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workbookProtection workbookPassword="DD46" lockStructure="1"/>
  <bookViews>
    <workbookView xWindow="630" yWindow="630" windowWidth="19860" windowHeight="7515" tabRatio="785" firstSheet="21" activeTab="21"/>
  </bookViews>
  <sheets>
    <sheet name="Dubletter" sheetId="11" state="hidden" r:id="rId1"/>
    <sheet name="Egen hetvattenprod" sheetId="4" state="hidden" r:id="rId2"/>
    <sheet name="Köpt hetvatten" sheetId="6" state="hidden" r:id="rId3"/>
    <sheet name="Kraftvärmeprod" sheetId="5" state="hidden" r:id="rId4"/>
    <sheet name="Allokerad kvv" sheetId="25" state="hidden" r:id="rId5"/>
    <sheet name="Justerad allokering kvv" sheetId="24" state="hidden" r:id="rId6"/>
    <sheet name="Slutlig allokering kvv" sheetId="23" state="hidden" r:id="rId7"/>
    <sheet name="Allokerat till el" sheetId="22" state="hidden" r:id="rId8"/>
    <sheet name="Spillvärme" sheetId="9" state="hidden" r:id="rId9"/>
    <sheet name="Miljö" sheetId="8" state="hidden" r:id="rId10"/>
    <sheet name="Leveranser" sheetId="7" state="hidden" r:id="rId11"/>
    <sheet name="Tillförd energi" sheetId="17" state="hidden" r:id="rId12"/>
    <sheet name="Totalt" sheetId="19" state="hidden" r:id="rId13"/>
    <sheet name="Sammanfattning bränslen" sheetId="18" state="hidden" r:id="rId14"/>
    <sheet name="Viktade värden el" sheetId="26" state="hidden" r:id="rId15"/>
    <sheet name="Miljövärden" sheetId="1" state="hidden" r:id="rId16"/>
    <sheet name="Miljövärden urval för publ" sheetId="10" state="hidden" r:id="rId17"/>
    <sheet name="Miljövärden för publ företag" sheetId="13" state="hidden" r:id="rId18"/>
    <sheet name="Miljövärden för publ nät" sheetId="14" state="hidden" r:id="rId19"/>
    <sheet name="Underlagsinformation" sheetId="15" state="hidden" r:id="rId20"/>
    <sheet name="Underlag till diagram" sheetId="16" state="hidden" r:id="rId21"/>
    <sheet name="Redovisning för kunder" sheetId="21" r:id="rId22"/>
    <sheet name="Emissionsfaktorer" sheetId="27" r:id="rId23"/>
  </sheets>
  <definedNames>
    <definedName name="_xlnm._FilterDatabase" localSheetId="1" hidden="1">'Egen hetvattenprod'!$A$1:$AO$1</definedName>
    <definedName name="_xlnm._FilterDatabase" localSheetId="2" hidden="1">'Köpt hetvatten'!$A$1:$V$415</definedName>
    <definedName name="_xlnm._FilterDatabase" localSheetId="10" hidden="1">Leveranser!$A$1:$V$415</definedName>
    <definedName name="_xlnm._FilterDatabase" localSheetId="9" hidden="1">Miljö!$A$1:$AA$415</definedName>
    <definedName name="_xlnm._FilterDatabase" localSheetId="12" hidden="1">Totalt!$A$1:$BL$409</definedName>
    <definedName name="_xlnm._FilterDatabase" localSheetId="14" hidden="1">'Viktade värden el'!$A$3:$O$411</definedName>
    <definedName name="Nätlista_2014">'Miljövärden för publ nät'!$J$3:$J$411</definedName>
  </definedNames>
  <calcPr calcId="145621"/>
</workbook>
</file>

<file path=xl/calcChain.xml><?xml version="1.0" encoding="utf-8"?>
<calcChain xmlns="http://schemas.openxmlformats.org/spreadsheetml/2006/main">
  <c r="C18" i="21" l="1"/>
  <c r="D18" i="18"/>
  <c r="AE555" i="17"/>
  <c r="D554" i="17"/>
  <c r="E554" i="17"/>
  <c r="F554" i="17"/>
  <c r="G554" i="17"/>
  <c r="H554" i="17"/>
  <c r="I554" i="17"/>
  <c r="J554" i="17"/>
  <c r="K554" i="17"/>
  <c r="L554" i="17"/>
  <c r="M554" i="17"/>
  <c r="N554" i="17"/>
  <c r="O554" i="17"/>
  <c r="P554" i="17"/>
  <c r="Q554" i="17"/>
  <c r="R554" i="17"/>
  <c r="S554" i="17"/>
  <c r="T554" i="17"/>
  <c r="U554" i="17"/>
  <c r="V554" i="17"/>
  <c r="W554" i="17"/>
  <c r="X554" i="17"/>
  <c r="Y554" i="17"/>
  <c r="Z554" i="17"/>
  <c r="AA554" i="17"/>
  <c r="AB554" i="17"/>
  <c r="AC554" i="17"/>
  <c r="AD554" i="17"/>
  <c r="AE554" i="17"/>
  <c r="AF554" i="17"/>
  <c r="C554" i="17"/>
  <c r="V122" i="7" l="1"/>
  <c r="F54" i="16" l="1"/>
  <c r="AG5" i="22" l="1"/>
  <c r="AG6" i="22"/>
  <c r="AG7" i="22"/>
  <c r="AG8" i="22"/>
  <c r="AG9" i="22"/>
  <c r="AG10" i="22"/>
  <c r="AG11"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AG237" i="22"/>
  <c r="AG238" i="22"/>
  <c r="AG239" i="22"/>
  <c r="AG240" i="22"/>
  <c r="AG241" i="22"/>
  <c r="AG242" i="22"/>
  <c r="AG243" i="22"/>
  <c r="AG244" i="22"/>
  <c r="AG245" i="22"/>
  <c r="AG246" i="22"/>
  <c r="AG247" i="22"/>
  <c r="AG248" i="22"/>
  <c r="AG249" i="22"/>
  <c r="AG250" i="22"/>
  <c r="AG251" i="22"/>
  <c r="AG252" i="22"/>
  <c r="AG253" i="22"/>
  <c r="AG254" i="22"/>
  <c r="AG255" i="22"/>
  <c r="AG256" i="22"/>
  <c r="AG257" i="22"/>
  <c r="AG258" i="22"/>
  <c r="AG259" i="22"/>
  <c r="AG260" i="22"/>
  <c r="AG261" i="22"/>
  <c r="AG262" i="22"/>
  <c r="AG263" i="22"/>
  <c r="AG264" i="22"/>
  <c r="AG265" i="22"/>
  <c r="AG266" i="22"/>
  <c r="AG267" i="22"/>
  <c r="AG268" i="22"/>
  <c r="AG269" i="22"/>
  <c r="AG270" i="22"/>
  <c r="AG271" i="22"/>
  <c r="AG272" i="22"/>
  <c r="AG273" i="22"/>
  <c r="AG274" i="22"/>
  <c r="AG275" i="22"/>
  <c r="AG276" i="22"/>
  <c r="AG277" i="22"/>
  <c r="AG278" i="22"/>
  <c r="AG279" i="22"/>
  <c r="AG280" i="22"/>
  <c r="AG281" i="22"/>
  <c r="AG282" i="22"/>
  <c r="AG283" i="22"/>
  <c r="AG284" i="22"/>
  <c r="AG285" i="22"/>
  <c r="AG286" i="22"/>
  <c r="AG287" i="22"/>
  <c r="AG288" i="22"/>
  <c r="AG289" i="22"/>
  <c r="AG290" i="22"/>
  <c r="AG291" i="22"/>
  <c r="AG292" i="22"/>
  <c r="AG293" i="22"/>
  <c r="AG294" i="22"/>
  <c r="AG295" i="22"/>
  <c r="AG296" i="22"/>
  <c r="AG297" i="22"/>
  <c r="AG298" i="22"/>
  <c r="AG299" i="22"/>
  <c r="AG300" i="22"/>
  <c r="AG301" i="22"/>
  <c r="AG302" i="22"/>
  <c r="AG303" i="22"/>
  <c r="AG304" i="22"/>
  <c r="AG305" i="22"/>
  <c r="AG306" i="22"/>
  <c r="AG307" i="22"/>
  <c r="AG308" i="22"/>
  <c r="AG309" i="22"/>
  <c r="AG310" i="22"/>
  <c r="AG311" i="22"/>
  <c r="AG312" i="22"/>
  <c r="AG313" i="22"/>
  <c r="AG314" i="22"/>
  <c r="AG315" i="22"/>
  <c r="AG316" i="22"/>
  <c r="AG317" i="22"/>
  <c r="AG318" i="22"/>
  <c r="AG319" i="22"/>
  <c r="AG320" i="22"/>
  <c r="AG321" i="22"/>
  <c r="AG322" i="22"/>
  <c r="AG323" i="22"/>
  <c r="AG324" i="22"/>
  <c r="AG325" i="22"/>
  <c r="AG326" i="22"/>
  <c r="AG327" i="22"/>
  <c r="AG328" i="22"/>
  <c r="AG329" i="22"/>
  <c r="AG330" i="22"/>
  <c r="AG331" i="22"/>
  <c r="AG332" i="22"/>
  <c r="AG333" i="22"/>
  <c r="AG334" i="22"/>
  <c r="AG335" i="22"/>
  <c r="AG336" i="22"/>
  <c r="AG337" i="22"/>
  <c r="AG338" i="22"/>
  <c r="AG339" i="22"/>
  <c r="AG340" i="22"/>
  <c r="AG341" i="22"/>
  <c r="AG342" i="22"/>
  <c r="AG343" i="22"/>
  <c r="AG344" i="22"/>
  <c r="AG345" i="22"/>
  <c r="AG346" i="22"/>
  <c r="AG347" i="22"/>
  <c r="AG348" i="22"/>
  <c r="AG349" i="22"/>
  <c r="AG350" i="22"/>
  <c r="AG351" i="22"/>
  <c r="AG352" i="22"/>
  <c r="AG353" i="22"/>
  <c r="AG354" i="22"/>
  <c r="AG355" i="22"/>
  <c r="AG356" i="22"/>
  <c r="AG357" i="22"/>
  <c r="AG358" i="22"/>
  <c r="AG359" i="22"/>
  <c r="AG360" i="22"/>
  <c r="AG361" i="22"/>
  <c r="AG362" i="22"/>
  <c r="AG363" i="22"/>
  <c r="AG364" i="22"/>
  <c r="AG365" i="22"/>
  <c r="AG366" i="22"/>
  <c r="AG367" i="22"/>
  <c r="AG368" i="22"/>
  <c r="AG369" i="22"/>
  <c r="AG370" i="22"/>
  <c r="AG371" i="22"/>
  <c r="AG372" i="22"/>
  <c r="AG373" i="22"/>
  <c r="AG374" i="22"/>
  <c r="AG375" i="22"/>
  <c r="AG376" i="22"/>
  <c r="AG377" i="22"/>
  <c r="AG378" i="22"/>
  <c r="AG379" i="22"/>
  <c r="AG380" i="22"/>
  <c r="AG381" i="22"/>
  <c r="AG382" i="22"/>
  <c r="AG383" i="22"/>
  <c r="AG384" i="22"/>
  <c r="AG385" i="22"/>
  <c r="AG386" i="22"/>
  <c r="AG387" i="22"/>
  <c r="AG388" i="22"/>
  <c r="AG389" i="22"/>
  <c r="AG390" i="22"/>
  <c r="AG391" i="22"/>
  <c r="AG392" i="22"/>
  <c r="AG393" i="22"/>
  <c r="AG394" i="22"/>
  <c r="AG395" i="22"/>
  <c r="AG396" i="22"/>
  <c r="AG397" i="22"/>
  <c r="AG398" i="22"/>
  <c r="AG399" i="22"/>
  <c r="AG400" i="22"/>
  <c r="AG401" i="22"/>
  <c r="AG402" i="22"/>
  <c r="AG403" i="22"/>
  <c r="AG404" i="22"/>
  <c r="AG405" i="22"/>
  <c r="AG406" i="22"/>
  <c r="AG407" i="22"/>
  <c r="AG408" i="22"/>
  <c r="AG409" i="22"/>
  <c r="AG410" i="22"/>
  <c r="AG411" i="22"/>
  <c r="AG412" i="22"/>
  <c r="AG413" i="22"/>
  <c r="AG414" i="22"/>
  <c r="AG415" i="22"/>
  <c r="AG416" i="22"/>
  <c r="AG417" i="22"/>
  <c r="AG4" i="22"/>
  <c r="E90" i="26" l="1"/>
  <c r="E307" i="26"/>
  <c r="E309" i="26"/>
  <c r="E311" i="26"/>
  <c r="E312" i="26"/>
  <c r="E382"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 i="26"/>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1" i="15"/>
  <c r="E342" i="15"/>
  <c r="E343" i="15"/>
  <c r="E344" i="15"/>
  <c r="E345" i="15"/>
  <c r="E346" i="15"/>
  <c r="E347" i="15"/>
  <c r="E348" i="15"/>
  <c r="E349" i="15"/>
  <c r="E350" i="15"/>
  <c r="E351" i="15"/>
  <c r="E352" i="15"/>
  <c r="E353" i="15"/>
  <c r="E354" i="15"/>
  <c r="E355" i="15"/>
  <c r="E356" i="15"/>
  <c r="E357" i="15"/>
  <c r="E358" i="15"/>
  <c r="E359" i="15"/>
  <c r="E360" i="15"/>
  <c r="E361" i="15"/>
  <c r="E362" i="15"/>
  <c r="E363" i="15"/>
  <c r="E364" i="15"/>
  <c r="E365" i="15"/>
  <c r="E366" i="15"/>
  <c r="E367" i="15"/>
  <c r="E368" i="15"/>
  <c r="E369" i="15"/>
  <c r="E370" i="15"/>
  <c r="E371" i="15"/>
  <c r="E372" i="15"/>
  <c r="E373" i="15"/>
  <c r="E374" i="15"/>
  <c r="E375" i="15"/>
  <c r="E376" i="15"/>
  <c r="E377" i="15"/>
  <c r="E378" i="15"/>
  <c r="E379" i="15"/>
  <c r="E380" i="15"/>
  <c r="E381" i="15"/>
  <c r="E382" i="15"/>
  <c r="E383" i="15"/>
  <c r="E384" i="15"/>
  <c r="E385" i="15"/>
  <c r="E386" i="15"/>
  <c r="E387" i="15"/>
  <c r="E388" i="15"/>
  <c r="E389" i="15"/>
  <c r="E390" i="15"/>
  <c r="E391" i="15"/>
  <c r="E392" i="15"/>
  <c r="E393" i="15"/>
  <c r="E394" i="15"/>
  <c r="E395" i="15"/>
  <c r="E396" i="15"/>
  <c r="E397" i="15"/>
  <c r="E398" i="15"/>
  <c r="E399" i="15"/>
  <c r="E400" i="15"/>
  <c r="E401" i="15"/>
  <c r="E402" i="15"/>
  <c r="E403" i="15"/>
  <c r="E404" i="15"/>
  <c r="E405" i="15"/>
  <c r="E406" i="15"/>
  <c r="E407" i="15"/>
  <c r="E408" i="15"/>
  <c r="E409"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2" i="15"/>
  <c r="K417" i="19" l="1"/>
  <c r="C404" i="19"/>
  <c r="D404" i="19"/>
  <c r="E404" i="19"/>
  <c r="F404" i="19"/>
  <c r="G404" i="19"/>
  <c r="H404" i="19"/>
  <c r="I404" i="19"/>
  <c r="J404" i="19"/>
  <c r="L404" i="19"/>
  <c r="M404" i="19"/>
  <c r="N404" i="19"/>
  <c r="O404" i="19"/>
  <c r="P404" i="19"/>
  <c r="Q404" i="19"/>
  <c r="R404" i="19"/>
  <c r="S404" i="19"/>
  <c r="T404" i="19"/>
  <c r="U404" i="19"/>
  <c r="V404" i="19"/>
  <c r="W404" i="19"/>
  <c r="X404" i="19"/>
  <c r="AV404" i="19" s="1"/>
  <c r="Y404" i="19"/>
  <c r="Z404" i="19"/>
  <c r="AA404" i="19"/>
  <c r="AB404" i="19"/>
  <c r="AC404" i="19"/>
  <c r="AD404" i="19"/>
  <c r="AE404" i="19"/>
  <c r="AF404" i="19"/>
  <c r="AG404" i="19"/>
  <c r="AK404" i="19"/>
  <c r="AM404" i="19"/>
  <c r="AP404" i="19"/>
  <c r="C406" i="26" s="1"/>
  <c r="AQ404" i="19"/>
  <c r="C405" i="19"/>
  <c r="D405" i="19"/>
  <c r="E405" i="19"/>
  <c r="F405" i="19"/>
  <c r="G405" i="19"/>
  <c r="H405" i="19"/>
  <c r="I405" i="19"/>
  <c r="J405" i="19"/>
  <c r="L405" i="19"/>
  <c r="M405" i="19"/>
  <c r="N405" i="19"/>
  <c r="O405" i="19"/>
  <c r="P405" i="19"/>
  <c r="Q405" i="19"/>
  <c r="R405" i="19"/>
  <c r="S405" i="19"/>
  <c r="T405" i="19"/>
  <c r="U405" i="19"/>
  <c r="V405" i="19"/>
  <c r="W405" i="19"/>
  <c r="X405" i="19"/>
  <c r="AV405" i="19" s="1"/>
  <c r="Y405" i="19"/>
  <c r="Z405" i="19"/>
  <c r="AA405" i="19"/>
  <c r="AB405" i="19"/>
  <c r="AC405" i="19"/>
  <c r="AD405" i="19"/>
  <c r="AE405" i="19"/>
  <c r="AF405" i="19"/>
  <c r="AG405" i="19"/>
  <c r="AK405" i="19"/>
  <c r="AM405" i="19"/>
  <c r="AP405" i="19"/>
  <c r="C407" i="26" s="1"/>
  <c r="AQ405" i="19"/>
  <c r="C406" i="19"/>
  <c r="D406" i="19"/>
  <c r="E406" i="19"/>
  <c r="F406" i="19"/>
  <c r="G406" i="19"/>
  <c r="H406" i="19"/>
  <c r="I406" i="19"/>
  <c r="J406" i="19"/>
  <c r="L406" i="19"/>
  <c r="M406" i="19"/>
  <c r="N406" i="19"/>
  <c r="O406" i="19"/>
  <c r="P406" i="19"/>
  <c r="Q406" i="19"/>
  <c r="R406" i="19"/>
  <c r="S406" i="19"/>
  <c r="T406" i="19"/>
  <c r="U406" i="19"/>
  <c r="V406" i="19"/>
  <c r="W406" i="19"/>
  <c r="X406" i="19"/>
  <c r="AV406" i="19" s="1"/>
  <c r="Y406" i="19"/>
  <c r="Z406" i="19"/>
  <c r="AA406" i="19"/>
  <c r="AB406" i="19"/>
  <c r="AC406" i="19"/>
  <c r="AD406" i="19"/>
  <c r="AE406" i="19"/>
  <c r="AF406" i="19"/>
  <c r="AG406" i="19"/>
  <c r="AK406" i="19"/>
  <c r="AM406" i="19"/>
  <c r="AP406" i="19"/>
  <c r="C408" i="26" s="1"/>
  <c r="AQ406" i="19"/>
  <c r="C407" i="19"/>
  <c r="D407" i="19"/>
  <c r="E407" i="19"/>
  <c r="F407" i="19"/>
  <c r="G407" i="19"/>
  <c r="H407" i="19"/>
  <c r="I407" i="19"/>
  <c r="J407" i="19"/>
  <c r="L407" i="19"/>
  <c r="M407" i="19"/>
  <c r="N407" i="19"/>
  <c r="O407" i="19"/>
  <c r="P407" i="19"/>
  <c r="Q407" i="19"/>
  <c r="R407" i="19"/>
  <c r="S407" i="19"/>
  <c r="T407" i="19"/>
  <c r="U407" i="19"/>
  <c r="V407" i="19"/>
  <c r="W407" i="19"/>
  <c r="X407" i="19"/>
  <c r="AV407" i="19" s="1"/>
  <c r="Y407" i="19"/>
  <c r="Z407" i="19"/>
  <c r="AA407" i="19"/>
  <c r="AB407" i="19"/>
  <c r="AC407" i="19"/>
  <c r="AD407" i="19"/>
  <c r="AE407" i="19"/>
  <c r="AF407" i="19"/>
  <c r="AG407" i="19"/>
  <c r="AK407" i="19"/>
  <c r="AM407" i="19"/>
  <c r="AP407" i="19"/>
  <c r="C409" i="26" s="1"/>
  <c r="AQ407" i="19"/>
  <c r="C408" i="19"/>
  <c r="D408" i="19"/>
  <c r="E408" i="19"/>
  <c r="F408" i="19"/>
  <c r="G408" i="19"/>
  <c r="H408" i="19"/>
  <c r="I408" i="19"/>
  <c r="J408" i="19"/>
  <c r="L408" i="19"/>
  <c r="M408" i="19"/>
  <c r="N408" i="19"/>
  <c r="O408" i="19"/>
  <c r="P408" i="19"/>
  <c r="Q408" i="19"/>
  <c r="R408" i="19"/>
  <c r="S408" i="19"/>
  <c r="T408" i="19"/>
  <c r="U408" i="19"/>
  <c r="V408" i="19"/>
  <c r="W408" i="19"/>
  <c r="X408" i="19"/>
  <c r="AV408" i="19" s="1"/>
  <c r="Y408" i="19"/>
  <c r="Z408" i="19"/>
  <c r="AA408" i="19"/>
  <c r="AB408" i="19"/>
  <c r="AC408" i="19"/>
  <c r="AD408" i="19"/>
  <c r="AE408" i="19"/>
  <c r="AF408" i="19"/>
  <c r="AG408" i="19"/>
  <c r="AK408" i="19"/>
  <c r="AM408" i="19"/>
  <c r="AP408" i="19"/>
  <c r="C410" i="26" s="1"/>
  <c r="AQ408" i="19"/>
  <c r="C409" i="19"/>
  <c r="D409" i="19"/>
  <c r="E409" i="19"/>
  <c r="F409" i="19"/>
  <c r="G409" i="19"/>
  <c r="H409" i="19"/>
  <c r="I409" i="19"/>
  <c r="J409" i="19"/>
  <c r="L409" i="19"/>
  <c r="M409" i="19"/>
  <c r="N409" i="19"/>
  <c r="O409" i="19"/>
  <c r="P409" i="19"/>
  <c r="Q409" i="19"/>
  <c r="R409" i="19"/>
  <c r="S409" i="19"/>
  <c r="T409" i="19"/>
  <c r="U409" i="19"/>
  <c r="V409" i="19"/>
  <c r="W409" i="19"/>
  <c r="X409" i="19"/>
  <c r="AV409" i="19" s="1"/>
  <c r="Y409" i="19"/>
  <c r="Z409" i="19"/>
  <c r="AA409" i="19"/>
  <c r="AB409" i="19"/>
  <c r="AC409" i="19"/>
  <c r="AD409" i="19"/>
  <c r="AE409" i="19"/>
  <c r="AF409" i="19"/>
  <c r="AG409" i="19"/>
  <c r="AK409" i="19"/>
  <c r="AM409" i="19"/>
  <c r="AP409" i="19"/>
  <c r="C411" i="26" s="1"/>
  <c r="AQ409" i="19"/>
  <c r="AQ3" i="19"/>
  <c r="AQ4" i="19"/>
  <c r="AQ5" i="19"/>
  <c r="AQ6" i="19"/>
  <c r="AQ7" i="19"/>
  <c r="AQ8" i="19"/>
  <c r="AQ9" i="19"/>
  <c r="AQ10" i="19"/>
  <c r="AQ11" i="19"/>
  <c r="AQ12" i="19"/>
  <c r="AQ13" i="19"/>
  <c r="AQ14" i="19"/>
  <c r="AQ15" i="19"/>
  <c r="AQ16" i="19"/>
  <c r="AQ17" i="19"/>
  <c r="AQ18" i="19"/>
  <c r="AQ19" i="19"/>
  <c r="AQ20" i="19"/>
  <c r="AQ21" i="19"/>
  <c r="AQ22" i="19"/>
  <c r="AQ23" i="19"/>
  <c r="AQ24" i="19"/>
  <c r="AQ25" i="19"/>
  <c r="AQ26" i="19"/>
  <c r="AQ27" i="19"/>
  <c r="AQ28" i="19"/>
  <c r="AQ29" i="19"/>
  <c r="AQ30" i="19"/>
  <c r="AQ31" i="19"/>
  <c r="AQ32" i="19"/>
  <c r="AQ33" i="19"/>
  <c r="AQ34" i="19"/>
  <c r="AQ35" i="19"/>
  <c r="AQ36"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2" i="19"/>
  <c r="AP3" i="19"/>
  <c r="C5" i="26" s="1"/>
  <c r="AP4" i="19"/>
  <c r="C6" i="26" s="1"/>
  <c r="AP5" i="19"/>
  <c r="C7" i="26" s="1"/>
  <c r="AP6" i="19"/>
  <c r="C8" i="26" s="1"/>
  <c r="AP7" i="19"/>
  <c r="C9" i="26" s="1"/>
  <c r="AP8" i="19"/>
  <c r="C10" i="26" s="1"/>
  <c r="AP9" i="19"/>
  <c r="C11" i="26" s="1"/>
  <c r="AP10" i="19"/>
  <c r="C12" i="26" s="1"/>
  <c r="AP11" i="19"/>
  <c r="C13" i="26" s="1"/>
  <c r="AP12" i="19"/>
  <c r="C14" i="26" s="1"/>
  <c r="AP13" i="19"/>
  <c r="C15" i="26" s="1"/>
  <c r="AP14" i="19"/>
  <c r="C16" i="26" s="1"/>
  <c r="AP15" i="19"/>
  <c r="C17" i="26" s="1"/>
  <c r="AP16" i="19"/>
  <c r="C18" i="26" s="1"/>
  <c r="AP17" i="19"/>
  <c r="C19" i="26" s="1"/>
  <c r="AP18" i="19"/>
  <c r="C20" i="26" s="1"/>
  <c r="AP19" i="19"/>
  <c r="C21" i="26" s="1"/>
  <c r="AP20" i="19"/>
  <c r="C22" i="26" s="1"/>
  <c r="AP21" i="19"/>
  <c r="C23" i="26" s="1"/>
  <c r="AP22" i="19"/>
  <c r="C24" i="26" s="1"/>
  <c r="AP23" i="19"/>
  <c r="C25" i="26" s="1"/>
  <c r="AP24" i="19"/>
  <c r="C26" i="26" s="1"/>
  <c r="AP25" i="19"/>
  <c r="C27" i="26" s="1"/>
  <c r="AP26" i="19"/>
  <c r="C28" i="26" s="1"/>
  <c r="AP27" i="19"/>
  <c r="C29" i="26" s="1"/>
  <c r="AP28" i="19"/>
  <c r="C30" i="26" s="1"/>
  <c r="AP29" i="19"/>
  <c r="C31" i="26" s="1"/>
  <c r="AP30" i="19"/>
  <c r="C32" i="26" s="1"/>
  <c r="AP31" i="19"/>
  <c r="C33" i="26" s="1"/>
  <c r="AP32" i="19"/>
  <c r="C34" i="26" s="1"/>
  <c r="AP33" i="19"/>
  <c r="C35" i="26" s="1"/>
  <c r="AP34" i="19"/>
  <c r="C36" i="26" s="1"/>
  <c r="AP35" i="19"/>
  <c r="C37" i="26" s="1"/>
  <c r="AP36" i="19"/>
  <c r="C38" i="26" s="1"/>
  <c r="AP37" i="19"/>
  <c r="C39" i="26" s="1"/>
  <c r="AP38" i="19"/>
  <c r="C40" i="26" s="1"/>
  <c r="AP39" i="19"/>
  <c r="C41" i="26" s="1"/>
  <c r="AP40" i="19"/>
  <c r="C42" i="26" s="1"/>
  <c r="AP41" i="19"/>
  <c r="C43" i="26" s="1"/>
  <c r="AP42" i="19"/>
  <c r="C44" i="26" s="1"/>
  <c r="AP43" i="19"/>
  <c r="C45" i="26" s="1"/>
  <c r="AP44" i="19"/>
  <c r="C46" i="26" s="1"/>
  <c r="AP45" i="19"/>
  <c r="C47" i="26" s="1"/>
  <c r="AP46" i="19"/>
  <c r="C48" i="26" s="1"/>
  <c r="AP47" i="19"/>
  <c r="C49" i="26" s="1"/>
  <c r="AP48" i="19"/>
  <c r="C50" i="26" s="1"/>
  <c r="AP49" i="19"/>
  <c r="C51" i="26" s="1"/>
  <c r="AP50" i="19"/>
  <c r="C52" i="26" s="1"/>
  <c r="AP51" i="19"/>
  <c r="C53" i="26" s="1"/>
  <c r="AP52" i="19"/>
  <c r="C54" i="26" s="1"/>
  <c r="AP53" i="19"/>
  <c r="C55" i="26" s="1"/>
  <c r="AP54" i="19"/>
  <c r="C56" i="26" s="1"/>
  <c r="AP55" i="19"/>
  <c r="C57" i="26" s="1"/>
  <c r="AP56" i="19"/>
  <c r="C58" i="26" s="1"/>
  <c r="AP57" i="19"/>
  <c r="C59" i="26" s="1"/>
  <c r="AP58" i="19"/>
  <c r="C60" i="26" s="1"/>
  <c r="AP59" i="19"/>
  <c r="C61" i="26" s="1"/>
  <c r="AP60" i="19"/>
  <c r="C62" i="26" s="1"/>
  <c r="AP61" i="19"/>
  <c r="C63" i="26" s="1"/>
  <c r="AP62" i="19"/>
  <c r="C64" i="26" s="1"/>
  <c r="AP63" i="19"/>
  <c r="C65" i="26" s="1"/>
  <c r="AP64" i="19"/>
  <c r="C66" i="26" s="1"/>
  <c r="AP65" i="19"/>
  <c r="C67" i="26" s="1"/>
  <c r="AP66" i="19"/>
  <c r="C68" i="26" s="1"/>
  <c r="AP67" i="19"/>
  <c r="C69" i="26" s="1"/>
  <c r="AP68" i="19"/>
  <c r="C70" i="26" s="1"/>
  <c r="AP69" i="19"/>
  <c r="C71" i="26" s="1"/>
  <c r="AP70" i="19"/>
  <c r="C72" i="26" s="1"/>
  <c r="AP71" i="19"/>
  <c r="C73" i="26" s="1"/>
  <c r="AP72" i="19"/>
  <c r="C74" i="26" s="1"/>
  <c r="AP73" i="19"/>
  <c r="C75" i="26" s="1"/>
  <c r="AP74" i="19"/>
  <c r="C76" i="26" s="1"/>
  <c r="AP75" i="19"/>
  <c r="C77" i="26" s="1"/>
  <c r="AP76" i="19"/>
  <c r="C78" i="26" s="1"/>
  <c r="AP77" i="19"/>
  <c r="C79" i="26" s="1"/>
  <c r="AP78" i="19"/>
  <c r="C80" i="26" s="1"/>
  <c r="AP79" i="19"/>
  <c r="C81" i="26" s="1"/>
  <c r="AP80" i="19"/>
  <c r="C82" i="26" s="1"/>
  <c r="AP81" i="19"/>
  <c r="C83" i="26" s="1"/>
  <c r="AP82" i="19"/>
  <c r="C84" i="26" s="1"/>
  <c r="AP83" i="19"/>
  <c r="C85" i="26" s="1"/>
  <c r="AP84" i="19"/>
  <c r="C86" i="26" s="1"/>
  <c r="AP85" i="19"/>
  <c r="C87" i="26" s="1"/>
  <c r="AP86" i="19"/>
  <c r="C88" i="26" s="1"/>
  <c r="AP87" i="19"/>
  <c r="C89" i="26" s="1"/>
  <c r="AP88" i="19"/>
  <c r="C90" i="26" s="1"/>
  <c r="AP89" i="19"/>
  <c r="C91" i="26" s="1"/>
  <c r="AP90" i="19"/>
  <c r="C92" i="26" s="1"/>
  <c r="AP91" i="19"/>
  <c r="C93" i="26" s="1"/>
  <c r="AP92" i="19"/>
  <c r="C94" i="26" s="1"/>
  <c r="AP93" i="19"/>
  <c r="C95" i="26" s="1"/>
  <c r="AP94" i="19"/>
  <c r="C96" i="26" s="1"/>
  <c r="AP95" i="19"/>
  <c r="C97" i="26" s="1"/>
  <c r="AP96" i="19"/>
  <c r="C98" i="26" s="1"/>
  <c r="AP97" i="19"/>
  <c r="C99" i="26" s="1"/>
  <c r="AP98" i="19"/>
  <c r="C100" i="26" s="1"/>
  <c r="AP99" i="19"/>
  <c r="C101" i="26" s="1"/>
  <c r="AP100" i="19"/>
  <c r="C102" i="26" s="1"/>
  <c r="AP101" i="19"/>
  <c r="C103" i="26" s="1"/>
  <c r="AP102" i="19"/>
  <c r="C104" i="26" s="1"/>
  <c r="AP103" i="19"/>
  <c r="C105" i="26" s="1"/>
  <c r="AP104" i="19"/>
  <c r="C106" i="26" s="1"/>
  <c r="AP105" i="19"/>
  <c r="C107" i="26" s="1"/>
  <c r="AP106" i="19"/>
  <c r="C108" i="26" s="1"/>
  <c r="AP107" i="19"/>
  <c r="C109" i="26" s="1"/>
  <c r="AP108" i="19"/>
  <c r="C110" i="26" s="1"/>
  <c r="AP109" i="19"/>
  <c r="C111" i="26" s="1"/>
  <c r="AP110" i="19"/>
  <c r="C112" i="26" s="1"/>
  <c r="AP111" i="19"/>
  <c r="C113" i="26" s="1"/>
  <c r="AP112" i="19"/>
  <c r="C114" i="26" s="1"/>
  <c r="AP113" i="19"/>
  <c r="C115" i="26" s="1"/>
  <c r="AP114" i="19"/>
  <c r="C116" i="26" s="1"/>
  <c r="AP115" i="19"/>
  <c r="C117" i="26" s="1"/>
  <c r="AP116" i="19"/>
  <c r="C118" i="26" s="1"/>
  <c r="AP117" i="19"/>
  <c r="C119" i="26" s="1"/>
  <c r="AP118" i="19"/>
  <c r="C120" i="26" s="1"/>
  <c r="AP119" i="19"/>
  <c r="C121" i="26" s="1"/>
  <c r="AP120" i="19"/>
  <c r="C122" i="26" s="1"/>
  <c r="AP121" i="19"/>
  <c r="C123" i="26" s="1"/>
  <c r="AP122" i="19"/>
  <c r="C124" i="26" s="1"/>
  <c r="AP123" i="19"/>
  <c r="C125" i="26" s="1"/>
  <c r="AP124" i="19"/>
  <c r="C126" i="26" s="1"/>
  <c r="AP125" i="19"/>
  <c r="C127" i="26" s="1"/>
  <c r="AP126" i="19"/>
  <c r="C128" i="26" s="1"/>
  <c r="AP127" i="19"/>
  <c r="C129" i="26" s="1"/>
  <c r="AP128" i="19"/>
  <c r="C130" i="26" s="1"/>
  <c r="AP129" i="19"/>
  <c r="C131" i="26" s="1"/>
  <c r="AP130" i="19"/>
  <c r="C132" i="26" s="1"/>
  <c r="AP131" i="19"/>
  <c r="C133" i="26" s="1"/>
  <c r="AP132" i="19"/>
  <c r="C134" i="26" s="1"/>
  <c r="AP133" i="19"/>
  <c r="C135" i="26" s="1"/>
  <c r="AP134" i="19"/>
  <c r="C136" i="26" s="1"/>
  <c r="AP135" i="19"/>
  <c r="C137" i="26" s="1"/>
  <c r="AP136" i="19"/>
  <c r="C138" i="26" s="1"/>
  <c r="AP137" i="19"/>
  <c r="C139" i="26" s="1"/>
  <c r="AP138" i="19"/>
  <c r="C140" i="26" s="1"/>
  <c r="AP139" i="19"/>
  <c r="C141" i="26" s="1"/>
  <c r="AP140" i="19"/>
  <c r="C142" i="26" s="1"/>
  <c r="AP141" i="19"/>
  <c r="C143" i="26" s="1"/>
  <c r="AP142" i="19"/>
  <c r="C144" i="26" s="1"/>
  <c r="AP143" i="19"/>
  <c r="C145" i="26" s="1"/>
  <c r="AP144" i="19"/>
  <c r="C146" i="26" s="1"/>
  <c r="AP145" i="19"/>
  <c r="C147" i="26" s="1"/>
  <c r="AP146" i="19"/>
  <c r="C148" i="26" s="1"/>
  <c r="AP147" i="19"/>
  <c r="C149" i="26" s="1"/>
  <c r="AP148" i="19"/>
  <c r="C150" i="26" s="1"/>
  <c r="AP149" i="19"/>
  <c r="C151" i="26" s="1"/>
  <c r="AP150" i="19"/>
  <c r="C152" i="26" s="1"/>
  <c r="AP151" i="19"/>
  <c r="C153" i="26" s="1"/>
  <c r="AP152" i="19"/>
  <c r="C154" i="26" s="1"/>
  <c r="AP153" i="19"/>
  <c r="C155" i="26" s="1"/>
  <c r="AP154" i="19"/>
  <c r="C156" i="26" s="1"/>
  <c r="AP155" i="19"/>
  <c r="C157" i="26" s="1"/>
  <c r="AP156" i="19"/>
  <c r="C158" i="26" s="1"/>
  <c r="AP157" i="19"/>
  <c r="C159" i="26" s="1"/>
  <c r="AP158" i="19"/>
  <c r="C160" i="26" s="1"/>
  <c r="AP159" i="19"/>
  <c r="C161" i="26" s="1"/>
  <c r="AP160" i="19"/>
  <c r="C162" i="26" s="1"/>
  <c r="AP161" i="19"/>
  <c r="C163" i="26" s="1"/>
  <c r="AP162" i="19"/>
  <c r="C164" i="26" s="1"/>
  <c r="AP163" i="19"/>
  <c r="C165" i="26" s="1"/>
  <c r="AP164" i="19"/>
  <c r="C166" i="26" s="1"/>
  <c r="AP165" i="19"/>
  <c r="C167" i="26" s="1"/>
  <c r="AP166" i="19"/>
  <c r="C168" i="26" s="1"/>
  <c r="AP167" i="19"/>
  <c r="C169" i="26" s="1"/>
  <c r="AP168" i="19"/>
  <c r="C170" i="26" s="1"/>
  <c r="AP169" i="19"/>
  <c r="C171" i="26" s="1"/>
  <c r="AP170" i="19"/>
  <c r="C172" i="26" s="1"/>
  <c r="AP171" i="19"/>
  <c r="C173" i="26" s="1"/>
  <c r="AP172" i="19"/>
  <c r="C174" i="26" s="1"/>
  <c r="AP173" i="19"/>
  <c r="C175" i="26" s="1"/>
  <c r="AP174" i="19"/>
  <c r="C176" i="26" s="1"/>
  <c r="AP175" i="19"/>
  <c r="C177" i="26" s="1"/>
  <c r="AP176" i="19"/>
  <c r="C178" i="26" s="1"/>
  <c r="AP177" i="19"/>
  <c r="C179" i="26" s="1"/>
  <c r="AP178" i="19"/>
  <c r="C180" i="26" s="1"/>
  <c r="AP179" i="19"/>
  <c r="C181" i="26" s="1"/>
  <c r="AP180" i="19"/>
  <c r="C182" i="26" s="1"/>
  <c r="AP181" i="19"/>
  <c r="C183" i="26" s="1"/>
  <c r="AP182" i="19"/>
  <c r="C184" i="26" s="1"/>
  <c r="AP183" i="19"/>
  <c r="C185" i="26" s="1"/>
  <c r="AP184" i="19"/>
  <c r="C186" i="26" s="1"/>
  <c r="AP185" i="19"/>
  <c r="C187" i="26" s="1"/>
  <c r="AP186" i="19"/>
  <c r="C188" i="26" s="1"/>
  <c r="AP187" i="19"/>
  <c r="C189" i="26" s="1"/>
  <c r="AP188" i="19"/>
  <c r="C190" i="26" s="1"/>
  <c r="AP189" i="19"/>
  <c r="C191" i="26" s="1"/>
  <c r="AP190" i="19"/>
  <c r="C192" i="26" s="1"/>
  <c r="AP191" i="19"/>
  <c r="C193" i="26" s="1"/>
  <c r="AP192" i="19"/>
  <c r="C194" i="26" s="1"/>
  <c r="AP193" i="19"/>
  <c r="C195" i="26" s="1"/>
  <c r="AP194" i="19"/>
  <c r="C196" i="26" s="1"/>
  <c r="AP195" i="19"/>
  <c r="C197" i="26" s="1"/>
  <c r="AP196" i="19"/>
  <c r="C198" i="26" s="1"/>
  <c r="AP197" i="19"/>
  <c r="C199" i="26" s="1"/>
  <c r="AP198" i="19"/>
  <c r="C200" i="26" s="1"/>
  <c r="AP199" i="19"/>
  <c r="C201" i="26" s="1"/>
  <c r="AP200" i="19"/>
  <c r="C202" i="26" s="1"/>
  <c r="AP201" i="19"/>
  <c r="C203" i="26" s="1"/>
  <c r="AP202" i="19"/>
  <c r="C204" i="26" s="1"/>
  <c r="AP203" i="19"/>
  <c r="C205" i="26" s="1"/>
  <c r="AP204" i="19"/>
  <c r="C206" i="26" s="1"/>
  <c r="AP205" i="19"/>
  <c r="C207" i="26" s="1"/>
  <c r="AP206" i="19"/>
  <c r="C208" i="26" s="1"/>
  <c r="AP207" i="19"/>
  <c r="C209" i="26" s="1"/>
  <c r="AP208" i="19"/>
  <c r="C210" i="26" s="1"/>
  <c r="AP209" i="19"/>
  <c r="C211" i="26" s="1"/>
  <c r="AP210" i="19"/>
  <c r="C212" i="26" s="1"/>
  <c r="AP211" i="19"/>
  <c r="C213" i="26" s="1"/>
  <c r="AP212" i="19"/>
  <c r="C214" i="26" s="1"/>
  <c r="AP213" i="19"/>
  <c r="C215" i="26" s="1"/>
  <c r="AP214" i="19"/>
  <c r="C216" i="26" s="1"/>
  <c r="AP215" i="19"/>
  <c r="C217" i="26" s="1"/>
  <c r="AP216" i="19"/>
  <c r="C218" i="26" s="1"/>
  <c r="AP217" i="19"/>
  <c r="C219" i="26" s="1"/>
  <c r="AP218" i="19"/>
  <c r="C220" i="26" s="1"/>
  <c r="AP219" i="19"/>
  <c r="C221" i="26" s="1"/>
  <c r="AP220" i="19"/>
  <c r="C222" i="26" s="1"/>
  <c r="AP221" i="19"/>
  <c r="C223" i="26" s="1"/>
  <c r="AP222" i="19"/>
  <c r="C224" i="26" s="1"/>
  <c r="AP223" i="19"/>
  <c r="C225" i="26" s="1"/>
  <c r="AP224" i="19"/>
  <c r="C226" i="26" s="1"/>
  <c r="AP225" i="19"/>
  <c r="C227" i="26" s="1"/>
  <c r="AP226" i="19"/>
  <c r="C228" i="26" s="1"/>
  <c r="AP227" i="19"/>
  <c r="C229" i="26" s="1"/>
  <c r="AP228" i="19"/>
  <c r="C230" i="26" s="1"/>
  <c r="AP229" i="19"/>
  <c r="C231" i="26" s="1"/>
  <c r="AP230" i="19"/>
  <c r="C232" i="26" s="1"/>
  <c r="AP231" i="19"/>
  <c r="C233" i="26" s="1"/>
  <c r="AP232" i="19"/>
  <c r="C234" i="26" s="1"/>
  <c r="AP233" i="19"/>
  <c r="C235" i="26" s="1"/>
  <c r="AP234" i="19"/>
  <c r="C236" i="26" s="1"/>
  <c r="AP235" i="19"/>
  <c r="C237" i="26" s="1"/>
  <c r="AP236" i="19"/>
  <c r="C238" i="26" s="1"/>
  <c r="AP237" i="19"/>
  <c r="C239" i="26" s="1"/>
  <c r="AP238" i="19"/>
  <c r="C240" i="26" s="1"/>
  <c r="AP239" i="19"/>
  <c r="C241" i="26" s="1"/>
  <c r="AP240" i="19"/>
  <c r="C242" i="26" s="1"/>
  <c r="AP241" i="19"/>
  <c r="C243" i="26" s="1"/>
  <c r="AP242" i="19"/>
  <c r="C244" i="26" s="1"/>
  <c r="AP243" i="19"/>
  <c r="C245" i="26" s="1"/>
  <c r="AP244" i="19"/>
  <c r="C246" i="26" s="1"/>
  <c r="AP245" i="19"/>
  <c r="C247" i="26" s="1"/>
  <c r="AP246" i="19"/>
  <c r="C248" i="26" s="1"/>
  <c r="AP247" i="19"/>
  <c r="C249" i="26" s="1"/>
  <c r="AP248" i="19"/>
  <c r="C250" i="26" s="1"/>
  <c r="AP249" i="19"/>
  <c r="C251" i="26" s="1"/>
  <c r="AP250" i="19"/>
  <c r="C252" i="26" s="1"/>
  <c r="AP251" i="19"/>
  <c r="C253" i="26" s="1"/>
  <c r="AP252" i="19"/>
  <c r="C254" i="26" s="1"/>
  <c r="AP253" i="19"/>
  <c r="C255" i="26" s="1"/>
  <c r="AP254" i="19"/>
  <c r="C256" i="26" s="1"/>
  <c r="AP255" i="19"/>
  <c r="C257" i="26" s="1"/>
  <c r="AP256" i="19"/>
  <c r="C258" i="26" s="1"/>
  <c r="AP257" i="19"/>
  <c r="C259" i="26" s="1"/>
  <c r="AP258" i="19"/>
  <c r="C260" i="26" s="1"/>
  <c r="AP259" i="19"/>
  <c r="C261" i="26" s="1"/>
  <c r="AP260" i="19"/>
  <c r="C262" i="26" s="1"/>
  <c r="AP261" i="19"/>
  <c r="C263" i="26" s="1"/>
  <c r="AP262" i="19"/>
  <c r="C264" i="26" s="1"/>
  <c r="AP263" i="19"/>
  <c r="C265" i="26" s="1"/>
  <c r="AP264" i="19"/>
  <c r="C266" i="26" s="1"/>
  <c r="AP265" i="19"/>
  <c r="C267" i="26" s="1"/>
  <c r="AP266" i="19"/>
  <c r="C268" i="26" s="1"/>
  <c r="AP267" i="19"/>
  <c r="C269" i="26" s="1"/>
  <c r="AP268" i="19"/>
  <c r="C270" i="26" s="1"/>
  <c r="AP269" i="19"/>
  <c r="C271" i="26" s="1"/>
  <c r="AP270" i="19"/>
  <c r="C272" i="26" s="1"/>
  <c r="AP271" i="19"/>
  <c r="C273" i="26" s="1"/>
  <c r="AP272" i="19"/>
  <c r="C274" i="26" s="1"/>
  <c r="AP273" i="19"/>
  <c r="C275" i="26" s="1"/>
  <c r="AP274" i="19"/>
  <c r="C276" i="26" s="1"/>
  <c r="AP275" i="19"/>
  <c r="C277" i="26" s="1"/>
  <c r="AP276" i="19"/>
  <c r="C278" i="26" s="1"/>
  <c r="AP277" i="19"/>
  <c r="C279" i="26" s="1"/>
  <c r="AP278" i="19"/>
  <c r="C280" i="26" s="1"/>
  <c r="AP279" i="19"/>
  <c r="C281" i="26" s="1"/>
  <c r="AP280" i="19"/>
  <c r="C282" i="26" s="1"/>
  <c r="AP281" i="19"/>
  <c r="C283" i="26" s="1"/>
  <c r="AP282" i="19"/>
  <c r="C284" i="26" s="1"/>
  <c r="AP283" i="19"/>
  <c r="C285" i="26" s="1"/>
  <c r="AP284" i="19"/>
  <c r="C286" i="26" s="1"/>
  <c r="AP285" i="19"/>
  <c r="C287" i="26" s="1"/>
  <c r="AP286" i="19"/>
  <c r="C288" i="26" s="1"/>
  <c r="AP287" i="19"/>
  <c r="C289" i="26" s="1"/>
  <c r="AP288" i="19"/>
  <c r="C290" i="26" s="1"/>
  <c r="AP289" i="19"/>
  <c r="C291" i="26" s="1"/>
  <c r="AP290" i="19"/>
  <c r="C292" i="26" s="1"/>
  <c r="AP291" i="19"/>
  <c r="C293" i="26" s="1"/>
  <c r="AP292" i="19"/>
  <c r="C294" i="26" s="1"/>
  <c r="AP293" i="19"/>
  <c r="C295" i="26" s="1"/>
  <c r="AP294" i="19"/>
  <c r="C296" i="26" s="1"/>
  <c r="AP295" i="19"/>
  <c r="C297" i="26" s="1"/>
  <c r="AP296" i="19"/>
  <c r="C298" i="26" s="1"/>
  <c r="AP297" i="19"/>
  <c r="C299" i="26" s="1"/>
  <c r="AP298" i="19"/>
  <c r="C300" i="26" s="1"/>
  <c r="AP299" i="19"/>
  <c r="C301" i="26" s="1"/>
  <c r="AP300" i="19"/>
  <c r="C302" i="26" s="1"/>
  <c r="AP301" i="19"/>
  <c r="C303" i="26" s="1"/>
  <c r="AP302" i="19"/>
  <c r="C304" i="26" s="1"/>
  <c r="AP303" i="19"/>
  <c r="C305" i="26" s="1"/>
  <c r="AP304" i="19"/>
  <c r="C306" i="26" s="1"/>
  <c r="AP305" i="19"/>
  <c r="C307" i="26" s="1"/>
  <c r="AP306" i="19"/>
  <c r="C308" i="26" s="1"/>
  <c r="AP307" i="19"/>
  <c r="C309" i="26" s="1"/>
  <c r="AP308" i="19"/>
  <c r="C310" i="26" s="1"/>
  <c r="AP309" i="19"/>
  <c r="C311" i="26" s="1"/>
  <c r="AP310" i="19"/>
  <c r="C312" i="26" s="1"/>
  <c r="AP311" i="19"/>
  <c r="C313" i="26" s="1"/>
  <c r="AP312" i="19"/>
  <c r="C314" i="26" s="1"/>
  <c r="AP313" i="19"/>
  <c r="C315" i="26" s="1"/>
  <c r="AP314" i="19"/>
  <c r="C316" i="26" s="1"/>
  <c r="AP315" i="19"/>
  <c r="C317" i="26" s="1"/>
  <c r="AP316" i="19"/>
  <c r="C318" i="26" s="1"/>
  <c r="AP317" i="19"/>
  <c r="C319" i="26" s="1"/>
  <c r="AP318" i="19"/>
  <c r="C320" i="26" s="1"/>
  <c r="AP319" i="19"/>
  <c r="C321" i="26" s="1"/>
  <c r="AP320" i="19"/>
  <c r="C322" i="26" s="1"/>
  <c r="AP321" i="19"/>
  <c r="C323" i="26" s="1"/>
  <c r="AP322" i="19"/>
  <c r="C324" i="26" s="1"/>
  <c r="AP323" i="19"/>
  <c r="C325" i="26" s="1"/>
  <c r="AP324" i="19"/>
  <c r="C326" i="26" s="1"/>
  <c r="AP325" i="19"/>
  <c r="C327" i="26" s="1"/>
  <c r="AP326" i="19"/>
  <c r="C328" i="26" s="1"/>
  <c r="AP327" i="19"/>
  <c r="C329" i="26" s="1"/>
  <c r="AP328" i="19"/>
  <c r="C330" i="26" s="1"/>
  <c r="AP329" i="19"/>
  <c r="C331" i="26" s="1"/>
  <c r="AP330" i="19"/>
  <c r="C332" i="26" s="1"/>
  <c r="AP331" i="19"/>
  <c r="C333" i="26" s="1"/>
  <c r="AP332" i="19"/>
  <c r="C334" i="26" s="1"/>
  <c r="AP333" i="19"/>
  <c r="C335" i="26" s="1"/>
  <c r="AP334" i="19"/>
  <c r="C336" i="26" s="1"/>
  <c r="AP335" i="19"/>
  <c r="C337" i="26" s="1"/>
  <c r="AP336" i="19"/>
  <c r="C338" i="26" s="1"/>
  <c r="AP337" i="19"/>
  <c r="C339" i="26" s="1"/>
  <c r="AP338" i="19"/>
  <c r="C340" i="26" s="1"/>
  <c r="AP339" i="19"/>
  <c r="C341" i="26" s="1"/>
  <c r="AP340" i="19"/>
  <c r="C342" i="26" s="1"/>
  <c r="AP341" i="19"/>
  <c r="C343" i="26" s="1"/>
  <c r="AP342" i="19"/>
  <c r="C344" i="26" s="1"/>
  <c r="AP343" i="19"/>
  <c r="C345" i="26" s="1"/>
  <c r="AP344" i="19"/>
  <c r="C346" i="26" s="1"/>
  <c r="AP345" i="19"/>
  <c r="C347" i="26" s="1"/>
  <c r="AP346" i="19"/>
  <c r="C348" i="26" s="1"/>
  <c r="AP347" i="19"/>
  <c r="C349" i="26" s="1"/>
  <c r="AP348" i="19"/>
  <c r="C350" i="26" s="1"/>
  <c r="AP349" i="19"/>
  <c r="C351" i="26" s="1"/>
  <c r="AP350" i="19"/>
  <c r="C352" i="26" s="1"/>
  <c r="AP351" i="19"/>
  <c r="C353" i="26" s="1"/>
  <c r="AP352" i="19"/>
  <c r="C354" i="26" s="1"/>
  <c r="AP353" i="19"/>
  <c r="C355" i="26" s="1"/>
  <c r="AP354" i="19"/>
  <c r="C356" i="26" s="1"/>
  <c r="AP355" i="19"/>
  <c r="C357" i="26" s="1"/>
  <c r="AP356" i="19"/>
  <c r="C358" i="26" s="1"/>
  <c r="AP357" i="19"/>
  <c r="C359" i="26" s="1"/>
  <c r="AP358" i="19"/>
  <c r="C360" i="26" s="1"/>
  <c r="AP359" i="19"/>
  <c r="C361" i="26" s="1"/>
  <c r="AP360" i="19"/>
  <c r="C362" i="26" s="1"/>
  <c r="AP361" i="19"/>
  <c r="C363" i="26" s="1"/>
  <c r="AP362" i="19"/>
  <c r="C364" i="26" s="1"/>
  <c r="AP363" i="19"/>
  <c r="C365" i="26" s="1"/>
  <c r="AP364" i="19"/>
  <c r="C366" i="26" s="1"/>
  <c r="AP365" i="19"/>
  <c r="C367" i="26" s="1"/>
  <c r="AP366" i="19"/>
  <c r="C368" i="26" s="1"/>
  <c r="AP367" i="19"/>
  <c r="C369" i="26" s="1"/>
  <c r="AP368" i="19"/>
  <c r="C370" i="26" s="1"/>
  <c r="AP369" i="19"/>
  <c r="C371" i="26" s="1"/>
  <c r="AP370" i="19"/>
  <c r="C372" i="26" s="1"/>
  <c r="AP371" i="19"/>
  <c r="C373" i="26" s="1"/>
  <c r="AP372" i="19"/>
  <c r="C374" i="26" s="1"/>
  <c r="AP373" i="19"/>
  <c r="C375" i="26" s="1"/>
  <c r="AP374" i="19"/>
  <c r="C376" i="26" s="1"/>
  <c r="AP375" i="19"/>
  <c r="C377" i="26" s="1"/>
  <c r="AP376" i="19"/>
  <c r="C378" i="26" s="1"/>
  <c r="AP377" i="19"/>
  <c r="C379" i="26" s="1"/>
  <c r="AP378" i="19"/>
  <c r="C380" i="26" s="1"/>
  <c r="AP379" i="19"/>
  <c r="C381" i="26" s="1"/>
  <c r="AP380" i="19"/>
  <c r="C382" i="26" s="1"/>
  <c r="AP381" i="19"/>
  <c r="C383" i="26" s="1"/>
  <c r="AP382" i="19"/>
  <c r="C384" i="26" s="1"/>
  <c r="AP383" i="19"/>
  <c r="C385" i="26" s="1"/>
  <c r="AP384" i="19"/>
  <c r="C386" i="26" s="1"/>
  <c r="AP385" i="19"/>
  <c r="C387" i="26" s="1"/>
  <c r="AP386" i="19"/>
  <c r="C388" i="26" s="1"/>
  <c r="AP387" i="19"/>
  <c r="C389" i="26" s="1"/>
  <c r="AP388" i="19"/>
  <c r="C390" i="26" s="1"/>
  <c r="AP389" i="19"/>
  <c r="C391" i="26" s="1"/>
  <c r="AP390" i="19"/>
  <c r="C392" i="26" s="1"/>
  <c r="AP391" i="19"/>
  <c r="C393" i="26" s="1"/>
  <c r="AP392" i="19"/>
  <c r="C394" i="26" s="1"/>
  <c r="AP393" i="19"/>
  <c r="C395" i="26" s="1"/>
  <c r="AP394" i="19"/>
  <c r="C396" i="26" s="1"/>
  <c r="AP395" i="19"/>
  <c r="C397" i="26" s="1"/>
  <c r="AP396" i="19"/>
  <c r="C398" i="26" s="1"/>
  <c r="AP397" i="19"/>
  <c r="C399" i="26" s="1"/>
  <c r="AP398" i="19"/>
  <c r="C400" i="26" s="1"/>
  <c r="AP399" i="19"/>
  <c r="C401" i="26" s="1"/>
  <c r="AP400" i="19"/>
  <c r="C402" i="26" s="1"/>
  <c r="AP401" i="19"/>
  <c r="C403" i="26" s="1"/>
  <c r="AP402" i="19"/>
  <c r="C404" i="26" s="1"/>
  <c r="AP403" i="19"/>
  <c r="C405" i="26" s="1"/>
  <c r="AP2" i="19"/>
  <c r="C4" i="26" s="1"/>
  <c r="AM3" i="19"/>
  <c r="AM4" i="19"/>
  <c r="AM5" i="19"/>
  <c r="AM6" i="19"/>
  <c r="AM7" i="19"/>
  <c r="AM8" i="19"/>
  <c r="AM9" i="19"/>
  <c r="AM10" i="19"/>
  <c r="AM11" i="19"/>
  <c r="AM12" i="19"/>
  <c r="AM13" i="19"/>
  <c r="AM14" i="19"/>
  <c r="AM15" i="19"/>
  <c r="AM16" i="19"/>
  <c r="AM17" i="19"/>
  <c r="AM18" i="19"/>
  <c r="AM19" i="19"/>
  <c r="AM20" i="19"/>
  <c r="AM21" i="19"/>
  <c r="AM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2" i="19"/>
  <c r="AL95" i="19"/>
  <c r="AL197" i="19"/>
  <c r="AL199" i="19"/>
  <c r="AL267" i="19"/>
  <c r="AL273" i="19"/>
  <c r="AL344" i="19"/>
  <c r="AL348" i="19"/>
  <c r="U3" i="7"/>
  <c r="V3" i="7"/>
  <c r="AL3" i="19" s="1"/>
  <c r="U4" i="7"/>
  <c r="V4" i="7"/>
  <c r="AL4" i="19" s="1"/>
  <c r="U5" i="7"/>
  <c r="V5" i="7"/>
  <c r="AL5" i="19" s="1"/>
  <c r="U6" i="7"/>
  <c r="V6" i="7"/>
  <c r="AL6" i="19" s="1"/>
  <c r="U7" i="7"/>
  <c r="V7" i="7"/>
  <c r="AL7" i="19" s="1"/>
  <c r="U8" i="7"/>
  <c r="V8" i="7"/>
  <c r="AL8" i="19" s="1"/>
  <c r="U9" i="7"/>
  <c r="V9" i="7"/>
  <c r="AL9" i="19" s="1"/>
  <c r="U10" i="7"/>
  <c r="V10" i="7"/>
  <c r="AL10" i="19" s="1"/>
  <c r="U11" i="7"/>
  <c r="V11" i="7"/>
  <c r="AL11" i="19" s="1"/>
  <c r="U12" i="7"/>
  <c r="V12" i="7"/>
  <c r="AL12" i="19" s="1"/>
  <c r="U13" i="7"/>
  <c r="V13" i="7"/>
  <c r="AL13" i="19" s="1"/>
  <c r="U14" i="7"/>
  <c r="V14" i="7"/>
  <c r="AL14" i="19" s="1"/>
  <c r="U15" i="7"/>
  <c r="V15" i="7"/>
  <c r="AL15" i="19" s="1"/>
  <c r="U16" i="7"/>
  <c r="V16" i="7"/>
  <c r="AL16" i="19" s="1"/>
  <c r="U17" i="7"/>
  <c r="V17" i="7"/>
  <c r="AL17" i="19" s="1"/>
  <c r="U18" i="7"/>
  <c r="V18" i="7"/>
  <c r="AL18" i="19" s="1"/>
  <c r="U19" i="7"/>
  <c r="V19" i="7"/>
  <c r="AL19" i="19" s="1"/>
  <c r="U20" i="7"/>
  <c r="V20" i="7"/>
  <c r="AL20" i="19" s="1"/>
  <c r="U21" i="7"/>
  <c r="V21" i="7"/>
  <c r="AL21" i="19" s="1"/>
  <c r="U22" i="7"/>
  <c r="V22" i="7"/>
  <c r="AL22" i="19" s="1"/>
  <c r="U23" i="7"/>
  <c r="V23" i="7"/>
  <c r="AL23" i="19" s="1"/>
  <c r="U24" i="7"/>
  <c r="V24" i="7"/>
  <c r="AL24" i="19" s="1"/>
  <c r="U25" i="7"/>
  <c r="V25" i="7"/>
  <c r="AL25" i="19" s="1"/>
  <c r="U26" i="7"/>
  <c r="V26" i="7"/>
  <c r="AL26" i="19" s="1"/>
  <c r="U27" i="7"/>
  <c r="V27" i="7"/>
  <c r="AL27" i="19" s="1"/>
  <c r="U28" i="7"/>
  <c r="V28" i="7"/>
  <c r="AL28" i="19" s="1"/>
  <c r="U29" i="7"/>
  <c r="V29" i="7"/>
  <c r="AL29" i="19" s="1"/>
  <c r="U30" i="7"/>
  <c r="V30" i="7"/>
  <c r="AL30" i="19" s="1"/>
  <c r="U31" i="7"/>
  <c r="V31" i="7"/>
  <c r="AL31" i="19" s="1"/>
  <c r="U32" i="7"/>
  <c r="V32" i="7"/>
  <c r="AL32" i="19" s="1"/>
  <c r="U33" i="7"/>
  <c r="V33" i="7"/>
  <c r="AL33" i="19" s="1"/>
  <c r="U34" i="7"/>
  <c r="V34" i="7"/>
  <c r="AL34" i="19" s="1"/>
  <c r="U35" i="7"/>
  <c r="V35" i="7"/>
  <c r="AL35" i="19" s="1"/>
  <c r="U36" i="7"/>
  <c r="V36" i="7"/>
  <c r="AL36" i="19" s="1"/>
  <c r="U37" i="7"/>
  <c r="V37" i="7"/>
  <c r="AL37" i="19" s="1"/>
  <c r="U38" i="7"/>
  <c r="V38" i="7"/>
  <c r="AL38" i="19" s="1"/>
  <c r="U39" i="7"/>
  <c r="V39" i="7"/>
  <c r="AL39" i="19" s="1"/>
  <c r="U40" i="7"/>
  <c r="V40" i="7"/>
  <c r="AL40" i="19" s="1"/>
  <c r="U41" i="7"/>
  <c r="V41" i="7"/>
  <c r="AL41" i="19" s="1"/>
  <c r="U42" i="7"/>
  <c r="V42" i="7"/>
  <c r="AL42" i="19" s="1"/>
  <c r="U43" i="7"/>
  <c r="V43" i="7"/>
  <c r="AL43" i="19" s="1"/>
  <c r="U44" i="7"/>
  <c r="V44" i="7"/>
  <c r="AL44" i="19" s="1"/>
  <c r="U45" i="7"/>
  <c r="V45" i="7"/>
  <c r="AL45" i="19" s="1"/>
  <c r="U46" i="7"/>
  <c r="V46" i="7"/>
  <c r="AL46" i="19" s="1"/>
  <c r="U47" i="7"/>
  <c r="V47" i="7"/>
  <c r="AL47" i="19" s="1"/>
  <c r="U48" i="7"/>
  <c r="V48" i="7"/>
  <c r="AL48" i="19" s="1"/>
  <c r="U49" i="7"/>
  <c r="V49" i="7"/>
  <c r="AL49" i="19" s="1"/>
  <c r="U50" i="7"/>
  <c r="V50" i="7"/>
  <c r="AL50" i="19" s="1"/>
  <c r="U51" i="7"/>
  <c r="V51" i="7"/>
  <c r="AL51" i="19" s="1"/>
  <c r="U52" i="7"/>
  <c r="V52" i="7"/>
  <c r="AL52" i="19" s="1"/>
  <c r="U53" i="7"/>
  <c r="V53" i="7"/>
  <c r="AL53" i="19" s="1"/>
  <c r="U54" i="7"/>
  <c r="V54" i="7"/>
  <c r="AL54" i="19" s="1"/>
  <c r="U55" i="7"/>
  <c r="V55" i="7"/>
  <c r="AL55" i="19" s="1"/>
  <c r="U56" i="7"/>
  <c r="V56" i="7"/>
  <c r="AL56" i="19" s="1"/>
  <c r="U57" i="7"/>
  <c r="V57" i="7"/>
  <c r="AL57" i="19" s="1"/>
  <c r="U58" i="7"/>
  <c r="V58" i="7"/>
  <c r="AL58" i="19" s="1"/>
  <c r="U59" i="7"/>
  <c r="V59" i="7"/>
  <c r="AL59" i="19" s="1"/>
  <c r="U60" i="7"/>
  <c r="V60" i="7"/>
  <c r="AL60" i="19" s="1"/>
  <c r="U61" i="7"/>
  <c r="V61" i="7"/>
  <c r="AL61" i="19" s="1"/>
  <c r="U62" i="7"/>
  <c r="V62" i="7"/>
  <c r="AL62" i="19" s="1"/>
  <c r="U63" i="7"/>
  <c r="V63" i="7"/>
  <c r="AL63" i="19" s="1"/>
  <c r="U64" i="7"/>
  <c r="V64" i="7"/>
  <c r="AL64" i="19" s="1"/>
  <c r="U65" i="7"/>
  <c r="V65" i="7"/>
  <c r="AL65" i="19" s="1"/>
  <c r="U66" i="7"/>
  <c r="V66" i="7"/>
  <c r="AL66" i="19" s="1"/>
  <c r="U67" i="7"/>
  <c r="V67" i="7"/>
  <c r="AL67" i="19" s="1"/>
  <c r="U68" i="7"/>
  <c r="V68" i="7"/>
  <c r="AL68" i="19" s="1"/>
  <c r="U69" i="7"/>
  <c r="V69" i="7"/>
  <c r="AL69" i="19" s="1"/>
  <c r="U70" i="7"/>
  <c r="V70" i="7"/>
  <c r="AL70" i="19" s="1"/>
  <c r="U71" i="7"/>
  <c r="V71" i="7"/>
  <c r="AL71" i="19" s="1"/>
  <c r="U72" i="7"/>
  <c r="V72" i="7"/>
  <c r="AL72" i="19" s="1"/>
  <c r="U73" i="7"/>
  <c r="V73" i="7"/>
  <c r="AL73" i="19" s="1"/>
  <c r="U74" i="7"/>
  <c r="V74" i="7"/>
  <c r="AL74" i="19" s="1"/>
  <c r="U75" i="7"/>
  <c r="V75" i="7"/>
  <c r="AL75" i="19" s="1"/>
  <c r="U76" i="7"/>
  <c r="V76" i="7"/>
  <c r="AL76" i="19" s="1"/>
  <c r="U77" i="7"/>
  <c r="V77" i="7"/>
  <c r="AL77" i="19" s="1"/>
  <c r="U78" i="7"/>
  <c r="V78" i="7"/>
  <c r="AL78" i="19" s="1"/>
  <c r="U79" i="7"/>
  <c r="V79" i="7"/>
  <c r="AL79" i="19" s="1"/>
  <c r="U80" i="7"/>
  <c r="V80" i="7"/>
  <c r="AL80" i="19" s="1"/>
  <c r="U81" i="7"/>
  <c r="V81" i="7"/>
  <c r="AL81" i="19" s="1"/>
  <c r="U82" i="7"/>
  <c r="V82" i="7"/>
  <c r="AL82" i="19" s="1"/>
  <c r="U83" i="7"/>
  <c r="V83" i="7"/>
  <c r="AL83" i="19" s="1"/>
  <c r="U84" i="7"/>
  <c r="V84" i="7"/>
  <c r="AL84" i="19" s="1"/>
  <c r="U85" i="7"/>
  <c r="V85" i="7"/>
  <c r="AL85" i="19" s="1"/>
  <c r="U86" i="7"/>
  <c r="V86" i="7"/>
  <c r="AL86" i="19" s="1"/>
  <c r="U87" i="7"/>
  <c r="V87" i="7"/>
  <c r="AL87" i="19" s="1"/>
  <c r="U88" i="7"/>
  <c r="V88" i="7"/>
  <c r="AL88" i="19" s="1"/>
  <c r="U89" i="7"/>
  <c r="V89" i="7"/>
  <c r="AL89" i="19" s="1"/>
  <c r="U90" i="7"/>
  <c r="V90" i="7"/>
  <c r="AL90" i="19" s="1"/>
  <c r="U91" i="7"/>
  <c r="V91" i="7"/>
  <c r="AL91" i="19" s="1"/>
  <c r="U92" i="7"/>
  <c r="V92" i="7"/>
  <c r="AL92" i="19" s="1"/>
  <c r="U93" i="7"/>
  <c r="V93" i="7"/>
  <c r="AL93" i="19" s="1"/>
  <c r="U94" i="7"/>
  <c r="V94" i="7"/>
  <c r="AL94" i="19" s="1"/>
  <c r="U95" i="7"/>
  <c r="V95" i="7"/>
  <c r="U96" i="7"/>
  <c r="V96" i="7"/>
  <c r="U97" i="7"/>
  <c r="V97" i="7"/>
  <c r="AL96" i="19" s="1"/>
  <c r="U98" i="7"/>
  <c r="V98" i="7"/>
  <c r="AL97" i="19" s="1"/>
  <c r="U99" i="7"/>
  <c r="V99" i="7"/>
  <c r="AL98" i="19" s="1"/>
  <c r="U100" i="7"/>
  <c r="V100" i="7"/>
  <c r="AL99" i="19" s="1"/>
  <c r="U101" i="7"/>
  <c r="V101" i="7"/>
  <c r="AL100" i="19" s="1"/>
  <c r="U102" i="7"/>
  <c r="V102" i="7"/>
  <c r="AL101" i="19" s="1"/>
  <c r="U103" i="7"/>
  <c r="V103" i="7"/>
  <c r="AL102" i="19" s="1"/>
  <c r="U104" i="7"/>
  <c r="V104" i="7"/>
  <c r="AL103" i="19" s="1"/>
  <c r="U105" i="7"/>
  <c r="V105" i="7"/>
  <c r="AL104" i="19" s="1"/>
  <c r="U106" i="7"/>
  <c r="V106" i="7"/>
  <c r="AL105" i="19" s="1"/>
  <c r="U107" i="7"/>
  <c r="V107" i="7"/>
  <c r="AL106" i="19" s="1"/>
  <c r="U108" i="7"/>
  <c r="V108" i="7"/>
  <c r="AL107" i="19" s="1"/>
  <c r="U109" i="7"/>
  <c r="V109" i="7"/>
  <c r="AL108" i="19" s="1"/>
  <c r="U110" i="7"/>
  <c r="V110" i="7"/>
  <c r="AL109" i="19" s="1"/>
  <c r="U111" i="7"/>
  <c r="V111" i="7"/>
  <c r="AL110" i="19" s="1"/>
  <c r="U112" i="7"/>
  <c r="V112" i="7"/>
  <c r="AL111" i="19" s="1"/>
  <c r="U113" i="7"/>
  <c r="V113" i="7"/>
  <c r="AL112" i="19" s="1"/>
  <c r="U114" i="7"/>
  <c r="V114" i="7"/>
  <c r="AL113" i="19" s="1"/>
  <c r="U115" i="7"/>
  <c r="V115" i="7"/>
  <c r="AL114" i="19" s="1"/>
  <c r="U116" i="7"/>
  <c r="V116" i="7"/>
  <c r="AL115" i="19" s="1"/>
  <c r="U117" i="7"/>
  <c r="V117" i="7"/>
  <c r="AL116" i="19" s="1"/>
  <c r="U118" i="7"/>
  <c r="V118" i="7"/>
  <c r="AL117" i="19" s="1"/>
  <c r="U119" i="7"/>
  <c r="V119" i="7"/>
  <c r="AL118" i="19" s="1"/>
  <c r="U120" i="7"/>
  <c r="V120" i="7"/>
  <c r="AL119" i="19" s="1"/>
  <c r="U121" i="7"/>
  <c r="V121" i="7"/>
  <c r="AL120" i="19" s="1"/>
  <c r="U122" i="7"/>
  <c r="AL121" i="19"/>
  <c r="U123" i="7"/>
  <c r="V123" i="7"/>
  <c r="AL122" i="19" s="1"/>
  <c r="U124" i="7"/>
  <c r="V124" i="7"/>
  <c r="AL123" i="19" s="1"/>
  <c r="U125" i="7"/>
  <c r="V125" i="7"/>
  <c r="AL124" i="19" s="1"/>
  <c r="U126" i="7"/>
  <c r="V126" i="7"/>
  <c r="AL125" i="19" s="1"/>
  <c r="U127" i="7"/>
  <c r="V127" i="7"/>
  <c r="AL126" i="19" s="1"/>
  <c r="U128" i="7"/>
  <c r="V128" i="7"/>
  <c r="AL127" i="19" s="1"/>
  <c r="U129" i="7"/>
  <c r="V129" i="7"/>
  <c r="AL128" i="19" s="1"/>
  <c r="U130" i="7"/>
  <c r="V130" i="7"/>
  <c r="AL129" i="19" s="1"/>
  <c r="U131" i="7"/>
  <c r="V131" i="7"/>
  <c r="AL130" i="19" s="1"/>
  <c r="U132" i="7"/>
  <c r="V132" i="7"/>
  <c r="AL131" i="19" s="1"/>
  <c r="U133" i="7"/>
  <c r="V133" i="7"/>
  <c r="AL132" i="19" s="1"/>
  <c r="U134" i="7"/>
  <c r="V134" i="7"/>
  <c r="AL133" i="19" s="1"/>
  <c r="U135" i="7"/>
  <c r="V135" i="7"/>
  <c r="AL134" i="19" s="1"/>
  <c r="U136" i="7"/>
  <c r="V136" i="7"/>
  <c r="AL135" i="19" s="1"/>
  <c r="U137" i="7"/>
  <c r="V137" i="7"/>
  <c r="AL136" i="19" s="1"/>
  <c r="U138" i="7"/>
  <c r="V138" i="7"/>
  <c r="AL137" i="19" s="1"/>
  <c r="U139" i="7"/>
  <c r="V139" i="7"/>
  <c r="AL138" i="19" s="1"/>
  <c r="U140" i="7"/>
  <c r="V140" i="7"/>
  <c r="AL139" i="19" s="1"/>
  <c r="U141" i="7"/>
  <c r="V141" i="7"/>
  <c r="AL140" i="19" s="1"/>
  <c r="U142" i="7"/>
  <c r="V142" i="7"/>
  <c r="AL141" i="19" s="1"/>
  <c r="U143" i="7"/>
  <c r="V143" i="7"/>
  <c r="AL142" i="19" s="1"/>
  <c r="U144" i="7"/>
  <c r="V144" i="7"/>
  <c r="AL143" i="19" s="1"/>
  <c r="U145" i="7"/>
  <c r="V145" i="7"/>
  <c r="AL144" i="19" s="1"/>
  <c r="U146" i="7"/>
  <c r="V146" i="7"/>
  <c r="AL145" i="19" s="1"/>
  <c r="U147" i="7"/>
  <c r="V147" i="7"/>
  <c r="AL146" i="19" s="1"/>
  <c r="U148" i="7"/>
  <c r="V148" i="7"/>
  <c r="AL147" i="19" s="1"/>
  <c r="U149" i="7"/>
  <c r="V149" i="7"/>
  <c r="AL148" i="19" s="1"/>
  <c r="U150" i="7"/>
  <c r="V150" i="7"/>
  <c r="U151" i="7"/>
  <c r="V151" i="7"/>
  <c r="AL149" i="19" s="1"/>
  <c r="U152" i="7"/>
  <c r="V152" i="7"/>
  <c r="AL150" i="19" s="1"/>
  <c r="U153" i="7"/>
  <c r="V153" i="7"/>
  <c r="AL151" i="19" s="1"/>
  <c r="U154" i="7"/>
  <c r="V154" i="7"/>
  <c r="AL152" i="19" s="1"/>
  <c r="U155" i="7"/>
  <c r="V155" i="7"/>
  <c r="AL153" i="19" s="1"/>
  <c r="U156" i="7"/>
  <c r="V156" i="7"/>
  <c r="AL154" i="19" s="1"/>
  <c r="U157" i="7"/>
  <c r="V157" i="7"/>
  <c r="AL155" i="19" s="1"/>
  <c r="U158" i="7"/>
  <c r="V158" i="7"/>
  <c r="AL156" i="19" s="1"/>
  <c r="U159" i="7"/>
  <c r="V159" i="7"/>
  <c r="AL157" i="19" s="1"/>
  <c r="U160" i="7"/>
  <c r="V160" i="7"/>
  <c r="AL158" i="19" s="1"/>
  <c r="U161" i="7"/>
  <c r="V161" i="7"/>
  <c r="AL159" i="19" s="1"/>
  <c r="U162" i="7"/>
  <c r="V162" i="7"/>
  <c r="AL160" i="19" s="1"/>
  <c r="U163" i="7"/>
  <c r="V163" i="7"/>
  <c r="AL161" i="19" s="1"/>
  <c r="U164" i="7"/>
  <c r="V164" i="7"/>
  <c r="AL162" i="19" s="1"/>
  <c r="U165" i="7"/>
  <c r="V165" i="7"/>
  <c r="AL163" i="19" s="1"/>
  <c r="U166" i="7"/>
  <c r="V166" i="7"/>
  <c r="AL164" i="19" s="1"/>
  <c r="U167" i="7"/>
  <c r="V167" i="7"/>
  <c r="AL165" i="19" s="1"/>
  <c r="U168" i="7"/>
  <c r="V168" i="7"/>
  <c r="AL166" i="19" s="1"/>
  <c r="U169" i="7"/>
  <c r="V169" i="7"/>
  <c r="AL167" i="19" s="1"/>
  <c r="U170" i="7"/>
  <c r="V170" i="7"/>
  <c r="AL168" i="19" s="1"/>
  <c r="U171" i="7"/>
  <c r="V171" i="7"/>
  <c r="AL169" i="19" s="1"/>
  <c r="U172" i="7"/>
  <c r="V172" i="7"/>
  <c r="AL170" i="19" s="1"/>
  <c r="U173" i="7"/>
  <c r="V173" i="7"/>
  <c r="AL171" i="19" s="1"/>
  <c r="U174" i="7"/>
  <c r="V174" i="7"/>
  <c r="AL172" i="19" s="1"/>
  <c r="U175" i="7"/>
  <c r="V175" i="7"/>
  <c r="AL173" i="19" s="1"/>
  <c r="U176" i="7"/>
  <c r="V176" i="7"/>
  <c r="AL174" i="19" s="1"/>
  <c r="U177" i="7"/>
  <c r="V177" i="7"/>
  <c r="AL175" i="19" s="1"/>
  <c r="U178" i="7"/>
  <c r="V178" i="7"/>
  <c r="AL176" i="19" s="1"/>
  <c r="U179" i="7"/>
  <c r="V179" i="7"/>
  <c r="AL177" i="19" s="1"/>
  <c r="U180" i="7"/>
  <c r="V180" i="7"/>
  <c r="AL178" i="19" s="1"/>
  <c r="U181" i="7"/>
  <c r="V181" i="7"/>
  <c r="AL179" i="19" s="1"/>
  <c r="U182" i="7"/>
  <c r="V182" i="7"/>
  <c r="AL180" i="19" s="1"/>
  <c r="U183" i="7"/>
  <c r="V183" i="7"/>
  <c r="AL181" i="19" s="1"/>
  <c r="U184" i="7"/>
  <c r="V184" i="7"/>
  <c r="AL182" i="19" s="1"/>
  <c r="U185" i="7"/>
  <c r="V185" i="7"/>
  <c r="AL183" i="19" s="1"/>
  <c r="U186" i="7"/>
  <c r="V186" i="7"/>
  <c r="U187" i="7"/>
  <c r="V187" i="7"/>
  <c r="AL184" i="19" s="1"/>
  <c r="U188" i="7"/>
  <c r="V188" i="7"/>
  <c r="AL185" i="19" s="1"/>
  <c r="U189" i="7"/>
  <c r="V189" i="7"/>
  <c r="AL186" i="19" s="1"/>
  <c r="U190" i="7"/>
  <c r="V190" i="7"/>
  <c r="AL187" i="19" s="1"/>
  <c r="U191" i="7"/>
  <c r="V191" i="7"/>
  <c r="AL188" i="19" s="1"/>
  <c r="U192" i="7"/>
  <c r="V192" i="7"/>
  <c r="AL189" i="19" s="1"/>
  <c r="U193" i="7"/>
  <c r="V193" i="7"/>
  <c r="AL190" i="19" s="1"/>
  <c r="U194" i="7"/>
  <c r="V194" i="7"/>
  <c r="AL191" i="19" s="1"/>
  <c r="U195" i="7"/>
  <c r="V195" i="7"/>
  <c r="AL192" i="19" s="1"/>
  <c r="U196" i="7"/>
  <c r="V196" i="7"/>
  <c r="AL193" i="19" s="1"/>
  <c r="U197" i="7"/>
  <c r="V197" i="7"/>
  <c r="AL194" i="19" s="1"/>
  <c r="U198" i="7"/>
  <c r="V198" i="7"/>
  <c r="AL195" i="19" s="1"/>
  <c r="U199" i="7"/>
  <c r="V199" i="7"/>
  <c r="AL196" i="19" s="1"/>
  <c r="U200" i="7"/>
  <c r="V200" i="7"/>
  <c r="U201" i="7"/>
  <c r="V201" i="7"/>
  <c r="AL198" i="19" s="1"/>
  <c r="U202" i="7"/>
  <c r="V202" i="7"/>
  <c r="U203" i="7"/>
  <c r="V203" i="7"/>
  <c r="AL200" i="19" s="1"/>
  <c r="U204" i="7"/>
  <c r="V204" i="7"/>
  <c r="AL201" i="19" s="1"/>
  <c r="U205" i="7"/>
  <c r="V205" i="7"/>
  <c r="AL202" i="19" s="1"/>
  <c r="U206" i="7"/>
  <c r="V206" i="7"/>
  <c r="AL203" i="19" s="1"/>
  <c r="U207" i="7"/>
  <c r="V207" i="7"/>
  <c r="AL204" i="19" s="1"/>
  <c r="U208" i="7"/>
  <c r="V208" i="7"/>
  <c r="AL205" i="19" s="1"/>
  <c r="U209" i="7"/>
  <c r="V209" i="7"/>
  <c r="AL206" i="19" s="1"/>
  <c r="U210" i="7"/>
  <c r="V210" i="7"/>
  <c r="AL207" i="19" s="1"/>
  <c r="U211" i="7"/>
  <c r="V211" i="7"/>
  <c r="AL208" i="19" s="1"/>
  <c r="U212" i="7"/>
  <c r="V212" i="7"/>
  <c r="AL209" i="19" s="1"/>
  <c r="U213" i="7"/>
  <c r="V213" i="7"/>
  <c r="AL210" i="19" s="1"/>
  <c r="U214" i="7"/>
  <c r="V214" i="7"/>
  <c r="AL211" i="19" s="1"/>
  <c r="U215" i="7"/>
  <c r="V215" i="7"/>
  <c r="AL212" i="19" s="1"/>
  <c r="U216" i="7"/>
  <c r="V216" i="7"/>
  <c r="AL213" i="19" s="1"/>
  <c r="U217" i="7"/>
  <c r="V217" i="7"/>
  <c r="AL214" i="19" s="1"/>
  <c r="U218" i="7"/>
  <c r="V218" i="7"/>
  <c r="AL215" i="19" s="1"/>
  <c r="U219" i="7"/>
  <c r="V219" i="7"/>
  <c r="AL216" i="19" s="1"/>
  <c r="U220" i="7"/>
  <c r="V220" i="7"/>
  <c r="AL217" i="19" s="1"/>
  <c r="U221" i="7"/>
  <c r="V221" i="7"/>
  <c r="AL218" i="19" s="1"/>
  <c r="U222" i="7"/>
  <c r="V222" i="7"/>
  <c r="AL219" i="19" s="1"/>
  <c r="U223" i="7"/>
  <c r="V223" i="7"/>
  <c r="AL220" i="19" s="1"/>
  <c r="U224" i="7"/>
  <c r="V224" i="7"/>
  <c r="AL221" i="19" s="1"/>
  <c r="U225" i="7"/>
  <c r="V225" i="7"/>
  <c r="AL222" i="19" s="1"/>
  <c r="U226" i="7"/>
  <c r="V226" i="7"/>
  <c r="U227" i="7"/>
  <c r="V227" i="7"/>
  <c r="AL223" i="19" s="1"/>
  <c r="U228" i="7"/>
  <c r="V228" i="7"/>
  <c r="AL224" i="19" s="1"/>
  <c r="U229" i="7"/>
  <c r="V229" i="7"/>
  <c r="AL225" i="19" s="1"/>
  <c r="U230" i="7"/>
  <c r="V230" i="7"/>
  <c r="AL226" i="19" s="1"/>
  <c r="U231" i="7"/>
  <c r="V231" i="7"/>
  <c r="AL227" i="19" s="1"/>
  <c r="U232" i="7"/>
  <c r="V232" i="7"/>
  <c r="AL228" i="19" s="1"/>
  <c r="U233" i="7"/>
  <c r="V233" i="7"/>
  <c r="AL229" i="19" s="1"/>
  <c r="U234" i="7"/>
  <c r="V234" i="7"/>
  <c r="AL230" i="19" s="1"/>
  <c r="U235" i="7"/>
  <c r="V235" i="7"/>
  <c r="AL231" i="19" s="1"/>
  <c r="U236" i="7"/>
  <c r="V236" i="7"/>
  <c r="AL232" i="19" s="1"/>
  <c r="U237" i="7"/>
  <c r="V237" i="7"/>
  <c r="AL233" i="19" s="1"/>
  <c r="U238" i="7"/>
  <c r="V238" i="7"/>
  <c r="AL234" i="19" s="1"/>
  <c r="U239" i="7"/>
  <c r="V239" i="7"/>
  <c r="AL235" i="19" s="1"/>
  <c r="U240" i="7"/>
  <c r="V240" i="7"/>
  <c r="AL236" i="19" s="1"/>
  <c r="U241" i="7"/>
  <c r="V241" i="7"/>
  <c r="AL237" i="19" s="1"/>
  <c r="U242" i="7"/>
  <c r="V242" i="7"/>
  <c r="AL238" i="19" s="1"/>
  <c r="U243" i="7"/>
  <c r="V243" i="7"/>
  <c r="AL239" i="19" s="1"/>
  <c r="U244" i="7"/>
  <c r="V244" i="7"/>
  <c r="AL240" i="19" s="1"/>
  <c r="U245" i="7"/>
  <c r="V245" i="7"/>
  <c r="AL241" i="19" s="1"/>
  <c r="U246" i="7"/>
  <c r="V246" i="7"/>
  <c r="AL242" i="19" s="1"/>
  <c r="U247" i="7"/>
  <c r="V247" i="7"/>
  <c r="U248" i="7"/>
  <c r="V248" i="7"/>
  <c r="AL243" i="19" s="1"/>
  <c r="U249" i="7"/>
  <c r="V249" i="7"/>
  <c r="AL244" i="19" s="1"/>
  <c r="U250" i="7"/>
  <c r="V250" i="7"/>
  <c r="AL245" i="19" s="1"/>
  <c r="U251" i="7"/>
  <c r="V251" i="7"/>
  <c r="AL246" i="19" s="1"/>
  <c r="U252" i="7"/>
  <c r="V252" i="7"/>
  <c r="AL247" i="19" s="1"/>
  <c r="U253" i="7"/>
  <c r="V253" i="7"/>
  <c r="AL248" i="19" s="1"/>
  <c r="U254" i="7"/>
  <c r="V254" i="7"/>
  <c r="AL249" i="19" s="1"/>
  <c r="U255" i="7"/>
  <c r="V255" i="7"/>
  <c r="AL250" i="19" s="1"/>
  <c r="U256" i="7"/>
  <c r="V256" i="7"/>
  <c r="AL251" i="19" s="1"/>
  <c r="U257" i="7"/>
  <c r="V257" i="7"/>
  <c r="AL252" i="19" s="1"/>
  <c r="U258" i="7"/>
  <c r="V258" i="7"/>
  <c r="AL253" i="19" s="1"/>
  <c r="U259" i="7"/>
  <c r="V259" i="7"/>
  <c r="AL254" i="19" s="1"/>
  <c r="U260" i="7"/>
  <c r="V260" i="7"/>
  <c r="AL255" i="19" s="1"/>
  <c r="U261" i="7"/>
  <c r="V261" i="7"/>
  <c r="AL256" i="19" s="1"/>
  <c r="U262" i="7"/>
  <c r="V262" i="7"/>
  <c r="AL257" i="19" s="1"/>
  <c r="U263" i="7"/>
  <c r="V263" i="7"/>
  <c r="AL258" i="19" s="1"/>
  <c r="U264" i="7"/>
  <c r="V264" i="7"/>
  <c r="AL259" i="19" s="1"/>
  <c r="U265" i="7"/>
  <c r="V265" i="7"/>
  <c r="AL260" i="19" s="1"/>
  <c r="U266" i="7"/>
  <c r="V266" i="7"/>
  <c r="AL261" i="19" s="1"/>
  <c r="U267" i="7"/>
  <c r="V267" i="7"/>
  <c r="AL262" i="19" s="1"/>
  <c r="U268" i="7"/>
  <c r="V268" i="7"/>
  <c r="AL263" i="19" s="1"/>
  <c r="U269" i="7"/>
  <c r="V269" i="7"/>
  <c r="AL264" i="19" s="1"/>
  <c r="U270" i="7"/>
  <c r="V270" i="7"/>
  <c r="AL265" i="19" s="1"/>
  <c r="U271" i="7"/>
  <c r="V271" i="7"/>
  <c r="AL266" i="19" s="1"/>
  <c r="U272" i="7"/>
  <c r="V272" i="7"/>
  <c r="U273" i="7"/>
  <c r="V273" i="7"/>
  <c r="AL268" i="19" s="1"/>
  <c r="U274" i="7"/>
  <c r="V274" i="7"/>
  <c r="AL269" i="19" s="1"/>
  <c r="U275" i="7"/>
  <c r="V275" i="7"/>
  <c r="AL270" i="19" s="1"/>
  <c r="U276" i="7"/>
  <c r="V276" i="7"/>
  <c r="AL271" i="19" s="1"/>
  <c r="U277" i="7"/>
  <c r="V277" i="7"/>
  <c r="AL272" i="19" s="1"/>
  <c r="U278" i="7"/>
  <c r="V278" i="7"/>
  <c r="U279" i="7"/>
  <c r="V279" i="7"/>
  <c r="AL274" i="19" s="1"/>
  <c r="U280" i="7"/>
  <c r="V280" i="7"/>
  <c r="AL275" i="19" s="1"/>
  <c r="U281" i="7"/>
  <c r="V281" i="7"/>
  <c r="AL276" i="19" s="1"/>
  <c r="U282" i="7"/>
  <c r="V282" i="7"/>
  <c r="AL277" i="19" s="1"/>
  <c r="U283" i="7"/>
  <c r="V283" i="7"/>
  <c r="AL278" i="19" s="1"/>
  <c r="U284" i="7"/>
  <c r="V284" i="7"/>
  <c r="AL279" i="19" s="1"/>
  <c r="U285" i="7"/>
  <c r="V285" i="7"/>
  <c r="AL280" i="19" s="1"/>
  <c r="U286" i="7"/>
  <c r="V286" i="7"/>
  <c r="AL281" i="19" s="1"/>
  <c r="U287" i="7"/>
  <c r="V287" i="7"/>
  <c r="AL282" i="19" s="1"/>
  <c r="U288" i="7"/>
  <c r="V288" i="7"/>
  <c r="AL283" i="19" s="1"/>
  <c r="U289" i="7"/>
  <c r="V289" i="7"/>
  <c r="AL284" i="19" s="1"/>
  <c r="U290" i="7"/>
  <c r="V290" i="7"/>
  <c r="AL285" i="19" s="1"/>
  <c r="U291" i="7"/>
  <c r="V291" i="7"/>
  <c r="AL286" i="19" s="1"/>
  <c r="U292" i="7"/>
  <c r="V292" i="7"/>
  <c r="AL287" i="19" s="1"/>
  <c r="U293" i="7"/>
  <c r="V293" i="7"/>
  <c r="AL288" i="19" s="1"/>
  <c r="U294" i="7"/>
  <c r="V294" i="7"/>
  <c r="AL289" i="19" s="1"/>
  <c r="U295" i="7"/>
  <c r="V295" i="7"/>
  <c r="AL290" i="19" s="1"/>
  <c r="U296" i="7"/>
  <c r="V296" i="7"/>
  <c r="AL291" i="19" s="1"/>
  <c r="U297" i="7"/>
  <c r="V297" i="7"/>
  <c r="AL292" i="19" s="1"/>
  <c r="U298" i="7"/>
  <c r="V298" i="7"/>
  <c r="AL293" i="19" s="1"/>
  <c r="U299" i="7"/>
  <c r="V299" i="7"/>
  <c r="AL294" i="19" s="1"/>
  <c r="U300" i="7"/>
  <c r="V300" i="7"/>
  <c r="AL295" i="19" s="1"/>
  <c r="U301" i="7"/>
  <c r="V301" i="7"/>
  <c r="AL296" i="19" s="1"/>
  <c r="U302" i="7"/>
  <c r="V302" i="7"/>
  <c r="AL297" i="19" s="1"/>
  <c r="U303" i="7"/>
  <c r="V303" i="7"/>
  <c r="AL298" i="19" s="1"/>
  <c r="U304" i="7"/>
  <c r="V304" i="7"/>
  <c r="AL299" i="19" s="1"/>
  <c r="U305" i="7"/>
  <c r="V305" i="7"/>
  <c r="AL300" i="19" s="1"/>
  <c r="U306" i="7"/>
  <c r="V306" i="7"/>
  <c r="AL301" i="19" s="1"/>
  <c r="U307" i="7"/>
  <c r="V307" i="7"/>
  <c r="AL302" i="19" s="1"/>
  <c r="U308" i="7"/>
  <c r="V308" i="7"/>
  <c r="AL303" i="19" s="1"/>
  <c r="U309" i="7"/>
  <c r="V309" i="7"/>
  <c r="AL304" i="19" s="1"/>
  <c r="U310" i="7"/>
  <c r="V310" i="7"/>
  <c r="AL305" i="19" s="1"/>
  <c r="U311" i="7"/>
  <c r="V311" i="7"/>
  <c r="AL306" i="19" s="1"/>
  <c r="U312" i="7"/>
  <c r="V312" i="7"/>
  <c r="AL307" i="19" s="1"/>
  <c r="U313" i="7"/>
  <c r="V313" i="7"/>
  <c r="AL308" i="19" s="1"/>
  <c r="U314" i="7"/>
  <c r="V314" i="7"/>
  <c r="AL309" i="19" s="1"/>
  <c r="U315" i="7"/>
  <c r="V315" i="7"/>
  <c r="AL310" i="19" s="1"/>
  <c r="U316" i="7"/>
  <c r="V316" i="7"/>
  <c r="AL311" i="19" s="1"/>
  <c r="U317" i="7"/>
  <c r="V317" i="7"/>
  <c r="AL312" i="19" s="1"/>
  <c r="U318" i="7"/>
  <c r="V318" i="7"/>
  <c r="AL313" i="19" s="1"/>
  <c r="U319" i="7"/>
  <c r="V319" i="7"/>
  <c r="AL314" i="19" s="1"/>
  <c r="U320" i="7"/>
  <c r="V320" i="7"/>
  <c r="AL315" i="19" s="1"/>
  <c r="U321" i="7"/>
  <c r="V321" i="7"/>
  <c r="AL316" i="19" s="1"/>
  <c r="U322" i="7"/>
  <c r="V322" i="7"/>
  <c r="AL317" i="19" s="1"/>
  <c r="U323" i="7"/>
  <c r="V323" i="7"/>
  <c r="AL318" i="19" s="1"/>
  <c r="U324" i="7"/>
  <c r="V324" i="7"/>
  <c r="AL319" i="19" s="1"/>
  <c r="U325" i="7"/>
  <c r="V325" i="7"/>
  <c r="AL320" i="19" s="1"/>
  <c r="U326" i="7"/>
  <c r="V326" i="7"/>
  <c r="U327" i="7"/>
  <c r="V327" i="7"/>
  <c r="AL321" i="19" s="1"/>
  <c r="U328" i="7"/>
  <c r="V328" i="7"/>
  <c r="AL322" i="19" s="1"/>
  <c r="U329" i="7"/>
  <c r="V329" i="7"/>
  <c r="AL323" i="19" s="1"/>
  <c r="U330" i="7"/>
  <c r="V330" i="7"/>
  <c r="AL324" i="19" s="1"/>
  <c r="U331" i="7"/>
  <c r="V331" i="7"/>
  <c r="AL325" i="19" s="1"/>
  <c r="U332" i="7"/>
  <c r="V332" i="7"/>
  <c r="AL326" i="19" s="1"/>
  <c r="U333" i="7"/>
  <c r="V333" i="7"/>
  <c r="AL327" i="19" s="1"/>
  <c r="U334" i="7"/>
  <c r="V334" i="7"/>
  <c r="AL328" i="19" s="1"/>
  <c r="U335" i="7"/>
  <c r="V335" i="7"/>
  <c r="AL329" i="19" s="1"/>
  <c r="U336" i="7"/>
  <c r="V336" i="7"/>
  <c r="AL330" i="19" s="1"/>
  <c r="U337" i="7"/>
  <c r="V337" i="7"/>
  <c r="AL331" i="19" s="1"/>
  <c r="U338" i="7"/>
  <c r="V338" i="7"/>
  <c r="AL332" i="19" s="1"/>
  <c r="U339" i="7"/>
  <c r="V339" i="7"/>
  <c r="AL333" i="19" s="1"/>
  <c r="U340" i="7"/>
  <c r="V340" i="7"/>
  <c r="AL334" i="19" s="1"/>
  <c r="U341" i="7"/>
  <c r="V341" i="7"/>
  <c r="AL335" i="19" s="1"/>
  <c r="U342" i="7"/>
  <c r="V342" i="7"/>
  <c r="AL336" i="19" s="1"/>
  <c r="U343" i="7"/>
  <c r="V343" i="7"/>
  <c r="AL337" i="19" s="1"/>
  <c r="U344" i="7"/>
  <c r="V344" i="7"/>
  <c r="AL338" i="19" s="1"/>
  <c r="U345" i="7"/>
  <c r="V345" i="7"/>
  <c r="AL339" i="19" s="1"/>
  <c r="U346" i="7"/>
  <c r="V346" i="7"/>
  <c r="AL340" i="19" s="1"/>
  <c r="U347" i="7"/>
  <c r="V347" i="7"/>
  <c r="AL341" i="19" s="1"/>
  <c r="U348" i="7"/>
  <c r="V348" i="7"/>
  <c r="AL342" i="19" s="1"/>
  <c r="U349" i="7"/>
  <c r="V349" i="7"/>
  <c r="AL343" i="19" s="1"/>
  <c r="U350" i="7"/>
  <c r="V350" i="7"/>
  <c r="U351" i="7"/>
  <c r="V351" i="7"/>
  <c r="AL345" i="19" s="1"/>
  <c r="U352" i="7"/>
  <c r="V352" i="7"/>
  <c r="AL346" i="19" s="1"/>
  <c r="U353" i="7"/>
  <c r="V353" i="7"/>
  <c r="AL347" i="19" s="1"/>
  <c r="U354" i="7"/>
  <c r="V354" i="7"/>
  <c r="U355" i="7"/>
  <c r="V355" i="7"/>
  <c r="AL349" i="19" s="1"/>
  <c r="U356" i="7"/>
  <c r="V356" i="7"/>
  <c r="AL350" i="19" s="1"/>
  <c r="U357" i="7"/>
  <c r="V357" i="7"/>
  <c r="AL351" i="19" s="1"/>
  <c r="U358" i="7"/>
  <c r="V358" i="7"/>
  <c r="AL352" i="19" s="1"/>
  <c r="U359" i="7"/>
  <c r="V359" i="7"/>
  <c r="AL353" i="19" s="1"/>
  <c r="U360" i="7"/>
  <c r="V360" i="7"/>
  <c r="AL354" i="19" s="1"/>
  <c r="U361" i="7"/>
  <c r="V361" i="7"/>
  <c r="AL355" i="19" s="1"/>
  <c r="U362" i="7"/>
  <c r="V362" i="7"/>
  <c r="AL356" i="19" s="1"/>
  <c r="U363" i="7"/>
  <c r="V363" i="7"/>
  <c r="AL357" i="19" s="1"/>
  <c r="U364" i="7"/>
  <c r="V364" i="7"/>
  <c r="AL358" i="19" s="1"/>
  <c r="U365" i="7"/>
  <c r="V365" i="7"/>
  <c r="AL359" i="19" s="1"/>
  <c r="U366" i="7"/>
  <c r="V366" i="7"/>
  <c r="AL360" i="19" s="1"/>
  <c r="U367" i="7"/>
  <c r="V367" i="7"/>
  <c r="AL361" i="19" s="1"/>
  <c r="U368" i="7"/>
  <c r="V368" i="7"/>
  <c r="AL362" i="19" s="1"/>
  <c r="U369" i="7"/>
  <c r="V369" i="7"/>
  <c r="AL363" i="19" s="1"/>
  <c r="U370" i="7"/>
  <c r="V370" i="7"/>
  <c r="AL364" i="19" s="1"/>
  <c r="U371" i="7"/>
  <c r="V371" i="7"/>
  <c r="AL365" i="19" s="1"/>
  <c r="U372" i="7"/>
  <c r="V372" i="7"/>
  <c r="AL366" i="19" s="1"/>
  <c r="U373" i="7"/>
  <c r="V373" i="7"/>
  <c r="AL367" i="19" s="1"/>
  <c r="U374" i="7"/>
  <c r="V374" i="7"/>
  <c r="AL368" i="19" s="1"/>
  <c r="U375" i="7"/>
  <c r="V375" i="7"/>
  <c r="AL369" i="19" s="1"/>
  <c r="U376" i="7"/>
  <c r="V376" i="7"/>
  <c r="AL370" i="19" s="1"/>
  <c r="U377" i="7"/>
  <c r="V377" i="7"/>
  <c r="AL371" i="19" s="1"/>
  <c r="U378" i="7"/>
  <c r="V378" i="7"/>
  <c r="AL372" i="19" s="1"/>
  <c r="U379" i="7"/>
  <c r="V379" i="7"/>
  <c r="AL373" i="19" s="1"/>
  <c r="U380" i="7"/>
  <c r="V380" i="7"/>
  <c r="AL374" i="19" s="1"/>
  <c r="U381" i="7"/>
  <c r="V381" i="7"/>
  <c r="AL375" i="19" s="1"/>
  <c r="U382" i="7"/>
  <c r="V382" i="7"/>
  <c r="AL376" i="19" s="1"/>
  <c r="U383" i="7"/>
  <c r="V383" i="7"/>
  <c r="AL377" i="19" s="1"/>
  <c r="U384" i="7"/>
  <c r="V384" i="7"/>
  <c r="AL378" i="19" s="1"/>
  <c r="U385" i="7"/>
  <c r="V385" i="7"/>
  <c r="AL379" i="19" s="1"/>
  <c r="U386" i="7"/>
  <c r="V386" i="7"/>
  <c r="AL380" i="19" s="1"/>
  <c r="U387" i="7"/>
  <c r="V387" i="7"/>
  <c r="AL381" i="19" s="1"/>
  <c r="U388" i="7"/>
  <c r="V388" i="7"/>
  <c r="AL382" i="19" s="1"/>
  <c r="U389" i="7"/>
  <c r="V389" i="7"/>
  <c r="AL383" i="19" s="1"/>
  <c r="U390" i="7"/>
  <c r="V390" i="7"/>
  <c r="AL384" i="19" s="1"/>
  <c r="U391" i="7"/>
  <c r="V391" i="7"/>
  <c r="AL385" i="19" s="1"/>
  <c r="U392" i="7"/>
  <c r="V392" i="7"/>
  <c r="AL386" i="19" s="1"/>
  <c r="U393" i="7"/>
  <c r="V393" i="7"/>
  <c r="AL387" i="19" s="1"/>
  <c r="U394" i="7"/>
  <c r="V394" i="7"/>
  <c r="AL388" i="19" s="1"/>
  <c r="U395" i="7"/>
  <c r="V395" i="7"/>
  <c r="AL389" i="19" s="1"/>
  <c r="U396" i="7"/>
  <c r="V396" i="7"/>
  <c r="AL390" i="19" s="1"/>
  <c r="U397" i="7"/>
  <c r="V397" i="7"/>
  <c r="AL391" i="19" s="1"/>
  <c r="U398" i="7"/>
  <c r="V398" i="7"/>
  <c r="AL392" i="19" s="1"/>
  <c r="U399" i="7"/>
  <c r="V399" i="7"/>
  <c r="AL393" i="19" s="1"/>
  <c r="U400" i="7"/>
  <c r="V400" i="7"/>
  <c r="AL394" i="19" s="1"/>
  <c r="U401" i="7"/>
  <c r="V401" i="7"/>
  <c r="AL395" i="19" s="1"/>
  <c r="U402" i="7"/>
  <c r="V402" i="7"/>
  <c r="AL396" i="19" s="1"/>
  <c r="U403" i="7"/>
  <c r="V403" i="7"/>
  <c r="AL397" i="19" s="1"/>
  <c r="U404" i="7"/>
  <c r="V404" i="7"/>
  <c r="AL398" i="19" s="1"/>
  <c r="U405" i="7"/>
  <c r="V405" i="7"/>
  <c r="AL399" i="19" s="1"/>
  <c r="U406" i="7"/>
  <c r="V406" i="7"/>
  <c r="AL400" i="19" s="1"/>
  <c r="U407" i="7"/>
  <c r="V407" i="7"/>
  <c r="AL401" i="19" s="1"/>
  <c r="U408" i="7"/>
  <c r="V408" i="7"/>
  <c r="AL402" i="19" s="1"/>
  <c r="U409" i="7"/>
  <c r="V409" i="7"/>
  <c r="AL403" i="19" s="1"/>
  <c r="U410" i="7"/>
  <c r="V410" i="7"/>
  <c r="AL404" i="19" s="1"/>
  <c r="U411" i="7"/>
  <c r="V411" i="7"/>
  <c r="AL405" i="19" s="1"/>
  <c r="U412" i="7"/>
  <c r="V412" i="7"/>
  <c r="AL406" i="19" s="1"/>
  <c r="U413" i="7"/>
  <c r="V413" i="7"/>
  <c r="AL407" i="19" s="1"/>
  <c r="U414" i="7"/>
  <c r="V414" i="7"/>
  <c r="AL408" i="19" s="1"/>
  <c r="U415" i="7"/>
  <c r="V415" i="7"/>
  <c r="AL409" i="19" s="1"/>
  <c r="V2" i="7"/>
  <c r="AL2" i="19" s="1"/>
  <c r="U2" i="7"/>
  <c r="AK3" i="19"/>
  <c r="AK4" i="19"/>
  <c r="AK5" i="19"/>
  <c r="AK6" i="19"/>
  <c r="AK7" i="19"/>
  <c r="AK8" i="19"/>
  <c r="AK9"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4" i="19"/>
  <c r="AK35" i="19"/>
  <c r="AK36" i="19"/>
  <c r="AK37" i="19"/>
  <c r="AK38" i="19"/>
  <c r="AK39" i="19"/>
  <c r="AK40" i="19"/>
  <c r="AK41" i="19"/>
  <c r="AK42" i="19"/>
  <c r="AK43" i="19"/>
  <c r="AK44" i="19"/>
  <c r="AK45" i="19"/>
  <c r="AK46" i="19"/>
  <c r="AK47" i="19"/>
  <c r="AK48" i="19"/>
  <c r="AK49" i="19"/>
  <c r="AK50" i="19"/>
  <c r="AK51" i="19"/>
  <c r="AK52" i="19"/>
  <c r="AK53"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4" i="19"/>
  <c r="AK395" i="19"/>
  <c r="AK396" i="19"/>
  <c r="AK397" i="19"/>
  <c r="AK398" i="19"/>
  <c r="AK399" i="19"/>
  <c r="AK400" i="19"/>
  <c r="AK401" i="19"/>
  <c r="AK402" i="19"/>
  <c r="AK403" i="19"/>
  <c r="AK2" i="19"/>
  <c r="E417" i="26" l="1"/>
  <c r="AZ408" i="19"/>
  <c r="AX405" i="19"/>
  <c r="AU404" i="19"/>
  <c r="K406" i="26" s="1"/>
  <c r="AX409" i="19"/>
  <c r="AW408" i="19"/>
  <c r="AU406" i="19"/>
  <c r="K408" i="26" s="1"/>
  <c r="AW404" i="19"/>
  <c r="AW409" i="19"/>
  <c r="AX406" i="19"/>
  <c r="AW405" i="19"/>
  <c r="AU408" i="19"/>
  <c r="K410" i="26" s="1"/>
  <c r="AU407" i="19"/>
  <c r="K409" i="26" s="1"/>
  <c r="AX407" i="19"/>
  <c r="AW406" i="19"/>
  <c r="AM417" i="19"/>
  <c r="AZ409" i="19"/>
  <c r="AZ405" i="19"/>
  <c r="AZ406" i="19"/>
  <c r="AK417" i="19"/>
  <c r="AX408" i="19"/>
  <c r="AW407" i="19"/>
  <c r="AX404" i="19"/>
  <c r="AZ404" i="19"/>
  <c r="AU409" i="19"/>
  <c r="K411" i="26" s="1"/>
  <c r="AZ407" i="19"/>
  <c r="AU405" i="19"/>
  <c r="K407" i="26" s="1"/>
  <c r="AI406" i="19"/>
  <c r="AJ408" i="19"/>
  <c r="AL415" i="19"/>
  <c r="K413" i="19"/>
  <c r="K412" i="19"/>
  <c r="AK413" i="19"/>
  <c r="AL414" i="19"/>
  <c r="AM415" i="19"/>
  <c r="AK412" i="19"/>
  <c r="AL413" i="19"/>
  <c r="AM414" i="19"/>
  <c r="K415" i="19"/>
  <c r="AL412" i="19"/>
  <c r="AM413" i="19"/>
  <c r="K414" i="19"/>
  <c r="AK415" i="19"/>
  <c r="AL417" i="19"/>
  <c r="AN408" i="19"/>
  <c r="AI408" i="19"/>
  <c r="AI404" i="19"/>
  <c r="AK414" i="19"/>
  <c r="AM412" i="19"/>
  <c r="AI407" i="19"/>
  <c r="AJ404" i="19"/>
  <c r="AN404" i="19" s="1"/>
  <c r="AI409" i="19"/>
  <c r="AJ406" i="19"/>
  <c r="AN406" i="19" s="1"/>
  <c r="AI405" i="19"/>
  <c r="AJ407" i="19"/>
  <c r="AN407" i="19" s="1"/>
  <c r="AJ409" i="19"/>
  <c r="AN409" i="19" s="1"/>
  <c r="AJ405" i="19"/>
  <c r="AN405" i="19" s="1"/>
  <c r="AG3" i="19"/>
  <c r="AG4" i="19"/>
  <c r="AG5" i="19"/>
  <c r="AG6" i="19"/>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8"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G245" i="19"/>
  <c r="AG246" i="19"/>
  <c r="AG247" i="19"/>
  <c r="AG248" i="19"/>
  <c r="AG249" i="19"/>
  <c r="AG250" i="19"/>
  <c r="AG251" i="19"/>
  <c r="AG252" i="19"/>
  <c r="AG253" i="19"/>
  <c r="AG254" i="19"/>
  <c r="AG255" i="19"/>
  <c r="AG256" i="19"/>
  <c r="AG257" i="19"/>
  <c r="AG258" i="19"/>
  <c r="AG259" i="19"/>
  <c r="AG260" i="19"/>
  <c r="AG261" i="19"/>
  <c r="AG262" i="19"/>
  <c r="AG263" i="19"/>
  <c r="AG264" i="19"/>
  <c r="AG265" i="19"/>
  <c r="AG266" i="19"/>
  <c r="AG267" i="19"/>
  <c r="AG268" i="19"/>
  <c r="AG269" i="19"/>
  <c r="AG270" i="19"/>
  <c r="AG271" i="19"/>
  <c r="AG272" i="19"/>
  <c r="AG273" i="19"/>
  <c r="AG274" i="19"/>
  <c r="AG275" i="19"/>
  <c r="AG276" i="19"/>
  <c r="AG277" i="19"/>
  <c r="AG278" i="19"/>
  <c r="AG279" i="19"/>
  <c r="AG280" i="19"/>
  <c r="AG281" i="19"/>
  <c r="AG282" i="19"/>
  <c r="AG283" i="19"/>
  <c r="AG284" i="19"/>
  <c r="AG285" i="19"/>
  <c r="AG286" i="19"/>
  <c r="AG287" i="19"/>
  <c r="AG288" i="19"/>
  <c r="AG289" i="19"/>
  <c r="AG290" i="19"/>
  <c r="AG291" i="19"/>
  <c r="AG292" i="19"/>
  <c r="AG293" i="19"/>
  <c r="AG294" i="19"/>
  <c r="AG295" i="19"/>
  <c r="AG296" i="19"/>
  <c r="AG297" i="19"/>
  <c r="AG298" i="19"/>
  <c r="AG299" i="19"/>
  <c r="AG300" i="19"/>
  <c r="AG301" i="19"/>
  <c r="AG302" i="19"/>
  <c r="AG303" i="19"/>
  <c r="AG304" i="19"/>
  <c r="AG305" i="19"/>
  <c r="AG306" i="19"/>
  <c r="AG307" i="19"/>
  <c r="AG308" i="19"/>
  <c r="AG309" i="19"/>
  <c r="AG310" i="19"/>
  <c r="AG311" i="19"/>
  <c r="AG312" i="19"/>
  <c r="AG313" i="19"/>
  <c r="AG314" i="19"/>
  <c r="AG315" i="19"/>
  <c r="AG316" i="19"/>
  <c r="AG317" i="19"/>
  <c r="AG318" i="19"/>
  <c r="AG319" i="19"/>
  <c r="AG320" i="19"/>
  <c r="AG321" i="19"/>
  <c r="AG322" i="19"/>
  <c r="AG323" i="19"/>
  <c r="AG324" i="19"/>
  <c r="AG325" i="19"/>
  <c r="AG326" i="19"/>
  <c r="AG327" i="19"/>
  <c r="AG328" i="19"/>
  <c r="AG329" i="19"/>
  <c r="AG330" i="19"/>
  <c r="AG331" i="19"/>
  <c r="AG332" i="19"/>
  <c r="AG333" i="19"/>
  <c r="AG334" i="19"/>
  <c r="AG335" i="19"/>
  <c r="AG336" i="19"/>
  <c r="AG337" i="19"/>
  <c r="AG338" i="19"/>
  <c r="AG339" i="19"/>
  <c r="AG340" i="19"/>
  <c r="AG341" i="19"/>
  <c r="AG342" i="19"/>
  <c r="AG343" i="19"/>
  <c r="AG344" i="19"/>
  <c r="AG345" i="19"/>
  <c r="AG346" i="19"/>
  <c r="AG347" i="19"/>
  <c r="AG348" i="19"/>
  <c r="AG349" i="19"/>
  <c r="AG350" i="19"/>
  <c r="AG351" i="19"/>
  <c r="AG352" i="19"/>
  <c r="AG353" i="19"/>
  <c r="AG354" i="19"/>
  <c r="AG355" i="19"/>
  <c r="AG356" i="19"/>
  <c r="AG357" i="19"/>
  <c r="AG358" i="19"/>
  <c r="AG359" i="19"/>
  <c r="AG360" i="19"/>
  <c r="AG361" i="19"/>
  <c r="AG362" i="19"/>
  <c r="AG363" i="19"/>
  <c r="AG364" i="19"/>
  <c r="AG365" i="19"/>
  <c r="AG366" i="19"/>
  <c r="AG367" i="19"/>
  <c r="AG368" i="19"/>
  <c r="AG369" i="19"/>
  <c r="AG370" i="19"/>
  <c r="AG371" i="19"/>
  <c r="AG372" i="19"/>
  <c r="AG373" i="19"/>
  <c r="AG374" i="19"/>
  <c r="AG375" i="19"/>
  <c r="AG376" i="19"/>
  <c r="AG377" i="19"/>
  <c r="AG378" i="19"/>
  <c r="AG379" i="19"/>
  <c r="AG380" i="19"/>
  <c r="AG381" i="19"/>
  <c r="AG382" i="19"/>
  <c r="AG383" i="19"/>
  <c r="AG384" i="19"/>
  <c r="AG385" i="19"/>
  <c r="AG386" i="19"/>
  <c r="AG387" i="19"/>
  <c r="AG388" i="19"/>
  <c r="AG389" i="19"/>
  <c r="AG390" i="19"/>
  <c r="AG391" i="19"/>
  <c r="AG392" i="19"/>
  <c r="AG393" i="19"/>
  <c r="AG394" i="19"/>
  <c r="AG395" i="19"/>
  <c r="AG396" i="19"/>
  <c r="AG397" i="19"/>
  <c r="AG398" i="19"/>
  <c r="AG399" i="19"/>
  <c r="AG400" i="19"/>
  <c r="AG401" i="19"/>
  <c r="AG402" i="19"/>
  <c r="AG403" i="19"/>
  <c r="AG2" i="19"/>
  <c r="C3" i="19"/>
  <c r="D3" i="19"/>
  <c r="E3" i="19"/>
  <c r="F3" i="19"/>
  <c r="G3" i="19"/>
  <c r="H3" i="19"/>
  <c r="I3" i="19"/>
  <c r="J3" i="19"/>
  <c r="L3" i="19"/>
  <c r="M3" i="19"/>
  <c r="N3" i="19"/>
  <c r="O3" i="19"/>
  <c r="P3" i="19"/>
  <c r="Q3" i="19"/>
  <c r="R3" i="19"/>
  <c r="S3" i="19"/>
  <c r="T3" i="19"/>
  <c r="U3" i="19"/>
  <c r="V3" i="19"/>
  <c r="W3" i="19"/>
  <c r="X3" i="19"/>
  <c r="AV3" i="19" s="1"/>
  <c r="Y3" i="19"/>
  <c r="Z3" i="19"/>
  <c r="AA3" i="19"/>
  <c r="AB3" i="19"/>
  <c r="AC3" i="19"/>
  <c r="AD3" i="19"/>
  <c r="AE3" i="19"/>
  <c r="AF3" i="19"/>
  <c r="C4" i="19"/>
  <c r="D4" i="19"/>
  <c r="E4" i="19"/>
  <c r="F4" i="19"/>
  <c r="G4" i="19"/>
  <c r="H4" i="19"/>
  <c r="I4" i="19"/>
  <c r="J4" i="19"/>
  <c r="L4" i="19"/>
  <c r="M4" i="19"/>
  <c r="N4" i="19"/>
  <c r="O4" i="19"/>
  <c r="P4" i="19"/>
  <c r="Q4" i="19"/>
  <c r="R4" i="19"/>
  <c r="S4" i="19"/>
  <c r="T4" i="19"/>
  <c r="U4" i="19"/>
  <c r="V4" i="19"/>
  <c r="W4" i="19"/>
  <c r="X4" i="19"/>
  <c r="AV4" i="19" s="1"/>
  <c r="Y4" i="19"/>
  <c r="Z4" i="19"/>
  <c r="AA4" i="19"/>
  <c r="AB4" i="19"/>
  <c r="AC4" i="19"/>
  <c r="AD4" i="19"/>
  <c r="AE4" i="19"/>
  <c r="AF4" i="19"/>
  <c r="C5" i="19"/>
  <c r="D5" i="19"/>
  <c r="E5" i="19"/>
  <c r="F5" i="19"/>
  <c r="G5" i="19"/>
  <c r="H5" i="19"/>
  <c r="I5" i="19"/>
  <c r="J5" i="19"/>
  <c r="L5" i="19"/>
  <c r="M5" i="19"/>
  <c r="N5" i="19"/>
  <c r="O5" i="19"/>
  <c r="P5" i="19"/>
  <c r="Q5" i="19"/>
  <c r="R5" i="19"/>
  <c r="S5" i="19"/>
  <c r="T5" i="19"/>
  <c r="U5" i="19"/>
  <c r="V5" i="19"/>
  <c r="W5" i="19"/>
  <c r="X5" i="19"/>
  <c r="AV5" i="19" s="1"/>
  <c r="Y5" i="19"/>
  <c r="Z5" i="19"/>
  <c r="AA5" i="19"/>
  <c r="AB5" i="19"/>
  <c r="AC5" i="19"/>
  <c r="AD5" i="19"/>
  <c r="AE5" i="19"/>
  <c r="AF5" i="19"/>
  <c r="C6" i="19"/>
  <c r="D6" i="19"/>
  <c r="E6" i="19"/>
  <c r="F6" i="19"/>
  <c r="G6" i="19"/>
  <c r="H6" i="19"/>
  <c r="I6" i="19"/>
  <c r="J6" i="19"/>
  <c r="L6" i="19"/>
  <c r="M6" i="19"/>
  <c r="N6" i="19"/>
  <c r="O6" i="19"/>
  <c r="P6" i="19"/>
  <c r="Q6" i="19"/>
  <c r="R6" i="19"/>
  <c r="S6" i="19"/>
  <c r="T6" i="19"/>
  <c r="U6" i="19"/>
  <c r="V6" i="19"/>
  <c r="W6" i="19"/>
  <c r="X6" i="19"/>
  <c r="AV6" i="19" s="1"/>
  <c r="Y6" i="19"/>
  <c r="Z6" i="19"/>
  <c r="AA6" i="19"/>
  <c r="AB6" i="19"/>
  <c r="AC6" i="19"/>
  <c r="AD6" i="19"/>
  <c r="AE6" i="19"/>
  <c r="AF6" i="19"/>
  <c r="C7" i="19"/>
  <c r="D7" i="19"/>
  <c r="E7" i="19"/>
  <c r="F7" i="19"/>
  <c r="G7" i="19"/>
  <c r="H7" i="19"/>
  <c r="I7" i="19"/>
  <c r="J7" i="19"/>
  <c r="L7" i="19"/>
  <c r="M7" i="19"/>
  <c r="N7" i="19"/>
  <c r="O7" i="19"/>
  <c r="P7" i="19"/>
  <c r="Q7" i="19"/>
  <c r="R7" i="19"/>
  <c r="S7" i="19"/>
  <c r="T7" i="19"/>
  <c r="U7" i="19"/>
  <c r="V7" i="19"/>
  <c r="W7" i="19"/>
  <c r="X7" i="19"/>
  <c r="AV7" i="19" s="1"/>
  <c r="Y7" i="19"/>
  <c r="Z7" i="19"/>
  <c r="AA7" i="19"/>
  <c r="AB7" i="19"/>
  <c r="AC7" i="19"/>
  <c r="AD7" i="19"/>
  <c r="AE7" i="19"/>
  <c r="AF7" i="19"/>
  <c r="C8" i="19"/>
  <c r="D8" i="19"/>
  <c r="E8" i="19"/>
  <c r="F8" i="19"/>
  <c r="G8" i="19"/>
  <c r="H8" i="19"/>
  <c r="I8" i="19"/>
  <c r="J8" i="19"/>
  <c r="L8" i="19"/>
  <c r="M8" i="19"/>
  <c r="N8" i="19"/>
  <c r="O8" i="19"/>
  <c r="P8" i="19"/>
  <c r="Q8" i="19"/>
  <c r="R8" i="19"/>
  <c r="S8" i="19"/>
  <c r="T8" i="19"/>
  <c r="U8" i="19"/>
  <c r="V8" i="19"/>
  <c r="W8" i="19"/>
  <c r="X8" i="19"/>
  <c r="AV8" i="19" s="1"/>
  <c r="Y8" i="19"/>
  <c r="Z8" i="19"/>
  <c r="AA8" i="19"/>
  <c r="AB8" i="19"/>
  <c r="AC8" i="19"/>
  <c r="AD8" i="19"/>
  <c r="AE8" i="19"/>
  <c r="AF8" i="19"/>
  <c r="C9" i="19"/>
  <c r="D9" i="19"/>
  <c r="E9" i="19"/>
  <c r="F9" i="19"/>
  <c r="G9" i="19"/>
  <c r="H9" i="19"/>
  <c r="I9" i="19"/>
  <c r="J9" i="19"/>
  <c r="L9" i="19"/>
  <c r="M9" i="19"/>
  <c r="N9" i="19"/>
  <c r="O9" i="19"/>
  <c r="P9" i="19"/>
  <c r="Q9" i="19"/>
  <c r="R9" i="19"/>
  <c r="S9" i="19"/>
  <c r="T9" i="19"/>
  <c r="U9" i="19"/>
  <c r="V9" i="19"/>
  <c r="W9" i="19"/>
  <c r="X9" i="19"/>
  <c r="AV9" i="19" s="1"/>
  <c r="Y9" i="19"/>
  <c r="Z9" i="19"/>
  <c r="AA9" i="19"/>
  <c r="AB9" i="19"/>
  <c r="AC9" i="19"/>
  <c r="AD9" i="19"/>
  <c r="AE9" i="19"/>
  <c r="AF9" i="19"/>
  <c r="C10" i="19"/>
  <c r="D10" i="19"/>
  <c r="E10" i="19"/>
  <c r="F10" i="19"/>
  <c r="G10" i="19"/>
  <c r="H10" i="19"/>
  <c r="I10" i="19"/>
  <c r="J10" i="19"/>
  <c r="L10" i="19"/>
  <c r="M10" i="19"/>
  <c r="N10" i="19"/>
  <c r="O10" i="19"/>
  <c r="P10" i="19"/>
  <c r="Q10" i="19"/>
  <c r="R10" i="19"/>
  <c r="S10" i="19"/>
  <c r="T10" i="19"/>
  <c r="U10" i="19"/>
  <c r="V10" i="19"/>
  <c r="W10" i="19"/>
  <c r="X10" i="19"/>
  <c r="AV10" i="19" s="1"/>
  <c r="Y10" i="19"/>
  <c r="Z10" i="19"/>
  <c r="AA10" i="19"/>
  <c r="AB10" i="19"/>
  <c r="AC10" i="19"/>
  <c r="AD10" i="19"/>
  <c r="AE10" i="19"/>
  <c r="AF10" i="19"/>
  <c r="C11" i="19"/>
  <c r="D11" i="19"/>
  <c r="E11" i="19"/>
  <c r="F11" i="19"/>
  <c r="G11" i="19"/>
  <c r="H11" i="19"/>
  <c r="I11" i="19"/>
  <c r="J11" i="19"/>
  <c r="L11" i="19"/>
  <c r="M11" i="19"/>
  <c r="N11" i="19"/>
  <c r="O11" i="19"/>
  <c r="P11" i="19"/>
  <c r="Q11" i="19"/>
  <c r="R11" i="19"/>
  <c r="S11" i="19"/>
  <c r="T11" i="19"/>
  <c r="U11" i="19"/>
  <c r="V11" i="19"/>
  <c r="W11" i="19"/>
  <c r="X11" i="19"/>
  <c r="Y11" i="19"/>
  <c r="Z11" i="19"/>
  <c r="AA11" i="19"/>
  <c r="AB11" i="19"/>
  <c r="AC11" i="19"/>
  <c r="AD11" i="19"/>
  <c r="AE11" i="19"/>
  <c r="AF11" i="19"/>
  <c r="C12" i="19"/>
  <c r="D12" i="19"/>
  <c r="E12" i="19"/>
  <c r="F12" i="19"/>
  <c r="G12" i="19"/>
  <c r="H12" i="19"/>
  <c r="I12" i="19"/>
  <c r="J12" i="19"/>
  <c r="L12" i="19"/>
  <c r="M12" i="19"/>
  <c r="N12" i="19"/>
  <c r="O12" i="19"/>
  <c r="P12" i="19"/>
  <c r="Q12" i="19"/>
  <c r="R12" i="19"/>
  <c r="S12" i="19"/>
  <c r="T12" i="19"/>
  <c r="U12" i="19"/>
  <c r="V12" i="19"/>
  <c r="W12" i="19"/>
  <c r="X12" i="19"/>
  <c r="AV12" i="19" s="1"/>
  <c r="Y12" i="19"/>
  <c r="Z12" i="19"/>
  <c r="AA12" i="19"/>
  <c r="AB12" i="19"/>
  <c r="AC12" i="19"/>
  <c r="AD12" i="19"/>
  <c r="AE12" i="19"/>
  <c r="AF12" i="19"/>
  <c r="C13" i="19"/>
  <c r="D13" i="19"/>
  <c r="E13" i="19"/>
  <c r="F13" i="19"/>
  <c r="G13" i="19"/>
  <c r="H13" i="19"/>
  <c r="I13" i="19"/>
  <c r="J13" i="19"/>
  <c r="L13" i="19"/>
  <c r="M13" i="19"/>
  <c r="N13" i="19"/>
  <c r="O13" i="19"/>
  <c r="P13" i="19"/>
  <c r="Q13" i="19"/>
  <c r="R13" i="19"/>
  <c r="S13" i="19"/>
  <c r="T13" i="19"/>
  <c r="U13" i="19"/>
  <c r="V13" i="19"/>
  <c r="W13" i="19"/>
  <c r="X13" i="19"/>
  <c r="AV13" i="19" s="1"/>
  <c r="Y13" i="19"/>
  <c r="Z13" i="19"/>
  <c r="AA13" i="19"/>
  <c r="AB13" i="19"/>
  <c r="AC13" i="19"/>
  <c r="AD13" i="19"/>
  <c r="AE13" i="19"/>
  <c r="AF13" i="19"/>
  <c r="C14" i="19"/>
  <c r="D14" i="19"/>
  <c r="E14" i="19"/>
  <c r="F14" i="19"/>
  <c r="G14" i="19"/>
  <c r="H14" i="19"/>
  <c r="I14" i="19"/>
  <c r="J14" i="19"/>
  <c r="L14" i="19"/>
  <c r="M14" i="19"/>
  <c r="N14" i="19"/>
  <c r="O14" i="19"/>
  <c r="P14" i="19"/>
  <c r="Q14" i="19"/>
  <c r="R14" i="19"/>
  <c r="S14" i="19"/>
  <c r="T14" i="19"/>
  <c r="U14" i="19"/>
  <c r="V14" i="19"/>
  <c r="W14" i="19"/>
  <c r="X14" i="19"/>
  <c r="AV14" i="19" s="1"/>
  <c r="Y14" i="19"/>
  <c r="Z14" i="19"/>
  <c r="AA14" i="19"/>
  <c r="AB14" i="19"/>
  <c r="AC14" i="19"/>
  <c r="AD14" i="19"/>
  <c r="AE14" i="19"/>
  <c r="AF14" i="19"/>
  <c r="C15" i="19"/>
  <c r="D15" i="19"/>
  <c r="E15" i="19"/>
  <c r="F15" i="19"/>
  <c r="G15" i="19"/>
  <c r="H15" i="19"/>
  <c r="I15" i="19"/>
  <c r="J15" i="19"/>
  <c r="L15" i="19"/>
  <c r="M15" i="19"/>
  <c r="N15" i="19"/>
  <c r="O15" i="19"/>
  <c r="P15" i="19"/>
  <c r="Q15" i="19"/>
  <c r="R15" i="19"/>
  <c r="S15" i="19"/>
  <c r="T15" i="19"/>
  <c r="U15" i="19"/>
  <c r="V15" i="19"/>
  <c r="W15" i="19"/>
  <c r="X15" i="19"/>
  <c r="AV15" i="19" s="1"/>
  <c r="Y15" i="19"/>
  <c r="Z15" i="19"/>
  <c r="AA15" i="19"/>
  <c r="AB15" i="19"/>
  <c r="AC15" i="19"/>
  <c r="AD15" i="19"/>
  <c r="AE15" i="19"/>
  <c r="AF15" i="19"/>
  <c r="C16" i="19"/>
  <c r="D16" i="19"/>
  <c r="E16" i="19"/>
  <c r="F16" i="19"/>
  <c r="G16" i="19"/>
  <c r="H16" i="19"/>
  <c r="I16" i="19"/>
  <c r="J16" i="19"/>
  <c r="L16" i="19"/>
  <c r="M16" i="19"/>
  <c r="N16" i="19"/>
  <c r="O16" i="19"/>
  <c r="P16" i="19"/>
  <c r="Q16" i="19"/>
  <c r="R16" i="19"/>
  <c r="S16" i="19"/>
  <c r="T16" i="19"/>
  <c r="U16" i="19"/>
  <c r="V16" i="19"/>
  <c r="W16" i="19"/>
  <c r="X16" i="19"/>
  <c r="AV16" i="19" s="1"/>
  <c r="Y16" i="19"/>
  <c r="Z16" i="19"/>
  <c r="AA16" i="19"/>
  <c r="AB16" i="19"/>
  <c r="AC16" i="19"/>
  <c r="AD16" i="19"/>
  <c r="AE16" i="19"/>
  <c r="AF16" i="19"/>
  <c r="C17" i="19"/>
  <c r="D17" i="19"/>
  <c r="E17" i="19"/>
  <c r="F17" i="19"/>
  <c r="G17" i="19"/>
  <c r="H17" i="19"/>
  <c r="I17" i="19"/>
  <c r="J17" i="19"/>
  <c r="L17" i="19"/>
  <c r="M17" i="19"/>
  <c r="N17" i="19"/>
  <c r="O17" i="19"/>
  <c r="P17" i="19"/>
  <c r="Q17" i="19"/>
  <c r="R17" i="19"/>
  <c r="S17" i="19"/>
  <c r="T17" i="19"/>
  <c r="U17" i="19"/>
  <c r="V17" i="19"/>
  <c r="W17" i="19"/>
  <c r="X17" i="19"/>
  <c r="AV17" i="19" s="1"/>
  <c r="Y17" i="19"/>
  <c r="Z17" i="19"/>
  <c r="AA17" i="19"/>
  <c r="AB17" i="19"/>
  <c r="AC17" i="19"/>
  <c r="AD17" i="19"/>
  <c r="AE17" i="19"/>
  <c r="AF17" i="19"/>
  <c r="C18" i="19"/>
  <c r="D18" i="19"/>
  <c r="E18" i="19"/>
  <c r="F18" i="19"/>
  <c r="G18" i="19"/>
  <c r="H18" i="19"/>
  <c r="I18" i="19"/>
  <c r="J18" i="19"/>
  <c r="L18" i="19"/>
  <c r="M18" i="19"/>
  <c r="N18" i="19"/>
  <c r="O18" i="19"/>
  <c r="P18" i="19"/>
  <c r="Q18" i="19"/>
  <c r="R18" i="19"/>
  <c r="S18" i="19"/>
  <c r="T18" i="19"/>
  <c r="U18" i="19"/>
  <c r="V18" i="19"/>
  <c r="W18" i="19"/>
  <c r="X18" i="19"/>
  <c r="AV18" i="19" s="1"/>
  <c r="Y18" i="19"/>
  <c r="Z18" i="19"/>
  <c r="AA18" i="19"/>
  <c r="AB18" i="19"/>
  <c r="AC18" i="19"/>
  <c r="AD18" i="19"/>
  <c r="AE18" i="19"/>
  <c r="AF18" i="19"/>
  <c r="C19" i="19"/>
  <c r="D19" i="19"/>
  <c r="E19" i="19"/>
  <c r="F19" i="19"/>
  <c r="G19" i="19"/>
  <c r="H19" i="19"/>
  <c r="I19" i="19"/>
  <c r="J19" i="19"/>
  <c r="L19" i="19"/>
  <c r="M19" i="19"/>
  <c r="N19" i="19"/>
  <c r="O19" i="19"/>
  <c r="P19" i="19"/>
  <c r="Q19" i="19"/>
  <c r="R19" i="19"/>
  <c r="S19" i="19"/>
  <c r="T19" i="19"/>
  <c r="U19" i="19"/>
  <c r="V19" i="19"/>
  <c r="W19" i="19"/>
  <c r="X19" i="19"/>
  <c r="AV19" i="19" s="1"/>
  <c r="Y19" i="19"/>
  <c r="Z19" i="19"/>
  <c r="AA19" i="19"/>
  <c r="AB19" i="19"/>
  <c r="AC19" i="19"/>
  <c r="AD19" i="19"/>
  <c r="AE19" i="19"/>
  <c r="AF19" i="19"/>
  <c r="C20" i="19"/>
  <c r="D20" i="19"/>
  <c r="E20" i="19"/>
  <c r="F20" i="19"/>
  <c r="G20" i="19"/>
  <c r="H20" i="19"/>
  <c r="I20" i="19"/>
  <c r="J20" i="19"/>
  <c r="L20" i="19"/>
  <c r="M20" i="19"/>
  <c r="N20" i="19"/>
  <c r="O20" i="19"/>
  <c r="P20" i="19"/>
  <c r="Q20" i="19"/>
  <c r="R20" i="19"/>
  <c r="S20" i="19"/>
  <c r="T20" i="19"/>
  <c r="U20" i="19"/>
  <c r="V20" i="19"/>
  <c r="W20" i="19"/>
  <c r="X20" i="19"/>
  <c r="AV20" i="19" s="1"/>
  <c r="Y20" i="19"/>
  <c r="Z20" i="19"/>
  <c r="AA20" i="19"/>
  <c r="AB20" i="19"/>
  <c r="AC20" i="19"/>
  <c r="AD20" i="19"/>
  <c r="AE20" i="19"/>
  <c r="AF20" i="19"/>
  <c r="C21" i="19"/>
  <c r="D21" i="19"/>
  <c r="E21" i="19"/>
  <c r="F21" i="19"/>
  <c r="G21" i="19"/>
  <c r="H21" i="19"/>
  <c r="I21" i="19"/>
  <c r="J21" i="19"/>
  <c r="L21" i="19"/>
  <c r="M21" i="19"/>
  <c r="N21" i="19"/>
  <c r="O21" i="19"/>
  <c r="P21" i="19"/>
  <c r="Q21" i="19"/>
  <c r="R21" i="19"/>
  <c r="S21" i="19"/>
  <c r="T21" i="19"/>
  <c r="U21" i="19"/>
  <c r="V21" i="19"/>
  <c r="W21" i="19"/>
  <c r="X21" i="19"/>
  <c r="AV21" i="19" s="1"/>
  <c r="Y21" i="19"/>
  <c r="Z21" i="19"/>
  <c r="AA21" i="19"/>
  <c r="AB21" i="19"/>
  <c r="AC21" i="19"/>
  <c r="AD21" i="19"/>
  <c r="AE21" i="19"/>
  <c r="AF21" i="19"/>
  <c r="C22" i="19"/>
  <c r="D22" i="19"/>
  <c r="E22" i="19"/>
  <c r="F22" i="19"/>
  <c r="G22" i="19"/>
  <c r="H22" i="19"/>
  <c r="I22" i="19"/>
  <c r="J22" i="19"/>
  <c r="L22" i="19"/>
  <c r="M22" i="19"/>
  <c r="N22" i="19"/>
  <c r="O22" i="19"/>
  <c r="P22" i="19"/>
  <c r="Q22" i="19"/>
  <c r="R22" i="19"/>
  <c r="S22" i="19"/>
  <c r="T22" i="19"/>
  <c r="U22" i="19"/>
  <c r="V22" i="19"/>
  <c r="W22" i="19"/>
  <c r="X22" i="19"/>
  <c r="AV22" i="19" s="1"/>
  <c r="Y22" i="19"/>
  <c r="Z22" i="19"/>
  <c r="AA22" i="19"/>
  <c r="AB22" i="19"/>
  <c r="AC22" i="19"/>
  <c r="AD22" i="19"/>
  <c r="AE22" i="19"/>
  <c r="AF22" i="19"/>
  <c r="C23" i="19"/>
  <c r="D23" i="19"/>
  <c r="E23" i="19"/>
  <c r="F23" i="19"/>
  <c r="G23" i="19"/>
  <c r="H23" i="19"/>
  <c r="I23" i="19"/>
  <c r="J23" i="19"/>
  <c r="L23" i="19"/>
  <c r="M23" i="19"/>
  <c r="N23" i="19"/>
  <c r="O23" i="19"/>
  <c r="P23" i="19"/>
  <c r="Q23" i="19"/>
  <c r="R23" i="19"/>
  <c r="S23" i="19"/>
  <c r="T23" i="19"/>
  <c r="U23" i="19"/>
  <c r="V23" i="19"/>
  <c r="W23" i="19"/>
  <c r="X23" i="19"/>
  <c r="AV23" i="19" s="1"/>
  <c r="Y23" i="19"/>
  <c r="Z23" i="19"/>
  <c r="AA23" i="19"/>
  <c r="AB23" i="19"/>
  <c r="AC23" i="19"/>
  <c r="AD23" i="19"/>
  <c r="AE23" i="19"/>
  <c r="AF23" i="19"/>
  <c r="C24" i="19"/>
  <c r="D24" i="19"/>
  <c r="E24" i="19"/>
  <c r="F24" i="19"/>
  <c r="G24" i="19"/>
  <c r="H24" i="19"/>
  <c r="I24" i="19"/>
  <c r="J24" i="19"/>
  <c r="L24" i="19"/>
  <c r="M24" i="19"/>
  <c r="N24" i="19"/>
  <c r="O24" i="19"/>
  <c r="P24" i="19"/>
  <c r="Q24" i="19"/>
  <c r="R24" i="19"/>
  <c r="S24" i="19"/>
  <c r="T24" i="19"/>
  <c r="U24" i="19"/>
  <c r="V24" i="19"/>
  <c r="W24" i="19"/>
  <c r="X24" i="19"/>
  <c r="AV24" i="19" s="1"/>
  <c r="Y24" i="19"/>
  <c r="Z24" i="19"/>
  <c r="AA24" i="19"/>
  <c r="AB24" i="19"/>
  <c r="AC24" i="19"/>
  <c r="AD24" i="19"/>
  <c r="AE24" i="19"/>
  <c r="AF24" i="19"/>
  <c r="C25" i="19"/>
  <c r="D25" i="19"/>
  <c r="E25" i="19"/>
  <c r="F25" i="19"/>
  <c r="G25" i="19"/>
  <c r="H25" i="19"/>
  <c r="I25" i="19"/>
  <c r="J25" i="19"/>
  <c r="L25" i="19"/>
  <c r="M25" i="19"/>
  <c r="N25" i="19"/>
  <c r="O25" i="19"/>
  <c r="P25" i="19"/>
  <c r="Q25" i="19"/>
  <c r="R25" i="19"/>
  <c r="S25" i="19"/>
  <c r="T25" i="19"/>
  <c r="U25" i="19"/>
  <c r="V25" i="19"/>
  <c r="W25" i="19"/>
  <c r="X25" i="19"/>
  <c r="AV25" i="19" s="1"/>
  <c r="Y25" i="19"/>
  <c r="Z25" i="19"/>
  <c r="AA25" i="19"/>
  <c r="AB25" i="19"/>
  <c r="AC25" i="19"/>
  <c r="AD25" i="19"/>
  <c r="AE25" i="19"/>
  <c r="AF25" i="19"/>
  <c r="C26" i="19"/>
  <c r="D26" i="19"/>
  <c r="E26" i="19"/>
  <c r="F26" i="19"/>
  <c r="G26" i="19"/>
  <c r="H26" i="19"/>
  <c r="I26" i="19"/>
  <c r="J26" i="19"/>
  <c r="L26" i="19"/>
  <c r="M26" i="19"/>
  <c r="N26" i="19"/>
  <c r="O26" i="19"/>
  <c r="P26" i="19"/>
  <c r="Q26" i="19"/>
  <c r="R26" i="19"/>
  <c r="S26" i="19"/>
  <c r="T26" i="19"/>
  <c r="U26" i="19"/>
  <c r="V26" i="19"/>
  <c r="W26" i="19"/>
  <c r="X26" i="19"/>
  <c r="AV26" i="19" s="1"/>
  <c r="Y26" i="19"/>
  <c r="Z26" i="19"/>
  <c r="AA26" i="19"/>
  <c r="AB26" i="19"/>
  <c r="AC26" i="19"/>
  <c r="AD26" i="19"/>
  <c r="AE26" i="19"/>
  <c r="AF26" i="19"/>
  <c r="C27" i="19"/>
  <c r="D27" i="19"/>
  <c r="E27" i="19"/>
  <c r="F27" i="19"/>
  <c r="G27" i="19"/>
  <c r="H27" i="19"/>
  <c r="I27" i="19"/>
  <c r="J27" i="19"/>
  <c r="L27" i="19"/>
  <c r="M27" i="19"/>
  <c r="N27" i="19"/>
  <c r="O27" i="19"/>
  <c r="P27" i="19"/>
  <c r="Q27" i="19"/>
  <c r="R27" i="19"/>
  <c r="S27" i="19"/>
  <c r="T27" i="19"/>
  <c r="U27" i="19"/>
  <c r="V27" i="19"/>
  <c r="W27" i="19"/>
  <c r="X27" i="19"/>
  <c r="AV27" i="19" s="1"/>
  <c r="Y27" i="19"/>
  <c r="Z27" i="19"/>
  <c r="AA27" i="19"/>
  <c r="AB27" i="19"/>
  <c r="AC27" i="19"/>
  <c r="AD27" i="19"/>
  <c r="AE27" i="19"/>
  <c r="AF27" i="19"/>
  <c r="C28" i="19"/>
  <c r="D28" i="19"/>
  <c r="E28" i="19"/>
  <c r="F28" i="19"/>
  <c r="G28" i="19"/>
  <c r="H28" i="19"/>
  <c r="I28" i="19"/>
  <c r="J28" i="19"/>
  <c r="L28" i="19"/>
  <c r="M28" i="19"/>
  <c r="N28" i="19"/>
  <c r="O28" i="19"/>
  <c r="P28" i="19"/>
  <c r="Q28" i="19"/>
  <c r="R28" i="19"/>
  <c r="S28" i="19"/>
  <c r="T28" i="19"/>
  <c r="U28" i="19"/>
  <c r="V28" i="19"/>
  <c r="W28" i="19"/>
  <c r="X28" i="19"/>
  <c r="AV28" i="19" s="1"/>
  <c r="Y28" i="19"/>
  <c r="Z28" i="19"/>
  <c r="AA28" i="19"/>
  <c r="AB28" i="19"/>
  <c r="AC28" i="19"/>
  <c r="AD28" i="19"/>
  <c r="AE28" i="19"/>
  <c r="AF28" i="19"/>
  <c r="C29" i="19"/>
  <c r="D29" i="19"/>
  <c r="E29" i="19"/>
  <c r="F29" i="19"/>
  <c r="G29" i="19"/>
  <c r="H29" i="19"/>
  <c r="I29" i="19"/>
  <c r="J29" i="19"/>
  <c r="L29" i="19"/>
  <c r="M29" i="19"/>
  <c r="N29" i="19"/>
  <c r="O29" i="19"/>
  <c r="P29" i="19"/>
  <c r="Q29" i="19"/>
  <c r="R29" i="19"/>
  <c r="S29" i="19"/>
  <c r="T29" i="19"/>
  <c r="U29" i="19"/>
  <c r="V29" i="19"/>
  <c r="W29" i="19"/>
  <c r="X29" i="19"/>
  <c r="AV29" i="19" s="1"/>
  <c r="Y29" i="19"/>
  <c r="Z29" i="19"/>
  <c r="AA29" i="19"/>
  <c r="AB29" i="19"/>
  <c r="AC29" i="19"/>
  <c r="AD29" i="19"/>
  <c r="AE29" i="19"/>
  <c r="AF29" i="19"/>
  <c r="C30" i="19"/>
  <c r="D30" i="19"/>
  <c r="E30" i="19"/>
  <c r="F30" i="19"/>
  <c r="G30" i="19"/>
  <c r="H30" i="19"/>
  <c r="I30" i="19"/>
  <c r="J30" i="19"/>
  <c r="L30" i="19"/>
  <c r="M30" i="19"/>
  <c r="N30" i="19"/>
  <c r="O30" i="19"/>
  <c r="P30" i="19"/>
  <c r="Q30" i="19"/>
  <c r="R30" i="19"/>
  <c r="S30" i="19"/>
  <c r="T30" i="19"/>
  <c r="U30" i="19"/>
  <c r="V30" i="19"/>
  <c r="W30" i="19"/>
  <c r="X30" i="19"/>
  <c r="AV30" i="19" s="1"/>
  <c r="Y30" i="19"/>
  <c r="Z30" i="19"/>
  <c r="AA30" i="19"/>
  <c r="AB30" i="19"/>
  <c r="AC30" i="19"/>
  <c r="AD30" i="19"/>
  <c r="AE30" i="19"/>
  <c r="AF30" i="19"/>
  <c r="C31" i="19"/>
  <c r="D31" i="19"/>
  <c r="E31" i="19"/>
  <c r="F31" i="19"/>
  <c r="G31" i="19"/>
  <c r="H31" i="19"/>
  <c r="I31" i="19"/>
  <c r="J31" i="19"/>
  <c r="L31" i="19"/>
  <c r="M31" i="19"/>
  <c r="N31" i="19"/>
  <c r="O31" i="19"/>
  <c r="P31" i="19"/>
  <c r="Q31" i="19"/>
  <c r="R31" i="19"/>
  <c r="S31" i="19"/>
  <c r="T31" i="19"/>
  <c r="U31" i="19"/>
  <c r="V31" i="19"/>
  <c r="W31" i="19"/>
  <c r="X31" i="19"/>
  <c r="AV31" i="19" s="1"/>
  <c r="Y31" i="19"/>
  <c r="Z31" i="19"/>
  <c r="AA31" i="19"/>
  <c r="AB31" i="19"/>
  <c r="AC31" i="19"/>
  <c r="AD31" i="19"/>
  <c r="AE31" i="19"/>
  <c r="AF31" i="19"/>
  <c r="C32" i="19"/>
  <c r="D32" i="19"/>
  <c r="E32" i="19"/>
  <c r="F32" i="19"/>
  <c r="G32" i="19"/>
  <c r="H32" i="19"/>
  <c r="I32" i="19"/>
  <c r="J32" i="19"/>
  <c r="L32" i="19"/>
  <c r="M32" i="19"/>
  <c r="N32" i="19"/>
  <c r="O32" i="19"/>
  <c r="P32" i="19"/>
  <c r="Q32" i="19"/>
  <c r="R32" i="19"/>
  <c r="S32" i="19"/>
  <c r="T32" i="19"/>
  <c r="U32" i="19"/>
  <c r="V32" i="19"/>
  <c r="W32" i="19"/>
  <c r="X32" i="19"/>
  <c r="AV32" i="19" s="1"/>
  <c r="Y32" i="19"/>
  <c r="Z32" i="19"/>
  <c r="AA32" i="19"/>
  <c r="AB32" i="19"/>
  <c r="AC32" i="19"/>
  <c r="AD32" i="19"/>
  <c r="AE32" i="19"/>
  <c r="AF32" i="19"/>
  <c r="C33" i="19"/>
  <c r="D33" i="19"/>
  <c r="E33" i="19"/>
  <c r="F33" i="19"/>
  <c r="G33" i="19"/>
  <c r="H33" i="19"/>
  <c r="I33" i="19"/>
  <c r="J33" i="19"/>
  <c r="L33" i="19"/>
  <c r="M33" i="19"/>
  <c r="N33" i="19"/>
  <c r="O33" i="19"/>
  <c r="P33" i="19"/>
  <c r="Q33" i="19"/>
  <c r="R33" i="19"/>
  <c r="S33" i="19"/>
  <c r="T33" i="19"/>
  <c r="U33" i="19"/>
  <c r="V33" i="19"/>
  <c r="W33" i="19"/>
  <c r="X33" i="19"/>
  <c r="AV33" i="19" s="1"/>
  <c r="Y33" i="19"/>
  <c r="Z33" i="19"/>
  <c r="AA33" i="19"/>
  <c r="AB33" i="19"/>
  <c r="AC33" i="19"/>
  <c r="AD33" i="19"/>
  <c r="AE33" i="19"/>
  <c r="AF33" i="19"/>
  <c r="C34" i="19"/>
  <c r="D34" i="19"/>
  <c r="E34" i="19"/>
  <c r="F34" i="19"/>
  <c r="G34" i="19"/>
  <c r="H34" i="19"/>
  <c r="I34" i="19"/>
  <c r="J34" i="19"/>
  <c r="L34" i="19"/>
  <c r="M34" i="19"/>
  <c r="N34" i="19"/>
  <c r="O34" i="19"/>
  <c r="P34" i="19"/>
  <c r="Q34" i="19"/>
  <c r="R34" i="19"/>
  <c r="S34" i="19"/>
  <c r="T34" i="19"/>
  <c r="U34" i="19"/>
  <c r="V34" i="19"/>
  <c r="W34" i="19"/>
  <c r="X34" i="19"/>
  <c r="AV34" i="19" s="1"/>
  <c r="Y34" i="19"/>
  <c r="Z34" i="19"/>
  <c r="AA34" i="19"/>
  <c r="AB34" i="19"/>
  <c r="AC34" i="19"/>
  <c r="AD34" i="19"/>
  <c r="AE34" i="19"/>
  <c r="AF34" i="19"/>
  <c r="C35" i="19"/>
  <c r="D35" i="19"/>
  <c r="E35" i="19"/>
  <c r="F35" i="19"/>
  <c r="G35" i="19"/>
  <c r="H35" i="19"/>
  <c r="I35" i="19"/>
  <c r="J35" i="19"/>
  <c r="L35" i="19"/>
  <c r="M35" i="19"/>
  <c r="N35" i="19"/>
  <c r="O35" i="19"/>
  <c r="P35" i="19"/>
  <c r="Q35" i="19"/>
  <c r="R35" i="19"/>
  <c r="S35" i="19"/>
  <c r="T35" i="19"/>
  <c r="U35" i="19"/>
  <c r="V35" i="19"/>
  <c r="W35" i="19"/>
  <c r="X35" i="19"/>
  <c r="AV35" i="19" s="1"/>
  <c r="Y35" i="19"/>
  <c r="Z35" i="19"/>
  <c r="AA35" i="19"/>
  <c r="AB35" i="19"/>
  <c r="AC35" i="19"/>
  <c r="AD35" i="19"/>
  <c r="AE35" i="19"/>
  <c r="AF35" i="19"/>
  <c r="C36" i="19"/>
  <c r="D36" i="19"/>
  <c r="E36" i="19"/>
  <c r="F36" i="19"/>
  <c r="G36" i="19"/>
  <c r="H36" i="19"/>
  <c r="I36" i="19"/>
  <c r="J36" i="19"/>
  <c r="L36" i="19"/>
  <c r="M36" i="19"/>
  <c r="N36" i="19"/>
  <c r="O36" i="19"/>
  <c r="P36" i="19"/>
  <c r="Q36" i="19"/>
  <c r="R36" i="19"/>
  <c r="S36" i="19"/>
  <c r="T36" i="19"/>
  <c r="U36" i="19"/>
  <c r="V36" i="19"/>
  <c r="W36" i="19"/>
  <c r="X36" i="19"/>
  <c r="AV36" i="19" s="1"/>
  <c r="Y36" i="19"/>
  <c r="Z36" i="19"/>
  <c r="AA36" i="19"/>
  <c r="AB36" i="19"/>
  <c r="AC36" i="19"/>
  <c r="AD36" i="19"/>
  <c r="AE36" i="19"/>
  <c r="AF36" i="19"/>
  <c r="C37" i="19"/>
  <c r="D37" i="19"/>
  <c r="E37" i="19"/>
  <c r="F37" i="19"/>
  <c r="G37" i="19"/>
  <c r="H37" i="19"/>
  <c r="I37" i="19"/>
  <c r="J37" i="19"/>
  <c r="L37" i="19"/>
  <c r="M37" i="19"/>
  <c r="N37" i="19"/>
  <c r="O37" i="19"/>
  <c r="P37" i="19"/>
  <c r="Q37" i="19"/>
  <c r="R37" i="19"/>
  <c r="S37" i="19"/>
  <c r="T37" i="19"/>
  <c r="U37" i="19"/>
  <c r="V37" i="19"/>
  <c r="W37" i="19"/>
  <c r="X37" i="19"/>
  <c r="AV37" i="19" s="1"/>
  <c r="Y37" i="19"/>
  <c r="Z37" i="19"/>
  <c r="AA37" i="19"/>
  <c r="AB37" i="19"/>
  <c r="AC37" i="19"/>
  <c r="AD37" i="19"/>
  <c r="AE37" i="19"/>
  <c r="AF37" i="19"/>
  <c r="C38" i="19"/>
  <c r="D38" i="19"/>
  <c r="E38" i="19"/>
  <c r="F38" i="19"/>
  <c r="G38" i="19"/>
  <c r="H38" i="19"/>
  <c r="I38" i="19"/>
  <c r="J38" i="19"/>
  <c r="L38" i="19"/>
  <c r="M38" i="19"/>
  <c r="N38" i="19"/>
  <c r="O38" i="19"/>
  <c r="P38" i="19"/>
  <c r="Q38" i="19"/>
  <c r="R38" i="19"/>
  <c r="S38" i="19"/>
  <c r="T38" i="19"/>
  <c r="U38" i="19"/>
  <c r="V38" i="19"/>
  <c r="W38" i="19"/>
  <c r="X38" i="19"/>
  <c r="AV38" i="19" s="1"/>
  <c r="Y38" i="19"/>
  <c r="Z38" i="19"/>
  <c r="AA38" i="19"/>
  <c r="AB38" i="19"/>
  <c r="AC38" i="19"/>
  <c r="AD38" i="19"/>
  <c r="AE38" i="19"/>
  <c r="AF38" i="19"/>
  <c r="C39" i="19"/>
  <c r="D39" i="19"/>
  <c r="E39" i="19"/>
  <c r="F39" i="19"/>
  <c r="G39" i="19"/>
  <c r="H39" i="19"/>
  <c r="I39" i="19"/>
  <c r="J39" i="19"/>
  <c r="L39" i="19"/>
  <c r="M39" i="19"/>
  <c r="N39" i="19"/>
  <c r="O39" i="19"/>
  <c r="P39" i="19"/>
  <c r="Q39" i="19"/>
  <c r="R39" i="19"/>
  <c r="S39" i="19"/>
  <c r="T39" i="19"/>
  <c r="U39" i="19"/>
  <c r="V39" i="19"/>
  <c r="W39" i="19"/>
  <c r="X39" i="19"/>
  <c r="AV39" i="19" s="1"/>
  <c r="Y39" i="19"/>
  <c r="Z39" i="19"/>
  <c r="AA39" i="19"/>
  <c r="AB39" i="19"/>
  <c r="AC39" i="19"/>
  <c r="AD39" i="19"/>
  <c r="AE39" i="19"/>
  <c r="AF39" i="19"/>
  <c r="C40" i="19"/>
  <c r="D40" i="19"/>
  <c r="E40" i="19"/>
  <c r="F40" i="19"/>
  <c r="G40" i="19"/>
  <c r="H40" i="19"/>
  <c r="I40" i="19"/>
  <c r="J40" i="19"/>
  <c r="L40" i="19"/>
  <c r="M40" i="19"/>
  <c r="N40" i="19"/>
  <c r="O40" i="19"/>
  <c r="P40" i="19"/>
  <c r="Q40" i="19"/>
  <c r="R40" i="19"/>
  <c r="S40" i="19"/>
  <c r="T40" i="19"/>
  <c r="U40" i="19"/>
  <c r="V40" i="19"/>
  <c r="W40" i="19"/>
  <c r="X40" i="19"/>
  <c r="AV40" i="19" s="1"/>
  <c r="Y40" i="19"/>
  <c r="Z40" i="19"/>
  <c r="AA40" i="19"/>
  <c r="AB40" i="19"/>
  <c r="AC40" i="19"/>
  <c r="AD40" i="19"/>
  <c r="AE40" i="19"/>
  <c r="AF40" i="19"/>
  <c r="C41" i="19"/>
  <c r="D41" i="19"/>
  <c r="E41" i="19"/>
  <c r="F41" i="19"/>
  <c r="G41" i="19"/>
  <c r="H41" i="19"/>
  <c r="I41" i="19"/>
  <c r="J41" i="19"/>
  <c r="L41" i="19"/>
  <c r="M41" i="19"/>
  <c r="N41" i="19"/>
  <c r="O41" i="19"/>
  <c r="P41" i="19"/>
  <c r="Q41" i="19"/>
  <c r="R41" i="19"/>
  <c r="S41" i="19"/>
  <c r="T41" i="19"/>
  <c r="U41" i="19"/>
  <c r="V41" i="19"/>
  <c r="W41" i="19"/>
  <c r="X41" i="19"/>
  <c r="AV41" i="19" s="1"/>
  <c r="Y41" i="19"/>
  <c r="Z41" i="19"/>
  <c r="AA41" i="19"/>
  <c r="AB41" i="19"/>
  <c r="AC41" i="19"/>
  <c r="AD41" i="19"/>
  <c r="AE41" i="19"/>
  <c r="AF41" i="19"/>
  <c r="C42" i="19"/>
  <c r="D42" i="19"/>
  <c r="E42" i="19"/>
  <c r="F42" i="19"/>
  <c r="G42" i="19"/>
  <c r="H42" i="19"/>
  <c r="I42" i="19"/>
  <c r="J42" i="19"/>
  <c r="L42" i="19"/>
  <c r="M42" i="19"/>
  <c r="N42" i="19"/>
  <c r="O42" i="19"/>
  <c r="P42" i="19"/>
  <c r="Q42" i="19"/>
  <c r="R42" i="19"/>
  <c r="S42" i="19"/>
  <c r="T42" i="19"/>
  <c r="U42" i="19"/>
  <c r="V42" i="19"/>
  <c r="W42" i="19"/>
  <c r="X42" i="19"/>
  <c r="AV42" i="19" s="1"/>
  <c r="Y42" i="19"/>
  <c r="Z42" i="19"/>
  <c r="AA42" i="19"/>
  <c r="AB42" i="19"/>
  <c r="AC42" i="19"/>
  <c r="AD42" i="19"/>
  <c r="AE42" i="19"/>
  <c r="AF42" i="19"/>
  <c r="C43" i="19"/>
  <c r="D43" i="19"/>
  <c r="E43" i="19"/>
  <c r="F43" i="19"/>
  <c r="G43" i="19"/>
  <c r="H43" i="19"/>
  <c r="I43" i="19"/>
  <c r="J43" i="19"/>
  <c r="L43" i="19"/>
  <c r="M43" i="19"/>
  <c r="N43" i="19"/>
  <c r="O43" i="19"/>
  <c r="P43" i="19"/>
  <c r="Q43" i="19"/>
  <c r="R43" i="19"/>
  <c r="S43" i="19"/>
  <c r="T43" i="19"/>
  <c r="U43" i="19"/>
  <c r="V43" i="19"/>
  <c r="W43" i="19"/>
  <c r="X43" i="19"/>
  <c r="AV43" i="19" s="1"/>
  <c r="Y43" i="19"/>
  <c r="Z43" i="19"/>
  <c r="AA43" i="19"/>
  <c r="AB43" i="19"/>
  <c r="AC43" i="19"/>
  <c r="AD43" i="19"/>
  <c r="AE43" i="19"/>
  <c r="AF43" i="19"/>
  <c r="C44" i="19"/>
  <c r="D44" i="19"/>
  <c r="E44" i="19"/>
  <c r="F44" i="19"/>
  <c r="G44" i="19"/>
  <c r="H44" i="19"/>
  <c r="I44" i="19"/>
  <c r="J44" i="19"/>
  <c r="L44" i="19"/>
  <c r="M44" i="19"/>
  <c r="N44" i="19"/>
  <c r="O44" i="19"/>
  <c r="P44" i="19"/>
  <c r="Q44" i="19"/>
  <c r="R44" i="19"/>
  <c r="S44" i="19"/>
  <c r="T44" i="19"/>
  <c r="U44" i="19"/>
  <c r="V44" i="19"/>
  <c r="W44" i="19"/>
  <c r="X44" i="19"/>
  <c r="AV44" i="19" s="1"/>
  <c r="Y44" i="19"/>
  <c r="Z44" i="19"/>
  <c r="AA44" i="19"/>
  <c r="AB44" i="19"/>
  <c r="AC44" i="19"/>
  <c r="AD44" i="19"/>
  <c r="AE44" i="19"/>
  <c r="AF44" i="19"/>
  <c r="C45" i="19"/>
  <c r="D45" i="19"/>
  <c r="E45" i="19"/>
  <c r="F45" i="19"/>
  <c r="G45" i="19"/>
  <c r="H45" i="19"/>
  <c r="I45" i="19"/>
  <c r="J45" i="19"/>
  <c r="L45" i="19"/>
  <c r="M45" i="19"/>
  <c r="N45" i="19"/>
  <c r="O45" i="19"/>
  <c r="P45" i="19"/>
  <c r="Q45" i="19"/>
  <c r="R45" i="19"/>
  <c r="S45" i="19"/>
  <c r="T45" i="19"/>
  <c r="U45" i="19"/>
  <c r="V45" i="19"/>
  <c r="W45" i="19"/>
  <c r="X45" i="19"/>
  <c r="AV45" i="19" s="1"/>
  <c r="Y45" i="19"/>
  <c r="Z45" i="19"/>
  <c r="AA45" i="19"/>
  <c r="AB45" i="19"/>
  <c r="AC45" i="19"/>
  <c r="AD45" i="19"/>
  <c r="AE45" i="19"/>
  <c r="AF45" i="19"/>
  <c r="C46" i="19"/>
  <c r="D46" i="19"/>
  <c r="E46" i="19"/>
  <c r="F46" i="19"/>
  <c r="G46" i="19"/>
  <c r="H46" i="19"/>
  <c r="I46" i="19"/>
  <c r="J46" i="19"/>
  <c r="L46" i="19"/>
  <c r="M46" i="19"/>
  <c r="N46" i="19"/>
  <c r="O46" i="19"/>
  <c r="P46" i="19"/>
  <c r="Q46" i="19"/>
  <c r="R46" i="19"/>
  <c r="S46" i="19"/>
  <c r="T46" i="19"/>
  <c r="U46" i="19"/>
  <c r="V46" i="19"/>
  <c r="W46" i="19"/>
  <c r="X46" i="19"/>
  <c r="AV46" i="19" s="1"/>
  <c r="Y46" i="19"/>
  <c r="Z46" i="19"/>
  <c r="AA46" i="19"/>
  <c r="AB46" i="19"/>
  <c r="AC46" i="19"/>
  <c r="AD46" i="19"/>
  <c r="AE46" i="19"/>
  <c r="AF46" i="19"/>
  <c r="C47" i="19"/>
  <c r="D47" i="19"/>
  <c r="E47" i="19"/>
  <c r="F47" i="19"/>
  <c r="G47" i="19"/>
  <c r="H47" i="19"/>
  <c r="I47" i="19"/>
  <c r="J47" i="19"/>
  <c r="L47" i="19"/>
  <c r="M47" i="19"/>
  <c r="N47" i="19"/>
  <c r="O47" i="19"/>
  <c r="P47" i="19"/>
  <c r="Q47" i="19"/>
  <c r="R47" i="19"/>
  <c r="S47" i="19"/>
  <c r="T47" i="19"/>
  <c r="U47" i="19"/>
  <c r="V47" i="19"/>
  <c r="W47" i="19"/>
  <c r="X47" i="19"/>
  <c r="AV47" i="19" s="1"/>
  <c r="Y47" i="19"/>
  <c r="Z47" i="19"/>
  <c r="AA47" i="19"/>
  <c r="AB47" i="19"/>
  <c r="AC47" i="19"/>
  <c r="AD47" i="19"/>
  <c r="AE47" i="19"/>
  <c r="AF47" i="19"/>
  <c r="C48" i="19"/>
  <c r="D48" i="19"/>
  <c r="E48" i="19"/>
  <c r="F48" i="19"/>
  <c r="G48" i="19"/>
  <c r="H48" i="19"/>
  <c r="I48" i="19"/>
  <c r="J48" i="19"/>
  <c r="L48" i="19"/>
  <c r="M48" i="19"/>
  <c r="N48" i="19"/>
  <c r="O48" i="19"/>
  <c r="P48" i="19"/>
  <c r="Q48" i="19"/>
  <c r="R48" i="19"/>
  <c r="S48" i="19"/>
  <c r="T48" i="19"/>
  <c r="U48" i="19"/>
  <c r="V48" i="19"/>
  <c r="W48" i="19"/>
  <c r="X48" i="19"/>
  <c r="AV48" i="19" s="1"/>
  <c r="Y48" i="19"/>
  <c r="Z48" i="19"/>
  <c r="AA48" i="19"/>
  <c r="AB48" i="19"/>
  <c r="AC48" i="19"/>
  <c r="AD48" i="19"/>
  <c r="AE48" i="19"/>
  <c r="AF48" i="19"/>
  <c r="C49" i="19"/>
  <c r="D49" i="19"/>
  <c r="E49" i="19"/>
  <c r="F49" i="19"/>
  <c r="G49" i="19"/>
  <c r="H49" i="19"/>
  <c r="I49" i="19"/>
  <c r="J49" i="19"/>
  <c r="L49" i="19"/>
  <c r="M49" i="19"/>
  <c r="N49" i="19"/>
  <c r="O49" i="19"/>
  <c r="P49" i="19"/>
  <c r="Q49" i="19"/>
  <c r="R49" i="19"/>
  <c r="S49" i="19"/>
  <c r="T49" i="19"/>
  <c r="U49" i="19"/>
  <c r="V49" i="19"/>
  <c r="W49" i="19"/>
  <c r="X49" i="19"/>
  <c r="AV49" i="19" s="1"/>
  <c r="Y49" i="19"/>
  <c r="Z49" i="19"/>
  <c r="AA49" i="19"/>
  <c r="AB49" i="19"/>
  <c r="AC49" i="19"/>
  <c r="AD49" i="19"/>
  <c r="AE49" i="19"/>
  <c r="AF49" i="19"/>
  <c r="C50" i="19"/>
  <c r="D50" i="19"/>
  <c r="E50" i="19"/>
  <c r="F50" i="19"/>
  <c r="G50" i="19"/>
  <c r="H50" i="19"/>
  <c r="I50" i="19"/>
  <c r="J50" i="19"/>
  <c r="L50" i="19"/>
  <c r="M50" i="19"/>
  <c r="N50" i="19"/>
  <c r="O50" i="19"/>
  <c r="P50" i="19"/>
  <c r="Q50" i="19"/>
  <c r="R50" i="19"/>
  <c r="S50" i="19"/>
  <c r="T50" i="19"/>
  <c r="U50" i="19"/>
  <c r="V50" i="19"/>
  <c r="W50" i="19"/>
  <c r="X50" i="19"/>
  <c r="AV50" i="19" s="1"/>
  <c r="Y50" i="19"/>
  <c r="Z50" i="19"/>
  <c r="AA50" i="19"/>
  <c r="AB50" i="19"/>
  <c r="AC50" i="19"/>
  <c r="AD50" i="19"/>
  <c r="AE50" i="19"/>
  <c r="AF50" i="19"/>
  <c r="C51" i="19"/>
  <c r="D51" i="19"/>
  <c r="E51" i="19"/>
  <c r="F51" i="19"/>
  <c r="G51" i="19"/>
  <c r="H51" i="19"/>
  <c r="I51" i="19"/>
  <c r="J51" i="19"/>
  <c r="L51" i="19"/>
  <c r="M51" i="19"/>
  <c r="N51" i="19"/>
  <c r="O51" i="19"/>
  <c r="P51" i="19"/>
  <c r="Q51" i="19"/>
  <c r="R51" i="19"/>
  <c r="S51" i="19"/>
  <c r="T51" i="19"/>
  <c r="U51" i="19"/>
  <c r="V51" i="19"/>
  <c r="W51" i="19"/>
  <c r="X51" i="19"/>
  <c r="AV51" i="19" s="1"/>
  <c r="Y51" i="19"/>
  <c r="Z51" i="19"/>
  <c r="AA51" i="19"/>
  <c r="AB51" i="19"/>
  <c r="AC51" i="19"/>
  <c r="AD51" i="19"/>
  <c r="AE51" i="19"/>
  <c r="AF51" i="19"/>
  <c r="C52" i="19"/>
  <c r="D52" i="19"/>
  <c r="E52" i="19"/>
  <c r="F52" i="19"/>
  <c r="G52" i="19"/>
  <c r="H52" i="19"/>
  <c r="I52" i="19"/>
  <c r="J52" i="19"/>
  <c r="L52" i="19"/>
  <c r="M52" i="19"/>
  <c r="N52" i="19"/>
  <c r="O52" i="19"/>
  <c r="P52" i="19"/>
  <c r="Q52" i="19"/>
  <c r="R52" i="19"/>
  <c r="S52" i="19"/>
  <c r="T52" i="19"/>
  <c r="U52" i="19"/>
  <c r="V52" i="19"/>
  <c r="W52" i="19"/>
  <c r="X52" i="19"/>
  <c r="AV52" i="19" s="1"/>
  <c r="Y52" i="19"/>
  <c r="Z52" i="19"/>
  <c r="AA52" i="19"/>
  <c r="AB52" i="19"/>
  <c r="AC52" i="19"/>
  <c r="AD52" i="19"/>
  <c r="AE52" i="19"/>
  <c r="AF52" i="19"/>
  <c r="C53" i="19"/>
  <c r="D53" i="19"/>
  <c r="E53" i="19"/>
  <c r="F53" i="19"/>
  <c r="G53" i="19"/>
  <c r="H53" i="19"/>
  <c r="I53" i="19"/>
  <c r="J53" i="19"/>
  <c r="L53" i="19"/>
  <c r="M53" i="19"/>
  <c r="N53" i="19"/>
  <c r="O53" i="19"/>
  <c r="P53" i="19"/>
  <c r="Q53" i="19"/>
  <c r="R53" i="19"/>
  <c r="S53" i="19"/>
  <c r="T53" i="19"/>
  <c r="U53" i="19"/>
  <c r="V53" i="19"/>
  <c r="W53" i="19"/>
  <c r="X53" i="19"/>
  <c r="AV53" i="19" s="1"/>
  <c r="Y53" i="19"/>
  <c r="Z53" i="19"/>
  <c r="AA53" i="19"/>
  <c r="AB53" i="19"/>
  <c r="AC53" i="19"/>
  <c r="AD53" i="19"/>
  <c r="AE53" i="19"/>
  <c r="AF53" i="19"/>
  <c r="C54" i="19"/>
  <c r="D54" i="19"/>
  <c r="E54" i="19"/>
  <c r="F54" i="19"/>
  <c r="G54" i="19"/>
  <c r="H54" i="19"/>
  <c r="I54" i="19"/>
  <c r="J54" i="19"/>
  <c r="L54" i="19"/>
  <c r="M54" i="19"/>
  <c r="N54" i="19"/>
  <c r="O54" i="19"/>
  <c r="P54" i="19"/>
  <c r="Q54" i="19"/>
  <c r="R54" i="19"/>
  <c r="S54" i="19"/>
  <c r="T54" i="19"/>
  <c r="U54" i="19"/>
  <c r="V54" i="19"/>
  <c r="W54" i="19"/>
  <c r="X54" i="19"/>
  <c r="AV54" i="19" s="1"/>
  <c r="Y54" i="19"/>
  <c r="Z54" i="19"/>
  <c r="AA54" i="19"/>
  <c r="AB54" i="19"/>
  <c r="AC54" i="19"/>
  <c r="AD54" i="19"/>
  <c r="AE54" i="19"/>
  <c r="AF54" i="19"/>
  <c r="C55" i="19"/>
  <c r="D55" i="19"/>
  <c r="E55" i="19"/>
  <c r="F55" i="19"/>
  <c r="G55" i="19"/>
  <c r="H55" i="19"/>
  <c r="I55" i="19"/>
  <c r="J55" i="19"/>
  <c r="L55" i="19"/>
  <c r="M55" i="19"/>
  <c r="N55" i="19"/>
  <c r="O55" i="19"/>
  <c r="P55" i="19"/>
  <c r="Q55" i="19"/>
  <c r="R55" i="19"/>
  <c r="S55" i="19"/>
  <c r="T55" i="19"/>
  <c r="U55" i="19"/>
  <c r="V55" i="19"/>
  <c r="W55" i="19"/>
  <c r="X55" i="19"/>
  <c r="AV55" i="19" s="1"/>
  <c r="Y55" i="19"/>
  <c r="Z55" i="19"/>
  <c r="AA55" i="19"/>
  <c r="AB55" i="19"/>
  <c r="AC55" i="19"/>
  <c r="AD55" i="19"/>
  <c r="AE55" i="19"/>
  <c r="AF55" i="19"/>
  <c r="C56" i="19"/>
  <c r="D56" i="19"/>
  <c r="E56" i="19"/>
  <c r="F56" i="19"/>
  <c r="G56" i="19"/>
  <c r="H56" i="19"/>
  <c r="I56" i="19"/>
  <c r="J56" i="19"/>
  <c r="L56" i="19"/>
  <c r="M56" i="19"/>
  <c r="N56" i="19"/>
  <c r="O56" i="19"/>
  <c r="P56" i="19"/>
  <c r="Q56" i="19"/>
  <c r="R56" i="19"/>
  <c r="S56" i="19"/>
  <c r="T56" i="19"/>
  <c r="U56" i="19"/>
  <c r="V56" i="19"/>
  <c r="W56" i="19"/>
  <c r="X56" i="19"/>
  <c r="AV56" i="19" s="1"/>
  <c r="Y56" i="19"/>
  <c r="Z56" i="19"/>
  <c r="AA56" i="19"/>
  <c r="AB56" i="19"/>
  <c r="AC56" i="19"/>
  <c r="AD56" i="19"/>
  <c r="AE56" i="19"/>
  <c r="AF56" i="19"/>
  <c r="C57" i="19"/>
  <c r="D57" i="19"/>
  <c r="E57" i="19"/>
  <c r="F57" i="19"/>
  <c r="G57" i="19"/>
  <c r="H57" i="19"/>
  <c r="I57" i="19"/>
  <c r="J57" i="19"/>
  <c r="L57" i="19"/>
  <c r="M57" i="19"/>
  <c r="N57" i="19"/>
  <c r="O57" i="19"/>
  <c r="P57" i="19"/>
  <c r="Q57" i="19"/>
  <c r="R57" i="19"/>
  <c r="S57" i="19"/>
  <c r="T57" i="19"/>
  <c r="U57" i="19"/>
  <c r="V57" i="19"/>
  <c r="W57" i="19"/>
  <c r="X57" i="19"/>
  <c r="AV57" i="19" s="1"/>
  <c r="Y57" i="19"/>
  <c r="Z57" i="19"/>
  <c r="AA57" i="19"/>
  <c r="AB57" i="19"/>
  <c r="AC57" i="19"/>
  <c r="AD57" i="19"/>
  <c r="AE57" i="19"/>
  <c r="AF57" i="19"/>
  <c r="C58" i="19"/>
  <c r="D58" i="19"/>
  <c r="E58" i="19"/>
  <c r="F58" i="19"/>
  <c r="G58" i="19"/>
  <c r="H58" i="19"/>
  <c r="I58" i="19"/>
  <c r="J58" i="19"/>
  <c r="L58" i="19"/>
  <c r="M58" i="19"/>
  <c r="N58" i="19"/>
  <c r="O58" i="19"/>
  <c r="P58" i="19"/>
  <c r="Q58" i="19"/>
  <c r="R58" i="19"/>
  <c r="S58" i="19"/>
  <c r="T58" i="19"/>
  <c r="U58" i="19"/>
  <c r="V58" i="19"/>
  <c r="W58" i="19"/>
  <c r="X58" i="19"/>
  <c r="AV58" i="19" s="1"/>
  <c r="Y58" i="19"/>
  <c r="Z58" i="19"/>
  <c r="AA58" i="19"/>
  <c r="AB58" i="19"/>
  <c r="AC58" i="19"/>
  <c r="AD58" i="19"/>
  <c r="AE58" i="19"/>
  <c r="AF58" i="19"/>
  <c r="C59" i="19"/>
  <c r="D59" i="19"/>
  <c r="E59" i="19"/>
  <c r="F59" i="19"/>
  <c r="G59" i="19"/>
  <c r="H59" i="19"/>
  <c r="I59" i="19"/>
  <c r="J59" i="19"/>
  <c r="L59" i="19"/>
  <c r="M59" i="19"/>
  <c r="N59" i="19"/>
  <c r="O59" i="19"/>
  <c r="P59" i="19"/>
  <c r="Q59" i="19"/>
  <c r="R59" i="19"/>
  <c r="S59" i="19"/>
  <c r="T59" i="19"/>
  <c r="U59" i="19"/>
  <c r="V59" i="19"/>
  <c r="W59" i="19"/>
  <c r="X59" i="19"/>
  <c r="Y59" i="19"/>
  <c r="Z59" i="19"/>
  <c r="AA59" i="19"/>
  <c r="AB59" i="19"/>
  <c r="AC59" i="19"/>
  <c r="AD59" i="19"/>
  <c r="AE59" i="19"/>
  <c r="AF59" i="19"/>
  <c r="C60" i="19"/>
  <c r="D60" i="19"/>
  <c r="E60" i="19"/>
  <c r="F60" i="19"/>
  <c r="G60" i="19"/>
  <c r="H60" i="19"/>
  <c r="I60" i="19"/>
  <c r="J60" i="19"/>
  <c r="L60" i="19"/>
  <c r="M60" i="19"/>
  <c r="N60" i="19"/>
  <c r="O60" i="19"/>
  <c r="P60" i="19"/>
  <c r="Q60" i="19"/>
  <c r="R60" i="19"/>
  <c r="S60" i="19"/>
  <c r="T60" i="19"/>
  <c r="U60" i="19"/>
  <c r="V60" i="19"/>
  <c r="W60" i="19"/>
  <c r="X60" i="19"/>
  <c r="AV60" i="19" s="1"/>
  <c r="Y60" i="19"/>
  <c r="Z60" i="19"/>
  <c r="AA60" i="19"/>
  <c r="AB60" i="19"/>
  <c r="AC60" i="19"/>
  <c r="AD60" i="19"/>
  <c r="AE60" i="19"/>
  <c r="AF60" i="19"/>
  <c r="C61" i="19"/>
  <c r="D61" i="19"/>
  <c r="E61" i="19"/>
  <c r="F61" i="19"/>
  <c r="G61" i="19"/>
  <c r="H61" i="19"/>
  <c r="I61" i="19"/>
  <c r="J61" i="19"/>
  <c r="L61" i="19"/>
  <c r="M61" i="19"/>
  <c r="N61" i="19"/>
  <c r="O61" i="19"/>
  <c r="P61" i="19"/>
  <c r="Q61" i="19"/>
  <c r="R61" i="19"/>
  <c r="S61" i="19"/>
  <c r="T61" i="19"/>
  <c r="U61" i="19"/>
  <c r="V61" i="19"/>
  <c r="W61" i="19"/>
  <c r="X61" i="19"/>
  <c r="AV61" i="19" s="1"/>
  <c r="Y61" i="19"/>
  <c r="Z61" i="19"/>
  <c r="AA61" i="19"/>
  <c r="AB61" i="19"/>
  <c r="AC61" i="19"/>
  <c r="AD61" i="19"/>
  <c r="AE61" i="19"/>
  <c r="AF61" i="19"/>
  <c r="C62" i="19"/>
  <c r="D62" i="19"/>
  <c r="E62" i="19"/>
  <c r="F62" i="19"/>
  <c r="G62" i="19"/>
  <c r="H62" i="19"/>
  <c r="I62" i="19"/>
  <c r="J62" i="19"/>
  <c r="L62" i="19"/>
  <c r="M62" i="19"/>
  <c r="N62" i="19"/>
  <c r="O62" i="19"/>
  <c r="P62" i="19"/>
  <c r="Q62" i="19"/>
  <c r="R62" i="19"/>
  <c r="S62" i="19"/>
  <c r="T62" i="19"/>
  <c r="U62" i="19"/>
  <c r="V62" i="19"/>
  <c r="W62" i="19"/>
  <c r="X62" i="19"/>
  <c r="AV62" i="19" s="1"/>
  <c r="Y62" i="19"/>
  <c r="Z62" i="19"/>
  <c r="AA62" i="19"/>
  <c r="AB62" i="19"/>
  <c r="AC62" i="19"/>
  <c r="AD62" i="19"/>
  <c r="AE62" i="19"/>
  <c r="AF62" i="19"/>
  <c r="C63" i="19"/>
  <c r="D63" i="19"/>
  <c r="E63" i="19"/>
  <c r="F63" i="19"/>
  <c r="G63" i="19"/>
  <c r="H63" i="19"/>
  <c r="I63" i="19"/>
  <c r="J63" i="19"/>
  <c r="L63" i="19"/>
  <c r="M63" i="19"/>
  <c r="N63" i="19"/>
  <c r="O63" i="19"/>
  <c r="P63" i="19"/>
  <c r="Q63" i="19"/>
  <c r="R63" i="19"/>
  <c r="S63" i="19"/>
  <c r="T63" i="19"/>
  <c r="U63" i="19"/>
  <c r="V63" i="19"/>
  <c r="W63" i="19"/>
  <c r="X63" i="19"/>
  <c r="AV63" i="19" s="1"/>
  <c r="Y63" i="19"/>
  <c r="Z63" i="19"/>
  <c r="AA63" i="19"/>
  <c r="AB63" i="19"/>
  <c r="AC63" i="19"/>
  <c r="AD63" i="19"/>
  <c r="AE63" i="19"/>
  <c r="AF63" i="19"/>
  <c r="C64" i="19"/>
  <c r="D64" i="19"/>
  <c r="E64" i="19"/>
  <c r="F64" i="19"/>
  <c r="G64" i="19"/>
  <c r="H64" i="19"/>
  <c r="I64" i="19"/>
  <c r="J64" i="19"/>
  <c r="L64" i="19"/>
  <c r="M64" i="19"/>
  <c r="N64" i="19"/>
  <c r="O64" i="19"/>
  <c r="P64" i="19"/>
  <c r="Q64" i="19"/>
  <c r="R64" i="19"/>
  <c r="S64" i="19"/>
  <c r="T64" i="19"/>
  <c r="U64" i="19"/>
  <c r="V64" i="19"/>
  <c r="W64" i="19"/>
  <c r="X64" i="19"/>
  <c r="AV64" i="19" s="1"/>
  <c r="Y64" i="19"/>
  <c r="Z64" i="19"/>
  <c r="AA64" i="19"/>
  <c r="AB64" i="19"/>
  <c r="AC64" i="19"/>
  <c r="AD64" i="19"/>
  <c r="AE64" i="19"/>
  <c r="AF64" i="19"/>
  <c r="C65" i="19"/>
  <c r="D65" i="19"/>
  <c r="E65" i="19"/>
  <c r="F65" i="19"/>
  <c r="G65" i="19"/>
  <c r="H65" i="19"/>
  <c r="I65" i="19"/>
  <c r="J65" i="19"/>
  <c r="L65" i="19"/>
  <c r="M65" i="19"/>
  <c r="N65" i="19"/>
  <c r="O65" i="19"/>
  <c r="P65" i="19"/>
  <c r="Q65" i="19"/>
  <c r="R65" i="19"/>
  <c r="S65" i="19"/>
  <c r="T65" i="19"/>
  <c r="U65" i="19"/>
  <c r="V65" i="19"/>
  <c r="W65" i="19"/>
  <c r="X65" i="19"/>
  <c r="AV65" i="19" s="1"/>
  <c r="Y65" i="19"/>
  <c r="Z65" i="19"/>
  <c r="AA65" i="19"/>
  <c r="AB65" i="19"/>
  <c r="AC65" i="19"/>
  <c r="AD65" i="19"/>
  <c r="AE65" i="19"/>
  <c r="AF65" i="19"/>
  <c r="C66" i="19"/>
  <c r="D66" i="19"/>
  <c r="E66" i="19"/>
  <c r="F66" i="19"/>
  <c r="G66" i="19"/>
  <c r="H66" i="19"/>
  <c r="I66" i="19"/>
  <c r="J66" i="19"/>
  <c r="L66" i="19"/>
  <c r="M66" i="19"/>
  <c r="N66" i="19"/>
  <c r="O66" i="19"/>
  <c r="P66" i="19"/>
  <c r="Q66" i="19"/>
  <c r="R66" i="19"/>
  <c r="S66" i="19"/>
  <c r="T66" i="19"/>
  <c r="U66" i="19"/>
  <c r="V66" i="19"/>
  <c r="W66" i="19"/>
  <c r="X66" i="19"/>
  <c r="AV66" i="19" s="1"/>
  <c r="Y66" i="19"/>
  <c r="Z66" i="19"/>
  <c r="AA66" i="19"/>
  <c r="AB66" i="19"/>
  <c r="AC66" i="19"/>
  <c r="AD66" i="19"/>
  <c r="AE66" i="19"/>
  <c r="AF66" i="19"/>
  <c r="C67" i="19"/>
  <c r="D67" i="19"/>
  <c r="E67" i="19"/>
  <c r="F67" i="19"/>
  <c r="G67" i="19"/>
  <c r="H67" i="19"/>
  <c r="I67" i="19"/>
  <c r="J67" i="19"/>
  <c r="L67" i="19"/>
  <c r="M67" i="19"/>
  <c r="N67" i="19"/>
  <c r="O67" i="19"/>
  <c r="P67" i="19"/>
  <c r="Q67" i="19"/>
  <c r="R67" i="19"/>
  <c r="S67" i="19"/>
  <c r="T67" i="19"/>
  <c r="U67" i="19"/>
  <c r="V67" i="19"/>
  <c r="W67" i="19"/>
  <c r="X67" i="19"/>
  <c r="AV67" i="19" s="1"/>
  <c r="Y67" i="19"/>
  <c r="Z67" i="19"/>
  <c r="AA67" i="19"/>
  <c r="AB67" i="19"/>
  <c r="AC67" i="19"/>
  <c r="AD67" i="19"/>
  <c r="AE67" i="19"/>
  <c r="AF67" i="19"/>
  <c r="C68" i="19"/>
  <c r="D68" i="19"/>
  <c r="E68" i="19"/>
  <c r="F68" i="19"/>
  <c r="G68" i="19"/>
  <c r="H68" i="19"/>
  <c r="I68" i="19"/>
  <c r="J68" i="19"/>
  <c r="L68" i="19"/>
  <c r="M68" i="19"/>
  <c r="N68" i="19"/>
  <c r="O68" i="19"/>
  <c r="P68" i="19"/>
  <c r="Q68" i="19"/>
  <c r="R68" i="19"/>
  <c r="S68" i="19"/>
  <c r="T68" i="19"/>
  <c r="U68" i="19"/>
  <c r="V68" i="19"/>
  <c r="W68" i="19"/>
  <c r="X68" i="19"/>
  <c r="AV68" i="19" s="1"/>
  <c r="Y68" i="19"/>
  <c r="Z68" i="19"/>
  <c r="AA68" i="19"/>
  <c r="AB68" i="19"/>
  <c r="AC68" i="19"/>
  <c r="AD68" i="19"/>
  <c r="AE68" i="19"/>
  <c r="AF68" i="19"/>
  <c r="C69" i="19"/>
  <c r="D69" i="19"/>
  <c r="E69" i="19"/>
  <c r="F69" i="19"/>
  <c r="G69" i="19"/>
  <c r="H69" i="19"/>
  <c r="I69" i="19"/>
  <c r="J69" i="19"/>
  <c r="L69" i="19"/>
  <c r="M69" i="19"/>
  <c r="N69" i="19"/>
  <c r="O69" i="19"/>
  <c r="P69" i="19"/>
  <c r="Q69" i="19"/>
  <c r="R69" i="19"/>
  <c r="S69" i="19"/>
  <c r="T69" i="19"/>
  <c r="U69" i="19"/>
  <c r="V69" i="19"/>
  <c r="W69" i="19"/>
  <c r="X69" i="19"/>
  <c r="AV69" i="19" s="1"/>
  <c r="Y69" i="19"/>
  <c r="Z69" i="19"/>
  <c r="AA69" i="19"/>
  <c r="AB69" i="19"/>
  <c r="AC69" i="19"/>
  <c r="AD69" i="19"/>
  <c r="AE69" i="19"/>
  <c r="AF69" i="19"/>
  <c r="C70" i="19"/>
  <c r="D70" i="19"/>
  <c r="E70" i="19"/>
  <c r="F70" i="19"/>
  <c r="G70" i="19"/>
  <c r="H70" i="19"/>
  <c r="I70" i="19"/>
  <c r="J70" i="19"/>
  <c r="L70" i="19"/>
  <c r="M70" i="19"/>
  <c r="N70" i="19"/>
  <c r="O70" i="19"/>
  <c r="P70" i="19"/>
  <c r="Q70" i="19"/>
  <c r="R70" i="19"/>
  <c r="S70" i="19"/>
  <c r="T70" i="19"/>
  <c r="U70" i="19"/>
  <c r="V70" i="19"/>
  <c r="W70" i="19"/>
  <c r="X70" i="19"/>
  <c r="AV70" i="19" s="1"/>
  <c r="Y70" i="19"/>
  <c r="Z70" i="19"/>
  <c r="AA70" i="19"/>
  <c r="AB70" i="19"/>
  <c r="AC70" i="19"/>
  <c r="AD70" i="19"/>
  <c r="AE70" i="19"/>
  <c r="AF70" i="19"/>
  <c r="C71" i="19"/>
  <c r="D71" i="19"/>
  <c r="E71" i="19"/>
  <c r="F71" i="19"/>
  <c r="G71" i="19"/>
  <c r="H71" i="19"/>
  <c r="I71" i="19"/>
  <c r="J71" i="19"/>
  <c r="L71" i="19"/>
  <c r="M71" i="19"/>
  <c r="N71" i="19"/>
  <c r="O71" i="19"/>
  <c r="P71" i="19"/>
  <c r="Q71" i="19"/>
  <c r="R71" i="19"/>
  <c r="S71" i="19"/>
  <c r="T71" i="19"/>
  <c r="U71" i="19"/>
  <c r="V71" i="19"/>
  <c r="W71" i="19"/>
  <c r="X71" i="19"/>
  <c r="AV71" i="19" s="1"/>
  <c r="Y71" i="19"/>
  <c r="Z71" i="19"/>
  <c r="AA71" i="19"/>
  <c r="AB71" i="19"/>
  <c r="AC71" i="19"/>
  <c r="AD71" i="19"/>
  <c r="AE71" i="19"/>
  <c r="AF71" i="19"/>
  <c r="C72" i="19"/>
  <c r="D72" i="19"/>
  <c r="E72" i="19"/>
  <c r="F72" i="19"/>
  <c r="G72" i="19"/>
  <c r="H72" i="19"/>
  <c r="I72" i="19"/>
  <c r="J72" i="19"/>
  <c r="L72" i="19"/>
  <c r="M72" i="19"/>
  <c r="N72" i="19"/>
  <c r="O72" i="19"/>
  <c r="P72" i="19"/>
  <c r="Q72" i="19"/>
  <c r="R72" i="19"/>
  <c r="S72" i="19"/>
  <c r="T72" i="19"/>
  <c r="U72" i="19"/>
  <c r="V72" i="19"/>
  <c r="W72" i="19"/>
  <c r="X72" i="19"/>
  <c r="AV72" i="19" s="1"/>
  <c r="Y72" i="19"/>
  <c r="Z72" i="19"/>
  <c r="AA72" i="19"/>
  <c r="AB72" i="19"/>
  <c r="AC72" i="19"/>
  <c r="AD72" i="19"/>
  <c r="AE72" i="19"/>
  <c r="AF72" i="19"/>
  <c r="C73" i="19"/>
  <c r="D73" i="19"/>
  <c r="E73" i="19"/>
  <c r="F73" i="19"/>
  <c r="G73" i="19"/>
  <c r="H73" i="19"/>
  <c r="I73" i="19"/>
  <c r="J73" i="19"/>
  <c r="L73" i="19"/>
  <c r="M73" i="19"/>
  <c r="N73" i="19"/>
  <c r="O73" i="19"/>
  <c r="P73" i="19"/>
  <c r="Q73" i="19"/>
  <c r="R73" i="19"/>
  <c r="S73" i="19"/>
  <c r="T73" i="19"/>
  <c r="U73" i="19"/>
  <c r="V73" i="19"/>
  <c r="W73" i="19"/>
  <c r="X73" i="19"/>
  <c r="AV73" i="19" s="1"/>
  <c r="Y73" i="19"/>
  <c r="Z73" i="19"/>
  <c r="AA73" i="19"/>
  <c r="AB73" i="19"/>
  <c r="AC73" i="19"/>
  <c r="AD73" i="19"/>
  <c r="AE73" i="19"/>
  <c r="AF73" i="19"/>
  <c r="C74" i="19"/>
  <c r="D74" i="19"/>
  <c r="E74" i="19"/>
  <c r="F74" i="19"/>
  <c r="G74" i="19"/>
  <c r="H74" i="19"/>
  <c r="I74" i="19"/>
  <c r="J74" i="19"/>
  <c r="L74" i="19"/>
  <c r="M74" i="19"/>
  <c r="N74" i="19"/>
  <c r="O74" i="19"/>
  <c r="P74" i="19"/>
  <c r="Q74" i="19"/>
  <c r="R74" i="19"/>
  <c r="S74" i="19"/>
  <c r="T74" i="19"/>
  <c r="U74" i="19"/>
  <c r="V74" i="19"/>
  <c r="W74" i="19"/>
  <c r="X74" i="19"/>
  <c r="AV74" i="19" s="1"/>
  <c r="Y74" i="19"/>
  <c r="Z74" i="19"/>
  <c r="AA74" i="19"/>
  <c r="AB74" i="19"/>
  <c r="AC74" i="19"/>
  <c r="AD74" i="19"/>
  <c r="AE74" i="19"/>
  <c r="AF74" i="19"/>
  <c r="C75" i="19"/>
  <c r="D75" i="19"/>
  <c r="E75" i="19"/>
  <c r="F75" i="19"/>
  <c r="G75" i="19"/>
  <c r="H75" i="19"/>
  <c r="I75" i="19"/>
  <c r="J75" i="19"/>
  <c r="L75" i="19"/>
  <c r="M75" i="19"/>
  <c r="N75" i="19"/>
  <c r="O75" i="19"/>
  <c r="P75" i="19"/>
  <c r="Q75" i="19"/>
  <c r="R75" i="19"/>
  <c r="S75" i="19"/>
  <c r="T75" i="19"/>
  <c r="U75" i="19"/>
  <c r="V75" i="19"/>
  <c r="W75" i="19"/>
  <c r="X75" i="19"/>
  <c r="AV75" i="19" s="1"/>
  <c r="Y75" i="19"/>
  <c r="Z75" i="19"/>
  <c r="AA75" i="19"/>
  <c r="AB75" i="19"/>
  <c r="AC75" i="19"/>
  <c r="AD75" i="19"/>
  <c r="AE75" i="19"/>
  <c r="AF75" i="19"/>
  <c r="C76" i="19"/>
  <c r="D76" i="19"/>
  <c r="E76" i="19"/>
  <c r="F76" i="19"/>
  <c r="G76" i="19"/>
  <c r="H76" i="19"/>
  <c r="I76" i="19"/>
  <c r="J76" i="19"/>
  <c r="L76" i="19"/>
  <c r="M76" i="19"/>
  <c r="N76" i="19"/>
  <c r="O76" i="19"/>
  <c r="P76" i="19"/>
  <c r="Q76" i="19"/>
  <c r="R76" i="19"/>
  <c r="S76" i="19"/>
  <c r="T76" i="19"/>
  <c r="U76" i="19"/>
  <c r="V76" i="19"/>
  <c r="W76" i="19"/>
  <c r="X76" i="19"/>
  <c r="AV76" i="19" s="1"/>
  <c r="Y76" i="19"/>
  <c r="Z76" i="19"/>
  <c r="AA76" i="19"/>
  <c r="AB76" i="19"/>
  <c r="AC76" i="19"/>
  <c r="AD76" i="19"/>
  <c r="AE76" i="19"/>
  <c r="AF76" i="19"/>
  <c r="C77" i="19"/>
  <c r="D77" i="19"/>
  <c r="E77" i="19"/>
  <c r="F77" i="19"/>
  <c r="G77" i="19"/>
  <c r="H77" i="19"/>
  <c r="I77" i="19"/>
  <c r="J77" i="19"/>
  <c r="L77" i="19"/>
  <c r="M77" i="19"/>
  <c r="N77" i="19"/>
  <c r="O77" i="19"/>
  <c r="P77" i="19"/>
  <c r="Q77" i="19"/>
  <c r="R77" i="19"/>
  <c r="S77" i="19"/>
  <c r="T77" i="19"/>
  <c r="U77" i="19"/>
  <c r="V77" i="19"/>
  <c r="W77" i="19"/>
  <c r="X77" i="19"/>
  <c r="AV77" i="19" s="1"/>
  <c r="Y77" i="19"/>
  <c r="Z77" i="19"/>
  <c r="AA77" i="19"/>
  <c r="AB77" i="19"/>
  <c r="AC77" i="19"/>
  <c r="AD77" i="19"/>
  <c r="AE77" i="19"/>
  <c r="AF77" i="19"/>
  <c r="C78" i="19"/>
  <c r="D78" i="19"/>
  <c r="E78" i="19"/>
  <c r="F78" i="19"/>
  <c r="G78" i="19"/>
  <c r="H78" i="19"/>
  <c r="I78" i="19"/>
  <c r="J78" i="19"/>
  <c r="L78" i="19"/>
  <c r="M78" i="19"/>
  <c r="N78" i="19"/>
  <c r="O78" i="19"/>
  <c r="P78" i="19"/>
  <c r="Q78" i="19"/>
  <c r="R78" i="19"/>
  <c r="S78" i="19"/>
  <c r="T78" i="19"/>
  <c r="U78" i="19"/>
  <c r="V78" i="19"/>
  <c r="W78" i="19"/>
  <c r="X78" i="19"/>
  <c r="AV78" i="19" s="1"/>
  <c r="Y78" i="19"/>
  <c r="Z78" i="19"/>
  <c r="AA78" i="19"/>
  <c r="AB78" i="19"/>
  <c r="AC78" i="19"/>
  <c r="AD78" i="19"/>
  <c r="AE78" i="19"/>
  <c r="AF78" i="19"/>
  <c r="C79" i="19"/>
  <c r="D79" i="19"/>
  <c r="E79" i="19"/>
  <c r="F79" i="19"/>
  <c r="G79" i="19"/>
  <c r="H79" i="19"/>
  <c r="I79" i="19"/>
  <c r="J79" i="19"/>
  <c r="L79" i="19"/>
  <c r="M79" i="19"/>
  <c r="N79" i="19"/>
  <c r="O79" i="19"/>
  <c r="P79" i="19"/>
  <c r="Q79" i="19"/>
  <c r="R79" i="19"/>
  <c r="S79" i="19"/>
  <c r="T79" i="19"/>
  <c r="U79" i="19"/>
  <c r="V79" i="19"/>
  <c r="W79" i="19"/>
  <c r="X79" i="19"/>
  <c r="AV79" i="19" s="1"/>
  <c r="Y79" i="19"/>
  <c r="Z79" i="19"/>
  <c r="AA79" i="19"/>
  <c r="AB79" i="19"/>
  <c r="AC79" i="19"/>
  <c r="AD79" i="19"/>
  <c r="AE79" i="19"/>
  <c r="AF79" i="19"/>
  <c r="C80" i="19"/>
  <c r="D80" i="19"/>
  <c r="E80" i="19"/>
  <c r="F80" i="19"/>
  <c r="G80" i="19"/>
  <c r="H80" i="19"/>
  <c r="I80" i="19"/>
  <c r="J80" i="19"/>
  <c r="L80" i="19"/>
  <c r="M80" i="19"/>
  <c r="N80" i="19"/>
  <c r="O80" i="19"/>
  <c r="P80" i="19"/>
  <c r="Q80" i="19"/>
  <c r="R80" i="19"/>
  <c r="S80" i="19"/>
  <c r="T80" i="19"/>
  <c r="U80" i="19"/>
  <c r="V80" i="19"/>
  <c r="W80" i="19"/>
  <c r="X80" i="19"/>
  <c r="AV80" i="19" s="1"/>
  <c r="Y80" i="19"/>
  <c r="Z80" i="19"/>
  <c r="AA80" i="19"/>
  <c r="AB80" i="19"/>
  <c r="AC80" i="19"/>
  <c r="AD80" i="19"/>
  <c r="AE80" i="19"/>
  <c r="AF80" i="19"/>
  <c r="C81" i="19"/>
  <c r="D81" i="19"/>
  <c r="E81" i="19"/>
  <c r="F81" i="19"/>
  <c r="G81" i="19"/>
  <c r="H81" i="19"/>
  <c r="I81" i="19"/>
  <c r="J81" i="19"/>
  <c r="L81" i="19"/>
  <c r="M81" i="19"/>
  <c r="N81" i="19"/>
  <c r="O81" i="19"/>
  <c r="P81" i="19"/>
  <c r="Q81" i="19"/>
  <c r="R81" i="19"/>
  <c r="S81" i="19"/>
  <c r="T81" i="19"/>
  <c r="U81" i="19"/>
  <c r="V81" i="19"/>
  <c r="W81" i="19"/>
  <c r="X81" i="19"/>
  <c r="AV81" i="19" s="1"/>
  <c r="Y81" i="19"/>
  <c r="Z81" i="19"/>
  <c r="AA81" i="19"/>
  <c r="AB81" i="19"/>
  <c r="AC81" i="19"/>
  <c r="AD81" i="19"/>
  <c r="AE81" i="19"/>
  <c r="AF81" i="19"/>
  <c r="C82" i="19"/>
  <c r="D82" i="19"/>
  <c r="E82" i="19"/>
  <c r="F82" i="19"/>
  <c r="G82" i="19"/>
  <c r="H82" i="19"/>
  <c r="I82" i="19"/>
  <c r="J82" i="19"/>
  <c r="L82" i="19"/>
  <c r="M82" i="19"/>
  <c r="N82" i="19"/>
  <c r="O82" i="19"/>
  <c r="P82" i="19"/>
  <c r="Q82" i="19"/>
  <c r="R82" i="19"/>
  <c r="S82" i="19"/>
  <c r="T82" i="19"/>
  <c r="U82" i="19"/>
  <c r="V82" i="19"/>
  <c r="W82" i="19"/>
  <c r="X82" i="19"/>
  <c r="AV82" i="19" s="1"/>
  <c r="Y82" i="19"/>
  <c r="Z82" i="19"/>
  <c r="AA82" i="19"/>
  <c r="AB82" i="19"/>
  <c r="AC82" i="19"/>
  <c r="AD82" i="19"/>
  <c r="AE82" i="19"/>
  <c r="AF82" i="19"/>
  <c r="C83" i="19"/>
  <c r="D83" i="19"/>
  <c r="E83" i="19"/>
  <c r="F83" i="19"/>
  <c r="G83" i="19"/>
  <c r="H83" i="19"/>
  <c r="I83" i="19"/>
  <c r="J83" i="19"/>
  <c r="L83" i="19"/>
  <c r="M83" i="19"/>
  <c r="N83" i="19"/>
  <c r="O83" i="19"/>
  <c r="P83" i="19"/>
  <c r="Q83" i="19"/>
  <c r="R83" i="19"/>
  <c r="S83" i="19"/>
  <c r="T83" i="19"/>
  <c r="U83" i="19"/>
  <c r="V83" i="19"/>
  <c r="W83" i="19"/>
  <c r="X83" i="19"/>
  <c r="AV83" i="19" s="1"/>
  <c r="Y83" i="19"/>
  <c r="Z83" i="19"/>
  <c r="AA83" i="19"/>
  <c r="AB83" i="19"/>
  <c r="AC83" i="19"/>
  <c r="AD83" i="19"/>
  <c r="AE83" i="19"/>
  <c r="AF83" i="19"/>
  <c r="C84" i="19"/>
  <c r="D84" i="19"/>
  <c r="E84" i="19"/>
  <c r="F84" i="19"/>
  <c r="G84" i="19"/>
  <c r="H84" i="19"/>
  <c r="I84" i="19"/>
  <c r="J84" i="19"/>
  <c r="L84" i="19"/>
  <c r="M84" i="19"/>
  <c r="N84" i="19"/>
  <c r="O84" i="19"/>
  <c r="P84" i="19"/>
  <c r="Q84" i="19"/>
  <c r="R84" i="19"/>
  <c r="S84" i="19"/>
  <c r="T84" i="19"/>
  <c r="U84" i="19"/>
  <c r="V84" i="19"/>
  <c r="W84" i="19"/>
  <c r="X84" i="19"/>
  <c r="AV84" i="19" s="1"/>
  <c r="Y84" i="19"/>
  <c r="Z84" i="19"/>
  <c r="AA84" i="19"/>
  <c r="AB84" i="19"/>
  <c r="AC84" i="19"/>
  <c r="AD84" i="19"/>
  <c r="AE84" i="19"/>
  <c r="AF84" i="19"/>
  <c r="C85" i="19"/>
  <c r="D85" i="19"/>
  <c r="E85" i="19"/>
  <c r="F85" i="19"/>
  <c r="G85" i="19"/>
  <c r="H85" i="19"/>
  <c r="I85" i="19"/>
  <c r="J85" i="19"/>
  <c r="L85" i="19"/>
  <c r="M85" i="19"/>
  <c r="N85" i="19"/>
  <c r="O85" i="19"/>
  <c r="P85" i="19"/>
  <c r="Q85" i="19"/>
  <c r="R85" i="19"/>
  <c r="S85" i="19"/>
  <c r="T85" i="19"/>
  <c r="U85" i="19"/>
  <c r="V85" i="19"/>
  <c r="W85" i="19"/>
  <c r="X85" i="19"/>
  <c r="AV85" i="19" s="1"/>
  <c r="Y85" i="19"/>
  <c r="Z85" i="19"/>
  <c r="AA85" i="19"/>
  <c r="AB85" i="19"/>
  <c r="AC85" i="19"/>
  <c r="AD85" i="19"/>
  <c r="AE85" i="19"/>
  <c r="AF85" i="19"/>
  <c r="C86" i="19"/>
  <c r="D86" i="19"/>
  <c r="E86" i="19"/>
  <c r="F86" i="19"/>
  <c r="G86" i="19"/>
  <c r="H86" i="19"/>
  <c r="I86" i="19"/>
  <c r="J86" i="19"/>
  <c r="L86" i="19"/>
  <c r="M86" i="19"/>
  <c r="N86" i="19"/>
  <c r="O86" i="19"/>
  <c r="P86" i="19"/>
  <c r="Q86" i="19"/>
  <c r="R86" i="19"/>
  <c r="S86" i="19"/>
  <c r="T86" i="19"/>
  <c r="U86" i="19"/>
  <c r="V86" i="19"/>
  <c r="W86" i="19"/>
  <c r="X86" i="19"/>
  <c r="AV86" i="19" s="1"/>
  <c r="Y86" i="19"/>
  <c r="Z86" i="19"/>
  <c r="AA86" i="19"/>
  <c r="AB86" i="19"/>
  <c r="AC86" i="19"/>
  <c r="AD86" i="19"/>
  <c r="AE86" i="19"/>
  <c r="AF86" i="19"/>
  <c r="C87" i="19"/>
  <c r="D87" i="19"/>
  <c r="E87" i="19"/>
  <c r="F87" i="19"/>
  <c r="G87" i="19"/>
  <c r="H87" i="19"/>
  <c r="I87" i="19"/>
  <c r="J87" i="19"/>
  <c r="L87" i="19"/>
  <c r="M87" i="19"/>
  <c r="N87" i="19"/>
  <c r="O87" i="19"/>
  <c r="P87" i="19"/>
  <c r="Q87" i="19"/>
  <c r="R87" i="19"/>
  <c r="S87" i="19"/>
  <c r="T87" i="19"/>
  <c r="U87" i="19"/>
  <c r="V87" i="19"/>
  <c r="W87" i="19"/>
  <c r="X87" i="19"/>
  <c r="AV87" i="19" s="1"/>
  <c r="Y87" i="19"/>
  <c r="Z87" i="19"/>
  <c r="AA87" i="19"/>
  <c r="AB87" i="19"/>
  <c r="AC87" i="19"/>
  <c r="AD87" i="19"/>
  <c r="AE87" i="19"/>
  <c r="AF87" i="19"/>
  <c r="C88" i="19"/>
  <c r="D88" i="19"/>
  <c r="E88" i="19"/>
  <c r="F88" i="19"/>
  <c r="G88" i="19"/>
  <c r="H88" i="19"/>
  <c r="I88" i="19"/>
  <c r="J88" i="19"/>
  <c r="L88" i="19"/>
  <c r="M88" i="19"/>
  <c r="N88" i="19"/>
  <c r="O88" i="19"/>
  <c r="P88" i="19"/>
  <c r="Q88" i="19"/>
  <c r="R88" i="19"/>
  <c r="S88" i="19"/>
  <c r="T88" i="19"/>
  <c r="U88" i="19"/>
  <c r="V88" i="19"/>
  <c r="W88" i="19"/>
  <c r="X88" i="19"/>
  <c r="AV88" i="19" s="1"/>
  <c r="Y88" i="19"/>
  <c r="Z88" i="19"/>
  <c r="AA88" i="19"/>
  <c r="AB88" i="19"/>
  <c r="AC88" i="19"/>
  <c r="AD88" i="19"/>
  <c r="AE88" i="19"/>
  <c r="AF88" i="19"/>
  <c r="C89" i="19"/>
  <c r="D89" i="19"/>
  <c r="E89" i="19"/>
  <c r="F89" i="19"/>
  <c r="G89" i="19"/>
  <c r="H89" i="19"/>
  <c r="I89" i="19"/>
  <c r="J89" i="19"/>
  <c r="L89" i="19"/>
  <c r="M89" i="19"/>
  <c r="N89" i="19"/>
  <c r="O89" i="19"/>
  <c r="P89" i="19"/>
  <c r="Q89" i="19"/>
  <c r="R89" i="19"/>
  <c r="S89" i="19"/>
  <c r="T89" i="19"/>
  <c r="U89" i="19"/>
  <c r="V89" i="19"/>
  <c r="W89" i="19"/>
  <c r="X89" i="19"/>
  <c r="AV89" i="19" s="1"/>
  <c r="Y89" i="19"/>
  <c r="Z89" i="19"/>
  <c r="AA89" i="19"/>
  <c r="AB89" i="19"/>
  <c r="AC89" i="19"/>
  <c r="AD89" i="19"/>
  <c r="AE89" i="19"/>
  <c r="AF89" i="19"/>
  <c r="C90" i="19"/>
  <c r="D90" i="19"/>
  <c r="E90" i="19"/>
  <c r="F90" i="19"/>
  <c r="G90" i="19"/>
  <c r="H90" i="19"/>
  <c r="I90" i="19"/>
  <c r="J90" i="19"/>
  <c r="L90" i="19"/>
  <c r="M90" i="19"/>
  <c r="N90" i="19"/>
  <c r="O90" i="19"/>
  <c r="P90" i="19"/>
  <c r="Q90" i="19"/>
  <c r="R90" i="19"/>
  <c r="S90" i="19"/>
  <c r="T90" i="19"/>
  <c r="U90" i="19"/>
  <c r="V90" i="19"/>
  <c r="W90" i="19"/>
  <c r="X90" i="19"/>
  <c r="AV90" i="19" s="1"/>
  <c r="Y90" i="19"/>
  <c r="Z90" i="19"/>
  <c r="AA90" i="19"/>
  <c r="AB90" i="19"/>
  <c r="AC90" i="19"/>
  <c r="AD90" i="19"/>
  <c r="AE90" i="19"/>
  <c r="AF90" i="19"/>
  <c r="C91" i="19"/>
  <c r="D91" i="19"/>
  <c r="E91" i="19"/>
  <c r="F91" i="19"/>
  <c r="G91" i="19"/>
  <c r="H91" i="19"/>
  <c r="I91" i="19"/>
  <c r="J91" i="19"/>
  <c r="L91" i="19"/>
  <c r="M91" i="19"/>
  <c r="N91" i="19"/>
  <c r="O91" i="19"/>
  <c r="P91" i="19"/>
  <c r="Q91" i="19"/>
  <c r="R91" i="19"/>
  <c r="S91" i="19"/>
  <c r="T91" i="19"/>
  <c r="U91" i="19"/>
  <c r="V91" i="19"/>
  <c r="W91" i="19"/>
  <c r="X91" i="19"/>
  <c r="AV91" i="19" s="1"/>
  <c r="Y91" i="19"/>
  <c r="Z91" i="19"/>
  <c r="AA91" i="19"/>
  <c r="AB91" i="19"/>
  <c r="AC91" i="19"/>
  <c r="AD91" i="19"/>
  <c r="AE91" i="19"/>
  <c r="AF91" i="19"/>
  <c r="C92" i="19"/>
  <c r="D92" i="19"/>
  <c r="E92" i="19"/>
  <c r="F92" i="19"/>
  <c r="G92" i="19"/>
  <c r="H92" i="19"/>
  <c r="I92" i="19"/>
  <c r="J92" i="19"/>
  <c r="L92" i="19"/>
  <c r="M92" i="19"/>
  <c r="N92" i="19"/>
  <c r="O92" i="19"/>
  <c r="P92" i="19"/>
  <c r="Q92" i="19"/>
  <c r="R92" i="19"/>
  <c r="S92" i="19"/>
  <c r="T92" i="19"/>
  <c r="U92" i="19"/>
  <c r="V92" i="19"/>
  <c r="W92" i="19"/>
  <c r="X92" i="19"/>
  <c r="AV92" i="19" s="1"/>
  <c r="Y92" i="19"/>
  <c r="Z92" i="19"/>
  <c r="AA92" i="19"/>
  <c r="AB92" i="19"/>
  <c r="AC92" i="19"/>
  <c r="AD92" i="19"/>
  <c r="AE92" i="19"/>
  <c r="AF92" i="19"/>
  <c r="C93" i="19"/>
  <c r="D93" i="19"/>
  <c r="E93" i="19"/>
  <c r="F93" i="19"/>
  <c r="G93" i="19"/>
  <c r="H93" i="19"/>
  <c r="I93" i="19"/>
  <c r="J93" i="19"/>
  <c r="L93" i="19"/>
  <c r="M93" i="19"/>
  <c r="N93" i="19"/>
  <c r="O93" i="19"/>
  <c r="P93" i="19"/>
  <c r="Q93" i="19"/>
  <c r="R93" i="19"/>
  <c r="S93" i="19"/>
  <c r="T93" i="19"/>
  <c r="U93" i="19"/>
  <c r="V93" i="19"/>
  <c r="W93" i="19"/>
  <c r="X93" i="19"/>
  <c r="AV93" i="19" s="1"/>
  <c r="Y93" i="19"/>
  <c r="Z93" i="19"/>
  <c r="AA93" i="19"/>
  <c r="AB93" i="19"/>
  <c r="AC93" i="19"/>
  <c r="AD93" i="19"/>
  <c r="AE93" i="19"/>
  <c r="AF93" i="19"/>
  <c r="C94" i="19"/>
  <c r="D94" i="19"/>
  <c r="E94" i="19"/>
  <c r="F94" i="19"/>
  <c r="G94" i="19"/>
  <c r="H94" i="19"/>
  <c r="I94" i="19"/>
  <c r="J94" i="19"/>
  <c r="L94" i="19"/>
  <c r="M94" i="19"/>
  <c r="N94" i="19"/>
  <c r="O94" i="19"/>
  <c r="P94" i="19"/>
  <c r="Q94" i="19"/>
  <c r="R94" i="19"/>
  <c r="S94" i="19"/>
  <c r="T94" i="19"/>
  <c r="U94" i="19"/>
  <c r="V94" i="19"/>
  <c r="W94" i="19"/>
  <c r="X94" i="19"/>
  <c r="AV94" i="19" s="1"/>
  <c r="Y94" i="19"/>
  <c r="Z94" i="19"/>
  <c r="AA94" i="19"/>
  <c r="AB94" i="19"/>
  <c r="AC94" i="19"/>
  <c r="AD94" i="19"/>
  <c r="AE94" i="19"/>
  <c r="AF94" i="19"/>
  <c r="C95" i="19"/>
  <c r="D95" i="19"/>
  <c r="E95" i="19"/>
  <c r="F95" i="19"/>
  <c r="G95" i="19"/>
  <c r="H95" i="19"/>
  <c r="I95" i="19"/>
  <c r="J95" i="19"/>
  <c r="L95" i="19"/>
  <c r="M95" i="19"/>
  <c r="N95" i="19"/>
  <c r="O95" i="19"/>
  <c r="P95" i="19"/>
  <c r="Q95" i="19"/>
  <c r="R95" i="19"/>
  <c r="S95" i="19"/>
  <c r="T95" i="19"/>
  <c r="U95" i="19"/>
  <c r="V95" i="19"/>
  <c r="W95" i="19"/>
  <c r="X95" i="19"/>
  <c r="AV95" i="19" s="1"/>
  <c r="Y95" i="19"/>
  <c r="Z95" i="19"/>
  <c r="AA95" i="19"/>
  <c r="AB95" i="19"/>
  <c r="AC95" i="19"/>
  <c r="AD95" i="19"/>
  <c r="AE95" i="19"/>
  <c r="AF95" i="19"/>
  <c r="C96" i="19"/>
  <c r="D96" i="19"/>
  <c r="E96" i="19"/>
  <c r="F96" i="19"/>
  <c r="G96" i="19"/>
  <c r="H96" i="19"/>
  <c r="I96" i="19"/>
  <c r="J96" i="19"/>
  <c r="L96" i="19"/>
  <c r="M96" i="19"/>
  <c r="N96" i="19"/>
  <c r="O96" i="19"/>
  <c r="P96" i="19"/>
  <c r="Q96" i="19"/>
  <c r="R96" i="19"/>
  <c r="S96" i="19"/>
  <c r="T96" i="19"/>
  <c r="U96" i="19"/>
  <c r="V96" i="19"/>
  <c r="W96" i="19"/>
  <c r="X96" i="19"/>
  <c r="AV96" i="19" s="1"/>
  <c r="Y96" i="19"/>
  <c r="Z96" i="19"/>
  <c r="AA96" i="19"/>
  <c r="AB96" i="19"/>
  <c r="AC96" i="19"/>
  <c r="AD96" i="19"/>
  <c r="AE96" i="19"/>
  <c r="AF96" i="19"/>
  <c r="C97" i="19"/>
  <c r="D97" i="19"/>
  <c r="E97" i="19"/>
  <c r="F97" i="19"/>
  <c r="G97" i="19"/>
  <c r="H97" i="19"/>
  <c r="I97" i="19"/>
  <c r="J97" i="19"/>
  <c r="L97" i="19"/>
  <c r="M97" i="19"/>
  <c r="N97" i="19"/>
  <c r="O97" i="19"/>
  <c r="P97" i="19"/>
  <c r="Q97" i="19"/>
  <c r="R97" i="19"/>
  <c r="S97" i="19"/>
  <c r="T97" i="19"/>
  <c r="U97" i="19"/>
  <c r="V97" i="19"/>
  <c r="W97" i="19"/>
  <c r="X97" i="19"/>
  <c r="AV97" i="19" s="1"/>
  <c r="Y97" i="19"/>
  <c r="Z97" i="19"/>
  <c r="AA97" i="19"/>
  <c r="AB97" i="19"/>
  <c r="AC97" i="19"/>
  <c r="AD97" i="19"/>
  <c r="AE97" i="19"/>
  <c r="AF97" i="19"/>
  <c r="C98" i="19"/>
  <c r="D98" i="19"/>
  <c r="E98" i="19"/>
  <c r="F98" i="19"/>
  <c r="G98" i="19"/>
  <c r="H98" i="19"/>
  <c r="I98" i="19"/>
  <c r="J98" i="19"/>
  <c r="L98" i="19"/>
  <c r="M98" i="19"/>
  <c r="N98" i="19"/>
  <c r="O98" i="19"/>
  <c r="P98" i="19"/>
  <c r="Q98" i="19"/>
  <c r="R98" i="19"/>
  <c r="S98" i="19"/>
  <c r="T98" i="19"/>
  <c r="U98" i="19"/>
  <c r="V98" i="19"/>
  <c r="W98" i="19"/>
  <c r="X98" i="19"/>
  <c r="AV98" i="19" s="1"/>
  <c r="Y98" i="19"/>
  <c r="Z98" i="19"/>
  <c r="AA98" i="19"/>
  <c r="AB98" i="19"/>
  <c r="AC98" i="19"/>
  <c r="AD98" i="19"/>
  <c r="AE98" i="19"/>
  <c r="AF98" i="19"/>
  <c r="C99" i="19"/>
  <c r="D99" i="19"/>
  <c r="E99" i="19"/>
  <c r="F99" i="19"/>
  <c r="G99" i="19"/>
  <c r="H99" i="19"/>
  <c r="I99" i="19"/>
  <c r="J99" i="19"/>
  <c r="L99" i="19"/>
  <c r="M99" i="19"/>
  <c r="N99" i="19"/>
  <c r="O99" i="19"/>
  <c r="P99" i="19"/>
  <c r="Q99" i="19"/>
  <c r="R99" i="19"/>
  <c r="S99" i="19"/>
  <c r="T99" i="19"/>
  <c r="U99" i="19"/>
  <c r="V99" i="19"/>
  <c r="W99" i="19"/>
  <c r="X99" i="19"/>
  <c r="AV99" i="19" s="1"/>
  <c r="Y99" i="19"/>
  <c r="Z99" i="19"/>
  <c r="AA99" i="19"/>
  <c r="AB99" i="19"/>
  <c r="AC99" i="19"/>
  <c r="AD99" i="19"/>
  <c r="AE99" i="19"/>
  <c r="AF99" i="19"/>
  <c r="C100" i="19"/>
  <c r="D100" i="19"/>
  <c r="E100" i="19"/>
  <c r="F100" i="19"/>
  <c r="G100" i="19"/>
  <c r="H100" i="19"/>
  <c r="I100" i="19"/>
  <c r="J100" i="19"/>
  <c r="L100" i="19"/>
  <c r="M100" i="19"/>
  <c r="N100" i="19"/>
  <c r="O100" i="19"/>
  <c r="P100" i="19"/>
  <c r="Q100" i="19"/>
  <c r="R100" i="19"/>
  <c r="S100" i="19"/>
  <c r="T100" i="19"/>
  <c r="U100" i="19"/>
  <c r="V100" i="19"/>
  <c r="W100" i="19"/>
  <c r="X100" i="19"/>
  <c r="AV100" i="19" s="1"/>
  <c r="Y100" i="19"/>
  <c r="Z100" i="19"/>
  <c r="AA100" i="19"/>
  <c r="AB100" i="19"/>
  <c r="AC100" i="19"/>
  <c r="AD100" i="19"/>
  <c r="AE100" i="19"/>
  <c r="AF100" i="19"/>
  <c r="C101" i="19"/>
  <c r="D101" i="19"/>
  <c r="E101" i="19"/>
  <c r="F101" i="19"/>
  <c r="G101" i="19"/>
  <c r="H101" i="19"/>
  <c r="I101" i="19"/>
  <c r="J101" i="19"/>
  <c r="L101" i="19"/>
  <c r="M101" i="19"/>
  <c r="N101" i="19"/>
  <c r="O101" i="19"/>
  <c r="P101" i="19"/>
  <c r="Q101" i="19"/>
  <c r="R101" i="19"/>
  <c r="S101" i="19"/>
  <c r="T101" i="19"/>
  <c r="U101" i="19"/>
  <c r="V101" i="19"/>
  <c r="W101" i="19"/>
  <c r="X101" i="19"/>
  <c r="AV101" i="19" s="1"/>
  <c r="Y101" i="19"/>
  <c r="Z101" i="19"/>
  <c r="AA101" i="19"/>
  <c r="AB101" i="19"/>
  <c r="AC101" i="19"/>
  <c r="AD101" i="19"/>
  <c r="AE101" i="19"/>
  <c r="AF101" i="19"/>
  <c r="C102" i="19"/>
  <c r="D102" i="19"/>
  <c r="E102" i="19"/>
  <c r="F102" i="19"/>
  <c r="G102" i="19"/>
  <c r="H102" i="19"/>
  <c r="I102" i="19"/>
  <c r="J102" i="19"/>
  <c r="L102" i="19"/>
  <c r="M102" i="19"/>
  <c r="N102" i="19"/>
  <c r="O102" i="19"/>
  <c r="P102" i="19"/>
  <c r="Q102" i="19"/>
  <c r="R102" i="19"/>
  <c r="S102" i="19"/>
  <c r="T102" i="19"/>
  <c r="U102" i="19"/>
  <c r="V102" i="19"/>
  <c r="W102" i="19"/>
  <c r="X102" i="19"/>
  <c r="AV102" i="19" s="1"/>
  <c r="Y102" i="19"/>
  <c r="Z102" i="19"/>
  <c r="AA102" i="19"/>
  <c r="AB102" i="19"/>
  <c r="AC102" i="19"/>
  <c r="AD102" i="19"/>
  <c r="AE102" i="19"/>
  <c r="AF102" i="19"/>
  <c r="C103" i="19"/>
  <c r="D103" i="19"/>
  <c r="E103" i="19"/>
  <c r="F103" i="19"/>
  <c r="G103" i="19"/>
  <c r="H103" i="19"/>
  <c r="I103" i="19"/>
  <c r="J103" i="19"/>
  <c r="L103" i="19"/>
  <c r="M103" i="19"/>
  <c r="N103" i="19"/>
  <c r="O103" i="19"/>
  <c r="P103" i="19"/>
  <c r="Q103" i="19"/>
  <c r="R103" i="19"/>
  <c r="S103" i="19"/>
  <c r="T103" i="19"/>
  <c r="U103" i="19"/>
  <c r="V103" i="19"/>
  <c r="W103" i="19"/>
  <c r="X103" i="19"/>
  <c r="AV103" i="19" s="1"/>
  <c r="Y103" i="19"/>
  <c r="Z103" i="19"/>
  <c r="AA103" i="19"/>
  <c r="AB103" i="19"/>
  <c r="AC103" i="19"/>
  <c r="AD103" i="19"/>
  <c r="AE103" i="19"/>
  <c r="AF103" i="19"/>
  <c r="C104" i="19"/>
  <c r="D104" i="19"/>
  <c r="E104" i="19"/>
  <c r="F104" i="19"/>
  <c r="G104" i="19"/>
  <c r="H104" i="19"/>
  <c r="I104" i="19"/>
  <c r="J104" i="19"/>
  <c r="L104" i="19"/>
  <c r="M104" i="19"/>
  <c r="N104" i="19"/>
  <c r="O104" i="19"/>
  <c r="P104" i="19"/>
  <c r="Q104" i="19"/>
  <c r="R104" i="19"/>
  <c r="S104" i="19"/>
  <c r="T104" i="19"/>
  <c r="U104" i="19"/>
  <c r="V104" i="19"/>
  <c r="W104" i="19"/>
  <c r="X104" i="19"/>
  <c r="AV104" i="19" s="1"/>
  <c r="Y104" i="19"/>
  <c r="Z104" i="19"/>
  <c r="AA104" i="19"/>
  <c r="AB104" i="19"/>
  <c r="AC104" i="19"/>
  <c r="AD104" i="19"/>
  <c r="AE104" i="19"/>
  <c r="AF104" i="19"/>
  <c r="C105" i="19"/>
  <c r="D105" i="19"/>
  <c r="E105" i="19"/>
  <c r="F105" i="19"/>
  <c r="G105" i="19"/>
  <c r="H105" i="19"/>
  <c r="I105" i="19"/>
  <c r="J105" i="19"/>
  <c r="L105" i="19"/>
  <c r="M105" i="19"/>
  <c r="N105" i="19"/>
  <c r="O105" i="19"/>
  <c r="P105" i="19"/>
  <c r="Q105" i="19"/>
  <c r="R105" i="19"/>
  <c r="S105" i="19"/>
  <c r="T105" i="19"/>
  <c r="U105" i="19"/>
  <c r="V105" i="19"/>
  <c r="W105" i="19"/>
  <c r="X105" i="19"/>
  <c r="AV105" i="19" s="1"/>
  <c r="Y105" i="19"/>
  <c r="Z105" i="19"/>
  <c r="AA105" i="19"/>
  <c r="AB105" i="19"/>
  <c r="AC105" i="19"/>
  <c r="AD105" i="19"/>
  <c r="AE105" i="19"/>
  <c r="AF105" i="19"/>
  <c r="C106" i="19"/>
  <c r="D106" i="19"/>
  <c r="E106" i="19"/>
  <c r="F106" i="19"/>
  <c r="G106" i="19"/>
  <c r="H106" i="19"/>
  <c r="I106" i="19"/>
  <c r="J106" i="19"/>
  <c r="L106" i="19"/>
  <c r="M106" i="19"/>
  <c r="N106" i="19"/>
  <c r="O106" i="19"/>
  <c r="P106" i="19"/>
  <c r="Q106" i="19"/>
  <c r="R106" i="19"/>
  <c r="S106" i="19"/>
  <c r="T106" i="19"/>
  <c r="U106" i="19"/>
  <c r="V106" i="19"/>
  <c r="W106" i="19"/>
  <c r="X106" i="19"/>
  <c r="AV106" i="19" s="1"/>
  <c r="Y106" i="19"/>
  <c r="Z106" i="19"/>
  <c r="AA106" i="19"/>
  <c r="AB106" i="19"/>
  <c r="AC106" i="19"/>
  <c r="AD106" i="19"/>
  <c r="AE106" i="19"/>
  <c r="AF106" i="19"/>
  <c r="C107" i="19"/>
  <c r="D107" i="19"/>
  <c r="E107" i="19"/>
  <c r="F107" i="19"/>
  <c r="G107" i="19"/>
  <c r="H107" i="19"/>
  <c r="I107" i="19"/>
  <c r="J107" i="19"/>
  <c r="L107" i="19"/>
  <c r="M107" i="19"/>
  <c r="N107" i="19"/>
  <c r="O107" i="19"/>
  <c r="P107" i="19"/>
  <c r="Q107" i="19"/>
  <c r="R107" i="19"/>
  <c r="S107" i="19"/>
  <c r="T107" i="19"/>
  <c r="U107" i="19"/>
  <c r="V107" i="19"/>
  <c r="W107" i="19"/>
  <c r="X107" i="19"/>
  <c r="AV107" i="19" s="1"/>
  <c r="Y107" i="19"/>
  <c r="Z107" i="19"/>
  <c r="AA107" i="19"/>
  <c r="AB107" i="19"/>
  <c r="AC107" i="19"/>
  <c r="AD107" i="19"/>
  <c r="AE107" i="19"/>
  <c r="AF107" i="19"/>
  <c r="C108" i="19"/>
  <c r="D108" i="19"/>
  <c r="E108" i="19"/>
  <c r="F108" i="19"/>
  <c r="G108" i="19"/>
  <c r="H108" i="19"/>
  <c r="I108" i="19"/>
  <c r="J108" i="19"/>
  <c r="L108" i="19"/>
  <c r="M108" i="19"/>
  <c r="N108" i="19"/>
  <c r="O108" i="19"/>
  <c r="P108" i="19"/>
  <c r="Q108" i="19"/>
  <c r="R108" i="19"/>
  <c r="S108" i="19"/>
  <c r="T108" i="19"/>
  <c r="U108" i="19"/>
  <c r="V108" i="19"/>
  <c r="W108" i="19"/>
  <c r="X108" i="19"/>
  <c r="AV108" i="19" s="1"/>
  <c r="Y108" i="19"/>
  <c r="Z108" i="19"/>
  <c r="AA108" i="19"/>
  <c r="AB108" i="19"/>
  <c r="AC108" i="19"/>
  <c r="AD108" i="19"/>
  <c r="AE108" i="19"/>
  <c r="AF108" i="19"/>
  <c r="C109" i="19"/>
  <c r="D109" i="19"/>
  <c r="E109" i="19"/>
  <c r="F109" i="19"/>
  <c r="G109" i="19"/>
  <c r="H109" i="19"/>
  <c r="I109" i="19"/>
  <c r="J109" i="19"/>
  <c r="L109" i="19"/>
  <c r="M109" i="19"/>
  <c r="N109" i="19"/>
  <c r="O109" i="19"/>
  <c r="P109" i="19"/>
  <c r="Q109" i="19"/>
  <c r="R109" i="19"/>
  <c r="S109" i="19"/>
  <c r="T109" i="19"/>
  <c r="U109" i="19"/>
  <c r="V109" i="19"/>
  <c r="W109" i="19"/>
  <c r="X109" i="19"/>
  <c r="AV109" i="19" s="1"/>
  <c r="Y109" i="19"/>
  <c r="Z109" i="19"/>
  <c r="AA109" i="19"/>
  <c r="AB109" i="19"/>
  <c r="AC109" i="19"/>
  <c r="AD109" i="19"/>
  <c r="AE109" i="19"/>
  <c r="AF109" i="19"/>
  <c r="C110" i="19"/>
  <c r="D110" i="19"/>
  <c r="E110" i="19"/>
  <c r="F110" i="19"/>
  <c r="G110" i="19"/>
  <c r="H110" i="19"/>
  <c r="I110" i="19"/>
  <c r="J110" i="19"/>
  <c r="L110" i="19"/>
  <c r="M110" i="19"/>
  <c r="N110" i="19"/>
  <c r="O110" i="19"/>
  <c r="P110" i="19"/>
  <c r="Q110" i="19"/>
  <c r="R110" i="19"/>
  <c r="S110" i="19"/>
  <c r="T110" i="19"/>
  <c r="U110" i="19"/>
  <c r="V110" i="19"/>
  <c r="W110" i="19"/>
  <c r="X110" i="19"/>
  <c r="AV110" i="19" s="1"/>
  <c r="Y110" i="19"/>
  <c r="Z110" i="19"/>
  <c r="AA110" i="19"/>
  <c r="AB110" i="19"/>
  <c r="AC110" i="19"/>
  <c r="AD110" i="19"/>
  <c r="AE110" i="19"/>
  <c r="AF110" i="19"/>
  <c r="C111" i="19"/>
  <c r="D111" i="19"/>
  <c r="E111" i="19"/>
  <c r="F111" i="19"/>
  <c r="G111" i="19"/>
  <c r="H111" i="19"/>
  <c r="I111" i="19"/>
  <c r="J111" i="19"/>
  <c r="L111" i="19"/>
  <c r="M111" i="19"/>
  <c r="N111" i="19"/>
  <c r="O111" i="19"/>
  <c r="P111" i="19"/>
  <c r="Q111" i="19"/>
  <c r="R111" i="19"/>
  <c r="S111" i="19"/>
  <c r="T111" i="19"/>
  <c r="U111" i="19"/>
  <c r="V111" i="19"/>
  <c r="W111" i="19"/>
  <c r="X111" i="19"/>
  <c r="AV111" i="19" s="1"/>
  <c r="Y111" i="19"/>
  <c r="Z111" i="19"/>
  <c r="AA111" i="19"/>
  <c r="AB111" i="19"/>
  <c r="AC111" i="19"/>
  <c r="AD111" i="19"/>
  <c r="AE111" i="19"/>
  <c r="AF111" i="19"/>
  <c r="C112" i="19"/>
  <c r="D112" i="19"/>
  <c r="E112" i="19"/>
  <c r="F112" i="19"/>
  <c r="G112" i="19"/>
  <c r="H112" i="19"/>
  <c r="I112" i="19"/>
  <c r="J112" i="19"/>
  <c r="L112" i="19"/>
  <c r="M112" i="19"/>
  <c r="N112" i="19"/>
  <c r="O112" i="19"/>
  <c r="P112" i="19"/>
  <c r="Q112" i="19"/>
  <c r="R112" i="19"/>
  <c r="S112" i="19"/>
  <c r="T112" i="19"/>
  <c r="U112" i="19"/>
  <c r="V112" i="19"/>
  <c r="W112" i="19"/>
  <c r="X112" i="19"/>
  <c r="AV112" i="19" s="1"/>
  <c r="Y112" i="19"/>
  <c r="Z112" i="19"/>
  <c r="AA112" i="19"/>
  <c r="AB112" i="19"/>
  <c r="AC112" i="19"/>
  <c r="AD112" i="19"/>
  <c r="AE112" i="19"/>
  <c r="AF112" i="19"/>
  <c r="C113" i="19"/>
  <c r="D113" i="19"/>
  <c r="E113" i="19"/>
  <c r="F113" i="19"/>
  <c r="G113" i="19"/>
  <c r="H113" i="19"/>
  <c r="I113" i="19"/>
  <c r="J113" i="19"/>
  <c r="L113" i="19"/>
  <c r="M113" i="19"/>
  <c r="N113" i="19"/>
  <c r="O113" i="19"/>
  <c r="P113" i="19"/>
  <c r="Q113" i="19"/>
  <c r="R113" i="19"/>
  <c r="S113" i="19"/>
  <c r="T113" i="19"/>
  <c r="U113" i="19"/>
  <c r="V113" i="19"/>
  <c r="W113" i="19"/>
  <c r="X113" i="19"/>
  <c r="AV113" i="19" s="1"/>
  <c r="Y113" i="19"/>
  <c r="Z113" i="19"/>
  <c r="AA113" i="19"/>
  <c r="AB113" i="19"/>
  <c r="AC113" i="19"/>
  <c r="AD113" i="19"/>
  <c r="AE113" i="19"/>
  <c r="AF113" i="19"/>
  <c r="C114" i="19"/>
  <c r="D114" i="19"/>
  <c r="E114" i="19"/>
  <c r="F114" i="19"/>
  <c r="G114" i="19"/>
  <c r="H114" i="19"/>
  <c r="I114" i="19"/>
  <c r="J114" i="19"/>
  <c r="L114" i="19"/>
  <c r="M114" i="19"/>
  <c r="N114" i="19"/>
  <c r="O114" i="19"/>
  <c r="P114" i="19"/>
  <c r="Q114" i="19"/>
  <c r="R114" i="19"/>
  <c r="S114" i="19"/>
  <c r="T114" i="19"/>
  <c r="U114" i="19"/>
  <c r="V114" i="19"/>
  <c r="W114" i="19"/>
  <c r="X114" i="19"/>
  <c r="AV114" i="19" s="1"/>
  <c r="Y114" i="19"/>
  <c r="Z114" i="19"/>
  <c r="AA114" i="19"/>
  <c r="AB114" i="19"/>
  <c r="AC114" i="19"/>
  <c r="AD114" i="19"/>
  <c r="AE114" i="19"/>
  <c r="AF114" i="19"/>
  <c r="C115" i="19"/>
  <c r="D115" i="19"/>
  <c r="E115" i="19"/>
  <c r="F115" i="19"/>
  <c r="G115" i="19"/>
  <c r="H115" i="19"/>
  <c r="I115" i="19"/>
  <c r="J115" i="19"/>
  <c r="L115" i="19"/>
  <c r="M115" i="19"/>
  <c r="N115" i="19"/>
  <c r="O115" i="19"/>
  <c r="P115" i="19"/>
  <c r="Q115" i="19"/>
  <c r="R115" i="19"/>
  <c r="S115" i="19"/>
  <c r="T115" i="19"/>
  <c r="U115" i="19"/>
  <c r="V115" i="19"/>
  <c r="W115" i="19"/>
  <c r="X115" i="19"/>
  <c r="AV115" i="19" s="1"/>
  <c r="Y115" i="19"/>
  <c r="Z115" i="19"/>
  <c r="AA115" i="19"/>
  <c r="AB115" i="19"/>
  <c r="AC115" i="19"/>
  <c r="AD115" i="19"/>
  <c r="AE115" i="19"/>
  <c r="AF115" i="19"/>
  <c r="C116" i="19"/>
  <c r="D116" i="19"/>
  <c r="E116" i="19"/>
  <c r="F116" i="19"/>
  <c r="G116" i="19"/>
  <c r="H116" i="19"/>
  <c r="I116" i="19"/>
  <c r="J116" i="19"/>
  <c r="L116" i="19"/>
  <c r="M116" i="19"/>
  <c r="N116" i="19"/>
  <c r="O116" i="19"/>
  <c r="P116" i="19"/>
  <c r="Q116" i="19"/>
  <c r="R116" i="19"/>
  <c r="S116" i="19"/>
  <c r="T116" i="19"/>
  <c r="U116" i="19"/>
  <c r="V116" i="19"/>
  <c r="W116" i="19"/>
  <c r="X116" i="19"/>
  <c r="AV116" i="19" s="1"/>
  <c r="Y116" i="19"/>
  <c r="Z116" i="19"/>
  <c r="AA116" i="19"/>
  <c r="AB116" i="19"/>
  <c r="AC116" i="19"/>
  <c r="AD116" i="19"/>
  <c r="AE116" i="19"/>
  <c r="AF116" i="19"/>
  <c r="C117" i="19"/>
  <c r="D117" i="19"/>
  <c r="E117" i="19"/>
  <c r="F117" i="19"/>
  <c r="G117" i="19"/>
  <c r="H117" i="19"/>
  <c r="I117" i="19"/>
  <c r="J117" i="19"/>
  <c r="L117" i="19"/>
  <c r="M117" i="19"/>
  <c r="N117" i="19"/>
  <c r="O117" i="19"/>
  <c r="P117" i="19"/>
  <c r="Q117" i="19"/>
  <c r="R117" i="19"/>
  <c r="S117" i="19"/>
  <c r="T117" i="19"/>
  <c r="U117" i="19"/>
  <c r="V117" i="19"/>
  <c r="W117" i="19"/>
  <c r="X117" i="19"/>
  <c r="AV117" i="19" s="1"/>
  <c r="Y117" i="19"/>
  <c r="Z117" i="19"/>
  <c r="AA117" i="19"/>
  <c r="AB117" i="19"/>
  <c r="AC117" i="19"/>
  <c r="AD117" i="19"/>
  <c r="AE117" i="19"/>
  <c r="AF117" i="19"/>
  <c r="C118" i="19"/>
  <c r="D118" i="19"/>
  <c r="E118" i="19"/>
  <c r="F118" i="19"/>
  <c r="G118" i="19"/>
  <c r="H118" i="19"/>
  <c r="I118" i="19"/>
  <c r="J118" i="19"/>
  <c r="L118" i="19"/>
  <c r="M118" i="19"/>
  <c r="N118" i="19"/>
  <c r="O118" i="19"/>
  <c r="P118" i="19"/>
  <c r="Q118" i="19"/>
  <c r="R118" i="19"/>
  <c r="S118" i="19"/>
  <c r="T118" i="19"/>
  <c r="U118" i="19"/>
  <c r="V118" i="19"/>
  <c r="W118" i="19"/>
  <c r="X118" i="19"/>
  <c r="AV118" i="19" s="1"/>
  <c r="Y118" i="19"/>
  <c r="Z118" i="19"/>
  <c r="AA118" i="19"/>
  <c r="AB118" i="19"/>
  <c r="AC118" i="19"/>
  <c r="AD118" i="19"/>
  <c r="AE118" i="19"/>
  <c r="AF118" i="19"/>
  <c r="C119" i="19"/>
  <c r="D119" i="19"/>
  <c r="E119" i="19"/>
  <c r="F119" i="19"/>
  <c r="G119" i="19"/>
  <c r="H119" i="19"/>
  <c r="I119" i="19"/>
  <c r="J119" i="19"/>
  <c r="L119" i="19"/>
  <c r="M119" i="19"/>
  <c r="N119" i="19"/>
  <c r="O119" i="19"/>
  <c r="P119" i="19"/>
  <c r="Q119" i="19"/>
  <c r="R119" i="19"/>
  <c r="S119" i="19"/>
  <c r="T119" i="19"/>
  <c r="U119" i="19"/>
  <c r="V119" i="19"/>
  <c r="W119" i="19"/>
  <c r="X119" i="19"/>
  <c r="AV119" i="19" s="1"/>
  <c r="Y119" i="19"/>
  <c r="Z119" i="19"/>
  <c r="AA119" i="19"/>
  <c r="AB119" i="19"/>
  <c r="AC119" i="19"/>
  <c r="AD119" i="19"/>
  <c r="AE119" i="19"/>
  <c r="AF119" i="19"/>
  <c r="C120" i="19"/>
  <c r="D120" i="19"/>
  <c r="E120" i="19"/>
  <c r="F120" i="19"/>
  <c r="G120" i="19"/>
  <c r="H120" i="19"/>
  <c r="I120" i="19"/>
  <c r="J120" i="19"/>
  <c r="L120" i="19"/>
  <c r="M120" i="19"/>
  <c r="N120" i="19"/>
  <c r="O120" i="19"/>
  <c r="P120" i="19"/>
  <c r="Q120" i="19"/>
  <c r="R120" i="19"/>
  <c r="S120" i="19"/>
  <c r="T120" i="19"/>
  <c r="U120" i="19"/>
  <c r="V120" i="19"/>
  <c r="W120" i="19"/>
  <c r="X120" i="19"/>
  <c r="AV120" i="19" s="1"/>
  <c r="Y120" i="19"/>
  <c r="Z120" i="19"/>
  <c r="AA120" i="19"/>
  <c r="AB120" i="19"/>
  <c r="AC120" i="19"/>
  <c r="AD120" i="19"/>
  <c r="AE120" i="19"/>
  <c r="AF120" i="19"/>
  <c r="C121" i="19"/>
  <c r="D121" i="19"/>
  <c r="E121" i="19"/>
  <c r="F121" i="19"/>
  <c r="G121" i="19"/>
  <c r="H121" i="19"/>
  <c r="I121" i="19"/>
  <c r="J121" i="19"/>
  <c r="L121" i="19"/>
  <c r="M121" i="19"/>
  <c r="N121" i="19"/>
  <c r="O121" i="19"/>
  <c r="P121" i="19"/>
  <c r="Q121" i="19"/>
  <c r="R121" i="19"/>
  <c r="S121" i="19"/>
  <c r="T121" i="19"/>
  <c r="U121" i="19"/>
  <c r="V121" i="19"/>
  <c r="W121" i="19"/>
  <c r="X121" i="19"/>
  <c r="AV121" i="19" s="1"/>
  <c r="Y121" i="19"/>
  <c r="Z121" i="19"/>
  <c r="AA121" i="19"/>
  <c r="AB121" i="19"/>
  <c r="AC121" i="19"/>
  <c r="AD121" i="19"/>
  <c r="AE121" i="19"/>
  <c r="AF121" i="19"/>
  <c r="C122" i="19"/>
  <c r="D122" i="19"/>
  <c r="E122" i="19"/>
  <c r="F122" i="19"/>
  <c r="G122" i="19"/>
  <c r="H122" i="19"/>
  <c r="I122" i="19"/>
  <c r="J122" i="19"/>
  <c r="L122" i="19"/>
  <c r="M122" i="19"/>
  <c r="N122" i="19"/>
  <c r="O122" i="19"/>
  <c r="P122" i="19"/>
  <c r="Q122" i="19"/>
  <c r="R122" i="19"/>
  <c r="S122" i="19"/>
  <c r="T122" i="19"/>
  <c r="U122" i="19"/>
  <c r="V122" i="19"/>
  <c r="W122" i="19"/>
  <c r="X122" i="19"/>
  <c r="AV122" i="19" s="1"/>
  <c r="Y122" i="19"/>
  <c r="Z122" i="19"/>
  <c r="AA122" i="19"/>
  <c r="AB122" i="19"/>
  <c r="AC122" i="19"/>
  <c r="AD122" i="19"/>
  <c r="AE122" i="19"/>
  <c r="AF122" i="19"/>
  <c r="C123" i="19"/>
  <c r="D123" i="19"/>
  <c r="E123" i="19"/>
  <c r="F123" i="19"/>
  <c r="G123" i="19"/>
  <c r="H123" i="19"/>
  <c r="I123" i="19"/>
  <c r="J123" i="19"/>
  <c r="L123" i="19"/>
  <c r="M123" i="19"/>
  <c r="N123" i="19"/>
  <c r="O123" i="19"/>
  <c r="P123" i="19"/>
  <c r="Q123" i="19"/>
  <c r="R123" i="19"/>
  <c r="S123" i="19"/>
  <c r="T123" i="19"/>
  <c r="U123" i="19"/>
  <c r="V123" i="19"/>
  <c r="W123" i="19"/>
  <c r="X123" i="19"/>
  <c r="AV123" i="19" s="1"/>
  <c r="Y123" i="19"/>
  <c r="Z123" i="19"/>
  <c r="AA123" i="19"/>
  <c r="AB123" i="19"/>
  <c r="AC123" i="19"/>
  <c r="AD123" i="19"/>
  <c r="AE123" i="19"/>
  <c r="AF123" i="19"/>
  <c r="C124" i="19"/>
  <c r="D124" i="19"/>
  <c r="E124" i="19"/>
  <c r="F124" i="19"/>
  <c r="G124" i="19"/>
  <c r="H124" i="19"/>
  <c r="I124" i="19"/>
  <c r="J124" i="19"/>
  <c r="L124" i="19"/>
  <c r="M124" i="19"/>
  <c r="N124" i="19"/>
  <c r="O124" i="19"/>
  <c r="P124" i="19"/>
  <c r="Q124" i="19"/>
  <c r="R124" i="19"/>
  <c r="S124" i="19"/>
  <c r="T124" i="19"/>
  <c r="U124" i="19"/>
  <c r="V124" i="19"/>
  <c r="W124" i="19"/>
  <c r="X124" i="19"/>
  <c r="AV124" i="19" s="1"/>
  <c r="Y124" i="19"/>
  <c r="Z124" i="19"/>
  <c r="AA124" i="19"/>
  <c r="AB124" i="19"/>
  <c r="AC124" i="19"/>
  <c r="AD124" i="19"/>
  <c r="AE124" i="19"/>
  <c r="AF124" i="19"/>
  <c r="C125" i="19"/>
  <c r="D125" i="19"/>
  <c r="E125" i="19"/>
  <c r="F125" i="19"/>
  <c r="G125" i="19"/>
  <c r="H125" i="19"/>
  <c r="I125" i="19"/>
  <c r="J125" i="19"/>
  <c r="L125" i="19"/>
  <c r="M125" i="19"/>
  <c r="N125" i="19"/>
  <c r="O125" i="19"/>
  <c r="P125" i="19"/>
  <c r="Q125" i="19"/>
  <c r="R125" i="19"/>
  <c r="S125" i="19"/>
  <c r="T125" i="19"/>
  <c r="U125" i="19"/>
  <c r="V125" i="19"/>
  <c r="W125" i="19"/>
  <c r="X125" i="19"/>
  <c r="AV125" i="19" s="1"/>
  <c r="Y125" i="19"/>
  <c r="Z125" i="19"/>
  <c r="AA125" i="19"/>
  <c r="AB125" i="19"/>
  <c r="AC125" i="19"/>
  <c r="AD125" i="19"/>
  <c r="AE125" i="19"/>
  <c r="AF125" i="19"/>
  <c r="C126" i="19"/>
  <c r="D126" i="19"/>
  <c r="E126" i="19"/>
  <c r="F126" i="19"/>
  <c r="G126" i="19"/>
  <c r="H126" i="19"/>
  <c r="I126" i="19"/>
  <c r="J126" i="19"/>
  <c r="L126" i="19"/>
  <c r="M126" i="19"/>
  <c r="N126" i="19"/>
  <c r="O126" i="19"/>
  <c r="P126" i="19"/>
  <c r="Q126" i="19"/>
  <c r="R126" i="19"/>
  <c r="S126" i="19"/>
  <c r="T126" i="19"/>
  <c r="U126" i="19"/>
  <c r="V126" i="19"/>
  <c r="W126" i="19"/>
  <c r="X126" i="19"/>
  <c r="AV126" i="19" s="1"/>
  <c r="Y126" i="19"/>
  <c r="Z126" i="19"/>
  <c r="AA126" i="19"/>
  <c r="AB126" i="19"/>
  <c r="AC126" i="19"/>
  <c r="AD126" i="19"/>
  <c r="AE126" i="19"/>
  <c r="AF126" i="19"/>
  <c r="C127" i="19"/>
  <c r="D127" i="19"/>
  <c r="E127" i="19"/>
  <c r="F127" i="19"/>
  <c r="G127" i="19"/>
  <c r="H127" i="19"/>
  <c r="I127" i="19"/>
  <c r="J127" i="19"/>
  <c r="L127" i="19"/>
  <c r="M127" i="19"/>
  <c r="N127" i="19"/>
  <c r="O127" i="19"/>
  <c r="P127" i="19"/>
  <c r="Q127" i="19"/>
  <c r="R127" i="19"/>
  <c r="S127" i="19"/>
  <c r="T127" i="19"/>
  <c r="U127" i="19"/>
  <c r="V127" i="19"/>
  <c r="W127" i="19"/>
  <c r="X127" i="19"/>
  <c r="AV127" i="19" s="1"/>
  <c r="Y127" i="19"/>
  <c r="Z127" i="19"/>
  <c r="AA127" i="19"/>
  <c r="AB127" i="19"/>
  <c r="AC127" i="19"/>
  <c r="AD127" i="19"/>
  <c r="AE127" i="19"/>
  <c r="AF127" i="19"/>
  <c r="C128" i="19"/>
  <c r="D128" i="19"/>
  <c r="E128" i="19"/>
  <c r="F128" i="19"/>
  <c r="G128" i="19"/>
  <c r="H128" i="19"/>
  <c r="I128" i="19"/>
  <c r="J128" i="19"/>
  <c r="L128" i="19"/>
  <c r="M128" i="19"/>
  <c r="N128" i="19"/>
  <c r="O128" i="19"/>
  <c r="P128" i="19"/>
  <c r="Q128" i="19"/>
  <c r="R128" i="19"/>
  <c r="S128" i="19"/>
  <c r="T128" i="19"/>
  <c r="U128" i="19"/>
  <c r="V128" i="19"/>
  <c r="W128" i="19"/>
  <c r="X128" i="19"/>
  <c r="AV128" i="19" s="1"/>
  <c r="Y128" i="19"/>
  <c r="Z128" i="19"/>
  <c r="AA128" i="19"/>
  <c r="AB128" i="19"/>
  <c r="AC128" i="19"/>
  <c r="AD128" i="19"/>
  <c r="AE128" i="19"/>
  <c r="AF128" i="19"/>
  <c r="C129" i="19"/>
  <c r="D129" i="19"/>
  <c r="E129" i="19"/>
  <c r="F129" i="19"/>
  <c r="G129" i="19"/>
  <c r="H129" i="19"/>
  <c r="I129" i="19"/>
  <c r="J129" i="19"/>
  <c r="L129" i="19"/>
  <c r="M129" i="19"/>
  <c r="N129" i="19"/>
  <c r="O129" i="19"/>
  <c r="P129" i="19"/>
  <c r="Q129" i="19"/>
  <c r="R129" i="19"/>
  <c r="S129" i="19"/>
  <c r="T129" i="19"/>
  <c r="U129" i="19"/>
  <c r="V129" i="19"/>
  <c r="W129" i="19"/>
  <c r="X129" i="19"/>
  <c r="AV129" i="19" s="1"/>
  <c r="Y129" i="19"/>
  <c r="Z129" i="19"/>
  <c r="AA129" i="19"/>
  <c r="AB129" i="19"/>
  <c r="AC129" i="19"/>
  <c r="AD129" i="19"/>
  <c r="AE129" i="19"/>
  <c r="AF129" i="19"/>
  <c r="C130" i="19"/>
  <c r="D130" i="19"/>
  <c r="E130" i="19"/>
  <c r="F130" i="19"/>
  <c r="G130" i="19"/>
  <c r="H130" i="19"/>
  <c r="I130" i="19"/>
  <c r="J130" i="19"/>
  <c r="L130" i="19"/>
  <c r="M130" i="19"/>
  <c r="N130" i="19"/>
  <c r="O130" i="19"/>
  <c r="P130" i="19"/>
  <c r="Q130" i="19"/>
  <c r="R130" i="19"/>
  <c r="S130" i="19"/>
  <c r="T130" i="19"/>
  <c r="U130" i="19"/>
  <c r="V130" i="19"/>
  <c r="W130" i="19"/>
  <c r="X130" i="19"/>
  <c r="AV130" i="19" s="1"/>
  <c r="Y130" i="19"/>
  <c r="Z130" i="19"/>
  <c r="AA130" i="19"/>
  <c r="AB130" i="19"/>
  <c r="AC130" i="19"/>
  <c r="AD130" i="19"/>
  <c r="AE130" i="19"/>
  <c r="AF130" i="19"/>
  <c r="C131" i="19"/>
  <c r="D131" i="19"/>
  <c r="E131" i="19"/>
  <c r="F131" i="19"/>
  <c r="G131" i="19"/>
  <c r="H131" i="19"/>
  <c r="I131" i="19"/>
  <c r="J131" i="19"/>
  <c r="L131" i="19"/>
  <c r="M131" i="19"/>
  <c r="N131" i="19"/>
  <c r="O131" i="19"/>
  <c r="P131" i="19"/>
  <c r="Q131" i="19"/>
  <c r="R131" i="19"/>
  <c r="S131" i="19"/>
  <c r="T131" i="19"/>
  <c r="U131" i="19"/>
  <c r="V131" i="19"/>
  <c r="W131" i="19"/>
  <c r="X131" i="19"/>
  <c r="AV131" i="19" s="1"/>
  <c r="Y131" i="19"/>
  <c r="Z131" i="19"/>
  <c r="AA131" i="19"/>
  <c r="AB131" i="19"/>
  <c r="AC131" i="19"/>
  <c r="AD131" i="19"/>
  <c r="AE131" i="19"/>
  <c r="AF131" i="19"/>
  <c r="C132" i="19"/>
  <c r="D132" i="19"/>
  <c r="E132" i="19"/>
  <c r="F132" i="19"/>
  <c r="G132" i="19"/>
  <c r="H132" i="19"/>
  <c r="I132" i="19"/>
  <c r="J132" i="19"/>
  <c r="L132" i="19"/>
  <c r="M132" i="19"/>
  <c r="N132" i="19"/>
  <c r="O132" i="19"/>
  <c r="P132" i="19"/>
  <c r="Q132" i="19"/>
  <c r="R132" i="19"/>
  <c r="S132" i="19"/>
  <c r="T132" i="19"/>
  <c r="U132" i="19"/>
  <c r="V132" i="19"/>
  <c r="W132" i="19"/>
  <c r="X132" i="19"/>
  <c r="AV132" i="19" s="1"/>
  <c r="Y132" i="19"/>
  <c r="Z132" i="19"/>
  <c r="AA132" i="19"/>
  <c r="AB132" i="19"/>
  <c r="AC132" i="19"/>
  <c r="AD132" i="19"/>
  <c r="AE132" i="19"/>
  <c r="AF132" i="19"/>
  <c r="C133" i="19"/>
  <c r="D133" i="19"/>
  <c r="E133" i="19"/>
  <c r="F133" i="19"/>
  <c r="G133" i="19"/>
  <c r="H133" i="19"/>
  <c r="I133" i="19"/>
  <c r="J133" i="19"/>
  <c r="L133" i="19"/>
  <c r="M133" i="19"/>
  <c r="N133" i="19"/>
  <c r="O133" i="19"/>
  <c r="P133" i="19"/>
  <c r="Q133" i="19"/>
  <c r="R133" i="19"/>
  <c r="S133" i="19"/>
  <c r="T133" i="19"/>
  <c r="U133" i="19"/>
  <c r="V133" i="19"/>
  <c r="W133" i="19"/>
  <c r="X133" i="19"/>
  <c r="AV133" i="19" s="1"/>
  <c r="Y133" i="19"/>
  <c r="Z133" i="19"/>
  <c r="AA133" i="19"/>
  <c r="AB133" i="19"/>
  <c r="AC133" i="19"/>
  <c r="AD133" i="19"/>
  <c r="AE133" i="19"/>
  <c r="AF133" i="19"/>
  <c r="C134" i="19"/>
  <c r="D134" i="19"/>
  <c r="E134" i="19"/>
  <c r="F134" i="19"/>
  <c r="G134" i="19"/>
  <c r="H134" i="19"/>
  <c r="I134" i="19"/>
  <c r="J134" i="19"/>
  <c r="L134" i="19"/>
  <c r="M134" i="19"/>
  <c r="N134" i="19"/>
  <c r="O134" i="19"/>
  <c r="P134" i="19"/>
  <c r="Q134" i="19"/>
  <c r="R134" i="19"/>
  <c r="S134" i="19"/>
  <c r="T134" i="19"/>
  <c r="U134" i="19"/>
  <c r="V134" i="19"/>
  <c r="W134" i="19"/>
  <c r="X134" i="19"/>
  <c r="AV134" i="19" s="1"/>
  <c r="Y134" i="19"/>
  <c r="Z134" i="19"/>
  <c r="AA134" i="19"/>
  <c r="AB134" i="19"/>
  <c r="AC134" i="19"/>
  <c r="AD134" i="19"/>
  <c r="AE134" i="19"/>
  <c r="AF134" i="19"/>
  <c r="C135" i="19"/>
  <c r="D135" i="19"/>
  <c r="E135" i="19"/>
  <c r="F135" i="19"/>
  <c r="G135" i="19"/>
  <c r="H135" i="19"/>
  <c r="I135" i="19"/>
  <c r="J135" i="19"/>
  <c r="L135" i="19"/>
  <c r="M135" i="19"/>
  <c r="N135" i="19"/>
  <c r="O135" i="19"/>
  <c r="P135" i="19"/>
  <c r="Q135" i="19"/>
  <c r="R135" i="19"/>
  <c r="S135" i="19"/>
  <c r="T135" i="19"/>
  <c r="U135" i="19"/>
  <c r="V135" i="19"/>
  <c r="W135" i="19"/>
  <c r="X135" i="19"/>
  <c r="AV135" i="19" s="1"/>
  <c r="Y135" i="19"/>
  <c r="Z135" i="19"/>
  <c r="AA135" i="19"/>
  <c r="AB135" i="19"/>
  <c r="AC135" i="19"/>
  <c r="AD135" i="19"/>
  <c r="AE135" i="19"/>
  <c r="AF135" i="19"/>
  <c r="C136" i="19"/>
  <c r="D136" i="19"/>
  <c r="E136" i="19"/>
  <c r="F136" i="19"/>
  <c r="G136" i="19"/>
  <c r="H136" i="19"/>
  <c r="I136" i="19"/>
  <c r="J136" i="19"/>
  <c r="L136" i="19"/>
  <c r="M136" i="19"/>
  <c r="N136" i="19"/>
  <c r="O136" i="19"/>
  <c r="P136" i="19"/>
  <c r="Q136" i="19"/>
  <c r="R136" i="19"/>
  <c r="S136" i="19"/>
  <c r="T136" i="19"/>
  <c r="U136" i="19"/>
  <c r="V136" i="19"/>
  <c r="W136" i="19"/>
  <c r="X136" i="19"/>
  <c r="AV136" i="19" s="1"/>
  <c r="Y136" i="19"/>
  <c r="Z136" i="19"/>
  <c r="AA136" i="19"/>
  <c r="AB136" i="19"/>
  <c r="AC136" i="19"/>
  <c r="AD136" i="19"/>
  <c r="AE136" i="19"/>
  <c r="AF136" i="19"/>
  <c r="C137" i="19"/>
  <c r="D137" i="19"/>
  <c r="E137" i="19"/>
  <c r="F137" i="19"/>
  <c r="G137" i="19"/>
  <c r="H137" i="19"/>
  <c r="I137" i="19"/>
  <c r="J137" i="19"/>
  <c r="L137" i="19"/>
  <c r="M137" i="19"/>
  <c r="N137" i="19"/>
  <c r="O137" i="19"/>
  <c r="P137" i="19"/>
  <c r="Q137" i="19"/>
  <c r="R137" i="19"/>
  <c r="S137" i="19"/>
  <c r="T137" i="19"/>
  <c r="U137" i="19"/>
  <c r="V137" i="19"/>
  <c r="W137" i="19"/>
  <c r="X137" i="19"/>
  <c r="AV137" i="19" s="1"/>
  <c r="Y137" i="19"/>
  <c r="Z137" i="19"/>
  <c r="AA137" i="19"/>
  <c r="AB137" i="19"/>
  <c r="AC137" i="19"/>
  <c r="AD137" i="19"/>
  <c r="AE137" i="19"/>
  <c r="AF137" i="19"/>
  <c r="C138" i="19"/>
  <c r="D138" i="19"/>
  <c r="E138" i="19"/>
  <c r="F138" i="19"/>
  <c r="G138" i="19"/>
  <c r="H138" i="19"/>
  <c r="I138" i="19"/>
  <c r="J138" i="19"/>
  <c r="L138" i="19"/>
  <c r="M138" i="19"/>
  <c r="N138" i="19"/>
  <c r="O138" i="19"/>
  <c r="P138" i="19"/>
  <c r="Q138" i="19"/>
  <c r="R138" i="19"/>
  <c r="S138" i="19"/>
  <c r="T138" i="19"/>
  <c r="U138" i="19"/>
  <c r="V138" i="19"/>
  <c r="W138" i="19"/>
  <c r="X138" i="19"/>
  <c r="AV138" i="19" s="1"/>
  <c r="Y138" i="19"/>
  <c r="Z138" i="19"/>
  <c r="AA138" i="19"/>
  <c r="AB138" i="19"/>
  <c r="AC138" i="19"/>
  <c r="AD138" i="19"/>
  <c r="AE138" i="19"/>
  <c r="AF138" i="19"/>
  <c r="C139" i="19"/>
  <c r="D139" i="19"/>
  <c r="E139" i="19"/>
  <c r="F139" i="19"/>
  <c r="G139" i="19"/>
  <c r="H139" i="19"/>
  <c r="I139" i="19"/>
  <c r="J139" i="19"/>
  <c r="L139" i="19"/>
  <c r="M139" i="19"/>
  <c r="N139" i="19"/>
  <c r="O139" i="19"/>
  <c r="P139" i="19"/>
  <c r="Q139" i="19"/>
  <c r="R139" i="19"/>
  <c r="S139" i="19"/>
  <c r="T139" i="19"/>
  <c r="U139" i="19"/>
  <c r="V139" i="19"/>
  <c r="W139" i="19"/>
  <c r="X139" i="19"/>
  <c r="AV139" i="19" s="1"/>
  <c r="Y139" i="19"/>
  <c r="Z139" i="19"/>
  <c r="AA139" i="19"/>
  <c r="AB139" i="19"/>
  <c r="AC139" i="19"/>
  <c r="AD139" i="19"/>
  <c r="AE139" i="19"/>
  <c r="AF139" i="19"/>
  <c r="C140" i="19"/>
  <c r="D140" i="19"/>
  <c r="E140" i="19"/>
  <c r="F140" i="19"/>
  <c r="G140" i="19"/>
  <c r="H140" i="19"/>
  <c r="I140" i="19"/>
  <c r="J140" i="19"/>
  <c r="L140" i="19"/>
  <c r="M140" i="19"/>
  <c r="N140" i="19"/>
  <c r="O140" i="19"/>
  <c r="P140" i="19"/>
  <c r="Q140" i="19"/>
  <c r="R140" i="19"/>
  <c r="S140" i="19"/>
  <c r="T140" i="19"/>
  <c r="U140" i="19"/>
  <c r="V140" i="19"/>
  <c r="W140" i="19"/>
  <c r="X140" i="19"/>
  <c r="AV140" i="19" s="1"/>
  <c r="Y140" i="19"/>
  <c r="Z140" i="19"/>
  <c r="AA140" i="19"/>
  <c r="AB140" i="19"/>
  <c r="AC140" i="19"/>
  <c r="AD140" i="19"/>
  <c r="AE140" i="19"/>
  <c r="AF140" i="19"/>
  <c r="C141" i="19"/>
  <c r="D141" i="19"/>
  <c r="E141" i="19"/>
  <c r="F141" i="19"/>
  <c r="G141" i="19"/>
  <c r="H141" i="19"/>
  <c r="I141" i="19"/>
  <c r="J141" i="19"/>
  <c r="L141" i="19"/>
  <c r="M141" i="19"/>
  <c r="N141" i="19"/>
  <c r="O141" i="19"/>
  <c r="P141" i="19"/>
  <c r="Q141" i="19"/>
  <c r="R141" i="19"/>
  <c r="S141" i="19"/>
  <c r="T141" i="19"/>
  <c r="U141" i="19"/>
  <c r="V141" i="19"/>
  <c r="W141" i="19"/>
  <c r="X141" i="19"/>
  <c r="AV141" i="19" s="1"/>
  <c r="Y141" i="19"/>
  <c r="Z141" i="19"/>
  <c r="AA141" i="19"/>
  <c r="AB141" i="19"/>
  <c r="AC141" i="19"/>
  <c r="AD141" i="19"/>
  <c r="AE141" i="19"/>
  <c r="AF141" i="19"/>
  <c r="C142" i="19"/>
  <c r="D142" i="19"/>
  <c r="E142" i="19"/>
  <c r="F142" i="19"/>
  <c r="G142" i="19"/>
  <c r="H142" i="19"/>
  <c r="I142" i="19"/>
  <c r="J142" i="19"/>
  <c r="L142" i="19"/>
  <c r="M142" i="19"/>
  <c r="N142" i="19"/>
  <c r="O142" i="19"/>
  <c r="P142" i="19"/>
  <c r="Q142" i="19"/>
  <c r="R142" i="19"/>
  <c r="S142" i="19"/>
  <c r="T142" i="19"/>
  <c r="U142" i="19"/>
  <c r="V142" i="19"/>
  <c r="W142" i="19"/>
  <c r="X142" i="19"/>
  <c r="AV142" i="19" s="1"/>
  <c r="Y142" i="19"/>
  <c r="Z142" i="19"/>
  <c r="AA142" i="19"/>
  <c r="AB142" i="19"/>
  <c r="AC142" i="19"/>
  <c r="AD142" i="19"/>
  <c r="AE142" i="19"/>
  <c r="AF142" i="19"/>
  <c r="C143" i="19"/>
  <c r="D143" i="19"/>
  <c r="E143" i="19"/>
  <c r="F143" i="19"/>
  <c r="G143" i="19"/>
  <c r="H143" i="19"/>
  <c r="I143" i="19"/>
  <c r="J143" i="19"/>
  <c r="L143" i="19"/>
  <c r="M143" i="19"/>
  <c r="N143" i="19"/>
  <c r="O143" i="19"/>
  <c r="P143" i="19"/>
  <c r="Q143" i="19"/>
  <c r="R143" i="19"/>
  <c r="S143" i="19"/>
  <c r="T143" i="19"/>
  <c r="U143" i="19"/>
  <c r="V143" i="19"/>
  <c r="W143" i="19"/>
  <c r="X143" i="19"/>
  <c r="AV143" i="19" s="1"/>
  <c r="Y143" i="19"/>
  <c r="Z143" i="19"/>
  <c r="AA143" i="19"/>
  <c r="AB143" i="19"/>
  <c r="AC143" i="19"/>
  <c r="AD143" i="19"/>
  <c r="AE143" i="19"/>
  <c r="AF143" i="19"/>
  <c r="C144" i="19"/>
  <c r="D144" i="19"/>
  <c r="E144" i="19"/>
  <c r="F144" i="19"/>
  <c r="G144" i="19"/>
  <c r="H144" i="19"/>
  <c r="I144" i="19"/>
  <c r="J144" i="19"/>
  <c r="L144" i="19"/>
  <c r="M144" i="19"/>
  <c r="N144" i="19"/>
  <c r="O144" i="19"/>
  <c r="P144" i="19"/>
  <c r="Q144" i="19"/>
  <c r="R144" i="19"/>
  <c r="S144" i="19"/>
  <c r="T144" i="19"/>
  <c r="U144" i="19"/>
  <c r="V144" i="19"/>
  <c r="W144" i="19"/>
  <c r="X144" i="19"/>
  <c r="AV144" i="19" s="1"/>
  <c r="Y144" i="19"/>
  <c r="Z144" i="19"/>
  <c r="AA144" i="19"/>
  <c r="AB144" i="19"/>
  <c r="AC144" i="19"/>
  <c r="AD144" i="19"/>
  <c r="AE144" i="19"/>
  <c r="AF144" i="19"/>
  <c r="C145" i="19"/>
  <c r="D145" i="19"/>
  <c r="E145" i="19"/>
  <c r="F145" i="19"/>
  <c r="G145" i="19"/>
  <c r="H145" i="19"/>
  <c r="I145" i="19"/>
  <c r="J145" i="19"/>
  <c r="L145" i="19"/>
  <c r="M145" i="19"/>
  <c r="N145" i="19"/>
  <c r="O145" i="19"/>
  <c r="P145" i="19"/>
  <c r="Q145" i="19"/>
  <c r="R145" i="19"/>
  <c r="S145" i="19"/>
  <c r="T145" i="19"/>
  <c r="U145" i="19"/>
  <c r="V145" i="19"/>
  <c r="W145" i="19"/>
  <c r="X145" i="19"/>
  <c r="AV145" i="19" s="1"/>
  <c r="Y145" i="19"/>
  <c r="Z145" i="19"/>
  <c r="AA145" i="19"/>
  <c r="AB145" i="19"/>
  <c r="AC145" i="19"/>
  <c r="AD145" i="19"/>
  <c r="AE145" i="19"/>
  <c r="AF145" i="19"/>
  <c r="C146" i="19"/>
  <c r="D146" i="19"/>
  <c r="E146" i="19"/>
  <c r="F146" i="19"/>
  <c r="G146" i="19"/>
  <c r="H146" i="19"/>
  <c r="I146" i="19"/>
  <c r="J146" i="19"/>
  <c r="L146" i="19"/>
  <c r="M146" i="19"/>
  <c r="N146" i="19"/>
  <c r="O146" i="19"/>
  <c r="P146" i="19"/>
  <c r="Q146" i="19"/>
  <c r="R146" i="19"/>
  <c r="S146" i="19"/>
  <c r="T146" i="19"/>
  <c r="U146" i="19"/>
  <c r="V146" i="19"/>
  <c r="W146" i="19"/>
  <c r="X146" i="19"/>
  <c r="AV146" i="19" s="1"/>
  <c r="Y146" i="19"/>
  <c r="Z146" i="19"/>
  <c r="AA146" i="19"/>
  <c r="AB146" i="19"/>
  <c r="AC146" i="19"/>
  <c r="AD146" i="19"/>
  <c r="AE146" i="19"/>
  <c r="AF146" i="19"/>
  <c r="C147" i="19"/>
  <c r="D147" i="19"/>
  <c r="E147" i="19"/>
  <c r="F147" i="19"/>
  <c r="G147" i="19"/>
  <c r="H147" i="19"/>
  <c r="I147" i="19"/>
  <c r="J147" i="19"/>
  <c r="L147" i="19"/>
  <c r="M147" i="19"/>
  <c r="N147" i="19"/>
  <c r="O147" i="19"/>
  <c r="P147" i="19"/>
  <c r="Q147" i="19"/>
  <c r="R147" i="19"/>
  <c r="S147" i="19"/>
  <c r="T147" i="19"/>
  <c r="U147" i="19"/>
  <c r="V147" i="19"/>
  <c r="W147" i="19"/>
  <c r="X147" i="19"/>
  <c r="AV147" i="19" s="1"/>
  <c r="Y147" i="19"/>
  <c r="Z147" i="19"/>
  <c r="AA147" i="19"/>
  <c r="AB147" i="19"/>
  <c r="AC147" i="19"/>
  <c r="AD147" i="19"/>
  <c r="AE147" i="19"/>
  <c r="AF147" i="19"/>
  <c r="C148" i="19"/>
  <c r="D148" i="19"/>
  <c r="E148" i="19"/>
  <c r="F148" i="19"/>
  <c r="G148" i="19"/>
  <c r="H148" i="19"/>
  <c r="I148" i="19"/>
  <c r="J148" i="19"/>
  <c r="L148" i="19"/>
  <c r="M148" i="19"/>
  <c r="N148" i="19"/>
  <c r="O148" i="19"/>
  <c r="P148" i="19"/>
  <c r="Q148" i="19"/>
  <c r="R148" i="19"/>
  <c r="S148" i="19"/>
  <c r="T148" i="19"/>
  <c r="U148" i="19"/>
  <c r="V148" i="19"/>
  <c r="W148" i="19"/>
  <c r="X148" i="19"/>
  <c r="AV148" i="19" s="1"/>
  <c r="Y148" i="19"/>
  <c r="Z148" i="19"/>
  <c r="AA148" i="19"/>
  <c r="AB148" i="19"/>
  <c r="AC148" i="19"/>
  <c r="AD148" i="19"/>
  <c r="AE148" i="19"/>
  <c r="AF148" i="19"/>
  <c r="C149" i="19"/>
  <c r="D149" i="19"/>
  <c r="E149" i="19"/>
  <c r="F149" i="19"/>
  <c r="G149" i="19"/>
  <c r="H149" i="19"/>
  <c r="I149" i="19"/>
  <c r="J149" i="19"/>
  <c r="L149" i="19"/>
  <c r="M149" i="19"/>
  <c r="N149" i="19"/>
  <c r="O149" i="19"/>
  <c r="P149" i="19"/>
  <c r="Q149" i="19"/>
  <c r="R149" i="19"/>
  <c r="S149" i="19"/>
  <c r="T149" i="19"/>
  <c r="U149" i="19"/>
  <c r="V149" i="19"/>
  <c r="W149" i="19"/>
  <c r="X149" i="19"/>
  <c r="AV149" i="19" s="1"/>
  <c r="Y149" i="19"/>
  <c r="Z149" i="19"/>
  <c r="AA149" i="19"/>
  <c r="AB149" i="19"/>
  <c r="AC149" i="19"/>
  <c r="AD149" i="19"/>
  <c r="AE149" i="19"/>
  <c r="AF149" i="19"/>
  <c r="C150" i="19"/>
  <c r="D150" i="19"/>
  <c r="E150" i="19"/>
  <c r="F150" i="19"/>
  <c r="G150" i="19"/>
  <c r="H150" i="19"/>
  <c r="I150" i="19"/>
  <c r="J150" i="19"/>
  <c r="L150" i="19"/>
  <c r="M150" i="19"/>
  <c r="N150" i="19"/>
  <c r="O150" i="19"/>
  <c r="P150" i="19"/>
  <c r="Q150" i="19"/>
  <c r="R150" i="19"/>
  <c r="S150" i="19"/>
  <c r="T150" i="19"/>
  <c r="U150" i="19"/>
  <c r="V150" i="19"/>
  <c r="W150" i="19"/>
  <c r="X150" i="19"/>
  <c r="AV150" i="19" s="1"/>
  <c r="Y150" i="19"/>
  <c r="Z150" i="19"/>
  <c r="AA150" i="19"/>
  <c r="AB150" i="19"/>
  <c r="AC150" i="19"/>
  <c r="AD150" i="19"/>
  <c r="AE150" i="19"/>
  <c r="AF150" i="19"/>
  <c r="C151" i="19"/>
  <c r="D151" i="19"/>
  <c r="E151" i="19"/>
  <c r="F151" i="19"/>
  <c r="G151" i="19"/>
  <c r="H151" i="19"/>
  <c r="I151" i="19"/>
  <c r="J151" i="19"/>
  <c r="L151" i="19"/>
  <c r="M151" i="19"/>
  <c r="N151" i="19"/>
  <c r="O151" i="19"/>
  <c r="P151" i="19"/>
  <c r="Q151" i="19"/>
  <c r="R151" i="19"/>
  <c r="S151" i="19"/>
  <c r="T151" i="19"/>
  <c r="U151" i="19"/>
  <c r="V151" i="19"/>
  <c r="W151" i="19"/>
  <c r="X151" i="19"/>
  <c r="AV151" i="19" s="1"/>
  <c r="Y151" i="19"/>
  <c r="Z151" i="19"/>
  <c r="AA151" i="19"/>
  <c r="AB151" i="19"/>
  <c r="AC151" i="19"/>
  <c r="AD151" i="19"/>
  <c r="AE151" i="19"/>
  <c r="AF151" i="19"/>
  <c r="C152" i="19"/>
  <c r="D152" i="19"/>
  <c r="E152" i="19"/>
  <c r="F152" i="19"/>
  <c r="G152" i="19"/>
  <c r="H152" i="19"/>
  <c r="I152" i="19"/>
  <c r="J152" i="19"/>
  <c r="L152" i="19"/>
  <c r="M152" i="19"/>
  <c r="N152" i="19"/>
  <c r="O152" i="19"/>
  <c r="P152" i="19"/>
  <c r="Q152" i="19"/>
  <c r="R152" i="19"/>
  <c r="S152" i="19"/>
  <c r="T152" i="19"/>
  <c r="U152" i="19"/>
  <c r="V152" i="19"/>
  <c r="W152" i="19"/>
  <c r="X152" i="19"/>
  <c r="AV152" i="19" s="1"/>
  <c r="Y152" i="19"/>
  <c r="Z152" i="19"/>
  <c r="AA152" i="19"/>
  <c r="AB152" i="19"/>
  <c r="AC152" i="19"/>
  <c r="AD152" i="19"/>
  <c r="AE152" i="19"/>
  <c r="AF152" i="19"/>
  <c r="C153" i="19"/>
  <c r="D153" i="19"/>
  <c r="E153" i="19"/>
  <c r="F153" i="19"/>
  <c r="G153" i="19"/>
  <c r="H153" i="19"/>
  <c r="I153" i="19"/>
  <c r="J153" i="19"/>
  <c r="L153" i="19"/>
  <c r="M153" i="19"/>
  <c r="N153" i="19"/>
  <c r="O153" i="19"/>
  <c r="P153" i="19"/>
  <c r="Q153" i="19"/>
  <c r="R153" i="19"/>
  <c r="S153" i="19"/>
  <c r="T153" i="19"/>
  <c r="U153" i="19"/>
  <c r="V153" i="19"/>
  <c r="W153" i="19"/>
  <c r="X153" i="19"/>
  <c r="AV153" i="19" s="1"/>
  <c r="Y153" i="19"/>
  <c r="Z153" i="19"/>
  <c r="AA153" i="19"/>
  <c r="AB153" i="19"/>
  <c r="AC153" i="19"/>
  <c r="AD153" i="19"/>
  <c r="AE153" i="19"/>
  <c r="AF153" i="19"/>
  <c r="C154" i="19"/>
  <c r="D154" i="19"/>
  <c r="E154" i="19"/>
  <c r="F154" i="19"/>
  <c r="G154" i="19"/>
  <c r="H154" i="19"/>
  <c r="I154" i="19"/>
  <c r="J154" i="19"/>
  <c r="L154" i="19"/>
  <c r="M154" i="19"/>
  <c r="N154" i="19"/>
  <c r="O154" i="19"/>
  <c r="P154" i="19"/>
  <c r="Q154" i="19"/>
  <c r="R154" i="19"/>
  <c r="S154" i="19"/>
  <c r="T154" i="19"/>
  <c r="U154" i="19"/>
  <c r="V154" i="19"/>
  <c r="W154" i="19"/>
  <c r="X154" i="19"/>
  <c r="AV154" i="19" s="1"/>
  <c r="Y154" i="19"/>
  <c r="Z154" i="19"/>
  <c r="AA154" i="19"/>
  <c r="AB154" i="19"/>
  <c r="AC154" i="19"/>
  <c r="AD154" i="19"/>
  <c r="AE154" i="19"/>
  <c r="AF154" i="19"/>
  <c r="C155" i="19"/>
  <c r="D155" i="19"/>
  <c r="E155" i="19"/>
  <c r="F155" i="19"/>
  <c r="G155" i="19"/>
  <c r="H155" i="19"/>
  <c r="I155" i="19"/>
  <c r="J155" i="19"/>
  <c r="L155" i="19"/>
  <c r="M155" i="19"/>
  <c r="N155" i="19"/>
  <c r="O155" i="19"/>
  <c r="P155" i="19"/>
  <c r="Q155" i="19"/>
  <c r="R155" i="19"/>
  <c r="S155" i="19"/>
  <c r="T155" i="19"/>
  <c r="U155" i="19"/>
  <c r="V155" i="19"/>
  <c r="W155" i="19"/>
  <c r="X155" i="19"/>
  <c r="AV155" i="19" s="1"/>
  <c r="Y155" i="19"/>
  <c r="Z155" i="19"/>
  <c r="AA155" i="19"/>
  <c r="AB155" i="19"/>
  <c r="AC155" i="19"/>
  <c r="AD155" i="19"/>
  <c r="AE155" i="19"/>
  <c r="AF155" i="19"/>
  <c r="C156" i="19"/>
  <c r="D156" i="19"/>
  <c r="E156" i="19"/>
  <c r="F156" i="19"/>
  <c r="G156" i="19"/>
  <c r="H156" i="19"/>
  <c r="I156" i="19"/>
  <c r="J156" i="19"/>
  <c r="L156" i="19"/>
  <c r="M156" i="19"/>
  <c r="N156" i="19"/>
  <c r="O156" i="19"/>
  <c r="P156" i="19"/>
  <c r="Q156" i="19"/>
  <c r="R156" i="19"/>
  <c r="S156" i="19"/>
  <c r="T156" i="19"/>
  <c r="U156" i="19"/>
  <c r="V156" i="19"/>
  <c r="W156" i="19"/>
  <c r="X156" i="19"/>
  <c r="AV156" i="19" s="1"/>
  <c r="Y156" i="19"/>
  <c r="Z156" i="19"/>
  <c r="AA156" i="19"/>
  <c r="AB156" i="19"/>
  <c r="AC156" i="19"/>
  <c r="AD156" i="19"/>
  <c r="AE156" i="19"/>
  <c r="AF156" i="19"/>
  <c r="C157" i="19"/>
  <c r="D157" i="19"/>
  <c r="E157" i="19"/>
  <c r="F157" i="19"/>
  <c r="G157" i="19"/>
  <c r="H157" i="19"/>
  <c r="I157" i="19"/>
  <c r="J157" i="19"/>
  <c r="L157" i="19"/>
  <c r="M157" i="19"/>
  <c r="N157" i="19"/>
  <c r="O157" i="19"/>
  <c r="P157" i="19"/>
  <c r="Q157" i="19"/>
  <c r="R157" i="19"/>
  <c r="S157" i="19"/>
  <c r="T157" i="19"/>
  <c r="U157" i="19"/>
  <c r="V157" i="19"/>
  <c r="W157" i="19"/>
  <c r="X157" i="19"/>
  <c r="AV157" i="19" s="1"/>
  <c r="Y157" i="19"/>
  <c r="Z157" i="19"/>
  <c r="AA157" i="19"/>
  <c r="AB157" i="19"/>
  <c r="AC157" i="19"/>
  <c r="AD157" i="19"/>
  <c r="AE157" i="19"/>
  <c r="AF157" i="19"/>
  <c r="C158" i="19"/>
  <c r="D158" i="19"/>
  <c r="E158" i="19"/>
  <c r="F158" i="19"/>
  <c r="G158" i="19"/>
  <c r="H158" i="19"/>
  <c r="I158" i="19"/>
  <c r="J158" i="19"/>
  <c r="L158" i="19"/>
  <c r="M158" i="19"/>
  <c r="N158" i="19"/>
  <c r="O158" i="19"/>
  <c r="P158" i="19"/>
  <c r="Q158" i="19"/>
  <c r="R158" i="19"/>
  <c r="S158" i="19"/>
  <c r="T158" i="19"/>
  <c r="U158" i="19"/>
  <c r="V158" i="19"/>
  <c r="W158" i="19"/>
  <c r="X158" i="19"/>
  <c r="AV158" i="19" s="1"/>
  <c r="Y158" i="19"/>
  <c r="Z158" i="19"/>
  <c r="AA158" i="19"/>
  <c r="AB158" i="19"/>
  <c r="AC158" i="19"/>
  <c r="AD158" i="19"/>
  <c r="AE158" i="19"/>
  <c r="AF158" i="19"/>
  <c r="C159" i="19"/>
  <c r="D159" i="19"/>
  <c r="E159" i="19"/>
  <c r="F159" i="19"/>
  <c r="G159" i="19"/>
  <c r="H159" i="19"/>
  <c r="I159" i="19"/>
  <c r="J159" i="19"/>
  <c r="L159" i="19"/>
  <c r="M159" i="19"/>
  <c r="N159" i="19"/>
  <c r="O159" i="19"/>
  <c r="P159" i="19"/>
  <c r="Q159" i="19"/>
  <c r="R159" i="19"/>
  <c r="S159" i="19"/>
  <c r="T159" i="19"/>
  <c r="U159" i="19"/>
  <c r="V159" i="19"/>
  <c r="W159" i="19"/>
  <c r="X159" i="19"/>
  <c r="AV159" i="19" s="1"/>
  <c r="Y159" i="19"/>
  <c r="Z159" i="19"/>
  <c r="AA159" i="19"/>
  <c r="AB159" i="19"/>
  <c r="AC159" i="19"/>
  <c r="AD159" i="19"/>
  <c r="AE159" i="19"/>
  <c r="AF159" i="19"/>
  <c r="C160" i="19"/>
  <c r="D160" i="19"/>
  <c r="E160" i="19"/>
  <c r="F160" i="19"/>
  <c r="G160" i="19"/>
  <c r="H160" i="19"/>
  <c r="I160" i="19"/>
  <c r="J160" i="19"/>
  <c r="L160" i="19"/>
  <c r="M160" i="19"/>
  <c r="N160" i="19"/>
  <c r="O160" i="19"/>
  <c r="P160" i="19"/>
  <c r="Q160" i="19"/>
  <c r="R160" i="19"/>
  <c r="S160" i="19"/>
  <c r="T160" i="19"/>
  <c r="U160" i="19"/>
  <c r="V160" i="19"/>
  <c r="W160" i="19"/>
  <c r="X160" i="19"/>
  <c r="AV160" i="19" s="1"/>
  <c r="Y160" i="19"/>
  <c r="Z160" i="19"/>
  <c r="AA160" i="19"/>
  <c r="AB160" i="19"/>
  <c r="AC160" i="19"/>
  <c r="AD160" i="19"/>
  <c r="AE160" i="19"/>
  <c r="AF160" i="19"/>
  <c r="C161" i="19"/>
  <c r="D161" i="19"/>
  <c r="E161" i="19"/>
  <c r="F161" i="19"/>
  <c r="G161" i="19"/>
  <c r="H161" i="19"/>
  <c r="I161" i="19"/>
  <c r="J161" i="19"/>
  <c r="L161" i="19"/>
  <c r="M161" i="19"/>
  <c r="N161" i="19"/>
  <c r="O161" i="19"/>
  <c r="P161" i="19"/>
  <c r="Q161" i="19"/>
  <c r="R161" i="19"/>
  <c r="S161" i="19"/>
  <c r="T161" i="19"/>
  <c r="U161" i="19"/>
  <c r="V161" i="19"/>
  <c r="W161" i="19"/>
  <c r="X161" i="19"/>
  <c r="AV161" i="19" s="1"/>
  <c r="Y161" i="19"/>
  <c r="Z161" i="19"/>
  <c r="AA161" i="19"/>
  <c r="AB161" i="19"/>
  <c r="AC161" i="19"/>
  <c r="AD161" i="19"/>
  <c r="AE161" i="19"/>
  <c r="AF161" i="19"/>
  <c r="C162" i="19"/>
  <c r="D162" i="19"/>
  <c r="E162" i="19"/>
  <c r="F162" i="19"/>
  <c r="G162" i="19"/>
  <c r="H162" i="19"/>
  <c r="I162" i="19"/>
  <c r="J162" i="19"/>
  <c r="L162" i="19"/>
  <c r="M162" i="19"/>
  <c r="N162" i="19"/>
  <c r="O162" i="19"/>
  <c r="P162" i="19"/>
  <c r="Q162" i="19"/>
  <c r="R162" i="19"/>
  <c r="S162" i="19"/>
  <c r="T162" i="19"/>
  <c r="U162" i="19"/>
  <c r="V162" i="19"/>
  <c r="W162" i="19"/>
  <c r="X162" i="19"/>
  <c r="AV162" i="19" s="1"/>
  <c r="Y162" i="19"/>
  <c r="Z162" i="19"/>
  <c r="AA162" i="19"/>
  <c r="AB162" i="19"/>
  <c r="AC162" i="19"/>
  <c r="AD162" i="19"/>
  <c r="AE162" i="19"/>
  <c r="AF162" i="19"/>
  <c r="C163" i="19"/>
  <c r="D163" i="19"/>
  <c r="E163" i="19"/>
  <c r="F163" i="19"/>
  <c r="G163" i="19"/>
  <c r="H163" i="19"/>
  <c r="I163" i="19"/>
  <c r="J163" i="19"/>
  <c r="L163" i="19"/>
  <c r="M163" i="19"/>
  <c r="N163" i="19"/>
  <c r="O163" i="19"/>
  <c r="P163" i="19"/>
  <c r="Q163" i="19"/>
  <c r="R163" i="19"/>
  <c r="S163" i="19"/>
  <c r="T163" i="19"/>
  <c r="U163" i="19"/>
  <c r="V163" i="19"/>
  <c r="W163" i="19"/>
  <c r="X163" i="19"/>
  <c r="AV163" i="19" s="1"/>
  <c r="Y163" i="19"/>
  <c r="Z163" i="19"/>
  <c r="AA163" i="19"/>
  <c r="AB163" i="19"/>
  <c r="AC163" i="19"/>
  <c r="AD163" i="19"/>
  <c r="AE163" i="19"/>
  <c r="AF163" i="19"/>
  <c r="C164" i="19"/>
  <c r="D164" i="19"/>
  <c r="E164" i="19"/>
  <c r="F164" i="19"/>
  <c r="G164" i="19"/>
  <c r="H164" i="19"/>
  <c r="I164" i="19"/>
  <c r="J164" i="19"/>
  <c r="L164" i="19"/>
  <c r="M164" i="19"/>
  <c r="N164" i="19"/>
  <c r="O164" i="19"/>
  <c r="P164" i="19"/>
  <c r="Q164" i="19"/>
  <c r="R164" i="19"/>
  <c r="S164" i="19"/>
  <c r="T164" i="19"/>
  <c r="U164" i="19"/>
  <c r="V164" i="19"/>
  <c r="W164" i="19"/>
  <c r="X164" i="19"/>
  <c r="AV164" i="19" s="1"/>
  <c r="Y164" i="19"/>
  <c r="Z164" i="19"/>
  <c r="AA164" i="19"/>
  <c r="AB164" i="19"/>
  <c r="AC164" i="19"/>
  <c r="AD164" i="19"/>
  <c r="AE164" i="19"/>
  <c r="AF164" i="19"/>
  <c r="C165" i="19"/>
  <c r="D165" i="19"/>
  <c r="E165" i="19"/>
  <c r="F165" i="19"/>
  <c r="G165" i="19"/>
  <c r="H165" i="19"/>
  <c r="I165" i="19"/>
  <c r="J165" i="19"/>
  <c r="L165" i="19"/>
  <c r="M165" i="19"/>
  <c r="N165" i="19"/>
  <c r="O165" i="19"/>
  <c r="P165" i="19"/>
  <c r="Q165" i="19"/>
  <c r="R165" i="19"/>
  <c r="S165" i="19"/>
  <c r="T165" i="19"/>
  <c r="U165" i="19"/>
  <c r="V165" i="19"/>
  <c r="W165" i="19"/>
  <c r="X165" i="19"/>
  <c r="AV165" i="19" s="1"/>
  <c r="Y165" i="19"/>
  <c r="Z165" i="19"/>
  <c r="AA165" i="19"/>
  <c r="AB165" i="19"/>
  <c r="AC165" i="19"/>
  <c r="AD165" i="19"/>
  <c r="AE165" i="19"/>
  <c r="AF165" i="19"/>
  <c r="C166" i="19"/>
  <c r="D166" i="19"/>
  <c r="E166" i="19"/>
  <c r="F166" i="19"/>
  <c r="G166" i="19"/>
  <c r="H166" i="19"/>
  <c r="I166" i="19"/>
  <c r="J166" i="19"/>
  <c r="L166" i="19"/>
  <c r="M166" i="19"/>
  <c r="N166" i="19"/>
  <c r="O166" i="19"/>
  <c r="P166" i="19"/>
  <c r="Q166" i="19"/>
  <c r="R166" i="19"/>
  <c r="S166" i="19"/>
  <c r="T166" i="19"/>
  <c r="U166" i="19"/>
  <c r="V166" i="19"/>
  <c r="W166" i="19"/>
  <c r="X166" i="19"/>
  <c r="AV166" i="19" s="1"/>
  <c r="Y166" i="19"/>
  <c r="Z166" i="19"/>
  <c r="AA166" i="19"/>
  <c r="AB166" i="19"/>
  <c r="AC166" i="19"/>
  <c r="AD166" i="19"/>
  <c r="AE166" i="19"/>
  <c r="AF166" i="19"/>
  <c r="C167" i="19"/>
  <c r="D167" i="19"/>
  <c r="E167" i="19"/>
  <c r="F167" i="19"/>
  <c r="G167" i="19"/>
  <c r="H167" i="19"/>
  <c r="I167" i="19"/>
  <c r="J167" i="19"/>
  <c r="L167" i="19"/>
  <c r="M167" i="19"/>
  <c r="N167" i="19"/>
  <c r="O167" i="19"/>
  <c r="P167" i="19"/>
  <c r="Q167" i="19"/>
  <c r="R167" i="19"/>
  <c r="S167" i="19"/>
  <c r="T167" i="19"/>
  <c r="U167" i="19"/>
  <c r="V167" i="19"/>
  <c r="W167" i="19"/>
  <c r="X167" i="19"/>
  <c r="AV167" i="19" s="1"/>
  <c r="Y167" i="19"/>
  <c r="Z167" i="19"/>
  <c r="AA167" i="19"/>
  <c r="AB167" i="19"/>
  <c r="AC167" i="19"/>
  <c r="AD167" i="19"/>
  <c r="AE167" i="19"/>
  <c r="AF167" i="19"/>
  <c r="C168" i="19"/>
  <c r="D168" i="19"/>
  <c r="E168" i="19"/>
  <c r="F168" i="19"/>
  <c r="G168" i="19"/>
  <c r="H168" i="19"/>
  <c r="I168" i="19"/>
  <c r="J168" i="19"/>
  <c r="L168" i="19"/>
  <c r="M168" i="19"/>
  <c r="N168" i="19"/>
  <c r="O168" i="19"/>
  <c r="P168" i="19"/>
  <c r="Q168" i="19"/>
  <c r="R168" i="19"/>
  <c r="S168" i="19"/>
  <c r="T168" i="19"/>
  <c r="U168" i="19"/>
  <c r="V168" i="19"/>
  <c r="W168" i="19"/>
  <c r="X168" i="19"/>
  <c r="AV168" i="19" s="1"/>
  <c r="Y168" i="19"/>
  <c r="Z168" i="19"/>
  <c r="AA168" i="19"/>
  <c r="AB168" i="19"/>
  <c r="AC168" i="19"/>
  <c r="AD168" i="19"/>
  <c r="AE168" i="19"/>
  <c r="AF168" i="19"/>
  <c r="C169" i="19"/>
  <c r="D169" i="19"/>
  <c r="E169" i="19"/>
  <c r="F169" i="19"/>
  <c r="G169" i="19"/>
  <c r="H169" i="19"/>
  <c r="I169" i="19"/>
  <c r="J169" i="19"/>
  <c r="L169" i="19"/>
  <c r="M169" i="19"/>
  <c r="N169" i="19"/>
  <c r="O169" i="19"/>
  <c r="P169" i="19"/>
  <c r="Q169" i="19"/>
  <c r="R169" i="19"/>
  <c r="S169" i="19"/>
  <c r="T169" i="19"/>
  <c r="U169" i="19"/>
  <c r="V169" i="19"/>
  <c r="W169" i="19"/>
  <c r="X169" i="19"/>
  <c r="AV169" i="19" s="1"/>
  <c r="Y169" i="19"/>
  <c r="Z169" i="19"/>
  <c r="AA169" i="19"/>
  <c r="AB169" i="19"/>
  <c r="AC169" i="19"/>
  <c r="AD169" i="19"/>
  <c r="AE169" i="19"/>
  <c r="AF169" i="19"/>
  <c r="C170" i="19"/>
  <c r="D170" i="19"/>
  <c r="E170" i="19"/>
  <c r="F170" i="19"/>
  <c r="G170" i="19"/>
  <c r="H170" i="19"/>
  <c r="I170" i="19"/>
  <c r="J170" i="19"/>
  <c r="L170" i="19"/>
  <c r="M170" i="19"/>
  <c r="N170" i="19"/>
  <c r="O170" i="19"/>
  <c r="P170" i="19"/>
  <c r="Q170" i="19"/>
  <c r="R170" i="19"/>
  <c r="S170" i="19"/>
  <c r="T170" i="19"/>
  <c r="U170" i="19"/>
  <c r="V170" i="19"/>
  <c r="W170" i="19"/>
  <c r="X170" i="19"/>
  <c r="AV170" i="19" s="1"/>
  <c r="Y170" i="19"/>
  <c r="Z170" i="19"/>
  <c r="AA170" i="19"/>
  <c r="AB170" i="19"/>
  <c r="AC170" i="19"/>
  <c r="AD170" i="19"/>
  <c r="AE170" i="19"/>
  <c r="AF170" i="19"/>
  <c r="C171" i="19"/>
  <c r="D171" i="19"/>
  <c r="E171" i="19"/>
  <c r="F171" i="19"/>
  <c r="G171" i="19"/>
  <c r="H171" i="19"/>
  <c r="I171" i="19"/>
  <c r="J171" i="19"/>
  <c r="L171" i="19"/>
  <c r="M171" i="19"/>
  <c r="N171" i="19"/>
  <c r="O171" i="19"/>
  <c r="P171" i="19"/>
  <c r="Q171" i="19"/>
  <c r="R171" i="19"/>
  <c r="S171" i="19"/>
  <c r="T171" i="19"/>
  <c r="U171" i="19"/>
  <c r="V171" i="19"/>
  <c r="W171" i="19"/>
  <c r="X171" i="19"/>
  <c r="AV171" i="19" s="1"/>
  <c r="Y171" i="19"/>
  <c r="Z171" i="19"/>
  <c r="AA171" i="19"/>
  <c r="AB171" i="19"/>
  <c r="AC171" i="19"/>
  <c r="AD171" i="19"/>
  <c r="AE171" i="19"/>
  <c r="AF171" i="19"/>
  <c r="C172" i="19"/>
  <c r="D172" i="19"/>
  <c r="E172" i="19"/>
  <c r="F172" i="19"/>
  <c r="G172" i="19"/>
  <c r="H172" i="19"/>
  <c r="I172" i="19"/>
  <c r="J172" i="19"/>
  <c r="L172" i="19"/>
  <c r="M172" i="19"/>
  <c r="N172" i="19"/>
  <c r="O172" i="19"/>
  <c r="P172" i="19"/>
  <c r="Q172" i="19"/>
  <c r="R172" i="19"/>
  <c r="S172" i="19"/>
  <c r="T172" i="19"/>
  <c r="U172" i="19"/>
  <c r="V172" i="19"/>
  <c r="W172" i="19"/>
  <c r="X172" i="19"/>
  <c r="AV172" i="19" s="1"/>
  <c r="Y172" i="19"/>
  <c r="Z172" i="19"/>
  <c r="AA172" i="19"/>
  <c r="AB172" i="19"/>
  <c r="AC172" i="19"/>
  <c r="AD172" i="19"/>
  <c r="AE172" i="19"/>
  <c r="AF172" i="19"/>
  <c r="C173" i="19"/>
  <c r="D173" i="19"/>
  <c r="E173" i="19"/>
  <c r="F173" i="19"/>
  <c r="G173" i="19"/>
  <c r="H173" i="19"/>
  <c r="I173" i="19"/>
  <c r="J173" i="19"/>
  <c r="L173" i="19"/>
  <c r="M173" i="19"/>
  <c r="N173" i="19"/>
  <c r="O173" i="19"/>
  <c r="P173" i="19"/>
  <c r="Q173" i="19"/>
  <c r="R173" i="19"/>
  <c r="S173" i="19"/>
  <c r="T173" i="19"/>
  <c r="U173" i="19"/>
  <c r="V173" i="19"/>
  <c r="W173" i="19"/>
  <c r="X173" i="19"/>
  <c r="AV173" i="19" s="1"/>
  <c r="Y173" i="19"/>
  <c r="Z173" i="19"/>
  <c r="AA173" i="19"/>
  <c r="AB173" i="19"/>
  <c r="AC173" i="19"/>
  <c r="AD173" i="19"/>
  <c r="AE173" i="19"/>
  <c r="AF173" i="19"/>
  <c r="C174" i="19"/>
  <c r="D174" i="19"/>
  <c r="E174" i="19"/>
  <c r="F174" i="19"/>
  <c r="G174" i="19"/>
  <c r="H174" i="19"/>
  <c r="I174" i="19"/>
  <c r="J174" i="19"/>
  <c r="L174" i="19"/>
  <c r="M174" i="19"/>
  <c r="N174" i="19"/>
  <c r="O174" i="19"/>
  <c r="P174" i="19"/>
  <c r="Q174" i="19"/>
  <c r="R174" i="19"/>
  <c r="S174" i="19"/>
  <c r="T174" i="19"/>
  <c r="U174" i="19"/>
  <c r="V174" i="19"/>
  <c r="W174" i="19"/>
  <c r="X174" i="19"/>
  <c r="AV174" i="19" s="1"/>
  <c r="Y174" i="19"/>
  <c r="Z174" i="19"/>
  <c r="AA174" i="19"/>
  <c r="AB174" i="19"/>
  <c r="AC174" i="19"/>
  <c r="AD174" i="19"/>
  <c r="AE174" i="19"/>
  <c r="AF174" i="19"/>
  <c r="C175" i="19"/>
  <c r="D175" i="19"/>
  <c r="E175" i="19"/>
  <c r="F175" i="19"/>
  <c r="G175" i="19"/>
  <c r="H175" i="19"/>
  <c r="I175" i="19"/>
  <c r="J175" i="19"/>
  <c r="L175" i="19"/>
  <c r="M175" i="19"/>
  <c r="N175" i="19"/>
  <c r="O175" i="19"/>
  <c r="P175" i="19"/>
  <c r="Q175" i="19"/>
  <c r="R175" i="19"/>
  <c r="S175" i="19"/>
  <c r="T175" i="19"/>
  <c r="U175" i="19"/>
  <c r="V175" i="19"/>
  <c r="W175" i="19"/>
  <c r="X175" i="19"/>
  <c r="AV175" i="19" s="1"/>
  <c r="Y175" i="19"/>
  <c r="Z175" i="19"/>
  <c r="AA175" i="19"/>
  <c r="AB175" i="19"/>
  <c r="AC175" i="19"/>
  <c r="AD175" i="19"/>
  <c r="AE175" i="19"/>
  <c r="AF175" i="19"/>
  <c r="C176" i="19"/>
  <c r="D176" i="19"/>
  <c r="E176" i="19"/>
  <c r="F176" i="19"/>
  <c r="G176" i="19"/>
  <c r="H176" i="19"/>
  <c r="I176" i="19"/>
  <c r="J176" i="19"/>
  <c r="L176" i="19"/>
  <c r="M176" i="19"/>
  <c r="N176" i="19"/>
  <c r="O176" i="19"/>
  <c r="P176" i="19"/>
  <c r="Q176" i="19"/>
  <c r="R176" i="19"/>
  <c r="S176" i="19"/>
  <c r="T176" i="19"/>
  <c r="U176" i="19"/>
  <c r="V176" i="19"/>
  <c r="W176" i="19"/>
  <c r="X176" i="19"/>
  <c r="AV176" i="19" s="1"/>
  <c r="Y176" i="19"/>
  <c r="Z176" i="19"/>
  <c r="AA176" i="19"/>
  <c r="AB176" i="19"/>
  <c r="AC176" i="19"/>
  <c r="AD176" i="19"/>
  <c r="AE176" i="19"/>
  <c r="AF176" i="19"/>
  <c r="C177" i="19"/>
  <c r="D177" i="19"/>
  <c r="E177" i="19"/>
  <c r="F177" i="19"/>
  <c r="G177" i="19"/>
  <c r="H177" i="19"/>
  <c r="I177" i="19"/>
  <c r="J177" i="19"/>
  <c r="L177" i="19"/>
  <c r="M177" i="19"/>
  <c r="N177" i="19"/>
  <c r="O177" i="19"/>
  <c r="P177" i="19"/>
  <c r="Q177" i="19"/>
  <c r="R177" i="19"/>
  <c r="S177" i="19"/>
  <c r="T177" i="19"/>
  <c r="U177" i="19"/>
  <c r="V177" i="19"/>
  <c r="W177" i="19"/>
  <c r="X177" i="19"/>
  <c r="AV177" i="19" s="1"/>
  <c r="Y177" i="19"/>
  <c r="Z177" i="19"/>
  <c r="AA177" i="19"/>
  <c r="AB177" i="19"/>
  <c r="AC177" i="19"/>
  <c r="AD177" i="19"/>
  <c r="AE177" i="19"/>
  <c r="AF177" i="19"/>
  <c r="C178" i="19"/>
  <c r="D178" i="19"/>
  <c r="E178" i="19"/>
  <c r="F178" i="19"/>
  <c r="G178" i="19"/>
  <c r="H178" i="19"/>
  <c r="I178" i="19"/>
  <c r="J178" i="19"/>
  <c r="L178" i="19"/>
  <c r="M178" i="19"/>
  <c r="N178" i="19"/>
  <c r="O178" i="19"/>
  <c r="P178" i="19"/>
  <c r="Q178" i="19"/>
  <c r="R178" i="19"/>
  <c r="S178" i="19"/>
  <c r="T178" i="19"/>
  <c r="U178" i="19"/>
  <c r="V178" i="19"/>
  <c r="W178" i="19"/>
  <c r="X178" i="19"/>
  <c r="AV178" i="19" s="1"/>
  <c r="Y178" i="19"/>
  <c r="Z178" i="19"/>
  <c r="AA178" i="19"/>
  <c r="AB178" i="19"/>
  <c r="AC178" i="19"/>
  <c r="AD178" i="19"/>
  <c r="AE178" i="19"/>
  <c r="AF178" i="19"/>
  <c r="C179" i="19"/>
  <c r="D179" i="19"/>
  <c r="E179" i="19"/>
  <c r="F179" i="19"/>
  <c r="G179" i="19"/>
  <c r="H179" i="19"/>
  <c r="I179" i="19"/>
  <c r="J179" i="19"/>
  <c r="L179" i="19"/>
  <c r="M179" i="19"/>
  <c r="N179" i="19"/>
  <c r="O179" i="19"/>
  <c r="P179" i="19"/>
  <c r="Q179" i="19"/>
  <c r="R179" i="19"/>
  <c r="S179" i="19"/>
  <c r="T179" i="19"/>
  <c r="U179" i="19"/>
  <c r="V179" i="19"/>
  <c r="W179" i="19"/>
  <c r="X179" i="19"/>
  <c r="AV179" i="19" s="1"/>
  <c r="Y179" i="19"/>
  <c r="Z179" i="19"/>
  <c r="AA179" i="19"/>
  <c r="AB179" i="19"/>
  <c r="AC179" i="19"/>
  <c r="AD179" i="19"/>
  <c r="AE179" i="19"/>
  <c r="AF179" i="19"/>
  <c r="C180" i="19"/>
  <c r="D180" i="19"/>
  <c r="E180" i="19"/>
  <c r="F180" i="19"/>
  <c r="G180" i="19"/>
  <c r="H180" i="19"/>
  <c r="I180" i="19"/>
  <c r="J180" i="19"/>
  <c r="L180" i="19"/>
  <c r="M180" i="19"/>
  <c r="N180" i="19"/>
  <c r="O180" i="19"/>
  <c r="P180" i="19"/>
  <c r="Q180" i="19"/>
  <c r="R180" i="19"/>
  <c r="S180" i="19"/>
  <c r="T180" i="19"/>
  <c r="U180" i="19"/>
  <c r="V180" i="19"/>
  <c r="W180" i="19"/>
  <c r="X180" i="19"/>
  <c r="AV180" i="19" s="1"/>
  <c r="Y180" i="19"/>
  <c r="Z180" i="19"/>
  <c r="AA180" i="19"/>
  <c r="AB180" i="19"/>
  <c r="AC180" i="19"/>
  <c r="AD180" i="19"/>
  <c r="AE180" i="19"/>
  <c r="AF180" i="19"/>
  <c r="C181" i="19"/>
  <c r="D181" i="19"/>
  <c r="E181" i="19"/>
  <c r="F181" i="19"/>
  <c r="G181" i="19"/>
  <c r="H181" i="19"/>
  <c r="I181" i="19"/>
  <c r="J181" i="19"/>
  <c r="L181" i="19"/>
  <c r="M181" i="19"/>
  <c r="N181" i="19"/>
  <c r="O181" i="19"/>
  <c r="P181" i="19"/>
  <c r="Q181" i="19"/>
  <c r="R181" i="19"/>
  <c r="S181" i="19"/>
  <c r="T181" i="19"/>
  <c r="U181" i="19"/>
  <c r="V181" i="19"/>
  <c r="W181" i="19"/>
  <c r="X181" i="19"/>
  <c r="AV181" i="19" s="1"/>
  <c r="Y181" i="19"/>
  <c r="Z181" i="19"/>
  <c r="AA181" i="19"/>
  <c r="AB181" i="19"/>
  <c r="AC181" i="19"/>
  <c r="AD181" i="19"/>
  <c r="AE181" i="19"/>
  <c r="AF181" i="19"/>
  <c r="C182" i="19"/>
  <c r="D182" i="19"/>
  <c r="E182" i="19"/>
  <c r="F182" i="19"/>
  <c r="G182" i="19"/>
  <c r="H182" i="19"/>
  <c r="I182" i="19"/>
  <c r="J182" i="19"/>
  <c r="L182" i="19"/>
  <c r="M182" i="19"/>
  <c r="N182" i="19"/>
  <c r="O182" i="19"/>
  <c r="P182" i="19"/>
  <c r="Q182" i="19"/>
  <c r="R182" i="19"/>
  <c r="S182" i="19"/>
  <c r="T182" i="19"/>
  <c r="U182" i="19"/>
  <c r="V182" i="19"/>
  <c r="W182" i="19"/>
  <c r="X182" i="19"/>
  <c r="AV182" i="19" s="1"/>
  <c r="Y182" i="19"/>
  <c r="Z182" i="19"/>
  <c r="AA182" i="19"/>
  <c r="AB182" i="19"/>
  <c r="AC182" i="19"/>
  <c r="AD182" i="19"/>
  <c r="AE182" i="19"/>
  <c r="AF182" i="19"/>
  <c r="C183" i="19"/>
  <c r="D183" i="19"/>
  <c r="E183" i="19"/>
  <c r="F183" i="19"/>
  <c r="G183" i="19"/>
  <c r="H183" i="19"/>
  <c r="I183" i="19"/>
  <c r="J183" i="19"/>
  <c r="L183" i="19"/>
  <c r="M183" i="19"/>
  <c r="N183" i="19"/>
  <c r="O183" i="19"/>
  <c r="P183" i="19"/>
  <c r="Q183" i="19"/>
  <c r="R183" i="19"/>
  <c r="S183" i="19"/>
  <c r="T183" i="19"/>
  <c r="U183" i="19"/>
  <c r="V183" i="19"/>
  <c r="W183" i="19"/>
  <c r="X183" i="19"/>
  <c r="AV183" i="19" s="1"/>
  <c r="Y183" i="19"/>
  <c r="Z183" i="19"/>
  <c r="AA183" i="19"/>
  <c r="AB183" i="19"/>
  <c r="AC183" i="19"/>
  <c r="AD183" i="19"/>
  <c r="AE183" i="19"/>
  <c r="AF183" i="19"/>
  <c r="C184" i="19"/>
  <c r="D184" i="19"/>
  <c r="E184" i="19"/>
  <c r="F184" i="19"/>
  <c r="G184" i="19"/>
  <c r="H184" i="19"/>
  <c r="I184" i="19"/>
  <c r="J184" i="19"/>
  <c r="L184" i="19"/>
  <c r="M184" i="19"/>
  <c r="N184" i="19"/>
  <c r="O184" i="19"/>
  <c r="P184" i="19"/>
  <c r="Q184" i="19"/>
  <c r="R184" i="19"/>
  <c r="S184" i="19"/>
  <c r="T184" i="19"/>
  <c r="U184" i="19"/>
  <c r="V184" i="19"/>
  <c r="W184" i="19"/>
  <c r="X184" i="19"/>
  <c r="AV184" i="19" s="1"/>
  <c r="Y184" i="19"/>
  <c r="Z184" i="19"/>
  <c r="AA184" i="19"/>
  <c r="AB184" i="19"/>
  <c r="AC184" i="19"/>
  <c r="AD184" i="19"/>
  <c r="AE184" i="19"/>
  <c r="AF184" i="19"/>
  <c r="C185" i="19"/>
  <c r="D185" i="19"/>
  <c r="E185" i="19"/>
  <c r="F185" i="19"/>
  <c r="G185" i="19"/>
  <c r="H185" i="19"/>
  <c r="I185" i="19"/>
  <c r="J185" i="19"/>
  <c r="L185" i="19"/>
  <c r="M185" i="19"/>
  <c r="N185" i="19"/>
  <c r="O185" i="19"/>
  <c r="P185" i="19"/>
  <c r="Q185" i="19"/>
  <c r="R185" i="19"/>
  <c r="S185" i="19"/>
  <c r="T185" i="19"/>
  <c r="U185" i="19"/>
  <c r="V185" i="19"/>
  <c r="W185" i="19"/>
  <c r="X185" i="19"/>
  <c r="AV185" i="19" s="1"/>
  <c r="Y185" i="19"/>
  <c r="Z185" i="19"/>
  <c r="AA185" i="19"/>
  <c r="AB185" i="19"/>
  <c r="AC185" i="19"/>
  <c r="AD185" i="19"/>
  <c r="AE185" i="19"/>
  <c r="AF185" i="19"/>
  <c r="C186" i="19"/>
  <c r="D186" i="19"/>
  <c r="E186" i="19"/>
  <c r="F186" i="19"/>
  <c r="G186" i="19"/>
  <c r="H186" i="19"/>
  <c r="I186" i="19"/>
  <c r="J186" i="19"/>
  <c r="L186" i="19"/>
  <c r="M186" i="19"/>
  <c r="N186" i="19"/>
  <c r="O186" i="19"/>
  <c r="P186" i="19"/>
  <c r="Q186" i="19"/>
  <c r="R186" i="19"/>
  <c r="S186" i="19"/>
  <c r="T186" i="19"/>
  <c r="U186" i="19"/>
  <c r="V186" i="19"/>
  <c r="W186" i="19"/>
  <c r="X186" i="19"/>
  <c r="AV186" i="19" s="1"/>
  <c r="Y186" i="19"/>
  <c r="Z186" i="19"/>
  <c r="AA186" i="19"/>
  <c r="AB186" i="19"/>
  <c r="AC186" i="19"/>
  <c r="AD186" i="19"/>
  <c r="AE186" i="19"/>
  <c r="AF186" i="19"/>
  <c r="C187" i="19"/>
  <c r="D187" i="19"/>
  <c r="E187" i="19"/>
  <c r="F187" i="19"/>
  <c r="G187" i="19"/>
  <c r="H187" i="19"/>
  <c r="I187" i="19"/>
  <c r="J187" i="19"/>
  <c r="L187" i="19"/>
  <c r="M187" i="19"/>
  <c r="N187" i="19"/>
  <c r="O187" i="19"/>
  <c r="P187" i="19"/>
  <c r="Q187" i="19"/>
  <c r="R187" i="19"/>
  <c r="S187" i="19"/>
  <c r="T187" i="19"/>
  <c r="U187" i="19"/>
  <c r="V187" i="19"/>
  <c r="W187" i="19"/>
  <c r="X187" i="19"/>
  <c r="AV187" i="19" s="1"/>
  <c r="Y187" i="19"/>
  <c r="Z187" i="19"/>
  <c r="AA187" i="19"/>
  <c r="AB187" i="19"/>
  <c r="AC187" i="19"/>
  <c r="AD187" i="19"/>
  <c r="AE187" i="19"/>
  <c r="AF187" i="19"/>
  <c r="C188" i="19"/>
  <c r="D188" i="19"/>
  <c r="E188" i="19"/>
  <c r="F188" i="19"/>
  <c r="G188" i="19"/>
  <c r="H188" i="19"/>
  <c r="I188" i="19"/>
  <c r="J188" i="19"/>
  <c r="L188" i="19"/>
  <c r="M188" i="19"/>
  <c r="N188" i="19"/>
  <c r="O188" i="19"/>
  <c r="P188" i="19"/>
  <c r="Q188" i="19"/>
  <c r="R188" i="19"/>
  <c r="S188" i="19"/>
  <c r="T188" i="19"/>
  <c r="U188" i="19"/>
  <c r="V188" i="19"/>
  <c r="W188" i="19"/>
  <c r="X188" i="19"/>
  <c r="AV188" i="19" s="1"/>
  <c r="Y188" i="19"/>
  <c r="Z188" i="19"/>
  <c r="AA188" i="19"/>
  <c r="AB188" i="19"/>
  <c r="AC188" i="19"/>
  <c r="AD188" i="19"/>
  <c r="AE188" i="19"/>
  <c r="AF188" i="19"/>
  <c r="C189" i="19"/>
  <c r="D189" i="19"/>
  <c r="E189" i="19"/>
  <c r="F189" i="19"/>
  <c r="G189" i="19"/>
  <c r="H189" i="19"/>
  <c r="I189" i="19"/>
  <c r="J189" i="19"/>
  <c r="L189" i="19"/>
  <c r="M189" i="19"/>
  <c r="N189" i="19"/>
  <c r="O189" i="19"/>
  <c r="P189" i="19"/>
  <c r="Q189" i="19"/>
  <c r="R189" i="19"/>
  <c r="S189" i="19"/>
  <c r="T189" i="19"/>
  <c r="U189" i="19"/>
  <c r="V189" i="19"/>
  <c r="W189" i="19"/>
  <c r="X189" i="19"/>
  <c r="AV189" i="19" s="1"/>
  <c r="Y189" i="19"/>
  <c r="Z189" i="19"/>
  <c r="AA189" i="19"/>
  <c r="AB189" i="19"/>
  <c r="AC189" i="19"/>
  <c r="AD189" i="19"/>
  <c r="AE189" i="19"/>
  <c r="AF189" i="19"/>
  <c r="C190" i="19"/>
  <c r="D190" i="19"/>
  <c r="E190" i="19"/>
  <c r="F190" i="19"/>
  <c r="G190" i="19"/>
  <c r="H190" i="19"/>
  <c r="I190" i="19"/>
  <c r="J190" i="19"/>
  <c r="L190" i="19"/>
  <c r="M190" i="19"/>
  <c r="N190" i="19"/>
  <c r="O190" i="19"/>
  <c r="P190" i="19"/>
  <c r="Q190" i="19"/>
  <c r="R190" i="19"/>
  <c r="S190" i="19"/>
  <c r="T190" i="19"/>
  <c r="U190" i="19"/>
  <c r="V190" i="19"/>
  <c r="W190" i="19"/>
  <c r="X190" i="19"/>
  <c r="AV190" i="19" s="1"/>
  <c r="Y190" i="19"/>
  <c r="Z190" i="19"/>
  <c r="AA190" i="19"/>
  <c r="AB190" i="19"/>
  <c r="AC190" i="19"/>
  <c r="AD190" i="19"/>
  <c r="AE190" i="19"/>
  <c r="AF190" i="19"/>
  <c r="C191" i="19"/>
  <c r="D191" i="19"/>
  <c r="E191" i="19"/>
  <c r="F191" i="19"/>
  <c r="G191" i="19"/>
  <c r="H191" i="19"/>
  <c r="I191" i="19"/>
  <c r="J191" i="19"/>
  <c r="L191" i="19"/>
  <c r="M191" i="19"/>
  <c r="N191" i="19"/>
  <c r="O191" i="19"/>
  <c r="P191" i="19"/>
  <c r="Q191" i="19"/>
  <c r="R191" i="19"/>
  <c r="S191" i="19"/>
  <c r="T191" i="19"/>
  <c r="U191" i="19"/>
  <c r="V191" i="19"/>
  <c r="W191" i="19"/>
  <c r="X191" i="19"/>
  <c r="AV191" i="19" s="1"/>
  <c r="Y191" i="19"/>
  <c r="Z191" i="19"/>
  <c r="AA191" i="19"/>
  <c r="AB191" i="19"/>
  <c r="AC191" i="19"/>
  <c r="AD191" i="19"/>
  <c r="AE191" i="19"/>
  <c r="AF191" i="19"/>
  <c r="C192" i="19"/>
  <c r="D192" i="19"/>
  <c r="E192" i="19"/>
  <c r="F192" i="19"/>
  <c r="G192" i="19"/>
  <c r="H192" i="19"/>
  <c r="I192" i="19"/>
  <c r="J192" i="19"/>
  <c r="L192" i="19"/>
  <c r="M192" i="19"/>
  <c r="N192" i="19"/>
  <c r="O192" i="19"/>
  <c r="P192" i="19"/>
  <c r="Q192" i="19"/>
  <c r="R192" i="19"/>
  <c r="S192" i="19"/>
  <c r="T192" i="19"/>
  <c r="U192" i="19"/>
  <c r="V192" i="19"/>
  <c r="W192" i="19"/>
  <c r="X192" i="19"/>
  <c r="AV192" i="19" s="1"/>
  <c r="Y192" i="19"/>
  <c r="Z192" i="19"/>
  <c r="AA192" i="19"/>
  <c r="AB192" i="19"/>
  <c r="AC192" i="19"/>
  <c r="AD192" i="19"/>
  <c r="AE192" i="19"/>
  <c r="AF192" i="19"/>
  <c r="C193" i="19"/>
  <c r="D193" i="19"/>
  <c r="E193" i="19"/>
  <c r="F193" i="19"/>
  <c r="G193" i="19"/>
  <c r="H193" i="19"/>
  <c r="I193" i="19"/>
  <c r="J193" i="19"/>
  <c r="L193" i="19"/>
  <c r="M193" i="19"/>
  <c r="N193" i="19"/>
  <c r="O193" i="19"/>
  <c r="P193" i="19"/>
  <c r="Q193" i="19"/>
  <c r="R193" i="19"/>
  <c r="S193" i="19"/>
  <c r="T193" i="19"/>
  <c r="U193" i="19"/>
  <c r="V193" i="19"/>
  <c r="W193" i="19"/>
  <c r="X193" i="19"/>
  <c r="AV193" i="19" s="1"/>
  <c r="Y193" i="19"/>
  <c r="Z193" i="19"/>
  <c r="AA193" i="19"/>
  <c r="AB193" i="19"/>
  <c r="AC193" i="19"/>
  <c r="AD193" i="19"/>
  <c r="AE193" i="19"/>
  <c r="AF193" i="19"/>
  <c r="C194" i="19"/>
  <c r="D194" i="19"/>
  <c r="E194" i="19"/>
  <c r="F194" i="19"/>
  <c r="G194" i="19"/>
  <c r="H194" i="19"/>
  <c r="I194" i="19"/>
  <c r="J194" i="19"/>
  <c r="L194" i="19"/>
  <c r="M194" i="19"/>
  <c r="N194" i="19"/>
  <c r="O194" i="19"/>
  <c r="P194" i="19"/>
  <c r="Q194" i="19"/>
  <c r="R194" i="19"/>
  <c r="S194" i="19"/>
  <c r="T194" i="19"/>
  <c r="U194" i="19"/>
  <c r="V194" i="19"/>
  <c r="W194" i="19"/>
  <c r="X194" i="19"/>
  <c r="AV194" i="19" s="1"/>
  <c r="Y194" i="19"/>
  <c r="Z194" i="19"/>
  <c r="AA194" i="19"/>
  <c r="AB194" i="19"/>
  <c r="AC194" i="19"/>
  <c r="AD194" i="19"/>
  <c r="AE194" i="19"/>
  <c r="AF194" i="19"/>
  <c r="C195" i="19"/>
  <c r="D195" i="19"/>
  <c r="E195" i="19"/>
  <c r="F195" i="19"/>
  <c r="G195" i="19"/>
  <c r="H195" i="19"/>
  <c r="I195" i="19"/>
  <c r="J195" i="19"/>
  <c r="L195" i="19"/>
  <c r="M195" i="19"/>
  <c r="N195" i="19"/>
  <c r="O195" i="19"/>
  <c r="P195" i="19"/>
  <c r="Q195" i="19"/>
  <c r="R195" i="19"/>
  <c r="S195" i="19"/>
  <c r="T195" i="19"/>
  <c r="U195" i="19"/>
  <c r="V195" i="19"/>
  <c r="W195" i="19"/>
  <c r="X195" i="19"/>
  <c r="AV195" i="19" s="1"/>
  <c r="Y195" i="19"/>
  <c r="Z195" i="19"/>
  <c r="AA195" i="19"/>
  <c r="AB195" i="19"/>
  <c r="AC195" i="19"/>
  <c r="AE195" i="19"/>
  <c r="AF195" i="19"/>
  <c r="C196" i="19"/>
  <c r="D196" i="19"/>
  <c r="E196" i="19"/>
  <c r="F196" i="19"/>
  <c r="G196" i="19"/>
  <c r="H196" i="19"/>
  <c r="I196" i="19"/>
  <c r="J196" i="19"/>
  <c r="L196" i="19"/>
  <c r="M196" i="19"/>
  <c r="N196" i="19"/>
  <c r="O196" i="19"/>
  <c r="P196" i="19"/>
  <c r="Q196" i="19"/>
  <c r="R196" i="19"/>
  <c r="S196" i="19"/>
  <c r="T196" i="19"/>
  <c r="U196" i="19"/>
  <c r="V196" i="19"/>
  <c r="W196" i="19"/>
  <c r="X196" i="19"/>
  <c r="AV196" i="19" s="1"/>
  <c r="Y196" i="19"/>
  <c r="Z196" i="19"/>
  <c r="AA196" i="19"/>
  <c r="AB196" i="19"/>
  <c r="AC196" i="19"/>
  <c r="AD196" i="19"/>
  <c r="AE196" i="19"/>
  <c r="AF196" i="19"/>
  <c r="C197" i="19"/>
  <c r="D197" i="19"/>
  <c r="E197" i="19"/>
  <c r="F197" i="19"/>
  <c r="G197" i="19"/>
  <c r="H197" i="19"/>
  <c r="I197" i="19"/>
  <c r="J197" i="19"/>
  <c r="L197" i="19"/>
  <c r="M197" i="19"/>
  <c r="N197" i="19"/>
  <c r="O197" i="19"/>
  <c r="P197" i="19"/>
  <c r="Q197" i="19"/>
  <c r="R197" i="19"/>
  <c r="S197" i="19"/>
  <c r="T197" i="19"/>
  <c r="U197" i="19"/>
  <c r="V197" i="19"/>
  <c r="W197" i="19"/>
  <c r="X197" i="19"/>
  <c r="AV197" i="19" s="1"/>
  <c r="Y197" i="19"/>
  <c r="Z197" i="19"/>
  <c r="AA197" i="19"/>
  <c r="AB197" i="19"/>
  <c r="AC197" i="19"/>
  <c r="AD197" i="19"/>
  <c r="AE197" i="19"/>
  <c r="AF197" i="19"/>
  <c r="C198" i="19"/>
  <c r="D198" i="19"/>
  <c r="E198" i="19"/>
  <c r="F198" i="19"/>
  <c r="G198" i="19"/>
  <c r="H198" i="19"/>
  <c r="I198" i="19"/>
  <c r="J198" i="19"/>
  <c r="L198" i="19"/>
  <c r="M198" i="19"/>
  <c r="N198" i="19"/>
  <c r="O198" i="19"/>
  <c r="P198" i="19"/>
  <c r="Q198" i="19"/>
  <c r="R198" i="19"/>
  <c r="S198" i="19"/>
  <c r="T198" i="19"/>
  <c r="U198" i="19"/>
  <c r="V198" i="19"/>
  <c r="W198" i="19"/>
  <c r="X198" i="19"/>
  <c r="AV198" i="19" s="1"/>
  <c r="Y198" i="19"/>
  <c r="Z198" i="19"/>
  <c r="AA198" i="19"/>
  <c r="AB198" i="19"/>
  <c r="AC198" i="19"/>
  <c r="AD198" i="19"/>
  <c r="AE198" i="19"/>
  <c r="AF198" i="19"/>
  <c r="C199" i="19"/>
  <c r="D199" i="19"/>
  <c r="E199" i="19"/>
  <c r="F199" i="19"/>
  <c r="G199" i="19"/>
  <c r="H199" i="19"/>
  <c r="I199" i="19"/>
  <c r="J199" i="19"/>
  <c r="L199" i="19"/>
  <c r="M199" i="19"/>
  <c r="N199" i="19"/>
  <c r="O199" i="19"/>
  <c r="P199" i="19"/>
  <c r="Q199" i="19"/>
  <c r="R199" i="19"/>
  <c r="S199" i="19"/>
  <c r="T199" i="19"/>
  <c r="U199" i="19"/>
  <c r="V199" i="19"/>
  <c r="W199" i="19"/>
  <c r="X199" i="19"/>
  <c r="AV199" i="19" s="1"/>
  <c r="Y199" i="19"/>
  <c r="Z199" i="19"/>
  <c r="AA199" i="19"/>
  <c r="AB199" i="19"/>
  <c r="AC199" i="19"/>
  <c r="AD199" i="19"/>
  <c r="AE199" i="19"/>
  <c r="AF199" i="19"/>
  <c r="C200" i="19"/>
  <c r="D200" i="19"/>
  <c r="E200" i="19"/>
  <c r="F200" i="19"/>
  <c r="G200" i="19"/>
  <c r="H200" i="19"/>
  <c r="I200" i="19"/>
  <c r="J200" i="19"/>
  <c r="L200" i="19"/>
  <c r="M200" i="19"/>
  <c r="N200" i="19"/>
  <c r="O200" i="19"/>
  <c r="P200" i="19"/>
  <c r="Q200" i="19"/>
  <c r="R200" i="19"/>
  <c r="S200" i="19"/>
  <c r="T200" i="19"/>
  <c r="U200" i="19"/>
  <c r="V200" i="19"/>
  <c r="W200" i="19"/>
  <c r="X200" i="19"/>
  <c r="AV200" i="19" s="1"/>
  <c r="Y200" i="19"/>
  <c r="Z200" i="19"/>
  <c r="AA200" i="19"/>
  <c r="AB200" i="19"/>
  <c r="AC200" i="19"/>
  <c r="AD200" i="19"/>
  <c r="AE200" i="19"/>
  <c r="AF200" i="19"/>
  <c r="C201" i="19"/>
  <c r="D201" i="19"/>
  <c r="E201" i="19"/>
  <c r="F201" i="19"/>
  <c r="G201" i="19"/>
  <c r="H201" i="19"/>
  <c r="I201" i="19"/>
  <c r="J201" i="19"/>
  <c r="L201" i="19"/>
  <c r="M201" i="19"/>
  <c r="N201" i="19"/>
  <c r="O201" i="19"/>
  <c r="P201" i="19"/>
  <c r="Q201" i="19"/>
  <c r="R201" i="19"/>
  <c r="S201" i="19"/>
  <c r="T201" i="19"/>
  <c r="U201" i="19"/>
  <c r="V201" i="19"/>
  <c r="W201" i="19"/>
  <c r="X201" i="19"/>
  <c r="AV201" i="19" s="1"/>
  <c r="Y201" i="19"/>
  <c r="Z201" i="19"/>
  <c r="AA201" i="19"/>
  <c r="AB201" i="19"/>
  <c r="AC201" i="19"/>
  <c r="AD201" i="19"/>
  <c r="AE201" i="19"/>
  <c r="AF201" i="19"/>
  <c r="C202" i="19"/>
  <c r="D202" i="19"/>
  <c r="E202" i="19"/>
  <c r="F202" i="19"/>
  <c r="G202" i="19"/>
  <c r="H202" i="19"/>
  <c r="I202" i="19"/>
  <c r="J202" i="19"/>
  <c r="L202" i="19"/>
  <c r="M202" i="19"/>
  <c r="N202" i="19"/>
  <c r="O202" i="19"/>
  <c r="P202" i="19"/>
  <c r="Q202" i="19"/>
  <c r="R202" i="19"/>
  <c r="S202" i="19"/>
  <c r="T202" i="19"/>
  <c r="U202" i="19"/>
  <c r="V202" i="19"/>
  <c r="W202" i="19"/>
  <c r="X202" i="19"/>
  <c r="AV202" i="19" s="1"/>
  <c r="Y202" i="19"/>
  <c r="Z202" i="19"/>
  <c r="AA202" i="19"/>
  <c r="AB202" i="19"/>
  <c r="AC202" i="19"/>
  <c r="AD202" i="19"/>
  <c r="AE202" i="19"/>
  <c r="AF202" i="19"/>
  <c r="C203" i="19"/>
  <c r="D203" i="19"/>
  <c r="E203" i="19"/>
  <c r="F203" i="19"/>
  <c r="G203" i="19"/>
  <c r="H203" i="19"/>
  <c r="I203" i="19"/>
  <c r="J203" i="19"/>
  <c r="L203" i="19"/>
  <c r="M203" i="19"/>
  <c r="N203" i="19"/>
  <c r="O203" i="19"/>
  <c r="P203" i="19"/>
  <c r="Q203" i="19"/>
  <c r="R203" i="19"/>
  <c r="S203" i="19"/>
  <c r="T203" i="19"/>
  <c r="U203" i="19"/>
  <c r="V203" i="19"/>
  <c r="W203" i="19"/>
  <c r="X203" i="19"/>
  <c r="AV203" i="19" s="1"/>
  <c r="Y203" i="19"/>
  <c r="Z203" i="19"/>
  <c r="AA203" i="19"/>
  <c r="AB203" i="19"/>
  <c r="AC203" i="19"/>
  <c r="AD203" i="19"/>
  <c r="AE203" i="19"/>
  <c r="AF203" i="19"/>
  <c r="C204" i="19"/>
  <c r="D204" i="19"/>
  <c r="E204" i="19"/>
  <c r="F204" i="19"/>
  <c r="G204" i="19"/>
  <c r="H204" i="19"/>
  <c r="I204" i="19"/>
  <c r="J204" i="19"/>
  <c r="L204" i="19"/>
  <c r="M204" i="19"/>
  <c r="N204" i="19"/>
  <c r="O204" i="19"/>
  <c r="P204" i="19"/>
  <c r="Q204" i="19"/>
  <c r="R204" i="19"/>
  <c r="S204" i="19"/>
  <c r="T204" i="19"/>
  <c r="U204" i="19"/>
  <c r="V204" i="19"/>
  <c r="W204" i="19"/>
  <c r="X204" i="19"/>
  <c r="AV204" i="19" s="1"/>
  <c r="Y204" i="19"/>
  <c r="Z204" i="19"/>
  <c r="AA204" i="19"/>
  <c r="AB204" i="19"/>
  <c r="AC204" i="19"/>
  <c r="AD204" i="19"/>
  <c r="AE204" i="19"/>
  <c r="AF204" i="19"/>
  <c r="C205" i="19"/>
  <c r="D205" i="19"/>
  <c r="E205" i="19"/>
  <c r="F205" i="19"/>
  <c r="G205" i="19"/>
  <c r="H205" i="19"/>
  <c r="I205" i="19"/>
  <c r="J205" i="19"/>
  <c r="L205" i="19"/>
  <c r="M205" i="19"/>
  <c r="N205" i="19"/>
  <c r="O205" i="19"/>
  <c r="P205" i="19"/>
  <c r="Q205" i="19"/>
  <c r="R205" i="19"/>
  <c r="S205" i="19"/>
  <c r="T205" i="19"/>
  <c r="U205" i="19"/>
  <c r="V205" i="19"/>
  <c r="W205" i="19"/>
  <c r="X205" i="19"/>
  <c r="AV205" i="19" s="1"/>
  <c r="Y205" i="19"/>
  <c r="Z205" i="19"/>
  <c r="AA205" i="19"/>
  <c r="AB205" i="19"/>
  <c r="AC205" i="19"/>
  <c r="AD205" i="19"/>
  <c r="AE205" i="19"/>
  <c r="AF205" i="19"/>
  <c r="C206" i="19"/>
  <c r="D206" i="19"/>
  <c r="E206" i="19"/>
  <c r="F206" i="19"/>
  <c r="G206" i="19"/>
  <c r="H206" i="19"/>
  <c r="I206" i="19"/>
  <c r="J206" i="19"/>
  <c r="L206" i="19"/>
  <c r="M206" i="19"/>
  <c r="N206" i="19"/>
  <c r="O206" i="19"/>
  <c r="P206" i="19"/>
  <c r="Q206" i="19"/>
  <c r="R206" i="19"/>
  <c r="S206" i="19"/>
  <c r="T206" i="19"/>
  <c r="U206" i="19"/>
  <c r="V206" i="19"/>
  <c r="W206" i="19"/>
  <c r="X206" i="19"/>
  <c r="AV206" i="19" s="1"/>
  <c r="Y206" i="19"/>
  <c r="Z206" i="19"/>
  <c r="AA206" i="19"/>
  <c r="AB206" i="19"/>
  <c r="AC206" i="19"/>
  <c r="AD206" i="19"/>
  <c r="AE206" i="19"/>
  <c r="AF206" i="19"/>
  <c r="C207" i="19"/>
  <c r="D207" i="19"/>
  <c r="E207" i="19"/>
  <c r="F207" i="19"/>
  <c r="G207" i="19"/>
  <c r="H207" i="19"/>
  <c r="I207" i="19"/>
  <c r="J207" i="19"/>
  <c r="L207" i="19"/>
  <c r="M207" i="19"/>
  <c r="N207" i="19"/>
  <c r="O207" i="19"/>
  <c r="P207" i="19"/>
  <c r="Q207" i="19"/>
  <c r="R207" i="19"/>
  <c r="S207" i="19"/>
  <c r="T207" i="19"/>
  <c r="U207" i="19"/>
  <c r="V207" i="19"/>
  <c r="W207" i="19"/>
  <c r="X207" i="19"/>
  <c r="AV207" i="19" s="1"/>
  <c r="Y207" i="19"/>
  <c r="Z207" i="19"/>
  <c r="AA207" i="19"/>
  <c r="AB207" i="19"/>
  <c r="AC207" i="19"/>
  <c r="AD207" i="19"/>
  <c r="AE207" i="19"/>
  <c r="AF207" i="19"/>
  <c r="C208" i="19"/>
  <c r="D208" i="19"/>
  <c r="E208" i="19"/>
  <c r="F208" i="19"/>
  <c r="G208" i="19"/>
  <c r="H208" i="19"/>
  <c r="I208" i="19"/>
  <c r="J208" i="19"/>
  <c r="L208" i="19"/>
  <c r="M208" i="19"/>
  <c r="N208" i="19"/>
  <c r="O208" i="19"/>
  <c r="P208" i="19"/>
  <c r="Q208" i="19"/>
  <c r="R208" i="19"/>
  <c r="S208" i="19"/>
  <c r="T208" i="19"/>
  <c r="U208" i="19"/>
  <c r="V208" i="19"/>
  <c r="W208" i="19"/>
  <c r="X208" i="19"/>
  <c r="AV208" i="19" s="1"/>
  <c r="Y208" i="19"/>
  <c r="Z208" i="19"/>
  <c r="AA208" i="19"/>
  <c r="AB208" i="19"/>
  <c r="AC208" i="19"/>
  <c r="AD208" i="19"/>
  <c r="AE208" i="19"/>
  <c r="AF208" i="19"/>
  <c r="C209" i="19"/>
  <c r="D209" i="19"/>
  <c r="E209" i="19"/>
  <c r="F209" i="19"/>
  <c r="G209" i="19"/>
  <c r="H209" i="19"/>
  <c r="I209" i="19"/>
  <c r="J209" i="19"/>
  <c r="L209" i="19"/>
  <c r="M209" i="19"/>
  <c r="N209" i="19"/>
  <c r="O209" i="19"/>
  <c r="P209" i="19"/>
  <c r="Q209" i="19"/>
  <c r="R209" i="19"/>
  <c r="S209" i="19"/>
  <c r="T209" i="19"/>
  <c r="U209" i="19"/>
  <c r="V209" i="19"/>
  <c r="W209" i="19"/>
  <c r="X209" i="19"/>
  <c r="AV209" i="19" s="1"/>
  <c r="Y209" i="19"/>
  <c r="Z209" i="19"/>
  <c r="AA209" i="19"/>
  <c r="AB209" i="19"/>
  <c r="AC209" i="19"/>
  <c r="AD209" i="19"/>
  <c r="AE209" i="19"/>
  <c r="AF209" i="19"/>
  <c r="C210" i="19"/>
  <c r="D210" i="19"/>
  <c r="E210" i="19"/>
  <c r="F210" i="19"/>
  <c r="G210" i="19"/>
  <c r="H210" i="19"/>
  <c r="I210" i="19"/>
  <c r="J210" i="19"/>
  <c r="L210" i="19"/>
  <c r="M210" i="19"/>
  <c r="N210" i="19"/>
  <c r="O210" i="19"/>
  <c r="P210" i="19"/>
  <c r="Q210" i="19"/>
  <c r="R210" i="19"/>
  <c r="S210" i="19"/>
  <c r="T210" i="19"/>
  <c r="U210" i="19"/>
  <c r="V210" i="19"/>
  <c r="W210" i="19"/>
  <c r="X210" i="19"/>
  <c r="AV210" i="19" s="1"/>
  <c r="Y210" i="19"/>
  <c r="Z210" i="19"/>
  <c r="AA210" i="19"/>
  <c r="AB210" i="19"/>
  <c r="AC210" i="19"/>
  <c r="AD210" i="19"/>
  <c r="AE210" i="19"/>
  <c r="AF210" i="19"/>
  <c r="C211" i="19"/>
  <c r="D211" i="19"/>
  <c r="E211" i="19"/>
  <c r="F211" i="19"/>
  <c r="G211" i="19"/>
  <c r="H211" i="19"/>
  <c r="I211" i="19"/>
  <c r="J211" i="19"/>
  <c r="L211" i="19"/>
  <c r="M211" i="19"/>
  <c r="N211" i="19"/>
  <c r="O211" i="19"/>
  <c r="P211" i="19"/>
  <c r="Q211" i="19"/>
  <c r="R211" i="19"/>
  <c r="S211" i="19"/>
  <c r="T211" i="19"/>
  <c r="U211" i="19"/>
  <c r="V211" i="19"/>
  <c r="W211" i="19"/>
  <c r="X211" i="19"/>
  <c r="AV211" i="19" s="1"/>
  <c r="Y211" i="19"/>
  <c r="Z211" i="19"/>
  <c r="AA211" i="19"/>
  <c r="AB211" i="19"/>
  <c r="AC211" i="19"/>
  <c r="AD211" i="19"/>
  <c r="AE211" i="19"/>
  <c r="AF211" i="19"/>
  <c r="C212" i="19"/>
  <c r="D212" i="19"/>
  <c r="E212" i="19"/>
  <c r="F212" i="19"/>
  <c r="G212" i="19"/>
  <c r="H212" i="19"/>
  <c r="I212" i="19"/>
  <c r="J212" i="19"/>
  <c r="L212" i="19"/>
  <c r="M212" i="19"/>
  <c r="N212" i="19"/>
  <c r="O212" i="19"/>
  <c r="P212" i="19"/>
  <c r="Q212" i="19"/>
  <c r="R212" i="19"/>
  <c r="S212" i="19"/>
  <c r="T212" i="19"/>
  <c r="U212" i="19"/>
  <c r="V212" i="19"/>
  <c r="W212" i="19"/>
  <c r="X212" i="19"/>
  <c r="AV212" i="19" s="1"/>
  <c r="Y212" i="19"/>
  <c r="Z212" i="19"/>
  <c r="AA212" i="19"/>
  <c r="AB212" i="19"/>
  <c r="AC212" i="19"/>
  <c r="AD212" i="19"/>
  <c r="AE212" i="19"/>
  <c r="AF212" i="19"/>
  <c r="C213" i="19"/>
  <c r="D213" i="19"/>
  <c r="E213" i="19"/>
  <c r="F213" i="19"/>
  <c r="G213" i="19"/>
  <c r="H213" i="19"/>
  <c r="I213" i="19"/>
  <c r="J213" i="19"/>
  <c r="L213" i="19"/>
  <c r="M213" i="19"/>
  <c r="N213" i="19"/>
  <c r="O213" i="19"/>
  <c r="P213" i="19"/>
  <c r="Q213" i="19"/>
  <c r="R213" i="19"/>
  <c r="S213" i="19"/>
  <c r="T213" i="19"/>
  <c r="U213" i="19"/>
  <c r="V213" i="19"/>
  <c r="W213" i="19"/>
  <c r="X213" i="19"/>
  <c r="AV213" i="19" s="1"/>
  <c r="Y213" i="19"/>
  <c r="Z213" i="19"/>
  <c r="AA213" i="19"/>
  <c r="AB213" i="19"/>
  <c r="AC213" i="19"/>
  <c r="AD213" i="19"/>
  <c r="AE213" i="19"/>
  <c r="AF213" i="19"/>
  <c r="C214" i="19"/>
  <c r="D214" i="19"/>
  <c r="E214" i="19"/>
  <c r="F214" i="19"/>
  <c r="G214" i="19"/>
  <c r="H214" i="19"/>
  <c r="I214" i="19"/>
  <c r="J214" i="19"/>
  <c r="L214" i="19"/>
  <c r="M214" i="19"/>
  <c r="N214" i="19"/>
  <c r="O214" i="19"/>
  <c r="P214" i="19"/>
  <c r="Q214" i="19"/>
  <c r="R214" i="19"/>
  <c r="S214" i="19"/>
  <c r="T214" i="19"/>
  <c r="U214" i="19"/>
  <c r="V214" i="19"/>
  <c r="W214" i="19"/>
  <c r="X214" i="19"/>
  <c r="AV214" i="19" s="1"/>
  <c r="Y214" i="19"/>
  <c r="Z214" i="19"/>
  <c r="AA214" i="19"/>
  <c r="AB214" i="19"/>
  <c r="AC214" i="19"/>
  <c r="AD214" i="19"/>
  <c r="AE214" i="19"/>
  <c r="AF214" i="19"/>
  <c r="C215" i="19"/>
  <c r="D215" i="19"/>
  <c r="E215" i="19"/>
  <c r="F215" i="19"/>
  <c r="G215" i="19"/>
  <c r="H215" i="19"/>
  <c r="I215" i="19"/>
  <c r="J215" i="19"/>
  <c r="L215" i="19"/>
  <c r="M215" i="19"/>
  <c r="N215" i="19"/>
  <c r="O215" i="19"/>
  <c r="P215" i="19"/>
  <c r="Q215" i="19"/>
  <c r="R215" i="19"/>
  <c r="S215" i="19"/>
  <c r="T215" i="19"/>
  <c r="U215" i="19"/>
  <c r="V215" i="19"/>
  <c r="W215" i="19"/>
  <c r="X215" i="19"/>
  <c r="AV215" i="19" s="1"/>
  <c r="Y215" i="19"/>
  <c r="Z215" i="19"/>
  <c r="AA215" i="19"/>
  <c r="AB215" i="19"/>
  <c r="AC215" i="19"/>
  <c r="AD215" i="19"/>
  <c r="AE215" i="19"/>
  <c r="AF215" i="19"/>
  <c r="C216" i="19"/>
  <c r="D216" i="19"/>
  <c r="E216" i="19"/>
  <c r="F216" i="19"/>
  <c r="G216" i="19"/>
  <c r="H216" i="19"/>
  <c r="I216" i="19"/>
  <c r="J216" i="19"/>
  <c r="L216" i="19"/>
  <c r="M216" i="19"/>
  <c r="N216" i="19"/>
  <c r="O216" i="19"/>
  <c r="P216" i="19"/>
  <c r="Q216" i="19"/>
  <c r="R216" i="19"/>
  <c r="S216" i="19"/>
  <c r="T216" i="19"/>
  <c r="U216" i="19"/>
  <c r="V216" i="19"/>
  <c r="W216" i="19"/>
  <c r="X216" i="19"/>
  <c r="AV216" i="19" s="1"/>
  <c r="Y216" i="19"/>
  <c r="Z216" i="19"/>
  <c r="AA216" i="19"/>
  <c r="AB216" i="19"/>
  <c r="AC216" i="19"/>
  <c r="AD216" i="19"/>
  <c r="AE216" i="19"/>
  <c r="AF216" i="19"/>
  <c r="C217" i="19"/>
  <c r="D217" i="19"/>
  <c r="E217" i="19"/>
  <c r="F217" i="19"/>
  <c r="G217" i="19"/>
  <c r="H217" i="19"/>
  <c r="I217" i="19"/>
  <c r="J217" i="19"/>
  <c r="L217" i="19"/>
  <c r="M217" i="19"/>
  <c r="N217" i="19"/>
  <c r="O217" i="19"/>
  <c r="P217" i="19"/>
  <c r="Q217" i="19"/>
  <c r="R217" i="19"/>
  <c r="S217" i="19"/>
  <c r="T217" i="19"/>
  <c r="U217" i="19"/>
  <c r="V217" i="19"/>
  <c r="W217" i="19"/>
  <c r="X217" i="19"/>
  <c r="AV217" i="19" s="1"/>
  <c r="Y217" i="19"/>
  <c r="Z217" i="19"/>
  <c r="AA217" i="19"/>
  <c r="AB217" i="19"/>
  <c r="AC217" i="19"/>
  <c r="AD217" i="19"/>
  <c r="AE217" i="19"/>
  <c r="AF217" i="19"/>
  <c r="C218" i="19"/>
  <c r="D218" i="19"/>
  <c r="E218" i="19"/>
  <c r="F218" i="19"/>
  <c r="G218" i="19"/>
  <c r="H218" i="19"/>
  <c r="I218" i="19"/>
  <c r="J218" i="19"/>
  <c r="L218" i="19"/>
  <c r="M218" i="19"/>
  <c r="N218" i="19"/>
  <c r="O218" i="19"/>
  <c r="P218" i="19"/>
  <c r="Q218" i="19"/>
  <c r="R218" i="19"/>
  <c r="S218" i="19"/>
  <c r="T218" i="19"/>
  <c r="U218" i="19"/>
  <c r="V218" i="19"/>
  <c r="W218" i="19"/>
  <c r="X218" i="19"/>
  <c r="AV218" i="19" s="1"/>
  <c r="Y218" i="19"/>
  <c r="Z218" i="19"/>
  <c r="AA218" i="19"/>
  <c r="AB218" i="19"/>
  <c r="AC218" i="19"/>
  <c r="AD218" i="19"/>
  <c r="AE218" i="19"/>
  <c r="AF218" i="19"/>
  <c r="C219" i="19"/>
  <c r="D219" i="19"/>
  <c r="E219" i="19"/>
  <c r="F219" i="19"/>
  <c r="G219" i="19"/>
  <c r="H219" i="19"/>
  <c r="I219" i="19"/>
  <c r="J219" i="19"/>
  <c r="L219" i="19"/>
  <c r="M219" i="19"/>
  <c r="N219" i="19"/>
  <c r="O219" i="19"/>
  <c r="P219" i="19"/>
  <c r="Q219" i="19"/>
  <c r="R219" i="19"/>
  <c r="S219" i="19"/>
  <c r="T219" i="19"/>
  <c r="U219" i="19"/>
  <c r="V219" i="19"/>
  <c r="W219" i="19"/>
  <c r="X219" i="19"/>
  <c r="AV219" i="19" s="1"/>
  <c r="Y219" i="19"/>
  <c r="Z219" i="19"/>
  <c r="AA219" i="19"/>
  <c r="AB219" i="19"/>
  <c r="AC219" i="19"/>
  <c r="AD219" i="19"/>
  <c r="AE219" i="19"/>
  <c r="AF219" i="19"/>
  <c r="C220" i="19"/>
  <c r="D220" i="19"/>
  <c r="E220" i="19"/>
  <c r="F220" i="19"/>
  <c r="G220" i="19"/>
  <c r="H220" i="19"/>
  <c r="I220" i="19"/>
  <c r="J220" i="19"/>
  <c r="L220" i="19"/>
  <c r="M220" i="19"/>
  <c r="N220" i="19"/>
  <c r="O220" i="19"/>
  <c r="P220" i="19"/>
  <c r="Q220" i="19"/>
  <c r="R220" i="19"/>
  <c r="S220" i="19"/>
  <c r="T220" i="19"/>
  <c r="U220" i="19"/>
  <c r="V220" i="19"/>
  <c r="W220" i="19"/>
  <c r="X220" i="19"/>
  <c r="AV220" i="19" s="1"/>
  <c r="Y220" i="19"/>
  <c r="Z220" i="19"/>
  <c r="AA220" i="19"/>
  <c r="AB220" i="19"/>
  <c r="AC220" i="19"/>
  <c r="AD220" i="19"/>
  <c r="AE220" i="19"/>
  <c r="AF220" i="19"/>
  <c r="C221" i="19"/>
  <c r="D221" i="19"/>
  <c r="E221" i="19"/>
  <c r="F221" i="19"/>
  <c r="G221" i="19"/>
  <c r="H221" i="19"/>
  <c r="I221" i="19"/>
  <c r="J221" i="19"/>
  <c r="L221" i="19"/>
  <c r="M221" i="19"/>
  <c r="N221" i="19"/>
  <c r="O221" i="19"/>
  <c r="P221" i="19"/>
  <c r="Q221" i="19"/>
  <c r="R221" i="19"/>
  <c r="S221" i="19"/>
  <c r="T221" i="19"/>
  <c r="U221" i="19"/>
  <c r="V221" i="19"/>
  <c r="W221" i="19"/>
  <c r="X221" i="19"/>
  <c r="AV221" i="19" s="1"/>
  <c r="Y221" i="19"/>
  <c r="Z221" i="19"/>
  <c r="AA221" i="19"/>
  <c r="AB221" i="19"/>
  <c r="AC221" i="19"/>
  <c r="AD221" i="19"/>
  <c r="AE221" i="19"/>
  <c r="AF221" i="19"/>
  <c r="C222" i="19"/>
  <c r="D222" i="19"/>
  <c r="E222" i="19"/>
  <c r="F222" i="19"/>
  <c r="G222" i="19"/>
  <c r="H222" i="19"/>
  <c r="I222" i="19"/>
  <c r="J222" i="19"/>
  <c r="L222" i="19"/>
  <c r="M222" i="19"/>
  <c r="N222" i="19"/>
  <c r="O222" i="19"/>
  <c r="P222" i="19"/>
  <c r="Q222" i="19"/>
  <c r="R222" i="19"/>
  <c r="S222" i="19"/>
  <c r="T222" i="19"/>
  <c r="U222" i="19"/>
  <c r="V222" i="19"/>
  <c r="W222" i="19"/>
  <c r="X222" i="19"/>
  <c r="AV222" i="19" s="1"/>
  <c r="Y222" i="19"/>
  <c r="Z222" i="19"/>
  <c r="AA222" i="19"/>
  <c r="AB222" i="19"/>
  <c r="AC222" i="19"/>
  <c r="AD222" i="19"/>
  <c r="AE222" i="19"/>
  <c r="AF222" i="19"/>
  <c r="C223" i="19"/>
  <c r="D223" i="19"/>
  <c r="E223" i="19"/>
  <c r="F223" i="19"/>
  <c r="G223" i="19"/>
  <c r="H223" i="19"/>
  <c r="I223" i="19"/>
  <c r="J223" i="19"/>
  <c r="L223" i="19"/>
  <c r="M223" i="19"/>
  <c r="N223" i="19"/>
  <c r="O223" i="19"/>
  <c r="P223" i="19"/>
  <c r="Q223" i="19"/>
  <c r="R223" i="19"/>
  <c r="S223" i="19"/>
  <c r="T223" i="19"/>
  <c r="U223" i="19"/>
  <c r="V223" i="19"/>
  <c r="W223" i="19"/>
  <c r="X223" i="19"/>
  <c r="AV223" i="19" s="1"/>
  <c r="Y223" i="19"/>
  <c r="Z223" i="19"/>
  <c r="AA223" i="19"/>
  <c r="AB223" i="19"/>
  <c r="AC223" i="19"/>
  <c r="AD223" i="19"/>
  <c r="AE223" i="19"/>
  <c r="AF223" i="19"/>
  <c r="C224" i="19"/>
  <c r="D224" i="19"/>
  <c r="E224" i="19"/>
  <c r="F224" i="19"/>
  <c r="G224" i="19"/>
  <c r="H224" i="19"/>
  <c r="I224" i="19"/>
  <c r="J224" i="19"/>
  <c r="L224" i="19"/>
  <c r="M224" i="19"/>
  <c r="N224" i="19"/>
  <c r="O224" i="19"/>
  <c r="P224" i="19"/>
  <c r="Q224" i="19"/>
  <c r="R224" i="19"/>
  <c r="S224" i="19"/>
  <c r="T224" i="19"/>
  <c r="U224" i="19"/>
  <c r="V224" i="19"/>
  <c r="W224" i="19"/>
  <c r="X224" i="19"/>
  <c r="AV224" i="19" s="1"/>
  <c r="Y224" i="19"/>
  <c r="Z224" i="19"/>
  <c r="AA224" i="19"/>
  <c r="AB224" i="19"/>
  <c r="AC224" i="19"/>
  <c r="AD224" i="19"/>
  <c r="AE224" i="19"/>
  <c r="AF224" i="19"/>
  <c r="C225" i="19"/>
  <c r="D225" i="19"/>
  <c r="E225" i="19"/>
  <c r="F225" i="19"/>
  <c r="G225" i="19"/>
  <c r="H225" i="19"/>
  <c r="I225" i="19"/>
  <c r="J225" i="19"/>
  <c r="L225" i="19"/>
  <c r="M225" i="19"/>
  <c r="N225" i="19"/>
  <c r="O225" i="19"/>
  <c r="P225" i="19"/>
  <c r="Q225" i="19"/>
  <c r="R225" i="19"/>
  <c r="S225" i="19"/>
  <c r="T225" i="19"/>
  <c r="U225" i="19"/>
  <c r="V225" i="19"/>
  <c r="W225" i="19"/>
  <c r="X225" i="19"/>
  <c r="AV225" i="19" s="1"/>
  <c r="Y225" i="19"/>
  <c r="Z225" i="19"/>
  <c r="AA225" i="19"/>
  <c r="AB225" i="19"/>
  <c r="AC225" i="19"/>
  <c r="AD225" i="19"/>
  <c r="AE225" i="19"/>
  <c r="AF225" i="19"/>
  <c r="C226" i="19"/>
  <c r="D226" i="19"/>
  <c r="E226" i="19"/>
  <c r="F226" i="19"/>
  <c r="G226" i="19"/>
  <c r="H226" i="19"/>
  <c r="I226" i="19"/>
  <c r="J226" i="19"/>
  <c r="L226" i="19"/>
  <c r="M226" i="19"/>
  <c r="N226" i="19"/>
  <c r="O226" i="19"/>
  <c r="P226" i="19"/>
  <c r="Q226" i="19"/>
  <c r="R226" i="19"/>
  <c r="S226" i="19"/>
  <c r="T226" i="19"/>
  <c r="U226" i="19"/>
  <c r="V226" i="19"/>
  <c r="W226" i="19"/>
  <c r="X226" i="19"/>
  <c r="AV226" i="19" s="1"/>
  <c r="Y226" i="19"/>
  <c r="Z226" i="19"/>
  <c r="AA226" i="19"/>
  <c r="AB226" i="19"/>
  <c r="AC226" i="19"/>
  <c r="AD226" i="19"/>
  <c r="AE226" i="19"/>
  <c r="AF226" i="19"/>
  <c r="C227" i="19"/>
  <c r="D227" i="19"/>
  <c r="E227" i="19"/>
  <c r="F227" i="19"/>
  <c r="G227" i="19"/>
  <c r="H227" i="19"/>
  <c r="I227" i="19"/>
  <c r="J227" i="19"/>
  <c r="L227" i="19"/>
  <c r="M227" i="19"/>
  <c r="N227" i="19"/>
  <c r="O227" i="19"/>
  <c r="P227" i="19"/>
  <c r="Q227" i="19"/>
  <c r="R227" i="19"/>
  <c r="S227" i="19"/>
  <c r="T227" i="19"/>
  <c r="U227" i="19"/>
  <c r="V227" i="19"/>
  <c r="W227" i="19"/>
  <c r="X227" i="19"/>
  <c r="AV227" i="19" s="1"/>
  <c r="Y227" i="19"/>
  <c r="Z227" i="19"/>
  <c r="AA227" i="19"/>
  <c r="AB227" i="19"/>
  <c r="AC227" i="19"/>
  <c r="AD227" i="19"/>
  <c r="AE227" i="19"/>
  <c r="AF227" i="19"/>
  <c r="C228" i="19"/>
  <c r="D228" i="19"/>
  <c r="E228" i="19"/>
  <c r="F228" i="19"/>
  <c r="G228" i="19"/>
  <c r="H228" i="19"/>
  <c r="I228" i="19"/>
  <c r="J228" i="19"/>
  <c r="L228" i="19"/>
  <c r="M228" i="19"/>
  <c r="N228" i="19"/>
  <c r="O228" i="19"/>
  <c r="P228" i="19"/>
  <c r="Q228" i="19"/>
  <c r="R228" i="19"/>
  <c r="S228" i="19"/>
  <c r="T228" i="19"/>
  <c r="U228" i="19"/>
  <c r="V228" i="19"/>
  <c r="W228" i="19"/>
  <c r="X228" i="19"/>
  <c r="AV228" i="19" s="1"/>
  <c r="Y228" i="19"/>
  <c r="Z228" i="19"/>
  <c r="AA228" i="19"/>
  <c r="AB228" i="19"/>
  <c r="AC228" i="19"/>
  <c r="AD228" i="19"/>
  <c r="AE228" i="19"/>
  <c r="AF228" i="19"/>
  <c r="C229" i="19"/>
  <c r="D229" i="19"/>
  <c r="E229" i="19"/>
  <c r="F229" i="19"/>
  <c r="G229" i="19"/>
  <c r="H229" i="19"/>
  <c r="I229" i="19"/>
  <c r="J229" i="19"/>
  <c r="L229" i="19"/>
  <c r="M229" i="19"/>
  <c r="N229" i="19"/>
  <c r="O229" i="19"/>
  <c r="P229" i="19"/>
  <c r="Q229" i="19"/>
  <c r="R229" i="19"/>
  <c r="S229" i="19"/>
  <c r="T229" i="19"/>
  <c r="U229" i="19"/>
  <c r="V229" i="19"/>
  <c r="W229" i="19"/>
  <c r="X229" i="19"/>
  <c r="AV229" i="19" s="1"/>
  <c r="Y229" i="19"/>
  <c r="Z229" i="19"/>
  <c r="AA229" i="19"/>
  <c r="AB229" i="19"/>
  <c r="AC229" i="19"/>
  <c r="AD229" i="19"/>
  <c r="AE229" i="19"/>
  <c r="AF229" i="19"/>
  <c r="C230" i="19"/>
  <c r="D230" i="19"/>
  <c r="E230" i="19"/>
  <c r="F230" i="19"/>
  <c r="G230" i="19"/>
  <c r="H230" i="19"/>
  <c r="I230" i="19"/>
  <c r="J230" i="19"/>
  <c r="L230" i="19"/>
  <c r="M230" i="19"/>
  <c r="N230" i="19"/>
  <c r="O230" i="19"/>
  <c r="P230" i="19"/>
  <c r="Q230" i="19"/>
  <c r="R230" i="19"/>
  <c r="S230" i="19"/>
  <c r="T230" i="19"/>
  <c r="U230" i="19"/>
  <c r="V230" i="19"/>
  <c r="W230" i="19"/>
  <c r="X230" i="19"/>
  <c r="AV230" i="19" s="1"/>
  <c r="Y230" i="19"/>
  <c r="Z230" i="19"/>
  <c r="AA230" i="19"/>
  <c r="AB230" i="19"/>
  <c r="AC230" i="19"/>
  <c r="AD230" i="19"/>
  <c r="AE230" i="19"/>
  <c r="AF230" i="19"/>
  <c r="C231" i="19"/>
  <c r="D231" i="19"/>
  <c r="E231" i="19"/>
  <c r="F231" i="19"/>
  <c r="G231" i="19"/>
  <c r="H231" i="19"/>
  <c r="I231" i="19"/>
  <c r="J231" i="19"/>
  <c r="L231" i="19"/>
  <c r="M231" i="19"/>
  <c r="N231" i="19"/>
  <c r="O231" i="19"/>
  <c r="P231" i="19"/>
  <c r="Q231" i="19"/>
  <c r="R231" i="19"/>
  <c r="S231" i="19"/>
  <c r="T231" i="19"/>
  <c r="U231" i="19"/>
  <c r="V231" i="19"/>
  <c r="W231" i="19"/>
  <c r="X231" i="19"/>
  <c r="AV231" i="19" s="1"/>
  <c r="Y231" i="19"/>
  <c r="Z231" i="19"/>
  <c r="AA231" i="19"/>
  <c r="AB231" i="19"/>
  <c r="AC231" i="19"/>
  <c r="AD231" i="19"/>
  <c r="AE231" i="19"/>
  <c r="AF231" i="19"/>
  <c r="C232" i="19"/>
  <c r="D232" i="19"/>
  <c r="E232" i="19"/>
  <c r="F232" i="19"/>
  <c r="G232" i="19"/>
  <c r="H232" i="19"/>
  <c r="I232" i="19"/>
  <c r="J232" i="19"/>
  <c r="L232" i="19"/>
  <c r="M232" i="19"/>
  <c r="N232" i="19"/>
  <c r="O232" i="19"/>
  <c r="P232" i="19"/>
  <c r="Q232" i="19"/>
  <c r="R232" i="19"/>
  <c r="S232" i="19"/>
  <c r="T232" i="19"/>
  <c r="U232" i="19"/>
  <c r="V232" i="19"/>
  <c r="W232" i="19"/>
  <c r="X232" i="19"/>
  <c r="AV232" i="19" s="1"/>
  <c r="Y232" i="19"/>
  <c r="Z232" i="19"/>
  <c r="AA232" i="19"/>
  <c r="AB232" i="19"/>
  <c r="AC232" i="19"/>
  <c r="AD232" i="19"/>
  <c r="AE232" i="19"/>
  <c r="AF232" i="19"/>
  <c r="C233" i="19"/>
  <c r="D233" i="19"/>
  <c r="E233" i="19"/>
  <c r="F233" i="19"/>
  <c r="G233" i="19"/>
  <c r="H233" i="19"/>
  <c r="I233" i="19"/>
  <c r="J233" i="19"/>
  <c r="L233" i="19"/>
  <c r="M233" i="19"/>
  <c r="N233" i="19"/>
  <c r="O233" i="19"/>
  <c r="P233" i="19"/>
  <c r="Q233" i="19"/>
  <c r="R233" i="19"/>
  <c r="S233" i="19"/>
  <c r="T233" i="19"/>
  <c r="U233" i="19"/>
  <c r="V233" i="19"/>
  <c r="W233" i="19"/>
  <c r="X233" i="19"/>
  <c r="AV233" i="19" s="1"/>
  <c r="Y233" i="19"/>
  <c r="Z233" i="19"/>
  <c r="AA233" i="19"/>
  <c r="AB233" i="19"/>
  <c r="AC233" i="19"/>
  <c r="AD233" i="19"/>
  <c r="AE233" i="19"/>
  <c r="AF233" i="19"/>
  <c r="C234" i="19"/>
  <c r="D234" i="19"/>
  <c r="E234" i="19"/>
  <c r="F234" i="19"/>
  <c r="G234" i="19"/>
  <c r="H234" i="19"/>
  <c r="I234" i="19"/>
  <c r="J234" i="19"/>
  <c r="L234" i="19"/>
  <c r="M234" i="19"/>
  <c r="N234" i="19"/>
  <c r="O234" i="19"/>
  <c r="P234" i="19"/>
  <c r="Q234" i="19"/>
  <c r="R234" i="19"/>
  <c r="S234" i="19"/>
  <c r="T234" i="19"/>
  <c r="U234" i="19"/>
  <c r="V234" i="19"/>
  <c r="W234" i="19"/>
  <c r="X234" i="19"/>
  <c r="AV234" i="19" s="1"/>
  <c r="Y234" i="19"/>
  <c r="Z234" i="19"/>
  <c r="AA234" i="19"/>
  <c r="AB234" i="19"/>
  <c r="AC234" i="19"/>
  <c r="AD234" i="19"/>
  <c r="AE234" i="19"/>
  <c r="AF234" i="19"/>
  <c r="C235" i="19"/>
  <c r="D235" i="19"/>
  <c r="E235" i="19"/>
  <c r="F235" i="19"/>
  <c r="G235" i="19"/>
  <c r="H235" i="19"/>
  <c r="I235" i="19"/>
  <c r="J235" i="19"/>
  <c r="L235" i="19"/>
  <c r="M235" i="19"/>
  <c r="N235" i="19"/>
  <c r="O235" i="19"/>
  <c r="P235" i="19"/>
  <c r="Q235" i="19"/>
  <c r="R235" i="19"/>
  <c r="S235" i="19"/>
  <c r="T235" i="19"/>
  <c r="U235" i="19"/>
  <c r="V235" i="19"/>
  <c r="W235" i="19"/>
  <c r="X235" i="19"/>
  <c r="AV235" i="19" s="1"/>
  <c r="Y235" i="19"/>
  <c r="Z235" i="19"/>
  <c r="AA235" i="19"/>
  <c r="AB235" i="19"/>
  <c r="AC235" i="19"/>
  <c r="AD235" i="19"/>
  <c r="AE235" i="19"/>
  <c r="AF235" i="19"/>
  <c r="C236" i="19"/>
  <c r="D236" i="19"/>
  <c r="E236" i="19"/>
  <c r="F236" i="19"/>
  <c r="G236" i="19"/>
  <c r="H236" i="19"/>
  <c r="I236" i="19"/>
  <c r="J236" i="19"/>
  <c r="L236" i="19"/>
  <c r="M236" i="19"/>
  <c r="N236" i="19"/>
  <c r="O236" i="19"/>
  <c r="P236" i="19"/>
  <c r="Q236" i="19"/>
  <c r="R236" i="19"/>
  <c r="S236" i="19"/>
  <c r="T236" i="19"/>
  <c r="U236" i="19"/>
  <c r="V236" i="19"/>
  <c r="W236" i="19"/>
  <c r="X236" i="19"/>
  <c r="AV236" i="19" s="1"/>
  <c r="Y236" i="19"/>
  <c r="Z236" i="19"/>
  <c r="AA236" i="19"/>
  <c r="AB236" i="19"/>
  <c r="AC236" i="19"/>
  <c r="AD236" i="19"/>
  <c r="AE236" i="19"/>
  <c r="AF236" i="19"/>
  <c r="C237" i="19"/>
  <c r="D237" i="19"/>
  <c r="E237" i="19"/>
  <c r="F237" i="19"/>
  <c r="G237" i="19"/>
  <c r="H237" i="19"/>
  <c r="I237" i="19"/>
  <c r="J237" i="19"/>
  <c r="L237" i="19"/>
  <c r="M237" i="19"/>
  <c r="N237" i="19"/>
  <c r="O237" i="19"/>
  <c r="P237" i="19"/>
  <c r="Q237" i="19"/>
  <c r="R237" i="19"/>
  <c r="S237" i="19"/>
  <c r="T237" i="19"/>
  <c r="U237" i="19"/>
  <c r="V237" i="19"/>
  <c r="W237" i="19"/>
  <c r="X237" i="19"/>
  <c r="AV237" i="19" s="1"/>
  <c r="Y237" i="19"/>
  <c r="Z237" i="19"/>
  <c r="AA237" i="19"/>
  <c r="AB237" i="19"/>
  <c r="AC237" i="19"/>
  <c r="AD237" i="19"/>
  <c r="AE237" i="19"/>
  <c r="AF237" i="19"/>
  <c r="C238" i="19"/>
  <c r="D238" i="19"/>
  <c r="E238" i="19"/>
  <c r="F238" i="19"/>
  <c r="G238" i="19"/>
  <c r="H238" i="19"/>
  <c r="I238" i="19"/>
  <c r="J238" i="19"/>
  <c r="L238" i="19"/>
  <c r="M238" i="19"/>
  <c r="N238" i="19"/>
  <c r="O238" i="19"/>
  <c r="P238" i="19"/>
  <c r="Q238" i="19"/>
  <c r="R238" i="19"/>
  <c r="S238" i="19"/>
  <c r="T238" i="19"/>
  <c r="U238" i="19"/>
  <c r="V238" i="19"/>
  <c r="W238" i="19"/>
  <c r="X238" i="19"/>
  <c r="AV238" i="19" s="1"/>
  <c r="Y238" i="19"/>
  <c r="Z238" i="19"/>
  <c r="AA238" i="19"/>
  <c r="AB238" i="19"/>
  <c r="AC238" i="19"/>
  <c r="AD238" i="19"/>
  <c r="AE238" i="19"/>
  <c r="AF238" i="19"/>
  <c r="C239" i="19"/>
  <c r="D239" i="19"/>
  <c r="E239" i="19"/>
  <c r="F239" i="19"/>
  <c r="G239" i="19"/>
  <c r="H239" i="19"/>
  <c r="I239" i="19"/>
  <c r="J239" i="19"/>
  <c r="L239" i="19"/>
  <c r="M239" i="19"/>
  <c r="N239" i="19"/>
  <c r="O239" i="19"/>
  <c r="P239" i="19"/>
  <c r="Q239" i="19"/>
  <c r="R239" i="19"/>
  <c r="S239" i="19"/>
  <c r="T239" i="19"/>
  <c r="U239" i="19"/>
  <c r="V239" i="19"/>
  <c r="W239" i="19"/>
  <c r="X239" i="19"/>
  <c r="AV239" i="19" s="1"/>
  <c r="Y239" i="19"/>
  <c r="Z239" i="19"/>
  <c r="AA239" i="19"/>
  <c r="AB239" i="19"/>
  <c r="AC239" i="19"/>
  <c r="AD239" i="19"/>
  <c r="AE239" i="19"/>
  <c r="AF239" i="19"/>
  <c r="C240" i="19"/>
  <c r="D240" i="19"/>
  <c r="E240" i="19"/>
  <c r="F240" i="19"/>
  <c r="G240" i="19"/>
  <c r="H240" i="19"/>
  <c r="I240" i="19"/>
  <c r="J240" i="19"/>
  <c r="L240" i="19"/>
  <c r="M240" i="19"/>
  <c r="N240" i="19"/>
  <c r="O240" i="19"/>
  <c r="P240" i="19"/>
  <c r="Q240" i="19"/>
  <c r="R240" i="19"/>
  <c r="S240" i="19"/>
  <c r="T240" i="19"/>
  <c r="U240" i="19"/>
  <c r="V240" i="19"/>
  <c r="W240" i="19"/>
  <c r="X240" i="19"/>
  <c r="AV240" i="19" s="1"/>
  <c r="Y240" i="19"/>
  <c r="Z240" i="19"/>
  <c r="AA240" i="19"/>
  <c r="AB240" i="19"/>
  <c r="AC240" i="19"/>
  <c r="AD240" i="19"/>
  <c r="AE240" i="19"/>
  <c r="AF240" i="19"/>
  <c r="C241" i="19"/>
  <c r="D241" i="19"/>
  <c r="E241" i="19"/>
  <c r="F241" i="19"/>
  <c r="G241" i="19"/>
  <c r="H241" i="19"/>
  <c r="I241" i="19"/>
  <c r="J241" i="19"/>
  <c r="L241" i="19"/>
  <c r="M241" i="19"/>
  <c r="N241" i="19"/>
  <c r="O241" i="19"/>
  <c r="P241" i="19"/>
  <c r="Q241" i="19"/>
  <c r="R241" i="19"/>
  <c r="S241" i="19"/>
  <c r="T241" i="19"/>
  <c r="U241" i="19"/>
  <c r="V241" i="19"/>
  <c r="W241" i="19"/>
  <c r="X241" i="19"/>
  <c r="AV241" i="19" s="1"/>
  <c r="Y241" i="19"/>
  <c r="Z241" i="19"/>
  <c r="AA241" i="19"/>
  <c r="AB241" i="19"/>
  <c r="AC241" i="19"/>
  <c r="AD241" i="19"/>
  <c r="AE241" i="19"/>
  <c r="AF241" i="19"/>
  <c r="C242" i="19"/>
  <c r="D242" i="19"/>
  <c r="E242" i="19"/>
  <c r="F242" i="19"/>
  <c r="G242" i="19"/>
  <c r="H242" i="19"/>
  <c r="I242" i="19"/>
  <c r="J242" i="19"/>
  <c r="L242" i="19"/>
  <c r="M242" i="19"/>
  <c r="N242" i="19"/>
  <c r="O242" i="19"/>
  <c r="P242" i="19"/>
  <c r="Q242" i="19"/>
  <c r="R242" i="19"/>
  <c r="S242" i="19"/>
  <c r="T242" i="19"/>
  <c r="U242" i="19"/>
  <c r="V242" i="19"/>
  <c r="W242" i="19"/>
  <c r="X242" i="19"/>
  <c r="AV242" i="19" s="1"/>
  <c r="Y242" i="19"/>
  <c r="Z242" i="19"/>
  <c r="AA242" i="19"/>
  <c r="AB242" i="19"/>
  <c r="AC242" i="19"/>
  <c r="AD242" i="19"/>
  <c r="AE242" i="19"/>
  <c r="AF242" i="19"/>
  <c r="C243" i="19"/>
  <c r="D243" i="19"/>
  <c r="E243" i="19"/>
  <c r="F243" i="19"/>
  <c r="G243" i="19"/>
  <c r="H243" i="19"/>
  <c r="I243" i="19"/>
  <c r="J243" i="19"/>
  <c r="L243" i="19"/>
  <c r="M243" i="19"/>
  <c r="N243" i="19"/>
  <c r="O243" i="19"/>
  <c r="P243" i="19"/>
  <c r="Q243" i="19"/>
  <c r="R243" i="19"/>
  <c r="S243" i="19"/>
  <c r="T243" i="19"/>
  <c r="U243" i="19"/>
  <c r="V243" i="19"/>
  <c r="W243" i="19"/>
  <c r="X243" i="19"/>
  <c r="AV243" i="19" s="1"/>
  <c r="Y243" i="19"/>
  <c r="Z243" i="19"/>
  <c r="AA243" i="19"/>
  <c r="AB243" i="19"/>
  <c r="AC243" i="19"/>
  <c r="AD243" i="19"/>
  <c r="AE243" i="19"/>
  <c r="AF243" i="19"/>
  <c r="C244" i="19"/>
  <c r="D244" i="19"/>
  <c r="E244" i="19"/>
  <c r="F244" i="19"/>
  <c r="G244" i="19"/>
  <c r="H244" i="19"/>
  <c r="I244" i="19"/>
  <c r="J244" i="19"/>
  <c r="L244" i="19"/>
  <c r="M244" i="19"/>
  <c r="N244" i="19"/>
  <c r="O244" i="19"/>
  <c r="P244" i="19"/>
  <c r="Q244" i="19"/>
  <c r="R244" i="19"/>
  <c r="S244" i="19"/>
  <c r="T244" i="19"/>
  <c r="U244" i="19"/>
  <c r="V244" i="19"/>
  <c r="W244" i="19"/>
  <c r="X244" i="19"/>
  <c r="AV244" i="19" s="1"/>
  <c r="Y244" i="19"/>
  <c r="Z244" i="19"/>
  <c r="AA244" i="19"/>
  <c r="AB244" i="19"/>
  <c r="AC244" i="19"/>
  <c r="AD244" i="19"/>
  <c r="AE244" i="19"/>
  <c r="AF244" i="19"/>
  <c r="C245" i="19"/>
  <c r="D245" i="19"/>
  <c r="E245" i="19"/>
  <c r="F245" i="19"/>
  <c r="G245" i="19"/>
  <c r="H245" i="19"/>
  <c r="I245" i="19"/>
  <c r="J245" i="19"/>
  <c r="L245" i="19"/>
  <c r="M245" i="19"/>
  <c r="N245" i="19"/>
  <c r="O245" i="19"/>
  <c r="P245" i="19"/>
  <c r="Q245" i="19"/>
  <c r="R245" i="19"/>
  <c r="S245" i="19"/>
  <c r="T245" i="19"/>
  <c r="U245" i="19"/>
  <c r="V245" i="19"/>
  <c r="W245" i="19"/>
  <c r="X245" i="19"/>
  <c r="AV245" i="19" s="1"/>
  <c r="Y245" i="19"/>
  <c r="Z245" i="19"/>
  <c r="AA245" i="19"/>
  <c r="AB245" i="19"/>
  <c r="AC245" i="19"/>
  <c r="AD245" i="19"/>
  <c r="AE245" i="19"/>
  <c r="AF245" i="19"/>
  <c r="C246" i="19"/>
  <c r="D246" i="19"/>
  <c r="E246" i="19"/>
  <c r="F246" i="19"/>
  <c r="G246" i="19"/>
  <c r="H246" i="19"/>
  <c r="I246" i="19"/>
  <c r="J246" i="19"/>
  <c r="L246" i="19"/>
  <c r="M246" i="19"/>
  <c r="N246" i="19"/>
  <c r="O246" i="19"/>
  <c r="P246" i="19"/>
  <c r="Q246" i="19"/>
  <c r="R246" i="19"/>
  <c r="S246" i="19"/>
  <c r="T246" i="19"/>
  <c r="U246" i="19"/>
  <c r="V246" i="19"/>
  <c r="W246" i="19"/>
  <c r="X246" i="19"/>
  <c r="AV246" i="19" s="1"/>
  <c r="Y246" i="19"/>
  <c r="Z246" i="19"/>
  <c r="AA246" i="19"/>
  <c r="AB246" i="19"/>
  <c r="AC246" i="19"/>
  <c r="AD246" i="19"/>
  <c r="AE246" i="19"/>
  <c r="AF246" i="19"/>
  <c r="C247" i="19"/>
  <c r="D247" i="19"/>
  <c r="E247" i="19"/>
  <c r="F247" i="19"/>
  <c r="G247" i="19"/>
  <c r="H247" i="19"/>
  <c r="I247" i="19"/>
  <c r="J247" i="19"/>
  <c r="L247" i="19"/>
  <c r="M247" i="19"/>
  <c r="N247" i="19"/>
  <c r="O247" i="19"/>
  <c r="P247" i="19"/>
  <c r="Q247" i="19"/>
  <c r="R247" i="19"/>
  <c r="S247" i="19"/>
  <c r="T247" i="19"/>
  <c r="U247" i="19"/>
  <c r="V247" i="19"/>
  <c r="W247" i="19"/>
  <c r="X247" i="19"/>
  <c r="AV247" i="19" s="1"/>
  <c r="Y247" i="19"/>
  <c r="Z247" i="19"/>
  <c r="AA247" i="19"/>
  <c r="AB247" i="19"/>
  <c r="AC247" i="19"/>
  <c r="AD247" i="19"/>
  <c r="AE247" i="19"/>
  <c r="AF247" i="19"/>
  <c r="C248" i="19"/>
  <c r="D248" i="19"/>
  <c r="E248" i="19"/>
  <c r="F248" i="19"/>
  <c r="G248" i="19"/>
  <c r="H248" i="19"/>
  <c r="I248" i="19"/>
  <c r="J248" i="19"/>
  <c r="L248" i="19"/>
  <c r="M248" i="19"/>
  <c r="N248" i="19"/>
  <c r="O248" i="19"/>
  <c r="P248" i="19"/>
  <c r="Q248" i="19"/>
  <c r="R248" i="19"/>
  <c r="S248" i="19"/>
  <c r="T248" i="19"/>
  <c r="U248" i="19"/>
  <c r="V248" i="19"/>
  <c r="W248" i="19"/>
  <c r="X248" i="19"/>
  <c r="AV248" i="19" s="1"/>
  <c r="Y248" i="19"/>
  <c r="Z248" i="19"/>
  <c r="AA248" i="19"/>
  <c r="AB248" i="19"/>
  <c r="AC248" i="19"/>
  <c r="AD248" i="19"/>
  <c r="AE248" i="19"/>
  <c r="AF248" i="19"/>
  <c r="C249" i="19"/>
  <c r="D249" i="19"/>
  <c r="E249" i="19"/>
  <c r="F249" i="19"/>
  <c r="G249" i="19"/>
  <c r="H249" i="19"/>
  <c r="I249" i="19"/>
  <c r="J249" i="19"/>
  <c r="L249" i="19"/>
  <c r="M249" i="19"/>
  <c r="N249" i="19"/>
  <c r="O249" i="19"/>
  <c r="P249" i="19"/>
  <c r="Q249" i="19"/>
  <c r="R249" i="19"/>
  <c r="S249" i="19"/>
  <c r="T249" i="19"/>
  <c r="U249" i="19"/>
  <c r="V249" i="19"/>
  <c r="W249" i="19"/>
  <c r="X249" i="19"/>
  <c r="AV249" i="19" s="1"/>
  <c r="Y249" i="19"/>
  <c r="Z249" i="19"/>
  <c r="AA249" i="19"/>
  <c r="AB249" i="19"/>
  <c r="AC249" i="19"/>
  <c r="AD249" i="19"/>
  <c r="AE249" i="19"/>
  <c r="AF249" i="19"/>
  <c r="C250" i="19"/>
  <c r="D250" i="19"/>
  <c r="E250" i="19"/>
  <c r="F250" i="19"/>
  <c r="G250" i="19"/>
  <c r="H250" i="19"/>
  <c r="I250" i="19"/>
  <c r="J250" i="19"/>
  <c r="L250" i="19"/>
  <c r="M250" i="19"/>
  <c r="N250" i="19"/>
  <c r="O250" i="19"/>
  <c r="P250" i="19"/>
  <c r="Q250" i="19"/>
  <c r="R250" i="19"/>
  <c r="S250" i="19"/>
  <c r="T250" i="19"/>
  <c r="U250" i="19"/>
  <c r="V250" i="19"/>
  <c r="W250" i="19"/>
  <c r="X250" i="19"/>
  <c r="AV250" i="19" s="1"/>
  <c r="Y250" i="19"/>
  <c r="Z250" i="19"/>
  <c r="AA250" i="19"/>
  <c r="AB250" i="19"/>
  <c r="AC250" i="19"/>
  <c r="AD250" i="19"/>
  <c r="AE250" i="19"/>
  <c r="AF250" i="19"/>
  <c r="C251" i="19"/>
  <c r="D251" i="19"/>
  <c r="E251" i="19"/>
  <c r="F251" i="19"/>
  <c r="G251" i="19"/>
  <c r="H251" i="19"/>
  <c r="I251" i="19"/>
  <c r="J251" i="19"/>
  <c r="L251" i="19"/>
  <c r="M251" i="19"/>
  <c r="N251" i="19"/>
  <c r="O251" i="19"/>
  <c r="P251" i="19"/>
  <c r="Q251" i="19"/>
  <c r="R251" i="19"/>
  <c r="S251" i="19"/>
  <c r="T251" i="19"/>
  <c r="U251" i="19"/>
  <c r="V251" i="19"/>
  <c r="W251" i="19"/>
  <c r="X251" i="19"/>
  <c r="AV251" i="19" s="1"/>
  <c r="Y251" i="19"/>
  <c r="Z251" i="19"/>
  <c r="AA251" i="19"/>
  <c r="AB251" i="19"/>
  <c r="AC251" i="19"/>
  <c r="AD251" i="19"/>
  <c r="AE251" i="19"/>
  <c r="AF251" i="19"/>
  <c r="C252" i="19"/>
  <c r="D252" i="19"/>
  <c r="E252" i="19"/>
  <c r="F252" i="19"/>
  <c r="G252" i="19"/>
  <c r="H252" i="19"/>
  <c r="I252" i="19"/>
  <c r="J252" i="19"/>
  <c r="L252" i="19"/>
  <c r="M252" i="19"/>
  <c r="N252" i="19"/>
  <c r="O252" i="19"/>
  <c r="P252" i="19"/>
  <c r="Q252" i="19"/>
  <c r="R252" i="19"/>
  <c r="S252" i="19"/>
  <c r="T252" i="19"/>
  <c r="U252" i="19"/>
  <c r="V252" i="19"/>
  <c r="W252" i="19"/>
  <c r="X252" i="19"/>
  <c r="AV252" i="19" s="1"/>
  <c r="Y252" i="19"/>
  <c r="Z252" i="19"/>
  <c r="AA252" i="19"/>
  <c r="AB252" i="19"/>
  <c r="AC252" i="19"/>
  <c r="AD252" i="19"/>
  <c r="AE252" i="19"/>
  <c r="AF252" i="19"/>
  <c r="C253" i="19"/>
  <c r="D253" i="19"/>
  <c r="E253" i="19"/>
  <c r="F253" i="19"/>
  <c r="G253" i="19"/>
  <c r="H253" i="19"/>
  <c r="I253" i="19"/>
  <c r="J253" i="19"/>
  <c r="L253" i="19"/>
  <c r="M253" i="19"/>
  <c r="N253" i="19"/>
  <c r="O253" i="19"/>
  <c r="P253" i="19"/>
  <c r="Q253" i="19"/>
  <c r="R253" i="19"/>
  <c r="S253" i="19"/>
  <c r="T253" i="19"/>
  <c r="U253" i="19"/>
  <c r="V253" i="19"/>
  <c r="W253" i="19"/>
  <c r="X253" i="19"/>
  <c r="AV253" i="19" s="1"/>
  <c r="Y253" i="19"/>
  <c r="Z253" i="19"/>
  <c r="AA253" i="19"/>
  <c r="AB253" i="19"/>
  <c r="AC253" i="19"/>
  <c r="AD253" i="19"/>
  <c r="AE253" i="19"/>
  <c r="AF253" i="19"/>
  <c r="C254" i="19"/>
  <c r="D254" i="19"/>
  <c r="E254" i="19"/>
  <c r="F254" i="19"/>
  <c r="G254" i="19"/>
  <c r="H254" i="19"/>
  <c r="I254" i="19"/>
  <c r="J254" i="19"/>
  <c r="L254" i="19"/>
  <c r="M254" i="19"/>
  <c r="N254" i="19"/>
  <c r="O254" i="19"/>
  <c r="P254" i="19"/>
  <c r="Q254" i="19"/>
  <c r="R254" i="19"/>
  <c r="S254" i="19"/>
  <c r="T254" i="19"/>
  <c r="U254" i="19"/>
  <c r="V254" i="19"/>
  <c r="W254" i="19"/>
  <c r="X254" i="19"/>
  <c r="AV254" i="19" s="1"/>
  <c r="Y254" i="19"/>
  <c r="Z254" i="19"/>
  <c r="AA254" i="19"/>
  <c r="AB254" i="19"/>
  <c r="AC254" i="19"/>
  <c r="AD254" i="19"/>
  <c r="AE254" i="19"/>
  <c r="AF254" i="19"/>
  <c r="C255" i="19"/>
  <c r="D255" i="19"/>
  <c r="E255" i="19"/>
  <c r="F255" i="19"/>
  <c r="G255" i="19"/>
  <c r="H255" i="19"/>
  <c r="I255" i="19"/>
  <c r="J255" i="19"/>
  <c r="L255" i="19"/>
  <c r="M255" i="19"/>
  <c r="N255" i="19"/>
  <c r="O255" i="19"/>
  <c r="P255" i="19"/>
  <c r="Q255" i="19"/>
  <c r="R255" i="19"/>
  <c r="S255" i="19"/>
  <c r="T255" i="19"/>
  <c r="U255" i="19"/>
  <c r="V255" i="19"/>
  <c r="W255" i="19"/>
  <c r="X255" i="19"/>
  <c r="AV255" i="19" s="1"/>
  <c r="Y255" i="19"/>
  <c r="Z255" i="19"/>
  <c r="AA255" i="19"/>
  <c r="AB255" i="19"/>
  <c r="AC255" i="19"/>
  <c r="AD255" i="19"/>
  <c r="AE255" i="19"/>
  <c r="AF255" i="19"/>
  <c r="C256" i="19"/>
  <c r="D256" i="19"/>
  <c r="E256" i="19"/>
  <c r="F256" i="19"/>
  <c r="G256" i="19"/>
  <c r="H256" i="19"/>
  <c r="I256" i="19"/>
  <c r="J256" i="19"/>
  <c r="L256" i="19"/>
  <c r="M256" i="19"/>
  <c r="N256" i="19"/>
  <c r="O256" i="19"/>
  <c r="P256" i="19"/>
  <c r="Q256" i="19"/>
  <c r="R256" i="19"/>
  <c r="S256" i="19"/>
  <c r="T256" i="19"/>
  <c r="U256" i="19"/>
  <c r="V256" i="19"/>
  <c r="W256" i="19"/>
  <c r="X256" i="19"/>
  <c r="AV256" i="19" s="1"/>
  <c r="Y256" i="19"/>
  <c r="Z256" i="19"/>
  <c r="AA256" i="19"/>
  <c r="AB256" i="19"/>
  <c r="AC256" i="19"/>
  <c r="AD256" i="19"/>
  <c r="AE256" i="19"/>
  <c r="AF256" i="19"/>
  <c r="C257" i="19"/>
  <c r="D257" i="19"/>
  <c r="E257" i="19"/>
  <c r="F257" i="19"/>
  <c r="G257" i="19"/>
  <c r="H257" i="19"/>
  <c r="I257" i="19"/>
  <c r="J257" i="19"/>
  <c r="L257" i="19"/>
  <c r="M257" i="19"/>
  <c r="N257" i="19"/>
  <c r="O257" i="19"/>
  <c r="P257" i="19"/>
  <c r="Q257" i="19"/>
  <c r="R257" i="19"/>
  <c r="S257" i="19"/>
  <c r="T257" i="19"/>
  <c r="U257" i="19"/>
  <c r="V257" i="19"/>
  <c r="W257" i="19"/>
  <c r="X257" i="19"/>
  <c r="AV257" i="19" s="1"/>
  <c r="Y257" i="19"/>
  <c r="Z257" i="19"/>
  <c r="AA257" i="19"/>
  <c r="AB257" i="19"/>
  <c r="AC257" i="19"/>
  <c r="AD257" i="19"/>
  <c r="AE257" i="19"/>
  <c r="AF257" i="19"/>
  <c r="C258" i="19"/>
  <c r="D258" i="19"/>
  <c r="E258" i="19"/>
  <c r="F258" i="19"/>
  <c r="G258" i="19"/>
  <c r="H258" i="19"/>
  <c r="I258" i="19"/>
  <c r="J258" i="19"/>
  <c r="L258" i="19"/>
  <c r="M258" i="19"/>
  <c r="N258" i="19"/>
  <c r="O258" i="19"/>
  <c r="P258" i="19"/>
  <c r="Q258" i="19"/>
  <c r="R258" i="19"/>
  <c r="S258" i="19"/>
  <c r="T258" i="19"/>
  <c r="U258" i="19"/>
  <c r="V258" i="19"/>
  <c r="W258" i="19"/>
  <c r="X258" i="19"/>
  <c r="AV258" i="19" s="1"/>
  <c r="Y258" i="19"/>
  <c r="Z258" i="19"/>
  <c r="AA258" i="19"/>
  <c r="AB258" i="19"/>
  <c r="AC258" i="19"/>
  <c r="AD258" i="19"/>
  <c r="AE258" i="19"/>
  <c r="AF258" i="19"/>
  <c r="C259" i="19"/>
  <c r="D259" i="19"/>
  <c r="E259" i="19"/>
  <c r="F259" i="19"/>
  <c r="G259" i="19"/>
  <c r="H259" i="19"/>
  <c r="I259" i="19"/>
  <c r="J259" i="19"/>
  <c r="L259" i="19"/>
  <c r="M259" i="19"/>
  <c r="N259" i="19"/>
  <c r="O259" i="19"/>
  <c r="P259" i="19"/>
  <c r="Q259" i="19"/>
  <c r="R259" i="19"/>
  <c r="S259" i="19"/>
  <c r="T259" i="19"/>
  <c r="U259" i="19"/>
  <c r="V259" i="19"/>
  <c r="W259" i="19"/>
  <c r="X259" i="19"/>
  <c r="AV259" i="19" s="1"/>
  <c r="Y259" i="19"/>
  <c r="Z259" i="19"/>
  <c r="AA259" i="19"/>
  <c r="AB259" i="19"/>
  <c r="AC259" i="19"/>
  <c r="AD259" i="19"/>
  <c r="AE259" i="19"/>
  <c r="AF259" i="19"/>
  <c r="C260" i="19"/>
  <c r="D260" i="19"/>
  <c r="E260" i="19"/>
  <c r="F260" i="19"/>
  <c r="G260" i="19"/>
  <c r="H260" i="19"/>
  <c r="I260" i="19"/>
  <c r="J260" i="19"/>
  <c r="L260" i="19"/>
  <c r="M260" i="19"/>
  <c r="N260" i="19"/>
  <c r="O260" i="19"/>
  <c r="P260" i="19"/>
  <c r="Q260" i="19"/>
  <c r="R260" i="19"/>
  <c r="S260" i="19"/>
  <c r="T260" i="19"/>
  <c r="U260" i="19"/>
  <c r="V260" i="19"/>
  <c r="W260" i="19"/>
  <c r="X260" i="19"/>
  <c r="AV260" i="19" s="1"/>
  <c r="Y260" i="19"/>
  <c r="Z260" i="19"/>
  <c r="AA260" i="19"/>
  <c r="AB260" i="19"/>
  <c r="AC260" i="19"/>
  <c r="AD260" i="19"/>
  <c r="AE260" i="19"/>
  <c r="AF260" i="19"/>
  <c r="C261" i="19"/>
  <c r="D261" i="19"/>
  <c r="E261" i="19"/>
  <c r="F261" i="19"/>
  <c r="G261" i="19"/>
  <c r="H261" i="19"/>
  <c r="I261" i="19"/>
  <c r="J261" i="19"/>
  <c r="L261" i="19"/>
  <c r="M261" i="19"/>
  <c r="N261" i="19"/>
  <c r="O261" i="19"/>
  <c r="P261" i="19"/>
  <c r="Q261" i="19"/>
  <c r="R261" i="19"/>
  <c r="S261" i="19"/>
  <c r="T261" i="19"/>
  <c r="U261" i="19"/>
  <c r="V261" i="19"/>
  <c r="W261" i="19"/>
  <c r="X261" i="19"/>
  <c r="AV261" i="19" s="1"/>
  <c r="Y261" i="19"/>
  <c r="Z261" i="19"/>
  <c r="AA261" i="19"/>
  <c r="AB261" i="19"/>
  <c r="AC261" i="19"/>
  <c r="AD261" i="19"/>
  <c r="AE261" i="19"/>
  <c r="AF261" i="19"/>
  <c r="C262" i="19"/>
  <c r="D262" i="19"/>
  <c r="E262" i="19"/>
  <c r="F262" i="19"/>
  <c r="G262" i="19"/>
  <c r="H262" i="19"/>
  <c r="I262" i="19"/>
  <c r="J262" i="19"/>
  <c r="L262" i="19"/>
  <c r="M262" i="19"/>
  <c r="N262" i="19"/>
  <c r="O262" i="19"/>
  <c r="P262" i="19"/>
  <c r="Q262" i="19"/>
  <c r="R262" i="19"/>
  <c r="S262" i="19"/>
  <c r="T262" i="19"/>
  <c r="U262" i="19"/>
  <c r="V262" i="19"/>
  <c r="W262" i="19"/>
  <c r="X262" i="19"/>
  <c r="AV262" i="19" s="1"/>
  <c r="Y262" i="19"/>
  <c r="Z262" i="19"/>
  <c r="AA262" i="19"/>
  <c r="AB262" i="19"/>
  <c r="AC262" i="19"/>
  <c r="AD262" i="19"/>
  <c r="AE262" i="19"/>
  <c r="AF262" i="19"/>
  <c r="C263" i="19"/>
  <c r="D263" i="19"/>
  <c r="E263" i="19"/>
  <c r="F263" i="19"/>
  <c r="G263" i="19"/>
  <c r="H263" i="19"/>
  <c r="I263" i="19"/>
  <c r="J263" i="19"/>
  <c r="L263" i="19"/>
  <c r="M263" i="19"/>
  <c r="N263" i="19"/>
  <c r="O263" i="19"/>
  <c r="P263" i="19"/>
  <c r="Q263" i="19"/>
  <c r="R263" i="19"/>
  <c r="S263" i="19"/>
  <c r="T263" i="19"/>
  <c r="U263" i="19"/>
  <c r="V263" i="19"/>
  <c r="W263" i="19"/>
  <c r="X263" i="19"/>
  <c r="AV263" i="19" s="1"/>
  <c r="Y263" i="19"/>
  <c r="Z263" i="19"/>
  <c r="AA263" i="19"/>
  <c r="AB263" i="19"/>
  <c r="AC263" i="19"/>
  <c r="AD263" i="19"/>
  <c r="AE263" i="19"/>
  <c r="AF263" i="19"/>
  <c r="C264" i="19"/>
  <c r="D264" i="19"/>
  <c r="E264" i="19"/>
  <c r="F264" i="19"/>
  <c r="G264" i="19"/>
  <c r="H264" i="19"/>
  <c r="I264" i="19"/>
  <c r="J264" i="19"/>
  <c r="L264" i="19"/>
  <c r="M264" i="19"/>
  <c r="N264" i="19"/>
  <c r="O264" i="19"/>
  <c r="P264" i="19"/>
  <c r="Q264" i="19"/>
  <c r="R264" i="19"/>
  <c r="S264" i="19"/>
  <c r="T264" i="19"/>
  <c r="U264" i="19"/>
  <c r="V264" i="19"/>
  <c r="W264" i="19"/>
  <c r="X264" i="19"/>
  <c r="AV264" i="19" s="1"/>
  <c r="Y264" i="19"/>
  <c r="Z264" i="19"/>
  <c r="AA264" i="19"/>
  <c r="AB264" i="19"/>
  <c r="AC264" i="19"/>
  <c r="AD264" i="19"/>
  <c r="AE264" i="19"/>
  <c r="AF264" i="19"/>
  <c r="C265" i="19"/>
  <c r="D265" i="19"/>
  <c r="E265" i="19"/>
  <c r="F265" i="19"/>
  <c r="G265" i="19"/>
  <c r="H265" i="19"/>
  <c r="I265" i="19"/>
  <c r="J265" i="19"/>
  <c r="L265" i="19"/>
  <c r="M265" i="19"/>
  <c r="N265" i="19"/>
  <c r="O265" i="19"/>
  <c r="P265" i="19"/>
  <c r="Q265" i="19"/>
  <c r="R265" i="19"/>
  <c r="S265" i="19"/>
  <c r="T265" i="19"/>
  <c r="U265" i="19"/>
  <c r="V265" i="19"/>
  <c r="W265" i="19"/>
  <c r="X265" i="19"/>
  <c r="AV265" i="19" s="1"/>
  <c r="Y265" i="19"/>
  <c r="Z265" i="19"/>
  <c r="AA265" i="19"/>
  <c r="AB265" i="19"/>
  <c r="AC265" i="19"/>
  <c r="AD265" i="19"/>
  <c r="AE265" i="19"/>
  <c r="AF265" i="19"/>
  <c r="C266" i="19"/>
  <c r="D266" i="19"/>
  <c r="E266" i="19"/>
  <c r="F266" i="19"/>
  <c r="G266" i="19"/>
  <c r="H266" i="19"/>
  <c r="I266" i="19"/>
  <c r="J266" i="19"/>
  <c r="L266" i="19"/>
  <c r="M266" i="19"/>
  <c r="N266" i="19"/>
  <c r="O266" i="19"/>
  <c r="P266" i="19"/>
  <c r="Q266" i="19"/>
  <c r="R266" i="19"/>
  <c r="S266" i="19"/>
  <c r="T266" i="19"/>
  <c r="U266" i="19"/>
  <c r="V266" i="19"/>
  <c r="W266" i="19"/>
  <c r="X266" i="19"/>
  <c r="AV266" i="19" s="1"/>
  <c r="Y266" i="19"/>
  <c r="Z266" i="19"/>
  <c r="AA266" i="19"/>
  <c r="AB266" i="19"/>
  <c r="AC266" i="19"/>
  <c r="AD266" i="19"/>
  <c r="AE266" i="19"/>
  <c r="AF266" i="19"/>
  <c r="C267" i="19"/>
  <c r="D267" i="19"/>
  <c r="E267" i="19"/>
  <c r="F267" i="19"/>
  <c r="G267" i="19"/>
  <c r="H267" i="19"/>
  <c r="I267" i="19"/>
  <c r="J267" i="19"/>
  <c r="L267" i="19"/>
  <c r="M267" i="19"/>
  <c r="N267" i="19"/>
  <c r="O267" i="19"/>
  <c r="P267" i="19"/>
  <c r="Q267" i="19"/>
  <c r="R267" i="19"/>
  <c r="S267" i="19"/>
  <c r="T267" i="19"/>
  <c r="U267" i="19"/>
  <c r="V267" i="19"/>
  <c r="W267" i="19"/>
  <c r="X267" i="19"/>
  <c r="AV267" i="19" s="1"/>
  <c r="Y267" i="19"/>
  <c r="Z267" i="19"/>
  <c r="AA267" i="19"/>
  <c r="AB267" i="19"/>
  <c r="AC267" i="19"/>
  <c r="AD267" i="19"/>
  <c r="AE267" i="19"/>
  <c r="AF267" i="19"/>
  <c r="C268" i="19"/>
  <c r="D268" i="19"/>
  <c r="E268" i="19"/>
  <c r="F268" i="19"/>
  <c r="G268" i="19"/>
  <c r="H268" i="19"/>
  <c r="I268" i="19"/>
  <c r="J268" i="19"/>
  <c r="L268" i="19"/>
  <c r="M268" i="19"/>
  <c r="N268" i="19"/>
  <c r="O268" i="19"/>
  <c r="P268" i="19"/>
  <c r="Q268" i="19"/>
  <c r="R268" i="19"/>
  <c r="S268" i="19"/>
  <c r="T268" i="19"/>
  <c r="U268" i="19"/>
  <c r="V268" i="19"/>
  <c r="W268" i="19"/>
  <c r="X268" i="19"/>
  <c r="AV268" i="19" s="1"/>
  <c r="Y268" i="19"/>
  <c r="Z268" i="19"/>
  <c r="AA268" i="19"/>
  <c r="AB268" i="19"/>
  <c r="AC268" i="19"/>
  <c r="AD268" i="19"/>
  <c r="AE268" i="19"/>
  <c r="AF268" i="19"/>
  <c r="C269" i="19"/>
  <c r="D269" i="19"/>
  <c r="E269" i="19"/>
  <c r="F269" i="19"/>
  <c r="G269" i="19"/>
  <c r="H269" i="19"/>
  <c r="I269" i="19"/>
  <c r="J269" i="19"/>
  <c r="L269" i="19"/>
  <c r="M269" i="19"/>
  <c r="N269" i="19"/>
  <c r="O269" i="19"/>
  <c r="P269" i="19"/>
  <c r="Q269" i="19"/>
  <c r="R269" i="19"/>
  <c r="S269" i="19"/>
  <c r="T269" i="19"/>
  <c r="U269" i="19"/>
  <c r="V269" i="19"/>
  <c r="W269" i="19"/>
  <c r="X269" i="19"/>
  <c r="AV269" i="19" s="1"/>
  <c r="Y269" i="19"/>
  <c r="Z269" i="19"/>
  <c r="AA269" i="19"/>
  <c r="AB269" i="19"/>
  <c r="AC269" i="19"/>
  <c r="AD269" i="19"/>
  <c r="AE269" i="19"/>
  <c r="AF269" i="19"/>
  <c r="C270" i="19"/>
  <c r="D270" i="19"/>
  <c r="E270" i="19"/>
  <c r="F270" i="19"/>
  <c r="G270" i="19"/>
  <c r="H270" i="19"/>
  <c r="I270" i="19"/>
  <c r="J270" i="19"/>
  <c r="L270" i="19"/>
  <c r="M270" i="19"/>
  <c r="N270" i="19"/>
  <c r="O270" i="19"/>
  <c r="P270" i="19"/>
  <c r="Q270" i="19"/>
  <c r="R270" i="19"/>
  <c r="S270" i="19"/>
  <c r="T270" i="19"/>
  <c r="U270" i="19"/>
  <c r="V270" i="19"/>
  <c r="W270" i="19"/>
  <c r="X270" i="19"/>
  <c r="AV270" i="19" s="1"/>
  <c r="Y270" i="19"/>
  <c r="Z270" i="19"/>
  <c r="AA270" i="19"/>
  <c r="AB270" i="19"/>
  <c r="AC270" i="19"/>
  <c r="AD270" i="19"/>
  <c r="AE270" i="19"/>
  <c r="AF270" i="19"/>
  <c r="C271" i="19"/>
  <c r="D271" i="19"/>
  <c r="E271" i="19"/>
  <c r="F271" i="19"/>
  <c r="G271" i="19"/>
  <c r="H271" i="19"/>
  <c r="I271" i="19"/>
  <c r="J271" i="19"/>
  <c r="L271" i="19"/>
  <c r="M271" i="19"/>
  <c r="N271" i="19"/>
  <c r="O271" i="19"/>
  <c r="P271" i="19"/>
  <c r="Q271" i="19"/>
  <c r="R271" i="19"/>
  <c r="S271" i="19"/>
  <c r="T271" i="19"/>
  <c r="U271" i="19"/>
  <c r="V271" i="19"/>
  <c r="W271" i="19"/>
  <c r="X271" i="19"/>
  <c r="AV271" i="19" s="1"/>
  <c r="Y271" i="19"/>
  <c r="Z271" i="19"/>
  <c r="AA271" i="19"/>
  <c r="AB271" i="19"/>
  <c r="AC271" i="19"/>
  <c r="AD271" i="19"/>
  <c r="AE271" i="19"/>
  <c r="AF271" i="19"/>
  <c r="C272" i="19"/>
  <c r="D272" i="19"/>
  <c r="E272" i="19"/>
  <c r="F272" i="19"/>
  <c r="G272" i="19"/>
  <c r="H272" i="19"/>
  <c r="I272" i="19"/>
  <c r="J272" i="19"/>
  <c r="L272" i="19"/>
  <c r="M272" i="19"/>
  <c r="N272" i="19"/>
  <c r="O272" i="19"/>
  <c r="P272" i="19"/>
  <c r="Q272" i="19"/>
  <c r="R272" i="19"/>
  <c r="S272" i="19"/>
  <c r="T272" i="19"/>
  <c r="U272" i="19"/>
  <c r="V272" i="19"/>
  <c r="W272" i="19"/>
  <c r="X272" i="19"/>
  <c r="AV272" i="19" s="1"/>
  <c r="Y272" i="19"/>
  <c r="Z272" i="19"/>
  <c r="AA272" i="19"/>
  <c r="AB272" i="19"/>
  <c r="AC272" i="19"/>
  <c r="AD272" i="19"/>
  <c r="AE272" i="19"/>
  <c r="AF272" i="19"/>
  <c r="C273" i="19"/>
  <c r="D273" i="19"/>
  <c r="E273" i="19"/>
  <c r="F273" i="19"/>
  <c r="G273" i="19"/>
  <c r="H273" i="19"/>
  <c r="I273" i="19"/>
  <c r="J273" i="19"/>
  <c r="L273" i="19"/>
  <c r="M273" i="19"/>
  <c r="N273" i="19"/>
  <c r="O273" i="19"/>
  <c r="P273" i="19"/>
  <c r="Q273" i="19"/>
  <c r="R273" i="19"/>
  <c r="S273" i="19"/>
  <c r="T273" i="19"/>
  <c r="U273" i="19"/>
  <c r="V273" i="19"/>
  <c r="W273" i="19"/>
  <c r="X273" i="19"/>
  <c r="AV273" i="19" s="1"/>
  <c r="Y273" i="19"/>
  <c r="Z273" i="19"/>
  <c r="AA273" i="19"/>
  <c r="AB273" i="19"/>
  <c r="AC273" i="19"/>
  <c r="AD273" i="19"/>
  <c r="AE273" i="19"/>
  <c r="AF273" i="19"/>
  <c r="C274" i="19"/>
  <c r="D274" i="19"/>
  <c r="E274" i="19"/>
  <c r="F274" i="19"/>
  <c r="G274" i="19"/>
  <c r="H274" i="19"/>
  <c r="I274" i="19"/>
  <c r="J274" i="19"/>
  <c r="L274" i="19"/>
  <c r="M274" i="19"/>
  <c r="N274" i="19"/>
  <c r="O274" i="19"/>
  <c r="P274" i="19"/>
  <c r="Q274" i="19"/>
  <c r="R274" i="19"/>
  <c r="S274" i="19"/>
  <c r="T274" i="19"/>
  <c r="U274" i="19"/>
  <c r="V274" i="19"/>
  <c r="W274" i="19"/>
  <c r="X274" i="19"/>
  <c r="AV274" i="19" s="1"/>
  <c r="Y274" i="19"/>
  <c r="Z274" i="19"/>
  <c r="AA274" i="19"/>
  <c r="AB274" i="19"/>
  <c r="AC274" i="19"/>
  <c r="AD274" i="19"/>
  <c r="AE274" i="19"/>
  <c r="AF274" i="19"/>
  <c r="C275" i="19"/>
  <c r="D275" i="19"/>
  <c r="E275" i="19"/>
  <c r="F275" i="19"/>
  <c r="G275" i="19"/>
  <c r="H275" i="19"/>
  <c r="I275" i="19"/>
  <c r="J275" i="19"/>
  <c r="L275" i="19"/>
  <c r="M275" i="19"/>
  <c r="N275" i="19"/>
  <c r="O275" i="19"/>
  <c r="P275" i="19"/>
  <c r="Q275" i="19"/>
  <c r="R275" i="19"/>
  <c r="S275" i="19"/>
  <c r="T275" i="19"/>
  <c r="U275" i="19"/>
  <c r="V275" i="19"/>
  <c r="W275" i="19"/>
  <c r="X275" i="19"/>
  <c r="AV275" i="19" s="1"/>
  <c r="Y275" i="19"/>
  <c r="Z275" i="19"/>
  <c r="AA275" i="19"/>
  <c r="AB275" i="19"/>
  <c r="AC275" i="19"/>
  <c r="AD275" i="19"/>
  <c r="AE275" i="19"/>
  <c r="AF275" i="19"/>
  <c r="C276" i="19"/>
  <c r="D276" i="19"/>
  <c r="E276" i="19"/>
  <c r="F276" i="19"/>
  <c r="G276" i="19"/>
  <c r="H276" i="19"/>
  <c r="I276" i="19"/>
  <c r="J276" i="19"/>
  <c r="L276" i="19"/>
  <c r="M276" i="19"/>
  <c r="N276" i="19"/>
  <c r="O276" i="19"/>
  <c r="P276" i="19"/>
  <c r="Q276" i="19"/>
  <c r="R276" i="19"/>
  <c r="S276" i="19"/>
  <c r="T276" i="19"/>
  <c r="U276" i="19"/>
  <c r="V276" i="19"/>
  <c r="W276" i="19"/>
  <c r="X276" i="19"/>
  <c r="AV276" i="19" s="1"/>
  <c r="Y276" i="19"/>
  <c r="Z276" i="19"/>
  <c r="AA276" i="19"/>
  <c r="AB276" i="19"/>
  <c r="AC276" i="19"/>
  <c r="AD276" i="19"/>
  <c r="AE276" i="19"/>
  <c r="AF276" i="19"/>
  <c r="C277" i="19"/>
  <c r="D277" i="19"/>
  <c r="E277" i="19"/>
  <c r="F277" i="19"/>
  <c r="G277" i="19"/>
  <c r="H277" i="19"/>
  <c r="I277" i="19"/>
  <c r="J277" i="19"/>
  <c r="L277" i="19"/>
  <c r="M277" i="19"/>
  <c r="N277" i="19"/>
  <c r="O277" i="19"/>
  <c r="P277" i="19"/>
  <c r="Q277" i="19"/>
  <c r="R277" i="19"/>
  <c r="S277" i="19"/>
  <c r="T277" i="19"/>
  <c r="U277" i="19"/>
  <c r="V277" i="19"/>
  <c r="W277" i="19"/>
  <c r="X277" i="19"/>
  <c r="AV277" i="19" s="1"/>
  <c r="Y277" i="19"/>
  <c r="Z277" i="19"/>
  <c r="AA277" i="19"/>
  <c r="AB277" i="19"/>
  <c r="AC277" i="19"/>
  <c r="AD277" i="19"/>
  <c r="AE277" i="19"/>
  <c r="AF277" i="19"/>
  <c r="C278" i="19"/>
  <c r="D278" i="19"/>
  <c r="E278" i="19"/>
  <c r="F278" i="19"/>
  <c r="G278" i="19"/>
  <c r="H278" i="19"/>
  <c r="I278" i="19"/>
  <c r="J278" i="19"/>
  <c r="L278" i="19"/>
  <c r="M278" i="19"/>
  <c r="N278" i="19"/>
  <c r="O278" i="19"/>
  <c r="P278" i="19"/>
  <c r="Q278" i="19"/>
  <c r="R278" i="19"/>
  <c r="S278" i="19"/>
  <c r="T278" i="19"/>
  <c r="U278" i="19"/>
  <c r="V278" i="19"/>
  <c r="W278" i="19"/>
  <c r="X278" i="19"/>
  <c r="AV278" i="19" s="1"/>
  <c r="Y278" i="19"/>
  <c r="Z278" i="19"/>
  <c r="AA278" i="19"/>
  <c r="AB278" i="19"/>
  <c r="AC278" i="19"/>
  <c r="AD278" i="19"/>
  <c r="AE278" i="19"/>
  <c r="AF278" i="19"/>
  <c r="C279" i="19"/>
  <c r="D279" i="19"/>
  <c r="E279" i="19"/>
  <c r="F279" i="19"/>
  <c r="G279" i="19"/>
  <c r="H279" i="19"/>
  <c r="I279" i="19"/>
  <c r="J279" i="19"/>
  <c r="L279" i="19"/>
  <c r="M279" i="19"/>
  <c r="N279" i="19"/>
  <c r="O279" i="19"/>
  <c r="P279" i="19"/>
  <c r="Q279" i="19"/>
  <c r="R279" i="19"/>
  <c r="S279" i="19"/>
  <c r="T279" i="19"/>
  <c r="U279" i="19"/>
  <c r="V279" i="19"/>
  <c r="W279" i="19"/>
  <c r="X279" i="19"/>
  <c r="AV279" i="19" s="1"/>
  <c r="Y279" i="19"/>
  <c r="Z279" i="19"/>
  <c r="AA279" i="19"/>
  <c r="AB279" i="19"/>
  <c r="AC279" i="19"/>
  <c r="AD279" i="19"/>
  <c r="AE279" i="19"/>
  <c r="AF279" i="19"/>
  <c r="C280" i="19"/>
  <c r="D280" i="19"/>
  <c r="E280" i="19"/>
  <c r="F280" i="19"/>
  <c r="G280" i="19"/>
  <c r="H280" i="19"/>
  <c r="I280" i="19"/>
  <c r="J280" i="19"/>
  <c r="L280" i="19"/>
  <c r="M280" i="19"/>
  <c r="N280" i="19"/>
  <c r="O280" i="19"/>
  <c r="P280" i="19"/>
  <c r="Q280" i="19"/>
  <c r="R280" i="19"/>
  <c r="S280" i="19"/>
  <c r="T280" i="19"/>
  <c r="U280" i="19"/>
  <c r="V280" i="19"/>
  <c r="W280" i="19"/>
  <c r="X280" i="19"/>
  <c r="AV280" i="19" s="1"/>
  <c r="Y280" i="19"/>
  <c r="Z280" i="19"/>
  <c r="AA280" i="19"/>
  <c r="AB280" i="19"/>
  <c r="AC280" i="19"/>
  <c r="AD280" i="19"/>
  <c r="AE280" i="19"/>
  <c r="AF280" i="19"/>
  <c r="C281" i="19"/>
  <c r="D281" i="19"/>
  <c r="E281" i="19"/>
  <c r="F281" i="19"/>
  <c r="G281" i="19"/>
  <c r="H281" i="19"/>
  <c r="I281" i="19"/>
  <c r="J281" i="19"/>
  <c r="L281" i="19"/>
  <c r="M281" i="19"/>
  <c r="N281" i="19"/>
  <c r="O281" i="19"/>
  <c r="P281" i="19"/>
  <c r="Q281" i="19"/>
  <c r="R281" i="19"/>
  <c r="S281" i="19"/>
  <c r="T281" i="19"/>
  <c r="U281" i="19"/>
  <c r="V281" i="19"/>
  <c r="W281" i="19"/>
  <c r="X281" i="19"/>
  <c r="AV281" i="19" s="1"/>
  <c r="Y281" i="19"/>
  <c r="Z281" i="19"/>
  <c r="AA281" i="19"/>
  <c r="AB281" i="19"/>
  <c r="AC281" i="19"/>
  <c r="AD281" i="19"/>
  <c r="AE281" i="19"/>
  <c r="AF281" i="19"/>
  <c r="C282" i="19"/>
  <c r="D282" i="19"/>
  <c r="E282" i="19"/>
  <c r="F282" i="19"/>
  <c r="G282" i="19"/>
  <c r="H282" i="19"/>
  <c r="I282" i="19"/>
  <c r="J282" i="19"/>
  <c r="L282" i="19"/>
  <c r="M282" i="19"/>
  <c r="N282" i="19"/>
  <c r="O282" i="19"/>
  <c r="P282" i="19"/>
  <c r="Q282" i="19"/>
  <c r="R282" i="19"/>
  <c r="S282" i="19"/>
  <c r="T282" i="19"/>
  <c r="U282" i="19"/>
  <c r="V282" i="19"/>
  <c r="W282" i="19"/>
  <c r="X282" i="19"/>
  <c r="AV282" i="19" s="1"/>
  <c r="Y282" i="19"/>
  <c r="Z282" i="19"/>
  <c r="AA282" i="19"/>
  <c r="AB282" i="19"/>
  <c r="AC282" i="19"/>
  <c r="AD282" i="19"/>
  <c r="AE282" i="19"/>
  <c r="AF282" i="19"/>
  <c r="C283" i="19"/>
  <c r="D283" i="19"/>
  <c r="E283" i="19"/>
  <c r="F283" i="19"/>
  <c r="G283" i="19"/>
  <c r="H283" i="19"/>
  <c r="I283" i="19"/>
  <c r="J283" i="19"/>
  <c r="L283" i="19"/>
  <c r="M283" i="19"/>
  <c r="N283" i="19"/>
  <c r="O283" i="19"/>
  <c r="P283" i="19"/>
  <c r="Q283" i="19"/>
  <c r="R283" i="19"/>
  <c r="S283" i="19"/>
  <c r="T283" i="19"/>
  <c r="U283" i="19"/>
  <c r="V283" i="19"/>
  <c r="W283" i="19"/>
  <c r="X283" i="19"/>
  <c r="AV283" i="19" s="1"/>
  <c r="Y283" i="19"/>
  <c r="Z283" i="19"/>
  <c r="AA283" i="19"/>
  <c r="AB283" i="19"/>
  <c r="AC283" i="19"/>
  <c r="AD283" i="19"/>
  <c r="AE283" i="19"/>
  <c r="AF283" i="19"/>
  <c r="C284" i="19"/>
  <c r="D284" i="19"/>
  <c r="E284" i="19"/>
  <c r="F284" i="19"/>
  <c r="G284" i="19"/>
  <c r="H284" i="19"/>
  <c r="I284" i="19"/>
  <c r="J284" i="19"/>
  <c r="L284" i="19"/>
  <c r="M284" i="19"/>
  <c r="N284" i="19"/>
  <c r="O284" i="19"/>
  <c r="P284" i="19"/>
  <c r="Q284" i="19"/>
  <c r="R284" i="19"/>
  <c r="S284" i="19"/>
  <c r="T284" i="19"/>
  <c r="U284" i="19"/>
  <c r="V284" i="19"/>
  <c r="W284" i="19"/>
  <c r="X284" i="19"/>
  <c r="AV284" i="19" s="1"/>
  <c r="Y284" i="19"/>
  <c r="Z284" i="19"/>
  <c r="AA284" i="19"/>
  <c r="AB284" i="19"/>
  <c r="AC284" i="19"/>
  <c r="AD284" i="19"/>
  <c r="AE284" i="19"/>
  <c r="AF284" i="19"/>
  <c r="C285" i="19"/>
  <c r="D285" i="19"/>
  <c r="E285" i="19"/>
  <c r="F285" i="19"/>
  <c r="G285" i="19"/>
  <c r="H285" i="19"/>
  <c r="I285" i="19"/>
  <c r="J285" i="19"/>
  <c r="L285" i="19"/>
  <c r="M285" i="19"/>
  <c r="N285" i="19"/>
  <c r="O285" i="19"/>
  <c r="P285" i="19"/>
  <c r="Q285" i="19"/>
  <c r="R285" i="19"/>
  <c r="S285" i="19"/>
  <c r="T285" i="19"/>
  <c r="U285" i="19"/>
  <c r="V285" i="19"/>
  <c r="W285" i="19"/>
  <c r="X285" i="19"/>
  <c r="AV285" i="19" s="1"/>
  <c r="Y285" i="19"/>
  <c r="Z285" i="19"/>
  <c r="AA285" i="19"/>
  <c r="AB285" i="19"/>
  <c r="AC285" i="19"/>
  <c r="AD285" i="19"/>
  <c r="AE285" i="19"/>
  <c r="AF285" i="19"/>
  <c r="C286" i="19"/>
  <c r="D286" i="19"/>
  <c r="E286" i="19"/>
  <c r="F286" i="19"/>
  <c r="G286" i="19"/>
  <c r="H286" i="19"/>
  <c r="I286" i="19"/>
  <c r="J286" i="19"/>
  <c r="L286" i="19"/>
  <c r="M286" i="19"/>
  <c r="N286" i="19"/>
  <c r="O286" i="19"/>
  <c r="P286" i="19"/>
  <c r="Q286" i="19"/>
  <c r="R286" i="19"/>
  <c r="S286" i="19"/>
  <c r="T286" i="19"/>
  <c r="U286" i="19"/>
  <c r="V286" i="19"/>
  <c r="W286" i="19"/>
  <c r="X286" i="19"/>
  <c r="AV286" i="19" s="1"/>
  <c r="Y286" i="19"/>
  <c r="Z286" i="19"/>
  <c r="AA286" i="19"/>
  <c r="AB286" i="19"/>
  <c r="AC286" i="19"/>
  <c r="AD286" i="19"/>
  <c r="AE286" i="19"/>
  <c r="AF286" i="19"/>
  <c r="C287" i="19"/>
  <c r="D287" i="19"/>
  <c r="E287" i="19"/>
  <c r="F287" i="19"/>
  <c r="G287" i="19"/>
  <c r="H287" i="19"/>
  <c r="I287" i="19"/>
  <c r="J287" i="19"/>
  <c r="L287" i="19"/>
  <c r="M287" i="19"/>
  <c r="N287" i="19"/>
  <c r="O287" i="19"/>
  <c r="P287" i="19"/>
  <c r="Q287" i="19"/>
  <c r="R287" i="19"/>
  <c r="S287" i="19"/>
  <c r="T287" i="19"/>
  <c r="U287" i="19"/>
  <c r="V287" i="19"/>
  <c r="W287" i="19"/>
  <c r="X287" i="19"/>
  <c r="AV287" i="19" s="1"/>
  <c r="Y287" i="19"/>
  <c r="Z287" i="19"/>
  <c r="AA287" i="19"/>
  <c r="AB287" i="19"/>
  <c r="AC287" i="19"/>
  <c r="AD287" i="19"/>
  <c r="AE287" i="19"/>
  <c r="AF287" i="19"/>
  <c r="C288" i="19"/>
  <c r="D288" i="19"/>
  <c r="E288" i="19"/>
  <c r="F288" i="19"/>
  <c r="G288" i="19"/>
  <c r="H288" i="19"/>
  <c r="I288" i="19"/>
  <c r="J288" i="19"/>
  <c r="L288" i="19"/>
  <c r="M288" i="19"/>
  <c r="N288" i="19"/>
  <c r="O288" i="19"/>
  <c r="P288" i="19"/>
  <c r="Q288" i="19"/>
  <c r="R288" i="19"/>
  <c r="S288" i="19"/>
  <c r="T288" i="19"/>
  <c r="U288" i="19"/>
  <c r="V288" i="19"/>
  <c r="W288" i="19"/>
  <c r="X288" i="19"/>
  <c r="AV288" i="19" s="1"/>
  <c r="Y288" i="19"/>
  <c r="Z288" i="19"/>
  <c r="AA288" i="19"/>
  <c r="AB288" i="19"/>
  <c r="AC288" i="19"/>
  <c r="AD288" i="19"/>
  <c r="AE288" i="19"/>
  <c r="AF288" i="19"/>
  <c r="C289" i="19"/>
  <c r="D289" i="19"/>
  <c r="E289" i="19"/>
  <c r="F289" i="19"/>
  <c r="G289" i="19"/>
  <c r="H289" i="19"/>
  <c r="I289" i="19"/>
  <c r="J289" i="19"/>
  <c r="L289" i="19"/>
  <c r="M289" i="19"/>
  <c r="N289" i="19"/>
  <c r="O289" i="19"/>
  <c r="P289" i="19"/>
  <c r="Q289" i="19"/>
  <c r="R289" i="19"/>
  <c r="S289" i="19"/>
  <c r="T289" i="19"/>
  <c r="U289" i="19"/>
  <c r="V289" i="19"/>
  <c r="W289" i="19"/>
  <c r="X289" i="19"/>
  <c r="AV289" i="19" s="1"/>
  <c r="Y289" i="19"/>
  <c r="Z289" i="19"/>
  <c r="AA289" i="19"/>
  <c r="AB289" i="19"/>
  <c r="AC289" i="19"/>
  <c r="AD289" i="19"/>
  <c r="AE289" i="19"/>
  <c r="AF289" i="19"/>
  <c r="C290" i="19"/>
  <c r="D290" i="19"/>
  <c r="E290" i="19"/>
  <c r="F290" i="19"/>
  <c r="G290" i="19"/>
  <c r="H290" i="19"/>
  <c r="I290" i="19"/>
  <c r="J290" i="19"/>
  <c r="L290" i="19"/>
  <c r="M290" i="19"/>
  <c r="N290" i="19"/>
  <c r="O290" i="19"/>
  <c r="P290" i="19"/>
  <c r="Q290" i="19"/>
  <c r="R290" i="19"/>
  <c r="S290" i="19"/>
  <c r="T290" i="19"/>
  <c r="U290" i="19"/>
  <c r="V290" i="19"/>
  <c r="W290" i="19"/>
  <c r="X290" i="19"/>
  <c r="AV290" i="19" s="1"/>
  <c r="Y290" i="19"/>
  <c r="Z290" i="19"/>
  <c r="AA290" i="19"/>
  <c r="AB290" i="19"/>
  <c r="AC290" i="19"/>
  <c r="AD290" i="19"/>
  <c r="AE290" i="19"/>
  <c r="AF290" i="19"/>
  <c r="C291" i="19"/>
  <c r="D291" i="19"/>
  <c r="E291" i="19"/>
  <c r="F291" i="19"/>
  <c r="G291" i="19"/>
  <c r="H291" i="19"/>
  <c r="I291" i="19"/>
  <c r="J291" i="19"/>
  <c r="L291" i="19"/>
  <c r="M291" i="19"/>
  <c r="N291" i="19"/>
  <c r="O291" i="19"/>
  <c r="P291" i="19"/>
  <c r="Q291" i="19"/>
  <c r="R291" i="19"/>
  <c r="S291" i="19"/>
  <c r="T291" i="19"/>
  <c r="U291" i="19"/>
  <c r="V291" i="19"/>
  <c r="W291" i="19"/>
  <c r="X291" i="19"/>
  <c r="AV291" i="19" s="1"/>
  <c r="Y291" i="19"/>
  <c r="Z291" i="19"/>
  <c r="AA291" i="19"/>
  <c r="AB291" i="19"/>
  <c r="AC291" i="19"/>
  <c r="AD291" i="19"/>
  <c r="AE291" i="19"/>
  <c r="AF291" i="19"/>
  <c r="C292" i="19"/>
  <c r="D292" i="19"/>
  <c r="E292" i="19"/>
  <c r="F292" i="19"/>
  <c r="G292" i="19"/>
  <c r="H292" i="19"/>
  <c r="I292" i="19"/>
  <c r="J292" i="19"/>
  <c r="L292" i="19"/>
  <c r="M292" i="19"/>
  <c r="N292" i="19"/>
  <c r="O292" i="19"/>
  <c r="P292" i="19"/>
  <c r="Q292" i="19"/>
  <c r="R292" i="19"/>
  <c r="S292" i="19"/>
  <c r="T292" i="19"/>
  <c r="U292" i="19"/>
  <c r="V292" i="19"/>
  <c r="W292" i="19"/>
  <c r="X292" i="19"/>
  <c r="AV292" i="19" s="1"/>
  <c r="Y292" i="19"/>
  <c r="Z292" i="19"/>
  <c r="AA292" i="19"/>
  <c r="AB292" i="19"/>
  <c r="AC292" i="19"/>
  <c r="AD292" i="19"/>
  <c r="AE292" i="19"/>
  <c r="AF292" i="19"/>
  <c r="C293" i="19"/>
  <c r="D293" i="19"/>
  <c r="E293" i="19"/>
  <c r="F293" i="19"/>
  <c r="G293" i="19"/>
  <c r="H293" i="19"/>
  <c r="I293" i="19"/>
  <c r="J293" i="19"/>
  <c r="L293" i="19"/>
  <c r="M293" i="19"/>
  <c r="N293" i="19"/>
  <c r="O293" i="19"/>
  <c r="P293" i="19"/>
  <c r="Q293" i="19"/>
  <c r="R293" i="19"/>
  <c r="S293" i="19"/>
  <c r="T293" i="19"/>
  <c r="U293" i="19"/>
  <c r="V293" i="19"/>
  <c r="W293" i="19"/>
  <c r="X293" i="19"/>
  <c r="AV293" i="19" s="1"/>
  <c r="Y293" i="19"/>
  <c r="Z293" i="19"/>
  <c r="AA293" i="19"/>
  <c r="AB293" i="19"/>
  <c r="AC293" i="19"/>
  <c r="AD293" i="19"/>
  <c r="AE293" i="19"/>
  <c r="AF293" i="19"/>
  <c r="C294" i="19"/>
  <c r="D294" i="19"/>
  <c r="E294" i="19"/>
  <c r="F294" i="19"/>
  <c r="G294" i="19"/>
  <c r="H294" i="19"/>
  <c r="I294" i="19"/>
  <c r="J294" i="19"/>
  <c r="L294" i="19"/>
  <c r="M294" i="19"/>
  <c r="N294" i="19"/>
  <c r="O294" i="19"/>
  <c r="P294" i="19"/>
  <c r="Q294" i="19"/>
  <c r="R294" i="19"/>
  <c r="S294" i="19"/>
  <c r="T294" i="19"/>
  <c r="U294" i="19"/>
  <c r="V294" i="19"/>
  <c r="W294" i="19"/>
  <c r="X294" i="19"/>
  <c r="AV294" i="19" s="1"/>
  <c r="Y294" i="19"/>
  <c r="Z294" i="19"/>
  <c r="AA294" i="19"/>
  <c r="AB294" i="19"/>
  <c r="AC294" i="19"/>
  <c r="AD294" i="19"/>
  <c r="AE294" i="19"/>
  <c r="AF294" i="19"/>
  <c r="C295" i="19"/>
  <c r="D295" i="19"/>
  <c r="E295" i="19"/>
  <c r="F295" i="19"/>
  <c r="G295" i="19"/>
  <c r="H295" i="19"/>
  <c r="I295" i="19"/>
  <c r="J295" i="19"/>
  <c r="L295" i="19"/>
  <c r="M295" i="19"/>
  <c r="N295" i="19"/>
  <c r="O295" i="19"/>
  <c r="P295" i="19"/>
  <c r="Q295" i="19"/>
  <c r="R295" i="19"/>
  <c r="S295" i="19"/>
  <c r="T295" i="19"/>
  <c r="U295" i="19"/>
  <c r="V295" i="19"/>
  <c r="W295" i="19"/>
  <c r="X295" i="19"/>
  <c r="AV295" i="19" s="1"/>
  <c r="Y295" i="19"/>
  <c r="Z295" i="19"/>
  <c r="AA295" i="19"/>
  <c r="AB295" i="19"/>
  <c r="AC295" i="19"/>
  <c r="AD295" i="19"/>
  <c r="AE295" i="19"/>
  <c r="AF295" i="19"/>
  <c r="C296" i="19"/>
  <c r="D296" i="19"/>
  <c r="E296" i="19"/>
  <c r="F296" i="19"/>
  <c r="G296" i="19"/>
  <c r="H296" i="19"/>
  <c r="I296" i="19"/>
  <c r="J296" i="19"/>
  <c r="L296" i="19"/>
  <c r="M296" i="19"/>
  <c r="N296" i="19"/>
  <c r="O296" i="19"/>
  <c r="P296" i="19"/>
  <c r="Q296" i="19"/>
  <c r="R296" i="19"/>
  <c r="S296" i="19"/>
  <c r="T296" i="19"/>
  <c r="U296" i="19"/>
  <c r="V296" i="19"/>
  <c r="W296" i="19"/>
  <c r="X296" i="19"/>
  <c r="AV296" i="19" s="1"/>
  <c r="Y296" i="19"/>
  <c r="Z296" i="19"/>
  <c r="AA296" i="19"/>
  <c r="AB296" i="19"/>
  <c r="AC296" i="19"/>
  <c r="AD296" i="19"/>
  <c r="AE296" i="19"/>
  <c r="AF296" i="19"/>
  <c r="C297" i="19"/>
  <c r="D297" i="19"/>
  <c r="E297" i="19"/>
  <c r="F297" i="19"/>
  <c r="G297" i="19"/>
  <c r="H297" i="19"/>
  <c r="I297" i="19"/>
  <c r="J297" i="19"/>
  <c r="L297" i="19"/>
  <c r="M297" i="19"/>
  <c r="N297" i="19"/>
  <c r="O297" i="19"/>
  <c r="P297" i="19"/>
  <c r="Q297" i="19"/>
  <c r="R297" i="19"/>
  <c r="S297" i="19"/>
  <c r="T297" i="19"/>
  <c r="U297" i="19"/>
  <c r="V297" i="19"/>
  <c r="W297" i="19"/>
  <c r="X297" i="19"/>
  <c r="AV297" i="19" s="1"/>
  <c r="Y297" i="19"/>
  <c r="Z297" i="19"/>
  <c r="AA297" i="19"/>
  <c r="AB297" i="19"/>
  <c r="AC297" i="19"/>
  <c r="AD297" i="19"/>
  <c r="AE297" i="19"/>
  <c r="AF297" i="19"/>
  <c r="C298" i="19"/>
  <c r="D298" i="19"/>
  <c r="E298" i="19"/>
  <c r="F298" i="19"/>
  <c r="G298" i="19"/>
  <c r="H298" i="19"/>
  <c r="I298" i="19"/>
  <c r="J298" i="19"/>
  <c r="L298" i="19"/>
  <c r="M298" i="19"/>
  <c r="N298" i="19"/>
  <c r="O298" i="19"/>
  <c r="P298" i="19"/>
  <c r="Q298" i="19"/>
  <c r="R298" i="19"/>
  <c r="S298" i="19"/>
  <c r="T298" i="19"/>
  <c r="U298" i="19"/>
  <c r="V298" i="19"/>
  <c r="W298" i="19"/>
  <c r="X298" i="19"/>
  <c r="AV298" i="19" s="1"/>
  <c r="Y298" i="19"/>
  <c r="Z298" i="19"/>
  <c r="AA298" i="19"/>
  <c r="AB298" i="19"/>
  <c r="AC298" i="19"/>
  <c r="AD298" i="19"/>
  <c r="AE298" i="19"/>
  <c r="AF298" i="19"/>
  <c r="C299" i="19"/>
  <c r="D299" i="19"/>
  <c r="E299" i="19"/>
  <c r="F299" i="19"/>
  <c r="G299" i="19"/>
  <c r="H299" i="19"/>
  <c r="I299" i="19"/>
  <c r="J299" i="19"/>
  <c r="L299" i="19"/>
  <c r="M299" i="19"/>
  <c r="N299" i="19"/>
  <c r="O299" i="19"/>
  <c r="P299" i="19"/>
  <c r="Q299" i="19"/>
  <c r="R299" i="19"/>
  <c r="S299" i="19"/>
  <c r="T299" i="19"/>
  <c r="U299" i="19"/>
  <c r="V299" i="19"/>
  <c r="W299" i="19"/>
  <c r="X299" i="19"/>
  <c r="AV299" i="19" s="1"/>
  <c r="Y299" i="19"/>
  <c r="Z299" i="19"/>
  <c r="AA299" i="19"/>
  <c r="AB299" i="19"/>
  <c r="AC299" i="19"/>
  <c r="AD299" i="19"/>
  <c r="AE299" i="19"/>
  <c r="AF299" i="19"/>
  <c r="C300" i="19"/>
  <c r="D300" i="19"/>
  <c r="E300" i="19"/>
  <c r="F300" i="19"/>
  <c r="G300" i="19"/>
  <c r="H300" i="19"/>
  <c r="I300" i="19"/>
  <c r="J300" i="19"/>
  <c r="L300" i="19"/>
  <c r="M300" i="19"/>
  <c r="N300" i="19"/>
  <c r="O300" i="19"/>
  <c r="P300" i="19"/>
  <c r="Q300" i="19"/>
  <c r="R300" i="19"/>
  <c r="S300" i="19"/>
  <c r="T300" i="19"/>
  <c r="U300" i="19"/>
  <c r="V300" i="19"/>
  <c r="W300" i="19"/>
  <c r="X300" i="19"/>
  <c r="AV300" i="19" s="1"/>
  <c r="Y300" i="19"/>
  <c r="Z300" i="19"/>
  <c r="AA300" i="19"/>
  <c r="AB300" i="19"/>
  <c r="AC300" i="19"/>
  <c r="AD300" i="19"/>
  <c r="AE300" i="19"/>
  <c r="AF300" i="19"/>
  <c r="C301" i="19"/>
  <c r="D301" i="19"/>
  <c r="E301" i="19"/>
  <c r="F301" i="19"/>
  <c r="G301" i="19"/>
  <c r="H301" i="19"/>
  <c r="I301" i="19"/>
  <c r="J301" i="19"/>
  <c r="L301" i="19"/>
  <c r="M301" i="19"/>
  <c r="N301" i="19"/>
  <c r="O301" i="19"/>
  <c r="P301" i="19"/>
  <c r="Q301" i="19"/>
  <c r="R301" i="19"/>
  <c r="S301" i="19"/>
  <c r="T301" i="19"/>
  <c r="U301" i="19"/>
  <c r="V301" i="19"/>
  <c r="W301" i="19"/>
  <c r="X301" i="19"/>
  <c r="AV301" i="19" s="1"/>
  <c r="Y301" i="19"/>
  <c r="Z301" i="19"/>
  <c r="AA301" i="19"/>
  <c r="AB301" i="19"/>
  <c r="AC301" i="19"/>
  <c r="AD301" i="19"/>
  <c r="AE301" i="19"/>
  <c r="AF301" i="19"/>
  <c r="C302" i="19"/>
  <c r="D302" i="19"/>
  <c r="E302" i="19"/>
  <c r="F302" i="19"/>
  <c r="G302" i="19"/>
  <c r="H302" i="19"/>
  <c r="I302" i="19"/>
  <c r="J302" i="19"/>
  <c r="L302" i="19"/>
  <c r="M302" i="19"/>
  <c r="N302" i="19"/>
  <c r="O302" i="19"/>
  <c r="P302" i="19"/>
  <c r="Q302" i="19"/>
  <c r="R302" i="19"/>
  <c r="S302" i="19"/>
  <c r="T302" i="19"/>
  <c r="U302" i="19"/>
  <c r="V302" i="19"/>
  <c r="W302" i="19"/>
  <c r="X302" i="19"/>
  <c r="AV302" i="19" s="1"/>
  <c r="Y302" i="19"/>
  <c r="Z302" i="19"/>
  <c r="AA302" i="19"/>
  <c r="AB302" i="19"/>
  <c r="AC302" i="19"/>
  <c r="AD302" i="19"/>
  <c r="AE302" i="19"/>
  <c r="AF302" i="19"/>
  <c r="C303" i="19"/>
  <c r="D303" i="19"/>
  <c r="E303" i="19"/>
  <c r="F303" i="19"/>
  <c r="G303" i="19"/>
  <c r="H303" i="19"/>
  <c r="I303" i="19"/>
  <c r="J303" i="19"/>
  <c r="L303" i="19"/>
  <c r="M303" i="19"/>
  <c r="N303" i="19"/>
  <c r="O303" i="19"/>
  <c r="P303" i="19"/>
  <c r="Q303" i="19"/>
  <c r="R303" i="19"/>
  <c r="S303" i="19"/>
  <c r="T303" i="19"/>
  <c r="U303" i="19"/>
  <c r="V303" i="19"/>
  <c r="W303" i="19"/>
  <c r="X303" i="19"/>
  <c r="AV303" i="19" s="1"/>
  <c r="Y303" i="19"/>
  <c r="Z303" i="19"/>
  <c r="AA303" i="19"/>
  <c r="AB303" i="19"/>
  <c r="AC303" i="19"/>
  <c r="AD303" i="19"/>
  <c r="AE303" i="19"/>
  <c r="AF303" i="19"/>
  <c r="C304" i="19"/>
  <c r="D304" i="19"/>
  <c r="E304" i="19"/>
  <c r="F304" i="19"/>
  <c r="G304" i="19"/>
  <c r="H304" i="19"/>
  <c r="I304" i="19"/>
  <c r="J304" i="19"/>
  <c r="L304" i="19"/>
  <c r="M304" i="19"/>
  <c r="N304" i="19"/>
  <c r="O304" i="19"/>
  <c r="P304" i="19"/>
  <c r="Q304" i="19"/>
  <c r="R304" i="19"/>
  <c r="S304" i="19"/>
  <c r="T304" i="19"/>
  <c r="U304" i="19"/>
  <c r="V304" i="19"/>
  <c r="W304" i="19"/>
  <c r="X304" i="19"/>
  <c r="AV304" i="19" s="1"/>
  <c r="Y304" i="19"/>
  <c r="Z304" i="19"/>
  <c r="AA304" i="19"/>
  <c r="AB304" i="19"/>
  <c r="AC304" i="19"/>
  <c r="AD304" i="19"/>
  <c r="AE304" i="19"/>
  <c r="AF304" i="19"/>
  <c r="C305" i="19"/>
  <c r="D305" i="19"/>
  <c r="E305" i="19"/>
  <c r="F305" i="19"/>
  <c r="G305" i="19"/>
  <c r="H305" i="19"/>
  <c r="I305" i="19"/>
  <c r="J305" i="19"/>
  <c r="L305" i="19"/>
  <c r="M305" i="19"/>
  <c r="N305" i="19"/>
  <c r="O305" i="19"/>
  <c r="P305" i="19"/>
  <c r="Q305" i="19"/>
  <c r="R305" i="19"/>
  <c r="S305" i="19"/>
  <c r="T305" i="19"/>
  <c r="U305" i="19"/>
  <c r="V305" i="19"/>
  <c r="W305" i="19"/>
  <c r="X305" i="19"/>
  <c r="AV305" i="19" s="1"/>
  <c r="Y305" i="19"/>
  <c r="Z305" i="19"/>
  <c r="AA305" i="19"/>
  <c r="AB305" i="19"/>
  <c r="AC305" i="19"/>
  <c r="AD305" i="19"/>
  <c r="AE305" i="19"/>
  <c r="AF305" i="19"/>
  <c r="C306" i="19"/>
  <c r="D306" i="19"/>
  <c r="E306" i="19"/>
  <c r="F306" i="19"/>
  <c r="G306" i="19"/>
  <c r="H306" i="19"/>
  <c r="I306" i="19"/>
  <c r="J306" i="19"/>
  <c r="L306" i="19"/>
  <c r="M306" i="19"/>
  <c r="N306" i="19"/>
  <c r="O306" i="19"/>
  <c r="P306" i="19"/>
  <c r="Q306" i="19"/>
  <c r="R306" i="19"/>
  <c r="S306" i="19"/>
  <c r="T306" i="19"/>
  <c r="U306" i="19"/>
  <c r="V306" i="19"/>
  <c r="W306" i="19"/>
  <c r="X306" i="19"/>
  <c r="AV306" i="19" s="1"/>
  <c r="Y306" i="19"/>
  <c r="Z306" i="19"/>
  <c r="AA306" i="19"/>
  <c r="AB306" i="19"/>
  <c r="AC306" i="19"/>
  <c r="AD306" i="19"/>
  <c r="AE306" i="19"/>
  <c r="AF306" i="19"/>
  <c r="C307" i="19"/>
  <c r="D307" i="19"/>
  <c r="E307" i="19"/>
  <c r="F307" i="19"/>
  <c r="G307" i="19"/>
  <c r="H307" i="19"/>
  <c r="I307" i="19"/>
  <c r="J307" i="19"/>
  <c r="L307" i="19"/>
  <c r="M307" i="19"/>
  <c r="N307" i="19"/>
  <c r="O307" i="19"/>
  <c r="P307" i="19"/>
  <c r="Q307" i="19"/>
  <c r="R307" i="19"/>
  <c r="S307" i="19"/>
  <c r="T307" i="19"/>
  <c r="U307" i="19"/>
  <c r="V307" i="19"/>
  <c r="W307" i="19"/>
  <c r="X307" i="19"/>
  <c r="AV307" i="19" s="1"/>
  <c r="Y307" i="19"/>
  <c r="Z307" i="19"/>
  <c r="AA307" i="19"/>
  <c r="AB307" i="19"/>
  <c r="AC307" i="19"/>
  <c r="AD307" i="19"/>
  <c r="AE307" i="19"/>
  <c r="AF307" i="19"/>
  <c r="C308" i="19"/>
  <c r="D308" i="19"/>
  <c r="E308" i="19"/>
  <c r="F308" i="19"/>
  <c r="G308" i="19"/>
  <c r="H308" i="19"/>
  <c r="I308" i="19"/>
  <c r="J308" i="19"/>
  <c r="L308" i="19"/>
  <c r="M308" i="19"/>
  <c r="N308" i="19"/>
  <c r="O308" i="19"/>
  <c r="P308" i="19"/>
  <c r="Q308" i="19"/>
  <c r="R308" i="19"/>
  <c r="S308" i="19"/>
  <c r="T308" i="19"/>
  <c r="U308" i="19"/>
  <c r="V308" i="19"/>
  <c r="W308" i="19"/>
  <c r="X308" i="19"/>
  <c r="AV308" i="19" s="1"/>
  <c r="Y308" i="19"/>
  <c r="Z308" i="19"/>
  <c r="AA308" i="19"/>
  <c r="AB308" i="19"/>
  <c r="AC308" i="19"/>
  <c r="AD308" i="19"/>
  <c r="AE308" i="19"/>
  <c r="AF308" i="19"/>
  <c r="C309" i="19"/>
  <c r="D309" i="19"/>
  <c r="E309" i="19"/>
  <c r="F309" i="19"/>
  <c r="G309" i="19"/>
  <c r="H309" i="19"/>
  <c r="I309" i="19"/>
  <c r="J309" i="19"/>
  <c r="L309" i="19"/>
  <c r="M309" i="19"/>
  <c r="N309" i="19"/>
  <c r="O309" i="19"/>
  <c r="P309" i="19"/>
  <c r="Q309" i="19"/>
  <c r="R309" i="19"/>
  <c r="S309" i="19"/>
  <c r="T309" i="19"/>
  <c r="U309" i="19"/>
  <c r="V309" i="19"/>
  <c r="W309" i="19"/>
  <c r="X309" i="19"/>
  <c r="AV309" i="19" s="1"/>
  <c r="Y309" i="19"/>
  <c r="Z309" i="19"/>
  <c r="AA309" i="19"/>
  <c r="AB309" i="19"/>
  <c r="AC309" i="19"/>
  <c r="AD309" i="19"/>
  <c r="AE309" i="19"/>
  <c r="AF309" i="19"/>
  <c r="C310" i="19"/>
  <c r="D310" i="19"/>
  <c r="E310" i="19"/>
  <c r="F310" i="19"/>
  <c r="G310" i="19"/>
  <c r="H310" i="19"/>
  <c r="I310" i="19"/>
  <c r="J310" i="19"/>
  <c r="L310" i="19"/>
  <c r="M310" i="19"/>
  <c r="N310" i="19"/>
  <c r="O310" i="19"/>
  <c r="P310" i="19"/>
  <c r="Q310" i="19"/>
  <c r="R310" i="19"/>
  <c r="S310" i="19"/>
  <c r="T310" i="19"/>
  <c r="U310" i="19"/>
  <c r="V310" i="19"/>
  <c r="W310" i="19"/>
  <c r="X310" i="19"/>
  <c r="AV310" i="19" s="1"/>
  <c r="Y310" i="19"/>
  <c r="Z310" i="19"/>
  <c r="AA310" i="19"/>
  <c r="AB310" i="19"/>
  <c r="AC310" i="19"/>
  <c r="AD310" i="19"/>
  <c r="AE310" i="19"/>
  <c r="AF310" i="19"/>
  <c r="C311" i="19"/>
  <c r="D311" i="19"/>
  <c r="E311" i="19"/>
  <c r="F311" i="19"/>
  <c r="G311" i="19"/>
  <c r="H311" i="19"/>
  <c r="I311" i="19"/>
  <c r="J311" i="19"/>
  <c r="L311" i="19"/>
  <c r="M311" i="19"/>
  <c r="N311" i="19"/>
  <c r="O311" i="19"/>
  <c r="P311" i="19"/>
  <c r="Q311" i="19"/>
  <c r="R311" i="19"/>
  <c r="S311" i="19"/>
  <c r="T311" i="19"/>
  <c r="U311" i="19"/>
  <c r="V311" i="19"/>
  <c r="W311" i="19"/>
  <c r="X311" i="19"/>
  <c r="AV311" i="19" s="1"/>
  <c r="Y311" i="19"/>
  <c r="Z311" i="19"/>
  <c r="AA311" i="19"/>
  <c r="AB311" i="19"/>
  <c r="AC311" i="19"/>
  <c r="AD311" i="19"/>
  <c r="AE311" i="19"/>
  <c r="AF311" i="19"/>
  <c r="C312" i="19"/>
  <c r="D312" i="19"/>
  <c r="E312" i="19"/>
  <c r="F312" i="19"/>
  <c r="G312" i="19"/>
  <c r="H312" i="19"/>
  <c r="I312" i="19"/>
  <c r="J312" i="19"/>
  <c r="L312" i="19"/>
  <c r="M312" i="19"/>
  <c r="N312" i="19"/>
  <c r="O312" i="19"/>
  <c r="P312" i="19"/>
  <c r="Q312" i="19"/>
  <c r="R312" i="19"/>
  <c r="S312" i="19"/>
  <c r="T312" i="19"/>
  <c r="U312" i="19"/>
  <c r="V312" i="19"/>
  <c r="W312" i="19"/>
  <c r="X312" i="19"/>
  <c r="AV312" i="19" s="1"/>
  <c r="Y312" i="19"/>
  <c r="Z312" i="19"/>
  <c r="AA312" i="19"/>
  <c r="AB312" i="19"/>
  <c r="AC312" i="19"/>
  <c r="AD312" i="19"/>
  <c r="AE312" i="19"/>
  <c r="AF312" i="19"/>
  <c r="C313" i="19"/>
  <c r="D313" i="19"/>
  <c r="E313" i="19"/>
  <c r="F313" i="19"/>
  <c r="G313" i="19"/>
  <c r="H313" i="19"/>
  <c r="I313" i="19"/>
  <c r="J313" i="19"/>
  <c r="L313" i="19"/>
  <c r="M313" i="19"/>
  <c r="N313" i="19"/>
  <c r="O313" i="19"/>
  <c r="P313" i="19"/>
  <c r="Q313" i="19"/>
  <c r="R313" i="19"/>
  <c r="S313" i="19"/>
  <c r="T313" i="19"/>
  <c r="U313" i="19"/>
  <c r="V313" i="19"/>
  <c r="W313" i="19"/>
  <c r="X313" i="19"/>
  <c r="AV313" i="19" s="1"/>
  <c r="Y313" i="19"/>
  <c r="Z313" i="19"/>
  <c r="AA313" i="19"/>
  <c r="AB313" i="19"/>
  <c r="AC313" i="19"/>
  <c r="AD313" i="19"/>
  <c r="AE313" i="19"/>
  <c r="AF313" i="19"/>
  <c r="C314" i="19"/>
  <c r="D314" i="19"/>
  <c r="E314" i="19"/>
  <c r="F314" i="19"/>
  <c r="G314" i="19"/>
  <c r="H314" i="19"/>
  <c r="I314" i="19"/>
  <c r="J314" i="19"/>
  <c r="L314" i="19"/>
  <c r="M314" i="19"/>
  <c r="N314" i="19"/>
  <c r="O314" i="19"/>
  <c r="P314" i="19"/>
  <c r="Q314" i="19"/>
  <c r="R314" i="19"/>
  <c r="S314" i="19"/>
  <c r="T314" i="19"/>
  <c r="U314" i="19"/>
  <c r="V314" i="19"/>
  <c r="W314" i="19"/>
  <c r="X314" i="19"/>
  <c r="AV314" i="19" s="1"/>
  <c r="Y314" i="19"/>
  <c r="Z314" i="19"/>
  <c r="AA314" i="19"/>
  <c r="AB314" i="19"/>
  <c r="AC314" i="19"/>
  <c r="AD314" i="19"/>
  <c r="AE314" i="19"/>
  <c r="AF314" i="19"/>
  <c r="C315" i="19"/>
  <c r="D315" i="19"/>
  <c r="E315" i="19"/>
  <c r="F315" i="19"/>
  <c r="G315" i="19"/>
  <c r="H315" i="19"/>
  <c r="I315" i="19"/>
  <c r="J315" i="19"/>
  <c r="L315" i="19"/>
  <c r="M315" i="19"/>
  <c r="N315" i="19"/>
  <c r="O315" i="19"/>
  <c r="P315" i="19"/>
  <c r="Q315" i="19"/>
  <c r="R315" i="19"/>
  <c r="S315" i="19"/>
  <c r="T315" i="19"/>
  <c r="U315" i="19"/>
  <c r="V315" i="19"/>
  <c r="W315" i="19"/>
  <c r="X315" i="19"/>
  <c r="AV315" i="19" s="1"/>
  <c r="Y315" i="19"/>
  <c r="Z315" i="19"/>
  <c r="AA315" i="19"/>
  <c r="AB315" i="19"/>
  <c r="AC315" i="19"/>
  <c r="AD315" i="19"/>
  <c r="AE315" i="19"/>
  <c r="AF315" i="19"/>
  <c r="C316" i="19"/>
  <c r="D316" i="19"/>
  <c r="E316" i="19"/>
  <c r="F316" i="19"/>
  <c r="G316" i="19"/>
  <c r="H316" i="19"/>
  <c r="I316" i="19"/>
  <c r="J316" i="19"/>
  <c r="L316" i="19"/>
  <c r="M316" i="19"/>
  <c r="N316" i="19"/>
  <c r="O316" i="19"/>
  <c r="P316" i="19"/>
  <c r="Q316" i="19"/>
  <c r="R316" i="19"/>
  <c r="S316" i="19"/>
  <c r="T316" i="19"/>
  <c r="U316" i="19"/>
  <c r="V316" i="19"/>
  <c r="W316" i="19"/>
  <c r="X316" i="19"/>
  <c r="AV316" i="19" s="1"/>
  <c r="Y316" i="19"/>
  <c r="Z316" i="19"/>
  <c r="AA316" i="19"/>
  <c r="AB316" i="19"/>
  <c r="AC316" i="19"/>
  <c r="AD316" i="19"/>
  <c r="AE316" i="19"/>
  <c r="AF316" i="19"/>
  <c r="C317" i="19"/>
  <c r="D317" i="19"/>
  <c r="E317" i="19"/>
  <c r="F317" i="19"/>
  <c r="G317" i="19"/>
  <c r="H317" i="19"/>
  <c r="I317" i="19"/>
  <c r="J317" i="19"/>
  <c r="L317" i="19"/>
  <c r="M317" i="19"/>
  <c r="N317" i="19"/>
  <c r="O317" i="19"/>
  <c r="P317" i="19"/>
  <c r="Q317" i="19"/>
  <c r="R317" i="19"/>
  <c r="S317" i="19"/>
  <c r="T317" i="19"/>
  <c r="U317" i="19"/>
  <c r="V317" i="19"/>
  <c r="W317" i="19"/>
  <c r="X317" i="19"/>
  <c r="AV317" i="19" s="1"/>
  <c r="Y317" i="19"/>
  <c r="Z317" i="19"/>
  <c r="AA317" i="19"/>
  <c r="AB317" i="19"/>
  <c r="AC317" i="19"/>
  <c r="AD317" i="19"/>
  <c r="AE317" i="19"/>
  <c r="AF317" i="19"/>
  <c r="C318" i="19"/>
  <c r="D318" i="19"/>
  <c r="E318" i="19"/>
  <c r="F318" i="19"/>
  <c r="G318" i="19"/>
  <c r="H318" i="19"/>
  <c r="I318" i="19"/>
  <c r="J318" i="19"/>
  <c r="L318" i="19"/>
  <c r="M318" i="19"/>
  <c r="N318" i="19"/>
  <c r="O318" i="19"/>
  <c r="P318" i="19"/>
  <c r="Q318" i="19"/>
  <c r="R318" i="19"/>
  <c r="S318" i="19"/>
  <c r="T318" i="19"/>
  <c r="U318" i="19"/>
  <c r="V318" i="19"/>
  <c r="W318" i="19"/>
  <c r="X318" i="19"/>
  <c r="AV318" i="19" s="1"/>
  <c r="Y318" i="19"/>
  <c r="Z318" i="19"/>
  <c r="AA318" i="19"/>
  <c r="AB318" i="19"/>
  <c r="AC318" i="19"/>
  <c r="AD318" i="19"/>
  <c r="AE318" i="19"/>
  <c r="AF318" i="19"/>
  <c r="C319" i="19"/>
  <c r="D319" i="19"/>
  <c r="E319" i="19"/>
  <c r="F319" i="19"/>
  <c r="G319" i="19"/>
  <c r="H319" i="19"/>
  <c r="I319" i="19"/>
  <c r="J319" i="19"/>
  <c r="L319" i="19"/>
  <c r="M319" i="19"/>
  <c r="N319" i="19"/>
  <c r="O319" i="19"/>
  <c r="P319" i="19"/>
  <c r="Q319" i="19"/>
  <c r="R319" i="19"/>
  <c r="S319" i="19"/>
  <c r="T319" i="19"/>
  <c r="U319" i="19"/>
  <c r="V319" i="19"/>
  <c r="W319" i="19"/>
  <c r="X319" i="19"/>
  <c r="AV319" i="19" s="1"/>
  <c r="Y319" i="19"/>
  <c r="Z319" i="19"/>
  <c r="AA319" i="19"/>
  <c r="AB319" i="19"/>
  <c r="AC319" i="19"/>
  <c r="AD319" i="19"/>
  <c r="AE319" i="19"/>
  <c r="AF319" i="19"/>
  <c r="C320" i="19"/>
  <c r="D320" i="19"/>
  <c r="E320" i="19"/>
  <c r="F320" i="19"/>
  <c r="G320" i="19"/>
  <c r="H320" i="19"/>
  <c r="I320" i="19"/>
  <c r="J320" i="19"/>
  <c r="L320" i="19"/>
  <c r="M320" i="19"/>
  <c r="N320" i="19"/>
  <c r="O320" i="19"/>
  <c r="P320" i="19"/>
  <c r="Q320" i="19"/>
  <c r="R320" i="19"/>
  <c r="S320" i="19"/>
  <c r="T320" i="19"/>
  <c r="U320" i="19"/>
  <c r="V320" i="19"/>
  <c r="W320" i="19"/>
  <c r="X320" i="19"/>
  <c r="AV320" i="19" s="1"/>
  <c r="Y320" i="19"/>
  <c r="Z320" i="19"/>
  <c r="AA320" i="19"/>
  <c r="AB320" i="19"/>
  <c r="AC320" i="19"/>
  <c r="AD320" i="19"/>
  <c r="AE320" i="19"/>
  <c r="AF320" i="19"/>
  <c r="C321" i="19"/>
  <c r="D321" i="19"/>
  <c r="E321" i="19"/>
  <c r="F321" i="19"/>
  <c r="G321" i="19"/>
  <c r="H321" i="19"/>
  <c r="I321" i="19"/>
  <c r="J321" i="19"/>
  <c r="L321" i="19"/>
  <c r="M321" i="19"/>
  <c r="N321" i="19"/>
  <c r="O321" i="19"/>
  <c r="P321" i="19"/>
  <c r="Q321" i="19"/>
  <c r="R321" i="19"/>
  <c r="S321" i="19"/>
  <c r="T321" i="19"/>
  <c r="U321" i="19"/>
  <c r="V321" i="19"/>
  <c r="W321" i="19"/>
  <c r="X321" i="19"/>
  <c r="AV321" i="19" s="1"/>
  <c r="Y321" i="19"/>
  <c r="Z321" i="19"/>
  <c r="AA321" i="19"/>
  <c r="AB321" i="19"/>
  <c r="AC321" i="19"/>
  <c r="AD321" i="19"/>
  <c r="AE321" i="19"/>
  <c r="AF321" i="19"/>
  <c r="C322" i="19"/>
  <c r="D322" i="19"/>
  <c r="E322" i="19"/>
  <c r="F322" i="19"/>
  <c r="G322" i="19"/>
  <c r="H322" i="19"/>
  <c r="I322" i="19"/>
  <c r="J322" i="19"/>
  <c r="L322" i="19"/>
  <c r="M322" i="19"/>
  <c r="N322" i="19"/>
  <c r="O322" i="19"/>
  <c r="P322" i="19"/>
  <c r="Q322" i="19"/>
  <c r="R322" i="19"/>
  <c r="S322" i="19"/>
  <c r="T322" i="19"/>
  <c r="U322" i="19"/>
  <c r="V322" i="19"/>
  <c r="W322" i="19"/>
  <c r="X322" i="19"/>
  <c r="AV322" i="19" s="1"/>
  <c r="Y322" i="19"/>
  <c r="Z322" i="19"/>
  <c r="AA322" i="19"/>
  <c r="AB322" i="19"/>
  <c r="AC322" i="19"/>
  <c r="AD322" i="19"/>
  <c r="AE322" i="19"/>
  <c r="AF322" i="19"/>
  <c r="C323" i="19"/>
  <c r="D323" i="19"/>
  <c r="E323" i="19"/>
  <c r="F323" i="19"/>
  <c r="G323" i="19"/>
  <c r="H323" i="19"/>
  <c r="I323" i="19"/>
  <c r="J323" i="19"/>
  <c r="L323" i="19"/>
  <c r="M323" i="19"/>
  <c r="N323" i="19"/>
  <c r="O323" i="19"/>
  <c r="P323" i="19"/>
  <c r="Q323" i="19"/>
  <c r="R323" i="19"/>
  <c r="S323" i="19"/>
  <c r="T323" i="19"/>
  <c r="U323" i="19"/>
  <c r="V323" i="19"/>
  <c r="W323" i="19"/>
  <c r="X323" i="19"/>
  <c r="AV323" i="19" s="1"/>
  <c r="Y323" i="19"/>
  <c r="Z323" i="19"/>
  <c r="AA323" i="19"/>
  <c r="AB323" i="19"/>
  <c r="AC323" i="19"/>
  <c r="AD323" i="19"/>
  <c r="AE323" i="19"/>
  <c r="AF323" i="19"/>
  <c r="C324" i="19"/>
  <c r="D324" i="19"/>
  <c r="E324" i="19"/>
  <c r="F324" i="19"/>
  <c r="G324" i="19"/>
  <c r="H324" i="19"/>
  <c r="I324" i="19"/>
  <c r="J324" i="19"/>
  <c r="L324" i="19"/>
  <c r="M324" i="19"/>
  <c r="N324" i="19"/>
  <c r="O324" i="19"/>
  <c r="P324" i="19"/>
  <c r="Q324" i="19"/>
  <c r="R324" i="19"/>
  <c r="S324" i="19"/>
  <c r="T324" i="19"/>
  <c r="U324" i="19"/>
  <c r="V324" i="19"/>
  <c r="W324" i="19"/>
  <c r="X324" i="19"/>
  <c r="AV324" i="19" s="1"/>
  <c r="Y324" i="19"/>
  <c r="Z324" i="19"/>
  <c r="AA324" i="19"/>
  <c r="AB324" i="19"/>
  <c r="AC324" i="19"/>
  <c r="AD324" i="19"/>
  <c r="AE324" i="19"/>
  <c r="AF324" i="19"/>
  <c r="C325" i="19"/>
  <c r="D325" i="19"/>
  <c r="E325" i="19"/>
  <c r="F325" i="19"/>
  <c r="G325" i="19"/>
  <c r="H325" i="19"/>
  <c r="I325" i="19"/>
  <c r="J325" i="19"/>
  <c r="L325" i="19"/>
  <c r="M325" i="19"/>
  <c r="N325" i="19"/>
  <c r="O325" i="19"/>
  <c r="P325" i="19"/>
  <c r="Q325" i="19"/>
  <c r="R325" i="19"/>
  <c r="S325" i="19"/>
  <c r="T325" i="19"/>
  <c r="U325" i="19"/>
  <c r="V325" i="19"/>
  <c r="W325" i="19"/>
  <c r="X325" i="19"/>
  <c r="AV325" i="19" s="1"/>
  <c r="Y325" i="19"/>
  <c r="Z325" i="19"/>
  <c r="AA325" i="19"/>
  <c r="AB325" i="19"/>
  <c r="AC325" i="19"/>
  <c r="AD325" i="19"/>
  <c r="AE325" i="19"/>
  <c r="AF325" i="19"/>
  <c r="C326" i="19"/>
  <c r="D326" i="19"/>
  <c r="E326" i="19"/>
  <c r="F326" i="19"/>
  <c r="G326" i="19"/>
  <c r="H326" i="19"/>
  <c r="I326" i="19"/>
  <c r="J326" i="19"/>
  <c r="L326" i="19"/>
  <c r="M326" i="19"/>
  <c r="N326" i="19"/>
  <c r="O326" i="19"/>
  <c r="P326" i="19"/>
  <c r="Q326" i="19"/>
  <c r="R326" i="19"/>
  <c r="S326" i="19"/>
  <c r="T326" i="19"/>
  <c r="U326" i="19"/>
  <c r="V326" i="19"/>
  <c r="W326" i="19"/>
  <c r="X326" i="19"/>
  <c r="AV326" i="19" s="1"/>
  <c r="Y326" i="19"/>
  <c r="Z326" i="19"/>
  <c r="AA326" i="19"/>
  <c r="AB326" i="19"/>
  <c r="AC326" i="19"/>
  <c r="AD326" i="19"/>
  <c r="AE326" i="19"/>
  <c r="AF326" i="19"/>
  <c r="C327" i="19"/>
  <c r="D327" i="19"/>
  <c r="E327" i="19"/>
  <c r="F327" i="19"/>
  <c r="G327" i="19"/>
  <c r="H327" i="19"/>
  <c r="I327" i="19"/>
  <c r="J327" i="19"/>
  <c r="L327" i="19"/>
  <c r="M327" i="19"/>
  <c r="N327" i="19"/>
  <c r="O327" i="19"/>
  <c r="P327" i="19"/>
  <c r="Q327" i="19"/>
  <c r="R327" i="19"/>
  <c r="S327" i="19"/>
  <c r="T327" i="19"/>
  <c r="U327" i="19"/>
  <c r="V327" i="19"/>
  <c r="W327" i="19"/>
  <c r="X327" i="19"/>
  <c r="AV327" i="19" s="1"/>
  <c r="Y327" i="19"/>
  <c r="Z327" i="19"/>
  <c r="AA327" i="19"/>
  <c r="AB327" i="19"/>
  <c r="AC327" i="19"/>
  <c r="AD327" i="19"/>
  <c r="AE327" i="19"/>
  <c r="AF327" i="19"/>
  <c r="C328" i="19"/>
  <c r="D328" i="19"/>
  <c r="E328" i="19"/>
  <c r="F328" i="19"/>
  <c r="G328" i="19"/>
  <c r="H328" i="19"/>
  <c r="I328" i="19"/>
  <c r="J328" i="19"/>
  <c r="L328" i="19"/>
  <c r="M328" i="19"/>
  <c r="N328" i="19"/>
  <c r="O328" i="19"/>
  <c r="P328" i="19"/>
  <c r="Q328" i="19"/>
  <c r="R328" i="19"/>
  <c r="S328" i="19"/>
  <c r="T328" i="19"/>
  <c r="U328" i="19"/>
  <c r="V328" i="19"/>
  <c r="W328" i="19"/>
  <c r="X328" i="19"/>
  <c r="AV328" i="19" s="1"/>
  <c r="Y328" i="19"/>
  <c r="Z328" i="19"/>
  <c r="AA328" i="19"/>
  <c r="AB328" i="19"/>
  <c r="AC328" i="19"/>
  <c r="AD328" i="19"/>
  <c r="AE328" i="19"/>
  <c r="AF328" i="19"/>
  <c r="C329" i="19"/>
  <c r="D329" i="19"/>
  <c r="E329" i="19"/>
  <c r="F329" i="19"/>
  <c r="G329" i="19"/>
  <c r="H329" i="19"/>
  <c r="I329" i="19"/>
  <c r="J329" i="19"/>
  <c r="L329" i="19"/>
  <c r="M329" i="19"/>
  <c r="N329" i="19"/>
  <c r="O329" i="19"/>
  <c r="P329" i="19"/>
  <c r="Q329" i="19"/>
  <c r="R329" i="19"/>
  <c r="S329" i="19"/>
  <c r="T329" i="19"/>
  <c r="U329" i="19"/>
  <c r="V329" i="19"/>
  <c r="W329" i="19"/>
  <c r="X329" i="19"/>
  <c r="AV329" i="19" s="1"/>
  <c r="Y329" i="19"/>
  <c r="Z329" i="19"/>
  <c r="AA329" i="19"/>
  <c r="AB329" i="19"/>
  <c r="AC329" i="19"/>
  <c r="AD329" i="19"/>
  <c r="AE329" i="19"/>
  <c r="AF329" i="19"/>
  <c r="C330" i="19"/>
  <c r="D330" i="19"/>
  <c r="E330" i="19"/>
  <c r="F330" i="19"/>
  <c r="G330" i="19"/>
  <c r="H330" i="19"/>
  <c r="I330" i="19"/>
  <c r="J330" i="19"/>
  <c r="L330" i="19"/>
  <c r="M330" i="19"/>
  <c r="N330" i="19"/>
  <c r="O330" i="19"/>
  <c r="P330" i="19"/>
  <c r="Q330" i="19"/>
  <c r="R330" i="19"/>
  <c r="S330" i="19"/>
  <c r="T330" i="19"/>
  <c r="U330" i="19"/>
  <c r="V330" i="19"/>
  <c r="W330" i="19"/>
  <c r="X330" i="19"/>
  <c r="AV330" i="19" s="1"/>
  <c r="Y330" i="19"/>
  <c r="Z330" i="19"/>
  <c r="AA330" i="19"/>
  <c r="AB330" i="19"/>
  <c r="AC330" i="19"/>
  <c r="AD330" i="19"/>
  <c r="AE330" i="19"/>
  <c r="AF330" i="19"/>
  <c r="C331" i="19"/>
  <c r="D331" i="19"/>
  <c r="E331" i="19"/>
  <c r="F331" i="19"/>
  <c r="G331" i="19"/>
  <c r="H331" i="19"/>
  <c r="I331" i="19"/>
  <c r="J331" i="19"/>
  <c r="L331" i="19"/>
  <c r="M331" i="19"/>
  <c r="N331" i="19"/>
  <c r="O331" i="19"/>
  <c r="P331" i="19"/>
  <c r="Q331" i="19"/>
  <c r="R331" i="19"/>
  <c r="S331" i="19"/>
  <c r="T331" i="19"/>
  <c r="U331" i="19"/>
  <c r="V331" i="19"/>
  <c r="W331" i="19"/>
  <c r="X331" i="19"/>
  <c r="AV331" i="19" s="1"/>
  <c r="Y331" i="19"/>
  <c r="Z331" i="19"/>
  <c r="AA331" i="19"/>
  <c r="AB331" i="19"/>
  <c r="AC331" i="19"/>
  <c r="AD331" i="19"/>
  <c r="AE331" i="19"/>
  <c r="AF331" i="19"/>
  <c r="C332" i="19"/>
  <c r="D332" i="19"/>
  <c r="E332" i="19"/>
  <c r="F332" i="19"/>
  <c r="G332" i="19"/>
  <c r="H332" i="19"/>
  <c r="I332" i="19"/>
  <c r="J332" i="19"/>
  <c r="L332" i="19"/>
  <c r="M332" i="19"/>
  <c r="N332" i="19"/>
  <c r="O332" i="19"/>
  <c r="P332" i="19"/>
  <c r="Q332" i="19"/>
  <c r="R332" i="19"/>
  <c r="S332" i="19"/>
  <c r="T332" i="19"/>
  <c r="U332" i="19"/>
  <c r="V332" i="19"/>
  <c r="W332" i="19"/>
  <c r="X332" i="19"/>
  <c r="AV332" i="19" s="1"/>
  <c r="Y332" i="19"/>
  <c r="Z332" i="19"/>
  <c r="AA332" i="19"/>
  <c r="AB332" i="19"/>
  <c r="AC332" i="19"/>
  <c r="AD332" i="19"/>
  <c r="AE332" i="19"/>
  <c r="AF332" i="19"/>
  <c r="C333" i="19"/>
  <c r="D333" i="19"/>
  <c r="E333" i="19"/>
  <c r="F333" i="19"/>
  <c r="G333" i="19"/>
  <c r="H333" i="19"/>
  <c r="I333" i="19"/>
  <c r="J333" i="19"/>
  <c r="L333" i="19"/>
  <c r="M333" i="19"/>
  <c r="N333" i="19"/>
  <c r="O333" i="19"/>
  <c r="P333" i="19"/>
  <c r="Q333" i="19"/>
  <c r="R333" i="19"/>
  <c r="S333" i="19"/>
  <c r="T333" i="19"/>
  <c r="U333" i="19"/>
  <c r="V333" i="19"/>
  <c r="W333" i="19"/>
  <c r="X333" i="19"/>
  <c r="AV333" i="19" s="1"/>
  <c r="Y333" i="19"/>
  <c r="Z333" i="19"/>
  <c r="AA333" i="19"/>
  <c r="AB333" i="19"/>
  <c r="AC333" i="19"/>
  <c r="AD333" i="19"/>
  <c r="AE333" i="19"/>
  <c r="AF333" i="19"/>
  <c r="C334" i="19"/>
  <c r="D334" i="19"/>
  <c r="E334" i="19"/>
  <c r="F334" i="19"/>
  <c r="G334" i="19"/>
  <c r="H334" i="19"/>
  <c r="I334" i="19"/>
  <c r="J334" i="19"/>
  <c r="L334" i="19"/>
  <c r="M334" i="19"/>
  <c r="N334" i="19"/>
  <c r="O334" i="19"/>
  <c r="P334" i="19"/>
  <c r="Q334" i="19"/>
  <c r="R334" i="19"/>
  <c r="S334" i="19"/>
  <c r="T334" i="19"/>
  <c r="U334" i="19"/>
  <c r="V334" i="19"/>
  <c r="W334" i="19"/>
  <c r="X334" i="19"/>
  <c r="AV334" i="19" s="1"/>
  <c r="Y334" i="19"/>
  <c r="Z334" i="19"/>
  <c r="AA334" i="19"/>
  <c r="AB334" i="19"/>
  <c r="AC334" i="19"/>
  <c r="AD334" i="19"/>
  <c r="AE334" i="19"/>
  <c r="AF334" i="19"/>
  <c r="C335" i="19"/>
  <c r="D335" i="19"/>
  <c r="E335" i="19"/>
  <c r="F335" i="19"/>
  <c r="G335" i="19"/>
  <c r="H335" i="19"/>
  <c r="I335" i="19"/>
  <c r="J335" i="19"/>
  <c r="L335" i="19"/>
  <c r="M335" i="19"/>
  <c r="N335" i="19"/>
  <c r="O335" i="19"/>
  <c r="P335" i="19"/>
  <c r="Q335" i="19"/>
  <c r="R335" i="19"/>
  <c r="S335" i="19"/>
  <c r="T335" i="19"/>
  <c r="U335" i="19"/>
  <c r="V335" i="19"/>
  <c r="W335" i="19"/>
  <c r="X335" i="19"/>
  <c r="AV335" i="19" s="1"/>
  <c r="Y335" i="19"/>
  <c r="Z335" i="19"/>
  <c r="AA335" i="19"/>
  <c r="AB335" i="19"/>
  <c r="AC335" i="19"/>
  <c r="AD335" i="19"/>
  <c r="AE335" i="19"/>
  <c r="AF335" i="19"/>
  <c r="C336" i="19"/>
  <c r="D336" i="19"/>
  <c r="E336" i="19"/>
  <c r="F336" i="19"/>
  <c r="G336" i="19"/>
  <c r="H336" i="19"/>
  <c r="I336" i="19"/>
  <c r="J336" i="19"/>
  <c r="L336" i="19"/>
  <c r="M336" i="19"/>
  <c r="N336" i="19"/>
  <c r="O336" i="19"/>
  <c r="P336" i="19"/>
  <c r="Q336" i="19"/>
  <c r="R336" i="19"/>
  <c r="S336" i="19"/>
  <c r="T336" i="19"/>
  <c r="U336" i="19"/>
  <c r="V336" i="19"/>
  <c r="W336" i="19"/>
  <c r="X336" i="19"/>
  <c r="AV336" i="19" s="1"/>
  <c r="Y336" i="19"/>
  <c r="Z336" i="19"/>
  <c r="AA336" i="19"/>
  <c r="AB336" i="19"/>
  <c r="AC336" i="19"/>
  <c r="AD336" i="19"/>
  <c r="AE336" i="19"/>
  <c r="AF336" i="19"/>
  <c r="C337" i="19"/>
  <c r="D337" i="19"/>
  <c r="E337" i="19"/>
  <c r="F337" i="19"/>
  <c r="G337" i="19"/>
  <c r="H337" i="19"/>
  <c r="I337" i="19"/>
  <c r="J337" i="19"/>
  <c r="L337" i="19"/>
  <c r="M337" i="19"/>
  <c r="N337" i="19"/>
  <c r="O337" i="19"/>
  <c r="P337" i="19"/>
  <c r="Q337" i="19"/>
  <c r="R337" i="19"/>
  <c r="S337" i="19"/>
  <c r="T337" i="19"/>
  <c r="U337" i="19"/>
  <c r="V337" i="19"/>
  <c r="W337" i="19"/>
  <c r="X337" i="19"/>
  <c r="AV337" i="19" s="1"/>
  <c r="Y337" i="19"/>
  <c r="Z337" i="19"/>
  <c r="AA337" i="19"/>
  <c r="AB337" i="19"/>
  <c r="AC337" i="19"/>
  <c r="AD337" i="19"/>
  <c r="AE337" i="19"/>
  <c r="AF337" i="19"/>
  <c r="C338" i="19"/>
  <c r="D338" i="19"/>
  <c r="E338" i="19"/>
  <c r="F338" i="19"/>
  <c r="G338" i="19"/>
  <c r="H338" i="19"/>
  <c r="I338" i="19"/>
  <c r="J338" i="19"/>
  <c r="L338" i="19"/>
  <c r="M338" i="19"/>
  <c r="N338" i="19"/>
  <c r="O338" i="19"/>
  <c r="P338" i="19"/>
  <c r="Q338" i="19"/>
  <c r="R338" i="19"/>
  <c r="S338" i="19"/>
  <c r="T338" i="19"/>
  <c r="U338" i="19"/>
  <c r="V338" i="19"/>
  <c r="W338" i="19"/>
  <c r="X338" i="19"/>
  <c r="AV338" i="19" s="1"/>
  <c r="Y338" i="19"/>
  <c r="Z338" i="19"/>
  <c r="AA338" i="19"/>
  <c r="AB338" i="19"/>
  <c r="AC338" i="19"/>
  <c r="AD338" i="19"/>
  <c r="AE338" i="19"/>
  <c r="AF338" i="19"/>
  <c r="C339" i="19"/>
  <c r="D339" i="19"/>
  <c r="E339" i="19"/>
  <c r="F339" i="19"/>
  <c r="G339" i="19"/>
  <c r="H339" i="19"/>
  <c r="I339" i="19"/>
  <c r="J339" i="19"/>
  <c r="L339" i="19"/>
  <c r="M339" i="19"/>
  <c r="N339" i="19"/>
  <c r="O339" i="19"/>
  <c r="P339" i="19"/>
  <c r="Q339" i="19"/>
  <c r="R339" i="19"/>
  <c r="S339" i="19"/>
  <c r="T339" i="19"/>
  <c r="U339" i="19"/>
  <c r="V339" i="19"/>
  <c r="W339" i="19"/>
  <c r="X339" i="19"/>
  <c r="AV339" i="19" s="1"/>
  <c r="Y339" i="19"/>
  <c r="Z339" i="19"/>
  <c r="AA339" i="19"/>
  <c r="AB339" i="19"/>
  <c r="AC339" i="19"/>
  <c r="AD339" i="19"/>
  <c r="AE339" i="19"/>
  <c r="AF339" i="19"/>
  <c r="C340" i="19"/>
  <c r="D340" i="19"/>
  <c r="E340" i="19"/>
  <c r="F340" i="19"/>
  <c r="G340" i="19"/>
  <c r="H340" i="19"/>
  <c r="I340" i="19"/>
  <c r="J340" i="19"/>
  <c r="L340" i="19"/>
  <c r="M340" i="19"/>
  <c r="N340" i="19"/>
  <c r="O340" i="19"/>
  <c r="P340" i="19"/>
  <c r="Q340" i="19"/>
  <c r="R340" i="19"/>
  <c r="S340" i="19"/>
  <c r="T340" i="19"/>
  <c r="U340" i="19"/>
  <c r="V340" i="19"/>
  <c r="W340" i="19"/>
  <c r="X340" i="19"/>
  <c r="AV340" i="19" s="1"/>
  <c r="Y340" i="19"/>
  <c r="Z340" i="19"/>
  <c r="AA340" i="19"/>
  <c r="AB340" i="19"/>
  <c r="AC340" i="19"/>
  <c r="AD340" i="19"/>
  <c r="AE340" i="19"/>
  <c r="AF340" i="19"/>
  <c r="C341" i="19"/>
  <c r="D341" i="19"/>
  <c r="E341" i="19"/>
  <c r="F341" i="19"/>
  <c r="G341" i="19"/>
  <c r="H341" i="19"/>
  <c r="I341" i="19"/>
  <c r="J341" i="19"/>
  <c r="L341" i="19"/>
  <c r="M341" i="19"/>
  <c r="N341" i="19"/>
  <c r="O341" i="19"/>
  <c r="P341" i="19"/>
  <c r="Q341" i="19"/>
  <c r="R341" i="19"/>
  <c r="S341" i="19"/>
  <c r="T341" i="19"/>
  <c r="U341" i="19"/>
  <c r="V341" i="19"/>
  <c r="W341" i="19"/>
  <c r="X341" i="19"/>
  <c r="AV341" i="19" s="1"/>
  <c r="Y341" i="19"/>
  <c r="Z341" i="19"/>
  <c r="AA341" i="19"/>
  <c r="AB341" i="19"/>
  <c r="AC341" i="19"/>
  <c r="AD341" i="19"/>
  <c r="AE341" i="19"/>
  <c r="AF341" i="19"/>
  <c r="C342" i="19"/>
  <c r="D342" i="19"/>
  <c r="E342" i="19"/>
  <c r="F342" i="19"/>
  <c r="G342" i="19"/>
  <c r="H342" i="19"/>
  <c r="I342" i="19"/>
  <c r="J342" i="19"/>
  <c r="L342" i="19"/>
  <c r="M342" i="19"/>
  <c r="N342" i="19"/>
  <c r="O342" i="19"/>
  <c r="P342" i="19"/>
  <c r="Q342" i="19"/>
  <c r="R342" i="19"/>
  <c r="S342" i="19"/>
  <c r="T342" i="19"/>
  <c r="U342" i="19"/>
  <c r="V342" i="19"/>
  <c r="W342" i="19"/>
  <c r="X342" i="19"/>
  <c r="AV342" i="19" s="1"/>
  <c r="Y342" i="19"/>
  <c r="Z342" i="19"/>
  <c r="AA342" i="19"/>
  <c r="AB342" i="19"/>
  <c r="AC342" i="19"/>
  <c r="AD342" i="19"/>
  <c r="AE342" i="19"/>
  <c r="AF342" i="19"/>
  <c r="C343" i="19"/>
  <c r="D343" i="19"/>
  <c r="E343" i="19"/>
  <c r="F343" i="19"/>
  <c r="G343" i="19"/>
  <c r="H343" i="19"/>
  <c r="I343" i="19"/>
  <c r="J343" i="19"/>
  <c r="L343" i="19"/>
  <c r="M343" i="19"/>
  <c r="N343" i="19"/>
  <c r="O343" i="19"/>
  <c r="P343" i="19"/>
  <c r="Q343" i="19"/>
  <c r="R343" i="19"/>
  <c r="S343" i="19"/>
  <c r="T343" i="19"/>
  <c r="U343" i="19"/>
  <c r="V343" i="19"/>
  <c r="W343" i="19"/>
  <c r="X343" i="19"/>
  <c r="AV343" i="19" s="1"/>
  <c r="Y343" i="19"/>
  <c r="Z343" i="19"/>
  <c r="AA343" i="19"/>
  <c r="AB343" i="19"/>
  <c r="AC343" i="19"/>
  <c r="AD343" i="19"/>
  <c r="AE343" i="19"/>
  <c r="AF343" i="19"/>
  <c r="C344" i="19"/>
  <c r="D344" i="19"/>
  <c r="E344" i="19"/>
  <c r="F344" i="19"/>
  <c r="G344" i="19"/>
  <c r="H344" i="19"/>
  <c r="I344" i="19"/>
  <c r="J344" i="19"/>
  <c r="L344" i="19"/>
  <c r="M344" i="19"/>
  <c r="N344" i="19"/>
  <c r="O344" i="19"/>
  <c r="P344" i="19"/>
  <c r="Q344" i="19"/>
  <c r="R344" i="19"/>
  <c r="S344" i="19"/>
  <c r="T344" i="19"/>
  <c r="U344" i="19"/>
  <c r="V344" i="19"/>
  <c r="W344" i="19"/>
  <c r="X344" i="19"/>
  <c r="AV344" i="19" s="1"/>
  <c r="Y344" i="19"/>
  <c r="Z344" i="19"/>
  <c r="AA344" i="19"/>
  <c r="AB344" i="19"/>
  <c r="AC344" i="19"/>
  <c r="AD344" i="19"/>
  <c r="AE344" i="19"/>
  <c r="AF344" i="19"/>
  <c r="C345" i="19"/>
  <c r="D345" i="19"/>
  <c r="E345" i="19"/>
  <c r="F345" i="19"/>
  <c r="G345" i="19"/>
  <c r="H345" i="19"/>
  <c r="I345" i="19"/>
  <c r="J345" i="19"/>
  <c r="L345" i="19"/>
  <c r="M345" i="19"/>
  <c r="N345" i="19"/>
  <c r="O345" i="19"/>
  <c r="P345" i="19"/>
  <c r="Q345" i="19"/>
  <c r="R345" i="19"/>
  <c r="S345" i="19"/>
  <c r="T345" i="19"/>
  <c r="U345" i="19"/>
  <c r="V345" i="19"/>
  <c r="W345" i="19"/>
  <c r="X345" i="19"/>
  <c r="AV345" i="19" s="1"/>
  <c r="Y345" i="19"/>
  <c r="Z345" i="19"/>
  <c r="AA345" i="19"/>
  <c r="AB345" i="19"/>
  <c r="AC345" i="19"/>
  <c r="AD345" i="19"/>
  <c r="AE345" i="19"/>
  <c r="AF345" i="19"/>
  <c r="C346" i="19"/>
  <c r="D346" i="19"/>
  <c r="E346" i="19"/>
  <c r="F346" i="19"/>
  <c r="G346" i="19"/>
  <c r="H346" i="19"/>
  <c r="I346" i="19"/>
  <c r="J346" i="19"/>
  <c r="L346" i="19"/>
  <c r="M346" i="19"/>
  <c r="N346" i="19"/>
  <c r="O346" i="19"/>
  <c r="P346" i="19"/>
  <c r="Q346" i="19"/>
  <c r="R346" i="19"/>
  <c r="S346" i="19"/>
  <c r="T346" i="19"/>
  <c r="U346" i="19"/>
  <c r="V346" i="19"/>
  <c r="W346" i="19"/>
  <c r="X346" i="19"/>
  <c r="AV346" i="19" s="1"/>
  <c r="Y346" i="19"/>
  <c r="Z346" i="19"/>
  <c r="AA346" i="19"/>
  <c r="AB346" i="19"/>
  <c r="AC346" i="19"/>
  <c r="AD346" i="19"/>
  <c r="AE346" i="19"/>
  <c r="AF346" i="19"/>
  <c r="C347" i="19"/>
  <c r="D347" i="19"/>
  <c r="E347" i="19"/>
  <c r="F347" i="19"/>
  <c r="G347" i="19"/>
  <c r="H347" i="19"/>
  <c r="I347" i="19"/>
  <c r="J347" i="19"/>
  <c r="L347" i="19"/>
  <c r="M347" i="19"/>
  <c r="N347" i="19"/>
  <c r="O347" i="19"/>
  <c r="P347" i="19"/>
  <c r="Q347" i="19"/>
  <c r="R347" i="19"/>
  <c r="S347" i="19"/>
  <c r="T347" i="19"/>
  <c r="U347" i="19"/>
  <c r="V347" i="19"/>
  <c r="W347" i="19"/>
  <c r="X347" i="19"/>
  <c r="AV347" i="19" s="1"/>
  <c r="Y347" i="19"/>
  <c r="Z347" i="19"/>
  <c r="AA347" i="19"/>
  <c r="AB347" i="19"/>
  <c r="AC347" i="19"/>
  <c r="AD347" i="19"/>
  <c r="AE347" i="19"/>
  <c r="AF347" i="19"/>
  <c r="C348" i="19"/>
  <c r="D348" i="19"/>
  <c r="E348" i="19"/>
  <c r="F348" i="19"/>
  <c r="G348" i="19"/>
  <c r="H348" i="19"/>
  <c r="I348" i="19"/>
  <c r="J348" i="19"/>
  <c r="L348" i="19"/>
  <c r="M348" i="19"/>
  <c r="N348" i="19"/>
  <c r="O348" i="19"/>
  <c r="P348" i="19"/>
  <c r="Q348" i="19"/>
  <c r="R348" i="19"/>
  <c r="S348" i="19"/>
  <c r="T348" i="19"/>
  <c r="U348" i="19"/>
  <c r="V348" i="19"/>
  <c r="W348" i="19"/>
  <c r="X348" i="19"/>
  <c r="AV348" i="19" s="1"/>
  <c r="Y348" i="19"/>
  <c r="Z348" i="19"/>
  <c r="AA348" i="19"/>
  <c r="AB348" i="19"/>
  <c r="AC348" i="19"/>
  <c r="AD348" i="19"/>
  <c r="AE348" i="19"/>
  <c r="AF348" i="19"/>
  <c r="C349" i="19"/>
  <c r="D349" i="19"/>
  <c r="E349" i="19"/>
  <c r="F349" i="19"/>
  <c r="G349" i="19"/>
  <c r="H349" i="19"/>
  <c r="I349" i="19"/>
  <c r="J349" i="19"/>
  <c r="L349" i="19"/>
  <c r="M349" i="19"/>
  <c r="N349" i="19"/>
  <c r="O349" i="19"/>
  <c r="P349" i="19"/>
  <c r="Q349" i="19"/>
  <c r="R349" i="19"/>
  <c r="S349" i="19"/>
  <c r="T349" i="19"/>
  <c r="U349" i="19"/>
  <c r="V349" i="19"/>
  <c r="W349" i="19"/>
  <c r="X349" i="19"/>
  <c r="AV349" i="19" s="1"/>
  <c r="Y349" i="19"/>
  <c r="Z349" i="19"/>
  <c r="AA349" i="19"/>
  <c r="AB349" i="19"/>
  <c r="AC349" i="19"/>
  <c r="AD349" i="19"/>
  <c r="AE349" i="19"/>
  <c r="AF349" i="19"/>
  <c r="C350" i="19"/>
  <c r="D350" i="19"/>
  <c r="E350" i="19"/>
  <c r="F350" i="19"/>
  <c r="G350" i="19"/>
  <c r="H350" i="19"/>
  <c r="I350" i="19"/>
  <c r="J350" i="19"/>
  <c r="L350" i="19"/>
  <c r="M350" i="19"/>
  <c r="N350" i="19"/>
  <c r="O350" i="19"/>
  <c r="P350" i="19"/>
  <c r="Q350" i="19"/>
  <c r="R350" i="19"/>
  <c r="S350" i="19"/>
  <c r="T350" i="19"/>
  <c r="U350" i="19"/>
  <c r="V350" i="19"/>
  <c r="W350" i="19"/>
  <c r="X350" i="19"/>
  <c r="AV350" i="19" s="1"/>
  <c r="Y350" i="19"/>
  <c r="Z350" i="19"/>
  <c r="AA350" i="19"/>
  <c r="AB350" i="19"/>
  <c r="AC350" i="19"/>
  <c r="AD350" i="19"/>
  <c r="AE350" i="19"/>
  <c r="AF350" i="19"/>
  <c r="C351" i="19"/>
  <c r="D351" i="19"/>
  <c r="E351" i="19"/>
  <c r="F351" i="19"/>
  <c r="G351" i="19"/>
  <c r="H351" i="19"/>
  <c r="I351" i="19"/>
  <c r="J351" i="19"/>
  <c r="L351" i="19"/>
  <c r="M351" i="19"/>
  <c r="N351" i="19"/>
  <c r="O351" i="19"/>
  <c r="P351" i="19"/>
  <c r="Q351" i="19"/>
  <c r="R351" i="19"/>
  <c r="S351" i="19"/>
  <c r="T351" i="19"/>
  <c r="U351" i="19"/>
  <c r="V351" i="19"/>
  <c r="W351" i="19"/>
  <c r="X351" i="19"/>
  <c r="AV351" i="19" s="1"/>
  <c r="Y351" i="19"/>
  <c r="Z351" i="19"/>
  <c r="AA351" i="19"/>
  <c r="AB351" i="19"/>
  <c r="AC351" i="19"/>
  <c r="AD351" i="19"/>
  <c r="AE351" i="19"/>
  <c r="AF351" i="19"/>
  <c r="C352" i="19"/>
  <c r="D352" i="19"/>
  <c r="E352" i="19"/>
  <c r="F352" i="19"/>
  <c r="G352" i="19"/>
  <c r="H352" i="19"/>
  <c r="I352" i="19"/>
  <c r="J352" i="19"/>
  <c r="L352" i="19"/>
  <c r="M352" i="19"/>
  <c r="N352" i="19"/>
  <c r="O352" i="19"/>
  <c r="P352" i="19"/>
  <c r="Q352" i="19"/>
  <c r="R352" i="19"/>
  <c r="S352" i="19"/>
  <c r="T352" i="19"/>
  <c r="U352" i="19"/>
  <c r="V352" i="19"/>
  <c r="W352" i="19"/>
  <c r="X352" i="19"/>
  <c r="AV352" i="19" s="1"/>
  <c r="Y352" i="19"/>
  <c r="Z352" i="19"/>
  <c r="AA352" i="19"/>
  <c r="AB352" i="19"/>
  <c r="AC352" i="19"/>
  <c r="AD352" i="19"/>
  <c r="AE352" i="19"/>
  <c r="AF352" i="19"/>
  <c r="C353" i="19"/>
  <c r="D353" i="19"/>
  <c r="E353" i="19"/>
  <c r="F353" i="19"/>
  <c r="G353" i="19"/>
  <c r="H353" i="19"/>
  <c r="I353" i="19"/>
  <c r="J353" i="19"/>
  <c r="L353" i="19"/>
  <c r="M353" i="19"/>
  <c r="N353" i="19"/>
  <c r="O353" i="19"/>
  <c r="P353" i="19"/>
  <c r="Q353" i="19"/>
  <c r="R353" i="19"/>
  <c r="S353" i="19"/>
  <c r="T353" i="19"/>
  <c r="U353" i="19"/>
  <c r="V353" i="19"/>
  <c r="W353" i="19"/>
  <c r="X353" i="19"/>
  <c r="AV353" i="19" s="1"/>
  <c r="Y353" i="19"/>
  <c r="Z353" i="19"/>
  <c r="AA353" i="19"/>
  <c r="AB353" i="19"/>
  <c r="AC353" i="19"/>
  <c r="AD353" i="19"/>
  <c r="AE353" i="19"/>
  <c r="AF353" i="19"/>
  <c r="C354" i="19"/>
  <c r="D354" i="19"/>
  <c r="E354" i="19"/>
  <c r="F354" i="19"/>
  <c r="G354" i="19"/>
  <c r="H354" i="19"/>
  <c r="I354" i="19"/>
  <c r="J354" i="19"/>
  <c r="L354" i="19"/>
  <c r="M354" i="19"/>
  <c r="N354" i="19"/>
  <c r="O354" i="19"/>
  <c r="P354" i="19"/>
  <c r="Q354" i="19"/>
  <c r="R354" i="19"/>
  <c r="S354" i="19"/>
  <c r="T354" i="19"/>
  <c r="U354" i="19"/>
  <c r="V354" i="19"/>
  <c r="W354" i="19"/>
  <c r="X354" i="19"/>
  <c r="AV354" i="19" s="1"/>
  <c r="Y354" i="19"/>
  <c r="Z354" i="19"/>
  <c r="AA354" i="19"/>
  <c r="AB354" i="19"/>
  <c r="AC354" i="19"/>
  <c r="AD354" i="19"/>
  <c r="AE354" i="19"/>
  <c r="AF354" i="19"/>
  <c r="C355" i="19"/>
  <c r="D355" i="19"/>
  <c r="E355" i="19"/>
  <c r="F355" i="19"/>
  <c r="G355" i="19"/>
  <c r="H355" i="19"/>
  <c r="I355" i="19"/>
  <c r="J355" i="19"/>
  <c r="L355" i="19"/>
  <c r="M355" i="19"/>
  <c r="N355" i="19"/>
  <c r="O355" i="19"/>
  <c r="P355" i="19"/>
  <c r="Q355" i="19"/>
  <c r="R355" i="19"/>
  <c r="S355" i="19"/>
  <c r="T355" i="19"/>
  <c r="U355" i="19"/>
  <c r="V355" i="19"/>
  <c r="W355" i="19"/>
  <c r="X355" i="19"/>
  <c r="AV355" i="19" s="1"/>
  <c r="Y355" i="19"/>
  <c r="Z355" i="19"/>
  <c r="AA355" i="19"/>
  <c r="AB355" i="19"/>
  <c r="AC355" i="19"/>
  <c r="AD355" i="19"/>
  <c r="AE355" i="19"/>
  <c r="AF355" i="19"/>
  <c r="C356" i="19"/>
  <c r="D356" i="19"/>
  <c r="E356" i="19"/>
  <c r="F356" i="19"/>
  <c r="G356" i="19"/>
  <c r="H356" i="19"/>
  <c r="I356" i="19"/>
  <c r="J356" i="19"/>
  <c r="L356" i="19"/>
  <c r="M356" i="19"/>
  <c r="N356" i="19"/>
  <c r="O356" i="19"/>
  <c r="P356" i="19"/>
  <c r="Q356" i="19"/>
  <c r="R356" i="19"/>
  <c r="S356" i="19"/>
  <c r="T356" i="19"/>
  <c r="U356" i="19"/>
  <c r="V356" i="19"/>
  <c r="W356" i="19"/>
  <c r="X356" i="19"/>
  <c r="AV356" i="19" s="1"/>
  <c r="Y356" i="19"/>
  <c r="Z356" i="19"/>
  <c r="AA356" i="19"/>
  <c r="AB356" i="19"/>
  <c r="AC356" i="19"/>
  <c r="AD356" i="19"/>
  <c r="AE356" i="19"/>
  <c r="AF356" i="19"/>
  <c r="C357" i="19"/>
  <c r="D357" i="19"/>
  <c r="E357" i="19"/>
  <c r="F357" i="19"/>
  <c r="G357" i="19"/>
  <c r="H357" i="19"/>
  <c r="I357" i="19"/>
  <c r="J357" i="19"/>
  <c r="L357" i="19"/>
  <c r="M357" i="19"/>
  <c r="N357" i="19"/>
  <c r="O357" i="19"/>
  <c r="P357" i="19"/>
  <c r="Q357" i="19"/>
  <c r="R357" i="19"/>
  <c r="S357" i="19"/>
  <c r="T357" i="19"/>
  <c r="U357" i="19"/>
  <c r="V357" i="19"/>
  <c r="W357" i="19"/>
  <c r="X357" i="19"/>
  <c r="AV357" i="19" s="1"/>
  <c r="Y357" i="19"/>
  <c r="Z357" i="19"/>
  <c r="AA357" i="19"/>
  <c r="AB357" i="19"/>
  <c r="AC357" i="19"/>
  <c r="AD357" i="19"/>
  <c r="AE357" i="19"/>
  <c r="AF357" i="19"/>
  <c r="C358" i="19"/>
  <c r="D358" i="19"/>
  <c r="E358" i="19"/>
  <c r="F358" i="19"/>
  <c r="G358" i="19"/>
  <c r="H358" i="19"/>
  <c r="I358" i="19"/>
  <c r="J358" i="19"/>
  <c r="L358" i="19"/>
  <c r="M358" i="19"/>
  <c r="N358" i="19"/>
  <c r="O358" i="19"/>
  <c r="P358" i="19"/>
  <c r="Q358" i="19"/>
  <c r="R358" i="19"/>
  <c r="S358" i="19"/>
  <c r="T358" i="19"/>
  <c r="U358" i="19"/>
  <c r="V358" i="19"/>
  <c r="W358" i="19"/>
  <c r="X358" i="19"/>
  <c r="AV358" i="19" s="1"/>
  <c r="Y358" i="19"/>
  <c r="Z358" i="19"/>
  <c r="AA358" i="19"/>
  <c r="AB358" i="19"/>
  <c r="AC358" i="19"/>
  <c r="AD358" i="19"/>
  <c r="AE358" i="19"/>
  <c r="AF358" i="19"/>
  <c r="C359" i="19"/>
  <c r="D359" i="19"/>
  <c r="E359" i="19"/>
  <c r="F359" i="19"/>
  <c r="G359" i="19"/>
  <c r="H359" i="19"/>
  <c r="I359" i="19"/>
  <c r="J359" i="19"/>
  <c r="L359" i="19"/>
  <c r="M359" i="19"/>
  <c r="N359" i="19"/>
  <c r="O359" i="19"/>
  <c r="P359" i="19"/>
  <c r="Q359" i="19"/>
  <c r="R359" i="19"/>
  <c r="S359" i="19"/>
  <c r="T359" i="19"/>
  <c r="U359" i="19"/>
  <c r="V359" i="19"/>
  <c r="W359" i="19"/>
  <c r="X359" i="19"/>
  <c r="AV359" i="19" s="1"/>
  <c r="Y359" i="19"/>
  <c r="Z359" i="19"/>
  <c r="AA359" i="19"/>
  <c r="AB359" i="19"/>
  <c r="AC359" i="19"/>
  <c r="AD359" i="19"/>
  <c r="AE359" i="19"/>
  <c r="AF359" i="19"/>
  <c r="C360" i="19"/>
  <c r="D360" i="19"/>
  <c r="E360" i="19"/>
  <c r="F360" i="19"/>
  <c r="G360" i="19"/>
  <c r="H360" i="19"/>
  <c r="I360" i="19"/>
  <c r="J360" i="19"/>
  <c r="L360" i="19"/>
  <c r="M360" i="19"/>
  <c r="N360" i="19"/>
  <c r="O360" i="19"/>
  <c r="P360" i="19"/>
  <c r="Q360" i="19"/>
  <c r="R360" i="19"/>
  <c r="S360" i="19"/>
  <c r="T360" i="19"/>
  <c r="U360" i="19"/>
  <c r="V360" i="19"/>
  <c r="W360" i="19"/>
  <c r="X360" i="19"/>
  <c r="AV360" i="19" s="1"/>
  <c r="Y360" i="19"/>
  <c r="Z360" i="19"/>
  <c r="AA360" i="19"/>
  <c r="AB360" i="19"/>
  <c r="AC360" i="19"/>
  <c r="AD360" i="19"/>
  <c r="AE360" i="19"/>
  <c r="AF360" i="19"/>
  <c r="C361" i="19"/>
  <c r="D361" i="19"/>
  <c r="E361" i="19"/>
  <c r="F361" i="19"/>
  <c r="G361" i="19"/>
  <c r="H361" i="19"/>
  <c r="I361" i="19"/>
  <c r="J361" i="19"/>
  <c r="L361" i="19"/>
  <c r="M361" i="19"/>
  <c r="N361" i="19"/>
  <c r="O361" i="19"/>
  <c r="P361" i="19"/>
  <c r="Q361" i="19"/>
  <c r="R361" i="19"/>
  <c r="S361" i="19"/>
  <c r="T361" i="19"/>
  <c r="U361" i="19"/>
  <c r="V361" i="19"/>
  <c r="W361" i="19"/>
  <c r="X361" i="19"/>
  <c r="AV361" i="19" s="1"/>
  <c r="Y361" i="19"/>
  <c r="Z361" i="19"/>
  <c r="AA361" i="19"/>
  <c r="AB361" i="19"/>
  <c r="AC361" i="19"/>
  <c r="AD361" i="19"/>
  <c r="AE361" i="19"/>
  <c r="AF361" i="19"/>
  <c r="C362" i="19"/>
  <c r="D362" i="19"/>
  <c r="E362" i="19"/>
  <c r="F362" i="19"/>
  <c r="G362" i="19"/>
  <c r="H362" i="19"/>
  <c r="I362" i="19"/>
  <c r="J362" i="19"/>
  <c r="L362" i="19"/>
  <c r="M362" i="19"/>
  <c r="N362" i="19"/>
  <c r="O362" i="19"/>
  <c r="P362" i="19"/>
  <c r="Q362" i="19"/>
  <c r="R362" i="19"/>
  <c r="S362" i="19"/>
  <c r="T362" i="19"/>
  <c r="U362" i="19"/>
  <c r="V362" i="19"/>
  <c r="W362" i="19"/>
  <c r="X362" i="19"/>
  <c r="AV362" i="19" s="1"/>
  <c r="Y362" i="19"/>
  <c r="Z362" i="19"/>
  <c r="AA362" i="19"/>
  <c r="AB362" i="19"/>
  <c r="AC362" i="19"/>
  <c r="AD362" i="19"/>
  <c r="AE362" i="19"/>
  <c r="AF362" i="19"/>
  <c r="C363" i="19"/>
  <c r="D363" i="19"/>
  <c r="E363" i="19"/>
  <c r="F363" i="19"/>
  <c r="G363" i="19"/>
  <c r="H363" i="19"/>
  <c r="I363" i="19"/>
  <c r="J363" i="19"/>
  <c r="L363" i="19"/>
  <c r="M363" i="19"/>
  <c r="N363" i="19"/>
  <c r="O363" i="19"/>
  <c r="P363" i="19"/>
  <c r="Q363" i="19"/>
  <c r="R363" i="19"/>
  <c r="S363" i="19"/>
  <c r="T363" i="19"/>
  <c r="U363" i="19"/>
  <c r="V363" i="19"/>
  <c r="W363" i="19"/>
  <c r="X363" i="19"/>
  <c r="AV363" i="19" s="1"/>
  <c r="Y363" i="19"/>
  <c r="Z363" i="19"/>
  <c r="AA363" i="19"/>
  <c r="AB363" i="19"/>
  <c r="AC363" i="19"/>
  <c r="AD363" i="19"/>
  <c r="AE363" i="19"/>
  <c r="AF363" i="19"/>
  <c r="C364" i="19"/>
  <c r="D364" i="19"/>
  <c r="E364" i="19"/>
  <c r="F364" i="19"/>
  <c r="G364" i="19"/>
  <c r="H364" i="19"/>
  <c r="I364" i="19"/>
  <c r="J364" i="19"/>
  <c r="L364" i="19"/>
  <c r="M364" i="19"/>
  <c r="N364" i="19"/>
  <c r="O364" i="19"/>
  <c r="P364" i="19"/>
  <c r="Q364" i="19"/>
  <c r="R364" i="19"/>
  <c r="S364" i="19"/>
  <c r="T364" i="19"/>
  <c r="U364" i="19"/>
  <c r="V364" i="19"/>
  <c r="W364" i="19"/>
  <c r="X364" i="19"/>
  <c r="AV364" i="19" s="1"/>
  <c r="Y364" i="19"/>
  <c r="Z364" i="19"/>
  <c r="AA364" i="19"/>
  <c r="AB364" i="19"/>
  <c r="AC364" i="19"/>
  <c r="AD364" i="19"/>
  <c r="AE364" i="19"/>
  <c r="AF364" i="19"/>
  <c r="C365" i="19"/>
  <c r="D365" i="19"/>
  <c r="E365" i="19"/>
  <c r="F365" i="19"/>
  <c r="G365" i="19"/>
  <c r="H365" i="19"/>
  <c r="I365" i="19"/>
  <c r="J365" i="19"/>
  <c r="L365" i="19"/>
  <c r="M365" i="19"/>
  <c r="N365" i="19"/>
  <c r="O365" i="19"/>
  <c r="P365" i="19"/>
  <c r="Q365" i="19"/>
  <c r="R365" i="19"/>
  <c r="S365" i="19"/>
  <c r="T365" i="19"/>
  <c r="U365" i="19"/>
  <c r="V365" i="19"/>
  <c r="W365" i="19"/>
  <c r="X365" i="19"/>
  <c r="AV365" i="19" s="1"/>
  <c r="Y365" i="19"/>
  <c r="Z365" i="19"/>
  <c r="AA365" i="19"/>
  <c r="AB365" i="19"/>
  <c r="AC365" i="19"/>
  <c r="AD365" i="19"/>
  <c r="AE365" i="19"/>
  <c r="AF365" i="19"/>
  <c r="C366" i="19"/>
  <c r="D366" i="19"/>
  <c r="E366" i="19"/>
  <c r="F366" i="19"/>
  <c r="G366" i="19"/>
  <c r="H366" i="19"/>
  <c r="I366" i="19"/>
  <c r="J366" i="19"/>
  <c r="L366" i="19"/>
  <c r="M366" i="19"/>
  <c r="N366" i="19"/>
  <c r="O366" i="19"/>
  <c r="P366" i="19"/>
  <c r="Q366" i="19"/>
  <c r="R366" i="19"/>
  <c r="S366" i="19"/>
  <c r="T366" i="19"/>
  <c r="U366" i="19"/>
  <c r="V366" i="19"/>
  <c r="W366" i="19"/>
  <c r="X366" i="19"/>
  <c r="AV366" i="19" s="1"/>
  <c r="Y366" i="19"/>
  <c r="Z366" i="19"/>
  <c r="AA366" i="19"/>
  <c r="AB366" i="19"/>
  <c r="AC366" i="19"/>
  <c r="AD366" i="19"/>
  <c r="AE366" i="19"/>
  <c r="AF366" i="19"/>
  <c r="C367" i="19"/>
  <c r="D367" i="19"/>
  <c r="E367" i="19"/>
  <c r="F367" i="19"/>
  <c r="G367" i="19"/>
  <c r="H367" i="19"/>
  <c r="I367" i="19"/>
  <c r="J367" i="19"/>
  <c r="L367" i="19"/>
  <c r="M367" i="19"/>
  <c r="N367" i="19"/>
  <c r="O367" i="19"/>
  <c r="P367" i="19"/>
  <c r="Q367" i="19"/>
  <c r="R367" i="19"/>
  <c r="S367" i="19"/>
  <c r="T367" i="19"/>
  <c r="U367" i="19"/>
  <c r="V367" i="19"/>
  <c r="W367" i="19"/>
  <c r="X367" i="19"/>
  <c r="AV367" i="19" s="1"/>
  <c r="Y367" i="19"/>
  <c r="Z367" i="19"/>
  <c r="AA367" i="19"/>
  <c r="AB367" i="19"/>
  <c r="AC367" i="19"/>
  <c r="AD367" i="19"/>
  <c r="AE367" i="19"/>
  <c r="AF367" i="19"/>
  <c r="C368" i="19"/>
  <c r="D368" i="19"/>
  <c r="E368" i="19"/>
  <c r="F368" i="19"/>
  <c r="G368" i="19"/>
  <c r="H368" i="19"/>
  <c r="I368" i="19"/>
  <c r="J368" i="19"/>
  <c r="L368" i="19"/>
  <c r="M368" i="19"/>
  <c r="N368" i="19"/>
  <c r="O368" i="19"/>
  <c r="P368" i="19"/>
  <c r="Q368" i="19"/>
  <c r="R368" i="19"/>
  <c r="S368" i="19"/>
  <c r="T368" i="19"/>
  <c r="U368" i="19"/>
  <c r="V368" i="19"/>
  <c r="W368" i="19"/>
  <c r="X368" i="19"/>
  <c r="AV368" i="19" s="1"/>
  <c r="Y368" i="19"/>
  <c r="Z368" i="19"/>
  <c r="AA368" i="19"/>
  <c r="AB368" i="19"/>
  <c r="AC368" i="19"/>
  <c r="AD368" i="19"/>
  <c r="AE368" i="19"/>
  <c r="AF368" i="19"/>
  <c r="C369" i="19"/>
  <c r="D369" i="19"/>
  <c r="E369" i="19"/>
  <c r="F369" i="19"/>
  <c r="G369" i="19"/>
  <c r="H369" i="19"/>
  <c r="I369" i="19"/>
  <c r="J369" i="19"/>
  <c r="L369" i="19"/>
  <c r="M369" i="19"/>
  <c r="N369" i="19"/>
  <c r="O369" i="19"/>
  <c r="P369" i="19"/>
  <c r="Q369" i="19"/>
  <c r="R369" i="19"/>
  <c r="S369" i="19"/>
  <c r="T369" i="19"/>
  <c r="U369" i="19"/>
  <c r="V369" i="19"/>
  <c r="W369" i="19"/>
  <c r="X369" i="19"/>
  <c r="AV369" i="19" s="1"/>
  <c r="Y369" i="19"/>
  <c r="Z369" i="19"/>
  <c r="AA369" i="19"/>
  <c r="AB369" i="19"/>
  <c r="AC369" i="19"/>
  <c r="AD369" i="19"/>
  <c r="AE369" i="19"/>
  <c r="AF369" i="19"/>
  <c r="C370" i="19"/>
  <c r="D370" i="19"/>
  <c r="E370" i="19"/>
  <c r="F370" i="19"/>
  <c r="G370" i="19"/>
  <c r="H370" i="19"/>
  <c r="I370" i="19"/>
  <c r="J370" i="19"/>
  <c r="L370" i="19"/>
  <c r="M370" i="19"/>
  <c r="N370" i="19"/>
  <c r="O370" i="19"/>
  <c r="P370" i="19"/>
  <c r="Q370" i="19"/>
  <c r="R370" i="19"/>
  <c r="S370" i="19"/>
  <c r="T370" i="19"/>
  <c r="U370" i="19"/>
  <c r="V370" i="19"/>
  <c r="W370" i="19"/>
  <c r="X370" i="19"/>
  <c r="AV370" i="19" s="1"/>
  <c r="Y370" i="19"/>
  <c r="Z370" i="19"/>
  <c r="AA370" i="19"/>
  <c r="AB370" i="19"/>
  <c r="AC370" i="19"/>
  <c r="AD370" i="19"/>
  <c r="AE370" i="19"/>
  <c r="AF370" i="19"/>
  <c r="C371" i="19"/>
  <c r="D371" i="19"/>
  <c r="E371" i="19"/>
  <c r="F371" i="19"/>
  <c r="G371" i="19"/>
  <c r="H371" i="19"/>
  <c r="I371" i="19"/>
  <c r="J371" i="19"/>
  <c r="L371" i="19"/>
  <c r="M371" i="19"/>
  <c r="N371" i="19"/>
  <c r="O371" i="19"/>
  <c r="P371" i="19"/>
  <c r="Q371" i="19"/>
  <c r="R371" i="19"/>
  <c r="S371" i="19"/>
  <c r="T371" i="19"/>
  <c r="U371" i="19"/>
  <c r="V371" i="19"/>
  <c r="W371" i="19"/>
  <c r="X371" i="19"/>
  <c r="AV371" i="19" s="1"/>
  <c r="Y371" i="19"/>
  <c r="Z371" i="19"/>
  <c r="AA371" i="19"/>
  <c r="AB371" i="19"/>
  <c r="AC371" i="19"/>
  <c r="AD371" i="19"/>
  <c r="AE371" i="19"/>
  <c r="AF371" i="19"/>
  <c r="C372" i="19"/>
  <c r="D372" i="19"/>
  <c r="E372" i="19"/>
  <c r="F372" i="19"/>
  <c r="G372" i="19"/>
  <c r="H372" i="19"/>
  <c r="I372" i="19"/>
  <c r="J372" i="19"/>
  <c r="L372" i="19"/>
  <c r="M372" i="19"/>
  <c r="N372" i="19"/>
  <c r="O372" i="19"/>
  <c r="P372" i="19"/>
  <c r="Q372" i="19"/>
  <c r="R372" i="19"/>
  <c r="S372" i="19"/>
  <c r="T372" i="19"/>
  <c r="U372" i="19"/>
  <c r="V372" i="19"/>
  <c r="W372" i="19"/>
  <c r="X372" i="19"/>
  <c r="AV372" i="19" s="1"/>
  <c r="Y372" i="19"/>
  <c r="Z372" i="19"/>
  <c r="AA372" i="19"/>
  <c r="AB372" i="19"/>
  <c r="AC372" i="19"/>
  <c r="AD372" i="19"/>
  <c r="AE372" i="19"/>
  <c r="AF372" i="19"/>
  <c r="C373" i="19"/>
  <c r="D373" i="19"/>
  <c r="E373" i="19"/>
  <c r="F373" i="19"/>
  <c r="G373" i="19"/>
  <c r="H373" i="19"/>
  <c r="I373" i="19"/>
  <c r="J373" i="19"/>
  <c r="L373" i="19"/>
  <c r="M373" i="19"/>
  <c r="N373" i="19"/>
  <c r="O373" i="19"/>
  <c r="P373" i="19"/>
  <c r="Q373" i="19"/>
  <c r="R373" i="19"/>
  <c r="S373" i="19"/>
  <c r="T373" i="19"/>
  <c r="U373" i="19"/>
  <c r="V373" i="19"/>
  <c r="W373" i="19"/>
  <c r="X373" i="19"/>
  <c r="AV373" i="19" s="1"/>
  <c r="Y373" i="19"/>
  <c r="Z373" i="19"/>
  <c r="AA373" i="19"/>
  <c r="AB373" i="19"/>
  <c r="AC373" i="19"/>
  <c r="AD373" i="19"/>
  <c r="AE373" i="19"/>
  <c r="AF373" i="19"/>
  <c r="C374" i="19"/>
  <c r="D374" i="19"/>
  <c r="E374" i="19"/>
  <c r="F374" i="19"/>
  <c r="G374" i="19"/>
  <c r="H374" i="19"/>
  <c r="I374" i="19"/>
  <c r="J374" i="19"/>
  <c r="L374" i="19"/>
  <c r="M374" i="19"/>
  <c r="N374" i="19"/>
  <c r="O374" i="19"/>
  <c r="P374" i="19"/>
  <c r="Q374" i="19"/>
  <c r="R374" i="19"/>
  <c r="S374" i="19"/>
  <c r="T374" i="19"/>
  <c r="U374" i="19"/>
  <c r="V374" i="19"/>
  <c r="W374" i="19"/>
  <c r="X374" i="19"/>
  <c r="AV374" i="19" s="1"/>
  <c r="Y374" i="19"/>
  <c r="Z374" i="19"/>
  <c r="AA374" i="19"/>
  <c r="AB374" i="19"/>
  <c r="AC374" i="19"/>
  <c r="AD374" i="19"/>
  <c r="AE374" i="19"/>
  <c r="AF374" i="19"/>
  <c r="C375" i="19"/>
  <c r="D375" i="19"/>
  <c r="E375" i="19"/>
  <c r="F375" i="19"/>
  <c r="G375" i="19"/>
  <c r="H375" i="19"/>
  <c r="I375" i="19"/>
  <c r="J375" i="19"/>
  <c r="L375" i="19"/>
  <c r="M375" i="19"/>
  <c r="N375" i="19"/>
  <c r="O375" i="19"/>
  <c r="P375" i="19"/>
  <c r="Q375" i="19"/>
  <c r="R375" i="19"/>
  <c r="S375" i="19"/>
  <c r="T375" i="19"/>
  <c r="U375" i="19"/>
  <c r="V375" i="19"/>
  <c r="W375" i="19"/>
  <c r="X375" i="19"/>
  <c r="AV375" i="19" s="1"/>
  <c r="Y375" i="19"/>
  <c r="Z375" i="19"/>
  <c r="AA375" i="19"/>
  <c r="AB375" i="19"/>
  <c r="AC375" i="19"/>
  <c r="AD375" i="19"/>
  <c r="AE375" i="19"/>
  <c r="AF375" i="19"/>
  <c r="C376" i="19"/>
  <c r="D376" i="19"/>
  <c r="E376" i="19"/>
  <c r="F376" i="19"/>
  <c r="G376" i="19"/>
  <c r="H376" i="19"/>
  <c r="I376" i="19"/>
  <c r="J376" i="19"/>
  <c r="L376" i="19"/>
  <c r="M376" i="19"/>
  <c r="N376" i="19"/>
  <c r="O376" i="19"/>
  <c r="P376" i="19"/>
  <c r="Q376" i="19"/>
  <c r="R376" i="19"/>
  <c r="S376" i="19"/>
  <c r="T376" i="19"/>
  <c r="U376" i="19"/>
  <c r="V376" i="19"/>
  <c r="W376" i="19"/>
  <c r="X376" i="19"/>
  <c r="AV376" i="19" s="1"/>
  <c r="Y376" i="19"/>
  <c r="Z376" i="19"/>
  <c r="AA376" i="19"/>
  <c r="AB376" i="19"/>
  <c r="AC376" i="19"/>
  <c r="AD376" i="19"/>
  <c r="AE376" i="19"/>
  <c r="AF376" i="19"/>
  <c r="C377" i="19"/>
  <c r="D377" i="19"/>
  <c r="E377" i="19"/>
  <c r="F377" i="19"/>
  <c r="G377" i="19"/>
  <c r="H377" i="19"/>
  <c r="I377" i="19"/>
  <c r="J377" i="19"/>
  <c r="L377" i="19"/>
  <c r="M377" i="19"/>
  <c r="N377" i="19"/>
  <c r="O377" i="19"/>
  <c r="P377" i="19"/>
  <c r="Q377" i="19"/>
  <c r="R377" i="19"/>
  <c r="S377" i="19"/>
  <c r="T377" i="19"/>
  <c r="U377" i="19"/>
  <c r="V377" i="19"/>
  <c r="W377" i="19"/>
  <c r="X377" i="19"/>
  <c r="AV377" i="19" s="1"/>
  <c r="Y377" i="19"/>
  <c r="Z377" i="19"/>
  <c r="AA377" i="19"/>
  <c r="AB377" i="19"/>
  <c r="AC377" i="19"/>
  <c r="AD377" i="19"/>
  <c r="AE377" i="19"/>
  <c r="AF377" i="19"/>
  <c r="C378" i="19"/>
  <c r="D378" i="19"/>
  <c r="E378" i="19"/>
  <c r="F378" i="19"/>
  <c r="G378" i="19"/>
  <c r="H378" i="19"/>
  <c r="I378" i="19"/>
  <c r="J378" i="19"/>
  <c r="L378" i="19"/>
  <c r="M378" i="19"/>
  <c r="N378" i="19"/>
  <c r="O378" i="19"/>
  <c r="P378" i="19"/>
  <c r="Q378" i="19"/>
  <c r="R378" i="19"/>
  <c r="S378" i="19"/>
  <c r="T378" i="19"/>
  <c r="U378" i="19"/>
  <c r="V378" i="19"/>
  <c r="W378" i="19"/>
  <c r="X378" i="19"/>
  <c r="AV378" i="19" s="1"/>
  <c r="Y378" i="19"/>
  <c r="Z378" i="19"/>
  <c r="AA378" i="19"/>
  <c r="AB378" i="19"/>
  <c r="AC378" i="19"/>
  <c r="AD378" i="19"/>
  <c r="AE378" i="19"/>
  <c r="AF378" i="19"/>
  <c r="C379" i="19"/>
  <c r="D379" i="19"/>
  <c r="E379" i="19"/>
  <c r="F379" i="19"/>
  <c r="G379" i="19"/>
  <c r="H379" i="19"/>
  <c r="I379" i="19"/>
  <c r="J379" i="19"/>
  <c r="L379" i="19"/>
  <c r="M379" i="19"/>
  <c r="N379" i="19"/>
  <c r="O379" i="19"/>
  <c r="P379" i="19"/>
  <c r="Q379" i="19"/>
  <c r="R379" i="19"/>
  <c r="S379" i="19"/>
  <c r="T379" i="19"/>
  <c r="U379" i="19"/>
  <c r="V379" i="19"/>
  <c r="W379" i="19"/>
  <c r="X379" i="19"/>
  <c r="AV379" i="19" s="1"/>
  <c r="Y379" i="19"/>
  <c r="Z379" i="19"/>
  <c r="AA379" i="19"/>
  <c r="AB379" i="19"/>
  <c r="AC379" i="19"/>
  <c r="AD379" i="19"/>
  <c r="AE379" i="19"/>
  <c r="AF379" i="19"/>
  <c r="C380" i="19"/>
  <c r="D380" i="19"/>
  <c r="E380" i="19"/>
  <c r="F380" i="19"/>
  <c r="G380" i="19"/>
  <c r="H380" i="19"/>
  <c r="I380" i="19"/>
  <c r="J380" i="19"/>
  <c r="L380" i="19"/>
  <c r="M380" i="19"/>
  <c r="N380" i="19"/>
  <c r="O380" i="19"/>
  <c r="P380" i="19"/>
  <c r="Q380" i="19"/>
  <c r="R380" i="19"/>
  <c r="S380" i="19"/>
  <c r="T380" i="19"/>
  <c r="U380" i="19"/>
  <c r="V380" i="19"/>
  <c r="W380" i="19"/>
  <c r="X380" i="19"/>
  <c r="AV380" i="19" s="1"/>
  <c r="Y380" i="19"/>
  <c r="Z380" i="19"/>
  <c r="AA380" i="19"/>
  <c r="AB380" i="19"/>
  <c r="AC380" i="19"/>
  <c r="AD380" i="19"/>
  <c r="AE380" i="19"/>
  <c r="AF380" i="19"/>
  <c r="C381" i="19"/>
  <c r="D381" i="19"/>
  <c r="E381" i="19"/>
  <c r="F381" i="19"/>
  <c r="G381" i="19"/>
  <c r="H381" i="19"/>
  <c r="I381" i="19"/>
  <c r="J381" i="19"/>
  <c r="L381" i="19"/>
  <c r="M381" i="19"/>
  <c r="N381" i="19"/>
  <c r="O381" i="19"/>
  <c r="P381" i="19"/>
  <c r="Q381" i="19"/>
  <c r="R381" i="19"/>
  <c r="S381" i="19"/>
  <c r="T381" i="19"/>
  <c r="U381" i="19"/>
  <c r="V381" i="19"/>
  <c r="W381" i="19"/>
  <c r="X381" i="19"/>
  <c r="AV381" i="19" s="1"/>
  <c r="Y381" i="19"/>
  <c r="Z381" i="19"/>
  <c r="AA381" i="19"/>
  <c r="AB381" i="19"/>
  <c r="AC381" i="19"/>
  <c r="AD381" i="19"/>
  <c r="AE381" i="19"/>
  <c r="AF381" i="19"/>
  <c r="C382" i="19"/>
  <c r="D382" i="19"/>
  <c r="E382" i="19"/>
  <c r="F382" i="19"/>
  <c r="G382" i="19"/>
  <c r="H382" i="19"/>
  <c r="I382" i="19"/>
  <c r="J382" i="19"/>
  <c r="L382" i="19"/>
  <c r="M382" i="19"/>
  <c r="N382" i="19"/>
  <c r="O382" i="19"/>
  <c r="P382" i="19"/>
  <c r="Q382" i="19"/>
  <c r="R382" i="19"/>
  <c r="S382" i="19"/>
  <c r="T382" i="19"/>
  <c r="U382" i="19"/>
  <c r="V382" i="19"/>
  <c r="W382" i="19"/>
  <c r="X382" i="19"/>
  <c r="AV382" i="19" s="1"/>
  <c r="Y382" i="19"/>
  <c r="Z382" i="19"/>
  <c r="AA382" i="19"/>
  <c r="AB382" i="19"/>
  <c r="AC382" i="19"/>
  <c r="AD382" i="19"/>
  <c r="AE382" i="19"/>
  <c r="AF382" i="19"/>
  <c r="C383" i="19"/>
  <c r="D383" i="19"/>
  <c r="E383" i="19"/>
  <c r="F383" i="19"/>
  <c r="G383" i="19"/>
  <c r="H383" i="19"/>
  <c r="I383" i="19"/>
  <c r="J383" i="19"/>
  <c r="L383" i="19"/>
  <c r="M383" i="19"/>
  <c r="N383" i="19"/>
  <c r="O383" i="19"/>
  <c r="P383" i="19"/>
  <c r="Q383" i="19"/>
  <c r="R383" i="19"/>
  <c r="S383" i="19"/>
  <c r="T383" i="19"/>
  <c r="U383" i="19"/>
  <c r="V383" i="19"/>
  <c r="W383" i="19"/>
  <c r="X383" i="19"/>
  <c r="AV383" i="19" s="1"/>
  <c r="Y383" i="19"/>
  <c r="Z383" i="19"/>
  <c r="AA383" i="19"/>
  <c r="AB383" i="19"/>
  <c r="AC383" i="19"/>
  <c r="AD383" i="19"/>
  <c r="AE383" i="19"/>
  <c r="AF383" i="19"/>
  <c r="C384" i="19"/>
  <c r="D384" i="19"/>
  <c r="E384" i="19"/>
  <c r="F384" i="19"/>
  <c r="G384" i="19"/>
  <c r="H384" i="19"/>
  <c r="I384" i="19"/>
  <c r="J384" i="19"/>
  <c r="L384" i="19"/>
  <c r="M384" i="19"/>
  <c r="N384" i="19"/>
  <c r="O384" i="19"/>
  <c r="P384" i="19"/>
  <c r="Q384" i="19"/>
  <c r="R384" i="19"/>
  <c r="S384" i="19"/>
  <c r="T384" i="19"/>
  <c r="U384" i="19"/>
  <c r="V384" i="19"/>
  <c r="W384" i="19"/>
  <c r="X384" i="19"/>
  <c r="AV384" i="19" s="1"/>
  <c r="Y384" i="19"/>
  <c r="Z384" i="19"/>
  <c r="AA384" i="19"/>
  <c r="AB384" i="19"/>
  <c r="AC384" i="19"/>
  <c r="AD384" i="19"/>
  <c r="AE384" i="19"/>
  <c r="AF384" i="19"/>
  <c r="C385" i="19"/>
  <c r="D385" i="19"/>
  <c r="E385" i="19"/>
  <c r="F385" i="19"/>
  <c r="G385" i="19"/>
  <c r="H385" i="19"/>
  <c r="I385" i="19"/>
  <c r="J385" i="19"/>
  <c r="L385" i="19"/>
  <c r="M385" i="19"/>
  <c r="N385" i="19"/>
  <c r="O385" i="19"/>
  <c r="P385" i="19"/>
  <c r="Q385" i="19"/>
  <c r="R385" i="19"/>
  <c r="S385" i="19"/>
  <c r="T385" i="19"/>
  <c r="U385" i="19"/>
  <c r="V385" i="19"/>
  <c r="W385" i="19"/>
  <c r="X385" i="19"/>
  <c r="AV385" i="19" s="1"/>
  <c r="Y385" i="19"/>
  <c r="Z385" i="19"/>
  <c r="AA385" i="19"/>
  <c r="AB385" i="19"/>
  <c r="AC385" i="19"/>
  <c r="AD385" i="19"/>
  <c r="AE385" i="19"/>
  <c r="AF385" i="19"/>
  <c r="C386" i="19"/>
  <c r="D386" i="19"/>
  <c r="E386" i="19"/>
  <c r="F386" i="19"/>
  <c r="G386" i="19"/>
  <c r="H386" i="19"/>
  <c r="I386" i="19"/>
  <c r="J386" i="19"/>
  <c r="L386" i="19"/>
  <c r="M386" i="19"/>
  <c r="N386" i="19"/>
  <c r="O386" i="19"/>
  <c r="P386" i="19"/>
  <c r="Q386" i="19"/>
  <c r="R386" i="19"/>
  <c r="S386" i="19"/>
  <c r="T386" i="19"/>
  <c r="U386" i="19"/>
  <c r="V386" i="19"/>
  <c r="W386" i="19"/>
  <c r="X386" i="19"/>
  <c r="AV386" i="19" s="1"/>
  <c r="Y386" i="19"/>
  <c r="Z386" i="19"/>
  <c r="AA386" i="19"/>
  <c r="AB386" i="19"/>
  <c r="AC386" i="19"/>
  <c r="AD386" i="19"/>
  <c r="AE386" i="19"/>
  <c r="AF386" i="19"/>
  <c r="C387" i="19"/>
  <c r="D387" i="19"/>
  <c r="E387" i="19"/>
  <c r="F387" i="19"/>
  <c r="G387" i="19"/>
  <c r="H387" i="19"/>
  <c r="I387" i="19"/>
  <c r="J387" i="19"/>
  <c r="L387" i="19"/>
  <c r="M387" i="19"/>
  <c r="N387" i="19"/>
  <c r="O387" i="19"/>
  <c r="P387" i="19"/>
  <c r="Q387" i="19"/>
  <c r="R387" i="19"/>
  <c r="S387" i="19"/>
  <c r="T387" i="19"/>
  <c r="U387" i="19"/>
  <c r="V387" i="19"/>
  <c r="W387" i="19"/>
  <c r="X387" i="19"/>
  <c r="AV387" i="19" s="1"/>
  <c r="Y387" i="19"/>
  <c r="Z387" i="19"/>
  <c r="AA387" i="19"/>
  <c r="AB387" i="19"/>
  <c r="AC387" i="19"/>
  <c r="AD387" i="19"/>
  <c r="AE387" i="19"/>
  <c r="AF387" i="19"/>
  <c r="C388" i="19"/>
  <c r="D388" i="19"/>
  <c r="E388" i="19"/>
  <c r="F388" i="19"/>
  <c r="G388" i="19"/>
  <c r="H388" i="19"/>
  <c r="I388" i="19"/>
  <c r="J388" i="19"/>
  <c r="L388" i="19"/>
  <c r="M388" i="19"/>
  <c r="N388" i="19"/>
  <c r="O388" i="19"/>
  <c r="P388" i="19"/>
  <c r="Q388" i="19"/>
  <c r="R388" i="19"/>
  <c r="S388" i="19"/>
  <c r="T388" i="19"/>
  <c r="U388" i="19"/>
  <c r="V388" i="19"/>
  <c r="W388" i="19"/>
  <c r="X388" i="19"/>
  <c r="AV388" i="19" s="1"/>
  <c r="Y388" i="19"/>
  <c r="Z388" i="19"/>
  <c r="AA388" i="19"/>
  <c r="AB388" i="19"/>
  <c r="AC388" i="19"/>
  <c r="AD388" i="19"/>
  <c r="AE388" i="19"/>
  <c r="AF388" i="19"/>
  <c r="C389" i="19"/>
  <c r="D389" i="19"/>
  <c r="E389" i="19"/>
  <c r="F389" i="19"/>
  <c r="G389" i="19"/>
  <c r="H389" i="19"/>
  <c r="I389" i="19"/>
  <c r="J389" i="19"/>
  <c r="L389" i="19"/>
  <c r="M389" i="19"/>
  <c r="N389" i="19"/>
  <c r="O389" i="19"/>
  <c r="P389" i="19"/>
  <c r="Q389" i="19"/>
  <c r="R389" i="19"/>
  <c r="S389" i="19"/>
  <c r="T389" i="19"/>
  <c r="U389" i="19"/>
  <c r="V389" i="19"/>
  <c r="W389" i="19"/>
  <c r="X389" i="19"/>
  <c r="AV389" i="19" s="1"/>
  <c r="Y389" i="19"/>
  <c r="Z389" i="19"/>
  <c r="AA389" i="19"/>
  <c r="AB389" i="19"/>
  <c r="AC389" i="19"/>
  <c r="AD389" i="19"/>
  <c r="AE389" i="19"/>
  <c r="AF389" i="19"/>
  <c r="C390" i="19"/>
  <c r="D390" i="19"/>
  <c r="E390" i="19"/>
  <c r="F390" i="19"/>
  <c r="G390" i="19"/>
  <c r="H390" i="19"/>
  <c r="I390" i="19"/>
  <c r="J390" i="19"/>
  <c r="L390" i="19"/>
  <c r="M390" i="19"/>
  <c r="N390" i="19"/>
  <c r="O390" i="19"/>
  <c r="P390" i="19"/>
  <c r="Q390" i="19"/>
  <c r="R390" i="19"/>
  <c r="S390" i="19"/>
  <c r="T390" i="19"/>
  <c r="U390" i="19"/>
  <c r="V390" i="19"/>
  <c r="W390" i="19"/>
  <c r="X390" i="19"/>
  <c r="AV390" i="19" s="1"/>
  <c r="Y390" i="19"/>
  <c r="Z390" i="19"/>
  <c r="AA390" i="19"/>
  <c r="AB390" i="19"/>
  <c r="AC390" i="19"/>
  <c r="AD390" i="19"/>
  <c r="AE390" i="19"/>
  <c r="AF390" i="19"/>
  <c r="C391" i="19"/>
  <c r="D391" i="19"/>
  <c r="E391" i="19"/>
  <c r="F391" i="19"/>
  <c r="G391" i="19"/>
  <c r="H391" i="19"/>
  <c r="I391" i="19"/>
  <c r="J391" i="19"/>
  <c r="L391" i="19"/>
  <c r="M391" i="19"/>
  <c r="N391" i="19"/>
  <c r="O391" i="19"/>
  <c r="P391" i="19"/>
  <c r="Q391" i="19"/>
  <c r="R391" i="19"/>
  <c r="S391" i="19"/>
  <c r="T391" i="19"/>
  <c r="U391" i="19"/>
  <c r="V391" i="19"/>
  <c r="W391" i="19"/>
  <c r="X391" i="19"/>
  <c r="AV391" i="19" s="1"/>
  <c r="Y391" i="19"/>
  <c r="Z391" i="19"/>
  <c r="AA391" i="19"/>
  <c r="AB391" i="19"/>
  <c r="AC391" i="19"/>
  <c r="AD391" i="19"/>
  <c r="AE391" i="19"/>
  <c r="AF391" i="19"/>
  <c r="C392" i="19"/>
  <c r="D392" i="19"/>
  <c r="E392" i="19"/>
  <c r="F392" i="19"/>
  <c r="G392" i="19"/>
  <c r="H392" i="19"/>
  <c r="I392" i="19"/>
  <c r="J392" i="19"/>
  <c r="L392" i="19"/>
  <c r="M392" i="19"/>
  <c r="N392" i="19"/>
  <c r="O392" i="19"/>
  <c r="P392" i="19"/>
  <c r="Q392" i="19"/>
  <c r="R392" i="19"/>
  <c r="S392" i="19"/>
  <c r="T392" i="19"/>
  <c r="U392" i="19"/>
  <c r="V392" i="19"/>
  <c r="W392" i="19"/>
  <c r="X392" i="19"/>
  <c r="AV392" i="19" s="1"/>
  <c r="Y392" i="19"/>
  <c r="Z392" i="19"/>
  <c r="AA392" i="19"/>
  <c r="AB392" i="19"/>
  <c r="AC392" i="19"/>
  <c r="AD392" i="19"/>
  <c r="AE392" i="19"/>
  <c r="AF392" i="19"/>
  <c r="C393" i="19"/>
  <c r="D393" i="19"/>
  <c r="E393" i="19"/>
  <c r="F393" i="19"/>
  <c r="G393" i="19"/>
  <c r="H393" i="19"/>
  <c r="I393" i="19"/>
  <c r="J393" i="19"/>
  <c r="L393" i="19"/>
  <c r="M393" i="19"/>
  <c r="N393" i="19"/>
  <c r="O393" i="19"/>
  <c r="P393" i="19"/>
  <c r="Q393" i="19"/>
  <c r="R393" i="19"/>
  <c r="S393" i="19"/>
  <c r="T393" i="19"/>
  <c r="U393" i="19"/>
  <c r="V393" i="19"/>
  <c r="W393" i="19"/>
  <c r="X393" i="19"/>
  <c r="AV393" i="19" s="1"/>
  <c r="Y393" i="19"/>
  <c r="Z393" i="19"/>
  <c r="AA393" i="19"/>
  <c r="AB393" i="19"/>
  <c r="AC393" i="19"/>
  <c r="AD393" i="19"/>
  <c r="AE393" i="19"/>
  <c r="AF393" i="19"/>
  <c r="C394" i="19"/>
  <c r="D394" i="19"/>
  <c r="E394" i="19"/>
  <c r="F394" i="19"/>
  <c r="G394" i="19"/>
  <c r="H394" i="19"/>
  <c r="I394" i="19"/>
  <c r="J394" i="19"/>
  <c r="L394" i="19"/>
  <c r="M394" i="19"/>
  <c r="N394" i="19"/>
  <c r="O394" i="19"/>
  <c r="P394" i="19"/>
  <c r="Q394" i="19"/>
  <c r="R394" i="19"/>
  <c r="S394" i="19"/>
  <c r="T394" i="19"/>
  <c r="U394" i="19"/>
  <c r="V394" i="19"/>
  <c r="W394" i="19"/>
  <c r="X394" i="19"/>
  <c r="AV394" i="19" s="1"/>
  <c r="Y394" i="19"/>
  <c r="Z394" i="19"/>
  <c r="AA394" i="19"/>
  <c r="AB394" i="19"/>
  <c r="AC394" i="19"/>
  <c r="AD394" i="19"/>
  <c r="AE394" i="19"/>
  <c r="AF394" i="19"/>
  <c r="C395" i="19"/>
  <c r="D395" i="19"/>
  <c r="E395" i="19"/>
  <c r="F395" i="19"/>
  <c r="G395" i="19"/>
  <c r="H395" i="19"/>
  <c r="I395" i="19"/>
  <c r="J395" i="19"/>
  <c r="L395" i="19"/>
  <c r="M395" i="19"/>
  <c r="N395" i="19"/>
  <c r="O395" i="19"/>
  <c r="P395" i="19"/>
  <c r="Q395" i="19"/>
  <c r="R395" i="19"/>
  <c r="S395" i="19"/>
  <c r="T395" i="19"/>
  <c r="U395" i="19"/>
  <c r="V395" i="19"/>
  <c r="W395" i="19"/>
  <c r="X395" i="19"/>
  <c r="AV395" i="19" s="1"/>
  <c r="Y395" i="19"/>
  <c r="Z395" i="19"/>
  <c r="AA395" i="19"/>
  <c r="AB395" i="19"/>
  <c r="AC395" i="19"/>
  <c r="AD395" i="19"/>
  <c r="AE395" i="19"/>
  <c r="AF395" i="19"/>
  <c r="C396" i="19"/>
  <c r="D396" i="19"/>
  <c r="E396" i="19"/>
  <c r="F396" i="19"/>
  <c r="G396" i="19"/>
  <c r="H396" i="19"/>
  <c r="I396" i="19"/>
  <c r="J396" i="19"/>
  <c r="L396" i="19"/>
  <c r="M396" i="19"/>
  <c r="N396" i="19"/>
  <c r="O396" i="19"/>
  <c r="P396" i="19"/>
  <c r="Q396" i="19"/>
  <c r="R396" i="19"/>
  <c r="S396" i="19"/>
  <c r="T396" i="19"/>
  <c r="U396" i="19"/>
  <c r="V396" i="19"/>
  <c r="W396" i="19"/>
  <c r="X396" i="19"/>
  <c r="AV396" i="19" s="1"/>
  <c r="Y396" i="19"/>
  <c r="Z396" i="19"/>
  <c r="AA396" i="19"/>
  <c r="AB396" i="19"/>
  <c r="AC396" i="19"/>
  <c r="AD396" i="19"/>
  <c r="AE396" i="19"/>
  <c r="AF396" i="19"/>
  <c r="C397" i="19"/>
  <c r="D397" i="19"/>
  <c r="E397" i="19"/>
  <c r="F397" i="19"/>
  <c r="G397" i="19"/>
  <c r="H397" i="19"/>
  <c r="I397" i="19"/>
  <c r="J397" i="19"/>
  <c r="L397" i="19"/>
  <c r="M397" i="19"/>
  <c r="N397" i="19"/>
  <c r="O397" i="19"/>
  <c r="P397" i="19"/>
  <c r="Q397" i="19"/>
  <c r="R397" i="19"/>
  <c r="S397" i="19"/>
  <c r="T397" i="19"/>
  <c r="U397" i="19"/>
  <c r="V397" i="19"/>
  <c r="W397" i="19"/>
  <c r="X397" i="19"/>
  <c r="AV397" i="19" s="1"/>
  <c r="Y397" i="19"/>
  <c r="Z397" i="19"/>
  <c r="AA397" i="19"/>
  <c r="AB397" i="19"/>
  <c r="AC397" i="19"/>
  <c r="AD397" i="19"/>
  <c r="AE397" i="19"/>
  <c r="AF397" i="19"/>
  <c r="C398" i="19"/>
  <c r="D398" i="19"/>
  <c r="E398" i="19"/>
  <c r="F398" i="19"/>
  <c r="G398" i="19"/>
  <c r="H398" i="19"/>
  <c r="I398" i="19"/>
  <c r="J398" i="19"/>
  <c r="L398" i="19"/>
  <c r="M398" i="19"/>
  <c r="N398" i="19"/>
  <c r="O398" i="19"/>
  <c r="P398" i="19"/>
  <c r="Q398" i="19"/>
  <c r="R398" i="19"/>
  <c r="S398" i="19"/>
  <c r="T398" i="19"/>
  <c r="U398" i="19"/>
  <c r="V398" i="19"/>
  <c r="W398" i="19"/>
  <c r="X398" i="19"/>
  <c r="AV398" i="19" s="1"/>
  <c r="Y398" i="19"/>
  <c r="Z398" i="19"/>
  <c r="AA398" i="19"/>
  <c r="AB398" i="19"/>
  <c r="AC398" i="19"/>
  <c r="AD398" i="19"/>
  <c r="AE398" i="19"/>
  <c r="AF398" i="19"/>
  <c r="C399" i="19"/>
  <c r="D399" i="19"/>
  <c r="E399" i="19"/>
  <c r="F399" i="19"/>
  <c r="G399" i="19"/>
  <c r="H399" i="19"/>
  <c r="I399" i="19"/>
  <c r="J399" i="19"/>
  <c r="L399" i="19"/>
  <c r="M399" i="19"/>
  <c r="N399" i="19"/>
  <c r="O399" i="19"/>
  <c r="P399" i="19"/>
  <c r="Q399" i="19"/>
  <c r="R399" i="19"/>
  <c r="S399" i="19"/>
  <c r="T399" i="19"/>
  <c r="U399" i="19"/>
  <c r="V399" i="19"/>
  <c r="W399" i="19"/>
  <c r="X399" i="19"/>
  <c r="AV399" i="19" s="1"/>
  <c r="Y399" i="19"/>
  <c r="Z399" i="19"/>
  <c r="AA399" i="19"/>
  <c r="AB399" i="19"/>
  <c r="AC399" i="19"/>
  <c r="AD399" i="19"/>
  <c r="AE399" i="19"/>
  <c r="AF399" i="19"/>
  <c r="C400" i="19"/>
  <c r="D400" i="19"/>
  <c r="E400" i="19"/>
  <c r="F400" i="19"/>
  <c r="G400" i="19"/>
  <c r="H400" i="19"/>
  <c r="I400" i="19"/>
  <c r="J400" i="19"/>
  <c r="L400" i="19"/>
  <c r="M400" i="19"/>
  <c r="N400" i="19"/>
  <c r="O400" i="19"/>
  <c r="P400" i="19"/>
  <c r="Q400" i="19"/>
  <c r="R400" i="19"/>
  <c r="S400" i="19"/>
  <c r="T400" i="19"/>
  <c r="U400" i="19"/>
  <c r="V400" i="19"/>
  <c r="W400" i="19"/>
  <c r="X400" i="19"/>
  <c r="AV400" i="19" s="1"/>
  <c r="Y400" i="19"/>
  <c r="Z400" i="19"/>
  <c r="AA400" i="19"/>
  <c r="AB400" i="19"/>
  <c r="AC400" i="19"/>
  <c r="AD400" i="19"/>
  <c r="AE400" i="19"/>
  <c r="AF400" i="19"/>
  <c r="C401" i="19"/>
  <c r="D401" i="19"/>
  <c r="E401" i="19"/>
  <c r="F401" i="19"/>
  <c r="G401" i="19"/>
  <c r="H401" i="19"/>
  <c r="I401" i="19"/>
  <c r="J401" i="19"/>
  <c r="L401" i="19"/>
  <c r="M401" i="19"/>
  <c r="N401" i="19"/>
  <c r="O401" i="19"/>
  <c r="P401" i="19"/>
  <c r="Q401" i="19"/>
  <c r="R401" i="19"/>
  <c r="S401" i="19"/>
  <c r="T401" i="19"/>
  <c r="U401" i="19"/>
  <c r="V401" i="19"/>
  <c r="W401" i="19"/>
  <c r="X401" i="19"/>
  <c r="AV401" i="19" s="1"/>
  <c r="Y401" i="19"/>
  <c r="Z401" i="19"/>
  <c r="AA401" i="19"/>
  <c r="AB401" i="19"/>
  <c r="AC401" i="19"/>
  <c r="AD401" i="19"/>
  <c r="AE401" i="19"/>
  <c r="AF401" i="19"/>
  <c r="C402" i="19"/>
  <c r="D402" i="19"/>
  <c r="E402" i="19"/>
  <c r="F402" i="19"/>
  <c r="G402" i="19"/>
  <c r="H402" i="19"/>
  <c r="I402" i="19"/>
  <c r="J402" i="19"/>
  <c r="L402" i="19"/>
  <c r="M402" i="19"/>
  <c r="N402" i="19"/>
  <c r="O402" i="19"/>
  <c r="P402" i="19"/>
  <c r="Q402" i="19"/>
  <c r="R402" i="19"/>
  <c r="S402" i="19"/>
  <c r="T402" i="19"/>
  <c r="U402" i="19"/>
  <c r="V402" i="19"/>
  <c r="W402" i="19"/>
  <c r="X402" i="19"/>
  <c r="AV402" i="19" s="1"/>
  <c r="Y402" i="19"/>
  <c r="Z402" i="19"/>
  <c r="AA402" i="19"/>
  <c r="AB402" i="19"/>
  <c r="AC402" i="19"/>
  <c r="AD402" i="19"/>
  <c r="AE402" i="19"/>
  <c r="AF402" i="19"/>
  <c r="C403" i="19"/>
  <c r="D403" i="19"/>
  <c r="E403" i="19"/>
  <c r="F403" i="19"/>
  <c r="G403" i="19"/>
  <c r="H403" i="19"/>
  <c r="I403" i="19"/>
  <c r="J403" i="19"/>
  <c r="L403" i="19"/>
  <c r="M403" i="19"/>
  <c r="N403" i="19"/>
  <c r="O403" i="19"/>
  <c r="P403" i="19"/>
  <c r="Q403" i="19"/>
  <c r="R403" i="19"/>
  <c r="S403" i="19"/>
  <c r="T403" i="19"/>
  <c r="U403" i="19"/>
  <c r="V403" i="19"/>
  <c r="W403" i="19"/>
  <c r="X403" i="19"/>
  <c r="AV403" i="19" s="1"/>
  <c r="Y403" i="19"/>
  <c r="Z403" i="19"/>
  <c r="AA403" i="19"/>
  <c r="AB403" i="19"/>
  <c r="AC403" i="19"/>
  <c r="AD403" i="19"/>
  <c r="AE403" i="19"/>
  <c r="AF403" i="19"/>
  <c r="D2" i="19"/>
  <c r="E2" i="19"/>
  <c r="F2" i="19"/>
  <c r="G2" i="19"/>
  <c r="H2" i="19"/>
  <c r="I2" i="19"/>
  <c r="J2" i="19"/>
  <c r="L2" i="19"/>
  <c r="M2" i="19"/>
  <c r="N2" i="19"/>
  <c r="O2" i="19"/>
  <c r="P2" i="19"/>
  <c r="Q2" i="19"/>
  <c r="R2" i="19"/>
  <c r="S2" i="19"/>
  <c r="T2" i="19"/>
  <c r="U2" i="19"/>
  <c r="V2" i="19"/>
  <c r="W2" i="19"/>
  <c r="X2" i="19"/>
  <c r="Y2" i="19"/>
  <c r="Z2" i="19"/>
  <c r="AA2" i="19"/>
  <c r="AB2" i="19"/>
  <c r="AC2" i="19"/>
  <c r="AD2" i="19"/>
  <c r="AE2" i="19"/>
  <c r="AF2" i="19"/>
  <c r="C2" i="19"/>
  <c r="P413" i="19" l="1"/>
  <c r="AX401" i="19"/>
  <c r="AU397" i="19"/>
  <c r="K399" i="26" s="1"/>
  <c r="AX397" i="19"/>
  <c r="AW390" i="19"/>
  <c r="AX385" i="19"/>
  <c r="AX381" i="19"/>
  <c r="AX373" i="19"/>
  <c r="AU369" i="19"/>
  <c r="K371" i="26" s="1"/>
  <c r="AX369" i="19"/>
  <c r="AU365" i="19"/>
  <c r="K367" i="26" s="1"/>
  <c r="AX365" i="19"/>
  <c r="AU361" i="19"/>
  <c r="K363" i="26" s="1"/>
  <c r="AX361" i="19"/>
  <c r="AU357" i="19"/>
  <c r="K359" i="26" s="1"/>
  <c r="AX357" i="19"/>
  <c r="AU353" i="19"/>
  <c r="K355" i="26" s="1"/>
  <c r="AX353" i="19"/>
  <c r="AU349" i="19"/>
  <c r="K351" i="26" s="1"/>
  <c r="AX349" i="19"/>
  <c r="AU345" i="19"/>
  <c r="K347" i="26" s="1"/>
  <c r="AX345" i="19"/>
  <c r="AU341" i="19"/>
  <c r="K343" i="26" s="1"/>
  <c r="AX341" i="19"/>
  <c r="AW338" i="19"/>
  <c r="AU337" i="19"/>
  <c r="K339" i="26" s="1"/>
  <c r="AX337" i="19"/>
  <c r="AU333" i="19"/>
  <c r="K335" i="26" s="1"/>
  <c r="AX333" i="19"/>
  <c r="AU329" i="19"/>
  <c r="K331" i="26" s="1"/>
  <c r="AX329" i="19"/>
  <c r="AU325" i="19"/>
  <c r="K327" i="26" s="1"/>
  <c r="AX325" i="19"/>
  <c r="AW322" i="19"/>
  <c r="AU321" i="19"/>
  <c r="K323" i="26" s="1"/>
  <c r="AX321" i="19"/>
  <c r="AU317" i="19"/>
  <c r="K319" i="26" s="1"/>
  <c r="AX317" i="19"/>
  <c r="AU313" i="19"/>
  <c r="K315" i="26" s="1"/>
  <c r="AX313" i="19"/>
  <c r="AU309" i="19"/>
  <c r="K311" i="26" s="1"/>
  <c r="AX309" i="19"/>
  <c r="AU305" i="19"/>
  <c r="K307" i="26" s="1"/>
  <c r="AX305" i="19"/>
  <c r="AU301" i="19"/>
  <c r="K303" i="26" s="1"/>
  <c r="AX301" i="19"/>
  <c r="AU297" i="19"/>
  <c r="K299" i="26" s="1"/>
  <c r="AX297" i="19"/>
  <c r="AU293" i="19"/>
  <c r="K295" i="26" s="1"/>
  <c r="AX293" i="19"/>
  <c r="AU289" i="19"/>
  <c r="K291" i="26" s="1"/>
  <c r="AX289" i="19"/>
  <c r="AU285" i="19"/>
  <c r="K287" i="26" s="1"/>
  <c r="AX285" i="19"/>
  <c r="AU281" i="19"/>
  <c r="K283" i="26" s="1"/>
  <c r="AX281" i="19"/>
  <c r="AU277" i="19"/>
  <c r="K279" i="26" s="1"/>
  <c r="AX277" i="19"/>
  <c r="AU273" i="19"/>
  <c r="K275" i="26" s="1"/>
  <c r="AX273" i="19"/>
  <c r="AU269" i="19"/>
  <c r="K271" i="26" s="1"/>
  <c r="AX269" i="19"/>
  <c r="AU265" i="19"/>
  <c r="K267" i="26" s="1"/>
  <c r="AX265" i="19"/>
  <c r="AU261" i="19"/>
  <c r="K263" i="26" s="1"/>
  <c r="AX261" i="19"/>
  <c r="AU257" i="19"/>
  <c r="K259" i="26" s="1"/>
  <c r="AX257" i="19"/>
  <c r="AU253" i="19"/>
  <c r="K255" i="26" s="1"/>
  <c r="AX253" i="19"/>
  <c r="AU249" i="19"/>
  <c r="K251" i="26" s="1"/>
  <c r="AX249" i="19"/>
  <c r="AU245" i="19"/>
  <c r="K247" i="26" s="1"/>
  <c r="AX245" i="19"/>
  <c r="AU241" i="19"/>
  <c r="K243" i="26" s="1"/>
  <c r="AX241" i="19"/>
  <c r="AU237" i="19"/>
  <c r="K239" i="26" s="1"/>
  <c r="AX237" i="19"/>
  <c r="AU233" i="19"/>
  <c r="K235" i="26" s="1"/>
  <c r="AX233" i="19"/>
  <c r="AU229" i="19"/>
  <c r="K231" i="26" s="1"/>
  <c r="AX229" i="19"/>
  <c r="AU225" i="19"/>
  <c r="K227" i="26" s="1"/>
  <c r="AX225" i="19"/>
  <c r="AU221" i="19"/>
  <c r="K223" i="26" s="1"/>
  <c r="AX221" i="19"/>
  <c r="AU217" i="19"/>
  <c r="K219" i="26" s="1"/>
  <c r="AX217" i="19"/>
  <c r="AU213" i="19"/>
  <c r="K215" i="26" s="1"/>
  <c r="AX213" i="19"/>
  <c r="AU209" i="19"/>
  <c r="K211" i="26" s="1"/>
  <c r="AX209" i="19"/>
  <c r="AU205" i="19"/>
  <c r="K207" i="26" s="1"/>
  <c r="AX205" i="19"/>
  <c r="AU201" i="19"/>
  <c r="K203" i="26" s="1"/>
  <c r="AX201" i="19"/>
  <c r="AU197" i="19"/>
  <c r="K199" i="26" s="1"/>
  <c r="AX197" i="19"/>
  <c r="AU192" i="19"/>
  <c r="K194" i="26" s="1"/>
  <c r="AX192" i="19"/>
  <c r="AU188" i="19"/>
  <c r="K190" i="26" s="1"/>
  <c r="AX188" i="19"/>
  <c r="AU184" i="19"/>
  <c r="K186" i="26" s="1"/>
  <c r="AX184" i="19"/>
  <c r="AU180" i="19"/>
  <c r="K182" i="26" s="1"/>
  <c r="AX180" i="19"/>
  <c r="AU176" i="19"/>
  <c r="K178" i="26" s="1"/>
  <c r="AX176" i="19"/>
  <c r="AU172" i="19"/>
  <c r="K174" i="26" s="1"/>
  <c r="AX172" i="19"/>
  <c r="AF413" i="19"/>
  <c r="G413" i="19"/>
  <c r="AU393" i="19"/>
  <c r="K395" i="26" s="1"/>
  <c r="AU389" i="19"/>
  <c r="K391" i="26" s="1"/>
  <c r="AU377" i="19"/>
  <c r="K379" i="26" s="1"/>
  <c r="AU373" i="19"/>
  <c r="K375" i="26" s="1"/>
  <c r="T413" i="19"/>
  <c r="AU401" i="19"/>
  <c r="K403" i="26" s="1"/>
  <c r="AX393" i="19"/>
  <c r="AX389" i="19"/>
  <c r="AU385" i="19"/>
  <c r="K387" i="26" s="1"/>
  <c r="AU381" i="19"/>
  <c r="K383" i="26" s="1"/>
  <c r="AX377" i="19"/>
  <c r="AU168" i="19"/>
  <c r="K170" i="26" s="1"/>
  <c r="AX168" i="19"/>
  <c r="AU164" i="19"/>
  <c r="K166" i="26" s="1"/>
  <c r="AX164" i="19"/>
  <c r="AU160" i="19"/>
  <c r="K162" i="26" s="1"/>
  <c r="AX160" i="19"/>
  <c r="AU156" i="19"/>
  <c r="K158" i="26" s="1"/>
  <c r="AX156" i="19"/>
  <c r="AU152" i="19"/>
  <c r="K154" i="26" s="1"/>
  <c r="AX152" i="19"/>
  <c r="AU148" i="19"/>
  <c r="K150" i="26" s="1"/>
  <c r="AX148" i="19"/>
  <c r="AU144" i="19"/>
  <c r="K146" i="26" s="1"/>
  <c r="AX144" i="19"/>
  <c r="AU140" i="19"/>
  <c r="K142" i="26" s="1"/>
  <c r="AX140" i="19"/>
  <c r="AU136" i="19"/>
  <c r="K138" i="26" s="1"/>
  <c r="AX136" i="19"/>
  <c r="AU132" i="19"/>
  <c r="K134" i="26" s="1"/>
  <c r="AX132" i="19"/>
  <c r="AU128" i="19"/>
  <c r="K130" i="26" s="1"/>
  <c r="AX128" i="19"/>
  <c r="AU124" i="19"/>
  <c r="K126" i="26" s="1"/>
  <c r="AX124" i="19"/>
  <c r="AU120" i="19"/>
  <c r="K122" i="26" s="1"/>
  <c r="AX120" i="19"/>
  <c r="AU116" i="19"/>
  <c r="K118" i="26" s="1"/>
  <c r="AX116" i="19"/>
  <c r="AU112" i="19"/>
  <c r="K114" i="26" s="1"/>
  <c r="AX112" i="19"/>
  <c r="AU108" i="19"/>
  <c r="K110" i="26" s="1"/>
  <c r="AX108" i="19"/>
  <c r="AU104" i="19"/>
  <c r="K106" i="26" s="1"/>
  <c r="AX104" i="19"/>
  <c r="AU100" i="19"/>
  <c r="K102" i="26" s="1"/>
  <c r="AX100" i="19"/>
  <c r="AU96" i="19"/>
  <c r="K98" i="26" s="1"/>
  <c r="AX96" i="19"/>
  <c r="AU92" i="19"/>
  <c r="K94" i="26" s="1"/>
  <c r="AX92" i="19"/>
  <c r="AU88" i="19"/>
  <c r="K90" i="26" s="1"/>
  <c r="AX88" i="19"/>
  <c r="AU84" i="19"/>
  <c r="K86" i="26" s="1"/>
  <c r="AX84" i="19"/>
  <c r="AU80" i="19"/>
  <c r="K82" i="26" s="1"/>
  <c r="AX80" i="19"/>
  <c r="AU76" i="19"/>
  <c r="K78" i="26" s="1"/>
  <c r="AX76" i="19"/>
  <c r="AU72" i="19"/>
  <c r="K74" i="26" s="1"/>
  <c r="AX72" i="19"/>
  <c r="AU68" i="19"/>
  <c r="K70" i="26" s="1"/>
  <c r="AX68" i="19"/>
  <c r="AU64" i="19"/>
  <c r="K66" i="26" s="1"/>
  <c r="AX64" i="19"/>
  <c r="AU60" i="19"/>
  <c r="K62" i="26" s="1"/>
  <c r="AX60" i="19"/>
  <c r="AU56" i="19"/>
  <c r="K58" i="26" s="1"/>
  <c r="AX56" i="19"/>
  <c r="AU52" i="19"/>
  <c r="K54" i="26" s="1"/>
  <c r="AX52" i="19"/>
  <c r="AU48" i="19"/>
  <c r="K50" i="26" s="1"/>
  <c r="AX48" i="19"/>
  <c r="AU44" i="19"/>
  <c r="K46" i="26" s="1"/>
  <c r="AX44" i="19"/>
  <c r="AU40" i="19"/>
  <c r="K42" i="26" s="1"/>
  <c r="AX40" i="19"/>
  <c r="AU36" i="19"/>
  <c r="K38" i="26" s="1"/>
  <c r="AX36" i="19"/>
  <c r="AU32" i="19"/>
  <c r="K34" i="26" s="1"/>
  <c r="AX32" i="19"/>
  <c r="AU28" i="19"/>
  <c r="K30" i="26" s="1"/>
  <c r="AX28" i="19"/>
  <c r="AU24" i="19"/>
  <c r="K26" i="26" s="1"/>
  <c r="AX24" i="19"/>
  <c r="AU20" i="19"/>
  <c r="K22" i="26" s="1"/>
  <c r="AX20" i="19"/>
  <c r="AU16" i="19"/>
  <c r="K18" i="26" s="1"/>
  <c r="AX16" i="19"/>
  <c r="AU12" i="19"/>
  <c r="K14" i="26" s="1"/>
  <c r="AX12" i="19"/>
  <c r="AU8" i="19"/>
  <c r="K10" i="26" s="1"/>
  <c r="AX8" i="19"/>
  <c r="AU4" i="19"/>
  <c r="K6" i="26" s="1"/>
  <c r="AX4" i="19"/>
  <c r="AG412" i="19"/>
  <c r="AW398" i="19"/>
  <c r="AW394" i="19"/>
  <c r="AW378" i="19"/>
  <c r="AW358" i="19"/>
  <c r="AZ355" i="19"/>
  <c r="AZ351" i="19"/>
  <c r="AW342" i="19"/>
  <c r="AW326" i="19"/>
  <c r="AW318" i="19"/>
  <c r="AW314" i="19"/>
  <c r="AZ303" i="19"/>
  <c r="AW298" i="19"/>
  <c r="AZ287" i="19"/>
  <c r="AW286" i="19"/>
  <c r="AZ283" i="19"/>
  <c r="AW282" i="19"/>
  <c r="AZ279" i="19"/>
  <c r="AW278" i="19"/>
  <c r="AZ275" i="19"/>
  <c r="AW274" i="19"/>
  <c r="AZ271" i="19"/>
  <c r="AW270" i="19"/>
  <c r="AZ267" i="19"/>
  <c r="AW266" i="19"/>
  <c r="AZ263" i="19"/>
  <c r="AW262" i="19"/>
  <c r="AZ259" i="19"/>
  <c r="AW258" i="19"/>
  <c r="AZ255" i="19"/>
  <c r="AW254" i="19"/>
  <c r="AZ251" i="19"/>
  <c r="AW250" i="19"/>
  <c r="AZ395" i="19"/>
  <c r="AZ375" i="19"/>
  <c r="AW374" i="19"/>
  <c r="AW370" i="19"/>
  <c r="AW366" i="19"/>
  <c r="AZ363" i="19"/>
  <c r="AW362" i="19"/>
  <c r="AW354" i="19"/>
  <c r="AW350" i="19"/>
  <c r="AW346" i="19"/>
  <c r="AZ343" i="19"/>
  <c r="AZ327" i="19"/>
  <c r="AZ315" i="19"/>
  <c r="AZ307" i="19"/>
  <c r="AZ299" i="19"/>
  <c r="AZ295" i="19"/>
  <c r="S412" i="19"/>
  <c r="AZ402" i="19"/>
  <c r="AX400" i="19"/>
  <c r="AZ398" i="19"/>
  <c r="AW397" i="19"/>
  <c r="AZ394" i="19"/>
  <c r="AW393" i="19"/>
  <c r="AU392" i="19"/>
  <c r="K394" i="26" s="1"/>
  <c r="AX392" i="19"/>
  <c r="AZ390" i="19"/>
  <c r="AW389" i="19"/>
  <c r="AU388" i="19"/>
  <c r="K390" i="26" s="1"/>
  <c r="AX388" i="19"/>
  <c r="AZ386" i="19"/>
  <c r="AW385" i="19"/>
  <c r="AU384" i="19"/>
  <c r="K386" i="26" s="1"/>
  <c r="AX384" i="19"/>
  <c r="AZ382" i="19"/>
  <c r="AW381" i="19"/>
  <c r="AU380" i="19"/>
  <c r="K382" i="26" s="1"/>
  <c r="AX380" i="19"/>
  <c r="AZ378" i="19"/>
  <c r="AW377" i="19"/>
  <c r="AU376" i="19"/>
  <c r="K378" i="26" s="1"/>
  <c r="AX376" i="19"/>
  <c r="AZ374" i="19"/>
  <c r="AW373" i="19"/>
  <c r="AU372" i="19"/>
  <c r="K374" i="26" s="1"/>
  <c r="AX372" i="19"/>
  <c r="AZ370" i="19"/>
  <c r="AW369" i="19"/>
  <c r="AU368" i="19"/>
  <c r="K370" i="26" s="1"/>
  <c r="AX368" i="19"/>
  <c r="AZ391" i="19"/>
  <c r="AZ387" i="19"/>
  <c r="AZ383" i="19"/>
  <c r="AZ347" i="19"/>
  <c r="AZ339" i="19"/>
  <c r="AZ335" i="19"/>
  <c r="AW330" i="19"/>
  <c r="AZ323" i="19"/>
  <c r="AZ319" i="19"/>
  <c r="AW310" i="19"/>
  <c r="AW302" i="19"/>
  <c r="AW294" i="19"/>
  <c r="W413" i="19"/>
  <c r="F412" i="19"/>
  <c r="AU400" i="19"/>
  <c r="K402" i="26" s="1"/>
  <c r="AU396" i="19"/>
  <c r="K398" i="26" s="1"/>
  <c r="AD412" i="19"/>
  <c r="D2" i="18" s="1"/>
  <c r="Z412" i="19"/>
  <c r="V417" i="19"/>
  <c r="AZ397" i="19"/>
  <c r="AZ393" i="19"/>
  <c r="AW392" i="19"/>
  <c r="AW388" i="19"/>
  <c r="AZ385" i="19"/>
  <c r="AW380" i="19"/>
  <c r="AU379" i="19"/>
  <c r="K381" i="26" s="1"/>
  <c r="AX379" i="19"/>
  <c r="AW376" i="19"/>
  <c r="AU375" i="19"/>
  <c r="K377" i="26" s="1"/>
  <c r="AX375" i="19"/>
  <c r="AW372" i="19"/>
  <c r="AU371" i="19"/>
  <c r="K373" i="26" s="1"/>
  <c r="AX371" i="19"/>
  <c r="AZ369" i="19"/>
  <c r="AZ365" i="19"/>
  <c r="AW360" i="19"/>
  <c r="AU359" i="19"/>
  <c r="K361" i="26" s="1"/>
  <c r="AX359" i="19"/>
  <c r="AZ357" i="19"/>
  <c r="AW352" i="19"/>
  <c r="AU351" i="19"/>
  <c r="K353" i="26" s="1"/>
  <c r="AX351" i="19"/>
  <c r="AZ403" i="19"/>
  <c r="AW402" i="19"/>
  <c r="AZ399" i="19"/>
  <c r="AW386" i="19"/>
  <c r="AW382" i="19"/>
  <c r="AZ379" i="19"/>
  <c r="AZ371" i="19"/>
  <c r="AZ367" i="19"/>
  <c r="AZ359" i="19"/>
  <c r="AW334" i="19"/>
  <c r="AZ331" i="19"/>
  <c r="AZ311" i="19"/>
  <c r="AW306" i="19"/>
  <c r="AZ291" i="19"/>
  <c r="AW290" i="19"/>
  <c r="AE412" i="19"/>
  <c r="D16" i="18" s="1"/>
  <c r="O412" i="19"/>
  <c r="AW401" i="19"/>
  <c r="AX396" i="19"/>
  <c r="R413" i="19"/>
  <c r="N417" i="19"/>
  <c r="I417" i="19"/>
  <c r="E417" i="19"/>
  <c r="AU403" i="19"/>
  <c r="K405" i="26" s="1"/>
  <c r="AX403" i="19"/>
  <c r="AZ401" i="19"/>
  <c r="AW400" i="19"/>
  <c r="AU399" i="19"/>
  <c r="K401" i="26" s="1"/>
  <c r="AX399" i="19"/>
  <c r="AW396" i="19"/>
  <c r="AU395" i="19"/>
  <c r="K397" i="26" s="1"/>
  <c r="AX395" i="19"/>
  <c r="AU391" i="19"/>
  <c r="K393" i="26" s="1"/>
  <c r="AX391" i="19"/>
  <c r="AZ389" i="19"/>
  <c r="AU387" i="19"/>
  <c r="K389" i="26" s="1"/>
  <c r="AX387" i="19"/>
  <c r="AW384" i="19"/>
  <c r="AU383" i="19"/>
  <c r="K385" i="26" s="1"/>
  <c r="AX383" i="19"/>
  <c r="AZ381" i="19"/>
  <c r="AZ377" i="19"/>
  <c r="AZ373" i="19"/>
  <c r="AW368" i="19"/>
  <c r="AU367" i="19"/>
  <c r="K369" i="26" s="1"/>
  <c r="AX367" i="19"/>
  <c r="AW364" i="19"/>
  <c r="AU363" i="19"/>
  <c r="K365" i="26" s="1"/>
  <c r="AX363" i="19"/>
  <c r="AZ361" i="19"/>
  <c r="AW356" i="19"/>
  <c r="AU355" i="19"/>
  <c r="K357" i="26" s="1"/>
  <c r="AX355" i="19"/>
  <c r="AZ353" i="19"/>
  <c r="AZ247" i="19"/>
  <c r="AW246" i="19"/>
  <c r="AZ243" i="19"/>
  <c r="AW242" i="19"/>
  <c r="AZ239" i="19"/>
  <c r="AW238" i="19"/>
  <c r="AZ235" i="19"/>
  <c r="AW234" i="19"/>
  <c r="AZ231" i="19"/>
  <c r="AW230" i="19"/>
  <c r="AZ227" i="19"/>
  <c r="AW226" i="19"/>
  <c r="AZ223" i="19"/>
  <c r="AW222" i="19"/>
  <c r="AZ219" i="19"/>
  <c r="AW218" i="19"/>
  <c r="AZ215" i="19"/>
  <c r="AW214" i="19"/>
  <c r="AZ211" i="19"/>
  <c r="AW210" i="19"/>
  <c r="AZ207" i="19"/>
  <c r="AW206" i="19"/>
  <c r="AZ203" i="19"/>
  <c r="AW202" i="19"/>
  <c r="AZ199" i="19"/>
  <c r="AW198" i="19"/>
  <c r="AZ194" i="19"/>
  <c r="AW193" i="19"/>
  <c r="AZ190" i="19"/>
  <c r="AW189" i="19"/>
  <c r="AZ186" i="19"/>
  <c r="AW185" i="19"/>
  <c r="AZ182" i="19"/>
  <c r="AW181" i="19"/>
  <c r="AZ178" i="19"/>
  <c r="AW177" i="19"/>
  <c r="AZ174" i="19"/>
  <c r="AW173" i="19"/>
  <c r="AZ170" i="19"/>
  <c r="AW169" i="19"/>
  <c r="AZ166" i="19"/>
  <c r="AW165" i="19"/>
  <c r="AZ162" i="19"/>
  <c r="AW161" i="19"/>
  <c r="AZ158" i="19"/>
  <c r="AW157" i="19"/>
  <c r="AZ154" i="19"/>
  <c r="AW153" i="19"/>
  <c r="AZ150" i="19"/>
  <c r="AW149" i="19"/>
  <c r="AZ146" i="19"/>
  <c r="AW145" i="19"/>
  <c r="AZ142" i="19"/>
  <c r="AW141" i="19"/>
  <c r="AZ138" i="19"/>
  <c r="AW137" i="19"/>
  <c r="AZ134" i="19"/>
  <c r="AW133" i="19"/>
  <c r="AZ130" i="19"/>
  <c r="AW129" i="19"/>
  <c r="AZ126" i="19"/>
  <c r="AW125" i="19"/>
  <c r="AZ122" i="19"/>
  <c r="AW121" i="19"/>
  <c r="AZ118" i="19"/>
  <c r="AW117" i="19"/>
  <c r="AZ114" i="19"/>
  <c r="AW113" i="19"/>
  <c r="AZ110" i="19"/>
  <c r="AW109" i="19"/>
  <c r="AZ106" i="19"/>
  <c r="AW105" i="19"/>
  <c r="AZ102" i="19"/>
  <c r="AW101" i="19"/>
  <c r="AZ98" i="19"/>
  <c r="AW97" i="19"/>
  <c r="AZ94" i="19"/>
  <c r="AW93" i="19"/>
  <c r="AZ90" i="19"/>
  <c r="AW89" i="19"/>
  <c r="AZ86" i="19"/>
  <c r="AW85" i="19"/>
  <c r="AZ82" i="19"/>
  <c r="AW81" i="19"/>
  <c r="AZ78" i="19"/>
  <c r="AZ366" i="19"/>
  <c r="AW365" i="19"/>
  <c r="AU364" i="19"/>
  <c r="K366" i="26" s="1"/>
  <c r="AX364" i="19"/>
  <c r="AZ362" i="19"/>
  <c r="AW361" i="19"/>
  <c r="AU360" i="19"/>
  <c r="K362" i="26" s="1"/>
  <c r="AX360" i="19"/>
  <c r="AZ358" i="19"/>
  <c r="AW357" i="19"/>
  <c r="AU356" i="19"/>
  <c r="K358" i="26" s="1"/>
  <c r="AX356" i="19"/>
  <c r="AZ354" i="19"/>
  <c r="AW353" i="19"/>
  <c r="AU352" i="19"/>
  <c r="K354" i="26" s="1"/>
  <c r="AX352" i="19"/>
  <c r="AZ350" i="19"/>
  <c r="AW349" i="19"/>
  <c r="AU348" i="19"/>
  <c r="K350" i="26" s="1"/>
  <c r="AX348" i="19"/>
  <c r="AZ346" i="19"/>
  <c r="AW345" i="19"/>
  <c r="AU344" i="19"/>
  <c r="K346" i="26" s="1"/>
  <c r="AX344" i="19"/>
  <c r="AZ342" i="19"/>
  <c r="AW341" i="19"/>
  <c r="AU340" i="19"/>
  <c r="K342" i="26" s="1"/>
  <c r="AX340" i="19"/>
  <c r="AZ338" i="19"/>
  <c r="AW337" i="19"/>
  <c r="AU336" i="19"/>
  <c r="K338" i="26" s="1"/>
  <c r="AX336" i="19"/>
  <c r="AZ334" i="19"/>
  <c r="AW333" i="19"/>
  <c r="AU332" i="19"/>
  <c r="K334" i="26" s="1"/>
  <c r="AX332" i="19"/>
  <c r="AZ330" i="19"/>
  <c r="AW329" i="19"/>
  <c r="AU328" i="19"/>
  <c r="K330" i="26" s="1"/>
  <c r="AX328" i="19"/>
  <c r="AZ326" i="19"/>
  <c r="AW325" i="19"/>
  <c r="AU324" i="19"/>
  <c r="K326" i="26" s="1"/>
  <c r="AX324" i="19"/>
  <c r="AZ322" i="19"/>
  <c r="AW321" i="19"/>
  <c r="AU320" i="19"/>
  <c r="K322" i="26" s="1"/>
  <c r="AX320" i="19"/>
  <c r="AZ318" i="19"/>
  <c r="AW317" i="19"/>
  <c r="AU316" i="19"/>
  <c r="K318" i="26" s="1"/>
  <c r="AX316" i="19"/>
  <c r="AZ314" i="19"/>
  <c r="AW313" i="19"/>
  <c r="AU312" i="19"/>
  <c r="K314" i="26" s="1"/>
  <c r="AX312" i="19"/>
  <c r="AZ310" i="19"/>
  <c r="AW309" i="19"/>
  <c r="AU308" i="19"/>
  <c r="K310" i="26" s="1"/>
  <c r="AX308" i="19"/>
  <c r="AZ306" i="19"/>
  <c r="AW305" i="19"/>
  <c r="AU304" i="19"/>
  <c r="K306" i="26" s="1"/>
  <c r="AX304" i="19"/>
  <c r="AZ302" i="19"/>
  <c r="AW301" i="19"/>
  <c r="AU300" i="19"/>
  <c r="K302" i="26" s="1"/>
  <c r="AX300" i="19"/>
  <c r="AZ298" i="19"/>
  <c r="AW297" i="19"/>
  <c r="AU296" i="19"/>
  <c r="K298" i="26" s="1"/>
  <c r="AX296" i="19"/>
  <c r="AZ294" i="19"/>
  <c r="AW293" i="19"/>
  <c r="AU292" i="19"/>
  <c r="K294" i="26" s="1"/>
  <c r="AX292" i="19"/>
  <c r="AZ290" i="19"/>
  <c r="AW289" i="19"/>
  <c r="AU288" i="19"/>
  <c r="K290" i="26" s="1"/>
  <c r="AX288" i="19"/>
  <c r="AZ286" i="19"/>
  <c r="AW285" i="19"/>
  <c r="AU284" i="19"/>
  <c r="K286" i="26" s="1"/>
  <c r="AX284" i="19"/>
  <c r="AZ282" i="19"/>
  <c r="AW281" i="19"/>
  <c r="AU280" i="19"/>
  <c r="K282" i="26" s="1"/>
  <c r="AX280" i="19"/>
  <c r="AZ278" i="19"/>
  <c r="AW277" i="19"/>
  <c r="AU276" i="19"/>
  <c r="K278" i="26" s="1"/>
  <c r="AX276" i="19"/>
  <c r="AW348" i="19"/>
  <c r="AU347" i="19"/>
  <c r="K349" i="26" s="1"/>
  <c r="AX347" i="19"/>
  <c r="AW344" i="19"/>
  <c r="AU343" i="19"/>
  <c r="K345" i="26" s="1"/>
  <c r="AX343" i="19"/>
  <c r="AW336" i="19"/>
  <c r="AU335" i="19"/>
  <c r="K337" i="26" s="1"/>
  <c r="AW332" i="19"/>
  <c r="AU331" i="19"/>
  <c r="K333" i="26" s="1"/>
  <c r="AX331" i="19"/>
  <c r="AZ329" i="19"/>
  <c r="AW328" i="19"/>
  <c r="AU327" i="19"/>
  <c r="K329" i="26" s="1"/>
  <c r="AX327" i="19"/>
  <c r="AZ325" i="19"/>
  <c r="AW324" i="19"/>
  <c r="AU323" i="19"/>
  <c r="K325" i="26" s="1"/>
  <c r="AX323" i="19"/>
  <c r="AZ321" i="19"/>
  <c r="AW320" i="19"/>
  <c r="AU319" i="19"/>
  <c r="K321" i="26" s="1"/>
  <c r="AX319" i="19"/>
  <c r="AZ317" i="19"/>
  <c r="AW316" i="19"/>
  <c r="AU315" i="19"/>
  <c r="K317" i="26" s="1"/>
  <c r="AX315" i="19"/>
  <c r="AZ313" i="19"/>
  <c r="AW312" i="19"/>
  <c r="AU311" i="19"/>
  <c r="K313" i="26" s="1"/>
  <c r="AX311" i="19"/>
  <c r="AZ309" i="19"/>
  <c r="AW308" i="19"/>
  <c r="AU307" i="19"/>
  <c r="K309" i="26" s="1"/>
  <c r="AX307" i="19"/>
  <c r="AZ305" i="19"/>
  <c r="AW304" i="19"/>
  <c r="AU303" i="19"/>
  <c r="K305" i="26" s="1"/>
  <c r="AX303" i="19"/>
  <c r="AZ301" i="19"/>
  <c r="AW300" i="19"/>
  <c r="AU299" i="19"/>
  <c r="K301" i="26" s="1"/>
  <c r="AX299" i="19"/>
  <c r="AZ297" i="19"/>
  <c r="AW296" i="19"/>
  <c r="AU295" i="19"/>
  <c r="K297" i="26" s="1"/>
  <c r="AX295" i="19"/>
  <c r="AZ293" i="19"/>
  <c r="AW292" i="19"/>
  <c r="AU291" i="19"/>
  <c r="K293" i="26" s="1"/>
  <c r="AX291" i="19"/>
  <c r="AZ289" i="19"/>
  <c r="AW288" i="19"/>
  <c r="AU287" i="19"/>
  <c r="K289" i="26" s="1"/>
  <c r="AX287" i="19"/>
  <c r="AZ285" i="19"/>
  <c r="AW284" i="19"/>
  <c r="AU283" i="19"/>
  <c r="K285" i="26" s="1"/>
  <c r="AX283" i="19"/>
  <c r="AZ281" i="19"/>
  <c r="AW280" i="19"/>
  <c r="AU279" i="19"/>
  <c r="K281" i="26" s="1"/>
  <c r="AX279" i="19"/>
  <c r="AZ277" i="19"/>
  <c r="AW276" i="19"/>
  <c r="AU275" i="19"/>
  <c r="K277" i="26" s="1"/>
  <c r="AX275" i="19"/>
  <c r="AZ273" i="19"/>
  <c r="AW272" i="19"/>
  <c r="AU271" i="19"/>
  <c r="K273" i="26" s="1"/>
  <c r="AX271" i="19"/>
  <c r="AZ269" i="19"/>
  <c r="AW268" i="19"/>
  <c r="AU267" i="19"/>
  <c r="K269" i="26" s="1"/>
  <c r="AX267" i="19"/>
  <c r="AZ265" i="19"/>
  <c r="AW264" i="19"/>
  <c r="AU263" i="19"/>
  <c r="K265" i="26" s="1"/>
  <c r="AX263" i="19"/>
  <c r="AZ261" i="19"/>
  <c r="AW260" i="19"/>
  <c r="AU259" i="19"/>
  <c r="K261" i="26" s="1"/>
  <c r="AX259" i="19"/>
  <c r="AZ257" i="19"/>
  <c r="AW256" i="19"/>
  <c r="AU255" i="19"/>
  <c r="K257" i="26" s="1"/>
  <c r="AX255" i="19"/>
  <c r="AZ253" i="19"/>
  <c r="AW252" i="19"/>
  <c r="AU251" i="19"/>
  <c r="K253" i="26" s="1"/>
  <c r="AX251" i="19"/>
  <c r="AZ249" i="19"/>
  <c r="AW248" i="19"/>
  <c r="AU247" i="19"/>
  <c r="K249" i="26" s="1"/>
  <c r="AX247" i="19"/>
  <c r="AZ245" i="19"/>
  <c r="AW244" i="19"/>
  <c r="AU243" i="19"/>
  <c r="K245" i="26" s="1"/>
  <c r="AX243" i="19"/>
  <c r="AZ241" i="19"/>
  <c r="AW240" i="19"/>
  <c r="AU239" i="19"/>
  <c r="K241" i="26" s="1"/>
  <c r="AX239" i="19"/>
  <c r="AZ237" i="19"/>
  <c r="AZ349" i="19"/>
  <c r="AZ345" i="19"/>
  <c r="AZ341" i="19"/>
  <c r="AW340" i="19"/>
  <c r="AU339" i="19"/>
  <c r="K341" i="26" s="1"/>
  <c r="AX339" i="19"/>
  <c r="AZ337" i="19"/>
  <c r="AX335" i="19"/>
  <c r="AZ333" i="19"/>
  <c r="Y412" i="19"/>
  <c r="D15" i="18" s="1"/>
  <c r="Q413" i="19"/>
  <c r="D413" i="19"/>
  <c r="AW403" i="19"/>
  <c r="AU402" i="19"/>
  <c r="K404" i="26" s="1"/>
  <c r="AX402" i="19"/>
  <c r="AZ400" i="19"/>
  <c r="AW399" i="19"/>
  <c r="AU398" i="19"/>
  <c r="K400" i="26" s="1"/>
  <c r="AX398" i="19"/>
  <c r="AZ396" i="19"/>
  <c r="AW395" i="19"/>
  <c r="AU394" i="19"/>
  <c r="K396" i="26" s="1"/>
  <c r="AX394" i="19"/>
  <c r="AZ392" i="19"/>
  <c r="AW391" i="19"/>
  <c r="AU390" i="19"/>
  <c r="K392" i="26" s="1"/>
  <c r="AX390" i="19"/>
  <c r="AZ388" i="19"/>
  <c r="AW387" i="19"/>
  <c r="AU386" i="19"/>
  <c r="K388" i="26" s="1"/>
  <c r="AX386" i="19"/>
  <c r="AZ384" i="19"/>
  <c r="AW383" i="19"/>
  <c r="AU382" i="19"/>
  <c r="K384" i="26" s="1"/>
  <c r="AX382" i="19"/>
  <c r="AZ380" i="19"/>
  <c r="AW379" i="19"/>
  <c r="AU378" i="19"/>
  <c r="K380" i="26" s="1"/>
  <c r="AX378" i="19"/>
  <c r="AZ376" i="19"/>
  <c r="AW375" i="19"/>
  <c r="AU374" i="19"/>
  <c r="K376" i="26" s="1"/>
  <c r="AX374" i="19"/>
  <c r="AZ372" i="19"/>
  <c r="AW371" i="19"/>
  <c r="AU370" i="19"/>
  <c r="K372" i="26" s="1"/>
  <c r="AX370" i="19"/>
  <c r="AZ368" i="19"/>
  <c r="AW367" i="19"/>
  <c r="AU366" i="19"/>
  <c r="K368" i="26" s="1"/>
  <c r="AX366" i="19"/>
  <c r="AZ364" i="19"/>
  <c r="AW363" i="19"/>
  <c r="AU362" i="19"/>
  <c r="K364" i="26" s="1"/>
  <c r="AX362" i="19"/>
  <c r="AZ360" i="19"/>
  <c r="AW359" i="19"/>
  <c r="AU358" i="19"/>
  <c r="K360" i="26" s="1"/>
  <c r="AX358" i="19"/>
  <c r="AZ356" i="19"/>
  <c r="AW355" i="19"/>
  <c r="AU354" i="19"/>
  <c r="K356" i="26" s="1"/>
  <c r="AX354" i="19"/>
  <c r="AZ352" i="19"/>
  <c r="AW351" i="19"/>
  <c r="AU350" i="19"/>
  <c r="K352" i="26" s="1"/>
  <c r="AX350" i="19"/>
  <c r="AZ348" i="19"/>
  <c r="AW347" i="19"/>
  <c r="AU346" i="19"/>
  <c r="K348" i="26" s="1"/>
  <c r="AX346" i="19"/>
  <c r="AZ344" i="19"/>
  <c r="AW343" i="19"/>
  <c r="AU342" i="19"/>
  <c r="K344" i="26" s="1"/>
  <c r="AX342" i="19"/>
  <c r="AZ340" i="19"/>
  <c r="AW339" i="19"/>
  <c r="AU338" i="19"/>
  <c r="K340" i="26" s="1"/>
  <c r="AX338" i="19"/>
  <c r="AZ336" i="19"/>
  <c r="AW335" i="19"/>
  <c r="AU334" i="19"/>
  <c r="K336" i="26" s="1"/>
  <c r="AX334" i="19"/>
  <c r="AZ332" i="19"/>
  <c r="AW77" i="19"/>
  <c r="AZ74" i="19"/>
  <c r="AW73" i="19"/>
  <c r="AZ70" i="19"/>
  <c r="AW69" i="19"/>
  <c r="AZ66" i="19"/>
  <c r="AW65" i="19"/>
  <c r="AZ62" i="19"/>
  <c r="AW61" i="19"/>
  <c r="AE415" i="19"/>
  <c r="W415" i="19"/>
  <c r="S415" i="19"/>
  <c r="O415" i="19"/>
  <c r="J415" i="19"/>
  <c r="F415" i="19"/>
  <c r="AZ58" i="19"/>
  <c r="AW57" i="19"/>
  <c r="AZ54" i="19"/>
  <c r="AW53" i="19"/>
  <c r="AZ50" i="19"/>
  <c r="AW49" i="19"/>
  <c r="AZ46" i="19"/>
  <c r="AW45" i="19"/>
  <c r="AZ42" i="19"/>
  <c r="AW41" i="19"/>
  <c r="AZ38" i="19"/>
  <c r="AW37" i="19"/>
  <c r="AZ34" i="19"/>
  <c r="AW33" i="19"/>
  <c r="AZ30" i="19"/>
  <c r="AW29" i="19"/>
  <c r="AZ26" i="19"/>
  <c r="AW25" i="19"/>
  <c r="AZ22" i="19"/>
  <c r="AW21" i="19"/>
  <c r="AZ18" i="19"/>
  <c r="AW17" i="19"/>
  <c r="AZ14" i="19"/>
  <c r="AW13" i="19"/>
  <c r="AE414" i="19"/>
  <c r="AA414" i="19"/>
  <c r="W414" i="19"/>
  <c r="O414" i="19"/>
  <c r="J414" i="19"/>
  <c r="F414" i="19"/>
  <c r="AZ10" i="19"/>
  <c r="AW9" i="19"/>
  <c r="AZ6" i="19"/>
  <c r="AW5" i="19"/>
  <c r="AZ274" i="19"/>
  <c r="AW273" i="19"/>
  <c r="AU272" i="19"/>
  <c r="K274" i="26" s="1"/>
  <c r="AX272" i="19"/>
  <c r="AZ270" i="19"/>
  <c r="AW269" i="19"/>
  <c r="AU268" i="19"/>
  <c r="K270" i="26" s="1"/>
  <c r="AX268" i="19"/>
  <c r="AZ266" i="19"/>
  <c r="AW265" i="19"/>
  <c r="AU264" i="19"/>
  <c r="K266" i="26" s="1"/>
  <c r="AX264" i="19"/>
  <c r="AZ262" i="19"/>
  <c r="AW261" i="19"/>
  <c r="AU260" i="19"/>
  <c r="K262" i="26" s="1"/>
  <c r="AX260" i="19"/>
  <c r="AZ258" i="19"/>
  <c r="AW257" i="19"/>
  <c r="AU256" i="19"/>
  <c r="K258" i="26" s="1"/>
  <c r="AX256" i="19"/>
  <c r="AZ254" i="19"/>
  <c r="AW253" i="19"/>
  <c r="AU252" i="19"/>
  <c r="K254" i="26" s="1"/>
  <c r="AX252" i="19"/>
  <c r="AZ250" i="19"/>
  <c r="AW249" i="19"/>
  <c r="AU248" i="19"/>
  <c r="K250" i="26" s="1"/>
  <c r="AX248" i="19"/>
  <c r="AZ246" i="19"/>
  <c r="AW245" i="19"/>
  <c r="AU244" i="19"/>
  <c r="K246" i="26" s="1"/>
  <c r="AX244" i="19"/>
  <c r="AZ242" i="19"/>
  <c r="AW241" i="19"/>
  <c r="AU240" i="19"/>
  <c r="K242" i="26" s="1"/>
  <c r="AX240" i="19"/>
  <c r="AZ238" i="19"/>
  <c r="AW237" i="19"/>
  <c r="AU236" i="19"/>
  <c r="K238" i="26" s="1"/>
  <c r="AX236" i="19"/>
  <c r="AZ234" i="19"/>
  <c r="AW233" i="19"/>
  <c r="AU232" i="19"/>
  <c r="K234" i="26" s="1"/>
  <c r="AX232" i="19"/>
  <c r="AZ230" i="19"/>
  <c r="AW229" i="19"/>
  <c r="AU228" i="19"/>
  <c r="K230" i="26" s="1"/>
  <c r="AX228" i="19"/>
  <c r="AZ226" i="19"/>
  <c r="AW225" i="19"/>
  <c r="AU224" i="19"/>
  <c r="K226" i="26" s="1"/>
  <c r="AX224" i="19"/>
  <c r="AZ222" i="19"/>
  <c r="AW221" i="19"/>
  <c r="AU220" i="19"/>
  <c r="K222" i="26" s="1"/>
  <c r="AX220" i="19"/>
  <c r="AZ218" i="19"/>
  <c r="AW217" i="19"/>
  <c r="AU216" i="19"/>
  <c r="K218" i="26" s="1"/>
  <c r="AX216" i="19"/>
  <c r="AZ214" i="19"/>
  <c r="AW213" i="19"/>
  <c r="AU212" i="19"/>
  <c r="K214" i="26" s="1"/>
  <c r="AX212" i="19"/>
  <c r="AZ210" i="19"/>
  <c r="AW209" i="19"/>
  <c r="AU208" i="19"/>
  <c r="K210" i="26" s="1"/>
  <c r="AX208" i="19"/>
  <c r="AZ206" i="19"/>
  <c r="AW205" i="19"/>
  <c r="AU204" i="19"/>
  <c r="K206" i="26" s="1"/>
  <c r="AX204" i="19"/>
  <c r="AZ202" i="19"/>
  <c r="AW201" i="19"/>
  <c r="AU200" i="19"/>
  <c r="K202" i="26" s="1"/>
  <c r="AX200" i="19"/>
  <c r="AZ198" i="19"/>
  <c r="AW197" i="19"/>
  <c r="AU196" i="19"/>
  <c r="K198" i="26" s="1"/>
  <c r="AX196" i="19"/>
  <c r="AU195" i="19"/>
  <c r="K197" i="26" s="1"/>
  <c r="AX195" i="19"/>
  <c r="AZ193" i="19"/>
  <c r="AW192" i="19"/>
  <c r="AU191" i="19"/>
  <c r="K193" i="26" s="1"/>
  <c r="AX191" i="19"/>
  <c r="AZ189" i="19"/>
  <c r="AW188" i="19"/>
  <c r="AU187" i="19"/>
  <c r="K189" i="26" s="1"/>
  <c r="AX187" i="19"/>
  <c r="AZ185" i="19"/>
  <c r="AW184" i="19"/>
  <c r="AU183" i="19"/>
  <c r="K185" i="26" s="1"/>
  <c r="AX183" i="19"/>
  <c r="AZ181" i="19"/>
  <c r="AW180" i="19"/>
  <c r="AU179" i="19"/>
  <c r="K181" i="26" s="1"/>
  <c r="AX179" i="19"/>
  <c r="AZ177" i="19"/>
  <c r="AW176" i="19"/>
  <c r="AU175" i="19"/>
  <c r="K177" i="26" s="1"/>
  <c r="AX175" i="19"/>
  <c r="AZ173" i="19"/>
  <c r="AW172" i="19"/>
  <c r="AU171" i="19"/>
  <c r="K173" i="26" s="1"/>
  <c r="AX171" i="19"/>
  <c r="AZ169" i="19"/>
  <c r="AW168" i="19"/>
  <c r="AU167" i="19"/>
  <c r="K169" i="26" s="1"/>
  <c r="AX167" i="19"/>
  <c r="AZ165" i="19"/>
  <c r="AW164" i="19"/>
  <c r="AU163" i="19"/>
  <c r="K165" i="26" s="1"/>
  <c r="AX163" i="19"/>
  <c r="AZ161" i="19"/>
  <c r="AW160" i="19"/>
  <c r="AU159" i="19"/>
  <c r="K161" i="26" s="1"/>
  <c r="AX159" i="19"/>
  <c r="AZ157" i="19"/>
  <c r="AW156" i="19"/>
  <c r="AU155" i="19"/>
  <c r="K157" i="26" s="1"/>
  <c r="AX155" i="19"/>
  <c r="AZ153" i="19"/>
  <c r="AW152" i="19"/>
  <c r="AU151" i="19"/>
  <c r="K153" i="26" s="1"/>
  <c r="AX151" i="19"/>
  <c r="AZ149" i="19"/>
  <c r="AW148" i="19"/>
  <c r="AU147" i="19"/>
  <c r="K149" i="26" s="1"/>
  <c r="AX147" i="19"/>
  <c r="AZ145" i="19"/>
  <c r="AW144" i="19"/>
  <c r="AU143" i="19"/>
  <c r="K145" i="26" s="1"/>
  <c r="AX143" i="19"/>
  <c r="AZ141" i="19"/>
  <c r="AW140" i="19"/>
  <c r="AU139" i="19"/>
  <c r="K141" i="26" s="1"/>
  <c r="AX139" i="19"/>
  <c r="AZ137" i="19"/>
  <c r="AW136" i="19"/>
  <c r="AU135" i="19"/>
  <c r="K137" i="26" s="1"/>
  <c r="AX135" i="19"/>
  <c r="AZ133" i="19"/>
  <c r="AW132" i="19"/>
  <c r="AU131" i="19"/>
  <c r="K133" i="26" s="1"/>
  <c r="AX131" i="19"/>
  <c r="AZ129" i="19"/>
  <c r="AW128" i="19"/>
  <c r="AU127" i="19"/>
  <c r="K129" i="26" s="1"/>
  <c r="AX127" i="19"/>
  <c r="AZ125" i="19"/>
  <c r="AW124" i="19"/>
  <c r="AU123" i="19"/>
  <c r="K125" i="26" s="1"/>
  <c r="AX123" i="19"/>
  <c r="AF415" i="19"/>
  <c r="P415" i="19"/>
  <c r="AZ121" i="19"/>
  <c r="C415" i="19"/>
  <c r="AW120" i="19"/>
  <c r="AU119" i="19"/>
  <c r="K121" i="26" s="1"/>
  <c r="AX119" i="19"/>
  <c r="AZ117" i="19"/>
  <c r="AW116" i="19"/>
  <c r="AU115" i="19"/>
  <c r="K117" i="26" s="1"/>
  <c r="AX115" i="19"/>
  <c r="AZ113" i="19"/>
  <c r="AW112" i="19"/>
  <c r="AU111" i="19"/>
  <c r="K113" i="26" s="1"/>
  <c r="AX111" i="19"/>
  <c r="AZ109" i="19"/>
  <c r="AW108" i="19"/>
  <c r="AU107" i="19"/>
  <c r="K109" i="26" s="1"/>
  <c r="AX107" i="19"/>
  <c r="AZ105" i="19"/>
  <c r="AW104" i="19"/>
  <c r="AU103" i="19"/>
  <c r="K105" i="26" s="1"/>
  <c r="AX103" i="19"/>
  <c r="AZ101" i="19"/>
  <c r="AW100" i="19"/>
  <c r="AU99" i="19"/>
  <c r="K101" i="26" s="1"/>
  <c r="AX99" i="19"/>
  <c r="AA415" i="19"/>
  <c r="AZ97" i="19"/>
  <c r="AW96" i="19"/>
  <c r="AU95" i="19"/>
  <c r="K97" i="26" s="1"/>
  <c r="AX95" i="19"/>
  <c r="AZ93" i="19"/>
  <c r="AW92" i="19"/>
  <c r="AU91" i="19"/>
  <c r="K93" i="26" s="1"/>
  <c r="AX91" i="19"/>
  <c r="S414" i="19"/>
  <c r="AZ89" i="19"/>
  <c r="AW88" i="19"/>
  <c r="AU87" i="19"/>
  <c r="K89" i="26" s="1"/>
  <c r="AX87" i="19"/>
  <c r="AZ85" i="19"/>
  <c r="AW84" i="19"/>
  <c r="AU83" i="19"/>
  <c r="K85" i="26" s="1"/>
  <c r="AX83" i="19"/>
  <c r="AZ81" i="19"/>
  <c r="AW80" i="19"/>
  <c r="AU79" i="19"/>
  <c r="K81" i="26" s="1"/>
  <c r="AX79" i="19"/>
  <c r="AZ77" i="19"/>
  <c r="AW76" i="19"/>
  <c r="AU75" i="19"/>
  <c r="K77" i="26" s="1"/>
  <c r="AX75" i="19"/>
  <c r="AZ73" i="19"/>
  <c r="AW72" i="19"/>
  <c r="AU71" i="19"/>
  <c r="K73" i="26" s="1"/>
  <c r="AX71" i="19"/>
  <c r="AZ69" i="19"/>
  <c r="AW68" i="19"/>
  <c r="AU67" i="19"/>
  <c r="K69" i="26" s="1"/>
  <c r="AX67" i="19"/>
  <c r="AZ65" i="19"/>
  <c r="AW64" i="19"/>
  <c r="AU63" i="19"/>
  <c r="K65" i="26" s="1"/>
  <c r="AX63" i="19"/>
  <c r="AZ61" i="19"/>
  <c r="AW60" i="19"/>
  <c r="AD415" i="19"/>
  <c r="Z415" i="19"/>
  <c r="AU59" i="19"/>
  <c r="K61" i="26" s="1"/>
  <c r="V415" i="19"/>
  <c r="R415" i="19"/>
  <c r="AX59" i="19"/>
  <c r="N415" i="19"/>
  <c r="I415" i="19"/>
  <c r="E415" i="19"/>
  <c r="AZ57" i="19"/>
  <c r="AW56" i="19"/>
  <c r="AU55" i="19"/>
  <c r="K57" i="26" s="1"/>
  <c r="AX55" i="19"/>
  <c r="AZ53" i="19"/>
  <c r="AW52" i="19"/>
  <c r="AU51" i="19"/>
  <c r="K53" i="26" s="1"/>
  <c r="AX51" i="19"/>
  <c r="AZ49" i="19"/>
  <c r="AW48" i="19"/>
  <c r="AU47" i="19"/>
  <c r="K49" i="26" s="1"/>
  <c r="AX47" i="19"/>
  <c r="AZ45" i="19"/>
  <c r="AW44" i="19"/>
  <c r="AU43" i="19"/>
  <c r="K45" i="26" s="1"/>
  <c r="AX43" i="19"/>
  <c r="AZ41" i="19"/>
  <c r="Q414" i="19"/>
  <c r="AW40" i="19"/>
  <c r="H414" i="19"/>
  <c r="AU39" i="19"/>
  <c r="K41" i="26" s="1"/>
  <c r="AX39" i="19"/>
  <c r="AF414" i="19"/>
  <c r="T414" i="19"/>
  <c r="AZ37" i="19"/>
  <c r="AW36" i="19"/>
  <c r="AU35" i="19"/>
  <c r="K37" i="26" s="1"/>
  <c r="AX35" i="19"/>
  <c r="AZ33" i="19"/>
  <c r="AW32" i="19"/>
  <c r="AU31" i="19"/>
  <c r="K33" i="26" s="1"/>
  <c r="AX31" i="19"/>
  <c r="AZ29" i="19"/>
  <c r="AW28" i="19"/>
  <c r="AU27" i="19"/>
  <c r="K29" i="26" s="1"/>
  <c r="AX27" i="19"/>
  <c r="AZ25" i="19"/>
  <c r="AW24" i="19"/>
  <c r="AU23" i="19"/>
  <c r="K25" i="26" s="1"/>
  <c r="AX23" i="19"/>
  <c r="AZ21" i="19"/>
  <c r="AW20" i="19"/>
  <c r="AU19" i="19"/>
  <c r="K21" i="26" s="1"/>
  <c r="AX19" i="19"/>
  <c r="AZ17" i="19"/>
  <c r="AW16" i="19"/>
  <c r="AU15" i="19"/>
  <c r="K17" i="26" s="1"/>
  <c r="AX15" i="19"/>
  <c r="AZ13" i="19"/>
  <c r="AW12" i="19"/>
  <c r="AD414" i="19"/>
  <c r="Z414" i="19"/>
  <c r="AU11" i="19"/>
  <c r="K13" i="26" s="1"/>
  <c r="V414" i="19"/>
  <c r="R414" i="19"/>
  <c r="AX11" i="19"/>
  <c r="N414" i="19"/>
  <c r="I414" i="19"/>
  <c r="E414" i="19"/>
  <c r="AZ9" i="19"/>
  <c r="AW8" i="19"/>
  <c r="AU7" i="19"/>
  <c r="K9" i="26" s="1"/>
  <c r="AX7" i="19"/>
  <c r="AZ5" i="19"/>
  <c r="AW4" i="19"/>
  <c r="AU3" i="19"/>
  <c r="K5" i="26" s="1"/>
  <c r="AX3" i="19"/>
  <c r="AG415" i="19"/>
  <c r="AG414" i="19"/>
  <c r="AG413" i="19"/>
  <c r="AW236" i="19"/>
  <c r="AU235" i="19"/>
  <c r="K237" i="26" s="1"/>
  <c r="AX235" i="19"/>
  <c r="AZ233" i="19"/>
  <c r="AW232" i="19"/>
  <c r="AU231" i="19"/>
  <c r="K233" i="26" s="1"/>
  <c r="AX231" i="19"/>
  <c r="AZ229" i="19"/>
  <c r="AW228" i="19"/>
  <c r="AU227" i="19"/>
  <c r="K229" i="26" s="1"/>
  <c r="AX227" i="19"/>
  <c r="AZ225" i="19"/>
  <c r="AW224" i="19"/>
  <c r="AU223" i="19"/>
  <c r="K225" i="26" s="1"/>
  <c r="AX223" i="19"/>
  <c r="AZ221" i="19"/>
  <c r="AW220" i="19"/>
  <c r="AU219" i="19"/>
  <c r="K221" i="26" s="1"/>
  <c r="AX219" i="19"/>
  <c r="AZ217" i="19"/>
  <c r="AW216" i="19"/>
  <c r="AU215" i="19"/>
  <c r="K217" i="26" s="1"/>
  <c r="AX215" i="19"/>
  <c r="AZ213" i="19"/>
  <c r="AW212" i="19"/>
  <c r="AU211" i="19"/>
  <c r="K213" i="26" s="1"/>
  <c r="AX211" i="19"/>
  <c r="AZ209" i="19"/>
  <c r="AW208" i="19"/>
  <c r="AU207" i="19"/>
  <c r="K209" i="26" s="1"/>
  <c r="AX207" i="19"/>
  <c r="AZ205" i="19"/>
  <c r="AW204" i="19"/>
  <c r="AU203" i="19"/>
  <c r="K205" i="26" s="1"/>
  <c r="AX203" i="19"/>
  <c r="AZ201" i="19"/>
  <c r="AW200" i="19"/>
  <c r="AU199" i="19"/>
  <c r="K201" i="26" s="1"/>
  <c r="AX199" i="19"/>
  <c r="AZ197" i="19"/>
  <c r="AW196" i="19"/>
  <c r="AW195" i="19"/>
  <c r="AU194" i="19"/>
  <c r="K196" i="26" s="1"/>
  <c r="AX194" i="19"/>
  <c r="AZ192" i="19"/>
  <c r="AW191" i="19"/>
  <c r="AU190" i="19"/>
  <c r="K192" i="26" s="1"/>
  <c r="AX190" i="19"/>
  <c r="AZ188" i="19"/>
  <c r="AW187" i="19"/>
  <c r="AU186" i="19"/>
  <c r="K188" i="26" s="1"/>
  <c r="AX186" i="19"/>
  <c r="AZ184" i="19"/>
  <c r="AW183" i="19"/>
  <c r="AU182" i="19"/>
  <c r="K184" i="26" s="1"/>
  <c r="AX182" i="19"/>
  <c r="AZ180" i="19"/>
  <c r="AW179" i="19"/>
  <c r="AU178" i="19"/>
  <c r="K180" i="26" s="1"/>
  <c r="AX178" i="19"/>
  <c r="AZ176" i="19"/>
  <c r="AW175" i="19"/>
  <c r="AU174" i="19"/>
  <c r="K176" i="26" s="1"/>
  <c r="AX174" i="19"/>
  <c r="AZ172" i="19"/>
  <c r="AW171" i="19"/>
  <c r="AU170" i="19"/>
  <c r="K172" i="26" s="1"/>
  <c r="AX170" i="19"/>
  <c r="AZ168" i="19"/>
  <c r="AW167" i="19"/>
  <c r="AU166" i="19"/>
  <c r="K168" i="26" s="1"/>
  <c r="AX166" i="19"/>
  <c r="AZ164" i="19"/>
  <c r="AW163" i="19"/>
  <c r="AU162" i="19"/>
  <c r="K164" i="26" s="1"/>
  <c r="AX162" i="19"/>
  <c r="AZ160" i="19"/>
  <c r="AW159" i="19"/>
  <c r="AU158" i="19"/>
  <c r="K160" i="26" s="1"/>
  <c r="AX158" i="19"/>
  <c r="AZ156" i="19"/>
  <c r="AW155" i="19"/>
  <c r="AU154" i="19"/>
  <c r="K156" i="26" s="1"/>
  <c r="AX154" i="19"/>
  <c r="AZ152" i="19"/>
  <c r="AW151" i="19"/>
  <c r="AU150" i="19"/>
  <c r="K152" i="26" s="1"/>
  <c r="AX150" i="19"/>
  <c r="AZ148" i="19"/>
  <c r="AW147" i="19"/>
  <c r="AU146" i="19"/>
  <c r="K148" i="26" s="1"/>
  <c r="AX146" i="19"/>
  <c r="AZ144" i="19"/>
  <c r="AW143" i="19"/>
  <c r="AU142" i="19"/>
  <c r="K144" i="26" s="1"/>
  <c r="AX142" i="19"/>
  <c r="AZ140" i="19"/>
  <c r="AW139" i="19"/>
  <c r="AU138" i="19"/>
  <c r="K140" i="26" s="1"/>
  <c r="AX138" i="19"/>
  <c r="AZ136" i="19"/>
  <c r="AW135" i="19"/>
  <c r="AU134" i="19"/>
  <c r="K136" i="26" s="1"/>
  <c r="AX134" i="19"/>
  <c r="AZ132" i="19"/>
  <c r="AW131" i="19"/>
  <c r="AU130" i="19"/>
  <c r="K132" i="26" s="1"/>
  <c r="AX130" i="19"/>
  <c r="AZ128" i="19"/>
  <c r="AW127" i="19"/>
  <c r="AU126" i="19"/>
  <c r="K128" i="26" s="1"/>
  <c r="AX126" i="19"/>
  <c r="AZ124" i="19"/>
  <c r="AW123" i="19"/>
  <c r="AU122" i="19"/>
  <c r="K124" i="26" s="1"/>
  <c r="AX122" i="19"/>
  <c r="AZ120" i="19"/>
  <c r="AW119" i="19"/>
  <c r="AU118" i="19"/>
  <c r="K120" i="26" s="1"/>
  <c r="AX118" i="19"/>
  <c r="AZ116" i="19"/>
  <c r="AW115" i="19"/>
  <c r="AU114" i="19"/>
  <c r="K116" i="26" s="1"/>
  <c r="AX114" i="19"/>
  <c r="AZ112" i="19"/>
  <c r="AW111" i="19"/>
  <c r="AU110" i="19"/>
  <c r="K112" i="26" s="1"/>
  <c r="AX110" i="19"/>
  <c r="AZ108" i="19"/>
  <c r="AW107" i="19"/>
  <c r="AU106" i="19"/>
  <c r="K108" i="26" s="1"/>
  <c r="AX106" i="19"/>
  <c r="AZ104" i="19"/>
  <c r="AW103" i="19"/>
  <c r="AU102" i="19"/>
  <c r="K104" i="26" s="1"/>
  <c r="AX102" i="19"/>
  <c r="AZ100" i="19"/>
  <c r="AW99" i="19"/>
  <c r="AU98" i="19"/>
  <c r="K100" i="26" s="1"/>
  <c r="AX98" i="19"/>
  <c r="AZ96" i="19"/>
  <c r="AW95" i="19"/>
  <c r="AU94" i="19"/>
  <c r="K96" i="26" s="1"/>
  <c r="AX94" i="19"/>
  <c r="AZ92" i="19"/>
  <c r="AW91" i="19"/>
  <c r="AU90" i="19"/>
  <c r="K92" i="26" s="1"/>
  <c r="AX90" i="19"/>
  <c r="AZ88" i="19"/>
  <c r="AW87" i="19"/>
  <c r="AU86" i="19"/>
  <c r="K88" i="26" s="1"/>
  <c r="AX86" i="19"/>
  <c r="AZ84" i="19"/>
  <c r="AW83" i="19"/>
  <c r="AU82" i="19"/>
  <c r="K84" i="26" s="1"/>
  <c r="AX82" i="19"/>
  <c r="AZ80" i="19"/>
  <c r="AW79" i="19"/>
  <c r="AU78" i="19"/>
  <c r="K80" i="26" s="1"/>
  <c r="AX78" i="19"/>
  <c r="AZ76" i="19"/>
  <c r="AW75" i="19"/>
  <c r="AU74" i="19"/>
  <c r="K76" i="26" s="1"/>
  <c r="AX74" i="19"/>
  <c r="AZ72" i="19"/>
  <c r="AW71" i="19"/>
  <c r="AU70" i="19"/>
  <c r="K72" i="26" s="1"/>
  <c r="AX70" i="19"/>
  <c r="AZ68" i="19"/>
  <c r="AW67" i="19"/>
  <c r="AU66" i="19"/>
  <c r="K68" i="26" s="1"/>
  <c r="AX66" i="19"/>
  <c r="AZ64" i="19"/>
  <c r="AW63" i="19"/>
  <c r="AU62" i="19"/>
  <c r="K64" i="26" s="1"/>
  <c r="AX62" i="19"/>
  <c r="AZ60" i="19"/>
  <c r="AC415" i="19"/>
  <c r="Y415" i="19"/>
  <c r="U415" i="19"/>
  <c r="Q415" i="19"/>
  <c r="M415" i="19"/>
  <c r="AW59" i="19"/>
  <c r="H415" i="19"/>
  <c r="D415" i="19"/>
  <c r="AU58" i="19"/>
  <c r="K60" i="26" s="1"/>
  <c r="AX58" i="19"/>
  <c r="AZ56" i="19"/>
  <c r="AW55" i="19"/>
  <c r="AU54" i="19"/>
  <c r="K56" i="26" s="1"/>
  <c r="AX54" i="19"/>
  <c r="AZ52" i="19"/>
  <c r="AW51" i="19"/>
  <c r="AU50" i="19"/>
  <c r="K52" i="26" s="1"/>
  <c r="AX50" i="19"/>
  <c r="AZ48" i="19"/>
  <c r="AW47" i="19"/>
  <c r="AU46" i="19"/>
  <c r="K48" i="26" s="1"/>
  <c r="AX46" i="19"/>
  <c r="AZ44" i="19"/>
  <c r="AW43" i="19"/>
  <c r="AU42" i="19"/>
  <c r="K44" i="26" s="1"/>
  <c r="AX42" i="19"/>
  <c r="AZ40" i="19"/>
  <c r="AW39" i="19"/>
  <c r="AU38" i="19"/>
  <c r="K40" i="26" s="1"/>
  <c r="AX38" i="19"/>
  <c r="AZ36" i="19"/>
  <c r="AW35" i="19"/>
  <c r="AU34" i="19"/>
  <c r="K36" i="26" s="1"/>
  <c r="AX34" i="19"/>
  <c r="AZ32" i="19"/>
  <c r="AW31" i="19"/>
  <c r="AU30" i="19"/>
  <c r="K32" i="26" s="1"/>
  <c r="AX30" i="19"/>
  <c r="AZ28" i="19"/>
  <c r="AW27" i="19"/>
  <c r="AU26" i="19"/>
  <c r="K28" i="26" s="1"/>
  <c r="AX26" i="19"/>
  <c r="AZ24" i="19"/>
  <c r="AW23" i="19"/>
  <c r="AU22" i="19"/>
  <c r="K24" i="26" s="1"/>
  <c r="AX22" i="19"/>
  <c r="AZ20" i="19"/>
  <c r="AW19" i="19"/>
  <c r="AU18" i="19"/>
  <c r="K20" i="26" s="1"/>
  <c r="AX18" i="19"/>
  <c r="AZ16" i="19"/>
  <c r="AW15" i="19"/>
  <c r="AU14" i="19"/>
  <c r="K16" i="26" s="1"/>
  <c r="AX14" i="19"/>
  <c r="AZ12" i="19"/>
  <c r="AC414" i="19"/>
  <c r="Y414" i="19"/>
  <c r="U414" i="19"/>
  <c r="M414" i="19"/>
  <c r="AW11" i="19"/>
  <c r="D414" i="19"/>
  <c r="AU10" i="19"/>
  <c r="K12" i="26" s="1"/>
  <c r="AX10" i="19"/>
  <c r="AZ8" i="19"/>
  <c r="AW7" i="19"/>
  <c r="AU6" i="19"/>
  <c r="K8" i="26" s="1"/>
  <c r="AX6" i="19"/>
  <c r="AZ4" i="19"/>
  <c r="AW3" i="19"/>
  <c r="AW331" i="19"/>
  <c r="AU330" i="19"/>
  <c r="K332" i="26" s="1"/>
  <c r="AX330" i="19"/>
  <c r="AZ328" i="19"/>
  <c r="AW327" i="19"/>
  <c r="AU326" i="19"/>
  <c r="K328" i="26" s="1"/>
  <c r="AX326" i="19"/>
  <c r="AZ324" i="19"/>
  <c r="AW323" i="19"/>
  <c r="AU322" i="19"/>
  <c r="K324" i="26" s="1"/>
  <c r="AX322" i="19"/>
  <c r="AZ320" i="19"/>
  <c r="AW319" i="19"/>
  <c r="AU318" i="19"/>
  <c r="K320" i="26" s="1"/>
  <c r="AX318" i="19"/>
  <c r="AZ316" i="19"/>
  <c r="AW315" i="19"/>
  <c r="AU314" i="19"/>
  <c r="K316" i="26" s="1"/>
  <c r="AX314" i="19"/>
  <c r="AZ312" i="19"/>
  <c r="AW311" i="19"/>
  <c r="AU310" i="19"/>
  <c r="K312" i="26" s="1"/>
  <c r="AX310" i="19"/>
  <c r="AZ308" i="19"/>
  <c r="AW307" i="19"/>
  <c r="AU306" i="19"/>
  <c r="K308" i="26" s="1"/>
  <c r="AX306" i="19"/>
  <c r="AZ304" i="19"/>
  <c r="AW303" i="19"/>
  <c r="AU302" i="19"/>
  <c r="K304" i="26" s="1"/>
  <c r="AX302" i="19"/>
  <c r="AZ300" i="19"/>
  <c r="AW299" i="19"/>
  <c r="AU298" i="19"/>
  <c r="K300" i="26" s="1"/>
  <c r="AX298" i="19"/>
  <c r="AZ296" i="19"/>
  <c r="AW295" i="19"/>
  <c r="AU294" i="19"/>
  <c r="K296" i="26" s="1"/>
  <c r="AX294" i="19"/>
  <c r="AZ292" i="19"/>
  <c r="AW291" i="19"/>
  <c r="AU290" i="19"/>
  <c r="K292" i="26" s="1"/>
  <c r="AX290" i="19"/>
  <c r="AZ288" i="19"/>
  <c r="AW287" i="19"/>
  <c r="AU286" i="19"/>
  <c r="K288" i="26" s="1"/>
  <c r="AX286" i="19"/>
  <c r="AZ284" i="19"/>
  <c r="AW283" i="19"/>
  <c r="AU282" i="19"/>
  <c r="K284" i="26" s="1"/>
  <c r="AX282" i="19"/>
  <c r="AZ280" i="19"/>
  <c r="AW279" i="19"/>
  <c r="AU278" i="19"/>
  <c r="K280" i="26" s="1"/>
  <c r="AX278" i="19"/>
  <c r="AZ276" i="19"/>
  <c r="AW275" i="19"/>
  <c r="AU274" i="19"/>
  <c r="K276" i="26" s="1"/>
  <c r="AX274" i="19"/>
  <c r="AZ272" i="19"/>
  <c r="AW271" i="19"/>
  <c r="AU270" i="19"/>
  <c r="K272" i="26" s="1"/>
  <c r="AX270" i="19"/>
  <c r="AZ268" i="19"/>
  <c r="AW267" i="19"/>
  <c r="AU266" i="19"/>
  <c r="K268" i="26" s="1"/>
  <c r="AX266" i="19"/>
  <c r="AZ264" i="19"/>
  <c r="AW263" i="19"/>
  <c r="AU262" i="19"/>
  <c r="K264" i="26" s="1"/>
  <c r="AX262" i="19"/>
  <c r="AZ260" i="19"/>
  <c r="AW259" i="19"/>
  <c r="AU258" i="19"/>
  <c r="K260" i="26" s="1"/>
  <c r="AX258" i="19"/>
  <c r="AZ256" i="19"/>
  <c r="AW255" i="19"/>
  <c r="AU254" i="19"/>
  <c r="K256" i="26" s="1"/>
  <c r="AX254" i="19"/>
  <c r="AZ252" i="19"/>
  <c r="AW251" i="19"/>
  <c r="AU250" i="19"/>
  <c r="K252" i="26" s="1"/>
  <c r="AX250" i="19"/>
  <c r="AZ248" i="19"/>
  <c r="AW247" i="19"/>
  <c r="AU246" i="19"/>
  <c r="K248" i="26" s="1"/>
  <c r="AX246" i="19"/>
  <c r="AZ244" i="19"/>
  <c r="AW243" i="19"/>
  <c r="AU242" i="19"/>
  <c r="K244" i="26" s="1"/>
  <c r="AX242" i="19"/>
  <c r="AZ240" i="19"/>
  <c r="AW239" i="19"/>
  <c r="AU238" i="19"/>
  <c r="K240" i="26" s="1"/>
  <c r="AX238" i="19"/>
  <c r="AZ236" i="19"/>
  <c r="AW235" i="19"/>
  <c r="AU234" i="19"/>
  <c r="K236" i="26" s="1"/>
  <c r="AX234" i="19"/>
  <c r="AZ232" i="19"/>
  <c r="AW231" i="19"/>
  <c r="AU230" i="19"/>
  <c r="K232" i="26" s="1"/>
  <c r="AX230" i="19"/>
  <c r="AZ228" i="19"/>
  <c r="AW227" i="19"/>
  <c r="AU226" i="19"/>
  <c r="K228" i="26" s="1"/>
  <c r="AX226" i="19"/>
  <c r="AZ224" i="19"/>
  <c r="AW223" i="19"/>
  <c r="AU222" i="19"/>
  <c r="K224" i="26" s="1"/>
  <c r="AX222" i="19"/>
  <c r="AZ220" i="19"/>
  <c r="AW219" i="19"/>
  <c r="AU218" i="19"/>
  <c r="K220" i="26" s="1"/>
  <c r="AX218" i="19"/>
  <c r="AZ216" i="19"/>
  <c r="AW215" i="19"/>
  <c r="AU214" i="19"/>
  <c r="K216" i="26" s="1"/>
  <c r="AX214" i="19"/>
  <c r="AZ212" i="19"/>
  <c r="AW211" i="19"/>
  <c r="AU210" i="19"/>
  <c r="K212" i="26" s="1"/>
  <c r="AX210" i="19"/>
  <c r="AZ208" i="19"/>
  <c r="AW207" i="19"/>
  <c r="AU206" i="19"/>
  <c r="K208" i="26" s="1"/>
  <c r="AX206" i="19"/>
  <c r="AZ204" i="19"/>
  <c r="AW203" i="19"/>
  <c r="AU202" i="19"/>
  <c r="K204" i="26" s="1"/>
  <c r="AX202" i="19"/>
  <c r="AZ200" i="19"/>
  <c r="AW199" i="19"/>
  <c r="AU198" i="19"/>
  <c r="K200" i="26" s="1"/>
  <c r="AX198" i="19"/>
  <c r="AZ196" i="19"/>
  <c r="AZ195" i="19"/>
  <c r="AW194" i="19"/>
  <c r="AU193" i="19"/>
  <c r="K195" i="26" s="1"/>
  <c r="AX193" i="19"/>
  <c r="AZ191" i="19"/>
  <c r="AW190" i="19"/>
  <c r="AU189" i="19"/>
  <c r="K191" i="26" s="1"/>
  <c r="AX189" i="19"/>
  <c r="AZ187" i="19"/>
  <c r="AW186" i="19"/>
  <c r="AU185" i="19"/>
  <c r="K187" i="26" s="1"/>
  <c r="AX185" i="19"/>
  <c r="AZ183" i="19"/>
  <c r="AW182" i="19"/>
  <c r="AU181" i="19"/>
  <c r="K183" i="26" s="1"/>
  <c r="AX181" i="19"/>
  <c r="AZ179" i="19"/>
  <c r="AW178" i="19"/>
  <c r="AU177" i="19"/>
  <c r="K179" i="26" s="1"/>
  <c r="AX177" i="19"/>
  <c r="AZ175" i="19"/>
  <c r="AW174" i="19"/>
  <c r="AU173" i="19"/>
  <c r="K175" i="26" s="1"/>
  <c r="AX173" i="19"/>
  <c r="AZ171" i="19"/>
  <c r="AW170" i="19"/>
  <c r="AU169" i="19"/>
  <c r="K171" i="26" s="1"/>
  <c r="AX169" i="19"/>
  <c r="AZ167" i="19"/>
  <c r="AW166" i="19"/>
  <c r="AU165" i="19"/>
  <c r="K167" i="26" s="1"/>
  <c r="AX165" i="19"/>
  <c r="AZ163" i="19"/>
  <c r="AW162" i="19"/>
  <c r="AU161" i="19"/>
  <c r="K163" i="26" s="1"/>
  <c r="AX161" i="19"/>
  <c r="AZ159" i="19"/>
  <c r="AW158" i="19"/>
  <c r="AU157" i="19"/>
  <c r="K159" i="26" s="1"/>
  <c r="AX157" i="19"/>
  <c r="AZ155" i="19"/>
  <c r="AW154" i="19"/>
  <c r="AU153" i="19"/>
  <c r="K155" i="26" s="1"/>
  <c r="AX153" i="19"/>
  <c r="AZ151" i="19"/>
  <c r="AW150" i="19"/>
  <c r="AU149" i="19"/>
  <c r="K151" i="26" s="1"/>
  <c r="AX149" i="19"/>
  <c r="AZ147" i="19"/>
  <c r="AW146" i="19"/>
  <c r="AU145" i="19"/>
  <c r="K147" i="26" s="1"/>
  <c r="AX145" i="19"/>
  <c r="AZ143" i="19"/>
  <c r="AW142" i="19"/>
  <c r="AU141" i="19"/>
  <c r="K143" i="26" s="1"/>
  <c r="AX141" i="19"/>
  <c r="AZ139" i="19"/>
  <c r="AW138" i="19"/>
  <c r="AU137" i="19"/>
  <c r="K139" i="26" s="1"/>
  <c r="AX137" i="19"/>
  <c r="AZ135" i="19"/>
  <c r="AW134" i="19"/>
  <c r="AU133" i="19"/>
  <c r="K135" i="26" s="1"/>
  <c r="AX133" i="19"/>
  <c r="AZ131" i="19"/>
  <c r="AW130" i="19"/>
  <c r="AU129" i="19"/>
  <c r="K131" i="26" s="1"/>
  <c r="AX129" i="19"/>
  <c r="AZ127" i="19"/>
  <c r="AW126" i="19"/>
  <c r="AU125" i="19"/>
  <c r="K127" i="26" s="1"/>
  <c r="AX125" i="19"/>
  <c r="AZ123" i="19"/>
  <c r="AW122" i="19"/>
  <c r="AU121" i="19"/>
  <c r="K123" i="26" s="1"/>
  <c r="AX121" i="19"/>
  <c r="AZ119" i="19"/>
  <c r="AW118" i="19"/>
  <c r="AU117" i="19"/>
  <c r="K119" i="26" s="1"/>
  <c r="AX117" i="19"/>
  <c r="AZ115" i="19"/>
  <c r="AW114" i="19"/>
  <c r="AU113" i="19"/>
  <c r="K115" i="26" s="1"/>
  <c r="AX113" i="19"/>
  <c r="AZ111" i="19"/>
  <c r="AW110" i="19"/>
  <c r="AU109" i="19"/>
  <c r="K111" i="26" s="1"/>
  <c r="AX109" i="19"/>
  <c r="AZ107" i="19"/>
  <c r="AW106" i="19"/>
  <c r="AU105" i="19"/>
  <c r="K107" i="26" s="1"/>
  <c r="AX105" i="19"/>
  <c r="AZ103" i="19"/>
  <c r="AW102" i="19"/>
  <c r="AU101" i="19"/>
  <c r="K103" i="26" s="1"/>
  <c r="AX101" i="19"/>
  <c r="AZ99" i="19"/>
  <c r="AW98" i="19"/>
  <c r="AU97" i="19"/>
  <c r="K99" i="26" s="1"/>
  <c r="AX97" i="19"/>
  <c r="AZ95" i="19"/>
  <c r="AW94" i="19"/>
  <c r="AU93" i="19"/>
  <c r="K95" i="26" s="1"/>
  <c r="AX93" i="19"/>
  <c r="AZ91" i="19"/>
  <c r="AW90" i="19"/>
  <c r="AU89" i="19"/>
  <c r="K91" i="26" s="1"/>
  <c r="AX89" i="19"/>
  <c r="AZ87" i="19"/>
  <c r="AW86" i="19"/>
  <c r="AU85" i="19"/>
  <c r="K87" i="26" s="1"/>
  <c r="AX85" i="19"/>
  <c r="AZ83" i="19"/>
  <c r="AW82" i="19"/>
  <c r="AU81" i="19"/>
  <c r="K83" i="26" s="1"/>
  <c r="AX81" i="19"/>
  <c r="AZ79" i="19"/>
  <c r="AW78" i="19"/>
  <c r="AU77" i="19"/>
  <c r="K79" i="26" s="1"/>
  <c r="AX77" i="19"/>
  <c r="AZ75" i="19"/>
  <c r="AW74" i="19"/>
  <c r="AU73" i="19"/>
  <c r="K75" i="26" s="1"/>
  <c r="AX73" i="19"/>
  <c r="AZ71" i="19"/>
  <c r="AW70" i="19"/>
  <c r="AU69" i="19"/>
  <c r="K71" i="26" s="1"/>
  <c r="AX69" i="19"/>
  <c r="AZ67" i="19"/>
  <c r="AW66" i="19"/>
  <c r="AU65" i="19"/>
  <c r="K67" i="26" s="1"/>
  <c r="AX65" i="19"/>
  <c r="AZ63" i="19"/>
  <c r="AW62" i="19"/>
  <c r="AU61" i="19"/>
  <c r="K63" i="26" s="1"/>
  <c r="AX61" i="19"/>
  <c r="AB415" i="19"/>
  <c r="X415" i="19"/>
  <c r="AV59" i="19"/>
  <c r="AV415" i="19" s="1"/>
  <c r="T415" i="19"/>
  <c r="L415" i="19"/>
  <c r="AZ59" i="19"/>
  <c r="G415" i="19"/>
  <c r="AW58" i="19"/>
  <c r="AU57" i="19"/>
  <c r="K59" i="26" s="1"/>
  <c r="AX57" i="19"/>
  <c r="AZ55" i="19"/>
  <c r="AW54" i="19"/>
  <c r="AU53" i="19"/>
  <c r="K55" i="26" s="1"/>
  <c r="AX53" i="19"/>
  <c r="AZ51" i="19"/>
  <c r="AW50" i="19"/>
  <c r="AU49" i="19"/>
  <c r="K51" i="26" s="1"/>
  <c r="AX49" i="19"/>
  <c r="AZ47" i="19"/>
  <c r="AW46" i="19"/>
  <c r="AU45" i="19"/>
  <c r="K47" i="26" s="1"/>
  <c r="AX45" i="19"/>
  <c r="AZ43" i="19"/>
  <c r="AW42" i="19"/>
  <c r="AU41" i="19"/>
  <c r="K43" i="26" s="1"/>
  <c r="AX41" i="19"/>
  <c r="AZ39" i="19"/>
  <c r="AW38" i="19"/>
  <c r="AU37" i="19"/>
  <c r="K39" i="26" s="1"/>
  <c r="AX37" i="19"/>
  <c r="AZ35" i="19"/>
  <c r="AW34" i="19"/>
  <c r="AU33" i="19"/>
  <c r="K35" i="26" s="1"/>
  <c r="AX33" i="19"/>
  <c r="AZ31" i="19"/>
  <c r="AW30" i="19"/>
  <c r="AU29" i="19"/>
  <c r="K31" i="26" s="1"/>
  <c r="AX29" i="19"/>
  <c r="AZ27" i="19"/>
  <c r="AW26" i="19"/>
  <c r="AU25" i="19"/>
  <c r="K27" i="26" s="1"/>
  <c r="AX25" i="19"/>
  <c r="AZ23" i="19"/>
  <c r="AW22" i="19"/>
  <c r="AU21" i="19"/>
  <c r="K23" i="26" s="1"/>
  <c r="AX21" i="19"/>
  <c r="AZ19" i="19"/>
  <c r="AW18" i="19"/>
  <c r="AU17" i="19"/>
  <c r="K19" i="26" s="1"/>
  <c r="AX17" i="19"/>
  <c r="AZ15" i="19"/>
  <c r="AW14" i="19"/>
  <c r="AU13" i="19"/>
  <c r="K15" i="26" s="1"/>
  <c r="AX13" i="19"/>
  <c r="AB414" i="19"/>
  <c r="X414" i="19"/>
  <c r="AV11" i="19"/>
  <c r="AV414" i="19" s="1"/>
  <c r="P414" i="19"/>
  <c r="L414" i="19"/>
  <c r="AZ11" i="19"/>
  <c r="G414" i="19"/>
  <c r="C414" i="19"/>
  <c r="AW10" i="19"/>
  <c r="AU9" i="19"/>
  <c r="K11" i="26" s="1"/>
  <c r="AX9" i="19"/>
  <c r="AZ7" i="19"/>
  <c r="AW6" i="19"/>
  <c r="AU5" i="19"/>
  <c r="K7" i="26" s="1"/>
  <c r="AX5" i="19"/>
  <c r="AZ3" i="19"/>
  <c r="D27" i="18"/>
  <c r="V413" i="19"/>
  <c r="F413" i="19"/>
  <c r="I412" i="19"/>
  <c r="D4" i="18" s="1"/>
  <c r="T412" i="19"/>
  <c r="D412" i="19"/>
  <c r="W412" i="19"/>
  <c r="D12" i="18" s="1"/>
  <c r="G412" i="19"/>
  <c r="D21" i="18" s="1"/>
  <c r="O413" i="19"/>
  <c r="C417" i="19"/>
  <c r="AC417" i="19"/>
  <c r="Y417" i="19"/>
  <c r="U417" i="19"/>
  <c r="Q417" i="19"/>
  <c r="AW2" i="19"/>
  <c r="M417" i="19"/>
  <c r="H417" i="19"/>
  <c r="D417" i="19"/>
  <c r="S413" i="19"/>
  <c r="U412" i="19"/>
  <c r="E412" i="19"/>
  <c r="AC413" i="19"/>
  <c r="M413" i="19"/>
  <c r="AF412" i="19"/>
  <c r="D20" i="18" s="1"/>
  <c r="P412" i="19"/>
  <c r="C412" i="19"/>
  <c r="D23" i="18" s="1"/>
  <c r="C413" i="19"/>
  <c r="AE413" i="19"/>
  <c r="AD417" i="19"/>
  <c r="AU2" i="19"/>
  <c r="K4" i="26" s="1"/>
  <c r="Z417" i="19"/>
  <c r="AX2" i="19"/>
  <c r="R417" i="19"/>
  <c r="AB417" i="19"/>
  <c r="AV2" i="19"/>
  <c r="X417" i="19"/>
  <c r="P417" i="19"/>
  <c r="AZ2" i="19"/>
  <c r="L417" i="19"/>
  <c r="G417" i="19"/>
  <c r="AD413" i="19"/>
  <c r="N413" i="19"/>
  <c r="Q412" i="19"/>
  <c r="Y413" i="19"/>
  <c r="I413" i="19"/>
  <c r="AB412" i="19"/>
  <c r="L412" i="19"/>
  <c r="D6" i="18" s="1"/>
  <c r="AB413" i="19"/>
  <c r="L413" i="19"/>
  <c r="R412" i="19"/>
  <c r="AF417" i="19"/>
  <c r="T417" i="19"/>
  <c r="AE417" i="19"/>
  <c r="AA417" i="19"/>
  <c r="W417" i="19"/>
  <c r="S417" i="19"/>
  <c r="O417" i="19"/>
  <c r="J417" i="19"/>
  <c r="F417" i="19"/>
  <c r="AG417" i="19"/>
  <c r="V412" i="19"/>
  <c r="D11" i="18" s="1"/>
  <c r="J412" i="19"/>
  <c r="D5" i="18" s="1"/>
  <c r="Z413" i="19"/>
  <c r="J413" i="19"/>
  <c r="AC412" i="19"/>
  <c r="D25" i="18" s="1"/>
  <c r="M412" i="19"/>
  <c r="U413" i="19"/>
  <c r="E413" i="19"/>
  <c r="X412" i="19"/>
  <c r="H412" i="19"/>
  <c r="D24" i="18" s="1"/>
  <c r="X413" i="19"/>
  <c r="H413" i="19"/>
  <c r="AA412" i="19"/>
  <c r="AA413" i="19"/>
  <c r="N412" i="19"/>
  <c r="D19" i="18"/>
  <c r="AJ398" i="19"/>
  <c r="AN398" i="19" s="1"/>
  <c r="AI398" i="19"/>
  <c r="AJ394" i="19"/>
  <c r="AN394" i="19" s="1"/>
  <c r="AI394" i="19"/>
  <c r="AJ382" i="19"/>
  <c r="AN382" i="19" s="1"/>
  <c r="AI382" i="19"/>
  <c r="AJ362" i="19"/>
  <c r="AN362" i="19" s="1"/>
  <c r="AI362" i="19"/>
  <c r="AJ354" i="19"/>
  <c r="AN354" i="19" s="1"/>
  <c r="AI354" i="19"/>
  <c r="AJ350" i="19"/>
  <c r="AN350" i="19" s="1"/>
  <c r="AI350" i="19"/>
  <c r="AJ346" i="19"/>
  <c r="AN346" i="19" s="1"/>
  <c r="AI346" i="19"/>
  <c r="AJ342" i="19"/>
  <c r="AN342" i="19" s="1"/>
  <c r="AI342" i="19"/>
  <c r="AJ338" i="19"/>
  <c r="AN338" i="19" s="1"/>
  <c r="AI338" i="19"/>
  <c r="AJ334" i="19"/>
  <c r="AN334" i="19" s="1"/>
  <c r="AI334" i="19"/>
  <c r="AJ330" i="19"/>
  <c r="AN330" i="19" s="1"/>
  <c r="AI330" i="19"/>
  <c r="AJ326" i="19"/>
  <c r="AN326" i="19" s="1"/>
  <c r="AI326" i="19"/>
  <c r="AJ322" i="19"/>
  <c r="AN322" i="19" s="1"/>
  <c r="AI322" i="19"/>
  <c r="AJ319" i="19"/>
  <c r="AN319" i="19" s="1"/>
  <c r="AI319" i="19"/>
  <c r="AJ312" i="19"/>
  <c r="AN312" i="19" s="1"/>
  <c r="AI312" i="19"/>
  <c r="AJ308" i="19"/>
  <c r="AN308" i="19" s="1"/>
  <c r="AI308" i="19"/>
  <c r="AJ304" i="19"/>
  <c r="AN304" i="19" s="1"/>
  <c r="AI304" i="19"/>
  <c r="AJ300" i="19"/>
  <c r="AN300" i="19" s="1"/>
  <c r="AI300" i="19"/>
  <c r="AJ296" i="19"/>
  <c r="AN296" i="19" s="1"/>
  <c r="AI296" i="19"/>
  <c r="AJ292" i="19"/>
  <c r="AN292" i="19" s="1"/>
  <c r="AI292" i="19"/>
  <c r="AJ288" i="19"/>
  <c r="AN288" i="19" s="1"/>
  <c r="AI288" i="19"/>
  <c r="AJ284" i="19"/>
  <c r="AN284" i="19" s="1"/>
  <c r="AI284" i="19"/>
  <c r="AJ280" i="19"/>
  <c r="AN280" i="19" s="1"/>
  <c r="AI280" i="19"/>
  <c r="AJ276" i="19"/>
  <c r="AN276" i="19" s="1"/>
  <c r="AI276" i="19"/>
  <c r="AJ272" i="19"/>
  <c r="AN272" i="19" s="1"/>
  <c r="AI272" i="19"/>
  <c r="AJ268" i="19"/>
  <c r="AN268" i="19" s="1"/>
  <c r="AI268" i="19"/>
  <c r="AJ264" i="19"/>
  <c r="AN264" i="19" s="1"/>
  <c r="AI264" i="19"/>
  <c r="AJ260" i="19"/>
  <c r="AN260" i="19" s="1"/>
  <c r="AI260" i="19"/>
  <c r="AJ256" i="19"/>
  <c r="AN256" i="19" s="1"/>
  <c r="AI256" i="19"/>
  <c r="AJ252" i="19"/>
  <c r="AN252" i="19" s="1"/>
  <c r="AI252" i="19"/>
  <c r="AJ248" i="19"/>
  <c r="AN248" i="19" s="1"/>
  <c r="AI248" i="19"/>
  <c r="AJ244" i="19"/>
  <c r="AN244" i="19" s="1"/>
  <c r="AI244" i="19"/>
  <c r="AJ241" i="19"/>
  <c r="AN241" i="19" s="1"/>
  <c r="AI241" i="19"/>
  <c r="AJ238" i="19"/>
  <c r="AN238" i="19" s="1"/>
  <c r="AI238" i="19"/>
  <c r="AJ234" i="19"/>
  <c r="AN234" i="19" s="1"/>
  <c r="AI234" i="19"/>
  <c r="AJ230" i="19"/>
  <c r="AN230" i="19" s="1"/>
  <c r="AI230" i="19"/>
  <c r="AJ226" i="19"/>
  <c r="AN226" i="19" s="1"/>
  <c r="AI226" i="19"/>
  <c r="AJ216" i="19"/>
  <c r="AN216" i="19" s="1"/>
  <c r="AI216" i="19"/>
  <c r="AJ212" i="19"/>
  <c r="AN212" i="19" s="1"/>
  <c r="AI212" i="19"/>
  <c r="AJ208" i="19"/>
  <c r="AN208" i="19" s="1"/>
  <c r="AI208" i="19"/>
  <c r="AJ204" i="19"/>
  <c r="AN204" i="19" s="1"/>
  <c r="AI204" i="19"/>
  <c r="AJ200" i="19"/>
  <c r="AN200" i="19" s="1"/>
  <c r="AI200" i="19"/>
  <c r="AJ196" i="19"/>
  <c r="AN196" i="19" s="1"/>
  <c r="AI196" i="19"/>
  <c r="AJ192" i="19"/>
  <c r="AN192" i="19" s="1"/>
  <c r="AI192" i="19"/>
  <c r="AJ188" i="19"/>
  <c r="AN188" i="19" s="1"/>
  <c r="AI188" i="19"/>
  <c r="AJ184" i="19"/>
  <c r="AN184" i="19" s="1"/>
  <c r="AI184" i="19"/>
  <c r="AJ178" i="19"/>
  <c r="AN178" i="19" s="1"/>
  <c r="AI178" i="19"/>
  <c r="AJ174" i="19"/>
  <c r="AN174" i="19" s="1"/>
  <c r="AI174" i="19"/>
  <c r="AJ170" i="19"/>
  <c r="AN170" i="19" s="1"/>
  <c r="AI170" i="19"/>
  <c r="AJ166" i="19"/>
  <c r="AN166" i="19" s="1"/>
  <c r="AI166" i="19"/>
  <c r="AJ162" i="19"/>
  <c r="AN162" i="19" s="1"/>
  <c r="AI162" i="19"/>
  <c r="AJ158" i="19"/>
  <c r="AI158" i="19"/>
  <c r="AJ154" i="19"/>
  <c r="AN154" i="19" s="1"/>
  <c r="AI154" i="19"/>
  <c r="AJ150" i="19"/>
  <c r="AN150" i="19" s="1"/>
  <c r="AI150" i="19"/>
  <c r="AJ144" i="19"/>
  <c r="AN144" i="19" s="1"/>
  <c r="AI144" i="19"/>
  <c r="AJ140" i="19"/>
  <c r="AN140" i="19" s="1"/>
  <c r="AI140" i="19"/>
  <c r="AJ136" i="19"/>
  <c r="AN136" i="19" s="1"/>
  <c r="AI136" i="19"/>
  <c r="AJ132" i="19"/>
  <c r="AN132" i="19" s="1"/>
  <c r="AI132" i="19"/>
  <c r="AJ128" i="19"/>
  <c r="AN128" i="19" s="1"/>
  <c r="AI128" i="19"/>
  <c r="AJ124" i="19"/>
  <c r="AN124" i="19" s="1"/>
  <c r="AI124" i="19"/>
  <c r="AJ120" i="19"/>
  <c r="AN120" i="19" s="1"/>
  <c r="AI120" i="19"/>
  <c r="AJ116" i="19"/>
  <c r="AN116" i="19" s="1"/>
  <c r="AI116" i="19"/>
  <c r="AJ112" i="19"/>
  <c r="AN112" i="19" s="1"/>
  <c r="AI112" i="19"/>
  <c r="AJ108" i="19"/>
  <c r="AN108" i="19" s="1"/>
  <c r="AI108" i="19"/>
  <c r="AJ104" i="19"/>
  <c r="AN104" i="19" s="1"/>
  <c r="AI104" i="19"/>
  <c r="AJ100" i="19"/>
  <c r="AN100" i="19" s="1"/>
  <c r="AI100" i="19"/>
  <c r="AJ96" i="19"/>
  <c r="AN96" i="19" s="1"/>
  <c r="AI96" i="19"/>
  <c r="AJ93" i="19"/>
  <c r="AN93" i="19" s="1"/>
  <c r="AI93" i="19"/>
  <c r="AJ89" i="19"/>
  <c r="AN89" i="19" s="1"/>
  <c r="AI89" i="19"/>
  <c r="AJ85" i="19"/>
  <c r="AN85" i="19" s="1"/>
  <c r="AI85" i="19"/>
  <c r="AJ81" i="19"/>
  <c r="AN81" i="19" s="1"/>
  <c r="AI81" i="19"/>
  <c r="AJ77" i="19"/>
  <c r="AN77" i="19" s="1"/>
  <c r="AI77" i="19"/>
  <c r="AJ73" i="19"/>
  <c r="AN73" i="19" s="1"/>
  <c r="AI73" i="19"/>
  <c r="AJ69" i="19"/>
  <c r="AN69" i="19" s="1"/>
  <c r="AI69" i="19"/>
  <c r="AJ65" i="19"/>
  <c r="AN65" i="19" s="1"/>
  <c r="AI65" i="19"/>
  <c r="AJ61" i="19"/>
  <c r="AN61" i="19" s="1"/>
  <c r="AI61" i="19"/>
  <c r="AJ57" i="19"/>
  <c r="AN57" i="19" s="1"/>
  <c r="AI57" i="19"/>
  <c r="AJ53" i="19"/>
  <c r="AN53" i="19" s="1"/>
  <c r="AI53" i="19"/>
  <c r="AJ49" i="19"/>
  <c r="AN49" i="19" s="1"/>
  <c r="AI49" i="19"/>
  <c r="AJ45" i="19"/>
  <c r="AN45" i="19" s="1"/>
  <c r="AI45" i="19"/>
  <c r="AJ41" i="19"/>
  <c r="AN41" i="19" s="1"/>
  <c r="AI41" i="19"/>
  <c r="AJ37" i="19"/>
  <c r="AN37" i="19" s="1"/>
  <c r="AI37" i="19"/>
  <c r="AJ402" i="19"/>
  <c r="AN402" i="19" s="1"/>
  <c r="AI402" i="19"/>
  <c r="AJ390" i="19"/>
  <c r="AN390" i="19" s="1"/>
  <c r="AI390" i="19"/>
  <c r="AJ386" i="19"/>
  <c r="AN386" i="19" s="1"/>
  <c r="AI386" i="19"/>
  <c r="AJ378" i="19"/>
  <c r="AN378" i="19" s="1"/>
  <c r="AI378" i="19"/>
  <c r="AJ374" i="19"/>
  <c r="AN374" i="19" s="1"/>
  <c r="AI374" i="19"/>
  <c r="AJ370" i="19"/>
  <c r="AN370" i="19" s="1"/>
  <c r="AI370" i="19"/>
  <c r="AJ366" i="19"/>
  <c r="AN366" i="19" s="1"/>
  <c r="AI366" i="19"/>
  <c r="AJ358" i="19"/>
  <c r="AN358" i="19" s="1"/>
  <c r="AI358" i="19"/>
  <c r="AI401" i="19"/>
  <c r="AJ401" i="19"/>
  <c r="AN401" i="19" s="1"/>
  <c r="AI397" i="19"/>
  <c r="AJ397" i="19"/>
  <c r="AN397" i="19" s="1"/>
  <c r="AI393" i="19"/>
  <c r="AJ393" i="19"/>
  <c r="AN393" i="19" s="1"/>
  <c r="AI389" i="19"/>
  <c r="AJ389" i="19"/>
  <c r="AN389" i="19" s="1"/>
  <c r="AI385" i="19"/>
  <c r="AJ385" i="19"/>
  <c r="AN385" i="19" s="1"/>
  <c r="AI381" i="19"/>
  <c r="AJ381" i="19"/>
  <c r="AN381" i="19" s="1"/>
  <c r="AI377" i="19"/>
  <c r="AJ377" i="19"/>
  <c r="AN377" i="19" s="1"/>
  <c r="AI373" i="19"/>
  <c r="AJ373" i="19"/>
  <c r="AN373" i="19" s="1"/>
  <c r="AI369" i="19"/>
  <c r="AJ369" i="19"/>
  <c r="AN369" i="19" s="1"/>
  <c r="AI365" i="19"/>
  <c r="AJ365" i="19"/>
  <c r="AN365" i="19" s="1"/>
  <c r="AI361" i="19"/>
  <c r="AJ361" i="19"/>
  <c r="AN361" i="19" s="1"/>
  <c r="AI357" i="19"/>
  <c r="AJ357" i="19"/>
  <c r="AN357" i="19" s="1"/>
  <c r="AI353" i="19"/>
  <c r="AJ353" i="19"/>
  <c r="AN353" i="19" s="1"/>
  <c r="AI349" i="19"/>
  <c r="AJ349" i="19"/>
  <c r="AN349" i="19" s="1"/>
  <c r="AI345" i="19"/>
  <c r="AJ345" i="19"/>
  <c r="AN345" i="19" s="1"/>
  <c r="AI341" i="19"/>
  <c r="AJ341" i="19"/>
  <c r="AN341" i="19" s="1"/>
  <c r="AI337" i="19"/>
  <c r="AJ337" i="19"/>
  <c r="AN337" i="19" s="1"/>
  <c r="AI333" i="19"/>
  <c r="AJ333" i="19"/>
  <c r="AN333" i="19" s="1"/>
  <c r="AI329" i="19"/>
  <c r="AJ329" i="19"/>
  <c r="AN329" i="19" s="1"/>
  <c r="AI325" i="19"/>
  <c r="AJ325" i="19"/>
  <c r="AN325" i="19" s="1"/>
  <c r="AI321" i="19"/>
  <c r="AJ321" i="19"/>
  <c r="AN321" i="19" s="1"/>
  <c r="AI318" i="19"/>
  <c r="AJ318" i="19"/>
  <c r="AN318" i="19" s="1"/>
  <c r="AI315" i="19"/>
  <c r="AJ315" i="19"/>
  <c r="AN315" i="19" s="1"/>
  <c r="AI311" i="19"/>
  <c r="AJ311" i="19"/>
  <c r="AN311" i="19" s="1"/>
  <c r="AI307" i="19"/>
  <c r="AJ307" i="19"/>
  <c r="AN307" i="19" s="1"/>
  <c r="AI303" i="19"/>
  <c r="AJ303" i="19"/>
  <c r="AN303" i="19" s="1"/>
  <c r="AI299" i="19"/>
  <c r="AJ299" i="19"/>
  <c r="AN299" i="19" s="1"/>
  <c r="AI295" i="19"/>
  <c r="AJ295" i="19"/>
  <c r="AN295" i="19" s="1"/>
  <c r="AI291" i="19"/>
  <c r="AJ291" i="19"/>
  <c r="AN291" i="19" s="1"/>
  <c r="AI287" i="19"/>
  <c r="AJ287" i="19"/>
  <c r="AN287" i="19" s="1"/>
  <c r="AI283" i="19"/>
  <c r="AJ283" i="19"/>
  <c r="AN283" i="19" s="1"/>
  <c r="AI279" i="19"/>
  <c r="AJ279" i="19"/>
  <c r="AN279" i="19" s="1"/>
  <c r="AI275" i="19"/>
  <c r="AJ275" i="19"/>
  <c r="AN275" i="19" s="1"/>
  <c r="AI271" i="19"/>
  <c r="AJ271" i="19"/>
  <c r="AN271" i="19" s="1"/>
  <c r="AI267" i="19"/>
  <c r="AJ267" i="19"/>
  <c r="AN267" i="19" s="1"/>
  <c r="AI263" i="19"/>
  <c r="AJ263" i="19"/>
  <c r="AN263" i="19" s="1"/>
  <c r="AI259" i="19"/>
  <c r="AJ259" i="19"/>
  <c r="AN259" i="19" s="1"/>
  <c r="AI255" i="19"/>
  <c r="AJ255" i="19"/>
  <c r="AN255" i="19" s="1"/>
  <c r="AI251" i="19"/>
  <c r="AJ251" i="19"/>
  <c r="AN251" i="19" s="1"/>
  <c r="AI247" i="19"/>
  <c r="AJ247" i="19"/>
  <c r="AN247" i="19" s="1"/>
  <c r="AI243" i="19"/>
  <c r="AJ243" i="19"/>
  <c r="AN243" i="19" s="1"/>
  <c r="AI240" i="19"/>
  <c r="AJ240" i="19"/>
  <c r="AN240" i="19" s="1"/>
  <c r="AI237" i="19"/>
  <c r="AJ237" i="19"/>
  <c r="AN237" i="19" s="1"/>
  <c r="AI233" i="19"/>
  <c r="AJ233" i="19"/>
  <c r="AN233" i="19" s="1"/>
  <c r="AJ229" i="19"/>
  <c r="AN229" i="19" s="1"/>
  <c r="AI229" i="19"/>
  <c r="AI225" i="19"/>
  <c r="AJ225" i="19"/>
  <c r="AN225" i="19" s="1"/>
  <c r="AI222" i="19"/>
  <c r="AJ222" i="19"/>
  <c r="AN222" i="19" s="1"/>
  <c r="AI219" i="19"/>
  <c r="AJ219" i="19"/>
  <c r="AN219" i="19" s="1"/>
  <c r="AJ215" i="19"/>
  <c r="AN215" i="19" s="1"/>
  <c r="AI215" i="19"/>
  <c r="AI211" i="19"/>
  <c r="AJ211" i="19"/>
  <c r="AN211" i="19" s="1"/>
  <c r="AI207" i="19"/>
  <c r="AJ207" i="19"/>
  <c r="AN207" i="19" s="1"/>
  <c r="AI203" i="19"/>
  <c r="AJ203" i="19"/>
  <c r="AN203" i="19" s="1"/>
  <c r="AJ199" i="19"/>
  <c r="AN199" i="19" s="1"/>
  <c r="AI199" i="19"/>
  <c r="AI195" i="19"/>
  <c r="AJ195" i="19"/>
  <c r="AN195" i="19" s="1"/>
  <c r="AI191" i="19"/>
  <c r="AJ191" i="19"/>
  <c r="AN191" i="19" s="1"/>
  <c r="AI187" i="19"/>
  <c r="AJ187" i="19"/>
  <c r="AN187" i="19" s="1"/>
  <c r="AI181" i="19"/>
  <c r="AJ181" i="19"/>
  <c r="AN181" i="19" s="1"/>
  <c r="AI177" i="19"/>
  <c r="AJ177" i="19"/>
  <c r="AN177" i="19" s="1"/>
  <c r="AI173" i="19"/>
  <c r="AJ173" i="19"/>
  <c r="AN173" i="19" s="1"/>
  <c r="AI169" i="19"/>
  <c r="AJ169" i="19"/>
  <c r="AN169" i="19" s="1"/>
  <c r="AI165" i="19"/>
  <c r="AJ165" i="19"/>
  <c r="AN165" i="19" s="1"/>
  <c r="AI161" i="19"/>
  <c r="AJ161" i="19"/>
  <c r="AN161" i="19" s="1"/>
  <c r="AJ157" i="19"/>
  <c r="AN157" i="19" s="1"/>
  <c r="AI157" i="19"/>
  <c r="AI153" i="19"/>
  <c r="AJ153" i="19"/>
  <c r="AN153" i="19" s="1"/>
  <c r="AJ400" i="19"/>
  <c r="AN400" i="19" s="1"/>
  <c r="AI400" i="19"/>
  <c r="AJ396" i="19"/>
  <c r="AN396" i="19" s="1"/>
  <c r="AI396" i="19"/>
  <c r="AJ392" i="19"/>
  <c r="AN392" i="19" s="1"/>
  <c r="AI392" i="19"/>
  <c r="AJ388" i="19"/>
  <c r="AN388" i="19" s="1"/>
  <c r="AI388" i="19"/>
  <c r="AJ384" i="19"/>
  <c r="AN384" i="19" s="1"/>
  <c r="AI384" i="19"/>
  <c r="AJ380" i="19"/>
  <c r="AN380" i="19" s="1"/>
  <c r="AI380" i="19"/>
  <c r="AJ376" i="19"/>
  <c r="AN376" i="19" s="1"/>
  <c r="AI376" i="19"/>
  <c r="AJ372" i="19"/>
  <c r="AN372" i="19" s="1"/>
  <c r="AI372" i="19"/>
  <c r="AJ368" i="19"/>
  <c r="AN368" i="19" s="1"/>
  <c r="AI368" i="19"/>
  <c r="AJ364" i="19"/>
  <c r="AN364" i="19" s="1"/>
  <c r="AI364" i="19"/>
  <c r="AJ360" i="19"/>
  <c r="AN360" i="19" s="1"/>
  <c r="AI360" i="19"/>
  <c r="AJ356" i="19"/>
  <c r="AN356" i="19" s="1"/>
  <c r="AI356" i="19"/>
  <c r="AJ352" i="19"/>
  <c r="AN352" i="19" s="1"/>
  <c r="AI352" i="19"/>
  <c r="AJ348" i="19"/>
  <c r="AN348" i="19" s="1"/>
  <c r="AI348" i="19"/>
  <c r="AJ344" i="19"/>
  <c r="AN344" i="19" s="1"/>
  <c r="AI344" i="19"/>
  <c r="AJ340" i="19"/>
  <c r="AN340" i="19" s="1"/>
  <c r="AI340" i="19"/>
  <c r="AJ336" i="19"/>
  <c r="AN336" i="19" s="1"/>
  <c r="AI336" i="19"/>
  <c r="AJ332" i="19"/>
  <c r="AN332" i="19" s="1"/>
  <c r="AI332" i="19"/>
  <c r="AJ328" i="19"/>
  <c r="AN328" i="19" s="1"/>
  <c r="AI328" i="19"/>
  <c r="AJ324" i="19"/>
  <c r="AN324" i="19" s="1"/>
  <c r="AI324" i="19"/>
  <c r="AJ317" i="19"/>
  <c r="AN317" i="19" s="1"/>
  <c r="AI317" i="19"/>
  <c r="AJ314" i="19"/>
  <c r="AN314" i="19" s="1"/>
  <c r="AI314" i="19"/>
  <c r="AJ310" i="19"/>
  <c r="AN310" i="19" s="1"/>
  <c r="AI310" i="19"/>
  <c r="AJ306" i="19"/>
  <c r="AN306" i="19" s="1"/>
  <c r="AI306" i="19"/>
  <c r="AJ302" i="19"/>
  <c r="AN302" i="19" s="1"/>
  <c r="AI302" i="19"/>
  <c r="AJ298" i="19"/>
  <c r="AN298" i="19" s="1"/>
  <c r="AI298" i="19"/>
  <c r="AJ294" i="19"/>
  <c r="AN294" i="19" s="1"/>
  <c r="AI294" i="19"/>
  <c r="AJ290" i="19"/>
  <c r="AN290" i="19" s="1"/>
  <c r="AI290" i="19"/>
  <c r="AJ286" i="19"/>
  <c r="AN286" i="19" s="1"/>
  <c r="AI286" i="19"/>
  <c r="AJ282" i="19"/>
  <c r="AN282" i="19" s="1"/>
  <c r="AI282" i="19"/>
  <c r="AJ278" i="19"/>
  <c r="AN278" i="19" s="1"/>
  <c r="AI278" i="19"/>
  <c r="AJ274" i="19"/>
  <c r="AN274" i="19" s="1"/>
  <c r="AI274" i="19"/>
  <c r="AJ270" i="19"/>
  <c r="AN270" i="19" s="1"/>
  <c r="AI270" i="19"/>
  <c r="AJ266" i="19"/>
  <c r="AN266" i="19" s="1"/>
  <c r="AI266" i="19"/>
  <c r="AJ262" i="19"/>
  <c r="AN262" i="19" s="1"/>
  <c r="AI262" i="19"/>
  <c r="AJ258" i="19"/>
  <c r="AN258" i="19" s="1"/>
  <c r="AI258" i="19"/>
  <c r="AJ254" i="19"/>
  <c r="AN254" i="19" s="1"/>
  <c r="AI254" i="19"/>
  <c r="AJ250" i="19"/>
  <c r="AN250" i="19" s="1"/>
  <c r="AI250" i="19"/>
  <c r="AJ246" i="19"/>
  <c r="AN246" i="19" s="1"/>
  <c r="AI246" i="19"/>
  <c r="AJ239" i="19"/>
  <c r="AN239" i="19" s="1"/>
  <c r="AI239" i="19"/>
  <c r="AJ236" i="19"/>
  <c r="AN236" i="19" s="1"/>
  <c r="AI236" i="19"/>
  <c r="AJ232" i="19"/>
  <c r="AN232" i="19" s="1"/>
  <c r="AI232" i="19"/>
  <c r="AJ228" i="19"/>
  <c r="AN228" i="19" s="1"/>
  <c r="AI228" i="19"/>
  <c r="AJ224" i="19"/>
  <c r="AN224" i="19" s="1"/>
  <c r="AI224" i="19"/>
  <c r="AJ221" i="19"/>
  <c r="AN221" i="19" s="1"/>
  <c r="AI221" i="19"/>
  <c r="AJ218" i="19"/>
  <c r="AN218" i="19" s="1"/>
  <c r="AI218" i="19"/>
  <c r="AJ214" i="19"/>
  <c r="AN214" i="19" s="1"/>
  <c r="AI214" i="19"/>
  <c r="AJ210" i="19"/>
  <c r="AN210" i="19" s="1"/>
  <c r="AI210" i="19"/>
  <c r="AJ206" i="19"/>
  <c r="AN206" i="19" s="1"/>
  <c r="AI206" i="19"/>
  <c r="AJ202" i="19"/>
  <c r="AN202" i="19" s="1"/>
  <c r="AI202" i="19"/>
  <c r="AJ198" i="19"/>
  <c r="AN198" i="19" s="1"/>
  <c r="AI198" i="19"/>
  <c r="AJ194" i="19"/>
  <c r="AN194" i="19" s="1"/>
  <c r="AI194" i="19"/>
  <c r="AJ190" i="19"/>
  <c r="AN190" i="19" s="1"/>
  <c r="AI190" i="19"/>
  <c r="AJ186" i="19"/>
  <c r="AN186" i="19" s="1"/>
  <c r="AI186" i="19"/>
  <c r="AJ183" i="19"/>
  <c r="AN183" i="19" s="1"/>
  <c r="AI183" i="19"/>
  <c r="AJ180" i="19"/>
  <c r="AN180" i="19" s="1"/>
  <c r="AI180" i="19"/>
  <c r="AJ176" i="19"/>
  <c r="AN176" i="19" s="1"/>
  <c r="AI176" i="19"/>
  <c r="AJ172" i="19"/>
  <c r="AN172" i="19" s="1"/>
  <c r="AI172" i="19"/>
  <c r="AJ168" i="19"/>
  <c r="AN168" i="19" s="1"/>
  <c r="AI168" i="19"/>
  <c r="AJ164" i="19"/>
  <c r="AN164" i="19" s="1"/>
  <c r="AI164" i="19"/>
  <c r="AJ160" i="19"/>
  <c r="AN160" i="19" s="1"/>
  <c r="AI160" i="19"/>
  <c r="AJ156" i="19"/>
  <c r="AN156" i="19" s="1"/>
  <c r="AI156" i="19"/>
  <c r="AJ152" i="19"/>
  <c r="AN152" i="19" s="1"/>
  <c r="AI152" i="19"/>
  <c r="AJ146" i="19"/>
  <c r="AN146" i="19" s="1"/>
  <c r="AI146" i="19"/>
  <c r="AJ142" i="19"/>
  <c r="AN142" i="19" s="1"/>
  <c r="AI142" i="19"/>
  <c r="AI2" i="19"/>
  <c r="AJ2" i="19"/>
  <c r="AJ403" i="19"/>
  <c r="AN403" i="19" s="1"/>
  <c r="AI403" i="19"/>
  <c r="AJ399" i="19"/>
  <c r="AN399" i="19" s="1"/>
  <c r="AI399" i="19"/>
  <c r="AJ395" i="19"/>
  <c r="AN395" i="19" s="1"/>
  <c r="AI395" i="19"/>
  <c r="AJ391" i="19"/>
  <c r="AN391" i="19" s="1"/>
  <c r="AI391" i="19"/>
  <c r="AJ387" i="19"/>
  <c r="AN387" i="19" s="1"/>
  <c r="AI387" i="19"/>
  <c r="AJ383" i="19"/>
  <c r="AN383" i="19" s="1"/>
  <c r="AI383" i="19"/>
  <c r="AJ379" i="19"/>
  <c r="AN379" i="19" s="1"/>
  <c r="AI379" i="19"/>
  <c r="AJ375" i="19"/>
  <c r="AN375" i="19" s="1"/>
  <c r="AI375" i="19"/>
  <c r="AJ371" i="19"/>
  <c r="AN371" i="19" s="1"/>
  <c r="AI371" i="19"/>
  <c r="AJ367" i="19"/>
  <c r="AN367" i="19" s="1"/>
  <c r="AI367" i="19"/>
  <c r="AJ363" i="19"/>
  <c r="AN363" i="19" s="1"/>
  <c r="AI363" i="19"/>
  <c r="AJ359" i="19"/>
  <c r="AN359" i="19" s="1"/>
  <c r="AI359" i="19"/>
  <c r="AJ355" i="19"/>
  <c r="AN355" i="19" s="1"/>
  <c r="AI355" i="19"/>
  <c r="AJ351" i="19"/>
  <c r="AN351" i="19" s="1"/>
  <c r="AI351" i="19"/>
  <c r="AJ347" i="19"/>
  <c r="AN347" i="19" s="1"/>
  <c r="AI347" i="19"/>
  <c r="AJ343" i="19"/>
  <c r="AN343" i="19" s="1"/>
  <c r="AI343" i="19"/>
  <c r="AJ339" i="19"/>
  <c r="AN339" i="19" s="1"/>
  <c r="AI339" i="19"/>
  <c r="AJ335" i="19"/>
  <c r="AN335" i="19" s="1"/>
  <c r="AI335" i="19"/>
  <c r="AJ331" i="19"/>
  <c r="AN331" i="19" s="1"/>
  <c r="AI331" i="19"/>
  <c r="AJ327" i="19"/>
  <c r="AN327" i="19" s="1"/>
  <c r="AI327" i="19"/>
  <c r="AJ323" i="19"/>
  <c r="AN323" i="19" s="1"/>
  <c r="AI323" i="19"/>
  <c r="AJ320" i="19"/>
  <c r="AN320" i="19" s="1"/>
  <c r="AI320" i="19"/>
  <c r="AJ316" i="19"/>
  <c r="AN316" i="19" s="1"/>
  <c r="AI316" i="19"/>
  <c r="AJ313" i="19"/>
  <c r="AN313" i="19" s="1"/>
  <c r="AI313" i="19"/>
  <c r="AJ309" i="19"/>
  <c r="AN309" i="19" s="1"/>
  <c r="AI309" i="19"/>
  <c r="AJ305" i="19"/>
  <c r="AN305" i="19" s="1"/>
  <c r="AI305" i="19"/>
  <c r="AJ301" i="19"/>
  <c r="AN301" i="19" s="1"/>
  <c r="AI301" i="19"/>
  <c r="AJ297" i="19"/>
  <c r="AN297" i="19" s="1"/>
  <c r="AI297" i="19"/>
  <c r="AJ293" i="19"/>
  <c r="AN293" i="19" s="1"/>
  <c r="AI293" i="19"/>
  <c r="AJ289" i="19"/>
  <c r="AN289" i="19" s="1"/>
  <c r="AI289" i="19"/>
  <c r="AJ285" i="19"/>
  <c r="AN285" i="19" s="1"/>
  <c r="AI285" i="19"/>
  <c r="AJ281" i="19"/>
  <c r="AN281" i="19" s="1"/>
  <c r="AI281" i="19"/>
  <c r="AJ277" i="19"/>
  <c r="AN277" i="19" s="1"/>
  <c r="AI277" i="19"/>
  <c r="AJ273" i="19"/>
  <c r="AN273" i="19" s="1"/>
  <c r="AI273" i="19"/>
  <c r="AJ269" i="19"/>
  <c r="AN269" i="19" s="1"/>
  <c r="AI269" i="19"/>
  <c r="AJ265" i="19"/>
  <c r="AN265" i="19" s="1"/>
  <c r="AI265" i="19"/>
  <c r="AJ261" i="19"/>
  <c r="AN261" i="19" s="1"/>
  <c r="AI261" i="19"/>
  <c r="AJ257" i="19"/>
  <c r="AN257" i="19" s="1"/>
  <c r="AI257" i="19"/>
  <c r="AJ253" i="19"/>
  <c r="AN253" i="19" s="1"/>
  <c r="AI253" i="19"/>
  <c r="AJ249" i="19"/>
  <c r="AN249" i="19" s="1"/>
  <c r="AI249" i="19"/>
  <c r="AJ245" i="19"/>
  <c r="AN245" i="19" s="1"/>
  <c r="AI245" i="19"/>
  <c r="AJ242" i="19"/>
  <c r="AN242" i="19" s="1"/>
  <c r="AI242" i="19"/>
  <c r="AJ235" i="19"/>
  <c r="AN235" i="19" s="1"/>
  <c r="AI235" i="19"/>
  <c r="AJ231" i="19"/>
  <c r="AN231" i="19" s="1"/>
  <c r="AI231" i="19"/>
  <c r="AJ227" i="19"/>
  <c r="AN227" i="19" s="1"/>
  <c r="AI227" i="19"/>
  <c r="AI223" i="19"/>
  <c r="AJ223" i="19"/>
  <c r="AN223" i="19" s="1"/>
  <c r="AJ220" i="19"/>
  <c r="AN220" i="19" s="1"/>
  <c r="AI220" i="19"/>
  <c r="AJ217" i="19"/>
  <c r="AN217" i="19" s="1"/>
  <c r="AI217" i="19"/>
  <c r="AJ213" i="19"/>
  <c r="AN213" i="19" s="1"/>
  <c r="AI213" i="19"/>
  <c r="AI209" i="19"/>
  <c r="AJ209" i="19"/>
  <c r="AN209" i="19" s="1"/>
  <c r="AJ205" i="19"/>
  <c r="AN205" i="19" s="1"/>
  <c r="AI205" i="19"/>
  <c r="AJ201" i="19"/>
  <c r="AN201" i="19" s="1"/>
  <c r="AI201" i="19"/>
  <c r="AJ197" i="19"/>
  <c r="AN197" i="19" s="1"/>
  <c r="AI197" i="19"/>
  <c r="AI193" i="19"/>
  <c r="AJ193" i="19"/>
  <c r="AN193" i="19" s="1"/>
  <c r="AJ189" i="19"/>
  <c r="AN189" i="19" s="1"/>
  <c r="AI189" i="19"/>
  <c r="AJ185" i="19"/>
  <c r="AN185" i="19" s="1"/>
  <c r="AI185" i="19"/>
  <c r="AJ182" i="19"/>
  <c r="AN182" i="19" s="1"/>
  <c r="AI182" i="19"/>
  <c r="AI179" i="19"/>
  <c r="AJ179" i="19"/>
  <c r="AN179" i="19" s="1"/>
  <c r="AJ175" i="19"/>
  <c r="AN175" i="19" s="1"/>
  <c r="AI175" i="19"/>
  <c r="AJ171" i="19"/>
  <c r="AN171" i="19" s="1"/>
  <c r="AI171" i="19"/>
  <c r="AJ167" i="19"/>
  <c r="AN167" i="19" s="1"/>
  <c r="AI167" i="19"/>
  <c r="AJ163" i="19"/>
  <c r="AN163" i="19" s="1"/>
  <c r="AI163" i="19"/>
  <c r="AI159" i="19"/>
  <c r="AJ159" i="19"/>
  <c r="AN159" i="19" s="1"/>
  <c r="AJ33" i="19"/>
  <c r="AN33" i="19" s="1"/>
  <c r="AI33" i="19"/>
  <c r="AJ29" i="19"/>
  <c r="AN29" i="19" s="1"/>
  <c r="AI29" i="19"/>
  <c r="AJ25" i="19"/>
  <c r="AN25" i="19" s="1"/>
  <c r="AI25" i="19"/>
  <c r="AJ21" i="19"/>
  <c r="AN21" i="19" s="1"/>
  <c r="AI21" i="19"/>
  <c r="AJ17" i="19"/>
  <c r="AN17" i="19" s="1"/>
  <c r="AI17" i="19"/>
  <c r="AJ13" i="19"/>
  <c r="AN13" i="19" s="1"/>
  <c r="AI13" i="19"/>
  <c r="AJ9" i="19"/>
  <c r="AN9" i="19" s="1"/>
  <c r="AI9" i="19"/>
  <c r="AJ5" i="19"/>
  <c r="AN5" i="19" s="1"/>
  <c r="AI5" i="19"/>
  <c r="AI149" i="19"/>
  <c r="AJ149" i="19"/>
  <c r="AN149" i="19" s="1"/>
  <c r="AI147" i="19"/>
  <c r="AJ147" i="19"/>
  <c r="AN147" i="19" s="1"/>
  <c r="AJ143" i="19"/>
  <c r="AN143" i="19" s="1"/>
  <c r="AI143" i="19"/>
  <c r="AI139" i="19"/>
  <c r="AJ139" i="19"/>
  <c r="AN139" i="19" s="1"/>
  <c r="AI135" i="19"/>
  <c r="AJ135" i="19"/>
  <c r="AN135" i="19" s="1"/>
  <c r="AI131" i="19"/>
  <c r="AJ131" i="19"/>
  <c r="AN131" i="19" s="1"/>
  <c r="AJ127" i="19"/>
  <c r="AN127" i="19" s="1"/>
  <c r="AI127" i="19"/>
  <c r="AI123" i="19"/>
  <c r="AJ123" i="19"/>
  <c r="AN123" i="19" s="1"/>
  <c r="AJ119" i="19"/>
  <c r="AN119" i="19" s="1"/>
  <c r="AI119" i="19"/>
  <c r="AI115" i="19"/>
  <c r="AJ115" i="19"/>
  <c r="AN115" i="19" s="1"/>
  <c r="AI111" i="19"/>
  <c r="AJ111" i="19"/>
  <c r="AN111" i="19" s="1"/>
  <c r="AI107" i="19"/>
  <c r="AJ107" i="19"/>
  <c r="AN107" i="19" s="1"/>
  <c r="AI103" i="19"/>
  <c r="AJ103" i="19"/>
  <c r="AN103" i="19" s="1"/>
  <c r="AI99" i="19"/>
  <c r="AJ99" i="19"/>
  <c r="AN99" i="19" s="1"/>
  <c r="AJ95" i="19"/>
  <c r="AN95" i="19" s="1"/>
  <c r="AI95" i="19"/>
  <c r="AI92" i="19"/>
  <c r="AJ92" i="19"/>
  <c r="AN92" i="19" s="1"/>
  <c r="AI88" i="19"/>
  <c r="AJ88" i="19"/>
  <c r="AN88" i="19" s="1"/>
  <c r="AI84" i="19"/>
  <c r="AJ84" i="19"/>
  <c r="AN84" i="19" s="1"/>
  <c r="AJ80" i="19"/>
  <c r="AN80" i="19" s="1"/>
  <c r="AI80" i="19"/>
  <c r="AI76" i="19"/>
  <c r="AJ76" i="19"/>
  <c r="AN76" i="19" s="1"/>
  <c r="AI72" i="19"/>
  <c r="AJ72" i="19"/>
  <c r="AN72" i="19" s="1"/>
  <c r="AI68" i="19"/>
  <c r="AJ68" i="19"/>
  <c r="AN68" i="19" s="1"/>
  <c r="AJ64" i="19"/>
  <c r="AN64" i="19" s="1"/>
  <c r="AI64" i="19"/>
  <c r="AI60" i="19"/>
  <c r="AJ60" i="19"/>
  <c r="AN60" i="19" s="1"/>
  <c r="AJ56" i="19"/>
  <c r="AN56" i="19" s="1"/>
  <c r="AI56" i="19"/>
  <c r="AI52" i="19"/>
  <c r="AJ52" i="19"/>
  <c r="AN52" i="19" s="1"/>
  <c r="AI48" i="19"/>
  <c r="AJ48" i="19"/>
  <c r="AN48" i="19" s="1"/>
  <c r="AI44" i="19"/>
  <c r="AJ44" i="19"/>
  <c r="AN44" i="19" s="1"/>
  <c r="AI40" i="19"/>
  <c r="AJ40" i="19"/>
  <c r="AN40" i="19" s="1"/>
  <c r="AI36" i="19"/>
  <c r="AJ36" i="19"/>
  <c r="AN36" i="19" s="1"/>
  <c r="AJ32" i="19"/>
  <c r="AN32" i="19" s="1"/>
  <c r="AI32" i="19"/>
  <c r="AI28" i="19"/>
  <c r="AJ28" i="19"/>
  <c r="AN28" i="19" s="1"/>
  <c r="AI24" i="19"/>
  <c r="AJ24" i="19"/>
  <c r="AN24" i="19" s="1"/>
  <c r="AI20" i="19"/>
  <c r="AJ20" i="19"/>
  <c r="AN20" i="19" s="1"/>
  <c r="AJ16" i="19"/>
  <c r="AN16" i="19" s="1"/>
  <c r="AI16" i="19"/>
  <c r="AI12" i="19"/>
  <c r="AJ12" i="19"/>
  <c r="AN12" i="19" s="1"/>
  <c r="AI8" i="19"/>
  <c r="AJ8" i="19"/>
  <c r="AN8" i="19" s="1"/>
  <c r="AI4" i="19"/>
  <c r="AJ4" i="19"/>
  <c r="AN4" i="19" s="1"/>
  <c r="AJ138" i="19"/>
  <c r="AN138" i="19" s="1"/>
  <c r="AI138" i="19"/>
  <c r="AJ134" i="19"/>
  <c r="AN134" i="19" s="1"/>
  <c r="AI134" i="19"/>
  <c r="AJ130" i="19"/>
  <c r="AN130" i="19" s="1"/>
  <c r="AI130" i="19"/>
  <c r="AJ126" i="19"/>
  <c r="AN126" i="19" s="1"/>
  <c r="AI126" i="19"/>
  <c r="AJ122" i="19"/>
  <c r="AN122" i="19" s="1"/>
  <c r="AI122" i="19"/>
  <c r="AJ118" i="19"/>
  <c r="AN118" i="19" s="1"/>
  <c r="AI118" i="19"/>
  <c r="AJ114" i="19"/>
  <c r="AN114" i="19" s="1"/>
  <c r="AI114" i="19"/>
  <c r="AJ110" i="19"/>
  <c r="AN110" i="19" s="1"/>
  <c r="AI110" i="19"/>
  <c r="AJ106" i="19"/>
  <c r="AN106" i="19" s="1"/>
  <c r="AI106" i="19"/>
  <c r="AJ102" i="19"/>
  <c r="AN102" i="19" s="1"/>
  <c r="AI102" i="19"/>
  <c r="AJ98" i="19"/>
  <c r="AN98" i="19" s="1"/>
  <c r="AI98" i="19"/>
  <c r="AJ91" i="19"/>
  <c r="AN91" i="19" s="1"/>
  <c r="AI91" i="19"/>
  <c r="AJ87" i="19"/>
  <c r="AN87" i="19" s="1"/>
  <c r="AI87" i="19"/>
  <c r="AJ83" i="19"/>
  <c r="AN83" i="19" s="1"/>
  <c r="AI83" i="19"/>
  <c r="AJ79" i="19"/>
  <c r="AN79" i="19" s="1"/>
  <c r="AI79" i="19"/>
  <c r="AJ75" i="19"/>
  <c r="AN75" i="19" s="1"/>
  <c r="AI75" i="19"/>
  <c r="AJ71" i="19"/>
  <c r="AN71" i="19" s="1"/>
  <c r="AI71" i="19"/>
  <c r="AJ67" i="19"/>
  <c r="AN67" i="19" s="1"/>
  <c r="AI67" i="19"/>
  <c r="AJ63" i="19"/>
  <c r="AN63" i="19" s="1"/>
  <c r="AI63" i="19"/>
  <c r="AJ59" i="19"/>
  <c r="AI59" i="19"/>
  <c r="AJ55" i="19"/>
  <c r="AN55" i="19" s="1"/>
  <c r="AI55" i="19"/>
  <c r="AJ51" i="19"/>
  <c r="AN51" i="19" s="1"/>
  <c r="AI51" i="19"/>
  <c r="AJ47" i="19"/>
  <c r="AN47" i="19" s="1"/>
  <c r="AI47" i="19"/>
  <c r="AJ43" i="19"/>
  <c r="AN43" i="19" s="1"/>
  <c r="AI43" i="19"/>
  <c r="AJ39" i="19"/>
  <c r="AN39" i="19" s="1"/>
  <c r="AI39" i="19"/>
  <c r="AJ35" i="19"/>
  <c r="AN35" i="19" s="1"/>
  <c r="AI35" i="19"/>
  <c r="AJ31" i="19"/>
  <c r="AN31" i="19" s="1"/>
  <c r="AI31" i="19"/>
  <c r="AJ27" i="19"/>
  <c r="AN27" i="19" s="1"/>
  <c r="AI27" i="19"/>
  <c r="AJ23" i="19"/>
  <c r="AN23" i="19" s="1"/>
  <c r="AI23" i="19"/>
  <c r="AJ19" i="19"/>
  <c r="AN19" i="19" s="1"/>
  <c r="AI19" i="19"/>
  <c r="AJ15" i="19"/>
  <c r="AN15" i="19" s="1"/>
  <c r="AI15" i="19"/>
  <c r="AJ11" i="19"/>
  <c r="AI11" i="19"/>
  <c r="AJ7" i="19"/>
  <c r="AN7" i="19" s="1"/>
  <c r="AI7" i="19"/>
  <c r="AJ3" i="19"/>
  <c r="AN3" i="19" s="1"/>
  <c r="AI3" i="19"/>
  <c r="AJ155" i="19"/>
  <c r="AN155" i="19" s="1"/>
  <c r="AI155" i="19"/>
  <c r="AI151" i="19"/>
  <c r="AJ151" i="19"/>
  <c r="AN151" i="19" s="1"/>
  <c r="AJ148" i="19"/>
  <c r="AN148" i="19" s="1"/>
  <c r="AI148" i="19"/>
  <c r="AJ145" i="19"/>
  <c r="AN145" i="19" s="1"/>
  <c r="AI145" i="19"/>
  <c r="AJ141" i="19"/>
  <c r="AN141" i="19" s="1"/>
  <c r="AI141" i="19"/>
  <c r="AI137" i="19"/>
  <c r="AJ137" i="19"/>
  <c r="AN137" i="19" s="1"/>
  <c r="AJ133" i="19"/>
  <c r="AN133" i="19" s="1"/>
  <c r="AI133" i="19"/>
  <c r="AJ129" i="19"/>
  <c r="AN129" i="19" s="1"/>
  <c r="AI129" i="19"/>
  <c r="AJ125" i="19"/>
  <c r="AN125" i="19" s="1"/>
  <c r="AI125" i="19"/>
  <c r="AI121" i="19"/>
  <c r="AJ121" i="19"/>
  <c r="AN121" i="19" s="1"/>
  <c r="AJ117" i="19"/>
  <c r="AN117" i="19" s="1"/>
  <c r="AI117" i="19"/>
  <c r="AJ113" i="19"/>
  <c r="AN113" i="19" s="1"/>
  <c r="AI113" i="19"/>
  <c r="AJ109" i="19"/>
  <c r="AN109" i="19" s="1"/>
  <c r="AI109" i="19"/>
  <c r="AJ105" i="19"/>
  <c r="AN105" i="19" s="1"/>
  <c r="AI105" i="19"/>
  <c r="AJ101" i="19"/>
  <c r="AN101" i="19" s="1"/>
  <c r="AI101" i="19"/>
  <c r="AI97" i="19"/>
  <c r="AJ97" i="19"/>
  <c r="AN97" i="19" s="1"/>
  <c r="AJ94" i="19"/>
  <c r="AN94" i="19" s="1"/>
  <c r="AI94" i="19"/>
  <c r="AI90" i="19"/>
  <c r="AJ90" i="19"/>
  <c r="AN90" i="19" s="1"/>
  <c r="AJ86" i="19"/>
  <c r="AN86" i="19" s="1"/>
  <c r="AI86" i="19"/>
  <c r="AJ82" i="19"/>
  <c r="AN82" i="19" s="1"/>
  <c r="AI82" i="19"/>
  <c r="AJ78" i="19"/>
  <c r="AN78" i="19" s="1"/>
  <c r="AI78" i="19"/>
  <c r="AI74" i="19"/>
  <c r="AJ74" i="19"/>
  <c r="AN74" i="19" s="1"/>
  <c r="AJ70" i="19"/>
  <c r="AN70" i="19" s="1"/>
  <c r="AI70" i="19"/>
  <c r="AJ66" i="19"/>
  <c r="AN66" i="19" s="1"/>
  <c r="AI66" i="19"/>
  <c r="AJ62" i="19"/>
  <c r="AN62" i="19" s="1"/>
  <c r="AI62" i="19"/>
  <c r="AI58" i="19"/>
  <c r="AJ58" i="19"/>
  <c r="AN58" i="19" s="1"/>
  <c r="AJ54" i="19"/>
  <c r="AN54" i="19" s="1"/>
  <c r="AI54" i="19"/>
  <c r="AJ50" i="19"/>
  <c r="AN50" i="19" s="1"/>
  <c r="AI50" i="19"/>
  <c r="AJ46" i="19"/>
  <c r="AN46" i="19" s="1"/>
  <c r="AI46" i="19"/>
  <c r="AJ42" i="19"/>
  <c r="AN42" i="19" s="1"/>
  <c r="AI42" i="19"/>
  <c r="AJ38" i="19"/>
  <c r="AN38" i="19" s="1"/>
  <c r="AI38" i="19"/>
  <c r="AI34" i="19"/>
  <c r="AJ34" i="19"/>
  <c r="AN34" i="19" s="1"/>
  <c r="AJ30" i="19"/>
  <c r="AN30" i="19" s="1"/>
  <c r="AI30" i="19"/>
  <c r="AI26" i="19"/>
  <c r="AJ26" i="19"/>
  <c r="AN26" i="19" s="1"/>
  <c r="AJ22" i="19"/>
  <c r="AN22" i="19" s="1"/>
  <c r="AI22" i="19"/>
  <c r="AJ18" i="19"/>
  <c r="AN18" i="19" s="1"/>
  <c r="AI18" i="19"/>
  <c r="AJ14" i="19"/>
  <c r="AN14" i="19" s="1"/>
  <c r="AI14" i="19"/>
  <c r="AI10" i="19"/>
  <c r="AJ10" i="19"/>
  <c r="AN10" i="19" s="1"/>
  <c r="AJ6" i="19"/>
  <c r="AN6" i="19" s="1"/>
  <c r="AI6" i="19"/>
  <c r="B18" i="18" l="1"/>
  <c r="K413" i="26"/>
  <c r="AZ414" i="19"/>
  <c r="AN158" i="19"/>
  <c r="D17" i="18"/>
  <c r="C17" i="18" s="1"/>
  <c r="C24" i="18"/>
  <c r="B24" i="18"/>
  <c r="C21" i="18"/>
  <c r="B21" i="18"/>
  <c r="B15" i="18"/>
  <c r="C15" i="18"/>
  <c r="C4" i="18"/>
  <c r="B4" i="18"/>
  <c r="B27" i="18"/>
  <c r="C27" i="18"/>
  <c r="AW414" i="19"/>
  <c r="B12" i="18"/>
  <c r="C12" i="18"/>
  <c r="B23" i="18"/>
  <c r="C23" i="18"/>
  <c r="B19" i="18"/>
  <c r="C19" i="18"/>
  <c r="AX417" i="19"/>
  <c r="AX412" i="19"/>
  <c r="D8" i="18" s="1"/>
  <c r="AX413" i="19"/>
  <c r="AZ415" i="19"/>
  <c r="AU415" i="19"/>
  <c r="C11" i="18"/>
  <c r="B11" i="18"/>
  <c r="AV417" i="19"/>
  <c r="AV413" i="19"/>
  <c r="AV412" i="19"/>
  <c r="D9" i="18" s="1"/>
  <c r="AW417" i="19"/>
  <c r="AW412" i="19"/>
  <c r="D7" i="18" s="1"/>
  <c r="AW413" i="19"/>
  <c r="AW415" i="19"/>
  <c r="AU414" i="19"/>
  <c r="AX415" i="19"/>
  <c r="C6" i="18"/>
  <c r="B6" i="18"/>
  <c r="C20" i="18"/>
  <c r="B20" i="18"/>
  <c r="C25" i="18"/>
  <c r="B25" i="18"/>
  <c r="C16" i="18"/>
  <c r="B16" i="18"/>
  <c r="AZ417" i="19"/>
  <c r="AZ413" i="19"/>
  <c r="AZ412" i="19"/>
  <c r="AU417" i="19"/>
  <c r="AU412" i="19"/>
  <c r="AU413" i="19"/>
  <c r="AX414" i="19"/>
  <c r="C5" i="18"/>
  <c r="B5" i="18"/>
  <c r="B2" i="18"/>
  <c r="C2" i="18"/>
  <c r="AI414" i="19"/>
  <c r="AI415" i="19"/>
  <c r="AJ414" i="19"/>
  <c r="AJ415" i="19"/>
  <c r="AJ417" i="19"/>
  <c r="AJ413" i="19"/>
  <c r="AJ412" i="19"/>
  <c r="AI417" i="19"/>
  <c r="AI412" i="19"/>
  <c r="AI413" i="19"/>
  <c r="AN2" i="19"/>
  <c r="D22" i="18"/>
  <c r="AN11" i="19"/>
  <c r="AN59" i="19"/>
  <c r="C18" i="18" l="1"/>
  <c r="B17" i="18"/>
  <c r="B22" i="18"/>
  <c r="C22" i="18"/>
  <c r="C9" i="18"/>
  <c r="B9" i="18"/>
  <c r="B7" i="18"/>
  <c r="C7" i="18"/>
  <c r="B8" i="18"/>
  <c r="C8" i="18"/>
  <c r="F46" i="16" l="1"/>
  <c r="I46" i="16" s="1"/>
  <c r="F61" i="16"/>
  <c r="F66" i="16"/>
  <c r="M46" i="16" l="1"/>
  <c r="S46" i="16" s="1"/>
  <c r="X46" i="16" s="1"/>
  <c r="Y46" i="16" s="1"/>
  <c r="M46" i="21" s="1"/>
  <c r="G28" i="18"/>
  <c r="F28" i="18"/>
  <c r="G26" i="18"/>
  <c r="F26" i="18"/>
  <c r="AI5" i="22"/>
  <c r="AI6" i="22"/>
  <c r="AI7" i="22"/>
  <c r="AI8" i="22"/>
  <c r="AI9" i="22"/>
  <c r="AI10" i="22"/>
  <c r="AI11"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I50" i="22"/>
  <c r="AI51" i="22"/>
  <c r="AI52" i="22"/>
  <c r="AI53" i="22"/>
  <c r="AI54" i="22"/>
  <c r="AI55" i="22"/>
  <c r="AI56" i="22"/>
  <c r="AI57" i="22"/>
  <c r="AI58" i="22"/>
  <c r="AI59" i="22"/>
  <c r="AI60" i="22"/>
  <c r="AI61" i="22"/>
  <c r="AI62" i="22"/>
  <c r="AI63" i="22"/>
  <c r="AI64" i="22"/>
  <c r="AI65" i="22"/>
  <c r="AI66" i="22"/>
  <c r="AI67" i="22"/>
  <c r="AI68" i="22"/>
  <c r="AI69" i="22"/>
  <c r="AI70" i="22"/>
  <c r="AI71" i="22"/>
  <c r="AI72" i="22"/>
  <c r="AI73" i="22"/>
  <c r="AI74" i="22"/>
  <c r="AI75" i="22"/>
  <c r="AI76" i="22"/>
  <c r="AI77" i="22"/>
  <c r="AI78" i="22"/>
  <c r="AI79" i="22"/>
  <c r="AI80" i="22"/>
  <c r="AI81" i="22"/>
  <c r="AI82" i="22"/>
  <c r="AI83" i="22"/>
  <c r="AI84" i="22"/>
  <c r="AI85" i="22"/>
  <c r="AI86" i="22"/>
  <c r="AI87" i="22"/>
  <c r="AI88" i="22"/>
  <c r="AI89" i="22"/>
  <c r="AI90" i="22"/>
  <c r="AI91" i="22"/>
  <c r="AI92" i="22"/>
  <c r="AI93" i="22"/>
  <c r="AI94" i="22"/>
  <c r="AI95" i="22"/>
  <c r="AI96" i="22"/>
  <c r="AI97" i="22"/>
  <c r="AI98" i="22"/>
  <c r="AI99" i="22"/>
  <c r="AI100" i="22"/>
  <c r="AI101" i="22"/>
  <c r="AI102" i="22"/>
  <c r="AI103" i="22"/>
  <c r="AI104" i="22"/>
  <c r="AI105" i="22"/>
  <c r="AI106" i="22"/>
  <c r="AI107" i="22"/>
  <c r="AI108" i="22"/>
  <c r="AI109" i="22"/>
  <c r="AI110" i="22"/>
  <c r="AI111" i="22"/>
  <c r="AI112" i="22"/>
  <c r="AI113" i="22"/>
  <c r="AI114" i="22"/>
  <c r="AI115" i="22"/>
  <c r="AI116" i="22"/>
  <c r="AI117" i="22"/>
  <c r="AI118" i="22"/>
  <c r="AI119" i="22"/>
  <c r="AI120" i="22"/>
  <c r="AI121" i="22"/>
  <c r="AI122" i="22"/>
  <c r="AI123" i="22"/>
  <c r="AI124" i="22"/>
  <c r="AI125" i="22"/>
  <c r="AI126" i="22"/>
  <c r="AI127" i="22"/>
  <c r="AI128" i="22"/>
  <c r="AI129" i="22"/>
  <c r="AI130" i="22"/>
  <c r="AI131" i="22"/>
  <c r="AI132" i="22"/>
  <c r="AI133" i="22"/>
  <c r="AI134" i="22"/>
  <c r="AI135" i="22"/>
  <c r="AI136" i="22"/>
  <c r="AI137" i="22"/>
  <c r="AI138" i="22"/>
  <c r="AI139" i="22"/>
  <c r="AI140" i="22"/>
  <c r="AI141" i="22"/>
  <c r="AI142" i="22"/>
  <c r="AI143" i="22"/>
  <c r="AI144" i="22"/>
  <c r="AI145" i="22"/>
  <c r="AI146" i="22"/>
  <c r="AI147" i="22"/>
  <c r="AI148" i="22"/>
  <c r="AI149" i="22"/>
  <c r="AI150" i="22"/>
  <c r="AI151" i="22"/>
  <c r="AI152" i="22"/>
  <c r="AI153" i="22"/>
  <c r="AI154" i="22"/>
  <c r="AI155" i="22"/>
  <c r="AI156" i="22"/>
  <c r="AI157" i="22"/>
  <c r="AI158" i="22"/>
  <c r="AI159" i="22"/>
  <c r="AI160" i="22"/>
  <c r="AI161" i="22"/>
  <c r="AI162" i="22"/>
  <c r="AI163" i="22"/>
  <c r="AI164" i="22"/>
  <c r="AI165" i="22"/>
  <c r="AI166" i="22"/>
  <c r="AI167" i="22"/>
  <c r="AI168" i="22"/>
  <c r="AI169" i="22"/>
  <c r="AI170" i="22"/>
  <c r="AI171" i="22"/>
  <c r="AI172" i="22"/>
  <c r="AI173" i="22"/>
  <c r="AI174" i="22"/>
  <c r="AI175" i="22"/>
  <c r="AI176" i="22"/>
  <c r="AI177" i="22"/>
  <c r="AI178" i="22"/>
  <c r="AI179" i="22"/>
  <c r="AI180" i="22"/>
  <c r="AI181" i="22"/>
  <c r="AI182" i="22"/>
  <c r="AI183" i="22"/>
  <c r="AI184" i="22"/>
  <c r="AI185" i="22"/>
  <c r="AI186" i="22"/>
  <c r="AI187" i="22"/>
  <c r="AI188" i="22"/>
  <c r="AI189" i="22"/>
  <c r="AI190" i="22"/>
  <c r="AI191" i="22"/>
  <c r="AI192" i="22"/>
  <c r="AI193" i="22"/>
  <c r="AI194" i="22"/>
  <c r="AI195" i="22"/>
  <c r="AI196" i="22"/>
  <c r="AI197" i="22"/>
  <c r="AI198" i="22"/>
  <c r="AI199" i="22"/>
  <c r="AI200" i="22"/>
  <c r="AI201" i="22"/>
  <c r="AI202" i="22"/>
  <c r="AI203" i="22"/>
  <c r="AI204" i="22"/>
  <c r="AI205" i="22"/>
  <c r="AI206" i="22"/>
  <c r="AI207" i="22"/>
  <c r="AI208" i="22"/>
  <c r="AI209" i="22"/>
  <c r="AI210" i="22"/>
  <c r="AI211" i="22"/>
  <c r="AI212" i="22"/>
  <c r="AI213" i="22"/>
  <c r="AI214" i="22"/>
  <c r="AI215" i="22"/>
  <c r="AI216" i="22"/>
  <c r="AI217" i="22"/>
  <c r="AI218" i="22"/>
  <c r="AI219" i="22"/>
  <c r="AI220" i="22"/>
  <c r="AI221" i="22"/>
  <c r="AI222" i="22"/>
  <c r="AI223" i="22"/>
  <c r="AI224" i="22"/>
  <c r="AI225" i="22"/>
  <c r="AI226" i="22"/>
  <c r="AI227" i="22"/>
  <c r="AI228" i="22"/>
  <c r="AI229" i="22"/>
  <c r="AI230" i="22"/>
  <c r="AI231" i="22"/>
  <c r="AI232" i="22"/>
  <c r="AI233" i="22"/>
  <c r="AI234" i="22"/>
  <c r="AI235" i="22"/>
  <c r="AI236" i="22"/>
  <c r="AI237" i="22"/>
  <c r="AI238" i="22"/>
  <c r="AI239" i="22"/>
  <c r="AI240" i="22"/>
  <c r="AI241" i="22"/>
  <c r="AI242" i="22"/>
  <c r="AI243" i="22"/>
  <c r="AI244" i="22"/>
  <c r="AI245" i="22"/>
  <c r="AI246" i="22"/>
  <c r="AI247" i="22"/>
  <c r="AI248" i="22"/>
  <c r="AI249" i="22"/>
  <c r="AI250" i="22"/>
  <c r="AI251" i="22"/>
  <c r="AI252" i="22"/>
  <c r="AI253" i="22"/>
  <c r="AI254" i="22"/>
  <c r="AI255" i="22"/>
  <c r="AI256" i="22"/>
  <c r="AI257" i="22"/>
  <c r="AI258" i="22"/>
  <c r="AI259" i="22"/>
  <c r="AI260" i="22"/>
  <c r="AI261" i="22"/>
  <c r="AI262" i="22"/>
  <c r="AI263" i="22"/>
  <c r="AI264" i="22"/>
  <c r="AI265" i="22"/>
  <c r="AI266" i="22"/>
  <c r="AI267" i="22"/>
  <c r="AI268" i="22"/>
  <c r="AI269" i="22"/>
  <c r="AI270" i="22"/>
  <c r="AI271" i="22"/>
  <c r="AI272" i="22"/>
  <c r="AI273" i="22"/>
  <c r="AI274" i="22"/>
  <c r="AI275" i="22"/>
  <c r="AI276" i="22"/>
  <c r="AI277" i="22"/>
  <c r="AI278" i="22"/>
  <c r="AI279" i="22"/>
  <c r="AI280" i="22"/>
  <c r="AI281" i="22"/>
  <c r="AI282" i="22"/>
  <c r="AI283" i="22"/>
  <c r="AI284" i="22"/>
  <c r="AI285" i="22"/>
  <c r="AI286" i="22"/>
  <c r="AI287" i="22"/>
  <c r="AI288" i="22"/>
  <c r="AI289" i="22"/>
  <c r="AI290" i="22"/>
  <c r="AI291" i="22"/>
  <c r="AI292" i="22"/>
  <c r="AI293" i="22"/>
  <c r="AI294" i="22"/>
  <c r="AI295" i="22"/>
  <c r="AI296" i="22"/>
  <c r="AI297" i="22"/>
  <c r="AI298" i="22"/>
  <c r="AI299" i="22"/>
  <c r="AI300" i="22"/>
  <c r="AI301" i="22"/>
  <c r="AI302" i="22"/>
  <c r="AI303" i="22"/>
  <c r="AI304" i="22"/>
  <c r="AI305" i="22"/>
  <c r="AI306" i="22"/>
  <c r="AI307" i="22"/>
  <c r="AI308" i="22"/>
  <c r="AI309" i="22"/>
  <c r="AI310" i="22"/>
  <c r="AI311" i="22"/>
  <c r="AI312" i="22"/>
  <c r="AI313" i="22"/>
  <c r="AI314" i="22"/>
  <c r="AI315" i="22"/>
  <c r="AI316" i="22"/>
  <c r="AI317" i="22"/>
  <c r="AI318" i="22"/>
  <c r="AI319" i="22"/>
  <c r="AI320" i="22"/>
  <c r="AI321" i="22"/>
  <c r="AI322" i="22"/>
  <c r="AI323" i="22"/>
  <c r="AI324" i="22"/>
  <c r="AI325" i="22"/>
  <c r="AI326" i="22"/>
  <c r="AI327" i="22"/>
  <c r="AI328" i="22"/>
  <c r="AI329" i="22"/>
  <c r="AI330" i="22"/>
  <c r="AI331" i="22"/>
  <c r="AI332" i="22"/>
  <c r="AI333" i="22"/>
  <c r="AI334" i="22"/>
  <c r="AI335" i="22"/>
  <c r="AI336" i="22"/>
  <c r="AI337" i="22"/>
  <c r="AI338" i="22"/>
  <c r="AI339" i="22"/>
  <c r="AI340" i="22"/>
  <c r="AI341" i="22"/>
  <c r="AI342" i="22"/>
  <c r="AI343" i="22"/>
  <c r="AI344" i="22"/>
  <c r="AI345" i="22"/>
  <c r="AI346" i="22"/>
  <c r="AI347" i="22"/>
  <c r="AI348" i="22"/>
  <c r="AI349" i="22"/>
  <c r="AI350" i="22"/>
  <c r="AI351" i="22"/>
  <c r="AI352" i="22"/>
  <c r="AI353" i="22"/>
  <c r="AI354" i="22"/>
  <c r="AI355" i="22"/>
  <c r="AI356" i="22"/>
  <c r="AI357" i="22"/>
  <c r="AI358" i="22"/>
  <c r="AI359" i="22"/>
  <c r="AI360" i="22"/>
  <c r="AI361" i="22"/>
  <c r="AI362" i="22"/>
  <c r="AI363" i="22"/>
  <c r="AI364" i="22"/>
  <c r="AI365" i="22"/>
  <c r="AI366" i="22"/>
  <c r="AI367" i="22"/>
  <c r="AI368" i="22"/>
  <c r="AI369" i="22"/>
  <c r="AI370" i="22"/>
  <c r="AI371" i="22"/>
  <c r="AI372" i="22"/>
  <c r="AI373" i="22"/>
  <c r="AI374" i="22"/>
  <c r="AI375" i="22"/>
  <c r="AI376" i="22"/>
  <c r="AI377" i="22"/>
  <c r="AI378" i="22"/>
  <c r="AI379" i="22"/>
  <c r="AI380" i="22"/>
  <c r="AI381" i="22"/>
  <c r="AI382" i="22"/>
  <c r="AI383" i="22"/>
  <c r="AI384" i="22"/>
  <c r="AI385" i="22"/>
  <c r="AI386" i="22"/>
  <c r="AI387" i="22"/>
  <c r="AI388" i="22"/>
  <c r="AI389" i="22"/>
  <c r="AI390" i="22"/>
  <c r="AI391" i="22"/>
  <c r="AI392" i="22"/>
  <c r="AI393" i="22"/>
  <c r="AI394" i="22"/>
  <c r="AI395" i="22"/>
  <c r="AI396" i="22"/>
  <c r="AI397" i="22"/>
  <c r="AI398" i="22"/>
  <c r="AI399" i="22"/>
  <c r="AI400" i="22"/>
  <c r="AI401" i="22"/>
  <c r="AI402" i="22"/>
  <c r="AI403" i="22"/>
  <c r="AI404" i="22"/>
  <c r="AI405" i="22"/>
  <c r="AI406" i="22"/>
  <c r="AI407" i="22"/>
  <c r="AI408" i="22"/>
  <c r="AI409" i="22"/>
  <c r="AI410" i="22"/>
  <c r="AI411" i="22"/>
  <c r="AI412" i="22"/>
  <c r="AI413" i="22"/>
  <c r="AI414" i="22"/>
  <c r="AI415" i="22"/>
  <c r="AI416" i="22"/>
  <c r="AI417" i="22"/>
  <c r="AI4" i="22"/>
  <c r="T5" i="22"/>
  <c r="T6" i="22"/>
  <c r="T7" i="22"/>
  <c r="T8" i="22"/>
  <c r="T9" i="22"/>
  <c r="T10" i="22"/>
  <c r="T11" i="22"/>
  <c r="T12" i="22"/>
  <c r="T13" i="22"/>
  <c r="T14" i="22"/>
  <c r="T15" i="22"/>
  <c r="T16"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64" i="22"/>
  <c r="T65" i="22"/>
  <c r="T66" i="22"/>
  <c r="T67" i="22"/>
  <c r="T68" i="22"/>
  <c r="T69" i="22"/>
  <c r="T70" i="22"/>
  <c r="T71" i="22"/>
  <c r="T72" i="22"/>
  <c r="T73" i="22"/>
  <c r="T74" i="22"/>
  <c r="T75" i="22"/>
  <c r="T76" i="22"/>
  <c r="T77" i="22"/>
  <c r="T78" i="22"/>
  <c r="T79" i="22"/>
  <c r="T80" i="22"/>
  <c r="T81" i="22"/>
  <c r="T82" i="22"/>
  <c r="T83" i="22"/>
  <c r="T84" i="22"/>
  <c r="T85" i="22"/>
  <c r="T86" i="22"/>
  <c r="T87" i="22"/>
  <c r="T88" i="22"/>
  <c r="T89" i="22"/>
  <c r="T90" i="22"/>
  <c r="T91" i="22"/>
  <c r="T92" i="22"/>
  <c r="T93" i="22"/>
  <c r="T94" i="22"/>
  <c r="T95" i="22"/>
  <c r="T96" i="22"/>
  <c r="T97" i="22"/>
  <c r="T98" i="22"/>
  <c r="T99" i="22"/>
  <c r="T100" i="22"/>
  <c r="T101" i="22"/>
  <c r="T102" i="22"/>
  <c r="T103" i="22"/>
  <c r="T104" i="22"/>
  <c r="T105" i="22"/>
  <c r="T106" i="22"/>
  <c r="T107" i="22"/>
  <c r="T108" i="22"/>
  <c r="T109" i="22"/>
  <c r="T110" i="22"/>
  <c r="T111" i="22"/>
  <c r="T112" i="22"/>
  <c r="T113" i="22"/>
  <c r="T114" i="22"/>
  <c r="T115" i="22"/>
  <c r="T116" i="22"/>
  <c r="T117" i="22"/>
  <c r="T118" i="22"/>
  <c r="T119" i="22"/>
  <c r="T120" i="22"/>
  <c r="T121" i="22"/>
  <c r="T122" i="22"/>
  <c r="T123" i="22"/>
  <c r="T124" i="22"/>
  <c r="T125" i="22"/>
  <c r="T126" i="22"/>
  <c r="T127" i="22"/>
  <c r="T128" i="22"/>
  <c r="T129" i="22"/>
  <c r="T130" i="22"/>
  <c r="T131" i="22"/>
  <c r="T132" i="22"/>
  <c r="T133" i="22"/>
  <c r="T134" i="22"/>
  <c r="T135" i="22"/>
  <c r="T136" i="22"/>
  <c r="T137" i="22"/>
  <c r="T138" i="22"/>
  <c r="T139" i="22"/>
  <c r="T140" i="22"/>
  <c r="T141" i="22"/>
  <c r="T142" i="22"/>
  <c r="T143" i="22"/>
  <c r="T144" i="22"/>
  <c r="T145" i="22"/>
  <c r="T146" i="22"/>
  <c r="T147" i="22"/>
  <c r="T148" i="22"/>
  <c r="T149" i="22"/>
  <c r="T150" i="22"/>
  <c r="T151" i="22"/>
  <c r="T152" i="22"/>
  <c r="T153" i="22"/>
  <c r="T154" i="22"/>
  <c r="T155" i="22"/>
  <c r="T156" i="22"/>
  <c r="T157" i="22"/>
  <c r="T158" i="22"/>
  <c r="T159" i="22"/>
  <c r="T160" i="22"/>
  <c r="T161" i="22"/>
  <c r="T162" i="22"/>
  <c r="T163" i="22"/>
  <c r="T164" i="22"/>
  <c r="T165" i="22"/>
  <c r="T166" i="22"/>
  <c r="T167" i="22"/>
  <c r="T168" i="22"/>
  <c r="T169" i="22"/>
  <c r="T170" i="22"/>
  <c r="T171" i="22"/>
  <c r="T172" i="22"/>
  <c r="T173" i="22"/>
  <c r="T174" i="22"/>
  <c r="T175" i="22"/>
  <c r="T176" i="22"/>
  <c r="T177" i="22"/>
  <c r="T178" i="22"/>
  <c r="T179" i="22"/>
  <c r="T180" i="22"/>
  <c r="T181" i="22"/>
  <c r="T182" i="22"/>
  <c r="T183" i="22"/>
  <c r="T184" i="22"/>
  <c r="T185" i="22"/>
  <c r="T186" i="22"/>
  <c r="T187" i="22"/>
  <c r="T188" i="22"/>
  <c r="T189" i="22"/>
  <c r="T190" i="22"/>
  <c r="T191" i="22"/>
  <c r="T192" i="22"/>
  <c r="T193" i="22"/>
  <c r="T194" i="22"/>
  <c r="T195" i="22"/>
  <c r="T196" i="22"/>
  <c r="T197" i="22"/>
  <c r="T198" i="22"/>
  <c r="T199" i="22"/>
  <c r="T200" i="22"/>
  <c r="T201" i="22"/>
  <c r="T202" i="22"/>
  <c r="T203" i="22"/>
  <c r="T204" i="22"/>
  <c r="T205" i="22"/>
  <c r="T206" i="22"/>
  <c r="T207" i="22"/>
  <c r="T208" i="22"/>
  <c r="T209" i="22"/>
  <c r="T210" i="22"/>
  <c r="T211" i="22"/>
  <c r="T212" i="22"/>
  <c r="T213" i="22"/>
  <c r="T214" i="22"/>
  <c r="T215" i="22"/>
  <c r="T216" i="22"/>
  <c r="T217" i="22"/>
  <c r="T218" i="22"/>
  <c r="T219" i="22"/>
  <c r="T220" i="22"/>
  <c r="T221" i="22"/>
  <c r="T222" i="22"/>
  <c r="T223" i="22"/>
  <c r="T224" i="22"/>
  <c r="T225" i="22"/>
  <c r="T226" i="22"/>
  <c r="T227" i="22"/>
  <c r="T228" i="22"/>
  <c r="T229" i="22"/>
  <c r="T230" i="22"/>
  <c r="T231" i="22"/>
  <c r="T232" i="22"/>
  <c r="T233" i="22"/>
  <c r="T234" i="22"/>
  <c r="T235" i="22"/>
  <c r="T236" i="22"/>
  <c r="T237" i="22"/>
  <c r="T238" i="22"/>
  <c r="T239" i="22"/>
  <c r="T240" i="22"/>
  <c r="T241" i="22"/>
  <c r="T242" i="22"/>
  <c r="T243" i="22"/>
  <c r="T244" i="22"/>
  <c r="T245" i="22"/>
  <c r="T246" i="22"/>
  <c r="T247" i="22"/>
  <c r="T248" i="22"/>
  <c r="T249" i="22"/>
  <c r="T250" i="22"/>
  <c r="T251" i="22"/>
  <c r="T252" i="22"/>
  <c r="T253" i="22"/>
  <c r="T254" i="22"/>
  <c r="T255" i="22"/>
  <c r="T256" i="22"/>
  <c r="T257" i="22"/>
  <c r="T258" i="22"/>
  <c r="T259" i="22"/>
  <c r="T260" i="22"/>
  <c r="T261" i="22"/>
  <c r="T262" i="22"/>
  <c r="T263" i="22"/>
  <c r="T264" i="22"/>
  <c r="T265" i="22"/>
  <c r="T266" i="22"/>
  <c r="T267" i="22"/>
  <c r="T268" i="22"/>
  <c r="T269" i="22"/>
  <c r="T270" i="22"/>
  <c r="T271" i="22"/>
  <c r="T272" i="22"/>
  <c r="T273" i="22"/>
  <c r="T274" i="22"/>
  <c r="T275" i="22"/>
  <c r="T276" i="22"/>
  <c r="T277" i="22"/>
  <c r="T278" i="22"/>
  <c r="T279" i="22"/>
  <c r="T280" i="22"/>
  <c r="T281" i="22"/>
  <c r="T282" i="22"/>
  <c r="T283" i="22"/>
  <c r="T284" i="22"/>
  <c r="T285" i="22"/>
  <c r="T286" i="22"/>
  <c r="T287" i="22"/>
  <c r="T288" i="22"/>
  <c r="T289" i="22"/>
  <c r="T290" i="22"/>
  <c r="T291" i="22"/>
  <c r="T292" i="22"/>
  <c r="T293" i="22"/>
  <c r="T294" i="22"/>
  <c r="T295" i="22"/>
  <c r="T296" i="22"/>
  <c r="T297" i="22"/>
  <c r="T298" i="22"/>
  <c r="T299" i="22"/>
  <c r="T300" i="22"/>
  <c r="T301" i="22"/>
  <c r="T302" i="22"/>
  <c r="T303" i="22"/>
  <c r="T304" i="22"/>
  <c r="T305" i="22"/>
  <c r="T306" i="22"/>
  <c r="T307" i="22"/>
  <c r="T308" i="22"/>
  <c r="T309" i="22"/>
  <c r="T310" i="22"/>
  <c r="T311" i="22"/>
  <c r="T312" i="22"/>
  <c r="T313" i="22"/>
  <c r="T314" i="22"/>
  <c r="T315" i="22"/>
  <c r="T316" i="22"/>
  <c r="T317" i="22"/>
  <c r="T318" i="22"/>
  <c r="T319" i="22"/>
  <c r="T320" i="22"/>
  <c r="T321" i="22"/>
  <c r="T322" i="22"/>
  <c r="T323" i="22"/>
  <c r="T324" i="22"/>
  <c r="T325" i="22"/>
  <c r="T326" i="22"/>
  <c r="T327" i="22"/>
  <c r="T328" i="22"/>
  <c r="T329" i="22"/>
  <c r="T330" i="22"/>
  <c r="T331" i="22"/>
  <c r="T332" i="22"/>
  <c r="T333" i="22"/>
  <c r="T334" i="22"/>
  <c r="T335" i="22"/>
  <c r="T336" i="22"/>
  <c r="T337" i="22"/>
  <c r="T338" i="22"/>
  <c r="T339" i="22"/>
  <c r="T340" i="22"/>
  <c r="T341" i="22"/>
  <c r="T342" i="22"/>
  <c r="T343" i="22"/>
  <c r="T344" i="22"/>
  <c r="T345" i="22"/>
  <c r="T346" i="22"/>
  <c r="T347" i="22"/>
  <c r="T348" i="22"/>
  <c r="T349" i="22"/>
  <c r="T350" i="22"/>
  <c r="T351" i="22"/>
  <c r="T352" i="22"/>
  <c r="T353" i="22"/>
  <c r="T354" i="22"/>
  <c r="T355" i="22"/>
  <c r="T356" i="22"/>
  <c r="T357" i="22"/>
  <c r="T358" i="22"/>
  <c r="T359" i="22"/>
  <c r="T360" i="22"/>
  <c r="T361" i="22"/>
  <c r="T362" i="22"/>
  <c r="T363" i="22"/>
  <c r="T364" i="22"/>
  <c r="T365" i="22"/>
  <c r="T366" i="22"/>
  <c r="T367" i="22"/>
  <c r="T368" i="22"/>
  <c r="T369" i="22"/>
  <c r="T370" i="22"/>
  <c r="T371" i="22"/>
  <c r="T372" i="22"/>
  <c r="T373" i="22"/>
  <c r="T374" i="22"/>
  <c r="T375" i="22"/>
  <c r="T376" i="22"/>
  <c r="T377" i="22"/>
  <c r="T378" i="22"/>
  <c r="T379" i="22"/>
  <c r="T380" i="22"/>
  <c r="T381" i="22"/>
  <c r="T382" i="22"/>
  <c r="T383" i="22"/>
  <c r="T384" i="22"/>
  <c r="T385" i="22"/>
  <c r="T386" i="22"/>
  <c r="T387" i="22"/>
  <c r="T388" i="22"/>
  <c r="T389" i="22"/>
  <c r="T390" i="22"/>
  <c r="T391" i="22"/>
  <c r="T392" i="22"/>
  <c r="T393" i="22"/>
  <c r="T394" i="22"/>
  <c r="T395" i="22"/>
  <c r="T396" i="22"/>
  <c r="T397" i="22"/>
  <c r="T398" i="22"/>
  <c r="T399" i="22"/>
  <c r="T400" i="22"/>
  <c r="T401" i="22"/>
  <c r="T402" i="22"/>
  <c r="T403" i="22"/>
  <c r="T404" i="22"/>
  <c r="T405" i="22"/>
  <c r="T406" i="22"/>
  <c r="T407" i="22"/>
  <c r="T408" i="22"/>
  <c r="T409" i="22"/>
  <c r="T410" i="22"/>
  <c r="T411" i="22"/>
  <c r="T412" i="22"/>
  <c r="T413" i="22"/>
  <c r="T414" i="22"/>
  <c r="T415" i="22"/>
  <c r="T416" i="22"/>
  <c r="T417" i="22"/>
  <c r="T4" i="22"/>
  <c r="U5" i="22"/>
  <c r="V5" i="22"/>
  <c r="W5" i="22"/>
  <c r="X5" i="22"/>
  <c r="Y5" i="22"/>
  <c r="Z5" i="22"/>
  <c r="AA5" i="22"/>
  <c r="U6" i="22"/>
  <c r="V6" i="22"/>
  <c r="W6" i="22"/>
  <c r="X6" i="22"/>
  <c r="Y6" i="22"/>
  <c r="Z6" i="22"/>
  <c r="AA6" i="22"/>
  <c r="U7" i="22"/>
  <c r="V7" i="22"/>
  <c r="W7" i="22"/>
  <c r="X7" i="22"/>
  <c r="Y7" i="22"/>
  <c r="Z7" i="22"/>
  <c r="AA7" i="22"/>
  <c r="U8" i="22"/>
  <c r="V8" i="22"/>
  <c r="W8" i="22"/>
  <c r="X8" i="22"/>
  <c r="Y8" i="22"/>
  <c r="Z8" i="22"/>
  <c r="AA8" i="22"/>
  <c r="U9" i="22"/>
  <c r="V9" i="22"/>
  <c r="W9" i="22"/>
  <c r="X9" i="22"/>
  <c r="Y9" i="22"/>
  <c r="Z9" i="22"/>
  <c r="AA9" i="22"/>
  <c r="U10" i="22"/>
  <c r="V10" i="22"/>
  <c r="W10" i="22"/>
  <c r="X10" i="22"/>
  <c r="Y10" i="22"/>
  <c r="Z10" i="22"/>
  <c r="AA10" i="22"/>
  <c r="U11" i="22"/>
  <c r="V11" i="22"/>
  <c r="W11" i="22"/>
  <c r="X11" i="22"/>
  <c r="Y11" i="22"/>
  <c r="Z11" i="22"/>
  <c r="AA11" i="22"/>
  <c r="U12" i="22"/>
  <c r="V12" i="22"/>
  <c r="W12" i="22"/>
  <c r="X12" i="22"/>
  <c r="Y12" i="22"/>
  <c r="Z12" i="22"/>
  <c r="AA12" i="22"/>
  <c r="U13" i="22"/>
  <c r="V13" i="22"/>
  <c r="W13" i="22"/>
  <c r="X13" i="22"/>
  <c r="Y13" i="22"/>
  <c r="Z13" i="22"/>
  <c r="AA13" i="22"/>
  <c r="U14" i="22"/>
  <c r="V14" i="22"/>
  <c r="W14" i="22"/>
  <c r="X14" i="22"/>
  <c r="Y14" i="22"/>
  <c r="Z14" i="22"/>
  <c r="AA14" i="22"/>
  <c r="U15" i="22"/>
  <c r="V15" i="22"/>
  <c r="W15" i="22"/>
  <c r="X15" i="22"/>
  <c r="Y15" i="22"/>
  <c r="Z15" i="22"/>
  <c r="AA15" i="22"/>
  <c r="U16" i="22"/>
  <c r="V16" i="22"/>
  <c r="W16" i="22"/>
  <c r="X16" i="22"/>
  <c r="Y16" i="22"/>
  <c r="Z16" i="22"/>
  <c r="AA16" i="22"/>
  <c r="U17" i="22"/>
  <c r="V17" i="22"/>
  <c r="W17" i="22"/>
  <c r="X17" i="22"/>
  <c r="Y17" i="22"/>
  <c r="Z17" i="22"/>
  <c r="AA17" i="22"/>
  <c r="U18" i="22"/>
  <c r="V18" i="22"/>
  <c r="W18" i="22"/>
  <c r="X18" i="22"/>
  <c r="Y18" i="22"/>
  <c r="Z18" i="22"/>
  <c r="AA18" i="22"/>
  <c r="U19" i="22"/>
  <c r="V19" i="22"/>
  <c r="W19" i="22"/>
  <c r="X19" i="22"/>
  <c r="Y19" i="22"/>
  <c r="Z19" i="22"/>
  <c r="AA19" i="22"/>
  <c r="U20" i="22"/>
  <c r="V20" i="22"/>
  <c r="W20" i="22"/>
  <c r="X20" i="22"/>
  <c r="Y20" i="22"/>
  <c r="Z20" i="22"/>
  <c r="AA20" i="22"/>
  <c r="U21" i="22"/>
  <c r="V21" i="22"/>
  <c r="W21" i="22"/>
  <c r="X21" i="22"/>
  <c r="Y21" i="22"/>
  <c r="Z21" i="22"/>
  <c r="AA21" i="22"/>
  <c r="U22" i="22"/>
  <c r="V22" i="22"/>
  <c r="W22" i="22"/>
  <c r="X22" i="22"/>
  <c r="Y22" i="22"/>
  <c r="Z22" i="22"/>
  <c r="AA22" i="22"/>
  <c r="U23" i="22"/>
  <c r="V23" i="22"/>
  <c r="W23" i="22"/>
  <c r="X23" i="22"/>
  <c r="Y23" i="22"/>
  <c r="Z23" i="22"/>
  <c r="AA23" i="22"/>
  <c r="U24" i="22"/>
  <c r="V24" i="22"/>
  <c r="W24" i="22"/>
  <c r="X24" i="22"/>
  <c r="Y24" i="22"/>
  <c r="Z24" i="22"/>
  <c r="AA24" i="22"/>
  <c r="U25" i="22"/>
  <c r="V25" i="22"/>
  <c r="W25" i="22"/>
  <c r="X25" i="22"/>
  <c r="Y25" i="22"/>
  <c r="Z25" i="22"/>
  <c r="AA25" i="22"/>
  <c r="U26" i="22"/>
  <c r="V26" i="22"/>
  <c r="W26" i="22"/>
  <c r="X26" i="22"/>
  <c r="Y26" i="22"/>
  <c r="Z26" i="22"/>
  <c r="AA26" i="22"/>
  <c r="U27" i="22"/>
  <c r="V27" i="22"/>
  <c r="W27" i="22"/>
  <c r="X27" i="22"/>
  <c r="Y27" i="22"/>
  <c r="Z27" i="22"/>
  <c r="AA27" i="22"/>
  <c r="U28" i="22"/>
  <c r="V28" i="22"/>
  <c r="W28" i="22"/>
  <c r="X28" i="22"/>
  <c r="Y28" i="22"/>
  <c r="Z28" i="22"/>
  <c r="AA28" i="22"/>
  <c r="U29" i="22"/>
  <c r="V29" i="22"/>
  <c r="W29" i="22"/>
  <c r="X29" i="22"/>
  <c r="Y29" i="22"/>
  <c r="Z29" i="22"/>
  <c r="AA29" i="22"/>
  <c r="U30" i="22"/>
  <c r="V30" i="22"/>
  <c r="W30" i="22"/>
  <c r="X30" i="22"/>
  <c r="Y30" i="22"/>
  <c r="Z30" i="22"/>
  <c r="AA30" i="22"/>
  <c r="U31" i="22"/>
  <c r="V31" i="22"/>
  <c r="W31" i="22"/>
  <c r="X31" i="22"/>
  <c r="Y31" i="22"/>
  <c r="Z31" i="22"/>
  <c r="AA31" i="22"/>
  <c r="U32" i="22"/>
  <c r="V32" i="22"/>
  <c r="W32" i="22"/>
  <c r="X32" i="22"/>
  <c r="Y32" i="22"/>
  <c r="Z32" i="22"/>
  <c r="AA32" i="22"/>
  <c r="U33" i="22"/>
  <c r="V33" i="22"/>
  <c r="W33" i="22"/>
  <c r="X33" i="22"/>
  <c r="Y33" i="22"/>
  <c r="Z33" i="22"/>
  <c r="AA33" i="22"/>
  <c r="U34" i="22"/>
  <c r="V34" i="22"/>
  <c r="W34" i="22"/>
  <c r="X34" i="22"/>
  <c r="Y34" i="22"/>
  <c r="Z34" i="22"/>
  <c r="AA34" i="22"/>
  <c r="U35" i="22"/>
  <c r="V35" i="22"/>
  <c r="W35" i="22"/>
  <c r="X35" i="22"/>
  <c r="Y35" i="22"/>
  <c r="Z35" i="22"/>
  <c r="AA35" i="22"/>
  <c r="U36" i="22"/>
  <c r="V36" i="22"/>
  <c r="W36" i="22"/>
  <c r="X36" i="22"/>
  <c r="Y36" i="22"/>
  <c r="Z36" i="22"/>
  <c r="AA36" i="22"/>
  <c r="U37" i="22"/>
  <c r="V37" i="22"/>
  <c r="W37" i="22"/>
  <c r="X37" i="22"/>
  <c r="Y37" i="22"/>
  <c r="Z37" i="22"/>
  <c r="AA37" i="22"/>
  <c r="U38" i="22"/>
  <c r="V38" i="22"/>
  <c r="W38" i="22"/>
  <c r="X38" i="22"/>
  <c r="Y38" i="22"/>
  <c r="Z38" i="22"/>
  <c r="AA38" i="22"/>
  <c r="U39" i="22"/>
  <c r="V39" i="22"/>
  <c r="W39" i="22"/>
  <c r="X39" i="22"/>
  <c r="Y39" i="22"/>
  <c r="Z39" i="22"/>
  <c r="AA39" i="22"/>
  <c r="U40" i="22"/>
  <c r="V40" i="22"/>
  <c r="W40" i="22"/>
  <c r="X40" i="22"/>
  <c r="Y40" i="22"/>
  <c r="Z40" i="22"/>
  <c r="AA40" i="22"/>
  <c r="U41" i="22"/>
  <c r="V41" i="22"/>
  <c r="W41" i="22"/>
  <c r="X41" i="22"/>
  <c r="Y41" i="22"/>
  <c r="Z41" i="22"/>
  <c r="AA41" i="22"/>
  <c r="U42" i="22"/>
  <c r="V42" i="22"/>
  <c r="W42" i="22"/>
  <c r="X42" i="22"/>
  <c r="Y42" i="22"/>
  <c r="Z42" i="22"/>
  <c r="AA42" i="22"/>
  <c r="U43" i="22"/>
  <c r="V43" i="22"/>
  <c r="W43" i="22"/>
  <c r="X43" i="22"/>
  <c r="Y43" i="22"/>
  <c r="Z43" i="22"/>
  <c r="AA43" i="22"/>
  <c r="U44" i="22"/>
  <c r="V44" i="22"/>
  <c r="W44" i="22"/>
  <c r="X44" i="22"/>
  <c r="Y44" i="22"/>
  <c r="Z44" i="22"/>
  <c r="AA44" i="22"/>
  <c r="U45" i="22"/>
  <c r="V45" i="22"/>
  <c r="W45" i="22"/>
  <c r="X45" i="22"/>
  <c r="Y45" i="22"/>
  <c r="Z45" i="22"/>
  <c r="AA45" i="22"/>
  <c r="U46" i="22"/>
  <c r="V46" i="22"/>
  <c r="W46" i="22"/>
  <c r="X46" i="22"/>
  <c r="Y46" i="22"/>
  <c r="Z46" i="22"/>
  <c r="AA46" i="22"/>
  <c r="U47" i="22"/>
  <c r="V47" i="22"/>
  <c r="W47" i="22"/>
  <c r="X47" i="22"/>
  <c r="Y47" i="22"/>
  <c r="Z47" i="22"/>
  <c r="AA47" i="22"/>
  <c r="U48" i="22"/>
  <c r="V48" i="22"/>
  <c r="W48" i="22"/>
  <c r="X48" i="22"/>
  <c r="Y48" i="22"/>
  <c r="Z48" i="22"/>
  <c r="AA48" i="22"/>
  <c r="U49" i="22"/>
  <c r="V49" i="22"/>
  <c r="W49" i="22"/>
  <c r="X49" i="22"/>
  <c r="Y49" i="22"/>
  <c r="Z49" i="22"/>
  <c r="AA49" i="22"/>
  <c r="U50" i="22"/>
  <c r="V50" i="22"/>
  <c r="W50" i="22"/>
  <c r="X50" i="22"/>
  <c r="Y50" i="22"/>
  <c r="Z50" i="22"/>
  <c r="AA50" i="22"/>
  <c r="U51" i="22"/>
  <c r="V51" i="22"/>
  <c r="W51" i="22"/>
  <c r="X51" i="22"/>
  <c r="Y51" i="22"/>
  <c r="Z51" i="22"/>
  <c r="AA51" i="22"/>
  <c r="U52" i="22"/>
  <c r="V52" i="22"/>
  <c r="W52" i="22"/>
  <c r="X52" i="22"/>
  <c r="Y52" i="22"/>
  <c r="Z52" i="22"/>
  <c r="AA52" i="22"/>
  <c r="U53" i="22"/>
  <c r="V53" i="22"/>
  <c r="W53" i="22"/>
  <c r="X53" i="22"/>
  <c r="Y53" i="22"/>
  <c r="Z53" i="22"/>
  <c r="AA53" i="22"/>
  <c r="U54" i="22"/>
  <c r="V54" i="22"/>
  <c r="W54" i="22"/>
  <c r="X54" i="22"/>
  <c r="Y54" i="22"/>
  <c r="Z54" i="22"/>
  <c r="AA54" i="22"/>
  <c r="U55" i="22"/>
  <c r="V55" i="22"/>
  <c r="W55" i="22"/>
  <c r="X55" i="22"/>
  <c r="Y55" i="22"/>
  <c r="Z55" i="22"/>
  <c r="AA55" i="22"/>
  <c r="U56" i="22"/>
  <c r="V56" i="22"/>
  <c r="W56" i="22"/>
  <c r="X56" i="22"/>
  <c r="Y56" i="22"/>
  <c r="Z56" i="22"/>
  <c r="AA56" i="22"/>
  <c r="U57" i="22"/>
  <c r="V57" i="22"/>
  <c r="W57" i="22"/>
  <c r="X57" i="22"/>
  <c r="Y57" i="22"/>
  <c r="Z57" i="22"/>
  <c r="AA57" i="22"/>
  <c r="U58" i="22"/>
  <c r="V58" i="22"/>
  <c r="W58" i="22"/>
  <c r="X58" i="22"/>
  <c r="Y58" i="22"/>
  <c r="Z58" i="22"/>
  <c r="AA58" i="22"/>
  <c r="U59" i="22"/>
  <c r="V59" i="22"/>
  <c r="W59" i="22"/>
  <c r="X59" i="22"/>
  <c r="Y59" i="22"/>
  <c r="Z59" i="22"/>
  <c r="AA59" i="22"/>
  <c r="U60" i="22"/>
  <c r="V60" i="22"/>
  <c r="W60" i="22"/>
  <c r="X60" i="22"/>
  <c r="Y60" i="22"/>
  <c r="Z60" i="22"/>
  <c r="AA60" i="22"/>
  <c r="U61" i="22"/>
  <c r="V61" i="22"/>
  <c r="W61" i="22"/>
  <c r="X61" i="22"/>
  <c r="Y61" i="22"/>
  <c r="Z61" i="22"/>
  <c r="AA61" i="22"/>
  <c r="U62" i="22"/>
  <c r="V62" i="22"/>
  <c r="W62" i="22"/>
  <c r="X62" i="22"/>
  <c r="Y62" i="22"/>
  <c r="Z62" i="22"/>
  <c r="AA62" i="22"/>
  <c r="U63" i="22"/>
  <c r="V63" i="22"/>
  <c r="W63" i="22"/>
  <c r="X63" i="22"/>
  <c r="Y63" i="22"/>
  <c r="Z63" i="22"/>
  <c r="AA63" i="22"/>
  <c r="U64" i="22"/>
  <c r="V64" i="22"/>
  <c r="W64" i="22"/>
  <c r="X64" i="22"/>
  <c r="Y64" i="22"/>
  <c r="Z64" i="22"/>
  <c r="AA64" i="22"/>
  <c r="U65" i="22"/>
  <c r="V65" i="22"/>
  <c r="W65" i="22"/>
  <c r="X65" i="22"/>
  <c r="Y65" i="22"/>
  <c r="Z65" i="22"/>
  <c r="AA65" i="22"/>
  <c r="U66" i="22"/>
  <c r="V66" i="22"/>
  <c r="W66" i="22"/>
  <c r="X66" i="22"/>
  <c r="Y66" i="22"/>
  <c r="Z66" i="22"/>
  <c r="AA66" i="22"/>
  <c r="U67" i="22"/>
  <c r="V67" i="22"/>
  <c r="W67" i="22"/>
  <c r="X67" i="22"/>
  <c r="Y67" i="22"/>
  <c r="Z67" i="22"/>
  <c r="AA67" i="22"/>
  <c r="U68" i="22"/>
  <c r="V68" i="22"/>
  <c r="W68" i="22"/>
  <c r="X68" i="22"/>
  <c r="Y68" i="22"/>
  <c r="Z68" i="22"/>
  <c r="AA68" i="22"/>
  <c r="U69" i="22"/>
  <c r="V69" i="22"/>
  <c r="W69" i="22"/>
  <c r="X69" i="22"/>
  <c r="Y69" i="22"/>
  <c r="Z69" i="22"/>
  <c r="AA69" i="22"/>
  <c r="U70" i="22"/>
  <c r="V70" i="22"/>
  <c r="W70" i="22"/>
  <c r="X70" i="22"/>
  <c r="Y70" i="22"/>
  <c r="Z70" i="22"/>
  <c r="AA70" i="22"/>
  <c r="U71" i="22"/>
  <c r="V71" i="22"/>
  <c r="W71" i="22"/>
  <c r="X71" i="22"/>
  <c r="Y71" i="22"/>
  <c r="Z71" i="22"/>
  <c r="AA71" i="22"/>
  <c r="U72" i="22"/>
  <c r="V72" i="22"/>
  <c r="W72" i="22"/>
  <c r="X72" i="22"/>
  <c r="Y72" i="22"/>
  <c r="Z72" i="22"/>
  <c r="AA72" i="22"/>
  <c r="U73" i="22"/>
  <c r="V73" i="22"/>
  <c r="W73" i="22"/>
  <c r="X73" i="22"/>
  <c r="Y73" i="22"/>
  <c r="Z73" i="22"/>
  <c r="AA73" i="22"/>
  <c r="U74" i="22"/>
  <c r="V74" i="22"/>
  <c r="W74" i="22"/>
  <c r="X74" i="22"/>
  <c r="Y74" i="22"/>
  <c r="Z74" i="22"/>
  <c r="AA74" i="22"/>
  <c r="U75" i="22"/>
  <c r="V75" i="22"/>
  <c r="W75" i="22"/>
  <c r="X75" i="22"/>
  <c r="Y75" i="22"/>
  <c r="Z75" i="22"/>
  <c r="AA75" i="22"/>
  <c r="U76" i="22"/>
  <c r="V76" i="22"/>
  <c r="W76" i="22"/>
  <c r="X76" i="22"/>
  <c r="Y76" i="22"/>
  <c r="Z76" i="22"/>
  <c r="AA76" i="22"/>
  <c r="U77" i="22"/>
  <c r="V77" i="22"/>
  <c r="W77" i="22"/>
  <c r="X77" i="22"/>
  <c r="Y77" i="22"/>
  <c r="Z77" i="22"/>
  <c r="AA77" i="22"/>
  <c r="U78" i="22"/>
  <c r="V78" i="22"/>
  <c r="W78" i="22"/>
  <c r="X78" i="22"/>
  <c r="Y78" i="22"/>
  <c r="Z78" i="22"/>
  <c r="AA78" i="22"/>
  <c r="U79" i="22"/>
  <c r="V79" i="22"/>
  <c r="W79" i="22"/>
  <c r="X79" i="22"/>
  <c r="Y79" i="22"/>
  <c r="Z79" i="22"/>
  <c r="AA79" i="22"/>
  <c r="U80" i="22"/>
  <c r="V80" i="22"/>
  <c r="W80" i="22"/>
  <c r="X80" i="22"/>
  <c r="Y80" i="22"/>
  <c r="Z80" i="22"/>
  <c r="AA80" i="22"/>
  <c r="U81" i="22"/>
  <c r="V81" i="22"/>
  <c r="W81" i="22"/>
  <c r="X81" i="22"/>
  <c r="Y81" i="22"/>
  <c r="Z81" i="22"/>
  <c r="AA81" i="22"/>
  <c r="U82" i="22"/>
  <c r="V82" i="22"/>
  <c r="W82" i="22"/>
  <c r="X82" i="22"/>
  <c r="Y82" i="22"/>
  <c r="Z82" i="22"/>
  <c r="AA82" i="22"/>
  <c r="U83" i="22"/>
  <c r="V83" i="22"/>
  <c r="W83" i="22"/>
  <c r="X83" i="22"/>
  <c r="Y83" i="22"/>
  <c r="Z83" i="22"/>
  <c r="AA83" i="22"/>
  <c r="U84" i="22"/>
  <c r="V84" i="22"/>
  <c r="W84" i="22"/>
  <c r="X84" i="22"/>
  <c r="Y84" i="22"/>
  <c r="Z84" i="22"/>
  <c r="AA84" i="22"/>
  <c r="U85" i="22"/>
  <c r="V85" i="22"/>
  <c r="W85" i="22"/>
  <c r="X85" i="22"/>
  <c r="Y85" i="22"/>
  <c r="Z85" i="22"/>
  <c r="AA85" i="22"/>
  <c r="U86" i="22"/>
  <c r="V86" i="22"/>
  <c r="W86" i="22"/>
  <c r="X86" i="22"/>
  <c r="Y86" i="22"/>
  <c r="Z86" i="22"/>
  <c r="AA86" i="22"/>
  <c r="U87" i="22"/>
  <c r="V87" i="22"/>
  <c r="W87" i="22"/>
  <c r="X87" i="22"/>
  <c r="Y87" i="22"/>
  <c r="Z87" i="22"/>
  <c r="AA87" i="22"/>
  <c r="U88" i="22"/>
  <c r="V88" i="22"/>
  <c r="W88" i="22"/>
  <c r="X88" i="22"/>
  <c r="Y88" i="22"/>
  <c r="Z88" i="22"/>
  <c r="AA88" i="22"/>
  <c r="U89" i="22"/>
  <c r="V89" i="22"/>
  <c r="W89" i="22"/>
  <c r="X89" i="22"/>
  <c r="Y89" i="22"/>
  <c r="Z89" i="22"/>
  <c r="AA89" i="22"/>
  <c r="U90" i="22"/>
  <c r="V90" i="22"/>
  <c r="W90" i="22"/>
  <c r="X90" i="22"/>
  <c r="Y90" i="22"/>
  <c r="Z90" i="22"/>
  <c r="AA90" i="22"/>
  <c r="U91" i="22"/>
  <c r="V91" i="22"/>
  <c r="W91" i="22"/>
  <c r="X91" i="22"/>
  <c r="Y91" i="22"/>
  <c r="Z91" i="22"/>
  <c r="AA91" i="22"/>
  <c r="U92" i="22"/>
  <c r="V92" i="22"/>
  <c r="W92" i="22"/>
  <c r="X92" i="22"/>
  <c r="Y92" i="22"/>
  <c r="Z92" i="22"/>
  <c r="AA92" i="22"/>
  <c r="U93" i="22"/>
  <c r="V93" i="22"/>
  <c r="W93" i="22"/>
  <c r="X93" i="22"/>
  <c r="Y93" i="22"/>
  <c r="Z93" i="22"/>
  <c r="AA93" i="22"/>
  <c r="U94" i="22"/>
  <c r="V94" i="22"/>
  <c r="W94" i="22"/>
  <c r="X94" i="22"/>
  <c r="Y94" i="22"/>
  <c r="Z94" i="22"/>
  <c r="AA94" i="22"/>
  <c r="U95" i="22"/>
  <c r="V95" i="22"/>
  <c r="W95" i="22"/>
  <c r="X95" i="22"/>
  <c r="Y95" i="22"/>
  <c r="Z95" i="22"/>
  <c r="AA95" i="22"/>
  <c r="U96" i="22"/>
  <c r="V96" i="22"/>
  <c r="W96" i="22"/>
  <c r="X96" i="22"/>
  <c r="Y96" i="22"/>
  <c r="Z96" i="22"/>
  <c r="AA96" i="22"/>
  <c r="U97" i="22"/>
  <c r="V97" i="22"/>
  <c r="W97" i="22"/>
  <c r="X97" i="22"/>
  <c r="Y97" i="22"/>
  <c r="Z97" i="22"/>
  <c r="AA97" i="22"/>
  <c r="U98" i="22"/>
  <c r="V98" i="22"/>
  <c r="W98" i="22"/>
  <c r="X98" i="22"/>
  <c r="Y98" i="22"/>
  <c r="Z98" i="22"/>
  <c r="AA98" i="22"/>
  <c r="U99" i="22"/>
  <c r="V99" i="22"/>
  <c r="W99" i="22"/>
  <c r="X99" i="22"/>
  <c r="Y99" i="22"/>
  <c r="Z99" i="22"/>
  <c r="AA99" i="22"/>
  <c r="U100" i="22"/>
  <c r="V100" i="22"/>
  <c r="W100" i="22"/>
  <c r="X100" i="22"/>
  <c r="Y100" i="22"/>
  <c r="Z100" i="22"/>
  <c r="AA100" i="22"/>
  <c r="U101" i="22"/>
  <c r="V101" i="22"/>
  <c r="W101" i="22"/>
  <c r="X101" i="22"/>
  <c r="Y101" i="22"/>
  <c r="Z101" i="22"/>
  <c r="AA101" i="22"/>
  <c r="U102" i="22"/>
  <c r="V102" i="22"/>
  <c r="W102" i="22"/>
  <c r="X102" i="22"/>
  <c r="Y102" i="22"/>
  <c r="Z102" i="22"/>
  <c r="AA102" i="22"/>
  <c r="U103" i="22"/>
  <c r="V103" i="22"/>
  <c r="W103" i="22"/>
  <c r="X103" i="22"/>
  <c r="Y103" i="22"/>
  <c r="Z103" i="22"/>
  <c r="AA103" i="22"/>
  <c r="U104" i="22"/>
  <c r="V104" i="22"/>
  <c r="W104" i="22"/>
  <c r="X104" i="22"/>
  <c r="Y104" i="22"/>
  <c r="Z104" i="22"/>
  <c r="AA104" i="22"/>
  <c r="U105" i="22"/>
  <c r="V105" i="22"/>
  <c r="W105" i="22"/>
  <c r="X105" i="22"/>
  <c r="Y105" i="22"/>
  <c r="Z105" i="22"/>
  <c r="AA105" i="22"/>
  <c r="U106" i="22"/>
  <c r="V106" i="22"/>
  <c r="W106" i="22"/>
  <c r="X106" i="22"/>
  <c r="Y106" i="22"/>
  <c r="Z106" i="22"/>
  <c r="AA106" i="22"/>
  <c r="U107" i="22"/>
  <c r="V107" i="22"/>
  <c r="W107" i="22"/>
  <c r="X107" i="22"/>
  <c r="Y107" i="22"/>
  <c r="Z107" i="22"/>
  <c r="AA107" i="22"/>
  <c r="U108" i="22"/>
  <c r="V108" i="22"/>
  <c r="W108" i="22"/>
  <c r="X108" i="22"/>
  <c r="Y108" i="22"/>
  <c r="Z108" i="22"/>
  <c r="AA108" i="22"/>
  <c r="U109" i="22"/>
  <c r="V109" i="22"/>
  <c r="W109" i="22"/>
  <c r="X109" i="22"/>
  <c r="Y109" i="22"/>
  <c r="Z109" i="22"/>
  <c r="AA109" i="22"/>
  <c r="U110" i="22"/>
  <c r="V110" i="22"/>
  <c r="W110" i="22"/>
  <c r="X110" i="22"/>
  <c r="Y110" i="22"/>
  <c r="Z110" i="22"/>
  <c r="AA110" i="22"/>
  <c r="U111" i="22"/>
  <c r="V111" i="22"/>
  <c r="W111" i="22"/>
  <c r="X111" i="22"/>
  <c r="Y111" i="22"/>
  <c r="Z111" i="22"/>
  <c r="AA111" i="22"/>
  <c r="U112" i="22"/>
  <c r="V112" i="22"/>
  <c r="W112" i="22"/>
  <c r="X112" i="22"/>
  <c r="Y112" i="22"/>
  <c r="Z112" i="22"/>
  <c r="AA112" i="22"/>
  <c r="U113" i="22"/>
  <c r="V113" i="22"/>
  <c r="W113" i="22"/>
  <c r="X113" i="22"/>
  <c r="Y113" i="22"/>
  <c r="Z113" i="22"/>
  <c r="AA113" i="22"/>
  <c r="U114" i="22"/>
  <c r="V114" i="22"/>
  <c r="W114" i="22"/>
  <c r="X114" i="22"/>
  <c r="Y114" i="22"/>
  <c r="Z114" i="22"/>
  <c r="AA114" i="22"/>
  <c r="U115" i="22"/>
  <c r="V115" i="22"/>
  <c r="W115" i="22"/>
  <c r="X115" i="22"/>
  <c r="Y115" i="22"/>
  <c r="Z115" i="22"/>
  <c r="AA115" i="22"/>
  <c r="U116" i="22"/>
  <c r="V116" i="22"/>
  <c r="W116" i="22"/>
  <c r="X116" i="22"/>
  <c r="Y116" i="22"/>
  <c r="Z116" i="22"/>
  <c r="AA116" i="22"/>
  <c r="U117" i="22"/>
  <c r="V117" i="22"/>
  <c r="W117" i="22"/>
  <c r="X117" i="22"/>
  <c r="Y117" i="22"/>
  <c r="Z117" i="22"/>
  <c r="AA117" i="22"/>
  <c r="U118" i="22"/>
  <c r="V118" i="22"/>
  <c r="W118" i="22"/>
  <c r="X118" i="22"/>
  <c r="Y118" i="22"/>
  <c r="Z118" i="22"/>
  <c r="AA118" i="22"/>
  <c r="U119" i="22"/>
  <c r="V119" i="22"/>
  <c r="W119" i="22"/>
  <c r="X119" i="22"/>
  <c r="Y119" i="22"/>
  <c r="Z119" i="22"/>
  <c r="AA119" i="22"/>
  <c r="U120" i="22"/>
  <c r="V120" i="22"/>
  <c r="W120" i="22"/>
  <c r="X120" i="22"/>
  <c r="Y120" i="22"/>
  <c r="Z120" i="22"/>
  <c r="AA120" i="22"/>
  <c r="U121" i="22"/>
  <c r="V121" i="22"/>
  <c r="W121" i="22"/>
  <c r="X121" i="22"/>
  <c r="Y121" i="22"/>
  <c r="Z121" i="22"/>
  <c r="AA121" i="22"/>
  <c r="U122" i="22"/>
  <c r="V122" i="22"/>
  <c r="W122" i="22"/>
  <c r="X122" i="22"/>
  <c r="Y122" i="22"/>
  <c r="Z122" i="22"/>
  <c r="AA122" i="22"/>
  <c r="U123" i="22"/>
  <c r="V123" i="22"/>
  <c r="W123" i="22"/>
  <c r="X123" i="22"/>
  <c r="Y123" i="22"/>
  <c r="Z123" i="22"/>
  <c r="AA123" i="22"/>
  <c r="U124" i="22"/>
  <c r="V124" i="22"/>
  <c r="W124" i="22"/>
  <c r="X124" i="22"/>
  <c r="Y124" i="22"/>
  <c r="Z124" i="22"/>
  <c r="AA124" i="22"/>
  <c r="U125" i="22"/>
  <c r="V125" i="22"/>
  <c r="W125" i="22"/>
  <c r="X125" i="22"/>
  <c r="Y125" i="22"/>
  <c r="Z125" i="22"/>
  <c r="AA125" i="22"/>
  <c r="U126" i="22"/>
  <c r="V126" i="22"/>
  <c r="W126" i="22"/>
  <c r="X126" i="22"/>
  <c r="Y126" i="22"/>
  <c r="Z126" i="22"/>
  <c r="AA126" i="22"/>
  <c r="U127" i="22"/>
  <c r="V127" i="22"/>
  <c r="W127" i="22"/>
  <c r="X127" i="22"/>
  <c r="Y127" i="22"/>
  <c r="Z127" i="22"/>
  <c r="AA127" i="22"/>
  <c r="U128" i="22"/>
  <c r="V128" i="22"/>
  <c r="W128" i="22"/>
  <c r="X128" i="22"/>
  <c r="Y128" i="22"/>
  <c r="Z128" i="22"/>
  <c r="AA128" i="22"/>
  <c r="U129" i="22"/>
  <c r="V129" i="22"/>
  <c r="W129" i="22"/>
  <c r="X129" i="22"/>
  <c r="Y129" i="22"/>
  <c r="Z129" i="22"/>
  <c r="AA129" i="22"/>
  <c r="U130" i="22"/>
  <c r="V130" i="22"/>
  <c r="W130" i="22"/>
  <c r="X130" i="22"/>
  <c r="Y130" i="22"/>
  <c r="Z130" i="22"/>
  <c r="AA130" i="22"/>
  <c r="U131" i="22"/>
  <c r="V131" i="22"/>
  <c r="W131" i="22"/>
  <c r="X131" i="22"/>
  <c r="Y131" i="22"/>
  <c r="Z131" i="22"/>
  <c r="AA131" i="22"/>
  <c r="U132" i="22"/>
  <c r="V132" i="22"/>
  <c r="W132" i="22"/>
  <c r="X132" i="22"/>
  <c r="Y132" i="22"/>
  <c r="Z132" i="22"/>
  <c r="AA132" i="22"/>
  <c r="U133" i="22"/>
  <c r="V133" i="22"/>
  <c r="W133" i="22"/>
  <c r="X133" i="22"/>
  <c r="Y133" i="22"/>
  <c r="Z133" i="22"/>
  <c r="AA133" i="22"/>
  <c r="U134" i="22"/>
  <c r="V134" i="22"/>
  <c r="W134" i="22"/>
  <c r="X134" i="22"/>
  <c r="Y134" i="22"/>
  <c r="Z134" i="22"/>
  <c r="AA134" i="22"/>
  <c r="U135" i="22"/>
  <c r="V135" i="22"/>
  <c r="W135" i="22"/>
  <c r="X135" i="22"/>
  <c r="Y135" i="22"/>
  <c r="Z135" i="22"/>
  <c r="AA135" i="22"/>
  <c r="U136" i="22"/>
  <c r="V136" i="22"/>
  <c r="W136" i="22"/>
  <c r="X136" i="22"/>
  <c r="Y136" i="22"/>
  <c r="Z136" i="22"/>
  <c r="AA136" i="22"/>
  <c r="U137" i="22"/>
  <c r="V137" i="22"/>
  <c r="W137" i="22"/>
  <c r="X137" i="22"/>
  <c r="Y137" i="22"/>
  <c r="Z137" i="22"/>
  <c r="AA137" i="22"/>
  <c r="U138" i="22"/>
  <c r="V138" i="22"/>
  <c r="W138" i="22"/>
  <c r="X138" i="22"/>
  <c r="Y138" i="22"/>
  <c r="Z138" i="22"/>
  <c r="AA138" i="22"/>
  <c r="U139" i="22"/>
  <c r="V139" i="22"/>
  <c r="W139" i="22"/>
  <c r="X139" i="22"/>
  <c r="Y139" i="22"/>
  <c r="Z139" i="22"/>
  <c r="AA139" i="22"/>
  <c r="U140" i="22"/>
  <c r="V140" i="22"/>
  <c r="W140" i="22"/>
  <c r="X140" i="22"/>
  <c r="Y140" i="22"/>
  <c r="Z140" i="22"/>
  <c r="AA140" i="22"/>
  <c r="U141" i="22"/>
  <c r="V141" i="22"/>
  <c r="W141" i="22"/>
  <c r="X141" i="22"/>
  <c r="Y141" i="22"/>
  <c r="Z141" i="22"/>
  <c r="AA141" i="22"/>
  <c r="U142" i="22"/>
  <c r="V142" i="22"/>
  <c r="W142" i="22"/>
  <c r="X142" i="22"/>
  <c r="Y142" i="22"/>
  <c r="Z142" i="22"/>
  <c r="AA142" i="22"/>
  <c r="U143" i="22"/>
  <c r="V143" i="22"/>
  <c r="W143" i="22"/>
  <c r="X143" i="22"/>
  <c r="Y143" i="22"/>
  <c r="Z143" i="22"/>
  <c r="AA143" i="22"/>
  <c r="U144" i="22"/>
  <c r="V144" i="22"/>
  <c r="W144" i="22"/>
  <c r="X144" i="22"/>
  <c r="Y144" i="22"/>
  <c r="Z144" i="22"/>
  <c r="AA144" i="22"/>
  <c r="U145" i="22"/>
  <c r="V145" i="22"/>
  <c r="W145" i="22"/>
  <c r="X145" i="22"/>
  <c r="Y145" i="22"/>
  <c r="Z145" i="22"/>
  <c r="AA145" i="22"/>
  <c r="U146" i="22"/>
  <c r="V146" i="22"/>
  <c r="W146" i="22"/>
  <c r="X146" i="22"/>
  <c r="Y146" i="22"/>
  <c r="Z146" i="22"/>
  <c r="AA146" i="22"/>
  <c r="U147" i="22"/>
  <c r="V147" i="22"/>
  <c r="W147" i="22"/>
  <c r="X147" i="22"/>
  <c r="Y147" i="22"/>
  <c r="Z147" i="22"/>
  <c r="AA147" i="22"/>
  <c r="U148" i="22"/>
  <c r="V148" i="22"/>
  <c r="W148" i="22"/>
  <c r="X148" i="22"/>
  <c r="Y148" i="22"/>
  <c r="Z148" i="22"/>
  <c r="AA148" i="22"/>
  <c r="U149" i="22"/>
  <c r="V149" i="22"/>
  <c r="W149" i="22"/>
  <c r="X149" i="22"/>
  <c r="Y149" i="22"/>
  <c r="Z149" i="22"/>
  <c r="AA149" i="22"/>
  <c r="U150" i="22"/>
  <c r="V150" i="22"/>
  <c r="W150" i="22"/>
  <c r="X150" i="22"/>
  <c r="Y150" i="22"/>
  <c r="Z150" i="22"/>
  <c r="AA150" i="22"/>
  <c r="U151" i="22"/>
  <c r="V151" i="22"/>
  <c r="W151" i="22"/>
  <c r="X151" i="22"/>
  <c r="Y151" i="22"/>
  <c r="Z151" i="22"/>
  <c r="AA151" i="22"/>
  <c r="U152" i="22"/>
  <c r="V152" i="22"/>
  <c r="W152" i="22"/>
  <c r="X152" i="22"/>
  <c r="Y152" i="22"/>
  <c r="Z152" i="22"/>
  <c r="AA152" i="22"/>
  <c r="U153" i="22"/>
  <c r="V153" i="22"/>
  <c r="W153" i="22"/>
  <c r="X153" i="22"/>
  <c r="Y153" i="22"/>
  <c r="Z153" i="22"/>
  <c r="AA153" i="22"/>
  <c r="U154" i="22"/>
  <c r="V154" i="22"/>
  <c r="W154" i="22"/>
  <c r="X154" i="22"/>
  <c r="Y154" i="22"/>
  <c r="Z154" i="22"/>
  <c r="AA154" i="22"/>
  <c r="U155" i="22"/>
  <c r="V155" i="22"/>
  <c r="W155" i="22"/>
  <c r="X155" i="22"/>
  <c r="Y155" i="22"/>
  <c r="Z155" i="22"/>
  <c r="AA155" i="22"/>
  <c r="U156" i="22"/>
  <c r="V156" i="22"/>
  <c r="W156" i="22"/>
  <c r="X156" i="22"/>
  <c r="Y156" i="22"/>
  <c r="Z156" i="22"/>
  <c r="AA156" i="22"/>
  <c r="U157" i="22"/>
  <c r="V157" i="22"/>
  <c r="W157" i="22"/>
  <c r="X157" i="22"/>
  <c r="Y157" i="22"/>
  <c r="Z157" i="22"/>
  <c r="AA157" i="22"/>
  <c r="U158" i="22"/>
  <c r="V158" i="22"/>
  <c r="W158" i="22"/>
  <c r="X158" i="22"/>
  <c r="Y158" i="22"/>
  <c r="Z158" i="22"/>
  <c r="AA158" i="22"/>
  <c r="U159" i="22"/>
  <c r="V159" i="22"/>
  <c r="W159" i="22"/>
  <c r="X159" i="22"/>
  <c r="Y159" i="22"/>
  <c r="Z159" i="22"/>
  <c r="AA159" i="22"/>
  <c r="U160" i="22"/>
  <c r="V160" i="22"/>
  <c r="W160" i="22"/>
  <c r="X160" i="22"/>
  <c r="Y160" i="22"/>
  <c r="Z160" i="22"/>
  <c r="AA160" i="22"/>
  <c r="U161" i="22"/>
  <c r="V161" i="22"/>
  <c r="W161" i="22"/>
  <c r="X161" i="22"/>
  <c r="Y161" i="22"/>
  <c r="Z161" i="22"/>
  <c r="AA161" i="22"/>
  <c r="U162" i="22"/>
  <c r="V162" i="22"/>
  <c r="W162" i="22"/>
  <c r="X162" i="22"/>
  <c r="Y162" i="22"/>
  <c r="Z162" i="22"/>
  <c r="AA162" i="22"/>
  <c r="U163" i="22"/>
  <c r="V163" i="22"/>
  <c r="W163" i="22"/>
  <c r="X163" i="22"/>
  <c r="Y163" i="22"/>
  <c r="Z163" i="22"/>
  <c r="AA163" i="22"/>
  <c r="U164" i="22"/>
  <c r="V164" i="22"/>
  <c r="W164" i="22"/>
  <c r="X164" i="22"/>
  <c r="Y164" i="22"/>
  <c r="Z164" i="22"/>
  <c r="AA164" i="22"/>
  <c r="U165" i="22"/>
  <c r="V165" i="22"/>
  <c r="W165" i="22"/>
  <c r="X165" i="22"/>
  <c r="Y165" i="22"/>
  <c r="Z165" i="22"/>
  <c r="AA165" i="22"/>
  <c r="U166" i="22"/>
  <c r="V166" i="22"/>
  <c r="W166" i="22"/>
  <c r="X166" i="22"/>
  <c r="Y166" i="22"/>
  <c r="Z166" i="22"/>
  <c r="AA166" i="22"/>
  <c r="U167" i="22"/>
  <c r="V167" i="22"/>
  <c r="W167" i="22"/>
  <c r="X167" i="22"/>
  <c r="Y167" i="22"/>
  <c r="Z167" i="22"/>
  <c r="AA167" i="22"/>
  <c r="U168" i="22"/>
  <c r="V168" i="22"/>
  <c r="W168" i="22"/>
  <c r="X168" i="22"/>
  <c r="Y168" i="22"/>
  <c r="Z168" i="22"/>
  <c r="AA168" i="22"/>
  <c r="U169" i="22"/>
  <c r="V169" i="22"/>
  <c r="W169" i="22"/>
  <c r="X169" i="22"/>
  <c r="Y169" i="22"/>
  <c r="Z169" i="22"/>
  <c r="AA169" i="22"/>
  <c r="U170" i="22"/>
  <c r="V170" i="22"/>
  <c r="W170" i="22"/>
  <c r="X170" i="22"/>
  <c r="Y170" i="22"/>
  <c r="Z170" i="22"/>
  <c r="AA170" i="22"/>
  <c r="U171" i="22"/>
  <c r="V171" i="22"/>
  <c r="W171" i="22"/>
  <c r="X171" i="22"/>
  <c r="Y171" i="22"/>
  <c r="Z171" i="22"/>
  <c r="AA171" i="22"/>
  <c r="U172" i="22"/>
  <c r="V172" i="22"/>
  <c r="W172" i="22"/>
  <c r="X172" i="22"/>
  <c r="Y172" i="22"/>
  <c r="Z172" i="22"/>
  <c r="AA172" i="22"/>
  <c r="U173" i="22"/>
  <c r="V173" i="22"/>
  <c r="W173" i="22"/>
  <c r="X173" i="22"/>
  <c r="Y173" i="22"/>
  <c r="Z173" i="22"/>
  <c r="AA173" i="22"/>
  <c r="U174" i="22"/>
  <c r="V174" i="22"/>
  <c r="W174" i="22"/>
  <c r="X174" i="22"/>
  <c r="Y174" i="22"/>
  <c r="Z174" i="22"/>
  <c r="AA174" i="22"/>
  <c r="U175" i="22"/>
  <c r="V175" i="22"/>
  <c r="W175" i="22"/>
  <c r="X175" i="22"/>
  <c r="Y175" i="22"/>
  <c r="Z175" i="22"/>
  <c r="AA175" i="22"/>
  <c r="U176" i="22"/>
  <c r="V176" i="22"/>
  <c r="W176" i="22"/>
  <c r="X176" i="22"/>
  <c r="Y176" i="22"/>
  <c r="Z176" i="22"/>
  <c r="AA176" i="22"/>
  <c r="U177" i="22"/>
  <c r="V177" i="22"/>
  <c r="W177" i="22"/>
  <c r="X177" i="22"/>
  <c r="Y177" i="22"/>
  <c r="Z177" i="22"/>
  <c r="AA177" i="22"/>
  <c r="U178" i="22"/>
  <c r="V178" i="22"/>
  <c r="W178" i="22"/>
  <c r="X178" i="22"/>
  <c r="Y178" i="22"/>
  <c r="Z178" i="22"/>
  <c r="AA178" i="22"/>
  <c r="U179" i="22"/>
  <c r="V179" i="22"/>
  <c r="W179" i="22"/>
  <c r="X179" i="22"/>
  <c r="Y179" i="22"/>
  <c r="Z179" i="22"/>
  <c r="AA179" i="22"/>
  <c r="U180" i="22"/>
  <c r="V180" i="22"/>
  <c r="W180" i="22"/>
  <c r="X180" i="22"/>
  <c r="Y180" i="22"/>
  <c r="Z180" i="22"/>
  <c r="AA180" i="22"/>
  <c r="U181" i="22"/>
  <c r="V181" i="22"/>
  <c r="W181" i="22"/>
  <c r="X181" i="22"/>
  <c r="Y181" i="22"/>
  <c r="Z181" i="22"/>
  <c r="AA181" i="22"/>
  <c r="U182" i="22"/>
  <c r="V182" i="22"/>
  <c r="W182" i="22"/>
  <c r="X182" i="22"/>
  <c r="Y182" i="22"/>
  <c r="Z182" i="22"/>
  <c r="AA182" i="22"/>
  <c r="U183" i="22"/>
  <c r="V183" i="22"/>
  <c r="W183" i="22"/>
  <c r="X183" i="22"/>
  <c r="Y183" i="22"/>
  <c r="Z183" i="22"/>
  <c r="AA183" i="22"/>
  <c r="U184" i="22"/>
  <c r="V184" i="22"/>
  <c r="W184" i="22"/>
  <c r="X184" i="22"/>
  <c r="Y184" i="22"/>
  <c r="Z184" i="22"/>
  <c r="AA184" i="22"/>
  <c r="U185" i="22"/>
  <c r="V185" i="22"/>
  <c r="W185" i="22"/>
  <c r="X185" i="22"/>
  <c r="Y185" i="22"/>
  <c r="Z185" i="22"/>
  <c r="AA185" i="22"/>
  <c r="U186" i="22"/>
  <c r="V186" i="22"/>
  <c r="W186" i="22"/>
  <c r="X186" i="22"/>
  <c r="Y186" i="22"/>
  <c r="Z186" i="22"/>
  <c r="AA186" i="22"/>
  <c r="U187" i="22"/>
  <c r="V187" i="22"/>
  <c r="W187" i="22"/>
  <c r="X187" i="22"/>
  <c r="Y187" i="22"/>
  <c r="Z187" i="22"/>
  <c r="AA187" i="22"/>
  <c r="U188" i="22"/>
  <c r="V188" i="22"/>
  <c r="W188" i="22"/>
  <c r="X188" i="22"/>
  <c r="Y188" i="22"/>
  <c r="Z188" i="22"/>
  <c r="AA188" i="22"/>
  <c r="U189" i="22"/>
  <c r="V189" i="22"/>
  <c r="W189" i="22"/>
  <c r="X189" i="22"/>
  <c r="Y189" i="22"/>
  <c r="Z189" i="22"/>
  <c r="AA189" i="22"/>
  <c r="U190" i="22"/>
  <c r="V190" i="22"/>
  <c r="W190" i="22"/>
  <c r="X190" i="22"/>
  <c r="Y190" i="22"/>
  <c r="Z190" i="22"/>
  <c r="AA190" i="22"/>
  <c r="U191" i="22"/>
  <c r="V191" i="22"/>
  <c r="W191" i="22"/>
  <c r="X191" i="22"/>
  <c r="Y191" i="22"/>
  <c r="Z191" i="22"/>
  <c r="AA191" i="22"/>
  <c r="U192" i="22"/>
  <c r="V192" i="22"/>
  <c r="W192" i="22"/>
  <c r="X192" i="22"/>
  <c r="Y192" i="22"/>
  <c r="Z192" i="22"/>
  <c r="AA192" i="22"/>
  <c r="U193" i="22"/>
  <c r="V193" i="22"/>
  <c r="W193" i="22"/>
  <c r="X193" i="22"/>
  <c r="Y193" i="22"/>
  <c r="Z193" i="22"/>
  <c r="AA193" i="22"/>
  <c r="U194" i="22"/>
  <c r="V194" i="22"/>
  <c r="W194" i="22"/>
  <c r="X194" i="22"/>
  <c r="Y194" i="22"/>
  <c r="Z194" i="22"/>
  <c r="AA194" i="22"/>
  <c r="U195" i="22"/>
  <c r="V195" i="22"/>
  <c r="W195" i="22"/>
  <c r="X195" i="22"/>
  <c r="Y195" i="22"/>
  <c r="Z195" i="22"/>
  <c r="AA195" i="22"/>
  <c r="U196" i="22"/>
  <c r="V196" i="22"/>
  <c r="W196" i="22"/>
  <c r="X196" i="22"/>
  <c r="Y196" i="22"/>
  <c r="Z196" i="22"/>
  <c r="AA196" i="22"/>
  <c r="U197" i="22"/>
  <c r="V197" i="22"/>
  <c r="W197" i="22"/>
  <c r="X197" i="22"/>
  <c r="Y197" i="22"/>
  <c r="Z197" i="22"/>
  <c r="AA197" i="22"/>
  <c r="U198" i="22"/>
  <c r="V198" i="22"/>
  <c r="W198" i="22"/>
  <c r="X198" i="22"/>
  <c r="Y198" i="22"/>
  <c r="Z198" i="22"/>
  <c r="AA198" i="22"/>
  <c r="U199" i="22"/>
  <c r="V199" i="22"/>
  <c r="W199" i="22"/>
  <c r="X199" i="22"/>
  <c r="Y199" i="22"/>
  <c r="Z199" i="22"/>
  <c r="AA199" i="22"/>
  <c r="U200" i="22"/>
  <c r="V200" i="22"/>
  <c r="W200" i="22"/>
  <c r="X200" i="22"/>
  <c r="Y200" i="22"/>
  <c r="Z200" i="22"/>
  <c r="AA200" i="22"/>
  <c r="U201" i="22"/>
  <c r="V201" i="22"/>
  <c r="W201" i="22"/>
  <c r="X201" i="22"/>
  <c r="Y201" i="22"/>
  <c r="Z201" i="22"/>
  <c r="AA201" i="22"/>
  <c r="U202" i="22"/>
  <c r="V202" i="22"/>
  <c r="W202" i="22"/>
  <c r="X202" i="22"/>
  <c r="Y202" i="22"/>
  <c r="Z202" i="22"/>
  <c r="AA202" i="22"/>
  <c r="U203" i="22"/>
  <c r="V203" i="22"/>
  <c r="W203" i="22"/>
  <c r="X203" i="22"/>
  <c r="Y203" i="22"/>
  <c r="Z203" i="22"/>
  <c r="AA203" i="22"/>
  <c r="U204" i="22"/>
  <c r="V204" i="22"/>
  <c r="W204" i="22"/>
  <c r="X204" i="22"/>
  <c r="Y204" i="22"/>
  <c r="Z204" i="22"/>
  <c r="AA204" i="22"/>
  <c r="U205" i="22"/>
  <c r="V205" i="22"/>
  <c r="W205" i="22"/>
  <c r="X205" i="22"/>
  <c r="Y205" i="22"/>
  <c r="Z205" i="22"/>
  <c r="AA205" i="22"/>
  <c r="U206" i="22"/>
  <c r="V206" i="22"/>
  <c r="W206" i="22"/>
  <c r="X206" i="22"/>
  <c r="Y206" i="22"/>
  <c r="Z206" i="22"/>
  <c r="AA206" i="22"/>
  <c r="U207" i="22"/>
  <c r="V207" i="22"/>
  <c r="W207" i="22"/>
  <c r="X207" i="22"/>
  <c r="Y207" i="22"/>
  <c r="Z207" i="22"/>
  <c r="AA207" i="22"/>
  <c r="U208" i="22"/>
  <c r="V208" i="22"/>
  <c r="W208" i="22"/>
  <c r="X208" i="22"/>
  <c r="Y208" i="22"/>
  <c r="Z208" i="22"/>
  <c r="AA208" i="22"/>
  <c r="U209" i="22"/>
  <c r="V209" i="22"/>
  <c r="W209" i="22"/>
  <c r="X209" i="22"/>
  <c r="Y209" i="22"/>
  <c r="Z209" i="22"/>
  <c r="AA209" i="22"/>
  <c r="U210" i="22"/>
  <c r="V210" i="22"/>
  <c r="W210" i="22"/>
  <c r="X210" i="22"/>
  <c r="Y210" i="22"/>
  <c r="Z210" i="22"/>
  <c r="AA210" i="22"/>
  <c r="U211" i="22"/>
  <c r="V211" i="22"/>
  <c r="W211" i="22"/>
  <c r="X211" i="22"/>
  <c r="Y211" i="22"/>
  <c r="Z211" i="22"/>
  <c r="AA211" i="22"/>
  <c r="U212" i="22"/>
  <c r="V212" i="22"/>
  <c r="W212" i="22"/>
  <c r="X212" i="22"/>
  <c r="Y212" i="22"/>
  <c r="Z212" i="22"/>
  <c r="AA212" i="22"/>
  <c r="U213" i="22"/>
  <c r="V213" i="22"/>
  <c r="W213" i="22"/>
  <c r="X213" i="22"/>
  <c r="Y213" i="22"/>
  <c r="Z213" i="22"/>
  <c r="AA213" i="22"/>
  <c r="U214" i="22"/>
  <c r="V214" i="22"/>
  <c r="W214" i="22"/>
  <c r="X214" i="22"/>
  <c r="Y214" i="22"/>
  <c r="Z214" i="22"/>
  <c r="AA214" i="22"/>
  <c r="U215" i="22"/>
  <c r="V215" i="22"/>
  <c r="W215" i="22"/>
  <c r="X215" i="22"/>
  <c r="Y215" i="22"/>
  <c r="Z215" i="22"/>
  <c r="AA215" i="22"/>
  <c r="U216" i="22"/>
  <c r="V216" i="22"/>
  <c r="W216" i="22"/>
  <c r="X216" i="22"/>
  <c r="Y216" i="22"/>
  <c r="Z216" i="22"/>
  <c r="AA216" i="22"/>
  <c r="U217" i="22"/>
  <c r="V217" i="22"/>
  <c r="W217" i="22"/>
  <c r="X217" i="22"/>
  <c r="Y217" i="22"/>
  <c r="Z217" i="22"/>
  <c r="AA217" i="22"/>
  <c r="U218" i="22"/>
  <c r="V218" i="22"/>
  <c r="W218" i="22"/>
  <c r="X218" i="22"/>
  <c r="Y218" i="22"/>
  <c r="Z218" i="22"/>
  <c r="AA218" i="22"/>
  <c r="U219" i="22"/>
  <c r="V219" i="22"/>
  <c r="W219" i="22"/>
  <c r="X219" i="22"/>
  <c r="Y219" i="22"/>
  <c r="Z219" i="22"/>
  <c r="AA219" i="22"/>
  <c r="U220" i="22"/>
  <c r="V220" i="22"/>
  <c r="W220" i="22"/>
  <c r="X220" i="22"/>
  <c r="Y220" i="22"/>
  <c r="Z220" i="22"/>
  <c r="AA220" i="22"/>
  <c r="U221" i="22"/>
  <c r="V221" i="22"/>
  <c r="W221" i="22"/>
  <c r="X221" i="22"/>
  <c r="Y221" i="22"/>
  <c r="Z221" i="22"/>
  <c r="AA221" i="22"/>
  <c r="U222" i="22"/>
  <c r="V222" i="22"/>
  <c r="W222" i="22"/>
  <c r="X222" i="22"/>
  <c r="Y222" i="22"/>
  <c r="Z222" i="22"/>
  <c r="AA222" i="22"/>
  <c r="U223" i="22"/>
  <c r="V223" i="22"/>
  <c r="W223" i="22"/>
  <c r="X223" i="22"/>
  <c r="Y223" i="22"/>
  <c r="Z223" i="22"/>
  <c r="AA223" i="22"/>
  <c r="U224" i="22"/>
  <c r="V224" i="22"/>
  <c r="W224" i="22"/>
  <c r="X224" i="22"/>
  <c r="Y224" i="22"/>
  <c r="Z224" i="22"/>
  <c r="AA224" i="22"/>
  <c r="U225" i="22"/>
  <c r="V225" i="22"/>
  <c r="W225" i="22"/>
  <c r="X225" i="22"/>
  <c r="Y225" i="22"/>
  <c r="Z225" i="22"/>
  <c r="AA225" i="22"/>
  <c r="U226" i="22"/>
  <c r="V226" i="22"/>
  <c r="W226" i="22"/>
  <c r="X226" i="22"/>
  <c r="Y226" i="22"/>
  <c r="Z226" i="22"/>
  <c r="AA226" i="22"/>
  <c r="U227" i="22"/>
  <c r="V227" i="22"/>
  <c r="W227" i="22"/>
  <c r="X227" i="22"/>
  <c r="Y227" i="22"/>
  <c r="Z227" i="22"/>
  <c r="AA227" i="22"/>
  <c r="U228" i="22"/>
  <c r="V228" i="22"/>
  <c r="W228" i="22"/>
  <c r="X228" i="22"/>
  <c r="Y228" i="22"/>
  <c r="Z228" i="22"/>
  <c r="AA228" i="22"/>
  <c r="U229" i="22"/>
  <c r="V229" i="22"/>
  <c r="W229" i="22"/>
  <c r="X229" i="22"/>
  <c r="Y229" i="22"/>
  <c r="Z229" i="22"/>
  <c r="AA229" i="22"/>
  <c r="U230" i="22"/>
  <c r="V230" i="22"/>
  <c r="W230" i="22"/>
  <c r="X230" i="22"/>
  <c r="Y230" i="22"/>
  <c r="Z230" i="22"/>
  <c r="AA230" i="22"/>
  <c r="U231" i="22"/>
  <c r="V231" i="22"/>
  <c r="W231" i="22"/>
  <c r="X231" i="22"/>
  <c r="Y231" i="22"/>
  <c r="Z231" i="22"/>
  <c r="AA231" i="22"/>
  <c r="U232" i="22"/>
  <c r="V232" i="22"/>
  <c r="W232" i="22"/>
  <c r="X232" i="22"/>
  <c r="Y232" i="22"/>
  <c r="Z232" i="22"/>
  <c r="AA232" i="22"/>
  <c r="U233" i="22"/>
  <c r="V233" i="22"/>
  <c r="W233" i="22"/>
  <c r="X233" i="22"/>
  <c r="Y233" i="22"/>
  <c r="Z233" i="22"/>
  <c r="AA233" i="22"/>
  <c r="U234" i="22"/>
  <c r="V234" i="22"/>
  <c r="W234" i="22"/>
  <c r="X234" i="22"/>
  <c r="Y234" i="22"/>
  <c r="Z234" i="22"/>
  <c r="AA234" i="22"/>
  <c r="U235" i="22"/>
  <c r="V235" i="22"/>
  <c r="W235" i="22"/>
  <c r="X235" i="22"/>
  <c r="Y235" i="22"/>
  <c r="Z235" i="22"/>
  <c r="AA235" i="22"/>
  <c r="U236" i="22"/>
  <c r="V236" i="22"/>
  <c r="W236" i="22"/>
  <c r="X236" i="22"/>
  <c r="Y236" i="22"/>
  <c r="Z236" i="22"/>
  <c r="AA236" i="22"/>
  <c r="U237" i="22"/>
  <c r="V237" i="22"/>
  <c r="W237" i="22"/>
  <c r="X237" i="22"/>
  <c r="Y237" i="22"/>
  <c r="Z237" i="22"/>
  <c r="AA237" i="22"/>
  <c r="U238" i="22"/>
  <c r="V238" i="22"/>
  <c r="W238" i="22"/>
  <c r="X238" i="22"/>
  <c r="Y238" i="22"/>
  <c r="Z238" i="22"/>
  <c r="AA238" i="22"/>
  <c r="U239" i="22"/>
  <c r="V239" i="22"/>
  <c r="W239" i="22"/>
  <c r="X239" i="22"/>
  <c r="Y239" i="22"/>
  <c r="Z239" i="22"/>
  <c r="AA239" i="22"/>
  <c r="U240" i="22"/>
  <c r="V240" i="22"/>
  <c r="W240" i="22"/>
  <c r="X240" i="22"/>
  <c r="Y240" i="22"/>
  <c r="Z240" i="22"/>
  <c r="AA240" i="22"/>
  <c r="U241" i="22"/>
  <c r="V241" i="22"/>
  <c r="W241" i="22"/>
  <c r="X241" i="22"/>
  <c r="Y241" i="22"/>
  <c r="Z241" i="22"/>
  <c r="AA241" i="22"/>
  <c r="U242" i="22"/>
  <c r="V242" i="22"/>
  <c r="W242" i="22"/>
  <c r="X242" i="22"/>
  <c r="Y242" i="22"/>
  <c r="Z242" i="22"/>
  <c r="AA242" i="22"/>
  <c r="U243" i="22"/>
  <c r="V243" i="22"/>
  <c r="W243" i="22"/>
  <c r="X243" i="22"/>
  <c r="Y243" i="22"/>
  <c r="Z243" i="22"/>
  <c r="AA243" i="22"/>
  <c r="U244" i="22"/>
  <c r="V244" i="22"/>
  <c r="W244" i="22"/>
  <c r="X244" i="22"/>
  <c r="Y244" i="22"/>
  <c r="Z244" i="22"/>
  <c r="AA244" i="22"/>
  <c r="U245" i="22"/>
  <c r="V245" i="22"/>
  <c r="W245" i="22"/>
  <c r="X245" i="22"/>
  <c r="Y245" i="22"/>
  <c r="Z245" i="22"/>
  <c r="AA245" i="22"/>
  <c r="U246" i="22"/>
  <c r="V246" i="22"/>
  <c r="W246" i="22"/>
  <c r="X246" i="22"/>
  <c r="Y246" i="22"/>
  <c r="Z246" i="22"/>
  <c r="AA246" i="22"/>
  <c r="U247" i="22"/>
  <c r="V247" i="22"/>
  <c r="W247" i="22"/>
  <c r="X247" i="22"/>
  <c r="Y247" i="22"/>
  <c r="Z247" i="22"/>
  <c r="AA247" i="22"/>
  <c r="U248" i="22"/>
  <c r="V248" i="22"/>
  <c r="W248" i="22"/>
  <c r="X248" i="22"/>
  <c r="Y248" i="22"/>
  <c r="Z248" i="22"/>
  <c r="AA248" i="22"/>
  <c r="U249" i="22"/>
  <c r="V249" i="22"/>
  <c r="W249" i="22"/>
  <c r="X249" i="22"/>
  <c r="Y249" i="22"/>
  <c r="Z249" i="22"/>
  <c r="AA249" i="22"/>
  <c r="U250" i="22"/>
  <c r="V250" i="22"/>
  <c r="W250" i="22"/>
  <c r="X250" i="22"/>
  <c r="Y250" i="22"/>
  <c r="Z250" i="22"/>
  <c r="AA250" i="22"/>
  <c r="U251" i="22"/>
  <c r="V251" i="22"/>
  <c r="W251" i="22"/>
  <c r="X251" i="22"/>
  <c r="Y251" i="22"/>
  <c r="Z251" i="22"/>
  <c r="AA251" i="22"/>
  <c r="U252" i="22"/>
  <c r="V252" i="22"/>
  <c r="W252" i="22"/>
  <c r="X252" i="22"/>
  <c r="Y252" i="22"/>
  <c r="Z252" i="22"/>
  <c r="AA252" i="22"/>
  <c r="U253" i="22"/>
  <c r="V253" i="22"/>
  <c r="W253" i="22"/>
  <c r="X253" i="22"/>
  <c r="Y253" i="22"/>
  <c r="Z253" i="22"/>
  <c r="AA253" i="22"/>
  <c r="U254" i="22"/>
  <c r="V254" i="22"/>
  <c r="W254" i="22"/>
  <c r="X254" i="22"/>
  <c r="Y254" i="22"/>
  <c r="Z254" i="22"/>
  <c r="AA254" i="22"/>
  <c r="U255" i="22"/>
  <c r="V255" i="22"/>
  <c r="W255" i="22"/>
  <c r="X255" i="22"/>
  <c r="Y255" i="22"/>
  <c r="Z255" i="22"/>
  <c r="AA255" i="22"/>
  <c r="U256" i="22"/>
  <c r="V256" i="22"/>
  <c r="W256" i="22"/>
  <c r="X256" i="22"/>
  <c r="Y256" i="22"/>
  <c r="Z256" i="22"/>
  <c r="AA256" i="22"/>
  <c r="U257" i="22"/>
  <c r="V257" i="22"/>
  <c r="W257" i="22"/>
  <c r="X257" i="22"/>
  <c r="Y257" i="22"/>
  <c r="Z257" i="22"/>
  <c r="AA257" i="22"/>
  <c r="U258" i="22"/>
  <c r="V258" i="22"/>
  <c r="W258" i="22"/>
  <c r="X258" i="22"/>
  <c r="Y258" i="22"/>
  <c r="Z258" i="22"/>
  <c r="AA258" i="22"/>
  <c r="U259" i="22"/>
  <c r="V259" i="22"/>
  <c r="W259" i="22"/>
  <c r="X259" i="22"/>
  <c r="Y259" i="22"/>
  <c r="Z259" i="22"/>
  <c r="AA259" i="22"/>
  <c r="U260" i="22"/>
  <c r="V260" i="22"/>
  <c r="W260" i="22"/>
  <c r="X260" i="22"/>
  <c r="Y260" i="22"/>
  <c r="Z260" i="22"/>
  <c r="AA260" i="22"/>
  <c r="U261" i="22"/>
  <c r="V261" i="22"/>
  <c r="W261" i="22"/>
  <c r="X261" i="22"/>
  <c r="Y261" i="22"/>
  <c r="Z261" i="22"/>
  <c r="AA261" i="22"/>
  <c r="U262" i="22"/>
  <c r="V262" i="22"/>
  <c r="W262" i="22"/>
  <c r="X262" i="22"/>
  <c r="Y262" i="22"/>
  <c r="Z262" i="22"/>
  <c r="AA262" i="22"/>
  <c r="U263" i="22"/>
  <c r="V263" i="22"/>
  <c r="W263" i="22"/>
  <c r="X263" i="22"/>
  <c r="Y263" i="22"/>
  <c r="Z263" i="22"/>
  <c r="AA263" i="22"/>
  <c r="U264" i="22"/>
  <c r="V264" i="22"/>
  <c r="W264" i="22"/>
  <c r="X264" i="22"/>
  <c r="Y264" i="22"/>
  <c r="Z264" i="22"/>
  <c r="AA264" i="22"/>
  <c r="U265" i="22"/>
  <c r="V265" i="22"/>
  <c r="W265" i="22"/>
  <c r="X265" i="22"/>
  <c r="Y265" i="22"/>
  <c r="Z265" i="22"/>
  <c r="AA265" i="22"/>
  <c r="U266" i="22"/>
  <c r="V266" i="22"/>
  <c r="W266" i="22"/>
  <c r="X266" i="22"/>
  <c r="Y266" i="22"/>
  <c r="Z266" i="22"/>
  <c r="AA266" i="22"/>
  <c r="U267" i="22"/>
  <c r="V267" i="22"/>
  <c r="W267" i="22"/>
  <c r="X267" i="22"/>
  <c r="Y267" i="22"/>
  <c r="Z267" i="22"/>
  <c r="AA267" i="22"/>
  <c r="U268" i="22"/>
  <c r="V268" i="22"/>
  <c r="W268" i="22"/>
  <c r="X268" i="22"/>
  <c r="Y268" i="22"/>
  <c r="Z268" i="22"/>
  <c r="AA268" i="22"/>
  <c r="U269" i="22"/>
  <c r="V269" i="22"/>
  <c r="W269" i="22"/>
  <c r="X269" i="22"/>
  <c r="Y269" i="22"/>
  <c r="Z269" i="22"/>
  <c r="AA269" i="22"/>
  <c r="U270" i="22"/>
  <c r="V270" i="22"/>
  <c r="W270" i="22"/>
  <c r="X270" i="22"/>
  <c r="Y270" i="22"/>
  <c r="Z270" i="22"/>
  <c r="AA270" i="22"/>
  <c r="U271" i="22"/>
  <c r="V271" i="22"/>
  <c r="W271" i="22"/>
  <c r="X271" i="22"/>
  <c r="Y271" i="22"/>
  <c r="Z271" i="22"/>
  <c r="AA271" i="22"/>
  <c r="U272" i="22"/>
  <c r="V272" i="22"/>
  <c r="W272" i="22"/>
  <c r="X272" i="22"/>
  <c r="Y272" i="22"/>
  <c r="Z272" i="22"/>
  <c r="AA272" i="22"/>
  <c r="U273" i="22"/>
  <c r="V273" i="22"/>
  <c r="W273" i="22"/>
  <c r="X273" i="22"/>
  <c r="Y273" i="22"/>
  <c r="Z273" i="22"/>
  <c r="AA273" i="22"/>
  <c r="U274" i="22"/>
  <c r="V274" i="22"/>
  <c r="W274" i="22"/>
  <c r="X274" i="22"/>
  <c r="Y274" i="22"/>
  <c r="Z274" i="22"/>
  <c r="AA274" i="22"/>
  <c r="U275" i="22"/>
  <c r="V275" i="22"/>
  <c r="W275" i="22"/>
  <c r="X275" i="22"/>
  <c r="Y275" i="22"/>
  <c r="Z275" i="22"/>
  <c r="AA275" i="22"/>
  <c r="U276" i="22"/>
  <c r="V276" i="22"/>
  <c r="W276" i="22"/>
  <c r="X276" i="22"/>
  <c r="Y276" i="22"/>
  <c r="Z276" i="22"/>
  <c r="AA276" i="22"/>
  <c r="U277" i="22"/>
  <c r="V277" i="22"/>
  <c r="W277" i="22"/>
  <c r="X277" i="22"/>
  <c r="Y277" i="22"/>
  <c r="Z277" i="22"/>
  <c r="AA277" i="22"/>
  <c r="U278" i="22"/>
  <c r="V278" i="22"/>
  <c r="W278" i="22"/>
  <c r="X278" i="22"/>
  <c r="Y278" i="22"/>
  <c r="Z278" i="22"/>
  <c r="AA278" i="22"/>
  <c r="U279" i="22"/>
  <c r="V279" i="22"/>
  <c r="W279" i="22"/>
  <c r="X279" i="22"/>
  <c r="Y279" i="22"/>
  <c r="Z279" i="22"/>
  <c r="AA279" i="22"/>
  <c r="U280" i="22"/>
  <c r="V280" i="22"/>
  <c r="W280" i="22"/>
  <c r="X280" i="22"/>
  <c r="Y280" i="22"/>
  <c r="Z280" i="22"/>
  <c r="AA280" i="22"/>
  <c r="U281" i="22"/>
  <c r="V281" i="22"/>
  <c r="W281" i="22"/>
  <c r="X281" i="22"/>
  <c r="Y281" i="22"/>
  <c r="Z281" i="22"/>
  <c r="AA281" i="22"/>
  <c r="U282" i="22"/>
  <c r="V282" i="22"/>
  <c r="W282" i="22"/>
  <c r="X282" i="22"/>
  <c r="Y282" i="22"/>
  <c r="Z282" i="22"/>
  <c r="AA282" i="22"/>
  <c r="U283" i="22"/>
  <c r="V283" i="22"/>
  <c r="W283" i="22"/>
  <c r="X283" i="22"/>
  <c r="Y283" i="22"/>
  <c r="Z283" i="22"/>
  <c r="AA283" i="22"/>
  <c r="U284" i="22"/>
  <c r="V284" i="22"/>
  <c r="W284" i="22"/>
  <c r="X284" i="22"/>
  <c r="Y284" i="22"/>
  <c r="Z284" i="22"/>
  <c r="AA284" i="22"/>
  <c r="U285" i="22"/>
  <c r="V285" i="22"/>
  <c r="W285" i="22"/>
  <c r="X285" i="22"/>
  <c r="Y285" i="22"/>
  <c r="Z285" i="22"/>
  <c r="AA285" i="22"/>
  <c r="U286" i="22"/>
  <c r="V286" i="22"/>
  <c r="W286" i="22"/>
  <c r="X286" i="22"/>
  <c r="Y286" i="22"/>
  <c r="Z286" i="22"/>
  <c r="AA286" i="22"/>
  <c r="U287" i="22"/>
  <c r="V287" i="22"/>
  <c r="W287" i="22"/>
  <c r="X287" i="22"/>
  <c r="Y287" i="22"/>
  <c r="Z287" i="22"/>
  <c r="AA287" i="22"/>
  <c r="U288" i="22"/>
  <c r="V288" i="22"/>
  <c r="W288" i="22"/>
  <c r="X288" i="22"/>
  <c r="Y288" i="22"/>
  <c r="Z288" i="22"/>
  <c r="AA288" i="22"/>
  <c r="U289" i="22"/>
  <c r="V289" i="22"/>
  <c r="W289" i="22"/>
  <c r="X289" i="22"/>
  <c r="Y289" i="22"/>
  <c r="Z289" i="22"/>
  <c r="AA289" i="22"/>
  <c r="U290" i="22"/>
  <c r="V290" i="22"/>
  <c r="W290" i="22"/>
  <c r="X290" i="22"/>
  <c r="Y290" i="22"/>
  <c r="Z290" i="22"/>
  <c r="AA290" i="22"/>
  <c r="U291" i="22"/>
  <c r="V291" i="22"/>
  <c r="W291" i="22"/>
  <c r="X291" i="22"/>
  <c r="Y291" i="22"/>
  <c r="Z291" i="22"/>
  <c r="AA291" i="22"/>
  <c r="U292" i="22"/>
  <c r="V292" i="22"/>
  <c r="W292" i="22"/>
  <c r="X292" i="22"/>
  <c r="Y292" i="22"/>
  <c r="Z292" i="22"/>
  <c r="AA292" i="22"/>
  <c r="U293" i="22"/>
  <c r="V293" i="22"/>
  <c r="W293" i="22"/>
  <c r="X293" i="22"/>
  <c r="Y293" i="22"/>
  <c r="Z293" i="22"/>
  <c r="AA293" i="22"/>
  <c r="U294" i="22"/>
  <c r="V294" i="22"/>
  <c r="W294" i="22"/>
  <c r="X294" i="22"/>
  <c r="Y294" i="22"/>
  <c r="Z294" i="22"/>
  <c r="AA294" i="22"/>
  <c r="U295" i="22"/>
  <c r="V295" i="22"/>
  <c r="W295" i="22"/>
  <c r="X295" i="22"/>
  <c r="Y295" i="22"/>
  <c r="Z295" i="22"/>
  <c r="AA295" i="22"/>
  <c r="U296" i="22"/>
  <c r="V296" i="22"/>
  <c r="W296" i="22"/>
  <c r="X296" i="22"/>
  <c r="Y296" i="22"/>
  <c r="Z296" i="22"/>
  <c r="AA296" i="22"/>
  <c r="U297" i="22"/>
  <c r="V297" i="22"/>
  <c r="W297" i="22"/>
  <c r="X297" i="22"/>
  <c r="Y297" i="22"/>
  <c r="Z297" i="22"/>
  <c r="AA297" i="22"/>
  <c r="U298" i="22"/>
  <c r="V298" i="22"/>
  <c r="W298" i="22"/>
  <c r="X298" i="22"/>
  <c r="Y298" i="22"/>
  <c r="Z298" i="22"/>
  <c r="AA298" i="22"/>
  <c r="U299" i="22"/>
  <c r="V299" i="22"/>
  <c r="W299" i="22"/>
  <c r="X299" i="22"/>
  <c r="Y299" i="22"/>
  <c r="Z299" i="22"/>
  <c r="AA299" i="22"/>
  <c r="U300" i="22"/>
  <c r="V300" i="22"/>
  <c r="W300" i="22"/>
  <c r="X300" i="22"/>
  <c r="Y300" i="22"/>
  <c r="Z300" i="22"/>
  <c r="AA300" i="22"/>
  <c r="U301" i="22"/>
  <c r="V301" i="22"/>
  <c r="W301" i="22"/>
  <c r="X301" i="22"/>
  <c r="Y301" i="22"/>
  <c r="Z301" i="22"/>
  <c r="AA301" i="22"/>
  <c r="U302" i="22"/>
  <c r="V302" i="22"/>
  <c r="W302" i="22"/>
  <c r="X302" i="22"/>
  <c r="Y302" i="22"/>
  <c r="Z302" i="22"/>
  <c r="AA302" i="22"/>
  <c r="U303" i="22"/>
  <c r="V303" i="22"/>
  <c r="W303" i="22"/>
  <c r="X303" i="22"/>
  <c r="Y303" i="22"/>
  <c r="Z303" i="22"/>
  <c r="AA303" i="22"/>
  <c r="U304" i="22"/>
  <c r="V304" i="22"/>
  <c r="W304" i="22"/>
  <c r="X304" i="22"/>
  <c r="Y304" i="22"/>
  <c r="Z304" i="22"/>
  <c r="AA304" i="22"/>
  <c r="U305" i="22"/>
  <c r="V305" i="22"/>
  <c r="W305" i="22"/>
  <c r="X305" i="22"/>
  <c r="Y305" i="22"/>
  <c r="Z305" i="22"/>
  <c r="AA305" i="22"/>
  <c r="U306" i="22"/>
  <c r="V306" i="22"/>
  <c r="W306" i="22"/>
  <c r="X306" i="22"/>
  <c r="Y306" i="22"/>
  <c r="Z306" i="22"/>
  <c r="AA306" i="22"/>
  <c r="U307" i="22"/>
  <c r="V307" i="22"/>
  <c r="W307" i="22"/>
  <c r="X307" i="22"/>
  <c r="Y307" i="22"/>
  <c r="Z307" i="22"/>
  <c r="AA307" i="22"/>
  <c r="U308" i="22"/>
  <c r="V308" i="22"/>
  <c r="W308" i="22"/>
  <c r="X308" i="22"/>
  <c r="Y308" i="22"/>
  <c r="Z308" i="22"/>
  <c r="AA308" i="22"/>
  <c r="U309" i="22"/>
  <c r="V309" i="22"/>
  <c r="W309" i="22"/>
  <c r="X309" i="22"/>
  <c r="Y309" i="22"/>
  <c r="Z309" i="22"/>
  <c r="AA309" i="22"/>
  <c r="U310" i="22"/>
  <c r="V310" i="22"/>
  <c r="W310" i="22"/>
  <c r="X310" i="22"/>
  <c r="Y310" i="22"/>
  <c r="Z310" i="22"/>
  <c r="AA310" i="22"/>
  <c r="U311" i="22"/>
  <c r="V311" i="22"/>
  <c r="W311" i="22"/>
  <c r="X311" i="22"/>
  <c r="Y311" i="22"/>
  <c r="Z311" i="22"/>
  <c r="AA311" i="22"/>
  <c r="U312" i="22"/>
  <c r="V312" i="22"/>
  <c r="W312" i="22"/>
  <c r="X312" i="22"/>
  <c r="Y312" i="22"/>
  <c r="Z312" i="22"/>
  <c r="AA312" i="22"/>
  <c r="U313" i="22"/>
  <c r="V313" i="22"/>
  <c r="W313" i="22"/>
  <c r="X313" i="22"/>
  <c r="Y313" i="22"/>
  <c r="Z313" i="22"/>
  <c r="AA313" i="22"/>
  <c r="U314" i="22"/>
  <c r="V314" i="22"/>
  <c r="W314" i="22"/>
  <c r="X314" i="22"/>
  <c r="Y314" i="22"/>
  <c r="Z314" i="22"/>
  <c r="AA314" i="22"/>
  <c r="U315" i="22"/>
  <c r="V315" i="22"/>
  <c r="W315" i="22"/>
  <c r="X315" i="22"/>
  <c r="Y315" i="22"/>
  <c r="Z315" i="22"/>
  <c r="AA315" i="22"/>
  <c r="U316" i="22"/>
  <c r="V316" i="22"/>
  <c r="W316" i="22"/>
  <c r="X316" i="22"/>
  <c r="Y316" i="22"/>
  <c r="Z316" i="22"/>
  <c r="AA316" i="22"/>
  <c r="U317" i="22"/>
  <c r="V317" i="22"/>
  <c r="W317" i="22"/>
  <c r="X317" i="22"/>
  <c r="Y317" i="22"/>
  <c r="Z317" i="22"/>
  <c r="AA317" i="22"/>
  <c r="U318" i="22"/>
  <c r="V318" i="22"/>
  <c r="W318" i="22"/>
  <c r="X318" i="22"/>
  <c r="Y318" i="22"/>
  <c r="Z318" i="22"/>
  <c r="AA318" i="22"/>
  <c r="U319" i="22"/>
  <c r="V319" i="22"/>
  <c r="W319" i="22"/>
  <c r="X319" i="22"/>
  <c r="Y319" i="22"/>
  <c r="Z319" i="22"/>
  <c r="AA319" i="22"/>
  <c r="U320" i="22"/>
  <c r="V320" i="22"/>
  <c r="W320" i="22"/>
  <c r="X320" i="22"/>
  <c r="Y320" i="22"/>
  <c r="Z320" i="22"/>
  <c r="AA320" i="22"/>
  <c r="U321" i="22"/>
  <c r="V321" i="22"/>
  <c r="W321" i="22"/>
  <c r="X321" i="22"/>
  <c r="Y321" i="22"/>
  <c r="Z321" i="22"/>
  <c r="AA321" i="22"/>
  <c r="U322" i="22"/>
  <c r="V322" i="22"/>
  <c r="W322" i="22"/>
  <c r="X322" i="22"/>
  <c r="Y322" i="22"/>
  <c r="Z322" i="22"/>
  <c r="AA322" i="22"/>
  <c r="U323" i="22"/>
  <c r="V323" i="22"/>
  <c r="W323" i="22"/>
  <c r="X323" i="22"/>
  <c r="Y323" i="22"/>
  <c r="Z323" i="22"/>
  <c r="AA323" i="22"/>
  <c r="U324" i="22"/>
  <c r="V324" i="22"/>
  <c r="W324" i="22"/>
  <c r="X324" i="22"/>
  <c r="Y324" i="22"/>
  <c r="Z324" i="22"/>
  <c r="AA324" i="22"/>
  <c r="U325" i="22"/>
  <c r="V325" i="22"/>
  <c r="W325" i="22"/>
  <c r="X325" i="22"/>
  <c r="Y325" i="22"/>
  <c r="Z325" i="22"/>
  <c r="AA325" i="22"/>
  <c r="U326" i="22"/>
  <c r="V326" i="22"/>
  <c r="W326" i="22"/>
  <c r="X326" i="22"/>
  <c r="Y326" i="22"/>
  <c r="Z326" i="22"/>
  <c r="AA326" i="22"/>
  <c r="U327" i="22"/>
  <c r="V327" i="22"/>
  <c r="W327" i="22"/>
  <c r="X327" i="22"/>
  <c r="Y327" i="22"/>
  <c r="Z327" i="22"/>
  <c r="AA327" i="22"/>
  <c r="U328" i="22"/>
  <c r="V328" i="22"/>
  <c r="W328" i="22"/>
  <c r="X328" i="22"/>
  <c r="Y328" i="22"/>
  <c r="Z328" i="22"/>
  <c r="AA328" i="22"/>
  <c r="U329" i="22"/>
  <c r="V329" i="22"/>
  <c r="W329" i="22"/>
  <c r="X329" i="22"/>
  <c r="Y329" i="22"/>
  <c r="Z329" i="22"/>
  <c r="AA329" i="22"/>
  <c r="U330" i="22"/>
  <c r="V330" i="22"/>
  <c r="W330" i="22"/>
  <c r="X330" i="22"/>
  <c r="Y330" i="22"/>
  <c r="Z330" i="22"/>
  <c r="AA330" i="22"/>
  <c r="U331" i="22"/>
  <c r="V331" i="22"/>
  <c r="W331" i="22"/>
  <c r="X331" i="22"/>
  <c r="Y331" i="22"/>
  <c r="Z331" i="22"/>
  <c r="AA331" i="22"/>
  <c r="U332" i="22"/>
  <c r="V332" i="22"/>
  <c r="W332" i="22"/>
  <c r="X332" i="22"/>
  <c r="Y332" i="22"/>
  <c r="Z332" i="22"/>
  <c r="AA332" i="22"/>
  <c r="U333" i="22"/>
  <c r="V333" i="22"/>
  <c r="W333" i="22"/>
  <c r="X333" i="22"/>
  <c r="Y333" i="22"/>
  <c r="Z333" i="22"/>
  <c r="AA333" i="22"/>
  <c r="U334" i="22"/>
  <c r="V334" i="22"/>
  <c r="W334" i="22"/>
  <c r="X334" i="22"/>
  <c r="Y334" i="22"/>
  <c r="Z334" i="22"/>
  <c r="AA334" i="22"/>
  <c r="U335" i="22"/>
  <c r="V335" i="22"/>
  <c r="W335" i="22"/>
  <c r="X335" i="22"/>
  <c r="Y335" i="22"/>
  <c r="Z335" i="22"/>
  <c r="AA335" i="22"/>
  <c r="U336" i="22"/>
  <c r="V336" i="22"/>
  <c r="W336" i="22"/>
  <c r="X336" i="22"/>
  <c r="Y336" i="22"/>
  <c r="Z336" i="22"/>
  <c r="AA336" i="22"/>
  <c r="U337" i="22"/>
  <c r="V337" i="22"/>
  <c r="W337" i="22"/>
  <c r="X337" i="22"/>
  <c r="Y337" i="22"/>
  <c r="Z337" i="22"/>
  <c r="AA337" i="22"/>
  <c r="U338" i="22"/>
  <c r="V338" i="22"/>
  <c r="W338" i="22"/>
  <c r="X338" i="22"/>
  <c r="Y338" i="22"/>
  <c r="Z338" i="22"/>
  <c r="AA338" i="22"/>
  <c r="U339" i="22"/>
  <c r="V339" i="22"/>
  <c r="W339" i="22"/>
  <c r="X339" i="22"/>
  <c r="Y339" i="22"/>
  <c r="Z339" i="22"/>
  <c r="AA339" i="22"/>
  <c r="U340" i="22"/>
  <c r="V340" i="22"/>
  <c r="W340" i="22"/>
  <c r="X340" i="22"/>
  <c r="Y340" i="22"/>
  <c r="Z340" i="22"/>
  <c r="AA340" i="22"/>
  <c r="U341" i="22"/>
  <c r="V341" i="22"/>
  <c r="W341" i="22"/>
  <c r="X341" i="22"/>
  <c r="Y341" i="22"/>
  <c r="Z341" i="22"/>
  <c r="AA341" i="22"/>
  <c r="U342" i="22"/>
  <c r="V342" i="22"/>
  <c r="W342" i="22"/>
  <c r="X342" i="22"/>
  <c r="Y342" i="22"/>
  <c r="Z342" i="22"/>
  <c r="AA342" i="22"/>
  <c r="U343" i="22"/>
  <c r="V343" i="22"/>
  <c r="W343" i="22"/>
  <c r="X343" i="22"/>
  <c r="Y343" i="22"/>
  <c r="Z343" i="22"/>
  <c r="AA343" i="22"/>
  <c r="U344" i="22"/>
  <c r="V344" i="22"/>
  <c r="W344" i="22"/>
  <c r="X344" i="22"/>
  <c r="Y344" i="22"/>
  <c r="Z344" i="22"/>
  <c r="AA344" i="22"/>
  <c r="U345" i="22"/>
  <c r="V345" i="22"/>
  <c r="W345" i="22"/>
  <c r="X345" i="22"/>
  <c r="Y345" i="22"/>
  <c r="Z345" i="22"/>
  <c r="AA345" i="22"/>
  <c r="U346" i="22"/>
  <c r="V346" i="22"/>
  <c r="W346" i="22"/>
  <c r="X346" i="22"/>
  <c r="Y346" i="22"/>
  <c r="Z346" i="22"/>
  <c r="AA346" i="22"/>
  <c r="U347" i="22"/>
  <c r="V347" i="22"/>
  <c r="W347" i="22"/>
  <c r="X347" i="22"/>
  <c r="Y347" i="22"/>
  <c r="Z347" i="22"/>
  <c r="AA347" i="22"/>
  <c r="U348" i="22"/>
  <c r="V348" i="22"/>
  <c r="W348" i="22"/>
  <c r="X348" i="22"/>
  <c r="Y348" i="22"/>
  <c r="Z348" i="22"/>
  <c r="AA348" i="22"/>
  <c r="U349" i="22"/>
  <c r="V349" i="22"/>
  <c r="W349" i="22"/>
  <c r="X349" i="22"/>
  <c r="Y349" i="22"/>
  <c r="Z349" i="22"/>
  <c r="AA349" i="22"/>
  <c r="U350" i="22"/>
  <c r="V350" i="22"/>
  <c r="W350" i="22"/>
  <c r="X350" i="22"/>
  <c r="Y350" i="22"/>
  <c r="Z350" i="22"/>
  <c r="AA350" i="22"/>
  <c r="U351" i="22"/>
  <c r="V351" i="22"/>
  <c r="W351" i="22"/>
  <c r="X351" i="22"/>
  <c r="Y351" i="22"/>
  <c r="Z351" i="22"/>
  <c r="AA351" i="22"/>
  <c r="U352" i="22"/>
  <c r="V352" i="22"/>
  <c r="W352" i="22"/>
  <c r="X352" i="22"/>
  <c r="Y352" i="22"/>
  <c r="Z352" i="22"/>
  <c r="AA352" i="22"/>
  <c r="U353" i="22"/>
  <c r="V353" i="22"/>
  <c r="W353" i="22"/>
  <c r="X353" i="22"/>
  <c r="Y353" i="22"/>
  <c r="Z353" i="22"/>
  <c r="AA353" i="22"/>
  <c r="U354" i="22"/>
  <c r="V354" i="22"/>
  <c r="W354" i="22"/>
  <c r="X354" i="22"/>
  <c r="Y354" i="22"/>
  <c r="Z354" i="22"/>
  <c r="AA354" i="22"/>
  <c r="U355" i="22"/>
  <c r="V355" i="22"/>
  <c r="W355" i="22"/>
  <c r="X355" i="22"/>
  <c r="Y355" i="22"/>
  <c r="Z355" i="22"/>
  <c r="AA355" i="22"/>
  <c r="U356" i="22"/>
  <c r="V356" i="22"/>
  <c r="W356" i="22"/>
  <c r="X356" i="22"/>
  <c r="Y356" i="22"/>
  <c r="Z356" i="22"/>
  <c r="AA356" i="22"/>
  <c r="U357" i="22"/>
  <c r="V357" i="22"/>
  <c r="W357" i="22"/>
  <c r="X357" i="22"/>
  <c r="Y357" i="22"/>
  <c r="Z357" i="22"/>
  <c r="AA357" i="22"/>
  <c r="U358" i="22"/>
  <c r="V358" i="22"/>
  <c r="W358" i="22"/>
  <c r="X358" i="22"/>
  <c r="Y358" i="22"/>
  <c r="Z358" i="22"/>
  <c r="AA358" i="22"/>
  <c r="U359" i="22"/>
  <c r="V359" i="22"/>
  <c r="W359" i="22"/>
  <c r="X359" i="22"/>
  <c r="Y359" i="22"/>
  <c r="Z359" i="22"/>
  <c r="AA359" i="22"/>
  <c r="U360" i="22"/>
  <c r="V360" i="22"/>
  <c r="W360" i="22"/>
  <c r="X360" i="22"/>
  <c r="Y360" i="22"/>
  <c r="Z360" i="22"/>
  <c r="AA360" i="22"/>
  <c r="U361" i="22"/>
  <c r="V361" i="22"/>
  <c r="W361" i="22"/>
  <c r="X361" i="22"/>
  <c r="Y361" i="22"/>
  <c r="Z361" i="22"/>
  <c r="AA361" i="22"/>
  <c r="U362" i="22"/>
  <c r="V362" i="22"/>
  <c r="W362" i="22"/>
  <c r="X362" i="22"/>
  <c r="Y362" i="22"/>
  <c r="Z362" i="22"/>
  <c r="AA362" i="22"/>
  <c r="U363" i="22"/>
  <c r="V363" i="22"/>
  <c r="W363" i="22"/>
  <c r="X363" i="22"/>
  <c r="Y363" i="22"/>
  <c r="Z363" i="22"/>
  <c r="AA363" i="22"/>
  <c r="U364" i="22"/>
  <c r="V364" i="22"/>
  <c r="W364" i="22"/>
  <c r="X364" i="22"/>
  <c r="Y364" i="22"/>
  <c r="Z364" i="22"/>
  <c r="AA364" i="22"/>
  <c r="U365" i="22"/>
  <c r="V365" i="22"/>
  <c r="W365" i="22"/>
  <c r="X365" i="22"/>
  <c r="Y365" i="22"/>
  <c r="Z365" i="22"/>
  <c r="AA365" i="22"/>
  <c r="U366" i="22"/>
  <c r="V366" i="22"/>
  <c r="W366" i="22"/>
  <c r="X366" i="22"/>
  <c r="Y366" i="22"/>
  <c r="Z366" i="22"/>
  <c r="AA366" i="22"/>
  <c r="U367" i="22"/>
  <c r="V367" i="22"/>
  <c r="W367" i="22"/>
  <c r="X367" i="22"/>
  <c r="Y367" i="22"/>
  <c r="Z367" i="22"/>
  <c r="AA367" i="22"/>
  <c r="U368" i="22"/>
  <c r="V368" i="22"/>
  <c r="W368" i="22"/>
  <c r="X368" i="22"/>
  <c r="Y368" i="22"/>
  <c r="Z368" i="22"/>
  <c r="AA368" i="22"/>
  <c r="U369" i="22"/>
  <c r="V369" i="22"/>
  <c r="W369" i="22"/>
  <c r="X369" i="22"/>
  <c r="Y369" i="22"/>
  <c r="Z369" i="22"/>
  <c r="AA369" i="22"/>
  <c r="U370" i="22"/>
  <c r="V370" i="22"/>
  <c r="W370" i="22"/>
  <c r="X370" i="22"/>
  <c r="Y370" i="22"/>
  <c r="Z370" i="22"/>
  <c r="AA370" i="22"/>
  <c r="U371" i="22"/>
  <c r="V371" i="22"/>
  <c r="W371" i="22"/>
  <c r="X371" i="22"/>
  <c r="Y371" i="22"/>
  <c r="Z371" i="22"/>
  <c r="AA371" i="22"/>
  <c r="U372" i="22"/>
  <c r="V372" i="22"/>
  <c r="W372" i="22"/>
  <c r="X372" i="22"/>
  <c r="Y372" i="22"/>
  <c r="Z372" i="22"/>
  <c r="AA372" i="22"/>
  <c r="U373" i="22"/>
  <c r="V373" i="22"/>
  <c r="W373" i="22"/>
  <c r="X373" i="22"/>
  <c r="Y373" i="22"/>
  <c r="Z373" i="22"/>
  <c r="AA373" i="22"/>
  <c r="U374" i="22"/>
  <c r="V374" i="22"/>
  <c r="W374" i="22"/>
  <c r="X374" i="22"/>
  <c r="Y374" i="22"/>
  <c r="Z374" i="22"/>
  <c r="AA374" i="22"/>
  <c r="U375" i="22"/>
  <c r="V375" i="22"/>
  <c r="W375" i="22"/>
  <c r="X375" i="22"/>
  <c r="Y375" i="22"/>
  <c r="Z375" i="22"/>
  <c r="AA375" i="22"/>
  <c r="U376" i="22"/>
  <c r="V376" i="22"/>
  <c r="W376" i="22"/>
  <c r="X376" i="22"/>
  <c r="Y376" i="22"/>
  <c r="Z376" i="22"/>
  <c r="AA376" i="22"/>
  <c r="U377" i="22"/>
  <c r="V377" i="22"/>
  <c r="W377" i="22"/>
  <c r="X377" i="22"/>
  <c r="Y377" i="22"/>
  <c r="Z377" i="22"/>
  <c r="AA377" i="22"/>
  <c r="U378" i="22"/>
  <c r="V378" i="22"/>
  <c r="W378" i="22"/>
  <c r="X378" i="22"/>
  <c r="Y378" i="22"/>
  <c r="Z378" i="22"/>
  <c r="AA378" i="22"/>
  <c r="U379" i="22"/>
  <c r="V379" i="22"/>
  <c r="W379" i="22"/>
  <c r="X379" i="22"/>
  <c r="Y379" i="22"/>
  <c r="Z379" i="22"/>
  <c r="AA379" i="22"/>
  <c r="U380" i="22"/>
  <c r="V380" i="22"/>
  <c r="W380" i="22"/>
  <c r="X380" i="22"/>
  <c r="Y380" i="22"/>
  <c r="Z380" i="22"/>
  <c r="AA380" i="22"/>
  <c r="U381" i="22"/>
  <c r="V381" i="22"/>
  <c r="W381" i="22"/>
  <c r="X381" i="22"/>
  <c r="Y381" i="22"/>
  <c r="Z381" i="22"/>
  <c r="AA381" i="22"/>
  <c r="U382" i="22"/>
  <c r="V382" i="22"/>
  <c r="W382" i="22"/>
  <c r="X382" i="22"/>
  <c r="Y382" i="22"/>
  <c r="Z382" i="22"/>
  <c r="AA382" i="22"/>
  <c r="U383" i="22"/>
  <c r="V383" i="22"/>
  <c r="W383" i="22"/>
  <c r="X383" i="22"/>
  <c r="Y383" i="22"/>
  <c r="Z383" i="22"/>
  <c r="AA383" i="22"/>
  <c r="U384" i="22"/>
  <c r="V384" i="22"/>
  <c r="W384" i="22"/>
  <c r="X384" i="22"/>
  <c r="Y384" i="22"/>
  <c r="Z384" i="22"/>
  <c r="AA384" i="22"/>
  <c r="U385" i="22"/>
  <c r="V385" i="22"/>
  <c r="W385" i="22"/>
  <c r="X385" i="22"/>
  <c r="Y385" i="22"/>
  <c r="Z385" i="22"/>
  <c r="AA385" i="22"/>
  <c r="U386" i="22"/>
  <c r="V386" i="22"/>
  <c r="W386" i="22"/>
  <c r="X386" i="22"/>
  <c r="Y386" i="22"/>
  <c r="Z386" i="22"/>
  <c r="AA386" i="22"/>
  <c r="U387" i="22"/>
  <c r="V387" i="22"/>
  <c r="W387" i="22"/>
  <c r="X387" i="22"/>
  <c r="Y387" i="22"/>
  <c r="Z387" i="22"/>
  <c r="AA387" i="22"/>
  <c r="U388" i="22"/>
  <c r="V388" i="22"/>
  <c r="W388" i="22"/>
  <c r="X388" i="22"/>
  <c r="Y388" i="22"/>
  <c r="Z388" i="22"/>
  <c r="AA388" i="22"/>
  <c r="U389" i="22"/>
  <c r="V389" i="22"/>
  <c r="W389" i="22"/>
  <c r="X389" i="22"/>
  <c r="Y389" i="22"/>
  <c r="Z389" i="22"/>
  <c r="AA389" i="22"/>
  <c r="U390" i="22"/>
  <c r="V390" i="22"/>
  <c r="W390" i="22"/>
  <c r="X390" i="22"/>
  <c r="Y390" i="22"/>
  <c r="Z390" i="22"/>
  <c r="AA390" i="22"/>
  <c r="U391" i="22"/>
  <c r="V391" i="22"/>
  <c r="W391" i="22"/>
  <c r="X391" i="22"/>
  <c r="Y391" i="22"/>
  <c r="Z391" i="22"/>
  <c r="AA391" i="22"/>
  <c r="U392" i="22"/>
  <c r="V392" i="22"/>
  <c r="W392" i="22"/>
  <c r="X392" i="22"/>
  <c r="Y392" i="22"/>
  <c r="Z392" i="22"/>
  <c r="AA392" i="22"/>
  <c r="U393" i="22"/>
  <c r="V393" i="22"/>
  <c r="W393" i="22"/>
  <c r="X393" i="22"/>
  <c r="Y393" i="22"/>
  <c r="Z393" i="22"/>
  <c r="AA393" i="22"/>
  <c r="U394" i="22"/>
  <c r="V394" i="22"/>
  <c r="W394" i="22"/>
  <c r="X394" i="22"/>
  <c r="Y394" i="22"/>
  <c r="Z394" i="22"/>
  <c r="AA394" i="22"/>
  <c r="U395" i="22"/>
  <c r="V395" i="22"/>
  <c r="W395" i="22"/>
  <c r="X395" i="22"/>
  <c r="Y395" i="22"/>
  <c r="Z395" i="22"/>
  <c r="AA395" i="22"/>
  <c r="U396" i="22"/>
  <c r="V396" i="22"/>
  <c r="W396" i="22"/>
  <c r="X396" i="22"/>
  <c r="Y396" i="22"/>
  <c r="Z396" i="22"/>
  <c r="AA396" i="22"/>
  <c r="U397" i="22"/>
  <c r="V397" i="22"/>
  <c r="W397" i="22"/>
  <c r="X397" i="22"/>
  <c r="Y397" i="22"/>
  <c r="Z397" i="22"/>
  <c r="AA397" i="22"/>
  <c r="U398" i="22"/>
  <c r="V398" i="22"/>
  <c r="W398" i="22"/>
  <c r="X398" i="22"/>
  <c r="Y398" i="22"/>
  <c r="Z398" i="22"/>
  <c r="AA398" i="22"/>
  <c r="U399" i="22"/>
  <c r="V399" i="22"/>
  <c r="W399" i="22"/>
  <c r="X399" i="22"/>
  <c r="Y399" i="22"/>
  <c r="Z399" i="22"/>
  <c r="AA399" i="22"/>
  <c r="U400" i="22"/>
  <c r="V400" i="22"/>
  <c r="W400" i="22"/>
  <c r="X400" i="22"/>
  <c r="Y400" i="22"/>
  <c r="Z400" i="22"/>
  <c r="AA400" i="22"/>
  <c r="U401" i="22"/>
  <c r="V401" i="22"/>
  <c r="W401" i="22"/>
  <c r="X401" i="22"/>
  <c r="Y401" i="22"/>
  <c r="Z401" i="22"/>
  <c r="AA401" i="22"/>
  <c r="U402" i="22"/>
  <c r="V402" i="22"/>
  <c r="W402" i="22"/>
  <c r="X402" i="22"/>
  <c r="Y402" i="22"/>
  <c r="Z402" i="22"/>
  <c r="AA402" i="22"/>
  <c r="U403" i="22"/>
  <c r="V403" i="22"/>
  <c r="W403" i="22"/>
  <c r="X403" i="22"/>
  <c r="Y403" i="22"/>
  <c r="Z403" i="22"/>
  <c r="AA403" i="22"/>
  <c r="U404" i="22"/>
  <c r="V404" i="22"/>
  <c r="W404" i="22"/>
  <c r="X404" i="22"/>
  <c r="Y404" i="22"/>
  <c r="Z404" i="22"/>
  <c r="AA404" i="22"/>
  <c r="U405" i="22"/>
  <c r="V405" i="22"/>
  <c r="W405" i="22"/>
  <c r="X405" i="22"/>
  <c r="Y405" i="22"/>
  <c r="Z405" i="22"/>
  <c r="AA405" i="22"/>
  <c r="U406" i="22"/>
  <c r="V406" i="22"/>
  <c r="W406" i="22"/>
  <c r="X406" i="22"/>
  <c r="Y406" i="22"/>
  <c r="Z406" i="22"/>
  <c r="AA406" i="22"/>
  <c r="U407" i="22"/>
  <c r="V407" i="22"/>
  <c r="W407" i="22"/>
  <c r="X407" i="22"/>
  <c r="Y407" i="22"/>
  <c r="Z407" i="22"/>
  <c r="AA407" i="22"/>
  <c r="U408" i="22"/>
  <c r="V408" i="22"/>
  <c r="W408" i="22"/>
  <c r="X408" i="22"/>
  <c r="Y408" i="22"/>
  <c r="Z408" i="22"/>
  <c r="AA408" i="22"/>
  <c r="U409" i="22"/>
  <c r="V409" i="22"/>
  <c r="W409" i="22"/>
  <c r="X409" i="22"/>
  <c r="Y409" i="22"/>
  <c r="Z409" i="22"/>
  <c r="AA409" i="22"/>
  <c r="U410" i="22"/>
  <c r="V410" i="22"/>
  <c r="W410" i="22"/>
  <c r="X410" i="22"/>
  <c r="Y410" i="22"/>
  <c r="Z410" i="22"/>
  <c r="AA410" i="22"/>
  <c r="U411" i="22"/>
  <c r="V411" i="22"/>
  <c r="W411" i="22"/>
  <c r="X411" i="22"/>
  <c r="Y411" i="22"/>
  <c r="Z411" i="22"/>
  <c r="AA411" i="22"/>
  <c r="U412" i="22"/>
  <c r="V412" i="22"/>
  <c r="W412" i="22"/>
  <c r="X412" i="22"/>
  <c r="Y412" i="22"/>
  <c r="Z412" i="22"/>
  <c r="AA412" i="22"/>
  <c r="U413" i="22"/>
  <c r="V413" i="22"/>
  <c r="W413" i="22"/>
  <c r="X413" i="22"/>
  <c r="Y413" i="22"/>
  <c r="Z413" i="22"/>
  <c r="AA413" i="22"/>
  <c r="U414" i="22"/>
  <c r="V414" i="22"/>
  <c r="W414" i="22"/>
  <c r="X414" i="22"/>
  <c r="Y414" i="22"/>
  <c r="Z414" i="22"/>
  <c r="AA414" i="22"/>
  <c r="U415" i="22"/>
  <c r="V415" i="22"/>
  <c r="W415" i="22"/>
  <c r="X415" i="22"/>
  <c r="Y415" i="22"/>
  <c r="Z415" i="22"/>
  <c r="AA415" i="22"/>
  <c r="U416" i="22"/>
  <c r="V416" i="22"/>
  <c r="W416" i="22"/>
  <c r="X416" i="22"/>
  <c r="Y416" i="22"/>
  <c r="Z416" i="22"/>
  <c r="AA416" i="22"/>
  <c r="U417" i="22"/>
  <c r="V417" i="22"/>
  <c r="W417" i="22"/>
  <c r="X417" i="22"/>
  <c r="Y417" i="22"/>
  <c r="Z417" i="22"/>
  <c r="AA417" i="22"/>
  <c r="V4" i="22"/>
  <c r="W4" i="22"/>
  <c r="X4" i="22"/>
  <c r="Y4" i="22"/>
  <c r="Z4" i="22"/>
  <c r="AA4" i="22"/>
  <c r="U4" i="22"/>
  <c r="E182" i="22"/>
  <c r="F182" i="22"/>
  <c r="G182" i="22"/>
  <c r="H182" i="22"/>
  <c r="I182" i="22"/>
  <c r="J182" i="22"/>
  <c r="K182" i="22"/>
  <c r="L182" i="22"/>
  <c r="M182" i="22"/>
  <c r="N182" i="22"/>
  <c r="O182" i="22"/>
  <c r="P182" i="22"/>
  <c r="Q182" i="22"/>
  <c r="R182" i="22"/>
  <c r="S182" i="22"/>
  <c r="E183" i="22"/>
  <c r="F183" i="22"/>
  <c r="G183" i="22"/>
  <c r="H183" i="22"/>
  <c r="I183" i="22"/>
  <c r="J183" i="22"/>
  <c r="K183" i="22"/>
  <c r="L183" i="22"/>
  <c r="M183" i="22"/>
  <c r="N183" i="22"/>
  <c r="O183" i="22"/>
  <c r="P183" i="22"/>
  <c r="Q183" i="22"/>
  <c r="R183" i="22"/>
  <c r="S183" i="22"/>
  <c r="E184" i="22"/>
  <c r="F184" i="22"/>
  <c r="G184" i="22"/>
  <c r="H184" i="22"/>
  <c r="I184" i="22"/>
  <c r="J184" i="22"/>
  <c r="K184" i="22"/>
  <c r="L184" i="22"/>
  <c r="M184" i="22"/>
  <c r="N184" i="22"/>
  <c r="O184" i="22"/>
  <c r="P184" i="22"/>
  <c r="Q184" i="22"/>
  <c r="R184" i="22"/>
  <c r="S184" i="22"/>
  <c r="E185" i="22"/>
  <c r="F185" i="22"/>
  <c r="G185" i="22"/>
  <c r="H185" i="22"/>
  <c r="I185" i="22"/>
  <c r="J185" i="22"/>
  <c r="K185" i="22"/>
  <c r="L185" i="22"/>
  <c r="M185" i="22"/>
  <c r="N185" i="22"/>
  <c r="O185" i="22"/>
  <c r="P185" i="22"/>
  <c r="Q185" i="22"/>
  <c r="R185" i="22"/>
  <c r="S185" i="22"/>
  <c r="E186" i="22"/>
  <c r="F186" i="22"/>
  <c r="G186" i="22"/>
  <c r="H186" i="22"/>
  <c r="I186" i="22"/>
  <c r="J186" i="22"/>
  <c r="K186" i="22"/>
  <c r="L186" i="22"/>
  <c r="M186" i="22"/>
  <c r="N186" i="22"/>
  <c r="O186" i="22"/>
  <c r="P186" i="22"/>
  <c r="Q186" i="22"/>
  <c r="R186" i="22"/>
  <c r="S186" i="22"/>
  <c r="E187" i="22"/>
  <c r="F187" i="22"/>
  <c r="G187" i="22"/>
  <c r="H187" i="22"/>
  <c r="I187" i="22"/>
  <c r="J187" i="22"/>
  <c r="K187" i="22"/>
  <c r="L187" i="22"/>
  <c r="M187" i="22"/>
  <c r="N187" i="22"/>
  <c r="O187" i="22"/>
  <c r="P187" i="22"/>
  <c r="Q187" i="22"/>
  <c r="R187" i="22"/>
  <c r="S187" i="22"/>
  <c r="E188" i="22"/>
  <c r="F188" i="22"/>
  <c r="G188" i="22"/>
  <c r="H188" i="22"/>
  <c r="I188" i="22"/>
  <c r="J188" i="22"/>
  <c r="K188" i="22"/>
  <c r="L188" i="22"/>
  <c r="M188" i="22"/>
  <c r="N188" i="22"/>
  <c r="O188" i="22"/>
  <c r="P188" i="22"/>
  <c r="Q188" i="22"/>
  <c r="R188" i="22"/>
  <c r="S188" i="22"/>
  <c r="E189" i="22"/>
  <c r="F189" i="22"/>
  <c r="G189" i="22"/>
  <c r="H189" i="22"/>
  <c r="I189" i="22"/>
  <c r="J189" i="22"/>
  <c r="K189" i="22"/>
  <c r="L189" i="22"/>
  <c r="M189" i="22"/>
  <c r="N189" i="22"/>
  <c r="O189" i="22"/>
  <c r="P189" i="22"/>
  <c r="Q189" i="22"/>
  <c r="R189" i="22"/>
  <c r="S189" i="22"/>
  <c r="E190" i="22"/>
  <c r="F190" i="22"/>
  <c r="G190" i="22"/>
  <c r="H190" i="22"/>
  <c r="I190" i="22"/>
  <c r="J190" i="22"/>
  <c r="K190" i="22"/>
  <c r="L190" i="22"/>
  <c r="M190" i="22"/>
  <c r="N190" i="22"/>
  <c r="O190" i="22"/>
  <c r="P190" i="22"/>
  <c r="Q190" i="22"/>
  <c r="R190" i="22"/>
  <c r="S190" i="22"/>
  <c r="E191" i="22"/>
  <c r="F191" i="22"/>
  <c r="G191" i="22"/>
  <c r="H191" i="22"/>
  <c r="I191" i="22"/>
  <c r="J191" i="22"/>
  <c r="K191" i="22"/>
  <c r="L191" i="22"/>
  <c r="M191" i="22"/>
  <c r="N191" i="22"/>
  <c r="O191" i="22"/>
  <c r="P191" i="22"/>
  <c r="Q191" i="22"/>
  <c r="R191" i="22"/>
  <c r="S191" i="22"/>
  <c r="E192" i="22"/>
  <c r="F192" i="22"/>
  <c r="G192" i="22"/>
  <c r="H192" i="22"/>
  <c r="I192" i="22"/>
  <c r="J192" i="22"/>
  <c r="K192" i="22"/>
  <c r="L192" i="22"/>
  <c r="M192" i="22"/>
  <c r="N192" i="22"/>
  <c r="O192" i="22"/>
  <c r="P192" i="22"/>
  <c r="Q192" i="22"/>
  <c r="R192" i="22"/>
  <c r="S192" i="22"/>
  <c r="E193" i="22"/>
  <c r="F193" i="22"/>
  <c r="G193" i="22"/>
  <c r="H193" i="22"/>
  <c r="I193" i="22"/>
  <c r="J193" i="22"/>
  <c r="K193" i="22"/>
  <c r="L193" i="22"/>
  <c r="M193" i="22"/>
  <c r="N193" i="22"/>
  <c r="O193" i="22"/>
  <c r="P193" i="22"/>
  <c r="Q193" i="22"/>
  <c r="R193" i="22"/>
  <c r="S193" i="22"/>
  <c r="E194" i="22"/>
  <c r="F194" i="22"/>
  <c r="G194" i="22"/>
  <c r="H194" i="22"/>
  <c r="I194" i="22"/>
  <c r="J194" i="22"/>
  <c r="K194" i="22"/>
  <c r="L194" i="22"/>
  <c r="M194" i="22"/>
  <c r="N194" i="22"/>
  <c r="O194" i="22"/>
  <c r="P194" i="22"/>
  <c r="Q194" i="22"/>
  <c r="R194" i="22"/>
  <c r="S194" i="22"/>
  <c r="E195" i="22"/>
  <c r="F195" i="22"/>
  <c r="G195" i="22"/>
  <c r="H195" i="22"/>
  <c r="I195" i="22"/>
  <c r="J195" i="22"/>
  <c r="K195" i="22"/>
  <c r="L195" i="22"/>
  <c r="M195" i="22"/>
  <c r="N195" i="22"/>
  <c r="O195" i="22"/>
  <c r="P195" i="22"/>
  <c r="Q195" i="22"/>
  <c r="R195" i="22"/>
  <c r="S195" i="22"/>
  <c r="E196" i="22"/>
  <c r="F196" i="22"/>
  <c r="G196" i="22"/>
  <c r="H196" i="22"/>
  <c r="I196" i="22"/>
  <c r="J196" i="22"/>
  <c r="K196" i="22"/>
  <c r="L196" i="22"/>
  <c r="M196" i="22"/>
  <c r="N196" i="22"/>
  <c r="O196" i="22"/>
  <c r="P196" i="22"/>
  <c r="Q196" i="22"/>
  <c r="R196" i="22"/>
  <c r="S196" i="22"/>
  <c r="E197" i="22"/>
  <c r="F197" i="22"/>
  <c r="G197" i="22"/>
  <c r="H197" i="22"/>
  <c r="I197" i="22"/>
  <c r="J197" i="22"/>
  <c r="K197" i="22"/>
  <c r="L197" i="22"/>
  <c r="M197" i="22"/>
  <c r="N197" i="22"/>
  <c r="O197" i="22"/>
  <c r="P197" i="22"/>
  <c r="Q197" i="22"/>
  <c r="R197" i="22"/>
  <c r="S197" i="22"/>
  <c r="E198" i="22"/>
  <c r="F198" i="22"/>
  <c r="G198" i="22"/>
  <c r="H198" i="22"/>
  <c r="I198" i="22"/>
  <c r="J198" i="22"/>
  <c r="K198" i="22"/>
  <c r="L198" i="22"/>
  <c r="M198" i="22"/>
  <c r="N198" i="22"/>
  <c r="O198" i="22"/>
  <c r="P198" i="22"/>
  <c r="Q198" i="22"/>
  <c r="R198" i="22"/>
  <c r="S198" i="22"/>
  <c r="E199" i="22"/>
  <c r="F199" i="22"/>
  <c r="G199" i="22"/>
  <c r="H199" i="22"/>
  <c r="I199" i="22"/>
  <c r="J199" i="22"/>
  <c r="K199" i="22"/>
  <c r="L199" i="22"/>
  <c r="M199" i="22"/>
  <c r="N199" i="22"/>
  <c r="O199" i="22"/>
  <c r="P199" i="22"/>
  <c r="Q199" i="22"/>
  <c r="R199" i="22"/>
  <c r="S199" i="22"/>
  <c r="E200" i="22"/>
  <c r="F200" i="22"/>
  <c r="G200" i="22"/>
  <c r="H200" i="22"/>
  <c r="I200" i="22"/>
  <c r="J200" i="22"/>
  <c r="K200" i="22"/>
  <c r="L200" i="22"/>
  <c r="M200" i="22"/>
  <c r="N200" i="22"/>
  <c r="O200" i="22"/>
  <c r="P200" i="22"/>
  <c r="Q200" i="22"/>
  <c r="R200" i="22"/>
  <c r="S200" i="22"/>
  <c r="E201" i="22"/>
  <c r="F201" i="22"/>
  <c r="G201" i="22"/>
  <c r="H201" i="22"/>
  <c r="I201" i="22"/>
  <c r="J201" i="22"/>
  <c r="K201" i="22"/>
  <c r="L201" i="22"/>
  <c r="M201" i="22"/>
  <c r="N201" i="22"/>
  <c r="O201" i="22"/>
  <c r="P201" i="22"/>
  <c r="Q201" i="22"/>
  <c r="R201" i="22"/>
  <c r="S201" i="22"/>
  <c r="E202" i="22"/>
  <c r="F202" i="22"/>
  <c r="G202" i="22"/>
  <c r="H202" i="22"/>
  <c r="I202" i="22"/>
  <c r="J202" i="22"/>
  <c r="K202" i="22"/>
  <c r="L202" i="22"/>
  <c r="M202" i="22"/>
  <c r="N202" i="22"/>
  <c r="O202" i="22"/>
  <c r="P202" i="22"/>
  <c r="Q202" i="22"/>
  <c r="R202" i="22"/>
  <c r="S202" i="22"/>
  <c r="E203" i="22"/>
  <c r="F203" i="22"/>
  <c r="G203" i="22"/>
  <c r="H203" i="22"/>
  <c r="I203" i="22"/>
  <c r="J203" i="22"/>
  <c r="K203" i="22"/>
  <c r="L203" i="22"/>
  <c r="M203" i="22"/>
  <c r="N203" i="22"/>
  <c r="O203" i="22"/>
  <c r="P203" i="22"/>
  <c r="Q203" i="22"/>
  <c r="R203" i="22"/>
  <c r="S203" i="22"/>
  <c r="E204" i="22"/>
  <c r="F204" i="22"/>
  <c r="G204" i="22"/>
  <c r="H204" i="22"/>
  <c r="I204" i="22"/>
  <c r="J204" i="22"/>
  <c r="K204" i="22"/>
  <c r="L204" i="22"/>
  <c r="M204" i="22"/>
  <c r="N204" i="22"/>
  <c r="O204" i="22"/>
  <c r="P204" i="22"/>
  <c r="Q204" i="22"/>
  <c r="R204" i="22"/>
  <c r="S204" i="22"/>
  <c r="E205" i="22"/>
  <c r="F205" i="22"/>
  <c r="G205" i="22"/>
  <c r="H205" i="22"/>
  <c r="I205" i="22"/>
  <c r="J205" i="22"/>
  <c r="K205" i="22"/>
  <c r="L205" i="22"/>
  <c r="M205" i="22"/>
  <c r="N205" i="22"/>
  <c r="O205" i="22"/>
  <c r="P205" i="22"/>
  <c r="Q205" i="22"/>
  <c r="R205" i="22"/>
  <c r="S205" i="22"/>
  <c r="E206" i="22"/>
  <c r="F206" i="22"/>
  <c r="G206" i="22"/>
  <c r="H206" i="22"/>
  <c r="I206" i="22"/>
  <c r="J206" i="22"/>
  <c r="K206" i="22"/>
  <c r="L206" i="22"/>
  <c r="M206" i="22"/>
  <c r="N206" i="22"/>
  <c r="O206" i="22"/>
  <c r="P206" i="22"/>
  <c r="Q206" i="22"/>
  <c r="R206" i="22"/>
  <c r="S206" i="22"/>
  <c r="E207" i="22"/>
  <c r="F207" i="22"/>
  <c r="G207" i="22"/>
  <c r="H207" i="22"/>
  <c r="I207" i="22"/>
  <c r="J207" i="22"/>
  <c r="K207" i="22"/>
  <c r="L207" i="22"/>
  <c r="M207" i="22"/>
  <c r="N207" i="22"/>
  <c r="O207" i="22"/>
  <c r="P207" i="22"/>
  <c r="Q207" i="22"/>
  <c r="R207" i="22"/>
  <c r="S207" i="22"/>
  <c r="E208" i="22"/>
  <c r="F208" i="22"/>
  <c r="G208" i="22"/>
  <c r="H208" i="22"/>
  <c r="I208" i="22"/>
  <c r="J208" i="22"/>
  <c r="K208" i="22"/>
  <c r="L208" i="22"/>
  <c r="M208" i="22"/>
  <c r="N208" i="22"/>
  <c r="O208" i="22"/>
  <c r="P208" i="22"/>
  <c r="Q208" i="22"/>
  <c r="R208" i="22"/>
  <c r="S208" i="22"/>
  <c r="E209" i="22"/>
  <c r="F209" i="22"/>
  <c r="G209" i="22"/>
  <c r="H209" i="22"/>
  <c r="I209" i="22"/>
  <c r="J209" i="22"/>
  <c r="K209" i="22"/>
  <c r="L209" i="22"/>
  <c r="M209" i="22"/>
  <c r="N209" i="22"/>
  <c r="O209" i="22"/>
  <c r="P209" i="22"/>
  <c r="Q209" i="22"/>
  <c r="R209" i="22"/>
  <c r="S209" i="22"/>
  <c r="E210" i="22"/>
  <c r="F210" i="22"/>
  <c r="G210" i="22"/>
  <c r="H210" i="22"/>
  <c r="I210" i="22"/>
  <c r="J210" i="22"/>
  <c r="K210" i="22"/>
  <c r="L210" i="22"/>
  <c r="M210" i="22"/>
  <c r="N210" i="22"/>
  <c r="O210" i="22"/>
  <c r="P210" i="22"/>
  <c r="Q210" i="22"/>
  <c r="R210" i="22"/>
  <c r="S210" i="22"/>
  <c r="E211" i="22"/>
  <c r="F211" i="22"/>
  <c r="G211" i="22"/>
  <c r="H211" i="22"/>
  <c r="I211" i="22"/>
  <c r="J211" i="22"/>
  <c r="K211" i="22"/>
  <c r="L211" i="22"/>
  <c r="M211" i="22"/>
  <c r="N211" i="22"/>
  <c r="O211" i="22"/>
  <c r="P211" i="22"/>
  <c r="Q211" i="22"/>
  <c r="R211" i="22"/>
  <c r="S211" i="22"/>
  <c r="E212" i="22"/>
  <c r="F212" i="22"/>
  <c r="G212" i="22"/>
  <c r="H212" i="22"/>
  <c r="I212" i="22"/>
  <c r="J212" i="22"/>
  <c r="K212" i="22"/>
  <c r="L212" i="22"/>
  <c r="M212" i="22"/>
  <c r="N212" i="22"/>
  <c r="O212" i="22"/>
  <c r="P212" i="22"/>
  <c r="Q212" i="22"/>
  <c r="R212" i="22"/>
  <c r="S212" i="22"/>
  <c r="E213" i="22"/>
  <c r="F213" i="22"/>
  <c r="G213" i="22"/>
  <c r="H213" i="22"/>
  <c r="I213" i="22"/>
  <c r="J213" i="22"/>
  <c r="K213" i="22"/>
  <c r="L213" i="22"/>
  <c r="M213" i="22"/>
  <c r="N213" i="22"/>
  <c r="O213" i="22"/>
  <c r="P213" i="22"/>
  <c r="Q213" i="22"/>
  <c r="R213" i="22"/>
  <c r="S213" i="22"/>
  <c r="E214" i="22"/>
  <c r="F214" i="22"/>
  <c r="G214" i="22"/>
  <c r="H214" i="22"/>
  <c r="I214" i="22"/>
  <c r="J214" i="22"/>
  <c r="K214" i="22"/>
  <c r="L214" i="22"/>
  <c r="M214" i="22"/>
  <c r="N214" i="22"/>
  <c r="O214" i="22"/>
  <c r="P214" i="22"/>
  <c r="Q214" i="22"/>
  <c r="R214" i="22"/>
  <c r="S214" i="22"/>
  <c r="E215" i="22"/>
  <c r="F215" i="22"/>
  <c r="G215" i="22"/>
  <c r="H215" i="22"/>
  <c r="I215" i="22"/>
  <c r="J215" i="22"/>
  <c r="K215" i="22"/>
  <c r="L215" i="22"/>
  <c r="M215" i="22"/>
  <c r="N215" i="22"/>
  <c r="O215" i="22"/>
  <c r="P215" i="22"/>
  <c r="Q215" i="22"/>
  <c r="R215" i="22"/>
  <c r="S215" i="22"/>
  <c r="E216" i="22"/>
  <c r="F216" i="22"/>
  <c r="G216" i="22"/>
  <c r="H216" i="22"/>
  <c r="I216" i="22"/>
  <c r="J216" i="22"/>
  <c r="K216" i="22"/>
  <c r="L216" i="22"/>
  <c r="M216" i="22"/>
  <c r="N216" i="22"/>
  <c r="O216" i="22"/>
  <c r="P216" i="22"/>
  <c r="Q216" i="22"/>
  <c r="R216" i="22"/>
  <c r="S216" i="22"/>
  <c r="E217" i="22"/>
  <c r="F217" i="22"/>
  <c r="G217" i="22"/>
  <c r="H217" i="22"/>
  <c r="I217" i="22"/>
  <c r="J217" i="22"/>
  <c r="K217" i="22"/>
  <c r="L217" i="22"/>
  <c r="M217" i="22"/>
  <c r="N217" i="22"/>
  <c r="O217" i="22"/>
  <c r="P217" i="22"/>
  <c r="Q217" i="22"/>
  <c r="R217" i="22"/>
  <c r="S217" i="22"/>
  <c r="E218" i="22"/>
  <c r="F218" i="22"/>
  <c r="G218" i="22"/>
  <c r="H218" i="22"/>
  <c r="I218" i="22"/>
  <c r="J218" i="22"/>
  <c r="K218" i="22"/>
  <c r="L218" i="22"/>
  <c r="M218" i="22"/>
  <c r="N218" i="22"/>
  <c r="O218" i="22"/>
  <c r="P218" i="22"/>
  <c r="Q218" i="22"/>
  <c r="R218" i="22"/>
  <c r="S218" i="22"/>
  <c r="E219" i="22"/>
  <c r="F219" i="22"/>
  <c r="G219" i="22"/>
  <c r="H219" i="22"/>
  <c r="I219" i="22"/>
  <c r="J219" i="22"/>
  <c r="K219" i="22"/>
  <c r="L219" i="22"/>
  <c r="M219" i="22"/>
  <c r="N219" i="22"/>
  <c r="O219" i="22"/>
  <c r="P219" i="22"/>
  <c r="Q219" i="22"/>
  <c r="R219" i="22"/>
  <c r="S219" i="22"/>
  <c r="E220" i="22"/>
  <c r="F220" i="22"/>
  <c r="G220" i="22"/>
  <c r="H220" i="22"/>
  <c r="I220" i="22"/>
  <c r="J220" i="22"/>
  <c r="K220" i="22"/>
  <c r="L220" i="22"/>
  <c r="M220" i="22"/>
  <c r="N220" i="22"/>
  <c r="O220" i="22"/>
  <c r="P220" i="22"/>
  <c r="Q220" i="22"/>
  <c r="R220" i="22"/>
  <c r="S220" i="22"/>
  <c r="E221" i="22"/>
  <c r="F221" i="22"/>
  <c r="G221" i="22"/>
  <c r="H221" i="22"/>
  <c r="I221" i="22"/>
  <c r="J221" i="22"/>
  <c r="K221" i="22"/>
  <c r="L221" i="22"/>
  <c r="M221" i="22"/>
  <c r="N221" i="22"/>
  <c r="O221" i="22"/>
  <c r="P221" i="22"/>
  <c r="Q221" i="22"/>
  <c r="R221" i="22"/>
  <c r="S221" i="22"/>
  <c r="E222" i="22"/>
  <c r="F222" i="22"/>
  <c r="G222" i="22"/>
  <c r="H222" i="22"/>
  <c r="I222" i="22"/>
  <c r="J222" i="22"/>
  <c r="K222" i="22"/>
  <c r="L222" i="22"/>
  <c r="M222" i="22"/>
  <c r="N222" i="22"/>
  <c r="O222" i="22"/>
  <c r="P222" i="22"/>
  <c r="Q222" i="22"/>
  <c r="R222" i="22"/>
  <c r="S222" i="22"/>
  <c r="E223" i="22"/>
  <c r="F223" i="22"/>
  <c r="G223" i="22"/>
  <c r="H223" i="22"/>
  <c r="I223" i="22"/>
  <c r="J223" i="22"/>
  <c r="K223" i="22"/>
  <c r="L223" i="22"/>
  <c r="M223" i="22"/>
  <c r="N223" i="22"/>
  <c r="O223" i="22"/>
  <c r="P223" i="22"/>
  <c r="Q223" i="22"/>
  <c r="R223" i="22"/>
  <c r="S223" i="22"/>
  <c r="E224" i="22"/>
  <c r="F224" i="22"/>
  <c r="G224" i="22"/>
  <c r="H224" i="22"/>
  <c r="I224" i="22"/>
  <c r="J224" i="22"/>
  <c r="K224" i="22"/>
  <c r="L224" i="22"/>
  <c r="M224" i="22"/>
  <c r="N224" i="22"/>
  <c r="O224" i="22"/>
  <c r="P224" i="22"/>
  <c r="Q224" i="22"/>
  <c r="R224" i="22"/>
  <c r="S224" i="22"/>
  <c r="E225" i="22"/>
  <c r="F225" i="22"/>
  <c r="G225" i="22"/>
  <c r="H225" i="22"/>
  <c r="I225" i="22"/>
  <c r="J225" i="22"/>
  <c r="K225" i="22"/>
  <c r="L225" i="22"/>
  <c r="M225" i="22"/>
  <c r="N225" i="22"/>
  <c r="O225" i="22"/>
  <c r="P225" i="22"/>
  <c r="Q225" i="22"/>
  <c r="R225" i="22"/>
  <c r="S225" i="22"/>
  <c r="E226" i="22"/>
  <c r="F226" i="22"/>
  <c r="G226" i="22"/>
  <c r="H226" i="22"/>
  <c r="I226" i="22"/>
  <c r="J226" i="22"/>
  <c r="K226" i="22"/>
  <c r="L226" i="22"/>
  <c r="M226" i="22"/>
  <c r="N226" i="22"/>
  <c r="O226" i="22"/>
  <c r="P226" i="22"/>
  <c r="Q226" i="22"/>
  <c r="R226" i="22"/>
  <c r="S226" i="22"/>
  <c r="E227" i="22"/>
  <c r="F227" i="22"/>
  <c r="G227" i="22"/>
  <c r="H227" i="22"/>
  <c r="I227" i="22"/>
  <c r="J227" i="22"/>
  <c r="K227" i="22"/>
  <c r="L227" i="22"/>
  <c r="M227" i="22"/>
  <c r="N227" i="22"/>
  <c r="O227" i="22"/>
  <c r="P227" i="22"/>
  <c r="Q227" i="22"/>
  <c r="R227" i="22"/>
  <c r="S227" i="22"/>
  <c r="E228" i="22"/>
  <c r="F228" i="22"/>
  <c r="G228" i="22"/>
  <c r="H228" i="22"/>
  <c r="I228" i="22"/>
  <c r="J228" i="22"/>
  <c r="K228" i="22"/>
  <c r="L228" i="22"/>
  <c r="M228" i="22"/>
  <c r="N228" i="22"/>
  <c r="O228" i="22"/>
  <c r="P228" i="22"/>
  <c r="Q228" i="22"/>
  <c r="R228" i="22"/>
  <c r="S228" i="22"/>
  <c r="E229" i="22"/>
  <c r="F229" i="22"/>
  <c r="G229" i="22"/>
  <c r="H229" i="22"/>
  <c r="I229" i="22"/>
  <c r="J229" i="22"/>
  <c r="K229" i="22"/>
  <c r="L229" i="22"/>
  <c r="M229" i="22"/>
  <c r="N229" i="22"/>
  <c r="O229" i="22"/>
  <c r="P229" i="22"/>
  <c r="Q229" i="22"/>
  <c r="R229" i="22"/>
  <c r="S229" i="22"/>
  <c r="E230" i="22"/>
  <c r="F230" i="22"/>
  <c r="G230" i="22"/>
  <c r="H230" i="22"/>
  <c r="I230" i="22"/>
  <c r="J230" i="22"/>
  <c r="K230" i="22"/>
  <c r="L230" i="22"/>
  <c r="M230" i="22"/>
  <c r="N230" i="22"/>
  <c r="O230" i="22"/>
  <c r="P230" i="22"/>
  <c r="Q230" i="22"/>
  <c r="R230" i="22"/>
  <c r="S230" i="22"/>
  <c r="E231" i="22"/>
  <c r="F231" i="22"/>
  <c r="G231" i="22"/>
  <c r="H231" i="22"/>
  <c r="I231" i="22"/>
  <c r="J231" i="22"/>
  <c r="K231" i="22"/>
  <c r="L231" i="22"/>
  <c r="M231" i="22"/>
  <c r="N231" i="22"/>
  <c r="O231" i="22"/>
  <c r="P231" i="22"/>
  <c r="Q231" i="22"/>
  <c r="R231" i="22"/>
  <c r="S231" i="22"/>
  <c r="E232" i="22"/>
  <c r="F232" i="22"/>
  <c r="G232" i="22"/>
  <c r="H232" i="22"/>
  <c r="I232" i="22"/>
  <c r="J232" i="22"/>
  <c r="K232" i="22"/>
  <c r="L232" i="22"/>
  <c r="M232" i="22"/>
  <c r="N232" i="22"/>
  <c r="O232" i="22"/>
  <c r="P232" i="22"/>
  <c r="Q232" i="22"/>
  <c r="R232" i="22"/>
  <c r="S232" i="22"/>
  <c r="E233" i="22"/>
  <c r="F233" i="22"/>
  <c r="G233" i="22"/>
  <c r="H233" i="22"/>
  <c r="I233" i="22"/>
  <c r="J233" i="22"/>
  <c r="K233" i="22"/>
  <c r="L233" i="22"/>
  <c r="M233" i="22"/>
  <c r="N233" i="22"/>
  <c r="O233" i="22"/>
  <c r="P233" i="22"/>
  <c r="Q233" i="22"/>
  <c r="R233" i="22"/>
  <c r="S233" i="22"/>
  <c r="E234" i="22"/>
  <c r="F234" i="22"/>
  <c r="G234" i="22"/>
  <c r="H234" i="22"/>
  <c r="I234" i="22"/>
  <c r="J234" i="22"/>
  <c r="K234" i="22"/>
  <c r="L234" i="22"/>
  <c r="M234" i="22"/>
  <c r="N234" i="22"/>
  <c r="O234" i="22"/>
  <c r="P234" i="22"/>
  <c r="Q234" i="22"/>
  <c r="R234" i="22"/>
  <c r="S234" i="22"/>
  <c r="E235" i="22"/>
  <c r="F235" i="22"/>
  <c r="G235" i="22"/>
  <c r="H235" i="22"/>
  <c r="I235" i="22"/>
  <c r="J235" i="22"/>
  <c r="K235" i="22"/>
  <c r="L235" i="22"/>
  <c r="M235" i="22"/>
  <c r="N235" i="22"/>
  <c r="O235" i="22"/>
  <c r="P235" i="22"/>
  <c r="Q235" i="22"/>
  <c r="R235" i="22"/>
  <c r="S235" i="22"/>
  <c r="E236" i="22"/>
  <c r="F236" i="22"/>
  <c r="G236" i="22"/>
  <c r="H236" i="22"/>
  <c r="I236" i="22"/>
  <c r="J236" i="22"/>
  <c r="K236" i="22"/>
  <c r="L236" i="22"/>
  <c r="M236" i="22"/>
  <c r="N236" i="22"/>
  <c r="O236" i="22"/>
  <c r="P236" i="22"/>
  <c r="Q236" i="22"/>
  <c r="R236" i="22"/>
  <c r="S236" i="22"/>
  <c r="E237" i="22"/>
  <c r="F237" i="22"/>
  <c r="G237" i="22"/>
  <c r="H237" i="22"/>
  <c r="I237" i="22"/>
  <c r="J237" i="22"/>
  <c r="K237" i="22"/>
  <c r="L237" i="22"/>
  <c r="M237" i="22"/>
  <c r="N237" i="22"/>
  <c r="O237" i="22"/>
  <c r="P237" i="22"/>
  <c r="Q237" i="22"/>
  <c r="R237" i="22"/>
  <c r="S237" i="22"/>
  <c r="E238" i="22"/>
  <c r="F238" i="22"/>
  <c r="G238" i="22"/>
  <c r="H238" i="22"/>
  <c r="I238" i="22"/>
  <c r="J238" i="22"/>
  <c r="K238" i="22"/>
  <c r="L238" i="22"/>
  <c r="M238" i="22"/>
  <c r="N238" i="22"/>
  <c r="O238" i="22"/>
  <c r="P238" i="22"/>
  <c r="Q238" i="22"/>
  <c r="R238" i="22"/>
  <c r="S238" i="22"/>
  <c r="E239" i="22"/>
  <c r="F239" i="22"/>
  <c r="G239" i="22"/>
  <c r="H239" i="22"/>
  <c r="I239" i="22"/>
  <c r="J239" i="22"/>
  <c r="K239" i="22"/>
  <c r="L239" i="22"/>
  <c r="M239" i="22"/>
  <c r="N239" i="22"/>
  <c r="O239" i="22"/>
  <c r="P239" i="22"/>
  <c r="Q239" i="22"/>
  <c r="R239" i="22"/>
  <c r="S239" i="22"/>
  <c r="E240" i="22"/>
  <c r="F240" i="22"/>
  <c r="G240" i="22"/>
  <c r="H240" i="22"/>
  <c r="I240" i="22"/>
  <c r="J240" i="22"/>
  <c r="K240" i="22"/>
  <c r="L240" i="22"/>
  <c r="M240" i="22"/>
  <c r="N240" i="22"/>
  <c r="O240" i="22"/>
  <c r="P240" i="22"/>
  <c r="Q240" i="22"/>
  <c r="R240" i="22"/>
  <c r="S240" i="22"/>
  <c r="E241" i="22"/>
  <c r="F241" i="22"/>
  <c r="G241" i="22"/>
  <c r="H241" i="22"/>
  <c r="I241" i="22"/>
  <c r="J241" i="22"/>
  <c r="K241" i="22"/>
  <c r="L241" i="22"/>
  <c r="M241" i="22"/>
  <c r="N241" i="22"/>
  <c r="O241" i="22"/>
  <c r="P241" i="22"/>
  <c r="Q241" i="22"/>
  <c r="R241" i="22"/>
  <c r="S241" i="22"/>
  <c r="E242" i="22"/>
  <c r="F242" i="22"/>
  <c r="G242" i="22"/>
  <c r="H242" i="22"/>
  <c r="I242" i="22"/>
  <c r="J242" i="22"/>
  <c r="K242" i="22"/>
  <c r="L242" i="22"/>
  <c r="M242" i="22"/>
  <c r="N242" i="22"/>
  <c r="O242" i="22"/>
  <c r="P242" i="22"/>
  <c r="Q242" i="22"/>
  <c r="R242" i="22"/>
  <c r="S242" i="22"/>
  <c r="E243" i="22"/>
  <c r="F243" i="22"/>
  <c r="G243" i="22"/>
  <c r="H243" i="22"/>
  <c r="I243" i="22"/>
  <c r="J243" i="22"/>
  <c r="K243" i="22"/>
  <c r="L243" i="22"/>
  <c r="M243" i="22"/>
  <c r="N243" i="22"/>
  <c r="O243" i="22"/>
  <c r="P243" i="22"/>
  <c r="Q243" i="22"/>
  <c r="R243" i="22"/>
  <c r="S243" i="22"/>
  <c r="E244" i="22"/>
  <c r="F244" i="22"/>
  <c r="G244" i="22"/>
  <c r="H244" i="22"/>
  <c r="I244" i="22"/>
  <c r="J244" i="22"/>
  <c r="K244" i="22"/>
  <c r="L244" i="22"/>
  <c r="M244" i="22"/>
  <c r="N244" i="22"/>
  <c r="O244" i="22"/>
  <c r="P244" i="22"/>
  <c r="Q244" i="22"/>
  <c r="R244" i="22"/>
  <c r="S244" i="22"/>
  <c r="E245" i="22"/>
  <c r="F245" i="22"/>
  <c r="G245" i="22"/>
  <c r="H245" i="22"/>
  <c r="I245" i="22"/>
  <c r="J245" i="22"/>
  <c r="K245" i="22"/>
  <c r="L245" i="22"/>
  <c r="M245" i="22"/>
  <c r="N245" i="22"/>
  <c r="O245" i="22"/>
  <c r="P245" i="22"/>
  <c r="Q245" i="22"/>
  <c r="R245" i="22"/>
  <c r="S245" i="22"/>
  <c r="E246" i="22"/>
  <c r="F246" i="22"/>
  <c r="G246" i="22"/>
  <c r="H246" i="22"/>
  <c r="I246" i="22"/>
  <c r="J246" i="22"/>
  <c r="K246" i="22"/>
  <c r="L246" i="22"/>
  <c r="M246" i="22"/>
  <c r="N246" i="22"/>
  <c r="O246" i="22"/>
  <c r="P246" i="22"/>
  <c r="Q246" i="22"/>
  <c r="R246" i="22"/>
  <c r="S246" i="22"/>
  <c r="E247" i="22"/>
  <c r="F247" i="22"/>
  <c r="G247" i="22"/>
  <c r="H247" i="22"/>
  <c r="I247" i="22"/>
  <c r="J247" i="22"/>
  <c r="K247" i="22"/>
  <c r="L247" i="22"/>
  <c r="M247" i="22"/>
  <c r="N247" i="22"/>
  <c r="O247" i="22"/>
  <c r="P247" i="22"/>
  <c r="Q247" i="22"/>
  <c r="R247" i="22"/>
  <c r="S247" i="22"/>
  <c r="E248" i="22"/>
  <c r="F248" i="22"/>
  <c r="G248" i="22"/>
  <c r="H248" i="22"/>
  <c r="I248" i="22"/>
  <c r="J248" i="22"/>
  <c r="K248" i="22"/>
  <c r="L248" i="22"/>
  <c r="M248" i="22"/>
  <c r="N248" i="22"/>
  <c r="O248" i="22"/>
  <c r="P248" i="22"/>
  <c r="Q248" i="22"/>
  <c r="R248" i="22"/>
  <c r="S248" i="22"/>
  <c r="E249" i="22"/>
  <c r="F249" i="22"/>
  <c r="G249" i="22"/>
  <c r="H249" i="22"/>
  <c r="I249" i="22"/>
  <c r="J249" i="22"/>
  <c r="K249" i="22"/>
  <c r="L249" i="22"/>
  <c r="M249" i="22"/>
  <c r="N249" i="22"/>
  <c r="O249" i="22"/>
  <c r="P249" i="22"/>
  <c r="Q249" i="22"/>
  <c r="R249" i="22"/>
  <c r="S249" i="22"/>
  <c r="E250" i="22"/>
  <c r="F250" i="22"/>
  <c r="G250" i="22"/>
  <c r="H250" i="22"/>
  <c r="I250" i="22"/>
  <c r="J250" i="22"/>
  <c r="K250" i="22"/>
  <c r="L250" i="22"/>
  <c r="M250" i="22"/>
  <c r="N250" i="22"/>
  <c r="O250" i="22"/>
  <c r="P250" i="22"/>
  <c r="Q250" i="22"/>
  <c r="R250" i="22"/>
  <c r="S250" i="22"/>
  <c r="E251" i="22"/>
  <c r="F251" i="22"/>
  <c r="G251" i="22"/>
  <c r="H251" i="22"/>
  <c r="I251" i="22"/>
  <c r="J251" i="22"/>
  <c r="K251" i="22"/>
  <c r="L251" i="22"/>
  <c r="M251" i="22"/>
  <c r="N251" i="22"/>
  <c r="O251" i="22"/>
  <c r="P251" i="22"/>
  <c r="Q251" i="22"/>
  <c r="R251" i="22"/>
  <c r="S251" i="22"/>
  <c r="E252" i="22"/>
  <c r="F252" i="22"/>
  <c r="G252" i="22"/>
  <c r="H252" i="22"/>
  <c r="I252" i="22"/>
  <c r="J252" i="22"/>
  <c r="K252" i="22"/>
  <c r="L252" i="22"/>
  <c r="M252" i="22"/>
  <c r="N252" i="22"/>
  <c r="O252" i="22"/>
  <c r="P252" i="22"/>
  <c r="Q252" i="22"/>
  <c r="R252" i="22"/>
  <c r="S252" i="22"/>
  <c r="E253" i="22"/>
  <c r="F253" i="22"/>
  <c r="G253" i="22"/>
  <c r="H253" i="22"/>
  <c r="I253" i="22"/>
  <c r="J253" i="22"/>
  <c r="K253" i="22"/>
  <c r="L253" i="22"/>
  <c r="M253" i="22"/>
  <c r="N253" i="22"/>
  <c r="O253" i="22"/>
  <c r="P253" i="22"/>
  <c r="Q253" i="22"/>
  <c r="R253" i="22"/>
  <c r="S253" i="22"/>
  <c r="E254" i="22"/>
  <c r="F254" i="22"/>
  <c r="G254" i="22"/>
  <c r="H254" i="22"/>
  <c r="I254" i="22"/>
  <c r="J254" i="22"/>
  <c r="K254" i="22"/>
  <c r="L254" i="22"/>
  <c r="M254" i="22"/>
  <c r="N254" i="22"/>
  <c r="O254" i="22"/>
  <c r="P254" i="22"/>
  <c r="Q254" i="22"/>
  <c r="R254" i="22"/>
  <c r="S254" i="22"/>
  <c r="E255" i="22"/>
  <c r="F255" i="22"/>
  <c r="G255" i="22"/>
  <c r="H255" i="22"/>
  <c r="I255" i="22"/>
  <c r="J255" i="22"/>
  <c r="K255" i="22"/>
  <c r="L255" i="22"/>
  <c r="M255" i="22"/>
  <c r="N255" i="22"/>
  <c r="O255" i="22"/>
  <c r="P255" i="22"/>
  <c r="Q255" i="22"/>
  <c r="R255" i="22"/>
  <c r="S255" i="22"/>
  <c r="E256" i="22"/>
  <c r="F256" i="22"/>
  <c r="G256" i="22"/>
  <c r="H256" i="22"/>
  <c r="I256" i="22"/>
  <c r="J256" i="22"/>
  <c r="K256" i="22"/>
  <c r="L256" i="22"/>
  <c r="M256" i="22"/>
  <c r="N256" i="22"/>
  <c r="O256" i="22"/>
  <c r="P256" i="22"/>
  <c r="Q256" i="22"/>
  <c r="R256" i="22"/>
  <c r="S256" i="22"/>
  <c r="E257" i="22"/>
  <c r="F257" i="22"/>
  <c r="G257" i="22"/>
  <c r="H257" i="22"/>
  <c r="I257" i="22"/>
  <c r="J257" i="22"/>
  <c r="K257" i="22"/>
  <c r="L257" i="22"/>
  <c r="M257" i="22"/>
  <c r="N257" i="22"/>
  <c r="O257" i="22"/>
  <c r="P257" i="22"/>
  <c r="Q257" i="22"/>
  <c r="R257" i="22"/>
  <c r="S257" i="22"/>
  <c r="E258" i="22"/>
  <c r="F258" i="22"/>
  <c r="G258" i="22"/>
  <c r="H258" i="22"/>
  <c r="I258" i="22"/>
  <c r="J258" i="22"/>
  <c r="K258" i="22"/>
  <c r="L258" i="22"/>
  <c r="M258" i="22"/>
  <c r="N258" i="22"/>
  <c r="O258" i="22"/>
  <c r="P258" i="22"/>
  <c r="Q258" i="22"/>
  <c r="R258" i="22"/>
  <c r="S258" i="22"/>
  <c r="E259" i="22"/>
  <c r="F259" i="22"/>
  <c r="G259" i="22"/>
  <c r="H259" i="22"/>
  <c r="I259" i="22"/>
  <c r="J259" i="22"/>
  <c r="K259" i="22"/>
  <c r="L259" i="22"/>
  <c r="M259" i="22"/>
  <c r="N259" i="22"/>
  <c r="O259" i="22"/>
  <c r="P259" i="22"/>
  <c r="Q259" i="22"/>
  <c r="R259" i="22"/>
  <c r="S259" i="22"/>
  <c r="E260" i="22"/>
  <c r="F260" i="22"/>
  <c r="G260" i="22"/>
  <c r="H260" i="22"/>
  <c r="I260" i="22"/>
  <c r="J260" i="22"/>
  <c r="K260" i="22"/>
  <c r="L260" i="22"/>
  <c r="M260" i="22"/>
  <c r="N260" i="22"/>
  <c r="O260" i="22"/>
  <c r="P260" i="22"/>
  <c r="Q260" i="22"/>
  <c r="R260" i="22"/>
  <c r="S260" i="22"/>
  <c r="E261" i="22"/>
  <c r="F261" i="22"/>
  <c r="G261" i="22"/>
  <c r="H261" i="22"/>
  <c r="I261" i="22"/>
  <c r="J261" i="22"/>
  <c r="K261" i="22"/>
  <c r="L261" i="22"/>
  <c r="M261" i="22"/>
  <c r="N261" i="22"/>
  <c r="O261" i="22"/>
  <c r="P261" i="22"/>
  <c r="Q261" i="22"/>
  <c r="R261" i="22"/>
  <c r="S261" i="22"/>
  <c r="E262" i="22"/>
  <c r="F262" i="22"/>
  <c r="G262" i="22"/>
  <c r="H262" i="22"/>
  <c r="I262" i="22"/>
  <c r="J262" i="22"/>
  <c r="K262" i="22"/>
  <c r="L262" i="22"/>
  <c r="M262" i="22"/>
  <c r="N262" i="22"/>
  <c r="O262" i="22"/>
  <c r="P262" i="22"/>
  <c r="Q262" i="22"/>
  <c r="R262" i="22"/>
  <c r="S262" i="22"/>
  <c r="E263" i="22"/>
  <c r="F263" i="22"/>
  <c r="G263" i="22"/>
  <c r="H263" i="22"/>
  <c r="I263" i="22"/>
  <c r="J263" i="22"/>
  <c r="K263" i="22"/>
  <c r="L263" i="22"/>
  <c r="M263" i="22"/>
  <c r="N263" i="22"/>
  <c r="O263" i="22"/>
  <c r="P263" i="22"/>
  <c r="Q263" i="22"/>
  <c r="R263" i="22"/>
  <c r="S263" i="22"/>
  <c r="E264" i="22"/>
  <c r="F264" i="22"/>
  <c r="G264" i="22"/>
  <c r="H264" i="22"/>
  <c r="I264" i="22"/>
  <c r="J264" i="22"/>
  <c r="K264" i="22"/>
  <c r="L264" i="22"/>
  <c r="M264" i="22"/>
  <c r="N264" i="22"/>
  <c r="O264" i="22"/>
  <c r="P264" i="22"/>
  <c r="Q264" i="22"/>
  <c r="R264" i="22"/>
  <c r="S264" i="22"/>
  <c r="E265" i="22"/>
  <c r="F265" i="22"/>
  <c r="G265" i="22"/>
  <c r="H265" i="22"/>
  <c r="I265" i="22"/>
  <c r="J265" i="22"/>
  <c r="K265" i="22"/>
  <c r="L265" i="22"/>
  <c r="M265" i="22"/>
  <c r="N265" i="22"/>
  <c r="O265" i="22"/>
  <c r="P265" i="22"/>
  <c r="Q265" i="22"/>
  <c r="R265" i="22"/>
  <c r="S265" i="22"/>
  <c r="E266" i="22"/>
  <c r="F266" i="22"/>
  <c r="G266" i="22"/>
  <c r="H266" i="22"/>
  <c r="I266" i="22"/>
  <c r="J266" i="22"/>
  <c r="K266" i="22"/>
  <c r="L266" i="22"/>
  <c r="M266" i="22"/>
  <c r="N266" i="22"/>
  <c r="O266" i="22"/>
  <c r="P266" i="22"/>
  <c r="Q266" i="22"/>
  <c r="R266" i="22"/>
  <c r="S266" i="22"/>
  <c r="E267" i="22"/>
  <c r="F267" i="22"/>
  <c r="G267" i="22"/>
  <c r="H267" i="22"/>
  <c r="I267" i="22"/>
  <c r="J267" i="22"/>
  <c r="K267" i="22"/>
  <c r="L267" i="22"/>
  <c r="M267" i="22"/>
  <c r="N267" i="22"/>
  <c r="O267" i="22"/>
  <c r="P267" i="22"/>
  <c r="Q267" i="22"/>
  <c r="R267" i="22"/>
  <c r="S267" i="22"/>
  <c r="E268" i="22"/>
  <c r="F268" i="22"/>
  <c r="G268" i="22"/>
  <c r="H268" i="22"/>
  <c r="I268" i="22"/>
  <c r="J268" i="22"/>
  <c r="K268" i="22"/>
  <c r="L268" i="22"/>
  <c r="M268" i="22"/>
  <c r="N268" i="22"/>
  <c r="O268" i="22"/>
  <c r="P268" i="22"/>
  <c r="Q268" i="22"/>
  <c r="R268" i="22"/>
  <c r="S268" i="22"/>
  <c r="E269" i="22"/>
  <c r="F269" i="22"/>
  <c r="G269" i="22"/>
  <c r="H269" i="22"/>
  <c r="I269" i="22"/>
  <c r="J269" i="22"/>
  <c r="K269" i="22"/>
  <c r="L269" i="22"/>
  <c r="M269" i="22"/>
  <c r="N269" i="22"/>
  <c r="O269" i="22"/>
  <c r="P269" i="22"/>
  <c r="Q269" i="22"/>
  <c r="R269" i="22"/>
  <c r="S269" i="22"/>
  <c r="E270" i="22"/>
  <c r="F270" i="22"/>
  <c r="G270" i="22"/>
  <c r="H270" i="22"/>
  <c r="I270" i="22"/>
  <c r="J270" i="22"/>
  <c r="K270" i="22"/>
  <c r="L270" i="22"/>
  <c r="M270" i="22"/>
  <c r="N270" i="22"/>
  <c r="O270" i="22"/>
  <c r="P270" i="22"/>
  <c r="Q270" i="22"/>
  <c r="R270" i="22"/>
  <c r="S270" i="22"/>
  <c r="E271" i="22"/>
  <c r="F271" i="22"/>
  <c r="G271" i="22"/>
  <c r="H271" i="22"/>
  <c r="I271" i="22"/>
  <c r="J271" i="22"/>
  <c r="K271" i="22"/>
  <c r="L271" i="22"/>
  <c r="M271" i="22"/>
  <c r="N271" i="22"/>
  <c r="O271" i="22"/>
  <c r="P271" i="22"/>
  <c r="Q271" i="22"/>
  <c r="R271" i="22"/>
  <c r="S271" i="22"/>
  <c r="E272" i="22"/>
  <c r="F272" i="22"/>
  <c r="G272" i="22"/>
  <c r="H272" i="22"/>
  <c r="I272" i="22"/>
  <c r="J272" i="22"/>
  <c r="K272" i="22"/>
  <c r="L272" i="22"/>
  <c r="M272" i="22"/>
  <c r="N272" i="22"/>
  <c r="O272" i="22"/>
  <c r="P272" i="22"/>
  <c r="Q272" i="22"/>
  <c r="R272" i="22"/>
  <c r="S272" i="22"/>
  <c r="E273" i="22"/>
  <c r="F273" i="22"/>
  <c r="G273" i="22"/>
  <c r="H273" i="22"/>
  <c r="I273" i="22"/>
  <c r="J273" i="22"/>
  <c r="K273" i="22"/>
  <c r="L273" i="22"/>
  <c r="M273" i="22"/>
  <c r="N273" i="22"/>
  <c r="O273" i="22"/>
  <c r="P273" i="22"/>
  <c r="Q273" i="22"/>
  <c r="R273" i="22"/>
  <c r="S273" i="22"/>
  <c r="E274" i="22"/>
  <c r="F274" i="22"/>
  <c r="G274" i="22"/>
  <c r="H274" i="22"/>
  <c r="I274" i="22"/>
  <c r="J274" i="22"/>
  <c r="K274" i="22"/>
  <c r="L274" i="22"/>
  <c r="M274" i="22"/>
  <c r="N274" i="22"/>
  <c r="O274" i="22"/>
  <c r="P274" i="22"/>
  <c r="Q274" i="22"/>
  <c r="R274" i="22"/>
  <c r="S274" i="22"/>
  <c r="E275" i="22"/>
  <c r="F275" i="22"/>
  <c r="G275" i="22"/>
  <c r="H275" i="22"/>
  <c r="I275" i="22"/>
  <c r="J275" i="22"/>
  <c r="K275" i="22"/>
  <c r="L275" i="22"/>
  <c r="M275" i="22"/>
  <c r="N275" i="22"/>
  <c r="O275" i="22"/>
  <c r="P275" i="22"/>
  <c r="Q275" i="22"/>
  <c r="R275" i="22"/>
  <c r="S275" i="22"/>
  <c r="E276" i="22"/>
  <c r="F276" i="22"/>
  <c r="G276" i="22"/>
  <c r="H276" i="22"/>
  <c r="I276" i="22"/>
  <c r="J276" i="22"/>
  <c r="K276" i="22"/>
  <c r="L276" i="22"/>
  <c r="M276" i="22"/>
  <c r="N276" i="22"/>
  <c r="O276" i="22"/>
  <c r="P276" i="22"/>
  <c r="Q276" i="22"/>
  <c r="R276" i="22"/>
  <c r="S276" i="22"/>
  <c r="E277" i="22"/>
  <c r="F277" i="22"/>
  <c r="G277" i="22"/>
  <c r="H277" i="22"/>
  <c r="I277" i="22"/>
  <c r="J277" i="22"/>
  <c r="K277" i="22"/>
  <c r="L277" i="22"/>
  <c r="M277" i="22"/>
  <c r="N277" i="22"/>
  <c r="O277" i="22"/>
  <c r="P277" i="22"/>
  <c r="Q277" i="22"/>
  <c r="R277" i="22"/>
  <c r="S277" i="22"/>
  <c r="E278" i="22"/>
  <c r="F278" i="22"/>
  <c r="G278" i="22"/>
  <c r="H278" i="22"/>
  <c r="I278" i="22"/>
  <c r="J278" i="22"/>
  <c r="K278" i="22"/>
  <c r="L278" i="22"/>
  <c r="M278" i="22"/>
  <c r="N278" i="22"/>
  <c r="O278" i="22"/>
  <c r="P278" i="22"/>
  <c r="Q278" i="22"/>
  <c r="R278" i="22"/>
  <c r="S278" i="22"/>
  <c r="E279" i="22"/>
  <c r="F279" i="22"/>
  <c r="G279" i="22"/>
  <c r="H279" i="22"/>
  <c r="I279" i="22"/>
  <c r="J279" i="22"/>
  <c r="K279" i="22"/>
  <c r="L279" i="22"/>
  <c r="M279" i="22"/>
  <c r="N279" i="22"/>
  <c r="O279" i="22"/>
  <c r="P279" i="22"/>
  <c r="Q279" i="22"/>
  <c r="R279" i="22"/>
  <c r="S279" i="22"/>
  <c r="E280" i="22"/>
  <c r="F280" i="22"/>
  <c r="G280" i="22"/>
  <c r="H280" i="22"/>
  <c r="I280" i="22"/>
  <c r="J280" i="22"/>
  <c r="K280" i="22"/>
  <c r="L280" i="22"/>
  <c r="M280" i="22"/>
  <c r="N280" i="22"/>
  <c r="O280" i="22"/>
  <c r="P280" i="22"/>
  <c r="Q280" i="22"/>
  <c r="R280" i="22"/>
  <c r="S280" i="22"/>
  <c r="E281" i="22"/>
  <c r="F281" i="22"/>
  <c r="G281" i="22"/>
  <c r="H281" i="22"/>
  <c r="I281" i="22"/>
  <c r="J281" i="22"/>
  <c r="K281" i="22"/>
  <c r="L281" i="22"/>
  <c r="M281" i="22"/>
  <c r="N281" i="22"/>
  <c r="O281" i="22"/>
  <c r="P281" i="22"/>
  <c r="Q281" i="22"/>
  <c r="R281" i="22"/>
  <c r="S281" i="22"/>
  <c r="E282" i="22"/>
  <c r="F282" i="22"/>
  <c r="G282" i="22"/>
  <c r="H282" i="22"/>
  <c r="I282" i="22"/>
  <c r="J282" i="22"/>
  <c r="K282" i="22"/>
  <c r="L282" i="22"/>
  <c r="M282" i="22"/>
  <c r="N282" i="22"/>
  <c r="O282" i="22"/>
  <c r="P282" i="22"/>
  <c r="Q282" i="22"/>
  <c r="R282" i="22"/>
  <c r="S282" i="22"/>
  <c r="E283" i="22"/>
  <c r="F283" i="22"/>
  <c r="G283" i="22"/>
  <c r="H283" i="22"/>
  <c r="I283" i="22"/>
  <c r="J283" i="22"/>
  <c r="K283" i="22"/>
  <c r="L283" i="22"/>
  <c r="M283" i="22"/>
  <c r="N283" i="22"/>
  <c r="O283" i="22"/>
  <c r="P283" i="22"/>
  <c r="Q283" i="22"/>
  <c r="R283" i="22"/>
  <c r="S283" i="22"/>
  <c r="E284" i="22"/>
  <c r="F284" i="22"/>
  <c r="G284" i="22"/>
  <c r="H284" i="22"/>
  <c r="I284" i="22"/>
  <c r="J284" i="22"/>
  <c r="K284" i="22"/>
  <c r="L284" i="22"/>
  <c r="M284" i="22"/>
  <c r="N284" i="22"/>
  <c r="O284" i="22"/>
  <c r="P284" i="22"/>
  <c r="Q284" i="22"/>
  <c r="R284" i="22"/>
  <c r="S284" i="22"/>
  <c r="E285" i="22"/>
  <c r="F285" i="22"/>
  <c r="G285" i="22"/>
  <c r="H285" i="22"/>
  <c r="I285" i="22"/>
  <c r="J285" i="22"/>
  <c r="K285" i="22"/>
  <c r="L285" i="22"/>
  <c r="M285" i="22"/>
  <c r="N285" i="22"/>
  <c r="O285" i="22"/>
  <c r="P285" i="22"/>
  <c r="Q285" i="22"/>
  <c r="R285" i="22"/>
  <c r="S285" i="22"/>
  <c r="E286" i="22"/>
  <c r="F286" i="22"/>
  <c r="G286" i="22"/>
  <c r="H286" i="22"/>
  <c r="I286" i="22"/>
  <c r="J286" i="22"/>
  <c r="K286" i="22"/>
  <c r="L286" i="22"/>
  <c r="M286" i="22"/>
  <c r="N286" i="22"/>
  <c r="O286" i="22"/>
  <c r="P286" i="22"/>
  <c r="Q286" i="22"/>
  <c r="R286" i="22"/>
  <c r="S286" i="22"/>
  <c r="E287" i="22"/>
  <c r="F287" i="22"/>
  <c r="G287" i="22"/>
  <c r="H287" i="22"/>
  <c r="I287" i="22"/>
  <c r="J287" i="22"/>
  <c r="K287" i="22"/>
  <c r="L287" i="22"/>
  <c r="M287" i="22"/>
  <c r="N287" i="22"/>
  <c r="O287" i="22"/>
  <c r="P287" i="22"/>
  <c r="Q287" i="22"/>
  <c r="R287" i="22"/>
  <c r="S287" i="22"/>
  <c r="E288" i="22"/>
  <c r="F288" i="22"/>
  <c r="G288" i="22"/>
  <c r="H288" i="22"/>
  <c r="I288" i="22"/>
  <c r="J288" i="22"/>
  <c r="K288" i="22"/>
  <c r="L288" i="22"/>
  <c r="M288" i="22"/>
  <c r="N288" i="22"/>
  <c r="O288" i="22"/>
  <c r="P288" i="22"/>
  <c r="Q288" i="22"/>
  <c r="R288" i="22"/>
  <c r="S288" i="22"/>
  <c r="E289" i="22"/>
  <c r="F289" i="22"/>
  <c r="G289" i="22"/>
  <c r="H289" i="22"/>
  <c r="I289" i="22"/>
  <c r="J289" i="22"/>
  <c r="K289" i="22"/>
  <c r="L289" i="22"/>
  <c r="M289" i="22"/>
  <c r="N289" i="22"/>
  <c r="O289" i="22"/>
  <c r="P289" i="22"/>
  <c r="Q289" i="22"/>
  <c r="R289" i="22"/>
  <c r="S289" i="22"/>
  <c r="E290" i="22"/>
  <c r="F290" i="22"/>
  <c r="G290" i="22"/>
  <c r="H290" i="22"/>
  <c r="I290" i="22"/>
  <c r="J290" i="22"/>
  <c r="K290" i="22"/>
  <c r="L290" i="22"/>
  <c r="M290" i="22"/>
  <c r="N290" i="22"/>
  <c r="O290" i="22"/>
  <c r="P290" i="22"/>
  <c r="Q290" i="22"/>
  <c r="R290" i="22"/>
  <c r="S290" i="22"/>
  <c r="E291" i="22"/>
  <c r="F291" i="22"/>
  <c r="G291" i="22"/>
  <c r="H291" i="22"/>
  <c r="I291" i="22"/>
  <c r="J291" i="22"/>
  <c r="K291" i="22"/>
  <c r="L291" i="22"/>
  <c r="M291" i="22"/>
  <c r="N291" i="22"/>
  <c r="O291" i="22"/>
  <c r="P291" i="22"/>
  <c r="Q291" i="22"/>
  <c r="R291" i="22"/>
  <c r="S291" i="22"/>
  <c r="E292" i="22"/>
  <c r="F292" i="22"/>
  <c r="G292" i="22"/>
  <c r="H292" i="22"/>
  <c r="I292" i="22"/>
  <c r="J292" i="22"/>
  <c r="K292" i="22"/>
  <c r="L292" i="22"/>
  <c r="M292" i="22"/>
  <c r="N292" i="22"/>
  <c r="O292" i="22"/>
  <c r="P292" i="22"/>
  <c r="Q292" i="22"/>
  <c r="R292" i="22"/>
  <c r="S292" i="22"/>
  <c r="E293" i="22"/>
  <c r="F293" i="22"/>
  <c r="G293" i="22"/>
  <c r="H293" i="22"/>
  <c r="I293" i="22"/>
  <c r="J293" i="22"/>
  <c r="K293" i="22"/>
  <c r="L293" i="22"/>
  <c r="M293" i="22"/>
  <c r="N293" i="22"/>
  <c r="O293" i="22"/>
  <c r="P293" i="22"/>
  <c r="Q293" i="22"/>
  <c r="R293" i="22"/>
  <c r="S293" i="22"/>
  <c r="E294" i="22"/>
  <c r="F294" i="22"/>
  <c r="G294" i="22"/>
  <c r="H294" i="22"/>
  <c r="I294" i="22"/>
  <c r="J294" i="22"/>
  <c r="K294" i="22"/>
  <c r="L294" i="22"/>
  <c r="M294" i="22"/>
  <c r="N294" i="22"/>
  <c r="O294" i="22"/>
  <c r="P294" i="22"/>
  <c r="Q294" i="22"/>
  <c r="R294" i="22"/>
  <c r="S294" i="22"/>
  <c r="E295" i="22"/>
  <c r="F295" i="22"/>
  <c r="G295" i="22"/>
  <c r="H295" i="22"/>
  <c r="I295" i="22"/>
  <c r="J295" i="22"/>
  <c r="K295" i="22"/>
  <c r="L295" i="22"/>
  <c r="M295" i="22"/>
  <c r="N295" i="22"/>
  <c r="O295" i="22"/>
  <c r="P295" i="22"/>
  <c r="Q295" i="22"/>
  <c r="R295" i="22"/>
  <c r="S295" i="22"/>
  <c r="E296" i="22"/>
  <c r="F296" i="22"/>
  <c r="G296" i="22"/>
  <c r="H296" i="22"/>
  <c r="I296" i="22"/>
  <c r="J296" i="22"/>
  <c r="K296" i="22"/>
  <c r="L296" i="22"/>
  <c r="M296" i="22"/>
  <c r="N296" i="22"/>
  <c r="O296" i="22"/>
  <c r="P296" i="22"/>
  <c r="Q296" i="22"/>
  <c r="R296" i="22"/>
  <c r="S296" i="22"/>
  <c r="E297" i="22"/>
  <c r="F297" i="22"/>
  <c r="G297" i="22"/>
  <c r="H297" i="22"/>
  <c r="I297" i="22"/>
  <c r="J297" i="22"/>
  <c r="K297" i="22"/>
  <c r="L297" i="22"/>
  <c r="M297" i="22"/>
  <c r="N297" i="22"/>
  <c r="O297" i="22"/>
  <c r="P297" i="22"/>
  <c r="Q297" i="22"/>
  <c r="R297" i="22"/>
  <c r="S297" i="22"/>
  <c r="E298" i="22"/>
  <c r="F298" i="22"/>
  <c r="G298" i="22"/>
  <c r="H298" i="22"/>
  <c r="I298" i="22"/>
  <c r="J298" i="22"/>
  <c r="K298" i="22"/>
  <c r="L298" i="22"/>
  <c r="M298" i="22"/>
  <c r="N298" i="22"/>
  <c r="O298" i="22"/>
  <c r="P298" i="22"/>
  <c r="Q298" i="22"/>
  <c r="R298" i="22"/>
  <c r="S298" i="22"/>
  <c r="E299" i="22"/>
  <c r="F299" i="22"/>
  <c r="G299" i="22"/>
  <c r="H299" i="22"/>
  <c r="I299" i="22"/>
  <c r="J299" i="22"/>
  <c r="K299" i="22"/>
  <c r="L299" i="22"/>
  <c r="M299" i="22"/>
  <c r="N299" i="22"/>
  <c r="O299" i="22"/>
  <c r="P299" i="22"/>
  <c r="Q299" i="22"/>
  <c r="R299" i="22"/>
  <c r="S299" i="22"/>
  <c r="E300" i="22"/>
  <c r="F300" i="22"/>
  <c r="G300" i="22"/>
  <c r="H300" i="22"/>
  <c r="I300" i="22"/>
  <c r="J300" i="22"/>
  <c r="K300" i="22"/>
  <c r="L300" i="22"/>
  <c r="M300" i="22"/>
  <c r="N300" i="22"/>
  <c r="O300" i="22"/>
  <c r="P300" i="22"/>
  <c r="Q300" i="22"/>
  <c r="R300" i="22"/>
  <c r="S300" i="22"/>
  <c r="E301" i="22"/>
  <c r="F301" i="22"/>
  <c r="G301" i="22"/>
  <c r="H301" i="22"/>
  <c r="I301" i="22"/>
  <c r="J301" i="22"/>
  <c r="K301" i="22"/>
  <c r="L301" i="22"/>
  <c r="M301" i="22"/>
  <c r="N301" i="22"/>
  <c r="O301" i="22"/>
  <c r="P301" i="22"/>
  <c r="Q301" i="22"/>
  <c r="R301" i="22"/>
  <c r="S301" i="22"/>
  <c r="E302" i="22"/>
  <c r="F302" i="22"/>
  <c r="G302" i="22"/>
  <c r="H302" i="22"/>
  <c r="I302" i="22"/>
  <c r="J302" i="22"/>
  <c r="K302" i="22"/>
  <c r="L302" i="22"/>
  <c r="M302" i="22"/>
  <c r="N302" i="22"/>
  <c r="O302" i="22"/>
  <c r="P302" i="22"/>
  <c r="Q302" i="22"/>
  <c r="R302" i="22"/>
  <c r="S302" i="22"/>
  <c r="E303" i="22"/>
  <c r="F303" i="22"/>
  <c r="G303" i="22"/>
  <c r="H303" i="22"/>
  <c r="I303" i="22"/>
  <c r="J303" i="22"/>
  <c r="K303" i="22"/>
  <c r="L303" i="22"/>
  <c r="M303" i="22"/>
  <c r="N303" i="22"/>
  <c r="O303" i="22"/>
  <c r="P303" i="22"/>
  <c r="Q303" i="22"/>
  <c r="R303" i="22"/>
  <c r="S303" i="22"/>
  <c r="E304" i="22"/>
  <c r="F304" i="22"/>
  <c r="G304" i="22"/>
  <c r="H304" i="22"/>
  <c r="I304" i="22"/>
  <c r="J304" i="22"/>
  <c r="K304" i="22"/>
  <c r="L304" i="22"/>
  <c r="M304" i="22"/>
  <c r="N304" i="22"/>
  <c r="O304" i="22"/>
  <c r="P304" i="22"/>
  <c r="Q304" i="22"/>
  <c r="R304" i="22"/>
  <c r="S304" i="22"/>
  <c r="E305" i="22"/>
  <c r="F305" i="22"/>
  <c r="G305" i="22"/>
  <c r="H305" i="22"/>
  <c r="I305" i="22"/>
  <c r="J305" i="22"/>
  <c r="K305" i="22"/>
  <c r="L305" i="22"/>
  <c r="M305" i="22"/>
  <c r="N305" i="22"/>
  <c r="O305" i="22"/>
  <c r="P305" i="22"/>
  <c r="Q305" i="22"/>
  <c r="R305" i="22"/>
  <c r="S305" i="22"/>
  <c r="E306" i="22"/>
  <c r="F306" i="22"/>
  <c r="G306" i="22"/>
  <c r="H306" i="22"/>
  <c r="I306" i="22"/>
  <c r="J306" i="22"/>
  <c r="K306" i="22"/>
  <c r="L306" i="22"/>
  <c r="M306" i="22"/>
  <c r="N306" i="22"/>
  <c r="O306" i="22"/>
  <c r="P306" i="22"/>
  <c r="Q306" i="22"/>
  <c r="R306" i="22"/>
  <c r="S306" i="22"/>
  <c r="E307" i="22"/>
  <c r="F307" i="22"/>
  <c r="G307" i="22"/>
  <c r="H307" i="22"/>
  <c r="I307" i="22"/>
  <c r="J307" i="22"/>
  <c r="K307" i="22"/>
  <c r="L307" i="22"/>
  <c r="M307" i="22"/>
  <c r="N307" i="22"/>
  <c r="O307" i="22"/>
  <c r="P307" i="22"/>
  <c r="Q307" i="22"/>
  <c r="R307" i="22"/>
  <c r="S307" i="22"/>
  <c r="E308" i="22"/>
  <c r="F308" i="22"/>
  <c r="G308" i="22"/>
  <c r="H308" i="22"/>
  <c r="I308" i="22"/>
  <c r="J308" i="22"/>
  <c r="K308" i="22"/>
  <c r="L308" i="22"/>
  <c r="M308" i="22"/>
  <c r="N308" i="22"/>
  <c r="O308" i="22"/>
  <c r="P308" i="22"/>
  <c r="Q308" i="22"/>
  <c r="R308" i="22"/>
  <c r="S308" i="22"/>
  <c r="E309" i="22"/>
  <c r="F309" i="22"/>
  <c r="G309" i="22"/>
  <c r="H309" i="22"/>
  <c r="I309" i="22"/>
  <c r="J309" i="22"/>
  <c r="K309" i="22"/>
  <c r="L309" i="22"/>
  <c r="M309" i="22"/>
  <c r="N309" i="22"/>
  <c r="O309" i="22"/>
  <c r="P309" i="22"/>
  <c r="Q309" i="22"/>
  <c r="R309" i="22"/>
  <c r="S309" i="22"/>
  <c r="E310" i="22"/>
  <c r="F310" i="22"/>
  <c r="G310" i="22"/>
  <c r="H310" i="22"/>
  <c r="I310" i="22"/>
  <c r="J310" i="22"/>
  <c r="K310" i="22"/>
  <c r="L310" i="22"/>
  <c r="M310" i="22"/>
  <c r="N310" i="22"/>
  <c r="O310" i="22"/>
  <c r="P310" i="22"/>
  <c r="Q310" i="22"/>
  <c r="R310" i="22"/>
  <c r="S310" i="22"/>
  <c r="E311" i="22"/>
  <c r="F311" i="22"/>
  <c r="G311" i="22"/>
  <c r="H311" i="22"/>
  <c r="I311" i="22"/>
  <c r="J311" i="22"/>
  <c r="K311" i="22"/>
  <c r="L311" i="22"/>
  <c r="M311" i="22"/>
  <c r="N311" i="22"/>
  <c r="O311" i="22"/>
  <c r="P311" i="22"/>
  <c r="Q311" i="22"/>
  <c r="R311" i="22"/>
  <c r="S311" i="22"/>
  <c r="E312" i="22"/>
  <c r="F312" i="22"/>
  <c r="G312" i="22"/>
  <c r="H312" i="22"/>
  <c r="I312" i="22"/>
  <c r="J312" i="22"/>
  <c r="K312" i="22"/>
  <c r="L312" i="22"/>
  <c r="M312" i="22"/>
  <c r="N312" i="22"/>
  <c r="O312" i="22"/>
  <c r="P312" i="22"/>
  <c r="Q312" i="22"/>
  <c r="R312" i="22"/>
  <c r="S312" i="22"/>
  <c r="E313" i="22"/>
  <c r="F313" i="22"/>
  <c r="G313" i="22"/>
  <c r="H313" i="22"/>
  <c r="I313" i="22"/>
  <c r="J313" i="22"/>
  <c r="K313" i="22"/>
  <c r="L313" i="22"/>
  <c r="M313" i="22"/>
  <c r="N313" i="22"/>
  <c r="O313" i="22"/>
  <c r="P313" i="22"/>
  <c r="Q313" i="22"/>
  <c r="R313" i="22"/>
  <c r="S313" i="22"/>
  <c r="E314" i="22"/>
  <c r="F314" i="22"/>
  <c r="G314" i="22"/>
  <c r="H314" i="22"/>
  <c r="I314" i="22"/>
  <c r="J314" i="22"/>
  <c r="K314" i="22"/>
  <c r="L314" i="22"/>
  <c r="M314" i="22"/>
  <c r="N314" i="22"/>
  <c r="O314" i="22"/>
  <c r="P314" i="22"/>
  <c r="Q314" i="22"/>
  <c r="R314" i="22"/>
  <c r="S314" i="22"/>
  <c r="E315" i="22"/>
  <c r="F315" i="22"/>
  <c r="G315" i="22"/>
  <c r="H315" i="22"/>
  <c r="I315" i="22"/>
  <c r="J315" i="22"/>
  <c r="K315" i="22"/>
  <c r="L315" i="22"/>
  <c r="M315" i="22"/>
  <c r="N315" i="22"/>
  <c r="O315" i="22"/>
  <c r="P315" i="22"/>
  <c r="Q315" i="22"/>
  <c r="R315" i="22"/>
  <c r="S315" i="22"/>
  <c r="E316" i="22"/>
  <c r="F316" i="22"/>
  <c r="G316" i="22"/>
  <c r="H316" i="22"/>
  <c r="I316" i="22"/>
  <c r="J316" i="22"/>
  <c r="K316" i="22"/>
  <c r="L316" i="22"/>
  <c r="M316" i="22"/>
  <c r="N316" i="22"/>
  <c r="O316" i="22"/>
  <c r="P316" i="22"/>
  <c r="Q316" i="22"/>
  <c r="R316" i="22"/>
  <c r="S316" i="22"/>
  <c r="E317" i="22"/>
  <c r="F317" i="22"/>
  <c r="G317" i="22"/>
  <c r="H317" i="22"/>
  <c r="I317" i="22"/>
  <c r="J317" i="22"/>
  <c r="K317" i="22"/>
  <c r="L317" i="22"/>
  <c r="M317" i="22"/>
  <c r="N317" i="22"/>
  <c r="O317" i="22"/>
  <c r="P317" i="22"/>
  <c r="Q317" i="22"/>
  <c r="R317" i="22"/>
  <c r="S317" i="22"/>
  <c r="E318" i="22"/>
  <c r="F318" i="22"/>
  <c r="G318" i="22"/>
  <c r="H318" i="22"/>
  <c r="I318" i="22"/>
  <c r="J318" i="22"/>
  <c r="K318" i="22"/>
  <c r="L318" i="22"/>
  <c r="M318" i="22"/>
  <c r="N318" i="22"/>
  <c r="O318" i="22"/>
  <c r="P318" i="22"/>
  <c r="Q318" i="22"/>
  <c r="R318" i="22"/>
  <c r="S318" i="22"/>
  <c r="E319" i="22"/>
  <c r="F319" i="22"/>
  <c r="G319" i="22"/>
  <c r="H319" i="22"/>
  <c r="I319" i="22"/>
  <c r="J319" i="22"/>
  <c r="K319" i="22"/>
  <c r="L319" i="22"/>
  <c r="M319" i="22"/>
  <c r="N319" i="22"/>
  <c r="O319" i="22"/>
  <c r="P319" i="22"/>
  <c r="Q319" i="22"/>
  <c r="R319" i="22"/>
  <c r="S319" i="22"/>
  <c r="E320" i="22"/>
  <c r="F320" i="22"/>
  <c r="G320" i="22"/>
  <c r="H320" i="22"/>
  <c r="I320" i="22"/>
  <c r="J320" i="22"/>
  <c r="K320" i="22"/>
  <c r="L320" i="22"/>
  <c r="M320" i="22"/>
  <c r="N320" i="22"/>
  <c r="O320" i="22"/>
  <c r="P320" i="22"/>
  <c r="Q320" i="22"/>
  <c r="R320" i="22"/>
  <c r="S320" i="22"/>
  <c r="E321" i="22"/>
  <c r="F321" i="22"/>
  <c r="G321" i="22"/>
  <c r="H321" i="22"/>
  <c r="I321" i="22"/>
  <c r="J321" i="22"/>
  <c r="K321" i="22"/>
  <c r="L321" i="22"/>
  <c r="M321" i="22"/>
  <c r="N321" i="22"/>
  <c r="O321" i="22"/>
  <c r="P321" i="22"/>
  <c r="Q321" i="22"/>
  <c r="R321" i="22"/>
  <c r="S321" i="22"/>
  <c r="E322" i="22"/>
  <c r="F322" i="22"/>
  <c r="G322" i="22"/>
  <c r="H322" i="22"/>
  <c r="I322" i="22"/>
  <c r="J322" i="22"/>
  <c r="K322" i="22"/>
  <c r="L322" i="22"/>
  <c r="M322" i="22"/>
  <c r="N322" i="22"/>
  <c r="O322" i="22"/>
  <c r="P322" i="22"/>
  <c r="Q322" i="22"/>
  <c r="R322" i="22"/>
  <c r="S322" i="22"/>
  <c r="E323" i="22"/>
  <c r="F323" i="22"/>
  <c r="G323" i="22"/>
  <c r="H323" i="22"/>
  <c r="I323" i="22"/>
  <c r="J323" i="22"/>
  <c r="K323" i="22"/>
  <c r="L323" i="22"/>
  <c r="M323" i="22"/>
  <c r="N323" i="22"/>
  <c r="O323" i="22"/>
  <c r="P323" i="22"/>
  <c r="Q323" i="22"/>
  <c r="R323" i="22"/>
  <c r="S323" i="22"/>
  <c r="E324" i="22"/>
  <c r="F324" i="22"/>
  <c r="G324" i="22"/>
  <c r="H324" i="22"/>
  <c r="I324" i="22"/>
  <c r="J324" i="22"/>
  <c r="K324" i="22"/>
  <c r="L324" i="22"/>
  <c r="M324" i="22"/>
  <c r="N324" i="22"/>
  <c r="O324" i="22"/>
  <c r="P324" i="22"/>
  <c r="Q324" i="22"/>
  <c r="R324" i="22"/>
  <c r="S324" i="22"/>
  <c r="E325" i="22"/>
  <c r="F325" i="22"/>
  <c r="G325" i="22"/>
  <c r="H325" i="22"/>
  <c r="I325" i="22"/>
  <c r="J325" i="22"/>
  <c r="K325" i="22"/>
  <c r="L325" i="22"/>
  <c r="M325" i="22"/>
  <c r="N325" i="22"/>
  <c r="O325" i="22"/>
  <c r="P325" i="22"/>
  <c r="Q325" i="22"/>
  <c r="R325" i="22"/>
  <c r="S325" i="22"/>
  <c r="E326" i="22"/>
  <c r="F326" i="22"/>
  <c r="G326" i="22"/>
  <c r="H326" i="22"/>
  <c r="I326" i="22"/>
  <c r="J326" i="22"/>
  <c r="K326" i="22"/>
  <c r="L326" i="22"/>
  <c r="M326" i="22"/>
  <c r="N326" i="22"/>
  <c r="O326" i="22"/>
  <c r="P326" i="22"/>
  <c r="Q326" i="22"/>
  <c r="R326" i="22"/>
  <c r="S326" i="22"/>
  <c r="E327" i="22"/>
  <c r="F327" i="22"/>
  <c r="G327" i="22"/>
  <c r="H327" i="22"/>
  <c r="I327" i="22"/>
  <c r="J327" i="22"/>
  <c r="K327" i="22"/>
  <c r="L327" i="22"/>
  <c r="M327" i="22"/>
  <c r="N327" i="22"/>
  <c r="O327" i="22"/>
  <c r="P327" i="22"/>
  <c r="Q327" i="22"/>
  <c r="R327" i="22"/>
  <c r="S327" i="22"/>
  <c r="E328" i="22"/>
  <c r="F328" i="22"/>
  <c r="G328" i="22"/>
  <c r="H328" i="22"/>
  <c r="I328" i="22"/>
  <c r="J328" i="22"/>
  <c r="K328" i="22"/>
  <c r="L328" i="22"/>
  <c r="M328" i="22"/>
  <c r="N328" i="22"/>
  <c r="O328" i="22"/>
  <c r="P328" i="22"/>
  <c r="Q328" i="22"/>
  <c r="R328" i="22"/>
  <c r="S328" i="22"/>
  <c r="E329" i="22"/>
  <c r="F329" i="22"/>
  <c r="G329" i="22"/>
  <c r="H329" i="22"/>
  <c r="I329" i="22"/>
  <c r="J329" i="22"/>
  <c r="K329" i="22"/>
  <c r="L329" i="22"/>
  <c r="M329" i="22"/>
  <c r="N329" i="22"/>
  <c r="O329" i="22"/>
  <c r="P329" i="22"/>
  <c r="Q329" i="22"/>
  <c r="R329" i="22"/>
  <c r="S329" i="22"/>
  <c r="E330" i="22"/>
  <c r="F330" i="22"/>
  <c r="G330" i="22"/>
  <c r="H330" i="22"/>
  <c r="I330" i="22"/>
  <c r="J330" i="22"/>
  <c r="K330" i="22"/>
  <c r="L330" i="22"/>
  <c r="M330" i="22"/>
  <c r="N330" i="22"/>
  <c r="O330" i="22"/>
  <c r="P330" i="22"/>
  <c r="Q330" i="22"/>
  <c r="R330" i="22"/>
  <c r="S330" i="22"/>
  <c r="E331" i="22"/>
  <c r="F331" i="22"/>
  <c r="G331" i="22"/>
  <c r="H331" i="22"/>
  <c r="I331" i="22"/>
  <c r="J331" i="22"/>
  <c r="K331" i="22"/>
  <c r="L331" i="22"/>
  <c r="M331" i="22"/>
  <c r="N331" i="22"/>
  <c r="O331" i="22"/>
  <c r="P331" i="22"/>
  <c r="Q331" i="22"/>
  <c r="R331" i="22"/>
  <c r="S331" i="22"/>
  <c r="E332" i="22"/>
  <c r="F332" i="22"/>
  <c r="G332" i="22"/>
  <c r="H332" i="22"/>
  <c r="I332" i="22"/>
  <c r="J332" i="22"/>
  <c r="K332" i="22"/>
  <c r="L332" i="22"/>
  <c r="M332" i="22"/>
  <c r="N332" i="22"/>
  <c r="O332" i="22"/>
  <c r="P332" i="22"/>
  <c r="Q332" i="22"/>
  <c r="R332" i="22"/>
  <c r="S332" i="22"/>
  <c r="E333" i="22"/>
  <c r="F333" i="22"/>
  <c r="G333" i="22"/>
  <c r="H333" i="22"/>
  <c r="I333" i="22"/>
  <c r="J333" i="22"/>
  <c r="K333" i="22"/>
  <c r="L333" i="22"/>
  <c r="M333" i="22"/>
  <c r="N333" i="22"/>
  <c r="O333" i="22"/>
  <c r="P333" i="22"/>
  <c r="Q333" i="22"/>
  <c r="R333" i="22"/>
  <c r="S333" i="22"/>
  <c r="E334" i="22"/>
  <c r="F334" i="22"/>
  <c r="G334" i="22"/>
  <c r="H334" i="22"/>
  <c r="I334" i="22"/>
  <c r="J334" i="22"/>
  <c r="K334" i="22"/>
  <c r="L334" i="22"/>
  <c r="M334" i="22"/>
  <c r="N334" i="22"/>
  <c r="O334" i="22"/>
  <c r="P334" i="22"/>
  <c r="Q334" i="22"/>
  <c r="R334" i="22"/>
  <c r="S334" i="22"/>
  <c r="E335" i="22"/>
  <c r="F335" i="22"/>
  <c r="G335" i="22"/>
  <c r="H335" i="22"/>
  <c r="I335" i="22"/>
  <c r="J335" i="22"/>
  <c r="K335" i="22"/>
  <c r="L335" i="22"/>
  <c r="M335" i="22"/>
  <c r="N335" i="22"/>
  <c r="O335" i="22"/>
  <c r="P335" i="22"/>
  <c r="Q335" i="22"/>
  <c r="R335" i="22"/>
  <c r="S335" i="22"/>
  <c r="E336" i="22"/>
  <c r="F336" i="22"/>
  <c r="G336" i="22"/>
  <c r="H336" i="22"/>
  <c r="I336" i="22"/>
  <c r="J336" i="22"/>
  <c r="K336" i="22"/>
  <c r="L336" i="22"/>
  <c r="M336" i="22"/>
  <c r="N336" i="22"/>
  <c r="O336" i="22"/>
  <c r="P336" i="22"/>
  <c r="Q336" i="22"/>
  <c r="R336" i="22"/>
  <c r="S336" i="22"/>
  <c r="E337" i="22"/>
  <c r="F337" i="22"/>
  <c r="G337" i="22"/>
  <c r="H337" i="22"/>
  <c r="I337" i="22"/>
  <c r="J337" i="22"/>
  <c r="K337" i="22"/>
  <c r="L337" i="22"/>
  <c r="M337" i="22"/>
  <c r="N337" i="22"/>
  <c r="O337" i="22"/>
  <c r="P337" i="22"/>
  <c r="Q337" i="22"/>
  <c r="R337" i="22"/>
  <c r="S337" i="22"/>
  <c r="E338" i="22"/>
  <c r="F338" i="22"/>
  <c r="G338" i="22"/>
  <c r="H338" i="22"/>
  <c r="I338" i="22"/>
  <c r="J338" i="22"/>
  <c r="K338" i="22"/>
  <c r="L338" i="22"/>
  <c r="M338" i="22"/>
  <c r="N338" i="22"/>
  <c r="O338" i="22"/>
  <c r="P338" i="22"/>
  <c r="Q338" i="22"/>
  <c r="R338" i="22"/>
  <c r="S338" i="22"/>
  <c r="E339" i="22"/>
  <c r="F339" i="22"/>
  <c r="G339" i="22"/>
  <c r="H339" i="22"/>
  <c r="I339" i="22"/>
  <c r="J339" i="22"/>
  <c r="K339" i="22"/>
  <c r="L339" i="22"/>
  <c r="M339" i="22"/>
  <c r="N339" i="22"/>
  <c r="O339" i="22"/>
  <c r="P339" i="22"/>
  <c r="Q339" i="22"/>
  <c r="R339" i="22"/>
  <c r="S339" i="22"/>
  <c r="E340" i="22"/>
  <c r="F340" i="22"/>
  <c r="G340" i="22"/>
  <c r="H340" i="22"/>
  <c r="I340" i="22"/>
  <c r="J340" i="22"/>
  <c r="K340" i="22"/>
  <c r="L340" i="22"/>
  <c r="M340" i="22"/>
  <c r="N340" i="22"/>
  <c r="O340" i="22"/>
  <c r="P340" i="22"/>
  <c r="Q340" i="22"/>
  <c r="R340" i="22"/>
  <c r="S340" i="22"/>
  <c r="E341" i="22"/>
  <c r="F341" i="22"/>
  <c r="G341" i="22"/>
  <c r="H341" i="22"/>
  <c r="I341" i="22"/>
  <c r="J341" i="22"/>
  <c r="K341" i="22"/>
  <c r="L341" i="22"/>
  <c r="M341" i="22"/>
  <c r="N341" i="22"/>
  <c r="O341" i="22"/>
  <c r="P341" i="22"/>
  <c r="Q341" i="22"/>
  <c r="R341" i="22"/>
  <c r="S341" i="22"/>
  <c r="E342" i="22"/>
  <c r="F342" i="22"/>
  <c r="G342" i="22"/>
  <c r="H342" i="22"/>
  <c r="I342" i="22"/>
  <c r="J342" i="22"/>
  <c r="K342" i="22"/>
  <c r="L342" i="22"/>
  <c r="M342" i="22"/>
  <c r="N342" i="22"/>
  <c r="O342" i="22"/>
  <c r="P342" i="22"/>
  <c r="Q342" i="22"/>
  <c r="R342" i="22"/>
  <c r="S342" i="22"/>
  <c r="E343" i="22"/>
  <c r="F343" i="22"/>
  <c r="G343" i="22"/>
  <c r="H343" i="22"/>
  <c r="I343" i="22"/>
  <c r="J343" i="22"/>
  <c r="K343" i="22"/>
  <c r="L343" i="22"/>
  <c r="M343" i="22"/>
  <c r="N343" i="22"/>
  <c r="O343" i="22"/>
  <c r="P343" i="22"/>
  <c r="Q343" i="22"/>
  <c r="R343" i="22"/>
  <c r="S343" i="22"/>
  <c r="E344" i="22"/>
  <c r="F344" i="22"/>
  <c r="G344" i="22"/>
  <c r="H344" i="22"/>
  <c r="I344" i="22"/>
  <c r="J344" i="22"/>
  <c r="K344" i="22"/>
  <c r="L344" i="22"/>
  <c r="M344" i="22"/>
  <c r="N344" i="22"/>
  <c r="O344" i="22"/>
  <c r="P344" i="22"/>
  <c r="Q344" i="22"/>
  <c r="R344" i="22"/>
  <c r="S344" i="22"/>
  <c r="E345" i="22"/>
  <c r="F345" i="22"/>
  <c r="G345" i="22"/>
  <c r="H345" i="22"/>
  <c r="I345" i="22"/>
  <c r="J345" i="22"/>
  <c r="K345" i="22"/>
  <c r="L345" i="22"/>
  <c r="M345" i="22"/>
  <c r="N345" i="22"/>
  <c r="O345" i="22"/>
  <c r="P345" i="22"/>
  <c r="Q345" i="22"/>
  <c r="R345" i="22"/>
  <c r="S345" i="22"/>
  <c r="E346" i="22"/>
  <c r="F346" i="22"/>
  <c r="G346" i="22"/>
  <c r="H346" i="22"/>
  <c r="I346" i="22"/>
  <c r="J346" i="22"/>
  <c r="K346" i="22"/>
  <c r="L346" i="22"/>
  <c r="M346" i="22"/>
  <c r="N346" i="22"/>
  <c r="O346" i="22"/>
  <c r="P346" i="22"/>
  <c r="Q346" i="22"/>
  <c r="R346" i="22"/>
  <c r="S346" i="22"/>
  <c r="E347" i="22"/>
  <c r="F347" i="22"/>
  <c r="G347" i="22"/>
  <c r="H347" i="22"/>
  <c r="I347" i="22"/>
  <c r="J347" i="22"/>
  <c r="K347" i="22"/>
  <c r="L347" i="22"/>
  <c r="M347" i="22"/>
  <c r="N347" i="22"/>
  <c r="O347" i="22"/>
  <c r="P347" i="22"/>
  <c r="Q347" i="22"/>
  <c r="R347" i="22"/>
  <c r="S347" i="22"/>
  <c r="E348" i="22"/>
  <c r="F348" i="22"/>
  <c r="G348" i="22"/>
  <c r="H348" i="22"/>
  <c r="I348" i="22"/>
  <c r="J348" i="22"/>
  <c r="K348" i="22"/>
  <c r="L348" i="22"/>
  <c r="M348" i="22"/>
  <c r="N348" i="22"/>
  <c r="O348" i="22"/>
  <c r="P348" i="22"/>
  <c r="Q348" i="22"/>
  <c r="R348" i="22"/>
  <c r="S348" i="22"/>
  <c r="E349" i="22"/>
  <c r="F349" i="22"/>
  <c r="G349" i="22"/>
  <c r="H349" i="22"/>
  <c r="I349" i="22"/>
  <c r="J349" i="22"/>
  <c r="K349" i="22"/>
  <c r="L349" i="22"/>
  <c r="M349" i="22"/>
  <c r="N349" i="22"/>
  <c r="O349" i="22"/>
  <c r="P349" i="22"/>
  <c r="Q349" i="22"/>
  <c r="R349" i="22"/>
  <c r="S349" i="22"/>
  <c r="E350" i="22"/>
  <c r="F350" i="22"/>
  <c r="G350" i="22"/>
  <c r="H350" i="22"/>
  <c r="I350" i="22"/>
  <c r="J350" i="22"/>
  <c r="K350" i="22"/>
  <c r="L350" i="22"/>
  <c r="M350" i="22"/>
  <c r="N350" i="22"/>
  <c r="O350" i="22"/>
  <c r="P350" i="22"/>
  <c r="Q350" i="22"/>
  <c r="R350" i="22"/>
  <c r="S350" i="22"/>
  <c r="E351" i="22"/>
  <c r="F351" i="22"/>
  <c r="G351" i="22"/>
  <c r="H351" i="22"/>
  <c r="I351" i="22"/>
  <c r="J351" i="22"/>
  <c r="K351" i="22"/>
  <c r="L351" i="22"/>
  <c r="M351" i="22"/>
  <c r="N351" i="22"/>
  <c r="O351" i="22"/>
  <c r="P351" i="22"/>
  <c r="Q351" i="22"/>
  <c r="R351" i="22"/>
  <c r="S351" i="22"/>
  <c r="E352" i="22"/>
  <c r="F352" i="22"/>
  <c r="G352" i="22"/>
  <c r="H352" i="22"/>
  <c r="I352" i="22"/>
  <c r="J352" i="22"/>
  <c r="K352" i="22"/>
  <c r="L352" i="22"/>
  <c r="M352" i="22"/>
  <c r="N352" i="22"/>
  <c r="O352" i="22"/>
  <c r="P352" i="22"/>
  <c r="Q352" i="22"/>
  <c r="R352" i="22"/>
  <c r="S352" i="22"/>
  <c r="E353" i="22"/>
  <c r="F353" i="22"/>
  <c r="G353" i="22"/>
  <c r="H353" i="22"/>
  <c r="I353" i="22"/>
  <c r="J353" i="22"/>
  <c r="K353" i="22"/>
  <c r="L353" i="22"/>
  <c r="M353" i="22"/>
  <c r="N353" i="22"/>
  <c r="O353" i="22"/>
  <c r="P353" i="22"/>
  <c r="Q353" i="22"/>
  <c r="R353" i="22"/>
  <c r="S353" i="22"/>
  <c r="E354" i="22"/>
  <c r="F354" i="22"/>
  <c r="G354" i="22"/>
  <c r="H354" i="22"/>
  <c r="I354" i="22"/>
  <c r="J354" i="22"/>
  <c r="K354" i="22"/>
  <c r="L354" i="22"/>
  <c r="M354" i="22"/>
  <c r="N354" i="22"/>
  <c r="O354" i="22"/>
  <c r="P354" i="22"/>
  <c r="Q354" i="22"/>
  <c r="R354" i="22"/>
  <c r="S354" i="22"/>
  <c r="E355" i="22"/>
  <c r="F355" i="22"/>
  <c r="G355" i="22"/>
  <c r="H355" i="22"/>
  <c r="I355" i="22"/>
  <c r="J355" i="22"/>
  <c r="K355" i="22"/>
  <c r="L355" i="22"/>
  <c r="M355" i="22"/>
  <c r="N355" i="22"/>
  <c r="O355" i="22"/>
  <c r="P355" i="22"/>
  <c r="Q355" i="22"/>
  <c r="R355" i="22"/>
  <c r="S355" i="22"/>
  <c r="E356" i="22"/>
  <c r="F356" i="22"/>
  <c r="G356" i="22"/>
  <c r="H356" i="22"/>
  <c r="I356" i="22"/>
  <c r="J356" i="22"/>
  <c r="K356" i="22"/>
  <c r="L356" i="22"/>
  <c r="M356" i="22"/>
  <c r="N356" i="22"/>
  <c r="O356" i="22"/>
  <c r="P356" i="22"/>
  <c r="Q356" i="22"/>
  <c r="R356" i="22"/>
  <c r="S356" i="22"/>
  <c r="E357" i="22"/>
  <c r="F357" i="22"/>
  <c r="G357" i="22"/>
  <c r="H357" i="22"/>
  <c r="I357" i="22"/>
  <c r="J357" i="22"/>
  <c r="K357" i="22"/>
  <c r="L357" i="22"/>
  <c r="M357" i="22"/>
  <c r="N357" i="22"/>
  <c r="O357" i="22"/>
  <c r="P357" i="22"/>
  <c r="Q357" i="22"/>
  <c r="R357" i="22"/>
  <c r="S357" i="22"/>
  <c r="E358" i="22"/>
  <c r="F358" i="22"/>
  <c r="G358" i="22"/>
  <c r="H358" i="22"/>
  <c r="I358" i="22"/>
  <c r="J358" i="22"/>
  <c r="K358" i="22"/>
  <c r="L358" i="22"/>
  <c r="M358" i="22"/>
  <c r="N358" i="22"/>
  <c r="O358" i="22"/>
  <c r="P358" i="22"/>
  <c r="Q358" i="22"/>
  <c r="R358" i="22"/>
  <c r="S358" i="22"/>
  <c r="E359" i="22"/>
  <c r="F359" i="22"/>
  <c r="G359" i="22"/>
  <c r="H359" i="22"/>
  <c r="I359" i="22"/>
  <c r="J359" i="22"/>
  <c r="K359" i="22"/>
  <c r="L359" i="22"/>
  <c r="M359" i="22"/>
  <c r="N359" i="22"/>
  <c r="O359" i="22"/>
  <c r="P359" i="22"/>
  <c r="Q359" i="22"/>
  <c r="R359" i="22"/>
  <c r="S359" i="22"/>
  <c r="E360" i="22"/>
  <c r="F360" i="22"/>
  <c r="G360" i="22"/>
  <c r="H360" i="22"/>
  <c r="I360" i="22"/>
  <c r="J360" i="22"/>
  <c r="K360" i="22"/>
  <c r="L360" i="22"/>
  <c r="M360" i="22"/>
  <c r="N360" i="22"/>
  <c r="O360" i="22"/>
  <c r="P360" i="22"/>
  <c r="Q360" i="22"/>
  <c r="R360" i="22"/>
  <c r="S360" i="22"/>
  <c r="E361" i="22"/>
  <c r="F361" i="22"/>
  <c r="G361" i="22"/>
  <c r="H361" i="22"/>
  <c r="I361" i="22"/>
  <c r="J361" i="22"/>
  <c r="K361" i="22"/>
  <c r="L361" i="22"/>
  <c r="M361" i="22"/>
  <c r="N361" i="22"/>
  <c r="O361" i="22"/>
  <c r="P361" i="22"/>
  <c r="Q361" i="22"/>
  <c r="R361" i="22"/>
  <c r="S361" i="22"/>
  <c r="E362" i="22"/>
  <c r="F362" i="22"/>
  <c r="G362" i="22"/>
  <c r="H362" i="22"/>
  <c r="I362" i="22"/>
  <c r="J362" i="22"/>
  <c r="K362" i="22"/>
  <c r="L362" i="22"/>
  <c r="M362" i="22"/>
  <c r="N362" i="22"/>
  <c r="O362" i="22"/>
  <c r="P362" i="22"/>
  <c r="Q362" i="22"/>
  <c r="R362" i="22"/>
  <c r="S362" i="22"/>
  <c r="E363" i="22"/>
  <c r="F363" i="22"/>
  <c r="G363" i="22"/>
  <c r="H363" i="22"/>
  <c r="I363" i="22"/>
  <c r="J363" i="22"/>
  <c r="K363" i="22"/>
  <c r="L363" i="22"/>
  <c r="M363" i="22"/>
  <c r="N363" i="22"/>
  <c r="O363" i="22"/>
  <c r="P363" i="22"/>
  <c r="Q363" i="22"/>
  <c r="R363" i="22"/>
  <c r="S363" i="22"/>
  <c r="E364" i="22"/>
  <c r="F364" i="22"/>
  <c r="G364" i="22"/>
  <c r="H364" i="22"/>
  <c r="I364" i="22"/>
  <c r="J364" i="22"/>
  <c r="K364" i="22"/>
  <c r="L364" i="22"/>
  <c r="M364" i="22"/>
  <c r="N364" i="22"/>
  <c r="O364" i="22"/>
  <c r="P364" i="22"/>
  <c r="Q364" i="22"/>
  <c r="R364" i="22"/>
  <c r="S364" i="22"/>
  <c r="E365" i="22"/>
  <c r="F365" i="22"/>
  <c r="G365" i="22"/>
  <c r="H365" i="22"/>
  <c r="I365" i="22"/>
  <c r="J365" i="22"/>
  <c r="K365" i="22"/>
  <c r="L365" i="22"/>
  <c r="M365" i="22"/>
  <c r="N365" i="22"/>
  <c r="O365" i="22"/>
  <c r="P365" i="22"/>
  <c r="Q365" i="22"/>
  <c r="R365" i="22"/>
  <c r="S365" i="22"/>
  <c r="E366" i="22"/>
  <c r="F366" i="22"/>
  <c r="G366" i="22"/>
  <c r="H366" i="22"/>
  <c r="I366" i="22"/>
  <c r="J366" i="22"/>
  <c r="K366" i="22"/>
  <c r="L366" i="22"/>
  <c r="M366" i="22"/>
  <c r="N366" i="22"/>
  <c r="O366" i="22"/>
  <c r="P366" i="22"/>
  <c r="Q366" i="22"/>
  <c r="R366" i="22"/>
  <c r="S366" i="22"/>
  <c r="E367" i="22"/>
  <c r="F367" i="22"/>
  <c r="G367" i="22"/>
  <c r="H367" i="22"/>
  <c r="I367" i="22"/>
  <c r="J367" i="22"/>
  <c r="K367" i="22"/>
  <c r="L367" i="22"/>
  <c r="M367" i="22"/>
  <c r="N367" i="22"/>
  <c r="O367" i="22"/>
  <c r="P367" i="22"/>
  <c r="Q367" i="22"/>
  <c r="R367" i="22"/>
  <c r="S367" i="22"/>
  <c r="E368" i="22"/>
  <c r="F368" i="22"/>
  <c r="G368" i="22"/>
  <c r="H368" i="22"/>
  <c r="I368" i="22"/>
  <c r="J368" i="22"/>
  <c r="K368" i="22"/>
  <c r="L368" i="22"/>
  <c r="M368" i="22"/>
  <c r="N368" i="22"/>
  <c r="O368" i="22"/>
  <c r="P368" i="22"/>
  <c r="Q368" i="22"/>
  <c r="R368" i="22"/>
  <c r="S368" i="22"/>
  <c r="E369" i="22"/>
  <c r="F369" i="22"/>
  <c r="G369" i="22"/>
  <c r="H369" i="22"/>
  <c r="I369" i="22"/>
  <c r="J369" i="22"/>
  <c r="K369" i="22"/>
  <c r="L369" i="22"/>
  <c r="M369" i="22"/>
  <c r="N369" i="22"/>
  <c r="O369" i="22"/>
  <c r="P369" i="22"/>
  <c r="Q369" i="22"/>
  <c r="R369" i="22"/>
  <c r="S369" i="22"/>
  <c r="E370" i="22"/>
  <c r="F370" i="22"/>
  <c r="G370" i="22"/>
  <c r="H370" i="22"/>
  <c r="I370" i="22"/>
  <c r="J370" i="22"/>
  <c r="K370" i="22"/>
  <c r="L370" i="22"/>
  <c r="M370" i="22"/>
  <c r="N370" i="22"/>
  <c r="O370" i="22"/>
  <c r="P370" i="22"/>
  <c r="Q370" i="22"/>
  <c r="R370" i="22"/>
  <c r="S370" i="22"/>
  <c r="E371" i="22"/>
  <c r="F371" i="22"/>
  <c r="G371" i="22"/>
  <c r="H371" i="22"/>
  <c r="I371" i="22"/>
  <c r="J371" i="22"/>
  <c r="K371" i="22"/>
  <c r="L371" i="22"/>
  <c r="M371" i="22"/>
  <c r="N371" i="22"/>
  <c r="O371" i="22"/>
  <c r="P371" i="22"/>
  <c r="Q371" i="22"/>
  <c r="R371" i="22"/>
  <c r="S371" i="22"/>
  <c r="E372" i="22"/>
  <c r="F372" i="22"/>
  <c r="G372" i="22"/>
  <c r="H372" i="22"/>
  <c r="I372" i="22"/>
  <c r="J372" i="22"/>
  <c r="K372" i="22"/>
  <c r="L372" i="22"/>
  <c r="M372" i="22"/>
  <c r="N372" i="22"/>
  <c r="O372" i="22"/>
  <c r="P372" i="22"/>
  <c r="Q372" i="22"/>
  <c r="R372" i="22"/>
  <c r="S372" i="22"/>
  <c r="E373" i="22"/>
  <c r="F373" i="22"/>
  <c r="G373" i="22"/>
  <c r="H373" i="22"/>
  <c r="I373" i="22"/>
  <c r="J373" i="22"/>
  <c r="K373" i="22"/>
  <c r="L373" i="22"/>
  <c r="M373" i="22"/>
  <c r="N373" i="22"/>
  <c r="O373" i="22"/>
  <c r="P373" i="22"/>
  <c r="Q373" i="22"/>
  <c r="R373" i="22"/>
  <c r="S373" i="22"/>
  <c r="E374" i="22"/>
  <c r="F374" i="22"/>
  <c r="G374" i="22"/>
  <c r="H374" i="22"/>
  <c r="I374" i="22"/>
  <c r="J374" i="22"/>
  <c r="K374" i="22"/>
  <c r="L374" i="22"/>
  <c r="M374" i="22"/>
  <c r="N374" i="22"/>
  <c r="O374" i="22"/>
  <c r="P374" i="22"/>
  <c r="Q374" i="22"/>
  <c r="R374" i="22"/>
  <c r="S374" i="22"/>
  <c r="E375" i="22"/>
  <c r="F375" i="22"/>
  <c r="G375" i="22"/>
  <c r="H375" i="22"/>
  <c r="I375" i="22"/>
  <c r="J375" i="22"/>
  <c r="K375" i="22"/>
  <c r="L375" i="22"/>
  <c r="M375" i="22"/>
  <c r="N375" i="22"/>
  <c r="O375" i="22"/>
  <c r="P375" i="22"/>
  <c r="Q375" i="22"/>
  <c r="R375" i="22"/>
  <c r="S375" i="22"/>
  <c r="E376" i="22"/>
  <c r="F376" i="22"/>
  <c r="G376" i="22"/>
  <c r="H376" i="22"/>
  <c r="I376" i="22"/>
  <c r="J376" i="22"/>
  <c r="K376" i="22"/>
  <c r="L376" i="22"/>
  <c r="M376" i="22"/>
  <c r="N376" i="22"/>
  <c r="O376" i="22"/>
  <c r="P376" i="22"/>
  <c r="Q376" i="22"/>
  <c r="R376" i="22"/>
  <c r="S376" i="22"/>
  <c r="E377" i="22"/>
  <c r="F377" i="22"/>
  <c r="G377" i="22"/>
  <c r="H377" i="22"/>
  <c r="I377" i="22"/>
  <c r="J377" i="22"/>
  <c r="K377" i="22"/>
  <c r="L377" i="22"/>
  <c r="M377" i="22"/>
  <c r="N377" i="22"/>
  <c r="O377" i="22"/>
  <c r="P377" i="22"/>
  <c r="Q377" i="22"/>
  <c r="R377" i="22"/>
  <c r="S377" i="22"/>
  <c r="E378" i="22"/>
  <c r="F378" i="22"/>
  <c r="G378" i="22"/>
  <c r="H378" i="22"/>
  <c r="I378" i="22"/>
  <c r="J378" i="22"/>
  <c r="K378" i="22"/>
  <c r="L378" i="22"/>
  <c r="M378" i="22"/>
  <c r="N378" i="22"/>
  <c r="O378" i="22"/>
  <c r="P378" i="22"/>
  <c r="Q378" i="22"/>
  <c r="R378" i="22"/>
  <c r="S378" i="22"/>
  <c r="E379" i="22"/>
  <c r="F379" i="22"/>
  <c r="G379" i="22"/>
  <c r="H379" i="22"/>
  <c r="I379" i="22"/>
  <c r="J379" i="22"/>
  <c r="K379" i="22"/>
  <c r="L379" i="22"/>
  <c r="M379" i="22"/>
  <c r="N379" i="22"/>
  <c r="O379" i="22"/>
  <c r="P379" i="22"/>
  <c r="Q379" i="22"/>
  <c r="R379" i="22"/>
  <c r="S379" i="22"/>
  <c r="E380" i="22"/>
  <c r="F380" i="22"/>
  <c r="G380" i="22"/>
  <c r="H380" i="22"/>
  <c r="I380" i="22"/>
  <c r="J380" i="22"/>
  <c r="K380" i="22"/>
  <c r="L380" i="22"/>
  <c r="M380" i="22"/>
  <c r="N380" i="22"/>
  <c r="O380" i="22"/>
  <c r="P380" i="22"/>
  <c r="Q380" i="22"/>
  <c r="R380" i="22"/>
  <c r="S380" i="22"/>
  <c r="E381" i="22"/>
  <c r="F381" i="22"/>
  <c r="G381" i="22"/>
  <c r="H381" i="22"/>
  <c r="I381" i="22"/>
  <c r="J381" i="22"/>
  <c r="K381" i="22"/>
  <c r="L381" i="22"/>
  <c r="M381" i="22"/>
  <c r="N381" i="22"/>
  <c r="O381" i="22"/>
  <c r="P381" i="22"/>
  <c r="Q381" i="22"/>
  <c r="R381" i="22"/>
  <c r="S381" i="22"/>
  <c r="E382" i="22"/>
  <c r="F382" i="22"/>
  <c r="G382" i="22"/>
  <c r="H382" i="22"/>
  <c r="I382" i="22"/>
  <c r="J382" i="22"/>
  <c r="K382" i="22"/>
  <c r="L382" i="22"/>
  <c r="M382" i="22"/>
  <c r="N382" i="22"/>
  <c r="O382" i="22"/>
  <c r="P382" i="22"/>
  <c r="Q382" i="22"/>
  <c r="R382" i="22"/>
  <c r="S382" i="22"/>
  <c r="E383" i="22"/>
  <c r="F383" i="22"/>
  <c r="G383" i="22"/>
  <c r="H383" i="22"/>
  <c r="I383" i="22"/>
  <c r="J383" i="22"/>
  <c r="K383" i="22"/>
  <c r="L383" i="22"/>
  <c r="M383" i="22"/>
  <c r="N383" i="22"/>
  <c r="O383" i="22"/>
  <c r="P383" i="22"/>
  <c r="Q383" i="22"/>
  <c r="R383" i="22"/>
  <c r="S383" i="22"/>
  <c r="E384" i="22"/>
  <c r="F384" i="22"/>
  <c r="G384" i="22"/>
  <c r="H384" i="22"/>
  <c r="I384" i="22"/>
  <c r="J384" i="22"/>
  <c r="K384" i="22"/>
  <c r="L384" i="22"/>
  <c r="M384" i="22"/>
  <c r="N384" i="22"/>
  <c r="O384" i="22"/>
  <c r="P384" i="22"/>
  <c r="Q384" i="22"/>
  <c r="R384" i="22"/>
  <c r="S384" i="22"/>
  <c r="E385" i="22"/>
  <c r="F385" i="22"/>
  <c r="G385" i="22"/>
  <c r="H385" i="22"/>
  <c r="I385" i="22"/>
  <c r="J385" i="22"/>
  <c r="K385" i="22"/>
  <c r="L385" i="22"/>
  <c r="M385" i="22"/>
  <c r="N385" i="22"/>
  <c r="O385" i="22"/>
  <c r="P385" i="22"/>
  <c r="Q385" i="22"/>
  <c r="R385" i="22"/>
  <c r="S385" i="22"/>
  <c r="E386" i="22"/>
  <c r="F386" i="22"/>
  <c r="G386" i="22"/>
  <c r="H386" i="22"/>
  <c r="I386" i="22"/>
  <c r="J386" i="22"/>
  <c r="K386" i="22"/>
  <c r="L386" i="22"/>
  <c r="M386" i="22"/>
  <c r="N386" i="22"/>
  <c r="O386" i="22"/>
  <c r="P386" i="22"/>
  <c r="Q386" i="22"/>
  <c r="R386" i="22"/>
  <c r="S386" i="22"/>
  <c r="E387" i="22"/>
  <c r="F387" i="22"/>
  <c r="G387" i="22"/>
  <c r="H387" i="22"/>
  <c r="I387" i="22"/>
  <c r="J387" i="22"/>
  <c r="K387" i="22"/>
  <c r="L387" i="22"/>
  <c r="M387" i="22"/>
  <c r="N387" i="22"/>
  <c r="O387" i="22"/>
  <c r="P387" i="22"/>
  <c r="Q387" i="22"/>
  <c r="R387" i="22"/>
  <c r="S387" i="22"/>
  <c r="E388" i="22"/>
  <c r="F388" i="22"/>
  <c r="G388" i="22"/>
  <c r="H388" i="22"/>
  <c r="I388" i="22"/>
  <c r="J388" i="22"/>
  <c r="K388" i="22"/>
  <c r="L388" i="22"/>
  <c r="M388" i="22"/>
  <c r="N388" i="22"/>
  <c r="O388" i="22"/>
  <c r="P388" i="22"/>
  <c r="Q388" i="22"/>
  <c r="R388" i="22"/>
  <c r="S388" i="22"/>
  <c r="E389" i="22"/>
  <c r="F389" i="22"/>
  <c r="G389" i="22"/>
  <c r="H389" i="22"/>
  <c r="I389" i="22"/>
  <c r="J389" i="22"/>
  <c r="K389" i="22"/>
  <c r="L389" i="22"/>
  <c r="M389" i="22"/>
  <c r="N389" i="22"/>
  <c r="O389" i="22"/>
  <c r="P389" i="22"/>
  <c r="Q389" i="22"/>
  <c r="R389" i="22"/>
  <c r="S389" i="22"/>
  <c r="E390" i="22"/>
  <c r="F390" i="22"/>
  <c r="G390" i="22"/>
  <c r="H390" i="22"/>
  <c r="I390" i="22"/>
  <c r="J390" i="22"/>
  <c r="K390" i="22"/>
  <c r="L390" i="22"/>
  <c r="M390" i="22"/>
  <c r="N390" i="22"/>
  <c r="O390" i="22"/>
  <c r="P390" i="22"/>
  <c r="Q390" i="22"/>
  <c r="R390" i="22"/>
  <c r="S390" i="22"/>
  <c r="E391" i="22"/>
  <c r="F391" i="22"/>
  <c r="G391" i="22"/>
  <c r="H391" i="22"/>
  <c r="I391" i="22"/>
  <c r="J391" i="22"/>
  <c r="K391" i="22"/>
  <c r="L391" i="22"/>
  <c r="M391" i="22"/>
  <c r="N391" i="22"/>
  <c r="O391" i="22"/>
  <c r="P391" i="22"/>
  <c r="Q391" i="22"/>
  <c r="R391" i="22"/>
  <c r="S391" i="22"/>
  <c r="E392" i="22"/>
  <c r="F392" i="22"/>
  <c r="G392" i="22"/>
  <c r="H392" i="22"/>
  <c r="I392" i="22"/>
  <c r="J392" i="22"/>
  <c r="K392" i="22"/>
  <c r="L392" i="22"/>
  <c r="M392" i="22"/>
  <c r="N392" i="22"/>
  <c r="O392" i="22"/>
  <c r="P392" i="22"/>
  <c r="Q392" i="22"/>
  <c r="R392" i="22"/>
  <c r="S392" i="22"/>
  <c r="E393" i="22"/>
  <c r="F393" i="22"/>
  <c r="G393" i="22"/>
  <c r="H393" i="22"/>
  <c r="I393" i="22"/>
  <c r="J393" i="22"/>
  <c r="K393" i="22"/>
  <c r="L393" i="22"/>
  <c r="M393" i="22"/>
  <c r="N393" i="22"/>
  <c r="O393" i="22"/>
  <c r="P393" i="22"/>
  <c r="Q393" i="22"/>
  <c r="R393" i="22"/>
  <c r="S393" i="22"/>
  <c r="E394" i="22"/>
  <c r="F394" i="22"/>
  <c r="G394" i="22"/>
  <c r="H394" i="22"/>
  <c r="I394" i="22"/>
  <c r="J394" i="22"/>
  <c r="K394" i="22"/>
  <c r="L394" i="22"/>
  <c r="M394" i="22"/>
  <c r="N394" i="22"/>
  <c r="O394" i="22"/>
  <c r="P394" i="22"/>
  <c r="Q394" i="22"/>
  <c r="R394" i="22"/>
  <c r="S394" i="22"/>
  <c r="E395" i="22"/>
  <c r="F395" i="22"/>
  <c r="G395" i="22"/>
  <c r="H395" i="22"/>
  <c r="I395" i="22"/>
  <c r="J395" i="22"/>
  <c r="K395" i="22"/>
  <c r="L395" i="22"/>
  <c r="M395" i="22"/>
  <c r="N395" i="22"/>
  <c r="O395" i="22"/>
  <c r="P395" i="22"/>
  <c r="Q395" i="22"/>
  <c r="R395" i="22"/>
  <c r="S395" i="22"/>
  <c r="E396" i="22"/>
  <c r="F396" i="22"/>
  <c r="G396" i="22"/>
  <c r="H396" i="22"/>
  <c r="I396" i="22"/>
  <c r="J396" i="22"/>
  <c r="K396" i="22"/>
  <c r="L396" i="22"/>
  <c r="M396" i="22"/>
  <c r="N396" i="22"/>
  <c r="O396" i="22"/>
  <c r="P396" i="22"/>
  <c r="Q396" i="22"/>
  <c r="R396" i="22"/>
  <c r="S396" i="22"/>
  <c r="E397" i="22"/>
  <c r="F397" i="22"/>
  <c r="G397" i="22"/>
  <c r="H397" i="22"/>
  <c r="I397" i="22"/>
  <c r="J397" i="22"/>
  <c r="K397" i="22"/>
  <c r="L397" i="22"/>
  <c r="M397" i="22"/>
  <c r="N397" i="22"/>
  <c r="O397" i="22"/>
  <c r="P397" i="22"/>
  <c r="Q397" i="22"/>
  <c r="R397" i="22"/>
  <c r="S397" i="22"/>
  <c r="E398" i="22"/>
  <c r="F398" i="22"/>
  <c r="G398" i="22"/>
  <c r="H398" i="22"/>
  <c r="I398" i="22"/>
  <c r="J398" i="22"/>
  <c r="K398" i="22"/>
  <c r="L398" i="22"/>
  <c r="M398" i="22"/>
  <c r="N398" i="22"/>
  <c r="O398" i="22"/>
  <c r="P398" i="22"/>
  <c r="Q398" i="22"/>
  <c r="R398" i="22"/>
  <c r="S398" i="22"/>
  <c r="E399" i="22"/>
  <c r="F399" i="22"/>
  <c r="G399" i="22"/>
  <c r="H399" i="22"/>
  <c r="I399" i="22"/>
  <c r="J399" i="22"/>
  <c r="K399" i="22"/>
  <c r="L399" i="22"/>
  <c r="M399" i="22"/>
  <c r="N399" i="22"/>
  <c r="O399" i="22"/>
  <c r="P399" i="22"/>
  <c r="Q399" i="22"/>
  <c r="R399" i="22"/>
  <c r="S399" i="22"/>
  <c r="E400" i="22"/>
  <c r="F400" i="22"/>
  <c r="G400" i="22"/>
  <c r="H400" i="22"/>
  <c r="I400" i="22"/>
  <c r="J400" i="22"/>
  <c r="K400" i="22"/>
  <c r="L400" i="22"/>
  <c r="M400" i="22"/>
  <c r="N400" i="22"/>
  <c r="O400" i="22"/>
  <c r="P400" i="22"/>
  <c r="Q400" i="22"/>
  <c r="R400" i="22"/>
  <c r="S400" i="22"/>
  <c r="E401" i="22"/>
  <c r="F401" i="22"/>
  <c r="G401" i="22"/>
  <c r="H401" i="22"/>
  <c r="I401" i="22"/>
  <c r="J401" i="22"/>
  <c r="K401" i="22"/>
  <c r="L401" i="22"/>
  <c r="M401" i="22"/>
  <c r="N401" i="22"/>
  <c r="O401" i="22"/>
  <c r="P401" i="22"/>
  <c r="Q401" i="22"/>
  <c r="R401" i="22"/>
  <c r="S401" i="22"/>
  <c r="E402" i="22"/>
  <c r="F402" i="22"/>
  <c r="G402" i="22"/>
  <c r="H402" i="22"/>
  <c r="I402" i="22"/>
  <c r="J402" i="22"/>
  <c r="K402" i="22"/>
  <c r="L402" i="22"/>
  <c r="M402" i="22"/>
  <c r="N402" i="22"/>
  <c r="O402" i="22"/>
  <c r="P402" i="22"/>
  <c r="Q402" i="22"/>
  <c r="R402" i="22"/>
  <c r="S402" i="22"/>
  <c r="E403" i="22"/>
  <c r="F403" i="22"/>
  <c r="G403" i="22"/>
  <c r="H403" i="22"/>
  <c r="I403" i="22"/>
  <c r="J403" i="22"/>
  <c r="K403" i="22"/>
  <c r="L403" i="22"/>
  <c r="M403" i="22"/>
  <c r="N403" i="22"/>
  <c r="O403" i="22"/>
  <c r="P403" i="22"/>
  <c r="Q403" i="22"/>
  <c r="R403" i="22"/>
  <c r="S403" i="22"/>
  <c r="E404" i="22"/>
  <c r="F404" i="22"/>
  <c r="G404" i="22"/>
  <c r="H404" i="22"/>
  <c r="I404" i="22"/>
  <c r="J404" i="22"/>
  <c r="K404" i="22"/>
  <c r="L404" i="22"/>
  <c r="M404" i="22"/>
  <c r="N404" i="22"/>
  <c r="O404" i="22"/>
  <c r="P404" i="22"/>
  <c r="Q404" i="22"/>
  <c r="R404" i="22"/>
  <c r="S404" i="22"/>
  <c r="E405" i="22"/>
  <c r="F405" i="22"/>
  <c r="G405" i="22"/>
  <c r="H405" i="22"/>
  <c r="I405" i="22"/>
  <c r="J405" i="22"/>
  <c r="K405" i="22"/>
  <c r="L405" i="22"/>
  <c r="M405" i="22"/>
  <c r="N405" i="22"/>
  <c r="O405" i="22"/>
  <c r="P405" i="22"/>
  <c r="Q405" i="22"/>
  <c r="R405" i="22"/>
  <c r="S405" i="22"/>
  <c r="E406" i="22"/>
  <c r="F406" i="22"/>
  <c r="G406" i="22"/>
  <c r="H406" i="22"/>
  <c r="I406" i="22"/>
  <c r="J406" i="22"/>
  <c r="K406" i="22"/>
  <c r="L406" i="22"/>
  <c r="M406" i="22"/>
  <c r="N406" i="22"/>
  <c r="O406" i="22"/>
  <c r="P406" i="22"/>
  <c r="Q406" i="22"/>
  <c r="R406" i="22"/>
  <c r="S406" i="22"/>
  <c r="E407" i="22"/>
  <c r="F407" i="22"/>
  <c r="G407" i="22"/>
  <c r="H407" i="22"/>
  <c r="I407" i="22"/>
  <c r="J407" i="22"/>
  <c r="K407" i="22"/>
  <c r="L407" i="22"/>
  <c r="M407" i="22"/>
  <c r="N407" i="22"/>
  <c r="O407" i="22"/>
  <c r="P407" i="22"/>
  <c r="Q407" i="22"/>
  <c r="R407" i="22"/>
  <c r="S407" i="22"/>
  <c r="E408" i="22"/>
  <c r="F408" i="22"/>
  <c r="G408" i="22"/>
  <c r="H408" i="22"/>
  <c r="I408" i="22"/>
  <c r="J408" i="22"/>
  <c r="K408" i="22"/>
  <c r="L408" i="22"/>
  <c r="M408" i="22"/>
  <c r="N408" i="22"/>
  <c r="O408" i="22"/>
  <c r="P408" i="22"/>
  <c r="Q408" i="22"/>
  <c r="R408" i="22"/>
  <c r="S408" i="22"/>
  <c r="E409" i="22"/>
  <c r="F409" i="22"/>
  <c r="G409" i="22"/>
  <c r="H409" i="22"/>
  <c r="I409" i="22"/>
  <c r="J409" i="22"/>
  <c r="K409" i="22"/>
  <c r="L409" i="22"/>
  <c r="M409" i="22"/>
  <c r="N409" i="22"/>
  <c r="O409" i="22"/>
  <c r="P409" i="22"/>
  <c r="Q409" i="22"/>
  <c r="R409" i="22"/>
  <c r="S409" i="22"/>
  <c r="E410" i="22"/>
  <c r="F410" i="22"/>
  <c r="G410" i="22"/>
  <c r="H410" i="22"/>
  <c r="I410" i="22"/>
  <c r="J410" i="22"/>
  <c r="K410" i="22"/>
  <c r="L410" i="22"/>
  <c r="M410" i="22"/>
  <c r="N410" i="22"/>
  <c r="O410" i="22"/>
  <c r="P410" i="22"/>
  <c r="Q410" i="22"/>
  <c r="R410" i="22"/>
  <c r="S410" i="22"/>
  <c r="E411" i="22"/>
  <c r="F411" i="22"/>
  <c r="G411" i="22"/>
  <c r="H411" i="22"/>
  <c r="I411" i="22"/>
  <c r="J411" i="22"/>
  <c r="K411" i="22"/>
  <c r="L411" i="22"/>
  <c r="M411" i="22"/>
  <c r="N411" i="22"/>
  <c r="O411" i="22"/>
  <c r="P411" i="22"/>
  <c r="Q411" i="22"/>
  <c r="R411" i="22"/>
  <c r="S411" i="22"/>
  <c r="E412" i="22"/>
  <c r="F412" i="22"/>
  <c r="G412" i="22"/>
  <c r="H412" i="22"/>
  <c r="I412" i="22"/>
  <c r="J412" i="22"/>
  <c r="K412" i="22"/>
  <c r="L412" i="22"/>
  <c r="M412" i="22"/>
  <c r="N412" i="22"/>
  <c r="O412" i="22"/>
  <c r="P412" i="22"/>
  <c r="Q412" i="22"/>
  <c r="R412" i="22"/>
  <c r="S412" i="22"/>
  <c r="E413" i="22"/>
  <c r="F413" i="22"/>
  <c r="G413" i="22"/>
  <c r="H413" i="22"/>
  <c r="I413" i="22"/>
  <c r="J413" i="22"/>
  <c r="K413" i="22"/>
  <c r="L413" i="22"/>
  <c r="M413" i="22"/>
  <c r="N413" i="22"/>
  <c r="O413" i="22"/>
  <c r="P413" i="22"/>
  <c r="Q413" i="22"/>
  <c r="R413" i="22"/>
  <c r="S413" i="22"/>
  <c r="E414" i="22"/>
  <c r="F414" i="22"/>
  <c r="G414" i="22"/>
  <c r="H414" i="22"/>
  <c r="I414" i="22"/>
  <c r="J414" i="22"/>
  <c r="K414" i="22"/>
  <c r="L414" i="22"/>
  <c r="M414" i="22"/>
  <c r="N414" i="22"/>
  <c r="O414" i="22"/>
  <c r="P414" i="22"/>
  <c r="Q414" i="22"/>
  <c r="R414" i="22"/>
  <c r="S414" i="22"/>
  <c r="E415" i="22"/>
  <c r="F415" i="22"/>
  <c r="G415" i="22"/>
  <c r="H415" i="22"/>
  <c r="I415" i="22"/>
  <c r="J415" i="22"/>
  <c r="K415" i="22"/>
  <c r="L415" i="22"/>
  <c r="M415" i="22"/>
  <c r="N415" i="22"/>
  <c r="O415" i="22"/>
  <c r="P415" i="22"/>
  <c r="Q415" i="22"/>
  <c r="R415" i="22"/>
  <c r="S415" i="22"/>
  <c r="E416" i="22"/>
  <c r="F416" i="22"/>
  <c r="G416" i="22"/>
  <c r="H416" i="22"/>
  <c r="I416" i="22"/>
  <c r="J416" i="22"/>
  <c r="K416" i="22"/>
  <c r="L416" i="22"/>
  <c r="M416" i="22"/>
  <c r="N416" i="22"/>
  <c r="O416" i="22"/>
  <c r="P416" i="22"/>
  <c r="Q416" i="22"/>
  <c r="R416" i="22"/>
  <c r="S416" i="22"/>
  <c r="E417" i="22"/>
  <c r="F417" i="22"/>
  <c r="G417" i="22"/>
  <c r="H417" i="22"/>
  <c r="I417" i="22"/>
  <c r="J417" i="22"/>
  <c r="K417" i="22"/>
  <c r="L417" i="22"/>
  <c r="M417" i="22"/>
  <c r="N417" i="22"/>
  <c r="O417" i="22"/>
  <c r="P417" i="22"/>
  <c r="Q417" i="22"/>
  <c r="R417" i="22"/>
  <c r="S417" i="22"/>
  <c r="E5" i="22"/>
  <c r="F5" i="22"/>
  <c r="G5" i="22"/>
  <c r="H5" i="22"/>
  <c r="I5" i="22"/>
  <c r="J5" i="22"/>
  <c r="K5" i="22"/>
  <c r="L5" i="22"/>
  <c r="M5" i="22"/>
  <c r="N5" i="22"/>
  <c r="O5" i="22"/>
  <c r="P5" i="22"/>
  <c r="Q5" i="22"/>
  <c r="R5" i="22"/>
  <c r="S5" i="22"/>
  <c r="E6" i="22"/>
  <c r="F6" i="22"/>
  <c r="G6" i="22"/>
  <c r="H6" i="22"/>
  <c r="I6" i="22"/>
  <c r="J6" i="22"/>
  <c r="K6" i="22"/>
  <c r="L6" i="22"/>
  <c r="M6" i="22"/>
  <c r="N6" i="22"/>
  <c r="O6" i="22"/>
  <c r="P6" i="22"/>
  <c r="Q6" i="22"/>
  <c r="R6" i="22"/>
  <c r="S6" i="22"/>
  <c r="E7" i="22"/>
  <c r="F7" i="22"/>
  <c r="G7" i="22"/>
  <c r="H7" i="22"/>
  <c r="I7" i="22"/>
  <c r="J7" i="22"/>
  <c r="K7" i="22"/>
  <c r="L7" i="22"/>
  <c r="M7" i="22"/>
  <c r="N7" i="22"/>
  <c r="O7" i="22"/>
  <c r="P7" i="22"/>
  <c r="Q7" i="22"/>
  <c r="R7" i="22"/>
  <c r="S7" i="22"/>
  <c r="E8" i="22"/>
  <c r="F8" i="22"/>
  <c r="G8" i="22"/>
  <c r="H8" i="22"/>
  <c r="I8" i="22"/>
  <c r="J8" i="22"/>
  <c r="K8" i="22"/>
  <c r="L8" i="22"/>
  <c r="M8" i="22"/>
  <c r="N8" i="22"/>
  <c r="O8" i="22"/>
  <c r="P8" i="22"/>
  <c r="Q8" i="22"/>
  <c r="R8" i="22"/>
  <c r="S8" i="22"/>
  <c r="E9" i="22"/>
  <c r="F9" i="22"/>
  <c r="G9" i="22"/>
  <c r="H9" i="22"/>
  <c r="I9" i="22"/>
  <c r="J9" i="22"/>
  <c r="K9" i="22"/>
  <c r="L9" i="22"/>
  <c r="M9" i="22"/>
  <c r="N9" i="22"/>
  <c r="O9" i="22"/>
  <c r="P9" i="22"/>
  <c r="Q9" i="22"/>
  <c r="R9" i="22"/>
  <c r="S9" i="22"/>
  <c r="E10" i="22"/>
  <c r="F10" i="22"/>
  <c r="G10" i="22"/>
  <c r="H10" i="22"/>
  <c r="I10" i="22"/>
  <c r="J10" i="22"/>
  <c r="K10" i="22"/>
  <c r="L10" i="22"/>
  <c r="M10" i="22"/>
  <c r="N10" i="22"/>
  <c r="O10" i="22"/>
  <c r="P10" i="22"/>
  <c r="Q10" i="22"/>
  <c r="R10" i="22"/>
  <c r="S10" i="22"/>
  <c r="E11" i="22"/>
  <c r="F11" i="22"/>
  <c r="G11" i="22"/>
  <c r="H11" i="22"/>
  <c r="I11" i="22"/>
  <c r="J11" i="22"/>
  <c r="K11" i="22"/>
  <c r="L11" i="22"/>
  <c r="M11" i="22"/>
  <c r="N11" i="22"/>
  <c r="O11" i="22"/>
  <c r="P11" i="22"/>
  <c r="Q11" i="22"/>
  <c r="R11" i="22"/>
  <c r="S11" i="22"/>
  <c r="E12" i="22"/>
  <c r="F12" i="22"/>
  <c r="G12" i="22"/>
  <c r="H12" i="22"/>
  <c r="I12" i="22"/>
  <c r="J12" i="22"/>
  <c r="K12" i="22"/>
  <c r="L12" i="22"/>
  <c r="M12" i="22"/>
  <c r="N12" i="22"/>
  <c r="O12" i="22"/>
  <c r="P12" i="22"/>
  <c r="Q12" i="22"/>
  <c r="R12" i="22"/>
  <c r="S12" i="22"/>
  <c r="E13" i="22"/>
  <c r="F13" i="22"/>
  <c r="G13" i="22"/>
  <c r="H13" i="22"/>
  <c r="I13" i="22"/>
  <c r="J13" i="22"/>
  <c r="K13" i="22"/>
  <c r="L13" i="22"/>
  <c r="M13" i="22"/>
  <c r="N13" i="22"/>
  <c r="O13" i="22"/>
  <c r="P13" i="22"/>
  <c r="Q13" i="22"/>
  <c r="R13" i="22"/>
  <c r="S13" i="22"/>
  <c r="E14" i="22"/>
  <c r="F14" i="22"/>
  <c r="G14" i="22"/>
  <c r="H14" i="22"/>
  <c r="I14" i="22"/>
  <c r="J14" i="22"/>
  <c r="K14" i="22"/>
  <c r="L14" i="22"/>
  <c r="M14" i="22"/>
  <c r="N14" i="22"/>
  <c r="O14" i="22"/>
  <c r="P14" i="22"/>
  <c r="Q14" i="22"/>
  <c r="R14" i="22"/>
  <c r="S14" i="22"/>
  <c r="E15" i="22"/>
  <c r="F15" i="22"/>
  <c r="G15" i="22"/>
  <c r="H15" i="22"/>
  <c r="I15" i="22"/>
  <c r="J15" i="22"/>
  <c r="K15" i="22"/>
  <c r="L15" i="22"/>
  <c r="M15" i="22"/>
  <c r="N15" i="22"/>
  <c r="O15" i="22"/>
  <c r="P15" i="22"/>
  <c r="Q15" i="22"/>
  <c r="R15" i="22"/>
  <c r="S15" i="22"/>
  <c r="E16" i="22"/>
  <c r="F16" i="22"/>
  <c r="G16" i="22"/>
  <c r="H16" i="22"/>
  <c r="I16" i="22"/>
  <c r="J16" i="22"/>
  <c r="K16" i="22"/>
  <c r="L16" i="22"/>
  <c r="M16" i="22"/>
  <c r="N16" i="22"/>
  <c r="O16" i="22"/>
  <c r="P16" i="22"/>
  <c r="Q16" i="22"/>
  <c r="R16" i="22"/>
  <c r="S16" i="22"/>
  <c r="E17" i="22"/>
  <c r="F17" i="22"/>
  <c r="G17" i="22"/>
  <c r="H17" i="22"/>
  <c r="I17" i="22"/>
  <c r="J17" i="22"/>
  <c r="K17" i="22"/>
  <c r="L17" i="22"/>
  <c r="M17" i="22"/>
  <c r="N17" i="22"/>
  <c r="O17" i="22"/>
  <c r="P17" i="22"/>
  <c r="Q17" i="22"/>
  <c r="R17" i="22"/>
  <c r="S17" i="22"/>
  <c r="E18" i="22"/>
  <c r="F18" i="22"/>
  <c r="G18" i="22"/>
  <c r="H18" i="22"/>
  <c r="I18" i="22"/>
  <c r="J18" i="22"/>
  <c r="K18" i="22"/>
  <c r="L18" i="22"/>
  <c r="M18" i="22"/>
  <c r="N18" i="22"/>
  <c r="O18" i="22"/>
  <c r="P18" i="22"/>
  <c r="Q18" i="22"/>
  <c r="R18" i="22"/>
  <c r="S18" i="22"/>
  <c r="E19" i="22"/>
  <c r="F19" i="22"/>
  <c r="G19" i="22"/>
  <c r="H19" i="22"/>
  <c r="I19" i="22"/>
  <c r="J19" i="22"/>
  <c r="K19" i="22"/>
  <c r="L19" i="22"/>
  <c r="M19" i="22"/>
  <c r="N19" i="22"/>
  <c r="O19" i="22"/>
  <c r="P19" i="22"/>
  <c r="Q19" i="22"/>
  <c r="R19" i="22"/>
  <c r="S19" i="22"/>
  <c r="E20" i="22"/>
  <c r="F20" i="22"/>
  <c r="G20" i="22"/>
  <c r="H20" i="22"/>
  <c r="I20" i="22"/>
  <c r="J20" i="22"/>
  <c r="K20" i="22"/>
  <c r="L20" i="22"/>
  <c r="M20" i="22"/>
  <c r="N20" i="22"/>
  <c r="O20" i="22"/>
  <c r="P20" i="22"/>
  <c r="Q20" i="22"/>
  <c r="R20" i="22"/>
  <c r="S20" i="22"/>
  <c r="E21" i="22"/>
  <c r="F21" i="22"/>
  <c r="G21" i="22"/>
  <c r="H21" i="22"/>
  <c r="I21" i="22"/>
  <c r="J21" i="22"/>
  <c r="K21" i="22"/>
  <c r="L21" i="22"/>
  <c r="M21" i="22"/>
  <c r="N21" i="22"/>
  <c r="O21" i="22"/>
  <c r="P21" i="22"/>
  <c r="Q21" i="22"/>
  <c r="R21" i="22"/>
  <c r="S21" i="22"/>
  <c r="E22" i="22"/>
  <c r="F22" i="22"/>
  <c r="G22" i="22"/>
  <c r="H22" i="22"/>
  <c r="I22" i="22"/>
  <c r="J22" i="22"/>
  <c r="K22" i="22"/>
  <c r="L22" i="22"/>
  <c r="M22" i="22"/>
  <c r="N22" i="22"/>
  <c r="O22" i="22"/>
  <c r="P22" i="22"/>
  <c r="Q22" i="22"/>
  <c r="R22" i="22"/>
  <c r="S22" i="22"/>
  <c r="E23" i="22"/>
  <c r="F23" i="22"/>
  <c r="G23" i="22"/>
  <c r="H23" i="22"/>
  <c r="I23" i="22"/>
  <c r="J23" i="22"/>
  <c r="K23" i="22"/>
  <c r="L23" i="22"/>
  <c r="M23" i="22"/>
  <c r="N23" i="22"/>
  <c r="O23" i="22"/>
  <c r="P23" i="22"/>
  <c r="Q23" i="22"/>
  <c r="R23" i="22"/>
  <c r="S23" i="22"/>
  <c r="E24" i="22"/>
  <c r="F24" i="22"/>
  <c r="G24" i="22"/>
  <c r="H24" i="22"/>
  <c r="I24" i="22"/>
  <c r="J24" i="22"/>
  <c r="K24" i="22"/>
  <c r="L24" i="22"/>
  <c r="M24" i="22"/>
  <c r="N24" i="22"/>
  <c r="O24" i="22"/>
  <c r="P24" i="22"/>
  <c r="Q24" i="22"/>
  <c r="R24" i="22"/>
  <c r="S24" i="22"/>
  <c r="E25" i="22"/>
  <c r="F25" i="22"/>
  <c r="G25" i="22"/>
  <c r="H25" i="22"/>
  <c r="I25" i="22"/>
  <c r="J25" i="22"/>
  <c r="K25" i="22"/>
  <c r="L25" i="22"/>
  <c r="M25" i="22"/>
  <c r="N25" i="22"/>
  <c r="O25" i="22"/>
  <c r="P25" i="22"/>
  <c r="Q25" i="22"/>
  <c r="R25" i="22"/>
  <c r="S25" i="22"/>
  <c r="E26" i="22"/>
  <c r="F26" i="22"/>
  <c r="G26" i="22"/>
  <c r="H26" i="22"/>
  <c r="I26" i="22"/>
  <c r="J26" i="22"/>
  <c r="K26" i="22"/>
  <c r="L26" i="22"/>
  <c r="M26" i="22"/>
  <c r="N26" i="22"/>
  <c r="O26" i="22"/>
  <c r="P26" i="22"/>
  <c r="Q26" i="22"/>
  <c r="R26" i="22"/>
  <c r="S26" i="22"/>
  <c r="E27" i="22"/>
  <c r="F27" i="22"/>
  <c r="G27" i="22"/>
  <c r="H27" i="22"/>
  <c r="I27" i="22"/>
  <c r="J27" i="22"/>
  <c r="K27" i="22"/>
  <c r="L27" i="22"/>
  <c r="M27" i="22"/>
  <c r="N27" i="22"/>
  <c r="O27" i="22"/>
  <c r="P27" i="22"/>
  <c r="Q27" i="22"/>
  <c r="R27" i="22"/>
  <c r="S27" i="22"/>
  <c r="E28" i="22"/>
  <c r="F28" i="22"/>
  <c r="G28" i="22"/>
  <c r="H28" i="22"/>
  <c r="I28" i="22"/>
  <c r="J28" i="22"/>
  <c r="K28" i="22"/>
  <c r="L28" i="22"/>
  <c r="M28" i="22"/>
  <c r="N28" i="22"/>
  <c r="O28" i="22"/>
  <c r="P28" i="22"/>
  <c r="Q28" i="22"/>
  <c r="R28" i="22"/>
  <c r="S28" i="22"/>
  <c r="E29" i="22"/>
  <c r="F29" i="22"/>
  <c r="G29" i="22"/>
  <c r="H29" i="22"/>
  <c r="I29" i="22"/>
  <c r="J29" i="22"/>
  <c r="K29" i="22"/>
  <c r="L29" i="22"/>
  <c r="M29" i="22"/>
  <c r="N29" i="22"/>
  <c r="O29" i="22"/>
  <c r="P29" i="22"/>
  <c r="Q29" i="22"/>
  <c r="R29" i="22"/>
  <c r="S29" i="22"/>
  <c r="E30" i="22"/>
  <c r="F30" i="22"/>
  <c r="G30" i="22"/>
  <c r="H30" i="22"/>
  <c r="I30" i="22"/>
  <c r="J30" i="22"/>
  <c r="K30" i="22"/>
  <c r="L30" i="22"/>
  <c r="M30" i="22"/>
  <c r="N30" i="22"/>
  <c r="O30" i="22"/>
  <c r="P30" i="22"/>
  <c r="Q30" i="22"/>
  <c r="R30" i="22"/>
  <c r="S30" i="22"/>
  <c r="E31" i="22"/>
  <c r="F31" i="22"/>
  <c r="G31" i="22"/>
  <c r="H31" i="22"/>
  <c r="I31" i="22"/>
  <c r="J31" i="22"/>
  <c r="K31" i="22"/>
  <c r="L31" i="22"/>
  <c r="M31" i="22"/>
  <c r="N31" i="22"/>
  <c r="O31" i="22"/>
  <c r="P31" i="22"/>
  <c r="Q31" i="22"/>
  <c r="R31" i="22"/>
  <c r="S31" i="22"/>
  <c r="E32" i="22"/>
  <c r="F32" i="22"/>
  <c r="G32" i="22"/>
  <c r="H32" i="22"/>
  <c r="I32" i="22"/>
  <c r="J32" i="22"/>
  <c r="K32" i="22"/>
  <c r="L32" i="22"/>
  <c r="M32" i="22"/>
  <c r="N32" i="22"/>
  <c r="O32" i="22"/>
  <c r="P32" i="22"/>
  <c r="Q32" i="22"/>
  <c r="R32" i="22"/>
  <c r="S32" i="22"/>
  <c r="E33" i="22"/>
  <c r="F33" i="22"/>
  <c r="G33" i="22"/>
  <c r="H33" i="22"/>
  <c r="I33" i="22"/>
  <c r="J33" i="22"/>
  <c r="K33" i="22"/>
  <c r="L33" i="22"/>
  <c r="M33" i="22"/>
  <c r="N33" i="22"/>
  <c r="O33" i="22"/>
  <c r="P33" i="22"/>
  <c r="Q33" i="22"/>
  <c r="R33" i="22"/>
  <c r="S33" i="22"/>
  <c r="E34" i="22"/>
  <c r="F34" i="22"/>
  <c r="G34" i="22"/>
  <c r="H34" i="22"/>
  <c r="I34" i="22"/>
  <c r="J34" i="22"/>
  <c r="K34" i="22"/>
  <c r="L34" i="22"/>
  <c r="M34" i="22"/>
  <c r="N34" i="22"/>
  <c r="O34" i="22"/>
  <c r="P34" i="22"/>
  <c r="Q34" i="22"/>
  <c r="R34" i="22"/>
  <c r="S34" i="22"/>
  <c r="E35" i="22"/>
  <c r="F35" i="22"/>
  <c r="G35" i="22"/>
  <c r="H35" i="22"/>
  <c r="I35" i="22"/>
  <c r="J35" i="22"/>
  <c r="K35" i="22"/>
  <c r="L35" i="22"/>
  <c r="M35" i="22"/>
  <c r="N35" i="22"/>
  <c r="O35" i="22"/>
  <c r="P35" i="22"/>
  <c r="Q35" i="22"/>
  <c r="R35" i="22"/>
  <c r="S35" i="22"/>
  <c r="E36" i="22"/>
  <c r="F36" i="22"/>
  <c r="G36" i="22"/>
  <c r="H36" i="22"/>
  <c r="I36" i="22"/>
  <c r="J36" i="22"/>
  <c r="K36" i="22"/>
  <c r="L36" i="22"/>
  <c r="M36" i="22"/>
  <c r="N36" i="22"/>
  <c r="O36" i="22"/>
  <c r="P36" i="22"/>
  <c r="Q36" i="22"/>
  <c r="R36" i="22"/>
  <c r="S36" i="22"/>
  <c r="E37" i="22"/>
  <c r="F37" i="22"/>
  <c r="G37" i="22"/>
  <c r="H37" i="22"/>
  <c r="I37" i="22"/>
  <c r="J37" i="22"/>
  <c r="K37" i="22"/>
  <c r="L37" i="22"/>
  <c r="M37" i="22"/>
  <c r="N37" i="22"/>
  <c r="O37" i="22"/>
  <c r="P37" i="22"/>
  <c r="Q37" i="22"/>
  <c r="R37" i="22"/>
  <c r="S37" i="22"/>
  <c r="E38" i="22"/>
  <c r="F38" i="22"/>
  <c r="G38" i="22"/>
  <c r="H38" i="22"/>
  <c r="I38" i="22"/>
  <c r="J38" i="22"/>
  <c r="K38" i="22"/>
  <c r="L38" i="22"/>
  <c r="M38" i="22"/>
  <c r="N38" i="22"/>
  <c r="O38" i="22"/>
  <c r="P38" i="22"/>
  <c r="Q38" i="22"/>
  <c r="R38" i="22"/>
  <c r="S38" i="22"/>
  <c r="E39" i="22"/>
  <c r="F39" i="22"/>
  <c r="G39" i="22"/>
  <c r="H39" i="22"/>
  <c r="I39" i="22"/>
  <c r="J39" i="22"/>
  <c r="K39" i="22"/>
  <c r="L39" i="22"/>
  <c r="M39" i="22"/>
  <c r="N39" i="22"/>
  <c r="O39" i="22"/>
  <c r="P39" i="22"/>
  <c r="Q39" i="22"/>
  <c r="R39" i="22"/>
  <c r="S39" i="22"/>
  <c r="E40" i="22"/>
  <c r="F40" i="22"/>
  <c r="G40" i="22"/>
  <c r="H40" i="22"/>
  <c r="I40" i="22"/>
  <c r="J40" i="22"/>
  <c r="K40" i="22"/>
  <c r="L40" i="22"/>
  <c r="M40" i="22"/>
  <c r="N40" i="22"/>
  <c r="O40" i="22"/>
  <c r="P40" i="22"/>
  <c r="Q40" i="22"/>
  <c r="R40" i="22"/>
  <c r="S40" i="22"/>
  <c r="E41" i="22"/>
  <c r="F41" i="22"/>
  <c r="G41" i="22"/>
  <c r="H41" i="22"/>
  <c r="I41" i="22"/>
  <c r="J41" i="22"/>
  <c r="K41" i="22"/>
  <c r="L41" i="22"/>
  <c r="M41" i="22"/>
  <c r="N41" i="22"/>
  <c r="O41" i="22"/>
  <c r="P41" i="22"/>
  <c r="Q41" i="22"/>
  <c r="R41" i="22"/>
  <c r="S41" i="22"/>
  <c r="E42" i="22"/>
  <c r="F42" i="22"/>
  <c r="G42" i="22"/>
  <c r="H42" i="22"/>
  <c r="I42" i="22"/>
  <c r="J42" i="22"/>
  <c r="K42" i="22"/>
  <c r="L42" i="22"/>
  <c r="M42" i="22"/>
  <c r="N42" i="22"/>
  <c r="O42" i="22"/>
  <c r="P42" i="22"/>
  <c r="Q42" i="22"/>
  <c r="R42" i="22"/>
  <c r="S42" i="22"/>
  <c r="E43" i="22"/>
  <c r="F43" i="22"/>
  <c r="G43" i="22"/>
  <c r="H43" i="22"/>
  <c r="I43" i="22"/>
  <c r="J43" i="22"/>
  <c r="K43" i="22"/>
  <c r="L43" i="22"/>
  <c r="M43" i="22"/>
  <c r="N43" i="22"/>
  <c r="O43" i="22"/>
  <c r="P43" i="22"/>
  <c r="Q43" i="22"/>
  <c r="R43" i="22"/>
  <c r="S43" i="22"/>
  <c r="E44" i="22"/>
  <c r="F44" i="22"/>
  <c r="G44" i="22"/>
  <c r="H44" i="22"/>
  <c r="I44" i="22"/>
  <c r="J44" i="22"/>
  <c r="K44" i="22"/>
  <c r="L44" i="22"/>
  <c r="M44" i="22"/>
  <c r="N44" i="22"/>
  <c r="O44" i="22"/>
  <c r="P44" i="22"/>
  <c r="Q44" i="22"/>
  <c r="R44" i="22"/>
  <c r="S44" i="22"/>
  <c r="E45" i="22"/>
  <c r="F45" i="22"/>
  <c r="G45" i="22"/>
  <c r="H45" i="22"/>
  <c r="I45" i="22"/>
  <c r="J45" i="22"/>
  <c r="K45" i="22"/>
  <c r="L45" i="22"/>
  <c r="M45" i="22"/>
  <c r="N45" i="22"/>
  <c r="O45" i="22"/>
  <c r="P45" i="22"/>
  <c r="Q45" i="22"/>
  <c r="R45" i="22"/>
  <c r="S45" i="22"/>
  <c r="E46" i="22"/>
  <c r="F46" i="22"/>
  <c r="G46" i="22"/>
  <c r="H46" i="22"/>
  <c r="I46" i="22"/>
  <c r="J46" i="22"/>
  <c r="K46" i="22"/>
  <c r="L46" i="22"/>
  <c r="M46" i="22"/>
  <c r="N46" i="22"/>
  <c r="O46" i="22"/>
  <c r="P46" i="22"/>
  <c r="Q46" i="22"/>
  <c r="R46" i="22"/>
  <c r="S46" i="22"/>
  <c r="E47" i="22"/>
  <c r="F47" i="22"/>
  <c r="G47" i="22"/>
  <c r="H47" i="22"/>
  <c r="I47" i="22"/>
  <c r="J47" i="22"/>
  <c r="K47" i="22"/>
  <c r="L47" i="22"/>
  <c r="M47" i="22"/>
  <c r="N47" i="22"/>
  <c r="O47" i="22"/>
  <c r="P47" i="22"/>
  <c r="Q47" i="22"/>
  <c r="R47" i="22"/>
  <c r="S47" i="22"/>
  <c r="E48" i="22"/>
  <c r="F48" i="22"/>
  <c r="G48" i="22"/>
  <c r="H48" i="22"/>
  <c r="I48" i="22"/>
  <c r="J48" i="22"/>
  <c r="K48" i="22"/>
  <c r="L48" i="22"/>
  <c r="M48" i="22"/>
  <c r="N48" i="22"/>
  <c r="O48" i="22"/>
  <c r="P48" i="22"/>
  <c r="Q48" i="22"/>
  <c r="R48" i="22"/>
  <c r="S48" i="22"/>
  <c r="E49" i="22"/>
  <c r="F49" i="22"/>
  <c r="G49" i="22"/>
  <c r="H49" i="22"/>
  <c r="I49" i="22"/>
  <c r="J49" i="22"/>
  <c r="K49" i="22"/>
  <c r="L49" i="22"/>
  <c r="M49" i="22"/>
  <c r="N49" i="22"/>
  <c r="O49" i="22"/>
  <c r="P49" i="22"/>
  <c r="Q49" i="22"/>
  <c r="R49" i="22"/>
  <c r="S49" i="22"/>
  <c r="E50" i="22"/>
  <c r="F50" i="22"/>
  <c r="G50" i="22"/>
  <c r="H50" i="22"/>
  <c r="I50" i="22"/>
  <c r="J50" i="22"/>
  <c r="K50" i="22"/>
  <c r="L50" i="22"/>
  <c r="M50" i="22"/>
  <c r="N50" i="22"/>
  <c r="O50" i="22"/>
  <c r="P50" i="22"/>
  <c r="Q50" i="22"/>
  <c r="R50" i="22"/>
  <c r="S50" i="22"/>
  <c r="E51" i="22"/>
  <c r="F51" i="22"/>
  <c r="G51" i="22"/>
  <c r="H51" i="22"/>
  <c r="I51" i="22"/>
  <c r="J51" i="22"/>
  <c r="K51" i="22"/>
  <c r="L51" i="22"/>
  <c r="M51" i="22"/>
  <c r="N51" i="22"/>
  <c r="O51" i="22"/>
  <c r="P51" i="22"/>
  <c r="Q51" i="22"/>
  <c r="R51" i="22"/>
  <c r="S51" i="22"/>
  <c r="E52" i="22"/>
  <c r="F52" i="22"/>
  <c r="G52" i="22"/>
  <c r="H52" i="22"/>
  <c r="I52" i="22"/>
  <c r="J52" i="22"/>
  <c r="K52" i="22"/>
  <c r="L52" i="22"/>
  <c r="M52" i="22"/>
  <c r="N52" i="22"/>
  <c r="O52" i="22"/>
  <c r="P52" i="22"/>
  <c r="Q52" i="22"/>
  <c r="R52" i="22"/>
  <c r="S52" i="22"/>
  <c r="E53" i="22"/>
  <c r="F53" i="22"/>
  <c r="G53" i="22"/>
  <c r="H53" i="22"/>
  <c r="I53" i="22"/>
  <c r="J53" i="22"/>
  <c r="K53" i="22"/>
  <c r="L53" i="22"/>
  <c r="M53" i="22"/>
  <c r="N53" i="22"/>
  <c r="O53" i="22"/>
  <c r="P53" i="22"/>
  <c r="Q53" i="22"/>
  <c r="R53" i="22"/>
  <c r="S53" i="22"/>
  <c r="E54" i="22"/>
  <c r="F54" i="22"/>
  <c r="G54" i="22"/>
  <c r="H54" i="22"/>
  <c r="I54" i="22"/>
  <c r="J54" i="22"/>
  <c r="K54" i="22"/>
  <c r="L54" i="22"/>
  <c r="M54" i="22"/>
  <c r="N54" i="22"/>
  <c r="O54" i="22"/>
  <c r="P54" i="22"/>
  <c r="Q54" i="22"/>
  <c r="R54" i="22"/>
  <c r="S54" i="22"/>
  <c r="E55" i="22"/>
  <c r="F55" i="22"/>
  <c r="G55" i="22"/>
  <c r="H55" i="22"/>
  <c r="I55" i="22"/>
  <c r="J55" i="22"/>
  <c r="K55" i="22"/>
  <c r="L55" i="22"/>
  <c r="M55" i="22"/>
  <c r="N55" i="22"/>
  <c r="O55" i="22"/>
  <c r="P55" i="22"/>
  <c r="Q55" i="22"/>
  <c r="R55" i="22"/>
  <c r="S55" i="22"/>
  <c r="E56" i="22"/>
  <c r="F56" i="22"/>
  <c r="G56" i="22"/>
  <c r="H56" i="22"/>
  <c r="I56" i="22"/>
  <c r="J56" i="22"/>
  <c r="K56" i="22"/>
  <c r="L56" i="22"/>
  <c r="M56" i="22"/>
  <c r="N56" i="22"/>
  <c r="O56" i="22"/>
  <c r="P56" i="22"/>
  <c r="Q56" i="22"/>
  <c r="R56" i="22"/>
  <c r="S56" i="22"/>
  <c r="E57" i="22"/>
  <c r="F57" i="22"/>
  <c r="G57" i="22"/>
  <c r="H57" i="22"/>
  <c r="I57" i="22"/>
  <c r="J57" i="22"/>
  <c r="K57" i="22"/>
  <c r="L57" i="22"/>
  <c r="M57" i="22"/>
  <c r="N57" i="22"/>
  <c r="O57" i="22"/>
  <c r="P57" i="22"/>
  <c r="Q57" i="22"/>
  <c r="R57" i="22"/>
  <c r="S57" i="22"/>
  <c r="E58" i="22"/>
  <c r="F58" i="22"/>
  <c r="G58" i="22"/>
  <c r="H58" i="22"/>
  <c r="I58" i="22"/>
  <c r="J58" i="22"/>
  <c r="K58" i="22"/>
  <c r="L58" i="22"/>
  <c r="M58" i="22"/>
  <c r="N58" i="22"/>
  <c r="O58" i="22"/>
  <c r="P58" i="22"/>
  <c r="Q58" i="22"/>
  <c r="R58" i="22"/>
  <c r="S58" i="22"/>
  <c r="E59" i="22"/>
  <c r="F59" i="22"/>
  <c r="G59" i="22"/>
  <c r="H59" i="22"/>
  <c r="I59" i="22"/>
  <c r="J59" i="22"/>
  <c r="K59" i="22"/>
  <c r="L59" i="22"/>
  <c r="M59" i="22"/>
  <c r="N59" i="22"/>
  <c r="O59" i="22"/>
  <c r="P59" i="22"/>
  <c r="Q59" i="22"/>
  <c r="R59" i="22"/>
  <c r="S59" i="22"/>
  <c r="E60" i="22"/>
  <c r="F60" i="22"/>
  <c r="G60" i="22"/>
  <c r="H60" i="22"/>
  <c r="I60" i="22"/>
  <c r="J60" i="22"/>
  <c r="K60" i="22"/>
  <c r="L60" i="22"/>
  <c r="M60" i="22"/>
  <c r="N60" i="22"/>
  <c r="O60" i="22"/>
  <c r="P60" i="22"/>
  <c r="Q60" i="22"/>
  <c r="R60" i="22"/>
  <c r="S60" i="22"/>
  <c r="E61" i="22"/>
  <c r="F61" i="22"/>
  <c r="G61" i="22"/>
  <c r="H61" i="22"/>
  <c r="I61" i="22"/>
  <c r="J61" i="22"/>
  <c r="K61" i="22"/>
  <c r="L61" i="22"/>
  <c r="M61" i="22"/>
  <c r="N61" i="22"/>
  <c r="O61" i="22"/>
  <c r="P61" i="22"/>
  <c r="Q61" i="22"/>
  <c r="R61" i="22"/>
  <c r="S61" i="22"/>
  <c r="E62" i="22"/>
  <c r="F62" i="22"/>
  <c r="G62" i="22"/>
  <c r="H62" i="22"/>
  <c r="I62" i="22"/>
  <c r="J62" i="22"/>
  <c r="K62" i="22"/>
  <c r="L62" i="22"/>
  <c r="M62" i="22"/>
  <c r="N62" i="22"/>
  <c r="O62" i="22"/>
  <c r="P62" i="22"/>
  <c r="Q62" i="22"/>
  <c r="R62" i="22"/>
  <c r="S62" i="22"/>
  <c r="E63" i="22"/>
  <c r="F63" i="22"/>
  <c r="G63" i="22"/>
  <c r="H63" i="22"/>
  <c r="I63" i="22"/>
  <c r="J63" i="22"/>
  <c r="K63" i="22"/>
  <c r="L63" i="22"/>
  <c r="M63" i="22"/>
  <c r="N63" i="22"/>
  <c r="O63" i="22"/>
  <c r="P63" i="22"/>
  <c r="Q63" i="22"/>
  <c r="R63" i="22"/>
  <c r="S63" i="22"/>
  <c r="E64" i="22"/>
  <c r="F64" i="22"/>
  <c r="G64" i="22"/>
  <c r="H64" i="22"/>
  <c r="I64" i="22"/>
  <c r="J64" i="22"/>
  <c r="K64" i="22"/>
  <c r="L64" i="22"/>
  <c r="M64" i="22"/>
  <c r="N64" i="22"/>
  <c r="O64" i="22"/>
  <c r="P64" i="22"/>
  <c r="Q64" i="22"/>
  <c r="R64" i="22"/>
  <c r="S64" i="22"/>
  <c r="E65" i="22"/>
  <c r="F65" i="22"/>
  <c r="G65" i="22"/>
  <c r="H65" i="22"/>
  <c r="I65" i="22"/>
  <c r="J65" i="22"/>
  <c r="K65" i="22"/>
  <c r="L65" i="22"/>
  <c r="M65" i="22"/>
  <c r="N65" i="22"/>
  <c r="O65" i="22"/>
  <c r="P65" i="22"/>
  <c r="Q65" i="22"/>
  <c r="R65" i="22"/>
  <c r="S65" i="22"/>
  <c r="E66" i="22"/>
  <c r="F66" i="22"/>
  <c r="G66" i="22"/>
  <c r="H66" i="22"/>
  <c r="I66" i="22"/>
  <c r="J66" i="22"/>
  <c r="K66" i="22"/>
  <c r="L66" i="22"/>
  <c r="M66" i="22"/>
  <c r="N66" i="22"/>
  <c r="O66" i="22"/>
  <c r="P66" i="22"/>
  <c r="Q66" i="22"/>
  <c r="R66" i="22"/>
  <c r="S66" i="22"/>
  <c r="E67" i="22"/>
  <c r="F67" i="22"/>
  <c r="G67" i="22"/>
  <c r="H67" i="22"/>
  <c r="I67" i="22"/>
  <c r="J67" i="22"/>
  <c r="K67" i="22"/>
  <c r="L67" i="22"/>
  <c r="M67" i="22"/>
  <c r="N67" i="22"/>
  <c r="O67" i="22"/>
  <c r="P67" i="22"/>
  <c r="Q67" i="22"/>
  <c r="R67" i="22"/>
  <c r="S67" i="22"/>
  <c r="E68" i="22"/>
  <c r="F68" i="22"/>
  <c r="G68" i="22"/>
  <c r="H68" i="22"/>
  <c r="I68" i="22"/>
  <c r="J68" i="22"/>
  <c r="K68" i="22"/>
  <c r="L68" i="22"/>
  <c r="M68" i="22"/>
  <c r="N68" i="22"/>
  <c r="O68" i="22"/>
  <c r="P68" i="22"/>
  <c r="Q68" i="22"/>
  <c r="R68" i="22"/>
  <c r="S68" i="22"/>
  <c r="E69" i="22"/>
  <c r="F69" i="22"/>
  <c r="G69" i="22"/>
  <c r="H69" i="22"/>
  <c r="I69" i="22"/>
  <c r="J69" i="22"/>
  <c r="K69" i="22"/>
  <c r="L69" i="22"/>
  <c r="M69" i="22"/>
  <c r="N69" i="22"/>
  <c r="O69" i="22"/>
  <c r="P69" i="22"/>
  <c r="Q69" i="22"/>
  <c r="R69" i="22"/>
  <c r="S69" i="22"/>
  <c r="E70" i="22"/>
  <c r="F70" i="22"/>
  <c r="G70" i="22"/>
  <c r="H70" i="22"/>
  <c r="I70" i="22"/>
  <c r="J70" i="22"/>
  <c r="K70" i="22"/>
  <c r="L70" i="22"/>
  <c r="M70" i="22"/>
  <c r="N70" i="22"/>
  <c r="O70" i="22"/>
  <c r="P70" i="22"/>
  <c r="Q70" i="22"/>
  <c r="R70" i="22"/>
  <c r="S70" i="22"/>
  <c r="E71" i="22"/>
  <c r="F71" i="22"/>
  <c r="G71" i="22"/>
  <c r="H71" i="22"/>
  <c r="I71" i="22"/>
  <c r="J71" i="22"/>
  <c r="K71" i="22"/>
  <c r="L71" i="22"/>
  <c r="M71" i="22"/>
  <c r="N71" i="22"/>
  <c r="O71" i="22"/>
  <c r="P71" i="22"/>
  <c r="Q71" i="22"/>
  <c r="R71" i="22"/>
  <c r="S71" i="22"/>
  <c r="E72" i="22"/>
  <c r="F72" i="22"/>
  <c r="G72" i="22"/>
  <c r="H72" i="22"/>
  <c r="I72" i="22"/>
  <c r="J72" i="22"/>
  <c r="K72" i="22"/>
  <c r="L72" i="22"/>
  <c r="M72" i="22"/>
  <c r="N72" i="22"/>
  <c r="O72" i="22"/>
  <c r="P72" i="22"/>
  <c r="Q72" i="22"/>
  <c r="R72" i="22"/>
  <c r="S72" i="22"/>
  <c r="E73" i="22"/>
  <c r="F73" i="22"/>
  <c r="G73" i="22"/>
  <c r="H73" i="22"/>
  <c r="I73" i="22"/>
  <c r="J73" i="22"/>
  <c r="K73" i="22"/>
  <c r="L73" i="22"/>
  <c r="M73" i="22"/>
  <c r="N73" i="22"/>
  <c r="O73" i="22"/>
  <c r="P73" i="22"/>
  <c r="Q73" i="22"/>
  <c r="R73" i="22"/>
  <c r="S73" i="22"/>
  <c r="E74" i="22"/>
  <c r="F74" i="22"/>
  <c r="G74" i="22"/>
  <c r="H74" i="22"/>
  <c r="I74" i="22"/>
  <c r="J74" i="22"/>
  <c r="K74" i="22"/>
  <c r="L74" i="22"/>
  <c r="M74" i="22"/>
  <c r="N74" i="22"/>
  <c r="O74" i="22"/>
  <c r="P74" i="22"/>
  <c r="Q74" i="22"/>
  <c r="R74" i="22"/>
  <c r="S74" i="22"/>
  <c r="E75" i="22"/>
  <c r="F75" i="22"/>
  <c r="G75" i="22"/>
  <c r="H75" i="22"/>
  <c r="I75" i="22"/>
  <c r="J75" i="22"/>
  <c r="K75" i="22"/>
  <c r="L75" i="22"/>
  <c r="M75" i="22"/>
  <c r="N75" i="22"/>
  <c r="O75" i="22"/>
  <c r="P75" i="22"/>
  <c r="Q75" i="22"/>
  <c r="R75" i="22"/>
  <c r="S75" i="22"/>
  <c r="E76" i="22"/>
  <c r="F76" i="22"/>
  <c r="G76" i="22"/>
  <c r="H76" i="22"/>
  <c r="I76" i="22"/>
  <c r="J76" i="22"/>
  <c r="K76" i="22"/>
  <c r="L76" i="22"/>
  <c r="M76" i="22"/>
  <c r="N76" i="22"/>
  <c r="O76" i="22"/>
  <c r="P76" i="22"/>
  <c r="Q76" i="22"/>
  <c r="R76" i="22"/>
  <c r="S76" i="22"/>
  <c r="E77" i="22"/>
  <c r="F77" i="22"/>
  <c r="G77" i="22"/>
  <c r="H77" i="22"/>
  <c r="I77" i="22"/>
  <c r="J77" i="22"/>
  <c r="K77" i="22"/>
  <c r="L77" i="22"/>
  <c r="M77" i="22"/>
  <c r="N77" i="22"/>
  <c r="O77" i="22"/>
  <c r="P77" i="22"/>
  <c r="Q77" i="22"/>
  <c r="R77" i="22"/>
  <c r="S77" i="22"/>
  <c r="E78" i="22"/>
  <c r="F78" i="22"/>
  <c r="G78" i="22"/>
  <c r="H78" i="22"/>
  <c r="I78" i="22"/>
  <c r="J78" i="22"/>
  <c r="K78" i="22"/>
  <c r="L78" i="22"/>
  <c r="M78" i="22"/>
  <c r="N78" i="22"/>
  <c r="O78" i="22"/>
  <c r="P78" i="22"/>
  <c r="Q78" i="22"/>
  <c r="R78" i="22"/>
  <c r="S78" i="22"/>
  <c r="E79" i="22"/>
  <c r="F79" i="22"/>
  <c r="G79" i="22"/>
  <c r="H79" i="22"/>
  <c r="I79" i="22"/>
  <c r="J79" i="22"/>
  <c r="K79" i="22"/>
  <c r="L79" i="22"/>
  <c r="M79" i="22"/>
  <c r="N79" i="22"/>
  <c r="O79" i="22"/>
  <c r="P79" i="22"/>
  <c r="Q79" i="22"/>
  <c r="R79" i="22"/>
  <c r="S79" i="22"/>
  <c r="E80" i="22"/>
  <c r="F80" i="22"/>
  <c r="G80" i="22"/>
  <c r="H80" i="22"/>
  <c r="I80" i="22"/>
  <c r="J80" i="22"/>
  <c r="K80" i="22"/>
  <c r="L80" i="22"/>
  <c r="M80" i="22"/>
  <c r="N80" i="22"/>
  <c r="O80" i="22"/>
  <c r="P80" i="22"/>
  <c r="Q80" i="22"/>
  <c r="R80" i="22"/>
  <c r="S80" i="22"/>
  <c r="E81" i="22"/>
  <c r="F81" i="22"/>
  <c r="G81" i="22"/>
  <c r="H81" i="22"/>
  <c r="I81" i="22"/>
  <c r="J81" i="22"/>
  <c r="K81" i="22"/>
  <c r="L81" i="22"/>
  <c r="M81" i="22"/>
  <c r="N81" i="22"/>
  <c r="O81" i="22"/>
  <c r="P81" i="22"/>
  <c r="Q81" i="22"/>
  <c r="R81" i="22"/>
  <c r="S81" i="22"/>
  <c r="E82" i="22"/>
  <c r="F82" i="22"/>
  <c r="G82" i="22"/>
  <c r="H82" i="22"/>
  <c r="I82" i="22"/>
  <c r="J82" i="22"/>
  <c r="K82" i="22"/>
  <c r="L82" i="22"/>
  <c r="M82" i="22"/>
  <c r="N82" i="22"/>
  <c r="O82" i="22"/>
  <c r="P82" i="22"/>
  <c r="Q82" i="22"/>
  <c r="R82" i="22"/>
  <c r="S82" i="22"/>
  <c r="E83" i="22"/>
  <c r="F83" i="22"/>
  <c r="G83" i="22"/>
  <c r="H83" i="22"/>
  <c r="I83" i="22"/>
  <c r="J83" i="22"/>
  <c r="K83" i="22"/>
  <c r="L83" i="22"/>
  <c r="M83" i="22"/>
  <c r="N83" i="22"/>
  <c r="O83" i="22"/>
  <c r="P83" i="22"/>
  <c r="Q83" i="22"/>
  <c r="R83" i="22"/>
  <c r="S83" i="22"/>
  <c r="E84" i="22"/>
  <c r="F84" i="22"/>
  <c r="G84" i="22"/>
  <c r="H84" i="22"/>
  <c r="I84" i="22"/>
  <c r="J84" i="22"/>
  <c r="K84" i="22"/>
  <c r="L84" i="22"/>
  <c r="M84" i="22"/>
  <c r="N84" i="22"/>
  <c r="O84" i="22"/>
  <c r="P84" i="22"/>
  <c r="Q84" i="22"/>
  <c r="R84" i="22"/>
  <c r="S84" i="22"/>
  <c r="E85" i="22"/>
  <c r="F85" i="22"/>
  <c r="G85" i="22"/>
  <c r="H85" i="22"/>
  <c r="I85" i="22"/>
  <c r="J85" i="22"/>
  <c r="K85" i="22"/>
  <c r="L85" i="22"/>
  <c r="M85" i="22"/>
  <c r="N85" i="22"/>
  <c r="O85" i="22"/>
  <c r="P85" i="22"/>
  <c r="Q85" i="22"/>
  <c r="R85" i="22"/>
  <c r="S85" i="22"/>
  <c r="E86" i="22"/>
  <c r="F86" i="22"/>
  <c r="G86" i="22"/>
  <c r="H86" i="22"/>
  <c r="I86" i="22"/>
  <c r="J86" i="22"/>
  <c r="K86" i="22"/>
  <c r="L86" i="22"/>
  <c r="M86" i="22"/>
  <c r="N86" i="22"/>
  <c r="O86" i="22"/>
  <c r="P86" i="22"/>
  <c r="Q86" i="22"/>
  <c r="R86" i="22"/>
  <c r="S86" i="22"/>
  <c r="E87" i="22"/>
  <c r="F87" i="22"/>
  <c r="G87" i="22"/>
  <c r="H87" i="22"/>
  <c r="I87" i="22"/>
  <c r="J87" i="22"/>
  <c r="K87" i="22"/>
  <c r="L87" i="22"/>
  <c r="M87" i="22"/>
  <c r="N87" i="22"/>
  <c r="O87" i="22"/>
  <c r="P87" i="22"/>
  <c r="Q87" i="22"/>
  <c r="R87" i="22"/>
  <c r="S87" i="22"/>
  <c r="E88" i="22"/>
  <c r="F88" i="22"/>
  <c r="G88" i="22"/>
  <c r="H88" i="22"/>
  <c r="I88" i="22"/>
  <c r="J88" i="22"/>
  <c r="K88" i="22"/>
  <c r="L88" i="22"/>
  <c r="M88" i="22"/>
  <c r="N88" i="22"/>
  <c r="O88" i="22"/>
  <c r="P88" i="22"/>
  <c r="Q88" i="22"/>
  <c r="R88" i="22"/>
  <c r="S88" i="22"/>
  <c r="E89" i="22"/>
  <c r="F89" i="22"/>
  <c r="G89" i="22"/>
  <c r="H89" i="22"/>
  <c r="I89" i="22"/>
  <c r="J89" i="22"/>
  <c r="K89" i="22"/>
  <c r="L89" i="22"/>
  <c r="M89" i="22"/>
  <c r="N89" i="22"/>
  <c r="O89" i="22"/>
  <c r="P89" i="22"/>
  <c r="Q89" i="22"/>
  <c r="R89" i="22"/>
  <c r="S89" i="22"/>
  <c r="E90" i="22"/>
  <c r="F90" i="22"/>
  <c r="G90" i="22"/>
  <c r="H90" i="22"/>
  <c r="I90" i="22"/>
  <c r="J90" i="22"/>
  <c r="K90" i="22"/>
  <c r="L90" i="22"/>
  <c r="M90" i="22"/>
  <c r="N90" i="22"/>
  <c r="O90" i="22"/>
  <c r="P90" i="22"/>
  <c r="Q90" i="22"/>
  <c r="R90" i="22"/>
  <c r="S90" i="22"/>
  <c r="E91" i="22"/>
  <c r="F91" i="22"/>
  <c r="G91" i="22"/>
  <c r="H91" i="22"/>
  <c r="I91" i="22"/>
  <c r="J91" i="22"/>
  <c r="K91" i="22"/>
  <c r="L91" i="22"/>
  <c r="M91" i="22"/>
  <c r="N91" i="22"/>
  <c r="O91" i="22"/>
  <c r="P91" i="22"/>
  <c r="Q91" i="22"/>
  <c r="R91" i="22"/>
  <c r="S91" i="22"/>
  <c r="E92" i="22"/>
  <c r="F92" i="22"/>
  <c r="G92" i="22"/>
  <c r="H92" i="22"/>
  <c r="I92" i="22"/>
  <c r="J92" i="22"/>
  <c r="K92" i="22"/>
  <c r="L92" i="22"/>
  <c r="M92" i="22"/>
  <c r="N92" i="22"/>
  <c r="O92" i="22"/>
  <c r="P92" i="22"/>
  <c r="Q92" i="22"/>
  <c r="R92" i="22"/>
  <c r="S92" i="22"/>
  <c r="E93" i="22"/>
  <c r="F93" i="22"/>
  <c r="G93" i="22"/>
  <c r="H93" i="22"/>
  <c r="I93" i="22"/>
  <c r="J93" i="22"/>
  <c r="K93" i="22"/>
  <c r="L93" i="22"/>
  <c r="M93" i="22"/>
  <c r="N93" i="22"/>
  <c r="O93" i="22"/>
  <c r="P93" i="22"/>
  <c r="Q93" i="22"/>
  <c r="R93" i="22"/>
  <c r="S93" i="22"/>
  <c r="E94" i="22"/>
  <c r="F94" i="22"/>
  <c r="G94" i="22"/>
  <c r="H94" i="22"/>
  <c r="I94" i="22"/>
  <c r="J94" i="22"/>
  <c r="K94" i="22"/>
  <c r="L94" i="22"/>
  <c r="M94" i="22"/>
  <c r="N94" i="22"/>
  <c r="O94" i="22"/>
  <c r="P94" i="22"/>
  <c r="Q94" i="22"/>
  <c r="R94" i="22"/>
  <c r="S94" i="22"/>
  <c r="E95" i="22"/>
  <c r="F95" i="22"/>
  <c r="G95" i="22"/>
  <c r="H95" i="22"/>
  <c r="I95" i="22"/>
  <c r="J95" i="22"/>
  <c r="K95" i="22"/>
  <c r="L95" i="22"/>
  <c r="M95" i="22"/>
  <c r="N95" i="22"/>
  <c r="O95" i="22"/>
  <c r="P95" i="22"/>
  <c r="Q95" i="22"/>
  <c r="R95" i="22"/>
  <c r="S95" i="22"/>
  <c r="E96" i="22"/>
  <c r="F96" i="22"/>
  <c r="G96" i="22"/>
  <c r="H96" i="22"/>
  <c r="I96" i="22"/>
  <c r="J96" i="22"/>
  <c r="K96" i="22"/>
  <c r="L96" i="22"/>
  <c r="M96" i="22"/>
  <c r="N96" i="22"/>
  <c r="O96" i="22"/>
  <c r="P96" i="22"/>
  <c r="Q96" i="22"/>
  <c r="R96" i="22"/>
  <c r="S96" i="22"/>
  <c r="E97" i="22"/>
  <c r="F97" i="22"/>
  <c r="G97" i="22"/>
  <c r="H97" i="22"/>
  <c r="I97" i="22"/>
  <c r="J97" i="22"/>
  <c r="K97" i="22"/>
  <c r="L97" i="22"/>
  <c r="M97" i="22"/>
  <c r="N97" i="22"/>
  <c r="O97" i="22"/>
  <c r="P97" i="22"/>
  <c r="Q97" i="22"/>
  <c r="R97" i="22"/>
  <c r="S97" i="22"/>
  <c r="E98" i="22"/>
  <c r="F98" i="22"/>
  <c r="G98" i="22"/>
  <c r="H98" i="22"/>
  <c r="I98" i="22"/>
  <c r="J98" i="22"/>
  <c r="K98" i="22"/>
  <c r="L98" i="22"/>
  <c r="M98" i="22"/>
  <c r="N98" i="22"/>
  <c r="O98" i="22"/>
  <c r="P98" i="22"/>
  <c r="Q98" i="22"/>
  <c r="R98" i="22"/>
  <c r="S98" i="22"/>
  <c r="E99" i="22"/>
  <c r="F99" i="22"/>
  <c r="G99" i="22"/>
  <c r="H99" i="22"/>
  <c r="I99" i="22"/>
  <c r="J99" i="22"/>
  <c r="K99" i="22"/>
  <c r="L99" i="22"/>
  <c r="M99" i="22"/>
  <c r="N99" i="22"/>
  <c r="O99" i="22"/>
  <c r="P99" i="22"/>
  <c r="Q99" i="22"/>
  <c r="R99" i="22"/>
  <c r="S99" i="22"/>
  <c r="E100" i="22"/>
  <c r="F100" i="22"/>
  <c r="G100" i="22"/>
  <c r="H100" i="22"/>
  <c r="I100" i="22"/>
  <c r="J100" i="22"/>
  <c r="K100" i="22"/>
  <c r="L100" i="22"/>
  <c r="M100" i="22"/>
  <c r="N100" i="22"/>
  <c r="O100" i="22"/>
  <c r="P100" i="22"/>
  <c r="Q100" i="22"/>
  <c r="R100" i="22"/>
  <c r="S100" i="22"/>
  <c r="E101" i="22"/>
  <c r="F101" i="22"/>
  <c r="G101" i="22"/>
  <c r="H101" i="22"/>
  <c r="I101" i="22"/>
  <c r="J101" i="22"/>
  <c r="K101" i="22"/>
  <c r="L101" i="22"/>
  <c r="M101" i="22"/>
  <c r="N101" i="22"/>
  <c r="O101" i="22"/>
  <c r="P101" i="22"/>
  <c r="Q101" i="22"/>
  <c r="R101" i="22"/>
  <c r="S101" i="22"/>
  <c r="E102" i="22"/>
  <c r="F102" i="22"/>
  <c r="G102" i="22"/>
  <c r="H102" i="22"/>
  <c r="I102" i="22"/>
  <c r="J102" i="22"/>
  <c r="K102" i="22"/>
  <c r="L102" i="22"/>
  <c r="M102" i="22"/>
  <c r="N102" i="22"/>
  <c r="O102" i="22"/>
  <c r="P102" i="22"/>
  <c r="Q102" i="22"/>
  <c r="R102" i="22"/>
  <c r="S102" i="22"/>
  <c r="E103" i="22"/>
  <c r="F103" i="22"/>
  <c r="G103" i="22"/>
  <c r="H103" i="22"/>
  <c r="I103" i="22"/>
  <c r="J103" i="22"/>
  <c r="K103" i="22"/>
  <c r="L103" i="22"/>
  <c r="M103" i="22"/>
  <c r="N103" i="22"/>
  <c r="O103" i="22"/>
  <c r="P103" i="22"/>
  <c r="Q103" i="22"/>
  <c r="R103" i="22"/>
  <c r="S103" i="22"/>
  <c r="E104" i="22"/>
  <c r="F104" i="22"/>
  <c r="G104" i="22"/>
  <c r="H104" i="22"/>
  <c r="I104" i="22"/>
  <c r="J104" i="22"/>
  <c r="K104" i="22"/>
  <c r="L104" i="22"/>
  <c r="M104" i="22"/>
  <c r="N104" i="22"/>
  <c r="O104" i="22"/>
  <c r="P104" i="22"/>
  <c r="Q104" i="22"/>
  <c r="R104" i="22"/>
  <c r="S104" i="22"/>
  <c r="E105" i="22"/>
  <c r="F105" i="22"/>
  <c r="G105" i="22"/>
  <c r="H105" i="22"/>
  <c r="I105" i="22"/>
  <c r="J105" i="22"/>
  <c r="K105" i="22"/>
  <c r="L105" i="22"/>
  <c r="M105" i="22"/>
  <c r="N105" i="22"/>
  <c r="O105" i="22"/>
  <c r="P105" i="22"/>
  <c r="Q105" i="22"/>
  <c r="R105" i="22"/>
  <c r="S105" i="22"/>
  <c r="E106" i="22"/>
  <c r="F106" i="22"/>
  <c r="G106" i="22"/>
  <c r="H106" i="22"/>
  <c r="I106" i="22"/>
  <c r="J106" i="22"/>
  <c r="K106" i="22"/>
  <c r="L106" i="22"/>
  <c r="M106" i="22"/>
  <c r="N106" i="22"/>
  <c r="O106" i="22"/>
  <c r="P106" i="22"/>
  <c r="Q106" i="22"/>
  <c r="R106" i="22"/>
  <c r="S106" i="22"/>
  <c r="E107" i="22"/>
  <c r="F107" i="22"/>
  <c r="G107" i="22"/>
  <c r="H107" i="22"/>
  <c r="I107" i="22"/>
  <c r="J107" i="22"/>
  <c r="K107" i="22"/>
  <c r="L107" i="22"/>
  <c r="M107" i="22"/>
  <c r="N107" i="22"/>
  <c r="O107" i="22"/>
  <c r="P107" i="22"/>
  <c r="Q107" i="22"/>
  <c r="R107" i="22"/>
  <c r="S107" i="22"/>
  <c r="E108" i="22"/>
  <c r="F108" i="22"/>
  <c r="G108" i="22"/>
  <c r="H108" i="22"/>
  <c r="I108" i="22"/>
  <c r="J108" i="22"/>
  <c r="K108" i="22"/>
  <c r="L108" i="22"/>
  <c r="M108" i="22"/>
  <c r="N108" i="22"/>
  <c r="O108" i="22"/>
  <c r="P108" i="22"/>
  <c r="Q108" i="22"/>
  <c r="R108" i="22"/>
  <c r="S108" i="22"/>
  <c r="E109" i="22"/>
  <c r="F109" i="22"/>
  <c r="G109" i="22"/>
  <c r="H109" i="22"/>
  <c r="I109" i="22"/>
  <c r="J109" i="22"/>
  <c r="K109" i="22"/>
  <c r="L109" i="22"/>
  <c r="M109" i="22"/>
  <c r="N109" i="22"/>
  <c r="O109" i="22"/>
  <c r="P109" i="22"/>
  <c r="Q109" i="22"/>
  <c r="R109" i="22"/>
  <c r="S109" i="22"/>
  <c r="E110" i="22"/>
  <c r="F110" i="22"/>
  <c r="G110" i="22"/>
  <c r="H110" i="22"/>
  <c r="I110" i="22"/>
  <c r="J110" i="22"/>
  <c r="K110" i="22"/>
  <c r="L110" i="22"/>
  <c r="M110" i="22"/>
  <c r="N110" i="22"/>
  <c r="O110" i="22"/>
  <c r="P110" i="22"/>
  <c r="Q110" i="22"/>
  <c r="R110" i="22"/>
  <c r="S110" i="22"/>
  <c r="E111" i="22"/>
  <c r="F111" i="22"/>
  <c r="G111" i="22"/>
  <c r="H111" i="22"/>
  <c r="I111" i="22"/>
  <c r="J111" i="22"/>
  <c r="K111" i="22"/>
  <c r="L111" i="22"/>
  <c r="M111" i="22"/>
  <c r="N111" i="22"/>
  <c r="O111" i="22"/>
  <c r="P111" i="22"/>
  <c r="Q111" i="22"/>
  <c r="R111" i="22"/>
  <c r="S111" i="22"/>
  <c r="E112" i="22"/>
  <c r="F112" i="22"/>
  <c r="G112" i="22"/>
  <c r="H112" i="22"/>
  <c r="I112" i="22"/>
  <c r="J112" i="22"/>
  <c r="K112" i="22"/>
  <c r="L112" i="22"/>
  <c r="M112" i="22"/>
  <c r="N112" i="22"/>
  <c r="O112" i="22"/>
  <c r="P112" i="22"/>
  <c r="Q112" i="22"/>
  <c r="R112" i="22"/>
  <c r="S112" i="22"/>
  <c r="E113" i="22"/>
  <c r="F113" i="22"/>
  <c r="G113" i="22"/>
  <c r="H113" i="22"/>
  <c r="I113" i="22"/>
  <c r="J113" i="22"/>
  <c r="K113" i="22"/>
  <c r="L113" i="22"/>
  <c r="M113" i="22"/>
  <c r="N113" i="22"/>
  <c r="O113" i="22"/>
  <c r="P113" i="22"/>
  <c r="Q113" i="22"/>
  <c r="R113" i="22"/>
  <c r="S113" i="22"/>
  <c r="E114" i="22"/>
  <c r="F114" i="22"/>
  <c r="G114" i="22"/>
  <c r="H114" i="22"/>
  <c r="I114" i="22"/>
  <c r="J114" i="22"/>
  <c r="K114" i="22"/>
  <c r="L114" i="22"/>
  <c r="M114" i="22"/>
  <c r="N114" i="22"/>
  <c r="O114" i="22"/>
  <c r="P114" i="22"/>
  <c r="Q114" i="22"/>
  <c r="R114" i="22"/>
  <c r="S114" i="22"/>
  <c r="E115" i="22"/>
  <c r="F115" i="22"/>
  <c r="G115" i="22"/>
  <c r="H115" i="22"/>
  <c r="I115" i="22"/>
  <c r="J115" i="22"/>
  <c r="K115" i="22"/>
  <c r="L115" i="22"/>
  <c r="M115" i="22"/>
  <c r="N115" i="22"/>
  <c r="O115" i="22"/>
  <c r="P115" i="22"/>
  <c r="Q115" i="22"/>
  <c r="R115" i="22"/>
  <c r="S115" i="22"/>
  <c r="E116" i="22"/>
  <c r="F116" i="22"/>
  <c r="G116" i="22"/>
  <c r="H116" i="22"/>
  <c r="I116" i="22"/>
  <c r="J116" i="22"/>
  <c r="K116" i="22"/>
  <c r="L116" i="22"/>
  <c r="M116" i="22"/>
  <c r="N116" i="22"/>
  <c r="O116" i="22"/>
  <c r="P116" i="22"/>
  <c r="Q116" i="22"/>
  <c r="R116" i="22"/>
  <c r="S116" i="22"/>
  <c r="E117" i="22"/>
  <c r="F117" i="22"/>
  <c r="G117" i="22"/>
  <c r="H117" i="22"/>
  <c r="I117" i="22"/>
  <c r="J117" i="22"/>
  <c r="K117" i="22"/>
  <c r="L117" i="22"/>
  <c r="M117" i="22"/>
  <c r="N117" i="22"/>
  <c r="O117" i="22"/>
  <c r="P117" i="22"/>
  <c r="Q117" i="22"/>
  <c r="R117" i="22"/>
  <c r="S117" i="22"/>
  <c r="E118" i="22"/>
  <c r="F118" i="22"/>
  <c r="G118" i="22"/>
  <c r="H118" i="22"/>
  <c r="I118" i="22"/>
  <c r="J118" i="22"/>
  <c r="K118" i="22"/>
  <c r="L118" i="22"/>
  <c r="M118" i="22"/>
  <c r="N118" i="22"/>
  <c r="O118" i="22"/>
  <c r="P118" i="22"/>
  <c r="Q118" i="22"/>
  <c r="R118" i="22"/>
  <c r="S118" i="22"/>
  <c r="E119" i="22"/>
  <c r="F119" i="22"/>
  <c r="G119" i="22"/>
  <c r="H119" i="22"/>
  <c r="I119" i="22"/>
  <c r="J119" i="22"/>
  <c r="K119" i="22"/>
  <c r="L119" i="22"/>
  <c r="M119" i="22"/>
  <c r="N119" i="22"/>
  <c r="O119" i="22"/>
  <c r="P119" i="22"/>
  <c r="Q119" i="22"/>
  <c r="R119" i="22"/>
  <c r="S119" i="22"/>
  <c r="E120" i="22"/>
  <c r="F120" i="22"/>
  <c r="G120" i="22"/>
  <c r="H120" i="22"/>
  <c r="I120" i="22"/>
  <c r="J120" i="22"/>
  <c r="K120" i="22"/>
  <c r="L120" i="22"/>
  <c r="M120" i="22"/>
  <c r="N120" i="22"/>
  <c r="O120" i="22"/>
  <c r="P120" i="22"/>
  <c r="Q120" i="22"/>
  <c r="R120" i="22"/>
  <c r="S120" i="22"/>
  <c r="E121" i="22"/>
  <c r="F121" i="22"/>
  <c r="G121" i="22"/>
  <c r="H121" i="22"/>
  <c r="I121" i="22"/>
  <c r="J121" i="22"/>
  <c r="K121" i="22"/>
  <c r="L121" i="22"/>
  <c r="M121" i="22"/>
  <c r="N121" i="22"/>
  <c r="O121" i="22"/>
  <c r="P121" i="22"/>
  <c r="Q121" i="22"/>
  <c r="R121" i="22"/>
  <c r="S121" i="22"/>
  <c r="E122" i="22"/>
  <c r="F122" i="22"/>
  <c r="G122" i="22"/>
  <c r="H122" i="22"/>
  <c r="I122" i="22"/>
  <c r="J122" i="22"/>
  <c r="K122" i="22"/>
  <c r="L122" i="22"/>
  <c r="M122" i="22"/>
  <c r="N122" i="22"/>
  <c r="O122" i="22"/>
  <c r="P122" i="22"/>
  <c r="Q122" i="22"/>
  <c r="R122" i="22"/>
  <c r="S122" i="22"/>
  <c r="E123" i="22"/>
  <c r="F123" i="22"/>
  <c r="G123" i="22"/>
  <c r="H123" i="22"/>
  <c r="I123" i="22"/>
  <c r="J123" i="22"/>
  <c r="K123" i="22"/>
  <c r="L123" i="22"/>
  <c r="M123" i="22"/>
  <c r="N123" i="22"/>
  <c r="O123" i="22"/>
  <c r="P123" i="22"/>
  <c r="Q123" i="22"/>
  <c r="R123" i="22"/>
  <c r="S123" i="22"/>
  <c r="E124" i="22"/>
  <c r="F124" i="22"/>
  <c r="G124" i="22"/>
  <c r="H124" i="22"/>
  <c r="I124" i="22"/>
  <c r="J124" i="22"/>
  <c r="K124" i="22"/>
  <c r="L124" i="22"/>
  <c r="M124" i="22"/>
  <c r="N124" i="22"/>
  <c r="O124" i="22"/>
  <c r="P124" i="22"/>
  <c r="Q124" i="22"/>
  <c r="R124" i="22"/>
  <c r="S124" i="22"/>
  <c r="E125" i="22"/>
  <c r="F125" i="22"/>
  <c r="G125" i="22"/>
  <c r="H125" i="22"/>
  <c r="I125" i="22"/>
  <c r="J125" i="22"/>
  <c r="K125" i="22"/>
  <c r="L125" i="22"/>
  <c r="M125" i="22"/>
  <c r="N125" i="22"/>
  <c r="O125" i="22"/>
  <c r="P125" i="22"/>
  <c r="Q125" i="22"/>
  <c r="R125" i="22"/>
  <c r="S125" i="22"/>
  <c r="E126" i="22"/>
  <c r="F126" i="22"/>
  <c r="G126" i="22"/>
  <c r="H126" i="22"/>
  <c r="I126" i="22"/>
  <c r="J126" i="22"/>
  <c r="K126" i="22"/>
  <c r="L126" i="22"/>
  <c r="M126" i="22"/>
  <c r="N126" i="22"/>
  <c r="O126" i="22"/>
  <c r="P126" i="22"/>
  <c r="Q126" i="22"/>
  <c r="R126" i="22"/>
  <c r="S126" i="22"/>
  <c r="E127" i="22"/>
  <c r="F127" i="22"/>
  <c r="G127" i="22"/>
  <c r="H127" i="22"/>
  <c r="I127" i="22"/>
  <c r="J127" i="22"/>
  <c r="K127" i="22"/>
  <c r="L127" i="22"/>
  <c r="M127" i="22"/>
  <c r="N127" i="22"/>
  <c r="O127" i="22"/>
  <c r="P127" i="22"/>
  <c r="Q127" i="22"/>
  <c r="R127" i="22"/>
  <c r="S127" i="22"/>
  <c r="E128" i="22"/>
  <c r="F128" i="22"/>
  <c r="G128" i="22"/>
  <c r="H128" i="22"/>
  <c r="I128" i="22"/>
  <c r="J128" i="22"/>
  <c r="K128" i="22"/>
  <c r="L128" i="22"/>
  <c r="M128" i="22"/>
  <c r="N128" i="22"/>
  <c r="O128" i="22"/>
  <c r="P128" i="22"/>
  <c r="Q128" i="22"/>
  <c r="R128" i="22"/>
  <c r="S128" i="22"/>
  <c r="E129" i="22"/>
  <c r="F129" i="22"/>
  <c r="G129" i="22"/>
  <c r="H129" i="22"/>
  <c r="I129" i="22"/>
  <c r="J129" i="22"/>
  <c r="K129" i="22"/>
  <c r="L129" i="22"/>
  <c r="M129" i="22"/>
  <c r="N129" i="22"/>
  <c r="O129" i="22"/>
  <c r="P129" i="22"/>
  <c r="Q129" i="22"/>
  <c r="R129" i="22"/>
  <c r="S129" i="22"/>
  <c r="E130" i="22"/>
  <c r="F130" i="22"/>
  <c r="G130" i="22"/>
  <c r="H130" i="22"/>
  <c r="I130" i="22"/>
  <c r="J130" i="22"/>
  <c r="K130" i="22"/>
  <c r="L130" i="22"/>
  <c r="M130" i="22"/>
  <c r="N130" i="22"/>
  <c r="O130" i="22"/>
  <c r="P130" i="22"/>
  <c r="Q130" i="22"/>
  <c r="R130" i="22"/>
  <c r="S130" i="22"/>
  <c r="E131" i="22"/>
  <c r="F131" i="22"/>
  <c r="G131" i="22"/>
  <c r="H131" i="22"/>
  <c r="I131" i="22"/>
  <c r="J131" i="22"/>
  <c r="K131" i="22"/>
  <c r="L131" i="22"/>
  <c r="M131" i="22"/>
  <c r="N131" i="22"/>
  <c r="O131" i="22"/>
  <c r="P131" i="22"/>
  <c r="Q131" i="22"/>
  <c r="R131" i="22"/>
  <c r="S131" i="22"/>
  <c r="E132" i="22"/>
  <c r="F132" i="22"/>
  <c r="G132" i="22"/>
  <c r="H132" i="22"/>
  <c r="I132" i="22"/>
  <c r="J132" i="22"/>
  <c r="K132" i="22"/>
  <c r="L132" i="22"/>
  <c r="M132" i="22"/>
  <c r="N132" i="22"/>
  <c r="O132" i="22"/>
  <c r="P132" i="22"/>
  <c r="Q132" i="22"/>
  <c r="R132" i="22"/>
  <c r="S132" i="22"/>
  <c r="E133" i="22"/>
  <c r="F133" i="22"/>
  <c r="G133" i="22"/>
  <c r="H133" i="22"/>
  <c r="I133" i="22"/>
  <c r="J133" i="22"/>
  <c r="K133" i="22"/>
  <c r="L133" i="22"/>
  <c r="M133" i="22"/>
  <c r="N133" i="22"/>
  <c r="O133" i="22"/>
  <c r="P133" i="22"/>
  <c r="Q133" i="22"/>
  <c r="R133" i="22"/>
  <c r="S133" i="22"/>
  <c r="E134" i="22"/>
  <c r="F134" i="22"/>
  <c r="G134" i="22"/>
  <c r="H134" i="22"/>
  <c r="I134" i="22"/>
  <c r="J134" i="22"/>
  <c r="K134" i="22"/>
  <c r="L134" i="22"/>
  <c r="M134" i="22"/>
  <c r="N134" i="22"/>
  <c r="O134" i="22"/>
  <c r="P134" i="22"/>
  <c r="Q134" i="22"/>
  <c r="R134" i="22"/>
  <c r="S134" i="22"/>
  <c r="E135" i="22"/>
  <c r="F135" i="22"/>
  <c r="G135" i="22"/>
  <c r="H135" i="22"/>
  <c r="I135" i="22"/>
  <c r="J135" i="22"/>
  <c r="K135" i="22"/>
  <c r="L135" i="22"/>
  <c r="M135" i="22"/>
  <c r="N135" i="22"/>
  <c r="O135" i="22"/>
  <c r="P135" i="22"/>
  <c r="Q135" i="22"/>
  <c r="R135" i="22"/>
  <c r="S135" i="22"/>
  <c r="E136" i="22"/>
  <c r="F136" i="22"/>
  <c r="G136" i="22"/>
  <c r="H136" i="22"/>
  <c r="I136" i="22"/>
  <c r="J136" i="22"/>
  <c r="K136" i="22"/>
  <c r="L136" i="22"/>
  <c r="M136" i="22"/>
  <c r="N136" i="22"/>
  <c r="O136" i="22"/>
  <c r="P136" i="22"/>
  <c r="Q136" i="22"/>
  <c r="R136" i="22"/>
  <c r="S136" i="22"/>
  <c r="E137" i="22"/>
  <c r="F137" i="22"/>
  <c r="G137" i="22"/>
  <c r="H137" i="22"/>
  <c r="I137" i="22"/>
  <c r="J137" i="22"/>
  <c r="K137" i="22"/>
  <c r="L137" i="22"/>
  <c r="M137" i="22"/>
  <c r="N137" i="22"/>
  <c r="O137" i="22"/>
  <c r="P137" i="22"/>
  <c r="Q137" i="22"/>
  <c r="R137" i="22"/>
  <c r="S137" i="22"/>
  <c r="E138" i="22"/>
  <c r="F138" i="22"/>
  <c r="G138" i="22"/>
  <c r="H138" i="22"/>
  <c r="I138" i="22"/>
  <c r="J138" i="22"/>
  <c r="K138" i="22"/>
  <c r="L138" i="22"/>
  <c r="M138" i="22"/>
  <c r="N138" i="22"/>
  <c r="O138" i="22"/>
  <c r="P138" i="22"/>
  <c r="Q138" i="22"/>
  <c r="R138" i="22"/>
  <c r="S138" i="22"/>
  <c r="E139" i="22"/>
  <c r="F139" i="22"/>
  <c r="G139" i="22"/>
  <c r="H139" i="22"/>
  <c r="I139" i="22"/>
  <c r="J139" i="22"/>
  <c r="K139" i="22"/>
  <c r="L139" i="22"/>
  <c r="M139" i="22"/>
  <c r="N139" i="22"/>
  <c r="O139" i="22"/>
  <c r="P139" i="22"/>
  <c r="Q139" i="22"/>
  <c r="R139" i="22"/>
  <c r="S139" i="22"/>
  <c r="E140" i="22"/>
  <c r="F140" i="22"/>
  <c r="G140" i="22"/>
  <c r="H140" i="22"/>
  <c r="I140" i="22"/>
  <c r="J140" i="22"/>
  <c r="K140" i="22"/>
  <c r="L140" i="22"/>
  <c r="M140" i="22"/>
  <c r="N140" i="22"/>
  <c r="O140" i="22"/>
  <c r="P140" i="22"/>
  <c r="Q140" i="22"/>
  <c r="R140" i="22"/>
  <c r="S140" i="22"/>
  <c r="E141" i="22"/>
  <c r="F141" i="22"/>
  <c r="G141" i="22"/>
  <c r="H141" i="22"/>
  <c r="I141" i="22"/>
  <c r="J141" i="22"/>
  <c r="K141" i="22"/>
  <c r="L141" i="22"/>
  <c r="M141" i="22"/>
  <c r="N141" i="22"/>
  <c r="O141" i="22"/>
  <c r="P141" i="22"/>
  <c r="Q141" i="22"/>
  <c r="R141" i="22"/>
  <c r="S141" i="22"/>
  <c r="E142" i="22"/>
  <c r="F142" i="22"/>
  <c r="G142" i="22"/>
  <c r="H142" i="22"/>
  <c r="I142" i="22"/>
  <c r="J142" i="22"/>
  <c r="K142" i="22"/>
  <c r="L142" i="22"/>
  <c r="M142" i="22"/>
  <c r="N142" i="22"/>
  <c r="O142" i="22"/>
  <c r="P142" i="22"/>
  <c r="Q142" i="22"/>
  <c r="R142" i="22"/>
  <c r="S142" i="22"/>
  <c r="E143" i="22"/>
  <c r="F143" i="22"/>
  <c r="G143" i="22"/>
  <c r="H143" i="22"/>
  <c r="I143" i="22"/>
  <c r="J143" i="22"/>
  <c r="K143" i="22"/>
  <c r="L143" i="22"/>
  <c r="M143" i="22"/>
  <c r="N143" i="22"/>
  <c r="O143" i="22"/>
  <c r="P143" i="22"/>
  <c r="Q143" i="22"/>
  <c r="R143" i="22"/>
  <c r="S143" i="22"/>
  <c r="E144" i="22"/>
  <c r="F144" i="22"/>
  <c r="G144" i="22"/>
  <c r="H144" i="22"/>
  <c r="I144" i="22"/>
  <c r="J144" i="22"/>
  <c r="K144" i="22"/>
  <c r="L144" i="22"/>
  <c r="M144" i="22"/>
  <c r="N144" i="22"/>
  <c r="O144" i="22"/>
  <c r="P144" i="22"/>
  <c r="Q144" i="22"/>
  <c r="R144" i="22"/>
  <c r="S144" i="22"/>
  <c r="E145" i="22"/>
  <c r="F145" i="22"/>
  <c r="G145" i="22"/>
  <c r="H145" i="22"/>
  <c r="I145" i="22"/>
  <c r="J145" i="22"/>
  <c r="K145" i="22"/>
  <c r="L145" i="22"/>
  <c r="M145" i="22"/>
  <c r="N145" i="22"/>
  <c r="O145" i="22"/>
  <c r="P145" i="22"/>
  <c r="Q145" i="22"/>
  <c r="R145" i="22"/>
  <c r="S145" i="22"/>
  <c r="E146" i="22"/>
  <c r="F146" i="22"/>
  <c r="G146" i="22"/>
  <c r="H146" i="22"/>
  <c r="I146" i="22"/>
  <c r="J146" i="22"/>
  <c r="K146" i="22"/>
  <c r="L146" i="22"/>
  <c r="M146" i="22"/>
  <c r="N146" i="22"/>
  <c r="O146" i="22"/>
  <c r="P146" i="22"/>
  <c r="Q146" i="22"/>
  <c r="R146" i="22"/>
  <c r="S146" i="22"/>
  <c r="E147" i="22"/>
  <c r="F147" i="22"/>
  <c r="G147" i="22"/>
  <c r="H147" i="22"/>
  <c r="I147" i="22"/>
  <c r="J147" i="22"/>
  <c r="K147" i="22"/>
  <c r="L147" i="22"/>
  <c r="M147" i="22"/>
  <c r="N147" i="22"/>
  <c r="O147" i="22"/>
  <c r="P147" i="22"/>
  <c r="Q147" i="22"/>
  <c r="R147" i="22"/>
  <c r="S147" i="22"/>
  <c r="E148" i="22"/>
  <c r="F148" i="22"/>
  <c r="G148" i="22"/>
  <c r="H148" i="22"/>
  <c r="I148" i="22"/>
  <c r="J148" i="22"/>
  <c r="K148" i="22"/>
  <c r="L148" i="22"/>
  <c r="M148" i="22"/>
  <c r="N148" i="22"/>
  <c r="O148" i="22"/>
  <c r="P148" i="22"/>
  <c r="Q148" i="22"/>
  <c r="R148" i="22"/>
  <c r="S148" i="22"/>
  <c r="E149" i="22"/>
  <c r="F149" i="22"/>
  <c r="G149" i="22"/>
  <c r="H149" i="22"/>
  <c r="I149" i="22"/>
  <c r="J149" i="22"/>
  <c r="K149" i="22"/>
  <c r="L149" i="22"/>
  <c r="M149" i="22"/>
  <c r="N149" i="22"/>
  <c r="O149" i="22"/>
  <c r="P149" i="22"/>
  <c r="Q149" i="22"/>
  <c r="R149" i="22"/>
  <c r="S149" i="22"/>
  <c r="E150" i="22"/>
  <c r="F150" i="22"/>
  <c r="G150" i="22"/>
  <c r="H150" i="22"/>
  <c r="I150" i="22"/>
  <c r="J150" i="22"/>
  <c r="K150" i="22"/>
  <c r="L150" i="22"/>
  <c r="M150" i="22"/>
  <c r="N150" i="22"/>
  <c r="O150" i="22"/>
  <c r="P150" i="22"/>
  <c r="Q150" i="22"/>
  <c r="R150" i="22"/>
  <c r="S150" i="22"/>
  <c r="E151" i="22"/>
  <c r="F151" i="22"/>
  <c r="G151" i="22"/>
  <c r="H151" i="22"/>
  <c r="I151" i="22"/>
  <c r="J151" i="22"/>
  <c r="K151" i="22"/>
  <c r="L151" i="22"/>
  <c r="M151" i="22"/>
  <c r="N151" i="22"/>
  <c r="O151" i="22"/>
  <c r="P151" i="22"/>
  <c r="Q151" i="22"/>
  <c r="R151" i="22"/>
  <c r="S151" i="22"/>
  <c r="E152" i="22"/>
  <c r="F152" i="22"/>
  <c r="G152" i="22"/>
  <c r="H152" i="22"/>
  <c r="I152" i="22"/>
  <c r="J152" i="22"/>
  <c r="K152" i="22"/>
  <c r="L152" i="22"/>
  <c r="M152" i="22"/>
  <c r="N152" i="22"/>
  <c r="O152" i="22"/>
  <c r="P152" i="22"/>
  <c r="Q152" i="22"/>
  <c r="R152" i="22"/>
  <c r="S152" i="22"/>
  <c r="E153" i="22"/>
  <c r="F153" i="22"/>
  <c r="G153" i="22"/>
  <c r="H153" i="22"/>
  <c r="I153" i="22"/>
  <c r="J153" i="22"/>
  <c r="K153" i="22"/>
  <c r="L153" i="22"/>
  <c r="M153" i="22"/>
  <c r="N153" i="22"/>
  <c r="O153" i="22"/>
  <c r="P153" i="22"/>
  <c r="Q153" i="22"/>
  <c r="R153" i="22"/>
  <c r="S153" i="22"/>
  <c r="E154" i="22"/>
  <c r="F154" i="22"/>
  <c r="G154" i="22"/>
  <c r="H154" i="22"/>
  <c r="I154" i="22"/>
  <c r="J154" i="22"/>
  <c r="K154" i="22"/>
  <c r="L154" i="22"/>
  <c r="M154" i="22"/>
  <c r="N154" i="22"/>
  <c r="O154" i="22"/>
  <c r="P154" i="22"/>
  <c r="Q154" i="22"/>
  <c r="R154" i="22"/>
  <c r="S154" i="22"/>
  <c r="E155" i="22"/>
  <c r="F155" i="22"/>
  <c r="G155" i="22"/>
  <c r="H155" i="22"/>
  <c r="I155" i="22"/>
  <c r="J155" i="22"/>
  <c r="K155" i="22"/>
  <c r="L155" i="22"/>
  <c r="M155" i="22"/>
  <c r="N155" i="22"/>
  <c r="O155" i="22"/>
  <c r="P155" i="22"/>
  <c r="Q155" i="22"/>
  <c r="R155" i="22"/>
  <c r="S155" i="22"/>
  <c r="E156" i="22"/>
  <c r="F156" i="22"/>
  <c r="G156" i="22"/>
  <c r="H156" i="22"/>
  <c r="I156" i="22"/>
  <c r="J156" i="22"/>
  <c r="K156" i="22"/>
  <c r="L156" i="22"/>
  <c r="M156" i="22"/>
  <c r="N156" i="22"/>
  <c r="O156" i="22"/>
  <c r="P156" i="22"/>
  <c r="Q156" i="22"/>
  <c r="R156" i="22"/>
  <c r="S156" i="22"/>
  <c r="E157" i="22"/>
  <c r="F157" i="22"/>
  <c r="G157" i="22"/>
  <c r="H157" i="22"/>
  <c r="I157" i="22"/>
  <c r="J157" i="22"/>
  <c r="K157" i="22"/>
  <c r="L157" i="22"/>
  <c r="M157" i="22"/>
  <c r="N157" i="22"/>
  <c r="O157" i="22"/>
  <c r="P157" i="22"/>
  <c r="Q157" i="22"/>
  <c r="R157" i="22"/>
  <c r="S157" i="22"/>
  <c r="E158" i="22"/>
  <c r="F158" i="22"/>
  <c r="G158" i="22"/>
  <c r="H158" i="22"/>
  <c r="I158" i="22"/>
  <c r="J158" i="22"/>
  <c r="K158" i="22"/>
  <c r="L158" i="22"/>
  <c r="M158" i="22"/>
  <c r="N158" i="22"/>
  <c r="O158" i="22"/>
  <c r="P158" i="22"/>
  <c r="Q158" i="22"/>
  <c r="R158" i="22"/>
  <c r="S158" i="22"/>
  <c r="E159" i="22"/>
  <c r="F159" i="22"/>
  <c r="G159" i="22"/>
  <c r="H159" i="22"/>
  <c r="I159" i="22"/>
  <c r="J159" i="22"/>
  <c r="K159" i="22"/>
  <c r="L159" i="22"/>
  <c r="M159" i="22"/>
  <c r="N159" i="22"/>
  <c r="O159" i="22"/>
  <c r="P159" i="22"/>
  <c r="Q159" i="22"/>
  <c r="R159" i="22"/>
  <c r="S159" i="22"/>
  <c r="E160" i="22"/>
  <c r="F160" i="22"/>
  <c r="G160" i="22"/>
  <c r="H160" i="22"/>
  <c r="I160" i="22"/>
  <c r="J160" i="22"/>
  <c r="K160" i="22"/>
  <c r="L160" i="22"/>
  <c r="M160" i="22"/>
  <c r="N160" i="22"/>
  <c r="O160" i="22"/>
  <c r="P160" i="22"/>
  <c r="Q160" i="22"/>
  <c r="R160" i="22"/>
  <c r="S160" i="22"/>
  <c r="E161" i="22"/>
  <c r="F161" i="22"/>
  <c r="G161" i="22"/>
  <c r="H161" i="22"/>
  <c r="I161" i="22"/>
  <c r="J161" i="22"/>
  <c r="K161" i="22"/>
  <c r="L161" i="22"/>
  <c r="M161" i="22"/>
  <c r="N161" i="22"/>
  <c r="O161" i="22"/>
  <c r="P161" i="22"/>
  <c r="Q161" i="22"/>
  <c r="R161" i="22"/>
  <c r="S161" i="22"/>
  <c r="E162" i="22"/>
  <c r="F162" i="22"/>
  <c r="G162" i="22"/>
  <c r="H162" i="22"/>
  <c r="I162" i="22"/>
  <c r="J162" i="22"/>
  <c r="K162" i="22"/>
  <c r="L162" i="22"/>
  <c r="M162" i="22"/>
  <c r="N162" i="22"/>
  <c r="O162" i="22"/>
  <c r="P162" i="22"/>
  <c r="Q162" i="22"/>
  <c r="R162" i="22"/>
  <c r="S162" i="22"/>
  <c r="E163" i="22"/>
  <c r="F163" i="22"/>
  <c r="G163" i="22"/>
  <c r="H163" i="22"/>
  <c r="I163" i="22"/>
  <c r="J163" i="22"/>
  <c r="K163" i="22"/>
  <c r="L163" i="22"/>
  <c r="M163" i="22"/>
  <c r="N163" i="22"/>
  <c r="O163" i="22"/>
  <c r="P163" i="22"/>
  <c r="Q163" i="22"/>
  <c r="R163" i="22"/>
  <c r="S163" i="22"/>
  <c r="E164" i="22"/>
  <c r="F164" i="22"/>
  <c r="G164" i="22"/>
  <c r="H164" i="22"/>
  <c r="I164" i="22"/>
  <c r="J164" i="22"/>
  <c r="K164" i="22"/>
  <c r="L164" i="22"/>
  <c r="M164" i="22"/>
  <c r="N164" i="22"/>
  <c r="O164" i="22"/>
  <c r="P164" i="22"/>
  <c r="Q164" i="22"/>
  <c r="R164" i="22"/>
  <c r="S164" i="22"/>
  <c r="E165" i="22"/>
  <c r="F165" i="22"/>
  <c r="G165" i="22"/>
  <c r="H165" i="22"/>
  <c r="I165" i="22"/>
  <c r="J165" i="22"/>
  <c r="K165" i="22"/>
  <c r="L165" i="22"/>
  <c r="M165" i="22"/>
  <c r="N165" i="22"/>
  <c r="O165" i="22"/>
  <c r="P165" i="22"/>
  <c r="Q165" i="22"/>
  <c r="R165" i="22"/>
  <c r="S165" i="22"/>
  <c r="E166" i="22"/>
  <c r="F166" i="22"/>
  <c r="G166" i="22"/>
  <c r="H166" i="22"/>
  <c r="I166" i="22"/>
  <c r="J166" i="22"/>
  <c r="K166" i="22"/>
  <c r="L166" i="22"/>
  <c r="M166" i="22"/>
  <c r="N166" i="22"/>
  <c r="O166" i="22"/>
  <c r="P166" i="22"/>
  <c r="Q166" i="22"/>
  <c r="R166" i="22"/>
  <c r="S166" i="22"/>
  <c r="E167" i="22"/>
  <c r="F167" i="22"/>
  <c r="G167" i="22"/>
  <c r="H167" i="22"/>
  <c r="I167" i="22"/>
  <c r="J167" i="22"/>
  <c r="K167" i="22"/>
  <c r="L167" i="22"/>
  <c r="M167" i="22"/>
  <c r="N167" i="22"/>
  <c r="O167" i="22"/>
  <c r="P167" i="22"/>
  <c r="Q167" i="22"/>
  <c r="R167" i="22"/>
  <c r="S167" i="22"/>
  <c r="E168" i="22"/>
  <c r="F168" i="22"/>
  <c r="G168" i="22"/>
  <c r="H168" i="22"/>
  <c r="I168" i="22"/>
  <c r="J168" i="22"/>
  <c r="K168" i="22"/>
  <c r="L168" i="22"/>
  <c r="M168" i="22"/>
  <c r="N168" i="22"/>
  <c r="O168" i="22"/>
  <c r="P168" i="22"/>
  <c r="Q168" i="22"/>
  <c r="R168" i="22"/>
  <c r="S168" i="22"/>
  <c r="E169" i="22"/>
  <c r="F169" i="22"/>
  <c r="G169" i="22"/>
  <c r="H169" i="22"/>
  <c r="I169" i="22"/>
  <c r="J169" i="22"/>
  <c r="K169" i="22"/>
  <c r="L169" i="22"/>
  <c r="M169" i="22"/>
  <c r="N169" i="22"/>
  <c r="O169" i="22"/>
  <c r="P169" i="22"/>
  <c r="Q169" i="22"/>
  <c r="R169" i="22"/>
  <c r="S169" i="22"/>
  <c r="E170" i="22"/>
  <c r="F170" i="22"/>
  <c r="G170" i="22"/>
  <c r="H170" i="22"/>
  <c r="I170" i="22"/>
  <c r="J170" i="22"/>
  <c r="K170" i="22"/>
  <c r="L170" i="22"/>
  <c r="M170" i="22"/>
  <c r="N170" i="22"/>
  <c r="O170" i="22"/>
  <c r="P170" i="22"/>
  <c r="Q170" i="22"/>
  <c r="R170" i="22"/>
  <c r="S170" i="22"/>
  <c r="E171" i="22"/>
  <c r="F171" i="22"/>
  <c r="G171" i="22"/>
  <c r="H171" i="22"/>
  <c r="I171" i="22"/>
  <c r="J171" i="22"/>
  <c r="K171" i="22"/>
  <c r="L171" i="22"/>
  <c r="M171" i="22"/>
  <c r="N171" i="22"/>
  <c r="O171" i="22"/>
  <c r="P171" i="22"/>
  <c r="Q171" i="22"/>
  <c r="R171" i="22"/>
  <c r="S171" i="22"/>
  <c r="E172" i="22"/>
  <c r="F172" i="22"/>
  <c r="G172" i="22"/>
  <c r="H172" i="22"/>
  <c r="I172" i="22"/>
  <c r="J172" i="22"/>
  <c r="K172" i="22"/>
  <c r="L172" i="22"/>
  <c r="M172" i="22"/>
  <c r="N172" i="22"/>
  <c r="O172" i="22"/>
  <c r="P172" i="22"/>
  <c r="Q172" i="22"/>
  <c r="R172" i="22"/>
  <c r="S172" i="22"/>
  <c r="E173" i="22"/>
  <c r="F173" i="22"/>
  <c r="G173" i="22"/>
  <c r="H173" i="22"/>
  <c r="I173" i="22"/>
  <c r="J173" i="22"/>
  <c r="K173" i="22"/>
  <c r="L173" i="22"/>
  <c r="M173" i="22"/>
  <c r="N173" i="22"/>
  <c r="O173" i="22"/>
  <c r="P173" i="22"/>
  <c r="Q173" i="22"/>
  <c r="R173" i="22"/>
  <c r="S173" i="22"/>
  <c r="E174" i="22"/>
  <c r="F174" i="22"/>
  <c r="G174" i="22"/>
  <c r="H174" i="22"/>
  <c r="I174" i="22"/>
  <c r="J174" i="22"/>
  <c r="K174" i="22"/>
  <c r="L174" i="22"/>
  <c r="M174" i="22"/>
  <c r="N174" i="22"/>
  <c r="O174" i="22"/>
  <c r="P174" i="22"/>
  <c r="Q174" i="22"/>
  <c r="R174" i="22"/>
  <c r="S174" i="22"/>
  <c r="E175" i="22"/>
  <c r="F175" i="22"/>
  <c r="G175" i="22"/>
  <c r="H175" i="22"/>
  <c r="I175" i="22"/>
  <c r="J175" i="22"/>
  <c r="K175" i="22"/>
  <c r="L175" i="22"/>
  <c r="M175" i="22"/>
  <c r="N175" i="22"/>
  <c r="O175" i="22"/>
  <c r="P175" i="22"/>
  <c r="Q175" i="22"/>
  <c r="R175" i="22"/>
  <c r="S175" i="22"/>
  <c r="E176" i="22"/>
  <c r="F176" i="22"/>
  <c r="G176" i="22"/>
  <c r="H176" i="22"/>
  <c r="I176" i="22"/>
  <c r="J176" i="22"/>
  <c r="K176" i="22"/>
  <c r="L176" i="22"/>
  <c r="M176" i="22"/>
  <c r="N176" i="22"/>
  <c r="O176" i="22"/>
  <c r="P176" i="22"/>
  <c r="Q176" i="22"/>
  <c r="R176" i="22"/>
  <c r="S176" i="22"/>
  <c r="E177" i="22"/>
  <c r="F177" i="22"/>
  <c r="G177" i="22"/>
  <c r="H177" i="22"/>
  <c r="I177" i="22"/>
  <c r="J177" i="22"/>
  <c r="K177" i="22"/>
  <c r="L177" i="22"/>
  <c r="M177" i="22"/>
  <c r="N177" i="22"/>
  <c r="O177" i="22"/>
  <c r="P177" i="22"/>
  <c r="Q177" i="22"/>
  <c r="R177" i="22"/>
  <c r="S177" i="22"/>
  <c r="E178" i="22"/>
  <c r="F178" i="22"/>
  <c r="G178" i="22"/>
  <c r="H178" i="22"/>
  <c r="I178" i="22"/>
  <c r="J178" i="22"/>
  <c r="K178" i="22"/>
  <c r="L178" i="22"/>
  <c r="M178" i="22"/>
  <c r="N178" i="22"/>
  <c r="O178" i="22"/>
  <c r="P178" i="22"/>
  <c r="Q178" i="22"/>
  <c r="R178" i="22"/>
  <c r="S178" i="22"/>
  <c r="E179" i="22"/>
  <c r="F179" i="22"/>
  <c r="G179" i="22"/>
  <c r="H179" i="22"/>
  <c r="I179" i="22"/>
  <c r="J179" i="22"/>
  <c r="K179" i="22"/>
  <c r="L179" i="22"/>
  <c r="M179" i="22"/>
  <c r="N179" i="22"/>
  <c r="O179" i="22"/>
  <c r="P179" i="22"/>
  <c r="Q179" i="22"/>
  <c r="R179" i="22"/>
  <c r="S179" i="22"/>
  <c r="E180" i="22"/>
  <c r="F180" i="22"/>
  <c r="G180" i="22"/>
  <c r="H180" i="22"/>
  <c r="I180" i="22"/>
  <c r="J180" i="22"/>
  <c r="K180" i="22"/>
  <c r="L180" i="22"/>
  <c r="M180" i="22"/>
  <c r="N180" i="22"/>
  <c r="O180" i="22"/>
  <c r="P180" i="22"/>
  <c r="Q180" i="22"/>
  <c r="R180" i="22"/>
  <c r="S180" i="22"/>
  <c r="E181" i="22"/>
  <c r="F181" i="22"/>
  <c r="G181" i="22"/>
  <c r="H181" i="22"/>
  <c r="I181" i="22"/>
  <c r="J181" i="22"/>
  <c r="K181" i="22"/>
  <c r="L181" i="22"/>
  <c r="M181" i="22"/>
  <c r="N181" i="22"/>
  <c r="O181" i="22"/>
  <c r="P181" i="22"/>
  <c r="Q181" i="22"/>
  <c r="R181" i="22"/>
  <c r="S181" i="22"/>
  <c r="F4" i="22"/>
  <c r="G4" i="22"/>
  <c r="H4" i="22"/>
  <c r="I4" i="22"/>
  <c r="J4" i="22"/>
  <c r="K4" i="22"/>
  <c r="L4" i="22"/>
  <c r="M4" i="22"/>
  <c r="N4" i="22"/>
  <c r="O4" i="22"/>
  <c r="P4" i="22"/>
  <c r="Q4" i="22"/>
  <c r="R4" i="22"/>
  <c r="S4" i="22"/>
  <c r="E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 i="22"/>
  <c r="AM3" i="4"/>
  <c r="AN3" i="4"/>
  <c r="AO3" i="4" s="1"/>
  <c r="AM4" i="4"/>
  <c r="AN4" i="4"/>
  <c r="AO4" i="4"/>
  <c r="AM5" i="4"/>
  <c r="AN5" i="4"/>
  <c r="AO5" i="4" s="1"/>
  <c r="AM6" i="4"/>
  <c r="AO6" i="4" s="1"/>
  <c r="AN6" i="4"/>
  <c r="AM7" i="4"/>
  <c r="AN7" i="4"/>
  <c r="AO7" i="4" s="1"/>
  <c r="AM8" i="4"/>
  <c r="AN8" i="4"/>
  <c r="AO8" i="4"/>
  <c r="AM9" i="4"/>
  <c r="AN9" i="4"/>
  <c r="AO9" i="4" s="1"/>
  <c r="AM10" i="4"/>
  <c r="AN10" i="4"/>
  <c r="AO10" i="4"/>
  <c r="AM11" i="4"/>
  <c r="AN11" i="4"/>
  <c r="AO11" i="4" s="1"/>
  <c r="AM12" i="4"/>
  <c r="AO12" i="4" s="1"/>
  <c r="AN12" i="4"/>
  <c r="AM13" i="4"/>
  <c r="AN13" i="4"/>
  <c r="AO13" i="4" s="1"/>
  <c r="AM14" i="4"/>
  <c r="AO14" i="4" s="1"/>
  <c r="AN14" i="4"/>
  <c r="AM15" i="4"/>
  <c r="AN15" i="4"/>
  <c r="AO15" i="4" s="1"/>
  <c r="AM16" i="4"/>
  <c r="AN16" i="4"/>
  <c r="AO16" i="4"/>
  <c r="AM17" i="4"/>
  <c r="AN17" i="4"/>
  <c r="AO17" i="4" s="1"/>
  <c r="AM18" i="4"/>
  <c r="AN18" i="4"/>
  <c r="AO18" i="4"/>
  <c r="AM19" i="4"/>
  <c r="AN19" i="4"/>
  <c r="AO19" i="4" s="1"/>
  <c r="AM20" i="4"/>
  <c r="AO20" i="4" s="1"/>
  <c r="AN20" i="4"/>
  <c r="AM21" i="4"/>
  <c r="AN21" i="4"/>
  <c r="AO21" i="4" s="1"/>
  <c r="AM22" i="4"/>
  <c r="AO22" i="4" s="1"/>
  <c r="AN22" i="4"/>
  <c r="AM23" i="4"/>
  <c r="AN23" i="4"/>
  <c r="AO23" i="4" s="1"/>
  <c r="AM24" i="4"/>
  <c r="AN24" i="4"/>
  <c r="AO24" i="4"/>
  <c r="AM25" i="4"/>
  <c r="AN25" i="4"/>
  <c r="AO25" i="4" s="1"/>
  <c r="AM26" i="4"/>
  <c r="AN26" i="4"/>
  <c r="AO26" i="4"/>
  <c r="AM27" i="4"/>
  <c r="AN27" i="4"/>
  <c r="AO27" i="4" s="1"/>
  <c r="AM28" i="4"/>
  <c r="AO28" i="4" s="1"/>
  <c r="AN28" i="4"/>
  <c r="AM29" i="4"/>
  <c r="AN29" i="4"/>
  <c r="AO29" i="4" s="1"/>
  <c r="AM30" i="4"/>
  <c r="AO30" i="4" s="1"/>
  <c r="AN30" i="4"/>
  <c r="AM31" i="4"/>
  <c r="AN31" i="4"/>
  <c r="AO31" i="4" s="1"/>
  <c r="AM32" i="4"/>
  <c r="AN32" i="4"/>
  <c r="AO32" i="4"/>
  <c r="AM33" i="4"/>
  <c r="AN33" i="4"/>
  <c r="AO33" i="4" s="1"/>
  <c r="AM34" i="4"/>
  <c r="AN34" i="4"/>
  <c r="AO34" i="4"/>
  <c r="AM35" i="4"/>
  <c r="AN35" i="4"/>
  <c r="AO35" i="4" s="1"/>
  <c r="AM36" i="4"/>
  <c r="AO36" i="4" s="1"/>
  <c r="AN36" i="4"/>
  <c r="AM37" i="4"/>
  <c r="AN37" i="4"/>
  <c r="AO37" i="4" s="1"/>
  <c r="AM38" i="4"/>
  <c r="AO38" i="4" s="1"/>
  <c r="AN38" i="4"/>
  <c r="AM39" i="4"/>
  <c r="AN39" i="4"/>
  <c r="AO39" i="4" s="1"/>
  <c r="AM40" i="4"/>
  <c r="AN40" i="4"/>
  <c r="AO40" i="4"/>
  <c r="AM41" i="4"/>
  <c r="AN41" i="4"/>
  <c r="AO41" i="4" s="1"/>
  <c r="AM42" i="4"/>
  <c r="AN42" i="4"/>
  <c r="AO42" i="4"/>
  <c r="AM43" i="4"/>
  <c r="AN43" i="4"/>
  <c r="AO43" i="4" s="1"/>
  <c r="AM44" i="4"/>
  <c r="AO44" i="4" s="1"/>
  <c r="AN44" i="4"/>
  <c r="AM45" i="4"/>
  <c r="AN45" i="4"/>
  <c r="AO45" i="4" s="1"/>
  <c r="AM46" i="4"/>
  <c r="AO46" i="4" s="1"/>
  <c r="AN46" i="4"/>
  <c r="AM47" i="4"/>
  <c r="AN47" i="4"/>
  <c r="AO47" i="4" s="1"/>
  <c r="AM48" i="4"/>
  <c r="AN48" i="4"/>
  <c r="AO48" i="4"/>
  <c r="AM49" i="4"/>
  <c r="AN49" i="4"/>
  <c r="AO49" i="4" s="1"/>
  <c r="AM50" i="4"/>
  <c r="AN50" i="4"/>
  <c r="AO50" i="4"/>
  <c r="AM51" i="4"/>
  <c r="AN51" i="4"/>
  <c r="AO51" i="4" s="1"/>
  <c r="AM52" i="4"/>
  <c r="AO52" i="4" s="1"/>
  <c r="AN52" i="4"/>
  <c r="AM53" i="4"/>
  <c r="AN53" i="4"/>
  <c r="AO53" i="4" s="1"/>
  <c r="AM54" i="4"/>
  <c r="AO54" i="4" s="1"/>
  <c r="AN54" i="4"/>
  <c r="AM55" i="4"/>
  <c r="AN55" i="4"/>
  <c r="AO55" i="4" s="1"/>
  <c r="AM56" i="4"/>
  <c r="AN56" i="4"/>
  <c r="AO56" i="4"/>
  <c r="AM57" i="4"/>
  <c r="AN57" i="4"/>
  <c r="AO57" i="4" s="1"/>
  <c r="AM58" i="4"/>
  <c r="AN58" i="4"/>
  <c r="AO58" i="4"/>
  <c r="AM59" i="4"/>
  <c r="AN59" i="4"/>
  <c r="AO59" i="4" s="1"/>
  <c r="AM60" i="4"/>
  <c r="AO60" i="4" s="1"/>
  <c r="AN60" i="4"/>
  <c r="AM61" i="4"/>
  <c r="AN61" i="4"/>
  <c r="AO61" i="4" s="1"/>
  <c r="AM62" i="4"/>
  <c r="AO62" i="4" s="1"/>
  <c r="AN62" i="4"/>
  <c r="AM63" i="4"/>
  <c r="AN63" i="4"/>
  <c r="AO63" i="4" s="1"/>
  <c r="AM64" i="4"/>
  <c r="AN64" i="4"/>
  <c r="AO64" i="4"/>
  <c r="AM65" i="4"/>
  <c r="AN65" i="4"/>
  <c r="AO65" i="4" s="1"/>
  <c r="AM66" i="4"/>
  <c r="AN66" i="4"/>
  <c r="AO66" i="4"/>
  <c r="AM67" i="4"/>
  <c r="AN67" i="4"/>
  <c r="AO67" i="4" s="1"/>
  <c r="AM68" i="4"/>
  <c r="AO68" i="4" s="1"/>
  <c r="AN68" i="4"/>
  <c r="AM69" i="4"/>
  <c r="AN69" i="4"/>
  <c r="AO69" i="4" s="1"/>
  <c r="AM70" i="4"/>
  <c r="AO70" i="4" s="1"/>
  <c r="AN70" i="4"/>
  <c r="AM71" i="4"/>
  <c r="AN71" i="4"/>
  <c r="AO71" i="4" s="1"/>
  <c r="AM72" i="4"/>
  <c r="AN72" i="4"/>
  <c r="AO72" i="4"/>
  <c r="AM73" i="4"/>
  <c r="AN73" i="4"/>
  <c r="AO73" i="4" s="1"/>
  <c r="AM74" i="4"/>
  <c r="AN74" i="4"/>
  <c r="AO74" i="4"/>
  <c r="AM75" i="4"/>
  <c r="AN75" i="4"/>
  <c r="AO75" i="4" s="1"/>
  <c r="AM76" i="4"/>
  <c r="AO76" i="4" s="1"/>
  <c r="AN76" i="4"/>
  <c r="AM77" i="4"/>
  <c r="AN77" i="4"/>
  <c r="AO77" i="4" s="1"/>
  <c r="AM78" i="4"/>
  <c r="AO78" i="4" s="1"/>
  <c r="AN78" i="4"/>
  <c r="AM79" i="4"/>
  <c r="AN79" i="4"/>
  <c r="AO79" i="4" s="1"/>
  <c r="AM80" i="4"/>
  <c r="AN80" i="4"/>
  <c r="AO80" i="4"/>
  <c r="AM81" i="4"/>
  <c r="AN81" i="4"/>
  <c r="AO81" i="4" s="1"/>
  <c r="AM82" i="4"/>
  <c r="AN82" i="4"/>
  <c r="AO82" i="4"/>
  <c r="AM83" i="4"/>
  <c r="AN83" i="4"/>
  <c r="AO83" i="4" s="1"/>
  <c r="AM84" i="4"/>
  <c r="AO84" i="4" s="1"/>
  <c r="AN84" i="4"/>
  <c r="AM85" i="4"/>
  <c r="AN85" i="4"/>
  <c r="AO85" i="4" s="1"/>
  <c r="AM86" i="4"/>
  <c r="AO86" i="4" s="1"/>
  <c r="AN86" i="4"/>
  <c r="AM87" i="4"/>
  <c r="AN87" i="4"/>
  <c r="AO87" i="4" s="1"/>
  <c r="AM88" i="4"/>
  <c r="AN88" i="4"/>
  <c r="AO88" i="4"/>
  <c r="AM89" i="4"/>
  <c r="AN89" i="4"/>
  <c r="AO89" i="4" s="1"/>
  <c r="AM90" i="4"/>
  <c r="AN90" i="4"/>
  <c r="AO90" i="4"/>
  <c r="AM91" i="4"/>
  <c r="AN91" i="4"/>
  <c r="AO91" i="4" s="1"/>
  <c r="AM92" i="4"/>
  <c r="AO92" i="4" s="1"/>
  <c r="AN92" i="4"/>
  <c r="AM93" i="4"/>
  <c r="AN93" i="4"/>
  <c r="AO93" i="4" s="1"/>
  <c r="AM94" i="4"/>
  <c r="AO94" i="4" s="1"/>
  <c r="AN94" i="4"/>
  <c r="AM95" i="4"/>
  <c r="AN95" i="4"/>
  <c r="AO95" i="4" s="1"/>
  <c r="AM96" i="4"/>
  <c r="AN96" i="4"/>
  <c r="AO96" i="4"/>
  <c r="AM97" i="4"/>
  <c r="AN97" i="4"/>
  <c r="AO97" i="4" s="1"/>
  <c r="AM98" i="4"/>
  <c r="AN98" i="4"/>
  <c r="AO98" i="4"/>
  <c r="AM99" i="4"/>
  <c r="AN99" i="4"/>
  <c r="AO99" i="4" s="1"/>
  <c r="AM100" i="4"/>
  <c r="AO100" i="4" s="1"/>
  <c r="AN100" i="4"/>
  <c r="AM101" i="4"/>
  <c r="AN101" i="4"/>
  <c r="AO101" i="4" s="1"/>
  <c r="AM102" i="4"/>
  <c r="AO102" i="4" s="1"/>
  <c r="AN102" i="4"/>
  <c r="AM103" i="4"/>
  <c r="AN103" i="4"/>
  <c r="AO103" i="4" s="1"/>
  <c r="AM104" i="4"/>
  <c r="AN104" i="4"/>
  <c r="AO104" i="4"/>
  <c r="AM105" i="4"/>
  <c r="AN105" i="4"/>
  <c r="AO105" i="4" s="1"/>
  <c r="AM106" i="4"/>
  <c r="AN106" i="4"/>
  <c r="AO106" i="4"/>
  <c r="AM107" i="4"/>
  <c r="AN107" i="4"/>
  <c r="AO107" i="4" s="1"/>
  <c r="AM108" i="4"/>
  <c r="AO108" i="4" s="1"/>
  <c r="AN108" i="4"/>
  <c r="AM109" i="4"/>
  <c r="AN109" i="4"/>
  <c r="AO109" i="4" s="1"/>
  <c r="AM110" i="4"/>
  <c r="AO110" i="4" s="1"/>
  <c r="AN110" i="4"/>
  <c r="AM111" i="4"/>
  <c r="AN111" i="4"/>
  <c r="AO111" i="4" s="1"/>
  <c r="AM112" i="4"/>
  <c r="AN112" i="4"/>
  <c r="AO112" i="4"/>
  <c r="AM113" i="4"/>
  <c r="AN113" i="4"/>
  <c r="AO113" i="4" s="1"/>
  <c r="AM114" i="4"/>
  <c r="AN114" i="4"/>
  <c r="AO114" i="4"/>
  <c r="AM115" i="4"/>
  <c r="AN115" i="4"/>
  <c r="AO115" i="4" s="1"/>
  <c r="AM116" i="4"/>
  <c r="AO116" i="4" s="1"/>
  <c r="AN116" i="4"/>
  <c r="AM117" i="4"/>
  <c r="AN117" i="4"/>
  <c r="AO117" i="4" s="1"/>
  <c r="AM118" i="4"/>
  <c r="AO118" i="4" s="1"/>
  <c r="AN118" i="4"/>
  <c r="AM119" i="4"/>
  <c r="AN119" i="4"/>
  <c r="AO119" i="4" s="1"/>
  <c r="AM120" i="4"/>
  <c r="AN120" i="4"/>
  <c r="AO120" i="4"/>
  <c r="AM121" i="4"/>
  <c r="AN121" i="4"/>
  <c r="AO121" i="4" s="1"/>
  <c r="AM122" i="4"/>
  <c r="AN122" i="4"/>
  <c r="AO122" i="4"/>
  <c r="AM123" i="4"/>
  <c r="AN123" i="4"/>
  <c r="AO123" i="4" s="1"/>
  <c r="AM124" i="4"/>
  <c r="AO124" i="4" s="1"/>
  <c r="AN124" i="4"/>
  <c r="AM125" i="4"/>
  <c r="AN125" i="4"/>
  <c r="AO125" i="4" s="1"/>
  <c r="AM126" i="4"/>
  <c r="AO126" i="4" s="1"/>
  <c r="AN126" i="4"/>
  <c r="AM127" i="4"/>
  <c r="AN127" i="4"/>
  <c r="AO127" i="4" s="1"/>
  <c r="AM128" i="4"/>
  <c r="AN128" i="4"/>
  <c r="AO128" i="4"/>
  <c r="AM129" i="4"/>
  <c r="AN129" i="4"/>
  <c r="AO129" i="4" s="1"/>
  <c r="AM130" i="4"/>
  <c r="AN130" i="4"/>
  <c r="AO130" i="4"/>
  <c r="AM131" i="4"/>
  <c r="AN131" i="4"/>
  <c r="AO131" i="4" s="1"/>
  <c r="AM132" i="4"/>
  <c r="AO132" i="4" s="1"/>
  <c r="AN132" i="4"/>
  <c r="AM133" i="4"/>
  <c r="AN133" i="4"/>
  <c r="AO133" i="4" s="1"/>
  <c r="AM134" i="4"/>
  <c r="AO134" i="4" s="1"/>
  <c r="AN134" i="4"/>
  <c r="AM135" i="4"/>
  <c r="AN135" i="4"/>
  <c r="AO135" i="4" s="1"/>
  <c r="AM136" i="4"/>
  <c r="AN136" i="4"/>
  <c r="AO136" i="4"/>
  <c r="AM137" i="4"/>
  <c r="AN137" i="4"/>
  <c r="AO137" i="4" s="1"/>
  <c r="AM138" i="4"/>
  <c r="AN138" i="4"/>
  <c r="AO138" i="4"/>
  <c r="AM139" i="4"/>
  <c r="AN139" i="4"/>
  <c r="AO139" i="4" s="1"/>
  <c r="AM140" i="4"/>
  <c r="AO140" i="4" s="1"/>
  <c r="AN140" i="4"/>
  <c r="AM141" i="4"/>
  <c r="AN141" i="4"/>
  <c r="AO141" i="4" s="1"/>
  <c r="AM142" i="4"/>
  <c r="AO142" i="4" s="1"/>
  <c r="AN142" i="4"/>
  <c r="AM143" i="4"/>
  <c r="AN143" i="4"/>
  <c r="AO143" i="4" s="1"/>
  <c r="AM144" i="4"/>
  <c r="AN144" i="4"/>
  <c r="AO144" i="4"/>
  <c r="AM145" i="4"/>
  <c r="AN145" i="4"/>
  <c r="AO145" i="4" s="1"/>
  <c r="AM146" i="4"/>
  <c r="AN146" i="4"/>
  <c r="AO146" i="4"/>
  <c r="AM147" i="4"/>
  <c r="AN147" i="4"/>
  <c r="AO147" i="4" s="1"/>
  <c r="AM148" i="4"/>
  <c r="AO148" i="4" s="1"/>
  <c r="AN148" i="4"/>
  <c r="AM149" i="4"/>
  <c r="AN149" i="4"/>
  <c r="AO149" i="4" s="1"/>
  <c r="AM150" i="4"/>
  <c r="AO150" i="4" s="1"/>
  <c r="AN150" i="4"/>
  <c r="AM151" i="4"/>
  <c r="AN151" i="4"/>
  <c r="AO151" i="4" s="1"/>
  <c r="AM152" i="4"/>
  <c r="AN152" i="4"/>
  <c r="AO152" i="4"/>
  <c r="AM153" i="4"/>
  <c r="AN153" i="4"/>
  <c r="AO153" i="4" s="1"/>
  <c r="AM154" i="4"/>
  <c r="AN154" i="4"/>
  <c r="AO154" i="4"/>
  <c r="AM155" i="4"/>
  <c r="AN155" i="4"/>
  <c r="AO155" i="4" s="1"/>
  <c r="AM156" i="4"/>
  <c r="AO156" i="4" s="1"/>
  <c r="AN156" i="4"/>
  <c r="AM157" i="4"/>
  <c r="AN157" i="4"/>
  <c r="AO157" i="4" s="1"/>
  <c r="AM158" i="4"/>
  <c r="AO158" i="4" s="1"/>
  <c r="AN158" i="4"/>
  <c r="AM159" i="4"/>
  <c r="AN159" i="4"/>
  <c r="AO159" i="4" s="1"/>
  <c r="AM160" i="4"/>
  <c r="AN160" i="4"/>
  <c r="AO160" i="4"/>
  <c r="AM161" i="4"/>
  <c r="AN161" i="4"/>
  <c r="AO161" i="4" s="1"/>
  <c r="AM162" i="4"/>
  <c r="AN162" i="4"/>
  <c r="AO162" i="4"/>
  <c r="AM163" i="4"/>
  <c r="AN163" i="4"/>
  <c r="AO163" i="4" s="1"/>
  <c r="AM164" i="4"/>
  <c r="AO164" i="4" s="1"/>
  <c r="AN164" i="4"/>
  <c r="AM165" i="4"/>
  <c r="AN165" i="4"/>
  <c r="AO165" i="4" s="1"/>
  <c r="AM166" i="4"/>
  <c r="AO166" i="4" s="1"/>
  <c r="AN166" i="4"/>
  <c r="AM167" i="4"/>
  <c r="AN167" i="4"/>
  <c r="AO167" i="4" s="1"/>
  <c r="AM168" i="4"/>
  <c r="AN168" i="4"/>
  <c r="AO168" i="4"/>
  <c r="AM169" i="4"/>
  <c r="AN169" i="4"/>
  <c r="AO169" i="4" s="1"/>
  <c r="AM170" i="4"/>
  <c r="AN170" i="4"/>
  <c r="AO170" i="4"/>
  <c r="AM171" i="4"/>
  <c r="AN171" i="4"/>
  <c r="AO171" i="4" s="1"/>
  <c r="AM172" i="4"/>
  <c r="AO172" i="4" s="1"/>
  <c r="AN172" i="4"/>
  <c r="AM173" i="4"/>
  <c r="AN173" i="4"/>
  <c r="AO173" i="4" s="1"/>
  <c r="AM174" i="4"/>
  <c r="AO174" i="4" s="1"/>
  <c r="AN174" i="4"/>
  <c r="AM175" i="4"/>
  <c r="AN175" i="4"/>
  <c r="AO175" i="4" s="1"/>
  <c r="AM176" i="4"/>
  <c r="AN176" i="4"/>
  <c r="AO176" i="4"/>
  <c r="AM177" i="4"/>
  <c r="AN177" i="4"/>
  <c r="AO177" i="4" s="1"/>
  <c r="AM178" i="4"/>
  <c r="AO178" i="4" s="1"/>
  <c r="AN178" i="4"/>
  <c r="AM179" i="4"/>
  <c r="AN179" i="4"/>
  <c r="AO179" i="4" s="1"/>
  <c r="AM180" i="4"/>
  <c r="AO180" i="4" s="1"/>
  <c r="AN180" i="4"/>
  <c r="AM181" i="4"/>
  <c r="AN181" i="4"/>
  <c r="AO181" i="4" s="1"/>
  <c r="AM182" i="4"/>
  <c r="AO182" i="4" s="1"/>
  <c r="AN182" i="4"/>
  <c r="AM183" i="4"/>
  <c r="AN183" i="4"/>
  <c r="AO183" i="4" s="1"/>
  <c r="AM184" i="4"/>
  <c r="AN184" i="4"/>
  <c r="AO184" i="4"/>
  <c r="AM185" i="4"/>
  <c r="AN185" i="4"/>
  <c r="AO185" i="4" s="1"/>
  <c r="AM186" i="4"/>
  <c r="AO186" i="4" s="1"/>
  <c r="AN186" i="4"/>
  <c r="AM187" i="4"/>
  <c r="AN187" i="4"/>
  <c r="AO187" i="4" s="1"/>
  <c r="AM188" i="4"/>
  <c r="AO188" i="4" s="1"/>
  <c r="AN188" i="4"/>
  <c r="AM189" i="4"/>
  <c r="AN189" i="4"/>
  <c r="AO189" i="4" s="1"/>
  <c r="AM190" i="4"/>
  <c r="AO190" i="4" s="1"/>
  <c r="AN190" i="4"/>
  <c r="AM191" i="4"/>
  <c r="AN191" i="4"/>
  <c r="AO191" i="4" s="1"/>
  <c r="AM192" i="4"/>
  <c r="AN192" i="4"/>
  <c r="AO192" i="4"/>
  <c r="AM193" i="4"/>
  <c r="AN193" i="4"/>
  <c r="AO193" i="4" s="1"/>
  <c r="AM194" i="4"/>
  <c r="AN194" i="4"/>
  <c r="AO194" i="4"/>
  <c r="AM195" i="4"/>
  <c r="AN195" i="4"/>
  <c r="AO195" i="4" s="1"/>
  <c r="AM196" i="4"/>
  <c r="AO196" i="4" s="1"/>
  <c r="AN196" i="4"/>
  <c r="AM197" i="4"/>
  <c r="AN197" i="4"/>
  <c r="AO197" i="4" s="1"/>
  <c r="AM198" i="4"/>
  <c r="AO198" i="4" s="1"/>
  <c r="AN198" i="4"/>
  <c r="AM199" i="4"/>
  <c r="AN199" i="4"/>
  <c r="AO199" i="4" s="1"/>
  <c r="AM200" i="4"/>
  <c r="AN200" i="4"/>
  <c r="AO200" i="4"/>
  <c r="AM201" i="4"/>
  <c r="AN201" i="4"/>
  <c r="AO201" i="4" s="1"/>
  <c r="AM202" i="4"/>
  <c r="AN202" i="4"/>
  <c r="AO202" i="4"/>
  <c r="AM203" i="4"/>
  <c r="AN203" i="4"/>
  <c r="AO203" i="4" s="1"/>
  <c r="AM204" i="4"/>
  <c r="AO204" i="4" s="1"/>
  <c r="AN204" i="4"/>
  <c r="AM205" i="4"/>
  <c r="AN205" i="4"/>
  <c r="AO205" i="4" s="1"/>
  <c r="AM206" i="4"/>
  <c r="AN206" i="4"/>
  <c r="AO206" i="4"/>
  <c r="AM207" i="4"/>
  <c r="AN207" i="4"/>
  <c r="AO207" i="4" s="1"/>
  <c r="AM208" i="4"/>
  <c r="AN208" i="4"/>
  <c r="AO208" i="4"/>
  <c r="AM209" i="4"/>
  <c r="AN209" i="4"/>
  <c r="AO209" i="4" s="1"/>
  <c r="AM210" i="4"/>
  <c r="AO210" i="4" s="1"/>
  <c r="AN210" i="4"/>
  <c r="AM211" i="4"/>
  <c r="AN211" i="4"/>
  <c r="AO211" i="4" s="1"/>
  <c r="AM212" i="4"/>
  <c r="AO212" i="4" s="1"/>
  <c r="AN212" i="4"/>
  <c r="AM213" i="4"/>
  <c r="AN213" i="4"/>
  <c r="AO213" i="4" s="1"/>
  <c r="AM214" i="4"/>
  <c r="AO214" i="4" s="1"/>
  <c r="AN214" i="4"/>
  <c r="AM215" i="4"/>
  <c r="AN215" i="4"/>
  <c r="AO215" i="4" s="1"/>
  <c r="AM216" i="4"/>
  <c r="AN216" i="4"/>
  <c r="AO216" i="4"/>
  <c r="AM217" i="4"/>
  <c r="AN217" i="4"/>
  <c r="AO217" i="4" s="1"/>
  <c r="AM218" i="4"/>
  <c r="AO218" i="4" s="1"/>
  <c r="AN218" i="4"/>
  <c r="AM219" i="4"/>
  <c r="AN219" i="4"/>
  <c r="AO219" i="4" s="1"/>
  <c r="AM220" i="4"/>
  <c r="AO220" i="4" s="1"/>
  <c r="AN220" i="4"/>
  <c r="AM221" i="4"/>
  <c r="AN221" i="4"/>
  <c r="AO221" i="4" s="1"/>
  <c r="AM222" i="4"/>
  <c r="AO222" i="4" s="1"/>
  <c r="AN222" i="4"/>
  <c r="AM223" i="4"/>
  <c r="AN223" i="4"/>
  <c r="AO223" i="4" s="1"/>
  <c r="AM224" i="4"/>
  <c r="AN224" i="4"/>
  <c r="AO224" i="4"/>
  <c r="AM225" i="4"/>
  <c r="AN225" i="4"/>
  <c r="AO225" i="4" s="1"/>
  <c r="AM226" i="4"/>
  <c r="AN226" i="4"/>
  <c r="AO226" i="4"/>
  <c r="AM227" i="4"/>
  <c r="AN227" i="4"/>
  <c r="AO227" i="4" s="1"/>
  <c r="AM228" i="4"/>
  <c r="AO228" i="4" s="1"/>
  <c r="AN228" i="4"/>
  <c r="AM229" i="4"/>
  <c r="AN229" i="4"/>
  <c r="AO229" i="4" s="1"/>
  <c r="AM230" i="4"/>
  <c r="AO230" i="4" s="1"/>
  <c r="AN230" i="4"/>
  <c r="AM231" i="4"/>
  <c r="AN231" i="4"/>
  <c r="AO231" i="4" s="1"/>
  <c r="AM232" i="4"/>
  <c r="AN232" i="4"/>
  <c r="AO232" i="4"/>
  <c r="AM233" i="4"/>
  <c r="AN233" i="4"/>
  <c r="AO233" i="4" s="1"/>
  <c r="AM234" i="4"/>
  <c r="AN234" i="4"/>
  <c r="AO234" i="4"/>
  <c r="AM235" i="4"/>
  <c r="AN235" i="4"/>
  <c r="AO235" i="4" s="1"/>
  <c r="AM236" i="4"/>
  <c r="AO236" i="4" s="1"/>
  <c r="AN236" i="4"/>
  <c r="AM237" i="4"/>
  <c r="AN237" i="4"/>
  <c r="AO237" i="4" s="1"/>
  <c r="AM238" i="4"/>
  <c r="AN238" i="4"/>
  <c r="AO238" i="4"/>
  <c r="AM239" i="4"/>
  <c r="AN239" i="4"/>
  <c r="AO239" i="4" s="1"/>
  <c r="AM240" i="4"/>
  <c r="AN240" i="4"/>
  <c r="AO240" i="4"/>
  <c r="AM241" i="4"/>
  <c r="AN241" i="4"/>
  <c r="AO241" i="4" s="1"/>
  <c r="AM242" i="4"/>
  <c r="AO242" i="4" s="1"/>
  <c r="AN242" i="4"/>
  <c r="AM243" i="4"/>
  <c r="AN243" i="4"/>
  <c r="AO243" i="4" s="1"/>
  <c r="AM244" i="4"/>
  <c r="AO244" i="4" s="1"/>
  <c r="AN244" i="4"/>
  <c r="AM245" i="4"/>
  <c r="AN245" i="4"/>
  <c r="AO245" i="4" s="1"/>
  <c r="AM246" i="4"/>
  <c r="AO246" i="4" s="1"/>
  <c r="AN246" i="4"/>
  <c r="AM247" i="4"/>
  <c r="AN247" i="4"/>
  <c r="AO247" i="4" s="1"/>
  <c r="AM248" i="4"/>
  <c r="AN248" i="4"/>
  <c r="AO248" i="4"/>
  <c r="AM249" i="4"/>
  <c r="AN249" i="4"/>
  <c r="AO249" i="4" s="1"/>
  <c r="AM250" i="4"/>
  <c r="AO250" i="4" s="1"/>
  <c r="AN250" i="4"/>
  <c r="AM251" i="4"/>
  <c r="AN251" i="4"/>
  <c r="AO251" i="4" s="1"/>
  <c r="AM252" i="4"/>
  <c r="AO252" i="4" s="1"/>
  <c r="AN252" i="4"/>
  <c r="AM253" i="4"/>
  <c r="AN253" i="4"/>
  <c r="AO253" i="4" s="1"/>
  <c r="AM254" i="4"/>
  <c r="AO254" i="4" s="1"/>
  <c r="AN254" i="4"/>
  <c r="AM255" i="4"/>
  <c r="AN255" i="4"/>
  <c r="AO255" i="4" s="1"/>
  <c r="AM256" i="4"/>
  <c r="AN256" i="4"/>
  <c r="AO256" i="4"/>
  <c r="AM257" i="4"/>
  <c r="AN257" i="4"/>
  <c r="AO257" i="4" s="1"/>
  <c r="AM258" i="4"/>
  <c r="AN258" i="4"/>
  <c r="AO258" i="4"/>
  <c r="AM259" i="4"/>
  <c r="AN259" i="4"/>
  <c r="AO259" i="4" s="1"/>
  <c r="AM260" i="4"/>
  <c r="AO260" i="4" s="1"/>
  <c r="AN260" i="4"/>
  <c r="AM261" i="4"/>
  <c r="AN261" i="4"/>
  <c r="AO261" i="4" s="1"/>
  <c r="AM262" i="4"/>
  <c r="AO262" i="4" s="1"/>
  <c r="AN262" i="4"/>
  <c r="AM263" i="4"/>
  <c r="AN263" i="4"/>
  <c r="AO263" i="4" s="1"/>
  <c r="AM264" i="4"/>
  <c r="AN264" i="4"/>
  <c r="AO264" i="4"/>
  <c r="AM265" i="4"/>
  <c r="AN265" i="4"/>
  <c r="AO265" i="4" s="1"/>
  <c r="AM266" i="4"/>
  <c r="AN266" i="4"/>
  <c r="AO266" i="4"/>
  <c r="AM267" i="4"/>
  <c r="AN267" i="4"/>
  <c r="AO267" i="4" s="1"/>
  <c r="AM268" i="4"/>
  <c r="AO268" i="4" s="1"/>
  <c r="AN268" i="4"/>
  <c r="AM269" i="4"/>
  <c r="AN269" i="4"/>
  <c r="AO269" i="4" s="1"/>
  <c r="AM270" i="4"/>
  <c r="AN270" i="4"/>
  <c r="AO270" i="4"/>
  <c r="AM271" i="4"/>
  <c r="AN271" i="4"/>
  <c r="AO271" i="4" s="1"/>
  <c r="AM272" i="4"/>
  <c r="AN272" i="4"/>
  <c r="AO272" i="4"/>
  <c r="AM273" i="4"/>
  <c r="AN273" i="4"/>
  <c r="AO273" i="4" s="1"/>
  <c r="AM274" i="4"/>
  <c r="AO274" i="4" s="1"/>
  <c r="AN274" i="4"/>
  <c r="AM275" i="4"/>
  <c r="AN275" i="4"/>
  <c r="AO275" i="4" s="1"/>
  <c r="AM276" i="4"/>
  <c r="AO276" i="4" s="1"/>
  <c r="AN276" i="4"/>
  <c r="AM277" i="4"/>
  <c r="AN277" i="4"/>
  <c r="AO277" i="4" s="1"/>
  <c r="AM278" i="4"/>
  <c r="AO278" i="4" s="1"/>
  <c r="AN278" i="4"/>
  <c r="AM279" i="4"/>
  <c r="AN279" i="4"/>
  <c r="AO279" i="4" s="1"/>
  <c r="AM280" i="4"/>
  <c r="AN280" i="4"/>
  <c r="AO280" i="4"/>
  <c r="AM281" i="4"/>
  <c r="AN281" i="4"/>
  <c r="AO281" i="4" s="1"/>
  <c r="AM282" i="4"/>
  <c r="AN282" i="4"/>
  <c r="AO282" i="4"/>
  <c r="AM283" i="4"/>
  <c r="AN283" i="4"/>
  <c r="AO283" i="4" s="1"/>
  <c r="AM284" i="4"/>
  <c r="AO284" i="4" s="1"/>
  <c r="AN284" i="4"/>
  <c r="AM285" i="4"/>
  <c r="AN285" i="4"/>
  <c r="AO285" i="4" s="1"/>
  <c r="AM286" i="4"/>
  <c r="AO286" i="4" s="1"/>
  <c r="AN286" i="4"/>
  <c r="AM287" i="4"/>
  <c r="AN287" i="4"/>
  <c r="AO287" i="4" s="1"/>
  <c r="AM288" i="4"/>
  <c r="AN288" i="4"/>
  <c r="AO288" i="4"/>
  <c r="AM289" i="4"/>
  <c r="AN289" i="4"/>
  <c r="AO289" i="4" s="1"/>
  <c r="AM290" i="4"/>
  <c r="AN290" i="4"/>
  <c r="AO290" i="4"/>
  <c r="AM291" i="4"/>
  <c r="AN291" i="4"/>
  <c r="AO291" i="4" s="1"/>
  <c r="AM292" i="4"/>
  <c r="AO292" i="4" s="1"/>
  <c r="AN292" i="4"/>
  <c r="AM293" i="4"/>
  <c r="AN293" i="4"/>
  <c r="AO293" i="4" s="1"/>
  <c r="AM294" i="4"/>
  <c r="AO294" i="4" s="1"/>
  <c r="AN294" i="4"/>
  <c r="AM295" i="4"/>
  <c r="AN295" i="4"/>
  <c r="AO295" i="4" s="1"/>
  <c r="AM296" i="4"/>
  <c r="AN296" i="4"/>
  <c r="AO296" i="4"/>
  <c r="AM297" i="4"/>
  <c r="AN297" i="4"/>
  <c r="AO297" i="4" s="1"/>
  <c r="AM298" i="4"/>
  <c r="AN298" i="4"/>
  <c r="AO298" i="4"/>
  <c r="AM299" i="4"/>
  <c r="AN299" i="4"/>
  <c r="AO299" i="4" s="1"/>
  <c r="AM300" i="4"/>
  <c r="AO300" i="4" s="1"/>
  <c r="AN300" i="4"/>
  <c r="AM301" i="4"/>
  <c r="AN301" i="4"/>
  <c r="AO301" i="4" s="1"/>
  <c r="AM302" i="4"/>
  <c r="AN302" i="4"/>
  <c r="AO302" i="4"/>
  <c r="AM303" i="4"/>
  <c r="AN303" i="4"/>
  <c r="AO303" i="4" s="1"/>
  <c r="AM304" i="4"/>
  <c r="AN304" i="4"/>
  <c r="AO304" i="4"/>
  <c r="AM305" i="4"/>
  <c r="AN305" i="4"/>
  <c r="AO305" i="4" s="1"/>
  <c r="AM306" i="4"/>
  <c r="AO306" i="4" s="1"/>
  <c r="AN306" i="4"/>
  <c r="AM307" i="4"/>
  <c r="AN307" i="4"/>
  <c r="AO307" i="4" s="1"/>
  <c r="AM308" i="4"/>
  <c r="AO308" i="4" s="1"/>
  <c r="AN308" i="4"/>
  <c r="AM309" i="4"/>
  <c r="AN309" i="4"/>
  <c r="AO309" i="4" s="1"/>
  <c r="AM310" i="4"/>
  <c r="AO310" i="4" s="1"/>
  <c r="AN310" i="4"/>
  <c r="AM311" i="4"/>
  <c r="AN311" i="4"/>
  <c r="AO311" i="4" s="1"/>
  <c r="AM312" i="4"/>
  <c r="AN312" i="4"/>
  <c r="AO312" i="4"/>
  <c r="AM313" i="4"/>
  <c r="AN313" i="4"/>
  <c r="AO313" i="4" s="1"/>
  <c r="AM314" i="4"/>
  <c r="AN314" i="4"/>
  <c r="AO314" i="4"/>
  <c r="AM315" i="4"/>
  <c r="AN315" i="4"/>
  <c r="AO315" i="4" s="1"/>
  <c r="AM316" i="4"/>
  <c r="AO316" i="4" s="1"/>
  <c r="AN316" i="4"/>
  <c r="AM317" i="4"/>
  <c r="AN317" i="4"/>
  <c r="AO317" i="4" s="1"/>
  <c r="AM318" i="4"/>
  <c r="AO318" i="4" s="1"/>
  <c r="AN318" i="4"/>
  <c r="AM319" i="4"/>
  <c r="AN319" i="4"/>
  <c r="AO319" i="4" s="1"/>
  <c r="AM320" i="4"/>
  <c r="AN320" i="4"/>
  <c r="AO320" i="4" s="1"/>
  <c r="AM321" i="4"/>
  <c r="AN321" i="4"/>
  <c r="AO321" i="4"/>
  <c r="AM322" i="4"/>
  <c r="AO322" i="4" s="1"/>
  <c r="AN322" i="4"/>
  <c r="AM323" i="4"/>
  <c r="AN323" i="4"/>
  <c r="AM324" i="4"/>
  <c r="AN324" i="4"/>
  <c r="AO324" i="4"/>
  <c r="AM325" i="4"/>
  <c r="AN325" i="4"/>
  <c r="AO325" i="4" s="1"/>
  <c r="AM326" i="4"/>
  <c r="AO326" i="4" s="1"/>
  <c r="AN326" i="4"/>
  <c r="AM327" i="4"/>
  <c r="AN327" i="4"/>
  <c r="AO327" i="4" s="1"/>
  <c r="AM328" i="4"/>
  <c r="AN328" i="4"/>
  <c r="AO328" i="4" s="1"/>
  <c r="AM329" i="4"/>
  <c r="AN329" i="4"/>
  <c r="AO329" i="4"/>
  <c r="AM330" i="4"/>
  <c r="AN330" i="4"/>
  <c r="AO330" i="4"/>
  <c r="AM331" i="4"/>
  <c r="AN331" i="4"/>
  <c r="AM332" i="4"/>
  <c r="AN332" i="4"/>
  <c r="AO332" i="4"/>
  <c r="AM333" i="4"/>
  <c r="AN333" i="4"/>
  <c r="AO333" i="4" s="1"/>
  <c r="AM334" i="4"/>
  <c r="AO334" i="4" s="1"/>
  <c r="AN334" i="4"/>
  <c r="AM335" i="4"/>
  <c r="AN335" i="4"/>
  <c r="AO335" i="4" s="1"/>
  <c r="AM336" i="4"/>
  <c r="AN336" i="4"/>
  <c r="AO336" i="4" s="1"/>
  <c r="AM337" i="4"/>
  <c r="AN337" i="4"/>
  <c r="AO337" i="4"/>
  <c r="AM338" i="4"/>
  <c r="AO338" i="4" s="1"/>
  <c r="AN338" i="4"/>
  <c r="AM339" i="4"/>
  <c r="AN339" i="4"/>
  <c r="AM340" i="4"/>
  <c r="AN340" i="4"/>
  <c r="AO340" i="4"/>
  <c r="AM341" i="4"/>
  <c r="AN341" i="4"/>
  <c r="AO341" i="4" s="1"/>
  <c r="AM342" i="4"/>
  <c r="AN342" i="4"/>
  <c r="AO342" i="4"/>
  <c r="AM343" i="4"/>
  <c r="AN343" i="4"/>
  <c r="AO343" i="4" s="1"/>
  <c r="AM344" i="4"/>
  <c r="AO344" i="4" s="1"/>
  <c r="AN344" i="4"/>
  <c r="AM345" i="4"/>
  <c r="AN345" i="4"/>
  <c r="AO345" i="4" s="1"/>
  <c r="AM346" i="4"/>
  <c r="AO346" i="4" s="1"/>
  <c r="AN346" i="4"/>
  <c r="AM347" i="4"/>
  <c r="AN347" i="4"/>
  <c r="AO347" i="4" s="1"/>
  <c r="AM348" i="4"/>
  <c r="AN348" i="4"/>
  <c r="AO348" i="4"/>
  <c r="AM349" i="4"/>
  <c r="AN349" i="4"/>
  <c r="AO349" i="4" s="1"/>
  <c r="AM350" i="4"/>
  <c r="AN350" i="4"/>
  <c r="AO350" i="4"/>
  <c r="AM351" i="4"/>
  <c r="AN351" i="4"/>
  <c r="AO351" i="4" s="1"/>
  <c r="AM352" i="4"/>
  <c r="AO352" i="4" s="1"/>
  <c r="AN352" i="4"/>
  <c r="AM353" i="4"/>
  <c r="AN353" i="4"/>
  <c r="AO353" i="4" s="1"/>
  <c r="AM354" i="4"/>
  <c r="AO354" i="4" s="1"/>
  <c r="AN354" i="4"/>
  <c r="AM355" i="4"/>
  <c r="AN355" i="4"/>
  <c r="AO355" i="4" s="1"/>
  <c r="AM356" i="4"/>
  <c r="AN356" i="4"/>
  <c r="AO356" i="4"/>
  <c r="AM357" i="4"/>
  <c r="AN357" i="4"/>
  <c r="AO357" i="4" s="1"/>
  <c r="AM358" i="4"/>
  <c r="AN358" i="4"/>
  <c r="AO358" i="4"/>
  <c r="AM359" i="4"/>
  <c r="AN359" i="4"/>
  <c r="AO359" i="4" s="1"/>
  <c r="AM360" i="4"/>
  <c r="AO360" i="4" s="1"/>
  <c r="AN360" i="4"/>
  <c r="AM361" i="4"/>
  <c r="AN361" i="4"/>
  <c r="AO361" i="4" s="1"/>
  <c r="AM362" i="4"/>
  <c r="AO362" i="4" s="1"/>
  <c r="AN362" i="4"/>
  <c r="AM363" i="4"/>
  <c r="AN363" i="4"/>
  <c r="AO363" i="4" s="1"/>
  <c r="AM364" i="4"/>
  <c r="AN364" i="4"/>
  <c r="AO364" i="4"/>
  <c r="AM365" i="4"/>
  <c r="AN365" i="4"/>
  <c r="AO365" i="4" s="1"/>
  <c r="AM366" i="4"/>
  <c r="AN366" i="4"/>
  <c r="AO366" i="4"/>
  <c r="AM367" i="4"/>
  <c r="AN367" i="4"/>
  <c r="AO367" i="4" s="1"/>
  <c r="AM368" i="4"/>
  <c r="AO368" i="4" s="1"/>
  <c r="AN368" i="4"/>
  <c r="AM369" i="4"/>
  <c r="AN369" i="4"/>
  <c r="AO369" i="4" s="1"/>
  <c r="AM370" i="4"/>
  <c r="AO370" i="4" s="1"/>
  <c r="AN370" i="4"/>
  <c r="AM371" i="4"/>
  <c r="AN371" i="4"/>
  <c r="AO371" i="4" s="1"/>
  <c r="AM372" i="4"/>
  <c r="AN372" i="4"/>
  <c r="AO372" i="4"/>
  <c r="AM373" i="4"/>
  <c r="AN373" i="4"/>
  <c r="AO373" i="4" s="1"/>
  <c r="AM374" i="4"/>
  <c r="AN374" i="4"/>
  <c r="AO374" i="4"/>
  <c r="AM375" i="4"/>
  <c r="AN375" i="4"/>
  <c r="AO375" i="4" s="1"/>
  <c r="AM376" i="4"/>
  <c r="AO376" i="4" s="1"/>
  <c r="AN376" i="4"/>
  <c r="AM377" i="4"/>
  <c r="AN377" i="4"/>
  <c r="AO377" i="4" s="1"/>
  <c r="AM378" i="4"/>
  <c r="AO378" i="4" s="1"/>
  <c r="AN378" i="4"/>
  <c r="AM379" i="4"/>
  <c r="AN379" i="4"/>
  <c r="AO379" i="4" s="1"/>
  <c r="AM380" i="4"/>
  <c r="AN380" i="4"/>
  <c r="AO380" i="4"/>
  <c r="AM381" i="4"/>
  <c r="AN381" i="4"/>
  <c r="AO381" i="4" s="1"/>
  <c r="AM382" i="4"/>
  <c r="AN382" i="4"/>
  <c r="AO382" i="4"/>
  <c r="AM383" i="4"/>
  <c r="AN383" i="4"/>
  <c r="AO383" i="4" s="1"/>
  <c r="AM384" i="4"/>
  <c r="AO384" i="4" s="1"/>
  <c r="AN384" i="4"/>
  <c r="AM385" i="4"/>
  <c r="AN385" i="4"/>
  <c r="AO385" i="4" s="1"/>
  <c r="AM386" i="4"/>
  <c r="AO386" i="4" s="1"/>
  <c r="AN386" i="4"/>
  <c r="AM387" i="4"/>
  <c r="AN387" i="4"/>
  <c r="AO387" i="4" s="1"/>
  <c r="AM388" i="4"/>
  <c r="AN388" i="4"/>
  <c r="AO388" i="4"/>
  <c r="AM389" i="4"/>
  <c r="AN389" i="4"/>
  <c r="AO389" i="4" s="1"/>
  <c r="AM390" i="4"/>
  <c r="AN390" i="4"/>
  <c r="AO390" i="4"/>
  <c r="AM391" i="4"/>
  <c r="AN391" i="4"/>
  <c r="AO391" i="4" s="1"/>
  <c r="AM392" i="4"/>
  <c r="AO392" i="4" s="1"/>
  <c r="AN392" i="4"/>
  <c r="AM393" i="4"/>
  <c r="AN393" i="4"/>
  <c r="AO393" i="4" s="1"/>
  <c r="AM394" i="4"/>
  <c r="AO394" i="4" s="1"/>
  <c r="AN394" i="4"/>
  <c r="AM395" i="4"/>
  <c r="AN395" i="4"/>
  <c r="AO395" i="4" s="1"/>
  <c r="AM396" i="4"/>
  <c r="AN396" i="4"/>
  <c r="AO396" i="4"/>
  <c r="AM397" i="4"/>
  <c r="AN397" i="4"/>
  <c r="AO397" i="4" s="1"/>
  <c r="AM398" i="4"/>
  <c r="AO398" i="4" s="1"/>
  <c r="AN398" i="4"/>
  <c r="AM399" i="4"/>
  <c r="AN399" i="4"/>
  <c r="AO399" i="4" s="1"/>
  <c r="AM400" i="4"/>
  <c r="AO400" i="4" s="1"/>
  <c r="AN400" i="4"/>
  <c r="AM401" i="4"/>
  <c r="AN401" i="4"/>
  <c r="AO401" i="4" s="1"/>
  <c r="AM402" i="4"/>
  <c r="AO402" i="4" s="1"/>
  <c r="AN402" i="4"/>
  <c r="AM403" i="4"/>
  <c r="AN403" i="4"/>
  <c r="AO403" i="4" s="1"/>
  <c r="AM404" i="4"/>
  <c r="AN404" i="4"/>
  <c r="AO404" i="4"/>
  <c r="AM405" i="4"/>
  <c r="AN405" i="4"/>
  <c r="AO405" i="4" s="1"/>
  <c r="AM406" i="4"/>
  <c r="AO406" i="4" s="1"/>
  <c r="AN406" i="4"/>
  <c r="AM407" i="4"/>
  <c r="AN407" i="4"/>
  <c r="AO407" i="4" s="1"/>
  <c r="AM408" i="4"/>
  <c r="AO408" i="4" s="1"/>
  <c r="AN408" i="4"/>
  <c r="AM409" i="4"/>
  <c r="AN409" i="4"/>
  <c r="AO409" i="4" s="1"/>
  <c r="AM410" i="4"/>
  <c r="AO410" i="4" s="1"/>
  <c r="AN410" i="4"/>
  <c r="AM411" i="4"/>
  <c r="AN411" i="4"/>
  <c r="AO411" i="4" s="1"/>
  <c r="AM412" i="4"/>
  <c r="AN412" i="4"/>
  <c r="AO412" i="4"/>
  <c r="AM413" i="4"/>
  <c r="AN413" i="4"/>
  <c r="AO413" i="4" s="1"/>
  <c r="AM414" i="4"/>
  <c r="AO414" i="4" s="1"/>
  <c r="AN414" i="4"/>
  <c r="AM415" i="4"/>
  <c r="AN415" i="4"/>
  <c r="AO415" i="4" s="1"/>
  <c r="AM2" i="4"/>
  <c r="AN2" i="4"/>
  <c r="AO2" i="4" s="1"/>
  <c r="AJ3" i="5"/>
  <c r="AL3" i="5"/>
  <c r="AM3" i="5"/>
  <c r="AN3" i="5"/>
  <c r="AJ4" i="5"/>
  <c r="AL4" i="5"/>
  <c r="AM4" i="5"/>
  <c r="AN4" i="5"/>
  <c r="AJ5" i="5"/>
  <c r="AL5" i="5"/>
  <c r="AM5" i="5"/>
  <c r="AN5" i="5"/>
  <c r="AJ6" i="5"/>
  <c r="AL6" i="5"/>
  <c r="AM6" i="5"/>
  <c r="AN6" i="5"/>
  <c r="AJ7" i="5"/>
  <c r="AL7" i="5"/>
  <c r="AM7" i="5"/>
  <c r="AN7" i="5"/>
  <c r="AJ8" i="5"/>
  <c r="AL8" i="5"/>
  <c r="AM8" i="5"/>
  <c r="AN8" i="5"/>
  <c r="AJ9" i="5"/>
  <c r="AL9" i="5"/>
  <c r="AM9" i="5"/>
  <c r="AN9" i="5"/>
  <c r="AJ10" i="5"/>
  <c r="AL10" i="5"/>
  <c r="AM10" i="5"/>
  <c r="AN10" i="5"/>
  <c r="AJ11" i="5"/>
  <c r="AL11" i="5"/>
  <c r="AM11" i="5"/>
  <c r="AN11" i="5"/>
  <c r="AJ12" i="5"/>
  <c r="AL12" i="5"/>
  <c r="AM12" i="5"/>
  <c r="AN12" i="5"/>
  <c r="AJ13" i="5"/>
  <c r="AL13" i="5"/>
  <c r="AM13" i="5"/>
  <c r="AN13" i="5"/>
  <c r="AJ14" i="5"/>
  <c r="AL14" i="5"/>
  <c r="AM14" i="5"/>
  <c r="AN14" i="5"/>
  <c r="AJ15" i="5"/>
  <c r="AL15" i="5"/>
  <c r="AM15" i="5"/>
  <c r="AN15" i="5"/>
  <c r="AJ16" i="5"/>
  <c r="AL16" i="5"/>
  <c r="AM16" i="5"/>
  <c r="AN16" i="5"/>
  <c r="AJ17" i="5"/>
  <c r="AL17" i="5"/>
  <c r="AM17" i="5"/>
  <c r="AN17" i="5"/>
  <c r="AJ18" i="5"/>
  <c r="AL18" i="5"/>
  <c r="AM18" i="5"/>
  <c r="AN18" i="5"/>
  <c r="AJ19" i="5"/>
  <c r="AL19" i="5"/>
  <c r="AM19" i="5"/>
  <c r="AN19" i="5"/>
  <c r="AJ20" i="5"/>
  <c r="AL20" i="5"/>
  <c r="AM20" i="5"/>
  <c r="AN20" i="5"/>
  <c r="AJ21" i="5"/>
  <c r="AL21" i="5"/>
  <c r="AM21" i="5"/>
  <c r="AN21" i="5"/>
  <c r="AJ22" i="5"/>
  <c r="AL22" i="5"/>
  <c r="AM22" i="5"/>
  <c r="AN22" i="5"/>
  <c r="AJ23" i="5"/>
  <c r="AL23" i="5"/>
  <c r="AM23" i="5"/>
  <c r="AN23" i="5"/>
  <c r="AJ24" i="5"/>
  <c r="AL24" i="5"/>
  <c r="AM24" i="5"/>
  <c r="AN24" i="5"/>
  <c r="AJ25" i="5"/>
  <c r="AL25" i="5"/>
  <c r="AM25" i="5"/>
  <c r="AN25" i="5"/>
  <c r="AJ26" i="5"/>
  <c r="AL26" i="5"/>
  <c r="AM26" i="5"/>
  <c r="AN26" i="5"/>
  <c r="AJ27" i="5"/>
  <c r="AL27" i="5"/>
  <c r="AM27" i="5"/>
  <c r="AN27" i="5"/>
  <c r="AJ28" i="5"/>
  <c r="AL28" i="5"/>
  <c r="AM28" i="5"/>
  <c r="AN28" i="5"/>
  <c r="AJ29" i="5"/>
  <c r="AL29" i="5"/>
  <c r="AM29" i="5"/>
  <c r="AN29" i="5"/>
  <c r="AJ30" i="5"/>
  <c r="AL30" i="5"/>
  <c r="AM30" i="5"/>
  <c r="AN30" i="5"/>
  <c r="AJ31" i="5"/>
  <c r="AL31" i="5"/>
  <c r="AM31" i="5"/>
  <c r="AN31" i="5"/>
  <c r="AJ32" i="5"/>
  <c r="AL32" i="5"/>
  <c r="AM32" i="5"/>
  <c r="AN32" i="5"/>
  <c r="AJ33" i="5"/>
  <c r="AL33" i="5"/>
  <c r="AM33" i="5"/>
  <c r="AN33" i="5"/>
  <c r="AJ34" i="5"/>
  <c r="AL34" i="5"/>
  <c r="AM34" i="5"/>
  <c r="AN34" i="5"/>
  <c r="AJ35" i="5"/>
  <c r="AL35" i="5"/>
  <c r="AM35" i="5"/>
  <c r="AN35" i="5"/>
  <c r="AJ36" i="5"/>
  <c r="AL36" i="5"/>
  <c r="AM36" i="5"/>
  <c r="AN36" i="5"/>
  <c r="AJ37" i="5"/>
  <c r="AL37" i="5"/>
  <c r="AM37" i="5"/>
  <c r="AN37" i="5"/>
  <c r="AJ38" i="5"/>
  <c r="AL38" i="5"/>
  <c r="AM38" i="5"/>
  <c r="AN38" i="5"/>
  <c r="AJ39" i="5"/>
  <c r="AL39" i="5"/>
  <c r="AM39" i="5"/>
  <c r="AN39" i="5"/>
  <c r="AJ40" i="5"/>
  <c r="AL40" i="5"/>
  <c r="AM40" i="5"/>
  <c r="AN40" i="5"/>
  <c r="AJ41" i="5"/>
  <c r="AL41" i="5"/>
  <c r="AM41" i="5"/>
  <c r="AN41" i="5"/>
  <c r="AJ42" i="5"/>
  <c r="AL42" i="5"/>
  <c r="AM42" i="5"/>
  <c r="AN42" i="5"/>
  <c r="AJ43" i="5"/>
  <c r="AL43" i="5"/>
  <c r="AM43" i="5"/>
  <c r="AN43" i="5"/>
  <c r="AJ44" i="5"/>
  <c r="AL44" i="5"/>
  <c r="AM44" i="5"/>
  <c r="AN44" i="5"/>
  <c r="AJ45" i="5"/>
  <c r="AL45" i="5"/>
  <c r="AM45" i="5"/>
  <c r="AN45" i="5"/>
  <c r="AJ46" i="5"/>
  <c r="AL46" i="5"/>
  <c r="AM46" i="5"/>
  <c r="AN46" i="5"/>
  <c r="AJ47" i="5"/>
  <c r="AL47" i="5"/>
  <c r="AM47" i="5"/>
  <c r="AN47" i="5"/>
  <c r="AJ48" i="5"/>
  <c r="AL48" i="5"/>
  <c r="AM48" i="5"/>
  <c r="AN48" i="5"/>
  <c r="AJ49" i="5"/>
  <c r="AL49" i="5"/>
  <c r="AM49" i="5"/>
  <c r="AN49" i="5"/>
  <c r="AJ50" i="5"/>
  <c r="AL50" i="5"/>
  <c r="AM50" i="5"/>
  <c r="AN50" i="5"/>
  <c r="AJ51" i="5"/>
  <c r="AL51" i="5"/>
  <c r="AM51" i="5"/>
  <c r="AN51" i="5"/>
  <c r="AJ52" i="5"/>
  <c r="AL52" i="5"/>
  <c r="AM52" i="5"/>
  <c r="AN52" i="5"/>
  <c r="AJ53" i="5"/>
  <c r="AL53" i="5"/>
  <c r="AM53" i="5"/>
  <c r="AN53" i="5"/>
  <c r="AJ54" i="5"/>
  <c r="AL54" i="5"/>
  <c r="AM54" i="5"/>
  <c r="AN54" i="5"/>
  <c r="AJ55" i="5"/>
  <c r="AL55" i="5"/>
  <c r="AM55" i="5"/>
  <c r="AN55" i="5"/>
  <c r="AJ56" i="5"/>
  <c r="AL56" i="5"/>
  <c r="AM56" i="5"/>
  <c r="AN56" i="5"/>
  <c r="AJ57" i="5"/>
  <c r="AL57" i="5"/>
  <c r="AM57" i="5"/>
  <c r="AN57" i="5"/>
  <c r="AJ58" i="5"/>
  <c r="AL58" i="5"/>
  <c r="AM58" i="5"/>
  <c r="AN58" i="5"/>
  <c r="AJ59" i="5"/>
  <c r="AL59" i="5"/>
  <c r="AM59" i="5"/>
  <c r="AN59" i="5"/>
  <c r="AJ60" i="5"/>
  <c r="AL60" i="5"/>
  <c r="AM60" i="5"/>
  <c r="AN60" i="5"/>
  <c r="AJ61" i="5"/>
  <c r="AL61" i="5"/>
  <c r="AM61" i="5"/>
  <c r="AN61" i="5"/>
  <c r="AJ62" i="5"/>
  <c r="AL62" i="5"/>
  <c r="AM62" i="5"/>
  <c r="AN62" i="5"/>
  <c r="AJ63" i="5"/>
  <c r="AL63" i="5"/>
  <c r="AM63" i="5"/>
  <c r="AN63" i="5"/>
  <c r="AJ64" i="5"/>
  <c r="AL64" i="5"/>
  <c r="AM64" i="5"/>
  <c r="AN64" i="5"/>
  <c r="AJ65" i="5"/>
  <c r="AL65" i="5"/>
  <c r="AM65" i="5"/>
  <c r="AN65" i="5"/>
  <c r="AJ66" i="5"/>
  <c r="AL66" i="5"/>
  <c r="AM66" i="5"/>
  <c r="AN66" i="5"/>
  <c r="AJ67" i="5"/>
  <c r="AL67" i="5"/>
  <c r="AM67" i="5"/>
  <c r="AN67" i="5"/>
  <c r="AJ68" i="5"/>
  <c r="AL68" i="5"/>
  <c r="AM68" i="5"/>
  <c r="AN68" i="5"/>
  <c r="AJ69" i="5"/>
  <c r="AL69" i="5"/>
  <c r="AM69" i="5"/>
  <c r="AN69" i="5"/>
  <c r="AJ70" i="5"/>
  <c r="AL70" i="5"/>
  <c r="AM70" i="5"/>
  <c r="AN70" i="5"/>
  <c r="AJ71" i="5"/>
  <c r="AL71" i="5"/>
  <c r="AM71" i="5"/>
  <c r="AN71" i="5"/>
  <c r="AJ72" i="5"/>
  <c r="AL72" i="5"/>
  <c r="AM72" i="5"/>
  <c r="AN72" i="5"/>
  <c r="AJ73" i="5"/>
  <c r="AL73" i="5"/>
  <c r="AM73" i="5"/>
  <c r="AN73" i="5"/>
  <c r="AJ74" i="5"/>
  <c r="AL74" i="5"/>
  <c r="AM74" i="5"/>
  <c r="AN74" i="5"/>
  <c r="AJ75" i="5"/>
  <c r="AL75" i="5"/>
  <c r="AM75" i="5"/>
  <c r="AN75" i="5"/>
  <c r="AJ76" i="5"/>
  <c r="AL76" i="5"/>
  <c r="AM76" i="5"/>
  <c r="AN76" i="5"/>
  <c r="AJ77" i="5"/>
  <c r="AL77" i="5"/>
  <c r="AM77" i="5"/>
  <c r="AN77" i="5"/>
  <c r="AJ78" i="5"/>
  <c r="AL78" i="5"/>
  <c r="AM78" i="5"/>
  <c r="AN78" i="5"/>
  <c r="AJ79" i="5"/>
  <c r="AL79" i="5"/>
  <c r="AM79" i="5"/>
  <c r="AN79" i="5"/>
  <c r="AJ80" i="5"/>
  <c r="AL80" i="5"/>
  <c r="AM80" i="5"/>
  <c r="AN80" i="5"/>
  <c r="AJ81" i="5"/>
  <c r="AL81" i="5"/>
  <c r="AM81" i="5"/>
  <c r="AN81" i="5"/>
  <c r="AJ82" i="5"/>
  <c r="AL82" i="5"/>
  <c r="AM82" i="5"/>
  <c r="AN82" i="5"/>
  <c r="AJ83" i="5"/>
  <c r="AL83" i="5"/>
  <c r="AM83" i="5"/>
  <c r="AN83" i="5"/>
  <c r="AJ84" i="5"/>
  <c r="AL84" i="5"/>
  <c r="AM84" i="5"/>
  <c r="AN84" i="5"/>
  <c r="AJ85" i="5"/>
  <c r="AL85" i="5"/>
  <c r="AM85" i="5"/>
  <c r="AN85" i="5"/>
  <c r="AJ86" i="5"/>
  <c r="AL86" i="5"/>
  <c r="AM86" i="5"/>
  <c r="AN86" i="5"/>
  <c r="AJ87" i="5"/>
  <c r="AL87" i="5"/>
  <c r="AM87" i="5"/>
  <c r="AN87" i="5"/>
  <c r="AJ88" i="5"/>
  <c r="AL88" i="5"/>
  <c r="AM88" i="5"/>
  <c r="AN88" i="5"/>
  <c r="AJ89" i="5"/>
  <c r="AL89" i="5"/>
  <c r="AM89" i="5"/>
  <c r="AN89" i="5"/>
  <c r="AJ90" i="5"/>
  <c r="AL90" i="5"/>
  <c r="AM90" i="5"/>
  <c r="AN90" i="5"/>
  <c r="AJ91" i="5"/>
  <c r="AL91" i="5"/>
  <c r="AM91" i="5"/>
  <c r="AN91" i="5"/>
  <c r="AJ92" i="5"/>
  <c r="AL92" i="5"/>
  <c r="AM92" i="5"/>
  <c r="AN92" i="5"/>
  <c r="AJ93" i="5"/>
  <c r="AL93" i="5"/>
  <c r="AM93" i="5"/>
  <c r="AN93" i="5"/>
  <c r="AJ94" i="5"/>
  <c r="AL94" i="5"/>
  <c r="AM94" i="5"/>
  <c r="AN94" i="5"/>
  <c r="AJ95" i="5"/>
  <c r="AL95" i="5"/>
  <c r="AM95" i="5"/>
  <c r="AN95" i="5"/>
  <c r="AJ96" i="5"/>
  <c r="AL96" i="5"/>
  <c r="AM96" i="5"/>
  <c r="AN96" i="5"/>
  <c r="AJ97" i="5"/>
  <c r="AL97" i="5"/>
  <c r="AM97" i="5"/>
  <c r="AN97" i="5"/>
  <c r="AJ98" i="5"/>
  <c r="AL98" i="5"/>
  <c r="AM98" i="5"/>
  <c r="AN98" i="5"/>
  <c r="AJ99" i="5"/>
  <c r="AL99" i="5"/>
  <c r="AM99" i="5"/>
  <c r="AN99" i="5"/>
  <c r="AJ100" i="5"/>
  <c r="AL100" i="5"/>
  <c r="AM100" i="5"/>
  <c r="AN100" i="5"/>
  <c r="AJ101" i="5"/>
  <c r="AL101" i="5"/>
  <c r="AM101" i="5"/>
  <c r="AN101" i="5"/>
  <c r="AJ102" i="5"/>
  <c r="AL102" i="5"/>
  <c r="AM102" i="5"/>
  <c r="AN102" i="5" s="1"/>
  <c r="AJ103" i="5"/>
  <c r="AL103" i="5"/>
  <c r="AM103" i="5"/>
  <c r="AN103" i="5"/>
  <c r="AJ104" i="5"/>
  <c r="AL104" i="5"/>
  <c r="AM104" i="5"/>
  <c r="AN104" i="5"/>
  <c r="AJ105" i="5"/>
  <c r="AL105" i="5"/>
  <c r="AM105" i="5"/>
  <c r="AN105" i="5"/>
  <c r="AJ106" i="5"/>
  <c r="AL106" i="5"/>
  <c r="AM106" i="5"/>
  <c r="AN106" i="5"/>
  <c r="AJ107" i="5"/>
  <c r="AL107" i="5"/>
  <c r="AM107" i="5"/>
  <c r="AN107" i="5"/>
  <c r="AJ108" i="5"/>
  <c r="AL108" i="5"/>
  <c r="AM108" i="5"/>
  <c r="AN108" i="5"/>
  <c r="AJ109" i="5"/>
  <c r="AL109" i="5"/>
  <c r="AM109" i="5"/>
  <c r="AN109" i="5"/>
  <c r="AJ110" i="5"/>
  <c r="AL110" i="5"/>
  <c r="AM110" i="5"/>
  <c r="AN110" i="5"/>
  <c r="AJ111" i="5"/>
  <c r="AL111" i="5"/>
  <c r="AM111" i="5"/>
  <c r="AN111" i="5"/>
  <c r="AJ112" i="5"/>
  <c r="AL112" i="5"/>
  <c r="AM112" i="5"/>
  <c r="AN112" i="5"/>
  <c r="AJ113" i="5"/>
  <c r="AL113" i="5"/>
  <c r="AM113" i="5"/>
  <c r="AN113" i="5"/>
  <c r="AJ114" i="5"/>
  <c r="AL114" i="5"/>
  <c r="AM114" i="5"/>
  <c r="AN114" i="5"/>
  <c r="AJ115" i="5"/>
  <c r="AL115" i="5"/>
  <c r="AM115" i="5"/>
  <c r="AN115" i="5"/>
  <c r="AJ116" i="5"/>
  <c r="AL116" i="5"/>
  <c r="AM116" i="5"/>
  <c r="AN116" i="5"/>
  <c r="AJ117" i="5"/>
  <c r="AL117" i="5"/>
  <c r="AM117" i="5"/>
  <c r="AN117" i="5"/>
  <c r="AJ118" i="5"/>
  <c r="AL118" i="5"/>
  <c r="AM118" i="5"/>
  <c r="AN118" i="5"/>
  <c r="AJ119" i="5"/>
  <c r="AL119" i="5"/>
  <c r="AM119" i="5"/>
  <c r="AN119" i="5"/>
  <c r="AJ120" i="5"/>
  <c r="AL120" i="5"/>
  <c r="AM120" i="5"/>
  <c r="AN120" i="5"/>
  <c r="AJ121" i="5"/>
  <c r="AL121" i="5"/>
  <c r="AM121" i="5"/>
  <c r="AN121" i="5"/>
  <c r="AJ122" i="5"/>
  <c r="AL122" i="5"/>
  <c r="AM122" i="5"/>
  <c r="AN122" i="5"/>
  <c r="AJ123" i="5"/>
  <c r="AL123" i="5"/>
  <c r="AM123" i="5"/>
  <c r="AN123" i="5"/>
  <c r="AJ124" i="5"/>
  <c r="AL124" i="5"/>
  <c r="AM124" i="5"/>
  <c r="AN124" i="5"/>
  <c r="AJ125" i="5"/>
  <c r="AL125" i="5"/>
  <c r="AM125" i="5"/>
  <c r="AN125" i="5"/>
  <c r="AJ126" i="5"/>
  <c r="AL126" i="5"/>
  <c r="AM126" i="5"/>
  <c r="AN126" i="5"/>
  <c r="AJ127" i="5"/>
  <c r="AL127" i="5"/>
  <c r="AM127" i="5"/>
  <c r="AN127" i="5"/>
  <c r="AJ128" i="5"/>
  <c r="AL128" i="5"/>
  <c r="AM128" i="5"/>
  <c r="AN128" i="5"/>
  <c r="AJ129" i="5"/>
  <c r="AL129" i="5"/>
  <c r="AM129" i="5"/>
  <c r="AN129" i="5"/>
  <c r="AJ130" i="5"/>
  <c r="AL130" i="5"/>
  <c r="AM130" i="5"/>
  <c r="AN130" i="5"/>
  <c r="AJ131" i="5"/>
  <c r="AL131" i="5"/>
  <c r="AM131" i="5"/>
  <c r="AN131" i="5"/>
  <c r="AJ132" i="5"/>
  <c r="AL132" i="5"/>
  <c r="AM132" i="5"/>
  <c r="AN132" i="5"/>
  <c r="AJ133" i="5"/>
  <c r="AL133" i="5"/>
  <c r="AM133" i="5"/>
  <c r="AN133" i="5"/>
  <c r="AJ134" i="5"/>
  <c r="AL134" i="5"/>
  <c r="AM134" i="5"/>
  <c r="AN134" i="5"/>
  <c r="AJ135" i="5"/>
  <c r="AL135" i="5"/>
  <c r="AM135" i="5"/>
  <c r="AN135" i="5"/>
  <c r="AJ136" i="5"/>
  <c r="AL136" i="5"/>
  <c r="AM136" i="5"/>
  <c r="AN136" i="5"/>
  <c r="AJ137" i="5"/>
  <c r="AL137" i="5"/>
  <c r="AM137" i="5"/>
  <c r="AN137" i="5"/>
  <c r="AJ138" i="5"/>
  <c r="AL138" i="5"/>
  <c r="AM138" i="5"/>
  <c r="AN138" i="5"/>
  <c r="AJ139" i="5"/>
  <c r="AL139" i="5"/>
  <c r="AM139" i="5"/>
  <c r="AN139" i="5"/>
  <c r="AJ140" i="5"/>
  <c r="AL140" i="5"/>
  <c r="AM140" i="5"/>
  <c r="AN140" i="5"/>
  <c r="AJ141" i="5"/>
  <c r="AL141" i="5"/>
  <c r="AM141" i="5"/>
  <c r="AN141" i="5"/>
  <c r="AJ142" i="5"/>
  <c r="AL142" i="5"/>
  <c r="AM142" i="5"/>
  <c r="AN142" i="5"/>
  <c r="AJ143" i="5"/>
  <c r="AL143" i="5"/>
  <c r="AM143" i="5"/>
  <c r="AN143" i="5"/>
  <c r="AJ144" i="5"/>
  <c r="AL144" i="5"/>
  <c r="AM144" i="5"/>
  <c r="AN144" i="5"/>
  <c r="AJ145" i="5"/>
  <c r="AL145" i="5"/>
  <c r="AM145" i="5"/>
  <c r="AN145" i="5"/>
  <c r="AJ146" i="5"/>
  <c r="AL146" i="5"/>
  <c r="AM146" i="5"/>
  <c r="AN146" i="5"/>
  <c r="AJ147" i="5"/>
  <c r="AL147" i="5"/>
  <c r="AM147" i="5"/>
  <c r="AN147" i="5"/>
  <c r="AJ148" i="5"/>
  <c r="AL148" i="5"/>
  <c r="AM148" i="5"/>
  <c r="AN148" i="5"/>
  <c r="AJ149" i="5"/>
  <c r="AL149" i="5"/>
  <c r="AM149" i="5"/>
  <c r="AN149" i="5"/>
  <c r="AJ150" i="5"/>
  <c r="AL150" i="5"/>
  <c r="AM150" i="5"/>
  <c r="AN150" i="5"/>
  <c r="AJ151" i="5"/>
  <c r="AL151" i="5"/>
  <c r="AM151" i="5"/>
  <c r="AN151" i="5"/>
  <c r="AJ152" i="5"/>
  <c r="AL152" i="5"/>
  <c r="AM152" i="5"/>
  <c r="AN152" i="5"/>
  <c r="AJ153" i="5"/>
  <c r="AL153" i="5"/>
  <c r="AM153" i="5"/>
  <c r="AN153" i="5"/>
  <c r="AJ154" i="5"/>
  <c r="AL154" i="5"/>
  <c r="AM154" i="5"/>
  <c r="AN154" i="5"/>
  <c r="AJ155" i="5"/>
  <c r="AL155" i="5"/>
  <c r="AM155" i="5"/>
  <c r="AN155" i="5"/>
  <c r="AJ156" i="5"/>
  <c r="AL156" i="5"/>
  <c r="AM156" i="5"/>
  <c r="AN156" i="5"/>
  <c r="AJ157" i="5"/>
  <c r="AL157" i="5"/>
  <c r="AM157" i="5"/>
  <c r="AN157" i="5"/>
  <c r="AJ158" i="5"/>
  <c r="AL158" i="5"/>
  <c r="AM158" i="5"/>
  <c r="AN158" i="5"/>
  <c r="AJ159" i="5"/>
  <c r="AL159" i="5"/>
  <c r="AM159" i="5"/>
  <c r="AN159" i="5"/>
  <c r="AJ160" i="5"/>
  <c r="AL160" i="5"/>
  <c r="AM160" i="5"/>
  <c r="AN160" i="5"/>
  <c r="AJ161" i="5"/>
  <c r="AL161" i="5"/>
  <c r="AM161" i="5"/>
  <c r="AN161" i="5"/>
  <c r="AJ162" i="5"/>
  <c r="AL162" i="5"/>
  <c r="AM162" i="5"/>
  <c r="AN162" i="5"/>
  <c r="AJ163" i="5"/>
  <c r="AL163" i="5"/>
  <c r="AM163" i="5"/>
  <c r="AN163" i="5"/>
  <c r="AJ164" i="5"/>
  <c r="AL164" i="5"/>
  <c r="AM164" i="5"/>
  <c r="AN164" i="5"/>
  <c r="AJ165" i="5"/>
  <c r="AL165" i="5"/>
  <c r="AM165" i="5"/>
  <c r="AN165" i="5"/>
  <c r="AJ166" i="5"/>
  <c r="AL166" i="5"/>
  <c r="AM166" i="5"/>
  <c r="AN166" i="5"/>
  <c r="AJ167" i="5"/>
  <c r="AL167" i="5"/>
  <c r="AM167" i="5"/>
  <c r="AN167" i="5"/>
  <c r="AJ168" i="5"/>
  <c r="AL168" i="5"/>
  <c r="AM168" i="5"/>
  <c r="AN168" i="5"/>
  <c r="AJ169" i="5"/>
  <c r="AL169" i="5"/>
  <c r="AM169" i="5"/>
  <c r="AN169" i="5"/>
  <c r="AJ170" i="5"/>
  <c r="AL170" i="5"/>
  <c r="AM170" i="5"/>
  <c r="AN170" i="5"/>
  <c r="AJ171" i="5"/>
  <c r="AL171" i="5"/>
  <c r="AM171" i="5"/>
  <c r="AN171" i="5"/>
  <c r="AJ172" i="5"/>
  <c r="AL172" i="5"/>
  <c r="AM172" i="5"/>
  <c r="AN172" i="5"/>
  <c r="AJ173" i="5"/>
  <c r="AL173" i="5"/>
  <c r="AM173" i="5"/>
  <c r="AN173" i="5"/>
  <c r="AJ174" i="5"/>
  <c r="AL174" i="5"/>
  <c r="AM174" i="5"/>
  <c r="AN174" i="5"/>
  <c r="AJ175" i="5"/>
  <c r="AL175" i="5"/>
  <c r="AM175" i="5"/>
  <c r="AN175" i="5"/>
  <c r="AJ176" i="5"/>
  <c r="AL176" i="5"/>
  <c r="AM176" i="5"/>
  <c r="AN176" i="5"/>
  <c r="AJ177" i="5"/>
  <c r="AL177" i="5"/>
  <c r="AM177" i="5"/>
  <c r="AN177" i="5"/>
  <c r="AJ178" i="5"/>
  <c r="AL178" i="5"/>
  <c r="AM178" i="5"/>
  <c r="AN178" i="5"/>
  <c r="AJ179" i="5"/>
  <c r="AL179" i="5"/>
  <c r="AM179" i="5"/>
  <c r="AN179" i="5"/>
  <c r="AJ180" i="5"/>
  <c r="AL180" i="5"/>
  <c r="AM180" i="5"/>
  <c r="AN180" i="5"/>
  <c r="AJ181" i="5"/>
  <c r="AL181" i="5"/>
  <c r="AM181" i="5"/>
  <c r="AN181" i="5"/>
  <c r="AJ182" i="5"/>
  <c r="AL182" i="5"/>
  <c r="AM182" i="5"/>
  <c r="AN182" i="5"/>
  <c r="AJ183" i="5"/>
  <c r="AL183" i="5"/>
  <c r="AM183" i="5"/>
  <c r="AN183" i="5"/>
  <c r="AJ184" i="5"/>
  <c r="AL184" i="5"/>
  <c r="AM184" i="5"/>
  <c r="AN184" i="5"/>
  <c r="AJ185" i="5"/>
  <c r="AL185" i="5"/>
  <c r="AM185" i="5"/>
  <c r="AN185" i="5"/>
  <c r="AJ186" i="5"/>
  <c r="AL186" i="5"/>
  <c r="AM186" i="5"/>
  <c r="AN186" i="5"/>
  <c r="AJ187" i="5"/>
  <c r="AL187" i="5"/>
  <c r="AM187" i="5"/>
  <c r="AN187" i="5"/>
  <c r="AJ188" i="5"/>
  <c r="AL188" i="5"/>
  <c r="AM188" i="5"/>
  <c r="AN188" i="5"/>
  <c r="AJ189" i="5"/>
  <c r="AL189" i="5"/>
  <c r="AM189" i="5"/>
  <c r="AN189" i="5"/>
  <c r="AJ190" i="5"/>
  <c r="AL190" i="5"/>
  <c r="AM190" i="5"/>
  <c r="AN190" i="5"/>
  <c r="AJ191" i="5"/>
  <c r="AL191" i="5"/>
  <c r="AM191" i="5"/>
  <c r="AN191" i="5"/>
  <c r="AJ192" i="5"/>
  <c r="AL192" i="5"/>
  <c r="AM192" i="5"/>
  <c r="AN192" i="5"/>
  <c r="AJ193" i="5"/>
  <c r="AL193" i="5"/>
  <c r="AM193" i="5"/>
  <c r="AN193" i="5"/>
  <c r="AJ194" i="5"/>
  <c r="AL194" i="5"/>
  <c r="AM194" i="5"/>
  <c r="AN194" i="5"/>
  <c r="AJ195" i="5"/>
  <c r="AL195" i="5"/>
  <c r="AM195" i="5"/>
  <c r="AN195" i="5"/>
  <c r="AJ196" i="5"/>
  <c r="AL196" i="5"/>
  <c r="AM196" i="5"/>
  <c r="AN196" i="5"/>
  <c r="AJ197" i="5"/>
  <c r="AL197" i="5"/>
  <c r="AM197" i="5"/>
  <c r="AN197" i="5"/>
  <c r="AJ198" i="5"/>
  <c r="AL198" i="5"/>
  <c r="AM198" i="5"/>
  <c r="AN198" i="5"/>
  <c r="AJ199" i="5"/>
  <c r="AL199" i="5"/>
  <c r="AM199" i="5"/>
  <c r="AN199" i="5"/>
  <c r="AJ200" i="5"/>
  <c r="AL200" i="5"/>
  <c r="AM200" i="5"/>
  <c r="AN200" i="5"/>
  <c r="AJ201" i="5"/>
  <c r="AL201" i="5"/>
  <c r="AM201" i="5"/>
  <c r="AN201" i="5"/>
  <c r="AJ202" i="5"/>
  <c r="AL202" i="5"/>
  <c r="AM202" i="5"/>
  <c r="AN202" i="5"/>
  <c r="AJ203" i="5"/>
  <c r="AL203" i="5"/>
  <c r="AM203" i="5"/>
  <c r="AN203" i="5"/>
  <c r="AJ204" i="5"/>
  <c r="AL204" i="5"/>
  <c r="AM204" i="5"/>
  <c r="AN204" i="5"/>
  <c r="AJ205" i="5"/>
  <c r="AL205" i="5"/>
  <c r="AM205" i="5"/>
  <c r="AN205" i="5"/>
  <c r="AJ206" i="5"/>
  <c r="AL206" i="5"/>
  <c r="AM206" i="5"/>
  <c r="AN206" i="5"/>
  <c r="AJ207" i="5"/>
  <c r="AL207" i="5"/>
  <c r="AM207" i="5"/>
  <c r="AN207" i="5"/>
  <c r="AJ208" i="5"/>
  <c r="AL208" i="5"/>
  <c r="AM208" i="5"/>
  <c r="AN208" i="5"/>
  <c r="AJ209" i="5"/>
  <c r="AL209" i="5"/>
  <c r="AM209" i="5"/>
  <c r="AN209" i="5"/>
  <c r="AJ210" i="5"/>
  <c r="AL210" i="5"/>
  <c r="AM210" i="5"/>
  <c r="AN210" i="5"/>
  <c r="AJ211" i="5"/>
  <c r="AL211" i="5"/>
  <c r="AM211" i="5"/>
  <c r="AN211" i="5"/>
  <c r="AJ212" i="5"/>
  <c r="AL212" i="5"/>
  <c r="AM212" i="5"/>
  <c r="AN212" i="5"/>
  <c r="AJ213" i="5"/>
  <c r="AL213" i="5"/>
  <c r="AM213" i="5"/>
  <c r="AN213" i="5"/>
  <c r="AJ214" i="5"/>
  <c r="AL214" i="5"/>
  <c r="AM214" i="5"/>
  <c r="AN214" i="5"/>
  <c r="AJ215" i="5"/>
  <c r="AL215" i="5"/>
  <c r="AM215" i="5"/>
  <c r="AN215" i="5"/>
  <c r="AJ216" i="5"/>
  <c r="AL216" i="5"/>
  <c r="AM216" i="5"/>
  <c r="AN216" i="5"/>
  <c r="AJ217" i="5"/>
  <c r="AL217" i="5"/>
  <c r="AM217" i="5"/>
  <c r="AN217" i="5"/>
  <c r="AJ218" i="5"/>
  <c r="AL218" i="5"/>
  <c r="AM218" i="5"/>
  <c r="AN218" i="5"/>
  <c r="AJ219" i="5"/>
  <c r="AL219" i="5"/>
  <c r="AM219" i="5"/>
  <c r="AN219" i="5"/>
  <c r="AJ220" i="5"/>
  <c r="AL220" i="5"/>
  <c r="AM220" i="5"/>
  <c r="AN220" i="5"/>
  <c r="AJ221" i="5"/>
  <c r="AL221" i="5"/>
  <c r="AM221" i="5"/>
  <c r="AN221" i="5"/>
  <c r="AJ222" i="5"/>
  <c r="AL222" i="5"/>
  <c r="AM222" i="5"/>
  <c r="AN222" i="5"/>
  <c r="AJ223" i="5"/>
  <c r="AL223" i="5"/>
  <c r="AM223" i="5"/>
  <c r="AN223" i="5"/>
  <c r="AJ224" i="5"/>
  <c r="AL224" i="5"/>
  <c r="AM224" i="5"/>
  <c r="AN224" i="5"/>
  <c r="AJ225" i="5"/>
  <c r="AL225" i="5"/>
  <c r="AM225" i="5"/>
  <c r="AN225" i="5"/>
  <c r="AJ226" i="5"/>
  <c r="AL226" i="5"/>
  <c r="AM226" i="5"/>
  <c r="AN226" i="5"/>
  <c r="AJ227" i="5"/>
  <c r="AL227" i="5"/>
  <c r="AM227" i="5"/>
  <c r="AN227" i="5"/>
  <c r="AJ228" i="5"/>
  <c r="AL228" i="5"/>
  <c r="AM228" i="5"/>
  <c r="AN228" i="5"/>
  <c r="AJ229" i="5"/>
  <c r="AL229" i="5"/>
  <c r="AM229" i="5"/>
  <c r="AN229" i="5"/>
  <c r="AJ230" i="5"/>
  <c r="AL230" i="5"/>
  <c r="AM230" i="5"/>
  <c r="AN230" i="5"/>
  <c r="AJ231" i="5"/>
  <c r="AL231" i="5"/>
  <c r="AM231" i="5"/>
  <c r="AN231" i="5"/>
  <c r="AJ232" i="5"/>
  <c r="AL232" i="5"/>
  <c r="AM232" i="5"/>
  <c r="AN232" i="5"/>
  <c r="AJ233" i="5"/>
  <c r="AL233" i="5"/>
  <c r="AM233" i="5"/>
  <c r="AN233" i="5"/>
  <c r="AJ234" i="5"/>
  <c r="AL234" i="5"/>
  <c r="AM234" i="5"/>
  <c r="AN234" i="5"/>
  <c r="AJ235" i="5"/>
  <c r="AL235" i="5"/>
  <c r="AM235" i="5"/>
  <c r="AN235" i="5"/>
  <c r="AJ236" i="5"/>
  <c r="AL236" i="5"/>
  <c r="AM236" i="5"/>
  <c r="AN236" i="5"/>
  <c r="AJ237" i="5"/>
  <c r="AL237" i="5"/>
  <c r="AM237" i="5"/>
  <c r="AN237" i="5"/>
  <c r="AJ238" i="5"/>
  <c r="AL238" i="5"/>
  <c r="AM238" i="5"/>
  <c r="AN238" i="5"/>
  <c r="AJ239" i="5"/>
  <c r="AL239" i="5"/>
  <c r="AM239" i="5"/>
  <c r="AN239" i="5"/>
  <c r="AJ240" i="5"/>
  <c r="AL240" i="5"/>
  <c r="AM240" i="5"/>
  <c r="AN240" i="5"/>
  <c r="AJ241" i="5"/>
  <c r="AL241" i="5"/>
  <c r="AM241" i="5"/>
  <c r="AN241" i="5"/>
  <c r="AJ242" i="5"/>
  <c r="AL242" i="5"/>
  <c r="AM242" i="5"/>
  <c r="AN242" i="5"/>
  <c r="AJ243" i="5"/>
  <c r="AL243" i="5"/>
  <c r="AM243" i="5"/>
  <c r="AN243" i="5"/>
  <c r="AJ244" i="5"/>
  <c r="AL244" i="5"/>
  <c r="AM244" i="5"/>
  <c r="AN244" i="5"/>
  <c r="AJ245" i="5"/>
  <c r="AL245" i="5"/>
  <c r="AM245" i="5"/>
  <c r="AN245" i="5"/>
  <c r="AJ246" i="5"/>
  <c r="AL246" i="5"/>
  <c r="AM246" i="5"/>
  <c r="AN246" i="5"/>
  <c r="AJ247" i="5"/>
  <c r="AL247" i="5"/>
  <c r="AM247" i="5"/>
  <c r="AN247" i="5"/>
  <c r="AJ248" i="5"/>
  <c r="AL248" i="5"/>
  <c r="AM248" i="5"/>
  <c r="AN248" i="5"/>
  <c r="AJ249" i="5"/>
  <c r="AL249" i="5"/>
  <c r="AM249" i="5"/>
  <c r="AN249" i="5"/>
  <c r="AJ250" i="5"/>
  <c r="AL250" i="5"/>
  <c r="AM250" i="5"/>
  <c r="AN250" i="5"/>
  <c r="AJ251" i="5"/>
  <c r="AL251" i="5"/>
  <c r="AM251" i="5"/>
  <c r="AN251" i="5"/>
  <c r="AJ252" i="5"/>
  <c r="AL252" i="5"/>
  <c r="AM252" i="5"/>
  <c r="AN252" i="5"/>
  <c r="AJ253" i="5"/>
  <c r="AL253" i="5"/>
  <c r="AM253" i="5"/>
  <c r="AN253" i="5"/>
  <c r="AJ254" i="5"/>
  <c r="AL254" i="5"/>
  <c r="AM254" i="5"/>
  <c r="AN254" i="5"/>
  <c r="AJ255" i="5"/>
  <c r="AL255" i="5"/>
  <c r="AM255" i="5"/>
  <c r="AN255" i="5"/>
  <c r="AJ256" i="5"/>
  <c r="AL256" i="5"/>
  <c r="AM256" i="5"/>
  <c r="AN256" i="5"/>
  <c r="AJ257" i="5"/>
  <c r="AL257" i="5"/>
  <c r="AM257" i="5"/>
  <c r="AN257" i="5"/>
  <c r="AJ258" i="5"/>
  <c r="AL258" i="5"/>
  <c r="AM258" i="5"/>
  <c r="AN258" i="5"/>
  <c r="AJ259" i="5"/>
  <c r="AL259" i="5"/>
  <c r="AM259" i="5"/>
  <c r="AN259" i="5"/>
  <c r="AJ260" i="5"/>
  <c r="AL260" i="5"/>
  <c r="AM260" i="5"/>
  <c r="AN260" i="5"/>
  <c r="AJ261" i="5"/>
  <c r="AL261" i="5"/>
  <c r="AM261" i="5"/>
  <c r="AN261" i="5"/>
  <c r="AJ262" i="5"/>
  <c r="AL262" i="5"/>
  <c r="AM262" i="5"/>
  <c r="AN262" i="5"/>
  <c r="AJ263" i="5"/>
  <c r="AL263" i="5"/>
  <c r="AM263" i="5"/>
  <c r="AN263" i="5"/>
  <c r="AJ264" i="5"/>
  <c r="AL264" i="5"/>
  <c r="AM264" i="5"/>
  <c r="AN264" i="5"/>
  <c r="AJ265" i="5"/>
  <c r="AL265" i="5"/>
  <c r="AM265" i="5"/>
  <c r="AN265" i="5"/>
  <c r="AJ266" i="5"/>
  <c r="AL266" i="5"/>
  <c r="AM266" i="5"/>
  <c r="AN266" i="5"/>
  <c r="AJ267" i="5"/>
  <c r="AL267" i="5"/>
  <c r="AM267" i="5"/>
  <c r="AN267" i="5"/>
  <c r="AJ268" i="5"/>
  <c r="AL268" i="5"/>
  <c r="AM268" i="5"/>
  <c r="AN268" i="5"/>
  <c r="AJ269" i="5"/>
  <c r="AL269" i="5"/>
  <c r="AM269" i="5"/>
  <c r="AN269" i="5"/>
  <c r="AJ270" i="5"/>
  <c r="AL270" i="5"/>
  <c r="AM270" i="5"/>
  <c r="AN270" i="5"/>
  <c r="AJ271" i="5"/>
  <c r="AL271" i="5"/>
  <c r="AM271" i="5"/>
  <c r="AN271" i="5"/>
  <c r="AJ272" i="5"/>
  <c r="AL272" i="5"/>
  <c r="AM272" i="5"/>
  <c r="AN272" i="5"/>
  <c r="AJ273" i="5"/>
  <c r="AL273" i="5"/>
  <c r="AM273" i="5"/>
  <c r="AN273" i="5"/>
  <c r="AJ274" i="5"/>
  <c r="AL274" i="5"/>
  <c r="AM274" i="5"/>
  <c r="AN274" i="5"/>
  <c r="AJ275" i="5"/>
  <c r="AL275" i="5"/>
  <c r="AM275" i="5"/>
  <c r="AN275" i="5"/>
  <c r="AJ276" i="5"/>
  <c r="AL276" i="5"/>
  <c r="AM276" i="5"/>
  <c r="AN276" i="5"/>
  <c r="AJ277" i="5"/>
  <c r="AL277" i="5"/>
  <c r="AM277" i="5"/>
  <c r="AN277" i="5"/>
  <c r="AJ278" i="5"/>
  <c r="AL278" i="5"/>
  <c r="AM278" i="5"/>
  <c r="AN278" i="5"/>
  <c r="AJ279" i="5"/>
  <c r="AL279" i="5"/>
  <c r="AM279" i="5"/>
  <c r="AN279" i="5"/>
  <c r="AJ280" i="5"/>
  <c r="AL280" i="5"/>
  <c r="AM280" i="5"/>
  <c r="AN280" i="5"/>
  <c r="AJ281" i="5"/>
  <c r="AL281" i="5"/>
  <c r="AM281" i="5"/>
  <c r="AN281" i="5"/>
  <c r="AJ282" i="5"/>
  <c r="AL282" i="5"/>
  <c r="AM282" i="5"/>
  <c r="AN282" i="5"/>
  <c r="AJ283" i="5"/>
  <c r="AL283" i="5"/>
  <c r="AM283" i="5"/>
  <c r="AN283" i="5"/>
  <c r="AJ284" i="5"/>
  <c r="AL284" i="5"/>
  <c r="AM284" i="5"/>
  <c r="AN284" i="5"/>
  <c r="AJ285" i="5"/>
  <c r="AL285" i="5"/>
  <c r="AM285" i="5"/>
  <c r="AN285" i="5"/>
  <c r="AJ286" i="5"/>
  <c r="AL286" i="5"/>
  <c r="AM286" i="5"/>
  <c r="AN286" i="5"/>
  <c r="AJ287" i="5"/>
  <c r="AL287" i="5"/>
  <c r="AM287" i="5"/>
  <c r="AN287" i="5"/>
  <c r="AJ288" i="5"/>
  <c r="AL288" i="5"/>
  <c r="AM288" i="5"/>
  <c r="AN288" i="5"/>
  <c r="AJ289" i="5"/>
  <c r="AL289" i="5"/>
  <c r="AM289" i="5"/>
  <c r="AN289" i="5"/>
  <c r="AJ290" i="5"/>
  <c r="AL290" i="5"/>
  <c r="AM290" i="5"/>
  <c r="AN290" i="5"/>
  <c r="AJ291" i="5"/>
  <c r="AL291" i="5"/>
  <c r="AM291" i="5"/>
  <c r="AN291" i="5"/>
  <c r="AJ292" i="5"/>
  <c r="AL292" i="5"/>
  <c r="AM292" i="5"/>
  <c r="AN292" i="5"/>
  <c r="AJ293" i="5"/>
  <c r="AL293" i="5"/>
  <c r="AM293" i="5"/>
  <c r="AN293" i="5"/>
  <c r="AJ294" i="5"/>
  <c r="AL294" i="5"/>
  <c r="AM294" i="5"/>
  <c r="AN294" i="5"/>
  <c r="AJ295" i="5"/>
  <c r="AL295" i="5"/>
  <c r="AM295" i="5"/>
  <c r="AN295" i="5"/>
  <c r="AJ296" i="5"/>
  <c r="AL296" i="5"/>
  <c r="AM296" i="5"/>
  <c r="AN296" i="5"/>
  <c r="AJ297" i="5"/>
  <c r="AL297" i="5"/>
  <c r="AM297" i="5"/>
  <c r="AN297" i="5"/>
  <c r="AJ298" i="5"/>
  <c r="AL298" i="5"/>
  <c r="AM298" i="5"/>
  <c r="AN298" i="5"/>
  <c r="AJ299" i="5"/>
  <c r="AL299" i="5"/>
  <c r="AM299" i="5"/>
  <c r="AN299" i="5"/>
  <c r="AJ300" i="5"/>
  <c r="AL300" i="5"/>
  <c r="AM300" i="5"/>
  <c r="AN300" i="5"/>
  <c r="AJ301" i="5"/>
  <c r="AL301" i="5"/>
  <c r="AM301" i="5"/>
  <c r="AN301" i="5"/>
  <c r="AJ302" i="5"/>
  <c r="AL302" i="5"/>
  <c r="AM302" i="5"/>
  <c r="AN302" i="5"/>
  <c r="AJ303" i="5"/>
  <c r="AL303" i="5"/>
  <c r="AM303" i="5"/>
  <c r="AN303" i="5"/>
  <c r="AJ304" i="5"/>
  <c r="AL304" i="5"/>
  <c r="AM304" i="5"/>
  <c r="AN304" i="5"/>
  <c r="AJ305" i="5"/>
  <c r="AL305" i="5"/>
  <c r="AM305" i="5"/>
  <c r="AN305" i="5"/>
  <c r="AJ306" i="5"/>
  <c r="AL306" i="5"/>
  <c r="AM306" i="5"/>
  <c r="AN306" i="5"/>
  <c r="AJ307" i="5"/>
  <c r="AL307" i="5"/>
  <c r="AM307" i="5"/>
  <c r="AN307" i="5"/>
  <c r="AJ308" i="5"/>
  <c r="AL308" i="5"/>
  <c r="AM308" i="5"/>
  <c r="AN308" i="5"/>
  <c r="AJ309" i="5"/>
  <c r="AL309" i="5"/>
  <c r="AM309" i="5"/>
  <c r="AN309" i="5"/>
  <c r="AJ310" i="5"/>
  <c r="AL310" i="5"/>
  <c r="AM310" i="5"/>
  <c r="AN310" i="5"/>
  <c r="AJ311" i="5"/>
  <c r="AL311" i="5"/>
  <c r="AM311" i="5"/>
  <c r="AN311" i="5"/>
  <c r="AJ312" i="5"/>
  <c r="AL312" i="5"/>
  <c r="AM312" i="5"/>
  <c r="AN312" i="5"/>
  <c r="AJ313" i="5"/>
  <c r="AL313" i="5"/>
  <c r="AM313" i="5"/>
  <c r="AN313" i="5"/>
  <c r="AJ314" i="5"/>
  <c r="AL314" i="5"/>
  <c r="AM314" i="5"/>
  <c r="AN314" i="5"/>
  <c r="AJ315" i="5"/>
  <c r="AL315" i="5"/>
  <c r="AM315" i="5"/>
  <c r="AN315" i="5"/>
  <c r="AJ316" i="5"/>
  <c r="AL316" i="5"/>
  <c r="AM316" i="5"/>
  <c r="AN316" i="5"/>
  <c r="AJ317" i="5"/>
  <c r="AL317" i="5"/>
  <c r="AM317" i="5"/>
  <c r="AN317" i="5"/>
  <c r="AJ318" i="5"/>
  <c r="AL318" i="5"/>
  <c r="AM318" i="5"/>
  <c r="AN318" i="5"/>
  <c r="AJ319" i="5"/>
  <c r="AL319" i="5"/>
  <c r="AM319" i="5"/>
  <c r="AN319" i="5"/>
  <c r="AJ320" i="5"/>
  <c r="AL320" i="5"/>
  <c r="AM320" i="5"/>
  <c r="AN320" i="5"/>
  <c r="AJ321" i="5"/>
  <c r="AL321" i="5"/>
  <c r="AM321" i="5"/>
  <c r="AN321" i="5"/>
  <c r="AJ322" i="5"/>
  <c r="AL322" i="5"/>
  <c r="AM322" i="5"/>
  <c r="AN322" i="5"/>
  <c r="AJ323" i="5"/>
  <c r="AL323" i="5"/>
  <c r="AM323" i="5"/>
  <c r="AN323" i="5"/>
  <c r="AJ324" i="5"/>
  <c r="AL324" i="5"/>
  <c r="AM324" i="5"/>
  <c r="AN324" i="5"/>
  <c r="AJ325" i="5"/>
  <c r="AL325" i="5"/>
  <c r="AM325" i="5"/>
  <c r="AN325" i="5"/>
  <c r="AJ326" i="5"/>
  <c r="AL326" i="5"/>
  <c r="AM326" i="5"/>
  <c r="AN326" i="5"/>
  <c r="AJ327" i="5"/>
  <c r="AL327" i="5"/>
  <c r="AM327" i="5"/>
  <c r="AN327" i="5"/>
  <c r="AJ328" i="5"/>
  <c r="AL328" i="5"/>
  <c r="AM328" i="5"/>
  <c r="AN328" i="5"/>
  <c r="AJ329" i="5"/>
  <c r="AL329" i="5"/>
  <c r="AM329" i="5"/>
  <c r="AN329" i="5"/>
  <c r="AJ330" i="5"/>
  <c r="AL330" i="5"/>
  <c r="AM330" i="5"/>
  <c r="AN330" i="5"/>
  <c r="AJ331" i="5"/>
  <c r="AL331" i="5"/>
  <c r="AM331" i="5"/>
  <c r="AN331" i="5"/>
  <c r="AJ332" i="5"/>
  <c r="AL332" i="5"/>
  <c r="AM332" i="5"/>
  <c r="AN332" i="5"/>
  <c r="AJ333" i="5"/>
  <c r="AL333" i="5"/>
  <c r="AM333" i="5"/>
  <c r="AN333" i="5"/>
  <c r="AJ334" i="5"/>
  <c r="AL334" i="5"/>
  <c r="AM334" i="5"/>
  <c r="AN334" i="5"/>
  <c r="AJ335" i="5"/>
  <c r="AL335" i="5"/>
  <c r="AM335" i="5"/>
  <c r="AN335" i="5"/>
  <c r="AJ336" i="5"/>
  <c r="AL336" i="5"/>
  <c r="AM336" i="5"/>
  <c r="AN336" i="5"/>
  <c r="AJ337" i="5"/>
  <c r="AL337" i="5"/>
  <c r="AM337" i="5"/>
  <c r="AN337" i="5"/>
  <c r="AJ338" i="5"/>
  <c r="AL338" i="5"/>
  <c r="AM338" i="5"/>
  <c r="AN338" i="5"/>
  <c r="AJ339" i="5"/>
  <c r="AL339" i="5"/>
  <c r="AM339" i="5"/>
  <c r="AN339" i="5"/>
  <c r="AJ340" i="5"/>
  <c r="AL340" i="5"/>
  <c r="AM340" i="5"/>
  <c r="AN340" i="5"/>
  <c r="AJ341" i="5"/>
  <c r="AL341" i="5"/>
  <c r="AM341" i="5"/>
  <c r="AN341" i="5"/>
  <c r="AJ342" i="5"/>
  <c r="AL342" i="5"/>
  <c r="AM342" i="5"/>
  <c r="AN342" i="5"/>
  <c r="AJ343" i="5"/>
  <c r="AL343" i="5"/>
  <c r="AM343" i="5"/>
  <c r="AN343" i="5"/>
  <c r="AJ344" i="5"/>
  <c r="AL344" i="5"/>
  <c r="AM344" i="5"/>
  <c r="AN344" i="5"/>
  <c r="AJ345" i="5"/>
  <c r="AL345" i="5"/>
  <c r="AM345" i="5"/>
  <c r="AN345" i="5"/>
  <c r="AJ346" i="5"/>
  <c r="AL346" i="5"/>
  <c r="AM346" i="5"/>
  <c r="AN346" i="5"/>
  <c r="AJ347" i="5"/>
  <c r="AL347" i="5"/>
  <c r="AM347" i="5"/>
  <c r="AN347" i="5"/>
  <c r="AJ348" i="5"/>
  <c r="AL348" i="5"/>
  <c r="AM348" i="5"/>
  <c r="AN348" i="5"/>
  <c r="AJ349" i="5"/>
  <c r="AL349" i="5"/>
  <c r="AM349" i="5"/>
  <c r="AN349" i="5"/>
  <c r="AJ350" i="5"/>
  <c r="AL350" i="5"/>
  <c r="AM350" i="5"/>
  <c r="AN350" i="5"/>
  <c r="AJ351" i="5"/>
  <c r="AL351" i="5"/>
  <c r="AM351" i="5"/>
  <c r="AN351" i="5"/>
  <c r="AJ352" i="5"/>
  <c r="AL352" i="5"/>
  <c r="AM352" i="5"/>
  <c r="AN352" i="5"/>
  <c r="AJ353" i="5"/>
  <c r="AL353" i="5"/>
  <c r="AM353" i="5"/>
  <c r="AN353" i="5"/>
  <c r="AJ354" i="5"/>
  <c r="AL354" i="5"/>
  <c r="AM354" i="5"/>
  <c r="AN354" i="5"/>
  <c r="AJ355" i="5"/>
  <c r="AL355" i="5"/>
  <c r="AM355" i="5"/>
  <c r="AN355" i="5"/>
  <c r="AJ356" i="5"/>
  <c r="AL356" i="5"/>
  <c r="AM356" i="5"/>
  <c r="AN356" i="5"/>
  <c r="AJ357" i="5"/>
  <c r="AL357" i="5"/>
  <c r="AM357" i="5"/>
  <c r="AN357" i="5"/>
  <c r="AJ358" i="5"/>
  <c r="AL358" i="5"/>
  <c r="AM358" i="5"/>
  <c r="AN358" i="5"/>
  <c r="AJ359" i="5"/>
  <c r="AL359" i="5"/>
  <c r="AM359" i="5"/>
  <c r="AN359" i="5"/>
  <c r="AJ360" i="5"/>
  <c r="AL360" i="5"/>
  <c r="AM360" i="5"/>
  <c r="AN360" i="5"/>
  <c r="AJ361" i="5"/>
  <c r="AL361" i="5"/>
  <c r="AM361" i="5"/>
  <c r="AN361" i="5"/>
  <c r="AJ362" i="5"/>
  <c r="AL362" i="5"/>
  <c r="AM362" i="5"/>
  <c r="AN362" i="5"/>
  <c r="AJ363" i="5"/>
  <c r="AL363" i="5"/>
  <c r="AM363" i="5"/>
  <c r="AN363" i="5"/>
  <c r="AJ364" i="5"/>
  <c r="AL364" i="5"/>
  <c r="AM364" i="5"/>
  <c r="AN364" i="5"/>
  <c r="AJ365" i="5"/>
  <c r="AL365" i="5"/>
  <c r="AM365" i="5"/>
  <c r="AN365" i="5"/>
  <c r="AJ366" i="5"/>
  <c r="AL366" i="5"/>
  <c r="AM366" i="5"/>
  <c r="AN366" i="5"/>
  <c r="AJ367" i="5"/>
  <c r="AL367" i="5"/>
  <c r="AM367" i="5"/>
  <c r="AN367" i="5"/>
  <c r="AJ368" i="5"/>
  <c r="AL368" i="5"/>
  <c r="AM368" i="5"/>
  <c r="AN368" i="5"/>
  <c r="AJ369" i="5"/>
  <c r="AL369" i="5"/>
  <c r="AM369" i="5"/>
  <c r="AN369" i="5"/>
  <c r="AJ370" i="5"/>
  <c r="AL370" i="5"/>
  <c r="AM370" i="5"/>
  <c r="AN370" i="5"/>
  <c r="AJ371" i="5"/>
  <c r="AL371" i="5"/>
  <c r="AM371" i="5"/>
  <c r="AN371" i="5"/>
  <c r="AJ372" i="5"/>
  <c r="AL372" i="5"/>
  <c r="AM372" i="5"/>
  <c r="AN372" i="5"/>
  <c r="AJ373" i="5"/>
  <c r="AL373" i="5"/>
  <c r="AM373" i="5"/>
  <c r="AN373" i="5"/>
  <c r="AJ374" i="5"/>
  <c r="AL374" i="5"/>
  <c r="AM374" i="5"/>
  <c r="AN374" i="5"/>
  <c r="AJ375" i="5"/>
  <c r="AL375" i="5"/>
  <c r="AM375" i="5"/>
  <c r="AN375" i="5"/>
  <c r="AJ376" i="5"/>
  <c r="AL376" i="5"/>
  <c r="AM376" i="5"/>
  <c r="AN376" i="5"/>
  <c r="AJ377" i="5"/>
  <c r="AL377" i="5"/>
  <c r="AM377" i="5"/>
  <c r="AN377" i="5"/>
  <c r="AJ378" i="5"/>
  <c r="AL378" i="5"/>
  <c r="AM378" i="5"/>
  <c r="AN378" i="5"/>
  <c r="AJ379" i="5"/>
  <c r="AL379" i="5"/>
  <c r="AM379" i="5"/>
  <c r="AN379" i="5"/>
  <c r="AJ380" i="5"/>
  <c r="AL380" i="5"/>
  <c r="AM380" i="5"/>
  <c r="AN380" i="5"/>
  <c r="AJ381" i="5"/>
  <c r="AL381" i="5"/>
  <c r="AM381" i="5"/>
  <c r="AN381" i="5"/>
  <c r="AJ382" i="5"/>
  <c r="AL382" i="5"/>
  <c r="AM382" i="5"/>
  <c r="AN382" i="5"/>
  <c r="AJ383" i="5"/>
  <c r="AL383" i="5"/>
  <c r="AM383" i="5"/>
  <c r="AN383" i="5"/>
  <c r="AJ384" i="5"/>
  <c r="AL384" i="5"/>
  <c r="AM384" i="5"/>
  <c r="AN384" i="5"/>
  <c r="AJ385" i="5"/>
  <c r="AL385" i="5"/>
  <c r="AM385" i="5"/>
  <c r="AN385" i="5"/>
  <c r="AJ386" i="5"/>
  <c r="AL386" i="5"/>
  <c r="AM386" i="5"/>
  <c r="AN386" i="5"/>
  <c r="AJ387" i="5"/>
  <c r="AL387" i="5"/>
  <c r="AM387" i="5"/>
  <c r="AN387" i="5"/>
  <c r="AJ388" i="5"/>
  <c r="AL388" i="5"/>
  <c r="AM388" i="5"/>
  <c r="AN388" i="5"/>
  <c r="AJ389" i="5"/>
  <c r="AL389" i="5"/>
  <c r="AM389" i="5"/>
  <c r="AN389" i="5"/>
  <c r="AJ390" i="5"/>
  <c r="AL390" i="5"/>
  <c r="AM390" i="5"/>
  <c r="AN390" i="5"/>
  <c r="AJ391" i="5"/>
  <c r="AL391" i="5"/>
  <c r="AM391" i="5"/>
  <c r="AN391" i="5"/>
  <c r="AJ392" i="5"/>
  <c r="AL392" i="5"/>
  <c r="AM392" i="5"/>
  <c r="AN392" i="5"/>
  <c r="AJ393" i="5"/>
  <c r="AL393" i="5"/>
  <c r="AM393" i="5"/>
  <c r="AN393" i="5"/>
  <c r="AJ394" i="5"/>
  <c r="AL394" i="5"/>
  <c r="AM394" i="5"/>
  <c r="AN394" i="5"/>
  <c r="AJ395" i="5"/>
  <c r="AL395" i="5"/>
  <c r="AM395" i="5"/>
  <c r="AN395" i="5"/>
  <c r="AJ396" i="5"/>
  <c r="AL396" i="5"/>
  <c r="AM396" i="5"/>
  <c r="AN396" i="5"/>
  <c r="AJ397" i="5"/>
  <c r="AL397" i="5"/>
  <c r="AM397" i="5"/>
  <c r="AN397" i="5"/>
  <c r="AJ398" i="5"/>
  <c r="AL398" i="5"/>
  <c r="AM398" i="5"/>
  <c r="AN398" i="5"/>
  <c r="AJ399" i="5"/>
  <c r="AL399" i="5"/>
  <c r="AM399" i="5"/>
  <c r="AN399" i="5"/>
  <c r="AJ400" i="5"/>
  <c r="AL400" i="5"/>
  <c r="AM400" i="5"/>
  <c r="AN400" i="5"/>
  <c r="AJ401" i="5"/>
  <c r="AL401" i="5"/>
  <c r="AM401" i="5"/>
  <c r="AN401" i="5"/>
  <c r="AJ402" i="5"/>
  <c r="AL402" i="5"/>
  <c r="AM402" i="5"/>
  <c r="AN402" i="5"/>
  <c r="AJ403" i="5"/>
  <c r="AL403" i="5"/>
  <c r="AM403" i="5"/>
  <c r="AN403" i="5"/>
  <c r="AJ404" i="5"/>
  <c r="AL404" i="5"/>
  <c r="AM404" i="5"/>
  <c r="AN404" i="5"/>
  <c r="AJ405" i="5"/>
  <c r="AL405" i="5"/>
  <c r="AM405" i="5"/>
  <c r="AN405" i="5"/>
  <c r="AJ406" i="5"/>
  <c r="AL406" i="5"/>
  <c r="AM406" i="5"/>
  <c r="AN406" i="5"/>
  <c r="AJ407" i="5"/>
  <c r="AL407" i="5"/>
  <c r="AM407" i="5"/>
  <c r="AN407" i="5"/>
  <c r="AJ408" i="5"/>
  <c r="AL408" i="5"/>
  <c r="AM408" i="5"/>
  <c r="AN408" i="5"/>
  <c r="AJ409" i="5"/>
  <c r="AL409" i="5"/>
  <c r="AM409" i="5"/>
  <c r="AN409" i="5"/>
  <c r="AJ410" i="5"/>
  <c r="AL410" i="5"/>
  <c r="AM410" i="5"/>
  <c r="AN410" i="5"/>
  <c r="AJ411" i="5"/>
  <c r="AL411" i="5"/>
  <c r="AM411" i="5"/>
  <c r="AN411" i="5"/>
  <c r="AJ412" i="5"/>
  <c r="AL412" i="5"/>
  <c r="AM412" i="5"/>
  <c r="AN412" i="5"/>
  <c r="AJ413" i="5"/>
  <c r="AL413" i="5"/>
  <c r="AM413" i="5"/>
  <c r="AN413" i="5"/>
  <c r="AJ414" i="5"/>
  <c r="AL414" i="5"/>
  <c r="AM414" i="5"/>
  <c r="AN414" i="5"/>
  <c r="AJ415" i="5"/>
  <c r="AL415" i="5"/>
  <c r="AM415" i="5"/>
  <c r="AN415" i="5"/>
  <c r="AJ2" i="5"/>
  <c r="AM2" i="5"/>
  <c r="AL2" i="5"/>
  <c r="AN2" i="5" s="1"/>
  <c r="AK3" i="23"/>
  <c r="AK4" i="23"/>
  <c r="AK5" i="23"/>
  <c r="AK6"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61" i="23"/>
  <c r="AK62" i="23"/>
  <c r="AK63" i="23"/>
  <c r="AK64" i="23"/>
  <c r="AK65" i="23"/>
  <c r="AK66" i="23"/>
  <c r="AK67" i="23"/>
  <c r="AK68" i="23"/>
  <c r="AK69" i="23"/>
  <c r="AK70" i="23"/>
  <c r="AK71" i="23"/>
  <c r="AK72" i="23"/>
  <c r="AK73" i="23"/>
  <c r="AK74" i="23"/>
  <c r="AK75" i="23"/>
  <c r="AK76" i="23"/>
  <c r="AK77" i="23"/>
  <c r="AK78" i="23"/>
  <c r="AK79" i="23"/>
  <c r="AK80" i="23"/>
  <c r="AK81" i="23"/>
  <c r="AK82" i="23"/>
  <c r="AK83" i="23"/>
  <c r="AK84" i="23"/>
  <c r="AK85" i="23"/>
  <c r="AK86" i="23"/>
  <c r="AK87" i="23"/>
  <c r="AK88" i="23"/>
  <c r="AK89" i="23"/>
  <c r="AK90" i="23"/>
  <c r="AK91" i="23"/>
  <c r="AK92" i="23"/>
  <c r="AK93" i="23"/>
  <c r="AK94" i="23"/>
  <c r="AK95" i="23"/>
  <c r="AK96" i="23"/>
  <c r="AK97" i="23"/>
  <c r="AK98" i="23"/>
  <c r="AK99" i="23"/>
  <c r="AK100" i="23"/>
  <c r="AK101" i="23"/>
  <c r="AK102" i="23"/>
  <c r="AK103" i="23"/>
  <c r="AK104" i="23"/>
  <c r="AK105" i="23"/>
  <c r="AK106" i="23"/>
  <c r="AK107" i="23"/>
  <c r="AK108" i="23"/>
  <c r="AK109" i="23"/>
  <c r="AK110" i="23"/>
  <c r="AK111" i="23"/>
  <c r="AK112" i="23"/>
  <c r="AK113" i="23"/>
  <c r="AK114" i="23"/>
  <c r="AK115" i="23"/>
  <c r="AK116" i="23"/>
  <c r="AK117" i="23"/>
  <c r="AK118" i="23"/>
  <c r="AK119" i="23"/>
  <c r="AK120" i="23"/>
  <c r="AK121" i="23"/>
  <c r="AK122" i="23"/>
  <c r="AK123" i="23"/>
  <c r="AK124" i="23"/>
  <c r="AK125" i="23"/>
  <c r="AK126" i="23"/>
  <c r="AK127" i="23"/>
  <c r="AK128" i="23"/>
  <c r="AK129" i="23"/>
  <c r="AK130" i="23"/>
  <c r="AK131" i="23"/>
  <c r="AK132" i="23"/>
  <c r="AK133" i="23"/>
  <c r="AK134" i="23"/>
  <c r="AK135" i="23"/>
  <c r="AK136" i="23"/>
  <c r="AK137" i="23"/>
  <c r="AK138" i="23"/>
  <c r="AK139" i="23"/>
  <c r="AK140" i="23"/>
  <c r="AK141" i="23"/>
  <c r="AK142" i="23"/>
  <c r="AK143" i="23"/>
  <c r="AK144" i="23"/>
  <c r="AK145" i="23"/>
  <c r="AK146" i="23"/>
  <c r="AK147" i="23"/>
  <c r="AK148" i="23"/>
  <c r="AK149" i="23"/>
  <c r="AK150" i="23"/>
  <c r="AK151" i="23"/>
  <c r="AK152" i="23"/>
  <c r="AK153" i="23"/>
  <c r="AK154" i="23"/>
  <c r="AK155" i="23"/>
  <c r="AK156" i="23"/>
  <c r="AK157" i="23"/>
  <c r="AK158" i="23"/>
  <c r="AK159" i="23"/>
  <c r="AK160" i="23"/>
  <c r="AK161" i="23"/>
  <c r="AK162" i="23"/>
  <c r="AK163" i="23"/>
  <c r="AK164" i="23"/>
  <c r="AK165" i="23"/>
  <c r="AK166" i="23"/>
  <c r="AK167" i="23"/>
  <c r="AK168" i="23"/>
  <c r="AK169" i="23"/>
  <c r="AK170" i="23"/>
  <c r="AK171" i="23"/>
  <c r="AK172" i="23"/>
  <c r="AK173" i="23"/>
  <c r="AK174" i="23"/>
  <c r="AK175" i="23"/>
  <c r="AK176" i="23"/>
  <c r="AK177" i="23"/>
  <c r="AK178" i="23"/>
  <c r="AK179" i="23"/>
  <c r="AK180" i="23"/>
  <c r="AK181" i="23"/>
  <c r="AK182" i="23"/>
  <c r="AK183" i="23"/>
  <c r="AK184" i="23"/>
  <c r="AK185" i="23"/>
  <c r="AK186" i="23"/>
  <c r="AK187" i="23"/>
  <c r="AK188" i="23"/>
  <c r="AK189" i="23"/>
  <c r="AK190" i="23"/>
  <c r="AK191" i="23"/>
  <c r="AK192" i="23"/>
  <c r="AK193" i="23"/>
  <c r="AK194" i="23"/>
  <c r="AK195" i="23"/>
  <c r="AK196" i="23"/>
  <c r="AK197" i="23"/>
  <c r="AK198" i="23"/>
  <c r="AK199" i="23"/>
  <c r="AK200" i="23"/>
  <c r="AK201" i="23"/>
  <c r="AK202" i="23"/>
  <c r="AK203" i="23"/>
  <c r="AK204" i="23"/>
  <c r="AK205" i="23"/>
  <c r="AK206" i="23"/>
  <c r="AK207" i="23"/>
  <c r="AK208" i="23"/>
  <c r="AK209" i="23"/>
  <c r="AK210" i="23"/>
  <c r="AK211" i="23"/>
  <c r="AK212" i="23"/>
  <c r="AK213" i="23"/>
  <c r="AK214" i="23"/>
  <c r="AK215" i="23"/>
  <c r="AK216" i="23"/>
  <c r="AK217" i="23"/>
  <c r="AK218" i="23"/>
  <c r="AK219" i="23"/>
  <c r="AK220" i="23"/>
  <c r="AK221" i="23"/>
  <c r="AK222" i="23"/>
  <c r="AK223" i="23"/>
  <c r="AK224" i="23"/>
  <c r="AK225" i="23"/>
  <c r="AK226" i="23"/>
  <c r="AK227" i="23"/>
  <c r="AK228" i="23"/>
  <c r="AK229" i="23"/>
  <c r="AK230" i="23"/>
  <c r="AK231" i="23"/>
  <c r="AK232" i="23"/>
  <c r="AK233" i="23"/>
  <c r="AK234" i="23"/>
  <c r="AK235" i="23"/>
  <c r="AK236" i="23"/>
  <c r="AK237" i="23"/>
  <c r="AK238" i="23"/>
  <c r="AK239" i="23"/>
  <c r="AK240" i="23"/>
  <c r="AK241" i="23"/>
  <c r="AK242" i="23"/>
  <c r="AK243" i="23"/>
  <c r="AK244" i="23"/>
  <c r="AK245" i="23"/>
  <c r="AK246" i="23"/>
  <c r="AK247" i="23"/>
  <c r="AK248" i="23"/>
  <c r="AK249" i="23"/>
  <c r="AK250" i="23"/>
  <c r="AK251" i="23"/>
  <c r="AK252" i="23"/>
  <c r="AK253" i="23"/>
  <c r="AK254" i="23"/>
  <c r="AK255" i="23"/>
  <c r="AK256" i="23"/>
  <c r="AK257" i="23"/>
  <c r="AK258" i="23"/>
  <c r="AK259" i="23"/>
  <c r="AK260" i="23"/>
  <c r="AK261" i="23"/>
  <c r="AK262" i="23"/>
  <c r="AK263" i="23"/>
  <c r="AK264" i="23"/>
  <c r="AK265" i="23"/>
  <c r="AK266" i="23"/>
  <c r="AK267" i="23"/>
  <c r="AK268" i="23"/>
  <c r="AK269" i="23"/>
  <c r="AK270" i="23"/>
  <c r="AK271" i="23"/>
  <c r="AK272" i="23"/>
  <c r="AK273" i="23"/>
  <c r="AK274" i="23"/>
  <c r="AK275" i="23"/>
  <c r="AK276" i="23"/>
  <c r="AK277" i="23"/>
  <c r="AK278" i="23"/>
  <c r="AK279" i="23"/>
  <c r="AK280" i="23"/>
  <c r="AK281" i="23"/>
  <c r="AK282" i="23"/>
  <c r="AK283" i="23"/>
  <c r="AK284" i="23"/>
  <c r="AK285" i="23"/>
  <c r="AK286" i="23"/>
  <c r="AK287" i="23"/>
  <c r="AK288" i="23"/>
  <c r="AK289" i="23"/>
  <c r="AK290" i="23"/>
  <c r="AK291" i="23"/>
  <c r="AK292" i="23"/>
  <c r="AK293" i="23"/>
  <c r="AK294" i="23"/>
  <c r="AK295" i="23"/>
  <c r="AK296" i="23"/>
  <c r="AK297" i="23"/>
  <c r="AK298" i="23"/>
  <c r="AK299" i="23"/>
  <c r="AK300" i="23"/>
  <c r="AK301" i="23"/>
  <c r="AK302" i="23"/>
  <c r="AK303" i="23"/>
  <c r="AK304" i="23"/>
  <c r="AK305" i="23"/>
  <c r="AK306" i="23"/>
  <c r="AK307" i="23"/>
  <c r="AK308" i="23"/>
  <c r="AK309" i="23"/>
  <c r="AK310" i="23"/>
  <c r="AK311" i="23"/>
  <c r="AK312" i="23"/>
  <c r="AK313" i="23"/>
  <c r="AK314" i="23"/>
  <c r="AK315" i="23"/>
  <c r="AK316" i="23"/>
  <c r="AK317" i="23"/>
  <c r="AK318" i="23"/>
  <c r="AK319" i="23"/>
  <c r="AK320" i="23"/>
  <c r="AK321" i="23"/>
  <c r="AK322" i="23"/>
  <c r="AK323" i="23"/>
  <c r="AK324" i="23"/>
  <c r="AK325" i="23"/>
  <c r="AK326" i="23"/>
  <c r="AK327" i="23"/>
  <c r="AK328" i="23"/>
  <c r="AK329" i="23"/>
  <c r="AK330" i="23"/>
  <c r="AK331" i="23"/>
  <c r="AK332" i="23"/>
  <c r="AK333" i="23"/>
  <c r="AK334" i="23"/>
  <c r="AK335" i="23"/>
  <c r="AK336" i="23"/>
  <c r="AK337" i="23"/>
  <c r="AK338" i="23"/>
  <c r="AK339" i="23"/>
  <c r="AK340" i="23"/>
  <c r="AK341" i="23"/>
  <c r="AK342" i="23"/>
  <c r="AK343" i="23"/>
  <c r="AK344" i="23"/>
  <c r="AK345" i="23"/>
  <c r="AK346" i="23"/>
  <c r="AK347" i="23"/>
  <c r="AK348" i="23"/>
  <c r="AK349" i="23"/>
  <c r="AK350" i="23"/>
  <c r="AK351" i="23"/>
  <c r="AK352" i="23"/>
  <c r="AK353" i="23"/>
  <c r="AK354" i="23"/>
  <c r="AK355" i="23"/>
  <c r="AK356" i="23"/>
  <c r="AK357" i="23"/>
  <c r="AK358" i="23"/>
  <c r="AK359" i="23"/>
  <c r="AK360" i="23"/>
  <c r="AK361" i="23"/>
  <c r="AK362" i="23"/>
  <c r="AK363" i="23"/>
  <c r="AK364" i="23"/>
  <c r="AK365" i="23"/>
  <c r="AK366" i="23"/>
  <c r="AK367" i="23"/>
  <c r="AK368" i="23"/>
  <c r="AK369" i="23"/>
  <c r="AK370" i="23"/>
  <c r="AK371" i="23"/>
  <c r="AK372" i="23"/>
  <c r="AK373" i="23"/>
  <c r="AK374" i="23"/>
  <c r="AK375" i="23"/>
  <c r="AK376" i="23"/>
  <c r="AK377" i="23"/>
  <c r="AK378" i="23"/>
  <c r="AK379" i="23"/>
  <c r="AK380" i="23"/>
  <c r="AK381" i="23"/>
  <c r="AK382" i="23"/>
  <c r="AK383" i="23"/>
  <c r="AK384" i="23"/>
  <c r="AK385" i="23"/>
  <c r="AK386" i="23"/>
  <c r="AK387" i="23"/>
  <c r="AK388" i="23"/>
  <c r="AK389" i="23"/>
  <c r="AK390" i="23"/>
  <c r="AK391" i="23"/>
  <c r="AK392" i="23"/>
  <c r="AK393" i="23"/>
  <c r="AK394" i="23"/>
  <c r="AK395" i="23"/>
  <c r="AK396" i="23"/>
  <c r="AK397" i="23"/>
  <c r="AK398" i="23"/>
  <c r="AK399" i="23"/>
  <c r="AK400" i="23"/>
  <c r="AK401" i="23"/>
  <c r="AK402" i="23"/>
  <c r="AK403" i="23"/>
  <c r="AK404" i="23"/>
  <c r="AK405" i="23"/>
  <c r="AK406" i="23"/>
  <c r="AK407" i="23"/>
  <c r="AK408" i="23"/>
  <c r="AK409" i="23"/>
  <c r="AK410" i="23"/>
  <c r="AK411" i="23"/>
  <c r="AK412" i="23"/>
  <c r="AK413" i="23"/>
  <c r="AK414" i="23"/>
  <c r="AK415" i="23"/>
  <c r="AK2" i="23"/>
  <c r="AB3" i="23"/>
  <c r="AE3" i="23" s="1"/>
  <c r="AG3" i="23" s="1"/>
  <c r="AH3" i="23" s="1"/>
  <c r="AI3" i="23" s="1"/>
  <c r="AB4" i="23"/>
  <c r="AE4" i="23" s="1"/>
  <c r="AG4" i="23" s="1"/>
  <c r="AH4" i="23" s="1"/>
  <c r="AI4" i="23" s="1"/>
  <c r="AB5" i="23"/>
  <c r="AE5" i="23" s="1"/>
  <c r="AG5" i="23" s="1"/>
  <c r="AH5" i="23" s="1"/>
  <c r="AI5" i="23" s="1"/>
  <c r="AB6" i="23"/>
  <c r="AE6" i="23" s="1"/>
  <c r="AG6" i="23" s="1"/>
  <c r="AH6" i="23" s="1"/>
  <c r="AI6" i="23" s="1"/>
  <c r="AB7" i="23"/>
  <c r="AE7" i="23" s="1"/>
  <c r="AG7" i="23" s="1"/>
  <c r="AH7" i="23" s="1"/>
  <c r="AI7" i="23" s="1"/>
  <c r="AB8" i="23"/>
  <c r="AE8" i="23" s="1"/>
  <c r="AG8" i="23" s="1"/>
  <c r="AH8" i="23" s="1"/>
  <c r="AI8" i="23" s="1"/>
  <c r="AB9" i="23"/>
  <c r="AE9" i="23" s="1"/>
  <c r="AG9" i="23" s="1"/>
  <c r="AH9" i="23" s="1"/>
  <c r="AI9" i="23" s="1"/>
  <c r="AB10" i="23"/>
  <c r="AE10" i="23" s="1"/>
  <c r="AG10" i="23" s="1"/>
  <c r="AH10" i="23" s="1"/>
  <c r="AI10" i="23" s="1"/>
  <c r="AB11" i="23"/>
  <c r="AE11" i="23" s="1"/>
  <c r="AG11" i="23" s="1"/>
  <c r="AH11" i="23" s="1"/>
  <c r="AI11" i="23" s="1"/>
  <c r="AB12" i="23"/>
  <c r="AE12" i="23" s="1"/>
  <c r="AG12" i="23" s="1"/>
  <c r="AH12" i="23" s="1"/>
  <c r="AI12" i="23" s="1"/>
  <c r="AB13" i="23"/>
  <c r="AE13" i="23" s="1"/>
  <c r="AG13" i="23" s="1"/>
  <c r="AH13" i="23" s="1"/>
  <c r="AI13" i="23" s="1"/>
  <c r="AB14" i="23"/>
  <c r="AE14" i="23" s="1"/>
  <c r="AG14" i="23" s="1"/>
  <c r="AH14" i="23" s="1"/>
  <c r="AI14" i="23" s="1"/>
  <c r="AB15" i="23"/>
  <c r="AE15" i="23" s="1"/>
  <c r="AG15" i="23" s="1"/>
  <c r="AH15" i="23" s="1"/>
  <c r="AI15" i="23" s="1"/>
  <c r="AB16" i="23"/>
  <c r="AE16" i="23" s="1"/>
  <c r="AG16" i="23" s="1"/>
  <c r="AH16" i="23" s="1"/>
  <c r="AI16" i="23" s="1"/>
  <c r="AB17" i="23"/>
  <c r="AE17" i="23" s="1"/>
  <c r="AG17" i="23" s="1"/>
  <c r="AH17" i="23" s="1"/>
  <c r="AI17" i="23" s="1"/>
  <c r="AB18" i="23"/>
  <c r="AE18" i="23" s="1"/>
  <c r="AG18" i="23" s="1"/>
  <c r="AH18" i="23" s="1"/>
  <c r="AI18" i="23" s="1"/>
  <c r="AB19" i="23"/>
  <c r="AE19" i="23" s="1"/>
  <c r="AG19" i="23" s="1"/>
  <c r="AH19" i="23" s="1"/>
  <c r="AI19" i="23" s="1"/>
  <c r="AB20" i="23"/>
  <c r="AE20" i="23" s="1"/>
  <c r="AG20" i="23" s="1"/>
  <c r="AH20" i="23" s="1"/>
  <c r="AI20" i="23" s="1"/>
  <c r="AB21" i="23"/>
  <c r="AE21" i="23" s="1"/>
  <c r="AG21" i="23" s="1"/>
  <c r="AH21" i="23" s="1"/>
  <c r="AI21" i="23" s="1"/>
  <c r="AB22" i="23"/>
  <c r="AE22" i="23" s="1"/>
  <c r="AG22" i="23" s="1"/>
  <c r="AH22" i="23" s="1"/>
  <c r="AI22" i="23" s="1"/>
  <c r="AB23" i="23"/>
  <c r="AE23" i="23" s="1"/>
  <c r="AG23" i="23" s="1"/>
  <c r="AH23" i="23" s="1"/>
  <c r="AI23" i="23" s="1"/>
  <c r="AB24" i="23"/>
  <c r="AE24" i="23" s="1"/>
  <c r="AG24" i="23" s="1"/>
  <c r="AH24" i="23" s="1"/>
  <c r="AI24" i="23" s="1"/>
  <c r="AB25" i="23"/>
  <c r="AE25" i="23" s="1"/>
  <c r="AG25" i="23" s="1"/>
  <c r="AH25" i="23" s="1"/>
  <c r="AI25" i="23" s="1"/>
  <c r="AB26" i="23"/>
  <c r="AE26" i="23" s="1"/>
  <c r="AG26" i="23" s="1"/>
  <c r="AH26" i="23" s="1"/>
  <c r="AI26" i="23" s="1"/>
  <c r="AB27" i="23"/>
  <c r="AE27" i="23" s="1"/>
  <c r="AG27" i="23" s="1"/>
  <c r="AH27" i="23" s="1"/>
  <c r="AI27" i="23" s="1"/>
  <c r="AB28" i="23"/>
  <c r="AE28" i="23" s="1"/>
  <c r="AG28" i="23" s="1"/>
  <c r="AH28" i="23" s="1"/>
  <c r="AI28" i="23" s="1"/>
  <c r="AB29" i="23"/>
  <c r="AE29" i="23" s="1"/>
  <c r="AG29" i="23" s="1"/>
  <c r="AH29" i="23" s="1"/>
  <c r="AI29" i="23" s="1"/>
  <c r="AB30" i="23"/>
  <c r="AE30" i="23" s="1"/>
  <c r="AG30" i="23" s="1"/>
  <c r="AH30" i="23" s="1"/>
  <c r="AI30" i="23" s="1"/>
  <c r="AB31" i="23"/>
  <c r="AE31" i="23" s="1"/>
  <c r="AG31" i="23" s="1"/>
  <c r="AH31" i="23" s="1"/>
  <c r="AI31" i="23" s="1"/>
  <c r="AB32" i="23"/>
  <c r="AE32" i="23" s="1"/>
  <c r="AG32" i="23" s="1"/>
  <c r="AH32" i="23" s="1"/>
  <c r="AI32" i="23" s="1"/>
  <c r="AB33" i="23"/>
  <c r="AE33" i="23" s="1"/>
  <c r="AG33" i="23" s="1"/>
  <c r="AH33" i="23" s="1"/>
  <c r="AI33" i="23" s="1"/>
  <c r="AB34" i="23"/>
  <c r="AE34" i="23" s="1"/>
  <c r="AG34" i="23" s="1"/>
  <c r="AH34" i="23" s="1"/>
  <c r="AI34" i="23" s="1"/>
  <c r="AB35" i="23"/>
  <c r="AE35" i="23" s="1"/>
  <c r="AG35" i="23" s="1"/>
  <c r="AH35" i="23" s="1"/>
  <c r="AI35" i="23" s="1"/>
  <c r="AB36" i="23"/>
  <c r="AE36" i="23" s="1"/>
  <c r="AG36" i="23" s="1"/>
  <c r="AH36" i="23" s="1"/>
  <c r="AI36" i="23" s="1"/>
  <c r="AB37" i="23"/>
  <c r="AE37" i="23" s="1"/>
  <c r="AG37" i="23" s="1"/>
  <c r="AH37" i="23" s="1"/>
  <c r="AI37" i="23" s="1"/>
  <c r="AB38" i="23"/>
  <c r="AE38" i="23" s="1"/>
  <c r="AG38" i="23" s="1"/>
  <c r="AH38" i="23" s="1"/>
  <c r="AI38" i="23" s="1"/>
  <c r="AB39" i="23"/>
  <c r="AE39" i="23" s="1"/>
  <c r="AG39" i="23" s="1"/>
  <c r="AH39" i="23" s="1"/>
  <c r="AI39" i="23" s="1"/>
  <c r="AB40" i="23"/>
  <c r="AE40" i="23" s="1"/>
  <c r="AG40" i="23" s="1"/>
  <c r="AH40" i="23" s="1"/>
  <c r="AI40" i="23" s="1"/>
  <c r="AB41" i="23"/>
  <c r="AE41" i="23" s="1"/>
  <c r="AG41" i="23" s="1"/>
  <c r="AH41" i="23" s="1"/>
  <c r="AI41" i="23" s="1"/>
  <c r="AB42" i="23"/>
  <c r="AE42" i="23" s="1"/>
  <c r="AG42" i="23" s="1"/>
  <c r="AH42" i="23" s="1"/>
  <c r="AI42" i="23" s="1"/>
  <c r="AB43" i="23"/>
  <c r="AE43" i="23" s="1"/>
  <c r="AG43" i="23" s="1"/>
  <c r="AH43" i="23" s="1"/>
  <c r="AI43" i="23" s="1"/>
  <c r="AB44" i="23"/>
  <c r="AE44" i="23" s="1"/>
  <c r="AG44" i="23" s="1"/>
  <c r="AH44" i="23" s="1"/>
  <c r="AI44" i="23" s="1"/>
  <c r="AB45" i="23"/>
  <c r="AE45" i="23" s="1"/>
  <c r="AG45" i="23" s="1"/>
  <c r="AH45" i="23" s="1"/>
  <c r="AI45" i="23" s="1"/>
  <c r="AB46" i="23"/>
  <c r="AE46" i="23" s="1"/>
  <c r="AG46" i="23" s="1"/>
  <c r="AH46" i="23" s="1"/>
  <c r="AI46" i="23" s="1"/>
  <c r="AB47" i="23"/>
  <c r="AE47" i="23" s="1"/>
  <c r="AG47" i="23" s="1"/>
  <c r="AH47" i="23" s="1"/>
  <c r="AI47" i="23" s="1"/>
  <c r="AB48" i="23"/>
  <c r="AE48" i="23" s="1"/>
  <c r="AG48" i="23" s="1"/>
  <c r="AH48" i="23" s="1"/>
  <c r="AI48" i="23" s="1"/>
  <c r="AB49" i="23"/>
  <c r="AE49" i="23" s="1"/>
  <c r="AG49" i="23" s="1"/>
  <c r="AH49" i="23" s="1"/>
  <c r="AI49" i="23" s="1"/>
  <c r="AB50" i="23"/>
  <c r="AE50" i="23" s="1"/>
  <c r="AG50" i="23" s="1"/>
  <c r="AH50" i="23" s="1"/>
  <c r="AI50" i="23" s="1"/>
  <c r="AB51" i="23"/>
  <c r="AE51" i="23" s="1"/>
  <c r="AG51" i="23" s="1"/>
  <c r="AH51" i="23" s="1"/>
  <c r="AI51" i="23" s="1"/>
  <c r="AB52" i="23"/>
  <c r="AE52" i="23" s="1"/>
  <c r="AG52" i="23" s="1"/>
  <c r="AH52" i="23" s="1"/>
  <c r="AI52" i="23" s="1"/>
  <c r="AB53" i="23"/>
  <c r="AE53" i="23" s="1"/>
  <c r="AG53" i="23" s="1"/>
  <c r="AH53" i="23" s="1"/>
  <c r="AI53" i="23" s="1"/>
  <c r="AB54" i="23"/>
  <c r="AE54" i="23" s="1"/>
  <c r="AG54" i="23" s="1"/>
  <c r="AH54" i="23" s="1"/>
  <c r="AI54" i="23" s="1"/>
  <c r="AB55" i="23"/>
  <c r="AE55" i="23" s="1"/>
  <c r="AG55" i="23" s="1"/>
  <c r="AH55" i="23" s="1"/>
  <c r="AI55" i="23" s="1"/>
  <c r="AB56" i="23"/>
  <c r="AE56" i="23" s="1"/>
  <c r="AG56" i="23" s="1"/>
  <c r="AH56" i="23" s="1"/>
  <c r="AI56" i="23" s="1"/>
  <c r="AB57" i="23"/>
  <c r="AE57" i="23" s="1"/>
  <c r="AG57" i="23" s="1"/>
  <c r="AH57" i="23" s="1"/>
  <c r="AI57" i="23" s="1"/>
  <c r="AB58" i="23"/>
  <c r="AE58" i="23" s="1"/>
  <c r="AG58" i="23" s="1"/>
  <c r="AH58" i="23" s="1"/>
  <c r="AI58" i="23" s="1"/>
  <c r="AB59" i="23"/>
  <c r="AE59" i="23" s="1"/>
  <c r="AG59" i="23" s="1"/>
  <c r="AH59" i="23" s="1"/>
  <c r="AI59" i="23" s="1"/>
  <c r="AB60" i="23"/>
  <c r="AE60" i="23" s="1"/>
  <c r="AG60" i="23" s="1"/>
  <c r="AH60" i="23" s="1"/>
  <c r="AI60" i="23" s="1"/>
  <c r="AB61" i="23"/>
  <c r="AE61" i="23" s="1"/>
  <c r="AG61" i="23" s="1"/>
  <c r="AH61" i="23" s="1"/>
  <c r="AI61" i="23" s="1"/>
  <c r="AB62" i="23"/>
  <c r="AE62" i="23" s="1"/>
  <c r="AG62" i="23" s="1"/>
  <c r="AH62" i="23" s="1"/>
  <c r="AI62" i="23" s="1"/>
  <c r="AB63" i="23"/>
  <c r="AE63" i="23" s="1"/>
  <c r="AG63" i="23" s="1"/>
  <c r="AH63" i="23" s="1"/>
  <c r="AI63" i="23" s="1"/>
  <c r="AB64" i="23"/>
  <c r="AE64" i="23" s="1"/>
  <c r="AG64" i="23" s="1"/>
  <c r="AH64" i="23" s="1"/>
  <c r="AI64" i="23" s="1"/>
  <c r="AB65" i="23"/>
  <c r="AE65" i="23" s="1"/>
  <c r="AG65" i="23" s="1"/>
  <c r="AH65" i="23" s="1"/>
  <c r="AI65" i="23" s="1"/>
  <c r="AB66" i="23"/>
  <c r="AE66" i="23" s="1"/>
  <c r="AG66" i="23" s="1"/>
  <c r="AH66" i="23" s="1"/>
  <c r="AI66" i="23" s="1"/>
  <c r="AB67" i="23"/>
  <c r="AE67" i="23" s="1"/>
  <c r="AG67" i="23" s="1"/>
  <c r="AH67" i="23" s="1"/>
  <c r="AI67" i="23" s="1"/>
  <c r="AB68" i="23"/>
  <c r="AE68" i="23" s="1"/>
  <c r="AG68" i="23" s="1"/>
  <c r="AH68" i="23" s="1"/>
  <c r="AI68" i="23" s="1"/>
  <c r="AB69" i="23"/>
  <c r="AE69" i="23" s="1"/>
  <c r="AG69" i="23" s="1"/>
  <c r="AH69" i="23" s="1"/>
  <c r="AI69" i="23" s="1"/>
  <c r="AB70" i="23"/>
  <c r="AE70" i="23" s="1"/>
  <c r="AG70" i="23" s="1"/>
  <c r="AH70" i="23" s="1"/>
  <c r="AI70" i="23" s="1"/>
  <c r="AB71" i="23"/>
  <c r="AE71" i="23" s="1"/>
  <c r="AG71" i="23" s="1"/>
  <c r="AH71" i="23" s="1"/>
  <c r="AI71" i="23" s="1"/>
  <c r="AB72" i="23"/>
  <c r="AE72" i="23" s="1"/>
  <c r="AG72" i="23" s="1"/>
  <c r="AH72" i="23" s="1"/>
  <c r="AI72" i="23" s="1"/>
  <c r="AB73" i="23"/>
  <c r="AE73" i="23" s="1"/>
  <c r="AG73" i="23" s="1"/>
  <c r="AH73" i="23" s="1"/>
  <c r="AI73" i="23" s="1"/>
  <c r="AB74" i="23"/>
  <c r="AE74" i="23" s="1"/>
  <c r="AG74" i="23" s="1"/>
  <c r="AH74" i="23" s="1"/>
  <c r="AI74" i="23" s="1"/>
  <c r="AB75" i="23"/>
  <c r="AE75" i="23" s="1"/>
  <c r="AG75" i="23" s="1"/>
  <c r="AH75" i="23" s="1"/>
  <c r="AI75" i="23" s="1"/>
  <c r="AB76" i="23"/>
  <c r="AE76" i="23" s="1"/>
  <c r="AG76" i="23" s="1"/>
  <c r="AH76" i="23" s="1"/>
  <c r="AI76" i="23" s="1"/>
  <c r="AB77" i="23"/>
  <c r="AE77" i="23" s="1"/>
  <c r="AG77" i="23" s="1"/>
  <c r="AH77" i="23" s="1"/>
  <c r="AI77" i="23" s="1"/>
  <c r="AB78" i="23"/>
  <c r="AE78" i="23" s="1"/>
  <c r="AG78" i="23" s="1"/>
  <c r="AH78" i="23" s="1"/>
  <c r="AI78" i="23" s="1"/>
  <c r="AB79" i="23"/>
  <c r="AE79" i="23" s="1"/>
  <c r="AG79" i="23" s="1"/>
  <c r="AH79" i="23" s="1"/>
  <c r="AI79" i="23" s="1"/>
  <c r="AB80" i="23"/>
  <c r="AE80" i="23" s="1"/>
  <c r="AG80" i="23" s="1"/>
  <c r="AH80" i="23" s="1"/>
  <c r="AI80" i="23" s="1"/>
  <c r="AB81" i="23"/>
  <c r="AE81" i="23" s="1"/>
  <c r="AG81" i="23" s="1"/>
  <c r="AH81" i="23" s="1"/>
  <c r="AI81" i="23" s="1"/>
  <c r="AB82" i="23"/>
  <c r="AE82" i="23" s="1"/>
  <c r="AG82" i="23" s="1"/>
  <c r="AH82" i="23" s="1"/>
  <c r="AI82" i="23" s="1"/>
  <c r="AB83" i="23"/>
  <c r="AE83" i="23" s="1"/>
  <c r="AG83" i="23" s="1"/>
  <c r="AH83" i="23" s="1"/>
  <c r="AI83" i="23" s="1"/>
  <c r="AB84" i="23"/>
  <c r="AE84" i="23" s="1"/>
  <c r="AG84" i="23" s="1"/>
  <c r="AH84" i="23" s="1"/>
  <c r="AI84" i="23" s="1"/>
  <c r="AB85" i="23"/>
  <c r="AE85" i="23" s="1"/>
  <c r="AG85" i="23" s="1"/>
  <c r="AH85" i="23" s="1"/>
  <c r="AI85" i="23" s="1"/>
  <c r="AB86" i="23"/>
  <c r="AE86" i="23" s="1"/>
  <c r="AG86" i="23" s="1"/>
  <c r="AH86" i="23" s="1"/>
  <c r="AI86" i="23" s="1"/>
  <c r="AB87" i="23"/>
  <c r="AE87" i="23" s="1"/>
  <c r="AG87" i="23" s="1"/>
  <c r="AH87" i="23" s="1"/>
  <c r="AI87" i="23" s="1"/>
  <c r="AB88" i="23"/>
  <c r="AE88" i="23" s="1"/>
  <c r="AG88" i="23" s="1"/>
  <c r="AH88" i="23" s="1"/>
  <c r="AI88" i="23" s="1"/>
  <c r="AB89" i="23"/>
  <c r="AE89" i="23" s="1"/>
  <c r="AG89" i="23" s="1"/>
  <c r="AH89" i="23" s="1"/>
  <c r="AI89" i="23" s="1"/>
  <c r="AB90" i="23"/>
  <c r="AE90" i="23" s="1"/>
  <c r="AG90" i="23" s="1"/>
  <c r="AH90" i="23" s="1"/>
  <c r="AI90" i="23" s="1"/>
  <c r="AB91" i="23"/>
  <c r="AE91" i="23" s="1"/>
  <c r="AG91" i="23" s="1"/>
  <c r="AH91" i="23" s="1"/>
  <c r="AI91" i="23" s="1"/>
  <c r="AB92" i="23"/>
  <c r="AE92" i="23" s="1"/>
  <c r="AG92" i="23" s="1"/>
  <c r="AH92" i="23" s="1"/>
  <c r="AI92" i="23" s="1"/>
  <c r="AB93" i="23"/>
  <c r="AE93" i="23" s="1"/>
  <c r="AG93" i="23" s="1"/>
  <c r="AH93" i="23" s="1"/>
  <c r="AI93" i="23" s="1"/>
  <c r="AB94" i="23"/>
  <c r="AE94" i="23" s="1"/>
  <c r="AG94" i="23" s="1"/>
  <c r="AH94" i="23" s="1"/>
  <c r="AI94" i="23" s="1"/>
  <c r="AB95" i="23"/>
  <c r="AE95" i="23" s="1"/>
  <c r="AG95" i="23" s="1"/>
  <c r="AH95" i="23" s="1"/>
  <c r="AI95" i="23" s="1"/>
  <c r="AB96" i="23"/>
  <c r="AE96" i="23" s="1"/>
  <c r="AG96" i="23" s="1"/>
  <c r="AH96" i="23" s="1"/>
  <c r="AI96" i="23" s="1"/>
  <c r="AB97" i="23"/>
  <c r="AE97" i="23" s="1"/>
  <c r="AG97" i="23" s="1"/>
  <c r="AH97" i="23" s="1"/>
  <c r="AI97" i="23" s="1"/>
  <c r="AB98" i="23"/>
  <c r="AE98" i="23" s="1"/>
  <c r="AG98" i="23" s="1"/>
  <c r="AH98" i="23" s="1"/>
  <c r="AI98" i="23" s="1"/>
  <c r="AB99" i="23"/>
  <c r="AE99" i="23" s="1"/>
  <c r="AG99" i="23" s="1"/>
  <c r="AH99" i="23" s="1"/>
  <c r="AI99" i="23" s="1"/>
  <c r="AB100" i="23"/>
  <c r="AE100" i="23" s="1"/>
  <c r="AG100" i="23" s="1"/>
  <c r="AH100" i="23" s="1"/>
  <c r="AI100" i="23" s="1"/>
  <c r="AB101" i="23"/>
  <c r="AE101" i="23" s="1"/>
  <c r="AG101" i="23" s="1"/>
  <c r="AH101" i="23" s="1"/>
  <c r="AI101" i="23" s="1"/>
  <c r="AB102" i="23"/>
  <c r="AE102" i="23" s="1"/>
  <c r="AG102" i="23" s="1"/>
  <c r="AH102" i="23" s="1"/>
  <c r="AI102" i="23" s="1"/>
  <c r="AB103" i="23"/>
  <c r="AE103" i="23" s="1"/>
  <c r="AG103" i="23" s="1"/>
  <c r="AH103" i="23" s="1"/>
  <c r="AI103" i="23" s="1"/>
  <c r="AB104" i="23"/>
  <c r="AE104" i="23" s="1"/>
  <c r="AG104" i="23" s="1"/>
  <c r="AH104" i="23" s="1"/>
  <c r="AI104" i="23" s="1"/>
  <c r="AB105" i="23"/>
  <c r="AE105" i="23" s="1"/>
  <c r="AG105" i="23" s="1"/>
  <c r="AH105" i="23" s="1"/>
  <c r="AI105" i="23" s="1"/>
  <c r="AB106" i="23"/>
  <c r="AE106" i="23" s="1"/>
  <c r="AG106" i="23" s="1"/>
  <c r="AH106" i="23" s="1"/>
  <c r="AI106" i="23" s="1"/>
  <c r="AB107" i="23"/>
  <c r="AE107" i="23" s="1"/>
  <c r="AG107" i="23" s="1"/>
  <c r="AH107" i="23" s="1"/>
  <c r="AI107" i="23" s="1"/>
  <c r="AB108" i="23"/>
  <c r="AE108" i="23" s="1"/>
  <c r="AG108" i="23" s="1"/>
  <c r="AH108" i="23" s="1"/>
  <c r="AI108" i="23" s="1"/>
  <c r="AB109" i="23"/>
  <c r="AE109" i="23" s="1"/>
  <c r="AG109" i="23" s="1"/>
  <c r="AH109" i="23" s="1"/>
  <c r="AI109" i="23" s="1"/>
  <c r="AB110" i="23"/>
  <c r="AE110" i="23" s="1"/>
  <c r="AG110" i="23" s="1"/>
  <c r="AH110" i="23" s="1"/>
  <c r="AI110" i="23" s="1"/>
  <c r="AB111" i="23"/>
  <c r="AE111" i="23" s="1"/>
  <c r="AG111" i="23" s="1"/>
  <c r="AH111" i="23" s="1"/>
  <c r="AI111" i="23" s="1"/>
  <c r="AB112" i="23"/>
  <c r="AE112" i="23" s="1"/>
  <c r="AG112" i="23" s="1"/>
  <c r="AH112" i="23" s="1"/>
  <c r="AI112" i="23" s="1"/>
  <c r="AB113" i="23"/>
  <c r="AE113" i="23" s="1"/>
  <c r="AG113" i="23" s="1"/>
  <c r="AH113" i="23" s="1"/>
  <c r="AI113" i="23" s="1"/>
  <c r="AB114" i="23"/>
  <c r="AE114" i="23" s="1"/>
  <c r="AG114" i="23" s="1"/>
  <c r="AH114" i="23" s="1"/>
  <c r="AI114" i="23" s="1"/>
  <c r="AB115" i="23"/>
  <c r="AE115" i="23" s="1"/>
  <c r="AG115" i="23" s="1"/>
  <c r="AH115" i="23" s="1"/>
  <c r="AI115" i="23" s="1"/>
  <c r="AB116" i="23"/>
  <c r="AE116" i="23" s="1"/>
  <c r="AG116" i="23" s="1"/>
  <c r="AH116" i="23" s="1"/>
  <c r="AI116" i="23" s="1"/>
  <c r="AB117" i="23"/>
  <c r="AE117" i="23" s="1"/>
  <c r="AG117" i="23" s="1"/>
  <c r="AH117" i="23" s="1"/>
  <c r="AI117" i="23" s="1"/>
  <c r="AB118" i="23"/>
  <c r="AE118" i="23" s="1"/>
  <c r="AG118" i="23" s="1"/>
  <c r="AH118" i="23" s="1"/>
  <c r="AI118" i="23" s="1"/>
  <c r="AB119" i="23"/>
  <c r="AE119" i="23" s="1"/>
  <c r="AG119" i="23" s="1"/>
  <c r="AH119" i="23" s="1"/>
  <c r="AI119" i="23" s="1"/>
  <c r="AB120" i="23"/>
  <c r="AE120" i="23" s="1"/>
  <c r="AG120" i="23" s="1"/>
  <c r="AH120" i="23" s="1"/>
  <c r="AI120" i="23" s="1"/>
  <c r="AB121" i="23"/>
  <c r="AE121" i="23" s="1"/>
  <c r="AG121" i="23" s="1"/>
  <c r="AH121" i="23" s="1"/>
  <c r="AI121" i="23" s="1"/>
  <c r="AB122" i="23"/>
  <c r="AE122" i="23" s="1"/>
  <c r="AG122" i="23" s="1"/>
  <c r="AH122" i="23" s="1"/>
  <c r="AI122" i="23" s="1"/>
  <c r="AB123" i="23"/>
  <c r="AE123" i="23" s="1"/>
  <c r="AG123" i="23" s="1"/>
  <c r="AH123" i="23" s="1"/>
  <c r="AI123" i="23" s="1"/>
  <c r="AB124" i="23"/>
  <c r="AE124" i="23" s="1"/>
  <c r="AG124" i="23" s="1"/>
  <c r="AH124" i="23" s="1"/>
  <c r="AI124" i="23" s="1"/>
  <c r="AB125" i="23"/>
  <c r="AE125" i="23" s="1"/>
  <c r="AG125" i="23" s="1"/>
  <c r="AH125" i="23" s="1"/>
  <c r="AI125" i="23" s="1"/>
  <c r="AB126" i="23"/>
  <c r="AE126" i="23" s="1"/>
  <c r="AG126" i="23" s="1"/>
  <c r="AH126" i="23" s="1"/>
  <c r="AI126" i="23" s="1"/>
  <c r="AB127" i="23"/>
  <c r="AE127" i="23" s="1"/>
  <c r="AG127" i="23" s="1"/>
  <c r="AH127" i="23" s="1"/>
  <c r="AI127" i="23" s="1"/>
  <c r="AB128" i="23"/>
  <c r="AE128" i="23" s="1"/>
  <c r="AG128" i="23" s="1"/>
  <c r="AH128" i="23" s="1"/>
  <c r="AI128" i="23" s="1"/>
  <c r="AB129" i="23"/>
  <c r="AE129" i="23" s="1"/>
  <c r="AG129" i="23" s="1"/>
  <c r="AH129" i="23" s="1"/>
  <c r="AI129" i="23" s="1"/>
  <c r="AB130" i="23"/>
  <c r="AE130" i="23" s="1"/>
  <c r="AG130" i="23" s="1"/>
  <c r="AH130" i="23" s="1"/>
  <c r="AI130" i="23" s="1"/>
  <c r="AB131" i="23"/>
  <c r="AE131" i="23" s="1"/>
  <c r="AG131" i="23" s="1"/>
  <c r="AH131" i="23" s="1"/>
  <c r="AI131" i="23" s="1"/>
  <c r="AB132" i="23"/>
  <c r="AE132" i="23" s="1"/>
  <c r="AG132" i="23" s="1"/>
  <c r="AH132" i="23" s="1"/>
  <c r="AI132" i="23" s="1"/>
  <c r="AB133" i="23"/>
  <c r="AE133" i="23" s="1"/>
  <c r="AG133" i="23" s="1"/>
  <c r="AH133" i="23" s="1"/>
  <c r="AI133" i="23" s="1"/>
  <c r="AB134" i="23"/>
  <c r="AE134" i="23" s="1"/>
  <c r="AG134" i="23" s="1"/>
  <c r="AH134" i="23" s="1"/>
  <c r="AI134" i="23" s="1"/>
  <c r="AB135" i="23"/>
  <c r="AE135" i="23" s="1"/>
  <c r="AG135" i="23" s="1"/>
  <c r="AH135" i="23" s="1"/>
  <c r="AI135" i="23" s="1"/>
  <c r="AB136" i="23"/>
  <c r="AE136" i="23" s="1"/>
  <c r="AG136" i="23" s="1"/>
  <c r="AH136" i="23" s="1"/>
  <c r="AI136" i="23" s="1"/>
  <c r="AB137" i="23"/>
  <c r="AE137" i="23" s="1"/>
  <c r="AG137" i="23" s="1"/>
  <c r="AH137" i="23" s="1"/>
  <c r="AI137" i="23" s="1"/>
  <c r="AB138" i="23"/>
  <c r="AE138" i="23" s="1"/>
  <c r="AG138" i="23" s="1"/>
  <c r="AH138" i="23" s="1"/>
  <c r="AI138" i="23" s="1"/>
  <c r="AB139" i="23"/>
  <c r="AE139" i="23" s="1"/>
  <c r="AG139" i="23" s="1"/>
  <c r="AH139" i="23" s="1"/>
  <c r="AI139" i="23" s="1"/>
  <c r="AB140" i="23"/>
  <c r="AE140" i="23" s="1"/>
  <c r="AG140" i="23" s="1"/>
  <c r="AH140" i="23" s="1"/>
  <c r="AI140" i="23" s="1"/>
  <c r="AB141" i="23"/>
  <c r="AE141" i="23" s="1"/>
  <c r="AG141" i="23" s="1"/>
  <c r="AH141" i="23" s="1"/>
  <c r="AI141" i="23" s="1"/>
  <c r="AB142" i="23"/>
  <c r="AE142" i="23" s="1"/>
  <c r="AG142" i="23" s="1"/>
  <c r="AH142" i="23" s="1"/>
  <c r="AI142" i="23" s="1"/>
  <c r="AB143" i="23"/>
  <c r="AE143" i="23" s="1"/>
  <c r="AG143" i="23" s="1"/>
  <c r="AH143" i="23" s="1"/>
  <c r="AI143" i="23" s="1"/>
  <c r="AB144" i="23"/>
  <c r="AE144" i="23" s="1"/>
  <c r="AG144" i="23" s="1"/>
  <c r="AH144" i="23" s="1"/>
  <c r="AI144" i="23" s="1"/>
  <c r="AB145" i="23"/>
  <c r="AE145" i="23" s="1"/>
  <c r="AG145" i="23" s="1"/>
  <c r="AH145" i="23" s="1"/>
  <c r="AI145" i="23" s="1"/>
  <c r="AB146" i="23"/>
  <c r="AE146" i="23" s="1"/>
  <c r="AG146" i="23" s="1"/>
  <c r="AH146" i="23" s="1"/>
  <c r="AI146" i="23" s="1"/>
  <c r="AB147" i="23"/>
  <c r="AE147" i="23" s="1"/>
  <c r="AG147" i="23" s="1"/>
  <c r="AH147" i="23" s="1"/>
  <c r="AI147" i="23" s="1"/>
  <c r="AB148" i="23"/>
  <c r="AE148" i="23" s="1"/>
  <c r="AG148" i="23" s="1"/>
  <c r="AH148" i="23" s="1"/>
  <c r="AI148" i="23" s="1"/>
  <c r="AB149" i="23"/>
  <c r="AE149" i="23" s="1"/>
  <c r="AG149" i="23" s="1"/>
  <c r="AH149" i="23" s="1"/>
  <c r="AI149" i="23" s="1"/>
  <c r="AB150" i="23"/>
  <c r="AE150" i="23" s="1"/>
  <c r="AG150" i="23" s="1"/>
  <c r="AH150" i="23" s="1"/>
  <c r="AI150" i="23" s="1"/>
  <c r="AB151" i="23"/>
  <c r="AE151" i="23" s="1"/>
  <c r="AG151" i="23" s="1"/>
  <c r="AH151" i="23" s="1"/>
  <c r="AI151" i="23" s="1"/>
  <c r="AB152" i="23"/>
  <c r="AE152" i="23" s="1"/>
  <c r="AG152" i="23" s="1"/>
  <c r="AH152" i="23" s="1"/>
  <c r="AI152" i="23" s="1"/>
  <c r="AB153" i="23"/>
  <c r="AE153" i="23" s="1"/>
  <c r="AG153" i="23" s="1"/>
  <c r="AH153" i="23" s="1"/>
  <c r="AI153" i="23" s="1"/>
  <c r="AB154" i="23"/>
  <c r="AE154" i="23" s="1"/>
  <c r="AG154" i="23" s="1"/>
  <c r="AH154" i="23" s="1"/>
  <c r="AI154" i="23" s="1"/>
  <c r="AB155" i="23"/>
  <c r="AE155" i="23" s="1"/>
  <c r="AG155" i="23" s="1"/>
  <c r="AH155" i="23" s="1"/>
  <c r="AI155" i="23" s="1"/>
  <c r="AB156" i="23"/>
  <c r="AE156" i="23" s="1"/>
  <c r="AG156" i="23" s="1"/>
  <c r="AH156" i="23" s="1"/>
  <c r="AI156" i="23" s="1"/>
  <c r="AB157" i="23"/>
  <c r="AE157" i="23" s="1"/>
  <c r="AG157" i="23" s="1"/>
  <c r="AH157" i="23" s="1"/>
  <c r="AI157" i="23" s="1"/>
  <c r="AB158" i="23"/>
  <c r="AE158" i="23" s="1"/>
  <c r="AG158" i="23" s="1"/>
  <c r="AH158" i="23" s="1"/>
  <c r="AI158" i="23" s="1"/>
  <c r="AB159" i="23"/>
  <c r="AE159" i="23" s="1"/>
  <c r="AG159" i="23" s="1"/>
  <c r="AH159" i="23" s="1"/>
  <c r="AI159" i="23" s="1"/>
  <c r="AB160" i="23"/>
  <c r="AE160" i="23" s="1"/>
  <c r="AG160" i="23" s="1"/>
  <c r="AH160" i="23" s="1"/>
  <c r="AI160" i="23" s="1"/>
  <c r="AB161" i="23"/>
  <c r="AE161" i="23" s="1"/>
  <c r="AG161" i="23" s="1"/>
  <c r="AH161" i="23" s="1"/>
  <c r="AI161" i="23" s="1"/>
  <c r="AB162" i="23"/>
  <c r="AE162" i="23" s="1"/>
  <c r="AG162" i="23" s="1"/>
  <c r="AH162" i="23" s="1"/>
  <c r="AI162" i="23" s="1"/>
  <c r="AB163" i="23"/>
  <c r="AE163" i="23" s="1"/>
  <c r="AG163" i="23" s="1"/>
  <c r="AH163" i="23" s="1"/>
  <c r="AI163" i="23" s="1"/>
  <c r="AB164" i="23"/>
  <c r="AE164" i="23" s="1"/>
  <c r="AG164" i="23" s="1"/>
  <c r="AH164" i="23" s="1"/>
  <c r="AI164" i="23" s="1"/>
  <c r="AB165" i="23"/>
  <c r="AE165" i="23" s="1"/>
  <c r="AG165" i="23" s="1"/>
  <c r="AH165" i="23" s="1"/>
  <c r="AI165" i="23" s="1"/>
  <c r="AB166" i="23"/>
  <c r="AE166" i="23" s="1"/>
  <c r="AG166" i="23" s="1"/>
  <c r="AH166" i="23" s="1"/>
  <c r="AI166" i="23" s="1"/>
  <c r="AB167" i="23"/>
  <c r="AE167" i="23" s="1"/>
  <c r="AG167" i="23" s="1"/>
  <c r="AH167" i="23" s="1"/>
  <c r="AI167" i="23" s="1"/>
  <c r="AB168" i="23"/>
  <c r="AE168" i="23" s="1"/>
  <c r="AG168" i="23" s="1"/>
  <c r="AH168" i="23" s="1"/>
  <c r="AI168" i="23" s="1"/>
  <c r="AB169" i="23"/>
  <c r="AE169" i="23" s="1"/>
  <c r="AG169" i="23" s="1"/>
  <c r="AH169" i="23" s="1"/>
  <c r="AI169" i="23" s="1"/>
  <c r="AB170" i="23"/>
  <c r="AE170" i="23" s="1"/>
  <c r="AG170" i="23" s="1"/>
  <c r="AH170" i="23" s="1"/>
  <c r="AI170" i="23" s="1"/>
  <c r="AB171" i="23"/>
  <c r="AE171" i="23" s="1"/>
  <c r="AG171" i="23" s="1"/>
  <c r="AH171" i="23" s="1"/>
  <c r="AI171" i="23" s="1"/>
  <c r="AB172" i="23"/>
  <c r="AE172" i="23" s="1"/>
  <c r="AG172" i="23" s="1"/>
  <c r="AH172" i="23" s="1"/>
  <c r="AI172" i="23" s="1"/>
  <c r="AB173" i="23"/>
  <c r="AE173" i="23" s="1"/>
  <c r="AG173" i="23" s="1"/>
  <c r="AH173" i="23" s="1"/>
  <c r="AI173" i="23" s="1"/>
  <c r="AB174" i="23"/>
  <c r="AE174" i="23" s="1"/>
  <c r="AG174" i="23" s="1"/>
  <c r="AH174" i="23" s="1"/>
  <c r="AI174" i="23" s="1"/>
  <c r="AB175" i="23"/>
  <c r="AE175" i="23" s="1"/>
  <c r="AG175" i="23" s="1"/>
  <c r="AH175" i="23" s="1"/>
  <c r="AI175" i="23" s="1"/>
  <c r="AB176" i="23"/>
  <c r="AE176" i="23" s="1"/>
  <c r="AG176" i="23" s="1"/>
  <c r="AH176" i="23" s="1"/>
  <c r="AI176" i="23" s="1"/>
  <c r="AB177" i="23"/>
  <c r="AE177" i="23" s="1"/>
  <c r="AG177" i="23" s="1"/>
  <c r="AH177" i="23" s="1"/>
  <c r="AI177" i="23" s="1"/>
  <c r="AB178" i="23"/>
  <c r="AE178" i="23" s="1"/>
  <c r="AG178" i="23" s="1"/>
  <c r="AH178" i="23" s="1"/>
  <c r="AI178" i="23" s="1"/>
  <c r="AB179" i="23"/>
  <c r="AE179" i="23" s="1"/>
  <c r="AG179" i="23" s="1"/>
  <c r="AH179" i="23" s="1"/>
  <c r="AI179" i="23" s="1"/>
  <c r="AB180" i="23"/>
  <c r="AE180" i="23" s="1"/>
  <c r="AG180" i="23" s="1"/>
  <c r="AH180" i="23" s="1"/>
  <c r="AI180" i="23" s="1"/>
  <c r="AB181" i="23"/>
  <c r="AE181" i="23" s="1"/>
  <c r="AG181" i="23" s="1"/>
  <c r="AH181" i="23" s="1"/>
  <c r="AI181" i="23" s="1"/>
  <c r="AB182" i="23"/>
  <c r="AE182" i="23" s="1"/>
  <c r="AG182" i="23" s="1"/>
  <c r="AH182" i="23" s="1"/>
  <c r="AI182" i="23" s="1"/>
  <c r="AB183" i="23"/>
  <c r="AE183" i="23" s="1"/>
  <c r="AG183" i="23" s="1"/>
  <c r="AH183" i="23" s="1"/>
  <c r="AI183" i="23" s="1"/>
  <c r="AB184" i="23"/>
  <c r="AE184" i="23" s="1"/>
  <c r="AG184" i="23" s="1"/>
  <c r="AH184" i="23" s="1"/>
  <c r="AI184" i="23" s="1"/>
  <c r="AB185" i="23"/>
  <c r="AE185" i="23" s="1"/>
  <c r="AG185" i="23" s="1"/>
  <c r="AH185" i="23" s="1"/>
  <c r="AI185" i="23" s="1"/>
  <c r="AB186" i="23"/>
  <c r="AE186" i="23" s="1"/>
  <c r="AG186" i="23" s="1"/>
  <c r="AH186" i="23" s="1"/>
  <c r="AI186" i="23" s="1"/>
  <c r="AB187" i="23"/>
  <c r="AE187" i="23" s="1"/>
  <c r="AG187" i="23" s="1"/>
  <c r="AH187" i="23" s="1"/>
  <c r="AI187" i="23" s="1"/>
  <c r="AB188" i="23"/>
  <c r="AE188" i="23" s="1"/>
  <c r="AG188" i="23" s="1"/>
  <c r="AH188" i="23" s="1"/>
  <c r="AI188" i="23" s="1"/>
  <c r="AB189" i="23"/>
  <c r="AE189" i="23" s="1"/>
  <c r="AG189" i="23" s="1"/>
  <c r="AH189" i="23" s="1"/>
  <c r="AI189" i="23" s="1"/>
  <c r="AB190" i="23"/>
  <c r="AE190" i="23" s="1"/>
  <c r="AG190" i="23" s="1"/>
  <c r="AH190" i="23" s="1"/>
  <c r="AI190" i="23" s="1"/>
  <c r="AB191" i="23"/>
  <c r="AE191" i="23" s="1"/>
  <c r="AG191" i="23" s="1"/>
  <c r="AH191" i="23" s="1"/>
  <c r="AI191" i="23" s="1"/>
  <c r="AB192" i="23"/>
  <c r="AE192" i="23" s="1"/>
  <c r="AG192" i="23" s="1"/>
  <c r="AH192" i="23" s="1"/>
  <c r="AI192" i="23" s="1"/>
  <c r="AB193" i="23"/>
  <c r="AE193" i="23" s="1"/>
  <c r="AG193" i="23" s="1"/>
  <c r="AH193" i="23" s="1"/>
  <c r="AI193" i="23" s="1"/>
  <c r="AB194" i="23"/>
  <c r="AE194" i="23" s="1"/>
  <c r="AG194" i="23" s="1"/>
  <c r="AH194" i="23" s="1"/>
  <c r="AI194" i="23" s="1"/>
  <c r="AB195" i="23"/>
  <c r="AE195" i="23" s="1"/>
  <c r="AG195" i="23" s="1"/>
  <c r="AH195" i="23" s="1"/>
  <c r="AI195" i="23" s="1"/>
  <c r="AB196" i="23"/>
  <c r="AE196" i="23" s="1"/>
  <c r="AG196" i="23" s="1"/>
  <c r="AH196" i="23" s="1"/>
  <c r="AI196" i="23" s="1"/>
  <c r="AB197" i="23"/>
  <c r="AE197" i="23" s="1"/>
  <c r="AG197" i="23" s="1"/>
  <c r="AH197" i="23" s="1"/>
  <c r="AI197" i="23" s="1"/>
  <c r="AB198" i="23"/>
  <c r="AE198" i="23" s="1"/>
  <c r="AG198" i="23" s="1"/>
  <c r="AH198" i="23" s="1"/>
  <c r="AI198" i="23" s="1"/>
  <c r="AB199" i="23"/>
  <c r="AE199" i="23" s="1"/>
  <c r="AG199" i="23" s="1"/>
  <c r="AH199" i="23" s="1"/>
  <c r="AI199" i="23" s="1"/>
  <c r="AB200" i="23"/>
  <c r="AE200" i="23" s="1"/>
  <c r="AG200" i="23" s="1"/>
  <c r="AH200" i="23" s="1"/>
  <c r="AI200" i="23" s="1"/>
  <c r="AB201" i="23"/>
  <c r="AE201" i="23" s="1"/>
  <c r="AG201" i="23" s="1"/>
  <c r="AH201" i="23" s="1"/>
  <c r="AI201" i="23" s="1"/>
  <c r="AB202" i="23"/>
  <c r="AE202" i="23" s="1"/>
  <c r="AG202" i="23" s="1"/>
  <c r="AH202" i="23" s="1"/>
  <c r="AI202" i="23" s="1"/>
  <c r="AB203" i="23"/>
  <c r="AE203" i="23" s="1"/>
  <c r="AG203" i="23" s="1"/>
  <c r="AH203" i="23" s="1"/>
  <c r="AI203" i="23" s="1"/>
  <c r="AB204" i="23"/>
  <c r="AE204" i="23" s="1"/>
  <c r="AG204" i="23" s="1"/>
  <c r="AH204" i="23" s="1"/>
  <c r="AI204" i="23" s="1"/>
  <c r="AB205" i="23"/>
  <c r="AE205" i="23" s="1"/>
  <c r="AG205" i="23" s="1"/>
  <c r="AH205" i="23" s="1"/>
  <c r="AI205" i="23" s="1"/>
  <c r="AB206" i="23"/>
  <c r="AE206" i="23" s="1"/>
  <c r="AG206" i="23" s="1"/>
  <c r="AH206" i="23" s="1"/>
  <c r="AI206" i="23" s="1"/>
  <c r="AB207" i="23"/>
  <c r="AE207" i="23" s="1"/>
  <c r="AG207" i="23" s="1"/>
  <c r="AH207" i="23" s="1"/>
  <c r="AI207" i="23" s="1"/>
  <c r="AB208" i="23"/>
  <c r="AE208" i="23" s="1"/>
  <c r="AG208" i="23" s="1"/>
  <c r="AH208" i="23" s="1"/>
  <c r="AI208" i="23" s="1"/>
  <c r="AB209" i="23"/>
  <c r="AE209" i="23" s="1"/>
  <c r="AG209" i="23" s="1"/>
  <c r="AH209" i="23" s="1"/>
  <c r="AI209" i="23" s="1"/>
  <c r="AB210" i="23"/>
  <c r="AE210" i="23" s="1"/>
  <c r="AG210" i="23" s="1"/>
  <c r="AH210" i="23" s="1"/>
  <c r="AI210" i="23" s="1"/>
  <c r="AB211" i="23"/>
  <c r="AE211" i="23" s="1"/>
  <c r="AG211" i="23" s="1"/>
  <c r="AH211" i="23" s="1"/>
  <c r="AI211" i="23" s="1"/>
  <c r="AB212" i="23"/>
  <c r="AE212" i="23" s="1"/>
  <c r="AG212" i="23" s="1"/>
  <c r="AH212" i="23" s="1"/>
  <c r="AI212" i="23" s="1"/>
  <c r="AB213" i="23"/>
  <c r="AE213" i="23" s="1"/>
  <c r="AG213" i="23" s="1"/>
  <c r="AH213" i="23" s="1"/>
  <c r="AI213" i="23" s="1"/>
  <c r="AB214" i="23"/>
  <c r="AE214" i="23" s="1"/>
  <c r="AG214" i="23" s="1"/>
  <c r="AH214" i="23" s="1"/>
  <c r="AI214" i="23" s="1"/>
  <c r="AB215" i="23"/>
  <c r="AE215" i="23" s="1"/>
  <c r="AG215" i="23" s="1"/>
  <c r="AH215" i="23" s="1"/>
  <c r="AI215" i="23" s="1"/>
  <c r="AB216" i="23"/>
  <c r="AE216" i="23" s="1"/>
  <c r="AG216" i="23" s="1"/>
  <c r="AH216" i="23" s="1"/>
  <c r="AI216" i="23" s="1"/>
  <c r="AB217" i="23"/>
  <c r="AE217" i="23" s="1"/>
  <c r="AG217" i="23" s="1"/>
  <c r="AH217" i="23" s="1"/>
  <c r="AI217" i="23" s="1"/>
  <c r="AB218" i="23"/>
  <c r="AE218" i="23" s="1"/>
  <c r="AG218" i="23" s="1"/>
  <c r="AH218" i="23" s="1"/>
  <c r="AI218" i="23" s="1"/>
  <c r="AB219" i="23"/>
  <c r="AE219" i="23" s="1"/>
  <c r="AG219" i="23" s="1"/>
  <c r="AH219" i="23" s="1"/>
  <c r="AI219" i="23" s="1"/>
  <c r="AB220" i="23"/>
  <c r="AE220" i="23" s="1"/>
  <c r="AG220" i="23" s="1"/>
  <c r="AH220" i="23" s="1"/>
  <c r="AI220" i="23" s="1"/>
  <c r="AB221" i="23"/>
  <c r="AE221" i="23" s="1"/>
  <c r="AG221" i="23" s="1"/>
  <c r="AH221" i="23" s="1"/>
  <c r="AI221" i="23" s="1"/>
  <c r="AB222" i="23"/>
  <c r="AE222" i="23" s="1"/>
  <c r="AG222" i="23" s="1"/>
  <c r="AH222" i="23" s="1"/>
  <c r="AI222" i="23" s="1"/>
  <c r="AB223" i="23"/>
  <c r="AE223" i="23" s="1"/>
  <c r="AG223" i="23" s="1"/>
  <c r="AH223" i="23" s="1"/>
  <c r="AI223" i="23" s="1"/>
  <c r="AB224" i="23"/>
  <c r="AE224" i="23" s="1"/>
  <c r="AG224" i="23" s="1"/>
  <c r="AH224" i="23" s="1"/>
  <c r="AI224" i="23" s="1"/>
  <c r="AB225" i="23"/>
  <c r="AE225" i="23" s="1"/>
  <c r="AG225" i="23" s="1"/>
  <c r="AH225" i="23" s="1"/>
  <c r="AI225" i="23" s="1"/>
  <c r="AB226" i="23"/>
  <c r="AE226" i="23" s="1"/>
  <c r="AG226" i="23" s="1"/>
  <c r="AH226" i="23" s="1"/>
  <c r="AI226" i="23" s="1"/>
  <c r="AB227" i="23"/>
  <c r="AE227" i="23" s="1"/>
  <c r="AG227" i="23" s="1"/>
  <c r="AH227" i="23" s="1"/>
  <c r="AI227" i="23" s="1"/>
  <c r="AB228" i="23"/>
  <c r="AE228" i="23" s="1"/>
  <c r="AG228" i="23" s="1"/>
  <c r="AH228" i="23" s="1"/>
  <c r="AI228" i="23" s="1"/>
  <c r="AB229" i="23"/>
  <c r="AE229" i="23" s="1"/>
  <c r="AG229" i="23" s="1"/>
  <c r="AH229" i="23" s="1"/>
  <c r="AI229" i="23" s="1"/>
  <c r="AB230" i="23"/>
  <c r="AE230" i="23" s="1"/>
  <c r="AG230" i="23" s="1"/>
  <c r="AH230" i="23" s="1"/>
  <c r="AI230" i="23" s="1"/>
  <c r="AB231" i="23"/>
  <c r="AE231" i="23" s="1"/>
  <c r="AG231" i="23" s="1"/>
  <c r="AH231" i="23" s="1"/>
  <c r="AI231" i="23" s="1"/>
  <c r="AB232" i="23"/>
  <c r="AE232" i="23" s="1"/>
  <c r="AG232" i="23" s="1"/>
  <c r="AH232" i="23" s="1"/>
  <c r="AI232" i="23" s="1"/>
  <c r="AB233" i="23"/>
  <c r="AE233" i="23" s="1"/>
  <c r="AG233" i="23" s="1"/>
  <c r="AH233" i="23" s="1"/>
  <c r="AI233" i="23" s="1"/>
  <c r="AB234" i="23"/>
  <c r="AE234" i="23" s="1"/>
  <c r="AG234" i="23" s="1"/>
  <c r="AH234" i="23" s="1"/>
  <c r="AI234" i="23" s="1"/>
  <c r="AB235" i="23"/>
  <c r="AE235" i="23" s="1"/>
  <c r="AG235" i="23" s="1"/>
  <c r="AH235" i="23" s="1"/>
  <c r="AI235" i="23" s="1"/>
  <c r="AB236" i="23"/>
  <c r="AE236" i="23" s="1"/>
  <c r="AG236" i="23" s="1"/>
  <c r="AH236" i="23" s="1"/>
  <c r="AI236" i="23" s="1"/>
  <c r="AB237" i="23"/>
  <c r="AE237" i="23" s="1"/>
  <c r="AG237" i="23" s="1"/>
  <c r="AH237" i="23" s="1"/>
  <c r="AI237" i="23" s="1"/>
  <c r="AB238" i="23"/>
  <c r="AE238" i="23" s="1"/>
  <c r="AG238" i="23" s="1"/>
  <c r="AH238" i="23" s="1"/>
  <c r="AI238" i="23" s="1"/>
  <c r="AB239" i="23"/>
  <c r="AE239" i="23" s="1"/>
  <c r="AG239" i="23" s="1"/>
  <c r="AH239" i="23" s="1"/>
  <c r="AI239" i="23" s="1"/>
  <c r="AB240" i="23"/>
  <c r="AE240" i="23" s="1"/>
  <c r="AG240" i="23" s="1"/>
  <c r="AH240" i="23" s="1"/>
  <c r="AI240" i="23" s="1"/>
  <c r="AB241" i="23"/>
  <c r="AE241" i="23" s="1"/>
  <c r="AG241" i="23" s="1"/>
  <c r="AH241" i="23" s="1"/>
  <c r="AI241" i="23" s="1"/>
  <c r="AB242" i="23"/>
  <c r="AE242" i="23" s="1"/>
  <c r="AG242" i="23" s="1"/>
  <c r="AH242" i="23" s="1"/>
  <c r="AI242" i="23" s="1"/>
  <c r="AB243" i="23"/>
  <c r="AE243" i="23" s="1"/>
  <c r="AG243" i="23" s="1"/>
  <c r="AH243" i="23" s="1"/>
  <c r="AI243" i="23" s="1"/>
  <c r="AB244" i="23"/>
  <c r="AE244" i="23" s="1"/>
  <c r="AG244" i="23" s="1"/>
  <c r="AH244" i="23" s="1"/>
  <c r="AI244" i="23" s="1"/>
  <c r="AB245" i="23"/>
  <c r="AE245" i="23" s="1"/>
  <c r="AG245" i="23" s="1"/>
  <c r="AH245" i="23" s="1"/>
  <c r="AI245" i="23" s="1"/>
  <c r="AB246" i="23"/>
  <c r="AE246" i="23" s="1"/>
  <c r="AG246" i="23" s="1"/>
  <c r="AH246" i="23" s="1"/>
  <c r="AI246" i="23" s="1"/>
  <c r="AB247" i="23"/>
  <c r="AE247" i="23" s="1"/>
  <c r="AG247" i="23" s="1"/>
  <c r="AH247" i="23" s="1"/>
  <c r="AI247" i="23" s="1"/>
  <c r="AB248" i="23"/>
  <c r="AE248" i="23" s="1"/>
  <c r="AG248" i="23" s="1"/>
  <c r="AH248" i="23" s="1"/>
  <c r="AI248" i="23" s="1"/>
  <c r="AB249" i="23"/>
  <c r="AE249" i="23" s="1"/>
  <c r="AG249" i="23" s="1"/>
  <c r="AH249" i="23" s="1"/>
  <c r="AI249" i="23" s="1"/>
  <c r="AB250" i="23"/>
  <c r="AE250" i="23" s="1"/>
  <c r="AG250" i="23" s="1"/>
  <c r="AH250" i="23" s="1"/>
  <c r="AI250" i="23" s="1"/>
  <c r="AB251" i="23"/>
  <c r="AE251" i="23" s="1"/>
  <c r="AG251" i="23" s="1"/>
  <c r="AH251" i="23" s="1"/>
  <c r="AI251" i="23" s="1"/>
  <c r="AB252" i="23"/>
  <c r="AE252" i="23" s="1"/>
  <c r="AG252" i="23" s="1"/>
  <c r="AH252" i="23" s="1"/>
  <c r="AI252" i="23" s="1"/>
  <c r="AB253" i="23"/>
  <c r="AE253" i="23" s="1"/>
  <c r="AG253" i="23" s="1"/>
  <c r="AH253" i="23" s="1"/>
  <c r="AI253" i="23" s="1"/>
  <c r="AB254" i="23"/>
  <c r="AE254" i="23" s="1"/>
  <c r="AG254" i="23" s="1"/>
  <c r="AH254" i="23" s="1"/>
  <c r="AI254" i="23" s="1"/>
  <c r="AB255" i="23"/>
  <c r="AE255" i="23" s="1"/>
  <c r="AG255" i="23" s="1"/>
  <c r="AH255" i="23" s="1"/>
  <c r="AI255" i="23" s="1"/>
  <c r="AB256" i="23"/>
  <c r="AE256" i="23" s="1"/>
  <c r="AG256" i="23" s="1"/>
  <c r="AH256" i="23" s="1"/>
  <c r="AI256" i="23" s="1"/>
  <c r="AB257" i="23"/>
  <c r="AE257" i="23" s="1"/>
  <c r="AG257" i="23" s="1"/>
  <c r="AH257" i="23" s="1"/>
  <c r="AI257" i="23" s="1"/>
  <c r="AB258" i="23"/>
  <c r="AE258" i="23" s="1"/>
  <c r="AG258" i="23" s="1"/>
  <c r="AH258" i="23" s="1"/>
  <c r="AI258" i="23" s="1"/>
  <c r="AB259" i="23"/>
  <c r="AE259" i="23" s="1"/>
  <c r="AG259" i="23" s="1"/>
  <c r="AH259" i="23" s="1"/>
  <c r="AI259" i="23" s="1"/>
  <c r="AB260" i="23"/>
  <c r="AE260" i="23" s="1"/>
  <c r="AG260" i="23" s="1"/>
  <c r="AH260" i="23" s="1"/>
  <c r="AI260" i="23" s="1"/>
  <c r="AB261" i="23"/>
  <c r="AE261" i="23" s="1"/>
  <c r="AG261" i="23" s="1"/>
  <c r="AH261" i="23" s="1"/>
  <c r="AI261" i="23" s="1"/>
  <c r="AB262" i="23"/>
  <c r="AE262" i="23" s="1"/>
  <c r="AG262" i="23" s="1"/>
  <c r="AH262" i="23" s="1"/>
  <c r="AI262" i="23" s="1"/>
  <c r="AB263" i="23"/>
  <c r="AE263" i="23" s="1"/>
  <c r="AG263" i="23" s="1"/>
  <c r="AH263" i="23" s="1"/>
  <c r="AI263" i="23" s="1"/>
  <c r="AB264" i="23"/>
  <c r="AE264" i="23" s="1"/>
  <c r="AG264" i="23" s="1"/>
  <c r="AH264" i="23" s="1"/>
  <c r="AI264" i="23" s="1"/>
  <c r="AB265" i="23"/>
  <c r="AE265" i="23" s="1"/>
  <c r="AG265" i="23" s="1"/>
  <c r="AH265" i="23" s="1"/>
  <c r="AI265" i="23" s="1"/>
  <c r="AB266" i="23"/>
  <c r="AE266" i="23" s="1"/>
  <c r="AG266" i="23" s="1"/>
  <c r="AH266" i="23" s="1"/>
  <c r="AI266" i="23" s="1"/>
  <c r="AB267" i="23"/>
  <c r="AE267" i="23" s="1"/>
  <c r="AG267" i="23" s="1"/>
  <c r="AH267" i="23" s="1"/>
  <c r="AI267" i="23" s="1"/>
  <c r="AB268" i="23"/>
  <c r="AE268" i="23" s="1"/>
  <c r="AG268" i="23" s="1"/>
  <c r="AH268" i="23" s="1"/>
  <c r="AI268" i="23" s="1"/>
  <c r="AB269" i="23"/>
  <c r="AE269" i="23" s="1"/>
  <c r="AG269" i="23" s="1"/>
  <c r="AH269" i="23" s="1"/>
  <c r="AI269" i="23" s="1"/>
  <c r="AB270" i="23"/>
  <c r="AE270" i="23" s="1"/>
  <c r="AG270" i="23" s="1"/>
  <c r="AH270" i="23" s="1"/>
  <c r="AI270" i="23" s="1"/>
  <c r="AB271" i="23"/>
  <c r="AE271" i="23" s="1"/>
  <c r="AG271" i="23" s="1"/>
  <c r="AH271" i="23" s="1"/>
  <c r="AI271" i="23" s="1"/>
  <c r="AB272" i="23"/>
  <c r="AE272" i="23" s="1"/>
  <c r="AG272" i="23" s="1"/>
  <c r="AH272" i="23" s="1"/>
  <c r="AI272" i="23" s="1"/>
  <c r="AB273" i="23"/>
  <c r="AE273" i="23" s="1"/>
  <c r="AG273" i="23" s="1"/>
  <c r="AH273" i="23" s="1"/>
  <c r="AI273" i="23" s="1"/>
  <c r="AB274" i="23"/>
  <c r="AE274" i="23" s="1"/>
  <c r="AG274" i="23" s="1"/>
  <c r="AH274" i="23" s="1"/>
  <c r="AI274" i="23" s="1"/>
  <c r="AB275" i="23"/>
  <c r="AE275" i="23" s="1"/>
  <c r="AG275" i="23" s="1"/>
  <c r="AH275" i="23" s="1"/>
  <c r="AI275" i="23" s="1"/>
  <c r="AB276" i="23"/>
  <c r="AE276" i="23" s="1"/>
  <c r="AG276" i="23" s="1"/>
  <c r="AH276" i="23" s="1"/>
  <c r="AI276" i="23" s="1"/>
  <c r="AB277" i="23"/>
  <c r="AE277" i="23" s="1"/>
  <c r="AG277" i="23" s="1"/>
  <c r="AH277" i="23" s="1"/>
  <c r="AI277" i="23" s="1"/>
  <c r="AB278" i="23"/>
  <c r="AE278" i="23" s="1"/>
  <c r="AG278" i="23" s="1"/>
  <c r="AH278" i="23" s="1"/>
  <c r="AI278" i="23" s="1"/>
  <c r="AB279" i="23"/>
  <c r="AE279" i="23" s="1"/>
  <c r="AG279" i="23" s="1"/>
  <c r="AH279" i="23" s="1"/>
  <c r="AI279" i="23" s="1"/>
  <c r="AB280" i="23"/>
  <c r="AE280" i="23" s="1"/>
  <c r="AG280" i="23" s="1"/>
  <c r="AH280" i="23" s="1"/>
  <c r="AI280" i="23" s="1"/>
  <c r="AB281" i="23"/>
  <c r="AE281" i="23" s="1"/>
  <c r="AG281" i="23" s="1"/>
  <c r="AH281" i="23" s="1"/>
  <c r="AI281" i="23" s="1"/>
  <c r="AB282" i="23"/>
  <c r="AE282" i="23" s="1"/>
  <c r="AG282" i="23" s="1"/>
  <c r="AH282" i="23" s="1"/>
  <c r="AI282" i="23" s="1"/>
  <c r="AB283" i="23"/>
  <c r="AE283" i="23" s="1"/>
  <c r="AG283" i="23" s="1"/>
  <c r="AH283" i="23" s="1"/>
  <c r="AI283" i="23" s="1"/>
  <c r="AB284" i="23"/>
  <c r="AE284" i="23" s="1"/>
  <c r="AG284" i="23" s="1"/>
  <c r="AH284" i="23" s="1"/>
  <c r="AI284" i="23" s="1"/>
  <c r="AB285" i="23"/>
  <c r="AE285" i="23" s="1"/>
  <c r="AG285" i="23" s="1"/>
  <c r="AH285" i="23" s="1"/>
  <c r="AI285" i="23" s="1"/>
  <c r="AB286" i="23"/>
  <c r="AE286" i="23" s="1"/>
  <c r="AG286" i="23" s="1"/>
  <c r="AH286" i="23" s="1"/>
  <c r="AI286" i="23" s="1"/>
  <c r="AB287" i="23"/>
  <c r="AE287" i="23" s="1"/>
  <c r="AG287" i="23" s="1"/>
  <c r="AH287" i="23" s="1"/>
  <c r="AI287" i="23" s="1"/>
  <c r="AB288" i="23"/>
  <c r="AE288" i="23" s="1"/>
  <c r="AG288" i="23" s="1"/>
  <c r="AH288" i="23" s="1"/>
  <c r="AI288" i="23" s="1"/>
  <c r="AB289" i="23"/>
  <c r="AE289" i="23" s="1"/>
  <c r="AG289" i="23" s="1"/>
  <c r="AH289" i="23" s="1"/>
  <c r="AI289" i="23" s="1"/>
  <c r="AB290" i="23"/>
  <c r="AE290" i="23" s="1"/>
  <c r="AG290" i="23" s="1"/>
  <c r="AH290" i="23" s="1"/>
  <c r="AI290" i="23" s="1"/>
  <c r="AB291" i="23"/>
  <c r="AE291" i="23" s="1"/>
  <c r="AG291" i="23" s="1"/>
  <c r="AH291" i="23" s="1"/>
  <c r="AI291" i="23" s="1"/>
  <c r="AB292" i="23"/>
  <c r="AE292" i="23" s="1"/>
  <c r="AG292" i="23" s="1"/>
  <c r="AH292" i="23" s="1"/>
  <c r="AI292" i="23" s="1"/>
  <c r="AB293" i="23"/>
  <c r="AE293" i="23" s="1"/>
  <c r="AG293" i="23" s="1"/>
  <c r="AH293" i="23" s="1"/>
  <c r="AI293" i="23" s="1"/>
  <c r="AB294" i="23"/>
  <c r="AE294" i="23" s="1"/>
  <c r="AG294" i="23" s="1"/>
  <c r="AH294" i="23" s="1"/>
  <c r="AI294" i="23" s="1"/>
  <c r="AB295" i="23"/>
  <c r="AE295" i="23" s="1"/>
  <c r="AG295" i="23" s="1"/>
  <c r="AH295" i="23" s="1"/>
  <c r="AI295" i="23" s="1"/>
  <c r="AB296" i="23"/>
  <c r="AE296" i="23" s="1"/>
  <c r="AG296" i="23" s="1"/>
  <c r="AH296" i="23" s="1"/>
  <c r="AI296" i="23" s="1"/>
  <c r="AB297" i="23"/>
  <c r="AE297" i="23" s="1"/>
  <c r="AG297" i="23" s="1"/>
  <c r="AH297" i="23" s="1"/>
  <c r="AI297" i="23" s="1"/>
  <c r="AB298" i="23"/>
  <c r="AE298" i="23" s="1"/>
  <c r="AG298" i="23" s="1"/>
  <c r="AH298" i="23" s="1"/>
  <c r="AI298" i="23" s="1"/>
  <c r="AB299" i="23"/>
  <c r="AE299" i="23" s="1"/>
  <c r="AG299" i="23" s="1"/>
  <c r="AH299" i="23" s="1"/>
  <c r="AI299" i="23" s="1"/>
  <c r="AB300" i="23"/>
  <c r="AE300" i="23" s="1"/>
  <c r="AG300" i="23" s="1"/>
  <c r="AH300" i="23" s="1"/>
  <c r="AI300" i="23" s="1"/>
  <c r="AB301" i="23"/>
  <c r="AE301" i="23" s="1"/>
  <c r="AG301" i="23" s="1"/>
  <c r="AH301" i="23" s="1"/>
  <c r="AI301" i="23" s="1"/>
  <c r="AB302" i="23"/>
  <c r="AE302" i="23" s="1"/>
  <c r="AG302" i="23" s="1"/>
  <c r="AH302" i="23" s="1"/>
  <c r="AI302" i="23" s="1"/>
  <c r="AB303" i="23"/>
  <c r="AE303" i="23" s="1"/>
  <c r="AG303" i="23" s="1"/>
  <c r="AH303" i="23" s="1"/>
  <c r="AI303" i="23" s="1"/>
  <c r="AB304" i="23"/>
  <c r="AE304" i="23" s="1"/>
  <c r="AG304" i="23" s="1"/>
  <c r="AH304" i="23" s="1"/>
  <c r="AI304" i="23" s="1"/>
  <c r="AB305" i="23"/>
  <c r="AE305" i="23" s="1"/>
  <c r="AG305" i="23" s="1"/>
  <c r="AH305" i="23" s="1"/>
  <c r="AI305" i="23" s="1"/>
  <c r="AB306" i="23"/>
  <c r="AE306" i="23" s="1"/>
  <c r="AG306" i="23" s="1"/>
  <c r="AH306" i="23" s="1"/>
  <c r="AI306" i="23" s="1"/>
  <c r="AB307" i="23"/>
  <c r="AE307" i="23" s="1"/>
  <c r="AG307" i="23" s="1"/>
  <c r="AH307" i="23" s="1"/>
  <c r="AI307" i="23" s="1"/>
  <c r="AB308" i="23"/>
  <c r="AE308" i="23" s="1"/>
  <c r="AG308" i="23" s="1"/>
  <c r="AH308" i="23" s="1"/>
  <c r="AI308" i="23" s="1"/>
  <c r="AB309" i="23"/>
  <c r="AE309" i="23" s="1"/>
  <c r="AG309" i="23" s="1"/>
  <c r="AH309" i="23" s="1"/>
  <c r="AI309" i="23" s="1"/>
  <c r="AB310" i="23"/>
  <c r="AE310" i="23" s="1"/>
  <c r="AG310" i="23" s="1"/>
  <c r="AH310" i="23" s="1"/>
  <c r="AI310" i="23" s="1"/>
  <c r="AB311" i="23"/>
  <c r="AE311" i="23" s="1"/>
  <c r="AG311" i="23" s="1"/>
  <c r="AH311" i="23" s="1"/>
  <c r="AI311" i="23" s="1"/>
  <c r="AB312" i="23"/>
  <c r="AE312" i="23" s="1"/>
  <c r="AG312" i="23" s="1"/>
  <c r="AH312" i="23" s="1"/>
  <c r="AI312" i="23" s="1"/>
  <c r="AB313" i="23"/>
  <c r="AE313" i="23" s="1"/>
  <c r="AG313" i="23" s="1"/>
  <c r="AH313" i="23" s="1"/>
  <c r="AI313" i="23" s="1"/>
  <c r="AB314" i="23"/>
  <c r="AE314" i="23" s="1"/>
  <c r="AG314" i="23" s="1"/>
  <c r="AH314" i="23" s="1"/>
  <c r="AI314" i="23" s="1"/>
  <c r="AB315" i="23"/>
  <c r="AE315" i="23" s="1"/>
  <c r="AG315" i="23" s="1"/>
  <c r="AH315" i="23" s="1"/>
  <c r="AI315" i="23" s="1"/>
  <c r="AB316" i="23"/>
  <c r="AE316" i="23" s="1"/>
  <c r="AG316" i="23" s="1"/>
  <c r="AH316" i="23" s="1"/>
  <c r="AI316" i="23" s="1"/>
  <c r="AB317" i="23"/>
  <c r="AE317" i="23" s="1"/>
  <c r="AG317" i="23" s="1"/>
  <c r="AH317" i="23" s="1"/>
  <c r="AI317" i="23" s="1"/>
  <c r="AB318" i="23"/>
  <c r="AE318" i="23" s="1"/>
  <c r="AG318" i="23" s="1"/>
  <c r="AH318" i="23" s="1"/>
  <c r="AI318" i="23" s="1"/>
  <c r="AB319" i="23"/>
  <c r="AE319" i="23" s="1"/>
  <c r="AG319" i="23" s="1"/>
  <c r="AH319" i="23" s="1"/>
  <c r="AI319" i="23" s="1"/>
  <c r="AB320" i="23"/>
  <c r="AE320" i="23" s="1"/>
  <c r="AG320" i="23" s="1"/>
  <c r="AH320" i="23" s="1"/>
  <c r="AI320" i="23" s="1"/>
  <c r="AB321" i="23"/>
  <c r="AE321" i="23" s="1"/>
  <c r="AG321" i="23" s="1"/>
  <c r="AH321" i="23" s="1"/>
  <c r="AI321" i="23" s="1"/>
  <c r="AB322" i="23"/>
  <c r="AE322" i="23" s="1"/>
  <c r="AG322" i="23" s="1"/>
  <c r="AH322" i="23" s="1"/>
  <c r="AI322" i="23" s="1"/>
  <c r="AB323" i="23"/>
  <c r="AE323" i="23" s="1"/>
  <c r="AG323" i="23" s="1"/>
  <c r="AH323" i="23" s="1"/>
  <c r="AI323" i="23" s="1"/>
  <c r="AB324" i="23"/>
  <c r="AE324" i="23" s="1"/>
  <c r="AG324" i="23" s="1"/>
  <c r="AH324" i="23" s="1"/>
  <c r="AI324" i="23" s="1"/>
  <c r="AB325" i="23"/>
  <c r="AE325" i="23" s="1"/>
  <c r="AG325" i="23" s="1"/>
  <c r="AH325" i="23" s="1"/>
  <c r="AI325" i="23" s="1"/>
  <c r="AB326" i="23"/>
  <c r="AE326" i="23" s="1"/>
  <c r="AG326" i="23" s="1"/>
  <c r="AH326" i="23" s="1"/>
  <c r="AI326" i="23" s="1"/>
  <c r="AB327" i="23"/>
  <c r="AE327" i="23" s="1"/>
  <c r="AG327" i="23" s="1"/>
  <c r="AH327" i="23" s="1"/>
  <c r="AI327" i="23" s="1"/>
  <c r="AB328" i="23"/>
  <c r="AE328" i="23" s="1"/>
  <c r="AG328" i="23" s="1"/>
  <c r="AH328" i="23" s="1"/>
  <c r="AI328" i="23" s="1"/>
  <c r="AB329" i="23"/>
  <c r="AE329" i="23" s="1"/>
  <c r="AG329" i="23" s="1"/>
  <c r="AH329" i="23" s="1"/>
  <c r="AI329" i="23" s="1"/>
  <c r="AB330" i="23"/>
  <c r="AE330" i="23" s="1"/>
  <c r="AG330" i="23" s="1"/>
  <c r="AH330" i="23" s="1"/>
  <c r="AI330" i="23" s="1"/>
  <c r="AB331" i="23"/>
  <c r="AE331" i="23" s="1"/>
  <c r="AG331" i="23" s="1"/>
  <c r="AH331" i="23" s="1"/>
  <c r="AI331" i="23" s="1"/>
  <c r="AB332" i="23"/>
  <c r="AE332" i="23" s="1"/>
  <c r="AG332" i="23" s="1"/>
  <c r="AH332" i="23" s="1"/>
  <c r="AI332" i="23" s="1"/>
  <c r="AB333" i="23"/>
  <c r="AE333" i="23" s="1"/>
  <c r="AG333" i="23" s="1"/>
  <c r="AH333" i="23" s="1"/>
  <c r="AI333" i="23" s="1"/>
  <c r="AB334" i="23"/>
  <c r="AE334" i="23" s="1"/>
  <c r="AG334" i="23" s="1"/>
  <c r="AH334" i="23" s="1"/>
  <c r="AI334" i="23" s="1"/>
  <c r="AB335" i="23"/>
  <c r="AE335" i="23" s="1"/>
  <c r="AG335" i="23" s="1"/>
  <c r="AH335" i="23" s="1"/>
  <c r="AI335" i="23" s="1"/>
  <c r="AB336" i="23"/>
  <c r="AE336" i="23" s="1"/>
  <c r="AG336" i="23" s="1"/>
  <c r="AH336" i="23" s="1"/>
  <c r="AI336" i="23" s="1"/>
  <c r="AB337" i="23"/>
  <c r="AE337" i="23" s="1"/>
  <c r="AG337" i="23" s="1"/>
  <c r="AH337" i="23" s="1"/>
  <c r="AI337" i="23" s="1"/>
  <c r="AB338" i="23"/>
  <c r="AE338" i="23" s="1"/>
  <c r="AG338" i="23" s="1"/>
  <c r="AH338" i="23" s="1"/>
  <c r="AI338" i="23" s="1"/>
  <c r="AB339" i="23"/>
  <c r="AE339" i="23" s="1"/>
  <c r="AG339" i="23" s="1"/>
  <c r="AH339" i="23" s="1"/>
  <c r="AI339" i="23" s="1"/>
  <c r="AB340" i="23"/>
  <c r="AE340" i="23" s="1"/>
  <c r="AG340" i="23" s="1"/>
  <c r="AH340" i="23" s="1"/>
  <c r="AI340" i="23" s="1"/>
  <c r="AB341" i="23"/>
  <c r="AE341" i="23" s="1"/>
  <c r="AG341" i="23" s="1"/>
  <c r="AH341" i="23" s="1"/>
  <c r="AI341" i="23" s="1"/>
  <c r="AB342" i="23"/>
  <c r="AE342" i="23" s="1"/>
  <c r="AG342" i="23" s="1"/>
  <c r="AH342" i="23" s="1"/>
  <c r="AI342" i="23" s="1"/>
  <c r="AB343" i="23"/>
  <c r="AE343" i="23" s="1"/>
  <c r="AG343" i="23" s="1"/>
  <c r="AH343" i="23" s="1"/>
  <c r="AI343" i="23" s="1"/>
  <c r="AB344" i="23"/>
  <c r="AE344" i="23" s="1"/>
  <c r="AG344" i="23" s="1"/>
  <c r="AH344" i="23" s="1"/>
  <c r="AI344" i="23" s="1"/>
  <c r="AB345" i="23"/>
  <c r="AE345" i="23" s="1"/>
  <c r="AG345" i="23" s="1"/>
  <c r="AH345" i="23" s="1"/>
  <c r="AI345" i="23" s="1"/>
  <c r="AB346" i="23"/>
  <c r="AE346" i="23" s="1"/>
  <c r="AG346" i="23" s="1"/>
  <c r="AH346" i="23" s="1"/>
  <c r="AI346" i="23" s="1"/>
  <c r="AB347" i="23"/>
  <c r="AE347" i="23" s="1"/>
  <c r="AG347" i="23" s="1"/>
  <c r="AH347" i="23" s="1"/>
  <c r="AI347" i="23" s="1"/>
  <c r="AB348" i="23"/>
  <c r="AE348" i="23" s="1"/>
  <c r="AG348" i="23" s="1"/>
  <c r="AH348" i="23" s="1"/>
  <c r="AI348" i="23" s="1"/>
  <c r="AB349" i="23"/>
  <c r="AE349" i="23" s="1"/>
  <c r="AG349" i="23" s="1"/>
  <c r="AH349" i="23" s="1"/>
  <c r="AI349" i="23" s="1"/>
  <c r="AB350" i="23"/>
  <c r="AE350" i="23" s="1"/>
  <c r="AG350" i="23" s="1"/>
  <c r="AH350" i="23" s="1"/>
  <c r="AI350" i="23" s="1"/>
  <c r="AB351" i="23"/>
  <c r="AE351" i="23" s="1"/>
  <c r="AG351" i="23" s="1"/>
  <c r="AH351" i="23" s="1"/>
  <c r="AI351" i="23" s="1"/>
  <c r="AB352" i="23"/>
  <c r="AE352" i="23" s="1"/>
  <c r="AG352" i="23" s="1"/>
  <c r="AH352" i="23" s="1"/>
  <c r="AI352" i="23" s="1"/>
  <c r="AB353" i="23"/>
  <c r="AE353" i="23" s="1"/>
  <c r="AG353" i="23" s="1"/>
  <c r="AH353" i="23" s="1"/>
  <c r="AI353" i="23" s="1"/>
  <c r="AB354" i="23"/>
  <c r="AE354" i="23" s="1"/>
  <c r="AG354" i="23" s="1"/>
  <c r="AH354" i="23" s="1"/>
  <c r="AI354" i="23" s="1"/>
  <c r="AB355" i="23"/>
  <c r="AE355" i="23" s="1"/>
  <c r="AG355" i="23" s="1"/>
  <c r="AH355" i="23" s="1"/>
  <c r="AI355" i="23" s="1"/>
  <c r="AB356" i="23"/>
  <c r="AE356" i="23" s="1"/>
  <c r="AG356" i="23" s="1"/>
  <c r="AH356" i="23" s="1"/>
  <c r="AI356" i="23" s="1"/>
  <c r="AB357" i="23"/>
  <c r="AE357" i="23" s="1"/>
  <c r="AG357" i="23" s="1"/>
  <c r="AH357" i="23" s="1"/>
  <c r="AI357" i="23" s="1"/>
  <c r="AB358" i="23"/>
  <c r="AE358" i="23" s="1"/>
  <c r="AG358" i="23" s="1"/>
  <c r="AH358" i="23" s="1"/>
  <c r="AI358" i="23" s="1"/>
  <c r="AB359" i="23"/>
  <c r="AE359" i="23" s="1"/>
  <c r="AG359" i="23" s="1"/>
  <c r="AH359" i="23" s="1"/>
  <c r="AI359" i="23" s="1"/>
  <c r="AB360" i="23"/>
  <c r="AE360" i="23" s="1"/>
  <c r="AG360" i="23" s="1"/>
  <c r="AH360" i="23" s="1"/>
  <c r="AI360" i="23" s="1"/>
  <c r="AB361" i="23"/>
  <c r="AE361" i="23" s="1"/>
  <c r="AG361" i="23" s="1"/>
  <c r="AH361" i="23" s="1"/>
  <c r="AI361" i="23" s="1"/>
  <c r="AB362" i="23"/>
  <c r="AE362" i="23" s="1"/>
  <c r="AG362" i="23" s="1"/>
  <c r="AH362" i="23" s="1"/>
  <c r="AI362" i="23" s="1"/>
  <c r="AB363" i="23"/>
  <c r="AE363" i="23" s="1"/>
  <c r="AG363" i="23" s="1"/>
  <c r="AH363" i="23" s="1"/>
  <c r="AI363" i="23" s="1"/>
  <c r="AB364" i="23"/>
  <c r="AE364" i="23" s="1"/>
  <c r="AG364" i="23" s="1"/>
  <c r="AH364" i="23" s="1"/>
  <c r="AI364" i="23" s="1"/>
  <c r="AB365" i="23"/>
  <c r="AE365" i="23" s="1"/>
  <c r="AG365" i="23" s="1"/>
  <c r="AH365" i="23" s="1"/>
  <c r="AI365" i="23" s="1"/>
  <c r="AB366" i="23"/>
  <c r="AE366" i="23" s="1"/>
  <c r="AG366" i="23" s="1"/>
  <c r="AH366" i="23" s="1"/>
  <c r="AI366" i="23" s="1"/>
  <c r="AB367" i="23"/>
  <c r="AE367" i="23" s="1"/>
  <c r="AG367" i="23" s="1"/>
  <c r="AH367" i="23" s="1"/>
  <c r="AI367" i="23" s="1"/>
  <c r="AB368" i="23"/>
  <c r="AE368" i="23" s="1"/>
  <c r="AG368" i="23" s="1"/>
  <c r="AH368" i="23" s="1"/>
  <c r="AI368" i="23" s="1"/>
  <c r="AB369" i="23"/>
  <c r="AE369" i="23" s="1"/>
  <c r="AG369" i="23" s="1"/>
  <c r="AH369" i="23" s="1"/>
  <c r="AI369" i="23" s="1"/>
  <c r="AB370" i="23"/>
  <c r="AE370" i="23" s="1"/>
  <c r="AG370" i="23" s="1"/>
  <c r="AH370" i="23" s="1"/>
  <c r="AI370" i="23" s="1"/>
  <c r="AB371" i="23"/>
  <c r="AE371" i="23" s="1"/>
  <c r="AG371" i="23" s="1"/>
  <c r="AH371" i="23" s="1"/>
  <c r="AI371" i="23" s="1"/>
  <c r="AB372" i="23"/>
  <c r="AE372" i="23" s="1"/>
  <c r="AG372" i="23" s="1"/>
  <c r="AH372" i="23" s="1"/>
  <c r="AI372" i="23" s="1"/>
  <c r="AB373" i="23"/>
  <c r="AE373" i="23" s="1"/>
  <c r="AG373" i="23" s="1"/>
  <c r="AH373" i="23" s="1"/>
  <c r="AI373" i="23" s="1"/>
  <c r="AB374" i="23"/>
  <c r="AE374" i="23" s="1"/>
  <c r="AG374" i="23" s="1"/>
  <c r="AH374" i="23" s="1"/>
  <c r="AI374" i="23" s="1"/>
  <c r="AB375" i="23"/>
  <c r="AE375" i="23" s="1"/>
  <c r="AG375" i="23" s="1"/>
  <c r="AH375" i="23" s="1"/>
  <c r="AI375" i="23" s="1"/>
  <c r="AB376" i="23"/>
  <c r="AE376" i="23" s="1"/>
  <c r="AG376" i="23" s="1"/>
  <c r="AH376" i="23" s="1"/>
  <c r="AI376" i="23" s="1"/>
  <c r="AB377" i="23"/>
  <c r="AE377" i="23" s="1"/>
  <c r="AG377" i="23" s="1"/>
  <c r="AH377" i="23" s="1"/>
  <c r="AI377" i="23" s="1"/>
  <c r="AB378" i="23"/>
  <c r="AE378" i="23" s="1"/>
  <c r="AG378" i="23" s="1"/>
  <c r="AH378" i="23" s="1"/>
  <c r="AI378" i="23" s="1"/>
  <c r="AB379" i="23"/>
  <c r="AE379" i="23" s="1"/>
  <c r="AG379" i="23" s="1"/>
  <c r="AH379" i="23" s="1"/>
  <c r="AI379" i="23" s="1"/>
  <c r="AB380" i="23"/>
  <c r="AE380" i="23" s="1"/>
  <c r="AG380" i="23" s="1"/>
  <c r="AH380" i="23" s="1"/>
  <c r="AI380" i="23" s="1"/>
  <c r="AB381" i="23"/>
  <c r="AE381" i="23" s="1"/>
  <c r="AG381" i="23" s="1"/>
  <c r="AH381" i="23" s="1"/>
  <c r="AI381" i="23" s="1"/>
  <c r="AB382" i="23"/>
  <c r="AE382" i="23" s="1"/>
  <c r="AG382" i="23" s="1"/>
  <c r="AH382" i="23" s="1"/>
  <c r="AI382" i="23" s="1"/>
  <c r="AB383" i="23"/>
  <c r="AE383" i="23" s="1"/>
  <c r="AG383" i="23" s="1"/>
  <c r="AH383" i="23" s="1"/>
  <c r="AI383" i="23" s="1"/>
  <c r="AB384" i="23"/>
  <c r="AE384" i="23" s="1"/>
  <c r="AG384" i="23" s="1"/>
  <c r="AH384" i="23" s="1"/>
  <c r="AI384" i="23" s="1"/>
  <c r="AB385" i="23"/>
  <c r="AE385" i="23" s="1"/>
  <c r="AG385" i="23" s="1"/>
  <c r="AH385" i="23" s="1"/>
  <c r="AI385" i="23" s="1"/>
  <c r="AB386" i="23"/>
  <c r="AE386" i="23" s="1"/>
  <c r="AG386" i="23" s="1"/>
  <c r="AH386" i="23" s="1"/>
  <c r="AI386" i="23" s="1"/>
  <c r="AB387" i="23"/>
  <c r="AE387" i="23" s="1"/>
  <c r="AG387" i="23" s="1"/>
  <c r="AH387" i="23" s="1"/>
  <c r="AI387" i="23" s="1"/>
  <c r="AB388" i="23"/>
  <c r="AE388" i="23" s="1"/>
  <c r="AG388" i="23" s="1"/>
  <c r="AH388" i="23" s="1"/>
  <c r="AI388" i="23" s="1"/>
  <c r="AB389" i="23"/>
  <c r="AE389" i="23" s="1"/>
  <c r="AG389" i="23" s="1"/>
  <c r="AH389" i="23" s="1"/>
  <c r="AI389" i="23" s="1"/>
  <c r="AB390" i="23"/>
  <c r="AE390" i="23" s="1"/>
  <c r="AG390" i="23" s="1"/>
  <c r="AH390" i="23" s="1"/>
  <c r="AI390" i="23" s="1"/>
  <c r="AB391" i="23"/>
  <c r="AE391" i="23" s="1"/>
  <c r="AG391" i="23" s="1"/>
  <c r="AH391" i="23" s="1"/>
  <c r="AI391" i="23" s="1"/>
  <c r="AB392" i="23"/>
  <c r="AE392" i="23" s="1"/>
  <c r="AG392" i="23" s="1"/>
  <c r="AH392" i="23" s="1"/>
  <c r="AI392" i="23" s="1"/>
  <c r="AB393" i="23"/>
  <c r="AE393" i="23" s="1"/>
  <c r="AG393" i="23" s="1"/>
  <c r="AH393" i="23" s="1"/>
  <c r="AI393" i="23" s="1"/>
  <c r="AB394" i="23"/>
  <c r="AE394" i="23" s="1"/>
  <c r="AG394" i="23" s="1"/>
  <c r="AH394" i="23" s="1"/>
  <c r="AI394" i="23" s="1"/>
  <c r="AB395" i="23"/>
  <c r="AE395" i="23" s="1"/>
  <c r="AG395" i="23" s="1"/>
  <c r="AH395" i="23" s="1"/>
  <c r="AI395" i="23" s="1"/>
  <c r="AB396" i="23"/>
  <c r="AE396" i="23" s="1"/>
  <c r="AG396" i="23" s="1"/>
  <c r="AH396" i="23" s="1"/>
  <c r="AI396" i="23" s="1"/>
  <c r="AB397" i="23"/>
  <c r="AE397" i="23" s="1"/>
  <c r="AG397" i="23" s="1"/>
  <c r="AH397" i="23" s="1"/>
  <c r="AI397" i="23" s="1"/>
  <c r="AB398" i="23"/>
  <c r="AE398" i="23" s="1"/>
  <c r="AG398" i="23" s="1"/>
  <c r="AH398" i="23" s="1"/>
  <c r="AI398" i="23" s="1"/>
  <c r="AB399" i="23"/>
  <c r="AE399" i="23" s="1"/>
  <c r="AG399" i="23" s="1"/>
  <c r="AH399" i="23" s="1"/>
  <c r="AI399" i="23" s="1"/>
  <c r="AB400" i="23"/>
  <c r="AE400" i="23" s="1"/>
  <c r="AG400" i="23" s="1"/>
  <c r="AH400" i="23" s="1"/>
  <c r="AI400" i="23" s="1"/>
  <c r="AB401" i="23"/>
  <c r="AE401" i="23" s="1"/>
  <c r="AG401" i="23" s="1"/>
  <c r="AH401" i="23" s="1"/>
  <c r="AI401" i="23" s="1"/>
  <c r="AB402" i="23"/>
  <c r="AE402" i="23" s="1"/>
  <c r="AG402" i="23" s="1"/>
  <c r="AH402" i="23" s="1"/>
  <c r="AI402" i="23" s="1"/>
  <c r="AB403" i="23"/>
  <c r="AE403" i="23" s="1"/>
  <c r="AG403" i="23" s="1"/>
  <c r="AH403" i="23" s="1"/>
  <c r="AI403" i="23" s="1"/>
  <c r="AB404" i="23"/>
  <c r="AE404" i="23" s="1"/>
  <c r="AG404" i="23" s="1"/>
  <c r="AH404" i="23" s="1"/>
  <c r="AI404" i="23" s="1"/>
  <c r="AB405" i="23"/>
  <c r="AE405" i="23" s="1"/>
  <c r="AG405" i="23" s="1"/>
  <c r="AH405" i="23" s="1"/>
  <c r="AI405" i="23" s="1"/>
  <c r="AB406" i="23"/>
  <c r="AE406" i="23" s="1"/>
  <c r="AG406" i="23" s="1"/>
  <c r="AH406" i="23" s="1"/>
  <c r="AI406" i="23" s="1"/>
  <c r="AB407" i="23"/>
  <c r="AE407" i="23" s="1"/>
  <c r="AG407" i="23" s="1"/>
  <c r="AH407" i="23" s="1"/>
  <c r="AI407" i="23" s="1"/>
  <c r="AB408" i="23"/>
  <c r="AE408" i="23" s="1"/>
  <c r="AG408" i="23" s="1"/>
  <c r="AH408" i="23" s="1"/>
  <c r="AI408" i="23" s="1"/>
  <c r="AB409" i="23"/>
  <c r="AE409" i="23" s="1"/>
  <c r="AG409" i="23" s="1"/>
  <c r="AH409" i="23" s="1"/>
  <c r="AI409" i="23" s="1"/>
  <c r="AB410" i="23"/>
  <c r="AE410" i="23" s="1"/>
  <c r="AG410" i="23" s="1"/>
  <c r="AH410" i="23" s="1"/>
  <c r="AI410" i="23" s="1"/>
  <c r="AB411" i="23"/>
  <c r="AE411" i="23" s="1"/>
  <c r="AG411" i="23" s="1"/>
  <c r="AH411" i="23" s="1"/>
  <c r="AI411" i="23" s="1"/>
  <c r="AB412" i="23"/>
  <c r="AE412" i="23" s="1"/>
  <c r="AG412" i="23" s="1"/>
  <c r="AH412" i="23" s="1"/>
  <c r="AI412" i="23" s="1"/>
  <c r="AB413" i="23"/>
  <c r="AE413" i="23" s="1"/>
  <c r="AG413" i="23" s="1"/>
  <c r="AH413" i="23" s="1"/>
  <c r="AI413" i="23" s="1"/>
  <c r="AB414" i="23"/>
  <c r="AE414" i="23" s="1"/>
  <c r="AG414" i="23" s="1"/>
  <c r="AH414" i="23" s="1"/>
  <c r="AI414" i="23" s="1"/>
  <c r="AB415" i="23"/>
  <c r="AE415" i="23" s="1"/>
  <c r="AG415" i="23" s="1"/>
  <c r="AH415" i="23" s="1"/>
  <c r="AI415" i="23" s="1"/>
  <c r="AB2" i="23"/>
  <c r="AE2" i="23" s="1"/>
  <c r="AG2" i="23" s="1"/>
  <c r="AH2" i="23" s="1"/>
  <c r="AI2" i="23" s="1"/>
  <c r="C3" i="23"/>
  <c r="D3" i="23"/>
  <c r="E3" i="23"/>
  <c r="F3" i="23"/>
  <c r="G3" i="23"/>
  <c r="H3" i="23"/>
  <c r="I3" i="23"/>
  <c r="J3" i="23"/>
  <c r="K3" i="23"/>
  <c r="L3" i="23"/>
  <c r="M3" i="23"/>
  <c r="N3" i="23"/>
  <c r="O3" i="23"/>
  <c r="P3" i="23"/>
  <c r="Q3" i="23"/>
  <c r="R3" i="23"/>
  <c r="S3" i="23"/>
  <c r="T3" i="23"/>
  <c r="U3" i="23"/>
  <c r="V3" i="23"/>
  <c r="W3" i="23"/>
  <c r="X3" i="23"/>
  <c r="Y3" i="23"/>
  <c r="C4" i="23"/>
  <c r="D4" i="23"/>
  <c r="E4" i="23"/>
  <c r="F4" i="23"/>
  <c r="G4" i="23"/>
  <c r="H4" i="23"/>
  <c r="I4" i="23"/>
  <c r="J4" i="23"/>
  <c r="K4" i="23"/>
  <c r="L4" i="23"/>
  <c r="M4" i="23"/>
  <c r="N4" i="23"/>
  <c r="O4" i="23"/>
  <c r="P4" i="23"/>
  <c r="Q4" i="23"/>
  <c r="R4" i="23"/>
  <c r="S4" i="23"/>
  <c r="T4" i="23"/>
  <c r="U4" i="23"/>
  <c r="V4" i="23"/>
  <c r="W4" i="23"/>
  <c r="X4" i="23"/>
  <c r="Y4" i="23"/>
  <c r="C5" i="23"/>
  <c r="D5" i="23"/>
  <c r="E5" i="23"/>
  <c r="F5" i="23"/>
  <c r="G5" i="23"/>
  <c r="H5" i="23"/>
  <c r="I5" i="23"/>
  <c r="J5" i="23"/>
  <c r="K5" i="23"/>
  <c r="L5" i="23"/>
  <c r="M5" i="23"/>
  <c r="N5" i="23"/>
  <c r="O5" i="23"/>
  <c r="P5" i="23"/>
  <c r="Q5" i="23"/>
  <c r="R5" i="23"/>
  <c r="S5" i="23"/>
  <c r="T5" i="23"/>
  <c r="U5" i="23"/>
  <c r="V5" i="23"/>
  <c r="W5" i="23"/>
  <c r="X5" i="23"/>
  <c r="Y5" i="23"/>
  <c r="C6" i="23"/>
  <c r="D6" i="23"/>
  <c r="E6" i="23"/>
  <c r="F6" i="23"/>
  <c r="G6" i="23"/>
  <c r="H6" i="23"/>
  <c r="I6" i="23"/>
  <c r="J6" i="23"/>
  <c r="K6" i="23"/>
  <c r="L6" i="23"/>
  <c r="M6" i="23"/>
  <c r="N6" i="23"/>
  <c r="O6" i="23"/>
  <c r="P6" i="23"/>
  <c r="Q6" i="23"/>
  <c r="R6" i="23"/>
  <c r="S6" i="23"/>
  <c r="T6" i="23"/>
  <c r="U6" i="23"/>
  <c r="V6" i="23"/>
  <c r="W6" i="23"/>
  <c r="X6" i="23"/>
  <c r="Y6" i="23"/>
  <c r="C7" i="23"/>
  <c r="D7" i="23"/>
  <c r="E7" i="23"/>
  <c r="F7" i="23"/>
  <c r="G7" i="23"/>
  <c r="H7" i="23"/>
  <c r="I7" i="23"/>
  <c r="J7" i="23"/>
  <c r="K7" i="23"/>
  <c r="L7" i="23"/>
  <c r="M7" i="23"/>
  <c r="N7" i="23"/>
  <c r="O7" i="23"/>
  <c r="P7" i="23"/>
  <c r="Q7" i="23"/>
  <c r="R7" i="23"/>
  <c r="S7" i="23"/>
  <c r="T7" i="23"/>
  <c r="U7" i="23"/>
  <c r="V7" i="23"/>
  <c r="W7" i="23"/>
  <c r="X7" i="23"/>
  <c r="Y7" i="23"/>
  <c r="C8" i="23"/>
  <c r="D8" i="23"/>
  <c r="E8" i="23"/>
  <c r="F8" i="23"/>
  <c r="G8" i="23"/>
  <c r="H8" i="23"/>
  <c r="I8" i="23"/>
  <c r="J8" i="23"/>
  <c r="K8" i="23"/>
  <c r="L8" i="23"/>
  <c r="M8" i="23"/>
  <c r="N8" i="23"/>
  <c r="O8" i="23"/>
  <c r="P8" i="23"/>
  <c r="Q8" i="23"/>
  <c r="R8" i="23"/>
  <c r="S8" i="23"/>
  <c r="T8" i="23"/>
  <c r="U8" i="23"/>
  <c r="V8" i="23"/>
  <c r="W8" i="23"/>
  <c r="X8" i="23"/>
  <c r="Y8" i="23"/>
  <c r="C9" i="23"/>
  <c r="D9" i="23"/>
  <c r="E9" i="23"/>
  <c r="F9" i="23"/>
  <c r="G9" i="23"/>
  <c r="H9" i="23"/>
  <c r="I9" i="23"/>
  <c r="J9" i="23"/>
  <c r="K9" i="23"/>
  <c r="L9" i="23"/>
  <c r="M9" i="23"/>
  <c r="N9" i="23"/>
  <c r="O9" i="23"/>
  <c r="P9" i="23"/>
  <c r="Q9" i="23"/>
  <c r="R9" i="23"/>
  <c r="S9" i="23"/>
  <c r="T9" i="23"/>
  <c r="U9" i="23"/>
  <c r="V9" i="23"/>
  <c r="W9" i="23"/>
  <c r="X9" i="23"/>
  <c r="Y9" i="23"/>
  <c r="C10" i="23"/>
  <c r="D10" i="23"/>
  <c r="E10" i="23"/>
  <c r="F10" i="23"/>
  <c r="G10" i="23"/>
  <c r="H10" i="23"/>
  <c r="I10" i="23"/>
  <c r="J10" i="23"/>
  <c r="K10" i="23"/>
  <c r="L10" i="23"/>
  <c r="M10" i="23"/>
  <c r="N10" i="23"/>
  <c r="O10" i="23"/>
  <c r="P10" i="23"/>
  <c r="Q10" i="23"/>
  <c r="R10" i="23"/>
  <c r="S10" i="23"/>
  <c r="T10" i="23"/>
  <c r="U10" i="23"/>
  <c r="V10" i="23"/>
  <c r="W10" i="23"/>
  <c r="X10" i="23"/>
  <c r="Y10" i="23"/>
  <c r="C11" i="23"/>
  <c r="D11" i="23"/>
  <c r="E11" i="23"/>
  <c r="F11" i="23"/>
  <c r="G11" i="23"/>
  <c r="H11" i="23"/>
  <c r="I11" i="23"/>
  <c r="J11" i="23"/>
  <c r="K11" i="23"/>
  <c r="L11" i="23"/>
  <c r="M11" i="23"/>
  <c r="N11" i="23"/>
  <c r="O11" i="23"/>
  <c r="P11" i="23"/>
  <c r="Q11" i="23"/>
  <c r="R11" i="23"/>
  <c r="S11" i="23"/>
  <c r="T11" i="23"/>
  <c r="U11" i="23"/>
  <c r="V11" i="23"/>
  <c r="W11" i="23"/>
  <c r="X11" i="23"/>
  <c r="Y11" i="23"/>
  <c r="C12" i="23"/>
  <c r="D12" i="23"/>
  <c r="E12" i="23"/>
  <c r="F12" i="23"/>
  <c r="G12" i="23"/>
  <c r="H12" i="23"/>
  <c r="I12" i="23"/>
  <c r="J12" i="23"/>
  <c r="K12" i="23"/>
  <c r="L12" i="23"/>
  <c r="M12" i="23"/>
  <c r="N12" i="23"/>
  <c r="O12" i="23"/>
  <c r="P12" i="23"/>
  <c r="Q12" i="23"/>
  <c r="R12" i="23"/>
  <c r="S12" i="23"/>
  <c r="T12" i="23"/>
  <c r="U12" i="23"/>
  <c r="V12" i="23"/>
  <c r="W12" i="23"/>
  <c r="X12" i="23"/>
  <c r="Y12" i="23"/>
  <c r="C13" i="23"/>
  <c r="D13" i="23"/>
  <c r="E13" i="23"/>
  <c r="F13" i="23"/>
  <c r="G13" i="23"/>
  <c r="H13" i="23"/>
  <c r="I13" i="23"/>
  <c r="J13" i="23"/>
  <c r="K13" i="23"/>
  <c r="L13" i="23"/>
  <c r="M13" i="23"/>
  <c r="N13" i="23"/>
  <c r="O13" i="23"/>
  <c r="P13" i="23"/>
  <c r="Q13" i="23"/>
  <c r="R13" i="23"/>
  <c r="S13" i="23"/>
  <c r="T13" i="23"/>
  <c r="U13" i="23"/>
  <c r="V13" i="23"/>
  <c r="W13" i="23"/>
  <c r="X13" i="23"/>
  <c r="Y13" i="23"/>
  <c r="C14" i="23"/>
  <c r="D14" i="23"/>
  <c r="E14" i="23"/>
  <c r="F14" i="23"/>
  <c r="G14" i="23"/>
  <c r="H14" i="23"/>
  <c r="I14" i="23"/>
  <c r="J14" i="23"/>
  <c r="K14" i="23"/>
  <c r="L14" i="23"/>
  <c r="M14" i="23"/>
  <c r="N14" i="23"/>
  <c r="O14" i="23"/>
  <c r="P14" i="23"/>
  <c r="Q14" i="23"/>
  <c r="R14" i="23"/>
  <c r="S14" i="23"/>
  <c r="T14" i="23"/>
  <c r="U14" i="23"/>
  <c r="V14" i="23"/>
  <c r="W14" i="23"/>
  <c r="X14" i="23"/>
  <c r="Y14" i="23"/>
  <c r="C15" i="23"/>
  <c r="D15" i="23"/>
  <c r="E15" i="23"/>
  <c r="F15" i="23"/>
  <c r="G15" i="23"/>
  <c r="H15" i="23"/>
  <c r="I15" i="23"/>
  <c r="J15" i="23"/>
  <c r="K15" i="23"/>
  <c r="L15" i="23"/>
  <c r="M15" i="23"/>
  <c r="N15" i="23"/>
  <c r="O15" i="23"/>
  <c r="P15" i="23"/>
  <c r="Q15" i="23"/>
  <c r="R15" i="23"/>
  <c r="S15" i="23"/>
  <c r="T15" i="23"/>
  <c r="U15" i="23"/>
  <c r="V15" i="23"/>
  <c r="W15" i="23"/>
  <c r="X15" i="23"/>
  <c r="Y15" i="23"/>
  <c r="C16" i="23"/>
  <c r="D16" i="23"/>
  <c r="E16" i="23"/>
  <c r="F16" i="23"/>
  <c r="G16" i="23"/>
  <c r="H16" i="23"/>
  <c r="I16" i="23"/>
  <c r="J16" i="23"/>
  <c r="K16" i="23"/>
  <c r="L16" i="23"/>
  <c r="M16" i="23"/>
  <c r="N16" i="23"/>
  <c r="O16" i="23"/>
  <c r="P16" i="23"/>
  <c r="Q16" i="23"/>
  <c r="R16" i="23"/>
  <c r="S16" i="23"/>
  <c r="T16" i="23"/>
  <c r="U16" i="23"/>
  <c r="V16" i="23"/>
  <c r="W16" i="23"/>
  <c r="X16" i="23"/>
  <c r="Y16" i="23"/>
  <c r="C17" i="23"/>
  <c r="D17" i="23"/>
  <c r="E17" i="23"/>
  <c r="F17" i="23"/>
  <c r="G17" i="23"/>
  <c r="H17" i="23"/>
  <c r="I17" i="23"/>
  <c r="J17" i="23"/>
  <c r="K17" i="23"/>
  <c r="L17" i="23"/>
  <c r="M17" i="23"/>
  <c r="N17" i="23"/>
  <c r="O17" i="23"/>
  <c r="P17" i="23"/>
  <c r="Q17" i="23"/>
  <c r="R17" i="23"/>
  <c r="S17" i="23"/>
  <c r="T17" i="23"/>
  <c r="U17" i="23"/>
  <c r="V17" i="23"/>
  <c r="W17" i="23"/>
  <c r="X17" i="23"/>
  <c r="Y17" i="23"/>
  <c r="C18" i="23"/>
  <c r="D18" i="23"/>
  <c r="E18" i="23"/>
  <c r="F18" i="23"/>
  <c r="G18" i="23"/>
  <c r="H18" i="23"/>
  <c r="I18" i="23"/>
  <c r="J18" i="23"/>
  <c r="K18" i="23"/>
  <c r="L18" i="23"/>
  <c r="M18" i="23"/>
  <c r="N18" i="23"/>
  <c r="O18" i="23"/>
  <c r="P18" i="23"/>
  <c r="Q18" i="23"/>
  <c r="R18" i="23"/>
  <c r="S18" i="23"/>
  <c r="T18" i="23"/>
  <c r="U18" i="23"/>
  <c r="V18" i="23"/>
  <c r="W18" i="23"/>
  <c r="X18" i="23"/>
  <c r="Y18" i="23"/>
  <c r="C19" i="23"/>
  <c r="D19" i="23"/>
  <c r="E19" i="23"/>
  <c r="F19" i="23"/>
  <c r="G19" i="23"/>
  <c r="H19" i="23"/>
  <c r="I19" i="23"/>
  <c r="J19" i="23"/>
  <c r="K19" i="23"/>
  <c r="L19" i="23"/>
  <c r="M19" i="23"/>
  <c r="N19" i="23"/>
  <c r="O19" i="23"/>
  <c r="P19" i="23"/>
  <c r="Q19" i="23"/>
  <c r="R19" i="23"/>
  <c r="S19" i="23"/>
  <c r="T19" i="23"/>
  <c r="U19" i="23"/>
  <c r="V19" i="23"/>
  <c r="W19" i="23"/>
  <c r="X19" i="23"/>
  <c r="Y19" i="23"/>
  <c r="C20" i="23"/>
  <c r="D20" i="23"/>
  <c r="E20" i="23"/>
  <c r="F20" i="23"/>
  <c r="G20" i="23"/>
  <c r="H20" i="23"/>
  <c r="I20" i="23"/>
  <c r="J20" i="23"/>
  <c r="K20" i="23"/>
  <c r="L20" i="23"/>
  <c r="M20" i="23"/>
  <c r="N20" i="23"/>
  <c r="O20" i="23"/>
  <c r="P20" i="23"/>
  <c r="Q20" i="23"/>
  <c r="R20" i="23"/>
  <c r="S20" i="23"/>
  <c r="T20" i="23"/>
  <c r="U20" i="23"/>
  <c r="V20" i="23"/>
  <c r="W20" i="23"/>
  <c r="X20" i="23"/>
  <c r="Y20" i="23"/>
  <c r="C21" i="23"/>
  <c r="D21" i="23"/>
  <c r="E21" i="23"/>
  <c r="F21" i="23"/>
  <c r="G21" i="23"/>
  <c r="H21" i="23"/>
  <c r="I21" i="23"/>
  <c r="J21" i="23"/>
  <c r="K21" i="23"/>
  <c r="L21" i="23"/>
  <c r="M21" i="23"/>
  <c r="N21" i="23"/>
  <c r="O21" i="23"/>
  <c r="P21" i="23"/>
  <c r="Q21" i="23"/>
  <c r="R21" i="23"/>
  <c r="S21" i="23"/>
  <c r="T21" i="23"/>
  <c r="U21" i="23"/>
  <c r="V21" i="23"/>
  <c r="W21" i="23"/>
  <c r="X21" i="23"/>
  <c r="Y21" i="23"/>
  <c r="C22" i="23"/>
  <c r="D22" i="23"/>
  <c r="E22" i="23"/>
  <c r="F22" i="23"/>
  <c r="G22" i="23"/>
  <c r="H22" i="23"/>
  <c r="I22" i="23"/>
  <c r="J22" i="23"/>
  <c r="K22" i="23"/>
  <c r="L22" i="23"/>
  <c r="M22" i="23"/>
  <c r="N22" i="23"/>
  <c r="O22" i="23"/>
  <c r="P22" i="23"/>
  <c r="Q22" i="23"/>
  <c r="R22" i="23"/>
  <c r="S22" i="23"/>
  <c r="T22" i="23"/>
  <c r="U22" i="23"/>
  <c r="V22" i="23"/>
  <c r="W22" i="23"/>
  <c r="X22" i="23"/>
  <c r="Y22" i="23"/>
  <c r="C23" i="23"/>
  <c r="D23" i="23"/>
  <c r="E23" i="23"/>
  <c r="F23" i="23"/>
  <c r="G23" i="23"/>
  <c r="H23" i="23"/>
  <c r="I23" i="23"/>
  <c r="J23" i="23"/>
  <c r="K23" i="23"/>
  <c r="L23" i="23"/>
  <c r="M23" i="23"/>
  <c r="N23" i="23"/>
  <c r="O23" i="23"/>
  <c r="P23" i="23"/>
  <c r="Q23" i="23"/>
  <c r="R23" i="23"/>
  <c r="S23" i="23"/>
  <c r="T23" i="23"/>
  <c r="U23" i="23"/>
  <c r="V23" i="23"/>
  <c r="W23" i="23"/>
  <c r="X23" i="23"/>
  <c r="Y23" i="23"/>
  <c r="C24" i="23"/>
  <c r="D24" i="23"/>
  <c r="E24" i="23"/>
  <c r="F24" i="23"/>
  <c r="G24" i="23"/>
  <c r="H24" i="23"/>
  <c r="I24" i="23"/>
  <c r="J24" i="23"/>
  <c r="K24" i="23"/>
  <c r="L24" i="23"/>
  <c r="M24" i="23"/>
  <c r="N24" i="23"/>
  <c r="O24" i="23"/>
  <c r="P24" i="23"/>
  <c r="Q24" i="23"/>
  <c r="R24" i="23"/>
  <c r="S24" i="23"/>
  <c r="T24" i="23"/>
  <c r="U24" i="23"/>
  <c r="V24" i="23"/>
  <c r="W24" i="23"/>
  <c r="X24" i="23"/>
  <c r="Y24" i="23"/>
  <c r="C25" i="23"/>
  <c r="D25" i="23"/>
  <c r="E25" i="23"/>
  <c r="F25" i="23"/>
  <c r="G25" i="23"/>
  <c r="H25" i="23"/>
  <c r="I25" i="23"/>
  <c r="J25" i="23"/>
  <c r="K25" i="23"/>
  <c r="L25" i="23"/>
  <c r="M25" i="23"/>
  <c r="N25" i="23"/>
  <c r="O25" i="23"/>
  <c r="P25" i="23"/>
  <c r="Q25" i="23"/>
  <c r="R25" i="23"/>
  <c r="S25" i="23"/>
  <c r="T25" i="23"/>
  <c r="U25" i="23"/>
  <c r="V25" i="23"/>
  <c r="W25" i="23"/>
  <c r="X25" i="23"/>
  <c r="Y25" i="23"/>
  <c r="C26" i="23"/>
  <c r="D26" i="23"/>
  <c r="E26" i="23"/>
  <c r="F26" i="23"/>
  <c r="G26" i="23"/>
  <c r="H26" i="23"/>
  <c r="I26" i="23"/>
  <c r="J26" i="23"/>
  <c r="K26" i="23"/>
  <c r="L26" i="23"/>
  <c r="M26" i="23"/>
  <c r="N26" i="23"/>
  <c r="O26" i="23"/>
  <c r="P26" i="23"/>
  <c r="Q26" i="23"/>
  <c r="R26" i="23"/>
  <c r="S26" i="23"/>
  <c r="T26" i="23"/>
  <c r="U26" i="23"/>
  <c r="V26" i="23"/>
  <c r="W26" i="23"/>
  <c r="X26" i="23"/>
  <c r="Y26" i="23"/>
  <c r="C27" i="23"/>
  <c r="D27" i="23"/>
  <c r="E27" i="23"/>
  <c r="F27" i="23"/>
  <c r="G27" i="23"/>
  <c r="H27" i="23"/>
  <c r="I27" i="23"/>
  <c r="J27" i="23"/>
  <c r="K27" i="23"/>
  <c r="L27" i="23"/>
  <c r="M27" i="23"/>
  <c r="N27" i="23"/>
  <c r="O27" i="23"/>
  <c r="P27" i="23"/>
  <c r="Q27" i="23"/>
  <c r="R27" i="23"/>
  <c r="S27" i="23"/>
  <c r="T27" i="23"/>
  <c r="U27" i="23"/>
  <c r="V27" i="23"/>
  <c r="W27" i="23"/>
  <c r="X27" i="23"/>
  <c r="Y27" i="23"/>
  <c r="C28" i="23"/>
  <c r="D28" i="23"/>
  <c r="E28" i="23"/>
  <c r="F28" i="23"/>
  <c r="G28" i="23"/>
  <c r="H28" i="23"/>
  <c r="I28" i="23"/>
  <c r="J28" i="23"/>
  <c r="K28" i="23"/>
  <c r="L28" i="23"/>
  <c r="M28" i="23"/>
  <c r="N28" i="23"/>
  <c r="O28" i="23"/>
  <c r="P28" i="23"/>
  <c r="Q28" i="23"/>
  <c r="R28" i="23"/>
  <c r="S28" i="23"/>
  <c r="T28" i="23"/>
  <c r="U28" i="23"/>
  <c r="V28" i="23"/>
  <c r="W28" i="23"/>
  <c r="X28" i="23"/>
  <c r="Y28" i="23"/>
  <c r="C29" i="23"/>
  <c r="D29" i="23"/>
  <c r="E29" i="23"/>
  <c r="F29" i="23"/>
  <c r="G29" i="23"/>
  <c r="H29" i="23"/>
  <c r="I29" i="23"/>
  <c r="J29" i="23"/>
  <c r="K29" i="23"/>
  <c r="L29" i="23"/>
  <c r="M29" i="23"/>
  <c r="N29" i="23"/>
  <c r="O29" i="23"/>
  <c r="P29" i="23"/>
  <c r="Q29" i="23"/>
  <c r="R29" i="23"/>
  <c r="S29" i="23"/>
  <c r="T29" i="23"/>
  <c r="U29" i="23"/>
  <c r="V29" i="23"/>
  <c r="W29" i="23"/>
  <c r="X29" i="23"/>
  <c r="Y29" i="23"/>
  <c r="C30" i="23"/>
  <c r="D30" i="23"/>
  <c r="E30" i="23"/>
  <c r="F30" i="23"/>
  <c r="G30" i="23"/>
  <c r="H30" i="23"/>
  <c r="I30" i="23"/>
  <c r="J30" i="23"/>
  <c r="K30" i="23"/>
  <c r="L30" i="23"/>
  <c r="M30" i="23"/>
  <c r="N30" i="23"/>
  <c r="O30" i="23"/>
  <c r="P30" i="23"/>
  <c r="Q30" i="23"/>
  <c r="R30" i="23"/>
  <c r="S30" i="23"/>
  <c r="T30" i="23"/>
  <c r="U30" i="23"/>
  <c r="V30" i="23"/>
  <c r="W30" i="23"/>
  <c r="X30" i="23"/>
  <c r="Y30" i="23"/>
  <c r="C31" i="23"/>
  <c r="D31" i="23"/>
  <c r="E31" i="23"/>
  <c r="F31" i="23"/>
  <c r="G31" i="23"/>
  <c r="H31" i="23"/>
  <c r="I31" i="23"/>
  <c r="J31" i="23"/>
  <c r="K31" i="23"/>
  <c r="L31" i="23"/>
  <c r="M31" i="23"/>
  <c r="N31" i="23"/>
  <c r="O31" i="23"/>
  <c r="P31" i="23"/>
  <c r="Q31" i="23"/>
  <c r="R31" i="23"/>
  <c r="S31" i="23"/>
  <c r="T31" i="23"/>
  <c r="U31" i="23"/>
  <c r="V31" i="23"/>
  <c r="W31" i="23"/>
  <c r="X31" i="23"/>
  <c r="Y31" i="23"/>
  <c r="C32" i="23"/>
  <c r="D32" i="23"/>
  <c r="E32" i="23"/>
  <c r="F32" i="23"/>
  <c r="G32" i="23"/>
  <c r="H32" i="23"/>
  <c r="I32" i="23"/>
  <c r="J32" i="23"/>
  <c r="K32" i="23"/>
  <c r="L32" i="23"/>
  <c r="M32" i="23"/>
  <c r="N32" i="23"/>
  <c r="O32" i="23"/>
  <c r="P32" i="23"/>
  <c r="Q32" i="23"/>
  <c r="R32" i="23"/>
  <c r="S32" i="23"/>
  <c r="T32" i="23"/>
  <c r="U32" i="23"/>
  <c r="V32" i="23"/>
  <c r="W32" i="23"/>
  <c r="X32" i="23"/>
  <c r="Y32" i="23"/>
  <c r="C33" i="23"/>
  <c r="D33" i="23"/>
  <c r="E33" i="23"/>
  <c r="F33" i="23"/>
  <c r="G33" i="23"/>
  <c r="H33" i="23"/>
  <c r="I33" i="23"/>
  <c r="J33" i="23"/>
  <c r="K33" i="23"/>
  <c r="L33" i="23"/>
  <c r="M33" i="23"/>
  <c r="N33" i="23"/>
  <c r="O33" i="23"/>
  <c r="P33" i="23"/>
  <c r="Q33" i="23"/>
  <c r="R33" i="23"/>
  <c r="S33" i="23"/>
  <c r="T33" i="23"/>
  <c r="U33" i="23"/>
  <c r="V33" i="23"/>
  <c r="W33" i="23"/>
  <c r="X33" i="23"/>
  <c r="Y33" i="23"/>
  <c r="C34" i="23"/>
  <c r="D34" i="23"/>
  <c r="E34" i="23"/>
  <c r="F34" i="23"/>
  <c r="G34" i="23"/>
  <c r="H34" i="23"/>
  <c r="I34" i="23"/>
  <c r="J34" i="23"/>
  <c r="K34" i="23"/>
  <c r="L34" i="23"/>
  <c r="M34" i="23"/>
  <c r="N34" i="23"/>
  <c r="O34" i="23"/>
  <c r="P34" i="23"/>
  <c r="Q34" i="23"/>
  <c r="R34" i="23"/>
  <c r="S34" i="23"/>
  <c r="T34" i="23"/>
  <c r="U34" i="23"/>
  <c r="V34" i="23"/>
  <c r="W34" i="23"/>
  <c r="X34" i="23"/>
  <c r="Y34" i="23"/>
  <c r="C35" i="23"/>
  <c r="D35" i="23"/>
  <c r="E35" i="23"/>
  <c r="F35" i="23"/>
  <c r="G35" i="23"/>
  <c r="H35" i="23"/>
  <c r="I35" i="23"/>
  <c r="J35" i="23"/>
  <c r="K35" i="23"/>
  <c r="L35" i="23"/>
  <c r="M35" i="23"/>
  <c r="N35" i="23"/>
  <c r="O35" i="23"/>
  <c r="P35" i="23"/>
  <c r="Q35" i="23"/>
  <c r="R35" i="23"/>
  <c r="S35" i="23"/>
  <c r="T35" i="23"/>
  <c r="U35" i="23"/>
  <c r="V35" i="23"/>
  <c r="W35" i="23"/>
  <c r="X35" i="23"/>
  <c r="Y35" i="23"/>
  <c r="C36" i="23"/>
  <c r="D36" i="23"/>
  <c r="E36" i="23"/>
  <c r="F36" i="23"/>
  <c r="G36" i="23"/>
  <c r="H36" i="23"/>
  <c r="I36" i="23"/>
  <c r="J36" i="23"/>
  <c r="K36" i="23"/>
  <c r="L36" i="23"/>
  <c r="M36" i="23"/>
  <c r="N36" i="23"/>
  <c r="O36" i="23"/>
  <c r="P36" i="23"/>
  <c r="Q36" i="23"/>
  <c r="R36" i="23"/>
  <c r="S36" i="23"/>
  <c r="T36" i="23"/>
  <c r="U36" i="23"/>
  <c r="V36" i="23"/>
  <c r="W36" i="23"/>
  <c r="X36" i="23"/>
  <c r="Y36" i="23"/>
  <c r="C37" i="23"/>
  <c r="D37" i="23"/>
  <c r="E37" i="23"/>
  <c r="F37" i="23"/>
  <c r="G37" i="23"/>
  <c r="H37" i="23"/>
  <c r="I37" i="23"/>
  <c r="J37" i="23"/>
  <c r="K37" i="23"/>
  <c r="L37" i="23"/>
  <c r="M37" i="23"/>
  <c r="N37" i="23"/>
  <c r="O37" i="23"/>
  <c r="P37" i="23"/>
  <c r="Q37" i="23"/>
  <c r="R37" i="23"/>
  <c r="S37" i="23"/>
  <c r="T37" i="23"/>
  <c r="U37" i="23"/>
  <c r="V37" i="23"/>
  <c r="W37" i="23"/>
  <c r="X37" i="23"/>
  <c r="Y37" i="23"/>
  <c r="C38" i="23"/>
  <c r="D38" i="23"/>
  <c r="E38" i="23"/>
  <c r="F38" i="23"/>
  <c r="G38" i="23"/>
  <c r="H38" i="23"/>
  <c r="I38" i="23"/>
  <c r="J38" i="23"/>
  <c r="K38" i="23"/>
  <c r="L38" i="23"/>
  <c r="M38" i="23"/>
  <c r="N38" i="23"/>
  <c r="O38" i="23"/>
  <c r="P38" i="23"/>
  <c r="Q38" i="23"/>
  <c r="R38" i="23"/>
  <c r="S38" i="23"/>
  <c r="T38" i="23"/>
  <c r="U38" i="23"/>
  <c r="V38" i="23"/>
  <c r="W38" i="23"/>
  <c r="X38" i="23"/>
  <c r="Y38" i="23"/>
  <c r="C39" i="23"/>
  <c r="D39" i="23"/>
  <c r="E39" i="23"/>
  <c r="F39" i="23"/>
  <c r="G39" i="23"/>
  <c r="H39" i="23"/>
  <c r="I39" i="23"/>
  <c r="J39" i="23"/>
  <c r="K39" i="23"/>
  <c r="L39" i="23"/>
  <c r="M39" i="23"/>
  <c r="N39" i="23"/>
  <c r="O39" i="23"/>
  <c r="P39" i="23"/>
  <c r="Q39" i="23"/>
  <c r="R39" i="23"/>
  <c r="S39" i="23"/>
  <c r="T39" i="23"/>
  <c r="U39" i="23"/>
  <c r="V39" i="23"/>
  <c r="W39" i="23"/>
  <c r="X39" i="23"/>
  <c r="Y39" i="23"/>
  <c r="C40" i="23"/>
  <c r="D40" i="23"/>
  <c r="E40" i="23"/>
  <c r="F40" i="23"/>
  <c r="G40" i="23"/>
  <c r="H40" i="23"/>
  <c r="I40" i="23"/>
  <c r="J40" i="23"/>
  <c r="K40" i="23"/>
  <c r="L40" i="23"/>
  <c r="M40" i="23"/>
  <c r="N40" i="23"/>
  <c r="O40" i="23"/>
  <c r="P40" i="23"/>
  <c r="Q40" i="23"/>
  <c r="R40" i="23"/>
  <c r="S40" i="23"/>
  <c r="T40" i="23"/>
  <c r="U40" i="23"/>
  <c r="V40" i="23"/>
  <c r="W40" i="23"/>
  <c r="X40" i="23"/>
  <c r="Y40" i="23"/>
  <c r="C41" i="23"/>
  <c r="D41" i="23"/>
  <c r="E41" i="23"/>
  <c r="F41" i="23"/>
  <c r="G41" i="23"/>
  <c r="H41" i="23"/>
  <c r="I41" i="23"/>
  <c r="J41" i="23"/>
  <c r="K41" i="23"/>
  <c r="L41" i="23"/>
  <c r="M41" i="23"/>
  <c r="N41" i="23"/>
  <c r="O41" i="23"/>
  <c r="P41" i="23"/>
  <c r="Q41" i="23"/>
  <c r="R41" i="23"/>
  <c r="S41" i="23"/>
  <c r="T41" i="23"/>
  <c r="U41" i="23"/>
  <c r="V41" i="23"/>
  <c r="W41" i="23"/>
  <c r="X41" i="23"/>
  <c r="Y41" i="23"/>
  <c r="C42" i="23"/>
  <c r="D42" i="23"/>
  <c r="E42" i="23"/>
  <c r="F42" i="23"/>
  <c r="G42" i="23"/>
  <c r="H42" i="23"/>
  <c r="I42" i="23"/>
  <c r="J42" i="23"/>
  <c r="K42" i="23"/>
  <c r="L42" i="23"/>
  <c r="M42" i="23"/>
  <c r="N42" i="23"/>
  <c r="O42" i="23"/>
  <c r="P42" i="23"/>
  <c r="Q42" i="23"/>
  <c r="R42" i="23"/>
  <c r="S42" i="23"/>
  <c r="T42" i="23"/>
  <c r="U42" i="23"/>
  <c r="V42" i="23"/>
  <c r="W42" i="23"/>
  <c r="X42" i="23"/>
  <c r="Y42" i="23"/>
  <c r="C43" i="23"/>
  <c r="D43" i="23"/>
  <c r="E43" i="23"/>
  <c r="F43" i="23"/>
  <c r="G43" i="23"/>
  <c r="H43" i="23"/>
  <c r="I43" i="23"/>
  <c r="J43" i="23"/>
  <c r="K43" i="23"/>
  <c r="L43" i="23"/>
  <c r="M43" i="23"/>
  <c r="N43" i="23"/>
  <c r="O43" i="23"/>
  <c r="P43" i="23"/>
  <c r="Q43" i="23"/>
  <c r="R43" i="23"/>
  <c r="S43" i="23"/>
  <c r="T43" i="23"/>
  <c r="U43" i="23"/>
  <c r="V43" i="23"/>
  <c r="W43" i="23"/>
  <c r="X43" i="23"/>
  <c r="Y43" i="23"/>
  <c r="C44" i="23"/>
  <c r="D44" i="23"/>
  <c r="E44" i="23"/>
  <c r="F44" i="23"/>
  <c r="G44" i="23"/>
  <c r="H44" i="23"/>
  <c r="I44" i="23"/>
  <c r="J44" i="23"/>
  <c r="K44" i="23"/>
  <c r="L44" i="23"/>
  <c r="M44" i="23"/>
  <c r="N44" i="23"/>
  <c r="O44" i="23"/>
  <c r="P44" i="23"/>
  <c r="Q44" i="23"/>
  <c r="R44" i="23"/>
  <c r="S44" i="23"/>
  <c r="T44" i="23"/>
  <c r="U44" i="23"/>
  <c r="V44" i="23"/>
  <c r="W44" i="23"/>
  <c r="X44" i="23"/>
  <c r="Y44" i="23"/>
  <c r="C45" i="23"/>
  <c r="D45" i="23"/>
  <c r="E45" i="23"/>
  <c r="F45" i="23"/>
  <c r="G45" i="23"/>
  <c r="H45" i="23"/>
  <c r="I45" i="23"/>
  <c r="J45" i="23"/>
  <c r="K45" i="23"/>
  <c r="L45" i="23"/>
  <c r="M45" i="23"/>
  <c r="N45" i="23"/>
  <c r="O45" i="23"/>
  <c r="P45" i="23"/>
  <c r="Q45" i="23"/>
  <c r="R45" i="23"/>
  <c r="S45" i="23"/>
  <c r="T45" i="23"/>
  <c r="U45" i="23"/>
  <c r="V45" i="23"/>
  <c r="W45" i="23"/>
  <c r="X45" i="23"/>
  <c r="Y45" i="23"/>
  <c r="C46" i="23"/>
  <c r="D46" i="23"/>
  <c r="E46" i="23"/>
  <c r="F46" i="23"/>
  <c r="G46" i="23"/>
  <c r="H46" i="23"/>
  <c r="I46" i="23"/>
  <c r="J46" i="23"/>
  <c r="K46" i="23"/>
  <c r="L46" i="23"/>
  <c r="M46" i="23"/>
  <c r="N46" i="23"/>
  <c r="O46" i="23"/>
  <c r="P46" i="23"/>
  <c r="Q46" i="23"/>
  <c r="R46" i="23"/>
  <c r="S46" i="23"/>
  <c r="T46" i="23"/>
  <c r="U46" i="23"/>
  <c r="V46" i="23"/>
  <c r="W46" i="23"/>
  <c r="X46" i="23"/>
  <c r="Y46" i="23"/>
  <c r="C47" i="23"/>
  <c r="D47" i="23"/>
  <c r="E47" i="23"/>
  <c r="F47" i="23"/>
  <c r="G47" i="23"/>
  <c r="H47" i="23"/>
  <c r="I47" i="23"/>
  <c r="J47" i="23"/>
  <c r="K47" i="23"/>
  <c r="L47" i="23"/>
  <c r="M47" i="23"/>
  <c r="N47" i="23"/>
  <c r="O47" i="23"/>
  <c r="P47" i="23"/>
  <c r="Q47" i="23"/>
  <c r="R47" i="23"/>
  <c r="S47" i="23"/>
  <c r="T47" i="23"/>
  <c r="U47" i="23"/>
  <c r="V47" i="23"/>
  <c r="W47" i="23"/>
  <c r="X47" i="23"/>
  <c r="Y47" i="23"/>
  <c r="C48" i="23"/>
  <c r="D48" i="23"/>
  <c r="E48" i="23"/>
  <c r="F48" i="23"/>
  <c r="G48" i="23"/>
  <c r="H48" i="23"/>
  <c r="I48" i="23"/>
  <c r="J48" i="23"/>
  <c r="K48" i="23"/>
  <c r="L48" i="23"/>
  <c r="M48" i="23"/>
  <c r="N48" i="23"/>
  <c r="O48" i="23"/>
  <c r="P48" i="23"/>
  <c r="Q48" i="23"/>
  <c r="R48" i="23"/>
  <c r="S48" i="23"/>
  <c r="T48" i="23"/>
  <c r="U48" i="23"/>
  <c r="V48" i="23"/>
  <c r="W48" i="23"/>
  <c r="X48" i="23"/>
  <c r="Y48" i="23"/>
  <c r="C49" i="23"/>
  <c r="D49" i="23"/>
  <c r="E49" i="23"/>
  <c r="F49" i="23"/>
  <c r="G49" i="23"/>
  <c r="H49" i="23"/>
  <c r="I49" i="23"/>
  <c r="J49" i="23"/>
  <c r="K49" i="23"/>
  <c r="L49" i="23"/>
  <c r="M49" i="23"/>
  <c r="N49" i="23"/>
  <c r="O49" i="23"/>
  <c r="P49" i="23"/>
  <c r="Q49" i="23"/>
  <c r="R49" i="23"/>
  <c r="S49" i="23"/>
  <c r="T49" i="23"/>
  <c r="U49" i="23"/>
  <c r="V49" i="23"/>
  <c r="W49" i="23"/>
  <c r="X49" i="23"/>
  <c r="Y49" i="23"/>
  <c r="C50" i="23"/>
  <c r="D50" i="23"/>
  <c r="E50" i="23"/>
  <c r="F50" i="23"/>
  <c r="G50" i="23"/>
  <c r="H50" i="23"/>
  <c r="I50" i="23"/>
  <c r="J50" i="23"/>
  <c r="K50" i="23"/>
  <c r="L50" i="23"/>
  <c r="M50" i="23"/>
  <c r="N50" i="23"/>
  <c r="O50" i="23"/>
  <c r="P50" i="23"/>
  <c r="Q50" i="23"/>
  <c r="R50" i="23"/>
  <c r="S50" i="23"/>
  <c r="T50" i="23"/>
  <c r="U50" i="23"/>
  <c r="V50" i="23"/>
  <c r="W50" i="23"/>
  <c r="X50" i="23"/>
  <c r="Y50" i="23"/>
  <c r="C51" i="23"/>
  <c r="D51" i="23"/>
  <c r="E51" i="23"/>
  <c r="F51" i="23"/>
  <c r="G51" i="23"/>
  <c r="H51" i="23"/>
  <c r="I51" i="23"/>
  <c r="J51" i="23"/>
  <c r="K51" i="23"/>
  <c r="L51" i="23"/>
  <c r="M51" i="23"/>
  <c r="N51" i="23"/>
  <c r="O51" i="23"/>
  <c r="P51" i="23"/>
  <c r="Q51" i="23"/>
  <c r="R51" i="23"/>
  <c r="S51" i="23"/>
  <c r="T51" i="23"/>
  <c r="U51" i="23"/>
  <c r="V51" i="23"/>
  <c r="W51" i="23"/>
  <c r="X51" i="23"/>
  <c r="Y51" i="23"/>
  <c r="C52" i="23"/>
  <c r="D52" i="23"/>
  <c r="E52" i="23"/>
  <c r="F52" i="23"/>
  <c r="G52" i="23"/>
  <c r="H52" i="23"/>
  <c r="I52" i="23"/>
  <c r="J52" i="23"/>
  <c r="K52" i="23"/>
  <c r="L52" i="23"/>
  <c r="M52" i="23"/>
  <c r="N52" i="23"/>
  <c r="O52" i="23"/>
  <c r="P52" i="23"/>
  <c r="Q52" i="23"/>
  <c r="R52" i="23"/>
  <c r="S52" i="23"/>
  <c r="T52" i="23"/>
  <c r="U52" i="23"/>
  <c r="V52" i="23"/>
  <c r="W52" i="23"/>
  <c r="X52" i="23"/>
  <c r="Y52" i="23"/>
  <c r="C53" i="23"/>
  <c r="D53" i="23"/>
  <c r="E53" i="23"/>
  <c r="F53" i="23"/>
  <c r="G53" i="23"/>
  <c r="H53" i="23"/>
  <c r="I53" i="23"/>
  <c r="J53" i="23"/>
  <c r="K53" i="23"/>
  <c r="L53" i="23"/>
  <c r="M53" i="23"/>
  <c r="N53" i="23"/>
  <c r="O53" i="23"/>
  <c r="P53" i="23"/>
  <c r="Q53" i="23"/>
  <c r="R53" i="23"/>
  <c r="S53" i="23"/>
  <c r="T53" i="23"/>
  <c r="U53" i="23"/>
  <c r="V53" i="23"/>
  <c r="W53" i="23"/>
  <c r="X53" i="23"/>
  <c r="Y53" i="23"/>
  <c r="C54" i="23"/>
  <c r="D54" i="23"/>
  <c r="E54" i="23"/>
  <c r="F54" i="23"/>
  <c r="G54" i="23"/>
  <c r="H54" i="23"/>
  <c r="I54" i="23"/>
  <c r="J54" i="23"/>
  <c r="K54" i="23"/>
  <c r="L54" i="23"/>
  <c r="M54" i="23"/>
  <c r="N54" i="23"/>
  <c r="O54" i="23"/>
  <c r="P54" i="23"/>
  <c r="Q54" i="23"/>
  <c r="R54" i="23"/>
  <c r="S54" i="23"/>
  <c r="T54" i="23"/>
  <c r="U54" i="23"/>
  <c r="V54" i="23"/>
  <c r="W54" i="23"/>
  <c r="X54" i="23"/>
  <c r="Y54" i="23"/>
  <c r="C55" i="23"/>
  <c r="D55" i="23"/>
  <c r="E55" i="23"/>
  <c r="F55" i="23"/>
  <c r="G55" i="23"/>
  <c r="H55" i="23"/>
  <c r="I55" i="23"/>
  <c r="J55" i="23"/>
  <c r="K55" i="23"/>
  <c r="L55" i="23"/>
  <c r="M55" i="23"/>
  <c r="N55" i="23"/>
  <c r="O55" i="23"/>
  <c r="P55" i="23"/>
  <c r="Q55" i="23"/>
  <c r="R55" i="23"/>
  <c r="S55" i="23"/>
  <c r="T55" i="23"/>
  <c r="U55" i="23"/>
  <c r="V55" i="23"/>
  <c r="W55" i="23"/>
  <c r="X55" i="23"/>
  <c r="Y55" i="23"/>
  <c r="C56" i="23"/>
  <c r="D56" i="23"/>
  <c r="E56" i="23"/>
  <c r="F56" i="23"/>
  <c r="G56" i="23"/>
  <c r="H56" i="23"/>
  <c r="I56" i="23"/>
  <c r="J56" i="23"/>
  <c r="K56" i="23"/>
  <c r="L56" i="23"/>
  <c r="M56" i="23"/>
  <c r="N56" i="23"/>
  <c r="O56" i="23"/>
  <c r="P56" i="23"/>
  <c r="Q56" i="23"/>
  <c r="R56" i="23"/>
  <c r="S56" i="23"/>
  <c r="T56" i="23"/>
  <c r="U56" i="23"/>
  <c r="V56" i="23"/>
  <c r="W56" i="23"/>
  <c r="X56" i="23"/>
  <c r="Y56" i="23"/>
  <c r="C57" i="23"/>
  <c r="D57" i="23"/>
  <c r="E57" i="23"/>
  <c r="F57" i="23"/>
  <c r="G57" i="23"/>
  <c r="H57" i="23"/>
  <c r="I57" i="23"/>
  <c r="J57" i="23"/>
  <c r="K57" i="23"/>
  <c r="L57" i="23"/>
  <c r="M57" i="23"/>
  <c r="N57" i="23"/>
  <c r="O57" i="23"/>
  <c r="P57" i="23"/>
  <c r="Q57" i="23"/>
  <c r="R57" i="23"/>
  <c r="S57" i="23"/>
  <c r="T57" i="23"/>
  <c r="U57" i="23"/>
  <c r="V57" i="23"/>
  <c r="W57" i="23"/>
  <c r="X57" i="23"/>
  <c r="Y57" i="23"/>
  <c r="C58" i="23"/>
  <c r="D58" i="23"/>
  <c r="E58" i="23"/>
  <c r="F58" i="23"/>
  <c r="G58" i="23"/>
  <c r="H58" i="23"/>
  <c r="I58" i="23"/>
  <c r="J58" i="23"/>
  <c r="K58" i="23"/>
  <c r="L58" i="23"/>
  <c r="M58" i="23"/>
  <c r="N58" i="23"/>
  <c r="O58" i="23"/>
  <c r="P58" i="23"/>
  <c r="Q58" i="23"/>
  <c r="R58" i="23"/>
  <c r="S58" i="23"/>
  <c r="T58" i="23"/>
  <c r="U58" i="23"/>
  <c r="V58" i="23"/>
  <c r="W58" i="23"/>
  <c r="X58" i="23"/>
  <c r="Y58" i="23"/>
  <c r="C59" i="23"/>
  <c r="D59" i="23"/>
  <c r="E59" i="23"/>
  <c r="F59" i="23"/>
  <c r="G59" i="23"/>
  <c r="H59" i="23"/>
  <c r="I59" i="23"/>
  <c r="J59" i="23"/>
  <c r="K59" i="23"/>
  <c r="L59" i="23"/>
  <c r="M59" i="23"/>
  <c r="N59" i="23"/>
  <c r="O59" i="23"/>
  <c r="P59" i="23"/>
  <c r="Q59" i="23"/>
  <c r="R59" i="23"/>
  <c r="S59" i="23"/>
  <c r="T59" i="23"/>
  <c r="U59" i="23"/>
  <c r="V59" i="23"/>
  <c r="W59" i="23"/>
  <c r="X59" i="23"/>
  <c r="Y59" i="23"/>
  <c r="C60" i="23"/>
  <c r="D60" i="23"/>
  <c r="E60" i="23"/>
  <c r="F60" i="23"/>
  <c r="G60" i="23"/>
  <c r="H60" i="23"/>
  <c r="I60" i="23"/>
  <c r="J60" i="23"/>
  <c r="K60" i="23"/>
  <c r="L60" i="23"/>
  <c r="M60" i="23"/>
  <c r="N60" i="23"/>
  <c r="O60" i="23"/>
  <c r="P60" i="23"/>
  <c r="Q60" i="23"/>
  <c r="R60" i="23"/>
  <c r="S60" i="23"/>
  <c r="T60" i="23"/>
  <c r="U60" i="23"/>
  <c r="V60" i="23"/>
  <c r="W60" i="23"/>
  <c r="X60" i="23"/>
  <c r="Y60" i="23"/>
  <c r="C61" i="23"/>
  <c r="D61" i="23"/>
  <c r="E61" i="23"/>
  <c r="F61" i="23"/>
  <c r="G61" i="23"/>
  <c r="H61" i="23"/>
  <c r="I61" i="23"/>
  <c r="J61" i="23"/>
  <c r="K61" i="23"/>
  <c r="L61" i="23"/>
  <c r="M61" i="23"/>
  <c r="N61" i="23"/>
  <c r="O61" i="23"/>
  <c r="P61" i="23"/>
  <c r="Q61" i="23"/>
  <c r="R61" i="23"/>
  <c r="S61" i="23"/>
  <c r="T61" i="23"/>
  <c r="U61" i="23"/>
  <c r="V61" i="23"/>
  <c r="W61" i="23"/>
  <c r="X61" i="23"/>
  <c r="Y61" i="23"/>
  <c r="C62" i="23"/>
  <c r="D62" i="23"/>
  <c r="E62" i="23"/>
  <c r="F62" i="23"/>
  <c r="G62" i="23"/>
  <c r="H62" i="23"/>
  <c r="I62" i="23"/>
  <c r="J62" i="23"/>
  <c r="K62" i="23"/>
  <c r="L62" i="23"/>
  <c r="M62" i="23"/>
  <c r="N62" i="23"/>
  <c r="O62" i="23"/>
  <c r="P62" i="23"/>
  <c r="Q62" i="23"/>
  <c r="R62" i="23"/>
  <c r="S62" i="23"/>
  <c r="T62" i="23"/>
  <c r="U62" i="23"/>
  <c r="V62" i="23"/>
  <c r="W62" i="23"/>
  <c r="X62" i="23"/>
  <c r="Y62" i="23"/>
  <c r="C63" i="23"/>
  <c r="D63" i="23"/>
  <c r="E63" i="23"/>
  <c r="F63" i="23"/>
  <c r="G63" i="23"/>
  <c r="H63" i="23"/>
  <c r="I63" i="23"/>
  <c r="J63" i="23"/>
  <c r="K63" i="23"/>
  <c r="L63" i="23"/>
  <c r="M63" i="23"/>
  <c r="N63" i="23"/>
  <c r="O63" i="23"/>
  <c r="P63" i="23"/>
  <c r="Q63" i="23"/>
  <c r="R63" i="23"/>
  <c r="S63" i="23"/>
  <c r="T63" i="23"/>
  <c r="U63" i="23"/>
  <c r="V63" i="23"/>
  <c r="W63" i="23"/>
  <c r="X63" i="23"/>
  <c r="Y63" i="23"/>
  <c r="C64" i="23"/>
  <c r="D64" i="23"/>
  <c r="E64" i="23"/>
  <c r="F64" i="23"/>
  <c r="G64" i="23"/>
  <c r="H64" i="23"/>
  <c r="I64" i="23"/>
  <c r="J64" i="23"/>
  <c r="K64" i="23"/>
  <c r="L64" i="23"/>
  <c r="M64" i="23"/>
  <c r="N64" i="23"/>
  <c r="O64" i="23"/>
  <c r="P64" i="23"/>
  <c r="Q64" i="23"/>
  <c r="R64" i="23"/>
  <c r="S64" i="23"/>
  <c r="T64" i="23"/>
  <c r="U64" i="23"/>
  <c r="V64" i="23"/>
  <c r="W64" i="23"/>
  <c r="X64" i="23"/>
  <c r="Y64" i="23"/>
  <c r="C65" i="23"/>
  <c r="D65" i="23"/>
  <c r="E65" i="23"/>
  <c r="F65" i="23"/>
  <c r="G65" i="23"/>
  <c r="H65" i="23"/>
  <c r="I65" i="23"/>
  <c r="J65" i="23"/>
  <c r="K65" i="23"/>
  <c r="L65" i="23"/>
  <c r="M65" i="23"/>
  <c r="N65" i="23"/>
  <c r="O65" i="23"/>
  <c r="P65" i="23"/>
  <c r="Q65" i="23"/>
  <c r="R65" i="23"/>
  <c r="S65" i="23"/>
  <c r="T65" i="23"/>
  <c r="U65" i="23"/>
  <c r="V65" i="23"/>
  <c r="W65" i="23"/>
  <c r="X65" i="23"/>
  <c r="Y65" i="23"/>
  <c r="C66" i="23"/>
  <c r="D66" i="23"/>
  <c r="E66" i="23"/>
  <c r="F66" i="23"/>
  <c r="G66" i="23"/>
  <c r="H66" i="23"/>
  <c r="I66" i="23"/>
  <c r="J66" i="23"/>
  <c r="K66" i="23"/>
  <c r="L66" i="23"/>
  <c r="M66" i="23"/>
  <c r="N66" i="23"/>
  <c r="O66" i="23"/>
  <c r="P66" i="23"/>
  <c r="Q66" i="23"/>
  <c r="R66" i="23"/>
  <c r="S66" i="23"/>
  <c r="T66" i="23"/>
  <c r="U66" i="23"/>
  <c r="V66" i="23"/>
  <c r="W66" i="23"/>
  <c r="X66" i="23"/>
  <c r="Y66" i="23"/>
  <c r="C67" i="23"/>
  <c r="D67" i="23"/>
  <c r="E67" i="23"/>
  <c r="F67" i="23"/>
  <c r="G67" i="23"/>
  <c r="H67" i="23"/>
  <c r="I67" i="23"/>
  <c r="J67" i="23"/>
  <c r="K67" i="23"/>
  <c r="L67" i="23"/>
  <c r="M67" i="23"/>
  <c r="N67" i="23"/>
  <c r="O67" i="23"/>
  <c r="P67" i="23"/>
  <c r="Q67" i="23"/>
  <c r="R67" i="23"/>
  <c r="S67" i="23"/>
  <c r="T67" i="23"/>
  <c r="U67" i="23"/>
  <c r="V67" i="23"/>
  <c r="W67" i="23"/>
  <c r="X67" i="23"/>
  <c r="Y67" i="23"/>
  <c r="C68" i="23"/>
  <c r="D68" i="23"/>
  <c r="E68" i="23"/>
  <c r="F68" i="23"/>
  <c r="G68" i="23"/>
  <c r="H68" i="23"/>
  <c r="I68" i="23"/>
  <c r="J68" i="23"/>
  <c r="K68" i="23"/>
  <c r="L68" i="23"/>
  <c r="M68" i="23"/>
  <c r="N68" i="23"/>
  <c r="O68" i="23"/>
  <c r="P68" i="23"/>
  <c r="Q68" i="23"/>
  <c r="R68" i="23"/>
  <c r="S68" i="23"/>
  <c r="T68" i="23"/>
  <c r="U68" i="23"/>
  <c r="V68" i="23"/>
  <c r="W68" i="23"/>
  <c r="X68" i="23"/>
  <c r="Y68" i="23"/>
  <c r="C69" i="23"/>
  <c r="D69" i="23"/>
  <c r="E69" i="23"/>
  <c r="F69" i="23"/>
  <c r="G69" i="23"/>
  <c r="H69" i="23"/>
  <c r="I69" i="23"/>
  <c r="J69" i="23"/>
  <c r="K69" i="23"/>
  <c r="L69" i="23"/>
  <c r="M69" i="23"/>
  <c r="N69" i="23"/>
  <c r="O69" i="23"/>
  <c r="P69" i="23"/>
  <c r="Q69" i="23"/>
  <c r="R69" i="23"/>
  <c r="S69" i="23"/>
  <c r="T69" i="23"/>
  <c r="U69" i="23"/>
  <c r="V69" i="23"/>
  <c r="W69" i="23"/>
  <c r="X69" i="23"/>
  <c r="Y69" i="23"/>
  <c r="C70" i="23"/>
  <c r="D70" i="23"/>
  <c r="E70" i="23"/>
  <c r="F70" i="23"/>
  <c r="G70" i="23"/>
  <c r="H70" i="23"/>
  <c r="I70" i="23"/>
  <c r="J70" i="23"/>
  <c r="K70" i="23"/>
  <c r="L70" i="23"/>
  <c r="M70" i="23"/>
  <c r="N70" i="23"/>
  <c r="O70" i="23"/>
  <c r="P70" i="23"/>
  <c r="Q70" i="23"/>
  <c r="R70" i="23"/>
  <c r="S70" i="23"/>
  <c r="T70" i="23"/>
  <c r="U70" i="23"/>
  <c r="V70" i="23"/>
  <c r="W70" i="23"/>
  <c r="X70" i="23"/>
  <c r="Y70" i="23"/>
  <c r="C71" i="23"/>
  <c r="D71" i="23"/>
  <c r="E71" i="23"/>
  <c r="F71" i="23"/>
  <c r="G71" i="23"/>
  <c r="H71" i="23"/>
  <c r="I71" i="23"/>
  <c r="J71" i="23"/>
  <c r="K71" i="23"/>
  <c r="L71" i="23"/>
  <c r="M71" i="23"/>
  <c r="N71" i="23"/>
  <c r="O71" i="23"/>
  <c r="P71" i="23"/>
  <c r="Q71" i="23"/>
  <c r="R71" i="23"/>
  <c r="S71" i="23"/>
  <c r="T71" i="23"/>
  <c r="U71" i="23"/>
  <c r="V71" i="23"/>
  <c r="W71" i="23"/>
  <c r="X71" i="23"/>
  <c r="Y71" i="23"/>
  <c r="C72" i="23"/>
  <c r="D72" i="23"/>
  <c r="E72" i="23"/>
  <c r="F72" i="23"/>
  <c r="G72" i="23"/>
  <c r="H72" i="23"/>
  <c r="I72" i="23"/>
  <c r="J72" i="23"/>
  <c r="K72" i="23"/>
  <c r="L72" i="23"/>
  <c r="M72" i="23"/>
  <c r="N72" i="23"/>
  <c r="O72" i="23"/>
  <c r="P72" i="23"/>
  <c r="Q72" i="23"/>
  <c r="R72" i="23"/>
  <c r="S72" i="23"/>
  <c r="T72" i="23"/>
  <c r="U72" i="23"/>
  <c r="V72" i="23"/>
  <c r="W72" i="23"/>
  <c r="X72" i="23"/>
  <c r="Y72" i="23"/>
  <c r="C73" i="23"/>
  <c r="D73" i="23"/>
  <c r="E73" i="23"/>
  <c r="F73" i="23"/>
  <c r="G73" i="23"/>
  <c r="H73" i="23"/>
  <c r="I73" i="23"/>
  <c r="J73" i="23"/>
  <c r="K73" i="23"/>
  <c r="L73" i="23"/>
  <c r="M73" i="23"/>
  <c r="N73" i="23"/>
  <c r="O73" i="23"/>
  <c r="P73" i="23"/>
  <c r="Q73" i="23"/>
  <c r="R73" i="23"/>
  <c r="S73" i="23"/>
  <c r="T73" i="23"/>
  <c r="U73" i="23"/>
  <c r="V73" i="23"/>
  <c r="W73" i="23"/>
  <c r="X73" i="23"/>
  <c r="Y73" i="23"/>
  <c r="C74" i="23"/>
  <c r="D74" i="23"/>
  <c r="E74" i="23"/>
  <c r="F74" i="23"/>
  <c r="G74" i="23"/>
  <c r="H74" i="23"/>
  <c r="I74" i="23"/>
  <c r="J74" i="23"/>
  <c r="K74" i="23"/>
  <c r="L74" i="23"/>
  <c r="M74" i="23"/>
  <c r="N74" i="23"/>
  <c r="O74" i="23"/>
  <c r="P74" i="23"/>
  <c r="Q74" i="23"/>
  <c r="R74" i="23"/>
  <c r="S74" i="23"/>
  <c r="T74" i="23"/>
  <c r="U74" i="23"/>
  <c r="V74" i="23"/>
  <c r="W74" i="23"/>
  <c r="X74" i="23"/>
  <c r="Y74" i="23"/>
  <c r="C75" i="23"/>
  <c r="D75" i="23"/>
  <c r="E75" i="23"/>
  <c r="F75" i="23"/>
  <c r="G75" i="23"/>
  <c r="H75" i="23"/>
  <c r="I75" i="23"/>
  <c r="J75" i="23"/>
  <c r="K75" i="23"/>
  <c r="L75" i="23"/>
  <c r="M75" i="23"/>
  <c r="N75" i="23"/>
  <c r="O75" i="23"/>
  <c r="P75" i="23"/>
  <c r="Q75" i="23"/>
  <c r="R75" i="23"/>
  <c r="S75" i="23"/>
  <c r="T75" i="23"/>
  <c r="U75" i="23"/>
  <c r="V75" i="23"/>
  <c r="W75" i="23"/>
  <c r="X75" i="23"/>
  <c r="Y75" i="23"/>
  <c r="C76" i="23"/>
  <c r="D76" i="23"/>
  <c r="E76" i="23"/>
  <c r="F76" i="23"/>
  <c r="G76" i="23"/>
  <c r="H76" i="23"/>
  <c r="I76" i="23"/>
  <c r="J76" i="23"/>
  <c r="K76" i="23"/>
  <c r="L76" i="23"/>
  <c r="M76" i="23"/>
  <c r="N76" i="23"/>
  <c r="O76" i="23"/>
  <c r="P76" i="23"/>
  <c r="Q76" i="23"/>
  <c r="R76" i="23"/>
  <c r="S76" i="23"/>
  <c r="T76" i="23"/>
  <c r="U76" i="23"/>
  <c r="V76" i="23"/>
  <c r="W76" i="23"/>
  <c r="X76" i="23"/>
  <c r="Y76" i="23"/>
  <c r="C77" i="23"/>
  <c r="D77" i="23"/>
  <c r="E77" i="23"/>
  <c r="F77" i="23"/>
  <c r="G77" i="23"/>
  <c r="H77" i="23"/>
  <c r="I77" i="23"/>
  <c r="J77" i="23"/>
  <c r="K77" i="23"/>
  <c r="L77" i="23"/>
  <c r="M77" i="23"/>
  <c r="N77" i="23"/>
  <c r="O77" i="23"/>
  <c r="P77" i="23"/>
  <c r="Q77" i="23"/>
  <c r="R77" i="23"/>
  <c r="S77" i="23"/>
  <c r="T77" i="23"/>
  <c r="U77" i="23"/>
  <c r="V77" i="23"/>
  <c r="W77" i="23"/>
  <c r="X77" i="23"/>
  <c r="Y77" i="23"/>
  <c r="C78" i="23"/>
  <c r="D78" i="23"/>
  <c r="E78" i="23"/>
  <c r="F78" i="23"/>
  <c r="G78" i="23"/>
  <c r="H78" i="23"/>
  <c r="I78" i="23"/>
  <c r="J78" i="23"/>
  <c r="K78" i="23"/>
  <c r="L78" i="23"/>
  <c r="M78" i="23"/>
  <c r="N78" i="23"/>
  <c r="O78" i="23"/>
  <c r="P78" i="23"/>
  <c r="Q78" i="23"/>
  <c r="R78" i="23"/>
  <c r="S78" i="23"/>
  <c r="T78" i="23"/>
  <c r="U78" i="23"/>
  <c r="V78" i="23"/>
  <c r="W78" i="23"/>
  <c r="X78" i="23"/>
  <c r="Y78" i="23"/>
  <c r="C79" i="23"/>
  <c r="D79" i="23"/>
  <c r="E79" i="23"/>
  <c r="F79" i="23"/>
  <c r="G79" i="23"/>
  <c r="H79" i="23"/>
  <c r="I79" i="23"/>
  <c r="J79" i="23"/>
  <c r="K79" i="23"/>
  <c r="L79" i="23"/>
  <c r="M79" i="23"/>
  <c r="N79" i="23"/>
  <c r="O79" i="23"/>
  <c r="P79" i="23"/>
  <c r="Q79" i="23"/>
  <c r="R79" i="23"/>
  <c r="S79" i="23"/>
  <c r="T79" i="23"/>
  <c r="U79" i="23"/>
  <c r="V79" i="23"/>
  <c r="W79" i="23"/>
  <c r="X79" i="23"/>
  <c r="Y79" i="23"/>
  <c r="C80" i="23"/>
  <c r="D80" i="23"/>
  <c r="E80" i="23"/>
  <c r="F80" i="23"/>
  <c r="G80" i="23"/>
  <c r="H80" i="23"/>
  <c r="I80" i="23"/>
  <c r="J80" i="23"/>
  <c r="K80" i="23"/>
  <c r="L80" i="23"/>
  <c r="M80" i="23"/>
  <c r="N80" i="23"/>
  <c r="O80" i="23"/>
  <c r="P80" i="23"/>
  <c r="Q80" i="23"/>
  <c r="R80" i="23"/>
  <c r="S80" i="23"/>
  <c r="T80" i="23"/>
  <c r="U80" i="23"/>
  <c r="V80" i="23"/>
  <c r="W80" i="23"/>
  <c r="X80" i="23"/>
  <c r="Y80" i="23"/>
  <c r="C81" i="23"/>
  <c r="D81" i="23"/>
  <c r="E81" i="23"/>
  <c r="F81" i="23"/>
  <c r="G81" i="23"/>
  <c r="H81" i="23"/>
  <c r="I81" i="23"/>
  <c r="J81" i="23"/>
  <c r="K81" i="23"/>
  <c r="L81" i="23"/>
  <c r="M81" i="23"/>
  <c r="N81" i="23"/>
  <c r="O81" i="23"/>
  <c r="P81" i="23"/>
  <c r="Q81" i="23"/>
  <c r="R81" i="23"/>
  <c r="S81" i="23"/>
  <c r="T81" i="23"/>
  <c r="U81" i="23"/>
  <c r="V81" i="23"/>
  <c r="W81" i="23"/>
  <c r="X81" i="23"/>
  <c r="Y81" i="23"/>
  <c r="C82" i="23"/>
  <c r="D82" i="23"/>
  <c r="E82" i="23"/>
  <c r="F82" i="23"/>
  <c r="G82" i="23"/>
  <c r="H82" i="23"/>
  <c r="I82" i="23"/>
  <c r="J82" i="23"/>
  <c r="K82" i="23"/>
  <c r="L82" i="23"/>
  <c r="M82" i="23"/>
  <c r="N82" i="23"/>
  <c r="O82" i="23"/>
  <c r="P82" i="23"/>
  <c r="Q82" i="23"/>
  <c r="R82" i="23"/>
  <c r="S82" i="23"/>
  <c r="T82" i="23"/>
  <c r="U82" i="23"/>
  <c r="V82" i="23"/>
  <c r="W82" i="23"/>
  <c r="X82" i="23"/>
  <c r="Y82" i="23"/>
  <c r="C83" i="23"/>
  <c r="D83" i="23"/>
  <c r="E83" i="23"/>
  <c r="F83" i="23"/>
  <c r="G83" i="23"/>
  <c r="H83" i="23"/>
  <c r="I83" i="23"/>
  <c r="J83" i="23"/>
  <c r="K83" i="23"/>
  <c r="L83" i="23"/>
  <c r="M83" i="23"/>
  <c r="N83" i="23"/>
  <c r="O83" i="23"/>
  <c r="P83" i="23"/>
  <c r="Q83" i="23"/>
  <c r="R83" i="23"/>
  <c r="S83" i="23"/>
  <c r="T83" i="23"/>
  <c r="U83" i="23"/>
  <c r="V83" i="23"/>
  <c r="W83" i="23"/>
  <c r="X83" i="23"/>
  <c r="Y83" i="23"/>
  <c r="C84" i="23"/>
  <c r="D84" i="23"/>
  <c r="E84" i="23"/>
  <c r="F84" i="23"/>
  <c r="G84" i="23"/>
  <c r="H84" i="23"/>
  <c r="I84" i="23"/>
  <c r="J84" i="23"/>
  <c r="K84" i="23"/>
  <c r="L84" i="23"/>
  <c r="M84" i="23"/>
  <c r="N84" i="23"/>
  <c r="O84" i="23"/>
  <c r="P84" i="23"/>
  <c r="Q84" i="23"/>
  <c r="R84" i="23"/>
  <c r="S84" i="23"/>
  <c r="T84" i="23"/>
  <c r="U84" i="23"/>
  <c r="V84" i="23"/>
  <c r="W84" i="23"/>
  <c r="X84" i="23"/>
  <c r="Y84" i="23"/>
  <c r="C85" i="23"/>
  <c r="D85" i="23"/>
  <c r="E85" i="23"/>
  <c r="F85" i="23"/>
  <c r="G85" i="23"/>
  <c r="H85" i="23"/>
  <c r="I85" i="23"/>
  <c r="J85" i="23"/>
  <c r="K85" i="23"/>
  <c r="L85" i="23"/>
  <c r="M85" i="23"/>
  <c r="N85" i="23"/>
  <c r="O85" i="23"/>
  <c r="P85" i="23"/>
  <c r="Q85" i="23"/>
  <c r="R85" i="23"/>
  <c r="S85" i="23"/>
  <c r="T85" i="23"/>
  <c r="U85" i="23"/>
  <c r="V85" i="23"/>
  <c r="W85" i="23"/>
  <c r="X85" i="23"/>
  <c r="Y85" i="23"/>
  <c r="C86" i="23"/>
  <c r="D86" i="23"/>
  <c r="E86" i="23"/>
  <c r="F86" i="23"/>
  <c r="G86" i="23"/>
  <c r="H86" i="23"/>
  <c r="I86" i="23"/>
  <c r="J86" i="23"/>
  <c r="K86" i="23"/>
  <c r="L86" i="23"/>
  <c r="M86" i="23"/>
  <c r="N86" i="23"/>
  <c r="O86" i="23"/>
  <c r="P86" i="23"/>
  <c r="Q86" i="23"/>
  <c r="R86" i="23"/>
  <c r="S86" i="23"/>
  <c r="T86" i="23"/>
  <c r="U86" i="23"/>
  <c r="V86" i="23"/>
  <c r="W86" i="23"/>
  <c r="X86" i="23"/>
  <c r="Y86" i="23"/>
  <c r="C87" i="23"/>
  <c r="D87" i="23"/>
  <c r="E87" i="23"/>
  <c r="F87" i="23"/>
  <c r="G87" i="23"/>
  <c r="H87" i="23"/>
  <c r="I87" i="23"/>
  <c r="J87" i="23"/>
  <c r="K87" i="23"/>
  <c r="L87" i="23"/>
  <c r="M87" i="23"/>
  <c r="N87" i="23"/>
  <c r="O87" i="23"/>
  <c r="P87" i="23"/>
  <c r="Q87" i="23"/>
  <c r="R87" i="23"/>
  <c r="S87" i="23"/>
  <c r="T87" i="23"/>
  <c r="U87" i="23"/>
  <c r="V87" i="23"/>
  <c r="W87" i="23"/>
  <c r="X87" i="23"/>
  <c r="Y87" i="23"/>
  <c r="C88" i="23"/>
  <c r="D88" i="23"/>
  <c r="E88" i="23"/>
  <c r="F88" i="23"/>
  <c r="G88" i="23"/>
  <c r="H88" i="23"/>
  <c r="I88" i="23"/>
  <c r="J88" i="23"/>
  <c r="K88" i="23"/>
  <c r="L88" i="23"/>
  <c r="M88" i="23"/>
  <c r="N88" i="23"/>
  <c r="O88" i="23"/>
  <c r="P88" i="23"/>
  <c r="Q88" i="23"/>
  <c r="R88" i="23"/>
  <c r="S88" i="23"/>
  <c r="T88" i="23"/>
  <c r="U88" i="23"/>
  <c r="V88" i="23"/>
  <c r="W88" i="23"/>
  <c r="X88" i="23"/>
  <c r="Y88" i="23"/>
  <c r="C89" i="23"/>
  <c r="D89" i="23"/>
  <c r="E89" i="23"/>
  <c r="F89" i="23"/>
  <c r="G89" i="23"/>
  <c r="H89" i="23"/>
  <c r="I89" i="23"/>
  <c r="J89" i="23"/>
  <c r="K89" i="23"/>
  <c r="L89" i="23"/>
  <c r="M89" i="23"/>
  <c r="N89" i="23"/>
  <c r="O89" i="23"/>
  <c r="P89" i="23"/>
  <c r="Q89" i="23"/>
  <c r="R89" i="23"/>
  <c r="S89" i="23"/>
  <c r="T89" i="23"/>
  <c r="U89" i="23"/>
  <c r="V89" i="23"/>
  <c r="W89" i="23"/>
  <c r="X89" i="23"/>
  <c r="Y89" i="23"/>
  <c r="C90" i="23"/>
  <c r="D90" i="23"/>
  <c r="E90" i="23"/>
  <c r="F90" i="23"/>
  <c r="G90" i="23"/>
  <c r="H90" i="23"/>
  <c r="I90" i="23"/>
  <c r="J90" i="23"/>
  <c r="K90" i="23"/>
  <c r="L90" i="23"/>
  <c r="M90" i="23"/>
  <c r="N90" i="23"/>
  <c r="O90" i="23"/>
  <c r="P90" i="23"/>
  <c r="Q90" i="23"/>
  <c r="R90" i="23"/>
  <c r="S90" i="23"/>
  <c r="T90" i="23"/>
  <c r="U90" i="23"/>
  <c r="V90" i="23"/>
  <c r="W90" i="23"/>
  <c r="X90" i="23"/>
  <c r="Y90" i="23"/>
  <c r="C91" i="23"/>
  <c r="D91" i="23"/>
  <c r="E91" i="23"/>
  <c r="F91" i="23"/>
  <c r="G91" i="23"/>
  <c r="H91" i="23"/>
  <c r="I91" i="23"/>
  <c r="J91" i="23"/>
  <c r="K91" i="23"/>
  <c r="L91" i="23"/>
  <c r="M91" i="23"/>
  <c r="N91" i="23"/>
  <c r="O91" i="23"/>
  <c r="P91" i="23"/>
  <c r="Q91" i="23"/>
  <c r="R91" i="23"/>
  <c r="S91" i="23"/>
  <c r="T91" i="23"/>
  <c r="U91" i="23"/>
  <c r="V91" i="23"/>
  <c r="W91" i="23"/>
  <c r="X91" i="23"/>
  <c r="Y91" i="23"/>
  <c r="C92" i="23"/>
  <c r="D92" i="23"/>
  <c r="E92" i="23"/>
  <c r="F92" i="23"/>
  <c r="G92" i="23"/>
  <c r="H92" i="23"/>
  <c r="I92" i="23"/>
  <c r="J92" i="23"/>
  <c r="K92" i="23"/>
  <c r="L92" i="23"/>
  <c r="M92" i="23"/>
  <c r="N92" i="23"/>
  <c r="O92" i="23"/>
  <c r="P92" i="23"/>
  <c r="Q92" i="23"/>
  <c r="R92" i="23"/>
  <c r="S92" i="23"/>
  <c r="T92" i="23"/>
  <c r="U92" i="23"/>
  <c r="V92" i="23"/>
  <c r="W92" i="23"/>
  <c r="X92" i="23"/>
  <c r="Y92" i="23"/>
  <c r="C93" i="23"/>
  <c r="D93" i="23"/>
  <c r="E93" i="23"/>
  <c r="F93" i="23"/>
  <c r="G93" i="23"/>
  <c r="H93" i="23"/>
  <c r="I93" i="23"/>
  <c r="J93" i="23"/>
  <c r="K93" i="23"/>
  <c r="L93" i="23"/>
  <c r="M93" i="23"/>
  <c r="N93" i="23"/>
  <c r="O93" i="23"/>
  <c r="P93" i="23"/>
  <c r="Q93" i="23"/>
  <c r="R93" i="23"/>
  <c r="S93" i="23"/>
  <c r="T93" i="23"/>
  <c r="U93" i="23"/>
  <c r="V93" i="23"/>
  <c r="W93" i="23"/>
  <c r="X93" i="23"/>
  <c r="Y93" i="23"/>
  <c r="C94" i="23"/>
  <c r="D94" i="23"/>
  <c r="E94" i="23"/>
  <c r="F94" i="23"/>
  <c r="G94" i="23"/>
  <c r="H94" i="23"/>
  <c r="I94" i="23"/>
  <c r="J94" i="23"/>
  <c r="K94" i="23"/>
  <c r="L94" i="23"/>
  <c r="M94" i="23"/>
  <c r="N94" i="23"/>
  <c r="O94" i="23"/>
  <c r="P94" i="23"/>
  <c r="Q94" i="23"/>
  <c r="R94" i="23"/>
  <c r="S94" i="23"/>
  <c r="T94" i="23"/>
  <c r="U94" i="23"/>
  <c r="V94" i="23"/>
  <c r="W94" i="23"/>
  <c r="X94" i="23"/>
  <c r="Y94" i="23"/>
  <c r="C95" i="23"/>
  <c r="D95" i="23"/>
  <c r="E95" i="23"/>
  <c r="F95" i="23"/>
  <c r="G95" i="23"/>
  <c r="H95" i="23"/>
  <c r="I95" i="23"/>
  <c r="J95" i="23"/>
  <c r="K95" i="23"/>
  <c r="L95" i="23"/>
  <c r="M95" i="23"/>
  <c r="N95" i="23"/>
  <c r="O95" i="23"/>
  <c r="P95" i="23"/>
  <c r="Q95" i="23"/>
  <c r="R95" i="23"/>
  <c r="S95" i="23"/>
  <c r="T95" i="23"/>
  <c r="U95" i="23"/>
  <c r="V95" i="23"/>
  <c r="W95" i="23"/>
  <c r="X95" i="23"/>
  <c r="Y95" i="23"/>
  <c r="C96" i="23"/>
  <c r="D96" i="23"/>
  <c r="E96" i="23"/>
  <c r="F96" i="23"/>
  <c r="G96" i="23"/>
  <c r="H96" i="23"/>
  <c r="I96" i="23"/>
  <c r="J96" i="23"/>
  <c r="K96" i="23"/>
  <c r="L96" i="23"/>
  <c r="M96" i="23"/>
  <c r="N96" i="23"/>
  <c r="O96" i="23"/>
  <c r="P96" i="23"/>
  <c r="Q96" i="23"/>
  <c r="R96" i="23"/>
  <c r="S96" i="23"/>
  <c r="T96" i="23"/>
  <c r="U96" i="23"/>
  <c r="V96" i="23"/>
  <c r="W96" i="23"/>
  <c r="X96" i="23"/>
  <c r="Y96" i="23"/>
  <c r="C97" i="23"/>
  <c r="D97" i="23"/>
  <c r="E97" i="23"/>
  <c r="F97" i="23"/>
  <c r="G97" i="23"/>
  <c r="H97" i="23"/>
  <c r="I97" i="23"/>
  <c r="J97" i="23"/>
  <c r="K97" i="23"/>
  <c r="L97" i="23"/>
  <c r="M97" i="23"/>
  <c r="N97" i="23"/>
  <c r="O97" i="23"/>
  <c r="P97" i="23"/>
  <c r="Q97" i="23"/>
  <c r="R97" i="23"/>
  <c r="S97" i="23"/>
  <c r="T97" i="23"/>
  <c r="U97" i="23"/>
  <c r="V97" i="23"/>
  <c r="W97" i="23"/>
  <c r="X97" i="23"/>
  <c r="Y97" i="23"/>
  <c r="C98" i="23"/>
  <c r="D98" i="23"/>
  <c r="E98" i="23"/>
  <c r="F98" i="23"/>
  <c r="G98" i="23"/>
  <c r="H98" i="23"/>
  <c r="I98" i="23"/>
  <c r="J98" i="23"/>
  <c r="K98" i="23"/>
  <c r="L98" i="23"/>
  <c r="M98" i="23"/>
  <c r="N98" i="23"/>
  <c r="O98" i="23"/>
  <c r="P98" i="23"/>
  <c r="Q98" i="23"/>
  <c r="R98" i="23"/>
  <c r="S98" i="23"/>
  <c r="T98" i="23"/>
  <c r="U98" i="23"/>
  <c r="V98" i="23"/>
  <c r="W98" i="23"/>
  <c r="X98" i="23"/>
  <c r="Y98" i="23"/>
  <c r="C99" i="23"/>
  <c r="D99" i="23"/>
  <c r="E99" i="23"/>
  <c r="F99" i="23"/>
  <c r="G99" i="23"/>
  <c r="H99" i="23"/>
  <c r="I99" i="23"/>
  <c r="J99" i="23"/>
  <c r="K99" i="23"/>
  <c r="L99" i="23"/>
  <c r="M99" i="23"/>
  <c r="N99" i="23"/>
  <c r="O99" i="23"/>
  <c r="P99" i="23"/>
  <c r="Q99" i="23"/>
  <c r="R99" i="23"/>
  <c r="S99" i="23"/>
  <c r="T99" i="23"/>
  <c r="U99" i="23"/>
  <c r="V99" i="23"/>
  <c r="W99" i="23"/>
  <c r="X99" i="23"/>
  <c r="Y99" i="23"/>
  <c r="C100" i="23"/>
  <c r="D100" i="23"/>
  <c r="E100" i="23"/>
  <c r="F100" i="23"/>
  <c r="G100" i="23"/>
  <c r="H100" i="23"/>
  <c r="I100" i="23"/>
  <c r="J100" i="23"/>
  <c r="K100" i="23"/>
  <c r="L100" i="23"/>
  <c r="M100" i="23"/>
  <c r="N100" i="23"/>
  <c r="O100" i="23"/>
  <c r="P100" i="23"/>
  <c r="Q100" i="23"/>
  <c r="R100" i="23"/>
  <c r="S100" i="23"/>
  <c r="T100" i="23"/>
  <c r="U100" i="23"/>
  <c r="V100" i="23"/>
  <c r="W100" i="23"/>
  <c r="X100" i="23"/>
  <c r="Y100" i="23"/>
  <c r="C101" i="23"/>
  <c r="D101" i="23"/>
  <c r="E101" i="23"/>
  <c r="F101" i="23"/>
  <c r="G101" i="23"/>
  <c r="H101" i="23"/>
  <c r="I101" i="23"/>
  <c r="J101" i="23"/>
  <c r="K101" i="23"/>
  <c r="L101" i="23"/>
  <c r="M101" i="23"/>
  <c r="N101" i="23"/>
  <c r="O101" i="23"/>
  <c r="P101" i="23"/>
  <c r="Q101" i="23"/>
  <c r="R101" i="23"/>
  <c r="S101" i="23"/>
  <c r="T101" i="23"/>
  <c r="U101" i="23"/>
  <c r="V101" i="23"/>
  <c r="W101" i="23"/>
  <c r="X101" i="23"/>
  <c r="Y101" i="23"/>
  <c r="C102" i="23"/>
  <c r="D102" i="23"/>
  <c r="E102" i="23"/>
  <c r="F102" i="23"/>
  <c r="G102" i="23"/>
  <c r="H102" i="23"/>
  <c r="I102" i="23"/>
  <c r="J102" i="23"/>
  <c r="K102" i="23"/>
  <c r="L102" i="23"/>
  <c r="M102" i="23"/>
  <c r="N102" i="23"/>
  <c r="O102" i="23"/>
  <c r="P102" i="23"/>
  <c r="Q102" i="23"/>
  <c r="R102" i="23"/>
  <c r="S102" i="23"/>
  <c r="T102" i="23"/>
  <c r="U102" i="23"/>
  <c r="V102" i="23"/>
  <c r="W102" i="23"/>
  <c r="X102" i="23"/>
  <c r="Y102" i="23"/>
  <c r="C103" i="23"/>
  <c r="D103" i="23"/>
  <c r="E103" i="23"/>
  <c r="F103" i="23"/>
  <c r="G103" i="23"/>
  <c r="H103" i="23"/>
  <c r="I103" i="23"/>
  <c r="J103" i="23"/>
  <c r="K103" i="23"/>
  <c r="L103" i="23"/>
  <c r="M103" i="23"/>
  <c r="N103" i="23"/>
  <c r="O103" i="23"/>
  <c r="P103" i="23"/>
  <c r="Q103" i="23"/>
  <c r="R103" i="23"/>
  <c r="S103" i="23"/>
  <c r="T103" i="23"/>
  <c r="U103" i="23"/>
  <c r="V103" i="23"/>
  <c r="W103" i="23"/>
  <c r="X103" i="23"/>
  <c r="Y103" i="23"/>
  <c r="C104" i="23"/>
  <c r="D104" i="23"/>
  <c r="E104" i="23"/>
  <c r="F104" i="23"/>
  <c r="G104" i="23"/>
  <c r="H104" i="23"/>
  <c r="I104" i="23"/>
  <c r="J104" i="23"/>
  <c r="K104" i="23"/>
  <c r="L104" i="23"/>
  <c r="M104" i="23"/>
  <c r="N104" i="23"/>
  <c r="O104" i="23"/>
  <c r="P104" i="23"/>
  <c r="Q104" i="23"/>
  <c r="R104" i="23"/>
  <c r="S104" i="23"/>
  <c r="T104" i="23"/>
  <c r="U104" i="23"/>
  <c r="V104" i="23"/>
  <c r="W104" i="23"/>
  <c r="X104" i="23"/>
  <c r="Y104" i="23"/>
  <c r="C105" i="23"/>
  <c r="D105" i="23"/>
  <c r="E105" i="23"/>
  <c r="F105" i="23"/>
  <c r="G105" i="23"/>
  <c r="H105" i="23"/>
  <c r="I105" i="23"/>
  <c r="J105" i="23"/>
  <c r="K105" i="23"/>
  <c r="L105" i="23"/>
  <c r="M105" i="23"/>
  <c r="N105" i="23"/>
  <c r="O105" i="23"/>
  <c r="P105" i="23"/>
  <c r="Q105" i="23"/>
  <c r="R105" i="23"/>
  <c r="S105" i="23"/>
  <c r="T105" i="23"/>
  <c r="U105" i="23"/>
  <c r="V105" i="23"/>
  <c r="W105" i="23"/>
  <c r="X105" i="23"/>
  <c r="Y105" i="23"/>
  <c r="C106" i="23"/>
  <c r="D106" i="23"/>
  <c r="E106" i="23"/>
  <c r="F106" i="23"/>
  <c r="G106" i="23"/>
  <c r="H106" i="23"/>
  <c r="I106" i="23"/>
  <c r="J106" i="23"/>
  <c r="K106" i="23"/>
  <c r="L106" i="23"/>
  <c r="M106" i="23"/>
  <c r="N106" i="23"/>
  <c r="O106" i="23"/>
  <c r="P106" i="23"/>
  <c r="Q106" i="23"/>
  <c r="R106" i="23"/>
  <c r="S106" i="23"/>
  <c r="T106" i="23"/>
  <c r="U106" i="23"/>
  <c r="V106" i="23"/>
  <c r="W106" i="23"/>
  <c r="X106" i="23"/>
  <c r="Y106" i="23"/>
  <c r="C107" i="23"/>
  <c r="D107" i="23"/>
  <c r="E107" i="23"/>
  <c r="F107" i="23"/>
  <c r="G107" i="23"/>
  <c r="H107" i="23"/>
  <c r="I107" i="23"/>
  <c r="J107" i="23"/>
  <c r="K107" i="23"/>
  <c r="L107" i="23"/>
  <c r="M107" i="23"/>
  <c r="N107" i="23"/>
  <c r="O107" i="23"/>
  <c r="P107" i="23"/>
  <c r="Q107" i="23"/>
  <c r="R107" i="23"/>
  <c r="S107" i="23"/>
  <c r="T107" i="23"/>
  <c r="U107" i="23"/>
  <c r="V107" i="23"/>
  <c r="W107" i="23"/>
  <c r="X107" i="23"/>
  <c r="Y107" i="23"/>
  <c r="C108" i="23"/>
  <c r="D108" i="23"/>
  <c r="E108" i="23"/>
  <c r="F108" i="23"/>
  <c r="G108" i="23"/>
  <c r="H108" i="23"/>
  <c r="I108" i="23"/>
  <c r="J108" i="23"/>
  <c r="K108" i="23"/>
  <c r="L108" i="23"/>
  <c r="M108" i="23"/>
  <c r="N108" i="23"/>
  <c r="O108" i="23"/>
  <c r="P108" i="23"/>
  <c r="Q108" i="23"/>
  <c r="R108" i="23"/>
  <c r="S108" i="23"/>
  <c r="T108" i="23"/>
  <c r="U108" i="23"/>
  <c r="V108" i="23"/>
  <c r="W108" i="23"/>
  <c r="X108" i="23"/>
  <c r="Y108" i="23"/>
  <c r="C109" i="23"/>
  <c r="D109" i="23"/>
  <c r="E109" i="23"/>
  <c r="F109" i="23"/>
  <c r="G109" i="23"/>
  <c r="H109" i="23"/>
  <c r="I109" i="23"/>
  <c r="J109" i="23"/>
  <c r="K109" i="23"/>
  <c r="L109" i="23"/>
  <c r="M109" i="23"/>
  <c r="N109" i="23"/>
  <c r="O109" i="23"/>
  <c r="P109" i="23"/>
  <c r="Q109" i="23"/>
  <c r="R109" i="23"/>
  <c r="S109" i="23"/>
  <c r="T109" i="23"/>
  <c r="U109" i="23"/>
  <c r="V109" i="23"/>
  <c r="W109" i="23"/>
  <c r="X109" i="23"/>
  <c r="Y109" i="23"/>
  <c r="C110" i="23"/>
  <c r="D110" i="23"/>
  <c r="E110" i="23"/>
  <c r="F110" i="23"/>
  <c r="G110" i="23"/>
  <c r="H110" i="23"/>
  <c r="I110" i="23"/>
  <c r="J110" i="23"/>
  <c r="K110" i="23"/>
  <c r="L110" i="23"/>
  <c r="M110" i="23"/>
  <c r="N110" i="23"/>
  <c r="O110" i="23"/>
  <c r="P110" i="23"/>
  <c r="Q110" i="23"/>
  <c r="R110" i="23"/>
  <c r="S110" i="23"/>
  <c r="T110" i="23"/>
  <c r="U110" i="23"/>
  <c r="V110" i="23"/>
  <c r="W110" i="23"/>
  <c r="X110" i="23"/>
  <c r="Y110" i="23"/>
  <c r="C111" i="23"/>
  <c r="D111" i="23"/>
  <c r="E111" i="23"/>
  <c r="F111" i="23"/>
  <c r="G111" i="23"/>
  <c r="H111" i="23"/>
  <c r="I111" i="23"/>
  <c r="J111" i="23"/>
  <c r="K111" i="23"/>
  <c r="L111" i="23"/>
  <c r="M111" i="23"/>
  <c r="N111" i="23"/>
  <c r="O111" i="23"/>
  <c r="P111" i="23"/>
  <c r="Q111" i="23"/>
  <c r="R111" i="23"/>
  <c r="S111" i="23"/>
  <c r="T111" i="23"/>
  <c r="U111" i="23"/>
  <c r="V111" i="23"/>
  <c r="W111" i="23"/>
  <c r="X111" i="23"/>
  <c r="Y111" i="23"/>
  <c r="C112" i="23"/>
  <c r="D112" i="23"/>
  <c r="E112" i="23"/>
  <c r="F112" i="23"/>
  <c r="G112" i="23"/>
  <c r="H112" i="23"/>
  <c r="I112" i="23"/>
  <c r="J112" i="23"/>
  <c r="K112" i="23"/>
  <c r="L112" i="23"/>
  <c r="M112" i="23"/>
  <c r="N112" i="23"/>
  <c r="O112" i="23"/>
  <c r="P112" i="23"/>
  <c r="Q112" i="23"/>
  <c r="R112" i="23"/>
  <c r="S112" i="23"/>
  <c r="T112" i="23"/>
  <c r="U112" i="23"/>
  <c r="V112" i="23"/>
  <c r="W112" i="23"/>
  <c r="X112" i="23"/>
  <c r="Y112" i="23"/>
  <c r="C113" i="23"/>
  <c r="D113" i="23"/>
  <c r="E113" i="23"/>
  <c r="F113" i="23"/>
  <c r="G113" i="23"/>
  <c r="H113" i="23"/>
  <c r="I113" i="23"/>
  <c r="J113" i="23"/>
  <c r="K113" i="23"/>
  <c r="L113" i="23"/>
  <c r="M113" i="23"/>
  <c r="N113" i="23"/>
  <c r="O113" i="23"/>
  <c r="P113" i="23"/>
  <c r="Q113" i="23"/>
  <c r="R113" i="23"/>
  <c r="S113" i="23"/>
  <c r="T113" i="23"/>
  <c r="U113" i="23"/>
  <c r="V113" i="23"/>
  <c r="W113" i="23"/>
  <c r="X113" i="23"/>
  <c r="Y113" i="23"/>
  <c r="C114" i="23"/>
  <c r="D114" i="23"/>
  <c r="E114" i="23"/>
  <c r="F114" i="23"/>
  <c r="G114" i="23"/>
  <c r="H114" i="23"/>
  <c r="I114" i="23"/>
  <c r="J114" i="23"/>
  <c r="K114" i="23"/>
  <c r="L114" i="23"/>
  <c r="M114" i="23"/>
  <c r="N114" i="23"/>
  <c r="O114" i="23"/>
  <c r="P114" i="23"/>
  <c r="Q114" i="23"/>
  <c r="R114" i="23"/>
  <c r="S114" i="23"/>
  <c r="T114" i="23"/>
  <c r="U114" i="23"/>
  <c r="V114" i="23"/>
  <c r="W114" i="23"/>
  <c r="X114" i="23"/>
  <c r="Y114" i="23"/>
  <c r="C115" i="23"/>
  <c r="D115" i="23"/>
  <c r="E115" i="23"/>
  <c r="F115" i="23"/>
  <c r="G115" i="23"/>
  <c r="H115" i="23"/>
  <c r="I115" i="23"/>
  <c r="J115" i="23"/>
  <c r="K115" i="23"/>
  <c r="L115" i="23"/>
  <c r="M115" i="23"/>
  <c r="N115" i="23"/>
  <c r="O115" i="23"/>
  <c r="P115" i="23"/>
  <c r="Q115" i="23"/>
  <c r="R115" i="23"/>
  <c r="S115" i="23"/>
  <c r="T115" i="23"/>
  <c r="U115" i="23"/>
  <c r="V115" i="23"/>
  <c r="W115" i="23"/>
  <c r="X115" i="23"/>
  <c r="Y115" i="23"/>
  <c r="C116" i="23"/>
  <c r="D116" i="23"/>
  <c r="E116" i="23"/>
  <c r="F116" i="23"/>
  <c r="G116" i="23"/>
  <c r="H116" i="23"/>
  <c r="I116" i="23"/>
  <c r="J116" i="23"/>
  <c r="K116" i="23"/>
  <c r="L116" i="23"/>
  <c r="M116" i="23"/>
  <c r="N116" i="23"/>
  <c r="O116" i="23"/>
  <c r="P116" i="23"/>
  <c r="Q116" i="23"/>
  <c r="R116" i="23"/>
  <c r="S116" i="23"/>
  <c r="T116" i="23"/>
  <c r="U116" i="23"/>
  <c r="V116" i="23"/>
  <c r="W116" i="23"/>
  <c r="X116" i="23"/>
  <c r="Y116" i="23"/>
  <c r="C117" i="23"/>
  <c r="D117" i="23"/>
  <c r="E117" i="23"/>
  <c r="F117" i="23"/>
  <c r="G117" i="23"/>
  <c r="H117" i="23"/>
  <c r="I117" i="23"/>
  <c r="J117" i="23"/>
  <c r="K117" i="23"/>
  <c r="L117" i="23"/>
  <c r="M117" i="23"/>
  <c r="N117" i="23"/>
  <c r="O117" i="23"/>
  <c r="P117" i="23"/>
  <c r="Q117" i="23"/>
  <c r="R117" i="23"/>
  <c r="S117" i="23"/>
  <c r="T117" i="23"/>
  <c r="U117" i="23"/>
  <c r="V117" i="23"/>
  <c r="W117" i="23"/>
  <c r="X117" i="23"/>
  <c r="Y117" i="23"/>
  <c r="C118" i="23"/>
  <c r="D118" i="23"/>
  <c r="E118" i="23"/>
  <c r="F118" i="23"/>
  <c r="G118" i="23"/>
  <c r="H118" i="23"/>
  <c r="I118" i="23"/>
  <c r="J118" i="23"/>
  <c r="K118" i="23"/>
  <c r="L118" i="23"/>
  <c r="M118" i="23"/>
  <c r="N118" i="23"/>
  <c r="O118" i="23"/>
  <c r="P118" i="23"/>
  <c r="Q118" i="23"/>
  <c r="R118" i="23"/>
  <c r="S118" i="23"/>
  <c r="T118" i="23"/>
  <c r="U118" i="23"/>
  <c r="V118" i="23"/>
  <c r="W118" i="23"/>
  <c r="X118" i="23"/>
  <c r="Y118" i="23"/>
  <c r="C119" i="23"/>
  <c r="D119" i="23"/>
  <c r="E119" i="23"/>
  <c r="F119" i="23"/>
  <c r="G119" i="23"/>
  <c r="H119" i="23"/>
  <c r="I119" i="23"/>
  <c r="J119" i="23"/>
  <c r="K119" i="23"/>
  <c r="L119" i="23"/>
  <c r="M119" i="23"/>
  <c r="N119" i="23"/>
  <c r="O119" i="23"/>
  <c r="P119" i="23"/>
  <c r="Q119" i="23"/>
  <c r="R119" i="23"/>
  <c r="S119" i="23"/>
  <c r="T119" i="23"/>
  <c r="U119" i="23"/>
  <c r="V119" i="23"/>
  <c r="W119" i="23"/>
  <c r="X119" i="23"/>
  <c r="Y119" i="23"/>
  <c r="C120" i="23"/>
  <c r="D120" i="23"/>
  <c r="E120" i="23"/>
  <c r="F120" i="23"/>
  <c r="G120" i="23"/>
  <c r="H120" i="23"/>
  <c r="I120" i="23"/>
  <c r="J120" i="23"/>
  <c r="K120" i="23"/>
  <c r="L120" i="23"/>
  <c r="M120" i="23"/>
  <c r="N120" i="23"/>
  <c r="O120" i="23"/>
  <c r="P120" i="23"/>
  <c r="Q120" i="23"/>
  <c r="R120" i="23"/>
  <c r="S120" i="23"/>
  <c r="T120" i="23"/>
  <c r="U120" i="23"/>
  <c r="V120" i="23"/>
  <c r="W120" i="23"/>
  <c r="X120" i="23"/>
  <c r="Y120" i="23"/>
  <c r="C121" i="23"/>
  <c r="D121" i="23"/>
  <c r="E121" i="23"/>
  <c r="F121" i="23"/>
  <c r="G121" i="23"/>
  <c r="H121" i="23"/>
  <c r="I121" i="23"/>
  <c r="J121" i="23"/>
  <c r="K121" i="23"/>
  <c r="L121" i="23"/>
  <c r="M121" i="23"/>
  <c r="N121" i="23"/>
  <c r="O121" i="23"/>
  <c r="P121" i="23"/>
  <c r="Q121" i="23"/>
  <c r="R121" i="23"/>
  <c r="S121" i="23"/>
  <c r="T121" i="23"/>
  <c r="U121" i="23"/>
  <c r="V121" i="23"/>
  <c r="W121" i="23"/>
  <c r="X121" i="23"/>
  <c r="Y121" i="23"/>
  <c r="C122" i="23"/>
  <c r="D122" i="23"/>
  <c r="E122" i="23"/>
  <c r="F122" i="23"/>
  <c r="G122" i="23"/>
  <c r="H122" i="23"/>
  <c r="I122" i="23"/>
  <c r="J122" i="23"/>
  <c r="K122" i="23"/>
  <c r="L122" i="23"/>
  <c r="M122" i="23"/>
  <c r="N122" i="23"/>
  <c r="O122" i="23"/>
  <c r="P122" i="23"/>
  <c r="Q122" i="23"/>
  <c r="R122" i="23"/>
  <c r="S122" i="23"/>
  <c r="T122" i="23"/>
  <c r="U122" i="23"/>
  <c r="V122" i="23"/>
  <c r="W122" i="23"/>
  <c r="X122" i="23"/>
  <c r="Y122" i="23"/>
  <c r="C123" i="23"/>
  <c r="D123" i="23"/>
  <c r="E123" i="23"/>
  <c r="F123" i="23"/>
  <c r="G123" i="23"/>
  <c r="H123" i="23"/>
  <c r="I123" i="23"/>
  <c r="J123" i="23"/>
  <c r="K123" i="23"/>
  <c r="L123" i="23"/>
  <c r="M123" i="23"/>
  <c r="N123" i="23"/>
  <c r="O123" i="23"/>
  <c r="P123" i="23"/>
  <c r="Q123" i="23"/>
  <c r="R123" i="23"/>
  <c r="S123" i="23"/>
  <c r="T123" i="23"/>
  <c r="U123" i="23"/>
  <c r="V123" i="23"/>
  <c r="W123" i="23"/>
  <c r="X123" i="23"/>
  <c r="Y123" i="23"/>
  <c r="C124" i="23"/>
  <c r="D124" i="23"/>
  <c r="E124" i="23"/>
  <c r="F124" i="23"/>
  <c r="G124" i="23"/>
  <c r="H124" i="23"/>
  <c r="I124" i="23"/>
  <c r="J124" i="23"/>
  <c r="K124" i="23"/>
  <c r="L124" i="23"/>
  <c r="M124" i="23"/>
  <c r="N124" i="23"/>
  <c r="O124" i="23"/>
  <c r="P124" i="23"/>
  <c r="Q124" i="23"/>
  <c r="R124" i="23"/>
  <c r="S124" i="23"/>
  <c r="T124" i="23"/>
  <c r="U124" i="23"/>
  <c r="V124" i="23"/>
  <c r="W124" i="23"/>
  <c r="X124" i="23"/>
  <c r="Y124" i="23"/>
  <c r="C125" i="23"/>
  <c r="D125" i="23"/>
  <c r="E125" i="23"/>
  <c r="F125" i="23"/>
  <c r="G125" i="23"/>
  <c r="H125" i="23"/>
  <c r="I125" i="23"/>
  <c r="J125" i="23"/>
  <c r="K125" i="23"/>
  <c r="L125" i="23"/>
  <c r="M125" i="23"/>
  <c r="N125" i="23"/>
  <c r="O125" i="23"/>
  <c r="P125" i="23"/>
  <c r="Q125" i="23"/>
  <c r="R125" i="23"/>
  <c r="S125" i="23"/>
  <c r="T125" i="23"/>
  <c r="U125" i="23"/>
  <c r="V125" i="23"/>
  <c r="W125" i="23"/>
  <c r="X125" i="23"/>
  <c r="Y125" i="23"/>
  <c r="C126" i="23"/>
  <c r="D126" i="23"/>
  <c r="E126" i="23"/>
  <c r="F126" i="23"/>
  <c r="G126" i="23"/>
  <c r="H126" i="23"/>
  <c r="I126" i="23"/>
  <c r="J126" i="23"/>
  <c r="K126" i="23"/>
  <c r="L126" i="23"/>
  <c r="M126" i="23"/>
  <c r="N126" i="23"/>
  <c r="O126" i="23"/>
  <c r="P126" i="23"/>
  <c r="Q126" i="23"/>
  <c r="R126" i="23"/>
  <c r="S126" i="23"/>
  <c r="T126" i="23"/>
  <c r="U126" i="23"/>
  <c r="V126" i="23"/>
  <c r="W126" i="23"/>
  <c r="X126" i="23"/>
  <c r="Y126" i="23"/>
  <c r="C127" i="23"/>
  <c r="D127" i="23"/>
  <c r="E127" i="23"/>
  <c r="F127" i="23"/>
  <c r="G127" i="23"/>
  <c r="H127" i="23"/>
  <c r="I127" i="23"/>
  <c r="J127" i="23"/>
  <c r="K127" i="23"/>
  <c r="L127" i="23"/>
  <c r="M127" i="23"/>
  <c r="N127" i="23"/>
  <c r="O127" i="23"/>
  <c r="P127" i="23"/>
  <c r="Q127" i="23"/>
  <c r="R127" i="23"/>
  <c r="S127" i="23"/>
  <c r="T127" i="23"/>
  <c r="U127" i="23"/>
  <c r="V127" i="23"/>
  <c r="W127" i="23"/>
  <c r="X127" i="23"/>
  <c r="Y127" i="23"/>
  <c r="C128" i="23"/>
  <c r="D128" i="23"/>
  <c r="E128" i="23"/>
  <c r="F128" i="23"/>
  <c r="G128" i="23"/>
  <c r="H128" i="23"/>
  <c r="I128" i="23"/>
  <c r="J128" i="23"/>
  <c r="K128" i="23"/>
  <c r="L128" i="23"/>
  <c r="M128" i="23"/>
  <c r="N128" i="23"/>
  <c r="O128" i="23"/>
  <c r="P128" i="23"/>
  <c r="Q128" i="23"/>
  <c r="R128" i="23"/>
  <c r="S128" i="23"/>
  <c r="T128" i="23"/>
  <c r="U128" i="23"/>
  <c r="V128" i="23"/>
  <c r="W128" i="23"/>
  <c r="X128" i="23"/>
  <c r="Y128" i="23"/>
  <c r="C129" i="23"/>
  <c r="D129" i="23"/>
  <c r="E129" i="23"/>
  <c r="F129" i="23"/>
  <c r="G129" i="23"/>
  <c r="H129" i="23"/>
  <c r="I129" i="23"/>
  <c r="J129" i="23"/>
  <c r="K129" i="23"/>
  <c r="L129" i="23"/>
  <c r="M129" i="23"/>
  <c r="N129" i="23"/>
  <c r="O129" i="23"/>
  <c r="P129" i="23"/>
  <c r="Q129" i="23"/>
  <c r="R129" i="23"/>
  <c r="S129" i="23"/>
  <c r="T129" i="23"/>
  <c r="U129" i="23"/>
  <c r="V129" i="23"/>
  <c r="W129" i="23"/>
  <c r="X129" i="23"/>
  <c r="Y129" i="23"/>
  <c r="C130" i="23"/>
  <c r="D130" i="23"/>
  <c r="E130" i="23"/>
  <c r="F130" i="23"/>
  <c r="G130" i="23"/>
  <c r="H130" i="23"/>
  <c r="I130" i="23"/>
  <c r="J130" i="23"/>
  <c r="K130" i="23"/>
  <c r="L130" i="23"/>
  <c r="M130" i="23"/>
  <c r="N130" i="23"/>
  <c r="O130" i="23"/>
  <c r="P130" i="23"/>
  <c r="Q130" i="23"/>
  <c r="R130" i="23"/>
  <c r="S130" i="23"/>
  <c r="T130" i="23"/>
  <c r="U130" i="23"/>
  <c r="V130" i="23"/>
  <c r="W130" i="23"/>
  <c r="X130" i="23"/>
  <c r="Y130" i="23"/>
  <c r="C131" i="23"/>
  <c r="D131" i="23"/>
  <c r="E131" i="23"/>
  <c r="F131" i="23"/>
  <c r="G131" i="23"/>
  <c r="H131" i="23"/>
  <c r="I131" i="23"/>
  <c r="J131" i="23"/>
  <c r="K131" i="23"/>
  <c r="L131" i="23"/>
  <c r="M131" i="23"/>
  <c r="N131" i="23"/>
  <c r="O131" i="23"/>
  <c r="P131" i="23"/>
  <c r="Q131" i="23"/>
  <c r="R131" i="23"/>
  <c r="S131" i="23"/>
  <c r="T131" i="23"/>
  <c r="U131" i="23"/>
  <c r="V131" i="23"/>
  <c r="W131" i="23"/>
  <c r="X131" i="23"/>
  <c r="Y131" i="23"/>
  <c r="C132" i="23"/>
  <c r="D132" i="23"/>
  <c r="E132" i="23"/>
  <c r="F132" i="23"/>
  <c r="G132" i="23"/>
  <c r="H132" i="23"/>
  <c r="I132" i="23"/>
  <c r="J132" i="23"/>
  <c r="K132" i="23"/>
  <c r="L132" i="23"/>
  <c r="M132" i="23"/>
  <c r="N132" i="23"/>
  <c r="O132" i="23"/>
  <c r="P132" i="23"/>
  <c r="Q132" i="23"/>
  <c r="R132" i="23"/>
  <c r="S132" i="23"/>
  <c r="T132" i="23"/>
  <c r="U132" i="23"/>
  <c r="V132" i="23"/>
  <c r="W132" i="23"/>
  <c r="X132" i="23"/>
  <c r="Y132" i="23"/>
  <c r="C133" i="23"/>
  <c r="D133" i="23"/>
  <c r="E133" i="23"/>
  <c r="F133" i="23"/>
  <c r="G133" i="23"/>
  <c r="H133" i="23"/>
  <c r="I133" i="23"/>
  <c r="J133" i="23"/>
  <c r="K133" i="23"/>
  <c r="L133" i="23"/>
  <c r="M133" i="23"/>
  <c r="N133" i="23"/>
  <c r="O133" i="23"/>
  <c r="P133" i="23"/>
  <c r="Q133" i="23"/>
  <c r="R133" i="23"/>
  <c r="S133" i="23"/>
  <c r="T133" i="23"/>
  <c r="U133" i="23"/>
  <c r="V133" i="23"/>
  <c r="W133" i="23"/>
  <c r="X133" i="23"/>
  <c r="Y133" i="23"/>
  <c r="C134" i="23"/>
  <c r="D134" i="23"/>
  <c r="E134" i="23"/>
  <c r="F134" i="23"/>
  <c r="G134" i="23"/>
  <c r="H134" i="23"/>
  <c r="I134" i="23"/>
  <c r="J134" i="23"/>
  <c r="K134" i="23"/>
  <c r="L134" i="23"/>
  <c r="M134" i="23"/>
  <c r="N134" i="23"/>
  <c r="O134" i="23"/>
  <c r="P134" i="23"/>
  <c r="Q134" i="23"/>
  <c r="R134" i="23"/>
  <c r="S134" i="23"/>
  <c r="T134" i="23"/>
  <c r="U134" i="23"/>
  <c r="V134" i="23"/>
  <c r="W134" i="23"/>
  <c r="X134" i="23"/>
  <c r="Y134" i="23"/>
  <c r="C135" i="23"/>
  <c r="D135" i="23"/>
  <c r="E135" i="23"/>
  <c r="F135" i="23"/>
  <c r="G135" i="23"/>
  <c r="H135" i="23"/>
  <c r="I135" i="23"/>
  <c r="J135" i="23"/>
  <c r="K135" i="23"/>
  <c r="L135" i="23"/>
  <c r="M135" i="23"/>
  <c r="N135" i="23"/>
  <c r="O135" i="23"/>
  <c r="P135" i="23"/>
  <c r="Q135" i="23"/>
  <c r="R135" i="23"/>
  <c r="S135" i="23"/>
  <c r="T135" i="23"/>
  <c r="U135" i="23"/>
  <c r="V135" i="23"/>
  <c r="W135" i="23"/>
  <c r="X135" i="23"/>
  <c r="Y135" i="23"/>
  <c r="C136" i="23"/>
  <c r="D136" i="23"/>
  <c r="E136" i="23"/>
  <c r="F136" i="23"/>
  <c r="G136" i="23"/>
  <c r="H136" i="23"/>
  <c r="I136" i="23"/>
  <c r="J136" i="23"/>
  <c r="K136" i="23"/>
  <c r="L136" i="23"/>
  <c r="M136" i="23"/>
  <c r="N136" i="23"/>
  <c r="O136" i="23"/>
  <c r="P136" i="23"/>
  <c r="Q136" i="23"/>
  <c r="R136" i="23"/>
  <c r="S136" i="23"/>
  <c r="T136" i="23"/>
  <c r="U136" i="23"/>
  <c r="V136" i="23"/>
  <c r="W136" i="23"/>
  <c r="X136" i="23"/>
  <c r="Y136" i="23"/>
  <c r="C137" i="23"/>
  <c r="D137" i="23"/>
  <c r="E137" i="23"/>
  <c r="F137" i="23"/>
  <c r="G137" i="23"/>
  <c r="H137" i="23"/>
  <c r="I137" i="23"/>
  <c r="J137" i="23"/>
  <c r="K137" i="23"/>
  <c r="L137" i="23"/>
  <c r="M137" i="23"/>
  <c r="N137" i="23"/>
  <c r="O137" i="23"/>
  <c r="P137" i="23"/>
  <c r="Q137" i="23"/>
  <c r="R137" i="23"/>
  <c r="S137" i="23"/>
  <c r="T137" i="23"/>
  <c r="U137" i="23"/>
  <c r="V137" i="23"/>
  <c r="W137" i="23"/>
  <c r="X137" i="23"/>
  <c r="Y137" i="23"/>
  <c r="C138" i="23"/>
  <c r="D138" i="23"/>
  <c r="E138" i="23"/>
  <c r="F138" i="23"/>
  <c r="G138" i="23"/>
  <c r="H138" i="23"/>
  <c r="I138" i="23"/>
  <c r="J138" i="23"/>
  <c r="K138" i="23"/>
  <c r="L138" i="23"/>
  <c r="M138" i="23"/>
  <c r="N138" i="23"/>
  <c r="O138" i="23"/>
  <c r="P138" i="23"/>
  <c r="Q138" i="23"/>
  <c r="R138" i="23"/>
  <c r="S138" i="23"/>
  <c r="T138" i="23"/>
  <c r="U138" i="23"/>
  <c r="V138" i="23"/>
  <c r="W138" i="23"/>
  <c r="X138" i="23"/>
  <c r="Y138" i="23"/>
  <c r="C139" i="23"/>
  <c r="D139" i="23"/>
  <c r="E139" i="23"/>
  <c r="F139" i="23"/>
  <c r="G139" i="23"/>
  <c r="H139" i="23"/>
  <c r="I139" i="23"/>
  <c r="J139" i="23"/>
  <c r="K139" i="23"/>
  <c r="L139" i="23"/>
  <c r="M139" i="23"/>
  <c r="N139" i="23"/>
  <c r="O139" i="23"/>
  <c r="P139" i="23"/>
  <c r="Q139" i="23"/>
  <c r="R139" i="23"/>
  <c r="S139" i="23"/>
  <c r="T139" i="23"/>
  <c r="U139" i="23"/>
  <c r="V139" i="23"/>
  <c r="W139" i="23"/>
  <c r="X139" i="23"/>
  <c r="Y139" i="23"/>
  <c r="C140" i="23"/>
  <c r="D140" i="23"/>
  <c r="E140" i="23"/>
  <c r="F140" i="23"/>
  <c r="G140" i="23"/>
  <c r="H140" i="23"/>
  <c r="I140" i="23"/>
  <c r="J140" i="23"/>
  <c r="K140" i="23"/>
  <c r="L140" i="23"/>
  <c r="M140" i="23"/>
  <c r="N140" i="23"/>
  <c r="O140" i="23"/>
  <c r="P140" i="23"/>
  <c r="Q140" i="23"/>
  <c r="R140" i="23"/>
  <c r="S140" i="23"/>
  <c r="T140" i="23"/>
  <c r="U140" i="23"/>
  <c r="V140" i="23"/>
  <c r="W140" i="23"/>
  <c r="X140" i="23"/>
  <c r="Y140" i="23"/>
  <c r="C141" i="23"/>
  <c r="D141" i="23"/>
  <c r="E141" i="23"/>
  <c r="F141" i="23"/>
  <c r="G141" i="23"/>
  <c r="H141" i="23"/>
  <c r="I141" i="23"/>
  <c r="J141" i="23"/>
  <c r="K141" i="23"/>
  <c r="L141" i="23"/>
  <c r="M141" i="23"/>
  <c r="N141" i="23"/>
  <c r="O141" i="23"/>
  <c r="P141" i="23"/>
  <c r="Q141" i="23"/>
  <c r="R141" i="23"/>
  <c r="S141" i="23"/>
  <c r="T141" i="23"/>
  <c r="U141" i="23"/>
  <c r="V141" i="23"/>
  <c r="W141" i="23"/>
  <c r="X141" i="23"/>
  <c r="Y141" i="23"/>
  <c r="C142" i="23"/>
  <c r="D142" i="23"/>
  <c r="E142" i="23"/>
  <c r="F142" i="23"/>
  <c r="G142" i="23"/>
  <c r="H142" i="23"/>
  <c r="I142" i="23"/>
  <c r="J142" i="23"/>
  <c r="K142" i="23"/>
  <c r="L142" i="23"/>
  <c r="M142" i="23"/>
  <c r="N142" i="23"/>
  <c r="O142" i="23"/>
  <c r="P142" i="23"/>
  <c r="Q142" i="23"/>
  <c r="R142" i="23"/>
  <c r="S142" i="23"/>
  <c r="T142" i="23"/>
  <c r="U142" i="23"/>
  <c r="V142" i="23"/>
  <c r="W142" i="23"/>
  <c r="X142" i="23"/>
  <c r="Y142" i="23"/>
  <c r="C143" i="23"/>
  <c r="D143" i="23"/>
  <c r="E143" i="23"/>
  <c r="F143" i="23"/>
  <c r="G143" i="23"/>
  <c r="H143" i="23"/>
  <c r="I143" i="23"/>
  <c r="J143" i="23"/>
  <c r="K143" i="23"/>
  <c r="L143" i="23"/>
  <c r="M143" i="23"/>
  <c r="N143" i="23"/>
  <c r="O143" i="23"/>
  <c r="P143" i="23"/>
  <c r="Q143" i="23"/>
  <c r="R143" i="23"/>
  <c r="S143" i="23"/>
  <c r="T143" i="23"/>
  <c r="U143" i="23"/>
  <c r="V143" i="23"/>
  <c r="W143" i="23"/>
  <c r="X143" i="23"/>
  <c r="Y143" i="23"/>
  <c r="C144" i="23"/>
  <c r="D144" i="23"/>
  <c r="E144" i="23"/>
  <c r="F144" i="23"/>
  <c r="G144" i="23"/>
  <c r="H144" i="23"/>
  <c r="I144" i="23"/>
  <c r="J144" i="23"/>
  <c r="K144" i="23"/>
  <c r="L144" i="23"/>
  <c r="M144" i="23"/>
  <c r="N144" i="23"/>
  <c r="O144" i="23"/>
  <c r="P144" i="23"/>
  <c r="Q144" i="23"/>
  <c r="R144" i="23"/>
  <c r="S144" i="23"/>
  <c r="T144" i="23"/>
  <c r="U144" i="23"/>
  <c r="V144" i="23"/>
  <c r="W144" i="23"/>
  <c r="X144" i="23"/>
  <c r="Y144" i="23"/>
  <c r="C145" i="23"/>
  <c r="D145" i="23"/>
  <c r="E145" i="23"/>
  <c r="F145" i="23"/>
  <c r="G145" i="23"/>
  <c r="H145" i="23"/>
  <c r="I145" i="23"/>
  <c r="J145" i="23"/>
  <c r="K145" i="23"/>
  <c r="L145" i="23"/>
  <c r="M145" i="23"/>
  <c r="N145" i="23"/>
  <c r="O145" i="23"/>
  <c r="P145" i="23"/>
  <c r="Q145" i="23"/>
  <c r="R145" i="23"/>
  <c r="S145" i="23"/>
  <c r="T145" i="23"/>
  <c r="U145" i="23"/>
  <c r="V145" i="23"/>
  <c r="W145" i="23"/>
  <c r="X145" i="23"/>
  <c r="Y145" i="23"/>
  <c r="C146" i="23"/>
  <c r="D146" i="23"/>
  <c r="E146" i="23"/>
  <c r="F146" i="23"/>
  <c r="G146" i="23"/>
  <c r="H146" i="23"/>
  <c r="I146" i="23"/>
  <c r="J146" i="23"/>
  <c r="K146" i="23"/>
  <c r="L146" i="23"/>
  <c r="M146" i="23"/>
  <c r="N146" i="23"/>
  <c r="O146" i="23"/>
  <c r="P146" i="23"/>
  <c r="Q146" i="23"/>
  <c r="R146" i="23"/>
  <c r="S146" i="23"/>
  <c r="T146" i="23"/>
  <c r="U146" i="23"/>
  <c r="V146" i="23"/>
  <c r="W146" i="23"/>
  <c r="X146" i="23"/>
  <c r="Y146" i="23"/>
  <c r="C147" i="23"/>
  <c r="D147" i="23"/>
  <c r="E147" i="23"/>
  <c r="F147" i="23"/>
  <c r="G147" i="23"/>
  <c r="H147" i="23"/>
  <c r="I147" i="23"/>
  <c r="J147" i="23"/>
  <c r="K147" i="23"/>
  <c r="L147" i="23"/>
  <c r="M147" i="23"/>
  <c r="N147" i="23"/>
  <c r="O147" i="23"/>
  <c r="P147" i="23"/>
  <c r="Q147" i="23"/>
  <c r="R147" i="23"/>
  <c r="S147" i="23"/>
  <c r="T147" i="23"/>
  <c r="U147" i="23"/>
  <c r="V147" i="23"/>
  <c r="W147" i="23"/>
  <c r="X147" i="23"/>
  <c r="Y147" i="23"/>
  <c r="C148" i="23"/>
  <c r="D148" i="23"/>
  <c r="E148" i="23"/>
  <c r="F148" i="23"/>
  <c r="G148" i="23"/>
  <c r="H148" i="23"/>
  <c r="I148" i="23"/>
  <c r="J148" i="23"/>
  <c r="K148" i="23"/>
  <c r="L148" i="23"/>
  <c r="M148" i="23"/>
  <c r="N148" i="23"/>
  <c r="O148" i="23"/>
  <c r="P148" i="23"/>
  <c r="Q148" i="23"/>
  <c r="R148" i="23"/>
  <c r="S148" i="23"/>
  <c r="T148" i="23"/>
  <c r="U148" i="23"/>
  <c r="V148" i="23"/>
  <c r="W148" i="23"/>
  <c r="X148" i="23"/>
  <c r="Y148" i="23"/>
  <c r="C149" i="23"/>
  <c r="D149" i="23"/>
  <c r="E149" i="23"/>
  <c r="F149" i="23"/>
  <c r="G149" i="23"/>
  <c r="H149" i="23"/>
  <c r="I149" i="23"/>
  <c r="J149" i="23"/>
  <c r="K149" i="23"/>
  <c r="L149" i="23"/>
  <c r="M149" i="23"/>
  <c r="N149" i="23"/>
  <c r="O149" i="23"/>
  <c r="P149" i="23"/>
  <c r="Q149" i="23"/>
  <c r="R149" i="23"/>
  <c r="S149" i="23"/>
  <c r="T149" i="23"/>
  <c r="U149" i="23"/>
  <c r="V149" i="23"/>
  <c r="W149" i="23"/>
  <c r="X149" i="23"/>
  <c r="Y149" i="23"/>
  <c r="C150" i="23"/>
  <c r="D150" i="23"/>
  <c r="E150" i="23"/>
  <c r="F150" i="23"/>
  <c r="G150" i="23"/>
  <c r="H150" i="23"/>
  <c r="I150" i="23"/>
  <c r="J150" i="23"/>
  <c r="K150" i="23"/>
  <c r="L150" i="23"/>
  <c r="M150" i="23"/>
  <c r="N150" i="23"/>
  <c r="O150" i="23"/>
  <c r="P150" i="23"/>
  <c r="Q150" i="23"/>
  <c r="R150" i="23"/>
  <c r="S150" i="23"/>
  <c r="T150" i="23"/>
  <c r="U150" i="23"/>
  <c r="V150" i="23"/>
  <c r="W150" i="23"/>
  <c r="X150" i="23"/>
  <c r="Y150" i="23"/>
  <c r="C151" i="23"/>
  <c r="D151" i="23"/>
  <c r="E151" i="23"/>
  <c r="F151" i="23"/>
  <c r="G151" i="23"/>
  <c r="H151" i="23"/>
  <c r="I151" i="23"/>
  <c r="J151" i="23"/>
  <c r="K151" i="23"/>
  <c r="L151" i="23"/>
  <c r="M151" i="23"/>
  <c r="N151" i="23"/>
  <c r="O151" i="23"/>
  <c r="P151" i="23"/>
  <c r="Q151" i="23"/>
  <c r="R151" i="23"/>
  <c r="S151" i="23"/>
  <c r="T151" i="23"/>
  <c r="U151" i="23"/>
  <c r="V151" i="23"/>
  <c r="W151" i="23"/>
  <c r="X151" i="23"/>
  <c r="Y151" i="23"/>
  <c r="C152" i="23"/>
  <c r="D152" i="23"/>
  <c r="E152" i="23"/>
  <c r="F152" i="23"/>
  <c r="G152" i="23"/>
  <c r="H152" i="23"/>
  <c r="I152" i="23"/>
  <c r="J152" i="23"/>
  <c r="K152" i="23"/>
  <c r="L152" i="23"/>
  <c r="M152" i="23"/>
  <c r="N152" i="23"/>
  <c r="O152" i="23"/>
  <c r="P152" i="23"/>
  <c r="Q152" i="23"/>
  <c r="R152" i="23"/>
  <c r="S152" i="23"/>
  <c r="T152" i="23"/>
  <c r="U152" i="23"/>
  <c r="V152" i="23"/>
  <c r="W152" i="23"/>
  <c r="X152" i="23"/>
  <c r="Y152" i="23"/>
  <c r="C153" i="23"/>
  <c r="D153" i="23"/>
  <c r="E153" i="23"/>
  <c r="F153" i="23"/>
  <c r="G153" i="23"/>
  <c r="H153" i="23"/>
  <c r="I153" i="23"/>
  <c r="J153" i="23"/>
  <c r="K153" i="23"/>
  <c r="L153" i="23"/>
  <c r="M153" i="23"/>
  <c r="N153" i="23"/>
  <c r="O153" i="23"/>
  <c r="P153" i="23"/>
  <c r="Q153" i="23"/>
  <c r="R153" i="23"/>
  <c r="S153" i="23"/>
  <c r="T153" i="23"/>
  <c r="U153" i="23"/>
  <c r="V153" i="23"/>
  <c r="W153" i="23"/>
  <c r="X153" i="23"/>
  <c r="Y153" i="23"/>
  <c r="C154" i="23"/>
  <c r="D154" i="23"/>
  <c r="E154" i="23"/>
  <c r="F154" i="23"/>
  <c r="G154" i="23"/>
  <c r="H154" i="23"/>
  <c r="I154" i="23"/>
  <c r="J154" i="23"/>
  <c r="K154" i="23"/>
  <c r="L154" i="23"/>
  <c r="M154" i="23"/>
  <c r="N154" i="23"/>
  <c r="O154" i="23"/>
  <c r="P154" i="23"/>
  <c r="Q154" i="23"/>
  <c r="R154" i="23"/>
  <c r="S154" i="23"/>
  <c r="T154" i="23"/>
  <c r="U154" i="23"/>
  <c r="V154" i="23"/>
  <c r="W154" i="23"/>
  <c r="X154" i="23"/>
  <c r="Y154" i="23"/>
  <c r="C155" i="23"/>
  <c r="D155" i="23"/>
  <c r="E155" i="23"/>
  <c r="F155" i="23"/>
  <c r="G155" i="23"/>
  <c r="H155" i="23"/>
  <c r="I155" i="23"/>
  <c r="J155" i="23"/>
  <c r="K155" i="23"/>
  <c r="L155" i="23"/>
  <c r="M155" i="23"/>
  <c r="N155" i="23"/>
  <c r="O155" i="23"/>
  <c r="P155" i="23"/>
  <c r="Q155" i="23"/>
  <c r="R155" i="23"/>
  <c r="S155" i="23"/>
  <c r="T155" i="23"/>
  <c r="U155" i="23"/>
  <c r="V155" i="23"/>
  <c r="W155" i="23"/>
  <c r="X155" i="23"/>
  <c r="Y155" i="23"/>
  <c r="C156" i="23"/>
  <c r="D156" i="23"/>
  <c r="E156" i="23"/>
  <c r="F156" i="23"/>
  <c r="G156" i="23"/>
  <c r="H156" i="23"/>
  <c r="I156" i="23"/>
  <c r="J156" i="23"/>
  <c r="K156" i="23"/>
  <c r="L156" i="23"/>
  <c r="M156" i="23"/>
  <c r="N156" i="23"/>
  <c r="O156" i="23"/>
  <c r="P156" i="23"/>
  <c r="Q156" i="23"/>
  <c r="R156" i="23"/>
  <c r="S156" i="23"/>
  <c r="T156" i="23"/>
  <c r="U156" i="23"/>
  <c r="V156" i="23"/>
  <c r="W156" i="23"/>
  <c r="X156" i="23"/>
  <c r="Y156" i="23"/>
  <c r="C157" i="23"/>
  <c r="D157" i="23"/>
  <c r="E157" i="23"/>
  <c r="F157" i="23"/>
  <c r="G157" i="23"/>
  <c r="H157" i="23"/>
  <c r="I157" i="23"/>
  <c r="J157" i="23"/>
  <c r="K157" i="23"/>
  <c r="L157" i="23"/>
  <c r="M157" i="23"/>
  <c r="N157" i="23"/>
  <c r="O157" i="23"/>
  <c r="P157" i="23"/>
  <c r="Q157" i="23"/>
  <c r="R157" i="23"/>
  <c r="S157" i="23"/>
  <c r="T157" i="23"/>
  <c r="U157" i="23"/>
  <c r="V157" i="23"/>
  <c r="W157" i="23"/>
  <c r="X157" i="23"/>
  <c r="Y157" i="23"/>
  <c r="C158" i="23"/>
  <c r="D158" i="23"/>
  <c r="E158" i="23"/>
  <c r="F158" i="23"/>
  <c r="G158" i="23"/>
  <c r="H158" i="23"/>
  <c r="I158" i="23"/>
  <c r="J158" i="23"/>
  <c r="K158" i="23"/>
  <c r="L158" i="23"/>
  <c r="M158" i="23"/>
  <c r="N158" i="23"/>
  <c r="O158" i="23"/>
  <c r="P158" i="23"/>
  <c r="Q158" i="23"/>
  <c r="R158" i="23"/>
  <c r="S158" i="23"/>
  <c r="T158" i="23"/>
  <c r="U158" i="23"/>
  <c r="V158" i="23"/>
  <c r="W158" i="23"/>
  <c r="X158" i="23"/>
  <c r="Y158" i="23"/>
  <c r="C159" i="23"/>
  <c r="D159" i="23"/>
  <c r="E159" i="23"/>
  <c r="F159" i="23"/>
  <c r="G159" i="23"/>
  <c r="H159" i="23"/>
  <c r="I159" i="23"/>
  <c r="J159" i="23"/>
  <c r="K159" i="23"/>
  <c r="L159" i="23"/>
  <c r="M159" i="23"/>
  <c r="N159" i="23"/>
  <c r="O159" i="23"/>
  <c r="P159" i="23"/>
  <c r="Q159" i="23"/>
  <c r="R159" i="23"/>
  <c r="S159" i="23"/>
  <c r="T159" i="23"/>
  <c r="U159" i="23"/>
  <c r="V159" i="23"/>
  <c r="W159" i="23"/>
  <c r="X159" i="23"/>
  <c r="Y159" i="23"/>
  <c r="C160" i="23"/>
  <c r="D160" i="23"/>
  <c r="E160" i="23"/>
  <c r="F160" i="23"/>
  <c r="G160" i="23"/>
  <c r="H160" i="23"/>
  <c r="I160" i="23"/>
  <c r="J160" i="23"/>
  <c r="K160" i="23"/>
  <c r="L160" i="23"/>
  <c r="M160" i="23"/>
  <c r="N160" i="23"/>
  <c r="O160" i="23"/>
  <c r="P160" i="23"/>
  <c r="Q160" i="23"/>
  <c r="R160" i="23"/>
  <c r="S160" i="23"/>
  <c r="T160" i="23"/>
  <c r="U160" i="23"/>
  <c r="V160" i="23"/>
  <c r="W160" i="23"/>
  <c r="X160" i="23"/>
  <c r="Y160" i="23"/>
  <c r="C161" i="23"/>
  <c r="D161" i="23"/>
  <c r="E161" i="23"/>
  <c r="F161" i="23"/>
  <c r="G161" i="23"/>
  <c r="H161" i="23"/>
  <c r="I161" i="23"/>
  <c r="J161" i="23"/>
  <c r="K161" i="23"/>
  <c r="L161" i="23"/>
  <c r="M161" i="23"/>
  <c r="N161" i="23"/>
  <c r="O161" i="23"/>
  <c r="P161" i="23"/>
  <c r="Q161" i="23"/>
  <c r="R161" i="23"/>
  <c r="S161" i="23"/>
  <c r="T161" i="23"/>
  <c r="U161" i="23"/>
  <c r="V161" i="23"/>
  <c r="W161" i="23"/>
  <c r="X161" i="23"/>
  <c r="Y161" i="23"/>
  <c r="C162" i="23"/>
  <c r="D162" i="23"/>
  <c r="E162" i="23"/>
  <c r="F162" i="23"/>
  <c r="G162" i="23"/>
  <c r="H162" i="23"/>
  <c r="I162" i="23"/>
  <c r="J162" i="23"/>
  <c r="K162" i="23"/>
  <c r="L162" i="23"/>
  <c r="M162" i="23"/>
  <c r="N162" i="23"/>
  <c r="O162" i="23"/>
  <c r="P162" i="23"/>
  <c r="Q162" i="23"/>
  <c r="R162" i="23"/>
  <c r="S162" i="23"/>
  <c r="T162" i="23"/>
  <c r="U162" i="23"/>
  <c r="V162" i="23"/>
  <c r="W162" i="23"/>
  <c r="X162" i="23"/>
  <c r="Y162" i="23"/>
  <c r="C163" i="23"/>
  <c r="D163" i="23"/>
  <c r="E163" i="23"/>
  <c r="F163" i="23"/>
  <c r="G163" i="23"/>
  <c r="H163" i="23"/>
  <c r="I163" i="23"/>
  <c r="J163" i="23"/>
  <c r="K163" i="23"/>
  <c r="L163" i="23"/>
  <c r="M163" i="23"/>
  <c r="N163" i="23"/>
  <c r="O163" i="23"/>
  <c r="P163" i="23"/>
  <c r="Q163" i="23"/>
  <c r="R163" i="23"/>
  <c r="S163" i="23"/>
  <c r="T163" i="23"/>
  <c r="U163" i="23"/>
  <c r="V163" i="23"/>
  <c r="W163" i="23"/>
  <c r="X163" i="23"/>
  <c r="Y163" i="23"/>
  <c r="C164" i="23"/>
  <c r="D164" i="23"/>
  <c r="E164" i="23"/>
  <c r="F164" i="23"/>
  <c r="G164" i="23"/>
  <c r="H164" i="23"/>
  <c r="I164" i="23"/>
  <c r="J164" i="23"/>
  <c r="K164" i="23"/>
  <c r="L164" i="23"/>
  <c r="M164" i="23"/>
  <c r="N164" i="23"/>
  <c r="O164" i="23"/>
  <c r="P164" i="23"/>
  <c r="Q164" i="23"/>
  <c r="R164" i="23"/>
  <c r="S164" i="23"/>
  <c r="T164" i="23"/>
  <c r="U164" i="23"/>
  <c r="V164" i="23"/>
  <c r="W164" i="23"/>
  <c r="X164" i="23"/>
  <c r="Y164" i="23"/>
  <c r="C165" i="23"/>
  <c r="D165" i="23"/>
  <c r="E165" i="23"/>
  <c r="F165" i="23"/>
  <c r="G165" i="23"/>
  <c r="H165" i="23"/>
  <c r="I165" i="23"/>
  <c r="J165" i="23"/>
  <c r="K165" i="23"/>
  <c r="L165" i="23"/>
  <c r="M165" i="23"/>
  <c r="N165" i="23"/>
  <c r="O165" i="23"/>
  <c r="P165" i="23"/>
  <c r="Q165" i="23"/>
  <c r="R165" i="23"/>
  <c r="S165" i="23"/>
  <c r="T165" i="23"/>
  <c r="U165" i="23"/>
  <c r="V165" i="23"/>
  <c r="W165" i="23"/>
  <c r="X165" i="23"/>
  <c r="Y165" i="23"/>
  <c r="C166" i="23"/>
  <c r="D166" i="23"/>
  <c r="E166" i="23"/>
  <c r="F166" i="23"/>
  <c r="G166" i="23"/>
  <c r="H166" i="23"/>
  <c r="I166" i="23"/>
  <c r="J166" i="23"/>
  <c r="K166" i="23"/>
  <c r="L166" i="23"/>
  <c r="M166" i="23"/>
  <c r="N166" i="23"/>
  <c r="O166" i="23"/>
  <c r="P166" i="23"/>
  <c r="Q166" i="23"/>
  <c r="R166" i="23"/>
  <c r="S166" i="23"/>
  <c r="T166" i="23"/>
  <c r="U166" i="23"/>
  <c r="V166" i="23"/>
  <c r="W166" i="23"/>
  <c r="X166" i="23"/>
  <c r="Y166" i="23"/>
  <c r="C167" i="23"/>
  <c r="D167" i="23"/>
  <c r="E167" i="23"/>
  <c r="F167" i="23"/>
  <c r="G167" i="23"/>
  <c r="H167" i="23"/>
  <c r="I167" i="23"/>
  <c r="J167" i="23"/>
  <c r="K167" i="23"/>
  <c r="L167" i="23"/>
  <c r="M167" i="23"/>
  <c r="N167" i="23"/>
  <c r="O167" i="23"/>
  <c r="P167" i="23"/>
  <c r="Q167" i="23"/>
  <c r="R167" i="23"/>
  <c r="S167" i="23"/>
  <c r="T167" i="23"/>
  <c r="U167" i="23"/>
  <c r="V167" i="23"/>
  <c r="W167" i="23"/>
  <c r="X167" i="23"/>
  <c r="Y167" i="23"/>
  <c r="C168" i="23"/>
  <c r="D168" i="23"/>
  <c r="E168" i="23"/>
  <c r="F168" i="23"/>
  <c r="G168" i="23"/>
  <c r="H168" i="23"/>
  <c r="I168" i="23"/>
  <c r="J168" i="23"/>
  <c r="K168" i="23"/>
  <c r="L168" i="23"/>
  <c r="M168" i="23"/>
  <c r="N168" i="23"/>
  <c r="O168" i="23"/>
  <c r="P168" i="23"/>
  <c r="Q168" i="23"/>
  <c r="R168" i="23"/>
  <c r="S168" i="23"/>
  <c r="T168" i="23"/>
  <c r="U168" i="23"/>
  <c r="V168" i="23"/>
  <c r="W168" i="23"/>
  <c r="X168" i="23"/>
  <c r="Y168" i="23"/>
  <c r="C169" i="23"/>
  <c r="D169" i="23"/>
  <c r="E169" i="23"/>
  <c r="F169" i="23"/>
  <c r="G169" i="23"/>
  <c r="H169" i="23"/>
  <c r="I169" i="23"/>
  <c r="J169" i="23"/>
  <c r="K169" i="23"/>
  <c r="L169" i="23"/>
  <c r="M169" i="23"/>
  <c r="N169" i="23"/>
  <c r="O169" i="23"/>
  <c r="P169" i="23"/>
  <c r="Q169" i="23"/>
  <c r="R169" i="23"/>
  <c r="S169" i="23"/>
  <c r="T169" i="23"/>
  <c r="U169" i="23"/>
  <c r="V169" i="23"/>
  <c r="W169" i="23"/>
  <c r="X169" i="23"/>
  <c r="Y169" i="23"/>
  <c r="C170" i="23"/>
  <c r="D170" i="23"/>
  <c r="E170" i="23"/>
  <c r="F170" i="23"/>
  <c r="G170" i="23"/>
  <c r="H170" i="23"/>
  <c r="I170" i="23"/>
  <c r="J170" i="23"/>
  <c r="K170" i="23"/>
  <c r="L170" i="23"/>
  <c r="M170" i="23"/>
  <c r="N170" i="23"/>
  <c r="O170" i="23"/>
  <c r="P170" i="23"/>
  <c r="Q170" i="23"/>
  <c r="R170" i="23"/>
  <c r="S170" i="23"/>
  <c r="T170" i="23"/>
  <c r="U170" i="23"/>
  <c r="V170" i="23"/>
  <c r="W170" i="23"/>
  <c r="X170" i="23"/>
  <c r="Y170" i="23"/>
  <c r="C171" i="23"/>
  <c r="D171" i="23"/>
  <c r="E171" i="23"/>
  <c r="F171" i="23"/>
  <c r="G171" i="23"/>
  <c r="H171" i="23"/>
  <c r="I171" i="23"/>
  <c r="J171" i="23"/>
  <c r="K171" i="23"/>
  <c r="L171" i="23"/>
  <c r="M171" i="23"/>
  <c r="N171" i="23"/>
  <c r="O171" i="23"/>
  <c r="P171" i="23"/>
  <c r="Q171" i="23"/>
  <c r="R171" i="23"/>
  <c r="S171" i="23"/>
  <c r="T171" i="23"/>
  <c r="U171" i="23"/>
  <c r="V171" i="23"/>
  <c r="W171" i="23"/>
  <c r="X171" i="23"/>
  <c r="Y171" i="23"/>
  <c r="C172" i="23"/>
  <c r="D172" i="23"/>
  <c r="E172" i="23"/>
  <c r="F172" i="23"/>
  <c r="G172" i="23"/>
  <c r="H172" i="23"/>
  <c r="I172" i="23"/>
  <c r="J172" i="23"/>
  <c r="K172" i="23"/>
  <c r="L172" i="23"/>
  <c r="M172" i="23"/>
  <c r="N172" i="23"/>
  <c r="O172" i="23"/>
  <c r="P172" i="23"/>
  <c r="Q172" i="23"/>
  <c r="R172" i="23"/>
  <c r="S172" i="23"/>
  <c r="T172" i="23"/>
  <c r="U172" i="23"/>
  <c r="V172" i="23"/>
  <c r="W172" i="23"/>
  <c r="X172" i="23"/>
  <c r="Y172" i="23"/>
  <c r="C173" i="23"/>
  <c r="D173" i="23"/>
  <c r="E173" i="23"/>
  <c r="F173" i="23"/>
  <c r="G173" i="23"/>
  <c r="H173" i="23"/>
  <c r="I173" i="23"/>
  <c r="J173" i="23"/>
  <c r="K173" i="23"/>
  <c r="L173" i="23"/>
  <c r="M173" i="23"/>
  <c r="N173" i="23"/>
  <c r="O173" i="23"/>
  <c r="P173" i="23"/>
  <c r="Q173" i="23"/>
  <c r="R173" i="23"/>
  <c r="S173" i="23"/>
  <c r="T173" i="23"/>
  <c r="U173" i="23"/>
  <c r="V173" i="23"/>
  <c r="W173" i="23"/>
  <c r="X173" i="23"/>
  <c r="Y173" i="23"/>
  <c r="C174" i="23"/>
  <c r="D174" i="23"/>
  <c r="E174" i="23"/>
  <c r="F174" i="23"/>
  <c r="G174" i="23"/>
  <c r="H174" i="23"/>
  <c r="I174" i="23"/>
  <c r="J174" i="23"/>
  <c r="K174" i="23"/>
  <c r="L174" i="23"/>
  <c r="M174" i="23"/>
  <c r="N174" i="23"/>
  <c r="O174" i="23"/>
  <c r="P174" i="23"/>
  <c r="Q174" i="23"/>
  <c r="R174" i="23"/>
  <c r="S174" i="23"/>
  <c r="T174" i="23"/>
  <c r="U174" i="23"/>
  <c r="V174" i="23"/>
  <c r="W174" i="23"/>
  <c r="X174" i="23"/>
  <c r="Y174" i="23"/>
  <c r="C175" i="23"/>
  <c r="D175" i="23"/>
  <c r="E175" i="23"/>
  <c r="F175" i="23"/>
  <c r="G175" i="23"/>
  <c r="H175" i="23"/>
  <c r="I175" i="23"/>
  <c r="J175" i="23"/>
  <c r="K175" i="23"/>
  <c r="L175" i="23"/>
  <c r="M175" i="23"/>
  <c r="N175" i="23"/>
  <c r="O175" i="23"/>
  <c r="P175" i="23"/>
  <c r="Q175" i="23"/>
  <c r="R175" i="23"/>
  <c r="S175" i="23"/>
  <c r="T175" i="23"/>
  <c r="U175" i="23"/>
  <c r="V175" i="23"/>
  <c r="W175" i="23"/>
  <c r="X175" i="23"/>
  <c r="Y175" i="23"/>
  <c r="C176" i="23"/>
  <c r="D176" i="23"/>
  <c r="E176" i="23"/>
  <c r="F176" i="23"/>
  <c r="G176" i="23"/>
  <c r="H176" i="23"/>
  <c r="I176" i="23"/>
  <c r="J176" i="23"/>
  <c r="K176" i="23"/>
  <c r="L176" i="23"/>
  <c r="M176" i="23"/>
  <c r="N176" i="23"/>
  <c r="O176" i="23"/>
  <c r="P176" i="23"/>
  <c r="Q176" i="23"/>
  <c r="R176" i="23"/>
  <c r="S176" i="23"/>
  <c r="T176" i="23"/>
  <c r="U176" i="23"/>
  <c r="V176" i="23"/>
  <c r="W176" i="23"/>
  <c r="X176" i="23"/>
  <c r="Y176" i="23"/>
  <c r="C177" i="23"/>
  <c r="D177" i="23"/>
  <c r="E177" i="23"/>
  <c r="F177" i="23"/>
  <c r="G177" i="23"/>
  <c r="H177" i="23"/>
  <c r="I177" i="23"/>
  <c r="J177" i="23"/>
  <c r="K177" i="23"/>
  <c r="L177" i="23"/>
  <c r="M177" i="23"/>
  <c r="N177" i="23"/>
  <c r="O177" i="23"/>
  <c r="P177" i="23"/>
  <c r="Q177" i="23"/>
  <c r="R177" i="23"/>
  <c r="S177" i="23"/>
  <c r="T177" i="23"/>
  <c r="U177" i="23"/>
  <c r="V177" i="23"/>
  <c r="W177" i="23"/>
  <c r="X177" i="23"/>
  <c r="Y177" i="23"/>
  <c r="C178" i="23"/>
  <c r="D178" i="23"/>
  <c r="E178" i="23"/>
  <c r="F178" i="23"/>
  <c r="G178" i="23"/>
  <c r="H178" i="23"/>
  <c r="I178" i="23"/>
  <c r="J178" i="23"/>
  <c r="K178" i="23"/>
  <c r="L178" i="23"/>
  <c r="M178" i="23"/>
  <c r="N178" i="23"/>
  <c r="O178" i="23"/>
  <c r="P178" i="23"/>
  <c r="Q178" i="23"/>
  <c r="R178" i="23"/>
  <c r="S178" i="23"/>
  <c r="T178" i="23"/>
  <c r="U178" i="23"/>
  <c r="V178" i="23"/>
  <c r="W178" i="23"/>
  <c r="X178" i="23"/>
  <c r="Y178" i="23"/>
  <c r="C179" i="23"/>
  <c r="D179" i="23"/>
  <c r="E179" i="23"/>
  <c r="F179" i="23"/>
  <c r="G179" i="23"/>
  <c r="H179" i="23"/>
  <c r="I179" i="23"/>
  <c r="J179" i="23"/>
  <c r="K179" i="23"/>
  <c r="L179" i="23"/>
  <c r="M179" i="23"/>
  <c r="N179" i="23"/>
  <c r="O179" i="23"/>
  <c r="P179" i="23"/>
  <c r="Q179" i="23"/>
  <c r="R179" i="23"/>
  <c r="S179" i="23"/>
  <c r="T179" i="23"/>
  <c r="U179" i="23"/>
  <c r="V179" i="23"/>
  <c r="W179" i="23"/>
  <c r="X179" i="23"/>
  <c r="Y179" i="23"/>
  <c r="C180" i="23"/>
  <c r="D180" i="23"/>
  <c r="E180" i="23"/>
  <c r="F180" i="23"/>
  <c r="G180" i="23"/>
  <c r="H180" i="23"/>
  <c r="I180" i="23"/>
  <c r="J180" i="23"/>
  <c r="K180" i="23"/>
  <c r="L180" i="23"/>
  <c r="M180" i="23"/>
  <c r="N180" i="23"/>
  <c r="O180" i="23"/>
  <c r="P180" i="23"/>
  <c r="Q180" i="23"/>
  <c r="R180" i="23"/>
  <c r="S180" i="23"/>
  <c r="T180" i="23"/>
  <c r="U180" i="23"/>
  <c r="V180" i="23"/>
  <c r="W180" i="23"/>
  <c r="X180" i="23"/>
  <c r="Y180" i="23"/>
  <c r="C181" i="23"/>
  <c r="D181" i="23"/>
  <c r="E181" i="23"/>
  <c r="F181" i="23"/>
  <c r="G181" i="23"/>
  <c r="H181" i="23"/>
  <c r="I181" i="23"/>
  <c r="J181" i="23"/>
  <c r="K181" i="23"/>
  <c r="L181" i="23"/>
  <c r="M181" i="23"/>
  <c r="N181" i="23"/>
  <c r="O181" i="23"/>
  <c r="P181" i="23"/>
  <c r="Q181" i="23"/>
  <c r="R181" i="23"/>
  <c r="S181" i="23"/>
  <c r="T181" i="23"/>
  <c r="U181" i="23"/>
  <c r="V181" i="23"/>
  <c r="W181" i="23"/>
  <c r="X181" i="23"/>
  <c r="Y181" i="23"/>
  <c r="C182" i="23"/>
  <c r="D182" i="23"/>
  <c r="E182" i="23"/>
  <c r="F182" i="23"/>
  <c r="G182" i="23"/>
  <c r="H182" i="23"/>
  <c r="I182" i="23"/>
  <c r="J182" i="23"/>
  <c r="K182" i="23"/>
  <c r="L182" i="23"/>
  <c r="M182" i="23"/>
  <c r="N182" i="23"/>
  <c r="O182" i="23"/>
  <c r="P182" i="23"/>
  <c r="Q182" i="23"/>
  <c r="R182" i="23"/>
  <c r="S182" i="23"/>
  <c r="T182" i="23"/>
  <c r="U182" i="23"/>
  <c r="V182" i="23"/>
  <c r="W182" i="23"/>
  <c r="X182" i="23"/>
  <c r="Y182" i="23"/>
  <c r="C183" i="23"/>
  <c r="D183" i="23"/>
  <c r="E183" i="23"/>
  <c r="F183" i="23"/>
  <c r="G183" i="23"/>
  <c r="H183" i="23"/>
  <c r="I183" i="23"/>
  <c r="J183" i="23"/>
  <c r="K183" i="23"/>
  <c r="L183" i="23"/>
  <c r="M183" i="23"/>
  <c r="N183" i="23"/>
  <c r="O183" i="23"/>
  <c r="P183" i="23"/>
  <c r="Q183" i="23"/>
  <c r="R183" i="23"/>
  <c r="S183" i="23"/>
  <c r="T183" i="23"/>
  <c r="U183" i="23"/>
  <c r="V183" i="23"/>
  <c r="W183" i="23"/>
  <c r="X183" i="23"/>
  <c r="Y183" i="23"/>
  <c r="C184" i="23"/>
  <c r="D184" i="23"/>
  <c r="E184" i="23"/>
  <c r="F184" i="23"/>
  <c r="G184" i="23"/>
  <c r="H184" i="23"/>
  <c r="I184" i="23"/>
  <c r="J184" i="23"/>
  <c r="K184" i="23"/>
  <c r="L184" i="23"/>
  <c r="M184" i="23"/>
  <c r="N184" i="23"/>
  <c r="O184" i="23"/>
  <c r="P184" i="23"/>
  <c r="Q184" i="23"/>
  <c r="R184" i="23"/>
  <c r="S184" i="23"/>
  <c r="T184" i="23"/>
  <c r="U184" i="23"/>
  <c r="V184" i="23"/>
  <c r="W184" i="23"/>
  <c r="X184" i="23"/>
  <c r="Y184" i="23"/>
  <c r="C185" i="23"/>
  <c r="D185" i="23"/>
  <c r="E185" i="23"/>
  <c r="F185" i="23"/>
  <c r="G185" i="23"/>
  <c r="H185" i="23"/>
  <c r="I185" i="23"/>
  <c r="J185" i="23"/>
  <c r="K185" i="23"/>
  <c r="L185" i="23"/>
  <c r="M185" i="23"/>
  <c r="N185" i="23"/>
  <c r="O185" i="23"/>
  <c r="P185" i="23"/>
  <c r="Q185" i="23"/>
  <c r="R185" i="23"/>
  <c r="S185" i="23"/>
  <c r="T185" i="23"/>
  <c r="U185" i="23"/>
  <c r="V185" i="23"/>
  <c r="W185" i="23"/>
  <c r="X185" i="23"/>
  <c r="Y185" i="23"/>
  <c r="C186" i="23"/>
  <c r="D186" i="23"/>
  <c r="E186" i="23"/>
  <c r="F186" i="23"/>
  <c r="G186" i="23"/>
  <c r="H186" i="23"/>
  <c r="I186" i="23"/>
  <c r="J186" i="23"/>
  <c r="K186" i="23"/>
  <c r="L186" i="23"/>
  <c r="M186" i="23"/>
  <c r="N186" i="23"/>
  <c r="O186" i="23"/>
  <c r="P186" i="23"/>
  <c r="Q186" i="23"/>
  <c r="R186" i="23"/>
  <c r="S186" i="23"/>
  <c r="T186" i="23"/>
  <c r="U186" i="23"/>
  <c r="V186" i="23"/>
  <c r="W186" i="23"/>
  <c r="X186" i="23"/>
  <c r="Y186" i="23"/>
  <c r="C187" i="23"/>
  <c r="D187" i="23"/>
  <c r="E187" i="23"/>
  <c r="F187" i="23"/>
  <c r="G187" i="23"/>
  <c r="H187" i="23"/>
  <c r="I187" i="23"/>
  <c r="J187" i="23"/>
  <c r="K187" i="23"/>
  <c r="L187" i="23"/>
  <c r="M187" i="23"/>
  <c r="N187" i="23"/>
  <c r="O187" i="23"/>
  <c r="P187" i="23"/>
  <c r="Q187" i="23"/>
  <c r="R187" i="23"/>
  <c r="S187" i="23"/>
  <c r="T187" i="23"/>
  <c r="U187" i="23"/>
  <c r="V187" i="23"/>
  <c r="W187" i="23"/>
  <c r="X187" i="23"/>
  <c r="Y187" i="23"/>
  <c r="C188" i="23"/>
  <c r="D188" i="23"/>
  <c r="E188" i="23"/>
  <c r="F188" i="23"/>
  <c r="G188" i="23"/>
  <c r="H188" i="23"/>
  <c r="I188" i="23"/>
  <c r="J188" i="23"/>
  <c r="K188" i="23"/>
  <c r="L188" i="23"/>
  <c r="M188" i="23"/>
  <c r="N188" i="23"/>
  <c r="O188" i="23"/>
  <c r="P188" i="23"/>
  <c r="Q188" i="23"/>
  <c r="R188" i="23"/>
  <c r="S188" i="23"/>
  <c r="T188" i="23"/>
  <c r="U188" i="23"/>
  <c r="V188" i="23"/>
  <c r="W188" i="23"/>
  <c r="X188" i="23"/>
  <c r="Y188" i="23"/>
  <c r="C189" i="23"/>
  <c r="D189" i="23"/>
  <c r="E189" i="23"/>
  <c r="F189" i="23"/>
  <c r="G189" i="23"/>
  <c r="H189" i="23"/>
  <c r="I189" i="23"/>
  <c r="J189" i="23"/>
  <c r="K189" i="23"/>
  <c r="L189" i="23"/>
  <c r="M189" i="23"/>
  <c r="N189" i="23"/>
  <c r="O189" i="23"/>
  <c r="P189" i="23"/>
  <c r="Q189" i="23"/>
  <c r="R189" i="23"/>
  <c r="S189" i="23"/>
  <c r="T189" i="23"/>
  <c r="U189" i="23"/>
  <c r="V189" i="23"/>
  <c r="W189" i="23"/>
  <c r="X189" i="23"/>
  <c r="Y189" i="23"/>
  <c r="C190" i="23"/>
  <c r="D190" i="23"/>
  <c r="E190" i="23"/>
  <c r="F190" i="23"/>
  <c r="G190" i="23"/>
  <c r="H190" i="23"/>
  <c r="I190" i="23"/>
  <c r="J190" i="23"/>
  <c r="K190" i="23"/>
  <c r="L190" i="23"/>
  <c r="M190" i="23"/>
  <c r="N190" i="23"/>
  <c r="O190" i="23"/>
  <c r="P190" i="23"/>
  <c r="Q190" i="23"/>
  <c r="R190" i="23"/>
  <c r="S190" i="23"/>
  <c r="T190" i="23"/>
  <c r="U190" i="23"/>
  <c r="V190" i="23"/>
  <c r="W190" i="23"/>
  <c r="X190" i="23"/>
  <c r="Y190" i="23"/>
  <c r="C191" i="23"/>
  <c r="D191" i="23"/>
  <c r="E191" i="23"/>
  <c r="F191" i="23"/>
  <c r="G191" i="23"/>
  <c r="H191" i="23"/>
  <c r="I191" i="23"/>
  <c r="J191" i="23"/>
  <c r="K191" i="23"/>
  <c r="L191" i="23"/>
  <c r="M191" i="23"/>
  <c r="N191" i="23"/>
  <c r="O191" i="23"/>
  <c r="P191" i="23"/>
  <c r="Q191" i="23"/>
  <c r="R191" i="23"/>
  <c r="S191" i="23"/>
  <c r="T191" i="23"/>
  <c r="U191" i="23"/>
  <c r="V191" i="23"/>
  <c r="W191" i="23"/>
  <c r="X191" i="23"/>
  <c r="Y191" i="23"/>
  <c r="C192" i="23"/>
  <c r="D192" i="23"/>
  <c r="E192" i="23"/>
  <c r="F192" i="23"/>
  <c r="G192" i="23"/>
  <c r="H192" i="23"/>
  <c r="I192" i="23"/>
  <c r="J192" i="23"/>
  <c r="K192" i="23"/>
  <c r="L192" i="23"/>
  <c r="M192" i="23"/>
  <c r="N192" i="23"/>
  <c r="O192" i="23"/>
  <c r="P192" i="23"/>
  <c r="Q192" i="23"/>
  <c r="R192" i="23"/>
  <c r="S192" i="23"/>
  <c r="T192" i="23"/>
  <c r="U192" i="23"/>
  <c r="V192" i="23"/>
  <c r="W192" i="23"/>
  <c r="X192" i="23"/>
  <c r="Y192" i="23"/>
  <c r="C193" i="23"/>
  <c r="D193" i="23"/>
  <c r="E193" i="23"/>
  <c r="F193" i="23"/>
  <c r="G193" i="23"/>
  <c r="H193" i="23"/>
  <c r="I193" i="23"/>
  <c r="J193" i="23"/>
  <c r="K193" i="23"/>
  <c r="L193" i="23"/>
  <c r="M193" i="23"/>
  <c r="N193" i="23"/>
  <c r="O193" i="23"/>
  <c r="P193" i="23"/>
  <c r="Q193" i="23"/>
  <c r="R193" i="23"/>
  <c r="S193" i="23"/>
  <c r="T193" i="23"/>
  <c r="U193" i="23"/>
  <c r="V193" i="23"/>
  <c r="W193" i="23"/>
  <c r="X193" i="23"/>
  <c r="Y193" i="23"/>
  <c r="C194" i="23"/>
  <c r="D194" i="23"/>
  <c r="E194" i="23"/>
  <c r="F194" i="23"/>
  <c r="G194" i="23"/>
  <c r="H194" i="23"/>
  <c r="I194" i="23"/>
  <c r="J194" i="23"/>
  <c r="K194" i="23"/>
  <c r="L194" i="23"/>
  <c r="M194" i="23"/>
  <c r="N194" i="23"/>
  <c r="O194" i="23"/>
  <c r="P194" i="23"/>
  <c r="Q194" i="23"/>
  <c r="R194" i="23"/>
  <c r="S194" i="23"/>
  <c r="T194" i="23"/>
  <c r="U194" i="23"/>
  <c r="V194" i="23"/>
  <c r="W194" i="23"/>
  <c r="X194" i="23"/>
  <c r="Y194" i="23"/>
  <c r="C195" i="23"/>
  <c r="D195" i="23"/>
  <c r="E195" i="23"/>
  <c r="F195" i="23"/>
  <c r="G195" i="23"/>
  <c r="H195" i="23"/>
  <c r="I195" i="23"/>
  <c r="J195" i="23"/>
  <c r="K195" i="23"/>
  <c r="L195" i="23"/>
  <c r="M195" i="23"/>
  <c r="N195" i="23"/>
  <c r="O195" i="23"/>
  <c r="P195" i="23"/>
  <c r="Q195" i="23"/>
  <c r="R195" i="23"/>
  <c r="S195" i="23"/>
  <c r="T195" i="23"/>
  <c r="U195" i="23"/>
  <c r="V195" i="23"/>
  <c r="W195" i="23"/>
  <c r="X195" i="23"/>
  <c r="Y195" i="23"/>
  <c r="C196" i="23"/>
  <c r="D196" i="23"/>
  <c r="E196" i="23"/>
  <c r="F196" i="23"/>
  <c r="G196" i="23"/>
  <c r="H196" i="23"/>
  <c r="I196" i="23"/>
  <c r="J196" i="23"/>
  <c r="K196" i="23"/>
  <c r="L196" i="23"/>
  <c r="M196" i="23"/>
  <c r="N196" i="23"/>
  <c r="O196" i="23"/>
  <c r="P196" i="23"/>
  <c r="Q196" i="23"/>
  <c r="R196" i="23"/>
  <c r="S196" i="23"/>
  <c r="T196" i="23"/>
  <c r="U196" i="23"/>
  <c r="V196" i="23"/>
  <c r="W196" i="23"/>
  <c r="X196" i="23"/>
  <c r="Y196" i="23"/>
  <c r="C197" i="23"/>
  <c r="D197" i="23"/>
  <c r="E197" i="23"/>
  <c r="F197" i="23"/>
  <c r="G197" i="23"/>
  <c r="H197" i="23"/>
  <c r="I197" i="23"/>
  <c r="J197" i="23"/>
  <c r="K197" i="23"/>
  <c r="L197" i="23"/>
  <c r="M197" i="23"/>
  <c r="N197" i="23"/>
  <c r="O197" i="23"/>
  <c r="P197" i="23"/>
  <c r="Q197" i="23"/>
  <c r="R197" i="23"/>
  <c r="S197" i="23"/>
  <c r="T197" i="23"/>
  <c r="U197" i="23"/>
  <c r="V197" i="23"/>
  <c r="W197" i="23"/>
  <c r="X197" i="23"/>
  <c r="Y197" i="23"/>
  <c r="C198" i="23"/>
  <c r="D198" i="23"/>
  <c r="E198" i="23"/>
  <c r="F198" i="23"/>
  <c r="G198" i="23"/>
  <c r="H198" i="23"/>
  <c r="I198" i="23"/>
  <c r="J198" i="23"/>
  <c r="K198" i="23"/>
  <c r="L198" i="23"/>
  <c r="M198" i="23"/>
  <c r="N198" i="23"/>
  <c r="O198" i="23"/>
  <c r="P198" i="23"/>
  <c r="Q198" i="23"/>
  <c r="R198" i="23"/>
  <c r="S198" i="23"/>
  <c r="T198" i="23"/>
  <c r="U198" i="23"/>
  <c r="V198" i="23"/>
  <c r="W198" i="23"/>
  <c r="X198" i="23"/>
  <c r="Y198" i="23"/>
  <c r="C199" i="23"/>
  <c r="D199" i="23"/>
  <c r="E199" i="23"/>
  <c r="F199" i="23"/>
  <c r="G199" i="23"/>
  <c r="H199" i="23"/>
  <c r="I199" i="23"/>
  <c r="J199" i="23"/>
  <c r="K199" i="23"/>
  <c r="L199" i="23"/>
  <c r="M199" i="23"/>
  <c r="N199" i="23"/>
  <c r="O199" i="23"/>
  <c r="P199" i="23"/>
  <c r="Q199" i="23"/>
  <c r="R199" i="23"/>
  <c r="S199" i="23"/>
  <c r="T199" i="23"/>
  <c r="U199" i="23"/>
  <c r="V199" i="23"/>
  <c r="W199" i="23"/>
  <c r="X199" i="23"/>
  <c r="Y199" i="23"/>
  <c r="C200" i="23"/>
  <c r="D200" i="23"/>
  <c r="E200" i="23"/>
  <c r="F200" i="23"/>
  <c r="G200" i="23"/>
  <c r="H200" i="23"/>
  <c r="I200" i="23"/>
  <c r="J200" i="23"/>
  <c r="K200" i="23"/>
  <c r="L200" i="23"/>
  <c r="M200" i="23"/>
  <c r="N200" i="23"/>
  <c r="O200" i="23"/>
  <c r="P200" i="23"/>
  <c r="Q200" i="23"/>
  <c r="R200" i="23"/>
  <c r="S200" i="23"/>
  <c r="T200" i="23"/>
  <c r="U200" i="23"/>
  <c r="V200" i="23"/>
  <c r="W200" i="23"/>
  <c r="X200" i="23"/>
  <c r="Y200" i="23"/>
  <c r="C201" i="23"/>
  <c r="D201" i="23"/>
  <c r="E201" i="23"/>
  <c r="F201" i="23"/>
  <c r="G201" i="23"/>
  <c r="H201" i="23"/>
  <c r="I201" i="23"/>
  <c r="J201" i="23"/>
  <c r="K201" i="23"/>
  <c r="L201" i="23"/>
  <c r="M201" i="23"/>
  <c r="N201" i="23"/>
  <c r="O201" i="23"/>
  <c r="P201" i="23"/>
  <c r="Q201" i="23"/>
  <c r="R201" i="23"/>
  <c r="S201" i="23"/>
  <c r="T201" i="23"/>
  <c r="U201" i="23"/>
  <c r="V201" i="23"/>
  <c r="W201" i="23"/>
  <c r="X201" i="23"/>
  <c r="Y201" i="23"/>
  <c r="C202" i="23"/>
  <c r="D202" i="23"/>
  <c r="E202" i="23"/>
  <c r="F202" i="23"/>
  <c r="G202" i="23"/>
  <c r="H202" i="23"/>
  <c r="I202" i="23"/>
  <c r="J202" i="23"/>
  <c r="K202" i="23"/>
  <c r="L202" i="23"/>
  <c r="M202" i="23"/>
  <c r="N202" i="23"/>
  <c r="O202" i="23"/>
  <c r="P202" i="23"/>
  <c r="Q202" i="23"/>
  <c r="R202" i="23"/>
  <c r="S202" i="23"/>
  <c r="T202" i="23"/>
  <c r="U202" i="23"/>
  <c r="V202" i="23"/>
  <c r="W202" i="23"/>
  <c r="X202" i="23"/>
  <c r="Y202" i="23"/>
  <c r="C203" i="23"/>
  <c r="D203" i="23"/>
  <c r="E203" i="23"/>
  <c r="F203" i="23"/>
  <c r="G203" i="23"/>
  <c r="H203" i="23"/>
  <c r="I203" i="23"/>
  <c r="J203" i="23"/>
  <c r="K203" i="23"/>
  <c r="L203" i="23"/>
  <c r="M203" i="23"/>
  <c r="N203" i="23"/>
  <c r="O203" i="23"/>
  <c r="P203" i="23"/>
  <c r="Q203" i="23"/>
  <c r="R203" i="23"/>
  <c r="S203" i="23"/>
  <c r="T203" i="23"/>
  <c r="U203" i="23"/>
  <c r="V203" i="23"/>
  <c r="W203" i="23"/>
  <c r="X203" i="23"/>
  <c r="Y203" i="23"/>
  <c r="C204" i="23"/>
  <c r="D204" i="23"/>
  <c r="E204" i="23"/>
  <c r="F204" i="23"/>
  <c r="G204" i="23"/>
  <c r="H204" i="23"/>
  <c r="I204" i="23"/>
  <c r="J204" i="23"/>
  <c r="K204" i="23"/>
  <c r="L204" i="23"/>
  <c r="M204" i="23"/>
  <c r="N204" i="23"/>
  <c r="O204" i="23"/>
  <c r="P204" i="23"/>
  <c r="Q204" i="23"/>
  <c r="R204" i="23"/>
  <c r="S204" i="23"/>
  <c r="T204" i="23"/>
  <c r="U204" i="23"/>
  <c r="V204" i="23"/>
  <c r="W204" i="23"/>
  <c r="X204" i="23"/>
  <c r="Y204" i="23"/>
  <c r="C205" i="23"/>
  <c r="D205" i="23"/>
  <c r="E205" i="23"/>
  <c r="F205" i="23"/>
  <c r="G205" i="23"/>
  <c r="H205" i="23"/>
  <c r="I205" i="23"/>
  <c r="J205" i="23"/>
  <c r="K205" i="23"/>
  <c r="L205" i="23"/>
  <c r="M205" i="23"/>
  <c r="N205" i="23"/>
  <c r="O205" i="23"/>
  <c r="P205" i="23"/>
  <c r="Q205" i="23"/>
  <c r="R205" i="23"/>
  <c r="S205" i="23"/>
  <c r="T205" i="23"/>
  <c r="U205" i="23"/>
  <c r="V205" i="23"/>
  <c r="W205" i="23"/>
  <c r="X205" i="23"/>
  <c r="Y205" i="23"/>
  <c r="C206" i="23"/>
  <c r="D206" i="23"/>
  <c r="E206" i="23"/>
  <c r="F206" i="23"/>
  <c r="G206" i="23"/>
  <c r="H206" i="23"/>
  <c r="I206" i="23"/>
  <c r="J206" i="23"/>
  <c r="K206" i="23"/>
  <c r="L206" i="23"/>
  <c r="M206" i="23"/>
  <c r="N206" i="23"/>
  <c r="O206" i="23"/>
  <c r="P206" i="23"/>
  <c r="Q206" i="23"/>
  <c r="R206" i="23"/>
  <c r="S206" i="23"/>
  <c r="T206" i="23"/>
  <c r="U206" i="23"/>
  <c r="V206" i="23"/>
  <c r="W206" i="23"/>
  <c r="X206" i="23"/>
  <c r="Y206" i="23"/>
  <c r="C207" i="23"/>
  <c r="D207" i="23"/>
  <c r="E207" i="23"/>
  <c r="F207" i="23"/>
  <c r="G207" i="23"/>
  <c r="H207" i="23"/>
  <c r="I207" i="23"/>
  <c r="J207" i="23"/>
  <c r="K207" i="23"/>
  <c r="L207" i="23"/>
  <c r="M207" i="23"/>
  <c r="N207" i="23"/>
  <c r="O207" i="23"/>
  <c r="P207" i="23"/>
  <c r="Q207" i="23"/>
  <c r="R207" i="23"/>
  <c r="S207" i="23"/>
  <c r="T207" i="23"/>
  <c r="U207" i="23"/>
  <c r="V207" i="23"/>
  <c r="W207" i="23"/>
  <c r="X207" i="23"/>
  <c r="Y207" i="23"/>
  <c r="C208" i="23"/>
  <c r="D208" i="23"/>
  <c r="E208" i="23"/>
  <c r="F208" i="23"/>
  <c r="G208" i="23"/>
  <c r="H208" i="23"/>
  <c r="I208" i="23"/>
  <c r="J208" i="23"/>
  <c r="K208" i="23"/>
  <c r="L208" i="23"/>
  <c r="M208" i="23"/>
  <c r="N208" i="23"/>
  <c r="O208" i="23"/>
  <c r="P208" i="23"/>
  <c r="Q208" i="23"/>
  <c r="R208" i="23"/>
  <c r="S208" i="23"/>
  <c r="T208" i="23"/>
  <c r="U208" i="23"/>
  <c r="V208" i="23"/>
  <c r="W208" i="23"/>
  <c r="X208" i="23"/>
  <c r="Y208" i="23"/>
  <c r="C209" i="23"/>
  <c r="D209" i="23"/>
  <c r="E209" i="23"/>
  <c r="F209" i="23"/>
  <c r="G209" i="23"/>
  <c r="H209" i="23"/>
  <c r="I209" i="23"/>
  <c r="J209" i="23"/>
  <c r="K209" i="23"/>
  <c r="L209" i="23"/>
  <c r="M209" i="23"/>
  <c r="N209" i="23"/>
  <c r="O209" i="23"/>
  <c r="P209" i="23"/>
  <c r="Q209" i="23"/>
  <c r="R209" i="23"/>
  <c r="S209" i="23"/>
  <c r="T209" i="23"/>
  <c r="U209" i="23"/>
  <c r="V209" i="23"/>
  <c r="W209" i="23"/>
  <c r="X209" i="23"/>
  <c r="Y209" i="23"/>
  <c r="C210" i="23"/>
  <c r="D210" i="23"/>
  <c r="E210" i="23"/>
  <c r="F210" i="23"/>
  <c r="G210" i="23"/>
  <c r="H210" i="23"/>
  <c r="I210" i="23"/>
  <c r="J210" i="23"/>
  <c r="K210" i="23"/>
  <c r="L210" i="23"/>
  <c r="M210" i="23"/>
  <c r="N210" i="23"/>
  <c r="O210" i="23"/>
  <c r="P210" i="23"/>
  <c r="Q210" i="23"/>
  <c r="R210" i="23"/>
  <c r="S210" i="23"/>
  <c r="T210" i="23"/>
  <c r="U210" i="23"/>
  <c r="V210" i="23"/>
  <c r="W210" i="23"/>
  <c r="X210" i="23"/>
  <c r="Y210" i="23"/>
  <c r="C211" i="23"/>
  <c r="D211" i="23"/>
  <c r="E211" i="23"/>
  <c r="F211" i="23"/>
  <c r="G211" i="23"/>
  <c r="H211" i="23"/>
  <c r="I211" i="23"/>
  <c r="J211" i="23"/>
  <c r="K211" i="23"/>
  <c r="L211" i="23"/>
  <c r="M211" i="23"/>
  <c r="N211" i="23"/>
  <c r="O211" i="23"/>
  <c r="P211" i="23"/>
  <c r="Q211" i="23"/>
  <c r="R211" i="23"/>
  <c r="S211" i="23"/>
  <c r="T211" i="23"/>
  <c r="U211" i="23"/>
  <c r="V211" i="23"/>
  <c r="W211" i="23"/>
  <c r="X211" i="23"/>
  <c r="Y211" i="23"/>
  <c r="C212" i="23"/>
  <c r="D212" i="23"/>
  <c r="E212" i="23"/>
  <c r="F212" i="23"/>
  <c r="G212" i="23"/>
  <c r="H212" i="23"/>
  <c r="I212" i="23"/>
  <c r="J212" i="23"/>
  <c r="K212" i="23"/>
  <c r="L212" i="23"/>
  <c r="M212" i="23"/>
  <c r="N212" i="23"/>
  <c r="O212" i="23"/>
  <c r="P212" i="23"/>
  <c r="Q212" i="23"/>
  <c r="R212" i="23"/>
  <c r="S212" i="23"/>
  <c r="T212" i="23"/>
  <c r="U212" i="23"/>
  <c r="V212" i="23"/>
  <c r="W212" i="23"/>
  <c r="X212" i="23"/>
  <c r="Y212" i="23"/>
  <c r="C213" i="23"/>
  <c r="D213" i="23"/>
  <c r="E213" i="23"/>
  <c r="F213" i="23"/>
  <c r="G213" i="23"/>
  <c r="H213" i="23"/>
  <c r="I213" i="23"/>
  <c r="J213" i="23"/>
  <c r="K213" i="23"/>
  <c r="L213" i="23"/>
  <c r="M213" i="23"/>
  <c r="N213" i="23"/>
  <c r="O213" i="23"/>
  <c r="P213" i="23"/>
  <c r="Q213" i="23"/>
  <c r="R213" i="23"/>
  <c r="S213" i="23"/>
  <c r="T213" i="23"/>
  <c r="U213" i="23"/>
  <c r="V213" i="23"/>
  <c r="W213" i="23"/>
  <c r="X213" i="23"/>
  <c r="Y213" i="23"/>
  <c r="C214" i="23"/>
  <c r="D214" i="23"/>
  <c r="E214" i="23"/>
  <c r="F214" i="23"/>
  <c r="G214" i="23"/>
  <c r="H214" i="23"/>
  <c r="I214" i="23"/>
  <c r="J214" i="23"/>
  <c r="K214" i="23"/>
  <c r="L214" i="23"/>
  <c r="M214" i="23"/>
  <c r="N214" i="23"/>
  <c r="O214" i="23"/>
  <c r="P214" i="23"/>
  <c r="Q214" i="23"/>
  <c r="R214" i="23"/>
  <c r="S214" i="23"/>
  <c r="T214" i="23"/>
  <c r="U214" i="23"/>
  <c r="V214" i="23"/>
  <c r="W214" i="23"/>
  <c r="X214" i="23"/>
  <c r="Y214" i="23"/>
  <c r="C215" i="23"/>
  <c r="D215" i="23"/>
  <c r="E215" i="23"/>
  <c r="F215" i="23"/>
  <c r="G215" i="23"/>
  <c r="H215" i="23"/>
  <c r="I215" i="23"/>
  <c r="J215" i="23"/>
  <c r="K215" i="23"/>
  <c r="L215" i="23"/>
  <c r="M215" i="23"/>
  <c r="N215" i="23"/>
  <c r="O215" i="23"/>
  <c r="P215" i="23"/>
  <c r="Q215" i="23"/>
  <c r="R215" i="23"/>
  <c r="S215" i="23"/>
  <c r="T215" i="23"/>
  <c r="U215" i="23"/>
  <c r="V215" i="23"/>
  <c r="W215" i="23"/>
  <c r="X215" i="23"/>
  <c r="Y215" i="23"/>
  <c r="C216" i="23"/>
  <c r="D216" i="23"/>
  <c r="E216" i="23"/>
  <c r="F216" i="23"/>
  <c r="G216" i="23"/>
  <c r="H216" i="23"/>
  <c r="I216" i="23"/>
  <c r="J216" i="23"/>
  <c r="K216" i="23"/>
  <c r="L216" i="23"/>
  <c r="M216" i="23"/>
  <c r="N216" i="23"/>
  <c r="O216" i="23"/>
  <c r="P216" i="23"/>
  <c r="Q216" i="23"/>
  <c r="R216" i="23"/>
  <c r="S216" i="23"/>
  <c r="T216" i="23"/>
  <c r="U216" i="23"/>
  <c r="V216" i="23"/>
  <c r="W216" i="23"/>
  <c r="X216" i="23"/>
  <c r="Y216" i="23"/>
  <c r="C217" i="23"/>
  <c r="D217" i="23"/>
  <c r="E217" i="23"/>
  <c r="F217" i="23"/>
  <c r="G217" i="23"/>
  <c r="H217" i="23"/>
  <c r="I217" i="23"/>
  <c r="J217" i="23"/>
  <c r="K217" i="23"/>
  <c r="L217" i="23"/>
  <c r="M217" i="23"/>
  <c r="N217" i="23"/>
  <c r="O217" i="23"/>
  <c r="P217" i="23"/>
  <c r="Q217" i="23"/>
  <c r="R217" i="23"/>
  <c r="S217" i="23"/>
  <c r="T217" i="23"/>
  <c r="U217" i="23"/>
  <c r="V217" i="23"/>
  <c r="W217" i="23"/>
  <c r="X217" i="23"/>
  <c r="Y217" i="23"/>
  <c r="C218" i="23"/>
  <c r="D218" i="23"/>
  <c r="E218" i="23"/>
  <c r="F218" i="23"/>
  <c r="G218" i="23"/>
  <c r="H218" i="23"/>
  <c r="I218" i="23"/>
  <c r="J218" i="23"/>
  <c r="K218" i="23"/>
  <c r="L218" i="23"/>
  <c r="M218" i="23"/>
  <c r="N218" i="23"/>
  <c r="O218" i="23"/>
  <c r="P218" i="23"/>
  <c r="Q218" i="23"/>
  <c r="R218" i="23"/>
  <c r="S218" i="23"/>
  <c r="T218" i="23"/>
  <c r="U218" i="23"/>
  <c r="V218" i="23"/>
  <c r="W218" i="23"/>
  <c r="X218" i="23"/>
  <c r="Y218" i="23"/>
  <c r="C219" i="23"/>
  <c r="D219" i="23"/>
  <c r="E219" i="23"/>
  <c r="F219" i="23"/>
  <c r="G219" i="23"/>
  <c r="H219" i="23"/>
  <c r="I219" i="23"/>
  <c r="J219" i="23"/>
  <c r="K219" i="23"/>
  <c r="L219" i="23"/>
  <c r="M219" i="23"/>
  <c r="N219" i="23"/>
  <c r="O219" i="23"/>
  <c r="P219" i="23"/>
  <c r="Q219" i="23"/>
  <c r="R219" i="23"/>
  <c r="S219" i="23"/>
  <c r="T219" i="23"/>
  <c r="U219" i="23"/>
  <c r="V219" i="23"/>
  <c r="W219" i="23"/>
  <c r="X219" i="23"/>
  <c r="Y219" i="23"/>
  <c r="C220" i="23"/>
  <c r="D220" i="23"/>
  <c r="E220" i="23"/>
  <c r="F220" i="23"/>
  <c r="G220" i="23"/>
  <c r="H220" i="23"/>
  <c r="I220" i="23"/>
  <c r="J220" i="23"/>
  <c r="K220" i="23"/>
  <c r="L220" i="23"/>
  <c r="M220" i="23"/>
  <c r="N220" i="23"/>
  <c r="O220" i="23"/>
  <c r="P220" i="23"/>
  <c r="Q220" i="23"/>
  <c r="R220" i="23"/>
  <c r="S220" i="23"/>
  <c r="T220" i="23"/>
  <c r="U220" i="23"/>
  <c r="V220" i="23"/>
  <c r="W220" i="23"/>
  <c r="X220" i="23"/>
  <c r="Y220" i="23"/>
  <c r="C221" i="23"/>
  <c r="D221" i="23"/>
  <c r="E221" i="23"/>
  <c r="F221" i="23"/>
  <c r="G221" i="23"/>
  <c r="H221" i="23"/>
  <c r="I221" i="23"/>
  <c r="J221" i="23"/>
  <c r="K221" i="23"/>
  <c r="L221" i="23"/>
  <c r="M221" i="23"/>
  <c r="N221" i="23"/>
  <c r="O221" i="23"/>
  <c r="P221" i="23"/>
  <c r="Q221" i="23"/>
  <c r="R221" i="23"/>
  <c r="S221" i="23"/>
  <c r="T221" i="23"/>
  <c r="U221" i="23"/>
  <c r="V221" i="23"/>
  <c r="W221" i="23"/>
  <c r="X221" i="23"/>
  <c r="Y221" i="23"/>
  <c r="C222" i="23"/>
  <c r="D222" i="23"/>
  <c r="E222" i="23"/>
  <c r="F222" i="23"/>
  <c r="G222" i="23"/>
  <c r="H222" i="23"/>
  <c r="I222" i="23"/>
  <c r="J222" i="23"/>
  <c r="K222" i="23"/>
  <c r="L222" i="23"/>
  <c r="M222" i="23"/>
  <c r="N222" i="23"/>
  <c r="O222" i="23"/>
  <c r="P222" i="23"/>
  <c r="Q222" i="23"/>
  <c r="R222" i="23"/>
  <c r="S222" i="23"/>
  <c r="T222" i="23"/>
  <c r="U222" i="23"/>
  <c r="V222" i="23"/>
  <c r="W222" i="23"/>
  <c r="X222" i="23"/>
  <c r="Y222" i="23"/>
  <c r="C223" i="23"/>
  <c r="D223" i="23"/>
  <c r="E223" i="23"/>
  <c r="F223" i="23"/>
  <c r="G223" i="23"/>
  <c r="H223" i="23"/>
  <c r="I223" i="23"/>
  <c r="J223" i="23"/>
  <c r="K223" i="23"/>
  <c r="L223" i="23"/>
  <c r="M223" i="23"/>
  <c r="N223" i="23"/>
  <c r="O223" i="23"/>
  <c r="P223" i="23"/>
  <c r="Q223" i="23"/>
  <c r="R223" i="23"/>
  <c r="S223" i="23"/>
  <c r="T223" i="23"/>
  <c r="U223" i="23"/>
  <c r="V223" i="23"/>
  <c r="W223" i="23"/>
  <c r="X223" i="23"/>
  <c r="Y223" i="23"/>
  <c r="C224" i="23"/>
  <c r="D224" i="23"/>
  <c r="E224" i="23"/>
  <c r="F224" i="23"/>
  <c r="G224" i="23"/>
  <c r="H224" i="23"/>
  <c r="I224" i="23"/>
  <c r="J224" i="23"/>
  <c r="K224" i="23"/>
  <c r="L224" i="23"/>
  <c r="M224" i="23"/>
  <c r="N224" i="23"/>
  <c r="O224" i="23"/>
  <c r="P224" i="23"/>
  <c r="Q224" i="23"/>
  <c r="R224" i="23"/>
  <c r="S224" i="23"/>
  <c r="T224" i="23"/>
  <c r="U224" i="23"/>
  <c r="V224" i="23"/>
  <c r="W224" i="23"/>
  <c r="X224" i="23"/>
  <c r="Y224" i="23"/>
  <c r="C225" i="23"/>
  <c r="D225" i="23"/>
  <c r="E225" i="23"/>
  <c r="F225" i="23"/>
  <c r="G225" i="23"/>
  <c r="H225" i="23"/>
  <c r="I225" i="23"/>
  <c r="J225" i="23"/>
  <c r="K225" i="23"/>
  <c r="L225" i="23"/>
  <c r="M225" i="23"/>
  <c r="N225" i="23"/>
  <c r="O225" i="23"/>
  <c r="P225" i="23"/>
  <c r="Q225" i="23"/>
  <c r="R225" i="23"/>
  <c r="S225" i="23"/>
  <c r="T225" i="23"/>
  <c r="U225" i="23"/>
  <c r="V225" i="23"/>
  <c r="W225" i="23"/>
  <c r="X225" i="23"/>
  <c r="Y225" i="23"/>
  <c r="C226" i="23"/>
  <c r="D226" i="23"/>
  <c r="E226" i="23"/>
  <c r="F226" i="23"/>
  <c r="G226" i="23"/>
  <c r="H226" i="23"/>
  <c r="I226" i="23"/>
  <c r="J226" i="23"/>
  <c r="K226" i="23"/>
  <c r="L226" i="23"/>
  <c r="M226" i="23"/>
  <c r="N226" i="23"/>
  <c r="O226" i="23"/>
  <c r="P226" i="23"/>
  <c r="Q226" i="23"/>
  <c r="R226" i="23"/>
  <c r="S226" i="23"/>
  <c r="T226" i="23"/>
  <c r="U226" i="23"/>
  <c r="V226" i="23"/>
  <c r="W226" i="23"/>
  <c r="X226" i="23"/>
  <c r="Y226" i="23"/>
  <c r="C227" i="23"/>
  <c r="D227" i="23"/>
  <c r="E227" i="23"/>
  <c r="F227" i="23"/>
  <c r="G227" i="23"/>
  <c r="H227" i="23"/>
  <c r="I227" i="23"/>
  <c r="J227" i="23"/>
  <c r="K227" i="23"/>
  <c r="L227" i="23"/>
  <c r="M227" i="23"/>
  <c r="N227" i="23"/>
  <c r="O227" i="23"/>
  <c r="P227" i="23"/>
  <c r="Q227" i="23"/>
  <c r="R227" i="23"/>
  <c r="S227" i="23"/>
  <c r="T227" i="23"/>
  <c r="U227" i="23"/>
  <c r="V227" i="23"/>
  <c r="W227" i="23"/>
  <c r="X227" i="23"/>
  <c r="Y227" i="23"/>
  <c r="C228" i="23"/>
  <c r="D228" i="23"/>
  <c r="E228" i="23"/>
  <c r="F228" i="23"/>
  <c r="G228" i="23"/>
  <c r="H228" i="23"/>
  <c r="I228" i="23"/>
  <c r="J228" i="23"/>
  <c r="K228" i="23"/>
  <c r="L228" i="23"/>
  <c r="M228" i="23"/>
  <c r="N228" i="23"/>
  <c r="O228" i="23"/>
  <c r="P228" i="23"/>
  <c r="Q228" i="23"/>
  <c r="R228" i="23"/>
  <c r="S228" i="23"/>
  <c r="T228" i="23"/>
  <c r="U228" i="23"/>
  <c r="V228" i="23"/>
  <c r="W228" i="23"/>
  <c r="X228" i="23"/>
  <c r="Y228" i="23"/>
  <c r="C229" i="23"/>
  <c r="D229" i="23"/>
  <c r="E229" i="23"/>
  <c r="F229" i="23"/>
  <c r="G229" i="23"/>
  <c r="H229" i="23"/>
  <c r="I229" i="23"/>
  <c r="J229" i="23"/>
  <c r="K229" i="23"/>
  <c r="L229" i="23"/>
  <c r="M229" i="23"/>
  <c r="N229" i="23"/>
  <c r="O229" i="23"/>
  <c r="P229" i="23"/>
  <c r="Q229" i="23"/>
  <c r="R229" i="23"/>
  <c r="S229" i="23"/>
  <c r="T229" i="23"/>
  <c r="U229" i="23"/>
  <c r="V229" i="23"/>
  <c r="W229" i="23"/>
  <c r="X229" i="23"/>
  <c r="Y229" i="23"/>
  <c r="C230" i="23"/>
  <c r="D230" i="23"/>
  <c r="E230" i="23"/>
  <c r="F230" i="23"/>
  <c r="G230" i="23"/>
  <c r="H230" i="23"/>
  <c r="I230" i="23"/>
  <c r="J230" i="23"/>
  <c r="K230" i="23"/>
  <c r="L230" i="23"/>
  <c r="M230" i="23"/>
  <c r="N230" i="23"/>
  <c r="O230" i="23"/>
  <c r="P230" i="23"/>
  <c r="Q230" i="23"/>
  <c r="R230" i="23"/>
  <c r="S230" i="23"/>
  <c r="T230" i="23"/>
  <c r="U230" i="23"/>
  <c r="V230" i="23"/>
  <c r="W230" i="23"/>
  <c r="X230" i="23"/>
  <c r="Y230" i="23"/>
  <c r="C231" i="23"/>
  <c r="D231" i="23"/>
  <c r="E231" i="23"/>
  <c r="F231" i="23"/>
  <c r="G231" i="23"/>
  <c r="H231" i="23"/>
  <c r="I231" i="23"/>
  <c r="J231" i="23"/>
  <c r="K231" i="23"/>
  <c r="L231" i="23"/>
  <c r="M231" i="23"/>
  <c r="N231" i="23"/>
  <c r="O231" i="23"/>
  <c r="P231" i="23"/>
  <c r="Q231" i="23"/>
  <c r="R231" i="23"/>
  <c r="S231" i="23"/>
  <c r="T231" i="23"/>
  <c r="U231" i="23"/>
  <c r="V231" i="23"/>
  <c r="W231" i="23"/>
  <c r="X231" i="23"/>
  <c r="Y231" i="23"/>
  <c r="C232" i="23"/>
  <c r="D232" i="23"/>
  <c r="E232" i="23"/>
  <c r="F232" i="23"/>
  <c r="G232" i="23"/>
  <c r="H232" i="23"/>
  <c r="I232" i="23"/>
  <c r="J232" i="23"/>
  <c r="K232" i="23"/>
  <c r="L232" i="23"/>
  <c r="M232" i="23"/>
  <c r="N232" i="23"/>
  <c r="O232" i="23"/>
  <c r="P232" i="23"/>
  <c r="Q232" i="23"/>
  <c r="R232" i="23"/>
  <c r="S232" i="23"/>
  <c r="T232" i="23"/>
  <c r="U232" i="23"/>
  <c r="V232" i="23"/>
  <c r="W232" i="23"/>
  <c r="X232" i="23"/>
  <c r="Y232" i="23"/>
  <c r="C233" i="23"/>
  <c r="D233" i="23"/>
  <c r="E233" i="23"/>
  <c r="F233" i="23"/>
  <c r="G233" i="23"/>
  <c r="H233" i="23"/>
  <c r="I233" i="23"/>
  <c r="J233" i="23"/>
  <c r="K233" i="23"/>
  <c r="L233" i="23"/>
  <c r="M233" i="23"/>
  <c r="N233" i="23"/>
  <c r="O233" i="23"/>
  <c r="P233" i="23"/>
  <c r="Q233" i="23"/>
  <c r="R233" i="23"/>
  <c r="S233" i="23"/>
  <c r="T233" i="23"/>
  <c r="U233" i="23"/>
  <c r="V233" i="23"/>
  <c r="W233" i="23"/>
  <c r="X233" i="23"/>
  <c r="Y233" i="23"/>
  <c r="C234" i="23"/>
  <c r="D234" i="23"/>
  <c r="E234" i="23"/>
  <c r="F234" i="23"/>
  <c r="G234" i="23"/>
  <c r="H234" i="23"/>
  <c r="I234" i="23"/>
  <c r="J234" i="23"/>
  <c r="K234" i="23"/>
  <c r="L234" i="23"/>
  <c r="M234" i="23"/>
  <c r="N234" i="23"/>
  <c r="O234" i="23"/>
  <c r="P234" i="23"/>
  <c r="Q234" i="23"/>
  <c r="R234" i="23"/>
  <c r="S234" i="23"/>
  <c r="T234" i="23"/>
  <c r="U234" i="23"/>
  <c r="V234" i="23"/>
  <c r="W234" i="23"/>
  <c r="X234" i="23"/>
  <c r="Y234" i="23"/>
  <c r="C235" i="23"/>
  <c r="D235" i="23"/>
  <c r="E235" i="23"/>
  <c r="F235" i="23"/>
  <c r="G235" i="23"/>
  <c r="H235" i="23"/>
  <c r="I235" i="23"/>
  <c r="J235" i="23"/>
  <c r="K235" i="23"/>
  <c r="L235" i="23"/>
  <c r="M235" i="23"/>
  <c r="N235" i="23"/>
  <c r="O235" i="23"/>
  <c r="P235" i="23"/>
  <c r="Q235" i="23"/>
  <c r="R235" i="23"/>
  <c r="S235" i="23"/>
  <c r="T235" i="23"/>
  <c r="U235" i="23"/>
  <c r="V235" i="23"/>
  <c r="W235" i="23"/>
  <c r="X235" i="23"/>
  <c r="Y235" i="23"/>
  <c r="C236" i="23"/>
  <c r="D236" i="23"/>
  <c r="E236" i="23"/>
  <c r="F236" i="23"/>
  <c r="G236" i="23"/>
  <c r="H236" i="23"/>
  <c r="I236" i="23"/>
  <c r="J236" i="23"/>
  <c r="K236" i="23"/>
  <c r="L236" i="23"/>
  <c r="M236" i="23"/>
  <c r="N236" i="23"/>
  <c r="O236" i="23"/>
  <c r="P236" i="23"/>
  <c r="Q236" i="23"/>
  <c r="R236" i="23"/>
  <c r="S236" i="23"/>
  <c r="T236" i="23"/>
  <c r="U236" i="23"/>
  <c r="V236" i="23"/>
  <c r="W236" i="23"/>
  <c r="X236" i="23"/>
  <c r="Y236" i="23"/>
  <c r="C237" i="23"/>
  <c r="D237" i="23"/>
  <c r="E237" i="23"/>
  <c r="F237" i="23"/>
  <c r="G237" i="23"/>
  <c r="H237" i="23"/>
  <c r="I237" i="23"/>
  <c r="J237" i="23"/>
  <c r="K237" i="23"/>
  <c r="L237" i="23"/>
  <c r="M237" i="23"/>
  <c r="N237" i="23"/>
  <c r="O237" i="23"/>
  <c r="P237" i="23"/>
  <c r="Q237" i="23"/>
  <c r="R237" i="23"/>
  <c r="S237" i="23"/>
  <c r="T237" i="23"/>
  <c r="U237" i="23"/>
  <c r="V237" i="23"/>
  <c r="W237" i="23"/>
  <c r="X237" i="23"/>
  <c r="Y237" i="23"/>
  <c r="C238" i="23"/>
  <c r="D238" i="23"/>
  <c r="E238" i="23"/>
  <c r="F238" i="23"/>
  <c r="G238" i="23"/>
  <c r="H238" i="23"/>
  <c r="I238" i="23"/>
  <c r="J238" i="23"/>
  <c r="K238" i="23"/>
  <c r="L238" i="23"/>
  <c r="M238" i="23"/>
  <c r="N238" i="23"/>
  <c r="O238" i="23"/>
  <c r="P238" i="23"/>
  <c r="Q238" i="23"/>
  <c r="R238" i="23"/>
  <c r="S238" i="23"/>
  <c r="T238" i="23"/>
  <c r="U238" i="23"/>
  <c r="V238" i="23"/>
  <c r="W238" i="23"/>
  <c r="X238" i="23"/>
  <c r="Y238" i="23"/>
  <c r="C239" i="23"/>
  <c r="D239" i="23"/>
  <c r="E239" i="23"/>
  <c r="F239" i="23"/>
  <c r="G239" i="23"/>
  <c r="H239" i="23"/>
  <c r="I239" i="23"/>
  <c r="J239" i="23"/>
  <c r="K239" i="23"/>
  <c r="L239" i="23"/>
  <c r="M239" i="23"/>
  <c r="N239" i="23"/>
  <c r="O239" i="23"/>
  <c r="P239" i="23"/>
  <c r="Q239" i="23"/>
  <c r="R239" i="23"/>
  <c r="S239" i="23"/>
  <c r="T239" i="23"/>
  <c r="U239" i="23"/>
  <c r="V239" i="23"/>
  <c r="W239" i="23"/>
  <c r="X239" i="23"/>
  <c r="Y239" i="23"/>
  <c r="C240" i="23"/>
  <c r="D240" i="23"/>
  <c r="E240" i="23"/>
  <c r="F240" i="23"/>
  <c r="G240" i="23"/>
  <c r="H240" i="23"/>
  <c r="I240" i="23"/>
  <c r="J240" i="23"/>
  <c r="K240" i="23"/>
  <c r="L240" i="23"/>
  <c r="M240" i="23"/>
  <c r="N240" i="23"/>
  <c r="O240" i="23"/>
  <c r="P240" i="23"/>
  <c r="Q240" i="23"/>
  <c r="R240" i="23"/>
  <c r="S240" i="23"/>
  <c r="T240" i="23"/>
  <c r="U240" i="23"/>
  <c r="V240" i="23"/>
  <c r="W240" i="23"/>
  <c r="X240" i="23"/>
  <c r="Y240" i="23"/>
  <c r="C241" i="23"/>
  <c r="D241" i="23"/>
  <c r="E241" i="23"/>
  <c r="F241" i="23"/>
  <c r="G241" i="23"/>
  <c r="H241" i="23"/>
  <c r="I241" i="23"/>
  <c r="J241" i="23"/>
  <c r="K241" i="23"/>
  <c r="L241" i="23"/>
  <c r="M241" i="23"/>
  <c r="N241" i="23"/>
  <c r="O241" i="23"/>
  <c r="P241" i="23"/>
  <c r="Q241" i="23"/>
  <c r="R241" i="23"/>
  <c r="S241" i="23"/>
  <c r="T241" i="23"/>
  <c r="U241" i="23"/>
  <c r="V241" i="23"/>
  <c r="W241" i="23"/>
  <c r="X241" i="23"/>
  <c r="Y241" i="23"/>
  <c r="C242" i="23"/>
  <c r="D242" i="23"/>
  <c r="E242" i="23"/>
  <c r="F242" i="23"/>
  <c r="G242" i="23"/>
  <c r="H242" i="23"/>
  <c r="I242" i="23"/>
  <c r="J242" i="23"/>
  <c r="K242" i="23"/>
  <c r="L242" i="23"/>
  <c r="M242" i="23"/>
  <c r="N242" i="23"/>
  <c r="O242" i="23"/>
  <c r="P242" i="23"/>
  <c r="Q242" i="23"/>
  <c r="R242" i="23"/>
  <c r="S242" i="23"/>
  <c r="T242" i="23"/>
  <c r="U242" i="23"/>
  <c r="V242" i="23"/>
  <c r="W242" i="23"/>
  <c r="X242" i="23"/>
  <c r="Y242" i="23"/>
  <c r="C243" i="23"/>
  <c r="D243" i="23"/>
  <c r="E243" i="23"/>
  <c r="F243" i="23"/>
  <c r="G243" i="23"/>
  <c r="H243" i="23"/>
  <c r="I243" i="23"/>
  <c r="J243" i="23"/>
  <c r="K243" i="23"/>
  <c r="L243" i="23"/>
  <c r="M243" i="23"/>
  <c r="N243" i="23"/>
  <c r="O243" i="23"/>
  <c r="P243" i="23"/>
  <c r="Q243" i="23"/>
  <c r="R243" i="23"/>
  <c r="S243" i="23"/>
  <c r="T243" i="23"/>
  <c r="U243" i="23"/>
  <c r="V243" i="23"/>
  <c r="W243" i="23"/>
  <c r="X243" i="23"/>
  <c r="Y243" i="23"/>
  <c r="C244" i="23"/>
  <c r="D244" i="23"/>
  <c r="E244" i="23"/>
  <c r="F244" i="23"/>
  <c r="G244" i="23"/>
  <c r="H244" i="23"/>
  <c r="I244" i="23"/>
  <c r="J244" i="23"/>
  <c r="K244" i="23"/>
  <c r="L244" i="23"/>
  <c r="M244" i="23"/>
  <c r="N244" i="23"/>
  <c r="O244" i="23"/>
  <c r="P244" i="23"/>
  <c r="Q244" i="23"/>
  <c r="R244" i="23"/>
  <c r="S244" i="23"/>
  <c r="T244" i="23"/>
  <c r="U244" i="23"/>
  <c r="V244" i="23"/>
  <c r="W244" i="23"/>
  <c r="X244" i="23"/>
  <c r="Y244" i="23"/>
  <c r="C245" i="23"/>
  <c r="D245" i="23"/>
  <c r="E245" i="23"/>
  <c r="F245" i="23"/>
  <c r="G245" i="23"/>
  <c r="H245" i="23"/>
  <c r="I245" i="23"/>
  <c r="J245" i="23"/>
  <c r="K245" i="23"/>
  <c r="L245" i="23"/>
  <c r="M245" i="23"/>
  <c r="N245" i="23"/>
  <c r="O245" i="23"/>
  <c r="P245" i="23"/>
  <c r="Q245" i="23"/>
  <c r="R245" i="23"/>
  <c r="S245" i="23"/>
  <c r="T245" i="23"/>
  <c r="U245" i="23"/>
  <c r="V245" i="23"/>
  <c r="W245" i="23"/>
  <c r="X245" i="23"/>
  <c r="Y245" i="23"/>
  <c r="C246" i="23"/>
  <c r="D246" i="23"/>
  <c r="E246" i="23"/>
  <c r="F246" i="23"/>
  <c r="G246" i="23"/>
  <c r="H246" i="23"/>
  <c r="I246" i="23"/>
  <c r="J246" i="23"/>
  <c r="K246" i="23"/>
  <c r="L246" i="23"/>
  <c r="M246" i="23"/>
  <c r="N246" i="23"/>
  <c r="O246" i="23"/>
  <c r="P246" i="23"/>
  <c r="Q246" i="23"/>
  <c r="R246" i="23"/>
  <c r="S246" i="23"/>
  <c r="T246" i="23"/>
  <c r="U246" i="23"/>
  <c r="V246" i="23"/>
  <c r="W246" i="23"/>
  <c r="X246" i="23"/>
  <c r="Y246" i="23"/>
  <c r="C247" i="23"/>
  <c r="D247" i="23"/>
  <c r="E247" i="23"/>
  <c r="F247" i="23"/>
  <c r="G247" i="23"/>
  <c r="H247" i="23"/>
  <c r="I247" i="23"/>
  <c r="J247" i="23"/>
  <c r="K247" i="23"/>
  <c r="L247" i="23"/>
  <c r="M247" i="23"/>
  <c r="N247" i="23"/>
  <c r="O247" i="23"/>
  <c r="P247" i="23"/>
  <c r="Q247" i="23"/>
  <c r="R247" i="23"/>
  <c r="S247" i="23"/>
  <c r="T247" i="23"/>
  <c r="U247" i="23"/>
  <c r="V247" i="23"/>
  <c r="W247" i="23"/>
  <c r="X247" i="23"/>
  <c r="Y247" i="23"/>
  <c r="C248" i="23"/>
  <c r="D248" i="23"/>
  <c r="E248" i="23"/>
  <c r="F248" i="23"/>
  <c r="G248" i="23"/>
  <c r="H248" i="23"/>
  <c r="I248" i="23"/>
  <c r="J248" i="23"/>
  <c r="K248" i="23"/>
  <c r="L248" i="23"/>
  <c r="M248" i="23"/>
  <c r="N248" i="23"/>
  <c r="O248" i="23"/>
  <c r="P248" i="23"/>
  <c r="Q248" i="23"/>
  <c r="R248" i="23"/>
  <c r="S248" i="23"/>
  <c r="T248" i="23"/>
  <c r="U248" i="23"/>
  <c r="V248" i="23"/>
  <c r="W248" i="23"/>
  <c r="X248" i="23"/>
  <c r="Y248" i="23"/>
  <c r="C249" i="23"/>
  <c r="D249" i="23"/>
  <c r="E249" i="23"/>
  <c r="F249" i="23"/>
  <c r="G249" i="23"/>
  <c r="H249" i="23"/>
  <c r="I249" i="23"/>
  <c r="J249" i="23"/>
  <c r="K249" i="23"/>
  <c r="L249" i="23"/>
  <c r="M249" i="23"/>
  <c r="N249" i="23"/>
  <c r="O249" i="23"/>
  <c r="P249" i="23"/>
  <c r="Q249" i="23"/>
  <c r="R249" i="23"/>
  <c r="S249" i="23"/>
  <c r="T249" i="23"/>
  <c r="U249" i="23"/>
  <c r="V249" i="23"/>
  <c r="W249" i="23"/>
  <c r="X249" i="23"/>
  <c r="Y249" i="23"/>
  <c r="C250" i="23"/>
  <c r="D250" i="23"/>
  <c r="E250" i="23"/>
  <c r="F250" i="23"/>
  <c r="G250" i="23"/>
  <c r="H250" i="23"/>
  <c r="I250" i="23"/>
  <c r="J250" i="23"/>
  <c r="K250" i="23"/>
  <c r="L250" i="23"/>
  <c r="M250" i="23"/>
  <c r="N250" i="23"/>
  <c r="O250" i="23"/>
  <c r="P250" i="23"/>
  <c r="Q250" i="23"/>
  <c r="R250" i="23"/>
  <c r="S250" i="23"/>
  <c r="T250" i="23"/>
  <c r="U250" i="23"/>
  <c r="V250" i="23"/>
  <c r="W250" i="23"/>
  <c r="X250" i="23"/>
  <c r="Y250" i="23"/>
  <c r="C251" i="23"/>
  <c r="D251" i="23"/>
  <c r="E251" i="23"/>
  <c r="F251" i="23"/>
  <c r="G251" i="23"/>
  <c r="H251" i="23"/>
  <c r="I251" i="23"/>
  <c r="J251" i="23"/>
  <c r="K251" i="23"/>
  <c r="L251" i="23"/>
  <c r="M251" i="23"/>
  <c r="N251" i="23"/>
  <c r="O251" i="23"/>
  <c r="P251" i="23"/>
  <c r="Q251" i="23"/>
  <c r="R251" i="23"/>
  <c r="S251" i="23"/>
  <c r="T251" i="23"/>
  <c r="U251" i="23"/>
  <c r="V251" i="23"/>
  <c r="W251" i="23"/>
  <c r="X251" i="23"/>
  <c r="Y251" i="23"/>
  <c r="C252" i="23"/>
  <c r="D252" i="23"/>
  <c r="E252" i="23"/>
  <c r="F252" i="23"/>
  <c r="G252" i="23"/>
  <c r="H252" i="23"/>
  <c r="I252" i="23"/>
  <c r="J252" i="23"/>
  <c r="K252" i="23"/>
  <c r="L252" i="23"/>
  <c r="M252" i="23"/>
  <c r="N252" i="23"/>
  <c r="O252" i="23"/>
  <c r="P252" i="23"/>
  <c r="Q252" i="23"/>
  <c r="R252" i="23"/>
  <c r="S252" i="23"/>
  <c r="T252" i="23"/>
  <c r="U252" i="23"/>
  <c r="V252" i="23"/>
  <c r="W252" i="23"/>
  <c r="X252" i="23"/>
  <c r="Y252" i="23"/>
  <c r="C253" i="23"/>
  <c r="D253" i="23"/>
  <c r="E253" i="23"/>
  <c r="F253" i="23"/>
  <c r="G253" i="23"/>
  <c r="H253" i="23"/>
  <c r="I253" i="23"/>
  <c r="J253" i="23"/>
  <c r="K253" i="23"/>
  <c r="L253" i="23"/>
  <c r="M253" i="23"/>
  <c r="N253" i="23"/>
  <c r="O253" i="23"/>
  <c r="P253" i="23"/>
  <c r="Q253" i="23"/>
  <c r="R253" i="23"/>
  <c r="S253" i="23"/>
  <c r="T253" i="23"/>
  <c r="U253" i="23"/>
  <c r="V253" i="23"/>
  <c r="W253" i="23"/>
  <c r="X253" i="23"/>
  <c r="Y253" i="23"/>
  <c r="C254" i="23"/>
  <c r="D254" i="23"/>
  <c r="E254" i="23"/>
  <c r="F254" i="23"/>
  <c r="G254" i="23"/>
  <c r="H254" i="23"/>
  <c r="I254" i="23"/>
  <c r="J254" i="23"/>
  <c r="K254" i="23"/>
  <c r="L254" i="23"/>
  <c r="M254" i="23"/>
  <c r="N254" i="23"/>
  <c r="O254" i="23"/>
  <c r="P254" i="23"/>
  <c r="Q254" i="23"/>
  <c r="R254" i="23"/>
  <c r="S254" i="23"/>
  <c r="T254" i="23"/>
  <c r="U254" i="23"/>
  <c r="V254" i="23"/>
  <c r="W254" i="23"/>
  <c r="X254" i="23"/>
  <c r="Y254" i="23"/>
  <c r="C255" i="23"/>
  <c r="D255" i="23"/>
  <c r="E255" i="23"/>
  <c r="F255" i="23"/>
  <c r="G255" i="23"/>
  <c r="H255" i="23"/>
  <c r="I255" i="23"/>
  <c r="J255" i="23"/>
  <c r="K255" i="23"/>
  <c r="L255" i="23"/>
  <c r="M255" i="23"/>
  <c r="N255" i="23"/>
  <c r="O255" i="23"/>
  <c r="P255" i="23"/>
  <c r="Q255" i="23"/>
  <c r="R255" i="23"/>
  <c r="S255" i="23"/>
  <c r="T255" i="23"/>
  <c r="U255" i="23"/>
  <c r="V255" i="23"/>
  <c r="W255" i="23"/>
  <c r="X255" i="23"/>
  <c r="Y255" i="23"/>
  <c r="C256" i="23"/>
  <c r="D256" i="23"/>
  <c r="E256" i="23"/>
  <c r="F256" i="23"/>
  <c r="G256" i="23"/>
  <c r="H256" i="23"/>
  <c r="I256" i="23"/>
  <c r="J256" i="23"/>
  <c r="K256" i="23"/>
  <c r="L256" i="23"/>
  <c r="M256" i="23"/>
  <c r="N256" i="23"/>
  <c r="O256" i="23"/>
  <c r="P256" i="23"/>
  <c r="Q256" i="23"/>
  <c r="R256" i="23"/>
  <c r="S256" i="23"/>
  <c r="T256" i="23"/>
  <c r="U256" i="23"/>
  <c r="V256" i="23"/>
  <c r="W256" i="23"/>
  <c r="X256" i="23"/>
  <c r="Y256" i="23"/>
  <c r="C257" i="23"/>
  <c r="D257" i="23"/>
  <c r="E257" i="23"/>
  <c r="F257" i="23"/>
  <c r="G257" i="23"/>
  <c r="H257" i="23"/>
  <c r="I257" i="23"/>
  <c r="J257" i="23"/>
  <c r="K257" i="23"/>
  <c r="L257" i="23"/>
  <c r="M257" i="23"/>
  <c r="N257" i="23"/>
  <c r="O257" i="23"/>
  <c r="P257" i="23"/>
  <c r="Q257" i="23"/>
  <c r="R257" i="23"/>
  <c r="S257" i="23"/>
  <c r="T257" i="23"/>
  <c r="U257" i="23"/>
  <c r="V257" i="23"/>
  <c r="W257" i="23"/>
  <c r="X257" i="23"/>
  <c r="Y257" i="23"/>
  <c r="C258" i="23"/>
  <c r="D258" i="23"/>
  <c r="E258" i="23"/>
  <c r="F258" i="23"/>
  <c r="G258" i="23"/>
  <c r="H258" i="23"/>
  <c r="I258" i="23"/>
  <c r="J258" i="23"/>
  <c r="K258" i="23"/>
  <c r="L258" i="23"/>
  <c r="M258" i="23"/>
  <c r="N258" i="23"/>
  <c r="O258" i="23"/>
  <c r="P258" i="23"/>
  <c r="Q258" i="23"/>
  <c r="R258" i="23"/>
  <c r="S258" i="23"/>
  <c r="T258" i="23"/>
  <c r="U258" i="23"/>
  <c r="V258" i="23"/>
  <c r="W258" i="23"/>
  <c r="X258" i="23"/>
  <c r="Y258" i="23"/>
  <c r="C259" i="23"/>
  <c r="D259" i="23"/>
  <c r="E259" i="23"/>
  <c r="F259" i="23"/>
  <c r="G259" i="23"/>
  <c r="H259" i="23"/>
  <c r="I259" i="23"/>
  <c r="J259" i="23"/>
  <c r="K259" i="23"/>
  <c r="L259" i="23"/>
  <c r="M259" i="23"/>
  <c r="N259" i="23"/>
  <c r="O259" i="23"/>
  <c r="P259" i="23"/>
  <c r="Q259" i="23"/>
  <c r="R259" i="23"/>
  <c r="S259" i="23"/>
  <c r="T259" i="23"/>
  <c r="U259" i="23"/>
  <c r="V259" i="23"/>
  <c r="W259" i="23"/>
  <c r="X259" i="23"/>
  <c r="Y259" i="23"/>
  <c r="C260" i="23"/>
  <c r="D260" i="23"/>
  <c r="E260" i="23"/>
  <c r="F260" i="23"/>
  <c r="G260" i="23"/>
  <c r="H260" i="23"/>
  <c r="I260" i="23"/>
  <c r="J260" i="23"/>
  <c r="K260" i="23"/>
  <c r="L260" i="23"/>
  <c r="M260" i="23"/>
  <c r="N260" i="23"/>
  <c r="O260" i="23"/>
  <c r="P260" i="23"/>
  <c r="Q260" i="23"/>
  <c r="R260" i="23"/>
  <c r="S260" i="23"/>
  <c r="T260" i="23"/>
  <c r="U260" i="23"/>
  <c r="V260" i="23"/>
  <c r="W260" i="23"/>
  <c r="X260" i="23"/>
  <c r="Y260" i="23"/>
  <c r="C261" i="23"/>
  <c r="D261" i="23"/>
  <c r="E261" i="23"/>
  <c r="F261" i="23"/>
  <c r="G261" i="23"/>
  <c r="H261" i="23"/>
  <c r="I261" i="23"/>
  <c r="J261" i="23"/>
  <c r="K261" i="23"/>
  <c r="L261" i="23"/>
  <c r="M261" i="23"/>
  <c r="N261" i="23"/>
  <c r="O261" i="23"/>
  <c r="P261" i="23"/>
  <c r="Q261" i="23"/>
  <c r="R261" i="23"/>
  <c r="S261" i="23"/>
  <c r="T261" i="23"/>
  <c r="U261" i="23"/>
  <c r="V261" i="23"/>
  <c r="W261" i="23"/>
  <c r="X261" i="23"/>
  <c r="Y261" i="23"/>
  <c r="C262" i="23"/>
  <c r="D262" i="23"/>
  <c r="E262" i="23"/>
  <c r="F262" i="23"/>
  <c r="G262" i="23"/>
  <c r="H262" i="23"/>
  <c r="I262" i="23"/>
  <c r="J262" i="23"/>
  <c r="K262" i="23"/>
  <c r="L262" i="23"/>
  <c r="M262" i="23"/>
  <c r="N262" i="23"/>
  <c r="O262" i="23"/>
  <c r="P262" i="23"/>
  <c r="Q262" i="23"/>
  <c r="R262" i="23"/>
  <c r="S262" i="23"/>
  <c r="T262" i="23"/>
  <c r="U262" i="23"/>
  <c r="V262" i="23"/>
  <c r="W262" i="23"/>
  <c r="X262" i="23"/>
  <c r="Y262" i="23"/>
  <c r="C263" i="23"/>
  <c r="D263" i="23"/>
  <c r="E263" i="23"/>
  <c r="F263" i="23"/>
  <c r="G263" i="23"/>
  <c r="H263" i="23"/>
  <c r="I263" i="23"/>
  <c r="J263" i="23"/>
  <c r="K263" i="23"/>
  <c r="L263" i="23"/>
  <c r="M263" i="23"/>
  <c r="N263" i="23"/>
  <c r="O263" i="23"/>
  <c r="P263" i="23"/>
  <c r="Q263" i="23"/>
  <c r="R263" i="23"/>
  <c r="S263" i="23"/>
  <c r="T263" i="23"/>
  <c r="U263" i="23"/>
  <c r="V263" i="23"/>
  <c r="W263" i="23"/>
  <c r="X263" i="23"/>
  <c r="Y263" i="23"/>
  <c r="C264" i="23"/>
  <c r="D264" i="23"/>
  <c r="E264" i="23"/>
  <c r="F264" i="23"/>
  <c r="G264" i="23"/>
  <c r="H264" i="23"/>
  <c r="I264" i="23"/>
  <c r="J264" i="23"/>
  <c r="K264" i="23"/>
  <c r="L264" i="23"/>
  <c r="M264" i="23"/>
  <c r="N264" i="23"/>
  <c r="O264" i="23"/>
  <c r="P264" i="23"/>
  <c r="Q264" i="23"/>
  <c r="R264" i="23"/>
  <c r="S264" i="23"/>
  <c r="T264" i="23"/>
  <c r="U264" i="23"/>
  <c r="V264" i="23"/>
  <c r="W264" i="23"/>
  <c r="X264" i="23"/>
  <c r="Y264" i="23"/>
  <c r="C265" i="23"/>
  <c r="D265" i="23"/>
  <c r="E265" i="23"/>
  <c r="F265" i="23"/>
  <c r="G265" i="23"/>
  <c r="H265" i="23"/>
  <c r="I265" i="23"/>
  <c r="J265" i="23"/>
  <c r="K265" i="23"/>
  <c r="L265" i="23"/>
  <c r="M265" i="23"/>
  <c r="N265" i="23"/>
  <c r="O265" i="23"/>
  <c r="P265" i="23"/>
  <c r="Q265" i="23"/>
  <c r="R265" i="23"/>
  <c r="S265" i="23"/>
  <c r="T265" i="23"/>
  <c r="U265" i="23"/>
  <c r="V265" i="23"/>
  <c r="W265" i="23"/>
  <c r="X265" i="23"/>
  <c r="Y265" i="23"/>
  <c r="C266" i="23"/>
  <c r="D266" i="23"/>
  <c r="E266" i="23"/>
  <c r="F266" i="23"/>
  <c r="G266" i="23"/>
  <c r="H266" i="23"/>
  <c r="I266" i="23"/>
  <c r="J266" i="23"/>
  <c r="K266" i="23"/>
  <c r="L266" i="23"/>
  <c r="M266" i="23"/>
  <c r="N266" i="23"/>
  <c r="O266" i="23"/>
  <c r="P266" i="23"/>
  <c r="Q266" i="23"/>
  <c r="R266" i="23"/>
  <c r="S266" i="23"/>
  <c r="T266" i="23"/>
  <c r="U266" i="23"/>
  <c r="V266" i="23"/>
  <c r="W266" i="23"/>
  <c r="X266" i="23"/>
  <c r="Y266" i="23"/>
  <c r="C267" i="23"/>
  <c r="D267" i="23"/>
  <c r="E267" i="23"/>
  <c r="F267" i="23"/>
  <c r="G267" i="23"/>
  <c r="H267" i="23"/>
  <c r="I267" i="23"/>
  <c r="J267" i="23"/>
  <c r="K267" i="23"/>
  <c r="L267" i="23"/>
  <c r="M267" i="23"/>
  <c r="N267" i="23"/>
  <c r="O267" i="23"/>
  <c r="P267" i="23"/>
  <c r="Q267" i="23"/>
  <c r="R267" i="23"/>
  <c r="S267" i="23"/>
  <c r="T267" i="23"/>
  <c r="U267" i="23"/>
  <c r="V267" i="23"/>
  <c r="W267" i="23"/>
  <c r="X267" i="23"/>
  <c r="Y267" i="23"/>
  <c r="C268" i="23"/>
  <c r="D268" i="23"/>
  <c r="E268" i="23"/>
  <c r="F268" i="23"/>
  <c r="G268" i="23"/>
  <c r="H268" i="23"/>
  <c r="I268" i="23"/>
  <c r="J268" i="23"/>
  <c r="K268" i="23"/>
  <c r="L268" i="23"/>
  <c r="M268" i="23"/>
  <c r="N268" i="23"/>
  <c r="O268" i="23"/>
  <c r="P268" i="23"/>
  <c r="Q268" i="23"/>
  <c r="R268" i="23"/>
  <c r="S268" i="23"/>
  <c r="T268" i="23"/>
  <c r="U268" i="23"/>
  <c r="V268" i="23"/>
  <c r="W268" i="23"/>
  <c r="X268" i="23"/>
  <c r="Y268" i="23"/>
  <c r="C269" i="23"/>
  <c r="D269" i="23"/>
  <c r="E269" i="23"/>
  <c r="F269" i="23"/>
  <c r="G269" i="23"/>
  <c r="H269" i="23"/>
  <c r="I269" i="23"/>
  <c r="J269" i="23"/>
  <c r="K269" i="23"/>
  <c r="L269" i="23"/>
  <c r="M269" i="23"/>
  <c r="N269" i="23"/>
  <c r="O269" i="23"/>
  <c r="P269" i="23"/>
  <c r="Q269" i="23"/>
  <c r="R269" i="23"/>
  <c r="S269" i="23"/>
  <c r="T269" i="23"/>
  <c r="U269" i="23"/>
  <c r="V269" i="23"/>
  <c r="W269" i="23"/>
  <c r="X269" i="23"/>
  <c r="Y269" i="23"/>
  <c r="C270" i="23"/>
  <c r="D270" i="23"/>
  <c r="E270" i="23"/>
  <c r="F270" i="23"/>
  <c r="G270" i="23"/>
  <c r="H270" i="23"/>
  <c r="I270" i="23"/>
  <c r="J270" i="23"/>
  <c r="K270" i="23"/>
  <c r="L270" i="23"/>
  <c r="M270" i="23"/>
  <c r="N270" i="23"/>
  <c r="O270" i="23"/>
  <c r="P270" i="23"/>
  <c r="Q270" i="23"/>
  <c r="R270" i="23"/>
  <c r="S270" i="23"/>
  <c r="T270" i="23"/>
  <c r="U270" i="23"/>
  <c r="V270" i="23"/>
  <c r="W270" i="23"/>
  <c r="X270" i="23"/>
  <c r="Y270" i="23"/>
  <c r="C271" i="23"/>
  <c r="D271" i="23"/>
  <c r="E271" i="23"/>
  <c r="F271" i="23"/>
  <c r="G271" i="23"/>
  <c r="H271" i="23"/>
  <c r="I271" i="23"/>
  <c r="J271" i="23"/>
  <c r="K271" i="23"/>
  <c r="L271" i="23"/>
  <c r="M271" i="23"/>
  <c r="N271" i="23"/>
  <c r="O271" i="23"/>
  <c r="P271" i="23"/>
  <c r="Q271" i="23"/>
  <c r="R271" i="23"/>
  <c r="S271" i="23"/>
  <c r="T271" i="23"/>
  <c r="U271" i="23"/>
  <c r="V271" i="23"/>
  <c r="W271" i="23"/>
  <c r="X271" i="23"/>
  <c r="Y271" i="23"/>
  <c r="C272" i="23"/>
  <c r="D272" i="23"/>
  <c r="E272" i="23"/>
  <c r="F272" i="23"/>
  <c r="G272" i="23"/>
  <c r="H272" i="23"/>
  <c r="I272" i="23"/>
  <c r="J272" i="23"/>
  <c r="K272" i="23"/>
  <c r="L272" i="23"/>
  <c r="M272" i="23"/>
  <c r="N272" i="23"/>
  <c r="O272" i="23"/>
  <c r="P272" i="23"/>
  <c r="Q272" i="23"/>
  <c r="R272" i="23"/>
  <c r="S272" i="23"/>
  <c r="T272" i="23"/>
  <c r="U272" i="23"/>
  <c r="V272" i="23"/>
  <c r="W272" i="23"/>
  <c r="X272" i="23"/>
  <c r="Y272" i="23"/>
  <c r="C273" i="23"/>
  <c r="D273" i="23"/>
  <c r="E273" i="23"/>
  <c r="F273" i="23"/>
  <c r="G273" i="23"/>
  <c r="H273" i="23"/>
  <c r="I273" i="23"/>
  <c r="J273" i="23"/>
  <c r="K273" i="23"/>
  <c r="L273" i="23"/>
  <c r="M273" i="23"/>
  <c r="N273" i="23"/>
  <c r="O273" i="23"/>
  <c r="P273" i="23"/>
  <c r="Q273" i="23"/>
  <c r="R273" i="23"/>
  <c r="S273" i="23"/>
  <c r="T273" i="23"/>
  <c r="U273" i="23"/>
  <c r="V273" i="23"/>
  <c r="W273" i="23"/>
  <c r="X273" i="23"/>
  <c r="Y273" i="23"/>
  <c r="C274" i="23"/>
  <c r="D274" i="23"/>
  <c r="E274" i="23"/>
  <c r="F274" i="23"/>
  <c r="G274" i="23"/>
  <c r="H274" i="23"/>
  <c r="I274" i="23"/>
  <c r="J274" i="23"/>
  <c r="K274" i="23"/>
  <c r="L274" i="23"/>
  <c r="M274" i="23"/>
  <c r="N274" i="23"/>
  <c r="O274" i="23"/>
  <c r="P274" i="23"/>
  <c r="Q274" i="23"/>
  <c r="R274" i="23"/>
  <c r="S274" i="23"/>
  <c r="T274" i="23"/>
  <c r="U274" i="23"/>
  <c r="V274" i="23"/>
  <c r="W274" i="23"/>
  <c r="X274" i="23"/>
  <c r="Y274" i="23"/>
  <c r="C275" i="23"/>
  <c r="D275" i="23"/>
  <c r="E275" i="23"/>
  <c r="F275" i="23"/>
  <c r="G275" i="23"/>
  <c r="H275" i="23"/>
  <c r="I275" i="23"/>
  <c r="J275" i="23"/>
  <c r="K275" i="23"/>
  <c r="L275" i="23"/>
  <c r="M275" i="23"/>
  <c r="N275" i="23"/>
  <c r="O275" i="23"/>
  <c r="P275" i="23"/>
  <c r="Q275" i="23"/>
  <c r="R275" i="23"/>
  <c r="S275" i="23"/>
  <c r="T275" i="23"/>
  <c r="U275" i="23"/>
  <c r="V275" i="23"/>
  <c r="W275" i="23"/>
  <c r="X275" i="23"/>
  <c r="Y275" i="23"/>
  <c r="C276" i="23"/>
  <c r="D276" i="23"/>
  <c r="E276" i="23"/>
  <c r="F276" i="23"/>
  <c r="G276" i="23"/>
  <c r="H276" i="23"/>
  <c r="I276" i="23"/>
  <c r="J276" i="23"/>
  <c r="K276" i="23"/>
  <c r="L276" i="23"/>
  <c r="M276" i="23"/>
  <c r="N276" i="23"/>
  <c r="O276" i="23"/>
  <c r="P276" i="23"/>
  <c r="Q276" i="23"/>
  <c r="R276" i="23"/>
  <c r="S276" i="23"/>
  <c r="T276" i="23"/>
  <c r="U276" i="23"/>
  <c r="V276" i="23"/>
  <c r="W276" i="23"/>
  <c r="X276" i="23"/>
  <c r="Y276" i="23"/>
  <c r="C277" i="23"/>
  <c r="D277" i="23"/>
  <c r="E277" i="23"/>
  <c r="F277" i="23"/>
  <c r="G277" i="23"/>
  <c r="H277" i="23"/>
  <c r="I277" i="23"/>
  <c r="J277" i="23"/>
  <c r="K277" i="23"/>
  <c r="L277" i="23"/>
  <c r="M277" i="23"/>
  <c r="N277" i="23"/>
  <c r="O277" i="23"/>
  <c r="P277" i="23"/>
  <c r="Q277" i="23"/>
  <c r="R277" i="23"/>
  <c r="S277" i="23"/>
  <c r="T277" i="23"/>
  <c r="U277" i="23"/>
  <c r="V277" i="23"/>
  <c r="W277" i="23"/>
  <c r="X277" i="23"/>
  <c r="Y277" i="23"/>
  <c r="C278" i="23"/>
  <c r="D278" i="23"/>
  <c r="E278" i="23"/>
  <c r="F278" i="23"/>
  <c r="G278" i="23"/>
  <c r="H278" i="23"/>
  <c r="I278" i="23"/>
  <c r="J278" i="23"/>
  <c r="K278" i="23"/>
  <c r="L278" i="23"/>
  <c r="M278" i="23"/>
  <c r="N278" i="23"/>
  <c r="O278" i="23"/>
  <c r="P278" i="23"/>
  <c r="Q278" i="23"/>
  <c r="R278" i="23"/>
  <c r="S278" i="23"/>
  <c r="T278" i="23"/>
  <c r="U278" i="23"/>
  <c r="V278" i="23"/>
  <c r="W278" i="23"/>
  <c r="X278" i="23"/>
  <c r="Y278" i="23"/>
  <c r="C279" i="23"/>
  <c r="D279" i="23"/>
  <c r="E279" i="23"/>
  <c r="F279" i="23"/>
  <c r="G279" i="23"/>
  <c r="H279" i="23"/>
  <c r="I279" i="23"/>
  <c r="J279" i="23"/>
  <c r="K279" i="23"/>
  <c r="L279" i="23"/>
  <c r="M279" i="23"/>
  <c r="N279" i="23"/>
  <c r="O279" i="23"/>
  <c r="P279" i="23"/>
  <c r="Q279" i="23"/>
  <c r="R279" i="23"/>
  <c r="S279" i="23"/>
  <c r="T279" i="23"/>
  <c r="U279" i="23"/>
  <c r="V279" i="23"/>
  <c r="W279" i="23"/>
  <c r="X279" i="23"/>
  <c r="Y279" i="23"/>
  <c r="C280" i="23"/>
  <c r="D280" i="23"/>
  <c r="E280" i="23"/>
  <c r="F280" i="23"/>
  <c r="G280" i="23"/>
  <c r="H280" i="23"/>
  <c r="I280" i="23"/>
  <c r="J280" i="23"/>
  <c r="K280" i="23"/>
  <c r="L280" i="23"/>
  <c r="M280" i="23"/>
  <c r="N280" i="23"/>
  <c r="O280" i="23"/>
  <c r="P280" i="23"/>
  <c r="Q280" i="23"/>
  <c r="R280" i="23"/>
  <c r="S280" i="23"/>
  <c r="T280" i="23"/>
  <c r="U280" i="23"/>
  <c r="V280" i="23"/>
  <c r="W280" i="23"/>
  <c r="X280" i="23"/>
  <c r="Y280" i="23"/>
  <c r="C281" i="23"/>
  <c r="D281" i="23"/>
  <c r="E281" i="23"/>
  <c r="F281" i="23"/>
  <c r="G281" i="23"/>
  <c r="H281" i="23"/>
  <c r="I281" i="23"/>
  <c r="J281" i="23"/>
  <c r="K281" i="23"/>
  <c r="L281" i="23"/>
  <c r="M281" i="23"/>
  <c r="N281" i="23"/>
  <c r="O281" i="23"/>
  <c r="P281" i="23"/>
  <c r="Q281" i="23"/>
  <c r="R281" i="23"/>
  <c r="S281" i="23"/>
  <c r="T281" i="23"/>
  <c r="U281" i="23"/>
  <c r="V281" i="23"/>
  <c r="W281" i="23"/>
  <c r="X281" i="23"/>
  <c r="Y281" i="23"/>
  <c r="C282" i="23"/>
  <c r="D282" i="23"/>
  <c r="E282" i="23"/>
  <c r="F282" i="23"/>
  <c r="G282" i="23"/>
  <c r="H282" i="23"/>
  <c r="I282" i="23"/>
  <c r="J282" i="23"/>
  <c r="K282" i="23"/>
  <c r="L282" i="23"/>
  <c r="M282" i="23"/>
  <c r="N282" i="23"/>
  <c r="O282" i="23"/>
  <c r="P282" i="23"/>
  <c r="Q282" i="23"/>
  <c r="R282" i="23"/>
  <c r="S282" i="23"/>
  <c r="T282" i="23"/>
  <c r="U282" i="23"/>
  <c r="V282" i="23"/>
  <c r="W282" i="23"/>
  <c r="X282" i="23"/>
  <c r="Y282" i="23"/>
  <c r="C283" i="23"/>
  <c r="D283" i="23"/>
  <c r="E283" i="23"/>
  <c r="F283" i="23"/>
  <c r="G283" i="23"/>
  <c r="H283" i="23"/>
  <c r="I283" i="23"/>
  <c r="J283" i="23"/>
  <c r="K283" i="23"/>
  <c r="L283" i="23"/>
  <c r="M283" i="23"/>
  <c r="N283" i="23"/>
  <c r="O283" i="23"/>
  <c r="P283" i="23"/>
  <c r="Q283" i="23"/>
  <c r="R283" i="23"/>
  <c r="S283" i="23"/>
  <c r="T283" i="23"/>
  <c r="U283" i="23"/>
  <c r="V283" i="23"/>
  <c r="W283" i="23"/>
  <c r="X283" i="23"/>
  <c r="Y283" i="23"/>
  <c r="C284" i="23"/>
  <c r="D284" i="23"/>
  <c r="E284" i="23"/>
  <c r="F284" i="23"/>
  <c r="G284" i="23"/>
  <c r="H284" i="23"/>
  <c r="I284" i="23"/>
  <c r="J284" i="23"/>
  <c r="K284" i="23"/>
  <c r="L284" i="23"/>
  <c r="M284" i="23"/>
  <c r="N284" i="23"/>
  <c r="O284" i="23"/>
  <c r="P284" i="23"/>
  <c r="Q284" i="23"/>
  <c r="R284" i="23"/>
  <c r="S284" i="23"/>
  <c r="T284" i="23"/>
  <c r="U284" i="23"/>
  <c r="V284" i="23"/>
  <c r="W284" i="23"/>
  <c r="X284" i="23"/>
  <c r="Y284" i="23"/>
  <c r="C285" i="23"/>
  <c r="D285" i="23"/>
  <c r="E285" i="23"/>
  <c r="F285" i="23"/>
  <c r="G285" i="23"/>
  <c r="H285" i="23"/>
  <c r="I285" i="23"/>
  <c r="J285" i="23"/>
  <c r="K285" i="23"/>
  <c r="L285" i="23"/>
  <c r="M285" i="23"/>
  <c r="N285" i="23"/>
  <c r="O285" i="23"/>
  <c r="P285" i="23"/>
  <c r="Q285" i="23"/>
  <c r="R285" i="23"/>
  <c r="S285" i="23"/>
  <c r="T285" i="23"/>
  <c r="U285" i="23"/>
  <c r="V285" i="23"/>
  <c r="W285" i="23"/>
  <c r="X285" i="23"/>
  <c r="Y285" i="23"/>
  <c r="C286" i="23"/>
  <c r="D286" i="23"/>
  <c r="E286" i="23"/>
  <c r="F286" i="23"/>
  <c r="G286" i="23"/>
  <c r="H286" i="23"/>
  <c r="I286" i="23"/>
  <c r="J286" i="23"/>
  <c r="K286" i="23"/>
  <c r="L286" i="23"/>
  <c r="M286" i="23"/>
  <c r="N286" i="23"/>
  <c r="O286" i="23"/>
  <c r="P286" i="23"/>
  <c r="Q286" i="23"/>
  <c r="R286" i="23"/>
  <c r="S286" i="23"/>
  <c r="T286" i="23"/>
  <c r="U286" i="23"/>
  <c r="V286" i="23"/>
  <c r="W286" i="23"/>
  <c r="X286" i="23"/>
  <c r="Y286" i="23"/>
  <c r="C287" i="23"/>
  <c r="D287" i="23"/>
  <c r="E287" i="23"/>
  <c r="F287" i="23"/>
  <c r="G287" i="23"/>
  <c r="H287" i="23"/>
  <c r="I287" i="23"/>
  <c r="J287" i="23"/>
  <c r="K287" i="23"/>
  <c r="L287" i="23"/>
  <c r="M287" i="23"/>
  <c r="N287" i="23"/>
  <c r="O287" i="23"/>
  <c r="P287" i="23"/>
  <c r="Q287" i="23"/>
  <c r="R287" i="23"/>
  <c r="S287" i="23"/>
  <c r="T287" i="23"/>
  <c r="U287" i="23"/>
  <c r="V287" i="23"/>
  <c r="W287" i="23"/>
  <c r="X287" i="23"/>
  <c r="Y287" i="23"/>
  <c r="C288" i="23"/>
  <c r="D288" i="23"/>
  <c r="E288" i="23"/>
  <c r="F288" i="23"/>
  <c r="G288" i="23"/>
  <c r="H288" i="23"/>
  <c r="I288" i="23"/>
  <c r="J288" i="23"/>
  <c r="K288" i="23"/>
  <c r="L288" i="23"/>
  <c r="M288" i="23"/>
  <c r="N288" i="23"/>
  <c r="O288" i="23"/>
  <c r="P288" i="23"/>
  <c r="Q288" i="23"/>
  <c r="R288" i="23"/>
  <c r="S288" i="23"/>
  <c r="T288" i="23"/>
  <c r="U288" i="23"/>
  <c r="V288" i="23"/>
  <c r="W288" i="23"/>
  <c r="X288" i="23"/>
  <c r="Y288" i="23"/>
  <c r="C289" i="23"/>
  <c r="D289" i="23"/>
  <c r="E289" i="23"/>
  <c r="F289" i="23"/>
  <c r="G289" i="23"/>
  <c r="H289" i="23"/>
  <c r="I289" i="23"/>
  <c r="J289" i="23"/>
  <c r="K289" i="23"/>
  <c r="L289" i="23"/>
  <c r="M289" i="23"/>
  <c r="N289" i="23"/>
  <c r="O289" i="23"/>
  <c r="P289" i="23"/>
  <c r="Q289" i="23"/>
  <c r="R289" i="23"/>
  <c r="S289" i="23"/>
  <c r="T289" i="23"/>
  <c r="U289" i="23"/>
  <c r="V289" i="23"/>
  <c r="W289" i="23"/>
  <c r="X289" i="23"/>
  <c r="Y289" i="23"/>
  <c r="C290" i="23"/>
  <c r="D290" i="23"/>
  <c r="E290" i="23"/>
  <c r="F290" i="23"/>
  <c r="G290" i="23"/>
  <c r="H290" i="23"/>
  <c r="I290" i="23"/>
  <c r="J290" i="23"/>
  <c r="K290" i="23"/>
  <c r="L290" i="23"/>
  <c r="M290" i="23"/>
  <c r="N290" i="23"/>
  <c r="O290" i="23"/>
  <c r="P290" i="23"/>
  <c r="Q290" i="23"/>
  <c r="R290" i="23"/>
  <c r="S290" i="23"/>
  <c r="T290" i="23"/>
  <c r="U290" i="23"/>
  <c r="V290" i="23"/>
  <c r="W290" i="23"/>
  <c r="X290" i="23"/>
  <c r="Y290" i="23"/>
  <c r="C291" i="23"/>
  <c r="D291" i="23"/>
  <c r="E291" i="23"/>
  <c r="F291" i="23"/>
  <c r="G291" i="23"/>
  <c r="H291" i="23"/>
  <c r="I291" i="23"/>
  <c r="J291" i="23"/>
  <c r="K291" i="23"/>
  <c r="L291" i="23"/>
  <c r="M291" i="23"/>
  <c r="N291" i="23"/>
  <c r="O291" i="23"/>
  <c r="P291" i="23"/>
  <c r="Q291" i="23"/>
  <c r="R291" i="23"/>
  <c r="S291" i="23"/>
  <c r="T291" i="23"/>
  <c r="U291" i="23"/>
  <c r="V291" i="23"/>
  <c r="W291" i="23"/>
  <c r="X291" i="23"/>
  <c r="Y291" i="23"/>
  <c r="C292" i="23"/>
  <c r="D292" i="23"/>
  <c r="E292" i="23"/>
  <c r="F292" i="23"/>
  <c r="G292" i="23"/>
  <c r="H292" i="23"/>
  <c r="I292" i="23"/>
  <c r="J292" i="23"/>
  <c r="K292" i="23"/>
  <c r="L292" i="23"/>
  <c r="M292" i="23"/>
  <c r="N292" i="23"/>
  <c r="O292" i="23"/>
  <c r="P292" i="23"/>
  <c r="Q292" i="23"/>
  <c r="R292" i="23"/>
  <c r="S292" i="23"/>
  <c r="T292" i="23"/>
  <c r="U292" i="23"/>
  <c r="V292" i="23"/>
  <c r="W292" i="23"/>
  <c r="X292" i="23"/>
  <c r="Y292" i="23"/>
  <c r="C293" i="23"/>
  <c r="D293" i="23"/>
  <c r="E293" i="23"/>
  <c r="F293" i="23"/>
  <c r="G293" i="23"/>
  <c r="H293" i="23"/>
  <c r="I293" i="23"/>
  <c r="J293" i="23"/>
  <c r="K293" i="23"/>
  <c r="L293" i="23"/>
  <c r="M293" i="23"/>
  <c r="N293" i="23"/>
  <c r="O293" i="23"/>
  <c r="P293" i="23"/>
  <c r="Q293" i="23"/>
  <c r="R293" i="23"/>
  <c r="S293" i="23"/>
  <c r="T293" i="23"/>
  <c r="U293" i="23"/>
  <c r="V293" i="23"/>
  <c r="W293" i="23"/>
  <c r="X293" i="23"/>
  <c r="Y293" i="23"/>
  <c r="C294" i="23"/>
  <c r="D294" i="23"/>
  <c r="E294" i="23"/>
  <c r="F294" i="23"/>
  <c r="G294" i="23"/>
  <c r="H294" i="23"/>
  <c r="I294" i="23"/>
  <c r="J294" i="23"/>
  <c r="K294" i="23"/>
  <c r="L294" i="23"/>
  <c r="M294" i="23"/>
  <c r="N294" i="23"/>
  <c r="O294" i="23"/>
  <c r="P294" i="23"/>
  <c r="Q294" i="23"/>
  <c r="R294" i="23"/>
  <c r="S294" i="23"/>
  <c r="T294" i="23"/>
  <c r="U294" i="23"/>
  <c r="V294" i="23"/>
  <c r="W294" i="23"/>
  <c r="X294" i="23"/>
  <c r="Y294" i="23"/>
  <c r="C295" i="23"/>
  <c r="D295" i="23"/>
  <c r="E295" i="23"/>
  <c r="F295" i="23"/>
  <c r="G295" i="23"/>
  <c r="H295" i="23"/>
  <c r="I295" i="23"/>
  <c r="J295" i="23"/>
  <c r="K295" i="23"/>
  <c r="L295" i="23"/>
  <c r="M295" i="23"/>
  <c r="N295" i="23"/>
  <c r="O295" i="23"/>
  <c r="P295" i="23"/>
  <c r="Q295" i="23"/>
  <c r="R295" i="23"/>
  <c r="S295" i="23"/>
  <c r="T295" i="23"/>
  <c r="U295" i="23"/>
  <c r="V295" i="23"/>
  <c r="W295" i="23"/>
  <c r="X295" i="23"/>
  <c r="Y295" i="23"/>
  <c r="C296" i="23"/>
  <c r="D296" i="23"/>
  <c r="E296" i="23"/>
  <c r="F296" i="23"/>
  <c r="G296" i="23"/>
  <c r="H296" i="23"/>
  <c r="I296" i="23"/>
  <c r="J296" i="23"/>
  <c r="K296" i="23"/>
  <c r="L296" i="23"/>
  <c r="M296" i="23"/>
  <c r="N296" i="23"/>
  <c r="O296" i="23"/>
  <c r="P296" i="23"/>
  <c r="Q296" i="23"/>
  <c r="R296" i="23"/>
  <c r="S296" i="23"/>
  <c r="T296" i="23"/>
  <c r="U296" i="23"/>
  <c r="V296" i="23"/>
  <c r="W296" i="23"/>
  <c r="X296" i="23"/>
  <c r="Y296" i="23"/>
  <c r="C297" i="23"/>
  <c r="D297" i="23"/>
  <c r="E297" i="23"/>
  <c r="F297" i="23"/>
  <c r="G297" i="23"/>
  <c r="H297" i="23"/>
  <c r="I297" i="23"/>
  <c r="J297" i="23"/>
  <c r="K297" i="23"/>
  <c r="L297" i="23"/>
  <c r="M297" i="23"/>
  <c r="N297" i="23"/>
  <c r="O297" i="23"/>
  <c r="P297" i="23"/>
  <c r="Q297" i="23"/>
  <c r="R297" i="23"/>
  <c r="S297" i="23"/>
  <c r="T297" i="23"/>
  <c r="U297" i="23"/>
  <c r="V297" i="23"/>
  <c r="W297" i="23"/>
  <c r="X297" i="23"/>
  <c r="Y297" i="23"/>
  <c r="C298" i="23"/>
  <c r="D298" i="23"/>
  <c r="E298" i="23"/>
  <c r="F298" i="23"/>
  <c r="G298" i="23"/>
  <c r="H298" i="23"/>
  <c r="I298" i="23"/>
  <c r="J298" i="23"/>
  <c r="K298" i="23"/>
  <c r="L298" i="23"/>
  <c r="M298" i="23"/>
  <c r="N298" i="23"/>
  <c r="O298" i="23"/>
  <c r="P298" i="23"/>
  <c r="Q298" i="23"/>
  <c r="R298" i="23"/>
  <c r="S298" i="23"/>
  <c r="T298" i="23"/>
  <c r="U298" i="23"/>
  <c r="V298" i="23"/>
  <c r="W298" i="23"/>
  <c r="X298" i="23"/>
  <c r="Y298" i="23"/>
  <c r="C299" i="23"/>
  <c r="D299" i="23"/>
  <c r="E299" i="23"/>
  <c r="F299" i="23"/>
  <c r="G299" i="23"/>
  <c r="H299" i="23"/>
  <c r="I299" i="23"/>
  <c r="J299" i="23"/>
  <c r="K299" i="23"/>
  <c r="L299" i="23"/>
  <c r="M299" i="23"/>
  <c r="N299" i="23"/>
  <c r="O299" i="23"/>
  <c r="P299" i="23"/>
  <c r="Q299" i="23"/>
  <c r="R299" i="23"/>
  <c r="S299" i="23"/>
  <c r="T299" i="23"/>
  <c r="U299" i="23"/>
  <c r="V299" i="23"/>
  <c r="W299" i="23"/>
  <c r="X299" i="23"/>
  <c r="Y299" i="23"/>
  <c r="C300" i="23"/>
  <c r="D300" i="23"/>
  <c r="E300" i="23"/>
  <c r="F300" i="23"/>
  <c r="G300" i="23"/>
  <c r="H300" i="23"/>
  <c r="I300" i="23"/>
  <c r="J300" i="23"/>
  <c r="K300" i="23"/>
  <c r="L300" i="23"/>
  <c r="M300" i="23"/>
  <c r="N300" i="23"/>
  <c r="O300" i="23"/>
  <c r="P300" i="23"/>
  <c r="Q300" i="23"/>
  <c r="R300" i="23"/>
  <c r="S300" i="23"/>
  <c r="T300" i="23"/>
  <c r="U300" i="23"/>
  <c r="V300" i="23"/>
  <c r="W300" i="23"/>
  <c r="X300" i="23"/>
  <c r="Y300" i="23"/>
  <c r="C301" i="23"/>
  <c r="D301" i="23"/>
  <c r="E301" i="23"/>
  <c r="F301" i="23"/>
  <c r="G301" i="23"/>
  <c r="H301" i="23"/>
  <c r="I301" i="23"/>
  <c r="J301" i="23"/>
  <c r="K301" i="23"/>
  <c r="L301" i="23"/>
  <c r="M301" i="23"/>
  <c r="N301" i="23"/>
  <c r="O301" i="23"/>
  <c r="P301" i="23"/>
  <c r="Q301" i="23"/>
  <c r="R301" i="23"/>
  <c r="S301" i="23"/>
  <c r="T301" i="23"/>
  <c r="U301" i="23"/>
  <c r="V301" i="23"/>
  <c r="W301" i="23"/>
  <c r="X301" i="23"/>
  <c r="Y301" i="23"/>
  <c r="C302" i="23"/>
  <c r="D302" i="23"/>
  <c r="E302" i="23"/>
  <c r="F302" i="23"/>
  <c r="G302" i="23"/>
  <c r="H302" i="23"/>
  <c r="I302" i="23"/>
  <c r="J302" i="23"/>
  <c r="K302" i="23"/>
  <c r="L302" i="23"/>
  <c r="M302" i="23"/>
  <c r="N302" i="23"/>
  <c r="O302" i="23"/>
  <c r="P302" i="23"/>
  <c r="Q302" i="23"/>
  <c r="R302" i="23"/>
  <c r="S302" i="23"/>
  <c r="T302" i="23"/>
  <c r="U302" i="23"/>
  <c r="V302" i="23"/>
  <c r="W302" i="23"/>
  <c r="X302" i="23"/>
  <c r="Y302" i="23"/>
  <c r="C303" i="23"/>
  <c r="D303" i="23"/>
  <c r="E303" i="23"/>
  <c r="F303" i="23"/>
  <c r="G303" i="23"/>
  <c r="H303" i="23"/>
  <c r="I303" i="23"/>
  <c r="J303" i="23"/>
  <c r="K303" i="23"/>
  <c r="L303" i="23"/>
  <c r="M303" i="23"/>
  <c r="N303" i="23"/>
  <c r="O303" i="23"/>
  <c r="P303" i="23"/>
  <c r="Q303" i="23"/>
  <c r="R303" i="23"/>
  <c r="S303" i="23"/>
  <c r="T303" i="23"/>
  <c r="U303" i="23"/>
  <c r="V303" i="23"/>
  <c r="W303" i="23"/>
  <c r="X303" i="23"/>
  <c r="Y303" i="23"/>
  <c r="C304" i="23"/>
  <c r="D304" i="23"/>
  <c r="E304" i="23"/>
  <c r="F304" i="23"/>
  <c r="G304" i="23"/>
  <c r="H304" i="23"/>
  <c r="I304" i="23"/>
  <c r="J304" i="23"/>
  <c r="K304" i="23"/>
  <c r="L304" i="23"/>
  <c r="M304" i="23"/>
  <c r="N304" i="23"/>
  <c r="O304" i="23"/>
  <c r="P304" i="23"/>
  <c r="Q304" i="23"/>
  <c r="R304" i="23"/>
  <c r="S304" i="23"/>
  <c r="T304" i="23"/>
  <c r="U304" i="23"/>
  <c r="V304" i="23"/>
  <c r="W304" i="23"/>
  <c r="X304" i="23"/>
  <c r="Y304" i="23"/>
  <c r="C305" i="23"/>
  <c r="D305" i="23"/>
  <c r="E305" i="23"/>
  <c r="F305" i="23"/>
  <c r="G305" i="23"/>
  <c r="H305" i="23"/>
  <c r="I305" i="23"/>
  <c r="J305" i="23"/>
  <c r="K305" i="23"/>
  <c r="L305" i="23"/>
  <c r="M305" i="23"/>
  <c r="N305" i="23"/>
  <c r="O305" i="23"/>
  <c r="P305" i="23"/>
  <c r="Q305" i="23"/>
  <c r="R305" i="23"/>
  <c r="S305" i="23"/>
  <c r="T305" i="23"/>
  <c r="U305" i="23"/>
  <c r="V305" i="23"/>
  <c r="W305" i="23"/>
  <c r="X305" i="23"/>
  <c r="Y305" i="23"/>
  <c r="C306" i="23"/>
  <c r="D306" i="23"/>
  <c r="E306" i="23"/>
  <c r="F306" i="23"/>
  <c r="G306" i="23"/>
  <c r="H306" i="23"/>
  <c r="I306" i="23"/>
  <c r="J306" i="23"/>
  <c r="K306" i="23"/>
  <c r="L306" i="23"/>
  <c r="M306" i="23"/>
  <c r="N306" i="23"/>
  <c r="O306" i="23"/>
  <c r="P306" i="23"/>
  <c r="Q306" i="23"/>
  <c r="R306" i="23"/>
  <c r="S306" i="23"/>
  <c r="T306" i="23"/>
  <c r="U306" i="23"/>
  <c r="V306" i="23"/>
  <c r="W306" i="23"/>
  <c r="X306" i="23"/>
  <c r="Y306" i="23"/>
  <c r="C307" i="23"/>
  <c r="D307" i="23"/>
  <c r="E307" i="23"/>
  <c r="F307" i="23"/>
  <c r="G307" i="23"/>
  <c r="H307" i="23"/>
  <c r="I307" i="23"/>
  <c r="J307" i="23"/>
  <c r="K307" i="23"/>
  <c r="L307" i="23"/>
  <c r="M307" i="23"/>
  <c r="N307" i="23"/>
  <c r="O307" i="23"/>
  <c r="P307" i="23"/>
  <c r="Q307" i="23"/>
  <c r="R307" i="23"/>
  <c r="S307" i="23"/>
  <c r="T307" i="23"/>
  <c r="U307" i="23"/>
  <c r="V307" i="23"/>
  <c r="W307" i="23"/>
  <c r="X307" i="23"/>
  <c r="Y307" i="23"/>
  <c r="C308" i="23"/>
  <c r="D308" i="23"/>
  <c r="E308" i="23"/>
  <c r="F308" i="23"/>
  <c r="G308" i="23"/>
  <c r="H308" i="23"/>
  <c r="I308" i="23"/>
  <c r="J308" i="23"/>
  <c r="K308" i="23"/>
  <c r="L308" i="23"/>
  <c r="M308" i="23"/>
  <c r="N308" i="23"/>
  <c r="O308" i="23"/>
  <c r="P308" i="23"/>
  <c r="Q308" i="23"/>
  <c r="R308" i="23"/>
  <c r="S308" i="23"/>
  <c r="T308" i="23"/>
  <c r="U308" i="23"/>
  <c r="V308" i="23"/>
  <c r="W308" i="23"/>
  <c r="X308" i="23"/>
  <c r="Y308" i="23"/>
  <c r="C309" i="23"/>
  <c r="D309" i="23"/>
  <c r="E309" i="23"/>
  <c r="F309" i="23"/>
  <c r="G309" i="23"/>
  <c r="H309" i="23"/>
  <c r="I309" i="23"/>
  <c r="J309" i="23"/>
  <c r="K309" i="23"/>
  <c r="L309" i="23"/>
  <c r="M309" i="23"/>
  <c r="N309" i="23"/>
  <c r="O309" i="23"/>
  <c r="P309" i="23"/>
  <c r="Q309" i="23"/>
  <c r="R309" i="23"/>
  <c r="S309" i="23"/>
  <c r="T309" i="23"/>
  <c r="U309" i="23"/>
  <c r="V309" i="23"/>
  <c r="W309" i="23"/>
  <c r="X309" i="23"/>
  <c r="Y309" i="23"/>
  <c r="C310" i="23"/>
  <c r="D310" i="23"/>
  <c r="E310" i="23"/>
  <c r="F310" i="23"/>
  <c r="G310" i="23"/>
  <c r="H310" i="23"/>
  <c r="I310" i="23"/>
  <c r="J310" i="23"/>
  <c r="K310" i="23"/>
  <c r="L310" i="23"/>
  <c r="M310" i="23"/>
  <c r="N310" i="23"/>
  <c r="O310" i="23"/>
  <c r="P310" i="23"/>
  <c r="Q310" i="23"/>
  <c r="R310" i="23"/>
  <c r="S310" i="23"/>
  <c r="T310" i="23"/>
  <c r="U310" i="23"/>
  <c r="V310" i="23"/>
  <c r="W310" i="23"/>
  <c r="X310" i="23"/>
  <c r="Y310" i="23"/>
  <c r="C311" i="23"/>
  <c r="D311" i="23"/>
  <c r="E311" i="23"/>
  <c r="F311" i="23"/>
  <c r="G311" i="23"/>
  <c r="H311" i="23"/>
  <c r="I311" i="23"/>
  <c r="J311" i="23"/>
  <c r="K311" i="23"/>
  <c r="L311" i="23"/>
  <c r="M311" i="23"/>
  <c r="N311" i="23"/>
  <c r="O311" i="23"/>
  <c r="P311" i="23"/>
  <c r="Q311" i="23"/>
  <c r="R311" i="23"/>
  <c r="S311" i="23"/>
  <c r="T311" i="23"/>
  <c r="U311" i="23"/>
  <c r="V311" i="23"/>
  <c r="W311" i="23"/>
  <c r="X311" i="23"/>
  <c r="Y311" i="23"/>
  <c r="C312" i="23"/>
  <c r="D312" i="23"/>
  <c r="E312" i="23"/>
  <c r="F312" i="23"/>
  <c r="G312" i="23"/>
  <c r="H312" i="23"/>
  <c r="I312" i="23"/>
  <c r="J312" i="23"/>
  <c r="K312" i="23"/>
  <c r="L312" i="23"/>
  <c r="M312" i="23"/>
  <c r="N312" i="23"/>
  <c r="O312" i="23"/>
  <c r="P312" i="23"/>
  <c r="Q312" i="23"/>
  <c r="R312" i="23"/>
  <c r="S312" i="23"/>
  <c r="T312" i="23"/>
  <c r="U312" i="23"/>
  <c r="V312" i="23"/>
  <c r="W312" i="23"/>
  <c r="X312" i="23"/>
  <c r="Y312" i="23"/>
  <c r="C313" i="23"/>
  <c r="D313" i="23"/>
  <c r="E313" i="23"/>
  <c r="F313" i="23"/>
  <c r="G313" i="23"/>
  <c r="H313" i="23"/>
  <c r="I313" i="23"/>
  <c r="J313" i="23"/>
  <c r="K313" i="23"/>
  <c r="L313" i="23"/>
  <c r="M313" i="23"/>
  <c r="N313" i="23"/>
  <c r="O313" i="23"/>
  <c r="P313" i="23"/>
  <c r="Q313" i="23"/>
  <c r="R313" i="23"/>
  <c r="S313" i="23"/>
  <c r="T313" i="23"/>
  <c r="U313" i="23"/>
  <c r="V313" i="23"/>
  <c r="W313" i="23"/>
  <c r="X313" i="23"/>
  <c r="Y313" i="23"/>
  <c r="C314" i="23"/>
  <c r="D314" i="23"/>
  <c r="E314" i="23"/>
  <c r="F314" i="23"/>
  <c r="G314" i="23"/>
  <c r="H314" i="23"/>
  <c r="I314" i="23"/>
  <c r="J314" i="23"/>
  <c r="K314" i="23"/>
  <c r="L314" i="23"/>
  <c r="M314" i="23"/>
  <c r="N314" i="23"/>
  <c r="O314" i="23"/>
  <c r="P314" i="23"/>
  <c r="Q314" i="23"/>
  <c r="R314" i="23"/>
  <c r="S314" i="23"/>
  <c r="T314" i="23"/>
  <c r="U314" i="23"/>
  <c r="V314" i="23"/>
  <c r="W314" i="23"/>
  <c r="X314" i="23"/>
  <c r="Y314" i="23"/>
  <c r="C315" i="23"/>
  <c r="D315" i="23"/>
  <c r="E315" i="23"/>
  <c r="F315" i="23"/>
  <c r="G315" i="23"/>
  <c r="H315" i="23"/>
  <c r="I315" i="23"/>
  <c r="J315" i="23"/>
  <c r="K315" i="23"/>
  <c r="L315" i="23"/>
  <c r="M315" i="23"/>
  <c r="N315" i="23"/>
  <c r="O315" i="23"/>
  <c r="P315" i="23"/>
  <c r="Q315" i="23"/>
  <c r="R315" i="23"/>
  <c r="S315" i="23"/>
  <c r="T315" i="23"/>
  <c r="U315" i="23"/>
  <c r="V315" i="23"/>
  <c r="W315" i="23"/>
  <c r="X315" i="23"/>
  <c r="Y315" i="23"/>
  <c r="C316" i="23"/>
  <c r="D316" i="23"/>
  <c r="E316" i="23"/>
  <c r="F316" i="23"/>
  <c r="G316" i="23"/>
  <c r="H316" i="23"/>
  <c r="I316" i="23"/>
  <c r="J316" i="23"/>
  <c r="K316" i="23"/>
  <c r="L316" i="23"/>
  <c r="M316" i="23"/>
  <c r="N316" i="23"/>
  <c r="O316" i="23"/>
  <c r="P316" i="23"/>
  <c r="Q316" i="23"/>
  <c r="R316" i="23"/>
  <c r="S316" i="23"/>
  <c r="T316" i="23"/>
  <c r="U316" i="23"/>
  <c r="V316" i="23"/>
  <c r="W316" i="23"/>
  <c r="X316" i="23"/>
  <c r="Y316" i="23"/>
  <c r="C317" i="23"/>
  <c r="D317" i="23"/>
  <c r="E317" i="23"/>
  <c r="F317" i="23"/>
  <c r="G317" i="23"/>
  <c r="H317" i="23"/>
  <c r="I317" i="23"/>
  <c r="J317" i="23"/>
  <c r="K317" i="23"/>
  <c r="L317" i="23"/>
  <c r="M317" i="23"/>
  <c r="N317" i="23"/>
  <c r="O317" i="23"/>
  <c r="P317" i="23"/>
  <c r="Q317" i="23"/>
  <c r="R317" i="23"/>
  <c r="S317" i="23"/>
  <c r="T317" i="23"/>
  <c r="U317" i="23"/>
  <c r="V317" i="23"/>
  <c r="W317" i="23"/>
  <c r="X317" i="23"/>
  <c r="Y317" i="23"/>
  <c r="C318" i="23"/>
  <c r="D318" i="23"/>
  <c r="E318" i="23"/>
  <c r="F318" i="23"/>
  <c r="G318" i="23"/>
  <c r="H318" i="23"/>
  <c r="I318" i="23"/>
  <c r="J318" i="23"/>
  <c r="K318" i="23"/>
  <c r="L318" i="23"/>
  <c r="M318" i="23"/>
  <c r="N318" i="23"/>
  <c r="O318" i="23"/>
  <c r="P318" i="23"/>
  <c r="Q318" i="23"/>
  <c r="R318" i="23"/>
  <c r="S318" i="23"/>
  <c r="T318" i="23"/>
  <c r="U318" i="23"/>
  <c r="V318" i="23"/>
  <c r="W318" i="23"/>
  <c r="X318" i="23"/>
  <c r="Y318" i="23"/>
  <c r="C319" i="23"/>
  <c r="D319" i="23"/>
  <c r="E319" i="23"/>
  <c r="F319" i="23"/>
  <c r="G319" i="23"/>
  <c r="H319" i="23"/>
  <c r="I319" i="23"/>
  <c r="J319" i="23"/>
  <c r="K319" i="23"/>
  <c r="L319" i="23"/>
  <c r="M319" i="23"/>
  <c r="N319" i="23"/>
  <c r="O319" i="23"/>
  <c r="P319" i="23"/>
  <c r="Q319" i="23"/>
  <c r="R319" i="23"/>
  <c r="S319" i="23"/>
  <c r="T319" i="23"/>
  <c r="U319" i="23"/>
  <c r="V319" i="23"/>
  <c r="W319" i="23"/>
  <c r="X319" i="23"/>
  <c r="Y319" i="23"/>
  <c r="C320" i="23"/>
  <c r="D320" i="23"/>
  <c r="E320" i="23"/>
  <c r="F320" i="23"/>
  <c r="G320" i="23"/>
  <c r="H320" i="23"/>
  <c r="I320" i="23"/>
  <c r="J320" i="23"/>
  <c r="K320" i="23"/>
  <c r="L320" i="23"/>
  <c r="M320" i="23"/>
  <c r="N320" i="23"/>
  <c r="O320" i="23"/>
  <c r="P320" i="23"/>
  <c r="Q320" i="23"/>
  <c r="R320" i="23"/>
  <c r="S320" i="23"/>
  <c r="T320" i="23"/>
  <c r="U320" i="23"/>
  <c r="V320" i="23"/>
  <c r="W320" i="23"/>
  <c r="X320" i="23"/>
  <c r="Y320" i="23"/>
  <c r="C321" i="23"/>
  <c r="D321" i="23"/>
  <c r="E321" i="23"/>
  <c r="F321" i="23"/>
  <c r="G321" i="23"/>
  <c r="H321" i="23"/>
  <c r="I321" i="23"/>
  <c r="J321" i="23"/>
  <c r="K321" i="23"/>
  <c r="L321" i="23"/>
  <c r="M321" i="23"/>
  <c r="N321" i="23"/>
  <c r="O321" i="23"/>
  <c r="P321" i="23"/>
  <c r="Q321" i="23"/>
  <c r="R321" i="23"/>
  <c r="S321" i="23"/>
  <c r="T321" i="23"/>
  <c r="U321" i="23"/>
  <c r="V321" i="23"/>
  <c r="W321" i="23"/>
  <c r="X321" i="23"/>
  <c r="Y321" i="23"/>
  <c r="C322" i="23"/>
  <c r="D322" i="23"/>
  <c r="E322" i="23"/>
  <c r="F322" i="23"/>
  <c r="G322" i="23"/>
  <c r="H322" i="23"/>
  <c r="I322" i="23"/>
  <c r="J322" i="23"/>
  <c r="K322" i="23"/>
  <c r="L322" i="23"/>
  <c r="M322" i="23"/>
  <c r="N322" i="23"/>
  <c r="O322" i="23"/>
  <c r="P322" i="23"/>
  <c r="Q322" i="23"/>
  <c r="R322" i="23"/>
  <c r="S322" i="23"/>
  <c r="T322" i="23"/>
  <c r="U322" i="23"/>
  <c r="V322" i="23"/>
  <c r="W322" i="23"/>
  <c r="X322" i="23"/>
  <c r="Y322" i="23"/>
  <c r="C323" i="23"/>
  <c r="D323" i="23"/>
  <c r="E323" i="23"/>
  <c r="F323" i="23"/>
  <c r="G323" i="23"/>
  <c r="H323" i="23"/>
  <c r="I323" i="23"/>
  <c r="J323" i="23"/>
  <c r="K323" i="23"/>
  <c r="L323" i="23"/>
  <c r="M323" i="23"/>
  <c r="N323" i="23"/>
  <c r="O323" i="23"/>
  <c r="P323" i="23"/>
  <c r="Q323" i="23"/>
  <c r="R323" i="23"/>
  <c r="S323" i="23"/>
  <c r="T323" i="23"/>
  <c r="U323" i="23"/>
  <c r="V323" i="23"/>
  <c r="W323" i="23"/>
  <c r="X323" i="23"/>
  <c r="Y323" i="23"/>
  <c r="C324" i="23"/>
  <c r="D324" i="23"/>
  <c r="E324" i="23"/>
  <c r="F324" i="23"/>
  <c r="G324" i="23"/>
  <c r="H324" i="23"/>
  <c r="I324" i="23"/>
  <c r="J324" i="23"/>
  <c r="K324" i="23"/>
  <c r="L324" i="23"/>
  <c r="M324" i="23"/>
  <c r="N324" i="23"/>
  <c r="O324" i="23"/>
  <c r="P324" i="23"/>
  <c r="Q324" i="23"/>
  <c r="R324" i="23"/>
  <c r="S324" i="23"/>
  <c r="T324" i="23"/>
  <c r="U324" i="23"/>
  <c r="V324" i="23"/>
  <c r="W324" i="23"/>
  <c r="X324" i="23"/>
  <c r="Y324" i="23"/>
  <c r="C325" i="23"/>
  <c r="D325" i="23"/>
  <c r="E325" i="23"/>
  <c r="F325" i="23"/>
  <c r="G325" i="23"/>
  <c r="H325" i="23"/>
  <c r="I325" i="23"/>
  <c r="J325" i="23"/>
  <c r="K325" i="23"/>
  <c r="L325" i="23"/>
  <c r="M325" i="23"/>
  <c r="N325" i="23"/>
  <c r="O325" i="23"/>
  <c r="P325" i="23"/>
  <c r="Q325" i="23"/>
  <c r="R325" i="23"/>
  <c r="S325" i="23"/>
  <c r="T325" i="23"/>
  <c r="U325" i="23"/>
  <c r="V325" i="23"/>
  <c r="W325" i="23"/>
  <c r="X325" i="23"/>
  <c r="Y325" i="23"/>
  <c r="C326" i="23"/>
  <c r="D326" i="23"/>
  <c r="E326" i="23"/>
  <c r="F326" i="23"/>
  <c r="G326" i="23"/>
  <c r="H326" i="23"/>
  <c r="I326" i="23"/>
  <c r="J326" i="23"/>
  <c r="K326" i="23"/>
  <c r="L326" i="23"/>
  <c r="M326" i="23"/>
  <c r="N326" i="23"/>
  <c r="O326" i="23"/>
  <c r="P326" i="23"/>
  <c r="Q326" i="23"/>
  <c r="R326" i="23"/>
  <c r="S326" i="23"/>
  <c r="T326" i="23"/>
  <c r="U326" i="23"/>
  <c r="V326" i="23"/>
  <c r="W326" i="23"/>
  <c r="X326" i="23"/>
  <c r="Y326" i="23"/>
  <c r="C327" i="23"/>
  <c r="D327" i="23"/>
  <c r="E327" i="23"/>
  <c r="F327" i="23"/>
  <c r="G327" i="23"/>
  <c r="H327" i="23"/>
  <c r="I327" i="23"/>
  <c r="J327" i="23"/>
  <c r="K327" i="23"/>
  <c r="L327" i="23"/>
  <c r="M327" i="23"/>
  <c r="N327" i="23"/>
  <c r="O327" i="23"/>
  <c r="P327" i="23"/>
  <c r="Q327" i="23"/>
  <c r="R327" i="23"/>
  <c r="S327" i="23"/>
  <c r="T327" i="23"/>
  <c r="U327" i="23"/>
  <c r="V327" i="23"/>
  <c r="W327" i="23"/>
  <c r="X327" i="23"/>
  <c r="Y327" i="23"/>
  <c r="C328" i="23"/>
  <c r="D328" i="23"/>
  <c r="E328" i="23"/>
  <c r="F328" i="23"/>
  <c r="G328" i="23"/>
  <c r="H328" i="23"/>
  <c r="I328" i="23"/>
  <c r="J328" i="23"/>
  <c r="K328" i="23"/>
  <c r="L328" i="23"/>
  <c r="M328" i="23"/>
  <c r="N328" i="23"/>
  <c r="O328" i="23"/>
  <c r="P328" i="23"/>
  <c r="Q328" i="23"/>
  <c r="R328" i="23"/>
  <c r="S328" i="23"/>
  <c r="T328" i="23"/>
  <c r="U328" i="23"/>
  <c r="V328" i="23"/>
  <c r="W328" i="23"/>
  <c r="X328" i="23"/>
  <c r="Y328" i="23"/>
  <c r="C329" i="23"/>
  <c r="D329" i="23"/>
  <c r="E329" i="23"/>
  <c r="F329" i="23"/>
  <c r="G329" i="23"/>
  <c r="H329" i="23"/>
  <c r="I329" i="23"/>
  <c r="J329" i="23"/>
  <c r="K329" i="23"/>
  <c r="L329" i="23"/>
  <c r="M329" i="23"/>
  <c r="N329" i="23"/>
  <c r="O329" i="23"/>
  <c r="P329" i="23"/>
  <c r="Q329" i="23"/>
  <c r="R329" i="23"/>
  <c r="S329" i="23"/>
  <c r="T329" i="23"/>
  <c r="U329" i="23"/>
  <c r="V329" i="23"/>
  <c r="W329" i="23"/>
  <c r="X329" i="23"/>
  <c r="Y329" i="23"/>
  <c r="C330" i="23"/>
  <c r="D330" i="23"/>
  <c r="E330" i="23"/>
  <c r="F330" i="23"/>
  <c r="G330" i="23"/>
  <c r="H330" i="23"/>
  <c r="I330" i="23"/>
  <c r="J330" i="23"/>
  <c r="K330" i="23"/>
  <c r="L330" i="23"/>
  <c r="M330" i="23"/>
  <c r="N330" i="23"/>
  <c r="O330" i="23"/>
  <c r="P330" i="23"/>
  <c r="Q330" i="23"/>
  <c r="R330" i="23"/>
  <c r="S330" i="23"/>
  <c r="T330" i="23"/>
  <c r="U330" i="23"/>
  <c r="V330" i="23"/>
  <c r="W330" i="23"/>
  <c r="X330" i="23"/>
  <c r="Y330" i="23"/>
  <c r="C331" i="23"/>
  <c r="D331" i="23"/>
  <c r="E331" i="23"/>
  <c r="F331" i="23"/>
  <c r="G331" i="23"/>
  <c r="H331" i="23"/>
  <c r="I331" i="23"/>
  <c r="J331" i="23"/>
  <c r="K331" i="23"/>
  <c r="L331" i="23"/>
  <c r="M331" i="23"/>
  <c r="N331" i="23"/>
  <c r="O331" i="23"/>
  <c r="P331" i="23"/>
  <c r="Q331" i="23"/>
  <c r="R331" i="23"/>
  <c r="S331" i="23"/>
  <c r="T331" i="23"/>
  <c r="U331" i="23"/>
  <c r="V331" i="23"/>
  <c r="W331" i="23"/>
  <c r="X331" i="23"/>
  <c r="Y331" i="23"/>
  <c r="C332" i="23"/>
  <c r="D332" i="23"/>
  <c r="E332" i="23"/>
  <c r="F332" i="23"/>
  <c r="G332" i="23"/>
  <c r="H332" i="23"/>
  <c r="I332" i="23"/>
  <c r="J332" i="23"/>
  <c r="K332" i="23"/>
  <c r="L332" i="23"/>
  <c r="M332" i="23"/>
  <c r="N332" i="23"/>
  <c r="O332" i="23"/>
  <c r="P332" i="23"/>
  <c r="Q332" i="23"/>
  <c r="R332" i="23"/>
  <c r="S332" i="23"/>
  <c r="T332" i="23"/>
  <c r="U332" i="23"/>
  <c r="V332" i="23"/>
  <c r="W332" i="23"/>
  <c r="X332" i="23"/>
  <c r="Y332" i="23"/>
  <c r="C333" i="23"/>
  <c r="D333" i="23"/>
  <c r="E333" i="23"/>
  <c r="F333" i="23"/>
  <c r="G333" i="23"/>
  <c r="H333" i="23"/>
  <c r="I333" i="23"/>
  <c r="J333" i="23"/>
  <c r="K333" i="23"/>
  <c r="L333" i="23"/>
  <c r="M333" i="23"/>
  <c r="N333" i="23"/>
  <c r="O333" i="23"/>
  <c r="P333" i="23"/>
  <c r="Q333" i="23"/>
  <c r="R333" i="23"/>
  <c r="S333" i="23"/>
  <c r="T333" i="23"/>
  <c r="U333" i="23"/>
  <c r="V333" i="23"/>
  <c r="W333" i="23"/>
  <c r="X333" i="23"/>
  <c r="Y333" i="23"/>
  <c r="C334" i="23"/>
  <c r="D334" i="23"/>
  <c r="E334" i="23"/>
  <c r="F334" i="23"/>
  <c r="G334" i="23"/>
  <c r="H334" i="23"/>
  <c r="I334" i="23"/>
  <c r="J334" i="23"/>
  <c r="K334" i="23"/>
  <c r="L334" i="23"/>
  <c r="M334" i="23"/>
  <c r="N334" i="23"/>
  <c r="O334" i="23"/>
  <c r="P334" i="23"/>
  <c r="Q334" i="23"/>
  <c r="R334" i="23"/>
  <c r="S334" i="23"/>
  <c r="T334" i="23"/>
  <c r="U334" i="23"/>
  <c r="V334" i="23"/>
  <c r="W334" i="23"/>
  <c r="X334" i="23"/>
  <c r="Y334" i="23"/>
  <c r="C335" i="23"/>
  <c r="D335" i="23"/>
  <c r="E335" i="23"/>
  <c r="F335" i="23"/>
  <c r="G335" i="23"/>
  <c r="H335" i="23"/>
  <c r="I335" i="23"/>
  <c r="J335" i="23"/>
  <c r="K335" i="23"/>
  <c r="L335" i="23"/>
  <c r="M335" i="23"/>
  <c r="N335" i="23"/>
  <c r="O335" i="23"/>
  <c r="P335" i="23"/>
  <c r="Q335" i="23"/>
  <c r="R335" i="23"/>
  <c r="S335" i="23"/>
  <c r="T335" i="23"/>
  <c r="U335" i="23"/>
  <c r="V335" i="23"/>
  <c r="W335" i="23"/>
  <c r="X335" i="23"/>
  <c r="Y335" i="23"/>
  <c r="C336" i="23"/>
  <c r="D336" i="23"/>
  <c r="E336" i="23"/>
  <c r="F336" i="23"/>
  <c r="G336" i="23"/>
  <c r="H336" i="23"/>
  <c r="I336" i="23"/>
  <c r="J336" i="23"/>
  <c r="K336" i="23"/>
  <c r="L336" i="23"/>
  <c r="M336" i="23"/>
  <c r="N336" i="23"/>
  <c r="O336" i="23"/>
  <c r="P336" i="23"/>
  <c r="Q336" i="23"/>
  <c r="R336" i="23"/>
  <c r="S336" i="23"/>
  <c r="T336" i="23"/>
  <c r="U336" i="23"/>
  <c r="V336" i="23"/>
  <c r="W336" i="23"/>
  <c r="X336" i="23"/>
  <c r="Y336" i="23"/>
  <c r="C337" i="23"/>
  <c r="D337" i="23"/>
  <c r="E337" i="23"/>
  <c r="F337" i="23"/>
  <c r="G337" i="23"/>
  <c r="H337" i="23"/>
  <c r="I337" i="23"/>
  <c r="J337" i="23"/>
  <c r="K337" i="23"/>
  <c r="L337" i="23"/>
  <c r="M337" i="23"/>
  <c r="N337" i="23"/>
  <c r="O337" i="23"/>
  <c r="P337" i="23"/>
  <c r="Q337" i="23"/>
  <c r="R337" i="23"/>
  <c r="S337" i="23"/>
  <c r="T337" i="23"/>
  <c r="U337" i="23"/>
  <c r="V337" i="23"/>
  <c r="W337" i="23"/>
  <c r="X337" i="23"/>
  <c r="Y337" i="23"/>
  <c r="C338" i="23"/>
  <c r="D338" i="23"/>
  <c r="E338" i="23"/>
  <c r="F338" i="23"/>
  <c r="G338" i="23"/>
  <c r="H338" i="23"/>
  <c r="I338" i="23"/>
  <c r="J338" i="23"/>
  <c r="K338" i="23"/>
  <c r="L338" i="23"/>
  <c r="M338" i="23"/>
  <c r="N338" i="23"/>
  <c r="O338" i="23"/>
  <c r="P338" i="23"/>
  <c r="Q338" i="23"/>
  <c r="R338" i="23"/>
  <c r="S338" i="23"/>
  <c r="T338" i="23"/>
  <c r="U338" i="23"/>
  <c r="V338" i="23"/>
  <c r="W338" i="23"/>
  <c r="X338" i="23"/>
  <c r="Y338" i="23"/>
  <c r="C339" i="23"/>
  <c r="D339" i="23"/>
  <c r="E339" i="23"/>
  <c r="F339" i="23"/>
  <c r="G339" i="23"/>
  <c r="H339" i="23"/>
  <c r="I339" i="23"/>
  <c r="J339" i="23"/>
  <c r="K339" i="23"/>
  <c r="L339" i="23"/>
  <c r="M339" i="23"/>
  <c r="N339" i="23"/>
  <c r="O339" i="23"/>
  <c r="P339" i="23"/>
  <c r="Q339" i="23"/>
  <c r="R339" i="23"/>
  <c r="S339" i="23"/>
  <c r="T339" i="23"/>
  <c r="U339" i="23"/>
  <c r="V339" i="23"/>
  <c r="W339" i="23"/>
  <c r="X339" i="23"/>
  <c r="Y339" i="23"/>
  <c r="C340" i="23"/>
  <c r="D340" i="23"/>
  <c r="E340" i="23"/>
  <c r="F340" i="23"/>
  <c r="G340" i="23"/>
  <c r="H340" i="23"/>
  <c r="I340" i="23"/>
  <c r="J340" i="23"/>
  <c r="K340" i="23"/>
  <c r="L340" i="23"/>
  <c r="M340" i="23"/>
  <c r="N340" i="23"/>
  <c r="O340" i="23"/>
  <c r="P340" i="23"/>
  <c r="Q340" i="23"/>
  <c r="R340" i="23"/>
  <c r="S340" i="23"/>
  <c r="T340" i="23"/>
  <c r="U340" i="23"/>
  <c r="V340" i="23"/>
  <c r="W340" i="23"/>
  <c r="X340" i="23"/>
  <c r="Y340" i="23"/>
  <c r="C341" i="23"/>
  <c r="D341" i="23"/>
  <c r="E341" i="23"/>
  <c r="F341" i="23"/>
  <c r="G341" i="23"/>
  <c r="H341" i="23"/>
  <c r="I341" i="23"/>
  <c r="J341" i="23"/>
  <c r="K341" i="23"/>
  <c r="L341" i="23"/>
  <c r="M341" i="23"/>
  <c r="N341" i="23"/>
  <c r="O341" i="23"/>
  <c r="P341" i="23"/>
  <c r="Q341" i="23"/>
  <c r="R341" i="23"/>
  <c r="S341" i="23"/>
  <c r="T341" i="23"/>
  <c r="U341" i="23"/>
  <c r="V341" i="23"/>
  <c r="W341" i="23"/>
  <c r="X341" i="23"/>
  <c r="Y341" i="23"/>
  <c r="C342" i="23"/>
  <c r="D342" i="23"/>
  <c r="E342" i="23"/>
  <c r="F342" i="23"/>
  <c r="G342" i="23"/>
  <c r="H342" i="23"/>
  <c r="I342" i="23"/>
  <c r="J342" i="23"/>
  <c r="K342" i="23"/>
  <c r="L342" i="23"/>
  <c r="M342" i="23"/>
  <c r="N342" i="23"/>
  <c r="O342" i="23"/>
  <c r="P342" i="23"/>
  <c r="Q342" i="23"/>
  <c r="R342" i="23"/>
  <c r="S342" i="23"/>
  <c r="T342" i="23"/>
  <c r="U342" i="23"/>
  <c r="V342" i="23"/>
  <c r="W342" i="23"/>
  <c r="X342" i="23"/>
  <c r="Y342" i="23"/>
  <c r="C343" i="23"/>
  <c r="D343" i="23"/>
  <c r="E343" i="23"/>
  <c r="F343" i="23"/>
  <c r="G343" i="23"/>
  <c r="H343" i="23"/>
  <c r="I343" i="23"/>
  <c r="J343" i="23"/>
  <c r="K343" i="23"/>
  <c r="L343" i="23"/>
  <c r="M343" i="23"/>
  <c r="N343" i="23"/>
  <c r="O343" i="23"/>
  <c r="P343" i="23"/>
  <c r="Q343" i="23"/>
  <c r="R343" i="23"/>
  <c r="S343" i="23"/>
  <c r="T343" i="23"/>
  <c r="U343" i="23"/>
  <c r="V343" i="23"/>
  <c r="W343" i="23"/>
  <c r="X343" i="23"/>
  <c r="Y343" i="23"/>
  <c r="C344" i="23"/>
  <c r="D344" i="23"/>
  <c r="E344" i="23"/>
  <c r="F344" i="23"/>
  <c r="G344" i="23"/>
  <c r="H344" i="23"/>
  <c r="I344" i="23"/>
  <c r="J344" i="23"/>
  <c r="K344" i="23"/>
  <c r="L344" i="23"/>
  <c r="M344" i="23"/>
  <c r="N344" i="23"/>
  <c r="O344" i="23"/>
  <c r="P344" i="23"/>
  <c r="Q344" i="23"/>
  <c r="R344" i="23"/>
  <c r="S344" i="23"/>
  <c r="T344" i="23"/>
  <c r="U344" i="23"/>
  <c r="V344" i="23"/>
  <c r="W344" i="23"/>
  <c r="X344" i="23"/>
  <c r="Y344" i="23"/>
  <c r="C345" i="23"/>
  <c r="D345" i="23"/>
  <c r="E345" i="23"/>
  <c r="F345" i="23"/>
  <c r="G345" i="23"/>
  <c r="H345" i="23"/>
  <c r="I345" i="23"/>
  <c r="J345" i="23"/>
  <c r="K345" i="23"/>
  <c r="L345" i="23"/>
  <c r="M345" i="23"/>
  <c r="N345" i="23"/>
  <c r="O345" i="23"/>
  <c r="P345" i="23"/>
  <c r="Q345" i="23"/>
  <c r="R345" i="23"/>
  <c r="S345" i="23"/>
  <c r="T345" i="23"/>
  <c r="U345" i="23"/>
  <c r="V345" i="23"/>
  <c r="W345" i="23"/>
  <c r="X345" i="23"/>
  <c r="Y345" i="23"/>
  <c r="C346" i="23"/>
  <c r="D346" i="23"/>
  <c r="E346" i="23"/>
  <c r="F346" i="23"/>
  <c r="G346" i="23"/>
  <c r="H346" i="23"/>
  <c r="I346" i="23"/>
  <c r="J346" i="23"/>
  <c r="K346" i="23"/>
  <c r="L346" i="23"/>
  <c r="M346" i="23"/>
  <c r="N346" i="23"/>
  <c r="O346" i="23"/>
  <c r="P346" i="23"/>
  <c r="Q346" i="23"/>
  <c r="R346" i="23"/>
  <c r="S346" i="23"/>
  <c r="T346" i="23"/>
  <c r="U346" i="23"/>
  <c r="V346" i="23"/>
  <c r="W346" i="23"/>
  <c r="X346" i="23"/>
  <c r="Y346" i="23"/>
  <c r="C347" i="23"/>
  <c r="D347" i="23"/>
  <c r="E347" i="23"/>
  <c r="F347" i="23"/>
  <c r="G347" i="23"/>
  <c r="H347" i="23"/>
  <c r="I347" i="23"/>
  <c r="J347" i="23"/>
  <c r="K347" i="23"/>
  <c r="L347" i="23"/>
  <c r="M347" i="23"/>
  <c r="N347" i="23"/>
  <c r="O347" i="23"/>
  <c r="P347" i="23"/>
  <c r="Q347" i="23"/>
  <c r="R347" i="23"/>
  <c r="S347" i="23"/>
  <c r="T347" i="23"/>
  <c r="U347" i="23"/>
  <c r="V347" i="23"/>
  <c r="W347" i="23"/>
  <c r="X347" i="23"/>
  <c r="Y347" i="23"/>
  <c r="C348" i="23"/>
  <c r="D348" i="23"/>
  <c r="E348" i="23"/>
  <c r="F348" i="23"/>
  <c r="G348" i="23"/>
  <c r="H348" i="23"/>
  <c r="I348" i="23"/>
  <c r="J348" i="23"/>
  <c r="K348" i="23"/>
  <c r="L348" i="23"/>
  <c r="M348" i="23"/>
  <c r="N348" i="23"/>
  <c r="O348" i="23"/>
  <c r="P348" i="23"/>
  <c r="Q348" i="23"/>
  <c r="R348" i="23"/>
  <c r="S348" i="23"/>
  <c r="T348" i="23"/>
  <c r="U348" i="23"/>
  <c r="V348" i="23"/>
  <c r="W348" i="23"/>
  <c r="X348" i="23"/>
  <c r="Y348" i="23"/>
  <c r="C349" i="23"/>
  <c r="D349" i="23"/>
  <c r="E349" i="23"/>
  <c r="F349" i="23"/>
  <c r="G349" i="23"/>
  <c r="H349" i="23"/>
  <c r="I349" i="23"/>
  <c r="J349" i="23"/>
  <c r="K349" i="23"/>
  <c r="L349" i="23"/>
  <c r="M349" i="23"/>
  <c r="N349" i="23"/>
  <c r="O349" i="23"/>
  <c r="P349" i="23"/>
  <c r="Q349" i="23"/>
  <c r="R349" i="23"/>
  <c r="S349" i="23"/>
  <c r="T349" i="23"/>
  <c r="U349" i="23"/>
  <c r="V349" i="23"/>
  <c r="W349" i="23"/>
  <c r="X349" i="23"/>
  <c r="Y349" i="23"/>
  <c r="C350" i="23"/>
  <c r="D350" i="23"/>
  <c r="E350" i="23"/>
  <c r="F350" i="23"/>
  <c r="G350" i="23"/>
  <c r="H350" i="23"/>
  <c r="I350" i="23"/>
  <c r="J350" i="23"/>
  <c r="K350" i="23"/>
  <c r="L350" i="23"/>
  <c r="M350" i="23"/>
  <c r="N350" i="23"/>
  <c r="O350" i="23"/>
  <c r="P350" i="23"/>
  <c r="Q350" i="23"/>
  <c r="R350" i="23"/>
  <c r="S350" i="23"/>
  <c r="T350" i="23"/>
  <c r="U350" i="23"/>
  <c r="V350" i="23"/>
  <c r="W350" i="23"/>
  <c r="X350" i="23"/>
  <c r="Y350" i="23"/>
  <c r="C351" i="23"/>
  <c r="D351" i="23"/>
  <c r="E351" i="23"/>
  <c r="F351" i="23"/>
  <c r="G351" i="23"/>
  <c r="H351" i="23"/>
  <c r="I351" i="23"/>
  <c r="J351" i="23"/>
  <c r="K351" i="23"/>
  <c r="L351" i="23"/>
  <c r="M351" i="23"/>
  <c r="N351" i="23"/>
  <c r="O351" i="23"/>
  <c r="P351" i="23"/>
  <c r="Q351" i="23"/>
  <c r="R351" i="23"/>
  <c r="S351" i="23"/>
  <c r="T351" i="23"/>
  <c r="U351" i="23"/>
  <c r="V351" i="23"/>
  <c r="W351" i="23"/>
  <c r="X351" i="23"/>
  <c r="Y351" i="23"/>
  <c r="C352" i="23"/>
  <c r="D352" i="23"/>
  <c r="E352" i="23"/>
  <c r="F352" i="23"/>
  <c r="G352" i="23"/>
  <c r="H352" i="23"/>
  <c r="I352" i="23"/>
  <c r="J352" i="23"/>
  <c r="K352" i="23"/>
  <c r="L352" i="23"/>
  <c r="M352" i="23"/>
  <c r="N352" i="23"/>
  <c r="O352" i="23"/>
  <c r="P352" i="23"/>
  <c r="Q352" i="23"/>
  <c r="R352" i="23"/>
  <c r="S352" i="23"/>
  <c r="T352" i="23"/>
  <c r="U352" i="23"/>
  <c r="V352" i="23"/>
  <c r="W352" i="23"/>
  <c r="X352" i="23"/>
  <c r="Y352" i="23"/>
  <c r="C353" i="23"/>
  <c r="D353" i="23"/>
  <c r="E353" i="23"/>
  <c r="F353" i="23"/>
  <c r="G353" i="23"/>
  <c r="H353" i="23"/>
  <c r="I353" i="23"/>
  <c r="J353" i="23"/>
  <c r="K353" i="23"/>
  <c r="L353" i="23"/>
  <c r="M353" i="23"/>
  <c r="N353" i="23"/>
  <c r="O353" i="23"/>
  <c r="P353" i="23"/>
  <c r="Q353" i="23"/>
  <c r="R353" i="23"/>
  <c r="S353" i="23"/>
  <c r="T353" i="23"/>
  <c r="U353" i="23"/>
  <c r="V353" i="23"/>
  <c r="W353" i="23"/>
  <c r="X353" i="23"/>
  <c r="Y353" i="23"/>
  <c r="C354" i="23"/>
  <c r="D354" i="23"/>
  <c r="E354" i="23"/>
  <c r="F354" i="23"/>
  <c r="G354" i="23"/>
  <c r="H354" i="23"/>
  <c r="I354" i="23"/>
  <c r="J354" i="23"/>
  <c r="K354" i="23"/>
  <c r="L354" i="23"/>
  <c r="M354" i="23"/>
  <c r="N354" i="23"/>
  <c r="O354" i="23"/>
  <c r="P354" i="23"/>
  <c r="Q354" i="23"/>
  <c r="R354" i="23"/>
  <c r="S354" i="23"/>
  <c r="T354" i="23"/>
  <c r="U354" i="23"/>
  <c r="V354" i="23"/>
  <c r="W354" i="23"/>
  <c r="X354" i="23"/>
  <c r="Y354" i="23"/>
  <c r="C355" i="23"/>
  <c r="D355" i="23"/>
  <c r="E355" i="23"/>
  <c r="F355" i="23"/>
  <c r="G355" i="23"/>
  <c r="H355" i="23"/>
  <c r="I355" i="23"/>
  <c r="J355" i="23"/>
  <c r="K355" i="23"/>
  <c r="L355" i="23"/>
  <c r="M355" i="23"/>
  <c r="N355" i="23"/>
  <c r="O355" i="23"/>
  <c r="P355" i="23"/>
  <c r="Q355" i="23"/>
  <c r="R355" i="23"/>
  <c r="S355" i="23"/>
  <c r="T355" i="23"/>
  <c r="U355" i="23"/>
  <c r="V355" i="23"/>
  <c r="W355" i="23"/>
  <c r="X355" i="23"/>
  <c r="Y355" i="23"/>
  <c r="C356" i="23"/>
  <c r="D356" i="23"/>
  <c r="E356" i="23"/>
  <c r="F356" i="23"/>
  <c r="G356" i="23"/>
  <c r="H356" i="23"/>
  <c r="I356" i="23"/>
  <c r="J356" i="23"/>
  <c r="K356" i="23"/>
  <c r="L356" i="23"/>
  <c r="M356" i="23"/>
  <c r="N356" i="23"/>
  <c r="O356" i="23"/>
  <c r="P356" i="23"/>
  <c r="Q356" i="23"/>
  <c r="R356" i="23"/>
  <c r="S356" i="23"/>
  <c r="T356" i="23"/>
  <c r="U356" i="23"/>
  <c r="V356" i="23"/>
  <c r="W356" i="23"/>
  <c r="X356" i="23"/>
  <c r="Y356" i="23"/>
  <c r="C357" i="23"/>
  <c r="D357" i="23"/>
  <c r="E357" i="23"/>
  <c r="F357" i="23"/>
  <c r="G357" i="23"/>
  <c r="H357" i="23"/>
  <c r="I357" i="23"/>
  <c r="J357" i="23"/>
  <c r="K357" i="23"/>
  <c r="L357" i="23"/>
  <c r="M357" i="23"/>
  <c r="N357" i="23"/>
  <c r="O357" i="23"/>
  <c r="P357" i="23"/>
  <c r="Q357" i="23"/>
  <c r="R357" i="23"/>
  <c r="S357" i="23"/>
  <c r="T357" i="23"/>
  <c r="U357" i="23"/>
  <c r="V357" i="23"/>
  <c r="W357" i="23"/>
  <c r="X357" i="23"/>
  <c r="Y357" i="23"/>
  <c r="C358" i="23"/>
  <c r="D358" i="23"/>
  <c r="E358" i="23"/>
  <c r="F358" i="23"/>
  <c r="G358" i="23"/>
  <c r="H358" i="23"/>
  <c r="I358" i="23"/>
  <c r="J358" i="23"/>
  <c r="K358" i="23"/>
  <c r="L358" i="23"/>
  <c r="M358" i="23"/>
  <c r="N358" i="23"/>
  <c r="O358" i="23"/>
  <c r="P358" i="23"/>
  <c r="Q358" i="23"/>
  <c r="R358" i="23"/>
  <c r="S358" i="23"/>
  <c r="T358" i="23"/>
  <c r="U358" i="23"/>
  <c r="V358" i="23"/>
  <c r="W358" i="23"/>
  <c r="X358" i="23"/>
  <c r="Y358" i="23"/>
  <c r="C359" i="23"/>
  <c r="D359" i="23"/>
  <c r="E359" i="23"/>
  <c r="F359" i="23"/>
  <c r="G359" i="23"/>
  <c r="H359" i="23"/>
  <c r="I359" i="23"/>
  <c r="J359" i="23"/>
  <c r="K359" i="23"/>
  <c r="L359" i="23"/>
  <c r="M359" i="23"/>
  <c r="N359" i="23"/>
  <c r="O359" i="23"/>
  <c r="P359" i="23"/>
  <c r="Q359" i="23"/>
  <c r="R359" i="23"/>
  <c r="S359" i="23"/>
  <c r="T359" i="23"/>
  <c r="U359" i="23"/>
  <c r="V359" i="23"/>
  <c r="W359" i="23"/>
  <c r="X359" i="23"/>
  <c r="Y359" i="23"/>
  <c r="C360" i="23"/>
  <c r="D360" i="23"/>
  <c r="E360" i="23"/>
  <c r="F360" i="23"/>
  <c r="G360" i="23"/>
  <c r="H360" i="23"/>
  <c r="I360" i="23"/>
  <c r="J360" i="23"/>
  <c r="K360" i="23"/>
  <c r="L360" i="23"/>
  <c r="M360" i="23"/>
  <c r="N360" i="23"/>
  <c r="O360" i="23"/>
  <c r="P360" i="23"/>
  <c r="Q360" i="23"/>
  <c r="R360" i="23"/>
  <c r="S360" i="23"/>
  <c r="T360" i="23"/>
  <c r="U360" i="23"/>
  <c r="V360" i="23"/>
  <c r="W360" i="23"/>
  <c r="X360" i="23"/>
  <c r="Y360" i="23"/>
  <c r="C361" i="23"/>
  <c r="D361" i="23"/>
  <c r="E361" i="23"/>
  <c r="F361" i="23"/>
  <c r="G361" i="23"/>
  <c r="H361" i="23"/>
  <c r="I361" i="23"/>
  <c r="J361" i="23"/>
  <c r="K361" i="23"/>
  <c r="L361" i="23"/>
  <c r="M361" i="23"/>
  <c r="N361" i="23"/>
  <c r="O361" i="23"/>
  <c r="P361" i="23"/>
  <c r="Q361" i="23"/>
  <c r="R361" i="23"/>
  <c r="S361" i="23"/>
  <c r="T361" i="23"/>
  <c r="U361" i="23"/>
  <c r="V361" i="23"/>
  <c r="W361" i="23"/>
  <c r="X361" i="23"/>
  <c r="Y361" i="23"/>
  <c r="C362" i="23"/>
  <c r="D362" i="23"/>
  <c r="E362" i="23"/>
  <c r="F362" i="23"/>
  <c r="G362" i="23"/>
  <c r="H362" i="23"/>
  <c r="I362" i="23"/>
  <c r="J362" i="23"/>
  <c r="K362" i="23"/>
  <c r="L362" i="23"/>
  <c r="M362" i="23"/>
  <c r="N362" i="23"/>
  <c r="O362" i="23"/>
  <c r="P362" i="23"/>
  <c r="Q362" i="23"/>
  <c r="R362" i="23"/>
  <c r="S362" i="23"/>
  <c r="T362" i="23"/>
  <c r="U362" i="23"/>
  <c r="V362" i="23"/>
  <c r="W362" i="23"/>
  <c r="X362" i="23"/>
  <c r="Y362" i="23"/>
  <c r="C363" i="23"/>
  <c r="D363" i="23"/>
  <c r="E363" i="23"/>
  <c r="F363" i="23"/>
  <c r="G363" i="23"/>
  <c r="H363" i="23"/>
  <c r="I363" i="23"/>
  <c r="J363" i="23"/>
  <c r="K363" i="23"/>
  <c r="L363" i="23"/>
  <c r="M363" i="23"/>
  <c r="N363" i="23"/>
  <c r="O363" i="23"/>
  <c r="P363" i="23"/>
  <c r="Q363" i="23"/>
  <c r="R363" i="23"/>
  <c r="S363" i="23"/>
  <c r="T363" i="23"/>
  <c r="U363" i="23"/>
  <c r="V363" i="23"/>
  <c r="W363" i="23"/>
  <c r="X363" i="23"/>
  <c r="Y363" i="23"/>
  <c r="C364" i="23"/>
  <c r="D364" i="23"/>
  <c r="E364" i="23"/>
  <c r="F364" i="23"/>
  <c r="G364" i="23"/>
  <c r="H364" i="23"/>
  <c r="I364" i="23"/>
  <c r="J364" i="23"/>
  <c r="K364" i="23"/>
  <c r="L364" i="23"/>
  <c r="M364" i="23"/>
  <c r="N364" i="23"/>
  <c r="O364" i="23"/>
  <c r="P364" i="23"/>
  <c r="Q364" i="23"/>
  <c r="R364" i="23"/>
  <c r="S364" i="23"/>
  <c r="T364" i="23"/>
  <c r="U364" i="23"/>
  <c r="V364" i="23"/>
  <c r="W364" i="23"/>
  <c r="X364" i="23"/>
  <c r="Y364" i="23"/>
  <c r="C365" i="23"/>
  <c r="D365" i="23"/>
  <c r="E365" i="23"/>
  <c r="F365" i="23"/>
  <c r="G365" i="23"/>
  <c r="H365" i="23"/>
  <c r="I365" i="23"/>
  <c r="J365" i="23"/>
  <c r="K365" i="23"/>
  <c r="L365" i="23"/>
  <c r="M365" i="23"/>
  <c r="N365" i="23"/>
  <c r="O365" i="23"/>
  <c r="P365" i="23"/>
  <c r="Q365" i="23"/>
  <c r="R365" i="23"/>
  <c r="S365" i="23"/>
  <c r="T365" i="23"/>
  <c r="U365" i="23"/>
  <c r="V365" i="23"/>
  <c r="W365" i="23"/>
  <c r="X365" i="23"/>
  <c r="Y365" i="23"/>
  <c r="C366" i="23"/>
  <c r="D366" i="23"/>
  <c r="E366" i="23"/>
  <c r="F366" i="23"/>
  <c r="G366" i="23"/>
  <c r="H366" i="23"/>
  <c r="I366" i="23"/>
  <c r="J366" i="23"/>
  <c r="K366" i="23"/>
  <c r="L366" i="23"/>
  <c r="M366" i="23"/>
  <c r="N366" i="23"/>
  <c r="O366" i="23"/>
  <c r="P366" i="23"/>
  <c r="Q366" i="23"/>
  <c r="R366" i="23"/>
  <c r="S366" i="23"/>
  <c r="T366" i="23"/>
  <c r="U366" i="23"/>
  <c r="V366" i="23"/>
  <c r="W366" i="23"/>
  <c r="X366" i="23"/>
  <c r="Y366" i="23"/>
  <c r="C367" i="23"/>
  <c r="D367" i="23"/>
  <c r="E367" i="23"/>
  <c r="F367" i="23"/>
  <c r="G367" i="23"/>
  <c r="H367" i="23"/>
  <c r="I367" i="23"/>
  <c r="J367" i="23"/>
  <c r="K367" i="23"/>
  <c r="L367" i="23"/>
  <c r="M367" i="23"/>
  <c r="N367" i="23"/>
  <c r="O367" i="23"/>
  <c r="P367" i="23"/>
  <c r="Q367" i="23"/>
  <c r="R367" i="23"/>
  <c r="S367" i="23"/>
  <c r="T367" i="23"/>
  <c r="U367" i="23"/>
  <c r="V367" i="23"/>
  <c r="W367" i="23"/>
  <c r="X367" i="23"/>
  <c r="Y367" i="23"/>
  <c r="C368" i="23"/>
  <c r="D368" i="23"/>
  <c r="E368" i="23"/>
  <c r="F368" i="23"/>
  <c r="G368" i="23"/>
  <c r="H368" i="23"/>
  <c r="I368" i="23"/>
  <c r="J368" i="23"/>
  <c r="K368" i="23"/>
  <c r="L368" i="23"/>
  <c r="M368" i="23"/>
  <c r="N368" i="23"/>
  <c r="O368" i="23"/>
  <c r="P368" i="23"/>
  <c r="Q368" i="23"/>
  <c r="R368" i="23"/>
  <c r="S368" i="23"/>
  <c r="T368" i="23"/>
  <c r="U368" i="23"/>
  <c r="V368" i="23"/>
  <c r="W368" i="23"/>
  <c r="X368" i="23"/>
  <c r="Y368" i="23"/>
  <c r="C369" i="23"/>
  <c r="D369" i="23"/>
  <c r="E369" i="23"/>
  <c r="F369" i="23"/>
  <c r="G369" i="23"/>
  <c r="H369" i="23"/>
  <c r="I369" i="23"/>
  <c r="J369" i="23"/>
  <c r="K369" i="23"/>
  <c r="L369" i="23"/>
  <c r="M369" i="23"/>
  <c r="N369" i="23"/>
  <c r="O369" i="23"/>
  <c r="P369" i="23"/>
  <c r="Q369" i="23"/>
  <c r="R369" i="23"/>
  <c r="S369" i="23"/>
  <c r="T369" i="23"/>
  <c r="U369" i="23"/>
  <c r="V369" i="23"/>
  <c r="W369" i="23"/>
  <c r="X369" i="23"/>
  <c r="Y369" i="23"/>
  <c r="C370" i="23"/>
  <c r="D370" i="23"/>
  <c r="E370" i="23"/>
  <c r="F370" i="23"/>
  <c r="G370" i="23"/>
  <c r="H370" i="23"/>
  <c r="I370" i="23"/>
  <c r="J370" i="23"/>
  <c r="K370" i="23"/>
  <c r="L370" i="23"/>
  <c r="M370" i="23"/>
  <c r="N370" i="23"/>
  <c r="O370" i="23"/>
  <c r="P370" i="23"/>
  <c r="Q370" i="23"/>
  <c r="R370" i="23"/>
  <c r="S370" i="23"/>
  <c r="T370" i="23"/>
  <c r="U370" i="23"/>
  <c r="V370" i="23"/>
  <c r="W370" i="23"/>
  <c r="X370" i="23"/>
  <c r="Y370" i="23"/>
  <c r="C371" i="23"/>
  <c r="D371" i="23"/>
  <c r="E371" i="23"/>
  <c r="F371" i="23"/>
  <c r="G371" i="23"/>
  <c r="H371" i="23"/>
  <c r="I371" i="23"/>
  <c r="J371" i="23"/>
  <c r="K371" i="23"/>
  <c r="L371" i="23"/>
  <c r="M371" i="23"/>
  <c r="N371" i="23"/>
  <c r="O371" i="23"/>
  <c r="P371" i="23"/>
  <c r="Q371" i="23"/>
  <c r="R371" i="23"/>
  <c r="S371" i="23"/>
  <c r="T371" i="23"/>
  <c r="U371" i="23"/>
  <c r="V371" i="23"/>
  <c r="W371" i="23"/>
  <c r="X371" i="23"/>
  <c r="Y371" i="23"/>
  <c r="C372" i="23"/>
  <c r="D372" i="23"/>
  <c r="E372" i="23"/>
  <c r="F372" i="23"/>
  <c r="G372" i="23"/>
  <c r="H372" i="23"/>
  <c r="I372" i="23"/>
  <c r="J372" i="23"/>
  <c r="K372" i="23"/>
  <c r="L372" i="23"/>
  <c r="M372" i="23"/>
  <c r="N372" i="23"/>
  <c r="O372" i="23"/>
  <c r="P372" i="23"/>
  <c r="Q372" i="23"/>
  <c r="R372" i="23"/>
  <c r="S372" i="23"/>
  <c r="T372" i="23"/>
  <c r="U372" i="23"/>
  <c r="V372" i="23"/>
  <c r="W372" i="23"/>
  <c r="X372" i="23"/>
  <c r="Y372" i="23"/>
  <c r="C373" i="23"/>
  <c r="D373" i="23"/>
  <c r="E373" i="23"/>
  <c r="F373" i="23"/>
  <c r="G373" i="23"/>
  <c r="H373" i="23"/>
  <c r="I373" i="23"/>
  <c r="J373" i="23"/>
  <c r="K373" i="23"/>
  <c r="L373" i="23"/>
  <c r="M373" i="23"/>
  <c r="N373" i="23"/>
  <c r="O373" i="23"/>
  <c r="P373" i="23"/>
  <c r="Q373" i="23"/>
  <c r="R373" i="23"/>
  <c r="S373" i="23"/>
  <c r="T373" i="23"/>
  <c r="U373" i="23"/>
  <c r="V373" i="23"/>
  <c r="W373" i="23"/>
  <c r="X373" i="23"/>
  <c r="Y373" i="23"/>
  <c r="C374" i="23"/>
  <c r="D374" i="23"/>
  <c r="E374" i="23"/>
  <c r="F374" i="23"/>
  <c r="G374" i="23"/>
  <c r="H374" i="23"/>
  <c r="I374" i="23"/>
  <c r="J374" i="23"/>
  <c r="K374" i="23"/>
  <c r="L374" i="23"/>
  <c r="M374" i="23"/>
  <c r="N374" i="23"/>
  <c r="O374" i="23"/>
  <c r="P374" i="23"/>
  <c r="Q374" i="23"/>
  <c r="R374" i="23"/>
  <c r="S374" i="23"/>
  <c r="T374" i="23"/>
  <c r="U374" i="23"/>
  <c r="V374" i="23"/>
  <c r="W374" i="23"/>
  <c r="X374" i="23"/>
  <c r="Y374" i="23"/>
  <c r="C375" i="23"/>
  <c r="D375" i="23"/>
  <c r="E375" i="23"/>
  <c r="F375" i="23"/>
  <c r="G375" i="23"/>
  <c r="H375" i="23"/>
  <c r="I375" i="23"/>
  <c r="J375" i="23"/>
  <c r="K375" i="23"/>
  <c r="L375" i="23"/>
  <c r="M375" i="23"/>
  <c r="N375" i="23"/>
  <c r="O375" i="23"/>
  <c r="P375" i="23"/>
  <c r="Q375" i="23"/>
  <c r="R375" i="23"/>
  <c r="S375" i="23"/>
  <c r="T375" i="23"/>
  <c r="U375" i="23"/>
  <c r="V375" i="23"/>
  <c r="W375" i="23"/>
  <c r="X375" i="23"/>
  <c r="Y375" i="23"/>
  <c r="C376" i="23"/>
  <c r="D376" i="23"/>
  <c r="E376" i="23"/>
  <c r="F376" i="23"/>
  <c r="G376" i="23"/>
  <c r="H376" i="23"/>
  <c r="I376" i="23"/>
  <c r="J376" i="23"/>
  <c r="K376" i="23"/>
  <c r="L376" i="23"/>
  <c r="M376" i="23"/>
  <c r="N376" i="23"/>
  <c r="O376" i="23"/>
  <c r="P376" i="23"/>
  <c r="Q376" i="23"/>
  <c r="R376" i="23"/>
  <c r="S376" i="23"/>
  <c r="T376" i="23"/>
  <c r="U376" i="23"/>
  <c r="V376" i="23"/>
  <c r="W376" i="23"/>
  <c r="X376" i="23"/>
  <c r="Y376" i="23"/>
  <c r="C377" i="23"/>
  <c r="D377" i="23"/>
  <c r="E377" i="23"/>
  <c r="F377" i="23"/>
  <c r="G377" i="23"/>
  <c r="H377" i="23"/>
  <c r="I377" i="23"/>
  <c r="J377" i="23"/>
  <c r="K377" i="23"/>
  <c r="L377" i="23"/>
  <c r="M377" i="23"/>
  <c r="N377" i="23"/>
  <c r="O377" i="23"/>
  <c r="P377" i="23"/>
  <c r="Q377" i="23"/>
  <c r="R377" i="23"/>
  <c r="S377" i="23"/>
  <c r="T377" i="23"/>
  <c r="U377" i="23"/>
  <c r="V377" i="23"/>
  <c r="W377" i="23"/>
  <c r="X377" i="23"/>
  <c r="Y377" i="23"/>
  <c r="C378" i="23"/>
  <c r="D378" i="23"/>
  <c r="E378" i="23"/>
  <c r="F378" i="23"/>
  <c r="G378" i="23"/>
  <c r="H378" i="23"/>
  <c r="I378" i="23"/>
  <c r="J378" i="23"/>
  <c r="K378" i="23"/>
  <c r="L378" i="23"/>
  <c r="M378" i="23"/>
  <c r="N378" i="23"/>
  <c r="O378" i="23"/>
  <c r="P378" i="23"/>
  <c r="Q378" i="23"/>
  <c r="R378" i="23"/>
  <c r="S378" i="23"/>
  <c r="T378" i="23"/>
  <c r="U378" i="23"/>
  <c r="V378" i="23"/>
  <c r="W378" i="23"/>
  <c r="X378" i="23"/>
  <c r="Y378" i="23"/>
  <c r="C379" i="23"/>
  <c r="D379" i="23"/>
  <c r="E379" i="23"/>
  <c r="F379" i="23"/>
  <c r="G379" i="23"/>
  <c r="H379" i="23"/>
  <c r="I379" i="23"/>
  <c r="J379" i="23"/>
  <c r="K379" i="23"/>
  <c r="L379" i="23"/>
  <c r="M379" i="23"/>
  <c r="N379" i="23"/>
  <c r="O379" i="23"/>
  <c r="P379" i="23"/>
  <c r="Q379" i="23"/>
  <c r="R379" i="23"/>
  <c r="S379" i="23"/>
  <c r="T379" i="23"/>
  <c r="U379" i="23"/>
  <c r="V379" i="23"/>
  <c r="W379" i="23"/>
  <c r="X379" i="23"/>
  <c r="Y379" i="23"/>
  <c r="C380" i="23"/>
  <c r="D380" i="23"/>
  <c r="E380" i="23"/>
  <c r="F380" i="23"/>
  <c r="G380" i="23"/>
  <c r="H380" i="23"/>
  <c r="I380" i="23"/>
  <c r="J380" i="23"/>
  <c r="K380" i="23"/>
  <c r="L380" i="23"/>
  <c r="M380" i="23"/>
  <c r="N380" i="23"/>
  <c r="O380" i="23"/>
  <c r="P380" i="23"/>
  <c r="Q380" i="23"/>
  <c r="R380" i="23"/>
  <c r="S380" i="23"/>
  <c r="T380" i="23"/>
  <c r="U380" i="23"/>
  <c r="V380" i="23"/>
  <c r="W380" i="23"/>
  <c r="X380" i="23"/>
  <c r="Y380" i="23"/>
  <c r="C381" i="23"/>
  <c r="D381" i="23"/>
  <c r="E381" i="23"/>
  <c r="F381" i="23"/>
  <c r="G381" i="23"/>
  <c r="H381" i="23"/>
  <c r="I381" i="23"/>
  <c r="J381" i="23"/>
  <c r="K381" i="23"/>
  <c r="L381" i="23"/>
  <c r="M381" i="23"/>
  <c r="N381" i="23"/>
  <c r="O381" i="23"/>
  <c r="P381" i="23"/>
  <c r="Q381" i="23"/>
  <c r="R381" i="23"/>
  <c r="S381" i="23"/>
  <c r="T381" i="23"/>
  <c r="U381" i="23"/>
  <c r="V381" i="23"/>
  <c r="W381" i="23"/>
  <c r="X381" i="23"/>
  <c r="Y381" i="23"/>
  <c r="C382" i="23"/>
  <c r="D382" i="23"/>
  <c r="E382" i="23"/>
  <c r="F382" i="23"/>
  <c r="G382" i="23"/>
  <c r="H382" i="23"/>
  <c r="I382" i="23"/>
  <c r="J382" i="23"/>
  <c r="K382" i="23"/>
  <c r="L382" i="23"/>
  <c r="M382" i="23"/>
  <c r="N382" i="23"/>
  <c r="O382" i="23"/>
  <c r="P382" i="23"/>
  <c r="Q382" i="23"/>
  <c r="R382" i="23"/>
  <c r="S382" i="23"/>
  <c r="T382" i="23"/>
  <c r="U382" i="23"/>
  <c r="V382" i="23"/>
  <c r="W382" i="23"/>
  <c r="X382" i="23"/>
  <c r="Y382" i="23"/>
  <c r="C383" i="23"/>
  <c r="D383" i="23"/>
  <c r="E383" i="23"/>
  <c r="F383" i="23"/>
  <c r="G383" i="23"/>
  <c r="H383" i="23"/>
  <c r="I383" i="23"/>
  <c r="J383" i="23"/>
  <c r="K383" i="23"/>
  <c r="L383" i="23"/>
  <c r="M383" i="23"/>
  <c r="N383" i="23"/>
  <c r="O383" i="23"/>
  <c r="P383" i="23"/>
  <c r="Q383" i="23"/>
  <c r="R383" i="23"/>
  <c r="S383" i="23"/>
  <c r="T383" i="23"/>
  <c r="U383" i="23"/>
  <c r="V383" i="23"/>
  <c r="W383" i="23"/>
  <c r="X383" i="23"/>
  <c r="Y383" i="23"/>
  <c r="C384" i="23"/>
  <c r="D384" i="23"/>
  <c r="E384" i="23"/>
  <c r="F384" i="23"/>
  <c r="G384" i="23"/>
  <c r="H384" i="23"/>
  <c r="I384" i="23"/>
  <c r="J384" i="23"/>
  <c r="K384" i="23"/>
  <c r="L384" i="23"/>
  <c r="M384" i="23"/>
  <c r="N384" i="23"/>
  <c r="O384" i="23"/>
  <c r="P384" i="23"/>
  <c r="Q384" i="23"/>
  <c r="R384" i="23"/>
  <c r="S384" i="23"/>
  <c r="T384" i="23"/>
  <c r="U384" i="23"/>
  <c r="V384" i="23"/>
  <c r="W384" i="23"/>
  <c r="X384" i="23"/>
  <c r="Y384" i="23"/>
  <c r="C385" i="23"/>
  <c r="D385" i="23"/>
  <c r="E385" i="23"/>
  <c r="F385" i="23"/>
  <c r="G385" i="23"/>
  <c r="H385" i="23"/>
  <c r="I385" i="23"/>
  <c r="J385" i="23"/>
  <c r="K385" i="23"/>
  <c r="L385" i="23"/>
  <c r="M385" i="23"/>
  <c r="N385" i="23"/>
  <c r="O385" i="23"/>
  <c r="P385" i="23"/>
  <c r="Q385" i="23"/>
  <c r="R385" i="23"/>
  <c r="S385" i="23"/>
  <c r="T385" i="23"/>
  <c r="U385" i="23"/>
  <c r="V385" i="23"/>
  <c r="W385" i="23"/>
  <c r="X385" i="23"/>
  <c r="Y385" i="23"/>
  <c r="C386" i="23"/>
  <c r="D386" i="23"/>
  <c r="E386" i="23"/>
  <c r="F386" i="23"/>
  <c r="G386" i="23"/>
  <c r="H386" i="23"/>
  <c r="I386" i="23"/>
  <c r="J386" i="23"/>
  <c r="K386" i="23"/>
  <c r="L386" i="23"/>
  <c r="M386" i="23"/>
  <c r="N386" i="23"/>
  <c r="O386" i="23"/>
  <c r="P386" i="23"/>
  <c r="Q386" i="23"/>
  <c r="R386" i="23"/>
  <c r="S386" i="23"/>
  <c r="T386" i="23"/>
  <c r="U386" i="23"/>
  <c r="V386" i="23"/>
  <c r="W386" i="23"/>
  <c r="X386" i="23"/>
  <c r="Y386" i="23"/>
  <c r="C387" i="23"/>
  <c r="D387" i="23"/>
  <c r="E387" i="23"/>
  <c r="F387" i="23"/>
  <c r="G387" i="23"/>
  <c r="H387" i="23"/>
  <c r="I387" i="23"/>
  <c r="J387" i="23"/>
  <c r="K387" i="23"/>
  <c r="L387" i="23"/>
  <c r="M387" i="23"/>
  <c r="N387" i="23"/>
  <c r="O387" i="23"/>
  <c r="P387" i="23"/>
  <c r="Q387" i="23"/>
  <c r="R387" i="23"/>
  <c r="S387" i="23"/>
  <c r="T387" i="23"/>
  <c r="U387" i="23"/>
  <c r="V387" i="23"/>
  <c r="W387" i="23"/>
  <c r="X387" i="23"/>
  <c r="Y387" i="23"/>
  <c r="C388" i="23"/>
  <c r="D388" i="23"/>
  <c r="E388" i="23"/>
  <c r="F388" i="23"/>
  <c r="G388" i="23"/>
  <c r="H388" i="23"/>
  <c r="I388" i="23"/>
  <c r="J388" i="23"/>
  <c r="K388" i="23"/>
  <c r="L388" i="23"/>
  <c r="M388" i="23"/>
  <c r="N388" i="23"/>
  <c r="O388" i="23"/>
  <c r="P388" i="23"/>
  <c r="Q388" i="23"/>
  <c r="R388" i="23"/>
  <c r="S388" i="23"/>
  <c r="T388" i="23"/>
  <c r="U388" i="23"/>
  <c r="V388" i="23"/>
  <c r="W388" i="23"/>
  <c r="X388" i="23"/>
  <c r="Y388" i="23"/>
  <c r="C389" i="23"/>
  <c r="D389" i="23"/>
  <c r="E389" i="23"/>
  <c r="F389" i="23"/>
  <c r="G389" i="23"/>
  <c r="H389" i="23"/>
  <c r="I389" i="23"/>
  <c r="J389" i="23"/>
  <c r="K389" i="23"/>
  <c r="L389" i="23"/>
  <c r="M389" i="23"/>
  <c r="N389" i="23"/>
  <c r="O389" i="23"/>
  <c r="P389" i="23"/>
  <c r="Q389" i="23"/>
  <c r="R389" i="23"/>
  <c r="S389" i="23"/>
  <c r="T389" i="23"/>
  <c r="U389" i="23"/>
  <c r="V389" i="23"/>
  <c r="W389" i="23"/>
  <c r="X389" i="23"/>
  <c r="Y389" i="23"/>
  <c r="C390" i="23"/>
  <c r="D390" i="23"/>
  <c r="E390" i="23"/>
  <c r="F390" i="23"/>
  <c r="G390" i="23"/>
  <c r="H390" i="23"/>
  <c r="I390" i="23"/>
  <c r="J390" i="23"/>
  <c r="K390" i="23"/>
  <c r="L390" i="23"/>
  <c r="M390" i="23"/>
  <c r="N390" i="23"/>
  <c r="O390" i="23"/>
  <c r="P390" i="23"/>
  <c r="Q390" i="23"/>
  <c r="R390" i="23"/>
  <c r="S390" i="23"/>
  <c r="T390" i="23"/>
  <c r="U390" i="23"/>
  <c r="V390" i="23"/>
  <c r="W390" i="23"/>
  <c r="X390" i="23"/>
  <c r="Y390" i="23"/>
  <c r="C391" i="23"/>
  <c r="D391" i="23"/>
  <c r="E391" i="23"/>
  <c r="F391" i="23"/>
  <c r="G391" i="23"/>
  <c r="H391" i="23"/>
  <c r="I391" i="23"/>
  <c r="J391" i="23"/>
  <c r="K391" i="23"/>
  <c r="L391" i="23"/>
  <c r="M391" i="23"/>
  <c r="N391" i="23"/>
  <c r="O391" i="23"/>
  <c r="P391" i="23"/>
  <c r="Q391" i="23"/>
  <c r="R391" i="23"/>
  <c r="S391" i="23"/>
  <c r="T391" i="23"/>
  <c r="U391" i="23"/>
  <c r="V391" i="23"/>
  <c r="W391" i="23"/>
  <c r="X391" i="23"/>
  <c r="Y391" i="23"/>
  <c r="C392" i="23"/>
  <c r="D392" i="23"/>
  <c r="E392" i="23"/>
  <c r="F392" i="23"/>
  <c r="G392" i="23"/>
  <c r="H392" i="23"/>
  <c r="I392" i="23"/>
  <c r="J392" i="23"/>
  <c r="K392" i="23"/>
  <c r="L392" i="23"/>
  <c r="M392" i="23"/>
  <c r="N392" i="23"/>
  <c r="O392" i="23"/>
  <c r="P392" i="23"/>
  <c r="Q392" i="23"/>
  <c r="R392" i="23"/>
  <c r="S392" i="23"/>
  <c r="T392" i="23"/>
  <c r="U392" i="23"/>
  <c r="V392" i="23"/>
  <c r="W392" i="23"/>
  <c r="X392" i="23"/>
  <c r="Y392" i="23"/>
  <c r="C393" i="23"/>
  <c r="D393" i="23"/>
  <c r="E393" i="23"/>
  <c r="F393" i="23"/>
  <c r="G393" i="23"/>
  <c r="H393" i="23"/>
  <c r="I393" i="23"/>
  <c r="J393" i="23"/>
  <c r="K393" i="23"/>
  <c r="L393" i="23"/>
  <c r="M393" i="23"/>
  <c r="N393" i="23"/>
  <c r="O393" i="23"/>
  <c r="P393" i="23"/>
  <c r="Q393" i="23"/>
  <c r="R393" i="23"/>
  <c r="S393" i="23"/>
  <c r="T393" i="23"/>
  <c r="U393" i="23"/>
  <c r="V393" i="23"/>
  <c r="W393" i="23"/>
  <c r="X393" i="23"/>
  <c r="Y393" i="23"/>
  <c r="C394" i="23"/>
  <c r="D394" i="23"/>
  <c r="E394" i="23"/>
  <c r="F394" i="23"/>
  <c r="G394" i="23"/>
  <c r="H394" i="23"/>
  <c r="I394" i="23"/>
  <c r="J394" i="23"/>
  <c r="K394" i="23"/>
  <c r="L394" i="23"/>
  <c r="M394" i="23"/>
  <c r="N394" i="23"/>
  <c r="O394" i="23"/>
  <c r="P394" i="23"/>
  <c r="Q394" i="23"/>
  <c r="R394" i="23"/>
  <c r="S394" i="23"/>
  <c r="T394" i="23"/>
  <c r="U394" i="23"/>
  <c r="V394" i="23"/>
  <c r="W394" i="23"/>
  <c r="X394" i="23"/>
  <c r="Y394" i="23"/>
  <c r="C395" i="23"/>
  <c r="D395" i="23"/>
  <c r="E395" i="23"/>
  <c r="F395" i="23"/>
  <c r="G395" i="23"/>
  <c r="H395" i="23"/>
  <c r="I395" i="23"/>
  <c r="J395" i="23"/>
  <c r="K395" i="23"/>
  <c r="L395" i="23"/>
  <c r="M395" i="23"/>
  <c r="N395" i="23"/>
  <c r="O395" i="23"/>
  <c r="P395" i="23"/>
  <c r="Q395" i="23"/>
  <c r="R395" i="23"/>
  <c r="S395" i="23"/>
  <c r="T395" i="23"/>
  <c r="U395" i="23"/>
  <c r="V395" i="23"/>
  <c r="W395" i="23"/>
  <c r="X395" i="23"/>
  <c r="Y395" i="23"/>
  <c r="C396" i="23"/>
  <c r="D396" i="23"/>
  <c r="E396" i="23"/>
  <c r="F396" i="23"/>
  <c r="G396" i="23"/>
  <c r="H396" i="23"/>
  <c r="I396" i="23"/>
  <c r="J396" i="23"/>
  <c r="K396" i="23"/>
  <c r="L396" i="23"/>
  <c r="M396" i="23"/>
  <c r="N396" i="23"/>
  <c r="O396" i="23"/>
  <c r="P396" i="23"/>
  <c r="Q396" i="23"/>
  <c r="R396" i="23"/>
  <c r="S396" i="23"/>
  <c r="T396" i="23"/>
  <c r="U396" i="23"/>
  <c r="V396" i="23"/>
  <c r="W396" i="23"/>
  <c r="X396" i="23"/>
  <c r="Y396" i="23"/>
  <c r="C397" i="23"/>
  <c r="D397" i="23"/>
  <c r="E397" i="23"/>
  <c r="F397" i="23"/>
  <c r="G397" i="23"/>
  <c r="H397" i="23"/>
  <c r="I397" i="23"/>
  <c r="J397" i="23"/>
  <c r="K397" i="23"/>
  <c r="L397" i="23"/>
  <c r="M397" i="23"/>
  <c r="N397" i="23"/>
  <c r="O397" i="23"/>
  <c r="P397" i="23"/>
  <c r="Q397" i="23"/>
  <c r="R397" i="23"/>
  <c r="S397" i="23"/>
  <c r="T397" i="23"/>
  <c r="U397" i="23"/>
  <c r="V397" i="23"/>
  <c r="W397" i="23"/>
  <c r="X397" i="23"/>
  <c r="Y397" i="23"/>
  <c r="C398" i="23"/>
  <c r="D398" i="23"/>
  <c r="E398" i="23"/>
  <c r="F398" i="23"/>
  <c r="G398" i="23"/>
  <c r="H398" i="23"/>
  <c r="I398" i="23"/>
  <c r="J398" i="23"/>
  <c r="K398" i="23"/>
  <c r="L398" i="23"/>
  <c r="M398" i="23"/>
  <c r="N398" i="23"/>
  <c r="O398" i="23"/>
  <c r="P398" i="23"/>
  <c r="Q398" i="23"/>
  <c r="R398" i="23"/>
  <c r="S398" i="23"/>
  <c r="T398" i="23"/>
  <c r="U398" i="23"/>
  <c r="V398" i="23"/>
  <c r="W398" i="23"/>
  <c r="X398" i="23"/>
  <c r="Y398" i="23"/>
  <c r="C399" i="23"/>
  <c r="D399" i="23"/>
  <c r="E399" i="23"/>
  <c r="F399" i="23"/>
  <c r="G399" i="23"/>
  <c r="H399" i="23"/>
  <c r="I399" i="23"/>
  <c r="J399" i="23"/>
  <c r="K399" i="23"/>
  <c r="L399" i="23"/>
  <c r="M399" i="23"/>
  <c r="N399" i="23"/>
  <c r="O399" i="23"/>
  <c r="P399" i="23"/>
  <c r="Q399" i="23"/>
  <c r="R399" i="23"/>
  <c r="S399" i="23"/>
  <c r="T399" i="23"/>
  <c r="U399" i="23"/>
  <c r="V399" i="23"/>
  <c r="W399" i="23"/>
  <c r="X399" i="23"/>
  <c r="Y399" i="23"/>
  <c r="C400" i="23"/>
  <c r="D400" i="23"/>
  <c r="E400" i="23"/>
  <c r="F400" i="23"/>
  <c r="G400" i="23"/>
  <c r="H400" i="23"/>
  <c r="I400" i="23"/>
  <c r="J400" i="23"/>
  <c r="K400" i="23"/>
  <c r="L400" i="23"/>
  <c r="M400" i="23"/>
  <c r="N400" i="23"/>
  <c r="O400" i="23"/>
  <c r="P400" i="23"/>
  <c r="Q400" i="23"/>
  <c r="R400" i="23"/>
  <c r="S400" i="23"/>
  <c r="T400" i="23"/>
  <c r="U400" i="23"/>
  <c r="V400" i="23"/>
  <c r="W400" i="23"/>
  <c r="X400" i="23"/>
  <c r="Y400" i="23"/>
  <c r="C401" i="23"/>
  <c r="D401" i="23"/>
  <c r="E401" i="23"/>
  <c r="F401" i="23"/>
  <c r="G401" i="23"/>
  <c r="H401" i="23"/>
  <c r="I401" i="23"/>
  <c r="J401" i="23"/>
  <c r="K401" i="23"/>
  <c r="L401" i="23"/>
  <c r="M401" i="23"/>
  <c r="N401" i="23"/>
  <c r="O401" i="23"/>
  <c r="P401" i="23"/>
  <c r="Q401" i="23"/>
  <c r="R401" i="23"/>
  <c r="S401" i="23"/>
  <c r="T401" i="23"/>
  <c r="U401" i="23"/>
  <c r="V401" i="23"/>
  <c r="W401" i="23"/>
  <c r="X401" i="23"/>
  <c r="Y401" i="23"/>
  <c r="C402" i="23"/>
  <c r="D402" i="23"/>
  <c r="E402" i="23"/>
  <c r="F402" i="23"/>
  <c r="G402" i="23"/>
  <c r="H402" i="23"/>
  <c r="I402" i="23"/>
  <c r="J402" i="23"/>
  <c r="K402" i="23"/>
  <c r="L402" i="23"/>
  <c r="M402" i="23"/>
  <c r="N402" i="23"/>
  <c r="O402" i="23"/>
  <c r="P402" i="23"/>
  <c r="Q402" i="23"/>
  <c r="R402" i="23"/>
  <c r="S402" i="23"/>
  <c r="T402" i="23"/>
  <c r="U402" i="23"/>
  <c r="V402" i="23"/>
  <c r="W402" i="23"/>
  <c r="X402" i="23"/>
  <c r="Y402" i="23"/>
  <c r="C403" i="23"/>
  <c r="D403" i="23"/>
  <c r="E403" i="23"/>
  <c r="F403" i="23"/>
  <c r="G403" i="23"/>
  <c r="H403" i="23"/>
  <c r="I403" i="23"/>
  <c r="J403" i="23"/>
  <c r="K403" i="23"/>
  <c r="L403" i="23"/>
  <c r="M403" i="23"/>
  <c r="N403" i="23"/>
  <c r="O403" i="23"/>
  <c r="P403" i="23"/>
  <c r="Q403" i="23"/>
  <c r="R403" i="23"/>
  <c r="S403" i="23"/>
  <c r="T403" i="23"/>
  <c r="U403" i="23"/>
  <c r="V403" i="23"/>
  <c r="W403" i="23"/>
  <c r="X403" i="23"/>
  <c r="Y403" i="23"/>
  <c r="C404" i="23"/>
  <c r="D404" i="23"/>
  <c r="E404" i="23"/>
  <c r="F404" i="23"/>
  <c r="G404" i="23"/>
  <c r="H404" i="23"/>
  <c r="I404" i="23"/>
  <c r="J404" i="23"/>
  <c r="K404" i="23"/>
  <c r="L404" i="23"/>
  <c r="M404" i="23"/>
  <c r="N404" i="23"/>
  <c r="O404" i="23"/>
  <c r="P404" i="23"/>
  <c r="Q404" i="23"/>
  <c r="R404" i="23"/>
  <c r="S404" i="23"/>
  <c r="T404" i="23"/>
  <c r="U404" i="23"/>
  <c r="V404" i="23"/>
  <c r="W404" i="23"/>
  <c r="X404" i="23"/>
  <c r="Y404" i="23"/>
  <c r="C405" i="23"/>
  <c r="D405" i="23"/>
  <c r="E405" i="23"/>
  <c r="F405" i="23"/>
  <c r="G405" i="23"/>
  <c r="H405" i="23"/>
  <c r="I405" i="23"/>
  <c r="J405" i="23"/>
  <c r="K405" i="23"/>
  <c r="L405" i="23"/>
  <c r="M405" i="23"/>
  <c r="N405" i="23"/>
  <c r="O405" i="23"/>
  <c r="P405" i="23"/>
  <c r="Q405" i="23"/>
  <c r="R405" i="23"/>
  <c r="S405" i="23"/>
  <c r="T405" i="23"/>
  <c r="U405" i="23"/>
  <c r="V405" i="23"/>
  <c r="W405" i="23"/>
  <c r="X405" i="23"/>
  <c r="Y405" i="23"/>
  <c r="C406" i="23"/>
  <c r="D406" i="23"/>
  <c r="E406" i="23"/>
  <c r="F406" i="23"/>
  <c r="G406" i="23"/>
  <c r="H406" i="23"/>
  <c r="I406" i="23"/>
  <c r="J406" i="23"/>
  <c r="K406" i="23"/>
  <c r="L406" i="23"/>
  <c r="M406" i="23"/>
  <c r="N406" i="23"/>
  <c r="O406" i="23"/>
  <c r="P406" i="23"/>
  <c r="Q406" i="23"/>
  <c r="R406" i="23"/>
  <c r="S406" i="23"/>
  <c r="T406" i="23"/>
  <c r="U406" i="23"/>
  <c r="V406" i="23"/>
  <c r="W406" i="23"/>
  <c r="X406" i="23"/>
  <c r="Y406" i="23"/>
  <c r="C407" i="23"/>
  <c r="D407" i="23"/>
  <c r="E407" i="23"/>
  <c r="F407" i="23"/>
  <c r="G407" i="23"/>
  <c r="H407" i="23"/>
  <c r="I407" i="23"/>
  <c r="J407" i="23"/>
  <c r="K407" i="23"/>
  <c r="L407" i="23"/>
  <c r="M407" i="23"/>
  <c r="N407" i="23"/>
  <c r="O407" i="23"/>
  <c r="P407" i="23"/>
  <c r="Q407" i="23"/>
  <c r="R407" i="23"/>
  <c r="S407" i="23"/>
  <c r="T407" i="23"/>
  <c r="U407" i="23"/>
  <c r="V407" i="23"/>
  <c r="W407" i="23"/>
  <c r="X407" i="23"/>
  <c r="Y407" i="23"/>
  <c r="C408" i="23"/>
  <c r="D408" i="23"/>
  <c r="E408" i="23"/>
  <c r="F408" i="23"/>
  <c r="G408" i="23"/>
  <c r="H408" i="23"/>
  <c r="I408" i="23"/>
  <c r="J408" i="23"/>
  <c r="K408" i="23"/>
  <c r="L408" i="23"/>
  <c r="M408" i="23"/>
  <c r="N408" i="23"/>
  <c r="O408" i="23"/>
  <c r="P408" i="23"/>
  <c r="Q408" i="23"/>
  <c r="R408" i="23"/>
  <c r="S408" i="23"/>
  <c r="T408" i="23"/>
  <c r="U408" i="23"/>
  <c r="V408" i="23"/>
  <c r="W408" i="23"/>
  <c r="X408" i="23"/>
  <c r="Y408" i="23"/>
  <c r="C409" i="23"/>
  <c r="D409" i="23"/>
  <c r="E409" i="23"/>
  <c r="F409" i="23"/>
  <c r="G409" i="23"/>
  <c r="H409" i="23"/>
  <c r="I409" i="23"/>
  <c r="J409" i="23"/>
  <c r="K409" i="23"/>
  <c r="L409" i="23"/>
  <c r="M409" i="23"/>
  <c r="N409" i="23"/>
  <c r="O409" i="23"/>
  <c r="P409" i="23"/>
  <c r="Q409" i="23"/>
  <c r="R409" i="23"/>
  <c r="S409" i="23"/>
  <c r="T409" i="23"/>
  <c r="U409" i="23"/>
  <c r="V409" i="23"/>
  <c r="W409" i="23"/>
  <c r="X409" i="23"/>
  <c r="Y409" i="23"/>
  <c r="C410" i="23"/>
  <c r="D410" i="23"/>
  <c r="E410" i="23"/>
  <c r="F410" i="23"/>
  <c r="G410" i="23"/>
  <c r="H410" i="23"/>
  <c r="I410" i="23"/>
  <c r="J410" i="23"/>
  <c r="K410" i="23"/>
  <c r="L410" i="23"/>
  <c r="M410" i="23"/>
  <c r="N410" i="23"/>
  <c r="O410" i="23"/>
  <c r="P410" i="23"/>
  <c r="Q410" i="23"/>
  <c r="R410" i="23"/>
  <c r="S410" i="23"/>
  <c r="T410" i="23"/>
  <c r="U410" i="23"/>
  <c r="V410" i="23"/>
  <c r="W410" i="23"/>
  <c r="X410" i="23"/>
  <c r="Y410" i="23"/>
  <c r="C411" i="23"/>
  <c r="D411" i="23"/>
  <c r="E411" i="23"/>
  <c r="F411" i="23"/>
  <c r="G411" i="23"/>
  <c r="H411" i="23"/>
  <c r="I411" i="23"/>
  <c r="J411" i="23"/>
  <c r="K411" i="23"/>
  <c r="L411" i="23"/>
  <c r="M411" i="23"/>
  <c r="N411" i="23"/>
  <c r="O411" i="23"/>
  <c r="P411" i="23"/>
  <c r="Q411" i="23"/>
  <c r="R411" i="23"/>
  <c r="S411" i="23"/>
  <c r="T411" i="23"/>
  <c r="U411" i="23"/>
  <c r="V411" i="23"/>
  <c r="W411" i="23"/>
  <c r="X411" i="23"/>
  <c r="Y411" i="23"/>
  <c r="C412" i="23"/>
  <c r="D412" i="23"/>
  <c r="E412" i="23"/>
  <c r="F412" i="23"/>
  <c r="G412" i="23"/>
  <c r="H412" i="23"/>
  <c r="I412" i="23"/>
  <c r="J412" i="23"/>
  <c r="K412" i="23"/>
  <c r="L412" i="23"/>
  <c r="M412" i="23"/>
  <c r="N412" i="23"/>
  <c r="O412" i="23"/>
  <c r="P412" i="23"/>
  <c r="Q412" i="23"/>
  <c r="R412" i="23"/>
  <c r="S412" i="23"/>
  <c r="T412" i="23"/>
  <c r="U412" i="23"/>
  <c r="V412" i="23"/>
  <c r="W412" i="23"/>
  <c r="X412" i="23"/>
  <c r="Y412" i="23"/>
  <c r="C413" i="23"/>
  <c r="D413" i="23"/>
  <c r="E413" i="23"/>
  <c r="F413" i="23"/>
  <c r="G413" i="23"/>
  <c r="H413" i="23"/>
  <c r="I413" i="23"/>
  <c r="J413" i="23"/>
  <c r="K413" i="23"/>
  <c r="L413" i="23"/>
  <c r="M413" i="23"/>
  <c r="N413" i="23"/>
  <c r="O413" i="23"/>
  <c r="P413" i="23"/>
  <c r="Q413" i="23"/>
  <c r="R413" i="23"/>
  <c r="S413" i="23"/>
  <c r="T413" i="23"/>
  <c r="U413" i="23"/>
  <c r="V413" i="23"/>
  <c r="W413" i="23"/>
  <c r="X413" i="23"/>
  <c r="Y413" i="23"/>
  <c r="C414" i="23"/>
  <c r="D414" i="23"/>
  <c r="E414" i="23"/>
  <c r="F414" i="23"/>
  <c r="G414" i="23"/>
  <c r="H414" i="23"/>
  <c r="I414" i="23"/>
  <c r="J414" i="23"/>
  <c r="K414" i="23"/>
  <c r="L414" i="23"/>
  <c r="M414" i="23"/>
  <c r="N414" i="23"/>
  <c r="O414" i="23"/>
  <c r="P414" i="23"/>
  <c r="Q414" i="23"/>
  <c r="R414" i="23"/>
  <c r="S414" i="23"/>
  <c r="T414" i="23"/>
  <c r="U414" i="23"/>
  <c r="V414" i="23"/>
  <c r="W414" i="23"/>
  <c r="X414" i="23"/>
  <c r="Y414" i="23"/>
  <c r="C415" i="23"/>
  <c r="D415" i="23"/>
  <c r="E415" i="23"/>
  <c r="F415" i="23"/>
  <c r="G415" i="23"/>
  <c r="H415" i="23"/>
  <c r="I415" i="23"/>
  <c r="J415" i="23"/>
  <c r="K415" i="23"/>
  <c r="L415" i="23"/>
  <c r="M415" i="23"/>
  <c r="N415" i="23"/>
  <c r="O415" i="23"/>
  <c r="P415" i="23"/>
  <c r="Q415" i="23"/>
  <c r="R415" i="23"/>
  <c r="S415" i="23"/>
  <c r="T415" i="23"/>
  <c r="U415" i="23"/>
  <c r="V415" i="23"/>
  <c r="W415" i="23"/>
  <c r="X415" i="23"/>
  <c r="Y415" i="23"/>
  <c r="D2" i="23"/>
  <c r="E2" i="23"/>
  <c r="F2" i="23"/>
  <c r="G2" i="23"/>
  <c r="H2" i="23"/>
  <c r="I2" i="23"/>
  <c r="J2" i="23"/>
  <c r="K2" i="23"/>
  <c r="L2" i="23"/>
  <c r="M2" i="23"/>
  <c r="N2" i="23"/>
  <c r="O2" i="23"/>
  <c r="P2" i="23"/>
  <c r="Q2" i="23"/>
  <c r="R2" i="23"/>
  <c r="S2" i="23"/>
  <c r="T2" i="23"/>
  <c r="U2" i="23"/>
  <c r="V2" i="23"/>
  <c r="W2" i="23"/>
  <c r="X2" i="23"/>
  <c r="Y2" i="23"/>
  <c r="C2" i="23"/>
  <c r="J46" i="21" l="1"/>
  <c r="AE417" i="22"/>
  <c r="AK417" i="22" s="1"/>
  <c r="AE413" i="22"/>
  <c r="AK413" i="22" s="1"/>
  <c r="AE409" i="22"/>
  <c r="AK409" i="22" s="1"/>
  <c r="AE405" i="22"/>
  <c r="AK405" i="22" s="1"/>
  <c r="AE401" i="22"/>
  <c r="AK401" i="22" s="1"/>
  <c r="AE397" i="22"/>
  <c r="AK397" i="22" s="1"/>
  <c r="AE393" i="22"/>
  <c r="AK393" i="22" s="1"/>
  <c r="AE389" i="22"/>
  <c r="AK389" i="22" s="1"/>
  <c r="AE385" i="22"/>
  <c r="AK385" i="22" s="1"/>
  <c r="AE381" i="22"/>
  <c r="AK381" i="22" s="1"/>
  <c r="AE377" i="22"/>
  <c r="AK377" i="22" s="1"/>
  <c r="AE373" i="22"/>
  <c r="AK373" i="22" s="1"/>
  <c r="AE369" i="22"/>
  <c r="AK369" i="22" s="1"/>
  <c r="AE365" i="22"/>
  <c r="AK365" i="22" s="1"/>
  <c r="AE361" i="22"/>
  <c r="AK361" i="22" s="1"/>
  <c r="AE357" i="22"/>
  <c r="AK357" i="22" s="1"/>
  <c r="AE353" i="22"/>
  <c r="AK353" i="22" s="1"/>
  <c r="AE349" i="22"/>
  <c r="AK349" i="22" s="1"/>
  <c r="AE345" i="22"/>
  <c r="AK345" i="22" s="1"/>
  <c r="AE341" i="22"/>
  <c r="AK341" i="22" s="1"/>
  <c r="AE337" i="22"/>
  <c r="AK337" i="22" s="1"/>
  <c r="AE333" i="22"/>
  <c r="AK333" i="22" s="1"/>
  <c r="AE329" i="22"/>
  <c r="AK329" i="22" s="1"/>
  <c r="AE325" i="22"/>
  <c r="AK325" i="22" s="1"/>
  <c r="AE321" i="22"/>
  <c r="AK321" i="22" s="1"/>
  <c r="AE317" i="22"/>
  <c r="AK317" i="22" s="1"/>
  <c r="AE313" i="22"/>
  <c r="AK313" i="22" s="1"/>
  <c r="AE309" i="22"/>
  <c r="AK309" i="22" s="1"/>
  <c r="AE305" i="22"/>
  <c r="AK305" i="22" s="1"/>
  <c r="AE301" i="22"/>
  <c r="AK301" i="22" s="1"/>
  <c r="AE297" i="22"/>
  <c r="AK297" i="22" s="1"/>
  <c r="AE293" i="22"/>
  <c r="AK293" i="22" s="1"/>
  <c r="AE289" i="22"/>
  <c r="AK289" i="22" s="1"/>
  <c r="AE285" i="22"/>
  <c r="AK285" i="22" s="1"/>
  <c r="AE281" i="22"/>
  <c r="AK281" i="22" s="1"/>
  <c r="AE277" i="22"/>
  <c r="AK277" i="22" s="1"/>
  <c r="AE273" i="22"/>
  <c r="AK273" i="22" s="1"/>
  <c r="AE269" i="22"/>
  <c r="AK269" i="22" s="1"/>
  <c r="AE265" i="22"/>
  <c r="AK265" i="22" s="1"/>
  <c r="AE261" i="22"/>
  <c r="AK261" i="22" s="1"/>
  <c r="AE257" i="22"/>
  <c r="AK257" i="22" s="1"/>
  <c r="AE253" i="22"/>
  <c r="AK253" i="22" s="1"/>
  <c r="AE249" i="22"/>
  <c r="AK249" i="22" s="1"/>
  <c r="AE245" i="22"/>
  <c r="AK245" i="22" s="1"/>
  <c r="AE241" i="22"/>
  <c r="AK241" i="22" s="1"/>
  <c r="AE237" i="22"/>
  <c r="AK237" i="22" s="1"/>
  <c r="AE233" i="22"/>
  <c r="AK233" i="22" s="1"/>
  <c r="AE229" i="22"/>
  <c r="AK229" i="22" s="1"/>
  <c r="AE225" i="22"/>
  <c r="AK225" i="22" s="1"/>
  <c r="AE221" i="22"/>
  <c r="AK221" i="22" s="1"/>
  <c r="AE217" i="22"/>
  <c r="AK217" i="22" s="1"/>
  <c r="AE213" i="22"/>
  <c r="AK213" i="22" s="1"/>
  <c r="AE209" i="22"/>
  <c r="AK209" i="22" s="1"/>
  <c r="AE205" i="22"/>
  <c r="AK205" i="22" s="1"/>
  <c r="AE201" i="22"/>
  <c r="AK201" i="22" s="1"/>
  <c r="AE197" i="22"/>
  <c r="AK197" i="22" s="1"/>
  <c r="AE193" i="22"/>
  <c r="AK193" i="22" s="1"/>
  <c r="AE189" i="22"/>
  <c r="AK189" i="22" s="1"/>
  <c r="AE185" i="22"/>
  <c r="AK185" i="22" s="1"/>
  <c r="AE181" i="22"/>
  <c r="AK181" i="22" s="1"/>
  <c r="AE177" i="22"/>
  <c r="AK177" i="22" s="1"/>
  <c r="AE173" i="22"/>
  <c r="AK173" i="22" s="1"/>
  <c r="AE169" i="22"/>
  <c r="AK169" i="22" s="1"/>
  <c r="AE165" i="22"/>
  <c r="AK165" i="22" s="1"/>
  <c r="AE161" i="22"/>
  <c r="AK161" i="22" s="1"/>
  <c r="AE157" i="22"/>
  <c r="AK157" i="22" s="1"/>
  <c r="AE153" i="22"/>
  <c r="AK153" i="22" s="1"/>
  <c r="AE149" i="22"/>
  <c r="AK149" i="22" s="1"/>
  <c r="AE145" i="22"/>
  <c r="AK145" i="22" s="1"/>
  <c r="AE141" i="22"/>
  <c r="AK141" i="22" s="1"/>
  <c r="AE137" i="22"/>
  <c r="AK137" i="22" s="1"/>
  <c r="AE133" i="22"/>
  <c r="AK133" i="22" s="1"/>
  <c r="AE129" i="22"/>
  <c r="AK129" i="22" s="1"/>
  <c r="AE125" i="22"/>
  <c r="AK125" i="22" s="1"/>
  <c r="AE121" i="22"/>
  <c r="AK121" i="22" s="1"/>
  <c r="AE117" i="22"/>
  <c r="AK117" i="22" s="1"/>
  <c r="AE113" i="22"/>
  <c r="AK113" i="22" s="1"/>
  <c r="AE109" i="22"/>
  <c r="AK109" i="22" s="1"/>
  <c r="AE105" i="22"/>
  <c r="AK105" i="22" s="1"/>
  <c r="AE101" i="22"/>
  <c r="AK101" i="22" s="1"/>
  <c r="AE97" i="22"/>
  <c r="AK97" i="22" s="1"/>
  <c r="AE93" i="22"/>
  <c r="AK93" i="22" s="1"/>
  <c r="AE89" i="22"/>
  <c r="AK89" i="22" s="1"/>
  <c r="AE85" i="22"/>
  <c r="AK85" i="22" s="1"/>
  <c r="AE81" i="22"/>
  <c r="AK81" i="22" s="1"/>
  <c r="AE77" i="22"/>
  <c r="AK77" i="22" s="1"/>
  <c r="AE73" i="22"/>
  <c r="AK73" i="22" s="1"/>
  <c r="AE69" i="22"/>
  <c r="AK69" i="22" s="1"/>
  <c r="AE65" i="22"/>
  <c r="AK65" i="22" s="1"/>
  <c r="AE61" i="22"/>
  <c r="AK61" i="22" s="1"/>
  <c r="AE57" i="22"/>
  <c r="AK57" i="22" s="1"/>
  <c r="AE53" i="22"/>
  <c r="AK53" i="22" s="1"/>
  <c r="AE49" i="22"/>
  <c r="AK49" i="22" s="1"/>
  <c r="AE45" i="22"/>
  <c r="AK45" i="22" s="1"/>
  <c r="AE41" i="22"/>
  <c r="AK41" i="22" s="1"/>
  <c r="AE37" i="22"/>
  <c r="AK37" i="22" s="1"/>
  <c r="AE33" i="22"/>
  <c r="AK33" i="22" s="1"/>
  <c r="AE29" i="22"/>
  <c r="AK29" i="22" s="1"/>
  <c r="AE25" i="22"/>
  <c r="AK25" i="22" s="1"/>
  <c r="AE21" i="22"/>
  <c r="AK21" i="22" s="1"/>
  <c r="AE17" i="22"/>
  <c r="AK17" i="22" s="1"/>
  <c r="AE13" i="22"/>
  <c r="AK13" i="22" s="1"/>
  <c r="AE9" i="22"/>
  <c r="AK9" i="22" s="1"/>
  <c r="AE5" i="22"/>
  <c r="AK5" i="22" s="1"/>
  <c r="AE416" i="22"/>
  <c r="AK416" i="22" s="1"/>
  <c r="AE412" i="22"/>
  <c r="AK412" i="22" s="1"/>
  <c r="AE408" i="22"/>
  <c r="AK408" i="22" s="1"/>
  <c r="AE404" i="22"/>
  <c r="AK404" i="22" s="1"/>
  <c r="AE400" i="22"/>
  <c r="AK400" i="22" s="1"/>
  <c r="AE396" i="22"/>
  <c r="AK396" i="22" s="1"/>
  <c r="AE392" i="22"/>
  <c r="AK392" i="22" s="1"/>
  <c r="AE388" i="22"/>
  <c r="AK388" i="22" s="1"/>
  <c r="AE384" i="22"/>
  <c r="AK384" i="22" s="1"/>
  <c r="AE380" i="22"/>
  <c r="AK380" i="22" s="1"/>
  <c r="AE376" i="22"/>
  <c r="AK376" i="22" s="1"/>
  <c r="AE372" i="22"/>
  <c r="AK372" i="22" s="1"/>
  <c r="AE368" i="22"/>
  <c r="AK368" i="22" s="1"/>
  <c r="AE364" i="22"/>
  <c r="AK364" i="22" s="1"/>
  <c r="AE360" i="22"/>
  <c r="AK360" i="22" s="1"/>
  <c r="AE356" i="22"/>
  <c r="AK356" i="22" s="1"/>
  <c r="AE352" i="22"/>
  <c r="AK352" i="22" s="1"/>
  <c r="AE348" i="22"/>
  <c r="AK348" i="22" s="1"/>
  <c r="AE344" i="22"/>
  <c r="AK344" i="22" s="1"/>
  <c r="AE340" i="22"/>
  <c r="AK340" i="22" s="1"/>
  <c r="AE336" i="22"/>
  <c r="AK336" i="22" s="1"/>
  <c r="AE332" i="22"/>
  <c r="AK332" i="22" s="1"/>
  <c r="AE328" i="22"/>
  <c r="AK328" i="22" s="1"/>
  <c r="AE324" i="22"/>
  <c r="AK324" i="22" s="1"/>
  <c r="AE320" i="22"/>
  <c r="AK320" i="22" s="1"/>
  <c r="AE316" i="22"/>
  <c r="AK316" i="22" s="1"/>
  <c r="AE312" i="22"/>
  <c r="AK312" i="22" s="1"/>
  <c r="AE308" i="22"/>
  <c r="AK308" i="22" s="1"/>
  <c r="AE304" i="22"/>
  <c r="AK304" i="22" s="1"/>
  <c r="AE300" i="22"/>
  <c r="AK300" i="22" s="1"/>
  <c r="AE296" i="22"/>
  <c r="AK296" i="22" s="1"/>
  <c r="AE292" i="22"/>
  <c r="AK292" i="22" s="1"/>
  <c r="AE288" i="22"/>
  <c r="AK288" i="22" s="1"/>
  <c r="AE284" i="22"/>
  <c r="AK284" i="22" s="1"/>
  <c r="AE280" i="22"/>
  <c r="AK280" i="22" s="1"/>
  <c r="AE276" i="22"/>
  <c r="AK276" i="22" s="1"/>
  <c r="AE272" i="22"/>
  <c r="AK272" i="22" s="1"/>
  <c r="AE268" i="22"/>
  <c r="AK268" i="22" s="1"/>
  <c r="AE264" i="22"/>
  <c r="AK264" i="22" s="1"/>
  <c r="AE260" i="22"/>
  <c r="AK260" i="22" s="1"/>
  <c r="AE256" i="22"/>
  <c r="AK256" i="22" s="1"/>
  <c r="AE252" i="22"/>
  <c r="AK252" i="22" s="1"/>
  <c r="AE248" i="22"/>
  <c r="AK248" i="22" s="1"/>
  <c r="AE244" i="22"/>
  <c r="AK244" i="22" s="1"/>
  <c r="AE240" i="22"/>
  <c r="AK240" i="22" s="1"/>
  <c r="AE236" i="22"/>
  <c r="AK236" i="22" s="1"/>
  <c r="AE232" i="22"/>
  <c r="AK232" i="22" s="1"/>
  <c r="AE228" i="22"/>
  <c r="AK228" i="22" s="1"/>
  <c r="AE224" i="22"/>
  <c r="AK224" i="22" s="1"/>
  <c r="AE220" i="22"/>
  <c r="AK220" i="22" s="1"/>
  <c r="AE216" i="22"/>
  <c r="AK216" i="22" s="1"/>
  <c r="AE212" i="22"/>
  <c r="AK212" i="22" s="1"/>
  <c r="AE208" i="22"/>
  <c r="AK208" i="22" s="1"/>
  <c r="AE204" i="22"/>
  <c r="AK204" i="22" s="1"/>
  <c r="AE200" i="22"/>
  <c r="AK200" i="22" s="1"/>
  <c r="AE196" i="22"/>
  <c r="AK196" i="22" s="1"/>
  <c r="AE192" i="22"/>
  <c r="AK192" i="22" s="1"/>
  <c r="AE188" i="22"/>
  <c r="AK188" i="22" s="1"/>
  <c r="AE184" i="22"/>
  <c r="AK184" i="22" s="1"/>
  <c r="AE180" i="22"/>
  <c r="AK180" i="22" s="1"/>
  <c r="AE176" i="22"/>
  <c r="AK176" i="22" s="1"/>
  <c r="AE172" i="22"/>
  <c r="AK172" i="22" s="1"/>
  <c r="AE168" i="22"/>
  <c r="AK168" i="22" s="1"/>
  <c r="AE164" i="22"/>
  <c r="AK164" i="22" s="1"/>
  <c r="AE160" i="22"/>
  <c r="AK160" i="22" s="1"/>
  <c r="AE156" i="22"/>
  <c r="AK156" i="22" s="1"/>
  <c r="AE152" i="22"/>
  <c r="AK152" i="22" s="1"/>
  <c r="AE148" i="22"/>
  <c r="AK148" i="22" s="1"/>
  <c r="AE144" i="22"/>
  <c r="AK144" i="22" s="1"/>
  <c r="AE140" i="22"/>
  <c r="AK140" i="22" s="1"/>
  <c r="AE136" i="22"/>
  <c r="AK136" i="22" s="1"/>
  <c r="AE132" i="22"/>
  <c r="AK132" i="22" s="1"/>
  <c r="AE128" i="22"/>
  <c r="AK128" i="22" s="1"/>
  <c r="AE124" i="22"/>
  <c r="AK124" i="22" s="1"/>
  <c r="AE120" i="22"/>
  <c r="AK120" i="22" s="1"/>
  <c r="AE116" i="22"/>
  <c r="AK116" i="22" s="1"/>
  <c r="AE112" i="22"/>
  <c r="AK112" i="22" s="1"/>
  <c r="AE108" i="22"/>
  <c r="AK108" i="22" s="1"/>
  <c r="AE104" i="22"/>
  <c r="AK104" i="22" s="1"/>
  <c r="AE100" i="22"/>
  <c r="AK100" i="22" s="1"/>
  <c r="AE96" i="22"/>
  <c r="AK96" i="22" s="1"/>
  <c r="AE92" i="22"/>
  <c r="AK92" i="22" s="1"/>
  <c r="AE88" i="22"/>
  <c r="AK88" i="22" s="1"/>
  <c r="AE84" i="22"/>
  <c r="AK84" i="22" s="1"/>
  <c r="AE80" i="22"/>
  <c r="AK80" i="22" s="1"/>
  <c r="AE76" i="22"/>
  <c r="AK76" i="22" s="1"/>
  <c r="AE72" i="22"/>
  <c r="AK72" i="22" s="1"/>
  <c r="AE68" i="22"/>
  <c r="AK68" i="22" s="1"/>
  <c r="AE64" i="22"/>
  <c r="AK64" i="22" s="1"/>
  <c r="AE60" i="22"/>
  <c r="AK60" i="22" s="1"/>
  <c r="AE56" i="22"/>
  <c r="AK56" i="22" s="1"/>
  <c r="AE52" i="22"/>
  <c r="AK52" i="22" s="1"/>
  <c r="AE48" i="22"/>
  <c r="AK48" i="22" s="1"/>
  <c r="AE44" i="22"/>
  <c r="AK44" i="22" s="1"/>
  <c r="AE40" i="22"/>
  <c r="AK40" i="22" s="1"/>
  <c r="AE36" i="22"/>
  <c r="AK36" i="22" s="1"/>
  <c r="AE32" i="22"/>
  <c r="AK32" i="22" s="1"/>
  <c r="AE28" i="22"/>
  <c r="AK28" i="22" s="1"/>
  <c r="AE24" i="22"/>
  <c r="AK24" i="22" s="1"/>
  <c r="AE20" i="22"/>
  <c r="AK20" i="22" s="1"/>
  <c r="AE16" i="22"/>
  <c r="AK16" i="22" s="1"/>
  <c r="AE12" i="22"/>
  <c r="AK12" i="22" s="1"/>
  <c r="AE8" i="22"/>
  <c r="AK8" i="22" s="1"/>
  <c r="AE415" i="22"/>
  <c r="AK415" i="22" s="1"/>
  <c r="AE411" i="22"/>
  <c r="AK411" i="22" s="1"/>
  <c r="AE407" i="22"/>
  <c r="AK407" i="22" s="1"/>
  <c r="AE403" i="22"/>
  <c r="AK403" i="22" s="1"/>
  <c r="AE399" i="22"/>
  <c r="AK399" i="22" s="1"/>
  <c r="AE395" i="22"/>
  <c r="AK395" i="22" s="1"/>
  <c r="AE391" i="22"/>
  <c r="AK391" i="22" s="1"/>
  <c r="AE387" i="22"/>
  <c r="AK387" i="22" s="1"/>
  <c r="AE383" i="22"/>
  <c r="AK383" i="22" s="1"/>
  <c r="AE379" i="22"/>
  <c r="AK379" i="22" s="1"/>
  <c r="AE375" i="22"/>
  <c r="AK375" i="22" s="1"/>
  <c r="AE371" i="22"/>
  <c r="AK371" i="22" s="1"/>
  <c r="AE367" i="22"/>
  <c r="AK367" i="22" s="1"/>
  <c r="AE363" i="22"/>
  <c r="AK363" i="22" s="1"/>
  <c r="AE359" i="22"/>
  <c r="AK359" i="22" s="1"/>
  <c r="AE355" i="22"/>
  <c r="AK355" i="22" s="1"/>
  <c r="AE351" i="22"/>
  <c r="AK351" i="22" s="1"/>
  <c r="AE347" i="22"/>
  <c r="AK347" i="22" s="1"/>
  <c r="AE4" i="22"/>
  <c r="AK4" i="22" s="1"/>
  <c r="AE414" i="22"/>
  <c r="AK414" i="22" s="1"/>
  <c r="AE410" i="22"/>
  <c r="AK410" i="22" s="1"/>
  <c r="AE406" i="22"/>
  <c r="AK406" i="22" s="1"/>
  <c r="AE402" i="22"/>
  <c r="AK402" i="22" s="1"/>
  <c r="AE398" i="22"/>
  <c r="AK398" i="22" s="1"/>
  <c r="AE394" i="22"/>
  <c r="AK394" i="22" s="1"/>
  <c r="AE390" i="22"/>
  <c r="AK390" i="22" s="1"/>
  <c r="AE386" i="22"/>
  <c r="AK386" i="22" s="1"/>
  <c r="AE382" i="22"/>
  <c r="AK382" i="22" s="1"/>
  <c r="AE378" i="22"/>
  <c r="AK378" i="22" s="1"/>
  <c r="AE374" i="22"/>
  <c r="AK374" i="22" s="1"/>
  <c r="AE370" i="22"/>
  <c r="AK370" i="22" s="1"/>
  <c r="AE366" i="22"/>
  <c r="AK366" i="22" s="1"/>
  <c r="AE362" i="22"/>
  <c r="AK362" i="22" s="1"/>
  <c r="AE358" i="22"/>
  <c r="AK358" i="22" s="1"/>
  <c r="AE354" i="22"/>
  <c r="AK354" i="22" s="1"/>
  <c r="AE350" i="22"/>
  <c r="AK350" i="22" s="1"/>
  <c r="AE346" i="22"/>
  <c r="AK346" i="22" s="1"/>
  <c r="AE343" i="22"/>
  <c r="AK343" i="22" s="1"/>
  <c r="AE339" i="22"/>
  <c r="AK339" i="22" s="1"/>
  <c r="AE335" i="22"/>
  <c r="AK335" i="22" s="1"/>
  <c r="AE331" i="22"/>
  <c r="AK331" i="22" s="1"/>
  <c r="AE327" i="22"/>
  <c r="AK327" i="22" s="1"/>
  <c r="AE323" i="22"/>
  <c r="AK323" i="22" s="1"/>
  <c r="AE319" i="22"/>
  <c r="AK319" i="22" s="1"/>
  <c r="AE315" i="22"/>
  <c r="AK315" i="22" s="1"/>
  <c r="AE311" i="22"/>
  <c r="AK311" i="22" s="1"/>
  <c r="AE307" i="22"/>
  <c r="AK307" i="22" s="1"/>
  <c r="AE303" i="22"/>
  <c r="AK303" i="22" s="1"/>
  <c r="AE299" i="22"/>
  <c r="AK299" i="22" s="1"/>
  <c r="AE295" i="22"/>
  <c r="AK295" i="22" s="1"/>
  <c r="AE291" i="22"/>
  <c r="AK291" i="22" s="1"/>
  <c r="AE287" i="22"/>
  <c r="AK287" i="22" s="1"/>
  <c r="AE283" i="22"/>
  <c r="AK283" i="22" s="1"/>
  <c r="AE279" i="22"/>
  <c r="AK279" i="22" s="1"/>
  <c r="AE275" i="22"/>
  <c r="AK275" i="22" s="1"/>
  <c r="AE271" i="22"/>
  <c r="AK271" i="22" s="1"/>
  <c r="AE267" i="22"/>
  <c r="AK267" i="22" s="1"/>
  <c r="AE263" i="22"/>
  <c r="AK263" i="22" s="1"/>
  <c r="AE259" i="22"/>
  <c r="AK259" i="22" s="1"/>
  <c r="AE255" i="22"/>
  <c r="AK255" i="22" s="1"/>
  <c r="AE251" i="22"/>
  <c r="AK251" i="22" s="1"/>
  <c r="AE247" i="22"/>
  <c r="AK247" i="22" s="1"/>
  <c r="AE243" i="22"/>
  <c r="AK243" i="22" s="1"/>
  <c r="AE239" i="22"/>
  <c r="AK239" i="22" s="1"/>
  <c r="AE235" i="22"/>
  <c r="AK235" i="22" s="1"/>
  <c r="AE231" i="22"/>
  <c r="AK231" i="22" s="1"/>
  <c r="AE227" i="22"/>
  <c r="AK227" i="22" s="1"/>
  <c r="AE223" i="22"/>
  <c r="AK223" i="22" s="1"/>
  <c r="AE219" i="22"/>
  <c r="AK219" i="22" s="1"/>
  <c r="AE215" i="22"/>
  <c r="AK215" i="22" s="1"/>
  <c r="AE211" i="22"/>
  <c r="AK211" i="22" s="1"/>
  <c r="AE207" i="22"/>
  <c r="AK207" i="22" s="1"/>
  <c r="AE203" i="22"/>
  <c r="AK203" i="22" s="1"/>
  <c r="AE199" i="22"/>
  <c r="AK199" i="22" s="1"/>
  <c r="AE195" i="22"/>
  <c r="AK195" i="22" s="1"/>
  <c r="AE191" i="22"/>
  <c r="AK191" i="22" s="1"/>
  <c r="AE187" i="22"/>
  <c r="AK187" i="22" s="1"/>
  <c r="AE183" i="22"/>
  <c r="AK183" i="22" s="1"/>
  <c r="AE179" i="22"/>
  <c r="AK179" i="22" s="1"/>
  <c r="AE175" i="22"/>
  <c r="AK175" i="22" s="1"/>
  <c r="AE171" i="22"/>
  <c r="AK171" i="22" s="1"/>
  <c r="AE167" i="22"/>
  <c r="AK167" i="22" s="1"/>
  <c r="AE163" i="22"/>
  <c r="AK163" i="22" s="1"/>
  <c r="AE159" i="22"/>
  <c r="AK159" i="22" s="1"/>
  <c r="AE155" i="22"/>
  <c r="AK155" i="22" s="1"/>
  <c r="AE151" i="22"/>
  <c r="AK151" i="22" s="1"/>
  <c r="AE147" i="22"/>
  <c r="AK147" i="22" s="1"/>
  <c r="AE143" i="22"/>
  <c r="AK143" i="22" s="1"/>
  <c r="AE139" i="22"/>
  <c r="AK139" i="22" s="1"/>
  <c r="AE135" i="22"/>
  <c r="AK135" i="22" s="1"/>
  <c r="AE131" i="22"/>
  <c r="AK131" i="22" s="1"/>
  <c r="AE127" i="22"/>
  <c r="AK127" i="22" s="1"/>
  <c r="AE123" i="22"/>
  <c r="AK123" i="22" s="1"/>
  <c r="AE119" i="22"/>
  <c r="AK119" i="22" s="1"/>
  <c r="AE115" i="22"/>
  <c r="AK115" i="22" s="1"/>
  <c r="AE111" i="22"/>
  <c r="AK111" i="22" s="1"/>
  <c r="AE107" i="22"/>
  <c r="AK107" i="22" s="1"/>
  <c r="AE103" i="22"/>
  <c r="AK103" i="22" s="1"/>
  <c r="AE99" i="22"/>
  <c r="AK99" i="22" s="1"/>
  <c r="AE95" i="22"/>
  <c r="AK95" i="22" s="1"/>
  <c r="AE91" i="22"/>
  <c r="AK91" i="22" s="1"/>
  <c r="AE87" i="22"/>
  <c r="AK87" i="22" s="1"/>
  <c r="AE83" i="22"/>
  <c r="AK83" i="22" s="1"/>
  <c r="AE79" i="22"/>
  <c r="AK79" i="22" s="1"/>
  <c r="AE75" i="22"/>
  <c r="AK75" i="22" s="1"/>
  <c r="AE71" i="22"/>
  <c r="AK71" i="22" s="1"/>
  <c r="AE67" i="22"/>
  <c r="AK67" i="22" s="1"/>
  <c r="AE63" i="22"/>
  <c r="AK63" i="22" s="1"/>
  <c r="AE59" i="22"/>
  <c r="AK59" i="22" s="1"/>
  <c r="AE55" i="22"/>
  <c r="AK55" i="22" s="1"/>
  <c r="AE51" i="22"/>
  <c r="AK51" i="22" s="1"/>
  <c r="AE47" i="22"/>
  <c r="AK47" i="22" s="1"/>
  <c r="AE43" i="22"/>
  <c r="AK43" i="22" s="1"/>
  <c r="AE39" i="22"/>
  <c r="AK39" i="22" s="1"/>
  <c r="AE35" i="22"/>
  <c r="AK35" i="22" s="1"/>
  <c r="AE31" i="22"/>
  <c r="AK31" i="22" s="1"/>
  <c r="AE27" i="22"/>
  <c r="AK27" i="22" s="1"/>
  <c r="AE23" i="22"/>
  <c r="AK23" i="22" s="1"/>
  <c r="AE19" i="22"/>
  <c r="AK19" i="22" s="1"/>
  <c r="AE15" i="22"/>
  <c r="AK15" i="22" s="1"/>
  <c r="AE11" i="22"/>
  <c r="AK11" i="22" s="1"/>
  <c r="AE7" i="22"/>
  <c r="AK7" i="22" s="1"/>
  <c r="AE342" i="22"/>
  <c r="AK342" i="22" s="1"/>
  <c r="AE338" i="22"/>
  <c r="AK338" i="22" s="1"/>
  <c r="AE334" i="22"/>
  <c r="AK334" i="22" s="1"/>
  <c r="AE330" i="22"/>
  <c r="AK330" i="22" s="1"/>
  <c r="AE326" i="22"/>
  <c r="AK326" i="22" s="1"/>
  <c r="AE322" i="22"/>
  <c r="AK322" i="22" s="1"/>
  <c r="AE318" i="22"/>
  <c r="AK318" i="22" s="1"/>
  <c r="AE314" i="22"/>
  <c r="AK314" i="22" s="1"/>
  <c r="AE310" i="22"/>
  <c r="AK310" i="22" s="1"/>
  <c r="AE306" i="22"/>
  <c r="AK306" i="22" s="1"/>
  <c r="AE302" i="22"/>
  <c r="AK302" i="22" s="1"/>
  <c r="AE298" i="22"/>
  <c r="AK298" i="22" s="1"/>
  <c r="AE294" i="22"/>
  <c r="AK294" i="22" s="1"/>
  <c r="AE290" i="22"/>
  <c r="AK290" i="22" s="1"/>
  <c r="AE286" i="22"/>
  <c r="AK286" i="22" s="1"/>
  <c r="AE282" i="22"/>
  <c r="AK282" i="22" s="1"/>
  <c r="AE278" i="22"/>
  <c r="AK278" i="22" s="1"/>
  <c r="AE274" i="22"/>
  <c r="AK274" i="22" s="1"/>
  <c r="AE270" i="22"/>
  <c r="AK270" i="22" s="1"/>
  <c r="AE266" i="22"/>
  <c r="AK266" i="22" s="1"/>
  <c r="AE262" i="22"/>
  <c r="AK262" i="22" s="1"/>
  <c r="AE258" i="22"/>
  <c r="AK258" i="22" s="1"/>
  <c r="AE254" i="22"/>
  <c r="AK254" i="22" s="1"/>
  <c r="AE250" i="22"/>
  <c r="AK250" i="22" s="1"/>
  <c r="AE246" i="22"/>
  <c r="AK246" i="22" s="1"/>
  <c r="AE242" i="22"/>
  <c r="AK242" i="22" s="1"/>
  <c r="AE238" i="22"/>
  <c r="AK238" i="22" s="1"/>
  <c r="AE234" i="22"/>
  <c r="AK234" i="22" s="1"/>
  <c r="AE230" i="22"/>
  <c r="AK230" i="22" s="1"/>
  <c r="AE226" i="22"/>
  <c r="AK226" i="22" s="1"/>
  <c r="AE222" i="22"/>
  <c r="AK222" i="22" s="1"/>
  <c r="AE218" i="22"/>
  <c r="AK218" i="22" s="1"/>
  <c r="AE214" i="22"/>
  <c r="AK214" i="22" s="1"/>
  <c r="AE210" i="22"/>
  <c r="AK210" i="22" s="1"/>
  <c r="AE206" i="22"/>
  <c r="AK206" i="22" s="1"/>
  <c r="AE202" i="22"/>
  <c r="AK202" i="22" s="1"/>
  <c r="AE198" i="22"/>
  <c r="AK198" i="22" s="1"/>
  <c r="AE194" i="22"/>
  <c r="AK194" i="22" s="1"/>
  <c r="AE190" i="22"/>
  <c r="AK190" i="22" s="1"/>
  <c r="AE186" i="22"/>
  <c r="AK186" i="22" s="1"/>
  <c r="AE182" i="22"/>
  <c r="AK182" i="22" s="1"/>
  <c r="AE178" i="22"/>
  <c r="AK178" i="22" s="1"/>
  <c r="AE174" i="22"/>
  <c r="AK174" i="22" s="1"/>
  <c r="AE170" i="22"/>
  <c r="AK170" i="22" s="1"/>
  <c r="AE166" i="22"/>
  <c r="AK166" i="22" s="1"/>
  <c r="AE162" i="22"/>
  <c r="AK162" i="22" s="1"/>
  <c r="AE158" i="22"/>
  <c r="AK158" i="22" s="1"/>
  <c r="AE154" i="22"/>
  <c r="AK154" i="22" s="1"/>
  <c r="AE150" i="22"/>
  <c r="AK150" i="22" s="1"/>
  <c r="AE146" i="22"/>
  <c r="AK146" i="22" s="1"/>
  <c r="AE142" i="22"/>
  <c r="AK142" i="22" s="1"/>
  <c r="AE138" i="22"/>
  <c r="AK138" i="22" s="1"/>
  <c r="AE134" i="22"/>
  <c r="AK134" i="22" s="1"/>
  <c r="AE130" i="22"/>
  <c r="AK130" i="22" s="1"/>
  <c r="AE126" i="22"/>
  <c r="AK126" i="22" s="1"/>
  <c r="AE122" i="22"/>
  <c r="AK122" i="22" s="1"/>
  <c r="AE118" i="22"/>
  <c r="AK118" i="22" s="1"/>
  <c r="AE114" i="22"/>
  <c r="AK114" i="22" s="1"/>
  <c r="AE110" i="22"/>
  <c r="AK110" i="22" s="1"/>
  <c r="AE106" i="22"/>
  <c r="AK106" i="22" s="1"/>
  <c r="AE102" i="22"/>
  <c r="AK102" i="22" s="1"/>
  <c r="AE98" i="22"/>
  <c r="AK98" i="22" s="1"/>
  <c r="AE94" i="22"/>
  <c r="AK94" i="22" s="1"/>
  <c r="AE90" i="22"/>
  <c r="AK90" i="22" s="1"/>
  <c r="AE86" i="22"/>
  <c r="AK86" i="22" s="1"/>
  <c r="AE82" i="22"/>
  <c r="AK82" i="22" s="1"/>
  <c r="AE78" i="22"/>
  <c r="AK78" i="22" s="1"/>
  <c r="AE74" i="22"/>
  <c r="AK74" i="22" s="1"/>
  <c r="AE70" i="22"/>
  <c r="AK70" i="22" s="1"/>
  <c r="AE66" i="22"/>
  <c r="AK66" i="22" s="1"/>
  <c r="AE62" i="22"/>
  <c r="AK62" i="22" s="1"/>
  <c r="AE58" i="22"/>
  <c r="AK58" i="22" s="1"/>
  <c r="AE54" i="22"/>
  <c r="AK54" i="22" s="1"/>
  <c r="AE50" i="22"/>
  <c r="AK50" i="22" s="1"/>
  <c r="AE46" i="22"/>
  <c r="AK46" i="22" s="1"/>
  <c r="AE42" i="22"/>
  <c r="AK42" i="22" s="1"/>
  <c r="AE38" i="22"/>
  <c r="AK38" i="22" s="1"/>
  <c r="AE34" i="22"/>
  <c r="AK34" i="22" s="1"/>
  <c r="AE30" i="22"/>
  <c r="AK30" i="22" s="1"/>
  <c r="AE26" i="22"/>
  <c r="AK26" i="22" s="1"/>
  <c r="AE22" i="22"/>
  <c r="AK22" i="22" s="1"/>
  <c r="AE18" i="22"/>
  <c r="AK18" i="22" s="1"/>
  <c r="AE14" i="22"/>
  <c r="AK14" i="22" s="1"/>
  <c r="AE10" i="22"/>
  <c r="AK10" i="22" s="1"/>
  <c r="AE6" i="22"/>
  <c r="AK6" i="22" s="1"/>
  <c r="D26" i="18"/>
  <c r="AO339" i="4"/>
  <c r="AO323" i="4"/>
  <c r="AO331" i="4"/>
  <c r="AB3" i="8"/>
  <c r="G5" i="26" s="1"/>
  <c r="M5" i="26" s="1"/>
  <c r="AC3" i="8"/>
  <c r="H5" i="26" s="1"/>
  <c r="N5" i="26" s="1"/>
  <c r="AD3" i="8"/>
  <c r="I5" i="26" s="1"/>
  <c r="O5" i="26" s="1"/>
  <c r="AB4" i="8"/>
  <c r="G6" i="26" s="1"/>
  <c r="M6" i="26" s="1"/>
  <c r="AC4" i="8"/>
  <c r="H6" i="26" s="1"/>
  <c r="N6" i="26" s="1"/>
  <c r="AD4" i="8"/>
  <c r="I6" i="26" s="1"/>
  <c r="O6" i="26" s="1"/>
  <c r="AB5" i="8"/>
  <c r="G7" i="26" s="1"/>
  <c r="M7" i="26" s="1"/>
  <c r="AC5" i="8"/>
  <c r="H7" i="26" s="1"/>
  <c r="N7" i="26" s="1"/>
  <c r="AD5" i="8"/>
  <c r="I7" i="26" s="1"/>
  <c r="O7" i="26" s="1"/>
  <c r="AB6" i="8"/>
  <c r="G8" i="26" s="1"/>
  <c r="M8" i="26" s="1"/>
  <c r="AC6" i="8"/>
  <c r="H8" i="26" s="1"/>
  <c r="N8" i="26" s="1"/>
  <c r="AD6" i="8"/>
  <c r="I8" i="26" s="1"/>
  <c r="O8" i="26" s="1"/>
  <c r="AB7" i="8"/>
  <c r="G9" i="26" s="1"/>
  <c r="M9" i="26" s="1"/>
  <c r="AC7" i="8"/>
  <c r="H9" i="26" s="1"/>
  <c r="N9" i="26" s="1"/>
  <c r="AD7" i="8"/>
  <c r="I9" i="26" s="1"/>
  <c r="O9" i="26" s="1"/>
  <c r="AB8" i="8"/>
  <c r="G10" i="26" s="1"/>
  <c r="M10" i="26" s="1"/>
  <c r="AC8" i="8"/>
  <c r="H10" i="26" s="1"/>
  <c r="N10" i="26" s="1"/>
  <c r="AD8" i="8"/>
  <c r="I10" i="26" s="1"/>
  <c r="O10" i="26" s="1"/>
  <c r="AB9" i="8"/>
  <c r="G11" i="26" s="1"/>
  <c r="M11" i="26" s="1"/>
  <c r="AC9" i="8"/>
  <c r="H11" i="26" s="1"/>
  <c r="N11" i="26" s="1"/>
  <c r="AD9" i="8"/>
  <c r="I11" i="26" s="1"/>
  <c r="O11" i="26" s="1"/>
  <c r="AB10" i="8"/>
  <c r="G12" i="26" s="1"/>
  <c r="M12" i="26" s="1"/>
  <c r="AC10" i="8"/>
  <c r="H12" i="26" s="1"/>
  <c r="N12" i="26" s="1"/>
  <c r="AD10" i="8"/>
  <c r="I12" i="26" s="1"/>
  <c r="O12" i="26" s="1"/>
  <c r="AB11" i="8"/>
  <c r="G13" i="26" s="1"/>
  <c r="M13" i="26" s="1"/>
  <c r="AC11" i="8"/>
  <c r="H13" i="26" s="1"/>
  <c r="N13" i="26" s="1"/>
  <c r="AD11" i="8"/>
  <c r="I13" i="26" s="1"/>
  <c r="O13" i="26" s="1"/>
  <c r="AB12" i="8"/>
  <c r="G14" i="26" s="1"/>
  <c r="M14" i="26" s="1"/>
  <c r="AC12" i="8"/>
  <c r="H14" i="26" s="1"/>
  <c r="N14" i="26" s="1"/>
  <c r="AD12" i="8"/>
  <c r="I14" i="26" s="1"/>
  <c r="O14" i="26" s="1"/>
  <c r="AB13" i="8"/>
  <c r="G15" i="26" s="1"/>
  <c r="M15" i="26" s="1"/>
  <c r="AC13" i="8"/>
  <c r="H15" i="26" s="1"/>
  <c r="N15" i="26" s="1"/>
  <c r="AD13" i="8"/>
  <c r="I15" i="26" s="1"/>
  <c r="O15" i="26" s="1"/>
  <c r="AB14" i="8"/>
  <c r="G16" i="26" s="1"/>
  <c r="M16" i="26" s="1"/>
  <c r="AC14" i="8"/>
  <c r="H16" i="26" s="1"/>
  <c r="N16" i="26" s="1"/>
  <c r="AD14" i="8"/>
  <c r="I16" i="26" s="1"/>
  <c r="O16" i="26" s="1"/>
  <c r="AB15" i="8"/>
  <c r="G17" i="26" s="1"/>
  <c r="M17" i="26" s="1"/>
  <c r="AC15" i="8"/>
  <c r="H17" i="26" s="1"/>
  <c r="N17" i="26" s="1"/>
  <c r="AD15" i="8"/>
  <c r="I17" i="26" s="1"/>
  <c r="O17" i="26" s="1"/>
  <c r="AB16" i="8"/>
  <c r="G18" i="26" s="1"/>
  <c r="M18" i="26" s="1"/>
  <c r="AC16" i="8"/>
  <c r="H18" i="26" s="1"/>
  <c r="N18" i="26" s="1"/>
  <c r="AD16" i="8"/>
  <c r="I18" i="26" s="1"/>
  <c r="O18" i="26" s="1"/>
  <c r="AB17" i="8"/>
  <c r="G19" i="26" s="1"/>
  <c r="M19" i="26" s="1"/>
  <c r="AC17" i="8"/>
  <c r="H19" i="26" s="1"/>
  <c r="N19" i="26" s="1"/>
  <c r="AD17" i="8"/>
  <c r="I19" i="26" s="1"/>
  <c r="O19" i="26" s="1"/>
  <c r="AB18" i="8"/>
  <c r="G20" i="26" s="1"/>
  <c r="M20" i="26" s="1"/>
  <c r="AC18" i="8"/>
  <c r="H20" i="26" s="1"/>
  <c r="N20" i="26" s="1"/>
  <c r="AD18" i="8"/>
  <c r="I20" i="26" s="1"/>
  <c r="O20" i="26" s="1"/>
  <c r="AB19" i="8"/>
  <c r="G21" i="26" s="1"/>
  <c r="M21" i="26" s="1"/>
  <c r="AC19" i="8"/>
  <c r="H21" i="26" s="1"/>
  <c r="N21" i="26" s="1"/>
  <c r="AD19" i="8"/>
  <c r="I21" i="26" s="1"/>
  <c r="O21" i="26" s="1"/>
  <c r="AB20" i="8"/>
  <c r="G22" i="26" s="1"/>
  <c r="M22" i="26" s="1"/>
  <c r="AC20" i="8"/>
  <c r="H22" i="26" s="1"/>
  <c r="N22" i="26" s="1"/>
  <c r="AD20" i="8"/>
  <c r="I22" i="26" s="1"/>
  <c r="O22" i="26" s="1"/>
  <c r="AB21" i="8"/>
  <c r="G23" i="26" s="1"/>
  <c r="M23" i="26" s="1"/>
  <c r="AC21" i="8"/>
  <c r="H23" i="26" s="1"/>
  <c r="N23" i="26" s="1"/>
  <c r="AD21" i="8"/>
  <c r="I23" i="26" s="1"/>
  <c r="O23" i="26" s="1"/>
  <c r="AB22" i="8"/>
  <c r="G24" i="26" s="1"/>
  <c r="M24" i="26" s="1"/>
  <c r="AC22" i="8"/>
  <c r="H24" i="26" s="1"/>
  <c r="N24" i="26" s="1"/>
  <c r="AD22" i="8"/>
  <c r="I24" i="26" s="1"/>
  <c r="O24" i="26" s="1"/>
  <c r="AB23" i="8"/>
  <c r="G25" i="26" s="1"/>
  <c r="M25" i="26" s="1"/>
  <c r="AC23" i="8"/>
  <c r="H25" i="26" s="1"/>
  <c r="N25" i="26" s="1"/>
  <c r="AD23" i="8"/>
  <c r="I25" i="26" s="1"/>
  <c r="O25" i="26" s="1"/>
  <c r="AB24" i="8"/>
  <c r="G26" i="26" s="1"/>
  <c r="M26" i="26" s="1"/>
  <c r="AC24" i="8"/>
  <c r="H26" i="26" s="1"/>
  <c r="N26" i="26" s="1"/>
  <c r="AD24" i="8"/>
  <c r="I26" i="26" s="1"/>
  <c r="O26" i="26" s="1"/>
  <c r="AB25" i="8"/>
  <c r="G27" i="26" s="1"/>
  <c r="M27" i="26" s="1"/>
  <c r="AC25" i="8"/>
  <c r="H27" i="26" s="1"/>
  <c r="N27" i="26" s="1"/>
  <c r="AD25" i="8"/>
  <c r="I27" i="26" s="1"/>
  <c r="O27" i="26" s="1"/>
  <c r="AB26" i="8"/>
  <c r="G28" i="26" s="1"/>
  <c r="M28" i="26" s="1"/>
  <c r="AC26" i="8"/>
  <c r="H28" i="26" s="1"/>
  <c r="N28" i="26" s="1"/>
  <c r="AD26" i="8"/>
  <c r="I28" i="26" s="1"/>
  <c r="O28" i="26" s="1"/>
  <c r="AB27" i="8"/>
  <c r="G29" i="26" s="1"/>
  <c r="M29" i="26" s="1"/>
  <c r="AC27" i="8"/>
  <c r="H29" i="26" s="1"/>
  <c r="N29" i="26" s="1"/>
  <c r="AD27" i="8"/>
  <c r="I29" i="26" s="1"/>
  <c r="O29" i="26" s="1"/>
  <c r="AB28" i="8"/>
  <c r="G30" i="26" s="1"/>
  <c r="M30" i="26" s="1"/>
  <c r="AC28" i="8"/>
  <c r="H30" i="26" s="1"/>
  <c r="N30" i="26" s="1"/>
  <c r="AD28" i="8"/>
  <c r="I30" i="26" s="1"/>
  <c r="O30" i="26" s="1"/>
  <c r="AB29" i="8"/>
  <c r="G31" i="26" s="1"/>
  <c r="M31" i="26" s="1"/>
  <c r="AC29" i="8"/>
  <c r="H31" i="26" s="1"/>
  <c r="N31" i="26" s="1"/>
  <c r="AD29" i="8"/>
  <c r="I31" i="26" s="1"/>
  <c r="O31" i="26" s="1"/>
  <c r="AB30" i="8"/>
  <c r="G32" i="26" s="1"/>
  <c r="M32" i="26" s="1"/>
  <c r="AC30" i="8"/>
  <c r="H32" i="26" s="1"/>
  <c r="N32" i="26" s="1"/>
  <c r="AD30" i="8"/>
  <c r="I32" i="26" s="1"/>
  <c r="O32" i="26" s="1"/>
  <c r="AB31" i="8"/>
  <c r="G33" i="26" s="1"/>
  <c r="M33" i="26" s="1"/>
  <c r="AC31" i="8"/>
  <c r="H33" i="26" s="1"/>
  <c r="N33" i="26" s="1"/>
  <c r="AD31" i="8"/>
  <c r="I33" i="26" s="1"/>
  <c r="O33" i="26" s="1"/>
  <c r="AB32" i="8"/>
  <c r="G34" i="26" s="1"/>
  <c r="M34" i="26" s="1"/>
  <c r="AC32" i="8"/>
  <c r="H34" i="26" s="1"/>
  <c r="N34" i="26" s="1"/>
  <c r="AD32" i="8"/>
  <c r="I34" i="26" s="1"/>
  <c r="O34" i="26" s="1"/>
  <c r="AB33" i="8"/>
  <c r="G35" i="26" s="1"/>
  <c r="M35" i="26" s="1"/>
  <c r="AC33" i="8"/>
  <c r="H35" i="26" s="1"/>
  <c r="N35" i="26" s="1"/>
  <c r="AD33" i="8"/>
  <c r="I35" i="26" s="1"/>
  <c r="O35" i="26" s="1"/>
  <c r="AB34" i="8"/>
  <c r="G36" i="26" s="1"/>
  <c r="M36" i="26" s="1"/>
  <c r="AC34" i="8"/>
  <c r="H36" i="26" s="1"/>
  <c r="N36" i="26" s="1"/>
  <c r="AD34" i="8"/>
  <c r="I36" i="26" s="1"/>
  <c r="O36" i="26" s="1"/>
  <c r="AB35" i="8"/>
  <c r="G37" i="26" s="1"/>
  <c r="M37" i="26" s="1"/>
  <c r="AC35" i="8"/>
  <c r="H37" i="26" s="1"/>
  <c r="N37" i="26" s="1"/>
  <c r="AD35" i="8"/>
  <c r="I37" i="26" s="1"/>
  <c r="O37" i="26" s="1"/>
  <c r="AB36" i="8"/>
  <c r="G38" i="26" s="1"/>
  <c r="M38" i="26" s="1"/>
  <c r="AC36" i="8"/>
  <c r="H38" i="26" s="1"/>
  <c r="N38" i="26" s="1"/>
  <c r="AD36" i="8"/>
  <c r="I38" i="26" s="1"/>
  <c r="O38" i="26" s="1"/>
  <c r="AB37" i="8"/>
  <c r="G39" i="26" s="1"/>
  <c r="M39" i="26" s="1"/>
  <c r="AC37" i="8"/>
  <c r="H39" i="26" s="1"/>
  <c r="N39" i="26" s="1"/>
  <c r="AD37" i="8"/>
  <c r="I39" i="26" s="1"/>
  <c r="O39" i="26" s="1"/>
  <c r="AB38" i="8"/>
  <c r="G40" i="26" s="1"/>
  <c r="M40" i="26" s="1"/>
  <c r="AC38" i="8"/>
  <c r="H40" i="26" s="1"/>
  <c r="N40" i="26" s="1"/>
  <c r="AD38" i="8"/>
  <c r="I40" i="26" s="1"/>
  <c r="O40" i="26" s="1"/>
  <c r="AB39" i="8"/>
  <c r="G41" i="26" s="1"/>
  <c r="M41" i="26" s="1"/>
  <c r="AC39" i="8"/>
  <c r="H41" i="26" s="1"/>
  <c r="N41" i="26" s="1"/>
  <c r="AD39" i="8"/>
  <c r="I41" i="26" s="1"/>
  <c r="O41" i="26" s="1"/>
  <c r="AB40" i="8"/>
  <c r="G42" i="26" s="1"/>
  <c r="M42" i="26" s="1"/>
  <c r="AC40" i="8"/>
  <c r="H42" i="26" s="1"/>
  <c r="N42" i="26" s="1"/>
  <c r="AD40" i="8"/>
  <c r="I42" i="26" s="1"/>
  <c r="O42" i="26" s="1"/>
  <c r="AB41" i="8"/>
  <c r="G43" i="26" s="1"/>
  <c r="M43" i="26" s="1"/>
  <c r="AC41" i="8"/>
  <c r="H43" i="26" s="1"/>
  <c r="N43" i="26" s="1"/>
  <c r="AD41" i="8"/>
  <c r="I43" i="26" s="1"/>
  <c r="O43" i="26" s="1"/>
  <c r="AB42" i="8"/>
  <c r="G44" i="26" s="1"/>
  <c r="M44" i="26" s="1"/>
  <c r="AC42" i="8"/>
  <c r="H44" i="26" s="1"/>
  <c r="N44" i="26" s="1"/>
  <c r="AD42" i="8"/>
  <c r="I44" i="26" s="1"/>
  <c r="O44" i="26" s="1"/>
  <c r="AB43" i="8"/>
  <c r="G45" i="26" s="1"/>
  <c r="M45" i="26" s="1"/>
  <c r="AC43" i="8"/>
  <c r="H45" i="26" s="1"/>
  <c r="N45" i="26" s="1"/>
  <c r="AD43" i="8"/>
  <c r="I45" i="26" s="1"/>
  <c r="O45" i="26" s="1"/>
  <c r="AB44" i="8"/>
  <c r="G46" i="26" s="1"/>
  <c r="M46" i="26" s="1"/>
  <c r="AC44" i="8"/>
  <c r="H46" i="26" s="1"/>
  <c r="N46" i="26" s="1"/>
  <c r="AD44" i="8"/>
  <c r="I46" i="26" s="1"/>
  <c r="O46" i="26" s="1"/>
  <c r="AB45" i="8"/>
  <c r="G47" i="26" s="1"/>
  <c r="M47" i="26" s="1"/>
  <c r="AC45" i="8"/>
  <c r="H47" i="26" s="1"/>
  <c r="N47" i="26" s="1"/>
  <c r="AD45" i="8"/>
  <c r="I47" i="26" s="1"/>
  <c r="O47" i="26" s="1"/>
  <c r="AB46" i="8"/>
  <c r="G48" i="26" s="1"/>
  <c r="M48" i="26" s="1"/>
  <c r="AC46" i="8"/>
  <c r="H48" i="26" s="1"/>
  <c r="N48" i="26" s="1"/>
  <c r="AD46" i="8"/>
  <c r="I48" i="26" s="1"/>
  <c r="O48" i="26" s="1"/>
  <c r="AB47" i="8"/>
  <c r="G49" i="26" s="1"/>
  <c r="M49" i="26" s="1"/>
  <c r="AC47" i="8"/>
  <c r="H49" i="26" s="1"/>
  <c r="N49" i="26" s="1"/>
  <c r="AD47" i="8"/>
  <c r="I49" i="26" s="1"/>
  <c r="O49" i="26" s="1"/>
  <c r="AB48" i="8"/>
  <c r="G50" i="26" s="1"/>
  <c r="M50" i="26" s="1"/>
  <c r="AC48" i="8"/>
  <c r="H50" i="26" s="1"/>
  <c r="N50" i="26" s="1"/>
  <c r="AD48" i="8"/>
  <c r="I50" i="26" s="1"/>
  <c r="O50" i="26" s="1"/>
  <c r="AB49" i="8"/>
  <c r="G51" i="26" s="1"/>
  <c r="M51" i="26" s="1"/>
  <c r="AC49" i="8"/>
  <c r="H51" i="26" s="1"/>
  <c r="N51" i="26" s="1"/>
  <c r="AD49" i="8"/>
  <c r="I51" i="26" s="1"/>
  <c r="O51" i="26" s="1"/>
  <c r="AB50" i="8"/>
  <c r="G52" i="26" s="1"/>
  <c r="M52" i="26" s="1"/>
  <c r="AC50" i="8"/>
  <c r="H52" i="26" s="1"/>
  <c r="N52" i="26" s="1"/>
  <c r="AD50" i="8"/>
  <c r="I52" i="26" s="1"/>
  <c r="O52" i="26" s="1"/>
  <c r="AB51" i="8"/>
  <c r="G53" i="26" s="1"/>
  <c r="M53" i="26" s="1"/>
  <c r="AC51" i="8"/>
  <c r="H53" i="26" s="1"/>
  <c r="N53" i="26" s="1"/>
  <c r="AD51" i="8"/>
  <c r="I53" i="26" s="1"/>
  <c r="O53" i="26" s="1"/>
  <c r="AB52" i="8"/>
  <c r="G54" i="26" s="1"/>
  <c r="M54" i="26" s="1"/>
  <c r="AC52" i="8"/>
  <c r="H54" i="26" s="1"/>
  <c r="N54" i="26" s="1"/>
  <c r="AD52" i="8"/>
  <c r="I54" i="26" s="1"/>
  <c r="O54" i="26" s="1"/>
  <c r="AB53" i="8"/>
  <c r="G55" i="26" s="1"/>
  <c r="M55" i="26" s="1"/>
  <c r="AC53" i="8"/>
  <c r="H55" i="26" s="1"/>
  <c r="N55" i="26" s="1"/>
  <c r="AD53" i="8"/>
  <c r="I55" i="26" s="1"/>
  <c r="O55" i="26" s="1"/>
  <c r="AB54" i="8"/>
  <c r="G56" i="26" s="1"/>
  <c r="M56" i="26" s="1"/>
  <c r="AC54" i="8"/>
  <c r="H56" i="26" s="1"/>
  <c r="N56" i="26" s="1"/>
  <c r="AD54" i="8"/>
  <c r="I56" i="26" s="1"/>
  <c r="O56" i="26" s="1"/>
  <c r="AB55" i="8"/>
  <c r="G57" i="26" s="1"/>
  <c r="M57" i="26" s="1"/>
  <c r="AC55" i="8"/>
  <c r="H57" i="26" s="1"/>
  <c r="N57" i="26" s="1"/>
  <c r="AD55" i="8"/>
  <c r="I57" i="26" s="1"/>
  <c r="O57" i="26" s="1"/>
  <c r="AB56" i="8"/>
  <c r="G58" i="26" s="1"/>
  <c r="M58" i="26" s="1"/>
  <c r="AC56" i="8"/>
  <c r="H58" i="26" s="1"/>
  <c r="N58" i="26" s="1"/>
  <c r="AD56" i="8"/>
  <c r="I58" i="26" s="1"/>
  <c r="O58" i="26" s="1"/>
  <c r="AB57" i="8"/>
  <c r="G59" i="26" s="1"/>
  <c r="M59" i="26" s="1"/>
  <c r="AC57" i="8"/>
  <c r="H59" i="26" s="1"/>
  <c r="N59" i="26" s="1"/>
  <c r="AD57" i="8"/>
  <c r="I59" i="26" s="1"/>
  <c r="O59" i="26" s="1"/>
  <c r="AB58" i="8"/>
  <c r="G60" i="26" s="1"/>
  <c r="M60" i="26" s="1"/>
  <c r="AC58" i="8"/>
  <c r="H60" i="26" s="1"/>
  <c r="N60" i="26" s="1"/>
  <c r="AD58" i="8"/>
  <c r="I60" i="26" s="1"/>
  <c r="O60" i="26" s="1"/>
  <c r="AB59" i="8"/>
  <c r="G61" i="26" s="1"/>
  <c r="M61" i="26" s="1"/>
  <c r="AC59" i="8"/>
  <c r="H61" i="26" s="1"/>
  <c r="N61" i="26" s="1"/>
  <c r="AD59" i="8"/>
  <c r="I61" i="26" s="1"/>
  <c r="O61" i="26" s="1"/>
  <c r="AB60" i="8"/>
  <c r="G62" i="26" s="1"/>
  <c r="M62" i="26" s="1"/>
  <c r="AC60" i="8"/>
  <c r="H62" i="26" s="1"/>
  <c r="N62" i="26" s="1"/>
  <c r="AD60" i="8"/>
  <c r="I62" i="26" s="1"/>
  <c r="O62" i="26" s="1"/>
  <c r="AB61" i="8"/>
  <c r="G63" i="26" s="1"/>
  <c r="M63" i="26" s="1"/>
  <c r="AC61" i="8"/>
  <c r="H63" i="26" s="1"/>
  <c r="N63" i="26" s="1"/>
  <c r="AD61" i="8"/>
  <c r="I63" i="26" s="1"/>
  <c r="O63" i="26" s="1"/>
  <c r="AB62" i="8"/>
  <c r="G64" i="26" s="1"/>
  <c r="M64" i="26" s="1"/>
  <c r="AC62" i="8"/>
  <c r="H64" i="26" s="1"/>
  <c r="N64" i="26" s="1"/>
  <c r="AD62" i="8"/>
  <c r="I64" i="26" s="1"/>
  <c r="O64" i="26" s="1"/>
  <c r="AB63" i="8"/>
  <c r="G65" i="26" s="1"/>
  <c r="M65" i="26" s="1"/>
  <c r="AC63" i="8"/>
  <c r="H65" i="26" s="1"/>
  <c r="N65" i="26" s="1"/>
  <c r="AD63" i="8"/>
  <c r="I65" i="26" s="1"/>
  <c r="O65" i="26" s="1"/>
  <c r="AB64" i="8"/>
  <c r="G66" i="26" s="1"/>
  <c r="M66" i="26" s="1"/>
  <c r="AC64" i="8"/>
  <c r="H66" i="26" s="1"/>
  <c r="N66" i="26" s="1"/>
  <c r="AD64" i="8"/>
  <c r="I66" i="26" s="1"/>
  <c r="O66" i="26" s="1"/>
  <c r="AB65" i="8"/>
  <c r="G67" i="26" s="1"/>
  <c r="M67" i="26" s="1"/>
  <c r="AC65" i="8"/>
  <c r="H67" i="26" s="1"/>
  <c r="N67" i="26" s="1"/>
  <c r="AD65" i="8"/>
  <c r="I67" i="26" s="1"/>
  <c r="O67" i="26" s="1"/>
  <c r="AB66" i="8"/>
  <c r="G68" i="26" s="1"/>
  <c r="M68" i="26" s="1"/>
  <c r="AC66" i="8"/>
  <c r="H68" i="26" s="1"/>
  <c r="N68" i="26" s="1"/>
  <c r="AD66" i="8"/>
  <c r="I68" i="26" s="1"/>
  <c r="O68" i="26" s="1"/>
  <c r="AB67" i="8"/>
  <c r="G69" i="26" s="1"/>
  <c r="M69" i="26" s="1"/>
  <c r="AC67" i="8"/>
  <c r="H69" i="26" s="1"/>
  <c r="N69" i="26" s="1"/>
  <c r="AD67" i="8"/>
  <c r="I69" i="26" s="1"/>
  <c r="O69" i="26" s="1"/>
  <c r="AB68" i="8"/>
  <c r="G70" i="26" s="1"/>
  <c r="M70" i="26" s="1"/>
  <c r="AC68" i="8"/>
  <c r="H70" i="26" s="1"/>
  <c r="N70" i="26" s="1"/>
  <c r="AD68" i="8"/>
  <c r="I70" i="26" s="1"/>
  <c r="O70" i="26" s="1"/>
  <c r="AB69" i="8"/>
  <c r="G71" i="26" s="1"/>
  <c r="M71" i="26" s="1"/>
  <c r="AC69" i="8"/>
  <c r="H71" i="26" s="1"/>
  <c r="N71" i="26" s="1"/>
  <c r="AD69" i="8"/>
  <c r="I71" i="26" s="1"/>
  <c r="O71" i="26" s="1"/>
  <c r="AB70" i="8"/>
  <c r="G72" i="26" s="1"/>
  <c r="M72" i="26" s="1"/>
  <c r="AC70" i="8"/>
  <c r="H72" i="26" s="1"/>
  <c r="N72" i="26" s="1"/>
  <c r="AD70" i="8"/>
  <c r="I72" i="26" s="1"/>
  <c r="O72" i="26" s="1"/>
  <c r="AB71" i="8"/>
  <c r="G73" i="26" s="1"/>
  <c r="M73" i="26" s="1"/>
  <c r="AC71" i="8"/>
  <c r="H73" i="26" s="1"/>
  <c r="N73" i="26" s="1"/>
  <c r="AD71" i="8"/>
  <c r="I73" i="26" s="1"/>
  <c r="O73" i="26" s="1"/>
  <c r="AB72" i="8"/>
  <c r="G74" i="26" s="1"/>
  <c r="M74" i="26" s="1"/>
  <c r="AC72" i="8"/>
  <c r="H74" i="26" s="1"/>
  <c r="N74" i="26" s="1"/>
  <c r="AD72" i="8"/>
  <c r="I74" i="26" s="1"/>
  <c r="O74" i="26" s="1"/>
  <c r="AB73" i="8"/>
  <c r="G75" i="26" s="1"/>
  <c r="M75" i="26" s="1"/>
  <c r="AC73" i="8"/>
  <c r="H75" i="26" s="1"/>
  <c r="N75" i="26" s="1"/>
  <c r="AD73" i="8"/>
  <c r="I75" i="26" s="1"/>
  <c r="O75" i="26" s="1"/>
  <c r="AB74" i="8"/>
  <c r="G76" i="26" s="1"/>
  <c r="M76" i="26" s="1"/>
  <c r="AC74" i="8"/>
  <c r="H76" i="26" s="1"/>
  <c r="N76" i="26" s="1"/>
  <c r="AD74" i="8"/>
  <c r="I76" i="26" s="1"/>
  <c r="O76" i="26" s="1"/>
  <c r="AB75" i="8"/>
  <c r="G77" i="26" s="1"/>
  <c r="M77" i="26" s="1"/>
  <c r="AC75" i="8"/>
  <c r="H77" i="26" s="1"/>
  <c r="N77" i="26" s="1"/>
  <c r="AD75" i="8"/>
  <c r="I77" i="26" s="1"/>
  <c r="O77" i="26" s="1"/>
  <c r="AB76" i="8"/>
  <c r="G78" i="26" s="1"/>
  <c r="M78" i="26" s="1"/>
  <c r="AC76" i="8"/>
  <c r="H78" i="26" s="1"/>
  <c r="N78" i="26" s="1"/>
  <c r="AD76" i="8"/>
  <c r="I78" i="26" s="1"/>
  <c r="O78" i="26" s="1"/>
  <c r="AB77" i="8"/>
  <c r="G79" i="26" s="1"/>
  <c r="M79" i="26" s="1"/>
  <c r="AC77" i="8"/>
  <c r="H79" i="26" s="1"/>
  <c r="N79" i="26" s="1"/>
  <c r="AD77" i="8"/>
  <c r="I79" i="26" s="1"/>
  <c r="O79" i="26" s="1"/>
  <c r="AB78" i="8"/>
  <c r="G80" i="26" s="1"/>
  <c r="M80" i="26" s="1"/>
  <c r="AC78" i="8"/>
  <c r="H80" i="26" s="1"/>
  <c r="N80" i="26" s="1"/>
  <c r="AD78" i="8"/>
  <c r="I80" i="26" s="1"/>
  <c r="O80" i="26" s="1"/>
  <c r="AB79" i="8"/>
  <c r="G81" i="26" s="1"/>
  <c r="M81" i="26" s="1"/>
  <c r="AC79" i="8"/>
  <c r="H81" i="26" s="1"/>
  <c r="N81" i="26" s="1"/>
  <c r="AD79" i="8"/>
  <c r="I81" i="26" s="1"/>
  <c r="O81" i="26" s="1"/>
  <c r="AB80" i="8"/>
  <c r="G82" i="26" s="1"/>
  <c r="M82" i="26" s="1"/>
  <c r="AC80" i="8"/>
  <c r="H82" i="26" s="1"/>
  <c r="N82" i="26" s="1"/>
  <c r="AD80" i="8"/>
  <c r="I82" i="26" s="1"/>
  <c r="O82" i="26" s="1"/>
  <c r="AB81" i="8"/>
  <c r="G83" i="26" s="1"/>
  <c r="M83" i="26" s="1"/>
  <c r="AC81" i="8"/>
  <c r="H83" i="26" s="1"/>
  <c r="N83" i="26" s="1"/>
  <c r="AD81" i="8"/>
  <c r="I83" i="26" s="1"/>
  <c r="O83" i="26" s="1"/>
  <c r="AB82" i="8"/>
  <c r="G84" i="26" s="1"/>
  <c r="M84" i="26" s="1"/>
  <c r="AC82" i="8"/>
  <c r="H84" i="26" s="1"/>
  <c r="N84" i="26" s="1"/>
  <c r="AD82" i="8"/>
  <c r="I84" i="26" s="1"/>
  <c r="O84" i="26" s="1"/>
  <c r="AB83" i="8"/>
  <c r="G85" i="26" s="1"/>
  <c r="M85" i="26" s="1"/>
  <c r="AC83" i="8"/>
  <c r="H85" i="26" s="1"/>
  <c r="N85" i="26" s="1"/>
  <c r="AD83" i="8"/>
  <c r="I85" i="26" s="1"/>
  <c r="O85" i="26" s="1"/>
  <c r="AB84" i="8"/>
  <c r="G86" i="26" s="1"/>
  <c r="M86" i="26" s="1"/>
  <c r="AC84" i="8"/>
  <c r="H86" i="26" s="1"/>
  <c r="N86" i="26" s="1"/>
  <c r="AD84" i="8"/>
  <c r="I86" i="26" s="1"/>
  <c r="O86" i="26" s="1"/>
  <c r="AB85" i="8"/>
  <c r="G87" i="26" s="1"/>
  <c r="M87" i="26" s="1"/>
  <c r="AC85" i="8"/>
  <c r="H87" i="26" s="1"/>
  <c r="N87" i="26" s="1"/>
  <c r="AD85" i="8"/>
  <c r="I87" i="26" s="1"/>
  <c r="O87" i="26" s="1"/>
  <c r="AB86" i="8"/>
  <c r="G88" i="26" s="1"/>
  <c r="M88" i="26" s="1"/>
  <c r="AC86" i="8"/>
  <c r="H88" i="26" s="1"/>
  <c r="N88" i="26" s="1"/>
  <c r="AD86" i="8"/>
  <c r="I88" i="26" s="1"/>
  <c r="O88" i="26" s="1"/>
  <c r="AB87" i="8"/>
  <c r="G89" i="26" s="1"/>
  <c r="M89" i="26" s="1"/>
  <c r="AC87" i="8"/>
  <c r="H89" i="26" s="1"/>
  <c r="N89" i="26" s="1"/>
  <c r="AD87" i="8"/>
  <c r="I89" i="26" s="1"/>
  <c r="O89" i="26" s="1"/>
  <c r="AB88" i="8"/>
  <c r="G90" i="26" s="1"/>
  <c r="M90" i="26" s="1"/>
  <c r="AC88" i="8"/>
  <c r="H90" i="26" s="1"/>
  <c r="N90" i="26" s="1"/>
  <c r="AD88" i="8"/>
  <c r="I90" i="26" s="1"/>
  <c r="O90" i="26" s="1"/>
  <c r="AB89" i="8"/>
  <c r="G91" i="26" s="1"/>
  <c r="M91" i="26" s="1"/>
  <c r="AC89" i="8"/>
  <c r="H91" i="26" s="1"/>
  <c r="N91" i="26" s="1"/>
  <c r="AD89" i="8"/>
  <c r="I91" i="26" s="1"/>
  <c r="O91" i="26" s="1"/>
  <c r="AB90" i="8"/>
  <c r="G92" i="26" s="1"/>
  <c r="M92" i="26" s="1"/>
  <c r="AC90" i="8"/>
  <c r="H92" i="26" s="1"/>
  <c r="N92" i="26" s="1"/>
  <c r="AD90" i="8"/>
  <c r="I92" i="26" s="1"/>
  <c r="O92" i="26" s="1"/>
  <c r="AB91" i="8"/>
  <c r="G93" i="26" s="1"/>
  <c r="M93" i="26" s="1"/>
  <c r="AC91" i="8"/>
  <c r="H93" i="26" s="1"/>
  <c r="N93" i="26" s="1"/>
  <c r="AD91" i="8"/>
  <c r="I93" i="26" s="1"/>
  <c r="O93" i="26" s="1"/>
  <c r="AB92" i="8"/>
  <c r="G94" i="26" s="1"/>
  <c r="M94" i="26" s="1"/>
  <c r="AC92" i="8"/>
  <c r="H94" i="26" s="1"/>
  <c r="N94" i="26" s="1"/>
  <c r="AD92" i="8"/>
  <c r="I94" i="26" s="1"/>
  <c r="O94" i="26" s="1"/>
  <c r="AB93" i="8"/>
  <c r="G95" i="26" s="1"/>
  <c r="M95" i="26" s="1"/>
  <c r="AC93" i="8"/>
  <c r="H95" i="26" s="1"/>
  <c r="N95" i="26" s="1"/>
  <c r="AD93" i="8"/>
  <c r="I95" i="26" s="1"/>
  <c r="O95" i="26" s="1"/>
  <c r="AB94" i="8"/>
  <c r="G96" i="26" s="1"/>
  <c r="M96" i="26" s="1"/>
  <c r="AC94" i="8"/>
  <c r="H96" i="26" s="1"/>
  <c r="N96" i="26" s="1"/>
  <c r="AD94" i="8"/>
  <c r="I96" i="26" s="1"/>
  <c r="O96" i="26" s="1"/>
  <c r="AB95" i="8"/>
  <c r="AC95" i="8"/>
  <c r="AD95" i="8"/>
  <c r="AB96" i="8"/>
  <c r="G97" i="26" s="1"/>
  <c r="M97" i="26" s="1"/>
  <c r="AC96" i="8"/>
  <c r="H97" i="26" s="1"/>
  <c r="N97" i="26" s="1"/>
  <c r="AD96" i="8"/>
  <c r="I97" i="26" s="1"/>
  <c r="O97" i="26" s="1"/>
  <c r="AB97" i="8"/>
  <c r="G98" i="26" s="1"/>
  <c r="M98" i="26" s="1"/>
  <c r="AC97" i="8"/>
  <c r="H98" i="26" s="1"/>
  <c r="N98" i="26" s="1"/>
  <c r="AD97" i="8"/>
  <c r="I98" i="26" s="1"/>
  <c r="O98" i="26" s="1"/>
  <c r="AB98" i="8"/>
  <c r="G99" i="26" s="1"/>
  <c r="M99" i="26" s="1"/>
  <c r="AC98" i="8"/>
  <c r="H99" i="26" s="1"/>
  <c r="N99" i="26" s="1"/>
  <c r="AD98" i="8"/>
  <c r="I99" i="26" s="1"/>
  <c r="O99" i="26" s="1"/>
  <c r="AB99" i="8"/>
  <c r="G100" i="26" s="1"/>
  <c r="M100" i="26" s="1"/>
  <c r="AC99" i="8"/>
  <c r="H100" i="26" s="1"/>
  <c r="N100" i="26" s="1"/>
  <c r="AD99" i="8"/>
  <c r="I100" i="26" s="1"/>
  <c r="O100" i="26" s="1"/>
  <c r="AB100" i="8"/>
  <c r="G101" i="26" s="1"/>
  <c r="M101" i="26" s="1"/>
  <c r="AC100" i="8"/>
  <c r="H101" i="26" s="1"/>
  <c r="N101" i="26" s="1"/>
  <c r="AD100" i="8"/>
  <c r="I101" i="26" s="1"/>
  <c r="O101" i="26" s="1"/>
  <c r="AB101" i="8"/>
  <c r="G102" i="26" s="1"/>
  <c r="M102" i="26" s="1"/>
  <c r="AC101" i="8"/>
  <c r="H102" i="26" s="1"/>
  <c r="N102" i="26" s="1"/>
  <c r="AD101" i="8"/>
  <c r="I102" i="26" s="1"/>
  <c r="O102" i="26" s="1"/>
  <c r="AB102" i="8"/>
  <c r="G103" i="26" s="1"/>
  <c r="M103" i="26" s="1"/>
  <c r="AC102" i="8"/>
  <c r="H103" i="26" s="1"/>
  <c r="N103" i="26" s="1"/>
  <c r="AD102" i="8"/>
  <c r="I103" i="26" s="1"/>
  <c r="O103" i="26" s="1"/>
  <c r="AB103" i="8"/>
  <c r="G104" i="26" s="1"/>
  <c r="M104" i="26" s="1"/>
  <c r="AC103" i="8"/>
  <c r="H104" i="26" s="1"/>
  <c r="N104" i="26" s="1"/>
  <c r="AD103" i="8"/>
  <c r="I104" i="26" s="1"/>
  <c r="O104" i="26" s="1"/>
  <c r="AB104" i="8"/>
  <c r="G105" i="26" s="1"/>
  <c r="M105" i="26" s="1"/>
  <c r="AC104" i="8"/>
  <c r="H105" i="26" s="1"/>
  <c r="N105" i="26" s="1"/>
  <c r="AD104" i="8"/>
  <c r="I105" i="26" s="1"/>
  <c r="O105" i="26" s="1"/>
  <c r="AB105" i="8"/>
  <c r="G106" i="26" s="1"/>
  <c r="M106" i="26" s="1"/>
  <c r="AC105" i="8"/>
  <c r="H106" i="26" s="1"/>
  <c r="N106" i="26" s="1"/>
  <c r="AD105" i="8"/>
  <c r="I106" i="26" s="1"/>
  <c r="O106" i="26" s="1"/>
  <c r="AB106" i="8"/>
  <c r="G107" i="26" s="1"/>
  <c r="M107" i="26" s="1"/>
  <c r="AC106" i="8"/>
  <c r="H107" i="26" s="1"/>
  <c r="N107" i="26" s="1"/>
  <c r="AD106" i="8"/>
  <c r="I107" i="26" s="1"/>
  <c r="O107" i="26" s="1"/>
  <c r="AB107" i="8"/>
  <c r="G108" i="26" s="1"/>
  <c r="M108" i="26" s="1"/>
  <c r="AC107" i="8"/>
  <c r="H108" i="26" s="1"/>
  <c r="N108" i="26" s="1"/>
  <c r="AD107" i="8"/>
  <c r="I108" i="26" s="1"/>
  <c r="O108" i="26" s="1"/>
  <c r="AB108" i="8"/>
  <c r="G109" i="26" s="1"/>
  <c r="M109" i="26" s="1"/>
  <c r="AC108" i="8"/>
  <c r="H109" i="26" s="1"/>
  <c r="N109" i="26" s="1"/>
  <c r="AD108" i="8"/>
  <c r="I109" i="26" s="1"/>
  <c r="O109" i="26" s="1"/>
  <c r="AB109" i="8"/>
  <c r="G110" i="26" s="1"/>
  <c r="M110" i="26" s="1"/>
  <c r="AC109" i="8"/>
  <c r="H110" i="26" s="1"/>
  <c r="N110" i="26" s="1"/>
  <c r="AD109" i="8"/>
  <c r="I110" i="26" s="1"/>
  <c r="O110" i="26" s="1"/>
  <c r="AB110" i="8"/>
  <c r="G111" i="26" s="1"/>
  <c r="M111" i="26" s="1"/>
  <c r="AC110" i="8"/>
  <c r="H111" i="26" s="1"/>
  <c r="N111" i="26" s="1"/>
  <c r="AD110" i="8"/>
  <c r="I111" i="26" s="1"/>
  <c r="O111" i="26" s="1"/>
  <c r="AB111" i="8"/>
  <c r="G112" i="26" s="1"/>
  <c r="M112" i="26" s="1"/>
  <c r="AC111" i="8"/>
  <c r="H112" i="26" s="1"/>
  <c r="N112" i="26" s="1"/>
  <c r="AD111" i="8"/>
  <c r="I112" i="26" s="1"/>
  <c r="O112" i="26" s="1"/>
  <c r="AB112" i="8"/>
  <c r="G113" i="26" s="1"/>
  <c r="M113" i="26" s="1"/>
  <c r="AC112" i="8"/>
  <c r="H113" i="26" s="1"/>
  <c r="N113" i="26" s="1"/>
  <c r="AD112" i="8"/>
  <c r="I113" i="26" s="1"/>
  <c r="O113" i="26" s="1"/>
  <c r="AB113" i="8"/>
  <c r="G114" i="26" s="1"/>
  <c r="M114" i="26" s="1"/>
  <c r="AC113" i="8"/>
  <c r="H114" i="26" s="1"/>
  <c r="N114" i="26" s="1"/>
  <c r="AD113" i="8"/>
  <c r="I114" i="26" s="1"/>
  <c r="O114" i="26" s="1"/>
  <c r="AB114" i="8"/>
  <c r="G115" i="26" s="1"/>
  <c r="M115" i="26" s="1"/>
  <c r="AC114" i="8"/>
  <c r="H115" i="26" s="1"/>
  <c r="N115" i="26" s="1"/>
  <c r="AD114" i="8"/>
  <c r="I115" i="26" s="1"/>
  <c r="O115" i="26" s="1"/>
  <c r="AB115" i="8"/>
  <c r="G116" i="26" s="1"/>
  <c r="M116" i="26" s="1"/>
  <c r="AC115" i="8"/>
  <c r="H116" i="26" s="1"/>
  <c r="N116" i="26" s="1"/>
  <c r="AD115" i="8"/>
  <c r="I116" i="26" s="1"/>
  <c r="O116" i="26" s="1"/>
  <c r="AB116" i="8"/>
  <c r="G117" i="26" s="1"/>
  <c r="M117" i="26" s="1"/>
  <c r="AC116" i="8"/>
  <c r="H117" i="26" s="1"/>
  <c r="N117" i="26" s="1"/>
  <c r="AD116" i="8"/>
  <c r="I117" i="26" s="1"/>
  <c r="O117" i="26" s="1"/>
  <c r="AB117" i="8"/>
  <c r="G118" i="26" s="1"/>
  <c r="M118" i="26" s="1"/>
  <c r="AC117" i="8"/>
  <c r="H118" i="26" s="1"/>
  <c r="N118" i="26" s="1"/>
  <c r="AD117" i="8"/>
  <c r="I118" i="26" s="1"/>
  <c r="O118" i="26" s="1"/>
  <c r="AB118" i="8"/>
  <c r="G119" i="26" s="1"/>
  <c r="M119" i="26" s="1"/>
  <c r="AC118" i="8"/>
  <c r="H119" i="26" s="1"/>
  <c r="N119" i="26" s="1"/>
  <c r="AD118" i="8"/>
  <c r="I119" i="26" s="1"/>
  <c r="O119" i="26" s="1"/>
  <c r="AB119" i="8"/>
  <c r="G120" i="26" s="1"/>
  <c r="M120" i="26" s="1"/>
  <c r="AC119" i="8"/>
  <c r="H120" i="26" s="1"/>
  <c r="N120" i="26" s="1"/>
  <c r="AD119" i="8"/>
  <c r="I120" i="26" s="1"/>
  <c r="O120" i="26" s="1"/>
  <c r="AB120" i="8"/>
  <c r="G121" i="26" s="1"/>
  <c r="M121" i="26" s="1"/>
  <c r="AC120" i="8"/>
  <c r="H121" i="26" s="1"/>
  <c r="N121" i="26" s="1"/>
  <c r="AD120" i="8"/>
  <c r="I121" i="26" s="1"/>
  <c r="O121" i="26" s="1"/>
  <c r="AB121" i="8"/>
  <c r="G122" i="26" s="1"/>
  <c r="M122" i="26" s="1"/>
  <c r="AC121" i="8"/>
  <c r="H122" i="26" s="1"/>
  <c r="N122" i="26" s="1"/>
  <c r="AD121" i="8"/>
  <c r="I122" i="26" s="1"/>
  <c r="O122" i="26" s="1"/>
  <c r="AB122" i="8"/>
  <c r="G123" i="26" s="1"/>
  <c r="M123" i="26" s="1"/>
  <c r="AC122" i="8"/>
  <c r="H123" i="26" s="1"/>
  <c r="N123" i="26" s="1"/>
  <c r="AD122" i="8"/>
  <c r="I123" i="26" s="1"/>
  <c r="O123" i="26" s="1"/>
  <c r="AB123" i="8"/>
  <c r="G124" i="26" s="1"/>
  <c r="M124" i="26" s="1"/>
  <c r="AC123" i="8"/>
  <c r="H124" i="26" s="1"/>
  <c r="N124" i="26" s="1"/>
  <c r="AD123" i="8"/>
  <c r="I124" i="26" s="1"/>
  <c r="O124" i="26" s="1"/>
  <c r="AB124" i="8"/>
  <c r="G125" i="26" s="1"/>
  <c r="M125" i="26" s="1"/>
  <c r="AC124" i="8"/>
  <c r="H125" i="26" s="1"/>
  <c r="N125" i="26" s="1"/>
  <c r="AD124" i="8"/>
  <c r="I125" i="26" s="1"/>
  <c r="O125" i="26" s="1"/>
  <c r="AB125" i="8"/>
  <c r="G126" i="26" s="1"/>
  <c r="M126" i="26" s="1"/>
  <c r="AC125" i="8"/>
  <c r="H126" i="26" s="1"/>
  <c r="N126" i="26" s="1"/>
  <c r="AD125" i="8"/>
  <c r="I126" i="26" s="1"/>
  <c r="O126" i="26" s="1"/>
  <c r="AB126" i="8"/>
  <c r="G127" i="26" s="1"/>
  <c r="M127" i="26" s="1"/>
  <c r="AC126" i="8"/>
  <c r="H127" i="26" s="1"/>
  <c r="N127" i="26" s="1"/>
  <c r="AD126" i="8"/>
  <c r="I127" i="26" s="1"/>
  <c r="O127" i="26" s="1"/>
  <c r="AB127" i="8"/>
  <c r="G128" i="26" s="1"/>
  <c r="M128" i="26" s="1"/>
  <c r="AC127" i="8"/>
  <c r="H128" i="26" s="1"/>
  <c r="N128" i="26" s="1"/>
  <c r="AD127" i="8"/>
  <c r="I128" i="26" s="1"/>
  <c r="O128" i="26" s="1"/>
  <c r="AB128" i="8"/>
  <c r="G129" i="26" s="1"/>
  <c r="M129" i="26" s="1"/>
  <c r="AC128" i="8"/>
  <c r="H129" i="26" s="1"/>
  <c r="N129" i="26" s="1"/>
  <c r="AD128" i="8"/>
  <c r="I129" i="26" s="1"/>
  <c r="O129" i="26" s="1"/>
  <c r="AB129" i="8"/>
  <c r="G130" i="26" s="1"/>
  <c r="M130" i="26" s="1"/>
  <c r="AC129" i="8"/>
  <c r="H130" i="26" s="1"/>
  <c r="N130" i="26" s="1"/>
  <c r="AD129" i="8"/>
  <c r="I130" i="26" s="1"/>
  <c r="O130" i="26" s="1"/>
  <c r="AB130" i="8"/>
  <c r="G131" i="26" s="1"/>
  <c r="M131" i="26" s="1"/>
  <c r="AC130" i="8"/>
  <c r="H131" i="26" s="1"/>
  <c r="N131" i="26" s="1"/>
  <c r="AD130" i="8"/>
  <c r="I131" i="26" s="1"/>
  <c r="O131" i="26" s="1"/>
  <c r="AB131" i="8"/>
  <c r="G132" i="26" s="1"/>
  <c r="M132" i="26" s="1"/>
  <c r="AC131" i="8"/>
  <c r="H132" i="26" s="1"/>
  <c r="N132" i="26" s="1"/>
  <c r="AD131" i="8"/>
  <c r="I132" i="26" s="1"/>
  <c r="O132" i="26" s="1"/>
  <c r="AB132" i="8"/>
  <c r="G133" i="26" s="1"/>
  <c r="M133" i="26" s="1"/>
  <c r="AC132" i="8"/>
  <c r="H133" i="26" s="1"/>
  <c r="N133" i="26" s="1"/>
  <c r="AD132" i="8"/>
  <c r="I133" i="26" s="1"/>
  <c r="O133" i="26" s="1"/>
  <c r="AB133" i="8"/>
  <c r="G134" i="26" s="1"/>
  <c r="M134" i="26" s="1"/>
  <c r="AC133" i="8"/>
  <c r="H134" i="26" s="1"/>
  <c r="N134" i="26" s="1"/>
  <c r="AD133" i="8"/>
  <c r="I134" i="26" s="1"/>
  <c r="O134" i="26" s="1"/>
  <c r="AB134" i="8"/>
  <c r="G135" i="26" s="1"/>
  <c r="M135" i="26" s="1"/>
  <c r="AC134" i="8"/>
  <c r="H135" i="26" s="1"/>
  <c r="N135" i="26" s="1"/>
  <c r="AD134" i="8"/>
  <c r="I135" i="26" s="1"/>
  <c r="O135" i="26" s="1"/>
  <c r="AB135" i="8"/>
  <c r="G136" i="26" s="1"/>
  <c r="M136" i="26" s="1"/>
  <c r="AC135" i="8"/>
  <c r="H136" i="26" s="1"/>
  <c r="N136" i="26" s="1"/>
  <c r="AD135" i="8"/>
  <c r="I136" i="26" s="1"/>
  <c r="O136" i="26" s="1"/>
  <c r="AB136" i="8"/>
  <c r="G137" i="26" s="1"/>
  <c r="M137" i="26" s="1"/>
  <c r="AC136" i="8"/>
  <c r="H137" i="26" s="1"/>
  <c r="N137" i="26" s="1"/>
  <c r="AD136" i="8"/>
  <c r="I137" i="26" s="1"/>
  <c r="O137" i="26" s="1"/>
  <c r="AB137" i="8"/>
  <c r="G138" i="26" s="1"/>
  <c r="M138" i="26" s="1"/>
  <c r="AC137" i="8"/>
  <c r="H138" i="26" s="1"/>
  <c r="N138" i="26" s="1"/>
  <c r="AD137" i="8"/>
  <c r="I138" i="26" s="1"/>
  <c r="O138" i="26" s="1"/>
  <c r="AB138" i="8"/>
  <c r="G139" i="26" s="1"/>
  <c r="M139" i="26" s="1"/>
  <c r="AC138" i="8"/>
  <c r="H139" i="26" s="1"/>
  <c r="N139" i="26" s="1"/>
  <c r="AD138" i="8"/>
  <c r="I139" i="26" s="1"/>
  <c r="O139" i="26" s="1"/>
  <c r="AB139" i="8"/>
  <c r="G140" i="26" s="1"/>
  <c r="M140" i="26" s="1"/>
  <c r="AC139" i="8"/>
  <c r="H140" i="26" s="1"/>
  <c r="N140" i="26" s="1"/>
  <c r="AD139" i="8"/>
  <c r="I140" i="26" s="1"/>
  <c r="O140" i="26" s="1"/>
  <c r="AB140" i="8"/>
  <c r="G141" i="26" s="1"/>
  <c r="M141" i="26" s="1"/>
  <c r="AC140" i="8"/>
  <c r="H141" i="26" s="1"/>
  <c r="N141" i="26" s="1"/>
  <c r="AD140" i="8"/>
  <c r="I141" i="26" s="1"/>
  <c r="O141" i="26" s="1"/>
  <c r="AB141" i="8"/>
  <c r="G142" i="26" s="1"/>
  <c r="M142" i="26" s="1"/>
  <c r="AC141" i="8"/>
  <c r="H142" i="26" s="1"/>
  <c r="N142" i="26" s="1"/>
  <c r="AD141" i="8"/>
  <c r="I142" i="26" s="1"/>
  <c r="O142" i="26" s="1"/>
  <c r="AB142" i="8"/>
  <c r="G143" i="26" s="1"/>
  <c r="M143" i="26" s="1"/>
  <c r="AC142" i="8"/>
  <c r="H143" i="26" s="1"/>
  <c r="N143" i="26" s="1"/>
  <c r="AD142" i="8"/>
  <c r="I143" i="26" s="1"/>
  <c r="O143" i="26" s="1"/>
  <c r="AB143" i="8"/>
  <c r="G144" i="26" s="1"/>
  <c r="M144" i="26" s="1"/>
  <c r="AC143" i="8"/>
  <c r="H144" i="26" s="1"/>
  <c r="N144" i="26" s="1"/>
  <c r="AD143" i="8"/>
  <c r="I144" i="26" s="1"/>
  <c r="O144" i="26" s="1"/>
  <c r="AB144" i="8"/>
  <c r="G145" i="26" s="1"/>
  <c r="M145" i="26" s="1"/>
  <c r="AC144" i="8"/>
  <c r="H145" i="26" s="1"/>
  <c r="N145" i="26" s="1"/>
  <c r="AD144" i="8"/>
  <c r="I145" i="26" s="1"/>
  <c r="O145" i="26" s="1"/>
  <c r="AB145" i="8"/>
  <c r="G146" i="26" s="1"/>
  <c r="M146" i="26" s="1"/>
  <c r="AC145" i="8"/>
  <c r="H146" i="26" s="1"/>
  <c r="N146" i="26" s="1"/>
  <c r="AD145" i="8"/>
  <c r="I146" i="26" s="1"/>
  <c r="O146" i="26" s="1"/>
  <c r="AB146" i="8"/>
  <c r="G147" i="26" s="1"/>
  <c r="M147" i="26" s="1"/>
  <c r="AC146" i="8"/>
  <c r="H147" i="26" s="1"/>
  <c r="N147" i="26" s="1"/>
  <c r="AD146" i="8"/>
  <c r="I147" i="26" s="1"/>
  <c r="O147" i="26" s="1"/>
  <c r="AB147" i="8"/>
  <c r="G148" i="26" s="1"/>
  <c r="M148" i="26" s="1"/>
  <c r="AC147" i="8"/>
  <c r="H148" i="26" s="1"/>
  <c r="N148" i="26" s="1"/>
  <c r="AD147" i="8"/>
  <c r="I148" i="26" s="1"/>
  <c r="O148" i="26" s="1"/>
  <c r="AB148" i="8"/>
  <c r="G149" i="26" s="1"/>
  <c r="M149" i="26" s="1"/>
  <c r="AC148" i="8"/>
  <c r="H149" i="26" s="1"/>
  <c r="N149" i="26" s="1"/>
  <c r="AD148" i="8"/>
  <c r="I149" i="26" s="1"/>
  <c r="O149" i="26" s="1"/>
  <c r="AB149" i="8"/>
  <c r="G150" i="26" s="1"/>
  <c r="M150" i="26" s="1"/>
  <c r="AC149" i="8"/>
  <c r="H150" i="26" s="1"/>
  <c r="N150" i="26" s="1"/>
  <c r="AD149" i="8"/>
  <c r="I150" i="26" s="1"/>
  <c r="O150" i="26" s="1"/>
  <c r="AB150" i="8"/>
  <c r="AC150" i="8"/>
  <c r="AD150" i="8"/>
  <c r="AB151" i="8"/>
  <c r="G151" i="26" s="1"/>
  <c r="M151" i="26" s="1"/>
  <c r="AC151" i="8"/>
  <c r="H151" i="26" s="1"/>
  <c r="N151" i="26" s="1"/>
  <c r="AD151" i="8"/>
  <c r="I151" i="26" s="1"/>
  <c r="O151" i="26" s="1"/>
  <c r="AB152" i="8"/>
  <c r="G152" i="26" s="1"/>
  <c r="M152" i="26" s="1"/>
  <c r="AC152" i="8"/>
  <c r="H152" i="26" s="1"/>
  <c r="N152" i="26" s="1"/>
  <c r="AD152" i="8"/>
  <c r="I152" i="26" s="1"/>
  <c r="O152" i="26" s="1"/>
  <c r="AB153" i="8"/>
  <c r="G153" i="26" s="1"/>
  <c r="M153" i="26" s="1"/>
  <c r="AC153" i="8"/>
  <c r="H153" i="26" s="1"/>
  <c r="N153" i="26" s="1"/>
  <c r="AD153" i="8"/>
  <c r="I153" i="26" s="1"/>
  <c r="O153" i="26" s="1"/>
  <c r="AB154" i="8"/>
  <c r="G154" i="26" s="1"/>
  <c r="M154" i="26" s="1"/>
  <c r="AC154" i="8"/>
  <c r="H154" i="26" s="1"/>
  <c r="N154" i="26" s="1"/>
  <c r="AD154" i="8"/>
  <c r="I154" i="26" s="1"/>
  <c r="O154" i="26" s="1"/>
  <c r="AB155" i="8"/>
  <c r="G155" i="26" s="1"/>
  <c r="M155" i="26" s="1"/>
  <c r="AC155" i="8"/>
  <c r="H155" i="26" s="1"/>
  <c r="N155" i="26" s="1"/>
  <c r="AD155" i="8"/>
  <c r="I155" i="26" s="1"/>
  <c r="O155" i="26" s="1"/>
  <c r="AB156" i="8"/>
  <c r="G156" i="26" s="1"/>
  <c r="M156" i="26" s="1"/>
  <c r="AC156" i="8"/>
  <c r="H156" i="26" s="1"/>
  <c r="N156" i="26" s="1"/>
  <c r="AD156" i="8"/>
  <c r="I156" i="26" s="1"/>
  <c r="O156" i="26" s="1"/>
  <c r="AB157" i="8"/>
  <c r="G157" i="26" s="1"/>
  <c r="M157" i="26" s="1"/>
  <c r="AC157" i="8"/>
  <c r="H157" i="26" s="1"/>
  <c r="N157" i="26" s="1"/>
  <c r="AD157" i="8"/>
  <c r="I157" i="26" s="1"/>
  <c r="O157" i="26" s="1"/>
  <c r="AB158" i="8"/>
  <c r="G158" i="26" s="1"/>
  <c r="M158" i="26" s="1"/>
  <c r="AC158" i="8"/>
  <c r="H158" i="26" s="1"/>
  <c r="N158" i="26" s="1"/>
  <c r="AD158" i="8"/>
  <c r="I158" i="26" s="1"/>
  <c r="O158" i="26" s="1"/>
  <c r="AB159" i="8"/>
  <c r="G159" i="26" s="1"/>
  <c r="M159" i="26" s="1"/>
  <c r="AC159" i="8"/>
  <c r="H159" i="26" s="1"/>
  <c r="N159" i="26" s="1"/>
  <c r="AD159" i="8"/>
  <c r="I159" i="26" s="1"/>
  <c r="O159" i="26" s="1"/>
  <c r="AB160" i="8"/>
  <c r="G160" i="26" s="1"/>
  <c r="M160" i="26" s="1"/>
  <c r="AC160" i="8"/>
  <c r="H160" i="26" s="1"/>
  <c r="N160" i="26" s="1"/>
  <c r="AD160" i="8"/>
  <c r="I160" i="26" s="1"/>
  <c r="O160" i="26" s="1"/>
  <c r="AB161" i="8"/>
  <c r="G161" i="26" s="1"/>
  <c r="M161" i="26" s="1"/>
  <c r="AC161" i="8"/>
  <c r="H161" i="26" s="1"/>
  <c r="N161" i="26" s="1"/>
  <c r="AD161" i="8"/>
  <c r="I161" i="26" s="1"/>
  <c r="O161" i="26" s="1"/>
  <c r="AB162" i="8"/>
  <c r="G162" i="26" s="1"/>
  <c r="M162" i="26" s="1"/>
  <c r="AC162" i="8"/>
  <c r="H162" i="26" s="1"/>
  <c r="N162" i="26" s="1"/>
  <c r="AD162" i="8"/>
  <c r="I162" i="26" s="1"/>
  <c r="O162" i="26" s="1"/>
  <c r="AB163" i="8"/>
  <c r="G163" i="26" s="1"/>
  <c r="M163" i="26" s="1"/>
  <c r="AC163" i="8"/>
  <c r="H163" i="26" s="1"/>
  <c r="N163" i="26" s="1"/>
  <c r="AD163" i="8"/>
  <c r="I163" i="26" s="1"/>
  <c r="O163" i="26" s="1"/>
  <c r="AB164" i="8"/>
  <c r="G164" i="26" s="1"/>
  <c r="M164" i="26" s="1"/>
  <c r="AC164" i="8"/>
  <c r="H164" i="26" s="1"/>
  <c r="N164" i="26" s="1"/>
  <c r="AD164" i="8"/>
  <c r="I164" i="26" s="1"/>
  <c r="O164" i="26" s="1"/>
  <c r="AB165" i="8"/>
  <c r="G165" i="26" s="1"/>
  <c r="M165" i="26" s="1"/>
  <c r="AC165" i="8"/>
  <c r="H165" i="26" s="1"/>
  <c r="N165" i="26" s="1"/>
  <c r="AD165" i="8"/>
  <c r="I165" i="26" s="1"/>
  <c r="O165" i="26" s="1"/>
  <c r="AB166" i="8"/>
  <c r="G166" i="26" s="1"/>
  <c r="M166" i="26" s="1"/>
  <c r="AC166" i="8"/>
  <c r="H166" i="26" s="1"/>
  <c r="N166" i="26" s="1"/>
  <c r="AD166" i="8"/>
  <c r="I166" i="26" s="1"/>
  <c r="O166" i="26" s="1"/>
  <c r="AB167" i="8"/>
  <c r="G167" i="26" s="1"/>
  <c r="M167" i="26" s="1"/>
  <c r="AC167" i="8"/>
  <c r="H167" i="26" s="1"/>
  <c r="N167" i="26" s="1"/>
  <c r="AD167" i="8"/>
  <c r="I167" i="26" s="1"/>
  <c r="O167" i="26" s="1"/>
  <c r="AB168" i="8"/>
  <c r="G168" i="26" s="1"/>
  <c r="M168" i="26" s="1"/>
  <c r="AC168" i="8"/>
  <c r="H168" i="26" s="1"/>
  <c r="N168" i="26" s="1"/>
  <c r="AD168" i="8"/>
  <c r="I168" i="26" s="1"/>
  <c r="O168" i="26" s="1"/>
  <c r="AB169" i="8"/>
  <c r="G169" i="26" s="1"/>
  <c r="M169" i="26" s="1"/>
  <c r="AC169" i="8"/>
  <c r="H169" i="26" s="1"/>
  <c r="N169" i="26" s="1"/>
  <c r="AD169" i="8"/>
  <c r="I169" i="26" s="1"/>
  <c r="O169" i="26" s="1"/>
  <c r="AB170" i="8"/>
  <c r="G170" i="26" s="1"/>
  <c r="M170" i="26" s="1"/>
  <c r="AC170" i="8"/>
  <c r="H170" i="26" s="1"/>
  <c r="N170" i="26" s="1"/>
  <c r="AD170" i="8"/>
  <c r="I170" i="26" s="1"/>
  <c r="O170" i="26" s="1"/>
  <c r="AB171" i="8"/>
  <c r="G171" i="26" s="1"/>
  <c r="M171" i="26" s="1"/>
  <c r="AC171" i="8"/>
  <c r="H171" i="26" s="1"/>
  <c r="N171" i="26" s="1"/>
  <c r="AD171" i="8"/>
  <c r="I171" i="26" s="1"/>
  <c r="O171" i="26" s="1"/>
  <c r="AB172" i="8"/>
  <c r="G172" i="26" s="1"/>
  <c r="M172" i="26" s="1"/>
  <c r="AC172" i="8"/>
  <c r="H172" i="26" s="1"/>
  <c r="N172" i="26" s="1"/>
  <c r="AD172" i="8"/>
  <c r="I172" i="26" s="1"/>
  <c r="O172" i="26" s="1"/>
  <c r="AB173" i="8"/>
  <c r="G173" i="26" s="1"/>
  <c r="M173" i="26" s="1"/>
  <c r="AC173" i="8"/>
  <c r="H173" i="26" s="1"/>
  <c r="N173" i="26" s="1"/>
  <c r="AD173" i="8"/>
  <c r="I173" i="26" s="1"/>
  <c r="O173" i="26" s="1"/>
  <c r="AB174" i="8"/>
  <c r="G174" i="26" s="1"/>
  <c r="M174" i="26" s="1"/>
  <c r="AC174" i="8"/>
  <c r="H174" i="26" s="1"/>
  <c r="N174" i="26" s="1"/>
  <c r="AD174" i="8"/>
  <c r="I174" i="26" s="1"/>
  <c r="O174" i="26" s="1"/>
  <c r="AB175" i="8"/>
  <c r="G175" i="26" s="1"/>
  <c r="M175" i="26" s="1"/>
  <c r="AC175" i="8"/>
  <c r="H175" i="26" s="1"/>
  <c r="N175" i="26" s="1"/>
  <c r="AD175" i="8"/>
  <c r="I175" i="26" s="1"/>
  <c r="O175" i="26" s="1"/>
  <c r="AB176" i="8"/>
  <c r="G176" i="26" s="1"/>
  <c r="M176" i="26" s="1"/>
  <c r="AC176" i="8"/>
  <c r="H176" i="26" s="1"/>
  <c r="N176" i="26" s="1"/>
  <c r="AD176" i="8"/>
  <c r="I176" i="26" s="1"/>
  <c r="O176" i="26" s="1"/>
  <c r="AB177" i="8"/>
  <c r="G177" i="26" s="1"/>
  <c r="M177" i="26" s="1"/>
  <c r="AC177" i="8"/>
  <c r="H177" i="26" s="1"/>
  <c r="N177" i="26" s="1"/>
  <c r="AD177" i="8"/>
  <c r="I177" i="26" s="1"/>
  <c r="O177" i="26" s="1"/>
  <c r="AB178" i="8"/>
  <c r="G178" i="26" s="1"/>
  <c r="M178" i="26" s="1"/>
  <c r="AC178" i="8"/>
  <c r="H178" i="26" s="1"/>
  <c r="N178" i="26" s="1"/>
  <c r="AD178" i="8"/>
  <c r="I178" i="26" s="1"/>
  <c r="O178" i="26" s="1"/>
  <c r="AB179" i="8"/>
  <c r="G179" i="26" s="1"/>
  <c r="M179" i="26" s="1"/>
  <c r="AC179" i="8"/>
  <c r="H179" i="26" s="1"/>
  <c r="N179" i="26" s="1"/>
  <c r="AD179" i="8"/>
  <c r="I179" i="26" s="1"/>
  <c r="O179" i="26" s="1"/>
  <c r="AB180" i="8"/>
  <c r="G180" i="26" s="1"/>
  <c r="M180" i="26" s="1"/>
  <c r="AC180" i="8"/>
  <c r="H180" i="26" s="1"/>
  <c r="N180" i="26" s="1"/>
  <c r="AD180" i="8"/>
  <c r="I180" i="26" s="1"/>
  <c r="O180" i="26" s="1"/>
  <c r="AB181" i="8"/>
  <c r="G181" i="26" s="1"/>
  <c r="M181" i="26" s="1"/>
  <c r="AC181" i="8"/>
  <c r="H181" i="26" s="1"/>
  <c r="N181" i="26" s="1"/>
  <c r="AD181" i="8"/>
  <c r="I181" i="26" s="1"/>
  <c r="O181" i="26" s="1"/>
  <c r="AB182" i="8"/>
  <c r="G182" i="26" s="1"/>
  <c r="M182" i="26" s="1"/>
  <c r="AC182" i="8"/>
  <c r="H182" i="26" s="1"/>
  <c r="N182" i="26" s="1"/>
  <c r="AD182" i="8"/>
  <c r="I182" i="26" s="1"/>
  <c r="O182" i="26" s="1"/>
  <c r="AB183" i="8"/>
  <c r="G183" i="26" s="1"/>
  <c r="M183" i="26" s="1"/>
  <c r="AC183" i="8"/>
  <c r="H183" i="26" s="1"/>
  <c r="N183" i="26" s="1"/>
  <c r="AD183" i="8"/>
  <c r="I183" i="26" s="1"/>
  <c r="O183" i="26" s="1"/>
  <c r="AB184" i="8"/>
  <c r="G184" i="26" s="1"/>
  <c r="M184" i="26" s="1"/>
  <c r="AC184" i="8"/>
  <c r="H184" i="26" s="1"/>
  <c r="N184" i="26" s="1"/>
  <c r="AD184" i="8"/>
  <c r="I184" i="26" s="1"/>
  <c r="O184" i="26" s="1"/>
  <c r="AB185" i="8"/>
  <c r="G185" i="26" s="1"/>
  <c r="M185" i="26" s="1"/>
  <c r="AC185" i="8"/>
  <c r="H185" i="26" s="1"/>
  <c r="N185" i="26" s="1"/>
  <c r="AD185" i="8"/>
  <c r="I185" i="26" s="1"/>
  <c r="O185" i="26" s="1"/>
  <c r="AB186" i="8"/>
  <c r="AC186" i="8"/>
  <c r="AD186" i="8"/>
  <c r="AB187" i="8"/>
  <c r="G186" i="26" s="1"/>
  <c r="M186" i="26" s="1"/>
  <c r="AC187" i="8"/>
  <c r="H186" i="26" s="1"/>
  <c r="N186" i="26" s="1"/>
  <c r="AD187" i="8"/>
  <c r="I186" i="26" s="1"/>
  <c r="O186" i="26" s="1"/>
  <c r="AB188" i="8"/>
  <c r="G187" i="26" s="1"/>
  <c r="M187" i="26" s="1"/>
  <c r="AC188" i="8"/>
  <c r="H187" i="26" s="1"/>
  <c r="N187" i="26" s="1"/>
  <c r="AD188" i="8"/>
  <c r="I187" i="26" s="1"/>
  <c r="O187" i="26" s="1"/>
  <c r="AB189" i="8"/>
  <c r="G188" i="26" s="1"/>
  <c r="M188" i="26" s="1"/>
  <c r="AC189" i="8"/>
  <c r="H188" i="26" s="1"/>
  <c r="N188" i="26" s="1"/>
  <c r="AD189" i="8"/>
  <c r="I188" i="26" s="1"/>
  <c r="O188" i="26" s="1"/>
  <c r="AB190" i="8"/>
  <c r="G189" i="26" s="1"/>
  <c r="M189" i="26" s="1"/>
  <c r="AC190" i="8"/>
  <c r="H189" i="26" s="1"/>
  <c r="N189" i="26" s="1"/>
  <c r="AD190" i="8"/>
  <c r="I189" i="26" s="1"/>
  <c r="O189" i="26" s="1"/>
  <c r="AB191" i="8"/>
  <c r="G190" i="26" s="1"/>
  <c r="M190" i="26" s="1"/>
  <c r="AC191" i="8"/>
  <c r="H190" i="26" s="1"/>
  <c r="N190" i="26" s="1"/>
  <c r="AD191" i="8"/>
  <c r="I190" i="26" s="1"/>
  <c r="O190" i="26" s="1"/>
  <c r="AB192" i="8"/>
  <c r="G191" i="26" s="1"/>
  <c r="M191" i="26" s="1"/>
  <c r="AC192" i="8"/>
  <c r="H191" i="26" s="1"/>
  <c r="N191" i="26" s="1"/>
  <c r="AD192" i="8"/>
  <c r="I191" i="26" s="1"/>
  <c r="O191" i="26" s="1"/>
  <c r="AB193" i="8"/>
  <c r="G192" i="26" s="1"/>
  <c r="M192" i="26" s="1"/>
  <c r="AC193" i="8"/>
  <c r="H192" i="26" s="1"/>
  <c r="N192" i="26" s="1"/>
  <c r="AD193" i="8"/>
  <c r="I192" i="26" s="1"/>
  <c r="O192" i="26" s="1"/>
  <c r="AB194" i="8"/>
  <c r="G193" i="26" s="1"/>
  <c r="M193" i="26" s="1"/>
  <c r="AC194" i="8"/>
  <c r="H193" i="26" s="1"/>
  <c r="N193" i="26" s="1"/>
  <c r="AD194" i="8"/>
  <c r="I193" i="26" s="1"/>
  <c r="O193" i="26" s="1"/>
  <c r="AB195" i="8"/>
  <c r="G194" i="26" s="1"/>
  <c r="M194" i="26" s="1"/>
  <c r="AC195" i="8"/>
  <c r="H194" i="26" s="1"/>
  <c r="N194" i="26" s="1"/>
  <c r="AD195" i="8"/>
  <c r="I194" i="26" s="1"/>
  <c r="O194" i="26" s="1"/>
  <c r="AB196" i="8"/>
  <c r="G195" i="26" s="1"/>
  <c r="M195" i="26" s="1"/>
  <c r="AC196" i="8"/>
  <c r="H195" i="26" s="1"/>
  <c r="N195" i="26" s="1"/>
  <c r="AD196" i="8"/>
  <c r="I195" i="26" s="1"/>
  <c r="O195" i="26" s="1"/>
  <c r="AB197" i="8"/>
  <c r="G196" i="26" s="1"/>
  <c r="M196" i="26" s="1"/>
  <c r="AC197" i="8"/>
  <c r="H196" i="26" s="1"/>
  <c r="N196" i="26" s="1"/>
  <c r="AD197" i="8"/>
  <c r="I196" i="26" s="1"/>
  <c r="O196" i="26" s="1"/>
  <c r="AB198" i="8"/>
  <c r="G197" i="26" s="1"/>
  <c r="M197" i="26" s="1"/>
  <c r="AC198" i="8"/>
  <c r="H197" i="26" s="1"/>
  <c r="N197" i="26" s="1"/>
  <c r="AD198" i="8"/>
  <c r="I197" i="26" s="1"/>
  <c r="O197" i="26" s="1"/>
  <c r="AB199" i="8"/>
  <c r="G198" i="26" s="1"/>
  <c r="M198" i="26" s="1"/>
  <c r="AC199" i="8"/>
  <c r="H198" i="26" s="1"/>
  <c r="N198" i="26" s="1"/>
  <c r="AD199" i="8"/>
  <c r="I198" i="26" s="1"/>
  <c r="O198" i="26" s="1"/>
  <c r="AB200" i="8"/>
  <c r="G199" i="26" s="1"/>
  <c r="M199" i="26" s="1"/>
  <c r="AC200" i="8"/>
  <c r="H199" i="26" s="1"/>
  <c r="N199" i="26" s="1"/>
  <c r="AD200" i="8"/>
  <c r="I199" i="26" s="1"/>
  <c r="O199" i="26" s="1"/>
  <c r="AB201" i="8"/>
  <c r="G200" i="26" s="1"/>
  <c r="M200" i="26" s="1"/>
  <c r="AC201" i="8"/>
  <c r="H200" i="26" s="1"/>
  <c r="N200" i="26" s="1"/>
  <c r="AD201" i="8"/>
  <c r="I200" i="26" s="1"/>
  <c r="O200" i="26" s="1"/>
  <c r="AB202" i="8"/>
  <c r="G201" i="26" s="1"/>
  <c r="M201" i="26" s="1"/>
  <c r="AC202" i="8"/>
  <c r="H201" i="26" s="1"/>
  <c r="N201" i="26" s="1"/>
  <c r="AD202" i="8"/>
  <c r="I201" i="26" s="1"/>
  <c r="O201" i="26" s="1"/>
  <c r="AB203" i="8"/>
  <c r="G202" i="26" s="1"/>
  <c r="M202" i="26" s="1"/>
  <c r="AC203" i="8"/>
  <c r="H202" i="26" s="1"/>
  <c r="N202" i="26" s="1"/>
  <c r="AD203" i="8"/>
  <c r="I202" i="26" s="1"/>
  <c r="O202" i="26" s="1"/>
  <c r="AB204" i="8"/>
  <c r="G203" i="26" s="1"/>
  <c r="M203" i="26" s="1"/>
  <c r="AC204" i="8"/>
  <c r="H203" i="26" s="1"/>
  <c r="N203" i="26" s="1"/>
  <c r="AD204" i="8"/>
  <c r="I203" i="26" s="1"/>
  <c r="O203" i="26" s="1"/>
  <c r="AB205" i="8"/>
  <c r="G204" i="26" s="1"/>
  <c r="M204" i="26" s="1"/>
  <c r="AC205" i="8"/>
  <c r="H204" i="26" s="1"/>
  <c r="N204" i="26" s="1"/>
  <c r="AD205" i="8"/>
  <c r="I204" i="26" s="1"/>
  <c r="O204" i="26" s="1"/>
  <c r="AB206" i="8"/>
  <c r="G205" i="26" s="1"/>
  <c r="M205" i="26" s="1"/>
  <c r="AC206" i="8"/>
  <c r="H205" i="26" s="1"/>
  <c r="N205" i="26" s="1"/>
  <c r="AD206" i="8"/>
  <c r="I205" i="26" s="1"/>
  <c r="O205" i="26" s="1"/>
  <c r="AB207" i="8"/>
  <c r="G206" i="26" s="1"/>
  <c r="M206" i="26" s="1"/>
  <c r="AC207" i="8"/>
  <c r="H206" i="26" s="1"/>
  <c r="N206" i="26" s="1"/>
  <c r="AD207" i="8"/>
  <c r="I206" i="26" s="1"/>
  <c r="O206" i="26" s="1"/>
  <c r="AB208" i="8"/>
  <c r="G207" i="26" s="1"/>
  <c r="M207" i="26" s="1"/>
  <c r="AC208" i="8"/>
  <c r="H207" i="26" s="1"/>
  <c r="N207" i="26" s="1"/>
  <c r="AD208" i="8"/>
  <c r="I207" i="26" s="1"/>
  <c r="O207" i="26" s="1"/>
  <c r="AB209" i="8"/>
  <c r="G208" i="26" s="1"/>
  <c r="M208" i="26" s="1"/>
  <c r="AC209" i="8"/>
  <c r="H208" i="26" s="1"/>
  <c r="N208" i="26" s="1"/>
  <c r="AD209" i="8"/>
  <c r="I208" i="26" s="1"/>
  <c r="O208" i="26" s="1"/>
  <c r="AB210" i="8"/>
  <c r="G209" i="26" s="1"/>
  <c r="M209" i="26" s="1"/>
  <c r="AC210" i="8"/>
  <c r="H209" i="26" s="1"/>
  <c r="N209" i="26" s="1"/>
  <c r="AD210" i="8"/>
  <c r="I209" i="26" s="1"/>
  <c r="O209" i="26" s="1"/>
  <c r="AB211" i="8"/>
  <c r="G210" i="26" s="1"/>
  <c r="M210" i="26" s="1"/>
  <c r="AC211" i="8"/>
  <c r="H210" i="26" s="1"/>
  <c r="N210" i="26" s="1"/>
  <c r="AD211" i="8"/>
  <c r="I210" i="26" s="1"/>
  <c r="O210" i="26" s="1"/>
  <c r="AB212" i="8"/>
  <c r="G211" i="26" s="1"/>
  <c r="M211" i="26" s="1"/>
  <c r="AC212" i="8"/>
  <c r="H211" i="26" s="1"/>
  <c r="N211" i="26" s="1"/>
  <c r="AD212" i="8"/>
  <c r="I211" i="26" s="1"/>
  <c r="O211" i="26" s="1"/>
  <c r="AB213" i="8"/>
  <c r="G212" i="26" s="1"/>
  <c r="M212" i="26" s="1"/>
  <c r="AC213" i="8"/>
  <c r="H212" i="26" s="1"/>
  <c r="N212" i="26" s="1"/>
  <c r="AD213" i="8"/>
  <c r="I212" i="26" s="1"/>
  <c r="O212" i="26" s="1"/>
  <c r="AB214" i="8"/>
  <c r="G213" i="26" s="1"/>
  <c r="M213" i="26" s="1"/>
  <c r="AC214" i="8"/>
  <c r="H213" i="26" s="1"/>
  <c r="N213" i="26" s="1"/>
  <c r="AD214" i="8"/>
  <c r="I213" i="26" s="1"/>
  <c r="O213" i="26" s="1"/>
  <c r="AB215" i="8"/>
  <c r="G214" i="26" s="1"/>
  <c r="M214" i="26" s="1"/>
  <c r="AC215" i="8"/>
  <c r="H214" i="26" s="1"/>
  <c r="N214" i="26" s="1"/>
  <c r="AD215" i="8"/>
  <c r="I214" i="26" s="1"/>
  <c r="O214" i="26" s="1"/>
  <c r="AB216" i="8"/>
  <c r="G215" i="26" s="1"/>
  <c r="M215" i="26" s="1"/>
  <c r="AC216" i="8"/>
  <c r="H215" i="26" s="1"/>
  <c r="N215" i="26" s="1"/>
  <c r="AD216" i="8"/>
  <c r="I215" i="26" s="1"/>
  <c r="O215" i="26" s="1"/>
  <c r="AB217" i="8"/>
  <c r="G216" i="26" s="1"/>
  <c r="M216" i="26" s="1"/>
  <c r="AC217" i="8"/>
  <c r="H216" i="26" s="1"/>
  <c r="N216" i="26" s="1"/>
  <c r="AD217" i="8"/>
  <c r="I216" i="26" s="1"/>
  <c r="O216" i="26" s="1"/>
  <c r="AB218" i="8"/>
  <c r="G217" i="26" s="1"/>
  <c r="M217" i="26" s="1"/>
  <c r="AC218" i="8"/>
  <c r="H217" i="26" s="1"/>
  <c r="N217" i="26" s="1"/>
  <c r="AD218" i="8"/>
  <c r="I217" i="26" s="1"/>
  <c r="O217" i="26" s="1"/>
  <c r="AB219" i="8"/>
  <c r="G218" i="26" s="1"/>
  <c r="M218" i="26" s="1"/>
  <c r="AC219" i="8"/>
  <c r="H218" i="26" s="1"/>
  <c r="N218" i="26" s="1"/>
  <c r="AD219" i="8"/>
  <c r="I218" i="26" s="1"/>
  <c r="O218" i="26" s="1"/>
  <c r="AB220" i="8"/>
  <c r="G219" i="26" s="1"/>
  <c r="M219" i="26" s="1"/>
  <c r="AC220" i="8"/>
  <c r="H219" i="26" s="1"/>
  <c r="N219" i="26" s="1"/>
  <c r="AD220" i="8"/>
  <c r="I219" i="26" s="1"/>
  <c r="O219" i="26" s="1"/>
  <c r="AB221" i="8"/>
  <c r="G220" i="26" s="1"/>
  <c r="M220" i="26" s="1"/>
  <c r="AC221" i="8"/>
  <c r="H220" i="26" s="1"/>
  <c r="N220" i="26" s="1"/>
  <c r="AD221" i="8"/>
  <c r="I220" i="26" s="1"/>
  <c r="O220" i="26" s="1"/>
  <c r="AB222" i="8"/>
  <c r="G221" i="26" s="1"/>
  <c r="M221" i="26" s="1"/>
  <c r="AC222" i="8"/>
  <c r="H221" i="26" s="1"/>
  <c r="N221" i="26" s="1"/>
  <c r="AD222" i="8"/>
  <c r="I221" i="26" s="1"/>
  <c r="O221" i="26" s="1"/>
  <c r="AB223" i="8"/>
  <c r="G222" i="26" s="1"/>
  <c r="M222" i="26" s="1"/>
  <c r="AC223" i="8"/>
  <c r="H222" i="26" s="1"/>
  <c r="N222" i="26" s="1"/>
  <c r="AD223" i="8"/>
  <c r="I222" i="26" s="1"/>
  <c r="O222" i="26" s="1"/>
  <c r="AB224" i="8"/>
  <c r="G223" i="26" s="1"/>
  <c r="M223" i="26" s="1"/>
  <c r="AC224" i="8"/>
  <c r="H223" i="26" s="1"/>
  <c r="N223" i="26" s="1"/>
  <c r="AD224" i="8"/>
  <c r="I223" i="26" s="1"/>
  <c r="O223" i="26" s="1"/>
  <c r="AB225" i="8"/>
  <c r="G224" i="26" s="1"/>
  <c r="M224" i="26" s="1"/>
  <c r="AC225" i="8"/>
  <c r="H224" i="26" s="1"/>
  <c r="N224" i="26" s="1"/>
  <c r="AD225" i="8"/>
  <c r="I224" i="26" s="1"/>
  <c r="O224" i="26" s="1"/>
  <c r="AB226" i="8"/>
  <c r="AC226" i="8"/>
  <c r="AD226" i="8"/>
  <c r="AB227" i="8"/>
  <c r="G225" i="26" s="1"/>
  <c r="M225" i="26" s="1"/>
  <c r="AC227" i="8"/>
  <c r="H225" i="26" s="1"/>
  <c r="N225" i="26" s="1"/>
  <c r="AD227" i="8"/>
  <c r="I225" i="26" s="1"/>
  <c r="O225" i="26" s="1"/>
  <c r="AB228" i="8"/>
  <c r="G226" i="26" s="1"/>
  <c r="M226" i="26" s="1"/>
  <c r="AC228" i="8"/>
  <c r="H226" i="26" s="1"/>
  <c r="N226" i="26" s="1"/>
  <c r="AD228" i="8"/>
  <c r="I226" i="26" s="1"/>
  <c r="O226" i="26" s="1"/>
  <c r="AB229" i="8"/>
  <c r="G227" i="26" s="1"/>
  <c r="M227" i="26" s="1"/>
  <c r="AC229" i="8"/>
  <c r="H227" i="26" s="1"/>
  <c r="N227" i="26" s="1"/>
  <c r="AD229" i="8"/>
  <c r="I227" i="26" s="1"/>
  <c r="O227" i="26" s="1"/>
  <c r="AB230" i="8"/>
  <c r="G228" i="26" s="1"/>
  <c r="M228" i="26" s="1"/>
  <c r="AC230" i="8"/>
  <c r="H228" i="26" s="1"/>
  <c r="N228" i="26" s="1"/>
  <c r="AD230" i="8"/>
  <c r="I228" i="26" s="1"/>
  <c r="O228" i="26" s="1"/>
  <c r="AB231" i="8"/>
  <c r="G229" i="26" s="1"/>
  <c r="M229" i="26" s="1"/>
  <c r="AC231" i="8"/>
  <c r="H229" i="26" s="1"/>
  <c r="N229" i="26" s="1"/>
  <c r="AD231" i="8"/>
  <c r="I229" i="26" s="1"/>
  <c r="O229" i="26" s="1"/>
  <c r="AB232" i="8"/>
  <c r="G230" i="26" s="1"/>
  <c r="M230" i="26" s="1"/>
  <c r="AC232" i="8"/>
  <c r="H230" i="26" s="1"/>
  <c r="N230" i="26" s="1"/>
  <c r="AD232" i="8"/>
  <c r="I230" i="26" s="1"/>
  <c r="O230" i="26" s="1"/>
  <c r="AB233" i="8"/>
  <c r="G231" i="26" s="1"/>
  <c r="M231" i="26" s="1"/>
  <c r="AC233" i="8"/>
  <c r="H231" i="26" s="1"/>
  <c r="N231" i="26" s="1"/>
  <c r="AD233" i="8"/>
  <c r="I231" i="26" s="1"/>
  <c r="O231" i="26" s="1"/>
  <c r="AB234" i="8"/>
  <c r="G232" i="26" s="1"/>
  <c r="M232" i="26" s="1"/>
  <c r="AC234" i="8"/>
  <c r="H232" i="26" s="1"/>
  <c r="N232" i="26" s="1"/>
  <c r="AD234" i="8"/>
  <c r="I232" i="26" s="1"/>
  <c r="O232" i="26" s="1"/>
  <c r="AB235" i="8"/>
  <c r="G233" i="26" s="1"/>
  <c r="M233" i="26" s="1"/>
  <c r="AC235" i="8"/>
  <c r="H233" i="26" s="1"/>
  <c r="N233" i="26" s="1"/>
  <c r="AD235" i="8"/>
  <c r="I233" i="26" s="1"/>
  <c r="O233" i="26" s="1"/>
  <c r="AB236" i="8"/>
  <c r="G234" i="26" s="1"/>
  <c r="M234" i="26" s="1"/>
  <c r="AC236" i="8"/>
  <c r="H234" i="26" s="1"/>
  <c r="N234" i="26" s="1"/>
  <c r="AD236" i="8"/>
  <c r="I234" i="26" s="1"/>
  <c r="O234" i="26" s="1"/>
  <c r="AB237" i="8"/>
  <c r="G235" i="26" s="1"/>
  <c r="M235" i="26" s="1"/>
  <c r="AC237" i="8"/>
  <c r="H235" i="26" s="1"/>
  <c r="N235" i="26" s="1"/>
  <c r="AD237" i="8"/>
  <c r="I235" i="26" s="1"/>
  <c r="O235" i="26" s="1"/>
  <c r="AB238" i="8"/>
  <c r="G236" i="26" s="1"/>
  <c r="M236" i="26" s="1"/>
  <c r="AC238" i="8"/>
  <c r="H236" i="26" s="1"/>
  <c r="N236" i="26" s="1"/>
  <c r="AD238" i="8"/>
  <c r="I236" i="26" s="1"/>
  <c r="O236" i="26" s="1"/>
  <c r="AB239" i="8"/>
  <c r="G237" i="26" s="1"/>
  <c r="M237" i="26" s="1"/>
  <c r="AC239" i="8"/>
  <c r="H237" i="26" s="1"/>
  <c r="N237" i="26" s="1"/>
  <c r="AD239" i="8"/>
  <c r="I237" i="26" s="1"/>
  <c r="O237" i="26" s="1"/>
  <c r="AB240" i="8"/>
  <c r="G238" i="26" s="1"/>
  <c r="M238" i="26" s="1"/>
  <c r="AC240" i="8"/>
  <c r="H238" i="26" s="1"/>
  <c r="N238" i="26" s="1"/>
  <c r="AD240" i="8"/>
  <c r="I238" i="26" s="1"/>
  <c r="O238" i="26" s="1"/>
  <c r="AB241" i="8"/>
  <c r="G239" i="26" s="1"/>
  <c r="M239" i="26" s="1"/>
  <c r="AC241" i="8"/>
  <c r="H239" i="26" s="1"/>
  <c r="N239" i="26" s="1"/>
  <c r="AD241" i="8"/>
  <c r="I239" i="26" s="1"/>
  <c r="O239" i="26" s="1"/>
  <c r="AB242" i="8"/>
  <c r="G240" i="26" s="1"/>
  <c r="M240" i="26" s="1"/>
  <c r="AC242" i="8"/>
  <c r="H240" i="26" s="1"/>
  <c r="N240" i="26" s="1"/>
  <c r="AD242" i="8"/>
  <c r="I240" i="26" s="1"/>
  <c r="O240" i="26" s="1"/>
  <c r="AB243" i="8"/>
  <c r="G241" i="26" s="1"/>
  <c r="M241" i="26" s="1"/>
  <c r="AC243" i="8"/>
  <c r="H241" i="26" s="1"/>
  <c r="N241" i="26" s="1"/>
  <c r="AD243" i="8"/>
  <c r="I241" i="26" s="1"/>
  <c r="O241" i="26" s="1"/>
  <c r="AB244" i="8"/>
  <c r="G242" i="26" s="1"/>
  <c r="M242" i="26" s="1"/>
  <c r="AC244" i="8"/>
  <c r="H242" i="26" s="1"/>
  <c r="N242" i="26" s="1"/>
  <c r="AD244" i="8"/>
  <c r="I242" i="26" s="1"/>
  <c r="O242" i="26" s="1"/>
  <c r="AB245" i="8"/>
  <c r="G243" i="26" s="1"/>
  <c r="M243" i="26" s="1"/>
  <c r="AC245" i="8"/>
  <c r="H243" i="26" s="1"/>
  <c r="N243" i="26" s="1"/>
  <c r="AD245" i="8"/>
  <c r="I243" i="26" s="1"/>
  <c r="O243" i="26" s="1"/>
  <c r="AB246" i="8"/>
  <c r="G244" i="26" s="1"/>
  <c r="M244" i="26" s="1"/>
  <c r="AC246" i="8"/>
  <c r="H244" i="26" s="1"/>
  <c r="N244" i="26" s="1"/>
  <c r="AD246" i="8"/>
  <c r="I244" i="26" s="1"/>
  <c r="O244" i="26" s="1"/>
  <c r="AB247" i="8"/>
  <c r="AC247" i="8"/>
  <c r="AD247" i="8"/>
  <c r="AB248" i="8"/>
  <c r="G245" i="26" s="1"/>
  <c r="M245" i="26" s="1"/>
  <c r="AC248" i="8"/>
  <c r="H245" i="26" s="1"/>
  <c r="N245" i="26" s="1"/>
  <c r="AD248" i="8"/>
  <c r="I245" i="26" s="1"/>
  <c r="O245" i="26" s="1"/>
  <c r="AB249" i="8"/>
  <c r="G246" i="26" s="1"/>
  <c r="M246" i="26" s="1"/>
  <c r="AC249" i="8"/>
  <c r="H246" i="26" s="1"/>
  <c r="N246" i="26" s="1"/>
  <c r="AD249" i="8"/>
  <c r="I246" i="26" s="1"/>
  <c r="O246" i="26" s="1"/>
  <c r="AB250" i="8"/>
  <c r="G247" i="26" s="1"/>
  <c r="M247" i="26" s="1"/>
  <c r="AC250" i="8"/>
  <c r="H247" i="26" s="1"/>
  <c r="N247" i="26" s="1"/>
  <c r="AD250" i="8"/>
  <c r="I247" i="26" s="1"/>
  <c r="O247" i="26" s="1"/>
  <c r="AB251" i="8"/>
  <c r="G248" i="26" s="1"/>
  <c r="M248" i="26" s="1"/>
  <c r="AC251" i="8"/>
  <c r="H248" i="26" s="1"/>
  <c r="N248" i="26" s="1"/>
  <c r="AD251" i="8"/>
  <c r="I248" i="26" s="1"/>
  <c r="O248" i="26" s="1"/>
  <c r="AB252" i="8"/>
  <c r="G249" i="26" s="1"/>
  <c r="M249" i="26" s="1"/>
  <c r="AC252" i="8"/>
  <c r="H249" i="26" s="1"/>
  <c r="N249" i="26" s="1"/>
  <c r="AD252" i="8"/>
  <c r="I249" i="26" s="1"/>
  <c r="O249" i="26" s="1"/>
  <c r="AB253" i="8"/>
  <c r="G250" i="26" s="1"/>
  <c r="M250" i="26" s="1"/>
  <c r="AC253" i="8"/>
  <c r="H250" i="26" s="1"/>
  <c r="N250" i="26" s="1"/>
  <c r="AD253" i="8"/>
  <c r="I250" i="26" s="1"/>
  <c r="O250" i="26" s="1"/>
  <c r="AB254" i="8"/>
  <c r="G251" i="26" s="1"/>
  <c r="M251" i="26" s="1"/>
  <c r="AC254" i="8"/>
  <c r="H251" i="26" s="1"/>
  <c r="N251" i="26" s="1"/>
  <c r="AD254" i="8"/>
  <c r="I251" i="26" s="1"/>
  <c r="O251" i="26" s="1"/>
  <c r="AB255" i="8"/>
  <c r="G252" i="26" s="1"/>
  <c r="M252" i="26" s="1"/>
  <c r="AC255" i="8"/>
  <c r="H252" i="26" s="1"/>
  <c r="N252" i="26" s="1"/>
  <c r="AD255" i="8"/>
  <c r="I252" i="26" s="1"/>
  <c r="O252" i="26" s="1"/>
  <c r="AB256" i="8"/>
  <c r="G253" i="26" s="1"/>
  <c r="M253" i="26" s="1"/>
  <c r="AC256" i="8"/>
  <c r="H253" i="26" s="1"/>
  <c r="N253" i="26" s="1"/>
  <c r="AD256" i="8"/>
  <c r="I253" i="26" s="1"/>
  <c r="O253" i="26" s="1"/>
  <c r="AB257" i="8"/>
  <c r="G254" i="26" s="1"/>
  <c r="M254" i="26" s="1"/>
  <c r="AC257" i="8"/>
  <c r="H254" i="26" s="1"/>
  <c r="N254" i="26" s="1"/>
  <c r="AD257" i="8"/>
  <c r="I254" i="26" s="1"/>
  <c r="O254" i="26" s="1"/>
  <c r="AB258" i="8"/>
  <c r="G255" i="26" s="1"/>
  <c r="M255" i="26" s="1"/>
  <c r="AC258" i="8"/>
  <c r="H255" i="26" s="1"/>
  <c r="N255" i="26" s="1"/>
  <c r="AD258" i="8"/>
  <c r="I255" i="26" s="1"/>
  <c r="O255" i="26" s="1"/>
  <c r="AB259" i="8"/>
  <c r="G256" i="26" s="1"/>
  <c r="M256" i="26" s="1"/>
  <c r="AC259" i="8"/>
  <c r="H256" i="26" s="1"/>
  <c r="N256" i="26" s="1"/>
  <c r="AD259" i="8"/>
  <c r="I256" i="26" s="1"/>
  <c r="O256" i="26" s="1"/>
  <c r="AB260" i="8"/>
  <c r="G257" i="26" s="1"/>
  <c r="M257" i="26" s="1"/>
  <c r="AC260" i="8"/>
  <c r="H257" i="26" s="1"/>
  <c r="N257" i="26" s="1"/>
  <c r="AD260" i="8"/>
  <c r="I257" i="26" s="1"/>
  <c r="O257" i="26" s="1"/>
  <c r="AB261" i="8"/>
  <c r="G258" i="26" s="1"/>
  <c r="M258" i="26" s="1"/>
  <c r="AC261" i="8"/>
  <c r="H258" i="26" s="1"/>
  <c r="N258" i="26" s="1"/>
  <c r="AD261" i="8"/>
  <c r="I258" i="26" s="1"/>
  <c r="O258" i="26" s="1"/>
  <c r="AB262" i="8"/>
  <c r="G259" i="26" s="1"/>
  <c r="M259" i="26" s="1"/>
  <c r="AC262" i="8"/>
  <c r="H259" i="26" s="1"/>
  <c r="N259" i="26" s="1"/>
  <c r="AD262" i="8"/>
  <c r="I259" i="26" s="1"/>
  <c r="O259" i="26" s="1"/>
  <c r="AB263" i="8"/>
  <c r="G260" i="26" s="1"/>
  <c r="M260" i="26" s="1"/>
  <c r="AC263" i="8"/>
  <c r="H260" i="26" s="1"/>
  <c r="N260" i="26" s="1"/>
  <c r="AD263" i="8"/>
  <c r="I260" i="26" s="1"/>
  <c r="O260" i="26" s="1"/>
  <c r="AB264" i="8"/>
  <c r="G261" i="26" s="1"/>
  <c r="M261" i="26" s="1"/>
  <c r="AC264" i="8"/>
  <c r="H261" i="26" s="1"/>
  <c r="N261" i="26" s="1"/>
  <c r="AD264" i="8"/>
  <c r="I261" i="26" s="1"/>
  <c r="O261" i="26" s="1"/>
  <c r="AB265" i="8"/>
  <c r="G262" i="26" s="1"/>
  <c r="M262" i="26" s="1"/>
  <c r="AC265" i="8"/>
  <c r="H262" i="26" s="1"/>
  <c r="N262" i="26" s="1"/>
  <c r="AD265" i="8"/>
  <c r="I262" i="26" s="1"/>
  <c r="O262" i="26" s="1"/>
  <c r="AB266" i="8"/>
  <c r="G263" i="26" s="1"/>
  <c r="M263" i="26" s="1"/>
  <c r="AC266" i="8"/>
  <c r="H263" i="26" s="1"/>
  <c r="N263" i="26" s="1"/>
  <c r="AD266" i="8"/>
  <c r="I263" i="26" s="1"/>
  <c r="O263" i="26" s="1"/>
  <c r="AB267" i="8"/>
  <c r="G264" i="26" s="1"/>
  <c r="M264" i="26" s="1"/>
  <c r="AC267" i="8"/>
  <c r="H264" i="26" s="1"/>
  <c r="N264" i="26" s="1"/>
  <c r="AD267" i="8"/>
  <c r="I264" i="26" s="1"/>
  <c r="O264" i="26" s="1"/>
  <c r="AB268" i="8"/>
  <c r="G265" i="26" s="1"/>
  <c r="M265" i="26" s="1"/>
  <c r="AC268" i="8"/>
  <c r="H265" i="26" s="1"/>
  <c r="N265" i="26" s="1"/>
  <c r="AD268" i="8"/>
  <c r="I265" i="26" s="1"/>
  <c r="O265" i="26" s="1"/>
  <c r="AB269" i="8"/>
  <c r="G266" i="26" s="1"/>
  <c r="M266" i="26" s="1"/>
  <c r="AC269" i="8"/>
  <c r="H266" i="26" s="1"/>
  <c r="N266" i="26" s="1"/>
  <c r="AD269" i="8"/>
  <c r="I266" i="26" s="1"/>
  <c r="O266" i="26" s="1"/>
  <c r="AB270" i="8"/>
  <c r="G267" i="26" s="1"/>
  <c r="M267" i="26" s="1"/>
  <c r="AC270" i="8"/>
  <c r="H267" i="26" s="1"/>
  <c r="N267" i="26" s="1"/>
  <c r="AD270" i="8"/>
  <c r="I267" i="26" s="1"/>
  <c r="O267" i="26" s="1"/>
  <c r="AB271" i="8"/>
  <c r="G268" i="26" s="1"/>
  <c r="M268" i="26" s="1"/>
  <c r="AC271" i="8"/>
  <c r="H268" i="26" s="1"/>
  <c r="N268" i="26" s="1"/>
  <c r="AD271" i="8"/>
  <c r="I268" i="26" s="1"/>
  <c r="O268" i="26" s="1"/>
  <c r="AB272" i="8"/>
  <c r="G269" i="26" s="1"/>
  <c r="M269" i="26" s="1"/>
  <c r="AC272" i="8"/>
  <c r="H269" i="26" s="1"/>
  <c r="N269" i="26" s="1"/>
  <c r="AD272" i="8"/>
  <c r="I269" i="26" s="1"/>
  <c r="O269" i="26" s="1"/>
  <c r="AB273" i="8"/>
  <c r="G270" i="26" s="1"/>
  <c r="M270" i="26" s="1"/>
  <c r="AC273" i="8"/>
  <c r="H270" i="26" s="1"/>
  <c r="N270" i="26" s="1"/>
  <c r="AD273" i="8"/>
  <c r="I270" i="26" s="1"/>
  <c r="O270" i="26" s="1"/>
  <c r="AB274" i="8"/>
  <c r="G271" i="26" s="1"/>
  <c r="M271" i="26" s="1"/>
  <c r="AC274" i="8"/>
  <c r="H271" i="26" s="1"/>
  <c r="N271" i="26" s="1"/>
  <c r="AD274" i="8"/>
  <c r="I271" i="26" s="1"/>
  <c r="O271" i="26" s="1"/>
  <c r="AB275" i="8"/>
  <c r="G272" i="26" s="1"/>
  <c r="M272" i="26" s="1"/>
  <c r="AC275" i="8"/>
  <c r="H272" i="26" s="1"/>
  <c r="N272" i="26" s="1"/>
  <c r="AD275" i="8"/>
  <c r="I272" i="26" s="1"/>
  <c r="O272" i="26" s="1"/>
  <c r="AB276" i="8"/>
  <c r="G273" i="26" s="1"/>
  <c r="M273" i="26" s="1"/>
  <c r="AC276" i="8"/>
  <c r="H273" i="26" s="1"/>
  <c r="N273" i="26" s="1"/>
  <c r="AD276" i="8"/>
  <c r="I273" i="26" s="1"/>
  <c r="O273" i="26" s="1"/>
  <c r="AB277" i="8"/>
  <c r="G274" i="26" s="1"/>
  <c r="M274" i="26" s="1"/>
  <c r="AC277" i="8"/>
  <c r="H274" i="26" s="1"/>
  <c r="N274" i="26" s="1"/>
  <c r="AD277" i="8"/>
  <c r="I274" i="26" s="1"/>
  <c r="O274" i="26" s="1"/>
  <c r="AB278" i="8"/>
  <c r="G275" i="26" s="1"/>
  <c r="M275" i="26" s="1"/>
  <c r="AC278" i="8"/>
  <c r="H275" i="26" s="1"/>
  <c r="N275" i="26" s="1"/>
  <c r="AD278" i="8"/>
  <c r="I275" i="26" s="1"/>
  <c r="O275" i="26" s="1"/>
  <c r="AB279" i="8"/>
  <c r="G276" i="26" s="1"/>
  <c r="M276" i="26" s="1"/>
  <c r="AC279" i="8"/>
  <c r="H276" i="26" s="1"/>
  <c r="N276" i="26" s="1"/>
  <c r="AD279" i="8"/>
  <c r="I276" i="26" s="1"/>
  <c r="O276" i="26" s="1"/>
  <c r="AB280" i="8"/>
  <c r="G277" i="26" s="1"/>
  <c r="M277" i="26" s="1"/>
  <c r="AC280" i="8"/>
  <c r="H277" i="26" s="1"/>
  <c r="N277" i="26" s="1"/>
  <c r="AD280" i="8"/>
  <c r="I277" i="26" s="1"/>
  <c r="O277" i="26" s="1"/>
  <c r="AB281" i="8"/>
  <c r="G278" i="26" s="1"/>
  <c r="M278" i="26" s="1"/>
  <c r="AC281" i="8"/>
  <c r="H278" i="26" s="1"/>
  <c r="N278" i="26" s="1"/>
  <c r="AD281" i="8"/>
  <c r="I278" i="26" s="1"/>
  <c r="O278" i="26" s="1"/>
  <c r="AB282" i="8"/>
  <c r="G279" i="26" s="1"/>
  <c r="M279" i="26" s="1"/>
  <c r="AC282" i="8"/>
  <c r="H279" i="26" s="1"/>
  <c r="N279" i="26" s="1"/>
  <c r="AD282" i="8"/>
  <c r="I279" i="26" s="1"/>
  <c r="O279" i="26" s="1"/>
  <c r="AB283" i="8"/>
  <c r="G280" i="26" s="1"/>
  <c r="M280" i="26" s="1"/>
  <c r="AC283" i="8"/>
  <c r="H280" i="26" s="1"/>
  <c r="N280" i="26" s="1"/>
  <c r="AD283" i="8"/>
  <c r="I280" i="26" s="1"/>
  <c r="O280" i="26" s="1"/>
  <c r="AB284" i="8"/>
  <c r="G281" i="26" s="1"/>
  <c r="M281" i="26" s="1"/>
  <c r="AC284" i="8"/>
  <c r="H281" i="26" s="1"/>
  <c r="N281" i="26" s="1"/>
  <c r="AD284" i="8"/>
  <c r="I281" i="26" s="1"/>
  <c r="O281" i="26" s="1"/>
  <c r="AB285" i="8"/>
  <c r="G282" i="26" s="1"/>
  <c r="M282" i="26" s="1"/>
  <c r="AC285" i="8"/>
  <c r="H282" i="26" s="1"/>
  <c r="N282" i="26" s="1"/>
  <c r="AD285" i="8"/>
  <c r="I282" i="26" s="1"/>
  <c r="O282" i="26" s="1"/>
  <c r="AB286" i="8"/>
  <c r="G283" i="26" s="1"/>
  <c r="M283" i="26" s="1"/>
  <c r="AC286" i="8"/>
  <c r="H283" i="26" s="1"/>
  <c r="N283" i="26" s="1"/>
  <c r="AD286" i="8"/>
  <c r="I283" i="26" s="1"/>
  <c r="O283" i="26" s="1"/>
  <c r="AB287" i="8"/>
  <c r="G284" i="26" s="1"/>
  <c r="M284" i="26" s="1"/>
  <c r="AC287" i="8"/>
  <c r="H284" i="26" s="1"/>
  <c r="N284" i="26" s="1"/>
  <c r="AD287" i="8"/>
  <c r="I284" i="26" s="1"/>
  <c r="O284" i="26" s="1"/>
  <c r="AB288" i="8"/>
  <c r="G285" i="26" s="1"/>
  <c r="M285" i="26" s="1"/>
  <c r="AC288" i="8"/>
  <c r="H285" i="26" s="1"/>
  <c r="N285" i="26" s="1"/>
  <c r="AD288" i="8"/>
  <c r="I285" i="26" s="1"/>
  <c r="O285" i="26" s="1"/>
  <c r="AB289" i="8"/>
  <c r="G286" i="26" s="1"/>
  <c r="M286" i="26" s="1"/>
  <c r="AC289" i="8"/>
  <c r="H286" i="26" s="1"/>
  <c r="N286" i="26" s="1"/>
  <c r="AD289" i="8"/>
  <c r="I286" i="26" s="1"/>
  <c r="O286" i="26" s="1"/>
  <c r="AB290" i="8"/>
  <c r="G287" i="26" s="1"/>
  <c r="M287" i="26" s="1"/>
  <c r="AC290" i="8"/>
  <c r="H287" i="26" s="1"/>
  <c r="N287" i="26" s="1"/>
  <c r="AD290" i="8"/>
  <c r="I287" i="26" s="1"/>
  <c r="O287" i="26" s="1"/>
  <c r="AB291" i="8"/>
  <c r="G288" i="26" s="1"/>
  <c r="M288" i="26" s="1"/>
  <c r="AC291" i="8"/>
  <c r="H288" i="26" s="1"/>
  <c r="N288" i="26" s="1"/>
  <c r="AD291" i="8"/>
  <c r="I288" i="26" s="1"/>
  <c r="O288" i="26" s="1"/>
  <c r="AB292" i="8"/>
  <c r="G289" i="26" s="1"/>
  <c r="M289" i="26" s="1"/>
  <c r="AC292" i="8"/>
  <c r="H289" i="26" s="1"/>
  <c r="N289" i="26" s="1"/>
  <c r="AD292" i="8"/>
  <c r="I289" i="26" s="1"/>
  <c r="O289" i="26" s="1"/>
  <c r="AB293" i="8"/>
  <c r="G290" i="26" s="1"/>
  <c r="M290" i="26" s="1"/>
  <c r="AC293" i="8"/>
  <c r="H290" i="26" s="1"/>
  <c r="N290" i="26" s="1"/>
  <c r="AD293" i="8"/>
  <c r="I290" i="26" s="1"/>
  <c r="O290" i="26" s="1"/>
  <c r="AB294" i="8"/>
  <c r="G291" i="26" s="1"/>
  <c r="M291" i="26" s="1"/>
  <c r="AC294" i="8"/>
  <c r="H291" i="26" s="1"/>
  <c r="N291" i="26" s="1"/>
  <c r="AD294" i="8"/>
  <c r="I291" i="26" s="1"/>
  <c r="O291" i="26" s="1"/>
  <c r="AB295" i="8"/>
  <c r="G292" i="26" s="1"/>
  <c r="M292" i="26" s="1"/>
  <c r="AC295" i="8"/>
  <c r="H292" i="26" s="1"/>
  <c r="N292" i="26" s="1"/>
  <c r="AD295" i="8"/>
  <c r="I292" i="26" s="1"/>
  <c r="O292" i="26" s="1"/>
  <c r="AB296" i="8"/>
  <c r="G293" i="26" s="1"/>
  <c r="M293" i="26" s="1"/>
  <c r="AC296" i="8"/>
  <c r="H293" i="26" s="1"/>
  <c r="N293" i="26" s="1"/>
  <c r="AD296" i="8"/>
  <c r="I293" i="26" s="1"/>
  <c r="O293" i="26" s="1"/>
  <c r="AB297" i="8"/>
  <c r="G294" i="26" s="1"/>
  <c r="M294" i="26" s="1"/>
  <c r="AC297" i="8"/>
  <c r="H294" i="26" s="1"/>
  <c r="N294" i="26" s="1"/>
  <c r="AD297" i="8"/>
  <c r="I294" i="26" s="1"/>
  <c r="O294" i="26" s="1"/>
  <c r="AB298" i="8"/>
  <c r="G295" i="26" s="1"/>
  <c r="M295" i="26" s="1"/>
  <c r="AC298" i="8"/>
  <c r="H295" i="26" s="1"/>
  <c r="N295" i="26" s="1"/>
  <c r="AD298" i="8"/>
  <c r="I295" i="26" s="1"/>
  <c r="O295" i="26" s="1"/>
  <c r="AB299" i="8"/>
  <c r="G296" i="26" s="1"/>
  <c r="M296" i="26" s="1"/>
  <c r="AC299" i="8"/>
  <c r="H296" i="26" s="1"/>
  <c r="N296" i="26" s="1"/>
  <c r="AD299" i="8"/>
  <c r="I296" i="26" s="1"/>
  <c r="O296" i="26" s="1"/>
  <c r="AB300" i="8"/>
  <c r="G297" i="26" s="1"/>
  <c r="M297" i="26" s="1"/>
  <c r="AC300" i="8"/>
  <c r="H297" i="26" s="1"/>
  <c r="N297" i="26" s="1"/>
  <c r="AD300" i="8"/>
  <c r="I297" i="26" s="1"/>
  <c r="O297" i="26" s="1"/>
  <c r="AB301" i="8"/>
  <c r="G298" i="26" s="1"/>
  <c r="M298" i="26" s="1"/>
  <c r="AC301" i="8"/>
  <c r="H298" i="26" s="1"/>
  <c r="N298" i="26" s="1"/>
  <c r="AD301" i="8"/>
  <c r="I298" i="26" s="1"/>
  <c r="O298" i="26" s="1"/>
  <c r="AB302" i="8"/>
  <c r="G299" i="26" s="1"/>
  <c r="M299" i="26" s="1"/>
  <c r="AC302" i="8"/>
  <c r="H299" i="26" s="1"/>
  <c r="N299" i="26" s="1"/>
  <c r="AD302" i="8"/>
  <c r="I299" i="26" s="1"/>
  <c r="O299" i="26" s="1"/>
  <c r="AB303" i="8"/>
  <c r="G300" i="26" s="1"/>
  <c r="M300" i="26" s="1"/>
  <c r="AC303" i="8"/>
  <c r="H300" i="26" s="1"/>
  <c r="N300" i="26" s="1"/>
  <c r="AD303" i="8"/>
  <c r="I300" i="26" s="1"/>
  <c r="O300" i="26" s="1"/>
  <c r="AB304" i="8"/>
  <c r="G301" i="26" s="1"/>
  <c r="M301" i="26" s="1"/>
  <c r="AC304" i="8"/>
  <c r="H301" i="26" s="1"/>
  <c r="N301" i="26" s="1"/>
  <c r="AD304" i="8"/>
  <c r="I301" i="26" s="1"/>
  <c r="O301" i="26" s="1"/>
  <c r="AB305" i="8"/>
  <c r="G302" i="26" s="1"/>
  <c r="M302" i="26" s="1"/>
  <c r="AC305" i="8"/>
  <c r="H302" i="26" s="1"/>
  <c r="N302" i="26" s="1"/>
  <c r="AD305" i="8"/>
  <c r="I302" i="26" s="1"/>
  <c r="O302" i="26" s="1"/>
  <c r="AB306" i="8"/>
  <c r="G303" i="26" s="1"/>
  <c r="M303" i="26" s="1"/>
  <c r="AC306" i="8"/>
  <c r="H303" i="26" s="1"/>
  <c r="N303" i="26" s="1"/>
  <c r="AD306" i="8"/>
  <c r="I303" i="26" s="1"/>
  <c r="O303" i="26" s="1"/>
  <c r="AB307" i="8"/>
  <c r="G304" i="26" s="1"/>
  <c r="M304" i="26" s="1"/>
  <c r="AC307" i="8"/>
  <c r="H304" i="26" s="1"/>
  <c r="N304" i="26" s="1"/>
  <c r="AD307" i="8"/>
  <c r="I304" i="26" s="1"/>
  <c r="O304" i="26" s="1"/>
  <c r="AB308" i="8"/>
  <c r="G305" i="26" s="1"/>
  <c r="M305" i="26" s="1"/>
  <c r="AC308" i="8"/>
  <c r="H305" i="26" s="1"/>
  <c r="N305" i="26" s="1"/>
  <c r="AD308" i="8"/>
  <c r="I305" i="26" s="1"/>
  <c r="O305" i="26" s="1"/>
  <c r="AB309" i="8"/>
  <c r="G306" i="26" s="1"/>
  <c r="M306" i="26" s="1"/>
  <c r="AC309" i="8"/>
  <c r="H306" i="26" s="1"/>
  <c r="N306" i="26" s="1"/>
  <c r="AD309" i="8"/>
  <c r="I306" i="26" s="1"/>
  <c r="O306" i="26" s="1"/>
  <c r="AB310" i="8"/>
  <c r="G307" i="26" s="1"/>
  <c r="M307" i="26" s="1"/>
  <c r="AC310" i="8"/>
  <c r="H307" i="26" s="1"/>
  <c r="N307" i="26" s="1"/>
  <c r="AD310" i="8"/>
  <c r="I307" i="26" s="1"/>
  <c r="O307" i="26" s="1"/>
  <c r="AB311" i="8"/>
  <c r="G308" i="26" s="1"/>
  <c r="M308" i="26" s="1"/>
  <c r="AC311" i="8"/>
  <c r="H308" i="26" s="1"/>
  <c r="N308" i="26" s="1"/>
  <c r="AD311" i="8"/>
  <c r="I308" i="26" s="1"/>
  <c r="O308" i="26" s="1"/>
  <c r="AB312" i="8"/>
  <c r="G309" i="26" s="1"/>
  <c r="M309" i="26" s="1"/>
  <c r="AC312" i="8"/>
  <c r="H309" i="26" s="1"/>
  <c r="N309" i="26" s="1"/>
  <c r="AD312" i="8"/>
  <c r="I309" i="26" s="1"/>
  <c r="O309" i="26" s="1"/>
  <c r="AB313" i="8"/>
  <c r="G310" i="26" s="1"/>
  <c r="M310" i="26" s="1"/>
  <c r="AC313" i="8"/>
  <c r="H310" i="26" s="1"/>
  <c r="N310" i="26" s="1"/>
  <c r="AD313" i="8"/>
  <c r="I310" i="26" s="1"/>
  <c r="O310" i="26" s="1"/>
  <c r="AB314" i="8"/>
  <c r="G311" i="26" s="1"/>
  <c r="M311" i="26" s="1"/>
  <c r="AC314" i="8"/>
  <c r="H311" i="26" s="1"/>
  <c r="N311" i="26" s="1"/>
  <c r="AD314" i="8"/>
  <c r="I311" i="26" s="1"/>
  <c r="O311" i="26" s="1"/>
  <c r="AB315" i="8"/>
  <c r="G312" i="26" s="1"/>
  <c r="M312" i="26" s="1"/>
  <c r="AC315" i="8"/>
  <c r="H312" i="26" s="1"/>
  <c r="N312" i="26" s="1"/>
  <c r="AD315" i="8"/>
  <c r="I312" i="26" s="1"/>
  <c r="O312" i="26" s="1"/>
  <c r="AB316" i="8"/>
  <c r="G313" i="26" s="1"/>
  <c r="M313" i="26" s="1"/>
  <c r="AC316" i="8"/>
  <c r="H313" i="26" s="1"/>
  <c r="N313" i="26" s="1"/>
  <c r="AD316" i="8"/>
  <c r="I313" i="26" s="1"/>
  <c r="O313" i="26" s="1"/>
  <c r="AB317" i="8"/>
  <c r="G314" i="26" s="1"/>
  <c r="M314" i="26" s="1"/>
  <c r="AC317" i="8"/>
  <c r="H314" i="26" s="1"/>
  <c r="N314" i="26" s="1"/>
  <c r="AD317" i="8"/>
  <c r="I314" i="26" s="1"/>
  <c r="O314" i="26" s="1"/>
  <c r="AB318" i="8"/>
  <c r="G315" i="26" s="1"/>
  <c r="M315" i="26" s="1"/>
  <c r="AC318" i="8"/>
  <c r="H315" i="26" s="1"/>
  <c r="N315" i="26" s="1"/>
  <c r="AD318" i="8"/>
  <c r="I315" i="26" s="1"/>
  <c r="O315" i="26" s="1"/>
  <c r="AB319" i="8"/>
  <c r="G316" i="26" s="1"/>
  <c r="M316" i="26" s="1"/>
  <c r="AC319" i="8"/>
  <c r="H316" i="26" s="1"/>
  <c r="N316" i="26" s="1"/>
  <c r="AD319" i="8"/>
  <c r="I316" i="26" s="1"/>
  <c r="O316" i="26" s="1"/>
  <c r="AB320" i="8"/>
  <c r="G317" i="26" s="1"/>
  <c r="M317" i="26" s="1"/>
  <c r="AC320" i="8"/>
  <c r="H317" i="26" s="1"/>
  <c r="N317" i="26" s="1"/>
  <c r="AD320" i="8"/>
  <c r="I317" i="26" s="1"/>
  <c r="O317" i="26" s="1"/>
  <c r="AB321" i="8"/>
  <c r="G318" i="26" s="1"/>
  <c r="M318" i="26" s="1"/>
  <c r="AC321" i="8"/>
  <c r="H318" i="26" s="1"/>
  <c r="N318" i="26" s="1"/>
  <c r="AD321" i="8"/>
  <c r="I318" i="26" s="1"/>
  <c r="O318" i="26" s="1"/>
  <c r="AB322" i="8"/>
  <c r="G319" i="26" s="1"/>
  <c r="M319" i="26" s="1"/>
  <c r="AC322" i="8"/>
  <c r="H319" i="26" s="1"/>
  <c r="N319" i="26" s="1"/>
  <c r="AD322" i="8"/>
  <c r="I319" i="26" s="1"/>
  <c r="O319" i="26" s="1"/>
  <c r="AB323" i="8"/>
  <c r="G320" i="26" s="1"/>
  <c r="M320" i="26" s="1"/>
  <c r="AC323" i="8"/>
  <c r="H320" i="26" s="1"/>
  <c r="N320" i="26" s="1"/>
  <c r="AD323" i="8"/>
  <c r="I320" i="26" s="1"/>
  <c r="O320" i="26" s="1"/>
  <c r="AB324" i="8"/>
  <c r="G321" i="26" s="1"/>
  <c r="M321" i="26" s="1"/>
  <c r="AC324" i="8"/>
  <c r="H321" i="26" s="1"/>
  <c r="N321" i="26" s="1"/>
  <c r="AD324" i="8"/>
  <c r="I321" i="26" s="1"/>
  <c r="O321" i="26" s="1"/>
  <c r="AB325" i="8"/>
  <c r="G322" i="26" s="1"/>
  <c r="M322" i="26" s="1"/>
  <c r="AC325" i="8"/>
  <c r="H322" i="26" s="1"/>
  <c r="N322" i="26" s="1"/>
  <c r="AD325" i="8"/>
  <c r="I322" i="26" s="1"/>
  <c r="O322" i="26" s="1"/>
  <c r="AB326" i="8"/>
  <c r="AC326" i="8"/>
  <c r="AD326" i="8"/>
  <c r="AB327" i="8"/>
  <c r="G323" i="26" s="1"/>
  <c r="M323" i="26" s="1"/>
  <c r="AC327" i="8"/>
  <c r="H323" i="26" s="1"/>
  <c r="N323" i="26" s="1"/>
  <c r="AD327" i="8"/>
  <c r="I323" i="26" s="1"/>
  <c r="O323" i="26" s="1"/>
  <c r="AB328" i="8"/>
  <c r="G324" i="26" s="1"/>
  <c r="M324" i="26" s="1"/>
  <c r="AC328" i="8"/>
  <c r="H324" i="26" s="1"/>
  <c r="N324" i="26" s="1"/>
  <c r="AD328" i="8"/>
  <c r="I324" i="26" s="1"/>
  <c r="O324" i="26" s="1"/>
  <c r="AB329" i="8"/>
  <c r="G325" i="26" s="1"/>
  <c r="M325" i="26" s="1"/>
  <c r="AC329" i="8"/>
  <c r="H325" i="26" s="1"/>
  <c r="N325" i="26" s="1"/>
  <c r="AD329" i="8"/>
  <c r="I325" i="26" s="1"/>
  <c r="O325" i="26" s="1"/>
  <c r="AB330" i="8"/>
  <c r="G326" i="26" s="1"/>
  <c r="M326" i="26" s="1"/>
  <c r="AC330" i="8"/>
  <c r="H326" i="26" s="1"/>
  <c r="N326" i="26" s="1"/>
  <c r="AD330" i="8"/>
  <c r="I326" i="26" s="1"/>
  <c r="O326" i="26" s="1"/>
  <c r="AB331" i="8"/>
  <c r="G327" i="26" s="1"/>
  <c r="M327" i="26" s="1"/>
  <c r="AC331" i="8"/>
  <c r="H327" i="26" s="1"/>
  <c r="N327" i="26" s="1"/>
  <c r="AD331" i="8"/>
  <c r="I327" i="26" s="1"/>
  <c r="O327" i="26" s="1"/>
  <c r="AB332" i="8"/>
  <c r="G328" i="26" s="1"/>
  <c r="M328" i="26" s="1"/>
  <c r="AC332" i="8"/>
  <c r="H328" i="26" s="1"/>
  <c r="N328" i="26" s="1"/>
  <c r="AD332" i="8"/>
  <c r="I328" i="26" s="1"/>
  <c r="O328" i="26" s="1"/>
  <c r="AB333" i="8"/>
  <c r="G329" i="26" s="1"/>
  <c r="M329" i="26" s="1"/>
  <c r="AC333" i="8"/>
  <c r="H329" i="26" s="1"/>
  <c r="N329" i="26" s="1"/>
  <c r="AD333" i="8"/>
  <c r="I329" i="26" s="1"/>
  <c r="O329" i="26" s="1"/>
  <c r="AB334" i="8"/>
  <c r="G330" i="26" s="1"/>
  <c r="M330" i="26" s="1"/>
  <c r="AC334" i="8"/>
  <c r="H330" i="26" s="1"/>
  <c r="N330" i="26" s="1"/>
  <c r="AD334" i="8"/>
  <c r="I330" i="26" s="1"/>
  <c r="O330" i="26" s="1"/>
  <c r="AB335" i="8"/>
  <c r="G331" i="26" s="1"/>
  <c r="M331" i="26" s="1"/>
  <c r="AC335" i="8"/>
  <c r="H331" i="26" s="1"/>
  <c r="N331" i="26" s="1"/>
  <c r="AD335" i="8"/>
  <c r="I331" i="26" s="1"/>
  <c r="O331" i="26" s="1"/>
  <c r="AB336" i="8"/>
  <c r="G332" i="26" s="1"/>
  <c r="M332" i="26" s="1"/>
  <c r="AC336" i="8"/>
  <c r="H332" i="26" s="1"/>
  <c r="N332" i="26" s="1"/>
  <c r="AD336" i="8"/>
  <c r="I332" i="26" s="1"/>
  <c r="O332" i="26" s="1"/>
  <c r="AB337" i="8"/>
  <c r="G333" i="26" s="1"/>
  <c r="M333" i="26" s="1"/>
  <c r="AC337" i="8"/>
  <c r="H333" i="26" s="1"/>
  <c r="N333" i="26" s="1"/>
  <c r="AD337" i="8"/>
  <c r="I333" i="26" s="1"/>
  <c r="O333" i="26" s="1"/>
  <c r="AB338" i="8"/>
  <c r="G334" i="26" s="1"/>
  <c r="M334" i="26" s="1"/>
  <c r="AC338" i="8"/>
  <c r="H334" i="26" s="1"/>
  <c r="N334" i="26" s="1"/>
  <c r="AD338" i="8"/>
  <c r="I334" i="26" s="1"/>
  <c r="O334" i="26" s="1"/>
  <c r="AB339" i="8"/>
  <c r="G335" i="26" s="1"/>
  <c r="M335" i="26" s="1"/>
  <c r="AC339" i="8"/>
  <c r="H335" i="26" s="1"/>
  <c r="N335" i="26" s="1"/>
  <c r="AD339" i="8"/>
  <c r="I335" i="26" s="1"/>
  <c r="O335" i="26" s="1"/>
  <c r="AB340" i="8"/>
  <c r="G336" i="26" s="1"/>
  <c r="M336" i="26" s="1"/>
  <c r="AC340" i="8"/>
  <c r="H336" i="26" s="1"/>
  <c r="N336" i="26" s="1"/>
  <c r="AD340" i="8"/>
  <c r="I336" i="26" s="1"/>
  <c r="O336" i="26" s="1"/>
  <c r="AB341" i="8"/>
  <c r="G337" i="26" s="1"/>
  <c r="M337" i="26" s="1"/>
  <c r="AC341" i="8"/>
  <c r="H337" i="26" s="1"/>
  <c r="N337" i="26" s="1"/>
  <c r="AD341" i="8"/>
  <c r="I337" i="26" s="1"/>
  <c r="O337" i="26" s="1"/>
  <c r="AB342" i="8"/>
  <c r="G338" i="26" s="1"/>
  <c r="M338" i="26" s="1"/>
  <c r="AC342" i="8"/>
  <c r="H338" i="26" s="1"/>
  <c r="N338" i="26" s="1"/>
  <c r="AD342" i="8"/>
  <c r="I338" i="26" s="1"/>
  <c r="O338" i="26" s="1"/>
  <c r="AB343" i="8"/>
  <c r="G339" i="26" s="1"/>
  <c r="M339" i="26" s="1"/>
  <c r="AC343" i="8"/>
  <c r="H339" i="26" s="1"/>
  <c r="N339" i="26" s="1"/>
  <c r="AD343" i="8"/>
  <c r="I339" i="26" s="1"/>
  <c r="O339" i="26" s="1"/>
  <c r="AB344" i="8"/>
  <c r="G340" i="26" s="1"/>
  <c r="M340" i="26" s="1"/>
  <c r="AC344" i="8"/>
  <c r="H340" i="26" s="1"/>
  <c r="N340" i="26" s="1"/>
  <c r="AD344" i="8"/>
  <c r="I340" i="26" s="1"/>
  <c r="O340" i="26" s="1"/>
  <c r="AB345" i="8"/>
  <c r="G341" i="26" s="1"/>
  <c r="M341" i="26" s="1"/>
  <c r="AC345" i="8"/>
  <c r="H341" i="26" s="1"/>
  <c r="N341" i="26" s="1"/>
  <c r="AD345" i="8"/>
  <c r="I341" i="26" s="1"/>
  <c r="O341" i="26" s="1"/>
  <c r="AB346" i="8"/>
  <c r="G342" i="26" s="1"/>
  <c r="M342" i="26" s="1"/>
  <c r="AC346" i="8"/>
  <c r="H342" i="26" s="1"/>
  <c r="N342" i="26" s="1"/>
  <c r="AD346" i="8"/>
  <c r="I342" i="26" s="1"/>
  <c r="O342" i="26" s="1"/>
  <c r="AB347" i="8"/>
  <c r="G343" i="26" s="1"/>
  <c r="M343" i="26" s="1"/>
  <c r="AC347" i="8"/>
  <c r="H343" i="26" s="1"/>
  <c r="N343" i="26" s="1"/>
  <c r="AD347" i="8"/>
  <c r="I343" i="26" s="1"/>
  <c r="O343" i="26" s="1"/>
  <c r="AB348" i="8"/>
  <c r="G344" i="26" s="1"/>
  <c r="M344" i="26" s="1"/>
  <c r="AC348" i="8"/>
  <c r="H344" i="26" s="1"/>
  <c r="N344" i="26" s="1"/>
  <c r="AD348" i="8"/>
  <c r="I344" i="26" s="1"/>
  <c r="O344" i="26" s="1"/>
  <c r="AB349" i="8"/>
  <c r="G345" i="26" s="1"/>
  <c r="M345" i="26" s="1"/>
  <c r="AC349" i="8"/>
  <c r="H345" i="26" s="1"/>
  <c r="N345" i="26" s="1"/>
  <c r="AD349" i="8"/>
  <c r="I345" i="26" s="1"/>
  <c r="O345" i="26" s="1"/>
  <c r="AB350" i="8"/>
  <c r="G346" i="26" s="1"/>
  <c r="M346" i="26" s="1"/>
  <c r="AC350" i="8"/>
  <c r="H346" i="26" s="1"/>
  <c r="N346" i="26" s="1"/>
  <c r="AD350" i="8"/>
  <c r="I346" i="26" s="1"/>
  <c r="O346" i="26" s="1"/>
  <c r="AB351" i="8"/>
  <c r="G347" i="26" s="1"/>
  <c r="M347" i="26" s="1"/>
  <c r="AC351" i="8"/>
  <c r="H347" i="26" s="1"/>
  <c r="N347" i="26" s="1"/>
  <c r="AD351" i="8"/>
  <c r="I347" i="26" s="1"/>
  <c r="O347" i="26" s="1"/>
  <c r="AB352" i="8"/>
  <c r="G348" i="26" s="1"/>
  <c r="M348" i="26" s="1"/>
  <c r="AC352" i="8"/>
  <c r="H348" i="26" s="1"/>
  <c r="N348" i="26" s="1"/>
  <c r="AD352" i="8"/>
  <c r="I348" i="26" s="1"/>
  <c r="O348" i="26" s="1"/>
  <c r="AB353" i="8"/>
  <c r="G349" i="26" s="1"/>
  <c r="M349" i="26" s="1"/>
  <c r="AC353" i="8"/>
  <c r="H349" i="26" s="1"/>
  <c r="N349" i="26" s="1"/>
  <c r="AD353" i="8"/>
  <c r="I349" i="26" s="1"/>
  <c r="O349" i="26" s="1"/>
  <c r="AB354" i="8"/>
  <c r="G350" i="26" s="1"/>
  <c r="M350" i="26" s="1"/>
  <c r="AC354" i="8"/>
  <c r="H350" i="26" s="1"/>
  <c r="N350" i="26" s="1"/>
  <c r="AD354" i="8"/>
  <c r="I350" i="26" s="1"/>
  <c r="O350" i="26" s="1"/>
  <c r="AB355" i="8"/>
  <c r="G351" i="26" s="1"/>
  <c r="M351" i="26" s="1"/>
  <c r="AC355" i="8"/>
  <c r="H351" i="26" s="1"/>
  <c r="N351" i="26" s="1"/>
  <c r="AD355" i="8"/>
  <c r="I351" i="26" s="1"/>
  <c r="O351" i="26" s="1"/>
  <c r="AB356" i="8"/>
  <c r="G352" i="26" s="1"/>
  <c r="M352" i="26" s="1"/>
  <c r="AC356" i="8"/>
  <c r="H352" i="26" s="1"/>
  <c r="N352" i="26" s="1"/>
  <c r="AD356" i="8"/>
  <c r="I352" i="26" s="1"/>
  <c r="O352" i="26" s="1"/>
  <c r="AB357" i="8"/>
  <c r="G353" i="26" s="1"/>
  <c r="M353" i="26" s="1"/>
  <c r="AC357" i="8"/>
  <c r="H353" i="26" s="1"/>
  <c r="N353" i="26" s="1"/>
  <c r="AD357" i="8"/>
  <c r="I353" i="26" s="1"/>
  <c r="O353" i="26" s="1"/>
  <c r="AB358" i="8"/>
  <c r="G354" i="26" s="1"/>
  <c r="M354" i="26" s="1"/>
  <c r="AC358" i="8"/>
  <c r="H354" i="26" s="1"/>
  <c r="N354" i="26" s="1"/>
  <c r="AD358" i="8"/>
  <c r="I354" i="26" s="1"/>
  <c r="O354" i="26" s="1"/>
  <c r="AB359" i="8"/>
  <c r="G355" i="26" s="1"/>
  <c r="M355" i="26" s="1"/>
  <c r="AC359" i="8"/>
  <c r="H355" i="26" s="1"/>
  <c r="N355" i="26" s="1"/>
  <c r="AD359" i="8"/>
  <c r="I355" i="26" s="1"/>
  <c r="O355" i="26" s="1"/>
  <c r="AB360" i="8"/>
  <c r="G356" i="26" s="1"/>
  <c r="M356" i="26" s="1"/>
  <c r="AC360" i="8"/>
  <c r="H356" i="26" s="1"/>
  <c r="N356" i="26" s="1"/>
  <c r="AD360" i="8"/>
  <c r="I356" i="26" s="1"/>
  <c r="O356" i="26" s="1"/>
  <c r="AB361" i="8"/>
  <c r="G357" i="26" s="1"/>
  <c r="M357" i="26" s="1"/>
  <c r="AC361" i="8"/>
  <c r="H357" i="26" s="1"/>
  <c r="N357" i="26" s="1"/>
  <c r="AD361" i="8"/>
  <c r="I357" i="26" s="1"/>
  <c r="O357" i="26" s="1"/>
  <c r="AB362" i="8"/>
  <c r="G358" i="26" s="1"/>
  <c r="M358" i="26" s="1"/>
  <c r="AC362" i="8"/>
  <c r="H358" i="26" s="1"/>
  <c r="N358" i="26" s="1"/>
  <c r="AD362" i="8"/>
  <c r="I358" i="26" s="1"/>
  <c r="O358" i="26" s="1"/>
  <c r="AB363" i="8"/>
  <c r="G359" i="26" s="1"/>
  <c r="M359" i="26" s="1"/>
  <c r="AC363" i="8"/>
  <c r="H359" i="26" s="1"/>
  <c r="N359" i="26" s="1"/>
  <c r="AD363" i="8"/>
  <c r="I359" i="26" s="1"/>
  <c r="O359" i="26" s="1"/>
  <c r="AB364" i="8"/>
  <c r="G360" i="26" s="1"/>
  <c r="M360" i="26" s="1"/>
  <c r="AC364" i="8"/>
  <c r="H360" i="26" s="1"/>
  <c r="N360" i="26" s="1"/>
  <c r="AD364" i="8"/>
  <c r="I360" i="26" s="1"/>
  <c r="O360" i="26" s="1"/>
  <c r="AB365" i="8"/>
  <c r="G361" i="26" s="1"/>
  <c r="M361" i="26" s="1"/>
  <c r="AC365" i="8"/>
  <c r="H361" i="26" s="1"/>
  <c r="N361" i="26" s="1"/>
  <c r="AD365" i="8"/>
  <c r="I361" i="26" s="1"/>
  <c r="O361" i="26" s="1"/>
  <c r="AB366" i="8"/>
  <c r="G362" i="26" s="1"/>
  <c r="M362" i="26" s="1"/>
  <c r="AC366" i="8"/>
  <c r="H362" i="26" s="1"/>
  <c r="N362" i="26" s="1"/>
  <c r="AD366" i="8"/>
  <c r="I362" i="26" s="1"/>
  <c r="O362" i="26" s="1"/>
  <c r="AB367" i="8"/>
  <c r="G363" i="26" s="1"/>
  <c r="M363" i="26" s="1"/>
  <c r="AC367" i="8"/>
  <c r="H363" i="26" s="1"/>
  <c r="N363" i="26" s="1"/>
  <c r="AD367" i="8"/>
  <c r="I363" i="26" s="1"/>
  <c r="O363" i="26" s="1"/>
  <c r="AB368" i="8"/>
  <c r="G364" i="26" s="1"/>
  <c r="M364" i="26" s="1"/>
  <c r="AC368" i="8"/>
  <c r="H364" i="26" s="1"/>
  <c r="N364" i="26" s="1"/>
  <c r="AD368" i="8"/>
  <c r="I364" i="26" s="1"/>
  <c r="O364" i="26" s="1"/>
  <c r="AB369" i="8"/>
  <c r="G365" i="26" s="1"/>
  <c r="M365" i="26" s="1"/>
  <c r="AC369" i="8"/>
  <c r="H365" i="26" s="1"/>
  <c r="N365" i="26" s="1"/>
  <c r="AD369" i="8"/>
  <c r="I365" i="26" s="1"/>
  <c r="O365" i="26" s="1"/>
  <c r="AB370" i="8"/>
  <c r="G366" i="26" s="1"/>
  <c r="M366" i="26" s="1"/>
  <c r="AC370" i="8"/>
  <c r="H366" i="26" s="1"/>
  <c r="N366" i="26" s="1"/>
  <c r="AD370" i="8"/>
  <c r="I366" i="26" s="1"/>
  <c r="O366" i="26" s="1"/>
  <c r="AB371" i="8"/>
  <c r="G367" i="26" s="1"/>
  <c r="M367" i="26" s="1"/>
  <c r="AC371" i="8"/>
  <c r="H367" i="26" s="1"/>
  <c r="N367" i="26" s="1"/>
  <c r="AD371" i="8"/>
  <c r="I367" i="26" s="1"/>
  <c r="O367" i="26" s="1"/>
  <c r="AB372" i="8"/>
  <c r="G368" i="26" s="1"/>
  <c r="M368" i="26" s="1"/>
  <c r="AC372" i="8"/>
  <c r="H368" i="26" s="1"/>
  <c r="N368" i="26" s="1"/>
  <c r="AD372" i="8"/>
  <c r="I368" i="26" s="1"/>
  <c r="O368" i="26" s="1"/>
  <c r="AB373" i="8"/>
  <c r="G369" i="26" s="1"/>
  <c r="M369" i="26" s="1"/>
  <c r="AC373" i="8"/>
  <c r="H369" i="26" s="1"/>
  <c r="N369" i="26" s="1"/>
  <c r="AD373" i="8"/>
  <c r="I369" i="26" s="1"/>
  <c r="O369" i="26" s="1"/>
  <c r="AB374" i="8"/>
  <c r="G370" i="26" s="1"/>
  <c r="M370" i="26" s="1"/>
  <c r="AC374" i="8"/>
  <c r="H370" i="26" s="1"/>
  <c r="N370" i="26" s="1"/>
  <c r="AD374" i="8"/>
  <c r="I370" i="26" s="1"/>
  <c r="O370" i="26" s="1"/>
  <c r="AB375" i="8"/>
  <c r="G371" i="26" s="1"/>
  <c r="M371" i="26" s="1"/>
  <c r="AC375" i="8"/>
  <c r="H371" i="26" s="1"/>
  <c r="N371" i="26" s="1"/>
  <c r="AD375" i="8"/>
  <c r="I371" i="26" s="1"/>
  <c r="O371" i="26" s="1"/>
  <c r="AB376" i="8"/>
  <c r="G372" i="26" s="1"/>
  <c r="M372" i="26" s="1"/>
  <c r="AC376" i="8"/>
  <c r="H372" i="26" s="1"/>
  <c r="N372" i="26" s="1"/>
  <c r="AD376" i="8"/>
  <c r="I372" i="26" s="1"/>
  <c r="O372" i="26" s="1"/>
  <c r="AB377" i="8"/>
  <c r="G373" i="26" s="1"/>
  <c r="M373" i="26" s="1"/>
  <c r="AC377" i="8"/>
  <c r="H373" i="26" s="1"/>
  <c r="N373" i="26" s="1"/>
  <c r="AD377" i="8"/>
  <c r="I373" i="26" s="1"/>
  <c r="O373" i="26" s="1"/>
  <c r="AB378" i="8"/>
  <c r="G374" i="26" s="1"/>
  <c r="M374" i="26" s="1"/>
  <c r="AC378" i="8"/>
  <c r="H374" i="26" s="1"/>
  <c r="N374" i="26" s="1"/>
  <c r="AD378" i="8"/>
  <c r="I374" i="26" s="1"/>
  <c r="O374" i="26" s="1"/>
  <c r="AB379" i="8"/>
  <c r="G375" i="26" s="1"/>
  <c r="M375" i="26" s="1"/>
  <c r="AC379" i="8"/>
  <c r="H375" i="26" s="1"/>
  <c r="N375" i="26" s="1"/>
  <c r="AD379" i="8"/>
  <c r="I375" i="26" s="1"/>
  <c r="O375" i="26" s="1"/>
  <c r="AB380" i="8"/>
  <c r="G376" i="26" s="1"/>
  <c r="M376" i="26" s="1"/>
  <c r="AC380" i="8"/>
  <c r="H376" i="26" s="1"/>
  <c r="N376" i="26" s="1"/>
  <c r="AD380" i="8"/>
  <c r="I376" i="26" s="1"/>
  <c r="O376" i="26" s="1"/>
  <c r="AB381" i="8"/>
  <c r="G377" i="26" s="1"/>
  <c r="M377" i="26" s="1"/>
  <c r="AC381" i="8"/>
  <c r="H377" i="26" s="1"/>
  <c r="N377" i="26" s="1"/>
  <c r="AD381" i="8"/>
  <c r="I377" i="26" s="1"/>
  <c r="O377" i="26" s="1"/>
  <c r="AB382" i="8"/>
  <c r="G378" i="26" s="1"/>
  <c r="M378" i="26" s="1"/>
  <c r="AC382" i="8"/>
  <c r="H378" i="26" s="1"/>
  <c r="N378" i="26" s="1"/>
  <c r="AD382" i="8"/>
  <c r="I378" i="26" s="1"/>
  <c r="O378" i="26" s="1"/>
  <c r="AB383" i="8"/>
  <c r="G379" i="26" s="1"/>
  <c r="M379" i="26" s="1"/>
  <c r="AC383" i="8"/>
  <c r="H379" i="26" s="1"/>
  <c r="N379" i="26" s="1"/>
  <c r="AD383" i="8"/>
  <c r="I379" i="26" s="1"/>
  <c r="O379" i="26" s="1"/>
  <c r="AB384" i="8"/>
  <c r="G380" i="26" s="1"/>
  <c r="M380" i="26" s="1"/>
  <c r="AC384" i="8"/>
  <c r="H380" i="26" s="1"/>
  <c r="N380" i="26" s="1"/>
  <c r="AD384" i="8"/>
  <c r="I380" i="26" s="1"/>
  <c r="O380" i="26" s="1"/>
  <c r="AB385" i="8"/>
  <c r="G381" i="26" s="1"/>
  <c r="M381" i="26" s="1"/>
  <c r="AC385" i="8"/>
  <c r="H381" i="26" s="1"/>
  <c r="N381" i="26" s="1"/>
  <c r="AD385" i="8"/>
  <c r="I381" i="26" s="1"/>
  <c r="O381" i="26" s="1"/>
  <c r="AB386" i="8"/>
  <c r="G382" i="26" s="1"/>
  <c r="M382" i="26" s="1"/>
  <c r="AC386" i="8"/>
  <c r="H382" i="26" s="1"/>
  <c r="N382" i="26" s="1"/>
  <c r="AD386" i="8"/>
  <c r="I382" i="26" s="1"/>
  <c r="O382" i="26" s="1"/>
  <c r="AB387" i="8"/>
  <c r="G383" i="26" s="1"/>
  <c r="M383" i="26" s="1"/>
  <c r="AC387" i="8"/>
  <c r="H383" i="26" s="1"/>
  <c r="N383" i="26" s="1"/>
  <c r="AD387" i="8"/>
  <c r="I383" i="26" s="1"/>
  <c r="O383" i="26" s="1"/>
  <c r="AB388" i="8"/>
  <c r="G384" i="26" s="1"/>
  <c r="M384" i="26" s="1"/>
  <c r="AC388" i="8"/>
  <c r="H384" i="26" s="1"/>
  <c r="N384" i="26" s="1"/>
  <c r="AD388" i="8"/>
  <c r="I384" i="26" s="1"/>
  <c r="O384" i="26" s="1"/>
  <c r="AB389" i="8"/>
  <c r="G385" i="26" s="1"/>
  <c r="M385" i="26" s="1"/>
  <c r="AC389" i="8"/>
  <c r="H385" i="26" s="1"/>
  <c r="N385" i="26" s="1"/>
  <c r="AD389" i="8"/>
  <c r="I385" i="26" s="1"/>
  <c r="O385" i="26" s="1"/>
  <c r="AB390" i="8"/>
  <c r="G386" i="26" s="1"/>
  <c r="M386" i="26" s="1"/>
  <c r="AC390" i="8"/>
  <c r="H386" i="26" s="1"/>
  <c r="N386" i="26" s="1"/>
  <c r="AD390" i="8"/>
  <c r="I386" i="26" s="1"/>
  <c r="O386" i="26" s="1"/>
  <c r="AB391" i="8"/>
  <c r="G387" i="26" s="1"/>
  <c r="M387" i="26" s="1"/>
  <c r="AC391" i="8"/>
  <c r="H387" i="26" s="1"/>
  <c r="N387" i="26" s="1"/>
  <c r="AD391" i="8"/>
  <c r="I387" i="26" s="1"/>
  <c r="O387" i="26" s="1"/>
  <c r="AB392" i="8"/>
  <c r="G388" i="26" s="1"/>
  <c r="M388" i="26" s="1"/>
  <c r="AC392" i="8"/>
  <c r="H388" i="26" s="1"/>
  <c r="N388" i="26" s="1"/>
  <c r="AD392" i="8"/>
  <c r="I388" i="26" s="1"/>
  <c r="O388" i="26" s="1"/>
  <c r="AB393" i="8"/>
  <c r="G389" i="26" s="1"/>
  <c r="M389" i="26" s="1"/>
  <c r="AC393" i="8"/>
  <c r="H389" i="26" s="1"/>
  <c r="N389" i="26" s="1"/>
  <c r="AD393" i="8"/>
  <c r="I389" i="26" s="1"/>
  <c r="O389" i="26" s="1"/>
  <c r="AB394" i="8"/>
  <c r="G390" i="26" s="1"/>
  <c r="M390" i="26" s="1"/>
  <c r="AC394" i="8"/>
  <c r="H390" i="26" s="1"/>
  <c r="N390" i="26" s="1"/>
  <c r="AD394" i="8"/>
  <c r="I390" i="26" s="1"/>
  <c r="O390" i="26" s="1"/>
  <c r="AB395" i="8"/>
  <c r="G391" i="26" s="1"/>
  <c r="M391" i="26" s="1"/>
  <c r="AC395" i="8"/>
  <c r="H391" i="26" s="1"/>
  <c r="N391" i="26" s="1"/>
  <c r="AD395" i="8"/>
  <c r="I391" i="26" s="1"/>
  <c r="O391" i="26" s="1"/>
  <c r="AB396" i="8"/>
  <c r="G392" i="26" s="1"/>
  <c r="M392" i="26" s="1"/>
  <c r="AC396" i="8"/>
  <c r="H392" i="26" s="1"/>
  <c r="N392" i="26" s="1"/>
  <c r="AD396" i="8"/>
  <c r="I392" i="26" s="1"/>
  <c r="O392" i="26" s="1"/>
  <c r="AB397" i="8"/>
  <c r="G393" i="26" s="1"/>
  <c r="M393" i="26" s="1"/>
  <c r="AC397" i="8"/>
  <c r="H393" i="26" s="1"/>
  <c r="N393" i="26" s="1"/>
  <c r="AD397" i="8"/>
  <c r="I393" i="26" s="1"/>
  <c r="O393" i="26" s="1"/>
  <c r="AB398" i="8"/>
  <c r="G394" i="26" s="1"/>
  <c r="M394" i="26" s="1"/>
  <c r="AC398" i="8"/>
  <c r="H394" i="26" s="1"/>
  <c r="N394" i="26" s="1"/>
  <c r="AD398" i="8"/>
  <c r="I394" i="26" s="1"/>
  <c r="O394" i="26" s="1"/>
  <c r="AB399" i="8"/>
  <c r="G395" i="26" s="1"/>
  <c r="M395" i="26" s="1"/>
  <c r="AC399" i="8"/>
  <c r="H395" i="26" s="1"/>
  <c r="N395" i="26" s="1"/>
  <c r="AD399" i="8"/>
  <c r="I395" i="26" s="1"/>
  <c r="O395" i="26" s="1"/>
  <c r="AB400" i="8"/>
  <c r="G396" i="26" s="1"/>
  <c r="M396" i="26" s="1"/>
  <c r="AC400" i="8"/>
  <c r="H396" i="26" s="1"/>
  <c r="N396" i="26" s="1"/>
  <c r="AD400" i="8"/>
  <c r="I396" i="26" s="1"/>
  <c r="O396" i="26" s="1"/>
  <c r="AB401" i="8"/>
  <c r="G397" i="26" s="1"/>
  <c r="M397" i="26" s="1"/>
  <c r="AC401" i="8"/>
  <c r="H397" i="26" s="1"/>
  <c r="N397" i="26" s="1"/>
  <c r="AD401" i="8"/>
  <c r="I397" i="26" s="1"/>
  <c r="O397" i="26" s="1"/>
  <c r="AB402" i="8"/>
  <c r="G398" i="26" s="1"/>
  <c r="M398" i="26" s="1"/>
  <c r="AC402" i="8"/>
  <c r="H398" i="26" s="1"/>
  <c r="N398" i="26" s="1"/>
  <c r="AD402" i="8"/>
  <c r="I398" i="26" s="1"/>
  <c r="O398" i="26" s="1"/>
  <c r="AB403" i="8"/>
  <c r="G399" i="26" s="1"/>
  <c r="M399" i="26" s="1"/>
  <c r="AC403" i="8"/>
  <c r="H399" i="26" s="1"/>
  <c r="N399" i="26" s="1"/>
  <c r="AD403" i="8"/>
  <c r="I399" i="26" s="1"/>
  <c r="O399" i="26" s="1"/>
  <c r="AB404" i="8"/>
  <c r="G400" i="26" s="1"/>
  <c r="M400" i="26" s="1"/>
  <c r="AC404" i="8"/>
  <c r="H400" i="26" s="1"/>
  <c r="N400" i="26" s="1"/>
  <c r="AD404" i="8"/>
  <c r="I400" i="26" s="1"/>
  <c r="O400" i="26" s="1"/>
  <c r="AB405" i="8"/>
  <c r="G401" i="26" s="1"/>
  <c r="M401" i="26" s="1"/>
  <c r="AC405" i="8"/>
  <c r="H401" i="26" s="1"/>
  <c r="N401" i="26" s="1"/>
  <c r="AD405" i="8"/>
  <c r="I401" i="26" s="1"/>
  <c r="O401" i="26" s="1"/>
  <c r="AB406" i="8"/>
  <c r="G402" i="26" s="1"/>
  <c r="M402" i="26" s="1"/>
  <c r="AC406" i="8"/>
  <c r="H402" i="26" s="1"/>
  <c r="N402" i="26" s="1"/>
  <c r="AD406" i="8"/>
  <c r="I402" i="26" s="1"/>
  <c r="O402" i="26" s="1"/>
  <c r="AB407" i="8"/>
  <c r="G403" i="26" s="1"/>
  <c r="M403" i="26" s="1"/>
  <c r="AC407" i="8"/>
  <c r="H403" i="26" s="1"/>
  <c r="N403" i="26" s="1"/>
  <c r="AD407" i="8"/>
  <c r="I403" i="26" s="1"/>
  <c r="O403" i="26" s="1"/>
  <c r="AB408" i="8"/>
  <c r="G404" i="26" s="1"/>
  <c r="M404" i="26" s="1"/>
  <c r="AC408" i="8"/>
  <c r="H404" i="26" s="1"/>
  <c r="N404" i="26" s="1"/>
  <c r="AD408" i="8"/>
  <c r="I404" i="26" s="1"/>
  <c r="O404" i="26" s="1"/>
  <c r="AB409" i="8"/>
  <c r="G405" i="26" s="1"/>
  <c r="M405" i="26" s="1"/>
  <c r="AC409" i="8"/>
  <c r="H405" i="26" s="1"/>
  <c r="N405" i="26" s="1"/>
  <c r="AD409" i="8"/>
  <c r="I405" i="26" s="1"/>
  <c r="O405" i="26" s="1"/>
  <c r="AB410" i="8"/>
  <c r="G406" i="26" s="1"/>
  <c r="M406" i="26" s="1"/>
  <c r="AC410" i="8"/>
  <c r="H406" i="26" s="1"/>
  <c r="N406" i="26" s="1"/>
  <c r="AD410" i="8"/>
  <c r="I406" i="26" s="1"/>
  <c r="O406" i="26" s="1"/>
  <c r="AB411" i="8"/>
  <c r="G407" i="26" s="1"/>
  <c r="M407" i="26" s="1"/>
  <c r="AC411" i="8"/>
  <c r="H407" i="26" s="1"/>
  <c r="N407" i="26" s="1"/>
  <c r="AD411" i="8"/>
  <c r="I407" i="26" s="1"/>
  <c r="O407" i="26" s="1"/>
  <c r="AB412" i="8"/>
  <c r="G408" i="26" s="1"/>
  <c r="M408" i="26" s="1"/>
  <c r="AC412" i="8"/>
  <c r="H408" i="26" s="1"/>
  <c r="N408" i="26" s="1"/>
  <c r="AD412" i="8"/>
  <c r="I408" i="26" s="1"/>
  <c r="O408" i="26" s="1"/>
  <c r="AB413" i="8"/>
  <c r="G409" i="26" s="1"/>
  <c r="M409" i="26" s="1"/>
  <c r="AC413" i="8"/>
  <c r="H409" i="26" s="1"/>
  <c r="N409" i="26" s="1"/>
  <c r="AD413" i="8"/>
  <c r="I409" i="26" s="1"/>
  <c r="O409" i="26" s="1"/>
  <c r="AB414" i="8"/>
  <c r="G410" i="26" s="1"/>
  <c r="M410" i="26" s="1"/>
  <c r="AC414" i="8"/>
  <c r="H410" i="26" s="1"/>
  <c r="N410" i="26" s="1"/>
  <c r="AD414" i="8"/>
  <c r="I410" i="26" s="1"/>
  <c r="O410" i="26" s="1"/>
  <c r="AB415" i="8"/>
  <c r="G411" i="26" s="1"/>
  <c r="M411" i="26" s="1"/>
  <c r="AC415" i="8"/>
  <c r="H411" i="26" s="1"/>
  <c r="N411" i="26" s="1"/>
  <c r="AD415" i="8"/>
  <c r="I411" i="26" s="1"/>
  <c r="O411" i="26" s="1"/>
  <c r="AD2" i="8"/>
  <c r="I4" i="26" s="1"/>
  <c r="O4" i="26" s="1"/>
  <c r="AC2" i="8"/>
  <c r="H4" i="26" s="1"/>
  <c r="N4" i="26" s="1"/>
  <c r="AB2" i="8"/>
  <c r="G4" i="26" s="1"/>
  <c r="M4" i="26" s="1"/>
  <c r="M413" i="26" l="1"/>
  <c r="G415" i="26" s="1"/>
  <c r="N413" i="26"/>
  <c r="H415" i="26" s="1"/>
  <c r="O413" i="26"/>
  <c r="I415" i="26" s="1"/>
  <c r="C26" i="18"/>
  <c r="B26" i="18"/>
  <c r="D28" i="18"/>
  <c r="AF3" i="8" l="1"/>
  <c r="AG3" i="8" s="1"/>
  <c r="AF4" i="8"/>
  <c r="AH4" i="8" s="1"/>
  <c r="AF5" i="8"/>
  <c r="AH5" i="8" s="1"/>
  <c r="AF6" i="8"/>
  <c r="AH6" i="8" s="1"/>
  <c r="AF7" i="8"/>
  <c r="AG7" i="8" s="1"/>
  <c r="AF8" i="8"/>
  <c r="AH8" i="8" s="1"/>
  <c r="AF9" i="8"/>
  <c r="AH9" i="8" s="1"/>
  <c r="AF10" i="8"/>
  <c r="AF11" i="8"/>
  <c r="AG11" i="8" s="1"/>
  <c r="AF12" i="8"/>
  <c r="AH12" i="8" s="1"/>
  <c r="AF13" i="8"/>
  <c r="AH13" i="8" s="1"/>
  <c r="AF14" i="8"/>
  <c r="AH14" i="8" s="1"/>
  <c r="AF15" i="8"/>
  <c r="AG15" i="8" s="1"/>
  <c r="AF16" i="8"/>
  <c r="AH16" i="8" s="1"/>
  <c r="AF17" i="8"/>
  <c r="AH17" i="8" s="1"/>
  <c r="AF18" i="8"/>
  <c r="AF19" i="8"/>
  <c r="AG19" i="8" s="1"/>
  <c r="AF20" i="8"/>
  <c r="AH20" i="8" s="1"/>
  <c r="AF21" i="8"/>
  <c r="AH21" i="8" s="1"/>
  <c r="AF22" i="8"/>
  <c r="AH22" i="8" s="1"/>
  <c r="AF23" i="8"/>
  <c r="AG23" i="8" s="1"/>
  <c r="AF24" i="8"/>
  <c r="AH24" i="8" s="1"/>
  <c r="AF25" i="8"/>
  <c r="AH25" i="8" s="1"/>
  <c r="AF26" i="8"/>
  <c r="AF27" i="8"/>
  <c r="AG27" i="8" s="1"/>
  <c r="AF28" i="8"/>
  <c r="AH28" i="8" s="1"/>
  <c r="AF29" i="8"/>
  <c r="AH29" i="8" s="1"/>
  <c r="AF30" i="8"/>
  <c r="AH30" i="8" s="1"/>
  <c r="AF31" i="8"/>
  <c r="AG31" i="8" s="1"/>
  <c r="AF32" i="8"/>
  <c r="AH32" i="8" s="1"/>
  <c r="AF33" i="8"/>
  <c r="AH33" i="8" s="1"/>
  <c r="AF34" i="8"/>
  <c r="AF35" i="8"/>
  <c r="AG35" i="8" s="1"/>
  <c r="AF36" i="8"/>
  <c r="AH36" i="8" s="1"/>
  <c r="AF37" i="8"/>
  <c r="AH37" i="8" s="1"/>
  <c r="AF38" i="8"/>
  <c r="AH38" i="8" s="1"/>
  <c r="AF39" i="8"/>
  <c r="AG39" i="8" s="1"/>
  <c r="AF40" i="8"/>
  <c r="AH40" i="8" s="1"/>
  <c r="AF41" i="8"/>
  <c r="AH41" i="8" s="1"/>
  <c r="AF42" i="8"/>
  <c r="AF43" i="8"/>
  <c r="AG43" i="8" s="1"/>
  <c r="AF44" i="8"/>
  <c r="AH44" i="8" s="1"/>
  <c r="AF45" i="8"/>
  <c r="AH45" i="8" s="1"/>
  <c r="AF46" i="8"/>
  <c r="AH46" i="8" s="1"/>
  <c r="AF47" i="8"/>
  <c r="AG47" i="8" s="1"/>
  <c r="AF48" i="8"/>
  <c r="AH48" i="8" s="1"/>
  <c r="AF49" i="8"/>
  <c r="AH49" i="8" s="1"/>
  <c r="AF50" i="8"/>
  <c r="AF51" i="8"/>
  <c r="AG51" i="8" s="1"/>
  <c r="AF52" i="8"/>
  <c r="AH52" i="8" s="1"/>
  <c r="AF53" i="8"/>
  <c r="AH53" i="8" s="1"/>
  <c r="AF54" i="8"/>
  <c r="AH54" i="8" s="1"/>
  <c r="AF55" i="8"/>
  <c r="AG55" i="8" s="1"/>
  <c r="AF56" i="8"/>
  <c r="AH56" i="8" s="1"/>
  <c r="AF57" i="8"/>
  <c r="AH57" i="8" s="1"/>
  <c r="AF58" i="8"/>
  <c r="AF59" i="8"/>
  <c r="AG59" i="8" s="1"/>
  <c r="AF60" i="8"/>
  <c r="AH60" i="8" s="1"/>
  <c r="AF61" i="8"/>
  <c r="AH61" i="8" s="1"/>
  <c r="AF62" i="8"/>
  <c r="AH62" i="8" s="1"/>
  <c r="AF63" i="8"/>
  <c r="AG63" i="8" s="1"/>
  <c r="AF64" i="8"/>
  <c r="AH64" i="8" s="1"/>
  <c r="AF65" i="8"/>
  <c r="AH65" i="8" s="1"/>
  <c r="AF66" i="8"/>
  <c r="AF67" i="8"/>
  <c r="AG67" i="8" s="1"/>
  <c r="AF68" i="8"/>
  <c r="AH68" i="8" s="1"/>
  <c r="AF69" i="8"/>
  <c r="AH69" i="8" s="1"/>
  <c r="AF70" i="8"/>
  <c r="AH70" i="8" s="1"/>
  <c r="AF71" i="8"/>
  <c r="AG71" i="8" s="1"/>
  <c r="AF72" i="8"/>
  <c r="AH72" i="8" s="1"/>
  <c r="AF73" i="8"/>
  <c r="AH73" i="8" s="1"/>
  <c r="AF74" i="8"/>
  <c r="AF75" i="8"/>
  <c r="AG75" i="8" s="1"/>
  <c r="AF76" i="8"/>
  <c r="AH76" i="8" s="1"/>
  <c r="AF77" i="8"/>
  <c r="AH77" i="8" s="1"/>
  <c r="AF78" i="8"/>
  <c r="AH78" i="8" s="1"/>
  <c r="AF79" i="8"/>
  <c r="AG79" i="8" s="1"/>
  <c r="AF80" i="8"/>
  <c r="AH80" i="8" s="1"/>
  <c r="AF81" i="8"/>
  <c r="AH81" i="8" s="1"/>
  <c r="AF82" i="8"/>
  <c r="AF83" i="8"/>
  <c r="AG83" i="8" s="1"/>
  <c r="AF84" i="8"/>
  <c r="AH84" i="8" s="1"/>
  <c r="AF85" i="8"/>
  <c r="AH85" i="8" s="1"/>
  <c r="AF86" i="8"/>
  <c r="AH86" i="8" s="1"/>
  <c r="AF87" i="8"/>
  <c r="AG87" i="8" s="1"/>
  <c r="AF88" i="8"/>
  <c r="AH88" i="8" s="1"/>
  <c r="AF89" i="8"/>
  <c r="AH89" i="8" s="1"/>
  <c r="AF90" i="8"/>
  <c r="AF91" i="8"/>
  <c r="AG91" i="8" s="1"/>
  <c r="AF92" i="8"/>
  <c r="AH92" i="8" s="1"/>
  <c r="AF93" i="8"/>
  <c r="AH93" i="8" s="1"/>
  <c r="AF94" i="8"/>
  <c r="AH94" i="8" s="1"/>
  <c r="AF95" i="8"/>
  <c r="AG95" i="8" s="1"/>
  <c r="AF96" i="8"/>
  <c r="AH96" i="8" s="1"/>
  <c r="AF97" i="8"/>
  <c r="AH97" i="8" s="1"/>
  <c r="AF98" i="8"/>
  <c r="AF99" i="8"/>
  <c r="AG99" i="8" s="1"/>
  <c r="AF100" i="8"/>
  <c r="AH100" i="8" s="1"/>
  <c r="AF101" i="8"/>
  <c r="AH101" i="8" s="1"/>
  <c r="AF102" i="8"/>
  <c r="AH102" i="8" s="1"/>
  <c r="AF103" i="8"/>
  <c r="AG103" i="8" s="1"/>
  <c r="AF104" i="8"/>
  <c r="AH104" i="8" s="1"/>
  <c r="AF105" i="8"/>
  <c r="AH105" i="8" s="1"/>
  <c r="AF106" i="8"/>
  <c r="AF107" i="8"/>
  <c r="AG107" i="8" s="1"/>
  <c r="AF108" i="8"/>
  <c r="AH108" i="8" s="1"/>
  <c r="AF109" i="8"/>
  <c r="AH109" i="8" s="1"/>
  <c r="AF110" i="8"/>
  <c r="AH110" i="8" s="1"/>
  <c r="AF111" i="8"/>
  <c r="AG111" i="8" s="1"/>
  <c r="AF112" i="8"/>
  <c r="AH112" i="8" s="1"/>
  <c r="AF113" i="8"/>
  <c r="AH113" i="8" s="1"/>
  <c r="AF114" i="8"/>
  <c r="AF115" i="8"/>
  <c r="AG115" i="8" s="1"/>
  <c r="AF116" i="8"/>
  <c r="AH116" i="8" s="1"/>
  <c r="AF117" i="8"/>
  <c r="AH117" i="8" s="1"/>
  <c r="AF118" i="8"/>
  <c r="AH118" i="8" s="1"/>
  <c r="AF119" i="8"/>
  <c r="AG119" i="8" s="1"/>
  <c r="AF120" i="8"/>
  <c r="AH120" i="8" s="1"/>
  <c r="AF121" i="8"/>
  <c r="AH121" i="8" s="1"/>
  <c r="AF122" i="8"/>
  <c r="AF123" i="8"/>
  <c r="AG123" i="8" s="1"/>
  <c r="AF124" i="8"/>
  <c r="AH124" i="8" s="1"/>
  <c r="AF125" i="8"/>
  <c r="AH125" i="8" s="1"/>
  <c r="AF126" i="8"/>
  <c r="AH126" i="8" s="1"/>
  <c r="AF127" i="8"/>
  <c r="AG127" i="8" s="1"/>
  <c r="AF128" i="8"/>
  <c r="AH128" i="8" s="1"/>
  <c r="AF129" i="8"/>
  <c r="AH129" i="8" s="1"/>
  <c r="AF130" i="8"/>
  <c r="AF131" i="8"/>
  <c r="AG131" i="8" s="1"/>
  <c r="AF132" i="8"/>
  <c r="AH132" i="8" s="1"/>
  <c r="AF133" i="8"/>
  <c r="AH133" i="8" s="1"/>
  <c r="AF134" i="8"/>
  <c r="AH134" i="8" s="1"/>
  <c r="AF135" i="8"/>
  <c r="AG135" i="8" s="1"/>
  <c r="AF136" i="8"/>
  <c r="AH136" i="8" s="1"/>
  <c r="AF137" i="8"/>
  <c r="AH137" i="8" s="1"/>
  <c r="AF138" i="8"/>
  <c r="AF139" i="8"/>
  <c r="AG139" i="8" s="1"/>
  <c r="AF140" i="8"/>
  <c r="AH140" i="8" s="1"/>
  <c r="AF141" i="8"/>
  <c r="AH141" i="8" s="1"/>
  <c r="AF142" i="8"/>
  <c r="AH142" i="8" s="1"/>
  <c r="AF143" i="8"/>
  <c r="AG143" i="8" s="1"/>
  <c r="AF144" i="8"/>
  <c r="AF145" i="8"/>
  <c r="AF146" i="8"/>
  <c r="AF147" i="8"/>
  <c r="AG147" i="8" s="1"/>
  <c r="AF148" i="8"/>
  <c r="AH148" i="8" s="1"/>
  <c r="AF149" i="8"/>
  <c r="AH149" i="8" s="1"/>
  <c r="AF150" i="8"/>
  <c r="AH150" i="8" s="1"/>
  <c r="AF151" i="8"/>
  <c r="AG151" i="8" s="1"/>
  <c r="AF152" i="8"/>
  <c r="AF153" i="8"/>
  <c r="AF154" i="8"/>
  <c r="AF155" i="8"/>
  <c r="AG155" i="8" s="1"/>
  <c r="AF156" i="8"/>
  <c r="AH156" i="8" s="1"/>
  <c r="AF157" i="8"/>
  <c r="AH157" i="8" s="1"/>
  <c r="AF158" i="8"/>
  <c r="AH158" i="8" s="1"/>
  <c r="AF159" i="8"/>
  <c r="AG159" i="8" s="1"/>
  <c r="AF160" i="8"/>
  <c r="AF161" i="8"/>
  <c r="AF162" i="8"/>
  <c r="AF163" i="8"/>
  <c r="AG163" i="8" s="1"/>
  <c r="AF164" i="8"/>
  <c r="AH164" i="8" s="1"/>
  <c r="AF165" i="8"/>
  <c r="AH165" i="8" s="1"/>
  <c r="AF166" i="8"/>
  <c r="AH166" i="8" s="1"/>
  <c r="AF167" i="8"/>
  <c r="AG167" i="8" s="1"/>
  <c r="AF168" i="8"/>
  <c r="AF169" i="8"/>
  <c r="AF170" i="8"/>
  <c r="AF171" i="8"/>
  <c r="AG171" i="8" s="1"/>
  <c r="AF172" i="8"/>
  <c r="AH172" i="8" s="1"/>
  <c r="AF173" i="8"/>
  <c r="AG173" i="8" s="1"/>
  <c r="AF174" i="8"/>
  <c r="AF175" i="8"/>
  <c r="AG175" i="8" s="1"/>
  <c r="AF176" i="8"/>
  <c r="AH176" i="8" s="1"/>
  <c r="AF177" i="8"/>
  <c r="AG177" i="8" s="1"/>
  <c r="AF178" i="8"/>
  <c r="AF179" i="8"/>
  <c r="AG179" i="8" s="1"/>
  <c r="AF180" i="8"/>
  <c r="AH180" i="8" s="1"/>
  <c r="AF181" i="8"/>
  <c r="AG181" i="8" s="1"/>
  <c r="AF182" i="8"/>
  <c r="AF183" i="8"/>
  <c r="AG183" i="8" s="1"/>
  <c r="AF184" i="8"/>
  <c r="AH184" i="8" s="1"/>
  <c r="AF185" i="8"/>
  <c r="AG185" i="8" s="1"/>
  <c r="AF186" i="8"/>
  <c r="AF187" i="8"/>
  <c r="AG187" i="8" s="1"/>
  <c r="AF188" i="8"/>
  <c r="AH188" i="8" s="1"/>
  <c r="AF189" i="8"/>
  <c r="AG189" i="8" s="1"/>
  <c r="AF190" i="8"/>
  <c r="AF191" i="8"/>
  <c r="AG191" i="8" s="1"/>
  <c r="AF192" i="8"/>
  <c r="AH192" i="8" s="1"/>
  <c r="AF193" i="8"/>
  <c r="AG193" i="8" s="1"/>
  <c r="AF194" i="8"/>
  <c r="AF195" i="8"/>
  <c r="AG195" i="8" s="1"/>
  <c r="AF196" i="8"/>
  <c r="AH196" i="8" s="1"/>
  <c r="AF197" i="8"/>
  <c r="AG197" i="8" s="1"/>
  <c r="AF198" i="8"/>
  <c r="AF199" i="8"/>
  <c r="AG199" i="8" s="1"/>
  <c r="AF200" i="8"/>
  <c r="AH200" i="8" s="1"/>
  <c r="AF201" i="8"/>
  <c r="AG201" i="8" s="1"/>
  <c r="AF202" i="8"/>
  <c r="AF203" i="8"/>
  <c r="AG203" i="8" s="1"/>
  <c r="AF204" i="8"/>
  <c r="AH204" i="8" s="1"/>
  <c r="AF205" i="8"/>
  <c r="AG205" i="8" s="1"/>
  <c r="AF206" i="8"/>
  <c r="AH206" i="8" s="1"/>
  <c r="AF207" i="8"/>
  <c r="AH207" i="8" s="1"/>
  <c r="AF208" i="8"/>
  <c r="AH208" i="8" s="1"/>
  <c r="AF209" i="8"/>
  <c r="AG209" i="8" s="1"/>
  <c r="AF210" i="8"/>
  <c r="AF211" i="8"/>
  <c r="AG211" i="8" s="1"/>
  <c r="AF212" i="8"/>
  <c r="AH212" i="8" s="1"/>
  <c r="AF213" i="8"/>
  <c r="AG213" i="8" s="1"/>
  <c r="AF214" i="8"/>
  <c r="AH214" i="8" s="1"/>
  <c r="AF215" i="8"/>
  <c r="AH215" i="8" s="1"/>
  <c r="AF216" i="8"/>
  <c r="AH216" i="8" s="1"/>
  <c r="AF217" i="8"/>
  <c r="AG217" i="8" s="1"/>
  <c r="AF218" i="8"/>
  <c r="AF219" i="8"/>
  <c r="AG219" i="8" s="1"/>
  <c r="AF220" i="8"/>
  <c r="AH220" i="8" s="1"/>
  <c r="AF221" i="8"/>
  <c r="AG221" i="8" s="1"/>
  <c r="AF222" i="8"/>
  <c r="AH222" i="8" s="1"/>
  <c r="AF223" i="8"/>
  <c r="AG223" i="8" s="1"/>
  <c r="AF224" i="8"/>
  <c r="AH224" i="8" s="1"/>
  <c r="AF225" i="8"/>
  <c r="AG225" i="8" s="1"/>
  <c r="AF226" i="8"/>
  <c r="AF227" i="8"/>
  <c r="AG227" i="8" s="1"/>
  <c r="AF228" i="8"/>
  <c r="AH228" i="8" s="1"/>
  <c r="AF229" i="8"/>
  <c r="AG229" i="8" s="1"/>
  <c r="AF230" i="8"/>
  <c r="AH230" i="8" s="1"/>
  <c r="AF231" i="8"/>
  <c r="AG231" i="8" s="1"/>
  <c r="AF232" i="8"/>
  <c r="AH232" i="8" s="1"/>
  <c r="AF233" i="8"/>
  <c r="AG233" i="8" s="1"/>
  <c r="AF234" i="8"/>
  <c r="AF235" i="8"/>
  <c r="AG235" i="8" s="1"/>
  <c r="AF236" i="8"/>
  <c r="AH236" i="8" s="1"/>
  <c r="AF237" i="8"/>
  <c r="AG237" i="8" s="1"/>
  <c r="AF238" i="8"/>
  <c r="AH238" i="8" s="1"/>
  <c r="AF239" i="8"/>
  <c r="AH239" i="8" s="1"/>
  <c r="AF240" i="8"/>
  <c r="AH240" i="8" s="1"/>
  <c r="AF241" i="8"/>
  <c r="AF242" i="8"/>
  <c r="AF243" i="8"/>
  <c r="AG243" i="8" s="1"/>
  <c r="AF244" i="8"/>
  <c r="AH244" i="8" s="1"/>
  <c r="AF245" i="8"/>
  <c r="AG245" i="8" s="1"/>
  <c r="AF246" i="8"/>
  <c r="AH246" i="8" s="1"/>
  <c r="AF247" i="8"/>
  <c r="AH247" i="8" s="1"/>
  <c r="AF248" i="8"/>
  <c r="AH248" i="8" s="1"/>
  <c r="AF249" i="8"/>
  <c r="AF250" i="8"/>
  <c r="AF251" i="8"/>
  <c r="AG251" i="8" s="1"/>
  <c r="AF252" i="8"/>
  <c r="AH252" i="8" s="1"/>
  <c r="AF253" i="8"/>
  <c r="AF254" i="8"/>
  <c r="AH254" i="8" s="1"/>
  <c r="AF255" i="8"/>
  <c r="AG255" i="8" s="1"/>
  <c r="AF256" i="8"/>
  <c r="AH256" i="8" s="1"/>
  <c r="AF257" i="8"/>
  <c r="AF258" i="8"/>
  <c r="AH258" i="8" s="1"/>
  <c r="AF259" i="8"/>
  <c r="AG259" i="8" s="1"/>
  <c r="AF260" i="8"/>
  <c r="AH260" i="8" s="1"/>
  <c r="AF261" i="8"/>
  <c r="AF262" i="8"/>
  <c r="AH262" i="8" s="1"/>
  <c r="AF263" i="8"/>
  <c r="AH263" i="8" s="1"/>
  <c r="AF264" i="8"/>
  <c r="AH264" i="8" s="1"/>
  <c r="AF265" i="8"/>
  <c r="AF266" i="8"/>
  <c r="AH266" i="8" s="1"/>
  <c r="AF267" i="8"/>
  <c r="AH267" i="8" s="1"/>
  <c r="AF268" i="8"/>
  <c r="AF269" i="8"/>
  <c r="AF270" i="8"/>
  <c r="AH270" i="8" s="1"/>
  <c r="AF271" i="8"/>
  <c r="AH271" i="8" s="1"/>
  <c r="AF272" i="8"/>
  <c r="AF273" i="8"/>
  <c r="AF274" i="8"/>
  <c r="AH274" i="8" s="1"/>
  <c r="AF275" i="8"/>
  <c r="AH275" i="8" s="1"/>
  <c r="AF276" i="8"/>
  <c r="AF277" i="8"/>
  <c r="AF278" i="8"/>
  <c r="AH278" i="8" s="1"/>
  <c r="AF279" i="8"/>
  <c r="AH279" i="8" s="1"/>
  <c r="AF280" i="8"/>
  <c r="AF281" i="8"/>
  <c r="AF282" i="8"/>
  <c r="AH282" i="8" s="1"/>
  <c r="AF283" i="8"/>
  <c r="AH283" i="8" s="1"/>
  <c r="AF284" i="8"/>
  <c r="AF285" i="8"/>
  <c r="AF286" i="8"/>
  <c r="AH286" i="8" s="1"/>
  <c r="AF287" i="8"/>
  <c r="AH287" i="8" s="1"/>
  <c r="AF288" i="8"/>
  <c r="AF289" i="8"/>
  <c r="AF290" i="8"/>
  <c r="AH290" i="8" s="1"/>
  <c r="AF291" i="8"/>
  <c r="AG291" i="8" s="1"/>
  <c r="AF292" i="8"/>
  <c r="AF293" i="8"/>
  <c r="AF294" i="8"/>
  <c r="AH294" i="8" s="1"/>
  <c r="AF295" i="8"/>
  <c r="AH295" i="8" s="1"/>
  <c r="AF296" i="8"/>
  <c r="AF297" i="8"/>
  <c r="AF298" i="8"/>
  <c r="AH298" i="8" s="1"/>
  <c r="AF299" i="8"/>
  <c r="AH299" i="8" s="1"/>
  <c r="AF300" i="8"/>
  <c r="AF301" i="8"/>
  <c r="AF302" i="8"/>
  <c r="AH302" i="8" s="1"/>
  <c r="AF303" i="8"/>
  <c r="AH303" i="8" s="1"/>
  <c r="AF304" i="8"/>
  <c r="AF305" i="8"/>
  <c r="AF306" i="8"/>
  <c r="AH306" i="8" s="1"/>
  <c r="AF307" i="8"/>
  <c r="AH307" i="8" s="1"/>
  <c r="AF308" i="8"/>
  <c r="AF309" i="8"/>
  <c r="AF310" i="8"/>
  <c r="AH310" i="8" s="1"/>
  <c r="AF311" i="8"/>
  <c r="AH311" i="8" s="1"/>
  <c r="AF312" i="8"/>
  <c r="AF313" i="8"/>
  <c r="AF314" i="8"/>
  <c r="AH314" i="8" s="1"/>
  <c r="AF315" i="8"/>
  <c r="AH315" i="8" s="1"/>
  <c r="AF316" i="8"/>
  <c r="AF317" i="8"/>
  <c r="AF318" i="8"/>
  <c r="AH318" i="8" s="1"/>
  <c r="AF319" i="8"/>
  <c r="AH319" i="8" s="1"/>
  <c r="AF320" i="8"/>
  <c r="AF321" i="8"/>
  <c r="AF322" i="8"/>
  <c r="AH322" i="8" s="1"/>
  <c r="AF323" i="8"/>
  <c r="AG323" i="8" s="1"/>
  <c r="AF324" i="8"/>
  <c r="AF325" i="8"/>
  <c r="AF326" i="8"/>
  <c r="AH326" i="8" s="1"/>
  <c r="AF327" i="8"/>
  <c r="AH327" i="8" s="1"/>
  <c r="AF328" i="8"/>
  <c r="AF329" i="8"/>
  <c r="AF330" i="8"/>
  <c r="AH330" i="8" s="1"/>
  <c r="AF331" i="8"/>
  <c r="AH331" i="8" s="1"/>
  <c r="AF332" i="8"/>
  <c r="AF333" i="8"/>
  <c r="AF334" i="8"/>
  <c r="AH334" i="8" s="1"/>
  <c r="AF335" i="8"/>
  <c r="AH335" i="8" s="1"/>
  <c r="AF336" i="8"/>
  <c r="AF337" i="8"/>
  <c r="AF338" i="8"/>
  <c r="AH338" i="8" s="1"/>
  <c r="AF339" i="8"/>
  <c r="AH339" i="8" s="1"/>
  <c r="AF340" i="8"/>
  <c r="AF341" i="8"/>
  <c r="AF342" i="8"/>
  <c r="AH342" i="8" s="1"/>
  <c r="AF343" i="8"/>
  <c r="AH343" i="8" s="1"/>
  <c r="AF344" i="8"/>
  <c r="AF345" i="8"/>
  <c r="AG345" i="8" s="1"/>
  <c r="AF346" i="8"/>
  <c r="AH346" i="8" s="1"/>
  <c r="AF347" i="8"/>
  <c r="AH347" i="8" s="1"/>
  <c r="AF348" i="8"/>
  <c r="AF349" i="8"/>
  <c r="AG349" i="8" s="1"/>
  <c r="AF350" i="8"/>
  <c r="AH350" i="8" s="1"/>
  <c r="AF351" i="8"/>
  <c r="AH351" i="8" s="1"/>
  <c r="AF352" i="8"/>
  <c r="AF353" i="8"/>
  <c r="AG353" i="8" s="1"/>
  <c r="AF354" i="8"/>
  <c r="AH354" i="8" s="1"/>
  <c r="AF355" i="8"/>
  <c r="AH355" i="8" s="1"/>
  <c r="AF356" i="8"/>
  <c r="AF357" i="8"/>
  <c r="AG357" i="8" s="1"/>
  <c r="AF358" i="8"/>
  <c r="AH358" i="8" s="1"/>
  <c r="AF359" i="8"/>
  <c r="AH359" i="8" s="1"/>
  <c r="AF360" i="8"/>
  <c r="AF361" i="8"/>
  <c r="AG361" i="8" s="1"/>
  <c r="AF362" i="8"/>
  <c r="AH362" i="8" s="1"/>
  <c r="AF363" i="8"/>
  <c r="AH363" i="8" s="1"/>
  <c r="AF364" i="8"/>
  <c r="AF365" i="8"/>
  <c r="AG365" i="8" s="1"/>
  <c r="AF366" i="8"/>
  <c r="AH366" i="8" s="1"/>
  <c r="AF367" i="8"/>
  <c r="AH367" i="8" s="1"/>
  <c r="AF368" i="8"/>
  <c r="AF369" i="8"/>
  <c r="AG369" i="8" s="1"/>
  <c r="AF370" i="8"/>
  <c r="AH370" i="8" s="1"/>
  <c r="AF371" i="8"/>
  <c r="AH371" i="8" s="1"/>
  <c r="AF372" i="8"/>
  <c r="AF373" i="8"/>
  <c r="AG373" i="8" s="1"/>
  <c r="AF374" i="8"/>
  <c r="AH374" i="8" s="1"/>
  <c r="AF375" i="8"/>
  <c r="AH375" i="8" s="1"/>
  <c r="AF376" i="8"/>
  <c r="AF377" i="8"/>
  <c r="AG377" i="8" s="1"/>
  <c r="AF378" i="8"/>
  <c r="AH378" i="8" s="1"/>
  <c r="AF379" i="8"/>
  <c r="AH379" i="8" s="1"/>
  <c r="AF380" i="8"/>
  <c r="AF381" i="8"/>
  <c r="AG381" i="8" s="1"/>
  <c r="AF382" i="8"/>
  <c r="AH382" i="8" s="1"/>
  <c r="AF383" i="8"/>
  <c r="AH383" i="8" s="1"/>
  <c r="AF384" i="8"/>
  <c r="AF385" i="8"/>
  <c r="AG385" i="8" s="1"/>
  <c r="AF386" i="8"/>
  <c r="AH386" i="8" s="1"/>
  <c r="AF387" i="8"/>
  <c r="AH387" i="8" s="1"/>
  <c r="AF388" i="8"/>
  <c r="AF389" i="8"/>
  <c r="AG389" i="8" s="1"/>
  <c r="AF390" i="8"/>
  <c r="AH390" i="8" s="1"/>
  <c r="AF391" i="8"/>
  <c r="AH391" i="8" s="1"/>
  <c r="AF392" i="8"/>
  <c r="AF393" i="8"/>
  <c r="AG393" i="8" s="1"/>
  <c r="AF394" i="8"/>
  <c r="AH394" i="8" s="1"/>
  <c r="AF395" i="8"/>
  <c r="AH395" i="8" s="1"/>
  <c r="AF396" i="8"/>
  <c r="AF397" i="8"/>
  <c r="AG397" i="8" s="1"/>
  <c r="AF398" i="8"/>
  <c r="AH398" i="8" s="1"/>
  <c r="AF399" i="8"/>
  <c r="AH399" i="8" s="1"/>
  <c r="AF400" i="8"/>
  <c r="AF401" i="8"/>
  <c r="AG401" i="8" s="1"/>
  <c r="AF402" i="8"/>
  <c r="AH402" i="8" s="1"/>
  <c r="AF403" i="8"/>
  <c r="AH403" i="8" s="1"/>
  <c r="AF404" i="8"/>
  <c r="AF405" i="8"/>
  <c r="AG405" i="8" s="1"/>
  <c r="AF406" i="8"/>
  <c r="AH406" i="8" s="1"/>
  <c r="AF407" i="8"/>
  <c r="AH407" i="8" s="1"/>
  <c r="AF408" i="8"/>
  <c r="AF409" i="8"/>
  <c r="AG409" i="8" s="1"/>
  <c r="AF410" i="8"/>
  <c r="AH410" i="8" s="1"/>
  <c r="AF411" i="8"/>
  <c r="AH411" i="8" s="1"/>
  <c r="AF412" i="8"/>
  <c r="AF413" i="8"/>
  <c r="AG413" i="8" s="1"/>
  <c r="AF414" i="8"/>
  <c r="AH414" i="8" s="1"/>
  <c r="AF415" i="8"/>
  <c r="AH415" i="8" s="1"/>
  <c r="AF2" i="8"/>
  <c r="AH2" i="8" s="1"/>
  <c r="W3" i="8"/>
  <c r="E5" i="26" s="1"/>
  <c r="W4" i="8"/>
  <c r="E6" i="26" s="1"/>
  <c r="W5" i="8"/>
  <c r="E7" i="26" s="1"/>
  <c r="W6" i="8"/>
  <c r="E8" i="26" s="1"/>
  <c r="W7" i="8"/>
  <c r="W8" i="8"/>
  <c r="E10" i="26" s="1"/>
  <c r="W9" i="8"/>
  <c r="E11" i="26" s="1"/>
  <c r="W10" i="8"/>
  <c r="E12" i="26" s="1"/>
  <c r="W11" i="8"/>
  <c r="W12" i="8"/>
  <c r="E14" i="26" s="1"/>
  <c r="W13" i="8"/>
  <c r="E15" i="26" s="1"/>
  <c r="W14" i="8"/>
  <c r="E16" i="26" s="1"/>
  <c r="W15" i="8"/>
  <c r="W16" i="8"/>
  <c r="E18" i="26" s="1"/>
  <c r="W17" i="8"/>
  <c r="E19" i="26" s="1"/>
  <c r="W18" i="8"/>
  <c r="E20" i="26" s="1"/>
  <c r="W19" i="8"/>
  <c r="W20" i="8"/>
  <c r="E22" i="26" s="1"/>
  <c r="W21" i="8"/>
  <c r="E23" i="26" s="1"/>
  <c r="W22" i="8"/>
  <c r="E24" i="26" s="1"/>
  <c r="W23" i="8"/>
  <c r="W24" i="8"/>
  <c r="E26" i="26" s="1"/>
  <c r="W25" i="8"/>
  <c r="E27" i="26" s="1"/>
  <c r="W26" i="8"/>
  <c r="E28" i="26" s="1"/>
  <c r="W27" i="8"/>
  <c r="E29" i="26" s="1"/>
  <c r="W28" i="8"/>
  <c r="E30" i="26" s="1"/>
  <c r="W29" i="8"/>
  <c r="E31" i="26" s="1"/>
  <c r="W30" i="8"/>
  <c r="E32" i="26" s="1"/>
  <c r="W31" i="8"/>
  <c r="W32" i="8"/>
  <c r="E34" i="26" s="1"/>
  <c r="W33" i="8"/>
  <c r="E35" i="26" s="1"/>
  <c r="W34" i="8"/>
  <c r="W35" i="8"/>
  <c r="W36" i="8"/>
  <c r="E38" i="26" s="1"/>
  <c r="W37" i="8"/>
  <c r="E39" i="26" s="1"/>
  <c r="W38" i="8"/>
  <c r="E40" i="26" s="1"/>
  <c r="W39" i="8"/>
  <c r="W40" i="8"/>
  <c r="E42" i="26" s="1"/>
  <c r="W41" i="8"/>
  <c r="E43" i="26" s="1"/>
  <c r="W42" i="8"/>
  <c r="E44" i="26" s="1"/>
  <c r="W43" i="8"/>
  <c r="W44" i="8"/>
  <c r="E46" i="26" s="1"/>
  <c r="W45" i="8"/>
  <c r="E47" i="26" s="1"/>
  <c r="W46" i="8"/>
  <c r="E48" i="26" s="1"/>
  <c r="W47" i="8"/>
  <c r="E49" i="26" s="1"/>
  <c r="W48" i="8"/>
  <c r="E50" i="26" s="1"/>
  <c r="W49" i="8"/>
  <c r="E51" i="26" s="1"/>
  <c r="W50" i="8"/>
  <c r="W51" i="8"/>
  <c r="W52" i="8"/>
  <c r="E54" i="26" s="1"/>
  <c r="W53" i="8"/>
  <c r="E55" i="26" s="1"/>
  <c r="W54" i="8"/>
  <c r="E56" i="26" s="1"/>
  <c r="W55" i="8"/>
  <c r="W56" i="8"/>
  <c r="E58" i="26" s="1"/>
  <c r="W57" i="8"/>
  <c r="E59" i="26" s="1"/>
  <c r="W58" i="8"/>
  <c r="E60" i="26" s="1"/>
  <c r="W59" i="8"/>
  <c r="W60" i="8"/>
  <c r="E62" i="26" s="1"/>
  <c r="W61" i="8"/>
  <c r="E63" i="26" s="1"/>
  <c r="W62" i="8"/>
  <c r="E64" i="26" s="1"/>
  <c r="W63" i="8"/>
  <c r="W64" i="8"/>
  <c r="E66" i="26" s="1"/>
  <c r="W65" i="8"/>
  <c r="E67" i="26" s="1"/>
  <c r="W66" i="8"/>
  <c r="W67" i="8"/>
  <c r="W68" i="8"/>
  <c r="E70" i="26" s="1"/>
  <c r="W69" i="8"/>
  <c r="E71" i="26" s="1"/>
  <c r="W70" i="8"/>
  <c r="E72" i="26" s="1"/>
  <c r="W71" i="8"/>
  <c r="W72" i="8"/>
  <c r="E74" i="26" s="1"/>
  <c r="W73" i="8"/>
  <c r="E75" i="26" s="1"/>
  <c r="W74" i="8"/>
  <c r="E76" i="26" s="1"/>
  <c r="W75" i="8"/>
  <c r="W76" i="8"/>
  <c r="E78" i="26" s="1"/>
  <c r="W77" i="8"/>
  <c r="E79" i="26" s="1"/>
  <c r="W78" i="8"/>
  <c r="E80" i="26" s="1"/>
  <c r="W79" i="8"/>
  <c r="W80" i="8"/>
  <c r="E82" i="26" s="1"/>
  <c r="W81" i="8"/>
  <c r="E83" i="26" s="1"/>
  <c r="W82" i="8"/>
  <c r="E84" i="26" s="1"/>
  <c r="W83" i="8"/>
  <c r="W84" i="8"/>
  <c r="E86" i="26" s="1"/>
  <c r="W85" i="8"/>
  <c r="E87" i="26" s="1"/>
  <c r="W86" i="8"/>
  <c r="E88" i="26" s="1"/>
  <c r="W87" i="8"/>
  <c r="W89" i="8"/>
  <c r="E91" i="26" s="1"/>
  <c r="W90" i="8"/>
  <c r="E92" i="26" s="1"/>
  <c r="W91" i="8"/>
  <c r="W92" i="8"/>
  <c r="E94" i="26" s="1"/>
  <c r="W93" i="8"/>
  <c r="E95" i="26" s="1"/>
  <c r="W94" i="8"/>
  <c r="E96" i="26" s="1"/>
  <c r="W95" i="8"/>
  <c r="AA95" i="8" s="1"/>
  <c r="W96" i="8"/>
  <c r="E97" i="26" s="1"/>
  <c r="W97" i="8"/>
  <c r="E98" i="26" s="1"/>
  <c r="W98" i="8"/>
  <c r="E99" i="26" s="1"/>
  <c r="W99" i="8"/>
  <c r="W100" i="8"/>
  <c r="E101" i="26" s="1"/>
  <c r="W101" i="8"/>
  <c r="E102" i="26" s="1"/>
  <c r="W102" i="8"/>
  <c r="E103" i="26" s="1"/>
  <c r="W103" i="8"/>
  <c r="W104" i="8"/>
  <c r="E105" i="26" s="1"/>
  <c r="W105" i="8"/>
  <c r="E106" i="26" s="1"/>
  <c r="W106" i="8"/>
  <c r="E107" i="26" s="1"/>
  <c r="W107" i="8"/>
  <c r="W108" i="8"/>
  <c r="E109" i="26" s="1"/>
  <c r="W109" i="8"/>
  <c r="E110" i="26" s="1"/>
  <c r="W110" i="8"/>
  <c r="E111" i="26" s="1"/>
  <c r="W111" i="8"/>
  <c r="W112" i="8"/>
  <c r="E113" i="26" s="1"/>
  <c r="W113" i="8"/>
  <c r="E114" i="26" s="1"/>
  <c r="W114" i="8"/>
  <c r="E115" i="26" s="1"/>
  <c r="W115" i="8"/>
  <c r="E116" i="26" s="1"/>
  <c r="W116" i="8"/>
  <c r="E117" i="26" s="1"/>
  <c r="W117" i="8"/>
  <c r="E118" i="26" s="1"/>
  <c r="W118" i="8"/>
  <c r="E119" i="26" s="1"/>
  <c r="W119" i="8"/>
  <c r="W120" i="8"/>
  <c r="E121" i="26" s="1"/>
  <c r="W121" i="8"/>
  <c r="E122" i="26" s="1"/>
  <c r="W122" i="8"/>
  <c r="E123" i="26" s="1"/>
  <c r="W123" i="8"/>
  <c r="W124" i="8"/>
  <c r="E125" i="26" s="1"/>
  <c r="W125" i="8"/>
  <c r="E126" i="26" s="1"/>
  <c r="W126" i="8"/>
  <c r="E127" i="26" s="1"/>
  <c r="W127" i="8"/>
  <c r="W128" i="8"/>
  <c r="E129" i="26" s="1"/>
  <c r="W129" i="8"/>
  <c r="E130" i="26" s="1"/>
  <c r="W130" i="8"/>
  <c r="W131" i="8"/>
  <c r="E132" i="26" s="1"/>
  <c r="W132" i="8"/>
  <c r="E133" i="26" s="1"/>
  <c r="W133" i="8"/>
  <c r="E134" i="26" s="1"/>
  <c r="W134" i="8"/>
  <c r="E135" i="26" s="1"/>
  <c r="W135" i="8"/>
  <c r="W136" i="8"/>
  <c r="E137" i="26" s="1"/>
  <c r="W137" i="8"/>
  <c r="E138" i="26" s="1"/>
  <c r="W138" i="8"/>
  <c r="E139" i="26" s="1"/>
  <c r="W139" i="8"/>
  <c r="AA139" i="8" s="1"/>
  <c r="W140" i="8"/>
  <c r="E141" i="26" s="1"/>
  <c r="W141" i="8"/>
  <c r="E142" i="26" s="1"/>
  <c r="W142" i="8"/>
  <c r="E143" i="26" s="1"/>
  <c r="W143" i="8"/>
  <c r="W144" i="8"/>
  <c r="E145" i="26" s="1"/>
  <c r="W145" i="8"/>
  <c r="E146" i="26" s="1"/>
  <c r="W146" i="8"/>
  <c r="E147" i="26" s="1"/>
  <c r="W147" i="8"/>
  <c r="E148" i="26" s="1"/>
  <c r="W148" i="8"/>
  <c r="E149" i="26" s="1"/>
  <c r="W149" i="8"/>
  <c r="E150" i="26" s="1"/>
  <c r="W150" i="8"/>
  <c r="W151" i="8"/>
  <c r="W152" i="8"/>
  <c r="E152" i="26" s="1"/>
  <c r="W153" i="8"/>
  <c r="E153" i="26" s="1"/>
  <c r="W154" i="8"/>
  <c r="E154" i="26" s="1"/>
  <c r="W155" i="8"/>
  <c r="E155" i="26" s="1"/>
  <c r="W156" i="8"/>
  <c r="E156" i="26" s="1"/>
  <c r="W157" i="8"/>
  <c r="E157" i="26" s="1"/>
  <c r="W158" i="8"/>
  <c r="E158" i="26" s="1"/>
  <c r="W159" i="8"/>
  <c r="W160" i="8"/>
  <c r="W161" i="8"/>
  <c r="E161" i="26" s="1"/>
  <c r="W162" i="8"/>
  <c r="E162" i="26" s="1"/>
  <c r="W163" i="8"/>
  <c r="E163" i="26" s="1"/>
  <c r="W164" i="8"/>
  <c r="W165" i="8"/>
  <c r="E165" i="26" s="1"/>
  <c r="W166" i="8"/>
  <c r="E166" i="26" s="1"/>
  <c r="W167" i="8"/>
  <c r="W168" i="8"/>
  <c r="W169" i="8"/>
  <c r="E169" i="26" s="1"/>
  <c r="W170" i="8"/>
  <c r="E170" i="26" s="1"/>
  <c r="W171" i="8"/>
  <c r="E171" i="26" s="1"/>
  <c r="W172" i="8"/>
  <c r="W173" i="8"/>
  <c r="E173" i="26" s="1"/>
  <c r="W174" i="8"/>
  <c r="E174" i="26" s="1"/>
  <c r="W175" i="8"/>
  <c r="E175" i="26" s="1"/>
  <c r="W176" i="8"/>
  <c r="W177" i="8"/>
  <c r="E177" i="26" s="1"/>
  <c r="W178" i="8"/>
  <c r="W179" i="8"/>
  <c r="E179" i="26" s="1"/>
  <c r="W180" i="8"/>
  <c r="W181" i="8"/>
  <c r="E181" i="26" s="1"/>
  <c r="W182" i="8"/>
  <c r="E182" i="26" s="1"/>
  <c r="W183" i="8"/>
  <c r="E183" i="26" s="1"/>
  <c r="W184" i="8"/>
  <c r="W185" i="8"/>
  <c r="E185" i="26" s="1"/>
  <c r="W186" i="8"/>
  <c r="W187" i="8"/>
  <c r="E186" i="26" s="1"/>
  <c r="W188" i="8"/>
  <c r="W189" i="8"/>
  <c r="E188" i="26" s="1"/>
  <c r="W190" i="8"/>
  <c r="E189" i="26" s="1"/>
  <c r="W191" i="8"/>
  <c r="E190" i="26" s="1"/>
  <c r="W192" i="8"/>
  <c r="E191" i="26" s="1"/>
  <c r="W193" i="8"/>
  <c r="E192" i="26" s="1"/>
  <c r="W194" i="8"/>
  <c r="W195" i="8"/>
  <c r="E194" i="26" s="1"/>
  <c r="W196" i="8"/>
  <c r="W197" i="8"/>
  <c r="E196" i="26" s="1"/>
  <c r="W198" i="8"/>
  <c r="E197" i="26" s="1"/>
  <c r="W199" i="8"/>
  <c r="E198" i="26" s="1"/>
  <c r="W200" i="8"/>
  <c r="W201" i="8"/>
  <c r="E200" i="26" s="1"/>
  <c r="W202" i="8"/>
  <c r="E201" i="26" s="1"/>
  <c r="W203" i="8"/>
  <c r="E202" i="26" s="1"/>
  <c r="W204" i="8"/>
  <c r="W205" i="8"/>
  <c r="E204" i="26" s="1"/>
  <c r="W206" i="8"/>
  <c r="E205" i="26" s="1"/>
  <c r="W207" i="8"/>
  <c r="E206" i="26" s="1"/>
  <c r="W208" i="8"/>
  <c r="W209" i="8"/>
  <c r="E208" i="26" s="1"/>
  <c r="W210" i="8"/>
  <c r="W211" i="8"/>
  <c r="E210" i="26" s="1"/>
  <c r="W212" i="8"/>
  <c r="W213" i="8"/>
  <c r="E212" i="26" s="1"/>
  <c r="W214" i="8"/>
  <c r="E213" i="26" s="1"/>
  <c r="W215" i="8"/>
  <c r="E214" i="26" s="1"/>
  <c r="W216" i="8"/>
  <c r="W217" i="8"/>
  <c r="E216" i="26" s="1"/>
  <c r="W218" i="8"/>
  <c r="E217" i="26" s="1"/>
  <c r="W219" i="8"/>
  <c r="E218" i="26" s="1"/>
  <c r="W220" i="8"/>
  <c r="W221" i="8"/>
  <c r="E220" i="26" s="1"/>
  <c r="W222" i="8"/>
  <c r="E221" i="26" s="1"/>
  <c r="W223" i="8"/>
  <c r="E222" i="26" s="1"/>
  <c r="W224" i="8"/>
  <c r="W225" i="8"/>
  <c r="E224" i="26" s="1"/>
  <c r="W226" i="8"/>
  <c r="W227" i="8"/>
  <c r="E225" i="26" s="1"/>
  <c r="W228" i="8"/>
  <c r="W229" i="8"/>
  <c r="E227" i="26" s="1"/>
  <c r="W230" i="8"/>
  <c r="E228" i="26" s="1"/>
  <c r="W231" i="8"/>
  <c r="E229" i="26" s="1"/>
  <c r="W232" i="8"/>
  <c r="W233" i="8"/>
  <c r="E231" i="26" s="1"/>
  <c r="W234" i="8"/>
  <c r="E232" i="26" s="1"/>
  <c r="W235" i="8"/>
  <c r="E233" i="26" s="1"/>
  <c r="W236" i="8"/>
  <c r="W237" i="8"/>
  <c r="E235" i="26" s="1"/>
  <c r="W238" i="8"/>
  <c r="E236" i="26" s="1"/>
  <c r="W239" i="8"/>
  <c r="E237" i="26" s="1"/>
  <c r="W240" i="8"/>
  <c r="W241" i="8"/>
  <c r="E239" i="26" s="1"/>
  <c r="W242" i="8"/>
  <c r="E240" i="26" s="1"/>
  <c r="W243" i="8"/>
  <c r="E241" i="26" s="1"/>
  <c r="W244" i="8"/>
  <c r="W245" i="8"/>
  <c r="E243" i="26" s="1"/>
  <c r="W246" i="8"/>
  <c r="W247" i="8"/>
  <c r="W248" i="8"/>
  <c r="W249" i="8"/>
  <c r="E246" i="26" s="1"/>
  <c r="W250" i="8"/>
  <c r="W251" i="8"/>
  <c r="E248" i="26" s="1"/>
  <c r="W252" i="8"/>
  <c r="W253" i="8"/>
  <c r="E250" i="26" s="1"/>
  <c r="W254" i="8"/>
  <c r="W255" i="8"/>
  <c r="E252" i="26" s="1"/>
  <c r="W256" i="8"/>
  <c r="W257" i="8"/>
  <c r="E254" i="26" s="1"/>
  <c r="W258" i="8"/>
  <c r="E255" i="26" s="1"/>
  <c r="W259" i="8"/>
  <c r="E256" i="26" s="1"/>
  <c r="W260" i="8"/>
  <c r="W261" i="8"/>
  <c r="E258" i="26" s="1"/>
  <c r="W262" i="8"/>
  <c r="W263" i="8"/>
  <c r="E260" i="26" s="1"/>
  <c r="W264" i="8"/>
  <c r="W265" i="8"/>
  <c r="E262" i="26" s="1"/>
  <c r="W266" i="8"/>
  <c r="W267" i="8"/>
  <c r="E264" i="26" s="1"/>
  <c r="W268" i="8"/>
  <c r="W269" i="8"/>
  <c r="E266" i="26" s="1"/>
  <c r="W270" i="8"/>
  <c r="W271" i="8"/>
  <c r="E268" i="26" s="1"/>
  <c r="W272" i="8"/>
  <c r="W273" i="8"/>
  <c r="E270" i="26" s="1"/>
  <c r="W274" i="8"/>
  <c r="W275" i="8"/>
  <c r="E272" i="26" s="1"/>
  <c r="W276" i="8"/>
  <c r="W277" i="8"/>
  <c r="E274" i="26" s="1"/>
  <c r="W278" i="8"/>
  <c r="W279" i="8"/>
  <c r="E276" i="26" s="1"/>
  <c r="W280" i="8"/>
  <c r="W281" i="8"/>
  <c r="E278" i="26" s="1"/>
  <c r="W282" i="8"/>
  <c r="W283" i="8"/>
  <c r="E280" i="26" s="1"/>
  <c r="W284" i="8"/>
  <c r="W285" i="8"/>
  <c r="E282" i="26" s="1"/>
  <c r="W286" i="8"/>
  <c r="E283" i="26" s="1"/>
  <c r="W287" i="8"/>
  <c r="E284" i="26" s="1"/>
  <c r="W288" i="8"/>
  <c r="W289" i="8"/>
  <c r="E286" i="26" s="1"/>
  <c r="W290" i="8"/>
  <c r="W291" i="8"/>
  <c r="E288" i="26" s="1"/>
  <c r="W292" i="8"/>
  <c r="W293" i="8"/>
  <c r="E290" i="26" s="1"/>
  <c r="W294" i="8"/>
  <c r="E291" i="26" s="1"/>
  <c r="W295" i="8"/>
  <c r="E292" i="26" s="1"/>
  <c r="W296" i="8"/>
  <c r="W297" i="8"/>
  <c r="E294" i="26" s="1"/>
  <c r="W298" i="8"/>
  <c r="W299" i="8"/>
  <c r="E296" i="26" s="1"/>
  <c r="W300" i="8"/>
  <c r="W301" i="8"/>
  <c r="E298" i="26" s="1"/>
  <c r="W302" i="8"/>
  <c r="W303" i="8"/>
  <c r="E300" i="26" s="1"/>
  <c r="W304" i="8"/>
  <c r="W305" i="8"/>
  <c r="E302" i="26" s="1"/>
  <c r="W306" i="8"/>
  <c r="W307" i="8"/>
  <c r="E304" i="26" s="1"/>
  <c r="W308" i="8"/>
  <c r="W309" i="8"/>
  <c r="E306" i="26" s="1"/>
  <c r="AA310" i="8"/>
  <c r="W311" i="8"/>
  <c r="E308" i="26" s="1"/>
  <c r="W313" i="8"/>
  <c r="E310" i="26" s="1"/>
  <c r="W316" i="8"/>
  <c r="W317" i="8"/>
  <c r="E314" i="26" s="1"/>
  <c r="W318" i="8"/>
  <c r="W319" i="8"/>
  <c r="E316" i="26" s="1"/>
  <c r="W320" i="8"/>
  <c r="W321" i="8"/>
  <c r="E318" i="26" s="1"/>
  <c r="W322" i="8"/>
  <c r="W323" i="8"/>
  <c r="E320" i="26" s="1"/>
  <c r="W324" i="8"/>
  <c r="E321" i="26" s="1"/>
  <c r="W325" i="8"/>
  <c r="E322" i="26" s="1"/>
  <c r="W326" i="8"/>
  <c r="AA326" i="8" s="1"/>
  <c r="W327" i="8"/>
  <c r="E323" i="26" s="1"/>
  <c r="W328" i="8"/>
  <c r="W329" i="8"/>
  <c r="E325" i="26" s="1"/>
  <c r="W330" i="8"/>
  <c r="W331" i="8"/>
  <c r="E327" i="26" s="1"/>
  <c r="W332" i="8"/>
  <c r="W333" i="8"/>
  <c r="E329" i="26" s="1"/>
  <c r="W334" i="8"/>
  <c r="W335" i="8"/>
  <c r="E331" i="26" s="1"/>
  <c r="W336" i="8"/>
  <c r="W337" i="8"/>
  <c r="E333" i="26" s="1"/>
  <c r="W338" i="8"/>
  <c r="W339" i="8"/>
  <c r="E335" i="26" s="1"/>
  <c r="W340" i="8"/>
  <c r="W341" i="8"/>
  <c r="E337" i="26" s="1"/>
  <c r="W342" i="8"/>
  <c r="W343" i="8"/>
  <c r="E339" i="26" s="1"/>
  <c r="W344" i="8"/>
  <c r="W345" i="8"/>
  <c r="E341" i="26" s="1"/>
  <c r="W346" i="8"/>
  <c r="W347" i="8"/>
  <c r="E343" i="26" s="1"/>
  <c r="W348" i="8"/>
  <c r="W349" i="8"/>
  <c r="E345" i="26" s="1"/>
  <c r="W350" i="8"/>
  <c r="W351" i="8"/>
  <c r="E347" i="26" s="1"/>
  <c r="W352" i="8"/>
  <c r="W353" i="8"/>
  <c r="E349" i="26" s="1"/>
  <c r="W354" i="8"/>
  <c r="W355" i="8"/>
  <c r="E351" i="26" s="1"/>
  <c r="W356" i="8"/>
  <c r="W357" i="8"/>
  <c r="E353" i="26" s="1"/>
  <c r="W358" i="8"/>
  <c r="W359" i="8"/>
  <c r="E355" i="26" s="1"/>
  <c r="W360" i="8"/>
  <c r="W361" i="8"/>
  <c r="E357" i="26" s="1"/>
  <c r="W362" i="8"/>
  <c r="W363" i="8"/>
  <c r="E359" i="26" s="1"/>
  <c r="W364" i="8"/>
  <c r="W365" i="8"/>
  <c r="E361" i="26" s="1"/>
  <c r="W366" i="8"/>
  <c r="W367" i="8"/>
  <c r="E363" i="26" s="1"/>
  <c r="W368" i="8"/>
  <c r="W369" i="8"/>
  <c r="E365" i="26" s="1"/>
  <c r="W370" i="8"/>
  <c r="W371" i="8"/>
  <c r="E367" i="26" s="1"/>
  <c r="W372" i="8"/>
  <c r="W373" i="8"/>
  <c r="E369" i="26" s="1"/>
  <c r="W374" i="8"/>
  <c r="E370" i="26" s="1"/>
  <c r="W375" i="8"/>
  <c r="E371" i="26" s="1"/>
  <c r="W376" i="8"/>
  <c r="W377" i="8"/>
  <c r="E373" i="26" s="1"/>
  <c r="W378" i="8"/>
  <c r="E374" i="26" s="1"/>
  <c r="W379" i="8"/>
  <c r="E375" i="26" s="1"/>
  <c r="W380" i="8"/>
  <c r="W381" i="8"/>
  <c r="E377" i="26" s="1"/>
  <c r="W382" i="8"/>
  <c r="E378" i="26" s="1"/>
  <c r="W383" i="8"/>
  <c r="E379" i="26" s="1"/>
  <c r="W384" i="8"/>
  <c r="W385" i="8"/>
  <c r="E381" i="26" s="1"/>
  <c r="W387" i="8"/>
  <c r="E383" i="26" s="1"/>
  <c r="W388" i="8"/>
  <c r="W389" i="8"/>
  <c r="E385" i="26" s="1"/>
  <c r="W390" i="8"/>
  <c r="E386" i="26" s="1"/>
  <c r="W391" i="8"/>
  <c r="E387" i="26" s="1"/>
  <c r="W392" i="8"/>
  <c r="W393" i="8"/>
  <c r="E389" i="26" s="1"/>
  <c r="W394" i="8"/>
  <c r="E390" i="26" s="1"/>
  <c r="W395" i="8"/>
  <c r="E391" i="26" s="1"/>
  <c r="W396" i="8"/>
  <c r="W397" i="8"/>
  <c r="E393" i="26" s="1"/>
  <c r="W398" i="8"/>
  <c r="E394" i="26" s="1"/>
  <c r="W399" i="8"/>
  <c r="E395" i="26" s="1"/>
  <c r="W400" i="8"/>
  <c r="W401" i="8"/>
  <c r="E397" i="26" s="1"/>
  <c r="W402" i="8"/>
  <c r="E398" i="26" s="1"/>
  <c r="W403" i="8"/>
  <c r="E399" i="26" s="1"/>
  <c r="W404" i="8"/>
  <c r="W405" i="8"/>
  <c r="E401" i="26" s="1"/>
  <c r="W406" i="8"/>
  <c r="E402" i="26" s="1"/>
  <c r="W407" i="8"/>
  <c r="E403" i="26" s="1"/>
  <c r="W408" i="8"/>
  <c r="W409" i="8"/>
  <c r="E405" i="26" s="1"/>
  <c r="W410" i="8"/>
  <c r="E406" i="26" s="1"/>
  <c r="W411" i="8"/>
  <c r="E407" i="26" s="1"/>
  <c r="W412" i="8"/>
  <c r="W413" i="8"/>
  <c r="E409" i="26" s="1"/>
  <c r="W414" i="8"/>
  <c r="E410" i="26" s="1"/>
  <c r="W415" i="8"/>
  <c r="E411" i="26" s="1"/>
  <c r="W2" i="8"/>
  <c r="Y3" i="8"/>
  <c r="Y4" i="8"/>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2" i="8"/>
  <c r="AA3" i="8"/>
  <c r="AA27" i="8"/>
  <c r="AA47" i="8"/>
  <c r="AA131" i="8"/>
  <c r="AA147" i="8"/>
  <c r="AA163" i="8"/>
  <c r="AA192" i="8"/>
  <c r="AA312" i="8"/>
  <c r="AA155" i="8" l="1"/>
  <c r="AA115" i="8"/>
  <c r="AG126" i="8"/>
  <c r="AG236" i="8"/>
  <c r="AG38" i="8"/>
  <c r="AA306" i="8"/>
  <c r="E303" i="26"/>
  <c r="AA290" i="8"/>
  <c r="E287" i="26"/>
  <c r="AA282" i="8"/>
  <c r="E279" i="26"/>
  <c r="AA278" i="8"/>
  <c r="E275" i="26"/>
  <c r="AA274" i="8"/>
  <c r="E271" i="26"/>
  <c r="AA270" i="8"/>
  <c r="E267" i="26"/>
  <c r="AA266" i="8"/>
  <c r="E263" i="26"/>
  <c r="AA262" i="8"/>
  <c r="E259" i="26"/>
  <c r="Z194" i="8"/>
  <c r="E193" i="26"/>
  <c r="AA370" i="8"/>
  <c r="E366" i="26"/>
  <c r="AA366" i="8"/>
  <c r="E362" i="26"/>
  <c r="AA362" i="8"/>
  <c r="E358" i="26"/>
  <c r="AA358" i="8"/>
  <c r="E354" i="26"/>
  <c r="AA354" i="8"/>
  <c r="E350" i="26"/>
  <c r="AA350" i="8"/>
  <c r="E346" i="26"/>
  <c r="AA346" i="8"/>
  <c r="E342" i="26"/>
  <c r="AA342" i="8"/>
  <c r="E338" i="26"/>
  <c r="AA338" i="8"/>
  <c r="E334" i="26"/>
  <c r="AA334" i="8"/>
  <c r="E330" i="26"/>
  <c r="AA330" i="8"/>
  <c r="E326" i="26"/>
  <c r="AA322" i="8"/>
  <c r="E319" i="26"/>
  <c r="AA318" i="8"/>
  <c r="E315" i="26"/>
  <c r="AA167" i="8"/>
  <c r="E167" i="26"/>
  <c r="AA159" i="8"/>
  <c r="E159" i="26"/>
  <c r="AA151" i="8"/>
  <c r="E151" i="26"/>
  <c r="AA143" i="8"/>
  <c r="E144" i="26"/>
  <c r="Z139" i="8"/>
  <c r="E140" i="26"/>
  <c r="AA135" i="8"/>
  <c r="E136" i="26"/>
  <c r="AA127" i="8"/>
  <c r="E128" i="26"/>
  <c r="AA123" i="8"/>
  <c r="E124" i="26"/>
  <c r="AA119" i="8"/>
  <c r="E120" i="26"/>
  <c r="AA111" i="8"/>
  <c r="E112" i="26"/>
  <c r="AA107" i="8"/>
  <c r="E108" i="26"/>
  <c r="AA103" i="8"/>
  <c r="E104" i="26"/>
  <c r="AA99" i="8"/>
  <c r="E100" i="26"/>
  <c r="AA91" i="8"/>
  <c r="E93" i="26"/>
  <c r="AA66" i="8"/>
  <c r="E68" i="26"/>
  <c r="Z50" i="8"/>
  <c r="E52" i="26"/>
  <c r="Z34" i="8"/>
  <c r="E36" i="26"/>
  <c r="AG240" i="8"/>
  <c r="AA298" i="8"/>
  <c r="E295" i="26"/>
  <c r="AA254" i="8"/>
  <c r="E251" i="26"/>
  <c r="AA250" i="8"/>
  <c r="E247" i="26"/>
  <c r="AA246" i="8"/>
  <c r="E244" i="26"/>
  <c r="Z178" i="8"/>
  <c r="E178" i="26"/>
  <c r="AA130" i="8"/>
  <c r="E131" i="26"/>
  <c r="AA380" i="8"/>
  <c r="E376" i="26"/>
  <c r="AA372" i="8"/>
  <c r="E368" i="26"/>
  <c r="AA364" i="8"/>
  <c r="E360" i="26"/>
  <c r="AA360" i="8"/>
  <c r="E356" i="26"/>
  <c r="AA356" i="8"/>
  <c r="E352" i="26"/>
  <c r="AA352" i="8"/>
  <c r="E348" i="26"/>
  <c r="AA348" i="8"/>
  <c r="E344" i="26"/>
  <c r="AA344" i="8"/>
  <c r="E340" i="26"/>
  <c r="AA340" i="8"/>
  <c r="E336" i="26"/>
  <c r="AA336" i="8"/>
  <c r="E332" i="26"/>
  <c r="AA332" i="8"/>
  <c r="E328" i="26"/>
  <c r="AA328" i="8"/>
  <c r="E324" i="26"/>
  <c r="AG239" i="8"/>
  <c r="Z302" i="8"/>
  <c r="E299" i="26"/>
  <c r="Z210" i="8"/>
  <c r="E209" i="26"/>
  <c r="AA384" i="8"/>
  <c r="E380" i="26"/>
  <c r="AA376" i="8"/>
  <c r="E372" i="26"/>
  <c r="AA368" i="8"/>
  <c r="E364" i="26"/>
  <c r="AA320" i="8"/>
  <c r="E317" i="26"/>
  <c r="AA316" i="8"/>
  <c r="E313" i="26"/>
  <c r="AA2" i="8"/>
  <c r="E4" i="26"/>
  <c r="AA412" i="8"/>
  <c r="E408" i="26"/>
  <c r="AA408" i="8"/>
  <c r="E404" i="26"/>
  <c r="AA404" i="8"/>
  <c r="E400" i="26"/>
  <c r="AA400" i="8"/>
  <c r="E396" i="26"/>
  <c r="AA396" i="8"/>
  <c r="E392" i="26"/>
  <c r="AA392" i="8"/>
  <c r="E388" i="26"/>
  <c r="AA388" i="8"/>
  <c r="E384" i="26"/>
  <c r="AA308" i="8"/>
  <c r="E305" i="26"/>
  <c r="AA304" i="8"/>
  <c r="E301" i="26"/>
  <c r="AA300" i="8"/>
  <c r="E297" i="26"/>
  <c r="AA296" i="8"/>
  <c r="E293" i="26"/>
  <c r="AA292" i="8"/>
  <c r="E289" i="26"/>
  <c r="AA288" i="8"/>
  <c r="E285" i="26"/>
  <c r="AA284" i="8"/>
  <c r="E281" i="26"/>
  <c r="AA280" i="8"/>
  <c r="E277" i="26"/>
  <c r="AA276" i="8"/>
  <c r="E273" i="26"/>
  <c r="AA272" i="8"/>
  <c r="E269" i="26"/>
  <c r="AA268" i="8"/>
  <c r="E265" i="26"/>
  <c r="AA264" i="8"/>
  <c r="E261" i="26"/>
  <c r="AA260" i="8"/>
  <c r="E257" i="26"/>
  <c r="AA256" i="8"/>
  <c r="E253" i="26"/>
  <c r="AA252" i="8"/>
  <c r="E249" i="26"/>
  <c r="AA248" i="8"/>
  <c r="E245" i="26"/>
  <c r="AA244" i="8"/>
  <c r="E242" i="26"/>
  <c r="AA240" i="8"/>
  <c r="E238" i="26"/>
  <c r="AA236" i="8"/>
  <c r="E234" i="26"/>
  <c r="AA232" i="8"/>
  <c r="E230" i="26"/>
  <c r="AA228" i="8"/>
  <c r="E226" i="26"/>
  <c r="AA224" i="8"/>
  <c r="E223" i="26"/>
  <c r="AA220" i="8"/>
  <c r="E219" i="26"/>
  <c r="AA216" i="8"/>
  <c r="E215" i="26"/>
  <c r="AA212" i="8"/>
  <c r="E211" i="26"/>
  <c r="AA208" i="8"/>
  <c r="E207" i="26"/>
  <c r="AA204" i="8"/>
  <c r="E203" i="26"/>
  <c r="AA200" i="8"/>
  <c r="E199" i="26"/>
  <c r="AA196" i="8"/>
  <c r="E195" i="26"/>
  <c r="AA188" i="8"/>
  <c r="E187" i="26"/>
  <c r="AA184" i="8"/>
  <c r="E184" i="26"/>
  <c r="AA180" i="8"/>
  <c r="E180" i="26"/>
  <c r="AA176" i="8"/>
  <c r="E176" i="26"/>
  <c r="Z172" i="8"/>
  <c r="E172" i="26"/>
  <c r="AA168" i="8"/>
  <c r="E168" i="26"/>
  <c r="AA164" i="8"/>
  <c r="E164" i="26"/>
  <c r="AA160" i="8"/>
  <c r="E160" i="26"/>
  <c r="AA87" i="8"/>
  <c r="E89" i="26"/>
  <c r="AA83" i="8"/>
  <c r="E85" i="26"/>
  <c r="AA79" i="8"/>
  <c r="E81" i="26"/>
  <c r="AA75" i="8"/>
  <c r="E77" i="26"/>
  <c r="AA71" i="8"/>
  <c r="E73" i="26"/>
  <c r="AA67" i="8"/>
  <c r="E69" i="26"/>
  <c r="AA63" i="8"/>
  <c r="E65" i="26"/>
  <c r="AA59" i="8"/>
  <c r="E61" i="26"/>
  <c r="AA55" i="8"/>
  <c r="E57" i="26"/>
  <c r="AA51" i="8"/>
  <c r="E53" i="26"/>
  <c r="AA43" i="8"/>
  <c r="E45" i="26"/>
  <c r="AA39" i="8"/>
  <c r="E41" i="26"/>
  <c r="AA35" i="8"/>
  <c r="E37" i="26"/>
  <c r="AA31" i="8"/>
  <c r="E33" i="26"/>
  <c r="AA23" i="8"/>
  <c r="E25" i="26"/>
  <c r="AA19" i="8"/>
  <c r="E21" i="26"/>
  <c r="AA15" i="8"/>
  <c r="E17" i="26"/>
  <c r="AA11" i="8"/>
  <c r="E13" i="26"/>
  <c r="AA7" i="8"/>
  <c r="E9" i="26"/>
  <c r="AG184" i="8"/>
  <c r="AG208" i="8"/>
  <c r="AG62" i="8"/>
  <c r="AG207" i="8"/>
  <c r="AG204" i="8"/>
  <c r="AG142" i="8"/>
  <c r="AG14" i="8"/>
  <c r="AG224" i="8"/>
  <c r="AG196" i="8"/>
  <c r="AG102" i="8"/>
  <c r="AH91" i="8"/>
  <c r="AG172" i="8"/>
  <c r="AG165" i="8"/>
  <c r="AG150" i="8"/>
  <c r="AG78" i="8"/>
  <c r="AH23" i="8"/>
  <c r="AH291" i="8"/>
  <c r="Z59" i="8"/>
  <c r="AG414" i="8"/>
  <c r="AG411" i="8"/>
  <c r="AG398" i="8"/>
  <c r="AG395" i="8"/>
  <c r="AG382" i="8"/>
  <c r="AG379" i="8"/>
  <c r="AG366" i="8"/>
  <c r="AG363" i="8"/>
  <c r="AG350" i="8"/>
  <c r="AG347" i="8"/>
  <c r="AG334" i="8"/>
  <c r="AG331" i="8"/>
  <c r="AG318" i="8"/>
  <c r="AG315" i="8"/>
  <c r="AG302" i="8"/>
  <c r="AG299" i="8"/>
  <c r="AG286" i="8"/>
  <c r="AG283" i="8"/>
  <c r="AG270" i="8"/>
  <c r="AG267" i="8"/>
  <c r="AG220" i="8"/>
  <c r="AG188" i="8"/>
  <c r="AG157" i="8"/>
  <c r="AG148" i="8"/>
  <c r="AG134" i="8"/>
  <c r="AG94" i="8"/>
  <c r="AG46" i="8"/>
  <c r="AG6" i="8"/>
  <c r="AH203" i="8"/>
  <c r="AH87" i="8"/>
  <c r="AH323" i="8"/>
  <c r="AH259" i="8"/>
  <c r="AH171" i="8"/>
  <c r="AH47" i="8"/>
  <c r="AG406" i="8"/>
  <c r="AG403" i="8"/>
  <c r="AG390" i="8"/>
  <c r="AG387" i="8"/>
  <c r="AG374" i="8"/>
  <c r="AG371" i="8"/>
  <c r="AG358" i="8"/>
  <c r="AG355" i="8"/>
  <c r="AG342" i="8"/>
  <c r="AG339" i="8"/>
  <c r="AG326" i="8"/>
  <c r="AG310" i="8"/>
  <c r="AG307" i="8"/>
  <c r="AG294" i="8"/>
  <c r="AG278" i="8"/>
  <c r="AG275" i="8"/>
  <c r="AG258" i="8"/>
  <c r="AG247" i="8"/>
  <c r="AG244" i="8"/>
  <c r="AG232" i="8"/>
  <c r="AG215" i="8"/>
  <c r="AG212" i="8"/>
  <c r="AG200" i="8"/>
  <c r="AG180" i="8"/>
  <c r="AG156" i="8"/>
  <c r="AG110" i="8"/>
  <c r="AG70" i="8"/>
  <c r="AG30" i="8"/>
  <c r="AH223" i="8"/>
  <c r="AH111" i="8"/>
  <c r="AH27" i="8"/>
  <c r="AH231" i="8"/>
  <c r="AH179" i="8"/>
  <c r="AH135" i="8"/>
  <c r="AH127" i="8"/>
  <c r="AH107" i="8"/>
  <c r="AH63" i="8"/>
  <c r="AH43" i="8"/>
  <c r="AG158" i="8"/>
  <c r="AH219" i="8"/>
  <c r="AH195" i="8"/>
  <c r="AH167" i="8"/>
  <c r="AH143" i="8"/>
  <c r="AH123" i="8"/>
  <c r="AH103" i="8"/>
  <c r="AH79" i="8"/>
  <c r="AH59" i="8"/>
  <c r="AH39" i="8"/>
  <c r="AH15" i="8"/>
  <c r="AH155" i="8"/>
  <c r="AH71" i="8"/>
  <c r="AH7" i="8"/>
  <c r="AH251" i="8"/>
  <c r="AH151" i="8"/>
  <c r="AA172" i="8"/>
  <c r="AG415" i="8"/>
  <c r="AG410" i="8"/>
  <c r="AG407" i="8"/>
  <c r="AG402" i="8"/>
  <c r="AG399" i="8"/>
  <c r="AG394" i="8"/>
  <c r="AG391" i="8"/>
  <c r="AG386" i="8"/>
  <c r="AG383" i="8"/>
  <c r="AG378" i="8"/>
  <c r="AG375" i="8"/>
  <c r="AG370" i="8"/>
  <c r="AG367" i="8"/>
  <c r="AG362" i="8"/>
  <c r="AG359" i="8"/>
  <c r="AG354" i="8"/>
  <c r="AG351" i="8"/>
  <c r="AG346" i="8"/>
  <c r="AG343" i="8"/>
  <c r="AG338" i="8"/>
  <c r="AG335" i="8"/>
  <c r="AG330" i="8"/>
  <c r="AG327" i="8"/>
  <c r="AG322" i="8"/>
  <c r="AG319" i="8"/>
  <c r="AG314" i="8"/>
  <c r="AG311" i="8"/>
  <c r="AG306" i="8"/>
  <c r="AG303" i="8"/>
  <c r="AG298" i="8"/>
  <c r="AG295" i="8"/>
  <c r="AG290" i="8"/>
  <c r="AG287" i="8"/>
  <c r="AG282" i="8"/>
  <c r="AG279" i="8"/>
  <c r="AG274" i="8"/>
  <c r="AG271" i="8"/>
  <c r="AG266" i="8"/>
  <c r="AG248" i="8"/>
  <c r="AG228" i="8"/>
  <c r="AG216" i="8"/>
  <c r="AG192" i="8"/>
  <c r="AG176" i="8"/>
  <c r="AG166" i="8"/>
  <c r="AG164" i="8"/>
  <c r="AG149" i="8"/>
  <c r="AG118" i="8"/>
  <c r="AG86" i="8"/>
  <c r="AG54" i="8"/>
  <c r="AG22" i="8"/>
  <c r="AH235" i="8"/>
  <c r="AH187" i="8"/>
  <c r="AH159" i="8"/>
  <c r="AH139" i="8"/>
  <c r="AH119" i="8"/>
  <c r="AH95" i="8"/>
  <c r="AH75" i="8"/>
  <c r="AH55" i="8"/>
  <c r="AH31" i="8"/>
  <c r="AH11" i="8"/>
  <c r="AG337" i="8"/>
  <c r="AH337" i="8"/>
  <c r="AG329" i="8"/>
  <c r="AH329" i="8"/>
  <c r="AG321" i="8"/>
  <c r="AH321" i="8"/>
  <c r="AG313" i="8"/>
  <c r="AH313" i="8"/>
  <c r="AG305" i="8"/>
  <c r="AH305" i="8"/>
  <c r="AG297" i="8"/>
  <c r="AH297" i="8"/>
  <c r="AG289" i="8"/>
  <c r="AH289" i="8"/>
  <c r="AG281" i="8"/>
  <c r="AH281" i="8"/>
  <c r="AG273" i="8"/>
  <c r="AH273" i="8"/>
  <c r="AG265" i="8"/>
  <c r="AH265" i="8"/>
  <c r="AG257" i="8"/>
  <c r="AH257" i="8"/>
  <c r="AH234" i="8"/>
  <c r="AG234" i="8"/>
  <c r="AH202" i="8"/>
  <c r="AG202" i="8"/>
  <c r="AH186" i="8"/>
  <c r="AG186" i="8"/>
  <c r="AH170" i="8"/>
  <c r="AG170" i="8"/>
  <c r="AH161" i="8"/>
  <c r="AG161" i="8"/>
  <c r="AH152" i="8"/>
  <c r="AG152" i="8"/>
  <c r="AH122" i="8"/>
  <c r="AG122" i="8"/>
  <c r="AH90" i="8"/>
  <c r="AG90" i="8"/>
  <c r="AH58" i="8"/>
  <c r="AG58" i="8"/>
  <c r="AH26" i="8"/>
  <c r="AG26" i="8"/>
  <c r="AH413" i="8"/>
  <c r="AH405" i="8"/>
  <c r="AH397" i="8"/>
  <c r="AH389" i="8"/>
  <c r="AH381" i="8"/>
  <c r="AH373" i="8"/>
  <c r="AH365" i="8"/>
  <c r="AH357" i="8"/>
  <c r="AH349" i="8"/>
  <c r="AH243" i="8"/>
  <c r="AH227" i="8"/>
  <c r="AH211" i="8"/>
  <c r="AH163" i="8"/>
  <c r="AH147" i="8"/>
  <c r="AH131" i="8"/>
  <c r="AH115" i="8"/>
  <c r="AH99" i="8"/>
  <c r="AH83" i="8"/>
  <c r="AH67" i="8"/>
  <c r="AH51" i="8"/>
  <c r="AH35" i="8"/>
  <c r="AH19" i="8"/>
  <c r="AH3" i="8"/>
  <c r="AG2" i="8"/>
  <c r="AG408" i="8"/>
  <c r="AH408" i="8"/>
  <c r="AG400" i="8"/>
  <c r="AH400" i="8"/>
  <c r="AG392" i="8"/>
  <c r="AH392" i="8"/>
  <c r="AG384" i="8"/>
  <c r="AH384" i="8"/>
  <c r="AG376" i="8"/>
  <c r="AH376" i="8"/>
  <c r="AG368" i="8"/>
  <c r="AH368" i="8"/>
  <c r="AG360" i="8"/>
  <c r="AH360" i="8"/>
  <c r="AG352" i="8"/>
  <c r="AH352" i="8"/>
  <c r="AG344" i="8"/>
  <c r="AH344" i="8"/>
  <c r="AG336" i="8"/>
  <c r="AH336" i="8"/>
  <c r="AG328" i="8"/>
  <c r="AH328" i="8"/>
  <c r="AG320" i="8"/>
  <c r="AH320" i="8"/>
  <c r="AG312" i="8"/>
  <c r="AH312" i="8"/>
  <c r="AG304" i="8"/>
  <c r="AH304" i="8"/>
  <c r="AG296" i="8"/>
  <c r="AH296" i="8"/>
  <c r="AG288" i="8"/>
  <c r="AH288" i="8"/>
  <c r="AG280" i="8"/>
  <c r="AH280" i="8"/>
  <c r="AG272" i="8"/>
  <c r="AH272" i="8"/>
  <c r="AG264" i="8"/>
  <c r="AG256" i="8"/>
  <c r="AH242" i="8"/>
  <c r="AG242" i="8"/>
  <c r="AH210" i="8"/>
  <c r="AG210" i="8"/>
  <c r="AH198" i="8"/>
  <c r="AG198" i="8"/>
  <c r="AH182" i="8"/>
  <c r="AG182" i="8"/>
  <c r="AG169" i="8"/>
  <c r="AH169" i="8"/>
  <c r="AH160" i="8"/>
  <c r="AG160" i="8"/>
  <c r="AH146" i="8"/>
  <c r="AG146" i="8"/>
  <c r="AH114" i="8"/>
  <c r="AG114" i="8"/>
  <c r="AH82" i="8"/>
  <c r="AG82" i="8"/>
  <c r="AH50" i="8"/>
  <c r="AG50" i="8"/>
  <c r="AH18" i="8"/>
  <c r="AG18" i="8"/>
  <c r="AH255" i="8"/>
  <c r="AH191" i="8"/>
  <c r="AH175" i="8"/>
  <c r="AG341" i="8"/>
  <c r="AH341" i="8"/>
  <c r="AG333" i="8"/>
  <c r="AH333" i="8"/>
  <c r="AG325" i="8"/>
  <c r="AH325" i="8"/>
  <c r="AG317" i="8"/>
  <c r="AH317" i="8"/>
  <c r="AG309" i="8"/>
  <c r="AH309" i="8"/>
  <c r="AG301" i="8"/>
  <c r="AH301" i="8"/>
  <c r="AG293" i="8"/>
  <c r="AH293" i="8"/>
  <c r="AG285" i="8"/>
  <c r="AH285" i="8"/>
  <c r="AG277" i="8"/>
  <c r="AH277" i="8"/>
  <c r="AG269" i="8"/>
  <c r="AH269" i="8"/>
  <c r="AG261" i="8"/>
  <c r="AH261" i="8"/>
  <c r="AG253" i="8"/>
  <c r="AH253" i="8"/>
  <c r="AH250" i="8"/>
  <c r="AG250" i="8"/>
  <c r="AG241" i="8"/>
  <c r="AH241" i="8"/>
  <c r="AH218" i="8"/>
  <c r="AG218" i="8"/>
  <c r="AH194" i="8"/>
  <c r="AG194" i="8"/>
  <c r="AH178" i="8"/>
  <c r="AG178" i="8"/>
  <c r="AH168" i="8"/>
  <c r="AG168" i="8"/>
  <c r="AH154" i="8"/>
  <c r="AG154" i="8"/>
  <c r="AH145" i="8"/>
  <c r="AG145" i="8"/>
  <c r="AH138" i="8"/>
  <c r="AG138" i="8"/>
  <c r="AH106" i="8"/>
  <c r="AG106" i="8"/>
  <c r="AH74" i="8"/>
  <c r="AG74" i="8"/>
  <c r="AH42" i="8"/>
  <c r="AG42" i="8"/>
  <c r="AH10" i="8"/>
  <c r="AG10" i="8"/>
  <c r="AH409" i="8"/>
  <c r="AH401" i="8"/>
  <c r="AH393" i="8"/>
  <c r="AH385" i="8"/>
  <c r="AH377" i="8"/>
  <c r="AH369" i="8"/>
  <c r="AH361" i="8"/>
  <c r="AH353" i="8"/>
  <c r="AH345" i="8"/>
  <c r="AG412" i="8"/>
  <c r="AH412" i="8"/>
  <c r="AG404" i="8"/>
  <c r="AH404" i="8"/>
  <c r="AG396" i="8"/>
  <c r="AH396" i="8"/>
  <c r="AG388" i="8"/>
  <c r="AH388" i="8"/>
  <c r="AG380" i="8"/>
  <c r="AH380" i="8"/>
  <c r="AG372" i="8"/>
  <c r="AH372" i="8"/>
  <c r="AG364" i="8"/>
  <c r="AH364" i="8"/>
  <c r="AG356" i="8"/>
  <c r="AH356" i="8"/>
  <c r="AG348" i="8"/>
  <c r="AH348" i="8"/>
  <c r="AG340" i="8"/>
  <c r="AH340" i="8"/>
  <c r="AG332" i="8"/>
  <c r="AH332" i="8"/>
  <c r="AG324" i="8"/>
  <c r="AH324" i="8"/>
  <c r="AG316" i="8"/>
  <c r="AH316" i="8"/>
  <c r="AG308" i="8"/>
  <c r="AH308" i="8"/>
  <c r="AG300" i="8"/>
  <c r="AH300" i="8"/>
  <c r="AG292" i="8"/>
  <c r="AH292" i="8"/>
  <c r="AG284" i="8"/>
  <c r="AH284" i="8"/>
  <c r="AG276" i="8"/>
  <c r="AH276" i="8"/>
  <c r="AG268" i="8"/>
  <c r="AH268" i="8"/>
  <c r="AG263" i="8"/>
  <c r="AG260" i="8"/>
  <c r="AG252" i="8"/>
  <c r="AG249" i="8"/>
  <c r="AH249" i="8"/>
  <c r="AH226" i="8"/>
  <c r="AG226" i="8"/>
  <c r="AH190" i="8"/>
  <c r="AG190" i="8"/>
  <c r="AH174" i="8"/>
  <c r="AG174" i="8"/>
  <c r="AH162" i="8"/>
  <c r="AG162" i="8"/>
  <c r="AG153" i="8"/>
  <c r="AH153" i="8"/>
  <c r="AH144" i="8"/>
  <c r="AG144" i="8"/>
  <c r="AH130" i="8"/>
  <c r="AG130" i="8"/>
  <c r="AH98" i="8"/>
  <c r="AG98" i="8"/>
  <c r="AH66" i="8"/>
  <c r="AG66" i="8"/>
  <c r="AH34" i="8"/>
  <c r="AG34" i="8"/>
  <c r="AH199" i="8"/>
  <c r="AH183" i="8"/>
  <c r="AH233" i="8"/>
  <c r="AH225" i="8"/>
  <c r="AH217" i="8"/>
  <c r="AH209" i="8"/>
  <c r="AH201" i="8"/>
  <c r="AH193" i="8"/>
  <c r="AH185" i="8"/>
  <c r="AH177" i="8"/>
  <c r="AH245" i="8"/>
  <c r="AH237" i="8"/>
  <c r="AH229" i="8"/>
  <c r="AH221" i="8"/>
  <c r="AH213" i="8"/>
  <c r="AH205" i="8"/>
  <c r="AH197" i="8"/>
  <c r="AH189" i="8"/>
  <c r="AH181" i="8"/>
  <c r="AH173" i="8"/>
  <c r="AG53" i="8"/>
  <c r="AG37" i="8"/>
  <c r="AG21" i="8"/>
  <c r="AG137" i="8"/>
  <c r="AG121" i="8"/>
  <c r="AG105" i="8"/>
  <c r="AG89" i="8"/>
  <c r="AG73" i="8"/>
  <c r="AG57" i="8"/>
  <c r="AG41" i="8"/>
  <c r="AG25" i="8"/>
  <c r="AG9" i="8"/>
  <c r="AG262" i="8"/>
  <c r="AG254" i="8"/>
  <c r="AG246" i="8"/>
  <c r="AG238" i="8"/>
  <c r="AG230" i="8"/>
  <c r="AG222" i="8"/>
  <c r="AG214" i="8"/>
  <c r="AG206" i="8"/>
  <c r="AG141" i="8"/>
  <c r="AG125" i="8"/>
  <c r="AG109" i="8"/>
  <c r="AG93" i="8"/>
  <c r="AG77" i="8"/>
  <c r="AG61" i="8"/>
  <c r="AG45" i="8"/>
  <c r="AG29" i="8"/>
  <c r="AG13" i="8"/>
  <c r="AG133" i="8"/>
  <c r="AG117" i="8"/>
  <c r="AG101" i="8"/>
  <c r="AG85" i="8"/>
  <c r="AG69" i="8"/>
  <c r="AG5" i="8"/>
  <c r="AG129" i="8"/>
  <c r="AG113" i="8"/>
  <c r="AG97" i="8"/>
  <c r="AG81" i="8"/>
  <c r="AG65" i="8"/>
  <c r="AG49" i="8"/>
  <c r="AG33" i="8"/>
  <c r="AG17" i="8"/>
  <c r="AG140" i="8"/>
  <c r="AG136" i="8"/>
  <c r="AG132" i="8"/>
  <c r="AG128" i="8"/>
  <c r="AG124" i="8"/>
  <c r="AG120" i="8"/>
  <c r="AG116" i="8"/>
  <c r="AG112" i="8"/>
  <c r="AG108" i="8"/>
  <c r="AG104" i="8"/>
  <c r="AG100" i="8"/>
  <c r="AG96" i="8"/>
  <c r="AG92" i="8"/>
  <c r="AG88" i="8"/>
  <c r="AG84" i="8"/>
  <c r="AG80" i="8"/>
  <c r="AG76" i="8"/>
  <c r="AG72" i="8"/>
  <c r="AG68" i="8"/>
  <c r="AG64" i="8"/>
  <c r="AG60" i="8"/>
  <c r="AG56" i="8"/>
  <c r="AG52" i="8"/>
  <c r="AG48" i="8"/>
  <c r="AG44" i="8"/>
  <c r="AG40" i="8"/>
  <c r="AG36" i="8"/>
  <c r="AG32" i="8"/>
  <c r="AG28" i="8"/>
  <c r="AG24" i="8"/>
  <c r="AG20" i="8"/>
  <c r="AG16" i="8"/>
  <c r="AG12" i="8"/>
  <c r="AG8" i="8"/>
  <c r="AG4" i="8"/>
  <c r="Z236" i="8"/>
  <c r="Z324" i="8"/>
  <c r="Z220" i="8"/>
  <c r="Z43" i="8"/>
  <c r="Z82" i="8"/>
  <c r="Z66" i="8"/>
  <c r="Z18" i="8"/>
  <c r="Z204" i="8"/>
  <c r="Z107" i="8"/>
  <c r="AA324" i="8"/>
  <c r="Z314" i="8"/>
  <c r="Z294" i="8"/>
  <c r="Z286" i="8"/>
  <c r="Z258" i="8"/>
  <c r="Z242" i="8"/>
  <c r="Z226" i="8"/>
  <c r="Z162" i="8"/>
  <c r="Z146" i="8"/>
  <c r="Z130" i="8"/>
  <c r="Z114" i="8"/>
  <c r="Z98" i="8"/>
  <c r="Z155" i="8"/>
  <c r="Z147" i="8"/>
  <c r="Z131" i="8"/>
  <c r="Z123" i="8"/>
  <c r="Z91" i="8"/>
  <c r="Z27" i="8"/>
  <c r="Z11" i="8"/>
  <c r="Z188" i="8"/>
  <c r="Z75" i="8"/>
  <c r="AA194" i="8"/>
  <c r="AA410" i="8"/>
  <c r="Z410" i="8"/>
  <c r="AA406" i="8"/>
  <c r="Z406" i="8"/>
  <c r="AA398" i="8"/>
  <c r="Z398" i="8"/>
  <c r="AA394" i="8"/>
  <c r="Z394" i="8"/>
  <c r="AA386" i="8"/>
  <c r="Z386" i="8"/>
  <c r="AA382" i="8"/>
  <c r="Z382" i="8"/>
  <c r="AA378" i="8"/>
  <c r="Z378" i="8"/>
  <c r="AA374" i="8"/>
  <c r="Z374" i="8"/>
  <c r="AA413" i="8"/>
  <c r="Z413" i="8"/>
  <c r="AA409" i="8"/>
  <c r="Z409" i="8"/>
  <c r="AA405" i="8"/>
  <c r="Z405" i="8"/>
  <c r="AA401" i="8"/>
  <c r="Z401" i="8"/>
  <c r="AA397" i="8"/>
  <c r="Z397" i="8"/>
  <c r="AA393" i="8"/>
  <c r="Z393" i="8"/>
  <c r="AA389" i="8"/>
  <c r="Z389" i="8"/>
  <c r="AA385" i="8"/>
  <c r="Z385" i="8"/>
  <c r="AA381" i="8"/>
  <c r="Z381" i="8"/>
  <c r="AA377" i="8"/>
  <c r="Z377" i="8"/>
  <c r="AA373" i="8"/>
  <c r="Z373" i="8"/>
  <c r="AA369" i="8"/>
  <c r="Z369" i="8"/>
  <c r="AA365" i="8"/>
  <c r="Z365" i="8"/>
  <c r="AA361" i="8"/>
  <c r="Z361" i="8"/>
  <c r="AA357" i="8"/>
  <c r="Z357" i="8"/>
  <c r="AA353" i="8"/>
  <c r="Z353" i="8"/>
  <c r="AA349" i="8"/>
  <c r="Z349" i="8"/>
  <c r="AA345" i="8"/>
  <c r="Z345" i="8"/>
  <c r="AA341" i="8"/>
  <c r="Z341" i="8"/>
  <c r="AA337" i="8"/>
  <c r="Z337" i="8"/>
  <c r="AA333" i="8"/>
  <c r="Z333" i="8"/>
  <c r="AA329" i="8"/>
  <c r="Z329" i="8"/>
  <c r="AA325" i="8"/>
  <c r="Z325" i="8"/>
  <c r="AA321" i="8"/>
  <c r="Z321" i="8"/>
  <c r="AA317" i="8"/>
  <c r="Z317" i="8"/>
  <c r="AA313" i="8"/>
  <c r="Z313" i="8"/>
  <c r="AA309" i="8"/>
  <c r="Z309" i="8"/>
  <c r="AA305" i="8"/>
  <c r="Z305" i="8"/>
  <c r="AA301" i="8"/>
  <c r="Z301" i="8"/>
  <c r="AA297" i="8"/>
  <c r="Z297" i="8"/>
  <c r="AA293" i="8"/>
  <c r="Z293" i="8"/>
  <c r="AA289" i="8"/>
  <c r="Z289" i="8"/>
  <c r="AA285" i="8"/>
  <c r="Z285" i="8"/>
  <c r="AA281" i="8"/>
  <c r="Z281" i="8"/>
  <c r="AA277" i="8"/>
  <c r="Z277" i="8"/>
  <c r="AA273" i="8"/>
  <c r="Z273" i="8"/>
  <c r="AA269" i="8"/>
  <c r="Z269" i="8"/>
  <c r="AA265" i="8"/>
  <c r="Z265" i="8"/>
  <c r="AA261" i="8"/>
  <c r="Z261" i="8"/>
  <c r="AA257" i="8"/>
  <c r="Z257" i="8"/>
  <c r="AA253" i="8"/>
  <c r="Z253" i="8"/>
  <c r="AA249" i="8"/>
  <c r="Z249" i="8"/>
  <c r="AA245" i="8"/>
  <c r="Z245" i="8"/>
  <c r="AA241" i="8"/>
  <c r="Z241" i="8"/>
  <c r="AA237" i="8"/>
  <c r="Z237" i="8"/>
  <c r="AA233" i="8"/>
  <c r="Z233" i="8"/>
  <c r="AA229" i="8"/>
  <c r="Z229" i="8"/>
  <c r="AA225" i="8"/>
  <c r="Z225" i="8"/>
  <c r="AA221" i="8"/>
  <c r="Z221" i="8"/>
  <c r="AA217" i="8"/>
  <c r="Z217" i="8"/>
  <c r="AA213" i="8"/>
  <c r="Z213" i="8"/>
  <c r="AA209" i="8"/>
  <c r="Z209" i="8"/>
  <c r="AA205" i="8"/>
  <c r="Z205" i="8"/>
  <c r="AA201" i="8"/>
  <c r="Z201" i="8"/>
  <c r="AA197" i="8"/>
  <c r="Z197" i="8"/>
  <c r="AA193" i="8"/>
  <c r="Z193" i="8"/>
  <c r="AA189" i="8"/>
  <c r="Z189" i="8"/>
  <c r="AA185" i="8"/>
  <c r="Z185" i="8"/>
  <c r="AA181" i="8"/>
  <c r="Z181" i="8"/>
  <c r="AA177" i="8"/>
  <c r="Z177" i="8"/>
  <c r="AA173" i="8"/>
  <c r="Z173" i="8"/>
  <c r="AA169" i="8"/>
  <c r="Z169" i="8"/>
  <c r="AA165" i="8"/>
  <c r="Z165" i="8"/>
  <c r="AA161" i="8"/>
  <c r="Z161" i="8"/>
  <c r="AA157" i="8"/>
  <c r="Z157" i="8"/>
  <c r="AA153" i="8"/>
  <c r="Z153" i="8"/>
  <c r="AA149" i="8"/>
  <c r="Z149" i="8"/>
  <c r="AA145" i="8"/>
  <c r="Z145" i="8"/>
  <c r="AA141" i="8"/>
  <c r="Z141" i="8"/>
  <c r="AA137" i="8"/>
  <c r="Z137" i="8"/>
  <c r="AA133" i="8"/>
  <c r="Z133" i="8"/>
  <c r="AA129" i="8"/>
  <c r="Z129" i="8"/>
  <c r="AA125" i="8"/>
  <c r="Z125" i="8"/>
  <c r="AA121" i="8"/>
  <c r="Z121" i="8"/>
  <c r="AA117" i="8"/>
  <c r="Z117" i="8"/>
  <c r="AA113" i="8"/>
  <c r="Z113" i="8"/>
  <c r="AA109" i="8"/>
  <c r="Z109" i="8"/>
  <c r="AA105" i="8"/>
  <c r="Z105" i="8"/>
  <c r="AA101" i="8"/>
  <c r="Z101" i="8"/>
  <c r="AA97" i="8"/>
  <c r="Z97" i="8"/>
  <c r="AA93" i="8"/>
  <c r="Z93" i="8"/>
  <c r="AA89" i="8"/>
  <c r="Z89" i="8"/>
  <c r="AA85" i="8"/>
  <c r="Z85" i="8"/>
  <c r="AA81" i="8"/>
  <c r="Z81" i="8"/>
  <c r="AA77" i="8"/>
  <c r="Z77" i="8"/>
  <c r="AA414" i="8"/>
  <c r="Z414" i="8"/>
  <c r="AA402" i="8"/>
  <c r="Z402" i="8"/>
  <c r="AA390" i="8"/>
  <c r="Z390" i="8"/>
  <c r="AA415" i="8"/>
  <c r="Z415" i="8"/>
  <c r="AA411" i="8"/>
  <c r="Z411" i="8"/>
  <c r="AA407" i="8"/>
  <c r="Z407" i="8"/>
  <c r="AA403" i="8"/>
  <c r="Z403" i="8"/>
  <c r="AA399" i="8"/>
  <c r="Z399" i="8"/>
  <c r="AA395" i="8"/>
  <c r="Z395" i="8"/>
  <c r="AA391" i="8"/>
  <c r="Z391" i="8"/>
  <c r="AA387" i="8"/>
  <c r="Z387" i="8"/>
  <c r="AA383" i="8"/>
  <c r="Z383" i="8"/>
  <c r="AA379" i="8"/>
  <c r="Z379" i="8"/>
  <c r="AA375" i="8"/>
  <c r="Z375" i="8"/>
  <c r="AA371" i="8"/>
  <c r="Z371" i="8"/>
  <c r="AA367" i="8"/>
  <c r="Z367" i="8"/>
  <c r="AA363" i="8"/>
  <c r="Z363" i="8"/>
  <c r="AA359" i="8"/>
  <c r="Z359" i="8"/>
  <c r="AA355" i="8"/>
  <c r="Z355" i="8"/>
  <c r="AA351" i="8"/>
  <c r="Z351" i="8"/>
  <c r="AA347" i="8"/>
  <c r="Z347" i="8"/>
  <c r="AA343" i="8"/>
  <c r="Z343" i="8"/>
  <c r="AA339" i="8"/>
  <c r="Z339" i="8"/>
  <c r="AA335" i="8"/>
  <c r="Z335" i="8"/>
  <c r="AA331" i="8"/>
  <c r="Z331" i="8"/>
  <c r="AA327" i="8"/>
  <c r="Z327" i="8"/>
  <c r="AA323" i="8"/>
  <c r="Z323" i="8"/>
  <c r="Z319" i="8"/>
  <c r="AA319" i="8"/>
  <c r="AA315" i="8"/>
  <c r="Z315" i="8"/>
  <c r="AA311" i="8"/>
  <c r="Z311" i="8"/>
  <c r="AA307" i="8"/>
  <c r="Z307" i="8"/>
  <c r="AA303" i="8"/>
  <c r="Z303" i="8"/>
  <c r="AA299" i="8"/>
  <c r="Z299" i="8"/>
  <c r="AA295" i="8"/>
  <c r="Z295" i="8"/>
  <c r="AA291" i="8"/>
  <c r="Z291" i="8"/>
  <c r="AA287" i="8"/>
  <c r="Z287" i="8"/>
  <c r="AA283" i="8"/>
  <c r="Z283" i="8"/>
  <c r="AA279" i="8"/>
  <c r="Z279" i="8"/>
  <c r="AA275" i="8"/>
  <c r="Z275" i="8"/>
  <c r="AA271" i="8"/>
  <c r="Z271" i="8"/>
  <c r="AA267" i="8"/>
  <c r="Z267" i="8"/>
  <c r="AA263" i="8"/>
  <c r="Z263" i="8"/>
  <c r="AA259" i="8"/>
  <c r="Z259" i="8"/>
  <c r="AA255" i="8"/>
  <c r="Z255" i="8"/>
  <c r="AA251" i="8"/>
  <c r="Z251" i="8"/>
  <c r="AA247" i="8"/>
  <c r="Z247" i="8"/>
  <c r="AA243" i="8"/>
  <c r="Z243" i="8"/>
  <c r="AA239" i="8"/>
  <c r="Z239" i="8"/>
  <c r="AA235" i="8"/>
  <c r="Z235" i="8"/>
  <c r="AA231" i="8"/>
  <c r="Z231" i="8"/>
  <c r="AA227" i="8"/>
  <c r="Z227" i="8"/>
  <c r="AA223" i="8"/>
  <c r="Z223" i="8"/>
  <c r="AA219" i="8"/>
  <c r="Z219" i="8"/>
  <c r="AA215" i="8"/>
  <c r="Z215" i="8"/>
  <c r="AA211" i="8"/>
  <c r="Z211" i="8"/>
  <c r="AA207" i="8"/>
  <c r="Z207" i="8"/>
  <c r="AA203" i="8"/>
  <c r="Z203" i="8"/>
  <c r="AA199" i="8"/>
  <c r="Z199" i="8"/>
  <c r="AA195" i="8"/>
  <c r="Z195" i="8"/>
  <c r="AA191" i="8"/>
  <c r="Z191" i="8"/>
  <c r="AA187" i="8"/>
  <c r="Z187" i="8"/>
  <c r="AA183" i="8"/>
  <c r="Z183" i="8"/>
  <c r="AA179" i="8"/>
  <c r="Z179" i="8"/>
  <c r="AA175" i="8"/>
  <c r="Z175" i="8"/>
  <c r="AA171" i="8"/>
  <c r="Z171" i="8"/>
  <c r="AA73" i="8"/>
  <c r="Z73" i="8"/>
  <c r="AA69" i="8"/>
  <c r="Z69" i="8"/>
  <c r="AA65" i="8"/>
  <c r="Z65" i="8"/>
  <c r="AA61" i="8"/>
  <c r="Z61" i="8"/>
  <c r="AA57" i="8"/>
  <c r="Z57" i="8"/>
  <c r="AA53" i="8"/>
  <c r="Z53" i="8"/>
  <c r="AA49" i="8"/>
  <c r="Z49" i="8"/>
  <c r="AA45" i="8"/>
  <c r="Z45" i="8"/>
  <c r="AA41" i="8"/>
  <c r="Z41" i="8"/>
  <c r="AA37" i="8"/>
  <c r="Z37" i="8"/>
  <c r="AA33" i="8"/>
  <c r="Z33" i="8"/>
  <c r="AA29" i="8"/>
  <c r="Z29" i="8"/>
  <c r="AA25" i="8"/>
  <c r="Z25" i="8"/>
  <c r="AA21" i="8"/>
  <c r="Z21" i="8"/>
  <c r="AA17" i="8"/>
  <c r="Z17" i="8"/>
  <c r="AA13" i="8"/>
  <c r="Z13" i="8"/>
  <c r="AA9" i="8"/>
  <c r="Z9" i="8"/>
  <c r="AA5" i="8"/>
  <c r="Z5" i="8"/>
  <c r="Z167" i="8"/>
  <c r="AA302" i="8"/>
  <c r="AA258" i="8"/>
  <c r="AA156" i="8"/>
  <c r="Z156" i="8"/>
  <c r="AA152" i="8"/>
  <c r="Z152" i="8"/>
  <c r="AA148" i="8"/>
  <c r="Z148" i="8"/>
  <c r="AA144" i="8"/>
  <c r="Z144" i="8"/>
  <c r="AA140" i="8"/>
  <c r="Z140" i="8"/>
  <c r="AA136" i="8"/>
  <c r="Z136" i="8"/>
  <c r="AA132" i="8"/>
  <c r="Z132" i="8"/>
  <c r="AA128" i="8"/>
  <c r="Z128" i="8"/>
  <c r="AA124" i="8"/>
  <c r="Z124" i="8"/>
  <c r="AA120" i="8"/>
  <c r="Z120" i="8"/>
  <c r="AA116" i="8"/>
  <c r="Z116" i="8"/>
  <c r="AA112" i="8"/>
  <c r="Z112" i="8"/>
  <c r="AA108" i="8"/>
  <c r="Z108" i="8"/>
  <c r="AA104" i="8"/>
  <c r="Z104" i="8"/>
  <c r="AA100" i="8"/>
  <c r="Z100" i="8"/>
  <c r="AA96" i="8"/>
  <c r="Z96" i="8"/>
  <c r="AA92" i="8"/>
  <c r="Z92" i="8"/>
  <c r="AA88" i="8"/>
  <c r="Z88" i="8"/>
  <c r="AA84" i="8"/>
  <c r="Z84" i="8"/>
  <c r="AA80" i="8"/>
  <c r="Z80" i="8"/>
  <c r="AA76" i="8"/>
  <c r="Z76" i="8"/>
  <c r="AA72" i="8"/>
  <c r="Z72" i="8"/>
  <c r="AA68" i="8"/>
  <c r="Z68" i="8"/>
  <c r="AA64" i="8"/>
  <c r="Z64" i="8"/>
  <c r="AA60" i="8"/>
  <c r="Z60" i="8"/>
  <c r="AA56" i="8"/>
  <c r="Z56" i="8"/>
  <c r="AA52" i="8"/>
  <c r="Z52" i="8"/>
  <c r="AA48" i="8"/>
  <c r="Z48" i="8"/>
  <c r="AA44" i="8"/>
  <c r="Z44" i="8"/>
  <c r="AA40" i="8"/>
  <c r="Z40" i="8"/>
  <c r="AA36" i="8"/>
  <c r="Z36" i="8"/>
  <c r="AA32" i="8"/>
  <c r="Z32" i="8"/>
  <c r="AA28" i="8"/>
  <c r="Z28" i="8"/>
  <c r="AA24" i="8"/>
  <c r="Z24" i="8"/>
  <c r="AA20" i="8"/>
  <c r="Z20" i="8"/>
  <c r="AA16" i="8"/>
  <c r="Z16" i="8"/>
  <c r="AA12" i="8"/>
  <c r="Z12" i="8"/>
  <c r="AA8" i="8"/>
  <c r="Z8" i="8"/>
  <c r="AA4" i="8"/>
  <c r="Z4" i="8"/>
  <c r="Z2" i="8"/>
  <c r="Z412" i="8"/>
  <c r="Z408" i="8"/>
  <c r="Z404" i="8"/>
  <c r="Z400" i="8"/>
  <c r="Z396" i="8"/>
  <c r="Z392" i="8"/>
  <c r="Z388" i="8"/>
  <c r="Z384" i="8"/>
  <c r="Z380" i="8"/>
  <c r="Z376" i="8"/>
  <c r="Z372" i="8"/>
  <c r="Z368" i="8"/>
  <c r="Z364" i="8"/>
  <c r="Z360" i="8"/>
  <c r="Z356" i="8"/>
  <c r="Z352" i="8"/>
  <c r="Z348" i="8"/>
  <c r="Z344" i="8"/>
  <c r="Z340" i="8"/>
  <c r="Z336" i="8"/>
  <c r="Z332" i="8"/>
  <c r="Z328" i="8"/>
  <c r="Z320" i="8"/>
  <c r="Z316" i="8"/>
  <c r="Z312" i="8"/>
  <c r="Z308" i="8"/>
  <c r="Z304" i="8"/>
  <c r="Z300" i="8"/>
  <c r="Z296" i="8"/>
  <c r="Z292" i="8"/>
  <c r="Z288" i="8"/>
  <c r="Z284" i="8"/>
  <c r="Z280" i="8"/>
  <c r="Z276" i="8"/>
  <c r="Z272" i="8"/>
  <c r="Z268" i="8"/>
  <c r="Z264" i="8"/>
  <c r="Z260" i="8"/>
  <c r="Z256" i="8"/>
  <c r="Z252" i="8"/>
  <c r="Z248" i="8"/>
  <c r="Z244" i="8"/>
  <c r="Z240" i="8"/>
  <c r="Z224" i="8"/>
  <c r="Z208" i="8"/>
  <c r="Z192" i="8"/>
  <c r="Z176" i="8"/>
  <c r="Z160" i="8"/>
  <c r="Z119" i="8"/>
  <c r="Z103" i="8"/>
  <c r="Z87" i="8"/>
  <c r="Z71" i="8"/>
  <c r="Z55" i="8"/>
  <c r="Z39" i="8"/>
  <c r="Z23" i="8"/>
  <c r="Z7" i="8"/>
  <c r="AA294" i="8"/>
  <c r="AA242" i="8"/>
  <c r="AA178" i="8"/>
  <c r="AA114" i="8"/>
  <c r="AA50" i="8"/>
  <c r="Z228" i="8"/>
  <c r="Z212" i="8"/>
  <c r="Z196" i="8"/>
  <c r="Z180" i="8"/>
  <c r="Z164" i="8"/>
  <c r="Z159" i="8"/>
  <c r="Z151" i="8"/>
  <c r="Z143" i="8"/>
  <c r="Z135" i="8"/>
  <c r="Z127" i="8"/>
  <c r="Z115" i="8"/>
  <c r="Z99" i="8"/>
  <c r="Z83" i="8"/>
  <c r="Z67" i="8"/>
  <c r="Z51" i="8"/>
  <c r="Z35" i="8"/>
  <c r="Z19" i="8"/>
  <c r="Z3" i="8"/>
  <c r="AA314" i="8"/>
  <c r="AA286" i="8"/>
  <c r="AA226" i="8"/>
  <c r="AA162" i="8"/>
  <c r="AA98" i="8"/>
  <c r="AA34" i="8"/>
  <c r="AA238" i="8"/>
  <c r="Z238" i="8"/>
  <c r="AA234" i="8"/>
  <c r="Z234" i="8"/>
  <c r="AA230" i="8"/>
  <c r="Z230" i="8"/>
  <c r="AA222" i="8"/>
  <c r="Z222" i="8"/>
  <c r="AA218" i="8"/>
  <c r="Z218" i="8"/>
  <c r="AA214" i="8"/>
  <c r="Z214" i="8"/>
  <c r="AA206" i="8"/>
  <c r="Z206" i="8"/>
  <c r="AA202" i="8"/>
  <c r="Z202" i="8"/>
  <c r="AA198" i="8"/>
  <c r="Z198" i="8"/>
  <c r="AA190" i="8"/>
  <c r="Z190" i="8"/>
  <c r="AA186" i="8"/>
  <c r="Z186" i="8"/>
  <c r="AA182" i="8"/>
  <c r="Z182" i="8"/>
  <c r="AA174" i="8"/>
  <c r="Z174" i="8"/>
  <c r="AA170" i="8"/>
  <c r="Z170" i="8"/>
  <c r="AA166" i="8"/>
  <c r="Z166" i="8"/>
  <c r="AA158" i="8"/>
  <c r="Z158" i="8"/>
  <c r="AA154" i="8"/>
  <c r="Z154" i="8"/>
  <c r="AA150" i="8"/>
  <c r="Z150" i="8"/>
  <c r="AA142" i="8"/>
  <c r="Z142" i="8"/>
  <c r="AA138" i="8"/>
  <c r="Z138" i="8"/>
  <c r="AA134" i="8"/>
  <c r="Z134" i="8"/>
  <c r="AA126" i="8"/>
  <c r="Z126" i="8"/>
  <c r="AA122" i="8"/>
  <c r="Z122" i="8"/>
  <c r="AA118" i="8"/>
  <c r="Z118" i="8"/>
  <c r="AA110" i="8"/>
  <c r="Z110" i="8"/>
  <c r="AA106" i="8"/>
  <c r="Z106" i="8"/>
  <c r="AA102" i="8"/>
  <c r="Z102" i="8"/>
  <c r="AA94" i="8"/>
  <c r="Z94" i="8"/>
  <c r="AA90" i="8"/>
  <c r="Z90" i="8"/>
  <c r="AA86" i="8"/>
  <c r="Z86" i="8"/>
  <c r="AA78" i="8"/>
  <c r="Z78" i="8"/>
  <c r="AA74" i="8"/>
  <c r="Z74" i="8"/>
  <c r="AA70" i="8"/>
  <c r="Z70" i="8"/>
  <c r="AA62" i="8"/>
  <c r="Z62" i="8"/>
  <c r="AA58" i="8"/>
  <c r="Z58" i="8"/>
  <c r="AA54" i="8"/>
  <c r="Z54" i="8"/>
  <c r="AA46" i="8"/>
  <c r="Z46" i="8"/>
  <c r="AA42" i="8"/>
  <c r="Z42" i="8"/>
  <c r="AA38" i="8"/>
  <c r="Z38" i="8"/>
  <c r="AA30" i="8"/>
  <c r="Z30" i="8"/>
  <c r="AA26" i="8"/>
  <c r="Z26" i="8"/>
  <c r="AA22" i="8"/>
  <c r="Z22" i="8"/>
  <c r="AA14" i="8"/>
  <c r="Z14" i="8"/>
  <c r="AA10" i="8"/>
  <c r="Z10" i="8"/>
  <c r="AA6" i="8"/>
  <c r="Z6" i="8"/>
  <c r="Z370" i="8"/>
  <c r="Z366" i="8"/>
  <c r="Z362" i="8"/>
  <c r="Z358" i="8"/>
  <c r="Z354" i="8"/>
  <c r="Z350" i="8"/>
  <c r="Z346" i="8"/>
  <c r="Z342" i="8"/>
  <c r="Z338" i="8"/>
  <c r="Z334" i="8"/>
  <c r="Z330" i="8"/>
  <c r="Z326" i="8"/>
  <c r="Z322" i="8"/>
  <c r="Z318" i="8"/>
  <c r="Z310" i="8"/>
  <c r="Z306" i="8"/>
  <c r="Z298" i="8"/>
  <c r="Z290" i="8"/>
  <c r="Z282" i="8"/>
  <c r="Z278" i="8"/>
  <c r="Z274" i="8"/>
  <c r="Z270" i="8"/>
  <c r="Z266" i="8"/>
  <c r="Z262" i="8"/>
  <c r="Z254" i="8"/>
  <c r="Z250" i="8"/>
  <c r="Z246" i="8"/>
  <c r="Z232" i="8"/>
  <c r="Z216" i="8"/>
  <c r="Z200" i="8"/>
  <c r="Z184" i="8"/>
  <c r="Z168" i="8"/>
  <c r="Z163" i="8"/>
  <c r="Z111" i="8"/>
  <c r="Z95" i="8"/>
  <c r="Z79" i="8"/>
  <c r="Z63" i="8"/>
  <c r="Z47" i="8"/>
  <c r="Z31" i="8"/>
  <c r="Z15" i="8"/>
  <c r="AA210" i="8"/>
  <c r="AA146" i="8"/>
  <c r="AA82" i="8"/>
  <c r="AA18" i="8"/>
  <c r="E419" i="26" l="1"/>
  <c r="E418" i="26"/>
  <c r="G418" i="26"/>
  <c r="G419" i="26"/>
  <c r="I423" i="26" s="1"/>
  <c r="A2" i="16"/>
  <c r="AH8" i="16" s="1"/>
  <c r="G423" i="26" l="1"/>
  <c r="H423" i="26"/>
  <c r="D8" i="16"/>
  <c r="H8" i="16"/>
  <c r="M8" i="16"/>
  <c r="Q8" i="16"/>
  <c r="U8" i="16"/>
  <c r="Y8" i="16"/>
  <c r="AC8" i="16"/>
  <c r="A8" i="16"/>
  <c r="E8" i="16"/>
  <c r="J8" i="16"/>
  <c r="N8" i="16"/>
  <c r="R8" i="16"/>
  <c r="V8" i="16"/>
  <c r="Z8" i="16"/>
  <c r="I8" i="16"/>
  <c r="B8" i="16"/>
  <c r="F8" i="16"/>
  <c r="K8" i="16"/>
  <c r="O8" i="16"/>
  <c r="S8" i="16"/>
  <c r="W8" i="16"/>
  <c r="AA8" i="16"/>
  <c r="AD8" i="16"/>
  <c r="C8" i="16"/>
  <c r="G8" i="16"/>
  <c r="L8" i="16"/>
  <c r="P8" i="16"/>
  <c r="T8" i="16"/>
  <c r="X8" i="16"/>
  <c r="AB8" i="16"/>
  <c r="AE8" i="16"/>
  <c r="I17" i="16" s="1"/>
  <c r="J17" i="16" s="1"/>
  <c r="K17" i="16" s="1"/>
  <c r="D2" i="16"/>
  <c r="A17" i="16"/>
  <c r="B17" i="16" s="1"/>
  <c r="G17" i="16"/>
  <c r="F17" i="16"/>
  <c r="E17" i="16"/>
  <c r="A26" i="16" l="1"/>
  <c r="B26" i="16"/>
  <c r="G26" i="16"/>
  <c r="AK8" i="16"/>
  <c r="S26" i="16" s="1"/>
  <c r="Q26" i="16"/>
  <c r="N26" i="16"/>
  <c r="U26" i="16"/>
  <c r="I26" i="16"/>
  <c r="K26" i="16"/>
  <c r="C26" i="16"/>
  <c r="O26" i="16"/>
  <c r="J26" i="16"/>
  <c r="P26" i="16"/>
  <c r="D26" i="16"/>
  <c r="L26" i="16"/>
  <c r="T26" i="16"/>
  <c r="H26" i="16"/>
  <c r="F26" i="16"/>
  <c r="R26" i="16"/>
  <c r="E26" i="16" l="1"/>
  <c r="M26" i="16"/>
  <c r="P29" i="16"/>
  <c r="B37" i="16" s="1"/>
  <c r="G29" i="16"/>
  <c r="B34" i="16" s="1"/>
  <c r="C77" i="21"/>
  <c r="G28" i="21" s="1"/>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2"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2" i="15"/>
  <c r="J3" i="15"/>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C8" i="21" s="1"/>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2" i="15"/>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C4" i="10"/>
  <c r="D4" i="10"/>
  <c r="E4" i="10"/>
  <c r="F4" i="10"/>
  <c r="G4" i="10"/>
  <c r="H4" i="10"/>
  <c r="P4" i="10" s="1"/>
  <c r="D41" i="14" s="1"/>
  <c r="C5" i="10"/>
  <c r="D5" i="10"/>
  <c r="E5" i="10"/>
  <c r="F5" i="10"/>
  <c r="G5" i="10"/>
  <c r="H5" i="10"/>
  <c r="P5" i="10" s="1"/>
  <c r="D77" i="14" s="1"/>
  <c r="C6" i="10"/>
  <c r="D6" i="10"/>
  <c r="E6" i="10"/>
  <c r="F6" i="10"/>
  <c r="G6" i="10"/>
  <c r="H6" i="10"/>
  <c r="P6" i="10" s="1"/>
  <c r="D83" i="14" s="1"/>
  <c r="C7" i="10"/>
  <c r="D7" i="10"/>
  <c r="E7" i="10"/>
  <c r="F7" i="10"/>
  <c r="G7" i="10"/>
  <c r="H7" i="10"/>
  <c r="P7" i="10" s="1"/>
  <c r="D111" i="14" s="1"/>
  <c r="C8" i="10"/>
  <c r="D8" i="10"/>
  <c r="E8" i="10"/>
  <c r="F8" i="10"/>
  <c r="G8" i="10"/>
  <c r="H8" i="10"/>
  <c r="P8" i="10" s="1"/>
  <c r="D203" i="14" s="1"/>
  <c r="C9" i="10"/>
  <c r="D9" i="10"/>
  <c r="E9" i="10"/>
  <c r="F9" i="10"/>
  <c r="G9" i="10"/>
  <c r="H9" i="10"/>
  <c r="P9" i="10" s="1"/>
  <c r="D243" i="14" s="1"/>
  <c r="C10" i="10"/>
  <c r="D10" i="10"/>
  <c r="E10" i="10"/>
  <c r="F10" i="10"/>
  <c r="G10" i="10"/>
  <c r="H10" i="10"/>
  <c r="P10" i="10" s="1"/>
  <c r="D256" i="14" s="1"/>
  <c r="C11" i="10"/>
  <c r="D11" i="10"/>
  <c r="E11" i="10"/>
  <c r="F11" i="10"/>
  <c r="G11" i="10"/>
  <c r="H11" i="10"/>
  <c r="P11" i="10" s="1"/>
  <c r="D144" i="14" s="1"/>
  <c r="C12" i="10"/>
  <c r="D12" i="10"/>
  <c r="E12" i="10"/>
  <c r="F12" i="10"/>
  <c r="G12" i="10"/>
  <c r="H12" i="10"/>
  <c r="P12" i="10" s="1"/>
  <c r="D153" i="14" s="1"/>
  <c r="C13" i="10"/>
  <c r="D13" i="10"/>
  <c r="E13" i="10"/>
  <c r="F13" i="10"/>
  <c r="G13" i="10"/>
  <c r="H13" i="10"/>
  <c r="P13" i="10" s="1"/>
  <c r="D244" i="14" s="1"/>
  <c r="C14" i="10"/>
  <c r="D14" i="10"/>
  <c r="E14" i="10"/>
  <c r="F14" i="10"/>
  <c r="G14" i="10"/>
  <c r="H14" i="10"/>
  <c r="P14" i="10" s="1"/>
  <c r="D309" i="14" s="1"/>
  <c r="C15" i="10"/>
  <c r="D15" i="10"/>
  <c r="E15" i="10"/>
  <c r="F15" i="10"/>
  <c r="G15" i="10"/>
  <c r="H15" i="10"/>
  <c r="P15" i="10" s="1"/>
  <c r="D6" i="14" s="1"/>
  <c r="C16" i="10"/>
  <c r="D16" i="10"/>
  <c r="E16" i="10"/>
  <c r="F16" i="10"/>
  <c r="G16" i="10"/>
  <c r="H16" i="10"/>
  <c r="P16" i="10" s="1"/>
  <c r="D7" i="14" s="1"/>
  <c r="C17" i="10"/>
  <c r="D17" i="10"/>
  <c r="E17" i="10"/>
  <c r="F17" i="10"/>
  <c r="G17" i="10"/>
  <c r="H17" i="10"/>
  <c r="P17" i="10" s="1"/>
  <c r="D218" i="14" s="1"/>
  <c r="C18" i="10"/>
  <c r="D18" i="10"/>
  <c r="E18" i="10"/>
  <c r="F18" i="10"/>
  <c r="G18" i="10"/>
  <c r="H18" i="10"/>
  <c r="P18" i="10" s="1"/>
  <c r="D381" i="14" s="1"/>
  <c r="C19" i="10"/>
  <c r="D19" i="10"/>
  <c r="E19" i="10"/>
  <c r="F19" i="10"/>
  <c r="G19" i="10"/>
  <c r="H19" i="10"/>
  <c r="P19" i="10" s="1"/>
  <c r="D9" i="14" s="1"/>
  <c r="C20" i="10"/>
  <c r="D20" i="10"/>
  <c r="E20" i="10"/>
  <c r="F20" i="10"/>
  <c r="G20" i="10"/>
  <c r="H20" i="10"/>
  <c r="P20" i="10" s="1"/>
  <c r="D12" i="14" s="1"/>
  <c r="C21" i="10"/>
  <c r="D21" i="10"/>
  <c r="E21" i="10"/>
  <c r="F21" i="10"/>
  <c r="G21" i="10"/>
  <c r="H21" i="10"/>
  <c r="P21" i="10" s="1"/>
  <c r="D14" i="14" s="1"/>
  <c r="C22" i="10"/>
  <c r="D22" i="10"/>
  <c r="E22" i="10"/>
  <c r="F22" i="10"/>
  <c r="G22" i="10"/>
  <c r="H22" i="10"/>
  <c r="P22" i="10" s="1"/>
  <c r="D19" i="14" s="1"/>
  <c r="C23" i="10"/>
  <c r="D23" i="10"/>
  <c r="E23" i="10"/>
  <c r="F23" i="10"/>
  <c r="G23" i="10"/>
  <c r="H23" i="10"/>
  <c r="P23" i="10" s="1"/>
  <c r="D20" i="14" s="1"/>
  <c r="C24" i="10"/>
  <c r="D24" i="10"/>
  <c r="E24" i="10"/>
  <c r="F24" i="10"/>
  <c r="G24" i="10"/>
  <c r="H24" i="10"/>
  <c r="P24" i="10" s="1"/>
  <c r="D48" i="14" s="1"/>
  <c r="C25" i="10"/>
  <c r="D25" i="10"/>
  <c r="E25" i="10"/>
  <c r="F25" i="10"/>
  <c r="G25" i="10"/>
  <c r="H25" i="10"/>
  <c r="P25" i="10" s="1"/>
  <c r="D75" i="14" s="1"/>
  <c r="C26" i="10"/>
  <c r="D26" i="10"/>
  <c r="E26" i="10"/>
  <c r="F26" i="10"/>
  <c r="G26" i="10"/>
  <c r="H26" i="10"/>
  <c r="P26" i="10" s="1"/>
  <c r="D113" i="14" s="1"/>
  <c r="C27" i="10"/>
  <c r="D27" i="10"/>
  <c r="E27" i="10"/>
  <c r="F27" i="10"/>
  <c r="G27" i="10"/>
  <c r="H27" i="10"/>
  <c r="P27" i="10" s="1"/>
  <c r="D235" i="14" s="1"/>
  <c r="C28" i="10"/>
  <c r="D28" i="10"/>
  <c r="E28" i="10"/>
  <c r="F28" i="10"/>
  <c r="G28" i="10"/>
  <c r="H28" i="10"/>
  <c r="P28" i="10" s="1"/>
  <c r="D245" i="14" s="1"/>
  <c r="C29" i="10"/>
  <c r="D29" i="10"/>
  <c r="E29" i="10"/>
  <c r="F29" i="10"/>
  <c r="G29" i="10"/>
  <c r="H29" i="10"/>
  <c r="P29" i="10" s="1"/>
  <c r="D282" i="14" s="1"/>
  <c r="C30" i="10"/>
  <c r="D30" i="10"/>
  <c r="E30" i="10"/>
  <c r="F30" i="10"/>
  <c r="G30" i="10"/>
  <c r="H30" i="10"/>
  <c r="P30" i="10" s="1"/>
  <c r="D327" i="14" s="1"/>
  <c r="C31" i="10"/>
  <c r="D31" i="10"/>
  <c r="E31" i="10"/>
  <c r="F31" i="10"/>
  <c r="G31" i="10"/>
  <c r="H31" i="10"/>
  <c r="P31" i="10" s="1"/>
  <c r="D385" i="14" s="1"/>
  <c r="C32" i="10"/>
  <c r="D32" i="10"/>
  <c r="E32" i="10"/>
  <c r="F32" i="10"/>
  <c r="G32" i="10"/>
  <c r="H32" i="10"/>
  <c r="P32" i="10" s="1"/>
  <c r="D400" i="14" s="1"/>
  <c r="C33" i="10"/>
  <c r="D33" i="10"/>
  <c r="E33" i="10"/>
  <c r="F33" i="10"/>
  <c r="G33" i="10"/>
  <c r="H33" i="10"/>
  <c r="P33" i="10" s="1"/>
  <c r="D13" i="14" s="1"/>
  <c r="C34" i="10"/>
  <c r="D34" i="10"/>
  <c r="E34" i="10"/>
  <c r="F34" i="10"/>
  <c r="G34" i="10"/>
  <c r="H34" i="10"/>
  <c r="P34" i="10" s="1"/>
  <c r="D29" i="14" s="1"/>
  <c r="C35" i="10"/>
  <c r="D35" i="10"/>
  <c r="E35" i="10"/>
  <c r="F35" i="10"/>
  <c r="G35" i="10"/>
  <c r="H35" i="10"/>
  <c r="P35" i="10" s="1"/>
  <c r="D158" i="14" s="1"/>
  <c r="C36" i="10"/>
  <c r="D36" i="10"/>
  <c r="E36" i="10"/>
  <c r="F36" i="10"/>
  <c r="G36" i="10"/>
  <c r="H36" i="10"/>
  <c r="P36" i="10" s="1"/>
  <c r="D32" i="14" s="1"/>
  <c r="C37" i="10"/>
  <c r="D37" i="10"/>
  <c r="E37" i="10"/>
  <c r="F37" i="10"/>
  <c r="G37" i="10"/>
  <c r="H37" i="10"/>
  <c r="P37" i="10" s="1"/>
  <c r="D205" i="14" s="1"/>
  <c r="C38" i="10"/>
  <c r="D38" i="10"/>
  <c r="E38" i="10"/>
  <c r="F38" i="10"/>
  <c r="G38" i="10"/>
  <c r="H38" i="10"/>
  <c r="P38" i="10" s="1"/>
  <c r="D33" i="14" s="1"/>
  <c r="C39" i="10"/>
  <c r="D39" i="10"/>
  <c r="E39" i="10"/>
  <c r="F39" i="10"/>
  <c r="G39" i="10"/>
  <c r="H39" i="10"/>
  <c r="P39" i="10" s="1"/>
  <c r="D247" i="14" s="1"/>
  <c r="C40" i="10"/>
  <c r="D40" i="10"/>
  <c r="E40" i="10"/>
  <c r="F40" i="10"/>
  <c r="G40" i="10"/>
  <c r="H40" i="10"/>
  <c r="P40" i="10" s="1"/>
  <c r="D343" i="14" s="1"/>
  <c r="C41" i="10"/>
  <c r="D41" i="10"/>
  <c r="E41" i="10"/>
  <c r="F41" i="10"/>
  <c r="G41" i="10"/>
  <c r="H41" i="10"/>
  <c r="P41" i="10" s="1"/>
  <c r="D34" i="14" s="1"/>
  <c r="C42" i="10"/>
  <c r="D42" i="10"/>
  <c r="E42" i="10"/>
  <c r="F42" i="10"/>
  <c r="G42" i="10"/>
  <c r="H42" i="10"/>
  <c r="P42" i="10" s="1"/>
  <c r="D78" i="14" s="1"/>
  <c r="C43" i="10"/>
  <c r="D43" i="10"/>
  <c r="E43" i="10"/>
  <c r="F43" i="10"/>
  <c r="G43" i="10"/>
  <c r="H43" i="10"/>
  <c r="P43" i="10" s="1"/>
  <c r="D39" i="14" s="1"/>
  <c r="C44" i="10"/>
  <c r="D44" i="10"/>
  <c r="E44" i="10"/>
  <c r="F44" i="10"/>
  <c r="G44" i="10"/>
  <c r="H44" i="10"/>
  <c r="P44" i="10" s="1"/>
  <c r="D71" i="14" s="1"/>
  <c r="C45" i="10"/>
  <c r="D45" i="10"/>
  <c r="E45" i="10"/>
  <c r="F45" i="10"/>
  <c r="G45" i="10"/>
  <c r="H45" i="10"/>
  <c r="P45" i="10" s="1"/>
  <c r="D166" i="14" s="1"/>
  <c r="C46" i="10"/>
  <c r="D46" i="10"/>
  <c r="E46" i="10"/>
  <c r="F46" i="10"/>
  <c r="G46" i="10"/>
  <c r="H46" i="10"/>
  <c r="P46" i="10" s="1"/>
  <c r="D141" i="14" s="1"/>
  <c r="C47" i="10"/>
  <c r="D47" i="10"/>
  <c r="E47" i="10"/>
  <c r="F47" i="10"/>
  <c r="G47" i="10"/>
  <c r="H47" i="10"/>
  <c r="P47" i="10" s="1"/>
  <c r="D184" i="14" s="1"/>
  <c r="C48" i="10"/>
  <c r="D48" i="10"/>
  <c r="E48" i="10"/>
  <c r="F48" i="10"/>
  <c r="G48" i="10"/>
  <c r="H48" i="10"/>
  <c r="P48" i="10" s="1"/>
  <c r="D124" i="14" s="1"/>
  <c r="C49" i="10"/>
  <c r="D49" i="10"/>
  <c r="E49" i="10"/>
  <c r="F49" i="10"/>
  <c r="G49" i="10"/>
  <c r="H49" i="10"/>
  <c r="P49" i="10" s="1"/>
  <c r="D176" i="14" s="1"/>
  <c r="C50" i="10"/>
  <c r="D50" i="10"/>
  <c r="E50" i="10"/>
  <c r="F50" i="10"/>
  <c r="G50" i="10"/>
  <c r="H50" i="10"/>
  <c r="P50" i="10" s="1"/>
  <c r="D317" i="14" s="1"/>
  <c r="C51" i="10"/>
  <c r="D51" i="10"/>
  <c r="E51" i="10"/>
  <c r="F51" i="10"/>
  <c r="G51" i="10"/>
  <c r="H51" i="10"/>
  <c r="P51" i="10" s="1"/>
  <c r="D397" i="14" s="1"/>
  <c r="C52" i="10"/>
  <c r="D52" i="10"/>
  <c r="E52" i="10"/>
  <c r="F52" i="10"/>
  <c r="G52" i="10"/>
  <c r="H52" i="10"/>
  <c r="P52" i="10" s="1"/>
  <c r="D18" i="14" s="1"/>
  <c r="C53" i="10"/>
  <c r="D53" i="10"/>
  <c r="E53" i="10"/>
  <c r="F53" i="10"/>
  <c r="G53" i="10"/>
  <c r="H53" i="10"/>
  <c r="P53" i="10" s="1"/>
  <c r="D35" i="14" s="1"/>
  <c r="C54" i="10"/>
  <c r="D54" i="10"/>
  <c r="E54" i="10"/>
  <c r="F54" i="10"/>
  <c r="G54" i="10"/>
  <c r="H54" i="10"/>
  <c r="P54" i="10" s="1"/>
  <c r="D38" i="14" s="1"/>
  <c r="C55" i="10"/>
  <c r="D55" i="10"/>
  <c r="E55" i="10"/>
  <c r="F55" i="10"/>
  <c r="G55" i="10"/>
  <c r="H55" i="10"/>
  <c r="P55" i="10" s="1"/>
  <c r="D46" i="14" s="1"/>
  <c r="C56" i="10"/>
  <c r="D56" i="10"/>
  <c r="E56" i="10"/>
  <c r="F56" i="10"/>
  <c r="G56" i="10"/>
  <c r="H56" i="10"/>
  <c r="P56" i="10" s="1"/>
  <c r="D49" i="14" s="1"/>
  <c r="C57" i="10"/>
  <c r="D57" i="10"/>
  <c r="E57" i="10"/>
  <c r="F57" i="10"/>
  <c r="G57" i="10"/>
  <c r="H57" i="10"/>
  <c r="P57" i="10" s="1"/>
  <c r="D134" i="14" s="1"/>
  <c r="C58" i="10"/>
  <c r="D58" i="10"/>
  <c r="E58" i="10"/>
  <c r="F58" i="10"/>
  <c r="G58" i="10"/>
  <c r="H58" i="10"/>
  <c r="P58" i="10" s="1"/>
  <c r="D145" i="14" s="1"/>
  <c r="C59" i="10"/>
  <c r="D59" i="10"/>
  <c r="E59" i="10"/>
  <c r="F59" i="10"/>
  <c r="G59" i="10"/>
  <c r="H59" i="10"/>
  <c r="P59" i="10" s="1"/>
  <c r="D173" i="14" s="1"/>
  <c r="C60" i="10"/>
  <c r="D60" i="10"/>
  <c r="E60" i="10"/>
  <c r="F60" i="10"/>
  <c r="G60" i="10"/>
  <c r="H60" i="10"/>
  <c r="P60" i="10" s="1"/>
  <c r="D209" i="14" s="1"/>
  <c r="C61" i="10"/>
  <c r="D61" i="10"/>
  <c r="E61" i="10"/>
  <c r="F61" i="10"/>
  <c r="G61" i="10"/>
  <c r="H61" i="10"/>
  <c r="P61" i="10" s="1"/>
  <c r="D220" i="14" s="1"/>
  <c r="C62" i="10"/>
  <c r="D62" i="10"/>
  <c r="E62" i="10"/>
  <c r="F62" i="10"/>
  <c r="G62" i="10"/>
  <c r="H62" i="10"/>
  <c r="P62" i="10" s="1"/>
  <c r="D234" i="14" s="1"/>
  <c r="C63" i="10"/>
  <c r="D63" i="10"/>
  <c r="E63" i="10"/>
  <c r="F63" i="10"/>
  <c r="G63" i="10"/>
  <c r="H63" i="10"/>
  <c r="P63" i="10" s="1"/>
  <c r="D248" i="14" s="1"/>
  <c r="C64" i="10"/>
  <c r="D64" i="10"/>
  <c r="E64" i="10"/>
  <c r="F64" i="10"/>
  <c r="G64" i="10"/>
  <c r="H64" i="10"/>
  <c r="P64" i="10" s="1"/>
  <c r="D288" i="14" s="1"/>
  <c r="C65" i="10"/>
  <c r="D65" i="10"/>
  <c r="E65" i="10"/>
  <c r="F65" i="10"/>
  <c r="G65" i="10"/>
  <c r="H65" i="10"/>
  <c r="P65" i="10" s="1"/>
  <c r="D292" i="14" s="1"/>
  <c r="C66" i="10"/>
  <c r="D66" i="10"/>
  <c r="E66" i="10"/>
  <c r="F66" i="10"/>
  <c r="G66" i="10"/>
  <c r="H66" i="10"/>
  <c r="P66" i="10" s="1"/>
  <c r="D339" i="14" s="1"/>
  <c r="C67" i="10"/>
  <c r="D67" i="10"/>
  <c r="E67" i="10"/>
  <c r="F67" i="10"/>
  <c r="G67" i="10"/>
  <c r="H67" i="10"/>
  <c r="P67" i="10" s="1"/>
  <c r="D353" i="14" s="1"/>
  <c r="C68" i="10"/>
  <c r="D68" i="10"/>
  <c r="E68" i="10"/>
  <c r="F68" i="10"/>
  <c r="G68" i="10"/>
  <c r="H68" i="10"/>
  <c r="P68" i="10" s="1"/>
  <c r="D366" i="14" s="1"/>
  <c r="C69" i="10"/>
  <c r="D69" i="10"/>
  <c r="E69" i="10"/>
  <c r="F69" i="10"/>
  <c r="G69" i="10"/>
  <c r="H69" i="10"/>
  <c r="P69" i="10" s="1"/>
  <c r="D370" i="14" s="1"/>
  <c r="C70" i="10"/>
  <c r="D70" i="10"/>
  <c r="E70" i="10"/>
  <c r="F70" i="10"/>
  <c r="G70" i="10"/>
  <c r="H70" i="10"/>
  <c r="P70" i="10" s="1"/>
  <c r="D399" i="14" s="1"/>
  <c r="C71" i="10"/>
  <c r="D71" i="10"/>
  <c r="E71" i="10"/>
  <c r="F71" i="10"/>
  <c r="G71" i="10"/>
  <c r="H71" i="10"/>
  <c r="P71" i="10" s="1"/>
  <c r="D409" i="14" s="1"/>
  <c r="C72" i="10"/>
  <c r="D72" i="10"/>
  <c r="E72" i="10"/>
  <c r="F72" i="10"/>
  <c r="G72" i="10"/>
  <c r="H72" i="10"/>
  <c r="P72" i="10" s="1"/>
  <c r="D55" i="14" s="1"/>
  <c r="C73" i="10"/>
  <c r="D73" i="10"/>
  <c r="E73" i="10"/>
  <c r="F73" i="10"/>
  <c r="G73" i="10"/>
  <c r="H73" i="10"/>
  <c r="P73" i="10" s="1"/>
  <c r="D59" i="14" s="1"/>
  <c r="C74" i="10"/>
  <c r="D74" i="10"/>
  <c r="E74" i="10"/>
  <c r="F74" i="10"/>
  <c r="G74" i="10"/>
  <c r="H74" i="10"/>
  <c r="P74" i="10" s="1"/>
  <c r="D139" i="14" s="1"/>
  <c r="C75" i="10"/>
  <c r="D75" i="10"/>
  <c r="E75" i="10"/>
  <c r="F75" i="10"/>
  <c r="G75" i="10"/>
  <c r="H75" i="10"/>
  <c r="P75" i="10" s="1"/>
  <c r="D212" i="14" s="1"/>
  <c r="C76" i="10"/>
  <c r="D76" i="10"/>
  <c r="E76" i="10"/>
  <c r="F76" i="10"/>
  <c r="G76" i="10"/>
  <c r="H76" i="10"/>
  <c r="P76" i="10" s="1"/>
  <c r="D60" i="14" s="1"/>
  <c r="C77" i="10"/>
  <c r="D77" i="10"/>
  <c r="E77" i="10"/>
  <c r="F77" i="10"/>
  <c r="G77" i="10"/>
  <c r="H77" i="10"/>
  <c r="P77" i="10" s="1"/>
  <c r="D5" i="14" s="1"/>
  <c r="C78" i="10"/>
  <c r="D78" i="10"/>
  <c r="E78" i="10"/>
  <c r="F78" i="10"/>
  <c r="G78" i="10"/>
  <c r="H78" i="10"/>
  <c r="P78" i="10" s="1"/>
  <c r="D56" i="14" s="1"/>
  <c r="C79" i="10"/>
  <c r="D79" i="10"/>
  <c r="E79" i="10"/>
  <c r="F79" i="10"/>
  <c r="G79" i="10"/>
  <c r="H79" i="10"/>
  <c r="P79" i="10" s="1"/>
  <c r="D61" i="14" s="1"/>
  <c r="C80" i="10"/>
  <c r="D80" i="10"/>
  <c r="E80" i="10"/>
  <c r="F80" i="10"/>
  <c r="G80" i="10"/>
  <c r="H80" i="10"/>
  <c r="P80" i="10" s="1"/>
  <c r="D62" i="14" s="1"/>
  <c r="C81" i="10"/>
  <c r="D81" i="10"/>
  <c r="E81" i="10"/>
  <c r="F81" i="10"/>
  <c r="G81" i="10"/>
  <c r="H81" i="10"/>
  <c r="P81" i="10" s="1"/>
  <c r="D63" i="14" s="1"/>
  <c r="C82" i="10"/>
  <c r="D82" i="10"/>
  <c r="E82" i="10"/>
  <c r="F82" i="10"/>
  <c r="G82" i="10"/>
  <c r="H82" i="10"/>
  <c r="P82" i="10" s="1"/>
  <c r="D177" i="14" s="1"/>
  <c r="C83" i="10"/>
  <c r="D83" i="10"/>
  <c r="E83" i="10"/>
  <c r="F83" i="10"/>
  <c r="G83" i="10"/>
  <c r="H83" i="10"/>
  <c r="P83" i="10" s="1"/>
  <c r="D402" i="14" s="1"/>
  <c r="C84" i="10"/>
  <c r="D84" i="10"/>
  <c r="E84" i="10"/>
  <c r="F84" i="10"/>
  <c r="G84" i="10"/>
  <c r="H84" i="10"/>
  <c r="P84" i="10" s="1"/>
  <c r="D67" i="14" s="1"/>
  <c r="C85" i="10"/>
  <c r="D85" i="10"/>
  <c r="E85" i="10"/>
  <c r="F85" i="10"/>
  <c r="G85" i="10"/>
  <c r="H85" i="10"/>
  <c r="P85" i="10" s="1"/>
  <c r="D73" i="14" s="1"/>
  <c r="C86" i="10"/>
  <c r="D86" i="10"/>
  <c r="E86" i="10"/>
  <c r="F86" i="10"/>
  <c r="G86" i="10"/>
  <c r="H86" i="10"/>
  <c r="P86" i="10" s="1"/>
  <c r="D295" i="14" s="1"/>
  <c r="C87" i="10"/>
  <c r="D87" i="10"/>
  <c r="E87" i="10"/>
  <c r="F87" i="10"/>
  <c r="G87" i="10"/>
  <c r="H87" i="10"/>
  <c r="P87" i="10" s="1"/>
  <c r="D66" i="14" s="1"/>
  <c r="C88" i="10"/>
  <c r="D88" i="10"/>
  <c r="E88" i="10"/>
  <c r="F88" i="10"/>
  <c r="G88" i="10"/>
  <c r="H88" i="10"/>
  <c r="P88" i="10" s="1"/>
  <c r="D356" i="14" s="1"/>
  <c r="C89" i="10"/>
  <c r="D89" i="10"/>
  <c r="E89" i="10"/>
  <c r="F89" i="10"/>
  <c r="G89" i="10"/>
  <c r="H89" i="10"/>
  <c r="P89" i="10" s="1"/>
  <c r="D374" i="14" s="1"/>
  <c r="C90" i="10"/>
  <c r="D90" i="10"/>
  <c r="E90" i="10"/>
  <c r="F90" i="10"/>
  <c r="G90" i="10"/>
  <c r="H90" i="10"/>
  <c r="P90" i="10" s="1"/>
  <c r="D23" i="14" s="1"/>
  <c r="C91" i="10"/>
  <c r="D91" i="10"/>
  <c r="E91" i="10"/>
  <c r="F91" i="10"/>
  <c r="G91" i="10"/>
  <c r="H91" i="10"/>
  <c r="P91" i="10" s="1"/>
  <c r="D68" i="14" s="1"/>
  <c r="C92" i="10"/>
  <c r="D92" i="10"/>
  <c r="E92" i="10"/>
  <c r="F92" i="10"/>
  <c r="G92" i="10"/>
  <c r="H92" i="10"/>
  <c r="P92" i="10" s="1"/>
  <c r="D89" i="14" s="1"/>
  <c r="C93" i="10"/>
  <c r="D93" i="10"/>
  <c r="E93" i="10"/>
  <c r="F93" i="10"/>
  <c r="G93" i="10"/>
  <c r="H93" i="10"/>
  <c r="P93" i="10" s="1"/>
  <c r="D320" i="14" s="1"/>
  <c r="C94" i="10"/>
  <c r="D94" i="10"/>
  <c r="E94" i="10"/>
  <c r="F94" i="10"/>
  <c r="G94" i="10"/>
  <c r="H94" i="10"/>
  <c r="P94" i="10" s="1"/>
  <c r="D70" i="14" s="1"/>
  <c r="C95" i="10"/>
  <c r="D95" i="10"/>
  <c r="E95" i="10"/>
  <c r="F95" i="10"/>
  <c r="G95" i="10"/>
  <c r="H95" i="10"/>
  <c r="P95" i="10" s="1"/>
  <c r="D249" i="14" s="1"/>
  <c r="C96" i="10"/>
  <c r="D96" i="10"/>
  <c r="E96" i="10"/>
  <c r="F96" i="10"/>
  <c r="G96" i="10"/>
  <c r="H96" i="10"/>
  <c r="P96" i="10" s="1"/>
  <c r="D188" i="14" s="1"/>
  <c r="C97" i="10"/>
  <c r="D97" i="10"/>
  <c r="E97" i="10"/>
  <c r="F97" i="10"/>
  <c r="G97" i="10"/>
  <c r="H97" i="10"/>
  <c r="P97" i="10" s="1"/>
  <c r="D229" i="14" s="1"/>
  <c r="C98" i="10"/>
  <c r="D98" i="10"/>
  <c r="E98" i="10"/>
  <c r="F98" i="10"/>
  <c r="G98" i="10"/>
  <c r="H98" i="10"/>
  <c r="P98" i="10" s="1"/>
  <c r="D271" i="14" s="1"/>
  <c r="C99" i="10"/>
  <c r="D99" i="10"/>
  <c r="E99" i="10"/>
  <c r="F99" i="10"/>
  <c r="G99" i="10"/>
  <c r="H99" i="10"/>
  <c r="P99" i="10" s="1"/>
  <c r="D298" i="14" s="1"/>
  <c r="C100" i="10"/>
  <c r="D100" i="10"/>
  <c r="E100" i="10"/>
  <c r="F100" i="10"/>
  <c r="G100" i="10"/>
  <c r="H100" i="10"/>
  <c r="P100" i="10" s="1"/>
  <c r="D299" i="14" s="1"/>
  <c r="C101" i="10"/>
  <c r="D101" i="10"/>
  <c r="E101" i="10"/>
  <c r="F101" i="10"/>
  <c r="G101" i="10"/>
  <c r="H101" i="10"/>
  <c r="P101" i="10" s="1"/>
  <c r="D300" i="14" s="1"/>
  <c r="C102" i="10"/>
  <c r="D102" i="10"/>
  <c r="E102" i="10"/>
  <c r="F102" i="10"/>
  <c r="G102" i="10"/>
  <c r="H102" i="10"/>
  <c r="P102" i="10" s="1"/>
  <c r="D301" i="14" s="1"/>
  <c r="C103" i="10"/>
  <c r="D103" i="10"/>
  <c r="E103" i="10"/>
  <c r="F103" i="10"/>
  <c r="G103" i="10"/>
  <c r="H103" i="10"/>
  <c r="P103" i="10" s="1"/>
  <c r="D352" i="14" s="1"/>
  <c r="C104" i="10"/>
  <c r="D104" i="10"/>
  <c r="E104" i="10"/>
  <c r="F104" i="10"/>
  <c r="G104" i="10"/>
  <c r="H104" i="10"/>
  <c r="P104" i="10" s="1"/>
  <c r="D359" i="14" s="1"/>
  <c r="C105" i="10"/>
  <c r="D105" i="10"/>
  <c r="E105" i="10"/>
  <c r="F105" i="10"/>
  <c r="G105" i="10"/>
  <c r="H105" i="10"/>
  <c r="P105" i="10" s="1"/>
  <c r="D21" i="14" s="1"/>
  <c r="C106" i="10"/>
  <c r="D106" i="10"/>
  <c r="E106" i="10"/>
  <c r="F106" i="10"/>
  <c r="G106" i="10"/>
  <c r="H106" i="10"/>
  <c r="P106" i="10" s="1"/>
  <c r="D26" i="14" s="1"/>
  <c r="C107" i="10"/>
  <c r="D107" i="10"/>
  <c r="E107" i="10"/>
  <c r="F107" i="10"/>
  <c r="G107" i="10"/>
  <c r="H107" i="10"/>
  <c r="P107" i="10" s="1"/>
  <c r="D76" i="14" s="1"/>
  <c r="C108" i="10"/>
  <c r="D108" i="10"/>
  <c r="E108" i="10"/>
  <c r="F108" i="10"/>
  <c r="G108" i="10"/>
  <c r="H108" i="10"/>
  <c r="P108" i="10" s="1"/>
  <c r="D143" i="14" s="1"/>
  <c r="C109" i="10"/>
  <c r="D109" i="10"/>
  <c r="E109" i="10"/>
  <c r="F109" i="10"/>
  <c r="G109" i="10"/>
  <c r="H109" i="10"/>
  <c r="P109" i="10" s="1"/>
  <c r="D284" i="14" s="1"/>
  <c r="C110" i="10"/>
  <c r="D110" i="10"/>
  <c r="E110" i="10"/>
  <c r="F110" i="10"/>
  <c r="G110" i="10"/>
  <c r="H110" i="10"/>
  <c r="P110" i="10" s="1"/>
  <c r="D307" i="14" s="1"/>
  <c r="C111" i="10"/>
  <c r="D111" i="10"/>
  <c r="E111" i="10"/>
  <c r="F111" i="10"/>
  <c r="G111" i="10"/>
  <c r="H111" i="10"/>
  <c r="P111" i="10" s="1"/>
  <c r="D365" i="14" s="1"/>
  <c r="C112" i="10"/>
  <c r="D112" i="10"/>
  <c r="E112" i="10"/>
  <c r="F112" i="10"/>
  <c r="G112" i="10"/>
  <c r="H112" i="10"/>
  <c r="P112" i="10" s="1"/>
  <c r="D86" i="14" s="1"/>
  <c r="C113" i="10"/>
  <c r="D113" i="10"/>
  <c r="E113" i="10"/>
  <c r="F113" i="10"/>
  <c r="G113" i="10"/>
  <c r="H113" i="10"/>
  <c r="P113" i="10" s="1"/>
  <c r="D116" i="14" s="1"/>
  <c r="C114" i="10"/>
  <c r="D114" i="10"/>
  <c r="E114" i="10"/>
  <c r="F114" i="10"/>
  <c r="G114" i="10"/>
  <c r="H114" i="10"/>
  <c r="P114" i="10" s="1"/>
  <c r="D257" i="14" s="1"/>
  <c r="C115" i="10"/>
  <c r="D115" i="10"/>
  <c r="E115" i="10"/>
  <c r="F115" i="10"/>
  <c r="G115" i="10"/>
  <c r="H115" i="10"/>
  <c r="P115" i="10" s="1"/>
  <c r="D115" i="14" s="1"/>
  <c r="C116" i="10"/>
  <c r="D116" i="10"/>
  <c r="E116" i="10"/>
  <c r="F116" i="10"/>
  <c r="G116" i="10"/>
  <c r="H116" i="10"/>
  <c r="P116" i="10" s="1"/>
  <c r="D161" i="14" s="1"/>
  <c r="C117" i="10"/>
  <c r="D117" i="10"/>
  <c r="E117" i="10"/>
  <c r="F117" i="10"/>
  <c r="G117" i="10"/>
  <c r="H117" i="10"/>
  <c r="P117" i="10" s="1"/>
  <c r="D286" i="14" s="1"/>
  <c r="C118" i="10"/>
  <c r="D118" i="10"/>
  <c r="E118" i="10"/>
  <c r="F118" i="10"/>
  <c r="G118" i="10"/>
  <c r="H118" i="10"/>
  <c r="P118" i="10" s="1"/>
  <c r="D380" i="14" s="1"/>
  <c r="C119" i="10"/>
  <c r="D119" i="10"/>
  <c r="E119" i="10"/>
  <c r="F119" i="10"/>
  <c r="G119" i="10"/>
  <c r="H119" i="10"/>
  <c r="P119" i="10" s="1"/>
  <c r="D97" i="14" s="1"/>
  <c r="C120" i="10"/>
  <c r="D120" i="10"/>
  <c r="E120" i="10"/>
  <c r="F120" i="10"/>
  <c r="G120" i="10"/>
  <c r="H120" i="10"/>
  <c r="P120" i="10" s="1"/>
  <c r="D99" i="14" s="1"/>
  <c r="C121" i="10"/>
  <c r="D121" i="10"/>
  <c r="E121" i="10"/>
  <c r="F121" i="10"/>
  <c r="G121" i="10"/>
  <c r="H121" i="10"/>
  <c r="P121" i="10" s="1"/>
  <c r="D4" i="14" s="1"/>
  <c r="E4" i="14" s="1"/>
  <c r="C122" i="10"/>
  <c r="D122" i="10"/>
  <c r="E122" i="10"/>
  <c r="F122" i="10"/>
  <c r="G122" i="10"/>
  <c r="H122" i="10"/>
  <c r="P122" i="10" s="1"/>
  <c r="D100" i="14" s="1"/>
  <c r="C123" i="10"/>
  <c r="D123" i="10"/>
  <c r="E123" i="10"/>
  <c r="F123" i="10"/>
  <c r="G123" i="10"/>
  <c r="H123" i="10"/>
  <c r="P123" i="10" s="1"/>
  <c r="D101" i="14" s="1"/>
  <c r="C124" i="10"/>
  <c r="D124" i="10"/>
  <c r="E124" i="10"/>
  <c r="F124" i="10"/>
  <c r="G124" i="10"/>
  <c r="H124" i="10"/>
  <c r="P124" i="10" s="1"/>
  <c r="D102" i="14" s="1"/>
  <c r="C125" i="10"/>
  <c r="D125" i="10"/>
  <c r="E125" i="10"/>
  <c r="F125" i="10"/>
  <c r="G125" i="10"/>
  <c r="H125" i="10"/>
  <c r="P125" i="10" s="1"/>
  <c r="D252" i="14" s="1"/>
  <c r="C126" i="10"/>
  <c r="D126" i="10"/>
  <c r="E126" i="10"/>
  <c r="F126" i="10"/>
  <c r="G126" i="10"/>
  <c r="H126" i="10"/>
  <c r="P126" i="10" s="1"/>
  <c r="D276" i="14" s="1"/>
  <c r="C127" i="10"/>
  <c r="D127" i="10"/>
  <c r="E127" i="10"/>
  <c r="F127" i="10"/>
  <c r="G127" i="10"/>
  <c r="H127" i="10"/>
  <c r="P127" i="10" s="1"/>
  <c r="D333" i="14" s="1"/>
  <c r="C128" i="10"/>
  <c r="D128" i="10"/>
  <c r="E128" i="10"/>
  <c r="F128" i="10"/>
  <c r="G128" i="10"/>
  <c r="H128" i="10"/>
  <c r="P128" i="10" s="1"/>
  <c r="D103" i="14" s="1"/>
  <c r="C129" i="10"/>
  <c r="D129" i="10"/>
  <c r="E129" i="10"/>
  <c r="F129" i="10"/>
  <c r="G129" i="10"/>
  <c r="H129" i="10"/>
  <c r="P129" i="10" s="1"/>
  <c r="D130" i="14" s="1"/>
  <c r="C130" i="10"/>
  <c r="D130" i="10"/>
  <c r="E130" i="10"/>
  <c r="F130" i="10"/>
  <c r="G130" i="10"/>
  <c r="H130" i="10"/>
  <c r="P130" i="10" s="1"/>
  <c r="D104" i="14" s="1"/>
  <c r="C131" i="10"/>
  <c r="D131" i="10"/>
  <c r="E131" i="10"/>
  <c r="F131" i="10"/>
  <c r="G131" i="10"/>
  <c r="H131" i="10"/>
  <c r="P131" i="10" s="1"/>
  <c r="D58" i="14" s="1"/>
  <c r="C132" i="10"/>
  <c r="D132" i="10"/>
  <c r="E132" i="10"/>
  <c r="F132" i="10"/>
  <c r="G132" i="10"/>
  <c r="H132" i="10"/>
  <c r="P132" i="10" s="1"/>
  <c r="D105" i="14" s="1"/>
  <c r="C133" i="10"/>
  <c r="D133" i="10"/>
  <c r="E133" i="10"/>
  <c r="F133" i="10"/>
  <c r="G133" i="10"/>
  <c r="H133" i="10"/>
  <c r="P133" i="10" s="1"/>
  <c r="D315" i="14" s="1"/>
  <c r="C134" i="10"/>
  <c r="D134" i="10"/>
  <c r="E134" i="10"/>
  <c r="F134" i="10"/>
  <c r="G134" i="10"/>
  <c r="H134" i="10"/>
  <c r="P134" i="10" s="1"/>
  <c r="D107" i="14" s="1"/>
  <c r="C135" i="10"/>
  <c r="D135" i="10"/>
  <c r="E135" i="10"/>
  <c r="F135" i="10"/>
  <c r="G135" i="10"/>
  <c r="H135" i="10"/>
  <c r="P135" i="10" s="1"/>
  <c r="D279" i="14" s="1"/>
  <c r="C136" i="10"/>
  <c r="D136" i="10"/>
  <c r="E136" i="10"/>
  <c r="F136" i="10"/>
  <c r="G136" i="10"/>
  <c r="H136" i="10"/>
  <c r="P136" i="10" s="1"/>
  <c r="D112" i="14" s="1"/>
  <c r="C137" i="10"/>
  <c r="D137" i="10"/>
  <c r="E137" i="10"/>
  <c r="F137" i="10"/>
  <c r="G137" i="10"/>
  <c r="H137" i="10"/>
  <c r="P137" i="10" s="1"/>
  <c r="D204" i="14" s="1"/>
  <c r="C138" i="10"/>
  <c r="D138" i="10"/>
  <c r="E138" i="10"/>
  <c r="F138" i="10"/>
  <c r="G138" i="10"/>
  <c r="H138" i="10"/>
  <c r="P138" i="10" s="1"/>
  <c r="D291" i="14" s="1"/>
  <c r="C139" i="10"/>
  <c r="D139" i="10"/>
  <c r="E139" i="10"/>
  <c r="F139" i="10"/>
  <c r="G139" i="10"/>
  <c r="H139" i="10"/>
  <c r="P139" i="10" s="1"/>
  <c r="D322" i="14" s="1"/>
  <c r="C140" i="10"/>
  <c r="D140" i="10"/>
  <c r="E140" i="10"/>
  <c r="F140" i="10"/>
  <c r="G140" i="10"/>
  <c r="H140" i="10"/>
  <c r="P140" i="10" s="1"/>
  <c r="D117" i="14" s="1"/>
  <c r="C141" i="10"/>
  <c r="D141" i="10"/>
  <c r="E141" i="10"/>
  <c r="F141" i="10"/>
  <c r="G141" i="10"/>
  <c r="H141" i="10"/>
  <c r="P141" i="10" s="1"/>
  <c r="D131" i="14" s="1"/>
  <c r="C142" i="10"/>
  <c r="D142" i="10"/>
  <c r="E142" i="10"/>
  <c r="F142" i="10"/>
  <c r="G142" i="10"/>
  <c r="H142" i="10"/>
  <c r="P142" i="10" s="1"/>
  <c r="D132" i="14" s="1"/>
  <c r="C143" i="10"/>
  <c r="D143" i="10"/>
  <c r="E143" i="10"/>
  <c r="F143" i="10"/>
  <c r="G143" i="10"/>
  <c r="H143" i="10"/>
  <c r="P143" i="10" s="1"/>
  <c r="D351" i="14" s="1"/>
  <c r="C144" i="10"/>
  <c r="D144" i="10"/>
  <c r="E144" i="10"/>
  <c r="F144" i="10"/>
  <c r="G144" i="10"/>
  <c r="H144" i="10"/>
  <c r="P144" i="10" s="1"/>
  <c r="D133" i="14" s="1"/>
  <c r="C145" i="10"/>
  <c r="D145" i="10"/>
  <c r="E145" i="10"/>
  <c r="F145" i="10"/>
  <c r="G145" i="10"/>
  <c r="H145" i="10"/>
  <c r="P145" i="10" s="1"/>
  <c r="D142" i="14" s="1"/>
  <c r="C146" i="10"/>
  <c r="D146" i="10"/>
  <c r="E146" i="10"/>
  <c r="F146" i="10"/>
  <c r="G146" i="10"/>
  <c r="H146" i="10"/>
  <c r="P146" i="10" s="1"/>
  <c r="D40" i="14" s="1"/>
  <c r="C147" i="10"/>
  <c r="D147" i="10"/>
  <c r="E147" i="10"/>
  <c r="F147" i="10"/>
  <c r="G147" i="10"/>
  <c r="H147" i="10"/>
  <c r="P147" i="10" s="1"/>
  <c r="D171" i="14" s="1"/>
  <c r="C148" i="10"/>
  <c r="D148" i="10"/>
  <c r="E148" i="10"/>
  <c r="F148" i="10"/>
  <c r="G148" i="10"/>
  <c r="H148" i="10"/>
  <c r="P148" i="10" s="1"/>
  <c r="D396" i="14" s="1"/>
  <c r="C149" i="10"/>
  <c r="D149" i="10"/>
  <c r="E149" i="10"/>
  <c r="F149" i="10"/>
  <c r="G149" i="10"/>
  <c r="H149" i="10"/>
  <c r="P149" i="10" s="1"/>
  <c r="D408" i="14" s="1"/>
  <c r="C150" i="10"/>
  <c r="D150" i="10"/>
  <c r="E150" i="10"/>
  <c r="F150" i="10"/>
  <c r="G150" i="10"/>
  <c r="H150" i="10"/>
  <c r="P150" i="10" s="1"/>
  <c r="D93" i="14" s="1"/>
  <c r="C151" i="10"/>
  <c r="D151" i="10"/>
  <c r="E151" i="10"/>
  <c r="F151" i="10"/>
  <c r="G151" i="10"/>
  <c r="H151" i="10"/>
  <c r="P151" i="10" s="1"/>
  <c r="D148" i="14" s="1"/>
  <c r="C152" i="10"/>
  <c r="D152" i="10"/>
  <c r="E152" i="10"/>
  <c r="F152" i="10"/>
  <c r="G152" i="10"/>
  <c r="H152" i="10"/>
  <c r="P152" i="10" s="1"/>
  <c r="D294" i="14" s="1"/>
  <c r="C153" i="10"/>
  <c r="D153" i="10"/>
  <c r="E153" i="10"/>
  <c r="F153" i="10"/>
  <c r="G153" i="10"/>
  <c r="H153" i="10"/>
  <c r="P153" i="10" s="1"/>
  <c r="D297" i="14" s="1"/>
  <c r="C154" i="10"/>
  <c r="D154" i="10"/>
  <c r="E154" i="10"/>
  <c r="F154" i="10"/>
  <c r="G154" i="10"/>
  <c r="H154" i="10"/>
  <c r="P154" i="10" s="1"/>
  <c r="D151" i="14" s="1"/>
  <c r="C155" i="10"/>
  <c r="D155" i="10"/>
  <c r="E155" i="10"/>
  <c r="F155" i="10"/>
  <c r="G155" i="10"/>
  <c r="H155" i="10"/>
  <c r="P155" i="10" s="1"/>
  <c r="D152" i="14" s="1"/>
  <c r="C156" i="10"/>
  <c r="D156" i="10"/>
  <c r="E156" i="10"/>
  <c r="F156" i="10"/>
  <c r="G156" i="10"/>
  <c r="H156" i="10"/>
  <c r="P156" i="10" s="1"/>
  <c r="D154" i="14" s="1"/>
  <c r="C157" i="10"/>
  <c r="D157" i="10"/>
  <c r="E157" i="10"/>
  <c r="F157" i="10"/>
  <c r="G157" i="10"/>
  <c r="H157" i="10"/>
  <c r="P157" i="10" s="1"/>
  <c r="D155" i="14" s="1"/>
  <c r="C158" i="10"/>
  <c r="D158" i="10"/>
  <c r="E158" i="10"/>
  <c r="F158" i="10"/>
  <c r="G158" i="10"/>
  <c r="H158" i="10"/>
  <c r="P158" i="10" s="1"/>
  <c r="D157" i="14" s="1"/>
  <c r="C159" i="10"/>
  <c r="D159" i="10"/>
  <c r="E159" i="10"/>
  <c r="F159" i="10"/>
  <c r="G159" i="10"/>
  <c r="H159" i="10"/>
  <c r="P159" i="10" s="1"/>
  <c r="D159" i="14" s="1"/>
  <c r="C160" i="10"/>
  <c r="D160" i="10"/>
  <c r="E160" i="10"/>
  <c r="F160" i="10"/>
  <c r="G160" i="10"/>
  <c r="H160" i="10"/>
  <c r="P160" i="10" s="1"/>
  <c r="D382" i="14" s="1"/>
  <c r="C161" i="10"/>
  <c r="D161" i="10"/>
  <c r="E161" i="10"/>
  <c r="F161" i="10"/>
  <c r="G161" i="10"/>
  <c r="H161" i="10"/>
  <c r="P161" i="10" s="1"/>
  <c r="D64" i="14" s="1"/>
  <c r="C162" i="10"/>
  <c r="D162" i="10"/>
  <c r="E162" i="10"/>
  <c r="F162" i="10"/>
  <c r="G162" i="10"/>
  <c r="H162" i="10"/>
  <c r="P162" i="10" s="1"/>
  <c r="D162" i="14" s="1"/>
  <c r="C163" i="10"/>
  <c r="D163" i="10"/>
  <c r="E163" i="10"/>
  <c r="F163" i="10"/>
  <c r="G163" i="10"/>
  <c r="H163" i="10"/>
  <c r="P163" i="10" s="1"/>
  <c r="D168" i="14" s="1"/>
  <c r="C164" i="10"/>
  <c r="D164" i="10"/>
  <c r="E164" i="10"/>
  <c r="F164" i="10"/>
  <c r="G164" i="10"/>
  <c r="H164" i="10"/>
  <c r="P164" i="10" s="1"/>
  <c r="D125" i="14" s="1"/>
  <c r="C165" i="10"/>
  <c r="D165" i="10"/>
  <c r="E165" i="10"/>
  <c r="F165" i="10"/>
  <c r="G165" i="10"/>
  <c r="H165" i="10"/>
  <c r="P165" i="10" s="1"/>
  <c r="D126" i="14" s="1"/>
  <c r="C166" i="10"/>
  <c r="D166" i="10"/>
  <c r="E166" i="10"/>
  <c r="F166" i="10"/>
  <c r="G166" i="10"/>
  <c r="H166" i="10"/>
  <c r="P166" i="10" s="1"/>
  <c r="D127" i="14" s="1"/>
  <c r="C167" i="10"/>
  <c r="D167" i="10"/>
  <c r="E167" i="10"/>
  <c r="F167" i="10"/>
  <c r="G167" i="10"/>
  <c r="H167" i="10"/>
  <c r="P167" i="10" s="1"/>
  <c r="D175" i="14" s="1"/>
  <c r="C168" i="10"/>
  <c r="D168" i="10"/>
  <c r="E168" i="10"/>
  <c r="F168" i="10"/>
  <c r="G168" i="10"/>
  <c r="H168" i="10"/>
  <c r="P168" i="10" s="1"/>
  <c r="D164" i="14" s="1"/>
  <c r="C169" i="10"/>
  <c r="D169" i="10"/>
  <c r="E169" i="10"/>
  <c r="F169" i="10"/>
  <c r="G169" i="10"/>
  <c r="H169" i="10"/>
  <c r="P169" i="10" s="1"/>
  <c r="D181" i="14" s="1"/>
  <c r="C170" i="10"/>
  <c r="D170" i="10"/>
  <c r="E170" i="10"/>
  <c r="F170" i="10"/>
  <c r="G170" i="10"/>
  <c r="H170" i="10"/>
  <c r="P170" i="10" s="1"/>
  <c r="D182" i="14" s="1"/>
  <c r="C171" i="10"/>
  <c r="D171" i="10"/>
  <c r="E171" i="10"/>
  <c r="F171" i="10"/>
  <c r="G171" i="10"/>
  <c r="H171" i="10"/>
  <c r="P171" i="10" s="1"/>
  <c r="D24" i="14" s="1"/>
  <c r="C172" i="10"/>
  <c r="D172" i="10"/>
  <c r="E172" i="10"/>
  <c r="F172" i="10"/>
  <c r="G172" i="10"/>
  <c r="H172" i="10"/>
  <c r="P172" i="10" s="1"/>
  <c r="D54" i="14" s="1"/>
  <c r="C173" i="10"/>
  <c r="D173" i="10"/>
  <c r="E173" i="10"/>
  <c r="F173" i="10"/>
  <c r="G173" i="10"/>
  <c r="H173" i="10"/>
  <c r="P173" i="10" s="1"/>
  <c r="D94" i="14" s="1"/>
  <c r="C174" i="10"/>
  <c r="D174" i="10"/>
  <c r="E174" i="10"/>
  <c r="F174" i="10"/>
  <c r="G174" i="10"/>
  <c r="H174" i="10"/>
  <c r="P174" i="10" s="1"/>
  <c r="D121" i="14" s="1"/>
  <c r="C175" i="10"/>
  <c r="D175" i="10"/>
  <c r="E175" i="10"/>
  <c r="F175" i="10"/>
  <c r="G175" i="10"/>
  <c r="H175" i="10"/>
  <c r="P175" i="10" s="1"/>
  <c r="D179" i="14" s="1"/>
  <c r="C176" i="10"/>
  <c r="D176" i="10"/>
  <c r="E176" i="10"/>
  <c r="F176" i="10"/>
  <c r="G176" i="10"/>
  <c r="H176" i="10"/>
  <c r="P176" i="10" s="1"/>
  <c r="D281" i="14" s="1"/>
  <c r="C177" i="10"/>
  <c r="D177" i="10"/>
  <c r="E177" i="10"/>
  <c r="F177" i="10"/>
  <c r="G177" i="10"/>
  <c r="H177" i="10"/>
  <c r="P177" i="10" s="1"/>
  <c r="D403" i="14" s="1"/>
  <c r="C178" i="10"/>
  <c r="D178" i="10"/>
  <c r="E178" i="10"/>
  <c r="F178" i="10"/>
  <c r="G178" i="10"/>
  <c r="H178" i="10"/>
  <c r="P178" i="10" s="1"/>
  <c r="D407" i="14" s="1"/>
  <c r="C179" i="10"/>
  <c r="D179" i="10"/>
  <c r="E179" i="10"/>
  <c r="F179" i="10"/>
  <c r="G179" i="10"/>
  <c r="H179" i="10"/>
  <c r="P179" i="10" s="1"/>
  <c r="D183" i="14" s="1"/>
  <c r="C180" i="10"/>
  <c r="D180" i="10"/>
  <c r="E180" i="10"/>
  <c r="F180" i="10"/>
  <c r="G180" i="10"/>
  <c r="H180" i="10"/>
  <c r="P180" i="10" s="1"/>
  <c r="D74" i="14" s="1"/>
  <c r="C181" i="10"/>
  <c r="D181" i="10"/>
  <c r="E181" i="10"/>
  <c r="F181" i="10"/>
  <c r="G181" i="10"/>
  <c r="H181" i="10"/>
  <c r="P181" i="10" s="1"/>
  <c r="D91" i="14" s="1"/>
  <c r="C182" i="10"/>
  <c r="D182" i="10"/>
  <c r="E182" i="10"/>
  <c r="F182" i="10"/>
  <c r="G182" i="10"/>
  <c r="H182" i="10"/>
  <c r="P182" i="10" s="1"/>
  <c r="D185" i="14" s="1"/>
  <c r="C183" i="10"/>
  <c r="D183" i="10"/>
  <c r="E183" i="10"/>
  <c r="F183" i="10"/>
  <c r="G183" i="10"/>
  <c r="H183" i="10"/>
  <c r="P183" i="10" s="1"/>
  <c r="D293" i="14" s="1"/>
  <c r="C184" i="10"/>
  <c r="D184" i="10"/>
  <c r="E184" i="10"/>
  <c r="F184" i="10"/>
  <c r="G184" i="10"/>
  <c r="H184" i="10"/>
  <c r="P184" i="10" s="1"/>
  <c r="D186" i="14" s="1"/>
  <c r="C185" i="10"/>
  <c r="D185" i="10"/>
  <c r="E185" i="10"/>
  <c r="F185" i="10"/>
  <c r="G185" i="10"/>
  <c r="H185" i="10"/>
  <c r="P185" i="10" s="1"/>
  <c r="D202" i="14" s="1"/>
  <c r="C186" i="10"/>
  <c r="D186" i="10"/>
  <c r="E186" i="10"/>
  <c r="F186" i="10"/>
  <c r="G186" i="10"/>
  <c r="H186" i="10"/>
  <c r="P186" i="10" s="1"/>
  <c r="D189" i="14" s="1"/>
  <c r="C187" i="10"/>
  <c r="D187" i="10"/>
  <c r="E187" i="10"/>
  <c r="F187" i="10"/>
  <c r="G187" i="10"/>
  <c r="H187" i="10"/>
  <c r="P187" i="10" s="1"/>
  <c r="D190" i="14" s="1"/>
  <c r="C188" i="10"/>
  <c r="D188" i="10"/>
  <c r="E188" i="10"/>
  <c r="F188" i="10"/>
  <c r="G188" i="10"/>
  <c r="H188" i="10"/>
  <c r="P188" i="10" s="1"/>
  <c r="D82" i="14" s="1"/>
  <c r="C189" i="10"/>
  <c r="D189" i="10"/>
  <c r="E189" i="10"/>
  <c r="F189" i="10"/>
  <c r="G189" i="10"/>
  <c r="H189" i="10"/>
  <c r="P189" i="10" s="1"/>
  <c r="D191" i="14" s="1"/>
  <c r="C190" i="10"/>
  <c r="D190" i="10"/>
  <c r="E190" i="10"/>
  <c r="F190" i="10"/>
  <c r="G190" i="10"/>
  <c r="H190" i="10"/>
  <c r="P190" i="10" s="1"/>
  <c r="D290" i="14" s="1"/>
  <c r="C191" i="10"/>
  <c r="D191" i="10"/>
  <c r="E191" i="10"/>
  <c r="F191" i="10"/>
  <c r="G191" i="10"/>
  <c r="H191" i="10"/>
  <c r="P191" i="10" s="1"/>
  <c r="D372" i="14" s="1"/>
  <c r="C192" i="10"/>
  <c r="D192" i="10"/>
  <c r="E192" i="10"/>
  <c r="F192" i="10"/>
  <c r="G192" i="10"/>
  <c r="H192" i="10"/>
  <c r="P192" i="10" s="1"/>
  <c r="D194" i="14" s="1"/>
  <c r="C193" i="10"/>
  <c r="D193" i="10"/>
  <c r="E193" i="10"/>
  <c r="F193" i="10"/>
  <c r="G193" i="10"/>
  <c r="H193" i="10"/>
  <c r="P193" i="10" s="1"/>
  <c r="D84" i="14" s="1"/>
  <c r="C194" i="10"/>
  <c r="D194" i="10"/>
  <c r="E194" i="10"/>
  <c r="F194" i="10"/>
  <c r="G194" i="10"/>
  <c r="H194" i="10"/>
  <c r="P194" i="10" s="1"/>
  <c r="D147" i="14" s="1"/>
  <c r="C195" i="10"/>
  <c r="D195" i="10"/>
  <c r="E195" i="10"/>
  <c r="F195" i="10"/>
  <c r="G195" i="10"/>
  <c r="H195" i="10"/>
  <c r="P195" i="10" s="1"/>
  <c r="D196" i="14" s="1"/>
  <c r="C196" i="10"/>
  <c r="D196" i="10"/>
  <c r="E196" i="10"/>
  <c r="F196" i="10"/>
  <c r="G196" i="10"/>
  <c r="H196" i="10"/>
  <c r="P196" i="10" s="1"/>
  <c r="D199" i="14" s="1"/>
  <c r="C197" i="10"/>
  <c r="D197" i="10"/>
  <c r="E197" i="10"/>
  <c r="F197" i="10"/>
  <c r="G197" i="10"/>
  <c r="H197" i="10"/>
  <c r="P197" i="10" s="1"/>
  <c r="D264" i="14" s="1"/>
  <c r="C198" i="10"/>
  <c r="D198" i="10"/>
  <c r="E198" i="10"/>
  <c r="F198" i="10"/>
  <c r="G198" i="10"/>
  <c r="H198" i="10"/>
  <c r="P198" i="10" s="1"/>
  <c r="D207" i="14" s="1"/>
  <c r="C199" i="10"/>
  <c r="D199" i="10"/>
  <c r="E199" i="10"/>
  <c r="F199" i="10"/>
  <c r="G199" i="10"/>
  <c r="H199" i="10"/>
  <c r="P199" i="10" s="1"/>
  <c r="D210" i="14" s="1"/>
  <c r="C200" i="10"/>
  <c r="D200" i="10"/>
  <c r="E200" i="10"/>
  <c r="F200" i="10"/>
  <c r="G200" i="10"/>
  <c r="H200" i="10"/>
  <c r="P200" i="10" s="1"/>
  <c r="D16" i="14" s="1"/>
  <c r="C201" i="10"/>
  <c r="D201" i="10"/>
  <c r="E201" i="10"/>
  <c r="F201" i="10"/>
  <c r="G201" i="10"/>
  <c r="H201" i="10"/>
  <c r="P201" i="10" s="1"/>
  <c r="D79" i="14" s="1"/>
  <c r="C202" i="10"/>
  <c r="D202" i="10"/>
  <c r="E202" i="10"/>
  <c r="F202" i="10"/>
  <c r="G202" i="10"/>
  <c r="H202" i="10"/>
  <c r="P202" i="10" s="1"/>
  <c r="D128" i="14" s="1"/>
  <c r="C203" i="10"/>
  <c r="D203" i="10"/>
  <c r="E203" i="10"/>
  <c r="F203" i="10"/>
  <c r="G203" i="10"/>
  <c r="H203" i="10"/>
  <c r="P203" i="10" s="1"/>
  <c r="D216" i="14" s="1"/>
  <c r="C204" i="10"/>
  <c r="D204" i="10"/>
  <c r="E204" i="10"/>
  <c r="F204" i="10"/>
  <c r="G204" i="10"/>
  <c r="H204" i="10"/>
  <c r="P204" i="10" s="1"/>
  <c r="D222" i="14" s="1"/>
  <c r="C205" i="10"/>
  <c r="D205" i="10"/>
  <c r="E205" i="10"/>
  <c r="F205" i="10"/>
  <c r="G205" i="10"/>
  <c r="H205" i="10"/>
  <c r="P205" i="10" s="1"/>
  <c r="D224" i="14" s="1"/>
  <c r="C206" i="10"/>
  <c r="D206" i="10"/>
  <c r="E206" i="10"/>
  <c r="F206" i="10"/>
  <c r="G206" i="10"/>
  <c r="H206" i="10"/>
  <c r="P206" i="10" s="1"/>
  <c r="D174" i="14" s="1"/>
  <c r="C207" i="10"/>
  <c r="D207" i="10"/>
  <c r="E207" i="10"/>
  <c r="F207" i="10"/>
  <c r="G207" i="10"/>
  <c r="H207" i="10"/>
  <c r="P207" i="10" s="1"/>
  <c r="D316" i="14" s="1"/>
  <c r="C208" i="10"/>
  <c r="D208" i="10"/>
  <c r="E208" i="10"/>
  <c r="F208" i="10"/>
  <c r="G208" i="10"/>
  <c r="H208" i="10"/>
  <c r="P208" i="10" s="1"/>
  <c r="D389" i="14" s="1"/>
  <c r="C209" i="10"/>
  <c r="D209" i="10"/>
  <c r="E209" i="10"/>
  <c r="F209" i="10"/>
  <c r="G209" i="10"/>
  <c r="H209" i="10"/>
  <c r="P209" i="10" s="1"/>
  <c r="D390" i="14" s="1"/>
  <c r="C210" i="10"/>
  <c r="D210" i="10"/>
  <c r="E210" i="10"/>
  <c r="F210" i="10"/>
  <c r="G210" i="10"/>
  <c r="H210" i="10"/>
  <c r="P210" i="10" s="1"/>
  <c r="D225" i="14" s="1"/>
  <c r="C211" i="10"/>
  <c r="D211" i="10"/>
  <c r="E211" i="10"/>
  <c r="F211" i="10"/>
  <c r="G211" i="10"/>
  <c r="H211" i="10"/>
  <c r="P211" i="10" s="1"/>
  <c r="D226" i="14" s="1"/>
  <c r="C212" i="10"/>
  <c r="D212" i="10"/>
  <c r="E212" i="10"/>
  <c r="F212" i="10"/>
  <c r="G212" i="10"/>
  <c r="H212" i="10"/>
  <c r="P212" i="10" s="1"/>
  <c r="D227" i="14" s="1"/>
  <c r="C213" i="10"/>
  <c r="D213" i="10"/>
  <c r="E213" i="10"/>
  <c r="F213" i="10"/>
  <c r="G213" i="10"/>
  <c r="H213" i="10"/>
  <c r="P213" i="10" s="1"/>
  <c r="D312" i="14" s="1"/>
  <c r="C214" i="10"/>
  <c r="D214" i="10"/>
  <c r="E214" i="10"/>
  <c r="F214" i="10"/>
  <c r="G214" i="10"/>
  <c r="H214" i="10"/>
  <c r="P214" i="10" s="1"/>
  <c r="D106" i="14" s="1"/>
  <c r="C215" i="10"/>
  <c r="D215" i="10"/>
  <c r="E215" i="10"/>
  <c r="F215" i="10"/>
  <c r="G215" i="10"/>
  <c r="H215" i="10"/>
  <c r="P215" i="10" s="1"/>
  <c r="D236" i="14" s="1"/>
  <c r="C216" i="10"/>
  <c r="D216" i="10"/>
  <c r="E216" i="10"/>
  <c r="F216" i="10"/>
  <c r="G216" i="10"/>
  <c r="H216" i="10"/>
  <c r="P216" i="10" s="1"/>
  <c r="D258" i="14" s="1"/>
  <c r="C217" i="10"/>
  <c r="D217" i="10"/>
  <c r="E217" i="10"/>
  <c r="F217" i="10"/>
  <c r="G217" i="10"/>
  <c r="H217" i="10"/>
  <c r="P217" i="10" s="1"/>
  <c r="D238" i="14" s="1"/>
  <c r="C218" i="10"/>
  <c r="D218" i="10"/>
  <c r="E218" i="10"/>
  <c r="F218" i="10"/>
  <c r="G218" i="10"/>
  <c r="H218" i="10"/>
  <c r="P218" i="10" s="1"/>
  <c r="D11" i="14" s="1"/>
  <c r="C219" i="10"/>
  <c r="D219" i="10"/>
  <c r="E219" i="10"/>
  <c r="F219" i="10"/>
  <c r="G219" i="10"/>
  <c r="H219" i="10"/>
  <c r="P219" i="10" s="1"/>
  <c r="D27" i="14" s="1"/>
  <c r="C220" i="10"/>
  <c r="D220" i="10"/>
  <c r="E220" i="10"/>
  <c r="F220" i="10"/>
  <c r="G220" i="10"/>
  <c r="H220" i="10"/>
  <c r="P220" i="10" s="1"/>
  <c r="D241" i="14" s="1"/>
  <c r="C221" i="10"/>
  <c r="D221" i="10"/>
  <c r="E221" i="10"/>
  <c r="F221" i="10"/>
  <c r="G221" i="10"/>
  <c r="H221" i="10"/>
  <c r="P221" i="10" s="1"/>
  <c r="D246" i="14" s="1"/>
  <c r="C222" i="10"/>
  <c r="D222" i="10"/>
  <c r="E222" i="10"/>
  <c r="F222" i="10"/>
  <c r="G222" i="10"/>
  <c r="H222" i="10"/>
  <c r="P222" i="10" s="1"/>
  <c r="D250" i="14" s="1"/>
  <c r="C223" i="10"/>
  <c r="D223" i="10"/>
  <c r="E223" i="10"/>
  <c r="F223" i="10"/>
  <c r="G223" i="10"/>
  <c r="H223" i="10"/>
  <c r="P223" i="10" s="1"/>
  <c r="D251" i="14" s="1"/>
  <c r="C224" i="10"/>
  <c r="D224" i="10"/>
  <c r="E224" i="10"/>
  <c r="F224" i="10"/>
  <c r="G224" i="10"/>
  <c r="H224" i="10"/>
  <c r="P224" i="10" s="1"/>
  <c r="D253" i="14" s="1"/>
  <c r="C225" i="10"/>
  <c r="D225" i="10"/>
  <c r="E225" i="10"/>
  <c r="F225" i="10"/>
  <c r="G225" i="10"/>
  <c r="H225" i="10"/>
  <c r="P225" i="10" s="1"/>
  <c r="D233" i="14" s="1"/>
  <c r="C226" i="10"/>
  <c r="D226" i="10"/>
  <c r="E226" i="10"/>
  <c r="F226" i="10"/>
  <c r="G226" i="10"/>
  <c r="H226" i="10"/>
  <c r="P226" i="10" s="1"/>
  <c r="D254" i="14" s="1"/>
  <c r="C227" i="10"/>
  <c r="D227" i="10"/>
  <c r="E227" i="10"/>
  <c r="F227" i="10"/>
  <c r="G227" i="10"/>
  <c r="H227" i="10"/>
  <c r="P227" i="10" s="1"/>
  <c r="D261" i="14" s="1"/>
  <c r="C228" i="10"/>
  <c r="D228" i="10"/>
  <c r="E228" i="10"/>
  <c r="F228" i="10"/>
  <c r="G228" i="10"/>
  <c r="H228" i="10"/>
  <c r="P228" i="10" s="1"/>
  <c r="D273" i="14" s="1"/>
  <c r="C229" i="10"/>
  <c r="D229" i="10"/>
  <c r="E229" i="10"/>
  <c r="F229" i="10"/>
  <c r="G229" i="10"/>
  <c r="H229" i="10"/>
  <c r="P229" i="10" s="1"/>
  <c r="D8" i="14" s="1"/>
  <c r="C230" i="10"/>
  <c r="D230" i="10"/>
  <c r="E230" i="10"/>
  <c r="F230" i="10"/>
  <c r="G230" i="10"/>
  <c r="H230" i="10"/>
  <c r="P230" i="10" s="1"/>
  <c r="D108" i="14" s="1"/>
  <c r="C231" i="10"/>
  <c r="D231" i="10"/>
  <c r="E231" i="10"/>
  <c r="F231" i="10"/>
  <c r="G231" i="10"/>
  <c r="H231" i="10"/>
  <c r="P231" i="10" s="1"/>
  <c r="D69" i="14" s="1"/>
  <c r="C232" i="10"/>
  <c r="D232" i="10"/>
  <c r="E232" i="10"/>
  <c r="F232" i="10"/>
  <c r="G232" i="10"/>
  <c r="H232" i="10"/>
  <c r="P232" i="10" s="1"/>
  <c r="D72" i="14" s="1"/>
  <c r="C233" i="10"/>
  <c r="D233" i="10"/>
  <c r="E233" i="10"/>
  <c r="F233" i="10"/>
  <c r="G233" i="10"/>
  <c r="H233" i="10"/>
  <c r="P233" i="10" s="1"/>
  <c r="D87" i="14" s="1"/>
  <c r="C234" i="10"/>
  <c r="D234" i="10"/>
  <c r="E234" i="10"/>
  <c r="F234" i="10"/>
  <c r="G234" i="10"/>
  <c r="H234" i="10"/>
  <c r="P234" i="10" s="1"/>
  <c r="D135" i="14" s="1"/>
  <c r="C235" i="10"/>
  <c r="D235" i="10"/>
  <c r="E235" i="10"/>
  <c r="F235" i="10"/>
  <c r="G235" i="10"/>
  <c r="H235" i="10"/>
  <c r="P235" i="10" s="1"/>
  <c r="D137" i="14" s="1"/>
  <c r="C236" i="10"/>
  <c r="D236" i="10"/>
  <c r="E236" i="10"/>
  <c r="F236" i="10"/>
  <c r="G236" i="10"/>
  <c r="H236" i="10"/>
  <c r="P236" i="10" s="1"/>
  <c r="D274" i="14" s="1"/>
  <c r="C237" i="10"/>
  <c r="D237" i="10"/>
  <c r="E237" i="10"/>
  <c r="F237" i="10"/>
  <c r="G237" i="10"/>
  <c r="H237" i="10"/>
  <c r="P237" i="10" s="1"/>
  <c r="D304" i="14" s="1"/>
  <c r="C238" i="10"/>
  <c r="D238" i="10"/>
  <c r="E238" i="10"/>
  <c r="F238" i="10"/>
  <c r="G238" i="10"/>
  <c r="H238" i="10"/>
  <c r="P238" i="10" s="1"/>
  <c r="D314" i="14" s="1"/>
  <c r="C239" i="10"/>
  <c r="D239" i="10"/>
  <c r="E239" i="10"/>
  <c r="F239" i="10"/>
  <c r="G239" i="10"/>
  <c r="H239" i="10"/>
  <c r="P239" i="10" s="1"/>
  <c r="D340" i="14" s="1"/>
  <c r="C240" i="10"/>
  <c r="D240" i="10"/>
  <c r="E240" i="10"/>
  <c r="F240" i="10"/>
  <c r="G240" i="10"/>
  <c r="H240" i="10"/>
  <c r="P240" i="10" s="1"/>
  <c r="D362" i="14" s="1"/>
  <c r="C241" i="10"/>
  <c r="D241" i="10"/>
  <c r="E241" i="10"/>
  <c r="F241" i="10"/>
  <c r="G241" i="10"/>
  <c r="H241" i="10"/>
  <c r="P241" i="10" s="1"/>
  <c r="D367" i="14" s="1"/>
  <c r="C242" i="10"/>
  <c r="D242" i="10"/>
  <c r="E242" i="10"/>
  <c r="F242" i="10"/>
  <c r="G242" i="10"/>
  <c r="H242" i="10"/>
  <c r="P242" i="10" s="1"/>
  <c r="D379" i="14" s="1"/>
  <c r="C243" i="10"/>
  <c r="D243" i="10"/>
  <c r="E243" i="10"/>
  <c r="F243" i="10"/>
  <c r="G243" i="10"/>
  <c r="H243" i="10"/>
  <c r="P243" i="10" s="1"/>
  <c r="D383" i="14" s="1"/>
  <c r="C244" i="10"/>
  <c r="D244" i="10"/>
  <c r="E244" i="10"/>
  <c r="F244" i="10"/>
  <c r="G244" i="10"/>
  <c r="H244" i="10"/>
  <c r="P244" i="10" s="1"/>
  <c r="D42" i="14" s="1"/>
  <c r="C245" i="10"/>
  <c r="D245" i="10"/>
  <c r="E245" i="10"/>
  <c r="F245" i="10"/>
  <c r="G245" i="10"/>
  <c r="H245" i="10"/>
  <c r="P245" i="10" s="1"/>
  <c r="D260" i="14" s="1"/>
  <c r="C246" i="10"/>
  <c r="D246" i="10"/>
  <c r="E246" i="10"/>
  <c r="F246" i="10"/>
  <c r="G246" i="10"/>
  <c r="H246" i="10"/>
  <c r="P246" i="10" s="1"/>
  <c r="D265" i="14" s="1"/>
  <c r="C247" i="10"/>
  <c r="D247" i="10"/>
  <c r="E247" i="10"/>
  <c r="F247" i="10"/>
  <c r="G247" i="10"/>
  <c r="H247" i="10"/>
  <c r="P247" i="10" s="1"/>
  <c r="D267" i="14" s="1"/>
  <c r="C248" i="10"/>
  <c r="D248" i="10"/>
  <c r="E248" i="10"/>
  <c r="F248" i="10"/>
  <c r="G248" i="10"/>
  <c r="H248" i="10"/>
  <c r="P248" i="10" s="1"/>
  <c r="D270" i="14" s="1"/>
  <c r="C249" i="10"/>
  <c r="D249" i="10"/>
  <c r="E249" i="10"/>
  <c r="F249" i="10"/>
  <c r="G249" i="10"/>
  <c r="H249" i="10"/>
  <c r="P249" i="10" s="1"/>
  <c r="D275" i="14" s="1"/>
  <c r="C250" i="10"/>
  <c r="D250" i="10"/>
  <c r="E250" i="10"/>
  <c r="F250" i="10"/>
  <c r="G250" i="10"/>
  <c r="H250" i="10"/>
  <c r="P250" i="10" s="1"/>
  <c r="D28" i="14" s="1"/>
  <c r="C251" i="10"/>
  <c r="D251" i="10"/>
  <c r="E251" i="10"/>
  <c r="F251" i="10"/>
  <c r="G251" i="10"/>
  <c r="H251" i="10"/>
  <c r="P251" i="10" s="1"/>
  <c r="D43" i="14" s="1"/>
  <c r="C252" i="10"/>
  <c r="D252" i="10"/>
  <c r="E252" i="10"/>
  <c r="F252" i="10"/>
  <c r="G252" i="10"/>
  <c r="H252" i="10"/>
  <c r="P252" i="10" s="1"/>
  <c r="D44" i="14" s="1"/>
  <c r="C253" i="10"/>
  <c r="D253" i="10"/>
  <c r="E253" i="10"/>
  <c r="F253" i="10"/>
  <c r="G253" i="10"/>
  <c r="H253" i="10"/>
  <c r="P253" i="10" s="1"/>
  <c r="D45" i="14" s="1"/>
  <c r="C254" i="10"/>
  <c r="D254" i="10"/>
  <c r="E254" i="10"/>
  <c r="F254" i="10"/>
  <c r="G254" i="10"/>
  <c r="H254" i="10"/>
  <c r="P254" i="10" s="1"/>
  <c r="D149" i="14" s="1"/>
  <c r="C255" i="10"/>
  <c r="D255" i="10"/>
  <c r="E255" i="10"/>
  <c r="F255" i="10"/>
  <c r="G255" i="10"/>
  <c r="H255" i="10"/>
  <c r="P255" i="10" s="1"/>
  <c r="D167" i="14" s="1"/>
  <c r="C256" i="10"/>
  <c r="D256" i="10"/>
  <c r="E256" i="10"/>
  <c r="F256" i="10"/>
  <c r="G256" i="10"/>
  <c r="H256" i="10"/>
  <c r="P256" i="10" s="1"/>
  <c r="D180" i="14" s="1"/>
  <c r="C257" i="10"/>
  <c r="D257" i="10"/>
  <c r="E257" i="10"/>
  <c r="F257" i="10"/>
  <c r="G257" i="10"/>
  <c r="H257" i="10"/>
  <c r="P257" i="10" s="1"/>
  <c r="D187" i="14" s="1"/>
  <c r="C258" i="10"/>
  <c r="D258" i="10"/>
  <c r="E258" i="10"/>
  <c r="F258" i="10"/>
  <c r="G258" i="10"/>
  <c r="H258" i="10"/>
  <c r="P258" i="10" s="1"/>
  <c r="D200" i="14" s="1"/>
  <c r="C259" i="10"/>
  <c r="D259" i="10"/>
  <c r="E259" i="10"/>
  <c r="F259" i="10"/>
  <c r="G259" i="10"/>
  <c r="H259" i="10"/>
  <c r="P259" i="10" s="1"/>
  <c r="D206" i="14" s="1"/>
  <c r="C260" i="10"/>
  <c r="D260" i="10"/>
  <c r="E260" i="10"/>
  <c r="F260" i="10"/>
  <c r="G260" i="10"/>
  <c r="H260" i="10"/>
  <c r="P260" i="10" s="1"/>
  <c r="D211" i="14" s="1"/>
  <c r="C261" i="10"/>
  <c r="D261" i="10"/>
  <c r="E261" i="10"/>
  <c r="F261" i="10"/>
  <c r="G261" i="10"/>
  <c r="H261" i="10"/>
  <c r="P261" i="10" s="1"/>
  <c r="D237" i="14" s="1"/>
  <c r="C262" i="10"/>
  <c r="D262" i="10"/>
  <c r="E262" i="10"/>
  <c r="F262" i="10"/>
  <c r="G262" i="10"/>
  <c r="H262" i="10"/>
  <c r="P262" i="10" s="1"/>
  <c r="D259" i="14" s="1"/>
  <c r="C263" i="10"/>
  <c r="D263" i="10"/>
  <c r="E263" i="10"/>
  <c r="F263" i="10"/>
  <c r="G263" i="10"/>
  <c r="H263" i="10"/>
  <c r="P263" i="10" s="1"/>
  <c r="D277" i="14" s="1"/>
  <c r="C264" i="10"/>
  <c r="D264" i="10"/>
  <c r="E264" i="10"/>
  <c r="F264" i="10"/>
  <c r="G264" i="10"/>
  <c r="H264" i="10"/>
  <c r="P264" i="10" s="1"/>
  <c r="D305" i="14" s="1"/>
  <c r="C265" i="10"/>
  <c r="D265" i="10"/>
  <c r="E265" i="10"/>
  <c r="F265" i="10"/>
  <c r="G265" i="10"/>
  <c r="H265" i="10"/>
  <c r="P265" i="10" s="1"/>
  <c r="D361" i="14" s="1"/>
  <c r="C266" i="10"/>
  <c r="D266" i="10"/>
  <c r="E266" i="10"/>
  <c r="F266" i="10"/>
  <c r="G266" i="10"/>
  <c r="H266" i="10"/>
  <c r="P266" i="10" s="1"/>
  <c r="D378" i="14" s="1"/>
  <c r="C267" i="10"/>
  <c r="D267" i="10"/>
  <c r="E267" i="10"/>
  <c r="F267" i="10"/>
  <c r="G267" i="10"/>
  <c r="H267" i="10"/>
  <c r="P267" i="10" s="1"/>
  <c r="D395" i="14" s="1"/>
  <c r="C268" i="10"/>
  <c r="D268" i="10"/>
  <c r="E268" i="10"/>
  <c r="F268" i="10"/>
  <c r="G268" i="10"/>
  <c r="H268" i="10"/>
  <c r="P268" i="10" s="1"/>
  <c r="D280" i="14" s="1"/>
  <c r="C269" i="10"/>
  <c r="D269" i="10"/>
  <c r="E269" i="10"/>
  <c r="F269" i="10"/>
  <c r="G269" i="10"/>
  <c r="H269" i="10"/>
  <c r="P269" i="10" s="1"/>
  <c r="D285" i="14" s="1"/>
  <c r="C270" i="10"/>
  <c r="D270" i="10"/>
  <c r="E270" i="10"/>
  <c r="F270" i="10"/>
  <c r="G270" i="10"/>
  <c r="H270" i="10"/>
  <c r="P270" i="10" s="1"/>
  <c r="D311" i="14" s="1"/>
  <c r="C271" i="10"/>
  <c r="D271" i="10"/>
  <c r="E271" i="10"/>
  <c r="F271" i="10"/>
  <c r="G271" i="10"/>
  <c r="H271" i="10"/>
  <c r="P271" i="10" s="1"/>
  <c r="D335" i="14" s="1"/>
  <c r="C272" i="10"/>
  <c r="D272" i="10"/>
  <c r="E272" i="10"/>
  <c r="F272" i="10"/>
  <c r="G272" i="10"/>
  <c r="H272" i="10"/>
  <c r="P272" i="10" s="1"/>
  <c r="D338" i="14" s="1"/>
  <c r="C273" i="10"/>
  <c r="D273" i="10"/>
  <c r="E273" i="10"/>
  <c r="F273" i="10"/>
  <c r="G273" i="10"/>
  <c r="H273" i="10"/>
  <c r="P273" i="10" s="1"/>
  <c r="D287" i="14" s="1"/>
  <c r="C274" i="10"/>
  <c r="D274" i="10"/>
  <c r="E274" i="10"/>
  <c r="F274" i="10"/>
  <c r="G274" i="10"/>
  <c r="H274" i="10"/>
  <c r="P274" i="10" s="1"/>
  <c r="D325" i="14" s="1"/>
  <c r="C275" i="10"/>
  <c r="D275" i="10"/>
  <c r="E275" i="10"/>
  <c r="F275" i="10"/>
  <c r="G275" i="10"/>
  <c r="H275" i="10"/>
  <c r="P275" i="10" s="1"/>
  <c r="D289" i="14" s="1"/>
  <c r="C276" i="10"/>
  <c r="D276" i="10"/>
  <c r="E276" i="10"/>
  <c r="F276" i="10"/>
  <c r="G276" i="10"/>
  <c r="H276" i="10"/>
  <c r="P276" i="10" s="1"/>
  <c r="D52" i="14" s="1"/>
  <c r="C277" i="10"/>
  <c r="D277" i="10"/>
  <c r="E277" i="10"/>
  <c r="F277" i="10"/>
  <c r="G277" i="10"/>
  <c r="H277" i="10"/>
  <c r="P277" i="10" s="1"/>
  <c r="D214" i="14" s="1"/>
  <c r="C278" i="10"/>
  <c r="D278" i="10"/>
  <c r="E278" i="10"/>
  <c r="F278" i="10"/>
  <c r="G278" i="10"/>
  <c r="H278" i="10"/>
  <c r="P278" i="10" s="1"/>
  <c r="D228" i="14" s="1"/>
  <c r="C279" i="10"/>
  <c r="D279" i="10"/>
  <c r="E279" i="10"/>
  <c r="F279" i="10"/>
  <c r="G279" i="10"/>
  <c r="H279" i="10"/>
  <c r="P279" i="10" s="1"/>
  <c r="D230" i="14" s="1"/>
  <c r="C280" i="10"/>
  <c r="D280" i="10"/>
  <c r="E280" i="10"/>
  <c r="F280" i="10"/>
  <c r="G280" i="10"/>
  <c r="H280" i="10"/>
  <c r="P280" i="10" s="1"/>
  <c r="D232" i="14" s="1"/>
  <c r="C281" i="10"/>
  <c r="D281" i="10"/>
  <c r="E281" i="10"/>
  <c r="F281" i="10"/>
  <c r="G281" i="10"/>
  <c r="H281" i="10"/>
  <c r="P281" i="10" s="1"/>
  <c r="D318" i="14" s="1"/>
  <c r="C282" i="10"/>
  <c r="D282" i="10"/>
  <c r="E282" i="10"/>
  <c r="F282" i="10"/>
  <c r="G282" i="10"/>
  <c r="H282" i="10"/>
  <c r="P282" i="10" s="1"/>
  <c r="D376" i="14" s="1"/>
  <c r="C283" i="10"/>
  <c r="D283" i="10"/>
  <c r="E283" i="10"/>
  <c r="F283" i="10"/>
  <c r="G283" i="10"/>
  <c r="H283" i="10"/>
  <c r="P283" i="10" s="1"/>
  <c r="D386" i="14" s="1"/>
  <c r="C284" i="10"/>
  <c r="D284" i="10"/>
  <c r="E284" i="10"/>
  <c r="F284" i="10"/>
  <c r="G284" i="10"/>
  <c r="H284" i="10"/>
  <c r="P284" i="10" s="1"/>
  <c r="D319" i="14" s="1"/>
  <c r="C285" i="10"/>
  <c r="D285" i="10"/>
  <c r="E285" i="10"/>
  <c r="F285" i="10"/>
  <c r="G285" i="10"/>
  <c r="H285" i="10"/>
  <c r="P285" i="10" s="1"/>
  <c r="D172" i="14" s="1"/>
  <c r="C286" i="10"/>
  <c r="D286" i="10"/>
  <c r="E286" i="10"/>
  <c r="F286" i="10"/>
  <c r="G286" i="10"/>
  <c r="H286" i="10"/>
  <c r="P286" i="10" s="1"/>
  <c r="D348" i="14" s="1"/>
  <c r="C287" i="10"/>
  <c r="D287" i="10"/>
  <c r="E287" i="10"/>
  <c r="F287" i="10"/>
  <c r="G287" i="10"/>
  <c r="H287" i="10"/>
  <c r="P287" i="10" s="1"/>
  <c r="D364" i="14" s="1"/>
  <c r="C288" i="10"/>
  <c r="D288" i="10"/>
  <c r="E288" i="10"/>
  <c r="F288" i="10"/>
  <c r="G288" i="10"/>
  <c r="H288" i="10"/>
  <c r="P288" i="10" s="1"/>
  <c r="D393" i="14" s="1"/>
  <c r="C289" i="10"/>
  <c r="D289" i="10"/>
  <c r="E289" i="10"/>
  <c r="F289" i="10"/>
  <c r="G289" i="10"/>
  <c r="H289" i="10"/>
  <c r="P289" i="10" s="1"/>
  <c r="D296" i="14" s="1"/>
  <c r="C290" i="10"/>
  <c r="D290" i="10"/>
  <c r="E290" i="10"/>
  <c r="F290" i="10"/>
  <c r="G290" i="10"/>
  <c r="H290" i="10"/>
  <c r="P290" i="10" s="1"/>
  <c r="D302" i="14" s="1"/>
  <c r="C291" i="10"/>
  <c r="D291" i="10"/>
  <c r="E291" i="10"/>
  <c r="F291" i="10"/>
  <c r="G291" i="10"/>
  <c r="H291" i="10"/>
  <c r="P291" i="10" s="1"/>
  <c r="D308" i="14" s="1"/>
  <c r="C292" i="10"/>
  <c r="D292" i="10"/>
  <c r="E292" i="10"/>
  <c r="F292" i="10"/>
  <c r="G292" i="10"/>
  <c r="H292" i="10"/>
  <c r="P292" i="10" s="1"/>
  <c r="D178" i="14" s="1"/>
  <c r="C293" i="10"/>
  <c r="D293" i="10"/>
  <c r="E293" i="10"/>
  <c r="F293" i="10"/>
  <c r="G293" i="10"/>
  <c r="H293" i="10"/>
  <c r="P293" i="10" s="1"/>
  <c r="D215" i="14" s="1"/>
  <c r="C294" i="10"/>
  <c r="D294" i="10"/>
  <c r="E294" i="10"/>
  <c r="F294" i="10"/>
  <c r="G294" i="10"/>
  <c r="H294" i="10"/>
  <c r="P294" i="10" s="1"/>
  <c r="D313" i="14" s="1"/>
  <c r="C295" i="10"/>
  <c r="D295" i="10"/>
  <c r="E295" i="10"/>
  <c r="F295" i="10"/>
  <c r="G295" i="10"/>
  <c r="H295" i="10"/>
  <c r="P295" i="10" s="1"/>
  <c r="D349" i="14" s="1"/>
  <c r="C296" i="10"/>
  <c r="D296" i="10"/>
  <c r="E296" i="10"/>
  <c r="F296" i="10"/>
  <c r="G296" i="10"/>
  <c r="H296" i="10"/>
  <c r="P296" i="10" s="1"/>
  <c r="D410" i="14" s="1"/>
  <c r="C297" i="10"/>
  <c r="D297" i="10"/>
  <c r="E297" i="10"/>
  <c r="F297" i="10"/>
  <c r="G297" i="10"/>
  <c r="H297" i="10"/>
  <c r="P297" i="10" s="1"/>
  <c r="D51" i="14" s="1"/>
  <c r="C298" i="10"/>
  <c r="D298" i="10"/>
  <c r="E298" i="10"/>
  <c r="F298" i="10"/>
  <c r="G298" i="10"/>
  <c r="H298" i="10"/>
  <c r="P298" i="10" s="1"/>
  <c r="D266" i="14" s="1"/>
  <c r="C299" i="10"/>
  <c r="D299" i="10"/>
  <c r="E299" i="10"/>
  <c r="F299" i="10"/>
  <c r="G299" i="10"/>
  <c r="H299" i="10"/>
  <c r="P299" i="10" s="1"/>
  <c r="D324" i="14" s="1"/>
  <c r="C300" i="10"/>
  <c r="D300" i="10"/>
  <c r="E300" i="10"/>
  <c r="F300" i="10"/>
  <c r="G300" i="10"/>
  <c r="H300" i="10"/>
  <c r="P300" i="10" s="1"/>
  <c r="D326" i="14" s="1"/>
  <c r="C301" i="10"/>
  <c r="D301" i="10"/>
  <c r="E301" i="10"/>
  <c r="F301" i="10"/>
  <c r="G301" i="10"/>
  <c r="H301" i="10"/>
  <c r="P301" i="10" s="1"/>
  <c r="D197" i="14" s="1"/>
  <c r="C302" i="10"/>
  <c r="D302" i="10"/>
  <c r="E302" i="10"/>
  <c r="F302" i="10"/>
  <c r="G302" i="10"/>
  <c r="H302" i="10"/>
  <c r="P302" i="10" s="1"/>
  <c r="D217" i="14" s="1"/>
  <c r="C303" i="10"/>
  <c r="D303" i="10"/>
  <c r="E303" i="10"/>
  <c r="F303" i="10"/>
  <c r="G303" i="10"/>
  <c r="H303" i="10"/>
  <c r="P303" i="10" s="1"/>
  <c r="D269" i="14" s="1"/>
  <c r="C304" i="10"/>
  <c r="D304" i="10"/>
  <c r="E304" i="10"/>
  <c r="F304" i="10"/>
  <c r="G304" i="10"/>
  <c r="H304" i="10"/>
  <c r="P304" i="10" s="1"/>
  <c r="D328" i="14" s="1"/>
  <c r="C305" i="10"/>
  <c r="D305" i="10"/>
  <c r="E305" i="10"/>
  <c r="F305" i="10"/>
  <c r="G305" i="10"/>
  <c r="H305" i="10"/>
  <c r="P305" i="10" s="1"/>
  <c r="D330" i="14" s="1"/>
  <c r="C306" i="10"/>
  <c r="D306" i="10"/>
  <c r="E306" i="10"/>
  <c r="F306" i="10"/>
  <c r="G306" i="10"/>
  <c r="H306" i="10"/>
  <c r="P306" i="10" s="1"/>
  <c r="D31" i="14" s="1"/>
  <c r="C307" i="10"/>
  <c r="D307" i="10"/>
  <c r="E307" i="10"/>
  <c r="F307" i="10"/>
  <c r="G307" i="10"/>
  <c r="H307" i="10"/>
  <c r="P307" i="10" s="1"/>
  <c r="D156" i="14" s="1"/>
  <c r="C308" i="10"/>
  <c r="D308" i="10"/>
  <c r="E308" i="10"/>
  <c r="F308" i="10"/>
  <c r="G308" i="10"/>
  <c r="H308" i="10"/>
  <c r="P308" i="10" s="1"/>
  <c r="D160" i="14" s="1"/>
  <c r="C309" i="10"/>
  <c r="D309" i="10"/>
  <c r="E309" i="10"/>
  <c r="F309" i="10"/>
  <c r="G309" i="10"/>
  <c r="H309" i="10"/>
  <c r="P309" i="10" s="1"/>
  <c r="D192" i="14" s="1"/>
  <c r="C310" i="10"/>
  <c r="D310" i="10"/>
  <c r="E310" i="10"/>
  <c r="F310" i="10"/>
  <c r="G310" i="10"/>
  <c r="H310" i="10"/>
  <c r="P310" i="10" s="1"/>
  <c r="D283" i="14" s="1"/>
  <c r="C311" i="10"/>
  <c r="D311" i="10"/>
  <c r="E311" i="10"/>
  <c r="F311" i="10"/>
  <c r="G311" i="10"/>
  <c r="H311" i="10"/>
  <c r="P311" i="10" s="1"/>
  <c r="D398" i="14" s="1"/>
  <c r="C312" i="10"/>
  <c r="D312" i="10"/>
  <c r="E312" i="10"/>
  <c r="F312" i="10"/>
  <c r="G312" i="10"/>
  <c r="H312" i="10"/>
  <c r="P312" i="10" s="1"/>
  <c r="D146" i="14" s="1"/>
  <c r="C313" i="10"/>
  <c r="D313" i="10"/>
  <c r="E313" i="10"/>
  <c r="F313" i="10"/>
  <c r="G313" i="10"/>
  <c r="H313" i="10"/>
  <c r="P313" i="10" s="1"/>
  <c r="D329" i="14" s="1"/>
  <c r="C314" i="10"/>
  <c r="D314" i="10"/>
  <c r="E314" i="10"/>
  <c r="F314" i="10"/>
  <c r="G314" i="10"/>
  <c r="H314" i="10"/>
  <c r="P314" i="10" s="1"/>
  <c r="D334" i="14" s="1"/>
  <c r="C315" i="10"/>
  <c r="D315" i="10"/>
  <c r="E315" i="10"/>
  <c r="F315" i="10"/>
  <c r="G315" i="10"/>
  <c r="H315" i="10"/>
  <c r="P315" i="10" s="1"/>
  <c r="D336" i="14" s="1"/>
  <c r="C316" i="10"/>
  <c r="D316" i="10"/>
  <c r="E316" i="10"/>
  <c r="F316" i="10"/>
  <c r="G316" i="10"/>
  <c r="H316" i="10"/>
  <c r="P316" i="10" s="1"/>
  <c r="D404" i="14" s="1"/>
  <c r="C317" i="10"/>
  <c r="D317" i="10"/>
  <c r="E317" i="10"/>
  <c r="F317" i="10"/>
  <c r="G317" i="10"/>
  <c r="H317" i="10"/>
  <c r="P317" i="10" s="1"/>
  <c r="D342" i="14" s="1"/>
  <c r="C318" i="10"/>
  <c r="D318" i="10"/>
  <c r="E318" i="10"/>
  <c r="F318" i="10"/>
  <c r="G318" i="10"/>
  <c r="H318" i="10"/>
  <c r="P318" i="10" s="1"/>
  <c r="D344" i="14" s="1"/>
  <c r="C319" i="10"/>
  <c r="D319" i="10"/>
  <c r="E319" i="10"/>
  <c r="F319" i="10"/>
  <c r="G319" i="10"/>
  <c r="H319" i="10"/>
  <c r="P319" i="10" s="1"/>
  <c r="D345" i="14" s="1"/>
  <c r="C320" i="10"/>
  <c r="D320" i="10"/>
  <c r="E320" i="10"/>
  <c r="F320" i="10"/>
  <c r="G320" i="10"/>
  <c r="H320" i="10"/>
  <c r="P320" i="10" s="1"/>
  <c r="D346" i="14" s="1"/>
  <c r="C321" i="10"/>
  <c r="D321" i="10"/>
  <c r="E321" i="10"/>
  <c r="F321" i="10"/>
  <c r="G321" i="10"/>
  <c r="H321" i="10"/>
  <c r="P321" i="10" s="1"/>
  <c r="D347" i="14" s="1"/>
  <c r="C322" i="10"/>
  <c r="D322" i="10"/>
  <c r="E322" i="10"/>
  <c r="F322" i="10"/>
  <c r="G322" i="10"/>
  <c r="H322" i="10"/>
  <c r="P322" i="10" s="1"/>
  <c r="D195" i="14" s="1"/>
  <c r="C323" i="10"/>
  <c r="D323" i="10"/>
  <c r="E323" i="10"/>
  <c r="F323" i="10"/>
  <c r="G323" i="10"/>
  <c r="H323" i="10"/>
  <c r="P323" i="10" s="1"/>
  <c r="D223" i="14" s="1"/>
  <c r="C324" i="10"/>
  <c r="D324" i="10"/>
  <c r="E324" i="10"/>
  <c r="F324" i="10"/>
  <c r="G324" i="10"/>
  <c r="H324" i="10"/>
  <c r="P324" i="10" s="1"/>
  <c r="D355" i="14" s="1"/>
  <c r="C325" i="10"/>
  <c r="D325" i="10"/>
  <c r="E325" i="10"/>
  <c r="F325" i="10"/>
  <c r="G325" i="10"/>
  <c r="H325" i="10"/>
  <c r="P325" i="10" s="1"/>
  <c r="D98" i="14" s="1"/>
  <c r="C326" i="10"/>
  <c r="D326" i="10"/>
  <c r="E326" i="10"/>
  <c r="F326" i="10"/>
  <c r="G326" i="10"/>
  <c r="H326" i="10"/>
  <c r="P326" i="10" s="1"/>
  <c r="D337" i="14" s="1"/>
  <c r="C327" i="10"/>
  <c r="D327" i="10"/>
  <c r="E327" i="10"/>
  <c r="F327" i="10"/>
  <c r="G327" i="10"/>
  <c r="H327" i="10"/>
  <c r="P327" i="10" s="1"/>
  <c r="D357" i="14" s="1"/>
  <c r="C328" i="10"/>
  <c r="D328" i="10"/>
  <c r="E328" i="10"/>
  <c r="F328" i="10"/>
  <c r="G328" i="10"/>
  <c r="H328" i="10"/>
  <c r="P328" i="10" s="1"/>
  <c r="D22" i="14" s="1"/>
  <c r="C329" i="10"/>
  <c r="D329" i="10"/>
  <c r="E329" i="10"/>
  <c r="F329" i="10"/>
  <c r="G329" i="10"/>
  <c r="H329" i="10"/>
  <c r="P329" i="10" s="1"/>
  <c r="D136" i="14" s="1"/>
  <c r="C330" i="10"/>
  <c r="D330" i="10"/>
  <c r="E330" i="10"/>
  <c r="F330" i="10"/>
  <c r="G330" i="10"/>
  <c r="H330" i="10"/>
  <c r="P330" i="10" s="1"/>
  <c r="D323" i="14" s="1"/>
  <c r="C331" i="10"/>
  <c r="D331" i="10"/>
  <c r="E331" i="10"/>
  <c r="F331" i="10"/>
  <c r="G331" i="10"/>
  <c r="H331" i="10"/>
  <c r="P331" i="10" s="1"/>
  <c r="D358" i="14" s="1"/>
  <c r="C332" i="10"/>
  <c r="D332" i="10"/>
  <c r="E332" i="10"/>
  <c r="F332" i="10"/>
  <c r="G332" i="10"/>
  <c r="H332" i="10"/>
  <c r="P332" i="10" s="1"/>
  <c r="D278" i="14" s="1"/>
  <c r="C333" i="10"/>
  <c r="D333" i="10"/>
  <c r="E333" i="10"/>
  <c r="F333" i="10"/>
  <c r="G333" i="10"/>
  <c r="H333" i="10"/>
  <c r="P333" i="10" s="1"/>
  <c r="D363" i="14" s="1"/>
  <c r="C334" i="10"/>
  <c r="D334" i="10"/>
  <c r="E334" i="10"/>
  <c r="F334" i="10"/>
  <c r="G334" i="10"/>
  <c r="H334" i="10"/>
  <c r="P334" i="10" s="1"/>
  <c r="D368" i="14" s="1"/>
  <c r="C335" i="10"/>
  <c r="D335" i="10"/>
  <c r="E335" i="10"/>
  <c r="F335" i="10"/>
  <c r="G335" i="10"/>
  <c r="H335" i="10"/>
  <c r="P335" i="10" s="1"/>
  <c r="D350" i="14" s="1"/>
  <c r="C336" i="10"/>
  <c r="D336" i="10"/>
  <c r="E336" i="10"/>
  <c r="F336" i="10"/>
  <c r="G336" i="10"/>
  <c r="H336" i="10"/>
  <c r="P336" i="10" s="1"/>
  <c r="D369" i="14" s="1"/>
  <c r="C337" i="10"/>
  <c r="D337" i="10"/>
  <c r="E337" i="10"/>
  <c r="F337" i="10"/>
  <c r="G337" i="10"/>
  <c r="H337" i="10"/>
  <c r="P337" i="10" s="1"/>
  <c r="D371" i="14" s="1"/>
  <c r="C338" i="10"/>
  <c r="D338" i="10"/>
  <c r="E338" i="10"/>
  <c r="F338" i="10"/>
  <c r="G338" i="10"/>
  <c r="H338" i="10"/>
  <c r="P338" i="10" s="1"/>
  <c r="D150" i="14" s="1"/>
  <c r="C339" i="10"/>
  <c r="D339" i="10"/>
  <c r="E339" i="10"/>
  <c r="F339" i="10"/>
  <c r="G339" i="10"/>
  <c r="H339" i="10"/>
  <c r="P339" i="10" s="1"/>
  <c r="D170" i="14" s="1"/>
  <c r="C340" i="10"/>
  <c r="D340" i="10"/>
  <c r="E340" i="10"/>
  <c r="F340" i="10"/>
  <c r="G340" i="10"/>
  <c r="H340" i="10"/>
  <c r="P340" i="10" s="1"/>
  <c r="D208" i="14" s="1"/>
  <c r="C341" i="10"/>
  <c r="D341" i="10"/>
  <c r="E341" i="10"/>
  <c r="F341" i="10"/>
  <c r="G341" i="10"/>
  <c r="H341" i="10"/>
  <c r="P341" i="10" s="1"/>
  <c r="D15" i="14" s="1"/>
  <c r="C342" i="10"/>
  <c r="D342" i="10"/>
  <c r="E342" i="10"/>
  <c r="F342" i="10"/>
  <c r="G342" i="10"/>
  <c r="H342" i="10"/>
  <c r="P342" i="10" s="1"/>
  <c r="D53" i="14" s="1"/>
  <c r="C343" i="10"/>
  <c r="D343" i="10"/>
  <c r="E343" i="10"/>
  <c r="F343" i="10"/>
  <c r="G343" i="10"/>
  <c r="H343" i="10"/>
  <c r="P343" i="10" s="1"/>
  <c r="D96" i="14" s="1"/>
  <c r="C344" i="10"/>
  <c r="D344" i="10"/>
  <c r="E344" i="10"/>
  <c r="F344" i="10"/>
  <c r="G344" i="10"/>
  <c r="H344" i="10"/>
  <c r="P344" i="10" s="1"/>
  <c r="D110" i="14" s="1"/>
  <c r="C345" i="10"/>
  <c r="D345" i="10"/>
  <c r="E345" i="10"/>
  <c r="F345" i="10"/>
  <c r="G345" i="10"/>
  <c r="H345" i="10"/>
  <c r="P345" i="10" s="1"/>
  <c r="D163" i="14" s="1"/>
  <c r="C346" i="10"/>
  <c r="D346" i="10"/>
  <c r="E346" i="10"/>
  <c r="F346" i="10"/>
  <c r="G346" i="10"/>
  <c r="H346" i="10"/>
  <c r="P346" i="10" s="1"/>
  <c r="D221" i="14" s="1"/>
  <c r="C347" i="10"/>
  <c r="D347" i="10"/>
  <c r="E347" i="10"/>
  <c r="F347" i="10"/>
  <c r="G347" i="10"/>
  <c r="H347" i="10"/>
  <c r="P347" i="10" s="1"/>
  <c r="D239" i="14" s="1"/>
  <c r="C348" i="10"/>
  <c r="D348" i="10"/>
  <c r="E348" i="10"/>
  <c r="F348" i="10"/>
  <c r="G348" i="10"/>
  <c r="H348" i="10"/>
  <c r="P348" i="10" s="1"/>
  <c r="D268" i="14" s="1"/>
  <c r="C349" i="10"/>
  <c r="D349" i="10"/>
  <c r="E349" i="10"/>
  <c r="F349" i="10"/>
  <c r="G349" i="10"/>
  <c r="H349" i="10"/>
  <c r="P349" i="10" s="1"/>
  <c r="D306" i="14" s="1"/>
  <c r="C350" i="10"/>
  <c r="D350" i="10"/>
  <c r="E350" i="10"/>
  <c r="F350" i="10"/>
  <c r="G350" i="10"/>
  <c r="H350" i="10"/>
  <c r="P350" i="10" s="1"/>
  <c r="D360" i="14" s="1"/>
  <c r="C351" i="10"/>
  <c r="D351" i="10"/>
  <c r="E351" i="10"/>
  <c r="F351" i="10"/>
  <c r="G351" i="10"/>
  <c r="H351" i="10"/>
  <c r="P351" i="10" s="1"/>
  <c r="D384" i="14" s="1"/>
  <c r="C352" i="10"/>
  <c r="D352" i="10"/>
  <c r="E352" i="10"/>
  <c r="F352" i="10"/>
  <c r="G352" i="10"/>
  <c r="H352" i="10"/>
  <c r="P352" i="10" s="1"/>
  <c r="D57" i="14" s="1"/>
  <c r="C353" i="10"/>
  <c r="D353" i="10"/>
  <c r="E353" i="10"/>
  <c r="F353" i="10"/>
  <c r="G353" i="10"/>
  <c r="H353" i="10"/>
  <c r="P353" i="10" s="1"/>
  <c r="D120" i="14" s="1"/>
  <c r="C354" i="10"/>
  <c r="D354" i="10"/>
  <c r="E354" i="10"/>
  <c r="F354" i="10"/>
  <c r="G354" i="10"/>
  <c r="H354" i="10"/>
  <c r="P354" i="10" s="1"/>
  <c r="D375" i="14" s="1"/>
  <c r="C355" i="10"/>
  <c r="D355" i="10"/>
  <c r="E355" i="10"/>
  <c r="F355" i="10"/>
  <c r="G355" i="10"/>
  <c r="H355" i="10"/>
  <c r="P355" i="10" s="1"/>
  <c r="D81" i="14" s="1"/>
  <c r="C356" i="10"/>
  <c r="D356" i="10"/>
  <c r="E356" i="10"/>
  <c r="F356" i="10"/>
  <c r="G356" i="10"/>
  <c r="H356" i="10"/>
  <c r="P356" i="10" s="1"/>
  <c r="D95" i="14" s="1"/>
  <c r="C357" i="10"/>
  <c r="D357" i="10"/>
  <c r="E357" i="10"/>
  <c r="F357" i="10"/>
  <c r="G357" i="10"/>
  <c r="H357" i="10"/>
  <c r="P357" i="10" s="1"/>
  <c r="D303" i="14" s="1"/>
  <c r="C358" i="10"/>
  <c r="D358" i="10"/>
  <c r="E358" i="10"/>
  <c r="F358" i="10"/>
  <c r="G358" i="10"/>
  <c r="H358" i="10"/>
  <c r="P358" i="10" s="1"/>
  <c r="D331" i="14" s="1"/>
  <c r="C359" i="10"/>
  <c r="D359" i="10"/>
  <c r="E359" i="10"/>
  <c r="F359" i="10"/>
  <c r="G359" i="10"/>
  <c r="H359" i="10"/>
  <c r="P359" i="10" s="1"/>
  <c r="D377" i="14" s="1"/>
  <c r="C360" i="10"/>
  <c r="D360" i="10"/>
  <c r="E360" i="10"/>
  <c r="F360" i="10"/>
  <c r="G360" i="10"/>
  <c r="H360" i="10"/>
  <c r="P360" i="10" s="1"/>
  <c r="D201" i="14" s="1"/>
  <c r="C361" i="10"/>
  <c r="D361" i="10"/>
  <c r="E361" i="10"/>
  <c r="F361" i="10"/>
  <c r="G361" i="10"/>
  <c r="H361" i="10"/>
  <c r="P361" i="10" s="1"/>
  <c r="D213" i="14" s="1"/>
  <c r="C362" i="10"/>
  <c r="D362" i="10"/>
  <c r="E362" i="10"/>
  <c r="F362" i="10"/>
  <c r="G362" i="10"/>
  <c r="H362" i="10"/>
  <c r="P362" i="10" s="1"/>
  <c r="D354" i="14" s="1"/>
  <c r="C363" i="10"/>
  <c r="D363" i="10"/>
  <c r="E363" i="10"/>
  <c r="F363" i="10"/>
  <c r="G363" i="10"/>
  <c r="H363" i="10"/>
  <c r="P363" i="10" s="1"/>
  <c r="D17" i="14" s="1"/>
  <c r="C364" i="10"/>
  <c r="D364" i="10"/>
  <c r="E364" i="10"/>
  <c r="F364" i="10"/>
  <c r="G364" i="10"/>
  <c r="H364" i="10"/>
  <c r="P364" i="10" s="1"/>
  <c r="D47" i="14" s="1"/>
  <c r="C365" i="10"/>
  <c r="D365" i="10"/>
  <c r="E365" i="10"/>
  <c r="F365" i="10"/>
  <c r="G365" i="10"/>
  <c r="H365" i="10"/>
  <c r="P365" i="10" s="1"/>
  <c r="D50" i="14" s="1"/>
  <c r="C366" i="10"/>
  <c r="D366" i="10"/>
  <c r="E366" i="10"/>
  <c r="F366" i="10"/>
  <c r="G366" i="10"/>
  <c r="H366" i="10"/>
  <c r="P366" i="10" s="1"/>
  <c r="D88" i="14" s="1"/>
  <c r="C367" i="10"/>
  <c r="D367" i="10"/>
  <c r="E367" i="10"/>
  <c r="F367" i="10"/>
  <c r="G367" i="10"/>
  <c r="H367" i="10"/>
  <c r="P367" i="10" s="1"/>
  <c r="D90" i="14" s="1"/>
  <c r="C368" i="10"/>
  <c r="D368" i="10"/>
  <c r="E368" i="10"/>
  <c r="F368" i="10"/>
  <c r="G368" i="10"/>
  <c r="H368" i="10"/>
  <c r="P368" i="10" s="1"/>
  <c r="D119" i="14" s="1"/>
  <c r="C369" i="10"/>
  <c r="D369" i="10"/>
  <c r="E369" i="10"/>
  <c r="F369" i="10"/>
  <c r="G369" i="10"/>
  <c r="H369" i="10"/>
  <c r="P369" i="10" s="1"/>
  <c r="D122" i="14" s="1"/>
  <c r="C370" i="10"/>
  <c r="D370" i="10"/>
  <c r="E370" i="10"/>
  <c r="F370" i="10"/>
  <c r="G370" i="10"/>
  <c r="H370" i="10"/>
  <c r="P370" i="10" s="1"/>
  <c r="D129" i="14" s="1"/>
  <c r="C371" i="10"/>
  <c r="D371" i="10"/>
  <c r="E371" i="10"/>
  <c r="F371" i="10"/>
  <c r="G371" i="10"/>
  <c r="H371" i="10"/>
  <c r="P371" i="10" s="1"/>
  <c r="D138" i="14" s="1"/>
  <c r="C372" i="10"/>
  <c r="D372" i="10"/>
  <c r="E372" i="10"/>
  <c r="F372" i="10"/>
  <c r="G372" i="10"/>
  <c r="H372" i="10"/>
  <c r="P372" i="10" s="1"/>
  <c r="D165" i="14" s="1"/>
  <c r="C373" i="10"/>
  <c r="D373" i="10"/>
  <c r="E373" i="10"/>
  <c r="F373" i="10"/>
  <c r="G373" i="10"/>
  <c r="H373" i="10"/>
  <c r="P373" i="10" s="1"/>
  <c r="D169" i="14" s="1"/>
  <c r="C374" i="10"/>
  <c r="D374" i="10"/>
  <c r="E374" i="10"/>
  <c r="F374" i="10"/>
  <c r="G374" i="10"/>
  <c r="H374" i="10"/>
  <c r="P374" i="10" s="1"/>
  <c r="D240" i="14" s="1"/>
  <c r="C375" i="10"/>
  <c r="D375" i="10"/>
  <c r="E375" i="10"/>
  <c r="F375" i="10"/>
  <c r="G375" i="10"/>
  <c r="H375" i="10"/>
  <c r="P375" i="10" s="1"/>
  <c r="D242" i="14" s="1"/>
  <c r="C376" i="10"/>
  <c r="D376" i="10"/>
  <c r="E376" i="10"/>
  <c r="F376" i="10"/>
  <c r="G376" i="10"/>
  <c r="H376" i="10"/>
  <c r="P376" i="10" s="1"/>
  <c r="D310" i="14" s="1"/>
  <c r="C377" i="10"/>
  <c r="D377" i="10"/>
  <c r="E377" i="10"/>
  <c r="F377" i="10"/>
  <c r="G377" i="10"/>
  <c r="H377" i="10"/>
  <c r="P377" i="10" s="1"/>
  <c r="D321" i="14" s="1"/>
  <c r="C378" i="10"/>
  <c r="D378" i="10"/>
  <c r="E378" i="10"/>
  <c r="F378" i="10"/>
  <c r="G378" i="10"/>
  <c r="H378" i="10"/>
  <c r="P378" i="10" s="1"/>
  <c r="D332" i="14" s="1"/>
  <c r="C379" i="10"/>
  <c r="D379" i="10"/>
  <c r="E379" i="10"/>
  <c r="F379" i="10"/>
  <c r="G379" i="10"/>
  <c r="H379" i="10"/>
  <c r="P379" i="10" s="1"/>
  <c r="D341" i="14" s="1"/>
  <c r="C380" i="10"/>
  <c r="D380" i="10"/>
  <c r="E380" i="10"/>
  <c r="F380" i="10"/>
  <c r="G380" i="10"/>
  <c r="H380" i="10"/>
  <c r="P380" i="10" s="1"/>
  <c r="D411" i="14" s="1"/>
  <c r="C381" i="10"/>
  <c r="D381" i="10"/>
  <c r="E381" i="10"/>
  <c r="F381" i="10"/>
  <c r="G381" i="10"/>
  <c r="H381" i="10"/>
  <c r="P381" i="10" s="1"/>
  <c r="D263" i="14" s="1"/>
  <c r="C382" i="10"/>
  <c r="D382" i="10"/>
  <c r="E382" i="10"/>
  <c r="F382" i="10"/>
  <c r="G382" i="10"/>
  <c r="H382" i="10"/>
  <c r="P382" i="10" s="1"/>
  <c r="D387" i="14" s="1"/>
  <c r="C383" i="10"/>
  <c r="D383" i="10"/>
  <c r="E383" i="10"/>
  <c r="F383" i="10"/>
  <c r="G383" i="10"/>
  <c r="H383" i="10"/>
  <c r="P383" i="10" s="1"/>
  <c r="D65" i="14" s="1"/>
  <c r="C384" i="10"/>
  <c r="D384" i="10"/>
  <c r="E384" i="10"/>
  <c r="F384" i="10"/>
  <c r="G384" i="10"/>
  <c r="H384" i="10"/>
  <c r="P384" i="10" s="1"/>
  <c r="D92" i="14" s="1"/>
  <c r="C385" i="10"/>
  <c r="D385" i="10"/>
  <c r="E385" i="10"/>
  <c r="F385" i="10"/>
  <c r="G385" i="10"/>
  <c r="H385" i="10"/>
  <c r="P385" i="10" s="1"/>
  <c r="D198" i="14" s="1"/>
  <c r="C386" i="10"/>
  <c r="D386" i="10"/>
  <c r="E386" i="10"/>
  <c r="F386" i="10"/>
  <c r="G386" i="10"/>
  <c r="H386" i="10"/>
  <c r="P386" i="10" s="1"/>
  <c r="D231" i="14" s="1"/>
  <c r="C387" i="10"/>
  <c r="D387" i="10"/>
  <c r="E387" i="10"/>
  <c r="F387" i="10"/>
  <c r="G387" i="10"/>
  <c r="H387" i="10"/>
  <c r="P387" i="10" s="1"/>
  <c r="D10" i="14" s="1"/>
  <c r="C388" i="10"/>
  <c r="D388" i="10"/>
  <c r="E388" i="10"/>
  <c r="F388" i="10"/>
  <c r="G388" i="10"/>
  <c r="H388" i="10"/>
  <c r="P388" i="10" s="1"/>
  <c r="D85" i="14" s="1"/>
  <c r="C389" i="10"/>
  <c r="D389" i="10"/>
  <c r="E389" i="10"/>
  <c r="F389" i="10"/>
  <c r="G389" i="10"/>
  <c r="H389" i="10"/>
  <c r="P389" i="10" s="1"/>
  <c r="D388" i="14" s="1"/>
  <c r="C390" i="10"/>
  <c r="D390" i="10"/>
  <c r="E390" i="10"/>
  <c r="F390" i="10"/>
  <c r="G390" i="10"/>
  <c r="H390" i="10"/>
  <c r="P390" i="10" s="1"/>
  <c r="D36" i="14" s="1"/>
  <c r="C391" i="10"/>
  <c r="D391" i="10"/>
  <c r="E391" i="10"/>
  <c r="F391" i="10"/>
  <c r="G391" i="10"/>
  <c r="H391" i="10"/>
  <c r="P391" i="10" s="1"/>
  <c r="D140" i="14" s="1"/>
  <c r="C392" i="10"/>
  <c r="D392" i="10"/>
  <c r="E392" i="10"/>
  <c r="F392" i="10"/>
  <c r="G392" i="10"/>
  <c r="H392" i="10"/>
  <c r="P392" i="10" s="1"/>
  <c r="D262" i="14" s="1"/>
  <c r="C393" i="10"/>
  <c r="D393" i="10"/>
  <c r="E393" i="10"/>
  <c r="F393" i="10"/>
  <c r="G393" i="10"/>
  <c r="H393" i="10"/>
  <c r="P393" i="10" s="1"/>
  <c r="D391" i="14" s="1"/>
  <c r="C394" i="10"/>
  <c r="D394" i="10"/>
  <c r="E394" i="10"/>
  <c r="F394" i="10"/>
  <c r="G394" i="10"/>
  <c r="H394" i="10"/>
  <c r="P394" i="10" s="1"/>
  <c r="D392" i="14" s="1"/>
  <c r="C395" i="10"/>
  <c r="D395" i="10"/>
  <c r="E395" i="10"/>
  <c r="F395" i="10"/>
  <c r="G395" i="10"/>
  <c r="H395" i="10"/>
  <c r="P395" i="10" s="1"/>
  <c r="D80" i="14" s="1"/>
  <c r="C396" i="10"/>
  <c r="D396" i="10"/>
  <c r="E396" i="10"/>
  <c r="F396" i="10"/>
  <c r="G396" i="10"/>
  <c r="H396" i="10"/>
  <c r="P396" i="10" s="1"/>
  <c r="D193" i="14" s="1"/>
  <c r="C397" i="10"/>
  <c r="D397" i="10"/>
  <c r="E397" i="10"/>
  <c r="F397" i="10"/>
  <c r="G397" i="10"/>
  <c r="H397" i="10"/>
  <c r="P397" i="10" s="1"/>
  <c r="D394" i="14" s="1"/>
  <c r="C398" i="10"/>
  <c r="D398" i="10"/>
  <c r="E398" i="10"/>
  <c r="F398" i="10"/>
  <c r="G398" i="10"/>
  <c r="H398" i="10"/>
  <c r="P398" i="10" s="1"/>
  <c r="D114" i="14" s="1"/>
  <c r="C399" i="10"/>
  <c r="D399" i="10"/>
  <c r="E399" i="10"/>
  <c r="F399" i="10"/>
  <c r="G399" i="10"/>
  <c r="H399" i="10"/>
  <c r="P399" i="10" s="1"/>
  <c r="D118" i="14" s="1"/>
  <c r="C400" i="10"/>
  <c r="D400" i="10"/>
  <c r="E400" i="10"/>
  <c r="F400" i="10"/>
  <c r="G400" i="10"/>
  <c r="H400" i="10"/>
  <c r="P400" i="10" s="1"/>
  <c r="D373" i="14" s="1"/>
  <c r="C401" i="10"/>
  <c r="D401" i="10"/>
  <c r="E401" i="10"/>
  <c r="F401" i="10"/>
  <c r="G401" i="10"/>
  <c r="H401" i="10"/>
  <c r="P401" i="10" s="1"/>
  <c r="D401" i="14" s="1"/>
  <c r="C402" i="10"/>
  <c r="D402" i="10"/>
  <c r="E402" i="10"/>
  <c r="F402" i="10"/>
  <c r="G402" i="10"/>
  <c r="H402" i="10"/>
  <c r="P402" i="10" s="1"/>
  <c r="D405" i="14" s="1"/>
  <c r="C403" i="10"/>
  <c r="D403" i="10"/>
  <c r="E403" i="10"/>
  <c r="F403" i="10"/>
  <c r="G403" i="10"/>
  <c r="H403" i="10"/>
  <c r="P403" i="10" s="1"/>
  <c r="D272" i="14" s="1"/>
  <c r="C404" i="10"/>
  <c r="D404" i="10"/>
  <c r="E404" i="10"/>
  <c r="F404" i="10"/>
  <c r="G404" i="10"/>
  <c r="H404" i="10"/>
  <c r="P404" i="10" s="1"/>
  <c r="D25" i="14" s="1"/>
  <c r="C405" i="10"/>
  <c r="D405" i="10"/>
  <c r="E405" i="10"/>
  <c r="F405" i="10"/>
  <c r="G405" i="10"/>
  <c r="H405" i="10"/>
  <c r="P405" i="10" s="1"/>
  <c r="D37" i="14" s="1"/>
  <c r="C406" i="10"/>
  <c r="D406" i="10"/>
  <c r="E406" i="10"/>
  <c r="F406" i="10"/>
  <c r="G406" i="10"/>
  <c r="H406" i="10"/>
  <c r="P406" i="10" s="1"/>
  <c r="D109" i="14" s="1"/>
  <c r="C407" i="10"/>
  <c r="D407" i="10"/>
  <c r="E407" i="10"/>
  <c r="F407" i="10"/>
  <c r="G407" i="10"/>
  <c r="H407" i="10"/>
  <c r="P407" i="10" s="1"/>
  <c r="D123" i="14" s="1"/>
  <c r="C408" i="10"/>
  <c r="D408" i="10"/>
  <c r="E408" i="10"/>
  <c r="F408" i="10"/>
  <c r="G408" i="10"/>
  <c r="H408" i="10"/>
  <c r="P408" i="10" s="1"/>
  <c r="D219" i="14" s="1"/>
  <c r="C409" i="10"/>
  <c r="D409" i="10"/>
  <c r="E409" i="10"/>
  <c r="F409" i="10"/>
  <c r="G409" i="10"/>
  <c r="H409" i="10"/>
  <c r="P409" i="10" s="1"/>
  <c r="D255" i="14" s="1"/>
  <c r="C410" i="10"/>
  <c r="D410" i="10"/>
  <c r="E410" i="10"/>
  <c r="F410" i="10"/>
  <c r="G410" i="10"/>
  <c r="H410" i="10"/>
  <c r="P410" i="10" s="1"/>
  <c r="D406" i="14" s="1"/>
  <c r="D3" i="10"/>
  <c r="E3" i="10"/>
  <c r="F3" i="10"/>
  <c r="G3" i="10"/>
  <c r="H3" i="10"/>
  <c r="P3" i="10" s="1"/>
  <c r="C3" i="10"/>
  <c r="D30" i="14" l="1"/>
  <c r="R3" i="10"/>
  <c r="B5" i="13" s="1"/>
  <c r="E5" i="14"/>
  <c r="E6" i="14" s="1"/>
  <c r="E7" i="14" s="1"/>
  <c r="E8" i="14" s="1"/>
  <c r="E9" i="14" s="1"/>
  <c r="E10" i="14" s="1"/>
  <c r="E11" i="14" s="1"/>
  <c r="E12" i="14" s="1"/>
  <c r="E13" i="14" s="1"/>
  <c r="E14" i="14" s="1"/>
  <c r="E15" i="14" s="1"/>
  <c r="W26" i="16"/>
  <c r="E27" i="16" s="1"/>
  <c r="B59" i="16" s="1"/>
  <c r="F59" i="16" s="1"/>
  <c r="B29" i="16"/>
  <c r="B35" i="16" s="1"/>
  <c r="G29" i="21"/>
  <c r="G22" i="21"/>
  <c r="M29" i="16"/>
  <c r="B36" i="16" s="1"/>
  <c r="G35" i="21"/>
  <c r="G31" i="21"/>
  <c r="C40" i="21"/>
  <c r="G25" i="21"/>
  <c r="G33" i="21"/>
  <c r="G26" i="21"/>
  <c r="G34" i="21"/>
  <c r="G23" i="21"/>
  <c r="C19" i="21" s="1"/>
  <c r="G38" i="21"/>
  <c r="G37" i="21"/>
  <c r="J4" i="14" l="1"/>
  <c r="N4" i="14" s="1"/>
  <c r="I4" i="14"/>
  <c r="J5" i="14"/>
  <c r="K5" i="14" s="1"/>
  <c r="E16" i="14"/>
  <c r="J13" i="14" s="1"/>
  <c r="R4" i="10"/>
  <c r="C5" i="13"/>
  <c r="I10" i="14"/>
  <c r="M4" i="14"/>
  <c r="K4" i="14"/>
  <c r="J6" i="14"/>
  <c r="J12" i="14"/>
  <c r="I8" i="14"/>
  <c r="J11" i="14"/>
  <c r="I7" i="14"/>
  <c r="I9" i="14"/>
  <c r="I12" i="14"/>
  <c r="J8" i="14"/>
  <c r="I11" i="14"/>
  <c r="J7" i="14"/>
  <c r="I13" i="14"/>
  <c r="I5" i="14"/>
  <c r="J9" i="14"/>
  <c r="I6" i="14"/>
  <c r="J10" i="14"/>
  <c r="M27" i="16"/>
  <c r="B63" i="16" s="1"/>
  <c r="F63" i="16" s="1"/>
  <c r="F27" i="16"/>
  <c r="B47" i="16" s="1"/>
  <c r="C27" i="16"/>
  <c r="B57" i="16" s="1"/>
  <c r="F57" i="16" s="1"/>
  <c r="A27" i="16"/>
  <c r="B55" i="16" s="1"/>
  <c r="F55" i="16" s="1"/>
  <c r="T27" i="16"/>
  <c r="B72" i="16" s="1"/>
  <c r="F72" i="16" s="1"/>
  <c r="Q27" i="16"/>
  <c r="B68" i="16" s="1"/>
  <c r="F68" i="16" s="1"/>
  <c r="D27" i="16"/>
  <c r="B58" i="16" s="1"/>
  <c r="F58" i="16" s="1"/>
  <c r="L27" i="16"/>
  <c r="B64" i="16" s="1"/>
  <c r="F64" i="16" s="1"/>
  <c r="J27" i="16"/>
  <c r="B49" i="16" s="1"/>
  <c r="O27" i="16"/>
  <c r="B69" i="16" s="1"/>
  <c r="F69" i="16" s="1"/>
  <c r="G27" i="16"/>
  <c r="P27" i="16"/>
  <c r="B67" i="16" s="1"/>
  <c r="F67" i="16" s="1"/>
  <c r="N27" i="16"/>
  <c r="B62" i="16" s="1"/>
  <c r="F62" i="16" s="1"/>
  <c r="R27" i="16"/>
  <c r="B70" i="16" s="1"/>
  <c r="F70" i="16" s="1"/>
  <c r="I27" i="16"/>
  <c r="B50" i="16" s="1"/>
  <c r="F50" i="16" s="1"/>
  <c r="U27" i="16"/>
  <c r="B73" i="16" s="1"/>
  <c r="F73" i="16" s="1"/>
  <c r="H27" i="16"/>
  <c r="K27" i="16"/>
  <c r="B27" i="16"/>
  <c r="B56" i="16" s="1"/>
  <c r="F56" i="16" s="1"/>
  <c r="S27" i="16"/>
  <c r="B71" i="16" s="1"/>
  <c r="F71" i="16" s="1"/>
  <c r="W29" i="16"/>
  <c r="AG8" i="16"/>
  <c r="AI8" i="16" s="1"/>
  <c r="F47" i="16" l="1"/>
  <c r="I47" i="16" s="1"/>
  <c r="L4" i="14"/>
  <c r="M5" i="14"/>
  <c r="N5" i="14"/>
  <c r="L5" i="14"/>
  <c r="R5" i="10"/>
  <c r="C7" i="13" s="1"/>
  <c r="B6" i="13"/>
  <c r="C6" i="13"/>
  <c r="E17" i="14"/>
  <c r="J14" i="14" s="1"/>
  <c r="D5" i="13"/>
  <c r="G5" i="13"/>
  <c r="F5" i="13"/>
  <c r="E5" i="13"/>
  <c r="M10" i="14"/>
  <c r="N10" i="14"/>
  <c r="L10" i="14"/>
  <c r="K10" i="14"/>
  <c r="M12" i="14"/>
  <c r="N12" i="14"/>
  <c r="L12" i="14"/>
  <c r="K12" i="14"/>
  <c r="L9" i="14"/>
  <c r="M9" i="14"/>
  <c r="N9" i="14"/>
  <c r="K9" i="14"/>
  <c r="N8" i="14"/>
  <c r="M8" i="14"/>
  <c r="L8" i="14"/>
  <c r="K8" i="14"/>
  <c r="L11" i="14"/>
  <c r="M11" i="14"/>
  <c r="N11" i="14"/>
  <c r="K11" i="14"/>
  <c r="L6" i="14"/>
  <c r="K6" i="14"/>
  <c r="M6" i="14"/>
  <c r="N6" i="14"/>
  <c r="N7" i="14"/>
  <c r="K7" i="14"/>
  <c r="L7" i="14"/>
  <c r="M7" i="14"/>
  <c r="N13" i="14"/>
  <c r="K13" i="14"/>
  <c r="L13" i="14"/>
  <c r="M13" i="14"/>
  <c r="B48" i="16"/>
  <c r="F48" i="16" s="1"/>
  <c r="F49" i="16"/>
  <c r="B52" i="16"/>
  <c r="F52" i="16" s="1"/>
  <c r="B51" i="16"/>
  <c r="F75" i="16" s="1"/>
  <c r="X29" i="16"/>
  <c r="I48" i="16" l="1"/>
  <c r="I49" i="16" s="1"/>
  <c r="I50" i="16" s="1"/>
  <c r="B76" i="16"/>
  <c r="L14" i="14"/>
  <c r="N14" i="14"/>
  <c r="K14" i="14"/>
  <c r="M14" i="14"/>
  <c r="G7" i="13"/>
  <c r="D7" i="13"/>
  <c r="E7" i="13"/>
  <c r="F7" i="13"/>
  <c r="R6" i="10"/>
  <c r="B7" i="13"/>
  <c r="E18" i="14"/>
  <c r="J15" i="14" s="1"/>
  <c r="I14" i="14"/>
  <c r="F6" i="13"/>
  <c r="D6" i="13"/>
  <c r="G6" i="13"/>
  <c r="E6" i="13"/>
  <c r="F51" i="16"/>
  <c r="X26" i="16"/>
  <c r="B30" i="16"/>
  <c r="M30" i="16"/>
  <c r="G30" i="16"/>
  <c r="P30" i="16"/>
  <c r="B54" i="16" l="1"/>
  <c r="C35" i="16"/>
  <c r="D35" i="16" s="1"/>
  <c r="G35" i="16" s="1"/>
  <c r="B66" i="16"/>
  <c r="C37" i="16"/>
  <c r="D37" i="16" s="1"/>
  <c r="G37" i="16" s="1"/>
  <c r="C34" i="16"/>
  <c r="D34" i="16" s="1"/>
  <c r="G34" i="16" s="1"/>
  <c r="B46" i="16"/>
  <c r="U46" i="16" s="1"/>
  <c r="B61" i="16"/>
  <c r="C36" i="16"/>
  <c r="D36" i="16" s="1"/>
  <c r="G36" i="16" s="1"/>
  <c r="N15" i="14"/>
  <c r="L15" i="14"/>
  <c r="K15" i="14"/>
  <c r="M15" i="14"/>
  <c r="R7" i="10"/>
  <c r="C9" i="13" s="1"/>
  <c r="C8" i="13"/>
  <c r="B8" i="13"/>
  <c r="E19" i="14"/>
  <c r="I15" i="14"/>
  <c r="W30" i="16"/>
  <c r="X30" i="16" s="1"/>
  <c r="I51" i="16"/>
  <c r="Z46" i="16" l="1"/>
  <c r="AA46" i="16" s="1"/>
  <c r="B9" i="13"/>
  <c r="D8" i="13"/>
  <c r="F8" i="13"/>
  <c r="G8" i="13"/>
  <c r="E8" i="13"/>
  <c r="E20" i="14"/>
  <c r="I16" i="14"/>
  <c r="J16" i="14"/>
  <c r="D9" i="13"/>
  <c r="E9" i="13"/>
  <c r="F9" i="13"/>
  <c r="G9" i="13"/>
  <c r="R8" i="10"/>
  <c r="I52" i="16"/>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N46" i="21" l="1"/>
  <c r="E21" i="14"/>
  <c r="I17" i="14"/>
  <c r="K16" i="14"/>
  <c r="N16" i="14"/>
  <c r="M16" i="14"/>
  <c r="L16" i="14"/>
  <c r="R9" i="10"/>
  <c r="C11" i="13" s="1"/>
  <c r="C10" i="13"/>
  <c r="B10" i="13"/>
  <c r="J17" i="14"/>
  <c r="I74" i="16"/>
  <c r="I75" i="16" s="1"/>
  <c r="M49" i="16" s="1"/>
  <c r="M45" i="16"/>
  <c r="M47" i="16" l="1"/>
  <c r="S47" i="16" s="1"/>
  <c r="U47" i="16" s="1"/>
  <c r="M52" i="16"/>
  <c r="S52" i="16" s="1"/>
  <c r="X52" i="16" s="1"/>
  <c r="Y52" i="16" s="1"/>
  <c r="M52" i="21" s="1"/>
  <c r="R10" i="10"/>
  <c r="B12" i="13" s="1"/>
  <c r="C12" i="13"/>
  <c r="B11" i="13"/>
  <c r="M17" i="14"/>
  <c r="N17" i="14"/>
  <c r="L17" i="14"/>
  <c r="K17" i="14"/>
  <c r="G11" i="13"/>
  <c r="D11" i="13"/>
  <c r="F11" i="13"/>
  <c r="E11" i="13"/>
  <c r="E10" i="13"/>
  <c r="F10" i="13"/>
  <c r="G10" i="13"/>
  <c r="D10" i="13"/>
  <c r="E22" i="14"/>
  <c r="J18" i="14" s="1"/>
  <c r="M61" i="16"/>
  <c r="S61" i="16" s="1"/>
  <c r="U61" i="16" s="1"/>
  <c r="M58" i="16"/>
  <c r="S58" i="16" s="1"/>
  <c r="X58" i="16" s="1"/>
  <c r="M65" i="16"/>
  <c r="S65" i="16" s="1"/>
  <c r="X65" i="16" s="1"/>
  <c r="Y65" i="16" s="1"/>
  <c r="M65" i="21" s="1"/>
  <c r="M71" i="16"/>
  <c r="S71" i="16" s="1"/>
  <c r="X71" i="16" s="1"/>
  <c r="Y71" i="16" s="1"/>
  <c r="M71" i="21" s="1"/>
  <c r="M66" i="16"/>
  <c r="S66" i="16" s="1"/>
  <c r="X66" i="16" s="1"/>
  <c r="M73" i="16"/>
  <c r="S73" i="16" s="1"/>
  <c r="X73" i="16" s="1"/>
  <c r="M51" i="16"/>
  <c r="S51" i="16" s="1"/>
  <c r="X51" i="16" s="1"/>
  <c r="Y51" i="16" s="1"/>
  <c r="M51" i="21" s="1"/>
  <c r="M60" i="16"/>
  <c r="S60" i="16" s="1"/>
  <c r="X60" i="16" s="1"/>
  <c r="J60" i="21" s="1"/>
  <c r="M56" i="16"/>
  <c r="S56" i="16" s="1"/>
  <c r="X56" i="16" s="1"/>
  <c r="M48" i="16"/>
  <c r="S48" i="16" s="1"/>
  <c r="U48" i="16" s="1"/>
  <c r="M67" i="16"/>
  <c r="S67" i="16" s="1"/>
  <c r="X67" i="16" s="1"/>
  <c r="Y67" i="16" s="1"/>
  <c r="M67" i="21" s="1"/>
  <c r="M63" i="16"/>
  <c r="S63" i="16" s="1"/>
  <c r="X63" i="16" s="1"/>
  <c r="Y63" i="16" s="1"/>
  <c r="M63" i="21" s="1"/>
  <c r="M59" i="16"/>
  <c r="S59" i="16" s="1"/>
  <c r="X59" i="16" s="1"/>
  <c r="Y59" i="16" s="1"/>
  <c r="M59" i="21" s="1"/>
  <c r="M75" i="16"/>
  <c r="S75" i="16" s="1"/>
  <c r="M55" i="16"/>
  <c r="S55" i="16" s="1"/>
  <c r="X55" i="16" s="1"/>
  <c r="J55" i="21" s="1"/>
  <c r="M70" i="16"/>
  <c r="S70" i="16" s="1"/>
  <c r="X70" i="16" s="1"/>
  <c r="Y70" i="16" s="1"/>
  <c r="M70" i="21" s="1"/>
  <c r="M68" i="16"/>
  <c r="S68" i="16" s="1"/>
  <c r="X68" i="16" s="1"/>
  <c r="Y68" i="16" s="1"/>
  <c r="M68" i="21" s="1"/>
  <c r="M54" i="16"/>
  <c r="S54" i="16" s="1"/>
  <c r="X54" i="16" s="1"/>
  <c r="Y54" i="16" s="1"/>
  <c r="M54" i="21" s="1"/>
  <c r="M50" i="16"/>
  <c r="S50" i="16" s="1"/>
  <c r="X50" i="16" s="1"/>
  <c r="Y50" i="16" s="1"/>
  <c r="M50" i="21" s="1"/>
  <c r="M62" i="16"/>
  <c r="S62" i="16" s="1"/>
  <c r="X62" i="16" s="1"/>
  <c r="M69" i="16"/>
  <c r="S69" i="16" s="1"/>
  <c r="X69" i="16" s="1"/>
  <c r="Y69" i="16" s="1"/>
  <c r="M69" i="21" s="1"/>
  <c r="M53" i="16"/>
  <c r="S53" i="16" s="1"/>
  <c r="X53" i="16" s="1"/>
  <c r="Y53" i="16" s="1"/>
  <c r="M53" i="21" s="1"/>
  <c r="M74" i="16"/>
  <c r="S74" i="16" s="1"/>
  <c r="M57" i="16"/>
  <c r="S57" i="16" s="1"/>
  <c r="U57" i="16" s="1"/>
  <c r="M72" i="16"/>
  <c r="S72" i="16" s="1"/>
  <c r="U72" i="16" s="1"/>
  <c r="M64" i="16"/>
  <c r="S64" i="16" s="1"/>
  <c r="X64" i="16" s="1"/>
  <c r="S49" i="16"/>
  <c r="X49" i="16" s="1"/>
  <c r="J49" i="21" s="1"/>
  <c r="Z47" i="16" l="1"/>
  <c r="AA47" i="16" s="1"/>
  <c r="X47" i="16"/>
  <c r="J47" i="21" s="1"/>
  <c r="U52" i="16"/>
  <c r="K18" i="14"/>
  <c r="M18" i="14"/>
  <c r="L18" i="14"/>
  <c r="N18" i="14"/>
  <c r="E23" i="14"/>
  <c r="I19" i="14" s="1"/>
  <c r="I18" i="14"/>
  <c r="D12" i="13"/>
  <c r="F12" i="13"/>
  <c r="G12" i="13"/>
  <c r="E12" i="13"/>
  <c r="R11" i="10"/>
  <c r="Z57" i="16"/>
  <c r="AA57" i="16" s="1"/>
  <c r="Z61" i="16"/>
  <c r="AA61" i="16" s="1"/>
  <c r="Z48" i="16"/>
  <c r="Z72" i="16"/>
  <c r="X61" i="16"/>
  <c r="Y61" i="16" s="1"/>
  <c r="M61" i="21" s="1"/>
  <c r="U58" i="16"/>
  <c r="U70" i="16"/>
  <c r="Y60" i="16"/>
  <c r="M60" i="21" s="1"/>
  <c r="J63" i="21"/>
  <c r="X72" i="16"/>
  <c r="J72" i="21" s="1"/>
  <c r="U73" i="16"/>
  <c r="X48" i="16"/>
  <c r="Y48" i="16" s="1"/>
  <c r="M48" i="21" s="1"/>
  <c r="J53" i="21"/>
  <c r="J52" i="21"/>
  <c r="Y55" i="16"/>
  <c r="M55" i="21" s="1"/>
  <c r="U66" i="16"/>
  <c r="U53" i="16"/>
  <c r="J59" i="21"/>
  <c r="Y62" i="16"/>
  <c r="M62" i="21" s="1"/>
  <c r="J62" i="21"/>
  <c r="J54" i="21"/>
  <c r="U69" i="16"/>
  <c r="J70" i="21"/>
  <c r="U60" i="16"/>
  <c r="U63" i="16"/>
  <c r="U59" i="16"/>
  <c r="X74" i="16"/>
  <c r="U74" i="16"/>
  <c r="J69" i="21"/>
  <c r="U55" i="16"/>
  <c r="U75" i="16"/>
  <c r="X75" i="16"/>
  <c r="U51" i="16"/>
  <c r="U68" i="16"/>
  <c r="J71" i="21"/>
  <c r="U71" i="16"/>
  <c r="Y49" i="16"/>
  <c r="M49" i="21" s="1"/>
  <c r="U49" i="16"/>
  <c r="U54" i="16"/>
  <c r="U65" i="16"/>
  <c r="U56" i="16"/>
  <c r="J65" i="21"/>
  <c r="X57" i="16"/>
  <c r="Y57" i="16" s="1"/>
  <c r="M57" i="21" s="1"/>
  <c r="U64" i="16"/>
  <c r="J50" i="21"/>
  <c r="U62" i="16"/>
  <c r="J68" i="21"/>
  <c r="U67" i="16"/>
  <c r="J67" i="21"/>
  <c r="J51" i="21"/>
  <c r="U50" i="16"/>
  <c r="Y64" i="16"/>
  <c r="M64" i="21" s="1"/>
  <c r="J64" i="21"/>
  <c r="Y73" i="16"/>
  <c r="M73" i="21" s="1"/>
  <c r="J73" i="21"/>
  <c r="Y56" i="16"/>
  <c r="M56" i="21" s="1"/>
  <c r="J56" i="21"/>
  <c r="Y58" i="16"/>
  <c r="M58" i="21" s="1"/>
  <c r="J58" i="21"/>
  <c r="J66" i="21"/>
  <c r="Y66" i="16"/>
  <c r="M66" i="21" s="1"/>
  <c r="Y75" i="16" l="1"/>
  <c r="M75" i="21" s="1"/>
  <c r="J75" i="21"/>
  <c r="Y74" i="16"/>
  <c r="M74" i="21" s="1"/>
  <c r="J74" i="21"/>
  <c r="Z70" i="16"/>
  <c r="AA70" i="16" s="1"/>
  <c r="Z63" i="16"/>
  <c r="AA63" i="16" s="1"/>
  <c r="N63" i="21" s="1"/>
  <c r="N57" i="21"/>
  <c r="Z52" i="16"/>
  <c r="AA52" i="16" s="1"/>
  <c r="AA72" i="16"/>
  <c r="N72" i="21" s="1"/>
  <c r="Z49" i="16"/>
  <c r="AA49" i="16" s="1"/>
  <c r="N49" i="21" s="1"/>
  <c r="Z58" i="16"/>
  <c r="AA58" i="16" s="1"/>
  <c r="N61" i="21"/>
  <c r="N47" i="21"/>
  <c r="AA48" i="16"/>
  <c r="N48" i="21" s="1"/>
  <c r="Y47" i="16"/>
  <c r="M47" i="21" s="1"/>
  <c r="J19" i="14"/>
  <c r="K19" i="14" s="1"/>
  <c r="E24" i="14"/>
  <c r="R12" i="10"/>
  <c r="R13" i="10" s="1"/>
  <c r="R14" i="10" s="1"/>
  <c r="R15" i="10" s="1"/>
  <c r="R16" i="10" s="1"/>
  <c r="R17" i="10" s="1"/>
  <c r="R18" i="10" s="1"/>
  <c r="R19" i="10" s="1"/>
  <c r="R20" i="10" s="1"/>
  <c r="R21" i="10" s="1"/>
  <c r="R22" i="10" s="1"/>
  <c r="R23" i="10" s="1"/>
  <c r="R24" i="10" s="1"/>
  <c r="R25" i="10" s="1"/>
  <c r="R26" i="10" s="1"/>
  <c r="R27" i="10" s="1"/>
  <c r="R28" i="10" s="1"/>
  <c r="R29" i="10" s="1"/>
  <c r="R30" i="10" s="1"/>
  <c r="R31" i="10" s="1"/>
  <c r="R32" i="10" s="1"/>
  <c r="R33" i="10" s="1"/>
  <c r="R34" i="10" s="1"/>
  <c r="R35" i="10" s="1"/>
  <c r="R36" i="10" s="1"/>
  <c r="R37" i="10" s="1"/>
  <c r="R38" i="10" s="1"/>
  <c r="R39" i="10" s="1"/>
  <c r="R40" i="10" s="1"/>
  <c r="R41" i="10" s="1"/>
  <c r="R42" i="10" s="1"/>
  <c r="R43" i="10" s="1"/>
  <c r="R44" i="10" s="1"/>
  <c r="R45" i="10" s="1"/>
  <c r="R46" i="10" s="1"/>
  <c r="R47" i="10" s="1"/>
  <c r="R48" i="10" s="1"/>
  <c r="R49" i="10" s="1"/>
  <c r="R50" i="10" s="1"/>
  <c r="R51" i="10" s="1"/>
  <c r="R52" i="10" s="1"/>
  <c r="R53" i="10" s="1"/>
  <c r="R54" i="10" s="1"/>
  <c r="R55" i="10" s="1"/>
  <c r="R56" i="10" s="1"/>
  <c r="R57" i="10" s="1"/>
  <c r="R58" i="10" s="1"/>
  <c r="R59" i="10" s="1"/>
  <c r="R60" i="10" s="1"/>
  <c r="R61" i="10" s="1"/>
  <c r="R62" i="10" s="1"/>
  <c r="R63" i="10" s="1"/>
  <c r="R64" i="10" s="1"/>
  <c r="R65" i="10" s="1"/>
  <c r="R66" i="10" s="1"/>
  <c r="R67" i="10" s="1"/>
  <c r="R68" i="10" s="1"/>
  <c r="R69" i="10" s="1"/>
  <c r="R70" i="10" s="1"/>
  <c r="R71" i="10" s="1"/>
  <c r="R72" i="10" s="1"/>
  <c r="R73" i="10" s="1"/>
  <c r="R74" i="10" s="1"/>
  <c r="R75" i="10" s="1"/>
  <c r="R76" i="10" s="1"/>
  <c r="R77" i="10" s="1"/>
  <c r="R78" i="10" s="1"/>
  <c r="R79" i="10" s="1"/>
  <c r="R80" i="10" s="1"/>
  <c r="R81" i="10" s="1"/>
  <c r="R82" i="10" s="1"/>
  <c r="R83" i="10" s="1"/>
  <c r="R84" i="10" s="1"/>
  <c r="R85" i="10" s="1"/>
  <c r="R86" i="10" s="1"/>
  <c r="R87" i="10" s="1"/>
  <c r="R88" i="10" s="1"/>
  <c r="R89" i="10" s="1"/>
  <c r="R90" i="10" s="1"/>
  <c r="R91" i="10" s="1"/>
  <c r="R92" i="10" s="1"/>
  <c r="R93" i="10" s="1"/>
  <c r="R94" i="10" s="1"/>
  <c r="R95" i="10" s="1"/>
  <c r="R96" i="10" s="1"/>
  <c r="R97" i="10" s="1"/>
  <c r="R98" i="10" s="1"/>
  <c r="R99" i="10" s="1"/>
  <c r="R100" i="10" s="1"/>
  <c r="R101" i="10" s="1"/>
  <c r="R102" i="10" s="1"/>
  <c r="R103" i="10" s="1"/>
  <c r="R104" i="10" s="1"/>
  <c r="R105" i="10" s="1"/>
  <c r="R106" i="10" s="1"/>
  <c r="R107" i="10" s="1"/>
  <c r="R108" i="10" s="1"/>
  <c r="R109" i="10" s="1"/>
  <c r="R110" i="10" s="1"/>
  <c r="R111" i="10" s="1"/>
  <c r="R112" i="10" s="1"/>
  <c r="R113" i="10" s="1"/>
  <c r="R114" i="10" s="1"/>
  <c r="R115" i="10" s="1"/>
  <c r="R116" i="10" s="1"/>
  <c r="R117" i="10" s="1"/>
  <c r="R118" i="10" s="1"/>
  <c r="R119" i="10" s="1"/>
  <c r="R120" i="10" s="1"/>
  <c r="R121" i="10" s="1"/>
  <c r="R122" i="10" s="1"/>
  <c r="R123" i="10" s="1"/>
  <c r="R124" i="10" s="1"/>
  <c r="R125" i="10" s="1"/>
  <c r="R126" i="10" s="1"/>
  <c r="R127" i="10" s="1"/>
  <c r="R128" i="10" s="1"/>
  <c r="R129" i="10" s="1"/>
  <c r="R130" i="10" s="1"/>
  <c r="R131" i="10" s="1"/>
  <c r="R132" i="10" s="1"/>
  <c r="R133" i="10" s="1"/>
  <c r="R134" i="10" s="1"/>
  <c r="R135" i="10" s="1"/>
  <c r="R136" i="10" s="1"/>
  <c r="R137" i="10" s="1"/>
  <c r="R138" i="10" s="1"/>
  <c r="R139" i="10" s="1"/>
  <c r="R140" i="10" s="1"/>
  <c r="R141" i="10" s="1"/>
  <c r="R142" i="10" s="1"/>
  <c r="R143" i="10" s="1"/>
  <c r="R144" i="10" s="1"/>
  <c r="R145" i="10" s="1"/>
  <c r="R146" i="10" s="1"/>
  <c r="R147" i="10" s="1"/>
  <c r="R148" i="10" s="1"/>
  <c r="R149" i="10" s="1"/>
  <c r="R150" i="10" s="1"/>
  <c r="R151" i="10" s="1"/>
  <c r="R152" i="10" s="1"/>
  <c r="R153" i="10" s="1"/>
  <c r="R154" i="10" s="1"/>
  <c r="R155" i="10" s="1"/>
  <c r="R156" i="10" s="1"/>
  <c r="R157" i="10" s="1"/>
  <c r="R158" i="10" s="1"/>
  <c r="R159" i="10" s="1"/>
  <c r="R160" i="10" s="1"/>
  <c r="R161" i="10" s="1"/>
  <c r="R162" i="10" s="1"/>
  <c r="R163" i="10" s="1"/>
  <c r="R164" i="10" s="1"/>
  <c r="R165" i="10" s="1"/>
  <c r="R166" i="10" s="1"/>
  <c r="R167" i="10" s="1"/>
  <c r="R168" i="10" s="1"/>
  <c r="R169" i="10" s="1"/>
  <c r="R170" i="10" s="1"/>
  <c r="R171" i="10" s="1"/>
  <c r="R172" i="10" s="1"/>
  <c r="R173" i="10" s="1"/>
  <c r="R174" i="10" s="1"/>
  <c r="R175" i="10" s="1"/>
  <c r="R176" i="10" s="1"/>
  <c r="R177" i="10" s="1"/>
  <c r="R178" i="10" s="1"/>
  <c r="R179" i="10" s="1"/>
  <c r="R180" i="10" s="1"/>
  <c r="R181" i="10" s="1"/>
  <c r="R182" i="10" s="1"/>
  <c r="R183" i="10" s="1"/>
  <c r="R184" i="10" s="1"/>
  <c r="R185" i="10" s="1"/>
  <c r="R186" i="10" s="1"/>
  <c r="R187" i="10" s="1"/>
  <c r="R188" i="10" s="1"/>
  <c r="R189" i="10" s="1"/>
  <c r="R190" i="10" s="1"/>
  <c r="R191" i="10" s="1"/>
  <c r="R192" i="10" s="1"/>
  <c r="R193" i="10" s="1"/>
  <c r="R194" i="10" s="1"/>
  <c r="R195" i="10" s="1"/>
  <c r="R196" i="10" s="1"/>
  <c r="R197" i="10" s="1"/>
  <c r="R198" i="10" s="1"/>
  <c r="R199" i="10" s="1"/>
  <c r="R200" i="10" s="1"/>
  <c r="R201" i="10" s="1"/>
  <c r="R202" i="10" s="1"/>
  <c r="R203" i="10" s="1"/>
  <c r="R204" i="10" s="1"/>
  <c r="R205" i="10" s="1"/>
  <c r="R206" i="10" s="1"/>
  <c r="R207" i="10" s="1"/>
  <c r="R208" i="10" s="1"/>
  <c r="R209" i="10" s="1"/>
  <c r="R210" i="10" s="1"/>
  <c r="R211" i="10" s="1"/>
  <c r="R212" i="10" s="1"/>
  <c r="R213" i="10" s="1"/>
  <c r="R214" i="10" s="1"/>
  <c r="R215" i="10" s="1"/>
  <c r="R216" i="10" s="1"/>
  <c r="R217" i="10" s="1"/>
  <c r="R218" i="10" s="1"/>
  <c r="R219" i="10" s="1"/>
  <c r="R220" i="10" s="1"/>
  <c r="R221" i="10" s="1"/>
  <c r="R222" i="10" s="1"/>
  <c r="R223" i="10" s="1"/>
  <c r="R224" i="10" s="1"/>
  <c r="R225" i="10" s="1"/>
  <c r="R226" i="10" s="1"/>
  <c r="R227" i="10" s="1"/>
  <c r="R228" i="10" s="1"/>
  <c r="R229" i="10" s="1"/>
  <c r="R230" i="10" s="1"/>
  <c r="R231" i="10" s="1"/>
  <c r="R232" i="10" s="1"/>
  <c r="R233" i="10" s="1"/>
  <c r="R234" i="10" s="1"/>
  <c r="R235" i="10" s="1"/>
  <c r="R236" i="10" s="1"/>
  <c r="R237" i="10" s="1"/>
  <c r="R238" i="10" s="1"/>
  <c r="R239" i="10" s="1"/>
  <c r="R240" i="10" s="1"/>
  <c r="R241" i="10" s="1"/>
  <c r="R242" i="10" s="1"/>
  <c r="R243" i="10" s="1"/>
  <c r="R244" i="10" s="1"/>
  <c r="R245" i="10" s="1"/>
  <c r="R246" i="10" s="1"/>
  <c r="R247" i="10" s="1"/>
  <c r="R248" i="10" s="1"/>
  <c r="R249" i="10" s="1"/>
  <c r="R250" i="10" s="1"/>
  <c r="R251" i="10" s="1"/>
  <c r="R252" i="10" s="1"/>
  <c r="R253" i="10" s="1"/>
  <c r="R254" i="10" s="1"/>
  <c r="R255" i="10" s="1"/>
  <c r="R256" i="10" s="1"/>
  <c r="R257" i="10" s="1"/>
  <c r="R258" i="10" s="1"/>
  <c r="R259" i="10" s="1"/>
  <c r="R260" i="10" s="1"/>
  <c r="R261" i="10" s="1"/>
  <c r="R262" i="10" s="1"/>
  <c r="R263" i="10" s="1"/>
  <c r="R264" i="10" s="1"/>
  <c r="R265" i="10" s="1"/>
  <c r="R266" i="10" s="1"/>
  <c r="R267" i="10" s="1"/>
  <c r="R268" i="10" s="1"/>
  <c r="R269" i="10" s="1"/>
  <c r="R270" i="10" s="1"/>
  <c r="R271" i="10" s="1"/>
  <c r="R272" i="10" s="1"/>
  <c r="R273" i="10" s="1"/>
  <c r="R274" i="10" s="1"/>
  <c r="R275" i="10" s="1"/>
  <c r="R276" i="10" s="1"/>
  <c r="R277" i="10" s="1"/>
  <c r="R278" i="10" s="1"/>
  <c r="R279" i="10" s="1"/>
  <c r="R280" i="10" s="1"/>
  <c r="R281" i="10" s="1"/>
  <c r="R282" i="10" s="1"/>
  <c r="R283" i="10" s="1"/>
  <c r="R284" i="10" s="1"/>
  <c r="R285" i="10" s="1"/>
  <c r="R286" i="10" s="1"/>
  <c r="R287" i="10" s="1"/>
  <c r="R288" i="10" s="1"/>
  <c r="R289" i="10" s="1"/>
  <c r="R290" i="10" s="1"/>
  <c r="R291" i="10" s="1"/>
  <c r="R292" i="10" s="1"/>
  <c r="R293" i="10" s="1"/>
  <c r="R294" i="10" s="1"/>
  <c r="R295" i="10" s="1"/>
  <c r="R296" i="10" s="1"/>
  <c r="R297" i="10" s="1"/>
  <c r="R298" i="10" s="1"/>
  <c r="R299" i="10" s="1"/>
  <c r="R300" i="10" s="1"/>
  <c r="R301" i="10" s="1"/>
  <c r="R302" i="10" s="1"/>
  <c r="R303" i="10" s="1"/>
  <c r="R304" i="10" s="1"/>
  <c r="R305" i="10" s="1"/>
  <c r="R306" i="10" s="1"/>
  <c r="R307" i="10" s="1"/>
  <c r="R308" i="10" s="1"/>
  <c r="R309" i="10" s="1"/>
  <c r="R310" i="10" s="1"/>
  <c r="R311" i="10" s="1"/>
  <c r="R312" i="10" s="1"/>
  <c r="R313" i="10" s="1"/>
  <c r="R314" i="10" s="1"/>
  <c r="R315" i="10" s="1"/>
  <c r="R316" i="10" s="1"/>
  <c r="R317" i="10" s="1"/>
  <c r="R318" i="10" s="1"/>
  <c r="R319" i="10" s="1"/>
  <c r="R320" i="10" s="1"/>
  <c r="R321" i="10" s="1"/>
  <c r="R322" i="10" s="1"/>
  <c r="R323" i="10" s="1"/>
  <c r="R324" i="10" s="1"/>
  <c r="R325" i="10" s="1"/>
  <c r="R326" i="10" s="1"/>
  <c r="R327" i="10" s="1"/>
  <c r="R328" i="10" s="1"/>
  <c r="R329" i="10" s="1"/>
  <c r="R330" i="10" s="1"/>
  <c r="R331" i="10" s="1"/>
  <c r="R332" i="10" s="1"/>
  <c r="R333" i="10" s="1"/>
  <c r="R334" i="10" s="1"/>
  <c r="R335" i="10" s="1"/>
  <c r="R336" i="10" s="1"/>
  <c r="R337" i="10" s="1"/>
  <c r="R338" i="10" s="1"/>
  <c r="R339" i="10" s="1"/>
  <c r="R340" i="10" s="1"/>
  <c r="R341" i="10" s="1"/>
  <c r="R342" i="10" s="1"/>
  <c r="R343" i="10" s="1"/>
  <c r="R344" i="10" s="1"/>
  <c r="R345" i="10" s="1"/>
  <c r="R346" i="10" s="1"/>
  <c r="R347" i="10" s="1"/>
  <c r="R348" i="10" s="1"/>
  <c r="R349" i="10" s="1"/>
  <c r="R350" i="10" s="1"/>
  <c r="R351" i="10" s="1"/>
  <c r="R352" i="10" s="1"/>
  <c r="R353" i="10" s="1"/>
  <c r="R354" i="10" s="1"/>
  <c r="R355" i="10" s="1"/>
  <c r="R356" i="10" s="1"/>
  <c r="R357" i="10" s="1"/>
  <c r="R358" i="10" s="1"/>
  <c r="R359" i="10" s="1"/>
  <c r="R360" i="10" s="1"/>
  <c r="R361" i="10" s="1"/>
  <c r="R362" i="10" s="1"/>
  <c r="R363" i="10" s="1"/>
  <c r="R364" i="10" s="1"/>
  <c r="R365" i="10" s="1"/>
  <c r="R366" i="10" s="1"/>
  <c r="R367" i="10" s="1"/>
  <c r="R368" i="10" s="1"/>
  <c r="R369" i="10" s="1"/>
  <c r="R370" i="10" s="1"/>
  <c r="R371" i="10" s="1"/>
  <c r="R372" i="10" s="1"/>
  <c r="R373" i="10" s="1"/>
  <c r="R374" i="10" s="1"/>
  <c r="R375" i="10" s="1"/>
  <c r="R376" i="10" s="1"/>
  <c r="R377" i="10" s="1"/>
  <c r="R378" i="10" s="1"/>
  <c r="R379" i="10" s="1"/>
  <c r="R380" i="10" s="1"/>
  <c r="R381" i="10" s="1"/>
  <c r="R382" i="10" s="1"/>
  <c r="R383" i="10" s="1"/>
  <c r="R384" i="10" s="1"/>
  <c r="R385" i="10" s="1"/>
  <c r="R386" i="10" s="1"/>
  <c r="R387" i="10" s="1"/>
  <c r="R388" i="10" s="1"/>
  <c r="R389" i="10" s="1"/>
  <c r="R390" i="10" s="1"/>
  <c r="R391" i="10" s="1"/>
  <c r="R392" i="10" s="1"/>
  <c r="R393" i="10" s="1"/>
  <c r="R394" i="10" s="1"/>
  <c r="R395" i="10" s="1"/>
  <c r="R396" i="10" s="1"/>
  <c r="R397" i="10" s="1"/>
  <c r="R398" i="10" s="1"/>
  <c r="R399" i="10" s="1"/>
  <c r="R400" i="10" s="1"/>
  <c r="R401" i="10" s="1"/>
  <c r="R402" i="10" s="1"/>
  <c r="R403" i="10" s="1"/>
  <c r="R404" i="10" s="1"/>
  <c r="R405" i="10" s="1"/>
  <c r="R406" i="10" s="1"/>
  <c r="R407" i="10" s="1"/>
  <c r="R408" i="10" s="1"/>
  <c r="R409" i="10" s="1"/>
  <c r="R410" i="10" s="1"/>
  <c r="R411" i="10" s="1"/>
  <c r="R412" i="10" s="1"/>
  <c r="R413" i="10" s="1"/>
  <c r="R414" i="10" s="1"/>
  <c r="R415" i="10" s="1"/>
  <c r="R416" i="10" s="1"/>
  <c r="R417" i="10" s="1"/>
  <c r="R418" i="10" s="1"/>
  <c r="R419" i="10" s="1"/>
  <c r="R420" i="10" s="1"/>
  <c r="R421" i="10" s="1"/>
  <c r="R422" i="10" s="1"/>
  <c r="R423" i="10" s="1"/>
  <c r="R424" i="10" s="1"/>
  <c r="R425" i="10" s="1"/>
  <c r="R426" i="10" s="1"/>
  <c r="R427" i="10" s="1"/>
  <c r="R428" i="10" s="1"/>
  <c r="R429" i="10" s="1"/>
  <c r="R430" i="10" s="1"/>
  <c r="R431" i="10" s="1"/>
  <c r="R432" i="10" s="1"/>
  <c r="R433" i="10" s="1"/>
  <c r="R434" i="10" s="1"/>
  <c r="R435" i="10" s="1"/>
  <c r="R436" i="10" s="1"/>
  <c r="R437" i="10" s="1"/>
  <c r="R438" i="10" s="1"/>
  <c r="R439" i="10" s="1"/>
  <c r="R440" i="10" s="1"/>
  <c r="R441" i="10" s="1"/>
  <c r="R442" i="10" s="1"/>
  <c r="R443" i="10" s="1"/>
  <c r="R444" i="10" s="1"/>
  <c r="R445" i="10" s="1"/>
  <c r="R446" i="10" s="1"/>
  <c r="R447" i="10" s="1"/>
  <c r="R448" i="10" s="1"/>
  <c r="R449" i="10" s="1"/>
  <c r="R450" i="10" s="1"/>
  <c r="R451" i="10" s="1"/>
  <c r="R452" i="10" s="1"/>
  <c r="R453" i="10" s="1"/>
  <c r="R454" i="10" s="1"/>
  <c r="R455" i="10" s="1"/>
  <c r="R456" i="10" s="1"/>
  <c r="R457" i="10" s="1"/>
  <c r="R458" i="10" s="1"/>
  <c r="R459" i="10" s="1"/>
  <c r="R460" i="10" s="1"/>
  <c r="R461" i="10" s="1"/>
  <c r="R462" i="10" s="1"/>
  <c r="R463" i="10" s="1"/>
  <c r="R464" i="10" s="1"/>
  <c r="R465" i="10" s="1"/>
  <c r="R466" i="10" s="1"/>
  <c r="R467" i="10" s="1"/>
  <c r="R468" i="10" s="1"/>
  <c r="R469" i="10" s="1"/>
  <c r="R470" i="10" s="1"/>
  <c r="R471" i="10" s="1"/>
  <c r="R472" i="10" s="1"/>
  <c r="R473" i="10" s="1"/>
  <c r="R474" i="10" s="1"/>
  <c r="R475" i="10" s="1"/>
  <c r="R476" i="10" s="1"/>
  <c r="C13" i="13"/>
  <c r="J61" i="21"/>
  <c r="Z64" i="16"/>
  <c r="Z65" i="16"/>
  <c r="Z71" i="16"/>
  <c r="AA71" i="16" s="1"/>
  <c r="Z74" i="16"/>
  <c r="AA74" i="16" s="1"/>
  <c r="N74" i="21" s="1"/>
  <c r="Z66" i="16"/>
  <c r="Z54" i="16"/>
  <c r="Z73" i="16"/>
  <c r="AA73" i="16" s="1"/>
  <c r="Z67" i="16"/>
  <c r="AA67" i="16" s="1"/>
  <c r="Z60" i="16"/>
  <c r="AA60" i="16" s="1"/>
  <c r="Z50" i="16"/>
  <c r="Z75" i="16"/>
  <c r="AA75" i="16" s="1"/>
  <c r="N75" i="21" s="1"/>
  <c r="Z62" i="16"/>
  <c r="Z68" i="16"/>
  <c r="Z55" i="16"/>
  <c r="Z59" i="16"/>
  <c r="AA59" i="16" s="1"/>
  <c r="Z69" i="16"/>
  <c r="AA69" i="16" s="1"/>
  <c r="Z56" i="16"/>
  <c r="Z51" i="16"/>
  <c r="Z53" i="16"/>
  <c r="AA53" i="16" s="1"/>
  <c r="Y72" i="16"/>
  <c r="M72" i="21" s="1"/>
  <c r="J48" i="21"/>
  <c r="J57" i="21"/>
  <c r="N53" i="21" l="1"/>
  <c r="N59" i="21"/>
  <c r="N73" i="21"/>
  <c r="N71" i="21"/>
  <c r="N58" i="21"/>
  <c r="AA68" i="16"/>
  <c r="N68" i="21" s="1"/>
  <c r="AA66" i="16"/>
  <c r="N66" i="21" s="1"/>
  <c r="AA51" i="16"/>
  <c r="N51" i="21" s="1"/>
  <c r="AA50" i="16"/>
  <c r="N50" i="21" s="1"/>
  <c r="N60" i="21"/>
  <c r="AA56" i="16"/>
  <c r="N56" i="21" s="1"/>
  <c r="N69" i="21"/>
  <c r="N67" i="21"/>
  <c r="AA55" i="16"/>
  <c r="N55" i="21" s="1"/>
  <c r="AA62" i="16"/>
  <c r="N62" i="21" s="1"/>
  <c r="AA54" i="16"/>
  <c r="N54" i="21" s="1"/>
  <c r="AA65" i="16"/>
  <c r="N65" i="21" s="1"/>
  <c r="N52" i="21"/>
  <c r="N70" i="21"/>
  <c r="AA64" i="16"/>
  <c r="N64" i="21" s="1"/>
  <c r="M19" i="14"/>
  <c r="B27" i="13"/>
  <c r="N19" i="14"/>
  <c r="L19" i="14"/>
  <c r="C228" i="13"/>
  <c r="B126" i="13"/>
  <c r="B161" i="13"/>
  <c r="C294" i="13"/>
  <c r="B209" i="13"/>
  <c r="C323" i="13"/>
  <c r="C82" i="13"/>
  <c r="C87" i="13"/>
  <c r="B306" i="13"/>
  <c r="C299" i="13"/>
  <c r="C452" i="13"/>
  <c r="C42" i="13"/>
  <c r="C56" i="13"/>
  <c r="B20" i="13"/>
  <c r="B435" i="13"/>
  <c r="B233" i="13"/>
  <c r="B477" i="13"/>
  <c r="B390" i="13"/>
  <c r="B426" i="13"/>
  <c r="B236" i="13"/>
  <c r="B436" i="13"/>
  <c r="B424" i="13"/>
  <c r="C80" i="13"/>
  <c r="B89" i="13"/>
  <c r="B47" i="13"/>
  <c r="B310" i="13"/>
  <c r="C425" i="13"/>
  <c r="B22" i="13"/>
  <c r="B79" i="13"/>
  <c r="B429" i="13"/>
  <c r="B366" i="13"/>
  <c r="C184" i="13"/>
  <c r="B410" i="13"/>
  <c r="B255" i="13"/>
  <c r="B396" i="13"/>
  <c r="B59" i="13"/>
  <c r="B312" i="13"/>
  <c r="C74" i="13"/>
  <c r="C192" i="13"/>
  <c r="C353" i="13"/>
  <c r="C52" i="13"/>
  <c r="C213" i="13"/>
  <c r="C89" i="13"/>
  <c r="B77" i="13"/>
  <c r="C357" i="13"/>
  <c r="C274" i="13"/>
  <c r="C424" i="13"/>
  <c r="C476" i="13"/>
  <c r="C359" i="13"/>
  <c r="B146" i="13"/>
  <c r="C367" i="13"/>
  <c r="B144" i="13"/>
  <c r="B309" i="13"/>
  <c r="B374" i="13"/>
  <c r="B251" i="13"/>
  <c r="B133" i="13"/>
  <c r="B248" i="13"/>
  <c r="C176" i="13"/>
  <c r="C382" i="13"/>
  <c r="C206" i="13"/>
  <c r="C57" i="13"/>
  <c r="B252" i="13"/>
  <c r="C139" i="13"/>
  <c r="C383" i="13"/>
  <c r="B196" i="13"/>
  <c r="C134" i="13"/>
  <c r="C21" i="13"/>
  <c r="C304" i="13"/>
  <c r="C125" i="13"/>
  <c r="C447" i="13"/>
  <c r="C466" i="13"/>
  <c r="B373" i="13"/>
  <c r="B231" i="13"/>
  <c r="B107" i="13"/>
  <c r="B389" i="13"/>
  <c r="B192" i="13"/>
  <c r="B349" i="13"/>
  <c r="B298" i="13"/>
  <c r="B23" i="13"/>
  <c r="C438" i="13"/>
  <c r="C414" i="13"/>
  <c r="B29" i="13"/>
  <c r="C485" i="13"/>
  <c r="B38" i="13"/>
  <c r="C419" i="13"/>
  <c r="C315" i="13"/>
  <c r="B201" i="13"/>
  <c r="B302" i="13"/>
  <c r="B407" i="13"/>
  <c r="B95" i="13"/>
  <c r="B205" i="13"/>
  <c r="C102" i="13"/>
  <c r="C405" i="13"/>
  <c r="B39" i="13"/>
  <c r="B383" i="13"/>
  <c r="C430" i="13"/>
  <c r="B260" i="13"/>
  <c r="C86" i="13"/>
  <c r="C43" i="13"/>
  <c r="C320" i="13"/>
  <c r="C225" i="13"/>
  <c r="B412" i="13"/>
  <c r="C16" i="13"/>
  <c r="C415" i="13"/>
  <c r="B405" i="13"/>
  <c r="B55" i="13"/>
  <c r="B324" i="13"/>
  <c r="B409" i="13"/>
  <c r="C205" i="13"/>
  <c r="B444" i="13"/>
  <c r="B211" i="13"/>
  <c r="C67" i="13"/>
  <c r="C338" i="13"/>
  <c r="B21" i="13"/>
  <c r="B57" i="13"/>
  <c r="C255" i="13"/>
  <c r="B120" i="13"/>
  <c r="B31" i="13"/>
  <c r="B381" i="13"/>
  <c r="B230" i="13"/>
  <c r="C26" i="13"/>
  <c r="C201" i="13"/>
  <c r="B217" i="13"/>
  <c r="B480" i="13"/>
  <c r="B462" i="13"/>
  <c r="B411" i="13"/>
  <c r="B320" i="13"/>
  <c r="B153" i="13"/>
  <c r="B41" i="13"/>
  <c r="C429" i="13"/>
  <c r="C388" i="13"/>
  <c r="C431" i="13"/>
  <c r="C397" i="13"/>
  <c r="B357" i="13"/>
  <c r="B457" i="13"/>
  <c r="B119" i="13"/>
  <c r="B384" i="13"/>
  <c r="C39" i="13"/>
  <c r="B443" i="13"/>
  <c r="C61" i="13"/>
  <c r="B473" i="13"/>
  <c r="B395" i="13"/>
  <c r="B288" i="13"/>
  <c r="C180" i="13"/>
  <c r="C110" i="13"/>
  <c r="C216" i="13"/>
  <c r="C332" i="13"/>
  <c r="C249" i="13"/>
  <c r="C147" i="13"/>
  <c r="C265" i="13"/>
  <c r="C20" i="13"/>
  <c r="C234" i="13"/>
  <c r="B361" i="13"/>
  <c r="C442" i="13"/>
  <c r="B352" i="13"/>
  <c r="C185" i="13"/>
  <c r="B58" i="13"/>
  <c r="B274" i="13"/>
  <c r="B353" i="13"/>
  <c r="B68" i="13"/>
  <c r="C151" i="13"/>
  <c r="C471" i="13"/>
  <c r="C460" i="13"/>
  <c r="C303" i="13"/>
  <c r="B250" i="13"/>
  <c r="C463" i="13"/>
  <c r="B246" i="13"/>
  <c r="C123" i="13"/>
  <c r="B440" i="13"/>
  <c r="B341" i="13"/>
  <c r="B470" i="13"/>
  <c r="C277" i="13"/>
  <c r="B431" i="13"/>
  <c r="C252" i="13"/>
  <c r="C167" i="13"/>
  <c r="B190" i="13"/>
  <c r="B476" i="13"/>
  <c r="B278" i="13"/>
  <c r="B318" i="13"/>
  <c r="C379" i="13"/>
  <c r="B334" i="13"/>
  <c r="B283" i="13"/>
  <c r="C243" i="13"/>
  <c r="B446" i="13"/>
  <c r="C45" i="13"/>
  <c r="C266" i="13"/>
  <c r="C288" i="13"/>
  <c r="C226" i="13"/>
  <c r="B106" i="13"/>
  <c r="B151" i="13"/>
  <c r="C168" i="13"/>
  <c r="B469" i="13"/>
  <c r="B199" i="13"/>
  <c r="B300" i="13"/>
  <c r="C92" i="13"/>
  <c r="C28" i="13"/>
  <c r="C336" i="13"/>
  <c r="B142" i="13"/>
  <c r="C264" i="13"/>
  <c r="C233" i="13"/>
  <c r="B125" i="13"/>
  <c r="C284" i="13"/>
  <c r="C210" i="13"/>
  <c r="B244" i="13"/>
  <c r="C186" i="13"/>
  <c r="C179" i="13"/>
  <c r="B16" i="13"/>
  <c r="B122" i="13"/>
  <c r="B159" i="13"/>
  <c r="B362" i="13"/>
  <c r="B348" i="13"/>
  <c r="C64" i="13"/>
  <c r="B179" i="13"/>
  <c r="B92" i="13"/>
  <c r="B49" i="13"/>
  <c r="B78" i="13"/>
  <c r="B459" i="13"/>
  <c r="B75" i="13"/>
  <c r="C50" i="13"/>
  <c r="C174" i="13"/>
  <c r="C209" i="13"/>
  <c r="C325" i="13"/>
  <c r="C242" i="13"/>
  <c r="C137" i="13"/>
  <c r="C377" i="13"/>
  <c r="B325" i="13"/>
  <c r="B134" i="13"/>
  <c r="B24" i="13"/>
  <c r="B296" i="13"/>
  <c r="C188" i="13"/>
  <c r="C49" i="13"/>
  <c r="B72" i="13"/>
  <c r="C140" i="13"/>
  <c r="C158" i="13"/>
  <c r="C328" i="13"/>
  <c r="C297" i="13"/>
  <c r="C202" i="13"/>
  <c r="C318" i="13"/>
  <c r="C164" i="13"/>
  <c r="B98" i="13"/>
  <c r="C472" i="13"/>
  <c r="C298" i="13"/>
  <c r="C256" i="13"/>
  <c r="B254" i="13"/>
  <c r="B86" i="13"/>
  <c r="C467" i="13"/>
  <c r="B213" i="13"/>
  <c r="B249" i="13"/>
  <c r="C203" i="13"/>
  <c r="B342" i="13"/>
  <c r="B442" i="13"/>
  <c r="B287" i="13"/>
  <c r="B268" i="13"/>
  <c r="B266" i="13"/>
  <c r="C392" i="13"/>
  <c r="B127" i="13"/>
  <c r="C459" i="13"/>
  <c r="B172" i="13"/>
  <c r="B235" i="13"/>
  <c r="B308" i="13"/>
  <c r="B292" i="13"/>
  <c r="C335" i="13"/>
  <c r="C183" i="13"/>
  <c r="C161" i="13"/>
  <c r="C51" i="13"/>
  <c r="C378" i="13"/>
  <c r="C25" i="13"/>
  <c r="C445" i="13"/>
  <c r="C223" i="13"/>
  <c r="C387" i="13"/>
  <c r="B351" i="13"/>
  <c r="C478" i="13"/>
  <c r="C458" i="13"/>
  <c r="B340" i="13"/>
  <c r="B379" i="13"/>
  <c r="C293" i="13"/>
  <c r="C321" i="13"/>
  <c r="C290" i="13"/>
  <c r="C126" i="13"/>
  <c r="B438" i="13"/>
  <c r="B124" i="13"/>
  <c r="B285" i="13"/>
  <c r="B198" i="13"/>
  <c r="B234" i="13"/>
  <c r="B478" i="13"/>
  <c r="B327" i="13"/>
  <c r="B427" i="13"/>
  <c r="C38" i="13"/>
  <c r="C393" i="13"/>
  <c r="B224" i="13"/>
  <c r="C129" i="13"/>
  <c r="B215" i="13"/>
  <c r="C305" i="13"/>
  <c r="C155" i="13"/>
  <c r="C113" i="13"/>
  <c r="C181" i="13"/>
  <c r="C72" i="13"/>
  <c r="C330" i="13"/>
  <c r="C47" i="13"/>
  <c r="B61" i="13"/>
  <c r="C453" i="13"/>
  <c r="B184" i="13"/>
  <c r="C154" i="13"/>
  <c r="C211" i="13"/>
  <c r="C69" i="13"/>
  <c r="C97" i="13"/>
  <c r="C339" i="13"/>
  <c r="B253" i="13"/>
  <c r="C142" i="13"/>
  <c r="B193" i="13"/>
  <c r="C326" i="13"/>
  <c r="C262" i="13"/>
  <c r="B150" i="13"/>
  <c r="B48" i="13"/>
  <c r="B277" i="13"/>
  <c r="B313" i="13"/>
  <c r="B414" i="13"/>
  <c r="B263" i="13"/>
  <c r="B363" i="13"/>
  <c r="B123" i="13"/>
  <c r="B344" i="13"/>
  <c r="C133" i="13"/>
  <c r="C369" i="13"/>
  <c r="C469" i="13"/>
  <c r="C222" i="13"/>
  <c r="C275" i="13"/>
  <c r="C79" i="13"/>
  <c r="C480" i="13"/>
  <c r="C175" i="13"/>
  <c r="B297" i="13"/>
  <c r="B51" i="13"/>
  <c r="B454" i="13"/>
  <c r="C148" i="13"/>
  <c r="B335" i="13"/>
  <c r="B460" i="13"/>
  <c r="B464" i="13"/>
  <c r="C165" i="13"/>
  <c r="B458" i="13"/>
  <c r="C241" i="13"/>
  <c r="B36" i="13"/>
  <c r="C98" i="13"/>
  <c r="C171" i="13"/>
  <c r="C60" i="13"/>
  <c r="C19" i="13"/>
  <c r="C88" i="13"/>
  <c r="C354" i="13"/>
  <c r="C440" i="13"/>
  <c r="B73" i="13"/>
  <c r="C461" i="13"/>
  <c r="C287" i="13"/>
  <c r="C83" i="13"/>
  <c r="C398" i="13"/>
  <c r="C220" i="13"/>
  <c r="C281" i="13"/>
  <c r="C302" i="13"/>
  <c r="B82" i="13"/>
  <c r="B223" i="13"/>
  <c r="B239" i="13"/>
  <c r="B481" i="13"/>
  <c r="B371" i="13"/>
  <c r="B259" i="13"/>
  <c r="B322" i="13"/>
  <c r="C153" i="13"/>
  <c r="B83" i="13"/>
  <c r="C219" i="13"/>
  <c r="C470" i="13"/>
  <c r="C81" i="13"/>
  <c r="C239" i="13"/>
  <c r="B377" i="13"/>
  <c r="B167" i="13"/>
  <c r="B397" i="13"/>
  <c r="B245" i="13"/>
  <c r="C200" i="13"/>
  <c r="C40" i="13"/>
  <c r="C31" i="13"/>
  <c r="B295" i="13"/>
  <c r="C127" i="13"/>
  <c r="B468" i="13"/>
  <c r="B117" i="13"/>
  <c r="B32" i="13"/>
  <c r="C373" i="13"/>
  <c r="C170" i="13"/>
  <c r="C309" i="13"/>
  <c r="C63" i="13"/>
  <c r="B181" i="13"/>
  <c r="C370" i="13"/>
  <c r="B111" i="13"/>
  <c r="B350" i="13"/>
  <c r="C84" i="13"/>
  <c r="B432" i="13"/>
  <c r="C361" i="13"/>
  <c r="B482" i="13"/>
  <c r="C214" i="13"/>
  <c r="C316" i="13"/>
  <c r="C291" i="13"/>
  <c r="B34" i="13"/>
  <c r="B15" i="13"/>
  <c r="C411" i="13"/>
  <c r="C300" i="13"/>
  <c r="C238" i="13"/>
  <c r="C215" i="13"/>
  <c r="B437" i="13"/>
  <c r="B170" i="13"/>
  <c r="B413" i="13"/>
  <c r="B207" i="13"/>
  <c r="C446" i="13"/>
  <c r="C199" i="13"/>
  <c r="C395" i="13"/>
  <c r="C423" i="13"/>
  <c r="C247" i="13"/>
  <c r="C106" i="13"/>
  <c r="C365" i="13"/>
  <c r="C236" i="13"/>
  <c r="C145" i="13"/>
  <c r="C104" i="13"/>
  <c r="C173" i="13"/>
  <c r="B45" i="13"/>
  <c r="C437" i="13"/>
  <c r="B54" i="13"/>
  <c r="C435" i="13"/>
  <c r="C434" i="13"/>
  <c r="B88" i="13"/>
  <c r="B281" i="13"/>
  <c r="C432" i="13"/>
  <c r="B44" i="13"/>
  <c r="C399" i="13"/>
  <c r="B185" i="13"/>
  <c r="B421" i="13"/>
  <c r="B364" i="13"/>
  <c r="C152" i="13"/>
  <c r="C402" i="13"/>
  <c r="B85" i="13"/>
  <c r="B121" i="13"/>
  <c r="B26" i="13"/>
  <c r="C409" i="13"/>
  <c r="B28" i="13"/>
  <c r="B445" i="13"/>
  <c r="B87" i="13"/>
  <c r="C355" i="13"/>
  <c r="B359" i="13"/>
  <c r="B479" i="13"/>
  <c r="B96" i="13"/>
  <c r="B282" i="13"/>
  <c r="C474" i="13"/>
  <c r="B439" i="13"/>
  <c r="B475" i="13"/>
  <c r="B212" i="13"/>
  <c r="C162" i="13"/>
  <c r="C27" i="13"/>
  <c r="C296" i="13"/>
  <c r="B345" i="13"/>
  <c r="C408" i="13"/>
  <c r="B448" i="13"/>
  <c r="C159" i="13"/>
  <c r="C58" i="13"/>
  <c r="C337" i="13"/>
  <c r="C391" i="13"/>
  <c r="C114" i="13"/>
  <c r="C420" i="13"/>
  <c r="C372" i="13"/>
  <c r="C130" i="13"/>
  <c r="C343" i="13"/>
  <c r="B138" i="13"/>
  <c r="B104" i="13"/>
  <c r="B140" i="13"/>
  <c r="B115" i="13"/>
  <c r="B406" i="13"/>
  <c r="C112" i="13"/>
  <c r="C360" i="13"/>
  <c r="B202" i="13"/>
  <c r="B367" i="13"/>
  <c r="C34" i="13"/>
  <c r="B388" i="13"/>
  <c r="C376" i="13"/>
  <c r="B262" i="13"/>
  <c r="B286" i="13"/>
  <c r="B276" i="13"/>
  <c r="B423" i="13"/>
  <c r="B267" i="13"/>
  <c r="B171" i="13"/>
  <c r="B216" i="13"/>
  <c r="B360" i="13"/>
  <c r="C59" i="13"/>
  <c r="C204" i="13"/>
  <c r="C103" i="13"/>
  <c r="C282" i="13"/>
  <c r="B160" i="13"/>
  <c r="B35" i="13"/>
  <c r="B265" i="13"/>
  <c r="C177" i="13"/>
  <c r="C286" i="13"/>
  <c r="C371" i="13"/>
  <c r="C263" i="13"/>
  <c r="C385" i="13"/>
  <c r="B154" i="13"/>
  <c r="B56" i="13"/>
  <c r="B156" i="13"/>
  <c r="B317" i="13"/>
  <c r="B147" i="13"/>
  <c r="C244" i="13"/>
  <c r="C272" i="13"/>
  <c r="C279" i="13"/>
  <c r="C187" i="13"/>
  <c r="B441" i="13"/>
  <c r="B391" i="13"/>
  <c r="B162" i="13"/>
  <c r="C78" i="13"/>
  <c r="C132" i="13"/>
  <c r="B434" i="13"/>
  <c r="B291" i="13"/>
  <c r="B346" i="13"/>
  <c r="B191" i="13"/>
  <c r="B43" i="13"/>
  <c r="B284" i="13"/>
  <c r="C150" i="13"/>
  <c r="C128" i="13"/>
  <c r="C17" i="13"/>
  <c r="C289" i="13"/>
  <c r="B232" i="13"/>
  <c r="C312" i="13"/>
  <c r="C29" i="13"/>
  <c r="C111" i="13"/>
  <c r="B218" i="13"/>
  <c r="B375" i="13"/>
  <c r="B399" i="13"/>
  <c r="C156" i="13"/>
  <c r="C90" i="13"/>
  <c r="B220" i="13"/>
  <c r="B404" i="13"/>
  <c r="C75" i="13"/>
  <c r="C91" i="13"/>
  <c r="C344" i="13"/>
  <c r="C119" i="13"/>
  <c r="C306" i="13"/>
  <c r="C384" i="13"/>
  <c r="B303" i="13"/>
  <c r="C115" i="13"/>
  <c r="B378" i="13"/>
  <c r="C55" i="13"/>
  <c r="C389" i="13"/>
  <c r="B157" i="13"/>
  <c r="B130" i="13"/>
  <c r="B166" i="13"/>
  <c r="B64" i="13"/>
  <c r="B229" i="13"/>
  <c r="B329" i="13"/>
  <c r="B173" i="13"/>
  <c r="B422" i="13"/>
  <c r="C341" i="13"/>
  <c r="B13" i="13"/>
  <c r="C231" i="13"/>
  <c r="B206" i="13"/>
  <c r="B103" i="13"/>
  <c r="C96" i="13"/>
  <c r="C331" i="13"/>
  <c r="B187" i="13"/>
  <c r="C141" i="13"/>
  <c r="B433" i="13"/>
  <c r="C212" i="13"/>
  <c r="B465" i="13"/>
  <c r="C295" i="13"/>
  <c r="B301" i="13"/>
  <c r="B343" i="13"/>
  <c r="C364" i="13"/>
  <c r="C109" i="13"/>
  <c r="B112" i="13"/>
  <c r="B222" i="13"/>
  <c r="B416" i="13"/>
  <c r="C400" i="13"/>
  <c r="C30" i="13"/>
  <c r="C190" i="13"/>
  <c r="B53" i="13"/>
  <c r="C322" i="13"/>
  <c r="C346" i="13"/>
  <c r="C462" i="13"/>
  <c r="C15" i="13"/>
  <c r="B247" i="13"/>
  <c r="C254" i="13"/>
  <c r="B332" i="13"/>
  <c r="C352" i="13"/>
  <c r="B358" i="13"/>
  <c r="C257" i="13"/>
  <c r="C428" i="13"/>
  <c r="B261" i="13"/>
  <c r="C479" i="13"/>
  <c r="C381" i="13"/>
  <c r="B299" i="13"/>
  <c r="C14" i="13"/>
  <c r="C407" i="13"/>
  <c r="B305" i="13"/>
  <c r="C94" i="13"/>
  <c r="C394" i="13"/>
  <c r="C118" i="13"/>
  <c r="C347" i="13"/>
  <c r="B165" i="13"/>
  <c r="C217" i="13"/>
  <c r="B101" i="13"/>
  <c r="B487" i="13"/>
  <c r="C131" i="13"/>
  <c r="B326" i="13"/>
  <c r="B455" i="13"/>
  <c r="C258" i="13"/>
  <c r="C250" i="13"/>
  <c r="B333" i="13"/>
  <c r="C482" i="13"/>
  <c r="C116" i="13"/>
  <c r="C457" i="13"/>
  <c r="B42" i="13"/>
  <c r="C444" i="13"/>
  <c r="C475" i="13"/>
  <c r="C41" i="13"/>
  <c r="B118" i="13"/>
  <c r="B330" i="13"/>
  <c r="B270" i="13"/>
  <c r="B180" i="13"/>
  <c r="C451" i="13"/>
  <c r="B400" i="13"/>
  <c r="C246" i="13"/>
  <c r="B376" i="13"/>
  <c r="B311" i="13"/>
  <c r="C314" i="13"/>
  <c r="C144" i="13"/>
  <c r="B19" i="13"/>
  <c r="B393" i="13"/>
  <c r="C412" i="13"/>
  <c r="C46" i="13"/>
  <c r="C191" i="13"/>
  <c r="B214" i="13"/>
  <c r="B408" i="13"/>
  <c r="C70" i="13"/>
  <c r="C261" i="13"/>
  <c r="B152" i="13"/>
  <c r="B90" i="13"/>
  <c r="B97" i="13"/>
  <c r="C348" i="13"/>
  <c r="B347" i="13"/>
  <c r="C464" i="13"/>
  <c r="C351" i="13"/>
  <c r="C245" i="13"/>
  <c r="C313" i="13"/>
  <c r="C443" i="13"/>
  <c r="C22" i="13"/>
  <c r="C37" i="13"/>
  <c r="C24" i="13"/>
  <c r="B382" i="13"/>
  <c r="B74" i="13"/>
  <c r="B485" i="13"/>
  <c r="B70" i="13"/>
  <c r="B143" i="13"/>
  <c r="C310" i="13"/>
  <c r="B208" i="13"/>
  <c r="B398" i="13"/>
  <c r="C345" i="13"/>
  <c r="B256" i="13"/>
  <c r="C421" i="13"/>
  <c r="B137" i="13"/>
  <c r="B25" i="13"/>
  <c r="C136" i="13"/>
  <c r="C149" i="13"/>
  <c r="B463" i="13"/>
  <c r="B319" i="13"/>
  <c r="C363" i="13"/>
  <c r="C105" i="13"/>
  <c r="B221" i="13"/>
  <c r="C270" i="13"/>
  <c r="C441" i="13"/>
  <c r="B141" i="13"/>
  <c r="C135" i="13"/>
  <c r="B149" i="13"/>
  <c r="C280" i="13"/>
  <c r="C76" i="13"/>
  <c r="C193" i="13"/>
  <c r="B69" i="13"/>
  <c r="B452" i="13"/>
  <c r="C248" i="13"/>
  <c r="B237" i="13"/>
  <c r="C143" i="13"/>
  <c r="B372" i="13"/>
  <c r="B182" i="13"/>
  <c r="C350" i="13"/>
  <c r="B128" i="13"/>
  <c r="C427" i="13"/>
  <c r="B175" i="13"/>
  <c r="B315" i="13"/>
  <c r="C227" i="13"/>
  <c r="B189" i="13"/>
  <c r="C403" i="13"/>
  <c r="B183" i="13"/>
  <c r="B155" i="13"/>
  <c r="B453" i="13"/>
  <c r="C197" i="13"/>
  <c r="C486" i="13"/>
  <c r="B114" i="13"/>
  <c r="B280" i="13"/>
  <c r="C327" i="13"/>
  <c r="B116" i="13"/>
  <c r="B163" i="13"/>
  <c r="B238" i="13"/>
  <c r="B461" i="13"/>
  <c r="C268" i="13"/>
  <c r="B168" i="13"/>
  <c r="B314" i="13"/>
  <c r="C380" i="13"/>
  <c r="C122" i="13"/>
  <c r="C178" i="13"/>
  <c r="C334" i="13"/>
  <c r="C454" i="13"/>
  <c r="C374" i="13"/>
  <c r="B91" i="13"/>
  <c r="C71" i="13"/>
  <c r="C319" i="13"/>
  <c r="C172" i="13"/>
  <c r="C157" i="13"/>
  <c r="C218" i="13"/>
  <c r="C54" i="13"/>
  <c r="C456" i="13"/>
  <c r="C107" i="13"/>
  <c r="C416" i="13"/>
  <c r="C169" i="13"/>
  <c r="B40" i="13"/>
  <c r="B186" i="13"/>
  <c r="B269" i="13"/>
  <c r="C232" i="13"/>
  <c r="B450" i="13"/>
  <c r="C307" i="13"/>
  <c r="C235" i="13"/>
  <c r="C366" i="13"/>
  <c r="C93" i="13"/>
  <c r="B102" i="13"/>
  <c r="B18" i="13"/>
  <c r="B425" i="13"/>
  <c r="C73" i="13"/>
  <c r="C124" i="13"/>
  <c r="C386" i="13"/>
  <c r="C208" i="13"/>
  <c r="B204" i="13"/>
  <c r="B428" i="13"/>
  <c r="B365" i="13"/>
  <c r="B336" i="13"/>
  <c r="C477" i="13"/>
  <c r="C18" i="13"/>
  <c r="B99" i="13"/>
  <c r="C95" i="13"/>
  <c r="C33" i="13"/>
  <c r="B472" i="13"/>
  <c r="C273" i="13"/>
  <c r="B169" i="13"/>
  <c r="B279" i="13"/>
  <c r="B449" i="13"/>
  <c r="B80" i="13"/>
  <c r="B108" i="13"/>
  <c r="C448" i="13"/>
  <c r="B293" i="13"/>
  <c r="C362" i="13"/>
  <c r="B93" i="13"/>
  <c r="C229" i="13"/>
  <c r="B109" i="13"/>
  <c r="B294" i="13"/>
  <c r="B394" i="13"/>
  <c r="B219" i="13"/>
  <c r="C166" i="13"/>
  <c r="C342" i="13"/>
  <c r="B471" i="13"/>
  <c r="B203" i="13"/>
  <c r="B66" i="13"/>
  <c r="C48" i="13"/>
  <c r="B136" i="13"/>
  <c r="B60" i="13"/>
  <c r="B271" i="13"/>
  <c r="B486" i="13"/>
  <c r="C85" i="13"/>
  <c r="C329" i="13"/>
  <c r="C450" i="13"/>
  <c r="B415" i="13"/>
  <c r="C101" i="13"/>
  <c r="C240" i="13"/>
  <c r="C410" i="13"/>
  <c r="B474" i="13"/>
  <c r="C401" i="13"/>
  <c r="B447" i="13"/>
  <c r="C483" i="13"/>
  <c r="C138" i="13"/>
  <c r="C68" i="13"/>
  <c r="C224" i="13"/>
  <c r="B37" i="13"/>
  <c r="C194" i="13"/>
  <c r="B331" i="13"/>
  <c r="C160" i="13"/>
  <c r="C368" i="13"/>
  <c r="C121" i="13"/>
  <c r="B272" i="13"/>
  <c r="B76" i="13"/>
  <c r="B430" i="13"/>
  <c r="B50" i="13"/>
  <c r="B197" i="13"/>
  <c r="C324" i="13"/>
  <c r="B105" i="13"/>
  <c r="C62" i="13"/>
  <c r="C473" i="13"/>
  <c r="B63" i="13"/>
  <c r="B228" i="13"/>
  <c r="B14" i="13"/>
  <c r="B307" i="13"/>
  <c r="C108" i="13"/>
  <c r="C44" i="13"/>
  <c r="B226" i="13"/>
  <c r="B402" i="13"/>
  <c r="B17" i="13"/>
  <c r="B337" i="13"/>
  <c r="C53" i="13"/>
  <c r="B145" i="13"/>
  <c r="B33" i="13"/>
  <c r="C163" i="13"/>
  <c r="B355" i="13"/>
  <c r="C484" i="13"/>
  <c r="C468" i="13"/>
  <c r="B129" i="13"/>
  <c r="B380" i="13"/>
  <c r="C278" i="13"/>
  <c r="B273" i="13"/>
  <c r="C422" i="13"/>
  <c r="B339" i="13"/>
  <c r="B131" i="13"/>
  <c r="B225" i="13"/>
  <c r="C390" i="13"/>
  <c r="B451" i="13"/>
  <c r="B289" i="13"/>
  <c r="C455" i="13"/>
  <c r="C292" i="13"/>
  <c r="B81" i="13"/>
  <c r="C487" i="13"/>
  <c r="C198" i="13"/>
  <c r="B258" i="13"/>
  <c r="B387" i="13"/>
  <c r="B210" i="13"/>
  <c r="B241" i="13"/>
  <c r="B243" i="13"/>
  <c r="C251" i="13"/>
  <c r="C237" i="13"/>
  <c r="B242" i="13"/>
  <c r="C301" i="13"/>
  <c r="E13" i="13"/>
  <c r="D13" i="13"/>
  <c r="F13" i="13"/>
  <c r="G13" i="13"/>
  <c r="C340" i="13"/>
  <c r="B323" i="13"/>
  <c r="C283" i="13"/>
  <c r="C481" i="13"/>
  <c r="C259" i="13"/>
  <c r="B401" i="13"/>
  <c r="C146" i="13"/>
  <c r="C99" i="13"/>
  <c r="B368" i="13"/>
  <c r="B52" i="13"/>
  <c r="C311" i="13"/>
  <c r="C230" i="13"/>
  <c r="C439" i="13"/>
  <c r="B484" i="13"/>
  <c r="C396" i="13"/>
  <c r="B164" i="13"/>
  <c r="C271" i="13"/>
  <c r="C349" i="13"/>
  <c r="B403" i="13"/>
  <c r="C276" i="13"/>
  <c r="C404" i="13"/>
  <c r="C317" i="13"/>
  <c r="C333" i="13"/>
  <c r="B370" i="13"/>
  <c r="B338" i="13"/>
  <c r="C436" i="13"/>
  <c r="B264" i="13"/>
  <c r="B467" i="13"/>
  <c r="B62" i="13"/>
  <c r="B290" i="13"/>
  <c r="B328" i="13"/>
  <c r="C269" i="13"/>
  <c r="B456" i="13"/>
  <c r="B417" i="13"/>
  <c r="B158" i="13"/>
  <c r="C417" i="13"/>
  <c r="B356" i="13"/>
  <c r="B195" i="13"/>
  <c r="B240" i="13"/>
  <c r="B188" i="13"/>
  <c r="B466" i="13"/>
  <c r="C253" i="13"/>
  <c r="C196" i="13"/>
  <c r="C426" i="13"/>
  <c r="C375" i="13"/>
  <c r="B177" i="13"/>
  <c r="C260" i="13"/>
  <c r="B65" i="13"/>
  <c r="B148" i="13"/>
  <c r="C413" i="13"/>
  <c r="C189" i="13"/>
  <c r="B369" i="13"/>
  <c r="B418" i="13"/>
  <c r="C356" i="13"/>
  <c r="B100" i="13"/>
  <c r="C65" i="13"/>
  <c r="C308" i="13"/>
  <c r="B132" i="13"/>
  <c r="C358" i="13"/>
  <c r="C36" i="13"/>
  <c r="C23" i="13"/>
  <c r="B385" i="13"/>
  <c r="C195" i="13"/>
  <c r="B84" i="13"/>
  <c r="C182" i="13"/>
  <c r="C418" i="13"/>
  <c r="C449" i="13"/>
  <c r="B392" i="13"/>
  <c r="B483" i="13"/>
  <c r="B354" i="13"/>
  <c r="B316" i="13"/>
  <c r="B419" i="13"/>
  <c r="C100" i="13"/>
  <c r="C221" i="13"/>
  <c r="B200" i="13"/>
  <c r="C267" i="13"/>
  <c r="C32" i="13"/>
  <c r="B176" i="13"/>
  <c r="B94" i="13"/>
  <c r="C117" i="13"/>
  <c r="B178" i="13"/>
  <c r="B257" i="13"/>
  <c r="B30" i="13"/>
  <c r="B227" i="13"/>
  <c r="C465" i="13"/>
  <c r="B275" i="13"/>
  <c r="C285" i="13"/>
  <c r="C66" i="13"/>
  <c r="B386" i="13"/>
  <c r="B321" i="13"/>
  <c r="B113" i="13"/>
  <c r="B420" i="13"/>
  <c r="B135" i="13"/>
  <c r="B174" i="13"/>
  <c r="B46" i="13"/>
  <c r="B67" i="13"/>
  <c r="B139" i="13"/>
  <c r="C35" i="13"/>
  <c r="C207" i="13"/>
  <c r="C77" i="13"/>
  <c r="B110" i="13"/>
  <c r="B194" i="13"/>
  <c r="B304" i="13"/>
  <c r="C433" i="13"/>
  <c r="C406" i="13"/>
  <c r="B71" i="13"/>
  <c r="C120" i="13"/>
  <c r="E25" i="14"/>
  <c r="I21" i="14" s="1"/>
  <c r="I20" i="14"/>
  <c r="J21" i="14" l="1"/>
  <c r="E207" i="13"/>
  <c r="G207" i="13"/>
  <c r="F207" i="13"/>
  <c r="D207" i="13"/>
  <c r="E195" i="13"/>
  <c r="G195" i="13"/>
  <c r="D195" i="13"/>
  <c r="F195" i="13"/>
  <c r="G283" i="13"/>
  <c r="E283" i="13"/>
  <c r="F283" i="13"/>
  <c r="D283" i="13"/>
  <c r="E324" i="13"/>
  <c r="F324" i="13"/>
  <c r="D324" i="13"/>
  <c r="G324" i="13"/>
  <c r="F329" i="13"/>
  <c r="G329" i="13"/>
  <c r="E329" i="13"/>
  <c r="D329" i="13"/>
  <c r="D33" i="13"/>
  <c r="E33" i="13"/>
  <c r="F33" i="13"/>
  <c r="G33" i="13"/>
  <c r="F374" i="13"/>
  <c r="G374" i="13"/>
  <c r="D374" i="13"/>
  <c r="E374" i="13"/>
  <c r="G486" i="13"/>
  <c r="F486" i="13"/>
  <c r="E486" i="13"/>
  <c r="D486" i="13"/>
  <c r="D350" i="13"/>
  <c r="F350" i="13"/>
  <c r="G350" i="13"/>
  <c r="E350" i="13"/>
  <c r="D24" i="13"/>
  <c r="F24" i="13"/>
  <c r="G24" i="13"/>
  <c r="E24" i="13"/>
  <c r="E217" i="13"/>
  <c r="F217" i="13"/>
  <c r="G217" i="13"/>
  <c r="D217" i="13"/>
  <c r="G15" i="13"/>
  <c r="D15" i="13"/>
  <c r="E15" i="13"/>
  <c r="F15" i="13"/>
  <c r="D389" i="13"/>
  <c r="E389" i="13"/>
  <c r="G389" i="13"/>
  <c r="F389" i="13"/>
  <c r="E312" i="13"/>
  <c r="F312" i="13"/>
  <c r="D312" i="13"/>
  <c r="G312" i="13"/>
  <c r="G132" i="13"/>
  <c r="E132" i="13"/>
  <c r="D132" i="13"/>
  <c r="F132" i="13"/>
  <c r="G371" i="13"/>
  <c r="E371" i="13"/>
  <c r="F371" i="13"/>
  <c r="D371" i="13"/>
  <c r="F337" i="13"/>
  <c r="G337" i="13"/>
  <c r="E337" i="13"/>
  <c r="D337" i="13"/>
  <c r="G474" i="13"/>
  <c r="F474" i="13"/>
  <c r="E474" i="13"/>
  <c r="D474" i="13"/>
  <c r="F435" i="13"/>
  <c r="G435" i="13"/>
  <c r="D435" i="13"/>
  <c r="E435" i="13"/>
  <c r="G395" i="13"/>
  <c r="D395" i="13"/>
  <c r="E395" i="13"/>
  <c r="F395" i="13"/>
  <c r="G469" i="13"/>
  <c r="F469" i="13"/>
  <c r="E469" i="13"/>
  <c r="D469" i="13"/>
  <c r="D262" i="13"/>
  <c r="F262" i="13"/>
  <c r="E262" i="13"/>
  <c r="G262" i="13"/>
  <c r="G293" i="13"/>
  <c r="F293" i="13"/>
  <c r="E293" i="13"/>
  <c r="D293" i="13"/>
  <c r="E137" i="13"/>
  <c r="F137" i="13"/>
  <c r="G137" i="13"/>
  <c r="D137" i="13"/>
  <c r="D64" i="13"/>
  <c r="F64" i="13"/>
  <c r="G64" i="13"/>
  <c r="E64" i="13"/>
  <c r="D28" i="13"/>
  <c r="F28" i="13"/>
  <c r="G28" i="13"/>
  <c r="E28" i="13"/>
  <c r="G277" i="13"/>
  <c r="F277" i="13"/>
  <c r="E277" i="13"/>
  <c r="D277" i="13"/>
  <c r="E185" i="13"/>
  <c r="F185" i="13"/>
  <c r="G185" i="13"/>
  <c r="D185" i="13"/>
  <c r="G180" i="13"/>
  <c r="E180" i="13"/>
  <c r="D180" i="13"/>
  <c r="F180" i="13"/>
  <c r="E255" i="13"/>
  <c r="G255" i="13"/>
  <c r="F255" i="13"/>
  <c r="D255" i="13"/>
  <c r="G415" i="13"/>
  <c r="D415" i="13"/>
  <c r="E415" i="13"/>
  <c r="F415" i="13"/>
  <c r="G383" i="13"/>
  <c r="D383" i="13"/>
  <c r="E383" i="13"/>
  <c r="F383" i="13"/>
  <c r="F353" i="13"/>
  <c r="G353" i="13"/>
  <c r="E353" i="13"/>
  <c r="D353" i="13"/>
  <c r="G87" i="13"/>
  <c r="D87" i="13"/>
  <c r="E87" i="13"/>
  <c r="F87" i="13"/>
  <c r="E221" i="13"/>
  <c r="F221" i="13"/>
  <c r="G221" i="13"/>
  <c r="D221" i="13"/>
  <c r="F418" i="13"/>
  <c r="G418" i="13"/>
  <c r="D418" i="13"/>
  <c r="E418" i="13"/>
  <c r="E356" i="13"/>
  <c r="F356" i="13"/>
  <c r="D356" i="13"/>
  <c r="G356" i="13"/>
  <c r="D413" i="13"/>
  <c r="E413" i="13"/>
  <c r="G413" i="13"/>
  <c r="F413" i="13"/>
  <c r="E253" i="13"/>
  <c r="F253" i="13"/>
  <c r="G253" i="13"/>
  <c r="D253" i="13"/>
  <c r="F436" i="13"/>
  <c r="D436" i="13"/>
  <c r="G436" i="13"/>
  <c r="E436" i="13"/>
  <c r="F317" i="13"/>
  <c r="G317" i="13"/>
  <c r="E317" i="13"/>
  <c r="D317" i="13"/>
  <c r="F349" i="13"/>
  <c r="G349" i="13"/>
  <c r="E349" i="13"/>
  <c r="D349" i="13"/>
  <c r="E237" i="13"/>
  <c r="F237" i="13"/>
  <c r="G237" i="13"/>
  <c r="D237" i="13"/>
  <c r="G487" i="13"/>
  <c r="F487" i="13"/>
  <c r="D487" i="13"/>
  <c r="E487" i="13"/>
  <c r="D278" i="13"/>
  <c r="F278" i="13"/>
  <c r="E278" i="13"/>
  <c r="G278" i="13"/>
  <c r="G484" i="13"/>
  <c r="E484" i="13"/>
  <c r="F484" i="13"/>
  <c r="D484" i="13"/>
  <c r="G473" i="13"/>
  <c r="F473" i="13"/>
  <c r="E473" i="13"/>
  <c r="D473" i="13"/>
  <c r="F68" i="13"/>
  <c r="D68" i="13"/>
  <c r="G68" i="13"/>
  <c r="E68" i="13"/>
  <c r="D401" i="13"/>
  <c r="E401" i="13"/>
  <c r="G401" i="13"/>
  <c r="F401" i="13"/>
  <c r="D101" i="13"/>
  <c r="E101" i="13"/>
  <c r="F101" i="13"/>
  <c r="G101" i="13"/>
  <c r="D85" i="13"/>
  <c r="E85" i="13"/>
  <c r="F85" i="13"/>
  <c r="G85" i="13"/>
  <c r="G95" i="13"/>
  <c r="D95" i="13"/>
  <c r="E95" i="13"/>
  <c r="F95" i="13"/>
  <c r="E208" i="13"/>
  <c r="G208" i="13"/>
  <c r="D208" i="13"/>
  <c r="F208" i="13"/>
  <c r="D366" i="13"/>
  <c r="F366" i="13"/>
  <c r="G366" i="13"/>
  <c r="E366" i="13"/>
  <c r="F232" i="13"/>
  <c r="E232" i="13"/>
  <c r="D232" i="13"/>
  <c r="G232" i="13"/>
  <c r="E169" i="13"/>
  <c r="F169" i="13"/>
  <c r="G169" i="13"/>
  <c r="D169" i="13"/>
  <c r="F54" i="13"/>
  <c r="D54" i="13"/>
  <c r="E54" i="13"/>
  <c r="G54" i="13"/>
  <c r="G319" i="13"/>
  <c r="E319" i="13"/>
  <c r="F319" i="13"/>
  <c r="D319" i="13"/>
  <c r="G454" i="13"/>
  <c r="F454" i="13"/>
  <c r="E454" i="13"/>
  <c r="D454" i="13"/>
  <c r="G380" i="13"/>
  <c r="D380" i="13"/>
  <c r="F380" i="13"/>
  <c r="E380" i="13"/>
  <c r="G327" i="13"/>
  <c r="F327" i="13"/>
  <c r="E327" i="13"/>
  <c r="D327" i="13"/>
  <c r="E197" i="13"/>
  <c r="F197" i="13"/>
  <c r="G197" i="13"/>
  <c r="D197" i="13"/>
  <c r="G403" i="13"/>
  <c r="D403" i="13"/>
  <c r="E403" i="13"/>
  <c r="F403" i="13"/>
  <c r="F248" i="13"/>
  <c r="E248" i="13"/>
  <c r="D248" i="13"/>
  <c r="G248" i="13"/>
  <c r="D76" i="13"/>
  <c r="F76" i="13"/>
  <c r="G76" i="13"/>
  <c r="E76" i="13"/>
  <c r="D105" i="13"/>
  <c r="E105" i="13"/>
  <c r="F105" i="13"/>
  <c r="G105" i="13"/>
  <c r="E149" i="13"/>
  <c r="F149" i="13"/>
  <c r="G149" i="13"/>
  <c r="D149" i="13"/>
  <c r="D421" i="13"/>
  <c r="E421" i="13"/>
  <c r="G421" i="13"/>
  <c r="F421" i="13"/>
  <c r="D37" i="13"/>
  <c r="E37" i="13"/>
  <c r="F37" i="13"/>
  <c r="G37" i="13"/>
  <c r="E245" i="13"/>
  <c r="F245" i="13"/>
  <c r="G245" i="13"/>
  <c r="D245" i="13"/>
  <c r="G348" i="13"/>
  <c r="E348" i="13"/>
  <c r="D348" i="13"/>
  <c r="F348" i="13"/>
  <c r="G261" i="13"/>
  <c r="F261" i="13"/>
  <c r="E261" i="13"/>
  <c r="D261" i="13"/>
  <c r="E191" i="13"/>
  <c r="G191" i="13"/>
  <c r="D191" i="13"/>
  <c r="F191" i="13"/>
  <c r="D41" i="13"/>
  <c r="E41" i="13"/>
  <c r="F41" i="13"/>
  <c r="G41" i="13"/>
  <c r="G457" i="13"/>
  <c r="F457" i="13"/>
  <c r="E457" i="13"/>
  <c r="D457" i="13"/>
  <c r="D250" i="13"/>
  <c r="F250" i="13"/>
  <c r="E250" i="13"/>
  <c r="G250" i="13"/>
  <c r="D131" i="13"/>
  <c r="E131" i="13"/>
  <c r="F131" i="13"/>
  <c r="G131" i="13"/>
  <c r="E94" i="13"/>
  <c r="F94" i="13"/>
  <c r="G94" i="13"/>
  <c r="D94" i="13"/>
  <c r="F428" i="13"/>
  <c r="D428" i="13"/>
  <c r="G428" i="13"/>
  <c r="E428" i="13"/>
  <c r="G462" i="13"/>
  <c r="F462" i="13"/>
  <c r="E462" i="13"/>
  <c r="D462" i="13"/>
  <c r="D190" i="13"/>
  <c r="F190" i="13"/>
  <c r="E190" i="13"/>
  <c r="G190" i="13"/>
  <c r="G212" i="13"/>
  <c r="E212" i="13"/>
  <c r="D212" i="13"/>
  <c r="F212" i="13"/>
  <c r="G331" i="13"/>
  <c r="E331" i="13"/>
  <c r="F331" i="13"/>
  <c r="D331" i="13"/>
  <c r="E231" i="13"/>
  <c r="G231" i="13"/>
  <c r="F231" i="13"/>
  <c r="D231" i="13"/>
  <c r="G55" i="13"/>
  <c r="D55" i="13"/>
  <c r="E55" i="13"/>
  <c r="F55" i="13"/>
  <c r="G384" i="13"/>
  <c r="D384" i="13"/>
  <c r="F384" i="13"/>
  <c r="E384" i="13"/>
  <c r="G91" i="13"/>
  <c r="D91" i="13"/>
  <c r="F91" i="13"/>
  <c r="E91" i="13"/>
  <c r="E90" i="13"/>
  <c r="F90" i="13"/>
  <c r="G90" i="13"/>
  <c r="D90" i="13"/>
  <c r="D150" i="13"/>
  <c r="F150" i="13"/>
  <c r="G150" i="13"/>
  <c r="E150" i="13"/>
  <c r="E78" i="13"/>
  <c r="F78" i="13"/>
  <c r="G78" i="13"/>
  <c r="D78" i="13"/>
  <c r="E187" i="13"/>
  <c r="G187" i="13"/>
  <c r="D187" i="13"/>
  <c r="F187" i="13"/>
  <c r="D286" i="13"/>
  <c r="F286" i="13"/>
  <c r="G286" i="13"/>
  <c r="E286" i="13"/>
  <c r="G59" i="13"/>
  <c r="D59" i="13"/>
  <c r="F59" i="13"/>
  <c r="E59" i="13"/>
  <c r="G420" i="13"/>
  <c r="D420" i="13"/>
  <c r="F420" i="13"/>
  <c r="E420" i="13"/>
  <c r="E58" i="13"/>
  <c r="F58" i="13"/>
  <c r="G58" i="13"/>
  <c r="D58" i="13"/>
  <c r="G355" i="13"/>
  <c r="E355" i="13"/>
  <c r="F355" i="13"/>
  <c r="D355" i="13"/>
  <c r="D409" i="13"/>
  <c r="E409" i="13"/>
  <c r="G409" i="13"/>
  <c r="F409" i="13"/>
  <c r="F402" i="13"/>
  <c r="G402" i="13"/>
  <c r="D402" i="13"/>
  <c r="E402" i="13"/>
  <c r="D104" i="13"/>
  <c r="F104" i="13"/>
  <c r="G104" i="13"/>
  <c r="E104" i="13"/>
  <c r="E106" i="13"/>
  <c r="F106" i="13"/>
  <c r="G106" i="13"/>
  <c r="D106" i="13"/>
  <c r="E199" i="13"/>
  <c r="G199" i="13"/>
  <c r="D199" i="13"/>
  <c r="F199" i="13"/>
  <c r="G300" i="13"/>
  <c r="E300" i="13"/>
  <c r="D300" i="13"/>
  <c r="F300" i="13"/>
  <c r="G291" i="13"/>
  <c r="E291" i="13"/>
  <c r="F291" i="13"/>
  <c r="D291" i="13"/>
  <c r="F361" i="13"/>
  <c r="G361" i="13"/>
  <c r="E361" i="13"/>
  <c r="D361" i="13"/>
  <c r="G309" i="13"/>
  <c r="F309" i="13"/>
  <c r="E309" i="13"/>
  <c r="D309" i="13"/>
  <c r="G31" i="13"/>
  <c r="D31" i="13"/>
  <c r="E31" i="13"/>
  <c r="F31" i="13"/>
  <c r="D81" i="13"/>
  <c r="E81" i="13"/>
  <c r="F81" i="13"/>
  <c r="G81" i="13"/>
  <c r="E153" i="13"/>
  <c r="F153" i="13"/>
  <c r="G153" i="13"/>
  <c r="D153" i="13"/>
  <c r="D302" i="13"/>
  <c r="F302" i="13"/>
  <c r="G302" i="13"/>
  <c r="E302" i="13"/>
  <c r="G83" i="13"/>
  <c r="D83" i="13"/>
  <c r="E83" i="13"/>
  <c r="F83" i="13"/>
  <c r="F440" i="13"/>
  <c r="D440" i="13"/>
  <c r="G440" i="13"/>
  <c r="E440" i="13"/>
  <c r="D60" i="13"/>
  <c r="F60" i="13"/>
  <c r="G60" i="13"/>
  <c r="E60" i="13"/>
  <c r="E241" i="13"/>
  <c r="F241" i="13"/>
  <c r="G241" i="13"/>
  <c r="D241" i="13"/>
  <c r="G79" i="13"/>
  <c r="D79" i="13"/>
  <c r="E79" i="13"/>
  <c r="F79" i="13"/>
  <c r="F369" i="13"/>
  <c r="G369" i="13"/>
  <c r="E369" i="13"/>
  <c r="D369" i="13"/>
  <c r="D326" i="13"/>
  <c r="F326" i="13"/>
  <c r="E326" i="13"/>
  <c r="G326" i="13"/>
  <c r="G339" i="13"/>
  <c r="E339" i="13"/>
  <c r="F339" i="13"/>
  <c r="D339" i="13"/>
  <c r="D154" i="13"/>
  <c r="F154" i="13"/>
  <c r="E154" i="13"/>
  <c r="G154" i="13"/>
  <c r="G47" i="13"/>
  <c r="D47" i="13"/>
  <c r="E47" i="13"/>
  <c r="F47" i="13"/>
  <c r="E113" i="13"/>
  <c r="F113" i="13"/>
  <c r="G113" i="13"/>
  <c r="D113" i="13"/>
  <c r="E129" i="13"/>
  <c r="F129" i="13"/>
  <c r="G129" i="13"/>
  <c r="D129" i="13"/>
  <c r="F126" i="13"/>
  <c r="G126" i="13"/>
  <c r="D126" i="13"/>
  <c r="E126" i="13"/>
  <c r="D25" i="13"/>
  <c r="E25" i="13"/>
  <c r="F25" i="13"/>
  <c r="G25" i="13"/>
  <c r="D183" i="13"/>
  <c r="E183" i="13"/>
  <c r="G183" i="13"/>
  <c r="F183" i="13"/>
  <c r="G392" i="13"/>
  <c r="D392" i="13"/>
  <c r="F392" i="13"/>
  <c r="E392" i="13"/>
  <c r="F256" i="13"/>
  <c r="E256" i="13"/>
  <c r="D256" i="13"/>
  <c r="G256" i="13"/>
  <c r="G164" i="13"/>
  <c r="E164" i="13"/>
  <c r="D164" i="13"/>
  <c r="F164" i="13"/>
  <c r="E328" i="13"/>
  <c r="F328" i="13"/>
  <c r="D328" i="13"/>
  <c r="G328" i="13"/>
  <c r="D49" i="13"/>
  <c r="E49" i="13"/>
  <c r="F49" i="13"/>
  <c r="G49" i="13"/>
  <c r="D242" i="13"/>
  <c r="F242" i="13"/>
  <c r="E242" i="13"/>
  <c r="G242" i="13"/>
  <c r="D50" i="13"/>
  <c r="E50" i="13"/>
  <c r="G50" i="13"/>
  <c r="F50" i="13"/>
  <c r="D210" i="13"/>
  <c r="F210" i="13"/>
  <c r="E210" i="13"/>
  <c r="G210" i="13"/>
  <c r="E264" i="13"/>
  <c r="F264" i="13"/>
  <c r="D264" i="13"/>
  <c r="G264" i="13"/>
  <c r="D92" i="13"/>
  <c r="F92" i="13"/>
  <c r="G92" i="13"/>
  <c r="E92" i="13"/>
  <c r="G168" i="13"/>
  <c r="E168" i="13"/>
  <c r="D168" i="13"/>
  <c r="F168" i="13"/>
  <c r="F288" i="13"/>
  <c r="G288" i="13"/>
  <c r="D288" i="13"/>
  <c r="E288" i="13"/>
  <c r="E243" i="13"/>
  <c r="G243" i="13"/>
  <c r="F243" i="13"/>
  <c r="D243" i="13"/>
  <c r="D167" i="13"/>
  <c r="E167" i="13"/>
  <c r="F167" i="13"/>
  <c r="G167" i="13"/>
  <c r="G460" i="13"/>
  <c r="F460" i="13"/>
  <c r="E460" i="13"/>
  <c r="D460" i="13"/>
  <c r="F20" i="13"/>
  <c r="D20" i="13"/>
  <c r="G20" i="13"/>
  <c r="E20" i="13"/>
  <c r="G332" i="13"/>
  <c r="E332" i="13"/>
  <c r="D332" i="13"/>
  <c r="F332" i="13"/>
  <c r="G388" i="13"/>
  <c r="D388" i="13"/>
  <c r="F388" i="13"/>
  <c r="E388" i="13"/>
  <c r="D16" i="13"/>
  <c r="F16" i="13"/>
  <c r="G16" i="13"/>
  <c r="E16" i="13"/>
  <c r="G43" i="13"/>
  <c r="D43" i="13"/>
  <c r="F43" i="13"/>
  <c r="E43" i="13"/>
  <c r="G485" i="13"/>
  <c r="F485" i="13"/>
  <c r="E485" i="13"/>
  <c r="D485" i="13"/>
  <c r="G466" i="13"/>
  <c r="F466" i="13"/>
  <c r="E466" i="13"/>
  <c r="D466" i="13"/>
  <c r="D21" i="13"/>
  <c r="E21" i="13"/>
  <c r="F21" i="13"/>
  <c r="G21" i="13"/>
  <c r="D139" i="13"/>
  <c r="E139" i="13"/>
  <c r="F139" i="13"/>
  <c r="G139" i="13"/>
  <c r="F382" i="13"/>
  <c r="G382" i="13"/>
  <c r="D382" i="13"/>
  <c r="E382" i="13"/>
  <c r="G367" i="13"/>
  <c r="E367" i="13"/>
  <c r="F367" i="13"/>
  <c r="D367" i="13"/>
  <c r="F424" i="13"/>
  <c r="D424" i="13"/>
  <c r="G424" i="13"/>
  <c r="E424" i="13"/>
  <c r="D89" i="13"/>
  <c r="E89" i="13"/>
  <c r="F89" i="13"/>
  <c r="G89" i="13"/>
  <c r="E192" i="13"/>
  <c r="G192" i="13"/>
  <c r="D192" i="13"/>
  <c r="F192" i="13"/>
  <c r="F425" i="13"/>
  <c r="E425" i="13"/>
  <c r="D425" i="13"/>
  <c r="G425" i="13"/>
  <c r="D80" i="13"/>
  <c r="F80" i="13"/>
  <c r="G80" i="13"/>
  <c r="E80" i="13"/>
  <c r="G452" i="13"/>
  <c r="E452" i="13"/>
  <c r="D452" i="13"/>
  <c r="F452" i="13"/>
  <c r="D82" i="13"/>
  <c r="E82" i="13"/>
  <c r="G82" i="13"/>
  <c r="F82" i="13"/>
  <c r="G120" i="13"/>
  <c r="E120" i="13"/>
  <c r="D120" i="13"/>
  <c r="F120" i="13"/>
  <c r="F285" i="13"/>
  <c r="G285" i="13"/>
  <c r="E285" i="13"/>
  <c r="D285" i="13"/>
  <c r="G449" i="13"/>
  <c r="F449" i="13"/>
  <c r="E449" i="13"/>
  <c r="D449" i="13"/>
  <c r="E189" i="13"/>
  <c r="F189" i="13"/>
  <c r="G189" i="13"/>
  <c r="D189" i="13"/>
  <c r="G196" i="13"/>
  <c r="E196" i="13"/>
  <c r="D196" i="13"/>
  <c r="F196" i="13"/>
  <c r="G311" i="13"/>
  <c r="F311" i="13"/>
  <c r="E311" i="13"/>
  <c r="D311" i="13"/>
  <c r="D198" i="13"/>
  <c r="F198" i="13"/>
  <c r="E198" i="13"/>
  <c r="G198" i="13"/>
  <c r="G160" i="13"/>
  <c r="E160" i="13"/>
  <c r="D160" i="13"/>
  <c r="F160" i="13"/>
  <c r="F240" i="13"/>
  <c r="E240" i="13"/>
  <c r="D240" i="13"/>
  <c r="G240" i="13"/>
  <c r="G448" i="13"/>
  <c r="F448" i="13"/>
  <c r="E448" i="13"/>
  <c r="D448" i="13"/>
  <c r="E93" i="13"/>
  <c r="D93" i="13"/>
  <c r="F93" i="13"/>
  <c r="G93" i="13"/>
  <c r="G172" i="13"/>
  <c r="E172" i="13"/>
  <c r="D172" i="13"/>
  <c r="F172" i="13"/>
  <c r="G268" i="13"/>
  <c r="E268" i="13"/>
  <c r="D268" i="13"/>
  <c r="F268" i="13"/>
  <c r="D135" i="13"/>
  <c r="E135" i="13"/>
  <c r="F135" i="13"/>
  <c r="G135" i="13"/>
  <c r="F352" i="13"/>
  <c r="G352" i="13"/>
  <c r="D352" i="13"/>
  <c r="E352" i="13"/>
  <c r="F244" i="13"/>
  <c r="G244" i="13"/>
  <c r="D244" i="13"/>
  <c r="E244" i="13"/>
  <c r="G204" i="13"/>
  <c r="E204" i="13"/>
  <c r="D204" i="13"/>
  <c r="F204" i="13"/>
  <c r="G112" i="13"/>
  <c r="E112" i="13"/>
  <c r="D112" i="13"/>
  <c r="F112" i="13"/>
  <c r="D372" i="13"/>
  <c r="E372" i="13"/>
  <c r="G372" i="13"/>
  <c r="F372" i="13"/>
  <c r="F432" i="13"/>
  <c r="D432" i="13"/>
  <c r="G432" i="13"/>
  <c r="E432" i="13"/>
  <c r="E173" i="13"/>
  <c r="F173" i="13"/>
  <c r="G173" i="13"/>
  <c r="D173" i="13"/>
  <c r="G19" i="13"/>
  <c r="D19" i="13"/>
  <c r="E19" i="13"/>
  <c r="F19" i="13"/>
  <c r="E211" i="13"/>
  <c r="G211" i="13"/>
  <c r="F211" i="13"/>
  <c r="D211" i="13"/>
  <c r="G478" i="13"/>
  <c r="F478" i="13"/>
  <c r="E478" i="13"/>
  <c r="D478" i="13"/>
  <c r="E161" i="13"/>
  <c r="F161" i="13"/>
  <c r="G161" i="13"/>
  <c r="D161" i="13"/>
  <c r="F297" i="13"/>
  <c r="G297" i="13"/>
  <c r="E297" i="13"/>
  <c r="D297" i="13"/>
  <c r="D174" i="13"/>
  <c r="E174" i="13"/>
  <c r="F174" i="13"/>
  <c r="G174" i="13"/>
  <c r="G379" i="13"/>
  <c r="D379" i="13"/>
  <c r="E379" i="13"/>
  <c r="F379" i="13"/>
  <c r="G303" i="13"/>
  <c r="E303" i="13"/>
  <c r="F303" i="13"/>
  <c r="D303" i="13"/>
  <c r="D234" i="13"/>
  <c r="F234" i="13"/>
  <c r="E234" i="13"/>
  <c r="G234" i="13"/>
  <c r="E61" i="13"/>
  <c r="D61" i="13"/>
  <c r="F61" i="13"/>
  <c r="G61" i="13"/>
  <c r="F430" i="13"/>
  <c r="G430" i="13"/>
  <c r="E430" i="13"/>
  <c r="D430" i="13"/>
  <c r="F438" i="13"/>
  <c r="G438" i="13"/>
  <c r="D438" i="13"/>
  <c r="E438" i="13"/>
  <c r="D206" i="13"/>
  <c r="F206" i="13"/>
  <c r="E206" i="13"/>
  <c r="G206" i="13"/>
  <c r="G476" i="13"/>
  <c r="F476" i="13"/>
  <c r="E476" i="13"/>
  <c r="D476" i="13"/>
  <c r="E184" i="13"/>
  <c r="G184" i="13"/>
  <c r="D184" i="13"/>
  <c r="F184" i="13"/>
  <c r="E42" i="13"/>
  <c r="F42" i="13"/>
  <c r="G42" i="13"/>
  <c r="D42" i="13"/>
  <c r="F406" i="13"/>
  <c r="G406" i="13"/>
  <c r="D406" i="13"/>
  <c r="E406" i="13"/>
  <c r="G465" i="13"/>
  <c r="F465" i="13"/>
  <c r="E465" i="13"/>
  <c r="D465" i="13"/>
  <c r="D32" i="13"/>
  <c r="F32" i="13"/>
  <c r="G32" i="13"/>
  <c r="E32" i="13"/>
  <c r="F100" i="13"/>
  <c r="D100" i="13"/>
  <c r="G100" i="13"/>
  <c r="E100" i="13"/>
  <c r="D182" i="13"/>
  <c r="E182" i="13"/>
  <c r="F182" i="13"/>
  <c r="G182" i="13"/>
  <c r="G23" i="13"/>
  <c r="D23" i="13"/>
  <c r="E23" i="13"/>
  <c r="F23" i="13"/>
  <c r="E308" i="13"/>
  <c r="F308" i="13"/>
  <c r="D308" i="13"/>
  <c r="G308" i="13"/>
  <c r="G375" i="13"/>
  <c r="D375" i="13"/>
  <c r="E375" i="13"/>
  <c r="F375" i="13"/>
  <c r="G404" i="13"/>
  <c r="D404" i="13"/>
  <c r="F404" i="13"/>
  <c r="E404" i="13"/>
  <c r="G271" i="13"/>
  <c r="E271" i="13"/>
  <c r="F271" i="13"/>
  <c r="D271" i="13"/>
  <c r="F439" i="13"/>
  <c r="G439" i="13"/>
  <c r="E439" i="13"/>
  <c r="D439" i="13"/>
  <c r="G259" i="13"/>
  <c r="E259" i="13"/>
  <c r="F259" i="13"/>
  <c r="D259" i="13"/>
  <c r="E340" i="13"/>
  <c r="F340" i="13"/>
  <c r="D340" i="13"/>
  <c r="G340" i="13"/>
  <c r="E251" i="13"/>
  <c r="G251" i="13"/>
  <c r="F251" i="13"/>
  <c r="D251" i="13"/>
  <c r="D53" i="13"/>
  <c r="E53" i="13"/>
  <c r="F53" i="13"/>
  <c r="G53" i="13"/>
  <c r="E62" i="13"/>
  <c r="F62" i="13"/>
  <c r="G62" i="13"/>
  <c r="D62" i="13"/>
  <c r="E121" i="13"/>
  <c r="F121" i="13"/>
  <c r="G121" i="13"/>
  <c r="D121" i="13"/>
  <c r="D194" i="13"/>
  <c r="F194" i="13"/>
  <c r="E194" i="13"/>
  <c r="G194" i="13"/>
  <c r="F138" i="13"/>
  <c r="G138" i="13"/>
  <c r="D138" i="13"/>
  <c r="E138" i="13"/>
  <c r="D48" i="13"/>
  <c r="F48" i="13"/>
  <c r="G48" i="13"/>
  <c r="E48" i="13"/>
  <c r="D342" i="13"/>
  <c r="F342" i="13"/>
  <c r="E342" i="13"/>
  <c r="G342" i="13"/>
  <c r="D362" i="13"/>
  <c r="F362" i="13"/>
  <c r="E362" i="13"/>
  <c r="G362" i="13"/>
  <c r="F273" i="13"/>
  <c r="G273" i="13"/>
  <c r="E273" i="13"/>
  <c r="D273" i="13"/>
  <c r="F386" i="13"/>
  <c r="G386" i="13"/>
  <c r="D386" i="13"/>
  <c r="E386" i="13"/>
  <c r="E235" i="13"/>
  <c r="G235" i="13"/>
  <c r="F235" i="13"/>
  <c r="D235" i="13"/>
  <c r="G416" i="13"/>
  <c r="D416" i="13"/>
  <c r="F416" i="13"/>
  <c r="E416" i="13"/>
  <c r="D218" i="13"/>
  <c r="F218" i="13"/>
  <c r="E218" i="13"/>
  <c r="G218" i="13"/>
  <c r="G71" i="13"/>
  <c r="D71" i="13"/>
  <c r="E71" i="13"/>
  <c r="F71" i="13"/>
  <c r="D334" i="13"/>
  <c r="F334" i="13"/>
  <c r="G334" i="13"/>
  <c r="E334" i="13"/>
  <c r="F427" i="13"/>
  <c r="G427" i="13"/>
  <c r="E427" i="13"/>
  <c r="D427" i="13"/>
  <c r="E280" i="13"/>
  <c r="F280" i="13"/>
  <c r="D280" i="13"/>
  <c r="G280" i="13"/>
  <c r="F441" i="13"/>
  <c r="E441" i="13"/>
  <c r="D441" i="13"/>
  <c r="G441" i="13"/>
  <c r="G363" i="13"/>
  <c r="E363" i="13"/>
  <c r="F363" i="13"/>
  <c r="D363" i="13"/>
  <c r="G136" i="13"/>
  <c r="E136" i="13"/>
  <c r="D136" i="13"/>
  <c r="F136" i="13"/>
  <c r="D310" i="13"/>
  <c r="F310" i="13"/>
  <c r="E310" i="13"/>
  <c r="G310" i="13"/>
  <c r="F22" i="13"/>
  <c r="D22" i="13"/>
  <c r="G22" i="13"/>
  <c r="E22" i="13"/>
  <c r="G351" i="13"/>
  <c r="E351" i="13"/>
  <c r="F351" i="13"/>
  <c r="D351" i="13"/>
  <c r="F70" i="13"/>
  <c r="D70" i="13"/>
  <c r="G70" i="13"/>
  <c r="E70" i="13"/>
  <c r="E46" i="13"/>
  <c r="F46" i="13"/>
  <c r="G46" i="13"/>
  <c r="D46" i="13"/>
  <c r="G144" i="13"/>
  <c r="E144" i="13"/>
  <c r="D144" i="13"/>
  <c r="F144" i="13"/>
  <c r="D246" i="13"/>
  <c r="F246" i="13"/>
  <c r="E246" i="13"/>
  <c r="G246" i="13"/>
  <c r="G475" i="13"/>
  <c r="F475" i="13"/>
  <c r="E475" i="13"/>
  <c r="D475" i="13"/>
  <c r="G116" i="13"/>
  <c r="E116" i="13"/>
  <c r="D116" i="13"/>
  <c r="F116" i="13"/>
  <c r="D258" i="13"/>
  <c r="F258" i="13"/>
  <c r="E258" i="13"/>
  <c r="G258" i="13"/>
  <c r="G347" i="13"/>
  <c r="E347" i="13"/>
  <c r="F347" i="13"/>
  <c r="D347" i="13"/>
  <c r="D381" i="13"/>
  <c r="E381" i="13"/>
  <c r="G381" i="13"/>
  <c r="F381" i="13"/>
  <c r="E257" i="13"/>
  <c r="F257" i="13"/>
  <c r="G257" i="13"/>
  <c r="D257" i="13"/>
  <c r="D254" i="13"/>
  <c r="F254" i="13"/>
  <c r="E254" i="13"/>
  <c r="G254" i="13"/>
  <c r="D346" i="13"/>
  <c r="F346" i="13"/>
  <c r="E346" i="13"/>
  <c r="G346" i="13"/>
  <c r="E30" i="13"/>
  <c r="F30" i="13"/>
  <c r="D30" i="13"/>
  <c r="G30" i="13"/>
  <c r="D96" i="13"/>
  <c r="F96" i="13"/>
  <c r="G96" i="13"/>
  <c r="E96" i="13"/>
  <c r="D306" i="13"/>
  <c r="F306" i="13"/>
  <c r="E306" i="13"/>
  <c r="G306" i="13"/>
  <c r="G75" i="13"/>
  <c r="D75" i="13"/>
  <c r="F75" i="13"/>
  <c r="E75" i="13"/>
  <c r="G156" i="13"/>
  <c r="E156" i="13"/>
  <c r="D156" i="13"/>
  <c r="F156" i="13"/>
  <c r="D111" i="13"/>
  <c r="E111" i="13"/>
  <c r="F111" i="13"/>
  <c r="G111" i="13"/>
  <c r="F289" i="13"/>
  <c r="G289" i="13"/>
  <c r="E289" i="13"/>
  <c r="D289" i="13"/>
  <c r="G279" i="13"/>
  <c r="F279" i="13"/>
  <c r="E279" i="13"/>
  <c r="D279" i="13"/>
  <c r="D385" i="13"/>
  <c r="E385" i="13"/>
  <c r="G385" i="13"/>
  <c r="F385" i="13"/>
  <c r="E177" i="13"/>
  <c r="F177" i="13"/>
  <c r="G177" i="13"/>
  <c r="D177" i="13"/>
  <c r="D282" i="13"/>
  <c r="F282" i="13"/>
  <c r="E282" i="13"/>
  <c r="G282" i="13"/>
  <c r="G376" i="13"/>
  <c r="D376" i="13"/>
  <c r="F376" i="13"/>
  <c r="E376" i="13"/>
  <c r="G343" i="13"/>
  <c r="F343" i="13"/>
  <c r="E343" i="13"/>
  <c r="D343" i="13"/>
  <c r="F114" i="13"/>
  <c r="G114" i="13"/>
  <c r="D114" i="13"/>
  <c r="E114" i="13"/>
  <c r="D159" i="13"/>
  <c r="E159" i="13"/>
  <c r="F159" i="13"/>
  <c r="G159" i="13"/>
  <c r="E296" i="13"/>
  <c r="F296" i="13"/>
  <c r="D296" i="13"/>
  <c r="G296" i="13"/>
  <c r="G152" i="13"/>
  <c r="E152" i="13"/>
  <c r="D152" i="13"/>
  <c r="F152" i="13"/>
  <c r="G399" i="13"/>
  <c r="D399" i="13"/>
  <c r="E399" i="13"/>
  <c r="F399" i="13"/>
  <c r="F437" i="13"/>
  <c r="E437" i="13"/>
  <c r="D437" i="13"/>
  <c r="G437" i="13"/>
  <c r="E145" i="13"/>
  <c r="F145" i="13"/>
  <c r="G145" i="13"/>
  <c r="D145" i="13"/>
  <c r="E247" i="13"/>
  <c r="G247" i="13"/>
  <c r="F247" i="13"/>
  <c r="D247" i="13"/>
  <c r="G446" i="13"/>
  <c r="F446" i="13"/>
  <c r="E446" i="13"/>
  <c r="D446" i="13"/>
  <c r="G411" i="13"/>
  <c r="D411" i="13"/>
  <c r="E411" i="13"/>
  <c r="F411" i="13"/>
  <c r="G316" i="13"/>
  <c r="E316" i="13"/>
  <c r="D316" i="13"/>
  <c r="F316" i="13"/>
  <c r="D370" i="13"/>
  <c r="F370" i="13"/>
  <c r="E370" i="13"/>
  <c r="G370" i="13"/>
  <c r="D170" i="13"/>
  <c r="E170" i="13"/>
  <c r="F170" i="13"/>
  <c r="G170" i="13"/>
  <c r="D40" i="13"/>
  <c r="F40" i="13"/>
  <c r="G40" i="13"/>
  <c r="E40" i="13"/>
  <c r="G470" i="13"/>
  <c r="F470" i="13"/>
  <c r="E470" i="13"/>
  <c r="D470" i="13"/>
  <c r="F281" i="13"/>
  <c r="G281" i="13"/>
  <c r="E281" i="13"/>
  <c r="D281" i="13"/>
  <c r="G287" i="13"/>
  <c r="E287" i="13"/>
  <c r="F287" i="13"/>
  <c r="D287" i="13"/>
  <c r="D354" i="13"/>
  <c r="F354" i="13"/>
  <c r="E354" i="13"/>
  <c r="G354" i="13"/>
  <c r="D171" i="13"/>
  <c r="E171" i="13"/>
  <c r="F171" i="13"/>
  <c r="G171" i="13"/>
  <c r="G275" i="13"/>
  <c r="E275" i="13"/>
  <c r="F275" i="13"/>
  <c r="D275" i="13"/>
  <c r="E133" i="13"/>
  <c r="F133" i="13"/>
  <c r="G133" i="13"/>
  <c r="D133" i="13"/>
  <c r="D97" i="13"/>
  <c r="E97" i="13"/>
  <c r="F97" i="13"/>
  <c r="G97" i="13"/>
  <c r="D330" i="13"/>
  <c r="F330" i="13"/>
  <c r="E330" i="13"/>
  <c r="G330" i="13"/>
  <c r="D155" i="13"/>
  <c r="E155" i="13"/>
  <c r="F155" i="13"/>
  <c r="G155" i="13"/>
  <c r="D290" i="13"/>
  <c r="F290" i="13"/>
  <c r="E290" i="13"/>
  <c r="G290" i="13"/>
  <c r="G387" i="13"/>
  <c r="D387" i="13"/>
  <c r="E387" i="13"/>
  <c r="F387" i="13"/>
  <c r="F378" i="13"/>
  <c r="G378" i="13"/>
  <c r="D378" i="13"/>
  <c r="E378" i="13"/>
  <c r="G335" i="13"/>
  <c r="E335" i="13"/>
  <c r="F335" i="13"/>
  <c r="D335" i="13"/>
  <c r="G467" i="13"/>
  <c r="F467" i="13"/>
  <c r="D467" i="13"/>
  <c r="E467" i="13"/>
  <c r="D298" i="13"/>
  <c r="F298" i="13"/>
  <c r="E298" i="13"/>
  <c r="G298" i="13"/>
  <c r="D318" i="13"/>
  <c r="F318" i="13"/>
  <c r="G318" i="13"/>
  <c r="E318" i="13"/>
  <c r="D158" i="13"/>
  <c r="E158" i="13"/>
  <c r="F158" i="13"/>
  <c r="G158" i="13"/>
  <c r="G188" i="13"/>
  <c r="E188" i="13"/>
  <c r="D188" i="13"/>
  <c r="F188" i="13"/>
  <c r="G325" i="13"/>
  <c r="F325" i="13"/>
  <c r="E325" i="13"/>
  <c r="D325" i="13"/>
  <c r="D179" i="13"/>
  <c r="E179" i="13"/>
  <c r="F179" i="13"/>
  <c r="G179" i="13"/>
  <c r="G284" i="13"/>
  <c r="E284" i="13"/>
  <c r="D284" i="13"/>
  <c r="F284" i="13"/>
  <c r="D266" i="13"/>
  <c r="F266" i="13"/>
  <c r="E266" i="13"/>
  <c r="G266" i="13"/>
  <c r="F252" i="13"/>
  <c r="G252" i="13"/>
  <c r="D252" i="13"/>
  <c r="E252" i="13"/>
  <c r="G463" i="13"/>
  <c r="F463" i="13"/>
  <c r="E463" i="13"/>
  <c r="D463" i="13"/>
  <c r="G471" i="13"/>
  <c r="F471" i="13"/>
  <c r="D471" i="13"/>
  <c r="E471" i="13"/>
  <c r="G442" i="13"/>
  <c r="F442" i="13"/>
  <c r="E442" i="13"/>
  <c r="D442" i="13"/>
  <c r="F265" i="13"/>
  <c r="G265" i="13"/>
  <c r="E265" i="13"/>
  <c r="D265" i="13"/>
  <c r="E216" i="13"/>
  <c r="G216" i="13"/>
  <c r="D216" i="13"/>
  <c r="F216" i="13"/>
  <c r="G39" i="13"/>
  <c r="D39" i="13"/>
  <c r="E39" i="13"/>
  <c r="F39" i="13"/>
  <c r="F429" i="13"/>
  <c r="E429" i="13"/>
  <c r="D429" i="13"/>
  <c r="G429" i="13"/>
  <c r="E201" i="13"/>
  <c r="F201" i="13"/>
  <c r="G201" i="13"/>
  <c r="D201" i="13"/>
  <c r="F86" i="13"/>
  <c r="D86" i="13"/>
  <c r="G86" i="13"/>
  <c r="E86" i="13"/>
  <c r="G315" i="13"/>
  <c r="E315" i="13"/>
  <c r="F315" i="13"/>
  <c r="D315" i="13"/>
  <c r="G447" i="13"/>
  <c r="F447" i="13"/>
  <c r="E447" i="13"/>
  <c r="D447" i="13"/>
  <c r="F134" i="13"/>
  <c r="G134" i="13"/>
  <c r="D134" i="13"/>
  <c r="E134" i="13"/>
  <c r="G176" i="13"/>
  <c r="E176" i="13"/>
  <c r="D176" i="13"/>
  <c r="F176" i="13"/>
  <c r="D274" i="13"/>
  <c r="F274" i="13"/>
  <c r="E274" i="13"/>
  <c r="G274" i="13"/>
  <c r="E213" i="13"/>
  <c r="F213" i="13"/>
  <c r="G213" i="13"/>
  <c r="D213" i="13"/>
  <c r="E74" i="13"/>
  <c r="F74" i="13"/>
  <c r="G74" i="13"/>
  <c r="D74" i="13"/>
  <c r="G299" i="13"/>
  <c r="E299" i="13"/>
  <c r="F299" i="13"/>
  <c r="D299" i="13"/>
  <c r="G323" i="13"/>
  <c r="E323" i="13"/>
  <c r="F323" i="13"/>
  <c r="D323" i="13"/>
  <c r="D358" i="13"/>
  <c r="F358" i="13"/>
  <c r="E358" i="13"/>
  <c r="G358" i="13"/>
  <c r="E260" i="13"/>
  <c r="F260" i="13"/>
  <c r="D260" i="13"/>
  <c r="G260" i="13"/>
  <c r="F333" i="13"/>
  <c r="G333" i="13"/>
  <c r="E333" i="13"/>
  <c r="D333" i="13"/>
  <c r="G396" i="13"/>
  <c r="D396" i="13"/>
  <c r="F396" i="13"/>
  <c r="E396" i="13"/>
  <c r="D146" i="13"/>
  <c r="F146" i="13"/>
  <c r="E146" i="13"/>
  <c r="G146" i="13"/>
  <c r="G455" i="13"/>
  <c r="F455" i="13"/>
  <c r="D455" i="13"/>
  <c r="E455" i="13"/>
  <c r="G468" i="13"/>
  <c r="E468" i="13"/>
  <c r="D468" i="13"/>
  <c r="F468" i="13"/>
  <c r="D108" i="13"/>
  <c r="F108" i="13"/>
  <c r="G108" i="13"/>
  <c r="E108" i="13"/>
  <c r="F224" i="13"/>
  <c r="E224" i="13"/>
  <c r="D224" i="13"/>
  <c r="G224" i="13"/>
  <c r="E229" i="13"/>
  <c r="F229" i="13"/>
  <c r="G229" i="13"/>
  <c r="D229" i="13"/>
  <c r="G477" i="13"/>
  <c r="F477" i="13"/>
  <c r="E477" i="13"/>
  <c r="D477" i="13"/>
  <c r="D73" i="13"/>
  <c r="E73" i="13"/>
  <c r="F73" i="13"/>
  <c r="G73" i="13"/>
  <c r="G456" i="13"/>
  <c r="F456" i="13"/>
  <c r="E456" i="13"/>
  <c r="D456" i="13"/>
  <c r="F122" i="13"/>
  <c r="G122" i="13"/>
  <c r="D122" i="13"/>
  <c r="E122" i="13"/>
  <c r="E193" i="13"/>
  <c r="F193" i="13"/>
  <c r="G193" i="13"/>
  <c r="D193" i="13"/>
  <c r="F313" i="13"/>
  <c r="G313" i="13"/>
  <c r="E313" i="13"/>
  <c r="D313" i="13"/>
  <c r="G451" i="13"/>
  <c r="F451" i="13"/>
  <c r="D451" i="13"/>
  <c r="E451" i="13"/>
  <c r="F394" i="13"/>
  <c r="G394" i="13"/>
  <c r="D394" i="13"/>
  <c r="E394" i="13"/>
  <c r="E14" i="13"/>
  <c r="F14" i="13"/>
  <c r="G14" i="13"/>
  <c r="D14" i="13"/>
  <c r="G364" i="13"/>
  <c r="E364" i="13"/>
  <c r="D364" i="13"/>
  <c r="F364" i="13"/>
  <c r="E344" i="13"/>
  <c r="F344" i="13"/>
  <c r="D344" i="13"/>
  <c r="G344" i="13"/>
  <c r="G128" i="13"/>
  <c r="E128" i="13"/>
  <c r="D128" i="13"/>
  <c r="F128" i="13"/>
  <c r="D34" i="13"/>
  <c r="E34" i="13"/>
  <c r="G34" i="13"/>
  <c r="F34" i="13"/>
  <c r="G408" i="13"/>
  <c r="D408" i="13"/>
  <c r="F408" i="13"/>
  <c r="E408" i="13"/>
  <c r="D162" i="13"/>
  <c r="E162" i="13"/>
  <c r="F162" i="13"/>
  <c r="G162" i="13"/>
  <c r="F365" i="13"/>
  <c r="G365" i="13"/>
  <c r="E365" i="13"/>
  <c r="D365" i="13"/>
  <c r="D238" i="13"/>
  <c r="F238" i="13"/>
  <c r="E238" i="13"/>
  <c r="G238" i="13"/>
  <c r="G63" i="13"/>
  <c r="D63" i="13"/>
  <c r="E63" i="13"/>
  <c r="F63" i="13"/>
  <c r="E239" i="13"/>
  <c r="G239" i="13"/>
  <c r="F239" i="13"/>
  <c r="D239" i="13"/>
  <c r="F398" i="13"/>
  <c r="G398" i="13"/>
  <c r="D398" i="13"/>
  <c r="E398" i="13"/>
  <c r="G480" i="13"/>
  <c r="F480" i="13"/>
  <c r="E480" i="13"/>
  <c r="D480" i="13"/>
  <c r="E181" i="13"/>
  <c r="F181" i="13"/>
  <c r="G181" i="13"/>
  <c r="D181" i="13"/>
  <c r="F38" i="13"/>
  <c r="D38" i="13"/>
  <c r="E38" i="13"/>
  <c r="G38" i="13"/>
  <c r="G445" i="13"/>
  <c r="F445" i="13"/>
  <c r="E445" i="13"/>
  <c r="D445" i="13"/>
  <c r="E233" i="13"/>
  <c r="F233" i="13"/>
  <c r="G233" i="13"/>
  <c r="D233" i="13"/>
  <c r="D226" i="13"/>
  <c r="F226" i="13"/>
  <c r="E226" i="13"/>
  <c r="G226" i="13"/>
  <c r="D123" i="13"/>
  <c r="E123" i="13"/>
  <c r="F123" i="13"/>
  <c r="G123" i="13"/>
  <c r="E249" i="13"/>
  <c r="F249" i="13"/>
  <c r="G249" i="13"/>
  <c r="D249" i="13"/>
  <c r="F431" i="13"/>
  <c r="G431" i="13"/>
  <c r="E431" i="13"/>
  <c r="D431" i="13"/>
  <c r="G67" i="13"/>
  <c r="D67" i="13"/>
  <c r="E67" i="13"/>
  <c r="F67" i="13"/>
  <c r="F320" i="13"/>
  <c r="G320" i="13"/>
  <c r="D320" i="13"/>
  <c r="E320" i="13"/>
  <c r="F102" i="13"/>
  <c r="D102" i="13"/>
  <c r="G102" i="13"/>
  <c r="E102" i="13"/>
  <c r="F304" i="13"/>
  <c r="G304" i="13"/>
  <c r="D304" i="13"/>
  <c r="E304" i="13"/>
  <c r="D294" i="13"/>
  <c r="F294" i="13"/>
  <c r="E294" i="13"/>
  <c r="G294" i="13"/>
  <c r="G35" i="13"/>
  <c r="D35" i="13"/>
  <c r="E35" i="13"/>
  <c r="F35" i="13"/>
  <c r="K21" i="14"/>
  <c r="L21" i="14"/>
  <c r="N21" i="14"/>
  <c r="M21" i="14"/>
  <c r="E26" i="14"/>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E47" i="14" s="1"/>
  <c r="E48" i="14" s="1"/>
  <c r="E49" i="14" s="1"/>
  <c r="E50" i="14" s="1"/>
  <c r="E51" i="14" s="1"/>
  <c r="E52" i="14" s="1"/>
  <c r="E53" i="14" s="1"/>
  <c r="E54" i="14" s="1"/>
  <c r="E55" i="14" s="1"/>
  <c r="E56" i="14" s="1"/>
  <c r="E57" i="14" s="1"/>
  <c r="E58" i="14" s="1"/>
  <c r="E59" i="14" s="1"/>
  <c r="E60" i="14" s="1"/>
  <c r="E61" i="14" s="1"/>
  <c r="E62" i="14" s="1"/>
  <c r="E63" i="14" s="1"/>
  <c r="E64" i="14" s="1"/>
  <c r="E65" i="14" s="1"/>
  <c r="E66" i="14" s="1"/>
  <c r="E67" i="14" s="1"/>
  <c r="E68" i="14" s="1"/>
  <c r="E69" i="14" s="1"/>
  <c r="E70" i="14" s="1"/>
  <c r="E71" i="14" s="1"/>
  <c r="E72" i="14" s="1"/>
  <c r="E73" i="14" s="1"/>
  <c r="E74" i="14" s="1"/>
  <c r="E75" i="14" s="1"/>
  <c r="E76" i="14" s="1"/>
  <c r="E77" i="14" s="1"/>
  <c r="E78" i="14" s="1"/>
  <c r="E79" i="14" s="1"/>
  <c r="E80" i="14" s="1"/>
  <c r="E81" i="14" s="1"/>
  <c r="E82" i="14" s="1"/>
  <c r="E83" i="14" s="1"/>
  <c r="E84" i="14" s="1"/>
  <c r="E85" i="14" s="1"/>
  <c r="E86" i="14" s="1"/>
  <c r="E87" i="14" s="1"/>
  <c r="E88" i="14" s="1"/>
  <c r="E89" i="14" s="1"/>
  <c r="E90" i="14" s="1"/>
  <c r="E91" i="14" s="1"/>
  <c r="E92" i="14" s="1"/>
  <c r="E93" i="14" s="1"/>
  <c r="E94" i="14" s="1"/>
  <c r="E95" i="14" s="1"/>
  <c r="E96" i="14" s="1"/>
  <c r="E97" i="14" s="1"/>
  <c r="E98" i="14" s="1"/>
  <c r="E99" i="14" s="1"/>
  <c r="E100" i="14" s="1"/>
  <c r="E101" i="14" s="1"/>
  <c r="E102" i="14" s="1"/>
  <c r="E103" i="14" s="1"/>
  <c r="E104" i="14" s="1"/>
  <c r="E105" i="14" s="1"/>
  <c r="E106" i="14" s="1"/>
  <c r="E107" i="14" s="1"/>
  <c r="E108" i="14" s="1"/>
  <c r="E109" i="14" s="1"/>
  <c r="E110" i="14" s="1"/>
  <c r="E111" i="14" s="1"/>
  <c r="E112" i="14" s="1"/>
  <c r="E113" i="14" s="1"/>
  <c r="E114" i="14" s="1"/>
  <c r="E115" i="14" s="1"/>
  <c r="E116" i="14" s="1"/>
  <c r="E117" i="14" s="1"/>
  <c r="E118" i="14" s="1"/>
  <c r="E119" i="14" s="1"/>
  <c r="E120" i="14" s="1"/>
  <c r="E121" i="14" s="1"/>
  <c r="E122" i="14" s="1"/>
  <c r="E123" i="14" s="1"/>
  <c r="E124" i="14" s="1"/>
  <c r="E125" i="14" s="1"/>
  <c r="E126" i="14" s="1"/>
  <c r="E127" i="14" s="1"/>
  <c r="E128" i="14" s="1"/>
  <c r="E129" i="14" s="1"/>
  <c r="E130" i="14" s="1"/>
  <c r="E131" i="14" s="1"/>
  <c r="E132" i="14" s="1"/>
  <c r="E133" i="14" s="1"/>
  <c r="E134" i="14" s="1"/>
  <c r="E135" i="14" s="1"/>
  <c r="E136" i="14" s="1"/>
  <c r="E137" i="14" s="1"/>
  <c r="E138" i="14" s="1"/>
  <c r="E139" i="14" s="1"/>
  <c r="E140" i="14" s="1"/>
  <c r="E141" i="14" s="1"/>
  <c r="E142" i="14" s="1"/>
  <c r="E143" i="14" s="1"/>
  <c r="E144" i="14" s="1"/>
  <c r="E145" i="14" s="1"/>
  <c r="E146" i="14" s="1"/>
  <c r="E147" i="14" s="1"/>
  <c r="E148" i="14" s="1"/>
  <c r="E149" i="14" s="1"/>
  <c r="E150" i="14" s="1"/>
  <c r="E151" i="14" s="1"/>
  <c r="E152" i="14" s="1"/>
  <c r="E153" i="14" s="1"/>
  <c r="E154" i="14" s="1"/>
  <c r="E155" i="14" s="1"/>
  <c r="E156" i="14" s="1"/>
  <c r="E157" i="14" s="1"/>
  <c r="E158" i="14" s="1"/>
  <c r="E159" i="14" s="1"/>
  <c r="E160" i="14" s="1"/>
  <c r="E161" i="14" s="1"/>
  <c r="E162" i="14" s="1"/>
  <c r="E163" i="14" s="1"/>
  <c r="E164" i="14" s="1"/>
  <c r="E165" i="14" s="1"/>
  <c r="E166" i="14" s="1"/>
  <c r="E167" i="14" s="1"/>
  <c r="E168" i="14" s="1"/>
  <c r="E169" i="14" s="1"/>
  <c r="E170" i="14" s="1"/>
  <c r="E171" i="14" s="1"/>
  <c r="E172" i="14" s="1"/>
  <c r="E173" i="14" s="1"/>
  <c r="E174" i="14" s="1"/>
  <c r="E175" i="14" s="1"/>
  <c r="E176" i="14" s="1"/>
  <c r="E177" i="14" s="1"/>
  <c r="E178" i="14" s="1"/>
  <c r="E179" i="14" s="1"/>
  <c r="E180" i="14" s="1"/>
  <c r="E181" i="14" s="1"/>
  <c r="E182" i="14" s="1"/>
  <c r="E183" i="14" s="1"/>
  <c r="E184" i="14" s="1"/>
  <c r="E185" i="14" s="1"/>
  <c r="E186" i="14" s="1"/>
  <c r="E187" i="14" s="1"/>
  <c r="E188" i="14" s="1"/>
  <c r="E189" i="14" s="1"/>
  <c r="E190" i="14" s="1"/>
  <c r="E191" i="14" s="1"/>
  <c r="E192" i="14" s="1"/>
  <c r="E193" i="14" s="1"/>
  <c r="E194" i="14" s="1"/>
  <c r="E195" i="14" s="1"/>
  <c r="E196" i="14" s="1"/>
  <c r="E197" i="14" s="1"/>
  <c r="E198" i="14" s="1"/>
  <c r="E199" i="14" s="1"/>
  <c r="E200" i="14" s="1"/>
  <c r="E201" i="14" s="1"/>
  <c r="E202" i="14" s="1"/>
  <c r="E203" i="14" s="1"/>
  <c r="E204" i="14" s="1"/>
  <c r="E205" i="14" s="1"/>
  <c r="E206" i="14" s="1"/>
  <c r="E207" i="14" s="1"/>
  <c r="E208" i="14" s="1"/>
  <c r="E209" i="14" s="1"/>
  <c r="E210" i="14" s="1"/>
  <c r="E211" i="14" s="1"/>
  <c r="E212" i="14" s="1"/>
  <c r="E213" i="14" s="1"/>
  <c r="E214" i="14" s="1"/>
  <c r="E215" i="14" s="1"/>
  <c r="E216" i="14" s="1"/>
  <c r="E217" i="14" s="1"/>
  <c r="E218" i="14" s="1"/>
  <c r="E219" i="14" s="1"/>
  <c r="E220" i="14" s="1"/>
  <c r="E221" i="14" s="1"/>
  <c r="E222" i="14" s="1"/>
  <c r="E223" i="14" s="1"/>
  <c r="E224" i="14" s="1"/>
  <c r="E225" i="14" s="1"/>
  <c r="E226" i="14" s="1"/>
  <c r="E227" i="14" s="1"/>
  <c r="E228" i="14" s="1"/>
  <c r="E229" i="14" s="1"/>
  <c r="E230" i="14" s="1"/>
  <c r="E231" i="14" s="1"/>
  <c r="E232" i="14" s="1"/>
  <c r="E233" i="14" s="1"/>
  <c r="E234" i="14" s="1"/>
  <c r="E235" i="14" s="1"/>
  <c r="E236" i="14" s="1"/>
  <c r="E237" i="14" s="1"/>
  <c r="E238" i="14" s="1"/>
  <c r="E239" i="14" s="1"/>
  <c r="E240" i="14" s="1"/>
  <c r="E241" i="14" s="1"/>
  <c r="E242" i="14" s="1"/>
  <c r="E243" i="14" s="1"/>
  <c r="E244" i="14" s="1"/>
  <c r="E245" i="14" s="1"/>
  <c r="E246" i="14" s="1"/>
  <c r="E247" i="14" s="1"/>
  <c r="E248" i="14" s="1"/>
  <c r="E249" i="14" s="1"/>
  <c r="E250" i="14" s="1"/>
  <c r="E251" i="14" s="1"/>
  <c r="E252" i="14" s="1"/>
  <c r="E253" i="14" s="1"/>
  <c r="E254" i="14" s="1"/>
  <c r="E255" i="14" s="1"/>
  <c r="E256" i="14" s="1"/>
  <c r="E257" i="14" s="1"/>
  <c r="E258" i="14" s="1"/>
  <c r="E259" i="14" s="1"/>
  <c r="E260" i="14" s="1"/>
  <c r="E261" i="14" s="1"/>
  <c r="E262" i="14" s="1"/>
  <c r="E263" i="14" s="1"/>
  <c r="E264" i="14" s="1"/>
  <c r="E265" i="14" s="1"/>
  <c r="E266" i="14" s="1"/>
  <c r="E267" i="14" s="1"/>
  <c r="E268" i="14" s="1"/>
  <c r="E269" i="14" s="1"/>
  <c r="E270" i="14" s="1"/>
  <c r="E271" i="14" s="1"/>
  <c r="E272" i="14" s="1"/>
  <c r="E273" i="14" s="1"/>
  <c r="E274" i="14" s="1"/>
  <c r="E275" i="14" s="1"/>
  <c r="E276" i="14" s="1"/>
  <c r="E277" i="14" s="1"/>
  <c r="E278" i="14" s="1"/>
  <c r="E279" i="14" s="1"/>
  <c r="E280" i="14" s="1"/>
  <c r="E281" i="14" s="1"/>
  <c r="E282" i="14" s="1"/>
  <c r="E283" i="14" s="1"/>
  <c r="E284" i="14" s="1"/>
  <c r="E285" i="14" s="1"/>
  <c r="E286" i="14" s="1"/>
  <c r="E287" i="14" s="1"/>
  <c r="E288" i="14" s="1"/>
  <c r="E289" i="14" s="1"/>
  <c r="E290" i="14" s="1"/>
  <c r="E291" i="14" s="1"/>
  <c r="E292" i="14" s="1"/>
  <c r="E293" i="14" s="1"/>
  <c r="E294" i="14" s="1"/>
  <c r="E295" i="14" s="1"/>
  <c r="E296" i="14" s="1"/>
  <c r="E297" i="14" s="1"/>
  <c r="E298" i="14" s="1"/>
  <c r="E299" i="14" s="1"/>
  <c r="E300" i="14" s="1"/>
  <c r="E301" i="14" s="1"/>
  <c r="E302" i="14" s="1"/>
  <c r="E303" i="14" s="1"/>
  <c r="E304" i="14" s="1"/>
  <c r="E305" i="14" s="1"/>
  <c r="E306" i="14" s="1"/>
  <c r="E307" i="14" s="1"/>
  <c r="E308" i="14" s="1"/>
  <c r="E309" i="14" s="1"/>
  <c r="E310" i="14" s="1"/>
  <c r="E311" i="14" s="1"/>
  <c r="E312" i="14" s="1"/>
  <c r="E313" i="14" s="1"/>
  <c r="E314" i="14" s="1"/>
  <c r="E315" i="14" s="1"/>
  <c r="E316" i="14" s="1"/>
  <c r="E317" i="14" s="1"/>
  <c r="E318" i="14" s="1"/>
  <c r="E319" i="14" s="1"/>
  <c r="E320" i="14" s="1"/>
  <c r="E321" i="14" s="1"/>
  <c r="E322" i="14" s="1"/>
  <c r="E323" i="14" s="1"/>
  <c r="E324" i="14" s="1"/>
  <c r="E325" i="14" s="1"/>
  <c r="E326" i="14" s="1"/>
  <c r="E327" i="14" s="1"/>
  <c r="E328" i="14" s="1"/>
  <c r="E329" i="14" s="1"/>
  <c r="E330" i="14" s="1"/>
  <c r="E331" i="14" s="1"/>
  <c r="E332" i="14" s="1"/>
  <c r="E333" i="14" s="1"/>
  <c r="E334" i="14" s="1"/>
  <c r="E335" i="14" s="1"/>
  <c r="E336" i="14" s="1"/>
  <c r="E337" i="14" s="1"/>
  <c r="E338" i="14" s="1"/>
  <c r="E339" i="14" s="1"/>
  <c r="E340" i="14" s="1"/>
  <c r="E341" i="14" s="1"/>
  <c r="E342" i="14" s="1"/>
  <c r="E343" i="14" s="1"/>
  <c r="E344" i="14" s="1"/>
  <c r="E345" i="14" s="1"/>
  <c r="E346" i="14" s="1"/>
  <c r="E347" i="14" s="1"/>
  <c r="E348" i="14" s="1"/>
  <c r="E349" i="14" s="1"/>
  <c r="E350" i="14" s="1"/>
  <c r="E351" i="14" s="1"/>
  <c r="E352" i="14" s="1"/>
  <c r="E353" i="14" s="1"/>
  <c r="E354" i="14" s="1"/>
  <c r="E355" i="14" s="1"/>
  <c r="E356" i="14" s="1"/>
  <c r="E357" i="14" s="1"/>
  <c r="E358" i="14" s="1"/>
  <c r="E359" i="14" s="1"/>
  <c r="E360" i="14" s="1"/>
  <c r="E361" i="14" s="1"/>
  <c r="E362" i="14" s="1"/>
  <c r="E363" i="14" s="1"/>
  <c r="E364" i="14" s="1"/>
  <c r="E365" i="14" s="1"/>
  <c r="E366" i="14" s="1"/>
  <c r="E367" i="14" s="1"/>
  <c r="E368" i="14" s="1"/>
  <c r="E369" i="14" s="1"/>
  <c r="E370" i="14" s="1"/>
  <c r="E371" i="14" s="1"/>
  <c r="E372" i="14" s="1"/>
  <c r="E373" i="14" s="1"/>
  <c r="E374" i="14" s="1"/>
  <c r="E375" i="14" s="1"/>
  <c r="E376" i="14" s="1"/>
  <c r="E377" i="14" s="1"/>
  <c r="E378" i="14" s="1"/>
  <c r="E379" i="14" s="1"/>
  <c r="E380" i="14" s="1"/>
  <c r="E381" i="14" s="1"/>
  <c r="E382" i="14" s="1"/>
  <c r="E383" i="14" s="1"/>
  <c r="E384" i="14" s="1"/>
  <c r="E385" i="14" s="1"/>
  <c r="E386" i="14" s="1"/>
  <c r="E387" i="14" s="1"/>
  <c r="E388" i="14" s="1"/>
  <c r="E389" i="14" s="1"/>
  <c r="E390" i="14" s="1"/>
  <c r="E391" i="14" s="1"/>
  <c r="E392" i="14" s="1"/>
  <c r="E393" i="14" s="1"/>
  <c r="E394" i="14" s="1"/>
  <c r="E395" i="14" s="1"/>
  <c r="E396" i="14" s="1"/>
  <c r="E397" i="14" s="1"/>
  <c r="E398" i="14" s="1"/>
  <c r="E399" i="14" s="1"/>
  <c r="E400" i="14" s="1"/>
  <c r="E401" i="14" s="1"/>
  <c r="E402" i="14" s="1"/>
  <c r="E403" i="14" s="1"/>
  <c r="E404" i="14" s="1"/>
  <c r="E405" i="14" s="1"/>
  <c r="E406" i="14" s="1"/>
  <c r="E407" i="14" s="1"/>
  <c r="E408" i="14" s="1"/>
  <c r="E409" i="14" s="1"/>
  <c r="E410" i="14" s="1"/>
  <c r="E411" i="14" s="1"/>
  <c r="I394" i="14" s="1"/>
  <c r="J147" i="14"/>
  <c r="F433" i="13"/>
  <c r="E433" i="13"/>
  <c r="G433" i="13"/>
  <c r="D433" i="13"/>
  <c r="E77" i="13"/>
  <c r="D77" i="13"/>
  <c r="F77" i="13"/>
  <c r="G77" i="13"/>
  <c r="D66" i="13"/>
  <c r="E66" i="13"/>
  <c r="G66" i="13"/>
  <c r="F66" i="13"/>
  <c r="E117" i="13"/>
  <c r="F117" i="13"/>
  <c r="G117" i="13"/>
  <c r="D117" i="13"/>
  <c r="G267" i="13"/>
  <c r="E267" i="13"/>
  <c r="F267" i="13"/>
  <c r="D267" i="13"/>
  <c r="F36" i="13"/>
  <c r="D36" i="13"/>
  <c r="G36" i="13"/>
  <c r="E36" i="13"/>
  <c r="D65" i="13"/>
  <c r="E65" i="13"/>
  <c r="F65" i="13"/>
  <c r="G65" i="13"/>
  <c r="F426" i="13"/>
  <c r="G426" i="13"/>
  <c r="E426" i="13"/>
  <c r="D426" i="13"/>
  <c r="D417" i="13"/>
  <c r="E417" i="13"/>
  <c r="G417" i="13"/>
  <c r="F417" i="13"/>
  <c r="F269" i="13"/>
  <c r="G269" i="13"/>
  <c r="E269" i="13"/>
  <c r="D269" i="13"/>
  <c r="E276" i="13"/>
  <c r="F276" i="13"/>
  <c r="D276" i="13"/>
  <c r="G276" i="13"/>
  <c r="D230" i="13"/>
  <c r="F230" i="13"/>
  <c r="E230" i="13"/>
  <c r="G230" i="13"/>
  <c r="G99" i="13"/>
  <c r="D99" i="13"/>
  <c r="E99" i="13"/>
  <c r="F99" i="13"/>
  <c r="G481" i="13"/>
  <c r="F481" i="13"/>
  <c r="E481" i="13"/>
  <c r="D481" i="13"/>
  <c r="F301" i="13"/>
  <c r="G301" i="13"/>
  <c r="E301" i="13"/>
  <c r="D301" i="13"/>
  <c r="E292" i="13"/>
  <c r="F292" i="13"/>
  <c r="D292" i="13"/>
  <c r="G292" i="13"/>
  <c r="F390" i="13"/>
  <c r="G390" i="13"/>
  <c r="D390" i="13"/>
  <c r="E390" i="13"/>
  <c r="D422" i="13"/>
  <c r="F422" i="13"/>
  <c r="G422" i="13"/>
  <c r="E422" i="13"/>
  <c r="D163" i="13"/>
  <c r="E163" i="13"/>
  <c r="F163" i="13"/>
  <c r="G163" i="13"/>
  <c r="D44" i="13"/>
  <c r="F44" i="13"/>
  <c r="G44" i="13"/>
  <c r="E44" i="13"/>
  <c r="F368" i="13"/>
  <c r="G368" i="13"/>
  <c r="D368" i="13"/>
  <c r="E368" i="13"/>
  <c r="G483" i="13"/>
  <c r="F483" i="13"/>
  <c r="D483" i="13"/>
  <c r="E483" i="13"/>
  <c r="F410" i="13"/>
  <c r="G410" i="13"/>
  <c r="D410" i="13"/>
  <c r="E410" i="13"/>
  <c r="G450" i="13"/>
  <c r="F450" i="13"/>
  <c r="E450" i="13"/>
  <c r="D450" i="13"/>
  <c r="D166" i="13"/>
  <c r="E166" i="13"/>
  <c r="F166" i="13"/>
  <c r="G166" i="13"/>
  <c r="D18" i="13"/>
  <c r="E18" i="13"/>
  <c r="G18" i="13"/>
  <c r="F18" i="13"/>
  <c r="G124" i="13"/>
  <c r="E124" i="13"/>
  <c r="D124" i="13"/>
  <c r="F124" i="13"/>
  <c r="G307" i="13"/>
  <c r="E307" i="13"/>
  <c r="F307" i="13"/>
  <c r="D307" i="13"/>
  <c r="G107" i="13"/>
  <c r="D107" i="13"/>
  <c r="F107" i="13"/>
  <c r="E107" i="13"/>
  <c r="E157" i="13"/>
  <c r="F157" i="13"/>
  <c r="G157" i="13"/>
  <c r="D157" i="13"/>
  <c r="D178" i="13"/>
  <c r="E178" i="13"/>
  <c r="F178" i="13"/>
  <c r="G178" i="13"/>
  <c r="E227" i="13"/>
  <c r="G227" i="13"/>
  <c r="F227" i="13"/>
  <c r="D227" i="13"/>
  <c r="D143" i="13"/>
  <c r="E143" i="13"/>
  <c r="F143" i="13"/>
  <c r="G143" i="13"/>
  <c r="D270" i="13"/>
  <c r="F270" i="13"/>
  <c r="G270" i="13"/>
  <c r="E270" i="13"/>
  <c r="F345" i="13"/>
  <c r="G345" i="13"/>
  <c r="E345" i="13"/>
  <c r="D345" i="13"/>
  <c r="G443" i="13"/>
  <c r="F443" i="13"/>
  <c r="E443" i="13"/>
  <c r="D443" i="13"/>
  <c r="G464" i="13"/>
  <c r="F464" i="13"/>
  <c r="E464" i="13"/>
  <c r="D464" i="13"/>
  <c r="G412" i="13"/>
  <c r="D412" i="13"/>
  <c r="F412" i="13"/>
  <c r="E412" i="13"/>
  <c r="D314" i="13"/>
  <c r="F314" i="13"/>
  <c r="E314" i="13"/>
  <c r="G314" i="13"/>
  <c r="G444" i="13"/>
  <c r="F444" i="13"/>
  <c r="E444" i="13"/>
  <c r="D444" i="13"/>
  <c r="G482" i="13"/>
  <c r="F482" i="13"/>
  <c r="E482" i="13"/>
  <c r="D482" i="13"/>
  <c r="F118" i="13"/>
  <c r="G118" i="13"/>
  <c r="D118" i="13"/>
  <c r="E118" i="13"/>
  <c r="G407" i="13"/>
  <c r="D407" i="13"/>
  <c r="E407" i="13"/>
  <c r="F407" i="13"/>
  <c r="G479" i="13"/>
  <c r="F479" i="13"/>
  <c r="E479" i="13"/>
  <c r="D479" i="13"/>
  <c r="D322" i="13"/>
  <c r="F322" i="13"/>
  <c r="E322" i="13"/>
  <c r="G322" i="13"/>
  <c r="G400" i="13"/>
  <c r="D400" i="13"/>
  <c r="F400" i="13"/>
  <c r="E400" i="13"/>
  <c r="E109" i="13"/>
  <c r="D109" i="13"/>
  <c r="F109" i="13"/>
  <c r="G109" i="13"/>
  <c r="G295" i="13"/>
  <c r="F295" i="13"/>
  <c r="E295" i="13"/>
  <c r="D295" i="13"/>
  <c r="E141" i="13"/>
  <c r="F141" i="13"/>
  <c r="G141" i="13"/>
  <c r="D141" i="13"/>
  <c r="G341" i="13"/>
  <c r="F341" i="13"/>
  <c r="E341" i="13"/>
  <c r="D341" i="13"/>
  <c r="D115" i="13"/>
  <c r="E115" i="13"/>
  <c r="F115" i="13"/>
  <c r="G115" i="13"/>
  <c r="D119" i="13"/>
  <c r="E119" i="13"/>
  <c r="F119" i="13"/>
  <c r="G119" i="13"/>
  <c r="E29" i="13"/>
  <c r="D29" i="13"/>
  <c r="F29" i="13"/>
  <c r="G29" i="13"/>
  <c r="D17" i="13"/>
  <c r="E17" i="13"/>
  <c r="F17" i="13"/>
  <c r="G17" i="13"/>
  <c r="F272" i="13"/>
  <c r="G272" i="13"/>
  <c r="D272" i="13"/>
  <c r="E272" i="13"/>
  <c r="G263" i="13"/>
  <c r="F263" i="13"/>
  <c r="E263" i="13"/>
  <c r="D263" i="13"/>
  <c r="G103" i="13"/>
  <c r="D103" i="13"/>
  <c r="E103" i="13"/>
  <c r="F103" i="13"/>
  <c r="E360" i="13"/>
  <c r="F360" i="13"/>
  <c r="D360" i="13"/>
  <c r="G360" i="13"/>
  <c r="F130" i="13"/>
  <c r="G130" i="13"/>
  <c r="D130" i="13"/>
  <c r="E130" i="13"/>
  <c r="G391" i="13"/>
  <c r="D391" i="13"/>
  <c r="E391" i="13"/>
  <c r="F391" i="13"/>
  <c r="G27" i="13"/>
  <c r="D27" i="13"/>
  <c r="F27" i="13"/>
  <c r="E27" i="13"/>
  <c r="F434" i="13"/>
  <c r="E434" i="13"/>
  <c r="D434" i="13"/>
  <c r="G434" i="13"/>
  <c r="F236" i="13"/>
  <c r="G236" i="13"/>
  <c r="D236" i="13"/>
  <c r="E236" i="13"/>
  <c r="F423" i="13"/>
  <c r="G423" i="13"/>
  <c r="E423" i="13"/>
  <c r="D423" i="13"/>
  <c r="E215" i="13"/>
  <c r="G215" i="13"/>
  <c r="F215" i="13"/>
  <c r="D215" i="13"/>
  <c r="D214" i="13"/>
  <c r="F214" i="13"/>
  <c r="E214" i="13"/>
  <c r="G214" i="13"/>
  <c r="F84" i="13"/>
  <c r="D84" i="13"/>
  <c r="G84" i="13"/>
  <c r="E84" i="13"/>
  <c r="F373" i="13"/>
  <c r="D373" i="13"/>
  <c r="E373" i="13"/>
  <c r="G373" i="13"/>
  <c r="D127" i="13"/>
  <c r="E127" i="13"/>
  <c r="F127" i="13"/>
  <c r="G127" i="13"/>
  <c r="E200" i="13"/>
  <c r="G200" i="13"/>
  <c r="D200" i="13"/>
  <c r="F200" i="13"/>
  <c r="E219" i="13"/>
  <c r="G219" i="13"/>
  <c r="F219" i="13"/>
  <c r="D219" i="13"/>
  <c r="F220" i="13"/>
  <c r="D220" i="13"/>
  <c r="G220" i="13"/>
  <c r="E220" i="13"/>
  <c r="G461" i="13"/>
  <c r="F461" i="13"/>
  <c r="E461" i="13"/>
  <c r="D461" i="13"/>
  <c r="D88" i="13"/>
  <c r="F88" i="13"/>
  <c r="G88" i="13"/>
  <c r="E88" i="13"/>
  <c r="D98" i="13"/>
  <c r="E98" i="13"/>
  <c r="G98" i="13"/>
  <c r="F98" i="13"/>
  <c r="E165" i="13"/>
  <c r="F165" i="13"/>
  <c r="G165" i="13"/>
  <c r="D165" i="13"/>
  <c r="G148" i="13"/>
  <c r="E148" i="13"/>
  <c r="D148" i="13"/>
  <c r="F148" i="13"/>
  <c r="D175" i="13"/>
  <c r="E175" i="13"/>
  <c r="F175" i="13"/>
  <c r="G175" i="13"/>
  <c r="D222" i="13"/>
  <c r="F222" i="13"/>
  <c r="E222" i="13"/>
  <c r="G222" i="13"/>
  <c r="D142" i="13"/>
  <c r="F142" i="13"/>
  <c r="G142" i="13"/>
  <c r="E142" i="13"/>
  <c r="D69" i="13"/>
  <c r="E69" i="13"/>
  <c r="F69" i="13"/>
  <c r="G69" i="13"/>
  <c r="G453" i="13"/>
  <c r="F453" i="13"/>
  <c r="E453" i="13"/>
  <c r="D453" i="13"/>
  <c r="D72" i="13"/>
  <c r="F72" i="13"/>
  <c r="G72" i="13"/>
  <c r="E72" i="13"/>
  <c r="F305" i="13"/>
  <c r="G305" i="13"/>
  <c r="E305" i="13"/>
  <c r="D305" i="13"/>
  <c r="D393" i="13"/>
  <c r="E393" i="13"/>
  <c r="G393" i="13"/>
  <c r="F393" i="13"/>
  <c r="F321" i="13"/>
  <c r="G321" i="13"/>
  <c r="E321" i="13"/>
  <c r="D321" i="13"/>
  <c r="G458" i="13"/>
  <c r="F458" i="13"/>
  <c r="E458" i="13"/>
  <c r="D458" i="13"/>
  <c r="E223" i="13"/>
  <c r="G223" i="13"/>
  <c r="F223" i="13"/>
  <c r="D223" i="13"/>
  <c r="G51" i="13"/>
  <c r="D51" i="13"/>
  <c r="E51" i="13"/>
  <c r="F51" i="13"/>
  <c r="G459" i="13"/>
  <c r="F459" i="13"/>
  <c r="E459" i="13"/>
  <c r="D459" i="13"/>
  <c r="E203" i="13"/>
  <c r="G203" i="13"/>
  <c r="F203" i="13"/>
  <c r="D203" i="13"/>
  <c r="G472" i="13"/>
  <c r="F472" i="13"/>
  <c r="E472" i="13"/>
  <c r="D472" i="13"/>
  <c r="D202" i="13"/>
  <c r="F202" i="13"/>
  <c r="E202" i="13"/>
  <c r="G202" i="13"/>
  <c r="G140" i="13"/>
  <c r="E140" i="13"/>
  <c r="D140" i="13"/>
  <c r="F140" i="13"/>
  <c r="D377" i="13"/>
  <c r="E377" i="13"/>
  <c r="G377" i="13"/>
  <c r="F377" i="13"/>
  <c r="E209" i="13"/>
  <c r="F209" i="13"/>
  <c r="G209" i="13"/>
  <c r="D209" i="13"/>
  <c r="D186" i="13"/>
  <c r="F186" i="13"/>
  <c r="E186" i="13"/>
  <c r="G186" i="13"/>
  <c r="F336" i="13"/>
  <c r="G336" i="13"/>
  <c r="D336" i="13"/>
  <c r="E336" i="13"/>
  <c r="E45" i="13"/>
  <c r="D45" i="13"/>
  <c r="F45" i="13"/>
  <c r="G45" i="13"/>
  <c r="D151" i="13"/>
  <c r="E151" i="13"/>
  <c r="F151" i="13"/>
  <c r="G151" i="13"/>
  <c r="D147" i="13"/>
  <c r="E147" i="13"/>
  <c r="F147" i="13"/>
  <c r="G147" i="13"/>
  <c r="E110" i="13"/>
  <c r="F110" i="13"/>
  <c r="G110" i="13"/>
  <c r="D110" i="13"/>
  <c r="D397" i="13"/>
  <c r="E397" i="13"/>
  <c r="G397" i="13"/>
  <c r="F397" i="13"/>
  <c r="E26" i="13"/>
  <c r="F26" i="13"/>
  <c r="G26" i="13"/>
  <c r="D26" i="13"/>
  <c r="D338" i="13"/>
  <c r="F338" i="13"/>
  <c r="E338" i="13"/>
  <c r="G338" i="13"/>
  <c r="E205" i="13"/>
  <c r="F205" i="13"/>
  <c r="G205" i="13"/>
  <c r="D205" i="13"/>
  <c r="E225" i="13"/>
  <c r="F225" i="13"/>
  <c r="G225" i="13"/>
  <c r="D225" i="13"/>
  <c r="D405" i="13"/>
  <c r="E405" i="13"/>
  <c r="G405" i="13"/>
  <c r="F405" i="13"/>
  <c r="G419" i="13"/>
  <c r="D419" i="13"/>
  <c r="E419" i="13"/>
  <c r="F419" i="13"/>
  <c r="F414" i="13"/>
  <c r="G414" i="13"/>
  <c r="D414" i="13"/>
  <c r="E414" i="13"/>
  <c r="E125" i="13"/>
  <c r="F125" i="13"/>
  <c r="G125" i="13"/>
  <c r="D125" i="13"/>
  <c r="D57" i="13"/>
  <c r="E57" i="13"/>
  <c r="F57" i="13"/>
  <c r="G57" i="13"/>
  <c r="G359" i="13"/>
  <c r="F359" i="13"/>
  <c r="E359" i="13"/>
  <c r="D359" i="13"/>
  <c r="G357" i="13"/>
  <c r="F357" i="13"/>
  <c r="E357" i="13"/>
  <c r="D357" i="13"/>
  <c r="F52" i="13"/>
  <c r="D52" i="13"/>
  <c r="G52" i="13"/>
  <c r="E52" i="13"/>
  <c r="D56" i="13"/>
  <c r="F56" i="13"/>
  <c r="G56" i="13"/>
  <c r="E56" i="13"/>
  <c r="F228" i="13"/>
  <c r="G228" i="13"/>
  <c r="D228" i="13"/>
  <c r="E228" i="13"/>
  <c r="J241" i="14" l="1"/>
  <c r="J103" i="14"/>
  <c r="J204" i="14"/>
  <c r="I230" i="14"/>
  <c r="I137" i="14"/>
  <c r="J131" i="14"/>
  <c r="I193" i="14"/>
  <c r="J325" i="14"/>
  <c r="L325" i="14" s="1"/>
  <c r="J274" i="14"/>
  <c r="J88" i="14"/>
  <c r="I385" i="14"/>
  <c r="J299" i="14"/>
  <c r="M299" i="14" s="1"/>
  <c r="J385" i="14"/>
  <c r="I343" i="14"/>
  <c r="I146" i="14"/>
  <c r="J199" i="14"/>
  <c r="L199" i="14" s="1"/>
  <c r="J346" i="14"/>
  <c r="I151" i="14"/>
  <c r="J275" i="14"/>
  <c r="J164" i="14"/>
  <c r="L164" i="14" s="1"/>
  <c r="J71" i="14"/>
  <c r="I182" i="14"/>
  <c r="J213" i="14"/>
  <c r="J324" i="14"/>
  <c r="M324" i="14" s="1"/>
  <c r="J303" i="14"/>
  <c r="I105" i="14"/>
  <c r="J293" i="14"/>
  <c r="J165" i="14"/>
  <c r="M165" i="14" s="1"/>
  <c r="J229" i="14"/>
  <c r="I256" i="14"/>
  <c r="J335" i="14"/>
  <c r="I282" i="14"/>
  <c r="J141" i="14"/>
  <c r="I53" i="14"/>
  <c r="J266" i="14"/>
  <c r="I361" i="14"/>
  <c r="J127" i="14"/>
  <c r="J233" i="14"/>
  <c r="I220" i="14"/>
  <c r="I304" i="14"/>
  <c r="J100" i="14"/>
  <c r="I38" i="14"/>
  <c r="I397" i="14"/>
  <c r="J350" i="14"/>
  <c r="N350" i="14" s="1"/>
  <c r="I194" i="14"/>
  <c r="J203" i="14"/>
  <c r="J192" i="14"/>
  <c r="I378" i="14"/>
  <c r="I44" i="14"/>
  <c r="J311" i="14"/>
  <c r="J133" i="14"/>
  <c r="I349" i="14"/>
  <c r="J155" i="14"/>
  <c r="J217" i="14"/>
  <c r="I268" i="14"/>
  <c r="I306" i="14"/>
  <c r="I307" i="14"/>
  <c r="I296" i="14"/>
  <c r="J286" i="14"/>
  <c r="I292" i="14"/>
  <c r="J316" i="14"/>
  <c r="K274" i="14"/>
  <c r="M274" i="14"/>
  <c r="N274" i="14"/>
  <c r="L274" i="14"/>
  <c r="M325" i="14"/>
  <c r="L100" i="14"/>
  <c r="M100" i="14"/>
  <c r="K100" i="14"/>
  <c r="N100" i="14"/>
  <c r="N192" i="14"/>
  <c r="L192" i="14"/>
  <c r="K192" i="14"/>
  <c r="M192" i="14"/>
  <c r="M199" i="14"/>
  <c r="K346" i="14"/>
  <c r="L346" i="14"/>
  <c r="N346" i="14"/>
  <c r="M346" i="14"/>
  <c r="N311" i="14"/>
  <c r="M311" i="14"/>
  <c r="K311" i="14"/>
  <c r="L311" i="14"/>
  <c r="L275" i="14"/>
  <c r="N275" i="14"/>
  <c r="M275" i="14"/>
  <c r="K275" i="14"/>
  <c r="M133" i="14"/>
  <c r="K133" i="14"/>
  <c r="N133" i="14"/>
  <c r="L133" i="14"/>
  <c r="N164" i="14"/>
  <c r="L71" i="14"/>
  <c r="N71" i="14"/>
  <c r="M71" i="14"/>
  <c r="K71" i="14"/>
  <c r="K155" i="14"/>
  <c r="M155" i="14"/>
  <c r="L155" i="14"/>
  <c r="N155" i="14"/>
  <c r="N217" i="14"/>
  <c r="M217" i="14"/>
  <c r="K217" i="14"/>
  <c r="L217" i="14"/>
  <c r="J327" i="14"/>
  <c r="I166" i="14"/>
  <c r="I75" i="14"/>
  <c r="J359" i="14"/>
  <c r="I164" i="14"/>
  <c r="J348" i="14"/>
  <c r="J357" i="14"/>
  <c r="I311" i="14"/>
  <c r="J237" i="14"/>
  <c r="I114" i="14"/>
  <c r="I73" i="14"/>
  <c r="I157" i="14"/>
  <c r="I235" i="14"/>
  <c r="I340" i="14"/>
  <c r="J370" i="14"/>
  <c r="I331" i="14"/>
  <c r="I323" i="14"/>
  <c r="J40" i="14"/>
  <c r="J351" i="14"/>
  <c r="J263" i="14"/>
  <c r="I240" i="14"/>
  <c r="I111" i="14"/>
  <c r="I149" i="14"/>
  <c r="I223" i="14"/>
  <c r="J309" i="14"/>
  <c r="J143" i="14"/>
  <c r="J196" i="14"/>
  <c r="I159" i="14"/>
  <c r="J292" i="14"/>
  <c r="J156" i="14"/>
  <c r="I28" i="14"/>
  <c r="L88" i="14"/>
  <c r="M88" i="14"/>
  <c r="K88" i="14"/>
  <c r="N88" i="14"/>
  <c r="N299" i="14"/>
  <c r="K385" i="14"/>
  <c r="L385" i="14"/>
  <c r="M385" i="14"/>
  <c r="N385" i="14"/>
  <c r="L203" i="14"/>
  <c r="M203" i="14"/>
  <c r="N203" i="14"/>
  <c r="K203" i="14"/>
  <c r="J26" i="14"/>
  <c r="J83" i="14"/>
  <c r="I332" i="14"/>
  <c r="I131" i="14"/>
  <c r="J110" i="14"/>
  <c r="I286" i="14"/>
  <c r="J65" i="14"/>
  <c r="J228" i="14"/>
  <c r="I115" i="14"/>
  <c r="I401" i="14"/>
  <c r="I407" i="14"/>
  <c r="I98" i="14"/>
  <c r="J117" i="14"/>
  <c r="J365" i="14"/>
  <c r="I312" i="14"/>
  <c r="I188" i="14"/>
  <c r="I178" i="14"/>
  <c r="J73" i="14"/>
  <c r="J61" i="14"/>
  <c r="I245" i="14"/>
  <c r="J387" i="14"/>
  <c r="I65" i="14"/>
  <c r="J94" i="14"/>
  <c r="I365" i="14"/>
  <c r="I29" i="14"/>
  <c r="I187" i="14"/>
  <c r="I69" i="14"/>
  <c r="I388" i="14"/>
  <c r="J338" i="14"/>
  <c r="J99" i="14"/>
  <c r="N213" i="14"/>
  <c r="M213" i="14"/>
  <c r="K213" i="14"/>
  <c r="L213" i="14"/>
  <c r="M103" i="14"/>
  <c r="K103" i="14"/>
  <c r="N103" i="14"/>
  <c r="L103" i="14"/>
  <c r="K324" i="14"/>
  <c r="L303" i="14"/>
  <c r="M303" i="14"/>
  <c r="N303" i="14"/>
  <c r="K303" i="14"/>
  <c r="M131" i="14"/>
  <c r="K131" i="14"/>
  <c r="N131" i="14"/>
  <c r="L131" i="14"/>
  <c r="M293" i="14"/>
  <c r="L293" i="14"/>
  <c r="N293" i="14"/>
  <c r="K293" i="14"/>
  <c r="K241" i="14"/>
  <c r="N241" i="14"/>
  <c r="M241" i="14"/>
  <c r="L241" i="14"/>
  <c r="L165" i="14"/>
  <c r="N204" i="14"/>
  <c r="L204" i="14"/>
  <c r="M204" i="14"/>
  <c r="K204" i="14"/>
  <c r="K229" i="14"/>
  <c r="L229" i="14"/>
  <c r="M229" i="14"/>
  <c r="N229" i="14"/>
  <c r="K286" i="14"/>
  <c r="M286" i="14"/>
  <c r="L286" i="14"/>
  <c r="N286" i="14"/>
  <c r="K335" i="14"/>
  <c r="M335" i="14"/>
  <c r="N335" i="14"/>
  <c r="L335" i="14"/>
  <c r="L141" i="14"/>
  <c r="M141" i="14"/>
  <c r="N141" i="14"/>
  <c r="K141" i="14"/>
  <c r="M316" i="14"/>
  <c r="N316" i="14"/>
  <c r="K316" i="14"/>
  <c r="L316" i="14"/>
  <c r="M266" i="14"/>
  <c r="K266" i="14"/>
  <c r="N266" i="14"/>
  <c r="L266" i="14"/>
  <c r="N127" i="14"/>
  <c r="K127" i="14"/>
  <c r="M127" i="14"/>
  <c r="L127" i="14"/>
  <c r="N147" i="14"/>
  <c r="K147" i="14"/>
  <c r="L147" i="14"/>
  <c r="M147" i="14"/>
  <c r="L233" i="14"/>
  <c r="M233" i="14"/>
  <c r="N233" i="14"/>
  <c r="K233" i="14"/>
  <c r="I243" i="14"/>
  <c r="J174" i="14"/>
  <c r="J269" i="14"/>
  <c r="J78" i="14"/>
  <c r="I314" i="14"/>
  <c r="I208" i="14"/>
  <c r="I101" i="14"/>
  <c r="I384" i="14"/>
  <c r="I201" i="14"/>
  <c r="J129" i="14"/>
  <c r="J337" i="14"/>
  <c r="J284" i="14"/>
  <c r="J268" i="14"/>
  <c r="I112" i="14"/>
  <c r="J69" i="14"/>
  <c r="I390" i="14"/>
  <c r="I202" i="14"/>
  <c r="I262" i="14"/>
  <c r="I232" i="14"/>
  <c r="J201" i="14"/>
  <c r="I79" i="14"/>
  <c r="J248" i="14"/>
  <c r="I133" i="14"/>
  <c r="J173" i="14"/>
  <c r="J313" i="14"/>
  <c r="J161" i="14"/>
  <c r="I233" i="14"/>
  <c r="I86" i="14"/>
  <c r="I57" i="14"/>
  <c r="J280" i="14"/>
  <c r="I335" i="14"/>
  <c r="I34" i="14"/>
  <c r="I144" i="14"/>
  <c r="I108" i="14"/>
  <c r="I120" i="14"/>
  <c r="I372" i="14"/>
  <c r="I71" i="14"/>
  <c r="J170" i="14"/>
  <c r="J36" i="14"/>
  <c r="J333" i="14"/>
  <c r="I356" i="14"/>
  <c r="J54" i="14"/>
  <c r="I398" i="14"/>
  <c r="I50" i="14"/>
  <c r="I318" i="14"/>
  <c r="I345" i="14"/>
  <c r="J132" i="14"/>
  <c r="J315" i="14"/>
  <c r="I56" i="14"/>
  <c r="I197" i="14"/>
  <c r="J323" i="14"/>
  <c r="J297" i="14"/>
  <c r="J405" i="14"/>
  <c r="I24" i="14"/>
  <c r="J329" i="14"/>
  <c r="I255" i="14"/>
  <c r="I40" i="14"/>
  <c r="J181" i="14"/>
  <c r="I391" i="14"/>
  <c r="I244" i="14"/>
  <c r="J374" i="14"/>
  <c r="J77" i="14"/>
  <c r="I63" i="14"/>
  <c r="J124" i="14"/>
  <c r="I278" i="14"/>
  <c r="J46" i="14"/>
  <c r="J322" i="14"/>
  <c r="I110" i="14"/>
  <c r="J230" i="14"/>
  <c r="J149" i="14"/>
  <c r="J90" i="14"/>
  <c r="J250" i="14"/>
  <c r="I346" i="14"/>
  <c r="I132" i="14"/>
  <c r="I247" i="14"/>
  <c r="I47" i="14"/>
  <c r="I392" i="14"/>
  <c r="J366" i="14"/>
  <c r="J51" i="14"/>
  <c r="J400" i="14"/>
  <c r="I88" i="14"/>
  <c r="I387" i="14"/>
  <c r="J105" i="14"/>
  <c r="J390" i="14"/>
  <c r="J116" i="14"/>
  <c r="I100" i="14"/>
  <c r="I153" i="14"/>
  <c r="I383" i="14"/>
  <c r="J20" i="14"/>
  <c r="I273" i="14"/>
  <c r="J70" i="14"/>
  <c r="I379" i="14"/>
  <c r="J314" i="14"/>
  <c r="I389" i="14"/>
  <c r="J332" i="14"/>
  <c r="I48" i="14"/>
  <c r="I263" i="14"/>
  <c r="I95" i="14"/>
  <c r="J52" i="14"/>
  <c r="I210" i="14"/>
  <c r="J92" i="14"/>
  <c r="I329" i="14"/>
  <c r="J202" i="14"/>
  <c r="J386" i="14"/>
  <c r="I118" i="14"/>
  <c r="J227" i="14"/>
  <c r="J243" i="14"/>
  <c r="I211" i="14"/>
  <c r="J289" i="14"/>
  <c r="J264" i="14"/>
  <c r="I279" i="14"/>
  <c r="J361" i="14"/>
  <c r="I148" i="14"/>
  <c r="J373" i="14"/>
  <c r="J392" i="14"/>
  <c r="J364" i="14"/>
  <c r="I242" i="14"/>
  <c r="J345" i="14"/>
  <c r="I303" i="14"/>
  <c r="I399" i="14"/>
  <c r="I364" i="14"/>
  <c r="I344" i="14"/>
  <c r="J352" i="14"/>
  <c r="J208" i="14"/>
  <c r="I217" i="14"/>
  <c r="J394" i="14"/>
  <c r="J265" i="14"/>
  <c r="J37" i="14"/>
  <c r="J381" i="14"/>
  <c r="I225" i="14"/>
  <c r="I283" i="14"/>
  <c r="I126" i="14"/>
  <c r="J84" i="14"/>
  <c r="I181" i="14"/>
  <c r="I171" i="14"/>
  <c r="I224" i="14"/>
  <c r="J190" i="14"/>
  <c r="J308" i="14"/>
  <c r="J296" i="14"/>
  <c r="J76" i="14"/>
  <c r="J382" i="14"/>
  <c r="I109" i="14"/>
  <c r="I141" i="14"/>
  <c r="J120" i="14"/>
  <c r="I358" i="14"/>
  <c r="J380" i="14"/>
  <c r="I58" i="14"/>
  <c r="I271" i="14"/>
  <c r="J162" i="14"/>
  <c r="J402" i="14"/>
  <c r="I403" i="14"/>
  <c r="I381" i="14"/>
  <c r="I94" i="14"/>
  <c r="J136" i="14"/>
  <c r="J159" i="14"/>
  <c r="I84" i="14"/>
  <c r="J321" i="14"/>
  <c r="J128" i="14"/>
  <c r="J138" i="14"/>
  <c r="I150" i="14"/>
  <c r="J169" i="14"/>
  <c r="I49" i="14"/>
  <c r="I353" i="14"/>
  <c r="I367" i="14"/>
  <c r="J362" i="14"/>
  <c r="I297" i="14"/>
  <c r="J182" i="14"/>
  <c r="J45" i="14"/>
  <c r="J137" i="14"/>
  <c r="J383" i="14"/>
  <c r="J122" i="14"/>
  <c r="J407" i="14"/>
  <c r="I175" i="14"/>
  <c r="I261" i="14"/>
  <c r="J29" i="14"/>
  <c r="I198" i="14"/>
  <c r="I382" i="14"/>
  <c r="J356" i="14"/>
  <c r="J336" i="14"/>
  <c r="J285" i="14"/>
  <c r="J43" i="14"/>
  <c r="J104" i="14"/>
  <c r="I215" i="14"/>
  <c r="J186" i="14"/>
  <c r="J232" i="14"/>
  <c r="I25" i="14"/>
  <c r="J96" i="14"/>
  <c r="I66" i="14"/>
  <c r="I76" i="14"/>
  <c r="I265" i="14"/>
  <c r="J358" i="14"/>
  <c r="I39" i="14"/>
  <c r="I293" i="14"/>
  <c r="J68" i="14"/>
  <c r="I355" i="14"/>
  <c r="I116" i="14"/>
  <c r="I26" i="14"/>
  <c r="J319" i="14"/>
  <c r="I142" i="14"/>
  <c r="J209" i="14"/>
  <c r="I219" i="14"/>
  <c r="I72" i="14"/>
  <c r="J130" i="14"/>
  <c r="J410" i="14"/>
  <c r="J112" i="14"/>
  <c r="I294" i="14"/>
  <c r="J144" i="14"/>
  <c r="J257" i="14"/>
  <c r="J408" i="14"/>
  <c r="I404" i="14"/>
  <c r="I176" i="14"/>
  <c r="J89" i="14"/>
  <c r="J368" i="14"/>
  <c r="I396" i="14"/>
  <c r="I347" i="14"/>
  <c r="I104" i="14"/>
  <c r="J160" i="14"/>
  <c r="I354" i="14"/>
  <c r="I125" i="14"/>
  <c r="J246" i="14"/>
  <c r="I253" i="14"/>
  <c r="J98" i="14"/>
  <c r="J167" i="14"/>
  <c r="I366" i="14"/>
  <c r="J218" i="14"/>
  <c r="J252" i="14"/>
  <c r="J247" i="14"/>
  <c r="J355" i="14"/>
  <c r="I341" i="14"/>
  <c r="J256" i="14"/>
  <c r="J258" i="14"/>
  <c r="I277" i="14"/>
  <c r="I54" i="14"/>
  <c r="I135" i="14"/>
  <c r="J146" i="14"/>
  <c r="I35" i="14"/>
  <c r="J119" i="14"/>
  <c r="I147" i="14"/>
  <c r="J222" i="14"/>
  <c r="J93" i="14"/>
  <c r="I183" i="14"/>
  <c r="J306" i="14"/>
  <c r="J278" i="14"/>
  <c r="I328" i="14"/>
  <c r="I305" i="14"/>
  <c r="J166" i="14"/>
  <c r="J320" i="14"/>
  <c r="J134" i="14"/>
  <c r="J81" i="14"/>
  <c r="I91" i="14"/>
  <c r="J307" i="14"/>
  <c r="I37" i="14"/>
  <c r="J111" i="14"/>
  <c r="J107" i="14"/>
  <c r="J57" i="14"/>
  <c r="J238" i="14"/>
  <c r="J23" i="14"/>
  <c r="J226" i="14"/>
  <c r="J331" i="14"/>
  <c r="J87" i="14"/>
  <c r="I308" i="14"/>
  <c r="I92" i="14"/>
  <c r="I281" i="14"/>
  <c r="I170" i="14"/>
  <c r="J44" i="14"/>
  <c r="J398" i="14"/>
  <c r="I288" i="14"/>
  <c r="J224" i="14"/>
  <c r="I214" i="14"/>
  <c r="I199" i="14"/>
  <c r="J198" i="14"/>
  <c r="J154" i="14"/>
  <c r="J239" i="14"/>
  <c r="I402" i="14"/>
  <c r="I161" i="14"/>
  <c r="J287" i="14"/>
  <c r="I338" i="14"/>
  <c r="J396" i="14"/>
  <c r="J260" i="14"/>
  <c r="J283" i="14"/>
  <c r="I155" i="14"/>
  <c r="J304" i="14"/>
  <c r="J175" i="14"/>
  <c r="I319" i="14"/>
  <c r="J363" i="14"/>
  <c r="I258" i="14"/>
  <c r="I400" i="14"/>
  <c r="J279" i="14"/>
  <c r="I248" i="14"/>
  <c r="I184" i="14"/>
  <c r="I74" i="14"/>
  <c r="J375" i="14"/>
  <c r="I179" i="14"/>
  <c r="J339" i="14"/>
  <c r="I342" i="14"/>
  <c r="J126" i="14"/>
  <c r="I351" i="14"/>
  <c r="J85" i="14"/>
  <c r="I190" i="14"/>
  <c r="I228" i="14"/>
  <c r="I42" i="14"/>
  <c r="J215" i="14"/>
  <c r="J340" i="14"/>
  <c r="J399" i="14"/>
  <c r="J114" i="14"/>
  <c r="I330" i="14"/>
  <c r="I134" i="14"/>
  <c r="J34" i="14"/>
  <c r="J50" i="14"/>
  <c r="I348" i="14"/>
  <c r="J27" i="14"/>
  <c r="I122" i="14"/>
  <c r="J139" i="14"/>
  <c r="I221" i="14"/>
  <c r="J255" i="14"/>
  <c r="I410" i="14"/>
  <c r="J176" i="14"/>
  <c r="I177" i="14"/>
  <c r="J388" i="14"/>
  <c r="J344" i="14"/>
  <c r="I218" i="14"/>
  <c r="J47" i="14"/>
  <c r="I320" i="14"/>
  <c r="I301" i="14"/>
  <c r="J152" i="14"/>
  <c r="I64" i="14"/>
  <c r="I145" i="14"/>
  <c r="J106" i="14"/>
  <c r="J276" i="14"/>
  <c r="J305" i="14"/>
  <c r="J56" i="14"/>
  <c r="I140" i="14"/>
  <c r="J66" i="14"/>
  <c r="J225" i="14"/>
  <c r="J33" i="14"/>
  <c r="I317" i="14"/>
  <c r="I289" i="14"/>
  <c r="J86" i="14"/>
  <c r="I368" i="14"/>
  <c r="I78" i="14"/>
  <c r="I241" i="14"/>
  <c r="I313" i="14"/>
  <c r="I99" i="14"/>
  <c r="I191" i="14"/>
  <c r="J367" i="14"/>
  <c r="I60" i="14"/>
  <c r="I43" i="14"/>
  <c r="I136" i="14"/>
  <c r="I117" i="14"/>
  <c r="I386" i="14"/>
  <c r="I139" i="14"/>
  <c r="I31" i="14"/>
  <c r="J310" i="14"/>
  <c r="I174" i="14"/>
  <c r="I264" i="14"/>
  <c r="J200" i="14"/>
  <c r="I67" i="14"/>
  <c r="I138" i="14"/>
  <c r="J281" i="14"/>
  <c r="J91" i="14"/>
  <c r="I85" i="14"/>
  <c r="J82" i="14"/>
  <c r="J291" i="14"/>
  <c r="I173" i="14"/>
  <c r="J334" i="14"/>
  <c r="I90" i="14"/>
  <c r="I380" i="14"/>
  <c r="J179" i="14"/>
  <c r="I80" i="14"/>
  <c r="J189" i="14"/>
  <c r="J35" i="14"/>
  <c r="J395" i="14"/>
  <c r="I186" i="14"/>
  <c r="I154" i="14"/>
  <c r="J158" i="14"/>
  <c r="I52" i="14"/>
  <c r="I300" i="14"/>
  <c r="J28" i="14"/>
  <c r="J177" i="14"/>
  <c r="J403" i="14"/>
  <c r="I291" i="14"/>
  <c r="I212" i="14"/>
  <c r="J272" i="14"/>
  <c r="J55" i="14"/>
  <c r="I310" i="14"/>
  <c r="I370" i="14"/>
  <c r="J41" i="14"/>
  <c r="J207" i="14"/>
  <c r="J360" i="14"/>
  <c r="I371" i="14"/>
  <c r="I143" i="14"/>
  <c r="I326" i="14"/>
  <c r="I249" i="14"/>
  <c r="I89" i="14"/>
  <c r="I113" i="14"/>
  <c r="J24" i="14"/>
  <c r="I46" i="14"/>
  <c r="I106" i="14"/>
  <c r="I316" i="14"/>
  <c r="J153" i="14"/>
  <c r="J183" i="14"/>
  <c r="I185" i="14"/>
  <c r="J212" i="14"/>
  <c r="I123" i="14"/>
  <c r="J343" i="14"/>
  <c r="I45" i="14"/>
  <c r="I251" i="14"/>
  <c r="J244" i="14"/>
  <c r="J171" i="14"/>
  <c r="I152" i="14"/>
  <c r="J376" i="14"/>
  <c r="J221" i="14"/>
  <c r="I257" i="14"/>
  <c r="J302" i="14"/>
  <c r="I405" i="14"/>
  <c r="J151" i="14"/>
  <c r="J168" i="14"/>
  <c r="I168" i="14"/>
  <c r="I203" i="14"/>
  <c r="I156" i="14"/>
  <c r="I103" i="14"/>
  <c r="I352" i="14"/>
  <c r="I222" i="14"/>
  <c r="J113" i="14"/>
  <c r="J253" i="14"/>
  <c r="I290" i="14"/>
  <c r="I209" i="14"/>
  <c r="J249" i="14"/>
  <c r="J95" i="14"/>
  <c r="I195" i="14"/>
  <c r="J318" i="14"/>
  <c r="J195" i="14"/>
  <c r="J354" i="14"/>
  <c r="J404" i="14"/>
  <c r="J220" i="14"/>
  <c r="J223" i="14"/>
  <c r="I172" i="14"/>
  <c r="I180" i="14"/>
  <c r="I206" i="14"/>
  <c r="J384" i="14"/>
  <c r="J193" i="14"/>
  <c r="I121" i="14"/>
  <c r="J326" i="14"/>
  <c r="J79" i="14"/>
  <c r="I250" i="14"/>
  <c r="I337" i="14"/>
  <c r="I192" i="14"/>
  <c r="I334" i="14"/>
  <c r="J109" i="14"/>
  <c r="I204" i="14"/>
  <c r="I272" i="14"/>
  <c r="J31" i="14"/>
  <c r="I377" i="14"/>
  <c r="I408" i="14"/>
  <c r="J101" i="14"/>
  <c r="I23" i="14"/>
  <c r="J214" i="14"/>
  <c r="J277" i="14"/>
  <c r="J172" i="14"/>
  <c r="J298" i="14"/>
  <c r="I395" i="14"/>
  <c r="J251" i="14"/>
  <c r="J30" i="14"/>
  <c r="J67" i="14"/>
  <c r="J235" i="14"/>
  <c r="I373" i="14"/>
  <c r="J401" i="14"/>
  <c r="J32" i="14"/>
  <c r="I70" i="14"/>
  <c r="I285" i="14"/>
  <c r="I129" i="14"/>
  <c r="I59" i="14"/>
  <c r="J191" i="14"/>
  <c r="J184" i="14"/>
  <c r="I27" i="14"/>
  <c r="J254" i="14"/>
  <c r="J187" i="14"/>
  <c r="J48" i="14"/>
  <c r="I231" i="14"/>
  <c r="J148" i="14"/>
  <c r="I213" i="14"/>
  <c r="J102" i="14"/>
  <c r="I325" i="14"/>
  <c r="J219" i="14"/>
  <c r="I252" i="14"/>
  <c r="J347" i="14"/>
  <c r="I327" i="14"/>
  <c r="J118" i="14"/>
  <c r="I216" i="14"/>
  <c r="I169" i="14"/>
  <c r="J108" i="14"/>
  <c r="I236" i="14"/>
  <c r="I51" i="14"/>
  <c r="I32" i="14"/>
  <c r="J389" i="14"/>
  <c r="I260" i="14"/>
  <c r="J406" i="14"/>
  <c r="I322" i="14"/>
  <c r="I254" i="14"/>
  <c r="J271" i="14"/>
  <c r="I62" i="14"/>
  <c r="J97" i="14"/>
  <c r="J178" i="14"/>
  <c r="I275" i="14"/>
  <c r="I33" i="14"/>
  <c r="I369" i="14"/>
  <c r="I295" i="14"/>
  <c r="J391" i="14"/>
  <c r="J140" i="14"/>
  <c r="I87" i="14"/>
  <c r="J317" i="14"/>
  <c r="J216" i="14"/>
  <c r="J150" i="14"/>
  <c r="J206" i="14"/>
  <c r="I375" i="14"/>
  <c r="J163" i="14"/>
  <c r="J349" i="14"/>
  <c r="I160" i="14"/>
  <c r="J242" i="14"/>
  <c r="J270" i="14"/>
  <c r="I238" i="14"/>
  <c r="I276" i="14"/>
  <c r="J378" i="14"/>
  <c r="I362" i="14"/>
  <c r="J49" i="14"/>
  <c r="I119" i="14"/>
  <c r="I36" i="14"/>
  <c r="I309" i="14"/>
  <c r="I189" i="14"/>
  <c r="J369" i="14"/>
  <c r="I363" i="14"/>
  <c r="J197" i="14"/>
  <c r="I68" i="14"/>
  <c r="I162" i="14"/>
  <c r="I357" i="14"/>
  <c r="I374" i="14"/>
  <c r="J330" i="14"/>
  <c r="J341" i="14"/>
  <c r="J115" i="14"/>
  <c r="J301" i="14"/>
  <c r="J353" i="14"/>
  <c r="J379" i="14"/>
  <c r="J290" i="14"/>
  <c r="I359" i="14"/>
  <c r="I96" i="14"/>
  <c r="I411" i="14"/>
  <c r="I196" i="14"/>
  <c r="I234" i="14"/>
  <c r="I350" i="14"/>
  <c r="J125" i="14"/>
  <c r="J58" i="14"/>
  <c r="I339" i="14"/>
  <c r="J372" i="14"/>
  <c r="J282" i="14"/>
  <c r="J74" i="14"/>
  <c r="J273" i="14"/>
  <c r="I280" i="14"/>
  <c r="I167" i="14"/>
  <c r="I298" i="14"/>
  <c r="I270" i="14"/>
  <c r="J262" i="14"/>
  <c r="J53" i="14"/>
  <c r="J63" i="14"/>
  <c r="I246" i="14"/>
  <c r="I284" i="14"/>
  <c r="I165" i="14"/>
  <c r="J240" i="14"/>
  <c r="I336" i="14"/>
  <c r="I333" i="14"/>
  <c r="I93" i="14"/>
  <c r="J42" i="14"/>
  <c r="J157" i="14"/>
  <c r="I77" i="14"/>
  <c r="I266" i="14"/>
  <c r="J22" i="14"/>
  <c r="J236" i="14"/>
  <c r="I274" i="14"/>
  <c r="I324" i="14"/>
  <c r="I207" i="14"/>
  <c r="I30" i="14"/>
  <c r="J75" i="14"/>
  <c r="J180" i="14"/>
  <c r="J188" i="14"/>
  <c r="I239" i="14"/>
  <c r="I321" i="14"/>
  <c r="I22" i="14"/>
  <c r="I200" i="14"/>
  <c r="J411" i="14"/>
  <c r="I41" i="14"/>
  <c r="J371" i="14"/>
  <c r="J62" i="14"/>
  <c r="J261" i="14"/>
  <c r="J245" i="14"/>
  <c r="I83" i="14"/>
  <c r="J59" i="14"/>
  <c r="I406" i="14"/>
  <c r="J342" i="14"/>
  <c r="I229" i="14"/>
  <c r="I61" i="14"/>
  <c r="I226" i="14"/>
  <c r="I205" i="14"/>
  <c r="J145" i="14"/>
  <c r="I269" i="14"/>
  <c r="I393" i="14"/>
  <c r="J300" i="14"/>
  <c r="I130" i="14"/>
  <c r="I102" i="14"/>
  <c r="I315" i="14"/>
  <c r="J142" i="14"/>
  <c r="I127" i="14"/>
  <c r="I107" i="14"/>
  <c r="I302" i="14"/>
  <c r="J312" i="14"/>
  <c r="J123" i="14"/>
  <c r="J39" i="14"/>
  <c r="I409" i="14"/>
  <c r="J328" i="14"/>
  <c r="J25" i="14"/>
  <c r="J121" i="14"/>
  <c r="J64" i="14"/>
  <c r="J234" i="14"/>
  <c r="J205" i="14"/>
  <c r="I376" i="14"/>
  <c r="I267" i="14"/>
  <c r="I158" i="14"/>
  <c r="I299" i="14"/>
  <c r="I287" i="14"/>
  <c r="J259" i="14"/>
  <c r="J397" i="14"/>
  <c r="J38" i="14"/>
  <c r="I124" i="14"/>
  <c r="J211" i="14"/>
  <c r="J80" i="14"/>
  <c r="J194" i="14"/>
  <c r="J72" i="14"/>
  <c r="I237" i="14"/>
  <c r="J135" i="14"/>
  <c r="I128" i="14"/>
  <c r="J294" i="14"/>
  <c r="I81" i="14"/>
  <c r="J288" i="14"/>
  <c r="J295" i="14"/>
  <c r="J185" i="14"/>
  <c r="I163" i="14"/>
  <c r="I97" i="14"/>
  <c r="J409" i="14"/>
  <c r="I259" i="14"/>
  <c r="I360" i="14"/>
  <c r="J267" i="14"/>
  <c r="J210" i="14"/>
  <c r="I227" i="14"/>
  <c r="I55" i="14"/>
  <c r="I82" i="14"/>
  <c r="J393" i="14"/>
  <c r="J231" i="14"/>
  <c r="J377" i="14"/>
  <c r="J60" i="14"/>
  <c r="K350" i="14" l="1"/>
  <c r="N165" i="14"/>
  <c r="L324" i="14"/>
  <c r="K299" i="14"/>
  <c r="K164" i="14"/>
  <c r="N199" i="14"/>
  <c r="L350" i="14"/>
  <c r="N325" i="14"/>
  <c r="K165" i="14"/>
  <c r="N324" i="14"/>
  <c r="L299" i="14"/>
  <c r="M164" i="14"/>
  <c r="K199" i="14"/>
  <c r="M350" i="14"/>
  <c r="K325" i="14"/>
  <c r="K267" i="14"/>
  <c r="M267" i="14"/>
  <c r="L267" i="14"/>
  <c r="N267" i="14"/>
  <c r="N135" i="14"/>
  <c r="K135" i="14"/>
  <c r="M135" i="14"/>
  <c r="L135" i="14"/>
  <c r="M312" i="14"/>
  <c r="K312" i="14"/>
  <c r="L312" i="14"/>
  <c r="N312" i="14"/>
  <c r="K353" i="14"/>
  <c r="N353" i="14"/>
  <c r="L353" i="14"/>
  <c r="M353" i="14"/>
  <c r="K49" i="14"/>
  <c r="L49" i="14"/>
  <c r="N49" i="14"/>
  <c r="M49" i="14"/>
  <c r="N150" i="14"/>
  <c r="L150" i="14"/>
  <c r="M150" i="14"/>
  <c r="K150" i="14"/>
  <c r="N191" i="14"/>
  <c r="M191" i="14"/>
  <c r="K191" i="14"/>
  <c r="L191" i="14"/>
  <c r="K193" i="14"/>
  <c r="N193" i="14"/>
  <c r="M193" i="14"/>
  <c r="L193" i="14"/>
  <c r="N253" i="14"/>
  <c r="K253" i="14"/>
  <c r="L253" i="14"/>
  <c r="M253" i="14"/>
  <c r="L343" i="14"/>
  <c r="N343" i="14"/>
  <c r="M343" i="14"/>
  <c r="K343" i="14"/>
  <c r="L360" i="14"/>
  <c r="M360" i="14"/>
  <c r="K360" i="14"/>
  <c r="N360" i="14"/>
  <c r="K310" i="14"/>
  <c r="L310" i="14"/>
  <c r="N310" i="14"/>
  <c r="M310" i="14"/>
  <c r="K66" i="14"/>
  <c r="L66" i="14"/>
  <c r="M66" i="14"/>
  <c r="N66" i="14"/>
  <c r="L152" i="14"/>
  <c r="M152" i="14"/>
  <c r="K152" i="14"/>
  <c r="N152" i="14"/>
  <c r="M23" i="14"/>
  <c r="N23" i="14"/>
  <c r="K23" i="14"/>
  <c r="L23" i="14"/>
  <c r="L81" i="14"/>
  <c r="M81" i="14"/>
  <c r="K81" i="14"/>
  <c r="N81" i="14"/>
  <c r="L368" i="14"/>
  <c r="M368" i="14"/>
  <c r="K368" i="14"/>
  <c r="N368" i="14"/>
  <c r="M112" i="14"/>
  <c r="N112" i="14"/>
  <c r="K112" i="14"/>
  <c r="L112" i="14"/>
  <c r="M232" i="14"/>
  <c r="N232" i="14"/>
  <c r="K232" i="14"/>
  <c r="L232" i="14"/>
  <c r="L321" i="14"/>
  <c r="N321" i="14"/>
  <c r="K321" i="14"/>
  <c r="M321" i="14"/>
  <c r="M162" i="14"/>
  <c r="N162" i="14"/>
  <c r="L162" i="14"/>
  <c r="K162" i="14"/>
  <c r="N190" i="14"/>
  <c r="K190" i="14"/>
  <c r="L190" i="14"/>
  <c r="M190" i="14"/>
  <c r="M289" i="14"/>
  <c r="L289" i="14"/>
  <c r="N289" i="14"/>
  <c r="K289" i="14"/>
  <c r="M20" i="14"/>
  <c r="K20" i="14"/>
  <c r="L20" i="14"/>
  <c r="N20" i="14"/>
  <c r="N405" i="14"/>
  <c r="K405" i="14"/>
  <c r="M405" i="14"/>
  <c r="L405" i="14"/>
  <c r="M94" i="14"/>
  <c r="K94" i="14"/>
  <c r="L94" i="14"/>
  <c r="N94" i="14"/>
  <c r="M294" i="14"/>
  <c r="L294" i="14"/>
  <c r="K294" i="14"/>
  <c r="N294" i="14"/>
  <c r="M121" i="14"/>
  <c r="K121" i="14"/>
  <c r="L121" i="14"/>
  <c r="N121" i="14"/>
  <c r="L39" i="14"/>
  <c r="N39" i="14"/>
  <c r="K39" i="14"/>
  <c r="M39" i="14"/>
  <c r="L59" i="14"/>
  <c r="M59" i="14"/>
  <c r="N59" i="14"/>
  <c r="K59" i="14"/>
  <c r="L62" i="14"/>
  <c r="K62" i="14"/>
  <c r="M62" i="14"/>
  <c r="N62" i="14"/>
  <c r="M188" i="14"/>
  <c r="K188" i="14"/>
  <c r="L188" i="14"/>
  <c r="N188" i="14"/>
  <c r="L22" i="14"/>
  <c r="M22" i="14"/>
  <c r="N22" i="14"/>
  <c r="K22" i="14"/>
  <c r="L42" i="14"/>
  <c r="M42" i="14"/>
  <c r="N42" i="14"/>
  <c r="K42" i="14"/>
  <c r="L240" i="14"/>
  <c r="K240" i="14"/>
  <c r="M240" i="14"/>
  <c r="N240" i="14"/>
  <c r="K63" i="14"/>
  <c r="L63" i="14"/>
  <c r="N63" i="14"/>
  <c r="M63" i="14"/>
  <c r="N74" i="14"/>
  <c r="L74" i="14"/>
  <c r="M74" i="14"/>
  <c r="K74" i="14"/>
  <c r="K58" i="14"/>
  <c r="L58" i="14"/>
  <c r="M58" i="14"/>
  <c r="N58" i="14"/>
  <c r="L290" i="14"/>
  <c r="M290" i="14"/>
  <c r="N290" i="14"/>
  <c r="K290" i="14"/>
  <c r="N115" i="14"/>
  <c r="K115" i="14"/>
  <c r="L115" i="14"/>
  <c r="M115" i="14"/>
  <c r="L378" i="14"/>
  <c r="K378" i="14"/>
  <c r="N378" i="14"/>
  <c r="M378" i="14"/>
  <c r="N242" i="14"/>
  <c r="K242" i="14"/>
  <c r="M242" i="14"/>
  <c r="L242" i="14"/>
  <c r="L317" i="14"/>
  <c r="K317" i="14"/>
  <c r="N317" i="14"/>
  <c r="M317" i="14"/>
  <c r="N178" i="14"/>
  <c r="K178" i="14"/>
  <c r="M178" i="14"/>
  <c r="L178" i="14"/>
  <c r="L389" i="14"/>
  <c r="M389" i="14"/>
  <c r="N389" i="14"/>
  <c r="K389" i="14"/>
  <c r="N108" i="14"/>
  <c r="L108" i="14"/>
  <c r="M108" i="14"/>
  <c r="K108" i="14"/>
  <c r="N401" i="14"/>
  <c r="M401" i="14"/>
  <c r="K401" i="14"/>
  <c r="L401" i="14"/>
  <c r="N30" i="14"/>
  <c r="L30" i="14"/>
  <c r="M30" i="14"/>
  <c r="K30" i="14"/>
  <c r="K172" i="14"/>
  <c r="M172" i="14"/>
  <c r="L172" i="14"/>
  <c r="N172" i="14"/>
  <c r="M101" i="14"/>
  <c r="K101" i="14"/>
  <c r="L101" i="14"/>
  <c r="N101" i="14"/>
  <c r="K326" i="14"/>
  <c r="M326" i="14"/>
  <c r="N326" i="14"/>
  <c r="L326" i="14"/>
  <c r="N220" i="14"/>
  <c r="K220" i="14"/>
  <c r="L220" i="14"/>
  <c r="M220" i="14"/>
  <c r="N318" i="14"/>
  <c r="L318" i="14"/>
  <c r="M318" i="14"/>
  <c r="K318" i="14"/>
  <c r="M376" i="14"/>
  <c r="K376" i="14"/>
  <c r="N376" i="14"/>
  <c r="L376" i="14"/>
  <c r="M212" i="14"/>
  <c r="N212" i="14"/>
  <c r="L212" i="14"/>
  <c r="K212" i="14"/>
  <c r="M41" i="14"/>
  <c r="N41" i="14"/>
  <c r="L41" i="14"/>
  <c r="K41" i="14"/>
  <c r="L272" i="14"/>
  <c r="K272" i="14"/>
  <c r="M272" i="14"/>
  <c r="N272" i="14"/>
  <c r="L177" i="14"/>
  <c r="K177" i="14"/>
  <c r="N177" i="14"/>
  <c r="M177" i="14"/>
  <c r="L158" i="14"/>
  <c r="K158" i="14"/>
  <c r="N158" i="14"/>
  <c r="M158" i="14"/>
  <c r="N35" i="14"/>
  <c r="L35" i="14"/>
  <c r="M35" i="14"/>
  <c r="K35" i="14"/>
  <c r="M291" i="14"/>
  <c r="N291" i="14"/>
  <c r="L291" i="14"/>
  <c r="K291" i="14"/>
  <c r="N281" i="14"/>
  <c r="M281" i="14"/>
  <c r="K281" i="14"/>
  <c r="L281" i="14"/>
  <c r="M33" i="14"/>
  <c r="N33" i="14"/>
  <c r="L33" i="14"/>
  <c r="K33" i="14"/>
  <c r="N56" i="14"/>
  <c r="L56" i="14"/>
  <c r="M56" i="14"/>
  <c r="K56" i="14"/>
  <c r="N388" i="14"/>
  <c r="K388" i="14"/>
  <c r="L388" i="14"/>
  <c r="M388" i="14"/>
  <c r="M255" i="14"/>
  <c r="L255" i="14"/>
  <c r="N255" i="14"/>
  <c r="K255" i="14"/>
  <c r="L27" i="14"/>
  <c r="M27" i="14"/>
  <c r="K27" i="14"/>
  <c r="N27" i="14"/>
  <c r="L340" i="14"/>
  <c r="K340" i="14"/>
  <c r="N340" i="14"/>
  <c r="M340" i="14"/>
  <c r="M175" i="14"/>
  <c r="K175" i="14"/>
  <c r="N175" i="14"/>
  <c r="L175" i="14"/>
  <c r="K260" i="14"/>
  <c r="M260" i="14"/>
  <c r="L260" i="14"/>
  <c r="N260" i="14"/>
  <c r="K198" i="14"/>
  <c r="L198" i="14"/>
  <c r="N198" i="14"/>
  <c r="M198" i="14"/>
  <c r="K331" i="14"/>
  <c r="M331" i="14"/>
  <c r="L331" i="14"/>
  <c r="N331" i="14"/>
  <c r="L57" i="14"/>
  <c r="N57" i="14"/>
  <c r="M57" i="14"/>
  <c r="K57" i="14"/>
  <c r="K307" i="14"/>
  <c r="M307" i="14"/>
  <c r="L307" i="14"/>
  <c r="N307" i="14"/>
  <c r="K320" i="14"/>
  <c r="M320" i="14"/>
  <c r="L320" i="14"/>
  <c r="N320" i="14"/>
  <c r="N278" i="14"/>
  <c r="L278" i="14"/>
  <c r="M278" i="14"/>
  <c r="K278" i="14"/>
  <c r="M222" i="14"/>
  <c r="L222" i="14"/>
  <c r="N222" i="14"/>
  <c r="K222" i="14"/>
  <c r="N146" i="14"/>
  <c r="M146" i="14"/>
  <c r="L146" i="14"/>
  <c r="K146" i="14"/>
  <c r="L258" i="14"/>
  <c r="M258" i="14"/>
  <c r="N258" i="14"/>
  <c r="K258" i="14"/>
  <c r="N247" i="14"/>
  <c r="L247" i="14"/>
  <c r="M247" i="14"/>
  <c r="K247" i="14"/>
  <c r="M167" i="14"/>
  <c r="N167" i="14"/>
  <c r="K167" i="14"/>
  <c r="L167" i="14"/>
  <c r="M144" i="14"/>
  <c r="K144" i="14"/>
  <c r="N144" i="14"/>
  <c r="L144" i="14"/>
  <c r="N130" i="14"/>
  <c r="M130" i="14"/>
  <c r="K130" i="14"/>
  <c r="L130" i="14"/>
  <c r="N358" i="14"/>
  <c r="K358" i="14"/>
  <c r="L358" i="14"/>
  <c r="M358" i="14"/>
  <c r="N96" i="14"/>
  <c r="K96" i="14"/>
  <c r="M96" i="14"/>
  <c r="L96" i="14"/>
  <c r="L336" i="14"/>
  <c r="K336" i="14"/>
  <c r="M336" i="14"/>
  <c r="N336" i="14"/>
  <c r="K29" i="14"/>
  <c r="L29" i="14"/>
  <c r="N29" i="14"/>
  <c r="M29" i="14"/>
  <c r="K122" i="14"/>
  <c r="L122" i="14"/>
  <c r="M122" i="14"/>
  <c r="N122" i="14"/>
  <c r="M182" i="14"/>
  <c r="K182" i="14"/>
  <c r="N182" i="14"/>
  <c r="L182" i="14"/>
  <c r="M138" i="14"/>
  <c r="L138" i="14"/>
  <c r="K138" i="14"/>
  <c r="N138" i="14"/>
  <c r="K159" i="14"/>
  <c r="L159" i="14"/>
  <c r="N159" i="14"/>
  <c r="M159" i="14"/>
  <c r="M296" i="14"/>
  <c r="N296" i="14"/>
  <c r="K296" i="14"/>
  <c r="L296" i="14"/>
  <c r="N265" i="14"/>
  <c r="M265" i="14"/>
  <c r="K265" i="14"/>
  <c r="L265" i="14"/>
  <c r="K352" i="14"/>
  <c r="L352" i="14"/>
  <c r="N352" i="14"/>
  <c r="M352" i="14"/>
  <c r="N392" i="14"/>
  <c r="K392" i="14"/>
  <c r="M392" i="14"/>
  <c r="L392" i="14"/>
  <c r="M243" i="14"/>
  <c r="N243" i="14"/>
  <c r="K243" i="14"/>
  <c r="L243" i="14"/>
  <c r="L202" i="14"/>
  <c r="M202" i="14"/>
  <c r="K202" i="14"/>
  <c r="N202" i="14"/>
  <c r="M52" i="14"/>
  <c r="L52" i="14"/>
  <c r="K52" i="14"/>
  <c r="N52" i="14"/>
  <c r="L332" i="14"/>
  <c r="M332" i="14"/>
  <c r="K332" i="14"/>
  <c r="N332" i="14"/>
  <c r="L70" i="14"/>
  <c r="M70" i="14"/>
  <c r="K70" i="14"/>
  <c r="N70" i="14"/>
  <c r="K105" i="14"/>
  <c r="L105" i="14"/>
  <c r="M105" i="14"/>
  <c r="N105" i="14"/>
  <c r="K51" i="14"/>
  <c r="L51" i="14"/>
  <c r="M51" i="14"/>
  <c r="N51" i="14"/>
  <c r="K90" i="14"/>
  <c r="L90" i="14"/>
  <c r="M90" i="14"/>
  <c r="N90" i="14"/>
  <c r="N322" i="14"/>
  <c r="L322" i="14"/>
  <c r="K322" i="14"/>
  <c r="M322" i="14"/>
  <c r="N329" i="14"/>
  <c r="K329" i="14"/>
  <c r="M329" i="14"/>
  <c r="L329" i="14"/>
  <c r="L323" i="14"/>
  <c r="N323" i="14"/>
  <c r="M323" i="14"/>
  <c r="K323" i="14"/>
  <c r="M132" i="14"/>
  <c r="N132" i="14"/>
  <c r="L132" i="14"/>
  <c r="K132" i="14"/>
  <c r="N36" i="14"/>
  <c r="L36" i="14"/>
  <c r="M36" i="14"/>
  <c r="K36" i="14"/>
  <c r="K69" i="14"/>
  <c r="L69" i="14"/>
  <c r="N69" i="14"/>
  <c r="M69" i="14"/>
  <c r="L337" i="14"/>
  <c r="N337" i="14"/>
  <c r="M337" i="14"/>
  <c r="K337" i="14"/>
  <c r="L269" i="14"/>
  <c r="N269" i="14"/>
  <c r="K269" i="14"/>
  <c r="M269" i="14"/>
  <c r="M338" i="14"/>
  <c r="L338" i="14"/>
  <c r="N338" i="14"/>
  <c r="K338" i="14"/>
  <c r="M387" i="14"/>
  <c r="L387" i="14"/>
  <c r="K387" i="14"/>
  <c r="N387" i="14"/>
  <c r="N117" i="14"/>
  <c r="K117" i="14"/>
  <c r="M117" i="14"/>
  <c r="L117" i="14"/>
  <c r="L110" i="14"/>
  <c r="K110" i="14"/>
  <c r="M110" i="14"/>
  <c r="N110" i="14"/>
  <c r="N26" i="14"/>
  <c r="M26" i="14"/>
  <c r="K26" i="14"/>
  <c r="L26" i="14"/>
  <c r="K263" i="14"/>
  <c r="M263" i="14"/>
  <c r="N263" i="14"/>
  <c r="L263" i="14"/>
  <c r="L359" i="14"/>
  <c r="K359" i="14"/>
  <c r="N359" i="14"/>
  <c r="M359" i="14"/>
  <c r="K397" i="14"/>
  <c r="N397" i="14"/>
  <c r="M397" i="14"/>
  <c r="L397" i="14"/>
  <c r="K234" i="14"/>
  <c r="M234" i="14"/>
  <c r="N234" i="14"/>
  <c r="L234" i="14"/>
  <c r="N142" i="14"/>
  <c r="L142" i="14"/>
  <c r="M142" i="14"/>
  <c r="K142" i="14"/>
  <c r="M342" i="14"/>
  <c r="N342" i="14"/>
  <c r="L342" i="14"/>
  <c r="K342" i="14"/>
  <c r="M372" i="14"/>
  <c r="N372" i="14"/>
  <c r="K372" i="14"/>
  <c r="L372" i="14"/>
  <c r="L330" i="14"/>
  <c r="K330" i="14"/>
  <c r="N330" i="14"/>
  <c r="M330" i="14"/>
  <c r="N349" i="14"/>
  <c r="L349" i="14"/>
  <c r="K349" i="14"/>
  <c r="M349" i="14"/>
  <c r="N406" i="14"/>
  <c r="K406" i="14"/>
  <c r="L406" i="14"/>
  <c r="M406" i="14"/>
  <c r="K235" i="14"/>
  <c r="M235" i="14"/>
  <c r="L235" i="14"/>
  <c r="N235" i="14"/>
  <c r="M95" i="14"/>
  <c r="K95" i="14"/>
  <c r="N95" i="14"/>
  <c r="L95" i="14"/>
  <c r="K168" i="14"/>
  <c r="N168" i="14"/>
  <c r="M168" i="14"/>
  <c r="L168" i="14"/>
  <c r="L171" i="14"/>
  <c r="N171" i="14"/>
  <c r="M171" i="14"/>
  <c r="K171" i="14"/>
  <c r="N367" i="14"/>
  <c r="M367" i="14"/>
  <c r="L367" i="14"/>
  <c r="K367" i="14"/>
  <c r="N276" i="14"/>
  <c r="K276" i="14"/>
  <c r="L276" i="14"/>
  <c r="M276" i="14"/>
  <c r="L176" i="14"/>
  <c r="K176" i="14"/>
  <c r="N176" i="14"/>
  <c r="M176" i="14"/>
  <c r="M50" i="14"/>
  <c r="L50" i="14"/>
  <c r="N50" i="14"/>
  <c r="K50" i="14"/>
  <c r="N363" i="14"/>
  <c r="M363" i="14"/>
  <c r="K363" i="14"/>
  <c r="L363" i="14"/>
  <c r="N239" i="14"/>
  <c r="L239" i="14"/>
  <c r="M239" i="14"/>
  <c r="K239" i="14"/>
  <c r="K44" i="14"/>
  <c r="M44" i="14"/>
  <c r="N44" i="14"/>
  <c r="L44" i="14"/>
  <c r="L111" i="14"/>
  <c r="M111" i="14"/>
  <c r="N111" i="14"/>
  <c r="K111" i="14"/>
  <c r="L408" i="14"/>
  <c r="M408" i="14"/>
  <c r="K408" i="14"/>
  <c r="N408" i="14"/>
  <c r="M43" i="14"/>
  <c r="N43" i="14"/>
  <c r="L43" i="14"/>
  <c r="K43" i="14"/>
  <c r="N362" i="14"/>
  <c r="K362" i="14"/>
  <c r="M362" i="14"/>
  <c r="L362" i="14"/>
  <c r="L314" i="14"/>
  <c r="K314" i="14"/>
  <c r="M314" i="14"/>
  <c r="N314" i="14"/>
  <c r="N374" i="14"/>
  <c r="L374" i="14"/>
  <c r="K374" i="14"/>
  <c r="M374" i="14"/>
  <c r="N313" i="14"/>
  <c r="K313" i="14"/>
  <c r="M313" i="14"/>
  <c r="L313" i="14"/>
  <c r="N268" i="14"/>
  <c r="K268" i="14"/>
  <c r="M268" i="14"/>
  <c r="L268" i="14"/>
  <c r="L61" i="14"/>
  <c r="N61" i="14"/>
  <c r="M61" i="14"/>
  <c r="K61" i="14"/>
  <c r="K65" i="14"/>
  <c r="L65" i="14"/>
  <c r="M65" i="14"/>
  <c r="N65" i="14"/>
  <c r="N231" i="14"/>
  <c r="L231" i="14"/>
  <c r="M231" i="14"/>
  <c r="K231" i="14"/>
  <c r="M185" i="14"/>
  <c r="N185" i="14"/>
  <c r="L185" i="14"/>
  <c r="K185" i="14"/>
  <c r="M72" i="14"/>
  <c r="L72" i="14"/>
  <c r="N72" i="14"/>
  <c r="K72" i="14"/>
  <c r="M393" i="14"/>
  <c r="N393" i="14"/>
  <c r="L393" i="14"/>
  <c r="K393" i="14"/>
  <c r="L210" i="14"/>
  <c r="K210" i="14"/>
  <c r="M210" i="14"/>
  <c r="N210" i="14"/>
  <c r="K409" i="14"/>
  <c r="N409" i="14"/>
  <c r="M409" i="14"/>
  <c r="L409" i="14"/>
  <c r="K295" i="14"/>
  <c r="M295" i="14"/>
  <c r="N295" i="14"/>
  <c r="L295" i="14"/>
  <c r="L194" i="14"/>
  <c r="K194" i="14"/>
  <c r="M194" i="14"/>
  <c r="N194" i="14"/>
  <c r="M38" i="14"/>
  <c r="L38" i="14"/>
  <c r="K38" i="14"/>
  <c r="N38" i="14"/>
  <c r="M205" i="14"/>
  <c r="K205" i="14"/>
  <c r="N205" i="14"/>
  <c r="L205" i="14"/>
  <c r="K25" i="14"/>
  <c r="L25" i="14"/>
  <c r="M25" i="14"/>
  <c r="N25" i="14"/>
  <c r="K123" i="14"/>
  <c r="M123" i="14"/>
  <c r="L123" i="14"/>
  <c r="N123" i="14"/>
  <c r="K145" i="14"/>
  <c r="M145" i="14"/>
  <c r="L145" i="14"/>
  <c r="N145" i="14"/>
  <c r="K371" i="14"/>
  <c r="L371" i="14"/>
  <c r="M371" i="14"/>
  <c r="N371" i="14"/>
  <c r="K180" i="14"/>
  <c r="L180" i="14"/>
  <c r="N180" i="14"/>
  <c r="M180" i="14"/>
  <c r="L53" i="14"/>
  <c r="N53" i="14"/>
  <c r="M53" i="14"/>
  <c r="K53" i="14"/>
  <c r="N282" i="14"/>
  <c r="K282" i="14"/>
  <c r="M282" i="14"/>
  <c r="L282" i="14"/>
  <c r="K125" i="14"/>
  <c r="M125" i="14"/>
  <c r="N125" i="14"/>
  <c r="L125" i="14"/>
  <c r="K379" i="14"/>
  <c r="L379" i="14"/>
  <c r="M379" i="14"/>
  <c r="N379" i="14"/>
  <c r="M341" i="14"/>
  <c r="N341" i="14"/>
  <c r="K341" i="14"/>
  <c r="L341" i="14"/>
  <c r="N369" i="14"/>
  <c r="M369" i="14"/>
  <c r="K369" i="14"/>
  <c r="L369" i="14"/>
  <c r="N206" i="14"/>
  <c r="K206" i="14"/>
  <c r="L206" i="14"/>
  <c r="M206" i="14"/>
  <c r="L97" i="14"/>
  <c r="M97" i="14"/>
  <c r="K97" i="14"/>
  <c r="N97" i="14"/>
  <c r="N347" i="14"/>
  <c r="M347" i="14"/>
  <c r="L347" i="14"/>
  <c r="K347" i="14"/>
  <c r="M102" i="14"/>
  <c r="K102" i="14"/>
  <c r="L102" i="14"/>
  <c r="N102" i="14"/>
  <c r="K48" i="14"/>
  <c r="N48" i="14"/>
  <c r="L48" i="14"/>
  <c r="M48" i="14"/>
  <c r="L184" i="14"/>
  <c r="M184" i="14"/>
  <c r="K184" i="14"/>
  <c r="N184" i="14"/>
  <c r="L251" i="14"/>
  <c r="N251" i="14"/>
  <c r="M251" i="14"/>
  <c r="K251" i="14"/>
  <c r="L277" i="14"/>
  <c r="M277" i="14"/>
  <c r="K277" i="14"/>
  <c r="N277" i="14"/>
  <c r="M404" i="14"/>
  <c r="K404" i="14"/>
  <c r="N404" i="14"/>
  <c r="L404" i="14"/>
  <c r="M302" i="14"/>
  <c r="N302" i="14"/>
  <c r="K302" i="14"/>
  <c r="L302" i="14"/>
  <c r="L28" i="14"/>
  <c r="M28" i="14"/>
  <c r="N28" i="14"/>
  <c r="K28" i="14"/>
  <c r="M189" i="14"/>
  <c r="K189" i="14"/>
  <c r="N189" i="14"/>
  <c r="L189" i="14"/>
  <c r="N82" i="14"/>
  <c r="M82" i="14"/>
  <c r="L82" i="14"/>
  <c r="K82" i="14"/>
  <c r="N86" i="14"/>
  <c r="L86" i="14"/>
  <c r="M86" i="14"/>
  <c r="K86" i="14"/>
  <c r="M225" i="14"/>
  <c r="N225" i="14"/>
  <c r="K225" i="14"/>
  <c r="L225" i="14"/>
  <c r="N305" i="14"/>
  <c r="K305" i="14"/>
  <c r="M305" i="14"/>
  <c r="L305" i="14"/>
  <c r="N47" i="14"/>
  <c r="L47" i="14"/>
  <c r="K47" i="14"/>
  <c r="M47" i="14"/>
  <c r="M215" i="14"/>
  <c r="K215" i="14"/>
  <c r="L215" i="14"/>
  <c r="N215" i="14"/>
  <c r="N85" i="14"/>
  <c r="K85" i="14"/>
  <c r="M85" i="14"/>
  <c r="L85" i="14"/>
  <c r="N339" i="14"/>
  <c r="M339" i="14"/>
  <c r="K339" i="14"/>
  <c r="L339" i="14"/>
  <c r="N304" i="14"/>
  <c r="K304" i="14"/>
  <c r="L304" i="14"/>
  <c r="M304" i="14"/>
  <c r="M396" i="14"/>
  <c r="K396" i="14"/>
  <c r="N396" i="14"/>
  <c r="L396" i="14"/>
  <c r="M398" i="14"/>
  <c r="K398" i="14"/>
  <c r="N398" i="14"/>
  <c r="L398" i="14"/>
  <c r="M226" i="14"/>
  <c r="K226" i="14"/>
  <c r="N226" i="14"/>
  <c r="L226" i="14"/>
  <c r="L107" i="14"/>
  <c r="M107" i="14"/>
  <c r="K107" i="14"/>
  <c r="N107" i="14"/>
  <c r="N166" i="14"/>
  <c r="L166" i="14"/>
  <c r="M166" i="14"/>
  <c r="K166" i="14"/>
  <c r="L306" i="14"/>
  <c r="K306" i="14"/>
  <c r="N306" i="14"/>
  <c r="M306" i="14"/>
  <c r="K256" i="14"/>
  <c r="N256" i="14"/>
  <c r="M256" i="14"/>
  <c r="L256" i="14"/>
  <c r="N252" i="14"/>
  <c r="K252" i="14"/>
  <c r="L252" i="14"/>
  <c r="M252" i="14"/>
  <c r="L98" i="14"/>
  <c r="M98" i="14"/>
  <c r="K98" i="14"/>
  <c r="N98" i="14"/>
  <c r="L319" i="14"/>
  <c r="N319" i="14"/>
  <c r="M319" i="14"/>
  <c r="K319" i="14"/>
  <c r="N68" i="14"/>
  <c r="L68" i="14"/>
  <c r="M68" i="14"/>
  <c r="K68" i="14"/>
  <c r="L104" i="14"/>
  <c r="M104" i="14"/>
  <c r="N104" i="14"/>
  <c r="K104" i="14"/>
  <c r="M356" i="14"/>
  <c r="N356" i="14"/>
  <c r="K356" i="14"/>
  <c r="L356" i="14"/>
  <c r="M383" i="14"/>
  <c r="L383" i="14"/>
  <c r="N383" i="14"/>
  <c r="K383" i="14"/>
  <c r="N128" i="14"/>
  <c r="K128" i="14"/>
  <c r="M128" i="14"/>
  <c r="L128" i="14"/>
  <c r="L136" i="14"/>
  <c r="M136" i="14"/>
  <c r="N136" i="14"/>
  <c r="K136" i="14"/>
  <c r="N402" i="14"/>
  <c r="L402" i="14"/>
  <c r="K402" i="14"/>
  <c r="M402" i="14"/>
  <c r="L380" i="14"/>
  <c r="M380" i="14"/>
  <c r="K380" i="14"/>
  <c r="N380" i="14"/>
  <c r="M308" i="14"/>
  <c r="K308" i="14"/>
  <c r="L308" i="14"/>
  <c r="N308" i="14"/>
  <c r="N394" i="14"/>
  <c r="L394" i="14"/>
  <c r="M394" i="14"/>
  <c r="K394" i="14"/>
  <c r="N345" i="14"/>
  <c r="K345" i="14"/>
  <c r="L345" i="14"/>
  <c r="M345" i="14"/>
  <c r="N373" i="14"/>
  <c r="M373" i="14"/>
  <c r="L373" i="14"/>
  <c r="K373" i="14"/>
  <c r="M264" i="14"/>
  <c r="N264" i="14"/>
  <c r="K264" i="14"/>
  <c r="L264" i="14"/>
  <c r="L227" i="14"/>
  <c r="N227" i="14"/>
  <c r="M227" i="14"/>
  <c r="K227" i="14"/>
  <c r="K366" i="14"/>
  <c r="M366" i="14"/>
  <c r="N366" i="14"/>
  <c r="L366" i="14"/>
  <c r="N149" i="14"/>
  <c r="K149" i="14"/>
  <c r="M149" i="14"/>
  <c r="L149" i="14"/>
  <c r="N46" i="14"/>
  <c r="K46" i="14"/>
  <c r="L46" i="14"/>
  <c r="M46" i="14"/>
  <c r="M77" i="14"/>
  <c r="N77" i="14"/>
  <c r="L77" i="14"/>
  <c r="K77" i="14"/>
  <c r="N181" i="14"/>
  <c r="L181" i="14"/>
  <c r="K181" i="14"/>
  <c r="M181" i="14"/>
  <c r="N54" i="14"/>
  <c r="L54" i="14"/>
  <c r="M54" i="14"/>
  <c r="K54" i="14"/>
  <c r="N170" i="14"/>
  <c r="K170" i="14"/>
  <c r="M170" i="14"/>
  <c r="L170" i="14"/>
  <c r="L280" i="14"/>
  <c r="K280" i="14"/>
  <c r="N280" i="14"/>
  <c r="M280" i="14"/>
  <c r="M161" i="14"/>
  <c r="N161" i="14"/>
  <c r="L161" i="14"/>
  <c r="K161" i="14"/>
  <c r="M248" i="14"/>
  <c r="N248" i="14"/>
  <c r="K248" i="14"/>
  <c r="L248" i="14"/>
  <c r="N129" i="14"/>
  <c r="K129" i="14"/>
  <c r="M129" i="14"/>
  <c r="L129" i="14"/>
  <c r="K174" i="14"/>
  <c r="L174" i="14"/>
  <c r="N174" i="14"/>
  <c r="M174" i="14"/>
  <c r="K228" i="14"/>
  <c r="M228" i="14"/>
  <c r="L228" i="14"/>
  <c r="N228" i="14"/>
  <c r="K196" i="14"/>
  <c r="L196" i="14"/>
  <c r="M196" i="14"/>
  <c r="N196" i="14"/>
  <c r="L351" i="14"/>
  <c r="N351" i="14"/>
  <c r="M351" i="14"/>
  <c r="K351" i="14"/>
  <c r="N370" i="14"/>
  <c r="K370" i="14"/>
  <c r="M370" i="14"/>
  <c r="L370" i="14"/>
  <c r="N357" i="14"/>
  <c r="M357" i="14"/>
  <c r="K357" i="14"/>
  <c r="L357" i="14"/>
  <c r="L60" i="14"/>
  <c r="M60" i="14"/>
  <c r="K60" i="14"/>
  <c r="N60" i="14"/>
  <c r="M288" i="14"/>
  <c r="N288" i="14"/>
  <c r="K288" i="14"/>
  <c r="L288" i="14"/>
  <c r="K80" i="14"/>
  <c r="M80" i="14"/>
  <c r="N80" i="14"/>
  <c r="L80" i="14"/>
  <c r="N328" i="14"/>
  <c r="K328" i="14"/>
  <c r="L328" i="14"/>
  <c r="M328" i="14"/>
  <c r="L300" i="14"/>
  <c r="M300" i="14"/>
  <c r="K300" i="14"/>
  <c r="N300" i="14"/>
  <c r="L245" i="14"/>
  <c r="M245" i="14"/>
  <c r="N245" i="14"/>
  <c r="K245" i="14"/>
  <c r="M75" i="14"/>
  <c r="N75" i="14"/>
  <c r="L75" i="14"/>
  <c r="K75" i="14"/>
  <c r="M262" i="14"/>
  <c r="L262" i="14"/>
  <c r="K262" i="14"/>
  <c r="N262" i="14"/>
  <c r="L140" i="14"/>
  <c r="M140" i="14"/>
  <c r="K140" i="14"/>
  <c r="N140" i="14"/>
  <c r="K187" i="14"/>
  <c r="L187" i="14"/>
  <c r="M187" i="14"/>
  <c r="N187" i="14"/>
  <c r="K214" i="14"/>
  <c r="L214" i="14"/>
  <c r="N214" i="14"/>
  <c r="M214" i="14"/>
  <c r="L109" i="14"/>
  <c r="M109" i="14"/>
  <c r="N109" i="14"/>
  <c r="K109" i="14"/>
  <c r="N354" i="14"/>
  <c r="M354" i="14"/>
  <c r="L354" i="14"/>
  <c r="K354" i="14"/>
  <c r="L183" i="14"/>
  <c r="K183" i="14"/>
  <c r="M183" i="14"/>
  <c r="N183" i="14"/>
  <c r="L334" i="14"/>
  <c r="N334" i="14"/>
  <c r="K334" i="14"/>
  <c r="M334" i="14"/>
  <c r="L139" i="14"/>
  <c r="M139" i="14"/>
  <c r="K139" i="14"/>
  <c r="N139" i="14"/>
  <c r="N114" i="14"/>
  <c r="M114" i="14"/>
  <c r="K114" i="14"/>
  <c r="L114" i="14"/>
  <c r="N119" i="14"/>
  <c r="K119" i="14"/>
  <c r="M119" i="14"/>
  <c r="L119" i="14"/>
  <c r="N218" i="14"/>
  <c r="K218" i="14"/>
  <c r="L218" i="14"/>
  <c r="M218" i="14"/>
  <c r="N160" i="14"/>
  <c r="K160" i="14"/>
  <c r="M160" i="14"/>
  <c r="L160" i="14"/>
  <c r="N137" i="14"/>
  <c r="K137" i="14"/>
  <c r="M137" i="14"/>
  <c r="L137" i="14"/>
  <c r="M169" i="14"/>
  <c r="N169" i="14"/>
  <c r="L169" i="14"/>
  <c r="K169" i="14"/>
  <c r="L382" i="14"/>
  <c r="K382" i="14"/>
  <c r="N382" i="14"/>
  <c r="M382" i="14"/>
  <c r="K84" i="14"/>
  <c r="M84" i="14"/>
  <c r="L84" i="14"/>
  <c r="N84" i="14"/>
  <c r="M381" i="14"/>
  <c r="K381" i="14"/>
  <c r="L381" i="14"/>
  <c r="N381" i="14"/>
  <c r="K92" i="14"/>
  <c r="M92" i="14"/>
  <c r="L92" i="14"/>
  <c r="N92" i="14"/>
  <c r="N116" i="14"/>
  <c r="L116" i="14"/>
  <c r="M116" i="14"/>
  <c r="K116" i="14"/>
  <c r="K230" i="14"/>
  <c r="N230" i="14"/>
  <c r="L230" i="14"/>
  <c r="M230" i="14"/>
  <c r="M156" i="14"/>
  <c r="L156" i="14"/>
  <c r="K156" i="14"/>
  <c r="N156" i="14"/>
  <c r="N143" i="14"/>
  <c r="K143" i="14"/>
  <c r="M143" i="14"/>
  <c r="L143" i="14"/>
  <c r="M40" i="14"/>
  <c r="K40" i="14"/>
  <c r="N40" i="14"/>
  <c r="L40" i="14"/>
  <c r="K348" i="14"/>
  <c r="L348" i="14"/>
  <c r="N348" i="14"/>
  <c r="M348" i="14"/>
  <c r="K377" i="14"/>
  <c r="N377" i="14"/>
  <c r="M377" i="14"/>
  <c r="L377" i="14"/>
  <c r="L211" i="14"/>
  <c r="M211" i="14"/>
  <c r="K211" i="14"/>
  <c r="N211" i="14"/>
  <c r="M259" i="14"/>
  <c r="N259" i="14"/>
  <c r="L259" i="14"/>
  <c r="K259" i="14"/>
  <c r="L64" i="14"/>
  <c r="N64" i="14"/>
  <c r="M64" i="14"/>
  <c r="K64" i="14"/>
  <c r="K261" i="14"/>
  <c r="L261" i="14"/>
  <c r="M261" i="14"/>
  <c r="N261" i="14"/>
  <c r="K411" i="14"/>
  <c r="L411" i="14"/>
  <c r="M411" i="14"/>
  <c r="N411" i="14"/>
  <c r="M236" i="14"/>
  <c r="K236" i="14"/>
  <c r="L236" i="14"/>
  <c r="N236" i="14"/>
  <c r="K157" i="14"/>
  <c r="L157" i="14"/>
  <c r="N157" i="14"/>
  <c r="M157" i="14"/>
  <c r="N273" i="14"/>
  <c r="M273" i="14"/>
  <c r="K273" i="14"/>
  <c r="L273" i="14"/>
  <c r="L301" i="14"/>
  <c r="K301" i="14"/>
  <c r="N301" i="14"/>
  <c r="M301" i="14"/>
  <c r="N197" i="14"/>
  <c r="M197" i="14"/>
  <c r="K197" i="14"/>
  <c r="L197" i="14"/>
  <c r="L270" i="14"/>
  <c r="M270" i="14"/>
  <c r="K270" i="14"/>
  <c r="N270" i="14"/>
  <c r="K163" i="14"/>
  <c r="L163" i="14"/>
  <c r="M163" i="14"/>
  <c r="N163" i="14"/>
  <c r="L216" i="14"/>
  <c r="M216" i="14"/>
  <c r="K216" i="14"/>
  <c r="N216" i="14"/>
  <c r="M391" i="14"/>
  <c r="N391" i="14"/>
  <c r="L391" i="14"/>
  <c r="K391" i="14"/>
  <c r="N271" i="14"/>
  <c r="L271" i="14"/>
  <c r="M271" i="14"/>
  <c r="K271" i="14"/>
  <c r="M118" i="14"/>
  <c r="K118" i="14"/>
  <c r="L118" i="14"/>
  <c r="N118" i="14"/>
  <c r="L219" i="14"/>
  <c r="N219" i="14"/>
  <c r="M219" i="14"/>
  <c r="K219" i="14"/>
  <c r="L148" i="14"/>
  <c r="M148" i="14"/>
  <c r="K148" i="14"/>
  <c r="N148" i="14"/>
  <c r="K254" i="14"/>
  <c r="M254" i="14"/>
  <c r="L254" i="14"/>
  <c r="N254" i="14"/>
  <c r="L32" i="14"/>
  <c r="N32" i="14"/>
  <c r="M32" i="14"/>
  <c r="K32" i="14"/>
  <c r="N67" i="14"/>
  <c r="L67" i="14"/>
  <c r="K67" i="14"/>
  <c r="M67" i="14"/>
  <c r="K298" i="14"/>
  <c r="N298" i="14"/>
  <c r="L298" i="14"/>
  <c r="M298" i="14"/>
  <c r="K31" i="14"/>
  <c r="L31" i="14"/>
  <c r="N31" i="14"/>
  <c r="M31" i="14"/>
  <c r="N79" i="14"/>
  <c r="L79" i="14"/>
  <c r="K79" i="14"/>
  <c r="M79" i="14"/>
  <c r="M384" i="14"/>
  <c r="K384" i="14"/>
  <c r="N384" i="14"/>
  <c r="L384" i="14"/>
  <c r="K223" i="14"/>
  <c r="M223" i="14"/>
  <c r="N223" i="14"/>
  <c r="L223" i="14"/>
  <c r="N195" i="14"/>
  <c r="M195" i="14"/>
  <c r="K195" i="14"/>
  <c r="L195" i="14"/>
  <c r="L249" i="14"/>
  <c r="M249" i="14"/>
  <c r="K249" i="14"/>
  <c r="N249" i="14"/>
  <c r="M113" i="14"/>
  <c r="K113" i="14"/>
  <c r="L113" i="14"/>
  <c r="N113" i="14"/>
  <c r="N151" i="14"/>
  <c r="K151" i="14"/>
  <c r="M151" i="14"/>
  <c r="L151" i="14"/>
  <c r="N221" i="14"/>
  <c r="M221" i="14"/>
  <c r="K221" i="14"/>
  <c r="L221" i="14"/>
  <c r="L244" i="14"/>
  <c r="M244" i="14"/>
  <c r="K244" i="14"/>
  <c r="N244" i="14"/>
  <c r="K153" i="14"/>
  <c r="L153" i="14"/>
  <c r="N153" i="14"/>
  <c r="M153" i="14"/>
  <c r="N24" i="14"/>
  <c r="L24" i="14"/>
  <c r="M24" i="14"/>
  <c r="K24" i="14"/>
  <c r="K207" i="14"/>
  <c r="L207" i="14"/>
  <c r="M207" i="14"/>
  <c r="N207" i="14"/>
  <c r="M55" i="14"/>
  <c r="N55" i="14"/>
  <c r="K55" i="14"/>
  <c r="L55" i="14"/>
  <c r="K403" i="14"/>
  <c r="L403" i="14"/>
  <c r="M403" i="14"/>
  <c r="N403" i="14"/>
  <c r="N395" i="14"/>
  <c r="M395" i="14"/>
  <c r="K395" i="14"/>
  <c r="L395" i="14"/>
  <c r="N179" i="14"/>
  <c r="M179" i="14"/>
  <c r="K179" i="14"/>
  <c r="L179" i="14"/>
  <c r="K91" i="14"/>
  <c r="M91" i="14"/>
  <c r="L91" i="14"/>
  <c r="N91" i="14"/>
  <c r="K200" i="14"/>
  <c r="M200" i="14"/>
  <c r="L200" i="14"/>
  <c r="N200" i="14"/>
  <c r="M106" i="14"/>
  <c r="L106" i="14"/>
  <c r="K106" i="14"/>
  <c r="N106" i="14"/>
  <c r="N344" i="14"/>
  <c r="K344" i="14"/>
  <c r="L344" i="14"/>
  <c r="M344" i="14"/>
  <c r="K34" i="14"/>
  <c r="N34" i="14"/>
  <c r="M34" i="14"/>
  <c r="L34" i="14"/>
  <c r="L399" i="14"/>
  <c r="N399" i="14"/>
  <c r="M399" i="14"/>
  <c r="K399" i="14"/>
  <c r="M126" i="14"/>
  <c r="K126" i="14"/>
  <c r="L126" i="14"/>
  <c r="N126" i="14"/>
  <c r="K375" i="14"/>
  <c r="M375" i="14"/>
  <c r="N375" i="14"/>
  <c r="L375" i="14"/>
  <c r="N279" i="14"/>
  <c r="L279" i="14"/>
  <c r="M279" i="14"/>
  <c r="K279" i="14"/>
  <c r="L283" i="14"/>
  <c r="N283" i="14"/>
  <c r="M283" i="14"/>
  <c r="K283" i="14"/>
  <c r="M287" i="14"/>
  <c r="L287" i="14"/>
  <c r="N287" i="14"/>
  <c r="K287" i="14"/>
  <c r="K154" i="14"/>
  <c r="L154" i="14"/>
  <c r="M154" i="14"/>
  <c r="N154" i="14"/>
  <c r="N224" i="14"/>
  <c r="K224" i="14"/>
  <c r="L224" i="14"/>
  <c r="M224" i="14"/>
  <c r="N87" i="14"/>
  <c r="K87" i="14"/>
  <c r="M87" i="14"/>
  <c r="L87" i="14"/>
  <c r="N238" i="14"/>
  <c r="L238" i="14"/>
  <c r="K238" i="14"/>
  <c r="M238" i="14"/>
  <c r="M134" i="14"/>
  <c r="K134" i="14"/>
  <c r="L134" i="14"/>
  <c r="N134" i="14"/>
  <c r="K93" i="14"/>
  <c r="M93" i="14"/>
  <c r="L93" i="14"/>
  <c r="N93" i="14"/>
  <c r="K355" i="14"/>
  <c r="M355" i="14"/>
  <c r="N355" i="14"/>
  <c r="L355" i="14"/>
  <c r="L246" i="14"/>
  <c r="N246" i="14"/>
  <c r="K246" i="14"/>
  <c r="M246" i="14"/>
  <c r="L89" i="14"/>
  <c r="M89" i="14"/>
  <c r="K89" i="14"/>
  <c r="N89" i="14"/>
  <c r="K257" i="14"/>
  <c r="N257" i="14"/>
  <c r="M257" i="14"/>
  <c r="L257" i="14"/>
  <c r="M410" i="14"/>
  <c r="L410" i="14"/>
  <c r="K410" i="14"/>
  <c r="N410" i="14"/>
  <c r="M209" i="14"/>
  <c r="K209" i="14"/>
  <c r="L209" i="14"/>
  <c r="N209" i="14"/>
  <c r="L186" i="14"/>
  <c r="M186" i="14"/>
  <c r="K186" i="14"/>
  <c r="N186" i="14"/>
  <c r="K285" i="14"/>
  <c r="L285" i="14"/>
  <c r="M285" i="14"/>
  <c r="N285" i="14"/>
  <c r="K407" i="14"/>
  <c r="M407" i="14"/>
  <c r="L407" i="14"/>
  <c r="N407" i="14"/>
  <c r="N45" i="14"/>
  <c r="L45" i="14"/>
  <c r="M45" i="14"/>
  <c r="K45" i="14"/>
  <c r="L120" i="14"/>
  <c r="M120" i="14"/>
  <c r="N120" i="14"/>
  <c r="K120" i="14"/>
  <c r="K76" i="14"/>
  <c r="M76" i="14"/>
  <c r="N76" i="14"/>
  <c r="L76" i="14"/>
  <c r="L37" i="14"/>
  <c r="M37" i="14"/>
  <c r="K37" i="14"/>
  <c r="N37" i="14"/>
  <c r="L208" i="14"/>
  <c r="K208" i="14"/>
  <c r="M208" i="14"/>
  <c r="N208" i="14"/>
  <c r="N364" i="14"/>
  <c r="K364" i="14"/>
  <c r="M364" i="14"/>
  <c r="L364" i="14"/>
  <c r="M361" i="14"/>
  <c r="L361" i="14"/>
  <c r="N361" i="14"/>
  <c r="K361" i="14"/>
  <c r="N386" i="14"/>
  <c r="K386" i="14"/>
  <c r="L386" i="14"/>
  <c r="M386" i="14"/>
  <c r="M390" i="14"/>
  <c r="K390" i="14"/>
  <c r="N390" i="14"/>
  <c r="L390" i="14"/>
  <c r="L400" i="14"/>
  <c r="M400" i="14"/>
  <c r="K400" i="14"/>
  <c r="N400" i="14"/>
  <c r="N250" i="14"/>
  <c r="K250" i="14"/>
  <c r="M250" i="14"/>
  <c r="L250" i="14"/>
  <c r="K124" i="14"/>
  <c r="N124" i="14"/>
  <c r="L124" i="14"/>
  <c r="M124" i="14"/>
  <c r="L297" i="14"/>
  <c r="M297" i="14"/>
  <c r="K297" i="14"/>
  <c r="N297" i="14"/>
  <c r="K315" i="14"/>
  <c r="M315" i="14"/>
  <c r="L315" i="14"/>
  <c r="N315" i="14"/>
  <c r="M333" i="14"/>
  <c r="N333" i="14"/>
  <c r="K333" i="14"/>
  <c r="L333" i="14"/>
  <c r="L173" i="14"/>
  <c r="M173" i="14"/>
  <c r="K173" i="14"/>
  <c r="N173" i="14"/>
  <c r="L201" i="14"/>
  <c r="K201" i="14"/>
  <c r="M201" i="14"/>
  <c r="N201" i="14"/>
  <c r="N284" i="14"/>
  <c r="K284" i="14"/>
  <c r="M284" i="14"/>
  <c r="L284" i="14"/>
  <c r="K78" i="14"/>
  <c r="N78" i="14"/>
  <c r="L78" i="14"/>
  <c r="M78" i="14"/>
  <c r="M99" i="14"/>
  <c r="K99" i="14"/>
  <c r="L99" i="14"/>
  <c r="N99" i="14"/>
  <c r="M73" i="14"/>
  <c r="N73" i="14"/>
  <c r="L73" i="14"/>
  <c r="K73" i="14"/>
  <c r="L365" i="14"/>
  <c r="M365" i="14"/>
  <c r="K365" i="14"/>
  <c r="N365" i="14"/>
  <c r="N83" i="14"/>
  <c r="K83" i="14"/>
  <c r="L83" i="14"/>
  <c r="M83" i="14"/>
  <c r="L292" i="14"/>
  <c r="M292" i="14"/>
  <c r="K292" i="14"/>
  <c r="N292" i="14"/>
  <c r="N309" i="14"/>
  <c r="K309" i="14"/>
  <c r="M309" i="14"/>
  <c r="L309" i="14"/>
  <c r="K237" i="14"/>
  <c r="N237" i="14"/>
  <c r="M237" i="14"/>
  <c r="L237" i="14"/>
  <c r="K327" i="14"/>
  <c r="M327" i="14"/>
  <c r="N327" i="14"/>
  <c r="L327" i="14"/>
  <c r="E14" i="21" l="1"/>
  <c r="H14" i="21"/>
  <c r="C14" i="21"/>
  <c r="E17" i="21"/>
</calcChain>
</file>

<file path=xl/comments1.xml><?xml version="1.0" encoding="utf-8"?>
<comments xmlns="http://schemas.openxmlformats.org/spreadsheetml/2006/main">
  <authors>
    <author>Hedman Mattias</author>
  </authors>
  <commentList>
    <comment ref="AI9" authorId="0">
      <text>
        <r>
          <rPr>
            <sz val="11"/>
            <rFont val="Calibri"/>
            <family val="2"/>
          </rPr>
          <t>Angivet: ET. Ändrat till 0,5 GWh i kvalitetsgranskningen, då elpannor värmeproduktion var angiven som 0,5 GWh. /ÅL 160511</t>
        </r>
      </text>
    </comment>
    <comment ref="G14" authorId="0">
      <text>
        <r>
          <rPr>
            <sz val="11"/>
            <rFont val="Calibri"/>
            <family val="2"/>
          </rPr>
          <t>2015 var något kallare än 2014 och hade vissa köldtoppar som gjorde det nödvändigt att stödelda oftare. Totalmängden är dock fortfarande förhållandevis liten.</t>
        </r>
      </text>
    </comment>
    <comment ref="AD67" authorId="0">
      <text>
        <r>
          <rPr>
            <sz val="11"/>
            <rFont val="Calibri"/>
            <family val="2"/>
          </rPr>
          <t>Angivet: DS. Ändrat till 5,6 i kvalitetsgranskningen, vilket är det som är inlagt i excelfilen med E.Ons miljövärden. /ÅL 160518</t>
        </r>
      </text>
    </comment>
    <comment ref="R70" authorId="0">
      <text>
        <r>
          <rPr>
            <sz val="11"/>
            <rFont val="Calibri"/>
            <family val="2"/>
          </rPr>
          <t>Uppdelat på grot, bark, stamvedsflis och spån.</t>
        </r>
      </text>
    </comment>
    <comment ref="AI79" authorId="0">
      <text>
        <r>
          <rPr>
            <sz val="11"/>
            <rFont val="Calibri"/>
            <family val="2"/>
          </rPr>
          <t>Angivet: ET. Ändrat till 8 GWh, då det var det som var angivet på elpannor värmeproduktion. /ÅL 160512</t>
        </r>
      </text>
    </comment>
    <comment ref="D83" authorId="0">
      <text>
        <r>
          <rPr>
            <sz val="11"/>
            <rFont val="Calibri"/>
            <family val="2"/>
          </rPr>
          <t>Endast Dotorp (Hetvatten) Hela Marjarp räknas som Kraftvärmeverk</t>
        </r>
      </text>
    </comment>
    <comment ref="D99" authorId="0">
      <text>
        <r>
          <rPr>
            <sz val="11"/>
            <rFont val="Calibri"/>
            <family val="2"/>
          </rPr>
          <t>Värdena i egen hetvattenproduktion innehåller för 2015 också produktionen från Söderenergi, samt Öppen Fjärrvärme. Värdena ändrade efter uppgifter från Göran Erselius, /ÅL 160531</t>
        </r>
      </text>
    </comment>
    <comment ref="D134" authorId="0">
      <text>
        <r>
          <rPr>
            <sz val="11"/>
            <rFont val="Calibri"/>
            <family val="2"/>
          </rPr>
          <t>P1P2: 167,8 varav 32,4 RGK P4: 80,4 varav 18,2 RGK P1P2P3: 9,1 Bg: 0,2 Stena: 0,2</t>
        </r>
      </text>
    </comment>
    <comment ref="G134" authorId="0">
      <text>
        <r>
          <rPr>
            <sz val="11"/>
            <rFont val="Calibri"/>
            <family val="2"/>
          </rPr>
          <t>Khd P1/P2: 117,8 m3 Oc P1/P2/P3: 3,1 m3. Bg: 16,9 m3 Stena: 14,4 m3 Faktor 10,2.</t>
        </r>
      </text>
    </comment>
    <comment ref="AB134" authorId="0">
      <text>
        <r>
          <rPr>
            <sz val="11"/>
            <rFont val="Calibri"/>
            <family val="2"/>
          </rPr>
          <t>64,566 ton avfall. Faktor 2,83.</t>
        </r>
      </text>
    </comment>
    <comment ref="AD134" authorId="0">
      <text>
        <r>
          <rPr>
            <sz val="11"/>
            <rFont val="Calibri"/>
            <family val="2"/>
          </rPr>
          <t>Khd P1/P2: 32,4 GWh. Oc P4: 18,2 GWh.</t>
        </r>
      </text>
    </comment>
    <comment ref="D155" authorId="0">
      <text>
        <r>
          <rPr>
            <sz val="11"/>
            <rFont val="Calibri"/>
            <family val="2"/>
          </rPr>
          <t>Varmt år</t>
        </r>
      </text>
    </comment>
    <comment ref="G155" authorId="0">
      <text>
        <r>
          <rPr>
            <sz val="11"/>
            <rFont val="Calibri"/>
            <family val="2"/>
          </rPr>
          <t>Varmt år minskar behovet av spetslast. Få starter på kraftvärmeverket</t>
        </r>
      </text>
    </comment>
    <comment ref="I155" authorId="0">
      <text>
        <r>
          <rPr>
            <sz val="11"/>
            <rFont val="Calibri"/>
            <family val="2"/>
          </rPr>
          <t>varmt år. 2014 även ett längre stopp på Moskogen, vilket ökade vår oljeförbrukning på reservanläggningar</t>
        </r>
      </text>
    </comment>
    <comment ref="T155" authorId="0">
      <text>
        <r>
          <rPr>
            <sz val="11"/>
            <rFont val="Calibri"/>
            <family val="2"/>
          </rPr>
          <t>Ingen pellets på fjärrvärmenätet 2015</t>
        </r>
      </text>
    </comment>
    <comment ref="V155" authorId="0">
      <text>
        <r>
          <rPr>
            <sz val="11"/>
            <rFont val="Calibri"/>
            <family val="2"/>
          </rPr>
          <t>Varmare år än föregående</t>
        </r>
      </text>
    </comment>
    <comment ref="D170" authorId="0">
      <text>
        <r>
          <rPr>
            <sz val="11"/>
            <rFont val="Calibri"/>
            <family val="2"/>
          </rPr>
          <t xml:space="preserve">uppskattning utifrån 13% värmeförlust </t>
        </r>
      </text>
    </comment>
    <comment ref="AI191" authorId="0">
      <text>
        <r>
          <rPr>
            <sz val="11"/>
            <rFont val="Calibri"/>
            <family val="2"/>
          </rPr>
          <t>Angivet på elpannor elförbrukning: ET. Ändrat till 10.1 GWh, då det är det som är angivet på elpannor värmeproduktion. /ÅL 160517</t>
        </r>
      </text>
    </comment>
    <comment ref="D198" authorId="0">
      <text>
        <r>
          <rPr>
            <sz val="11"/>
            <rFont val="Calibri"/>
            <family val="2"/>
          </rPr>
          <t>Tagit bort produktionen från Avfallsgas från Stålindustrin då den flyttats till spillvärmefliken. Se kommentar om avfallsgas och spillvärme.</t>
        </r>
      </text>
    </comment>
    <comment ref="O202" authorId="0">
      <text>
        <r>
          <rPr>
            <sz val="11"/>
            <rFont val="Calibri"/>
            <family val="2"/>
          </rPr>
          <t>30,4-8,2=22,2 GWh, 8,2 GWh är mängd energi till VVX Nitarevägen varav 13 % har antagits i kulvertförluster.</t>
        </r>
      </text>
    </comment>
    <comment ref="D203" authorId="0">
      <text>
        <r>
          <rPr>
            <sz val="11"/>
            <rFont val="Calibri"/>
            <family val="2"/>
          </rPr>
          <t xml:space="preserve">Assberg- och Fritslanäten är ihoppbyggd (med VVX i mellan näten). Större delen av året drivs Fritsla-nätet från Assberg. För 2015 har Fritsla PC producerat 2069 MWh. Värmemängdsmätaren för växlarstationen  visar 7141 MWh för 2015. </t>
        </r>
      </text>
    </comment>
    <comment ref="O203" authorId="0">
      <text>
        <r>
          <rPr>
            <sz val="11"/>
            <rFont val="Calibri"/>
            <family val="2"/>
          </rPr>
          <t>8,2 GWh är mängd energi till VVX Nitarevägen varav 13 % har antagits i kulvertförluster.</t>
        </r>
      </text>
    </comment>
    <comment ref="AD252" authorId="0">
      <text>
        <r>
          <rPr>
            <sz val="11"/>
            <rFont val="Calibri"/>
            <family val="2"/>
          </rPr>
          <t>Endast hetvattendrift. Redovisar kombinerad drift under kraftvärme.</t>
        </r>
      </text>
    </comment>
    <comment ref="AI277" authorId="0">
      <text>
        <r>
          <rPr>
            <sz val="11"/>
            <rFont val="Calibri"/>
            <family val="2"/>
          </rPr>
          <t>Angivet på elpannor elförbrukning: ET. Ändrat till 4.574 GWh, då det är det som är angivet på elpannor värmeproduktion. /ÅL 160517</t>
        </r>
      </text>
    </comment>
    <comment ref="AI306" authorId="0">
      <text>
        <r>
          <rPr>
            <sz val="11"/>
            <rFont val="Calibri"/>
            <family val="2"/>
          </rPr>
          <t>Angivet på elpannor elförbrukning: ET. Ändrat till 0,363 GWh, då det är det som är angivet på elpannor värmeproduktion. /ÅL 160517</t>
        </r>
      </text>
    </comment>
    <comment ref="M308" authorId="0">
      <text>
        <r>
          <rPr>
            <sz val="11"/>
            <rFont val="Calibri"/>
            <family val="2"/>
          </rPr>
          <t>uppskattad fördelning</t>
        </r>
      </text>
    </comment>
    <comment ref="N308" authorId="0">
      <text>
        <r>
          <rPr>
            <sz val="11"/>
            <rFont val="Calibri"/>
            <family val="2"/>
          </rPr>
          <t>uppskattad fördelning</t>
        </r>
      </text>
    </comment>
    <comment ref="AI309" authorId="0">
      <text>
        <r>
          <rPr>
            <sz val="11"/>
            <rFont val="Calibri"/>
            <family val="2"/>
          </rPr>
          <t>Angivet på elpannor elförbrukning: ET. Ändrat till 0.34 GWh, då det är det som är angivet på elpannor värmeproduktion. /ÅL 160517</t>
        </r>
      </text>
    </comment>
    <comment ref="R336" authorId="0">
      <text>
        <r>
          <rPr>
            <sz val="11"/>
            <rFont val="Calibri"/>
            <family val="2"/>
          </rPr>
          <t>stubbflis 2015</t>
        </r>
      </text>
    </comment>
    <comment ref="AI340" authorId="0">
      <text>
        <r>
          <rPr>
            <sz val="11"/>
            <rFont val="Calibri"/>
            <family val="2"/>
          </rPr>
          <t>Angivet på elpannor elförbrukning: ET. Ändrat till 0.491 GWh, då det är det som är angivet på elpannor värmeproduktion. /ÅL 160517</t>
        </r>
      </text>
    </comment>
    <comment ref="U347" authorId="0">
      <text>
        <r>
          <rPr>
            <sz val="11"/>
            <rFont val="Calibri"/>
            <family val="2"/>
          </rPr>
          <t>Briketter och pellets, saknar fördelningen 2015</t>
        </r>
      </text>
    </comment>
    <comment ref="X347" authorId="0">
      <text>
        <r>
          <rPr>
            <sz val="11"/>
            <rFont val="Calibri"/>
            <family val="2"/>
          </rPr>
          <t>Byte bränsle i Bollmora, fr Tallbeck till bioolja. Har även kört Bollmora mindre 2015 jfr med 2014.</t>
        </r>
      </text>
    </comment>
    <comment ref="Z348" authorId="0">
      <text>
        <r>
          <rPr>
            <sz val="11"/>
            <rFont val="Calibri"/>
            <family val="2"/>
          </rPr>
          <t>Biodiesel RME Mölnvik</t>
        </r>
      </text>
    </comment>
    <comment ref="Y399" authorId="0">
      <text>
        <r>
          <rPr>
            <sz val="11"/>
            <rFont val="Calibri"/>
            <family val="2"/>
          </rPr>
          <t>Kört en mindre mängd RME (Rapsmetyleter) på en av våra Eo1 pannor  för test.</t>
        </r>
      </text>
    </comment>
    <comment ref="G401" authorId="0">
      <text>
        <r>
          <rPr>
            <sz val="11"/>
            <rFont val="Calibri"/>
            <family val="2"/>
          </rPr>
          <t>Anläggningen såld  2015-05-31</t>
        </r>
      </text>
    </comment>
  </commentList>
</comments>
</file>

<file path=xl/comments2.xml><?xml version="1.0" encoding="utf-8"?>
<comments xmlns="http://schemas.openxmlformats.org/spreadsheetml/2006/main">
  <authors>
    <author>Hedman Mattias</author>
    <author>Åsa Lindqvist</author>
  </authors>
  <commentList>
    <comment ref="E57" authorId="0">
      <text>
        <r>
          <rPr>
            <sz val="11"/>
            <rFont val="Calibri"/>
            <family val="2"/>
          </rPr>
          <t xml:space="preserve">8% Avfall 14% Skogsbränsle 33%VP 3% Bioolja/träpulver 35% Träpulver 8% tallbeck </t>
        </r>
      </text>
    </comment>
    <comment ref="F90" authorId="1">
      <text>
        <r>
          <rPr>
            <b/>
            <sz val="9"/>
            <color indexed="81"/>
            <rFont val="Tahoma"/>
            <family val="2"/>
          </rPr>
          <t>Åsa Lindqvist:</t>
        </r>
        <r>
          <rPr>
            <sz val="9"/>
            <color indexed="81"/>
            <rFont val="Tahoma"/>
            <family val="2"/>
          </rPr>
          <t xml:space="preserve">
Inrapp:31.3 GWh. Ändrat till 0 efter kontakt med företaget, flyttade istället till köpt prod.spec /ÅL 160530</t>
        </r>
      </text>
    </comment>
    <comment ref="F170" authorId="0">
      <text>
        <r>
          <rPr>
            <sz val="11"/>
            <rFont val="Calibri"/>
            <family val="2"/>
          </rPr>
          <t>Se månadsrapport 20XX under uppföljning budget</t>
        </r>
      </text>
    </comment>
    <comment ref="E198" authorId="0">
      <text>
        <r>
          <rPr>
            <sz val="11"/>
            <rFont val="Calibri"/>
            <family val="2"/>
          </rPr>
          <t xml:space="preserve">Allokerat från Kraftvärmeverket bränslet är avfallsgas från stålindustrin: Inrapp 617 GWh avfallsgas. Satte in det under spillvärme för att få rätt em.faktorer.  Obs måste ändras till avfallsgas från stålindustrin i bränsleanalysen.Se även kommentar </t>
        </r>
      </text>
    </comment>
    <comment ref="E305" authorId="0">
      <text>
        <r>
          <rPr>
            <sz val="11"/>
            <rFont val="Calibri"/>
            <family val="2"/>
          </rPr>
          <t>Angivet: Spillvärme. Ändrat  till Sekundära trädbränslen 2016-05-18 efter kontakt med företag /ÅL</t>
        </r>
      </text>
    </comment>
    <comment ref="G360" authorId="0">
      <text>
        <r>
          <rPr>
            <sz val="11"/>
            <rFont val="Calibri"/>
            <family val="2"/>
          </rPr>
          <t>Angivet: EO1. Ändrat till ET efter kontakt med företaget, då ingen mängd var angiven. /ÅL 160518</t>
        </r>
      </text>
    </comment>
    <comment ref="K399" authorId="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authors>
    <author>Hedman Mattias</author>
  </authors>
  <commentList>
    <comment ref="D59" authorId="0">
      <text>
        <r>
          <rPr>
            <sz val="11"/>
            <rFont val="Calibri"/>
            <family val="2"/>
          </rPr>
          <t>Summering av HVK, ÖVT och Sysav (tre kraftvärmeverk varav HVK är vårt eget och ÖVT och Sysav är externa som vi köper värme av)</t>
        </r>
      </text>
    </comment>
    <comment ref="E59" authorId="0">
      <text>
        <r>
          <rPr>
            <sz val="11"/>
            <rFont val="Calibri"/>
            <family val="2"/>
          </rPr>
          <t>Summering av HVK, ÖVT och Sysav (tre kraftvärmeverk varav HVK är vårt eget och ÖVT och Sysav är externa som vi köper värme av)</t>
        </r>
      </text>
    </comment>
    <comment ref="N59" authorId="0">
      <text>
        <r>
          <rPr>
            <sz val="11"/>
            <rFont val="Calibri"/>
            <family val="2"/>
          </rPr>
          <t>Summering av HVK och ÖVT.</t>
        </r>
      </text>
    </comment>
    <comment ref="D83" authorId="0">
      <text>
        <r>
          <rPr>
            <sz val="11"/>
            <rFont val="Calibri"/>
            <family val="2"/>
          </rPr>
          <t>Gäller hela Marjarp OBS Ta bort RGK o ELprod.</t>
        </r>
      </text>
    </comment>
    <comment ref="P83" authorId="0">
      <text>
        <r>
          <rPr>
            <sz val="11"/>
            <rFont val="Calibri"/>
            <family val="2"/>
          </rPr>
          <t>Inköpt flis ej stamved</t>
        </r>
      </text>
    </comment>
    <comment ref="R83" authorId="0">
      <text>
        <r>
          <rPr>
            <sz val="11"/>
            <rFont val="Calibri"/>
            <family val="2"/>
          </rPr>
          <t>Enligt CO2 beräkning</t>
        </r>
      </text>
    </comment>
    <comment ref="T83" authorId="0">
      <text>
        <r>
          <rPr>
            <sz val="11"/>
            <rFont val="Calibri"/>
            <family val="2"/>
          </rPr>
          <t>Enligt CO2 beräkning</t>
        </r>
      </text>
    </comment>
    <comment ref="U83" authorId="0">
      <text>
        <r>
          <rPr>
            <sz val="11"/>
            <rFont val="Calibri"/>
            <family val="2"/>
          </rPr>
          <t>Träavfall</t>
        </r>
      </text>
    </comment>
    <comment ref="X83" authorId="0">
      <text>
        <r>
          <rPr>
            <sz val="11"/>
            <rFont val="Calibri"/>
            <family val="2"/>
          </rPr>
          <t>Enligt CO2 beräkning</t>
        </r>
      </text>
    </comment>
    <comment ref="AB83" authorId="0">
      <text>
        <r>
          <rPr>
            <sz val="11"/>
            <rFont val="Calibri"/>
            <family val="2"/>
          </rPr>
          <t>Förbrukad Bioolja</t>
        </r>
      </text>
    </comment>
    <comment ref="U90" authorId="0">
      <text>
        <r>
          <rPr>
            <sz val="11"/>
            <rFont val="Calibri"/>
            <family val="2"/>
          </rPr>
          <t>Trädelsflis</t>
        </r>
      </text>
    </comment>
    <comment ref="R119" authorId="0">
      <text>
        <r>
          <rPr>
            <sz val="11"/>
            <rFont val="Calibri"/>
            <family val="2"/>
          </rPr>
          <t>Ändrad bränslemix, mer spån</t>
        </r>
      </text>
    </comment>
    <comment ref="S119" authorId="0">
      <text>
        <r>
          <rPr>
            <sz val="11"/>
            <rFont val="Calibri"/>
            <family val="2"/>
          </rPr>
          <t>Ändrad bränslemix, mer spån</t>
        </r>
      </text>
    </comment>
    <comment ref="D134" authorId="0">
      <text>
        <r>
          <rPr>
            <sz val="11"/>
            <rFont val="Calibri"/>
            <family val="2"/>
          </rPr>
          <t>P3: 280,2 GWh varav 48,8 RGK P5: 71,7 GWh varav 12,1 RGK</t>
        </r>
      </text>
    </comment>
    <comment ref="E134" authorId="0">
      <text>
        <r>
          <rPr>
            <sz val="11"/>
            <rFont val="Calibri"/>
            <family val="2"/>
          </rPr>
          <t>P3: 62,2 GWh P5: 8,3 GWh</t>
        </r>
      </text>
    </comment>
    <comment ref="K134" authorId="0">
      <text>
        <r>
          <rPr>
            <sz val="11"/>
            <rFont val="Calibri"/>
            <family val="2"/>
          </rPr>
          <t>76,6 m3 a värmevärde om 10,2.</t>
        </r>
      </text>
    </comment>
    <comment ref="AE134" authorId="0">
      <text>
        <r>
          <rPr>
            <sz val="11"/>
            <rFont val="Calibri"/>
            <family val="2"/>
          </rPr>
          <t>119,908 ton a värmevärde om 2,83.</t>
        </r>
      </text>
    </comment>
    <comment ref="AG134" authorId="0">
      <text>
        <r>
          <rPr>
            <sz val="11"/>
            <rFont val="Calibri"/>
            <family val="2"/>
          </rPr>
          <t>P3: 48,8 GWh P5: 12,1 GWh</t>
        </r>
      </text>
    </comment>
    <comment ref="S155" authorId="0">
      <text>
        <r>
          <rPr>
            <sz val="11"/>
            <rFont val="Calibri"/>
            <family val="2"/>
          </rPr>
          <t>2014 innehöll ett längre stopp i oktober november, därav lägre nivå</t>
        </r>
      </text>
    </comment>
    <comment ref="AG252" authorId="0">
      <text>
        <r>
          <rPr>
            <sz val="11"/>
            <rFont val="Calibri"/>
            <family val="2"/>
          </rPr>
          <t>Kombinerad drift</t>
        </r>
      </text>
    </comment>
    <comment ref="AC262" authorId="0">
      <text>
        <r>
          <rPr>
            <sz val="11"/>
            <rFont val="Calibri"/>
            <family val="2"/>
          </rPr>
          <t>Torvpellets</t>
        </r>
      </text>
    </comment>
    <comment ref="AG267" authorId="0">
      <text>
        <r>
          <rPr>
            <sz val="11"/>
            <rFont val="Calibri"/>
            <family val="2"/>
          </rPr>
          <t>rökgaskondensering fr.o.m. 2015-12 men om man lägger in en volym här så summeras den med tillförd bränslemängd (?)</t>
        </r>
      </text>
    </comment>
    <comment ref="P308" authorId="0">
      <text>
        <r>
          <rPr>
            <sz val="11"/>
            <rFont val="Calibri"/>
            <family val="2"/>
          </rPr>
          <t>2015 uppskattad fördelning</t>
        </r>
      </text>
    </comment>
    <comment ref="Q308" authorId="0">
      <text>
        <r>
          <rPr>
            <sz val="11"/>
            <rFont val="Calibri"/>
            <family val="2"/>
          </rPr>
          <t>2015 uppskattad fördelning</t>
        </r>
      </text>
    </comment>
    <comment ref="R308" authorId="0">
      <text>
        <r>
          <rPr>
            <sz val="11"/>
            <rFont val="Calibri"/>
            <family val="2"/>
          </rPr>
          <t>2015 uppskattad fördelning</t>
        </r>
      </text>
    </comment>
    <comment ref="G313" authorId="0">
      <text>
        <r>
          <rPr>
            <sz val="11"/>
            <rFont val="Calibri"/>
            <family val="2"/>
          </rPr>
          <t>varför får jag inte välja bland alla bränslen. Skulle vilja välja kol.  Joachim</t>
        </r>
      </text>
    </comment>
    <comment ref="U336" authorId="0">
      <text>
        <r>
          <rPr>
            <sz val="11"/>
            <rFont val="Calibri"/>
            <family val="2"/>
          </rPr>
          <t>stubbflis</t>
        </r>
      </text>
    </comment>
    <comment ref="T355" authorId="0">
      <text>
        <r>
          <rPr>
            <sz val="11"/>
            <rFont val="Calibri"/>
            <family val="2"/>
          </rPr>
          <t xml:space="preserve">Angivet: DS. Ändrat till ET i kvalitetsgranskningen, så att miljövärdena kan beräknas. /ÅL 160518 </t>
        </r>
      </text>
    </comment>
  </commentList>
</comments>
</file>

<file path=xl/comments4.xml><?xml version="1.0" encoding="utf-8"?>
<comments xmlns="http://schemas.openxmlformats.org/spreadsheetml/2006/main">
  <authors>
    <author>Författare</author>
  </authors>
  <commentList>
    <comment ref="AE1" authorId="0">
      <text>
        <r>
          <rPr>
            <b/>
            <sz val="9"/>
            <color indexed="81"/>
            <rFont val="Tahoma"/>
            <family val="2"/>
          </rPr>
          <t>Författare:</t>
        </r>
        <r>
          <rPr>
            <sz val="9"/>
            <color indexed="81"/>
            <rFont val="Tahoma"/>
            <family val="2"/>
          </rPr>
          <t xml:space="preserve">
Inkl hjälpel</t>
        </r>
      </text>
    </comment>
  </commentList>
</comments>
</file>

<file path=xl/comments5.xml><?xml version="1.0" encoding="utf-8"?>
<comments xmlns="http://schemas.openxmlformats.org/spreadsheetml/2006/main">
  <authors>
    <author>Hedman Mattias</author>
  </authors>
  <commentList>
    <comment ref="E198" authorId="0">
      <text>
        <r>
          <rPr>
            <sz val="11"/>
            <rFont val="Calibri"/>
            <family val="2"/>
          </rPr>
          <t>Avfallsgas från Stålindustrin</t>
        </r>
      </text>
    </comment>
    <comment ref="F379" authorId="0">
      <text>
        <r>
          <rPr>
            <sz val="11"/>
            <rFont val="Calibri"/>
            <family val="2"/>
          </rPr>
          <t>Angivet: 24995 GWh. Ändrat till 24.995 GWh. /ÅL 160512</t>
        </r>
      </text>
    </comment>
  </commentList>
</comments>
</file>

<file path=xl/comments6.xml><?xml version="1.0" encoding="utf-8"?>
<comments xmlns="http://schemas.openxmlformats.org/spreadsheetml/2006/main">
  <authors>
    <author>Åsa Lindqvist</author>
    <author>Hedman Mattias</author>
  </authors>
  <commentList>
    <comment ref="Z1" authorId="0">
      <text>
        <r>
          <rPr>
            <b/>
            <sz val="9"/>
            <color indexed="81"/>
            <rFont val="Tahoma"/>
            <family val="2"/>
          </rPr>
          <t>Åsa Lindqvist:</t>
        </r>
        <r>
          <rPr>
            <sz val="9"/>
            <color indexed="81"/>
            <rFont val="Tahoma"/>
            <family val="2"/>
          </rPr>
          <t xml:space="preserve">
14% förnybart i nordisk residual</t>
        </r>
      </text>
    </comment>
    <comment ref="AA1" authorId="0">
      <text>
        <r>
          <rPr>
            <b/>
            <sz val="9"/>
            <color indexed="81"/>
            <rFont val="Tahoma"/>
            <family val="2"/>
          </rPr>
          <t>Åsa Lindqvist:</t>
        </r>
        <r>
          <rPr>
            <sz val="9"/>
            <color indexed="81"/>
            <rFont val="Tahoma"/>
            <family val="2"/>
          </rPr>
          <t xml:space="preserve">
44% kärnkraft i nordisk residual
</t>
        </r>
      </text>
    </comment>
    <comment ref="G57" authorId="1">
      <text>
        <r>
          <rPr>
            <sz val="11"/>
            <rFont val="Calibri"/>
            <family val="2"/>
          </rPr>
          <t>Angivet: schablonvärde. Ändrade till 0,15, då det är det som står i E.Ons excelfil /ÅL 160518</t>
        </r>
      </text>
    </comment>
    <comment ref="J57" authorId="1">
      <text>
        <r>
          <rPr>
            <sz val="11"/>
            <rFont val="Calibri"/>
            <family val="2"/>
          </rPr>
          <t>8% Avfall 14% Skogsbränsle 33%VP 3% Bioolja/träpulver 35% Träpulver 8% tallbeck</t>
        </r>
      </text>
    </comment>
    <comment ref="K57" authorId="1">
      <text>
        <r>
          <rPr>
            <sz val="11"/>
            <rFont val="Calibri"/>
            <family val="2"/>
          </rPr>
          <t>Angivet: ET. Ändrat till värden som är beräknade med filen "enkel miljövärdesberäkning" för den bränslemix som är angiven i kommentaren på fråga P1089 /ÅL 160518</t>
        </r>
      </text>
    </comment>
    <comment ref="L57" authorId="1">
      <text>
        <r>
          <rPr>
            <sz val="11"/>
            <rFont val="Calibri"/>
            <family val="2"/>
          </rPr>
          <t>Angivet: ET. Ändrat till värden som är beräknade med filen "enkel miljövärdesberäkning" för den bränslemix som är angiven i kommentaren på fråga P1089 /ÅL 160518</t>
        </r>
      </text>
    </comment>
    <comment ref="M57" authorId="1">
      <text>
        <r>
          <rPr>
            <sz val="11"/>
            <rFont val="Calibri"/>
            <family val="2"/>
          </rPr>
          <t>Angivet: ET. Ändrat till värden som är beräknade med filen "enkel miljövärdesberäkning" för den bränslemix som är angiven i kommentaren på fråga P1089 /ÅL 160518</t>
        </r>
      </text>
    </comment>
    <comment ref="O57" authorId="1">
      <text>
        <r>
          <rPr>
            <sz val="11"/>
            <rFont val="Calibri"/>
            <family val="2"/>
          </rPr>
          <t>Angivet till 12 GWh, men inga miljövärden var angivna. Ändrat till 0, då det inte fanns angivet något sålt prod.spec i excelfilen. /ÅL 160518</t>
        </r>
      </text>
    </comment>
    <comment ref="S57" authorId="1">
      <text>
        <r>
          <rPr>
            <sz val="11"/>
            <rFont val="Calibri"/>
            <family val="2"/>
          </rPr>
          <t>Angivet: 1%. Ändrat till ET, då det inte fanns några andra uppgifter om den sålda prod.specifika mängden /ÅL 160518</t>
        </r>
      </text>
    </comment>
    <comment ref="D83" authorId="1">
      <text>
        <r>
          <rPr>
            <sz val="11"/>
            <rFont val="Calibri"/>
            <family val="2"/>
          </rPr>
          <t>Exkl. Hjälpel kraftvärme.</t>
        </r>
      </text>
    </comment>
    <comment ref="G83" authorId="1">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3" authorId="1">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G84" authorId="1">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4" authorId="1">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G85" authorId="1">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5" authorId="1">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D90" authorId="1">
      <text>
        <r>
          <rPr>
            <sz val="11"/>
            <rFont val="Calibri"/>
            <family val="2"/>
          </rPr>
          <t>Råkraft till HVC Syran + HVC Reserv</t>
        </r>
      </text>
    </comment>
    <comment ref="E90" authorId="1">
      <text>
        <r>
          <rPr>
            <sz val="11"/>
            <rFont val="Calibri"/>
            <family val="2"/>
          </rPr>
          <t>Hjälpkraft KVV1 + KVV2</t>
        </r>
      </text>
    </comment>
    <comment ref="J90" authorId="0">
      <text>
        <r>
          <rPr>
            <b/>
            <sz val="9"/>
            <color indexed="81"/>
            <rFont val="Tahoma"/>
            <family val="2"/>
          </rPr>
          <t>Åsa Lindqvist:</t>
        </r>
        <r>
          <rPr>
            <sz val="9"/>
            <color indexed="81"/>
            <rFont val="Tahoma"/>
            <family val="2"/>
          </rPr>
          <t xml:space="preserve">
Angivet: ET. Ändrat till 31.3 GWh eftersom mängden från "köpt hetvatten" flyttades hit efter kontakt med kund. Även miljövärdena ändrade, till det som Borlänge anger att de säljer prod.spec/ÅL 160530</t>
        </r>
      </text>
    </comment>
    <comment ref="D99" authorId="1">
      <text>
        <r>
          <rPr>
            <sz val="11"/>
            <rFont val="Calibri"/>
            <family val="2"/>
          </rPr>
          <t>Både för Fortum och Söderenergi för 2015. Ändrat enligt uppgift från Göran Erselius. /ÅL 160531</t>
        </r>
      </text>
    </comment>
    <comment ref="J99" authorId="1">
      <text>
        <r>
          <rPr>
            <sz val="11"/>
            <rFont val="Calibri"/>
            <family val="2"/>
          </rPr>
          <t xml:space="preserve">För 2015 ändrat till att inte innehålla Söderenergi eller öppen fjärrvärme. Ändrat enligt uppgift från Göran Erselius./ÅL 160531  2015: Söderenergi 759,677, E.ON Järfälla 16,996, Norrenergi 1,336, Södertörns 0,005, Öppen fjärrvärme 54,060 </t>
        </r>
      </text>
    </comment>
    <comment ref="D116" authorId="1">
      <text>
        <r>
          <rPr>
            <sz val="11"/>
            <rFont val="Calibri"/>
            <family val="2"/>
          </rPr>
          <t>Angivet: DS. Ändrade till ET i kvalitetsgranskningen, vilket ger ett schablonvärde,  så att miljövärdena kan beräknas /ÅL 160518</t>
        </r>
      </text>
    </comment>
    <comment ref="D134" authorId="1">
      <text>
        <r>
          <rPr>
            <sz val="11"/>
            <rFont val="Calibri"/>
            <family val="2"/>
          </rPr>
          <t>P1/P2: 5,433 GWh Oc exkl P5: 3,588 GWh Ög: 1,077 GWh Bg: 0,057 GWh Vapnö: 0,0 GWh Stena: 0 (ingen mätning)</t>
        </r>
      </text>
    </comment>
    <comment ref="E134" authorId="1">
      <text>
        <r>
          <rPr>
            <sz val="11"/>
            <rFont val="Calibri"/>
            <family val="2"/>
          </rPr>
          <t>P3: 16,5 GWh P5: 2,1 GWh</t>
        </r>
      </text>
    </comment>
    <comment ref="F142"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F143"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H160" authorId="1">
      <text>
        <r>
          <rPr>
            <sz val="11"/>
            <rFont val="Calibri"/>
            <family val="2"/>
          </rPr>
          <t>Beräknat medelvärde av den totala elförbrukningens klimatpåverkan (g/kWh hjälpkraft + elpannor).</t>
        </r>
      </text>
    </comment>
    <comment ref="O162" authorId="1">
      <text>
        <r>
          <rPr>
            <sz val="11"/>
            <rFont val="Calibri"/>
            <family val="2"/>
          </rPr>
          <t>24,988 GWh motsvarar den fjärrvärmeleverans som vi har allokerat till Ursprungsmärkt fjärrvärme år 2015. Bränslet vi har allokerat är sekundära skogsbränslen kraftvärme. 8,65 GWh motsvarar fjärrvärmeleverans till Landskrona Energi/Öresundskraft. Milj</t>
        </r>
      </text>
    </comment>
    <comment ref="K164" authorId="1">
      <text>
        <r>
          <rPr>
            <sz val="11"/>
            <rFont val="Calibri"/>
            <family val="2"/>
          </rPr>
          <t>Angivet värde: ET. Ändrade till värdena för totalmixen för Kristinehamn(Värmevärden) i kvalitetsgranskningen. /ÅL 160518</t>
        </r>
      </text>
    </comment>
    <comment ref="L164" authorId="1">
      <text>
        <r>
          <rPr>
            <sz val="11"/>
            <rFont val="Calibri"/>
            <family val="2"/>
          </rPr>
          <t>Angivet värde: ET. Ändrade till värdena för totalmixen för Kristinehamn(Värmevärden) i kvalitetsgranskningen. /ÅL 160518</t>
        </r>
      </text>
    </comment>
    <comment ref="M164" authorId="1">
      <text>
        <r>
          <rPr>
            <sz val="11"/>
            <rFont val="Calibri"/>
            <family val="2"/>
          </rPr>
          <t>Angivet värde: ET. Ändrade till värdena för totalmixen för Kristinehamn(Värmevärden) i kvalitetsgranskningen. /ÅL 160518</t>
        </r>
      </text>
    </comment>
    <comment ref="N164" authorId="1">
      <text>
        <r>
          <rPr>
            <sz val="11"/>
            <rFont val="Calibri"/>
            <family val="2"/>
          </rPr>
          <t>Angivet värde: ET. Ändrade till värdena för totalmixen för Kristinehamn(Värmevärden) i kvalitetsgranskningen. /ÅL 160518</t>
        </r>
      </text>
    </comment>
    <comment ref="Q202" authorId="1">
      <text>
        <r>
          <rPr>
            <sz val="11"/>
            <rFont val="Calibri"/>
            <family val="2"/>
          </rPr>
          <t>Räknat med 264 g CO2/kWh för eldningsolja nr 1. 9 g CO2/kWh för bark, grot och flis. 23,4 g CO2/kWh för pellets.</t>
        </r>
      </text>
    </comment>
    <comment ref="F219" authorId="1">
      <text>
        <r>
          <rPr>
            <sz val="11"/>
            <rFont val="Calibri"/>
            <family val="2"/>
          </rPr>
          <t>100% förnybart från Skelleftekraft. Vattenkraft</t>
        </r>
      </text>
    </comment>
    <comment ref="H240" authorId="1">
      <text>
        <r>
          <rPr>
            <sz val="11"/>
            <rFont val="Calibri"/>
            <family val="2"/>
          </rPr>
          <t>Angivet värde: 483,4, vilket är förra årets schablonvärde. Ändrade till årets schablonvärde. /ÅL 160517</t>
        </r>
      </text>
    </comment>
    <comment ref="D251" authorId="1">
      <text>
        <r>
          <rPr>
            <sz val="11"/>
            <rFont val="Calibri"/>
            <family val="2"/>
          </rPr>
          <t>Hjälpkraft värmeverk rapport CS F541</t>
        </r>
      </text>
    </comment>
    <comment ref="I253" authorId="1">
      <text>
        <r>
          <rPr>
            <sz val="11"/>
            <rFont val="Calibri"/>
            <family val="2"/>
          </rPr>
          <t>Angivet: 0.55, vilket är förra årets schablonvärde. Ändrade till årets schablonvärde. /ÅL 160517</t>
        </r>
      </text>
    </comment>
    <comment ref="L279" authorId="1">
      <text>
        <r>
          <rPr>
            <sz val="11"/>
            <rFont val="Calibri"/>
            <family val="2"/>
          </rPr>
          <t>Angivet: 0. Ändrat till 82,4 efter kontakt med Sara Bergström /ÅL 160520  Tidigare kommentar: Utsläpp av växthusgaser för hela livscykeln enligt ISO 14021 och klimatkompensation Totalt utsläpp av växthusgaser 104,7 g CO2e/kWh Hela leveransen är klima</t>
        </r>
      </text>
    </comment>
    <comment ref="M279" authorId="1">
      <text>
        <r>
          <rPr>
            <sz val="11"/>
            <rFont val="Calibri"/>
            <family val="2"/>
          </rPr>
          <t>Angivet: 0. Ändrat till 6,2 efter kontakt med Sara Bergström /ÅL 160520   Tidigare kommentar:  Köpt värme från Fortum och del av leverans från Brista 2 KB är till 100 % klimatkompenserad. /gj</t>
        </r>
      </text>
    </comment>
    <comment ref="G298" authorId="1">
      <text>
        <r>
          <rPr>
            <sz val="11"/>
            <rFont val="Calibri"/>
            <family val="2"/>
          </rPr>
          <t>Angivet: 2,36 GWh, vilket är förra årets schablonvärde. Ändrade till årets schablonvärde. /ÅL 160517</t>
        </r>
      </text>
    </comment>
    <comment ref="H298" authorId="1">
      <text>
        <r>
          <rPr>
            <sz val="11"/>
            <rFont val="Calibri"/>
            <family val="2"/>
          </rPr>
          <t>Angivet: 483,4 GWh, vilket är förra årets schablonvärde. Ändrade till årets schablonvärde. /ÅL 160517</t>
        </r>
      </text>
    </comment>
    <comment ref="G313" authorId="1">
      <text>
        <r>
          <rPr>
            <sz val="11"/>
            <rFont val="Calibri"/>
            <family val="2"/>
          </rPr>
          <t>EL från biobränslen</t>
        </r>
      </text>
    </comment>
    <comment ref="X346" authorId="0">
      <text>
        <r>
          <rPr>
            <b/>
            <sz val="9"/>
            <color indexed="81"/>
            <rFont val="Tahoma"/>
            <family val="2"/>
          </rPr>
          <t>Åsa Lindqvist:</t>
        </r>
        <r>
          <rPr>
            <sz val="9"/>
            <color indexed="81"/>
            <rFont val="Tahoma"/>
            <family val="2"/>
          </rPr>
          <t xml:space="preserve">
Enligt mail från Anna Karlsson</t>
        </r>
      </text>
    </comment>
    <comment ref="X348" authorId="0">
      <text>
        <r>
          <rPr>
            <b/>
            <sz val="9"/>
            <color indexed="81"/>
            <rFont val="Tahoma"/>
            <family val="2"/>
          </rPr>
          <t>Åsa Lindqvist:</t>
        </r>
        <r>
          <rPr>
            <sz val="9"/>
            <color indexed="81"/>
            <rFont val="Tahoma"/>
            <family val="2"/>
          </rPr>
          <t xml:space="preserve">
Enligt mail från Anna Karlsson</t>
        </r>
      </text>
    </comment>
    <comment ref="X349" authorId="0">
      <text>
        <r>
          <rPr>
            <b/>
            <sz val="9"/>
            <color indexed="81"/>
            <rFont val="Tahoma"/>
            <family val="2"/>
          </rPr>
          <t>Åsa Lindqvist:</t>
        </r>
        <r>
          <rPr>
            <sz val="9"/>
            <color indexed="81"/>
            <rFont val="Tahoma"/>
            <family val="2"/>
          </rPr>
          <t xml:space="preserve">
Enligt mail från Anna Karlsson</t>
        </r>
      </text>
    </comment>
    <comment ref="X350" authorId="0">
      <text>
        <r>
          <rPr>
            <b/>
            <sz val="9"/>
            <color indexed="81"/>
            <rFont val="Tahoma"/>
            <family val="2"/>
          </rPr>
          <t>Åsa Lindqvist:</t>
        </r>
        <r>
          <rPr>
            <sz val="9"/>
            <color indexed="81"/>
            <rFont val="Tahoma"/>
            <family val="2"/>
          </rPr>
          <t xml:space="preserve">
Enligt mail från Anna Karlsson</t>
        </r>
      </text>
    </comment>
    <comment ref="X351" authorId="0">
      <text>
        <r>
          <rPr>
            <b/>
            <sz val="9"/>
            <color indexed="81"/>
            <rFont val="Tahoma"/>
            <family val="2"/>
          </rPr>
          <t>Åsa Lindqvist:</t>
        </r>
        <r>
          <rPr>
            <sz val="9"/>
            <color indexed="81"/>
            <rFont val="Tahoma"/>
            <family val="2"/>
          </rPr>
          <t xml:space="preserve">
Enligt mail från Anna Karlsson</t>
        </r>
      </text>
    </comment>
    <comment ref="X353" authorId="0">
      <text>
        <r>
          <rPr>
            <b/>
            <sz val="9"/>
            <color indexed="81"/>
            <rFont val="Tahoma"/>
            <family val="2"/>
          </rPr>
          <t>Åsa Lindqvist:</t>
        </r>
        <r>
          <rPr>
            <sz val="9"/>
            <color indexed="81"/>
            <rFont val="Tahoma"/>
            <family val="2"/>
          </rPr>
          <t xml:space="preserve">
Enligt mail från Anna Karlsson</t>
        </r>
      </text>
    </comment>
    <comment ref="X354" authorId="0">
      <text>
        <r>
          <rPr>
            <b/>
            <sz val="9"/>
            <color indexed="81"/>
            <rFont val="Tahoma"/>
            <family val="2"/>
          </rPr>
          <t>Åsa Lindqvist:</t>
        </r>
        <r>
          <rPr>
            <sz val="9"/>
            <color indexed="81"/>
            <rFont val="Tahoma"/>
            <family val="2"/>
          </rPr>
          <t xml:space="preserve">
Enligt mail från Anna Karlsson</t>
        </r>
      </text>
    </comment>
    <comment ref="D355" authorId="1">
      <text>
        <r>
          <rPr>
            <sz val="11"/>
            <rFont val="Calibri"/>
            <family val="2"/>
          </rPr>
          <t>All driftel exkl. KVV</t>
        </r>
      </text>
    </comment>
    <comment ref="E355" authorId="1">
      <text>
        <r>
          <rPr>
            <sz val="11"/>
            <rFont val="Calibri"/>
            <family val="2"/>
          </rPr>
          <t>KVV</t>
        </r>
      </text>
    </comment>
    <comment ref="X355" authorId="0">
      <text>
        <r>
          <rPr>
            <b/>
            <sz val="9"/>
            <color indexed="81"/>
            <rFont val="Tahoma"/>
            <family val="2"/>
          </rPr>
          <t>Åsa Lindqvist:</t>
        </r>
        <r>
          <rPr>
            <sz val="9"/>
            <color indexed="81"/>
            <rFont val="Tahoma"/>
            <family val="2"/>
          </rPr>
          <t xml:space="preserve">
Enligt mail från Anna Karlsson</t>
        </r>
      </text>
    </comment>
    <comment ref="X356" authorId="0">
      <text>
        <r>
          <rPr>
            <b/>
            <sz val="9"/>
            <color indexed="81"/>
            <rFont val="Tahoma"/>
            <family val="2"/>
          </rPr>
          <t>Åsa Lindqvist:</t>
        </r>
        <r>
          <rPr>
            <sz val="9"/>
            <color indexed="81"/>
            <rFont val="Tahoma"/>
            <family val="2"/>
          </rPr>
          <t xml:space="preserve">
Enligt mail från Anna Karlsson</t>
        </r>
      </text>
    </comment>
    <comment ref="F366" authorId="1">
      <text>
        <r>
          <rPr>
            <sz val="11"/>
            <rFont val="Calibri"/>
            <family val="2"/>
          </rPr>
          <t>Egen produktion i karftvärmeverket</t>
        </r>
      </text>
    </comment>
    <comment ref="F399" authorId="1">
      <text>
        <r>
          <rPr>
            <sz val="11"/>
            <rFont val="Calibri"/>
            <family val="2"/>
          </rPr>
          <t>Använd el från solcellsproduktion 22,524 MWh</t>
        </r>
      </text>
    </comment>
    <comment ref="F411"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F412"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List>
</comments>
</file>

<file path=xl/comments7.xml><?xml version="1.0" encoding="utf-8"?>
<comments xmlns="http://schemas.openxmlformats.org/spreadsheetml/2006/main">
  <authors>
    <author>Hedman Mattias</author>
    <author>Åsa Lindqvist</author>
  </authors>
  <commentList>
    <comment ref="D35" authorId="0">
      <text>
        <r>
          <rPr>
            <sz val="11"/>
            <rFont val="Calibri"/>
            <family val="2"/>
          </rPr>
          <t>Angivet: 26,221 GWh. Ändrat till 26,221-2,082 = 24,139 GWh efter mail från företaget. /ÅL 160519</t>
        </r>
      </text>
    </comment>
    <comment ref="E35" authorId="0">
      <text>
        <r>
          <rPr>
            <sz val="11"/>
            <rFont val="Calibri"/>
            <family val="2"/>
          </rPr>
          <t>Denna och nedanstående siffor inkluderar både Borgholm och Löttorp /ÅL 160519</t>
        </r>
      </text>
    </comment>
    <comment ref="D36" authorId="0">
      <text>
        <r>
          <rPr>
            <sz val="11"/>
            <rFont val="Calibri"/>
            <family val="2"/>
          </rPr>
          <t>Angivet: ET. Ändrat till 2,082 GWh efter kontakt med företaget. /ÅL 160519</t>
        </r>
      </text>
    </comment>
    <comment ref="K44" authorId="0">
      <text>
        <r>
          <rPr>
            <sz val="11"/>
            <rFont val="Calibri"/>
            <family val="2"/>
          </rPr>
          <t>Det har tillkommit en anläggning 2015</t>
        </r>
      </text>
    </comment>
    <comment ref="M77" authorId="0">
      <text>
        <r>
          <rPr>
            <sz val="11"/>
            <rFont val="Calibri"/>
            <family val="2"/>
          </rPr>
          <t>Avser samma leveranser som till industri (under P533)</t>
        </r>
      </text>
    </comment>
    <comment ref="G80" authorId="0">
      <text>
        <r>
          <rPr>
            <sz val="11"/>
            <rFont val="Calibri"/>
            <family val="2"/>
          </rPr>
          <t>Byte av kundsystem, kategorier annorlunda.</t>
        </r>
      </text>
    </comment>
    <comment ref="J80" authorId="0">
      <text>
        <r>
          <rPr>
            <sz val="11"/>
            <rFont val="Calibri"/>
            <family val="2"/>
          </rPr>
          <t>Byte av kundsystem, kategorier annorlunda.</t>
        </r>
      </text>
    </comment>
    <comment ref="L80" authorId="0">
      <text>
        <r>
          <rPr>
            <sz val="11"/>
            <rFont val="Calibri"/>
            <family val="2"/>
          </rPr>
          <t>Byte av kundsystem, kategorier annorlunda.</t>
        </r>
      </text>
    </comment>
    <comment ref="J90" authorId="1">
      <text>
        <r>
          <rPr>
            <b/>
            <sz val="9"/>
            <color indexed="81"/>
            <rFont val="Tahoma"/>
            <family val="2"/>
          </rPr>
          <t>Åsa Lindqvist:</t>
        </r>
        <r>
          <rPr>
            <sz val="9"/>
            <color indexed="81"/>
            <rFont val="Tahoma"/>
            <family val="2"/>
          </rPr>
          <t xml:space="preserve">
Inrapp: 37.65. Ändrat till 45.75 efter kontakt med företaget/ÅL 160530</t>
        </r>
      </text>
    </comment>
    <comment ref="M90" authorId="1">
      <text>
        <r>
          <rPr>
            <b/>
            <sz val="9"/>
            <color indexed="81"/>
            <rFont val="Tahoma"/>
            <family val="2"/>
          </rPr>
          <t>Åsa Lindqvist:</t>
        </r>
        <r>
          <rPr>
            <sz val="9"/>
            <color indexed="81"/>
            <rFont val="Tahoma"/>
            <family val="2"/>
          </rPr>
          <t xml:space="preserve">
Inrapp:0. Ändrat till 45.9 efter kontakt med företaget/ÅL 160530</t>
        </r>
      </text>
    </comment>
    <comment ref="O90" authorId="1">
      <text>
        <r>
          <rPr>
            <b/>
            <sz val="9"/>
            <color indexed="81"/>
            <rFont val="Tahoma"/>
            <family val="2"/>
          </rPr>
          <t>Åsa Lindqvist:</t>
        </r>
        <r>
          <rPr>
            <sz val="9"/>
            <color indexed="81"/>
            <rFont val="Tahoma"/>
            <family val="2"/>
          </rPr>
          <t xml:space="preserve">
Inrapp:45.9. Ändrat till 0 efter kontakt med företaget/ÅL 160530</t>
        </r>
      </text>
    </comment>
    <comment ref="Q90" authorId="1">
      <text>
        <r>
          <rPr>
            <b/>
            <sz val="9"/>
            <color indexed="81"/>
            <rFont val="Tahoma"/>
            <family val="2"/>
          </rPr>
          <t>Åsa Lindqvist:</t>
        </r>
        <r>
          <rPr>
            <sz val="9"/>
            <color indexed="81"/>
            <rFont val="Tahoma"/>
            <family val="2"/>
          </rPr>
          <t xml:space="preserve">
Inrapp:8.1. Ändrat till 0 efter kontakt med företaget/ÅL 160530</t>
        </r>
      </text>
    </comment>
    <comment ref="G119" authorId="0">
      <text>
        <r>
          <rPr>
            <sz val="11"/>
            <rFont val="Calibri"/>
            <family val="2"/>
          </rPr>
          <t>fotbollsplan. uppvärmning tidigarelagd</t>
        </r>
      </text>
    </comment>
    <comment ref="H122" authorId="0">
      <text>
        <r>
          <rPr>
            <sz val="11"/>
            <rFont val="Calibri"/>
            <family val="2"/>
          </rPr>
          <t>2015 ET</t>
        </r>
      </text>
    </comment>
    <comment ref="L122" authorId="0">
      <text>
        <r>
          <rPr>
            <sz val="11"/>
            <rFont val="Calibri"/>
            <family val="2"/>
          </rPr>
          <t>2015 DS</t>
        </r>
      </text>
    </comment>
    <comment ref="M122" authorId="0">
      <text>
        <r>
          <rPr>
            <sz val="11"/>
            <rFont val="Calibri"/>
            <family val="2"/>
          </rPr>
          <t>2015 DS</t>
        </r>
      </text>
    </comment>
    <comment ref="V122" authorId="1">
      <text>
        <r>
          <rPr>
            <b/>
            <sz val="9"/>
            <color indexed="81"/>
            <rFont val="Tahoma"/>
            <family val="2"/>
          </rPr>
          <t>Åsa Lindqvist:</t>
        </r>
        <r>
          <rPr>
            <sz val="9"/>
            <color indexed="81"/>
            <rFont val="Tahoma"/>
            <family val="2"/>
          </rPr>
          <t xml:space="preserve">
Tog bort mängden som Göteborg säljer till Sörred. Den mängden rapporteras inte som säld tilll slutkund av något annat fjärrvärmebolag. Därför ska den inte dras bort från totala leveranser för Svergie totalt. </t>
        </r>
      </text>
    </comment>
    <comment ref="M134" authorId="0">
      <text>
        <r>
          <rPr>
            <sz val="11"/>
            <rFont val="Calibri"/>
            <family val="2"/>
          </rPr>
          <t>Ingår i Industrier</t>
        </r>
      </text>
    </comment>
    <comment ref="D144" authorId="0">
      <text>
        <r>
          <rPr>
            <sz val="11"/>
            <rFont val="Calibri"/>
            <family val="2"/>
          </rPr>
          <t>Angivet värde: 46599 GWh. Ändrat till 46.599 GWh /ÅL 160518</t>
        </r>
      </text>
    </comment>
    <comment ref="D202" authorId="0">
      <text>
        <r>
          <rPr>
            <sz val="11"/>
            <rFont val="Calibri"/>
            <family val="2"/>
          </rPr>
          <t>Inkl. ånga 7,7 GWh.</t>
        </r>
      </text>
    </comment>
    <comment ref="E215" authorId="0">
      <text>
        <r>
          <rPr>
            <sz val="11"/>
            <rFont val="Calibri"/>
            <family val="2"/>
          </rPr>
          <t>Diffen på 748 MWh inräknat här, men då utgått från månadsrapporten som visar 936,975 GWh! MEN det ska vara 616,950 GWh om P530 ska vara 939 GWh!</t>
        </r>
      </text>
    </comment>
    <comment ref="I253" authorId="0">
      <text>
        <r>
          <rPr>
            <sz val="11"/>
            <rFont val="Calibri"/>
            <family val="2"/>
          </rPr>
          <t>ändrat antal ingående anläggningar</t>
        </r>
      </text>
    </comment>
    <comment ref="D259" authorId="0">
      <text>
        <r>
          <rPr>
            <sz val="11"/>
            <rFont val="Calibri"/>
            <family val="2"/>
          </rPr>
          <t>Värmeproduktion/leverans avslutad 2015-07</t>
        </r>
      </text>
    </comment>
    <comment ref="E279" authorId="0">
      <text>
        <r>
          <rPr>
            <sz val="11"/>
            <rFont val="Calibri"/>
            <family val="2"/>
          </rPr>
          <t>Sortering från BFUS</t>
        </r>
      </text>
    </comment>
    <comment ref="F279" authorId="0">
      <text>
        <r>
          <rPr>
            <sz val="11"/>
            <rFont val="Calibri"/>
            <family val="2"/>
          </rPr>
          <t>Sortering från BFUS</t>
        </r>
      </text>
    </comment>
    <comment ref="G279" authorId="0">
      <text>
        <r>
          <rPr>
            <sz val="11"/>
            <rFont val="Calibri"/>
            <family val="2"/>
          </rPr>
          <t>Sortering från BFUS</t>
        </r>
      </text>
    </comment>
    <comment ref="I279" authorId="0">
      <text>
        <r>
          <rPr>
            <sz val="11"/>
            <rFont val="Calibri"/>
            <family val="2"/>
          </rPr>
          <t>Sortering från BFUS</t>
        </r>
      </text>
    </comment>
    <comment ref="J279" authorId="0">
      <text>
        <r>
          <rPr>
            <sz val="11"/>
            <rFont val="Calibri"/>
            <family val="2"/>
          </rPr>
          <t>Sortering från BFUS</t>
        </r>
      </text>
    </comment>
    <comment ref="K279" authorId="0">
      <text>
        <r>
          <rPr>
            <sz val="11"/>
            <rFont val="Calibri"/>
            <family val="2"/>
          </rPr>
          <t>Sortering från BFUS</t>
        </r>
      </text>
    </comment>
    <comment ref="L279" authorId="0">
      <text>
        <r>
          <rPr>
            <sz val="11"/>
            <rFont val="Calibri"/>
            <family val="2"/>
          </rPr>
          <t>Sortering från BFUS</t>
        </r>
      </text>
    </comment>
    <comment ref="D295" authorId="0">
      <text>
        <r>
          <rPr>
            <sz val="11"/>
            <rFont val="Calibri"/>
            <family val="2"/>
          </rPr>
          <t>Enligt ny uppgift 121,3 GWh, kunde inte ändra</t>
        </r>
      </text>
    </comment>
    <comment ref="D298" authorId="0">
      <text>
        <r>
          <rPr>
            <sz val="11"/>
            <rFont val="Calibri"/>
            <family val="2"/>
          </rPr>
          <t>Ska vara 509,1</t>
        </r>
      </text>
    </comment>
    <comment ref="D300" authorId="0">
      <text>
        <r>
          <rPr>
            <sz val="11"/>
            <rFont val="Calibri"/>
            <family val="2"/>
          </rPr>
          <t>Ska vara 6,253 GWh //Nisse</t>
        </r>
      </text>
    </comment>
    <comment ref="E305" authorId="0">
      <text>
        <r>
          <rPr>
            <sz val="11"/>
            <rFont val="Calibri"/>
            <family val="2"/>
          </rPr>
          <t>2015 uppskattad fördelning</t>
        </r>
      </text>
    </comment>
    <comment ref="F305" authorId="0">
      <text>
        <r>
          <rPr>
            <sz val="11"/>
            <rFont val="Calibri"/>
            <family val="2"/>
          </rPr>
          <t>2015 uppskattad fördelning</t>
        </r>
      </text>
    </comment>
    <comment ref="G305" authorId="0">
      <text>
        <r>
          <rPr>
            <sz val="11"/>
            <rFont val="Calibri"/>
            <family val="2"/>
          </rPr>
          <t>2015 uppskattad fördelning</t>
        </r>
      </text>
    </comment>
    <comment ref="I305" authorId="0">
      <text>
        <r>
          <rPr>
            <sz val="11"/>
            <rFont val="Calibri"/>
            <family val="2"/>
          </rPr>
          <t>2015 uppskattad fördelning</t>
        </r>
      </text>
    </comment>
    <comment ref="J305" authorId="0">
      <text>
        <r>
          <rPr>
            <sz val="11"/>
            <rFont val="Calibri"/>
            <family val="2"/>
          </rPr>
          <t>2015 uppskattad fördelning</t>
        </r>
      </text>
    </comment>
    <comment ref="E307" authorId="0">
      <text>
        <r>
          <rPr>
            <sz val="11"/>
            <rFont val="Calibri"/>
            <family val="2"/>
          </rPr>
          <t>2015 uppskattad fördelning</t>
        </r>
      </text>
    </comment>
    <comment ref="E308" authorId="0">
      <text>
        <r>
          <rPr>
            <sz val="11"/>
            <rFont val="Calibri"/>
            <family val="2"/>
          </rPr>
          <t>2015 uppskattat</t>
        </r>
      </text>
    </comment>
    <comment ref="F308" authorId="0">
      <text>
        <r>
          <rPr>
            <sz val="11"/>
            <rFont val="Calibri"/>
            <family val="2"/>
          </rPr>
          <t>2015 uppskattat</t>
        </r>
      </text>
    </comment>
    <comment ref="G308" authorId="0">
      <text>
        <r>
          <rPr>
            <sz val="11"/>
            <rFont val="Calibri"/>
            <family val="2"/>
          </rPr>
          <t>2015 uppskattat</t>
        </r>
      </text>
    </comment>
    <comment ref="I308" authorId="0">
      <text>
        <r>
          <rPr>
            <sz val="11"/>
            <rFont val="Calibri"/>
            <family val="2"/>
          </rPr>
          <t>2015 uppskattat</t>
        </r>
      </text>
    </comment>
    <comment ref="J308" authorId="0">
      <text>
        <r>
          <rPr>
            <sz val="11"/>
            <rFont val="Calibri"/>
            <family val="2"/>
          </rPr>
          <t>2015 uppskattat</t>
        </r>
      </text>
    </comment>
    <comment ref="G360" authorId="0">
      <text>
        <r>
          <rPr>
            <sz val="11"/>
            <rFont val="Calibri"/>
            <family val="2"/>
          </rPr>
          <t>Har misstolkat "Industrier" och "Tillverkningsindustri" tidigare.</t>
        </r>
      </text>
    </comment>
    <comment ref="H364" authorId="0">
      <text>
        <r>
          <rPr>
            <sz val="11"/>
            <rFont val="Calibri"/>
            <family val="2"/>
          </rPr>
          <t>Ånga levereras till en tillverkningsindustri och ingår alltså i P542.</t>
        </r>
      </text>
    </comment>
    <comment ref="M364" authorId="0">
      <text>
        <r>
          <rPr>
            <sz val="11"/>
            <rFont val="Calibri"/>
            <family val="2"/>
          </rPr>
          <t>Varav 7,41 GWh är ånga.</t>
        </r>
      </text>
    </comment>
    <comment ref="E379" authorId="0">
      <text>
        <r>
          <rPr>
            <sz val="11"/>
            <rFont val="Calibri"/>
            <family val="2"/>
          </rPr>
          <t>Baseras på statisk från tidigare år.</t>
        </r>
      </text>
    </comment>
    <comment ref="I379" authorId="0">
      <text>
        <r>
          <rPr>
            <sz val="11"/>
            <rFont val="Calibri"/>
            <family val="2"/>
          </rPr>
          <t>Baseras på statisk från tidigare år.</t>
        </r>
      </text>
    </comment>
    <comment ref="J379" authorId="0">
      <text>
        <r>
          <rPr>
            <sz val="11"/>
            <rFont val="Calibri"/>
            <family val="2"/>
          </rPr>
          <t>Baseras på statisk från tidigare år.</t>
        </r>
      </text>
    </comment>
  </commentList>
</comments>
</file>

<file path=xl/comments8.xml><?xml version="1.0" encoding="utf-8"?>
<comments xmlns="http://schemas.openxmlformats.org/spreadsheetml/2006/main">
  <authors>
    <author>Åsa Lindqvist</author>
  </authors>
  <commentList>
    <comment ref="AE118" authorId="0">
      <text>
        <r>
          <rPr>
            <b/>
            <sz val="9"/>
            <color indexed="81"/>
            <rFont val="Tahoma"/>
            <family val="2"/>
          </rPr>
          <t>Åsa Lindqvist:</t>
        </r>
        <r>
          <rPr>
            <sz val="9"/>
            <color indexed="81"/>
            <rFont val="Tahoma"/>
            <family val="2"/>
          </rPr>
          <t xml:space="preserve">
Tidigare värde: 64.7517 GWH. Ändrat till 27.928 efter ändring i kval.nyckeln i köpt hetvatten. /ÅL 160530</t>
        </r>
      </text>
    </comment>
  </commentList>
</comments>
</file>

<file path=xl/comments9.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95" authorId="0">
      <text>
        <r>
          <rPr>
            <b/>
            <sz val="9"/>
            <color indexed="81"/>
            <rFont val="Tahoma"/>
            <family val="2"/>
          </rPr>
          <t>Åsa Lindqvist:</t>
        </r>
        <r>
          <rPr>
            <sz val="9"/>
            <color indexed="81"/>
            <rFont val="Tahoma"/>
            <family val="2"/>
          </rPr>
          <t xml:space="preserve">
Inrapporterat under spillvärme. Flyttat till avfallsgas från stålindustrin</t>
        </r>
      </text>
    </comment>
    <comment ref="AD195" authorId="0">
      <text>
        <r>
          <rPr>
            <b/>
            <sz val="9"/>
            <color indexed="81"/>
            <rFont val="Tahoma"/>
            <family val="2"/>
          </rPr>
          <t>Åsa Lindqvist:</t>
        </r>
        <r>
          <rPr>
            <sz val="9"/>
            <color indexed="81"/>
            <rFont val="Tahoma"/>
            <family val="2"/>
          </rPr>
          <t xml:space="preserve">
Inrapporterat: 766.858 GWh. Flyttat till avfallsgas från stålindustrin istället
</t>
        </r>
      </text>
    </comment>
    <comment ref="AL412" authorId="0">
      <text>
        <r>
          <rPr>
            <b/>
            <sz val="9"/>
            <color indexed="81"/>
            <rFont val="Tahoma"/>
            <family val="2"/>
          </rPr>
          <t>Åsa Lindqvist:</t>
        </r>
        <r>
          <rPr>
            <sz val="9"/>
            <color indexed="81"/>
            <rFont val="Tahoma"/>
            <family val="2"/>
          </rPr>
          <t xml:space="preserve">
Den mängd Göteborg Energi säljer till Sörred är frånräknad här, då inget annat företag rapporterar in att de säljer den. /ÅL 160531</t>
        </r>
      </text>
    </comment>
  </commentList>
</comments>
</file>

<file path=xl/comments10.xml><?xml version="1.0" encoding="utf-8"?>
<comments xmlns="http://schemas.openxmlformats.org/spreadsheetml/2006/main">
  <authors>
    <author>Åsa Lindqvist</author>
  </authors>
  <commentList>
    <comment ref="B3"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1.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<sst xmlns="http://schemas.openxmlformats.org/spreadsheetml/2006/main" count="58600" uniqueCount="1304">
  <si>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</si>
  <si>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</si>
  <si>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</si>
  <si>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</si>
  <si>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</si>
  <si>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</si>
  <si>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</si>
  <si>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</si>
  <si>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</si>
  <si>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</si>
  <si>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</si>
  <si>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</si>
  <si>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</si>
  <si>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</si>
  <si>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</si>
  <si>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</si>
  <si>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Ja</t>
  </si>
  <si>
    <t>Svalöv</t>
  </si>
  <si>
    <t>Sveg</t>
  </si>
  <si>
    <t>Vilhelmina</t>
  </si>
  <si>
    <t>Vännäs</t>
  </si>
  <si>
    <t>Överkalix</t>
  </si>
  <si>
    <t>Adven Värme AB.</t>
  </si>
  <si>
    <t>Bollstabruk</t>
  </si>
  <si>
    <t>Bräcke, Enycon</t>
  </si>
  <si>
    <t>Friggesund</t>
  </si>
  <si>
    <t>Funäsdalen</t>
  </si>
  <si>
    <t>Hede</t>
  </si>
  <si>
    <t>Långsele</t>
  </si>
  <si>
    <t>Näsåker</t>
  </si>
  <si>
    <t>Ramsele</t>
  </si>
  <si>
    <t>Affärsverken Karlskrona AB</t>
  </si>
  <si>
    <t>Jämjö</t>
  </si>
  <si>
    <t>Karlskrona</t>
  </si>
  <si>
    <t>Nättraby</t>
  </si>
  <si>
    <t>Sturkö</t>
  </si>
  <si>
    <t>Alingsås Energi Nät AB</t>
  </si>
  <si>
    <t>Alingsås</t>
  </si>
  <si>
    <t>Alvesta Energi AB</t>
  </si>
  <si>
    <t>Alvesta</t>
  </si>
  <si>
    <t/>
  </si>
  <si>
    <t>Moheda</t>
  </si>
  <si>
    <t>Vislanda</t>
  </si>
  <si>
    <t xml:space="preserve">Aneby Miljö &amp; Vatten AB </t>
  </si>
  <si>
    <t xml:space="preserve">Aneby </t>
  </si>
  <si>
    <t>Arboga Energi AB</t>
  </si>
  <si>
    <t>Arboga</t>
  </si>
  <si>
    <t>Arvidsjaurs Energi AB</t>
  </si>
  <si>
    <t>Arvidsjaur</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</si>
  <si>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</si>
  <si>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</si>
  <si>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</si>
  <si>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</si>
  <si>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</si>
  <si>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</si>
  <si>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</si>
  <si>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</si>
  <si>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</si>
  <si>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</si>
  <si>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</si>
  <si>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</si>
  <si>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</si>
  <si>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</si>
  <si>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</si>
  <si>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</si>
  <si>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</si>
  <si>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</si>
  <si>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</si>
  <si>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</si>
  <si>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</si>
  <si>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</si>
  <si>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</si>
  <si>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</si>
  <si>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</si>
  <si>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</si>
  <si>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</si>
  <si>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</si>
  <si>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</si>
  <si>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</si>
  <si>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</si>
  <si>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</si>
  <si>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</si>
  <si>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</si>
  <si>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</si>
  <si>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</si>
  <si>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</si>
  <si>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BTEA Energi (Ej Medlem)</t>
  </si>
  <si>
    <t>Berg</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</si>
  <si>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</si>
  <si>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</si>
  <si>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</si>
  <si>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</si>
  <si>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</si>
  <si>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</si>
  <si>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</si>
  <si>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</si>
  <si>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</si>
  <si>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</si>
  <si>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</si>
  <si>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</si>
  <si>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</si>
  <si>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</si>
  <si>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</si>
  <si>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</si>
  <si>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</si>
  <si>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</si>
  <si>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</si>
  <si>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</si>
  <si>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</si>
  <si>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</si>
  <si>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</si>
  <si>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</si>
  <si>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</si>
  <si>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</si>
  <si>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</si>
  <si>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</si>
  <si>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</si>
  <si>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</si>
  <si>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</si>
  <si>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</si>
  <si>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</si>
  <si>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</si>
  <si>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</si>
  <si>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</si>
  <si>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</si>
  <si>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</si>
  <si>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</si>
  <si>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</si>
  <si>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</si>
  <si>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</si>
  <si>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</si>
  <si>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</si>
  <si>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</si>
  <si>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</si>
  <si>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</si>
  <si>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</si>
  <si>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</si>
  <si>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</si>
  <si>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</si>
  <si>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</si>
  <si>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</si>
  <si>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</si>
  <si>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</si>
  <si>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</si>
  <si>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</si>
  <si>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</si>
  <si>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</si>
  <si>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</si>
  <si>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</si>
  <si>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</si>
  <si>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</si>
  <si>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</si>
  <si>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</si>
  <si>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</si>
  <si>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</si>
  <si>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</si>
  <si>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</si>
  <si>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</si>
  <si>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 xml:space="preserve">Forshaga Energi (Ej medlem) </t>
  </si>
  <si>
    <t>Forshaga</t>
  </si>
  <si>
    <t>Färgelanda</t>
  </si>
  <si>
    <t>Gangnef</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</si>
  <si>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</si>
  <si>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</si>
  <si>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</si>
  <si>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</si>
  <si>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</si>
  <si>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</si>
  <si>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</si>
  <si>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</si>
  <si>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</si>
  <si>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</si>
  <si>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</si>
  <si>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</si>
  <si>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</si>
  <si>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</si>
  <si>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</si>
  <si>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</si>
  <si>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</si>
  <si>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</si>
  <si>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</si>
  <si>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</si>
  <si>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</si>
  <si>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</si>
  <si>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</si>
  <si>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</si>
  <si>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</si>
  <si>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</si>
  <si>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</si>
  <si>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</si>
  <si>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</si>
  <si>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</si>
  <si>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</si>
  <si>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</si>
  <si>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</si>
  <si>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</si>
  <si>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</si>
  <si>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</si>
  <si>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</si>
  <si>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</si>
  <si>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</si>
  <si>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</si>
  <si>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</si>
  <si>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</si>
  <si>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</si>
  <si>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</si>
  <si>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</si>
  <si>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</si>
  <si>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</si>
  <si>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</si>
  <si>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</si>
  <si>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</si>
  <si>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</si>
  <si>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</si>
  <si>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</si>
  <si>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</si>
  <si>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</si>
  <si>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</si>
  <si>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Energi AB (Ej Medlem)</t>
  </si>
  <si>
    <t>Herrljunga</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</si>
  <si>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</si>
  <si>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</si>
  <si>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</si>
  <si>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</si>
  <si>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</si>
  <si>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</si>
  <si>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</si>
  <si>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</si>
  <si>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</si>
  <si>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</si>
  <si>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</si>
  <si>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</si>
  <si>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</si>
  <si>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</si>
  <si>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</si>
  <si>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</si>
  <si>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Jämtlandsvärme (Ej medlem)</t>
  </si>
  <si>
    <t>Strömsund</t>
  </si>
  <si>
    <t>Jönköping Energi AB</t>
  </si>
  <si>
    <t>Gränna</t>
  </si>
  <si>
    <t>Jönköping</t>
  </si>
  <si>
    <t>Stensholm</t>
  </si>
  <si>
    <t>Stigamo</t>
  </si>
  <si>
    <t>Kalmar Energi Värme AB</t>
  </si>
  <si>
    <t>Kalmar</t>
  </si>
  <si>
    <t xml:space="preserve">Karlsborg Energi (Ej Medlem) </t>
  </si>
  <si>
    <t xml:space="preserve">Karlsborg </t>
  </si>
  <si>
    <t>Karlshamn Energi AB</t>
  </si>
  <si>
    <t>Karlshamn</t>
  </si>
  <si>
    <t xml:space="preserve">Karlskoga Energi (Ej Medlem) </t>
  </si>
  <si>
    <t>Karlskoga</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</si>
  <si>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</si>
  <si>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</si>
  <si>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</si>
  <si>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</si>
  <si>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</si>
  <si>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</si>
  <si>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</si>
  <si>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</si>
  <si>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</si>
  <si>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</si>
  <si>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</si>
  <si>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</si>
  <si>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</si>
  <si>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</si>
  <si>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</si>
  <si>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</si>
  <si>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</si>
  <si>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</si>
  <si>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</si>
  <si>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</si>
  <si>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</si>
  <si>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</si>
  <si>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</si>
  <si>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</si>
  <si>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</si>
  <si>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</si>
  <si>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</si>
  <si>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</si>
  <si>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</si>
  <si>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</si>
  <si>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</si>
  <si>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</si>
  <si>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</si>
  <si>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</si>
  <si>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</si>
  <si>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</si>
  <si>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</si>
  <si>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 (Ej Medlem)</t>
  </si>
  <si>
    <t>Fjugesta</t>
  </si>
  <si>
    <t>Lekeberg</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</si>
  <si>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</si>
  <si>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</si>
  <si>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</si>
  <si>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</si>
  <si>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</si>
  <si>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</si>
  <si>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</si>
  <si>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</si>
  <si>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</si>
  <si>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</si>
  <si>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</si>
  <si>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</si>
  <si>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</si>
  <si>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</si>
  <si>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</si>
  <si>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</si>
  <si>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</si>
  <si>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</si>
  <si>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</si>
  <si>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</si>
  <si>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</si>
  <si>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</si>
  <si>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</si>
  <si>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</si>
  <si>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</si>
  <si>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</si>
  <si>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</si>
  <si>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</si>
  <si>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</si>
  <si>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</si>
  <si>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</si>
  <si>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</si>
  <si>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</si>
  <si>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</si>
  <si>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</si>
  <si>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</si>
  <si>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</si>
  <si>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</si>
  <si>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</si>
  <si>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</si>
  <si>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</si>
  <si>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</si>
  <si>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</si>
  <si>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</si>
  <si>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</si>
  <si>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</si>
  <si>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</si>
  <si>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</si>
  <si>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</si>
  <si>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</si>
  <si>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</si>
  <si>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Neova (Ej medlem)</t>
  </si>
  <si>
    <t xml:space="preserve">Bjuv </t>
  </si>
  <si>
    <t>Hultsfred</t>
  </si>
  <si>
    <t>Kramfors</t>
  </si>
  <si>
    <t>Tanum</t>
  </si>
  <si>
    <t>Tibro</t>
  </si>
  <si>
    <t>Valdemarsvik</t>
  </si>
  <si>
    <t>Årjäng</t>
  </si>
  <si>
    <t>Östhammar</t>
  </si>
  <si>
    <t>Norrenergi AB</t>
  </si>
  <si>
    <t>Sundbyberg-Solna</t>
  </si>
  <si>
    <t>Norrtälje Energi AB</t>
  </si>
  <si>
    <t>Hallstavik</t>
  </si>
  <si>
    <t>Norrtälje</t>
  </si>
  <si>
    <t>Rimbo</t>
  </si>
  <si>
    <t>Nybro Energi AB</t>
  </si>
  <si>
    <t>Nybro stadsnät</t>
  </si>
  <si>
    <t>Nässjö Affärsverk AB</t>
  </si>
  <si>
    <t>Anneberg</t>
  </si>
  <si>
    <t>Bodafors</t>
  </si>
  <si>
    <t>Nässjö</t>
  </si>
  <si>
    <t>Olofströms Kraft AB</t>
  </si>
  <si>
    <t>Olofström</t>
  </si>
  <si>
    <t>Oskarshamn Energi AB</t>
  </si>
  <si>
    <t>Oskarshamn</t>
  </si>
  <si>
    <t>Oxelö Energi AB</t>
  </si>
  <si>
    <t>Oxelösund</t>
  </si>
  <si>
    <t>Pajala Värmeverk AB (Ej Medlem)</t>
  </si>
  <si>
    <t>Pajala</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</si>
  <si>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</si>
  <si>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</si>
  <si>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</si>
  <si>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</si>
  <si>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</si>
  <si>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</si>
  <si>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</si>
  <si>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</si>
  <si>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</si>
  <si>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</si>
  <si>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</si>
  <si>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</si>
  <si>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</si>
  <si>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</si>
  <si>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</si>
  <si>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</si>
  <si>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</si>
  <si>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</si>
  <si>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</si>
  <si>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</si>
  <si>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</si>
  <si>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</si>
  <si>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</si>
  <si>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</si>
  <si>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</si>
  <si>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</si>
  <si>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</si>
  <si>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</si>
  <si>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</si>
  <si>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</si>
  <si>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</si>
  <si>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</si>
  <si>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</si>
  <si>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</si>
  <si>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</si>
  <si>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</si>
  <si>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</si>
  <si>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</si>
  <si>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</si>
  <si>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</si>
  <si>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</si>
  <si>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</si>
  <si>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</si>
  <si>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</si>
  <si>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</si>
  <si>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</si>
  <si>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</si>
  <si>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</si>
  <si>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</si>
  <si>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</si>
  <si>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</si>
  <si>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</si>
  <si>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</si>
  <si>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</si>
  <si>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</si>
  <si>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</si>
  <si>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</si>
  <si>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</si>
  <si>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</si>
  <si>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</si>
  <si>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</si>
  <si>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</si>
  <si>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</si>
  <si>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</si>
  <si>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</si>
  <si>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</si>
  <si>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Fjärrvärme AB (ej medlem)</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</si>
  <si>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</si>
  <si>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</si>
  <si>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</si>
  <si>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</si>
  <si>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</si>
  <si>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</si>
  <si>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</si>
  <si>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</si>
  <si>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</si>
  <si>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</si>
  <si>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</si>
  <si>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</si>
  <si>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</si>
  <si>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</si>
  <si>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</si>
  <si>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</si>
  <si>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</si>
  <si>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</si>
  <si>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</si>
  <si>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</si>
  <si>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</si>
  <si>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</si>
  <si>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</si>
  <si>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</si>
  <si>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</si>
  <si>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Sävsjö Energi AB</t>
  </si>
  <si>
    <t>Rörvik</t>
  </si>
  <si>
    <t>Sävsjö</t>
  </si>
  <si>
    <t>Söderenergi AB</t>
  </si>
  <si>
    <t>Söderenergi</t>
  </si>
  <si>
    <t>Söderhamn Nära AB</t>
  </si>
  <si>
    <t>Ljusne</t>
  </si>
  <si>
    <t>Mohed</t>
  </si>
  <si>
    <t>Sandarne</t>
  </si>
  <si>
    <t>Söderhamn</t>
  </si>
  <si>
    <t>Södertörns Fjärrvärme AB</t>
  </si>
  <si>
    <t>Södertörn Fjärrvärme Totalt</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</si>
  <si>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</si>
  <si>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</si>
  <si>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</si>
  <si>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</si>
  <si>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</si>
  <si>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</si>
  <si>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</si>
  <si>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</si>
  <si>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</si>
  <si>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</si>
  <si>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</si>
  <si>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</si>
  <si>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</si>
  <si>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</si>
  <si>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</si>
  <si>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</si>
  <si>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</si>
  <si>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</si>
  <si>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(Ej medlem)</t>
  </si>
  <si>
    <t>Torsås</t>
  </si>
  <si>
    <t>Torsås fjärrvärmenät AB</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</si>
  <si>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</si>
  <si>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</si>
  <si>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</si>
  <si>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</si>
  <si>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</si>
  <si>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</si>
  <si>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</si>
  <si>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</si>
  <si>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</si>
  <si>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</si>
  <si>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</si>
  <si>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</si>
  <si>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</si>
  <si>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</si>
  <si>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</si>
  <si>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</si>
  <si>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</si>
  <si>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</si>
  <si>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</si>
  <si>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</si>
  <si>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</si>
  <si>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</si>
  <si>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</si>
  <si>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</si>
  <si>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</si>
  <si>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</si>
  <si>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</si>
  <si>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</si>
  <si>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</si>
  <si>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</si>
  <si>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</si>
  <si>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</si>
  <si>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</si>
  <si>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</si>
  <si>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</si>
  <si>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</si>
  <si>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</si>
  <si>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</si>
  <si>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</si>
  <si>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</si>
  <si>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</si>
  <si>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</si>
  <si>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</si>
  <si>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</si>
  <si>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</si>
  <si>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</si>
  <si>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</si>
  <si>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</si>
  <si>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</si>
  <si>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</si>
  <si>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</si>
  <si>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</si>
  <si>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</si>
  <si>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</si>
  <si>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</si>
  <si>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</si>
  <si>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</si>
  <si>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</si>
  <si>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</si>
  <si>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</si>
  <si>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</si>
  <si>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</si>
  <si>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Hofors(Värmevärden)</t>
  </si>
  <si>
    <t>Hudiksvall</t>
  </si>
  <si>
    <t>Hällefors</t>
  </si>
  <si>
    <t>Iggesund</t>
  </si>
  <si>
    <t>Kopparberg</t>
  </si>
  <si>
    <t>Kristinehamn(Värmevärden)</t>
  </si>
  <si>
    <t>Nynäshamn</t>
  </si>
  <si>
    <t>Näsviken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</si>
  <si>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</si>
  <si>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</si>
  <si>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</si>
  <si>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</si>
  <si>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</si>
  <si>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</si>
  <si>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</si>
  <si>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</si>
  <si>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</si>
  <si>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</si>
  <si>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</si>
  <si>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</si>
  <si>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</si>
  <si>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</si>
  <si>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</si>
  <si>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</si>
  <si>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</si>
  <si>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</si>
  <si>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</si>
  <si>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</si>
  <si>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</si>
  <si>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</si>
  <si>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</si>
  <si>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</si>
  <si>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</si>
  <si>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</si>
  <si>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</si>
  <si>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</si>
  <si>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Åsele Energi AB (Ej Medlem)</t>
  </si>
  <si>
    <t>Åsele</t>
  </si>
  <si>
    <t>Älvsbyns Energi AB</t>
  </si>
  <si>
    <t>Älvsbyn</t>
  </si>
  <si>
    <t>Öresundskraft AB</t>
  </si>
  <si>
    <t>Helsingborg</t>
  </si>
  <si>
    <t>Hjärnarp</t>
  </si>
  <si>
    <t>Vejbystrand</t>
  </si>
  <si>
    <t>Ängelholm</t>
  </si>
  <si>
    <t>Örkelljunga Fjärrvärmeverk AB</t>
  </si>
  <si>
    <t>Örkelljunga</t>
  </si>
  <si>
    <t>Österlens Kraft AB</t>
  </si>
  <si>
    <t>Simrishamn</t>
  </si>
  <si>
    <t>Överkalix kommun (Ej medlem)</t>
  </si>
  <si>
    <t>Övik Energi AB</t>
  </si>
  <si>
    <t>Bjästa</t>
  </si>
  <si>
    <t>Bredbyn</t>
  </si>
  <si>
    <t>Hampnäs</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</si>
  <si>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</si>
  <si>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</si>
  <si>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</si>
  <si>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</si>
  <si>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</si>
  <si>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</si>
  <si>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</si>
  <si>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</si>
  <si>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</si>
  <si>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</si>
  <si>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</si>
  <si>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</si>
  <si>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</si>
  <si>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</si>
  <si>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</si>
  <si>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</si>
  <si>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</si>
  <si>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</si>
  <si>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</si>
  <si>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</si>
  <si>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</si>
  <si>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</si>
  <si>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</si>
  <si>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</si>
  <si>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</si>
  <si>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</si>
  <si>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</si>
  <si>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</si>
  <si>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</si>
  <si>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</si>
  <si>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</si>
  <si>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</si>
  <si>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</si>
  <si>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</si>
  <si>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</si>
  <si>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</si>
  <si>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</si>
  <si>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</si>
  <si>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ET</t>
  </si>
  <si>
    <t>-</t>
  </si>
  <si>
    <t>'-'</t>
  </si>
  <si>
    <t>Renat avloppsvatten</t>
  </si>
  <si>
    <t>'Gasol'</t>
  </si>
  <si>
    <t>'Ökat mängden inköpt värme och därav minskningen'</t>
  </si>
  <si>
    <t>'Chansar att jag får 100% nu'</t>
  </si>
  <si>
    <t>Sjövatten</t>
  </si>
  <si>
    <t>Lågtempererad spillvärme</t>
  </si>
  <si>
    <t>et</t>
  </si>
  <si>
    <t>Geotermi</t>
  </si>
  <si>
    <t>'JKJLJJL'</t>
  </si>
  <si>
    <t>'kfsjfasöj'</t>
  </si>
  <si>
    <t>'Gasol = övrigt fossilt bränsle'</t>
  </si>
  <si>
    <t xml:space="preserve">Fjärrvärme i Osby AB (Ej Medlem </t>
  </si>
  <si>
    <t xml:space="preserve"> </t>
  </si>
  <si>
    <t>DS</t>
  </si>
  <si>
    <t>'Vi producerar även ånga till industrin'</t>
  </si>
  <si>
    <t xml:space="preserve">Jämtlandsvärme </t>
  </si>
  <si>
    <t>'I elförbrukning elpanna ingår drift av nätet.'</t>
  </si>
  <si>
    <t>Lessebo Fjärrvärme AB (Ej Medlem)</t>
  </si>
  <si>
    <t>'Pelletspanna 3.4GWh och 1.8GWh Elpanna'</t>
  </si>
  <si>
    <t>'ok'</t>
  </si>
  <si>
    <t>'Ersatt Eldn olja 5 med EO1'</t>
  </si>
  <si>
    <t>Peab Energi AB</t>
  </si>
  <si>
    <t>'GASOL'</t>
  </si>
  <si>
    <t xml:space="preserve">Rindi Energi AB Filipstad </t>
  </si>
  <si>
    <t>Grundvatten</t>
  </si>
  <si>
    <t>'konvertering från gasol till olja pågår'</t>
  </si>
  <si>
    <t>'Vår gasoleldning är bortriven'</t>
  </si>
  <si>
    <t>'Vi har bara eldat E01.'</t>
  </si>
  <si>
    <t>Täby Miljövärme AB</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</si>
  <si>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</si>
  <si>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</si>
  <si>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</si>
  <si>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</si>
  <si>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</si>
  <si>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</si>
  <si>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</si>
  <si>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</si>
  <si>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</si>
  <si>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</si>
  <si>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</si>
  <si>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</si>
  <si>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</si>
  <si>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</si>
  <si>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</si>
  <si>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</si>
  <si>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</si>
  <si>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</si>
  <si>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</si>
  <si>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</si>
  <si>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</si>
  <si>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</si>
  <si>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</si>
  <si>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</si>
  <si>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</si>
  <si>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</si>
  <si>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</si>
  <si>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</si>
  <si>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</si>
  <si>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</si>
  <si>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'Stora Enso'</t>
  </si>
  <si>
    <t>Spillvärme</t>
  </si>
  <si>
    <t>'Stora Enso Kvarnsveden AB'</t>
  </si>
  <si>
    <t>'StoraEnso Nymölla'</t>
  </si>
  <si>
    <t>Annat ( kommentera)</t>
  </si>
  <si>
    <t>'Bergkvist i Insjön AB'</t>
  </si>
  <si>
    <t>'Ekokem AB'</t>
  </si>
  <si>
    <t>'Siljan Timber AB'</t>
  </si>
  <si>
    <t>'Åmotfors Energi AB'</t>
  </si>
  <si>
    <t>EO1</t>
  </si>
  <si>
    <t>'Eksjö Industri AB'</t>
  </si>
  <si>
    <t>'Statkraft'</t>
  </si>
  <si>
    <t>Primära trädbränslen</t>
  </si>
  <si>
    <t>'Woxnadalens Energi AB'</t>
  </si>
  <si>
    <t>'Eon Värme Sverige AB'</t>
  </si>
  <si>
    <t>'Borlänge Energi'</t>
  </si>
  <si>
    <t>'VIDA'</t>
  </si>
  <si>
    <t>'Bomhus Energi AB'</t>
  </si>
  <si>
    <t>'BillerudKorsnäs AB'</t>
  </si>
  <si>
    <t>El</t>
  </si>
  <si>
    <t>'BillerudKorsnäs aB'</t>
  </si>
  <si>
    <t>EO3-5</t>
  </si>
  <si>
    <t>'Renova'</t>
  </si>
  <si>
    <t>'Chalmers'</t>
  </si>
  <si>
    <t>'ST1'</t>
  </si>
  <si>
    <t>'Hissmofors såg'</t>
  </si>
  <si>
    <t>'AarhusKarlshamn'</t>
  </si>
  <si>
    <t>Pellets och briketter</t>
  </si>
  <si>
    <t>'Kils Avfallshantering AB'</t>
  </si>
  <si>
    <t>Avfallsgas</t>
  </si>
  <si>
    <t>'Svenstorp'</t>
  </si>
  <si>
    <t>'Ellinge'</t>
  </si>
  <si>
    <t>'Björnstorp'</t>
  </si>
  <si>
    <t>'Vafab Miljö AB'</t>
  </si>
  <si>
    <t>'"Panncentralen i Lerum AB"'</t>
  </si>
  <si>
    <t>'SCA Lilla Edet'</t>
  </si>
  <si>
    <t>Okänt</t>
  </si>
  <si>
    <t>'Billerud / Korsnäs'</t>
  </si>
  <si>
    <t>'Lulekraft AB'</t>
  </si>
  <si>
    <t>EO2</t>
  </si>
  <si>
    <t>'Hilbrand AB'</t>
  </si>
  <si>
    <t>'Vafab'</t>
  </si>
  <si>
    <t>'Perstorp AB'</t>
  </si>
  <si>
    <t>'Energifrakt i Piteå AB'</t>
  </si>
  <si>
    <t>'Sunne Kommun'</t>
  </si>
  <si>
    <t>'Söderbärke Bioenergi AB'</t>
  </si>
  <si>
    <t>'Fortum Värme'</t>
  </si>
  <si>
    <t>'Brista 2 KB'</t>
  </si>
  <si>
    <t>'Sandåsa Timber AB'</t>
  </si>
  <si>
    <t>'SCA Ortviken'</t>
  </si>
  <si>
    <t>'SCA Östrand'</t>
  </si>
  <si>
    <t>'E.on Försäljning Sverige AB'</t>
  </si>
  <si>
    <t>'EOn Värme'</t>
  </si>
  <si>
    <t>'Södra Timber Kinda'</t>
  </si>
  <si>
    <t>'Billerud Skärblacka AB'</t>
  </si>
  <si>
    <t>'Farmarenergi'</t>
  </si>
  <si>
    <t>'Södra Timber'</t>
  </si>
  <si>
    <t>'Bal o Bobcat'</t>
  </si>
  <si>
    <t>'Veolia'</t>
  </si>
  <si>
    <t>'Agroenergi Neova'</t>
  </si>
  <si>
    <t>'Norra skogsägarna'</t>
  </si>
  <si>
    <t>'Krematoriet'</t>
  </si>
  <si>
    <t>'Varaslättens Lagerhus'</t>
  </si>
  <si>
    <t>'Södra Cell Värö'</t>
  </si>
  <si>
    <t>'Tornion Energia Oy'</t>
  </si>
  <si>
    <t>Torv</t>
  </si>
  <si>
    <t>'Ekenäs timber'</t>
  </si>
  <si>
    <t>'Frödinge Sågverk AB'</t>
  </si>
  <si>
    <t>'AB Karl Hedin'</t>
  </si>
  <si>
    <t>'Gruvön Billerud'</t>
  </si>
  <si>
    <t>'Iggesund paperboard'</t>
  </si>
  <si>
    <t>'Nordic Paper'</t>
  </si>
  <si>
    <t>'RTAB Energiproduktion AB''</t>
  </si>
  <si>
    <t>'ABB'</t>
  </si>
  <si>
    <t>'AgroenergiNeova pellets AB'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</si>
  <si>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</si>
  <si>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</si>
  <si>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</si>
  <si>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</si>
  <si>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</si>
  <si>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</si>
  <si>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</si>
  <si>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</si>
  <si>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</si>
  <si>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</si>
  <si>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</si>
  <si>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</si>
  <si>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</si>
  <si>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</si>
  <si>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</si>
  <si>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</si>
  <si>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</si>
  <si>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</si>
  <si>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</si>
  <si>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</si>
  <si>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</si>
  <si>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</si>
  <si>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</si>
  <si>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 AB'</t>
  </si>
  <si>
    <t>'Fortum Värme AB'</t>
  </si>
  <si>
    <t>'Intern använding pelletstillverkning'</t>
  </si>
  <si>
    <t>'Internvärme + värme till FJK'</t>
  </si>
  <si>
    <t>'Sollentuna Energi'</t>
  </si>
  <si>
    <t>'Söderenergi. E.ON. Norrenergi. SFAB'</t>
  </si>
  <si>
    <t>'Kungälv Energi'</t>
  </si>
  <si>
    <t>'Mölndal Energi'</t>
  </si>
  <si>
    <t>'Sörred Energi'</t>
  </si>
  <si>
    <t>'Hammarö Energi AB'</t>
  </si>
  <si>
    <t>'Vänerenergi AB'</t>
  </si>
  <si>
    <t>'Landskrona Energi'</t>
  </si>
  <si>
    <t>'Öresundskraft'</t>
  </si>
  <si>
    <t>'Öresundskraft AB'</t>
  </si>
  <si>
    <t>'Kraftringen'</t>
  </si>
  <si>
    <t>'Tekniska Verken Linköping AB'</t>
  </si>
  <si>
    <t>'Göteborg Energi'</t>
  </si>
  <si>
    <t>'Fortum'</t>
  </si>
  <si>
    <t>'Mjölby Svartådalen Energi AB'</t>
  </si>
  <si>
    <t>'Kristinehamn energi'</t>
  </si>
  <si>
    <t>'Landskrona Energi och Kraftringen'</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</si>
  <si>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</si>
  <si>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</si>
  <si>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</si>
  <si>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</si>
  <si>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</si>
  <si>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</si>
  <si>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</si>
  <si>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</si>
  <si>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</si>
  <si>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</si>
  <si>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</si>
  <si>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</si>
  <si>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</si>
  <si>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'Bra Miljöval-vattenkraft'</t>
  </si>
  <si>
    <t>'El från vattenkraft'</t>
  </si>
  <si>
    <t>'vatten'</t>
  </si>
  <si>
    <t>'Källmärkt'</t>
  </si>
  <si>
    <t>'Vattenkraft'</t>
  </si>
  <si>
    <t>'Bra miljöval el'</t>
  </si>
  <si>
    <t>'Bra miljöval'</t>
  </si>
  <si>
    <t>'Egenproducerad grön 100%'</t>
  </si>
  <si>
    <t>'100% förnybart från Dala Kraft'</t>
  </si>
  <si>
    <t>'100% förnybar el från Dala Kraft'</t>
  </si>
  <si>
    <t>'Biokraft'</t>
  </si>
  <si>
    <t>'100'</t>
  </si>
  <si>
    <t>'Eskilstuna Bioel'</t>
  </si>
  <si>
    <t>'Bra Miljöval'</t>
  </si>
  <si>
    <t>'FEAB Bra Miljöval'</t>
  </si>
  <si>
    <t>'Nordisk residual'</t>
  </si>
  <si>
    <t>'Egen vindkraft'</t>
  </si>
  <si>
    <t>'Vattenkraft och biokraft'</t>
  </si>
  <si>
    <t>' förnybart'</t>
  </si>
  <si>
    <t>'100 % grön el'</t>
  </si>
  <si>
    <t>'Källmärkt Gävle Energi'</t>
  </si>
  <si>
    <t>'vattenkraft'</t>
  </si>
  <si>
    <t>'Förnybar vattenkraft'</t>
  </si>
  <si>
    <t>'El Från Karlstad energi'</t>
  </si>
  <si>
    <t>'El från Karlstad Energi'</t>
  </si>
  <si>
    <t>'El från Karlstads Energi'</t>
  </si>
  <si>
    <t>'Vattenkraftsel'</t>
  </si>
  <si>
    <t>'Vatten El'</t>
  </si>
  <si>
    <t>'vattenkraft el'</t>
  </si>
  <si>
    <t>'Jämtkraft lokalel'</t>
  </si>
  <si>
    <t>'100% förnybar el'</t>
  </si>
  <si>
    <t>'100% Vindkraft'</t>
  </si>
  <si>
    <t>'Förnybar'</t>
  </si>
  <si>
    <t>'Miljö el'</t>
  </si>
  <si>
    <t>'biokraft och vindkraft'</t>
  </si>
  <si>
    <t>'Vatenkraft'</t>
  </si>
  <si>
    <t>'grön el'</t>
  </si>
  <si>
    <t>'Lokal vindel från Göteborg Energi'</t>
  </si>
  <si>
    <t>'Lokan vindel från Göteborg Energi'</t>
  </si>
  <si>
    <t>'DS'</t>
  </si>
  <si>
    <t>'Vindel+El från Kraftvärmeverket'</t>
  </si>
  <si>
    <t>'Vindel'</t>
  </si>
  <si>
    <t>'84%vatten 16%vind'</t>
  </si>
  <si>
    <t>'Bramiljöval'</t>
  </si>
  <si>
    <t>'Residual'</t>
  </si>
  <si>
    <t>'Nordisk residualelmix '</t>
  </si>
  <si>
    <t>'Nordens elmix'</t>
  </si>
  <si>
    <t>'Förnybar el från egen produktion'</t>
  </si>
  <si>
    <t>'Vattenel'</t>
  </si>
  <si>
    <t>'nordisk residual'</t>
  </si>
  <si>
    <t>'Bixia miljömärkt'</t>
  </si>
  <si>
    <t>'Vattenkraft/kärnkraft'</t>
  </si>
  <si>
    <t>'100% förnybart'</t>
  </si>
  <si>
    <t>'100% förnyelsebart'</t>
  </si>
  <si>
    <t>'100% förnybar'</t>
  </si>
  <si>
    <t>'VATTENKRAFT'</t>
  </si>
  <si>
    <t>'Vindkraft'</t>
  </si>
  <si>
    <t>'Bioeldad kraftvärme'</t>
  </si>
  <si>
    <t>''Vatten. bio. vind''</t>
  </si>
  <si>
    <t>''Vatten. Bio. Vind''</t>
  </si>
  <si>
    <t>'vattenproducerad el'</t>
  </si>
  <si>
    <t>'vattenkraftproducerad'</t>
  </si>
  <si>
    <t>'vattenkraft producerad el'</t>
  </si>
  <si>
    <t>'vattenkraftproducerad el'</t>
  </si>
  <si>
    <t>'85% vattenkraft och 15% vindkraft'</t>
  </si>
  <si>
    <t>'Förnybart'</t>
  </si>
  <si>
    <t>'Förnyelsebar'</t>
  </si>
  <si>
    <t>'vind vatten bio'</t>
  </si>
  <si>
    <t>'Biobränsle'</t>
  </si>
  <si>
    <t>'Vattenkraft och biobränslen'</t>
  </si>
  <si>
    <t>'Telge Kraft Vind och vatten'</t>
  </si>
  <si>
    <t>'biokraft'</t>
  </si>
  <si>
    <t>'"Vattenkraft"'</t>
  </si>
  <si>
    <t>'''El producerad i eget biokraftvärmeverk'''</t>
  </si>
  <si>
    <t>'sol. vind. vatten (100% klimatneutral)'</t>
  </si>
  <si>
    <t>'sol. vind. vatten'</t>
  </si>
  <si>
    <t>'Vatten'</t>
  </si>
  <si>
    <t>'Vind 83% vatten 17 %'</t>
  </si>
  <si>
    <t>'Vind 83 % vatten 17 %'</t>
  </si>
  <si>
    <t>'vind 83 % vatten 17 %'</t>
  </si>
  <si>
    <t>'vattenfalls elmix'</t>
  </si>
  <si>
    <t>'Egenproducerad bioel'</t>
  </si>
  <si>
    <t>'Vattenfalls elmix ospec energikälla'</t>
  </si>
  <si>
    <t>'Vattenfall restmix'</t>
  </si>
  <si>
    <t>'Egenproducerad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</si>
  <si>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</si>
  <si>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</si>
  <si>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</si>
  <si>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</si>
  <si>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</si>
  <si>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</si>
  <si>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</si>
  <si>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</si>
  <si>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 energi'</t>
  </si>
  <si>
    <t>'Bioenergi'</t>
  </si>
  <si>
    <t>'Vattenkraft och egen kraftvärme'</t>
  </si>
  <si>
    <t>'EPD Vattenfalls vindkraft'</t>
  </si>
  <si>
    <t>'EPD Vattenfalls vindel'</t>
  </si>
  <si>
    <t>'"Bra miljöval"'</t>
  </si>
  <si>
    <t>'Solel'</t>
  </si>
  <si>
    <t>'Bra Miljöval och egenproducerad'</t>
  </si>
  <si>
    <t>'Bra Miljöval (vattenkraft)'</t>
  </si>
  <si>
    <t>'Hörneborgsel'</t>
  </si>
  <si>
    <t>'Hörnborgsel'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</si>
  <si>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</si>
  <si>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</si>
  <si>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</si>
  <si>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</si>
  <si>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</si>
  <si>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</si>
  <si>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</si>
  <si>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'Arboga Kommun'</t>
  </si>
  <si>
    <t>'Nya Arvika Gjuteri'</t>
  </si>
  <si>
    <t>'Volvo Construktion Equipment'</t>
  </si>
  <si>
    <t>'Arvika Smide'</t>
  </si>
  <si>
    <t>'SSAB'</t>
  </si>
  <si>
    <t>'Kristianstads Kyrkliga Samfällighet'</t>
  </si>
  <si>
    <t>'Gyproc'</t>
  </si>
  <si>
    <t>'Orion Norcarb Engineered Carbons'</t>
  </si>
  <si>
    <t>'Stena'</t>
  </si>
  <si>
    <t>'Falu Kyrkliga samfällighet'</t>
  </si>
  <si>
    <t>'Megufo AB'</t>
  </si>
  <si>
    <t>'Cementa AB'</t>
  </si>
  <si>
    <t>'Total industriell spillvärme till nätet'</t>
  </si>
  <si>
    <t>'Svenska Foder AB'</t>
  </si>
  <si>
    <t>'Uddeholms AB'</t>
  </si>
  <si>
    <t>'SCA BioNorr AB'</t>
  </si>
  <si>
    <t>'Paroc AB'</t>
  </si>
  <si>
    <t>'Höganäs Sweden AB'</t>
  </si>
  <si>
    <t>'Arla'</t>
  </si>
  <si>
    <t>'Södra Cell Mörrum'</t>
  </si>
  <si>
    <t>'LKAB'</t>
  </si>
  <si>
    <t>'Nordic Sugar AB'</t>
  </si>
  <si>
    <t>'Yara AB'</t>
  </si>
  <si>
    <t>'Nordkalk AB'</t>
  </si>
  <si>
    <t>'Befesa Scandust'</t>
  </si>
  <si>
    <t>'Boliden Bergsö'</t>
  </si>
  <si>
    <t>'Preemraff Lysekil'</t>
  </si>
  <si>
    <t>'Lantmännen Reppe'</t>
  </si>
  <si>
    <t>'Bilerud / Korsnäs'</t>
  </si>
  <si>
    <t>'SSAB Emea'</t>
  </si>
  <si>
    <t>'_'</t>
  </si>
  <si>
    <t>'Fabege'</t>
  </si>
  <si>
    <t>'Hallsta Pappersbruk'</t>
  </si>
  <si>
    <t>'Oskarshamns församling'</t>
  </si>
  <si>
    <t>'SSAB EMA'</t>
  </si>
  <si>
    <t>'Smurfit Kappa Kraftliner'</t>
  </si>
  <si>
    <t>'Vattenfall'</t>
  </si>
  <si>
    <t>''Trätrappor''</t>
  </si>
  <si>
    <t>''Boliden Mineral AB''</t>
  </si>
  <si>
    <t>'Volvo powertrain AB'</t>
  </si>
  <si>
    <t>'OVAKO'</t>
  </si>
  <si>
    <t>'Perstorp Oxo'</t>
  </si>
  <si>
    <t>'Borealis Polyeten'</t>
  </si>
  <si>
    <t>'LK-PEX'</t>
  </si>
  <si>
    <t>'Vargön Alloys'</t>
  </si>
  <si>
    <t>'Outokumpu'</t>
  </si>
  <si>
    <t>'Ovako Hofors'</t>
  </si>
  <si>
    <t>'Arcmetall'</t>
  </si>
  <si>
    <t>'Ovako Hällefors'</t>
  </si>
  <si>
    <t>'Nynas refinery'</t>
  </si>
  <si>
    <t>'Värnamo kyrkliga samfällighet'</t>
  </si>
  <si>
    <t>'Fagersta Stainless AB'</t>
  </si>
  <si>
    <t>'Ludvika församling'</t>
  </si>
  <si>
    <t>'Ludvika kommun. reningsverket'</t>
  </si>
  <si>
    <t>'AgroenergiNeova Pellets AB'</t>
  </si>
  <si>
    <t>'Akzo Nobel'</t>
  </si>
  <si>
    <t>'Kemira'</t>
  </si>
  <si>
    <t>'Elektrokoppar'</t>
  </si>
  <si>
    <t>Administrativ organisation borttaget</t>
  </si>
  <si>
    <t>Från egen hetvattenprod</t>
  </si>
  <si>
    <t>Från miljövärden</t>
  </si>
  <si>
    <t>Dubletter:</t>
  </si>
  <si>
    <t>I miljövärden</t>
  </si>
  <si>
    <t>I alla flikar</t>
  </si>
  <si>
    <t>Arvidsjaurs Energi AB (ej medlem) Arvidsjaur</t>
  </si>
  <si>
    <t>Surahammars Kommunal Teknik AB Surahammar</t>
  </si>
  <si>
    <t>Torsås Fjärrvärmenät (Ej medlem) Torsås</t>
  </si>
  <si>
    <t>Malma Kraft &amp; Värme AB Malmköping</t>
  </si>
  <si>
    <t>Miljövärden hämtade 2016-05-23. Nätlista från "Egen hetvattenproduktion", med tomma nät borttaget</t>
  </si>
  <si>
    <t>Totalt tillförd energi:</t>
  </si>
  <si>
    <t>Leveranser:</t>
  </si>
  <si>
    <t>Ev kommentar</t>
  </si>
  <si>
    <t>Totalverkningsgrad:</t>
  </si>
  <si>
    <t>Urval för publicering. Om inget fylls i här publiceras de kvalitetsgranskade näten</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</si>
  <si>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</si>
  <si>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</si>
  <si>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</si>
  <si>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x</t>
  </si>
  <si>
    <t>E.ons nät ska inte publiceras</t>
  </si>
  <si>
    <t>Ska publiceras:</t>
  </si>
  <si>
    <t>Nätnumrering (för urval till publicering och redovisning för kunder)</t>
  </si>
  <si>
    <t>Nät för publicering baserat på företag i bokstavsordning:</t>
  </si>
  <si>
    <t>Nätnummer:</t>
  </si>
  <si>
    <t>Total nätlista i bokstavsordning</t>
  </si>
  <si>
    <t>Numrering</t>
  </si>
  <si>
    <t>Ska nätet publiceras:</t>
  </si>
  <si>
    <t>Nät för publicering sorterat i bokstavsordning:</t>
  </si>
  <si>
    <t>Nätnummer</t>
  </si>
  <si>
    <t>Välj nät:</t>
  </si>
  <si>
    <t>Hemsida dit vi hänvisar för mer information: (endast för E.on)</t>
  </si>
  <si>
    <t>Allokeringsmetod vid kraftvärme</t>
  </si>
  <si>
    <t xml:space="preserve">total använd el  i produktionen </t>
  </si>
  <si>
    <t>Andel av bränsle i kvv som allokerats till värme, exklusive rökgaskondensering och hjälpel</t>
  </si>
  <si>
    <t>Elproduktion</t>
  </si>
  <si>
    <t>Såld prod.spec värme:</t>
  </si>
  <si>
    <t>Företagsnamn</t>
  </si>
  <si>
    <t>www.eon.se  Skriv "Miljövärden fjärrvärme" i sökfunktionen</t>
  </si>
  <si>
    <t>Avfallsgas/restgas inkl. avfallsgas från stålindustrin</t>
  </si>
  <si>
    <t>Stenkol</t>
  </si>
  <si>
    <t>EO2, inkl WRD</t>
  </si>
  <si>
    <t>Övrigt fossilt</t>
  </si>
  <si>
    <t>Avfallsgas/restgas</t>
  </si>
  <si>
    <t>RT-flis</t>
  </si>
  <si>
    <t>Bark</t>
  </si>
  <si>
    <t>Grot</t>
  </si>
  <si>
    <t>Spån</t>
  </si>
  <si>
    <t>Stamvedsflis</t>
  </si>
  <si>
    <t>Övrigt oförädlat biobränsle</t>
  </si>
  <si>
    <t>Träpellets</t>
  </si>
  <si>
    <t>Träbriketter</t>
  </si>
  <si>
    <t>Träpulver</t>
  </si>
  <si>
    <t>Övrigt förädlat biobränsle</t>
  </si>
  <si>
    <t>Tallbeckolja</t>
  </si>
  <si>
    <t>Bioolja</t>
  </si>
  <si>
    <t>Åkergrödor</t>
  </si>
  <si>
    <t>Torv (fjärrvärme och el)</t>
  </si>
  <si>
    <t>Elpannor, elförbrukning</t>
  </si>
  <si>
    <t>Värmepumpar, elförbrukning</t>
  </si>
  <si>
    <t>Värmepumpar, värmeproduktion - elförbrukning</t>
  </si>
  <si>
    <t>Rökgaskondensering</t>
  </si>
  <si>
    <t>Annat bränsle</t>
  </si>
  <si>
    <t>Avfallsgas från stålindustrin</t>
  </si>
  <si>
    <t>Total hjälpel</t>
  </si>
  <si>
    <t>Köpt prod.spec fjv</t>
  </si>
  <si>
    <t>Värme från vp minus el till vp</t>
  </si>
  <si>
    <t>Köpt hetvatten odefinierat bränsle</t>
  </si>
  <si>
    <t>Summa bränslen (för kontroll)</t>
  </si>
  <si>
    <r>
      <t xml:space="preserve">Ska publiceras: </t>
    </r>
    <r>
      <rPr>
        <sz val="11"/>
        <rFont val="Calibri"/>
        <family val="2"/>
      </rPr>
      <t>(om inte se länk ska visas)</t>
    </r>
  </si>
  <si>
    <t>Torv och torvbriketter</t>
  </si>
  <si>
    <t>Köpt hetvatten från andra fjärrvärmeföretag</t>
  </si>
  <si>
    <t>Summa bränslen</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</si>
  <si>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</si>
  <si>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</si>
  <si>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</si>
  <si>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</si>
  <si>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</si>
  <si>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</si>
  <si>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</si>
  <si>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</si>
  <si>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</si>
  <si>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</si>
  <si>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</si>
  <si>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</si>
  <si>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</si>
  <si>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</si>
  <si>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</si>
  <si>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</si>
  <si>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</si>
  <si>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</si>
  <si>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</si>
  <si>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</si>
  <si>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</si>
  <si>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Visa se länk:</t>
  </si>
  <si>
    <t>Är fjärrvärmen klimatkompenserad?</t>
  </si>
  <si>
    <t>Lokala miljövärden 2015</t>
  </si>
  <si>
    <t>Sekundära biobränslen</t>
  </si>
  <si>
    <t>Primära biobränslen</t>
  </si>
  <si>
    <t>Förnybar el till elpannor, värmepumpar och hjälpel till distribution</t>
  </si>
  <si>
    <t>Återvunnen energi</t>
  </si>
  <si>
    <t>Återvunnen energi:</t>
  </si>
  <si>
    <t>Industriell spillvärme</t>
  </si>
  <si>
    <t>Övrig energi</t>
  </si>
  <si>
    <t>El från kärnkraft</t>
  </si>
  <si>
    <t>Köpt hetvatten från annat fjärrvärmeföretag, förnybar eller återvunnen energi</t>
  </si>
  <si>
    <t>Eldningsolja</t>
  </si>
  <si>
    <t>Övrigt fossilt bränsle</t>
  </si>
  <si>
    <t>Fossil el till elpannor, värmepumpar och hjälpel till distribution</t>
  </si>
  <si>
    <t>Köpt hetvatten från annat fjärrvärmeföretag, fossilt</t>
  </si>
  <si>
    <t>Köpt hetvatten från industri (ospecificerat bränsle)</t>
  </si>
  <si>
    <t>Värme från värmepumpar (netto)*</t>
  </si>
  <si>
    <t>* Värme från värmepumpar (netto) är värme från värmepumpar minus tillförd el till värmepumpar</t>
  </si>
  <si>
    <t>Avfallsgas inklusive avfallsgas från stålindustrin</t>
  </si>
  <si>
    <t>El från kärnkraft till elpannor, värmepumpar och hjälpel till distribution</t>
  </si>
  <si>
    <t>Bioolja och tallbeckolja</t>
  </si>
  <si>
    <t>Fossilt</t>
  </si>
  <si>
    <t>Förnybar el</t>
  </si>
  <si>
    <t>Förnybar energi</t>
  </si>
  <si>
    <t>Köpt hetvatten från andra fjärrvärmeföretag, fossilt</t>
  </si>
  <si>
    <t>Fossil el</t>
  </si>
  <si>
    <t>Kontroll:</t>
  </si>
  <si>
    <t>Data från fliken Totalt:</t>
  </si>
  <si>
    <t>Fördelning till olika kategorier</t>
  </si>
  <si>
    <t>Skillnad:</t>
  </si>
  <si>
    <t>Data från fliken Miljö:</t>
  </si>
  <si>
    <t>Produktionsspecifik el:</t>
  </si>
  <si>
    <t>Köpt produktionsspecifik fjärrvärme:</t>
  </si>
  <si>
    <t>Total el:</t>
  </si>
  <si>
    <t>Övrig andel:</t>
  </si>
  <si>
    <t>Till diagram:</t>
  </si>
  <si>
    <t>Total el</t>
  </si>
  <si>
    <t>Köpt hetvatten från andra fjärrvärmeföretag, ej fossilt</t>
  </si>
  <si>
    <t>Fossil andel i använd el:</t>
  </si>
  <si>
    <t>Förnybar andel i använd el:</t>
  </si>
  <si>
    <t>Kärnkraftsandel i använd el:</t>
  </si>
  <si>
    <t>Manuell genomgång av prod.spec el: andel kärnkraft?</t>
  </si>
  <si>
    <t>Köper fjärrvärme produktionsspecifikt:</t>
  </si>
  <si>
    <t>Köpt mängd produktionsspecifik fjärrvärme:</t>
  </si>
  <si>
    <t>Andel fossilt köpt fjärrvärme:</t>
  </si>
  <si>
    <t>Primärenergifaktor använd el</t>
  </si>
  <si>
    <t>Koldioxidekvivalenter använd el</t>
  </si>
  <si>
    <t>Fossilandel använd el</t>
  </si>
  <si>
    <t>Radetiketter</t>
  </si>
  <si>
    <t>Totalsumma</t>
  </si>
  <si>
    <t>Biobränsle</t>
  </si>
  <si>
    <t>Summa tillförd energi:</t>
  </si>
  <si>
    <t>Värmeprod i kvv</t>
  </si>
  <si>
    <t>Elprod i kvv</t>
  </si>
  <si>
    <t>Verkningsgrad kvv</t>
  </si>
  <si>
    <t>Summa tillförd energi exklusive rökgaskondensering</t>
  </si>
  <si>
    <t>Egen hetvattenproduktion:</t>
  </si>
  <si>
    <t>Verkningsgrad egen hetvattenproduktion:</t>
  </si>
  <si>
    <t>Bränslen allokerade till el:</t>
  </si>
  <si>
    <t>Totalt bränsle allokerat till el, exklusive hjälpel</t>
  </si>
  <si>
    <t>Total andel bränsle allokerat till el, exklusive hjälpel och rökgaskondensering</t>
  </si>
  <si>
    <t>kontroll:</t>
  </si>
  <si>
    <t>Kommentar</t>
  </si>
  <si>
    <t>Bränsle/Energibärare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</si>
  <si>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</si>
  <si>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</si>
  <si>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</si>
  <si>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</si>
  <si>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</si>
  <si>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</si>
  <si>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</si>
  <si>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</si>
  <si>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</si>
  <si>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</si>
  <si>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</si>
  <si>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</si>
  <si>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</si>
  <si>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</si>
  <si>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</si>
  <si>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</si>
  <si>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</si>
  <si>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</si>
  <si>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</si>
  <si>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</si>
  <si>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</si>
  <si>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</si>
  <si>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</si>
  <si>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</si>
  <si>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</si>
  <si>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</si>
  <si>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</si>
  <si>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</si>
  <si>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</si>
  <si>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2015 kvalitetsgranskade</t>
  </si>
  <si>
    <t>Skillnad 2015 och 2014 (GWh)</t>
  </si>
  <si>
    <t>Skillnad 2015 och 2014 (%)</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</si>
  <si>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</si>
  <si>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</si>
  <si>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</si>
  <si>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</si>
  <si>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</si>
  <si>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</si>
  <si>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</si>
  <si>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Pellets, briketter och pulver</t>
  </si>
  <si>
    <t>Övriga biobränslen</t>
  </si>
  <si>
    <t>Värme från värmepump minus el till värmepump</t>
  </si>
  <si>
    <t>El (Nordisk residual)</t>
  </si>
  <si>
    <t>Köpt hetvatten, ospecificerat bränsle</t>
  </si>
  <si>
    <t>Till tabell:</t>
  </si>
  <si>
    <t>Hämtar data till grund för tabell:</t>
  </si>
  <si>
    <t>Förnybart:</t>
  </si>
  <si>
    <t>Övrigt:</t>
  </si>
  <si>
    <t>Fossilt:</t>
  </si>
  <si>
    <t>Väljer ut de rader som ska visas i tabellen:</t>
  </si>
  <si>
    <t>Numrering av ej tomma fält</t>
  </si>
  <si>
    <t>GWh</t>
  </si>
  <si>
    <t>Data hämtas:</t>
  </si>
  <si>
    <t>Kategori:</t>
  </si>
  <si>
    <t>Mängd:</t>
  </si>
  <si>
    <t>Här redigeras eventuell namnändring på kategorier eller ändring i ordning, så uppdateras resten automatiskt</t>
  </si>
  <si>
    <t>Data snyggas till:</t>
  </si>
  <si>
    <t>Detta är underlag till tabellen på fliken "Redovisning för kunder"</t>
  </si>
  <si>
    <t>Summa</t>
  </si>
  <si>
    <t>Är det en summa? (För formatering)</t>
  </si>
  <si>
    <t>Förnybart</t>
  </si>
  <si>
    <t>Övrigt</t>
  </si>
  <si>
    <t>Summa återvunnen energi:</t>
  </si>
  <si>
    <t>Andel återvunnen energi:</t>
  </si>
  <si>
    <t>Andel övrig energi:</t>
  </si>
  <si>
    <t>Andel fossilt:</t>
  </si>
  <si>
    <t>Axeletiketter:</t>
  </si>
  <si>
    <t>Totalt tillförda bränslen:</t>
  </si>
  <si>
    <t>Varav leveranser till annat fjärrvärmeföretag:</t>
  </si>
  <si>
    <t>Varav såld prod.spec fjärrvärme:</t>
  </si>
  <si>
    <t>Kvalitetsgranskad:</t>
  </si>
  <si>
    <t>Godkänd:</t>
  </si>
  <si>
    <t>Total levererad värme</t>
  </si>
  <si>
    <t>Totalt såld fjärrvärme till andra fjärrvärmeföretag</t>
  </si>
  <si>
    <t>Sverige totalt kvalitetsgranskade:</t>
  </si>
  <si>
    <t>Små nät</t>
  </si>
  <si>
    <t>leverans &lt;150 GWh</t>
  </si>
  <si>
    <t>Medelstora nät</t>
  </si>
  <si>
    <t>150GWh&lt;leverans&lt;1000 GWh</t>
  </si>
  <si>
    <t>Stora nät</t>
  </si>
  <si>
    <t>Leverans &gt;1000 GWh</t>
  </si>
  <si>
    <t>Summa alla:</t>
  </si>
  <si>
    <t>Totala biobränslen</t>
  </si>
  <si>
    <t>Sammanräkning:</t>
  </si>
  <si>
    <t>Antal decimaler som ska anges:</t>
  </si>
  <si>
    <t>Viktade värden el</t>
  </si>
  <si>
    <t>Miljövärden för använd el:</t>
  </si>
  <si>
    <t>El*primärenergi</t>
  </si>
  <si>
    <t>El*koldioxid</t>
  </si>
  <si>
    <t>El*Fossil</t>
  </si>
  <si>
    <t>Summa kvalitetsgranskade:</t>
  </si>
  <si>
    <t>Antal med residual:</t>
  </si>
  <si>
    <t>Har ursprungscertifierad el:</t>
  </si>
  <si>
    <t>Antal kvalgranskade nät:</t>
  </si>
  <si>
    <t>Antal med urssprungsspecificerad el:</t>
  </si>
  <si>
    <t>Mängd urssprungsspecificerad el:</t>
  </si>
  <si>
    <t>Mängd residualel:</t>
  </si>
  <si>
    <t>Viktade miljöfaktorer för kvalitetsgranskade näts el:</t>
  </si>
  <si>
    <t>Viktade värden för nät med urpsrungsspec el:</t>
  </si>
  <si>
    <t>Ev kommentar:</t>
  </si>
  <si>
    <t>ÅL 160527: Bro och Coop är numera hopbyggda, men redovisas separat, vilket gör att verkningsgraderna ser orimliga ut.</t>
  </si>
  <si>
    <t>ÅL 160527: Nytt nät, med inte så många kunder påkopplade än. Därför låg verkningsgrad</t>
  </si>
  <si>
    <t>ÅL 160527: Endast hjälpel inrapporterat. Därför underkänd i kvalitetsgranskningen.</t>
  </si>
  <si>
    <t>Summa slutlig allokerad tillförd energi:</t>
  </si>
  <si>
    <t>Summa slutlig allokerad tillförd energi (utan hjälpel):</t>
  </si>
  <si>
    <t>Summa slutlig allokerad tillförd energi (utan hjälpel och rökgaskondensering):</t>
  </si>
  <si>
    <t>Totalt bränsle allokerat till värme, exklusive hjälpel och rökgaskondensering</t>
  </si>
  <si>
    <t>FÖRDELNING TILLFÖRD ENERGI TILL VÄRMEPRODUKTION</t>
  </si>
  <si>
    <t>Summa förnybar energi:</t>
  </si>
  <si>
    <t>Andel förnybar energi:</t>
  </si>
  <si>
    <t>Mellanslag kan läggas in i ruta F53 om man vill ha en tom rad mellan kategorierna</t>
  </si>
  <si>
    <t>Mellanslag kan läggas in i ruta F60 om man vill ha en tom rad mellan kategorierna</t>
  </si>
  <si>
    <t>Mellanslag kan läggas in i ruta F65 om man vill ha en tom rad mellan kategorierna</t>
  </si>
  <si>
    <t>Mellanslag kan läggas in i ruta F74 om man vill ha en tom rad mellan kategorierna</t>
  </si>
  <si>
    <t>GWh:</t>
  </si>
  <si>
    <t>Avrundat (%):</t>
  </si>
  <si>
    <t>Ändrat av ÅL 160530 efter ändringar i kval.nyckeln</t>
  </si>
  <si>
    <t>Miljövärden från 160523</t>
  </si>
  <si>
    <t>ÅL 160527: Kontrollerad mot filen med totala bränslen som fåtts av Sweco. Ok! Därefter har ändringar gjorts för Borlänge och Fortum</t>
  </si>
  <si>
    <t>Värdena uppdaterade 160531/ÅL</t>
  </si>
  <si>
    <t>Värdena uppdaterade 160530/ÅL</t>
  </si>
  <si>
    <t>Ändrat av ÅL 160531 efter ändringar i kval.nyckeln</t>
  </si>
  <si>
    <t>Värdena ändrade 160530 efter ändringar i kval.nyckeln/ÅL</t>
  </si>
  <si>
    <t>Värdena ändrade 160531 efter ändringar i kval.nyckeln/ÅL</t>
  </si>
  <si>
    <t>Summa:</t>
  </si>
  <si>
    <t>Inklusive rökgaskondensering för 2011 till 2015</t>
  </si>
  <si>
    <t>För 2012 till 2015: Leveranser = Total såld värme - sålt till annat fjvföretag.</t>
  </si>
  <si>
    <t>Summa bränslen från fliken Totalt (för kontroll)</t>
  </si>
  <si>
    <t>Summa övrig energi:</t>
  </si>
  <si>
    <t>Summa fossilt:</t>
  </si>
  <si>
    <t>Kontrollsumma:</t>
  </si>
  <si>
    <t>Endast de rader som ska visas i tabellen: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</si>
</sst>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0.0%"/>
    <numFmt numFmtId="165" formatCode="0.0"/>
    <numFmt numFmtId="166" formatCode="#,##0.0"/>
    <numFmt numFmtId="167" formatCode="0.0000"/>
    <numFmt numFmtId="168" formatCode="_-* #,##0.000\ _k_r_-;\-* #,##0.000\ _k_r_-;_-* &quot;-&quot;??\ _k_r_-;_-@_-"/>
    <numFmt numFmtId="169" formatCode="_-* #,##0.0000\ _k_r_-;\-* #,##0.0000\ _k_r_-;_-* &quot;-&quot;??\ _k_r_-;_-@_-"/>
  </numFmts>
  <fonts count="78"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u/>
      <sz val="11"/>
      <color indexed="8"/>
      <name val="Calibri"/>
      <family val="2"/>
    </font>
    <font>
      <u/>
      <sz val="11"/>
      <color theme="1"/>
      <name val="Calibri"/>
      <family val="2"/>
      <scheme val="minor"/>
    </font>
    <font>
      <i/>
      <u/>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sz val="11"/>
      <color theme="0" tint="-0.249977111117893"/>
      <name val="Calibri"/>
      <family val="2"/>
    </font>
    <font>
      <b/>
      <sz val="10"/>
      <name val="Arial"/>
      <family val="2"/>
    </font>
    <font>
      <b/>
      <sz val="11"/>
      <name val="Calibri"/>
      <family val="2"/>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i/>
      <sz val="11"/>
      <color indexed="8"/>
      <name val="Calibri"/>
      <family val="2"/>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8"/>
      <color theme="1"/>
      <name val="Calibri"/>
      <family val="2"/>
      <scheme val="minor"/>
    </font>
    <font>
      <u/>
      <sz val="14"/>
      <color theme="1"/>
      <name val="Calibri"/>
      <family val="2"/>
      <scheme val="minor"/>
    </font>
    <font>
      <sz val="18"/>
      <color indexed="8"/>
      <name val="Calibri"/>
      <family val="2"/>
    </font>
    <font>
      <sz val="11"/>
      <color theme="0" tint="-0.1499984740745262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sz val="10"/>
      <color theme="1"/>
      <name val="Arial"/>
      <family val="2"/>
    </font>
    <font>
      <sz val="10"/>
      <color rgb="FFCCFFCC"/>
      <name val="Arial"/>
      <family val="2"/>
    </font>
    <font>
      <b/>
      <sz val="16"/>
      <color indexed="8"/>
      <name val="Arial"/>
      <family val="2"/>
    </font>
    <font>
      <b/>
      <i/>
      <sz val="10"/>
      <name val="Arial"/>
      <family val="2"/>
    </font>
    <font>
      <i/>
      <sz val="1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rgb="FFCC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66FF33"/>
        <bgColor indexed="64"/>
      </patternFill>
    </fill>
    <fill>
      <patternFill patternType="solid">
        <fgColor rgb="FFFFFFCC"/>
        <bgColor indexed="64"/>
      </patternFill>
    </fill>
    <fill>
      <patternFill patternType="solid">
        <fgColor theme="7" tint="0.7999816888943144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theme="4" tint="0.3999755851924192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4">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0" fontId="27" fillId="0" borderId="10" applyNumberFormat="0" applyFill="0" applyAlignment="0" applyProtection="0"/>
    <xf numFmtId="0" fontId="8" fillId="0" borderId="0"/>
    <xf numFmtId="0" fontId="8" fillId="0" borderId="0"/>
    <xf numFmtId="0" fontId="8" fillId="0" borderId="0"/>
    <xf numFmtId="0" fontId="8" fillId="0" borderId="0"/>
    <xf numFmtId="0" fontId="29" fillId="0" borderId="0"/>
    <xf numFmtId="0" fontId="29" fillId="0" borderId="0"/>
    <xf numFmtId="0" fontId="43"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36">
    <xf numFmtId="0" fontId="0" fillId="0" borderId="0" xfId="0"/>
    <xf numFmtId="0" fontId="26" fillId="0" borderId="0" xfId="0" applyFont="1" applyAlignment="1">
      <alignment vertical="top" wrapText="1"/>
    </xf>
    <xf numFmtId="0" fontId="0" fillId="0" borderId="0" xfId="0" applyNumberFormat="1" applyFont="1" applyFill="1" applyBorder="1" applyAlignment="1" applyProtection="1"/>
    <xf numFmtId="0" fontId="0" fillId="0" borderId="0" xfId="0" applyFont="1" applyAlignment="1">
      <alignment vertical="top" wrapText="1"/>
    </xf>
    <xf numFmtId="0" fontId="0" fillId="34" borderId="0" xfId="0" applyFont="1" applyFill="1" applyAlignment="1">
      <alignment vertical="center"/>
    </xf>
    <xf numFmtId="0" fontId="26" fillId="34" borderId="0" xfId="0" applyFont="1" applyFill="1" applyAlignment="1">
      <alignment vertical="top" wrapText="1"/>
    </xf>
    <xf numFmtId="0" fontId="0" fillId="33" borderId="0" xfId="0" applyFill="1"/>
    <xf numFmtId="0" fontId="0" fillId="35" borderId="0" xfId="0" applyFill="1"/>
    <xf numFmtId="0" fontId="26" fillId="35" borderId="0" xfId="0" applyFont="1" applyFill="1" applyAlignment="1">
      <alignment vertical="top" wrapText="1"/>
    </xf>
    <xf numFmtId="0" fontId="0" fillId="36" borderId="0" xfId="0" applyNumberFormat="1" applyFont="1" applyFill="1" applyBorder="1" applyAlignment="1" applyProtection="1"/>
    <xf numFmtId="0" fontId="0" fillId="36" borderId="0" xfId="0" applyFill="1"/>
    <xf numFmtId="0" fontId="0" fillId="34" borderId="0" xfId="0" applyFill="1"/>
    <xf numFmtId="0" fontId="30" fillId="0" borderId="0" xfId="0" applyFont="1"/>
    <xf numFmtId="0" fontId="0" fillId="33" borderId="0" xfId="0" applyNumberFormat="1" applyFont="1" applyFill="1" applyBorder="1" applyAlignment="1" applyProtection="1"/>
    <xf numFmtId="0" fontId="24" fillId="37" borderId="14" xfId="0" applyFont="1" applyFill="1" applyBorder="1"/>
    <xf numFmtId="0" fontId="0" fillId="37" borderId="14" xfId="0" applyFill="1" applyBorder="1"/>
    <xf numFmtId="0" fontId="0" fillId="37" borderId="14" xfId="0" applyFill="1" applyBorder="1" applyAlignment="1">
      <alignment wrapText="1"/>
    </xf>
    <xf numFmtId="0" fontId="35" fillId="0" borderId="0" xfId="0" applyFont="1"/>
    <xf numFmtId="0" fontId="24" fillId="0" borderId="0" xfId="43" applyFont="1"/>
    <xf numFmtId="0" fontId="8" fillId="0" borderId="0" xfId="43" applyAlignment="1">
      <alignment horizontal="right"/>
    </xf>
    <xf numFmtId="0" fontId="8" fillId="0" borderId="0" xfId="43"/>
    <xf numFmtId="0" fontId="26" fillId="0" borderId="0" xfId="43" applyFont="1" applyAlignment="1">
      <alignment vertical="top" wrapText="1"/>
    </xf>
    <xf numFmtId="0" fontId="8" fillId="0" borderId="0" xfId="43" applyAlignment="1">
      <alignment horizontal="center"/>
    </xf>
    <xf numFmtId="0" fontId="36" fillId="0" borderId="0" xfId="43" applyFont="1"/>
    <xf numFmtId="0" fontId="37" fillId="0" borderId="0" xfId="43" applyFont="1"/>
    <xf numFmtId="0" fontId="38" fillId="0" borderId="0" xfId="43" applyFont="1" applyAlignment="1">
      <alignment horizontal="center" vertical="center" wrapText="1"/>
    </xf>
    <xf numFmtId="0" fontId="39" fillId="0" borderId="0" xfId="0" applyNumberFormat="1" applyFont="1" applyFill="1" applyBorder="1" applyAlignment="1" applyProtection="1"/>
    <xf numFmtId="0" fontId="39" fillId="0" borderId="0" xfId="0" applyFont="1"/>
    <xf numFmtId="0" fontId="39" fillId="33" borderId="0" xfId="0" applyNumberFormat="1" applyFont="1" applyFill="1" applyBorder="1" applyAlignment="1" applyProtection="1"/>
    <xf numFmtId="0" fontId="40" fillId="0" borderId="0" xfId="43" applyFont="1" applyAlignment="1">
      <alignment horizontal="center" vertical="center" wrapText="1"/>
    </xf>
    <xf numFmtId="0" fontId="8" fillId="0" borderId="0" xfId="44" applyAlignment="1">
      <alignment wrapText="1"/>
    </xf>
    <xf numFmtId="0" fontId="8" fillId="0" borderId="0" xfId="44"/>
    <xf numFmtId="0" fontId="8" fillId="0" borderId="0" xfId="44" applyFill="1" applyAlignment="1">
      <alignment wrapText="1"/>
    </xf>
    <xf numFmtId="0" fontId="8" fillId="0" borderId="0" xfId="45" applyAlignment="1">
      <alignment wrapText="1"/>
    </xf>
    <xf numFmtId="0" fontId="8" fillId="0" borderId="0" xfId="45"/>
    <xf numFmtId="0" fontId="40" fillId="0" borderId="0" xfId="46" applyFont="1" applyAlignment="1">
      <alignment horizontal="center" vertical="center" wrapText="1"/>
    </xf>
    <xf numFmtId="0" fontId="40" fillId="33" borderId="0" xfId="46" applyFont="1" applyFill="1" applyAlignment="1">
      <alignment horizontal="center" vertical="center" wrapText="1"/>
    </xf>
    <xf numFmtId="0" fontId="40" fillId="0" borderId="0" xfId="46" applyFont="1" applyFill="1" applyAlignment="1">
      <alignment horizontal="center" vertical="center" wrapText="1"/>
    </xf>
    <xf numFmtId="0" fontId="8" fillId="0" borderId="0" xfId="45" applyFill="1"/>
    <xf numFmtId="0" fontId="8" fillId="0" borderId="0" xfId="45" applyFill="1" applyAlignment="1">
      <alignment wrapText="1"/>
    </xf>
    <xf numFmtId="164" fontId="8" fillId="0" borderId="0" xfId="45" applyNumberFormat="1"/>
    <xf numFmtId="0" fontId="8" fillId="38" borderId="0" xfId="45" applyFill="1" applyProtection="1">
      <protection hidden="1"/>
    </xf>
    <xf numFmtId="0" fontId="42" fillId="38" borderId="0" xfId="48" applyFont="1" applyFill="1" applyProtection="1">
      <protection hidden="1"/>
    </xf>
    <xf numFmtId="0" fontId="43" fillId="38" borderId="0" xfId="49" applyFill="1" applyProtection="1">
      <protection hidden="1"/>
    </xf>
    <xf numFmtId="0" fontId="44" fillId="38" borderId="0" xfId="48" applyFont="1" applyFill="1" applyProtection="1">
      <protection hidden="1"/>
    </xf>
    <xf numFmtId="0" fontId="43" fillId="38" borderId="0" xfId="49" applyFont="1" applyFill="1" applyProtection="1">
      <protection hidden="1"/>
    </xf>
    <xf numFmtId="0" fontId="45" fillId="38" borderId="0" xfId="49" applyFont="1" applyFill="1" applyProtection="1">
      <protection hidden="1"/>
    </xf>
    <xf numFmtId="0" fontId="46" fillId="38" borderId="0" xfId="48" applyFont="1" applyFill="1" applyProtection="1">
      <protection hidden="1"/>
    </xf>
    <xf numFmtId="0" fontId="29" fillId="39" borderId="0" xfId="48" applyFill="1" applyBorder="1" applyProtection="1">
      <protection hidden="1"/>
    </xf>
    <xf numFmtId="0" fontId="8" fillId="39" borderId="0" xfId="45" applyFill="1" applyProtection="1">
      <protection hidden="1"/>
    </xf>
    <xf numFmtId="0" fontId="49" fillId="39" borderId="0" xfId="48" applyFont="1" applyFill="1" applyBorder="1" applyProtection="1">
      <protection hidden="1"/>
    </xf>
    <xf numFmtId="0" fontId="51" fillId="39" borderId="0" xfId="48" applyFont="1" applyFill="1" applyBorder="1" applyAlignment="1" applyProtection="1">
      <alignment horizontal="center"/>
      <protection hidden="1"/>
    </xf>
    <xf numFmtId="0" fontId="29" fillId="39" borderId="0" xfId="48" applyFont="1" applyFill="1" applyBorder="1" applyProtection="1">
      <protection hidden="1"/>
    </xf>
    <xf numFmtId="0" fontId="29" fillId="39" borderId="0" xfId="48" applyFill="1" applyBorder="1" applyAlignment="1" applyProtection="1">
      <alignment horizontal="center"/>
      <protection hidden="1"/>
    </xf>
    <xf numFmtId="0" fontId="50" fillId="39" borderId="0" xfId="48" applyFont="1" applyFill="1" applyBorder="1" applyProtection="1">
      <protection hidden="1"/>
    </xf>
    <xf numFmtId="0" fontId="26" fillId="39" borderId="0" xfId="48" applyFont="1" applyFill="1" applyBorder="1" applyProtection="1">
      <protection hidden="1"/>
    </xf>
    <xf numFmtId="0" fontId="43" fillId="39" borderId="0" xfId="49" applyFill="1" applyBorder="1" applyProtection="1">
      <protection hidden="1"/>
    </xf>
    <xf numFmtId="0" fontId="26" fillId="39" borderId="0" xfId="48" applyFont="1" applyFill="1" applyBorder="1" applyAlignment="1" applyProtection="1">
      <alignment horizontal="left"/>
      <protection hidden="1"/>
    </xf>
    <xf numFmtId="0" fontId="51" fillId="39" borderId="0" xfId="48" applyFont="1" applyFill="1" applyBorder="1" applyProtection="1">
      <protection hidden="1"/>
    </xf>
    <xf numFmtId="2" fontId="29" fillId="38" borderId="0" xfId="48" applyNumberFormat="1" applyFill="1" applyBorder="1" applyAlignment="1" applyProtection="1">
      <alignment horizontal="left"/>
      <protection hidden="1"/>
    </xf>
    <xf numFmtId="1" fontId="29" fillId="38" borderId="0" xfId="48" applyNumberFormat="1" applyFill="1" applyBorder="1" applyAlignment="1" applyProtection="1">
      <alignment horizontal="left"/>
      <protection hidden="1"/>
    </xf>
    <xf numFmtId="0" fontId="51" fillId="38" borderId="0" xfId="48" applyFont="1" applyFill="1" applyBorder="1" applyProtection="1">
      <protection hidden="1"/>
    </xf>
    <xf numFmtId="9" fontId="29" fillId="38" borderId="0" xfId="50" applyFont="1" applyFill="1" applyBorder="1" applyAlignment="1" applyProtection="1">
      <alignment horizontal="left"/>
      <protection hidden="1"/>
    </xf>
    <xf numFmtId="9" fontId="29" fillId="39" borderId="0" xfId="48" applyNumberFormat="1" applyFill="1" applyBorder="1" applyAlignment="1" applyProtection="1">
      <alignment horizontal="center"/>
      <protection hidden="1"/>
    </xf>
    <xf numFmtId="2" fontId="29" fillId="39" borderId="0" xfId="48" applyNumberFormat="1" applyFill="1" applyBorder="1" applyAlignment="1" applyProtection="1">
      <alignment horizontal="center"/>
      <protection hidden="1"/>
    </xf>
    <xf numFmtId="0" fontId="52" fillId="39" borderId="0" xfId="48" applyFont="1" applyFill="1" applyBorder="1" applyProtection="1">
      <protection hidden="1"/>
    </xf>
    <xf numFmtId="0" fontId="53" fillId="39" borderId="0" xfId="48" applyFont="1" applyFill="1" applyBorder="1" applyProtection="1">
      <protection hidden="1"/>
    </xf>
    <xf numFmtId="0" fontId="54" fillId="39" borderId="0" xfId="48" applyFont="1" applyFill="1" applyBorder="1" applyProtection="1">
      <protection hidden="1"/>
    </xf>
    <xf numFmtId="1" fontId="29" fillId="39" borderId="0" xfId="48" applyNumberFormat="1" applyFill="1" applyBorder="1" applyAlignment="1" applyProtection="1">
      <alignment horizontal="center"/>
      <protection hidden="1"/>
    </xf>
    <xf numFmtId="1" fontId="29" fillId="38" borderId="0" xfId="48" applyNumberFormat="1" applyFont="1" applyFill="1" applyBorder="1" applyAlignment="1" applyProtection="1">
      <alignment horizontal="left"/>
      <protection hidden="1"/>
    </xf>
    <xf numFmtId="0" fontId="55" fillId="39" borderId="0" xfId="48" applyFont="1" applyFill="1" applyBorder="1" applyProtection="1">
      <protection hidden="1"/>
    </xf>
    <xf numFmtId="0" fontId="56" fillId="39" borderId="0" xfId="48" applyFont="1" applyFill="1" applyBorder="1" applyProtection="1">
      <protection hidden="1"/>
    </xf>
    <xf numFmtId="0" fontId="29" fillId="39" borderId="0" xfId="48" applyFill="1" applyBorder="1" applyAlignment="1" applyProtection="1">
      <alignment horizontal="left"/>
      <protection hidden="1"/>
    </xf>
    <xf numFmtId="0" fontId="50" fillId="39" borderId="0" xfId="48" applyFont="1" applyFill="1" applyBorder="1" applyAlignment="1" applyProtection="1">
      <protection hidden="1"/>
    </xf>
    <xf numFmtId="0" fontId="51" fillId="39" borderId="0" xfId="48" applyFont="1" applyFill="1" applyBorder="1" applyAlignment="1" applyProtection="1">
      <protection hidden="1"/>
    </xf>
    <xf numFmtId="0" fontId="54" fillId="39" borderId="0" xfId="48" applyFont="1" applyFill="1" applyBorder="1" applyAlignment="1" applyProtection="1">
      <alignment horizontal="left"/>
      <protection hidden="1"/>
    </xf>
    <xf numFmtId="2" fontId="51" fillId="39" borderId="0" xfId="48" applyNumberFormat="1" applyFont="1" applyFill="1" applyBorder="1" applyAlignment="1" applyProtection="1">
      <alignment horizontal="left"/>
      <protection hidden="1"/>
    </xf>
    <xf numFmtId="165" fontId="29" fillId="38" borderId="0" xfId="48" applyNumberFormat="1" applyFill="1" applyBorder="1" applyAlignment="1" applyProtection="1">
      <alignment horizontal="left"/>
      <protection hidden="1"/>
    </xf>
    <xf numFmtId="0" fontId="29" fillId="39" borderId="0" xfId="48" applyFill="1" applyBorder="1" applyAlignment="1" applyProtection="1">
      <protection hidden="1"/>
    </xf>
    <xf numFmtId="0" fontId="59" fillId="39" borderId="0" xfId="48" applyFont="1" applyFill="1" applyBorder="1" applyProtection="1">
      <protection hidden="1"/>
    </xf>
    <xf numFmtId="9" fontId="29" fillId="39" borderId="0" xfId="50" applyFont="1" applyFill="1" applyBorder="1" applyProtection="1">
      <protection hidden="1"/>
    </xf>
    <xf numFmtId="0" fontId="60" fillId="39" borderId="0" xfId="48" applyFont="1" applyFill="1" applyBorder="1" applyProtection="1">
      <protection hidden="1"/>
    </xf>
    <xf numFmtId="0" fontId="61" fillId="40" borderId="0" xfId="45" applyFont="1" applyFill="1" applyProtection="1">
      <protection hidden="1"/>
    </xf>
    <xf numFmtId="0" fontId="61" fillId="38" borderId="0" xfId="45" applyFont="1" applyFill="1" applyProtection="1">
      <protection hidden="1"/>
    </xf>
    <xf numFmtId="0" fontId="24" fillId="0" borderId="0" xfId="45" applyFont="1" applyAlignment="1">
      <alignment wrapText="1"/>
    </xf>
    <xf numFmtId="0" fontId="62" fillId="0" borderId="0" xfId="45" applyFont="1" applyAlignment="1">
      <alignment wrapText="1"/>
    </xf>
    <xf numFmtId="0" fontId="63" fillId="0" borderId="0" xfId="45" applyFont="1"/>
    <xf numFmtId="0" fontId="31" fillId="0" borderId="0" xfId="45" applyFont="1"/>
    <xf numFmtId="0" fontId="8" fillId="0" borderId="0" xfId="45" applyAlignment="1">
      <alignment vertical="top"/>
    </xf>
    <xf numFmtId="0" fontId="8" fillId="0" borderId="12" xfId="45" applyFill="1" applyBorder="1"/>
    <xf numFmtId="0" fontId="8" fillId="41" borderId="0" xfId="45" applyFill="1" applyAlignment="1">
      <alignment wrapText="1"/>
    </xf>
    <xf numFmtId="0" fontId="8" fillId="41" borderId="0" xfId="45" applyFill="1"/>
    <xf numFmtId="0" fontId="8" fillId="0" borderId="0" xfId="45" applyFill="1" applyBorder="1" applyAlignment="1"/>
    <xf numFmtId="0" fontId="8" fillId="0" borderId="0" xfId="45" applyFont="1" applyBorder="1" applyAlignment="1"/>
    <xf numFmtId="49" fontId="41" fillId="0" borderId="12" xfId="47" applyNumberFormat="1" applyFont="1" applyFill="1" applyBorder="1" applyAlignment="1">
      <alignment wrapText="1"/>
    </xf>
    <xf numFmtId="49" fontId="41" fillId="0" borderId="15" xfId="47" applyNumberFormat="1" applyFont="1" applyFill="1" applyBorder="1" applyAlignment="1">
      <alignment wrapText="1"/>
    </xf>
    <xf numFmtId="49" fontId="41" fillId="0" borderId="19" xfId="47" applyNumberFormat="1" applyFont="1" applyFill="1" applyBorder="1" applyAlignment="1">
      <alignment wrapText="1"/>
    </xf>
    <xf numFmtId="49" fontId="41" fillId="0" borderId="20" xfId="47" applyNumberFormat="1" applyFont="1" applyFill="1" applyBorder="1" applyAlignment="1">
      <alignment wrapText="1"/>
    </xf>
    <xf numFmtId="49" fontId="41" fillId="0" borderId="21" xfId="47" applyNumberFormat="1" applyFont="1" applyFill="1" applyBorder="1" applyAlignment="1">
      <alignment wrapText="1"/>
    </xf>
    <xf numFmtId="0" fontId="24" fillId="0" borderId="21" xfId="45" applyFont="1" applyBorder="1"/>
    <xf numFmtId="0" fontId="8" fillId="40" borderId="0" xfId="45" applyFill="1" applyProtection="1">
      <protection hidden="1"/>
    </xf>
    <xf numFmtId="0" fontId="0" fillId="0" borderId="0" xfId="0" applyNumberFormat="1" applyFont="1" applyFill="1" applyBorder="1" applyAlignment="1" applyProtection="1">
      <alignment wrapText="1"/>
    </xf>
    <xf numFmtId="0" fontId="27" fillId="0" borderId="10" xfId="42" applyFont="1" applyFill="1" applyBorder="1" applyAlignment="1">
      <alignment wrapText="1"/>
    </xf>
    <xf numFmtId="0" fontId="0" fillId="34" borderId="0" xfId="0" applyNumberFormat="1" applyFont="1" applyFill="1" applyBorder="1" applyAlignment="1" applyProtection="1"/>
    <xf numFmtId="0" fontId="35" fillId="40" borderId="15" xfId="45" applyFont="1" applyFill="1" applyBorder="1" applyAlignment="1">
      <alignment wrapText="1"/>
    </xf>
    <xf numFmtId="0" fontId="35" fillId="40" borderId="13" xfId="45" applyFont="1" applyFill="1" applyBorder="1" applyAlignment="1">
      <alignment wrapText="1"/>
    </xf>
    <xf numFmtId="0" fontId="8" fillId="40" borderId="15" xfId="45" applyFill="1" applyBorder="1" applyAlignment="1">
      <alignment wrapText="1"/>
    </xf>
    <xf numFmtId="0" fontId="35" fillId="40" borderId="20" xfId="45" applyFont="1" applyFill="1" applyBorder="1" applyAlignment="1">
      <alignment wrapText="1"/>
    </xf>
    <xf numFmtId="0" fontId="35" fillId="40" borderId="21" xfId="45" applyFont="1" applyFill="1" applyBorder="1" applyAlignment="1">
      <alignment wrapText="1"/>
    </xf>
    <xf numFmtId="0" fontId="0" fillId="0" borderId="11" xfId="0" applyNumberFormat="1" applyFont="1" applyFill="1" applyBorder="1" applyAlignment="1" applyProtection="1">
      <alignment wrapText="1"/>
    </xf>
    <xf numFmtId="0" fontId="8" fillId="0" borderId="12" xfId="45" applyFill="1" applyBorder="1" applyAlignment="1">
      <alignment vertical="center"/>
    </xf>
    <xf numFmtId="0" fontId="8" fillId="0" borderId="15" xfId="45" applyFill="1" applyBorder="1" applyAlignment="1">
      <alignment vertical="center"/>
    </xf>
    <xf numFmtId="0" fontId="8" fillId="0" borderId="13" xfId="45" applyFill="1" applyBorder="1" applyAlignment="1">
      <alignment vertical="center"/>
    </xf>
    <xf numFmtId="0" fontId="0" fillId="33" borderId="12" xfId="0" applyNumberFormat="1" applyFont="1" applyFill="1" applyBorder="1" applyAlignment="1" applyProtection="1">
      <alignment wrapText="1"/>
    </xf>
    <xf numFmtId="0" fontId="0" fillId="33"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15"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0" xfId="0" applyAlignment="1">
      <alignment horizontal="left"/>
    </xf>
    <xf numFmtId="0" fontId="0" fillId="0" borderId="0" xfId="0" applyNumberFormat="1"/>
    <xf numFmtId="0" fontId="26" fillId="0" borderId="0" xfId="0" applyFont="1"/>
    <xf numFmtId="0" fontId="0" fillId="0" borderId="0" xfId="0" applyAlignment="1">
      <alignment wrapText="1"/>
    </xf>
    <xf numFmtId="0" fontId="0" fillId="36" borderId="0" xfId="0" applyFill="1" applyAlignment="1">
      <alignment wrapText="1"/>
    </xf>
    <xf numFmtId="0" fontId="24" fillId="0" borderId="0" xfId="0" applyFont="1" applyAlignment="1">
      <alignment wrapText="1"/>
    </xf>
    <xf numFmtId="0" fontId="24" fillId="42" borderId="24" xfId="0" applyFont="1" applyFill="1" applyBorder="1" applyAlignment="1">
      <alignment wrapText="1"/>
    </xf>
    <xf numFmtId="0" fontId="24" fillId="42" borderId="0" xfId="0" applyFont="1" applyFill="1" applyBorder="1" applyAlignment="1">
      <alignment wrapText="1"/>
    </xf>
    <xf numFmtId="0" fontId="29" fillId="0" borderId="0" xfId="51" applyNumberFormat="1" applyFont="1" applyFill="1" applyBorder="1" applyAlignment="1" applyProtection="1">
      <alignment wrapText="1"/>
    </xf>
    <xf numFmtId="0" fontId="0" fillId="0" borderId="0" xfId="51" applyNumberFormat="1" applyFont="1" applyFill="1" applyBorder="1" applyAlignment="1" applyProtection="1">
      <alignment wrapText="1"/>
    </xf>
    <xf numFmtId="0" fontId="29" fillId="0" borderId="0" xfId="51" applyNumberFormat="1" applyFont="1" applyFill="1" applyBorder="1" applyAlignment="1" applyProtection="1"/>
    <xf numFmtId="9" fontId="29" fillId="0" borderId="0" xfId="56" applyFont="1" applyFill="1" applyBorder="1" applyAlignment="1" applyProtection="1"/>
    <xf numFmtId="0" fontId="64" fillId="0" borderId="0" xfId="0" applyFont="1"/>
    <xf numFmtId="0" fontId="65" fillId="0" borderId="0" xfId="52" applyFont="1" applyAlignment="1">
      <alignment wrapText="1"/>
    </xf>
    <xf numFmtId="0" fontId="65" fillId="33" borderId="0" xfId="52" applyFont="1" applyFill="1" applyAlignment="1">
      <alignment wrapText="1"/>
    </xf>
    <xf numFmtId="0" fontId="0" fillId="40" borderId="0" xfId="0" applyFill="1"/>
    <xf numFmtId="0" fontId="8" fillId="0" borderId="0" xfId="52" applyFill="1" applyAlignment="1">
      <alignment wrapText="1"/>
    </xf>
    <xf numFmtId="0" fontId="8" fillId="0" borderId="0" xfId="52" applyAlignment="1">
      <alignment wrapText="1"/>
    </xf>
    <xf numFmtId="9" fontId="0" fillId="0" borderId="0" xfId="56" applyFont="1"/>
    <xf numFmtId="0" fontId="24" fillId="40" borderId="20" xfId="46" applyFont="1" applyFill="1" applyBorder="1" applyAlignment="1">
      <alignment horizontal="left"/>
    </xf>
    <xf numFmtId="0" fontId="24" fillId="40" borderId="20" xfId="46" applyFont="1" applyFill="1" applyBorder="1" applyAlignment="1">
      <alignment horizontal="left" vertical="center" wrapText="1"/>
    </xf>
    <xf numFmtId="0" fontId="24" fillId="40" borderId="20" xfId="46" applyFont="1" applyFill="1" applyBorder="1" applyAlignment="1">
      <alignment horizontal="center" vertical="center"/>
    </xf>
    <xf numFmtId="0" fontId="8" fillId="0" borderId="0" xfId="46"/>
    <xf numFmtId="166" fontId="8" fillId="40" borderId="25" xfId="46" applyNumberFormat="1" applyFill="1" applyBorder="1"/>
    <xf numFmtId="9" fontId="0" fillId="40" borderId="0" xfId="54" applyFont="1" applyFill="1" applyBorder="1" applyAlignment="1">
      <alignment horizontal="center"/>
    </xf>
    <xf numFmtId="1" fontId="0" fillId="40" borderId="0" xfId="54" applyNumberFormat="1" applyFont="1" applyFill="1" applyBorder="1" applyAlignment="1">
      <alignment horizontal="center"/>
    </xf>
    <xf numFmtId="165" fontId="0" fillId="40" borderId="0" xfId="54" applyNumberFormat="1" applyFont="1" applyFill="1" applyBorder="1" applyAlignment="1">
      <alignment horizontal="center"/>
    </xf>
    <xf numFmtId="165" fontId="0" fillId="40" borderId="0" xfId="54" applyNumberFormat="1" applyFont="1" applyFill="1" applyBorder="1" applyAlignment="1">
      <alignment horizontal="center" vertical="center"/>
    </xf>
    <xf numFmtId="166" fontId="8" fillId="40" borderId="0" xfId="46" applyNumberFormat="1" applyFill="1" applyBorder="1" applyAlignment="1">
      <alignment horizontal="center" vertical="center"/>
    </xf>
    <xf numFmtId="166" fontId="8" fillId="40" borderId="0" xfId="46" applyNumberFormat="1" applyFill="1" applyBorder="1"/>
    <xf numFmtId="166" fontId="8" fillId="40" borderId="26" xfId="46" applyNumberFormat="1" applyFill="1" applyBorder="1"/>
    <xf numFmtId="166" fontId="8" fillId="40" borderId="27" xfId="46" applyNumberFormat="1" applyFill="1" applyBorder="1"/>
    <xf numFmtId="166" fontId="8" fillId="40" borderId="20" xfId="46" applyNumberFormat="1" applyFill="1" applyBorder="1" applyAlignment="1">
      <alignment horizontal="center" vertical="center"/>
    </xf>
    <xf numFmtId="166" fontId="8" fillId="40" borderId="20" xfId="46" applyNumberFormat="1" applyFill="1" applyBorder="1"/>
    <xf numFmtId="166" fontId="8" fillId="40" borderId="21" xfId="46" applyNumberFormat="1" applyFill="1" applyBorder="1"/>
    <xf numFmtId="166" fontId="24" fillId="40" borderId="14" xfId="46" applyNumberFormat="1" applyFont="1" applyFill="1" applyBorder="1"/>
    <xf numFmtId="9" fontId="26" fillId="40" borderId="22" xfId="54" applyFont="1" applyFill="1" applyBorder="1"/>
    <xf numFmtId="165" fontId="0" fillId="40" borderId="23" xfId="54" applyNumberFormat="1" applyFont="1" applyFill="1" applyBorder="1"/>
    <xf numFmtId="166" fontId="24" fillId="40" borderId="23" xfId="46" applyNumberFormat="1" applyFont="1" applyFill="1" applyBorder="1" applyAlignment="1">
      <alignment horizontal="center"/>
    </xf>
    <xf numFmtId="166" fontId="24" fillId="40" borderId="0" xfId="46" applyNumberFormat="1" applyFont="1" applyFill="1" applyBorder="1" applyAlignment="1">
      <alignment horizontal="center"/>
    </xf>
    <xf numFmtId="166" fontId="24" fillId="40" borderId="0" xfId="46" applyNumberFormat="1" applyFont="1" applyFill="1" applyBorder="1"/>
    <xf numFmtId="166" fontId="24" fillId="40" borderId="26" xfId="46" applyNumberFormat="1" applyFont="1" applyFill="1" applyBorder="1"/>
    <xf numFmtId="166" fontId="7" fillId="40" borderId="14" xfId="46" applyNumberFormat="1" applyFont="1" applyFill="1" applyBorder="1"/>
    <xf numFmtId="9" fontId="26" fillId="40" borderId="14" xfId="54" applyFont="1" applyFill="1" applyBorder="1"/>
    <xf numFmtId="165" fontId="0" fillId="40" borderId="0" xfId="54" applyNumberFormat="1" applyFont="1" applyFill="1" applyBorder="1"/>
    <xf numFmtId="0" fontId="8" fillId="40" borderId="19" xfId="46" applyFill="1" applyBorder="1"/>
    <xf numFmtId="0" fontId="8" fillId="40" borderId="20" xfId="46" applyFill="1" applyBorder="1"/>
    <xf numFmtId="9" fontId="24" fillId="40" borderId="20" xfId="54" applyNumberFormat="1" applyFont="1" applyFill="1" applyBorder="1" applyAlignment="1">
      <alignment horizontal="center"/>
    </xf>
    <xf numFmtId="9" fontId="24" fillId="40" borderId="20" xfId="54" applyFont="1" applyFill="1" applyBorder="1"/>
    <xf numFmtId="9" fontId="26" fillId="40" borderId="20" xfId="54" applyFont="1" applyFill="1" applyBorder="1"/>
    <xf numFmtId="9" fontId="26" fillId="40" borderId="21" xfId="54" applyFont="1" applyFill="1" applyBorder="1"/>
    <xf numFmtId="165" fontId="8" fillId="0" borderId="0" xfId="46" applyNumberFormat="1"/>
    <xf numFmtId="9" fontId="7" fillId="0" borderId="0" xfId="56" applyFont="1"/>
    <xf numFmtId="0" fontId="8" fillId="0" borderId="0" xfId="46" applyFill="1"/>
    <xf numFmtId="0" fontId="7" fillId="0" borderId="0" xfId="46" applyFont="1" applyFill="1"/>
    <xf numFmtId="164" fontId="7" fillId="0" borderId="0" xfId="56" applyNumberFormat="1" applyFont="1"/>
    <xf numFmtId="0" fontId="8" fillId="0" borderId="0" xfId="46" applyFill="1" applyAlignment="1">
      <alignment horizontal="right"/>
    </xf>
    <xf numFmtId="0" fontId="0" fillId="40" borderId="28" xfId="0" applyFill="1" applyBorder="1" applyAlignment="1" applyProtection="1">
      <alignment wrapText="1"/>
      <protection hidden="1"/>
    </xf>
    <xf numFmtId="0" fontId="26" fillId="40" borderId="29" xfId="0" applyFont="1" applyFill="1" applyBorder="1" applyAlignment="1" applyProtection="1">
      <alignment wrapText="1"/>
      <protection hidden="1"/>
    </xf>
    <xf numFmtId="0" fontId="26" fillId="40" borderId="30" xfId="0" applyFont="1" applyFill="1" applyBorder="1" applyAlignment="1" applyProtection="1">
      <alignment wrapText="1"/>
      <protection hidden="1"/>
    </xf>
    <xf numFmtId="0" fontId="0" fillId="40" borderId="0" xfId="0" applyFill="1" applyAlignment="1" applyProtection="1">
      <alignment wrapText="1"/>
      <protection hidden="1"/>
    </xf>
    <xf numFmtId="0" fontId="0" fillId="40" borderId="31" xfId="0" applyFill="1" applyBorder="1" applyProtection="1">
      <protection hidden="1"/>
    </xf>
    <xf numFmtId="1" fontId="0" fillId="40" borderId="31" xfId="0" applyNumberFormat="1" applyFill="1" applyBorder="1" applyProtection="1">
      <protection hidden="1"/>
    </xf>
    <xf numFmtId="0" fontId="0" fillId="40" borderId="0" xfId="0" applyFill="1" applyProtection="1">
      <protection hidden="1"/>
    </xf>
    <xf numFmtId="0" fontId="0" fillId="40" borderId="25" xfId="0" applyFill="1" applyBorder="1" applyProtection="1">
      <protection hidden="1"/>
    </xf>
    <xf numFmtId="1" fontId="0" fillId="40" borderId="25" xfId="0" applyNumberFormat="1" applyFill="1" applyBorder="1" applyProtection="1">
      <protection hidden="1"/>
    </xf>
    <xf numFmtId="0" fontId="0" fillId="40" borderId="27" xfId="0" applyFill="1" applyBorder="1" applyProtection="1">
      <protection hidden="1"/>
    </xf>
    <xf numFmtId="1" fontId="0" fillId="40" borderId="27" xfId="0" applyNumberFormat="1" applyFill="1" applyBorder="1" applyProtection="1">
      <protection hidden="1"/>
    </xf>
    <xf numFmtId="0" fontId="6" fillId="0" borderId="0" xfId="45" applyFont="1"/>
    <xf numFmtId="0" fontId="69" fillId="0" borderId="0" xfId="45" applyFont="1"/>
    <xf numFmtId="0" fontId="70" fillId="0" borderId="0" xfId="45" applyFont="1"/>
    <xf numFmtId="0" fontId="71" fillId="0" borderId="0" xfId="45" applyFont="1"/>
    <xf numFmtId="0" fontId="72" fillId="0" borderId="0" xfId="45" applyFont="1"/>
    <xf numFmtId="0" fontId="8" fillId="43" borderId="0" xfId="45" applyFill="1" applyProtection="1">
      <protection hidden="1"/>
    </xf>
    <xf numFmtId="0" fontId="43" fillId="39" borderId="0" xfId="49" applyFont="1" applyFill="1" applyBorder="1" applyProtection="1">
      <protection hidden="1"/>
    </xf>
    <xf numFmtId="0" fontId="43" fillId="39" borderId="0" xfId="49" applyFont="1" applyFill="1" applyBorder="1" applyAlignment="1" applyProtection="1">
      <alignment wrapText="1"/>
      <protection hidden="1"/>
    </xf>
    <xf numFmtId="0" fontId="8" fillId="43" borderId="14" xfId="45" applyFill="1" applyBorder="1"/>
    <xf numFmtId="0" fontId="8" fillId="43" borderId="19" xfId="45" applyFill="1" applyBorder="1"/>
    <xf numFmtId="0" fontId="8" fillId="34" borderId="22" xfId="45" applyFill="1" applyBorder="1"/>
    <xf numFmtId="0" fontId="24" fillId="34" borderId="14" xfId="45" applyFont="1" applyFill="1" applyBorder="1"/>
    <xf numFmtId="0" fontId="8" fillId="34" borderId="26" xfId="45" applyFill="1" applyBorder="1"/>
    <xf numFmtId="0" fontId="8" fillId="34" borderId="14" xfId="45" applyFill="1" applyBorder="1"/>
    <xf numFmtId="0" fontId="8" fillId="34" borderId="21" xfId="45" applyFill="1" applyBorder="1"/>
    <xf numFmtId="0" fontId="8" fillId="0" borderId="14" xfId="45" applyFill="1" applyBorder="1"/>
    <xf numFmtId="0" fontId="6" fillId="34" borderId="23" xfId="45" applyFont="1" applyFill="1" applyBorder="1"/>
    <xf numFmtId="0" fontId="8" fillId="34" borderId="32" xfId="45" applyFill="1" applyBorder="1"/>
    <xf numFmtId="0" fontId="8" fillId="34" borderId="0" xfId="45" applyFill="1" applyBorder="1"/>
    <xf numFmtId="0" fontId="6" fillId="34" borderId="26" xfId="45" applyFont="1" applyFill="1" applyBorder="1"/>
    <xf numFmtId="0" fontId="8" fillId="34" borderId="26" xfId="45" applyFill="1" applyBorder="1" applyAlignment="1">
      <alignment horizontal="left"/>
    </xf>
    <xf numFmtId="0" fontId="8" fillId="34" borderId="20" xfId="45" applyFill="1" applyBorder="1"/>
    <xf numFmtId="0" fontId="74" fillId="43" borderId="0" xfId="45" applyFont="1" applyFill="1" applyProtection="1">
      <protection hidden="1"/>
    </xf>
    <xf numFmtId="0" fontId="75" fillId="39" borderId="0" xfId="48" applyFont="1" applyFill="1" applyBorder="1" applyProtection="1">
      <protection hidden="1"/>
    </xf>
    <xf numFmtId="9" fontId="8" fillId="0" borderId="0" xfId="56" applyFont="1"/>
    <xf numFmtId="2" fontId="57" fillId="43" borderId="0" xfId="48" applyNumberFormat="1" applyFont="1" applyFill="1" applyBorder="1" applyAlignment="1" applyProtection="1">
      <alignment horizontal="left" wrapText="1"/>
      <protection hidden="1"/>
    </xf>
    <xf numFmtId="0" fontId="76" fillId="0" borderId="0" xfId="46" applyFont="1" applyAlignment="1">
      <alignment horizontal="center" vertical="center" wrapText="1"/>
    </xf>
    <xf numFmtId="0" fontId="43" fillId="0" borderId="0" xfId="46" applyFont="1" applyAlignment="1">
      <alignment vertical="top"/>
    </xf>
    <xf numFmtId="0" fontId="43" fillId="44" borderId="0" xfId="46" applyFont="1" applyFill="1" applyAlignment="1">
      <alignment vertical="top" wrapText="1"/>
    </xf>
    <xf numFmtId="0" fontId="43" fillId="44" borderId="0" xfId="46" applyFont="1" applyFill="1" applyAlignment="1">
      <alignment vertical="top"/>
    </xf>
    <xf numFmtId="0" fontId="77" fillId="44" borderId="0" xfId="46" applyFont="1" applyFill="1" applyAlignment="1">
      <alignment vertical="top" wrapText="1"/>
    </xf>
    <xf numFmtId="0" fontId="40" fillId="44" borderId="0" xfId="46" applyFont="1" applyFill="1" applyAlignment="1">
      <alignment wrapText="1"/>
    </xf>
    <xf numFmtId="0" fontId="43" fillId="44" borderId="0" xfId="46" applyFont="1" applyFill="1"/>
    <xf numFmtId="0" fontId="43" fillId="0" borderId="0" xfId="46" applyFont="1"/>
    <xf numFmtId="0" fontId="40" fillId="45" borderId="0" xfId="46" applyFont="1" applyFill="1" applyAlignment="1">
      <alignment wrapText="1"/>
    </xf>
    <xf numFmtId="0" fontId="8" fillId="45" borderId="0" xfId="46" applyFill="1"/>
    <xf numFmtId="0" fontId="8" fillId="45" borderId="0" xfId="46" applyFill="1" applyAlignment="1">
      <alignment wrapText="1"/>
    </xf>
    <xf numFmtId="0" fontId="43" fillId="45" borderId="0" xfId="46" applyFont="1" applyFill="1" applyAlignment="1">
      <alignment wrapText="1"/>
    </xf>
    <xf numFmtId="0" fontId="26" fillId="0" borderId="0" xfId="0" applyFont="1" applyAlignment="1">
      <alignment wrapText="1"/>
    </xf>
    <xf numFmtId="0" fontId="26" fillId="0" borderId="0" xfId="0" pivotButton="1" applyFont="1" applyAlignment="1">
      <alignment wrapText="1"/>
    </xf>
    <xf numFmtId="0" fontId="24" fillId="0" borderId="0" xfId="51" applyFont="1" applyAlignment="1">
      <alignment wrapText="1"/>
    </xf>
    <xf numFmtId="0" fontId="43" fillId="0" borderId="0" xfId="0" applyFont="1" applyFill="1" applyAlignment="1">
      <alignment wrapText="1"/>
    </xf>
    <xf numFmtId="0" fontId="40" fillId="37" borderId="0" xfId="0" applyFont="1" applyFill="1"/>
    <xf numFmtId="165" fontId="43" fillId="37" borderId="0" xfId="46" applyNumberFormat="1" applyFont="1" applyFill="1"/>
    <xf numFmtId="0" fontId="43" fillId="46" borderId="0" xfId="0" applyFont="1" applyFill="1"/>
    <xf numFmtId="165" fontId="43" fillId="46" borderId="0" xfId="46" applyNumberFormat="1" applyFont="1" applyFill="1"/>
    <xf numFmtId="165" fontId="43" fillId="0" borderId="0" xfId="46" applyNumberFormat="1" applyFont="1"/>
    <xf numFmtId="0" fontId="40" fillId="0" borderId="0" xfId="0" applyFont="1"/>
    <xf numFmtId="0" fontId="43" fillId="0" borderId="0" xfId="0" applyFont="1"/>
    <xf numFmtId="166" fontId="24" fillId="0" borderId="0" xfId="46" applyNumberFormat="1" applyFont="1" applyFill="1" applyBorder="1" applyAlignment="1">
      <alignment horizontal="center"/>
    </xf>
    <xf numFmtId="165" fontId="0" fillId="0" borderId="0" xfId="0" applyNumberFormat="1"/>
    <xf numFmtId="0" fontId="8" fillId="0" borderId="15" xfId="45" applyFill="1" applyBorder="1"/>
    <xf numFmtId="0" fontId="8" fillId="0" borderId="13" xfId="45" applyFill="1" applyBorder="1"/>
    <xf numFmtId="0" fontId="8" fillId="0" borderId="0" xfId="45" applyFill="1" applyBorder="1"/>
    <xf numFmtId="0" fontId="8" fillId="48" borderId="12" xfId="45" applyFill="1" applyBorder="1"/>
    <xf numFmtId="0" fontId="8" fillId="48" borderId="13" xfId="45" applyFill="1" applyBorder="1"/>
    <xf numFmtId="0" fontId="8" fillId="48" borderId="11" xfId="45" applyFill="1" applyBorder="1"/>
    <xf numFmtId="9" fontId="8" fillId="0" borderId="0" xfId="45" applyNumberFormat="1"/>
    <xf numFmtId="43" fontId="8" fillId="0" borderId="0" xfId="57" applyFont="1"/>
    <xf numFmtId="0" fontId="8" fillId="43" borderId="0" xfId="45" applyFill="1" applyBorder="1" applyAlignment="1">
      <alignment horizontal="center"/>
    </xf>
    <xf numFmtId="0" fontId="8" fillId="43" borderId="20" xfId="45" applyFill="1" applyBorder="1" applyAlignment="1">
      <alignment horizontal="center"/>
    </xf>
    <xf numFmtId="164" fontId="0" fillId="0" borderId="0" xfId="56" applyNumberFormat="1" applyFont="1"/>
    <xf numFmtId="0" fontId="24" fillId="0" borderId="0" xfId="0" applyFont="1"/>
    <xf numFmtId="0" fontId="70" fillId="0" borderId="0" xfId="0" applyFont="1"/>
    <xf numFmtId="0" fontId="0" fillId="0" borderId="12" xfId="0" applyBorder="1"/>
    <xf numFmtId="0" fontId="0" fillId="0" borderId="15" xfId="0" applyBorder="1"/>
    <xf numFmtId="2" fontId="0" fillId="47" borderId="15" xfId="0" applyNumberFormat="1" applyFill="1" applyBorder="1"/>
    <xf numFmtId="2" fontId="0" fillId="47" borderId="13" xfId="0" applyNumberFormat="1" applyFill="1" applyBorder="1"/>
    <xf numFmtId="2" fontId="0" fillId="0" borderId="0" xfId="0" applyNumberFormat="1"/>
    <xf numFmtId="1" fontId="0" fillId="0" borderId="0" xfId="0" applyNumberFormat="1"/>
    <xf numFmtId="0" fontId="77" fillId="50" borderId="0" xfId="46" applyFont="1" applyFill="1" applyAlignment="1">
      <alignment wrapText="1"/>
    </xf>
    <xf numFmtId="0" fontId="0" fillId="49" borderId="0" xfId="0" applyFill="1"/>
    <xf numFmtId="0" fontId="4" fillId="0" borderId="0" xfId="52" applyFont="1" applyFill="1" applyAlignment="1">
      <alignment wrapText="1"/>
    </xf>
    <xf numFmtId="0" fontId="29" fillId="43" borderId="0" xfId="48" applyFill="1" applyBorder="1" applyProtection="1">
      <protection hidden="1"/>
    </xf>
    <xf numFmtId="0" fontId="43" fillId="40" borderId="0" xfId="49" applyFill="1" applyProtection="1">
      <protection hidden="1"/>
    </xf>
    <xf numFmtId="0" fontId="29" fillId="40" borderId="0" xfId="48" applyFill="1" applyBorder="1" applyProtection="1">
      <protection hidden="1"/>
    </xf>
    <xf numFmtId="0" fontId="35" fillId="34" borderId="19" xfId="45" applyFont="1" applyFill="1" applyBorder="1" applyAlignment="1">
      <alignment wrapText="1"/>
    </xf>
    <xf numFmtId="0" fontId="4" fillId="34" borderId="14" xfId="45" applyFont="1" applyFill="1" applyBorder="1"/>
    <xf numFmtId="0" fontId="8" fillId="43" borderId="22" xfId="45" applyFill="1" applyBorder="1"/>
    <xf numFmtId="0" fontId="6" fillId="43" borderId="23" xfId="45" applyFont="1" applyFill="1" applyBorder="1" applyAlignment="1">
      <alignment horizontal="center" wrapText="1"/>
    </xf>
    <xf numFmtId="0" fontId="5" fillId="43" borderId="23" xfId="45" applyFont="1" applyFill="1" applyBorder="1" applyAlignment="1">
      <alignment horizontal="center" wrapText="1"/>
    </xf>
    <xf numFmtId="49" fontId="41" fillId="0" borderId="13" xfId="47" applyNumberFormat="1" applyFont="1" applyFill="1" applyBorder="1" applyAlignment="1">
      <alignment wrapText="1"/>
    </xf>
    <xf numFmtId="0" fontId="24" fillId="0" borderId="12" xfId="45" applyFont="1" applyBorder="1"/>
    <xf numFmtId="0" fontId="4" fillId="0" borderId="0" xfId="45" applyFont="1"/>
    <xf numFmtId="9" fontId="8" fillId="0" borderId="0" xfId="56" applyNumberFormat="1" applyFont="1"/>
    <xf numFmtId="164" fontId="8" fillId="0" borderId="0" xfId="56" applyNumberFormat="1" applyFont="1"/>
    <xf numFmtId="0" fontId="3" fillId="0" borderId="0" xfId="45" applyFont="1"/>
    <xf numFmtId="164" fontId="8" fillId="34" borderId="0" xfId="45" applyNumberFormat="1" applyFill="1" applyBorder="1"/>
    <xf numFmtId="9" fontId="8" fillId="34" borderId="0" xfId="45" applyNumberFormat="1" applyFill="1" applyBorder="1"/>
    <xf numFmtId="9" fontId="73" fillId="43" borderId="0" xfId="56" applyFont="1" applyFill="1" applyProtection="1">
      <protection hidden="1"/>
    </xf>
    <xf numFmtId="2" fontId="8" fillId="43" borderId="32" xfId="56" applyNumberFormat="1" applyFont="1" applyFill="1" applyBorder="1"/>
    <xf numFmtId="0" fontId="8" fillId="43" borderId="26" xfId="56" applyNumberFormat="1" applyFont="1" applyFill="1" applyBorder="1"/>
    <xf numFmtId="0" fontId="8" fillId="43" borderId="21" xfId="56" applyNumberFormat="1" applyFont="1" applyFill="1" applyBorder="1"/>
    <xf numFmtId="0" fontId="0" fillId="35" borderId="0" xfId="0" applyNumberFormat="1" applyFont="1" applyFill="1" applyBorder="1" applyAlignment="1" applyProtection="1"/>
    <xf numFmtId="0" fontId="0" fillId="35" borderId="0" xfId="0" applyNumberFormat="1" applyFill="1"/>
    <xf numFmtId="0" fontId="0" fillId="0" borderId="0" xfId="0" applyFill="1" applyAlignment="1">
      <alignment wrapText="1"/>
    </xf>
    <xf numFmtId="0" fontId="0" fillId="0" borderId="0" xfId="0" applyFill="1"/>
    <xf numFmtId="0" fontId="49" fillId="0" borderId="0" xfId="0" applyFont="1"/>
    <xf numFmtId="0" fontId="49" fillId="0" borderId="0" xfId="0" applyNumberFormat="1" applyFont="1" applyFill="1" applyBorder="1" applyAlignment="1" applyProtection="1"/>
    <xf numFmtId="167" fontId="0" fillId="0" borderId="0" xfId="0" applyNumberFormat="1"/>
    <xf numFmtId="168" fontId="0" fillId="0" borderId="0" xfId="57" applyNumberFormat="1" applyFont="1"/>
    <xf numFmtId="0" fontId="0" fillId="0" borderId="0" xfId="0" applyFill="1" applyAlignment="1">
      <alignment horizontal="left"/>
    </xf>
    <xf numFmtId="165" fontId="0" fillId="0" borderId="0" xfId="0" applyNumberFormat="1" applyFill="1"/>
    <xf numFmtId="0" fontId="0" fillId="51" borderId="0" xfId="0" applyFill="1" applyAlignment="1">
      <alignment wrapText="1"/>
    </xf>
    <xf numFmtId="0" fontId="49" fillId="0" borderId="0" xfId="0" applyFont="1" applyFill="1"/>
    <xf numFmtId="168" fontId="0" fillId="0" borderId="0" xfId="0" applyNumberFormat="1"/>
    <xf numFmtId="167" fontId="43" fillId="0" borderId="0" xfId="46" applyNumberFormat="1" applyFont="1"/>
    <xf numFmtId="169" fontId="0" fillId="0" borderId="0" xfId="57" applyNumberFormat="1" applyFont="1"/>
    <xf numFmtId="0" fontId="0" fillId="0" borderId="0" xfId="0"/>
    <xf numFmtId="167" fontId="26" fillId="0" borderId="0" xfId="0" applyNumberFormat="1" applyFont="1"/>
    <xf numFmtId="167" fontId="0" fillId="49" borderId="0" xfId="0" applyNumberFormat="1" applyFill="1"/>
    <xf numFmtId="0" fontId="1" fillId="0" borderId="0" xfId="46" applyFont="1" applyFill="1"/>
    <xf numFmtId="2" fontId="0" fillId="0" borderId="0" xfId="57" applyNumberFormat="1" applyFont="1"/>
    <xf numFmtId="0" fontId="8" fillId="36" borderId="0" xfId="44" applyFill="1" applyAlignment="1">
      <alignment wrapText="1"/>
    </xf>
    <xf numFmtId="0" fontId="1" fillId="0" borderId="0" xfId="45" applyFont="1" applyFill="1" applyAlignment="1">
      <alignment wrapText="1"/>
    </xf>
    <xf numFmtId="0" fontId="1" fillId="0" borderId="0" xfId="45" applyFont="1"/>
    <xf numFmtId="0" fontId="50" fillId="39" borderId="0" xfId="48" applyFont="1" applyFill="1" applyBorder="1" applyAlignment="1" applyProtection="1">
      <alignment horizontal="left"/>
      <protection hidden="1"/>
    </xf>
    <xf numFmtId="0" fontId="51" fillId="39" borderId="0" xfId="48" applyFont="1" applyFill="1" applyBorder="1" applyAlignment="1" applyProtection="1">
      <alignment horizontal="left"/>
      <protection hidden="1"/>
    </xf>
    <xf numFmtId="0" fontId="0" fillId="33" borderId="12" xfId="0" applyFill="1" applyBorder="1" applyAlignment="1">
      <alignment horizontal="center"/>
    </xf>
    <xf numFmtId="0" fontId="0" fillId="33" borderId="15" xfId="0" applyFill="1" applyBorder="1" applyAlignment="1">
      <alignment horizontal="center"/>
    </xf>
    <xf numFmtId="0" fontId="0" fillId="33" borderId="13" xfId="0" applyFill="1" applyBorder="1" applyAlignment="1">
      <alignment horizontal="center"/>
    </xf>
    <xf numFmtId="0" fontId="35" fillId="0" borderId="22" xfId="45" applyFont="1" applyBorder="1" applyAlignment="1">
      <alignment horizontal="center" vertical="center" wrapText="1"/>
    </xf>
    <xf numFmtId="0" fontId="35" fillId="0" borderId="23" xfId="45" applyFont="1" applyBorder="1" applyAlignment="1">
      <alignment horizontal="center" vertical="center" wrapText="1"/>
    </xf>
    <xf numFmtId="0" fontId="35" fillId="0" borderId="32" xfId="45" applyFont="1" applyBorder="1" applyAlignment="1">
      <alignment horizontal="center" vertical="center" wrapText="1"/>
    </xf>
    <xf numFmtId="0" fontId="8" fillId="0" borderId="22" xfId="45" applyBorder="1" applyAlignment="1">
      <alignment horizontal="center"/>
    </xf>
    <xf numFmtId="0" fontId="8" fillId="0" borderId="23" xfId="45" applyBorder="1" applyAlignment="1">
      <alignment horizontal="center"/>
    </xf>
    <xf numFmtId="0" fontId="8" fillId="0" borderId="32" xfId="45" applyBorder="1" applyAlignment="1">
      <alignment horizontal="center"/>
    </xf>
    <xf numFmtId="0" fontId="35" fillId="0" borderId="0" xfId="45" applyFont="1" applyBorder="1" applyAlignment="1">
      <alignment horizontal="center" wrapText="1"/>
    </xf>
    <xf numFmtId="0" fontId="8" fillId="0" borderId="12" xfId="45" applyFill="1" applyBorder="1" applyAlignment="1">
      <alignment horizontal="center" vertical="center" wrapText="1"/>
    </xf>
    <xf numFmtId="0" fontId="8" fillId="0" borderId="15" xfId="45" applyFill="1" applyBorder="1" applyAlignment="1">
      <alignment horizontal="center" vertical="center" wrapText="1"/>
    </xf>
    <xf numFmtId="0" fontId="8" fillId="0" borderId="13" xfId="45" applyFill="1" applyBorder="1" applyAlignment="1">
      <alignment horizontal="center" vertical="center" wrapText="1"/>
    </xf>
    <xf numFmtId="0" fontId="8" fillId="0" borderId="12" xfId="45" applyBorder="1" applyAlignment="1">
      <alignment horizontal="center"/>
    </xf>
    <xf numFmtId="0" fontId="8" fillId="0" borderId="13" xfId="45" applyBorder="1" applyAlignment="1">
      <alignment horizontal="center"/>
    </xf>
    <xf numFmtId="0" fontId="8" fillId="0" borderId="15" xfId="45" applyBorder="1" applyAlignment="1">
      <alignment horizontal="center"/>
    </xf>
    <xf numFmtId="0" fontId="8" fillId="0" borderId="12" xfId="45" applyFont="1" applyBorder="1" applyAlignment="1">
      <alignment horizontal="center"/>
    </xf>
    <xf numFmtId="0" fontId="8" fillId="0" borderId="15" xfId="45" applyFont="1" applyBorder="1" applyAlignment="1">
      <alignment horizontal="center"/>
    </xf>
    <xf numFmtId="0" fontId="8" fillId="0" borderId="13" xfId="45" applyFont="1" applyBorder="1" applyAlignment="1">
      <alignment horizontal="center"/>
    </xf>
    <xf numFmtId="0" fontId="73" fillId="43" borderId="0" xfId="45" applyFont="1" applyFill="1" applyAlignment="1" applyProtection="1">
      <alignment horizontal="left" wrapText="1"/>
      <protection hidden="1"/>
    </xf>
    <xf numFmtId="0" fontId="0" fillId="0" borderId="0" xfId="0" applyAlignment="1" applyProtection="1">
      <alignment horizontal="left" wrapText="1"/>
      <protection hidden="1"/>
    </xf>
    <xf numFmtId="0" fontId="50" fillId="39" borderId="0" xfId="48" applyFont="1" applyFill="1" applyBorder="1" applyAlignment="1" applyProtection="1">
      <alignment horizontal="left"/>
      <protection hidden="1"/>
    </xf>
    <xf numFmtId="0" fontId="47" fillId="38" borderId="16" xfId="48" applyFont="1" applyFill="1" applyBorder="1" applyAlignment="1" applyProtection="1">
      <protection locked="0"/>
    </xf>
    <xf numFmtId="0" fontId="48" fillId="0" borderId="17" xfId="45" applyFont="1" applyBorder="1" applyAlignment="1" applyProtection="1">
      <protection locked="0"/>
    </xf>
    <xf numFmtId="0" fontId="48" fillId="0" borderId="18" xfId="45" applyFont="1" applyBorder="1" applyAlignment="1" applyProtection="1">
      <protection locked="0"/>
    </xf>
    <xf numFmtId="0" fontId="51" fillId="39" borderId="0" xfId="48" applyFont="1" applyFill="1" applyBorder="1" applyAlignment="1" applyProtection="1">
      <alignment horizontal="left"/>
      <protection hidden="1"/>
    </xf>
    <xf numFmtId="0" fontId="0" fillId="0" borderId="0" xfId="0" applyAlignment="1" applyProtection="1">
      <protection hidden="1"/>
    </xf>
    <xf numFmtId="2" fontId="57" fillId="38" borderId="0" xfId="48" applyNumberFormat="1" applyFont="1" applyFill="1" applyBorder="1" applyAlignment="1" applyProtection="1">
      <alignment horizontal="left"/>
      <protection hidden="1"/>
    </xf>
    <xf numFmtId="0" fontId="29" fillId="38" borderId="0" xfId="48" applyFill="1" applyBorder="1" applyAlignment="1" applyProtection="1">
      <alignment horizontal="left"/>
      <protection hidden="1"/>
    </xf>
    <xf numFmtId="0" fontId="8" fillId="0" borderId="0" xfId="45" applyBorder="1" applyAlignment="1" applyProtection="1">
      <protection hidden="1"/>
    </xf>
    <xf numFmtId="2" fontId="57" fillId="38" borderId="0" xfId="48" applyNumberFormat="1" applyFont="1" applyFill="1" applyBorder="1" applyAlignment="1" applyProtection="1">
      <alignment horizontal="left" wrapText="1"/>
      <protection hidden="1"/>
    </xf>
  </cellXfs>
  <cellStyles count="84">
    <cellStyle name="20% - Dekorfärg1" xfId="19" builtinId="30" customBuiltin="1"/>
    <cellStyle name="20% - Dekorfärg1 2" xfId="59"/>
    <cellStyle name="20% - Dekorfärg1 3" xfId="72"/>
    <cellStyle name="20% - Dekorfärg2" xfId="23" builtinId="34" customBuiltin="1"/>
    <cellStyle name="20% - Dekorfärg2 2" xfId="61"/>
    <cellStyle name="20% - Dekorfärg2 3" xfId="74"/>
    <cellStyle name="20% - Dekorfärg3" xfId="27" builtinId="38" customBuiltin="1"/>
    <cellStyle name="20% - Dekorfärg3 2" xfId="63"/>
    <cellStyle name="20% - Dekorfärg3 3" xfId="76"/>
    <cellStyle name="20% - Dekorfärg4" xfId="31" builtinId="42" customBuiltin="1"/>
    <cellStyle name="20% - Dekorfärg4 2" xfId="65"/>
    <cellStyle name="20% - Dekorfärg4 3" xfId="78"/>
    <cellStyle name="20% - Dekorfärg5" xfId="35" builtinId="46" customBuiltin="1"/>
    <cellStyle name="20% - Dekorfärg5 2" xfId="67"/>
    <cellStyle name="20% - Dekorfärg5 3" xfId="80"/>
    <cellStyle name="20% - Dekorfärg6" xfId="39" builtinId="50" customBuiltin="1"/>
    <cellStyle name="20% - Dekorfärg6 2" xfId="69"/>
    <cellStyle name="20% - Dekorfärg6 3" xfId="82"/>
    <cellStyle name="40% - Dekorfärg1" xfId="20" builtinId="31" customBuiltin="1"/>
    <cellStyle name="40% - Dekorfärg1 2" xfId="60"/>
    <cellStyle name="40% - Dekorfärg1 3" xfId="73"/>
    <cellStyle name="40% - Dekorfärg2" xfId="24" builtinId="35" customBuiltin="1"/>
    <cellStyle name="40% - Dekorfärg2 2" xfId="62"/>
    <cellStyle name="40% - Dekorfärg2 3" xfId="75"/>
    <cellStyle name="40% - Dekorfärg3" xfId="28" builtinId="39" customBuiltin="1"/>
    <cellStyle name="40% - Dekorfärg3 2" xfId="64"/>
    <cellStyle name="40% - Dekorfärg3 3" xfId="77"/>
    <cellStyle name="40% - Dekorfärg4" xfId="32" builtinId="43" customBuiltin="1"/>
    <cellStyle name="40% - Dekorfärg4 2" xfId="66"/>
    <cellStyle name="40% - Dekorfärg4 3" xfId="79"/>
    <cellStyle name="40% - Dekorfärg5" xfId="36" builtinId="47" customBuiltin="1"/>
    <cellStyle name="40% - Dekorfärg5 2" xfId="68"/>
    <cellStyle name="40% - Dekorfärg5 3" xfId="81"/>
    <cellStyle name="40% - Dekorfärg6" xfId="40" builtinId="51" customBuiltin="1"/>
    <cellStyle name="40% - Dekorfärg6 2" xfId="70"/>
    <cellStyle name="40% - Dekorfärg6 3" xfId="83"/>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8"/>
    <cellStyle name="Anteckning 3" xfId="71"/>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51"/>
    <cellStyle name="Normal 3" xfId="52"/>
    <cellStyle name="Normal 4" xfId="43"/>
    <cellStyle name="Normal 5" xfId="46"/>
    <cellStyle name="Normal 6" xfId="44"/>
    <cellStyle name="Normal 7" xfId="45"/>
    <cellStyle name="Normal_Granska dina miljövärden" xfId="49"/>
    <cellStyle name="Normal_Granska Miljövärden" xfId="48"/>
    <cellStyle name="Normal_Underlag till diagram_1" xfId="47"/>
    <cellStyle name="Procent" xfId="56" builtinId="5"/>
    <cellStyle name="Procent 3" xfId="53"/>
    <cellStyle name="Procent 4" xfId="54"/>
    <cellStyle name="Procent 5" xfId="55"/>
    <cellStyle name="Procent 6" xfId="5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57" builtinId="3"/>
    <cellStyle name="Utdata" xfId="10" builtinId="21" customBuiltin="1"/>
    <cellStyle name="Varningstext" xfId="14" builtinId="11" customBuiltin="1"/>
  </cellStyles>
  <dxfs count="2">
    <dxf>
      <font>
        <b/>
        <i/>
      </font>
    </dxf>
    <dxf>
      <font>
        <b/>
        <i/>
        <strike val="0"/>
      </font>
    </dxf>
  </dxfs>
  <tableStyles count="0" defaultTableStyle="TableStyleMedium2" defaultPivotStyle="PivotStyleLight16"/>
  <colors>
    <mruColors>
      <color rgb="FFCCFFCC"/>
      <color rgb="FF66FF33"/>
      <color rgb="FFFFFFCC"/>
      <color rgb="FF008200"/>
      <color rgb="FF0066FF"/>
      <color rgb="FF99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dPt>
          <c:dPt>
            <c:idx val="1"/>
            <c:bubble3D val="0"/>
            <c:spPr>
              <a:solidFill>
                <a:srgbClr val="66FF33"/>
              </a:solidFill>
            </c:spPr>
          </c:dPt>
          <c:dPt>
            <c:idx val="2"/>
            <c:bubble3D val="0"/>
            <c:spPr>
              <a:solidFill>
                <a:srgbClr val="7030A0"/>
              </a:solidFill>
            </c:spPr>
          </c:dPt>
          <c:dPt>
            <c:idx val="3"/>
            <c:bubble3D val="0"/>
            <c:spPr>
              <a:solidFill>
                <a:schemeClr val="tx1">
                  <a:lumMod val="50000"/>
                  <a:lumOff val="50000"/>
                </a:schemeClr>
              </a:solidFill>
            </c:spPr>
          </c:dPt>
          <c:cat>
            <c:strRef>
              <c:f>'Underlag till diagram'!$G$34:$G$37</c:f>
              <c:strCache>
                <c:ptCount val="4"/>
                <c:pt idx="0">
                  <c:v>Återvunnen energi 26%</c:v>
                </c:pt>
                <c:pt idx="1">
                  <c:v>Förnybart 68%</c:v>
                </c:pt>
                <c:pt idx="2">
                  <c:v>Övrigt 6%</c:v>
                </c:pt>
                <c:pt idx="3">
                  <c:v>Fossilt 0,1%</c:v>
                </c:pt>
              </c:strCache>
            </c:strRef>
          </c:cat>
          <c:val>
            <c:numRef>
              <c:f>'Underlag till diagram'!$B$34:$B$37</c:f>
              <c:numCache>
                <c:formatCode>General</c:formatCode>
                <c:ptCount val="4"/>
                <c:pt idx="0">
                  <c:v>29.598999999999997</c:v>
                </c:pt>
                <c:pt idx="1">
                  <c:v>78.661999999999992</c:v>
                </c:pt>
                <c:pt idx="2">
                  <c:v>6.6689999999999996</c:v>
                </c:pt>
                <c:pt idx="3">
                  <c:v>0.17100000000000001</c:v>
                </c:pt>
              </c:numCache>
            </c:numRef>
          </c:val>
        </c:ser>
        <c:dLbls>
          <c:showLegendKey val="0"/>
          <c:showVal val="0"/>
          <c:showCatName val="0"/>
          <c:showSerName val="0"/>
          <c:showPercent val="0"/>
          <c:showBubbleSize val="0"/>
          <c:showLeaderLines val="0"/>
        </c:dLbls>
        <c:firstSliceAng val="0"/>
      </c:pieChart>
    </c:plotArea>
    <c:legend>
      <c:legendPos val="b"/>
      <c:overlay val="0"/>
      <c:txPr>
        <a:bodyPr/>
        <a:lstStyle/>
        <a:p>
          <a:pPr>
            <a:defRPr sz="1400"/>
          </a:pPr>
          <a:endParaRPr lang="sv-SE"/>
        </a:p>
      </c:txPr>
    </c:legend>
    <c:plotVisOnly val="1"/>
    <c:dispBlanksAs val="zero"/>
    <c:showDLblsOverMax val="0"/>
  </c:chart>
  <c:spPr>
    <a:solidFill>
      <a:srgbClr val="CCFFCC"/>
    </a:solidFill>
    <a:ln>
      <a:noFill/>
    </a:ln>
  </c:sp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29</xdr:row>
      <xdr:rowOff>76200</xdr:rowOff>
    </xdr:from>
    <xdr:to>
      <xdr:col>10</xdr:col>
      <xdr:colOff>542925</xdr:colOff>
      <xdr:row>37</xdr:row>
      <xdr:rowOff>180975</xdr:rowOff>
    </xdr:to>
    <xdr:sp macro="" textlink="">
      <xdr:nvSpPr>
        <xdr:cNvPr id="2" name="textruta 1"/>
        <xdr:cNvSpPr txBox="1"/>
      </xdr:nvSpPr>
      <xdr:spPr>
        <a:xfrm>
          <a:off x="8782050" y="6181725"/>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247650</xdr:colOff>
      <xdr:row>0</xdr:row>
      <xdr:rowOff>152400</xdr:rowOff>
    </xdr:from>
    <xdr:to>
      <xdr:col>11</xdr:col>
      <xdr:colOff>609601</xdr:colOff>
      <xdr:row>4</xdr:row>
      <xdr:rowOff>0</xdr:rowOff>
    </xdr:to>
    <xdr:pic>
      <xdr:nvPicPr>
        <xdr:cNvPr id="3" name="Picture 1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50" y="152400"/>
          <a:ext cx="162877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7"/>
  <sheetViews>
    <sheetView workbookViewId="0"/>
  </sheetViews>
  <sheetFormatPr defaultRowHeight="15" x14ac:dyDescent="0.25"/>
  <sheetData>
    <row r="1" spans="1:14" x14ac:dyDescent="0.25">
      <c r="A1" s="12" t="s">
        <v>1014</v>
      </c>
      <c r="F1" s="12" t="s">
        <v>1015</v>
      </c>
      <c r="K1" s="11" t="s">
        <v>1016</v>
      </c>
      <c r="L1" s="11"/>
      <c r="M1" s="11"/>
      <c r="N1" s="11"/>
    </row>
    <row r="2" spans="1:14" x14ac:dyDescent="0.25">
      <c r="K2" s="11" t="s">
        <v>48</v>
      </c>
      <c r="L2" s="11"/>
      <c r="M2" s="11" t="s">
        <v>1017</v>
      </c>
      <c r="N2" s="11"/>
    </row>
    <row r="3" spans="1:14" x14ac:dyDescent="0.25">
      <c r="A3" s="2" t="s">
        <v>23</v>
      </c>
      <c r="C3" s="2" t="s">
        <v>23</v>
      </c>
      <c r="F3" t="s">
        <v>23</v>
      </c>
      <c r="H3" t="s">
        <v>23</v>
      </c>
      <c r="K3" s="11" t="s">
        <v>335</v>
      </c>
      <c r="L3" s="11"/>
      <c r="M3" s="11" t="s">
        <v>1017</v>
      </c>
      <c r="N3" s="11"/>
    </row>
    <row r="4" spans="1:14" x14ac:dyDescent="0.25">
      <c r="A4" s="2" t="s">
        <v>24</v>
      </c>
      <c r="C4" s="2" t="s">
        <v>24</v>
      </c>
      <c r="F4" t="s">
        <v>24</v>
      </c>
      <c r="H4" t="s">
        <v>24</v>
      </c>
      <c r="K4" s="11" t="s">
        <v>494</v>
      </c>
      <c r="L4" s="11"/>
      <c r="M4" s="11" t="s">
        <v>1017</v>
      </c>
      <c r="N4" s="11"/>
    </row>
    <row r="5" spans="1:14" x14ac:dyDescent="0.25">
      <c r="A5" s="2" t="s">
        <v>25</v>
      </c>
      <c r="C5" s="2" t="s">
        <v>25</v>
      </c>
      <c r="F5" t="s">
        <v>25</v>
      </c>
      <c r="H5" t="s">
        <v>25</v>
      </c>
      <c r="K5" s="11" t="s">
        <v>318</v>
      </c>
      <c r="L5" s="11"/>
      <c r="M5" s="11" t="s">
        <v>1018</v>
      </c>
      <c r="N5" s="11"/>
    </row>
    <row r="6" spans="1:14" x14ac:dyDescent="0.25">
      <c r="A6" s="2" t="s">
        <v>26</v>
      </c>
      <c r="C6" s="2" t="s">
        <v>26</v>
      </c>
      <c r="F6" t="s">
        <v>26</v>
      </c>
      <c r="H6" t="s">
        <v>26</v>
      </c>
      <c r="K6" s="11"/>
      <c r="L6" s="11"/>
      <c r="M6" s="11"/>
      <c r="N6" s="11"/>
    </row>
    <row r="7" spans="1:14" x14ac:dyDescent="0.25">
      <c r="A7" s="2" t="s">
        <v>27</v>
      </c>
      <c r="C7" s="2" t="s">
        <v>27</v>
      </c>
      <c r="F7" t="s">
        <v>27</v>
      </c>
      <c r="H7" t="s">
        <v>27</v>
      </c>
    </row>
    <row r="8" spans="1:14" x14ac:dyDescent="0.25">
      <c r="A8" s="2" t="s">
        <v>28</v>
      </c>
      <c r="C8" s="2" t="s">
        <v>28</v>
      </c>
      <c r="F8" t="s">
        <v>28</v>
      </c>
      <c r="H8" t="s">
        <v>28</v>
      </c>
    </row>
    <row r="9" spans="1:14" x14ac:dyDescent="0.25">
      <c r="A9" s="2" t="s">
        <v>29</v>
      </c>
      <c r="C9" s="2" t="s">
        <v>29</v>
      </c>
      <c r="F9" t="s">
        <v>29</v>
      </c>
      <c r="H9" t="s">
        <v>29</v>
      </c>
    </row>
    <row r="10" spans="1:14" x14ac:dyDescent="0.25">
      <c r="A10" s="2" t="s">
        <v>30</v>
      </c>
      <c r="C10" s="2" t="s">
        <v>30</v>
      </c>
      <c r="F10" t="s">
        <v>30</v>
      </c>
      <c r="H10" t="s">
        <v>30</v>
      </c>
    </row>
    <row r="11" spans="1:14" x14ac:dyDescent="0.25">
      <c r="A11" s="2" t="s">
        <v>32</v>
      </c>
      <c r="C11" s="2" t="s">
        <v>32</v>
      </c>
      <c r="F11" t="s">
        <v>32</v>
      </c>
      <c r="H11" t="s">
        <v>32</v>
      </c>
    </row>
    <row r="12" spans="1:14" x14ac:dyDescent="0.25">
      <c r="A12" s="2" t="s">
        <v>33</v>
      </c>
      <c r="C12" s="2" t="s">
        <v>33</v>
      </c>
      <c r="F12" t="s">
        <v>33</v>
      </c>
      <c r="H12" t="s">
        <v>33</v>
      </c>
    </row>
    <row r="13" spans="1:14" x14ac:dyDescent="0.25">
      <c r="A13" s="2" t="s">
        <v>34</v>
      </c>
      <c r="C13" s="2" t="s">
        <v>34</v>
      </c>
      <c r="F13" t="s">
        <v>34</v>
      </c>
      <c r="H13" t="s">
        <v>34</v>
      </c>
    </row>
    <row r="14" spans="1:14" x14ac:dyDescent="0.25">
      <c r="A14" s="2" t="s">
        <v>35</v>
      </c>
      <c r="C14" s="2" t="s">
        <v>35</v>
      </c>
      <c r="F14" t="s">
        <v>35</v>
      </c>
      <c r="H14" t="s">
        <v>35</v>
      </c>
    </row>
    <row r="15" spans="1:14" x14ac:dyDescent="0.25">
      <c r="A15" s="2" t="s">
        <v>37</v>
      </c>
      <c r="C15" s="2" t="s">
        <v>37</v>
      </c>
      <c r="F15" t="s">
        <v>37</v>
      </c>
      <c r="H15" t="s">
        <v>37</v>
      </c>
    </row>
    <row r="16" spans="1:14" x14ac:dyDescent="0.25">
      <c r="A16" s="2" t="s">
        <v>39</v>
      </c>
      <c r="C16" s="2" t="s">
        <v>39</v>
      </c>
      <c r="F16" t="s">
        <v>39</v>
      </c>
      <c r="H16" t="s">
        <v>39</v>
      </c>
    </row>
    <row r="17" spans="1:8" x14ac:dyDescent="0.25">
      <c r="A17" s="2" t="s">
        <v>41</v>
      </c>
      <c r="C17" s="2" t="s">
        <v>41</v>
      </c>
      <c r="F17" t="s">
        <v>41</v>
      </c>
      <c r="H17" t="s">
        <v>41</v>
      </c>
    </row>
    <row r="18" spans="1:8" x14ac:dyDescent="0.25">
      <c r="A18" s="2" t="s">
        <v>42</v>
      </c>
      <c r="C18" s="2" t="s">
        <v>42</v>
      </c>
      <c r="F18" t="s">
        <v>42</v>
      </c>
      <c r="H18" t="s">
        <v>42</v>
      </c>
    </row>
    <row r="19" spans="1:8" x14ac:dyDescent="0.25">
      <c r="A19" s="2" t="s">
        <v>44</v>
      </c>
      <c r="C19" s="2" t="s">
        <v>44</v>
      </c>
      <c r="F19" t="s">
        <v>44</v>
      </c>
      <c r="H19" t="s">
        <v>44</v>
      </c>
    </row>
    <row r="20" spans="1:8" x14ac:dyDescent="0.25">
      <c r="A20" s="2" t="s">
        <v>46</v>
      </c>
      <c r="C20" s="2" t="s">
        <v>46</v>
      </c>
      <c r="F20" t="s">
        <v>46</v>
      </c>
      <c r="H20" t="s">
        <v>46</v>
      </c>
    </row>
    <row r="21" spans="1:8" x14ac:dyDescent="0.25">
      <c r="A21" s="2" t="s">
        <v>51</v>
      </c>
      <c r="C21" s="2" t="s">
        <v>51</v>
      </c>
      <c r="F21" t="s">
        <v>48</v>
      </c>
      <c r="H21" t="s">
        <v>48</v>
      </c>
    </row>
    <row r="22" spans="1:8" x14ac:dyDescent="0.25">
      <c r="A22" s="2" t="s">
        <v>53</v>
      </c>
      <c r="C22" s="2" t="s">
        <v>53</v>
      </c>
      <c r="F22" s="10" t="s">
        <v>48</v>
      </c>
    </row>
    <row r="23" spans="1:8" x14ac:dyDescent="0.25">
      <c r="A23" s="2" t="s">
        <v>55</v>
      </c>
      <c r="C23" s="2" t="s">
        <v>55</v>
      </c>
      <c r="F23" t="s">
        <v>51</v>
      </c>
      <c r="H23" t="s">
        <v>51</v>
      </c>
    </row>
    <row r="24" spans="1:8" x14ac:dyDescent="0.25">
      <c r="A24" s="2" t="s">
        <v>56</v>
      </c>
      <c r="C24" s="2" t="s">
        <v>56</v>
      </c>
      <c r="F24" t="s">
        <v>53</v>
      </c>
      <c r="H24" t="s">
        <v>53</v>
      </c>
    </row>
    <row r="25" spans="1:8" x14ac:dyDescent="0.25">
      <c r="A25" s="2" t="s">
        <v>57</v>
      </c>
      <c r="C25" s="2" t="s">
        <v>57</v>
      </c>
      <c r="F25" t="s">
        <v>55</v>
      </c>
      <c r="H25" t="s">
        <v>55</v>
      </c>
    </row>
    <row r="26" spans="1:8" x14ac:dyDescent="0.25">
      <c r="A26" s="2" t="s">
        <v>58</v>
      </c>
      <c r="C26" s="2" t="s">
        <v>58</v>
      </c>
      <c r="F26" t="s">
        <v>56</v>
      </c>
      <c r="H26" t="s">
        <v>56</v>
      </c>
    </row>
    <row r="27" spans="1:8" x14ac:dyDescent="0.25">
      <c r="A27" s="2" t="s">
        <v>59</v>
      </c>
      <c r="C27" s="2" t="s">
        <v>59</v>
      </c>
      <c r="F27" t="s">
        <v>57</v>
      </c>
      <c r="H27" t="s">
        <v>57</v>
      </c>
    </row>
    <row r="28" spans="1:8" x14ac:dyDescent="0.25">
      <c r="A28" s="2" t="s">
        <v>60</v>
      </c>
      <c r="C28" s="2" t="s">
        <v>60</v>
      </c>
      <c r="F28" t="s">
        <v>58</v>
      </c>
      <c r="H28" t="s">
        <v>58</v>
      </c>
    </row>
    <row r="29" spans="1:8" x14ac:dyDescent="0.25">
      <c r="A29" s="2" t="s">
        <v>61</v>
      </c>
      <c r="C29" s="2" t="s">
        <v>61</v>
      </c>
      <c r="F29" t="s">
        <v>59</v>
      </c>
      <c r="H29" t="s">
        <v>59</v>
      </c>
    </row>
    <row r="30" spans="1:8" x14ac:dyDescent="0.25">
      <c r="A30" s="2" t="s">
        <v>62</v>
      </c>
      <c r="C30" s="2" t="s">
        <v>62</v>
      </c>
      <c r="F30" t="s">
        <v>60</v>
      </c>
      <c r="H30" t="s">
        <v>60</v>
      </c>
    </row>
    <row r="31" spans="1:8" x14ac:dyDescent="0.25">
      <c r="A31" s="2" t="s">
        <v>63</v>
      </c>
      <c r="C31" s="2" t="s">
        <v>63</v>
      </c>
      <c r="F31" t="s">
        <v>61</v>
      </c>
      <c r="H31" t="s">
        <v>61</v>
      </c>
    </row>
    <row r="32" spans="1:8" x14ac:dyDescent="0.25">
      <c r="A32" s="2" t="s">
        <v>64</v>
      </c>
      <c r="C32" s="2" t="s">
        <v>64</v>
      </c>
      <c r="F32" t="s">
        <v>62</v>
      </c>
      <c r="H32" t="s">
        <v>62</v>
      </c>
    </row>
    <row r="33" spans="1:8" x14ac:dyDescent="0.25">
      <c r="A33" s="2" t="s">
        <v>68</v>
      </c>
      <c r="C33" s="2" t="s">
        <v>68</v>
      </c>
      <c r="F33" t="s">
        <v>63</v>
      </c>
      <c r="H33" t="s">
        <v>63</v>
      </c>
    </row>
    <row r="34" spans="1:8" x14ac:dyDescent="0.25">
      <c r="A34" s="2" t="s">
        <v>69</v>
      </c>
      <c r="C34" s="2" t="s">
        <v>69</v>
      </c>
      <c r="F34" t="s">
        <v>64</v>
      </c>
      <c r="H34" t="s">
        <v>64</v>
      </c>
    </row>
    <row r="35" spans="1:8" x14ac:dyDescent="0.25">
      <c r="A35" s="2" t="s">
        <v>70</v>
      </c>
      <c r="C35" s="2" t="s">
        <v>70</v>
      </c>
      <c r="F35" t="s">
        <v>66</v>
      </c>
      <c r="H35" t="s">
        <v>66</v>
      </c>
    </row>
    <row r="36" spans="1:8" x14ac:dyDescent="0.25">
      <c r="A36" s="2" t="s">
        <v>72</v>
      </c>
      <c r="C36" s="2" t="s">
        <v>72</v>
      </c>
      <c r="F36" t="s">
        <v>68</v>
      </c>
      <c r="H36" t="s">
        <v>68</v>
      </c>
    </row>
    <row r="37" spans="1:8" x14ac:dyDescent="0.25">
      <c r="A37" s="2" t="s">
        <v>73</v>
      </c>
      <c r="C37" s="2" t="s">
        <v>73</v>
      </c>
      <c r="F37" t="s">
        <v>69</v>
      </c>
      <c r="H37" t="s">
        <v>69</v>
      </c>
    </row>
    <row r="38" spans="1:8" x14ac:dyDescent="0.25">
      <c r="A38" s="2" t="s">
        <v>75</v>
      </c>
      <c r="C38" s="2" t="s">
        <v>75</v>
      </c>
      <c r="F38" t="s">
        <v>70</v>
      </c>
      <c r="H38" t="s">
        <v>70</v>
      </c>
    </row>
    <row r="39" spans="1:8" x14ac:dyDescent="0.25">
      <c r="A39" s="2" t="s">
        <v>76</v>
      </c>
      <c r="C39" s="2" t="s">
        <v>76</v>
      </c>
      <c r="F39" t="s">
        <v>72</v>
      </c>
      <c r="H39" t="s">
        <v>72</v>
      </c>
    </row>
    <row r="40" spans="1:8" x14ac:dyDescent="0.25">
      <c r="A40" s="2" t="s">
        <v>77</v>
      </c>
      <c r="C40" s="2" t="s">
        <v>77</v>
      </c>
      <c r="F40" t="s">
        <v>73</v>
      </c>
      <c r="H40" t="s">
        <v>73</v>
      </c>
    </row>
    <row r="41" spans="1:8" x14ac:dyDescent="0.25">
      <c r="A41" s="2" t="s">
        <v>79</v>
      </c>
      <c r="C41" s="2" t="s">
        <v>79</v>
      </c>
      <c r="F41" t="s">
        <v>75</v>
      </c>
      <c r="H41" t="s">
        <v>75</v>
      </c>
    </row>
    <row r="42" spans="1:8" x14ac:dyDescent="0.25">
      <c r="A42" s="2" t="s">
        <v>80</v>
      </c>
      <c r="C42" s="2" t="s">
        <v>80</v>
      </c>
      <c r="F42" t="s">
        <v>76</v>
      </c>
      <c r="H42" t="s">
        <v>76</v>
      </c>
    </row>
    <row r="43" spans="1:8" x14ac:dyDescent="0.25">
      <c r="A43" s="2" t="s">
        <v>82</v>
      </c>
      <c r="C43" s="2" t="s">
        <v>82</v>
      </c>
      <c r="F43" t="s">
        <v>77</v>
      </c>
      <c r="H43" t="s">
        <v>77</v>
      </c>
    </row>
    <row r="44" spans="1:8" x14ac:dyDescent="0.25">
      <c r="A44" s="2" t="s">
        <v>91</v>
      </c>
      <c r="C44" s="2" t="s">
        <v>91</v>
      </c>
      <c r="F44" t="s">
        <v>79</v>
      </c>
      <c r="H44" t="s">
        <v>79</v>
      </c>
    </row>
    <row r="45" spans="1:8" x14ac:dyDescent="0.25">
      <c r="A45" s="2" t="s">
        <v>92</v>
      </c>
      <c r="C45" s="2" t="s">
        <v>92</v>
      </c>
      <c r="F45" t="s">
        <v>80</v>
      </c>
      <c r="H45" t="s">
        <v>80</v>
      </c>
    </row>
    <row r="46" spans="1:8" x14ac:dyDescent="0.25">
      <c r="A46" s="2" t="s">
        <v>94</v>
      </c>
      <c r="C46" s="2" t="s">
        <v>94</v>
      </c>
      <c r="F46" t="s">
        <v>82</v>
      </c>
      <c r="H46" t="s">
        <v>82</v>
      </c>
    </row>
    <row r="47" spans="1:8" x14ac:dyDescent="0.25">
      <c r="A47" s="2" t="s">
        <v>95</v>
      </c>
      <c r="C47" s="2" t="s">
        <v>95</v>
      </c>
      <c r="F47" t="s">
        <v>84</v>
      </c>
      <c r="H47" t="s">
        <v>84</v>
      </c>
    </row>
    <row r="48" spans="1:8" x14ac:dyDescent="0.25">
      <c r="A48" s="2" t="s">
        <v>97</v>
      </c>
      <c r="C48" s="2" t="s">
        <v>97</v>
      </c>
      <c r="F48" t="s">
        <v>85</v>
      </c>
      <c r="H48" t="s">
        <v>85</v>
      </c>
    </row>
    <row r="49" spans="1:8" x14ac:dyDescent="0.25">
      <c r="A49" s="2" t="s">
        <v>98</v>
      </c>
      <c r="C49" s="2" t="s">
        <v>98</v>
      </c>
      <c r="F49" t="s">
        <v>87</v>
      </c>
      <c r="H49" t="s">
        <v>87</v>
      </c>
    </row>
    <row r="50" spans="1:8" x14ac:dyDescent="0.25">
      <c r="A50" s="2" t="s">
        <v>99</v>
      </c>
      <c r="C50" s="2" t="s">
        <v>99</v>
      </c>
      <c r="F50" t="s">
        <v>89</v>
      </c>
      <c r="H50" t="s">
        <v>89</v>
      </c>
    </row>
    <row r="51" spans="1:8" x14ac:dyDescent="0.25">
      <c r="A51" s="2" t="s">
        <v>100</v>
      </c>
      <c r="C51" s="2" t="s">
        <v>100</v>
      </c>
      <c r="F51" t="s">
        <v>91</v>
      </c>
      <c r="H51" t="s">
        <v>91</v>
      </c>
    </row>
    <row r="52" spans="1:8" x14ac:dyDescent="0.25">
      <c r="A52" s="2" t="s">
        <v>102</v>
      </c>
      <c r="C52" s="2" t="s">
        <v>102</v>
      </c>
      <c r="F52" t="s">
        <v>92</v>
      </c>
      <c r="H52" t="s">
        <v>92</v>
      </c>
    </row>
    <row r="53" spans="1:8" x14ac:dyDescent="0.25">
      <c r="A53" s="2" t="s">
        <v>103</v>
      </c>
      <c r="C53" s="2" t="s">
        <v>103</v>
      </c>
      <c r="F53" t="s">
        <v>94</v>
      </c>
      <c r="H53" t="s">
        <v>94</v>
      </c>
    </row>
    <row r="54" spans="1:8" x14ac:dyDescent="0.25">
      <c r="A54" s="2" t="s">
        <v>104</v>
      </c>
      <c r="C54" s="2" t="s">
        <v>104</v>
      </c>
      <c r="F54" t="s">
        <v>95</v>
      </c>
      <c r="H54" t="s">
        <v>95</v>
      </c>
    </row>
    <row r="55" spans="1:8" x14ac:dyDescent="0.25">
      <c r="A55" s="2" t="s">
        <v>105</v>
      </c>
      <c r="C55" s="2" t="s">
        <v>105</v>
      </c>
      <c r="F55" t="s">
        <v>97</v>
      </c>
      <c r="H55" t="s">
        <v>97</v>
      </c>
    </row>
    <row r="56" spans="1:8" x14ac:dyDescent="0.25">
      <c r="A56" s="2" t="s">
        <v>106</v>
      </c>
      <c r="C56" s="2" t="s">
        <v>106</v>
      </c>
      <c r="F56" t="s">
        <v>98</v>
      </c>
      <c r="H56" t="s">
        <v>98</v>
      </c>
    </row>
    <row r="57" spans="1:8" x14ac:dyDescent="0.25">
      <c r="A57" s="2" t="s">
        <v>107</v>
      </c>
      <c r="C57" s="2" t="s">
        <v>107</v>
      </c>
      <c r="F57" t="s">
        <v>99</v>
      </c>
      <c r="H57" t="s">
        <v>99</v>
      </c>
    </row>
    <row r="58" spans="1:8" x14ac:dyDescent="0.25">
      <c r="A58" s="2" t="s">
        <v>108</v>
      </c>
      <c r="C58" s="2" t="s">
        <v>108</v>
      </c>
      <c r="F58" t="s">
        <v>100</v>
      </c>
      <c r="H58" t="s">
        <v>100</v>
      </c>
    </row>
    <row r="59" spans="1:8" x14ac:dyDescent="0.25">
      <c r="A59" s="2" t="s">
        <v>109</v>
      </c>
      <c r="C59" s="2" t="s">
        <v>109</v>
      </c>
      <c r="F59" t="s">
        <v>102</v>
      </c>
      <c r="H59" t="s">
        <v>102</v>
      </c>
    </row>
    <row r="60" spans="1:8" x14ac:dyDescent="0.25">
      <c r="A60" s="2" t="s">
        <v>110</v>
      </c>
      <c r="C60" s="2" t="s">
        <v>110</v>
      </c>
      <c r="F60" t="s">
        <v>103</v>
      </c>
      <c r="H60" t="s">
        <v>103</v>
      </c>
    </row>
    <row r="61" spans="1:8" x14ac:dyDescent="0.25">
      <c r="A61" s="2" t="s">
        <v>111</v>
      </c>
      <c r="C61" s="2" t="s">
        <v>111</v>
      </c>
      <c r="F61" t="s">
        <v>104</v>
      </c>
      <c r="H61" t="s">
        <v>104</v>
      </c>
    </row>
    <row r="62" spans="1:8" x14ac:dyDescent="0.25">
      <c r="A62" s="2" t="s">
        <v>112</v>
      </c>
      <c r="C62" s="2" t="s">
        <v>112</v>
      </c>
      <c r="F62" t="s">
        <v>105</v>
      </c>
      <c r="H62" t="s">
        <v>105</v>
      </c>
    </row>
    <row r="63" spans="1:8" x14ac:dyDescent="0.25">
      <c r="A63" s="2" t="s">
        <v>113</v>
      </c>
      <c r="C63" s="2" t="s">
        <v>113</v>
      </c>
      <c r="F63" t="s">
        <v>106</v>
      </c>
      <c r="H63" t="s">
        <v>106</v>
      </c>
    </row>
    <row r="64" spans="1:8" x14ac:dyDescent="0.25">
      <c r="A64" s="2" t="s">
        <v>114</v>
      </c>
      <c r="C64" s="2" t="s">
        <v>114</v>
      </c>
      <c r="F64" t="s">
        <v>107</v>
      </c>
      <c r="H64" t="s">
        <v>107</v>
      </c>
    </row>
    <row r="65" spans="1:8" x14ac:dyDescent="0.25">
      <c r="A65" s="2" t="s">
        <v>115</v>
      </c>
      <c r="C65" s="2" t="s">
        <v>115</v>
      </c>
      <c r="F65" t="s">
        <v>108</v>
      </c>
      <c r="H65" t="s">
        <v>108</v>
      </c>
    </row>
    <row r="66" spans="1:8" x14ac:dyDescent="0.25">
      <c r="A66" s="2" t="s">
        <v>116</v>
      </c>
      <c r="C66" s="2" t="s">
        <v>116</v>
      </c>
      <c r="F66" t="s">
        <v>109</v>
      </c>
      <c r="H66" t="s">
        <v>109</v>
      </c>
    </row>
    <row r="67" spans="1:8" x14ac:dyDescent="0.25">
      <c r="A67" s="2" t="s">
        <v>117</v>
      </c>
      <c r="C67" s="2" t="s">
        <v>117</v>
      </c>
      <c r="F67" t="s">
        <v>110</v>
      </c>
      <c r="H67" t="s">
        <v>110</v>
      </c>
    </row>
    <row r="68" spans="1:8" x14ac:dyDescent="0.25">
      <c r="A68" s="2" t="s">
        <v>118</v>
      </c>
      <c r="C68" s="2" t="s">
        <v>118</v>
      </c>
      <c r="F68" t="s">
        <v>111</v>
      </c>
      <c r="H68" t="s">
        <v>111</v>
      </c>
    </row>
    <row r="69" spans="1:8" x14ac:dyDescent="0.25">
      <c r="A69" s="2" t="s">
        <v>119</v>
      </c>
      <c r="C69" s="2" t="s">
        <v>119</v>
      </c>
      <c r="F69" t="s">
        <v>112</v>
      </c>
      <c r="H69" t="s">
        <v>112</v>
      </c>
    </row>
    <row r="70" spans="1:8" x14ac:dyDescent="0.25">
      <c r="A70" s="2" t="s">
        <v>120</v>
      </c>
      <c r="C70" s="2" t="s">
        <v>120</v>
      </c>
      <c r="F70" t="s">
        <v>113</v>
      </c>
      <c r="H70" t="s">
        <v>113</v>
      </c>
    </row>
    <row r="71" spans="1:8" x14ac:dyDescent="0.25">
      <c r="A71" s="2" t="s">
        <v>121</v>
      </c>
      <c r="C71" s="2" t="s">
        <v>121</v>
      </c>
      <c r="F71" t="s">
        <v>114</v>
      </c>
      <c r="H71" t="s">
        <v>114</v>
      </c>
    </row>
    <row r="72" spans="1:8" x14ac:dyDescent="0.25">
      <c r="A72" s="2" t="s">
        <v>123</v>
      </c>
      <c r="C72" s="2" t="s">
        <v>123</v>
      </c>
      <c r="F72" t="s">
        <v>115</v>
      </c>
      <c r="H72" t="s">
        <v>115</v>
      </c>
    </row>
    <row r="73" spans="1:8" x14ac:dyDescent="0.25">
      <c r="A73" s="2" t="s">
        <v>125</v>
      </c>
      <c r="C73" s="2" t="s">
        <v>125</v>
      </c>
      <c r="F73" t="s">
        <v>116</v>
      </c>
      <c r="H73" t="s">
        <v>116</v>
      </c>
    </row>
    <row r="74" spans="1:8" x14ac:dyDescent="0.25">
      <c r="A74" s="2" t="s">
        <v>126</v>
      </c>
      <c r="C74" s="2" t="s">
        <v>126</v>
      </c>
      <c r="F74" t="s">
        <v>117</v>
      </c>
      <c r="H74" t="s">
        <v>117</v>
      </c>
    </row>
    <row r="75" spans="1:8" x14ac:dyDescent="0.25">
      <c r="A75" s="2" t="s">
        <v>127</v>
      </c>
      <c r="C75" s="2" t="s">
        <v>127</v>
      </c>
      <c r="F75" t="s">
        <v>118</v>
      </c>
      <c r="H75" t="s">
        <v>118</v>
      </c>
    </row>
    <row r="76" spans="1:8" x14ac:dyDescent="0.25">
      <c r="A76" s="2" t="s">
        <v>129</v>
      </c>
      <c r="C76" s="2" t="s">
        <v>129</v>
      </c>
      <c r="F76" t="s">
        <v>119</v>
      </c>
      <c r="H76" t="s">
        <v>119</v>
      </c>
    </row>
    <row r="77" spans="1:8" x14ac:dyDescent="0.25">
      <c r="A77" s="2" t="s">
        <v>131</v>
      </c>
      <c r="C77" s="2" t="s">
        <v>131</v>
      </c>
      <c r="F77" t="s">
        <v>120</v>
      </c>
      <c r="H77" t="s">
        <v>120</v>
      </c>
    </row>
    <row r="78" spans="1:8" x14ac:dyDescent="0.25">
      <c r="A78" s="2" t="s">
        <v>132</v>
      </c>
      <c r="C78" s="2" t="s">
        <v>132</v>
      </c>
      <c r="F78" t="s">
        <v>121</v>
      </c>
      <c r="H78" t="s">
        <v>121</v>
      </c>
    </row>
    <row r="79" spans="1:8" x14ac:dyDescent="0.25">
      <c r="A79" s="2" t="s">
        <v>134</v>
      </c>
      <c r="C79" s="2" t="s">
        <v>134</v>
      </c>
      <c r="F79" t="s">
        <v>123</v>
      </c>
      <c r="H79" t="s">
        <v>123</v>
      </c>
    </row>
    <row r="80" spans="1:8" x14ac:dyDescent="0.25">
      <c r="A80" s="2" t="s">
        <v>136</v>
      </c>
      <c r="C80" s="2" t="s">
        <v>136</v>
      </c>
      <c r="F80" t="s">
        <v>125</v>
      </c>
      <c r="H80" t="s">
        <v>125</v>
      </c>
    </row>
    <row r="81" spans="1:8" x14ac:dyDescent="0.25">
      <c r="A81" s="2" t="s">
        <v>138</v>
      </c>
      <c r="C81" s="2" t="s">
        <v>138</v>
      </c>
      <c r="F81" t="s">
        <v>126</v>
      </c>
      <c r="H81" t="s">
        <v>126</v>
      </c>
    </row>
    <row r="82" spans="1:8" x14ac:dyDescent="0.25">
      <c r="A82" s="2" t="s">
        <v>139</v>
      </c>
      <c r="C82" s="2" t="s">
        <v>139</v>
      </c>
      <c r="F82" t="s">
        <v>127</v>
      </c>
      <c r="H82" t="s">
        <v>127</v>
      </c>
    </row>
    <row r="83" spans="1:8" x14ac:dyDescent="0.25">
      <c r="A83" s="2" t="s">
        <v>140</v>
      </c>
      <c r="C83" s="2" t="s">
        <v>140</v>
      </c>
      <c r="F83" t="s">
        <v>129</v>
      </c>
      <c r="H83" t="s">
        <v>129</v>
      </c>
    </row>
    <row r="84" spans="1:8" x14ac:dyDescent="0.25">
      <c r="A84" s="2" t="s">
        <v>142</v>
      </c>
      <c r="C84" s="2" t="s">
        <v>142</v>
      </c>
      <c r="F84" t="s">
        <v>131</v>
      </c>
      <c r="H84" t="s">
        <v>131</v>
      </c>
    </row>
    <row r="85" spans="1:8" x14ac:dyDescent="0.25">
      <c r="A85" s="2" t="s">
        <v>143</v>
      </c>
      <c r="C85" s="2" t="s">
        <v>143</v>
      </c>
      <c r="F85" t="s">
        <v>132</v>
      </c>
      <c r="H85" t="s">
        <v>132</v>
      </c>
    </row>
    <row r="86" spans="1:8" x14ac:dyDescent="0.25">
      <c r="A86" s="2" t="s">
        <v>144</v>
      </c>
      <c r="C86" s="2" t="s">
        <v>144</v>
      </c>
      <c r="F86" t="s">
        <v>134</v>
      </c>
      <c r="H86" t="s">
        <v>134</v>
      </c>
    </row>
    <row r="87" spans="1:8" x14ac:dyDescent="0.25">
      <c r="A87" s="2" t="s">
        <v>146</v>
      </c>
      <c r="C87" s="2" t="s">
        <v>146</v>
      </c>
      <c r="F87" t="s">
        <v>136</v>
      </c>
      <c r="H87" t="s">
        <v>136</v>
      </c>
    </row>
    <row r="88" spans="1:8" x14ac:dyDescent="0.25">
      <c r="A88" s="2" t="s">
        <v>147</v>
      </c>
      <c r="C88" s="2" t="s">
        <v>147</v>
      </c>
      <c r="F88" t="s">
        <v>138</v>
      </c>
      <c r="H88" t="s">
        <v>138</v>
      </c>
    </row>
    <row r="89" spans="1:8" x14ac:dyDescent="0.25">
      <c r="A89" s="2" t="s">
        <v>148</v>
      </c>
      <c r="C89" s="2" t="s">
        <v>148</v>
      </c>
      <c r="F89" t="s">
        <v>139</v>
      </c>
      <c r="H89" t="s">
        <v>139</v>
      </c>
    </row>
    <row r="90" spans="1:8" x14ac:dyDescent="0.25">
      <c r="A90" s="2" t="s">
        <v>150</v>
      </c>
      <c r="C90" s="2" t="s">
        <v>150</v>
      </c>
      <c r="F90" t="s">
        <v>140</v>
      </c>
      <c r="H90" t="s">
        <v>140</v>
      </c>
    </row>
    <row r="91" spans="1:8" x14ac:dyDescent="0.25">
      <c r="A91" s="2" t="s">
        <v>151</v>
      </c>
      <c r="C91" s="2" t="s">
        <v>151</v>
      </c>
      <c r="F91" t="s">
        <v>142</v>
      </c>
      <c r="H91" t="s">
        <v>142</v>
      </c>
    </row>
    <row r="92" spans="1:8" x14ac:dyDescent="0.25">
      <c r="A92" s="2" t="s">
        <v>152</v>
      </c>
      <c r="C92" s="2" t="s">
        <v>152</v>
      </c>
      <c r="F92" t="s">
        <v>143</v>
      </c>
      <c r="H92" t="s">
        <v>143</v>
      </c>
    </row>
    <row r="93" spans="1:8" x14ac:dyDescent="0.25">
      <c r="A93" s="2" t="s">
        <v>153</v>
      </c>
      <c r="C93" s="2" t="s">
        <v>153</v>
      </c>
      <c r="F93" t="s">
        <v>144</v>
      </c>
      <c r="H93" t="s">
        <v>144</v>
      </c>
    </row>
    <row r="94" spans="1:8" x14ac:dyDescent="0.25">
      <c r="A94" s="2" t="s">
        <v>155</v>
      </c>
      <c r="C94" s="2" t="s">
        <v>155</v>
      </c>
      <c r="F94" t="s">
        <v>146</v>
      </c>
      <c r="H94" t="s">
        <v>146</v>
      </c>
    </row>
    <row r="95" spans="1:8" x14ac:dyDescent="0.25">
      <c r="A95" s="2" t="s">
        <v>157</v>
      </c>
      <c r="C95" s="2" t="s">
        <v>157</v>
      </c>
      <c r="F95" t="s">
        <v>147</v>
      </c>
      <c r="H95" t="s">
        <v>147</v>
      </c>
    </row>
    <row r="96" spans="1:8" x14ac:dyDescent="0.25">
      <c r="A96" s="2" t="s">
        <v>665</v>
      </c>
      <c r="C96" s="2" t="s">
        <v>665</v>
      </c>
      <c r="F96" t="s">
        <v>148</v>
      </c>
      <c r="H96" t="s">
        <v>148</v>
      </c>
    </row>
    <row r="97" spans="1:8" x14ac:dyDescent="0.25">
      <c r="A97" s="2" t="s">
        <v>163</v>
      </c>
      <c r="C97" s="2" t="s">
        <v>163</v>
      </c>
      <c r="F97" t="s">
        <v>150</v>
      </c>
      <c r="H97" t="s">
        <v>150</v>
      </c>
    </row>
    <row r="98" spans="1:8" x14ac:dyDescent="0.25">
      <c r="A98" s="2" t="s">
        <v>164</v>
      </c>
      <c r="C98" s="2" t="s">
        <v>164</v>
      </c>
      <c r="F98" t="s">
        <v>151</v>
      </c>
      <c r="H98" t="s">
        <v>151</v>
      </c>
    </row>
    <row r="99" spans="1:8" x14ac:dyDescent="0.25">
      <c r="A99" s="2" t="s">
        <v>165</v>
      </c>
      <c r="C99" s="2" t="s">
        <v>165</v>
      </c>
      <c r="F99" t="s">
        <v>152</v>
      </c>
      <c r="H99" t="s">
        <v>152</v>
      </c>
    </row>
    <row r="100" spans="1:8" x14ac:dyDescent="0.25">
      <c r="A100" s="2" t="s">
        <v>166</v>
      </c>
      <c r="C100" s="2" t="s">
        <v>166</v>
      </c>
      <c r="F100" t="s">
        <v>153</v>
      </c>
      <c r="H100" t="s">
        <v>153</v>
      </c>
    </row>
    <row r="101" spans="1:8" x14ac:dyDescent="0.25">
      <c r="A101" s="2" t="s">
        <v>167</v>
      </c>
      <c r="C101" s="2" t="s">
        <v>167</v>
      </c>
      <c r="F101" t="s">
        <v>155</v>
      </c>
      <c r="H101" t="s">
        <v>155</v>
      </c>
    </row>
    <row r="102" spans="1:8" x14ac:dyDescent="0.25">
      <c r="A102" s="2" t="s">
        <v>168</v>
      </c>
      <c r="C102" s="2" t="s">
        <v>168</v>
      </c>
      <c r="F102" t="s">
        <v>157</v>
      </c>
      <c r="H102" t="s">
        <v>157</v>
      </c>
    </row>
    <row r="103" spans="1:8" x14ac:dyDescent="0.25">
      <c r="A103" s="2" t="s">
        <v>169</v>
      </c>
      <c r="C103" s="2" t="s">
        <v>169</v>
      </c>
      <c r="F103" t="s">
        <v>159</v>
      </c>
      <c r="H103" t="s">
        <v>159</v>
      </c>
    </row>
    <row r="104" spans="1:8" x14ac:dyDescent="0.25">
      <c r="A104" s="2" t="s">
        <v>170</v>
      </c>
      <c r="C104" s="2" t="s">
        <v>170</v>
      </c>
      <c r="F104" t="s">
        <v>160</v>
      </c>
      <c r="H104" t="s">
        <v>160</v>
      </c>
    </row>
    <row r="105" spans="1:8" x14ac:dyDescent="0.25">
      <c r="A105" s="2" t="s">
        <v>171</v>
      </c>
      <c r="C105" s="2" t="s">
        <v>171</v>
      </c>
      <c r="F105" t="s">
        <v>161</v>
      </c>
      <c r="H105" t="s">
        <v>161</v>
      </c>
    </row>
    <row r="106" spans="1:8" x14ac:dyDescent="0.25">
      <c r="A106" s="2" t="s">
        <v>173</v>
      </c>
      <c r="C106" s="2" t="s">
        <v>173</v>
      </c>
      <c r="F106" t="s">
        <v>163</v>
      </c>
      <c r="H106" t="s">
        <v>163</v>
      </c>
    </row>
    <row r="107" spans="1:8" x14ac:dyDescent="0.25">
      <c r="A107" s="2" t="s">
        <v>174</v>
      </c>
      <c r="C107" s="2" t="s">
        <v>174</v>
      </c>
      <c r="F107" t="s">
        <v>164</v>
      </c>
      <c r="H107" t="s">
        <v>164</v>
      </c>
    </row>
    <row r="108" spans="1:8" x14ac:dyDescent="0.25">
      <c r="A108" s="2" t="s">
        <v>175</v>
      </c>
      <c r="C108" s="2" t="s">
        <v>175</v>
      </c>
      <c r="F108" t="s">
        <v>165</v>
      </c>
      <c r="H108" t="s">
        <v>165</v>
      </c>
    </row>
    <row r="109" spans="1:8" x14ac:dyDescent="0.25">
      <c r="A109" s="2" t="s">
        <v>176</v>
      </c>
      <c r="C109" s="2" t="s">
        <v>176</v>
      </c>
      <c r="F109" t="s">
        <v>166</v>
      </c>
      <c r="H109" t="s">
        <v>166</v>
      </c>
    </row>
    <row r="110" spans="1:8" x14ac:dyDescent="0.25">
      <c r="A110" s="2" t="s">
        <v>177</v>
      </c>
      <c r="C110" s="2" t="s">
        <v>177</v>
      </c>
      <c r="F110" t="s">
        <v>167</v>
      </c>
      <c r="H110" t="s">
        <v>167</v>
      </c>
    </row>
    <row r="111" spans="1:8" x14ac:dyDescent="0.25">
      <c r="A111" s="2" t="s">
        <v>178</v>
      </c>
      <c r="C111" s="2" t="s">
        <v>178</v>
      </c>
      <c r="F111" t="s">
        <v>168</v>
      </c>
      <c r="H111" t="s">
        <v>168</v>
      </c>
    </row>
    <row r="112" spans="1:8" x14ac:dyDescent="0.25">
      <c r="A112" s="2" t="s">
        <v>179</v>
      </c>
      <c r="C112" s="2" t="s">
        <v>179</v>
      </c>
      <c r="F112" t="s">
        <v>169</v>
      </c>
      <c r="H112" t="s">
        <v>169</v>
      </c>
    </row>
    <row r="113" spans="1:8" x14ac:dyDescent="0.25">
      <c r="A113" s="2" t="s">
        <v>181</v>
      </c>
      <c r="C113" s="2" t="s">
        <v>181</v>
      </c>
      <c r="F113" t="s">
        <v>170</v>
      </c>
      <c r="H113" t="s">
        <v>170</v>
      </c>
    </row>
    <row r="114" spans="1:8" x14ac:dyDescent="0.25">
      <c r="A114" s="2" t="s">
        <v>182</v>
      </c>
      <c r="C114" s="2" t="s">
        <v>182</v>
      </c>
      <c r="F114" t="s">
        <v>171</v>
      </c>
      <c r="H114" t="s">
        <v>171</v>
      </c>
    </row>
    <row r="115" spans="1:8" x14ac:dyDescent="0.25">
      <c r="A115" s="2" t="s">
        <v>183</v>
      </c>
      <c r="C115" s="2" t="s">
        <v>183</v>
      </c>
      <c r="F115" t="s">
        <v>173</v>
      </c>
      <c r="H115" t="s">
        <v>173</v>
      </c>
    </row>
    <row r="116" spans="1:8" x14ac:dyDescent="0.25">
      <c r="A116" s="2" t="s">
        <v>185</v>
      </c>
      <c r="C116" s="2" t="s">
        <v>185</v>
      </c>
      <c r="F116" t="s">
        <v>174</v>
      </c>
      <c r="H116" t="s">
        <v>174</v>
      </c>
    </row>
    <row r="117" spans="1:8" x14ac:dyDescent="0.25">
      <c r="A117" s="2" t="s">
        <v>186</v>
      </c>
      <c r="C117" s="2" t="s">
        <v>186</v>
      </c>
      <c r="F117" t="s">
        <v>175</v>
      </c>
      <c r="H117" t="s">
        <v>175</v>
      </c>
    </row>
    <row r="118" spans="1:8" x14ac:dyDescent="0.25">
      <c r="A118" s="2" t="s">
        <v>187</v>
      </c>
      <c r="C118" s="2" t="s">
        <v>187</v>
      </c>
      <c r="F118" t="s">
        <v>176</v>
      </c>
      <c r="H118" t="s">
        <v>176</v>
      </c>
    </row>
    <row r="119" spans="1:8" x14ac:dyDescent="0.25">
      <c r="A119" s="2" t="s">
        <v>188</v>
      </c>
      <c r="C119" s="2" t="s">
        <v>188</v>
      </c>
      <c r="F119" t="s">
        <v>177</v>
      </c>
      <c r="H119" t="s">
        <v>177</v>
      </c>
    </row>
    <row r="120" spans="1:8" x14ac:dyDescent="0.25">
      <c r="A120" s="2" t="s">
        <v>190</v>
      </c>
      <c r="C120" s="2" t="s">
        <v>190</v>
      </c>
      <c r="F120" t="s">
        <v>178</v>
      </c>
      <c r="H120" t="s">
        <v>178</v>
      </c>
    </row>
    <row r="121" spans="1:8" x14ac:dyDescent="0.25">
      <c r="A121" s="2" t="s">
        <v>192</v>
      </c>
      <c r="C121" s="2" t="s">
        <v>192</v>
      </c>
      <c r="F121" t="s">
        <v>179</v>
      </c>
      <c r="H121" t="s">
        <v>179</v>
      </c>
    </row>
    <row r="122" spans="1:8" x14ac:dyDescent="0.25">
      <c r="A122" s="2" t="s">
        <v>194</v>
      </c>
      <c r="C122" s="2" t="s">
        <v>194</v>
      </c>
      <c r="F122" t="s">
        <v>181</v>
      </c>
      <c r="H122" t="s">
        <v>181</v>
      </c>
    </row>
    <row r="123" spans="1:8" x14ac:dyDescent="0.25">
      <c r="A123" s="2" t="s">
        <v>195</v>
      </c>
      <c r="C123" s="2" t="s">
        <v>195</v>
      </c>
      <c r="F123" t="s">
        <v>182</v>
      </c>
      <c r="H123" t="s">
        <v>182</v>
      </c>
    </row>
    <row r="124" spans="1:8" x14ac:dyDescent="0.25">
      <c r="A124" s="2" t="s">
        <v>196</v>
      </c>
      <c r="C124" s="2" t="s">
        <v>196</v>
      </c>
      <c r="F124" t="s">
        <v>183</v>
      </c>
      <c r="H124" t="s">
        <v>183</v>
      </c>
    </row>
    <row r="125" spans="1:8" x14ac:dyDescent="0.25">
      <c r="A125" s="2" t="s">
        <v>193</v>
      </c>
      <c r="C125" s="2" t="s">
        <v>193</v>
      </c>
      <c r="F125" t="s">
        <v>185</v>
      </c>
      <c r="H125" t="s">
        <v>185</v>
      </c>
    </row>
    <row r="126" spans="1:8" x14ac:dyDescent="0.25">
      <c r="A126" s="2" t="s">
        <v>197</v>
      </c>
      <c r="C126" s="2" t="s">
        <v>197</v>
      </c>
      <c r="F126" t="s">
        <v>186</v>
      </c>
      <c r="H126" t="s">
        <v>186</v>
      </c>
    </row>
    <row r="127" spans="1:8" x14ac:dyDescent="0.25">
      <c r="A127" s="2" t="s">
        <v>198</v>
      </c>
      <c r="C127" s="2" t="s">
        <v>198</v>
      </c>
      <c r="F127" t="s">
        <v>187</v>
      </c>
      <c r="H127" t="s">
        <v>187</v>
      </c>
    </row>
    <row r="128" spans="1:8" x14ac:dyDescent="0.25">
      <c r="A128" s="2" t="s">
        <v>199</v>
      </c>
      <c r="C128" s="2" t="s">
        <v>199</v>
      </c>
      <c r="F128" t="s">
        <v>188</v>
      </c>
      <c r="H128" t="s">
        <v>188</v>
      </c>
    </row>
    <row r="129" spans="1:8" x14ac:dyDescent="0.25">
      <c r="A129" s="2" t="s">
        <v>201</v>
      </c>
      <c r="C129" s="2" t="s">
        <v>201</v>
      </c>
      <c r="F129" t="s">
        <v>190</v>
      </c>
      <c r="H129" t="s">
        <v>190</v>
      </c>
    </row>
    <row r="130" spans="1:8" x14ac:dyDescent="0.25">
      <c r="A130" s="2" t="s">
        <v>202</v>
      </c>
      <c r="C130" s="2" t="s">
        <v>202</v>
      </c>
      <c r="F130" t="s">
        <v>192</v>
      </c>
      <c r="H130" t="s">
        <v>192</v>
      </c>
    </row>
    <row r="131" spans="1:8" x14ac:dyDescent="0.25">
      <c r="A131" s="2" t="s">
        <v>204</v>
      </c>
      <c r="C131" s="2" t="s">
        <v>204</v>
      </c>
      <c r="F131" t="s">
        <v>194</v>
      </c>
      <c r="H131" t="s">
        <v>194</v>
      </c>
    </row>
    <row r="132" spans="1:8" x14ac:dyDescent="0.25">
      <c r="A132" s="2" t="s">
        <v>206</v>
      </c>
      <c r="C132" s="2" t="s">
        <v>206</v>
      </c>
      <c r="F132" t="s">
        <v>195</v>
      </c>
      <c r="H132" t="s">
        <v>195</v>
      </c>
    </row>
    <row r="133" spans="1:8" x14ac:dyDescent="0.25">
      <c r="A133" s="2" t="s">
        <v>207</v>
      </c>
      <c r="C133" s="2" t="s">
        <v>207</v>
      </c>
      <c r="F133" t="s">
        <v>196</v>
      </c>
      <c r="H133" t="s">
        <v>196</v>
      </c>
    </row>
    <row r="134" spans="1:8" x14ac:dyDescent="0.25">
      <c r="A134" s="2" t="s">
        <v>208</v>
      </c>
      <c r="C134" s="2" t="s">
        <v>208</v>
      </c>
      <c r="F134" t="s">
        <v>193</v>
      </c>
      <c r="H134" t="s">
        <v>193</v>
      </c>
    </row>
    <row r="135" spans="1:8" x14ac:dyDescent="0.25">
      <c r="A135" s="2" t="s">
        <v>210</v>
      </c>
      <c r="C135" s="2" t="s">
        <v>210</v>
      </c>
      <c r="F135" t="s">
        <v>197</v>
      </c>
      <c r="H135" t="s">
        <v>197</v>
      </c>
    </row>
    <row r="136" spans="1:8" x14ac:dyDescent="0.25">
      <c r="A136" s="2" t="s">
        <v>212</v>
      </c>
      <c r="C136" s="2" t="s">
        <v>212</v>
      </c>
      <c r="F136" t="s">
        <v>198</v>
      </c>
      <c r="H136" t="s">
        <v>198</v>
      </c>
    </row>
    <row r="137" spans="1:8" x14ac:dyDescent="0.25">
      <c r="A137" s="2" t="s">
        <v>214</v>
      </c>
      <c r="C137" s="2" t="s">
        <v>214</v>
      </c>
      <c r="F137" t="s">
        <v>199</v>
      </c>
      <c r="H137" t="s">
        <v>199</v>
      </c>
    </row>
    <row r="138" spans="1:8" x14ac:dyDescent="0.25">
      <c r="A138" s="2" t="s">
        <v>215</v>
      </c>
      <c r="C138" s="2" t="s">
        <v>215</v>
      </c>
      <c r="F138" t="s">
        <v>201</v>
      </c>
      <c r="H138" t="s">
        <v>201</v>
      </c>
    </row>
    <row r="139" spans="1:8" x14ac:dyDescent="0.25">
      <c r="A139" s="2" t="s">
        <v>216</v>
      </c>
      <c r="C139" s="2" t="s">
        <v>216</v>
      </c>
      <c r="F139" t="s">
        <v>202</v>
      </c>
      <c r="H139" t="s">
        <v>202</v>
      </c>
    </row>
    <row r="140" spans="1:8" x14ac:dyDescent="0.25">
      <c r="A140" s="2" t="s">
        <v>217</v>
      </c>
      <c r="C140" s="2" t="s">
        <v>217</v>
      </c>
      <c r="F140" t="s">
        <v>204</v>
      </c>
      <c r="H140" t="s">
        <v>204</v>
      </c>
    </row>
    <row r="141" spans="1:8" x14ac:dyDescent="0.25">
      <c r="A141" s="2" t="s">
        <v>221</v>
      </c>
      <c r="C141" s="2" t="s">
        <v>221</v>
      </c>
      <c r="F141" t="s">
        <v>206</v>
      </c>
      <c r="H141" t="s">
        <v>206</v>
      </c>
    </row>
    <row r="142" spans="1:8" x14ac:dyDescent="0.25">
      <c r="A142" s="2" t="s">
        <v>223</v>
      </c>
      <c r="C142" s="2" t="s">
        <v>223</v>
      </c>
      <c r="F142" t="s">
        <v>207</v>
      </c>
      <c r="H142" t="s">
        <v>207</v>
      </c>
    </row>
    <row r="143" spans="1:8" x14ac:dyDescent="0.25">
      <c r="A143" s="2" t="s">
        <v>225</v>
      </c>
      <c r="C143" s="2" t="s">
        <v>225</v>
      </c>
      <c r="F143" t="s">
        <v>208</v>
      </c>
      <c r="H143" t="s">
        <v>208</v>
      </c>
    </row>
    <row r="144" spans="1:8" x14ac:dyDescent="0.25">
      <c r="A144" s="2" t="s">
        <v>226</v>
      </c>
      <c r="C144" s="2" t="s">
        <v>226</v>
      </c>
      <c r="F144" t="s">
        <v>210</v>
      </c>
      <c r="H144" t="s">
        <v>210</v>
      </c>
    </row>
    <row r="145" spans="1:8" x14ac:dyDescent="0.25">
      <c r="A145" s="2" t="s">
        <v>228</v>
      </c>
      <c r="C145" s="2" t="s">
        <v>228</v>
      </c>
      <c r="F145" t="s">
        <v>212</v>
      </c>
      <c r="H145" t="s">
        <v>212</v>
      </c>
    </row>
    <row r="146" spans="1:8" x14ac:dyDescent="0.25">
      <c r="A146" s="2" t="s">
        <v>230</v>
      </c>
      <c r="C146" s="2" t="s">
        <v>230</v>
      </c>
      <c r="F146" t="s">
        <v>214</v>
      </c>
      <c r="H146" t="s">
        <v>214</v>
      </c>
    </row>
    <row r="147" spans="1:8" x14ac:dyDescent="0.25">
      <c r="A147" s="2" t="s">
        <v>232</v>
      </c>
      <c r="C147" s="2" t="s">
        <v>232</v>
      </c>
      <c r="F147" t="s">
        <v>215</v>
      </c>
      <c r="H147" t="s">
        <v>215</v>
      </c>
    </row>
    <row r="148" spans="1:8" x14ac:dyDescent="0.25">
      <c r="A148" s="2" t="s">
        <v>233</v>
      </c>
      <c r="C148" s="2" t="s">
        <v>233</v>
      </c>
      <c r="F148" t="s">
        <v>216</v>
      </c>
      <c r="H148" t="s">
        <v>216</v>
      </c>
    </row>
    <row r="149" spans="1:8" x14ac:dyDescent="0.25">
      <c r="A149" s="2" t="s">
        <v>234</v>
      </c>
      <c r="C149" s="2" t="s">
        <v>234</v>
      </c>
      <c r="F149" t="s">
        <v>217</v>
      </c>
      <c r="H149" t="s">
        <v>217</v>
      </c>
    </row>
    <row r="150" spans="1:8" x14ac:dyDescent="0.25">
      <c r="A150" s="2" t="s">
        <v>235</v>
      </c>
      <c r="C150" s="2" t="s">
        <v>235</v>
      </c>
      <c r="F150" t="s">
        <v>219</v>
      </c>
      <c r="H150" t="s">
        <v>219</v>
      </c>
    </row>
    <row r="151" spans="1:8" x14ac:dyDescent="0.25">
      <c r="A151" s="2" t="s">
        <v>665</v>
      </c>
      <c r="C151" s="2"/>
      <c r="F151" t="s">
        <v>221</v>
      </c>
      <c r="H151" t="s">
        <v>221</v>
      </c>
    </row>
    <row r="152" spans="1:8" x14ac:dyDescent="0.25">
      <c r="A152" s="2" t="s">
        <v>239</v>
      </c>
      <c r="C152" s="2" t="s">
        <v>239</v>
      </c>
      <c r="F152" t="s">
        <v>223</v>
      </c>
      <c r="H152" t="s">
        <v>223</v>
      </c>
    </row>
    <row r="153" spans="1:8" x14ac:dyDescent="0.25">
      <c r="A153" s="2" t="s">
        <v>240</v>
      </c>
      <c r="C153" s="2" t="s">
        <v>240</v>
      </c>
      <c r="F153" t="s">
        <v>225</v>
      </c>
      <c r="H153" t="s">
        <v>225</v>
      </c>
    </row>
    <row r="154" spans="1:8" x14ac:dyDescent="0.25">
      <c r="A154" s="2" t="s">
        <v>241</v>
      </c>
      <c r="C154" s="2" t="s">
        <v>241</v>
      </c>
      <c r="F154" t="s">
        <v>226</v>
      </c>
      <c r="H154" t="s">
        <v>226</v>
      </c>
    </row>
    <row r="155" spans="1:8" x14ac:dyDescent="0.25">
      <c r="A155" s="2" t="s">
        <v>242</v>
      </c>
      <c r="C155" s="2" t="s">
        <v>242</v>
      </c>
      <c r="F155" t="s">
        <v>228</v>
      </c>
      <c r="H155" t="s">
        <v>228</v>
      </c>
    </row>
    <row r="156" spans="1:8" x14ac:dyDescent="0.25">
      <c r="A156" s="2" t="s">
        <v>244</v>
      </c>
      <c r="C156" s="2" t="s">
        <v>244</v>
      </c>
      <c r="F156" t="s">
        <v>230</v>
      </c>
      <c r="H156" t="s">
        <v>230</v>
      </c>
    </row>
    <row r="157" spans="1:8" x14ac:dyDescent="0.25">
      <c r="A157" s="2" t="s">
        <v>248</v>
      </c>
      <c r="C157" s="2" t="s">
        <v>248</v>
      </c>
      <c r="F157" t="s">
        <v>232</v>
      </c>
      <c r="H157" t="s">
        <v>232</v>
      </c>
    </row>
    <row r="158" spans="1:8" x14ac:dyDescent="0.25">
      <c r="A158" s="2" t="s">
        <v>254</v>
      </c>
      <c r="C158" s="2" t="s">
        <v>254</v>
      </c>
      <c r="F158" t="s">
        <v>233</v>
      </c>
      <c r="H158" t="s">
        <v>233</v>
      </c>
    </row>
    <row r="159" spans="1:8" x14ac:dyDescent="0.25">
      <c r="A159" s="2" t="s">
        <v>256</v>
      </c>
      <c r="C159" s="2" t="s">
        <v>256</v>
      </c>
      <c r="F159" t="s">
        <v>234</v>
      </c>
      <c r="H159" t="s">
        <v>234</v>
      </c>
    </row>
    <row r="160" spans="1:8" x14ac:dyDescent="0.25">
      <c r="A160" s="2" t="s">
        <v>258</v>
      </c>
      <c r="C160" s="2" t="s">
        <v>258</v>
      </c>
      <c r="F160" t="s">
        <v>235</v>
      </c>
      <c r="H160" t="s">
        <v>235</v>
      </c>
    </row>
    <row r="161" spans="1:8" x14ac:dyDescent="0.25">
      <c r="A161" s="2" t="s">
        <v>260</v>
      </c>
      <c r="C161" s="2" t="s">
        <v>260</v>
      </c>
      <c r="F161" t="s">
        <v>237</v>
      </c>
      <c r="H161" t="s">
        <v>237</v>
      </c>
    </row>
    <row r="162" spans="1:8" x14ac:dyDescent="0.25">
      <c r="A162" s="2" t="s">
        <v>261</v>
      </c>
      <c r="C162" s="2" t="s">
        <v>261</v>
      </c>
      <c r="F162" t="s">
        <v>239</v>
      </c>
      <c r="H162" t="s">
        <v>239</v>
      </c>
    </row>
    <row r="163" spans="1:8" x14ac:dyDescent="0.25">
      <c r="A163" s="2" t="s">
        <v>263</v>
      </c>
      <c r="C163" s="2" t="s">
        <v>263</v>
      </c>
      <c r="F163" t="s">
        <v>240</v>
      </c>
      <c r="H163" t="s">
        <v>240</v>
      </c>
    </row>
    <row r="164" spans="1:8" x14ac:dyDescent="0.25">
      <c r="A164" s="2" t="s">
        <v>264</v>
      </c>
      <c r="C164" s="2" t="s">
        <v>264</v>
      </c>
      <c r="F164" t="s">
        <v>241</v>
      </c>
      <c r="H164" t="s">
        <v>241</v>
      </c>
    </row>
    <row r="165" spans="1:8" x14ac:dyDescent="0.25">
      <c r="A165" s="2" t="s">
        <v>266</v>
      </c>
      <c r="C165" s="2" t="s">
        <v>266</v>
      </c>
      <c r="F165" t="s">
        <v>242</v>
      </c>
      <c r="H165" t="s">
        <v>242</v>
      </c>
    </row>
    <row r="166" spans="1:8" x14ac:dyDescent="0.25">
      <c r="A166" s="2" t="s">
        <v>268</v>
      </c>
      <c r="C166" s="2" t="s">
        <v>268</v>
      </c>
      <c r="F166" t="s">
        <v>244</v>
      </c>
      <c r="H166" t="s">
        <v>244</v>
      </c>
    </row>
    <row r="167" spans="1:8" x14ac:dyDescent="0.25">
      <c r="A167" s="2" t="s">
        <v>269</v>
      </c>
      <c r="C167" s="2" t="s">
        <v>269</v>
      </c>
      <c r="F167" t="s">
        <v>246</v>
      </c>
      <c r="H167" t="s">
        <v>246</v>
      </c>
    </row>
    <row r="168" spans="1:8" x14ac:dyDescent="0.25">
      <c r="A168" s="2" t="s">
        <v>270</v>
      </c>
      <c r="C168" s="2" t="s">
        <v>270</v>
      </c>
      <c r="F168" t="s">
        <v>248</v>
      </c>
      <c r="H168" t="s">
        <v>248</v>
      </c>
    </row>
    <row r="169" spans="1:8" x14ac:dyDescent="0.25">
      <c r="A169" s="2" t="s">
        <v>271</v>
      </c>
      <c r="C169" s="2" t="s">
        <v>271</v>
      </c>
      <c r="F169" t="s">
        <v>250</v>
      </c>
      <c r="H169" t="s">
        <v>250</v>
      </c>
    </row>
    <row r="170" spans="1:8" x14ac:dyDescent="0.25">
      <c r="A170" s="2" t="s">
        <v>273</v>
      </c>
      <c r="C170" s="2" t="s">
        <v>273</v>
      </c>
      <c r="F170" t="s">
        <v>252</v>
      </c>
      <c r="H170" t="s">
        <v>252</v>
      </c>
    </row>
    <row r="171" spans="1:8" x14ac:dyDescent="0.25">
      <c r="A171" s="2" t="s">
        <v>274</v>
      </c>
      <c r="C171" s="2" t="s">
        <v>274</v>
      </c>
      <c r="F171" t="s">
        <v>254</v>
      </c>
      <c r="H171" t="s">
        <v>254</v>
      </c>
    </row>
    <row r="172" spans="1:8" x14ac:dyDescent="0.25">
      <c r="A172" s="2" t="s">
        <v>276</v>
      </c>
      <c r="C172" s="2" t="s">
        <v>276</v>
      </c>
      <c r="F172" t="s">
        <v>256</v>
      </c>
      <c r="H172" t="s">
        <v>256</v>
      </c>
    </row>
    <row r="173" spans="1:8" x14ac:dyDescent="0.25">
      <c r="A173" s="2" t="s">
        <v>278</v>
      </c>
      <c r="C173" s="2" t="s">
        <v>278</v>
      </c>
      <c r="F173" t="s">
        <v>258</v>
      </c>
      <c r="H173" t="s">
        <v>258</v>
      </c>
    </row>
    <row r="174" spans="1:8" x14ac:dyDescent="0.25">
      <c r="A174" s="2" t="s">
        <v>279</v>
      </c>
      <c r="C174" s="2" t="s">
        <v>279</v>
      </c>
      <c r="F174" t="s">
        <v>260</v>
      </c>
      <c r="H174" t="s">
        <v>260</v>
      </c>
    </row>
    <row r="175" spans="1:8" x14ac:dyDescent="0.25">
      <c r="A175" s="2" t="s">
        <v>280</v>
      </c>
      <c r="C175" s="2" t="s">
        <v>280</v>
      </c>
      <c r="F175" t="s">
        <v>261</v>
      </c>
      <c r="H175" t="s">
        <v>261</v>
      </c>
    </row>
    <row r="176" spans="1:8" x14ac:dyDescent="0.25">
      <c r="A176" s="2" t="s">
        <v>281</v>
      </c>
      <c r="C176" s="2" t="s">
        <v>281</v>
      </c>
      <c r="F176" t="s">
        <v>263</v>
      </c>
      <c r="H176" t="s">
        <v>263</v>
      </c>
    </row>
    <row r="177" spans="1:8" x14ac:dyDescent="0.25">
      <c r="A177" s="2" t="s">
        <v>282</v>
      </c>
      <c r="C177" s="2" t="s">
        <v>282</v>
      </c>
      <c r="F177" t="s">
        <v>264</v>
      </c>
      <c r="H177" t="s">
        <v>264</v>
      </c>
    </row>
    <row r="178" spans="1:8" x14ac:dyDescent="0.25">
      <c r="A178" s="2" t="s">
        <v>283</v>
      </c>
      <c r="C178" s="2" t="s">
        <v>283</v>
      </c>
      <c r="F178" t="s">
        <v>266</v>
      </c>
      <c r="H178" t="s">
        <v>266</v>
      </c>
    </row>
    <row r="179" spans="1:8" x14ac:dyDescent="0.25">
      <c r="A179" s="2" t="s">
        <v>284</v>
      </c>
      <c r="C179" s="2" t="s">
        <v>284</v>
      </c>
      <c r="F179" t="s">
        <v>268</v>
      </c>
      <c r="H179" t="s">
        <v>268</v>
      </c>
    </row>
    <row r="180" spans="1:8" x14ac:dyDescent="0.25">
      <c r="A180" s="2" t="s">
        <v>285</v>
      </c>
      <c r="C180" s="2" t="s">
        <v>285</v>
      </c>
      <c r="F180" t="s">
        <v>269</v>
      </c>
      <c r="H180" t="s">
        <v>269</v>
      </c>
    </row>
    <row r="181" spans="1:8" x14ac:dyDescent="0.25">
      <c r="A181" s="2" t="s">
        <v>287</v>
      </c>
      <c r="C181" s="2" t="s">
        <v>287</v>
      </c>
      <c r="F181" t="s">
        <v>270</v>
      </c>
      <c r="H181" t="s">
        <v>270</v>
      </c>
    </row>
    <row r="182" spans="1:8" x14ac:dyDescent="0.25">
      <c r="A182" s="2" t="s">
        <v>10</v>
      </c>
      <c r="C182" s="2" t="s">
        <v>10</v>
      </c>
      <c r="F182" t="s">
        <v>271</v>
      </c>
      <c r="H182" t="s">
        <v>271</v>
      </c>
    </row>
    <row r="183" spans="1:8" x14ac:dyDescent="0.25">
      <c r="A183" s="2" t="s">
        <v>292</v>
      </c>
      <c r="C183" s="2" t="s">
        <v>292</v>
      </c>
      <c r="F183" t="s">
        <v>273</v>
      </c>
      <c r="H183" t="s">
        <v>273</v>
      </c>
    </row>
    <row r="184" spans="1:8" x14ac:dyDescent="0.25">
      <c r="A184" s="2" t="s">
        <v>293</v>
      </c>
      <c r="C184" s="2" t="s">
        <v>293</v>
      </c>
      <c r="F184" t="s">
        <v>274</v>
      </c>
      <c r="H184" t="s">
        <v>274</v>
      </c>
    </row>
    <row r="185" spans="1:8" x14ac:dyDescent="0.25">
      <c r="A185" s="2" t="s">
        <v>294</v>
      </c>
      <c r="C185" s="2" t="s">
        <v>294</v>
      </c>
      <c r="F185" t="s">
        <v>276</v>
      </c>
      <c r="H185" t="s">
        <v>276</v>
      </c>
    </row>
    <row r="186" spans="1:8" x14ac:dyDescent="0.25">
      <c r="A186" s="2" t="s">
        <v>296</v>
      </c>
      <c r="C186" s="2" t="s">
        <v>296</v>
      </c>
      <c r="F186" t="s">
        <v>278</v>
      </c>
      <c r="H186" t="s">
        <v>278</v>
      </c>
    </row>
    <row r="187" spans="1:8" x14ac:dyDescent="0.25">
      <c r="A187" s="2" t="s">
        <v>665</v>
      </c>
      <c r="C187" s="2"/>
      <c r="F187" t="s">
        <v>279</v>
      </c>
      <c r="H187" t="s">
        <v>279</v>
      </c>
    </row>
    <row r="188" spans="1:8" x14ac:dyDescent="0.25">
      <c r="A188" s="2" t="s">
        <v>298</v>
      </c>
      <c r="C188" s="2" t="s">
        <v>298</v>
      </c>
      <c r="F188" t="s">
        <v>280</v>
      </c>
      <c r="H188" t="s">
        <v>280</v>
      </c>
    </row>
    <row r="189" spans="1:8" x14ac:dyDescent="0.25">
      <c r="A189" s="2" t="s">
        <v>300</v>
      </c>
      <c r="C189" s="2" t="s">
        <v>300</v>
      </c>
      <c r="F189" t="s">
        <v>281</v>
      </c>
      <c r="H189" t="s">
        <v>281</v>
      </c>
    </row>
    <row r="190" spans="1:8" x14ac:dyDescent="0.25">
      <c r="A190" s="2" t="s">
        <v>302</v>
      </c>
      <c r="C190" s="2" t="s">
        <v>302</v>
      </c>
      <c r="F190" t="s">
        <v>282</v>
      </c>
      <c r="H190" t="s">
        <v>282</v>
      </c>
    </row>
    <row r="191" spans="1:8" x14ac:dyDescent="0.25">
      <c r="A191" s="2" t="s">
        <v>304</v>
      </c>
      <c r="C191" s="2" t="s">
        <v>304</v>
      </c>
      <c r="F191" t="s">
        <v>283</v>
      </c>
      <c r="H191" t="s">
        <v>283</v>
      </c>
    </row>
    <row r="192" spans="1:8" x14ac:dyDescent="0.25">
      <c r="A192" s="2" t="s">
        <v>305</v>
      </c>
      <c r="C192" s="2" t="s">
        <v>305</v>
      </c>
      <c r="F192" t="s">
        <v>284</v>
      </c>
      <c r="H192" t="s">
        <v>284</v>
      </c>
    </row>
    <row r="193" spans="1:8" x14ac:dyDescent="0.25">
      <c r="A193" s="2" t="s">
        <v>306</v>
      </c>
      <c r="C193" s="2" t="s">
        <v>306</v>
      </c>
      <c r="F193" t="s">
        <v>285</v>
      </c>
      <c r="H193" t="s">
        <v>285</v>
      </c>
    </row>
    <row r="194" spans="1:8" x14ac:dyDescent="0.25">
      <c r="A194" s="2" t="s">
        <v>307</v>
      </c>
      <c r="C194" s="2" t="s">
        <v>307</v>
      </c>
      <c r="F194" t="s">
        <v>287</v>
      </c>
      <c r="H194" t="s">
        <v>287</v>
      </c>
    </row>
    <row r="195" spans="1:8" x14ac:dyDescent="0.25">
      <c r="A195" s="2" t="s">
        <v>309</v>
      </c>
      <c r="C195" s="2" t="s">
        <v>309</v>
      </c>
      <c r="F195" t="s">
        <v>289</v>
      </c>
      <c r="H195" t="s">
        <v>289</v>
      </c>
    </row>
    <row r="196" spans="1:8" x14ac:dyDescent="0.25">
      <c r="A196" s="2" t="s">
        <v>311</v>
      </c>
      <c r="C196" s="2" t="s">
        <v>311</v>
      </c>
      <c r="F196" t="s">
        <v>290</v>
      </c>
      <c r="H196" t="s">
        <v>290</v>
      </c>
    </row>
    <row r="197" spans="1:8" x14ac:dyDescent="0.25">
      <c r="A197" s="2" t="s">
        <v>312</v>
      </c>
      <c r="C197" s="2" t="s">
        <v>312</v>
      </c>
      <c r="F197" t="s">
        <v>10</v>
      </c>
      <c r="H197" t="s">
        <v>10</v>
      </c>
    </row>
    <row r="198" spans="1:8" x14ac:dyDescent="0.25">
      <c r="A198" s="2" t="s">
        <v>313</v>
      </c>
      <c r="C198" s="2" t="s">
        <v>313</v>
      </c>
      <c r="F198" t="s">
        <v>292</v>
      </c>
      <c r="H198" t="s">
        <v>292</v>
      </c>
    </row>
    <row r="199" spans="1:8" x14ac:dyDescent="0.25">
      <c r="A199" s="2" t="s">
        <v>315</v>
      </c>
      <c r="C199" s="2" t="s">
        <v>315</v>
      </c>
      <c r="F199" t="s">
        <v>293</v>
      </c>
      <c r="H199" t="s">
        <v>293</v>
      </c>
    </row>
    <row r="200" spans="1:8" x14ac:dyDescent="0.25">
      <c r="A200" s="2" t="s">
        <v>316</v>
      </c>
      <c r="C200" s="2" t="s">
        <v>316</v>
      </c>
      <c r="F200" t="s">
        <v>294</v>
      </c>
      <c r="H200" t="s">
        <v>294</v>
      </c>
    </row>
    <row r="201" spans="1:8" x14ac:dyDescent="0.25">
      <c r="A201" s="2" t="s">
        <v>318</v>
      </c>
      <c r="C201" s="2" t="s">
        <v>318</v>
      </c>
      <c r="F201" t="s">
        <v>296</v>
      </c>
      <c r="H201" t="s">
        <v>296</v>
      </c>
    </row>
    <row r="202" spans="1:8" x14ac:dyDescent="0.25">
      <c r="A202" s="2" t="s">
        <v>320</v>
      </c>
      <c r="C202" s="2" t="s">
        <v>320</v>
      </c>
      <c r="F202" t="s">
        <v>298</v>
      </c>
      <c r="H202" t="s">
        <v>298</v>
      </c>
    </row>
    <row r="203" spans="1:8" x14ac:dyDescent="0.25">
      <c r="A203" s="2" t="s">
        <v>322</v>
      </c>
      <c r="C203" s="2" t="s">
        <v>322</v>
      </c>
      <c r="F203" t="s">
        <v>300</v>
      </c>
      <c r="H203" t="s">
        <v>300</v>
      </c>
    </row>
    <row r="204" spans="1:8" x14ac:dyDescent="0.25">
      <c r="A204" s="2" t="s">
        <v>323</v>
      </c>
      <c r="C204" s="2" t="s">
        <v>323</v>
      </c>
      <c r="F204" t="s">
        <v>302</v>
      </c>
      <c r="H204" t="s">
        <v>302</v>
      </c>
    </row>
    <row r="205" spans="1:8" x14ac:dyDescent="0.25">
      <c r="A205" s="2" t="s">
        <v>324</v>
      </c>
      <c r="C205" s="2" t="s">
        <v>324</v>
      </c>
      <c r="F205" t="s">
        <v>304</v>
      </c>
      <c r="H205" t="s">
        <v>304</v>
      </c>
    </row>
    <row r="206" spans="1:8" x14ac:dyDescent="0.25">
      <c r="A206" s="2" t="s">
        <v>328</v>
      </c>
      <c r="C206" s="2" t="s">
        <v>328</v>
      </c>
      <c r="F206" t="s">
        <v>305</v>
      </c>
      <c r="H206" t="s">
        <v>305</v>
      </c>
    </row>
    <row r="207" spans="1:8" x14ac:dyDescent="0.25">
      <c r="A207" s="2" t="s">
        <v>330</v>
      </c>
      <c r="C207" s="2" t="s">
        <v>330</v>
      </c>
      <c r="F207" t="s">
        <v>306</v>
      </c>
      <c r="H207" t="s">
        <v>306</v>
      </c>
    </row>
    <row r="208" spans="1:8" x14ac:dyDescent="0.25">
      <c r="A208" s="2" t="s">
        <v>332</v>
      </c>
      <c r="C208" s="2" t="s">
        <v>332</v>
      </c>
      <c r="F208" t="s">
        <v>307</v>
      </c>
      <c r="H208" t="s">
        <v>307</v>
      </c>
    </row>
    <row r="209" spans="1:8" x14ac:dyDescent="0.25">
      <c r="A209" s="2" t="s">
        <v>334</v>
      </c>
      <c r="C209" s="2" t="s">
        <v>334</v>
      </c>
      <c r="F209" t="s">
        <v>309</v>
      </c>
      <c r="H209" t="s">
        <v>309</v>
      </c>
    </row>
    <row r="210" spans="1:8" x14ac:dyDescent="0.25">
      <c r="A210" s="2" t="s">
        <v>335</v>
      </c>
      <c r="C210" s="2" t="s">
        <v>335</v>
      </c>
      <c r="F210" t="s">
        <v>311</v>
      </c>
      <c r="H210" t="s">
        <v>311</v>
      </c>
    </row>
    <row r="211" spans="1:8" x14ac:dyDescent="0.25">
      <c r="A211" s="2" t="s">
        <v>336</v>
      </c>
      <c r="C211" s="2" t="s">
        <v>336</v>
      </c>
      <c r="F211" t="s">
        <v>312</v>
      </c>
      <c r="H211" t="s">
        <v>312</v>
      </c>
    </row>
    <row r="212" spans="1:8" x14ac:dyDescent="0.25">
      <c r="A212" s="2" t="s">
        <v>337</v>
      </c>
      <c r="C212" s="2" t="s">
        <v>337</v>
      </c>
      <c r="F212" t="s">
        <v>313</v>
      </c>
      <c r="H212" t="s">
        <v>313</v>
      </c>
    </row>
    <row r="213" spans="1:8" x14ac:dyDescent="0.25">
      <c r="A213" s="2" t="s">
        <v>339</v>
      </c>
      <c r="C213" s="2" t="s">
        <v>339</v>
      </c>
      <c r="F213" t="s">
        <v>315</v>
      </c>
      <c r="H213" t="s">
        <v>315</v>
      </c>
    </row>
    <row r="214" spans="1:8" x14ac:dyDescent="0.25">
      <c r="A214" s="2" t="s">
        <v>340</v>
      </c>
      <c r="C214" s="2" t="s">
        <v>340</v>
      </c>
      <c r="F214" t="s">
        <v>316</v>
      </c>
      <c r="H214" t="s">
        <v>316</v>
      </c>
    </row>
    <row r="215" spans="1:8" x14ac:dyDescent="0.25">
      <c r="A215" s="2" t="s">
        <v>341</v>
      </c>
      <c r="C215" s="2" t="s">
        <v>341</v>
      </c>
      <c r="F215" t="s">
        <v>318</v>
      </c>
      <c r="H215" t="s">
        <v>318</v>
      </c>
    </row>
    <row r="216" spans="1:8" x14ac:dyDescent="0.25">
      <c r="A216" s="2" t="s">
        <v>352</v>
      </c>
      <c r="C216" s="2" t="s">
        <v>352</v>
      </c>
      <c r="F216" t="s">
        <v>320</v>
      </c>
      <c r="H216" t="s">
        <v>320</v>
      </c>
    </row>
    <row r="217" spans="1:8" x14ac:dyDescent="0.25">
      <c r="A217" s="2" t="s">
        <v>354</v>
      </c>
      <c r="C217" s="2" t="s">
        <v>354</v>
      </c>
      <c r="F217" t="s">
        <v>322</v>
      </c>
      <c r="H217" t="s">
        <v>322</v>
      </c>
    </row>
    <row r="218" spans="1:8" x14ac:dyDescent="0.25">
      <c r="A218" s="2" t="s">
        <v>355</v>
      </c>
      <c r="C218" s="2" t="s">
        <v>355</v>
      </c>
      <c r="F218" t="s">
        <v>323</v>
      </c>
      <c r="H218" t="s">
        <v>323</v>
      </c>
    </row>
    <row r="219" spans="1:8" x14ac:dyDescent="0.25">
      <c r="A219" s="2" t="s">
        <v>356</v>
      </c>
      <c r="C219" s="2" t="s">
        <v>356</v>
      </c>
      <c r="F219" t="s">
        <v>324</v>
      </c>
      <c r="H219" t="s">
        <v>324</v>
      </c>
    </row>
    <row r="220" spans="1:8" x14ac:dyDescent="0.25">
      <c r="A220" s="2" t="s">
        <v>358</v>
      </c>
      <c r="C220" s="2" t="s">
        <v>358</v>
      </c>
      <c r="F220" t="s">
        <v>326</v>
      </c>
      <c r="H220" t="s">
        <v>326</v>
      </c>
    </row>
    <row r="221" spans="1:8" x14ac:dyDescent="0.25">
      <c r="A221" s="2" t="s">
        <v>360</v>
      </c>
      <c r="C221" s="2" t="s">
        <v>360</v>
      </c>
      <c r="F221" t="s">
        <v>328</v>
      </c>
      <c r="H221" t="s">
        <v>328</v>
      </c>
    </row>
    <row r="222" spans="1:8" x14ac:dyDescent="0.25">
      <c r="A222" s="2" t="s">
        <v>361</v>
      </c>
      <c r="C222" s="2" t="s">
        <v>361</v>
      </c>
      <c r="F222" t="s">
        <v>330</v>
      </c>
      <c r="H222" t="s">
        <v>330</v>
      </c>
    </row>
    <row r="223" spans="1:8" x14ac:dyDescent="0.25">
      <c r="A223" s="2" t="s">
        <v>362</v>
      </c>
      <c r="C223" s="2" t="s">
        <v>362</v>
      </c>
      <c r="F223" t="s">
        <v>332</v>
      </c>
      <c r="H223" t="s">
        <v>332</v>
      </c>
    </row>
    <row r="224" spans="1:8" x14ac:dyDescent="0.25">
      <c r="A224" s="2" t="s">
        <v>364</v>
      </c>
      <c r="C224" s="2" t="s">
        <v>364</v>
      </c>
      <c r="F224" t="s">
        <v>334</v>
      </c>
      <c r="H224" t="s">
        <v>334</v>
      </c>
    </row>
    <row r="225" spans="1:8" x14ac:dyDescent="0.25">
      <c r="A225" s="2" t="s">
        <v>366</v>
      </c>
      <c r="C225" s="2" t="s">
        <v>366</v>
      </c>
      <c r="F225" t="s">
        <v>335</v>
      </c>
      <c r="H225" t="s">
        <v>335</v>
      </c>
    </row>
    <row r="226" spans="1:8" x14ac:dyDescent="0.25">
      <c r="A226" s="2" t="s">
        <v>368</v>
      </c>
      <c r="C226" s="2" t="s">
        <v>368</v>
      </c>
      <c r="F226" t="s">
        <v>336</v>
      </c>
      <c r="H226" t="s">
        <v>336</v>
      </c>
    </row>
    <row r="227" spans="1:8" x14ac:dyDescent="0.25">
      <c r="A227" s="2" t="s">
        <v>665</v>
      </c>
      <c r="C227" s="2"/>
      <c r="F227" t="s">
        <v>337</v>
      </c>
      <c r="H227" t="s">
        <v>337</v>
      </c>
    </row>
    <row r="228" spans="1:8" x14ac:dyDescent="0.25">
      <c r="A228" s="2" t="s">
        <v>372</v>
      </c>
      <c r="C228" s="2" t="s">
        <v>372</v>
      </c>
      <c r="F228" t="s">
        <v>339</v>
      </c>
      <c r="H228" t="s">
        <v>339</v>
      </c>
    </row>
    <row r="229" spans="1:8" x14ac:dyDescent="0.25">
      <c r="A229" s="2" t="s">
        <v>374</v>
      </c>
      <c r="C229" s="2" t="s">
        <v>374</v>
      </c>
      <c r="F229" t="s">
        <v>340</v>
      </c>
      <c r="H229" t="s">
        <v>340</v>
      </c>
    </row>
    <row r="230" spans="1:8" x14ac:dyDescent="0.25">
      <c r="A230" s="2" t="s">
        <v>375</v>
      </c>
      <c r="C230" s="2" t="s">
        <v>375</v>
      </c>
      <c r="F230" t="s">
        <v>341</v>
      </c>
      <c r="H230" t="s">
        <v>341</v>
      </c>
    </row>
    <row r="231" spans="1:8" x14ac:dyDescent="0.25">
      <c r="A231" s="2" t="s">
        <v>376</v>
      </c>
      <c r="C231" s="2" t="s">
        <v>376</v>
      </c>
      <c r="F231" t="s">
        <v>343</v>
      </c>
      <c r="H231" t="s">
        <v>343</v>
      </c>
    </row>
    <row r="232" spans="1:8" x14ac:dyDescent="0.25">
      <c r="A232" s="2" t="s">
        <v>377</v>
      </c>
      <c r="C232" s="2" t="s">
        <v>377</v>
      </c>
      <c r="F232" t="s">
        <v>344</v>
      </c>
      <c r="H232" t="s">
        <v>344</v>
      </c>
    </row>
    <row r="233" spans="1:8" x14ac:dyDescent="0.25">
      <c r="A233" s="2" t="s">
        <v>379</v>
      </c>
      <c r="C233" s="2" t="s">
        <v>379</v>
      </c>
      <c r="F233" t="s">
        <v>345</v>
      </c>
      <c r="H233" t="s">
        <v>345</v>
      </c>
    </row>
    <row r="234" spans="1:8" x14ac:dyDescent="0.25">
      <c r="A234" s="2" t="s">
        <v>381</v>
      </c>
      <c r="C234" s="2" t="s">
        <v>381</v>
      </c>
      <c r="F234" t="s">
        <v>346</v>
      </c>
      <c r="H234" t="s">
        <v>346</v>
      </c>
    </row>
    <row r="235" spans="1:8" x14ac:dyDescent="0.25">
      <c r="A235" s="2" t="s">
        <v>383</v>
      </c>
      <c r="C235" s="2" t="s">
        <v>383</v>
      </c>
      <c r="F235" t="s">
        <v>347</v>
      </c>
      <c r="H235" t="s">
        <v>347</v>
      </c>
    </row>
    <row r="236" spans="1:8" x14ac:dyDescent="0.25">
      <c r="A236" s="2" t="s">
        <v>384</v>
      </c>
      <c r="C236" s="2" t="s">
        <v>384</v>
      </c>
      <c r="F236" t="s">
        <v>348</v>
      </c>
      <c r="H236" t="s">
        <v>348</v>
      </c>
    </row>
    <row r="237" spans="1:8" x14ac:dyDescent="0.25">
      <c r="A237" s="2" t="s">
        <v>385</v>
      </c>
      <c r="C237" s="2" t="s">
        <v>385</v>
      </c>
      <c r="F237" t="s">
        <v>349</v>
      </c>
      <c r="H237" t="s">
        <v>349</v>
      </c>
    </row>
    <row r="238" spans="1:8" x14ac:dyDescent="0.25">
      <c r="A238" s="2" t="s">
        <v>386</v>
      </c>
      <c r="C238" s="2" t="s">
        <v>386</v>
      </c>
      <c r="F238" t="s">
        <v>350</v>
      </c>
      <c r="H238" t="s">
        <v>350</v>
      </c>
    </row>
    <row r="239" spans="1:8" x14ac:dyDescent="0.25">
      <c r="A239" s="2" t="s">
        <v>387</v>
      </c>
      <c r="C239" s="2" t="s">
        <v>387</v>
      </c>
      <c r="F239" t="s">
        <v>352</v>
      </c>
      <c r="H239" t="s">
        <v>352</v>
      </c>
    </row>
    <row r="240" spans="1:8" x14ac:dyDescent="0.25">
      <c r="A240" s="2" t="s">
        <v>388</v>
      </c>
      <c r="C240" s="2" t="s">
        <v>388</v>
      </c>
      <c r="F240" t="s">
        <v>354</v>
      </c>
      <c r="H240" t="s">
        <v>354</v>
      </c>
    </row>
    <row r="241" spans="1:8" x14ac:dyDescent="0.25">
      <c r="A241" s="2" t="s">
        <v>389</v>
      </c>
      <c r="C241" s="2" t="s">
        <v>389</v>
      </c>
      <c r="F241" t="s">
        <v>355</v>
      </c>
      <c r="H241" t="s">
        <v>355</v>
      </c>
    </row>
    <row r="242" spans="1:8" x14ac:dyDescent="0.25">
      <c r="A242" s="2" t="s">
        <v>390</v>
      </c>
      <c r="C242" s="2" t="s">
        <v>390</v>
      </c>
      <c r="F242" t="s">
        <v>356</v>
      </c>
      <c r="H242" t="s">
        <v>356</v>
      </c>
    </row>
    <row r="243" spans="1:8" x14ac:dyDescent="0.25">
      <c r="A243" s="2" t="s">
        <v>391</v>
      </c>
      <c r="C243" s="2" t="s">
        <v>391</v>
      </c>
      <c r="F243" t="s">
        <v>358</v>
      </c>
      <c r="H243" t="s">
        <v>358</v>
      </c>
    </row>
    <row r="244" spans="1:8" x14ac:dyDescent="0.25">
      <c r="A244" s="2" t="s">
        <v>392</v>
      </c>
      <c r="C244" s="2" t="s">
        <v>392</v>
      </c>
      <c r="F244" t="s">
        <v>360</v>
      </c>
      <c r="H244" t="s">
        <v>360</v>
      </c>
    </row>
    <row r="245" spans="1:8" x14ac:dyDescent="0.25">
      <c r="A245" s="2" t="s">
        <v>393</v>
      </c>
      <c r="C245" s="2" t="s">
        <v>393</v>
      </c>
      <c r="F245" t="s">
        <v>361</v>
      </c>
      <c r="H245" t="s">
        <v>361</v>
      </c>
    </row>
    <row r="246" spans="1:8" x14ac:dyDescent="0.25">
      <c r="A246" s="2" t="s">
        <v>394</v>
      </c>
      <c r="C246" s="2" t="s">
        <v>394</v>
      </c>
      <c r="F246" t="s">
        <v>362</v>
      </c>
      <c r="H246" t="s">
        <v>362</v>
      </c>
    </row>
    <row r="247" spans="1:8" x14ac:dyDescent="0.25">
      <c r="A247" s="2" t="s">
        <v>395</v>
      </c>
      <c r="C247" s="2" t="s">
        <v>395</v>
      </c>
      <c r="F247" t="s">
        <v>364</v>
      </c>
      <c r="H247" t="s">
        <v>364</v>
      </c>
    </row>
    <row r="248" spans="1:8" x14ac:dyDescent="0.25">
      <c r="A248" s="2" t="s">
        <v>665</v>
      </c>
      <c r="C248" s="2"/>
      <c r="F248" t="s">
        <v>366</v>
      </c>
      <c r="H248" t="s">
        <v>366</v>
      </c>
    </row>
    <row r="249" spans="1:8" x14ac:dyDescent="0.25">
      <c r="A249" s="2" t="s">
        <v>397</v>
      </c>
      <c r="C249" s="2" t="s">
        <v>397</v>
      </c>
      <c r="F249" t="s">
        <v>368</v>
      </c>
      <c r="H249" t="s">
        <v>368</v>
      </c>
    </row>
    <row r="250" spans="1:8" x14ac:dyDescent="0.25">
      <c r="A250" s="2" t="s">
        <v>398</v>
      </c>
      <c r="C250" s="2" t="s">
        <v>398</v>
      </c>
      <c r="F250" t="s">
        <v>370</v>
      </c>
      <c r="H250" t="s">
        <v>370</v>
      </c>
    </row>
    <row r="251" spans="1:8" x14ac:dyDescent="0.25">
      <c r="A251" s="2" t="s">
        <v>400</v>
      </c>
      <c r="C251" s="2" t="s">
        <v>400</v>
      </c>
      <c r="F251" t="s">
        <v>372</v>
      </c>
      <c r="H251" t="s">
        <v>372</v>
      </c>
    </row>
    <row r="252" spans="1:8" x14ac:dyDescent="0.25">
      <c r="A252" s="2" t="s">
        <v>402</v>
      </c>
      <c r="C252" s="2" t="s">
        <v>402</v>
      </c>
      <c r="F252" t="s">
        <v>374</v>
      </c>
      <c r="H252" t="s">
        <v>374</v>
      </c>
    </row>
    <row r="253" spans="1:8" x14ac:dyDescent="0.25">
      <c r="A253" s="2" t="s">
        <v>404</v>
      </c>
      <c r="C253" s="2" t="s">
        <v>404</v>
      </c>
      <c r="F253" t="s">
        <v>375</v>
      </c>
      <c r="H253" t="s">
        <v>375</v>
      </c>
    </row>
    <row r="254" spans="1:8" x14ac:dyDescent="0.25">
      <c r="A254" s="2" t="s">
        <v>406</v>
      </c>
      <c r="C254" s="2" t="s">
        <v>406</v>
      </c>
      <c r="F254" t="s">
        <v>376</v>
      </c>
      <c r="H254" t="s">
        <v>376</v>
      </c>
    </row>
    <row r="255" spans="1:8" x14ac:dyDescent="0.25">
      <c r="A255" s="2" t="s">
        <v>408</v>
      </c>
      <c r="C255" s="2" t="s">
        <v>408</v>
      </c>
      <c r="F255" t="s">
        <v>377</v>
      </c>
      <c r="H255" t="s">
        <v>377</v>
      </c>
    </row>
    <row r="256" spans="1:8" x14ac:dyDescent="0.25">
      <c r="A256" s="2" t="s">
        <v>409</v>
      </c>
      <c r="C256" s="2" t="s">
        <v>409</v>
      </c>
      <c r="F256" t="s">
        <v>379</v>
      </c>
      <c r="H256" t="s">
        <v>379</v>
      </c>
    </row>
    <row r="257" spans="1:8" x14ac:dyDescent="0.25">
      <c r="A257" s="2" t="s">
        <v>410</v>
      </c>
      <c r="C257" s="2" t="s">
        <v>410</v>
      </c>
      <c r="F257" t="s">
        <v>381</v>
      </c>
      <c r="H257" t="s">
        <v>381</v>
      </c>
    </row>
    <row r="258" spans="1:8" x14ac:dyDescent="0.25">
      <c r="A258" s="2" t="s">
        <v>411</v>
      </c>
      <c r="C258" s="2" t="s">
        <v>411</v>
      </c>
      <c r="F258" t="s">
        <v>383</v>
      </c>
      <c r="H258" t="s">
        <v>383</v>
      </c>
    </row>
    <row r="259" spans="1:8" x14ac:dyDescent="0.25">
      <c r="A259" s="2" t="s">
        <v>412</v>
      </c>
      <c r="C259" s="2" t="s">
        <v>412</v>
      </c>
      <c r="F259" t="s">
        <v>384</v>
      </c>
      <c r="H259" t="s">
        <v>384</v>
      </c>
    </row>
    <row r="260" spans="1:8" x14ac:dyDescent="0.25">
      <c r="A260" s="2" t="s">
        <v>413</v>
      </c>
      <c r="C260" s="2" t="s">
        <v>413</v>
      </c>
      <c r="F260" t="s">
        <v>385</v>
      </c>
      <c r="H260" t="s">
        <v>385</v>
      </c>
    </row>
    <row r="261" spans="1:8" x14ac:dyDescent="0.25">
      <c r="A261" s="2" t="s">
        <v>414</v>
      </c>
      <c r="C261" s="2" t="s">
        <v>414</v>
      </c>
      <c r="F261" t="s">
        <v>386</v>
      </c>
      <c r="H261" t="s">
        <v>386</v>
      </c>
    </row>
    <row r="262" spans="1:8" x14ac:dyDescent="0.25">
      <c r="A262" s="2" t="s">
        <v>415</v>
      </c>
      <c r="C262" s="2" t="s">
        <v>415</v>
      </c>
      <c r="F262" t="s">
        <v>387</v>
      </c>
      <c r="H262" t="s">
        <v>387</v>
      </c>
    </row>
    <row r="263" spans="1:8" x14ac:dyDescent="0.25">
      <c r="A263" s="2" t="s">
        <v>416</v>
      </c>
      <c r="C263" s="2" t="s">
        <v>416</v>
      </c>
      <c r="F263" t="s">
        <v>388</v>
      </c>
      <c r="H263" t="s">
        <v>388</v>
      </c>
    </row>
    <row r="264" spans="1:8" x14ac:dyDescent="0.25">
      <c r="A264" s="2" t="s">
        <v>417</v>
      </c>
      <c r="C264" s="2" t="s">
        <v>417</v>
      </c>
      <c r="F264" t="s">
        <v>389</v>
      </c>
      <c r="H264" t="s">
        <v>389</v>
      </c>
    </row>
    <row r="265" spans="1:8" x14ac:dyDescent="0.25">
      <c r="A265" s="2" t="s">
        <v>418</v>
      </c>
      <c r="C265" s="2" t="s">
        <v>418</v>
      </c>
      <c r="F265" t="s">
        <v>390</v>
      </c>
      <c r="H265" t="s">
        <v>390</v>
      </c>
    </row>
    <row r="266" spans="1:8" x14ac:dyDescent="0.25">
      <c r="A266" s="2" t="s">
        <v>419</v>
      </c>
      <c r="C266" s="2" t="s">
        <v>419</v>
      </c>
      <c r="F266" t="s">
        <v>391</v>
      </c>
      <c r="H266" t="s">
        <v>391</v>
      </c>
    </row>
    <row r="267" spans="1:8" x14ac:dyDescent="0.25">
      <c r="A267" s="2" t="s">
        <v>420</v>
      </c>
      <c r="C267" s="2" t="s">
        <v>420</v>
      </c>
      <c r="F267" t="s">
        <v>392</v>
      </c>
      <c r="H267" t="s">
        <v>392</v>
      </c>
    </row>
    <row r="268" spans="1:8" x14ac:dyDescent="0.25">
      <c r="A268" s="2" t="s">
        <v>421</v>
      </c>
      <c r="C268" s="2" t="s">
        <v>421</v>
      </c>
      <c r="F268" t="s">
        <v>393</v>
      </c>
      <c r="H268" t="s">
        <v>393</v>
      </c>
    </row>
    <row r="269" spans="1:8" x14ac:dyDescent="0.25">
      <c r="A269" s="2" t="s">
        <v>422</v>
      </c>
      <c r="C269" s="2" t="s">
        <v>422</v>
      </c>
      <c r="F269" t="s">
        <v>394</v>
      </c>
      <c r="H269" t="s">
        <v>394</v>
      </c>
    </row>
    <row r="270" spans="1:8" x14ac:dyDescent="0.25">
      <c r="A270" s="2" t="s">
        <v>423</v>
      </c>
      <c r="C270" s="2" t="s">
        <v>423</v>
      </c>
      <c r="F270" t="s">
        <v>395</v>
      </c>
      <c r="H270" t="s">
        <v>395</v>
      </c>
    </row>
    <row r="271" spans="1:8" x14ac:dyDescent="0.25">
      <c r="A271" s="2" t="s">
        <v>424</v>
      </c>
      <c r="C271" s="2" t="s">
        <v>424</v>
      </c>
      <c r="F271" t="s">
        <v>397</v>
      </c>
      <c r="H271" t="s">
        <v>397</v>
      </c>
    </row>
    <row r="272" spans="1:8" x14ac:dyDescent="0.25">
      <c r="A272" s="2" t="s">
        <v>425</v>
      </c>
      <c r="C272" s="2" t="s">
        <v>425</v>
      </c>
      <c r="F272" t="s">
        <v>398</v>
      </c>
      <c r="H272" t="s">
        <v>398</v>
      </c>
    </row>
    <row r="273" spans="1:8" x14ac:dyDescent="0.25">
      <c r="A273" s="2" t="s">
        <v>427</v>
      </c>
      <c r="C273" s="2" t="s">
        <v>427</v>
      </c>
      <c r="F273" t="s">
        <v>400</v>
      </c>
      <c r="H273" t="s">
        <v>400</v>
      </c>
    </row>
    <row r="274" spans="1:8" x14ac:dyDescent="0.25">
      <c r="A274" s="2" t="s">
        <v>428</v>
      </c>
      <c r="C274" s="2" t="s">
        <v>428</v>
      </c>
      <c r="F274" t="s">
        <v>402</v>
      </c>
      <c r="H274" t="s">
        <v>402</v>
      </c>
    </row>
    <row r="275" spans="1:8" x14ac:dyDescent="0.25">
      <c r="A275" s="2" t="s">
        <v>429</v>
      </c>
      <c r="C275" s="2" t="s">
        <v>429</v>
      </c>
      <c r="F275" t="s">
        <v>404</v>
      </c>
      <c r="H275" t="s">
        <v>404</v>
      </c>
    </row>
    <row r="276" spans="1:8" x14ac:dyDescent="0.25">
      <c r="A276" s="2" t="s">
        <v>430</v>
      </c>
      <c r="C276" s="2" t="s">
        <v>430</v>
      </c>
      <c r="F276" t="s">
        <v>406</v>
      </c>
      <c r="H276" t="s">
        <v>406</v>
      </c>
    </row>
    <row r="277" spans="1:8" x14ac:dyDescent="0.25">
      <c r="A277" s="2" t="s">
        <v>431</v>
      </c>
      <c r="C277" s="2" t="s">
        <v>431</v>
      </c>
      <c r="F277" t="s">
        <v>408</v>
      </c>
      <c r="H277" t="s">
        <v>408</v>
      </c>
    </row>
    <row r="278" spans="1:8" x14ac:dyDescent="0.25">
      <c r="A278" s="2" t="s">
        <v>433</v>
      </c>
      <c r="C278" s="2" t="s">
        <v>433</v>
      </c>
      <c r="F278" t="s">
        <v>409</v>
      </c>
      <c r="H278" t="s">
        <v>409</v>
      </c>
    </row>
    <row r="279" spans="1:8" x14ac:dyDescent="0.25">
      <c r="A279" s="2" t="s">
        <v>434</v>
      </c>
      <c r="C279" s="2" t="s">
        <v>434</v>
      </c>
      <c r="F279" t="s">
        <v>410</v>
      </c>
      <c r="H279" t="s">
        <v>410</v>
      </c>
    </row>
    <row r="280" spans="1:8" x14ac:dyDescent="0.25">
      <c r="A280" s="2" t="s">
        <v>436</v>
      </c>
      <c r="C280" s="2" t="s">
        <v>436</v>
      </c>
      <c r="F280" t="s">
        <v>411</v>
      </c>
      <c r="H280" t="s">
        <v>411</v>
      </c>
    </row>
    <row r="281" spans="1:8" x14ac:dyDescent="0.25">
      <c r="A281" s="2" t="s">
        <v>9</v>
      </c>
      <c r="C281" s="2" t="s">
        <v>9</v>
      </c>
      <c r="F281" t="s">
        <v>412</v>
      </c>
      <c r="H281" t="s">
        <v>412</v>
      </c>
    </row>
    <row r="282" spans="1:8" x14ac:dyDescent="0.25">
      <c r="A282" s="2" t="s">
        <v>12</v>
      </c>
      <c r="C282" s="2" t="s">
        <v>12</v>
      </c>
      <c r="F282" t="s">
        <v>413</v>
      </c>
      <c r="H282" t="s">
        <v>413</v>
      </c>
    </row>
    <row r="283" spans="1:8" x14ac:dyDescent="0.25">
      <c r="A283" s="2" t="s">
        <v>13</v>
      </c>
      <c r="C283" s="2" t="s">
        <v>13</v>
      </c>
      <c r="F283" t="s">
        <v>414</v>
      </c>
      <c r="H283" t="s">
        <v>414</v>
      </c>
    </row>
    <row r="284" spans="1:8" x14ac:dyDescent="0.25">
      <c r="A284" s="2" t="s">
        <v>14</v>
      </c>
      <c r="C284" s="2" t="s">
        <v>14</v>
      </c>
      <c r="F284" t="s">
        <v>415</v>
      </c>
      <c r="H284" t="s">
        <v>415</v>
      </c>
    </row>
    <row r="285" spans="1:8" x14ac:dyDescent="0.25">
      <c r="A285" s="2" t="s">
        <v>15</v>
      </c>
      <c r="C285" s="2" t="s">
        <v>15</v>
      </c>
      <c r="F285" t="s">
        <v>416</v>
      </c>
      <c r="H285" t="s">
        <v>416</v>
      </c>
    </row>
    <row r="286" spans="1:8" x14ac:dyDescent="0.25">
      <c r="A286" s="2" t="s">
        <v>18</v>
      </c>
      <c r="C286" s="2" t="s">
        <v>18</v>
      </c>
      <c r="F286" t="s">
        <v>417</v>
      </c>
      <c r="H286" t="s">
        <v>417</v>
      </c>
    </row>
    <row r="287" spans="1:8" x14ac:dyDescent="0.25">
      <c r="A287" s="2" t="s">
        <v>19</v>
      </c>
      <c r="C287" s="2" t="s">
        <v>19</v>
      </c>
      <c r="F287" t="s">
        <v>418</v>
      </c>
      <c r="H287" t="s">
        <v>418</v>
      </c>
    </row>
    <row r="288" spans="1:8" x14ac:dyDescent="0.25">
      <c r="A288" s="2" t="s">
        <v>20</v>
      </c>
      <c r="C288" s="2" t="s">
        <v>20</v>
      </c>
      <c r="F288" t="s">
        <v>419</v>
      </c>
      <c r="H288" t="s">
        <v>419</v>
      </c>
    </row>
    <row r="289" spans="1:8" x14ac:dyDescent="0.25">
      <c r="A289" s="2" t="s">
        <v>439</v>
      </c>
      <c r="C289" s="2" t="s">
        <v>439</v>
      </c>
      <c r="F289" t="s">
        <v>420</v>
      </c>
      <c r="H289" t="s">
        <v>420</v>
      </c>
    </row>
    <row r="290" spans="1:8" x14ac:dyDescent="0.25">
      <c r="A290" s="2" t="s">
        <v>441</v>
      </c>
      <c r="C290" s="2" t="s">
        <v>441</v>
      </c>
      <c r="F290" t="s">
        <v>421</v>
      </c>
      <c r="H290" t="s">
        <v>421</v>
      </c>
    </row>
    <row r="291" spans="1:8" x14ac:dyDescent="0.25">
      <c r="A291" s="2" t="s">
        <v>442</v>
      </c>
      <c r="C291" s="2" t="s">
        <v>442</v>
      </c>
      <c r="F291" t="s">
        <v>422</v>
      </c>
      <c r="H291" t="s">
        <v>422</v>
      </c>
    </row>
    <row r="292" spans="1:8" x14ac:dyDescent="0.25">
      <c r="A292" s="2" t="s">
        <v>443</v>
      </c>
      <c r="C292" s="2" t="s">
        <v>443</v>
      </c>
      <c r="F292" t="s">
        <v>423</v>
      </c>
      <c r="H292" t="s">
        <v>423</v>
      </c>
    </row>
    <row r="293" spans="1:8" x14ac:dyDescent="0.25">
      <c r="A293" s="2" t="s">
        <v>444</v>
      </c>
      <c r="C293" s="2" t="s">
        <v>444</v>
      </c>
      <c r="F293" t="s">
        <v>424</v>
      </c>
      <c r="H293" t="s">
        <v>424</v>
      </c>
    </row>
    <row r="294" spans="1:8" x14ac:dyDescent="0.25">
      <c r="A294" s="2" t="s">
        <v>446</v>
      </c>
      <c r="C294" s="2" t="s">
        <v>446</v>
      </c>
      <c r="F294" t="s">
        <v>425</v>
      </c>
      <c r="H294" t="s">
        <v>425</v>
      </c>
    </row>
    <row r="295" spans="1:8" x14ac:dyDescent="0.25">
      <c r="A295" s="2" t="s">
        <v>447</v>
      </c>
      <c r="C295" s="2" t="s">
        <v>447</v>
      </c>
      <c r="F295" t="s">
        <v>427</v>
      </c>
      <c r="H295" t="s">
        <v>427</v>
      </c>
    </row>
    <row r="296" spans="1:8" x14ac:dyDescent="0.25">
      <c r="A296" s="2" t="s">
        <v>449</v>
      </c>
      <c r="C296" s="2" t="s">
        <v>449</v>
      </c>
      <c r="F296" t="s">
        <v>428</v>
      </c>
      <c r="H296" t="s">
        <v>428</v>
      </c>
    </row>
    <row r="297" spans="1:8" x14ac:dyDescent="0.25">
      <c r="A297" s="2" t="s">
        <v>451</v>
      </c>
      <c r="C297" s="2" t="s">
        <v>451</v>
      </c>
      <c r="F297" t="s">
        <v>429</v>
      </c>
      <c r="H297" t="s">
        <v>429</v>
      </c>
    </row>
    <row r="298" spans="1:8" x14ac:dyDescent="0.25">
      <c r="A298" s="2" t="s">
        <v>452</v>
      </c>
      <c r="C298" s="2" t="s">
        <v>452</v>
      </c>
      <c r="F298" t="s">
        <v>430</v>
      </c>
      <c r="H298" t="s">
        <v>430</v>
      </c>
    </row>
    <row r="299" spans="1:8" x14ac:dyDescent="0.25">
      <c r="A299" s="2" t="s">
        <v>453</v>
      </c>
      <c r="C299" s="2" t="s">
        <v>453</v>
      </c>
      <c r="F299" t="s">
        <v>431</v>
      </c>
      <c r="H299" t="s">
        <v>431</v>
      </c>
    </row>
    <row r="300" spans="1:8" x14ac:dyDescent="0.25">
      <c r="A300" s="2" t="s">
        <v>454</v>
      </c>
      <c r="C300" s="2" t="s">
        <v>454</v>
      </c>
      <c r="F300" t="s">
        <v>433</v>
      </c>
      <c r="H300" t="s">
        <v>433</v>
      </c>
    </row>
    <row r="301" spans="1:8" x14ac:dyDescent="0.25">
      <c r="A301" s="2" t="s">
        <v>455</v>
      </c>
      <c r="C301" s="2" t="s">
        <v>455</v>
      </c>
      <c r="F301" t="s">
        <v>434</v>
      </c>
      <c r="H301" t="s">
        <v>434</v>
      </c>
    </row>
    <row r="302" spans="1:8" x14ac:dyDescent="0.25">
      <c r="A302" s="2" t="s">
        <v>462</v>
      </c>
      <c r="C302" s="2" t="s">
        <v>462</v>
      </c>
      <c r="F302" t="s">
        <v>436</v>
      </c>
      <c r="H302" t="s">
        <v>436</v>
      </c>
    </row>
    <row r="303" spans="1:8" x14ac:dyDescent="0.25">
      <c r="A303" s="2" t="s">
        <v>464</v>
      </c>
      <c r="C303" s="2" t="s">
        <v>464</v>
      </c>
      <c r="F303" t="s">
        <v>9</v>
      </c>
      <c r="H303" t="s">
        <v>9</v>
      </c>
    </row>
    <row r="304" spans="1:8" x14ac:dyDescent="0.25">
      <c r="A304" s="2" t="s">
        <v>465</v>
      </c>
      <c r="C304" s="2" t="s">
        <v>465</v>
      </c>
      <c r="F304" t="s">
        <v>12</v>
      </c>
      <c r="H304" t="s">
        <v>12</v>
      </c>
    </row>
    <row r="305" spans="1:8" x14ac:dyDescent="0.25">
      <c r="A305" s="2" t="s">
        <v>467</v>
      </c>
      <c r="C305" s="2" t="s">
        <v>467</v>
      </c>
      <c r="F305" t="s">
        <v>13</v>
      </c>
      <c r="H305" t="s">
        <v>13</v>
      </c>
    </row>
    <row r="306" spans="1:8" x14ac:dyDescent="0.25">
      <c r="A306" s="2" t="s">
        <v>469</v>
      </c>
      <c r="C306" s="2" t="s">
        <v>469</v>
      </c>
      <c r="F306" t="s">
        <v>14</v>
      </c>
      <c r="H306" t="s">
        <v>14</v>
      </c>
    </row>
    <row r="307" spans="1:8" x14ac:dyDescent="0.25">
      <c r="A307" s="2" t="s">
        <v>470</v>
      </c>
      <c r="C307" s="2" t="s">
        <v>470</v>
      </c>
      <c r="F307" t="s">
        <v>15</v>
      </c>
      <c r="H307" t="s">
        <v>15</v>
      </c>
    </row>
    <row r="308" spans="1:8" x14ac:dyDescent="0.25">
      <c r="A308" s="2" t="s">
        <v>471</v>
      </c>
      <c r="C308" s="2" t="s">
        <v>471</v>
      </c>
      <c r="F308" t="s">
        <v>18</v>
      </c>
      <c r="H308" t="s">
        <v>18</v>
      </c>
    </row>
    <row r="309" spans="1:8" x14ac:dyDescent="0.25">
      <c r="A309" s="2" t="s">
        <v>472</v>
      </c>
      <c r="C309" s="2" t="s">
        <v>472</v>
      </c>
      <c r="F309" t="s">
        <v>19</v>
      </c>
      <c r="H309" t="s">
        <v>19</v>
      </c>
    </row>
    <row r="310" spans="1:8" x14ac:dyDescent="0.25">
      <c r="A310" s="2" t="s">
        <v>474</v>
      </c>
      <c r="C310" s="2" t="s">
        <v>474</v>
      </c>
      <c r="F310" t="s">
        <v>20</v>
      </c>
      <c r="H310" t="s">
        <v>20</v>
      </c>
    </row>
    <row r="311" spans="1:8" x14ac:dyDescent="0.25">
      <c r="A311" s="2" t="s">
        <v>478</v>
      </c>
      <c r="C311" s="2" t="s">
        <v>478</v>
      </c>
      <c r="F311" t="s">
        <v>439</v>
      </c>
      <c r="H311" t="s">
        <v>439</v>
      </c>
    </row>
    <row r="312" spans="1:8" x14ac:dyDescent="0.25">
      <c r="A312" s="2" t="s">
        <v>479</v>
      </c>
      <c r="C312" s="2" t="s">
        <v>479</v>
      </c>
      <c r="F312" t="s">
        <v>441</v>
      </c>
      <c r="H312" t="s">
        <v>441</v>
      </c>
    </row>
    <row r="313" spans="1:8" x14ac:dyDescent="0.25">
      <c r="A313" s="2" t="s">
        <v>480</v>
      </c>
      <c r="C313" s="2" t="s">
        <v>480</v>
      </c>
      <c r="F313" t="s">
        <v>442</v>
      </c>
      <c r="H313" t="s">
        <v>442</v>
      </c>
    </row>
    <row r="314" spans="1:8" x14ac:dyDescent="0.25">
      <c r="A314" s="2" t="s">
        <v>481</v>
      </c>
      <c r="C314" s="2" t="s">
        <v>481</v>
      </c>
      <c r="F314" t="s">
        <v>443</v>
      </c>
      <c r="H314" t="s">
        <v>443</v>
      </c>
    </row>
    <row r="315" spans="1:8" x14ac:dyDescent="0.25">
      <c r="A315" s="2" t="s">
        <v>482</v>
      </c>
      <c r="C315" s="2" t="s">
        <v>482</v>
      </c>
      <c r="F315" t="s">
        <v>444</v>
      </c>
      <c r="H315" t="s">
        <v>444</v>
      </c>
    </row>
    <row r="316" spans="1:8" x14ac:dyDescent="0.25">
      <c r="A316" s="2" t="s">
        <v>483</v>
      </c>
      <c r="C316" s="2" t="s">
        <v>483</v>
      </c>
      <c r="F316" t="s">
        <v>446</v>
      </c>
      <c r="H316" t="s">
        <v>446</v>
      </c>
    </row>
    <row r="317" spans="1:8" x14ac:dyDescent="0.25">
      <c r="A317" s="2" t="s">
        <v>485</v>
      </c>
      <c r="C317" s="2" t="s">
        <v>485</v>
      </c>
      <c r="F317" t="s">
        <v>447</v>
      </c>
      <c r="H317" t="s">
        <v>447</v>
      </c>
    </row>
    <row r="318" spans="1:8" x14ac:dyDescent="0.25">
      <c r="A318" s="2" t="s">
        <v>486</v>
      </c>
      <c r="C318" s="2" t="s">
        <v>486</v>
      </c>
      <c r="F318" t="s">
        <v>449</v>
      </c>
      <c r="H318" t="s">
        <v>449</v>
      </c>
    </row>
    <row r="319" spans="1:8" x14ac:dyDescent="0.25">
      <c r="A319" s="2" t="s">
        <v>488</v>
      </c>
      <c r="C319" s="2" t="s">
        <v>488</v>
      </c>
      <c r="F319" t="s">
        <v>451</v>
      </c>
      <c r="H319" t="s">
        <v>451</v>
      </c>
    </row>
    <row r="320" spans="1:8" x14ac:dyDescent="0.25">
      <c r="A320" s="2" t="s">
        <v>490</v>
      </c>
      <c r="C320" s="2" t="s">
        <v>490</v>
      </c>
      <c r="F320" t="s">
        <v>452</v>
      </c>
      <c r="H320" t="s">
        <v>452</v>
      </c>
    </row>
    <row r="321" spans="1:8" x14ac:dyDescent="0.25">
      <c r="A321" s="2" t="s">
        <v>491</v>
      </c>
      <c r="C321" s="2" t="s">
        <v>491</v>
      </c>
      <c r="F321" t="s">
        <v>453</v>
      </c>
      <c r="H321" t="s">
        <v>453</v>
      </c>
    </row>
    <row r="322" spans="1:8" x14ac:dyDescent="0.25">
      <c r="A322" s="2" t="s">
        <v>492</v>
      </c>
      <c r="C322" s="2" t="s">
        <v>492</v>
      </c>
      <c r="F322" t="s">
        <v>454</v>
      </c>
      <c r="H322" t="s">
        <v>454</v>
      </c>
    </row>
    <row r="323" spans="1:8" x14ac:dyDescent="0.25">
      <c r="A323" s="2" t="s">
        <v>494</v>
      </c>
      <c r="C323" s="2" t="s">
        <v>494</v>
      </c>
      <c r="F323" t="s">
        <v>455</v>
      </c>
      <c r="H323" t="s">
        <v>455</v>
      </c>
    </row>
    <row r="324" spans="1:8" x14ac:dyDescent="0.25">
      <c r="A324" s="2" t="s">
        <v>497</v>
      </c>
      <c r="C324" s="2" t="s">
        <v>497</v>
      </c>
      <c r="F324" t="s">
        <v>457</v>
      </c>
      <c r="H324" t="s">
        <v>457</v>
      </c>
    </row>
    <row r="325" spans="1:8" x14ac:dyDescent="0.25">
      <c r="A325" s="2" t="s">
        <v>499</v>
      </c>
      <c r="C325" s="2" t="s">
        <v>499</v>
      </c>
      <c r="F325" s="10" t="s">
        <v>335</v>
      </c>
    </row>
    <row r="326" spans="1:8" x14ac:dyDescent="0.25">
      <c r="A326" s="2" t="s">
        <v>501</v>
      </c>
      <c r="C326" s="2" t="s">
        <v>501</v>
      </c>
      <c r="F326" t="s">
        <v>458</v>
      </c>
      <c r="H326" t="s">
        <v>458</v>
      </c>
    </row>
    <row r="327" spans="1:8" x14ac:dyDescent="0.25">
      <c r="A327" s="2" t="s">
        <v>665</v>
      </c>
      <c r="C327" s="2"/>
      <c r="F327" t="s">
        <v>459</v>
      </c>
      <c r="H327" t="s">
        <v>459</v>
      </c>
    </row>
    <row r="328" spans="1:8" x14ac:dyDescent="0.25">
      <c r="A328" s="2" t="s">
        <v>503</v>
      </c>
      <c r="C328" s="2" t="s">
        <v>503</v>
      </c>
      <c r="F328" t="s">
        <v>17</v>
      </c>
      <c r="H328" t="s">
        <v>17</v>
      </c>
    </row>
    <row r="329" spans="1:8" x14ac:dyDescent="0.25">
      <c r="A329" s="2" t="s">
        <v>504</v>
      </c>
      <c r="C329" s="2" t="s">
        <v>504</v>
      </c>
      <c r="F329" t="s">
        <v>462</v>
      </c>
      <c r="H329" t="s">
        <v>462</v>
      </c>
    </row>
    <row r="330" spans="1:8" x14ac:dyDescent="0.25">
      <c r="A330" s="2" t="s">
        <v>505</v>
      </c>
      <c r="C330" s="2" t="s">
        <v>505</v>
      </c>
      <c r="F330" t="s">
        <v>464</v>
      </c>
      <c r="H330" t="s">
        <v>464</v>
      </c>
    </row>
    <row r="331" spans="1:8" x14ac:dyDescent="0.25">
      <c r="A331" s="2" t="s">
        <v>507</v>
      </c>
      <c r="C331" s="2" t="s">
        <v>507</v>
      </c>
      <c r="F331" t="s">
        <v>465</v>
      </c>
      <c r="H331" t="s">
        <v>465</v>
      </c>
    </row>
    <row r="332" spans="1:8" x14ac:dyDescent="0.25">
      <c r="A332" s="2" t="s">
        <v>508</v>
      </c>
      <c r="C332" s="2" t="s">
        <v>508</v>
      </c>
      <c r="F332" t="s">
        <v>467</v>
      </c>
      <c r="H332" t="s">
        <v>467</v>
      </c>
    </row>
    <row r="333" spans="1:8" x14ac:dyDescent="0.25">
      <c r="A333" s="2" t="s">
        <v>509</v>
      </c>
      <c r="C333" s="2" t="s">
        <v>509</v>
      </c>
      <c r="F333" t="s">
        <v>469</v>
      </c>
      <c r="H333" t="s">
        <v>469</v>
      </c>
    </row>
    <row r="334" spans="1:8" x14ac:dyDescent="0.25">
      <c r="A334" s="2" t="s">
        <v>511</v>
      </c>
      <c r="C334" s="2" t="s">
        <v>511</v>
      </c>
      <c r="F334" t="s">
        <v>470</v>
      </c>
      <c r="H334" t="s">
        <v>470</v>
      </c>
    </row>
    <row r="335" spans="1:8" x14ac:dyDescent="0.25">
      <c r="A335" s="2" t="s">
        <v>512</v>
      </c>
      <c r="C335" s="2" t="s">
        <v>512</v>
      </c>
      <c r="F335" t="s">
        <v>471</v>
      </c>
      <c r="H335" t="s">
        <v>471</v>
      </c>
    </row>
    <row r="336" spans="1:8" x14ac:dyDescent="0.25">
      <c r="A336" s="2" t="s">
        <v>513</v>
      </c>
      <c r="C336" s="2" t="s">
        <v>513</v>
      </c>
      <c r="F336" t="s">
        <v>472</v>
      </c>
      <c r="H336" t="s">
        <v>472</v>
      </c>
    </row>
    <row r="337" spans="1:8" x14ac:dyDescent="0.25">
      <c r="A337" s="2" t="s">
        <v>514</v>
      </c>
      <c r="C337" s="2" t="s">
        <v>514</v>
      </c>
      <c r="F337" t="s">
        <v>474</v>
      </c>
      <c r="H337" t="s">
        <v>474</v>
      </c>
    </row>
    <row r="338" spans="1:8" x14ac:dyDescent="0.25">
      <c r="A338" s="2" t="s">
        <v>516</v>
      </c>
      <c r="C338" s="2" t="s">
        <v>516</v>
      </c>
      <c r="F338" t="s">
        <v>476</v>
      </c>
      <c r="H338" t="s">
        <v>476</v>
      </c>
    </row>
    <row r="339" spans="1:8" x14ac:dyDescent="0.25">
      <c r="A339" s="2" t="s">
        <v>517</v>
      </c>
      <c r="C339" s="2" t="s">
        <v>517</v>
      </c>
      <c r="F339" t="s">
        <v>478</v>
      </c>
      <c r="H339" t="s">
        <v>478</v>
      </c>
    </row>
    <row r="340" spans="1:8" x14ac:dyDescent="0.25">
      <c r="A340" s="2" t="s">
        <v>519</v>
      </c>
      <c r="C340" s="2" t="s">
        <v>519</v>
      </c>
      <c r="F340" t="s">
        <v>479</v>
      </c>
      <c r="H340" t="s">
        <v>479</v>
      </c>
    </row>
    <row r="341" spans="1:8" x14ac:dyDescent="0.25">
      <c r="A341" s="2" t="s">
        <v>521</v>
      </c>
      <c r="C341" s="2" t="s">
        <v>521</v>
      </c>
      <c r="F341" t="s">
        <v>480</v>
      </c>
      <c r="H341" t="s">
        <v>480</v>
      </c>
    </row>
    <row r="342" spans="1:8" x14ac:dyDescent="0.25">
      <c r="A342" s="2" t="s">
        <v>522</v>
      </c>
      <c r="C342" s="2" t="s">
        <v>522</v>
      </c>
      <c r="F342" t="s">
        <v>481</v>
      </c>
      <c r="H342" t="s">
        <v>481</v>
      </c>
    </row>
    <row r="343" spans="1:8" x14ac:dyDescent="0.25">
      <c r="A343" s="2" t="s">
        <v>523</v>
      </c>
      <c r="C343" s="2" t="s">
        <v>523</v>
      </c>
      <c r="F343" t="s">
        <v>482</v>
      </c>
      <c r="H343" t="s">
        <v>482</v>
      </c>
    </row>
    <row r="344" spans="1:8" x14ac:dyDescent="0.25">
      <c r="A344" s="2" t="s">
        <v>11</v>
      </c>
      <c r="C344" s="2" t="s">
        <v>11</v>
      </c>
      <c r="F344" t="s">
        <v>483</v>
      </c>
      <c r="H344" t="s">
        <v>483</v>
      </c>
    </row>
    <row r="345" spans="1:8" x14ac:dyDescent="0.25">
      <c r="A345" s="2" t="s">
        <v>525</v>
      </c>
      <c r="C345" s="2" t="s">
        <v>525</v>
      </c>
      <c r="F345" t="s">
        <v>485</v>
      </c>
      <c r="H345" t="s">
        <v>485</v>
      </c>
    </row>
    <row r="346" spans="1:8" x14ac:dyDescent="0.25">
      <c r="A346" s="9" t="s">
        <v>318</v>
      </c>
      <c r="C346" s="2"/>
      <c r="F346" t="s">
        <v>486</v>
      </c>
      <c r="H346" t="s">
        <v>486</v>
      </c>
    </row>
    <row r="347" spans="1:8" x14ac:dyDescent="0.25">
      <c r="A347" s="2" t="s">
        <v>527</v>
      </c>
      <c r="C347" s="2" t="s">
        <v>527</v>
      </c>
      <c r="F347" t="s">
        <v>488</v>
      </c>
      <c r="H347" t="s">
        <v>488</v>
      </c>
    </row>
    <row r="348" spans="1:8" x14ac:dyDescent="0.25">
      <c r="A348" s="2" t="s">
        <v>528</v>
      </c>
      <c r="C348" s="2" t="s">
        <v>528</v>
      </c>
      <c r="F348" t="s">
        <v>490</v>
      </c>
      <c r="H348" t="s">
        <v>490</v>
      </c>
    </row>
    <row r="349" spans="1:8" x14ac:dyDescent="0.25">
      <c r="A349" s="2" t="s">
        <v>529</v>
      </c>
      <c r="C349" s="2" t="s">
        <v>529</v>
      </c>
      <c r="F349" t="s">
        <v>491</v>
      </c>
      <c r="H349" t="s">
        <v>491</v>
      </c>
    </row>
    <row r="350" spans="1:8" x14ac:dyDescent="0.25">
      <c r="A350" s="2" t="s">
        <v>530</v>
      </c>
      <c r="C350" s="2" t="s">
        <v>530</v>
      </c>
      <c r="F350" t="s">
        <v>492</v>
      </c>
      <c r="H350" t="s">
        <v>492</v>
      </c>
    </row>
    <row r="351" spans="1:8" x14ac:dyDescent="0.25">
      <c r="A351" s="2" t="s">
        <v>531</v>
      </c>
      <c r="C351" s="2" t="s">
        <v>531</v>
      </c>
      <c r="F351" t="s">
        <v>494</v>
      </c>
      <c r="H351" t="s">
        <v>494</v>
      </c>
    </row>
    <row r="352" spans="1:8" x14ac:dyDescent="0.25">
      <c r="A352" s="2" t="s">
        <v>532</v>
      </c>
      <c r="C352" s="2" t="s">
        <v>532</v>
      </c>
      <c r="F352" s="10" t="s">
        <v>494</v>
      </c>
    </row>
    <row r="353" spans="1:8" x14ac:dyDescent="0.25">
      <c r="A353" s="2" t="s">
        <v>533</v>
      </c>
      <c r="C353" s="2" t="s">
        <v>533</v>
      </c>
      <c r="F353" t="s">
        <v>497</v>
      </c>
      <c r="H353" t="s">
        <v>497</v>
      </c>
    </row>
    <row r="354" spans="1:8" x14ac:dyDescent="0.25">
      <c r="A354" s="2" t="s">
        <v>534</v>
      </c>
      <c r="C354" s="2" t="s">
        <v>534</v>
      </c>
      <c r="F354" t="s">
        <v>499</v>
      </c>
      <c r="H354" t="s">
        <v>499</v>
      </c>
    </row>
    <row r="355" spans="1:8" x14ac:dyDescent="0.25">
      <c r="A355" s="2" t="s">
        <v>535</v>
      </c>
      <c r="C355" s="2" t="s">
        <v>535</v>
      </c>
      <c r="F355" t="s">
        <v>501</v>
      </c>
      <c r="H355" t="s">
        <v>501</v>
      </c>
    </row>
    <row r="356" spans="1:8" x14ac:dyDescent="0.25">
      <c r="A356" s="2" t="s">
        <v>536</v>
      </c>
      <c r="C356" s="2" t="s">
        <v>536</v>
      </c>
      <c r="F356" t="s">
        <v>503</v>
      </c>
      <c r="H356" t="s">
        <v>503</v>
      </c>
    </row>
    <row r="357" spans="1:8" x14ac:dyDescent="0.25">
      <c r="A357" s="2" t="s">
        <v>537</v>
      </c>
      <c r="C357" s="2" t="s">
        <v>537</v>
      </c>
      <c r="F357" t="s">
        <v>504</v>
      </c>
      <c r="H357" t="s">
        <v>504</v>
      </c>
    </row>
    <row r="358" spans="1:8" x14ac:dyDescent="0.25">
      <c r="A358" s="2" t="s">
        <v>539</v>
      </c>
      <c r="C358" s="2" t="s">
        <v>539</v>
      </c>
      <c r="F358" t="s">
        <v>505</v>
      </c>
      <c r="H358" t="s">
        <v>505</v>
      </c>
    </row>
    <row r="359" spans="1:8" x14ac:dyDescent="0.25">
      <c r="A359" s="2" t="s">
        <v>540</v>
      </c>
      <c r="C359" s="2" t="s">
        <v>540</v>
      </c>
      <c r="F359" t="s">
        <v>507</v>
      </c>
      <c r="H359" t="s">
        <v>507</v>
      </c>
    </row>
    <row r="360" spans="1:8" x14ac:dyDescent="0.25">
      <c r="A360" s="2" t="s">
        <v>541</v>
      </c>
      <c r="C360" s="2" t="s">
        <v>541</v>
      </c>
      <c r="F360" t="s">
        <v>508</v>
      </c>
      <c r="H360" t="s">
        <v>508</v>
      </c>
    </row>
    <row r="361" spans="1:8" x14ac:dyDescent="0.25">
      <c r="A361" s="2" t="s">
        <v>543</v>
      </c>
      <c r="C361" s="2" t="s">
        <v>543</v>
      </c>
      <c r="F361" t="s">
        <v>509</v>
      </c>
      <c r="H361" t="s">
        <v>509</v>
      </c>
    </row>
    <row r="362" spans="1:8" x14ac:dyDescent="0.25">
      <c r="A362" s="2" t="s">
        <v>544</v>
      </c>
      <c r="C362" s="2" t="s">
        <v>544</v>
      </c>
      <c r="F362" t="s">
        <v>511</v>
      </c>
      <c r="H362" t="s">
        <v>511</v>
      </c>
    </row>
    <row r="363" spans="1:8" x14ac:dyDescent="0.25">
      <c r="A363" s="2" t="s">
        <v>545</v>
      </c>
      <c r="C363" s="2" t="s">
        <v>545</v>
      </c>
      <c r="F363" t="s">
        <v>512</v>
      </c>
      <c r="H363" t="s">
        <v>512</v>
      </c>
    </row>
    <row r="364" spans="1:8" x14ac:dyDescent="0.25">
      <c r="A364" s="2" t="s">
        <v>546</v>
      </c>
      <c r="C364" s="2" t="s">
        <v>546</v>
      </c>
      <c r="F364" t="s">
        <v>513</v>
      </c>
      <c r="H364" t="s">
        <v>513</v>
      </c>
    </row>
    <row r="365" spans="1:8" x14ac:dyDescent="0.25">
      <c r="A365" s="2" t="s">
        <v>547</v>
      </c>
      <c r="C365" s="2" t="s">
        <v>547</v>
      </c>
      <c r="F365" t="s">
        <v>514</v>
      </c>
      <c r="H365" t="s">
        <v>514</v>
      </c>
    </row>
    <row r="366" spans="1:8" x14ac:dyDescent="0.25">
      <c r="A366" s="2" t="s">
        <v>549</v>
      </c>
      <c r="C366" s="2" t="s">
        <v>549</v>
      </c>
      <c r="F366" t="s">
        <v>516</v>
      </c>
      <c r="H366" t="s">
        <v>516</v>
      </c>
    </row>
    <row r="367" spans="1:8" x14ac:dyDescent="0.25">
      <c r="A367" s="2" t="s">
        <v>550</v>
      </c>
      <c r="C367" s="2" t="s">
        <v>550</v>
      </c>
      <c r="F367" t="s">
        <v>517</v>
      </c>
      <c r="H367" t="s">
        <v>517</v>
      </c>
    </row>
    <row r="368" spans="1:8" x14ac:dyDescent="0.25">
      <c r="A368" s="2" t="s">
        <v>551</v>
      </c>
      <c r="C368" s="2" t="s">
        <v>551</v>
      </c>
      <c r="F368" t="s">
        <v>519</v>
      </c>
      <c r="H368" t="s">
        <v>519</v>
      </c>
    </row>
    <row r="369" spans="1:8" x14ac:dyDescent="0.25">
      <c r="A369" s="2" t="s">
        <v>553</v>
      </c>
      <c r="C369" s="2" t="s">
        <v>553</v>
      </c>
      <c r="F369" t="s">
        <v>521</v>
      </c>
      <c r="H369" t="s">
        <v>521</v>
      </c>
    </row>
    <row r="370" spans="1:8" x14ac:dyDescent="0.25">
      <c r="A370" s="2" t="s">
        <v>554</v>
      </c>
      <c r="C370" s="2" t="s">
        <v>554</v>
      </c>
      <c r="F370" t="s">
        <v>522</v>
      </c>
      <c r="H370" t="s">
        <v>522</v>
      </c>
    </row>
    <row r="371" spans="1:8" x14ac:dyDescent="0.25">
      <c r="A371" s="2" t="s">
        <v>555</v>
      </c>
      <c r="C371" s="2" t="s">
        <v>555</v>
      </c>
      <c r="F371" t="s">
        <v>523</v>
      </c>
      <c r="H371" t="s">
        <v>523</v>
      </c>
    </row>
    <row r="372" spans="1:8" x14ac:dyDescent="0.25">
      <c r="A372" s="2" t="s">
        <v>556</v>
      </c>
      <c r="C372" s="2" t="s">
        <v>556</v>
      </c>
      <c r="F372" t="s">
        <v>11</v>
      </c>
      <c r="H372" t="s">
        <v>11</v>
      </c>
    </row>
    <row r="373" spans="1:8" x14ac:dyDescent="0.25">
      <c r="A373" s="2" t="s">
        <v>557</v>
      </c>
      <c r="C373" s="2" t="s">
        <v>557</v>
      </c>
      <c r="F373" t="s">
        <v>525</v>
      </c>
      <c r="H373" t="s">
        <v>525</v>
      </c>
    </row>
    <row r="374" spans="1:8" x14ac:dyDescent="0.25">
      <c r="A374" s="2" t="s">
        <v>558</v>
      </c>
      <c r="C374" s="2" t="s">
        <v>558</v>
      </c>
      <c r="F374" s="10" t="s">
        <v>318</v>
      </c>
    </row>
    <row r="375" spans="1:8" x14ac:dyDescent="0.25">
      <c r="A375" s="2" t="s">
        <v>559</v>
      </c>
      <c r="C375" s="2" t="s">
        <v>559</v>
      </c>
      <c r="F375" t="s">
        <v>527</v>
      </c>
      <c r="H375" t="s">
        <v>527</v>
      </c>
    </row>
    <row r="376" spans="1:8" x14ac:dyDescent="0.25">
      <c r="A376" s="2" t="s">
        <v>560</v>
      </c>
      <c r="C376" s="2" t="s">
        <v>560</v>
      </c>
      <c r="F376" t="s">
        <v>528</v>
      </c>
      <c r="H376" t="s">
        <v>528</v>
      </c>
    </row>
    <row r="377" spans="1:8" x14ac:dyDescent="0.25">
      <c r="A377" s="2" t="s">
        <v>561</v>
      </c>
      <c r="C377" s="2" t="s">
        <v>561</v>
      </c>
      <c r="F377" t="s">
        <v>529</v>
      </c>
      <c r="H377" t="s">
        <v>529</v>
      </c>
    </row>
    <row r="378" spans="1:8" x14ac:dyDescent="0.25">
      <c r="A378" s="2" t="s">
        <v>562</v>
      </c>
      <c r="C378" s="2" t="s">
        <v>562</v>
      </c>
      <c r="F378" t="s">
        <v>530</v>
      </c>
      <c r="H378" t="s">
        <v>530</v>
      </c>
    </row>
    <row r="379" spans="1:8" x14ac:dyDescent="0.25">
      <c r="A379" s="2" t="s">
        <v>563</v>
      </c>
      <c r="C379" s="2" t="s">
        <v>563</v>
      </c>
      <c r="F379" t="s">
        <v>531</v>
      </c>
      <c r="H379" t="s">
        <v>531</v>
      </c>
    </row>
    <row r="380" spans="1:8" x14ac:dyDescent="0.25">
      <c r="A380" s="2" t="s">
        <v>564</v>
      </c>
      <c r="C380" s="2" t="s">
        <v>564</v>
      </c>
      <c r="F380" t="s">
        <v>532</v>
      </c>
      <c r="H380" t="s">
        <v>532</v>
      </c>
    </row>
    <row r="381" spans="1:8" x14ac:dyDescent="0.25">
      <c r="A381" s="2" t="s">
        <v>565</v>
      </c>
      <c r="C381" s="2" t="s">
        <v>565</v>
      </c>
      <c r="F381" t="s">
        <v>533</v>
      </c>
      <c r="H381" t="s">
        <v>533</v>
      </c>
    </row>
    <row r="382" spans="1:8" x14ac:dyDescent="0.25">
      <c r="A382" s="2" t="s">
        <v>566</v>
      </c>
      <c r="C382" s="2" t="s">
        <v>566</v>
      </c>
      <c r="F382" t="s">
        <v>534</v>
      </c>
      <c r="H382" t="s">
        <v>534</v>
      </c>
    </row>
    <row r="383" spans="1:8" x14ac:dyDescent="0.25">
      <c r="A383" s="2" t="s">
        <v>567</v>
      </c>
      <c r="C383" s="2" t="s">
        <v>567</v>
      </c>
      <c r="F383" t="s">
        <v>535</v>
      </c>
      <c r="H383" t="s">
        <v>535</v>
      </c>
    </row>
    <row r="384" spans="1:8" x14ac:dyDescent="0.25">
      <c r="A384" s="2" t="s">
        <v>568</v>
      </c>
      <c r="C384" s="2" t="s">
        <v>568</v>
      </c>
      <c r="F384" t="s">
        <v>536</v>
      </c>
      <c r="H384" t="s">
        <v>536</v>
      </c>
    </row>
    <row r="385" spans="1:8" x14ac:dyDescent="0.25">
      <c r="A385" s="2" t="s">
        <v>569</v>
      </c>
      <c r="C385" s="2" t="s">
        <v>569</v>
      </c>
      <c r="F385" t="s">
        <v>537</v>
      </c>
      <c r="H385" t="s">
        <v>537</v>
      </c>
    </row>
    <row r="386" spans="1:8" x14ac:dyDescent="0.25">
      <c r="A386" s="2" t="s">
        <v>570</v>
      </c>
      <c r="C386" s="2" t="s">
        <v>570</v>
      </c>
      <c r="F386" t="s">
        <v>539</v>
      </c>
      <c r="H386" t="s">
        <v>539</v>
      </c>
    </row>
    <row r="387" spans="1:8" x14ac:dyDescent="0.25">
      <c r="A387" s="2" t="s">
        <v>572</v>
      </c>
      <c r="C387" s="2" t="s">
        <v>572</v>
      </c>
      <c r="F387" t="s">
        <v>540</v>
      </c>
      <c r="H387" t="s">
        <v>540</v>
      </c>
    </row>
    <row r="388" spans="1:8" x14ac:dyDescent="0.25">
      <c r="A388" s="2" t="s">
        <v>573</v>
      </c>
      <c r="C388" s="2" t="s">
        <v>573</v>
      </c>
      <c r="F388" t="s">
        <v>541</v>
      </c>
      <c r="H388" t="s">
        <v>541</v>
      </c>
    </row>
    <row r="389" spans="1:8" x14ac:dyDescent="0.25">
      <c r="A389" s="2" t="s">
        <v>575</v>
      </c>
      <c r="C389" s="2" t="s">
        <v>575</v>
      </c>
      <c r="F389" t="s">
        <v>543</v>
      </c>
      <c r="H389" t="s">
        <v>543</v>
      </c>
    </row>
    <row r="390" spans="1:8" x14ac:dyDescent="0.25">
      <c r="A390" s="2" t="s">
        <v>576</v>
      </c>
      <c r="C390" s="2" t="s">
        <v>576</v>
      </c>
      <c r="F390" t="s">
        <v>544</v>
      </c>
      <c r="H390" t="s">
        <v>544</v>
      </c>
    </row>
    <row r="391" spans="1:8" x14ac:dyDescent="0.25">
      <c r="A391" s="2" t="s">
        <v>577</v>
      </c>
      <c r="C391" s="2" t="s">
        <v>577</v>
      </c>
      <c r="F391" t="s">
        <v>545</v>
      </c>
      <c r="H391" t="s">
        <v>545</v>
      </c>
    </row>
    <row r="392" spans="1:8" x14ac:dyDescent="0.25">
      <c r="A392" s="2" t="s">
        <v>578</v>
      </c>
      <c r="C392" s="2" t="s">
        <v>578</v>
      </c>
      <c r="F392" t="s">
        <v>546</v>
      </c>
      <c r="H392" t="s">
        <v>546</v>
      </c>
    </row>
    <row r="393" spans="1:8" x14ac:dyDescent="0.25">
      <c r="A393" s="2" t="s">
        <v>580</v>
      </c>
      <c r="C393" s="2" t="s">
        <v>580</v>
      </c>
      <c r="F393" t="s">
        <v>547</v>
      </c>
      <c r="H393" t="s">
        <v>547</v>
      </c>
    </row>
    <row r="394" spans="1:8" x14ac:dyDescent="0.25">
      <c r="A394" s="2" t="s">
        <v>581</v>
      </c>
      <c r="C394" s="2" t="s">
        <v>581</v>
      </c>
      <c r="F394" t="s">
        <v>549</v>
      </c>
      <c r="H394" t="s">
        <v>549</v>
      </c>
    </row>
    <row r="395" spans="1:8" x14ac:dyDescent="0.25">
      <c r="A395" s="2" t="s">
        <v>582</v>
      </c>
      <c r="C395" s="2" t="s">
        <v>582</v>
      </c>
      <c r="F395" t="s">
        <v>550</v>
      </c>
      <c r="H395" t="s">
        <v>550</v>
      </c>
    </row>
    <row r="396" spans="1:8" x14ac:dyDescent="0.25">
      <c r="A396" s="2" t="s">
        <v>584</v>
      </c>
      <c r="C396" s="2" t="s">
        <v>584</v>
      </c>
      <c r="F396" t="s">
        <v>551</v>
      </c>
      <c r="H396" t="s">
        <v>551</v>
      </c>
    </row>
    <row r="397" spans="1:8" x14ac:dyDescent="0.25">
      <c r="A397" s="2" t="s">
        <v>585</v>
      </c>
      <c r="C397" s="2" t="s">
        <v>585</v>
      </c>
      <c r="F397" t="s">
        <v>553</v>
      </c>
      <c r="H397" t="s">
        <v>553</v>
      </c>
    </row>
    <row r="398" spans="1:8" x14ac:dyDescent="0.25">
      <c r="A398" s="2" t="s">
        <v>586</v>
      </c>
      <c r="C398" s="2" t="s">
        <v>586</v>
      </c>
      <c r="F398" t="s">
        <v>554</v>
      </c>
      <c r="H398" t="s">
        <v>554</v>
      </c>
    </row>
    <row r="399" spans="1:8" x14ac:dyDescent="0.25">
      <c r="A399" s="2" t="s">
        <v>587</v>
      </c>
      <c r="C399" s="2" t="s">
        <v>587</v>
      </c>
      <c r="F399" t="s">
        <v>555</v>
      </c>
      <c r="H399" t="s">
        <v>555</v>
      </c>
    </row>
    <row r="400" spans="1:8" x14ac:dyDescent="0.25">
      <c r="A400" s="2" t="s">
        <v>589</v>
      </c>
      <c r="C400" s="2" t="s">
        <v>589</v>
      </c>
      <c r="F400" t="s">
        <v>556</v>
      </c>
      <c r="H400" t="s">
        <v>556</v>
      </c>
    </row>
    <row r="401" spans="1:8" x14ac:dyDescent="0.25">
      <c r="A401" s="2" t="s">
        <v>591</v>
      </c>
      <c r="C401" s="2" t="s">
        <v>591</v>
      </c>
      <c r="F401" t="s">
        <v>557</v>
      </c>
      <c r="H401" t="s">
        <v>557</v>
      </c>
    </row>
    <row r="402" spans="1:8" x14ac:dyDescent="0.25">
      <c r="A402" s="2" t="s">
        <v>592</v>
      </c>
      <c r="C402" s="2" t="s">
        <v>592</v>
      </c>
      <c r="F402" t="s">
        <v>558</v>
      </c>
      <c r="H402" t="s">
        <v>558</v>
      </c>
    </row>
    <row r="403" spans="1:8" x14ac:dyDescent="0.25">
      <c r="A403" s="2" t="s">
        <v>593</v>
      </c>
      <c r="C403" s="2" t="s">
        <v>593</v>
      </c>
      <c r="F403" t="s">
        <v>559</v>
      </c>
      <c r="H403" t="s">
        <v>559</v>
      </c>
    </row>
    <row r="404" spans="1:8" x14ac:dyDescent="0.25">
      <c r="A404" s="2" t="s">
        <v>599</v>
      </c>
      <c r="C404" s="2" t="s">
        <v>599</v>
      </c>
      <c r="F404" t="s">
        <v>560</v>
      </c>
      <c r="H404" t="s">
        <v>560</v>
      </c>
    </row>
    <row r="405" spans="1:8" x14ac:dyDescent="0.25">
      <c r="A405" s="2" t="s">
        <v>600</v>
      </c>
      <c r="C405" s="2" t="s">
        <v>600</v>
      </c>
      <c r="F405" t="s">
        <v>561</v>
      </c>
      <c r="H405" t="s">
        <v>561</v>
      </c>
    </row>
    <row r="406" spans="1:8" x14ac:dyDescent="0.25">
      <c r="A406" s="2" t="s">
        <v>601</v>
      </c>
      <c r="C406" s="2" t="s">
        <v>601</v>
      </c>
      <c r="F406" t="s">
        <v>562</v>
      </c>
      <c r="H406" t="s">
        <v>562</v>
      </c>
    </row>
    <row r="407" spans="1:8" x14ac:dyDescent="0.25">
      <c r="A407" s="2" t="s">
        <v>602</v>
      </c>
      <c r="C407" s="2" t="s">
        <v>602</v>
      </c>
      <c r="F407" t="s">
        <v>563</v>
      </c>
      <c r="H407" t="s">
        <v>563</v>
      </c>
    </row>
    <row r="408" spans="1:8" x14ac:dyDescent="0.25">
      <c r="A408" s="2" t="s">
        <v>604</v>
      </c>
      <c r="C408" s="2" t="s">
        <v>604</v>
      </c>
      <c r="F408" t="s">
        <v>564</v>
      </c>
      <c r="H408" t="s">
        <v>564</v>
      </c>
    </row>
    <row r="409" spans="1:8" x14ac:dyDescent="0.25">
      <c r="A409" s="2" t="s">
        <v>606</v>
      </c>
      <c r="C409" s="2" t="s">
        <v>606</v>
      </c>
      <c r="F409" t="s">
        <v>565</v>
      </c>
      <c r="H409" t="s">
        <v>565</v>
      </c>
    </row>
    <row r="410" spans="1:8" x14ac:dyDescent="0.25">
      <c r="A410" s="2" t="s">
        <v>609</v>
      </c>
      <c r="C410" s="2" t="s">
        <v>609</v>
      </c>
      <c r="F410" t="s">
        <v>566</v>
      </c>
      <c r="H410" t="s">
        <v>566</v>
      </c>
    </row>
    <row r="411" spans="1:8" x14ac:dyDescent="0.25">
      <c r="A411" s="2" t="s">
        <v>610</v>
      </c>
      <c r="C411" s="2" t="s">
        <v>610</v>
      </c>
      <c r="F411" t="s">
        <v>567</v>
      </c>
      <c r="H411" t="s">
        <v>567</v>
      </c>
    </row>
    <row r="412" spans="1:8" x14ac:dyDescent="0.25">
      <c r="A412" s="2" t="s">
        <v>611</v>
      </c>
      <c r="C412" s="2" t="s">
        <v>611</v>
      </c>
      <c r="F412" t="s">
        <v>568</v>
      </c>
      <c r="H412" t="s">
        <v>568</v>
      </c>
    </row>
    <row r="413" spans="1:8" x14ac:dyDescent="0.25">
      <c r="A413" s="2" t="s">
        <v>612</v>
      </c>
      <c r="C413" s="2" t="s">
        <v>612</v>
      </c>
      <c r="F413" t="s">
        <v>569</v>
      </c>
      <c r="H413" t="s">
        <v>569</v>
      </c>
    </row>
    <row r="414" spans="1:8" x14ac:dyDescent="0.25">
      <c r="A414" s="2" t="s">
        <v>613</v>
      </c>
      <c r="C414" s="2" t="s">
        <v>613</v>
      </c>
      <c r="F414" t="s">
        <v>570</v>
      </c>
      <c r="H414" t="s">
        <v>570</v>
      </c>
    </row>
    <row r="415" spans="1:8" x14ac:dyDescent="0.25">
      <c r="A415" s="2" t="s">
        <v>614</v>
      </c>
      <c r="C415" s="2" t="s">
        <v>614</v>
      </c>
      <c r="F415" t="s">
        <v>572</v>
      </c>
      <c r="H415" t="s">
        <v>572</v>
      </c>
    </row>
    <row r="416" spans="1:8" x14ac:dyDescent="0.25">
      <c r="A416" s="2" t="s">
        <v>615</v>
      </c>
      <c r="C416" s="2" t="s">
        <v>615</v>
      </c>
      <c r="F416" t="s">
        <v>573</v>
      </c>
      <c r="H416" t="s">
        <v>573</v>
      </c>
    </row>
    <row r="417" spans="6:8" x14ac:dyDescent="0.25">
      <c r="F417" t="s">
        <v>575</v>
      </c>
      <c r="H417" t="s">
        <v>575</v>
      </c>
    </row>
    <row r="418" spans="6:8" x14ac:dyDescent="0.25">
      <c r="F418" t="s">
        <v>576</v>
      </c>
      <c r="H418" t="s">
        <v>576</v>
      </c>
    </row>
    <row r="419" spans="6:8" x14ac:dyDescent="0.25">
      <c r="F419" t="s">
        <v>577</v>
      </c>
      <c r="H419" t="s">
        <v>577</v>
      </c>
    </row>
    <row r="420" spans="6:8" x14ac:dyDescent="0.25">
      <c r="F420" t="s">
        <v>578</v>
      </c>
      <c r="H420" t="s">
        <v>578</v>
      </c>
    </row>
    <row r="421" spans="6:8" x14ac:dyDescent="0.25">
      <c r="F421" t="s">
        <v>580</v>
      </c>
      <c r="H421" t="s">
        <v>580</v>
      </c>
    </row>
    <row r="422" spans="6:8" x14ac:dyDescent="0.25">
      <c r="F422" t="s">
        <v>581</v>
      </c>
      <c r="H422" t="s">
        <v>581</v>
      </c>
    </row>
    <row r="423" spans="6:8" x14ac:dyDescent="0.25">
      <c r="F423" t="s">
        <v>582</v>
      </c>
      <c r="H423" t="s">
        <v>582</v>
      </c>
    </row>
    <row r="424" spans="6:8" x14ac:dyDescent="0.25">
      <c r="F424" t="s">
        <v>584</v>
      </c>
      <c r="H424" t="s">
        <v>584</v>
      </c>
    </row>
    <row r="425" spans="6:8" x14ac:dyDescent="0.25">
      <c r="F425" t="s">
        <v>585</v>
      </c>
      <c r="H425" t="s">
        <v>585</v>
      </c>
    </row>
    <row r="426" spans="6:8" x14ac:dyDescent="0.25">
      <c r="F426" t="s">
        <v>586</v>
      </c>
      <c r="H426" t="s">
        <v>586</v>
      </c>
    </row>
    <row r="427" spans="6:8" x14ac:dyDescent="0.25">
      <c r="F427" t="s">
        <v>587</v>
      </c>
      <c r="H427" t="s">
        <v>587</v>
      </c>
    </row>
    <row r="428" spans="6:8" x14ac:dyDescent="0.25">
      <c r="F428" t="s">
        <v>589</v>
      </c>
      <c r="H428" t="s">
        <v>589</v>
      </c>
    </row>
    <row r="429" spans="6:8" x14ac:dyDescent="0.25">
      <c r="F429" t="s">
        <v>591</v>
      </c>
      <c r="H429" t="s">
        <v>591</v>
      </c>
    </row>
    <row r="430" spans="6:8" x14ac:dyDescent="0.25">
      <c r="F430" t="s">
        <v>592</v>
      </c>
      <c r="H430" t="s">
        <v>592</v>
      </c>
    </row>
    <row r="431" spans="6:8" x14ac:dyDescent="0.25">
      <c r="F431" t="s">
        <v>593</v>
      </c>
      <c r="H431" t="s">
        <v>593</v>
      </c>
    </row>
    <row r="432" spans="6:8" x14ac:dyDescent="0.25">
      <c r="F432" t="s">
        <v>595</v>
      </c>
      <c r="H432" t="s">
        <v>595</v>
      </c>
    </row>
    <row r="433" spans="6:8" x14ac:dyDescent="0.25">
      <c r="F433" t="s">
        <v>597</v>
      </c>
      <c r="H433" t="s">
        <v>597</v>
      </c>
    </row>
    <row r="434" spans="6:8" x14ac:dyDescent="0.25">
      <c r="F434" t="s">
        <v>599</v>
      </c>
      <c r="H434" t="s">
        <v>599</v>
      </c>
    </row>
    <row r="435" spans="6:8" x14ac:dyDescent="0.25">
      <c r="F435" t="s">
        <v>600</v>
      </c>
      <c r="H435" t="s">
        <v>600</v>
      </c>
    </row>
    <row r="436" spans="6:8" x14ac:dyDescent="0.25">
      <c r="F436" t="s">
        <v>601</v>
      </c>
      <c r="H436" t="s">
        <v>601</v>
      </c>
    </row>
    <row r="437" spans="6:8" x14ac:dyDescent="0.25">
      <c r="F437" t="s">
        <v>602</v>
      </c>
      <c r="H437" t="s">
        <v>602</v>
      </c>
    </row>
    <row r="438" spans="6:8" x14ac:dyDescent="0.25">
      <c r="F438" t="s">
        <v>604</v>
      </c>
      <c r="H438" t="s">
        <v>604</v>
      </c>
    </row>
    <row r="439" spans="6:8" x14ac:dyDescent="0.25">
      <c r="F439" t="s">
        <v>606</v>
      </c>
      <c r="H439" t="s">
        <v>606</v>
      </c>
    </row>
    <row r="440" spans="6:8" x14ac:dyDescent="0.25">
      <c r="F440" t="s">
        <v>21</v>
      </c>
      <c r="H440" t="s">
        <v>21</v>
      </c>
    </row>
    <row r="441" spans="6:8" x14ac:dyDescent="0.25">
      <c r="F441" t="s">
        <v>609</v>
      </c>
      <c r="H441" t="s">
        <v>609</v>
      </c>
    </row>
    <row r="442" spans="6:8" x14ac:dyDescent="0.25">
      <c r="F442" t="s">
        <v>610</v>
      </c>
      <c r="H442" t="s">
        <v>610</v>
      </c>
    </row>
    <row r="443" spans="6:8" x14ac:dyDescent="0.25">
      <c r="F443" t="s">
        <v>611</v>
      </c>
      <c r="H443" t="s">
        <v>611</v>
      </c>
    </row>
    <row r="444" spans="6:8" x14ac:dyDescent="0.25">
      <c r="F444" t="s">
        <v>612</v>
      </c>
      <c r="H444" t="s">
        <v>612</v>
      </c>
    </row>
    <row r="445" spans="6:8" x14ac:dyDescent="0.25">
      <c r="F445" t="s">
        <v>613</v>
      </c>
      <c r="H445" t="s">
        <v>613</v>
      </c>
    </row>
    <row r="446" spans="6:8" x14ac:dyDescent="0.25">
      <c r="F446" t="s">
        <v>614</v>
      </c>
      <c r="H446" t="s">
        <v>614</v>
      </c>
    </row>
    <row r="447" spans="6:8" x14ac:dyDescent="0.25">
      <c r="F447" t="s">
        <v>615</v>
      </c>
      <c r="H447" t="s">
        <v>615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6384" width="9.140625" style="2"/>
  </cols>
  <sheetData>
    <row r="1" spans="1:41" s="101" customFormat="1" ht="120.75" customHeight="1" thickBot="1" x14ac:dyDescent="0.3">
      <c r="A1" s="102" t="s">
        <v>616</v>
      </c>
      <c r="B1" s="102" t="s">
        <v>1</v>
      </c>
      <c r="C1" s="102" t="s">
        <v>617</v>
      </c>
      <c r="D1" s="102" t="s">
        <v>618</v>
      </c>
      <c r="E1" s="102" t="s">
        <v>619</v>
      </c>
      <c r="F1" s="102" t="s">
        <v>620</v>
      </c>
      <c r="G1" s="102" t="s">
        <v>621</v>
      </c>
      <c r="H1" s="102" t="s">
        <v>622</v>
      </c>
      <c r="I1" s="102" t="s">
        <v>623</v>
      </c>
      <c r="J1" s="102" t="s">
        <v>624</v>
      </c>
      <c r="K1" s="102" t="s">
        <v>625</v>
      </c>
      <c r="L1" s="102" t="s">
        <v>626</v>
      </c>
      <c r="M1" s="102" t="s">
        <v>627</v>
      </c>
      <c r="N1" s="102" t="s">
        <v>628</v>
      </c>
      <c r="O1" s="102" t="s">
        <v>629</v>
      </c>
      <c r="P1" s="102" t="s">
        <v>630</v>
      </c>
      <c r="Q1" s="102" t="s">
        <v>631</v>
      </c>
      <c r="R1" s="102" t="s">
        <v>632</v>
      </c>
      <c r="S1" s="102" t="s">
        <v>633</v>
      </c>
      <c r="T1" s="102" t="s">
        <v>634</v>
      </c>
      <c r="U1" s="102" t="s">
        <v>635</v>
      </c>
      <c r="V1" s="102" t="s">
        <v>636</v>
      </c>
      <c r="W1" s="102" t="s">
        <v>637</v>
      </c>
      <c r="X1" s="102" t="s">
        <v>638</v>
      </c>
      <c r="Y1" s="102" t="s">
        <v>639</v>
      </c>
      <c r="Z1" s="102" t="s">
        <v>640</v>
      </c>
      <c r="AA1" s="102" t="s">
        <v>641</v>
      </c>
      <c r="AB1" s="102" t="s">
        <v>642</v>
      </c>
      <c r="AC1" s="102" t="s">
        <v>643</v>
      </c>
      <c r="AD1" s="102" t="s">
        <v>644</v>
      </c>
      <c r="AE1" s="102" t="s">
        <v>645</v>
      </c>
      <c r="AF1" s="102" t="s">
        <v>646</v>
      </c>
      <c r="AG1" s="102" t="s">
        <v>647</v>
      </c>
      <c r="AH1" s="102" t="s">
        <v>648</v>
      </c>
      <c r="AI1" s="102" t="s">
        <v>649</v>
      </c>
      <c r="AM1" s="127" t="s">
        <v>1159</v>
      </c>
      <c r="AN1" s="127" t="s">
        <v>1164</v>
      </c>
      <c r="AO1" s="127" t="s">
        <v>1165</v>
      </c>
    </row>
    <row r="2" spans="1:41" ht="15" customHeight="1" x14ac:dyDescent="0.25">
      <c r="A2" s="2" t="s">
        <v>22</v>
      </c>
      <c r="B2" s="2" t="s">
        <v>23</v>
      </c>
      <c r="C2" s="2">
        <v>2015</v>
      </c>
      <c r="D2" s="2" t="s">
        <v>650</v>
      </c>
      <c r="E2" s="2" t="s">
        <v>650</v>
      </c>
      <c r="F2" s="2" t="s">
        <v>650</v>
      </c>
      <c r="G2" s="2" t="s">
        <v>650</v>
      </c>
      <c r="H2" s="2" t="s">
        <v>650</v>
      </c>
      <c r="I2" s="2" t="s">
        <v>650</v>
      </c>
      <c r="J2" s="2" t="s">
        <v>650</v>
      </c>
      <c r="K2" s="2" t="s">
        <v>650</v>
      </c>
      <c r="L2" s="2" t="s">
        <v>651</v>
      </c>
      <c r="M2" s="2" t="s">
        <v>650</v>
      </c>
      <c r="N2" s="2" t="s">
        <v>650</v>
      </c>
      <c r="O2" s="2" t="s">
        <v>650</v>
      </c>
      <c r="P2" s="2" t="s">
        <v>650</v>
      </c>
      <c r="Q2" s="2" t="s">
        <v>650</v>
      </c>
      <c r="R2" s="2" t="s">
        <v>650</v>
      </c>
      <c r="S2" s="2" t="s">
        <v>650</v>
      </c>
      <c r="T2" s="2" t="s">
        <v>650</v>
      </c>
      <c r="U2" s="2" t="s">
        <v>650</v>
      </c>
      <c r="V2" s="2" t="s">
        <v>650</v>
      </c>
      <c r="W2" s="2" t="s">
        <v>650</v>
      </c>
      <c r="X2" s="2" t="s">
        <v>650</v>
      </c>
      <c r="Y2" s="2" t="s">
        <v>650</v>
      </c>
      <c r="Z2" s="2" t="s">
        <v>650</v>
      </c>
      <c r="AA2" s="2" t="s">
        <v>650</v>
      </c>
      <c r="AB2" s="2" t="s">
        <v>650</v>
      </c>
      <c r="AC2" s="2" t="s">
        <v>650</v>
      </c>
      <c r="AD2" s="2" t="s">
        <v>650</v>
      </c>
      <c r="AE2" s="2" t="s">
        <v>650</v>
      </c>
      <c r="AF2" s="2" t="s">
        <v>650</v>
      </c>
      <c r="AG2" s="2" t="s">
        <v>650</v>
      </c>
      <c r="AH2" s="2" t="s">
        <v>650</v>
      </c>
      <c r="AI2" s="2" t="s">
        <v>650</v>
      </c>
      <c r="AM2" s="129">
        <f>SUMPRODUCT(F2:AE2)+IFERROR(AI2/1,0)</f>
        <v>0</v>
      </c>
      <c r="AN2" s="129">
        <f>IFERROR(D2/1,0)</f>
        <v>0</v>
      </c>
      <c r="AO2" s="130" t="str">
        <f>IFERROR(AN2/AM2,"")</f>
        <v/>
      </c>
    </row>
    <row r="3" spans="1:41" ht="15" customHeight="1" x14ac:dyDescent="0.25">
      <c r="A3" s="2" t="s">
        <v>22</v>
      </c>
      <c r="B3" s="2" t="s">
        <v>24</v>
      </c>
      <c r="C3" s="2">
        <v>2015</v>
      </c>
      <c r="D3" s="2">
        <v>16</v>
      </c>
      <c r="E3" s="2">
        <v>18.3</v>
      </c>
      <c r="F3" s="2" t="s">
        <v>650</v>
      </c>
      <c r="G3" s="2">
        <v>0.3</v>
      </c>
      <c r="H3" s="2" t="s">
        <v>650</v>
      </c>
      <c r="I3" s="2" t="s">
        <v>650</v>
      </c>
      <c r="J3" s="2" t="s">
        <v>650</v>
      </c>
      <c r="K3" s="2" t="s">
        <v>650</v>
      </c>
      <c r="L3" s="2" t="s">
        <v>651</v>
      </c>
      <c r="M3" s="2" t="s">
        <v>650</v>
      </c>
      <c r="N3" s="2">
        <v>7</v>
      </c>
      <c r="O3" s="2">
        <v>11</v>
      </c>
      <c r="P3" s="2" t="s">
        <v>650</v>
      </c>
      <c r="Q3" s="2" t="s">
        <v>650</v>
      </c>
      <c r="R3" s="2" t="s">
        <v>650</v>
      </c>
      <c r="S3" s="2" t="s">
        <v>650</v>
      </c>
      <c r="T3" s="2" t="s">
        <v>650</v>
      </c>
      <c r="U3" s="2" t="s">
        <v>650</v>
      </c>
      <c r="V3" s="2" t="s">
        <v>650</v>
      </c>
      <c r="W3" s="2" t="s">
        <v>650</v>
      </c>
      <c r="X3" s="2" t="s">
        <v>650</v>
      </c>
      <c r="Y3" s="2" t="s">
        <v>650</v>
      </c>
      <c r="Z3" s="2" t="s">
        <v>650</v>
      </c>
      <c r="AA3" s="2" t="s">
        <v>650</v>
      </c>
      <c r="AB3" s="2" t="s">
        <v>650</v>
      </c>
      <c r="AC3" s="2" t="s">
        <v>650</v>
      </c>
      <c r="AD3" s="2" t="s">
        <v>650</v>
      </c>
      <c r="AE3" s="2" t="s">
        <v>650</v>
      </c>
      <c r="AF3" s="2" t="s">
        <v>650</v>
      </c>
      <c r="AG3" s="2" t="s">
        <v>650</v>
      </c>
      <c r="AH3" s="2" t="s">
        <v>650</v>
      </c>
      <c r="AI3" s="2" t="s">
        <v>650</v>
      </c>
      <c r="AM3" s="129">
        <f t="shared" ref="AM3:AM66" si="0">SUMPRODUCT(F3:AE3)+IFERROR(AI3/1,0)</f>
        <v>18.3</v>
      </c>
      <c r="AN3" s="129">
        <f t="shared" ref="AN3:AN66" si="1">IFERROR(D3/1,0)</f>
        <v>16</v>
      </c>
      <c r="AO3" s="130">
        <f t="shared" ref="AO3:AO66" si="2">IFERROR(AN3/AM3,"")</f>
        <v>0.87431693989071035</v>
      </c>
    </row>
    <row r="4" spans="1:41" ht="15" customHeight="1" x14ac:dyDescent="0.25">
      <c r="A4" s="2" t="s">
        <v>22</v>
      </c>
      <c r="B4" s="2" t="s">
        <v>25</v>
      </c>
      <c r="C4" s="2">
        <v>2015</v>
      </c>
      <c r="D4" s="2">
        <v>3.7</v>
      </c>
      <c r="E4" s="2">
        <v>4.2</v>
      </c>
      <c r="F4" s="2" t="s">
        <v>650</v>
      </c>
      <c r="G4" s="2">
        <v>0.3</v>
      </c>
      <c r="H4" s="2" t="s">
        <v>650</v>
      </c>
      <c r="I4" s="2" t="s">
        <v>650</v>
      </c>
      <c r="J4" s="2" t="s">
        <v>650</v>
      </c>
      <c r="K4" s="2" t="s">
        <v>650</v>
      </c>
      <c r="L4" s="2" t="s">
        <v>651</v>
      </c>
      <c r="M4" s="2" t="s">
        <v>650</v>
      </c>
      <c r="N4" s="2" t="s">
        <v>650</v>
      </c>
      <c r="O4" s="2">
        <v>3.9</v>
      </c>
      <c r="P4" s="2" t="s">
        <v>650</v>
      </c>
      <c r="Q4" s="2" t="s">
        <v>650</v>
      </c>
      <c r="R4" s="2" t="s">
        <v>650</v>
      </c>
      <c r="S4" s="2" t="s">
        <v>650</v>
      </c>
      <c r="T4" s="2" t="s">
        <v>650</v>
      </c>
      <c r="U4" s="2" t="s">
        <v>650</v>
      </c>
      <c r="V4" s="2" t="s">
        <v>650</v>
      </c>
      <c r="W4" s="2" t="s">
        <v>650</v>
      </c>
      <c r="X4" s="2" t="s">
        <v>650</v>
      </c>
      <c r="Y4" s="2" t="s">
        <v>650</v>
      </c>
      <c r="Z4" s="2" t="s">
        <v>650</v>
      </c>
      <c r="AA4" s="2" t="s">
        <v>650</v>
      </c>
      <c r="AB4" s="2" t="s">
        <v>650</v>
      </c>
      <c r="AC4" s="2" t="s">
        <v>650</v>
      </c>
      <c r="AD4" s="2" t="s">
        <v>650</v>
      </c>
      <c r="AE4" s="2" t="s">
        <v>650</v>
      </c>
      <c r="AF4" s="2" t="s">
        <v>650</v>
      </c>
      <c r="AG4" s="2" t="s">
        <v>650</v>
      </c>
      <c r="AH4" s="2" t="s">
        <v>650</v>
      </c>
      <c r="AI4" s="2" t="s">
        <v>650</v>
      </c>
      <c r="AM4" s="129">
        <f t="shared" si="0"/>
        <v>4.2</v>
      </c>
      <c r="AN4" s="129">
        <f t="shared" si="1"/>
        <v>3.7</v>
      </c>
      <c r="AO4" s="130">
        <f t="shared" si="2"/>
        <v>0.88095238095238093</v>
      </c>
    </row>
    <row r="5" spans="1:41" ht="15" customHeight="1" x14ac:dyDescent="0.25">
      <c r="A5" s="2" t="s">
        <v>22</v>
      </c>
      <c r="B5" s="2" t="s">
        <v>26</v>
      </c>
      <c r="C5" s="2">
        <v>2015</v>
      </c>
      <c r="D5" s="2">
        <v>6.5</v>
      </c>
      <c r="E5" s="2">
        <v>7.64</v>
      </c>
      <c r="F5" s="2" t="s">
        <v>650</v>
      </c>
      <c r="G5" s="2">
        <v>0.04</v>
      </c>
      <c r="H5" s="2" t="s">
        <v>650</v>
      </c>
      <c r="I5" s="2" t="s">
        <v>650</v>
      </c>
      <c r="J5" s="2" t="s">
        <v>650</v>
      </c>
      <c r="K5" s="2" t="s">
        <v>650</v>
      </c>
      <c r="L5" s="2" t="s">
        <v>651</v>
      </c>
      <c r="M5" s="2" t="s">
        <v>650</v>
      </c>
      <c r="N5" s="2" t="s">
        <v>650</v>
      </c>
      <c r="O5" s="2" t="s">
        <v>650</v>
      </c>
      <c r="P5" s="2">
        <v>7.6</v>
      </c>
      <c r="Q5" s="2" t="s">
        <v>650</v>
      </c>
      <c r="R5" s="2" t="s">
        <v>650</v>
      </c>
      <c r="S5" s="2" t="s">
        <v>650</v>
      </c>
      <c r="T5" s="2" t="s">
        <v>650</v>
      </c>
      <c r="U5" s="2" t="s">
        <v>650</v>
      </c>
      <c r="V5" s="2" t="s">
        <v>650</v>
      </c>
      <c r="W5" s="2" t="s">
        <v>650</v>
      </c>
      <c r="X5" s="2" t="s">
        <v>650</v>
      </c>
      <c r="Y5" s="2" t="s">
        <v>650</v>
      </c>
      <c r="Z5" s="2" t="s">
        <v>650</v>
      </c>
      <c r="AA5" s="2" t="s">
        <v>650</v>
      </c>
      <c r="AB5" s="2" t="s">
        <v>650</v>
      </c>
      <c r="AC5" s="2" t="s">
        <v>650</v>
      </c>
      <c r="AD5" s="2" t="s">
        <v>650</v>
      </c>
      <c r="AE5" s="2" t="s">
        <v>650</v>
      </c>
      <c r="AF5" s="2" t="s">
        <v>650</v>
      </c>
      <c r="AG5" s="2" t="s">
        <v>650</v>
      </c>
      <c r="AH5" s="2" t="s">
        <v>650</v>
      </c>
      <c r="AI5" s="2" t="s">
        <v>650</v>
      </c>
      <c r="AM5" s="129">
        <f t="shared" si="0"/>
        <v>7.64</v>
      </c>
      <c r="AN5" s="129">
        <f t="shared" si="1"/>
        <v>6.5</v>
      </c>
      <c r="AO5" s="130">
        <f t="shared" si="2"/>
        <v>0.85078534031413611</v>
      </c>
    </row>
    <row r="6" spans="1:41" ht="15" customHeight="1" x14ac:dyDescent="0.25">
      <c r="A6" s="2" t="s">
        <v>22</v>
      </c>
      <c r="B6" s="2" t="s">
        <v>27</v>
      </c>
      <c r="C6" s="2">
        <v>2015</v>
      </c>
      <c r="D6" s="2">
        <v>9</v>
      </c>
      <c r="E6" s="2">
        <v>11</v>
      </c>
      <c r="F6" s="2" t="s">
        <v>650</v>
      </c>
      <c r="G6" s="2">
        <v>0.1</v>
      </c>
      <c r="H6" s="2" t="s">
        <v>650</v>
      </c>
      <c r="I6" s="2" t="s">
        <v>650</v>
      </c>
      <c r="J6" s="2" t="s">
        <v>650</v>
      </c>
      <c r="K6" s="2" t="s">
        <v>650</v>
      </c>
      <c r="L6" s="2" t="s">
        <v>651</v>
      </c>
      <c r="M6" s="2" t="s">
        <v>650</v>
      </c>
      <c r="N6" s="2">
        <v>8.3000000000000007</v>
      </c>
      <c r="O6" s="2">
        <v>2.6</v>
      </c>
      <c r="P6" s="2" t="s">
        <v>650</v>
      </c>
      <c r="Q6" s="2" t="s">
        <v>650</v>
      </c>
      <c r="R6" s="2" t="s">
        <v>650</v>
      </c>
      <c r="S6" s="2" t="s">
        <v>650</v>
      </c>
      <c r="T6" s="2" t="s">
        <v>650</v>
      </c>
      <c r="U6" s="2" t="s">
        <v>650</v>
      </c>
      <c r="V6" s="2" t="s">
        <v>650</v>
      </c>
      <c r="W6" s="2" t="s">
        <v>650</v>
      </c>
      <c r="X6" s="2" t="s">
        <v>650</v>
      </c>
      <c r="Y6" s="2" t="s">
        <v>650</v>
      </c>
      <c r="Z6" s="2" t="s">
        <v>650</v>
      </c>
      <c r="AA6" s="2" t="s">
        <v>650</v>
      </c>
      <c r="AB6" s="2" t="s">
        <v>650</v>
      </c>
      <c r="AC6" s="2" t="s">
        <v>650</v>
      </c>
      <c r="AD6" s="2" t="s">
        <v>650</v>
      </c>
      <c r="AE6" s="2" t="s">
        <v>650</v>
      </c>
      <c r="AF6" s="2" t="s">
        <v>650</v>
      </c>
      <c r="AG6" s="2" t="s">
        <v>650</v>
      </c>
      <c r="AH6" s="2" t="s">
        <v>650</v>
      </c>
      <c r="AI6" s="2" t="s">
        <v>650</v>
      </c>
      <c r="AM6" s="129">
        <f t="shared" si="0"/>
        <v>11</v>
      </c>
      <c r="AN6" s="129">
        <f t="shared" si="1"/>
        <v>9</v>
      </c>
      <c r="AO6" s="130">
        <f t="shared" si="2"/>
        <v>0.81818181818181823</v>
      </c>
    </row>
    <row r="7" spans="1:41" ht="15" customHeight="1" x14ac:dyDescent="0.25">
      <c r="A7" s="2" t="s">
        <v>22</v>
      </c>
      <c r="B7" s="2" t="s">
        <v>28</v>
      </c>
      <c r="C7" s="2">
        <v>2015</v>
      </c>
      <c r="D7" s="2">
        <v>4.4000000000000004</v>
      </c>
      <c r="E7" s="2">
        <v>4.9000000000000004</v>
      </c>
      <c r="F7" s="2" t="s">
        <v>650</v>
      </c>
      <c r="G7" s="2">
        <v>0.3</v>
      </c>
      <c r="H7" s="2" t="s">
        <v>650</v>
      </c>
      <c r="I7" s="2" t="s">
        <v>650</v>
      </c>
      <c r="J7" s="2" t="s">
        <v>650</v>
      </c>
      <c r="K7" s="2" t="s">
        <v>650</v>
      </c>
      <c r="L7" s="2" t="s">
        <v>651</v>
      </c>
      <c r="M7" s="2" t="s">
        <v>650</v>
      </c>
      <c r="N7" s="2" t="s">
        <v>650</v>
      </c>
      <c r="O7" s="2" t="s">
        <v>650</v>
      </c>
      <c r="P7" s="2" t="s">
        <v>650</v>
      </c>
      <c r="Q7" s="2" t="s">
        <v>650</v>
      </c>
      <c r="R7" s="2" t="s">
        <v>650</v>
      </c>
      <c r="S7" s="2" t="s">
        <v>650</v>
      </c>
      <c r="T7" s="2">
        <v>4.5999999999999996</v>
      </c>
      <c r="U7" s="2" t="s">
        <v>650</v>
      </c>
      <c r="V7" s="2" t="s">
        <v>650</v>
      </c>
      <c r="W7" s="2" t="s">
        <v>650</v>
      </c>
      <c r="X7" s="2" t="s">
        <v>650</v>
      </c>
      <c r="Y7" s="2" t="s">
        <v>650</v>
      </c>
      <c r="Z7" s="2" t="s">
        <v>650</v>
      </c>
      <c r="AA7" s="2" t="s">
        <v>650</v>
      </c>
      <c r="AB7" s="2" t="s">
        <v>650</v>
      </c>
      <c r="AC7" s="2" t="s">
        <v>650</v>
      </c>
      <c r="AD7" s="2" t="s">
        <v>650</v>
      </c>
      <c r="AE7" s="2" t="s">
        <v>650</v>
      </c>
      <c r="AF7" s="2" t="s">
        <v>650</v>
      </c>
      <c r="AG7" s="2" t="s">
        <v>650</v>
      </c>
      <c r="AH7" s="2" t="s">
        <v>650</v>
      </c>
      <c r="AI7" s="2" t="s">
        <v>650</v>
      </c>
      <c r="AM7" s="129">
        <f t="shared" si="0"/>
        <v>4.8999999999999995</v>
      </c>
      <c r="AN7" s="129">
        <f t="shared" si="1"/>
        <v>4.4000000000000004</v>
      </c>
      <c r="AO7" s="130">
        <f t="shared" si="2"/>
        <v>0.89795918367346961</v>
      </c>
    </row>
    <row r="8" spans="1:41" ht="15" customHeight="1" x14ac:dyDescent="0.25">
      <c r="A8" s="2" t="s">
        <v>22</v>
      </c>
      <c r="B8" s="2" t="s">
        <v>29</v>
      </c>
      <c r="C8" s="2">
        <v>2015</v>
      </c>
      <c r="D8" s="2">
        <v>1.9</v>
      </c>
      <c r="E8" s="2">
        <v>2.1</v>
      </c>
      <c r="F8" s="2" t="s">
        <v>650</v>
      </c>
      <c r="G8" s="2">
        <v>0.1</v>
      </c>
      <c r="H8" s="2" t="s">
        <v>650</v>
      </c>
      <c r="I8" s="2" t="s">
        <v>650</v>
      </c>
      <c r="J8" s="2" t="s">
        <v>650</v>
      </c>
      <c r="K8" s="2" t="s">
        <v>650</v>
      </c>
      <c r="L8" s="2" t="s">
        <v>651</v>
      </c>
      <c r="M8" s="2" t="s">
        <v>650</v>
      </c>
      <c r="N8" s="2" t="s">
        <v>650</v>
      </c>
      <c r="O8" s="2" t="s">
        <v>650</v>
      </c>
      <c r="P8" s="2" t="s">
        <v>650</v>
      </c>
      <c r="Q8" s="2" t="s">
        <v>650</v>
      </c>
      <c r="R8" s="2" t="s">
        <v>650</v>
      </c>
      <c r="S8" s="2" t="s">
        <v>650</v>
      </c>
      <c r="T8" s="2">
        <v>2</v>
      </c>
      <c r="U8" s="2" t="s">
        <v>650</v>
      </c>
      <c r="V8" s="2" t="s">
        <v>650</v>
      </c>
      <c r="W8" s="2" t="s">
        <v>650</v>
      </c>
      <c r="X8" s="2" t="s">
        <v>650</v>
      </c>
      <c r="Y8" s="2" t="s">
        <v>650</v>
      </c>
      <c r="Z8" s="2" t="s">
        <v>650</v>
      </c>
      <c r="AA8" s="2" t="s">
        <v>650</v>
      </c>
      <c r="AB8" s="2" t="s">
        <v>650</v>
      </c>
      <c r="AC8" s="2" t="s">
        <v>650</v>
      </c>
      <c r="AD8" s="2" t="s">
        <v>650</v>
      </c>
      <c r="AE8" s="2" t="s">
        <v>650</v>
      </c>
      <c r="AF8" s="2" t="s">
        <v>650</v>
      </c>
      <c r="AG8" s="2" t="s">
        <v>650</v>
      </c>
      <c r="AH8" s="2" t="s">
        <v>650</v>
      </c>
      <c r="AI8" s="2" t="s">
        <v>650</v>
      </c>
      <c r="AM8" s="129">
        <f t="shared" si="0"/>
        <v>2.1</v>
      </c>
      <c r="AN8" s="129">
        <f t="shared" si="1"/>
        <v>1.9</v>
      </c>
      <c r="AO8" s="130">
        <f t="shared" si="2"/>
        <v>0.90476190476190466</v>
      </c>
    </row>
    <row r="9" spans="1:41" ht="15" customHeight="1" x14ac:dyDescent="0.25">
      <c r="A9" s="2" t="s">
        <v>22</v>
      </c>
      <c r="B9" s="2" t="s">
        <v>30</v>
      </c>
      <c r="C9" s="2">
        <v>2015</v>
      </c>
      <c r="D9" s="2">
        <v>5.9</v>
      </c>
      <c r="E9" s="2">
        <v>6.9</v>
      </c>
      <c r="F9" s="2" t="s">
        <v>650</v>
      </c>
      <c r="G9" s="2">
        <v>0.1</v>
      </c>
      <c r="H9" s="2" t="s">
        <v>650</v>
      </c>
      <c r="I9" s="2" t="s">
        <v>650</v>
      </c>
      <c r="J9" s="2" t="s">
        <v>650</v>
      </c>
      <c r="K9" s="2" t="s">
        <v>650</v>
      </c>
      <c r="L9" s="2" t="s">
        <v>651</v>
      </c>
      <c r="M9" s="2" t="s">
        <v>650</v>
      </c>
      <c r="N9" s="2" t="s">
        <v>650</v>
      </c>
      <c r="O9" s="2">
        <v>6.3</v>
      </c>
      <c r="P9" s="2" t="s">
        <v>650</v>
      </c>
      <c r="Q9" s="2" t="s">
        <v>650</v>
      </c>
      <c r="R9" s="2" t="s">
        <v>650</v>
      </c>
      <c r="S9" s="2" t="s">
        <v>650</v>
      </c>
      <c r="T9" s="2" t="s">
        <v>650</v>
      </c>
      <c r="U9" s="2" t="s">
        <v>650</v>
      </c>
      <c r="V9" s="2" t="s">
        <v>650</v>
      </c>
      <c r="W9" s="2" t="s">
        <v>650</v>
      </c>
      <c r="X9" s="2" t="s">
        <v>650</v>
      </c>
      <c r="Y9" s="2" t="s">
        <v>650</v>
      </c>
      <c r="Z9" s="2" t="s">
        <v>650</v>
      </c>
      <c r="AA9" s="2" t="s">
        <v>650</v>
      </c>
      <c r="AB9" s="2" t="s">
        <v>650</v>
      </c>
      <c r="AC9" s="2" t="s">
        <v>650</v>
      </c>
      <c r="AD9" s="2" t="s">
        <v>650</v>
      </c>
      <c r="AE9" s="2" t="s">
        <v>650</v>
      </c>
      <c r="AF9" s="2" t="s">
        <v>650</v>
      </c>
      <c r="AG9" s="2" t="s">
        <v>650</v>
      </c>
      <c r="AH9" s="2">
        <v>0.5</v>
      </c>
      <c r="AI9" s="2">
        <v>0.5</v>
      </c>
      <c r="AM9" s="129">
        <f t="shared" si="0"/>
        <v>6.8999999999999995</v>
      </c>
      <c r="AN9" s="129">
        <f t="shared" si="1"/>
        <v>5.9</v>
      </c>
      <c r="AO9" s="130">
        <f t="shared" si="2"/>
        <v>0.85507246376811608</v>
      </c>
    </row>
    <row r="10" spans="1:41" ht="15" customHeight="1" x14ac:dyDescent="0.25">
      <c r="A10" s="2" t="s">
        <v>31</v>
      </c>
      <c r="B10" s="2" t="s">
        <v>32</v>
      </c>
      <c r="C10" s="2">
        <v>2015</v>
      </c>
      <c r="D10" s="2">
        <v>5.3380000000000001</v>
      </c>
      <c r="E10" s="2">
        <v>6.1159999999999997</v>
      </c>
      <c r="F10" s="2" t="s">
        <v>650</v>
      </c>
      <c r="G10" s="2">
        <v>0.75700000000000001</v>
      </c>
      <c r="H10" s="2" t="s">
        <v>650</v>
      </c>
      <c r="I10" s="2" t="s">
        <v>650</v>
      </c>
      <c r="J10" s="2" t="s">
        <v>650</v>
      </c>
      <c r="K10" s="2" t="s">
        <v>650</v>
      </c>
      <c r="L10" s="2" t="s">
        <v>651</v>
      </c>
      <c r="M10" s="2" t="s">
        <v>650</v>
      </c>
      <c r="N10" s="2" t="s">
        <v>650</v>
      </c>
      <c r="O10" s="2" t="s">
        <v>650</v>
      </c>
      <c r="P10" s="2" t="s">
        <v>650</v>
      </c>
      <c r="Q10" s="2" t="s">
        <v>650</v>
      </c>
      <c r="R10" s="2" t="s">
        <v>650</v>
      </c>
      <c r="S10" s="2" t="s">
        <v>8</v>
      </c>
      <c r="T10" s="2">
        <v>5.3289999999999997</v>
      </c>
      <c r="U10" s="2" t="s">
        <v>650</v>
      </c>
      <c r="V10" s="2" t="s">
        <v>650</v>
      </c>
      <c r="W10" s="2" t="s">
        <v>650</v>
      </c>
      <c r="X10" s="2" t="s">
        <v>650</v>
      </c>
      <c r="Y10" s="2" t="s">
        <v>650</v>
      </c>
      <c r="Z10" s="2" t="s">
        <v>650</v>
      </c>
      <c r="AA10" s="2" t="s">
        <v>650</v>
      </c>
      <c r="AB10" s="2" t="s">
        <v>650</v>
      </c>
      <c r="AC10" s="2" t="s">
        <v>650</v>
      </c>
      <c r="AD10" s="2" t="s">
        <v>650</v>
      </c>
      <c r="AE10" s="2" t="s">
        <v>650</v>
      </c>
      <c r="AF10" s="2" t="s">
        <v>650</v>
      </c>
      <c r="AG10" s="2" t="s">
        <v>650</v>
      </c>
      <c r="AH10" s="2">
        <v>0.03</v>
      </c>
      <c r="AI10" s="2">
        <v>3.3000000000000002E-2</v>
      </c>
      <c r="AM10" s="129">
        <f t="shared" si="0"/>
        <v>6.1189999999999998</v>
      </c>
      <c r="AN10" s="129">
        <f t="shared" si="1"/>
        <v>5.3380000000000001</v>
      </c>
      <c r="AO10" s="130">
        <f t="shared" si="2"/>
        <v>0.87236476548455633</v>
      </c>
    </row>
    <row r="11" spans="1:41" ht="15" customHeight="1" x14ac:dyDescent="0.25">
      <c r="A11" s="2" t="s">
        <v>31</v>
      </c>
      <c r="B11" s="2" t="s">
        <v>33</v>
      </c>
      <c r="C11" s="2">
        <v>2015</v>
      </c>
      <c r="D11" s="2">
        <v>46.347999999999999</v>
      </c>
      <c r="E11" s="2">
        <v>54.796500000000002</v>
      </c>
      <c r="F11" s="2" t="s">
        <v>650</v>
      </c>
      <c r="G11" s="2">
        <v>0.185</v>
      </c>
      <c r="H11" s="2" t="s">
        <v>650</v>
      </c>
      <c r="I11" s="2" t="s">
        <v>650</v>
      </c>
      <c r="J11" s="2" t="s">
        <v>650</v>
      </c>
      <c r="K11" s="2" t="s">
        <v>650</v>
      </c>
      <c r="L11" s="2" t="s">
        <v>651</v>
      </c>
      <c r="M11" s="2">
        <v>31.085000000000001</v>
      </c>
      <c r="N11" s="2">
        <v>5.3470000000000004</v>
      </c>
      <c r="O11" s="2" t="s">
        <v>650</v>
      </c>
      <c r="P11" s="2" t="s">
        <v>650</v>
      </c>
      <c r="Q11" s="2" t="s">
        <v>650</v>
      </c>
      <c r="R11" s="2" t="s">
        <v>650</v>
      </c>
      <c r="S11" s="2" t="s">
        <v>8</v>
      </c>
      <c r="T11" s="2">
        <v>2.4500000000000001E-2</v>
      </c>
      <c r="U11" s="2" t="s">
        <v>650</v>
      </c>
      <c r="V11" s="2" t="s">
        <v>650</v>
      </c>
      <c r="W11" s="2">
        <v>8.2360000000000007</v>
      </c>
      <c r="X11" s="2" t="s">
        <v>650</v>
      </c>
      <c r="Y11" s="2">
        <v>0.48899999999999999</v>
      </c>
      <c r="Z11" s="2" t="s">
        <v>650</v>
      </c>
      <c r="AA11" s="2" t="s">
        <v>650</v>
      </c>
      <c r="AB11" s="2" t="s">
        <v>650</v>
      </c>
      <c r="AC11" s="2" t="s">
        <v>650</v>
      </c>
      <c r="AD11" s="2">
        <v>9.43</v>
      </c>
      <c r="AE11" s="2" t="s">
        <v>650</v>
      </c>
      <c r="AF11" s="2" t="s">
        <v>650</v>
      </c>
      <c r="AG11" s="2" t="s">
        <v>650</v>
      </c>
      <c r="AH11" s="2" t="s">
        <v>650</v>
      </c>
      <c r="AI11" s="2" t="s">
        <v>650</v>
      </c>
      <c r="AM11" s="129">
        <f t="shared" si="0"/>
        <v>54.796499999999995</v>
      </c>
      <c r="AN11" s="129">
        <f t="shared" si="1"/>
        <v>46.347999999999999</v>
      </c>
      <c r="AO11" s="130">
        <f t="shared" si="2"/>
        <v>0.84582044473643392</v>
      </c>
    </row>
    <row r="12" spans="1:41" ht="15" customHeight="1" x14ac:dyDescent="0.25">
      <c r="A12" s="2" t="s">
        <v>31</v>
      </c>
      <c r="B12" s="2" t="s">
        <v>34</v>
      </c>
      <c r="C12" s="2">
        <v>2015</v>
      </c>
      <c r="D12" s="2">
        <v>4.7859999999999996</v>
      </c>
      <c r="E12" s="2">
        <v>5.2480000000000002</v>
      </c>
      <c r="F12" s="2" t="s">
        <v>650</v>
      </c>
      <c r="G12" s="2">
        <v>0.08</v>
      </c>
      <c r="H12" s="2" t="s">
        <v>650</v>
      </c>
      <c r="I12" s="2" t="s">
        <v>650</v>
      </c>
      <c r="J12" s="2" t="s">
        <v>650</v>
      </c>
      <c r="K12" s="2" t="s">
        <v>650</v>
      </c>
      <c r="L12" s="2" t="s">
        <v>651</v>
      </c>
      <c r="M12" s="2" t="s">
        <v>650</v>
      </c>
      <c r="N12" s="2" t="s">
        <v>650</v>
      </c>
      <c r="O12" s="2" t="s">
        <v>650</v>
      </c>
      <c r="P12" s="2" t="s">
        <v>650</v>
      </c>
      <c r="Q12" s="2" t="s">
        <v>650</v>
      </c>
      <c r="R12" s="2" t="s">
        <v>650</v>
      </c>
      <c r="S12" s="2" t="s">
        <v>8</v>
      </c>
      <c r="T12" s="2">
        <v>5.1680000000000001</v>
      </c>
      <c r="U12" s="2" t="s">
        <v>650</v>
      </c>
      <c r="V12" s="2" t="s">
        <v>650</v>
      </c>
      <c r="W12" s="2" t="s">
        <v>650</v>
      </c>
      <c r="X12" s="2" t="s">
        <v>650</v>
      </c>
      <c r="Y12" s="2" t="s">
        <v>650</v>
      </c>
      <c r="Z12" s="2" t="s">
        <v>650</v>
      </c>
      <c r="AA12" s="2" t="s">
        <v>650</v>
      </c>
      <c r="AB12" s="2" t="s">
        <v>650</v>
      </c>
      <c r="AC12" s="2" t="s">
        <v>650</v>
      </c>
      <c r="AD12" s="2" t="s">
        <v>650</v>
      </c>
      <c r="AE12" s="2" t="s">
        <v>650</v>
      </c>
      <c r="AF12" s="2" t="s">
        <v>650</v>
      </c>
      <c r="AG12" s="2" t="s">
        <v>650</v>
      </c>
      <c r="AH12" s="2" t="s">
        <v>650</v>
      </c>
      <c r="AI12" s="2" t="s">
        <v>650</v>
      </c>
      <c r="AM12" s="129">
        <f t="shared" si="0"/>
        <v>5.2480000000000002</v>
      </c>
      <c r="AN12" s="129">
        <f t="shared" si="1"/>
        <v>4.7859999999999996</v>
      </c>
      <c r="AO12" s="130">
        <f t="shared" si="2"/>
        <v>0.91196646341463405</v>
      </c>
    </row>
    <row r="13" spans="1:41" ht="15" customHeight="1" x14ac:dyDescent="0.25">
      <c r="A13" s="2" t="s">
        <v>31</v>
      </c>
      <c r="B13" s="2" t="s">
        <v>35</v>
      </c>
      <c r="C13" s="2">
        <v>2015</v>
      </c>
      <c r="D13" s="2">
        <v>0.82399999999999995</v>
      </c>
      <c r="E13" s="2">
        <v>1.0665</v>
      </c>
      <c r="F13" s="2" t="s">
        <v>650</v>
      </c>
      <c r="G13" s="2">
        <v>8.1000000000000003E-2</v>
      </c>
      <c r="H13" s="2" t="s">
        <v>650</v>
      </c>
      <c r="I13" s="2" t="s">
        <v>650</v>
      </c>
      <c r="J13" s="2" t="s">
        <v>650</v>
      </c>
      <c r="K13" s="2" t="s">
        <v>650</v>
      </c>
      <c r="L13" s="2" t="s">
        <v>651</v>
      </c>
      <c r="M13" s="2" t="s">
        <v>650</v>
      </c>
      <c r="N13" s="2" t="s">
        <v>650</v>
      </c>
      <c r="O13" s="2" t="s">
        <v>650</v>
      </c>
      <c r="P13" s="2" t="s">
        <v>650</v>
      </c>
      <c r="Q13" s="2" t="s">
        <v>650</v>
      </c>
      <c r="R13" s="2" t="s">
        <v>650</v>
      </c>
      <c r="S13" s="2" t="s">
        <v>8</v>
      </c>
      <c r="T13" s="2">
        <v>0.93600000000000005</v>
      </c>
      <c r="U13" s="2" t="s">
        <v>650</v>
      </c>
      <c r="V13" s="2" t="s">
        <v>650</v>
      </c>
      <c r="W13" s="2" t="s">
        <v>650</v>
      </c>
      <c r="X13" s="2" t="s">
        <v>650</v>
      </c>
      <c r="Y13" s="2" t="s">
        <v>650</v>
      </c>
      <c r="Z13" s="2" t="s">
        <v>650</v>
      </c>
      <c r="AA13" s="2" t="s">
        <v>650</v>
      </c>
      <c r="AB13" s="2" t="s">
        <v>650</v>
      </c>
      <c r="AC13" s="2" t="s">
        <v>650</v>
      </c>
      <c r="AD13" s="2" t="s">
        <v>650</v>
      </c>
      <c r="AE13" s="2" t="s">
        <v>650</v>
      </c>
      <c r="AF13" s="2" t="s">
        <v>650</v>
      </c>
      <c r="AG13" s="2" t="s">
        <v>650</v>
      </c>
      <c r="AH13" s="2">
        <v>4.9500000000000002E-2</v>
      </c>
      <c r="AI13" s="2">
        <v>0.05</v>
      </c>
      <c r="AM13" s="129">
        <f t="shared" si="0"/>
        <v>1.0670000000000002</v>
      </c>
      <c r="AN13" s="129">
        <f t="shared" si="1"/>
        <v>0.82399999999999995</v>
      </c>
      <c r="AO13" s="130">
        <f t="shared" si="2"/>
        <v>0.77225866916588548</v>
      </c>
    </row>
    <row r="14" spans="1:41" ht="15" customHeight="1" x14ac:dyDescent="0.25">
      <c r="A14" s="2" t="s">
        <v>36</v>
      </c>
      <c r="B14" s="2" t="s">
        <v>37</v>
      </c>
      <c r="C14" s="2">
        <v>2015</v>
      </c>
      <c r="D14" s="2">
        <v>130.93</v>
      </c>
      <c r="E14" s="2">
        <v>130.93</v>
      </c>
      <c r="F14" s="2" t="s">
        <v>650</v>
      </c>
      <c r="G14" s="2">
        <v>0.18</v>
      </c>
      <c r="H14" s="2" t="s">
        <v>650</v>
      </c>
      <c r="I14" s="2" t="s">
        <v>650</v>
      </c>
      <c r="J14" s="2" t="s">
        <v>650</v>
      </c>
      <c r="K14" s="2" t="s">
        <v>650</v>
      </c>
      <c r="L14" s="2" t="s">
        <v>651</v>
      </c>
      <c r="M14" s="2" t="s">
        <v>650</v>
      </c>
      <c r="N14" s="2" t="s">
        <v>650</v>
      </c>
      <c r="O14" s="2" t="s">
        <v>650</v>
      </c>
      <c r="P14" s="2" t="s">
        <v>650</v>
      </c>
      <c r="Q14" s="2" t="s">
        <v>650</v>
      </c>
      <c r="R14" s="2">
        <v>95.3</v>
      </c>
      <c r="S14" s="2" t="s">
        <v>8</v>
      </c>
      <c r="T14" s="2" t="s">
        <v>650</v>
      </c>
      <c r="U14" s="2" t="s">
        <v>650</v>
      </c>
      <c r="V14" s="2" t="s">
        <v>650</v>
      </c>
      <c r="W14" s="2" t="s">
        <v>650</v>
      </c>
      <c r="X14" s="2" t="s">
        <v>650</v>
      </c>
      <c r="Y14" s="2">
        <v>3.9</v>
      </c>
      <c r="Z14" s="2" t="s">
        <v>650</v>
      </c>
      <c r="AA14" s="2" t="s">
        <v>650</v>
      </c>
      <c r="AB14" s="2" t="s">
        <v>650</v>
      </c>
      <c r="AC14" s="2">
        <v>1.75</v>
      </c>
      <c r="AD14" s="2">
        <v>29.8</v>
      </c>
      <c r="AE14" s="2" t="s">
        <v>650</v>
      </c>
      <c r="AF14" s="2" t="s">
        <v>650</v>
      </c>
      <c r="AG14" s="2" t="s">
        <v>650</v>
      </c>
      <c r="AH14" s="2" t="s">
        <v>650</v>
      </c>
      <c r="AI14" s="2" t="s">
        <v>650</v>
      </c>
      <c r="AM14" s="129">
        <f t="shared" si="0"/>
        <v>130.93</v>
      </c>
      <c r="AN14" s="129">
        <f t="shared" si="1"/>
        <v>130.93</v>
      </c>
      <c r="AO14" s="130">
        <f t="shared" si="2"/>
        <v>1</v>
      </c>
    </row>
    <row r="15" spans="1:41" ht="15" customHeight="1" x14ac:dyDescent="0.25">
      <c r="A15" s="2" t="s">
        <v>38</v>
      </c>
      <c r="B15" s="2" t="s">
        <v>39</v>
      </c>
      <c r="C15" s="2">
        <v>2015</v>
      </c>
      <c r="D15" s="2">
        <v>101</v>
      </c>
      <c r="E15" s="2" t="s">
        <v>650</v>
      </c>
      <c r="F15" s="2" t="s">
        <v>650</v>
      </c>
      <c r="G15" s="2" t="s">
        <v>650</v>
      </c>
      <c r="H15" s="2" t="s">
        <v>650</v>
      </c>
      <c r="I15" s="2" t="s">
        <v>650</v>
      </c>
      <c r="J15" s="2" t="s">
        <v>650</v>
      </c>
      <c r="K15" s="2" t="s">
        <v>650</v>
      </c>
      <c r="L15" s="2" t="s">
        <v>652</v>
      </c>
      <c r="M15" s="2" t="s">
        <v>650</v>
      </c>
      <c r="N15" s="2" t="s">
        <v>650</v>
      </c>
      <c r="O15" s="2" t="s">
        <v>650</v>
      </c>
      <c r="P15" s="2" t="s">
        <v>650</v>
      </c>
      <c r="Q15" s="2" t="s">
        <v>650</v>
      </c>
      <c r="R15" s="2" t="s">
        <v>650</v>
      </c>
      <c r="S15" s="2" t="s">
        <v>650</v>
      </c>
      <c r="T15" s="2" t="s">
        <v>650</v>
      </c>
      <c r="U15" s="2" t="s">
        <v>650</v>
      </c>
      <c r="V15" s="2" t="s">
        <v>650</v>
      </c>
      <c r="W15" s="2" t="s">
        <v>650</v>
      </c>
      <c r="X15" s="2" t="s">
        <v>650</v>
      </c>
      <c r="Y15" s="2" t="s">
        <v>650</v>
      </c>
      <c r="Z15" s="2" t="s">
        <v>650</v>
      </c>
      <c r="AA15" s="2" t="s">
        <v>650</v>
      </c>
      <c r="AB15" s="2" t="s">
        <v>650</v>
      </c>
      <c r="AC15" s="2" t="s">
        <v>650</v>
      </c>
      <c r="AD15" s="2" t="s">
        <v>650</v>
      </c>
      <c r="AE15" s="2" t="s">
        <v>650</v>
      </c>
      <c r="AF15" s="2" t="s">
        <v>650</v>
      </c>
      <c r="AG15" s="2" t="s">
        <v>650</v>
      </c>
      <c r="AH15" s="2" t="s">
        <v>650</v>
      </c>
      <c r="AI15" s="2" t="s">
        <v>650</v>
      </c>
      <c r="AM15" s="129">
        <f t="shared" si="0"/>
        <v>0</v>
      </c>
      <c r="AN15" s="129">
        <f t="shared" si="1"/>
        <v>101</v>
      </c>
      <c r="AO15" s="130" t="str">
        <f t="shared" si="2"/>
        <v/>
      </c>
    </row>
    <row r="16" spans="1:41" ht="15" customHeight="1" x14ac:dyDescent="0.25">
      <c r="A16" s="2" t="s">
        <v>38</v>
      </c>
      <c r="B16" s="2" t="s">
        <v>41</v>
      </c>
      <c r="C16" s="2">
        <v>2015</v>
      </c>
      <c r="D16" s="2">
        <v>33.700000000000003</v>
      </c>
      <c r="E16" s="2" t="s">
        <v>650</v>
      </c>
      <c r="F16" s="2" t="s">
        <v>650</v>
      </c>
      <c r="G16" s="2" t="s">
        <v>650</v>
      </c>
      <c r="H16" s="2" t="s">
        <v>650</v>
      </c>
      <c r="I16" s="2" t="s">
        <v>650</v>
      </c>
      <c r="J16" s="2" t="s">
        <v>650</v>
      </c>
      <c r="K16" s="2" t="s">
        <v>650</v>
      </c>
      <c r="L16" s="2" t="s">
        <v>652</v>
      </c>
      <c r="M16" s="2" t="s">
        <v>650</v>
      </c>
      <c r="N16" s="2" t="s">
        <v>650</v>
      </c>
      <c r="O16" s="2" t="s">
        <v>650</v>
      </c>
      <c r="P16" s="2" t="s">
        <v>650</v>
      </c>
      <c r="Q16" s="2" t="s">
        <v>650</v>
      </c>
      <c r="R16" s="2" t="s">
        <v>650</v>
      </c>
      <c r="S16" s="2" t="s">
        <v>650</v>
      </c>
      <c r="T16" s="2" t="s">
        <v>650</v>
      </c>
      <c r="U16" s="2" t="s">
        <v>650</v>
      </c>
      <c r="V16" s="2" t="s">
        <v>650</v>
      </c>
      <c r="W16" s="2" t="s">
        <v>650</v>
      </c>
      <c r="X16" s="2" t="s">
        <v>650</v>
      </c>
      <c r="Y16" s="2" t="s">
        <v>650</v>
      </c>
      <c r="Z16" s="2" t="s">
        <v>650</v>
      </c>
      <c r="AA16" s="2" t="s">
        <v>650</v>
      </c>
      <c r="AB16" s="2" t="s">
        <v>650</v>
      </c>
      <c r="AC16" s="2" t="s">
        <v>650</v>
      </c>
      <c r="AD16" s="2" t="s">
        <v>650</v>
      </c>
      <c r="AE16" s="2" t="s">
        <v>650</v>
      </c>
      <c r="AF16" s="2" t="s">
        <v>650</v>
      </c>
      <c r="AG16" s="2" t="s">
        <v>650</v>
      </c>
      <c r="AH16" s="2" t="s">
        <v>650</v>
      </c>
      <c r="AI16" s="2" t="s">
        <v>650</v>
      </c>
      <c r="AM16" s="129">
        <f t="shared" si="0"/>
        <v>0</v>
      </c>
      <c r="AN16" s="129">
        <f t="shared" si="1"/>
        <v>33.700000000000003</v>
      </c>
      <c r="AO16" s="130" t="str">
        <f t="shared" si="2"/>
        <v/>
      </c>
    </row>
    <row r="17" spans="1:41" ht="15" customHeight="1" x14ac:dyDescent="0.25">
      <c r="A17" s="2" t="s">
        <v>38</v>
      </c>
      <c r="B17" s="2" t="s">
        <v>42</v>
      </c>
      <c r="C17" s="2">
        <v>2015</v>
      </c>
      <c r="D17" s="2">
        <v>22</v>
      </c>
      <c r="E17" s="2" t="s">
        <v>650</v>
      </c>
      <c r="F17" s="2" t="s">
        <v>650</v>
      </c>
      <c r="G17" s="2" t="s">
        <v>650</v>
      </c>
      <c r="H17" s="2" t="s">
        <v>650</v>
      </c>
      <c r="I17" s="2" t="s">
        <v>650</v>
      </c>
      <c r="J17" s="2" t="s">
        <v>650</v>
      </c>
      <c r="K17" s="2" t="s">
        <v>650</v>
      </c>
      <c r="L17" s="2" t="s">
        <v>652</v>
      </c>
      <c r="M17" s="2" t="s">
        <v>650</v>
      </c>
      <c r="N17" s="2" t="s">
        <v>650</v>
      </c>
      <c r="O17" s="2" t="s">
        <v>650</v>
      </c>
      <c r="P17" s="2" t="s">
        <v>650</v>
      </c>
      <c r="Q17" s="2" t="s">
        <v>650</v>
      </c>
      <c r="R17" s="2" t="s">
        <v>650</v>
      </c>
      <c r="S17" s="2" t="s">
        <v>650</v>
      </c>
      <c r="T17" s="2" t="s">
        <v>650</v>
      </c>
      <c r="U17" s="2" t="s">
        <v>650</v>
      </c>
      <c r="V17" s="2" t="s">
        <v>650</v>
      </c>
      <c r="W17" s="2" t="s">
        <v>650</v>
      </c>
      <c r="X17" s="2" t="s">
        <v>650</v>
      </c>
      <c r="Y17" s="2" t="s">
        <v>650</v>
      </c>
      <c r="Z17" s="2" t="s">
        <v>650</v>
      </c>
      <c r="AA17" s="2" t="s">
        <v>650</v>
      </c>
      <c r="AB17" s="2" t="s">
        <v>650</v>
      </c>
      <c r="AC17" s="2" t="s">
        <v>650</v>
      </c>
      <c r="AD17" s="2" t="s">
        <v>650</v>
      </c>
      <c r="AE17" s="2" t="s">
        <v>650</v>
      </c>
      <c r="AF17" s="2" t="s">
        <v>650</v>
      </c>
      <c r="AG17" s="2" t="s">
        <v>650</v>
      </c>
      <c r="AH17" s="2" t="s">
        <v>650</v>
      </c>
      <c r="AI17" s="2" t="s">
        <v>650</v>
      </c>
      <c r="AM17" s="129">
        <f t="shared" si="0"/>
        <v>0</v>
      </c>
      <c r="AN17" s="129">
        <f t="shared" si="1"/>
        <v>22</v>
      </c>
      <c r="AO17" s="130" t="str">
        <f t="shared" si="2"/>
        <v/>
      </c>
    </row>
    <row r="18" spans="1:41" ht="15" customHeight="1" x14ac:dyDescent="0.25">
      <c r="A18" s="2" t="s">
        <v>43</v>
      </c>
      <c r="B18" s="2" t="s">
        <v>44</v>
      </c>
      <c r="C18" s="2">
        <v>2015</v>
      </c>
      <c r="D18" s="2">
        <v>25.08</v>
      </c>
      <c r="E18" s="2">
        <v>30.66</v>
      </c>
      <c r="F18" s="2" t="s">
        <v>650</v>
      </c>
      <c r="G18" s="2" t="s">
        <v>650</v>
      </c>
      <c r="H18" s="2" t="s">
        <v>650</v>
      </c>
      <c r="I18" s="2" t="s">
        <v>650</v>
      </c>
      <c r="J18" s="2" t="s">
        <v>650</v>
      </c>
      <c r="K18" s="2" t="s">
        <v>650</v>
      </c>
      <c r="L18" s="2" t="s">
        <v>651</v>
      </c>
      <c r="M18" s="2">
        <v>0</v>
      </c>
      <c r="N18" s="2">
        <v>0</v>
      </c>
      <c r="O18" s="2">
        <v>26.33</v>
      </c>
      <c r="P18" s="2">
        <v>0</v>
      </c>
      <c r="Q18" s="2">
        <v>0</v>
      </c>
      <c r="R18" s="2">
        <v>0</v>
      </c>
      <c r="S18" s="2" t="s">
        <v>8</v>
      </c>
      <c r="T18" s="2">
        <v>4.33</v>
      </c>
      <c r="U18" s="2">
        <v>0</v>
      </c>
      <c r="V18" s="2">
        <v>0</v>
      </c>
      <c r="W18" s="2">
        <v>0</v>
      </c>
      <c r="X18" s="2">
        <v>0</v>
      </c>
      <c r="Y18" s="2">
        <v>0</v>
      </c>
      <c r="Z18" s="2">
        <v>0</v>
      </c>
      <c r="AA18" s="2" t="s">
        <v>650</v>
      </c>
      <c r="AB18" s="2" t="s">
        <v>650</v>
      </c>
      <c r="AC18" s="2" t="s">
        <v>650</v>
      </c>
      <c r="AD18" s="2" t="s">
        <v>650</v>
      </c>
      <c r="AE18" s="2" t="s">
        <v>650</v>
      </c>
      <c r="AF18" s="2" t="s">
        <v>650</v>
      </c>
      <c r="AG18" s="2" t="s">
        <v>650</v>
      </c>
      <c r="AH18" s="2" t="s">
        <v>650</v>
      </c>
      <c r="AI18" s="2" t="s">
        <v>650</v>
      </c>
      <c r="AM18" s="129">
        <f t="shared" si="0"/>
        <v>30.659999999999997</v>
      </c>
      <c r="AN18" s="129">
        <f t="shared" si="1"/>
        <v>25.08</v>
      </c>
      <c r="AO18" s="130">
        <f t="shared" si="2"/>
        <v>0.81800391389432492</v>
      </c>
    </row>
    <row r="19" spans="1:41" ht="15" customHeight="1" x14ac:dyDescent="0.25">
      <c r="A19" s="2" t="s">
        <v>45</v>
      </c>
      <c r="B19" s="2" t="s">
        <v>46</v>
      </c>
      <c r="C19" s="2">
        <v>2015</v>
      </c>
      <c r="D19" s="2">
        <v>102</v>
      </c>
      <c r="E19" s="2">
        <v>119.6</v>
      </c>
      <c r="F19" s="2" t="s">
        <v>650</v>
      </c>
      <c r="G19" s="2" t="s">
        <v>650</v>
      </c>
      <c r="H19" s="2" t="s">
        <v>650</v>
      </c>
      <c r="I19" s="2" t="s">
        <v>650</v>
      </c>
      <c r="J19" s="2" t="s">
        <v>650</v>
      </c>
      <c r="K19" s="2" t="s">
        <v>650</v>
      </c>
      <c r="L19" s="2" t="s">
        <v>651</v>
      </c>
      <c r="M19" s="2">
        <v>78</v>
      </c>
      <c r="N19" s="2">
        <v>2</v>
      </c>
      <c r="O19" s="2">
        <v>7</v>
      </c>
      <c r="P19" s="2">
        <v>0</v>
      </c>
      <c r="Q19" s="2">
        <v>0</v>
      </c>
      <c r="R19" s="2">
        <v>8</v>
      </c>
      <c r="S19" s="2" t="s">
        <v>8</v>
      </c>
      <c r="T19" s="2">
        <v>5.4</v>
      </c>
      <c r="U19" s="2" t="s">
        <v>650</v>
      </c>
      <c r="V19" s="2" t="s">
        <v>650</v>
      </c>
      <c r="W19" s="2" t="s">
        <v>650</v>
      </c>
      <c r="X19" s="2" t="s">
        <v>650</v>
      </c>
      <c r="Y19" s="2">
        <v>2.2000000000000002</v>
      </c>
      <c r="Z19" s="2" t="s">
        <v>650</v>
      </c>
      <c r="AA19" s="2" t="s">
        <v>650</v>
      </c>
      <c r="AB19" s="2" t="s">
        <v>650</v>
      </c>
      <c r="AC19" s="2" t="s">
        <v>650</v>
      </c>
      <c r="AD19" s="2">
        <v>17</v>
      </c>
      <c r="AE19" s="2" t="s">
        <v>650</v>
      </c>
      <c r="AF19" s="2" t="s">
        <v>650</v>
      </c>
      <c r="AG19" s="2" t="s">
        <v>650</v>
      </c>
      <c r="AH19" s="2" t="s">
        <v>650</v>
      </c>
      <c r="AI19" s="2" t="s">
        <v>650</v>
      </c>
      <c r="AM19" s="129">
        <f t="shared" si="0"/>
        <v>119.60000000000001</v>
      </c>
      <c r="AN19" s="129">
        <f t="shared" si="1"/>
        <v>102</v>
      </c>
      <c r="AO19" s="130">
        <f t="shared" si="2"/>
        <v>0.85284280936454848</v>
      </c>
    </row>
    <row r="20" spans="1:41" ht="15" customHeight="1" x14ac:dyDescent="0.25">
      <c r="A20" s="2" t="s">
        <v>50</v>
      </c>
      <c r="B20" s="2" t="s">
        <v>51</v>
      </c>
      <c r="C20" s="2">
        <v>2015</v>
      </c>
      <c r="D20" s="2">
        <v>112.6</v>
      </c>
      <c r="E20" s="2">
        <v>121.79</v>
      </c>
      <c r="F20" s="2" t="s">
        <v>650</v>
      </c>
      <c r="G20" s="2">
        <v>0.82</v>
      </c>
      <c r="H20" s="2" t="s">
        <v>650</v>
      </c>
      <c r="I20" s="2">
        <v>1.87</v>
      </c>
      <c r="J20" s="2" t="s">
        <v>650</v>
      </c>
      <c r="K20" s="2" t="s">
        <v>650</v>
      </c>
      <c r="L20" s="2" t="s">
        <v>651</v>
      </c>
      <c r="M20" s="2" t="s">
        <v>650</v>
      </c>
      <c r="N20" s="2" t="s">
        <v>650</v>
      </c>
      <c r="O20" s="2" t="s">
        <v>650</v>
      </c>
      <c r="P20" s="2" t="s">
        <v>650</v>
      </c>
      <c r="Q20" s="2" t="s">
        <v>650</v>
      </c>
      <c r="R20" s="2">
        <v>83.7</v>
      </c>
      <c r="S20" s="2" t="s">
        <v>8</v>
      </c>
      <c r="T20" s="2">
        <v>13.1</v>
      </c>
      <c r="U20" s="2" t="s">
        <v>650</v>
      </c>
      <c r="V20" s="2" t="s">
        <v>650</v>
      </c>
      <c r="W20" s="2" t="s">
        <v>650</v>
      </c>
      <c r="X20" s="2" t="s">
        <v>650</v>
      </c>
      <c r="Y20" s="2" t="s">
        <v>650</v>
      </c>
      <c r="Z20" s="2" t="s">
        <v>650</v>
      </c>
      <c r="AA20" s="2" t="s">
        <v>650</v>
      </c>
      <c r="AB20" s="2" t="s">
        <v>650</v>
      </c>
      <c r="AC20" s="2">
        <v>1.5</v>
      </c>
      <c r="AD20" s="2">
        <v>20.8</v>
      </c>
      <c r="AE20" s="2" t="s">
        <v>650</v>
      </c>
      <c r="AF20" s="2" t="s">
        <v>650</v>
      </c>
      <c r="AG20" s="2" t="s">
        <v>650</v>
      </c>
      <c r="AH20" s="2" t="s">
        <v>650</v>
      </c>
      <c r="AI20" s="2" t="s">
        <v>650</v>
      </c>
      <c r="AM20" s="129">
        <f t="shared" si="0"/>
        <v>121.78999999999999</v>
      </c>
      <c r="AN20" s="129">
        <f t="shared" si="1"/>
        <v>112.6</v>
      </c>
      <c r="AO20" s="130">
        <f t="shared" si="2"/>
        <v>0.92454224484768865</v>
      </c>
    </row>
    <row r="21" spans="1:41" ht="15" customHeight="1" x14ac:dyDescent="0.25">
      <c r="A21" s="2" t="s">
        <v>52</v>
      </c>
      <c r="B21" s="2" t="s">
        <v>53</v>
      </c>
      <c r="C21" s="2">
        <v>2015</v>
      </c>
      <c r="D21" s="2">
        <v>9.6</v>
      </c>
      <c r="E21" s="2">
        <v>9.6</v>
      </c>
      <c r="F21" s="2" t="s">
        <v>650</v>
      </c>
      <c r="G21" s="2">
        <v>0.3</v>
      </c>
      <c r="H21" s="2" t="s">
        <v>650</v>
      </c>
      <c r="I21" s="2" t="s">
        <v>650</v>
      </c>
      <c r="J21" s="2" t="s">
        <v>650</v>
      </c>
      <c r="K21" s="2" t="s">
        <v>650</v>
      </c>
      <c r="L21" s="2" t="s">
        <v>651</v>
      </c>
      <c r="M21" s="2" t="s">
        <v>650</v>
      </c>
      <c r="N21" s="2" t="s">
        <v>650</v>
      </c>
      <c r="O21" s="2" t="s">
        <v>650</v>
      </c>
      <c r="P21" s="2" t="s">
        <v>650</v>
      </c>
      <c r="Q21" s="2" t="s">
        <v>650</v>
      </c>
      <c r="R21" s="2" t="s">
        <v>650</v>
      </c>
      <c r="S21" s="2" t="s">
        <v>650</v>
      </c>
      <c r="T21" s="2">
        <v>9.3000000000000007</v>
      </c>
      <c r="U21" s="2" t="s">
        <v>650</v>
      </c>
      <c r="V21" s="2" t="s">
        <v>650</v>
      </c>
      <c r="W21" s="2" t="s">
        <v>650</v>
      </c>
      <c r="X21" s="2" t="s">
        <v>650</v>
      </c>
      <c r="Y21" s="2" t="s">
        <v>650</v>
      </c>
      <c r="Z21" s="2" t="s">
        <v>650</v>
      </c>
      <c r="AA21" s="2" t="s">
        <v>650</v>
      </c>
      <c r="AB21" s="2" t="s">
        <v>650</v>
      </c>
      <c r="AC21" s="2" t="s">
        <v>650</v>
      </c>
      <c r="AD21" s="2" t="s">
        <v>650</v>
      </c>
      <c r="AE21" s="2" t="s">
        <v>650</v>
      </c>
      <c r="AF21" s="2" t="s">
        <v>650</v>
      </c>
      <c r="AG21" s="2" t="s">
        <v>650</v>
      </c>
      <c r="AH21" s="2" t="s">
        <v>650</v>
      </c>
      <c r="AI21" s="2" t="s">
        <v>650</v>
      </c>
      <c r="AM21" s="129">
        <f t="shared" si="0"/>
        <v>9.6000000000000014</v>
      </c>
      <c r="AN21" s="129">
        <f t="shared" si="1"/>
        <v>9.6</v>
      </c>
      <c r="AO21" s="130">
        <f t="shared" si="2"/>
        <v>0.99999999999999978</v>
      </c>
    </row>
    <row r="22" spans="1:41" ht="15" customHeight="1" x14ac:dyDescent="0.25">
      <c r="A22" s="2" t="s">
        <v>54</v>
      </c>
      <c r="B22" s="2" t="s">
        <v>55</v>
      </c>
      <c r="C22" s="2">
        <v>2015</v>
      </c>
      <c r="D22" s="2">
        <v>3.5670000000000002</v>
      </c>
      <c r="E22" s="2">
        <v>3.915</v>
      </c>
      <c r="F22" s="2" t="s">
        <v>650</v>
      </c>
      <c r="G22" s="2">
        <v>7.0000000000000007E-2</v>
      </c>
      <c r="H22" s="2" t="s">
        <v>650</v>
      </c>
      <c r="I22" s="2" t="s">
        <v>650</v>
      </c>
      <c r="J22" s="2" t="s">
        <v>650</v>
      </c>
      <c r="K22" s="2" t="s">
        <v>650</v>
      </c>
      <c r="L22" s="2" t="s">
        <v>651</v>
      </c>
      <c r="M22" s="2" t="s">
        <v>650</v>
      </c>
      <c r="N22" s="2" t="s">
        <v>650</v>
      </c>
      <c r="O22" s="2" t="s">
        <v>650</v>
      </c>
      <c r="P22" s="2" t="s">
        <v>650</v>
      </c>
      <c r="Q22" s="2" t="s">
        <v>650</v>
      </c>
      <c r="R22" s="2" t="s">
        <v>650</v>
      </c>
      <c r="S22" s="2" t="s">
        <v>650</v>
      </c>
      <c r="T22" s="2">
        <v>3.8450000000000002</v>
      </c>
      <c r="U22" s="2" t="s">
        <v>650</v>
      </c>
      <c r="V22" s="2" t="s">
        <v>650</v>
      </c>
      <c r="W22" s="2" t="s">
        <v>650</v>
      </c>
      <c r="X22" s="2" t="s">
        <v>650</v>
      </c>
      <c r="Y22" s="2" t="s">
        <v>650</v>
      </c>
      <c r="Z22" s="2" t="s">
        <v>650</v>
      </c>
      <c r="AA22" s="2" t="s">
        <v>650</v>
      </c>
      <c r="AB22" s="2" t="s">
        <v>650</v>
      </c>
      <c r="AC22" s="2" t="s">
        <v>650</v>
      </c>
      <c r="AD22" s="2" t="s">
        <v>650</v>
      </c>
      <c r="AE22" s="2" t="s">
        <v>650</v>
      </c>
      <c r="AF22" s="2" t="s">
        <v>651</v>
      </c>
      <c r="AG22" s="2" t="s">
        <v>650</v>
      </c>
      <c r="AH22" s="2" t="s">
        <v>650</v>
      </c>
      <c r="AI22" s="2" t="s">
        <v>650</v>
      </c>
      <c r="AM22" s="129">
        <f t="shared" si="0"/>
        <v>3.915</v>
      </c>
      <c r="AN22" s="129">
        <f t="shared" si="1"/>
        <v>3.5670000000000002</v>
      </c>
      <c r="AO22" s="130">
        <f t="shared" si="2"/>
        <v>0.91111111111111109</v>
      </c>
    </row>
    <row r="23" spans="1:41" ht="15" customHeight="1" x14ac:dyDescent="0.25">
      <c r="A23" s="2" t="s">
        <v>54</v>
      </c>
      <c r="B23" s="2" t="s">
        <v>56</v>
      </c>
      <c r="C23" s="2">
        <v>2015</v>
      </c>
      <c r="D23" s="2">
        <v>2.1459999999999999</v>
      </c>
      <c r="E23" s="2">
        <v>2.1339999999999999</v>
      </c>
      <c r="F23" s="2" t="s">
        <v>650</v>
      </c>
      <c r="G23" s="2">
        <v>0.04</v>
      </c>
      <c r="H23" s="2" t="s">
        <v>650</v>
      </c>
      <c r="I23" s="2" t="s">
        <v>650</v>
      </c>
      <c r="J23" s="2" t="s">
        <v>650</v>
      </c>
      <c r="K23" s="2" t="s">
        <v>650</v>
      </c>
      <c r="L23" s="2" t="s">
        <v>651</v>
      </c>
      <c r="M23" s="2" t="s">
        <v>650</v>
      </c>
      <c r="N23" s="2" t="s">
        <v>650</v>
      </c>
      <c r="O23" s="2" t="s">
        <v>650</v>
      </c>
      <c r="P23" s="2" t="s">
        <v>650</v>
      </c>
      <c r="Q23" s="2" t="s">
        <v>650</v>
      </c>
      <c r="R23" s="2" t="s">
        <v>650</v>
      </c>
      <c r="S23" s="2" t="s">
        <v>650</v>
      </c>
      <c r="T23" s="2">
        <v>2.0939999999999999</v>
      </c>
      <c r="U23" s="2" t="s">
        <v>650</v>
      </c>
      <c r="V23" s="2" t="s">
        <v>650</v>
      </c>
      <c r="W23" s="2" t="s">
        <v>650</v>
      </c>
      <c r="X23" s="2" t="s">
        <v>650</v>
      </c>
      <c r="Y23" s="2" t="s">
        <v>650</v>
      </c>
      <c r="Z23" s="2" t="s">
        <v>650</v>
      </c>
      <c r="AA23" s="2" t="s">
        <v>650</v>
      </c>
      <c r="AB23" s="2" t="s">
        <v>650</v>
      </c>
      <c r="AC23" s="2" t="s">
        <v>650</v>
      </c>
      <c r="AD23" s="2" t="s">
        <v>650</v>
      </c>
      <c r="AE23" s="2" t="s">
        <v>650</v>
      </c>
      <c r="AF23" s="2" t="s">
        <v>651</v>
      </c>
      <c r="AG23" s="2" t="s">
        <v>650</v>
      </c>
      <c r="AH23" s="2" t="s">
        <v>650</v>
      </c>
      <c r="AI23" s="2" t="s">
        <v>650</v>
      </c>
      <c r="AM23" s="129">
        <f t="shared" si="0"/>
        <v>2.1339999999999999</v>
      </c>
      <c r="AN23" s="129">
        <f t="shared" si="1"/>
        <v>2.1459999999999999</v>
      </c>
      <c r="AO23" s="130">
        <f t="shared" si="2"/>
        <v>1.0056232427366447</v>
      </c>
    </row>
    <row r="24" spans="1:41" ht="15" customHeight="1" x14ac:dyDescent="0.25">
      <c r="A24" s="2" t="s">
        <v>54</v>
      </c>
      <c r="B24" s="2" t="s">
        <v>57</v>
      </c>
      <c r="C24" s="2">
        <v>2015</v>
      </c>
      <c r="D24" s="2">
        <v>9.8369999999999997</v>
      </c>
      <c r="E24" s="2">
        <v>9.8369999999999997</v>
      </c>
      <c r="F24" s="2" t="s">
        <v>650</v>
      </c>
      <c r="G24" s="2">
        <v>0.27600000000000002</v>
      </c>
      <c r="H24" s="2" t="s">
        <v>650</v>
      </c>
      <c r="I24" s="2" t="s">
        <v>650</v>
      </c>
      <c r="J24" s="2">
        <v>1.091</v>
      </c>
      <c r="K24" s="2" t="s">
        <v>650</v>
      </c>
      <c r="L24" s="2" t="s">
        <v>651</v>
      </c>
      <c r="M24" s="2" t="s">
        <v>650</v>
      </c>
      <c r="N24" s="2" t="s">
        <v>650</v>
      </c>
      <c r="O24" s="2">
        <v>6.992</v>
      </c>
      <c r="P24" s="2" t="s">
        <v>650</v>
      </c>
      <c r="Q24" s="2" t="s">
        <v>650</v>
      </c>
      <c r="R24" s="2" t="s">
        <v>650</v>
      </c>
      <c r="S24" s="2" t="s">
        <v>650</v>
      </c>
      <c r="T24" s="2">
        <v>1.478</v>
      </c>
      <c r="U24" s="2" t="s">
        <v>650</v>
      </c>
      <c r="V24" s="2" t="s">
        <v>650</v>
      </c>
      <c r="W24" s="2" t="s">
        <v>650</v>
      </c>
      <c r="X24" s="2" t="s">
        <v>650</v>
      </c>
      <c r="Y24" s="2" t="s">
        <v>650</v>
      </c>
      <c r="Z24" s="2" t="s">
        <v>650</v>
      </c>
      <c r="AA24" s="2" t="s">
        <v>650</v>
      </c>
      <c r="AB24" s="2" t="s">
        <v>650</v>
      </c>
      <c r="AC24" s="2" t="s">
        <v>650</v>
      </c>
      <c r="AD24" s="2" t="s">
        <v>650</v>
      </c>
      <c r="AE24" s="2" t="s">
        <v>650</v>
      </c>
      <c r="AF24" s="2" t="s">
        <v>651</v>
      </c>
      <c r="AG24" s="2" t="s">
        <v>650</v>
      </c>
      <c r="AH24" s="2" t="s">
        <v>650</v>
      </c>
      <c r="AI24" s="2" t="s">
        <v>650</v>
      </c>
      <c r="AM24" s="129">
        <f t="shared" si="0"/>
        <v>9.8369999999999997</v>
      </c>
      <c r="AN24" s="129">
        <f t="shared" si="1"/>
        <v>9.8369999999999997</v>
      </c>
      <c r="AO24" s="130">
        <f t="shared" si="2"/>
        <v>1</v>
      </c>
    </row>
    <row r="25" spans="1:41" ht="15" customHeight="1" x14ac:dyDescent="0.25">
      <c r="A25" s="2" t="s">
        <v>54</v>
      </c>
      <c r="B25" s="2" t="s">
        <v>58</v>
      </c>
      <c r="C25" s="2">
        <v>2015</v>
      </c>
      <c r="D25" s="2">
        <v>4.5209999999999999</v>
      </c>
      <c r="E25" s="2">
        <v>4.4580000000000002</v>
      </c>
      <c r="F25" s="2" t="s">
        <v>650</v>
      </c>
      <c r="G25" s="2">
        <v>0.28199999999999997</v>
      </c>
      <c r="H25" s="2" t="s">
        <v>650</v>
      </c>
      <c r="I25" s="2" t="s">
        <v>650</v>
      </c>
      <c r="J25" s="2" t="s">
        <v>650</v>
      </c>
      <c r="K25" s="2" t="s">
        <v>650</v>
      </c>
      <c r="L25" s="2" t="s">
        <v>651</v>
      </c>
      <c r="M25" s="2" t="s">
        <v>650</v>
      </c>
      <c r="N25" s="2" t="s">
        <v>650</v>
      </c>
      <c r="O25" s="2" t="s">
        <v>650</v>
      </c>
      <c r="P25" s="2" t="s">
        <v>650</v>
      </c>
      <c r="Q25" s="2" t="s">
        <v>650</v>
      </c>
      <c r="R25" s="2" t="s">
        <v>650</v>
      </c>
      <c r="S25" s="2" t="s">
        <v>650</v>
      </c>
      <c r="T25" s="2">
        <v>4.1760000000000002</v>
      </c>
      <c r="U25" s="2" t="s">
        <v>650</v>
      </c>
      <c r="V25" s="2" t="s">
        <v>650</v>
      </c>
      <c r="W25" s="2" t="s">
        <v>650</v>
      </c>
      <c r="X25" s="2" t="s">
        <v>650</v>
      </c>
      <c r="Y25" s="2" t="s">
        <v>650</v>
      </c>
      <c r="Z25" s="2" t="s">
        <v>650</v>
      </c>
      <c r="AA25" s="2" t="s">
        <v>650</v>
      </c>
      <c r="AB25" s="2" t="s">
        <v>650</v>
      </c>
      <c r="AC25" s="2" t="s">
        <v>650</v>
      </c>
      <c r="AD25" s="2" t="s">
        <v>650</v>
      </c>
      <c r="AE25" s="2" t="s">
        <v>650</v>
      </c>
      <c r="AF25" s="2" t="s">
        <v>651</v>
      </c>
      <c r="AG25" s="2" t="s">
        <v>650</v>
      </c>
      <c r="AH25" s="2" t="s">
        <v>650</v>
      </c>
      <c r="AI25" s="2" t="s">
        <v>650</v>
      </c>
      <c r="AM25" s="129">
        <f t="shared" si="0"/>
        <v>4.4580000000000002</v>
      </c>
      <c r="AN25" s="129">
        <f t="shared" si="1"/>
        <v>4.5209999999999999</v>
      </c>
      <c r="AO25" s="130">
        <f t="shared" si="2"/>
        <v>1.0141318977119784</v>
      </c>
    </row>
    <row r="26" spans="1:41" ht="15" customHeight="1" x14ac:dyDescent="0.25">
      <c r="A26" s="2" t="s">
        <v>54</v>
      </c>
      <c r="B26" s="2" t="s">
        <v>59</v>
      </c>
      <c r="C26" s="2">
        <v>2015</v>
      </c>
      <c r="D26" s="2">
        <v>4.0590000000000002</v>
      </c>
      <c r="E26" s="2">
        <v>4.0590000000000002</v>
      </c>
      <c r="F26" s="2" t="s">
        <v>650</v>
      </c>
      <c r="G26" s="2">
        <v>0.31</v>
      </c>
      <c r="H26" s="2" t="s">
        <v>650</v>
      </c>
      <c r="I26" s="2" t="s">
        <v>650</v>
      </c>
      <c r="J26" s="2" t="s">
        <v>650</v>
      </c>
      <c r="K26" s="2" t="s">
        <v>650</v>
      </c>
      <c r="L26" s="2" t="s">
        <v>651</v>
      </c>
      <c r="M26" s="2" t="s">
        <v>650</v>
      </c>
      <c r="N26" s="2" t="s">
        <v>650</v>
      </c>
      <c r="O26" s="2" t="s">
        <v>650</v>
      </c>
      <c r="P26" s="2" t="s">
        <v>650</v>
      </c>
      <c r="Q26" s="2" t="s">
        <v>650</v>
      </c>
      <c r="R26" s="2" t="s">
        <v>650</v>
      </c>
      <c r="S26" s="2" t="s">
        <v>650</v>
      </c>
      <c r="T26" s="2">
        <v>3.7490000000000001</v>
      </c>
      <c r="U26" s="2" t="s">
        <v>650</v>
      </c>
      <c r="V26" s="2" t="s">
        <v>650</v>
      </c>
      <c r="W26" s="2" t="s">
        <v>650</v>
      </c>
      <c r="X26" s="2" t="s">
        <v>651</v>
      </c>
      <c r="Y26" s="2" t="s">
        <v>650</v>
      </c>
      <c r="Z26" s="2" t="s">
        <v>650</v>
      </c>
      <c r="AA26" s="2" t="s">
        <v>650</v>
      </c>
      <c r="AB26" s="2" t="s">
        <v>650</v>
      </c>
      <c r="AC26" s="2" t="s">
        <v>650</v>
      </c>
      <c r="AD26" s="2" t="s">
        <v>650</v>
      </c>
      <c r="AE26" s="2" t="s">
        <v>650</v>
      </c>
      <c r="AF26" s="2" t="s">
        <v>651</v>
      </c>
      <c r="AG26" s="2" t="s">
        <v>650</v>
      </c>
      <c r="AH26" s="2" t="s">
        <v>650</v>
      </c>
      <c r="AI26" s="2" t="s">
        <v>650</v>
      </c>
      <c r="AM26" s="129">
        <f t="shared" si="0"/>
        <v>4.0590000000000002</v>
      </c>
      <c r="AN26" s="129">
        <f t="shared" si="1"/>
        <v>4.0590000000000002</v>
      </c>
      <c r="AO26" s="130">
        <f t="shared" si="2"/>
        <v>1</v>
      </c>
    </row>
    <row r="27" spans="1:41" ht="15" customHeight="1" x14ac:dyDescent="0.25">
      <c r="A27" s="2" t="s">
        <v>54</v>
      </c>
      <c r="B27" s="2" t="s">
        <v>60</v>
      </c>
      <c r="C27" s="2">
        <v>2015</v>
      </c>
      <c r="D27" s="2">
        <v>27.341000000000001</v>
      </c>
      <c r="E27" s="2">
        <v>34.450000000000003</v>
      </c>
      <c r="F27" s="2" t="s">
        <v>650</v>
      </c>
      <c r="G27" s="2">
        <v>0.629</v>
      </c>
      <c r="H27" s="2" t="s">
        <v>650</v>
      </c>
      <c r="I27" s="2" t="s">
        <v>650</v>
      </c>
      <c r="J27" s="2" t="s">
        <v>650</v>
      </c>
      <c r="K27" s="2" t="s">
        <v>650</v>
      </c>
      <c r="L27" s="2" t="s">
        <v>651</v>
      </c>
      <c r="M27" s="2" t="s">
        <v>650</v>
      </c>
      <c r="N27" s="2" t="s">
        <v>650</v>
      </c>
      <c r="O27" s="2">
        <v>29.067</v>
      </c>
      <c r="P27" s="2" t="s">
        <v>650</v>
      </c>
      <c r="Q27" s="2" t="s">
        <v>650</v>
      </c>
      <c r="R27" s="2" t="s">
        <v>650</v>
      </c>
      <c r="S27" s="2" t="s">
        <v>650</v>
      </c>
      <c r="T27" s="2">
        <v>0.86</v>
      </c>
      <c r="U27" s="2" t="s">
        <v>650</v>
      </c>
      <c r="V27" s="2" t="s">
        <v>650</v>
      </c>
      <c r="W27" s="2" t="s">
        <v>650</v>
      </c>
      <c r="X27" s="2" t="s">
        <v>650</v>
      </c>
      <c r="Y27" s="2" t="s">
        <v>650</v>
      </c>
      <c r="Z27" s="2" t="s">
        <v>650</v>
      </c>
      <c r="AA27" s="2" t="s">
        <v>650</v>
      </c>
      <c r="AB27" s="2" t="s">
        <v>650</v>
      </c>
      <c r="AC27" s="2" t="s">
        <v>650</v>
      </c>
      <c r="AD27" s="2">
        <v>3.8940000000000001</v>
      </c>
      <c r="AE27" s="2" t="s">
        <v>650</v>
      </c>
      <c r="AF27" s="2" t="s">
        <v>651</v>
      </c>
      <c r="AG27" s="2" t="s">
        <v>650</v>
      </c>
      <c r="AH27" s="2" t="s">
        <v>650</v>
      </c>
      <c r="AI27" s="2" t="s">
        <v>650</v>
      </c>
      <c r="AM27" s="129">
        <f t="shared" si="0"/>
        <v>34.450000000000003</v>
      </c>
      <c r="AN27" s="129">
        <f t="shared" si="1"/>
        <v>27.341000000000001</v>
      </c>
      <c r="AO27" s="130">
        <f t="shared" si="2"/>
        <v>0.79364296081277208</v>
      </c>
    </row>
    <row r="28" spans="1:41" ht="15" customHeight="1" x14ac:dyDescent="0.25">
      <c r="A28" s="2" t="s">
        <v>54</v>
      </c>
      <c r="B28" s="2" t="s">
        <v>61</v>
      </c>
      <c r="C28" s="2">
        <v>2015</v>
      </c>
      <c r="D28" s="2">
        <v>1.8859999999999999</v>
      </c>
      <c r="E28" s="2">
        <v>1.8859999999999999</v>
      </c>
      <c r="F28" s="2" t="s">
        <v>650</v>
      </c>
      <c r="G28" s="2" t="s">
        <v>650</v>
      </c>
      <c r="H28" s="2" t="s">
        <v>650</v>
      </c>
      <c r="I28" s="2" t="s">
        <v>650</v>
      </c>
      <c r="J28" s="2" t="s">
        <v>650</v>
      </c>
      <c r="K28" s="2" t="s">
        <v>650</v>
      </c>
      <c r="L28" s="2" t="s">
        <v>651</v>
      </c>
      <c r="M28" s="2" t="s">
        <v>650</v>
      </c>
      <c r="N28" s="2" t="s">
        <v>650</v>
      </c>
      <c r="O28" s="2" t="s">
        <v>650</v>
      </c>
      <c r="P28" s="2" t="s">
        <v>650</v>
      </c>
      <c r="Q28" s="2" t="s">
        <v>650</v>
      </c>
      <c r="R28" s="2" t="s">
        <v>650</v>
      </c>
      <c r="S28" s="2" t="s">
        <v>650</v>
      </c>
      <c r="T28" s="2" t="s">
        <v>650</v>
      </c>
      <c r="U28" s="2" t="s">
        <v>650</v>
      </c>
      <c r="V28" s="2" t="s">
        <v>650</v>
      </c>
      <c r="W28" s="2" t="s">
        <v>650</v>
      </c>
      <c r="X28" s="2" t="s">
        <v>650</v>
      </c>
      <c r="Y28" s="2">
        <v>1.8859999999999999</v>
      </c>
      <c r="Z28" s="2" t="s">
        <v>650</v>
      </c>
      <c r="AA28" s="2" t="s">
        <v>650</v>
      </c>
      <c r="AB28" s="2" t="s">
        <v>650</v>
      </c>
      <c r="AC28" s="2" t="s">
        <v>650</v>
      </c>
      <c r="AD28" s="2" t="s">
        <v>650</v>
      </c>
      <c r="AE28" s="2" t="s">
        <v>650</v>
      </c>
      <c r="AF28" s="2" t="s">
        <v>650</v>
      </c>
      <c r="AG28" s="2" t="s">
        <v>650</v>
      </c>
      <c r="AH28" s="2" t="s">
        <v>650</v>
      </c>
      <c r="AI28" s="2" t="s">
        <v>650</v>
      </c>
      <c r="AM28" s="129">
        <f t="shared" si="0"/>
        <v>1.8859999999999999</v>
      </c>
      <c r="AN28" s="129">
        <f t="shared" si="1"/>
        <v>1.8859999999999999</v>
      </c>
      <c r="AO28" s="130">
        <f t="shared" si="2"/>
        <v>1</v>
      </c>
    </row>
    <row r="29" spans="1:41" ht="15" customHeight="1" x14ac:dyDescent="0.25">
      <c r="A29" s="2" t="s">
        <v>54</v>
      </c>
      <c r="B29" s="2" t="s">
        <v>62</v>
      </c>
      <c r="C29" s="2">
        <v>2015</v>
      </c>
      <c r="D29" s="2">
        <v>7.0019999999999998</v>
      </c>
      <c r="E29" s="2">
        <v>6.923</v>
      </c>
      <c r="F29" s="2" t="s">
        <v>650</v>
      </c>
      <c r="G29" s="2">
        <v>0.03</v>
      </c>
      <c r="H29" s="2" t="s">
        <v>650</v>
      </c>
      <c r="I29" s="2" t="s">
        <v>650</v>
      </c>
      <c r="J29" s="2" t="s">
        <v>650</v>
      </c>
      <c r="K29" s="2" t="s">
        <v>650</v>
      </c>
      <c r="L29" s="2" t="s">
        <v>651</v>
      </c>
      <c r="M29" s="2" t="s">
        <v>650</v>
      </c>
      <c r="N29" s="2" t="s">
        <v>650</v>
      </c>
      <c r="O29" s="2" t="s">
        <v>650</v>
      </c>
      <c r="P29" s="2" t="s">
        <v>650</v>
      </c>
      <c r="Q29" s="2" t="s">
        <v>650</v>
      </c>
      <c r="R29" s="2" t="s">
        <v>650</v>
      </c>
      <c r="S29" s="2" t="s">
        <v>8</v>
      </c>
      <c r="T29" s="2">
        <v>6.8929999999999998</v>
      </c>
      <c r="U29" s="2" t="s">
        <v>650</v>
      </c>
      <c r="V29" s="2" t="s">
        <v>650</v>
      </c>
      <c r="W29" s="2" t="s">
        <v>650</v>
      </c>
      <c r="X29" s="2" t="s">
        <v>650</v>
      </c>
      <c r="Y29" s="2" t="s">
        <v>650</v>
      </c>
      <c r="Z29" s="2" t="s">
        <v>650</v>
      </c>
      <c r="AA29" s="2" t="s">
        <v>650</v>
      </c>
      <c r="AB29" s="2" t="s">
        <v>650</v>
      </c>
      <c r="AC29" s="2" t="s">
        <v>650</v>
      </c>
      <c r="AD29" s="2" t="s">
        <v>650</v>
      </c>
      <c r="AE29" s="2" t="s">
        <v>650</v>
      </c>
      <c r="AF29" s="2" t="s">
        <v>651</v>
      </c>
      <c r="AG29" s="2" t="s">
        <v>650</v>
      </c>
      <c r="AH29" s="2" t="s">
        <v>650</v>
      </c>
      <c r="AI29" s="2" t="s">
        <v>650</v>
      </c>
      <c r="AM29" s="129">
        <f t="shared" si="0"/>
        <v>6.923</v>
      </c>
      <c r="AN29" s="129">
        <f t="shared" si="1"/>
        <v>7.0019999999999998</v>
      </c>
      <c r="AO29" s="130">
        <f t="shared" si="2"/>
        <v>1.0114112379026434</v>
      </c>
    </row>
    <row r="30" spans="1:41" ht="15" customHeight="1" x14ac:dyDescent="0.25">
      <c r="A30" s="2" t="s">
        <v>54</v>
      </c>
      <c r="B30" s="2" t="s">
        <v>63</v>
      </c>
      <c r="C30" s="2">
        <v>2015</v>
      </c>
      <c r="D30" s="2">
        <v>2.64</v>
      </c>
      <c r="E30" s="2">
        <v>2.5950000000000002</v>
      </c>
      <c r="F30" s="2" t="s">
        <v>650</v>
      </c>
      <c r="G30" s="2">
        <v>0.108</v>
      </c>
      <c r="H30" s="2" t="s">
        <v>650</v>
      </c>
      <c r="I30" s="2" t="s">
        <v>650</v>
      </c>
      <c r="J30" s="2" t="s">
        <v>650</v>
      </c>
      <c r="K30" s="2" t="s">
        <v>650</v>
      </c>
      <c r="L30" s="2" t="s">
        <v>651</v>
      </c>
      <c r="M30" s="2" t="s">
        <v>650</v>
      </c>
      <c r="N30" s="2" t="s">
        <v>650</v>
      </c>
      <c r="O30" s="2" t="s">
        <v>650</v>
      </c>
      <c r="P30" s="2" t="s">
        <v>650</v>
      </c>
      <c r="Q30" s="2" t="s">
        <v>650</v>
      </c>
      <c r="R30" s="2" t="s">
        <v>650</v>
      </c>
      <c r="S30" s="2" t="s">
        <v>650</v>
      </c>
      <c r="T30" s="2">
        <v>2.4870000000000001</v>
      </c>
      <c r="U30" s="2" t="s">
        <v>650</v>
      </c>
      <c r="V30" s="2" t="s">
        <v>650</v>
      </c>
      <c r="W30" s="2" t="s">
        <v>650</v>
      </c>
      <c r="X30" s="2" t="s">
        <v>650</v>
      </c>
      <c r="Y30" s="2" t="s">
        <v>650</v>
      </c>
      <c r="Z30" s="2" t="s">
        <v>650</v>
      </c>
      <c r="AA30" s="2" t="s">
        <v>650</v>
      </c>
      <c r="AB30" s="2" t="s">
        <v>650</v>
      </c>
      <c r="AC30" s="2" t="s">
        <v>650</v>
      </c>
      <c r="AD30" s="2" t="s">
        <v>650</v>
      </c>
      <c r="AE30" s="2" t="s">
        <v>650</v>
      </c>
      <c r="AF30" s="2" t="s">
        <v>651</v>
      </c>
      <c r="AG30" s="2" t="s">
        <v>650</v>
      </c>
      <c r="AH30" s="2" t="s">
        <v>650</v>
      </c>
      <c r="AI30" s="2" t="s">
        <v>650</v>
      </c>
      <c r="AM30" s="129">
        <f t="shared" si="0"/>
        <v>2.5950000000000002</v>
      </c>
      <c r="AN30" s="129">
        <f t="shared" si="1"/>
        <v>2.64</v>
      </c>
      <c r="AO30" s="130">
        <f t="shared" si="2"/>
        <v>1.0173410404624277</v>
      </c>
    </row>
    <row r="31" spans="1:41" ht="15" customHeight="1" x14ac:dyDescent="0.25">
      <c r="A31" s="2" t="s">
        <v>54</v>
      </c>
      <c r="B31" s="2" t="s">
        <v>64</v>
      </c>
      <c r="C31" s="2">
        <v>2015</v>
      </c>
      <c r="D31" s="2">
        <v>3.7480000000000002</v>
      </c>
      <c r="E31" s="2">
        <v>3.6909999999999998</v>
      </c>
      <c r="F31" s="2" t="s">
        <v>650</v>
      </c>
      <c r="G31" s="2">
        <v>6.7000000000000004E-2</v>
      </c>
      <c r="H31" s="2" t="s">
        <v>650</v>
      </c>
      <c r="I31" s="2" t="s">
        <v>650</v>
      </c>
      <c r="J31" s="2" t="s">
        <v>650</v>
      </c>
      <c r="K31" s="2" t="s">
        <v>650</v>
      </c>
      <c r="L31" s="2" t="s">
        <v>651</v>
      </c>
      <c r="M31" s="2" t="s">
        <v>650</v>
      </c>
      <c r="N31" s="2" t="s">
        <v>650</v>
      </c>
      <c r="O31" s="2" t="s">
        <v>650</v>
      </c>
      <c r="P31" s="2" t="s">
        <v>650</v>
      </c>
      <c r="Q31" s="2" t="s">
        <v>650</v>
      </c>
      <c r="R31" s="2" t="s">
        <v>650</v>
      </c>
      <c r="S31" s="2" t="s">
        <v>650</v>
      </c>
      <c r="T31" s="2">
        <v>3.6240000000000001</v>
      </c>
      <c r="U31" s="2" t="s">
        <v>650</v>
      </c>
      <c r="V31" s="2" t="s">
        <v>650</v>
      </c>
      <c r="W31" s="2" t="s">
        <v>650</v>
      </c>
      <c r="X31" s="2" t="s">
        <v>650</v>
      </c>
      <c r="Y31" s="2" t="s">
        <v>650</v>
      </c>
      <c r="Z31" s="2" t="s">
        <v>650</v>
      </c>
      <c r="AA31" s="2" t="s">
        <v>650</v>
      </c>
      <c r="AB31" s="2" t="s">
        <v>650</v>
      </c>
      <c r="AC31" s="2" t="s">
        <v>650</v>
      </c>
      <c r="AD31" s="2" t="s">
        <v>650</v>
      </c>
      <c r="AE31" s="2" t="s">
        <v>650</v>
      </c>
      <c r="AF31" s="2" t="s">
        <v>651</v>
      </c>
      <c r="AG31" s="2" t="s">
        <v>650</v>
      </c>
      <c r="AH31" s="2" t="s">
        <v>650</v>
      </c>
      <c r="AI31" s="2" t="s">
        <v>650</v>
      </c>
      <c r="AM31" s="129">
        <f t="shared" si="0"/>
        <v>3.6910000000000003</v>
      </c>
      <c r="AN31" s="129">
        <f t="shared" si="1"/>
        <v>3.7480000000000002</v>
      </c>
      <c r="AO31" s="130">
        <f t="shared" si="2"/>
        <v>1.0154429693849905</v>
      </c>
    </row>
    <row r="32" spans="1:41" ht="15" customHeight="1" x14ac:dyDescent="0.25">
      <c r="A32" s="2" t="s">
        <v>67</v>
      </c>
      <c r="B32" s="2" t="s">
        <v>68</v>
      </c>
      <c r="C32" s="2">
        <v>2015</v>
      </c>
      <c r="D32" s="2">
        <v>17.010000000000002</v>
      </c>
      <c r="E32" s="2">
        <v>20.010000000000002</v>
      </c>
      <c r="F32" s="2" t="s">
        <v>650</v>
      </c>
      <c r="G32" s="2">
        <v>0.48</v>
      </c>
      <c r="H32" s="2" t="s">
        <v>650</v>
      </c>
      <c r="I32" s="2" t="s">
        <v>650</v>
      </c>
      <c r="J32" s="2" t="s">
        <v>650</v>
      </c>
      <c r="K32" s="2" t="s">
        <v>650</v>
      </c>
      <c r="L32" s="2" t="s">
        <v>651</v>
      </c>
      <c r="M32" s="2" t="s">
        <v>650</v>
      </c>
      <c r="N32" s="2" t="s">
        <v>650</v>
      </c>
      <c r="O32" s="2">
        <v>11.44</v>
      </c>
      <c r="P32" s="2">
        <v>6.44</v>
      </c>
      <c r="Q32" s="2" t="s">
        <v>650</v>
      </c>
      <c r="R32" s="2" t="s">
        <v>650</v>
      </c>
      <c r="S32" s="2" t="s">
        <v>650</v>
      </c>
      <c r="T32" s="2" t="s">
        <v>650</v>
      </c>
      <c r="U32" s="2" t="s">
        <v>650</v>
      </c>
      <c r="V32" s="2" t="s">
        <v>650</v>
      </c>
      <c r="W32" s="2" t="s">
        <v>650</v>
      </c>
      <c r="X32" s="2" t="s">
        <v>650</v>
      </c>
      <c r="Y32" s="2" t="s">
        <v>650</v>
      </c>
      <c r="Z32" s="2" t="s">
        <v>650</v>
      </c>
      <c r="AA32" s="2" t="s">
        <v>650</v>
      </c>
      <c r="AB32" s="2" t="s">
        <v>650</v>
      </c>
      <c r="AC32" s="2" t="s">
        <v>650</v>
      </c>
      <c r="AD32" s="2">
        <v>1.65</v>
      </c>
      <c r="AE32" s="2" t="s">
        <v>650</v>
      </c>
      <c r="AF32" s="2" t="s">
        <v>650</v>
      </c>
      <c r="AG32" s="2" t="s">
        <v>650</v>
      </c>
      <c r="AH32" s="2" t="s">
        <v>650</v>
      </c>
      <c r="AI32" s="2" t="s">
        <v>650</v>
      </c>
      <c r="AM32" s="129">
        <f t="shared" si="0"/>
        <v>20.009999999999998</v>
      </c>
      <c r="AN32" s="129">
        <f t="shared" si="1"/>
        <v>17.010000000000002</v>
      </c>
      <c r="AO32" s="130">
        <f t="shared" si="2"/>
        <v>0.85007496251874082</v>
      </c>
    </row>
    <row r="33" spans="1:41" ht="15" customHeight="1" x14ac:dyDescent="0.25">
      <c r="A33" s="2" t="s">
        <v>67</v>
      </c>
      <c r="B33" s="2" t="s">
        <v>69</v>
      </c>
      <c r="C33" s="2">
        <v>2015</v>
      </c>
      <c r="D33" s="2">
        <v>31.24</v>
      </c>
      <c r="E33" s="2">
        <v>36.75</v>
      </c>
      <c r="F33" s="2" t="s">
        <v>650</v>
      </c>
      <c r="G33" s="2">
        <v>0.23</v>
      </c>
      <c r="H33" s="2">
        <v>0.59</v>
      </c>
      <c r="I33" s="2" t="s">
        <v>650</v>
      </c>
      <c r="J33" s="2" t="s">
        <v>650</v>
      </c>
      <c r="K33" s="2" t="s">
        <v>650</v>
      </c>
      <c r="L33" s="2" t="s">
        <v>651</v>
      </c>
      <c r="M33" s="2">
        <v>0.63</v>
      </c>
      <c r="N33" s="2">
        <v>3.32</v>
      </c>
      <c r="O33" s="2">
        <v>6.31</v>
      </c>
      <c r="P33" s="2">
        <v>6.63</v>
      </c>
      <c r="Q33" s="2" t="s">
        <v>650</v>
      </c>
      <c r="R33" s="2" t="s">
        <v>650</v>
      </c>
      <c r="S33" s="2" t="s">
        <v>8</v>
      </c>
      <c r="T33" s="2" t="s">
        <v>650</v>
      </c>
      <c r="U33" s="2" t="s">
        <v>650</v>
      </c>
      <c r="V33" s="2" t="s">
        <v>650</v>
      </c>
      <c r="W33" s="2">
        <v>7.33</v>
      </c>
      <c r="X33" s="2" t="s">
        <v>650</v>
      </c>
      <c r="Y33" s="2" t="s">
        <v>650</v>
      </c>
      <c r="Z33" s="2" t="s">
        <v>650</v>
      </c>
      <c r="AA33" s="2" t="s">
        <v>650</v>
      </c>
      <c r="AB33" s="2">
        <v>10.1</v>
      </c>
      <c r="AC33" s="2" t="s">
        <v>650</v>
      </c>
      <c r="AD33" s="2">
        <v>1.61</v>
      </c>
      <c r="AE33" s="2" t="s">
        <v>650</v>
      </c>
      <c r="AF33" s="2" t="s">
        <v>650</v>
      </c>
      <c r="AG33" s="2" t="s">
        <v>650</v>
      </c>
      <c r="AH33" s="2" t="s">
        <v>650</v>
      </c>
      <c r="AI33" s="2" t="s">
        <v>650</v>
      </c>
      <c r="AM33" s="129">
        <f t="shared" si="0"/>
        <v>36.75</v>
      </c>
      <c r="AN33" s="129">
        <f t="shared" si="1"/>
        <v>31.24</v>
      </c>
      <c r="AO33" s="130">
        <f t="shared" si="2"/>
        <v>0.85006802721088426</v>
      </c>
    </row>
    <row r="34" spans="1:41" ht="15" customHeight="1" x14ac:dyDescent="0.25">
      <c r="A34" s="2" t="s">
        <v>67</v>
      </c>
      <c r="B34" s="2" t="s">
        <v>70</v>
      </c>
      <c r="C34" s="2">
        <v>2015</v>
      </c>
      <c r="D34" s="2">
        <v>19.670000000000002</v>
      </c>
      <c r="E34" s="2">
        <v>23.43</v>
      </c>
      <c r="F34" s="2" t="s">
        <v>650</v>
      </c>
      <c r="G34" s="2">
        <v>0.41</v>
      </c>
      <c r="H34" s="2" t="s">
        <v>650</v>
      </c>
      <c r="I34" s="2" t="s">
        <v>650</v>
      </c>
      <c r="J34" s="2" t="s">
        <v>650</v>
      </c>
      <c r="K34" s="2" t="s">
        <v>650</v>
      </c>
      <c r="L34" s="2" t="s">
        <v>651</v>
      </c>
      <c r="M34" s="2" t="s">
        <v>650</v>
      </c>
      <c r="N34" s="2">
        <v>9.74</v>
      </c>
      <c r="O34" s="2">
        <v>1.1100000000000001</v>
      </c>
      <c r="P34" s="2">
        <v>9.74</v>
      </c>
      <c r="Q34" s="2" t="s">
        <v>650</v>
      </c>
      <c r="R34" s="2" t="s">
        <v>650</v>
      </c>
      <c r="S34" s="2" t="s">
        <v>8</v>
      </c>
      <c r="T34" s="2" t="s">
        <v>650</v>
      </c>
      <c r="U34" s="2" t="s">
        <v>650</v>
      </c>
      <c r="V34" s="2" t="s">
        <v>650</v>
      </c>
      <c r="W34" s="2" t="s">
        <v>650</v>
      </c>
      <c r="X34" s="2" t="s">
        <v>650</v>
      </c>
      <c r="Y34" s="2" t="s">
        <v>650</v>
      </c>
      <c r="Z34" s="2" t="s">
        <v>650</v>
      </c>
      <c r="AA34" s="2" t="s">
        <v>650</v>
      </c>
      <c r="AB34" s="2" t="s">
        <v>650</v>
      </c>
      <c r="AC34" s="2" t="s">
        <v>650</v>
      </c>
      <c r="AD34" s="2">
        <v>2.4300000000000002</v>
      </c>
      <c r="AE34" s="2" t="s">
        <v>650</v>
      </c>
      <c r="AF34" s="2" t="s">
        <v>650</v>
      </c>
      <c r="AG34" s="2" t="s">
        <v>650</v>
      </c>
      <c r="AH34" s="2" t="s">
        <v>650</v>
      </c>
      <c r="AI34" s="2" t="s">
        <v>650</v>
      </c>
      <c r="AM34" s="129">
        <f t="shared" si="0"/>
        <v>23.43</v>
      </c>
      <c r="AN34" s="129">
        <f t="shared" si="1"/>
        <v>19.670000000000002</v>
      </c>
      <c r="AO34" s="130">
        <f t="shared" si="2"/>
        <v>0.83952198036705084</v>
      </c>
    </row>
    <row r="35" spans="1:41" ht="15" customHeight="1" x14ac:dyDescent="0.25">
      <c r="A35" s="2" t="s">
        <v>71</v>
      </c>
      <c r="B35" s="2" t="s">
        <v>72</v>
      </c>
      <c r="C35" s="2">
        <v>2015</v>
      </c>
      <c r="D35" s="2">
        <v>29.466000000000001</v>
      </c>
      <c r="E35" s="2">
        <v>32.1</v>
      </c>
      <c r="F35" s="2" t="s">
        <v>650</v>
      </c>
      <c r="G35" s="2">
        <v>0.1</v>
      </c>
      <c r="H35" s="2" t="s">
        <v>650</v>
      </c>
      <c r="I35" s="2" t="s">
        <v>650</v>
      </c>
      <c r="J35" s="2" t="s">
        <v>650</v>
      </c>
      <c r="K35" s="2" t="s">
        <v>650</v>
      </c>
      <c r="L35" s="2" t="s">
        <v>651</v>
      </c>
      <c r="M35" s="2" t="s">
        <v>650</v>
      </c>
      <c r="N35" s="2" t="s">
        <v>650</v>
      </c>
      <c r="O35" s="2">
        <v>28</v>
      </c>
      <c r="P35" s="2" t="s">
        <v>650</v>
      </c>
      <c r="Q35" s="2" t="s">
        <v>650</v>
      </c>
      <c r="R35" s="2" t="s">
        <v>650</v>
      </c>
      <c r="S35" s="2" t="s">
        <v>650</v>
      </c>
      <c r="T35" s="2" t="s">
        <v>650</v>
      </c>
      <c r="U35" s="2" t="s">
        <v>650</v>
      </c>
      <c r="V35" s="2" t="s">
        <v>650</v>
      </c>
      <c r="W35" s="2" t="s">
        <v>650</v>
      </c>
      <c r="X35" s="2" t="s">
        <v>650</v>
      </c>
      <c r="Y35" s="2" t="s">
        <v>650</v>
      </c>
      <c r="Z35" s="2" t="s">
        <v>650</v>
      </c>
      <c r="AA35" s="2" t="s">
        <v>650</v>
      </c>
      <c r="AB35" s="2" t="s">
        <v>650</v>
      </c>
      <c r="AC35" s="2" t="s">
        <v>650</v>
      </c>
      <c r="AD35" s="2">
        <v>4</v>
      </c>
      <c r="AE35" s="2" t="s">
        <v>650</v>
      </c>
      <c r="AF35" s="2" t="s">
        <v>650</v>
      </c>
      <c r="AG35" s="2" t="s">
        <v>650</v>
      </c>
      <c r="AH35" s="2" t="s">
        <v>650</v>
      </c>
      <c r="AI35" s="2" t="s">
        <v>650</v>
      </c>
      <c r="AM35" s="129">
        <f t="shared" si="0"/>
        <v>32.1</v>
      </c>
      <c r="AN35" s="129">
        <f t="shared" si="1"/>
        <v>29.466000000000001</v>
      </c>
      <c r="AO35" s="130">
        <f t="shared" si="2"/>
        <v>0.91794392523364488</v>
      </c>
    </row>
    <row r="36" spans="1:41" ht="15" customHeight="1" x14ac:dyDescent="0.25">
      <c r="A36" s="2" t="s">
        <v>71</v>
      </c>
      <c r="B36" s="2" t="s">
        <v>73</v>
      </c>
      <c r="C36" s="2">
        <v>2015</v>
      </c>
      <c r="D36" s="2">
        <v>2.8</v>
      </c>
      <c r="E36" s="2">
        <v>2.6</v>
      </c>
      <c r="F36" s="2" t="s">
        <v>650</v>
      </c>
      <c r="G36" s="2">
        <v>0.1</v>
      </c>
      <c r="H36" s="2" t="s">
        <v>650</v>
      </c>
      <c r="I36" s="2" t="s">
        <v>650</v>
      </c>
      <c r="J36" s="2" t="s">
        <v>650</v>
      </c>
      <c r="K36" s="2" t="s">
        <v>650</v>
      </c>
      <c r="L36" s="2" t="s">
        <v>651</v>
      </c>
      <c r="M36" s="2" t="s">
        <v>650</v>
      </c>
      <c r="N36" s="2" t="s">
        <v>650</v>
      </c>
      <c r="O36" s="2">
        <v>2.5</v>
      </c>
      <c r="P36" s="2" t="s">
        <v>650</v>
      </c>
      <c r="Q36" s="2" t="s">
        <v>650</v>
      </c>
      <c r="R36" s="2" t="s">
        <v>650</v>
      </c>
      <c r="S36" s="2" t="s">
        <v>650</v>
      </c>
      <c r="T36" s="2" t="s">
        <v>650</v>
      </c>
      <c r="U36" s="2" t="s">
        <v>650</v>
      </c>
      <c r="V36" s="2" t="s">
        <v>650</v>
      </c>
      <c r="W36" s="2" t="s">
        <v>650</v>
      </c>
      <c r="X36" s="2" t="s">
        <v>650</v>
      </c>
      <c r="Y36" s="2" t="s">
        <v>650</v>
      </c>
      <c r="Z36" s="2" t="s">
        <v>650</v>
      </c>
      <c r="AA36" s="2" t="s">
        <v>650</v>
      </c>
      <c r="AB36" s="2" t="s">
        <v>650</v>
      </c>
      <c r="AC36" s="2" t="s">
        <v>650</v>
      </c>
      <c r="AD36" s="2" t="s">
        <v>650</v>
      </c>
      <c r="AE36" s="2" t="s">
        <v>650</v>
      </c>
      <c r="AF36" s="2" t="s">
        <v>650</v>
      </c>
      <c r="AG36" s="2" t="s">
        <v>650</v>
      </c>
      <c r="AH36" s="2" t="s">
        <v>650</v>
      </c>
      <c r="AI36" s="2" t="s">
        <v>650</v>
      </c>
      <c r="AM36" s="129">
        <f t="shared" si="0"/>
        <v>2.6</v>
      </c>
      <c r="AN36" s="129">
        <f t="shared" si="1"/>
        <v>2.8</v>
      </c>
      <c r="AO36" s="130">
        <f t="shared" si="2"/>
        <v>1.0769230769230769</v>
      </c>
    </row>
    <row r="37" spans="1:41" ht="15" customHeight="1" x14ac:dyDescent="0.25">
      <c r="A37" s="2" t="s">
        <v>74</v>
      </c>
      <c r="B37" s="2" t="s">
        <v>75</v>
      </c>
      <c r="C37" s="2">
        <v>2015</v>
      </c>
      <c r="D37" s="2">
        <v>62.677</v>
      </c>
      <c r="E37" s="2">
        <v>62.677</v>
      </c>
      <c r="F37" s="2" t="s">
        <v>650</v>
      </c>
      <c r="G37" s="2">
        <v>6.5000000000000002E-2</v>
      </c>
      <c r="H37" s="2">
        <v>0.23400000000000001</v>
      </c>
      <c r="I37" s="2" t="s">
        <v>650</v>
      </c>
      <c r="J37" s="2" t="s">
        <v>650</v>
      </c>
      <c r="K37" s="2" t="s">
        <v>650</v>
      </c>
      <c r="L37" s="2" t="s">
        <v>652</v>
      </c>
      <c r="M37" s="2" t="s">
        <v>650</v>
      </c>
      <c r="N37" s="2" t="s">
        <v>650</v>
      </c>
      <c r="O37" s="2" t="s">
        <v>650</v>
      </c>
      <c r="P37" s="2" t="s">
        <v>650</v>
      </c>
      <c r="Q37" s="2" t="s">
        <v>650</v>
      </c>
      <c r="R37" s="2" t="s">
        <v>650</v>
      </c>
      <c r="S37" s="2" t="s">
        <v>650</v>
      </c>
      <c r="T37" s="2" t="s">
        <v>650</v>
      </c>
      <c r="U37" s="2" t="s">
        <v>650</v>
      </c>
      <c r="V37" s="2" t="s">
        <v>650</v>
      </c>
      <c r="W37" s="2" t="s">
        <v>650</v>
      </c>
      <c r="X37" s="2" t="s">
        <v>650</v>
      </c>
      <c r="Y37" s="2" t="s">
        <v>650</v>
      </c>
      <c r="Z37" s="2" t="s">
        <v>650</v>
      </c>
      <c r="AA37" s="2" t="s">
        <v>650</v>
      </c>
      <c r="AB37" s="2">
        <v>46.991</v>
      </c>
      <c r="AC37" s="2">
        <v>2.9870000000000001</v>
      </c>
      <c r="AD37" s="2">
        <v>8.3529999999999998</v>
      </c>
      <c r="AE37" s="2">
        <v>4.0469999999999997</v>
      </c>
      <c r="AF37" s="2" t="s">
        <v>653</v>
      </c>
      <c r="AG37" s="2">
        <v>2.3119999999999998</v>
      </c>
      <c r="AH37" s="2" t="s">
        <v>650</v>
      </c>
      <c r="AI37" s="2" t="s">
        <v>650</v>
      </c>
      <c r="AM37" s="129">
        <f t="shared" si="0"/>
        <v>62.677</v>
      </c>
      <c r="AN37" s="129">
        <f t="shared" si="1"/>
        <v>62.677</v>
      </c>
      <c r="AO37" s="130">
        <f t="shared" si="2"/>
        <v>1</v>
      </c>
    </row>
    <row r="38" spans="1:41" ht="15" customHeight="1" x14ac:dyDescent="0.25">
      <c r="A38" s="2" t="s">
        <v>74</v>
      </c>
      <c r="B38" s="2" t="s">
        <v>76</v>
      </c>
      <c r="C38" s="2">
        <v>2015</v>
      </c>
      <c r="D38" s="2">
        <v>2.1859999999999999</v>
      </c>
      <c r="E38" s="2">
        <v>2.4889999999999999</v>
      </c>
      <c r="F38" s="2" t="s">
        <v>650</v>
      </c>
      <c r="G38" s="2">
        <v>1.7999999999999999E-2</v>
      </c>
      <c r="H38" s="2" t="s">
        <v>650</v>
      </c>
      <c r="I38" s="2" t="s">
        <v>650</v>
      </c>
      <c r="J38" s="2" t="s">
        <v>650</v>
      </c>
      <c r="K38" s="2" t="s">
        <v>650</v>
      </c>
      <c r="L38" s="2" t="s">
        <v>651</v>
      </c>
      <c r="M38" s="2" t="s">
        <v>650</v>
      </c>
      <c r="N38" s="2" t="s">
        <v>650</v>
      </c>
      <c r="O38" s="2" t="s">
        <v>650</v>
      </c>
      <c r="P38" s="2" t="s">
        <v>650</v>
      </c>
      <c r="Q38" s="2" t="s">
        <v>650</v>
      </c>
      <c r="R38" s="2" t="s">
        <v>650</v>
      </c>
      <c r="S38" s="2" t="s">
        <v>650</v>
      </c>
      <c r="T38" s="2">
        <v>2.4710000000000001</v>
      </c>
      <c r="U38" s="2" t="s">
        <v>650</v>
      </c>
      <c r="V38" s="2" t="s">
        <v>650</v>
      </c>
      <c r="W38" s="2" t="s">
        <v>650</v>
      </c>
      <c r="X38" s="2" t="s">
        <v>650</v>
      </c>
      <c r="Y38" s="2" t="s">
        <v>650</v>
      </c>
      <c r="Z38" s="2" t="s">
        <v>650</v>
      </c>
      <c r="AA38" s="2" t="s">
        <v>650</v>
      </c>
      <c r="AB38" s="2" t="s">
        <v>650</v>
      </c>
      <c r="AC38" s="2" t="s">
        <v>650</v>
      </c>
      <c r="AD38" s="2" t="s">
        <v>650</v>
      </c>
      <c r="AE38" s="2" t="s">
        <v>650</v>
      </c>
      <c r="AF38" s="2" t="s">
        <v>650</v>
      </c>
      <c r="AG38" s="2" t="s">
        <v>650</v>
      </c>
      <c r="AH38" s="2" t="s">
        <v>650</v>
      </c>
      <c r="AI38" s="2" t="s">
        <v>650</v>
      </c>
      <c r="AM38" s="129">
        <f t="shared" si="0"/>
        <v>2.4889999999999999</v>
      </c>
      <c r="AN38" s="129">
        <f t="shared" si="1"/>
        <v>2.1859999999999999</v>
      </c>
      <c r="AO38" s="130">
        <f t="shared" si="2"/>
        <v>0.87826436319807155</v>
      </c>
    </row>
    <row r="39" spans="1:41" ht="15" customHeight="1" x14ac:dyDescent="0.25">
      <c r="A39" s="2" t="s">
        <v>74</v>
      </c>
      <c r="B39" s="2" t="s">
        <v>77</v>
      </c>
      <c r="C39" s="2">
        <v>2015</v>
      </c>
      <c r="D39" s="2">
        <v>3.1920000000000002</v>
      </c>
      <c r="E39" s="2">
        <v>3.581</v>
      </c>
      <c r="F39" s="2" t="s">
        <v>650</v>
      </c>
      <c r="G39" s="2">
        <v>1E-3</v>
      </c>
      <c r="H39" s="2" t="s">
        <v>650</v>
      </c>
      <c r="I39" s="2" t="s">
        <v>650</v>
      </c>
      <c r="J39" s="2" t="s">
        <v>650</v>
      </c>
      <c r="K39" s="2" t="s">
        <v>650</v>
      </c>
      <c r="L39" s="2" t="s">
        <v>651</v>
      </c>
      <c r="M39" s="2" t="s">
        <v>650</v>
      </c>
      <c r="N39" s="2" t="s">
        <v>650</v>
      </c>
      <c r="O39" s="2" t="s">
        <v>650</v>
      </c>
      <c r="P39" s="2" t="s">
        <v>650</v>
      </c>
      <c r="Q39" s="2" t="s">
        <v>650</v>
      </c>
      <c r="R39" s="2" t="s">
        <v>650</v>
      </c>
      <c r="S39" s="2" t="s">
        <v>650</v>
      </c>
      <c r="T39" s="2">
        <v>3.165</v>
      </c>
      <c r="U39" s="2" t="s">
        <v>650</v>
      </c>
      <c r="V39" s="2" t="s">
        <v>650</v>
      </c>
      <c r="W39" s="2" t="s">
        <v>650</v>
      </c>
      <c r="X39" s="2" t="s">
        <v>650</v>
      </c>
      <c r="Y39" s="2" t="s">
        <v>650</v>
      </c>
      <c r="Z39" s="2" t="s">
        <v>650</v>
      </c>
      <c r="AA39" s="2" t="s">
        <v>650</v>
      </c>
      <c r="AB39" s="2" t="s">
        <v>650</v>
      </c>
      <c r="AC39" s="2" t="s">
        <v>650</v>
      </c>
      <c r="AD39" s="2" t="s">
        <v>650</v>
      </c>
      <c r="AE39" s="2" t="s">
        <v>650</v>
      </c>
      <c r="AF39" s="2" t="s">
        <v>650</v>
      </c>
      <c r="AG39" s="2" t="s">
        <v>650</v>
      </c>
      <c r="AH39" s="2">
        <v>0.41499999999999998</v>
      </c>
      <c r="AI39" s="2">
        <v>0.48299999999999998</v>
      </c>
      <c r="AM39" s="129">
        <f t="shared" si="0"/>
        <v>3.649</v>
      </c>
      <c r="AN39" s="129">
        <f t="shared" si="1"/>
        <v>3.1920000000000002</v>
      </c>
      <c r="AO39" s="130">
        <f t="shared" si="2"/>
        <v>0.87476020827624013</v>
      </c>
    </row>
    <row r="40" spans="1:41" ht="15" customHeight="1" x14ac:dyDescent="0.25">
      <c r="A40" s="2" t="s">
        <v>78</v>
      </c>
      <c r="B40" s="2" t="s">
        <v>79</v>
      </c>
      <c r="C40" s="2">
        <v>2015</v>
      </c>
      <c r="D40" s="2">
        <v>69.900000000000006</v>
      </c>
      <c r="E40" s="2">
        <v>62.53</v>
      </c>
      <c r="F40" s="2" t="s">
        <v>650</v>
      </c>
      <c r="G40" s="2">
        <v>0.1</v>
      </c>
      <c r="H40" s="2">
        <v>2.4</v>
      </c>
      <c r="I40" s="2" t="s">
        <v>650</v>
      </c>
      <c r="J40" s="2" t="s">
        <v>650</v>
      </c>
      <c r="K40" s="2">
        <v>0.9</v>
      </c>
      <c r="L40" s="2" t="s">
        <v>654</v>
      </c>
      <c r="M40" s="2" t="s">
        <v>650</v>
      </c>
      <c r="N40" s="2" t="s">
        <v>650</v>
      </c>
      <c r="O40" s="2" t="s">
        <v>650</v>
      </c>
      <c r="P40" s="2" t="s">
        <v>650</v>
      </c>
      <c r="Q40" s="2" t="s">
        <v>650</v>
      </c>
      <c r="R40" s="2" t="s">
        <v>650</v>
      </c>
      <c r="S40" s="2" t="s">
        <v>650</v>
      </c>
      <c r="T40" s="2">
        <v>20.5</v>
      </c>
      <c r="U40" s="2" t="s">
        <v>650</v>
      </c>
      <c r="V40" s="2" t="s">
        <v>650</v>
      </c>
      <c r="W40" s="2" t="s">
        <v>650</v>
      </c>
      <c r="X40" s="2" t="s">
        <v>650</v>
      </c>
      <c r="Y40" s="2">
        <v>9.73</v>
      </c>
      <c r="Z40" s="2" t="s">
        <v>650</v>
      </c>
      <c r="AA40" s="2" t="s">
        <v>650</v>
      </c>
      <c r="AB40" s="2" t="s">
        <v>650</v>
      </c>
      <c r="AC40" s="2" t="s">
        <v>650</v>
      </c>
      <c r="AD40" s="2" t="s">
        <v>650</v>
      </c>
      <c r="AE40" s="2">
        <v>26.5</v>
      </c>
      <c r="AF40" s="2" t="s">
        <v>653</v>
      </c>
      <c r="AG40" s="2">
        <v>8.9</v>
      </c>
      <c r="AH40" s="2">
        <v>2.4</v>
      </c>
      <c r="AI40" s="2">
        <v>2.4900000000000002</v>
      </c>
      <c r="AM40" s="129">
        <f t="shared" si="0"/>
        <v>62.62</v>
      </c>
      <c r="AN40" s="129">
        <f t="shared" si="1"/>
        <v>69.900000000000006</v>
      </c>
      <c r="AO40" s="130">
        <f t="shared" si="2"/>
        <v>1.1162567869690196</v>
      </c>
    </row>
    <row r="41" spans="1:41" ht="15" customHeight="1" x14ac:dyDescent="0.25">
      <c r="A41" s="2" t="s">
        <v>78</v>
      </c>
      <c r="B41" s="2" t="s">
        <v>80</v>
      </c>
      <c r="C41" s="2">
        <v>2015</v>
      </c>
      <c r="D41" s="2">
        <v>21.8</v>
      </c>
      <c r="E41" s="2">
        <v>25.44</v>
      </c>
      <c r="F41" s="2" t="s">
        <v>650</v>
      </c>
      <c r="G41" s="2">
        <v>2.35</v>
      </c>
      <c r="H41" s="2" t="s">
        <v>650</v>
      </c>
      <c r="I41" s="2" t="s">
        <v>650</v>
      </c>
      <c r="J41" s="2" t="s">
        <v>650</v>
      </c>
      <c r="K41" s="2" t="s">
        <v>650</v>
      </c>
      <c r="L41" s="2" t="s">
        <v>651</v>
      </c>
      <c r="M41" s="2" t="s">
        <v>650</v>
      </c>
      <c r="N41" s="2" t="s">
        <v>650</v>
      </c>
      <c r="O41" s="2" t="s">
        <v>650</v>
      </c>
      <c r="P41" s="2" t="s">
        <v>650</v>
      </c>
      <c r="Q41" s="2" t="s">
        <v>650</v>
      </c>
      <c r="R41" s="2" t="s">
        <v>650</v>
      </c>
      <c r="S41" s="2" t="s">
        <v>650</v>
      </c>
      <c r="T41" s="2">
        <v>2.81</v>
      </c>
      <c r="U41" s="2">
        <v>20.28</v>
      </c>
      <c r="V41" s="2" t="s">
        <v>650</v>
      </c>
      <c r="W41" s="2" t="s">
        <v>650</v>
      </c>
      <c r="X41" s="2" t="s">
        <v>650</v>
      </c>
      <c r="Y41" s="2" t="s">
        <v>650</v>
      </c>
      <c r="Z41" s="2" t="s">
        <v>650</v>
      </c>
      <c r="AA41" s="2" t="s">
        <v>650</v>
      </c>
      <c r="AB41" s="2" t="s">
        <v>650</v>
      </c>
      <c r="AC41" s="2" t="s">
        <v>650</v>
      </c>
      <c r="AD41" s="2" t="s">
        <v>650</v>
      </c>
      <c r="AE41" s="2" t="s">
        <v>650</v>
      </c>
      <c r="AF41" s="2" t="s">
        <v>650</v>
      </c>
      <c r="AG41" s="2" t="s">
        <v>650</v>
      </c>
      <c r="AH41" s="2" t="s">
        <v>650</v>
      </c>
      <c r="AI41" s="2" t="s">
        <v>650</v>
      </c>
      <c r="AM41" s="129">
        <f t="shared" si="0"/>
        <v>25.44</v>
      </c>
      <c r="AN41" s="129">
        <f t="shared" si="1"/>
        <v>21.8</v>
      </c>
      <c r="AO41" s="130">
        <f t="shared" si="2"/>
        <v>0.85691823899371067</v>
      </c>
    </row>
    <row r="42" spans="1:41" ht="15" customHeight="1" x14ac:dyDescent="0.25">
      <c r="A42" s="2" t="s">
        <v>81</v>
      </c>
      <c r="B42" s="2" t="s">
        <v>82</v>
      </c>
      <c r="C42" s="2">
        <v>2015</v>
      </c>
      <c r="D42" s="2">
        <v>3.3</v>
      </c>
      <c r="E42" s="2" t="s">
        <v>650</v>
      </c>
      <c r="F42" s="2" t="s">
        <v>650</v>
      </c>
      <c r="G42" s="2" t="s">
        <v>650</v>
      </c>
      <c r="H42" s="2" t="s">
        <v>650</v>
      </c>
      <c r="I42" s="2" t="s">
        <v>650</v>
      </c>
      <c r="J42" s="2" t="s">
        <v>650</v>
      </c>
      <c r="K42" s="2" t="s">
        <v>650</v>
      </c>
      <c r="L42" s="2" t="s">
        <v>651</v>
      </c>
      <c r="M42" s="2" t="s">
        <v>650</v>
      </c>
      <c r="N42" s="2" t="s">
        <v>650</v>
      </c>
      <c r="O42" s="2" t="s">
        <v>650</v>
      </c>
      <c r="P42" s="2" t="s">
        <v>650</v>
      </c>
      <c r="Q42" s="2" t="s">
        <v>650</v>
      </c>
      <c r="R42" s="2" t="s">
        <v>650</v>
      </c>
      <c r="S42" s="2" t="s">
        <v>650</v>
      </c>
      <c r="T42" s="2" t="s">
        <v>650</v>
      </c>
      <c r="U42" s="2" t="s">
        <v>650</v>
      </c>
      <c r="V42" s="2" t="s">
        <v>650</v>
      </c>
      <c r="W42" s="2" t="s">
        <v>650</v>
      </c>
      <c r="X42" s="2" t="s">
        <v>650</v>
      </c>
      <c r="Y42" s="2" t="s">
        <v>650</v>
      </c>
      <c r="Z42" s="2" t="s">
        <v>650</v>
      </c>
      <c r="AA42" s="2" t="s">
        <v>650</v>
      </c>
      <c r="AB42" s="2" t="s">
        <v>650</v>
      </c>
      <c r="AC42" s="2" t="s">
        <v>650</v>
      </c>
      <c r="AD42" s="2" t="s">
        <v>650</v>
      </c>
      <c r="AE42" s="2" t="s">
        <v>650</v>
      </c>
      <c r="AF42" s="2" t="s">
        <v>650</v>
      </c>
      <c r="AG42" s="2" t="s">
        <v>650</v>
      </c>
      <c r="AH42" s="2" t="s">
        <v>650</v>
      </c>
      <c r="AI42" s="2" t="s">
        <v>650</v>
      </c>
      <c r="AM42" s="129">
        <f t="shared" si="0"/>
        <v>0</v>
      </c>
      <c r="AN42" s="129">
        <f t="shared" si="1"/>
        <v>3.3</v>
      </c>
      <c r="AO42" s="130" t="str">
        <f t="shared" si="2"/>
        <v/>
      </c>
    </row>
    <row r="43" spans="1:41" ht="15" customHeight="1" x14ac:dyDescent="0.25">
      <c r="A43" s="2" t="s">
        <v>90</v>
      </c>
      <c r="B43" s="2" t="s">
        <v>91</v>
      </c>
      <c r="C43" s="2">
        <v>2015</v>
      </c>
      <c r="D43" s="2">
        <v>5.6029999999999998</v>
      </c>
      <c r="E43" s="2">
        <v>6.5679999999999996</v>
      </c>
      <c r="F43" s="2" t="s">
        <v>650</v>
      </c>
      <c r="G43" s="2">
        <v>0.111</v>
      </c>
      <c r="H43" s="2" t="s">
        <v>650</v>
      </c>
      <c r="I43" s="2" t="s">
        <v>650</v>
      </c>
      <c r="J43" s="2" t="s">
        <v>650</v>
      </c>
      <c r="K43" s="2" t="s">
        <v>650</v>
      </c>
      <c r="L43" s="2" t="s">
        <v>651</v>
      </c>
      <c r="M43" s="2" t="s">
        <v>650</v>
      </c>
      <c r="N43" s="2" t="s">
        <v>650</v>
      </c>
      <c r="O43" s="2">
        <v>5.625</v>
      </c>
      <c r="P43" s="2" t="s">
        <v>650</v>
      </c>
      <c r="Q43" s="2" t="s">
        <v>650</v>
      </c>
      <c r="R43" s="2" t="s">
        <v>650</v>
      </c>
      <c r="S43" s="2" t="s">
        <v>8</v>
      </c>
      <c r="T43" s="2" t="s">
        <v>650</v>
      </c>
      <c r="U43" s="2" t="s">
        <v>650</v>
      </c>
      <c r="V43" s="2" t="s">
        <v>650</v>
      </c>
      <c r="W43" s="2" t="s">
        <v>650</v>
      </c>
      <c r="X43" s="2" t="s">
        <v>650</v>
      </c>
      <c r="Y43" s="2">
        <v>0.83199999999999996</v>
      </c>
      <c r="Z43" s="2" t="s">
        <v>650</v>
      </c>
      <c r="AA43" s="2" t="s">
        <v>650</v>
      </c>
      <c r="AB43" s="2" t="s">
        <v>650</v>
      </c>
      <c r="AC43" s="2" t="s">
        <v>650</v>
      </c>
      <c r="AD43" s="2" t="s">
        <v>650</v>
      </c>
      <c r="AE43" s="2" t="s">
        <v>650</v>
      </c>
      <c r="AF43" s="2" t="s">
        <v>650</v>
      </c>
      <c r="AG43" s="2" t="s">
        <v>650</v>
      </c>
      <c r="AH43" s="2" t="s">
        <v>650</v>
      </c>
      <c r="AI43" s="2" t="s">
        <v>650</v>
      </c>
      <c r="AM43" s="129">
        <f t="shared" si="0"/>
        <v>6.5679999999999996</v>
      </c>
      <c r="AN43" s="129">
        <f t="shared" si="1"/>
        <v>5.6029999999999998</v>
      </c>
      <c r="AO43" s="130">
        <f t="shared" si="2"/>
        <v>0.85307551766138856</v>
      </c>
    </row>
    <row r="44" spans="1:41" ht="15" customHeight="1" x14ac:dyDescent="0.25">
      <c r="A44" s="2" t="s">
        <v>90</v>
      </c>
      <c r="B44" s="2" t="s">
        <v>92</v>
      </c>
      <c r="C44" s="2">
        <v>2015</v>
      </c>
      <c r="D44" s="2">
        <v>18.651</v>
      </c>
      <c r="E44" s="2">
        <v>22.425000000000001</v>
      </c>
      <c r="F44" s="2" t="s">
        <v>650</v>
      </c>
      <c r="G44" s="2">
        <v>0.379</v>
      </c>
      <c r="H44" s="2" t="s">
        <v>650</v>
      </c>
      <c r="I44" s="2" t="s">
        <v>650</v>
      </c>
      <c r="J44" s="2" t="s">
        <v>650</v>
      </c>
      <c r="K44" s="2">
        <v>0.105</v>
      </c>
      <c r="L44" s="2" t="s">
        <v>651</v>
      </c>
      <c r="M44" s="2">
        <v>0</v>
      </c>
      <c r="N44" s="2">
        <v>0</v>
      </c>
      <c r="O44" s="2">
        <v>0</v>
      </c>
      <c r="P44" s="2">
        <v>0</v>
      </c>
      <c r="Q44" s="2" t="s">
        <v>650</v>
      </c>
      <c r="R44" s="2">
        <v>1.907</v>
      </c>
      <c r="S44" s="2" t="s">
        <v>8</v>
      </c>
      <c r="T44" s="2" t="s">
        <v>650</v>
      </c>
      <c r="U44" s="2" t="s">
        <v>650</v>
      </c>
      <c r="V44" s="2" t="s">
        <v>650</v>
      </c>
      <c r="W44" s="2" t="s">
        <v>650</v>
      </c>
      <c r="X44" s="2" t="s">
        <v>650</v>
      </c>
      <c r="Y44" s="2">
        <v>20.033999999999999</v>
      </c>
      <c r="Z44" s="2" t="s">
        <v>650</v>
      </c>
      <c r="AA44" s="2" t="s">
        <v>650</v>
      </c>
      <c r="AB44" s="2" t="s">
        <v>650</v>
      </c>
      <c r="AC44" s="2" t="s">
        <v>650</v>
      </c>
      <c r="AD44" s="2" t="s">
        <v>650</v>
      </c>
      <c r="AE44" s="2" t="s">
        <v>650</v>
      </c>
      <c r="AF44" s="2" t="s">
        <v>650</v>
      </c>
      <c r="AG44" s="2" t="s">
        <v>650</v>
      </c>
      <c r="AH44" s="2" t="s">
        <v>650</v>
      </c>
      <c r="AI44" s="2" t="s">
        <v>650</v>
      </c>
      <c r="AM44" s="129">
        <f t="shared" si="0"/>
        <v>22.424999999999997</v>
      </c>
      <c r="AN44" s="129">
        <f t="shared" si="1"/>
        <v>18.651</v>
      </c>
      <c r="AO44" s="130">
        <f t="shared" si="2"/>
        <v>0.83170568561872915</v>
      </c>
    </row>
    <row r="45" spans="1:41" ht="15" customHeight="1" x14ac:dyDescent="0.25">
      <c r="A45" s="2" t="s">
        <v>93</v>
      </c>
      <c r="B45" s="2" t="s">
        <v>94</v>
      </c>
      <c r="C45" s="2">
        <v>2015</v>
      </c>
      <c r="D45" s="2">
        <v>7.9809999999999999</v>
      </c>
      <c r="E45" s="2">
        <v>8.8710000000000004</v>
      </c>
      <c r="F45" s="2" t="s">
        <v>650</v>
      </c>
      <c r="G45" s="2">
        <v>8.3000000000000004E-2</v>
      </c>
      <c r="H45" s="2" t="s">
        <v>650</v>
      </c>
      <c r="I45" s="2" t="s">
        <v>650</v>
      </c>
      <c r="J45" s="2" t="s">
        <v>650</v>
      </c>
      <c r="K45" s="2" t="s">
        <v>650</v>
      </c>
      <c r="L45" s="2" t="s">
        <v>655</v>
      </c>
      <c r="M45" s="2" t="s">
        <v>650</v>
      </c>
      <c r="N45" s="2" t="s">
        <v>650</v>
      </c>
      <c r="O45" s="2">
        <v>0.42899999999999999</v>
      </c>
      <c r="P45" s="2" t="s">
        <v>650</v>
      </c>
      <c r="Q45" s="2" t="s">
        <v>650</v>
      </c>
      <c r="R45" s="2" t="s">
        <v>650</v>
      </c>
      <c r="S45" s="2" t="s">
        <v>8</v>
      </c>
      <c r="T45" s="2">
        <v>8.359</v>
      </c>
      <c r="U45" s="2" t="s">
        <v>650</v>
      </c>
      <c r="V45" s="2" t="s">
        <v>650</v>
      </c>
      <c r="W45" s="2" t="s">
        <v>650</v>
      </c>
      <c r="X45" s="2" t="s">
        <v>650</v>
      </c>
      <c r="Y45" s="2" t="s">
        <v>650</v>
      </c>
      <c r="Z45" s="2" t="s">
        <v>650</v>
      </c>
      <c r="AA45" s="2" t="s">
        <v>650</v>
      </c>
      <c r="AB45" s="2" t="s">
        <v>650</v>
      </c>
      <c r="AC45" s="2" t="s">
        <v>650</v>
      </c>
      <c r="AD45" s="2" t="s">
        <v>650</v>
      </c>
      <c r="AE45" s="2" t="s">
        <v>650</v>
      </c>
      <c r="AF45" s="2" t="s">
        <v>650</v>
      </c>
      <c r="AG45" s="2" t="s">
        <v>650</v>
      </c>
      <c r="AH45" s="2" t="s">
        <v>650</v>
      </c>
      <c r="AI45" s="2" t="s">
        <v>650</v>
      </c>
      <c r="AM45" s="129">
        <f t="shared" si="0"/>
        <v>8.8710000000000004</v>
      </c>
      <c r="AN45" s="129">
        <f t="shared" si="1"/>
        <v>7.9809999999999999</v>
      </c>
      <c r="AO45" s="130">
        <f t="shared" si="2"/>
        <v>0.89967309209784685</v>
      </c>
    </row>
    <row r="46" spans="1:41" ht="15" customHeight="1" x14ac:dyDescent="0.25">
      <c r="A46" s="2" t="s">
        <v>93</v>
      </c>
      <c r="B46" s="2" t="s">
        <v>95</v>
      </c>
      <c r="C46" s="2">
        <v>2015</v>
      </c>
      <c r="D46" s="2">
        <v>37.127000000000002</v>
      </c>
      <c r="E46" s="2">
        <v>43.320999999999998</v>
      </c>
      <c r="F46" s="2" t="s">
        <v>650</v>
      </c>
      <c r="G46" s="2">
        <v>0</v>
      </c>
      <c r="H46" s="2" t="s">
        <v>650</v>
      </c>
      <c r="I46" s="2" t="s">
        <v>650</v>
      </c>
      <c r="J46" s="2" t="s">
        <v>650</v>
      </c>
      <c r="K46" s="2" t="s">
        <v>650</v>
      </c>
      <c r="L46" s="2" t="s">
        <v>656</v>
      </c>
      <c r="M46" s="2">
        <v>31.125</v>
      </c>
      <c r="N46" s="2">
        <v>2.8730000000000002</v>
      </c>
      <c r="O46" s="2">
        <v>4.0979999999999999</v>
      </c>
      <c r="P46" s="2" t="s">
        <v>650</v>
      </c>
      <c r="Q46" s="2" t="s">
        <v>650</v>
      </c>
      <c r="R46" s="2" t="s">
        <v>650</v>
      </c>
      <c r="S46" s="2" t="s">
        <v>8</v>
      </c>
      <c r="T46" s="2" t="s">
        <v>650</v>
      </c>
      <c r="U46" s="2" t="s">
        <v>650</v>
      </c>
      <c r="V46" s="2" t="s">
        <v>650</v>
      </c>
      <c r="W46" s="2" t="s">
        <v>650</v>
      </c>
      <c r="X46" s="2" t="s">
        <v>650</v>
      </c>
      <c r="Y46" s="2" t="s">
        <v>650</v>
      </c>
      <c r="Z46" s="2" t="s">
        <v>650</v>
      </c>
      <c r="AA46" s="2" t="s">
        <v>650</v>
      </c>
      <c r="AB46" s="2" t="s">
        <v>650</v>
      </c>
      <c r="AC46" s="2" t="s">
        <v>650</v>
      </c>
      <c r="AD46" s="2">
        <v>5.2249999999999996</v>
      </c>
      <c r="AE46" s="2" t="s">
        <v>650</v>
      </c>
      <c r="AF46" s="2" t="s">
        <v>650</v>
      </c>
      <c r="AG46" s="2" t="s">
        <v>650</v>
      </c>
      <c r="AH46" s="2">
        <v>0</v>
      </c>
      <c r="AI46" s="2">
        <v>0</v>
      </c>
      <c r="AM46" s="129">
        <f t="shared" si="0"/>
        <v>43.320999999999998</v>
      </c>
      <c r="AN46" s="129">
        <f t="shared" si="1"/>
        <v>37.127000000000002</v>
      </c>
      <c r="AO46" s="130">
        <f t="shared" si="2"/>
        <v>0.85702084439417381</v>
      </c>
    </row>
    <row r="47" spans="1:41" ht="15" customHeight="1" x14ac:dyDescent="0.25">
      <c r="A47" s="2" t="s">
        <v>96</v>
      </c>
      <c r="B47" s="2" t="s">
        <v>97</v>
      </c>
      <c r="C47" s="2">
        <v>2015</v>
      </c>
      <c r="D47" s="2">
        <v>36.96</v>
      </c>
      <c r="E47" s="2">
        <v>42.003</v>
      </c>
      <c r="F47" s="2" t="s">
        <v>650</v>
      </c>
      <c r="G47" s="2">
        <v>0.19700000000000001</v>
      </c>
      <c r="H47" s="2" t="s">
        <v>650</v>
      </c>
      <c r="I47" s="2" t="s">
        <v>650</v>
      </c>
      <c r="J47" s="2" t="s">
        <v>650</v>
      </c>
      <c r="K47" s="2" t="s">
        <v>650</v>
      </c>
      <c r="L47" s="2" t="s">
        <v>652</v>
      </c>
      <c r="M47" s="2">
        <v>1.738</v>
      </c>
      <c r="N47" s="2">
        <v>2.8340000000000001</v>
      </c>
      <c r="O47" s="2">
        <v>3.1709999999999998</v>
      </c>
      <c r="P47" s="2" t="s">
        <v>650</v>
      </c>
      <c r="Q47" s="2" t="s">
        <v>650</v>
      </c>
      <c r="R47" s="2" t="s">
        <v>650</v>
      </c>
      <c r="S47" s="2" t="s">
        <v>650</v>
      </c>
      <c r="T47" s="2">
        <v>8.3330000000000002</v>
      </c>
      <c r="U47" s="2">
        <v>24.544</v>
      </c>
      <c r="V47" s="2" t="s">
        <v>650</v>
      </c>
      <c r="W47" s="2" t="s">
        <v>650</v>
      </c>
      <c r="X47" s="2" t="s">
        <v>650</v>
      </c>
      <c r="Y47" s="2" t="s">
        <v>650</v>
      </c>
      <c r="Z47" s="2" t="s">
        <v>650</v>
      </c>
      <c r="AA47" s="2" t="s">
        <v>650</v>
      </c>
      <c r="AB47" s="2" t="s">
        <v>650</v>
      </c>
      <c r="AC47" s="2" t="s">
        <v>650</v>
      </c>
      <c r="AD47" s="2">
        <v>1.1859999999999999</v>
      </c>
      <c r="AE47" s="2" t="s">
        <v>650</v>
      </c>
      <c r="AF47" s="2" t="s">
        <v>650</v>
      </c>
      <c r="AG47" s="2" t="s">
        <v>650</v>
      </c>
      <c r="AH47" s="2" t="s">
        <v>650</v>
      </c>
      <c r="AI47" s="2" t="s">
        <v>650</v>
      </c>
      <c r="AM47" s="129">
        <f t="shared" si="0"/>
        <v>42.003</v>
      </c>
      <c r="AN47" s="129">
        <f t="shared" si="1"/>
        <v>36.96</v>
      </c>
      <c r="AO47" s="130">
        <f t="shared" si="2"/>
        <v>0.8799371473466181</v>
      </c>
    </row>
    <row r="48" spans="1:41" ht="15" customHeight="1" x14ac:dyDescent="0.25">
      <c r="A48" s="2" t="s">
        <v>96</v>
      </c>
      <c r="B48" s="2" t="s">
        <v>98</v>
      </c>
      <c r="C48" s="2">
        <v>2015</v>
      </c>
      <c r="D48" s="2">
        <v>2.65</v>
      </c>
      <c r="E48" s="2">
        <v>3.09</v>
      </c>
      <c r="F48" s="2" t="s">
        <v>650</v>
      </c>
      <c r="G48" s="2">
        <v>0.09</v>
      </c>
      <c r="H48" s="2" t="s">
        <v>650</v>
      </c>
      <c r="I48" s="2" t="s">
        <v>650</v>
      </c>
      <c r="J48" s="2" t="s">
        <v>650</v>
      </c>
      <c r="K48" s="2" t="s">
        <v>650</v>
      </c>
      <c r="L48" s="2" t="s">
        <v>651</v>
      </c>
      <c r="M48" s="2" t="s">
        <v>650</v>
      </c>
      <c r="N48" s="2" t="s">
        <v>650</v>
      </c>
      <c r="O48" s="2" t="s">
        <v>650</v>
      </c>
      <c r="P48" s="2" t="s">
        <v>650</v>
      </c>
      <c r="Q48" s="2" t="s">
        <v>650</v>
      </c>
      <c r="R48" s="2" t="s">
        <v>650</v>
      </c>
      <c r="S48" s="2" t="s">
        <v>650</v>
      </c>
      <c r="T48" s="2">
        <v>3</v>
      </c>
      <c r="U48" s="2" t="s">
        <v>650</v>
      </c>
      <c r="V48" s="2" t="s">
        <v>650</v>
      </c>
      <c r="W48" s="2" t="s">
        <v>650</v>
      </c>
      <c r="X48" s="2" t="s">
        <v>650</v>
      </c>
      <c r="Y48" s="2" t="s">
        <v>650</v>
      </c>
      <c r="Z48" s="2" t="s">
        <v>650</v>
      </c>
      <c r="AA48" s="2" t="s">
        <v>650</v>
      </c>
      <c r="AB48" s="2" t="s">
        <v>650</v>
      </c>
      <c r="AC48" s="2" t="s">
        <v>650</v>
      </c>
      <c r="AD48" s="2" t="s">
        <v>650</v>
      </c>
      <c r="AE48" s="2" t="s">
        <v>650</v>
      </c>
      <c r="AF48" s="2" t="s">
        <v>650</v>
      </c>
      <c r="AG48" s="2" t="s">
        <v>650</v>
      </c>
      <c r="AH48" s="2" t="s">
        <v>650</v>
      </c>
      <c r="AI48" s="2" t="s">
        <v>650</v>
      </c>
      <c r="AM48" s="129">
        <f t="shared" si="0"/>
        <v>3.09</v>
      </c>
      <c r="AN48" s="129">
        <f t="shared" si="1"/>
        <v>2.65</v>
      </c>
      <c r="AO48" s="130">
        <f t="shared" si="2"/>
        <v>0.85760517799352753</v>
      </c>
    </row>
    <row r="49" spans="1:41" ht="15" customHeight="1" x14ac:dyDescent="0.25">
      <c r="A49" s="2" t="s">
        <v>96</v>
      </c>
      <c r="B49" s="2" t="s">
        <v>99</v>
      </c>
      <c r="C49" s="2">
        <v>2015</v>
      </c>
      <c r="D49" s="2">
        <v>2.52</v>
      </c>
      <c r="E49" s="2">
        <v>2.9990000000000001</v>
      </c>
      <c r="F49" s="2" t="s">
        <v>650</v>
      </c>
      <c r="G49" s="2">
        <v>1.9E-2</v>
      </c>
      <c r="H49" s="2" t="s">
        <v>650</v>
      </c>
      <c r="I49" s="2" t="s">
        <v>650</v>
      </c>
      <c r="J49" s="2" t="s">
        <v>650</v>
      </c>
      <c r="K49" s="2" t="s">
        <v>650</v>
      </c>
      <c r="L49" s="2" t="s">
        <v>651</v>
      </c>
      <c r="M49" s="2" t="s">
        <v>650</v>
      </c>
      <c r="N49" s="2" t="s">
        <v>650</v>
      </c>
      <c r="O49" s="2" t="s">
        <v>650</v>
      </c>
      <c r="P49" s="2" t="s">
        <v>650</v>
      </c>
      <c r="Q49" s="2" t="s">
        <v>650</v>
      </c>
      <c r="R49" s="2" t="s">
        <v>650</v>
      </c>
      <c r="S49" s="2" t="s">
        <v>650</v>
      </c>
      <c r="T49" s="2">
        <v>2.98</v>
      </c>
      <c r="U49" s="2" t="s">
        <v>650</v>
      </c>
      <c r="V49" s="2" t="s">
        <v>650</v>
      </c>
      <c r="W49" s="2" t="s">
        <v>650</v>
      </c>
      <c r="X49" s="2" t="s">
        <v>650</v>
      </c>
      <c r="Y49" s="2" t="s">
        <v>650</v>
      </c>
      <c r="Z49" s="2" t="s">
        <v>650</v>
      </c>
      <c r="AA49" s="2" t="s">
        <v>650</v>
      </c>
      <c r="AB49" s="2" t="s">
        <v>650</v>
      </c>
      <c r="AC49" s="2" t="s">
        <v>650</v>
      </c>
      <c r="AD49" s="2" t="s">
        <v>650</v>
      </c>
      <c r="AE49" s="2" t="s">
        <v>650</v>
      </c>
      <c r="AF49" s="2" t="s">
        <v>650</v>
      </c>
      <c r="AG49" s="2" t="s">
        <v>650</v>
      </c>
      <c r="AH49" s="2" t="s">
        <v>650</v>
      </c>
      <c r="AI49" s="2" t="s">
        <v>650</v>
      </c>
      <c r="AM49" s="129">
        <f t="shared" si="0"/>
        <v>2.9990000000000001</v>
      </c>
      <c r="AN49" s="129">
        <f t="shared" si="1"/>
        <v>2.52</v>
      </c>
      <c r="AO49" s="130">
        <f t="shared" si="2"/>
        <v>0.84028009336445475</v>
      </c>
    </row>
    <row r="50" spans="1:41" ht="15" customHeight="1" x14ac:dyDescent="0.25">
      <c r="A50" s="2" t="s">
        <v>96</v>
      </c>
      <c r="B50" s="2" t="s">
        <v>100</v>
      </c>
      <c r="C50" s="2">
        <v>2015</v>
      </c>
      <c r="D50" s="2" t="s">
        <v>650</v>
      </c>
      <c r="E50" s="2" t="s">
        <v>650</v>
      </c>
      <c r="F50" s="2" t="s">
        <v>650</v>
      </c>
      <c r="G50" s="2" t="s">
        <v>650</v>
      </c>
      <c r="H50" s="2" t="s">
        <v>650</v>
      </c>
      <c r="I50" s="2" t="s">
        <v>650</v>
      </c>
      <c r="J50" s="2" t="s">
        <v>650</v>
      </c>
      <c r="K50" s="2" t="s">
        <v>650</v>
      </c>
      <c r="L50" s="2" t="s">
        <v>651</v>
      </c>
      <c r="M50" s="2" t="s">
        <v>650</v>
      </c>
      <c r="N50" s="2" t="s">
        <v>650</v>
      </c>
      <c r="O50" s="2" t="s">
        <v>650</v>
      </c>
      <c r="P50" s="2" t="s">
        <v>650</v>
      </c>
      <c r="Q50" s="2" t="s">
        <v>650</v>
      </c>
      <c r="R50" s="2" t="s">
        <v>650</v>
      </c>
      <c r="S50" s="2" t="s">
        <v>650</v>
      </c>
      <c r="T50" s="2" t="s">
        <v>650</v>
      </c>
      <c r="U50" s="2" t="s">
        <v>650</v>
      </c>
      <c r="V50" s="2" t="s">
        <v>650</v>
      </c>
      <c r="W50" s="2" t="s">
        <v>650</v>
      </c>
      <c r="X50" s="2" t="s">
        <v>650</v>
      </c>
      <c r="Y50" s="2" t="s">
        <v>650</v>
      </c>
      <c r="Z50" s="2" t="s">
        <v>650</v>
      </c>
      <c r="AA50" s="2" t="s">
        <v>650</v>
      </c>
      <c r="AB50" s="2" t="s">
        <v>650</v>
      </c>
      <c r="AC50" s="2" t="s">
        <v>650</v>
      </c>
      <c r="AD50" s="2" t="s">
        <v>650</v>
      </c>
      <c r="AE50" s="2" t="s">
        <v>650</v>
      </c>
      <c r="AF50" s="2" t="s">
        <v>650</v>
      </c>
      <c r="AG50" s="2" t="s">
        <v>650</v>
      </c>
      <c r="AH50" s="2" t="s">
        <v>650</v>
      </c>
      <c r="AI50" s="2" t="s">
        <v>650</v>
      </c>
      <c r="AM50" s="129">
        <f t="shared" si="0"/>
        <v>0</v>
      </c>
      <c r="AN50" s="129">
        <f t="shared" si="1"/>
        <v>0</v>
      </c>
      <c r="AO50" s="130" t="str">
        <f t="shared" si="2"/>
        <v/>
      </c>
    </row>
    <row r="51" spans="1:41" ht="15" customHeight="1" x14ac:dyDescent="0.25">
      <c r="A51" s="2" t="s">
        <v>101</v>
      </c>
      <c r="B51" s="2" t="s">
        <v>102</v>
      </c>
      <c r="C51" s="2">
        <v>2015</v>
      </c>
      <c r="D51" s="2">
        <v>7.657</v>
      </c>
      <c r="E51" s="2">
        <v>8.68</v>
      </c>
      <c r="F51" s="2">
        <v>0</v>
      </c>
      <c r="G51" s="2">
        <v>0</v>
      </c>
      <c r="H51" s="2">
        <v>0</v>
      </c>
      <c r="I51" s="2">
        <v>0</v>
      </c>
      <c r="J51" s="2">
        <v>1.35</v>
      </c>
      <c r="K51" s="2">
        <v>0</v>
      </c>
      <c r="L51" s="2" t="s">
        <v>651</v>
      </c>
      <c r="M51" s="2" t="s">
        <v>650</v>
      </c>
      <c r="N51" s="2" t="s">
        <v>650</v>
      </c>
      <c r="O51" s="2" t="s">
        <v>650</v>
      </c>
      <c r="P51" s="2" t="s">
        <v>650</v>
      </c>
      <c r="Q51" s="2" t="s">
        <v>650</v>
      </c>
      <c r="R51" s="2" t="s">
        <v>650</v>
      </c>
      <c r="S51" s="2" t="s">
        <v>650</v>
      </c>
      <c r="T51" s="2">
        <v>7.33</v>
      </c>
      <c r="U51" s="2">
        <v>0</v>
      </c>
      <c r="V51" s="2">
        <v>0</v>
      </c>
      <c r="W51" s="2">
        <v>0</v>
      </c>
      <c r="X51" s="2">
        <v>0</v>
      </c>
      <c r="Y51" s="2">
        <v>0</v>
      </c>
      <c r="Z51" s="2">
        <v>0</v>
      </c>
      <c r="AA51" s="2" t="s">
        <v>650</v>
      </c>
      <c r="AB51" s="2" t="s">
        <v>650</v>
      </c>
      <c r="AC51" s="2" t="s">
        <v>650</v>
      </c>
      <c r="AD51" s="2" t="s">
        <v>650</v>
      </c>
      <c r="AE51" s="2" t="s">
        <v>650</v>
      </c>
      <c r="AF51" s="2" t="s">
        <v>650</v>
      </c>
      <c r="AG51" s="2" t="s">
        <v>650</v>
      </c>
      <c r="AH51" s="2" t="s">
        <v>650</v>
      </c>
      <c r="AI51" s="2" t="s">
        <v>650</v>
      </c>
      <c r="AM51" s="129">
        <f t="shared" si="0"/>
        <v>8.68</v>
      </c>
      <c r="AN51" s="129">
        <f t="shared" si="1"/>
        <v>7.657</v>
      </c>
      <c r="AO51" s="130">
        <f t="shared" si="2"/>
        <v>0.88214285714285723</v>
      </c>
    </row>
    <row r="52" spans="1:41" ht="15" customHeight="1" x14ac:dyDescent="0.25">
      <c r="A52" s="2" t="s">
        <v>101</v>
      </c>
      <c r="B52" s="2" t="s">
        <v>103</v>
      </c>
      <c r="C52" s="2">
        <v>2015</v>
      </c>
      <c r="D52" s="2">
        <v>61.003999999999998</v>
      </c>
      <c r="E52" s="2">
        <v>71.745000000000005</v>
      </c>
      <c r="F52" s="2">
        <v>0</v>
      </c>
      <c r="G52" s="2">
        <v>0.30099999999999999</v>
      </c>
      <c r="H52" s="2">
        <v>0</v>
      </c>
      <c r="I52" s="2">
        <v>0</v>
      </c>
      <c r="J52" s="2">
        <v>0</v>
      </c>
      <c r="K52" s="2">
        <v>0</v>
      </c>
      <c r="L52" s="2" t="s">
        <v>651</v>
      </c>
      <c r="M52" s="2">
        <v>0</v>
      </c>
      <c r="N52" s="2">
        <v>0</v>
      </c>
      <c r="O52" s="2">
        <v>0</v>
      </c>
      <c r="P52" s="2">
        <v>65.067999999999998</v>
      </c>
      <c r="Q52" s="2">
        <v>0</v>
      </c>
      <c r="R52" s="2">
        <v>0</v>
      </c>
      <c r="S52" s="2" t="s">
        <v>8</v>
      </c>
      <c r="T52" s="2">
        <v>0</v>
      </c>
      <c r="U52" s="2">
        <v>6.3760000000000003</v>
      </c>
      <c r="V52" s="2">
        <v>0</v>
      </c>
      <c r="W52" s="2">
        <v>0</v>
      </c>
      <c r="X52" s="2">
        <v>0</v>
      </c>
      <c r="Y52" s="2">
        <v>0</v>
      </c>
      <c r="Z52" s="2">
        <v>0</v>
      </c>
      <c r="AA52" s="2" t="s">
        <v>650</v>
      </c>
      <c r="AB52" s="2" t="s">
        <v>650</v>
      </c>
      <c r="AC52" s="2" t="s">
        <v>650</v>
      </c>
      <c r="AD52" s="2" t="s">
        <v>650</v>
      </c>
      <c r="AE52" s="2" t="s">
        <v>650</v>
      </c>
      <c r="AF52" s="2" t="s">
        <v>650</v>
      </c>
      <c r="AG52" s="2" t="s">
        <v>650</v>
      </c>
      <c r="AH52" s="2" t="s">
        <v>650</v>
      </c>
      <c r="AI52" s="2" t="s">
        <v>650</v>
      </c>
      <c r="AM52" s="129">
        <f t="shared" si="0"/>
        <v>71.745000000000005</v>
      </c>
      <c r="AN52" s="129">
        <f t="shared" si="1"/>
        <v>61.003999999999998</v>
      </c>
      <c r="AO52" s="130">
        <f t="shared" si="2"/>
        <v>0.85028921876088914</v>
      </c>
    </row>
    <row r="53" spans="1:41" ht="15" customHeight="1" x14ac:dyDescent="0.25">
      <c r="A53" s="2" t="s">
        <v>101</v>
      </c>
      <c r="B53" s="2" t="s">
        <v>104</v>
      </c>
      <c r="C53" s="2">
        <v>2015</v>
      </c>
      <c r="D53" s="2">
        <v>11.36</v>
      </c>
      <c r="E53" s="2">
        <v>12.866</v>
      </c>
      <c r="F53" s="2" t="s">
        <v>650</v>
      </c>
      <c r="G53" s="2" t="s">
        <v>650</v>
      </c>
      <c r="H53" s="2" t="s">
        <v>650</v>
      </c>
      <c r="I53" s="2" t="s">
        <v>650</v>
      </c>
      <c r="J53" s="2" t="s">
        <v>650</v>
      </c>
      <c r="K53" s="2" t="s">
        <v>650</v>
      </c>
      <c r="L53" s="2" t="s">
        <v>651</v>
      </c>
      <c r="M53" s="2" t="s">
        <v>650</v>
      </c>
      <c r="N53" s="2" t="s">
        <v>650</v>
      </c>
      <c r="O53" s="2" t="s">
        <v>650</v>
      </c>
      <c r="P53" s="2" t="s">
        <v>650</v>
      </c>
      <c r="Q53" s="2" t="s">
        <v>650</v>
      </c>
      <c r="R53" s="2" t="s">
        <v>650</v>
      </c>
      <c r="S53" s="2" t="s">
        <v>650</v>
      </c>
      <c r="T53" s="2" t="s">
        <v>650</v>
      </c>
      <c r="U53" s="2" t="s">
        <v>650</v>
      </c>
      <c r="V53" s="2" t="s">
        <v>650</v>
      </c>
      <c r="W53" s="2" t="s">
        <v>650</v>
      </c>
      <c r="X53" s="2" t="s">
        <v>650</v>
      </c>
      <c r="Y53" s="2">
        <v>7.298</v>
      </c>
      <c r="Z53" s="2" t="s">
        <v>650</v>
      </c>
      <c r="AA53" s="2" t="s">
        <v>650</v>
      </c>
      <c r="AB53" s="2" t="s">
        <v>650</v>
      </c>
      <c r="AC53" s="2">
        <v>5.5679999999999996</v>
      </c>
      <c r="AD53" s="2" t="s">
        <v>650</v>
      </c>
      <c r="AE53" s="2" t="s">
        <v>650</v>
      </c>
      <c r="AF53" s="2" t="s">
        <v>650</v>
      </c>
      <c r="AG53" s="2" t="s">
        <v>650</v>
      </c>
      <c r="AH53" s="2" t="s">
        <v>650</v>
      </c>
      <c r="AI53" s="2" t="s">
        <v>650</v>
      </c>
      <c r="AM53" s="129">
        <f t="shared" si="0"/>
        <v>12.866</v>
      </c>
      <c r="AN53" s="129">
        <f t="shared" si="1"/>
        <v>11.36</v>
      </c>
      <c r="AO53" s="130">
        <f t="shared" si="2"/>
        <v>0.88294730296906576</v>
      </c>
    </row>
    <row r="54" spans="1:41" ht="15" customHeight="1" x14ac:dyDescent="0.25">
      <c r="A54" s="2" t="s">
        <v>101</v>
      </c>
      <c r="B54" s="2" t="s">
        <v>105</v>
      </c>
      <c r="C54" s="2">
        <v>2015</v>
      </c>
      <c r="D54" s="2">
        <v>25.856000000000002</v>
      </c>
      <c r="E54" s="2">
        <v>30.105</v>
      </c>
      <c r="F54" s="2" t="s">
        <v>650</v>
      </c>
      <c r="G54" s="2">
        <v>8.1000000000000003E-2</v>
      </c>
      <c r="H54" s="2" t="s">
        <v>650</v>
      </c>
      <c r="I54" s="2" t="s">
        <v>650</v>
      </c>
      <c r="J54" s="2" t="s">
        <v>650</v>
      </c>
      <c r="K54" s="2" t="s">
        <v>650</v>
      </c>
      <c r="L54" s="2" t="s">
        <v>651</v>
      </c>
      <c r="M54" s="2" t="s">
        <v>650</v>
      </c>
      <c r="N54" s="2" t="s">
        <v>650</v>
      </c>
      <c r="O54" s="2">
        <v>23.355</v>
      </c>
      <c r="P54" s="2" t="s">
        <v>650</v>
      </c>
      <c r="Q54" s="2" t="s">
        <v>650</v>
      </c>
      <c r="R54" s="2" t="s">
        <v>650</v>
      </c>
      <c r="S54" s="2" t="s">
        <v>8</v>
      </c>
      <c r="T54" s="2">
        <v>5.9260000000000002</v>
      </c>
      <c r="U54" s="2" t="s">
        <v>650</v>
      </c>
      <c r="V54" s="2" t="s">
        <v>650</v>
      </c>
      <c r="W54" s="2" t="s">
        <v>650</v>
      </c>
      <c r="X54" s="2" t="s">
        <v>650</v>
      </c>
      <c r="Y54" s="2">
        <v>0.74299999999999999</v>
      </c>
      <c r="Z54" s="2" t="s">
        <v>650</v>
      </c>
      <c r="AA54" s="2" t="s">
        <v>650</v>
      </c>
      <c r="AB54" s="2" t="s">
        <v>650</v>
      </c>
      <c r="AC54" s="2" t="s">
        <v>650</v>
      </c>
      <c r="AD54" s="2" t="s">
        <v>650</v>
      </c>
      <c r="AE54" s="2" t="s">
        <v>650</v>
      </c>
      <c r="AF54" s="2" t="s">
        <v>650</v>
      </c>
      <c r="AG54" s="2" t="s">
        <v>650</v>
      </c>
      <c r="AH54" s="2" t="s">
        <v>650</v>
      </c>
      <c r="AI54" s="2" t="s">
        <v>650</v>
      </c>
      <c r="AM54" s="129">
        <f t="shared" si="0"/>
        <v>30.105</v>
      </c>
      <c r="AN54" s="129">
        <f t="shared" si="1"/>
        <v>25.856000000000002</v>
      </c>
      <c r="AO54" s="130">
        <f t="shared" si="2"/>
        <v>0.85886065437634951</v>
      </c>
    </row>
    <row r="55" spans="1:41" ht="15" customHeight="1" x14ac:dyDescent="0.25">
      <c r="A55" s="2" t="s">
        <v>101</v>
      </c>
      <c r="B55" s="2" t="s">
        <v>106</v>
      </c>
      <c r="C55" s="2">
        <v>2015</v>
      </c>
      <c r="D55" s="2">
        <v>32.115000000000002</v>
      </c>
      <c r="E55" s="2">
        <v>37.094999999999999</v>
      </c>
      <c r="F55" s="2" t="s">
        <v>650</v>
      </c>
      <c r="G55" s="2">
        <v>0.22800000000000001</v>
      </c>
      <c r="H55" s="2" t="s">
        <v>650</v>
      </c>
      <c r="I55" s="2" t="s">
        <v>650</v>
      </c>
      <c r="J55" s="2" t="s">
        <v>650</v>
      </c>
      <c r="K55" s="2" t="s">
        <v>650</v>
      </c>
      <c r="L55" s="2" t="s">
        <v>651</v>
      </c>
      <c r="M55" s="2" t="s">
        <v>650</v>
      </c>
      <c r="N55" s="2" t="s">
        <v>650</v>
      </c>
      <c r="O55" s="2">
        <v>17.512</v>
      </c>
      <c r="P55" s="2" t="s">
        <v>650</v>
      </c>
      <c r="Q55" s="2" t="s">
        <v>650</v>
      </c>
      <c r="R55" s="2" t="s">
        <v>650</v>
      </c>
      <c r="S55" s="2" t="s">
        <v>8</v>
      </c>
      <c r="T55" s="2">
        <v>19.355</v>
      </c>
      <c r="U55" s="2" t="s">
        <v>650</v>
      </c>
      <c r="V55" s="2" t="s">
        <v>650</v>
      </c>
      <c r="W55" s="2" t="s">
        <v>650</v>
      </c>
      <c r="X55" s="2" t="s">
        <v>650</v>
      </c>
      <c r="Y55" s="2" t="s">
        <v>650</v>
      </c>
      <c r="Z55" s="2" t="s">
        <v>650</v>
      </c>
      <c r="AA55" s="2" t="s">
        <v>650</v>
      </c>
      <c r="AB55" s="2" t="s">
        <v>650</v>
      </c>
      <c r="AC55" s="2" t="s">
        <v>650</v>
      </c>
      <c r="AD55" s="2" t="s">
        <v>650</v>
      </c>
      <c r="AE55" s="2" t="s">
        <v>650</v>
      </c>
      <c r="AF55" s="2" t="s">
        <v>650</v>
      </c>
      <c r="AG55" s="2" t="s">
        <v>650</v>
      </c>
      <c r="AH55" s="2" t="s">
        <v>650</v>
      </c>
      <c r="AI55" s="2" t="s">
        <v>650</v>
      </c>
      <c r="AM55" s="129">
        <f t="shared" si="0"/>
        <v>37.094999999999999</v>
      </c>
      <c r="AN55" s="129">
        <f t="shared" si="1"/>
        <v>32.115000000000002</v>
      </c>
      <c r="AO55" s="130">
        <f t="shared" si="2"/>
        <v>0.8657501010917914</v>
      </c>
    </row>
    <row r="56" spans="1:41" ht="15" customHeight="1" x14ac:dyDescent="0.25">
      <c r="A56" s="2" t="s">
        <v>101</v>
      </c>
      <c r="B56" s="2" t="s">
        <v>107</v>
      </c>
      <c r="C56" s="2">
        <v>2015</v>
      </c>
      <c r="D56" s="2">
        <v>522.30700000000002</v>
      </c>
      <c r="E56" s="2">
        <v>701.84689718000004</v>
      </c>
      <c r="F56" s="2">
        <v>3.2719999999999998</v>
      </c>
      <c r="G56" s="2">
        <v>1.825</v>
      </c>
      <c r="H56" s="2">
        <v>0</v>
      </c>
      <c r="I56" s="2">
        <v>15.99</v>
      </c>
      <c r="J56" s="2">
        <v>0</v>
      </c>
      <c r="K56" s="2">
        <v>0</v>
      </c>
      <c r="L56" s="2" t="s">
        <v>651</v>
      </c>
      <c r="M56" s="2">
        <v>73.55</v>
      </c>
      <c r="N56" s="2">
        <v>0</v>
      </c>
      <c r="O56" s="2">
        <v>99.9</v>
      </c>
      <c r="P56" s="2">
        <v>171.87405999999999</v>
      </c>
      <c r="Q56" s="2">
        <v>19.26754</v>
      </c>
      <c r="R56" s="2">
        <v>95.539324800000003</v>
      </c>
      <c r="S56" s="2" t="s">
        <v>16</v>
      </c>
      <c r="T56" s="2">
        <v>0</v>
      </c>
      <c r="U56" s="2">
        <v>0</v>
      </c>
      <c r="V56" s="2">
        <v>0</v>
      </c>
      <c r="W56" s="2">
        <v>0</v>
      </c>
      <c r="X56" s="2">
        <v>0</v>
      </c>
      <c r="Y56" s="2">
        <v>0</v>
      </c>
      <c r="Z56" s="2">
        <v>0</v>
      </c>
      <c r="AA56" s="2">
        <v>75.955972380000006</v>
      </c>
      <c r="AB56" s="2">
        <v>0</v>
      </c>
      <c r="AC56" s="2">
        <v>0</v>
      </c>
      <c r="AD56" s="2">
        <v>71.676000000000002</v>
      </c>
      <c r="AE56" s="2">
        <v>66.900000000000006</v>
      </c>
      <c r="AF56" s="2" t="s">
        <v>653</v>
      </c>
      <c r="AG56" s="2">
        <v>20.9</v>
      </c>
      <c r="AH56" s="2">
        <v>6.0970000000000004</v>
      </c>
      <c r="AI56" s="2">
        <v>6.2214074930000001</v>
      </c>
      <c r="AM56" s="129">
        <f t="shared" si="0"/>
        <v>701.97130467300008</v>
      </c>
      <c r="AN56" s="129">
        <f t="shared" si="1"/>
        <v>522.30700000000002</v>
      </c>
      <c r="AO56" s="130">
        <f t="shared" si="2"/>
        <v>0.74405748001808525</v>
      </c>
    </row>
    <row r="57" spans="1:41" ht="15" customHeight="1" x14ac:dyDescent="0.25">
      <c r="A57" s="2" t="s">
        <v>101</v>
      </c>
      <c r="B57" s="2" t="s">
        <v>108</v>
      </c>
      <c r="C57" s="2">
        <v>2015</v>
      </c>
      <c r="D57" s="2">
        <v>252.995</v>
      </c>
      <c r="E57" s="2">
        <v>256.71899999999999</v>
      </c>
      <c r="F57" s="2" t="s">
        <v>650</v>
      </c>
      <c r="G57" s="2" t="s">
        <v>650</v>
      </c>
      <c r="H57" s="2" t="s">
        <v>650</v>
      </c>
      <c r="I57" s="2">
        <v>1.7809999999999999</v>
      </c>
      <c r="J57" s="2" t="s">
        <v>650</v>
      </c>
      <c r="K57" s="2" t="s">
        <v>650</v>
      </c>
      <c r="L57" s="2" t="s">
        <v>651</v>
      </c>
      <c r="M57" s="2" t="s">
        <v>650</v>
      </c>
      <c r="N57" s="2" t="s">
        <v>650</v>
      </c>
      <c r="O57" s="2" t="s">
        <v>650</v>
      </c>
      <c r="P57" s="2" t="s">
        <v>650</v>
      </c>
      <c r="Q57" s="2" t="s">
        <v>650</v>
      </c>
      <c r="R57" s="2" t="s">
        <v>650</v>
      </c>
      <c r="S57" s="2" t="s">
        <v>650</v>
      </c>
      <c r="T57" s="2">
        <v>35.341000000000001</v>
      </c>
      <c r="U57" s="2" t="s">
        <v>650</v>
      </c>
      <c r="V57" s="2" t="s">
        <v>650</v>
      </c>
      <c r="W57" s="2" t="s">
        <v>650</v>
      </c>
      <c r="X57" s="2" t="s">
        <v>650</v>
      </c>
      <c r="Y57" s="2">
        <v>7.8330000000000002</v>
      </c>
      <c r="Z57" s="2" t="s">
        <v>650</v>
      </c>
      <c r="AA57" s="2" t="s">
        <v>650</v>
      </c>
      <c r="AB57" s="2" t="s">
        <v>650</v>
      </c>
      <c r="AC57" s="2" t="s">
        <v>650</v>
      </c>
      <c r="AD57" s="2" t="s">
        <v>650</v>
      </c>
      <c r="AE57" s="2">
        <v>211.76400000000001</v>
      </c>
      <c r="AF57" s="2" t="s">
        <v>657</v>
      </c>
      <c r="AG57" s="2">
        <v>76.248000000000005</v>
      </c>
      <c r="AH57" s="2" t="s">
        <v>650</v>
      </c>
      <c r="AI57" s="2" t="s">
        <v>650</v>
      </c>
      <c r="AM57" s="129">
        <f t="shared" si="0"/>
        <v>256.71899999999999</v>
      </c>
      <c r="AN57" s="129">
        <f t="shared" si="1"/>
        <v>252.995</v>
      </c>
      <c r="AO57" s="130">
        <f t="shared" si="2"/>
        <v>0.98549386683494411</v>
      </c>
    </row>
    <row r="58" spans="1:41" ht="15" customHeight="1" x14ac:dyDescent="0.25">
      <c r="A58" s="2" t="s">
        <v>101</v>
      </c>
      <c r="B58" s="2" t="s">
        <v>109</v>
      </c>
      <c r="C58" s="2">
        <v>2015</v>
      </c>
      <c r="D58" s="2">
        <v>50.896999999999998</v>
      </c>
      <c r="E58" s="2">
        <v>57.526000000000003</v>
      </c>
      <c r="F58" s="2" t="s">
        <v>650</v>
      </c>
      <c r="G58" s="2">
        <v>0.38</v>
      </c>
      <c r="H58" s="2" t="s">
        <v>650</v>
      </c>
      <c r="I58" s="2" t="s">
        <v>650</v>
      </c>
      <c r="J58" s="2" t="s">
        <v>650</v>
      </c>
      <c r="K58" s="2" t="s">
        <v>650</v>
      </c>
      <c r="L58" s="2" t="s">
        <v>651</v>
      </c>
      <c r="M58" s="2" t="s">
        <v>650</v>
      </c>
      <c r="N58" s="2" t="s">
        <v>650</v>
      </c>
      <c r="O58" s="2" t="s">
        <v>650</v>
      </c>
      <c r="P58" s="2" t="s">
        <v>650</v>
      </c>
      <c r="Q58" s="2" t="s">
        <v>650</v>
      </c>
      <c r="R58" s="2" t="s">
        <v>650</v>
      </c>
      <c r="S58" s="2" t="s">
        <v>650</v>
      </c>
      <c r="T58" s="2">
        <v>10.031000000000001</v>
      </c>
      <c r="U58" s="2">
        <v>26.52</v>
      </c>
      <c r="V58" s="2" t="s">
        <v>650</v>
      </c>
      <c r="W58" s="2" t="s">
        <v>650</v>
      </c>
      <c r="X58" s="2" t="s">
        <v>650</v>
      </c>
      <c r="Y58" s="2">
        <v>3.5510000000000002</v>
      </c>
      <c r="Z58" s="2" t="s">
        <v>650</v>
      </c>
      <c r="AA58" s="2" t="s">
        <v>650</v>
      </c>
      <c r="AB58" s="2" t="s">
        <v>650</v>
      </c>
      <c r="AC58" s="2" t="s">
        <v>650</v>
      </c>
      <c r="AD58" s="2" t="s">
        <v>650</v>
      </c>
      <c r="AE58" s="2">
        <v>17.044</v>
      </c>
      <c r="AF58" s="2" t="s">
        <v>658</v>
      </c>
      <c r="AG58" s="2">
        <v>7.6120000000000001</v>
      </c>
      <c r="AH58" s="2" t="s">
        <v>650</v>
      </c>
      <c r="AI58" s="2" t="s">
        <v>650</v>
      </c>
      <c r="AM58" s="129">
        <f t="shared" si="0"/>
        <v>57.525999999999996</v>
      </c>
      <c r="AN58" s="129">
        <f t="shared" si="1"/>
        <v>50.896999999999998</v>
      </c>
      <c r="AO58" s="130">
        <f t="shared" si="2"/>
        <v>0.88476514967145292</v>
      </c>
    </row>
    <row r="59" spans="1:41" ht="15" customHeight="1" x14ac:dyDescent="0.25">
      <c r="A59" s="2" t="s">
        <v>101</v>
      </c>
      <c r="B59" s="2" t="s">
        <v>110</v>
      </c>
      <c r="C59" s="2">
        <v>2015</v>
      </c>
      <c r="D59" s="2">
        <v>125</v>
      </c>
      <c r="E59" s="2">
        <v>142.815</v>
      </c>
      <c r="F59" s="2" t="s">
        <v>650</v>
      </c>
      <c r="G59" s="2">
        <v>0.3</v>
      </c>
      <c r="H59" s="2" t="s">
        <v>650</v>
      </c>
      <c r="I59" s="2">
        <v>3.04</v>
      </c>
      <c r="J59" s="2">
        <v>51.491</v>
      </c>
      <c r="K59" s="2" t="s">
        <v>650</v>
      </c>
      <c r="L59" s="2" t="s">
        <v>651</v>
      </c>
      <c r="M59" s="2" t="s">
        <v>650</v>
      </c>
      <c r="N59" s="2" t="s">
        <v>650</v>
      </c>
      <c r="O59" s="2">
        <v>71.164000000000001</v>
      </c>
      <c r="P59" s="2" t="s">
        <v>650</v>
      </c>
      <c r="Q59" s="2" t="s">
        <v>650</v>
      </c>
      <c r="R59" s="2" t="s">
        <v>650</v>
      </c>
      <c r="S59" s="2" t="s">
        <v>8</v>
      </c>
      <c r="T59" s="2" t="s">
        <v>650</v>
      </c>
      <c r="U59" s="2" t="s">
        <v>650</v>
      </c>
      <c r="V59" s="2" t="s">
        <v>650</v>
      </c>
      <c r="W59" s="2" t="s">
        <v>650</v>
      </c>
      <c r="X59" s="2" t="s">
        <v>650</v>
      </c>
      <c r="Y59" s="2" t="s">
        <v>650</v>
      </c>
      <c r="Z59" s="2" t="s">
        <v>650</v>
      </c>
      <c r="AA59" s="2" t="s">
        <v>650</v>
      </c>
      <c r="AB59" s="2" t="s">
        <v>650</v>
      </c>
      <c r="AC59" s="2" t="s">
        <v>650</v>
      </c>
      <c r="AD59" s="2">
        <v>14.92</v>
      </c>
      <c r="AE59" s="2">
        <v>1.9</v>
      </c>
      <c r="AF59" s="2" t="s">
        <v>657</v>
      </c>
      <c r="AG59" s="2">
        <v>0.6</v>
      </c>
      <c r="AH59" s="2">
        <v>0</v>
      </c>
      <c r="AI59" s="2">
        <v>0</v>
      </c>
      <c r="AM59" s="129">
        <f t="shared" si="0"/>
        <v>142.815</v>
      </c>
      <c r="AN59" s="129">
        <f t="shared" si="1"/>
        <v>125</v>
      </c>
      <c r="AO59" s="130">
        <f t="shared" si="2"/>
        <v>0.87525820116934494</v>
      </c>
    </row>
    <row r="60" spans="1:41" ht="15" customHeight="1" x14ac:dyDescent="0.25">
      <c r="A60" s="2" t="s">
        <v>101</v>
      </c>
      <c r="B60" s="2" t="s">
        <v>111</v>
      </c>
      <c r="C60" s="2">
        <v>2015</v>
      </c>
      <c r="D60" s="2">
        <v>108.426</v>
      </c>
      <c r="E60" s="2">
        <v>118.20399999999999</v>
      </c>
      <c r="F60" s="2" t="s">
        <v>650</v>
      </c>
      <c r="G60" s="2">
        <v>0.98399999999999999</v>
      </c>
      <c r="H60" s="2" t="s">
        <v>650</v>
      </c>
      <c r="I60" s="2" t="s">
        <v>650</v>
      </c>
      <c r="J60" s="2" t="s">
        <v>650</v>
      </c>
      <c r="K60" s="2" t="s">
        <v>650</v>
      </c>
      <c r="L60" s="2" t="s">
        <v>651</v>
      </c>
      <c r="M60" s="2">
        <v>0</v>
      </c>
      <c r="N60" s="2">
        <v>18.084</v>
      </c>
      <c r="O60" s="2">
        <v>33.247</v>
      </c>
      <c r="P60" s="2">
        <v>0</v>
      </c>
      <c r="Q60" s="2" t="s">
        <v>650</v>
      </c>
      <c r="R60" s="2" t="s">
        <v>650</v>
      </c>
      <c r="S60" s="2" t="s">
        <v>8</v>
      </c>
      <c r="T60" s="2" t="s">
        <v>650</v>
      </c>
      <c r="U60" s="2" t="s">
        <v>650</v>
      </c>
      <c r="V60" s="2" t="s">
        <v>650</v>
      </c>
      <c r="W60" s="2" t="s">
        <v>650</v>
      </c>
      <c r="X60" s="2" t="s">
        <v>650</v>
      </c>
      <c r="Y60" s="2" t="s">
        <v>650</v>
      </c>
      <c r="Z60" s="2" t="s">
        <v>650</v>
      </c>
      <c r="AA60" s="2" t="s">
        <v>650</v>
      </c>
      <c r="AB60" s="2">
        <v>59.436999999999998</v>
      </c>
      <c r="AC60" s="2" t="s">
        <v>650</v>
      </c>
      <c r="AD60" s="2">
        <v>6.452</v>
      </c>
      <c r="AE60" s="2" t="s">
        <v>650</v>
      </c>
      <c r="AF60" s="2" t="s">
        <v>650</v>
      </c>
      <c r="AG60" s="2" t="s">
        <v>650</v>
      </c>
      <c r="AH60" s="2" t="s">
        <v>650</v>
      </c>
      <c r="AI60" s="2" t="s">
        <v>650</v>
      </c>
      <c r="AM60" s="129">
        <f t="shared" si="0"/>
        <v>118.20399999999999</v>
      </c>
      <c r="AN60" s="129">
        <f t="shared" si="1"/>
        <v>108.426</v>
      </c>
      <c r="AO60" s="130">
        <f t="shared" si="2"/>
        <v>0.91727860309295806</v>
      </c>
    </row>
    <row r="61" spans="1:41" ht="15" customHeight="1" x14ac:dyDescent="0.25">
      <c r="A61" s="2" t="s">
        <v>101</v>
      </c>
      <c r="B61" s="2" t="s">
        <v>112</v>
      </c>
      <c r="C61" s="2">
        <v>2015</v>
      </c>
      <c r="D61" s="2">
        <v>268</v>
      </c>
      <c r="E61" s="2">
        <v>317.3</v>
      </c>
      <c r="F61" s="2" t="s">
        <v>650</v>
      </c>
      <c r="G61" s="2" t="s">
        <v>650</v>
      </c>
      <c r="H61" s="2" t="s">
        <v>650</v>
      </c>
      <c r="I61" s="2">
        <v>14.9</v>
      </c>
      <c r="J61" s="2" t="s">
        <v>650</v>
      </c>
      <c r="K61" s="2" t="s">
        <v>650</v>
      </c>
      <c r="L61" s="2" t="s">
        <v>651</v>
      </c>
      <c r="M61" s="2">
        <v>170.8</v>
      </c>
      <c r="N61" s="2" t="s">
        <v>650</v>
      </c>
      <c r="O61" s="2" t="s">
        <v>650</v>
      </c>
      <c r="P61" s="2" t="s">
        <v>650</v>
      </c>
      <c r="Q61" s="2" t="s">
        <v>650</v>
      </c>
      <c r="R61" s="2" t="s">
        <v>650</v>
      </c>
      <c r="S61" s="2" t="s">
        <v>650</v>
      </c>
      <c r="T61" s="2" t="s">
        <v>650</v>
      </c>
      <c r="U61" s="2" t="s">
        <v>650</v>
      </c>
      <c r="V61" s="2" t="s">
        <v>650</v>
      </c>
      <c r="W61" s="2" t="s">
        <v>650</v>
      </c>
      <c r="X61" s="2" t="s">
        <v>650</v>
      </c>
      <c r="Y61" s="2" t="s">
        <v>650</v>
      </c>
      <c r="Z61" s="2" t="s">
        <v>650</v>
      </c>
      <c r="AA61" s="2" t="s">
        <v>650</v>
      </c>
      <c r="AB61" s="2">
        <v>131.6</v>
      </c>
      <c r="AC61" s="2" t="s">
        <v>650</v>
      </c>
      <c r="AD61" s="2" t="s">
        <v>650</v>
      </c>
      <c r="AE61" s="2" t="s">
        <v>650</v>
      </c>
      <c r="AF61" s="2" t="s">
        <v>650</v>
      </c>
      <c r="AG61" s="2" t="s">
        <v>650</v>
      </c>
      <c r="AH61" s="2" t="s">
        <v>650</v>
      </c>
      <c r="AI61" s="2" t="s">
        <v>650</v>
      </c>
      <c r="AM61" s="129">
        <f t="shared" si="0"/>
        <v>317.3</v>
      </c>
      <c r="AN61" s="129">
        <f t="shared" si="1"/>
        <v>268</v>
      </c>
      <c r="AO61" s="130">
        <f t="shared" si="2"/>
        <v>0.84462653640088237</v>
      </c>
    </row>
    <row r="62" spans="1:41" ht="15" customHeight="1" x14ac:dyDescent="0.25">
      <c r="A62" s="2" t="s">
        <v>101</v>
      </c>
      <c r="B62" s="2" t="s">
        <v>113</v>
      </c>
      <c r="C62" s="2">
        <v>2015</v>
      </c>
      <c r="D62" s="2">
        <v>26.456</v>
      </c>
      <c r="E62" s="2">
        <v>27.425999999999998</v>
      </c>
      <c r="F62" s="2" t="s">
        <v>650</v>
      </c>
      <c r="G62" s="2">
        <v>0.109</v>
      </c>
      <c r="H62" s="2" t="s">
        <v>650</v>
      </c>
      <c r="I62" s="2" t="s">
        <v>650</v>
      </c>
      <c r="J62" s="2" t="s">
        <v>650</v>
      </c>
      <c r="K62" s="2" t="s">
        <v>650</v>
      </c>
      <c r="L62" s="2" t="s">
        <v>651</v>
      </c>
      <c r="M62" s="2">
        <v>16.763999999999999</v>
      </c>
      <c r="N62" s="2">
        <v>0</v>
      </c>
      <c r="O62" s="2">
        <v>7.8970000000000002</v>
      </c>
      <c r="P62" s="2" t="s">
        <v>650</v>
      </c>
      <c r="Q62" s="2" t="s">
        <v>650</v>
      </c>
      <c r="R62" s="2" t="s">
        <v>650</v>
      </c>
      <c r="S62" s="2" t="s">
        <v>8</v>
      </c>
      <c r="T62" s="2" t="s">
        <v>650</v>
      </c>
      <c r="U62" s="2" t="s">
        <v>650</v>
      </c>
      <c r="V62" s="2" t="s">
        <v>650</v>
      </c>
      <c r="W62" s="2" t="s">
        <v>650</v>
      </c>
      <c r="X62" s="2" t="s">
        <v>650</v>
      </c>
      <c r="Y62" s="2" t="s">
        <v>650</v>
      </c>
      <c r="Z62" s="2" t="s">
        <v>650</v>
      </c>
      <c r="AA62" s="2" t="s">
        <v>650</v>
      </c>
      <c r="AB62" s="2" t="s">
        <v>650</v>
      </c>
      <c r="AC62" s="2" t="s">
        <v>650</v>
      </c>
      <c r="AD62" s="2">
        <v>2.6560000000000001</v>
      </c>
      <c r="AE62" s="2" t="s">
        <v>650</v>
      </c>
      <c r="AF62" s="2" t="s">
        <v>650</v>
      </c>
      <c r="AG62" s="2" t="s">
        <v>650</v>
      </c>
      <c r="AH62" s="2" t="s">
        <v>650</v>
      </c>
      <c r="AI62" s="2" t="s">
        <v>650</v>
      </c>
      <c r="AM62" s="129">
        <f t="shared" si="0"/>
        <v>27.426000000000002</v>
      </c>
      <c r="AN62" s="129">
        <f t="shared" si="1"/>
        <v>26.456</v>
      </c>
      <c r="AO62" s="130">
        <f t="shared" si="2"/>
        <v>0.96463210092612839</v>
      </c>
    </row>
    <row r="63" spans="1:41" ht="15" customHeight="1" x14ac:dyDescent="0.25">
      <c r="A63" s="2" t="s">
        <v>101</v>
      </c>
      <c r="B63" s="2" t="s">
        <v>114</v>
      </c>
      <c r="C63" s="2">
        <v>2015</v>
      </c>
      <c r="D63" s="2">
        <v>63</v>
      </c>
      <c r="E63" s="2">
        <v>71.192999999999998</v>
      </c>
      <c r="F63" s="2" t="s">
        <v>650</v>
      </c>
      <c r="G63" s="2">
        <v>0.32400000000000001</v>
      </c>
      <c r="H63" s="2" t="s">
        <v>650</v>
      </c>
      <c r="I63" s="2" t="s">
        <v>650</v>
      </c>
      <c r="J63" s="2" t="s">
        <v>650</v>
      </c>
      <c r="K63" s="2" t="s">
        <v>650</v>
      </c>
      <c r="L63" s="2" t="s">
        <v>659</v>
      </c>
      <c r="M63" s="2" t="s">
        <v>650</v>
      </c>
      <c r="N63" s="2" t="s">
        <v>650</v>
      </c>
      <c r="O63" s="2">
        <v>22.228999999999999</v>
      </c>
      <c r="P63" s="2">
        <v>39.481000000000002</v>
      </c>
      <c r="Q63" s="2" t="s">
        <v>650</v>
      </c>
      <c r="R63" s="2" t="s">
        <v>650</v>
      </c>
      <c r="S63" s="2" t="s">
        <v>650</v>
      </c>
      <c r="T63" s="2">
        <v>4.2000000000000003E-2</v>
      </c>
      <c r="U63" s="2" t="s">
        <v>650</v>
      </c>
      <c r="V63" s="2" t="s">
        <v>650</v>
      </c>
      <c r="W63" s="2" t="s">
        <v>650</v>
      </c>
      <c r="X63" s="2" t="s">
        <v>650</v>
      </c>
      <c r="Y63" s="2" t="s">
        <v>650</v>
      </c>
      <c r="Z63" s="2" t="s">
        <v>650</v>
      </c>
      <c r="AA63" s="2" t="s">
        <v>650</v>
      </c>
      <c r="AB63" s="2" t="s">
        <v>650</v>
      </c>
      <c r="AC63" s="2" t="s">
        <v>650</v>
      </c>
      <c r="AD63" s="2">
        <v>9.1170000000000009</v>
      </c>
      <c r="AE63" s="2" t="s">
        <v>650</v>
      </c>
      <c r="AF63" s="2" t="s">
        <v>650</v>
      </c>
      <c r="AG63" s="2" t="s">
        <v>650</v>
      </c>
      <c r="AH63" s="2" t="s">
        <v>650</v>
      </c>
      <c r="AI63" s="2" t="s">
        <v>650</v>
      </c>
      <c r="AM63" s="129">
        <f t="shared" si="0"/>
        <v>71.193000000000012</v>
      </c>
      <c r="AN63" s="129">
        <f t="shared" si="1"/>
        <v>63</v>
      </c>
      <c r="AO63" s="130">
        <f t="shared" si="2"/>
        <v>0.8849184610846571</v>
      </c>
    </row>
    <row r="64" spans="1:41" ht="15" customHeight="1" x14ac:dyDescent="0.25">
      <c r="A64" s="2" t="s">
        <v>101</v>
      </c>
      <c r="B64" s="2" t="s">
        <v>115</v>
      </c>
      <c r="C64" s="2">
        <v>2015</v>
      </c>
      <c r="D64" s="2">
        <v>24.966000000000001</v>
      </c>
      <c r="E64" s="2">
        <v>28.667000000000002</v>
      </c>
      <c r="F64" s="2" t="s">
        <v>650</v>
      </c>
      <c r="G64" s="2" t="s">
        <v>650</v>
      </c>
      <c r="H64" s="2" t="s">
        <v>650</v>
      </c>
      <c r="I64" s="2" t="s">
        <v>650</v>
      </c>
      <c r="J64" s="2">
        <v>2.1749999999999998</v>
      </c>
      <c r="K64" s="2" t="s">
        <v>650</v>
      </c>
      <c r="L64" s="2" t="s">
        <v>651</v>
      </c>
      <c r="M64" s="2" t="s">
        <v>650</v>
      </c>
      <c r="N64" s="2" t="s">
        <v>650</v>
      </c>
      <c r="O64" s="2">
        <v>24.312000000000001</v>
      </c>
      <c r="P64" s="2" t="s">
        <v>650</v>
      </c>
      <c r="Q64" s="2" t="s">
        <v>650</v>
      </c>
      <c r="R64" s="2" t="s">
        <v>650</v>
      </c>
      <c r="S64" s="2" t="s">
        <v>8</v>
      </c>
      <c r="T64" s="2" t="s">
        <v>650</v>
      </c>
      <c r="U64" s="2" t="s">
        <v>650</v>
      </c>
      <c r="V64" s="2" t="s">
        <v>650</v>
      </c>
      <c r="W64" s="2" t="s">
        <v>650</v>
      </c>
      <c r="X64" s="2" t="s">
        <v>650</v>
      </c>
      <c r="Y64" s="2" t="s">
        <v>650</v>
      </c>
      <c r="Z64" s="2" t="s">
        <v>650</v>
      </c>
      <c r="AA64" s="2" t="s">
        <v>650</v>
      </c>
      <c r="AB64" s="2" t="s">
        <v>650</v>
      </c>
      <c r="AC64" s="2" t="s">
        <v>650</v>
      </c>
      <c r="AD64" s="2">
        <v>2.1800000000000002</v>
      </c>
      <c r="AE64" s="2" t="s">
        <v>650</v>
      </c>
      <c r="AF64" s="2" t="s">
        <v>650</v>
      </c>
      <c r="AG64" s="2" t="s">
        <v>650</v>
      </c>
      <c r="AH64" s="2" t="s">
        <v>650</v>
      </c>
      <c r="AI64" s="2" t="s">
        <v>650</v>
      </c>
      <c r="AM64" s="129">
        <f t="shared" si="0"/>
        <v>28.667000000000002</v>
      </c>
      <c r="AN64" s="129">
        <f t="shared" si="1"/>
        <v>24.966000000000001</v>
      </c>
      <c r="AO64" s="130">
        <f t="shared" si="2"/>
        <v>0.87089685003662742</v>
      </c>
    </row>
    <row r="65" spans="1:41" ht="15" customHeight="1" x14ac:dyDescent="0.25">
      <c r="A65" s="2" t="s">
        <v>101</v>
      </c>
      <c r="B65" s="2" t="s">
        <v>116</v>
      </c>
      <c r="C65" s="2">
        <v>2015</v>
      </c>
      <c r="D65" s="2">
        <v>0.05</v>
      </c>
      <c r="E65" s="2">
        <v>6.2E-2</v>
      </c>
      <c r="F65" s="2" t="s">
        <v>650</v>
      </c>
      <c r="G65" s="2">
        <v>6.2E-2</v>
      </c>
      <c r="H65" s="2" t="s">
        <v>650</v>
      </c>
      <c r="I65" s="2" t="s">
        <v>650</v>
      </c>
      <c r="J65" s="2" t="s">
        <v>650</v>
      </c>
      <c r="K65" s="2" t="s">
        <v>650</v>
      </c>
      <c r="L65" s="2" t="s">
        <v>651</v>
      </c>
      <c r="M65" s="2" t="s">
        <v>650</v>
      </c>
      <c r="N65" s="2" t="s">
        <v>650</v>
      </c>
      <c r="O65" s="2" t="s">
        <v>650</v>
      </c>
      <c r="P65" s="2" t="s">
        <v>650</v>
      </c>
      <c r="Q65" s="2" t="s">
        <v>650</v>
      </c>
      <c r="R65" s="2" t="s">
        <v>650</v>
      </c>
      <c r="S65" s="2" t="s">
        <v>650</v>
      </c>
      <c r="T65" s="2" t="s">
        <v>650</v>
      </c>
      <c r="U65" s="2" t="s">
        <v>650</v>
      </c>
      <c r="V65" s="2" t="s">
        <v>650</v>
      </c>
      <c r="W65" s="2" t="s">
        <v>650</v>
      </c>
      <c r="X65" s="2" t="s">
        <v>650</v>
      </c>
      <c r="Y65" s="2" t="s">
        <v>650</v>
      </c>
      <c r="Z65" s="2" t="s">
        <v>650</v>
      </c>
      <c r="AA65" s="2" t="s">
        <v>650</v>
      </c>
      <c r="AB65" s="2" t="s">
        <v>650</v>
      </c>
      <c r="AC65" s="2" t="s">
        <v>650</v>
      </c>
      <c r="AD65" s="2" t="s">
        <v>650</v>
      </c>
      <c r="AE65" s="2" t="s">
        <v>650</v>
      </c>
      <c r="AF65" s="2" t="s">
        <v>650</v>
      </c>
      <c r="AG65" s="2" t="s">
        <v>650</v>
      </c>
      <c r="AH65" s="2" t="s">
        <v>650</v>
      </c>
      <c r="AI65" s="2" t="s">
        <v>650</v>
      </c>
      <c r="AM65" s="129">
        <f t="shared" si="0"/>
        <v>6.2E-2</v>
      </c>
      <c r="AN65" s="129">
        <f t="shared" si="1"/>
        <v>0.05</v>
      </c>
      <c r="AO65" s="130">
        <f t="shared" si="2"/>
        <v>0.80645161290322587</v>
      </c>
    </row>
    <row r="66" spans="1:41" ht="15" customHeight="1" x14ac:dyDescent="0.25">
      <c r="A66" s="2" t="s">
        <v>101</v>
      </c>
      <c r="B66" s="2" t="s">
        <v>117</v>
      </c>
      <c r="C66" s="2">
        <v>2015</v>
      </c>
      <c r="D66" s="2">
        <v>42.820999999999998</v>
      </c>
      <c r="E66" s="2">
        <v>46.531999999999996</v>
      </c>
      <c r="F66" s="2" t="s">
        <v>650</v>
      </c>
      <c r="G66" s="2">
        <v>3.3159999999999998</v>
      </c>
      <c r="H66" s="2" t="s">
        <v>650</v>
      </c>
      <c r="I66" s="2" t="s">
        <v>650</v>
      </c>
      <c r="J66" s="2" t="s">
        <v>650</v>
      </c>
      <c r="K66" s="2" t="s">
        <v>650</v>
      </c>
      <c r="L66" s="2" t="s">
        <v>651</v>
      </c>
      <c r="M66" s="2" t="s">
        <v>650</v>
      </c>
      <c r="N66" s="2" t="s">
        <v>650</v>
      </c>
      <c r="O66" s="2" t="s">
        <v>650</v>
      </c>
      <c r="P66" s="2" t="s">
        <v>650</v>
      </c>
      <c r="Q66" s="2" t="s">
        <v>650</v>
      </c>
      <c r="R66" s="2" t="s">
        <v>650</v>
      </c>
      <c r="S66" s="2" t="s">
        <v>650</v>
      </c>
      <c r="T66" s="2">
        <v>42.176000000000002</v>
      </c>
      <c r="U66" s="2" t="s">
        <v>650</v>
      </c>
      <c r="V66" s="2" t="s">
        <v>650</v>
      </c>
      <c r="W66" s="2" t="s">
        <v>650</v>
      </c>
      <c r="X66" s="2" t="s">
        <v>650</v>
      </c>
      <c r="Y66" s="2">
        <v>1.04</v>
      </c>
      <c r="Z66" s="2" t="s">
        <v>650</v>
      </c>
      <c r="AA66" s="2" t="s">
        <v>650</v>
      </c>
      <c r="AB66" s="2" t="s">
        <v>650</v>
      </c>
      <c r="AC66" s="2" t="s">
        <v>650</v>
      </c>
      <c r="AD66" s="2" t="s">
        <v>650</v>
      </c>
      <c r="AE66" s="2" t="s">
        <v>650</v>
      </c>
      <c r="AF66" s="2" t="s">
        <v>650</v>
      </c>
      <c r="AG66" s="2" t="s">
        <v>650</v>
      </c>
      <c r="AH66" s="2" t="s">
        <v>650</v>
      </c>
      <c r="AI66" s="2" t="s">
        <v>650</v>
      </c>
      <c r="AM66" s="129">
        <f t="shared" si="0"/>
        <v>46.532000000000004</v>
      </c>
      <c r="AN66" s="129">
        <f t="shared" si="1"/>
        <v>42.820999999999998</v>
      </c>
      <c r="AO66" s="130">
        <f t="shared" si="2"/>
        <v>0.92024843118713995</v>
      </c>
    </row>
    <row r="67" spans="1:41" ht="15" customHeight="1" x14ac:dyDescent="0.25">
      <c r="A67" s="2" t="s">
        <v>101</v>
      </c>
      <c r="B67" s="2" t="s">
        <v>118</v>
      </c>
      <c r="C67" s="2">
        <v>2015</v>
      </c>
      <c r="D67" s="2">
        <v>65.096999999999994</v>
      </c>
      <c r="E67" s="2">
        <v>72.045000000000002</v>
      </c>
      <c r="F67" s="2" t="s">
        <v>650</v>
      </c>
      <c r="G67" s="2">
        <v>0</v>
      </c>
      <c r="H67" s="2" t="s">
        <v>650</v>
      </c>
      <c r="I67" s="2" t="s">
        <v>650</v>
      </c>
      <c r="J67" s="2" t="s">
        <v>650</v>
      </c>
      <c r="K67" s="2" t="s">
        <v>650</v>
      </c>
      <c r="L67" s="2" t="s">
        <v>651</v>
      </c>
      <c r="M67" s="2" t="s">
        <v>650</v>
      </c>
      <c r="N67" s="2" t="s">
        <v>650</v>
      </c>
      <c r="O67" s="2">
        <v>47.444000000000003</v>
      </c>
      <c r="P67" s="2" t="s">
        <v>650</v>
      </c>
      <c r="Q67" s="2" t="s">
        <v>650</v>
      </c>
      <c r="R67" s="2" t="s">
        <v>650</v>
      </c>
      <c r="S67" s="2" t="s">
        <v>8</v>
      </c>
      <c r="T67" s="2" t="s">
        <v>650</v>
      </c>
      <c r="U67" s="2" t="s">
        <v>650</v>
      </c>
      <c r="V67" s="2" t="s">
        <v>650</v>
      </c>
      <c r="W67" s="2" t="s">
        <v>650</v>
      </c>
      <c r="X67" s="2" t="s">
        <v>650</v>
      </c>
      <c r="Y67" s="2">
        <v>2.7440000000000002</v>
      </c>
      <c r="Z67" s="2" t="s">
        <v>650</v>
      </c>
      <c r="AA67" s="2" t="s">
        <v>650</v>
      </c>
      <c r="AB67" s="2" t="s">
        <v>650</v>
      </c>
      <c r="AC67" s="2" t="s">
        <v>650</v>
      </c>
      <c r="AD67" s="2">
        <v>5.6</v>
      </c>
      <c r="AE67" s="2">
        <v>16.257000000000001</v>
      </c>
      <c r="AF67" s="2" t="s">
        <v>657</v>
      </c>
      <c r="AG67" s="2">
        <v>8.0969999999999995</v>
      </c>
      <c r="AH67" s="2" t="s">
        <v>650</v>
      </c>
      <c r="AI67" s="2" t="s">
        <v>650</v>
      </c>
      <c r="AM67" s="129">
        <f t="shared" ref="AM67:AM130" si="3">SUMPRODUCT(F67:AE67)+IFERROR(AI67/1,0)</f>
        <v>72.045000000000002</v>
      </c>
      <c r="AN67" s="129">
        <f t="shared" ref="AN67:AN130" si="4">IFERROR(D67/1,0)</f>
        <v>65.096999999999994</v>
      </c>
      <c r="AO67" s="130">
        <f t="shared" ref="AO67:AO130" si="5">IFERROR(AN67/AM67,"")</f>
        <v>0.9035602748282322</v>
      </c>
    </row>
    <row r="68" spans="1:41" ht="15" customHeight="1" x14ac:dyDescent="0.25">
      <c r="A68" s="2" t="s">
        <v>101</v>
      </c>
      <c r="B68" s="2" t="s">
        <v>119</v>
      </c>
      <c r="C68" s="2">
        <v>2015</v>
      </c>
      <c r="D68" s="2">
        <v>25.998999999999999</v>
      </c>
      <c r="E68" s="2">
        <v>27.661000000000001</v>
      </c>
      <c r="F68" s="2" t="s">
        <v>650</v>
      </c>
      <c r="G68" s="2">
        <v>0.54300000000000004</v>
      </c>
      <c r="H68" s="2" t="s">
        <v>650</v>
      </c>
      <c r="I68" s="2" t="s">
        <v>650</v>
      </c>
      <c r="J68" s="2" t="s">
        <v>650</v>
      </c>
      <c r="K68" s="2" t="s">
        <v>650</v>
      </c>
      <c r="L68" s="2" t="s">
        <v>651</v>
      </c>
      <c r="M68" s="2" t="s">
        <v>650</v>
      </c>
      <c r="N68" s="2" t="s">
        <v>650</v>
      </c>
      <c r="O68" s="2">
        <v>26.178000000000001</v>
      </c>
      <c r="P68" s="2" t="s">
        <v>650</v>
      </c>
      <c r="Q68" s="2" t="s">
        <v>650</v>
      </c>
      <c r="R68" s="2" t="s">
        <v>650</v>
      </c>
      <c r="S68" s="2" t="s">
        <v>8</v>
      </c>
      <c r="T68" s="2" t="s">
        <v>650</v>
      </c>
      <c r="U68" s="2" t="s">
        <v>650</v>
      </c>
      <c r="V68" s="2" t="s">
        <v>650</v>
      </c>
      <c r="W68" s="2" t="s">
        <v>650</v>
      </c>
      <c r="X68" s="2" t="s">
        <v>650</v>
      </c>
      <c r="Y68" s="2">
        <v>0.94</v>
      </c>
      <c r="Z68" s="2" t="s">
        <v>650</v>
      </c>
      <c r="AA68" s="2" t="s">
        <v>650</v>
      </c>
      <c r="AB68" s="2" t="s">
        <v>650</v>
      </c>
      <c r="AC68" s="2" t="s">
        <v>650</v>
      </c>
      <c r="AD68" s="2" t="s">
        <v>650</v>
      </c>
      <c r="AE68" s="2" t="s">
        <v>650</v>
      </c>
      <c r="AF68" s="2" t="s">
        <v>650</v>
      </c>
      <c r="AG68" s="2" t="s">
        <v>650</v>
      </c>
      <c r="AH68" s="2" t="s">
        <v>650</v>
      </c>
      <c r="AI68" s="2" t="s">
        <v>650</v>
      </c>
      <c r="AM68" s="129">
        <f t="shared" si="3"/>
        <v>27.661000000000001</v>
      </c>
      <c r="AN68" s="129">
        <f t="shared" si="4"/>
        <v>25.998999999999999</v>
      </c>
      <c r="AO68" s="130">
        <f t="shared" si="5"/>
        <v>0.93991540435992904</v>
      </c>
    </row>
    <row r="69" spans="1:41" ht="15" customHeight="1" x14ac:dyDescent="0.25">
      <c r="A69" s="2" t="s">
        <v>101</v>
      </c>
      <c r="B69" s="2" t="s">
        <v>120</v>
      </c>
      <c r="C69" s="2">
        <v>2015</v>
      </c>
      <c r="D69" s="2">
        <v>87.006</v>
      </c>
      <c r="E69" s="2">
        <v>95.81</v>
      </c>
      <c r="F69" s="2" t="s">
        <v>650</v>
      </c>
      <c r="G69" s="2">
        <v>1.4139999999999999</v>
      </c>
      <c r="H69" s="2" t="s">
        <v>650</v>
      </c>
      <c r="I69" s="2" t="s">
        <v>650</v>
      </c>
      <c r="J69" s="2" t="s">
        <v>650</v>
      </c>
      <c r="K69" s="2">
        <v>0.63300000000000001</v>
      </c>
      <c r="L69" s="2" t="s">
        <v>651</v>
      </c>
      <c r="M69" s="2" t="s">
        <v>650</v>
      </c>
      <c r="N69" s="2" t="s">
        <v>650</v>
      </c>
      <c r="O69" s="2">
        <v>37.378999999999998</v>
      </c>
      <c r="P69" s="2">
        <v>12.641999999999999</v>
      </c>
      <c r="Q69" s="2" t="s">
        <v>650</v>
      </c>
      <c r="R69" s="2">
        <v>25.300999999999998</v>
      </c>
      <c r="S69" s="2" t="s">
        <v>8</v>
      </c>
      <c r="T69" s="2">
        <v>1.508</v>
      </c>
      <c r="U69" s="2">
        <v>5.5919999999999996</v>
      </c>
      <c r="V69" s="2" t="s">
        <v>650</v>
      </c>
      <c r="W69" s="2" t="s">
        <v>650</v>
      </c>
      <c r="X69" s="2" t="s">
        <v>650</v>
      </c>
      <c r="Y69" s="2">
        <v>0.02</v>
      </c>
      <c r="Z69" s="2" t="s">
        <v>650</v>
      </c>
      <c r="AA69" s="2" t="s">
        <v>650</v>
      </c>
      <c r="AB69" s="2" t="s">
        <v>650</v>
      </c>
      <c r="AC69" s="2">
        <v>0.79</v>
      </c>
      <c r="AD69" s="2">
        <v>10.531000000000001</v>
      </c>
      <c r="AE69" s="2" t="s">
        <v>650</v>
      </c>
      <c r="AF69" s="2" t="s">
        <v>650</v>
      </c>
      <c r="AG69" s="2" t="s">
        <v>650</v>
      </c>
      <c r="AH69" s="2" t="s">
        <v>650</v>
      </c>
      <c r="AI69" s="2" t="s">
        <v>650</v>
      </c>
      <c r="AM69" s="129">
        <f t="shared" si="3"/>
        <v>95.81</v>
      </c>
      <c r="AN69" s="129">
        <f t="shared" si="4"/>
        <v>87.006</v>
      </c>
      <c r="AO69" s="130">
        <f t="shared" si="5"/>
        <v>0.90810980064711411</v>
      </c>
    </row>
    <row r="70" spans="1:41" ht="15" customHeight="1" x14ac:dyDescent="0.25">
      <c r="A70" s="2" t="s">
        <v>101</v>
      </c>
      <c r="B70" s="2" t="s">
        <v>121</v>
      </c>
      <c r="C70" s="2">
        <v>2015</v>
      </c>
      <c r="D70" s="2">
        <v>63.383000000000003</v>
      </c>
      <c r="E70" s="2">
        <v>65.558000000000007</v>
      </c>
      <c r="F70" s="2" t="s">
        <v>650</v>
      </c>
      <c r="G70" s="2">
        <v>0.999</v>
      </c>
      <c r="H70" s="2" t="s">
        <v>650</v>
      </c>
      <c r="I70" s="2" t="s">
        <v>650</v>
      </c>
      <c r="J70" s="2" t="s">
        <v>650</v>
      </c>
      <c r="K70" s="2" t="s">
        <v>650</v>
      </c>
      <c r="L70" s="2" t="s">
        <v>651</v>
      </c>
      <c r="M70" s="2" t="s">
        <v>650</v>
      </c>
      <c r="N70" s="2" t="s">
        <v>650</v>
      </c>
      <c r="O70" s="2" t="s">
        <v>650</v>
      </c>
      <c r="P70" s="2" t="s">
        <v>650</v>
      </c>
      <c r="Q70" s="2" t="s">
        <v>650</v>
      </c>
      <c r="R70" s="2">
        <v>38.009</v>
      </c>
      <c r="S70" s="2" t="s">
        <v>650</v>
      </c>
      <c r="T70" s="2">
        <v>15.613</v>
      </c>
      <c r="U70" s="2" t="s">
        <v>650</v>
      </c>
      <c r="V70" s="2" t="s">
        <v>650</v>
      </c>
      <c r="W70" s="2" t="s">
        <v>650</v>
      </c>
      <c r="X70" s="2" t="s">
        <v>650</v>
      </c>
      <c r="Y70" s="2">
        <v>7.827</v>
      </c>
      <c r="Z70" s="2" t="s">
        <v>650</v>
      </c>
      <c r="AA70" s="2" t="s">
        <v>650</v>
      </c>
      <c r="AB70" s="2" t="s">
        <v>650</v>
      </c>
      <c r="AC70" s="2" t="s">
        <v>650</v>
      </c>
      <c r="AD70" s="2" t="s">
        <v>650</v>
      </c>
      <c r="AE70" s="2">
        <v>3.11</v>
      </c>
      <c r="AF70" s="2" t="s">
        <v>657</v>
      </c>
      <c r="AG70" s="2">
        <v>1.3819999999999999</v>
      </c>
      <c r="AH70" s="2" t="s">
        <v>650</v>
      </c>
      <c r="AI70" s="2" t="s">
        <v>650</v>
      </c>
      <c r="AM70" s="129">
        <f t="shared" si="3"/>
        <v>65.558000000000007</v>
      </c>
      <c r="AN70" s="129">
        <f t="shared" si="4"/>
        <v>63.383000000000003</v>
      </c>
      <c r="AO70" s="130">
        <f t="shared" si="5"/>
        <v>0.96682327099667464</v>
      </c>
    </row>
    <row r="71" spans="1:41" ht="15" customHeight="1" x14ac:dyDescent="0.25">
      <c r="A71" s="2" t="s">
        <v>122</v>
      </c>
      <c r="B71" s="2" t="s">
        <v>123</v>
      </c>
      <c r="C71" s="2">
        <v>2015</v>
      </c>
      <c r="D71" s="2">
        <v>0.56999999999999995</v>
      </c>
      <c r="E71" s="2">
        <v>0.624</v>
      </c>
      <c r="F71" s="2" t="s">
        <v>650</v>
      </c>
      <c r="G71" s="2">
        <v>0.624</v>
      </c>
      <c r="H71" s="2" t="s">
        <v>650</v>
      </c>
      <c r="I71" s="2" t="s">
        <v>650</v>
      </c>
      <c r="J71" s="2" t="s">
        <v>650</v>
      </c>
      <c r="K71" s="2" t="s">
        <v>650</v>
      </c>
      <c r="L71" s="2" t="s">
        <v>651</v>
      </c>
      <c r="M71" s="2" t="s">
        <v>650</v>
      </c>
      <c r="N71" s="2" t="s">
        <v>650</v>
      </c>
      <c r="O71" s="2" t="s">
        <v>650</v>
      </c>
      <c r="P71" s="2" t="s">
        <v>650</v>
      </c>
      <c r="Q71" s="2" t="s">
        <v>650</v>
      </c>
      <c r="R71" s="2" t="s">
        <v>650</v>
      </c>
      <c r="S71" s="2" t="s">
        <v>650</v>
      </c>
      <c r="T71" s="2" t="s">
        <v>650</v>
      </c>
      <c r="U71" s="2" t="s">
        <v>650</v>
      </c>
      <c r="V71" s="2" t="s">
        <v>650</v>
      </c>
      <c r="W71" s="2" t="s">
        <v>650</v>
      </c>
      <c r="X71" s="2" t="s">
        <v>650</v>
      </c>
      <c r="Y71" s="2" t="s">
        <v>650</v>
      </c>
      <c r="Z71" s="2" t="s">
        <v>650</v>
      </c>
      <c r="AA71" s="2" t="s">
        <v>650</v>
      </c>
      <c r="AB71" s="2" t="s">
        <v>650</v>
      </c>
      <c r="AC71" s="2" t="s">
        <v>650</v>
      </c>
      <c r="AD71" s="2" t="s">
        <v>650</v>
      </c>
      <c r="AE71" s="2" t="s">
        <v>650</v>
      </c>
      <c r="AF71" s="2" t="s">
        <v>650</v>
      </c>
      <c r="AG71" s="2" t="s">
        <v>650</v>
      </c>
      <c r="AH71" s="2" t="s">
        <v>650</v>
      </c>
      <c r="AI71" s="2" t="s">
        <v>650</v>
      </c>
      <c r="AM71" s="129">
        <f t="shared" si="3"/>
        <v>0.624</v>
      </c>
      <c r="AN71" s="129">
        <f t="shared" si="4"/>
        <v>0.56999999999999995</v>
      </c>
      <c r="AO71" s="130">
        <f t="shared" si="5"/>
        <v>0.91346153846153844</v>
      </c>
    </row>
    <row r="72" spans="1:41" ht="15" customHeight="1" x14ac:dyDescent="0.25">
      <c r="A72" s="2" t="s">
        <v>124</v>
      </c>
      <c r="B72" s="2" t="s">
        <v>125</v>
      </c>
      <c r="C72" s="2">
        <v>2015</v>
      </c>
      <c r="D72" s="2">
        <v>14.5648</v>
      </c>
      <c r="E72" s="2">
        <v>20.74</v>
      </c>
      <c r="F72" s="2" t="s">
        <v>650</v>
      </c>
      <c r="G72" s="2">
        <v>0.24</v>
      </c>
      <c r="H72" s="2" t="s">
        <v>650</v>
      </c>
      <c r="I72" s="2" t="s">
        <v>650</v>
      </c>
      <c r="J72" s="2" t="s">
        <v>650</v>
      </c>
      <c r="K72" s="2" t="s">
        <v>650</v>
      </c>
      <c r="L72" s="2" t="s">
        <v>652</v>
      </c>
      <c r="M72" s="2" t="s">
        <v>650</v>
      </c>
      <c r="N72" s="2">
        <v>3.5</v>
      </c>
      <c r="O72" s="2">
        <v>13.5</v>
      </c>
      <c r="P72" s="2">
        <v>3.5</v>
      </c>
      <c r="Q72" s="2" t="s">
        <v>650</v>
      </c>
      <c r="R72" s="2" t="s">
        <v>650</v>
      </c>
      <c r="S72" s="2" t="s">
        <v>650</v>
      </c>
      <c r="T72" s="2" t="s">
        <v>650</v>
      </c>
      <c r="U72" s="2" t="s">
        <v>650</v>
      </c>
      <c r="V72" s="2" t="s">
        <v>650</v>
      </c>
      <c r="W72" s="2" t="s">
        <v>650</v>
      </c>
      <c r="X72" s="2" t="s">
        <v>650</v>
      </c>
      <c r="Y72" s="2" t="s">
        <v>650</v>
      </c>
      <c r="Z72" s="2" t="s">
        <v>650</v>
      </c>
      <c r="AA72" s="2" t="s">
        <v>650</v>
      </c>
      <c r="AB72" s="2" t="s">
        <v>650</v>
      </c>
      <c r="AC72" s="2" t="s">
        <v>650</v>
      </c>
      <c r="AD72" s="2" t="s">
        <v>650</v>
      </c>
      <c r="AE72" s="2" t="s">
        <v>650</v>
      </c>
      <c r="AF72" s="2" t="s">
        <v>650</v>
      </c>
      <c r="AG72" s="2" t="s">
        <v>650</v>
      </c>
      <c r="AH72" s="2" t="s">
        <v>650</v>
      </c>
      <c r="AI72" s="2" t="s">
        <v>650</v>
      </c>
      <c r="AM72" s="129">
        <f t="shared" si="3"/>
        <v>20.740000000000002</v>
      </c>
      <c r="AN72" s="129">
        <f t="shared" si="4"/>
        <v>14.5648</v>
      </c>
      <c r="AO72" s="130">
        <f t="shared" si="5"/>
        <v>0.70225650916104143</v>
      </c>
    </row>
    <row r="73" spans="1:41" ht="15" customHeight="1" x14ac:dyDescent="0.25">
      <c r="A73" s="2" t="s">
        <v>124</v>
      </c>
      <c r="B73" s="2" t="s">
        <v>126</v>
      </c>
      <c r="C73" s="2">
        <v>2015</v>
      </c>
      <c r="D73" s="2">
        <v>2.9969999999999999</v>
      </c>
      <c r="E73" s="2">
        <v>4.3959999999999999</v>
      </c>
      <c r="F73" s="2">
        <v>0</v>
      </c>
      <c r="G73" s="2">
        <v>0.04</v>
      </c>
      <c r="H73" s="2">
        <v>0</v>
      </c>
      <c r="I73" s="2">
        <v>0</v>
      </c>
      <c r="J73" s="2">
        <v>0</v>
      </c>
      <c r="K73" s="2">
        <v>0</v>
      </c>
      <c r="L73" s="2" t="s">
        <v>652</v>
      </c>
      <c r="M73" s="2">
        <v>0</v>
      </c>
      <c r="N73" s="2">
        <v>1.452</v>
      </c>
      <c r="O73" s="2">
        <v>1.452</v>
      </c>
      <c r="P73" s="2">
        <v>1.452</v>
      </c>
      <c r="Q73" s="2">
        <v>0</v>
      </c>
      <c r="R73" s="2">
        <v>0</v>
      </c>
      <c r="S73" s="2" t="s">
        <v>8</v>
      </c>
      <c r="T73" s="2" t="s">
        <v>650</v>
      </c>
      <c r="U73" s="2" t="s">
        <v>650</v>
      </c>
      <c r="V73" s="2" t="s">
        <v>650</v>
      </c>
      <c r="W73" s="2" t="s">
        <v>650</v>
      </c>
      <c r="X73" s="2" t="s">
        <v>650</v>
      </c>
      <c r="Y73" s="2" t="s">
        <v>650</v>
      </c>
      <c r="Z73" s="2" t="s">
        <v>650</v>
      </c>
      <c r="AA73" s="2" t="s">
        <v>650</v>
      </c>
      <c r="AB73" s="2" t="s">
        <v>650</v>
      </c>
      <c r="AC73" s="2" t="s">
        <v>650</v>
      </c>
      <c r="AD73" s="2" t="s">
        <v>650</v>
      </c>
      <c r="AE73" s="2" t="s">
        <v>650</v>
      </c>
      <c r="AF73" s="2" t="s">
        <v>650</v>
      </c>
      <c r="AG73" s="2" t="s">
        <v>650</v>
      </c>
      <c r="AH73" s="2" t="s">
        <v>650</v>
      </c>
      <c r="AI73" s="2" t="s">
        <v>650</v>
      </c>
      <c r="AM73" s="129">
        <f t="shared" si="3"/>
        <v>4.3959999999999999</v>
      </c>
      <c r="AN73" s="129">
        <f t="shared" si="4"/>
        <v>2.9969999999999999</v>
      </c>
      <c r="AO73" s="130">
        <f t="shared" si="5"/>
        <v>0.68175614194722478</v>
      </c>
    </row>
    <row r="74" spans="1:41" ht="15" customHeight="1" x14ac:dyDescent="0.25">
      <c r="A74" s="2" t="s">
        <v>124</v>
      </c>
      <c r="B74" s="2" t="s">
        <v>127</v>
      </c>
      <c r="C74" s="2">
        <v>2015</v>
      </c>
      <c r="D74" s="2">
        <v>16.513000000000002</v>
      </c>
      <c r="E74" s="2">
        <v>19.579000000000001</v>
      </c>
      <c r="F74" s="2">
        <v>0</v>
      </c>
      <c r="G74" s="2">
        <v>7.9000000000000001E-2</v>
      </c>
      <c r="H74" s="2">
        <v>0</v>
      </c>
      <c r="I74" s="2">
        <v>0</v>
      </c>
      <c r="J74" s="2">
        <v>0</v>
      </c>
      <c r="K74" s="2">
        <v>0</v>
      </c>
      <c r="L74" s="2" t="s">
        <v>652</v>
      </c>
      <c r="M74" s="2">
        <v>0</v>
      </c>
      <c r="N74" s="2">
        <v>6.5</v>
      </c>
      <c r="O74" s="2">
        <v>6.5</v>
      </c>
      <c r="P74" s="2">
        <v>6.5</v>
      </c>
      <c r="Q74" s="2">
        <v>0</v>
      </c>
      <c r="R74" s="2">
        <v>0</v>
      </c>
      <c r="S74" s="2" t="s">
        <v>8</v>
      </c>
      <c r="T74" s="2" t="s">
        <v>650</v>
      </c>
      <c r="U74" s="2" t="s">
        <v>650</v>
      </c>
      <c r="V74" s="2" t="s">
        <v>650</v>
      </c>
      <c r="W74" s="2" t="s">
        <v>650</v>
      </c>
      <c r="X74" s="2" t="s">
        <v>650</v>
      </c>
      <c r="Y74" s="2" t="s">
        <v>650</v>
      </c>
      <c r="Z74" s="2" t="s">
        <v>650</v>
      </c>
      <c r="AA74" s="2" t="s">
        <v>650</v>
      </c>
      <c r="AB74" s="2" t="s">
        <v>650</v>
      </c>
      <c r="AC74" s="2" t="s">
        <v>650</v>
      </c>
      <c r="AD74" s="2" t="s">
        <v>650</v>
      </c>
      <c r="AE74" s="2" t="s">
        <v>650</v>
      </c>
      <c r="AF74" s="2" t="s">
        <v>650</v>
      </c>
      <c r="AG74" s="2" t="s">
        <v>650</v>
      </c>
      <c r="AH74" s="2" t="s">
        <v>650</v>
      </c>
      <c r="AI74" s="2" t="s">
        <v>650</v>
      </c>
      <c r="AM74" s="129">
        <f t="shared" si="3"/>
        <v>19.579000000000001</v>
      </c>
      <c r="AN74" s="129">
        <f t="shared" si="4"/>
        <v>16.513000000000002</v>
      </c>
      <c r="AO74" s="130">
        <f t="shared" si="5"/>
        <v>0.8434036467643905</v>
      </c>
    </row>
    <row r="75" spans="1:41" ht="15" customHeight="1" x14ac:dyDescent="0.25">
      <c r="A75" s="2" t="s">
        <v>128</v>
      </c>
      <c r="B75" s="2" t="s">
        <v>129</v>
      </c>
      <c r="C75" s="2">
        <v>2015</v>
      </c>
      <c r="D75" s="2">
        <v>36.688000000000002</v>
      </c>
      <c r="E75" s="2">
        <v>36.155999999999999</v>
      </c>
      <c r="F75" s="2" t="s">
        <v>650</v>
      </c>
      <c r="G75" s="2">
        <v>2.069</v>
      </c>
      <c r="H75" s="2" t="s">
        <v>650</v>
      </c>
      <c r="I75" s="2" t="s">
        <v>650</v>
      </c>
      <c r="J75" s="2" t="s">
        <v>650</v>
      </c>
      <c r="K75" s="2" t="s">
        <v>650</v>
      </c>
      <c r="L75" s="2" t="s">
        <v>651</v>
      </c>
      <c r="M75" s="2" t="s">
        <v>650</v>
      </c>
      <c r="N75" s="2" t="s">
        <v>650</v>
      </c>
      <c r="O75" s="2">
        <v>3.0059999999999998</v>
      </c>
      <c r="P75" s="2" t="s">
        <v>650</v>
      </c>
      <c r="Q75" s="2" t="s">
        <v>650</v>
      </c>
      <c r="R75" s="2" t="s">
        <v>650</v>
      </c>
      <c r="S75" s="2" t="s">
        <v>650</v>
      </c>
      <c r="T75" s="2">
        <v>21.062999999999999</v>
      </c>
      <c r="U75" s="2">
        <v>9.5530000000000008</v>
      </c>
      <c r="V75" s="2" t="s">
        <v>650</v>
      </c>
      <c r="W75" s="2" t="s">
        <v>650</v>
      </c>
      <c r="X75" s="2" t="s">
        <v>650</v>
      </c>
      <c r="Y75" s="2" t="s">
        <v>650</v>
      </c>
      <c r="Z75" s="2" t="s">
        <v>650</v>
      </c>
      <c r="AA75" s="2" t="s">
        <v>650</v>
      </c>
      <c r="AB75" s="2" t="s">
        <v>650</v>
      </c>
      <c r="AC75" s="2" t="s">
        <v>650</v>
      </c>
      <c r="AD75" s="2" t="s">
        <v>650</v>
      </c>
      <c r="AE75" s="2">
        <v>0.32600000000000001</v>
      </c>
      <c r="AF75" s="2" t="s">
        <v>660</v>
      </c>
      <c r="AG75" s="2">
        <v>8.2000000000000003E-2</v>
      </c>
      <c r="AH75" s="2">
        <v>0.13900000000000001</v>
      </c>
      <c r="AI75" s="2">
        <v>0.154</v>
      </c>
      <c r="AM75" s="129">
        <f t="shared" si="3"/>
        <v>36.171000000000006</v>
      </c>
      <c r="AN75" s="129">
        <f t="shared" si="4"/>
        <v>36.688000000000002</v>
      </c>
      <c r="AO75" s="130">
        <f t="shared" si="5"/>
        <v>1.0142932183240716</v>
      </c>
    </row>
    <row r="76" spans="1:41" ht="15" customHeight="1" x14ac:dyDescent="0.25">
      <c r="A76" s="2" t="s">
        <v>130</v>
      </c>
      <c r="B76" s="2" t="s">
        <v>131</v>
      </c>
      <c r="C76" s="2">
        <v>2015</v>
      </c>
      <c r="D76" s="2">
        <v>17575</v>
      </c>
      <c r="E76" s="2">
        <v>19.911000000000001</v>
      </c>
      <c r="F76" s="2" t="s">
        <v>650</v>
      </c>
      <c r="G76" s="2">
        <v>0.77900000000000003</v>
      </c>
      <c r="H76" s="2" t="s">
        <v>650</v>
      </c>
      <c r="I76" s="2" t="s">
        <v>650</v>
      </c>
      <c r="J76" s="2" t="s">
        <v>650</v>
      </c>
      <c r="K76" s="2" t="s">
        <v>650</v>
      </c>
      <c r="L76" s="2" t="s">
        <v>651</v>
      </c>
      <c r="M76" s="2">
        <v>0</v>
      </c>
      <c r="N76" s="2">
        <v>7.5679999999999996</v>
      </c>
      <c r="O76" s="2">
        <v>0</v>
      </c>
      <c r="P76" s="2">
        <v>0</v>
      </c>
      <c r="Q76" s="2">
        <v>0</v>
      </c>
      <c r="R76" s="2">
        <v>9.1110000000000007</v>
      </c>
      <c r="S76" s="2" t="s">
        <v>8</v>
      </c>
      <c r="T76" s="2" t="s">
        <v>650</v>
      </c>
      <c r="U76" s="2" t="s">
        <v>650</v>
      </c>
      <c r="V76" s="2" t="s">
        <v>650</v>
      </c>
      <c r="W76" s="2" t="s">
        <v>650</v>
      </c>
      <c r="X76" s="2" t="s">
        <v>650</v>
      </c>
      <c r="Y76" s="2" t="s">
        <v>650</v>
      </c>
      <c r="Z76" s="2" t="s">
        <v>650</v>
      </c>
      <c r="AA76" s="2" t="s">
        <v>650</v>
      </c>
      <c r="AB76" s="2" t="s">
        <v>650</v>
      </c>
      <c r="AC76" s="2" t="s">
        <v>650</v>
      </c>
      <c r="AD76" s="2">
        <v>2.4529999999999998</v>
      </c>
      <c r="AE76" s="2" t="s">
        <v>650</v>
      </c>
      <c r="AF76" s="2" t="s">
        <v>650</v>
      </c>
      <c r="AG76" s="2" t="s">
        <v>650</v>
      </c>
      <c r="AH76" s="2" t="s">
        <v>650</v>
      </c>
      <c r="AI76" s="2" t="s">
        <v>650</v>
      </c>
      <c r="AM76" s="129">
        <f t="shared" si="3"/>
        <v>19.910999999999998</v>
      </c>
      <c r="AN76" s="129">
        <f t="shared" si="4"/>
        <v>17575</v>
      </c>
      <c r="AO76" s="130">
        <f t="shared" si="5"/>
        <v>882.67791672944611</v>
      </c>
    </row>
    <row r="77" spans="1:41" ht="15" customHeight="1" x14ac:dyDescent="0.25">
      <c r="A77" s="2" t="s">
        <v>130</v>
      </c>
      <c r="B77" s="2" t="s">
        <v>132</v>
      </c>
      <c r="C77" s="2">
        <v>2015</v>
      </c>
      <c r="D77" s="2">
        <v>13.115</v>
      </c>
      <c r="E77" s="2">
        <v>15.234</v>
      </c>
      <c r="F77" s="2" t="s">
        <v>650</v>
      </c>
      <c r="G77" s="2">
        <v>0.11600000000000001</v>
      </c>
      <c r="H77" s="2" t="s">
        <v>650</v>
      </c>
      <c r="I77" s="2" t="s">
        <v>650</v>
      </c>
      <c r="J77" s="2" t="s">
        <v>650</v>
      </c>
      <c r="K77" s="2" t="s">
        <v>650</v>
      </c>
      <c r="L77" s="2" t="s">
        <v>651</v>
      </c>
      <c r="M77" s="2">
        <v>0</v>
      </c>
      <c r="N77" s="2">
        <v>0</v>
      </c>
      <c r="O77" s="2">
        <v>0</v>
      </c>
      <c r="P77" s="2">
        <v>0</v>
      </c>
      <c r="Q77" s="2">
        <v>0</v>
      </c>
      <c r="R77" s="2">
        <v>15.118</v>
      </c>
      <c r="S77" s="2" t="s">
        <v>8</v>
      </c>
      <c r="T77" s="2" t="s">
        <v>650</v>
      </c>
      <c r="U77" s="2" t="s">
        <v>650</v>
      </c>
      <c r="V77" s="2" t="s">
        <v>650</v>
      </c>
      <c r="W77" s="2" t="s">
        <v>650</v>
      </c>
      <c r="X77" s="2" t="s">
        <v>650</v>
      </c>
      <c r="Y77" s="2" t="s">
        <v>650</v>
      </c>
      <c r="Z77" s="2" t="s">
        <v>650</v>
      </c>
      <c r="AA77" s="2" t="s">
        <v>650</v>
      </c>
      <c r="AB77" s="2" t="s">
        <v>650</v>
      </c>
      <c r="AC77" s="2" t="s">
        <v>650</v>
      </c>
      <c r="AD77" s="2" t="s">
        <v>650</v>
      </c>
      <c r="AE77" s="2" t="s">
        <v>650</v>
      </c>
      <c r="AF77" s="2" t="s">
        <v>650</v>
      </c>
      <c r="AG77" s="2" t="s">
        <v>650</v>
      </c>
      <c r="AH77" s="2" t="s">
        <v>650</v>
      </c>
      <c r="AI77" s="2" t="s">
        <v>650</v>
      </c>
      <c r="AM77" s="129">
        <f t="shared" si="3"/>
        <v>15.234</v>
      </c>
      <c r="AN77" s="129">
        <f t="shared" si="4"/>
        <v>13.115</v>
      </c>
      <c r="AO77" s="130">
        <f t="shared" si="5"/>
        <v>0.86090324274648811</v>
      </c>
    </row>
    <row r="78" spans="1:41" ht="15" customHeight="1" x14ac:dyDescent="0.25">
      <c r="A78" s="2" t="s">
        <v>133</v>
      </c>
      <c r="B78" s="2" t="s">
        <v>134</v>
      </c>
      <c r="C78" s="2">
        <v>2015</v>
      </c>
      <c r="D78" s="2">
        <v>50.8</v>
      </c>
      <c r="E78" s="2">
        <v>63.45</v>
      </c>
      <c r="F78" s="2" t="s">
        <v>650</v>
      </c>
      <c r="G78" s="2">
        <v>1.1499999999999999</v>
      </c>
      <c r="H78" s="2" t="s">
        <v>650</v>
      </c>
      <c r="I78" s="2" t="s">
        <v>650</v>
      </c>
      <c r="J78" s="2" t="s">
        <v>650</v>
      </c>
      <c r="K78" s="2" t="s">
        <v>650</v>
      </c>
      <c r="L78" s="2" t="s">
        <v>651</v>
      </c>
      <c r="M78" s="2" t="s">
        <v>650</v>
      </c>
      <c r="N78" s="2" t="s">
        <v>650</v>
      </c>
      <c r="O78" s="2" t="s">
        <v>650</v>
      </c>
      <c r="P78" s="2" t="s">
        <v>650</v>
      </c>
      <c r="Q78" s="2" t="s">
        <v>650</v>
      </c>
      <c r="R78" s="2">
        <v>50</v>
      </c>
      <c r="S78" s="2" t="s">
        <v>650</v>
      </c>
      <c r="T78" s="2">
        <v>4</v>
      </c>
      <c r="U78" s="2" t="s">
        <v>650</v>
      </c>
      <c r="V78" s="2" t="s">
        <v>650</v>
      </c>
      <c r="W78" s="2" t="s">
        <v>650</v>
      </c>
      <c r="X78" s="2" t="s">
        <v>650</v>
      </c>
      <c r="Y78" s="2" t="s">
        <v>650</v>
      </c>
      <c r="Z78" s="2" t="s">
        <v>650</v>
      </c>
      <c r="AA78" s="2" t="s">
        <v>650</v>
      </c>
      <c r="AB78" s="2" t="s">
        <v>650</v>
      </c>
      <c r="AC78" s="2" t="s">
        <v>650</v>
      </c>
      <c r="AD78" s="2">
        <v>8.3000000000000007</v>
      </c>
      <c r="AE78" s="2" t="s">
        <v>650</v>
      </c>
      <c r="AF78" s="2" t="s">
        <v>650</v>
      </c>
      <c r="AG78" s="2" t="s">
        <v>650</v>
      </c>
      <c r="AH78" s="2" t="s">
        <v>650</v>
      </c>
      <c r="AI78" s="2" t="s">
        <v>650</v>
      </c>
      <c r="AM78" s="129">
        <f t="shared" si="3"/>
        <v>63.45</v>
      </c>
      <c r="AN78" s="129">
        <f t="shared" si="4"/>
        <v>50.8</v>
      </c>
      <c r="AO78" s="130">
        <f t="shared" si="5"/>
        <v>0.80063041765169418</v>
      </c>
    </row>
    <row r="79" spans="1:41" ht="15" customHeight="1" x14ac:dyDescent="0.25">
      <c r="A79" s="2" t="s">
        <v>135</v>
      </c>
      <c r="B79" s="2" t="s">
        <v>136</v>
      </c>
      <c r="C79" s="2">
        <v>2015</v>
      </c>
      <c r="D79" s="2">
        <v>31</v>
      </c>
      <c r="E79" s="2">
        <v>37.340000000000003</v>
      </c>
      <c r="F79" s="2" t="s">
        <v>650</v>
      </c>
      <c r="G79" s="2">
        <v>3.8</v>
      </c>
      <c r="H79" s="2" t="s">
        <v>650</v>
      </c>
      <c r="I79" s="2" t="s">
        <v>650</v>
      </c>
      <c r="J79" s="2" t="s">
        <v>650</v>
      </c>
      <c r="K79" s="2" t="s">
        <v>650</v>
      </c>
      <c r="L79" s="2" t="s">
        <v>651</v>
      </c>
      <c r="M79" s="2" t="s">
        <v>650</v>
      </c>
      <c r="N79" s="2" t="s">
        <v>650</v>
      </c>
      <c r="O79" s="2" t="s">
        <v>650</v>
      </c>
      <c r="P79" s="2" t="s">
        <v>650</v>
      </c>
      <c r="Q79" s="2" t="s">
        <v>650</v>
      </c>
      <c r="R79" s="2" t="s">
        <v>650</v>
      </c>
      <c r="S79" s="2" t="s">
        <v>650</v>
      </c>
      <c r="T79" s="2">
        <v>24</v>
      </c>
      <c r="U79" s="2" t="s">
        <v>650</v>
      </c>
      <c r="V79" s="2" t="s">
        <v>650</v>
      </c>
      <c r="W79" s="2" t="s">
        <v>650</v>
      </c>
      <c r="X79" s="2" t="s">
        <v>650</v>
      </c>
      <c r="Y79" s="2" t="s">
        <v>650</v>
      </c>
      <c r="Z79" s="2" t="s">
        <v>650</v>
      </c>
      <c r="AA79" s="2" t="s">
        <v>650</v>
      </c>
      <c r="AB79" s="2" t="s">
        <v>650</v>
      </c>
      <c r="AC79" s="2">
        <v>1.54</v>
      </c>
      <c r="AD79" s="2" t="s">
        <v>650</v>
      </c>
      <c r="AE79" s="2" t="s">
        <v>650</v>
      </c>
      <c r="AF79" s="2" t="s">
        <v>650</v>
      </c>
      <c r="AG79" s="2" t="s">
        <v>650</v>
      </c>
      <c r="AH79" s="2">
        <v>8</v>
      </c>
      <c r="AI79" s="2">
        <v>8</v>
      </c>
      <c r="AM79" s="129">
        <f t="shared" si="3"/>
        <v>37.340000000000003</v>
      </c>
      <c r="AN79" s="129">
        <f t="shared" si="4"/>
        <v>31</v>
      </c>
      <c r="AO79" s="130">
        <f t="shared" si="5"/>
        <v>0.8302088912694161</v>
      </c>
    </row>
    <row r="80" spans="1:41" ht="15" customHeight="1" x14ac:dyDescent="0.25">
      <c r="A80" s="2" t="s">
        <v>137</v>
      </c>
      <c r="B80" s="2" t="s">
        <v>138</v>
      </c>
      <c r="C80" s="2">
        <v>2015</v>
      </c>
      <c r="D80" s="2">
        <v>166.32499999999999</v>
      </c>
      <c r="E80" s="2">
        <v>206.334</v>
      </c>
      <c r="F80" s="2" t="s">
        <v>650</v>
      </c>
      <c r="G80" s="2">
        <v>0.56000000000000005</v>
      </c>
      <c r="H80" s="2" t="s">
        <v>650</v>
      </c>
      <c r="I80" s="2">
        <v>0.16800000000000001</v>
      </c>
      <c r="J80" s="2" t="s">
        <v>650</v>
      </c>
      <c r="K80" s="2" t="s">
        <v>650</v>
      </c>
      <c r="L80" s="2" t="s">
        <v>651</v>
      </c>
      <c r="M80" s="2">
        <v>120</v>
      </c>
      <c r="N80" s="2">
        <v>41</v>
      </c>
      <c r="O80" s="2" t="s">
        <v>650</v>
      </c>
      <c r="P80" s="2" t="s">
        <v>650</v>
      </c>
      <c r="Q80" s="2" t="s">
        <v>650</v>
      </c>
      <c r="R80" s="2" t="s">
        <v>650</v>
      </c>
      <c r="S80" s="2" t="s">
        <v>650</v>
      </c>
      <c r="T80" s="2" t="s">
        <v>650</v>
      </c>
      <c r="U80" s="2" t="s">
        <v>650</v>
      </c>
      <c r="V80" s="2" t="s">
        <v>650</v>
      </c>
      <c r="W80" s="2" t="s">
        <v>650</v>
      </c>
      <c r="X80" s="2" t="s">
        <v>650</v>
      </c>
      <c r="Y80" s="2">
        <v>22.303000000000001</v>
      </c>
      <c r="Z80" s="2" t="s">
        <v>650</v>
      </c>
      <c r="AA80" s="2" t="s">
        <v>650</v>
      </c>
      <c r="AB80" s="2" t="s">
        <v>650</v>
      </c>
      <c r="AC80" s="2" t="s">
        <v>650</v>
      </c>
      <c r="AD80" s="2">
        <v>22.303000000000001</v>
      </c>
      <c r="AE80" s="2" t="s">
        <v>650</v>
      </c>
      <c r="AF80" s="2" t="s">
        <v>650</v>
      </c>
      <c r="AG80" s="2" t="s">
        <v>650</v>
      </c>
      <c r="AH80" s="2" t="s">
        <v>650</v>
      </c>
      <c r="AI80" s="2" t="s">
        <v>650</v>
      </c>
      <c r="AM80" s="129">
        <f t="shared" si="3"/>
        <v>206.334</v>
      </c>
      <c r="AN80" s="129">
        <f t="shared" si="4"/>
        <v>166.32499999999999</v>
      </c>
      <c r="AO80" s="130">
        <f t="shared" si="5"/>
        <v>0.80609594153169128</v>
      </c>
    </row>
    <row r="81" spans="1:41" ht="15" customHeight="1" x14ac:dyDescent="0.25">
      <c r="A81" s="2" t="s">
        <v>137</v>
      </c>
      <c r="B81" s="2" t="s">
        <v>139</v>
      </c>
      <c r="C81" s="2">
        <v>2015</v>
      </c>
      <c r="D81" s="2">
        <v>0.89100000000000001</v>
      </c>
      <c r="E81" s="2">
        <v>0.99</v>
      </c>
      <c r="F81" s="2" t="s">
        <v>650</v>
      </c>
      <c r="G81" s="2">
        <v>0.13500000000000001</v>
      </c>
      <c r="H81" s="2" t="s">
        <v>650</v>
      </c>
      <c r="I81" s="2" t="s">
        <v>650</v>
      </c>
      <c r="J81" s="2" t="s">
        <v>650</v>
      </c>
      <c r="K81" s="2" t="s">
        <v>650</v>
      </c>
      <c r="L81" s="2" t="s">
        <v>651</v>
      </c>
      <c r="M81" s="2" t="s">
        <v>650</v>
      </c>
      <c r="N81" s="2" t="s">
        <v>650</v>
      </c>
      <c r="O81" s="2" t="s">
        <v>650</v>
      </c>
      <c r="P81" s="2" t="s">
        <v>650</v>
      </c>
      <c r="Q81" s="2" t="s">
        <v>650</v>
      </c>
      <c r="R81" s="2" t="s">
        <v>650</v>
      </c>
      <c r="S81" s="2" t="s">
        <v>650</v>
      </c>
      <c r="T81" s="2">
        <v>0.85499999999999998</v>
      </c>
      <c r="U81" s="2" t="s">
        <v>650</v>
      </c>
      <c r="V81" s="2" t="s">
        <v>650</v>
      </c>
      <c r="W81" s="2" t="s">
        <v>650</v>
      </c>
      <c r="X81" s="2" t="s">
        <v>650</v>
      </c>
      <c r="Y81" s="2" t="s">
        <v>650</v>
      </c>
      <c r="Z81" s="2" t="s">
        <v>650</v>
      </c>
      <c r="AA81" s="2" t="s">
        <v>650</v>
      </c>
      <c r="AB81" s="2" t="s">
        <v>650</v>
      </c>
      <c r="AC81" s="2" t="s">
        <v>650</v>
      </c>
      <c r="AD81" s="2" t="s">
        <v>650</v>
      </c>
      <c r="AE81" s="2" t="s">
        <v>650</v>
      </c>
      <c r="AF81" s="2" t="s">
        <v>650</v>
      </c>
      <c r="AG81" s="2" t="s">
        <v>650</v>
      </c>
      <c r="AH81" s="2" t="s">
        <v>650</v>
      </c>
      <c r="AI81" s="2" t="s">
        <v>650</v>
      </c>
      <c r="AM81" s="129">
        <f t="shared" si="3"/>
        <v>0.99</v>
      </c>
      <c r="AN81" s="129">
        <f t="shared" si="4"/>
        <v>0.89100000000000001</v>
      </c>
      <c r="AO81" s="130">
        <f t="shared" si="5"/>
        <v>0.9</v>
      </c>
    </row>
    <row r="82" spans="1:41" ht="15" customHeight="1" x14ac:dyDescent="0.25">
      <c r="A82" s="2" t="s">
        <v>137</v>
      </c>
      <c r="B82" s="2" t="s">
        <v>140</v>
      </c>
      <c r="C82" s="2">
        <v>2015</v>
      </c>
      <c r="D82" s="2">
        <v>7.0289999999999999</v>
      </c>
      <c r="E82" s="2">
        <v>8.0860000000000003</v>
      </c>
      <c r="F82" s="2" t="s">
        <v>650</v>
      </c>
      <c r="G82" s="2">
        <v>6.2E-2</v>
      </c>
      <c r="H82" s="2" t="s">
        <v>650</v>
      </c>
      <c r="I82" s="2" t="s">
        <v>650</v>
      </c>
      <c r="J82" s="2" t="s">
        <v>650</v>
      </c>
      <c r="K82" s="2" t="s">
        <v>650</v>
      </c>
      <c r="L82" s="2" t="s">
        <v>651</v>
      </c>
      <c r="M82" s="2" t="s">
        <v>650</v>
      </c>
      <c r="N82" s="2" t="s">
        <v>650</v>
      </c>
      <c r="O82" s="2" t="s">
        <v>650</v>
      </c>
      <c r="P82" s="2" t="s">
        <v>650</v>
      </c>
      <c r="Q82" s="2" t="s">
        <v>650</v>
      </c>
      <c r="R82" s="2" t="s">
        <v>650</v>
      </c>
      <c r="S82" s="2" t="s">
        <v>650</v>
      </c>
      <c r="T82" s="2">
        <v>5.6840000000000002</v>
      </c>
      <c r="U82" s="2" t="s">
        <v>650</v>
      </c>
      <c r="V82" s="2" t="s">
        <v>650</v>
      </c>
      <c r="W82" s="2" t="s">
        <v>650</v>
      </c>
      <c r="X82" s="2" t="s">
        <v>650</v>
      </c>
      <c r="Y82" s="2">
        <v>2.34</v>
      </c>
      <c r="Z82" s="2" t="s">
        <v>650</v>
      </c>
      <c r="AA82" s="2" t="s">
        <v>650</v>
      </c>
      <c r="AB82" s="2" t="s">
        <v>650</v>
      </c>
      <c r="AC82" s="2" t="s">
        <v>650</v>
      </c>
      <c r="AD82" s="2" t="s">
        <v>650</v>
      </c>
      <c r="AE82" s="2" t="s">
        <v>650</v>
      </c>
      <c r="AF82" s="2" t="s">
        <v>650</v>
      </c>
      <c r="AG82" s="2" t="s">
        <v>650</v>
      </c>
      <c r="AH82" s="2" t="s">
        <v>650</v>
      </c>
      <c r="AI82" s="2" t="s">
        <v>650</v>
      </c>
      <c r="AM82" s="129">
        <f t="shared" si="3"/>
        <v>8.0860000000000003</v>
      </c>
      <c r="AN82" s="129">
        <f t="shared" si="4"/>
        <v>7.0289999999999999</v>
      </c>
      <c r="AO82" s="130">
        <f t="shared" si="5"/>
        <v>0.86928023744743999</v>
      </c>
    </row>
    <row r="83" spans="1:41" ht="15" customHeight="1" x14ac:dyDescent="0.25">
      <c r="A83" s="2" t="s">
        <v>141</v>
      </c>
      <c r="B83" s="2" t="s">
        <v>142</v>
      </c>
      <c r="C83" s="2">
        <v>2015</v>
      </c>
      <c r="D83" s="2">
        <v>2.7</v>
      </c>
      <c r="E83" s="2">
        <v>3.76</v>
      </c>
      <c r="F83" s="2" t="s">
        <v>650</v>
      </c>
      <c r="G83" s="2" t="s">
        <v>650</v>
      </c>
      <c r="H83" s="2" t="s">
        <v>650</v>
      </c>
      <c r="I83" s="2" t="s">
        <v>650</v>
      </c>
      <c r="J83" s="2" t="s">
        <v>650</v>
      </c>
      <c r="K83" s="2" t="s">
        <v>650</v>
      </c>
      <c r="L83" s="2" t="s">
        <v>651</v>
      </c>
      <c r="M83" s="2" t="s">
        <v>650</v>
      </c>
      <c r="N83" s="2" t="s">
        <v>650</v>
      </c>
      <c r="O83" s="2" t="s">
        <v>650</v>
      </c>
      <c r="P83" s="2" t="s">
        <v>650</v>
      </c>
      <c r="Q83" s="2" t="s">
        <v>650</v>
      </c>
      <c r="R83" s="2" t="s">
        <v>650</v>
      </c>
      <c r="S83" s="2" t="s">
        <v>650</v>
      </c>
      <c r="T83" s="2" t="s">
        <v>650</v>
      </c>
      <c r="U83" s="2">
        <v>3.5</v>
      </c>
      <c r="V83" s="2" t="s">
        <v>650</v>
      </c>
      <c r="W83" s="2" t="s">
        <v>650</v>
      </c>
      <c r="X83" s="2" t="s">
        <v>650</v>
      </c>
      <c r="Y83" s="2">
        <v>0.26</v>
      </c>
      <c r="Z83" s="2" t="s">
        <v>650</v>
      </c>
      <c r="AA83" s="2" t="s">
        <v>650</v>
      </c>
      <c r="AB83" s="2" t="s">
        <v>650</v>
      </c>
      <c r="AC83" s="2" t="s">
        <v>650</v>
      </c>
      <c r="AD83" s="2" t="s">
        <v>650</v>
      </c>
      <c r="AE83" s="2" t="s">
        <v>650</v>
      </c>
      <c r="AF83" s="2" t="s">
        <v>650</v>
      </c>
      <c r="AG83" s="2" t="s">
        <v>650</v>
      </c>
      <c r="AH83" s="2" t="s">
        <v>650</v>
      </c>
      <c r="AI83" s="2" t="s">
        <v>650</v>
      </c>
      <c r="AM83" s="129">
        <f t="shared" si="3"/>
        <v>3.76</v>
      </c>
      <c r="AN83" s="129">
        <f t="shared" si="4"/>
        <v>2.7</v>
      </c>
      <c r="AO83" s="130">
        <f t="shared" si="5"/>
        <v>0.71808510638297884</v>
      </c>
    </row>
    <row r="84" spans="1:41" ht="15" customHeight="1" x14ac:dyDescent="0.25">
      <c r="A84" s="2" t="s">
        <v>141</v>
      </c>
      <c r="B84" s="2" t="s">
        <v>143</v>
      </c>
      <c r="C84" s="2">
        <v>2015</v>
      </c>
      <c r="D84" s="2" t="s">
        <v>650</v>
      </c>
      <c r="E84" s="2">
        <v>12.438000000000001</v>
      </c>
      <c r="F84" s="2" t="s">
        <v>650</v>
      </c>
      <c r="G84" s="2" t="s">
        <v>650</v>
      </c>
      <c r="H84" s="2" t="s">
        <v>650</v>
      </c>
      <c r="I84" s="2" t="s">
        <v>650</v>
      </c>
      <c r="J84" s="2" t="s">
        <v>650</v>
      </c>
      <c r="K84" s="2" t="s">
        <v>650</v>
      </c>
      <c r="L84" s="2" t="s">
        <v>651</v>
      </c>
      <c r="M84" s="2" t="s">
        <v>650</v>
      </c>
      <c r="N84" s="2" t="s">
        <v>650</v>
      </c>
      <c r="O84" s="2" t="s">
        <v>650</v>
      </c>
      <c r="P84" s="2" t="s">
        <v>650</v>
      </c>
      <c r="Q84" s="2" t="s">
        <v>650</v>
      </c>
      <c r="R84" s="2" t="s">
        <v>650</v>
      </c>
      <c r="S84" s="2" t="s">
        <v>650</v>
      </c>
      <c r="T84" s="2" t="s">
        <v>650</v>
      </c>
      <c r="U84" s="2">
        <v>12.278</v>
      </c>
      <c r="V84" s="2" t="s">
        <v>650</v>
      </c>
      <c r="W84" s="2" t="s">
        <v>650</v>
      </c>
      <c r="X84" s="2" t="s">
        <v>650</v>
      </c>
      <c r="Y84" s="2">
        <v>0.16</v>
      </c>
      <c r="Z84" s="2" t="s">
        <v>650</v>
      </c>
      <c r="AA84" s="2" t="s">
        <v>650</v>
      </c>
      <c r="AB84" s="2" t="s">
        <v>650</v>
      </c>
      <c r="AC84" s="2" t="s">
        <v>650</v>
      </c>
      <c r="AD84" s="2" t="s">
        <v>650</v>
      </c>
      <c r="AE84" s="2" t="s">
        <v>650</v>
      </c>
      <c r="AF84" s="2" t="s">
        <v>650</v>
      </c>
      <c r="AG84" s="2" t="s">
        <v>650</v>
      </c>
      <c r="AH84" s="2" t="s">
        <v>650</v>
      </c>
      <c r="AI84" s="2" t="s">
        <v>650</v>
      </c>
      <c r="AM84" s="129">
        <f t="shared" si="3"/>
        <v>12.438000000000001</v>
      </c>
      <c r="AN84" s="129">
        <f t="shared" si="4"/>
        <v>0</v>
      </c>
      <c r="AO84" s="130">
        <f t="shared" si="5"/>
        <v>0</v>
      </c>
    </row>
    <row r="85" spans="1:41" ht="15" customHeight="1" x14ac:dyDescent="0.25">
      <c r="A85" s="2" t="s">
        <v>141</v>
      </c>
      <c r="B85" s="2" t="s">
        <v>144</v>
      </c>
      <c r="C85" s="2">
        <v>2015</v>
      </c>
      <c r="D85" s="2">
        <v>5.3010000000000002</v>
      </c>
      <c r="E85" s="2">
        <v>5.6230000000000002</v>
      </c>
      <c r="F85" s="2" t="s">
        <v>650</v>
      </c>
      <c r="G85" s="2" t="s">
        <v>650</v>
      </c>
      <c r="H85" s="2" t="s">
        <v>650</v>
      </c>
      <c r="I85" s="2" t="s">
        <v>650</v>
      </c>
      <c r="J85" s="2" t="s">
        <v>650</v>
      </c>
      <c r="K85" s="2" t="s">
        <v>650</v>
      </c>
      <c r="L85" s="2" t="s">
        <v>651</v>
      </c>
      <c r="M85" s="2" t="s">
        <v>650</v>
      </c>
      <c r="N85" s="2" t="s">
        <v>650</v>
      </c>
      <c r="O85" s="2" t="s">
        <v>650</v>
      </c>
      <c r="P85" s="2" t="s">
        <v>650</v>
      </c>
      <c r="Q85" s="2" t="s">
        <v>650</v>
      </c>
      <c r="R85" s="2" t="s">
        <v>650</v>
      </c>
      <c r="S85" s="2" t="s">
        <v>650</v>
      </c>
      <c r="T85" s="2">
        <v>5.4649999999999999</v>
      </c>
      <c r="U85" s="2" t="s">
        <v>650</v>
      </c>
      <c r="V85" s="2" t="s">
        <v>650</v>
      </c>
      <c r="W85" s="2" t="s">
        <v>650</v>
      </c>
      <c r="X85" s="2" t="s">
        <v>650</v>
      </c>
      <c r="Y85" s="2" t="s">
        <v>650</v>
      </c>
      <c r="Z85" s="2" t="s">
        <v>650</v>
      </c>
      <c r="AA85" s="2" t="s">
        <v>650</v>
      </c>
      <c r="AB85" s="2" t="s">
        <v>650</v>
      </c>
      <c r="AC85" s="2" t="s">
        <v>650</v>
      </c>
      <c r="AD85" s="2" t="s">
        <v>650</v>
      </c>
      <c r="AE85" s="2" t="s">
        <v>650</v>
      </c>
      <c r="AF85" s="2" t="s">
        <v>650</v>
      </c>
      <c r="AG85" s="2" t="s">
        <v>650</v>
      </c>
      <c r="AH85" s="2">
        <v>0.158</v>
      </c>
      <c r="AI85" s="2">
        <v>0.158</v>
      </c>
      <c r="AM85" s="129">
        <f t="shared" si="3"/>
        <v>5.6230000000000002</v>
      </c>
      <c r="AN85" s="129">
        <f t="shared" si="4"/>
        <v>5.3010000000000002</v>
      </c>
      <c r="AO85" s="130">
        <f t="shared" si="5"/>
        <v>0.94273519473590606</v>
      </c>
    </row>
    <row r="86" spans="1:41" ht="15" customHeight="1" x14ac:dyDescent="0.25">
      <c r="A86" s="2" t="s">
        <v>145</v>
      </c>
      <c r="B86" s="2" t="s">
        <v>146</v>
      </c>
      <c r="C86" s="2">
        <v>2015</v>
      </c>
      <c r="D86" s="2">
        <v>66.86</v>
      </c>
      <c r="E86" s="2">
        <v>74.423000000000002</v>
      </c>
      <c r="F86" s="2" t="s">
        <v>650</v>
      </c>
      <c r="G86" s="2">
        <v>6.0000000000000001E-3</v>
      </c>
      <c r="H86" s="2">
        <v>0</v>
      </c>
      <c r="I86" s="2">
        <v>0</v>
      </c>
      <c r="J86" s="2">
        <v>2.1850000000000001</v>
      </c>
      <c r="K86" s="2" t="s">
        <v>650</v>
      </c>
      <c r="L86" s="2" t="s">
        <v>650</v>
      </c>
      <c r="M86" s="2">
        <v>63.057000000000002</v>
      </c>
      <c r="N86" s="2">
        <v>0</v>
      </c>
      <c r="O86" s="2">
        <v>1.8879999999999999</v>
      </c>
      <c r="P86" s="2">
        <v>0</v>
      </c>
      <c r="Q86" s="2">
        <v>0</v>
      </c>
      <c r="R86" s="2">
        <v>0</v>
      </c>
      <c r="S86" s="2" t="s">
        <v>8</v>
      </c>
      <c r="T86" s="2">
        <v>0</v>
      </c>
      <c r="U86" s="2">
        <v>0</v>
      </c>
      <c r="V86" s="2">
        <v>0</v>
      </c>
      <c r="W86" s="2">
        <v>0</v>
      </c>
      <c r="X86" s="2">
        <v>0</v>
      </c>
      <c r="Y86" s="2">
        <v>2.1859999999999999</v>
      </c>
      <c r="Z86" s="2">
        <v>0</v>
      </c>
      <c r="AA86" s="2">
        <v>0</v>
      </c>
      <c r="AB86" s="2" t="s">
        <v>650</v>
      </c>
      <c r="AC86" s="2" t="s">
        <v>650</v>
      </c>
      <c r="AD86" s="2">
        <v>5.101</v>
      </c>
      <c r="AE86" s="2" t="s">
        <v>650</v>
      </c>
      <c r="AF86" s="2" t="s">
        <v>650</v>
      </c>
      <c r="AG86" s="2" t="s">
        <v>650</v>
      </c>
      <c r="AH86" s="2" t="s">
        <v>650</v>
      </c>
      <c r="AI86" s="2" t="s">
        <v>650</v>
      </c>
      <c r="AM86" s="129">
        <f t="shared" si="3"/>
        <v>74.423000000000002</v>
      </c>
      <c r="AN86" s="129">
        <f t="shared" si="4"/>
        <v>66.86</v>
      </c>
      <c r="AO86" s="130">
        <f t="shared" si="5"/>
        <v>0.89837818953818038</v>
      </c>
    </row>
    <row r="87" spans="1:41" ht="15" customHeight="1" x14ac:dyDescent="0.25">
      <c r="A87" s="2" t="s">
        <v>145</v>
      </c>
      <c r="B87" s="2" t="s">
        <v>147</v>
      </c>
      <c r="C87" s="2">
        <v>2015</v>
      </c>
      <c r="D87" s="2">
        <v>2.2189999999999999</v>
      </c>
      <c r="E87" s="2">
        <v>2.7570000000000001</v>
      </c>
      <c r="F87" s="2" t="s">
        <v>650</v>
      </c>
      <c r="G87" s="2">
        <v>5.2999999999999999E-2</v>
      </c>
      <c r="H87" s="2" t="s">
        <v>650</v>
      </c>
      <c r="I87" s="2" t="s">
        <v>650</v>
      </c>
      <c r="J87" s="2" t="s">
        <v>650</v>
      </c>
      <c r="K87" s="2" t="s">
        <v>650</v>
      </c>
      <c r="L87" s="2" t="s">
        <v>661</v>
      </c>
      <c r="M87" s="2" t="s">
        <v>650</v>
      </c>
      <c r="N87" s="2" t="s">
        <v>650</v>
      </c>
      <c r="O87" s="2" t="s">
        <v>650</v>
      </c>
      <c r="P87" s="2" t="s">
        <v>650</v>
      </c>
      <c r="Q87" s="2" t="s">
        <v>650</v>
      </c>
      <c r="R87" s="2" t="s">
        <v>650</v>
      </c>
      <c r="S87" s="2" t="s">
        <v>650</v>
      </c>
      <c r="T87" s="2">
        <v>2.7040000000000002</v>
      </c>
      <c r="U87" s="2" t="s">
        <v>650</v>
      </c>
      <c r="V87" s="2" t="s">
        <v>650</v>
      </c>
      <c r="W87" s="2" t="s">
        <v>650</v>
      </c>
      <c r="X87" s="2" t="s">
        <v>650</v>
      </c>
      <c r="Y87" s="2" t="s">
        <v>650</v>
      </c>
      <c r="Z87" s="2" t="s">
        <v>650</v>
      </c>
      <c r="AA87" s="2" t="s">
        <v>650</v>
      </c>
      <c r="AB87" s="2" t="s">
        <v>650</v>
      </c>
      <c r="AC87" s="2" t="s">
        <v>650</v>
      </c>
      <c r="AD87" s="2" t="s">
        <v>650</v>
      </c>
      <c r="AE87" s="2" t="s">
        <v>650</v>
      </c>
      <c r="AF87" s="2" t="s">
        <v>650</v>
      </c>
      <c r="AG87" s="2" t="s">
        <v>650</v>
      </c>
      <c r="AH87" s="2" t="s">
        <v>650</v>
      </c>
      <c r="AI87" s="2" t="s">
        <v>650</v>
      </c>
      <c r="AM87" s="129">
        <f t="shared" si="3"/>
        <v>2.7570000000000001</v>
      </c>
      <c r="AN87" s="129">
        <f t="shared" si="4"/>
        <v>2.2189999999999999</v>
      </c>
      <c r="AO87" s="130">
        <f t="shared" si="5"/>
        <v>0.80486035545883194</v>
      </c>
    </row>
    <row r="88" spans="1:41" ht="15" customHeight="1" x14ac:dyDescent="0.25">
      <c r="A88" s="2" t="s">
        <v>145</v>
      </c>
      <c r="B88" s="2" t="s">
        <v>148</v>
      </c>
      <c r="C88" s="2">
        <v>2015</v>
      </c>
      <c r="D88" s="2">
        <v>3.6890000000000001</v>
      </c>
      <c r="E88" s="2">
        <v>4.0289999999999999</v>
      </c>
      <c r="F88" s="2" t="s">
        <v>650</v>
      </c>
      <c r="G88" s="2">
        <v>5.7000000000000002E-2</v>
      </c>
      <c r="H88" s="2" t="s">
        <v>650</v>
      </c>
      <c r="I88" s="2" t="s">
        <v>650</v>
      </c>
      <c r="J88" s="2" t="s">
        <v>650</v>
      </c>
      <c r="K88" s="2" t="s">
        <v>650</v>
      </c>
      <c r="L88" s="2" t="s">
        <v>662</v>
      </c>
      <c r="M88" s="2" t="s">
        <v>650</v>
      </c>
      <c r="N88" s="2" t="s">
        <v>650</v>
      </c>
      <c r="O88" s="2" t="s">
        <v>650</v>
      </c>
      <c r="P88" s="2" t="s">
        <v>650</v>
      </c>
      <c r="Q88" s="2" t="s">
        <v>650</v>
      </c>
      <c r="R88" s="2" t="s">
        <v>650</v>
      </c>
      <c r="S88" s="2" t="s">
        <v>650</v>
      </c>
      <c r="T88" s="2">
        <v>3.972</v>
      </c>
      <c r="U88" s="2" t="s">
        <v>650</v>
      </c>
      <c r="V88" s="2" t="s">
        <v>650</v>
      </c>
      <c r="W88" s="2" t="s">
        <v>650</v>
      </c>
      <c r="X88" s="2" t="s">
        <v>650</v>
      </c>
      <c r="Y88" s="2" t="s">
        <v>650</v>
      </c>
      <c r="Z88" s="2" t="s">
        <v>650</v>
      </c>
      <c r="AA88" s="2" t="s">
        <v>650</v>
      </c>
      <c r="AB88" s="2" t="s">
        <v>650</v>
      </c>
      <c r="AC88" s="2" t="s">
        <v>650</v>
      </c>
      <c r="AD88" s="2" t="s">
        <v>650</v>
      </c>
      <c r="AE88" s="2" t="s">
        <v>650</v>
      </c>
      <c r="AF88" s="2" t="s">
        <v>650</v>
      </c>
      <c r="AG88" s="2" t="s">
        <v>650</v>
      </c>
      <c r="AH88" s="2" t="s">
        <v>650</v>
      </c>
      <c r="AI88" s="2" t="s">
        <v>650</v>
      </c>
      <c r="AM88" s="129">
        <f t="shared" si="3"/>
        <v>4.0289999999999999</v>
      </c>
      <c r="AN88" s="129">
        <f t="shared" si="4"/>
        <v>3.6890000000000001</v>
      </c>
      <c r="AO88" s="130">
        <f t="shared" si="5"/>
        <v>0.91561181434599159</v>
      </c>
    </row>
    <row r="89" spans="1:41" ht="15" customHeight="1" x14ac:dyDescent="0.25">
      <c r="A89" s="2" t="s">
        <v>149</v>
      </c>
      <c r="B89" s="2" t="s">
        <v>150</v>
      </c>
      <c r="C89" s="2">
        <v>2015</v>
      </c>
      <c r="D89" s="2">
        <v>5.23</v>
      </c>
      <c r="E89" s="2">
        <v>5.34</v>
      </c>
      <c r="F89" s="2" t="s">
        <v>650</v>
      </c>
      <c r="G89" s="2">
        <v>0.11</v>
      </c>
      <c r="H89" s="2" t="s">
        <v>650</v>
      </c>
      <c r="I89" s="2" t="s">
        <v>650</v>
      </c>
      <c r="J89" s="2" t="s">
        <v>650</v>
      </c>
      <c r="K89" s="2" t="s">
        <v>650</v>
      </c>
      <c r="L89" s="2" t="s">
        <v>651</v>
      </c>
      <c r="M89" s="2" t="s">
        <v>650</v>
      </c>
      <c r="N89" s="2" t="s">
        <v>650</v>
      </c>
      <c r="O89" s="2" t="s">
        <v>650</v>
      </c>
      <c r="P89" s="2" t="s">
        <v>650</v>
      </c>
      <c r="Q89" s="2" t="s">
        <v>650</v>
      </c>
      <c r="R89" s="2" t="s">
        <v>650</v>
      </c>
      <c r="S89" s="2" t="s">
        <v>650</v>
      </c>
      <c r="T89" s="2">
        <v>5.23</v>
      </c>
      <c r="U89" s="2" t="s">
        <v>650</v>
      </c>
      <c r="V89" s="2" t="s">
        <v>650</v>
      </c>
      <c r="W89" s="2" t="s">
        <v>650</v>
      </c>
      <c r="X89" s="2" t="s">
        <v>650</v>
      </c>
      <c r="Y89" s="2" t="s">
        <v>650</v>
      </c>
      <c r="Z89" s="2" t="s">
        <v>650</v>
      </c>
      <c r="AA89" s="2" t="s">
        <v>650</v>
      </c>
      <c r="AB89" s="2" t="s">
        <v>650</v>
      </c>
      <c r="AC89" s="2" t="s">
        <v>650</v>
      </c>
      <c r="AD89" s="2" t="s">
        <v>650</v>
      </c>
      <c r="AE89" s="2" t="s">
        <v>650</v>
      </c>
      <c r="AF89" s="2" t="s">
        <v>650</v>
      </c>
      <c r="AG89" s="2" t="s">
        <v>650</v>
      </c>
      <c r="AH89" s="2" t="s">
        <v>650</v>
      </c>
      <c r="AI89" s="2" t="s">
        <v>650</v>
      </c>
      <c r="AM89" s="129">
        <f t="shared" si="3"/>
        <v>5.3400000000000007</v>
      </c>
      <c r="AN89" s="129">
        <f t="shared" si="4"/>
        <v>5.23</v>
      </c>
      <c r="AO89" s="130">
        <f t="shared" si="5"/>
        <v>0.97940074906367036</v>
      </c>
    </row>
    <row r="90" spans="1:41" ht="15" customHeight="1" x14ac:dyDescent="0.25">
      <c r="A90" s="2" t="s">
        <v>149</v>
      </c>
      <c r="B90" s="2" t="s">
        <v>151</v>
      </c>
      <c r="C90" s="2">
        <v>2015</v>
      </c>
      <c r="D90" s="2">
        <v>7.29</v>
      </c>
      <c r="E90" s="2">
        <v>9.0399999999999991</v>
      </c>
      <c r="F90" s="2" t="s">
        <v>650</v>
      </c>
      <c r="G90" s="2">
        <v>0.74</v>
      </c>
      <c r="H90" s="2" t="s">
        <v>650</v>
      </c>
      <c r="I90" s="2" t="s">
        <v>650</v>
      </c>
      <c r="J90" s="2" t="s">
        <v>650</v>
      </c>
      <c r="K90" s="2">
        <v>1.48</v>
      </c>
      <c r="L90" s="2" t="s">
        <v>663</v>
      </c>
      <c r="M90" s="2" t="s">
        <v>650</v>
      </c>
      <c r="N90" s="2" t="s">
        <v>650</v>
      </c>
      <c r="O90" s="2" t="s">
        <v>650</v>
      </c>
      <c r="P90" s="2" t="s">
        <v>650</v>
      </c>
      <c r="Q90" s="2" t="s">
        <v>650</v>
      </c>
      <c r="R90" s="2" t="s">
        <v>650</v>
      </c>
      <c r="S90" s="2" t="s">
        <v>650</v>
      </c>
      <c r="T90" s="2">
        <v>6.12</v>
      </c>
      <c r="U90" s="2" t="s">
        <v>650</v>
      </c>
      <c r="V90" s="2" t="s">
        <v>650</v>
      </c>
      <c r="W90" s="2" t="s">
        <v>650</v>
      </c>
      <c r="X90" s="2" t="s">
        <v>650</v>
      </c>
      <c r="Y90" s="2" t="s">
        <v>650</v>
      </c>
      <c r="Z90" s="2" t="s">
        <v>650</v>
      </c>
      <c r="AA90" s="2" t="s">
        <v>650</v>
      </c>
      <c r="AB90" s="2" t="s">
        <v>650</v>
      </c>
      <c r="AC90" s="2">
        <v>0.7</v>
      </c>
      <c r="AD90" s="2" t="s">
        <v>650</v>
      </c>
      <c r="AE90" s="2" t="s">
        <v>650</v>
      </c>
      <c r="AF90" s="2" t="s">
        <v>650</v>
      </c>
      <c r="AG90" s="2" t="s">
        <v>650</v>
      </c>
      <c r="AH90" s="2" t="s">
        <v>650</v>
      </c>
      <c r="AI90" s="2" t="s">
        <v>650</v>
      </c>
      <c r="AM90" s="129">
        <f t="shared" si="3"/>
        <v>9.0399999999999991</v>
      </c>
      <c r="AN90" s="129">
        <f t="shared" si="4"/>
        <v>7.29</v>
      </c>
      <c r="AO90" s="130">
        <f t="shared" si="5"/>
        <v>0.80641592920353988</v>
      </c>
    </row>
    <row r="91" spans="1:41" ht="15" customHeight="1" x14ac:dyDescent="0.25">
      <c r="A91" s="2" t="s">
        <v>149</v>
      </c>
      <c r="B91" s="2" t="s">
        <v>152</v>
      </c>
      <c r="C91" s="2">
        <v>2015</v>
      </c>
      <c r="D91" s="2">
        <v>5.18</v>
      </c>
      <c r="E91" s="2">
        <v>5.24</v>
      </c>
      <c r="F91" s="2" t="s">
        <v>650</v>
      </c>
      <c r="G91" s="2">
        <v>0.14000000000000001</v>
      </c>
      <c r="H91" s="2" t="s">
        <v>650</v>
      </c>
      <c r="I91" s="2" t="s">
        <v>650</v>
      </c>
      <c r="J91" s="2" t="s">
        <v>650</v>
      </c>
      <c r="K91" s="2" t="s">
        <v>650</v>
      </c>
      <c r="L91" s="2" t="s">
        <v>651</v>
      </c>
      <c r="M91" s="2" t="s">
        <v>650</v>
      </c>
      <c r="N91" s="2" t="s">
        <v>650</v>
      </c>
      <c r="O91" s="2" t="s">
        <v>650</v>
      </c>
      <c r="P91" s="2" t="s">
        <v>650</v>
      </c>
      <c r="Q91" s="2" t="s">
        <v>650</v>
      </c>
      <c r="R91" s="2" t="s">
        <v>650</v>
      </c>
      <c r="S91" s="2" t="s">
        <v>650</v>
      </c>
      <c r="T91" s="2">
        <v>5.0999999999999996</v>
      </c>
      <c r="U91" s="2" t="s">
        <v>650</v>
      </c>
      <c r="V91" s="2" t="s">
        <v>650</v>
      </c>
      <c r="W91" s="2" t="s">
        <v>650</v>
      </c>
      <c r="X91" s="2" t="s">
        <v>650</v>
      </c>
      <c r="Y91" s="2" t="s">
        <v>650</v>
      </c>
      <c r="Z91" s="2" t="s">
        <v>650</v>
      </c>
      <c r="AA91" s="2" t="s">
        <v>650</v>
      </c>
      <c r="AB91" s="2" t="s">
        <v>650</v>
      </c>
      <c r="AC91" s="2" t="s">
        <v>650</v>
      </c>
      <c r="AD91" s="2" t="s">
        <v>650</v>
      </c>
      <c r="AE91" s="2" t="s">
        <v>650</v>
      </c>
      <c r="AF91" s="2" t="s">
        <v>650</v>
      </c>
      <c r="AG91" s="2" t="s">
        <v>650</v>
      </c>
      <c r="AH91" s="2" t="s">
        <v>650</v>
      </c>
      <c r="AI91" s="2" t="s">
        <v>650</v>
      </c>
      <c r="AM91" s="129">
        <f t="shared" si="3"/>
        <v>5.2399999999999993</v>
      </c>
      <c r="AN91" s="129">
        <f t="shared" si="4"/>
        <v>5.18</v>
      </c>
      <c r="AO91" s="130">
        <f t="shared" si="5"/>
        <v>0.98854961832061072</v>
      </c>
    </row>
    <row r="92" spans="1:41" ht="15" customHeight="1" x14ac:dyDescent="0.25">
      <c r="A92" s="2" t="s">
        <v>149</v>
      </c>
      <c r="B92" s="2" t="s">
        <v>153</v>
      </c>
      <c r="C92" s="2">
        <v>2015</v>
      </c>
      <c r="D92" s="2">
        <v>5.62</v>
      </c>
      <c r="E92" s="2">
        <v>6.08</v>
      </c>
      <c r="F92" s="2" t="s">
        <v>650</v>
      </c>
      <c r="G92" s="2">
        <v>0.08</v>
      </c>
      <c r="H92" s="2" t="s">
        <v>650</v>
      </c>
      <c r="I92" s="2" t="s">
        <v>650</v>
      </c>
      <c r="J92" s="2" t="s">
        <v>650</v>
      </c>
      <c r="K92" s="2" t="s">
        <v>650</v>
      </c>
      <c r="L92" s="2" t="s">
        <v>651</v>
      </c>
      <c r="M92" s="2" t="s">
        <v>650</v>
      </c>
      <c r="N92" s="2" t="s">
        <v>650</v>
      </c>
      <c r="O92" s="2" t="s">
        <v>650</v>
      </c>
      <c r="P92" s="2" t="s">
        <v>650</v>
      </c>
      <c r="Q92" s="2" t="s">
        <v>650</v>
      </c>
      <c r="R92" s="2" t="s">
        <v>650</v>
      </c>
      <c r="S92" s="2" t="s">
        <v>650</v>
      </c>
      <c r="T92" s="2">
        <v>6</v>
      </c>
      <c r="U92" s="2" t="s">
        <v>650</v>
      </c>
      <c r="V92" s="2" t="s">
        <v>650</v>
      </c>
      <c r="W92" s="2" t="s">
        <v>650</v>
      </c>
      <c r="X92" s="2" t="s">
        <v>650</v>
      </c>
      <c r="Y92" s="2" t="s">
        <v>650</v>
      </c>
      <c r="Z92" s="2" t="s">
        <v>650</v>
      </c>
      <c r="AA92" s="2" t="s">
        <v>650</v>
      </c>
      <c r="AB92" s="2" t="s">
        <v>650</v>
      </c>
      <c r="AC92" s="2" t="s">
        <v>650</v>
      </c>
      <c r="AD92" s="2" t="s">
        <v>650</v>
      </c>
      <c r="AE92" s="2" t="s">
        <v>650</v>
      </c>
      <c r="AF92" s="2" t="s">
        <v>650</v>
      </c>
      <c r="AG92" s="2" t="s">
        <v>650</v>
      </c>
      <c r="AH92" s="2" t="s">
        <v>650</v>
      </c>
      <c r="AI92" s="2" t="s">
        <v>650</v>
      </c>
      <c r="AM92" s="129">
        <f t="shared" si="3"/>
        <v>6.08</v>
      </c>
      <c r="AN92" s="129">
        <f t="shared" si="4"/>
        <v>5.62</v>
      </c>
      <c r="AO92" s="130">
        <f t="shared" si="5"/>
        <v>0.92434210526315785</v>
      </c>
    </row>
    <row r="93" spans="1:41" ht="15" customHeight="1" x14ac:dyDescent="0.25">
      <c r="A93" s="2" t="s">
        <v>154</v>
      </c>
      <c r="B93" s="2" t="s">
        <v>155</v>
      </c>
      <c r="C93" s="2">
        <v>2015</v>
      </c>
      <c r="D93" s="2">
        <v>124.6</v>
      </c>
      <c r="E93" s="2">
        <v>121.9</v>
      </c>
      <c r="F93" s="2" t="s">
        <v>650</v>
      </c>
      <c r="G93" s="2">
        <v>6.5</v>
      </c>
      <c r="H93" s="2" t="s">
        <v>650</v>
      </c>
      <c r="I93" s="2" t="s">
        <v>650</v>
      </c>
      <c r="J93" s="2" t="s">
        <v>650</v>
      </c>
      <c r="K93" s="2" t="s">
        <v>650</v>
      </c>
      <c r="L93" s="2" t="s">
        <v>651</v>
      </c>
      <c r="M93" s="2">
        <v>43.6</v>
      </c>
      <c r="N93" s="2" t="s">
        <v>650</v>
      </c>
      <c r="O93" s="2" t="s">
        <v>650</v>
      </c>
      <c r="P93" s="2" t="s">
        <v>650</v>
      </c>
      <c r="Q93" s="2" t="s">
        <v>650</v>
      </c>
      <c r="R93" s="2" t="s">
        <v>650</v>
      </c>
      <c r="S93" s="2" t="s">
        <v>650</v>
      </c>
      <c r="T93" s="2" t="s">
        <v>650</v>
      </c>
      <c r="U93" s="2" t="s">
        <v>650</v>
      </c>
      <c r="V93" s="2" t="s">
        <v>650</v>
      </c>
      <c r="W93" s="2">
        <v>6.3</v>
      </c>
      <c r="X93" s="2" t="s">
        <v>650</v>
      </c>
      <c r="Y93" s="2">
        <v>5.4</v>
      </c>
      <c r="Z93" s="2" t="s">
        <v>650</v>
      </c>
      <c r="AA93" s="2" t="s">
        <v>650</v>
      </c>
      <c r="AB93" s="2">
        <v>60.1</v>
      </c>
      <c r="AC93" s="2" t="s">
        <v>650</v>
      </c>
      <c r="AD93" s="2" t="s">
        <v>650</v>
      </c>
      <c r="AE93" s="2" t="s">
        <v>650</v>
      </c>
      <c r="AF93" s="2" t="s">
        <v>650</v>
      </c>
      <c r="AG93" s="2" t="s">
        <v>650</v>
      </c>
      <c r="AH93" s="2" t="s">
        <v>650</v>
      </c>
      <c r="AI93" s="2" t="s">
        <v>650</v>
      </c>
      <c r="AM93" s="129">
        <f t="shared" si="3"/>
        <v>121.9</v>
      </c>
      <c r="AN93" s="129">
        <f t="shared" si="4"/>
        <v>124.6</v>
      </c>
      <c r="AO93" s="130">
        <f t="shared" si="5"/>
        <v>1.0221493027071369</v>
      </c>
    </row>
    <row r="94" spans="1:41"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c r="W94" s="2" t="s">
        <v>651</v>
      </c>
      <c r="X94" s="2" t="s">
        <v>651</v>
      </c>
      <c r="Y94" s="2" t="s">
        <v>651</v>
      </c>
      <c r="Z94" s="2" t="s">
        <v>651</v>
      </c>
      <c r="AA94" s="2" t="s">
        <v>651</v>
      </c>
      <c r="AB94" s="2" t="s">
        <v>651</v>
      </c>
      <c r="AC94" s="2" t="s">
        <v>651</v>
      </c>
      <c r="AD94" s="2" t="s">
        <v>651</v>
      </c>
      <c r="AE94" s="2" t="s">
        <v>651</v>
      </c>
      <c r="AF94" s="2" t="s">
        <v>651</v>
      </c>
      <c r="AG94" s="2" t="s">
        <v>651</v>
      </c>
      <c r="AH94" s="2" t="s">
        <v>651</v>
      </c>
      <c r="AI94" s="2" t="s">
        <v>651</v>
      </c>
      <c r="AM94" s="129">
        <f t="shared" si="3"/>
        <v>0</v>
      </c>
      <c r="AN94" s="129">
        <f t="shared" si="4"/>
        <v>0</v>
      </c>
      <c r="AO94" s="130" t="str">
        <f t="shared" si="5"/>
        <v/>
      </c>
    </row>
    <row r="95" spans="1:41"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c r="W95" s="2" t="s">
        <v>651</v>
      </c>
      <c r="X95" s="2" t="s">
        <v>651</v>
      </c>
      <c r="Y95" s="2" t="s">
        <v>651</v>
      </c>
      <c r="Z95" s="2" t="s">
        <v>651</v>
      </c>
      <c r="AA95" s="2" t="s">
        <v>651</v>
      </c>
      <c r="AB95" s="2" t="s">
        <v>651</v>
      </c>
      <c r="AC95" s="2" t="s">
        <v>651</v>
      </c>
      <c r="AD95" s="2" t="s">
        <v>651</v>
      </c>
      <c r="AE95" s="2" t="s">
        <v>651</v>
      </c>
      <c r="AF95" s="2" t="s">
        <v>651</v>
      </c>
      <c r="AG95" s="2" t="s">
        <v>651</v>
      </c>
      <c r="AH95" s="2" t="s">
        <v>651</v>
      </c>
      <c r="AI95" s="2" t="s">
        <v>651</v>
      </c>
      <c r="AM95" s="129">
        <f t="shared" si="3"/>
        <v>0</v>
      </c>
      <c r="AN95" s="129">
        <f t="shared" si="4"/>
        <v>0</v>
      </c>
      <c r="AO95" s="130" t="str">
        <f t="shared" si="5"/>
        <v/>
      </c>
    </row>
    <row r="96" spans="1:41"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c r="W96" s="2" t="s">
        <v>651</v>
      </c>
      <c r="X96" s="2" t="s">
        <v>651</v>
      </c>
      <c r="Y96" s="2" t="s">
        <v>651</v>
      </c>
      <c r="Z96" s="2" t="s">
        <v>651</v>
      </c>
      <c r="AA96" s="2" t="s">
        <v>651</v>
      </c>
      <c r="AB96" s="2" t="s">
        <v>651</v>
      </c>
      <c r="AC96" s="2" t="s">
        <v>651</v>
      </c>
      <c r="AD96" s="2" t="s">
        <v>651</v>
      </c>
      <c r="AE96" s="2" t="s">
        <v>651</v>
      </c>
      <c r="AF96" s="2" t="s">
        <v>651</v>
      </c>
      <c r="AG96" s="2" t="s">
        <v>651</v>
      </c>
      <c r="AH96" s="2" t="s">
        <v>651</v>
      </c>
      <c r="AI96" s="2" t="s">
        <v>651</v>
      </c>
      <c r="AM96" s="129">
        <f t="shared" si="3"/>
        <v>0</v>
      </c>
      <c r="AN96" s="129">
        <f t="shared" si="4"/>
        <v>0</v>
      </c>
      <c r="AO96" s="130" t="str">
        <f t="shared" si="5"/>
        <v/>
      </c>
    </row>
    <row r="97" spans="1:41"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c r="W97" s="2" t="s">
        <v>651</v>
      </c>
      <c r="X97" s="2" t="s">
        <v>651</v>
      </c>
      <c r="Y97" s="2" t="s">
        <v>651</v>
      </c>
      <c r="Z97" s="2" t="s">
        <v>651</v>
      </c>
      <c r="AA97" s="2" t="s">
        <v>651</v>
      </c>
      <c r="AB97" s="2" t="s">
        <v>651</v>
      </c>
      <c r="AC97" s="2" t="s">
        <v>651</v>
      </c>
      <c r="AD97" s="2" t="s">
        <v>651</v>
      </c>
      <c r="AE97" s="2" t="s">
        <v>651</v>
      </c>
      <c r="AF97" s="2" t="s">
        <v>651</v>
      </c>
      <c r="AG97" s="2" t="s">
        <v>651</v>
      </c>
      <c r="AH97" s="2" t="s">
        <v>651</v>
      </c>
      <c r="AI97" s="2" t="s">
        <v>651</v>
      </c>
      <c r="AM97" s="129">
        <f t="shared" si="3"/>
        <v>0</v>
      </c>
      <c r="AN97" s="129">
        <f t="shared" si="4"/>
        <v>0</v>
      </c>
      <c r="AO97" s="130" t="str">
        <f t="shared" si="5"/>
        <v/>
      </c>
    </row>
    <row r="98" spans="1:41"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c r="W98" s="2" t="s">
        <v>651</v>
      </c>
      <c r="X98" s="2" t="s">
        <v>651</v>
      </c>
      <c r="Y98" s="2" t="s">
        <v>651</v>
      </c>
      <c r="Z98" s="2" t="s">
        <v>651</v>
      </c>
      <c r="AA98" s="2" t="s">
        <v>651</v>
      </c>
      <c r="AB98" s="2" t="s">
        <v>651</v>
      </c>
      <c r="AC98" s="2" t="s">
        <v>651</v>
      </c>
      <c r="AD98" s="2" t="s">
        <v>651</v>
      </c>
      <c r="AE98" s="2" t="s">
        <v>651</v>
      </c>
      <c r="AF98" s="2" t="s">
        <v>651</v>
      </c>
      <c r="AG98" s="2" t="s">
        <v>651</v>
      </c>
      <c r="AH98" s="2" t="s">
        <v>651</v>
      </c>
      <c r="AI98" s="2" t="s">
        <v>651</v>
      </c>
      <c r="AM98" s="129">
        <f t="shared" si="3"/>
        <v>0</v>
      </c>
      <c r="AN98" s="129">
        <f t="shared" si="4"/>
        <v>0</v>
      </c>
      <c r="AO98" s="130" t="str">
        <f t="shared" si="5"/>
        <v/>
      </c>
    </row>
    <row r="99" spans="1:41" ht="15" customHeight="1" x14ac:dyDescent="0.25">
      <c r="A99" s="2" t="s">
        <v>162</v>
      </c>
      <c r="B99" s="2" t="s">
        <v>166</v>
      </c>
      <c r="C99" s="2">
        <v>2015</v>
      </c>
      <c r="D99" s="280">
        <v>4454.8689999999997</v>
      </c>
      <c r="E99" s="280">
        <v>4596.05</v>
      </c>
      <c r="F99" s="280">
        <v>0.153</v>
      </c>
      <c r="G99" s="280">
        <v>22.173999999999999</v>
      </c>
      <c r="H99" s="280">
        <v>0</v>
      </c>
      <c r="I99" s="280">
        <v>52.503</v>
      </c>
      <c r="J99" s="280">
        <v>0</v>
      </c>
      <c r="K99" s="280">
        <v>0</v>
      </c>
      <c r="L99" s="280" t="s">
        <v>651</v>
      </c>
      <c r="M99" s="280">
        <v>245.90600000000001</v>
      </c>
      <c r="N99" s="280">
        <v>7.4409999999999998</v>
      </c>
      <c r="O99" s="280">
        <v>4.0380000000000003</v>
      </c>
      <c r="P99" s="280">
        <v>12.547000000000001</v>
      </c>
      <c r="Q99" s="280">
        <v>0.248</v>
      </c>
      <c r="R99" s="280">
        <v>7.0179999999999998</v>
      </c>
      <c r="S99" s="280" t="s">
        <v>650</v>
      </c>
      <c r="T99" s="280">
        <v>268.39999999999998</v>
      </c>
      <c r="U99" s="280">
        <v>0</v>
      </c>
      <c r="V99" s="280">
        <v>0</v>
      </c>
      <c r="W99" s="280">
        <v>250.346</v>
      </c>
      <c r="X99" s="280">
        <v>67.989999999999995</v>
      </c>
      <c r="Y99" s="280">
        <v>227.38399999999999</v>
      </c>
      <c r="Z99" s="280">
        <v>0</v>
      </c>
      <c r="AA99" s="280">
        <v>117.026</v>
      </c>
      <c r="AB99" s="280">
        <v>1138.3610000000001</v>
      </c>
      <c r="AC99" s="280">
        <v>7.0000000000000001E-3</v>
      </c>
      <c r="AD99" s="280">
        <v>69.450999999999993</v>
      </c>
      <c r="AE99" s="280">
        <v>2047.019</v>
      </c>
      <c r="AF99" s="280" t="s">
        <v>653</v>
      </c>
      <c r="AG99" s="280">
        <v>606.95500000000004</v>
      </c>
      <c r="AH99" s="280">
        <v>58.037999999999997</v>
      </c>
      <c r="AI99" s="280">
        <v>58.037999999999997</v>
      </c>
      <c r="AJ99" s="285" t="s">
        <v>1291</v>
      </c>
      <c r="AM99" s="129">
        <f t="shared" si="3"/>
        <v>4596.0499999999993</v>
      </c>
      <c r="AN99" s="129">
        <f t="shared" si="4"/>
        <v>4454.8689999999997</v>
      </c>
      <c r="AO99" s="130">
        <f t="shared" si="5"/>
        <v>0.96928210093449818</v>
      </c>
    </row>
    <row r="100" spans="1:41"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c r="W100" s="2" t="s">
        <v>651</v>
      </c>
      <c r="X100" s="2" t="s">
        <v>651</v>
      </c>
      <c r="Y100" s="2" t="s">
        <v>651</v>
      </c>
      <c r="Z100" s="2" t="s">
        <v>651</v>
      </c>
      <c r="AA100" s="2" t="s">
        <v>651</v>
      </c>
      <c r="AB100" s="2" t="s">
        <v>651</v>
      </c>
      <c r="AC100" s="2" t="s">
        <v>651</v>
      </c>
      <c r="AD100" s="2" t="s">
        <v>651</v>
      </c>
      <c r="AE100" s="2" t="s">
        <v>651</v>
      </c>
      <c r="AF100" s="2" t="s">
        <v>651</v>
      </c>
      <c r="AG100" s="2" t="s">
        <v>651</v>
      </c>
      <c r="AH100" s="2" t="s">
        <v>651</v>
      </c>
      <c r="AI100" s="2" t="s">
        <v>651</v>
      </c>
      <c r="AM100" s="129">
        <f t="shared" si="3"/>
        <v>0</v>
      </c>
      <c r="AN100" s="129">
        <f t="shared" si="4"/>
        <v>0</v>
      </c>
      <c r="AO100" s="130" t="str">
        <f t="shared" si="5"/>
        <v/>
      </c>
    </row>
    <row r="101" spans="1:41"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c r="W101" s="2" t="s">
        <v>651</v>
      </c>
      <c r="X101" s="2" t="s">
        <v>651</v>
      </c>
      <c r="Y101" s="2" t="s">
        <v>651</v>
      </c>
      <c r="Z101" s="2" t="s">
        <v>651</v>
      </c>
      <c r="AA101" s="2" t="s">
        <v>651</v>
      </c>
      <c r="AB101" s="2" t="s">
        <v>651</v>
      </c>
      <c r="AC101" s="2" t="s">
        <v>651</v>
      </c>
      <c r="AD101" s="2" t="s">
        <v>651</v>
      </c>
      <c r="AE101" s="2" t="s">
        <v>651</v>
      </c>
      <c r="AF101" s="2" t="s">
        <v>651</v>
      </c>
      <c r="AG101" s="2" t="s">
        <v>651</v>
      </c>
      <c r="AH101" s="2" t="s">
        <v>651</v>
      </c>
      <c r="AI101" s="2" t="s">
        <v>651</v>
      </c>
      <c r="AM101" s="129">
        <f t="shared" si="3"/>
        <v>0</v>
      </c>
      <c r="AN101" s="129">
        <f t="shared" si="4"/>
        <v>0</v>
      </c>
      <c r="AO101" s="130" t="str">
        <f t="shared" si="5"/>
        <v/>
      </c>
    </row>
    <row r="102" spans="1:41"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c r="W102" s="2" t="s">
        <v>651</v>
      </c>
      <c r="X102" s="2" t="s">
        <v>651</v>
      </c>
      <c r="Y102" s="2" t="s">
        <v>651</v>
      </c>
      <c r="Z102" s="2" t="s">
        <v>651</v>
      </c>
      <c r="AA102" s="2" t="s">
        <v>651</v>
      </c>
      <c r="AB102" s="2" t="s">
        <v>651</v>
      </c>
      <c r="AC102" s="2" t="s">
        <v>651</v>
      </c>
      <c r="AD102" s="2" t="s">
        <v>651</v>
      </c>
      <c r="AE102" s="2" t="s">
        <v>651</v>
      </c>
      <c r="AF102" s="2" t="s">
        <v>651</v>
      </c>
      <c r="AG102" s="2" t="s">
        <v>651</v>
      </c>
      <c r="AH102" s="2" t="s">
        <v>651</v>
      </c>
      <c r="AI102" s="2" t="s">
        <v>651</v>
      </c>
      <c r="AM102" s="129">
        <f t="shared" si="3"/>
        <v>0</v>
      </c>
      <c r="AN102" s="129">
        <f t="shared" si="4"/>
        <v>0</v>
      </c>
      <c r="AO102" s="130" t="str">
        <f t="shared" si="5"/>
        <v/>
      </c>
    </row>
    <row r="103" spans="1:41" ht="15" customHeight="1" x14ac:dyDescent="0.25">
      <c r="A103" s="2" t="s">
        <v>162</v>
      </c>
      <c r="B103" s="2" t="s">
        <v>170</v>
      </c>
      <c r="C103" s="2">
        <v>2015</v>
      </c>
      <c r="D103" s="2">
        <v>54.926000000000002</v>
      </c>
      <c r="E103" s="2">
        <v>62.226999999999997</v>
      </c>
      <c r="F103" s="2" t="s">
        <v>650</v>
      </c>
      <c r="G103" s="2">
        <v>6.3860000000000001</v>
      </c>
      <c r="H103" s="2" t="s">
        <v>650</v>
      </c>
      <c r="I103" s="2" t="s">
        <v>650</v>
      </c>
      <c r="J103" s="2" t="s">
        <v>650</v>
      </c>
      <c r="K103" s="2" t="s">
        <v>650</v>
      </c>
      <c r="L103" s="2" t="s">
        <v>651</v>
      </c>
      <c r="M103" s="2" t="s">
        <v>650</v>
      </c>
      <c r="N103" s="2" t="s">
        <v>650</v>
      </c>
      <c r="O103" s="2" t="s">
        <v>650</v>
      </c>
      <c r="P103" s="2" t="s">
        <v>650</v>
      </c>
      <c r="Q103" s="2" t="s">
        <v>650</v>
      </c>
      <c r="R103" s="2" t="s">
        <v>650</v>
      </c>
      <c r="S103" s="2" t="s">
        <v>650</v>
      </c>
      <c r="T103" s="2" t="s">
        <v>650</v>
      </c>
      <c r="U103" s="2" t="s">
        <v>650</v>
      </c>
      <c r="V103" s="2" t="s">
        <v>650</v>
      </c>
      <c r="W103" s="2" t="s">
        <v>650</v>
      </c>
      <c r="X103" s="2" t="s">
        <v>650</v>
      </c>
      <c r="Y103" s="2">
        <v>54.094999999999999</v>
      </c>
      <c r="Z103" s="2" t="s">
        <v>650</v>
      </c>
      <c r="AA103" s="2" t="s">
        <v>650</v>
      </c>
      <c r="AB103" s="2" t="s">
        <v>650</v>
      </c>
      <c r="AC103" s="2">
        <v>1.746</v>
      </c>
      <c r="AD103" s="2" t="s">
        <v>650</v>
      </c>
      <c r="AE103" s="2" t="s">
        <v>650</v>
      </c>
      <c r="AF103" s="2" t="s">
        <v>650</v>
      </c>
      <c r="AG103" s="2" t="s">
        <v>650</v>
      </c>
      <c r="AH103" s="2" t="s">
        <v>650</v>
      </c>
      <c r="AI103" s="2" t="s">
        <v>650</v>
      </c>
      <c r="AM103" s="129">
        <f t="shared" si="3"/>
        <v>62.227000000000004</v>
      </c>
      <c r="AN103" s="129">
        <f t="shared" si="4"/>
        <v>54.926000000000002</v>
      </c>
      <c r="AO103" s="130">
        <f t="shared" si="5"/>
        <v>0.88267150915197579</v>
      </c>
    </row>
    <row r="104" spans="1:41"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c r="W104" s="2" t="s">
        <v>651</v>
      </c>
      <c r="X104" s="2" t="s">
        <v>651</v>
      </c>
      <c r="Y104" s="2" t="s">
        <v>651</v>
      </c>
      <c r="Z104" s="2" t="s">
        <v>651</v>
      </c>
      <c r="AA104" s="2" t="s">
        <v>651</v>
      </c>
      <c r="AB104" s="2" t="s">
        <v>651</v>
      </c>
      <c r="AC104" s="2" t="s">
        <v>651</v>
      </c>
      <c r="AD104" s="2" t="s">
        <v>651</v>
      </c>
      <c r="AE104" s="2" t="s">
        <v>651</v>
      </c>
      <c r="AF104" s="2" t="s">
        <v>651</v>
      </c>
      <c r="AG104" s="2" t="s">
        <v>651</v>
      </c>
      <c r="AH104" s="2" t="s">
        <v>651</v>
      </c>
      <c r="AI104" s="2" t="s">
        <v>651</v>
      </c>
      <c r="AM104" s="129">
        <f t="shared" si="3"/>
        <v>0</v>
      </c>
      <c r="AN104" s="129">
        <f t="shared" si="4"/>
        <v>0</v>
      </c>
      <c r="AO104" s="130" t="str">
        <f t="shared" si="5"/>
        <v/>
      </c>
    </row>
    <row r="105" spans="1:41" ht="15" customHeight="1" x14ac:dyDescent="0.25">
      <c r="A105" s="2" t="s">
        <v>172</v>
      </c>
      <c r="B105" s="2" t="s">
        <v>173</v>
      </c>
      <c r="C105" s="2">
        <v>2015</v>
      </c>
      <c r="D105" s="2">
        <v>0</v>
      </c>
      <c r="E105" s="2" t="s">
        <v>650</v>
      </c>
      <c r="F105" s="2" t="s">
        <v>650</v>
      </c>
      <c r="G105" s="2" t="s">
        <v>650</v>
      </c>
      <c r="H105" s="2" t="s">
        <v>650</v>
      </c>
      <c r="I105" s="2" t="s">
        <v>650</v>
      </c>
      <c r="J105" s="2" t="s">
        <v>650</v>
      </c>
      <c r="K105" s="2" t="s">
        <v>650</v>
      </c>
      <c r="L105" s="2" t="s">
        <v>651</v>
      </c>
      <c r="M105" s="2" t="s">
        <v>666</v>
      </c>
      <c r="N105" s="2" t="s">
        <v>666</v>
      </c>
      <c r="O105" s="2" t="s">
        <v>666</v>
      </c>
      <c r="P105" s="2" t="s">
        <v>666</v>
      </c>
      <c r="Q105" s="2" t="s">
        <v>650</v>
      </c>
      <c r="R105" s="2" t="s">
        <v>650</v>
      </c>
      <c r="S105" s="2" t="s">
        <v>8</v>
      </c>
      <c r="T105" s="2" t="s">
        <v>666</v>
      </c>
      <c r="U105" s="2" t="s">
        <v>650</v>
      </c>
      <c r="V105" s="2" t="s">
        <v>650</v>
      </c>
      <c r="W105" s="2" t="s">
        <v>666</v>
      </c>
      <c r="X105" s="2" t="s">
        <v>650</v>
      </c>
      <c r="Y105" s="2" t="s">
        <v>650</v>
      </c>
      <c r="Z105" s="2" t="s">
        <v>650</v>
      </c>
      <c r="AA105" s="2" t="s">
        <v>650</v>
      </c>
      <c r="AB105" s="2" t="s">
        <v>650</v>
      </c>
      <c r="AC105" s="2" t="s">
        <v>650</v>
      </c>
      <c r="AD105" s="2" t="s">
        <v>650</v>
      </c>
      <c r="AE105" s="2" t="s">
        <v>650</v>
      </c>
      <c r="AF105" s="2" t="s">
        <v>650</v>
      </c>
      <c r="AG105" s="2" t="s">
        <v>650</v>
      </c>
      <c r="AH105" s="2" t="s">
        <v>650</v>
      </c>
      <c r="AI105" s="2" t="s">
        <v>650</v>
      </c>
      <c r="AM105" s="129">
        <f t="shared" si="3"/>
        <v>0</v>
      </c>
      <c r="AN105" s="129">
        <f t="shared" si="4"/>
        <v>0</v>
      </c>
      <c r="AO105" s="130" t="str">
        <f t="shared" si="5"/>
        <v/>
      </c>
    </row>
    <row r="106" spans="1:41" ht="15" customHeight="1" x14ac:dyDescent="0.25">
      <c r="A106" s="2" t="s">
        <v>172</v>
      </c>
      <c r="B106" s="2" t="s">
        <v>174</v>
      </c>
      <c r="C106" s="2">
        <v>2015</v>
      </c>
      <c r="D106" s="2">
        <v>0.8</v>
      </c>
      <c r="E106" s="2" t="s">
        <v>650</v>
      </c>
      <c r="F106" s="2" t="s">
        <v>650</v>
      </c>
      <c r="G106" s="2" t="s">
        <v>650</v>
      </c>
      <c r="H106" s="2" t="s">
        <v>650</v>
      </c>
      <c r="I106" s="2" t="s">
        <v>650</v>
      </c>
      <c r="J106" s="2" t="s">
        <v>650</v>
      </c>
      <c r="K106" s="2" t="s">
        <v>650</v>
      </c>
      <c r="L106" s="2" t="s">
        <v>651</v>
      </c>
      <c r="M106" s="2" t="s">
        <v>666</v>
      </c>
      <c r="N106" s="2" t="s">
        <v>666</v>
      </c>
      <c r="O106" s="2" t="s">
        <v>666</v>
      </c>
      <c r="P106" s="2" t="s">
        <v>666</v>
      </c>
      <c r="Q106" s="2" t="s">
        <v>650</v>
      </c>
      <c r="R106" s="2" t="s">
        <v>650</v>
      </c>
      <c r="S106" s="2" t="s">
        <v>8</v>
      </c>
      <c r="T106" s="2" t="s">
        <v>666</v>
      </c>
      <c r="U106" s="2" t="s">
        <v>650</v>
      </c>
      <c r="V106" s="2" t="s">
        <v>650</v>
      </c>
      <c r="W106" s="2" t="s">
        <v>666</v>
      </c>
      <c r="X106" s="2" t="s">
        <v>650</v>
      </c>
      <c r="Y106" s="2" t="s">
        <v>650</v>
      </c>
      <c r="Z106" s="2" t="s">
        <v>650</v>
      </c>
      <c r="AA106" s="2" t="s">
        <v>650</v>
      </c>
      <c r="AB106" s="2" t="s">
        <v>650</v>
      </c>
      <c r="AC106" s="2" t="s">
        <v>650</v>
      </c>
      <c r="AD106" s="2" t="s">
        <v>650</v>
      </c>
      <c r="AE106" s="2" t="s">
        <v>650</v>
      </c>
      <c r="AF106" s="2" t="s">
        <v>650</v>
      </c>
      <c r="AG106" s="2" t="s">
        <v>650</v>
      </c>
      <c r="AH106" s="2" t="s">
        <v>650</v>
      </c>
      <c r="AI106" s="2" t="s">
        <v>650</v>
      </c>
      <c r="AM106" s="129">
        <f t="shared" si="3"/>
        <v>0</v>
      </c>
      <c r="AN106" s="129">
        <f t="shared" si="4"/>
        <v>0.8</v>
      </c>
      <c r="AO106" s="130" t="str">
        <f t="shared" si="5"/>
        <v/>
      </c>
    </row>
    <row r="107" spans="1:41" ht="15" customHeight="1" x14ac:dyDescent="0.25">
      <c r="A107" s="2" t="s">
        <v>172</v>
      </c>
      <c r="B107" s="2" t="s">
        <v>175</v>
      </c>
      <c r="C107" s="2">
        <v>2015</v>
      </c>
      <c r="D107" s="2">
        <v>0.3</v>
      </c>
      <c r="E107" s="2" t="s">
        <v>650</v>
      </c>
      <c r="F107" s="2" t="s">
        <v>650</v>
      </c>
      <c r="G107" s="2" t="s">
        <v>650</v>
      </c>
      <c r="H107" s="2" t="s">
        <v>650</v>
      </c>
      <c r="I107" s="2" t="s">
        <v>650</v>
      </c>
      <c r="J107" s="2" t="s">
        <v>650</v>
      </c>
      <c r="K107" s="2" t="s">
        <v>650</v>
      </c>
      <c r="L107" s="2" t="s">
        <v>651</v>
      </c>
      <c r="M107" s="2" t="s">
        <v>666</v>
      </c>
      <c r="N107" s="2" t="s">
        <v>666</v>
      </c>
      <c r="O107" s="2" t="s">
        <v>666</v>
      </c>
      <c r="P107" s="2" t="s">
        <v>650</v>
      </c>
      <c r="Q107" s="2" t="s">
        <v>650</v>
      </c>
      <c r="R107" s="2" t="s">
        <v>650</v>
      </c>
      <c r="S107" s="2" t="s">
        <v>8</v>
      </c>
      <c r="T107" s="2" t="s">
        <v>666</v>
      </c>
      <c r="U107" s="2" t="s">
        <v>650</v>
      </c>
      <c r="V107" s="2" t="s">
        <v>650</v>
      </c>
      <c r="W107" s="2" t="s">
        <v>666</v>
      </c>
      <c r="X107" s="2" t="s">
        <v>650</v>
      </c>
      <c r="Y107" s="2" t="s">
        <v>650</v>
      </c>
      <c r="Z107" s="2" t="s">
        <v>650</v>
      </c>
      <c r="AA107" s="2" t="s">
        <v>650</v>
      </c>
      <c r="AB107" s="2" t="s">
        <v>650</v>
      </c>
      <c r="AC107" s="2" t="s">
        <v>650</v>
      </c>
      <c r="AD107" s="2" t="s">
        <v>650</v>
      </c>
      <c r="AE107" s="2" t="s">
        <v>650</v>
      </c>
      <c r="AF107" s="2" t="s">
        <v>650</v>
      </c>
      <c r="AG107" s="2" t="s">
        <v>650</v>
      </c>
      <c r="AH107" s="2" t="s">
        <v>650</v>
      </c>
      <c r="AI107" s="2" t="s">
        <v>650</v>
      </c>
      <c r="AM107" s="129">
        <f t="shared" si="3"/>
        <v>0</v>
      </c>
      <c r="AN107" s="129">
        <f t="shared" si="4"/>
        <v>0.3</v>
      </c>
      <c r="AO107" s="130" t="str">
        <f t="shared" si="5"/>
        <v/>
      </c>
    </row>
    <row r="108" spans="1:41" ht="15" customHeight="1" x14ac:dyDescent="0.25">
      <c r="A108" s="2" t="s">
        <v>172</v>
      </c>
      <c r="B108" s="2" t="s">
        <v>176</v>
      </c>
      <c r="C108" s="2">
        <v>2015</v>
      </c>
      <c r="D108" s="2">
        <v>5.2</v>
      </c>
      <c r="E108" s="2" t="s">
        <v>650</v>
      </c>
      <c r="F108" s="2" t="s">
        <v>650</v>
      </c>
      <c r="G108" s="2" t="s">
        <v>650</v>
      </c>
      <c r="H108" s="2" t="s">
        <v>650</v>
      </c>
      <c r="I108" s="2" t="s">
        <v>650</v>
      </c>
      <c r="J108" s="2" t="s">
        <v>650</v>
      </c>
      <c r="K108" s="2" t="s">
        <v>650</v>
      </c>
      <c r="L108" s="2" t="s">
        <v>651</v>
      </c>
      <c r="M108" s="2" t="s">
        <v>666</v>
      </c>
      <c r="N108" s="2" t="s">
        <v>666</v>
      </c>
      <c r="O108" s="2" t="s">
        <v>666</v>
      </c>
      <c r="P108" s="2" t="s">
        <v>666</v>
      </c>
      <c r="Q108" s="2" t="s">
        <v>650</v>
      </c>
      <c r="R108" s="2" t="s">
        <v>650</v>
      </c>
      <c r="S108" s="2" t="s">
        <v>8</v>
      </c>
      <c r="T108" s="2" t="s">
        <v>650</v>
      </c>
      <c r="U108" s="2" t="s">
        <v>650</v>
      </c>
      <c r="V108" s="2" t="s">
        <v>650</v>
      </c>
      <c r="W108" s="2" t="s">
        <v>666</v>
      </c>
      <c r="X108" s="2" t="s">
        <v>650</v>
      </c>
      <c r="Y108" s="2" t="s">
        <v>650</v>
      </c>
      <c r="Z108" s="2" t="s">
        <v>650</v>
      </c>
      <c r="AA108" s="2" t="s">
        <v>650</v>
      </c>
      <c r="AB108" s="2" t="s">
        <v>650</v>
      </c>
      <c r="AC108" s="2" t="s">
        <v>650</v>
      </c>
      <c r="AD108" s="2" t="s">
        <v>650</v>
      </c>
      <c r="AE108" s="2" t="s">
        <v>650</v>
      </c>
      <c r="AF108" s="2" t="s">
        <v>650</v>
      </c>
      <c r="AG108" s="2" t="s">
        <v>650</v>
      </c>
      <c r="AH108" s="2" t="s">
        <v>650</v>
      </c>
      <c r="AI108" s="2" t="s">
        <v>650</v>
      </c>
      <c r="AM108" s="129">
        <f t="shared" si="3"/>
        <v>0</v>
      </c>
      <c r="AN108" s="129">
        <f t="shared" si="4"/>
        <v>5.2</v>
      </c>
      <c r="AO108" s="130" t="str">
        <f t="shared" si="5"/>
        <v/>
      </c>
    </row>
    <row r="109" spans="1:41" ht="15" customHeight="1" x14ac:dyDescent="0.25">
      <c r="A109" s="2" t="s">
        <v>172</v>
      </c>
      <c r="B109" s="2" t="s">
        <v>177</v>
      </c>
      <c r="C109" s="2">
        <v>2015</v>
      </c>
      <c r="D109" s="2" t="s">
        <v>666</v>
      </c>
      <c r="E109" s="2" t="s">
        <v>650</v>
      </c>
      <c r="F109" s="2" t="s">
        <v>650</v>
      </c>
      <c r="G109" s="2" t="s">
        <v>650</v>
      </c>
      <c r="H109" s="2" t="s">
        <v>650</v>
      </c>
      <c r="I109" s="2" t="s">
        <v>650</v>
      </c>
      <c r="J109" s="2" t="s">
        <v>650</v>
      </c>
      <c r="K109" s="2" t="s">
        <v>650</v>
      </c>
      <c r="L109" s="2" t="s">
        <v>651</v>
      </c>
      <c r="M109" s="2" t="s">
        <v>666</v>
      </c>
      <c r="N109" s="2" t="s">
        <v>666</v>
      </c>
      <c r="O109" s="2" t="s">
        <v>666</v>
      </c>
      <c r="P109" s="2" t="s">
        <v>650</v>
      </c>
      <c r="Q109" s="2" t="s">
        <v>650</v>
      </c>
      <c r="R109" s="2" t="s">
        <v>650</v>
      </c>
      <c r="S109" s="2" t="s">
        <v>8</v>
      </c>
      <c r="T109" s="2" t="s">
        <v>650</v>
      </c>
      <c r="U109" s="2" t="s">
        <v>650</v>
      </c>
      <c r="V109" s="2" t="s">
        <v>650</v>
      </c>
      <c r="W109" s="2" t="s">
        <v>666</v>
      </c>
      <c r="X109" s="2" t="s">
        <v>650</v>
      </c>
      <c r="Y109" s="2" t="s">
        <v>650</v>
      </c>
      <c r="Z109" s="2" t="s">
        <v>650</v>
      </c>
      <c r="AA109" s="2" t="s">
        <v>650</v>
      </c>
      <c r="AB109" s="2" t="s">
        <v>650</v>
      </c>
      <c r="AC109" s="2" t="s">
        <v>650</v>
      </c>
      <c r="AD109" s="2" t="s">
        <v>650</v>
      </c>
      <c r="AE109" s="2" t="s">
        <v>650</v>
      </c>
      <c r="AF109" s="2" t="s">
        <v>650</v>
      </c>
      <c r="AG109" s="2" t="s">
        <v>650</v>
      </c>
      <c r="AH109" s="2" t="s">
        <v>650</v>
      </c>
      <c r="AI109" s="2" t="s">
        <v>650</v>
      </c>
      <c r="AM109" s="129">
        <f t="shared" si="3"/>
        <v>0</v>
      </c>
      <c r="AN109" s="129">
        <f t="shared" si="4"/>
        <v>0</v>
      </c>
      <c r="AO109" s="130" t="str">
        <f t="shared" si="5"/>
        <v/>
      </c>
    </row>
    <row r="110" spans="1:41" ht="15" customHeight="1" x14ac:dyDescent="0.25">
      <c r="A110" s="2" t="s">
        <v>172</v>
      </c>
      <c r="B110" s="2" t="s">
        <v>178</v>
      </c>
      <c r="C110" s="2">
        <v>2015</v>
      </c>
      <c r="D110" s="2" t="s">
        <v>666</v>
      </c>
      <c r="E110" s="2" t="s">
        <v>650</v>
      </c>
      <c r="F110" s="2" t="s">
        <v>650</v>
      </c>
      <c r="G110" s="2" t="s">
        <v>650</v>
      </c>
      <c r="H110" s="2" t="s">
        <v>650</v>
      </c>
      <c r="I110" s="2" t="s">
        <v>650</v>
      </c>
      <c r="J110" s="2" t="s">
        <v>650</v>
      </c>
      <c r="K110" s="2" t="s">
        <v>650</v>
      </c>
      <c r="L110" s="2" t="s">
        <v>651</v>
      </c>
      <c r="M110" s="2" t="s">
        <v>666</v>
      </c>
      <c r="N110" s="2" t="s">
        <v>666</v>
      </c>
      <c r="O110" s="2" t="s">
        <v>666</v>
      </c>
      <c r="P110" s="2" t="s">
        <v>666</v>
      </c>
      <c r="Q110" s="2" t="s">
        <v>650</v>
      </c>
      <c r="R110" s="2" t="s">
        <v>650</v>
      </c>
      <c r="S110" s="2" t="s">
        <v>8</v>
      </c>
      <c r="T110" s="2" t="s">
        <v>666</v>
      </c>
      <c r="U110" s="2" t="s">
        <v>650</v>
      </c>
      <c r="V110" s="2" t="s">
        <v>650</v>
      </c>
      <c r="W110" s="2" t="s">
        <v>650</v>
      </c>
      <c r="X110" s="2" t="s">
        <v>650</v>
      </c>
      <c r="Y110" s="2" t="s">
        <v>650</v>
      </c>
      <c r="Z110" s="2" t="s">
        <v>650</v>
      </c>
      <c r="AA110" s="2" t="s">
        <v>650</v>
      </c>
      <c r="AB110" s="2" t="s">
        <v>650</v>
      </c>
      <c r="AC110" s="2" t="s">
        <v>650</v>
      </c>
      <c r="AD110" s="2" t="s">
        <v>650</v>
      </c>
      <c r="AE110" s="2" t="s">
        <v>650</v>
      </c>
      <c r="AF110" s="2" t="s">
        <v>650</v>
      </c>
      <c r="AG110" s="2" t="s">
        <v>650</v>
      </c>
      <c r="AH110" s="2" t="s">
        <v>650</v>
      </c>
      <c r="AI110" s="2" t="s">
        <v>650</v>
      </c>
      <c r="AM110" s="129">
        <f t="shared" si="3"/>
        <v>0</v>
      </c>
      <c r="AN110" s="129">
        <f t="shared" si="4"/>
        <v>0</v>
      </c>
      <c r="AO110" s="130" t="str">
        <f t="shared" si="5"/>
        <v/>
      </c>
    </row>
    <row r="111" spans="1:41" ht="15" customHeight="1" x14ac:dyDescent="0.25">
      <c r="A111" s="2" t="s">
        <v>172</v>
      </c>
      <c r="B111" s="2" t="s">
        <v>179</v>
      </c>
      <c r="C111" s="2">
        <v>2015</v>
      </c>
      <c r="D111" s="2">
        <v>8.5</v>
      </c>
      <c r="E111" s="2" t="s">
        <v>650</v>
      </c>
      <c r="F111" s="2" t="s">
        <v>650</v>
      </c>
      <c r="G111" s="2" t="s">
        <v>650</v>
      </c>
      <c r="H111" s="2" t="s">
        <v>650</v>
      </c>
      <c r="I111" s="2" t="s">
        <v>650</v>
      </c>
      <c r="J111" s="2" t="s">
        <v>650</v>
      </c>
      <c r="K111" s="2" t="s">
        <v>650</v>
      </c>
      <c r="L111" s="2" t="s">
        <v>651</v>
      </c>
      <c r="M111" s="2" t="s">
        <v>666</v>
      </c>
      <c r="N111" s="2" t="s">
        <v>666</v>
      </c>
      <c r="O111" s="2" t="s">
        <v>666</v>
      </c>
      <c r="P111" s="2" t="s">
        <v>666</v>
      </c>
      <c r="Q111" s="2" t="s">
        <v>650</v>
      </c>
      <c r="R111" s="2" t="s">
        <v>650</v>
      </c>
      <c r="S111" s="2" t="s">
        <v>8</v>
      </c>
      <c r="T111" s="2" t="s">
        <v>666</v>
      </c>
      <c r="U111" s="2" t="s">
        <v>650</v>
      </c>
      <c r="V111" s="2" t="s">
        <v>650</v>
      </c>
      <c r="W111" s="2" t="s">
        <v>650</v>
      </c>
      <c r="X111" s="2" t="s">
        <v>650</v>
      </c>
      <c r="Y111" s="2" t="s">
        <v>650</v>
      </c>
      <c r="Z111" s="2" t="s">
        <v>650</v>
      </c>
      <c r="AA111" s="2" t="s">
        <v>650</v>
      </c>
      <c r="AB111" s="2" t="s">
        <v>650</v>
      </c>
      <c r="AC111" s="2" t="s">
        <v>650</v>
      </c>
      <c r="AD111" s="2" t="s">
        <v>650</v>
      </c>
      <c r="AE111" s="2" t="s">
        <v>650</v>
      </c>
      <c r="AF111" s="2" t="s">
        <v>650</v>
      </c>
      <c r="AG111" s="2" t="s">
        <v>650</v>
      </c>
      <c r="AH111" s="2" t="s">
        <v>650</v>
      </c>
      <c r="AI111" s="2" t="s">
        <v>650</v>
      </c>
      <c r="AM111" s="129">
        <f t="shared" si="3"/>
        <v>0</v>
      </c>
      <c r="AN111" s="129">
        <f t="shared" si="4"/>
        <v>8.5</v>
      </c>
      <c r="AO111" s="130" t="str">
        <f t="shared" si="5"/>
        <v/>
      </c>
    </row>
    <row r="112" spans="1:41" ht="15" customHeight="1" x14ac:dyDescent="0.25">
      <c r="A112" s="2" t="s">
        <v>180</v>
      </c>
      <c r="B112" s="2" t="s">
        <v>181</v>
      </c>
      <c r="C112" s="2">
        <v>2015</v>
      </c>
      <c r="D112" s="2">
        <v>26.318000000000001</v>
      </c>
      <c r="E112" s="2">
        <v>29.763999999999999</v>
      </c>
      <c r="F112" s="2" t="s">
        <v>650</v>
      </c>
      <c r="G112" s="2">
        <v>0.32700000000000001</v>
      </c>
      <c r="H112" s="2" t="s">
        <v>650</v>
      </c>
      <c r="I112" s="2" t="s">
        <v>650</v>
      </c>
      <c r="J112" s="2" t="s">
        <v>650</v>
      </c>
      <c r="K112" s="2" t="s">
        <v>650</v>
      </c>
      <c r="L112" s="2" t="s">
        <v>651</v>
      </c>
      <c r="M112" s="2">
        <v>8.8000000000000007</v>
      </c>
      <c r="N112" s="2" t="s">
        <v>650</v>
      </c>
      <c r="O112" s="2">
        <v>15</v>
      </c>
      <c r="P112" s="2" t="s">
        <v>650</v>
      </c>
      <c r="Q112" s="2" t="s">
        <v>650</v>
      </c>
      <c r="R112" s="2" t="s">
        <v>650</v>
      </c>
      <c r="S112" s="2" t="s">
        <v>650</v>
      </c>
      <c r="T112" s="2">
        <v>5.1159999999999997</v>
      </c>
      <c r="U112" s="2" t="s">
        <v>650</v>
      </c>
      <c r="V112" s="2" t="s">
        <v>650</v>
      </c>
      <c r="W112" s="2" t="s">
        <v>650</v>
      </c>
      <c r="X112" s="2" t="s">
        <v>650</v>
      </c>
      <c r="Y112" s="2" t="s">
        <v>650</v>
      </c>
      <c r="Z112" s="2" t="s">
        <v>650</v>
      </c>
      <c r="AA112" s="2" t="s">
        <v>650</v>
      </c>
      <c r="AB112" s="2" t="s">
        <v>650</v>
      </c>
      <c r="AC112" s="2" t="s">
        <v>650</v>
      </c>
      <c r="AD112" s="2" t="s">
        <v>650</v>
      </c>
      <c r="AE112" s="2" t="s">
        <v>650</v>
      </c>
      <c r="AF112" s="2" t="s">
        <v>650</v>
      </c>
      <c r="AG112" s="2" t="s">
        <v>650</v>
      </c>
      <c r="AH112" s="2">
        <v>0.52100000000000002</v>
      </c>
      <c r="AI112" s="2">
        <v>0.52100000000000002</v>
      </c>
      <c r="AM112" s="129">
        <f t="shared" si="3"/>
        <v>29.764000000000003</v>
      </c>
      <c r="AN112" s="129">
        <f t="shared" si="4"/>
        <v>26.318000000000001</v>
      </c>
      <c r="AO112" s="130">
        <f t="shared" si="5"/>
        <v>0.88422255073242839</v>
      </c>
    </row>
    <row r="113" spans="1:41" ht="15" customHeight="1" x14ac:dyDescent="0.25">
      <c r="A113" s="2" t="s">
        <v>180</v>
      </c>
      <c r="B113" s="2" t="s">
        <v>182</v>
      </c>
      <c r="C113" s="2">
        <v>2015</v>
      </c>
      <c r="D113" s="2" t="s">
        <v>650</v>
      </c>
      <c r="E113" s="2" t="s">
        <v>650</v>
      </c>
      <c r="F113" s="2" t="s">
        <v>650</v>
      </c>
      <c r="G113" s="2" t="s">
        <v>650</v>
      </c>
      <c r="H113" s="2" t="s">
        <v>650</v>
      </c>
      <c r="I113" s="2" t="s">
        <v>650</v>
      </c>
      <c r="J113" s="2" t="s">
        <v>650</v>
      </c>
      <c r="K113" s="2" t="s">
        <v>650</v>
      </c>
      <c r="L113" s="2" t="s">
        <v>651</v>
      </c>
      <c r="M113" s="2" t="s">
        <v>650</v>
      </c>
      <c r="N113" s="2" t="s">
        <v>650</v>
      </c>
      <c r="O113" s="2" t="s">
        <v>650</v>
      </c>
      <c r="P113" s="2" t="s">
        <v>650</v>
      </c>
      <c r="Q113" s="2" t="s">
        <v>650</v>
      </c>
      <c r="R113" s="2" t="s">
        <v>650</v>
      </c>
      <c r="S113" s="2" t="s">
        <v>650</v>
      </c>
      <c r="T113" s="2" t="s">
        <v>650</v>
      </c>
      <c r="U113" s="2" t="s">
        <v>650</v>
      </c>
      <c r="V113" s="2" t="s">
        <v>650</v>
      </c>
      <c r="W113" s="2" t="s">
        <v>650</v>
      </c>
      <c r="X113" s="2" t="s">
        <v>650</v>
      </c>
      <c r="Y113" s="2" t="s">
        <v>650</v>
      </c>
      <c r="Z113" s="2" t="s">
        <v>650</v>
      </c>
      <c r="AA113" s="2" t="s">
        <v>650</v>
      </c>
      <c r="AB113" s="2" t="s">
        <v>650</v>
      </c>
      <c r="AC113" s="2" t="s">
        <v>650</v>
      </c>
      <c r="AD113" s="2" t="s">
        <v>650</v>
      </c>
      <c r="AE113" s="2" t="s">
        <v>650</v>
      </c>
      <c r="AF113" s="2" t="s">
        <v>650</v>
      </c>
      <c r="AG113" s="2" t="s">
        <v>650</v>
      </c>
      <c r="AH113" s="2" t="s">
        <v>650</v>
      </c>
      <c r="AI113" s="2" t="s">
        <v>650</v>
      </c>
      <c r="AM113" s="129">
        <f t="shared" si="3"/>
        <v>0</v>
      </c>
      <c r="AN113" s="129">
        <f t="shared" si="4"/>
        <v>0</v>
      </c>
      <c r="AO113" s="130" t="str">
        <f t="shared" si="5"/>
        <v/>
      </c>
    </row>
    <row r="114" spans="1:41" ht="15" customHeight="1" x14ac:dyDescent="0.25">
      <c r="A114" s="2" t="s">
        <v>180</v>
      </c>
      <c r="B114" s="2" t="s">
        <v>183</v>
      </c>
      <c r="C114" s="2">
        <v>2015</v>
      </c>
      <c r="D114" s="2">
        <v>2.2999999999999998</v>
      </c>
      <c r="E114" s="2">
        <v>2.2999999999999998</v>
      </c>
      <c r="F114" s="2" t="s">
        <v>650</v>
      </c>
      <c r="G114" s="2" t="s">
        <v>650</v>
      </c>
      <c r="H114" s="2" t="s">
        <v>650</v>
      </c>
      <c r="I114" s="2" t="s">
        <v>650</v>
      </c>
      <c r="J114" s="2" t="s">
        <v>650</v>
      </c>
      <c r="K114" s="2" t="s">
        <v>650</v>
      </c>
      <c r="L114" s="2" t="s">
        <v>651</v>
      </c>
      <c r="M114" s="2" t="s">
        <v>650</v>
      </c>
      <c r="N114" s="2" t="s">
        <v>650</v>
      </c>
      <c r="O114" s="2" t="s">
        <v>650</v>
      </c>
      <c r="P114" s="2" t="s">
        <v>650</v>
      </c>
      <c r="Q114" s="2" t="s">
        <v>650</v>
      </c>
      <c r="R114" s="2" t="s">
        <v>650</v>
      </c>
      <c r="S114" s="2" t="s">
        <v>650</v>
      </c>
      <c r="T114" s="2" t="s">
        <v>650</v>
      </c>
      <c r="U114" s="2">
        <v>2.2000000000000002</v>
      </c>
      <c r="V114" s="2" t="s">
        <v>650</v>
      </c>
      <c r="W114" s="2" t="s">
        <v>650</v>
      </c>
      <c r="X114" s="2" t="s">
        <v>650</v>
      </c>
      <c r="Y114" s="2" t="s">
        <v>650</v>
      </c>
      <c r="Z114" s="2" t="s">
        <v>650</v>
      </c>
      <c r="AA114" s="2" t="s">
        <v>650</v>
      </c>
      <c r="AB114" s="2" t="s">
        <v>650</v>
      </c>
      <c r="AC114" s="2" t="s">
        <v>650</v>
      </c>
      <c r="AD114" s="2" t="s">
        <v>650</v>
      </c>
      <c r="AE114" s="2" t="s">
        <v>650</v>
      </c>
      <c r="AF114" s="2" t="s">
        <v>650</v>
      </c>
      <c r="AG114" s="2" t="s">
        <v>650</v>
      </c>
      <c r="AH114" s="2">
        <v>0.1</v>
      </c>
      <c r="AI114" s="2">
        <v>0.1</v>
      </c>
      <c r="AM114" s="129">
        <f t="shared" si="3"/>
        <v>2.3000000000000003</v>
      </c>
      <c r="AN114" s="129">
        <f t="shared" si="4"/>
        <v>2.2999999999999998</v>
      </c>
      <c r="AO114" s="130">
        <f t="shared" si="5"/>
        <v>0.99999999999999978</v>
      </c>
    </row>
    <row r="115" spans="1:41" ht="15" customHeight="1" x14ac:dyDescent="0.25">
      <c r="A115" s="2" t="s">
        <v>184</v>
      </c>
      <c r="B115" s="2" t="s">
        <v>185</v>
      </c>
      <c r="C115" s="2">
        <v>2015</v>
      </c>
      <c r="D115" s="2">
        <v>13</v>
      </c>
      <c r="E115" s="2">
        <v>13.04</v>
      </c>
      <c r="F115" s="2" t="s">
        <v>650</v>
      </c>
      <c r="G115" s="2">
        <v>0.21</v>
      </c>
      <c r="H115" s="2" t="s">
        <v>650</v>
      </c>
      <c r="I115" s="2" t="s">
        <v>650</v>
      </c>
      <c r="J115" s="2" t="s">
        <v>650</v>
      </c>
      <c r="K115" s="2" t="s">
        <v>650</v>
      </c>
      <c r="L115" s="2" t="s">
        <v>652</v>
      </c>
      <c r="M115" s="2">
        <v>12.83</v>
      </c>
      <c r="N115" s="2" t="s">
        <v>650</v>
      </c>
      <c r="O115" s="2" t="s">
        <v>650</v>
      </c>
      <c r="P115" s="2" t="s">
        <v>650</v>
      </c>
      <c r="Q115" s="2" t="s">
        <v>650</v>
      </c>
      <c r="R115" s="2" t="s">
        <v>650</v>
      </c>
      <c r="S115" s="2" t="s">
        <v>650</v>
      </c>
      <c r="T115" s="2" t="s">
        <v>650</v>
      </c>
      <c r="U115" s="2" t="s">
        <v>650</v>
      </c>
      <c r="V115" s="2" t="s">
        <v>650</v>
      </c>
      <c r="W115" s="2" t="s">
        <v>650</v>
      </c>
      <c r="X115" s="2" t="s">
        <v>650</v>
      </c>
      <c r="Y115" s="2" t="s">
        <v>650</v>
      </c>
      <c r="Z115" s="2" t="s">
        <v>650</v>
      </c>
      <c r="AA115" s="2" t="s">
        <v>650</v>
      </c>
      <c r="AB115" s="2" t="s">
        <v>650</v>
      </c>
      <c r="AC115" s="2" t="s">
        <v>650</v>
      </c>
      <c r="AD115" s="2" t="s">
        <v>650</v>
      </c>
      <c r="AE115" s="2" t="s">
        <v>650</v>
      </c>
      <c r="AF115" s="2" t="s">
        <v>650</v>
      </c>
      <c r="AG115" s="2" t="s">
        <v>650</v>
      </c>
      <c r="AH115" s="2" t="s">
        <v>650</v>
      </c>
      <c r="AI115" s="2" t="s">
        <v>650</v>
      </c>
      <c r="AM115" s="129">
        <f t="shared" si="3"/>
        <v>13.040000000000001</v>
      </c>
      <c r="AN115" s="129">
        <f t="shared" si="4"/>
        <v>13</v>
      </c>
      <c r="AO115" s="130">
        <f t="shared" si="5"/>
        <v>0.99693251533742322</v>
      </c>
    </row>
    <row r="116" spans="1:41" ht="15" customHeight="1" x14ac:dyDescent="0.25">
      <c r="A116" s="2" t="s">
        <v>184</v>
      </c>
      <c r="B116" s="2" t="s">
        <v>186</v>
      </c>
      <c r="C116" s="2">
        <v>2015</v>
      </c>
      <c r="D116" s="2">
        <v>0.2</v>
      </c>
      <c r="E116" s="2">
        <v>0.20200000000000001</v>
      </c>
      <c r="F116" s="2" t="s">
        <v>650</v>
      </c>
      <c r="G116" s="2">
        <v>0.16200000000000001</v>
      </c>
      <c r="H116" s="2" t="s">
        <v>650</v>
      </c>
      <c r="I116" s="2" t="s">
        <v>650</v>
      </c>
      <c r="J116" s="2" t="s">
        <v>650</v>
      </c>
      <c r="K116" s="2" t="s">
        <v>650</v>
      </c>
      <c r="L116" s="2" t="s">
        <v>652</v>
      </c>
      <c r="M116" s="2" t="s">
        <v>650</v>
      </c>
      <c r="N116" s="2" t="s">
        <v>650</v>
      </c>
      <c r="O116" s="2">
        <v>0.04</v>
      </c>
      <c r="P116" s="2" t="s">
        <v>650</v>
      </c>
      <c r="Q116" s="2" t="s">
        <v>650</v>
      </c>
      <c r="R116" s="2" t="s">
        <v>650</v>
      </c>
      <c r="S116" s="2" t="s">
        <v>650</v>
      </c>
      <c r="T116" s="2" t="s">
        <v>650</v>
      </c>
      <c r="U116" s="2" t="s">
        <v>650</v>
      </c>
      <c r="V116" s="2" t="s">
        <v>650</v>
      </c>
      <c r="W116" s="2" t="s">
        <v>650</v>
      </c>
      <c r="X116" s="2" t="s">
        <v>650</v>
      </c>
      <c r="Y116" s="2" t="s">
        <v>650</v>
      </c>
      <c r="Z116" s="2" t="s">
        <v>650</v>
      </c>
      <c r="AA116" s="2" t="s">
        <v>650</v>
      </c>
      <c r="AB116" s="2" t="s">
        <v>650</v>
      </c>
      <c r="AC116" s="2" t="s">
        <v>650</v>
      </c>
      <c r="AD116" s="2" t="s">
        <v>650</v>
      </c>
      <c r="AE116" s="2" t="s">
        <v>650</v>
      </c>
      <c r="AF116" s="2" t="s">
        <v>650</v>
      </c>
      <c r="AG116" s="2" t="s">
        <v>650</v>
      </c>
      <c r="AH116" s="2" t="s">
        <v>650</v>
      </c>
      <c r="AI116" s="2" t="s">
        <v>650</v>
      </c>
      <c r="AM116" s="129">
        <f t="shared" si="3"/>
        <v>0.20200000000000001</v>
      </c>
      <c r="AN116" s="129">
        <f t="shared" si="4"/>
        <v>0.2</v>
      </c>
      <c r="AO116" s="130">
        <f t="shared" si="5"/>
        <v>0.99009900990099009</v>
      </c>
    </row>
    <row r="117" spans="1:41" ht="15" customHeight="1" x14ac:dyDescent="0.25">
      <c r="A117" s="2" t="s">
        <v>184</v>
      </c>
      <c r="B117" s="2" t="s">
        <v>187</v>
      </c>
      <c r="C117" s="2">
        <v>2015</v>
      </c>
      <c r="D117" s="2">
        <v>17.399999999999999</v>
      </c>
      <c r="E117" s="2">
        <v>3</v>
      </c>
      <c r="F117" s="2" t="s">
        <v>650</v>
      </c>
      <c r="G117" s="2" t="s">
        <v>650</v>
      </c>
      <c r="H117" s="2">
        <v>3</v>
      </c>
      <c r="I117" s="2" t="s">
        <v>650</v>
      </c>
      <c r="J117" s="2" t="s">
        <v>650</v>
      </c>
      <c r="K117" s="2" t="s">
        <v>650</v>
      </c>
      <c r="L117" s="2" t="s">
        <v>652</v>
      </c>
      <c r="M117" s="2" t="s">
        <v>650</v>
      </c>
      <c r="N117" s="2" t="s">
        <v>650</v>
      </c>
      <c r="O117" s="2" t="s">
        <v>650</v>
      </c>
      <c r="P117" s="2" t="s">
        <v>650</v>
      </c>
      <c r="Q117" s="2" t="s">
        <v>650</v>
      </c>
      <c r="R117" s="2" t="s">
        <v>650</v>
      </c>
      <c r="S117" s="2" t="s">
        <v>650</v>
      </c>
      <c r="T117" s="2" t="s">
        <v>650</v>
      </c>
      <c r="U117" s="2" t="s">
        <v>650</v>
      </c>
      <c r="V117" s="2" t="s">
        <v>650</v>
      </c>
      <c r="W117" s="2" t="s">
        <v>650</v>
      </c>
      <c r="X117" s="2" t="s">
        <v>650</v>
      </c>
      <c r="Y117" s="2" t="s">
        <v>650</v>
      </c>
      <c r="Z117" s="2" t="s">
        <v>650</v>
      </c>
      <c r="AA117" s="2" t="s">
        <v>650</v>
      </c>
      <c r="AB117" s="2" t="s">
        <v>650</v>
      </c>
      <c r="AC117" s="2" t="s">
        <v>650</v>
      </c>
      <c r="AD117" s="2" t="s">
        <v>650</v>
      </c>
      <c r="AE117" s="2" t="s">
        <v>650</v>
      </c>
      <c r="AF117" s="2" t="s">
        <v>650</v>
      </c>
      <c r="AG117" s="2" t="s">
        <v>650</v>
      </c>
      <c r="AH117" s="2" t="s">
        <v>650</v>
      </c>
      <c r="AI117" s="2" t="s">
        <v>650</v>
      </c>
      <c r="AM117" s="129">
        <f t="shared" si="3"/>
        <v>3</v>
      </c>
      <c r="AN117" s="129">
        <f t="shared" si="4"/>
        <v>17.399999999999999</v>
      </c>
      <c r="AO117" s="130">
        <f t="shared" si="5"/>
        <v>5.8</v>
      </c>
    </row>
    <row r="118" spans="1:41" ht="15" customHeight="1" x14ac:dyDescent="0.25">
      <c r="A118" s="2" t="s">
        <v>184</v>
      </c>
      <c r="B118" s="2" t="s">
        <v>188</v>
      </c>
      <c r="C118" s="2">
        <v>2015</v>
      </c>
      <c r="D118" s="2">
        <v>182</v>
      </c>
      <c r="E118" s="2">
        <v>221.08</v>
      </c>
      <c r="F118" s="2" t="s">
        <v>650</v>
      </c>
      <c r="G118" s="2">
        <v>0</v>
      </c>
      <c r="H118" s="2">
        <v>0</v>
      </c>
      <c r="I118" s="2">
        <v>0</v>
      </c>
      <c r="J118" s="2">
        <v>0</v>
      </c>
      <c r="K118" s="2">
        <v>0</v>
      </c>
      <c r="L118" s="2" t="s">
        <v>652</v>
      </c>
      <c r="M118" s="2">
        <v>100</v>
      </c>
      <c r="N118" s="2">
        <v>82</v>
      </c>
      <c r="O118" s="2">
        <v>0</v>
      </c>
      <c r="P118" s="2">
        <v>0</v>
      </c>
      <c r="Q118" s="2">
        <v>0</v>
      </c>
      <c r="R118" s="2">
        <v>0</v>
      </c>
      <c r="S118" s="2" t="s">
        <v>8</v>
      </c>
      <c r="T118" s="2" t="s">
        <v>650</v>
      </c>
      <c r="U118" s="2" t="s">
        <v>650</v>
      </c>
      <c r="V118" s="2" t="s">
        <v>650</v>
      </c>
      <c r="W118" s="2" t="s">
        <v>650</v>
      </c>
      <c r="X118" s="2">
        <v>0</v>
      </c>
      <c r="Y118" s="2">
        <v>5.3</v>
      </c>
      <c r="Z118" s="2" t="s">
        <v>650</v>
      </c>
      <c r="AA118" s="2" t="s">
        <v>650</v>
      </c>
      <c r="AB118" s="2" t="s">
        <v>650</v>
      </c>
      <c r="AC118" s="2">
        <v>1.8</v>
      </c>
      <c r="AD118" s="2">
        <v>0</v>
      </c>
      <c r="AE118" s="2">
        <v>31</v>
      </c>
      <c r="AF118" s="2" t="s">
        <v>657</v>
      </c>
      <c r="AG118" s="2">
        <v>13</v>
      </c>
      <c r="AH118" s="2">
        <v>0.98</v>
      </c>
      <c r="AI118" s="2">
        <v>0.5</v>
      </c>
      <c r="AM118" s="129">
        <f t="shared" si="3"/>
        <v>220.60000000000002</v>
      </c>
      <c r="AN118" s="129">
        <f t="shared" si="4"/>
        <v>182</v>
      </c>
      <c r="AO118" s="130">
        <f t="shared" si="5"/>
        <v>0.8250226654578422</v>
      </c>
    </row>
    <row r="119" spans="1:41" ht="15" customHeight="1" x14ac:dyDescent="0.25">
      <c r="A119" s="2" t="s">
        <v>189</v>
      </c>
      <c r="B119" s="2" t="s">
        <v>190</v>
      </c>
      <c r="C119" s="2">
        <v>2015</v>
      </c>
      <c r="D119" s="2">
        <v>5</v>
      </c>
      <c r="E119" s="2">
        <v>5.7</v>
      </c>
      <c r="F119" s="2" t="s">
        <v>650</v>
      </c>
      <c r="G119" s="2">
        <v>0.6</v>
      </c>
      <c r="H119" s="2" t="s">
        <v>650</v>
      </c>
      <c r="I119" s="2">
        <v>0.3</v>
      </c>
      <c r="J119" s="2" t="s">
        <v>650</v>
      </c>
      <c r="K119" s="2" t="s">
        <v>650</v>
      </c>
      <c r="L119" s="2" t="s">
        <v>651</v>
      </c>
      <c r="M119" s="2" t="s">
        <v>650</v>
      </c>
      <c r="N119" s="2" t="s">
        <v>650</v>
      </c>
      <c r="O119" s="2" t="s">
        <v>650</v>
      </c>
      <c r="P119" s="2" t="s">
        <v>650</v>
      </c>
      <c r="Q119" s="2" t="s">
        <v>650</v>
      </c>
      <c r="R119" s="2" t="s">
        <v>650</v>
      </c>
      <c r="S119" s="2" t="s">
        <v>8</v>
      </c>
      <c r="T119" s="2">
        <v>4.8</v>
      </c>
      <c r="U119" s="2" t="s">
        <v>650</v>
      </c>
      <c r="V119" s="2" t="s">
        <v>650</v>
      </c>
      <c r="W119" s="2" t="s">
        <v>650</v>
      </c>
      <c r="X119" s="2" t="s">
        <v>650</v>
      </c>
      <c r="Y119" s="2" t="s">
        <v>650</v>
      </c>
      <c r="Z119" s="2" t="s">
        <v>650</v>
      </c>
      <c r="AA119" s="2" t="s">
        <v>650</v>
      </c>
      <c r="AB119" s="2" t="s">
        <v>650</v>
      </c>
      <c r="AC119" s="2" t="s">
        <v>650</v>
      </c>
      <c r="AD119" s="2" t="s">
        <v>650</v>
      </c>
      <c r="AE119" s="2" t="s">
        <v>650</v>
      </c>
      <c r="AF119" s="2" t="s">
        <v>650</v>
      </c>
      <c r="AG119" s="2" t="s">
        <v>650</v>
      </c>
      <c r="AH119" s="2" t="s">
        <v>650</v>
      </c>
      <c r="AI119" s="2" t="s">
        <v>650</v>
      </c>
      <c r="AM119" s="129">
        <f t="shared" si="3"/>
        <v>5.6999999999999993</v>
      </c>
      <c r="AN119" s="129">
        <f t="shared" si="4"/>
        <v>5</v>
      </c>
      <c r="AO119" s="130">
        <f t="shared" si="5"/>
        <v>0.87719298245614041</v>
      </c>
    </row>
    <row r="120" spans="1:41" ht="15" customHeight="1" x14ac:dyDescent="0.25">
      <c r="A120" s="2" t="s">
        <v>191</v>
      </c>
      <c r="B120" s="2" t="s">
        <v>192</v>
      </c>
      <c r="C120" s="2">
        <v>2015</v>
      </c>
      <c r="D120" s="2">
        <v>1.486</v>
      </c>
      <c r="E120" s="2">
        <v>1.486</v>
      </c>
      <c r="F120" s="2" t="s">
        <v>650</v>
      </c>
      <c r="G120" s="2">
        <v>1.7999999999999999E-2</v>
      </c>
      <c r="H120" s="2" t="s">
        <v>650</v>
      </c>
      <c r="I120" s="2" t="s">
        <v>650</v>
      </c>
      <c r="J120" s="2" t="s">
        <v>650</v>
      </c>
      <c r="K120" s="2" t="s">
        <v>650</v>
      </c>
      <c r="L120" s="2" t="s">
        <v>650</v>
      </c>
      <c r="M120" s="2" t="s">
        <v>650</v>
      </c>
      <c r="N120" s="2" t="s">
        <v>650</v>
      </c>
      <c r="O120" s="2" t="s">
        <v>650</v>
      </c>
      <c r="P120" s="2" t="s">
        <v>650</v>
      </c>
      <c r="Q120" s="2" t="s">
        <v>650</v>
      </c>
      <c r="R120" s="2" t="s">
        <v>650</v>
      </c>
      <c r="S120" s="2" t="s">
        <v>650</v>
      </c>
      <c r="T120" s="2" t="s">
        <v>650</v>
      </c>
      <c r="U120" s="2" t="s">
        <v>650</v>
      </c>
      <c r="V120" s="2" t="s">
        <v>650</v>
      </c>
      <c r="W120" s="2" t="s">
        <v>650</v>
      </c>
      <c r="X120" s="2" t="s">
        <v>650</v>
      </c>
      <c r="Y120" s="2">
        <v>1.468</v>
      </c>
      <c r="Z120" s="2" t="s">
        <v>650</v>
      </c>
      <c r="AA120" s="2" t="s">
        <v>650</v>
      </c>
      <c r="AB120" s="2" t="s">
        <v>650</v>
      </c>
      <c r="AC120" s="2" t="s">
        <v>650</v>
      </c>
      <c r="AD120" s="2" t="s">
        <v>650</v>
      </c>
      <c r="AE120" s="2" t="s">
        <v>650</v>
      </c>
      <c r="AF120" s="2" t="s">
        <v>650</v>
      </c>
      <c r="AG120" s="2" t="s">
        <v>650</v>
      </c>
      <c r="AH120" s="2" t="s">
        <v>650</v>
      </c>
      <c r="AI120" s="2" t="s">
        <v>650</v>
      </c>
      <c r="AM120" s="129">
        <f t="shared" si="3"/>
        <v>1.486</v>
      </c>
      <c r="AN120" s="129">
        <f t="shared" si="4"/>
        <v>1.486</v>
      </c>
      <c r="AO120" s="130">
        <f t="shared" si="5"/>
        <v>1</v>
      </c>
    </row>
    <row r="121" spans="1:41"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c r="W121" s="2" t="s">
        <v>651</v>
      </c>
      <c r="X121" s="2" t="s">
        <v>651</v>
      </c>
      <c r="Y121" s="2" t="s">
        <v>651</v>
      </c>
      <c r="Z121" s="2" t="s">
        <v>651</v>
      </c>
      <c r="AA121" s="2" t="s">
        <v>651</v>
      </c>
      <c r="AB121" s="2" t="s">
        <v>651</v>
      </c>
      <c r="AC121" s="2" t="s">
        <v>651</v>
      </c>
      <c r="AD121" s="2" t="s">
        <v>651</v>
      </c>
      <c r="AE121" s="2" t="s">
        <v>651</v>
      </c>
      <c r="AF121" s="2" t="s">
        <v>651</v>
      </c>
      <c r="AG121" s="2" t="s">
        <v>651</v>
      </c>
      <c r="AH121" s="2" t="s">
        <v>651</v>
      </c>
      <c r="AI121" s="2" t="s">
        <v>651</v>
      </c>
      <c r="AM121" s="129">
        <f t="shared" si="3"/>
        <v>0</v>
      </c>
      <c r="AN121" s="129">
        <f t="shared" si="4"/>
        <v>0</v>
      </c>
      <c r="AO121" s="130" t="str">
        <f t="shared" si="5"/>
        <v/>
      </c>
    </row>
    <row r="122" spans="1:41" ht="15" customHeight="1" x14ac:dyDescent="0.25">
      <c r="A122" s="2" t="s">
        <v>193</v>
      </c>
      <c r="B122" s="2" t="s">
        <v>195</v>
      </c>
      <c r="C122" s="2">
        <v>2015</v>
      </c>
      <c r="D122" s="2">
        <v>651.5</v>
      </c>
      <c r="E122" s="2">
        <v>1097.865</v>
      </c>
      <c r="F122" s="2" t="s">
        <v>650</v>
      </c>
      <c r="G122" s="2">
        <v>0.44600000000000001</v>
      </c>
      <c r="H122" s="2" t="s">
        <v>650</v>
      </c>
      <c r="I122" s="2">
        <v>6.6340000000000003</v>
      </c>
      <c r="J122" s="2">
        <v>46.71</v>
      </c>
      <c r="K122" s="2" t="s">
        <v>650</v>
      </c>
      <c r="L122" s="2" t="s">
        <v>651</v>
      </c>
      <c r="M122" s="2" t="s">
        <v>650</v>
      </c>
      <c r="N122" s="2" t="s">
        <v>650</v>
      </c>
      <c r="O122" s="2" t="s">
        <v>650</v>
      </c>
      <c r="P122" s="2" t="s">
        <v>650</v>
      </c>
      <c r="Q122" s="2" t="s">
        <v>650</v>
      </c>
      <c r="R122" s="2" t="s">
        <v>650</v>
      </c>
      <c r="S122" s="2" t="s">
        <v>8</v>
      </c>
      <c r="T122" s="2">
        <v>138.047</v>
      </c>
      <c r="U122" s="2" t="s">
        <v>650</v>
      </c>
      <c r="V122" s="2" t="s">
        <v>650</v>
      </c>
      <c r="W122" s="2" t="s">
        <v>650</v>
      </c>
      <c r="X122" s="2" t="s">
        <v>650</v>
      </c>
      <c r="Y122" s="2">
        <v>2.2349999999999999</v>
      </c>
      <c r="Z122" s="2" t="s">
        <v>650</v>
      </c>
      <c r="AA122" s="2" t="s">
        <v>650</v>
      </c>
      <c r="AB122" s="2" t="s">
        <v>650</v>
      </c>
      <c r="AC122" s="2" t="s">
        <v>650</v>
      </c>
      <c r="AD122" s="2">
        <v>417.96199999999999</v>
      </c>
      <c r="AE122" s="2">
        <v>485.83100000000002</v>
      </c>
      <c r="AF122" s="2" t="s">
        <v>653</v>
      </c>
      <c r="AG122" s="2">
        <v>141.99</v>
      </c>
      <c r="AH122" s="2" t="s">
        <v>650</v>
      </c>
      <c r="AI122" s="2" t="s">
        <v>650</v>
      </c>
      <c r="AM122" s="129">
        <f t="shared" si="3"/>
        <v>1097.865</v>
      </c>
      <c r="AN122" s="129">
        <f t="shared" si="4"/>
        <v>651.5</v>
      </c>
      <c r="AO122" s="130">
        <f t="shared" si="5"/>
        <v>0.59342451029953591</v>
      </c>
    </row>
    <row r="123" spans="1:41" ht="15" customHeight="1" x14ac:dyDescent="0.25">
      <c r="A123" s="2" t="s">
        <v>193</v>
      </c>
      <c r="B123" s="2" t="s">
        <v>196</v>
      </c>
      <c r="C123" s="2">
        <v>2015</v>
      </c>
      <c r="D123" s="2">
        <v>0</v>
      </c>
      <c r="E123" s="2" t="s">
        <v>650</v>
      </c>
      <c r="F123" s="2" t="s">
        <v>650</v>
      </c>
      <c r="G123" s="2" t="s">
        <v>650</v>
      </c>
      <c r="H123" s="2" t="s">
        <v>650</v>
      </c>
      <c r="I123" s="2" t="s">
        <v>650</v>
      </c>
      <c r="J123" s="2" t="s">
        <v>650</v>
      </c>
      <c r="K123" s="2" t="s">
        <v>650</v>
      </c>
      <c r="L123" s="2" t="s">
        <v>651</v>
      </c>
      <c r="M123" s="2" t="s">
        <v>650</v>
      </c>
      <c r="N123" s="2" t="s">
        <v>650</v>
      </c>
      <c r="O123" s="2" t="s">
        <v>650</v>
      </c>
      <c r="P123" s="2" t="s">
        <v>650</v>
      </c>
      <c r="Q123" s="2" t="s">
        <v>650</v>
      </c>
      <c r="R123" s="2" t="s">
        <v>650</v>
      </c>
      <c r="S123" s="2" t="s">
        <v>650</v>
      </c>
      <c r="T123" s="2" t="s">
        <v>650</v>
      </c>
      <c r="U123" s="2" t="s">
        <v>650</v>
      </c>
      <c r="V123" s="2" t="s">
        <v>650</v>
      </c>
      <c r="W123" s="2" t="s">
        <v>650</v>
      </c>
      <c r="X123" s="2" t="s">
        <v>650</v>
      </c>
      <c r="Y123" s="2" t="s">
        <v>650</v>
      </c>
      <c r="Z123" s="2" t="s">
        <v>650</v>
      </c>
      <c r="AA123" s="2" t="s">
        <v>650</v>
      </c>
      <c r="AB123" s="2" t="s">
        <v>650</v>
      </c>
      <c r="AC123" s="2" t="s">
        <v>650</v>
      </c>
      <c r="AD123" s="2" t="s">
        <v>650</v>
      </c>
      <c r="AE123" s="2" t="s">
        <v>650</v>
      </c>
      <c r="AF123" s="2" t="s">
        <v>650</v>
      </c>
      <c r="AG123" s="2" t="s">
        <v>650</v>
      </c>
      <c r="AH123" s="2" t="s">
        <v>650</v>
      </c>
      <c r="AI123" s="2" t="s">
        <v>650</v>
      </c>
      <c r="AM123" s="129">
        <f t="shared" si="3"/>
        <v>0</v>
      </c>
      <c r="AN123" s="129">
        <f t="shared" si="4"/>
        <v>0</v>
      </c>
      <c r="AO123" s="130" t="str">
        <f t="shared" si="5"/>
        <v/>
      </c>
    </row>
    <row r="124" spans="1:41"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c r="W124" s="2" t="s">
        <v>651</v>
      </c>
      <c r="X124" s="2" t="s">
        <v>651</v>
      </c>
      <c r="Y124" s="2" t="s">
        <v>651</v>
      </c>
      <c r="Z124" s="2" t="s">
        <v>651</v>
      </c>
      <c r="AA124" s="2" t="s">
        <v>651</v>
      </c>
      <c r="AB124" s="2" t="s">
        <v>651</v>
      </c>
      <c r="AC124" s="2" t="s">
        <v>651</v>
      </c>
      <c r="AD124" s="2" t="s">
        <v>651</v>
      </c>
      <c r="AE124" s="2" t="s">
        <v>651</v>
      </c>
      <c r="AF124" s="2" t="s">
        <v>651</v>
      </c>
      <c r="AG124" s="2" t="s">
        <v>651</v>
      </c>
      <c r="AH124" s="2" t="s">
        <v>651</v>
      </c>
      <c r="AI124" s="2" t="s">
        <v>651</v>
      </c>
      <c r="AM124" s="129">
        <f t="shared" si="3"/>
        <v>0</v>
      </c>
      <c r="AN124" s="129">
        <f t="shared" si="4"/>
        <v>0</v>
      </c>
      <c r="AO124" s="130" t="str">
        <f t="shared" si="5"/>
        <v/>
      </c>
    </row>
    <row r="125" spans="1:41"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c r="W125" s="2" t="s">
        <v>651</v>
      </c>
      <c r="X125" s="2" t="s">
        <v>651</v>
      </c>
      <c r="Y125" s="2" t="s">
        <v>651</v>
      </c>
      <c r="Z125" s="2" t="s">
        <v>651</v>
      </c>
      <c r="AA125" s="2" t="s">
        <v>651</v>
      </c>
      <c r="AB125" s="2" t="s">
        <v>651</v>
      </c>
      <c r="AC125" s="2" t="s">
        <v>651</v>
      </c>
      <c r="AD125" s="2" t="s">
        <v>651</v>
      </c>
      <c r="AE125" s="2" t="s">
        <v>651</v>
      </c>
      <c r="AF125" s="2" t="s">
        <v>651</v>
      </c>
      <c r="AG125" s="2" t="s">
        <v>651</v>
      </c>
      <c r="AH125" s="2" t="s">
        <v>651</v>
      </c>
      <c r="AI125" s="2" t="s">
        <v>651</v>
      </c>
      <c r="AM125" s="129">
        <f t="shared" si="3"/>
        <v>0</v>
      </c>
      <c r="AN125" s="129">
        <f t="shared" si="4"/>
        <v>0</v>
      </c>
      <c r="AO125" s="130" t="str">
        <f t="shared" si="5"/>
        <v/>
      </c>
    </row>
    <row r="126" spans="1:41"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c r="W126" s="2" t="s">
        <v>651</v>
      </c>
      <c r="X126" s="2" t="s">
        <v>651</v>
      </c>
      <c r="Y126" s="2" t="s">
        <v>651</v>
      </c>
      <c r="Z126" s="2" t="s">
        <v>651</v>
      </c>
      <c r="AA126" s="2" t="s">
        <v>651</v>
      </c>
      <c r="AB126" s="2" t="s">
        <v>651</v>
      </c>
      <c r="AC126" s="2" t="s">
        <v>651</v>
      </c>
      <c r="AD126" s="2" t="s">
        <v>651</v>
      </c>
      <c r="AE126" s="2" t="s">
        <v>651</v>
      </c>
      <c r="AF126" s="2" t="s">
        <v>651</v>
      </c>
      <c r="AG126" s="2" t="s">
        <v>651</v>
      </c>
      <c r="AH126" s="2" t="s">
        <v>651</v>
      </c>
      <c r="AI126" s="2" t="s">
        <v>651</v>
      </c>
      <c r="AM126" s="129">
        <f t="shared" si="3"/>
        <v>0</v>
      </c>
      <c r="AN126" s="129">
        <f t="shared" si="4"/>
        <v>0</v>
      </c>
      <c r="AO126" s="130" t="str">
        <f t="shared" si="5"/>
        <v/>
      </c>
    </row>
    <row r="127" spans="1:41"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c r="W127" s="2" t="s">
        <v>651</v>
      </c>
      <c r="X127" s="2" t="s">
        <v>651</v>
      </c>
      <c r="Y127" s="2" t="s">
        <v>651</v>
      </c>
      <c r="Z127" s="2" t="s">
        <v>651</v>
      </c>
      <c r="AA127" s="2" t="s">
        <v>651</v>
      </c>
      <c r="AB127" s="2" t="s">
        <v>651</v>
      </c>
      <c r="AC127" s="2" t="s">
        <v>651</v>
      </c>
      <c r="AD127" s="2" t="s">
        <v>651</v>
      </c>
      <c r="AE127" s="2" t="s">
        <v>651</v>
      </c>
      <c r="AF127" s="2" t="s">
        <v>651</v>
      </c>
      <c r="AG127" s="2" t="s">
        <v>651</v>
      </c>
      <c r="AH127" s="2" t="s">
        <v>651</v>
      </c>
      <c r="AI127" s="2" t="s">
        <v>651</v>
      </c>
      <c r="AM127" s="129">
        <f t="shared" si="3"/>
        <v>0</v>
      </c>
      <c r="AN127" s="129">
        <f t="shared" si="4"/>
        <v>0</v>
      </c>
      <c r="AO127" s="130" t="str">
        <f t="shared" si="5"/>
        <v/>
      </c>
    </row>
    <row r="128" spans="1:41" ht="15" customHeight="1" x14ac:dyDescent="0.25">
      <c r="A128" s="2" t="s">
        <v>200</v>
      </c>
      <c r="B128" s="2" t="s">
        <v>201</v>
      </c>
      <c r="C128" s="2">
        <v>2015</v>
      </c>
      <c r="D128" s="2">
        <v>39.332000000000001</v>
      </c>
      <c r="E128" s="2">
        <v>143.86099999999999</v>
      </c>
      <c r="F128" s="2">
        <v>0</v>
      </c>
      <c r="G128" s="2">
        <v>4.9669999999999996</v>
      </c>
      <c r="H128" s="2">
        <v>0</v>
      </c>
      <c r="I128" s="2">
        <v>0</v>
      </c>
      <c r="J128" s="2">
        <v>0</v>
      </c>
      <c r="K128" s="2">
        <v>0</v>
      </c>
      <c r="L128" s="2" t="s">
        <v>667</v>
      </c>
      <c r="M128" s="2">
        <v>97.221999999999994</v>
      </c>
      <c r="N128" s="2">
        <v>31.016999999999999</v>
      </c>
      <c r="O128" s="2">
        <v>0</v>
      </c>
      <c r="P128" s="2">
        <v>0</v>
      </c>
      <c r="Q128" s="2">
        <v>0</v>
      </c>
      <c r="R128" s="2">
        <v>0</v>
      </c>
      <c r="S128" s="2" t="s">
        <v>8</v>
      </c>
      <c r="T128" s="2">
        <v>0</v>
      </c>
      <c r="U128" s="2">
        <v>0</v>
      </c>
      <c r="V128" s="2">
        <v>0</v>
      </c>
      <c r="W128" s="2">
        <v>0</v>
      </c>
      <c r="X128" s="2">
        <v>0</v>
      </c>
      <c r="Y128" s="2">
        <v>0</v>
      </c>
      <c r="Z128" s="2">
        <v>0</v>
      </c>
      <c r="AA128" s="2">
        <v>0</v>
      </c>
      <c r="AB128" s="2">
        <v>0</v>
      </c>
      <c r="AC128" s="2">
        <v>0</v>
      </c>
      <c r="AD128" s="2">
        <v>10.654999999999999</v>
      </c>
      <c r="AE128" s="2">
        <v>0</v>
      </c>
      <c r="AF128" s="2" t="s">
        <v>650</v>
      </c>
      <c r="AG128" s="2" t="s">
        <v>650</v>
      </c>
      <c r="AH128" s="2" t="s">
        <v>650</v>
      </c>
      <c r="AI128" s="2" t="s">
        <v>650</v>
      </c>
      <c r="AM128" s="129">
        <f t="shared" si="3"/>
        <v>143.86099999999999</v>
      </c>
      <c r="AN128" s="129">
        <f t="shared" si="4"/>
        <v>39.332000000000001</v>
      </c>
      <c r="AO128" s="130">
        <f t="shared" si="5"/>
        <v>0.27340279853469673</v>
      </c>
    </row>
    <row r="129" spans="1:41" ht="15" customHeight="1" x14ac:dyDescent="0.25">
      <c r="A129" s="2" t="s">
        <v>200</v>
      </c>
      <c r="B129" s="2" t="s">
        <v>202</v>
      </c>
      <c r="C129" s="2">
        <v>2015</v>
      </c>
      <c r="D129" s="2">
        <v>0.24199999999999999</v>
      </c>
      <c r="E129" s="2">
        <v>0.24199999999999999</v>
      </c>
      <c r="F129" s="2" t="s">
        <v>650</v>
      </c>
      <c r="G129" s="2">
        <v>2.1999999999999999E-2</v>
      </c>
      <c r="H129" s="2" t="s">
        <v>650</v>
      </c>
      <c r="I129" s="2" t="s">
        <v>650</v>
      </c>
      <c r="J129" s="2" t="s">
        <v>650</v>
      </c>
      <c r="K129" s="2" t="s">
        <v>650</v>
      </c>
      <c r="L129" s="2" t="s">
        <v>651</v>
      </c>
      <c r="M129" s="2" t="s">
        <v>650</v>
      </c>
      <c r="N129" s="2" t="s">
        <v>650</v>
      </c>
      <c r="O129" s="2" t="s">
        <v>650</v>
      </c>
      <c r="P129" s="2" t="s">
        <v>650</v>
      </c>
      <c r="Q129" s="2" t="s">
        <v>650</v>
      </c>
      <c r="R129" s="2" t="s">
        <v>650</v>
      </c>
      <c r="S129" s="2" t="s">
        <v>650</v>
      </c>
      <c r="T129" s="2">
        <v>0.22</v>
      </c>
      <c r="U129" s="2" t="s">
        <v>650</v>
      </c>
      <c r="V129" s="2" t="s">
        <v>650</v>
      </c>
      <c r="W129" s="2" t="s">
        <v>650</v>
      </c>
      <c r="X129" s="2" t="s">
        <v>650</v>
      </c>
      <c r="Y129" s="2" t="s">
        <v>650</v>
      </c>
      <c r="Z129" s="2" t="s">
        <v>650</v>
      </c>
      <c r="AA129" s="2" t="s">
        <v>650</v>
      </c>
      <c r="AB129" s="2" t="s">
        <v>650</v>
      </c>
      <c r="AC129" s="2" t="s">
        <v>650</v>
      </c>
      <c r="AD129" s="2" t="s">
        <v>650</v>
      </c>
      <c r="AE129" s="2" t="s">
        <v>650</v>
      </c>
      <c r="AF129" s="2" t="s">
        <v>650</v>
      </c>
      <c r="AG129" s="2" t="s">
        <v>650</v>
      </c>
      <c r="AH129" s="2" t="s">
        <v>650</v>
      </c>
      <c r="AI129" s="2" t="s">
        <v>650</v>
      </c>
      <c r="AM129" s="129">
        <f t="shared" si="3"/>
        <v>0.24199999999999999</v>
      </c>
      <c r="AN129" s="129">
        <f t="shared" si="4"/>
        <v>0.24199999999999999</v>
      </c>
      <c r="AO129" s="130">
        <f t="shared" si="5"/>
        <v>1</v>
      </c>
    </row>
    <row r="130" spans="1:41" ht="15" customHeight="1" x14ac:dyDescent="0.25">
      <c r="A130" s="2" t="s">
        <v>203</v>
      </c>
      <c r="B130" s="2" t="s">
        <v>204</v>
      </c>
      <c r="C130" s="2">
        <v>2015</v>
      </c>
      <c r="D130" s="2">
        <v>24</v>
      </c>
      <c r="E130" s="2">
        <v>30.76</v>
      </c>
      <c r="F130" s="2" t="s">
        <v>650</v>
      </c>
      <c r="G130" s="2">
        <v>0.06</v>
      </c>
      <c r="H130" s="2" t="s">
        <v>650</v>
      </c>
      <c r="I130" s="2" t="s">
        <v>650</v>
      </c>
      <c r="J130" s="2" t="s">
        <v>650</v>
      </c>
      <c r="K130" s="2" t="s">
        <v>650</v>
      </c>
      <c r="L130" s="2" t="s">
        <v>651</v>
      </c>
      <c r="M130" s="2">
        <v>5.7</v>
      </c>
      <c r="N130" s="2" t="s">
        <v>650</v>
      </c>
      <c r="O130" s="2">
        <v>25</v>
      </c>
      <c r="P130" s="2" t="s">
        <v>650</v>
      </c>
      <c r="Q130" s="2" t="s">
        <v>650</v>
      </c>
      <c r="R130" s="2" t="s">
        <v>650</v>
      </c>
      <c r="S130" s="2" t="s">
        <v>650</v>
      </c>
      <c r="T130" s="2" t="s">
        <v>650</v>
      </c>
      <c r="U130" s="2" t="s">
        <v>650</v>
      </c>
      <c r="V130" s="2" t="s">
        <v>650</v>
      </c>
      <c r="W130" s="2" t="s">
        <v>650</v>
      </c>
      <c r="X130" s="2" t="s">
        <v>650</v>
      </c>
      <c r="Y130" s="2" t="s">
        <v>650</v>
      </c>
      <c r="Z130" s="2" t="s">
        <v>650</v>
      </c>
      <c r="AA130" s="2" t="s">
        <v>650</v>
      </c>
      <c r="AB130" s="2" t="s">
        <v>650</v>
      </c>
      <c r="AC130" s="2" t="s">
        <v>650</v>
      </c>
      <c r="AD130" s="2" t="s">
        <v>650</v>
      </c>
      <c r="AE130" s="2" t="s">
        <v>650</v>
      </c>
      <c r="AF130" s="2" t="s">
        <v>650</v>
      </c>
      <c r="AG130" s="2" t="s">
        <v>650</v>
      </c>
      <c r="AH130" s="2" t="s">
        <v>650</v>
      </c>
      <c r="AI130" s="2" t="s">
        <v>650</v>
      </c>
      <c r="AM130" s="129">
        <f t="shared" si="3"/>
        <v>30.759999999999998</v>
      </c>
      <c r="AN130" s="129">
        <f t="shared" si="4"/>
        <v>24</v>
      </c>
      <c r="AO130" s="130">
        <f t="shared" si="5"/>
        <v>0.78023407022106639</v>
      </c>
    </row>
    <row r="131" spans="1:41" ht="15" customHeight="1" x14ac:dyDescent="0.25">
      <c r="A131" s="2" t="s">
        <v>205</v>
      </c>
      <c r="B131" s="2" t="s">
        <v>206</v>
      </c>
      <c r="C131" s="2">
        <v>2015</v>
      </c>
      <c r="D131" s="2">
        <v>14.7</v>
      </c>
      <c r="E131" s="2">
        <v>18.100000000000001</v>
      </c>
      <c r="F131" s="2" t="s">
        <v>650</v>
      </c>
      <c r="G131" s="2">
        <v>1.2</v>
      </c>
      <c r="H131" s="2" t="s">
        <v>650</v>
      </c>
      <c r="I131" s="2" t="s">
        <v>650</v>
      </c>
      <c r="J131" s="2" t="s">
        <v>650</v>
      </c>
      <c r="K131" s="2" t="s">
        <v>650</v>
      </c>
      <c r="L131" s="2" t="s">
        <v>651</v>
      </c>
      <c r="M131" s="2" t="s">
        <v>650</v>
      </c>
      <c r="N131" s="2" t="s">
        <v>650</v>
      </c>
      <c r="O131" s="2" t="s">
        <v>650</v>
      </c>
      <c r="P131" s="2" t="s">
        <v>650</v>
      </c>
      <c r="Q131" s="2" t="s">
        <v>650</v>
      </c>
      <c r="R131" s="2">
        <v>14.4</v>
      </c>
      <c r="S131" s="2" t="s">
        <v>8</v>
      </c>
      <c r="T131" s="2" t="s">
        <v>650</v>
      </c>
      <c r="U131" s="2" t="s">
        <v>650</v>
      </c>
      <c r="V131" s="2" t="s">
        <v>650</v>
      </c>
      <c r="W131" s="2" t="s">
        <v>650</v>
      </c>
      <c r="X131" s="2" t="s">
        <v>650</v>
      </c>
      <c r="Y131" s="2" t="s">
        <v>650</v>
      </c>
      <c r="Z131" s="2" t="s">
        <v>650</v>
      </c>
      <c r="AA131" s="2" t="s">
        <v>650</v>
      </c>
      <c r="AB131" s="2" t="s">
        <v>650</v>
      </c>
      <c r="AC131" s="2" t="s">
        <v>650</v>
      </c>
      <c r="AD131" s="2">
        <v>2.5</v>
      </c>
      <c r="AE131" s="2" t="s">
        <v>650</v>
      </c>
      <c r="AF131" s="2" t="s">
        <v>650</v>
      </c>
      <c r="AG131" s="2" t="s">
        <v>650</v>
      </c>
      <c r="AH131" s="2" t="s">
        <v>650</v>
      </c>
      <c r="AI131" s="2" t="s">
        <v>650</v>
      </c>
      <c r="AM131" s="129">
        <f t="shared" ref="AM131:AM194" si="6">SUMPRODUCT(F131:AE131)+IFERROR(AI131/1,0)</f>
        <v>18.100000000000001</v>
      </c>
      <c r="AN131" s="129">
        <f t="shared" ref="AN131:AN194" si="7">IFERROR(D131/1,0)</f>
        <v>14.7</v>
      </c>
      <c r="AO131" s="130">
        <f t="shared" ref="AO131:AO194" si="8">IFERROR(AN131/AM131,"")</f>
        <v>0.81215469613259661</v>
      </c>
    </row>
    <row r="132" spans="1:41" ht="15" customHeight="1" x14ac:dyDescent="0.25">
      <c r="A132" s="2" t="s">
        <v>205</v>
      </c>
      <c r="B132" s="2" t="s">
        <v>207</v>
      </c>
      <c r="C132" s="2">
        <v>2015</v>
      </c>
      <c r="D132" s="2">
        <v>52.9</v>
      </c>
      <c r="E132" s="2">
        <v>64</v>
      </c>
      <c r="F132" s="2" t="s">
        <v>650</v>
      </c>
      <c r="G132" s="2">
        <v>1.6</v>
      </c>
      <c r="H132" s="2" t="s">
        <v>650</v>
      </c>
      <c r="I132" s="2" t="s">
        <v>650</v>
      </c>
      <c r="J132" s="2" t="s">
        <v>650</v>
      </c>
      <c r="K132" s="2" t="s">
        <v>650</v>
      </c>
      <c r="L132" s="2" t="s">
        <v>651</v>
      </c>
      <c r="M132" s="2" t="s">
        <v>650</v>
      </c>
      <c r="N132" s="2" t="s">
        <v>650</v>
      </c>
      <c r="O132" s="2" t="s">
        <v>650</v>
      </c>
      <c r="P132" s="2" t="s">
        <v>650</v>
      </c>
      <c r="Q132" s="2" t="s">
        <v>650</v>
      </c>
      <c r="R132" s="2">
        <v>54.4</v>
      </c>
      <c r="S132" s="2" t="s">
        <v>8</v>
      </c>
      <c r="T132" s="2" t="s">
        <v>650</v>
      </c>
      <c r="U132" s="2" t="s">
        <v>650</v>
      </c>
      <c r="V132" s="2" t="s">
        <v>650</v>
      </c>
      <c r="W132" s="2" t="s">
        <v>650</v>
      </c>
      <c r="X132" s="2" t="s">
        <v>650</v>
      </c>
      <c r="Y132" s="2" t="s">
        <v>650</v>
      </c>
      <c r="Z132" s="2" t="s">
        <v>650</v>
      </c>
      <c r="AA132" s="2" t="s">
        <v>650</v>
      </c>
      <c r="AB132" s="2" t="s">
        <v>650</v>
      </c>
      <c r="AC132" s="2" t="s">
        <v>650</v>
      </c>
      <c r="AD132" s="2">
        <v>8</v>
      </c>
      <c r="AE132" s="2" t="s">
        <v>650</v>
      </c>
      <c r="AF132" s="2" t="s">
        <v>650</v>
      </c>
      <c r="AG132" s="2" t="s">
        <v>650</v>
      </c>
      <c r="AH132" s="2" t="s">
        <v>650</v>
      </c>
      <c r="AI132" s="2" t="s">
        <v>650</v>
      </c>
      <c r="AM132" s="129">
        <f t="shared" si="6"/>
        <v>64</v>
      </c>
      <c r="AN132" s="129">
        <f t="shared" si="7"/>
        <v>52.9</v>
      </c>
      <c r="AO132" s="130">
        <f t="shared" si="8"/>
        <v>0.82656249999999998</v>
      </c>
    </row>
    <row r="133" spans="1:41" ht="15" customHeight="1" x14ac:dyDescent="0.25">
      <c r="A133" s="2" t="s">
        <v>205</v>
      </c>
      <c r="B133" s="2" t="s">
        <v>208</v>
      </c>
      <c r="C133" s="2">
        <v>2015</v>
      </c>
      <c r="D133" s="2">
        <v>0.23300000000000001</v>
      </c>
      <c r="E133" s="2">
        <v>0.23300000000000001</v>
      </c>
      <c r="F133" s="2" t="s">
        <v>650</v>
      </c>
      <c r="G133" s="2">
        <v>0</v>
      </c>
      <c r="H133" s="2" t="s">
        <v>650</v>
      </c>
      <c r="I133" s="2" t="s">
        <v>650</v>
      </c>
      <c r="J133" s="2" t="s">
        <v>650</v>
      </c>
      <c r="K133" s="2" t="s">
        <v>650</v>
      </c>
      <c r="L133" s="2" t="s">
        <v>651</v>
      </c>
      <c r="M133" s="2" t="s">
        <v>650</v>
      </c>
      <c r="N133" s="2" t="s">
        <v>650</v>
      </c>
      <c r="O133" s="2" t="s">
        <v>650</v>
      </c>
      <c r="P133" s="2" t="s">
        <v>650</v>
      </c>
      <c r="Q133" s="2" t="s">
        <v>650</v>
      </c>
      <c r="R133" s="2" t="s">
        <v>650</v>
      </c>
      <c r="S133" s="2" t="s">
        <v>8</v>
      </c>
      <c r="T133" s="2">
        <v>0.23300000000000001</v>
      </c>
      <c r="U133" s="2" t="s">
        <v>650</v>
      </c>
      <c r="V133" s="2" t="s">
        <v>650</v>
      </c>
      <c r="W133" s="2" t="s">
        <v>650</v>
      </c>
      <c r="X133" s="2" t="s">
        <v>650</v>
      </c>
      <c r="Y133" s="2" t="s">
        <v>650</v>
      </c>
      <c r="Z133" s="2" t="s">
        <v>650</v>
      </c>
      <c r="AA133" s="2" t="s">
        <v>650</v>
      </c>
      <c r="AB133" s="2" t="s">
        <v>650</v>
      </c>
      <c r="AC133" s="2" t="s">
        <v>650</v>
      </c>
      <c r="AD133" s="2" t="s">
        <v>650</v>
      </c>
      <c r="AE133" s="2" t="s">
        <v>650</v>
      </c>
      <c r="AF133" s="2" t="s">
        <v>650</v>
      </c>
      <c r="AG133" s="2" t="s">
        <v>650</v>
      </c>
      <c r="AH133" s="2" t="s">
        <v>650</v>
      </c>
      <c r="AI133" s="2" t="s">
        <v>650</v>
      </c>
      <c r="AM133" s="129">
        <f t="shared" si="6"/>
        <v>0.23300000000000001</v>
      </c>
      <c r="AN133" s="129">
        <f t="shared" si="7"/>
        <v>0.23300000000000001</v>
      </c>
      <c r="AO133" s="130">
        <f t="shared" si="8"/>
        <v>1</v>
      </c>
    </row>
    <row r="134" spans="1:41" ht="15" customHeight="1" x14ac:dyDescent="0.25">
      <c r="A134" s="2" t="s">
        <v>209</v>
      </c>
      <c r="B134" s="2" t="s">
        <v>210</v>
      </c>
      <c r="C134" s="2">
        <v>2015</v>
      </c>
      <c r="D134" s="2">
        <v>257.7</v>
      </c>
      <c r="E134" s="2">
        <v>322.75200000000001</v>
      </c>
      <c r="F134" s="2">
        <v>0</v>
      </c>
      <c r="G134" s="2">
        <v>1.552</v>
      </c>
      <c r="H134" s="2">
        <v>0</v>
      </c>
      <c r="I134" s="2">
        <v>0</v>
      </c>
      <c r="J134" s="2">
        <v>10.4</v>
      </c>
      <c r="K134" s="2">
        <v>0</v>
      </c>
      <c r="L134" s="2" t="s">
        <v>651</v>
      </c>
      <c r="M134" s="2">
        <v>77.5</v>
      </c>
      <c r="N134" s="2">
        <v>0</v>
      </c>
      <c r="O134" s="2">
        <v>0</v>
      </c>
      <c r="P134" s="2">
        <v>0</v>
      </c>
      <c r="Q134" s="2">
        <v>0</v>
      </c>
      <c r="R134" s="2">
        <v>0</v>
      </c>
      <c r="S134" s="2" t="s">
        <v>8</v>
      </c>
      <c r="T134" s="2">
        <v>0</v>
      </c>
      <c r="U134" s="2">
        <v>0</v>
      </c>
      <c r="V134" s="2">
        <v>0</v>
      </c>
      <c r="W134" s="2">
        <v>0</v>
      </c>
      <c r="X134" s="2">
        <v>0</v>
      </c>
      <c r="Y134" s="2">
        <v>0</v>
      </c>
      <c r="Z134" s="2">
        <v>0</v>
      </c>
      <c r="AA134" s="2">
        <v>0</v>
      </c>
      <c r="AB134" s="2">
        <v>182.7</v>
      </c>
      <c r="AC134" s="2">
        <v>0</v>
      </c>
      <c r="AD134" s="2">
        <v>50.6</v>
      </c>
      <c r="AE134" s="2">
        <v>0</v>
      </c>
      <c r="AF134" s="2" t="s">
        <v>650</v>
      </c>
      <c r="AG134" s="2">
        <v>0</v>
      </c>
      <c r="AH134" s="2">
        <v>0</v>
      </c>
      <c r="AI134" s="2">
        <v>0</v>
      </c>
      <c r="AM134" s="129">
        <f t="shared" si="6"/>
        <v>322.75200000000001</v>
      </c>
      <c r="AN134" s="129">
        <f t="shared" si="7"/>
        <v>257.7</v>
      </c>
      <c r="AO134" s="130">
        <f t="shared" si="8"/>
        <v>0.79844586555621644</v>
      </c>
    </row>
    <row r="135" spans="1:41" ht="15" customHeight="1" x14ac:dyDescent="0.25">
      <c r="A135" s="2" t="s">
        <v>211</v>
      </c>
      <c r="B135" s="2" t="s">
        <v>212</v>
      </c>
      <c r="C135" s="2">
        <v>2015</v>
      </c>
      <c r="D135" s="2">
        <v>3.8</v>
      </c>
      <c r="E135" s="2">
        <v>3.8</v>
      </c>
      <c r="F135" s="2">
        <v>0</v>
      </c>
      <c r="G135" s="2">
        <v>0.1</v>
      </c>
      <c r="H135" s="2">
        <v>0</v>
      </c>
      <c r="I135" s="2">
        <v>0</v>
      </c>
      <c r="J135" s="2">
        <v>0</v>
      </c>
      <c r="K135" s="2">
        <v>0</v>
      </c>
      <c r="L135" s="2" t="s">
        <v>651</v>
      </c>
      <c r="M135" s="2">
        <v>0</v>
      </c>
      <c r="N135" s="2">
        <v>0</v>
      </c>
      <c r="O135" s="2">
        <v>0</v>
      </c>
      <c r="P135" s="2">
        <v>0</v>
      </c>
      <c r="Q135" s="2">
        <v>0</v>
      </c>
      <c r="R135" s="2">
        <v>0</v>
      </c>
      <c r="S135" s="2" t="s">
        <v>8</v>
      </c>
      <c r="T135" s="2">
        <v>3.7</v>
      </c>
      <c r="U135" s="2">
        <v>0</v>
      </c>
      <c r="V135" s="2">
        <v>0</v>
      </c>
      <c r="W135" s="2">
        <v>0</v>
      </c>
      <c r="X135" s="2">
        <v>0</v>
      </c>
      <c r="Y135" s="2">
        <v>0</v>
      </c>
      <c r="Z135" s="2">
        <v>0</v>
      </c>
      <c r="AA135" s="2">
        <v>0</v>
      </c>
      <c r="AB135" s="2">
        <v>0</v>
      </c>
      <c r="AC135" s="2">
        <v>0</v>
      </c>
      <c r="AD135" s="2">
        <v>0</v>
      </c>
      <c r="AE135" s="2">
        <v>0</v>
      </c>
      <c r="AF135" s="2" t="s">
        <v>658</v>
      </c>
      <c r="AG135" s="2" t="s">
        <v>650</v>
      </c>
      <c r="AH135" s="2">
        <v>0</v>
      </c>
      <c r="AI135" s="2">
        <v>0</v>
      </c>
      <c r="AM135" s="129">
        <f t="shared" si="6"/>
        <v>3.8000000000000003</v>
      </c>
      <c r="AN135" s="129">
        <f t="shared" si="7"/>
        <v>3.8</v>
      </c>
      <c r="AO135" s="130">
        <f t="shared" si="8"/>
        <v>0.99999999999999989</v>
      </c>
    </row>
    <row r="136" spans="1:41" ht="15" customHeight="1" x14ac:dyDescent="0.25">
      <c r="A136" s="2" t="s">
        <v>213</v>
      </c>
      <c r="B136" s="2" t="s">
        <v>214</v>
      </c>
      <c r="C136" s="2">
        <v>2015</v>
      </c>
      <c r="D136" s="2">
        <v>30.8</v>
      </c>
      <c r="E136" s="2">
        <v>28.242999999999999</v>
      </c>
      <c r="F136" s="2" t="s">
        <v>650</v>
      </c>
      <c r="G136" s="2">
        <v>0.94299999999999995</v>
      </c>
      <c r="H136" s="2" t="s">
        <v>650</v>
      </c>
      <c r="I136" s="2" t="s">
        <v>650</v>
      </c>
      <c r="J136" s="2" t="s">
        <v>650</v>
      </c>
      <c r="K136" s="2" t="s">
        <v>650</v>
      </c>
      <c r="L136" s="2" t="s">
        <v>651</v>
      </c>
      <c r="M136" s="2">
        <v>5.4</v>
      </c>
      <c r="N136" s="2">
        <v>5.4</v>
      </c>
      <c r="O136" s="2">
        <v>10.9</v>
      </c>
      <c r="P136" s="2">
        <v>5.6</v>
      </c>
      <c r="Q136" s="2" t="s">
        <v>650</v>
      </c>
      <c r="R136" s="2" t="s">
        <v>650</v>
      </c>
      <c r="S136" s="2" t="s">
        <v>8</v>
      </c>
      <c r="T136" s="2" t="s">
        <v>650</v>
      </c>
      <c r="U136" s="2" t="s">
        <v>650</v>
      </c>
      <c r="V136" s="2" t="s">
        <v>650</v>
      </c>
      <c r="W136" s="2" t="s">
        <v>650</v>
      </c>
      <c r="X136" s="2" t="s">
        <v>650</v>
      </c>
      <c r="Y136" s="2" t="s">
        <v>650</v>
      </c>
      <c r="Z136" s="2" t="s">
        <v>650</v>
      </c>
      <c r="AA136" s="2" t="s">
        <v>650</v>
      </c>
      <c r="AB136" s="2" t="s">
        <v>650</v>
      </c>
      <c r="AC136" s="2" t="s">
        <v>650</v>
      </c>
      <c r="AD136" s="2" t="s">
        <v>650</v>
      </c>
      <c r="AE136" s="2" t="s">
        <v>650</v>
      </c>
      <c r="AF136" s="2" t="s">
        <v>650</v>
      </c>
      <c r="AG136" s="2" t="s">
        <v>650</v>
      </c>
      <c r="AH136" s="2" t="s">
        <v>650</v>
      </c>
      <c r="AI136" s="2" t="s">
        <v>650</v>
      </c>
      <c r="AM136" s="129">
        <f t="shared" si="6"/>
        <v>28.243000000000002</v>
      </c>
      <c r="AN136" s="129">
        <f t="shared" si="7"/>
        <v>30.8</v>
      </c>
      <c r="AO136" s="130">
        <f t="shared" si="8"/>
        <v>1.0905357079630351</v>
      </c>
    </row>
    <row r="137" spans="1:41" ht="15" customHeight="1" x14ac:dyDescent="0.25">
      <c r="A137" s="2" t="s">
        <v>213</v>
      </c>
      <c r="B137" s="2" t="s">
        <v>215</v>
      </c>
      <c r="C137" s="2">
        <v>2015</v>
      </c>
      <c r="D137" s="2">
        <v>7.1</v>
      </c>
      <c r="E137" s="2">
        <v>7.2</v>
      </c>
      <c r="F137" s="2" t="s">
        <v>650</v>
      </c>
      <c r="G137" s="2">
        <v>0.6</v>
      </c>
      <c r="H137" s="2" t="s">
        <v>650</v>
      </c>
      <c r="I137" s="2" t="s">
        <v>650</v>
      </c>
      <c r="J137" s="2" t="s">
        <v>650</v>
      </c>
      <c r="K137" s="2" t="s">
        <v>650</v>
      </c>
      <c r="L137" s="2" t="s">
        <v>651</v>
      </c>
      <c r="M137" s="2" t="s">
        <v>650</v>
      </c>
      <c r="N137" s="2" t="s">
        <v>650</v>
      </c>
      <c r="O137" s="2">
        <v>6.6</v>
      </c>
      <c r="P137" s="2" t="s">
        <v>650</v>
      </c>
      <c r="Q137" s="2" t="s">
        <v>650</v>
      </c>
      <c r="R137" s="2" t="s">
        <v>650</v>
      </c>
      <c r="S137" s="2" t="s">
        <v>8</v>
      </c>
      <c r="T137" s="2" t="s">
        <v>650</v>
      </c>
      <c r="U137" s="2" t="s">
        <v>650</v>
      </c>
      <c r="V137" s="2" t="s">
        <v>650</v>
      </c>
      <c r="W137" s="2" t="s">
        <v>650</v>
      </c>
      <c r="X137" s="2" t="s">
        <v>650</v>
      </c>
      <c r="Y137" s="2" t="s">
        <v>650</v>
      </c>
      <c r="Z137" s="2" t="s">
        <v>650</v>
      </c>
      <c r="AA137" s="2" t="s">
        <v>650</v>
      </c>
      <c r="AB137" s="2" t="s">
        <v>650</v>
      </c>
      <c r="AC137" s="2" t="s">
        <v>650</v>
      </c>
      <c r="AD137" s="2" t="s">
        <v>650</v>
      </c>
      <c r="AE137" s="2" t="s">
        <v>650</v>
      </c>
      <c r="AF137" s="2" t="s">
        <v>650</v>
      </c>
      <c r="AG137" s="2" t="s">
        <v>650</v>
      </c>
      <c r="AH137" s="2" t="s">
        <v>650</v>
      </c>
      <c r="AI137" s="2" t="s">
        <v>650</v>
      </c>
      <c r="AM137" s="129">
        <f t="shared" si="6"/>
        <v>7.1999999999999993</v>
      </c>
      <c r="AN137" s="129">
        <f t="shared" si="7"/>
        <v>7.1</v>
      </c>
      <c r="AO137" s="130">
        <f t="shared" si="8"/>
        <v>0.98611111111111116</v>
      </c>
    </row>
    <row r="138" spans="1:41" ht="15" customHeight="1" x14ac:dyDescent="0.25">
      <c r="A138" s="2" t="s">
        <v>213</v>
      </c>
      <c r="B138" s="2" t="s">
        <v>216</v>
      </c>
      <c r="C138" s="2">
        <v>2015</v>
      </c>
      <c r="D138" s="2">
        <v>2.6</v>
      </c>
      <c r="E138" s="2">
        <v>2.7</v>
      </c>
      <c r="F138" s="2" t="s">
        <v>650</v>
      </c>
      <c r="G138" s="2">
        <v>0.14000000000000001</v>
      </c>
      <c r="H138" s="2" t="s">
        <v>650</v>
      </c>
      <c r="I138" s="2" t="s">
        <v>650</v>
      </c>
      <c r="J138" s="2" t="s">
        <v>650</v>
      </c>
      <c r="K138" s="2" t="s">
        <v>650</v>
      </c>
      <c r="L138" s="2" t="s">
        <v>651</v>
      </c>
      <c r="M138" s="2" t="s">
        <v>650</v>
      </c>
      <c r="N138" s="2" t="s">
        <v>650</v>
      </c>
      <c r="O138" s="2">
        <v>2.56</v>
      </c>
      <c r="P138" s="2" t="s">
        <v>650</v>
      </c>
      <c r="Q138" s="2" t="s">
        <v>650</v>
      </c>
      <c r="R138" s="2" t="s">
        <v>650</v>
      </c>
      <c r="S138" s="2" t="s">
        <v>8</v>
      </c>
      <c r="T138" s="2" t="s">
        <v>650</v>
      </c>
      <c r="U138" s="2" t="s">
        <v>650</v>
      </c>
      <c r="V138" s="2" t="s">
        <v>650</v>
      </c>
      <c r="W138" s="2" t="s">
        <v>650</v>
      </c>
      <c r="X138" s="2" t="s">
        <v>650</v>
      </c>
      <c r="Y138" s="2" t="s">
        <v>650</v>
      </c>
      <c r="Z138" s="2" t="s">
        <v>650</v>
      </c>
      <c r="AA138" s="2" t="s">
        <v>650</v>
      </c>
      <c r="AB138" s="2" t="s">
        <v>650</v>
      </c>
      <c r="AC138" s="2" t="s">
        <v>650</v>
      </c>
      <c r="AD138" s="2" t="s">
        <v>650</v>
      </c>
      <c r="AE138" s="2" t="s">
        <v>650</v>
      </c>
      <c r="AF138" s="2" t="s">
        <v>650</v>
      </c>
      <c r="AG138" s="2" t="s">
        <v>650</v>
      </c>
      <c r="AH138" s="2" t="s">
        <v>650</v>
      </c>
      <c r="AI138" s="2" t="s">
        <v>650</v>
      </c>
      <c r="AM138" s="129">
        <f t="shared" si="6"/>
        <v>2.7</v>
      </c>
      <c r="AN138" s="129">
        <f t="shared" si="7"/>
        <v>2.6</v>
      </c>
      <c r="AO138" s="130">
        <f t="shared" si="8"/>
        <v>0.96296296296296291</v>
      </c>
    </row>
    <row r="139" spans="1:41" ht="15" customHeight="1" x14ac:dyDescent="0.25">
      <c r="A139" s="2" t="s">
        <v>213</v>
      </c>
      <c r="B139" s="2" t="s">
        <v>217</v>
      </c>
      <c r="C139" s="2">
        <v>2015</v>
      </c>
      <c r="D139" s="2">
        <v>13.7</v>
      </c>
      <c r="E139" s="2">
        <v>16.489999999999998</v>
      </c>
      <c r="F139" s="2" t="s">
        <v>650</v>
      </c>
      <c r="G139" s="2">
        <v>2.17</v>
      </c>
      <c r="H139" s="2" t="s">
        <v>650</v>
      </c>
      <c r="I139" s="2" t="s">
        <v>650</v>
      </c>
      <c r="J139" s="2" t="s">
        <v>650</v>
      </c>
      <c r="K139" s="2" t="s">
        <v>650</v>
      </c>
      <c r="L139" s="2" t="s">
        <v>651</v>
      </c>
      <c r="M139" s="2">
        <v>2.6</v>
      </c>
      <c r="N139" s="2">
        <v>2.6</v>
      </c>
      <c r="O139" s="2">
        <v>5.2</v>
      </c>
      <c r="P139" s="2">
        <v>2.6</v>
      </c>
      <c r="Q139" s="2" t="s">
        <v>650</v>
      </c>
      <c r="R139" s="2" t="s">
        <v>650</v>
      </c>
      <c r="S139" s="2" t="s">
        <v>8</v>
      </c>
      <c r="T139" s="2" t="s">
        <v>650</v>
      </c>
      <c r="U139" s="2" t="s">
        <v>650</v>
      </c>
      <c r="V139" s="2" t="s">
        <v>650</v>
      </c>
      <c r="W139" s="2" t="s">
        <v>650</v>
      </c>
      <c r="X139" s="2" t="s">
        <v>650</v>
      </c>
      <c r="Y139" s="2" t="s">
        <v>650</v>
      </c>
      <c r="Z139" s="2" t="s">
        <v>650</v>
      </c>
      <c r="AA139" s="2" t="s">
        <v>650</v>
      </c>
      <c r="AB139" s="2" t="s">
        <v>650</v>
      </c>
      <c r="AC139" s="2" t="s">
        <v>650</v>
      </c>
      <c r="AD139" s="2">
        <v>1.32</v>
      </c>
      <c r="AE139" s="2" t="s">
        <v>650</v>
      </c>
      <c r="AF139" s="2" t="s">
        <v>650</v>
      </c>
      <c r="AG139" s="2" t="s">
        <v>650</v>
      </c>
      <c r="AH139" s="2" t="s">
        <v>650</v>
      </c>
      <c r="AI139" s="2" t="s">
        <v>650</v>
      </c>
      <c r="AM139" s="129">
        <f t="shared" si="6"/>
        <v>16.489999999999998</v>
      </c>
      <c r="AN139" s="129">
        <f t="shared" si="7"/>
        <v>13.7</v>
      </c>
      <c r="AO139" s="130">
        <f t="shared" si="8"/>
        <v>0.83080654942389331</v>
      </c>
    </row>
    <row r="140" spans="1:41" ht="15" customHeight="1" x14ac:dyDescent="0.25">
      <c r="A140" s="2" t="s">
        <v>220</v>
      </c>
      <c r="B140" s="2" t="s">
        <v>221</v>
      </c>
      <c r="C140" s="2">
        <v>2015</v>
      </c>
      <c r="D140" s="2">
        <v>38.700000000000003</v>
      </c>
      <c r="E140" s="2">
        <v>46.5</v>
      </c>
      <c r="F140" s="2" t="s">
        <v>650</v>
      </c>
      <c r="G140" s="2">
        <v>0.3</v>
      </c>
      <c r="H140" s="2" t="s">
        <v>650</v>
      </c>
      <c r="I140" s="2" t="s">
        <v>650</v>
      </c>
      <c r="J140" s="2" t="s">
        <v>650</v>
      </c>
      <c r="K140" s="2" t="s">
        <v>650</v>
      </c>
      <c r="L140" s="2" t="s">
        <v>651</v>
      </c>
      <c r="M140" s="2">
        <v>40</v>
      </c>
      <c r="N140" s="2" t="s">
        <v>650</v>
      </c>
      <c r="O140" s="2">
        <v>0.8</v>
      </c>
      <c r="P140" s="2" t="s">
        <v>650</v>
      </c>
      <c r="Q140" s="2" t="s">
        <v>650</v>
      </c>
      <c r="R140" s="2" t="s">
        <v>650</v>
      </c>
      <c r="S140" s="2" t="s">
        <v>8</v>
      </c>
      <c r="T140" s="2" t="s">
        <v>650</v>
      </c>
      <c r="U140" s="2" t="s">
        <v>650</v>
      </c>
      <c r="V140" s="2" t="s">
        <v>650</v>
      </c>
      <c r="W140" s="2" t="s">
        <v>650</v>
      </c>
      <c r="X140" s="2" t="s">
        <v>650</v>
      </c>
      <c r="Y140" s="2" t="s">
        <v>650</v>
      </c>
      <c r="Z140" s="2" t="s">
        <v>650</v>
      </c>
      <c r="AA140" s="2" t="s">
        <v>650</v>
      </c>
      <c r="AB140" s="2" t="s">
        <v>650</v>
      </c>
      <c r="AC140" s="2" t="s">
        <v>650</v>
      </c>
      <c r="AD140" s="2">
        <v>5.4</v>
      </c>
      <c r="AE140" s="2" t="s">
        <v>650</v>
      </c>
      <c r="AF140" s="2" t="s">
        <v>650</v>
      </c>
      <c r="AG140" s="2" t="s">
        <v>650</v>
      </c>
      <c r="AH140" s="2" t="s">
        <v>650</v>
      </c>
      <c r="AI140" s="2" t="s">
        <v>650</v>
      </c>
      <c r="AM140" s="129">
        <f t="shared" si="6"/>
        <v>46.499999999999993</v>
      </c>
      <c r="AN140" s="129">
        <f t="shared" si="7"/>
        <v>38.700000000000003</v>
      </c>
      <c r="AO140" s="130">
        <f t="shared" si="8"/>
        <v>0.83225806451612927</v>
      </c>
    </row>
    <row r="141" spans="1:41" ht="15" customHeight="1" x14ac:dyDescent="0.25">
      <c r="A141" s="2" t="s">
        <v>222</v>
      </c>
      <c r="B141" s="2" t="s">
        <v>223</v>
      </c>
      <c r="C141" s="2">
        <v>2015</v>
      </c>
      <c r="D141" s="2">
        <v>15.3</v>
      </c>
      <c r="E141" s="2">
        <v>18.66</v>
      </c>
      <c r="F141" s="2" t="s">
        <v>650</v>
      </c>
      <c r="G141" s="2">
        <v>0</v>
      </c>
      <c r="H141" s="2">
        <v>0.6</v>
      </c>
      <c r="I141" s="2">
        <v>0</v>
      </c>
      <c r="J141" s="2" t="s">
        <v>650</v>
      </c>
      <c r="K141" s="2">
        <v>0</v>
      </c>
      <c r="L141" s="2" t="s">
        <v>652</v>
      </c>
      <c r="M141" s="2">
        <v>3.2</v>
      </c>
      <c r="N141" s="2">
        <v>3.6</v>
      </c>
      <c r="O141" s="2">
        <v>2.5</v>
      </c>
      <c r="P141" s="2">
        <v>1.5</v>
      </c>
      <c r="Q141" s="2" t="s">
        <v>650</v>
      </c>
      <c r="R141" s="2">
        <v>0</v>
      </c>
      <c r="S141" s="2" t="s">
        <v>8</v>
      </c>
      <c r="T141" s="2">
        <v>0</v>
      </c>
      <c r="U141" s="2" t="s">
        <v>650</v>
      </c>
      <c r="V141" s="2" t="s">
        <v>650</v>
      </c>
      <c r="W141" s="2" t="s">
        <v>650</v>
      </c>
      <c r="X141" s="2" t="s">
        <v>650</v>
      </c>
      <c r="Y141" s="2" t="s">
        <v>650</v>
      </c>
      <c r="Z141" s="2">
        <v>0</v>
      </c>
      <c r="AA141" s="2">
        <v>2.1</v>
      </c>
      <c r="AB141" s="2" t="s">
        <v>650</v>
      </c>
      <c r="AC141" s="2">
        <v>2.5</v>
      </c>
      <c r="AD141" s="2">
        <v>0.16</v>
      </c>
      <c r="AE141" s="2" t="s">
        <v>650</v>
      </c>
      <c r="AF141" s="2" t="s">
        <v>650</v>
      </c>
      <c r="AG141" s="2" t="s">
        <v>650</v>
      </c>
      <c r="AH141" s="2">
        <v>2.5</v>
      </c>
      <c r="AI141" s="2">
        <v>2.7</v>
      </c>
      <c r="AM141" s="129">
        <f t="shared" si="6"/>
        <v>18.86</v>
      </c>
      <c r="AN141" s="129">
        <f t="shared" si="7"/>
        <v>15.3</v>
      </c>
      <c r="AO141" s="130">
        <f t="shared" si="8"/>
        <v>0.81124072110286327</v>
      </c>
    </row>
    <row r="142" spans="1:41" ht="15" customHeight="1" x14ac:dyDescent="0.25">
      <c r="A142" s="2" t="s">
        <v>224</v>
      </c>
      <c r="B142" s="2" t="s">
        <v>225</v>
      </c>
      <c r="C142" s="2">
        <v>2015</v>
      </c>
      <c r="D142" s="2">
        <v>87.1</v>
      </c>
      <c r="E142" s="2">
        <v>105.64</v>
      </c>
      <c r="F142" s="2" t="s">
        <v>650</v>
      </c>
      <c r="G142" s="2">
        <v>0.94</v>
      </c>
      <c r="H142" s="2" t="s">
        <v>650</v>
      </c>
      <c r="I142" s="2" t="s">
        <v>650</v>
      </c>
      <c r="J142" s="2" t="s">
        <v>650</v>
      </c>
      <c r="K142" s="2" t="s">
        <v>650</v>
      </c>
      <c r="L142" s="2" t="s">
        <v>651</v>
      </c>
      <c r="M142" s="2" t="s">
        <v>650</v>
      </c>
      <c r="N142" s="2" t="s">
        <v>650</v>
      </c>
      <c r="O142" s="2">
        <v>88.1</v>
      </c>
      <c r="P142" s="2" t="s">
        <v>650</v>
      </c>
      <c r="Q142" s="2" t="s">
        <v>650</v>
      </c>
      <c r="R142" s="2" t="s">
        <v>650</v>
      </c>
      <c r="S142" s="2" t="s">
        <v>8</v>
      </c>
      <c r="T142" s="2" t="s">
        <v>650</v>
      </c>
      <c r="U142" s="2" t="s">
        <v>650</v>
      </c>
      <c r="V142" s="2" t="s">
        <v>650</v>
      </c>
      <c r="W142" s="2" t="s">
        <v>650</v>
      </c>
      <c r="X142" s="2" t="s">
        <v>650</v>
      </c>
      <c r="Y142" s="2" t="s">
        <v>650</v>
      </c>
      <c r="Z142" s="2" t="s">
        <v>650</v>
      </c>
      <c r="AA142" s="2" t="s">
        <v>650</v>
      </c>
      <c r="AB142" s="2" t="s">
        <v>650</v>
      </c>
      <c r="AC142" s="2" t="s">
        <v>650</v>
      </c>
      <c r="AD142" s="2">
        <v>16.600000000000001</v>
      </c>
      <c r="AE142" s="2" t="s">
        <v>650</v>
      </c>
      <c r="AF142" s="2" t="s">
        <v>650</v>
      </c>
      <c r="AG142" s="2" t="s">
        <v>650</v>
      </c>
      <c r="AH142" s="2" t="s">
        <v>650</v>
      </c>
      <c r="AI142" s="2" t="s">
        <v>650</v>
      </c>
      <c r="AM142" s="129">
        <f t="shared" si="6"/>
        <v>105.63999999999999</v>
      </c>
      <c r="AN142" s="129">
        <f t="shared" si="7"/>
        <v>87.1</v>
      </c>
      <c r="AO142" s="130">
        <f t="shared" si="8"/>
        <v>0.82449829609996217</v>
      </c>
    </row>
    <row r="143" spans="1:41" ht="15" customHeight="1" x14ac:dyDescent="0.25">
      <c r="A143" s="2" t="s">
        <v>224</v>
      </c>
      <c r="B143" s="2" t="s">
        <v>226</v>
      </c>
      <c r="C143" s="2">
        <v>2015</v>
      </c>
      <c r="D143" s="2">
        <v>19.7</v>
      </c>
      <c r="E143" s="2">
        <v>23.63</v>
      </c>
      <c r="F143" s="2" t="s">
        <v>650</v>
      </c>
      <c r="G143" s="2">
        <v>0.13</v>
      </c>
      <c r="H143" s="2" t="s">
        <v>650</v>
      </c>
      <c r="I143" s="2" t="s">
        <v>650</v>
      </c>
      <c r="J143" s="2" t="s">
        <v>650</v>
      </c>
      <c r="K143" s="2" t="s">
        <v>650</v>
      </c>
      <c r="L143" s="2" t="s">
        <v>651</v>
      </c>
      <c r="M143" s="2" t="s">
        <v>650</v>
      </c>
      <c r="N143" s="2" t="s">
        <v>650</v>
      </c>
      <c r="O143" s="2">
        <v>23.5</v>
      </c>
      <c r="P143" s="2" t="s">
        <v>650</v>
      </c>
      <c r="Q143" s="2" t="s">
        <v>650</v>
      </c>
      <c r="R143" s="2" t="s">
        <v>650</v>
      </c>
      <c r="S143" s="2" t="s">
        <v>8</v>
      </c>
      <c r="T143" s="2" t="s">
        <v>650</v>
      </c>
      <c r="U143" s="2" t="s">
        <v>650</v>
      </c>
      <c r="V143" s="2" t="s">
        <v>650</v>
      </c>
      <c r="W143" s="2" t="s">
        <v>650</v>
      </c>
      <c r="X143" s="2" t="s">
        <v>650</v>
      </c>
      <c r="Y143" s="2" t="s">
        <v>650</v>
      </c>
      <c r="Z143" s="2" t="s">
        <v>650</v>
      </c>
      <c r="AA143" s="2" t="s">
        <v>650</v>
      </c>
      <c r="AB143" s="2" t="s">
        <v>650</v>
      </c>
      <c r="AC143" s="2" t="s">
        <v>650</v>
      </c>
      <c r="AD143" s="2" t="s">
        <v>650</v>
      </c>
      <c r="AE143" s="2" t="s">
        <v>650</v>
      </c>
      <c r="AF143" s="2" t="s">
        <v>650</v>
      </c>
      <c r="AG143" s="2" t="s">
        <v>650</v>
      </c>
      <c r="AH143" s="2" t="s">
        <v>650</v>
      </c>
      <c r="AI143" s="2" t="s">
        <v>650</v>
      </c>
      <c r="AM143" s="129">
        <f t="shared" si="6"/>
        <v>23.63</v>
      </c>
      <c r="AN143" s="129">
        <f t="shared" si="7"/>
        <v>19.7</v>
      </c>
      <c r="AO143" s="130">
        <f t="shared" si="8"/>
        <v>0.83368599238256458</v>
      </c>
    </row>
    <row r="144" spans="1:41" ht="15" customHeight="1" x14ac:dyDescent="0.25">
      <c r="A144" s="2" t="s">
        <v>227</v>
      </c>
      <c r="B144" s="2" t="s">
        <v>228</v>
      </c>
      <c r="C144" s="2">
        <v>2015</v>
      </c>
      <c r="D144" s="2">
        <v>6.407</v>
      </c>
      <c r="E144" s="2">
        <v>6.5119999999999996</v>
      </c>
      <c r="F144" s="2" t="s">
        <v>650</v>
      </c>
      <c r="G144" s="2" t="s">
        <v>650</v>
      </c>
      <c r="H144" s="2" t="s">
        <v>650</v>
      </c>
      <c r="I144" s="2" t="s">
        <v>650</v>
      </c>
      <c r="J144" s="2">
        <v>1.0649999999999999</v>
      </c>
      <c r="K144" s="2" t="s">
        <v>650</v>
      </c>
      <c r="L144" s="2" t="s">
        <v>651</v>
      </c>
      <c r="M144" s="2" t="s">
        <v>650</v>
      </c>
      <c r="N144" s="2" t="s">
        <v>650</v>
      </c>
      <c r="O144" s="2" t="s">
        <v>650</v>
      </c>
      <c r="P144" s="2" t="s">
        <v>650</v>
      </c>
      <c r="Q144" s="2" t="s">
        <v>650</v>
      </c>
      <c r="R144" s="2" t="s">
        <v>650</v>
      </c>
      <c r="S144" s="2" t="s">
        <v>650</v>
      </c>
      <c r="T144" s="2" t="s">
        <v>650</v>
      </c>
      <c r="U144" s="2" t="s">
        <v>650</v>
      </c>
      <c r="V144" s="2" t="s">
        <v>650</v>
      </c>
      <c r="W144" s="2" t="s">
        <v>650</v>
      </c>
      <c r="X144" s="2" t="s">
        <v>650</v>
      </c>
      <c r="Y144" s="2">
        <v>5.4470000000000001</v>
      </c>
      <c r="Z144" s="2" t="s">
        <v>650</v>
      </c>
      <c r="AA144" s="2" t="s">
        <v>650</v>
      </c>
      <c r="AB144" s="2" t="s">
        <v>650</v>
      </c>
      <c r="AC144" s="2" t="s">
        <v>650</v>
      </c>
      <c r="AD144" s="2" t="s">
        <v>650</v>
      </c>
      <c r="AE144" s="2" t="s">
        <v>650</v>
      </c>
      <c r="AF144" s="2" t="s">
        <v>650</v>
      </c>
      <c r="AG144" s="2" t="s">
        <v>650</v>
      </c>
      <c r="AH144" s="2" t="s">
        <v>650</v>
      </c>
      <c r="AI144" s="2" t="s">
        <v>650</v>
      </c>
      <c r="AM144" s="129">
        <f t="shared" si="6"/>
        <v>6.5120000000000005</v>
      </c>
      <c r="AN144" s="129">
        <f t="shared" si="7"/>
        <v>6.407</v>
      </c>
      <c r="AO144" s="130">
        <f t="shared" si="8"/>
        <v>0.98387592137592128</v>
      </c>
    </row>
    <row r="145" spans="1:41" ht="15" customHeight="1" x14ac:dyDescent="0.25">
      <c r="A145" s="2" t="s">
        <v>229</v>
      </c>
      <c r="B145" s="2" t="s">
        <v>230</v>
      </c>
      <c r="C145" s="2">
        <v>2015</v>
      </c>
      <c r="D145" s="2">
        <v>39</v>
      </c>
      <c r="E145" s="2">
        <v>46.57</v>
      </c>
      <c r="F145" s="2" t="s">
        <v>650</v>
      </c>
      <c r="G145" s="2">
        <v>0.1</v>
      </c>
      <c r="H145" s="2" t="s">
        <v>650</v>
      </c>
      <c r="I145" s="2" t="s">
        <v>650</v>
      </c>
      <c r="J145" s="2" t="s">
        <v>650</v>
      </c>
      <c r="K145" s="2" t="s">
        <v>650</v>
      </c>
      <c r="L145" s="2" t="s">
        <v>651</v>
      </c>
      <c r="M145" s="2" t="s">
        <v>650</v>
      </c>
      <c r="N145" s="2">
        <v>11</v>
      </c>
      <c r="O145" s="2">
        <v>25</v>
      </c>
      <c r="P145" s="2" t="s">
        <v>650</v>
      </c>
      <c r="Q145" s="2" t="s">
        <v>650</v>
      </c>
      <c r="R145" s="2" t="s">
        <v>650</v>
      </c>
      <c r="S145" s="2" t="s">
        <v>8</v>
      </c>
      <c r="T145" s="2">
        <v>5</v>
      </c>
      <c r="U145" s="2" t="s">
        <v>650</v>
      </c>
      <c r="V145" s="2" t="s">
        <v>650</v>
      </c>
      <c r="W145" s="2" t="s">
        <v>650</v>
      </c>
      <c r="X145" s="2" t="s">
        <v>650</v>
      </c>
      <c r="Y145" s="2" t="s">
        <v>650</v>
      </c>
      <c r="Z145" s="2" t="s">
        <v>650</v>
      </c>
      <c r="AA145" s="2" t="s">
        <v>650</v>
      </c>
      <c r="AB145" s="2" t="s">
        <v>650</v>
      </c>
      <c r="AC145" s="2" t="s">
        <v>650</v>
      </c>
      <c r="AD145" s="2">
        <v>5</v>
      </c>
      <c r="AE145" s="2" t="s">
        <v>650</v>
      </c>
      <c r="AF145" s="2" t="s">
        <v>650</v>
      </c>
      <c r="AG145" s="2" t="s">
        <v>650</v>
      </c>
      <c r="AH145" s="2">
        <v>0.47</v>
      </c>
      <c r="AI145" s="2">
        <v>0.43</v>
      </c>
      <c r="AM145" s="129">
        <f t="shared" si="6"/>
        <v>46.53</v>
      </c>
      <c r="AN145" s="129">
        <f t="shared" si="7"/>
        <v>39</v>
      </c>
      <c r="AO145" s="130">
        <f t="shared" si="8"/>
        <v>0.83816892327530623</v>
      </c>
    </row>
    <row r="146" spans="1:41" ht="15" customHeight="1" x14ac:dyDescent="0.25">
      <c r="A146" s="2" t="s">
        <v>231</v>
      </c>
      <c r="B146" s="2" t="s">
        <v>232</v>
      </c>
      <c r="C146" s="2">
        <v>2015</v>
      </c>
      <c r="D146" s="2" t="s">
        <v>650</v>
      </c>
      <c r="E146" s="2" t="s">
        <v>650</v>
      </c>
      <c r="F146" s="2" t="s">
        <v>650</v>
      </c>
      <c r="G146" s="2" t="s">
        <v>650</v>
      </c>
      <c r="H146" s="2" t="s">
        <v>650</v>
      </c>
      <c r="I146" s="2" t="s">
        <v>650</v>
      </c>
      <c r="J146" s="2" t="s">
        <v>650</v>
      </c>
      <c r="K146" s="2" t="s">
        <v>650</v>
      </c>
      <c r="L146" s="2" t="s">
        <v>651</v>
      </c>
      <c r="M146" s="2" t="s">
        <v>650</v>
      </c>
      <c r="N146" s="2" t="s">
        <v>650</v>
      </c>
      <c r="O146" s="2" t="s">
        <v>650</v>
      </c>
      <c r="P146" s="2" t="s">
        <v>650</v>
      </c>
      <c r="Q146" s="2" t="s">
        <v>650</v>
      </c>
      <c r="R146" s="2" t="s">
        <v>650</v>
      </c>
      <c r="S146" s="2" t="s">
        <v>650</v>
      </c>
      <c r="T146" s="2" t="s">
        <v>650</v>
      </c>
      <c r="U146" s="2" t="s">
        <v>650</v>
      </c>
      <c r="V146" s="2" t="s">
        <v>650</v>
      </c>
      <c r="W146" s="2" t="s">
        <v>650</v>
      </c>
      <c r="X146" s="2" t="s">
        <v>650</v>
      </c>
      <c r="Y146" s="2" t="s">
        <v>650</v>
      </c>
      <c r="Z146" s="2" t="s">
        <v>650</v>
      </c>
      <c r="AA146" s="2" t="s">
        <v>650</v>
      </c>
      <c r="AB146" s="2" t="s">
        <v>650</v>
      </c>
      <c r="AC146" s="2" t="s">
        <v>650</v>
      </c>
      <c r="AD146" s="2" t="s">
        <v>650</v>
      </c>
      <c r="AE146" s="2" t="s">
        <v>650</v>
      </c>
      <c r="AF146" s="2" t="s">
        <v>650</v>
      </c>
      <c r="AG146" s="2" t="s">
        <v>650</v>
      </c>
      <c r="AH146" s="2" t="s">
        <v>650</v>
      </c>
      <c r="AI146" s="2" t="s">
        <v>650</v>
      </c>
      <c r="AM146" s="129">
        <f t="shared" si="6"/>
        <v>0</v>
      </c>
      <c r="AN146" s="129">
        <f t="shared" si="7"/>
        <v>0</v>
      </c>
      <c r="AO146" s="130" t="str">
        <f t="shared" si="8"/>
        <v/>
      </c>
    </row>
    <row r="147" spans="1:41" ht="15" customHeight="1" x14ac:dyDescent="0.25">
      <c r="A147" s="2" t="s">
        <v>231</v>
      </c>
      <c r="B147" s="2" t="s">
        <v>233</v>
      </c>
      <c r="C147" s="2">
        <v>2015</v>
      </c>
      <c r="D147" s="2">
        <v>5.9</v>
      </c>
      <c r="E147" s="2">
        <v>7.4</v>
      </c>
      <c r="F147" s="2" t="s">
        <v>650</v>
      </c>
      <c r="G147" s="2">
        <v>0.4</v>
      </c>
      <c r="H147" s="2" t="s">
        <v>650</v>
      </c>
      <c r="I147" s="2" t="s">
        <v>650</v>
      </c>
      <c r="J147" s="2" t="s">
        <v>650</v>
      </c>
      <c r="K147" s="2" t="s">
        <v>650</v>
      </c>
      <c r="L147" s="2" t="s">
        <v>651</v>
      </c>
      <c r="M147" s="2" t="s">
        <v>650</v>
      </c>
      <c r="N147" s="2" t="s">
        <v>650</v>
      </c>
      <c r="O147" s="2" t="s">
        <v>650</v>
      </c>
      <c r="P147" s="2" t="s">
        <v>650</v>
      </c>
      <c r="Q147" s="2" t="s">
        <v>650</v>
      </c>
      <c r="R147" s="2" t="s">
        <v>650</v>
      </c>
      <c r="S147" s="2" t="s">
        <v>650</v>
      </c>
      <c r="T147" s="2">
        <v>6.3</v>
      </c>
      <c r="U147" s="2" t="s">
        <v>650</v>
      </c>
      <c r="V147" s="2" t="s">
        <v>650</v>
      </c>
      <c r="W147" s="2" t="s">
        <v>650</v>
      </c>
      <c r="X147" s="2" t="s">
        <v>650</v>
      </c>
      <c r="Y147" s="2" t="s">
        <v>650</v>
      </c>
      <c r="Z147" s="2" t="s">
        <v>650</v>
      </c>
      <c r="AA147" s="2" t="s">
        <v>650</v>
      </c>
      <c r="AB147" s="2" t="s">
        <v>650</v>
      </c>
      <c r="AC147" s="2" t="s">
        <v>650</v>
      </c>
      <c r="AD147" s="2" t="s">
        <v>650</v>
      </c>
      <c r="AE147" s="2" t="s">
        <v>650</v>
      </c>
      <c r="AF147" s="2" t="s">
        <v>650</v>
      </c>
      <c r="AG147" s="2" t="s">
        <v>650</v>
      </c>
      <c r="AH147" s="2">
        <v>0.7</v>
      </c>
      <c r="AI147" s="2">
        <v>0.7</v>
      </c>
      <c r="AM147" s="129">
        <f t="shared" si="6"/>
        <v>7.4</v>
      </c>
      <c r="AN147" s="129">
        <f t="shared" si="7"/>
        <v>5.9</v>
      </c>
      <c r="AO147" s="130">
        <f t="shared" si="8"/>
        <v>0.79729729729729726</v>
      </c>
    </row>
    <row r="148" spans="1:41" ht="15" customHeight="1" x14ac:dyDescent="0.25">
      <c r="A148" s="2" t="s">
        <v>231</v>
      </c>
      <c r="B148" s="2" t="s">
        <v>234</v>
      </c>
      <c r="C148" s="2">
        <v>2015</v>
      </c>
      <c r="D148" s="2">
        <v>60.3</v>
      </c>
      <c r="E148" s="2">
        <v>82.6</v>
      </c>
      <c r="F148" s="2" t="s">
        <v>650</v>
      </c>
      <c r="G148" s="2">
        <v>2.9</v>
      </c>
      <c r="H148" s="2" t="s">
        <v>650</v>
      </c>
      <c r="I148" s="2" t="s">
        <v>650</v>
      </c>
      <c r="J148" s="2" t="s">
        <v>650</v>
      </c>
      <c r="K148" s="2" t="s">
        <v>650</v>
      </c>
      <c r="L148" s="2" t="s">
        <v>651</v>
      </c>
      <c r="M148" s="2" t="s">
        <v>650</v>
      </c>
      <c r="N148" s="2" t="s">
        <v>650</v>
      </c>
      <c r="O148" s="2">
        <v>62.9</v>
      </c>
      <c r="P148" s="2" t="s">
        <v>650</v>
      </c>
      <c r="Q148" s="2" t="s">
        <v>650</v>
      </c>
      <c r="R148" s="2" t="s">
        <v>650</v>
      </c>
      <c r="S148" s="2" t="s">
        <v>8</v>
      </c>
      <c r="T148" s="2">
        <v>10.4</v>
      </c>
      <c r="U148" s="2" t="s">
        <v>650</v>
      </c>
      <c r="V148" s="2" t="s">
        <v>650</v>
      </c>
      <c r="W148" s="2" t="s">
        <v>650</v>
      </c>
      <c r="X148" s="2" t="s">
        <v>650</v>
      </c>
      <c r="Y148" s="2" t="s">
        <v>650</v>
      </c>
      <c r="Z148" s="2" t="s">
        <v>650</v>
      </c>
      <c r="AA148" s="2" t="s">
        <v>650</v>
      </c>
      <c r="AB148" s="2" t="s">
        <v>650</v>
      </c>
      <c r="AC148" s="2" t="s">
        <v>650</v>
      </c>
      <c r="AD148" s="2">
        <v>5.6</v>
      </c>
      <c r="AE148" s="2" t="s">
        <v>650</v>
      </c>
      <c r="AF148" s="2" t="s">
        <v>650</v>
      </c>
      <c r="AG148" s="2" t="s">
        <v>650</v>
      </c>
      <c r="AH148" s="2">
        <v>0.8</v>
      </c>
      <c r="AI148" s="2">
        <v>0.8</v>
      </c>
      <c r="AM148" s="129">
        <f t="shared" si="6"/>
        <v>82.6</v>
      </c>
      <c r="AN148" s="129">
        <f t="shared" si="7"/>
        <v>60.3</v>
      </c>
      <c r="AO148" s="130">
        <f t="shared" si="8"/>
        <v>0.7300242130750606</v>
      </c>
    </row>
    <row r="149" spans="1:41" ht="15" customHeight="1" x14ac:dyDescent="0.25">
      <c r="A149" s="2" t="s">
        <v>231</v>
      </c>
      <c r="B149" s="2" t="s">
        <v>235</v>
      </c>
      <c r="C149" s="2">
        <v>2015</v>
      </c>
      <c r="D149" s="2">
        <v>88</v>
      </c>
      <c r="E149" s="2">
        <v>97.22</v>
      </c>
      <c r="F149" s="2" t="s">
        <v>650</v>
      </c>
      <c r="G149" s="2">
        <v>0.3</v>
      </c>
      <c r="H149" s="2" t="s">
        <v>650</v>
      </c>
      <c r="I149" s="2">
        <v>1.1000000000000001</v>
      </c>
      <c r="J149" s="2" t="s">
        <v>650</v>
      </c>
      <c r="K149" s="2" t="s">
        <v>650</v>
      </c>
      <c r="L149" s="2" t="s">
        <v>651</v>
      </c>
      <c r="M149" s="2">
        <v>4</v>
      </c>
      <c r="N149" s="2">
        <v>9</v>
      </c>
      <c r="O149" s="2">
        <v>41</v>
      </c>
      <c r="P149" s="2">
        <v>6</v>
      </c>
      <c r="Q149" s="2" t="s">
        <v>650</v>
      </c>
      <c r="R149" s="2">
        <v>19</v>
      </c>
      <c r="S149" s="2" t="s">
        <v>8</v>
      </c>
      <c r="T149" s="2">
        <v>0.02</v>
      </c>
      <c r="U149" s="2">
        <v>0.7</v>
      </c>
      <c r="V149" s="2" t="s">
        <v>650</v>
      </c>
      <c r="W149" s="2" t="s">
        <v>650</v>
      </c>
      <c r="X149" s="2" t="s">
        <v>650</v>
      </c>
      <c r="Y149" s="2" t="s">
        <v>650</v>
      </c>
      <c r="Z149" s="2" t="s">
        <v>650</v>
      </c>
      <c r="AA149" s="2">
        <v>2.2000000000000002</v>
      </c>
      <c r="AB149" s="2" t="s">
        <v>650</v>
      </c>
      <c r="AC149" s="2" t="s">
        <v>650</v>
      </c>
      <c r="AD149" s="2">
        <v>13.9</v>
      </c>
      <c r="AE149" s="2" t="s">
        <v>650</v>
      </c>
      <c r="AF149" s="2" t="s">
        <v>650</v>
      </c>
      <c r="AG149" s="2" t="s">
        <v>650</v>
      </c>
      <c r="AH149" s="2" t="s">
        <v>650</v>
      </c>
      <c r="AI149" s="2" t="s">
        <v>650</v>
      </c>
      <c r="AM149" s="129">
        <f t="shared" si="6"/>
        <v>97.220000000000013</v>
      </c>
      <c r="AN149" s="129">
        <f t="shared" si="7"/>
        <v>88</v>
      </c>
      <c r="AO149" s="130">
        <f t="shared" si="8"/>
        <v>0.90516354659535059</v>
      </c>
    </row>
    <row r="150" spans="1:41"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c r="W150" s="2" t="s">
        <v>651</v>
      </c>
      <c r="X150" s="2" t="s">
        <v>651</v>
      </c>
      <c r="Y150" s="2" t="s">
        <v>651</v>
      </c>
      <c r="Z150" s="2" t="s">
        <v>651</v>
      </c>
      <c r="AA150" s="2" t="s">
        <v>651</v>
      </c>
      <c r="AB150" s="2" t="s">
        <v>651</v>
      </c>
      <c r="AC150" s="2" t="s">
        <v>651</v>
      </c>
      <c r="AD150" s="2" t="s">
        <v>651</v>
      </c>
      <c r="AE150" s="2" t="s">
        <v>651</v>
      </c>
      <c r="AF150" s="2" t="s">
        <v>651</v>
      </c>
      <c r="AG150" s="2" t="s">
        <v>651</v>
      </c>
      <c r="AH150" s="2" t="s">
        <v>651</v>
      </c>
      <c r="AI150" s="2" t="s">
        <v>651</v>
      </c>
      <c r="AM150" s="129">
        <f t="shared" si="6"/>
        <v>0</v>
      </c>
      <c r="AN150" s="129">
        <f t="shared" si="7"/>
        <v>0</v>
      </c>
      <c r="AO150" s="130" t="str">
        <f t="shared" si="8"/>
        <v/>
      </c>
    </row>
    <row r="151" spans="1:41" ht="15" customHeight="1" x14ac:dyDescent="0.25">
      <c r="A151" s="2" t="s">
        <v>238</v>
      </c>
      <c r="B151" s="2" t="s">
        <v>239</v>
      </c>
      <c r="C151" s="2">
        <v>2015</v>
      </c>
      <c r="D151" s="2">
        <v>13.532999999999999</v>
      </c>
      <c r="E151" s="2">
        <v>16.471</v>
      </c>
      <c r="F151" s="2" t="s">
        <v>650</v>
      </c>
      <c r="G151" s="2">
        <v>0.43099999999999999</v>
      </c>
      <c r="H151" s="2" t="s">
        <v>650</v>
      </c>
      <c r="I151" s="2" t="s">
        <v>650</v>
      </c>
      <c r="J151" s="2" t="s">
        <v>650</v>
      </c>
      <c r="K151" s="2" t="s">
        <v>650</v>
      </c>
      <c r="L151" s="2" t="s">
        <v>651</v>
      </c>
      <c r="M151" s="2">
        <v>4.6399999999999997</v>
      </c>
      <c r="N151" s="2">
        <v>0</v>
      </c>
      <c r="O151" s="2">
        <v>9.49</v>
      </c>
      <c r="P151" s="2">
        <v>0</v>
      </c>
      <c r="Q151" s="2">
        <v>0</v>
      </c>
      <c r="R151" s="2">
        <v>0</v>
      </c>
      <c r="S151" s="2" t="s">
        <v>8</v>
      </c>
      <c r="T151" s="2" t="s">
        <v>650</v>
      </c>
      <c r="U151" s="2" t="s">
        <v>650</v>
      </c>
      <c r="V151" s="2" t="s">
        <v>650</v>
      </c>
      <c r="W151" s="2" t="s">
        <v>650</v>
      </c>
      <c r="X151" s="2" t="s">
        <v>650</v>
      </c>
      <c r="Y151" s="2" t="s">
        <v>650</v>
      </c>
      <c r="Z151" s="2" t="s">
        <v>650</v>
      </c>
      <c r="AA151" s="2" t="s">
        <v>650</v>
      </c>
      <c r="AB151" s="2" t="s">
        <v>650</v>
      </c>
      <c r="AC151" s="2" t="s">
        <v>650</v>
      </c>
      <c r="AD151" s="2">
        <v>1.91</v>
      </c>
      <c r="AE151" s="2" t="s">
        <v>650</v>
      </c>
      <c r="AF151" s="2" t="s">
        <v>650</v>
      </c>
      <c r="AG151" s="2" t="s">
        <v>650</v>
      </c>
      <c r="AH151" s="2" t="s">
        <v>650</v>
      </c>
      <c r="AI151" s="2" t="s">
        <v>650</v>
      </c>
      <c r="AM151" s="129">
        <f t="shared" si="6"/>
        <v>16.471</v>
      </c>
      <c r="AN151" s="129">
        <f t="shared" si="7"/>
        <v>13.532999999999999</v>
      </c>
      <c r="AO151" s="130">
        <f t="shared" si="8"/>
        <v>0.82162588792423041</v>
      </c>
    </row>
    <row r="152" spans="1:41" ht="15" customHeight="1" x14ac:dyDescent="0.25">
      <c r="A152" s="2" t="s">
        <v>238</v>
      </c>
      <c r="B152" s="2" t="s">
        <v>240</v>
      </c>
      <c r="C152" s="2">
        <v>2015</v>
      </c>
      <c r="D152" s="2">
        <v>86.44</v>
      </c>
      <c r="E152" s="2">
        <v>93.728999999999999</v>
      </c>
      <c r="F152" s="2" t="s">
        <v>650</v>
      </c>
      <c r="G152" s="2">
        <v>1.95</v>
      </c>
      <c r="H152" s="2" t="s">
        <v>650</v>
      </c>
      <c r="I152" s="2">
        <v>21.38</v>
      </c>
      <c r="J152" s="2" t="s">
        <v>650</v>
      </c>
      <c r="K152" s="2" t="s">
        <v>650</v>
      </c>
      <c r="L152" s="2" t="s">
        <v>651</v>
      </c>
      <c r="M152" s="2" t="s">
        <v>650</v>
      </c>
      <c r="N152" s="2" t="s">
        <v>650</v>
      </c>
      <c r="O152" s="2">
        <v>0.03</v>
      </c>
      <c r="P152" s="2" t="s">
        <v>650</v>
      </c>
      <c r="Q152" s="2" t="s">
        <v>650</v>
      </c>
      <c r="R152" s="2" t="s">
        <v>650</v>
      </c>
      <c r="S152" s="2" t="s">
        <v>650</v>
      </c>
      <c r="T152" s="2">
        <v>13.48</v>
      </c>
      <c r="U152" s="2">
        <v>0</v>
      </c>
      <c r="V152" s="2">
        <v>33.08</v>
      </c>
      <c r="W152" s="2" t="s">
        <v>650</v>
      </c>
      <c r="X152" s="2" t="s">
        <v>650</v>
      </c>
      <c r="Y152" s="2">
        <v>0</v>
      </c>
      <c r="Z152" s="2" t="s">
        <v>650</v>
      </c>
      <c r="AA152" s="2" t="s">
        <v>650</v>
      </c>
      <c r="AB152" s="2" t="s">
        <v>650</v>
      </c>
      <c r="AC152" s="2" t="s">
        <v>650</v>
      </c>
      <c r="AD152" s="2">
        <v>0.61899999999999999</v>
      </c>
      <c r="AE152" s="2">
        <v>23.19</v>
      </c>
      <c r="AF152" s="2" t="s">
        <v>658</v>
      </c>
      <c r="AG152" s="2">
        <v>7.46</v>
      </c>
      <c r="AH152" s="2">
        <v>0</v>
      </c>
      <c r="AI152" s="2">
        <v>0</v>
      </c>
      <c r="AM152" s="129">
        <f t="shared" si="6"/>
        <v>93.728999999999999</v>
      </c>
      <c r="AN152" s="129">
        <f t="shared" si="7"/>
        <v>86.44</v>
      </c>
      <c r="AO152" s="130">
        <f t="shared" si="8"/>
        <v>0.92223324691397535</v>
      </c>
    </row>
    <row r="153" spans="1:41" ht="15" customHeight="1" x14ac:dyDescent="0.25">
      <c r="A153" s="2" t="s">
        <v>238</v>
      </c>
      <c r="B153" s="2" t="s">
        <v>241</v>
      </c>
      <c r="C153" s="2">
        <v>2015</v>
      </c>
      <c r="D153" s="2">
        <v>3.11</v>
      </c>
      <c r="E153" s="2">
        <v>3.11</v>
      </c>
      <c r="F153" s="2" t="s">
        <v>650</v>
      </c>
      <c r="G153" s="2">
        <v>6.5000000000000002E-2</v>
      </c>
      <c r="H153" s="2" t="s">
        <v>650</v>
      </c>
      <c r="I153" s="2" t="s">
        <v>650</v>
      </c>
      <c r="J153" s="2" t="s">
        <v>650</v>
      </c>
      <c r="K153" s="2" t="s">
        <v>650</v>
      </c>
      <c r="L153" s="2" t="s">
        <v>651</v>
      </c>
      <c r="M153" s="2" t="s">
        <v>650</v>
      </c>
      <c r="N153" s="2" t="s">
        <v>650</v>
      </c>
      <c r="O153" s="2" t="s">
        <v>650</v>
      </c>
      <c r="P153" s="2" t="s">
        <v>650</v>
      </c>
      <c r="Q153" s="2" t="s">
        <v>650</v>
      </c>
      <c r="R153" s="2" t="s">
        <v>650</v>
      </c>
      <c r="S153" s="2" t="s">
        <v>650</v>
      </c>
      <c r="T153" s="2">
        <v>3.0449999999999999</v>
      </c>
      <c r="U153" s="2" t="s">
        <v>650</v>
      </c>
      <c r="V153" s="2" t="s">
        <v>650</v>
      </c>
      <c r="W153" s="2" t="s">
        <v>650</v>
      </c>
      <c r="X153" s="2" t="s">
        <v>650</v>
      </c>
      <c r="Y153" s="2" t="s">
        <v>650</v>
      </c>
      <c r="Z153" s="2" t="s">
        <v>650</v>
      </c>
      <c r="AA153" s="2" t="s">
        <v>650</v>
      </c>
      <c r="AB153" s="2" t="s">
        <v>650</v>
      </c>
      <c r="AC153" s="2" t="s">
        <v>650</v>
      </c>
      <c r="AD153" s="2" t="s">
        <v>650</v>
      </c>
      <c r="AE153" s="2" t="s">
        <v>650</v>
      </c>
      <c r="AF153" s="2" t="s">
        <v>650</v>
      </c>
      <c r="AG153" s="2" t="s">
        <v>650</v>
      </c>
      <c r="AH153" s="2" t="s">
        <v>650</v>
      </c>
      <c r="AI153" s="2" t="s">
        <v>650</v>
      </c>
      <c r="AM153" s="129">
        <f t="shared" si="6"/>
        <v>3.11</v>
      </c>
      <c r="AN153" s="129">
        <f t="shared" si="7"/>
        <v>3.11</v>
      </c>
      <c r="AO153" s="130">
        <f t="shared" si="8"/>
        <v>1</v>
      </c>
    </row>
    <row r="154" spans="1:41" ht="15" customHeight="1" x14ac:dyDescent="0.25">
      <c r="A154" s="2" t="s">
        <v>238</v>
      </c>
      <c r="B154" s="2" t="s">
        <v>242</v>
      </c>
      <c r="C154" s="2">
        <v>2015</v>
      </c>
      <c r="D154" s="2">
        <v>0.40500000000000003</v>
      </c>
      <c r="E154" s="2">
        <v>0.53200000000000003</v>
      </c>
      <c r="F154" s="2" t="s">
        <v>650</v>
      </c>
      <c r="G154" s="2">
        <v>6.5000000000000002E-2</v>
      </c>
      <c r="H154" s="2" t="s">
        <v>650</v>
      </c>
      <c r="I154" s="2" t="s">
        <v>650</v>
      </c>
      <c r="J154" s="2" t="s">
        <v>650</v>
      </c>
      <c r="K154" s="2" t="s">
        <v>650</v>
      </c>
      <c r="L154" s="2" t="s">
        <v>669</v>
      </c>
      <c r="M154" s="2" t="s">
        <v>650</v>
      </c>
      <c r="N154" s="2" t="s">
        <v>650</v>
      </c>
      <c r="O154" s="2" t="s">
        <v>650</v>
      </c>
      <c r="P154" s="2" t="s">
        <v>650</v>
      </c>
      <c r="Q154" s="2" t="s">
        <v>650</v>
      </c>
      <c r="R154" s="2" t="s">
        <v>650</v>
      </c>
      <c r="S154" s="2" t="s">
        <v>650</v>
      </c>
      <c r="T154" s="2">
        <v>0.26700000000000002</v>
      </c>
      <c r="U154" s="2" t="s">
        <v>650</v>
      </c>
      <c r="V154" s="2" t="s">
        <v>650</v>
      </c>
      <c r="W154" s="2" t="s">
        <v>650</v>
      </c>
      <c r="X154" s="2" t="s">
        <v>650</v>
      </c>
      <c r="Y154" s="2" t="s">
        <v>650</v>
      </c>
      <c r="Z154" s="2" t="s">
        <v>650</v>
      </c>
      <c r="AA154" s="2" t="s">
        <v>650</v>
      </c>
      <c r="AB154" s="2" t="s">
        <v>650</v>
      </c>
      <c r="AC154" s="2" t="s">
        <v>650</v>
      </c>
      <c r="AD154" s="2" t="s">
        <v>650</v>
      </c>
      <c r="AE154" s="2" t="s">
        <v>650</v>
      </c>
      <c r="AF154" s="2" t="s">
        <v>650</v>
      </c>
      <c r="AG154" s="2" t="s">
        <v>650</v>
      </c>
      <c r="AH154" s="2">
        <v>0.2</v>
      </c>
      <c r="AI154" s="2">
        <v>0.22</v>
      </c>
      <c r="AM154" s="129">
        <f t="shared" si="6"/>
        <v>0.55200000000000005</v>
      </c>
      <c r="AN154" s="129">
        <f t="shared" si="7"/>
        <v>0.40500000000000003</v>
      </c>
      <c r="AO154" s="130">
        <f t="shared" si="8"/>
        <v>0.73369565217391308</v>
      </c>
    </row>
    <row r="155" spans="1:41" ht="15" customHeight="1" x14ac:dyDescent="0.25">
      <c r="A155" s="2" t="s">
        <v>243</v>
      </c>
      <c r="B155" s="2" t="s">
        <v>244</v>
      </c>
      <c r="C155" s="2">
        <v>2015</v>
      </c>
      <c r="D155" s="2">
        <v>29.9</v>
      </c>
      <c r="E155" s="2">
        <v>33.799999999999997</v>
      </c>
      <c r="F155" s="2" t="s">
        <v>650</v>
      </c>
      <c r="G155" s="2">
        <v>0.45</v>
      </c>
      <c r="H155" s="2" t="s">
        <v>650</v>
      </c>
      <c r="I155" s="2">
        <v>0.15</v>
      </c>
      <c r="J155" s="2" t="s">
        <v>650</v>
      </c>
      <c r="K155" s="2" t="s">
        <v>650</v>
      </c>
      <c r="L155" s="2" t="s">
        <v>651</v>
      </c>
      <c r="M155" s="2" t="s">
        <v>650</v>
      </c>
      <c r="N155" s="2" t="s">
        <v>650</v>
      </c>
      <c r="O155" s="2" t="s">
        <v>650</v>
      </c>
      <c r="P155" s="2" t="s">
        <v>650</v>
      </c>
      <c r="Q155" s="2" t="s">
        <v>650</v>
      </c>
      <c r="R155" s="2" t="s">
        <v>650</v>
      </c>
      <c r="S155" s="2" t="s">
        <v>650</v>
      </c>
      <c r="T155" s="2">
        <v>0</v>
      </c>
      <c r="U155" s="2" t="s">
        <v>650</v>
      </c>
      <c r="V155" s="2">
        <v>33.200000000000003</v>
      </c>
      <c r="W155" s="2" t="s">
        <v>650</v>
      </c>
      <c r="X155" s="2" t="s">
        <v>650</v>
      </c>
      <c r="Y155" s="2" t="s">
        <v>650</v>
      </c>
      <c r="Z155" s="2" t="s">
        <v>650</v>
      </c>
      <c r="AA155" s="2" t="s">
        <v>650</v>
      </c>
      <c r="AB155" s="2" t="s">
        <v>650</v>
      </c>
      <c r="AC155" s="2" t="s">
        <v>650</v>
      </c>
      <c r="AD155" s="2" t="s">
        <v>650</v>
      </c>
      <c r="AE155" s="2" t="s">
        <v>650</v>
      </c>
      <c r="AF155" s="2" t="s">
        <v>650</v>
      </c>
      <c r="AG155" s="2" t="s">
        <v>650</v>
      </c>
      <c r="AH155" s="2" t="s">
        <v>650</v>
      </c>
      <c r="AI155" s="2" t="s">
        <v>650</v>
      </c>
      <c r="AM155" s="129">
        <f t="shared" si="6"/>
        <v>33.800000000000004</v>
      </c>
      <c r="AN155" s="129">
        <f t="shared" si="7"/>
        <v>29.9</v>
      </c>
      <c r="AO155" s="130">
        <f t="shared" si="8"/>
        <v>0.88461538461538447</v>
      </c>
    </row>
    <row r="156" spans="1:41" ht="15" customHeight="1" x14ac:dyDescent="0.25">
      <c r="A156" s="2" t="s">
        <v>247</v>
      </c>
      <c r="B156" s="2" t="s">
        <v>248</v>
      </c>
      <c r="C156" s="2">
        <v>2015</v>
      </c>
      <c r="D156" s="2">
        <v>14.9</v>
      </c>
      <c r="E156" s="2">
        <v>16.2</v>
      </c>
      <c r="F156" s="2" t="s">
        <v>650</v>
      </c>
      <c r="G156" s="2">
        <v>13.04</v>
      </c>
      <c r="H156" s="2" t="s">
        <v>650</v>
      </c>
      <c r="I156" s="2" t="s">
        <v>650</v>
      </c>
      <c r="J156" s="2" t="s">
        <v>650</v>
      </c>
      <c r="K156" s="2">
        <v>1.84</v>
      </c>
      <c r="L156" s="2" t="s">
        <v>652</v>
      </c>
      <c r="M156" s="2" t="s">
        <v>650</v>
      </c>
      <c r="N156" s="2" t="s">
        <v>650</v>
      </c>
      <c r="O156" s="2" t="s">
        <v>650</v>
      </c>
      <c r="P156" s="2" t="s">
        <v>650</v>
      </c>
      <c r="Q156" s="2" t="s">
        <v>650</v>
      </c>
      <c r="R156" s="2" t="s">
        <v>650</v>
      </c>
      <c r="S156" s="2" t="s">
        <v>650</v>
      </c>
      <c r="T156" s="2">
        <v>1.32</v>
      </c>
      <c r="U156" s="2" t="s">
        <v>650</v>
      </c>
      <c r="V156" s="2" t="s">
        <v>650</v>
      </c>
      <c r="W156" s="2" t="s">
        <v>650</v>
      </c>
      <c r="X156" s="2" t="s">
        <v>650</v>
      </c>
      <c r="Y156" s="2" t="s">
        <v>650</v>
      </c>
      <c r="Z156" s="2" t="s">
        <v>650</v>
      </c>
      <c r="AA156" s="2" t="s">
        <v>650</v>
      </c>
      <c r="AB156" s="2" t="s">
        <v>650</v>
      </c>
      <c r="AC156" s="2" t="s">
        <v>650</v>
      </c>
      <c r="AD156" s="2" t="s">
        <v>650</v>
      </c>
      <c r="AE156" s="2" t="s">
        <v>650</v>
      </c>
      <c r="AF156" s="2" t="s">
        <v>650</v>
      </c>
      <c r="AG156" s="2" t="s">
        <v>650</v>
      </c>
      <c r="AH156" s="2" t="s">
        <v>650</v>
      </c>
      <c r="AI156" s="2" t="s">
        <v>650</v>
      </c>
      <c r="AM156" s="129">
        <f t="shared" si="6"/>
        <v>16.2</v>
      </c>
      <c r="AN156" s="129">
        <f t="shared" si="7"/>
        <v>14.9</v>
      </c>
      <c r="AO156" s="130">
        <f t="shared" si="8"/>
        <v>0.91975308641975317</v>
      </c>
    </row>
    <row r="157" spans="1:41" ht="15" customHeight="1" x14ac:dyDescent="0.25">
      <c r="A157" s="2" t="s">
        <v>253</v>
      </c>
      <c r="B157" s="2" t="s">
        <v>254</v>
      </c>
      <c r="C157" s="2">
        <v>2015</v>
      </c>
      <c r="D157" s="2">
        <v>181.45500000000001</v>
      </c>
      <c r="E157" s="2">
        <v>206.18799999999999</v>
      </c>
      <c r="F157" s="2" t="s">
        <v>650</v>
      </c>
      <c r="G157" s="2">
        <v>2.5710000000000002</v>
      </c>
      <c r="H157" s="2" t="s">
        <v>650</v>
      </c>
      <c r="I157" s="2">
        <v>0.47399999999999998</v>
      </c>
      <c r="J157" s="2" t="s">
        <v>650</v>
      </c>
      <c r="K157" s="2" t="s">
        <v>650</v>
      </c>
      <c r="L157" s="2" t="s">
        <v>651</v>
      </c>
      <c r="M157" s="2" t="s">
        <v>650</v>
      </c>
      <c r="N157" s="2" t="s">
        <v>650</v>
      </c>
      <c r="O157" s="2" t="s">
        <v>650</v>
      </c>
      <c r="P157" s="2" t="s">
        <v>650</v>
      </c>
      <c r="Q157" s="2" t="s">
        <v>650</v>
      </c>
      <c r="R157" s="2">
        <v>0.20499999999999999</v>
      </c>
      <c r="S157" s="2" t="s">
        <v>8</v>
      </c>
      <c r="T157" s="2" t="s">
        <v>650</v>
      </c>
      <c r="U157" s="2" t="s">
        <v>650</v>
      </c>
      <c r="V157" s="2" t="s">
        <v>650</v>
      </c>
      <c r="W157" s="2" t="s">
        <v>650</v>
      </c>
      <c r="X157" s="2" t="s">
        <v>650</v>
      </c>
      <c r="Y157" s="2">
        <v>10.172000000000001</v>
      </c>
      <c r="Z157" s="2" t="s">
        <v>650</v>
      </c>
      <c r="AA157" s="2" t="s">
        <v>650</v>
      </c>
      <c r="AB157" s="2">
        <v>159.55699999999999</v>
      </c>
      <c r="AC157" s="2" t="s">
        <v>650</v>
      </c>
      <c r="AD157" s="2">
        <v>33.209000000000003</v>
      </c>
      <c r="AE157" s="2" t="s">
        <v>650</v>
      </c>
      <c r="AF157" s="2" t="s">
        <v>650</v>
      </c>
      <c r="AG157" s="2" t="s">
        <v>650</v>
      </c>
      <c r="AH157" s="2" t="s">
        <v>650</v>
      </c>
      <c r="AI157" s="2" t="s">
        <v>650</v>
      </c>
      <c r="AM157" s="129">
        <f t="shared" si="6"/>
        <v>206.18799999999999</v>
      </c>
      <c r="AN157" s="129">
        <f t="shared" si="7"/>
        <v>181.45500000000001</v>
      </c>
      <c r="AO157" s="130">
        <f t="shared" si="8"/>
        <v>0.88004636545288772</v>
      </c>
    </row>
    <row r="158" spans="1:41" ht="15" customHeight="1" x14ac:dyDescent="0.25">
      <c r="A158" s="2" t="s">
        <v>255</v>
      </c>
      <c r="B158" s="2" t="s">
        <v>256</v>
      </c>
      <c r="C158" s="2">
        <v>2015</v>
      </c>
      <c r="D158" s="2">
        <v>0</v>
      </c>
      <c r="E158" s="2" t="s">
        <v>650</v>
      </c>
      <c r="F158" s="2" t="s">
        <v>650</v>
      </c>
      <c r="G158" s="2" t="s">
        <v>650</v>
      </c>
      <c r="H158" s="2" t="s">
        <v>650</v>
      </c>
      <c r="I158" s="2" t="s">
        <v>650</v>
      </c>
      <c r="J158" s="2" t="s">
        <v>650</v>
      </c>
      <c r="K158" s="2" t="s">
        <v>650</v>
      </c>
      <c r="L158" s="2" t="s">
        <v>651</v>
      </c>
      <c r="M158" s="2" t="s">
        <v>650</v>
      </c>
      <c r="N158" s="2" t="s">
        <v>650</v>
      </c>
      <c r="O158" s="2" t="s">
        <v>650</v>
      </c>
      <c r="P158" s="2" t="s">
        <v>650</v>
      </c>
      <c r="Q158" s="2" t="s">
        <v>650</v>
      </c>
      <c r="R158" s="2" t="s">
        <v>650</v>
      </c>
      <c r="S158" s="2" t="s">
        <v>650</v>
      </c>
      <c r="T158" s="2" t="s">
        <v>650</v>
      </c>
      <c r="U158" s="2" t="s">
        <v>650</v>
      </c>
      <c r="V158" s="2" t="s">
        <v>650</v>
      </c>
      <c r="W158" s="2" t="s">
        <v>650</v>
      </c>
      <c r="X158" s="2" t="s">
        <v>650</v>
      </c>
      <c r="Y158" s="2" t="s">
        <v>650</v>
      </c>
      <c r="Z158" s="2" t="s">
        <v>650</v>
      </c>
      <c r="AA158" s="2" t="s">
        <v>650</v>
      </c>
      <c r="AB158" s="2" t="s">
        <v>650</v>
      </c>
      <c r="AC158" s="2" t="s">
        <v>650</v>
      </c>
      <c r="AD158" s="2" t="s">
        <v>650</v>
      </c>
      <c r="AE158" s="2" t="s">
        <v>650</v>
      </c>
      <c r="AF158" s="2" t="s">
        <v>650</v>
      </c>
      <c r="AG158" s="2" t="s">
        <v>650</v>
      </c>
      <c r="AH158" s="2" t="s">
        <v>650</v>
      </c>
      <c r="AI158" s="2" t="s">
        <v>650</v>
      </c>
      <c r="AM158" s="129">
        <f t="shared" si="6"/>
        <v>0</v>
      </c>
      <c r="AN158" s="129">
        <f t="shared" si="7"/>
        <v>0</v>
      </c>
      <c r="AO158" s="130" t="str">
        <f t="shared" si="8"/>
        <v/>
      </c>
    </row>
    <row r="159" spans="1:41" ht="15" customHeight="1" x14ac:dyDescent="0.25">
      <c r="A159" s="2" t="s">
        <v>257</v>
      </c>
      <c r="B159" s="2" t="s">
        <v>258</v>
      </c>
      <c r="C159" s="2">
        <v>2015</v>
      </c>
      <c r="D159" s="2">
        <v>43.2</v>
      </c>
      <c r="E159" s="2">
        <v>42.6</v>
      </c>
      <c r="F159" s="2" t="s">
        <v>650</v>
      </c>
      <c r="G159" s="2">
        <v>0.2</v>
      </c>
      <c r="H159" s="2" t="s">
        <v>650</v>
      </c>
      <c r="I159" s="2" t="s">
        <v>650</v>
      </c>
      <c r="J159" s="2" t="s">
        <v>650</v>
      </c>
      <c r="K159" s="2" t="s">
        <v>650</v>
      </c>
      <c r="L159" s="2" t="s">
        <v>651</v>
      </c>
      <c r="M159" s="2" t="s">
        <v>650</v>
      </c>
      <c r="N159" s="2" t="s">
        <v>650</v>
      </c>
      <c r="O159" s="2" t="s">
        <v>650</v>
      </c>
      <c r="P159" s="2" t="s">
        <v>650</v>
      </c>
      <c r="Q159" s="2" t="s">
        <v>650</v>
      </c>
      <c r="R159" s="2" t="s">
        <v>650</v>
      </c>
      <c r="S159" s="2" t="s">
        <v>650</v>
      </c>
      <c r="T159" s="2">
        <v>2.2000000000000002</v>
      </c>
      <c r="U159" s="2" t="s">
        <v>650</v>
      </c>
      <c r="V159" s="2" t="s">
        <v>650</v>
      </c>
      <c r="W159" s="2">
        <v>40.200000000000003</v>
      </c>
      <c r="X159" s="2" t="s">
        <v>650</v>
      </c>
      <c r="Y159" s="2" t="s">
        <v>650</v>
      </c>
      <c r="Z159" s="2" t="s">
        <v>650</v>
      </c>
      <c r="AA159" s="2" t="s">
        <v>650</v>
      </c>
      <c r="AB159" s="2" t="s">
        <v>650</v>
      </c>
      <c r="AC159" s="2" t="s">
        <v>650</v>
      </c>
      <c r="AD159" s="2" t="s">
        <v>650</v>
      </c>
      <c r="AE159" s="2" t="s">
        <v>650</v>
      </c>
      <c r="AF159" s="2" t="s">
        <v>650</v>
      </c>
      <c r="AG159" s="2" t="s">
        <v>650</v>
      </c>
      <c r="AH159" s="2" t="s">
        <v>650</v>
      </c>
      <c r="AI159" s="2" t="s">
        <v>650</v>
      </c>
      <c r="AM159" s="129">
        <f t="shared" si="6"/>
        <v>42.6</v>
      </c>
      <c r="AN159" s="129">
        <f t="shared" si="7"/>
        <v>43.2</v>
      </c>
      <c r="AO159" s="130">
        <f t="shared" si="8"/>
        <v>1.0140845070422535</v>
      </c>
    </row>
    <row r="160" spans="1:41" ht="15" customHeight="1" x14ac:dyDescent="0.25">
      <c r="A160" s="2" t="s">
        <v>259</v>
      </c>
      <c r="B160" s="2" t="s">
        <v>260</v>
      </c>
      <c r="C160" s="2">
        <v>2015</v>
      </c>
      <c r="D160" s="2">
        <v>33.947000000000003</v>
      </c>
      <c r="E160" s="2">
        <v>40.033999999999999</v>
      </c>
      <c r="F160" s="2" t="s">
        <v>650</v>
      </c>
      <c r="G160" s="2">
        <v>4.5259999999999998</v>
      </c>
      <c r="H160" s="2" t="s">
        <v>650</v>
      </c>
      <c r="I160" s="2" t="s">
        <v>650</v>
      </c>
      <c r="J160" s="2" t="s">
        <v>650</v>
      </c>
      <c r="K160" s="2" t="s">
        <v>650</v>
      </c>
      <c r="L160" s="2" t="s">
        <v>651</v>
      </c>
      <c r="M160" s="2" t="s">
        <v>650</v>
      </c>
      <c r="N160" s="2" t="s">
        <v>650</v>
      </c>
      <c r="O160" s="2" t="s">
        <v>650</v>
      </c>
      <c r="P160" s="2" t="s">
        <v>650</v>
      </c>
      <c r="Q160" s="2" t="s">
        <v>650</v>
      </c>
      <c r="R160" s="2" t="s">
        <v>650</v>
      </c>
      <c r="S160" s="2" t="s">
        <v>650</v>
      </c>
      <c r="T160" s="2" t="s">
        <v>650</v>
      </c>
      <c r="U160" s="2" t="s">
        <v>650</v>
      </c>
      <c r="V160" s="2" t="s">
        <v>650</v>
      </c>
      <c r="W160" s="2">
        <v>22.911999999999999</v>
      </c>
      <c r="X160" s="2" t="s">
        <v>650</v>
      </c>
      <c r="Y160" s="2" t="s">
        <v>650</v>
      </c>
      <c r="Z160" s="2" t="s">
        <v>650</v>
      </c>
      <c r="AA160" s="2" t="s">
        <v>650</v>
      </c>
      <c r="AB160" s="2" t="s">
        <v>650</v>
      </c>
      <c r="AC160" s="2" t="s">
        <v>650</v>
      </c>
      <c r="AD160" s="2" t="s">
        <v>650</v>
      </c>
      <c r="AE160" s="2" t="s">
        <v>650</v>
      </c>
      <c r="AF160" s="2" t="s">
        <v>650</v>
      </c>
      <c r="AG160" s="2" t="s">
        <v>650</v>
      </c>
      <c r="AH160" s="2">
        <v>12.596</v>
      </c>
      <c r="AI160" s="2">
        <v>12.596</v>
      </c>
      <c r="AM160" s="129">
        <f t="shared" si="6"/>
        <v>40.033999999999999</v>
      </c>
      <c r="AN160" s="129">
        <f t="shared" si="7"/>
        <v>33.947000000000003</v>
      </c>
      <c r="AO160" s="130">
        <f t="shared" si="8"/>
        <v>0.84795423889693766</v>
      </c>
    </row>
    <row r="161" spans="1:41" ht="15" customHeight="1" x14ac:dyDescent="0.25">
      <c r="A161" s="2" t="s">
        <v>259</v>
      </c>
      <c r="B161" s="2" t="s">
        <v>261</v>
      </c>
      <c r="C161" s="2">
        <v>2015</v>
      </c>
      <c r="D161" s="2">
        <v>7.4480000000000004</v>
      </c>
      <c r="E161" s="2">
        <v>8.18</v>
      </c>
      <c r="F161" s="2" t="s">
        <v>650</v>
      </c>
      <c r="G161" s="2">
        <v>0.21</v>
      </c>
      <c r="H161" s="2" t="s">
        <v>650</v>
      </c>
      <c r="I161" s="2" t="s">
        <v>650</v>
      </c>
      <c r="J161" s="2" t="s">
        <v>650</v>
      </c>
      <c r="K161" s="2" t="s">
        <v>650</v>
      </c>
      <c r="L161" s="2" t="s">
        <v>651</v>
      </c>
      <c r="M161" s="2" t="s">
        <v>650</v>
      </c>
      <c r="N161" s="2" t="s">
        <v>650</v>
      </c>
      <c r="O161" s="2">
        <v>6.4909999999999997</v>
      </c>
      <c r="P161" s="2" t="s">
        <v>650</v>
      </c>
      <c r="Q161" s="2" t="s">
        <v>650</v>
      </c>
      <c r="R161" s="2" t="s">
        <v>650</v>
      </c>
      <c r="S161" s="2" t="s">
        <v>8</v>
      </c>
      <c r="T161" s="2" t="s">
        <v>650</v>
      </c>
      <c r="U161" s="2" t="s">
        <v>650</v>
      </c>
      <c r="V161" s="2" t="s">
        <v>650</v>
      </c>
      <c r="W161" s="2" t="s">
        <v>650</v>
      </c>
      <c r="X161" s="2" t="s">
        <v>650</v>
      </c>
      <c r="Y161" s="2" t="s">
        <v>650</v>
      </c>
      <c r="Z161" s="2" t="s">
        <v>650</v>
      </c>
      <c r="AA161" s="2" t="s">
        <v>650</v>
      </c>
      <c r="AB161" s="2" t="s">
        <v>650</v>
      </c>
      <c r="AC161" s="2" t="s">
        <v>650</v>
      </c>
      <c r="AD161" s="2" t="s">
        <v>650</v>
      </c>
      <c r="AE161" s="2" t="s">
        <v>650</v>
      </c>
      <c r="AF161" s="2" t="s">
        <v>650</v>
      </c>
      <c r="AG161" s="2" t="s">
        <v>650</v>
      </c>
      <c r="AH161" s="2">
        <v>1.4790000000000001</v>
      </c>
      <c r="AI161" s="2">
        <v>1.4790000000000001</v>
      </c>
      <c r="AM161" s="129">
        <f t="shared" si="6"/>
        <v>8.18</v>
      </c>
      <c r="AN161" s="129">
        <f t="shared" si="7"/>
        <v>7.4480000000000004</v>
      </c>
      <c r="AO161" s="130">
        <f t="shared" si="8"/>
        <v>0.91051344743276297</v>
      </c>
    </row>
    <row r="162" spans="1:41" ht="15" customHeight="1" x14ac:dyDescent="0.25">
      <c r="A162" s="2" t="s">
        <v>262</v>
      </c>
      <c r="B162" s="2" t="s">
        <v>263</v>
      </c>
      <c r="C162" s="2">
        <v>2015</v>
      </c>
      <c r="D162" s="2">
        <v>329.12799999999999</v>
      </c>
      <c r="E162" s="2">
        <v>336.95100000000002</v>
      </c>
      <c r="F162" s="2" t="s">
        <v>650</v>
      </c>
      <c r="G162" s="2">
        <v>0</v>
      </c>
      <c r="H162" s="2" t="s">
        <v>650</v>
      </c>
      <c r="I162" s="2" t="s">
        <v>650</v>
      </c>
      <c r="J162" s="2">
        <v>29.481000000000002</v>
      </c>
      <c r="K162" s="2" t="s">
        <v>650</v>
      </c>
      <c r="L162" s="2" t="s">
        <v>651</v>
      </c>
      <c r="M162" s="2" t="s">
        <v>650</v>
      </c>
      <c r="N162" s="2" t="s">
        <v>650</v>
      </c>
      <c r="O162" s="2" t="s">
        <v>650</v>
      </c>
      <c r="P162" s="2" t="s">
        <v>650</v>
      </c>
      <c r="Q162" s="2" t="s">
        <v>650</v>
      </c>
      <c r="R162" s="2" t="s">
        <v>650</v>
      </c>
      <c r="S162" s="2" t="s">
        <v>650</v>
      </c>
      <c r="T162" s="2">
        <v>8.4890000000000008</v>
      </c>
      <c r="U162" s="2" t="s">
        <v>650</v>
      </c>
      <c r="V162" s="2" t="s">
        <v>650</v>
      </c>
      <c r="W162" s="2" t="s">
        <v>650</v>
      </c>
      <c r="X162" s="2" t="s">
        <v>650</v>
      </c>
      <c r="Y162" s="2">
        <v>33.046999999999997</v>
      </c>
      <c r="Z162" s="2" t="s">
        <v>650</v>
      </c>
      <c r="AA162" s="2" t="s">
        <v>650</v>
      </c>
      <c r="AB162" s="2" t="s">
        <v>650</v>
      </c>
      <c r="AC162" s="2">
        <v>4.9370000000000003</v>
      </c>
      <c r="AD162" s="2">
        <v>1.518</v>
      </c>
      <c r="AE162" s="2">
        <v>259.47899999999998</v>
      </c>
      <c r="AF162" s="2" t="s">
        <v>660</v>
      </c>
      <c r="AG162" s="2">
        <v>86.102999999999994</v>
      </c>
      <c r="AH162" s="2">
        <v>0</v>
      </c>
      <c r="AI162" s="2">
        <v>0</v>
      </c>
      <c r="AM162" s="129">
        <f t="shared" si="6"/>
        <v>336.95099999999996</v>
      </c>
      <c r="AN162" s="129">
        <f t="shared" si="7"/>
        <v>329.12799999999999</v>
      </c>
      <c r="AO162" s="130">
        <f t="shared" si="8"/>
        <v>0.97678297437906403</v>
      </c>
    </row>
    <row r="163" spans="1:41" ht="15" customHeight="1" x14ac:dyDescent="0.25">
      <c r="A163" s="2" t="s">
        <v>262</v>
      </c>
      <c r="B163" s="2" t="s">
        <v>264</v>
      </c>
      <c r="C163" s="2">
        <v>2015</v>
      </c>
      <c r="D163" s="2">
        <v>64.186999999999998</v>
      </c>
      <c r="E163" s="2">
        <v>69.805000000000007</v>
      </c>
      <c r="F163" s="2" t="s">
        <v>650</v>
      </c>
      <c r="G163" s="2">
        <v>0</v>
      </c>
      <c r="H163" s="2" t="s">
        <v>650</v>
      </c>
      <c r="I163" s="2" t="s">
        <v>650</v>
      </c>
      <c r="J163" s="2">
        <v>2.988</v>
      </c>
      <c r="K163" s="2" t="s">
        <v>650</v>
      </c>
      <c r="L163" s="2" t="s">
        <v>651</v>
      </c>
      <c r="M163" s="2" t="s">
        <v>650</v>
      </c>
      <c r="N163" s="2" t="s">
        <v>650</v>
      </c>
      <c r="O163" s="2" t="s">
        <v>650</v>
      </c>
      <c r="P163" s="2" t="s">
        <v>650</v>
      </c>
      <c r="Q163" s="2" t="s">
        <v>650</v>
      </c>
      <c r="R163" s="2">
        <v>44.7</v>
      </c>
      <c r="S163" s="2" t="s">
        <v>8</v>
      </c>
      <c r="T163" s="2">
        <v>3.1890000000000001</v>
      </c>
      <c r="U163" s="2">
        <v>11.82</v>
      </c>
      <c r="V163" s="2" t="s">
        <v>650</v>
      </c>
      <c r="W163" s="2" t="s">
        <v>650</v>
      </c>
      <c r="X163" s="2" t="s">
        <v>650</v>
      </c>
      <c r="Y163" s="2">
        <v>3.3</v>
      </c>
      <c r="Z163" s="2" t="s">
        <v>650</v>
      </c>
      <c r="AA163" s="2" t="s">
        <v>650</v>
      </c>
      <c r="AB163" s="2" t="s">
        <v>650</v>
      </c>
      <c r="AC163" s="2" t="s">
        <v>650</v>
      </c>
      <c r="AD163" s="2">
        <v>3.49</v>
      </c>
      <c r="AE163" s="2">
        <v>0</v>
      </c>
      <c r="AF163" s="2" t="s">
        <v>650</v>
      </c>
      <c r="AG163" s="2">
        <v>0</v>
      </c>
      <c r="AH163" s="2">
        <v>0.318</v>
      </c>
      <c r="AI163" s="2">
        <v>0.318</v>
      </c>
      <c r="AM163" s="129">
        <f t="shared" si="6"/>
        <v>69.804999999999993</v>
      </c>
      <c r="AN163" s="129">
        <f t="shared" si="7"/>
        <v>64.186999999999998</v>
      </c>
      <c r="AO163" s="130">
        <f t="shared" si="8"/>
        <v>0.9195186591218395</v>
      </c>
    </row>
    <row r="164" spans="1:41" ht="15" customHeight="1" x14ac:dyDescent="0.25">
      <c r="A164" s="2" t="s">
        <v>265</v>
      </c>
      <c r="B164" s="2" t="s">
        <v>266</v>
      </c>
      <c r="C164" s="2">
        <v>2015</v>
      </c>
      <c r="D164" s="2" t="s">
        <v>650</v>
      </c>
      <c r="E164" s="2" t="s">
        <v>650</v>
      </c>
      <c r="F164" s="2" t="s">
        <v>650</v>
      </c>
      <c r="G164" s="2" t="s">
        <v>650</v>
      </c>
      <c r="H164" s="2" t="s">
        <v>650</v>
      </c>
      <c r="I164" s="2" t="s">
        <v>650</v>
      </c>
      <c r="J164" s="2" t="s">
        <v>650</v>
      </c>
      <c r="K164" s="2" t="s">
        <v>650</v>
      </c>
      <c r="L164" s="2" t="s">
        <v>651</v>
      </c>
      <c r="M164" s="2" t="s">
        <v>650</v>
      </c>
      <c r="N164" s="2" t="s">
        <v>650</v>
      </c>
      <c r="O164" s="2" t="s">
        <v>650</v>
      </c>
      <c r="P164" s="2" t="s">
        <v>650</v>
      </c>
      <c r="Q164" s="2" t="s">
        <v>650</v>
      </c>
      <c r="R164" s="2" t="s">
        <v>650</v>
      </c>
      <c r="S164" s="2" t="s">
        <v>650</v>
      </c>
      <c r="T164" s="2" t="s">
        <v>650</v>
      </c>
      <c r="U164" s="2" t="s">
        <v>650</v>
      </c>
      <c r="V164" s="2" t="s">
        <v>650</v>
      </c>
      <c r="W164" s="2" t="s">
        <v>650</v>
      </c>
      <c r="X164" s="2" t="s">
        <v>650</v>
      </c>
      <c r="Y164" s="2" t="s">
        <v>650</v>
      </c>
      <c r="Z164" s="2" t="s">
        <v>650</v>
      </c>
      <c r="AA164" s="2" t="s">
        <v>650</v>
      </c>
      <c r="AB164" s="2" t="s">
        <v>650</v>
      </c>
      <c r="AC164" s="2" t="s">
        <v>650</v>
      </c>
      <c r="AD164" s="2" t="s">
        <v>650</v>
      </c>
      <c r="AE164" s="2" t="s">
        <v>650</v>
      </c>
      <c r="AF164" s="2" t="s">
        <v>650</v>
      </c>
      <c r="AG164" s="2" t="s">
        <v>650</v>
      </c>
      <c r="AH164" s="2" t="s">
        <v>650</v>
      </c>
      <c r="AI164" s="2" t="s">
        <v>650</v>
      </c>
      <c r="AM164" s="129">
        <f t="shared" si="6"/>
        <v>0</v>
      </c>
      <c r="AN164" s="129">
        <f t="shared" si="7"/>
        <v>0</v>
      </c>
      <c r="AO164" s="130" t="str">
        <f t="shared" si="8"/>
        <v/>
      </c>
    </row>
    <row r="165" spans="1:41" ht="15" customHeight="1" x14ac:dyDescent="0.25">
      <c r="A165" s="2" t="s">
        <v>267</v>
      </c>
      <c r="B165" s="2" t="s">
        <v>268</v>
      </c>
      <c r="C165" s="2">
        <v>2015</v>
      </c>
      <c r="D165" s="2">
        <v>1.3</v>
      </c>
      <c r="E165" s="2">
        <v>1.37</v>
      </c>
      <c r="F165" s="2" t="s">
        <v>650</v>
      </c>
      <c r="G165" s="2">
        <v>0.02</v>
      </c>
      <c r="H165" s="2" t="s">
        <v>650</v>
      </c>
      <c r="I165" s="2" t="s">
        <v>650</v>
      </c>
      <c r="J165" s="2" t="s">
        <v>650</v>
      </c>
      <c r="K165" s="2" t="s">
        <v>650</v>
      </c>
      <c r="L165" s="2" t="s">
        <v>651</v>
      </c>
      <c r="M165" s="2" t="s">
        <v>650</v>
      </c>
      <c r="N165" s="2" t="s">
        <v>650</v>
      </c>
      <c r="O165" s="2" t="s">
        <v>650</v>
      </c>
      <c r="P165" s="2" t="s">
        <v>650</v>
      </c>
      <c r="Q165" s="2" t="s">
        <v>650</v>
      </c>
      <c r="R165" s="2" t="s">
        <v>650</v>
      </c>
      <c r="S165" s="2" t="s">
        <v>650</v>
      </c>
      <c r="T165" s="2">
        <v>1.35</v>
      </c>
      <c r="U165" s="2" t="s">
        <v>650</v>
      </c>
      <c r="V165" s="2" t="s">
        <v>650</v>
      </c>
      <c r="W165" s="2" t="s">
        <v>650</v>
      </c>
      <c r="X165" s="2" t="s">
        <v>650</v>
      </c>
      <c r="Y165" s="2" t="s">
        <v>650</v>
      </c>
      <c r="Z165" s="2" t="s">
        <v>650</v>
      </c>
      <c r="AA165" s="2" t="s">
        <v>650</v>
      </c>
      <c r="AB165" s="2" t="s">
        <v>650</v>
      </c>
      <c r="AC165" s="2" t="s">
        <v>650</v>
      </c>
      <c r="AD165" s="2" t="s">
        <v>650</v>
      </c>
      <c r="AE165" s="2" t="s">
        <v>650</v>
      </c>
      <c r="AF165" s="2" t="s">
        <v>650</v>
      </c>
      <c r="AG165" s="2" t="s">
        <v>650</v>
      </c>
      <c r="AH165" s="2" t="s">
        <v>650</v>
      </c>
      <c r="AI165" s="2" t="s">
        <v>650</v>
      </c>
      <c r="AM165" s="129">
        <f t="shared" si="6"/>
        <v>1.37</v>
      </c>
      <c r="AN165" s="129">
        <f t="shared" si="7"/>
        <v>1.3</v>
      </c>
      <c r="AO165" s="130">
        <f t="shared" si="8"/>
        <v>0.94890510948905105</v>
      </c>
    </row>
    <row r="166" spans="1:41" ht="15" customHeight="1" x14ac:dyDescent="0.25">
      <c r="A166" s="2" t="s">
        <v>267</v>
      </c>
      <c r="B166" s="2" t="s">
        <v>269</v>
      </c>
      <c r="C166" s="2">
        <v>2015</v>
      </c>
      <c r="D166" s="2">
        <v>0.86</v>
      </c>
      <c r="E166" s="2">
        <v>0.94599999999999995</v>
      </c>
      <c r="F166" s="2" t="s">
        <v>650</v>
      </c>
      <c r="G166" s="2">
        <v>1.6E-2</v>
      </c>
      <c r="H166" s="2" t="s">
        <v>650</v>
      </c>
      <c r="I166" s="2" t="s">
        <v>650</v>
      </c>
      <c r="J166" s="2" t="s">
        <v>650</v>
      </c>
      <c r="K166" s="2" t="s">
        <v>650</v>
      </c>
      <c r="L166" s="2" t="s">
        <v>651</v>
      </c>
      <c r="M166" s="2" t="s">
        <v>650</v>
      </c>
      <c r="N166" s="2" t="s">
        <v>650</v>
      </c>
      <c r="O166" s="2" t="s">
        <v>650</v>
      </c>
      <c r="P166" s="2" t="s">
        <v>650</v>
      </c>
      <c r="Q166" s="2" t="s">
        <v>650</v>
      </c>
      <c r="R166" s="2" t="s">
        <v>650</v>
      </c>
      <c r="S166" s="2" t="s">
        <v>650</v>
      </c>
      <c r="T166" s="2">
        <v>0.93</v>
      </c>
      <c r="U166" s="2" t="s">
        <v>650</v>
      </c>
      <c r="V166" s="2" t="s">
        <v>650</v>
      </c>
      <c r="W166" s="2" t="s">
        <v>650</v>
      </c>
      <c r="X166" s="2" t="s">
        <v>650</v>
      </c>
      <c r="Y166" s="2" t="s">
        <v>650</v>
      </c>
      <c r="Z166" s="2" t="s">
        <v>650</v>
      </c>
      <c r="AA166" s="2" t="s">
        <v>650</v>
      </c>
      <c r="AB166" s="2" t="s">
        <v>650</v>
      </c>
      <c r="AC166" s="2" t="s">
        <v>650</v>
      </c>
      <c r="AD166" s="2" t="s">
        <v>650</v>
      </c>
      <c r="AE166" s="2" t="s">
        <v>650</v>
      </c>
      <c r="AF166" s="2" t="s">
        <v>650</v>
      </c>
      <c r="AG166" s="2" t="s">
        <v>650</v>
      </c>
      <c r="AH166" s="2" t="s">
        <v>650</v>
      </c>
      <c r="AI166" s="2" t="s">
        <v>650</v>
      </c>
      <c r="AM166" s="129">
        <f t="shared" si="6"/>
        <v>0.94600000000000006</v>
      </c>
      <c r="AN166" s="129">
        <f t="shared" si="7"/>
        <v>0.86</v>
      </c>
      <c r="AO166" s="130">
        <f t="shared" si="8"/>
        <v>0.90909090909090906</v>
      </c>
    </row>
    <row r="167" spans="1:41" ht="15" customHeight="1" x14ac:dyDescent="0.25">
      <c r="A167" s="2" t="s">
        <v>267</v>
      </c>
      <c r="B167" s="2" t="s">
        <v>270</v>
      </c>
      <c r="C167" s="2">
        <v>2015</v>
      </c>
      <c r="D167" s="2">
        <v>3.12</v>
      </c>
      <c r="E167" s="2">
        <v>3.2549999999999999</v>
      </c>
      <c r="F167" s="2" t="s">
        <v>650</v>
      </c>
      <c r="G167" s="2">
        <v>2.5000000000000001E-2</v>
      </c>
      <c r="H167" s="2" t="s">
        <v>650</v>
      </c>
      <c r="I167" s="2" t="s">
        <v>650</v>
      </c>
      <c r="J167" s="2" t="s">
        <v>650</v>
      </c>
      <c r="K167" s="2" t="s">
        <v>650</v>
      </c>
      <c r="L167" s="2" t="s">
        <v>651</v>
      </c>
      <c r="M167" s="2" t="s">
        <v>650</v>
      </c>
      <c r="N167" s="2" t="s">
        <v>650</v>
      </c>
      <c r="O167" s="2" t="s">
        <v>650</v>
      </c>
      <c r="P167" s="2" t="s">
        <v>650</v>
      </c>
      <c r="Q167" s="2" t="s">
        <v>650</v>
      </c>
      <c r="R167" s="2" t="s">
        <v>650</v>
      </c>
      <c r="S167" s="2" t="s">
        <v>650</v>
      </c>
      <c r="T167" s="2">
        <v>3.23</v>
      </c>
      <c r="U167" s="2" t="s">
        <v>650</v>
      </c>
      <c r="V167" s="2" t="s">
        <v>650</v>
      </c>
      <c r="W167" s="2" t="s">
        <v>650</v>
      </c>
      <c r="X167" s="2" t="s">
        <v>650</v>
      </c>
      <c r="Y167" s="2" t="s">
        <v>650</v>
      </c>
      <c r="Z167" s="2" t="s">
        <v>650</v>
      </c>
      <c r="AA167" s="2" t="s">
        <v>650</v>
      </c>
      <c r="AB167" s="2" t="s">
        <v>650</v>
      </c>
      <c r="AC167" s="2" t="s">
        <v>650</v>
      </c>
      <c r="AD167" s="2" t="s">
        <v>650</v>
      </c>
      <c r="AE167" s="2" t="s">
        <v>650</v>
      </c>
      <c r="AF167" s="2" t="s">
        <v>650</v>
      </c>
      <c r="AG167" s="2" t="s">
        <v>650</v>
      </c>
      <c r="AH167" s="2" t="s">
        <v>650</v>
      </c>
      <c r="AI167" s="2" t="s">
        <v>650</v>
      </c>
      <c r="AM167" s="129">
        <f t="shared" si="6"/>
        <v>3.2549999999999999</v>
      </c>
      <c r="AN167" s="129">
        <f t="shared" si="7"/>
        <v>3.12</v>
      </c>
      <c r="AO167" s="130">
        <f t="shared" si="8"/>
        <v>0.95852534562211988</v>
      </c>
    </row>
    <row r="168" spans="1:41" ht="15" customHeight="1" x14ac:dyDescent="0.25">
      <c r="A168" s="2" t="s">
        <v>267</v>
      </c>
      <c r="B168" s="2" t="s">
        <v>271</v>
      </c>
      <c r="C168" s="2">
        <v>2015</v>
      </c>
      <c r="D168" s="2">
        <v>0.13700000000000001</v>
      </c>
      <c r="E168" s="2">
        <v>0.157</v>
      </c>
      <c r="F168" s="2" t="s">
        <v>650</v>
      </c>
      <c r="G168" s="2" t="s">
        <v>650</v>
      </c>
      <c r="H168" s="2" t="s">
        <v>650</v>
      </c>
      <c r="I168" s="2" t="s">
        <v>650</v>
      </c>
      <c r="J168" s="2" t="s">
        <v>650</v>
      </c>
      <c r="K168" s="2" t="s">
        <v>650</v>
      </c>
      <c r="L168" s="2" t="s">
        <v>651</v>
      </c>
      <c r="M168" s="2" t="s">
        <v>650</v>
      </c>
      <c r="N168" s="2" t="s">
        <v>650</v>
      </c>
      <c r="O168" s="2" t="s">
        <v>650</v>
      </c>
      <c r="P168" s="2" t="s">
        <v>650</v>
      </c>
      <c r="Q168" s="2" t="s">
        <v>650</v>
      </c>
      <c r="R168" s="2" t="s">
        <v>650</v>
      </c>
      <c r="S168" s="2" t="s">
        <v>650</v>
      </c>
      <c r="T168" s="2" t="s">
        <v>650</v>
      </c>
      <c r="U168" s="2" t="s">
        <v>650</v>
      </c>
      <c r="V168" s="2" t="s">
        <v>650</v>
      </c>
      <c r="W168" s="2" t="s">
        <v>650</v>
      </c>
      <c r="X168" s="2" t="s">
        <v>650</v>
      </c>
      <c r="Y168" s="2">
        <v>0.157</v>
      </c>
      <c r="Z168" s="2" t="s">
        <v>650</v>
      </c>
      <c r="AA168" s="2" t="s">
        <v>650</v>
      </c>
      <c r="AB168" s="2" t="s">
        <v>650</v>
      </c>
      <c r="AC168" s="2" t="s">
        <v>650</v>
      </c>
      <c r="AD168" s="2" t="s">
        <v>650</v>
      </c>
      <c r="AE168" s="2" t="s">
        <v>650</v>
      </c>
      <c r="AF168" s="2" t="s">
        <v>650</v>
      </c>
      <c r="AG168" s="2" t="s">
        <v>650</v>
      </c>
      <c r="AH168" s="2" t="s">
        <v>650</v>
      </c>
      <c r="AI168" s="2" t="s">
        <v>650</v>
      </c>
      <c r="AM168" s="129">
        <f t="shared" si="6"/>
        <v>0.157</v>
      </c>
      <c r="AN168" s="129">
        <f t="shared" si="7"/>
        <v>0.13700000000000001</v>
      </c>
      <c r="AO168" s="130">
        <f t="shared" si="8"/>
        <v>0.87261146496815289</v>
      </c>
    </row>
    <row r="169" spans="1:41" ht="15" customHeight="1" x14ac:dyDescent="0.25">
      <c r="A169" s="2" t="s">
        <v>272</v>
      </c>
      <c r="B169" s="2" t="s">
        <v>273</v>
      </c>
      <c r="C169" s="2">
        <v>2015</v>
      </c>
      <c r="D169" s="2">
        <v>15</v>
      </c>
      <c r="E169" s="2">
        <v>16.483000000000001</v>
      </c>
      <c r="F169" s="2" t="s">
        <v>650</v>
      </c>
      <c r="G169" s="2" t="s">
        <v>650</v>
      </c>
      <c r="H169" s="2" t="s">
        <v>650</v>
      </c>
      <c r="I169" s="2" t="s">
        <v>650</v>
      </c>
      <c r="J169" s="2" t="s">
        <v>650</v>
      </c>
      <c r="K169" s="2" t="s">
        <v>650</v>
      </c>
      <c r="L169" s="2" t="s">
        <v>651</v>
      </c>
      <c r="M169" s="2" t="s">
        <v>650</v>
      </c>
      <c r="N169" s="2" t="s">
        <v>650</v>
      </c>
      <c r="O169" s="2" t="s">
        <v>650</v>
      </c>
      <c r="P169" s="2" t="s">
        <v>650</v>
      </c>
      <c r="Q169" s="2" t="s">
        <v>650</v>
      </c>
      <c r="R169" s="2" t="s">
        <v>650</v>
      </c>
      <c r="S169" s="2" t="s">
        <v>8</v>
      </c>
      <c r="T169" s="2">
        <v>16.225000000000001</v>
      </c>
      <c r="U169" s="2" t="s">
        <v>650</v>
      </c>
      <c r="V169" s="2" t="s">
        <v>650</v>
      </c>
      <c r="W169" s="2" t="s">
        <v>650</v>
      </c>
      <c r="X169" s="2" t="s">
        <v>650</v>
      </c>
      <c r="Y169" s="2">
        <v>0.25800000000000001</v>
      </c>
      <c r="Z169" s="2" t="s">
        <v>650</v>
      </c>
      <c r="AA169" s="2" t="s">
        <v>650</v>
      </c>
      <c r="AB169" s="2" t="s">
        <v>650</v>
      </c>
      <c r="AC169" s="2" t="s">
        <v>650</v>
      </c>
      <c r="AD169" s="2" t="s">
        <v>650</v>
      </c>
      <c r="AE169" s="2" t="s">
        <v>650</v>
      </c>
      <c r="AF169" s="2" t="s">
        <v>650</v>
      </c>
      <c r="AG169" s="2" t="s">
        <v>650</v>
      </c>
      <c r="AH169" s="2" t="s">
        <v>650</v>
      </c>
      <c r="AI169" s="2" t="s">
        <v>650</v>
      </c>
      <c r="AM169" s="129">
        <f t="shared" si="6"/>
        <v>16.483000000000001</v>
      </c>
      <c r="AN169" s="129">
        <f t="shared" si="7"/>
        <v>15</v>
      </c>
      <c r="AO169" s="130">
        <f t="shared" si="8"/>
        <v>0.91002851422677911</v>
      </c>
    </row>
    <row r="170" spans="1:41" ht="15" customHeight="1" x14ac:dyDescent="0.25">
      <c r="A170" s="2" t="s">
        <v>272</v>
      </c>
      <c r="B170" s="2" t="s">
        <v>274</v>
      </c>
      <c r="C170" s="2">
        <v>2015</v>
      </c>
      <c r="D170" s="2">
        <v>7.1689999999999996</v>
      </c>
      <c r="E170" s="2">
        <v>8.2439999999999998</v>
      </c>
      <c r="F170" s="2" t="s">
        <v>650</v>
      </c>
      <c r="G170" s="2">
        <v>0.03</v>
      </c>
      <c r="H170" s="2" t="s">
        <v>650</v>
      </c>
      <c r="I170" s="2" t="s">
        <v>650</v>
      </c>
      <c r="J170" s="2" t="s">
        <v>650</v>
      </c>
      <c r="K170" s="2" t="s">
        <v>650</v>
      </c>
      <c r="L170" s="2" t="s">
        <v>650</v>
      </c>
      <c r="M170" s="2" t="s">
        <v>650</v>
      </c>
      <c r="N170" s="2" t="s">
        <v>650</v>
      </c>
      <c r="O170" s="2" t="s">
        <v>650</v>
      </c>
      <c r="P170" s="2" t="s">
        <v>650</v>
      </c>
      <c r="Q170" s="2" t="s">
        <v>650</v>
      </c>
      <c r="R170" s="2" t="s">
        <v>650</v>
      </c>
      <c r="S170" s="2" t="s">
        <v>650</v>
      </c>
      <c r="T170" s="2">
        <v>7.3929999999999998</v>
      </c>
      <c r="U170" s="2" t="s">
        <v>650</v>
      </c>
      <c r="V170" s="2" t="s">
        <v>650</v>
      </c>
      <c r="W170" s="2" t="s">
        <v>650</v>
      </c>
      <c r="X170" s="2" t="s">
        <v>650</v>
      </c>
      <c r="Y170" s="2">
        <v>0.82099999999999995</v>
      </c>
      <c r="Z170" s="2" t="s">
        <v>650</v>
      </c>
      <c r="AA170" s="2" t="s">
        <v>650</v>
      </c>
      <c r="AB170" s="2" t="s">
        <v>650</v>
      </c>
      <c r="AC170" s="2" t="s">
        <v>650</v>
      </c>
      <c r="AD170" s="2" t="s">
        <v>650</v>
      </c>
      <c r="AE170" s="2" t="s">
        <v>650</v>
      </c>
      <c r="AF170" s="2" t="s">
        <v>650</v>
      </c>
      <c r="AG170" s="2" t="s">
        <v>650</v>
      </c>
      <c r="AH170" s="2" t="s">
        <v>650</v>
      </c>
      <c r="AI170" s="2" t="s">
        <v>650</v>
      </c>
      <c r="AM170" s="129">
        <f t="shared" si="6"/>
        <v>8.2439999999999998</v>
      </c>
      <c r="AN170" s="129">
        <f t="shared" si="7"/>
        <v>7.1689999999999996</v>
      </c>
      <c r="AO170" s="130">
        <f t="shared" si="8"/>
        <v>0.86960213488597771</v>
      </c>
    </row>
    <row r="171" spans="1:41" ht="15" customHeight="1" x14ac:dyDescent="0.25">
      <c r="A171" s="2" t="s">
        <v>275</v>
      </c>
      <c r="B171" s="2" t="s">
        <v>276</v>
      </c>
      <c r="C171" s="2">
        <v>2015</v>
      </c>
      <c r="D171" s="2">
        <v>38.774999999999999</v>
      </c>
      <c r="E171" s="2">
        <v>47.624400000000001</v>
      </c>
      <c r="F171" s="2" t="s">
        <v>650</v>
      </c>
      <c r="G171" s="2">
        <v>0.13300000000000001</v>
      </c>
      <c r="H171" s="2" t="s">
        <v>650</v>
      </c>
      <c r="I171" s="2" t="s">
        <v>650</v>
      </c>
      <c r="J171" s="2">
        <v>0.13200000000000001</v>
      </c>
      <c r="K171" s="2" t="s">
        <v>650</v>
      </c>
      <c r="L171" s="2" t="s">
        <v>651</v>
      </c>
      <c r="M171" s="2" t="s">
        <v>650</v>
      </c>
      <c r="N171" s="2" t="s">
        <v>650</v>
      </c>
      <c r="O171" s="2">
        <v>31.765499999999999</v>
      </c>
      <c r="P171" s="2" t="s">
        <v>650</v>
      </c>
      <c r="Q171" s="2" t="s">
        <v>650</v>
      </c>
      <c r="R171" s="2" t="s">
        <v>650</v>
      </c>
      <c r="S171" s="2" t="s">
        <v>8</v>
      </c>
      <c r="T171" s="2" t="s">
        <v>650</v>
      </c>
      <c r="U171" s="2" t="s">
        <v>650</v>
      </c>
      <c r="V171" s="2" t="s">
        <v>650</v>
      </c>
      <c r="W171" s="2">
        <v>7.2878999999999996</v>
      </c>
      <c r="X171" s="2" t="s">
        <v>650</v>
      </c>
      <c r="Y171" s="2" t="s">
        <v>650</v>
      </c>
      <c r="Z171" s="2" t="s">
        <v>650</v>
      </c>
      <c r="AA171" s="2" t="s">
        <v>650</v>
      </c>
      <c r="AB171" s="2" t="s">
        <v>650</v>
      </c>
      <c r="AC171" s="2">
        <v>8.3059999999999992</v>
      </c>
      <c r="AD171" s="2" t="s">
        <v>650</v>
      </c>
      <c r="AE171" s="2" t="s">
        <v>650</v>
      </c>
      <c r="AF171" s="2" t="s">
        <v>650</v>
      </c>
      <c r="AG171" s="2" t="s">
        <v>650</v>
      </c>
      <c r="AH171" s="2" t="s">
        <v>650</v>
      </c>
      <c r="AI171" s="2" t="s">
        <v>650</v>
      </c>
      <c r="AM171" s="129">
        <f t="shared" si="6"/>
        <v>47.624399999999994</v>
      </c>
      <c r="AN171" s="129">
        <f t="shared" si="7"/>
        <v>38.774999999999999</v>
      </c>
      <c r="AO171" s="130">
        <f t="shared" si="8"/>
        <v>0.81418348577619881</v>
      </c>
    </row>
    <row r="172" spans="1:41" ht="15" customHeight="1" x14ac:dyDescent="0.25">
      <c r="A172" s="2" t="s">
        <v>277</v>
      </c>
      <c r="B172" s="2" t="s">
        <v>278</v>
      </c>
      <c r="C172" s="2">
        <v>2015</v>
      </c>
      <c r="D172" s="2">
        <v>9.9369999999999994</v>
      </c>
      <c r="E172" s="2">
        <v>11.087999999999999</v>
      </c>
      <c r="F172" s="2" t="s">
        <v>650</v>
      </c>
      <c r="G172" s="2">
        <v>1.085</v>
      </c>
      <c r="H172" s="2" t="s">
        <v>650</v>
      </c>
      <c r="I172" s="2" t="s">
        <v>650</v>
      </c>
      <c r="J172" s="2" t="s">
        <v>650</v>
      </c>
      <c r="K172" s="2" t="s">
        <v>650</v>
      </c>
      <c r="L172" s="2" t="s">
        <v>651</v>
      </c>
      <c r="M172" s="2" t="s">
        <v>650</v>
      </c>
      <c r="N172" s="2" t="s">
        <v>650</v>
      </c>
      <c r="O172" s="2" t="s">
        <v>650</v>
      </c>
      <c r="P172" s="2" t="s">
        <v>650</v>
      </c>
      <c r="Q172" s="2" t="s">
        <v>650</v>
      </c>
      <c r="R172" s="2" t="s">
        <v>650</v>
      </c>
      <c r="S172" s="2" t="s">
        <v>650</v>
      </c>
      <c r="T172" s="2">
        <v>10.003</v>
      </c>
      <c r="U172" s="2" t="s">
        <v>650</v>
      </c>
      <c r="V172" s="2" t="s">
        <v>650</v>
      </c>
      <c r="W172" s="2" t="s">
        <v>650</v>
      </c>
      <c r="X172" s="2" t="s">
        <v>650</v>
      </c>
      <c r="Y172" s="2" t="s">
        <v>650</v>
      </c>
      <c r="Z172" s="2" t="s">
        <v>650</v>
      </c>
      <c r="AA172" s="2" t="s">
        <v>650</v>
      </c>
      <c r="AB172" s="2" t="s">
        <v>650</v>
      </c>
      <c r="AC172" s="2" t="s">
        <v>650</v>
      </c>
      <c r="AD172" s="2" t="s">
        <v>650</v>
      </c>
      <c r="AE172" s="2" t="s">
        <v>650</v>
      </c>
      <c r="AF172" s="2" t="s">
        <v>650</v>
      </c>
      <c r="AG172" s="2" t="s">
        <v>650</v>
      </c>
      <c r="AH172" s="2" t="s">
        <v>650</v>
      </c>
      <c r="AI172" s="2" t="s">
        <v>650</v>
      </c>
      <c r="AM172" s="129">
        <f t="shared" si="6"/>
        <v>11.088000000000001</v>
      </c>
      <c r="AN172" s="129">
        <f t="shared" si="7"/>
        <v>9.9369999999999994</v>
      </c>
      <c r="AO172" s="130">
        <f t="shared" si="8"/>
        <v>0.8961940836940836</v>
      </c>
    </row>
    <row r="173" spans="1:41" ht="15" customHeight="1" x14ac:dyDescent="0.25">
      <c r="A173" s="2" t="s">
        <v>277</v>
      </c>
      <c r="B173" s="2" t="s">
        <v>279</v>
      </c>
      <c r="C173" s="2">
        <v>2015</v>
      </c>
      <c r="D173" s="2">
        <v>8.2409999999999997</v>
      </c>
      <c r="E173" s="2">
        <v>9.5030000000000001</v>
      </c>
      <c r="F173" s="2" t="s">
        <v>650</v>
      </c>
      <c r="G173" s="2">
        <v>0.318</v>
      </c>
      <c r="H173" s="2" t="s">
        <v>650</v>
      </c>
      <c r="I173" s="2" t="s">
        <v>650</v>
      </c>
      <c r="J173" s="2" t="s">
        <v>650</v>
      </c>
      <c r="K173" s="2" t="s">
        <v>650</v>
      </c>
      <c r="L173" s="2" t="s">
        <v>651</v>
      </c>
      <c r="M173" s="2" t="s">
        <v>650</v>
      </c>
      <c r="N173" s="2" t="s">
        <v>650</v>
      </c>
      <c r="O173" s="2">
        <v>9.1850000000000005</v>
      </c>
      <c r="P173" s="2" t="s">
        <v>650</v>
      </c>
      <c r="Q173" s="2" t="s">
        <v>650</v>
      </c>
      <c r="R173" s="2" t="s">
        <v>650</v>
      </c>
      <c r="S173" s="2" t="s">
        <v>650</v>
      </c>
      <c r="T173" s="2" t="s">
        <v>650</v>
      </c>
      <c r="U173" s="2" t="s">
        <v>650</v>
      </c>
      <c r="V173" s="2" t="s">
        <v>650</v>
      </c>
      <c r="W173" s="2" t="s">
        <v>650</v>
      </c>
      <c r="X173" s="2" t="s">
        <v>650</v>
      </c>
      <c r="Y173" s="2" t="s">
        <v>650</v>
      </c>
      <c r="Z173" s="2" t="s">
        <v>650</v>
      </c>
      <c r="AA173" s="2" t="s">
        <v>650</v>
      </c>
      <c r="AB173" s="2" t="s">
        <v>650</v>
      </c>
      <c r="AC173" s="2" t="s">
        <v>650</v>
      </c>
      <c r="AD173" s="2" t="s">
        <v>650</v>
      </c>
      <c r="AE173" s="2" t="s">
        <v>650</v>
      </c>
      <c r="AF173" s="2" t="s">
        <v>650</v>
      </c>
      <c r="AG173" s="2" t="s">
        <v>650</v>
      </c>
      <c r="AH173" s="2" t="s">
        <v>650</v>
      </c>
      <c r="AI173" s="2" t="s">
        <v>650</v>
      </c>
      <c r="AM173" s="129">
        <f t="shared" si="6"/>
        <v>9.5030000000000001</v>
      </c>
      <c r="AN173" s="129">
        <f t="shared" si="7"/>
        <v>8.2409999999999997</v>
      </c>
      <c r="AO173" s="130">
        <f t="shared" si="8"/>
        <v>0.86719983163211611</v>
      </c>
    </row>
    <row r="174" spans="1:41" ht="15" customHeight="1" x14ac:dyDescent="0.25">
      <c r="A174" s="2" t="s">
        <v>277</v>
      </c>
      <c r="B174" s="2" t="s">
        <v>280</v>
      </c>
      <c r="C174" s="2">
        <v>2015</v>
      </c>
      <c r="D174" s="2">
        <v>12.512</v>
      </c>
      <c r="E174" s="2">
        <v>15.164999999999999</v>
      </c>
      <c r="F174" s="2" t="s">
        <v>650</v>
      </c>
      <c r="G174" s="2">
        <v>0.44800000000000001</v>
      </c>
      <c r="H174" s="2" t="s">
        <v>650</v>
      </c>
      <c r="I174" s="2" t="s">
        <v>650</v>
      </c>
      <c r="J174" s="2" t="s">
        <v>650</v>
      </c>
      <c r="K174" s="2" t="s">
        <v>650</v>
      </c>
      <c r="L174" s="2" t="s">
        <v>651</v>
      </c>
      <c r="M174" s="2" t="s">
        <v>650</v>
      </c>
      <c r="N174" s="2" t="s">
        <v>650</v>
      </c>
      <c r="O174" s="2">
        <v>11.772</v>
      </c>
      <c r="P174" s="2" t="s">
        <v>650</v>
      </c>
      <c r="Q174" s="2">
        <v>2.9449999999999998</v>
      </c>
      <c r="R174" s="2" t="s">
        <v>650</v>
      </c>
      <c r="S174" s="2" t="s">
        <v>650</v>
      </c>
      <c r="T174" s="2" t="s">
        <v>650</v>
      </c>
      <c r="U174" s="2" t="s">
        <v>650</v>
      </c>
      <c r="V174" s="2" t="s">
        <v>650</v>
      </c>
      <c r="W174" s="2" t="s">
        <v>650</v>
      </c>
      <c r="X174" s="2" t="s">
        <v>650</v>
      </c>
      <c r="Y174" s="2" t="s">
        <v>650</v>
      </c>
      <c r="Z174" s="2" t="s">
        <v>650</v>
      </c>
      <c r="AA174" s="2" t="s">
        <v>650</v>
      </c>
      <c r="AB174" s="2" t="s">
        <v>650</v>
      </c>
      <c r="AC174" s="2" t="s">
        <v>650</v>
      </c>
      <c r="AD174" s="2" t="s">
        <v>650</v>
      </c>
      <c r="AE174" s="2" t="s">
        <v>650</v>
      </c>
      <c r="AF174" s="2" t="s">
        <v>650</v>
      </c>
      <c r="AG174" s="2" t="s">
        <v>650</v>
      </c>
      <c r="AH174" s="2" t="s">
        <v>650</v>
      </c>
      <c r="AI174" s="2" t="s">
        <v>650</v>
      </c>
      <c r="AM174" s="129">
        <f t="shared" si="6"/>
        <v>15.165000000000001</v>
      </c>
      <c r="AN174" s="129">
        <f t="shared" si="7"/>
        <v>12.512</v>
      </c>
      <c r="AO174" s="130">
        <f t="shared" si="8"/>
        <v>0.82505769864820311</v>
      </c>
    </row>
    <row r="175" spans="1:41" ht="15" customHeight="1" x14ac:dyDescent="0.25">
      <c r="A175" s="2" t="s">
        <v>277</v>
      </c>
      <c r="B175" s="2" t="s">
        <v>281</v>
      </c>
      <c r="C175" s="2">
        <v>2015</v>
      </c>
      <c r="D175" s="2">
        <v>7.1470000000000002</v>
      </c>
      <c r="E175" s="2">
        <v>8.5060000000000002</v>
      </c>
      <c r="F175" s="2" t="s">
        <v>650</v>
      </c>
      <c r="G175" s="2">
        <v>0.23899999999999999</v>
      </c>
      <c r="H175" s="2" t="s">
        <v>650</v>
      </c>
      <c r="I175" s="2" t="s">
        <v>650</v>
      </c>
      <c r="J175" s="2" t="s">
        <v>650</v>
      </c>
      <c r="K175" s="2" t="s">
        <v>650</v>
      </c>
      <c r="L175" s="2" t="s">
        <v>651</v>
      </c>
      <c r="M175" s="2" t="s">
        <v>650</v>
      </c>
      <c r="N175" s="2" t="s">
        <v>650</v>
      </c>
      <c r="O175" s="2" t="s">
        <v>650</v>
      </c>
      <c r="P175" s="2" t="s">
        <v>650</v>
      </c>
      <c r="Q175" s="2" t="s">
        <v>650</v>
      </c>
      <c r="R175" s="2" t="s">
        <v>650</v>
      </c>
      <c r="S175" s="2" t="s">
        <v>650</v>
      </c>
      <c r="T175" s="2" t="s">
        <v>650</v>
      </c>
      <c r="U175" s="2">
        <v>8.2669999999999995</v>
      </c>
      <c r="V175" s="2" t="s">
        <v>650</v>
      </c>
      <c r="W175" s="2" t="s">
        <v>650</v>
      </c>
      <c r="X175" s="2" t="s">
        <v>650</v>
      </c>
      <c r="Y175" s="2" t="s">
        <v>650</v>
      </c>
      <c r="Z175" s="2" t="s">
        <v>650</v>
      </c>
      <c r="AA175" s="2" t="s">
        <v>650</v>
      </c>
      <c r="AB175" s="2" t="s">
        <v>650</v>
      </c>
      <c r="AC175" s="2" t="s">
        <v>650</v>
      </c>
      <c r="AD175" s="2" t="s">
        <v>650</v>
      </c>
      <c r="AE175" s="2" t="s">
        <v>650</v>
      </c>
      <c r="AF175" s="2" t="s">
        <v>650</v>
      </c>
      <c r="AG175" s="2" t="s">
        <v>650</v>
      </c>
      <c r="AH175" s="2" t="s">
        <v>650</v>
      </c>
      <c r="AI175" s="2" t="s">
        <v>650</v>
      </c>
      <c r="AM175" s="129">
        <f t="shared" si="6"/>
        <v>8.5060000000000002</v>
      </c>
      <c r="AN175" s="129">
        <f t="shared" si="7"/>
        <v>7.1470000000000002</v>
      </c>
      <c r="AO175" s="130">
        <f t="shared" si="8"/>
        <v>0.84023042558194216</v>
      </c>
    </row>
    <row r="176" spans="1:41" ht="15" customHeight="1" x14ac:dyDescent="0.25">
      <c r="A176" s="2" t="s">
        <v>277</v>
      </c>
      <c r="B176" s="2" t="s">
        <v>282</v>
      </c>
      <c r="C176" s="2">
        <v>2015</v>
      </c>
      <c r="D176" s="2">
        <v>14.313000000000001</v>
      </c>
      <c r="E176" s="2">
        <v>14.968999999999999</v>
      </c>
      <c r="F176" s="2" t="s">
        <v>650</v>
      </c>
      <c r="G176" s="2">
        <v>0.01</v>
      </c>
      <c r="H176" s="2" t="s">
        <v>650</v>
      </c>
      <c r="I176" s="2" t="s">
        <v>650</v>
      </c>
      <c r="J176" s="2" t="s">
        <v>650</v>
      </c>
      <c r="K176" s="2" t="s">
        <v>650</v>
      </c>
      <c r="L176" s="2" t="s">
        <v>651</v>
      </c>
      <c r="M176" s="2" t="s">
        <v>650</v>
      </c>
      <c r="N176" s="2" t="s">
        <v>650</v>
      </c>
      <c r="O176" s="2" t="s">
        <v>650</v>
      </c>
      <c r="P176" s="2" t="s">
        <v>650</v>
      </c>
      <c r="Q176" s="2">
        <v>9.6839999999999993</v>
      </c>
      <c r="R176" s="2" t="s">
        <v>650</v>
      </c>
      <c r="S176" s="2" t="s">
        <v>650</v>
      </c>
      <c r="T176" s="2">
        <v>1.397</v>
      </c>
      <c r="U176" s="2">
        <v>3.8780000000000001</v>
      </c>
      <c r="V176" s="2" t="s">
        <v>650</v>
      </c>
      <c r="W176" s="2" t="s">
        <v>650</v>
      </c>
      <c r="X176" s="2" t="s">
        <v>650</v>
      </c>
      <c r="Y176" s="2" t="s">
        <v>650</v>
      </c>
      <c r="Z176" s="2" t="s">
        <v>650</v>
      </c>
      <c r="AA176" s="2" t="s">
        <v>650</v>
      </c>
      <c r="AB176" s="2" t="s">
        <v>650</v>
      </c>
      <c r="AC176" s="2" t="s">
        <v>650</v>
      </c>
      <c r="AD176" s="2" t="s">
        <v>650</v>
      </c>
      <c r="AE176" s="2" t="s">
        <v>650</v>
      </c>
      <c r="AF176" s="2" t="s">
        <v>650</v>
      </c>
      <c r="AG176" s="2" t="s">
        <v>650</v>
      </c>
      <c r="AH176" s="2" t="s">
        <v>650</v>
      </c>
      <c r="AI176" s="2" t="s">
        <v>650</v>
      </c>
      <c r="AM176" s="129">
        <f t="shared" si="6"/>
        <v>14.968999999999999</v>
      </c>
      <c r="AN176" s="129">
        <f t="shared" si="7"/>
        <v>14.313000000000001</v>
      </c>
      <c r="AO176" s="130">
        <f t="shared" si="8"/>
        <v>0.9561760972676866</v>
      </c>
    </row>
    <row r="177" spans="1:41" ht="15" customHeight="1" x14ac:dyDescent="0.25">
      <c r="A177" s="2" t="s">
        <v>277</v>
      </c>
      <c r="B177" s="2" t="s">
        <v>283</v>
      </c>
      <c r="C177" s="2">
        <v>2015</v>
      </c>
      <c r="D177" s="2">
        <v>29.949000000000002</v>
      </c>
      <c r="E177" s="2">
        <v>32.941000000000003</v>
      </c>
      <c r="F177" s="2" t="s">
        <v>650</v>
      </c>
      <c r="G177" s="2">
        <v>0.19900000000000001</v>
      </c>
      <c r="H177" s="2" t="s">
        <v>650</v>
      </c>
      <c r="I177" s="2" t="s">
        <v>650</v>
      </c>
      <c r="J177" s="2" t="s">
        <v>650</v>
      </c>
      <c r="K177" s="2" t="s">
        <v>650</v>
      </c>
      <c r="L177" s="2" t="s">
        <v>651</v>
      </c>
      <c r="M177" s="2" t="s">
        <v>650</v>
      </c>
      <c r="N177" s="2" t="s">
        <v>650</v>
      </c>
      <c r="O177" s="2" t="s">
        <v>650</v>
      </c>
      <c r="P177" s="2" t="s">
        <v>650</v>
      </c>
      <c r="Q177" s="2">
        <v>26.545000000000002</v>
      </c>
      <c r="R177" s="2" t="s">
        <v>650</v>
      </c>
      <c r="S177" s="2" t="s">
        <v>650</v>
      </c>
      <c r="T177" s="2">
        <v>6.1970000000000001</v>
      </c>
      <c r="U177" s="2" t="s">
        <v>650</v>
      </c>
      <c r="V177" s="2" t="s">
        <v>650</v>
      </c>
      <c r="W177" s="2" t="s">
        <v>650</v>
      </c>
      <c r="X177" s="2" t="s">
        <v>650</v>
      </c>
      <c r="Y177" s="2" t="s">
        <v>650</v>
      </c>
      <c r="Z177" s="2" t="s">
        <v>650</v>
      </c>
      <c r="AA177" s="2" t="s">
        <v>650</v>
      </c>
      <c r="AB177" s="2" t="s">
        <v>650</v>
      </c>
      <c r="AC177" s="2" t="s">
        <v>650</v>
      </c>
      <c r="AD177" s="2" t="s">
        <v>650</v>
      </c>
      <c r="AE177" s="2" t="s">
        <v>650</v>
      </c>
      <c r="AF177" s="2" t="s">
        <v>650</v>
      </c>
      <c r="AG177" s="2" t="s">
        <v>650</v>
      </c>
      <c r="AH177" s="2" t="s">
        <v>650</v>
      </c>
      <c r="AI177" s="2" t="s">
        <v>650</v>
      </c>
      <c r="AM177" s="129">
        <f t="shared" si="6"/>
        <v>32.941000000000003</v>
      </c>
      <c r="AN177" s="129">
        <f t="shared" si="7"/>
        <v>29.949000000000002</v>
      </c>
      <c r="AO177" s="130">
        <f t="shared" si="8"/>
        <v>0.90917094198718917</v>
      </c>
    </row>
    <row r="178" spans="1:41" ht="15" customHeight="1" x14ac:dyDescent="0.25">
      <c r="A178" s="2" t="s">
        <v>277</v>
      </c>
      <c r="B178" s="2" t="s">
        <v>284</v>
      </c>
      <c r="C178" s="2">
        <v>2015</v>
      </c>
      <c r="D178" s="2">
        <v>13.625</v>
      </c>
      <c r="E178" s="2">
        <v>14.766</v>
      </c>
      <c r="F178" s="2" t="s">
        <v>650</v>
      </c>
      <c r="G178" s="2">
        <v>0.219</v>
      </c>
      <c r="H178" s="2" t="s">
        <v>650</v>
      </c>
      <c r="I178" s="2" t="s">
        <v>650</v>
      </c>
      <c r="J178" s="2" t="s">
        <v>650</v>
      </c>
      <c r="K178" s="2" t="s">
        <v>650</v>
      </c>
      <c r="L178" s="2" t="s">
        <v>651</v>
      </c>
      <c r="M178" s="2" t="s">
        <v>650</v>
      </c>
      <c r="N178" s="2" t="s">
        <v>650</v>
      </c>
      <c r="O178" s="2">
        <v>13.987</v>
      </c>
      <c r="P178" s="2" t="s">
        <v>650</v>
      </c>
      <c r="Q178" s="2" t="s">
        <v>650</v>
      </c>
      <c r="R178" s="2" t="s">
        <v>650</v>
      </c>
      <c r="S178" s="2" t="s">
        <v>650</v>
      </c>
      <c r="T178" s="2" t="s">
        <v>650</v>
      </c>
      <c r="U178" s="2" t="s">
        <v>650</v>
      </c>
      <c r="V178" s="2" t="s">
        <v>650</v>
      </c>
      <c r="W178" s="2" t="s">
        <v>650</v>
      </c>
      <c r="X178" s="2" t="s">
        <v>650</v>
      </c>
      <c r="Y178" s="2">
        <v>0.56000000000000005</v>
      </c>
      <c r="Z178" s="2" t="s">
        <v>650</v>
      </c>
      <c r="AA178" s="2" t="s">
        <v>650</v>
      </c>
      <c r="AB178" s="2" t="s">
        <v>650</v>
      </c>
      <c r="AC178" s="2" t="s">
        <v>650</v>
      </c>
      <c r="AD178" s="2" t="s">
        <v>650</v>
      </c>
      <c r="AE178" s="2" t="s">
        <v>650</v>
      </c>
      <c r="AF178" s="2" t="s">
        <v>650</v>
      </c>
      <c r="AG178" s="2" t="s">
        <v>650</v>
      </c>
      <c r="AH178" s="2" t="s">
        <v>650</v>
      </c>
      <c r="AI178" s="2" t="s">
        <v>650</v>
      </c>
      <c r="AM178" s="129">
        <f t="shared" si="6"/>
        <v>14.766</v>
      </c>
      <c r="AN178" s="129">
        <f t="shared" si="7"/>
        <v>13.625</v>
      </c>
      <c r="AO178" s="130">
        <f t="shared" si="8"/>
        <v>0.9227278883922525</v>
      </c>
    </row>
    <row r="179" spans="1:41" ht="15" customHeight="1" x14ac:dyDescent="0.25">
      <c r="A179" s="2" t="s">
        <v>277</v>
      </c>
      <c r="B179" s="2" t="s">
        <v>285</v>
      </c>
      <c r="C179" s="2">
        <v>2015</v>
      </c>
      <c r="D179" s="2">
        <v>5.5</v>
      </c>
      <c r="E179" s="2">
        <v>7.1559999999999997</v>
      </c>
      <c r="F179" s="2" t="s">
        <v>650</v>
      </c>
      <c r="G179" s="2">
        <v>6.5000000000000002E-2</v>
      </c>
      <c r="H179" s="2" t="s">
        <v>650</v>
      </c>
      <c r="I179" s="2" t="s">
        <v>650</v>
      </c>
      <c r="J179" s="2" t="s">
        <v>650</v>
      </c>
      <c r="K179" s="2" t="s">
        <v>650</v>
      </c>
      <c r="L179" s="2" t="s">
        <v>651</v>
      </c>
      <c r="M179" s="2" t="s">
        <v>650</v>
      </c>
      <c r="N179" s="2" t="s">
        <v>650</v>
      </c>
      <c r="O179" s="2">
        <v>7.0910000000000002</v>
      </c>
      <c r="P179" s="2" t="s">
        <v>650</v>
      </c>
      <c r="Q179" s="2" t="s">
        <v>650</v>
      </c>
      <c r="R179" s="2" t="s">
        <v>650</v>
      </c>
      <c r="S179" s="2" t="s">
        <v>650</v>
      </c>
      <c r="T179" s="2" t="s">
        <v>650</v>
      </c>
      <c r="U179" s="2" t="s">
        <v>650</v>
      </c>
      <c r="V179" s="2" t="s">
        <v>650</v>
      </c>
      <c r="W179" s="2" t="s">
        <v>650</v>
      </c>
      <c r="X179" s="2" t="s">
        <v>650</v>
      </c>
      <c r="Y179" s="2" t="s">
        <v>650</v>
      </c>
      <c r="Z179" s="2" t="s">
        <v>650</v>
      </c>
      <c r="AA179" s="2" t="s">
        <v>650</v>
      </c>
      <c r="AB179" s="2" t="s">
        <v>650</v>
      </c>
      <c r="AC179" s="2" t="s">
        <v>650</v>
      </c>
      <c r="AD179" s="2" t="s">
        <v>650</v>
      </c>
      <c r="AE179" s="2" t="s">
        <v>650</v>
      </c>
      <c r="AF179" s="2" t="s">
        <v>650</v>
      </c>
      <c r="AG179" s="2" t="s">
        <v>650</v>
      </c>
      <c r="AH179" s="2" t="s">
        <v>650</v>
      </c>
      <c r="AI179" s="2" t="s">
        <v>650</v>
      </c>
      <c r="AM179" s="129">
        <f t="shared" si="6"/>
        <v>7.1560000000000006</v>
      </c>
      <c r="AN179" s="129">
        <f t="shared" si="7"/>
        <v>5.5</v>
      </c>
      <c r="AO179" s="130">
        <f t="shared" si="8"/>
        <v>0.76858580212409155</v>
      </c>
    </row>
    <row r="180" spans="1:41" ht="15" customHeight="1" x14ac:dyDescent="0.25">
      <c r="A180" s="2" t="s">
        <v>286</v>
      </c>
      <c r="B180" s="2" t="s">
        <v>287</v>
      </c>
      <c r="C180" s="2">
        <v>2015</v>
      </c>
      <c r="D180" s="2">
        <v>31.181999999999999</v>
      </c>
      <c r="E180" s="2">
        <v>31.334</v>
      </c>
      <c r="F180" s="2">
        <v>0</v>
      </c>
      <c r="G180" s="2">
        <v>0.23</v>
      </c>
      <c r="H180" s="2">
        <v>0</v>
      </c>
      <c r="I180" s="2">
        <v>0</v>
      </c>
      <c r="J180" s="2">
        <v>0</v>
      </c>
      <c r="K180" s="2">
        <v>0</v>
      </c>
      <c r="L180" s="2" t="s">
        <v>651</v>
      </c>
      <c r="M180" s="2">
        <v>0</v>
      </c>
      <c r="N180" s="2">
        <v>0</v>
      </c>
      <c r="O180" s="2">
        <v>0</v>
      </c>
      <c r="P180" s="2">
        <v>0</v>
      </c>
      <c r="Q180" s="2">
        <v>0</v>
      </c>
      <c r="R180" s="2">
        <v>0</v>
      </c>
      <c r="S180" s="2" t="s">
        <v>650</v>
      </c>
      <c r="T180" s="2">
        <v>1.2589999999999999</v>
      </c>
      <c r="U180" s="2">
        <v>29.844999999999999</v>
      </c>
      <c r="V180" s="2">
        <v>0</v>
      </c>
      <c r="W180" s="2">
        <v>0</v>
      </c>
      <c r="X180" s="2">
        <v>0</v>
      </c>
      <c r="Y180" s="2">
        <v>0</v>
      </c>
      <c r="Z180" s="2">
        <v>0</v>
      </c>
      <c r="AA180" s="2">
        <v>0</v>
      </c>
      <c r="AB180" s="2">
        <v>0</v>
      </c>
      <c r="AC180" s="2">
        <v>0</v>
      </c>
      <c r="AD180" s="2">
        <v>0</v>
      </c>
      <c r="AE180" s="2">
        <v>0</v>
      </c>
      <c r="AF180" s="2" t="s">
        <v>650</v>
      </c>
      <c r="AG180" s="2">
        <v>0</v>
      </c>
      <c r="AH180" s="2">
        <v>0</v>
      </c>
      <c r="AI180" s="2">
        <v>0</v>
      </c>
      <c r="AM180" s="129">
        <f t="shared" si="6"/>
        <v>31.334</v>
      </c>
      <c r="AN180" s="129">
        <f t="shared" si="7"/>
        <v>31.181999999999999</v>
      </c>
      <c r="AO180" s="130">
        <f t="shared" si="8"/>
        <v>0.99514903938214072</v>
      </c>
    </row>
    <row r="181" spans="1:41" ht="15" customHeight="1" x14ac:dyDescent="0.25">
      <c r="A181" s="2" t="s">
        <v>291</v>
      </c>
      <c r="B181" s="2" t="s">
        <v>10</v>
      </c>
      <c r="C181" s="2">
        <v>2015</v>
      </c>
      <c r="D181" s="2" t="s">
        <v>650</v>
      </c>
      <c r="E181" s="2" t="s">
        <v>650</v>
      </c>
      <c r="F181" s="2" t="s">
        <v>650</v>
      </c>
      <c r="G181" s="2" t="s">
        <v>650</v>
      </c>
      <c r="H181" s="2" t="s">
        <v>650</v>
      </c>
      <c r="I181" s="2" t="s">
        <v>650</v>
      </c>
      <c r="J181" s="2" t="s">
        <v>650</v>
      </c>
      <c r="K181" s="2" t="s">
        <v>650</v>
      </c>
      <c r="L181" s="2" t="s">
        <v>651</v>
      </c>
      <c r="M181" s="2" t="s">
        <v>650</v>
      </c>
      <c r="N181" s="2" t="s">
        <v>650</v>
      </c>
      <c r="O181" s="2" t="s">
        <v>650</v>
      </c>
      <c r="P181" s="2" t="s">
        <v>650</v>
      </c>
      <c r="Q181" s="2" t="s">
        <v>650</v>
      </c>
      <c r="R181" s="2" t="s">
        <v>650</v>
      </c>
      <c r="S181" s="2" t="s">
        <v>650</v>
      </c>
      <c r="T181" s="2" t="s">
        <v>650</v>
      </c>
      <c r="U181" s="2" t="s">
        <v>650</v>
      </c>
      <c r="V181" s="2" t="s">
        <v>650</v>
      </c>
      <c r="W181" s="2" t="s">
        <v>650</v>
      </c>
      <c r="X181" s="2" t="s">
        <v>650</v>
      </c>
      <c r="Y181" s="2" t="s">
        <v>650</v>
      </c>
      <c r="Z181" s="2" t="s">
        <v>650</v>
      </c>
      <c r="AA181" s="2" t="s">
        <v>650</v>
      </c>
      <c r="AB181" s="2" t="s">
        <v>650</v>
      </c>
      <c r="AC181" s="2" t="s">
        <v>650</v>
      </c>
      <c r="AD181" s="2" t="s">
        <v>650</v>
      </c>
      <c r="AE181" s="2" t="s">
        <v>650</v>
      </c>
      <c r="AF181" s="2" t="s">
        <v>650</v>
      </c>
      <c r="AG181" s="2" t="s">
        <v>650</v>
      </c>
      <c r="AH181" s="2" t="s">
        <v>650</v>
      </c>
      <c r="AI181" s="2" t="s">
        <v>650</v>
      </c>
      <c r="AM181" s="129">
        <f t="shared" si="6"/>
        <v>0</v>
      </c>
      <c r="AN181" s="129">
        <f t="shared" si="7"/>
        <v>0</v>
      </c>
      <c r="AO181" s="130" t="str">
        <f t="shared" si="8"/>
        <v/>
      </c>
    </row>
    <row r="182" spans="1:41" ht="15" customHeight="1" x14ac:dyDescent="0.25">
      <c r="A182" s="2" t="s">
        <v>291</v>
      </c>
      <c r="B182" s="2" t="s">
        <v>292</v>
      </c>
      <c r="C182" s="2">
        <v>2015</v>
      </c>
      <c r="D182" s="2">
        <v>10.199999999999999</v>
      </c>
      <c r="E182" s="2">
        <v>11.717000000000001</v>
      </c>
      <c r="F182" s="2" t="s">
        <v>650</v>
      </c>
      <c r="G182" s="2">
        <v>0.159</v>
      </c>
      <c r="H182" s="2" t="s">
        <v>650</v>
      </c>
      <c r="I182" s="2" t="s">
        <v>650</v>
      </c>
      <c r="J182" s="2" t="s">
        <v>650</v>
      </c>
      <c r="K182" s="2" t="s">
        <v>650</v>
      </c>
      <c r="L182" s="2" t="s">
        <v>651</v>
      </c>
      <c r="M182" s="2" t="s">
        <v>650</v>
      </c>
      <c r="N182" s="2" t="s">
        <v>650</v>
      </c>
      <c r="O182" s="2" t="s">
        <v>650</v>
      </c>
      <c r="P182" s="2" t="s">
        <v>650</v>
      </c>
      <c r="Q182" s="2" t="s">
        <v>650</v>
      </c>
      <c r="R182" s="2" t="s">
        <v>650</v>
      </c>
      <c r="S182" s="2" t="s">
        <v>650</v>
      </c>
      <c r="T182" s="2">
        <v>0.26400000000000001</v>
      </c>
      <c r="U182" s="2">
        <v>11.294</v>
      </c>
      <c r="V182" s="2" t="s">
        <v>650</v>
      </c>
      <c r="W182" s="2" t="s">
        <v>650</v>
      </c>
      <c r="X182" s="2" t="s">
        <v>650</v>
      </c>
      <c r="Y182" s="2" t="s">
        <v>650</v>
      </c>
      <c r="Z182" s="2" t="s">
        <v>650</v>
      </c>
      <c r="AA182" s="2" t="s">
        <v>650</v>
      </c>
      <c r="AB182" s="2" t="s">
        <v>650</v>
      </c>
      <c r="AC182" s="2" t="s">
        <v>650</v>
      </c>
      <c r="AD182" s="2" t="s">
        <v>650</v>
      </c>
      <c r="AE182" s="2" t="s">
        <v>650</v>
      </c>
      <c r="AF182" s="2" t="s">
        <v>650</v>
      </c>
      <c r="AG182" s="2" t="s">
        <v>650</v>
      </c>
      <c r="AH182" s="2" t="s">
        <v>650</v>
      </c>
      <c r="AI182" s="2" t="s">
        <v>650</v>
      </c>
      <c r="AM182" s="129">
        <f t="shared" si="6"/>
        <v>11.717000000000001</v>
      </c>
      <c r="AN182" s="129">
        <f t="shared" si="7"/>
        <v>10.199999999999999</v>
      </c>
      <c r="AO182" s="130">
        <f t="shared" si="8"/>
        <v>0.87052999914653917</v>
      </c>
    </row>
    <row r="183" spans="1:41" ht="15" customHeight="1" x14ac:dyDescent="0.25">
      <c r="A183" s="2" t="s">
        <v>291</v>
      </c>
      <c r="B183" s="2" t="s">
        <v>293</v>
      </c>
      <c r="C183" s="2">
        <v>2015</v>
      </c>
      <c r="D183" s="2">
        <v>32928</v>
      </c>
      <c r="E183" s="2">
        <v>38.137</v>
      </c>
      <c r="F183" s="2" t="s">
        <v>650</v>
      </c>
      <c r="G183" s="2">
        <v>2.5000000000000001E-2</v>
      </c>
      <c r="H183" s="2" t="s">
        <v>650</v>
      </c>
      <c r="I183" s="2" t="s">
        <v>650</v>
      </c>
      <c r="J183" s="2">
        <v>0.5</v>
      </c>
      <c r="K183" s="2" t="s">
        <v>650</v>
      </c>
      <c r="L183" s="2" t="s">
        <v>651</v>
      </c>
      <c r="M183" s="2" t="s">
        <v>650</v>
      </c>
      <c r="N183" s="2" t="s">
        <v>650</v>
      </c>
      <c r="O183" s="2">
        <v>24.725000000000001</v>
      </c>
      <c r="P183" s="2" t="s">
        <v>650</v>
      </c>
      <c r="Q183" s="2" t="s">
        <v>650</v>
      </c>
      <c r="R183" s="2" t="s">
        <v>650</v>
      </c>
      <c r="S183" s="2" t="s">
        <v>8</v>
      </c>
      <c r="T183" s="2">
        <v>7.5339999999999998</v>
      </c>
      <c r="U183" s="2" t="s">
        <v>650</v>
      </c>
      <c r="V183" s="2" t="s">
        <v>650</v>
      </c>
      <c r="W183" s="2" t="s">
        <v>650</v>
      </c>
      <c r="X183" s="2" t="s">
        <v>650</v>
      </c>
      <c r="Y183" s="2">
        <v>1.353</v>
      </c>
      <c r="Z183" s="2" t="s">
        <v>650</v>
      </c>
      <c r="AA183" s="2" t="s">
        <v>650</v>
      </c>
      <c r="AB183" s="2" t="s">
        <v>650</v>
      </c>
      <c r="AC183" s="2" t="s">
        <v>650</v>
      </c>
      <c r="AD183" s="2">
        <v>4</v>
      </c>
      <c r="AE183" s="2" t="s">
        <v>650</v>
      </c>
      <c r="AF183" s="2" t="s">
        <v>650</v>
      </c>
      <c r="AG183" s="2" t="s">
        <v>650</v>
      </c>
      <c r="AH183" s="2" t="s">
        <v>650</v>
      </c>
      <c r="AI183" s="2" t="s">
        <v>650</v>
      </c>
      <c r="AM183" s="129">
        <f t="shared" si="6"/>
        <v>38.137</v>
      </c>
      <c r="AN183" s="129">
        <f t="shared" si="7"/>
        <v>32928</v>
      </c>
      <c r="AO183" s="130">
        <f t="shared" si="8"/>
        <v>863.41348296929493</v>
      </c>
    </row>
    <row r="184" spans="1:41" ht="15" customHeight="1" x14ac:dyDescent="0.25">
      <c r="A184" s="2" t="s">
        <v>291</v>
      </c>
      <c r="B184" s="2" t="s">
        <v>294</v>
      </c>
      <c r="C184" s="2">
        <v>2015</v>
      </c>
      <c r="D184" s="2">
        <v>1.4</v>
      </c>
      <c r="E184" s="2">
        <v>1.6870000000000001</v>
      </c>
      <c r="F184" s="2" t="s">
        <v>650</v>
      </c>
      <c r="G184" s="2">
        <v>3.5999999999999997E-2</v>
      </c>
      <c r="H184" s="2" t="s">
        <v>650</v>
      </c>
      <c r="I184" s="2" t="s">
        <v>650</v>
      </c>
      <c r="J184" s="2" t="s">
        <v>650</v>
      </c>
      <c r="K184" s="2" t="s">
        <v>650</v>
      </c>
      <c r="L184" s="2" t="s">
        <v>651</v>
      </c>
      <c r="M184" s="2" t="s">
        <v>650</v>
      </c>
      <c r="N184" s="2" t="s">
        <v>650</v>
      </c>
      <c r="O184" s="2" t="s">
        <v>650</v>
      </c>
      <c r="P184" s="2" t="s">
        <v>650</v>
      </c>
      <c r="Q184" s="2" t="s">
        <v>650</v>
      </c>
      <c r="R184" s="2" t="s">
        <v>650</v>
      </c>
      <c r="S184" s="2" t="s">
        <v>650</v>
      </c>
      <c r="T184" s="2">
        <v>1.651</v>
      </c>
      <c r="U184" s="2" t="s">
        <v>650</v>
      </c>
      <c r="V184" s="2" t="s">
        <v>650</v>
      </c>
      <c r="W184" s="2" t="s">
        <v>650</v>
      </c>
      <c r="X184" s="2" t="s">
        <v>650</v>
      </c>
      <c r="Y184" s="2" t="s">
        <v>650</v>
      </c>
      <c r="Z184" s="2" t="s">
        <v>650</v>
      </c>
      <c r="AA184" s="2" t="s">
        <v>650</v>
      </c>
      <c r="AB184" s="2" t="s">
        <v>650</v>
      </c>
      <c r="AC184" s="2" t="s">
        <v>650</v>
      </c>
      <c r="AD184" s="2" t="s">
        <v>650</v>
      </c>
      <c r="AE184" s="2" t="s">
        <v>650</v>
      </c>
      <c r="AF184" s="2" t="s">
        <v>650</v>
      </c>
      <c r="AG184" s="2" t="s">
        <v>650</v>
      </c>
      <c r="AH184" s="2" t="s">
        <v>650</v>
      </c>
      <c r="AI184" s="2" t="s">
        <v>650</v>
      </c>
      <c r="AM184" s="129">
        <f t="shared" si="6"/>
        <v>1.6870000000000001</v>
      </c>
      <c r="AN184" s="129">
        <f t="shared" si="7"/>
        <v>1.4</v>
      </c>
      <c r="AO184" s="130">
        <f t="shared" si="8"/>
        <v>0.82987551867219911</v>
      </c>
    </row>
    <row r="185" spans="1:41"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c r="W185" s="2" t="s">
        <v>651</v>
      </c>
      <c r="X185" s="2" t="s">
        <v>651</v>
      </c>
      <c r="Y185" s="2" t="s">
        <v>651</v>
      </c>
      <c r="Z185" s="2" t="s">
        <v>651</v>
      </c>
      <c r="AA185" s="2" t="s">
        <v>651</v>
      </c>
      <c r="AB185" s="2" t="s">
        <v>651</v>
      </c>
      <c r="AC185" s="2" t="s">
        <v>651</v>
      </c>
      <c r="AD185" s="2" t="s">
        <v>651</v>
      </c>
      <c r="AE185" s="2" t="s">
        <v>651</v>
      </c>
      <c r="AF185" s="2" t="s">
        <v>651</v>
      </c>
      <c r="AG185" s="2" t="s">
        <v>651</v>
      </c>
      <c r="AH185" s="2" t="s">
        <v>651</v>
      </c>
      <c r="AI185" s="2" t="s">
        <v>651</v>
      </c>
      <c r="AM185" s="129">
        <f t="shared" si="6"/>
        <v>0</v>
      </c>
      <c r="AN185" s="129">
        <f t="shared" si="7"/>
        <v>0</v>
      </c>
      <c r="AO185" s="130" t="str">
        <f t="shared" si="8"/>
        <v/>
      </c>
    </row>
    <row r="186" spans="1:41"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c r="W186" s="2" t="s">
        <v>651</v>
      </c>
      <c r="X186" s="2" t="s">
        <v>651</v>
      </c>
      <c r="Y186" s="2" t="s">
        <v>651</v>
      </c>
      <c r="Z186" s="2" t="s">
        <v>651</v>
      </c>
      <c r="AA186" s="2" t="s">
        <v>651</v>
      </c>
      <c r="AB186" s="2" t="s">
        <v>651</v>
      </c>
      <c r="AC186" s="2" t="s">
        <v>651</v>
      </c>
      <c r="AD186" s="2" t="s">
        <v>651</v>
      </c>
      <c r="AE186" s="2" t="s">
        <v>651</v>
      </c>
      <c r="AF186" s="2" t="s">
        <v>651</v>
      </c>
      <c r="AG186" s="2" t="s">
        <v>651</v>
      </c>
      <c r="AH186" s="2" t="s">
        <v>651</v>
      </c>
      <c r="AI186" s="2" t="s">
        <v>651</v>
      </c>
      <c r="AM186" s="129">
        <f t="shared" si="6"/>
        <v>0</v>
      </c>
      <c r="AN186" s="129">
        <f t="shared" si="7"/>
        <v>0</v>
      </c>
      <c r="AO186" s="130" t="str">
        <f t="shared" si="8"/>
        <v/>
      </c>
    </row>
    <row r="187" spans="1:41" ht="15" customHeight="1" x14ac:dyDescent="0.25">
      <c r="A187" s="2" t="s">
        <v>297</v>
      </c>
      <c r="B187" s="2" t="s">
        <v>298</v>
      </c>
      <c r="C187" s="2">
        <v>2015</v>
      </c>
      <c r="D187" s="2">
        <v>6.8000000000000005E-2</v>
      </c>
      <c r="E187" s="2">
        <v>6.8000000000000005E-2</v>
      </c>
      <c r="F187" s="2" t="s">
        <v>650</v>
      </c>
      <c r="G187" s="2">
        <v>6.8000000000000005E-2</v>
      </c>
      <c r="H187" s="2" t="s">
        <v>650</v>
      </c>
      <c r="I187" s="2" t="s">
        <v>650</v>
      </c>
      <c r="J187" s="2" t="s">
        <v>650</v>
      </c>
      <c r="K187" s="2" t="s">
        <v>650</v>
      </c>
      <c r="L187" s="2" t="s">
        <v>651</v>
      </c>
      <c r="M187" s="2" t="s">
        <v>650</v>
      </c>
      <c r="N187" s="2" t="s">
        <v>650</v>
      </c>
      <c r="O187" s="2" t="s">
        <v>650</v>
      </c>
      <c r="P187" s="2" t="s">
        <v>650</v>
      </c>
      <c r="Q187" s="2" t="s">
        <v>650</v>
      </c>
      <c r="R187" s="2" t="s">
        <v>650</v>
      </c>
      <c r="S187" s="2" t="s">
        <v>650</v>
      </c>
      <c r="T187" s="2" t="s">
        <v>650</v>
      </c>
      <c r="U187" s="2" t="s">
        <v>650</v>
      </c>
      <c r="V187" s="2" t="s">
        <v>650</v>
      </c>
      <c r="W187" s="2" t="s">
        <v>650</v>
      </c>
      <c r="X187" s="2" t="s">
        <v>650</v>
      </c>
      <c r="Y187" s="2" t="s">
        <v>650</v>
      </c>
      <c r="Z187" s="2" t="s">
        <v>650</v>
      </c>
      <c r="AA187" s="2" t="s">
        <v>650</v>
      </c>
      <c r="AB187" s="2" t="s">
        <v>650</v>
      </c>
      <c r="AC187" s="2" t="s">
        <v>650</v>
      </c>
      <c r="AD187" s="2" t="s">
        <v>650</v>
      </c>
      <c r="AE187" s="2" t="s">
        <v>650</v>
      </c>
      <c r="AF187" s="2" t="s">
        <v>650</v>
      </c>
      <c r="AG187" s="2" t="s">
        <v>650</v>
      </c>
      <c r="AH187" s="2" t="s">
        <v>650</v>
      </c>
      <c r="AI187" s="2" t="s">
        <v>650</v>
      </c>
      <c r="AM187" s="129">
        <f t="shared" si="6"/>
        <v>6.8000000000000005E-2</v>
      </c>
      <c r="AN187" s="129">
        <f t="shared" si="7"/>
        <v>6.8000000000000005E-2</v>
      </c>
      <c r="AO187" s="130">
        <f t="shared" si="8"/>
        <v>1</v>
      </c>
    </row>
    <row r="188" spans="1:41" ht="15" customHeight="1" x14ac:dyDescent="0.25">
      <c r="A188" s="2" t="s">
        <v>299</v>
      </c>
      <c r="B188" s="2" t="s">
        <v>300</v>
      </c>
      <c r="C188" s="2">
        <v>2015</v>
      </c>
      <c r="D188" s="2">
        <v>200.19499999999999</v>
      </c>
      <c r="E188" s="2">
        <v>200.19499999999999</v>
      </c>
      <c r="F188" s="2" t="s">
        <v>650</v>
      </c>
      <c r="G188" s="2">
        <v>3.907</v>
      </c>
      <c r="H188" s="2">
        <v>0</v>
      </c>
      <c r="I188" s="2" t="s">
        <v>650</v>
      </c>
      <c r="J188" s="2" t="s">
        <v>650</v>
      </c>
      <c r="K188" s="2" t="s">
        <v>650</v>
      </c>
      <c r="L188" s="2" t="s">
        <v>651</v>
      </c>
      <c r="M188" s="2" t="s">
        <v>650</v>
      </c>
      <c r="N188" s="2" t="s">
        <v>650</v>
      </c>
      <c r="O188" s="2" t="s">
        <v>650</v>
      </c>
      <c r="P188" s="2" t="s">
        <v>650</v>
      </c>
      <c r="Q188" s="2" t="s">
        <v>650</v>
      </c>
      <c r="R188" s="2" t="s">
        <v>650</v>
      </c>
      <c r="S188" s="2" t="s">
        <v>650</v>
      </c>
      <c r="T188" s="2" t="s">
        <v>650</v>
      </c>
      <c r="U188" s="2" t="s">
        <v>650</v>
      </c>
      <c r="V188" s="2" t="s">
        <v>650</v>
      </c>
      <c r="W188" s="2">
        <v>0.86399999999999999</v>
      </c>
      <c r="X188" s="2" t="s">
        <v>650</v>
      </c>
      <c r="Y188" s="2">
        <v>5.452</v>
      </c>
      <c r="Z188" s="2" t="s">
        <v>650</v>
      </c>
      <c r="AA188" s="2" t="s">
        <v>650</v>
      </c>
      <c r="AB188" s="2">
        <v>189.97200000000001</v>
      </c>
      <c r="AC188" s="2" t="s">
        <v>650</v>
      </c>
      <c r="AD188" s="2" t="s">
        <v>650</v>
      </c>
      <c r="AE188" s="2" t="s">
        <v>650</v>
      </c>
      <c r="AF188" s="2" t="s">
        <v>650</v>
      </c>
      <c r="AG188" s="2" t="s">
        <v>650</v>
      </c>
      <c r="AH188" s="2" t="s">
        <v>650</v>
      </c>
      <c r="AI188" s="2" t="s">
        <v>650</v>
      </c>
      <c r="AM188" s="129">
        <f t="shared" si="6"/>
        <v>200.19499999999999</v>
      </c>
      <c r="AN188" s="129">
        <f t="shared" si="7"/>
        <v>200.19499999999999</v>
      </c>
      <c r="AO188" s="130">
        <f t="shared" si="8"/>
        <v>1</v>
      </c>
    </row>
    <row r="189" spans="1:41" ht="15" customHeight="1" x14ac:dyDescent="0.25">
      <c r="A189" s="2" t="s">
        <v>301</v>
      </c>
      <c r="B189" s="2" t="s">
        <v>302</v>
      </c>
      <c r="C189" s="2">
        <v>2015</v>
      </c>
      <c r="D189" s="2">
        <v>0.10100000000000001</v>
      </c>
      <c r="E189" s="2">
        <v>0.11899999999999999</v>
      </c>
      <c r="F189" s="2" t="s">
        <v>650</v>
      </c>
      <c r="G189" s="2">
        <v>0.11899999999999999</v>
      </c>
      <c r="H189" s="2" t="s">
        <v>650</v>
      </c>
      <c r="I189" s="2" t="s">
        <v>650</v>
      </c>
      <c r="J189" s="2" t="s">
        <v>650</v>
      </c>
      <c r="K189" s="2" t="s">
        <v>650</v>
      </c>
      <c r="L189" s="2" t="s">
        <v>651</v>
      </c>
      <c r="M189" s="2" t="s">
        <v>650</v>
      </c>
      <c r="N189" s="2" t="s">
        <v>650</v>
      </c>
      <c r="O189" s="2" t="s">
        <v>650</v>
      </c>
      <c r="P189" s="2" t="s">
        <v>650</v>
      </c>
      <c r="Q189" s="2" t="s">
        <v>650</v>
      </c>
      <c r="R189" s="2" t="s">
        <v>650</v>
      </c>
      <c r="S189" s="2" t="s">
        <v>650</v>
      </c>
      <c r="T189" s="2" t="s">
        <v>650</v>
      </c>
      <c r="U189" s="2" t="s">
        <v>650</v>
      </c>
      <c r="V189" s="2" t="s">
        <v>650</v>
      </c>
      <c r="W189" s="2" t="s">
        <v>650</v>
      </c>
      <c r="X189" s="2" t="s">
        <v>650</v>
      </c>
      <c r="Y189" s="2" t="s">
        <v>650</v>
      </c>
      <c r="Z189" s="2" t="s">
        <v>650</v>
      </c>
      <c r="AA189" s="2" t="s">
        <v>650</v>
      </c>
      <c r="AB189" s="2" t="s">
        <v>650</v>
      </c>
      <c r="AC189" s="2" t="s">
        <v>650</v>
      </c>
      <c r="AD189" s="2" t="s">
        <v>650</v>
      </c>
      <c r="AE189" s="2" t="s">
        <v>650</v>
      </c>
      <c r="AF189" s="2" t="s">
        <v>650</v>
      </c>
      <c r="AG189" s="2" t="s">
        <v>650</v>
      </c>
      <c r="AH189" s="2" t="s">
        <v>650</v>
      </c>
      <c r="AI189" s="2" t="s">
        <v>650</v>
      </c>
      <c r="AM189" s="129">
        <f t="shared" si="6"/>
        <v>0.11899999999999999</v>
      </c>
      <c r="AN189" s="129">
        <f t="shared" si="7"/>
        <v>0.10100000000000001</v>
      </c>
      <c r="AO189" s="130">
        <f t="shared" si="8"/>
        <v>0.84873949579831942</v>
      </c>
    </row>
    <row r="190" spans="1:41" ht="15" customHeight="1" x14ac:dyDescent="0.25">
      <c r="A190" s="2" t="s">
        <v>303</v>
      </c>
      <c r="B190" s="2" t="s">
        <v>304</v>
      </c>
      <c r="C190" s="2">
        <v>2015</v>
      </c>
      <c r="D190" s="2">
        <v>0.46</v>
      </c>
      <c r="E190" s="2">
        <v>0.46</v>
      </c>
      <c r="F190" s="2" t="s">
        <v>650</v>
      </c>
      <c r="G190" s="2">
        <v>0.46</v>
      </c>
      <c r="H190" s="2" t="s">
        <v>650</v>
      </c>
      <c r="I190" s="2" t="s">
        <v>650</v>
      </c>
      <c r="J190" s="2" t="s">
        <v>650</v>
      </c>
      <c r="K190" s="2" t="s">
        <v>650</v>
      </c>
      <c r="L190" s="2" t="s">
        <v>651</v>
      </c>
      <c r="M190" s="2" t="s">
        <v>650</v>
      </c>
      <c r="N190" s="2" t="s">
        <v>650</v>
      </c>
      <c r="O190" s="2" t="s">
        <v>650</v>
      </c>
      <c r="P190" s="2" t="s">
        <v>650</v>
      </c>
      <c r="Q190" s="2" t="s">
        <v>650</v>
      </c>
      <c r="R190" s="2" t="s">
        <v>650</v>
      </c>
      <c r="S190" s="2" t="s">
        <v>650</v>
      </c>
      <c r="T190" s="2" t="s">
        <v>650</v>
      </c>
      <c r="U190" s="2" t="s">
        <v>650</v>
      </c>
      <c r="V190" s="2" t="s">
        <v>650</v>
      </c>
      <c r="W190" s="2" t="s">
        <v>650</v>
      </c>
      <c r="X190" s="2" t="s">
        <v>650</v>
      </c>
      <c r="Y190" s="2" t="s">
        <v>650</v>
      </c>
      <c r="Z190" s="2" t="s">
        <v>650</v>
      </c>
      <c r="AA190" s="2" t="s">
        <v>650</v>
      </c>
      <c r="AB190" s="2" t="s">
        <v>650</v>
      </c>
      <c r="AC190" s="2" t="s">
        <v>650</v>
      </c>
      <c r="AD190" s="2" t="s">
        <v>650</v>
      </c>
      <c r="AE190" s="2" t="s">
        <v>650</v>
      </c>
      <c r="AF190" s="2" t="s">
        <v>650</v>
      </c>
      <c r="AG190" s="2" t="s">
        <v>650</v>
      </c>
      <c r="AH190" s="2" t="s">
        <v>650</v>
      </c>
      <c r="AI190" s="2" t="s">
        <v>650</v>
      </c>
      <c r="AM190" s="129">
        <f t="shared" si="6"/>
        <v>0.46</v>
      </c>
      <c r="AN190" s="129">
        <f t="shared" si="7"/>
        <v>0.46</v>
      </c>
      <c r="AO190" s="130">
        <f t="shared" si="8"/>
        <v>1</v>
      </c>
    </row>
    <row r="191" spans="1:41" ht="15" customHeight="1" x14ac:dyDescent="0.25">
      <c r="A191" s="2" t="s">
        <v>303</v>
      </c>
      <c r="B191" s="2" t="s">
        <v>305</v>
      </c>
      <c r="C191" s="2">
        <v>2015</v>
      </c>
      <c r="D191" s="2">
        <v>15.262</v>
      </c>
      <c r="E191" s="2">
        <v>15.262</v>
      </c>
      <c r="F191" s="2" t="s">
        <v>650</v>
      </c>
      <c r="G191" s="2">
        <v>1.7</v>
      </c>
      <c r="H191" s="2" t="s">
        <v>650</v>
      </c>
      <c r="I191" s="2" t="s">
        <v>650</v>
      </c>
      <c r="J191" s="2" t="s">
        <v>650</v>
      </c>
      <c r="K191" s="2" t="s">
        <v>650</v>
      </c>
      <c r="L191" s="2" t="s">
        <v>671</v>
      </c>
      <c r="M191" s="2" t="s">
        <v>650</v>
      </c>
      <c r="N191" s="2" t="s">
        <v>650</v>
      </c>
      <c r="O191" s="2" t="s">
        <v>650</v>
      </c>
      <c r="P191" s="2" t="s">
        <v>650</v>
      </c>
      <c r="Q191" s="2" t="s">
        <v>650</v>
      </c>
      <c r="R191" s="2" t="s">
        <v>650</v>
      </c>
      <c r="S191" s="2" t="s">
        <v>650</v>
      </c>
      <c r="T191" s="2">
        <v>3.4620000000000002</v>
      </c>
      <c r="U191" s="2" t="s">
        <v>650</v>
      </c>
      <c r="V191" s="2" t="s">
        <v>650</v>
      </c>
      <c r="W191" s="2" t="s">
        <v>650</v>
      </c>
      <c r="X191" s="2" t="s">
        <v>650</v>
      </c>
      <c r="Y191" s="2" t="s">
        <v>650</v>
      </c>
      <c r="Z191" s="2" t="s">
        <v>650</v>
      </c>
      <c r="AA191" s="2" t="s">
        <v>650</v>
      </c>
      <c r="AB191" s="2" t="s">
        <v>650</v>
      </c>
      <c r="AC191" s="2" t="s">
        <v>650</v>
      </c>
      <c r="AD191" s="2" t="s">
        <v>650</v>
      </c>
      <c r="AE191" s="2" t="s">
        <v>650</v>
      </c>
      <c r="AF191" s="2" t="s">
        <v>650</v>
      </c>
      <c r="AG191" s="2" t="s">
        <v>650</v>
      </c>
      <c r="AH191" s="2">
        <v>10.1</v>
      </c>
      <c r="AI191" s="2">
        <v>10.1</v>
      </c>
      <c r="AM191" s="129">
        <f t="shared" si="6"/>
        <v>15.262</v>
      </c>
      <c r="AN191" s="129">
        <f t="shared" si="7"/>
        <v>15.262</v>
      </c>
      <c r="AO191" s="130">
        <f t="shared" si="8"/>
        <v>1</v>
      </c>
    </row>
    <row r="192" spans="1:41" ht="15" customHeight="1" x14ac:dyDescent="0.25">
      <c r="A192" s="2" t="s">
        <v>303</v>
      </c>
      <c r="B192" s="2" t="s">
        <v>306</v>
      </c>
      <c r="C192" s="2">
        <v>2015</v>
      </c>
      <c r="D192" s="2" t="s">
        <v>650</v>
      </c>
      <c r="E192" s="2" t="s">
        <v>650</v>
      </c>
      <c r="F192" s="2" t="s">
        <v>650</v>
      </c>
      <c r="G192" s="2" t="s">
        <v>650</v>
      </c>
      <c r="H192" s="2" t="s">
        <v>650</v>
      </c>
      <c r="I192" s="2" t="s">
        <v>650</v>
      </c>
      <c r="J192" s="2" t="s">
        <v>650</v>
      </c>
      <c r="K192" s="2" t="s">
        <v>650</v>
      </c>
      <c r="L192" s="2" t="s">
        <v>651</v>
      </c>
      <c r="M192" s="2" t="s">
        <v>650</v>
      </c>
      <c r="N192" s="2" t="s">
        <v>650</v>
      </c>
      <c r="O192" s="2" t="s">
        <v>650</v>
      </c>
      <c r="P192" s="2" t="s">
        <v>650</v>
      </c>
      <c r="Q192" s="2" t="s">
        <v>650</v>
      </c>
      <c r="R192" s="2" t="s">
        <v>650</v>
      </c>
      <c r="S192" s="2" t="s">
        <v>650</v>
      </c>
      <c r="T192" s="2" t="s">
        <v>650</v>
      </c>
      <c r="U192" s="2" t="s">
        <v>650</v>
      </c>
      <c r="V192" s="2" t="s">
        <v>650</v>
      </c>
      <c r="W192" s="2" t="s">
        <v>650</v>
      </c>
      <c r="X192" s="2" t="s">
        <v>650</v>
      </c>
      <c r="Y192" s="2" t="s">
        <v>650</v>
      </c>
      <c r="Z192" s="2" t="s">
        <v>650</v>
      </c>
      <c r="AA192" s="2" t="s">
        <v>650</v>
      </c>
      <c r="AB192" s="2" t="s">
        <v>650</v>
      </c>
      <c r="AC192" s="2" t="s">
        <v>650</v>
      </c>
      <c r="AD192" s="2" t="s">
        <v>650</v>
      </c>
      <c r="AE192" s="2" t="s">
        <v>650</v>
      </c>
      <c r="AF192" s="2" t="s">
        <v>650</v>
      </c>
      <c r="AG192" s="2" t="s">
        <v>650</v>
      </c>
      <c r="AH192" s="2" t="s">
        <v>650</v>
      </c>
      <c r="AI192" s="2" t="s">
        <v>650</v>
      </c>
      <c r="AM192" s="129">
        <f t="shared" si="6"/>
        <v>0</v>
      </c>
      <c r="AN192" s="129">
        <f t="shared" si="7"/>
        <v>0</v>
      </c>
      <c r="AO192" s="130" t="str">
        <f t="shared" si="8"/>
        <v/>
      </c>
    </row>
    <row r="193" spans="1:41" ht="15" customHeight="1" x14ac:dyDescent="0.25">
      <c r="A193" s="2" t="s">
        <v>303</v>
      </c>
      <c r="B193" s="2" t="s">
        <v>307</v>
      </c>
      <c r="C193" s="2">
        <v>2015</v>
      </c>
      <c r="D193" s="2">
        <v>0.34699999999999998</v>
      </c>
      <c r="E193" s="2">
        <v>0.34699999999999998</v>
      </c>
      <c r="F193" s="2" t="s">
        <v>650</v>
      </c>
      <c r="G193" s="2">
        <v>0.34699999999999998</v>
      </c>
      <c r="H193" s="2" t="s">
        <v>650</v>
      </c>
      <c r="I193" s="2" t="s">
        <v>650</v>
      </c>
      <c r="J193" s="2" t="s">
        <v>650</v>
      </c>
      <c r="K193" s="2" t="s">
        <v>650</v>
      </c>
      <c r="L193" s="2" t="s">
        <v>651</v>
      </c>
      <c r="M193" s="2" t="s">
        <v>650</v>
      </c>
      <c r="N193" s="2" t="s">
        <v>650</v>
      </c>
      <c r="O193" s="2" t="s">
        <v>650</v>
      </c>
      <c r="P193" s="2" t="s">
        <v>650</v>
      </c>
      <c r="Q193" s="2" t="s">
        <v>650</v>
      </c>
      <c r="R193" s="2" t="s">
        <v>650</v>
      </c>
      <c r="S193" s="2" t="s">
        <v>650</v>
      </c>
      <c r="T193" s="2" t="s">
        <v>650</v>
      </c>
      <c r="U193" s="2" t="s">
        <v>650</v>
      </c>
      <c r="V193" s="2" t="s">
        <v>650</v>
      </c>
      <c r="W193" s="2" t="s">
        <v>650</v>
      </c>
      <c r="X193" s="2" t="s">
        <v>650</v>
      </c>
      <c r="Y193" s="2" t="s">
        <v>650</v>
      </c>
      <c r="Z193" s="2" t="s">
        <v>650</v>
      </c>
      <c r="AA193" s="2" t="s">
        <v>650</v>
      </c>
      <c r="AB193" s="2" t="s">
        <v>650</v>
      </c>
      <c r="AC193" s="2" t="s">
        <v>650</v>
      </c>
      <c r="AD193" s="2" t="s">
        <v>650</v>
      </c>
      <c r="AE193" s="2" t="s">
        <v>650</v>
      </c>
      <c r="AF193" s="2" t="s">
        <v>650</v>
      </c>
      <c r="AG193" s="2" t="s">
        <v>650</v>
      </c>
      <c r="AH193" s="2" t="s">
        <v>650</v>
      </c>
      <c r="AI193" s="2" t="s">
        <v>650</v>
      </c>
      <c r="AM193" s="129">
        <f t="shared" si="6"/>
        <v>0.34699999999999998</v>
      </c>
      <c r="AN193" s="129">
        <f t="shared" si="7"/>
        <v>0.34699999999999998</v>
      </c>
      <c r="AO193" s="130">
        <f t="shared" si="8"/>
        <v>1</v>
      </c>
    </row>
    <row r="194" spans="1:41" ht="15" customHeight="1" x14ac:dyDescent="0.25">
      <c r="A194" s="2" t="s">
        <v>308</v>
      </c>
      <c r="B194" s="2" t="s">
        <v>309</v>
      </c>
      <c r="C194" s="2">
        <v>2015</v>
      </c>
      <c r="D194" s="2">
        <v>12.8</v>
      </c>
      <c r="E194" s="2">
        <v>14.64</v>
      </c>
      <c r="F194" s="2" t="s">
        <v>650</v>
      </c>
      <c r="G194" s="2">
        <v>0.33</v>
      </c>
      <c r="H194" s="2" t="s">
        <v>650</v>
      </c>
      <c r="I194" s="2" t="s">
        <v>650</v>
      </c>
      <c r="J194" s="2" t="s">
        <v>650</v>
      </c>
      <c r="K194" s="2" t="s">
        <v>650</v>
      </c>
      <c r="L194" s="2" t="s">
        <v>672</v>
      </c>
      <c r="M194" s="2">
        <v>11.7</v>
      </c>
      <c r="N194" s="2" t="s">
        <v>650</v>
      </c>
      <c r="O194" s="2" t="s">
        <v>650</v>
      </c>
      <c r="P194" s="2" t="s">
        <v>650</v>
      </c>
      <c r="Q194" s="2" t="s">
        <v>650</v>
      </c>
      <c r="R194" s="2" t="s">
        <v>650</v>
      </c>
      <c r="S194" s="2" t="s">
        <v>8</v>
      </c>
      <c r="T194" s="2">
        <v>2.61</v>
      </c>
      <c r="U194" s="2" t="s">
        <v>650</v>
      </c>
      <c r="V194" s="2" t="s">
        <v>650</v>
      </c>
      <c r="W194" s="2" t="s">
        <v>650</v>
      </c>
      <c r="X194" s="2" t="s">
        <v>650</v>
      </c>
      <c r="Y194" s="2" t="s">
        <v>650</v>
      </c>
      <c r="Z194" s="2" t="s">
        <v>650</v>
      </c>
      <c r="AA194" s="2" t="s">
        <v>650</v>
      </c>
      <c r="AB194" s="2" t="s">
        <v>650</v>
      </c>
      <c r="AC194" s="2" t="s">
        <v>650</v>
      </c>
      <c r="AD194" s="2" t="s">
        <v>650</v>
      </c>
      <c r="AE194" s="2" t="s">
        <v>650</v>
      </c>
      <c r="AF194" s="2" t="s">
        <v>650</v>
      </c>
      <c r="AG194" s="2" t="s">
        <v>650</v>
      </c>
      <c r="AH194" s="2" t="s">
        <v>650</v>
      </c>
      <c r="AI194" s="2" t="s">
        <v>650</v>
      </c>
      <c r="AM194" s="129">
        <f t="shared" si="6"/>
        <v>14.639999999999999</v>
      </c>
      <c r="AN194" s="129">
        <f t="shared" si="7"/>
        <v>12.8</v>
      </c>
      <c r="AO194" s="130">
        <f t="shared" si="8"/>
        <v>0.87431693989071047</v>
      </c>
    </row>
    <row r="195" spans="1:41" ht="15" customHeight="1" x14ac:dyDescent="0.25">
      <c r="A195" s="2" t="s">
        <v>310</v>
      </c>
      <c r="B195" s="2" t="s">
        <v>311</v>
      </c>
      <c r="C195" s="2">
        <v>2015</v>
      </c>
      <c r="D195" s="2">
        <v>9.1999999999999993</v>
      </c>
      <c r="E195" s="2">
        <v>10.57</v>
      </c>
      <c r="F195" s="2" t="s">
        <v>650</v>
      </c>
      <c r="G195" s="2">
        <v>7.0000000000000007E-2</v>
      </c>
      <c r="H195" s="2" t="s">
        <v>650</v>
      </c>
      <c r="I195" s="2" t="s">
        <v>650</v>
      </c>
      <c r="J195" s="2" t="s">
        <v>650</v>
      </c>
      <c r="K195" s="2" t="s">
        <v>650</v>
      </c>
      <c r="L195" s="2" t="s">
        <v>651</v>
      </c>
      <c r="M195" s="2" t="s">
        <v>650</v>
      </c>
      <c r="N195" s="2" t="s">
        <v>650</v>
      </c>
      <c r="O195" s="2" t="s">
        <v>650</v>
      </c>
      <c r="P195" s="2" t="s">
        <v>650</v>
      </c>
      <c r="Q195" s="2" t="s">
        <v>650</v>
      </c>
      <c r="R195" s="2">
        <v>8.6999999999999993</v>
      </c>
      <c r="S195" s="2" t="s">
        <v>650</v>
      </c>
      <c r="T195" s="2">
        <v>1.8</v>
      </c>
      <c r="U195" s="2" t="s">
        <v>650</v>
      </c>
      <c r="V195" s="2" t="s">
        <v>650</v>
      </c>
      <c r="W195" s="2" t="s">
        <v>650</v>
      </c>
      <c r="X195" s="2" t="s">
        <v>650</v>
      </c>
      <c r="Y195" s="2" t="s">
        <v>650</v>
      </c>
      <c r="Z195" s="2" t="s">
        <v>650</v>
      </c>
      <c r="AA195" s="2" t="s">
        <v>650</v>
      </c>
      <c r="AB195" s="2" t="s">
        <v>650</v>
      </c>
      <c r="AC195" s="2" t="s">
        <v>650</v>
      </c>
      <c r="AD195" s="2" t="s">
        <v>650</v>
      </c>
      <c r="AE195" s="2" t="s">
        <v>650</v>
      </c>
      <c r="AF195" s="2" t="s">
        <v>650</v>
      </c>
      <c r="AG195" s="2" t="s">
        <v>650</v>
      </c>
      <c r="AH195" s="2" t="s">
        <v>650</v>
      </c>
      <c r="AI195" s="2" t="s">
        <v>650</v>
      </c>
      <c r="AM195" s="129">
        <f t="shared" ref="AM195:AM258" si="9">SUMPRODUCT(F195:AE195)+IFERROR(AI195/1,0)</f>
        <v>10.57</v>
      </c>
      <c r="AN195" s="129">
        <f t="shared" ref="AN195:AN258" si="10">IFERROR(D195/1,0)</f>
        <v>9.1999999999999993</v>
      </c>
      <c r="AO195" s="130">
        <f t="shared" ref="AO195:AO258" si="11">IFERROR(AN195/AM195,"")</f>
        <v>0.87038789025543983</v>
      </c>
    </row>
    <row r="196" spans="1:41" ht="15" customHeight="1" x14ac:dyDescent="0.25">
      <c r="A196" s="2" t="s">
        <v>310</v>
      </c>
      <c r="B196" s="2" t="s">
        <v>312</v>
      </c>
      <c r="C196" s="2">
        <v>2015</v>
      </c>
      <c r="D196" s="2">
        <v>11.7</v>
      </c>
      <c r="E196" s="2">
        <v>11.7</v>
      </c>
      <c r="F196" s="2" t="s">
        <v>650</v>
      </c>
      <c r="G196" s="2">
        <v>0.3</v>
      </c>
      <c r="H196" s="2" t="s">
        <v>650</v>
      </c>
      <c r="I196" s="2" t="s">
        <v>650</v>
      </c>
      <c r="J196" s="2" t="s">
        <v>650</v>
      </c>
      <c r="K196" s="2" t="s">
        <v>650</v>
      </c>
      <c r="L196" s="2" t="s">
        <v>651</v>
      </c>
      <c r="M196" s="2" t="s">
        <v>650</v>
      </c>
      <c r="N196" s="2" t="s">
        <v>650</v>
      </c>
      <c r="O196" s="2">
        <v>9.8000000000000007</v>
      </c>
      <c r="P196" s="2" t="s">
        <v>650</v>
      </c>
      <c r="Q196" s="2" t="s">
        <v>650</v>
      </c>
      <c r="R196" s="2" t="s">
        <v>650</v>
      </c>
      <c r="S196" s="2" t="s">
        <v>650</v>
      </c>
      <c r="T196" s="2" t="s">
        <v>650</v>
      </c>
      <c r="U196" s="2" t="s">
        <v>650</v>
      </c>
      <c r="V196" s="2" t="s">
        <v>650</v>
      </c>
      <c r="W196" s="2" t="s">
        <v>650</v>
      </c>
      <c r="X196" s="2" t="s">
        <v>650</v>
      </c>
      <c r="Y196" s="2" t="s">
        <v>650</v>
      </c>
      <c r="Z196" s="2" t="s">
        <v>650</v>
      </c>
      <c r="AA196" s="2" t="s">
        <v>650</v>
      </c>
      <c r="AB196" s="2" t="s">
        <v>650</v>
      </c>
      <c r="AC196" s="2" t="s">
        <v>650</v>
      </c>
      <c r="AD196" s="2">
        <v>1.6</v>
      </c>
      <c r="AE196" s="2" t="s">
        <v>650</v>
      </c>
      <c r="AF196" s="2" t="s">
        <v>650</v>
      </c>
      <c r="AG196" s="2" t="s">
        <v>650</v>
      </c>
      <c r="AH196" s="2" t="s">
        <v>650</v>
      </c>
      <c r="AI196" s="2" t="s">
        <v>650</v>
      </c>
      <c r="AM196" s="129">
        <f t="shared" si="9"/>
        <v>11.700000000000001</v>
      </c>
      <c r="AN196" s="129">
        <f t="shared" si="10"/>
        <v>11.7</v>
      </c>
      <c r="AO196" s="130">
        <f t="shared" si="11"/>
        <v>0.99999999999999989</v>
      </c>
    </row>
    <row r="197" spans="1:41" ht="15" customHeight="1" x14ac:dyDescent="0.25">
      <c r="A197" s="2" t="s">
        <v>310</v>
      </c>
      <c r="B197" s="2" t="s">
        <v>313</v>
      </c>
      <c r="C197" s="2">
        <v>2015</v>
      </c>
      <c r="D197" s="2">
        <v>71.599999999999994</v>
      </c>
      <c r="E197" s="2">
        <v>77.03</v>
      </c>
      <c r="F197" s="2">
        <v>0</v>
      </c>
      <c r="G197" s="2">
        <v>0.03</v>
      </c>
      <c r="H197" s="2">
        <v>0</v>
      </c>
      <c r="I197" s="2">
        <v>0</v>
      </c>
      <c r="J197" s="2">
        <v>0</v>
      </c>
      <c r="K197" s="2">
        <v>0</v>
      </c>
      <c r="L197" s="2" t="s">
        <v>651</v>
      </c>
      <c r="M197" s="2">
        <v>57.3</v>
      </c>
      <c r="N197" s="2">
        <v>5.8</v>
      </c>
      <c r="O197" s="2">
        <v>0</v>
      </c>
      <c r="P197" s="2">
        <v>3.3</v>
      </c>
      <c r="Q197" s="2">
        <v>0</v>
      </c>
      <c r="R197" s="2">
        <v>0</v>
      </c>
      <c r="S197" s="2" t="s">
        <v>650</v>
      </c>
      <c r="T197" s="2" t="s">
        <v>650</v>
      </c>
      <c r="U197" s="2" t="s">
        <v>650</v>
      </c>
      <c r="V197" s="2" t="s">
        <v>650</v>
      </c>
      <c r="W197" s="2" t="s">
        <v>650</v>
      </c>
      <c r="X197" s="2" t="s">
        <v>650</v>
      </c>
      <c r="Y197" s="2" t="s">
        <v>650</v>
      </c>
      <c r="Z197" s="2" t="s">
        <v>650</v>
      </c>
      <c r="AA197" s="2">
        <v>0</v>
      </c>
      <c r="AB197" s="2">
        <v>0</v>
      </c>
      <c r="AC197" s="2">
        <v>0</v>
      </c>
      <c r="AD197" s="2">
        <v>10.6</v>
      </c>
      <c r="AE197" s="2">
        <v>0</v>
      </c>
      <c r="AF197" s="2" t="s">
        <v>650</v>
      </c>
      <c r="AG197" s="2">
        <v>0</v>
      </c>
      <c r="AH197" s="2">
        <v>0</v>
      </c>
      <c r="AI197" s="2">
        <v>0</v>
      </c>
      <c r="AM197" s="129">
        <f t="shared" si="9"/>
        <v>77.029999999999987</v>
      </c>
      <c r="AN197" s="129">
        <f t="shared" si="10"/>
        <v>71.599999999999994</v>
      </c>
      <c r="AO197" s="130">
        <f t="shared" si="11"/>
        <v>0.92950798390237577</v>
      </c>
    </row>
    <row r="198" spans="1:41" ht="15" customHeight="1" x14ac:dyDescent="0.25">
      <c r="A198" s="2" t="s">
        <v>314</v>
      </c>
      <c r="B198" s="2" t="s">
        <v>315</v>
      </c>
      <c r="C198" s="2">
        <v>2015</v>
      </c>
      <c r="D198" s="2">
        <v>31.1</v>
      </c>
      <c r="E198" s="2">
        <v>32.9</v>
      </c>
      <c r="F198" s="2" t="s">
        <v>650</v>
      </c>
      <c r="G198" s="2">
        <v>0.2</v>
      </c>
      <c r="H198" s="2">
        <v>9.1</v>
      </c>
      <c r="I198" s="2" t="s">
        <v>650</v>
      </c>
      <c r="J198" s="2" t="s">
        <v>650</v>
      </c>
      <c r="K198" s="2" t="s">
        <v>650</v>
      </c>
      <c r="L198" s="2" t="s">
        <v>651</v>
      </c>
      <c r="M198" s="2" t="s">
        <v>650</v>
      </c>
      <c r="N198" s="2" t="s">
        <v>650</v>
      </c>
      <c r="O198" s="2" t="s">
        <v>650</v>
      </c>
      <c r="P198" s="2" t="s">
        <v>650</v>
      </c>
      <c r="Q198" s="2" t="s">
        <v>650</v>
      </c>
      <c r="R198" s="2" t="s">
        <v>650</v>
      </c>
      <c r="S198" s="2" t="s">
        <v>650</v>
      </c>
      <c r="T198" s="2">
        <v>15.5</v>
      </c>
      <c r="U198" s="2" t="s">
        <v>650</v>
      </c>
      <c r="V198" s="2" t="s">
        <v>650</v>
      </c>
      <c r="W198" s="2" t="s">
        <v>650</v>
      </c>
      <c r="X198" s="2" t="s">
        <v>650</v>
      </c>
      <c r="Y198" s="2" t="s">
        <v>650</v>
      </c>
      <c r="Z198" s="2" t="s">
        <v>650</v>
      </c>
      <c r="AA198" s="2" t="s">
        <v>650</v>
      </c>
      <c r="AB198" s="2" t="s">
        <v>650</v>
      </c>
      <c r="AC198" s="2" t="s">
        <v>650</v>
      </c>
      <c r="AD198" s="2" t="s">
        <v>650</v>
      </c>
      <c r="AE198" s="2" t="s">
        <v>650</v>
      </c>
      <c r="AF198" s="2" t="s">
        <v>650</v>
      </c>
      <c r="AG198" s="2" t="s">
        <v>650</v>
      </c>
      <c r="AH198" s="2">
        <v>8.1</v>
      </c>
      <c r="AI198" s="2">
        <v>8.3000000000000007</v>
      </c>
      <c r="AM198" s="129">
        <f t="shared" si="9"/>
        <v>33.099999999999994</v>
      </c>
      <c r="AN198" s="129">
        <f t="shared" si="10"/>
        <v>31.1</v>
      </c>
      <c r="AO198" s="130">
        <f t="shared" si="11"/>
        <v>0.93957703927492464</v>
      </c>
    </row>
    <row r="199" spans="1:41" ht="15" customHeight="1" x14ac:dyDescent="0.25">
      <c r="A199" s="2" t="s">
        <v>314</v>
      </c>
      <c r="B199" s="2" t="s">
        <v>316</v>
      </c>
      <c r="C199" s="2">
        <v>2015</v>
      </c>
      <c r="D199" s="2">
        <v>24.5</v>
      </c>
      <c r="E199" s="2">
        <v>28.4</v>
      </c>
      <c r="F199" s="2" t="s">
        <v>650</v>
      </c>
      <c r="G199" s="2">
        <v>0.9</v>
      </c>
      <c r="H199" s="2" t="s">
        <v>650</v>
      </c>
      <c r="I199" s="2" t="s">
        <v>650</v>
      </c>
      <c r="J199" s="2" t="s">
        <v>650</v>
      </c>
      <c r="K199" s="2" t="s">
        <v>650</v>
      </c>
      <c r="L199" s="2" t="s">
        <v>651</v>
      </c>
      <c r="M199" s="2">
        <v>0.5</v>
      </c>
      <c r="N199" s="2" t="s">
        <v>650</v>
      </c>
      <c r="O199" s="2">
        <v>15.1</v>
      </c>
      <c r="P199" s="2" t="s">
        <v>650</v>
      </c>
      <c r="Q199" s="2" t="s">
        <v>650</v>
      </c>
      <c r="R199" s="2" t="s">
        <v>650</v>
      </c>
      <c r="S199" s="2" t="s">
        <v>8</v>
      </c>
      <c r="T199" s="2">
        <v>11.9</v>
      </c>
      <c r="U199" s="2" t="s">
        <v>650</v>
      </c>
      <c r="V199" s="2" t="s">
        <v>650</v>
      </c>
      <c r="W199" s="2" t="s">
        <v>650</v>
      </c>
      <c r="X199" s="2" t="s">
        <v>650</v>
      </c>
      <c r="Y199" s="2" t="s">
        <v>650</v>
      </c>
      <c r="Z199" s="2" t="s">
        <v>650</v>
      </c>
      <c r="AA199" s="2" t="s">
        <v>650</v>
      </c>
      <c r="AB199" s="2" t="s">
        <v>650</v>
      </c>
      <c r="AC199" s="2" t="s">
        <v>650</v>
      </c>
      <c r="AD199" s="2" t="s">
        <v>650</v>
      </c>
      <c r="AE199" s="2" t="s">
        <v>650</v>
      </c>
      <c r="AF199" s="2" t="s">
        <v>650</v>
      </c>
      <c r="AG199" s="2" t="s">
        <v>650</v>
      </c>
      <c r="AH199" s="2" t="s">
        <v>650</v>
      </c>
      <c r="AI199" s="2" t="s">
        <v>650</v>
      </c>
      <c r="AM199" s="129">
        <f t="shared" si="9"/>
        <v>28.4</v>
      </c>
      <c r="AN199" s="129">
        <f t="shared" si="10"/>
        <v>24.5</v>
      </c>
      <c r="AO199" s="130">
        <f t="shared" si="11"/>
        <v>0.86267605633802824</v>
      </c>
    </row>
    <row r="200" spans="1:41"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c r="W200" s="2" t="s">
        <v>651</v>
      </c>
      <c r="X200" s="2" t="s">
        <v>651</v>
      </c>
      <c r="Y200" s="2" t="s">
        <v>651</v>
      </c>
      <c r="Z200" s="2" t="s">
        <v>651</v>
      </c>
      <c r="AA200" s="2" t="s">
        <v>651</v>
      </c>
      <c r="AB200" s="2" t="s">
        <v>651</v>
      </c>
      <c r="AC200" s="2" t="s">
        <v>651</v>
      </c>
      <c r="AD200" s="2" t="s">
        <v>651</v>
      </c>
      <c r="AE200" s="2" t="s">
        <v>651</v>
      </c>
      <c r="AF200" s="2" t="s">
        <v>651</v>
      </c>
      <c r="AG200" s="2" t="s">
        <v>651</v>
      </c>
      <c r="AH200" s="2" t="s">
        <v>651</v>
      </c>
      <c r="AI200" s="2" t="s">
        <v>651</v>
      </c>
      <c r="AM200" s="129">
        <f t="shared" si="9"/>
        <v>0</v>
      </c>
      <c r="AN200" s="129">
        <f t="shared" si="10"/>
        <v>0</v>
      </c>
      <c r="AO200" s="130" t="str">
        <f t="shared" si="11"/>
        <v/>
      </c>
    </row>
    <row r="201" spans="1:41" ht="15" customHeight="1" x14ac:dyDescent="0.25">
      <c r="A201" s="2" t="s">
        <v>319</v>
      </c>
      <c r="B201" s="2" t="s">
        <v>320</v>
      </c>
      <c r="C201" s="2">
        <v>2015</v>
      </c>
      <c r="D201" s="2">
        <v>27.8</v>
      </c>
      <c r="E201" s="2">
        <v>32.31</v>
      </c>
      <c r="F201" s="2" t="s">
        <v>650</v>
      </c>
      <c r="G201" s="2">
        <v>0.11</v>
      </c>
      <c r="H201" s="2" t="s">
        <v>650</v>
      </c>
      <c r="I201" s="2" t="s">
        <v>650</v>
      </c>
      <c r="J201" s="2" t="s">
        <v>650</v>
      </c>
      <c r="K201" s="2" t="s">
        <v>650</v>
      </c>
      <c r="L201" s="2" t="s">
        <v>651</v>
      </c>
      <c r="M201" s="2" t="s">
        <v>650</v>
      </c>
      <c r="N201" s="2" t="s">
        <v>650</v>
      </c>
      <c r="O201" s="2">
        <v>29</v>
      </c>
      <c r="P201" s="2" t="s">
        <v>650</v>
      </c>
      <c r="Q201" s="2" t="s">
        <v>650</v>
      </c>
      <c r="R201" s="2" t="s">
        <v>650</v>
      </c>
      <c r="S201" s="2" t="s">
        <v>650</v>
      </c>
      <c r="T201" s="2" t="s">
        <v>650</v>
      </c>
      <c r="U201" s="2" t="s">
        <v>650</v>
      </c>
      <c r="V201" s="2" t="s">
        <v>650</v>
      </c>
      <c r="W201" s="2" t="s">
        <v>650</v>
      </c>
      <c r="X201" s="2" t="s">
        <v>650</v>
      </c>
      <c r="Y201" s="2" t="s">
        <v>650</v>
      </c>
      <c r="Z201" s="2" t="s">
        <v>650</v>
      </c>
      <c r="AA201" s="2" t="s">
        <v>650</v>
      </c>
      <c r="AB201" s="2" t="s">
        <v>650</v>
      </c>
      <c r="AC201" s="2" t="s">
        <v>650</v>
      </c>
      <c r="AD201" s="2">
        <v>3.2</v>
      </c>
      <c r="AE201" s="2" t="s">
        <v>650</v>
      </c>
      <c r="AF201" s="2" t="s">
        <v>650</v>
      </c>
      <c r="AG201" s="2" t="s">
        <v>650</v>
      </c>
      <c r="AH201" s="2" t="s">
        <v>650</v>
      </c>
      <c r="AI201" s="2" t="s">
        <v>650</v>
      </c>
      <c r="AM201" s="129">
        <f t="shared" si="9"/>
        <v>32.31</v>
      </c>
      <c r="AN201" s="129">
        <f t="shared" si="10"/>
        <v>27.8</v>
      </c>
      <c r="AO201" s="130">
        <f t="shared" si="11"/>
        <v>0.86041473228102749</v>
      </c>
    </row>
    <row r="202" spans="1:41" ht="15" customHeight="1" x14ac:dyDescent="0.25">
      <c r="A202" s="2" t="s">
        <v>321</v>
      </c>
      <c r="B202" s="2" t="s">
        <v>322</v>
      </c>
      <c r="C202" s="2">
        <v>2015</v>
      </c>
      <c r="D202" s="2">
        <v>26.7</v>
      </c>
      <c r="E202" s="2">
        <v>28.7</v>
      </c>
      <c r="F202" s="2" t="s">
        <v>650</v>
      </c>
      <c r="G202" s="2">
        <v>1.1000000000000001</v>
      </c>
      <c r="H202" s="2" t="s">
        <v>650</v>
      </c>
      <c r="I202" s="2" t="s">
        <v>650</v>
      </c>
      <c r="J202" s="2" t="s">
        <v>650</v>
      </c>
      <c r="K202" s="2" t="s">
        <v>650</v>
      </c>
      <c r="L202" s="2" t="s">
        <v>651</v>
      </c>
      <c r="M202" s="2" t="s">
        <v>650</v>
      </c>
      <c r="N202" s="2" t="s">
        <v>650</v>
      </c>
      <c r="O202" s="2">
        <v>22.2</v>
      </c>
      <c r="P202" s="2" t="s">
        <v>650</v>
      </c>
      <c r="Q202" s="2" t="s">
        <v>650</v>
      </c>
      <c r="R202" s="2" t="s">
        <v>650</v>
      </c>
      <c r="S202" s="2" t="s">
        <v>650</v>
      </c>
      <c r="T202" s="2" t="s">
        <v>650</v>
      </c>
      <c r="U202" s="2">
        <v>1.1000000000000001</v>
      </c>
      <c r="V202" s="2" t="s">
        <v>650</v>
      </c>
      <c r="W202" s="2" t="s">
        <v>650</v>
      </c>
      <c r="X202" s="2" t="s">
        <v>650</v>
      </c>
      <c r="Y202" s="2" t="s">
        <v>650</v>
      </c>
      <c r="Z202" s="2" t="s">
        <v>650</v>
      </c>
      <c r="AA202" s="2" t="s">
        <v>650</v>
      </c>
      <c r="AB202" s="2" t="s">
        <v>650</v>
      </c>
      <c r="AC202" s="2" t="s">
        <v>650</v>
      </c>
      <c r="AD202" s="2">
        <v>4.3</v>
      </c>
      <c r="AE202" s="2" t="s">
        <v>650</v>
      </c>
      <c r="AF202" s="2" t="s">
        <v>650</v>
      </c>
      <c r="AG202" s="2" t="s">
        <v>650</v>
      </c>
      <c r="AH202" s="2" t="s">
        <v>650</v>
      </c>
      <c r="AI202" s="2" t="s">
        <v>650</v>
      </c>
      <c r="AM202" s="129">
        <f t="shared" si="9"/>
        <v>28.700000000000003</v>
      </c>
      <c r="AN202" s="129">
        <f t="shared" si="10"/>
        <v>26.7</v>
      </c>
      <c r="AO202" s="130">
        <f t="shared" si="11"/>
        <v>0.93031358885017412</v>
      </c>
    </row>
    <row r="203" spans="1:41" ht="15" customHeight="1" x14ac:dyDescent="0.25">
      <c r="A203" s="2" t="s">
        <v>321</v>
      </c>
      <c r="B203" s="2" t="s">
        <v>323</v>
      </c>
      <c r="C203" s="2">
        <v>2015</v>
      </c>
      <c r="D203" s="2">
        <v>2.069</v>
      </c>
      <c r="E203" s="2">
        <v>10.81</v>
      </c>
      <c r="F203" s="2" t="s">
        <v>650</v>
      </c>
      <c r="G203" s="2">
        <v>0.1</v>
      </c>
      <c r="H203" s="2" t="s">
        <v>650</v>
      </c>
      <c r="I203" s="2" t="s">
        <v>650</v>
      </c>
      <c r="J203" s="2" t="s">
        <v>650</v>
      </c>
      <c r="K203" s="2" t="s">
        <v>650</v>
      </c>
      <c r="L203" s="2" t="s">
        <v>651</v>
      </c>
      <c r="M203" s="2" t="s">
        <v>650</v>
      </c>
      <c r="N203" s="2" t="s">
        <v>650</v>
      </c>
      <c r="O203" s="2">
        <v>8.1999999999999993</v>
      </c>
      <c r="P203" s="2" t="s">
        <v>650</v>
      </c>
      <c r="Q203" s="2" t="s">
        <v>650</v>
      </c>
      <c r="R203" s="2" t="s">
        <v>650</v>
      </c>
      <c r="S203" s="2" t="s">
        <v>650</v>
      </c>
      <c r="T203" s="2" t="s">
        <v>650</v>
      </c>
      <c r="U203" s="2">
        <v>2.5099999999999998</v>
      </c>
      <c r="V203" s="2" t="s">
        <v>650</v>
      </c>
      <c r="W203" s="2" t="s">
        <v>650</v>
      </c>
      <c r="X203" s="2" t="s">
        <v>650</v>
      </c>
      <c r="Y203" s="2" t="s">
        <v>650</v>
      </c>
      <c r="Z203" s="2" t="s">
        <v>650</v>
      </c>
      <c r="AA203" s="2" t="s">
        <v>650</v>
      </c>
      <c r="AB203" s="2" t="s">
        <v>650</v>
      </c>
      <c r="AC203" s="2" t="s">
        <v>650</v>
      </c>
      <c r="AD203" s="2" t="s">
        <v>650</v>
      </c>
      <c r="AE203" s="2" t="s">
        <v>650</v>
      </c>
      <c r="AF203" s="2" t="s">
        <v>650</v>
      </c>
      <c r="AG203" s="2" t="s">
        <v>650</v>
      </c>
      <c r="AH203" s="2" t="s">
        <v>650</v>
      </c>
      <c r="AI203" s="2" t="s">
        <v>650</v>
      </c>
      <c r="AM203" s="129">
        <f t="shared" si="9"/>
        <v>10.809999999999999</v>
      </c>
      <c r="AN203" s="129">
        <f t="shared" si="10"/>
        <v>2.069</v>
      </c>
      <c r="AO203" s="130">
        <f t="shared" si="11"/>
        <v>0.19139685476410734</v>
      </c>
    </row>
    <row r="204" spans="1:41" ht="15" customHeight="1" x14ac:dyDescent="0.25">
      <c r="A204" s="2" t="s">
        <v>321</v>
      </c>
      <c r="B204" s="2" t="s">
        <v>324</v>
      </c>
      <c r="C204" s="2">
        <v>2015</v>
      </c>
      <c r="D204" s="2">
        <v>1.2030000000000001</v>
      </c>
      <c r="E204" s="2">
        <v>1.546</v>
      </c>
      <c r="F204" s="2" t="s">
        <v>650</v>
      </c>
      <c r="G204" s="2">
        <v>1.9E-2</v>
      </c>
      <c r="H204" s="2" t="s">
        <v>650</v>
      </c>
      <c r="I204" s="2" t="s">
        <v>650</v>
      </c>
      <c r="J204" s="2" t="s">
        <v>650</v>
      </c>
      <c r="K204" s="2" t="s">
        <v>650</v>
      </c>
      <c r="L204" s="2" t="s">
        <v>651</v>
      </c>
      <c r="M204" s="2" t="s">
        <v>650</v>
      </c>
      <c r="N204" s="2" t="s">
        <v>650</v>
      </c>
      <c r="O204" s="2" t="s">
        <v>650</v>
      </c>
      <c r="P204" s="2" t="s">
        <v>650</v>
      </c>
      <c r="Q204" s="2" t="s">
        <v>650</v>
      </c>
      <c r="R204" s="2" t="s">
        <v>650</v>
      </c>
      <c r="S204" s="2" t="s">
        <v>650</v>
      </c>
      <c r="T204" s="2" t="s">
        <v>650</v>
      </c>
      <c r="U204" s="2">
        <v>1.5269999999999999</v>
      </c>
      <c r="V204" s="2" t="s">
        <v>650</v>
      </c>
      <c r="W204" s="2" t="s">
        <v>650</v>
      </c>
      <c r="X204" s="2" t="s">
        <v>650</v>
      </c>
      <c r="Y204" s="2" t="s">
        <v>650</v>
      </c>
      <c r="Z204" s="2" t="s">
        <v>650</v>
      </c>
      <c r="AA204" s="2" t="s">
        <v>650</v>
      </c>
      <c r="AB204" s="2" t="s">
        <v>650</v>
      </c>
      <c r="AC204" s="2" t="s">
        <v>650</v>
      </c>
      <c r="AD204" s="2" t="s">
        <v>650</v>
      </c>
      <c r="AE204" s="2" t="s">
        <v>650</v>
      </c>
      <c r="AF204" s="2" t="s">
        <v>650</v>
      </c>
      <c r="AG204" s="2" t="s">
        <v>650</v>
      </c>
      <c r="AH204" s="2" t="s">
        <v>650</v>
      </c>
      <c r="AI204" s="2" t="s">
        <v>650</v>
      </c>
      <c r="AM204" s="129">
        <f t="shared" si="9"/>
        <v>1.5459999999999998</v>
      </c>
      <c r="AN204" s="129">
        <f t="shared" si="10"/>
        <v>1.2030000000000001</v>
      </c>
      <c r="AO204" s="130">
        <f t="shared" si="11"/>
        <v>0.77813712807244517</v>
      </c>
    </row>
    <row r="205" spans="1:41" ht="15" customHeight="1" x14ac:dyDescent="0.25">
      <c r="A205" s="2" t="s">
        <v>327</v>
      </c>
      <c r="B205" s="2" t="s">
        <v>328</v>
      </c>
      <c r="C205" s="2">
        <v>2015</v>
      </c>
      <c r="D205" s="2">
        <v>84.2</v>
      </c>
      <c r="E205" s="2">
        <v>81</v>
      </c>
      <c r="F205" s="2" t="s">
        <v>650</v>
      </c>
      <c r="G205" s="2">
        <v>3</v>
      </c>
      <c r="H205" s="2" t="s">
        <v>650</v>
      </c>
      <c r="I205" s="2">
        <v>0.7</v>
      </c>
      <c r="J205" s="2" t="s">
        <v>650</v>
      </c>
      <c r="K205" s="2" t="s">
        <v>650</v>
      </c>
      <c r="L205" s="2" t="s">
        <v>673</v>
      </c>
      <c r="M205" s="2">
        <v>54.5</v>
      </c>
      <c r="N205" s="2">
        <v>2.7</v>
      </c>
      <c r="O205" s="2">
        <v>17.399999999999999</v>
      </c>
      <c r="P205" s="2">
        <v>2.7</v>
      </c>
      <c r="Q205" s="2" t="s">
        <v>650</v>
      </c>
      <c r="R205" s="2" t="s">
        <v>650</v>
      </c>
      <c r="S205" s="2" t="s">
        <v>8</v>
      </c>
      <c r="T205" s="2" t="s">
        <v>650</v>
      </c>
      <c r="U205" s="2" t="s">
        <v>650</v>
      </c>
      <c r="V205" s="2" t="s">
        <v>650</v>
      </c>
      <c r="W205" s="2" t="s">
        <v>650</v>
      </c>
      <c r="X205" s="2" t="s">
        <v>650</v>
      </c>
      <c r="Y205" s="2" t="s">
        <v>650</v>
      </c>
      <c r="Z205" s="2" t="s">
        <v>650</v>
      </c>
      <c r="AA205" s="2" t="s">
        <v>650</v>
      </c>
      <c r="AB205" s="2" t="s">
        <v>650</v>
      </c>
      <c r="AC205" s="2" t="s">
        <v>650</v>
      </c>
      <c r="AD205" s="2" t="s">
        <v>650</v>
      </c>
      <c r="AE205" s="2" t="s">
        <v>650</v>
      </c>
      <c r="AF205" s="2" t="s">
        <v>650</v>
      </c>
      <c r="AG205" s="2" t="s">
        <v>650</v>
      </c>
      <c r="AH205" s="2" t="s">
        <v>650</v>
      </c>
      <c r="AI205" s="2" t="s">
        <v>650</v>
      </c>
      <c r="AM205" s="129">
        <f t="shared" si="9"/>
        <v>81.000000000000014</v>
      </c>
      <c r="AN205" s="129">
        <f t="shared" si="10"/>
        <v>84.2</v>
      </c>
      <c r="AO205" s="130">
        <f t="shared" si="11"/>
        <v>1.0395061728395061</v>
      </c>
    </row>
    <row r="206" spans="1:41" ht="15" customHeight="1" x14ac:dyDescent="0.25">
      <c r="A206" s="2" t="s">
        <v>329</v>
      </c>
      <c r="B206" s="2" t="s">
        <v>330</v>
      </c>
      <c r="C206" s="2">
        <v>2015</v>
      </c>
      <c r="D206" s="2">
        <v>20.8</v>
      </c>
      <c r="E206" s="2">
        <v>24.2</v>
      </c>
      <c r="F206" s="2" t="s">
        <v>650</v>
      </c>
      <c r="G206" s="2">
        <v>2.5000000000000001E-2</v>
      </c>
      <c r="H206" s="2" t="s">
        <v>650</v>
      </c>
      <c r="I206" s="2" t="s">
        <v>650</v>
      </c>
      <c r="J206" s="2" t="s">
        <v>650</v>
      </c>
      <c r="K206" s="2" t="s">
        <v>650</v>
      </c>
      <c r="L206" s="2" t="s">
        <v>651</v>
      </c>
      <c r="M206" s="2">
        <v>0</v>
      </c>
      <c r="N206" s="2">
        <v>0</v>
      </c>
      <c r="O206" s="2">
        <v>19.802</v>
      </c>
      <c r="P206" s="2">
        <v>0</v>
      </c>
      <c r="Q206" s="2">
        <v>0</v>
      </c>
      <c r="R206" s="2">
        <v>0</v>
      </c>
      <c r="S206" s="2" t="s">
        <v>16</v>
      </c>
      <c r="T206" s="2">
        <v>4.3730000000000002</v>
      </c>
      <c r="U206" s="2">
        <v>0</v>
      </c>
      <c r="V206" s="2">
        <v>0</v>
      </c>
      <c r="W206" s="2">
        <v>0</v>
      </c>
      <c r="X206" s="2">
        <v>0</v>
      </c>
      <c r="Y206" s="2">
        <v>0</v>
      </c>
      <c r="Z206" s="2">
        <v>0</v>
      </c>
      <c r="AA206" s="2" t="s">
        <v>650</v>
      </c>
      <c r="AB206" s="2" t="s">
        <v>650</v>
      </c>
      <c r="AC206" s="2" t="s">
        <v>650</v>
      </c>
      <c r="AD206" s="2" t="s">
        <v>650</v>
      </c>
      <c r="AE206" s="2" t="s">
        <v>650</v>
      </c>
      <c r="AF206" s="2" t="s">
        <v>650</v>
      </c>
      <c r="AG206" s="2" t="s">
        <v>650</v>
      </c>
      <c r="AH206" s="2" t="s">
        <v>650</v>
      </c>
      <c r="AI206" s="2" t="s">
        <v>650</v>
      </c>
      <c r="AM206" s="129">
        <f t="shared" si="9"/>
        <v>24.2</v>
      </c>
      <c r="AN206" s="129">
        <f t="shared" si="10"/>
        <v>20.8</v>
      </c>
      <c r="AO206" s="130">
        <f t="shared" si="11"/>
        <v>0.85950413223140498</v>
      </c>
    </row>
    <row r="207" spans="1:41"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c r="W207" s="2" t="s">
        <v>651</v>
      </c>
      <c r="X207" s="2" t="s">
        <v>651</v>
      </c>
      <c r="Y207" s="2" t="s">
        <v>651</v>
      </c>
      <c r="Z207" s="2" t="s">
        <v>651</v>
      </c>
      <c r="AA207" s="2" t="s">
        <v>651</v>
      </c>
      <c r="AB207" s="2" t="s">
        <v>651</v>
      </c>
      <c r="AC207" s="2" t="s">
        <v>651</v>
      </c>
      <c r="AD207" s="2" t="s">
        <v>651</v>
      </c>
      <c r="AE207" s="2" t="s">
        <v>651</v>
      </c>
      <c r="AF207" s="2" t="s">
        <v>651</v>
      </c>
      <c r="AG207" s="2" t="s">
        <v>651</v>
      </c>
      <c r="AH207" s="2" t="s">
        <v>651</v>
      </c>
      <c r="AI207" s="2" t="s">
        <v>651</v>
      </c>
      <c r="AM207" s="129">
        <f t="shared" si="9"/>
        <v>0</v>
      </c>
      <c r="AN207" s="129">
        <f t="shared" si="10"/>
        <v>0</v>
      </c>
      <c r="AO207" s="130" t="str">
        <f t="shared" si="11"/>
        <v/>
      </c>
    </row>
    <row r="208" spans="1:41" ht="15" customHeight="1" x14ac:dyDescent="0.25">
      <c r="A208" s="2" t="s">
        <v>333</v>
      </c>
      <c r="B208" s="2" t="s">
        <v>334</v>
      </c>
      <c r="C208" s="2">
        <v>2015</v>
      </c>
      <c r="D208" s="2">
        <v>39.1</v>
      </c>
      <c r="E208" s="2">
        <v>42.289000000000001</v>
      </c>
      <c r="F208" s="2" t="s">
        <v>650</v>
      </c>
      <c r="G208" s="2">
        <v>0.50800000000000001</v>
      </c>
      <c r="H208" s="2" t="s">
        <v>650</v>
      </c>
      <c r="I208" s="2" t="s">
        <v>650</v>
      </c>
      <c r="J208" s="2" t="s">
        <v>650</v>
      </c>
      <c r="K208" s="2" t="s">
        <v>650</v>
      </c>
      <c r="L208" s="2" t="s">
        <v>651</v>
      </c>
      <c r="M208" s="2">
        <v>19.757999999999999</v>
      </c>
      <c r="N208" s="2">
        <v>0</v>
      </c>
      <c r="O208" s="2">
        <v>9.8789999999999996</v>
      </c>
      <c r="P208" s="2" t="s">
        <v>650</v>
      </c>
      <c r="Q208" s="2" t="s">
        <v>650</v>
      </c>
      <c r="R208" s="2" t="s">
        <v>650</v>
      </c>
      <c r="S208" s="2" t="s">
        <v>8</v>
      </c>
      <c r="T208" s="2">
        <v>7.6980000000000004</v>
      </c>
      <c r="U208" s="2" t="s">
        <v>650</v>
      </c>
      <c r="V208" s="2" t="s">
        <v>650</v>
      </c>
      <c r="W208" s="2" t="s">
        <v>650</v>
      </c>
      <c r="X208" s="2">
        <v>0.126</v>
      </c>
      <c r="Y208" s="2" t="s">
        <v>650</v>
      </c>
      <c r="Z208" s="2" t="s">
        <v>650</v>
      </c>
      <c r="AA208" s="2" t="s">
        <v>650</v>
      </c>
      <c r="AB208" s="2" t="s">
        <v>650</v>
      </c>
      <c r="AC208" s="2" t="s">
        <v>650</v>
      </c>
      <c r="AD208" s="2">
        <v>4.32</v>
      </c>
      <c r="AE208" s="2" t="s">
        <v>650</v>
      </c>
      <c r="AF208" s="2" t="s">
        <v>650</v>
      </c>
      <c r="AG208" s="2" t="s">
        <v>650</v>
      </c>
      <c r="AH208" s="2" t="s">
        <v>650</v>
      </c>
      <c r="AI208" s="2" t="s">
        <v>650</v>
      </c>
      <c r="AM208" s="129">
        <f t="shared" si="9"/>
        <v>42.288999999999994</v>
      </c>
      <c r="AN208" s="129">
        <f t="shared" si="10"/>
        <v>39.1</v>
      </c>
      <c r="AO208" s="130">
        <f t="shared" si="11"/>
        <v>0.92459031899548361</v>
      </c>
    </row>
    <row r="209" spans="1:41" ht="15" customHeight="1" x14ac:dyDescent="0.25">
      <c r="A209" s="2" t="s">
        <v>333</v>
      </c>
      <c r="B209" s="2" t="s">
        <v>335</v>
      </c>
      <c r="C209" s="2">
        <v>2015</v>
      </c>
      <c r="D209" s="2">
        <v>49.07</v>
      </c>
      <c r="E209" s="2">
        <v>61.737000000000002</v>
      </c>
      <c r="F209" s="2" t="s">
        <v>650</v>
      </c>
      <c r="G209" s="2">
        <v>1.353</v>
      </c>
      <c r="H209" s="2" t="s">
        <v>650</v>
      </c>
      <c r="I209" s="2" t="s">
        <v>650</v>
      </c>
      <c r="J209" s="2" t="s">
        <v>650</v>
      </c>
      <c r="K209" s="2" t="s">
        <v>650</v>
      </c>
      <c r="L209" s="2" t="s">
        <v>651</v>
      </c>
      <c r="M209" s="2">
        <v>13.65</v>
      </c>
      <c r="N209" s="2" t="s">
        <v>650</v>
      </c>
      <c r="O209" s="2">
        <v>7.34</v>
      </c>
      <c r="P209" s="2" t="s">
        <v>650</v>
      </c>
      <c r="Q209" s="2" t="s">
        <v>650</v>
      </c>
      <c r="R209" s="2" t="s">
        <v>650</v>
      </c>
      <c r="S209" s="2" t="s">
        <v>8</v>
      </c>
      <c r="T209" s="2" t="s">
        <v>650</v>
      </c>
      <c r="U209" s="2" t="s">
        <v>650</v>
      </c>
      <c r="V209" s="2" t="s">
        <v>650</v>
      </c>
      <c r="W209" s="2" t="s">
        <v>650</v>
      </c>
      <c r="X209" s="2" t="s">
        <v>650</v>
      </c>
      <c r="Y209" s="2" t="s">
        <v>650</v>
      </c>
      <c r="Z209" s="2" t="s">
        <v>650</v>
      </c>
      <c r="AA209" s="2">
        <v>34.49</v>
      </c>
      <c r="AB209" s="2" t="s">
        <v>650</v>
      </c>
      <c r="AC209" s="2" t="s">
        <v>650</v>
      </c>
      <c r="AD209" s="2">
        <v>4.62</v>
      </c>
      <c r="AE209" s="2" t="s">
        <v>650</v>
      </c>
      <c r="AF209" s="2" t="s">
        <v>650</v>
      </c>
      <c r="AG209" s="2" t="s">
        <v>650</v>
      </c>
      <c r="AH209" s="2">
        <v>0.28399999999999997</v>
      </c>
      <c r="AI209" s="2">
        <v>0.28399999999999997</v>
      </c>
      <c r="AM209" s="129">
        <f t="shared" si="9"/>
        <v>61.736999999999995</v>
      </c>
      <c r="AN209" s="129">
        <f t="shared" si="10"/>
        <v>49.07</v>
      </c>
      <c r="AO209" s="130">
        <f t="shared" si="11"/>
        <v>0.79482320164569065</v>
      </c>
    </row>
    <row r="210" spans="1:41" ht="15" customHeight="1" x14ac:dyDescent="0.25">
      <c r="A210" s="2" t="s">
        <v>333</v>
      </c>
      <c r="B210" s="2" t="s">
        <v>336</v>
      </c>
      <c r="C210" s="2">
        <v>2015</v>
      </c>
      <c r="D210" s="2">
        <v>966.04</v>
      </c>
      <c r="E210" s="2">
        <v>1348.37</v>
      </c>
      <c r="F210" s="2">
        <v>30.06</v>
      </c>
      <c r="G210" s="2">
        <v>12.67</v>
      </c>
      <c r="H210" s="2" t="s">
        <v>650</v>
      </c>
      <c r="I210" s="2">
        <v>4.5199999999999996</v>
      </c>
      <c r="J210" s="2" t="s">
        <v>650</v>
      </c>
      <c r="K210" s="2" t="s">
        <v>650</v>
      </c>
      <c r="L210" s="2" t="s">
        <v>652</v>
      </c>
      <c r="M210" s="2">
        <v>115.67</v>
      </c>
      <c r="N210" s="2">
        <v>64.239999999999995</v>
      </c>
      <c r="O210" s="2">
        <v>166.81</v>
      </c>
      <c r="P210" s="2">
        <v>115.78</v>
      </c>
      <c r="Q210" s="2">
        <v>5.38</v>
      </c>
      <c r="R210" s="2">
        <v>0</v>
      </c>
      <c r="S210" s="2" t="s">
        <v>16</v>
      </c>
      <c r="T210" s="2" t="s">
        <v>650</v>
      </c>
      <c r="U210" s="2" t="s">
        <v>650</v>
      </c>
      <c r="V210" s="2" t="s">
        <v>650</v>
      </c>
      <c r="W210" s="2">
        <v>154.25</v>
      </c>
      <c r="X210" s="2">
        <v>42.39</v>
      </c>
      <c r="Y210" s="2" t="s">
        <v>650</v>
      </c>
      <c r="Z210" s="2" t="s">
        <v>650</v>
      </c>
      <c r="AA210" s="2">
        <v>62.53</v>
      </c>
      <c r="AB210" s="2">
        <v>362.44</v>
      </c>
      <c r="AC210" s="2" t="s">
        <v>650</v>
      </c>
      <c r="AD210" s="2">
        <v>189.29</v>
      </c>
      <c r="AE210" s="2">
        <v>21.71</v>
      </c>
      <c r="AF210" s="2" t="s">
        <v>653</v>
      </c>
      <c r="AG210" s="2">
        <v>5.35</v>
      </c>
      <c r="AH210" s="2">
        <v>0.63</v>
      </c>
      <c r="AI210" s="2">
        <v>0.63</v>
      </c>
      <c r="AM210" s="129">
        <f t="shared" si="9"/>
        <v>1348.3700000000001</v>
      </c>
      <c r="AN210" s="129">
        <f t="shared" si="10"/>
        <v>966.04</v>
      </c>
      <c r="AO210" s="130">
        <f t="shared" si="11"/>
        <v>0.71645023250294793</v>
      </c>
    </row>
    <row r="211" spans="1:41" ht="15" customHeight="1" x14ac:dyDescent="0.25">
      <c r="A211" s="2" t="s">
        <v>333</v>
      </c>
      <c r="B211" s="2" t="s">
        <v>337</v>
      </c>
      <c r="C211" s="2">
        <v>2015</v>
      </c>
      <c r="D211" s="2">
        <v>5.28E-2</v>
      </c>
      <c r="E211" s="2">
        <v>6.8470000000000003E-2</v>
      </c>
      <c r="F211" s="2">
        <v>2.8900000000000002E-3</v>
      </c>
      <c r="G211" s="2">
        <v>2.9E-4</v>
      </c>
      <c r="H211" s="2" t="s">
        <v>650</v>
      </c>
      <c r="I211" s="2">
        <v>1.9000000000000001E-4</v>
      </c>
      <c r="J211" s="2" t="s">
        <v>650</v>
      </c>
      <c r="K211" s="2" t="s">
        <v>650</v>
      </c>
      <c r="L211" s="2" t="s">
        <v>651</v>
      </c>
      <c r="M211" s="2">
        <v>3.9899999999999996E-3</v>
      </c>
      <c r="N211" s="2">
        <v>2.2100000000000002E-3</v>
      </c>
      <c r="O211" s="2">
        <v>5.7499999999999999E-3</v>
      </c>
      <c r="P211" s="2">
        <v>3.9899999999999996E-3</v>
      </c>
      <c r="Q211" s="2">
        <v>1.9000000000000001E-4</v>
      </c>
      <c r="R211" s="2">
        <v>0</v>
      </c>
      <c r="S211" s="2" t="s">
        <v>16</v>
      </c>
      <c r="T211" s="2" t="s">
        <v>650</v>
      </c>
      <c r="U211" s="2" t="s">
        <v>650</v>
      </c>
      <c r="V211" s="2" t="s">
        <v>650</v>
      </c>
      <c r="W211" s="2">
        <v>5.3899999999999998E-3</v>
      </c>
      <c r="X211" s="2">
        <v>1.5299999999999999E-3</v>
      </c>
      <c r="Y211" s="2" t="s">
        <v>650</v>
      </c>
      <c r="Z211" s="2" t="s">
        <v>650</v>
      </c>
      <c r="AA211" s="2">
        <v>1.09E-3</v>
      </c>
      <c r="AB211" s="2">
        <v>2.4309999999999998E-2</v>
      </c>
      <c r="AC211" s="2" t="s">
        <v>650</v>
      </c>
      <c r="AD211" s="2">
        <v>1.5310000000000001E-2</v>
      </c>
      <c r="AE211" s="2">
        <v>1.32E-3</v>
      </c>
      <c r="AF211" s="2" t="s">
        <v>653</v>
      </c>
      <c r="AG211" s="2">
        <v>3.4000000000000002E-4</v>
      </c>
      <c r="AH211" s="2">
        <v>2.0000000000000002E-5</v>
      </c>
      <c r="AI211" s="2">
        <v>2.0000000000000002E-5</v>
      </c>
      <c r="AM211" s="129">
        <f t="shared" si="9"/>
        <v>6.8470000000000003E-2</v>
      </c>
      <c r="AN211" s="129">
        <f t="shared" si="10"/>
        <v>5.28E-2</v>
      </c>
      <c r="AO211" s="130">
        <f t="shared" si="11"/>
        <v>0.77114064553819184</v>
      </c>
    </row>
    <row r="212" spans="1:41" ht="15" customHeight="1" x14ac:dyDescent="0.25">
      <c r="A212" s="2" t="s">
        <v>338</v>
      </c>
      <c r="B212" s="2" t="s">
        <v>339</v>
      </c>
      <c r="C212" s="2">
        <v>2015</v>
      </c>
      <c r="D212" s="2">
        <v>1.2699999999999999E-2</v>
      </c>
      <c r="E212" s="2">
        <v>5.7000000000000002E-2</v>
      </c>
      <c r="F212" s="2" t="s">
        <v>650</v>
      </c>
      <c r="G212" s="2">
        <v>5.7000000000000002E-2</v>
      </c>
      <c r="H212" s="2" t="s">
        <v>650</v>
      </c>
      <c r="I212" s="2" t="s">
        <v>650</v>
      </c>
      <c r="J212" s="2" t="s">
        <v>650</v>
      </c>
      <c r="K212" s="2" t="s">
        <v>650</v>
      </c>
      <c r="L212" s="2" t="s">
        <v>651</v>
      </c>
      <c r="M212" s="2" t="s">
        <v>650</v>
      </c>
      <c r="N212" s="2" t="s">
        <v>650</v>
      </c>
      <c r="O212" s="2" t="s">
        <v>650</v>
      </c>
      <c r="P212" s="2" t="s">
        <v>650</v>
      </c>
      <c r="Q212" s="2" t="s">
        <v>650</v>
      </c>
      <c r="R212" s="2" t="s">
        <v>650</v>
      </c>
      <c r="S212" s="2" t="s">
        <v>650</v>
      </c>
      <c r="T212" s="2" t="s">
        <v>650</v>
      </c>
      <c r="U212" s="2" t="s">
        <v>650</v>
      </c>
      <c r="V212" s="2" t="s">
        <v>650</v>
      </c>
      <c r="W212" s="2" t="s">
        <v>650</v>
      </c>
      <c r="X212" s="2" t="s">
        <v>650</v>
      </c>
      <c r="Y212" s="2" t="s">
        <v>650</v>
      </c>
      <c r="Z212" s="2" t="s">
        <v>650</v>
      </c>
      <c r="AA212" s="2" t="s">
        <v>650</v>
      </c>
      <c r="AB212" s="2" t="s">
        <v>650</v>
      </c>
      <c r="AC212" s="2" t="s">
        <v>650</v>
      </c>
      <c r="AD212" s="2" t="s">
        <v>650</v>
      </c>
      <c r="AE212" s="2" t="s">
        <v>650</v>
      </c>
      <c r="AF212" s="2" t="s">
        <v>650</v>
      </c>
      <c r="AG212" s="2" t="s">
        <v>650</v>
      </c>
      <c r="AH212" s="2" t="s">
        <v>650</v>
      </c>
      <c r="AI212" s="2" t="s">
        <v>650</v>
      </c>
      <c r="AM212" s="129">
        <f t="shared" si="9"/>
        <v>5.7000000000000002E-2</v>
      </c>
      <c r="AN212" s="129">
        <f t="shared" si="10"/>
        <v>1.2699999999999999E-2</v>
      </c>
      <c r="AO212" s="130">
        <f t="shared" si="11"/>
        <v>0.22280701754385962</v>
      </c>
    </row>
    <row r="213" spans="1:41" ht="15" customHeight="1" x14ac:dyDescent="0.25">
      <c r="A213" s="2" t="s">
        <v>338</v>
      </c>
      <c r="B213" s="2" t="s">
        <v>340</v>
      </c>
      <c r="C213" s="2">
        <v>2015</v>
      </c>
      <c r="D213" s="2" t="s">
        <v>650</v>
      </c>
      <c r="E213" s="2" t="s">
        <v>650</v>
      </c>
      <c r="F213" s="2" t="s">
        <v>650</v>
      </c>
      <c r="G213" s="2" t="s">
        <v>650</v>
      </c>
      <c r="H213" s="2" t="s">
        <v>650</v>
      </c>
      <c r="I213" s="2" t="s">
        <v>650</v>
      </c>
      <c r="J213" s="2" t="s">
        <v>650</v>
      </c>
      <c r="K213" s="2" t="s">
        <v>650</v>
      </c>
      <c r="L213" s="2" t="s">
        <v>651</v>
      </c>
      <c r="M213" s="2" t="s">
        <v>650</v>
      </c>
      <c r="N213" s="2" t="s">
        <v>650</v>
      </c>
      <c r="O213" s="2" t="s">
        <v>650</v>
      </c>
      <c r="P213" s="2" t="s">
        <v>650</v>
      </c>
      <c r="Q213" s="2" t="s">
        <v>650</v>
      </c>
      <c r="R213" s="2" t="s">
        <v>650</v>
      </c>
      <c r="S213" s="2" t="s">
        <v>650</v>
      </c>
      <c r="T213" s="2" t="s">
        <v>650</v>
      </c>
      <c r="U213" s="2" t="s">
        <v>650</v>
      </c>
      <c r="V213" s="2" t="s">
        <v>650</v>
      </c>
      <c r="W213" s="2" t="s">
        <v>650</v>
      </c>
      <c r="X213" s="2" t="s">
        <v>650</v>
      </c>
      <c r="Y213" s="2" t="s">
        <v>650</v>
      </c>
      <c r="Z213" s="2" t="s">
        <v>650</v>
      </c>
      <c r="AA213" s="2" t="s">
        <v>650</v>
      </c>
      <c r="AB213" s="2" t="s">
        <v>650</v>
      </c>
      <c r="AC213" s="2" t="s">
        <v>650</v>
      </c>
      <c r="AD213" s="2" t="s">
        <v>650</v>
      </c>
      <c r="AE213" s="2" t="s">
        <v>650</v>
      </c>
      <c r="AF213" s="2" t="s">
        <v>650</v>
      </c>
      <c r="AG213" s="2" t="s">
        <v>650</v>
      </c>
      <c r="AH213" s="2" t="s">
        <v>650</v>
      </c>
      <c r="AI213" s="2" t="s">
        <v>650</v>
      </c>
      <c r="AM213" s="129">
        <f t="shared" si="9"/>
        <v>0</v>
      </c>
      <c r="AN213" s="129">
        <f t="shared" si="10"/>
        <v>0</v>
      </c>
      <c r="AO213" s="130" t="str">
        <f t="shared" si="11"/>
        <v/>
      </c>
    </row>
    <row r="214" spans="1:41" ht="15" customHeight="1" x14ac:dyDescent="0.25">
      <c r="A214" s="2" t="s">
        <v>338</v>
      </c>
      <c r="B214" s="2" t="s">
        <v>341</v>
      </c>
      <c r="C214" s="2">
        <v>2015</v>
      </c>
      <c r="D214" s="2" t="s">
        <v>650</v>
      </c>
      <c r="E214" s="2" t="s">
        <v>650</v>
      </c>
      <c r="F214" s="2" t="s">
        <v>650</v>
      </c>
      <c r="G214" s="2" t="s">
        <v>650</v>
      </c>
      <c r="H214" s="2" t="s">
        <v>650</v>
      </c>
      <c r="I214" s="2" t="s">
        <v>650</v>
      </c>
      <c r="J214" s="2" t="s">
        <v>650</v>
      </c>
      <c r="K214" s="2" t="s">
        <v>650</v>
      </c>
      <c r="L214" s="2" t="s">
        <v>651</v>
      </c>
      <c r="M214" s="2" t="s">
        <v>650</v>
      </c>
      <c r="N214" s="2" t="s">
        <v>650</v>
      </c>
      <c r="O214" s="2" t="s">
        <v>650</v>
      </c>
      <c r="P214" s="2" t="s">
        <v>650</v>
      </c>
      <c r="Q214" s="2" t="s">
        <v>650</v>
      </c>
      <c r="R214" s="2" t="s">
        <v>650</v>
      </c>
      <c r="S214" s="2" t="s">
        <v>650</v>
      </c>
      <c r="T214" s="2" t="s">
        <v>650</v>
      </c>
      <c r="U214" s="2" t="s">
        <v>650</v>
      </c>
      <c r="V214" s="2" t="s">
        <v>650</v>
      </c>
      <c r="W214" s="2" t="s">
        <v>650</v>
      </c>
      <c r="X214" s="2" t="s">
        <v>650</v>
      </c>
      <c r="Y214" s="2" t="s">
        <v>650</v>
      </c>
      <c r="Z214" s="2" t="s">
        <v>650</v>
      </c>
      <c r="AA214" s="2" t="s">
        <v>650</v>
      </c>
      <c r="AB214" s="2" t="s">
        <v>650</v>
      </c>
      <c r="AC214" s="2" t="s">
        <v>650</v>
      </c>
      <c r="AD214" s="2" t="s">
        <v>650</v>
      </c>
      <c r="AE214" s="2" t="s">
        <v>650</v>
      </c>
      <c r="AF214" s="2" t="s">
        <v>650</v>
      </c>
      <c r="AG214" s="2" t="s">
        <v>650</v>
      </c>
      <c r="AH214" s="2" t="s">
        <v>650</v>
      </c>
      <c r="AI214" s="2" t="s">
        <v>650</v>
      </c>
      <c r="AM214" s="129">
        <f t="shared" si="9"/>
        <v>0</v>
      </c>
      <c r="AN214" s="129">
        <f t="shared" si="10"/>
        <v>0</v>
      </c>
      <c r="AO214" s="130" t="str">
        <f t="shared" si="11"/>
        <v/>
      </c>
    </row>
    <row r="215" spans="1:41" ht="15" customHeight="1" x14ac:dyDescent="0.25">
      <c r="A215" s="2" t="s">
        <v>351</v>
      </c>
      <c r="B215" s="2" t="s">
        <v>352</v>
      </c>
      <c r="C215" s="2">
        <v>2015</v>
      </c>
      <c r="D215" s="2">
        <v>901.8</v>
      </c>
      <c r="E215" s="2">
        <v>919.34100000000001</v>
      </c>
      <c r="F215" s="2" t="s">
        <v>650</v>
      </c>
      <c r="G215" s="2">
        <v>0.94099999999999995</v>
      </c>
      <c r="H215" s="2" t="s">
        <v>650</v>
      </c>
      <c r="I215" s="2">
        <v>1.2</v>
      </c>
      <c r="J215" s="2" t="s">
        <v>650</v>
      </c>
      <c r="K215" s="2" t="s">
        <v>650</v>
      </c>
      <c r="L215" s="2" t="s">
        <v>651</v>
      </c>
      <c r="M215" s="2" t="s">
        <v>650</v>
      </c>
      <c r="N215" s="2" t="s">
        <v>650</v>
      </c>
      <c r="O215" s="2" t="s">
        <v>650</v>
      </c>
      <c r="P215" s="2" t="s">
        <v>650</v>
      </c>
      <c r="Q215" s="2" t="s">
        <v>650</v>
      </c>
      <c r="R215" s="2" t="s">
        <v>650</v>
      </c>
      <c r="S215" s="2" t="s">
        <v>650</v>
      </c>
      <c r="T215" s="2" t="s">
        <v>650</v>
      </c>
      <c r="U215" s="2" t="s">
        <v>650</v>
      </c>
      <c r="V215" s="2">
        <v>303.10000000000002</v>
      </c>
      <c r="W215" s="2" t="s">
        <v>650</v>
      </c>
      <c r="X215" s="2">
        <v>31.5</v>
      </c>
      <c r="Y215" s="2">
        <v>14.3</v>
      </c>
      <c r="Z215" s="2" t="s">
        <v>650</v>
      </c>
      <c r="AA215" s="2" t="s">
        <v>650</v>
      </c>
      <c r="AB215" s="2" t="s">
        <v>650</v>
      </c>
      <c r="AC215" s="2" t="s">
        <v>650</v>
      </c>
      <c r="AD215" s="2" t="s">
        <v>650</v>
      </c>
      <c r="AE215" s="2">
        <v>568.29999999999995</v>
      </c>
      <c r="AF215" s="2" t="s">
        <v>653</v>
      </c>
      <c r="AG215" s="2">
        <v>185.8</v>
      </c>
      <c r="AH215" s="2" t="s">
        <v>650</v>
      </c>
      <c r="AI215" s="2" t="s">
        <v>650</v>
      </c>
      <c r="AM215" s="129">
        <f t="shared" si="9"/>
        <v>919.34100000000001</v>
      </c>
      <c r="AN215" s="129">
        <f t="shared" si="10"/>
        <v>901.8</v>
      </c>
      <c r="AO215" s="130">
        <f t="shared" si="11"/>
        <v>0.98092002858569338</v>
      </c>
    </row>
    <row r="216" spans="1:41" ht="15" customHeight="1" x14ac:dyDescent="0.25">
      <c r="A216" s="2" t="s">
        <v>353</v>
      </c>
      <c r="B216" s="2" t="s">
        <v>354</v>
      </c>
      <c r="C216" s="2">
        <v>2015</v>
      </c>
      <c r="D216" s="2">
        <v>4.3949999999999996</v>
      </c>
      <c r="E216" s="2">
        <v>5.31</v>
      </c>
      <c r="F216" s="2" t="s">
        <v>650</v>
      </c>
      <c r="G216" s="2">
        <v>0.09</v>
      </c>
      <c r="H216" s="2" t="s">
        <v>650</v>
      </c>
      <c r="I216" s="2" t="s">
        <v>650</v>
      </c>
      <c r="J216" s="2" t="s">
        <v>650</v>
      </c>
      <c r="K216" s="2" t="s">
        <v>650</v>
      </c>
      <c r="L216" s="2" t="s">
        <v>651</v>
      </c>
      <c r="M216" s="2" t="s">
        <v>650</v>
      </c>
      <c r="N216" s="2" t="s">
        <v>650</v>
      </c>
      <c r="O216" s="2" t="s">
        <v>650</v>
      </c>
      <c r="P216" s="2" t="s">
        <v>650</v>
      </c>
      <c r="Q216" s="2" t="s">
        <v>650</v>
      </c>
      <c r="R216" s="2" t="s">
        <v>650</v>
      </c>
      <c r="S216" s="2" t="s">
        <v>8</v>
      </c>
      <c r="T216" s="2">
        <v>5.22</v>
      </c>
      <c r="U216" s="2" t="s">
        <v>650</v>
      </c>
      <c r="V216" s="2" t="s">
        <v>650</v>
      </c>
      <c r="W216" s="2" t="s">
        <v>650</v>
      </c>
      <c r="X216" s="2" t="s">
        <v>650</v>
      </c>
      <c r="Y216" s="2" t="s">
        <v>650</v>
      </c>
      <c r="Z216" s="2" t="s">
        <v>650</v>
      </c>
      <c r="AA216" s="2" t="s">
        <v>650</v>
      </c>
      <c r="AB216" s="2" t="s">
        <v>650</v>
      </c>
      <c r="AC216" s="2" t="s">
        <v>650</v>
      </c>
      <c r="AD216" s="2" t="s">
        <v>650</v>
      </c>
      <c r="AE216" s="2" t="s">
        <v>650</v>
      </c>
      <c r="AF216" s="2" t="s">
        <v>650</v>
      </c>
      <c r="AG216" s="2" t="s">
        <v>650</v>
      </c>
      <c r="AH216" s="2" t="s">
        <v>650</v>
      </c>
      <c r="AI216" s="2" t="s">
        <v>650</v>
      </c>
      <c r="AM216" s="129">
        <f t="shared" si="9"/>
        <v>5.31</v>
      </c>
      <c r="AN216" s="129">
        <f t="shared" si="10"/>
        <v>4.3949999999999996</v>
      </c>
      <c r="AO216" s="130">
        <f t="shared" si="11"/>
        <v>0.82768361581920902</v>
      </c>
    </row>
    <row r="217" spans="1:41" ht="15" customHeight="1" x14ac:dyDescent="0.25">
      <c r="A217" s="2" t="s">
        <v>353</v>
      </c>
      <c r="B217" s="2" t="s">
        <v>355</v>
      </c>
      <c r="C217" s="2">
        <v>2015</v>
      </c>
      <c r="D217" s="2">
        <v>32.347999999999999</v>
      </c>
      <c r="E217" s="2">
        <v>39.115000000000002</v>
      </c>
      <c r="F217" s="2" t="s">
        <v>650</v>
      </c>
      <c r="G217" s="2">
        <v>0.56000000000000005</v>
      </c>
      <c r="H217" s="2" t="s">
        <v>650</v>
      </c>
      <c r="I217" s="2" t="s">
        <v>650</v>
      </c>
      <c r="J217" s="2" t="s">
        <v>650</v>
      </c>
      <c r="K217" s="2" t="s">
        <v>650</v>
      </c>
      <c r="L217" s="2" t="s">
        <v>652</v>
      </c>
      <c r="M217" s="2">
        <v>19.504000000000001</v>
      </c>
      <c r="N217" s="2">
        <v>3.5720000000000001</v>
      </c>
      <c r="O217" s="2">
        <v>9.1869999999999994</v>
      </c>
      <c r="P217" s="2">
        <v>0</v>
      </c>
      <c r="Q217" s="2">
        <v>0</v>
      </c>
      <c r="R217" s="2">
        <v>0</v>
      </c>
      <c r="S217" s="2" t="s">
        <v>8</v>
      </c>
      <c r="T217" s="2" t="s">
        <v>650</v>
      </c>
      <c r="U217" s="2" t="s">
        <v>650</v>
      </c>
      <c r="V217" s="2" t="s">
        <v>650</v>
      </c>
      <c r="W217" s="2" t="s">
        <v>650</v>
      </c>
      <c r="X217" s="2" t="s">
        <v>650</v>
      </c>
      <c r="Y217" s="2" t="s">
        <v>650</v>
      </c>
      <c r="Z217" s="2" t="s">
        <v>650</v>
      </c>
      <c r="AA217" s="2" t="s">
        <v>650</v>
      </c>
      <c r="AB217" s="2" t="s">
        <v>650</v>
      </c>
      <c r="AC217" s="2" t="s">
        <v>650</v>
      </c>
      <c r="AD217" s="2">
        <v>4.3319999999999999</v>
      </c>
      <c r="AE217" s="2" t="s">
        <v>650</v>
      </c>
      <c r="AF217" s="2" t="s">
        <v>650</v>
      </c>
      <c r="AG217" s="2" t="s">
        <v>650</v>
      </c>
      <c r="AH217" s="2">
        <v>1.96</v>
      </c>
      <c r="AI217" s="2">
        <v>2.0430000000000001</v>
      </c>
      <c r="AM217" s="129">
        <f t="shared" si="9"/>
        <v>39.198</v>
      </c>
      <c r="AN217" s="129">
        <f t="shared" si="10"/>
        <v>32.347999999999999</v>
      </c>
      <c r="AO217" s="130">
        <f t="shared" si="11"/>
        <v>0.82524618602989941</v>
      </c>
    </row>
    <row r="218" spans="1:41" ht="15" customHeight="1" x14ac:dyDescent="0.25">
      <c r="A218" s="2" t="s">
        <v>353</v>
      </c>
      <c r="B218" s="2" t="s">
        <v>356</v>
      </c>
      <c r="C218" s="2">
        <v>2015</v>
      </c>
      <c r="D218" s="2">
        <v>21.802</v>
      </c>
      <c r="E218" s="2">
        <v>27.353000000000002</v>
      </c>
      <c r="F218" s="2" t="s">
        <v>650</v>
      </c>
      <c r="G218" s="2">
        <v>0.753</v>
      </c>
      <c r="H218" s="2" t="s">
        <v>650</v>
      </c>
      <c r="I218" s="2" t="s">
        <v>650</v>
      </c>
      <c r="J218" s="2" t="s">
        <v>650</v>
      </c>
      <c r="K218" s="2" t="s">
        <v>650</v>
      </c>
      <c r="L218" s="2" t="s">
        <v>652</v>
      </c>
      <c r="M218" s="2">
        <v>0</v>
      </c>
      <c r="N218" s="2">
        <v>0</v>
      </c>
      <c r="O218" s="2">
        <v>21.231999999999999</v>
      </c>
      <c r="P218" s="2">
        <v>0</v>
      </c>
      <c r="Q218" s="2">
        <v>0</v>
      </c>
      <c r="R218" s="2">
        <v>0</v>
      </c>
      <c r="S218" s="2" t="s">
        <v>8</v>
      </c>
      <c r="T218" s="2" t="s">
        <v>650</v>
      </c>
      <c r="U218" s="2" t="s">
        <v>650</v>
      </c>
      <c r="V218" s="2" t="s">
        <v>650</v>
      </c>
      <c r="W218" s="2" t="s">
        <v>650</v>
      </c>
      <c r="X218" s="2" t="s">
        <v>650</v>
      </c>
      <c r="Y218" s="2" t="s">
        <v>650</v>
      </c>
      <c r="Z218" s="2" t="s">
        <v>650</v>
      </c>
      <c r="AA218" s="2" t="s">
        <v>650</v>
      </c>
      <c r="AB218" s="2" t="s">
        <v>650</v>
      </c>
      <c r="AC218" s="2" t="s">
        <v>650</v>
      </c>
      <c r="AD218" s="2">
        <v>3.8519999999999999</v>
      </c>
      <c r="AE218" s="2" t="s">
        <v>650</v>
      </c>
      <c r="AF218" s="2" t="s">
        <v>650</v>
      </c>
      <c r="AG218" s="2" t="s">
        <v>650</v>
      </c>
      <c r="AH218" s="2">
        <v>1.516</v>
      </c>
      <c r="AI218" s="2">
        <v>1.5469999999999999</v>
      </c>
      <c r="AM218" s="129">
        <f t="shared" si="9"/>
        <v>27.384</v>
      </c>
      <c r="AN218" s="129">
        <f t="shared" si="10"/>
        <v>21.802</v>
      </c>
      <c r="AO218" s="130">
        <f t="shared" si="11"/>
        <v>0.79615834063686819</v>
      </c>
    </row>
    <row r="219" spans="1:41" ht="15" customHeight="1" x14ac:dyDescent="0.25">
      <c r="A219" s="2" t="s">
        <v>357</v>
      </c>
      <c r="B219" s="2" t="s">
        <v>358</v>
      </c>
      <c r="C219" s="2">
        <v>2015</v>
      </c>
      <c r="D219" s="2">
        <v>0.3</v>
      </c>
      <c r="E219" s="2">
        <v>0.4</v>
      </c>
      <c r="F219" s="2">
        <v>0</v>
      </c>
      <c r="G219" s="2">
        <v>0.4</v>
      </c>
      <c r="H219" s="2">
        <v>0</v>
      </c>
      <c r="I219" s="2">
        <v>0</v>
      </c>
      <c r="J219" s="2">
        <v>0</v>
      </c>
      <c r="K219" s="2">
        <v>0</v>
      </c>
      <c r="L219" s="2" t="s">
        <v>651</v>
      </c>
      <c r="M219" s="2">
        <v>0</v>
      </c>
      <c r="N219" s="2">
        <v>0</v>
      </c>
      <c r="O219" s="2">
        <v>0</v>
      </c>
      <c r="P219" s="2">
        <v>0</v>
      </c>
      <c r="Q219" s="2">
        <v>0</v>
      </c>
      <c r="R219" s="2">
        <v>0</v>
      </c>
      <c r="S219" s="2" t="s">
        <v>650</v>
      </c>
      <c r="T219" s="2" t="s">
        <v>650</v>
      </c>
      <c r="U219" s="2" t="s">
        <v>650</v>
      </c>
      <c r="V219" s="2" t="s">
        <v>650</v>
      </c>
      <c r="W219" s="2" t="s">
        <v>650</v>
      </c>
      <c r="X219" s="2" t="s">
        <v>650</v>
      </c>
      <c r="Y219" s="2" t="s">
        <v>650</v>
      </c>
      <c r="Z219" s="2" t="s">
        <v>650</v>
      </c>
      <c r="AA219" s="2">
        <v>0</v>
      </c>
      <c r="AB219" s="2" t="s">
        <v>650</v>
      </c>
      <c r="AC219" s="2" t="s">
        <v>650</v>
      </c>
      <c r="AD219" s="2" t="s">
        <v>650</v>
      </c>
      <c r="AE219" s="2" t="s">
        <v>650</v>
      </c>
      <c r="AF219" s="2" t="s">
        <v>650</v>
      </c>
      <c r="AG219" s="2" t="s">
        <v>650</v>
      </c>
      <c r="AH219" s="2" t="s">
        <v>650</v>
      </c>
      <c r="AI219" s="2" t="s">
        <v>650</v>
      </c>
      <c r="AM219" s="129">
        <f t="shared" si="9"/>
        <v>0.4</v>
      </c>
      <c r="AN219" s="129">
        <f t="shared" si="10"/>
        <v>0.3</v>
      </c>
      <c r="AO219" s="130">
        <f t="shared" si="11"/>
        <v>0.74999999999999989</v>
      </c>
    </row>
    <row r="220" spans="1:41" ht="15" customHeight="1" x14ac:dyDescent="0.25">
      <c r="A220" s="2" t="s">
        <v>359</v>
      </c>
      <c r="B220" s="2" t="s">
        <v>360</v>
      </c>
      <c r="C220" s="2">
        <v>2015</v>
      </c>
      <c r="D220" s="2">
        <v>1.9379999999999999</v>
      </c>
      <c r="E220" s="2">
        <v>2.3490000000000002</v>
      </c>
      <c r="F220" s="2" t="s">
        <v>650</v>
      </c>
      <c r="G220" s="2">
        <v>8.5000000000000006E-2</v>
      </c>
      <c r="H220" s="2" t="s">
        <v>650</v>
      </c>
      <c r="I220" s="2" t="s">
        <v>650</v>
      </c>
      <c r="J220" s="2" t="s">
        <v>650</v>
      </c>
      <c r="K220" s="2" t="s">
        <v>650</v>
      </c>
      <c r="L220" s="2" t="s">
        <v>651</v>
      </c>
      <c r="M220" s="2" t="s">
        <v>650</v>
      </c>
      <c r="N220" s="2" t="s">
        <v>650</v>
      </c>
      <c r="O220" s="2" t="s">
        <v>650</v>
      </c>
      <c r="P220" s="2" t="s">
        <v>650</v>
      </c>
      <c r="Q220" s="2" t="s">
        <v>650</v>
      </c>
      <c r="R220" s="2" t="s">
        <v>650</v>
      </c>
      <c r="S220" s="2" t="s">
        <v>8</v>
      </c>
      <c r="T220" s="2">
        <v>2.2639999999999998</v>
      </c>
      <c r="U220" s="2" t="s">
        <v>650</v>
      </c>
      <c r="V220" s="2" t="s">
        <v>650</v>
      </c>
      <c r="W220" s="2" t="s">
        <v>650</v>
      </c>
      <c r="X220" s="2" t="s">
        <v>650</v>
      </c>
      <c r="Y220" s="2" t="s">
        <v>650</v>
      </c>
      <c r="Z220" s="2" t="s">
        <v>650</v>
      </c>
      <c r="AA220" s="2" t="s">
        <v>650</v>
      </c>
      <c r="AB220" s="2" t="s">
        <v>650</v>
      </c>
      <c r="AC220" s="2" t="s">
        <v>650</v>
      </c>
      <c r="AD220" s="2" t="s">
        <v>650</v>
      </c>
      <c r="AE220" s="2" t="s">
        <v>650</v>
      </c>
      <c r="AF220" s="2" t="s">
        <v>650</v>
      </c>
      <c r="AG220" s="2" t="s">
        <v>650</v>
      </c>
      <c r="AH220" s="2" t="s">
        <v>650</v>
      </c>
      <c r="AI220" s="2" t="s">
        <v>650</v>
      </c>
      <c r="AM220" s="129">
        <f t="shared" si="9"/>
        <v>2.3489999999999998</v>
      </c>
      <c r="AN220" s="129">
        <f t="shared" si="10"/>
        <v>1.9379999999999999</v>
      </c>
      <c r="AO220" s="130">
        <f t="shared" si="11"/>
        <v>0.82503192848020446</v>
      </c>
    </row>
    <row r="221" spans="1:41" ht="15" customHeight="1" x14ac:dyDescent="0.25">
      <c r="A221" s="2" t="s">
        <v>359</v>
      </c>
      <c r="B221" s="2" t="s">
        <v>361</v>
      </c>
      <c r="C221" s="2">
        <v>2015</v>
      </c>
      <c r="D221" s="2">
        <v>11.68</v>
      </c>
      <c r="E221" s="2">
        <v>12.91</v>
      </c>
      <c r="F221" s="2" t="s">
        <v>650</v>
      </c>
      <c r="G221" s="2">
        <v>0.71</v>
      </c>
      <c r="H221" s="2" t="s">
        <v>650</v>
      </c>
      <c r="I221" s="2" t="s">
        <v>650</v>
      </c>
      <c r="J221" s="2" t="s">
        <v>650</v>
      </c>
      <c r="K221" s="2" t="s">
        <v>650</v>
      </c>
      <c r="L221" s="2" t="s">
        <v>651</v>
      </c>
      <c r="M221" s="2" t="s">
        <v>650</v>
      </c>
      <c r="N221" s="2" t="s">
        <v>650</v>
      </c>
      <c r="O221" s="2">
        <v>12.2</v>
      </c>
      <c r="P221" s="2" t="s">
        <v>650</v>
      </c>
      <c r="Q221" s="2" t="s">
        <v>650</v>
      </c>
      <c r="R221" s="2" t="s">
        <v>650</v>
      </c>
      <c r="S221" s="2" t="s">
        <v>8</v>
      </c>
      <c r="T221" s="2" t="s">
        <v>650</v>
      </c>
      <c r="U221" s="2" t="s">
        <v>650</v>
      </c>
      <c r="V221" s="2" t="s">
        <v>650</v>
      </c>
      <c r="W221" s="2" t="s">
        <v>650</v>
      </c>
      <c r="X221" s="2" t="s">
        <v>650</v>
      </c>
      <c r="Y221" s="2" t="s">
        <v>650</v>
      </c>
      <c r="Z221" s="2" t="s">
        <v>650</v>
      </c>
      <c r="AA221" s="2" t="s">
        <v>650</v>
      </c>
      <c r="AB221" s="2" t="s">
        <v>650</v>
      </c>
      <c r="AC221" s="2" t="s">
        <v>650</v>
      </c>
      <c r="AD221" s="2" t="s">
        <v>650</v>
      </c>
      <c r="AE221" s="2" t="s">
        <v>650</v>
      </c>
      <c r="AF221" s="2" t="s">
        <v>650</v>
      </c>
      <c r="AG221" s="2" t="s">
        <v>650</v>
      </c>
      <c r="AH221" s="2" t="s">
        <v>650</v>
      </c>
      <c r="AI221" s="2" t="s">
        <v>650</v>
      </c>
      <c r="AM221" s="129">
        <f t="shared" si="9"/>
        <v>12.91</v>
      </c>
      <c r="AN221" s="129">
        <f t="shared" si="10"/>
        <v>11.68</v>
      </c>
      <c r="AO221" s="130">
        <f t="shared" si="11"/>
        <v>0.9047250193648334</v>
      </c>
    </row>
    <row r="222" spans="1:41" ht="15" customHeight="1" x14ac:dyDescent="0.25">
      <c r="A222" s="2" t="s">
        <v>359</v>
      </c>
      <c r="B222" s="2" t="s">
        <v>362</v>
      </c>
      <c r="C222" s="2">
        <v>2015</v>
      </c>
      <c r="D222" s="2">
        <v>41.3</v>
      </c>
      <c r="E222" s="2">
        <v>44.87</v>
      </c>
      <c r="F222" s="2" t="s">
        <v>650</v>
      </c>
      <c r="G222" s="2">
        <v>0.17</v>
      </c>
      <c r="H222" s="2" t="s">
        <v>650</v>
      </c>
      <c r="I222" s="2" t="s">
        <v>650</v>
      </c>
      <c r="J222" s="2" t="s">
        <v>650</v>
      </c>
      <c r="K222" s="2" t="s">
        <v>650</v>
      </c>
      <c r="L222" s="2" t="s">
        <v>651</v>
      </c>
      <c r="M222" s="2">
        <v>36.700000000000003</v>
      </c>
      <c r="N222" s="2" t="s">
        <v>650</v>
      </c>
      <c r="O222" s="2" t="s">
        <v>650</v>
      </c>
      <c r="P222" s="2" t="s">
        <v>650</v>
      </c>
      <c r="Q222" s="2" t="s">
        <v>650</v>
      </c>
      <c r="R222" s="2" t="s">
        <v>650</v>
      </c>
      <c r="S222" s="2" t="s">
        <v>8</v>
      </c>
      <c r="T222" s="2" t="s">
        <v>650</v>
      </c>
      <c r="U222" s="2" t="s">
        <v>650</v>
      </c>
      <c r="V222" s="2" t="s">
        <v>650</v>
      </c>
      <c r="W222" s="2" t="s">
        <v>650</v>
      </c>
      <c r="X222" s="2" t="s">
        <v>650</v>
      </c>
      <c r="Y222" s="2" t="s">
        <v>650</v>
      </c>
      <c r="Z222" s="2" t="s">
        <v>650</v>
      </c>
      <c r="AA222" s="2" t="s">
        <v>650</v>
      </c>
      <c r="AB222" s="2" t="s">
        <v>650</v>
      </c>
      <c r="AC222" s="2" t="s">
        <v>650</v>
      </c>
      <c r="AD222" s="2">
        <v>8</v>
      </c>
      <c r="AE222" s="2" t="s">
        <v>650</v>
      </c>
      <c r="AF222" s="2" t="s">
        <v>650</v>
      </c>
      <c r="AG222" s="2" t="s">
        <v>650</v>
      </c>
      <c r="AH222" s="2" t="s">
        <v>650</v>
      </c>
      <c r="AI222" s="2" t="s">
        <v>650</v>
      </c>
      <c r="AM222" s="129">
        <f t="shared" si="9"/>
        <v>44.870000000000005</v>
      </c>
      <c r="AN222" s="129">
        <f t="shared" si="10"/>
        <v>41.3</v>
      </c>
      <c r="AO222" s="130">
        <f t="shared" si="11"/>
        <v>0.92043681747269879</v>
      </c>
    </row>
    <row r="223" spans="1:41" ht="15" customHeight="1" x14ac:dyDescent="0.25">
      <c r="A223" s="2" t="s">
        <v>363</v>
      </c>
      <c r="B223" s="2" t="s">
        <v>364</v>
      </c>
      <c r="C223" s="2">
        <v>2015</v>
      </c>
      <c r="D223" s="2">
        <v>46.823</v>
      </c>
      <c r="E223" s="2">
        <v>54.86</v>
      </c>
      <c r="F223" s="2" t="s">
        <v>650</v>
      </c>
      <c r="G223" s="2" t="s">
        <v>650</v>
      </c>
      <c r="H223" s="2" t="s">
        <v>650</v>
      </c>
      <c r="I223" s="2" t="s">
        <v>650</v>
      </c>
      <c r="J223" s="2" t="s">
        <v>650</v>
      </c>
      <c r="K223" s="2">
        <v>2.13</v>
      </c>
      <c r="L223" s="2" t="s">
        <v>651</v>
      </c>
      <c r="M223" s="2">
        <v>47.86</v>
      </c>
      <c r="N223" s="2" t="s">
        <v>650</v>
      </c>
      <c r="O223" s="2" t="s">
        <v>650</v>
      </c>
      <c r="P223" s="2" t="s">
        <v>650</v>
      </c>
      <c r="Q223" s="2" t="s">
        <v>650</v>
      </c>
      <c r="R223" s="2" t="s">
        <v>650</v>
      </c>
      <c r="S223" s="2" t="s">
        <v>650</v>
      </c>
      <c r="T223" s="2">
        <v>4.12</v>
      </c>
      <c r="U223" s="2" t="s">
        <v>650</v>
      </c>
      <c r="V223" s="2" t="s">
        <v>650</v>
      </c>
      <c r="W223" s="2" t="s">
        <v>650</v>
      </c>
      <c r="X223" s="2" t="s">
        <v>650</v>
      </c>
      <c r="Y223" s="2" t="s">
        <v>650</v>
      </c>
      <c r="Z223" s="2" t="s">
        <v>650</v>
      </c>
      <c r="AA223" s="2" t="s">
        <v>650</v>
      </c>
      <c r="AB223" s="2" t="s">
        <v>650</v>
      </c>
      <c r="AC223" s="2" t="s">
        <v>650</v>
      </c>
      <c r="AD223" s="2" t="s">
        <v>650</v>
      </c>
      <c r="AE223" s="2" t="s">
        <v>650</v>
      </c>
      <c r="AF223" s="2" t="s">
        <v>650</v>
      </c>
      <c r="AG223" s="2" t="s">
        <v>650</v>
      </c>
      <c r="AH223" s="2">
        <v>0.75</v>
      </c>
      <c r="AI223" s="2">
        <v>0.76</v>
      </c>
      <c r="AM223" s="129">
        <f t="shared" si="9"/>
        <v>54.87</v>
      </c>
      <c r="AN223" s="129">
        <f t="shared" si="10"/>
        <v>46.823</v>
      </c>
      <c r="AO223" s="130">
        <f t="shared" si="11"/>
        <v>0.85334426827045751</v>
      </c>
    </row>
    <row r="224" spans="1:41" ht="15" customHeight="1" x14ac:dyDescent="0.25">
      <c r="A224" s="2" t="s">
        <v>365</v>
      </c>
      <c r="B224" s="2" t="s">
        <v>366</v>
      </c>
      <c r="C224" s="2">
        <v>2015</v>
      </c>
      <c r="D224" s="2">
        <v>74.3</v>
      </c>
      <c r="E224" s="2">
        <v>79.2</v>
      </c>
      <c r="F224" s="2" t="s">
        <v>650</v>
      </c>
      <c r="G224" s="2">
        <v>0.6</v>
      </c>
      <c r="H224" s="2">
        <v>0.3</v>
      </c>
      <c r="I224" s="2" t="s">
        <v>650</v>
      </c>
      <c r="J224" s="2" t="s">
        <v>650</v>
      </c>
      <c r="K224" s="2" t="s">
        <v>650</v>
      </c>
      <c r="L224" s="2" t="s">
        <v>651</v>
      </c>
      <c r="M224" s="2" t="s">
        <v>650</v>
      </c>
      <c r="N224" s="2">
        <v>21.4</v>
      </c>
      <c r="O224" s="2">
        <v>15</v>
      </c>
      <c r="P224" s="2">
        <v>6.4</v>
      </c>
      <c r="Q224" s="2" t="s">
        <v>650</v>
      </c>
      <c r="R224" s="2" t="s">
        <v>650</v>
      </c>
      <c r="S224" s="2" t="s">
        <v>8</v>
      </c>
      <c r="T224" s="2">
        <v>13.4</v>
      </c>
      <c r="U224" s="2" t="s">
        <v>650</v>
      </c>
      <c r="V224" s="2" t="s">
        <v>650</v>
      </c>
      <c r="W224" s="2" t="s">
        <v>650</v>
      </c>
      <c r="X224" s="2" t="s">
        <v>650</v>
      </c>
      <c r="Y224" s="2">
        <v>10.7</v>
      </c>
      <c r="Z224" s="2" t="s">
        <v>650</v>
      </c>
      <c r="AA224" s="2" t="s">
        <v>650</v>
      </c>
      <c r="AB224" s="2" t="s">
        <v>650</v>
      </c>
      <c r="AC224" s="2" t="s">
        <v>650</v>
      </c>
      <c r="AD224" s="2">
        <v>7.3</v>
      </c>
      <c r="AE224" s="2">
        <v>4.0999999999999996</v>
      </c>
      <c r="AF224" s="2" t="s">
        <v>653</v>
      </c>
      <c r="AG224" s="2">
        <v>1.8</v>
      </c>
      <c r="AH224" s="2">
        <v>0</v>
      </c>
      <c r="AI224" s="2">
        <v>0</v>
      </c>
      <c r="AM224" s="129">
        <f t="shared" si="9"/>
        <v>79.199999999999989</v>
      </c>
      <c r="AN224" s="129">
        <f t="shared" si="10"/>
        <v>74.3</v>
      </c>
      <c r="AO224" s="130">
        <f t="shared" si="11"/>
        <v>0.93813131313131326</v>
      </c>
    </row>
    <row r="225" spans="1:41" ht="15" customHeight="1" x14ac:dyDescent="0.25">
      <c r="A225" s="2" t="s">
        <v>367</v>
      </c>
      <c r="B225" s="2" t="s">
        <v>368</v>
      </c>
      <c r="C225" s="2">
        <v>2015</v>
      </c>
      <c r="D225" s="2" t="s">
        <v>650</v>
      </c>
      <c r="E225" s="2">
        <v>0.53200000000000003</v>
      </c>
      <c r="F225" s="2" t="s">
        <v>650</v>
      </c>
      <c r="G225" s="2">
        <v>0.53200000000000003</v>
      </c>
      <c r="H225" s="2" t="s">
        <v>650</v>
      </c>
      <c r="I225" s="2" t="s">
        <v>650</v>
      </c>
      <c r="J225" s="2" t="s">
        <v>650</v>
      </c>
      <c r="K225" s="2" t="s">
        <v>650</v>
      </c>
      <c r="L225" s="2" t="s">
        <v>651</v>
      </c>
      <c r="M225" s="2" t="s">
        <v>650</v>
      </c>
      <c r="N225" s="2" t="s">
        <v>650</v>
      </c>
      <c r="O225" s="2" t="s">
        <v>650</v>
      </c>
      <c r="P225" s="2" t="s">
        <v>650</v>
      </c>
      <c r="Q225" s="2" t="s">
        <v>650</v>
      </c>
      <c r="R225" s="2" t="s">
        <v>650</v>
      </c>
      <c r="S225" s="2" t="s">
        <v>650</v>
      </c>
      <c r="T225" s="2" t="s">
        <v>650</v>
      </c>
      <c r="U225" s="2" t="s">
        <v>650</v>
      </c>
      <c r="V225" s="2" t="s">
        <v>650</v>
      </c>
      <c r="W225" s="2" t="s">
        <v>650</v>
      </c>
      <c r="X225" s="2" t="s">
        <v>650</v>
      </c>
      <c r="Y225" s="2" t="s">
        <v>650</v>
      </c>
      <c r="Z225" s="2" t="s">
        <v>650</v>
      </c>
      <c r="AA225" s="2" t="s">
        <v>650</v>
      </c>
      <c r="AB225" s="2" t="s">
        <v>650</v>
      </c>
      <c r="AC225" s="2" t="s">
        <v>650</v>
      </c>
      <c r="AD225" s="2" t="s">
        <v>650</v>
      </c>
      <c r="AE225" s="2" t="s">
        <v>650</v>
      </c>
      <c r="AF225" s="2" t="s">
        <v>650</v>
      </c>
      <c r="AG225" s="2" t="s">
        <v>650</v>
      </c>
      <c r="AH225" s="2" t="s">
        <v>650</v>
      </c>
      <c r="AI225" s="2" t="s">
        <v>650</v>
      </c>
      <c r="AM225" s="129">
        <f t="shared" si="9"/>
        <v>0.53200000000000003</v>
      </c>
      <c r="AN225" s="129">
        <f t="shared" si="10"/>
        <v>0</v>
      </c>
      <c r="AO225" s="130">
        <f t="shared" si="11"/>
        <v>0</v>
      </c>
    </row>
    <row r="226" spans="1:41"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c r="W226" s="2" t="s">
        <v>651</v>
      </c>
      <c r="X226" s="2" t="s">
        <v>651</v>
      </c>
      <c r="Y226" s="2" t="s">
        <v>651</v>
      </c>
      <c r="Z226" s="2" t="s">
        <v>651</v>
      </c>
      <c r="AA226" s="2" t="s">
        <v>651</v>
      </c>
      <c r="AB226" s="2" t="s">
        <v>651</v>
      </c>
      <c r="AC226" s="2" t="s">
        <v>651</v>
      </c>
      <c r="AD226" s="2" t="s">
        <v>651</v>
      </c>
      <c r="AE226" s="2" t="s">
        <v>651</v>
      </c>
      <c r="AF226" s="2" t="s">
        <v>651</v>
      </c>
      <c r="AG226" s="2" t="s">
        <v>651</v>
      </c>
      <c r="AH226" s="2" t="s">
        <v>651</v>
      </c>
      <c r="AI226" s="2" t="s">
        <v>651</v>
      </c>
      <c r="AM226" s="129">
        <f t="shared" si="9"/>
        <v>0</v>
      </c>
      <c r="AN226" s="129">
        <f t="shared" si="10"/>
        <v>0</v>
      </c>
      <c r="AO226" s="130" t="str">
        <f t="shared" si="11"/>
        <v/>
      </c>
    </row>
    <row r="227" spans="1:41" ht="15" customHeight="1" x14ac:dyDescent="0.25">
      <c r="A227" s="2" t="s">
        <v>371</v>
      </c>
      <c r="B227" s="2" t="s">
        <v>372</v>
      </c>
      <c r="C227" s="2">
        <v>2015</v>
      </c>
      <c r="D227" s="2">
        <v>34.567</v>
      </c>
      <c r="E227" s="2">
        <v>36.996000000000002</v>
      </c>
      <c r="F227" s="2">
        <v>0</v>
      </c>
      <c r="G227" s="2">
        <v>0.1</v>
      </c>
      <c r="H227" s="2">
        <v>0</v>
      </c>
      <c r="I227" s="2">
        <v>0</v>
      </c>
      <c r="J227" s="2">
        <v>0</v>
      </c>
      <c r="K227" s="2">
        <v>0</v>
      </c>
      <c r="L227" s="2" t="s">
        <v>651</v>
      </c>
      <c r="M227" s="2">
        <v>4.3040000000000003</v>
      </c>
      <c r="N227" s="2">
        <v>11.948</v>
      </c>
      <c r="O227" s="2">
        <v>12.11</v>
      </c>
      <c r="P227" s="2">
        <v>0</v>
      </c>
      <c r="Q227" s="2">
        <v>0</v>
      </c>
      <c r="R227" s="2">
        <v>0</v>
      </c>
      <c r="S227" s="2" t="s">
        <v>8</v>
      </c>
      <c r="T227" s="2">
        <v>1.6870000000000001</v>
      </c>
      <c r="U227" s="2" t="s">
        <v>651</v>
      </c>
      <c r="V227" s="2" t="s">
        <v>651</v>
      </c>
      <c r="W227" s="2" t="s">
        <v>651</v>
      </c>
      <c r="X227" s="2" t="s">
        <v>651</v>
      </c>
      <c r="Y227" s="2" t="s">
        <v>651</v>
      </c>
      <c r="Z227" s="2" t="s">
        <v>651</v>
      </c>
      <c r="AA227" s="2" t="s">
        <v>650</v>
      </c>
      <c r="AB227" s="2" t="s">
        <v>650</v>
      </c>
      <c r="AC227" s="2" t="s">
        <v>650</v>
      </c>
      <c r="AD227" s="2">
        <v>6.8470000000000004</v>
      </c>
      <c r="AE227" s="2" t="s">
        <v>650</v>
      </c>
      <c r="AF227" s="2" t="s">
        <v>650</v>
      </c>
      <c r="AG227" s="2" t="s">
        <v>650</v>
      </c>
      <c r="AH227" s="2" t="s">
        <v>650</v>
      </c>
      <c r="AI227" s="2" t="s">
        <v>650</v>
      </c>
      <c r="AM227" s="129">
        <f t="shared" si="9"/>
        <v>36.996000000000002</v>
      </c>
      <c r="AN227" s="129">
        <f t="shared" si="10"/>
        <v>34.567</v>
      </c>
      <c r="AO227" s="130">
        <f t="shared" si="11"/>
        <v>0.93434425343280347</v>
      </c>
    </row>
    <row r="228" spans="1:41" ht="15" customHeight="1" x14ac:dyDescent="0.25">
      <c r="A228" s="2" t="s">
        <v>373</v>
      </c>
      <c r="B228" s="2" t="s">
        <v>374</v>
      </c>
      <c r="C228" s="2">
        <v>2015</v>
      </c>
      <c r="D228" s="2">
        <v>7.1070000000000002</v>
      </c>
      <c r="E228" s="2">
        <v>7.1189999999999998</v>
      </c>
      <c r="F228" s="2" t="s">
        <v>650</v>
      </c>
      <c r="G228" s="2">
        <v>2.9000000000000001E-2</v>
      </c>
      <c r="H228" s="2" t="s">
        <v>650</v>
      </c>
      <c r="I228" s="2" t="s">
        <v>650</v>
      </c>
      <c r="J228" s="2" t="s">
        <v>650</v>
      </c>
      <c r="K228" s="2" t="s">
        <v>650</v>
      </c>
      <c r="L228" s="2" t="s">
        <v>651</v>
      </c>
      <c r="M228" s="2" t="s">
        <v>650</v>
      </c>
      <c r="N228" s="2" t="s">
        <v>650</v>
      </c>
      <c r="O228" s="2" t="s">
        <v>650</v>
      </c>
      <c r="P228" s="2" t="s">
        <v>650</v>
      </c>
      <c r="Q228" s="2" t="s">
        <v>650</v>
      </c>
      <c r="R228" s="2" t="s">
        <v>650</v>
      </c>
      <c r="S228" s="2" t="s">
        <v>650</v>
      </c>
      <c r="T228" s="2">
        <v>7</v>
      </c>
      <c r="U228" s="2" t="s">
        <v>650</v>
      </c>
      <c r="V228" s="2" t="s">
        <v>650</v>
      </c>
      <c r="W228" s="2" t="s">
        <v>650</v>
      </c>
      <c r="X228" s="2" t="s">
        <v>650</v>
      </c>
      <c r="Y228" s="2" t="s">
        <v>650</v>
      </c>
      <c r="Z228" s="2" t="s">
        <v>650</v>
      </c>
      <c r="AA228" s="2" t="s">
        <v>650</v>
      </c>
      <c r="AB228" s="2" t="s">
        <v>650</v>
      </c>
      <c r="AC228" s="2" t="s">
        <v>650</v>
      </c>
      <c r="AD228" s="2" t="s">
        <v>650</v>
      </c>
      <c r="AE228" s="2" t="s">
        <v>650</v>
      </c>
      <c r="AF228" s="2" t="s">
        <v>650</v>
      </c>
      <c r="AG228" s="2" t="s">
        <v>650</v>
      </c>
      <c r="AH228" s="2">
        <v>0.09</v>
      </c>
      <c r="AI228" s="2">
        <v>0.09</v>
      </c>
      <c r="AM228" s="129">
        <f t="shared" si="9"/>
        <v>7.1189999999999998</v>
      </c>
      <c r="AN228" s="129">
        <f t="shared" si="10"/>
        <v>7.1070000000000002</v>
      </c>
      <c r="AO228" s="130">
        <f t="shared" si="11"/>
        <v>0.99831436999578593</v>
      </c>
    </row>
    <row r="229" spans="1:41" ht="15" customHeight="1" x14ac:dyDescent="0.25">
      <c r="A229" s="2" t="s">
        <v>373</v>
      </c>
      <c r="B229" s="2" t="s">
        <v>375</v>
      </c>
      <c r="C229" s="2">
        <v>2015</v>
      </c>
      <c r="D229" s="2">
        <v>2</v>
      </c>
      <c r="E229" s="2">
        <v>2</v>
      </c>
      <c r="F229" s="2" t="s">
        <v>650</v>
      </c>
      <c r="G229" s="2">
        <v>1.81</v>
      </c>
      <c r="H229" s="2" t="s">
        <v>650</v>
      </c>
      <c r="I229" s="2" t="s">
        <v>650</v>
      </c>
      <c r="J229" s="2" t="s">
        <v>650</v>
      </c>
      <c r="K229" s="2">
        <v>0.19</v>
      </c>
      <c r="L229" s="2" t="s">
        <v>654</v>
      </c>
      <c r="M229" s="2" t="s">
        <v>650</v>
      </c>
      <c r="N229" s="2" t="s">
        <v>650</v>
      </c>
      <c r="O229" s="2" t="s">
        <v>650</v>
      </c>
      <c r="P229" s="2" t="s">
        <v>650</v>
      </c>
      <c r="Q229" s="2" t="s">
        <v>650</v>
      </c>
      <c r="R229" s="2" t="s">
        <v>650</v>
      </c>
      <c r="S229" s="2" t="s">
        <v>650</v>
      </c>
      <c r="T229" s="2" t="s">
        <v>650</v>
      </c>
      <c r="U229" s="2" t="s">
        <v>650</v>
      </c>
      <c r="V229" s="2" t="s">
        <v>650</v>
      </c>
      <c r="W229" s="2" t="s">
        <v>650</v>
      </c>
      <c r="X229" s="2" t="s">
        <v>650</v>
      </c>
      <c r="Y229" s="2">
        <v>0</v>
      </c>
      <c r="Z229" s="2" t="s">
        <v>650</v>
      </c>
      <c r="AA229" s="2" t="s">
        <v>650</v>
      </c>
      <c r="AB229" s="2" t="s">
        <v>650</v>
      </c>
      <c r="AC229" s="2" t="s">
        <v>650</v>
      </c>
      <c r="AD229" s="2" t="s">
        <v>650</v>
      </c>
      <c r="AE229" s="2" t="s">
        <v>650</v>
      </c>
      <c r="AF229" s="2" t="s">
        <v>650</v>
      </c>
      <c r="AG229" s="2" t="s">
        <v>650</v>
      </c>
      <c r="AH229" s="2" t="s">
        <v>650</v>
      </c>
      <c r="AI229" s="2" t="s">
        <v>650</v>
      </c>
      <c r="AM229" s="129">
        <f t="shared" si="9"/>
        <v>2</v>
      </c>
      <c r="AN229" s="129">
        <f t="shared" si="10"/>
        <v>2</v>
      </c>
      <c r="AO229" s="130">
        <f t="shared" si="11"/>
        <v>1</v>
      </c>
    </row>
    <row r="230" spans="1:41" ht="15" customHeight="1" x14ac:dyDescent="0.25">
      <c r="A230" s="2" t="s">
        <v>373</v>
      </c>
      <c r="B230" s="2" t="s">
        <v>376</v>
      </c>
      <c r="C230" s="2">
        <v>2015</v>
      </c>
      <c r="D230" s="2" t="s">
        <v>650</v>
      </c>
      <c r="E230" s="2" t="s">
        <v>650</v>
      </c>
      <c r="F230" s="2" t="s">
        <v>650</v>
      </c>
      <c r="G230" s="2" t="s">
        <v>650</v>
      </c>
      <c r="H230" s="2" t="s">
        <v>650</v>
      </c>
      <c r="I230" s="2" t="s">
        <v>650</v>
      </c>
      <c r="J230" s="2" t="s">
        <v>650</v>
      </c>
      <c r="K230" s="2" t="s">
        <v>650</v>
      </c>
      <c r="L230" s="2" t="s">
        <v>651</v>
      </c>
      <c r="M230" s="2" t="s">
        <v>650</v>
      </c>
      <c r="N230" s="2" t="s">
        <v>650</v>
      </c>
      <c r="O230" s="2" t="s">
        <v>650</v>
      </c>
      <c r="P230" s="2" t="s">
        <v>650</v>
      </c>
      <c r="Q230" s="2" t="s">
        <v>650</v>
      </c>
      <c r="R230" s="2" t="s">
        <v>650</v>
      </c>
      <c r="S230" s="2" t="s">
        <v>650</v>
      </c>
      <c r="T230" s="2" t="s">
        <v>650</v>
      </c>
      <c r="U230" s="2" t="s">
        <v>650</v>
      </c>
      <c r="V230" s="2" t="s">
        <v>650</v>
      </c>
      <c r="W230" s="2" t="s">
        <v>650</v>
      </c>
      <c r="X230" s="2" t="s">
        <v>650</v>
      </c>
      <c r="Y230" s="2" t="s">
        <v>650</v>
      </c>
      <c r="Z230" s="2" t="s">
        <v>650</v>
      </c>
      <c r="AA230" s="2" t="s">
        <v>650</v>
      </c>
      <c r="AB230" s="2" t="s">
        <v>650</v>
      </c>
      <c r="AC230" s="2" t="s">
        <v>650</v>
      </c>
      <c r="AD230" s="2" t="s">
        <v>650</v>
      </c>
      <c r="AE230" s="2" t="s">
        <v>650</v>
      </c>
      <c r="AF230" s="2" t="s">
        <v>650</v>
      </c>
      <c r="AG230" s="2" t="s">
        <v>650</v>
      </c>
      <c r="AH230" s="2" t="s">
        <v>650</v>
      </c>
      <c r="AI230" s="2" t="s">
        <v>650</v>
      </c>
      <c r="AM230" s="129">
        <f t="shared" si="9"/>
        <v>0</v>
      </c>
      <c r="AN230" s="129">
        <f t="shared" si="10"/>
        <v>0</v>
      </c>
      <c r="AO230" s="130" t="str">
        <f t="shared" si="11"/>
        <v/>
      </c>
    </row>
    <row r="231" spans="1:41" ht="15" customHeight="1" x14ac:dyDescent="0.25">
      <c r="A231" s="2" t="s">
        <v>373</v>
      </c>
      <c r="B231" s="2" t="s">
        <v>377</v>
      </c>
      <c r="C231" s="2">
        <v>2015</v>
      </c>
      <c r="D231" s="2">
        <v>2.1859999999999999</v>
      </c>
      <c r="E231" s="2">
        <v>2.1859999999999999</v>
      </c>
      <c r="F231" s="2" t="s">
        <v>650</v>
      </c>
      <c r="G231" s="2">
        <v>0.08</v>
      </c>
      <c r="H231" s="2" t="s">
        <v>650</v>
      </c>
      <c r="I231" s="2" t="s">
        <v>650</v>
      </c>
      <c r="J231" s="2" t="s">
        <v>650</v>
      </c>
      <c r="K231" s="2" t="s">
        <v>650</v>
      </c>
      <c r="L231" s="2" t="s">
        <v>651</v>
      </c>
      <c r="M231" s="2" t="s">
        <v>650</v>
      </c>
      <c r="N231" s="2" t="s">
        <v>650</v>
      </c>
      <c r="O231" s="2" t="s">
        <v>650</v>
      </c>
      <c r="P231" s="2" t="s">
        <v>650</v>
      </c>
      <c r="Q231" s="2" t="s">
        <v>650</v>
      </c>
      <c r="R231" s="2" t="s">
        <v>650</v>
      </c>
      <c r="S231" s="2" t="s">
        <v>650</v>
      </c>
      <c r="T231" s="2">
        <v>1.917</v>
      </c>
      <c r="U231" s="2" t="s">
        <v>650</v>
      </c>
      <c r="V231" s="2" t="s">
        <v>650</v>
      </c>
      <c r="W231" s="2" t="s">
        <v>650</v>
      </c>
      <c r="X231" s="2" t="s">
        <v>650</v>
      </c>
      <c r="Y231" s="2" t="s">
        <v>650</v>
      </c>
      <c r="Z231" s="2" t="s">
        <v>650</v>
      </c>
      <c r="AA231" s="2" t="s">
        <v>650</v>
      </c>
      <c r="AB231" s="2" t="s">
        <v>650</v>
      </c>
      <c r="AC231" s="2" t="s">
        <v>650</v>
      </c>
      <c r="AD231" s="2" t="s">
        <v>650</v>
      </c>
      <c r="AE231" s="2" t="s">
        <v>650</v>
      </c>
      <c r="AF231" s="2" t="s">
        <v>650</v>
      </c>
      <c r="AG231" s="2" t="s">
        <v>650</v>
      </c>
      <c r="AH231" s="2">
        <v>0.189</v>
      </c>
      <c r="AI231" s="2">
        <v>0.189</v>
      </c>
      <c r="AM231" s="129">
        <f t="shared" si="9"/>
        <v>2.1859999999999999</v>
      </c>
      <c r="AN231" s="129">
        <f t="shared" si="10"/>
        <v>2.1859999999999999</v>
      </c>
      <c r="AO231" s="130">
        <f t="shared" si="11"/>
        <v>1</v>
      </c>
    </row>
    <row r="232" spans="1:41"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c r="W232" s="2" t="s">
        <v>651</v>
      </c>
      <c r="X232" s="2" t="s">
        <v>651</v>
      </c>
      <c r="Y232" s="2" t="s">
        <v>651</v>
      </c>
      <c r="Z232" s="2" t="s">
        <v>651</v>
      </c>
      <c r="AA232" s="2" t="s">
        <v>651</v>
      </c>
      <c r="AB232" s="2" t="s">
        <v>651</v>
      </c>
      <c r="AC232" s="2" t="s">
        <v>651</v>
      </c>
      <c r="AD232" s="2" t="s">
        <v>651</v>
      </c>
      <c r="AE232" s="2" t="s">
        <v>651</v>
      </c>
      <c r="AF232" s="2" t="s">
        <v>651</v>
      </c>
      <c r="AG232" s="2" t="s">
        <v>651</v>
      </c>
      <c r="AH232" s="2" t="s">
        <v>651</v>
      </c>
      <c r="AI232" s="2" t="s">
        <v>651</v>
      </c>
      <c r="AM232" s="129">
        <f t="shared" si="9"/>
        <v>0</v>
      </c>
      <c r="AN232" s="129">
        <f t="shared" si="10"/>
        <v>0</v>
      </c>
      <c r="AO232" s="130" t="str">
        <f t="shared" si="11"/>
        <v/>
      </c>
    </row>
    <row r="233" spans="1:41"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c r="W233" s="2" t="s">
        <v>651</v>
      </c>
      <c r="X233" s="2" t="s">
        <v>651</v>
      </c>
      <c r="Y233" s="2" t="s">
        <v>651</v>
      </c>
      <c r="Z233" s="2" t="s">
        <v>651</v>
      </c>
      <c r="AA233" s="2" t="s">
        <v>651</v>
      </c>
      <c r="AB233" s="2" t="s">
        <v>651</v>
      </c>
      <c r="AC233" s="2" t="s">
        <v>651</v>
      </c>
      <c r="AD233" s="2" t="s">
        <v>651</v>
      </c>
      <c r="AE233" s="2" t="s">
        <v>651</v>
      </c>
      <c r="AF233" s="2" t="s">
        <v>651</v>
      </c>
      <c r="AG233" s="2" t="s">
        <v>651</v>
      </c>
      <c r="AH233" s="2" t="s">
        <v>651</v>
      </c>
      <c r="AI233" s="2" t="s">
        <v>651</v>
      </c>
      <c r="AM233" s="129">
        <f t="shared" si="9"/>
        <v>0</v>
      </c>
      <c r="AN233" s="129">
        <f t="shared" si="10"/>
        <v>0</v>
      </c>
      <c r="AO233" s="130" t="str">
        <f t="shared" si="11"/>
        <v/>
      </c>
    </row>
    <row r="234" spans="1:41" ht="15" customHeight="1" x14ac:dyDescent="0.25">
      <c r="A234" s="2" t="s">
        <v>382</v>
      </c>
      <c r="B234" s="2" t="s">
        <v>383</v>
      </c>
      <c r="C234" s="2">
        <v>2015</v>
      </c>
      <c r="D234" s="2">
        <v>44.055</v>
      </c>
      <c r="E234" s="2">
        <v>48.692999999999998</v>
      </c>
      <c r="F234" s="2" t="s">
        <v>650</v>
      </c>
      <c r="G234" s="2">
        <v>1.7989999999999999</v>
      </c>
      <c r="H234" s="2" t="s">
        <v>650</v>
      </c>
      <c r="I234" s="2" t="s">
        <v>650</v>
      </c>
      <c r="J234" s="2" t="s">
        <v>650</v>
      </c>
      <c r="K234" s="2" t="s">
        <v>650</v>
      </c>
      <c r="L234" s="2" t="s">
        <v>651</v>
      </c>
      <c r="M234" s="2">
        <v>5.3380000000000001</v>
      </c>
      <c r="N234" s="2">
        <v>15.736000000000001</v>
      </c>
      <c r="O234" s="2">
        <v>15.704000000000001</v>
      </c>
      <c r="P234" s="2" t="s">
        <v>650</v>
      </c>
      <c r="Q234" s="2" t="s">
        <v>650</v>
      </c>
      <c r="R234" s="2" t="s">
        <v>650</v>
      </c>
      <c r="S234" s="2" t="s">
        <v>650</v>
      </c>
      <c r="T234" s="2" t="s">
        <v>650</v>
      </c>
      <c r="U234" s="2">
        <v>10.116</v>
      </c>
      <c r="V234" s="2" t="s">
        <v>650</v>
      </c>
      <c r="W234" s="2" t="s">
        <v>650</v>
      </c>
      <c r="X234" s="2" t="s">
        <v>650</v>
      </c>
      <c r="Y234" s="2" t="s">
        <v>650</v>
      </c>
      <c r="Z234" s="2" t="s">
        <v>650</v>
      </c>
      <c r="AA234" s="2" t="s">
        <v>650</v>
      </c>
      <c r="AB234" s="2" t="s">
        <v>650</v>
      </c>
      <c r="AC234" s="2" t="s">
        <v>650</v>
      </c>
      <c r="AD234" s="2" t="s">
        <v>650</v>
      </c>
      <c r="AE234" s="2" t="s">
        <v>650</v>
      </c>
      <c r="AF234" s="2" t="s">
        <v>650</v>
      </c>
      <c r="AG234" s="2" t="s">
        <v>650</v>
      </c>
      <c r="AH234" s="2" t="s">
        <v>650</v>
      </c>
      <c r="AI234" s="2" t="s">
        <v>650</v>
      </c>
      <c r="AM234" s="129">
        <f t="shared" si="9"/>
        <v>48.692999999999998</v>
      </c>
      <c r="AN234" s="129">
        <f t="shared" si="10"/>
        <v>44.055</v>
      </c>
      <c r="AO234" s="130">
        <f t="shared" si="11"/>
        <v>0.90475016942887077</v>
      </c>
    </row>
    <row r="235" spans="1:41" ht="15" customHeight="1" x14ac:dyDescent="0.25">
      <c r="A235" s="2" t="s">
        <v>382</v>
      </c>
      <c r="B235" s="2" t="s">
        <v>384</v>
      </c>
      <c r="C235" s="2">
        <v>2015</v>
      </c>
      <c r="D235" s="2">
        <v>48</v>
      </c>
      <c r="E235" s="2">
        <v>62</v>
      </c>
      <c r="F235" s="2" t="s">
        <v>650</v>
      </c>
      <c r="G235" s="2">
        <v>3</v>
      </c>
      <c r="H235" s="2" t="s">
        <v>650</v>
      </c>
      <c r="I235" s="2" t="s">
        <v>650</v>
      </c>
      <c r="J235" s="2" t="s">
        <v>650</v>
      </c>
      <c r="K235" s="2" t="s">
        <v>650</v>
      </c>
      <c r="L235" s="2" t="s">
        <v>651</v>
      </c>
      <c r="M235" s="2" t="s">
        <v>650</v>
      </c>
      <c r="N235" s="2">
        <v>6</v>
      </c>
      <c r="O235" s="2">
        <v>27</v>
      </c>
      <c r="P235" s="2">
        <v>17</v>
      </c>
      <c r="Q235" s="2" t="s">
        <v>650</v>
      </c>
      <c r="R235" s="2" t="s">
        <v>650</v>
      </c>
      <c r="S235" s="2" t="s">
        <v>8</v>
      </c>
      <c r="T235" s="2" t="s">
        <v>650</v>
      </c>
      <c r="U235" s="2" t="s">
        <v>650</v>
      </c>
      <c r="V235" s="2" t="s">
        <v>650</v>
      </c>
      <c r="W235" s="2" t="s">
        <v>650</v>
      </c>
      <c r="X235" s="2" t="s">
        <v>650</v>
      </c>
      <c r="Y235" s="2" t="s">
        <v>650</v>
      </c>
      <c r="Z235" s="2" t="s">
        <v>650</v>
      </c>
      <c r="AA235" s="2" t="s">
        <v>650</v>
      </c>
      <c r="AB235" s="2" t="s">
        <v>650</v>
      </c>
      <c r="AC235" s="2" t="s">
        <v>650</v>
      </c>
      <c r="AD235" s="2">
        <v>9</v>
      </c>
      <c r="AE235" s="2" t="s">
        <v>650</v>
      </c>
      <c r="AF235" s="2" t="s">
        <v>650</v>
      </c>
      <c r="AG235" s="2" t="s">
        <v>650</v>
      </c>
      <c r="AH235" s="2" t="s">
        <v>650</v>
      </c>
      <c r="AI235" s="2" t="s">
        <v>650</v>
      </c>
      <c r="AM235" s="129">
        <f t="shared" si="9"/>
        <v>62</v>
      </c>
      <c r="AN235" s="129">
        <f t="shared" si="10"/>
        <v>48</v>
      </c>
      <c r="AO235" s="130">
        <f t="shared" si="11"/>
        <v>0.77419354838709675</v>
      </c>
    </row>
    <row r="236" spans="1:41" ht="15" customHeight="1" x14ac:dyDescent="0.25">
      <c r="A236" s="2" t="s">
        <v>382</v>
      </c>
      <c r="B236" s="2" t="s">
        <v>385</v>
      </c>
      <c r="C236" s="2">
        <v>2015</v>
      </c>
      <c r="D236" s="2">
        <v>20</v>
      </c>
      <c r="E236" s="2">
        <v>22.3</v>
      </c>
      <c r="F236" s="2" t="s">
        <v>650</v>
      </c>
      <c r="G236" s="2">
        <v>0.6</v>
      </c>
      <c r="H236" s="2" t="s">
        <v>650</v>
      </c>
      <c r="I236" s="2" t="s">
        <v>650</v>
      </c>
      <c r="J236" s="2" t="s">
        <v>650</v>
      </c>
      <c r="K236" s="2" t="s">
        <v>650</v>
      </c>
      <c r="L236" s="2" t="s">
        <v>651</v>
      </c>
      <c r="M236" s="2" t="s">
        <v>650</v>
      </c>
      <c r="N236" s="2" t="s">
        <v>650</v>
      </c>
      <c r="O236" s="2">
        <v>9</v>
      </c>
      <c r="P236" s="2">
        <v>11</v>
      </c>
      <c r="Q236" s="2" t="s">
        <v>650</v>
      </c>
      <c r="R236" s="2" t="s">
        <v>650</v>
      </c>
      <c r="S236" s="2" t="s">
        <v>8</v>
      </c>
      <c r="T236" s="2" t="s">
        <v>650</v>
      </c>
      <c r="U236" s="2" t="s">
        <v>650</v>
      </c>
      <c r="V236" s="2" t="s">
        <v>650</v>
      </c>
      <c r="W236" s="2" t="s">
        <v>650</v>
      </c>
      <c r="X236" s="2" t="s">
        <v>650</v>
      </c>
      <c r="Y236" s="2" t="s">
        <v>650</v>
      </c>
      <c r="Z236" s="2" t="s">
        <v>650</v>
      </c>
      <c r="AA236" s="2" t="s">
        <v>650</v>
      </c>
      <c r="AB236" s="2" t="s">
        <v>650</v>
      </c>
      <c r="AC236" s="2" t="s">
        <v>650</v>
      </c>
      <c r="AD236" s="2">
        <v>1.7</v>
      </c>
      <c r="AE236" s="2" t="s">
        <v>650</v>
      </c>
      <c r="AF236" s="2" t="s">
        <v>650</v>
      </c>
      <c r="AG236" s="2" t="s">
        <v>650</v>
      </c>
      <c r="AH236" s="2" t="s">
        <v>650</v>
      </c>
      <c r="AI236" s="2" t="s">
        <v>650</v>
      </c>
      <c r="AM236" s="129">
        <f t="shared" si="9"/>
        <v>22.3</v>
      </c>
      <c r="AN236" s="129">
        <f t="shared" si="10"/>
        <v>20</v>
      </c>
      <c r="AO236" s="130">
        <f t="shared" si="11"/>
        <v>0.89686098654708513</v>
      </c>
    </row>
    <row r="237" spans="1:41" ht="15" customHeight="1" x14ac:dyDescent="0.25">
      <c r="A237" s="2" t="s">
        <v>382</v>
      </c>
      <c r="B237" s="2" t="s">
        <v>386</v>
      </c>
      <c r="C237" s="2">
        <v>2015</v>
      </c>
      <c r="D237" s="2">
        <v>30.8</v>
      </c>
      <c r="E237" s="2">
        <v>35.700000000000003</v>
      </c>
      <c r="F237" s="2" t="s">
        <v>650</v>
      </c>
      <c r="G237" s="2">
        <v>0.7</v>
      </c>
      <c r="H237" s="2" t="s">
        <v>650</v>
      </c>
      <c r="I237" s="2" t="s">
        <v>650</v>
      </c>
      <c r="J237" s="2" t="s">
        <v>650</v>
      </c>
      <c r="K237" s="2" t="s">
        <v>650</v>
      </c>
      <c r="L237" s="2" t="s">
        <v>651</v>
      </c>
      <c r="M237" s="2">
        <v>29.4</v>
      </c>
      <c r="N237" s="2" t="s">
        <v>650</v>
      </c>
      <c r="O237" s="2" t="s">
        <v>650</v>
      </c>
      <c r="P237" s="2" t="s">
        <v>650</v>
      </c>
      <c r="Q237" s="2" t="s">
        <v>650</v>
      </c>
      <c r="R237" s="2" t="s">
        <v>650</v>
      </c>
      <c r="S237" s="2" t="s">
        <v>650</v>
      </c>
      <c r="T237" s="2" t="s">
        <v>650</v>
      </c>
      <c r="U237" s="2" t="s">
        <v>650</v>
      </c>
      <c r="V237" s="2" t="s">
        <v>650</v>
      </c>
      <c r="W237" s="2" t="s">
        <v>650</v>
      </c>
      <c r="X237" s="2" t="s">
        <v>650</v>
      </c>
      <c r="Y237" s="2" t="s">
        <v>650</v>
      </c>
      <c r="Z237" s="2" t="s">
        <v>650</v>
      </c>
      <c r="AA237" s="2" t="s">
        <v>650</v>
      </c>
      <c r="AB237" s="2" t="s">
        <v>650</v>
      </c>
      <c r="AC237" s="2" t="s">
        <v>650</v>
      </c>
      <c r="AD237" s="2">
        <v>5.6</v>
      </c>
      <c r="AE237" s="2" t="s">
        <v>650</v>
      </c>
      <c r="AF237" s="2" t="s">
        <v>650</v>
      </c>
      <c r="AG237" s="2" t="s">
        <v>650</v>
      </c>
      <c r="AH237" s="2" t="s">
        <v>650</v>
      </c>
      <c r="AI237" s="2" t="s">
        <v>650</v>
      </c>
      <c r="AM237" s="129">
        <f t="shared" si="9"/>
        <v>35.699999999999996</v>
      </c>
      <c r="AN237" s="129">
        <f t="shared" si="10"/>
        <v>30.8</v>
      </c>
      <c r="AO237" s="130">
        <f t="shared" si="11"/>
        <v>0.86274509803921584</v>
      </c>
    </row>
    <row r="238" spans="1:41" ht="15" customHeight="1" x14ac:dyDescent="0.25">
      <c r="A238" s="2" t="s">
        <v>382</v>
      </c>
      <c r="B238" s="2" t="s">
        <v>387</v>
      </c>
      <c r="C238" s="2">
        <v>2015</v>
      </c>
      <c r="D238" s="2">
        <v>25.5</v>
      </c>
      <c r="E238" s="2">
        <v>30.49</v>
      </c>
      <c r="F238" s="2" t="s">
        <v>650</v>
      </c>
      <c r="G238" s="2" t="s">
        <v>650</v>
      </c>
      <c r="H238" s="2" t="s">
        <v>650</v>
      </c>
      <c r="I238" s="2" t="s">
        <v>650</v>
      </c>
      <c r="J238" s="2" t="s">
        <v>650</v>
      </c>
      <c r="K238" s="2">
        <v>0.19</v>
      </c>
      <c r="L238" s="2" t="s">
        <v>675</v>
      </c>
      <c r="M238" s="2">
        <v>26.3</v>
      </c>
      <c r="N238" s="2" t="s">
        <v>650</v>
      </c>
      <c r="O238" s="2" t="s">
        <v>650</v>
      </c>
      <c r="P238" s="2" t="s">
        <v>650</v>
      </c>
      <c r="Q238" s="2" t="s">
        <v>650</v>
      </c>
      <c r="R238" s="2" t="s">
        <v>650</v>
      </c>
      <c r="S238" s="2" t="s">
        <v>650</v>
      </c>
      <c r="T238" s="2" t="s">
        <v>650</v>
      </c>
      <c r="U238" s="2" t="s">
        <v>650</v>
      </c>
      <c r="V238" s="2" t="s">
        <v>650</v>
      </c>
      <c r="W238" s="2" t="s">
        <v>650</v>
      </c>
      <c r="X238" s="2" t="s">
        <v>650</v>
      </c>
      <c r="Y238" s="2" t="s">
        <v>650</v>
      </c>
      <c r="Z238" s="2" t="s">
        <v>650</v>
      </c>
      <c r="AA238" s="2" t="s">
        <v>650</v>
      </c>
      <c r="AB238" s="2" t="s">
        <v>650</v>
      </c>
      <c r="AC238" s="2" t="s">
        <v>650</v>
      </c>
      <c r="AD238" s="2">
        <v>4</v>
      </c>
      <c r="AE238" s="2" t="s">
        <v>650</v>
      </c>
      <c r="AF238" s="2" t="s">
        <v>650</v>
      </c>
      <c r="AG238" s="2" t="s">
        <v>650</v>
      </c>
      <c r="AH238" s="2" t="s">
        <v>650</v>
      </c>
      <c r="AI238" s="2" t="s">
        <v>650</v>
      </c>
      <c r="AM238" s="129">
        <f t="shared" si="9"/>
        <v>30.490000000000002</v>
      </c>
      <c r="AN238" s="129">
        <f t="shared" si="10"/>
        <v>25.5</v>
      </c>
      <c r="AO238" s="130">
        <f t="shared" si="11"/>
        <v>0.83633978353558536</v>
      </c>
    </row>
    <row r="239" spans="1:41" ht="15" customHeight="1" x14ac:dyDescent="0.25">
      <c r="A239" s="2" t="s">
        <v>382</v>
      </c>
      <c r="B239" s="2" t="s">
        <v>388</v>
      </c>
      <c r="C239" s="2">
        <v>2015</v>
      </c>
      <c r="D239" s="2">
        <v>29.2</v>
      </c>
      <c r="E239" s="2">
        <v>35.4</v>
      </c>
      <c r="F239" s="2" t="s">
        <v>650</v>
      </c>
      <c r="G239" s="2">
        <v>0.5</v>
      </c>
      <c r="H239" s="2" t="s">
        <v>650</v>
      </c>
      <c r="I239" s="2" t="s">
        <v>650</v>
      </c>
      <c r="J239" s="2" t="s">
        <v>650</v>
      </c>
      <c r="K239" s="2" t="s">
        <v>650</v>
      </c>
      <c r="L239" s="2" t="s">
        <v>651</v>
      </c>
      <c r="M239" s="2">
        <v>29.9</v>
      </c>
      <c r="N239" s="2" t="s">
        <v>650</v>
      </c>
      <c r="O239" s="2" t="s">
        <v>650</v>
      </c>
      <c r="P239" s="2" t="s">
        <v>650</v>
      </c>
      <c r="Q239" s="2" t="s">
        <v>650</v>
      </c>
      <c r="R239" s="2" t="s">
        <v>650</v>
      </c>
      <c r="S239" s="2" t="s">
        <v>650</v>
      </c>
      <c r="T239" s="2" t="s">
        <v>650</v>
      </c>
      <c r="U239" s="2" t="s">
        <v>650</v>
      </c>
      <c r="V239" s="2" t="s">
        <v>650</v>
      </c>
      <c r="W239" s="2" t="s">
        <v>650</v>
      </c>
      <c r="X239" s="2" t="s">
        <v>650</v>
      </c>
      <c r="Y239" s="2" t="s">
        <v>650</v>
      </c>
      <c r="Z239" s="2" t="s">
        <v>650</v>
      </c>
      <c r="AA239" s="2" t="s">
        <v>650</v>
      </c>
      <c r="AB239" s="2" t="s">
        <v>650</v>
      </c>
      <c r="AC239" s="2" t="s">
        <v>650</v>
      </c>
      <c r="AD239" s="2">
        <v>5</v>
      </c>
      <c r="AE239" s="2" t="s">
        <v>650</v>
      </c>
      <c r="AF239" s="2" t="s">
        <v>650</v>
      </c>
      <c r="AG239" s="2" t="s">
        <v>650</v>
      </c>
      <c r="AH239" s="2" t="s">
        <v>650</v>
      </c>
      <c r="AI239" s="2" t="s">
        <v>650</v>
      </c>
      <c r="AM239" s="129">
        <f t="shared" si="9"/>
        <v>35.4</v>
      </c>
      <c r="AN239" s="129">
        <f t="shared" si="10"/>
        <v>29.2</v>
      </c>
      <c r="AO239" s="130">
        <f t="shared" si="11"/>
        <v>0.82485875706214695</v>
      </c>
    </row>
    <row r="240" spans="1:41" ht="15" customHeight="1" x14ac:dyDescent="0.25">
      <c r="A240" s="2" t="s">
        <v>382</v>
      </c>
      <c r="B240" s="2" t="s">
        <v>389</v>
      </c>
      <c r="C240" s="2">
        <v>2015</v>
      </c>
      <c r="D240" s="2">
        <v>15.605</v>
      </c>
      <c r="E240" s="2">
        <v>17.731000000000002</v>
      </c>
      <c r="F240" s="2" t="s">
        <v>650</v>
      </c>
      <c r="G240" s="2">
        <v>0.60099999999999998</v>
      </c>
      <c r="H240" s="2" t="s">
        <v>650</v>
      </c>
      <c r="I240" s="2" t="s">
        <v>650</v>
      </c>
      <c r="J240" s="2" t="s">
        <v>650</v>
      </c>
      <c r="K240" s="2" t="s">
        <v>650</v>
      </c>
      <c r="L240" s="2" t="s">
        <v>651</v>
      </c>
      <c r="M240" s="2" t="s">
        <v>650</v>
      </c>
      <c r="N240" s="2" t="s">
        <v>650</v>
      </c>
      <c r="O240" s="2" t="s">
        <v>650</v>
      </c>
      <c r="P240" s="2" t="s">
        <v>650</v>
      </c>
      <c r="Q240" s="2" t="s">
        <v>650</v>
      </c>
      <c r="R240" s="2" t="s">
        <v>650</v>
      </c>
      <c r="S240" s="2" t="s">
        <v>650</v>
      </c>
      <c r="T240" s="2">
        <v>4.2130000000000001</v>
      </c>
      <c r="U240" s="2">
        <v>12.917</v>
      </c>
      <c r="V240" s="2" t="s">
        <v>650</v>
      </c>
      <c r="W240" s="2" t="s">
        <v>650</v>
      </c>
      <c r="X240" s="2" t="s">
        <v>650</v>
      </c>
      <c r="Y240" s="2" t="s">
        <v>650</v>
      </c>
      <c r="Z240" s="2" t="s">
        <v>650</v>
      </c>
      <c r="AA240" s="2" t="s">
        <v>650</v>
      </c>
      <c r="AB240" s="2" t="s">
        <v>650</v>
      </c>
      <c r="AC240" s="2" t="s">
        <v>650</v>
      </c>
      <c r="AD240" s="2" t="s">
        <v>650</v>
      </c>
      <c r="AE240" s="2" t="s">
        <v>650</v>
      </c>
      <c r="AF240" s="2" t="s">
        <v>650</v>
      </c>
      <c r="AG240" s="2" t="s">
        <v>650</v>
      </c>
      <c r="AH240" s="2" t="s">
        <v>650</v>
      </c>
      <c r="AI240" s="2" t="s">
        <v>650</v>
      </c>
      <c r="AM240" s="129">
        <f t="shared" si="9"/>
        <v>17.731000000000002</v>
      </c>
      <c r="AN240" s="129">
        <f t="shared" si="10"/>
        <v>15.605</v>
      </c>
      <c r="AO240" s="130">
        <f t="shared" si="11"/>
        <v>0.88009700524505097</v>
      </c>
    </row>
    <row r="241" spans="1:41" ht="15" customHeight="1" x14ac:dyDescent="0.25">
      <c r="A241" s="2" t="s">
        <v>382</v>
      </c>
      <c r="B241" s="2" t="s">
        <v>390</v>
      </c>
      <c r="C241" s="2">
        <v>2015</v>
      </c>
      <c r="D241" s="2">
        <v>38.884</v>
      </c>
      <c r="E241" s="2">
        <v>40.92</v>
      </c>
      <c r="F241" s="2" t="s">
        <v>650</v>
      </c>
      <c r="G241" s="2">
        <v>7.8E-2</v>
      </c>
      <c r="H241" s="2" t="s">
        <v>650</v>
      </c>
      <c r="I241" s="2" t="s">
        <v>650</v>
      </c>
      <c r="J241" s="2" t="s">
        <v>650</v>
      </c>
      <c r="K241" s="2" t="s">
        <v>650</v>
      </c>
      <c r="L241" s="2" t="s">
        <v>651</v>
      </c>
      <c r="M241" s="2" t="s">
        <v>650</v>
      </c>
      <c r="N241" s="2">
        <v>7.45</v>
      </c>
      <c r="O241" s="2">
        <v>13.442</v>
      </c>
      <c r="P241" s="2">
        <v>13.225</v>
      </c>
      <c r="Q241" s="2" t="s">
        <v>650</v>
      </c>
      <c r="R241" s="2" t="s">
        <v>650</v>
      </c>
      <c r="S241" s="2" t="s">
        <v>650</v>
      </c>
      <c r="T241" s="2" t="s">
        <v>650</v>
      </c>
      <c r="U241" s="2" t="s">
        <v>650</v>
      </c>
      <c r="V241" s="2" t="s">
        <v>650</v>
      </c>
      <c r="W241" s="2" t="s">
        <v>650</v>
      </c>
      <c r="X241" s="2" t="s">
        <v>650</v>
      </c>
      <c r="Y241" s="2" t="s">
        <v>650</v>
      </c>
      <c r="Z241" s="2" t="s">
        <v>650</v>
      </c>
      <c r="AA241" s="2" t="s">
        <v>650</v>
      </c>
      <c r="AB241" s="2" t="s">
        <v>650</v>
      </c>
      <c r="AC241" s="2" t="s">
        <v>650</v>
      </c>
      <c r="AD241" s="2">
        <v>6.7249999999999996</v>
      </c>
      <c r="AE241" s="2" t="s">
        <v>650</v>
      </c>
      <c r="AF241" s="2" t="s">
        <v>650</v>
      </c>
      <c r="AG241" s="2" t="s">
        <v>650</v>
      </c>
      <c r="AH241" s="2" t="s">
        <v>650</v>
      </c>
      <c r="AI241" s="2" t="s">
        <v>650</v>
      </c>
      <c r="AM241" s="129">
        <f t="shared" si="9"/>
        <v>40.92</v>
      </c>
      <c r="AN241" s="129">
        <f t="shared" si="10"/>
        <v>38.884</v>
      </c>
      <c r="AO241" s="130">
        <f t="shared" si="11"/>
        <v>0.9502443792766373</v>
      </c>
    </row>
    <row r="242" spans="1:41" ht="15" customHeight="1" x14ac:dyDescent="0.25">
      <c r="A242" s="2" t="s">
        <v>382</v>
      </c>
      <c r="B242" s="2" t="s">
        <v>391</v>
      </c>
      <c r="C242" s="2">
        <v>2015</v>
      </c>
      <c r="D242" s="2">
        <v>35.6</v>
      </c>
      <c r="E242" s="2">
        <v>41.62</v>
      </c>
      <c r="F242" s="2" t="s">
        <v>650</v>
      </c>
      <c r="G242" s="2">
        <v>0.12</v>
      </c>
      <c r="H242" s="2" t="s">
        <v>650</v>
      </c>
      <c r="I242" s="2" t="s">
        <v>650</v>
      </c>
      <c r="J242" s="2" t="s">
        <v>650</v>
      </c>
      <c r="K242" s="2" t="s">
        <v>650</v>
      </c>
      <c r="L242" s="2" t="s">
        <v>651</v>
      </c>
      <c r="M242" s="2">
        <v>36.299999999999997</v>
      </c>
      <c r="N242" s="2" t="s">
        <v>650</v>
      </c>
      <c r="O242" s="2" t="s">
        <v>650</v>
      </c>
      <c r="P242" s="2" t="s">
        <v>650</v>
      </c>
      <c r="Q242" s="2" t="s">
        <v>650</v>
      </c>
      <c r="R242" s="2" t="s">
        <v>650</v>
      </c>
      <c r="S242" s="2" t="s">
        <v>650</v>
      </c>
      <c r="T242" s="2" t="s">
        <v>650</v>
      </c>
      <c r="U242" s="2" t="s">
        <v>650</v>
      </c>
      <c r="V242" s="2" t="s">
        <v>650</v>
      </c>
      <c r="W242" s="2" t="s">
        <v>650</v>
      </c>
      <c r="X242" s="2" t="s">
        <v>650</v>
      </c>
      <c r="Y242" s="2" t="s">
        <v>650</v>
      </c>
      <c r="Z242" s="2" t="s">
        <v>650</v>
      </c>
      <c r="AA242" s="2" t="s">
        <v>650</v>
      </c>
      <c r="AB242" s="2" t="s">
        <v>650</v>
      </c>
      <c r="AC242" s="2" t="s">
        <v>650</v>
      </c>
      <c r="AD242" s="2">
        <v>5.2</v>
      </c>
      <c r="AE242" s="2" t="s">
        <v>650</v>
      </c>
      <c r="AF242" s="2" t="s">
        <v>650</v>
      </c>
      <c r="AG242" s="2" t="s">
        <v>650</v>
      </c>
      <c r="AH242" s="2" t="s">
        <v>650</v>
      </c>
      <c r="AI242" s="2" t="s">
        <v>650</v>
      </c>
      <c r="AM242" s="129">
        <f t="shared" si="9"/>
        <v>41.62</v>
      </c>
      <c r="AN242" s="129">
        <f t="shared" si="10"/>
        <v>35.6</v>
      </c>
      <c r="AO242" s="130">
        <f t="shared" si="11"/>
        <v>0.8553580009610765</v>
      </c>
    </row>
    <row r="243" spans="1:41" ht="15" customHeight="1" x14ac:dyDescent="0.25">
      <c r="A243" s="2" t="s">
        <v>382</v>
      </c>
      <c r="B243" s="2" t="s">
        <v>392</v>
      </c>
      <c r="C243" s="2">
        <v>2015</v>
      </c>
      <c r="D243" s="2">
        <v>40.200000000000003</v>
      </c>
      <c r="E243" s="2">
        <v>45.7</v>
      </c>
      <c r="F243" s="2" t="s">
        <v>650</v>
      </c>
      <c r="G243" s="2">
        <v>1.6</v>
      </c>
      <c r="H243" s="2" t="s">
        <v>650</v>
      </c>
      <c r="I243" s="2" t="s">
        <v>650</v>
      </c>
      <c r="J243" s="2" t="s">
        <v>650</v>
      </c>
      <c r="K243" s="2" t="s">
        <v>650</v>
      </c>
      <c r="L243" s="2" t="s">
        <v>651</v>
      </c>
      <c r="M243" s="2" t="s">
        <v>650</v>
      </c>
      <c r="N243" s="2" t="s">
        <v>650</v>
      </c>
      <c r="O243" s="2">
        <v>36.6</v>
      </c>
      <c r="P243" s="2" t="s">
        <v>650</v>
      </c>
      <c r="Q243" s="2" t="s">
        <v>650</v>
      </c>
      <c r="R243" s="2" t="s">
        <v>650</v>
      </c>
      <c r="S243" s="2" t="s">
        <v>650</v>
      </c>
      <c r="T243" s="2" t="s">
        <v>650</v>
      </c>
      <c r="U243" s="2" t="s">
        <v>650</v>
      </c>
      <c r="V243" s="2" t="s">
        <v>650</v>
      </c>
      <c r="W243" s="2" t="s">
        <v>650</v>
      </c>
      <c r="X243" s="2" t="s">
        <v>650</v>
      </c>
      <c r="Y243" s="2" t="s">
        <v>650</v>
      </c>
      <c r="Z243" s="2" t="s">
        <v>650</v>
      </c>
      <c r="AA243" s="2" t="s">
        <v>650</v>
      </c>
      <c r="AB243" s="2" t="s">
        <v>650</v>
      </c>
      <c r="AC243" s="2" t="s">
        <v>650</v>
      </c>
      <c r="AD243" s="2">
        <v>7.5</v>
      </c>
      <c r="AE243" s="2" t="s">
        <v>650</v>
      </c>
      <c r="AF243" s="2" t="s">
        <v>650</v>
      </c>
      <c r="AG243" s="2" t="s">
        <v>650</v>
      </c>
      <c r="AH243" s="2" t="s">
        <v>650</v>
      </c>
      <c r="AI243" s="2" t="s">
        <v>650</v>
      </c>
      <c r="AM243" s="129">
        <f t="shared" si="9"/>
        <v>45.7</v>
      </c>
      <c r="AN243" s="129">
        <f t="shared" si="10"/>
        <v>40.200000000000003</v>
      </c>
      <c r="AO243" s="130">
        <f t="shared" si="11"/>
        <v>0.87964989059080967</v>
      </c>
    </row>
    <row r="244" spans="1:41" ht="15" customHeight="1" x14ac:dyDescent="0.25">
      <c r="A244" s="2" t="s">
        <v>382</v>
      </c>
      <c r="B244" s="2" t="s">
        <v>393</v>
      </c>
      <c r="C244" s="2">
        <v>2015</v>
      </c>
      <c r="D244" s="2">
        <v>20.202999999999999</v>
      </c>
      <c r="E244" s="2">
        <v>22.704000000000001</v>
      </c>
      <c r="F244" s="2" t="s">
        <v>650</v>
      </c>
      <c r="G244" s="2">
        <v>0.46</v>
      </c>
      <c r="H244" s="2" t="s">
        <v>650</v>
      </c>
      <c r="I244" s="2" t="s">
        <v>650</v>
      </c>
      <c r="J244" s="2" t="s">
        <v>650</v>
      </c>
      <c r="K244" s="2" t="s">
        <v>650</v>
      </c>
      <c r="L244" s="2" t="s">
        <v>651</v>
      </c>
      <c r="M244" s="2">
        <v>0</v>
      </c>
      <c r="N244" s="2">
        <v>11.114000000000001</v>
      </c>
      <c r="O244" s="2">
        <v>11.13</v>
      </c>
      <c r="P244" s="2" t="s">
        <v>650</v>
      </c>
      <c r="Q244" s="2" t="s">
        <v>650</v>
      </c>
      <c r="R244" s="2" t="s">
        <v>650</v>
      </c>
      <c r="S244" s="2" t="s">
        <v>650</v>
      </c>
      <c r="T244" s="2" t="s">
        <v>650</v>
      </c>
      <c r="U244" s="2" t="s">
        <v>650</v>
      </c>
      <c r="V244" s="2" t="s">
        <v>650</v>
      </c>
      <c r="W244" s="2" t="s">
        <v>650</v>
      </c>
      <c r="X244" s="2" t="s">
        <v>650</v>
      </c>
      <c r="Y244" s="2" t="s">
        <v>650</v>
      </c>
      <c r="Z244" s="2" t="s">
        <v>650</v>
      </c>
      <c r="AA244" s="2" t="s">
        <v>650</v>
      </c>
      <c r="AB244" s="2" t="s">
        <v>650</v>
      </c>
      <c r="AC244" s="2" t="s">
        <v>650</v>
      </c>
      <c r="AD244" s="2" t="s">
        <v>650</v>
      </c>
      <c r="AE244" s="2" t="s">
        <v>650</v>
      </c>
      <c r="AF244" s="2" t="s">
        <v>650</v>
      </c>
      <c r="AG244" s="2" t="s">
        <v>650</v>
      </c>
      <c r="AH244" s="2" t="s">
        <v>650</v>
      </c>
      <c r="AI244" s="2" t="s">
        <v>650</v>
      </c>
      <c r="AM244" s="129">
        <f t="shared" si="9"/>
        <v>22.704000000000001</v>
      </c>
      <c r="AN244" s="129">
        <f t="shared" si="10"/>
        <v>20.202999999999999</v>
      </c>
      <c r="AO244" s="130">
        <f t="shared" si="11"/>
        <v>0.88984319943622259</v>
      </c>
    </row>
    <row r="245" spans="1:41" ht="15" customHeight="1" x14ac:dyDescent="0.25">
      <c r="A245" s="2" t="s">
        <v>382</v>
      </c>
      <c r="B245" s="2" t="s">
        <v>394</v>
      </c>
      <c r="C245" s="2">
        <v>2015</v>
      </c>
      <c r="D245" s="2">
        <v>25</v>
      </c>
      <c r="E245" s="2">
        <v>28.5</v>
      </c>
      <c r="F245" s="2" t="s">
        <v>650</v>
      </c>
      <c r="G245" s="2">
        <v>0.3</v>
      </c>
      <c r="H245" s="2" t="s">
        <v>650</v>
      </c>
      <c r="I245" s="2" t="s">
        <v>650</v>
      </c>
      <c r="J245" s="2" t="s">
        <v>650</v>
      </c>
      <c r="K245" s="2" t="s">
        <v>650</v>
      </c>
      <c r="L245" s="2" t="s">
        <v>651</v>
      </c>
      <c r="M245" s="2" t="s">
        <v>650</v>
      </c>
      <c r="N245" s="2">
        <v>1.8</v>
      </c>
      <c r="O245" s="2">
        <v>18.5</v>
      </c>
      <c r="P245" s="2">
        <v>2.5</v>
      </c>
      <c r="Q245" s="2" t="s">
        <v>650</v>
      </c>
      <c r="R245" s="2" t="s">
        <v>650</v>
      </c>
      <c r="S245" s="2" t="s">
        <v>8</v>
      </c>
      <c r="T245" s="2" t="s">
        <v>650</v>
      </c>
      <c r="U245" s="2" t="s">
        <v>650</v>
      </c>
      <c r="V245" s="2" t="s">
        <v>650</v>
      </c>
      <c r="W245" s="2" t="s">
        <v>650</v>
      </c>
      <c r="X245" s="2" t="s">
        <v>650</v>
      </c>
      <c r="Y245" s="2" t="s">
        <v>650</v>
      </c>
      <c r="Z245" s="2" t="s">
        <v>650</v>
      </c>
      <c r="AA245" s="2" t="s">
        <v>650</v>
      </c>
      <c r="AB245" s="2" t="s">
        <v>650</v>
      </c>
      <c r="AC245" s="2" t="s">
        <v>650</v>
      </c>
      <c r="AD245" s="2">
        <v>5.4</v>
      </c>
      <c r="AE245" s="2" t="s">
        <v>650</v>
      </c>
      <c r="AF245" s="2" t="s">
        <v>650</v>
      </c>
      <c r="AG245" s="2" t="s">
        <v>650</v>
      </c>
      <c r="AH245" s="2" t="s">
        <v>650</v>
      </c>
      <c r="AI245" s="2" t="s">
        <v>650</v>
      </c>
      <c r="AM245" s="129">
        <f t="shared" si="9"/>
        <v>28.5</v>
      </c>
      <c r="AN245" s="129">
        <f t="shared" si="10"/>
        <v>25</v>
      </c>
      <c r="AO245" s="130">
        <f t="shared" si="11"/>
        <v>0.8771929824561403</v>
      </c>
    </row>
    <row r="246" spans="1:41" ht="15" customHeight="1" x14ac:dyDescent="0.25">
      <c r="A246" s="2" t="s">
        <v>382</v>
      </c>
      <c r="B246" s="2" t="s">
        <v>395</v>
      </c>
      <c r="C246" s="2">
        <v>2015</v>
      </c>
      <c r="D246" s="2">
        <v>20.9</v>
      </c>
      <c r="E246" s="2">
        <v>35.71</v>
      </c>
      <c r="F246" s="2" t="s">
        <v>650</v>
      </c>
      <c r="G246" s="2">
        <v>0.81</v>
      </c>
      <c r="H246" s="2" t="s">
        <v>650</v>
      </c>
      <c r="I246" s="2" t="s">
        <v>650</v>
      </c>
      <c r="J246" s="2" t="s">
        <v>650</v>
      </c>
      <c r="K246" s="2" t="s">
        <v>650</v>
      </c>
      <c r="L246" s="2" t="s">
        <v>651</v>
      </c>
      <c r="M246" s="2">
        <v>3.4</v>
      </c>
      <c r="N246" s="2">
        <v>16.5</v>
      </c>
      <c r="O246" s="2">
        <v>9.3000000000000007</v>
      </c>
      <c r="P246" s="2" t="s">
        <v>650</v>
      </c>
      <c r="Q246" s="2" t="s">
        <v>650</v>
      </c>
      <c r="R246" s="2">
        <v>5.7</v>
      </c>
      <c r="S246" s="2" t="s">
        <v>650</v>
      </c>
      <c r="T246" s="2" t="s">
        <v>650</v>
      </c>
      <c r="U246" s="2" t="s">
        <v>650</v>
      </c>
      <c r="V246" s="2" t="s">
        <v>650</v>
      </c>
      <c r="W246" s="2" t="s">
        <v>650</v>
      </c>
      <c r="X246" s="2" t="s">
        <v>650</v>
      </c>
      <c r="Y246" s="2" t="s">
        <v>650</v>
      </c>
      <c r="Z246" s="2" t="s">
        <v>650</v>
      </c>
      <c r="AA246" s="2" t="s">
        <v>650</v>
      </c>
      <c r="AB246" s="2" t="s">
        <v>650</v>
      </c>
      <c r="AC246" s="2" t="s">
        <v>650</v>
      </c>
      <c r="AD246" s="2" t="s">
        <v>650</v>
      </c>
      <c r="AE246" s="2" t="s">
        <v>650</v>
      </c>
      <c r="AF246" s="2" t="s">
        <v>650</v>
      </c>
      <c r="AG246" s="2" t="s">
        <v>650</v>
      </c>
      <c r="AH246" s="2" t="s">
        <v>650</v>
      </c>
      <c r="AI246" s="2" t="s">
        <v>650</v>
      </c>
      <c r="AM246" s="129">
        <f t="shared" si="9"/>
        <v>35.71</v>
      </c>
      <c r="AN246" s="129">
        <f t="shared" si="10"/>
        <v>20.9</v>
      </c>
      <c r="AO246" s="130">
        <f t="shared" si="11"/>
        <v>0.58527023242789133</v>
      </c>
    </row>
    <row r="247" spans="1:41"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c r="W247" s="2" t="s">
        <v>651</v>
      </c>
      <c r="X247" s="2" t="s">
        <v>651</v>
      </c>
      <c r="Y247" s="2" t="s">
        <v>651</v>
      </c>
      <c r="Z247" s="2" t="s">
        <v>651</v>
      </c>
      <c r="AA247" s="2" t="s">
        <v>651</v>
      </c>
      <c r="AB247" s="2" t="s">
        <v>651</v>
      </c>
      <c r="AC247" s="2" t="s">
        <v>651</v>
      </c>
      <c r="AD247" s="2" t="s">
        <v>651</v>
      </c>
      <c r="AE247" s="2" t="s">
        <v>651</v>
      </c>
      <c r="AF247" s="2" t="s">
        <v>651</v>
      </c>
      <c r="AG247" s="2" t="s">
        <v>651</v>
      </c>
      <c r="AH247" s="2" t="s">
        <v>651</v>
      </c>
      <c r="AI247" s="2" t="s">
        <v>651</v>
      </c>
      <c r="AM247" s="129">
        <f t="shared" si="9"/>
        <v>0</v>
      </c>
      <c r="AN247" s="129">
        <f t="shared" si="10"/>
        <v>0</v>
      </c>
      <c r="AO247" s="130" t="str">
        <f t="shared" si="11"/>
        <v/>
      </c>
    </row>
    <row r="248" spans="1:41" ht="15" customHeight="1" x14ac:dyDescent="0.25">
      <c r="A248" s="2" t="s">
        <v>396</v>
      </c>
      <c r="B248" s="2" t="s">
        <v>397</v>
      </c>
      <c r="C248" s="2">
        <v>2015</v>
      </c>
      <c r="D248" s="2">
        <v>16.3</v>
      </c>
      <c r="E248" s="2">
        <v>19.059999999999999</v>
      </c>
      <c r="F248" s="2" t="s">
        <v>650</v>
      </c>
      <c r="G248" s="2">
        <v>0.26</v>
      </c>
      <c r="H248" s="2" t="s">
        <v>650</v>
      </c>
      <c r="I248" s="2" t="s">
        <v>650</v>
      </c>
      <c r="J248" s="2" t="s">
        <v>650</v>
      </c>
      <c r="K248" s="2" t="s">
        <v>650</v>
      </c>
      <c r="L248" s="2" t="s">
        <v>651</v>
      </c>
      <c r="M248" s="2" t="s">
        <v>650</v>
      </c>
      <c r="N248" s="2">
        <v>5.0999999999999996</v>
      </c>
      <c r="O248" s="2">
        <v>11.8</v>
      </c>
      <c r="P248" s="2" t="s">
        <v>650</v>
      </c>
      <c r="Q248" s="2" t="s">
        <v>650</v>
      </c>
      <c r="R248" s="2" t="s">
        <v>650</v>
      </c>
      <c r="S248" s="2" t="s">
        <v>650</v>
      </c>
      <c r="T248" s="2">
        <v>1.9</v>
      </c>
      <c r="U248" s="2" t="s">
        <v>650</v>
      </c>
      <c r="V248" s="2" t="s">
        <v>650</v>
      </c>
      <c r="W248" s="2" t="s">
        <v>650</v>
      </c>
      <c r="X248" s="2" t="s">
        <v>650</v>
      </c>
      <c r="Y248" s="2" t="s">
        <v>650</v>
      </c>
      <c r="Z248" s="2" t="s">
        <v>650</v>
      </c>
      <c r="AA248" s="2" t="s">
        <v>650</v>
      </c>
      <c r="AB248" s="2" t="s">
        <v>650</v>
      </c>
      <c r="AC248" s="2" t="s">
        <v>650</v>
      </c>
      <c r="AD248" s="2" t="s">
        <v>650</v>
      </c>
      <c r="AE248" s="2" t="s">
        <v>650</v>
      </c>
      <c r="AF248" s="2" t="s">
        <v>650</v>
      </c>
      <c r="AG248" s="2" t="s">
        <v>650</v>
      </c>
      <c r="AH248" s="2" t="s">
        <v>650</v>
      </c>
      <c r="AI248" s="2" t="s">
        <v>650</v>
      </c>
      <c r="AM248" s="129">
        <f t="shared" si="9"/>
        <v>19.059999999999999</v>
      </c>
      <c r="AN248" s="129">
        <f t="shared" si="10"/>
        <v>16.3</v>
      </c>
      <c r="AO248" s="130">
        <f t="shared" si="11"/>
        <v>0.85519412381951743</v>
      </c>
    </row>
    <row r="249" spans="1:41" ht="15" customHeight="1" x14ac:dyDescent="0.25">
      <c r="A249" s="2" t="s">
        <v>396</v>
      </c>
      <c r="B249" s="2" t="s">
        <v>398</v>
      </c>
      <c r="C249" s="2">
        <v>2015</v>
      </c>
      <c r="D249" s="2">
        <v>106.7</v>
      </c>
      <c r="E249" s="2">
        <v>119.74</v>
      </c>
      <c r="F249" s="2" t="s">
        <v>650</v>
      </c>
      <c r="G249" s="2">
        <v>0.98</v>
      </c>
      <c r="H249" s="2" t="s">
        <v>650</v>
      </c>
      <c r="I249" s="2" t="s">
        <v>650</v>
      </c>
      <c r="J249" s="2" t="s">
        <v>650</v>
      </c>
      <c r="K249" s="2" t="s">
        <v>650</v>
      </c>
      <c r="L249" s="2" t="s">
        <v>651</v>
      </c>
      <c r="M249" s="2">
        <v>22.7</v>
      </c>
      <c r="N249" s="2">
        <v>22.7</v>
      </c>
      <c r="O249" s="2">
        <v>22.7</v>
      </c>
      <c r="P249" s="2" t="s">
        <v>650</v>
      </c>
      <c r="Q249" s="2" t="s">
        <v>650</v>
      </c>
      <c r="R249" s="2" t="s">
        <v>650</v>
      </c>
      <c r="S249" s="2" t="s">
        <v>650</v>
      </c>
      <c r="T249" s="2">
        <v>0.16</v>
      </c>
      <c r="U249" s="2">
        <v>41.5</v>
      </c>
      <c r="V249" s="2" t="s">
        <v>650</v>
      </c>
      <c r="W249" s="2" t="s">
        <v>650</v>
      </c>
      <c r="X249" s="2" t="s">
        <v>650</v>
      </c>
      <c r="Y249" s="2" t="s">
        <v>650</v>
      </c>
      <c r="Z249" s="2" t="s">
        <v>650</v>
      </c>
      <c r="AA249" s="2" t="s">
        <v>650</v>
      </c>
      <c r="AB249" s="2" t="s">
        <v>650</v>
      </c>
      <c r="AC249" s="2" t="s">
        <v>650</v>
      </c>
      <c r="AD249" s="2">
        <v>9</v>
      </c>
      <c r="AE249" s="2" t="s">
        <v>650</v>
      </c>
      <c r="AF249" s="2" t="s">
        <v>650</v>
      </c>
      <c r="AG249" s="2" t="s">
        <v>650</v>
      </c>
      <c r="AH249" s="2" t="s">
        <v>650</v>
      </c>
      <c r="AI249" s="2" t="s">
        <v>650</v>
      </c>
      <c r="AM249" s="129">
        <f t="shared" si="9"/>
        <v>119.74</v>
      </c>
      <c r="AN249" s="129">
        <f t="shared" si="10"/>
        <v>106.7</v>
      </c>
      <c r="AO249" s="130">
        <f t="shared" si="11"/>
        <v>0.89109737765157848</v>
      </c>
    </row>
    <row r="250" spans="1:41" ht="15" customHeight="1" x14ac:dyDescent="0.25">
      <c r="A250" s="2" t="s">
        <v>399</v>
      </c>
      <c r="B250" s="2" t="s">
        <v>400</v>
      </c>
      <c r="C250" s="2">
        <v>2015</v>
      </c>
      <c r="D250" s="2">
        <v>48.4</v>
      </c>
      <c r="E250" s="2">
        <v>48</v>
      </c>
      <c r="F250" s="2" t="s">
        <v>650</v>
      </c>
      <c r="G250" s="2" t="s">
        <v>650</v>
      </c>
      <c r="H250" s="2">
        <v>0.5</v>
      </c>
      <c r="I250" s="2" t="s">
        <v>650</v>
      </c>
      <c r="J250" s="2" t="s">
        <v>650</v>
      </c>
      <c r="K250" s="2" t="s">
        <v>650</v>
      </c>
      <c r="L250" s="2" t="s">
        <v>651</v>
      </c>
      <c r="M250" s="2">
        <v>4</v>
      </c>
      <c r="N250" s="2">
        <v>24</v>
      </c>
      <c r="O250" s="2">
        <v>19</v>
      </c>
      <c r="P250" s="2">
        <v>0.5</v>
      </c>
      <c r="Q250" s="2" t="s">
        <v>650</v>
      </c>
      <c r="R250" s="2">
        <v>0</v>
      </c>
      <c r="S250" s="2" t="s">
        <v>650</v>
      </c>
      <c r="T250" s="2" t="s">
        <v>650</v>
      </c>
      <c r="U250" s="2" t="s">
        <v>650</v>
      </c>
      <c r="V250" s="2" t="s">
        <v>650</v>
      </c>
      <c r="W250" s="2" t="s">
        <v>650</v>
      </c>
      <c r="X250" s="2" t="s">
        <v>650</v>
      </c>
      <c r="Y250" s="2" t="s">
        <v>650</v>
      </c>
      <c r="Z250" s="2" t="s">
        <v>650</v>
      </c>
      <c r="AA250" s="2" t="s">
        <v>650</v>
      </c>
      <c r="AB250" s="2" t="s">
        <v>650</v>
      </c>
      <c r="AC250" s="2" t="s">
        <v>650</v>
      </c>
      <c r="AD250" s="2" t="s">
        <v>650</v>
      </c>
      <c r="AE250" s="2" t="s">
        <v>650</v>
      </c>
      <c r="AF250" s="2" t="s">
        <v>650</v>
      </c>
      <c r="AG250" s="2" t="s">
        <v>650</v>
      </c>
      <c r="AH250" s="2" t="s">
        <v>650</v>
      </c>
      <c r="AI250" s="2" t="s">
        <v>650</v>
      </c>
      <c r="AM250" s="129">
        <f t="shared" si="9"/>
        <v>48</v>
      </c>
      <c r="AN250" s="129">
        <f t="shared" si="10"/>
        <v>48.4</v>
      </c>
      <c r="AO250" s="130">
        <f t="shared" si="11"/>
        <v>1.0083333333333333</v>
      </c>
    </row>
    <row r="251" spans="1:41" ht="15" customHeight="1" x14ac:dyDescent="0.25">
      <c r="A251" s="2" t="s">
        <v>401</v>
      </c>
      <c r="B251" s="2" t="s">
        <v>402</v>
      </c>
      <c r="C251" s="2">
        <v>2015</v>
      </c>
      <c r="D251" s="2">
        <v>58.6</v>
      </c>
      <c r="E251" s="2">
        <v>58.795000000000002</v>
      </c>
      <c r="F251" s="2" t="s">
        <v>650</v>
      </c>
      <c r="G251" s="2" t="s">
        <v>650</v>
      </c>
      <c r="H251" s="2" t="s">
        <v>650</v>
      </c>
      <c r="I251" s="2" t="s">
        <v>650</v>
      </c>
      <c r="J251" s="2" t="s">
        <v>650</v>
      </c>
      <c r="K251" s="2" t="s">
        <v>650</v>
      </c>
      <c r="L251" s="2" t="s">
        <v>651</v>
      </c>
      <c r="M251" s="2" t="s">
        <v>650</v>
      </c>
      <c r="N251" s="2" t="s">
        <v>650</v>
      </c>
      <c r="O251" s="2">
        <v>2.044</v>
      </c>
      <c r="P251" s="2">
        <v>9.2680000000000007</v>
      </c>
      <c r="Q251" s="2" t="s">
        <v>650</v>
      </c>
      <c r="R251" s="2" t="s">
        <v>650</v>
      </c>
      <c r="S251" s="2" t="s">
        <v>8</v>
      </c>
      <c r="T251" s="2">
        <v>25.539000000000001</v>
      </c>
      <c r="U251" s="2" t="s">
        <v>650</v>
      </c>
      <c r="V251" s="2" t="s">
        <v>650</v>
      </c>
      <c r="W251" s="2" t="s">
        <v>650</v>
      </c>
      <c r="X251" s="2" t="s">
        <v>650</v>
      </c>
      <c r="Y251" s="2">
        <v>2.6179999999999999</v>
      </c>
      <c r="Z251" s="2" t="s">
        <v>650</v>
      </c>
      <c r="AA251" s="2" t="s">
        <v>650</v>
      </c>
      <c r="AB251" s="2" t="s">
        <v>650</v>
      </c>
      <c r="AC251" s="2">
        <v>1.127</v>
      </c>
      <c r="AD251" s="2">
        <v>18.068999999999999</v>
      </c>
      <c r="AE251" s="2">
        <v>0.13</v>
      </c>
      <c r="AF251" s="2" t="s">
        <v>677</v>
      </c>
      <c r="AG251" s="2">
        <v>0.04</v>
      </c>
      <c r="AH251" s="2">
        <v>0</v>
      </c>
      <c r="AI251" s="2">
        <v>0</v>
      </c>
      <c r="AM251" s="129">
        <f t="shared" si="9"/>
        <v>58.795000000000009</v>
      </c>
      <c r="AN251" s="129">
        <f t="shared" si="10"/>
        <v>58.6</v>
      </c>
      <c r="AO251" s="130">
        <f t="shared" si="11"/>
        <v>0.99668339144485063</v>
      </c>
    </row>
    <row r="252" spans="1:41" ht="15" customHeight="1" x14ac:dyDescent="0.25">
      <c r="A252" s="2" t="s">
        <v>403</v>
      </c>
      <c r="B252" s="2" t="s">
        <v>404</v>
      </c>
      <c r="C252" s="2">
        <v>2015</v>
      </c>
      <c r="D252" s="2">
        <v>151.24100000000001</v>
      </c>
      <c r="E252" s="2">
        <v>195.99600000000001</v>
      </c>
      <c r="F252" s="2" t="s">
        <v>650</v>
      </c>
      <c r="G252" s="2">
        <v>0.95</v>
      </c>
      <c r="H252" s="2" t="s">
        <v>650</v>
      </c>
      <c r="I252" s="2" t="s">
        <v>650</v>
      </c>
      <c r="J252" s="2" t="s">
        <v>650</v>
      </c>
      <c r="K252" s="2">
        <v>2.6</v>
      </c>
      <c r="L252" s="2" t="s">
        <v>651</v>
      </c>
      <c r="M252" s="2">
        <v>0</v>
      </c>
      <c r="N252" s="2">
        <v>0.93700000000000006</v>
      </c>
      <c r="O252" s="2" t="s">
        <v>650</v>
      </c>
      <c r="P252" s="2">
        <v>32.911000000000001</v>
      </c>
      <c r="Q252" s="2" t="s">
        <v>650</v>
      </c>
      <c r="R252" s="2">
        <v>8.9009999999999998</v>
      </c>
      <c r="S252" s="2" t="s">
        <v>8</v>
      </c>
      <c r="T252" s="2">
        <v>74.3</v>
      </c>
      <c r="U252" s="2">
        <v>0</v>
      </c>
      <c r="V252" s="2" t="s">
        <v>650</v>
      </c>
      <c r="W252" s="2">
        <v>11.677</v>
      </c>
      <c r="X252" s="2" t="s">
        <v>650</v>
      </c>
      <c r="Y252" s="2" t="s">
        <v>650</v>
      </c>
      <c r="Z252" s="2">
        <v>1.4950000000000001</v>
      </c>
      <c r="AA252" s="2">
        <v>49.584000000000003</v>
      </c>
      <c r="AB252" s="2" t="s">
        <v>650</v>
      </c>
      <c r="AC252" s="2" t="s">
        <v>650</v>
      </c>
      <c r="AD252" s="2">
        <v>12.641</v>
      </c>
      <c r="AE252" s="2" t="s">
        <v>650</v>
      </c>
      <c r="AF252" s="2" t="s">
        <v>650</v>
      </c>
      <c r="AG252" s="2" t="s">
        <v>650</v>
      </c>
      <c r="AH252" s="2" t="s">
        <v>650</v>
      </c>
      <c r="AI252" s="2" t="s">
        <v>650</v>
      </c>
      <c r="AM252" s="129">
        <f t="shared" si="9"/>
        <v>195.99600000000001</v>
      </c>
      <c r="AN252" s="129">
        <f t="shared" si="10"/>
        <v>151.24100000000001</v>
      </c>
      <c r="AO252" s="130">
        <f t="shared" si="11"/>
        <v>0.77165350313271708</v>
      </c>
    </row>
    <row r="253" spans="1:41" ht="15" customHeight="1" x14ac:dyDescent="0.25">
      <c r="A253" s="2" t="s">
        <v>405</v>
      </c>
      <c r="B253" s="2" t="s">
        <v>406</v>
      </c>
      <c r="C253" s="2">
        <v>2015</v>
      </c>
      <c r="D253" s="2">
        <v>109.6</v>
      </c>
      <c r="E253" s="2">
        <v>115.2</v>
      </c>
      <c r="F253" s="2" t="s">
        <v>650</v>
      </c>
      <c r="G253" s="2">
        <v>1.1000000000000001</v>
      </c>
      <c r="H253" s="2" t="s">
        <v>650</v>
      </c>
      <c r="I253" s="2" t="s">
        <v>650</v>
      </c>
      <c r="J253" s="2" t="s">
        <v>650</v>
      </c>
      <c r="K253" s="2" t="s">
        <v>650</v>
      </c>
      <c r="L253" s="2" t="s">
        <v>651</v>
      </c>
      <c r="M253" s="2">
        <v>53.25</v>
      </c>
      <c r="N253" s="2">
        <v>19.3</v>
      </c>
      <c r="O253" s="2">
        <v>4</v>
      </c>
      <c r="P253" s="2" t="s">
        <v>650</v>
      </c>
      <c r="Q253" s="2" t="s">
        <v>650</v>
      </c>
      <c r="R253" s="2" t="s">
        <v>650</v>
      </c>
      <c r="S253" s="2" t="s">
        <v>650</v>
      </c>
      <c r="T253" s="2" t="s">
        <v>650</v>
      </c>
      <c r="U253" s="2" t="s">
        <v>650</v>
      </c>
      <c r="V253" s="2" t="s">
        <v>650</v>
      </c>
      <c r="W253" s="2">
        <v>22.35</v>
      </c>
      <c r="X253" s="2" t="s">
        <v>650</v>
      </c>
      <c r="Y253" s="2" t="s">
        <v>650</v>
      </c>
      <c r="Z253" s="2" t="s">
        <v>650</v>
      </c>
      <c r="AA253" s="2" t="s">
        <v>650</v>
      </c>
      <c r="AB253" s="2" t="s">
        <v>650</v>
      </c>
      <c r="AC253" s="2">
        <v>1.7</v>
      </c>
      <c r="AD253" s="2">
        <v>13.5</v>
      </c>
      <c r="AE253" s="2" t="s">
        <v>650</v>
      </c>
      <c r="AF253" s="2" t="s">
        <v>650</v>
      </c>
      <c r="AG253" s="2" t="s">
        <v>650</v>
      </c>
      <c r="AH253" s="2" t="s">
        <v>650</v>
      </c>
      <c r="AI253" s="2" t="s">
        <v>650</v>
      </c>
      <c r="AM253" s="129">
        <f t="shared" si="9"/>
        <v>115.2</v>
      </c>
      <c r="AN253" s="129">
        <f t="shared" si="10"/>
        <v>109.6</v>
      </c>
      <c r="AO253" s="130">
        <f t="shared" si="11"/>
        <v>0.95138888888888884</v>
      </c>
    </row>
    <row r="254" spans="1:41" ht="15" customHeight="1" x14ac:dyDescent="0.25">
      <c r="A254" s="2" t="s">
        <v>407</v>
      </c>
      <c r="B254" s="2" t="s">
        <v>408</v>
      </c>
      <c r="C254" s="2">
        <v>2015</v>
      </c>
      <c r="D254" s="2">
        <v>8.4390000000000001</v>
      </c>
      <c r="E254" s="2">
        <v>9.6989999999999998</v>
      </c>
      <c r="F254" s="2" t="s">
        <v>650</v>
      </c>
      <c r="G254" s="2">
        <v>0.03</v>
      </c>
      <c r="H254" s="2" t="s">
        <v>650</v>
      </c>
      <c r="I254" s="2" t="s">
        <v>650</v>
      </c>
      <c r="J254" s="2" t="s">
        <v>650</v>
      </c>
      <c r="K254" s="2" t="s">
        <v>650</v>
      </c>
      <c r="L254" s="2" t="s">
        <v>651</v>
      </c>
      <c r="M254" s="2" t="s">
        <v>650</v>
      </c>
      <c r="N254" s="2" t="s">
        <v>650</v>
      </c>
      <c r="O254" s="2" t="s">
        <v>650</v>
      </c>
      <c r="P254" s="2" t="s">
        <v>650</v>
      </c>
      <c r="Q254" s="2" t="s">
        <v>650</v>
      </c>
      <c r="R254" s="2" t="s">
        <v>650</v>
      </c>
      <c r="S254" s="2" t="s">
        <v>650</v>
      </c>
      <c r="T254" s="2">
        <v>9.6690000000000005</v>
      </c>
      <c r="U254" s="2" t="s">
        <v>650</v>
      </c>
      <c r="V254" s="2" t="s">
        <v>650</v>
      </c>
      <c r="W254" s="2" t="s">
        <v>650</v>
      </c>
      <c r="X254" s="2" t="s">
        <v>650</v>
      </c>
      <c r="Y254" s="2" t="s">
        <v>650</v>
      </c>
      <c r="Z254" s="2" t="s">
        <v>650</v>
      </c>
      <c r="AA254" s="2" t="s">
        <v>650</v>
      </c>
      <c r="AB254" s="2" t="s">
        <v>650</v>
      </c>
      <c r="AC254" s="2" t="s">
        <v>650</v>
      </c>
      <c r="AD254" s="2" t="s">
        <v>650</v>
      </c>
      <c r="AE254" s="2" t="s">
        <v>650</v>
      </c>
      <c r="AF254" s="2" t="s">
        <v>650</v>
      </c>
      <c r="AG254" s="2" t="s">
        <v>650</v>
      </c>
      <c r="AH254" s="2" t="s">
        <v>650</v>
      </c>
      <c r="AI254" s="2" t="s">
        <v>650</v>
      </c>
      <c r="AM254" s="129">
        <f t="shared" si="9"/>
        <v>9.6989999999999998</v>
      </c>
      <c r="AN254" s="129">
        <f t="shared" si="10"/>
        <v>8.4390000000000001</v>
      </c>
      <c r="AO254" s="130">
        <f t="shared" si="11"/>
        <v>0.87008969996906904</v>
      </c>
    </row>
    <row r="255" spans="1:41" ht="15" customHeight="1" x14ac:dyDescent="0.25">
      <c r="A255" s="2" t="s">
        <v>407</v>
      </c>
      <c r="B255" s="2" t="s">
        <v>409</v>
      </c>
      <c r="C255" s="2">
        <v>2015</v>
      </c>
      <c r="D255" s="2">
        <v>8.2490000000000006</v>
      </c>
      <c r="E255" s="2">
        <v>9.6010000000000009</v>
      </c>
      <c r="F255" s="2" t="s">
        <v>650</v>
      </c>
      <c r="G255" s="2">
        <v>0.14499999999999999</v>
      </c>
      <c r="H255" s="2" t="s">
        <v>650</v>
      </c>
      <c r="I255" s="2" t="s">
        <v>650</v>
      </c>
      <c r="J255" s="2" t="s">
        <v>650</v>
      </c>
      <c r="K255" s="2" t="s">
        <v>650</v>
      </c>
      <c r="L255" s="2" t="s">
        <v>650</v>
      </c>
      <c r="M255" s="2" t="s">
        <v>650</v>
      </c>
      <c r="N255" s="2" t="s">
        <v>650</v>
      </c>
      <c r="O255" s="2" t="s">
        <v>650</v>
      </c>
      <c r="P255" s="2" t="s">
        <v>650</v>
      </c>
      <c r="Q255" s="2" t="s">
        <v>650</v>
      </c>
      <c r="R255" s="2" t="s">
        <v>650</v>
      </c>
      <c r="S255" s="2" t="s">
        <v>650</v>
      </c>
      <c r="T255" s="2">
        <v>9.4559999999999995</v>
      </c>
      <c r="U255" s="2" t="s">
        <v>650</v>
      </c>
      <c r="V255" s="2" t="s">
        <v>650</v>
      </c>
      <c r="W255" s="2" t="s">
        <v>650</v>
      </c>
      <c r="X255" s="2" t="s">
        <v>650</v>
      </c>
      <c r="Y255" s="2" t="s">
        <v>650</v>
      </c>
      <c r="Z255" s="2" t="s">
        <v>650</v>
      </c>
      <c r="AA255" s="2" t="s">
        <v>650</v>
      </c>
      <c r="AB255" s="2" t="s">
        <v>650</v>
      </c>
      <c r="AC255" s="2" t="s">
        <v>650</v>
      </c>
      <c r="AD255" s="2" t="s">
        <v>650</v>
      </c>
      <c r="AE255" s="2" t="s">
        <v>650</v>
      </c>
      <c r="AF255" s="2" t="s">
        <v>650</v>
      </c>
      <c r="AG255" s="2" t="s">
        <v>650</v>
      </c>
      <c r="AH255" s="2" t="s">
        <v>650</v>
      </c>
      <c r="AI255" s="2" t="s">
        <v>650</v>
      </c>
      <c r="AM255" s="129">
        <f t="shared" si="9"/>
        <v>9.6009999999999991</v>
      </c>
      <c r="AN255" s="129">
        <f t="shared" si="10"/>
        <v>8.2490000000000006</v>
      </c>
      <c r="AO255" s="130">
        <f t="shared" si="11"/>
        <v>0.85918133527757534</v>
      </c>
    </row>
    <row r="256" spans="1:41" ht="15" customHeight="1" x14ac:dyDescent="0.25">
      <c r="A256" s="2" t="s">
        <v>407</v>
      </c>
      <c r="B256" s="2" t="s">
        <v>410</v>
      </c>
      <c r="C256" s="2">
        <v>2015</v>
      </c>
      <c r="D256" s="2">
        <v>15.992000000000001</v>
      </c>
      <c r="E256" s="2">
        <v>18.195</v>
      </c>
      <c r="F256" s="2" t="s">
        <v>650</v>
      </c>
      <c r="G256" s="2">
        <v>0.28999999999999998</v>
      </c>
      <c r="H256" s="2" t="s">
        <v>650</v>
      </c>
      <c r="I256" s="2" t="s">
        <v>650</v>
      </c>
      <c r="J256" s="2" t="s">
        <v>650</v>
      </c>
      <c r="K256" s="2" t="s">
        <v>650</v>
      </c>
      <c r="L256" s="2" t="s">
        <v>650</v>
      </c>
      <c r="M256" s="2" t="s">
        <v>650</v>
      </c>
      <c r="N256" s="2">
        <v>7.6849999999999996</v>
      </c>
      <c r="O256" s="2" t="s">
        <v>650</v>
      </c>
      <c r="P256" s="2">
        <v>7.6849999999999996</v>
      </c>
      <c r="Q256" s="2" t="s">
        <v>650</v>
      </c>
      <c r="R256" s="2" t="s">
        <v>650</v>
      </c>
      <c r="S256" s="2" t="s">
        <v>8</v>
      </c>
      <c r="T256" s="2">
        <v>2.5249999999999999</v>
      </c>
      <c r="U256" s="2" t="s">
        <v>650</v>
      </c>
      <c r="V256" s="2" t="s">
        <v>650</v>
      </c>
      <c r="W256" s="2" t="s">
        <v>650</v>
      </c>
      <c r="X256" s="2" t="s">
        <v>650</v>
      </c>
      <c r="Y256" s="2" t="s">
        <v>650</v>
      </c>
      <c r="Z256" s="2" t="s">
        <v>650</v>
      </c>
      <c r="AA256" s="2" t="s">
        <v>650</v>
      </c>
      <c r="AB256" s="2" t="s">
        <v>650</v>
      </c>
      <c r="AC256" s="2" t="s">
        <v>650</v>
      </c>
      <c r="AD256" s="2" t="s">
        <v>650</v>
      </c>
      <c r="AE256" s="2" t="s">
        <v>650</v>
      </c>
      <c r="AF256" s="2" t="s">
        <v>650</v>
      </c>
      <c r="AG256" s="2" t="s">
        <v>650</v>
      </c>
      <c r="AH256" s="2">
        <v>0.01</v>
      </c>
      <c r="AI256" s="2">
        <v>0.01</v>
      </c>
      <c r="AM256" s="129">
        <f t="shared" si="9"/>
        <v>18.195</v>
      </c>
      <c r="AN256" s="129">
        <f t="shared" si="10"/>
        <v>15.992000000000001</v>
      </c>
      <c r="AO256" s="130">
        <f t="shared" si="11"/>
        <v>0.87892278098378684</v>
      </c>
    </row>
    <row r="257" spans="1:41" ht="15" customHeight="1" x14ac:dyDescent="0.25">
      <c r="A257" s="2" t="s">
        <v>407</v>
      </c>
      <c r="B257" s="2" t="s">
        <v>411</v>
      </c>
      <c r="C257" s="2">
        <v>2015</v>
      </c>
      <c r="D257" s="2">
        <v>9.9890000000000008</v>
      </c>
      <c r="E257" s="2">
        <v>11.481999999999999</v>
      </c>
      <c r="F257" s="2" t="s">
        <v>650</v>
      </c>
      <c r="G257" s="2">
        <v>0.113</v>
      </c>
      <c r="H257" s="2" t="s">
        <v>650</v>
      </c>
      <c r="I257" s="2" t="s">
        <v>650</v>
      </c>
      <c r="J257" s="2" t="s">
        <v>650</v>
      </c>
      <c r="K257" s="2" t="s">
        <v>650</v>
      </c>
      <c r="L257" s="2" t="s">
        <v>650</v>
      </c>
      <c r="M257" s="2" t="s">
        <v>650</v>
      </c>
      <c r="N257" s="2" t="s">
        <v>650</v>
      </c>
      <c r="O257" s="2" t="s">
        <v>650</v>
      </c>
      <c r="P257" s="2" t="s">
        <v>650</v>
      </c>
      <c r="Q257" s="2" t="s">
        <v>650</v>
      </c>
      <c r="R257" s="2" t="s">
        <v>650</v>
      </c>
      <c r="S257" s="2" t="s">
        <v>650</v>
      </c>
      <c r="T257" s="2">
        <v>11.369</v>
      </c>
      <c r="U257" s="2" t="s">
        <v>650</v>
      </c>
      <c r="V257" s="2" t="s">
        <v>650</v>
      </c>
      <c r="W257" s="2" t="s">
        <v>650</v>
      </c>
      <c r="X257" s="2" t="s">
        <v>650</v>
      </c>
      <c r="Y257" s="2" t="s">
        <v>650</v>
      </c>
      <c r="Z257" s="2" t="s">
        <v>650</v>
      </c>
      <c r="AA257" s="2" t="s">
        <v>650</v>
      </c>
      <c r="AB257" s="2" t="s">
        <v>650</v>
      </c>
      <c r="AC257" s="2" t="s">
        <v>650</v>
      </c>
      <c r="AD257" s="2" t="s">
        <v>650</v>
      </c>
      <c r="AE257" s="2" t="s">
        <v>650</v>
      </c>
      <c r="AF257" s="2" t="s">
        <v>650</v>
      </c>
      <c r="AG257" s="2" t="s">
        <v>650</v>
      </c>
      <c r="AH257" s="2" t="s">
        <v>650</v>
      </c>
      <c r="AI257" s="2" t="s">
        <v>650</v>
      </c>
      <c r="AM257" s="129">
        <f t="shared" si="9"/>
        <v>11.481999999999999</v>
      </c>
      <c r="AN257" s="129">
        <f t="shared" si="10"/>
        <v>9.9890000000000008</v>
      </c>
      <c r="AO257" s="130">
        <f t="shared" si="11"/>
        <v>0.86997038843407082</v>
      </c>
    </row>
    <row r="258" spans="1:41" ht="15" customHeight="1" x14ac:dyDescent="0.25">
      <c r="A258" s="2" t="s">
        <v>407</v>
      </c>
      <c r="B258" s="2" t="s">
        <v>412</v>
      </c>
      <c r="C258" s="2">
        <v>2015</v>
      </c>
      <c r="D258" s="2">
        <v>6.968</v>
      </c>
      <c r="E258" s="2">
        <v>7.4880000000000004</v>
      </c>
      <c r="F258" s="2" t="s">
        <v>650</v>
      </c>
      <c r="G258" s="2">
        <v>2.5000000000000001E-2</v>
      </c>
      <c r="H258" s="2" t="s">
        <v>650</v>
      </c>
      <c r="I258" s="2" t="s">
        <v>650</v>
      </c>
      <c r="J258" s="2" t="s">
        <v>650</v>
      </c>
      <c r="K258" s="2" t="s">
        <v>650</v>
      </c>
      <c r="L258" s="2" t="s">
        <v>650</v>
      </c>
      <c r="M258" s="2" t="s">
        <v>650</v>
      </c>
      <c r="N258" s="2">
        <v>2.2000000000000002</v>
      </c>
      <c r="O258" s="2" t="s">
        <v>650</v>
      </c>
      <c r="P258" s="2">
        <v>1.292</v>
      </c>
      <c r="Q258" s="2" t="s">
        <v>650</v>
      </c>
      <c r="R258" s="2" t="s">
        <v>650</v>
      </c>
      <c r="S258" s="2" t="s">
        <v>650</v>
      </c>
      <c r="T258" s="2">
        <v>3.9710000000000001</v>
      </c>
      <c r="U258" s="2" t="s">
        <v>650</v>
      </c>
      <c r="V258" s="2" t="s">
        <v>650</v>
      </c>
      <c r="W258" s="2" t="s">
        <v>650</v>
      </c>
      <c r="X258" s="2" t="s">
        <v>650</v>
      </c>
      <c r="Y258" s="2" t="s">
        <v>650</v>
      </c>
      <c r="Z258" s="2" t="s">
        <v>650</v>
      </c>
      <c r="AA258" s="2" t="s">
        <v>650</v>
      </c>
      <c r="AB258" s="2" t="s">
        <v>650</v>
      </c>
      <c r="AC258" s="2" t="s">
        <v>650</v>
      </c>
      <c r="AD258" s="2" t="s">
        <v>650</v>
      </c>
      <c r="AE258" s="2" t="s">
        <v>650</v>
      </c>
      <c r="AF258" s="2" t="s">
        <v>650</v>
      </c>
      <c r="AG258" s="2" t="s">
        <v>650</v>
      </c>
      <c r="AH258" s="2" t="s">
        <v>650</v>
      </c>
      <c r="AI258" s="2" t="s">
        <v>650</v>
      </c>
      <c r="AM258" s="129">
        <f t="shared" si="9"/>
        <v>7.4880000000000004</v>
      </c>
      <c r="AN258" s="129">
        <f t="shared" si="10"/>
        <v>6.968</v>
      </c>
      <c r="AO258" s="130">
        <f t="shared" si="11"/>
        <v>0.93055555555555547</v>
      </c>
    </row>
    <row r="259" spans="1:41" ht="15" customHeight="1" x14ac:dyDescent="0.25">
      <c r="A259" s="2" t="s">
        <v>407</v>
      </c>
      <c r="B259" s="2" t="s">
        <v>413</v>
      </c>
      <c r="C259" s="2">
        <v>2015</v>
      </c>
      <c r="D259" s="2">
        <v>0.27800000000000002</v>
      </c>
      <c r="E259" s="2">
        <v>0.31900000000000001</v>
      </c>
      <c r="F259" s="2" t="s">
        <v>650</v>
      </c>
      <c r="G259" s="2">
        <v>0.01</v>
      </c>
      <c r="H259" s="2" t="s">
        <v>650</v>
      </c>
      <c r="I259" s="2" t="s">
        <v>650</v>
      </c>
      <c r="J259" s="2" t="s">
        <v>650</v>
      </c>
      <c r="K259" s="2" t="s">
        <v>650</v>
      </c>
      <c r="L259" s="2" t="s">
        <v>650</v>
      </c>
      <c r="M259" s="2" t="s">
        <v>650</v>
      </c>
      <c r="N259" s="2" t="s">
        <v>650</v>
      </c>
      <c r="O259" s="2" t="s">
        <v>650</v>
      </c>
      <c r="P259" s="2" t="s">
        <v>650</v>
      </c>
      <c r="Q259" s="2" t="s">
        <v>650</v>
      </c>
      <c r="R259" s="2" t="s">
        <v>650</v>
      </c>
      <c r="S259" s="2" t="s">
        <v>650</v>
      </c>
      <c r="T259" s="2">
        <v>0.309</v>
      </c>
      <c r="U259" s="2" t="s">
        <v>650</v>
      </c>
      <c r="V259" s="2" t="s">
        <v>650</v>
      </c>
      <c r="W259" s="2" t="s">
        <v>650</v>
      </c>
      <c r="X259" s="2" t="s">
        <v>650</v>
      </c>
      <c r="Y259" s="2" t="s">
        <v>650</v>
      </c>
      <c r="Z259" s="2" t="s">
        <v>650</v>
      </c>
      <c r="AA259" s="2" t="s">
        <v>650</v>
      </c>
      <c r="AB259" s="2" t="s">
        <v>650</v>
      </c>
      <c r="AC259" s="2" t="s">
        <v>650</v>
      </c>
      <c r="AD259" s="2" t="s">
        <v>650</v>
      </c>
      <c r="AE259" s="2" t="s">
        <v>650</v>
      </c>
      <c r="AF259" s="2" t="s">
        <v>650</v>
      </c>
      <c r="AG259" s="2" t="s">
        <v>650</v>
      </c>
      <c r="AH259" s="2" t="s">
        <v>650</v>
      </c>
      <c r="AI259" s="2" t="s">
        <v>650</v>
      </c>
      <c r="AM259" s="129">
        <f t="shared" ref="AM259:AM322" si="12">SUMPRODUCT(F259:AE259)+IFERROR(AI259/1,0)</f>
        <v>0.31900000000000001</v>
      </c>
      <c r="AN259" s="129">
        <f t="shared" ref="AN259:AN322" si="13">IFERROR(D259/1,0)</f>
        <v>0.27800000000000002</v>
      </c>
      <c r="AO259" s="130">
        <f t="shared" ref="AO259:AO322" si="14">IFERROR(AN259/AM259,"")</f>
        <v>0.87147335423197503</v>
      </c>
    </row>
    <row r="260" spans="1:41" ht="15" customHeight="1" x14ac:dyDescent="0.25">
      <c r="A260" s="2" t="s">
        <v>407</v>
      </c>
      <c r="B260" s="2" t="s">
        <v>414</v>
      </c>
      <c r="C260" s="2">
        <v>2015</v>
      </c>
      <c r="D260" s="2">
        <v>5.6219999999999999</v>
      </c>
      <c r="E260" s="2">
        <v>6.4509999999999996</v>
      </c>
      <c r="F260" s="2" t="s">
        <v>650</v>
      </c>
      <c r="G260" s="2">
        <v>3.0000000000000001E-3</v>
      </c>
      <c r="H260" s="2" t="s">
        <v>650</v>
      </c>
      <c r="I260" s="2" t="s">
        <v>650</v>
      </c>
      <c r="J260" s="2" t="s">
        <v>650</v>
      </c>
      <c r="K260" s="2" t="s">
        <v>650</v>
      </c>
      <c r="L260" s="2" t="s">
        <v>650</v>
      </c>
      <c r="M260" s="2" t="s">
        <v>650</v>
      </c>
      <c r="N260" s="2" t="s">
        <v>650</v>
      </c>
      <c r="O260" s="2" t="s">
        <v>650</v>
      </c>
      <c r="P260" s="2" t="s">
        <v>650</v>
      </c>
      <c r="Q260" s="2" t="s">
        <v>650</v>
      </c>
      <c r="R260" s="2" t="s">
        <v>650</v>
      </c>
      <c r="S260" s="2" t="s">
        <v>650</v>
      </c>
      <c r="T260" s="2">
        <v>6.3550000000000004</v>
      </c>
      <c r="U260" s="2" t="s">
        <v>650</v>
      </c>
      <c r="V260" s="2" t="s">
        <v>650</v>
      </c>
      <c r="W260" s="2" t="s">
        <v>650</v>
      </c>
      <c r="X260" s="2" t="s">
        <v>650</v>
      </c>
      <c r="Y260" s="2" t="s">
        <v>650</v>
      </c>
      <c r="Z260" s="2" t="s">
        <v>650</v>
      </c>
      <c r="AA260" s="2" t="s">
        <v>650</v>
      </c>
      <c r="AB260" s="2" t="s">
        <v>650</v>
      </c>
      <c r="AC260" s="2" t="s">
        <v>650</v>
      </c>
      <c r="AD260" s="2" t="s">
        <v>650</v>
      </c>
      <c r="AE260" s="2" t="s">
        <v>650</v>
      </c>
      <c r="AF260" s="2" t="s">
        <v>650</v>
      </c>
      <c r="AG260" s="2" t="s">
        <v>650</v>
      </c>
      <c r="AH260" s="2">
        <v>9.2999999999999999E-2</v>
      </c>
      <c r="AI260" s="2">
        <v>9.2999999999999999E-2</v>
      </c>
      <c r="AM260" s="129">
        <f t="shared" si="12"/>
        <v>6.4510000000000005</v>
      </c>
      <c r="AN260" s="129">
        <f t="shared" si="13"/>
        <v>5.6219999999999999</v>
      </c>
      <c r="AO260" s="130">
        <f t="shared" si="14"/>
        <v>0.87149279181522232</v>
      </c>
    </row>
    <row r="261" spans="1:41" ht="15" customHeight="1" x14ac:dyDescent="0.25">
      <c r="A261" s="2" t="s">
        <v>407</v>
      </c>
      <c r="B261" s="2" t="s">
        <v>415</v>
      </c>
      <c r="C261" s="2">
        <v>2015</v>
      </c>
      <c r="D261" s="2">
        <v>2.831</v>
      </c>
      <c r="E261" s="2">
        <v>3.254</v>
      </c>
      <c r="F261" s="2" t="s">
        <v>650</v>
      </c>
      <c r="G261" s="2">
        <v>1.9E-2</v>
      </c>
      <c r="H261" s="2" t="s">
        <v>650</v>
      </c>
      <c r="I261" s="2" t="s">
        <v>650</v>
      </c>
      <c r="J261" s="2" t="s">
        <v>650</v>
      </c>
      <c r="K261" s="2" t="s">
        <v>650</v>
      </c>
      <c r="L261" s="2" t="s">
        <v>650</v>
      </c>
      <c r="M261" s="2" t="s">
        <v>650</v>
      </c>
      <c r="N261" s="2" t="s">
        <v>650</v>
      </c>
      <c r="O261" s="2" t="s">
        <v>650</v>
      </c>
      <c r="P261" s="2" t="s">
        <v>650</v>
      </c>
      <c r="Q261" s="2" t="s">
        <v>650</v>
      </c>
      <c r="R261" s="2" t="s">
        <v>650</v>
      </c>
      <c r="S261" s="2" t="s">
        <v>650</v>
      </c>
      <c r="T261" s="2">
        <v>3.2349999999999999</v>
      </c>
      <c r="U261" s="2" t="s">
        <v>650</v>
      </c>
      <c r="V261" s="2" t="s">
        <v>650</v>
      </c>
      <c r="W261" s="2" t="s">
        <v>650</v>
      </c>
      <c r="X261" s="2" t="s">
        <v>650</v>
      </c>
      <c r="Y261" s="2" t="s">
        <v>650</v>
      </c>
      <c r="Z261" s="2" t="s">
        <v>650</v>
      </c>
      <c r="AA261" s="2" t="s">
        <v>650</v>
      </c>
      <c r="AB261" s="2" t="s">
        <v>650</v>
      </c>
      <c r="AC261" s="2" t="s">
        <v>650</v>
      </c>
      <c r="AD261" s="2" t="s">
        <v>650</v>
      </c>
      <c r="AE261" s="2" t="s">
        <v>650</v>
      </c>
      <c r="AF261" s="2" t="s">
        <v>650</v>
      </c>
      <c r="AG261" s="2" t="s">
        <v>650</v>
      </c>
      <c r="AH261" s="2" t="s">
        <v>650</v>
      </c>
      <c r="AI261" s="2" t="s">
        <v>650</v>
      </c>
      <c r="AM261" s="129">
        <f t="shared" si="12"/>
        <v>3.254</v>
      </c>
      <c r="AN261" s="129">
        <f t="shared" si="13"/>
        <v>2.831</v>
      </c>
      <c r="AO261" s="130">
        <f t="shared" si="14"/>
        <v>0.87000614628149964</v>
      </c>
    </row>
    <row r="262" spans="1:41" ht="15" customHeight="1" x14ac:dyDescent="0.25">
      <c r="A262" s="2" t="s">
        <v>407</v>
      </c>
      <c r="B262" s="2" t="s">
        <v>416</v>
      </c>
      <c r="C262" s="2">
        <v>2015</v>
      </c>
      <c r="D262" s="2">
        <v>10.859</v>
      </c>
      <c r="E262" s="2">
        <v>13.054</v>
      </c>
      <c r="F262" s="2" t="s">
        <v>650</v>
      </c>
      <c r="G262" s="2">
        <v>0.34100000000000003</v>
      </c>
      <c r="H262" s="2">
        <v>0.33100000000000002</v>
      </c>
      <c r="I262" s="2" t="s">
        <v>650</v>
      </c>
      <c r="J262" s="2" t="s">
        <v>650</v>
      </c>
      <c r="K262" s="2" t="s">
        <v>650</v>
      </c>
      <c r="L262" s="2" t="s">
        <v>650</v>
      </c>
      <c r="M262" s="2" t="s">
        <v>650</v>
      </c>
      <c r="N262" s="2">
        <v>4.024</v>
      </c>
      <c r="O262" s="2" t="s">
        <v>650</v>
      </c>
      <c r="P262" s="2" t="s">
        <v>650</v>
      </c>
      <c r="Q262" s="2" t="s">
        <v>650</v>
      </c>
      <c r="R262" s="2" t="s">
        <v>650</v>
      </c>
      <c r="S262" s="2" t="s">
        <v>650</v>
      </c>
      <c r="T262" s="2" t="s">
        <v>650</v>
      </c>
      <c r="U262" s="2" t="s">
        <v>650</v>
      </c>
      <c r="V262" s="2" t="s">
        <v>650</v>
      </c>
      <c r="W262" s="2" t="s">
        <v>650</v>
      </c>
      <c r="X262" s="2" t="s">
        <v>650</v>
      </c>
      <c r="Y262" s="2" t="s">
        <v>650</v>
      </c>
      <c r="Z262" s="2" t="s">
        <v>650</v>
      </c>
      <c r="AA262" s="2">
        <v>8.3550000000000004</v>
      </c>
      <c r="AB262" s="2" t="s">
        <v>650</v>
      </c>
      <c r="AC262" s="2" t="s">
        <v>650</v>
      </c>
      <c r="AD262" s="2" t="s">
        <v>650</v>
      </c>
      <c r="AE262" s="2" t="s">
        <v>650</v>
      </c>
      <c r="AF262" s="2" t="s">
        <v>650</v>
      </c>
      <c r="AG262" s="2" t="s">
        <v>650</v>
      </c>
      <c r="AH262" s="2">
        <v>3.0000000000000001E-3</v>
      </c>
      <c r="AI262" s="2">
        <v>3.0000000000000001E-3</v>
      </c>
      <c r="AM262" s="129">
        <f t="shared" si="12"/>
        <v>13.054</v>
      </c>
      <c r="AN262" s="129">
        <f t="shared" si="13"/>
        <v>10.859</v>
      </c>
      <c r="AO262" s="130">
        <f t="shared" si="14"/>
        <v>0.83185230580664926</v>
      </c>
    </row>
    <row r="263" spans="1:41" ht="15" customHeight="1" x14ac:dyDescent="0.25">
      <c r="A263" s="2" t="s">
        <v>407</v>
      </c>
      <c r="B263" s="2" t="s">
        <v>417</v>
      </c>
      <c r="C263" s="2">
        <v>2015</v>
      </c>
      <c r="D263" s="2">
        <v>3.145</v>
      </c>
      <c r="E263" s="2">
        <v>3.6150000000000002</v>
      </c>
      <c r="F263" s="2" t="s">
        <v>650</v>
      </c>
      <c r="G263" s="2">
        <v>2.1000000000000001E-2</v>
      </c>
      <c r="H263" s="2" t="s">
        <v>650</v>
      </c>
      <c r="I263" s="2" t="s">
        <v>650</v>
      </c>
      <c r="J263" s="2" t="s">
        <v>650</v>
      </c>
      <c r="K263" s="2" t="s">
        <v>650</v>
      </c>
      <c r="L263" s="2" t="s">
        <v>650</v>
      </c>
      <c r="M263" s="2" t="s">
        <v>650</v>
      </c>
      <c r="N263" s="2" t="s">
        <v>650</v>
      </c>
      <c r="O263" s="2" t="s">
        <v>650</v>
      </c>
      <c r="P263" s="2" t="s">
        <v>650</v>
      </c>
      <c r="Q263" s="2" t="s">
        <v>650</v>
      </c>
      <c r="R263" s="2" t="s">
        <v>650</v>
      </c>
      <c r="S263" s="2" t="s">
        <v>650</v>
      </c>
      <c r="T263" s="2">
        <v>3.5939999999999999</v>
      </c>
      <c r="U263" s="2" t="s">
        <v>650</v>
      </c>
      <c r="V263" s="2" t="s">
        <v>650</v>
      </c>
      <c r="W263" s="2" t="s">
        <v>650</v>
      </c>
      <c r="X263" s="2" t="s">
        <v>650</v>
      </c>
      <c r="Y263" s="2" t="s">
        <v>650</v>
      </c>
      <c r="Z263" s="2" t="s">
        <v>650</v>
      </c>
      <c r="AA263" s="2" t="s">
        <v>650</v>
      </c>
      <c r="AB263" s="2" t="s">
        <v>650</v>
      </c>
      <c r="AC263" s="2" t="s">
        <v>650</v>
      </c>
      <c r="AD263" s="2" t="s">
        <v>650</v>
      </c>
      <c r="AE263" s="2" t="s">
        <v>650</v>
      </c>
      <c r="AF263" s="2" t="s">
        <v>650</v>
      </c>
      <c r="AG263" s="2" t="s">
        <v>650</v>
      </c>
      <c r="AH263" s="2" t="s">
        <v>650</v>
      </c>
      <c r="AI263" s="2" t="s">
        <v>650</v>
      </c>
      <c r="AM263" s="129">
        <f t="shared" si="12"/>
        <v>3.6149999999999998</v>
      </c>
      <c r="AN263" s="129">
        <f t="shared" si="13"/>
        <v>3.145</v>
      </c>
      <c r="AO263" s="130">
        <f t="shared" si="14"/>
        <v>0.86998616874135548</v>
      </c>
    </row>
    <row r="264" spans="1:41" ht="15" customHeight="1" x14ac:dyDescent="0.25">
      <c r="A264" s="2" t="s">
        <v>407</v>
      </c>
      <c r="B264" s="2" t="s">
        <v>418</v>
      </c>
      <c r="C264" s="2">
        <v>2015</v>
      </c>
      <c r="D264" s="2">
        <v>4.9909999999999997</v>
      </c>
      <c r="E264" s="2">
        <v>5.8730000000000002</v>
      </c>
      <c r="F264" s="2" t="s">
        <v>650</v>
      </c>
      <c r="G264" s="2">
        <v>0.33700000000000002</v>
      </c>
      <c r="H264" s="2" t="s">
        <v>650</v>
      </c>
      <c r="I264" s="2" t="s">
        <v>650</v>
      </c>
      <c r="J264" s="2" t="s">
        <v>650</v>
      </c>
      <c r="K264" s="2" t="s">
        <v>650</v>
      </c>
      <c r="L264" s="2" t="s">
        <v>650</v>
      </c>
      <c r="M264" s="2" t="s">
        <v>650</v>
      </c>
      <c r="N264" s="2" t="s">
        <v>650</v>
      </c>
      <c r="O264" s="2" t="s">
        <v>650</v>
      </c>
      <c r="P264" s="2" t="s">
        <v>650</v>
      </c>
      <c r="Q264" s="2" t="s">
        <v>650</v>
      </c>
      <c r="R264" s="2" t="s">
        <v>650</v>
      </c>
      <c r="S264" s="2" t="s">
        <v>650</v>
      </c>
      <c r="T264" s="2">
        <v>4.9459999999999997</v>
      </c>
      <c r="U264" s="2" t="s">
        <v>650</v>
      </c>
      <c r="V264" s="2" t="s">
        <v>650</v>
      </c>
      <c r="W264" s="2" t="s">
        <v>650</v>
      </c>
      <c r="X264" s="2" t="s">
        <v>650</v>
      </c>
      <c r="Y264" s="2" t="s">
        <v>650</v>
      </c>
      <c r="Z264" s="2" t="s">
        <v>650</v>
      </c>
      <c r="AA264" s="2" t="s">
        <v>650</v>
      </c>
      <c r="AB264" s="2" t="s">
        <v>650</v>
      </c>
      <c r="AC264" s="2" t="s">
        <v>650</v>
      </c>
      <c r="AD264" s="2" t="s">
        <v>650</v>
      </c>
      <c r="AE264" s="2" t="s">
        <v>650</v>
      </c>
      <c r="AF264" s="2" t="s">
        <v>650</v>
      </c>
      <c r="AG264" s="2" t="s">
        <v>650</v>
      </c>
      <c r="AH264" s="2">
        <v>0.59</v>
      </c>
      <c r="AI264" s="2">
        <v>0.59</v>
      </c>
      <c r="AM264" s="129">
        <f t="shared" si="12"/>
        <v>5.8729999999999993</v>
      </c>
      <c r="AN264" s="129">
        <f t="shared" si="13"/>
        <v>4.9909999999999997</v>
      </c>
      <c r="AO264" s="130">
        <f t="shared" si="14"/>
        <v>0.8498212157330155</v>
      </c>
    </row>
    <row r="265" spans="1:41" ht="15" customHeight="1" x14ac:dyDescent="0.25">
      <c r="A265" s="2" t="s">
        <v>407</v>
      </c>
      <c r="B265" s="2" t="s">
        <v>419</v>
      </c>
      <c r="C265" s="2">
        <v>2015</v>
      </c>
      <c r="D265" s="2">
        <v>13.891999999999999</v>
      </c>
      <c r="E265" s="2">
        <v>7.4790000000000001</v>
      </c>
      <c r="F265" s="2" t="s">
        <v>650</v>
      </c>
      <c r="G265" s="2">
        <v>4.3999999999999997E-2</v>
      </c>
      <c r="H265" s="2" t="s">
        <v>650</v>
      </c>
      <c r="I265" s="2" t="s">
        <v>650</v>
      </c>
      <c r="J265" s="2" t="s">
        <v>650</v>
      </c>
      <c r="K265" s="2" t="s">
        <v>650</v>
      </c>
      <c r="L265" s="2" t="s">
        <v>650</v>
      </c>
      <c r="M265" s="2" t="s">
        <v>650</v>
      </c>
      <c r="N265" s="2" t="s">
        <v>650</v>
      </c>
      <c r="O265" s="2" t="s">
        <v>650</v>
      </c>
      <c r="P265" s="2" t="s">
        <v>650</v>
      </c>
      <c r="Q265" s="2" t="s">
        <v>650</v>
      </c>
      <c r="R265" s="2" t="s">
        <v>650</v>
      </c>
      <c r="S265" s="2" t="s">
        <v>650</v>
      </c>
      <c r="T265" s="2">
        <v>7.3449999999999998</v>
      </c>
      <c r="U265" s="2" t="s">
        <v>650</v>
      </c>
      <c r="V265" s="2" t="s">
        <v>650</v>
      </c>
      <c r="W265" s="2" t="s">
        <v>650</v>
      </c>
      <c r="X265" s="2" t="s">
        <v>650</v>
      </c>
      <c r="Y265" s="2" t="s">
        <v>650</v>
      </c>
      <c r="Z265" s="2" t="s">
        <v>650</v>
      </c>
      <c r="AA265" s="2" t="s">
        <v>650</v>
      </c>
      <c r="AB265" s="2" t="s">
        <v>650</v>
      </c>
      <c r="AC265" s="2" t="s">
        <v>650</v>
      </c>
      <c r="AD265" s="2" t="s">
        <v>650</v>
      </c>
      <c r="AE265" s="2" t="s">
        <v>650</v>
      </c>
      <c r="AF265" s="2" t="s">
        <v>650</v>
      </c>
      <c r="AG265" s="2" t="s">
        <v>650</v>
      </c>
      <c r="AH265" s="2">
        <v>0.09</v>
      </c>
      <c r="AI265" s="2">
        <v>0.09</v>
      </c>
      <c r="AM265" s="129">
        <f t="shared" si="12"/>
        <v>7.4789999999999992</v>
      </c>
      <c r="AN265" s="129">
        <f t="shared" si="13"/>
        <v>13.891999999999999</v>
      </c>
      <c r="AO265" s="130">
        <f t="shared" si="14"/>
        <v>1.8574675758791284</v>
      </c>
    </row>
    <row r="266" spans="1:41" ht="15" customHeight="1" x14ac:dyDescent="0.25">
      <c r="A266" s="2" t="s">
        <v>407</v>
      </c>
      <c r="B266" s="2" t="s">
        <v>420</v>
      </c>
      <c r="C266" s="2">
        <v>2015</v>
      </c>
      <c r="D266" s="2">
        <v>10.766</v>
      </c>
      <c r="E266" s="2">
        <v>12.375</v>
      </c>
      <c r="F266" s="2" t="s">
        <v>650</v>
      </c>
      <c r="G266" s="2">
        <v>2.4E-2</v>
      </c>
      <c r="H266" s="2" t="s">
        <v>650</v>
      </c>
      <c r="I266" s="2" t="s">
        <v>650</v>
      </c>
      <c r="J266" s="2" t="s">
        <v>650</v>
      </c>
      <c r="K266" s="2" t="s">
        <v>650</v>
      </c>
      <c r="L266" s="2" t="s">
        <v>650</v>
      </c>
      <c r="M266" s="2" t="s">
        <v>650</v>
      </c>
      <c r="N266" s="2" t="s">
        <v>650</v>
      </c>
      <c r="O266" s="2" t="s">
        <v>650</v>
      </c>
      <c r="P266" s="2" t="s">
        <v>650</v>
      </c>
      <c r="Q266" s="2" t="s">
        <v>650</v>
      </c>
      <c r="R266" s="2" t="s">
        <v>650</v>
      </c>
      <c r="S266" s="2" t="s">
        <v>650</v>
      </c>
      <c r="T266" s="2">
        <v>12.351000000000001</v>
      </c>
      <c r="U266" s="2" t="s">
        <v>650</v>
      </c>
      <c r="V266" s="2" t="s">
        <v>650</v>
      </c>
      <c r="W266" s="2" t="s">
        <v>650</v>
      </c>
      <c r="X266" s="2" t="s">
        <v>650</v>
      </c>
      <c r="Y266" s="2" t="s">
        <v>650</v>
      </c>
      <c r="Z266" s="2" t="s">
        <v>650</v>
      </c>
      <c r="AA266" s="2" t="s">
        <v>650</v>
      </c>
      <c r="AB266" s="2" t="s">
        <v>650</v>
      </c>
      <c r="AC266" s="2" t="s">
        <v>650</v>
      </c>
      <c r="AD266" s="2" t="s">
        <v>650</v>
      </c>
      <c r="AE266" s="2" t="s">
        <v>650</v>
      </c>
      <c r="AF266" s="2" t="s">
        <v>650</v>
      </c>
      <c r="AG266" s="2" t="s">
        <v>650</v>
      </c>
      <c r="AH266" s="2" t="s">
        <v>650</v>
      </c>
      <c r="AI266" s="2" t="s">
        <v>650</v>
      </c>
      <c r="AM266" s="129">
        <f t="shared" si="12"/>
        <v>12.375</v>
      </c>
      <c r="AN266" s="129">
        <f t="shared" si="13"/>
        <v>10.766</v>
      </c>
      <c r="AO266" s="130">
        <f t="shared" si="14"/>
        <v>0.86997979797979796</v>
      </c>
    </row>
    <row r="267" spans="1:41" ht="15" customHeight="1" x14ac:dyDescent="0.25">
      <c r="A267" s="2" t="s">
        <v>407</v>
      </c>
      <c r="B267" s="2" t="s">
        <v>421</v>
      </c>
      <c r="C267" s="2">
        <v>2015</v>
      </c>
      <c r="D267" s="2">
        <v>56.847000000000001</v>
      </c>
      <c r="E267" s="2">
        <v>62.402999999999999</v>
      </c>
      <c r="F267" s="2" t="s">
        <v>650</v>
      </c>
      <c r="G267" s="2">
        <v>3.637</v>
      </c>
      <c r="H267" s="2">
        <v>0</v>
      </c>
      <c r="I267" s="2" t="s">
        <v>650</v>
      </c>
      <c r="J267" s="2" t="s">
        <v>650</v>
      </c>
      <c r="K267" s="2" t="s">
        <v>650</v>
      </c>
      <c r="L267" s="2" t="s">
        <v>650</v>
      </c>
      <c r="M267" s="2">
        <v>4.9690000000000003</v>
      </c>
      <c r="N267" s="2">
        <v>21.004000000000001</v>
      </c>
      <c r="O267" s="2">
        <v>0.73499999999999999</v>
      </c>
      <c r="P267" s="2">
        <v>14.785</v>
      </c>
      <c r="Q267" s="2" t="s">
        <v>650</v>
      </c>
      <c r="R267" s="2">
        <v>11.430999999999999</v>
      </c>
      <c r="S267" s="2" t="s">
        <v>650</v>
      </c>
      <c r="T267" s="2">
        <v>8.5999999999999993E-2</v>
      </c>
      <c r="U267" s="2" t="s">
        <v>650</v>
      </c>
      <c r="V267" s="2" t="s">
        <v>650</v>
      </c>
      <c r="W267" s="2" t="s">
        <v>650</v>
      </c>
      <c r="X267" s="2" t="s">
        <v>650</v>
      </c>
      <c r="Y267" s="2" t="s">
        <v>650</v>
      </c>
      <c r="Z267" s="2" t="s">
        <v>650</v>
      </c>
      <c r="AA267" s="2">
        <v>4.5369999999999999</v>
      </c>
      <c r="AB267" s="2" t="s">
        <v>650</v>
      </c>
      <c r="AC267" s="2" t="s">
        <v>650</v>
      </c>
      <c r="AD267" s="2" t="s">
        <v>650</v>
      </c>
      <c r="AE267" s="2" t="s">
        <v>650</v>
      </c>
      <c r="AF267" s="2" t="s">
        <v>650</v>
      </c>
      <c r="AG267" s="2" t="s">
        <v>650</v>
      </c>
      <c r="AH267" s="2">
        <v>1.2190000000000001</v>
      </c>
      <c r="AI267" s="2">
        <v>1.2190000000000001</v>
      </c>
      <c r="AM267" s="129">
        <f t="shared" si="12"/>
        <v>62.402999999999992</v>
      </c>
      <c r="AN267" s="129">
        <f t="shared" si="13"/>
        <v>56.847000000000001</v>
      </c>
      <c r="AO267" s="130">
        <f t="shared" si="14"/>
        <v>0.91096581895101214</v>
      </c>
    </row>
    <row r="268" spans="1:41" ht="15" customHeight="1" x14ac:dyDescent="0.25">
      <c r="A268" s="2" t="s">
        <v>407</v>
      </c>
      <c r="B268" s="2" t="s">
        <v>422</v>
      </c>
      <c r="C268" s="2">
        <v>2015</v>
      </c>
      <c r="D268" s="2">
        <v>36.707999999999998</v>
      </c>
      <c r="E268" s="2">
        <v>42.183</v>
      </c>
      <c r="F268" s="2" t="s">
        <v>650</v>
      </c>
      <c r="G268" s="2">
        <v>0.33400000000000002</v>
      </c>
      <c r="H268" s="2" t="s">
        <v>650</v>
      </c>
      <c r="I268" s="2" t="s">
        <v>650</v>
      </c>
      <c r="J268" s="2" t="s">
        <v>650</v>
      </c>
      <c r="K268" s="2" t="s">
        <v>650</v>
      </c>
      <c r="L268" s="2" t="s">
        <v>650</v>
      </c>
      <c r="M268" s="2" t="s">
        <v>650</v>
      </c>
      <c r="N268" s="2" t="s">
        <v>650</v>
      </c>
      <c r="O268" s="2" t="s">
        <v>650</v>
      </c>
      <c r="P268" s="2" t="s">
        <v>650</v>
      </c>
      <c r="Q268" s="2" t="s">
        <v>650</v>
      </c>
      <c r="R268" s="2" t="s">
        <v>650</v>
      </c>
      <c r="S268" s="2" t="s">
        <v>650</v>
      </c>
      <c r="T268" s="2">
        <v>41.848999999999997</v>
      </c>
      <c r="U268" s="2" t="s">
        <v>650</v>
      </c>
      <c r="V268" s="2" t="s">
        <v>650</v>
      </c>
      <c r="W268" s="2" t="s">
        <v>650</v>
      </c>
      <c r="X268" s="2" t="s">
        <v>650</v>
      </c>
      <c r="Y268" s="2" t="s">
        <v>650</v>
      </c>
      <c r="Z268" s="2" t="s">
        <v>650</v>
      </c>
      <c r="AA268" s="2" t="s">
        <v>650</v>
      </c>
      <c r="AB268" s="2" t="s">
        <v>650</v>
      </c>
      <c r="AC268" s="2" t="s">
        <v>650</v>
      </c>
      <c r="AD268" s="2" t="s">
        <v>650</v>
      </c>
      <c r="AE268" s="2" t="s">
        <v>650</v>
      </c>
      <c r="AF268" s="2" t="s">
        <v>650</v>
      </c>
      <c r="AG268" s="2" t="s">
        <v>650</v>
      </c>
      <c r="AH268" s="2" t="s">
        <v>650</v>
      </c>
      <c r="AI268" s="2" t="s">
        <v>650</v>
      </c>
      <c r="AM268" s="129">
        <f t="shared" si="12"/>
        <v>42.183</v>
      </c>
      <c r="AN268" s="129">
        <f t="shared" si="13"/>
        <v>36.707999999999998</v>
      </c>
      <c r="AO268" s="130">
        <f t="shared" si="14"/>
        <v>0.87020837778251903</v>
      </c>
    </row>
    <row r="269" spans="1:41" ht="15" customHeight="1" x14ac:dyDescent="0.25">
      <c r="A269" s="2" t="s">
        <v>407</v>
      </c>
      <c r="B269" s="2" t="s">
        <v>423</v>
      </c>
      <c r="C269" s="2">
        <v>2015</v>
      </c>
      <c r="D269" s="2" t="s">
        <v>650</v>
      </c>
      <c r="E269" s="2" t="s">
        <v>650</v>
      </c>
      <c r="F269" s="2" t="s">
        <v>650</v>
      </c>
      <c r="G269" s="2" t="s">
        <v>650</v>
      </c>
      <c r="H269" s="2" t="s">
        <v>650</v>
      </c>
      <c r="I269" s="2" t="s">
        <v>650</v>
      </c>
      <c r="J269" s="2" t="s">
        <v>650</v>
      </c>
      <c r="K269" s="2" t="s">
        <v>650</v>
      </c>
      <c r="L269" s="2" t="s">
        <v>651</v>
      </c>
      <c r="M269" s="2" t="s">
        <v>650</v>
      </c>
      <c r="N269" s="2" t="s">
        <v>650</v>
      </c>
      <c r="O269" s="2" t="s">
        <v>650</v>
      </c>
      <c r="P269" s="2" t="s">
        <v>650</v>
      </c>
      <c r="Q269" s="2" t="s">
        <v>650</v>
      </c>
      <c r="R269" s="2" t="s">
        <v>650</v>
      </c>
      <c r="S269" s="2" t="s">
        <v>650</v>
      </c>
      <c r="T269" s="2" t="s">
        <v>650</v>
      </c>
      <c r="U269" s="2" t="s">
        <v>650</v>
      </c>
      <c r="V269" s="2" t="s">
        <v>650</v>
      </c>
      <c r="W269" s="2" t="s">
        <v>650</v>
      </c>
      <c r="X269" s="2" t="s">
        <v>650</v>
      </c>
      <c r="Y269" s="2" t="s">
        <v>650</v>
      </c>
      <c r="Z269" s="2" t="s">
        <v>650</v>
      </c>
      <c r="AA269" s="2" t="s">
        <v>650</v>
      </c>
      <c r="AB269" s="2" t="s">
        <v>650</v>
      </c>
      <c r="AC269" s="2" t="s">
        <v>650</v>
      </c>
      <c r="AD269" s="2" t="s">
        <v>650</v>
      </c>
      <c r="AE269" s="2" t="s">
        <v>650</v>
      </c>
      <c r="AF269" s="2" t="s">
        <v>650</v>
      </c>
      <c r="AG269" s="2" t="s">
        <v>650</v>
      </c>
      <c r="AH269" s="2" t="s">
        <v>650</v>
      </c>
      <c r="AI269" s="2" t="s">
        <v>650</v>
      </c>
      <c r="AM269" s="129">
        <f t="shared" si="12"/>
        <v>0</v>
      </c>
      <c r="AN269" s="129">
        <f t="shared" si="13"/>
        <v>0</v>
      </c>
      <c r="AO269" s="130" t="str">
        <f t="shared" si="14"/>
        <v/>
      </c>
    </row>
    <row r="270" spans="1:41" ht="15" customHeight="1" x14ac:dyDescent="0.25">
      <c r="A270" s="2" t="s">
        <v>407</v>
      </c>
      <c r="B270" s="2" t="s">
        <v>424</v>
      </c>
      <c r="C270" s="2">
        <v>2015</v>
      </c>
      <c r="D270" s="2">
        <v>16.797000000000001</v>
      </c>
      <c r="E270" s="2">
        <v>19.306999999999999</v>
      </c>
      <c r="F270" s="2" t="s">
        <v>650</v>
      </c>
      <c r="G270" s="2">
        <v>0.19500000000000001</v>
      </c>
      <c r="H270" s="2" t="s">
        <v>650</v>
      </c>
      <c r="I270" s="2" t="s">
        <v>650</v>
      </c>
      <c r="J270" s="2" t="s">
        <v>650</v>
      </c>
      <c r="K270" s="2" t="s">
        <v>650</v>
      </c>
      <c r="L270" s="2" t="s">
        <v>650</v>
      </c>
      <c r="M270" s="2" t="s">
        <v>650</v>
      </c>
      <c r="N270" s="2" t="s">
        <v>650</v>
      </c>
      <c r="O270" s="2" t="s">
        <v>650</v>
      </c>
      <c r="P270" s="2" t="s">
        <v>650</v>
      </c>
      <c r="Q270" s="2" t="s">
        <v>650</v>
      </c>
      <c r="R270" s="2" t="s">
        <v>650</v>
      </c>
      <c r="S270" s="2" t="s">
        <v>650</v>
      </c>
      <c r="T270" s="2">
        <v>19.111999999999998</v>
      </c>
      <c r="U270" s="2" t="s">
        <v>650</v>
      </c>
      <c r="V270" s="2" t="s">
        <v>650</v>
      </c>
      <c r="W270" s="2" t="s">
        <v>650</v>
      </c>
      <c r="X270" s="2" t="s">
        <v>650</v>
      </c>
      <c r="Y270" s="2" t="s">
        <v>650</v>
      </c>
      <c r="Z270" s="2" t="s">
        <v>650</v>
      </c>
      <c r="AA270" s="2" t="s">
        <v>650</v>
      </c>
      <c r="AB270" s="2" t="s">
        <v>650</v>
      </c>
      <c r="AC270" s="2" t="s">
        <v>650</v>
      </c>
      <c r="AD270" s="2" t="s">
        <v>650</v>
      </c>
      <c r="AE270" s="2" t="s">
        <v>650</v>
      </c>
      <c r="AF270" s="2" t="s">
        <v>650</v>
      </c>
      <c r="AG270" s="2" t="s">
        <v>650</v>
      </c>
      <c r="AH270" s="2" t="s">
        <v>650</v>
      </c>
      <c r="AI270" s="2" t="s">
        <v>650</v>
      </c>
      <c r="AM270" s="129">
        <f t="shared" si="12"/>
        <v>19.306999999999999</v>
      </c>
      <c r="AN270" s="129">
        <f t="shared" si="13"/>
        <v>16.797000000000001</v>
      </c>
      <c r="AO270" s="130">
        <f t="shared" si="14"/>
        <v>0.86999533847827226</v>
      </c>
    </row>
    <row r="271" spans="1:41" ht="15" customHeight="1" x14ac:dyDescent="0.25">
      <c r="A271" s="2" t="s">
        <v>407</v>
      </c>
      <c r="B271" s="2" t="s">
        <v>425</v>
      </c>
      <c r="C271" s="2">
        <v>2015</v>
      </c>
      <c r="D271" s="2">
        <v>2.7879999999999998</v>
      </c>
      <c r="E271" s="2">
        <v>3.2040000000000002</v>
      </c>
      <c r="F271" s="2" t="s">
        <v>650</v>
      </c>
      <c r="G271" s="2">
        <v>6.5000000000000002E-2</v>
      </c>
      <c r="H271" s="2" t="s">
        <v>650</v>
      </c>
      <c r="I271" s="2" t="s">
        <v>650</v>
      </c>
      <c r="J271" s="2" t="s">
        <v>650</v>
      </c>
      <c r="K271" s="2" t="s">
        <v>650</v>
      </c>
      <c r="L271" s="2" t="s">
        <v>650</v>
      </c>
      <c r="M271" s="2" t="s">
        <v>650</v>
      </c>
      <c r="N271" s="2" t="s">
        <v>650</v>
      </c>
      <c r="O271" s="2" t="s">
        <v>650</v>
      </c>
      <c r="P271" s="2" t="s">
        <v>650</v>
      </c>
      <c r="Q271" s="2" t="s">
        <v>650</v>
      </c>
      <c r="R271" s="2" t="s">
        <v>650</v>
      </c>
      <c r="S271" s="2" t="s">
        <v>650</v>
      </c>
      <c r="T271" s="2">
        <v>3.1389999999999998</v>
      </c>
      <c r="U271" s="2" t="s">
        <v>650</v>
      </c>
      <c r="V271" s="2" t="s">
        <v>650</v>
      </c>
      <c r="W271" s="2" t="s">
        <v>650</v>
      </c>
      <c r="X271" s="2" t="s">
        <v>650</v>
      </c>
      <c r="Y271" s="2" t="s">
        <v>650</v>
      </c>
      <c r="Z271" s="2" t="s">
        <v>650</v>
      </c>
      <c r="AA271" s="2" t="s">
        <v>650</v>
      </c>
      <c r="AB271" s="2" t="s">
        <v>650</v>
      </c>
      <c r="AC271" s="2" t="s">
        <v>650</v>
      </c>
      <c r="AD271" s="2" t="s">
        <v>650</v>
      </c>
      <c r="AE271" s="2" t="s">
        <v>650</v>
      </c>
      <c r="AF271" s="2" t="s">
        <v>650</v>
      </c>
      <c r="AG271" s="2" t="s">
        <v>650</v>
      </c>
      <c r="AH271" s="2" t="s">
        <v>650</v>
      </c>
      <c r="AI271" s="2" t="s">
        <v>650</v>
      </c>
      <c r="AM271" s="129">
        <f t="shared" si="12"/>
        <v>3.2039999999999997</v>
      </c>
      <c r="AN271" s="129">
        <f t="shared" si="13"/>
        <v>2.7879999999999998</v>
      </c>
      <c r="AO271" s="130">
        <f t="shared" si="14"/>
        <v>0.87016229712858928</v>
      </c>
    </row>
    <row r="272" spans="1:41" ht="15" customHeight="1" x14ac:dyDescent="0.25">
      <c r="A272" s="2" t="s">
        <v>426</v>
      </c>
      <c r="B272" s="2" t="s">
        <v>427</v>
      </c>
      <c r="C272" s="2">
        <v>2015</v>
      </c>
      <c r="D272" s="2">
        <v>10.4</v>
      </c>
      <c r="E272" s="2">
        <v>11.78</v>
      </c>
      <c r="F272" s="2" t="s">
        <v>650</v>
      </c>
      <c r="G272" s="2">
        <v>0.08</v>
      </c>
      <c r="H272" s="2" t="s">
        <v>650</v>
      </c>
      <c r="I272" s="2" t="s">
        <v>650</v>
      </c>
      <c r="J272" s="2" t="s">
        <v>650</v>
      </c>
      <c r="K272" s="2" t="s">
        <v>650</v>
      </c>
      <c r="L272" s="2" t="s">
        <v>651</v>
      </c>
      <c r="M272" s="2" t="s">
        <v>650</v>
      </c>
      <c r="N272" s="2" t="s">
        <v>650</v>
      </c>
      <c r="O272" s="2" t="s">
        <v>650</v>
      </c>
      <c r="P272" s="2" t="s">
        <v>650</v>
      </c>
      <c r="Q272" s="2" t="s">
        <v>650</v>
      </c>
      <c r="R272" s="2" t="s">
        <v>650</v>
      </c>
      <c r="S272" s="2" t="s">
        <v>650</v>
      </c>
      <c r="T272" s="2" t="s">
        <v>650</v>
      </c>
      <c r="U272" s="2">
        <v>11.7</v>
      </c>
      <c r="V272" s="2" t="s">
        <v>650</v>
      </c>
      <c r="W272" s="2" t="s">
        <v>650</v>
      </c>
      <c r="X272" s="2" t="s">
        <v>650</v>
      </c>
      <c r="Y272" s="2" t="s">
        <v>650</v>
      </c>
      <c r="Z272" s="2" t="s">
        <v>650</v>
      </c>
      <c r="AA272" s="2" t="s">
        <v>650</v>
      </c>
      <c r="AB272" s="2" t="s">
        <v>650</v>
      </c>
      <c r="AC272" s="2" t="s">
        <v>650</v>
      </c>
      <c r="AD272" s="2" t="s">
        <v>650</v>
      </c>
      <c r="AE272" s="2" t="s">
        <v>650</v>
      </c>
      <c r="AF272" s="2" t="s">
        <v>650</v>
      </c>
      <c r="AG272" s="2" t="s">
        <v>650</v>
      </c>
      <c r="AH272" s="2" t="s">
        <v>650</v>
      </c>
      <c r="AI272" s="2" t="s">
        <v>650</v>
      </c>
      <c r="AM272" s="129">
        <f t="shared" si="12"/>
        <v>11.78</v>
      </c>
      <c r="AN272" s="129">
        <f t="shared" si="13"/>
        <v>10.4</v>
      </c>
      <c r="AO272" s="130">
        <f t="shared" si="14"/>
        <v>0.88285229202037363</v>
      </c>
    </row>
    <row r="273" spans="1:41" ht="15" customHeight="1" x14ac:dyDescent="0.25">
      <c r="A273" s="2" t="s">
        <v>426</v>
      </c>
      <c r="B273" s="2" t="s">
        <v>428</v>
      </c>
      <c r="C273" s="2">
        <v>2015</v>
      </c>
      <c r="D273" s="2">
        <v>212.1</v>
      </c>
      <c r="E273" s="2">
        <v>235.14</v>
      </c>
      <c r="F273" s="2" t="s">
        <v>650</v>
      </c>
      <c r="G273" s="2">
        <v>1.87</v>
      </c>
      <c r="H273" s="2">
        <v>0.27</v>
      </c>
      <c r="I273" s="2" t="s">
        <v>650</v>
      </c>
      <c r="J273" s="2" t="s">
        <v>650</v>
      </c>
      <c r="K273" s="2" t="s">
        <v>650</v>
      </c>
      <c r="L273" s="2" t="s">
        <v>651</v>
      </c>
      <c r="M273" s="2">
        <v>181.8</v>
      </c>
      <c r="N273" s="2" t="s">
        <v>650</v>
      </c>
      <c r="O273" s="2" t="s">
        <v>650</v>
      </c>
      <c r="P273" s="2" t="s">
        <v>650</v>
      </c>
      <c r="Q273" s="2" t="s">
        <v>650</v>
      </c>
      <c r="R273" s="2" t="s">
        <v>650</v>
      </c>
      <c r="S273" s="2" t="s">
        <v>650</v>
      </c>
      <c r="T273" s="2" t="s">
        <v>650</v>
      </c>
      <c r="U273" s="2" t="s">
        <v>650</v>
      </c>
      <c r="V273" s="2" t="s">
        <v>650</v>
      </c>
      <c r="W273" s="2" t="s">
        <v>650</v>
      </c>
      <c r="X273" s="2" t="s">
        <v>650</v>
      </c>
      <c r="Y273" s="2">
        <v>17.600000000000001</v>
      </c>
      <c r="Z273" s="2" t="s">
        <v>650</v>
      </c>
      <c r="AA273" s="2" t="s">
        <v>650</v>
      </c>
      <c r="AB273" s="2" t="s">
        <v>650</v>
      </c>
      <c r="AC273" s="2" t="s">
        <v>650</v>
      </c>
      <c r="AD273" s="2">
        <v>33.6</v>
      </c>
      <c r="AE273" s="2" t="s">
        <v>650</v>
      </c>
      <c r="AF273" s="2" t="s">
        <v>650</v>
      </c>
      <c r="AG273" s="2" t="s">
        <v>650</v>
      </c>
      <c r="AH273" s="2" t="s">
        <v>650</v>
      </c>
      <c r="AI273" s="2" t="s">
        <v>650</v>
      </c>
      <c r="AM273" s="129">
        <f t="shared" si="12"/>
        <v>235.14</v>
      </c>
      <c r="AN273" s="129">
        <f t="shared" si="13"/>
        <v>212.1</v>
      </c>
      <c r="AO273" s="130">
        <f t="shared" si="14"/>
        <v>0.90201582036233741</v>
      </c>
    </row>
    <row r="274" spans="1:41" ht="15" customHeight="1" x14ac:dyDescent="0.25">
      <c r="A274" s="2" t="s">
        <v>426</v>
      </c>
      <c r="B274" s="2" t="s">
        <v>429</v>
      </c>
      <c r="C274" s="2">
        <v>2015</v>
      </c>
      <c r="D274" s="2">
        <v>4.45</v>
      </c>
      <c r="E274" s="2">
        <v>6.16</v>
      </c>
      <c r="F274" s="2" t="s">
        <v>650</v>
      </c>
      <c r="G274" s="2">
        <v>0.16</v>
      </c>
      <c r="H274" s="2" t="s">
        <v>650</v>
      </c>
      <c r="I274" s="2" t="s">
        <v>650</v>
      </c>
      <c r="J274" s="2" t="s">
        <v>650</v>
      </c>
      <c r="K274" s="2" t="s">
        <v>650</v>
      </c>
      <c r="L274" s="2" t="s">
        <v>651</v>
      </c>
      <c r="M274" s="2" t="s">
        <v>650</v>
      </c>
      <c r="N274" s="2" t="s">
        <v>650</v>
      </c>
      <c r="O274" s="2" t="s">
        <v>650</v>
      </c>
      <c r="P274" s="2" t="s">
        <v>650</v>
      </c>
      <c r="Q274" s="2" t="s">
        <v>650</v>
      </c>
      <c r="R274" s="2" t="s">
        <v>650</v>
      </c>
      <c r="S274" s="2" t="s">
        <v>650</v>
      </c>
      <c r="T274" s="2">
        <v>6</v>
      </c>
      <c r="U274" s="2" t="s">
        <v>650</v>
      </c>
      <c r="V274" s="2" t="s">
        <v>650</v>
      </c>
      <c r="W274" s="2" t="s">
        <v>650</v>
      </c>
      <c r="X274" s="2" t="s">
        <v>650</v>
      </c>
      <c r="Y274" s="2" t="s">
        <v>650</v>
      </c>
      <c r="Z274" s="2" t="s">
        <v>650</v>
      </c>
      <c r="AA274" s="2" t="s">
        <v>650</v>
      </c>
      <c r="AB274" s="2" t="s">
        <v>650</v>
      </c>
      <c r="AC274" s="2" t="s">
        <v>650</v>
      </c>
      <c r="AD274" s="2" t="s">
        <v>650</v>
      </c>
      <c r="AE274" s="2" t="s">
        <v>650</v>
      </c>
      <c r="AF274" s="2" t="s">
        <v>650</v>
      </c>
      <c r="AG274" s="2" t="s">
        <v>650</v>
      </c>
      <c r="AH274" s="2" t="s">
        <v>650</v>
      </c>
      <c r="AI274" s="2" t="s">
        <v>650</v>
      </c>
      <c r="AM274" s="129">
        <f t="shared" si="12"/>
        <v>6.16</v>
      </c>
      <c r="AN274" s="129">
        <f t="shared" si="13"/>
        <v>4.45</v>
      </c>
      <c r="AO274" s="130">
        <f t="shared" si="14"/>
        <v>0.72240259740259738</v>
      </c>
    </row>
    <row r="275" spans="1:41" ht="15" customHeight="1" x14ac:dyDescent="0.25">
      <c r="A275" s="2" t="s">
        <v>426</v>
      </c>
      <c r="B275" s="2" t="s">
        <v>430</v>
      </c>
      <c r="C275" s="2">
        <v>2015</v>
      </c>
      <c r="D275" s="2">
        <v>2.1800000000000002</v>
      </c>
      <c r="E275" s="2">
        <v>2.41</v>
      </c>
      <c r="F275" s="2" t="s">
        <v>650</v>
      </c>
      <c r="G275" s="2">
        <v>0.01</v>
      </c>
      <c r="H275" s="2" t="s">
        <v>650</v>
      </c>
      <c r="I275" s="2" t="s">
        <v>650</v>
      </c>
      <c r="J275" s="2" t="s">
        <v>650</v>
      </c>
      <c r="K275" s="2" t="s">
        <v>650</v>
      </c>
      <c r="L275" s="2" t="s">
        <v>651</v>
      </c>
      <c r="M275" s="2" t="s">
        <v>650</v>
      </c>
      <c r="N275" s="2" t="s">
        <v>650</v>
      </c>
      <c r="O275" s="2" t="s">
        <v>650</v>
      </c>
      <c r="P275" s="2" t="s">
        <v>650</v>
      </c>
      <c r="Q275" s="2" t="s">
        <v>650</v>
      </c>
      <c r="R275" s="2" t="s">
        <v>650</v>
      </c>
      <c r="S275" s="2" t="s">
        <v>650</v>
      </c>
      <c r="T275" s="2">
        <v>2.4</v>
      </c>
      <c r="U275" s="2" t="s">
        <v>650</v>
      </c>
      <c r="V275" s="2" t="s">
        <v>650</v>
      </c>
      <c r="W275" s="2" t="s">
        <v>650</v>
      </c>
      <c r="X275" s="2" t="s">
        <v>650</v>
      </c>
      <c r="Y275" s="2" t="s">
        <v>650</v>
      </c>
      <c r="Z275" s="2" t="s">
        <v>650</v>
      </c>
      <c r="AA275" s="2" t="s">
        <v>650</v>
      </c>
      <c r="AB275" s="2" t="s">
        <v>650</v>
      </c>
      <c r="AC275" s="2" t="s">
        <v>650</v>
      </c>
      <c r="AD275" s="2" t="s">
        <v>650</v>
      </c>
      <c r="AE275" s="2" t="s">
        <v>650</v>
      </c>
      <c r="AF275" s="2" t="s">
        <v>650</v>
      </c>
      <c r="AG275" s="2" t="s">
        <v>650</v>
      </c>
      <c r="AH275" s="2" t="s">
        <v>650</v>
      </c>
      <c r="AI275" s="2" t="s">
        <v>650</v>
      </c>
      <c r="AM275" s="129">
        <f t="shared" si="12"/>
        <v>2.4099999999999997</v>
      </c>
      <c r="AN275" s="129">
        <f t="shared" si="13"/>
        <v>2.1800000000000002</v>
      </c>
      <c r="AO275" s="130">
        <f t="shared" si="14"/>
        <v>0.90456431535269732</v>
      </c>
    </row>
    <row r="276" spans="1:41" ht="15" customHeight="1" x14ac:dyDescent="0.25">
      <c r="A276" s="2" t="s">
        <v>426</v>
      </c>
      <c r="B276" s="2" t="s">
        <v>431</v>
      </c>
      <c r="C276" s="2">
        <v>2015</v>
      </c>
      <c r="D276" s="2">
        <v>3.42</v>
      </c>
      <c r="E276" s="2">
        <v>3.77</v>
      </c>
      <c r="F276" s="2" t="s">
        <v>650</v>
      </c>
      <c r="G276" s="2">
        <v>7.0000000000000007E-2</v>
      </c>
      <c r="H276" s="2" t="s">
        <v>650</v>
      </c>
      <c r="I276" s="2" t="s">
        <v>650</v>
      </c>
      <c r="J276" s="2" t="s">
        <v>650</v>
      </c>
      <c r="K276" s="2" t="s">
        <v>650</v>
      </c>
      <c r="L276" s="2" t="s">
        <v>651</v>
      </c>
      <c r="M276" s="2" t="s">
        <v>650</v>
      </c>
      <c r="N276" s="2" t="s">
        <v>650</v>
      </c>
      <c r="O276" s="2" t="s">
        <v>650</v>
      </c>
      <c r="P276" s="2" t="s">
        <v>650</v>
      </c>
      <c r="Q276" s="2" t="s">
        <v>650</v>
      </c>
      <c r="R276" s="2" t="s">
        <v>650</v>
      </c>
      <c r="S276" s="2" t="s">
        <v>650</v>
      </c>
      <c r="T276" s="2">
        <v>3.7</v>
      </c>
      <c r="U276" s="2" t="s">
        <v>650</v>
      </c>
      <c r="V276" s="2" t="s">
        <v>650</v>
      </c>
      <c r="W276" s="2" t="s">
        <v>650</v>
      </c>
      <c r="X276" s="2" t="s">
        <v>650</v>
      </c>
      <c r="Y276" s="2" t="s">
        <v>650</v>
      </c>
      <c r="Z276" s="2" t="s">
        <v>650</v>
      </c>
      <c r="AA276" s="2" t="s">
        <v>650</v>
      </c>
      <c r="AB276" s="2" t="s">
        <v>650</v>
      </c>
      <c r="AC276" s="2" t="s">
        <v>650</v>
      </c>
      <c r="AD276" s="2" t="s">
        <v>650</v>
      </c>
      <c r="AE276" s="2" t="s">
        <v>650</v>
      </c>
      <c r="AF276" s="2" t="s">
        <v>650</v>
      </c>
      <c r="AG276" s="2" t="s">
        <v>650</v>
      </c>
      <c r="AH276" s="2" t="s">
        <v>650</v>
      </c>
      <c r="AI276" s="2" t="s">
        <v>650</v>
      </c>
      <c r="AM276" s="129">
        <f t="shared" si="12"/>
        <v>3.77</v>
      </c>
      <c r="AN276" s="129">
        <f t="shared" si="13"/>
        <v>3.42</v>
      </c>
      <c r="AO276" s="130">
        <f t="shared" si="14"/>
        <v>0.90716180371352784</v>
      </c>
    </row>
    <row r="277" spans="1:41" ht="15" customHeight="1" x14ac:dyDescent="0.25">
      <c r="A277" s="2" t="s">
        <v>432</v>
      </c>
      <c r="B277" s="2" t="s">
        <v>433</v>
      </c>
      <c r="C277" s="2">
        <v>2015</v>
      </c>
      <c r="D277" s="2" t="s">
        <v>651</v>
      </c>
      <c r="E277" s="2">
        <v>18.134</v>
      </c>
      <c r="F277" s="2" t="s">
        <v>650</v>
      </c>
      <c r="G277" s="2">
        <v>0.81100000000000005</v>
      </c>
      <c r="H277" s="2" t="s">
        <v>650</v>
      </c>
      <c r="I277" s="2" t="s">
        <v>650</v>
      </c>
      <c r="J277" s="2" t="s">
        <v>650</v>
      </c>
      <c r="K277" s="2" t="s">
        <v>650</v>
      </c>
      <c r="L277" s="2" t="s">
        <v>651</v>
      </c>
      <c r="M277" s="2" t="s">
        <v>650</v>
      </c>
      <c r="N277" s="2" t="s">
        <v>650</v>
      </c>
      <c r="O277" s="2" t="s">
        <v>650</v>
      </c>
      <c r="P277" s="2" t="s">
        <v>650</v>
      </c>
      <c r="Q277" s="2" t="s">
        <v>650</v>
      </c>
      <c r="R277" s="2" t="s">
        <v>650</v>
      </c>
      <c r="S277" s="2" t="s">
        <v>650</v>
      </c>
      <c r="T277" s="2">
        <v>12.776</v>
      </c>
      <c r="U277" s="2" t="s">
        <v>650</v>
      </c>
      <c r="V277" s="2" t="s">
        <v>650</v>
      </c>
      <c r="W277" s="2" t="s">
        <v>650</v>
      </c>
      <c r="X277" s="2" t="s">
        <v>650</v>
      </c>
      <c r="Y277" s="2" t="s">
        <v>650</v>
      </c>
      <c r="Z277" s="2" t="s">
        <v>650</v>
      </c>
      <c r="AA277" s="2" t="s">
        <v>650</v>
      </c>
      <c r="AB277" s="2" t="s">
        <v>650</v>
      </c>
      <c r="AC277" s="2" t="s">
        <v>650</v>
      </c>
      <c r="AD277" s="2" t="s">
        <v>650</v>
      </c>
      <c r="AE277" s="2" t="s">
        <v>650</v>
      </c>
      <c r="AF277" s="2" t="s">
        <v>650</v>
      </c>
      <c r="AG277" s="2" t="s">
        <v>650</v>
      </c>
      <c r="AH277" s="2">
        <v>4.5469999999999997</v>
      </c>
      <c r="AI277" s="2">
        <v>4.5469999999999997</v>
      </c>
      <c r="AM277" s="129">
        <f t="shared" si="12"/>
        <v>18.134</v>
      </c>
      <c r="AN277" s="129">
        <f t="shared" si="13"/>
        <v>0</v>
      </c>
      <c r="AO277" s="130">
        <f t="shared" si="14"/>
        <v>0</v>
      </c>
    </row>
    <row r="278" spans="1:41" ht="15" customHeight="1" x14ac:dyDescent="0.25">
      <c r="A278" s="2" t="s">
        <v>432</v>
      </c>
      <c r="B278" s="2" t="s">
        <v>434</v>
      </c>
      <c r="C278" s="2">
        <v>2015</v>
      </c>
      <c r="D278" s="2" t="s">
        <v>650</v>
      </c>
      <c r="E278" s="2">
        <v>0.1</v>
      </c>
      <c r="F278" s="2" t="s">
        <v>650</v>
      </c>
      <c r="G278" s="2">
        <v>0.1</v>
      </c>
      <c r="H278" s="2" t="s">
        <v>650</v>
      </c>
      <c r="I278" s="2" t="s">
        <v>650</v>
      </c>
      <c r="J278" s="2" t="s">
        <v>650</v>
      </c>
      <c r="K278" s="2" t="s">
        <v>650</v>
      </c>
      <c r="L278" s="2" t="s">
        <v>651</v>
      </c>
      <c r="M278" s="2" t="s">
        <v>650</v>
      </c>
      <c r="N278" s="2" t="s">
        <v>650</v>
      </c>
      <c r="O278" s="2" t="s">
        <v>650</v>
      </c>
      <c r="P278" s="2" t="s">
        <v>650</v>
      </c>
      <c r="Q278" s="2" t="s">
        <v>650</v>
      </c>
      <c r="R278" s="2" t="s">
        <v>650</v>
      </c>
      <c r="S278" s="2" t="s">
        <v>650</v>
      </c>
      <c r="T278" s="2" t="s">
        <v>650</v>
      </c>
      <c r="U278" s="2" t="s">
        <v>650</v>
      </c>
      <c r="V278" s="2" t="s">
        <v>650</v>
      </c>
      <c r="W278" s="2" t="s">
        <v>650</v>
      </c>
      <c r="X278" s="2" t="s">
        <v>650</v>
      </c>
      <c r="Y278" s="2" t="s">
        <v>650</v>
      </c>
      <c r="Z278" s="2" t="s">
        <v>650</v>
      </c>
      <c r="AA278" s="2" t="s">
        <v>650</v>
      </c>
      <c r="AB278" s="2" t="s">
        <v>650</v>
      </c>
      <c r="AC278" s="2" t="s">
        <v>650</v>
      </c>
      <c r="AD278" s="2" t="s">
        <v>650</v>
      </c>
      <c r="AE278" s="2" t="s">
        <v>650</v>
      </c>
      <c r="AF278" s="2" t="s">
        <v>650</v>
      </c>
      <c r="AG278" s="2" t="s">
        <v>650</v>
      </c>
      <c r="AH278" s="2" t="s">
        <v>650</v>
      </c>
      <c r="AI278" s="2" t="s">
        <v>650</v>
      </c>
      <c r="AM278" s="129">
        <f t="shared" si="12"/>
        <v>0.1</v>
      </c>
      <c r="AN278" s="129">
        <f t="shared" si="13"/>
        <v>0</v>
      </c>
      <c r="AO278" s="130">
        <f t="shared" si="14"/>
        <v>0</v>
      </c>
    </row>
    <row r="279" spans="1:41" ht="15" customHeight="1" x14ac:dyDescent="0.25">
      <c r="A279" s="2" t="s">
        <v>435</v>
      </c>
      <c r="B279" s="2" t="s">
        <v>436</v>
      </c>
      <c r="C279" s="2">
        <v>2015</v>
      </c>
      <c r="D279" s="2" t="s">
        <v>650</v>
      </c>
      <c r="E279" s="2" t="s">
        <v>650</v>
      </c>
      <c r="F279" s="2" t="s">
        <v>650</v>
      </c>
      <c r="G279" s="2" t="s">
        <v>650</v>
      </c>
      <c r="H279" s="2" t="s">
        <v>650</v>
      </c>
      <c r="I279" s="2" t="s">
        <v>650</v>
      </c>
      <c r="J279" s="2" t="s">
        <v>650</v>
      </c>
      <c r="K279" s="2" t="s">
        <v>650</v>
      </c>
      <c r="L279" s="2" t="s">
        <v>651</v>
      </c>
      <c r="M279" s="2" t="s">
        <v>650</v>
      </c>
      <c r="N279" s="2" t="s">
        <v>650</v>
      </c>
      <c r="O279" s="2" t="s">
        <v>650</v>
      </c>
      <c r="P279" s="2" t="s">
        <v>650</v>
      </c>
      <c r="Q279" s="2" t="s">
        <v>650</v>
      </c>
      <c r="R279" s="2" t="s">
        <v>650</v>
      </c>
      <c r="S279" s="2" t="s">
        <v>650</v>
      </c>
      <c r="T279" s="2" t="s">
        <v>650</v>
      </c>
      <c r="U279" s="2" t="s">
        <v>650</v>
      </c>
      <c r="V279" s="2" t="s">
        <v>650</v>
      </c>
      <c r="W279" s="2" t="s">
        <v>650</v>
      </c>
      <c r="X279" s="2" t="s">
        <v>650</v>
      </c>
      <c r="Y279" s="2" t="s">
        <v>650</v>
      </c>
      <c r="Z279" s="2" t="s">
        <v>650</v>
      </c>
      <c r="AA279" s="2" t="s">
        <v>650</v>
      </c>
      <c r="AB279" s="2" t="s">
        <v>650</v>
      </c>
      <c r="AC279" s="2" t="s">
        <v>650</v>
      </c>
      <c r="AD279" s="2" t="s">
        <v>650</v>
      </c>
      <c r="AE279" s="2" t="s">
        <v>650</v>
      </c>
      <c r="AF279" s="2" t="s">
        <v>650</v>
      </c>
      <c r="AG279" s="2" t="s">
        <v>650</v>
      </c>
      <c r="AH279" s="2" t="s">
        <v>650</v>
      </c>
      <c r="AI279" s="2" t="s">
        <v>650</v>
      </c>
      <c r="AM279" s="129">
        <f t="shared" si="12"/>
        <v>0</v>
      </c>
      <c r="AN279" s="129">
        <f t="shared" si="13"/>
        <v>0</v>
      </c>
      <c r="AO279" s="130" t="str">
        <f t="shared" si="14"/>
        <v/>
      </c>
    </row>
    <row r="280" spans="1:41"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c r="W280" s="2" t="s">
        <v>651</v>
      </c>
      <c r="X280" s="2" t="s">
        <v>651</v>
      </c>
      <c r="Y280" s="2" t="s">
        <v>651</v>
      </c>
      <c r="Z280" s="2" t="s">
        <v>651</v>
      </c>
      <c r="AA280" s="2" t="s">
        <v>651</v>
      </c>
      <c r="AB280" s="2" t="s">
        <v>651</v>
      </c>
      <c r="AC280" s="2" t="s">
        <v>651</v>
      </c>
      <c r="AD280" s="2" t="s">
        <v>651</v>
      </c>
      <c r="AE280" s="2" t="s">
        <v>651</v>
      </c>
      <c r="AF280" s="2" t="s">
        <v>651</v>
      </c>
      <c r="AG280" s="2" t="s">
        <v>651</v>
      </c>
      <c r="AH280" s="2" t="s">
        <v>651</v>
      </c>
      <c r="AI280" s="2" t="s">
        <v>651</v>
      </c>
      <c r="AM280" s="129">
        <f t="shared" si="12"/>
        <v>0</v>
      </c>
      <c r="AN280" s="129">
        <f t="shared" si="13"/>
        <v>0</v>
      </c>
      <c r="AO280" s="130" t="str">
        <f t="shared" si="14"/>
        <v/>
      </c>
    </row>
    <row r="281" spans="1:41"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c r="W281" s="2" t="s">
        <v>651</v>
      </c>
      <c r="X281" s="2" t="s">
        <v>651</v>
      </c>
      <c r="Y281" s="2" t="s">
        <v>651</v>
      </c>
      <c r="Z281" s="2" t="s">
        <v>651</v>
      </c>
      <c r="AA281" s="2" t="s">
        <v>651</v>
      </c>
      <c r="AB281" s="2" t="s">
        <v>651</v>
      </c>
      <c r="AC281" s="2" t="s">
        <v>651</v>
      </c>
      <c r="AD281" s="2" t="s">
        <v>651</v>
      </c>
      <c r="AE281" s="2" t="s">
        <v>651</v>
      </c>
      <c r="AF281" s="2" t="s">
        <v>651</v>
      </c>
      <c r="AG281" s="2" t="s">
        <v>651</v>
      </c>
      <c r="AH281" s="2" t="s">
        <v>651</v>
      </c>
      <c r="AI281" s="2" t="s">
        <v>651</v>
      </c>
      <c r="AM281" s="129">
        <f t="shared" si="12"/>
        <v>0</v>
      </c>
      <c r="AN281" s="129">
        <f t="shared" si="13"/>
        <v>0</v>
      </c>
      <c r="AO281" s="130" t="str">
        <f t="shared" si="14"/>
        <v/>
      </c>
    </row>
    <row r="282" spans="1:41"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c r="W282" s="2" t="s">
        <v>651</v>
      </c>
      <c r="X282" s="2" t="s">
        <v>651</v>
      </c>
      <c r="Y282" s="2" t="s">
        <v>651</v>
      </c>
      <c r="Z282" s="2" t="s">
        <v>651</v>
      </c>
      <c r="AA282" s="2" t="s">
        <v>651</v>
      </c>
      <c r="AB282" s="2" t="s">
        <v>651</v>
      </c>
      <c r="AC282" s="2" t="s">
        <v>651</v>
      </c>
      <c r="AD282" s="2" t="s">
        <v>651</v>
      </c>
      <c r="AE282" s="2" t="s">
        <v>651</v>
      </c>
      <c r="AF282" s="2" t="s">
        <v>651</v>
      </c>
      <c r="AG282" s="2" t="s">
        <v>651</v>
      </c>
      <c r="AH282" s="2" t="s">
        <v>651</v>
      </c>
      <c r="AI282" s="2" t="s">
        <v>651</v>
      </c>
      <c r="AM282" s="129">
        <f t="shared" si="12"/>
        <v>0</v>
      </c>
      <c r="AN282" s="129">
        <f t="shared" si="13"/>
        <v>0</v>
      </c>
      <c r="AO282" s="130" t="str">
        <f t="shared" si="14"/>
        <v/>
      </c>
    </row>
    <row r="283" spans="1:41"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c r="W283" s="2" t="s">
        <v>651</v>
      </c>
      <c r="X283" s="2" t="s">
        <v>651</v>
      </c>
      <c r="Y283" s="2" t="s">
        <v>651</v>
      </c>
      <c r="Z283" s="2" t="s">
        <v>651</v>
      </c>
      <c r="AA283" s="2" t="s">
        <v>651</v>
      </c>
      <c r="AB283" s="2" t="s">
        <v>651</v>
      </c>
      <c r="AC283" s="2" t="s">
        <v>651</v>
      </c>
      <c r="AD283" s="2" t="s">
        <v>651</v>
      </c>
      <c r="AE283" s="2" t="s">
        <v>651</v>
      </c>
      <c r="AF283" s="2" t="s">
        <v>651</v>
      </c>
      <c r="AG283" s="2" t="s">
        <v>651</v>
      </c>
      <c r="AH283" s="2" t="s">
        <v>651</v>
      </c>
      <c r="AI283" s="2" t="s">
        <v>651</v>
      </c>
      <c r="AM283" s="129">
        <f t="shared" si="12"/>
        <v>0</v>
      </c>
      <c r="AN283" s="129">
        <f t="shared" si="13"/>
        <v>0</v>
      </c>
      <c r="AO283" s="130" t="str">
        <f t="shared" si="14"/>
        <v/>
      </c>
    </row>
    <row r="284" spans="1:41"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c r="W284" s="2" t="s">
        <v>651</v>
      </c>
      <c r="X284" s="2" t="s">
        <v>651</v>
      </c>
      <c r="Y284" s="2" t="s">
        <v>651</v>
      </c>
      <c r="Z284" s="2" t="s">
        <v>651</v>
      </c>
      <c r="AA284" s="2" t="s">
        <v>651</v>
      </c>
      <c r="AB284" s="2" t="s">
        <v>651</v>
      </c>
      <c r="AC284" s="2" t="s">
        <v>651</v>
      </c>
      <c r="AD284" s="2" t="s">
        <v>651</v>
      </c>
      <c r="AE284" s="2" t="s">
        <v>651</v>
      </c>
      <c r="AF284" s="2" t="s">
        <v>651</v>
      </c>
      <c r="AG284" s="2" t="s">
        <v>651</v>
      </c>
      <c r="AH284" s="2" t="s">
        <v>651</v>
      </c>
      <c r="AI284" s="2" t="s">
        <v>651</v>
      </c>
      <c r="AM284" s="129">
        <f t="shared" si="12"/>
        <v>0</v>
      </c>
      <c r="AN284" s="129">
        <f t="shared" si="13"/>
        <v>0</v>
      </c>
      <c r="AO284" s="130" t="str">
        <f t="shared" si="14"/>
        <v/>
      </c>
    </row>
    <row r="285" spans="1:41"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c r="W285" s="2" t="s">
        <v>651</v>
      </c>
      <c r="X285" s="2" t="s">
        <v>651</v>
      </c>
      <c r="Y285" s="2" t="s">
        <v>651</v>
      </c>
      <c r="Z285" s="2" t="s">
        <v>651</v>
      </c>
      <c r="AA285" s="2" t="s">
        <v>651</v>
      </c>
      <c r="AB285" s="2" t="s">
        <v>651</v>
      </c>
      <c r="AC285" s="2" t="s">
        <v>651</v>
      </c>
      <c r="AD285" s="2" t="s">
        <v>651</v>
      </c>
      <c r="AE285" s="2" t="s">
        <v>651</v>
      </c>
      <c r="AF285" s="2" t="s">
        <v>651</v>
      </c>
      <c r="AG285" s="2" t="s">
        <v>651</v>
      </c>
      <c r="AH285" s="2" t="s">
        <v>651</v>
      </c>
      <c r="AI285" s="2" t="s">
        <v>651</v>
      </c>
      <c r="AM285" s="129">
        <f t="shared" si="12"/>
        <v>0</v>
      </c>
      <c r="AN285" s="129">
        <f t="shared" si="13"/>
        <v>0</v>
      </c>
      <c r="AO285" s="130" t="str">
        <f t="shared" si="14"/>
        <v/>
      </c>
    </row>
    <row r="286" spans="1:41"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c r="W286" s="2" t="s">
        <v>651</v>
      </c>
      <c r="X286" s="2" t="s">
        <v>651</v>
      </c>
      <c r="Y286" s="2" t="s">
        <v>651</v>
      </c>
      <c r="Z286" s="2" t="s">
        <v>651</v>
      </c>
      <c r="AA286" s="2" t="s">
        <v>651</v>
      </c>
      <c r="AB286" s="2" t="s">
        <v>651</v>
      </c>
      <c r="AC286" s="2" t="s">
        <v>651</v>
      </c>
      <c r="AD286" s="2" t="s">
        <v>651</v>
      </c>
      <c r="AE286" s="2" t="s">
        <v>651</v>
      </c>
      <c r="AF286" s="2" t="s">
        <v>651</v>
      </c>
      <c r="AG286" s="2" t="s">
        <v>651</v>
      </c>
      <c r="AH286" s="2" t="s">
        <v>651</v>
      </c>
      <c r="AI286" s="2" t="s">
        <v>651</v>
      </c>
      <c r="AM286" s="129">
        <f t="shared" si="12"/>
        <v>0</v>
      </c>
      <c r="AN286" s="129">
        <f t="shared" si="13"/>
        <v>0</v>
      </c>
      <c r="AO286" s="130" t="str">
        <f t="shared" si="14"/>
        <v/>
      </c>
    </row>
    <row r="287" spans="1:41"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c r="W287" s="2" t="s">
        <v>651</v>
      </c>
      <c r="X287" s="2" t="s">
        <v>651</v>
      </c>
      <c r="Y287" s="2" t="s">
        <v>651</v>
      </c>
      <c r="Z287" s="2" t="s">
        <v>651</v>
      </c>
      <c r="AA287" s="2" t="s">
        <v>651</v>
      </c>
      <c r="AB287" s="2" t="s">
        <v>651</v>
      </c>
      <c r="AC287" s="2" t="s">
        <v>651</v>
      </c>
      <c r="AD287" s="2" t="s">
        <v>651</v>
      </c>
      <c r="AE287" s="2" t="s">
        <v>651</v>
      </c>
      <c r="AF287" s="2" t="s">
        <v>651</v>
      </c>
      <c r="AG287" s="2" t="s">
        <v>651</v>
      </c>
      <c r="AH287" s="2" t="s">
        <v>651</v>
      </c>
      <c r="AI287" s="2" t="s">
        <v>651</v>
      </c>
      <c r="AM287" s="129">
        <f t="shared" si="12"/>
        <v>0</v>
      </c>
      <c r="AN287" s="129">
        <f t="shared" si="13"/>
        <v>0</v>
      </c>
      <c r="AO287" s="130" t="str">
        <f t="shared" si="14"/>
        <v/>
      </c>
    </row>
    <row r="288" spans="1:41" ht="15" customHeight="1" x14ac:dyDescent="0.25">
      <c r="A288" s="2" t="s">
        <v>438</v>
      </c>
      <c r="B288" s="2" t="s">
        <v>439</v>
      </c>
      <c r="C288" s="2">
        <v>2015</v>
      </c>
      <c r="D288" s="2">
        <v>34.524000000000001</v>
      </c>
      <c r="E288" s="2">
        <v>46.4</v>
      </c>
      <c r="F288" s="2">
        <v>0</v>
      </c>
      <c r="G288" s="2">
        <v>1.9</v>
      </c>
      <c r="H288" s="2">
        <v>0</v>
      </c>
      <c r="I288" s="2">
        <v>0</v>
      </c>
      <c r="J288" s="2">
        <v>0</v>
      </c>
      <c r="K288" s="2">
        <v>0</v>
      </c>
      <c r="L288" s="2" t="s">
        <v>651</v>
      </c>
      <c r="M288" s="2" t="s">
        <v>650</v>
      </c>
      <c r="N288" s="2" t="s">
        <v>650</v>
      </c>
      <c r="O288" s="2" t="s">
        <v>650</v>
      </c>
      <c r="P288" s="2" t="s">
        <v>650</v>
      </c>
      <c r="Q288" s="2" t="s">
        <v>650</v>
      </c>
      <c r="R288" s="2" t="s">
        <v>650</v>
      </c>
      <c r="S288" s="2" t="s">
        <v>650</v>
      </c>
      <c r="T288" s="2" t="s">
        <v>650</v>
      </c>
      <c r="U288" s="2" t="s">
        <v>650</v>
      </c>
      <c r="V288" s="2" t="s">
        <v>650</v>
      </c>
      <c r="W288" s="2">
        <v>44.5</v>
      </c>
      <c r="X288" s="2" t="s">
        <v>650</v>
      </c>
      <c r="Y288" s="2" t="s">
        <v>650</v>
      </c>
      <c r="Z288" s="2" t="s">
        <v>650</v>
      </c>
      <c r="AA288" s="2" t="s">
        <v>650</v>
      </c>
      <c r="AB288" s="2" t="s">
        <v>650</v>
      </c>
      <c r="AC288" s="2" t="s">
        <v>650</v>
      </c>
      <c r="AD288" s="2" t="s">
        <v>650</v>
      </c>
      <c r="AE288" s="2" t="s">
        <v>650</v>
      </c>
      <c r="AF288" s="2" t="s">
        <v>650</v>
      </c>
      <c r="AG288" s="2" t="s">
        <v>650</v>
      </c>
      <c r="AH288" s="2" t="s">
        <v>650</v>
      </c>
      <c r="AI288" s="2">
        <v>0.3</v>
      </c>
      <c r="AM288" s="129">
        <f t="shared" si="12"/>
        <v>46.699999999999996</v>
      </c>
      <c r="AN288" s="129">
        <f t="shared" si="13"/>
        <v>34.524000000000001</v>
      </c>
      <c r="AO288" s="130">
        <f t="shared" si="14"/>
        <v>0.73927194860813716</v>
      </c>
    </row>
    <row r="289" spans="1:41" ht="15" customHeight="1" x14ac:dyDescent="0.25">
      <c r="A289" s="2" t="s">
        <v>440</v>
      </c>
      <c r="B289" s="2" t="s">
        <v>441</v>
      </c>
      <c r="C289" s="2">
        <v>2015</v>
      </c>
      <c r="D289" s="2">
        <v>129.5</v>
      </c>
      <c r="E289" s="2">
        <v>146.38</v>
      </c>
      <c r="F289" s="2">
        <v>0</v>
      </c>
      <c r="G289" s="2">
        <v>0</v>
      </c>
      <c r="H289" s="2">
        <v>0</v>
      </c>
      <c r="I289" s="2">
        <v>0</v>
      </c>
      <c r="J289" s="2">
        <v>0</v>
      </c>
      <c r="K289" s="2">
        <v>0</v>
      </c>
      <c r="L289" s="2" t="s">
        <v>650</v>
      </c>
      <c r="M289" s="2">
        <v>19.63</v>
      </c>
      <c r="N289" s="2">
        <v>37.35</v>
      </c>
      <c r="O289" s="2">
        <v>45.61</v>
      </c>
      <c r="P289" s="2">
        <v>17.12</v>
      </c>
      <c r="Q289" s="2">
        <v>0</v>
      </c>
      <c r="R289" s="2">
        <v>0</v>
      </c>
      <c r="S289" s="2" t="s">
        <v>8</v>
      </c>
      <c r="T289" s="2">
        <v>0</v>
      </c>
      <c r="U289" s="2">
        <v>0</v>
      </c>
      <c r="V289" s="2">
        <v>0</v>
      </c>
      <c r="W289" s="2">
        <v>0</v>
      </c>
      <c r="X289" s="2">
        <v>0</v>
      </c>
      <c r="Y289" s="2">
        <v>0.32</v>
      </c>
      <c r="Z289" s="2">
        <v>0</v>
      </c>
      <c r="AA289" s="2">
        <v>0</v>
      </c>
      <c r="AB289" s="2">
        <v>0</v>
      </c>
      <c r="AC289" s="2">
        <v>0</v>
      </c>
      <c r="AD289" s="2">
        <v>26.35</v>
      </c>
      <c r="AE289" s="2">
        <v>0</v>
      </c>
      <c r="AF289" s="2" t="s">
        <v>653</v>
      </c>
      <c r="AG289" s="2">
        <v>0</v>
      </c>
      <c r="AH289" s="2">
        <v>0</v>
      </c>
      <c r="AI289" s="2">
        <v>0</v>
      </c>
      <c r="AM289" s="129">
        <f t="shared" si="12"/>
        <v>146.38</v>
      </c>
      <c r="AN289" s="129">
        <f t="shared" si="13"/>
        <v>129.5</v>
      </c>
      <c r="AO289" s="130">
        <f t="shared" si="14"/>
        <v>0.88468369995901086</v>
      </c>
    </row>
    <row r="290" spans="1:41" ht="15" customHeight="1" x14ac:dyDescent="0.25">
      <c r="A290" s="2" t="s">
        <v>440</v>
      </c>
      <c r="B290" s="2" t="s">
        <v>442</v>
      </c>
      <c r="C290" s="2">
        <v>2015</v>
      </c>
      <c r="D290" s="2">
        <v>21.52</v>
      </c>
      <c r="E290" s="2">
        <v>25.22</v>
      </c>
      <c r="F290" s="2">
        <v>0</v>
      </c>
      <c r="G290" s="2">
        <v>0.33</v>
      </c>
      <c r="H290" s="2">
        <v>0</v>
      </c>
      <c r="I290" s="2">
        <v>0</v>
      </c>
      <c r="J290" s="2">
        <v>0</v>
      </c>
      <c r="K290" s="2">
        <v>0</v>
      </c>
      <c r="L290" s="2" t="s">
        <v>650</v>
      </c>
      <c r="M290" s="2">
        <v>6.06</v>
      </c>
      <c r="N290" s="2">
        <v>6.45</v>
      </c>
      <c r="O290" s="2">
        <v>7.04</v>
      </c>
      <c r="P290" s="2">
        <v>0</v>
      </c>
      <c r="Q290" s="2">
        <v>0</v>
      </c>
      <c r="R290" s="2">
        <v>0</v>
      </c>
      <c r="S290" s="2" t="s">
        <v>8</v>
      </c>
      <c r="T290" s="2">
        <v>0</v>
      </c>
      <c r="U290" s="2">
        <v>0</v>
      </c>
      <c r="V290" s="2">
        <v>0</v>
      </c>
      <c r="W290" s="2">
        <v>0</v>
      </c>
      <c r="X290" s="2">
        <v>0</v>
      </c>
      <c r="Y290" s="2">
        <v>0.35</v>
      </c>
      <c r="Z290" s="2">
        <v>0</v>
      </c>
      <c r="AA290" s="2">
        <v>0</v>
      </c>
      <c r="AB290" s="2">
        <v>0</v>
      </c>
      <c r="AC290" s="2">
        <v>0</v>
      </c>
      <c r="AD290" s="2">
        <v>4.99</v>
      </c>
      <c r="AE290" s="2">
        <v>0</v>
      </c>
      <c r="AF290" s="2" t="s">
        <v>650</v>
      </c>
      <c r="AG290" s="2">
        <v>0</v>
      </c>
      <c r="AH290" s="2">
        <v>0</v>
      </c>
      <c r="AI290" s="2">
        <v>0</v>
      </c>
      <c r="AM290" s="129">
        <f t="shared" si="12"/>
        <v>25.22</v>
      </c>
      <c r="AN290" s="129">
        <f t="shared" si="13"/>
        <v>21.52</v>
      </c>
      <c r="AO290" s="130">
        <f t="shared" si="14"/>
        <v>0.85329103885804913</v>
      </c>
    </row>
    <row r="291" spans="1:41" ht="15" customHeight="1" x14ac:dyDescent="0.25">
      <c r="A291" s="2" t="s">
        <v>440</v>
      </c>
      <c r="B291" s="2" t="s">
        <v>443</v>
      </c>
      <c r="C291" s="2">
        <v>2015</v>
      </c>
      <c r="D291" s="2">
        <v>9.3000000000000007</v>
      </c>
      <c r="E291" s="2">
        <v>10.95</v>
      </c>
      <c r="F291" s="2">
        <v>0</v>
      </c>
      <c r="G291" s="2">
        <v>0.03</v>
      </c>
      <c r="H291" s="2">
        <v>0</v>
      </c>
      <c r="I291" s="2">
        <v>0</v>
      </c>
      <c r="J291" s="2">
        <v>0</v>
      </c>
      <c r="K291" s="2">
        <v>0</v>
      </c>
      <c r="L291" s="2" t="s">
        <v>650</v>
      </c>
      <c r="M291" s="2">
        <v>2.87</v>
      </c>
      <c r="N291" s="2">
        <v>0</v>
      </c>
      <c r="O291" s="2">
        <v>6.71</v>
      </c>
      <c r="P291" s="2">
        <v>0</v>
      </c>
      <c r="Q291" s="2">
        <v>0</v>
      </c>
      <c r="R291" s="2">
        <v>0</v>
      </c>
      <c r="S291" s="2" t="s">
        <v>8</v>
      </c>
      <c r="T291" s="2">
        <v>0</v>
      </c>
      <c r="U291" s="2">
        <v>0</v>
      </c>
      <c r="V291" s="2">
        <v>0</v>
      </c>
      <c r="W291" s="2">
        <v>0</v>
      </c>
      <c r="X291" s="2">
        <v>0</v>
      </c>
      <c r="Y291" s="2">
        <v>0</v>
      </c>
      <c r="Z291" s="2">
        <v>0</v>
      </c>
      <c r="AA291" s="2">
        <v>0</v>
      </c>
      <c r="AB291" s="2">
        <v>0</v>
      </c>
      <c r="AC291" s="2">
        <v>0</v>
      </c>
      <c r="AD291" s="2">
        <v>1.34</v>
      </c>
      <c r="AE291" s="2">
        <v>0</v>
      </c>
      <c r="AF291" s="2" t="s">
        <v>650</v>
      </c>
      <c r="AG291" s="2">
        <v>0</v>
      </c>
      <c r="AH291" s="2">
        <v>0</v>
      </c>
      <c r="AI291" s="2">
        <v>0</v>
      </c>
      <c r="AM291" s="129">
        <f t="shared" si="12"/>
        <v>10.95</v>
      </c>
      <c r="AN291" s="129">
        <f t="shared" si="13"/>
        <v>9.3000000000000007</v>
      </c>
      <c r="AO291" s="130">
        <f t="shared" si="14"/>
        <v>0.84931506849315086</v>
      </c>
    </row>
    <row r="292" spans="1:41" ht="15" customHeight="1" x14ac:dyDescent="0.25">
      <c r="A292" s="2" t="s">
        <v>440</v>
      </c>
      <c r="B292" s="2" t="s">
        <v>444</v>
      </c>
      <c r="C292" s="2">
        <v>2015</v>
      </c>
      <c r="D292" s="2">
        <v>44.37</v>
      </c>
      <c r="E292" s="2">
        <v>51.03</v>
      </c>
      <c r="F292" s="2">
        <v>0</v>
      </c>
      <c r="G292" s="2">
        <v>0.99</v>
      </c>
      <c r="H292" s="2">
        <v>0</v>
      </c>
      <c r="I292" s="2">
        <v>0</v>
      </c>
      <c r="J292" s="2">
        <v>0</v>
      </c>
      <c r="K292" s="2">
        <v>0</v>
      </c>
      <c r="L292" s="2" t="s">
        <v>650</v>
      </c>
      <c r="M292" s="2">
        <v>2.19</v>
      </c>
      <c r="N292" s="2">
        <v>10.93</v>
      </c>
      <c r="O292" s="2">
        <v>30.61</v>
      </c>
      <c r="P292" s="2">
        <v>0</v>
      </c>
      <c r="Q292" s="2">
        <v>0</v>
      </c>
      <c r="R292" s="2">
        <v>0</v>
      </c>
      <c r="S292" s="2" t="s">
        <v>8</v>
      </c>
      <c r="T292" s="2">
        <v>0</v>
      </c>
      <c r="U292" s="2">
        <v>0</v>
      </c>
      <c r="V292" s="2">
        <v>0</v>
      </c>
      <c r="W292" s="2">
        <v>0</v>
      </c>
      <c r="X292" s="2">
        <v>0</v>
      </c>
      <c r="Y292" s="2">
        <v>0</v>
      </c>
      <c r="Z292" s="2">
        <v>0</v>
      </c>
      <c r="AA292" s="2">
        <v>0</v>
      </c>
      <c r="AB292" s="2">
        <v>0</v>
      </c>
      <c r="AC292" s="2">
        <v>0</v>
      </c>
      <c r="AD292" s="2">
        <v>6.31</v>
      </c>
      <c r="AE292" s="2">
        <v>0</v>
      </c>
      <c r="AF292" s="2" t="s">
        <v>650</v>
      </c>
      <c r="AG292" s="2">
        <v>0</v>
      </c>
      <c r="AH292" s="2">
        <v>0</v>
      </c>
      <c r="AI292" s="2">
        <v>0</v>
      </c>
      <c r="AM292" s="129">
        <f t="shared" si="12"/>
        <v>51.03</v>
      </c>
      <c r="AN292" s="129">
        <f t="shared" si="13"/>
        <v>44.37</v>
      </c>
      <c r="AO292" s="130">
        <f t="shared" si="14"/>
        <v>0.86948853615520272</v>
      </c>
    </row>
    <row r="293" spans="1:41" ht="15" customHeight="1" x14ac:dyDescent="0.25">
      <c r="A293" s="2" t="s">
        <v>445</v>
      </c>
      <c r="B293" s="2" t="s">
        <v>446</v>
      </c>
      <c r="C293" s="2">
        <v>2015</v>
      </c>
      <c r="D293" s="2">
        <v>87.3</v>
      </c>
      <c r="E293" s="2">
        <v>3.7109999999999999</v>
      </c>
      <c r="F293" s="2" t="s">
        <v>650</v>
      </c>
      <c r="G293" s="2">
        <v>4.7E-2</v>
      </c>
      <c r="H293" s="2" t="s">
        <v>650</v>
      </c>
      <c r="I293" s="2" t="s">
        <v>650</v>
      </c>
      <c r="J293" s="2">
        <v>3.6640000000000001</v>
      </c>
      <c r="K293" s="2" t="s">
        <v>650</v>
      </c>
      <c r="L293" s="2" t="s">
        <v>652</v>
      </c>
      <c r="M293" s="2" t="s">
        <v>650</v>
      </c>
      <c r="N293" s="2" t="s">
        <v>650</v>
      </c>
      <c r="O293" s="2" t="s">
        <v>650</v>
      </c>
      <c r="P293" s="2" t="s">
        <v>650</v>
      </c>
      <c r="Q293" s="2" t="s">
        <v>650</v>
      </c>
      <c r="R293" s="2" t="s">
        <v>650</v>
      </c>
      <c r="S293" s="2" t="s">
        <v>650</v>
      </c>
      <c r="T293" s="2" t="s">
        <v>650</v>
      </c>
      <c r="U293" s="2" t="s">
        <v>650</v>
      </c>
      <c r="V293" s="2" t="s">
        <v>650</v>
      </c>
      <c r="W293" s="2" t="s">
        <v>650</v>
      </c>
      <c r="X293" s="2" t="s">
        <v>650</v>
      </c>
      <c r="Y293" s="2" t="s">
        <v>650</v>
      </c>
      <c r="Z293" s="2" t="s">
        <v>650</v>
      </c>
      <c r="AA293" s="2" t="s">
        <v>650</v>
      </c>
      <c r="AB293" s="2" t="s">
        <v>650</v>
      </c>
      <c r="AC293" s="2" t="s">
        <v>650</v>
      </c>
      <c r="AD293" s="2" t="s">
        <v>650</v>
      </c>
      <c r="AE293" s="2" t="s">
        <v>650</v>
      </c>
      <c r="AF293" s="2" t="s">
        <v>650</v>
      </c>
      <c r="AG293" s="2" t="s">
        <v>650</v>
      </c>
      <c r="AH293" s="2" t="s">
        <v>650</v>
      </c>
      <c r="AI293" s="2" t="s">
        <v>650</v>
      </c>
      <c r="AM293" s="129">
        <f t="shared" si="12"/>
        <v>3.7110000000000003</v>
      </c>
      <c r="AN293" s="129">
        <f t="shared" si="13"/>
        <v>87.3</v>
      </c>
      <c r="AO293" s="130">
        <f t="shared" si="14"/>
        <v>23.524656426839123</v>
      </c>
    </row>
    <row r="294" spans="1:41" ht="15" customHeight="1" x14ac:dyDescent="0.25">
      <c r="A294" s="2" t="s">
        <v>445</v>
      </c>
      <c r="B294" s="2" t="s">
        <v>447</v>
      </c>
      <c r="C294" s="2">
        <v>2015</v>
      </c>
      <c r="D294" s="2">
        <v>0.84299999999999997</v>
      </c>
      <c r="E294" s="2">
        <v>0.79900000000000004</v>
      </c>
      <c r="F294" s="2" t="s">
        <v>650</v>
      </c>
      <c r="G294" s="2">
        <v>0.11700000000000001</v>
      </c>
      <c r="H294" s="2" t="s">
        <v>650</v>
      </c>
      <c r="I294" s="2" t="s">
        <v>650</v>
      </c>
      <c r="J294" s="2" t="s">
        <v>650</v>
      </c>
      <c r="K294" s="2" t="s">
        <v>650</v>
      </c>
      <c r="L294" s="2" t="s">
        <v>651</v>
      </c>
      <c r="M294" s="2" t="s">
        <v>650</v>
      </c>
      <c r="N294" s="2" t="s">
        <v>650</v>
      </c>
      <c r="O294" s="2" t="s">
        <v>650</v>
      </c>
      <c r="P294" s="2" t="s">
        <v>650</v>
      </c>
      <c r="Q294" s="2" t="s">
        <v>650</v>
      </c>
      <c r="R294" s="2" t="s">
        <v>650</v>
      </c>
      <c r="S294" s="2" t="s">
        <v>650</v>
      </c>
      <c r="T294" s="2" t="s">
        <v>650</v>
      </c>
      <c r="U294" s="2">
        <v>0.68200000000000005</v>
      </c>
      <c r="V294" s="2" t="s">
        <v>650</v>
      </c>
      <c r="W294" s="2" t="s">
        <v>650</v>
      </c>
      <c r="X294" s="2" t="s">
        <v>650</v>
      </c>
      <c r="Y294" s="2" t="s">
        <v>650</v>
      </c>
      <c r="Z294" s="2" t="s">
        <v>650</v>
      </c>
      <c r="AA294" s="2" t="s">
        <v>650</v>
      </c>
      <c r="AB294" s="2" t="s">
        <v>650</v>
      </c>
      <c r="AC294" s="2" t="s">
        <v>650</v>
      </c>
      <c r="AD294" s="2" t="s">
        <v>650</v>
      </c>
      <c r="AE294" s="2" t="s">
        <v>650</v>
      </c>
      <c r="AF294" s="2" t="s">
        <v>650</v>
      </c>
      <c r="AG294" s="2" t="s">
        <v>650</v>
      </c>
      <c r="AH294" s="2" t="s">
        <v>650</v>
      </c>
      <c r="AI294" s="2" t="s">
        <v>650</v>
      </c>
      <c r="AM294" s="129">
        <f t="shared" si="12"/>
        <v>0.79900000000000004</v>
      </c>
      <c r="AN294" s="129">
        <f t="shared" si="13"/>
        <v>0.84299999999999997</v>
      </c>
      <c r="AO294" s="130">
        <f t="shared" si="14"/>
        <v>1.0550688360450562</v>
      </c>
    </row>
    <row r="295" spans="1:41" ht="15" customHeight="1" x14ac:dyDescent="0.25">
      <c r="A295" s="2" t="s">
        <v>448</v>
      </c>
      <c r="B295" s="2" t="s">
        <v>449</v>
      </c>
      <c r="C295" s="2">
        <v>2015</v>
      </c>
      <c r="D295" s="2">
        <v>14.808999999999999</v>
      </c>
      <c r="E295" s="2">
        <v>14.81</v>
      </c>
      <c r="F295" s="2" t="s">
        <v>650</v>
      </c>
      <c r="G295" s="2">
        <v>3.48</v>
      </c>
      <c r="H295" s="2" t="s">
        <v>650</v>
      </c>
      <c r="I295" s="2" t="s">
        <v>650</v>
      </c>
      <c r="J295" s="2" t="s">
        <v>650</v>
      </c>
      <c r="K295" s="2" t="s">
        <v>650</v>
      </c>
      <c r="L295" s="2" t="s">
        <v>651</v>
      </c>
      <c r="M295" s="2" t="s">
        <v>650</v>
      </c>
      <c r="N295" s="2" t="s">
        <v>650</v>
      </c>
      <c r="O295" s="2" t="s">
        <v>650</v>
      </c>
      <c r="P295" s="2" t="s">
        <v>650</v>
      </c>
      <c r="Q295" s="2" t="s">
        <v>650</v>
      </c>
      <c r="R295" s="2" t="s">
        <v>650</v>
      </c>
      <c r="S295" s="2" t="s">
        <v>8</v>
      </c>
      <c r="T295" s="2">
        <v>11.33</v>
      </c>
      <c r="U295" s="2" t="s">
        <v>650</v>
      </c>
      <c r="V295" s="2" t="s">
        <v>650</v>
      </c>
      <c r="W295" s="2" t="s">
        <v>650</v>
      </c>
      <c r="X295" s="2" t="s">
        <v>650</v>
      </c>
      <c r="Y295" s="2" t="s">
        <v>650</v>
      </c>
      <c r="Z295" s="2" t="s">
        <v>650</v>
      </c>
      <c r="AA295" s="2" t="s">
        <v>650</v>
      </c>
      <c r="AB295" s="2" t="s">
        <v>650</v>
      </c>
      <c r="AC295" s="2" t="s">
        <v>650</v>
      </c>
      <c r="AD295" s="2" t="s">
        <v>650</v>
      </c>
      <c r="AE295" s="2" t="s">
        <v>650</v>
      </c>
      <c r="AF295" s="2" t="s">
        <v>650</v>
      </c>
      <c r="AG295" s="2" t="s">
        <v>650</v>
      </c>
      <c r="AH295" s="2" t="s">
        <v>650</v>
      </c>
      <c r="AI295" s="2" t="s">
        <v>650</v>
      </c>
      <c r="AM295" s="129">
        <f t="shared" si="12"/>
        <v>14.81</v>
      </c>
      <c r="AN295" s="129">
        <f t="shared" si="13"/>
        <v>14.808999999999999</v>
      </c>
      <c r="AO295" s="130">
        <f t="shared" si="14"/>
        <v>0.99993247805536789</v>
      </c>
    </row>
    <row r="296" spans="1:41" ht="15" customHeight="1" x14ac:dyDescent="0.25">
      <c r="A296" s="2" t="s">
        <v>450</v>
      </c>
      <c r="B296" s="2" t="s">
        <v>451</v>
      </c>
      <c r="C296" s="2">
        <v>2015</v>
      </c>
      <c r="D296" s="2">
        <v>25.948</v>
      </c>
      <c r="E296" s="2">
        <v>29.62</v>
      </c>
      <c r="F296" s="2" t="s">
        <v>650</v>
      </c>
      <c r="G296" s="2" t="s">
        <v>650</v>
      </c>
      <c r="H296" s="2" t="s">
        <v>650</v>
      </c>
      <c r="I296" s="2">
        <v>3.2770000000000001</v>
      </c>
      <c r="J296" s="2" t="s">
        <v>650</v>
      </c>
      <c r="K296" s="2" t="s">
        <v>650</v>
      </c>
      <c r="L296" s="2" t="s">
        <v>651</v>
      </c>
      <c r="M296" s="2" t="s">
        <v>650</v>
      </c>
      <c r="N296" s="2" t="s">
        <v>650</v>
      </c>
      <c r="O296" s="2" t="s">
        <v>650</v>
      </c>
      <c r="P296" s="2">
        <v>22.831</v>
      </c>
      <c r="Q296" s="2" t="s">
        <v>650</v>
      </c>
      <c r="R296" s="2" t="s">
        <v>650</v>
      </c>
      <c r="S296" s="2" t="s">
        <v>650</v>
      </c>
      <c r="T296" s="2" t="s">
        <v>650</v>
      </c>
      <c r="U296" s="2" t="s">
        <v>650</v>
      </c>
      <c r="V296" s="2" t="s">
        <v>650</v>
      </c>
      <c r="W296" s="2" t="s">
        <v>650</v>
      </c>
      <c r="X296" s="2" t="s">
        <v>650</v>
      </c>
      <c r="Y296" s="2" t="s">
        <v>650</v>
      </c>
      <c r="Z296" s="2" t="s">
        <v>650</v>
      </c>
      <c r="AA296" s="2" t="s">
        <v>650</v>
      </c>
      <c r="AB296" s="2" t="s">
        <v>650</v>
      </c>
      <c r="AC296" s="2" t="s">
        <v>650</v>
      </c>
      <c r="AD296" s="2">
        <v>3.512</v>
      </c>
      <c r="AE296" s="2" t="s">
        <v>650</v>
      </c>
      <c r="AF296" s="2" t="s">
        <v>650</v>
      </c>
      <c r="AG296" s="2" t="s">
        <v>650</v>
      </c>
      <c r="AH296" s="2" t="s">
        <v>650</v>
      </c>
      <c r="AI296" s="2" t="s">
        <v>650</v>
      </c>
      <c r="AM296" s="129">
        <f t="shared" si="12"/>
        <v>29.62</v>
      </c>
      <c r="AN296" s="129">
        <f t="shared" si="13"/>
        <v>25.948</v>
      </c>
      <c r="AO296" s="130">
        <f t="shared" si="14"/>
        <v>0.87602970965563809</v>
      </c>
    </row>
    <row r="297" spans="1:41" ht="15" customHeight="1" x14ac:dyDescent="0.25">
      <c r="A297" s="2" t="s">
        <v>450</v>
      </c>
      <c r="B297" s="2" t="s">
        <v>452</v>
      </c>
      <c r="C297" s="2">
        <v>2015</v>
      </c>
      <c r="D297" s="2">
        <v>18.78</v>
      </c>
      <c r="E297" s="2">
        <v>22.419</v>
      </c>
      <c r="F297" s="2" t="s">
        <v>650</v>
      </c>
      <c r="G297" s="2">
        <v>0.55800000000000005</v>
      </c>
      <c r="H297" s="2" t="s">
        <v>650</v>
      </c>
      <c r="I297" s="2" t="s">
        <v>650</v>
      </c>
      <c r="J297" s="2" t="s">
        <v>650</v>
      </c>
      <c r="K297" s="2" t="s">
        <v>650</v>
      </c>
      <c r="L297" s="2" t="s">
        <v>651</v>
      </c>
      <c r="M297" s="2" t="s">
        <v>650</v>
      </c>
      <c r="N297" s="2" t="s">
        <v>650</v>
      </c>
      <c r="O297" s="2">
        <v>12.851000000000001</v>
      </c>
      <c r="P297" s="2">
        <v>2.7</v>
      </c>
      <c r="Q297" s="2" t="s">
        <v>650</v>
      </c>
      <c r="R297" s="2" t="s">
        <v>650</v>
      </c>
      <c r="S297" s="2" t="s">
        <v>8</v>
      </c>
      <c r="T297" s="2" t="s">
        <v>650</v>
      </c>
      <c r="U297" s="2" t="s">
        <v>650</v>
      </c>
      <c r="V297" s="2" t="s">
        <v>650</v>
      </c>
      <c r="W297" s="2">
        <v>2</v>
      </c>
      <c r="X297" s="2">
        <v>1.9</v>
      </c>
      <c r="Y297" s="2" t="s">
        <v>650</v>
      </c>
      <c r="Z297" s="2" t="s">
        <v>650</v>
      </c>
      <c r="AA297" s="2" t="s">
        <v>650</v>
      </c>
      <c r="AB297" s="2" t="s">
        <v>650</v>
      </c>
      <c r="AC297" s="2" t="s">
        <v>650</v>
      </c>
      <c r="AD297" s="2">
        <v>2.41</v>
      </c>
      <c r="AE297" s="2" t="s">
        <v>650</v>
      </c>
      <c r="AF297" s="2" t="s">
        <v>650</v>
      </c>
      <c r="AG297" s="2" t="s">
        <v>650</v>
      </c>
      <c r="AH297" s="2" t="s">
        <v>650</v>
      </c>
      <c r="AI297" s="2" t="s">
        <v>650</v>
      </c>
      <c r="AM297" s="129">
        <f t="shared" si="12"/>
        <v>22.419</v>
      </c>
      <c r="AN297" s="129">
        <f t="shared" si="13"/>
        <v>18.78</v>
      </c>
      <c r="AO297" s="130">
        <f t="shared" si="14"/>
        <v>0.83768232302957313</v>
      </c>
    </row>
    <row r="298" spans="1:41" ht="15" customHeight="1" x14ac:dyDescent="0.25">
      <c r="A298" s="2" t="s">
        <v>450</v>
      </c>
      <c r="B298" s="2" t="s">
        <v>453</v>
      </c>
      <c r="C298" s="2">
        <v>2015</v>
      </c>
      <c r="D298" s="2">
        <v>152</v>
      </c>
      <c r="E298" s="2">
        <v>172.49299999999999</v>
      </c>
      <c r="F298" s="2" t="s">
        <v>650</v>
      </c>
      <c r="G298" s="2">
        <v>1.2290000000000001</v>
      </c>
      <c r="H298" s="2" t="s">
        <v>650</v>
      </c>
      <c r="I298" s="2">
        <v>0.6</v>
      </c>
      <c r="J298" s="2" t="s">
        <v>650</v>
      </c>
      <c r="K298" s="2" t="s">
        <v>650</v>
      </c>
      <c r="L298" s="2" t="s">
        <v>651</v>
      </c>
      <c r="M298" s="2" t="s">
        <v>650</v>
      </c>
      <c r="N298" s="2" t="s">
        <v>650</v>
      </c>
      <c r="O298" s="2" t="s">
        <v>650</v>
      </c>
      <c r="P298" s="2" t="s">
        <v>650</v>
      </c>
      <c r="Q298" s="2" t="s">
        <v>650</v>
      </c>
      <c r="R298" s="2">
        <v>7.0449999999999999</v>
      </c>
      <c r="S298" s="2" t="s">
        <v>650</v>
      </c>
      <c r="T298" s="2" t="s">
        <v>650</v>
      </c>
      <c r="U298" s="2" t="s">
        <v>650</v>
      </c>
      <c r="V298" s="2" t="s">
        <v>650</v>
      </c>
      <c r="W298" s="2" t="s">
        <v>650</v>
      </c>
      <c r="X298" s="2">
        <v>6.9279999999999999</v>
      </c>
      <c r="Y298" s="2" t="s">
        <v>650</v>
      </c>
      <c r="Z298" s="2" t="s">
        <v>650</v>
      </c>
      <c r="AA298" s="2" t="s">
        <v>650</v>
      </c>
      <c r="AB298" s="2">
        <v>155.96</v>
      </c>
      <c r="AC298" s="2" t="s">
        <v>650</v>
      </c>
      <c r="AD298" s="2" t="s">
        <v>650</v>
      </c>
      <c r="AE298" s="2" t="s">
        <v>650</v>
      </c>
      <c r="AF298" s="2" t="s">
        <v>650</v>
      </c>
      <c r="AG298" s="2" t="s">
        <v>650</v>
      </c>
      <c r="AH298" s="2">
        <v>0.73099999999999998</v>
      </c>
      <c r="AI298" s="2">
        <v>0.72399999999999998</v>
      </c>
      <c r="AM298" s="129">
        <f t="shared" si="12"/>
        <v>172.48599999999999</v>
      </c>
      <c r="AN298" s="129">
        <f t="shared" si="13"/>
        <v>152</v>
      </c>
      <c r="AO298" s="130">
        <f t="shared" si="14"/>
        <v>0.88123094048212613</v>
      </c>
    </row>
    <row r="299" spans="1:41" ht="15" customHeight="1" x14ac:dyDescent="0.25">
      <c r="A299" s="2" t="s">
        <v>450</v>
      </c>
      <c r="B299" s="2" t="s">
        <v>454</v>
      </c>
      <c r="C299" s="2">
        <v>2015</v>
      </c>
      <c r="D299" s="2">
        <v>114.87</v>
      </c>
      <c r="E299" s="2">
        <v>119.28100000000001</v>
      </c>
      <c r="F299" s="2" t="s">
        <v>650</v>
      </c>
      <c r="G299" s="2">
        <v>0.20899999999999999</v>
      </c>
      <c r="H299" s="2" t="s">
        <v>650</v>
      </c>
      <c r="I299" s="2">
        <v>0</v>
      </c>
      <c r="J299" s="2" t="s">
        <v>650</v>
      </c>
      <c r="K299" s="2" t="s">
        <v>650</v>
      </c>
      <c r="L299" s="2" t="s">
        <v>651</v>
      </c>
      <c r="M299" s="2" t="s">
        <v>650</v>
      </c>
      <c r="N299" s="2" t="s">
        <v>650</v>
      </c>
      <c r="O299" s="2" t="s">
        <v>650</v>
      </c>
      <c r="P299" s="2" t="s">
        <v>650</v>
      </c>
      <c r="Q299" s="2" t="s">
        <v>650</v>
      </c>
      <c r="R299" s="2">
        <v>3.4990000000000001</v>
      </c>
      <c r="S299" s="2" t="s">
        <v>8</v>
      </c>
      <c r="T299" s="2" t="s">
        <v>650</v>
      </c>
      <c r="U299" s="2" t="s">
        <v>650</v>
      </c>
      <c r="V299" s="2" t="s">
        <v>650</v>
      </c>
      <c r="W299" s="2" t="s">
        <v>650</v>
      </c>
      <c r="X299" s="2" t="s">
        <v>650</v>
      </c>
      <c r="Y299" s="2" t="s">
        <v>650</v>
      </c>
      <c r="Z299" s="2" t="s">
        <v>650</v>
      </c>
      <c r="AA299" s="2" t="s">
        <v>650</v>
      </c>
      <c r="AB299" s="2">
        <v>76.492999999999995</v>
      </c>
      <c r="AC299" s="2" t="s">
        <v>650</v>
      </c>
      <c r="AD299" s="2" t="s">
        <v>650</v>
      </c>
      <c r="AE299" s="2" t="s">
        <v>650</v>
      </c>
      <c r="AF299" s="2" t="s">
        <v>650</v>
      </c>
      <c r="AG299" s="2" t="s">
        <v>650</v>
      </c>
      <c r="AH299" s="2">
        <v>39.08</v>
      </c>
      <c r="AI299" s="2">
        <v>39.475000000000001</v>
      </c>
      <c r="AM299" s="129">
        <f t="shared" si="12"/>
        <v>119.67599999999999</v>
      </c>
      <c r="AN299" s="129">
        <f t="shared" si="13"/>
        <v>114.87</v>
      </c>
      <c r="AO299" s="130">
        <f t="shared" si="14"/>
        <v>0.95984157224506184</v>
      </c>
    </row>
    <row r="300" spans="1:41" ht="15" customHeight="1" x14ac:dyDescent="0.25">
      <c r="A300" s="2" t="s">
        <v>450</v>
      </c>
      <c r="B300" s="2" t="s">
        <v>455</v>
      </c>
      <c r="C300" s="2">
        <v>2015</v>
      </c>
      <c r="D300" s="2">
        <v>7.2569999999999997</v>
      </c>
      <c r="E300" s="2">
        <v>7.2569999999999997</v>
      </c>
      <c r="F300" s="2" t="s">
        <v>650</v>
      </c>
      <c r="G300" s="2">
        <v>0.20399999999999999</v>
      </c>
      <c r="H300" s="2" t="s">
        <v>650</v>
      </c>
      <c r="I300" s="2" t="s">
        <v>650</v>
      </c>
      <c r="J300" s="2" t="s">
        <v>650</v>
      </c>
      <c r="K300" s="2" t="s">
        <v>650</v>
      </c>
      <c r="L300" s="2" t="s">
        <v>651</v>
      </c>
      <c r="M300" s="2" t="s">
        <v>650</v>
      </c>
      <c r="N300" s="2" t="s">
        <v>650</v>
      </c>
      <c r="O300" s="2" t="s">
        <v>650</v>
      </c>
      <c r="P300" s="2" t="s">
        <v>650</v>
      </c>
      <c r="Q300" s="2" t="s">
        <v>650</v>
      </c>
      <c r="R300" s="2" t="s">
        <v>650</v>
      </c>
      <c r="S300" s="2" t="s">
        <v>650</v>
      </c>
      <c r="T300" s="2">
        <v>7.0529999999999999</v>
      </c>
      <c r="U300" s="2" t="s">
        <v>650</v>
      </c>
      <c r="V300" s="2" t="s">
        <v>650</v>
      </c>
      <c r="W300" s="2" t="s">
        <v>650</v>
      </c>
      <c r="X300" s="2" t="s">
        <v>650</v>
      </c>
      <c r="Y300" s="2" t="s">
        <v>650</v>
      </c>
      <c r="Z300" s="2" t="s">
        <v>650</v>
      </c>
      <c r="AA300" s="2" t="s">
        <v>650</v>
      </c>
      <c r="AB300" s="2" t="s">
        <v>650</v>
      </c>
      <c r="AC300" s="2" t="s">
        <v>650</v>
      </c>
      <c r="AD300" s="2" t="s">
        <v>650</v>
      </c>
      <c r="AE300" s="2" t="s">
        <v>650</v>
      </c>
      <c r="AF300" s="2" t="s">
        <v>650</v>
      </c>
      <c r="AG300" s="2" t="s">
        <v>650</v>
      </c>
      <c r="AH300" s="2" t="s">
        <v>650</v>
      </c>
      <c r="AI300" s="2" t="s">
        <v>650</v>
      </c>
      <c r="AM300" s="129">
        <f t="shared" si="12"/>
        <v>7.2569999999999997</v>
      </c>
      <c r="AN300" s="129">
        <f t="shared" si="13"/>
        <v>7.2569999999999997</v>
      </c>
      <c r="AO300" s="130">
        <f t="shared" si="14"/>
        <v>1</v>
      </c>
    </row>
    <row r="301" spans="1:41" ht="15" customHeight="1" x14ac:dyDescent="0.25">
      <c r="A301" s="2" t="s">
        <v>461</v>
      </c>
      <c r="B301" s="2" t="s">
        <v>462</v>
      </c>
      <c r="C301" s="2">
        <v>2015</v>
      </c>
      <c r="D301" s="2" t="s">
        <v>651</v>
      </c>
      <c r="E301" s="2">
        <v>0.5</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c r="W301" s="2" t="s">
        <v>651</v>
      </c>
      <c r="X301" s="2" t="s">
        <v>651</v>
      </c>
      <c r="Y301" s="2" t="s">
        <v>651</v>
      </c>
      <c r="Z301" s="2" t="s">
        <v>651</v>
      </c>
      <c r="AA301" s="2" t="s">
        <v>651</v>
      </c>
      <c r="AB301" s="2" t="s">
        <v>651</v>
      </c>
      <c r="AC301" s="2" t="s">
        <v>651</v>
      </c>
      <c r="AD301" s="2" t="s">
        <v>651</v>
      </c>
      <c r="AE301" s="2" t="s">
        <v>651</v>
      </c>
      <c r="AF301" s="2" t="s">
        <v>651</v>
      </c>
      <c r="AG301" s="2" t="s">
        <v>651</v>
      </c>
      <c r="AH301" s="2">
        <v>0.5</v>
      </c>
      <c r="AI301" s="2">
        <v>0.5</v>
      </c>
      <c r="AM301" s="129">
        <f t="shared" si="12"/>
        <v>0.5</v>
      </c>
      <c r="AN301" s="129">
        <f t="shared" si="13"/>
        <v>0</v>
      </c>
      <c r="AO301" s="130">
        <f t="shared" si="14"/>
        <v>0</v>
      </c>
    </row>
    <row r="302" spans="1:41" ht="15" customHeight="1" x14ac:dyDescent="0.25">
      <c r="A302" s="2" t="s">
        <v>463</v>
      </c>
      <c r="B302" s="2" t="s">
        <v>464</v>
      </c>
      <c r="C302" s="2">
        <v>2015</v>
      </c>
      <c r="D302" s="2" t="s">
        <v>650</v>
      </c>
      <c r="E302" s="2" t="s">
        <v>650</v>
      </c>
      <c r="F302" s="2" t="s">
        <v>650</v>
      </c>
      <c r="G302" s="2" t="s">
        <v>650</v>
      </c>
      <c r="H302" s="2" t="s">
        <v>650</v>
      </c>
      <c r="I302" s="2" t="s">
        <v>650</v>
      </c>
      <c r="J302" s="2" t="s">
        <v>650</v>
      </c>
      <c r="K302" s="2" t="s">
        <v>650</v>
      </c>
      <c r="L302" s="2" t="s">
        <v>651</v>
      </c>
      <c r="M302" s="2" t="s">
        <v>650</v>
      </c>
      <c r="N302" s="2" t="s">
        <v>650</v>
      </c>
      <c r="O302" s="2" t="s">
        <v>650</v>
      </c>
      <c r="P302" s="2" t="s">
        <v>650</v>
      </c>
      <c r="Q302" s="2" t="s">
        <v>650</v>
      </c>
      <c r="R302" s="2" t="s">
        <v>650</v>
      </c>
      <c r="S302" s="2" t="s">
        <v>650</v>
      </c>
      <c r="T302" s="2" t="s">
        <v>650</v>
      </c>
      <c r="U302" s="2" t="s">
        <v>650</v>
      </c>
      <c r="V302" s="2" t="s">
        <v>650</v>
      </c>
      <c r="W302" s="2" t="s">
        <v>650</v>
      </c>
      <c r="X302" s="2" t="s">
        <v>650</v>
      </c>
      <c r="Y302" s="2" t="s">
        <v>650</v>
      </c>
      <c r="Z302" s="2" t="s">
        <v>650</v>
      </c>
      <c r="AA302" s="2" t="s">
        <v>650</v>
      </c>
      <c r="AB302" s="2" t="s">
        <v>650</v>
      </c>
      <c r="AC302" s="2" t="s">
        <v>650</v>
      </c>
      <c r="AD302" s="2" t="s">
        <v>650</v>
      </c>
      <c r="AE302" s="2" t="s">
        <v>650</v>
      </c>
      <c r="AF302" s="2" t="s">
        <v>650</v>
      </c>
      <c r="AG302" s="2" t="s">
        <v>650</v>
      </c>
      <c r="AH302" s="2" t="s">
        <v>650</v>
      </c>
      <c r="AI302" s="2" t="s">
        <v>650</v>
      </c>
      <c r="AM302" s="129">
        <f t="shared" si="12"/>
        <v>0</v>
      </c>
      <c r="AN302" s="129">
        <f t="shared" si="13"/>
        <v>0</v>
      </c>
      <c r="AO302" s="130" t="str">
        <f t="shared" si="14"/>
        <v/>
      </c>
    </row>
    <row r="303" spans="1:41" ht="15" customHeight="1" x14ac:dyDescent="0.25">
      <c r="A303" s="2" t="s">
        <v>463</v>
      </c>
      <c r="B303" s="2" t="s">
        <v>465</v>
      </c>
      <c r="C303" s="2">
        <v>2015</v>
      </c>
      <c r="D303" s="2">
        <v>47.8</v>
      </c>
      <c r="E303" s="2">
        <v>56.7</v>
      </c>
      <c r="F303" s="2" t="s">
        <v>650</v>
      </c>
      <c r="G303" s="2">
        <v>0.3</v>
      </c>
      <c r="H303" s="2" t="s">
        <v>650</v>
      </c>
      <c r="I303" s="2" t="s">
        <v>650</v>
      </c>
      <c r="J303" s="2" t="s">
        <v>650</v>
      </c>
      <c r="K303" s="2">
        <v>1.2</v>
      </c>
      <c r="L303" s="2" t="s">
        <v>652</v>
      </c>
      <c r="M303" s="2">
        <v>22.7</v>
      </c>
      <c r="N303" s="2">
        <v>3.6</v>
      </c>
      <c r="O303" s="2" t="s">
        <v>650</v>
      </c>
      <c r="P303" s="2">
        <v>1.1000000000000001</v>
      </c>
      <c r="Q303" s="2" t="s">
        <v>650</v>
      </c>
      <c r="R303" s="2" t="s">
        <v>650</v>
      </c>
      <c r="S303" s="2" t="s">
        <v>650</v>
      </c>
      <c r="T303" s="2">
        <v>8.5</v>
      </c>
      <c r="U303" s="2">
        <v>15.4</v>
      </c>
      <c r="V303" s="2" t="s">
        <v>650</v>
      </c>
      <c r="W303" s="2" t="s">
        <v>650</v>
      </c>
      <c r="X303" s="2" t="s">
        <v>650</v>
      </c>
      <c r="Y303" s="2" t="s">
        <v>650</v>
      </c>
      <c r="Z303" s="2" t="s">
        <v>650</v>
      </c>
      <c r="AA303" s="2" t="s">
        <v>650</v>
      </c>
      <c r="AB303" s="2" t="s">
        <v>650</v>
      </c>
      <c r="AC303" s="2" t="s">
        <v>650</v>
      </c>
      <c r="AD303" s="2">
        <v>3.9</v>
      </c>
      <c r="AE303" s="2" t="s">
        <v>650</v>
      </c>
      <c r="AF303" s="2" t="s">
        <v>650</v>
      </c>
      <c r="AG303" s="2" t="s">
        <v>650</v>
      </c>
      <c r="AH303" s="2" t="s">
        <v>650</v>
      </c>
      <c r="AI303" s="2" t="s">
        <v>650</v>
      </c>
      <c r="AM303" s="129">
        <f t="shared" si="12"/>
        <v>56.7</v>
      </c>
      <c r="AN303" s="129">
        <f t="shared" si="13"/>
        <v>47.8</v>
      </c>
      <c r="AO303" s="130">
        <f t="shared" si="14"/>
        <v>0.84303350970017632</v>
      </c>
    </row>
    <row r="304" spans="1:41"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c r="W304" s="2" t="s">
        <v>651</v>
      </c>
      <c r="X304" s="2" t="s">
        <v>651</v>
      </c>
      <c r="Y304" s="2" t="s">
        <v>651</v>
      </c>
      <c r="Z304" s="2" t="s">
        <v>651</v>
      </c>
      <c r="AA304" s="2" t="s">
        <v>651</v>
      </c>
      <c r="AB304" s="2" t="s">
        <v>651</v>
      </c>
      <c r="AC304" s="2" t="s">
        <v>651</v>
      </c>
      <c r="AD304" s="2" t="s">
        <v>651</v>
      </c>
      <c r="AE304" s="2" t="s">
        <v>651</v>
      </c>
      <c r="AF304" s="2" t="s">
        <v>651</v>
      </c>
      <c r="AG304" s="2" t="s">
        <v>651</v>
      </c>
      <c r="AH304" s="2" t="s">
        <v>651</v>
      </c>
      <c r="AI304" s="2" t="s">
        <v>651</v>
      </c>
      <c r="AM304" s="129">
        <f t="shared" si="12"/>
        <v>0</v>
      </c>
      <c r="AN304" s="129">
        <f t="shared" si="13"/>
        <v>0</v>
      </c>
      <c r="AO304" s="130" t="str">
        <f t="shared" si="14"/>
        <v/>
      </c>
    </row>
    <row r="305" spans="1:41" ht="15" customHeight="1" x14ac:dyDescent="0.25">
      <c r="A305" s="2" t="s">
        <v>468</v>
      </c>
      <c r="B305" s="2" t="s">
        <v>469</v>
      </c>
      <c r="C305" s="2">
        <v>2015</v>
      </c>
      <c r="D305" s="2">
        <v>1.6</v>
      </c>
      <c r="E305" s="2">
        <v>1.405</v>
      </c>
      <c r="F305" s="2" t="s">
        <v>650</v>
      </c>
      <c r="G305" s="2" t="s">
        <v>650</v>
      </c>
      <c r="H305" s="2" t="s">
        <v>650</v>
      </c>
      <c r="I305" s="2" t="s">
        <v>650</v>
      </c>
      <c r="J305" s="2" t="s">
        <v>650</v>
      </c>
      <c r="K305" s="2">
        <v>1.405</v>
      </c>
      <c r="L305" s="2" t="s">
        <v>651</v>
      </c>
      <c r="M305" s="2" t="s">
        <v>650</v>
      </c>
      <c r="N305" s="2" t="s">
        <v>650</v>
      </c>
      <c r="O305" s="2" t="s">
        <v>650</v>
      </c>
      <c r="P305" s="2" t="s">
        <v>650</v>
      </c>
      <c r="Q305" s="2" t="s">
        <v>650</v>
      </c>
      <c r="R305" s="2" t="s">
        <v>650</v>
      </c>
      <c r="S305" s="2" t="s">
        <v>650</v>
      </c>
      <c r="T305" s="2" t="s">
        <v>650</v>
      </c>
      <c r="U305" s="2" t="s">
        <v>650</v>
      </c>
      <c r="V305" s="2" t="s">
        <v>650</v>
      </c>
      <c r="W305" s="2" t="s">
        <v>650</v>
      </c>
      <c r="X305" s="2" t="s">
        <v>650</v>
      </c>
      <c r="Y305" s="2" t="s">
        <v>650</v>
      </c>
      <c r="Z305" s="2" t="s">
        <v>650</v>
      </c>
      <c r="AA305" s="2" t="s">
        <v>650</v>
      </c>
      <c r="AB305" s="2" t="s">
        <v>650</v>
      </c>
      <c r="AC305" s="2" t="s">
        <v>650</v>
      </c>
      <c r="AD305" s="2" t="s">
        <v>650</v>
      </c>
      <c r="AE305" s="2" t="s">
        <v>650</v>
      </c>
      <c r="AF305" s="2" t="s">
        <v>650</v>
      </c>
      <c r="AG305" s="2" t="s">
        <v>650</v>
      </c>
      <c r="AH305" s="2" t="s">
        <v>650</v>
      </c>
      <c r="AI305" s="2" t="s">
        <v>650</v>
      </c>
      <c r="AM305" s="129">
        <f t="shared" si="12"/>
        <v>1.405</v>
      </c>
      <c r="AN305" s="129">
        <f t="shared" si="13"/>
        <v>1.6</v>
      </c>
      <c r="AO305" s="130">
        <f t="shared" si="14"/>
        <v>1.1387900355871887</v>
      </c>
    </row>
    <row r="306" spans="1:41" ht="15" customHeight="1" x14ac:dyDescent="0.25">
      <c r="A306" s="2" t="s">
        <v>468</v>
      </c>
      <c r="B306" s="2" t="s">
        <v>470</v>
      </c>
      <c r="C306" s="2">
        <v>2015</v>
      </c>
      <c r="D306" s="2">
        <v>0.81100000000000005</v>
      </c>
      <c r="E306" s="2">
        <v>0.81100000000000005</v>
      </c>
      <c r="F306" s="2" t="s">
        <v>650</v>
      </c>
      <c r="G306" s="2" t="s">
        <v>650</v>
      </c>
      <c r="H306" s="2" t="s">
        <v>650</v>
      </c>
      <c r="I306" s="2" t="s">
        <v>650</v>
      </c>
      <c r="J306" s="2" t="s">
        <v>650</v>
      </c>
      <c r="K306" s="2" t="s">
        <v>650</v>
      </c>
      <c r="L306" s="2" t="s">
        <v>651</v>
      </c>
      <c r="M306" s="2" t="s">
        <v>650</v>
      </c>
      <c r="N306" s="2" t="s">
        <v>650</v>
      </c>
      <c r="O306" s="2" t="s">
        <v>650</v>
      </c>
      <c r="P306" s="2" t="s">
        <v>650</v>
      </c>
      <c r="Q306" s="2" t="s">
        <v>650</v>
      </c>
      <c r="R306" s="2" t="s">
        <v>650</v>
      </c>
      <c r="S306" s="2" t="s">
        <v>650</v>
      </c>
      <c r="T306" s="2">
        <v>0.44800000000000001</v>
      </c>
      <c r="U306" s="2" t="s">
        <v>650</v>
      </c>
      <c r="V306" s="2" t="s">
        <v>650</v>
      </c>
      <c r="W306" s="2" t="s">
        <v>650</v>
      </c>
      <c r="X306" s="2" t="s">
        <v>650</v>
      </c>
      <c r="Y306" s="2" t="s">
        <v>650</v>
      </c>
      <c r="Z306" s="2" t="s">
        <v>650</v>
      </c>
      <c r="AA306" s="2" t="s">
        <v>650</v>
      </c>
      <c r="AB306" s="2" t="s">
        <v>650</v>
      </c>
      <c r="AC306" s="2" t="s">
        <v>650</v>
      </c>
      <c r="AD306" s="2" t="s">
        <v>650</v>
      </c>
      <c r="AE306" s="2" t="s">
        <v>650</v>
      </c>
      <c r="AF306" s="2" t="s">
        <v>650</v>
      </c>
      <c r="AG306" s="2" t="s">
        <v>650</v>
      </c>
      <c r="AH306" s="2">
        <v>0.36299999999999999</v>
      </c>
      <c r="AI306" s="2">
        <v>0.36299999999999999</v>
      </c>
      <c r="AM306" s="129">
        <f t="shared" si="12"/>
        <v>0.81099999999999994</v>
      </c>
      <c r="AN306" s="129">
        <f t="shared" si="13"/>
        <v>0.81100000000000005</v>
      </c>
      <c r="AO306" s="130">
        <f t="shared" si="14"/>
        <v>1.0000000000000002</v>
      </c>
    </row>
    <row r="307" spans="1:41" ht="15" customHeight="1" x14ac:dyDescent="0.25">
      <c r="A307" s="2" t="s">
        <v>468</v>
      </c>
      <c r="B307" s="2" t="s">
        <v>471</v>
      </c>
      <c r="C307" s="2">
        <v>2015</v>
      </c>
      <c r="D307" s="2">
        <v>3.2639999999999998</v>
      </c>
      <c r="E307" s="2">
        <v>3.7383999999999999</v>
      </c>
      <c r="F307" s="2" t="s">
        <v>650</v>
      </c>
      <c r="G307" s="2">
        <v>0.90500000000000003</v>
      </c>
      <c r="H307" s="2" t="s">
        <v>650</v>
      </c>
      <c r="I307" s="2" t="s">
        <v>650</v>
      </c>
      <c r="J307" s="2" t="s">
        <v>650</v>
      </c>
      <c r="K307" s="2" t="s">
        <v>650</v>
      </c>
      <c r="L307" s="2" t="s">
        <v>651</v>
      </c>
      <c r="M307" s="2" t="s">
        <v>650</v>
      </c>
      <c r="N307" s="2" t="s">
        <v>650</v>
      </c>
      <c r="O307" s="2" t="s">
        <v>650</v>
      </c>
      <c r="P307" s="2" t="s">
        <v>650</v>
      </c>
      <c r="Q307" s="2" t="s">
        <v>650</v>
      </c>
      <c r="R307" s="2" t="s">
        <v>650</v>
      </c>
      <c r="S307" s="2" t="s">
        <v>650</v>
      </c>
      <c r="T307" s="2">
        <v>2.7734000000000001</v>
      </c>
      <c r="U307" s="2" t="s">
        <v>650</v>
      </c>
      <c r="V307" s="2" t="s">
        <v>650</v>
      </c>
      <c r="W307" s="2" t="s">
        <v>650</v>
      </c>
      <c r="X307" s="2" t="s">
        <v>650</v>
      </c>
      <c r="Y307" s="2" t="s">
        <v>650</v>
      </c>
      <c r="Z307" s="2" t="s">
        <v>650</v>
      </c>
      <c r="AA307" s="2" t="s">
        <v>650</v>
      </c>
      <c r="AB307" s="2" t="s">
        <v>650</v>
      </c>
      <c r="AC307" s="2" t="s">
        <v>650</v>
      </c>
      <c r="AD307" s="2" t="s">
        <v>650</v>
      </c>
      <c r="AE307" s="2" t="s">
        <v>650</v>
      </c>
      <c r="AF307" s="2" t="s">
        <v>650</v>
      </c>
      <c r="AG307" s="2" t="s">
        <v>650</v>
      </c>
      <c r="AH307" s="2">
        <v>0.06</v>
      </c>
      <c r="AI307" s="2">
        <v>0.06</v>
      </c>
      <c r="AM307" s="129">
        <f t="shared" si="12"/>
        <v>3.7383999999999999</v>
      </c>
      <c r="AN307" s="129">
        <f t="shared" si="13"/>
        <v>3.2639999999999998</v>
      </c>
      <c r="AO307" s="130">
        <f t="shared" si="14"/>
        <v>0.87310079178258071</v>
      </c>
    </row>
    <row r="308" spans="1:41" ht="15" customHeight="1" x14ac:dyDescent="0.25">
      <c r="A308" s="2" t="s">
        <v>468</v>
      </c>
      <c r="B308" s="2" t="s">
        <v>472</v>
      </c>
      <c r="C308" s="2">
        <v>2015</v>
      </c>
      <c r="D308" s="2">
        <v>24.055</v>
      </c>
      <c r="E308" s="2">
        <v>33.097000000000001</v>
      </c>
      <c r="F308" s="2" t="s">
        <v>650</v>
      </c>
      <c r="G308" s="2">
        <v>0.29899999999999999</v>
      </c>
      <c r="H308" s="2" t="s">
        <v>650</v>
      </c>
      <c r="I308" s="2" t="s">
        <v>650</v>
      </c>
      <c r="J308" s="2" t="s">
        <v>650</v>
      </c>
      <c r="K308" s="2">
        <v>0.09</v>
      </c>
      <c r="L308" s="2" t="s">
        <v>678</v>
      </c>
      <c r="M308" s="2">
        <v>6.3760000000000003</v>
      </c>
      <c r="N308" s="2">
        <v>6</v>
      </c>
      <c r="O308" s="2" t="s">
        <v>650</v>
      </c>
      <c r="P308" s="2" t="s">
        <v>650</v>
      </c>
      <c r="Q308" s="2" t="s">
        <v>650</v>
      </c>
      <c r="R308" s="2" t="s">
        <v>650</v>
      </c>
      <c r="S308" s="2" t="s">
        <v>8</v>
      </c>
      <c r="T308" s="2">
        <v>20.332000000000001</v>
      </c>
      <c r="U308" s="2" t="s">
        <v>650</v>
      </c>
      <c r="V308" s="2" t="s">
        <v>650</v>
      </c>
      <c r="W308" s="2" t="s">
        <v>650</v>
      </c>
      <c r="X308" s="2" t="s">
        <v>650</v>
      </c>
      <c r="Y308" s="2" t="s">
        <v>650</v>
      </c>
      <c r="Z308" s="2" t="s">
        <v>650</v>
      </c>
      <c r="AA308" s="2" t="s">
        <v>650</v>
      </c>
      <c r="AB308" s="2" t="s">
        <v>650</v>
      </c>
      <c r="AC308" s="2" t="s">
        <v>650</v>
      </c>
      <c r="AD308" s="2" t="s">
        <v>650</v>
      </c>
      <c r="AE308" s="2" t="s">
        <v>650</v>
      </c>
      <c r="AF308" s="2" t="s">
        <v>650</v>
      </c>
      <c r="AG308" s="2" t="s">
        <v>650</v>
      </c>
      <c r="AH308" s="2" t="s">
        <v>650</v>
      </c>
      <c r="AI308" s="2" t="s">
        <v>650</v>
      </c>
      <c r="AM308" s="129">
        <f t="shared" si="12"/>
        <v>33.097000000000001</v>
      </c>
      <c r="AN308" s="129">
        <f t="shared" si="13"/>
        <v>24.055</v>
      </c>
      <c r="AO308" s="130">
        <f t="shared" si="14"/>
        <v>0.72680303350756859</v>
      </c>
    </row>
    <row r="309" spans="1:41" ht="15" customHeight="1" x14ac:dyDescent="0.25">
      <c r="A309" s="2" t="s">
        <v>473</v>
      </c>
      <c r="B309" s="2" t="s">
        <v>474</v>
      </c>
      <c r="C309" s="2">
        <v>2015</v>
      </c>
      <c r="D309" s="2">
        <v>238.7</v>
      </c>
      <c r="E309" s="2">
        <v>238.75299999999999</v>
      </c>
      <c r="F309" s="2" t="s">
        <v>650</v>
      </c>
      <c r="G309" s="2">
        <v>0.95</v>
      </c>
      <c r="H309" s="2" t="s">
        <v>650</v>
      </c>
      <c r="I309" s="2">
        <v>2.14</v>
      </c>
      <c r="J309" s="2" t="s">
        <v>650</v>
      </c>
      <c r="K309" s="2" t="s">
        <v>650</v>
      </c>
      <c r="L309" s="2" t="s">
        <v>651</v>
      </c>
      <c r="M309" s="2" t="s">
        <v>650</v>
      </c>
      <c r="N309" s="2" t="s">
        <v>650</v>
      </c>
      <c r="O309" s="2" t="s">
        <v>650</v>
      </c>
      <c r="P309" s="2" t="s">
        <v>650</v>
      </c>
      <c r="Q309" s="2" t="s">
        <v>650</v>
      </c>
      <c r="R309" s="2" t="s">
        <v>650</v>
      </c>
      <c r="S309" s="2" t="s">
        <v>650</v>
      </c>
      <c r="T309" s="2">
        <v>1.0629999999999999</v>
      </c>
      <c r="U309" s="2" t="s">
        <v>650</v>
      </c>
      <c r="V309" s="2" t="s">
        <v>650</v>
      </c>
      <c r="W309" s="2">
        <v>54.49</v>
      </c>
      <c r="X309" s="2">
        <v>2.59</v>
      </c>
      <c r="Y309" s="2" t="s">
        <v>650</v>
      </c>
      <c r="Z309" s="2">
        <v>0.66</v>
      </c>
      <c r="AA309" s="2">
        <v>5.95</v>
      </c>
      <c r="AB309" s="2">
        <v>152.53</v>
      </c>
      <c r="AC309" s="2">
        <v>8.32</v>
      </c>
      <c r="AD309" s="2">
        <v>9.7200000000000006</v>
      </c>
      <c r="AE309" s="2" t="s">
        <v>650</v>
      </c>
      <c r="AF309" s="2" t="s">
        <v>650</v>
      </c>
      <c r="AG309" s="2" t="s">
        <v>650</v>
      </c>
      <c r="AH309" s="2">
        <v>0.34</v>
      </c>
      <c r="AI309" s="2">
        <v>0.34</v>
      </c>
      <c r="AM309" s="129">
        <f t="shared" si="12"/>
        <v>238.75299999999999</v>
      </c>
      <c r="AN309" s="129">
        <f t="shared" si="13"/>
        <v>238.7</v>
      </c>
      <c r="AO309" s="130">
        <f t="shared" si="14"/>
        <v>0.99977801326056637</v>
      </c>
    </row>
    <row r="310" spans="1:41" ht="15" customHeight="1" x14ac:dyDescent="0.25">
      <c r="A310" s="2" t="s">
        <v>477</v>
      </c>
      <c r="B310" s="2" t="s">
        <v>478</v>
      </c>
      <c r="C310" s="2">
        <v>2015</v>
      </c>
      <c r="D310" s="2">
        <v>13.2</v>
      </c>
      <c r="E310" s="2">
        <v>17.399999999999999</v>
      </c>
      <c r="F310" s="2" t="s">
        <v>650</v>
      </c>
      <c r="G310" s="2">
        <v>0</v>
      </c>
      <c r="H310" s="2" t="s">
        <v>650</v>
      </c>
      <c r="I310" s="2" t="s">
        <v>650</v>
      </c>
      <c r="J310" s="2" t="s">
        <v>650</v>
      </c>
      <c r="K310" s="2" t="s">
        <v>650</v>
      </c>
      <c r="L310" s="2" t="s">
        <v>651</v>
      </c>
      <c r="M310" s="2">
        <v>14.4</v>
      </c>
      <c r="N310" s="2" t="s">
        <v>650</v>
      </c>
      <c r="O310" s="2">
        <v>1.4</v>
      </c>
      <c r="P310" s="2" t="s">
        <v>650</v>
      </c>
      <c r="Q310" s="2" t="s">
        <v>650</v>
      </c>
      <c r="R310" s="2" t="s">
        <v>650</v>
      </c>
      <c r="S310" s="2" t="s">
        <v>8</v>
      </c>
      <c r="T310" s="2" t="s">
        <v>650</v>
      </c>
      <c r="U310" s="2" t="s">
        <v>650</v>
      </c>
      <c r="V310" s="2" t="s">
        <v>650</v>
      </c>
      <c r="W310" s="2" t="s">
        <v>650</v>
      </c>
      <c r="X310" s="2" t="s">
        <v>650</v>
      </c>
      <c r="Y310" s="2">
        <v>1.6</v>
      </c>
      <c r="Z310" s="2" t="s">
        <v>650</v>
      </c>
      <c r="AA310" s="2" t="s">
        <v>650</v>
      </c>
      <c r="AB310" s="2" t="s">
        <v>650</v>
      </c>
      <c r="AC310" s="2" t="s">
        <v>650</v>
      </c>
      <c r="AD310" s="2" t="s">
        <v>650</v>
      </c>
      <c r="AE310" s="2" t="s">
        <v>650</v>
      </c>
      <c r="AF310" s="2" t="s">
        <v>650</v>
      </c>
      <c r="AG310" s="2" t="s">
        <v>650</v>
      </c>
      <c r="AH310" s="2" t="s">
        <v>650</v>
      </c>
      <c r="AI310" s="2" t="s">
        <v>650</v>
      </c>
      <c r="AM310" s="129">
        <f t="shared" si="12"/>
        <v>17.400000000000002</v>
      </c>
      <c r="AN310" s="129">
        <f t="shared" si="13"/>
        <v>13.2</v>
      </c>
      <c r="AO310" s="130">
        <f t="shared" si="14"/>
        <v>0.75862068965517226</v>
      </c>
    </row>
    <row r="311" spans="1:41" ht="15" customHeight="1" x14ac:dyDescent="0.25">
      <c r="A311" s="2" t="s">
        <v>477</v>
      </c>
      <c r="B311" s="2" t="s">
        <v>479</v>
      </c>
      <c r="C311" s="2">
        <v>2015</v>
      </c>
      <c r="D311" s="2">
        <v>75.099999999999994</v>
      </c>
      <c r="E311" s="2">
        <v>93.86</v>
      </c>
      <c r="F311" s="2" t="s">
        <v>650</v>
      </c>
      <c r="G311" s="2">
        <v>0.06</v>
      </c>
      <c r="H311" s="2" t="s">
        <v>650</v>
      </c>
      <c r="I311" s="2">
        <v>0.8</v>
      </c>
      <c r="J311" s="2" t="s">
        <v>650</v>
      </c>
      <c r="K311" s="2" t="s">
        <v>650</v>
      </c>
      <c r="L311" s="2" t="s">
        <v>651</v>
      </c>
      <c r="M311" s="2">
        <v>32.799999999999997</v>
      </c>
      <c r="N311" s="2" t="s">
        <v>650</v>
      </c>
      <c r="O311" s="2" t="s">
        <v>650</v>
      </c>
      <c r="P311" s="2" t="s">
        <v>650</v>
      </c>
      <c r="Q311" s="2" t="s">
        <v>650</v>
      </c>
      <c r="R311" s="2" t="s">
        <v>650</v>
      </c>
      <c r="S311" s="2" t="s">
        <v>650</v>
      </c>
      <c r="T311" s="2">
        <v>9.3000000000000007</v>
      </c>
      <c r="U311" s="2" t="s">
        <v>650</v>
      </c>
      <c r="V311" s="2" t="s">
        <v>650</v>
      </c>
      <c r="W311" s="2">
        <v>39.4</v>
      </c>
      <c r="X311" s="2" t="s">
        <v>650</v>
      </c>
      <c r="Y311" s="2">
        <v>0</v>
      </c>
      <c r="Z311" s="2" t="s">
        <v>650</v>
      </c>
      <c r="AA311" s="2" t="s">
        <v>650</v>
      </c>
      <c r="AB311" s="2" t="s">
        <v>650</v>
      </c>
      <c r="AC311" s="2" t="s">
        <v>650</v>
      </c>
      <c r="AD311" s="2">
        <v>11.5</v>
      </c>
      <c r="AE311" s="2" t="s">
        <v>650</v>
      </c>
      <c r="AF311" s="2" t="s">
        <v>650</v>
      </c>
      <c r="AG311" s="2" t="s">
        <v>650</v>
      </c>
      <c r="AH311" s="2" t="s">
        <v>650</v>
      </c>
      <c r="AI311" s="2" t="s">
        <v>650</v>
      </c>
      <c r="AM311" s="129">
        <f t="shared" si="12"/>
        <v>93.859999999999985</v>
      </c>
      <c r="AN311" s="129">
        <f t="shared" si="13"/>
        <v>75.099999999999994</v>
      </c>
      <c r="AO311" s="130">
        <f t="shared" si="14"/>
        <v>0.80012784998934594</v>
      </c>
    </row>
    <row r="312" spans="1:41" ht="15" customHeight="1" x14ac:dyDescent="0.25">
      <c r="A312" s="2" t="s">
        <v>477</v>
      </c>
      <c r="B312" s="2" t="s">
        <v>480</v>
      </c>
      <c r="C312" s="2">
        <v>2015</v>
      </c>
      <c r="D312" s="2">
        <v>1</v>
      </c>
      <c r="E312" s="2">
        <v>1.06</v>
      </c>
      <c r="F312" s="2" t="s">
        <v>650</v>
      </c>
      <c r="G312" s="2">
        <v>0.28999999999999998</v>
      </c>
      <c r="H312" s="2" t="s">
        <v>650</v>
      </c>
      <c r="I312" s="2" t="s">
        <v>650</v>
      </c>
      <c r="J312" s="2" t="s">
        <v>650</v>
      </c>
      <c r="K312" s="2" t="s">
        <v>650</v>
      </c>
      <c r="L312" s="2" t="s">
        <v>651</v>
      </c>
      <c r="M312" s="2">
        <v>0.77</v>
      </c>
      <c r="N312" s="2" t="s">
        <v>650</v>
      </c>
      <c r="O312" s="2" t="s">
        <v>650</v>
      </c>
      <c r="P312" s="2" t="s">
        <v>650</v>
      </c>
      <c r="Q312" s="2" t="s">
        <v>650</v>
      </c>
      <c r="R312" s="2" t="s">
        <v>650</v>
      </c>
      <c r="S312" s="2" t="s">
        <v>8</v>
      </c>
      <c r="T312" s="2" t="s">
        <v>650</v>
      </c>
      <c r="U312" s="2" t="s">
        <v>650</v>
      </c>
      <c r="V312" s="2" t="s">
        <v>650</v>
      </c>
      <c r="W312" s="2" t="s">
        <v>650</v>
      </c>
      <c r="X312" s="2" t="s">
        <v>650</v>
      </c>
      <c r="Y312" s="2" t="s">
        <v>650</v>
      </c>
      <c r="Z312" s="2" t="s">
        <v>650</v>
      </c>
      <c r="AA312" s="2" t="s">
        <v>650</v>
      </c>
      <c r="AB312" s="2" t="s">
        <v>650</v>
      </c>
      <c r="AC312" s="2" t="s">
        <v>650</v>
      </c>
      <c r="AD312" s="2" t="s">
        <v>650</v>
      </c>
      <c r="AE312" s="2" t="s">
        <v>650</v>
      </c>
      <c r="AF312" s="2" t="s">
        <v>650</v>
      </c>
      <c r="AG312" s="2" t="s">
        <v>650</v>
      </c>
      <c r="AH312" s="2" t="s">
        <v>650</v>
      </c>
      <c r="AI312" s="2" t="s">
        <v>650</v>
      </c>
      <c r="AM312" s="129">
        <f t="shared" si="12"/>
        <v>1.06</v>
      </c>
      <c r="AN312" s="129">
        <f t="shared" si="13"/>
        <v>1</v>
      </c>
      <c r="AO312" s="130">
        <f t="shared" si="14"/>
        <v>0.94339622641509424</v>
      </c>
    </row>
    <row r="313" spans="1:41" ht="15" customHeight="1" x14ac:dyDescent="0.25">
      <c r="A313" s="2" t="s">
        <v>477</v>
      </c>
      <c r="B313" s="2" t="s">
        <v>481</v>
      </c>
      <c r="C313" s="2">
        <v>2015</v>
      </c>
      <c r="D313" s="2">
        <v>367.8</v>
      </c>
      <c r="E313" s="2">
        <v>406.58100000000002</v>
      </c>
      <c r="F313" s="2" t="s">
        <v>650</v>
      </c>
      <c r="G313" s="2">
        <v>0.59</v>
      </c>
      <c r="H313" s="2" t="s">
        <v>650</v>
      </c>
      <c r="I313" s="2">
        <v>6.98</v>
      </c>
      <c r="J313" s="2" t="s">
        <v>650</v>
      </c>
      <c r="K313" s="2" t="s">
        <v>650</v>
      </c>
      <c r="L313" s="2" t="s">
        <v>651</v>
      </c>
      <c r="M313" s="2">
        <v>0</v>
      </c>
      <c r="N313" s="2" t="s">
        <v>650</v>
      </c>
      <c r="O313" s="2">
        <v>17.3</v>
      </c>
      <c r="P313" s="2" t="s">
        <v>650</v>
      </c>
      <c r="Q313" s="2" t="s">
        <v>650</v>
      </c>
      <c r="R313" s="2" t="s">
        <v>650</v>
      </c>
      <c r="S313" s="2" t="s">
        <v>8</v>
      </c>
      <c r="T313" s="2">
        <v>0</v>
      </c>
      <c r="U313" s="2" t="s">
        <v>650</v>
      </c>
      <c r="V313" s="2" t="s">
        <v>650</v>
      </c>
      <c r="W313" s="2">
        <v>66.3</v>
      </c>
      <c r="X313" s="2" t="s">
        <v>650</v>
      </c>
      <c r="Y313" s="2">
        <v>1.1000000000000001</v>
      </c>
      <c r="Z313" s="2" t="s">
        <v>650</v>
      </c>
      <c r="AA313" s="2" t="s">
        <v>650</v>
      </c>
      <c r="AB313" s="2">
        <v>313.8</v>
      </c>
      <c r="AC313" s="2" t="s">
        <v>650</v>
      </c>
      <c r="AD313" s="2" t="s">
        <v>650</v>
      </c>
      <c r="AE313" s="2" t="s">
        <v>650</v>
      </c>
      <c r="AF313" s="2" t="s">
        <v>650</v>
      </c>
      <c r="AG313" s="2" t="s">
        <v>650</v>
      </c>
      <c r="AH313" s="2">
        <v>0.51100000000000001</v>
      </c>
      <c r="AI313" s="2">
        <v>0.52200000000000002</v>
      </c>
      <c r="AM313" s="129">
        <f t="shared" si="12"/>
        <v>406.59199999999998</v>
      </c>
      <c r="AN313" s="129">
        <f t="shared" si="13"/>
        <v>367.8</v>
      </c>
      <c r="AO313" s="130">
        <f t="shared" si="14"/>
        <v>0.90459231858964273</v>
      </c>
    </row>
    <row r="314" spans="1:41" ht="15" customHeight="1" x14ac:dyDescent="0.25">
      <c r="A314" s="2" t="s">
        <v>477</v>
      </c>
      <c r="B314" s="2" t="s">
        <v>482</v>
      </c>
      <c r="C314" s="2">
        <v>2015</v>
      </c>
      <c r="D314" s="2">
        <v>0.3</v>
      </c>
      <c r="E314" s="2">
        <v>0.39</v>
      </c>
      <c r="F314" s="2" t="s">
        <v>650</v>
      </c>
      <c r="G314" s="2">
        <v>0.39</v>
      </c>
      <c r="H314" s="2" t="s">
        <v>650</v>
      </c>
      <c r="I314" s="2" t="s">
        <v>650</v>
      </c>
      <c r="J314" s="2" t="s">
        <v>650</v>
      </c>
      <c r="K314" s="2" t="s">
        <v>650</v>
      </c>
      <c r="L314" s="2" t="s">
        <v>651</v>
      </c>
      <c r="M314" s="2" t="s">
        <v>650</v>
      </c>
      <c r="N314" s="2" t="s">
        <v>650</v>
      </c>
      <c r="O314" s="2" t="s">
        <v>650</v>
      </c>
      <c r="P314" s="2" t="s">
        <v>650</v>
      </c>
      <c r="Q314" s="2" t="s">
        <v>650</v>
      </c>
      <c r="R314" s="2" t="s">
        <v>650</v>
      </c>
      <c r="S314" s="2" t="s">
        <v>650</v>
      </c>
      <c r="T314" s="2" t="s">
        <v>650</v>
      </c>
      <c r="U314" s="2" t="s">
        <v>650</v>
      </c>
      <c r="V314" s="2" t="s">
        <v>650</v>
      </c>
      <c r="W314" s="2" t="s">
        <v>650</v>
      </c>
      <c r="X314" s="2" t="s">
        <v>650</v>
      </c>
      <c r="Y314" s="2" t="s">
        <v>650</v>
      </c>
      <c r="Z314" s="2" t="s">
        <v>650</v>
      </c>
      <c r="AA314" s="2" t="s">
        <v>650</v>
      </c>
      <c r="AB314" s="2" t="s">
        <v>650</v>
      </c>
      <c r="AC314" s="2" t="s">
        <v>650</v>
      </c>
      <c r="AD314" s="2" t="s">
        <v>650</v>
      </c>
      <c r="AE314" s="2" t="s">
        <v>650</v>
      </c>
      <c r="AF314" s="2" t="s">
        <v>650</v>
      </c>
      <c r="AG314" s="2" t="s">
        <v>650</v>
      </c>
      <c r="AH314" s="2" t="s">
        <v>650</v>
      </c>
      <c r="AI314" s="2" t="s">
        <v>650</v>
      </c>
      <c r="AM314" s="129">
        <f t="shared" si="12"/>
        <v>0.39</v>
      </c>
      <c r="AN314" s="129">
        <f t="shared" si="13"/>
        <v>0.3</v>
      </c>
      <c r="AO314" s="130">
        <f t="shared" si="14"/>
        <v>0.76923076923076916</v>
      </c>
    </row>
    <row r="315" spans="1:41" ht="15" customHeight="1" x14ac:dyDescent="0.25">
      <c r="A315" s="2" t="s">
        <v>477</v>
      </c>
      <c r="B315" s="2" t="s">
        <v>483</v>
      </c>
      <c r="C315" s="2">
        <v>2015</v>
      </c>
      <c r="D315" s="2">
        <v>28.2</v>
      </c>
      <c r="E315" s="2">
        <v>28.67</v>
      </c>
      <c r="F315" s="2" t="s">
        <v>650</v>
      </c>
      <c r="G315" s="2">
        <v>0.67</v>
      </c>
      <c r="H315" s="2" t="s">
        <v>650</v>
      </c>
      <c r="I315" s="2" t="s">
        <v>650</v>
      </c>
      <c r="J315" s="2" t="s">
        <v>650</v>
      </c>
      <c r="K315" s="2" t="s">
        <v>650</v>
      </c>
      <c r="L315" s="2" t="s">
        <v>651</v>
      </c>
      <c r="M315" s="2">
        <v>28</v>
      </c>
      <c r="N315" s="2" t="s">
        <v>650</v>
      </c>
      <c r="O315" s="2" t="s">
        <v>650</v>
      </c>
      <c r="P315" s="2" t="s">
        <v>650</v>
      </c>
      <c r="Q315" s="2" t="s">
        <v>650</v>
      </c>
      <c r="R315" s="2" t="s">
        <v>650</v>
      </c>
      <c r="S315" s="2" t="s">
        <v>650</v>
      </c>
      <c r="T315" s="2" t="s">
        <v>651</v>
      </c>
      <c r="U315" s="2" t="s">
        <v>651</v>
      </c>
      <c r="V315" s="2" t="s">
        <v>651</v>
      </c>
      <c r="W315" s="2" t="s">
        <v>651</v>
      </c>
      <c r="X315" s="2" t="s">
        <v>651</v>
      </c>
      <c r="Y315" s="2" t="s">
        <v>651</v>
      </c>
      <c r="Z315" s="2" t="s">
        <v>651</v>
      </c>
      <c r="AA315" s="2" t="s">
        <v>651</v>
      </c>
      <c r="AB315" s="2" t="s">
        <v>651</v>
      </c>
      <c r="AC315" s="2" t="s">
        <v>651</v>
      </c>
      <c r="AD315" s="2" t="s">
        <v>651</v>
      </c>
      <c r="AE315" s="2" t="s">
        <v>651</v>
      </c>
      <c r="AF315" s="2" t="s">
        <v>650</v>
      </c>
      <c r="AG315" s="2" t="s">
        <v>651</v>
      </c>
      <c r="AH315" s="2" t="s">
        <v>650</v>
      </c>
      <c r="AI315" s="2" t="s">
        <v>651</v>
      </c>
      <c r="AM315" s="129">
        <f t="shared" si="12"/>
        <v>28.67</v>
      </c>
      <c r="AN315" s="129">
        <f t="shared" si="13"/>
        <v>28.2</v>
      </c>
      <c r="AO315" s="130">
        <f t="shared" si="14"/>
        <v>0.98360655737704905</v>
      </c>
    </row>
    <row r="316" spans="1:41" ht="15" customHeight="1" x14ac:dyDescent="0.25">
      <c r="A316" s="2" t="s">
        <v>484</v>
      </c>
      <c r="B316" s="2" t="s">
        <v>485</v>
      </c>
      <c r="C316" s="2">
        <v>2015</v>
      </c>
      <c r="D316" s="2">
        <v>45.15</v>
      </c>
      <c r="E316" s="2">
        <v>55.5</v>
      </c>
      <c r="F316" s="2" t="s">
        <v>651</v>
      </c>
      <c r="G316" s="2">
        <v>0.2</v>
      </c>
      <c r="H316" s="2" t="s">
        <v>651</v>
      </c>
      <c r="I316" s="2">
        <v>7.7</v>
      </c>
      <c r="J316" s="2" t="s">
        <v>651</v>
      </c>
      <c r="K316" s="2" t="s">
        <v>651</v>
      </c>
      <c r="L316" s="2" t="s">
        <v>651</v>
      </c>
      <c r="M316" s="2" t="s">
        <v>651</v>
      </c>
      <c r="N316" s="2" t="s">
        <v>651</v>
      </c>
      <c r="O316" s="2" t="s">
        <v>651</v>
      </c>
      <c r="P316" s="2" t="s">
        <v>651</v>
      </c>
      <c r="Q316" s="2">
        <v>41.3</v>
      </c>
      <c r="R316" s="2" t="s">
        <v>651</v>
      </c>
      <c r="S316" s="2" t="s">
        <v>651</v>
      </c>
      <c r="T316" s="2">
        <v>2.2000000000000002</v>
      </c>
      <c r="U316" s="2" t="s">
        <v>651</v>
      </c>
      <c r="V316" s="2" t="s">
        <v>651</v>
      </c>
      <c r="W316" s="2" t="s">
        <v>651</v>
      </c>
      <c r="X316" s="2" t="s">
        <v>651</v>
      </c>
      <c r="Y316" s="2" t="s">
        <v>651</v>
      </c>
      <c r="Z316" s="2" t="s">
        <v>651</v>
      </c>
      <c r="AA316" s="2" t="s">
        <v>651</v>
      </c>
      <c r="AB316" s="2" t="s">
        <v>651</v>
      </c>
      <c r="AC316" s="2">
        <v>4.0999999999999996</v>
      </c>
      <c r="AD316" s="2" t="s">
        <v>651</v>
      </c>
      <c r="AE316" s="2" t="s">
        <v>651</v>
      </c>
      <c r="AF316" s="2" t="s">
        <v>651</v>
      </c>
      <c r="AG316" s="2" t="s">
        <v>651</v>
      </c>
      <c r="AH316" s="2" t="s">
        <v>651</v>
      </c>
      <c r="AI316" s="2" t="s">
        <v>651</v>
      </c>
      <c r="AM316" s="129">
        <f t="shared" si="12"/>
        <v>55.5</v>
      </c>
      <c r="AN316" s="129">
        <f t="shared" si="13"/>
        <v>45.15</v>
      </c>
      <c r="AO316" s="130">
        <f t="shared" si="14"/>
        <v>0.81351351351351353</v>
      </c>
    </row>
    <row r="317" spans="1:41" ht="15" customHeight="1" x14ac:dyDescent="0.25">
      <c r="A317" s="2" t="s">
        <v>484</v>
      </c>
      <c r="B317" s="2" t="s">
        <v>486</v>
      </c>
      <c r="C317" s="2">
        <v>2015</v>
      </c>
      <c r="D317" s="2">
        <v>164.7</v>
      </c>
      <c r="E317" s="2">
        <v>185.42</v>
      </c>
      <c r="F317" s="2" t="s">
        <v>650</v>
      </c>
      <c r="G317" s="2">
        <v>0.8</v>
      </c>
      <c r="H317" s="2" t="s">
        <v>650</v>
      </c>
      <c r="I317" s="2">
        <v>1.7</v>
      </c>
      <c r="J317" s="2" t="s">
        <v>650</v>
      </c>
      <c r="K317" s="2" t="s">
        <v>650</v>
      </c>
      <c r="L317" s="2" t="s">
        <v>651</v>
      </c>
      <c r="M317" s="2">
        <v>0.2</v>
      </c>
      <c r="N317" s="2">
        <v>0.3</v>
      </c>
      <c r="O317" s="2">
        <v>7.0000000000000007E-2</v>
      </c>
      <c r="P317" s="2">
        <v>0.2</v>
      </c>
      <c r="Q317" s="2" t="s">
        <v>650</v>
      </c>
      <c r="R317" s="2" t="s">
        <v>650</v>
      </c>
      <c r="S317" s="2" t="s">
        <v>650</v>
      </c>
      <c r="T317" s="2">
        <v>0.85</v>
      </c>
      <c r="U317" s="2" t="s">
        <v>650</v>
      </c>
      <c r="V317" s="2" t="s">
        <v>650</v>
      </c>
      <c r="W317" s="2">
        <v>43.3</v>
      </c>
      <c r="X317" s="2">
        <v>0.6</v>
      </c>
      <c r="Y317" s="2" t="s">
        <v>650</v>
      </c>
      <c r="Z317" s="2" t="s">
        <v>650</v>
      </c>
      <c r="AA317" s="2">
        <v>4.7</v>
      </c>
      <c r="AB317" s="2">
        <v>125</v>
      </c>
      <c r="AC317" s="2" t="s">
        <v>650</v>
      </c>
      <c r="AD317" s="2">
        <v>7.7</v>
      </c>
      <c r="AE317" s="2" t="s">
        <v>650</v>
      </c>
      <c r="AF317" s="2" t="s">
        <v>650</v>
      </c>
      <c r="AG317" s="2" t="s">
        <v>650</v>
      </c>
      <c r="AH317" s="2" t="s">
        <v>650</v>
      </c>
      <c r="AI317" s="2" t="s">
        <v>650</v>
      </c>
      <c r="AM317" s="129">
        <f t="shared" si="12"/>
        <v>185.42</v>
      </c>
      <c r="AN317" s="129">
        <f t="shared" si="13"/>
        <v>164.7</v>
      </c>
      <c r="AO317" s="130">
        <f t="shared" si="14"/>
        <v>0.88825369431560786</v>
      </c>
    </row>
    <row r="318" spans="1:41" ht="15" customHeight="1" x14ac:dyDescent="0.25">
      <c r="A318" s="2" t="s">
        <v>487</v>
      </c>
      <c r="B318" s="2" t="s">
        <v>488</v>
      </c>
      <c r="C318" s="2">
        <v>2015</v>
      </c>
      <c r="D318" s="2">
        <v>7.4</v>
      </c>
      <c r="E318" s="2">
        <v>8.39</v>
      </c>
      <c r="F318" s="2" t="s">
        <v>650</v>
      </c>
      <c r="G318" s="2">
        <v>0.03</v>
      </c>
      <c r="H318" s="2" t="s">
        <v>650</v>
      </c>
      <c r="I318" s="2" t="s">
        <v>650</v>
      </c>
      <c r="J318" s="2" t="s">
        <v>650</v>
      </c>
      <c r="K318" s="2" t="s">
        <v>650</v>
      </c>
      <c r="L318" s="2" t="s">
        <v>651</v>
      </c>
      <c r="M318" s="2" t="s">
        <v>650</v>
      </c>
      <c r="N318" s="2" t="s">
        <v>650</v>
      </c>
      <c r="O318" s="2" t="s">
        <v>650</v>
      </c>
      <c r="P318" s="2" t="s">
        <v>650</v>
      </c>
      <c r="Q318" s="2" t="s">
        <v>650</v>
      </c>
      <c r="R318" s="2" t="s">
        <v>650</v>
      </c>
      <c r="S318" s="2" t="s">
        <v>8</v>
      </c>
      <c r="T318" s="2">
        <v>0.36</v>
      </c>
      <c r="U318" s="2" t="s">
        <v>650</v>
      </c>
      <c r="V318" s="2" t="s">
        <v>650</v>
      </c>
      <c r="W318" s="2" t="s">
        <v>650</v>
      </c>
      <c r="X318" s="2" t="s">
        <v>650</v>
      </c>
      <c r="Y318" s="2" t="s">
        <v>650</v>
      </c>
      <c r="Z318" s="2">
        <v>8</v>
      </c>
      <c r="AA318" s="2" t="s">
        <v>650</v>
      </c>
      <c r="AB318" s="2" t="s">
        <v>650</v>
      </c>
      <c r="AC318" s="2" t="s">
        <v>650</v>
      </c>
      <c r="AD318" s="2" t="s">
        <v>650</v>
      </c>
      <c r="AE318" s="2" t="s">
        <v>650</v>
      </c>
      <c r="AF318" s="2" t="s">
        <v>650</v>
      </c>
      <c r="AG318" s="2" t="s">
        <v>650</v>
      </c>
      <c r="AH318" s="2" t="s">
        <v>650</v>
      </c>
      <c r="AI318" s="2" t="s">
        <v>650</v>
      </c>
      <c r="AM318" s="129">
        <f t="shared" si="12"/>
        <v>8.39</v>
      </c>
      <c r="AN318" s="129">
        <f t="shared" si="13"/>
        <v>7.4</v>
      </c>
      <c r="AO318" s="130">
        <f t="shared" si="14"/>
        <v>0.88200238379022644</v>
      </c>
    </row>
    <row r="319" spans="1:41" ht="15" customHeight="1" x14ac:dyDescent="0.25">
      <c r="A319" s="2" t="s">
        <v>489</v>
      </c>
      <c r="B319" s="2" t="s">
        <v>490</v>
      </c>
      <c r="C319" s="2">
        <v>2015</v>
      </c>
      <c r="D319" s="2">
        <v>49.69</v>
      </c>
      <c r="E319" s="2">
        <v>52.058999999999997</v>
      </c>
      <c r="F319" s="2" t="s">
        <v>650</v>
      </c>
      <c r="G319" s="2">
        <v>0.34</v>
      </c>
      <c r="H319" s="2" t="s">
        <v>650</v>
      </c>
      <c r="I319" s="2" t="s">
        <v>650</v>
      </c>
      <c r="J319" s="2" t="s">
        <v>650</v>
      </c>
      <c r="K319" s="2" t="s">
        <v>650</v>
      </c>
      <c r="L319" s="2" t="s">
        <v>679</v>
      </c>
      <c r="M319" s="2">
        <v>38.118000000000002</v>
      </c>
      <c r="N319" s="2">
        <v>0</v>
      </c>
      <c r="O319" s="2">
        <v>0</v>
      </c>
      <c r="P319" s="2">
        <v>0</v>
      </c>
      <c r="Q319" s="2">
        <v>0</v>
      </c>
      <c r="R319" s="2">
        <v>0</v>
      </c>
      <c r="S319" s="2" t="s">
        <v>8</v>
      </c>
      <c r="T319" s="2">
        <v>11.231999999999999</v>
      </c>
      <c r="U319" s="2" t="s">
        <v>650</v>
      </c>
      <c r="V319" s="2" t="s">
        <v>650</v>
      </c>
      <c r="W319" s="2">
        <v>0</v>
      </c>
      <c r="X319" s="2" t="s">
        <v>650</v>
      </c>
      <c r="Y319" s="2" t="s">
        <v>650</v>
      </c>
      <c r="Z319" s="2" t="s">
        <v>650</v>
      </c>
      <c r="AA319" s="2" t="s">
        <v>650</v>
      </c>
      <c r="AB319" s="2" t="s">
        <v>650</v>
      </c>
      <c r="AC319" s="2" t="s">
        <v>650</v>
      </c>
      <c r="AD319" s="2">
        <v>2.3690000000000002</v>
      </c>
      <c r="AE319" s="2" t="s">
        <v>650</v>
      </c>
      <c r="AF319" s="2" t="s">
        <v>650</v>
      </c>
      <c r="AG319" s="2" t="s">
        <v>650</v>
      </c>
      <c r="AH319" s="2">
        <v>0</v>
      </c>
      <c r="AI319" s="2">
        <v>0</v>
      </c>
      <c r="AM319" s="129">
        <f t="shared" si="12"/>
        <v>52.059000000000005</v>
      </c>
      <c r="AN319" s="129">
        <f t="shared" si="13"/>
        <v>49.69</v>
      </c>
      <c r="AO319" s="130">
        <f t="shared" si="14"/>
        <v>0.95449393956856632</v>
      </c>
    </row>
    <row r="320" spans="1:41" ht="15" customHeight="1" x14ac:dyDescent="0.25">
      <c r="A320" s="2" t="s">
        <v>489</v>
      </c>
      <c r="B320" s="2" t="s">
        <v>491</v>
      </c>
      <c r="C320" s="2">
        <v>2015</v>
      </c>
      <c r="D320" s="2">
        <v>7.4329999999999998</v>
      </c>
      <c r="E320" s="2">
        <v>7.4329999999999998</v>
      </c>
      <c r="F320" s="2" t="s">
        <v>650</v>
      </c>
      <c r="G320" s="2">
        <v>8.5999999999999993E-2</v>
      </c>
      <c r="H320" s="2" t="s">
        <v>650</v>
      </c>
      <c r="I320" s="2" t="s">
        <v>650</v>
      </c>
      <c r="J320" s="2" t="s">
        <v>650</v>
      </c>
      <c r="K320" s="2" t="s">
        <v>650</v>
      </c>
      <c r="L320" s="2" t="s">
        <v>651</v>
      </c>
      <c r="M320" s="2" t="s">
        <v>650</v>
      </c>
      <c r="N320" s="2" t="s">
        <v>650</v>
      </c>
      <c r="O320" s="2" t="s">
        <v>650</v>
      </c>
      <c r="P320" s="2" t="s">
        <v>650</v>
      </c>
      <c r="Q320" s="2" t="s">
        <v>650</v>
      </c>
      <c r="R320" s="2" t="s">
        <v>650</v>
      </c>
      <c r="S320" s="2" t="s">
        <v>650</v>
      </c>
      <c r="T320" s="2" t="s">
        <v>650</v>
      </c>
      <c r="U320" s="2">
        <v>7.1589999999999998</v>
      </c>
      <c r="V320" s="2" t="s">
        <v>650</v>
      </c>
      <c r="W320" s="2" t="s">
        <v>650</v>
      </c>
      <c r="X320" s="2" t="s">
        <v>650</v>
      </c>
      <c r="Y320" s="2" t="s">
        <v>650</v>
      </c>
      <c r="Z320" s="2" t="s">
        <v>650</v>
      </c>
      <c r="AA320" s="2" t="s">
        <v>650</v>
      </c>
      <c r="AB320" s="2" t="s">
        <v>650</v>
      </c>
      <c r="AC320" s="2" t="s">
        <v>650</v>
      </c>
      <c r="AD320" s="2" t="s">
        <v>650</v>
      </c>
      <c r="AE320" s="2" t="s">
        <v>650</v>
      </c>
      <c r="AF320" s="2" t="s">
        <v>650</v>
      </c>
      <c r="AG320" s="2" t="s">
        <v>650</v>
      </c>
      <c r="AH320" s="2">
        <v>0.188</v>
      </c>
      <c r="AI320" s="2">
        <v>0.19500000000000001</v>
      </c>
      <c r="AM320" s="129">
        <f t="shared" si="12"/>
        <v>7.44</v>
      </c>
      <c r="AN320" s="129">
        <f t="shared" si="13"/>
        <v>7.4329999999999998</v>
      </c>
      <c r="AO320" s="130">
        <f t="shared" si="14"/>
        <v>0.9990591397849462</v>
      </c>
    </row>
    <row r="321" spans="1:41" ht="15" customHeight="1" x14ac:dyDescent="0.25">
      <c r="A321" s="2" t="s">
        <v>492</v>
      </c>
      <c r="B321" s="2" t="s">
        <v>492</v>
      </c>
      <c r="C321" s="2">
        <v>2015</v>
      </c>
      <c r="D321" s="2">
        <v>0</v>
      </c>
      <c r="E321" s="2" t="s">
        <v>650</v>
      </c>
      <c r="F321" s="2" t="s">
        <v>650</v>
      </c>
      <c r="G321" s="2" t="s">
        <v>650</v>
      </c>
      <c r="H321" s="2" t="s">
        <v>650</v>
      </c>
      <c r="I321" s="2" t="s">
        <v>650</v>
      </c>
      <c r="J321" s="2" t="s">
        <v>650</v>
      </c>
      <c r="K321" s="2" t="s">
        <v>650</v>
      </c>
      <c r="L321" s="2" t="s">
        <v>651</v>
      </c>
      <c r="M321" s="2" t="s">
        <v>650</v>
      </c>
      <c r="N321" s="2" t="s">
        <v>650</v>
      </c>
      <c r="O321" s="2" t="s">
        <v>650</v>
      </c>
      <c r="P321" s="2" t="s">
        <v>650</v>
      </c>
      <c r="Q321" s="2" t="s">
        <v>650</v>
      </c>
      <c r="R321" s="2" t="s">
        <v>650</v>
      </c>
      <c r="S321" s="2" t="s">
        <v>650</v>
      </c>
      <c r="T321" s="2" t="s">
        <v>650</v>
      </c>
      <c r="U321" s="2" t="s">
        <v>650</v>
      </c>
      <c r="V321" s="2" t="s">
        <v>650</v>
      </c>
      <c r="W321" s="2" t="s">
        <v>650</v>
      </c>
      <c r="X321" s="2" t="s">
        <v>650</v>
      </c>
      <c r="Y321" s="2" t="s">
        <v>650</v>
      </c>
      <c r="Z321" s="2" t="s">
        <v>650</v>
      </c>
      <c r="AA321" s="2" t="s">
        <v>650</v>
      </c>
      <c r="AB321" s="2" t="s">
        <v>650</v>
      </c>
      <c r="AC321" s="2" t="s">
        <v>650</v>
      </c>
      <c r="AD321" s="2" t="s">
        <v>650</v>
      </c>
      <c r="AE321" s="2" t="s">
        <v>650</v>
      </c>
      <c r="AF321" s="2" t="s">
        <v>650</v>
      </c>
      <c r="AG321" s="2" t="s">
        <v>650</v>
      </c>
      <c r="AH321" s="2" t="s">
        <v>650</v>
      </c>
      <c r="AI321" s="2" t="s">
        <v>650</v>
      </c>
      <c r="AM321" s="129">
        <f t="shared" si="12"/>
        <v>0</v>
      </c>
      <c r="AN321" s="129">
        <f t="shared" si="13"/>
        <v>0</v>
      </c>
      <c r="AO321" s="130" t="str">
        <f t="shared" si="14"/>
        <v/>
      </c>
    </row>
    <row r="322" spans="1:41" ht="15" customHeight="1" x14ac:dyDescent="0.25">
      <c r="A322" s="2" t="s">
        <v>495</v>
      </c>
      <c r="B322" s="2" t="s">
        <v>494</v>
      </c>
      <c r="C322" s="2">
        <v>2015</v>
      </c>
      <c r="D322" s="2" t="s">
        <v>650</v>
      </c>
      <c r="E322" s="2" t="s">
        <v>650</v>
      </c>
      <c r="F322" s="2" t="s">
        <v>650</v>
      </c>
      <c r="G322" s="2" t="s">
        <v>650</v>
      </c>
      <c r="H322" s="2" t="s">
        <v>650</v>
      </c>
      <c r="I322" s="2" t="s">
        <v>650</v>
      </c>
      <c r="J322" s="2" t="s">
        <v>650</v>
      </c>
      <c r="K322" s="2" t="s">
        <v>650</v>
      </c>
      <c r="L322" s="2" t="s">
        <v>651</v>
      </c>
      <c r="M322" s="2" t="s">
        <v>650</v>
      </c>
      <c r="N322" s="2" t="s">
        <v>650</v>
      </c>
      <c r="O322" s="2" t="s">
        <v>650</v>
      </c>
      <c r="P322" s="2" t="s">
        <v>650</v>
      </c>
      <c r="Q322" s="2" t="s">
        <v>650</v>
      </c>
      <c r="R322" s="2" t="s">
        <v>650</v>
      </c>
      <c r="S322" s="2" t="s">
        <v>650</v>
      </c>
      <c r="T322" s="2" t="s">
        <v>650</v>
      </c>
      <c r="U322" s="2" t="s">
        <v>650</v>
      </c>
      <c r="V322" s="2" t="s">
        <v>650</v>
      </c>
      <c r="W322" s="2" t="s">
        <v>650</v>
      </c>
      <c r="X322" s="2" t="s">
        <v>650</v>
      </c>
      <c r="Y322" s="2" t="s">
        <v>650</v>
      </c>
      <c r="Z322" s="2" t="s">
        <v>650</v>
      </c>
      <c r="AA322" s="2" t="s">
        <v>650</v>
      </c>
      <c r="AB322" s="2" t="s">
        <v>650</v>
      </c>
      <c r="AC322" s="2" t="s">
        <v>650</v>
      </c>
      <c r="AD322" s="2" t="s">
        <v>650</v>
      </c>
      <c r="AE322" s="2" t="s">
        <v>650</v>
      </c>
      <c r="AF322" s="2" t="s">
        <v>650</v>
      </c>
      <c r="AG322" s="2" t="s">
        <v>650</v>
      </c>
      <c r="AH322" s="2" t="s">
        <v>650</v>
      </c>
      <c r="AI322" s="2" t="s">
        <v>650</v>
      </c>
      <c r="AM322" s="129">
        <f t="shared" si="12"/>
        <v>0</v>
      </c>
      <c r="AN322" s="129">
        <f t="shared" si="13"/>
        <v>0</v>
      </c>
      <c r="AO322" s="130" t="str">
        <f t="shared" si="14"/>
        <v/>
      </c>
    </row>
    <row r="323" spans="1:41" ht="15" customHeight="1" x14ac:dyDescent="0.25">
      <c r="A323" s="2" t="s">
        <v>496</v>
      </c>
      <c r="B323" s="2" t="s">
        <v>497</v>
      </c>
      <c r="C323" s="2">
        <v>2015</v>
      </c>
      <c r="D323" s="2">
        <v>5.4</v>
      </c>
      <c r="E323" s="2">
        <v>5.13</v>
      </c>
      <c r="F323" s="2" t="s">
        <v>650</v>
      </c>
      <c r="G323" s="2">
        <v>0.09</v>
      </c>
      <c r="H323" s="2" t="s">
        <v>650</v>
      </c>
      <c r="I323" s="2">
        <v>0</v>
      </c>
      <c r="J323" s="2" t="s">
        <v>650</v>
      </c>
      <c r="K323" s="2" t="s">
        <v>650</v>
      </c>
      <c r="L323" s="2" t="s">
        <v>680</v>
      </c>
      <c r="M323" s="2">
        <v>4.9000000000000004</v>
      </c>
      <c r="N323" s="2" t="s">
        <v>650</v>
      </c>
      <c r="O323" s="2" t="s">
        <v>650</v>
      </c>
      <c r="P323" s="2" t="s">
        <v>650</v>
      </c>
      <c r="Q323" s="2" t="s">
        <v>650</v>
      </c>
      <c r="R323" s="2" t="s">
        <v>650</v>
      </c>
      <c r="S323" s="2" t="s">
        <v>8</v>
      </c>
      <c r="T323" s="2" t="s">
        <v>650</v>
      </c>
      <c r="U323" s="2" t="s">
        <v>650</v>
      </c>
      <c r="V323" s="2" t="s">
        <v>650</v>
      </c>
      <c r="W323" s="2" t="s">
        <v>650</v>
      </c>
      <c r="X323" s="2" t="s">
        <v>650</v>
      </c>
      <c r="Y323" s="2" t="s">
        <v>650</v>
      </c>
      <c r="Z323" s="2" t="s">
        <v>650</v>
      </c>
      <c r="AA323" s="2" t="s">
        <v>650</v>
      </c>
      <c r="AB323" s="2" t="s">
        <v>650</v>
      </c>
      <c r="AC323" s="2" t="s">
        <v>650</v>
      </c>
      <c r="AD323" s="2">
        <v>0.14000000000000001</v>
      </c>
      <c r="AE323" s="2" t="s">
        <v>650</v>
      </c>
      <c r="AF323" s="2" t="s">
        <v>650</v>
      </c>
      <c r="AG323" s="2" t="s">
        <v>650</v>
      </c>
      <c r="AH323" s="2" t="s">
        <v>650</v>
      </c>
      <c r="AI323" s="2" t="s">
        <v>650</v>
      </c>
      <c r="AM323" s="129">
        <f t="shared" ref="AM323:AM386" si="15">SUMPRODUCT(F323:AE323)+IFERROR(AI323/1,0)</f>
        <v>5.13</v>
      </c>
      <c r="AN323" s="129">
        <f t="shared" ref="AN323:AN386" si="16">IFERROR(D323/1,0)</f>
        <v>5.4</v>
      </c>
      <c r="AO323" s="130">
        <f t="shared" ref="AO323:AO386" si="17">IFERROR(AN323/AM323,"")</f>
        <v>1.0526315789473686</v>
      </c>
    </row>
    <row r="324" spans="1:41" ht="15" customHeight="1" x14ac:dyDescent="0.25">
      <c r="A324" s="2" t="s">
        <v>498</v>
      </c>
      <c r="B324" s="2" t="s">
        <v>499</v>
      </c>
      <c r="C324" s="2">
        <v>2015</v>
      </c>
      <c r="D324" s="2">
        <v>99.7</v>
      </c>
      <c r="E324" s="2">
        <v>101.759</v>
      </c>
      <c r="F324" s="2" t="s">
        <v>650</v>
      </c>
      <c r="G324" s="2">
        <v>0.23</v>
      </c>
      <c r="H324" s="2" t="s">
        <v>650</v>
      </c>
      <c r="I324" s="2" t="s">
        <v>650</v>
      </c>
      <c r="J324" s="2">
        <v>2.9000000000000001E-2</v>
      </c>
      <c r="K324" s="2" t="s">
        <v>650</v>
      </c>
      <c r="L324" s="2" t="s">
        <v>651</v>
      </c>
      <c r="M324" s="2">
        <v>40.1</v>
      </c>
      <c r="N324" s="2" t="s">
        <v>650</v>
      </c>
      <c r="O324" s="2">
        <v>44.5</v>
      </c>
      <c r="P324" s="2" t="s">
        <v>650</v>
      </c>
      <c r="Q324" s="2" t="s">
        <v>650</v>
      </c>
      <c r="R324" s="2" t="s">
        <v>650</v>
      </c>
      <c r="S324" s="2" t="s">
        <v>8</v>
      </c>
      <c r="T324" s="2">
        <v>3.1</v>
      </c>
      <c r="U324" s="2" t="s">
        <v>650</v>
      </c>
      <c r="V324" s="2" t="s">
        <v>650</v>
      </c>
      <c r="W324" s="2" t="s">
        <v>650</v>
      </c>
      <c r="X324" s="2" t="s">
        <v>650</v>
      </c>
      <c r="Y324" s="2" t="s">
        <v>650</v>
      </c>
      <c r="Z324" s="2" t="s">
        <v>650</v>
      </c>
      <c r="AA324" s="2" t="s">
        <v>650</v>
      </c>
      <c r="AB324" s="2" t="s">
        <v>650</v>
      </c>
      <c r="AC324" s="2" t="s">
        <v>650</v>
      </c>
      <c r="AD324" s="2">
        <v>13.8</v>
      </c>
      <c r="AE324" s="2" t="s">
        <v>650</v>
      </c>
      <c r="AF324" s="2" t="s">
        <v>650</v>
      </c>
      <c r="AG324" s="2" t="s">
        <v>650</v>
      </c>
      <c r="AH324" s="2" t="s">
        <v>650</v>
      </c>
      <c r="AI324" s="2" t="s">
        <v>650</v>
      </c>
      <c r="AM324" s="129">
        <f t="shared" si="15"/>
        <v>101.759</v>
      </c>
      <c r="AN324" s="129">
        <f t="shared" si="16"/>
        <v>99.7</v>
      </c>
      <c r="AO324" s="130">
        <f t="shared" si="17"/>
        <v>0.97976591751098185</v>
      </c>
    </row>
    <row r="325" spans="1:41" ht="15" customHeight="1" x14ac:dyDescent="0.25">
      <c r="A325" s="2" t="s">
        <v>500</v>
      </c>
      <c r="B325" s="2" t="s">
        <v>501</v>
      </c>
      <c r="C325" s="2">
        <v>2015</v>
      </c>
      <c r="D325" s="2">
        <v>237.6</v>
      </c>
      <c r="E325" s="2">
        <v>280.18</v>
      </c>
      <c r="F325" s="2" t="s">
        <v>650</v>
      </c>
      <c r="G325" s="2">
        <v>0.18</v>
      </c>
      <c r="H325" s="2" t="s">
        <v>650</v>
      </c>
      <c r="I325" s="2" t="s">
        <v>650</v>
      </c>
      <c r="J325" s="2" t="s">
        <v>650</v>
      </c>
      <c r="K325" s="2" t="s">
        <v>650</v>
      </c>
      <c r="L325" s="2" t="s">
        <v>651</v>
      </c>
      <c r="M325" s="2">
        <v>226.2</v>
      </c>
      <c r="N325" s="2" t="s">
        <v>650</v>
      </c>
      <c r="O325" s="2" t="s">
        <v>650</v>
      </c>
      <c r="P325" s="2" t="s">
        <v>650</v>
      </c>
      <c r="Q325" s="2" t="s">
        <v>650</v>
      </c>
      <c r="R325" s="2" t="s">
        <v>650</v>
      </c>
      <c r="S325" s="2" t="s">
        <v>8</v>
      </c>
      <c r="T325" s="2" t="s">
        <v>650</v>
      </c>
      <c r="U325" s="2" t="s">
        <v>650</v>
      </c>
      <c r="V325" s="2" t="s">
        <v>650</v>
      </c>
      <c r="W325" s="2" t="s">
        <v>650</v>
      </c>
      <c r="X325" s="2" t="s">
        <v>650</v>
      </c>
      <c r="Y325" s="2">
        <v>21.2</v>
      </c>
      <c r="Z325" s="2" t="s">
        <v>650</v>
      </c>
      <c r="AA325" s="2" t="s">
        <v>650</v>
      </c>
      <c r="AB325" s="2" t="s">
        <v>650</v>
      </c>
      <c r="AC325" s="2" t="s">
        <v>650</v>
      </c>
      <c r="AD325" s="2">
        <v>32.6</v>
      </c>
      <c r="AE325" s="2" t="s">
        <v>650</v>
      </c>
      <c r="AF325" s="2" t="s">
        <v>650</v>
      </c>
      <c r="AG325" s="2" t="s">
        <v>650</v>
      </c>
      <c r="AH325" s="2" t="s">
        <v>650</v>
      </c>
      <c r="AI325" s="2" t="s">
        <v>650</v>
      </c>
      <c r="AM325" s="129">
        <f t="shared" si="15"/>
        <v>280.18</v>
      </c>
      <c r="AN325" s="129">
        <f t="shared" si="16"/>
        <v>237.6</v>
      </c>
      <c r="AO325" s="130">
        <f t="shared" si="17"/>
        <v>0.84802626882718246</v>
      </c>
    </row>
    <row r="326" spans="1:41"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c r="W326" s="2" t="s">
        <v>651</v>
      </c>
      <c r="X326" s="2" t="s">
        <v>651</v>
      </c>
      <c r="Y326" s="2" t="s">
        <v>651</v>
      </c>
      <c r="Z326" s="2" t="s">
        <v>651</v>
      </c>
      <c r="AA326" s="2" t="s">
        <v>651</v>
      </c>
      <c r="AB326" s="2" t="s">
        <v>651</v>
      </c>
      <c r="AC326" s="2" t="s">
        <v>651</v>
      </c>
      <c r="AD326" s="2" t="s">
        <v>651</v>
      </c>
      <c r="AE326" s="2" t="s">
        <v>651</v>
      </c>
      <c r="AF326" s="2" t="s">
        <v>651</v>
      </c>
      <c r="AG326" s="2" t="s">
        <v>651</v>
      </c>
      <c r="AH326" s="2" t="s">
        <v>651</v>
      </c>
      <c r="AI326" s="2" t="s">
        <v>651</v>
      </c>
      <c r="AM326" s="129">
        <f t="shared" si="15"/>
        <v>0</v>
      </c>
      <c r="AN326" s="129">
        <f t="shared" si="16"/>
        <v>0</v>
      </c>
      <c r="AO326" s="130" t="str">
        <f t="shared" si="17"/>
        <v/>
      </c>
    </row>
    <row r="327" spans="1:41" ht="15" customHeight="1" x14ac:dyDescent="0.25">
      <c r="A327" s="2" t="s">
        <v>502</v>
      </c>
      <c r="B327" s="2" t="s">
        <v>503</v>
      </c>
      <c r="C327" s="2">
        <v>2015</v>
      </c>
      <c r="D327" s="2">
        <v>4.72</v>
      </c>
      <c r="E327" s="2">
        <v>5.4870000000000001</v>
      </c>
      <c r="F327" s="2" t="s">
        <v>650</v>
      </c>
      <c r="G327" s="2" t="s">
        <v>650</v>
      </c>
      <c r="H327" s="2" t="s">
        <v>650</v>
      </c>
      <c r="I327" s="2" t="s">
        <v>650</v>
      </c>
      <c r="J327" s="2" t="s">
        <v>650</v>
      </c>
      <c r="K327" s="2" t="s">
        <v>650</v>
      </c>
      <c r="L327" s="2" t="s">
        <v>651</v>
      </c>
      <c r="M327" s="2" t="s">
        <v>650</v>
      </c>
      <c r="N327" s="2" t="s">
        <v>650</v>
      </c>
      <c r="O327" s="2">
        <v>0.64800000000000002</v>
      </c>
      <c r="P327" s="2" t="s">
        <v>650</v>
      </c>
      <c r="Q327" s="2" t="s">
        <v>650</v>
      </c>
      <c r="R327" s="2" t="s">
        <v>650</v>
      </c>
      <c r="S327" s="2" t="s">
        <v>16</v>
      </c>
      <c r="T327" s="2" t="s">
        <v>650</v>
      </c>
      <c r="U327" s="2">
        <v>4.78</v>
      </c>
      <c r="V327" s="2" t="s">
        <v>650</v>
      </c>
      <c r="W327" s="2" t="s">
        <v>650</v>
      </c>
      <c r="X327" s="2" t="s">
        <v>650</v>
      </c>
      <c r="Y327" s="2">
        <v>5.8999999999999997E-2</v>
      </c>
      <c r="Z327" s="2" t="s">
        <v>650</v>
      </c>
      <c r="AA327" s="2" t="s">
        <v>650</v>
      </c>
      <c r="AB327" s="2" t="s">
        <v>650</v>
      </c>
      <c r="AC327" s="2" t="s">
        <v>650</v>
      </c>
      <c r="AD327" s="2" t="s">
        <v>650</v>
      </c>
      <c r="AE327" s="2" t="s">
        <v>650</v>
      </c>
      <c r="AF327" s="2" t="s">
        <v>650</v>
      </c>
      <c r="AG327" s="2" t="s">
        <v>650</v>
      </c>
      <c r="AH327" s="2" t="s">
        <v>650</v>
      </c>
      <c r="AI327" s="2" t="s">
        <v>650</v>
      </c>
      <c r="AM327" s="129">
        <f t="shared" si="15"/>
        <v>5.4870000000000001</v>
      </c>
      <c r="AN327" s="129">
        <f t="shared" si="16"/>
        <v>4.72</v>
      </c>
      <c r="AO327" s="130">
        <f t="shared" si="17"/>
        <v>0.86021505376344076</v>
      </c>
    </row>
    <row r="328" spans="1:41" ht="15" customHeight="1" x14ac:dyDescent="0.25">
      <c r="A328" s="2" t="s">
        <v>502</v>
      </c>
      <c r="B328" s="2" t="s">
        <v>504</v>
      </c>
      <c r="C328" s="2">
        <v>2015</v>
      </c>
      <c r="D328" s="2">
        <v>7.35</v>
      </c>
      <c r="E328" s="2">
        <v>9.1300000000000008</v>
      </c>
      <c r="F328" s="2" t="s">
        <v>650</v>
      </c>
      <c r="G328" s="2" t="s">
        <v>650</v>
      </c>
      <c r="H328" s="2" t="s">
        <v>650</v>
      </c>
      <c r="I328" s="2" t="s">
        <v>650</v>
      </c>
      <c r="J328" s="2" t="s">
        <v>650</v>
      </c>
      <c r="K328" s="2" t="s">
        <v>650</v>
      </c>
      <c r="L328" s="2" t="s">
        <v>651</v>
      </c>
      <c r="M328" s="2" t="s">
        <v>650</v>
      </c>
      <c r="N328" s="2" t="s">
        <v>650</v>
      </c>
      <c r="O328" s="2">
        <v>2.1</v>
      </c>
      <c r="P328" s="2" t="s">
        <v>650</v>
      </c>
      <c r="Q328" s="2" t="s">
        <v>650</v>
      </c>
      <c r="R328" s="2" t="s">
        <v>650</v>
      </c>
      <c r="S328" s="2" t="s">
        <v>16</v>
      </c>
      <c r="T328" s="2" t="s">
        <v>650</v>
      </c>
      <c r="U328" s="2">
        <v>6.9</v>
      </c>
      <c r="V328" s="2" t="s">
        <v>650</v>
      </c>
      <c r="W328" s="2" t="s">
        <v>650</v>
      </c>
      <c r="X328" s="2" t="s">
        <v>650</v>
      </c>
      <c r="Y328" s="2">
        <v>0.13</v>
      </c>
      <c r="Z328" s="2" t="s">
        <v>650</v>
      </c>
      <c r="AA328" s="2" t="s">
        <v>650</v>
      </c>
      <c r="AB328" s="2" t="s">
        <v>650</v>
      </c>
      <c r="AC328" s="2" t="s">
        <v>650</v>
      </c>
      <c r="AD328" s="2" t="s">
        <v>650</v>
      </c>
      <c r="AE328" s="2" t="s">
        <v>650</v>
      </c>
      <c r="AF328" s="2" t="s">
        <v>650</v>
      </c>
      <c r="AG328" s="2" t="s">
        <v>650</v>
      </c>
      <c r="AH328" s="2" t="s">
        <v>650</v>
      </c>
      <c r="AI328" s="2" t="s">
        <v>650</v>
      </c>
      <c r="AM328" s="129">
        <f t="shared" si="15"/>
        <v>9.1300000000000008</v>
      </c>
      <c r="AN328" s="129">
        <f t="shared" si="16"/>
        <v>7.35</v>
      </c>
      <c r="AO328" s="130">
        <f t="shared" si="17"/>
        <v>0.80503833515881695</v>
      </c>
    </row>
    <row r="329" spans="1:41" ht="15" customHeight="1" x14ac:dyDescent="0.25">
      <c r="A329" s="2" t="s">
        <v>502</v>
      </c>
      <c r="B329" s="2" t="s">
        <v>505</v>
      </c>
      <c r="C329" s="2">
        <v>2015</v>
      </c>
      <c r="D329" s="2">
        <v>58.1</v>
      </c>
      <c r="E329" s="2">
        <v>73.325999999999993</v>
      </c>
      <c r="F329" s="2" t="s">
        <v>650</v>
      </c>
      <c r="G329" s="2">
        <v>0.22600000000000001</v>
      </c>
      <c r="H329" s="2" t="s">
        <v>650</v>
      </c>
      <c r="I329" s="2" t="s">
        <v>650</v>
      </c>
      <c r="J329" s="2" t="s">
        <v>650</v>
      </c>
      <c r="K329" s="2" t="s">
        <v>650</v>
      </c>
      <c r="L329" s="2" t="s">
        <v>652</v>
      </c>
      <c r="M329" s="2" t="s">
        <v>650</v>
      </c>
      <c r="N329" s="2" t="s">
        <v>650</v>
      </c>
      <c r="O329" s="2">
        <v>36.1</v>
      </c>
      <c r="P329" s="2" t="s">
        <v>650</v>
      </c>
      <c r="Q329" s="2" t="s">
        <v>650</v>
      </c>
      <c r="R329" s="2" t="s">
        <v>650</v>
      </c>
      <c r="S329" s="2" t="s">
        <v>16</v>
      </c>
      <c r="T329" s="2" t="s">
        <v>650</v>
      </c>
      <c r="U329" s="2" t="s">
        <v>650</v>
      </c>
      <c r="V329" s="2" t="s">
        <v>650</v>
      </c>
      <c r="W329" s="2">
        <v>12.8</v>
      </c>
      <c r="X329" s="2" t="s">
        <v>650</v>
      </c>
      <c r="Y329" s="2">
        <v>1.6</v>
      </c>
      <c r="Z329" s="2" t="s">
        <v>650</v>
      </c>
      <c r="AA329" s="2">
        <v>11.2</v>
      </c>
      <c r="AB329" s="2" t="s">
        <v>650</v>
      </c>
      <c r="AC329" s="2" t="s">
        <v>650</v>
      </c>
      <c r="AD329" s="2">
        <v>11.4</v>
      </c>
      <c r="AE329" s="2" t="s">
        <v>650</v>
      </c>
      <c r="AF329" s="2" t="s">
        <v>650</v>
      </c>
      <c r="AG329" s="2" t="s">
        <v>650</v>
      </c>
      <c r="AH329" s="2" t="s">
        <v>650</v>
      </c>
      <c r="AI329" s="2" t="s">
        <v>650</v>
      </c>
      <c r="AM329" s="129">
        <f t="shared" si="15"/>
        <v>73.326000000000008</v>
      </c>
      <c r="AN329" s="129">
        <f t="shared" si="16"/>
        <v>58.1</v>
      </c>
      <c r="AO329" s="130">
        <f t="shared" si="17"/>
        <v>0.7923519624689741</v>
      </c>
    </row>
    <row r="330" spans="1:41" ht="15" customHeight="1" x14ac:dyDescent="0.25">
      <c r="A330" s="2" t="s">
        <v>506</v>
      </c>
      <c r="B330" s="2" t="s">
        <v>507</v>
      </c>
      <c r="C330" s="2">
        <v>2015</v>
      </c>
      <c r="D330" s="2">
        <v>2.6160000000000001</v>
      </c>
      <c r="E330" s="2">
        <v>2.9742000000000002</v>
      </c>
      <c r="F330" s="2" t="s">
        <v>650</v>
      </c>
      <c r="G330" s="2">
        <v>4.4999999999999998E-2</v>
      </c>
      <c r="H330" s="2" t="s">
        <v>650</v>
      </c>
      <c r="I330" s="2" t="s">
        <v>650</v>
      </c>
      <c r="J330" s="2" t="s">
        <v>650</v>
      </c>
      <c r="K330" s="2" t="s">
        <v>650</v>
      </c>
      <c r="L330" s="2" t="s">
        <v>651</v>
      </c>
      <c r="M330" s="2" t="s">
        <v>650</v>
      </c>
      <c r="N330" s="2" t="s">
        <v>650</v>
      </c>
      <c r="O330" s="2" t="s">
        <v>650</v>
      </c>
      <c r="P330" s="2" t="s">
        <v>650</v>
      </c>
      <c r="Q330" s="2" t="s">
        <v>650</v>
      </c>
      <c r="R330" s="2" t="s">
        <v>650</v>
      </c>
      <c r="S330" s="2" t="s">
        <v>650</v>
      </c>
      <c r="T330" s="2">
        <v>2.9291999999999998</v>
      </c>
      <c r="U330" s="2" t="s">
        <v>650</v>
      </c>
      <c r="V330" s="2" t="s">
        <v>650</v>
      </c>
      <c r="W330" s="2" t="s">
        <v>650</v>
      </c>
      <c r="X330" s="2" t="s">
        <v>650</v>
      </c>
      <c r="Y330" s="2" t="s">
        <v>650</v>
      </c>
      <c r="Z330" s="2" t="s">
        <v>650</v>
      </c>
      <c r="AA330" s="2" t="s">
        <v>650</v>
      </c>
      <c r="AB330" s="2" t="s">
        <v>650</v>
      </c>
      <c r="AC330" s="2" t="s">
        <v>650</v>
      </c>
      <c r="AD330" s="2" t="s">
        <v>650</v>
      </c>
      <c r="AE330" s="2" t="s">
        <v>650</v>
      </c>
      <c r="AF330" s="2" t="s">
        <v>650</v>
      </c>
      <c r="AG330" s="2" t="s">
        <v>650</v>
      </c>
      <c r="AH330" s="2" t="s">
        <v>650</v>
      </c>
      <c r="AI330" s="2" t="s">
        <v>650</v>
      </c>
      <c r="AM330" s="129">
        <f t="shared" si="15"/>
        <v>2.9741999999999997</v>
      </c>
      <c r="AN330" s="129">
        <f t="shared" si="16"/>
        <v>2.6160000000000001</v>
      </c>
      <c r="AO330" s="130">
        <f t="shared" si="17"/>
        <v>0.87956425257212034</v>
      </c>
    </row>
    <row r="331" spans="1:41" ht="15" customHeight="1" x14ac:dyDescent="0.25">
      <c r="A331" s="2" t="s">
        <v>506</v>
      </c>
      <c r="B331" s="2" t="s">
        <v>508</v>
      </c>
      <c r="C331" s="2">
        <v>2015</v>
      </c>
      <c r="D331" s="2">
        <v>0.82599999999999996</v>
      </c>
      <c r="E331" s="2">
        <v>0.917014</v>
      </c>
      <c r="F331" s="2" t="s">
        <v>650</v>
      </c>
      <c r="G331" s="2" t="s">
        <v>650</v>
      </c>
      <c r="H331" s="2" t="s">
        <v>650</v>
      </c>
      <c r="I331" s="2" t="s">
        <v>650</v>
      </c>
      <c r="J331" s="2" t="s">
        <v>650</v>
      </c>
      <c r="K331" s="2" t="s">
        <v>650</v>
      </c>
      <c r="L331" s="2" t="s">
        <v>651</v>
      </c>
      <c r="M331" s="2" t="s">
        <v>650</v>
      </c>
      <c r="N331" s="2" t="s">
        <v>650</v>
      </c>
      <c r="O331" s="2" t="s">
        <v>650</v>
      </c>
      <c r="P331" s="2" t="s">
        <v>650</v>
      </c>
      <c r="Q331" s="2" t="s">
        <v>650</v>
      </c>
      <c r="R331" s="2" t="s">
        <v>650</v>
      </c>
      <c r="S331" s="2" t="s">
        <v>650</v>
      </c>
      <c r="T331" s="2">
        <v>0.91200000000000003</v>
      </c>
      <c r="U331" s="2" t="s">
        <v>650</v>
      </c>
      <c r="V331" s="2" t="s">
        <v>650</v>
      </c>
      <c r="W331" s="2" t="s">
        <v>650</v>
      </c>
      <c r="X331" s="2" t="s">
        <v>650</v>
      </c>
      <c r="Y331" s="2" t="s">
        <v>650</v>
      </c>
      <c r="Z331" s="2" t="s">
        <v>650</v>
      </c>
      <c r="AA331" s="2" t="s">
        <v>650</v>
      </c>
      <c r="AB331" s="2" t="s">
        <v>650</v>
      </c>
      <c r="AC331" s="2" t="s">
        <v>650</v>
      </c>
      <c r="AD331" s="2" t="s">
        <v>650</v>
      </c>
      <c r="AE331" s="2" t="s">
        <v>650</v>
      </c>
      <c r="AF331" s="2" t="s">
        <v>650</v>
      </c>
      <c r="AG331" s="2" t="s">
        <v>650</v>
      </c>
      <c r="AH331" s="2">
        <v>5.0140000000000002E-3</v>
      </c>
      <c r="AI331" s="2">
        <v>5.0140000000000002E-3</v>
      </c>
      <c r="AM331" s="129">
        <f t="shared" si="15"/>
        <v>0.917014</v>
      </c>
      <c r="AN331" s="129">
        <f t="shared" si="16"/>
        <v>0.82599999999999996</v>
      </c>
      <c r="AO331" s="130">
        <f t="shared" si="17"/>
        <v>0.90074960687623085</v>
      </c>
    </row>
    <row r="332" spans="1:41" ht="15" customHeight="1" x14ac:dyDescent="0.25">
      <c r="A332" s="2" t="s">
        <v>506</v>
      </c>
      <c r="B332" s="2" t="s">
        <v>509</v>
      </c>
      <c r="C332" s="2">
        <v>2015</v>
      </c>
      <c r="D332" s="2">
        <v>2.0739999999999998</v>
      </c>
      <c r="E332" s="2">
        <v>2.3490000000000002</v>
      </c>
      <c r="F332" s="2" t="s">
        <v>650</v>
      </c>
      <c r="G332" s="2">
        <v>1.7000000000000001E-2</v>
      </c>
      <c r="H332" s="2" t="s">
        <v>650</v>
      </c>
      <c r="I332" s="2" t="s">
        <v>650</v>
      </c>
      <c r="J332" s="2" t="s">
        <v>650</v>
      </c>
      <c r="K332" s="2" t="s">
        <v>650</v>
      </c>
      <c r="L332" s="2" t="s">
        <v>651</v>
      </c>
      <c r="M332" s="2" t="s">
        <v>650</v>
      </c>
      <c r="N332" s="2" t="s">
        <v>650</v>
      </c>
      <c r="O332" s="2" t="s">
        <v>650</v>
      </c>
      <c r="P332" s="2" t="s">
        <v>650</v>
      </c>
      <c r="Q332" s="2" t="s">
        <v>650</v>
      </c>
      <c r="R332" s="2" t="s">
        <v>650</v>
      </c>
      <c r="S332" s="2" t="s">
        <v>8</v>
      </c>
      <c r="T332" s="2">
        <v>2.3319999999999999</v>
      </c>
      <c r="U332" s="2" t="s">
        <v>650</v>
      </c>
      <c r="V332" s="2" t="s">
        <v>650</v>
      </c>
      <c r="W332" s="2" t="s">
        <v>650</v>
      </c>
      <c r="X332" s="2" t="s">
        <v>650</v>
      </c>
      <c r="Y332" s="2" t="s">
        <v>650</v>
      </c>
      <c r="Z332" s="2" t="s">
        <v>650</v>
      </c>
      <c r="AA332" s="2" t="s">
        <v>650</v>
      </c>
      <c r="AB332" s="2" t="s">
        <v>650</v>
      </c>
      <c r="AC332" s="2" t="s">
        <v>650</v>
      </c>
      <c r="AD332" s="2" t="s">
        <v>650</v>
      </c>
      <c r="AE332" s="2" t="s">
        <v>650</v>
      </c>
      <c r="AF332" s="2" t="s">
        <v>650</v>
      </c>
      <c r="AG332" s="2" t="s">
        <v>650</v>
      </c>
      <c r="AH332" s="2" t="s">
        <v>650</v>
      </c>
      <c r="AI332" s="2" t="s">
        <v>650</v>
      </c>
      <c r="AM332" s="129">
        <f t="shared" si="15"/>
        <v>2.3489999999999998</v>
      </c>
      <c r="AN332" s="129">
        <f t="shared" si="16"/>
        <v>2.0739999999999998</v>
      </c>
      <c r="AO332" s="130">
        <f t="shared" si="17"/>
        <v>0.88292890591741169</v>
      </c>
    </row>
    <row r="333" spans="1:41" ht="15" customHeight="1" x14ac:dyDescent="0.25">
      <c r="A333" s="2" t="s">
        <v>510</v>
      </c>
      <c r="B333" s="2" t="s">
        <v>511</v>
      </c>
      <c r="C333" s="2">
        <v>2015</v>
      </c>
      <c r="D333" s="2">
        <v>8.4109999999999996</v>
      </c>
      <c r="E333" s="2">
        <v>8.9359999999999999</v>
      </c>
      <c r="F333" s="2" t="s">
        <v>650</v>
      </c>
      <c r="G333" s="2">
        <v>0.8</v>
      </c>
      <c r="H333" s="2" t="s">
        <v>650</v>
      </c>
      <c r="I333" s="2" t="s">
        <v>650</v>
      </c>
      <c r="J333" s="2" t="s">
        <v>650</v>
      </c>
      <c r="K333" s="2" t="s">
        <v>650</v>
      </c>
      <c r="L333" s="2" t="s">
        <v>651</v>
      </c>
      <c r="M333" s="2" t="s">
        <v>650</v>
      </c>
      <c r="N333" s="2" t="s">
        <v>650</v>
      </c>
      <c r="O333" s="2" t="s">
        <v>650</v>
      </c>
      <c r="P333" s="2" t="s">
        <v>650</v>
      </c>
      <c r="Q333" s="2" t="s">
        <v>650</v>
      </c>
      <c r="R333" s="2" t="s">
        <v>650</v>
      </c>
      <c r="S333" s="2" t="s">
        <v>650</v>
      </c>
      <c r="T333" s="2">
        <v>8.1359999999999992</v>
      </c>
      <c r="U333" s="2" t="s">
        <v>650</v>
      </c>
      <c r="V333" s="2" t="s">
        <v>650</v>
      </c>
      <c r="W333" s="2" t="s">
        <v>650</v>
      </c>
      <c r="X333" s="2" t="s">
        <v>650</v>
      </c>
      <c r="Y333" s="2" t="s">
        <v>650</v>
      </c>
      <c r="Z333" s="2" t="s">
        <v>650</v>
      </c>
      <c r="AA333" s="2" t="s">
        <v>650</v>
      </c>
      <c r="AB333" s="2" t="s">
        <v>650</v>
      </c>
      <c r="AC333" s="2" t="s">
        <v>650</v>
      </c>
      <c r="AD333" s="2" t="s">
        <v>650</v>
      </c>
      <c r="AE333" s="2" t="s">
        <v>650</v>
      </c>
      <c r="AF333" s="2" t="s">
        <v>650</v>
      </c>
      <c r="AG333" s="2" t="s">
        <v>650</v>
      </c>
      <c r="AH333" s="2" t="s">
        <v>650</v>
      </c>
      <c r="AI333" s="2" t="s">
        <v>650</v>
      </c>
      <c r="AM333" s="129">
        <f t="shared" si="15"/>
        <v>8.9359999999999999</v>
      </c>
      <c r="AN333" s="129">
        <f t="shared" si="16"/>
        <v>8.4109999999999996</v>
      </c>
      <c r="AO333" s="130">
        <f t="shared" si="17"/>
        <v>0.94124888093106529</v>
      </c>
    </row>
    <row r="334" spans="1:41" ht="15" customHeight="1" x14ac:dyDescent="0.25">
      <c r="A334" s="2" t="s">
        <v>510</v>
      </c>
      <c r="B334" s="2" t="s">
        <v>512</v>
      </c>
      <c r="C334" s="2">
        <v>2015</v>
      </c>
      <c r="D334" s="2">
        <v>8.7680000000000007</v>
      </c>
      <c r="E334" s="2">
        <v>9.23</v>
      </c>
      <c r="F334" s="2" t="s">
        <v>650</v>
      </c>
      <c r="G334" s="2">
        <v>0.05</v>
      </c>
      <c r="H334" s="2" t="s">
        <v>650</v>
      </c>
      <c r="I334" s="2" t="s">
        <v>650</v>
      </c>
      <c r="J334" s="2" t="s">
        <v>650</v>
      </c>
      <c r="K334" s="2" t="s">
        <v>650</v>
      </c>
      <c r="L334" s="2" t="s">
        <v>651</v>
      </c>
      <c r="M334" s="2" t="s">
        <v>650</v>
      </c>
      <c r="N334" s="2" t="s">
        <v>650</v>
      </c>
      <c r="O334" s="2" t="s">
        <v>650</v>
      </c>
      <c r="P334" s="2" t="s">
        <v>650</v>
      </c>
      <c r="Q334" s="2" t="s">
        <v>650</v>
      </c>
      <c r="R334" s="2" t="s">
        <v>650</v>
      </c>
      <c r="S334" s="2" t="s">
        <v>650</v>
      </c>
      <c r="T334" s="2">
        <v>9.18</v>
      </c>
      <c r="U334" s="2" t="s">
        <v>650</v>
      </c>
      <c r="V334" s="2" t="s">
        <v>650</v>
      </c>
      <c r="W334" s="2" t="s">
        <v>650</v>
      </c>
      <c r="X334" s="2" t="s">
        <v>650</v>
      </c>
      <c r="Y334" s="2" t="s">
        <v>650</v>
      </c>
      <c r="Z334" s="2" t="s">
        <v>650</v>
      </c>
      <c r="AA334" s="2" t="s">
        <v>650</v>
      </c>
      <c r="AB334" s="2" t="s">
        <v>650</v>
      </c>
      <c r="AC334" s="2" t="s">
        <v>650</v>
      </c>
      <c r="AD334" s="2" t="s">
        <v>650</v>
      </c>
      <c r="AE334" s="2" t="s">
        <v>650</v>
      </c>
      <c r="AF334" s="2" t="s">
        <v>650</v>
      </c>
      <c r="AG334" s="2" t="s">
        <v>650</v>
      </c>
      <c r="AH334" s="2" t="s">
        <v>650</v>
      </c>
      <c r="AI334" s="2" t="s">
        <v>650</v>
      </c>
      <c r="AM334" s="129">
        <f t="shared" si="15"/>
        <v>9.23</v>
      </c>
      <c r="AN334" s="129">
        <f t="shared" si="16"/>
        <v>8.7680000000000007</v>
      </c>
      <c r="AO334" s="130">
        <f t="shared" si="17"/>
        <v>0.94994582881906831</v>
      </c>
    </row>
    <row r="335" spans="1:41" ht="15" customHeight="1" x14ac:dyDescent="0.25">
      <c r="A335" s="2" t="s">
        <v>510</v>
      </c>
      <c r="B335" s="2" t="s">
        <v>513</v>
      </c>
      <c r="C335" s="2">
        <v>2015</v>
      </c>
      <c r="D335" s="2">
        <v>0.247</v>
      </c>
      <c r="E335" s="2">
        <v>0.28000000000000003</v>
      </c>
      <c r="F335" s="2" t="s">
        <v>650</v>
      </c>
      <c r="G335" s="2">
        <v>0.28000000000000003</v>
      </c>
      <c r="H335" s="2" t="s">
        <v>650</v>
      </c>
      <c r="I335" s="2" t="s">
        <v>650</v>
      </c>
      <c r="J335" s="2" t="s">
        <v>650</v>
      </c>
      <c r="K335" s="2" t="s">
        <v>650</v>
      </c>
      <c r="L335" s="2" t="s">
        <v>651</v>
      </c>
      <c r="M335" s="2" t="s">
        <v>650</v>
      </c>
      <c r="N335" s="2" t="s">
        <v>650</v>
      </c>
      <c r="O335" s="2" t="s">
        <v>650</v>
      </c>
      <c r="P335" s="2" t="s">
        <v>650</v>
      </c>
      <c r="Q335" s="2" t="s">
        <v>650</v>
      </c>
      <c r="R335" s="2" t="s">
        <v>650</v>
      </c>
      <c r="S335" s="2" t="s">
        <v>650</v>
      </c>
      <c r="T335" s="2" t="s">
        <v>650</v>
      </c>
      <c r="U335" s="2" t="s">
        <v>650</v>
      </c>
      <c r="V335" s="2" t="s">
        <v>650</v>
      </c>
      <c r="W335" s="2" t="s">
        <v>650</v>
      </c>
      <c r="X335" s="2" t="s">
        <v>650</v>
      </c>
      <c r="Y335" s="2" t="s">
        <v>650</v>
      </c>
      <c r="Z335" s="2" t="s">
        <v>650</v>
      </c>
      <c r="AA335" s="2" t="s">
        <v>650</v>
      </c>
      <c r="AB335" s="2" t="s">
        <v>650</v>
      </c>
      <c r="AC335" s="2" t="s">
        <v>650</v>
      </c>
      <c r="AD335" s="2" t="s">
        <v>650</v>
      </c>
      <c r="AE335" s="2" t="s">
        <v>650</v>
      </c>
      <c r="AF335" s="2" t="s">
        <v>650</v>
      </c>
      <c r="AG335" s="2" t="s">
        <v>650</v>
      </c>
      <c r="AH335" s="2" t="s">
        <v>650</v>
      </c>
      <c r="AI335" s="2" t="s">
        <v>650</v>
      </c>
      <c r="AM335" s="129">
        <f t="shared" si="15"/>
        <v>0.28000000000000003</v>
      </c>
      <c r="AN335" s="129">
        <f t="shared" si="16"/>
        <v>0.247</v>
      </c>
      <c r="AO335" s="130">
        <f t="shared" si="17"/>
        <v>0.88214285714285701</v>
      </c>
    </row>
    <row r="336" spans="1:41" ht="15" customHeight="1" x14ac:dyDescent="0.25">
      <c r="A336" s="2" t="s">
        <v>510</v>
      </c>
      <c r="B336" s="2" t="s">
        <v>514</v>
      </c>
      <c r="C336" s="2">
        <v>2015</v>
      </c>
      <c r="D336" s="2">
        <v>111.337</v>
      </c>
      <c r="E336" s="2">
        <v>129.27449999999999</v>
      </c>
      <c r="F336" s="2" t="s">
        <v>650</v>
      </c>
      <c r="G336" s="2">
        <v>8.1180000000000003</v>
      </c>
      <c r="H336" s="2" t="s">
        <v>650</v>
      </c>
      <c r="I336" s="2" t="s">
        <v>650</v>
      </c>
      <c r="J336" s="2" t="s">
        <v>650</v>
      </c>
      <c r="K336" s="2" t="s">
        <v>650</v>
      </c>
      <c r="L336" s="2" t="s">
        <v>651</v>
      </c>
      <c r="M336" s="2">
        <v>6.4999999999999997E-3</v>
      </c>
      <c r="N336" s="2">
        <v>16.100999999999999</v>
      </c>
      <c r="O336" s="2">
        <v>39.85</v>
      </c>
      <c r="P336" s="2" t="s">
        <v>650</v>
      </c>
      <c r="Q336" s="2" t="s">
        <v>650</v>
      </c>
      <c r="R336" s="2">
        <v>0.107</v>
      </c>
      <c r="S336" s="2" t="s">
        <v>8</v>
      </c>
      <c r="T336" s="2">
        <v>8.5050000000000008</v>
      </c>
      <c r="U336" s="2" t="s">
        <v>650</v>
      </c>
      <c r="V336" s="2" t="s">
        <v>650</v>
      </c>
      <c r="W336" s="2">
        <v>31.385999999999999</v>
      </c>
      <c r="X336" s="2" t="s">
        <v>650</v>
      </c>
      <c r="Y336" s="2" t="s">
        <v>650</v>
      </c>
      <c r="Z336" s="2" t="s">
        <v>650</v>
      </c>
      <c r="AA336" s="2" t="s">
        <v>650</v>
      </c>
      <c r="AB336" s="2" t="s">
        <v>650</v>
      </c>
      <c r="AC336" s="2" t="s">
        <v>650</v>
      </c>
      <c r="AD336" s="2" t="s">
        <v>650</v>
      </c>
      <c r="AE336" s="2">
        <v>18.173999999999999</v>
      </c>
      <c r="AF336" s="2" t="s">
        <v>658</v>
      </c>
      <c r="AG336" s="2">
        <v>7.1779999999999999</v>
      </c>
      <c r="AH336" s="2">
        <v>7.0270000000000001</v>
      </c>
      <c r="AI336" s="2">
        <v>7.226</v>
      </c>
      <c r="AM336" s="129">
        <f t="shared" si="15"/>
        <v>129.4735</v>
      </c>
      <c r="AN336" s="129">
        <f t="shared" si="16"/>
        <v>111.337</v>
      </c>
      <c r="AO336" s="130">
        <f t="shared" si="17"/>
        <v>0.85992114216422666</v>
      </c>
    </row>
    <row r="337" spans="1:41" ht="15" customHeight="1" x14ac:dyDescent="0.25">
      <c r="A337" s="2" t="s">
        <v>515</v>
      </c>
      <c r="B337" s="2" t="s">
        <v>516</v>
      </c>
      <c r="C337" s="2">
        <v>2015</v>
      </c>
      <c r="D337" s="2">
        <v>25.06</v>
      </c>
      <c r="E337" s="2">
        <v>28.852</v>
      </c>
      <c r="F337" s="2" t="s">
        <v>650</v>
      </c>
      <c r="G337" s="2">
        <v>0.61099999999999999</v>
      </c>
      <c r="H337" s="2" t="s">
        <v>650</v>
      </c>
      <c r="I337" s="2" t="s">
        <v>650</v>
      </c>
      <c r="J337" s="2" t="s">
        <v>650</v>
      </c>
      <c r="K337" s="2" t="s">
        <v>650</v>
      </c>
      <c r="L337" s="2" t="s">
        <v>651</v>
      </c>
      <c r="M337" s="2">
        <v>8.2750000000000004</v>
      </c>
      <c r="N337" s="2">
        <v>0.222</v>
      </c>
      <c r="O337" s="2">
        <v>3.431</v>
      </c>
      <c r="P337" s="2">
        <v>0</v>
      </c>
      <c r="Q337" s="2" t="s">
        <v>650</v>
      </c>
      <c r="R337" s="2">
        <v>8.0440000000000005</v>
      </c>
      <c r="S337" s="2" t="s">
        <v>650</v>
      </c>
      <c r="T337" s="2">
        <v>6.3310000000000004</v>
      </c>
      <c r="U337" s="2" t="s">
        <v>650</v>
      </c>
      <c r="V337" s="2" t="s">
        <v>650</v>
      </c>
      <c r="W337" s="2" t="s">
        <v>650</v>
      </c>
      <c r="X337" s="2" t="s">
        <v>650</v>
      </c>
      <c r="Y337" s="2" t="s">
        <v>650</v>
      </c>
      <c r="Z337" s="2" t="s">
        <v>650</v>
      </c>
      <c r="AA337" s="2" t="s">
        <v>650</v>
      </c>
      <c r="AB337" s="2" t="s">
        <v>650</v>
      </c>
      <c r="AC337" s="2" t="s">
        <v>650</v>
      </c>
      <c r="AD337" s="2">
        <v>1.9379999999999999</v>
      </c>
      <c r="AE337" s="2" t="s">
        <v>650</v>
      </c>
      <c r="AF337" s="2" t="s">
        <v>650</v>
      </c>
      <c r="AG337" s="2" t="s">
        <v>650</v>
      </c>
      <c r="AH337" s="2" t="s">
        <v>650</v>
      </c>
      <c r="AI337" s="2" t="s">
        <v>650</v>
      </c>
      <c r="AM337" s="129">
        <f t="shared" si="15"/>
        <v>28.852</v>
      </c>
      <c r="AN337" s="129">
        <f t="shared" si="16"/>
        <v>25.06</v>
      </c>
      <c r="AO337" s="130">
        <f t="shared" si="17"/>
        <v>0.86857063635103282</v>
      </c>
    </row>
    <row r="338" spans="1:41" ht="15" customHeight="1" x14ac:dyDescent="0.25">
      <c r="A338" s="2" t="s">
        <v>515</v>
      </c>
      <c r="B338" s="2" t="s">
        <v>517</v>
      </c>
      <c r="C338" s="2">
        <v>2015</v>
      </c>
      <c r="D338" s="2">
        <v>33.228000000000002</v>
      </c>
      <c r="E338" s="2">
        <v>40.957999999999998</v>
      </c>
      <c r="F338" s="2" t="s">
        <v>650</v>
      </c>
      <c r="G338" s="2">
        <v>0.182</v>
      </c>
      <c r="H338" s="2" t="s">
        <v>650</v>
      </c>
      <c r="I338" s="2" t="s">
        <v>650</v>
      </c>
      <c r="J338" s="2" t="s">
        <v>650</v>
      </c>
      <c r="K338" s="2" t="s">
        <v>650</v>
      </c>
      <c r="L338" s="2" t="s">
        <v>651</v>
      </c>
      <c r="M338" s="2">
        <v>20.245000000000001</v>
      </c>
      <c r="N338" s="2">
        <v>0.85099999999999998</v>
      </c>
      <c r="O338" s="2">
        <v>4.3890000000000002</v>
      </c>
      <c r="P338" s="2">
        <v>0</v>
      </c>
      <c r="Q338" s="2" t="s">
        <v>650</v>
      </c>
      <c r="R338" s="2">
        <v>11.02</v>
      </c>
      <c r="S338" s="2" t="s">
        <v>650</v>
      </c>
      <c r="T338" s="2" t="s">
        <v>650</v>
      </c>
      <c r="U338" s="2" t="s">
        <v>650</v>
      </c>
      <c r="V338" s="2" t="s">
        <v>650</v>
      </c>
      <c r="W338" s="2" t="s">
        <v>650</v>
      </c>
      <c r="X338" s="2" t="s">
        <v>650</v>
      </c>
      <c r="Y338" s="2" t="s">
        <v>650</v>
      </c>
      <c r="Z338" s="2" t="s">
        <v>650</v>
      </c>
      <c r="AA338" s="2" t="s">
        <v>650</v>
      </c>
      <c r="AB338" s="2" t="s">
        <v>650</v>
      </c>
      <c r="AC338" s="2" t="s">
        <v>650</v>
      </c>
      <c r="AD338" s="2">
        <v>4.2709999999999999</v>
      </c>
      <c r="AE338" s="2" t="s">
        <v>650</v>
      </c>
      <c r="AF338" s="2" t="s">
        <v>650</v>
      </c>
      <c r="AG338" s="2" t="s">
        <v>650</v>
      </c>
      <c r="AH338" s="2" t="s">
        <v>650</v>
      </c>
      <c r="AI338" s="2" t="s">
        <v>650</v>
      </c>
      <c r="AM338" s="129">
        <f t="shared" si="15"/>
        <v>40.957999999999998</v>
      </c>
      <c r="AN338" s="129">
        <f t="shared" si="16"/>
        <v>33.228000000000002</v>
      </c>
      <c r="AO338" s="130">
        <f t="shared" si="17"/>
        <v>0.81127008154695057</v>
      </c>
    </row>
    <row r="339" spans="1:41" ht="15" customHeight="1" x14ac:dyDescent="0.25">
      <c r="A339" s="2" t="s">
        <v>518</v>
      </c>
      <c r="B339" s="2" t="s">
        <v>519</v>
      </c>
      <c r="C339" s="2">
        <v>2015</v>
      </c>
      <c r="D339" s="2">
        <v>34.134</v>
      </c>
      <c r="E339" s="2">
        <v>37.996000000000002</v>
      </c>
      <c r="F339" s="2" t="s">
        <v>650</v>
      </c>
      <c r="G339" s="2">
        <v>7.4999999999999997E-2</v>
      </c>
      <c r="H339" s="2" t="s">
        <v>650</v>
      </c>
      <c r="I339" s="2" t="s">
        <v>650</v>
      </c>
      <c r="J339" s="2" t="s">
        <v>650</v>
      </c>
      <c r="K339" s="2" t="s">
        <v>650</v>
      </c>
      <c r="L339" s="2" t="s">
        <v>651</v>
      </c>
      <c r="M339" s="2">
        <v>2.1949999999999998</v>
      </c>
      <c r="N339" s="2">
        <v>0.93</v>
      </c>
      <c r="O339" s="2">
        <v>27.608000000000001</v>
      </c>
      <c r="P339" s="2">
        <v>4.6959999999999997</v>
      </c>
      <c r="Q339" s="2">
        <v>0</v>
      </c>
      <c r="R339" s="2">
        <v>2.492</v>
      </c>
      <c r="S339" s="2" t="s">
        <v>650</v>
      </c>
      <c r="T339" s="2" t="s">
        <v>650</v>
      </c>
      <c r="U339" s="2" t="s">
        <v>650</v>
      </c>
      <c r="V339" s="2" t="s">
        <v>650</v>
      </c>
      <c r="W339" s="2" t="s">
        <v>650</v>
      </c>
      <c r="X339" s="2" t="s">
        <v>650</v>
      </c>
      <c r="Y339" s="2" t="s">
        <v>650</v>
      </c>
      <c r="Z339" s="2" t="s">
        <v>650</v>
      </c>
      <c r="AA339" s="2" t="s">
        <v>650</v>
      </c>
      <c r="AB339" s="2" t="s">
        <v>650</v>
      </c>
      <c r="AC339" s="2" t="s">
        <v>650</v>
      </c>
      <c r="AD339" s="2" t="s">
        <v>650</v>
      </c>
      <c r="AE339" s="2" t="s">
        <v>650</v>
      </c>
      <c r="AF339" s="2" t="s">
        <v>650</v>
      </c>
      <c r="AG339" s="2" t="s">
        <v>650</v>
      </c>
      <c r="AH339" s="2" t="s">
        <v>650</v>
      </c>
      <c r="AI339" s="2" t="s">
        <v>650</v>
      </c>
      <c r="AM339" s="129">
        <f t="shared" si="15"/>
        <v>37.995999999999995</v>
      </c>
      <c r="AN339" s="129">
        <f t="shared" si="16"/>
        <v>34.134</v>
      </c>
      <c r="AO339" s="130">
        <f t="shared" si="17"/>
        <v>0.8983577218654597</v>
      </c>
    </row>
    <row r="340" spans="1:41" ht="15" customHeight="1" x14ac:dyDescent="0.25">
      <c r="A340" s="2" t="s">
        <v>520</v>
      </c>
      <c r="B340" s="2" t="s">
        <v>521</v>
      </c>
      <c r="C340" s="2">
        <v>2015</v>
      </c>
      <c r="D340" s="2">
        <v>4.3879999999999999</v>
      </c>
      <c r="E340" s="2">
        <v>5.6769999999999996</v>
      </c>
      <c r="F340" s="2" t="s">
        <v>650</v>
      </c>
      <c r="G340" s="2">
        <v>0.55300000000000005</v>
      </c>
      <c r="H340" s="2" t="s">
        <v>650</v>
      </c>
      <c r="I340" s="2" t="s">
        <v>650</v>
      </c>
      <c r="J340" s="2" t="s">
        <v>650</v>
      </c>
      <c r="K340" s="2" t="s">
        <v>650</v>
      </c>
      <c r="L340" s="2" t="s">
        <v>651</v>
      </c>
      <c r="M340" s="2" t="s">
        <v>650</v>
      </c>
      <c r="N340" s="2" t="s">
        <v>650</v>
      </c>
      <c r="O340" s="2" t="s">
        <v>650</v>
      </c>
      <c r="P340" s="2" t="s">
        <v>650</v>
      </c>
      <c r="Q340" s="2" t="s">
        <v>650</v>
      </c>
      <c r="R340" s="2" t="s">
        <v>650</v>
      </c>
      <c r="S340" s="2" t="s">
        <v>650</v>
      </c>
      <c r="T340" s="2" t="s">
        <v>650</v>
      </c>
      <c r="U340" s="2">
        <v>4.633</v>
      </c>
      <c r="V340" s="2" t="s">
        <v>650</v>
      </c>
      <c r="W340" s="2" t="s">
        <v>650</v>
      </c>
      <c r="X340" s="2" t="s">
        <v>650</v>
      </c>
      <c r="Y340" s="2" t="s">
        <v>650</v>
      </c>
      <c r="Z340" s="2" t="s">
        <v>650</v>
      </c>
      <c r="AA340" s="2" t="s">
        <v>650</v>
      </c>
      <c r="AB340" s="2" t="s">
        <v>650</v>
      </c>
      <c r="AC340" s="2" t="s">
        <v>650</v>
      </c>
      <c r="AD340" s="2" t="s">
        <v>650</v>
      </c>
      <c r="AE340" s="2" t="s">
        <v>650</v>
      </c>
      <c r="AF340" s="2" t="s">
        <v>650</v>
      </c>
      <c r="AG340" s="2" t="s">
        <v>650</v>
      </c>
      <c r="AH340" s="2">
        <v>0.49099999999999999</v>
      </c>
      <c r="AI340" s="2">
        <v>0.49099999999999999</v>
      </c>
      <c r="AM340" s="129">
        <f t="shared" si="15"/>
        <v>5.6769999999999996</v>
      </c>
      <c r="AN340" s="129">
        <f t="shared" si="16"/>
        <v>4.3879999999999999</v>
      </c>
      <c r="AO340" s="130">
        <f t="shared" si="17"/>
        <v>0.772943456050731</v>
      </c>
    </row>
    <row r="341" spans="1:41" ht="15" customHeight="1" x14ac:dyDescent="0.25">
      <c r="A341" s="2" t="s">
        <v>520</v>
      </c>
      <c r="B341" s="2" t="s">
        <v>522</v>
      </c>
      <c r="C341" s="2">
        <v>2015</v>
      </c>
      <c r="D341" s="2">
        <v>55.947000000000003</v>
      </c>
      <c r="E341" s="2">
        <v>56.875999999999998</v>
      </c>
      <c r="F341" s="2" t="s">
        <v>650</v>
      </c>
      <c r="G341" s="2" t="s">
        <v>650</v>
      </c>
      <c r="H341" s="2" t="s">
        <v>650</v>
      </c>
      <c r="I341" s="2" t="s">
        <v>650</v>
      </c>
      <c r="J341" s="2">
        <v>0.28799999999999998</v>
      </c>
      <c r="K341" s="2" t="s">
        <v>650</v>
      </c>
      <c r="L341" s="2" t="s">
        <v>651</v>
      </c>
      <c r="M341" s="2" t="s">
        <v>650</v>
      </c>
      <c r="N341" s="2" t="s">
        <v>650</v>
      </c>
      <c r="O341" s="2">
        <v>53.286999999999999</v>
      </c>
      <c r="P341" s="2" t="s">
        <v>650</v>
      </c>
      <c r="Q341" s="2" t="s">
        <v>650</v>
      </c>
      <c r="R341" s="2" t="s">
        <v>650</v>
      </c>
      <c r="S341" s="2" t="s">
        <v>650</v>
      </c>
      <c r="T341" s="2" t="s">
        <v>650</v>
      </c>
      <c r="U341" s="2" t="s">
        <v>650</v>
      </c>
      <c r="V341" s="2" t="s">
        <v>650</v>
      </c>
      <c r="W341" s="2" t="s">
        <v>650</v>
      </c>
      <c r="X341" s="2" t="s">
        <v>650</v>
      </c>
      <c r="Y341" s="2">
        <v>3.3010000000000002</v>
      </c>
      <c r="Z341" s="2" t="s">
        <v>650</v>
      </c>
      <c r="AA341" s="2" t="s">
        <v>650</v>
      </c>
      <c r="AB341" s="2" t="s">
        <v>650</v>
      </c>
      <c r="AC341" s="2" t="s">
        <v>650</v>
      </c>
      <c r="AD341" s="2" t="s">
        <v>650</v>
      </c>
      <c r="AE341" s="2" t="s">
        <v>650</v>
      </c>
      <c r="AF341" s="2" t="s">
        <v>650</v>
      </c>
      <c r="AG341" s="2" t="s">
        <v>650</v>
      </c>
      <c r="AH341" s="2" t="s">
        <v>650</v>
      </c>
      <c r="AI341" s="2" t="s">
        <v>650</v>
      </c>
      <c r="AM341" s="129">
        <f t="shared" si="15"/>
        <v>56.875999999999998</v>
      </c>
      <c r="AN341" s="129">
        <f t="shared" si="16"/>
        <v>55.947000000000003</v>
      </c>
      <c r="AO341" s="130">
        <f t="shared" si="17"/>
        <v>0.98366622125325276</v>
      </c>
    </row>
    <row r="342" spans="1:41" ht="15" customHeight="1" x14ac:dyDescent="0.25">
      <c r="A342" s="2" t="s">
        <v>520</v>
      </c>
      <c r="B342" s="2" t="s">
        <v>523</v>
      </c>
      <c r="C342" s="2">
        <v>2015</v>
      </c>
      <c r="D342" s="2">
        <v>3.875</v>
      </c>
      <c r="E342" s="2">
        <v>4.7389999999999999</v>
      </c>
      <c r="F342" s="2" t="s">
        <v>650</v>
      </c>
      <c r="G342" s="2">
        <v>0.59</v>
      </c>
      <c r="H342" s="2" t="s">
        <v>650</v>
      </c>
      <c r="I342" s="2" t="s">
        <v>650</v>
      </c>
      <c r="J342" s="2" t="s">
        <v>650</v>
      </c>
      <c r="K342" s="2" t="s">
        <v>650</v>
      </c>
      <c r="L342" s="2" t="s">
        <v>651</v>
      </c>
      <c r="M342" s="2" t="s">
        <v>650</v>
      </c>
      <c r="N342" s="2" t="s">
        <v>650</v>
      </c>
      <c r="O342" s="2" t="s">
        <v>650</v>
      </c>
      <c r="P342" s="2" t="s">
        <v>650</v>
      </c>
      <c r="Q342" s="2" t="s">
        <v>650</v>
      </c>
      <c r="R342" s="2" t="s">
        <v>650</v>
      </c>
      <c r="S342" s="2" t="s">
        <v>650</v>
      </c>
      <c r="T342" s="2" t="s">
        <v>650</v>
      </c>
      <c r="U342" s="2">
        <v>4.149</v>
      </c>
      <c r="V342" s="2" t="s">
        <v>650</v>
      </c>
      <c r="W342" s="2" t="s">
        <v>650</v>
      </c>
      <c r="X342" s="2" t="s">
        <v>650</v>
      </c>
      <c r="Y342" s="2" t="s">
        <v>650</v>
      </c>
      <c r="Z342" s="2" t="s">
        <v>650</v>
      </c>
      <c r="AA342" s="2" t="s">
        <v>650</v>
      </c>
      <c r="AB342" s="2" t="s">
        <v>650</v>
      </c>
      <c r="AC342" s="2" t="s">
        <v>650</v>
      </c>
      <c r="AD342" s="2" t="s">
        <v>650</v>
      </c>
      <c r="AE342" s="2" t="s">
        <v>650</v>
      </c>
      <c r="AF342" s="2" t="s">
        <v>650</v>
      </c>
      <c r="AG342" s="2" t="s">
        <v>650</v>
      </c>
      <c r="AH342" s="2" t="s">
        <v>650</v>
      </c>
      <c r="AI342" s="2" t="s">
        <v>650</v>
      </c>
      <c r="AM342" s="129">
        <f t="shared" si="15"/>
        <v>4.7389999999999999</v>
      </c>
      <c r="AN342" s="129">
        <f t="shared" si="16"/>
        <v>3.875</v>
      </c>
      <c r="AO342" s="130">
        <f t="shared" si="17"/>
        <v>0.81768305549694031</v>
      </c>
    </row>
    <row r="343" spans="1:41" ht="15" customHeight="1" x14ac:dyDescent="0.25">
      <c r="A343" s="2" t="s">
        <v>524</v>
      </c>
      <c r="B343" s="2" t="s">
        <v>11</v>
      </c>
      <c r="C343" s="2">
        <v>2015</v>
      </c>
      <c r="D343" s="2">
        <v>108.23699999999999</v>
      </c>
      <c r="E343" s="2">
        <v>93.417000000000002</v>
      </c>
      <c r="F343" s="2">
        <v>0</v>
      </c>
      <c r="G343" s="2">
        <v>0</v>
      </c>
      <c r="H343" s="2">
        <v>1.3049999999999999</v>
      </c>
      <c r="I343" s="2">
        <v>0</v>
      </c>
      <c r="J343" s="2">
        <v>0</v>
      </c>
      <c r="K343" s="2">
        <v>0</v>
      </c>
      <c r="L343" s="2" t="s">
        <v>651</v>
      </c>
      <c r="M343" s="2">
        <v>14.025</v>
      </c>
      <c r="N343" s="2">
        <v>29.268000000000001</v>
      </c>
      <c r="O343" s="2">
        <v>17.683</v>
      </c>
      <c r="P343" s="2">
        <v>21.663</v>
      </c>
      <c r="Q343" s="2">
        <v>0</v>
      </c>
      <c r="R343" s="2">
        <v>0</v>
      </c>
      <c r="S343" s="2" t="s">
        <v>8</v>
      </c>
      <c r="T343" s="2" t="s">
        <v>650</v>
      </c>
      <c r="U343" s="2" t="s">
        <v>650</v>
      </c>
      <c r="V343" s="2" t="s">
        <v>650</v>
      </c>
      <c r="W343" s="2" t="s">
        <v>650</v>
      </c>
      <c r="X343" s="2" t="s">
        <v>650</v>
      </c>
      <c r="Y343" s="2" t="s">
        <v>650</v>
      </c>
      <c r="Z343" s="2" t="s">
        <v>650</v>
      </c>
      <c r="AA343" s="2">
        <v>0</v>
      </c>
      <c r="AB343" s="2">
        <v>0</v>
      </c>
      <c r="AC343" s="2">
        <v>0</v>
      </c>
      <c r="AD343" s="2">
        <v>9.3919999999999995</v>
      </c>
      <c r="AE343" s="2">
        <v>0</v>
      </c>
      <c r="AF343" s="2" t="s">
        <v>650</v>
      </c>
      <c r="AG343" s="2">
        <v>0</v>
      </c>
      <c r="AH343" s="2">
        <v>8.1000000000000003E-2</v>
      </c>
      <c r="AI343" s="2">
        <v>8.1000000000000003E-2</v>
      </c>
      <c r="AM343" s="129">
        <f t="shared" si="15"/>
        <v>93.417000000000002</v>
      </c>
      <c r="AN343" s="129">
        <f t="shared" si="16"/>
        <v>108.23699999999999</v>
      </c>
      <c r="AO343" s="130">
        <f t="shared" si="17"/>
        <v>1.1586435017181027</v>
      </c>
    </row>
    <row r="344" spans="1:41" ht="15" customHeight="1" x14ac:dyDescent="0.25">
      <c r="A344" s="2" t="s">
        <v>524</v>
      </c>
      <c r="B344" s="2" t="s">
        <v>525</v>
      </c>
      <c r="C344" s="2">
        <v>2015</v>
      </c>
      <c r="D344" s="2">
        <v>2.5870000000000002</v>
      </c>
      <c r="E344" s="2">
        <v>2.54</v>
      </c>
      <c r="F344" s="2">
        <v>0</v>
      </c>
      <c r="G344" s="2">
        <v>1.7999999999999999E-2</v>
      </c>
      <c r="H344" s="2">
        <v>0</v>
      </c>
      <c r="I344" s="2">
        <v>0</v>
      </c>
      <c r="J344" s="2">
        <v>0</v>
      </c>
      <c r="K344" s="2">
        <v>0</v>
      </c>
      <c r="L344" s="2" t="s">
        <v>651</v>
      </c>
      <c r="M344" s="2" t="s">
        <v>650</v>
      </c>
      <c r="N344" s="2" t="s">
        <v>650</v>
      </c>
      <c r="O344" s="2" t="s">
        <v>650</v>
      </c>
      <c r="P344" s="2" t="s">
        <v>650</v>
      </c>
      <c r="Q344" s="2" t="s">
        <v>650</v>
      </c>
      <c r="R344" s="2" t="s">
        <v>650</v>
      </c>
      <c r="S344" s="2" t="s">
        <v>650</v>
      </c>
      <c r="T344" s="2">
        <v>2.5219999999999998</v>
      </c>
      <c r="U344" s="2">
        <v>0</v>
      </c>
      <c r="V344" s="2">
        <v>0</v>
      </c>
      <c r="W344" s="2">
        <v>0</v>
      </c>
      <c r="X344" s="2">
        <v>0</v>
      </c>
      <c r="Y344" s="2">
        <v>0</v>
      </c>
      <c r="Z344" s="2">
        <v>0</v>
      </c>
      <c r="AA344" s="2" t="s">
        <v>650</v>
      </c>
      <c r="AB344" s="2" t="s">
        <v>650</v>
      </c>
      <c r="AC344" s="2" t="s">
        <v>650</v>
      </c>
      <c r="AD344" s="2" t="s">
        <v>650</v>
      </c>
      <c r="AE344" s="2" t="s">
        <v>650</v>
      </c>
      <c r="AF344" s="2" t="s">
        <v>650</v>
      </c>
      <c r="AG344" s="2" t="s">
        <v>650</v>
      </c>
      <c r="AH344" s="2" t="s">
        <v>650</v>
      </c>
      <c r="AI344" s="2" t="s">
        <v>650</v>
      </c>
      <c r="AM344" s="129">
        <f t="shared" si="15"/>
        <v>2.5399999999999996</v>
      </c>
      <c r="AN344" s="129">
        <f t="shared" si="16"/>
        <v>2.5870000000000002</v>
      </c>
      <c r="AO344" s="130">
        <f t="shared" si="17"/>
        <v>1.0185039370078743</v>
      </c>
    </row>
    <row r="345" spans="1:41" ht="15" customHeight="1" x14ac:dyDescent="0.25">
      <c r="A345" s="2" t="s">
        <v>524</v>
      </c>
      <c r="B345" s="2" t="s">
        <v>318</v>
      </c>
      <c r="C345" s="2">
        <v>2015</v>
      </c>
      <c r="D345" s="2">
        <v>15.843999999999999</v>
      </c>
      <c r="E345" s="2">
        <v>18.303000000000001</v>
      </c>
      <c r="F345" s="2">
        <v>0</v>
      </c>
      <c r="G345" s="2">
        <v>0.13800000000000001</v>
      </c>
      <c r="H345" s="2">
        <v>0</v>
      </c>
      <c r="I345" s="2">
        <v>0</v>
      </c>
      <c r="J345" s="2">
        <v>0</v>
      </c>
      <c r="K345" s="2">
        <v>0</v>
      </c>
      <c r="L345" s="2" t="s">
        <v>651</v>
      </c>
      <c r="M345" s="2">
        <v>0</v>
      </c>
      <c r="N345" s="2">
        <v>0</v>
      </c>
      <c r="O345" s="2">
        <v>17.422999999999998</v>
      </c>
      <c r="P345" s="2">
        <v>0</v>
      </c>
      <c r="Q345" s="2">
        <v>0</v>
      </c>
      <c r="R345" s="2">
        <v>0</v>
      </c>
      <c r="S345" s="2" t="s">
        <v>8</v>
      </c>
      <c r="T345" s="2" t="s">
        <v>650</v>
      </c>
      <c r="U345" s="2" t="s">
        <v>650</v>
      </c>
      <c r="V345" s="2" t="s">
        <v>650</v>
      </c>
      <c r="W345" s="2" t="s">
        <v>650</v>
      </c>
      <c r="X345" s="2" t="s">
        <v>650</v>
      </c>
      <c r="Y345" s="2" t="s">
        <v>650</v>
      </c>
      <c r="Z345" s="2" t="s">
        <v>650</v>
      </c>
      <c r="AA345" s="2">
        <v>0</v>
      </c>
      <c r="AB345" s="2">
        <v>0</v>
      </c>
      <c r="AC345" s="2">
        <v>0</v>
      </c>
      <c r="AD345" s="2">
        <v>0.74199999999999999</v>
      </c>
      <c r="AE345" s="2">
        <v>0</v>
      </c>
      <c r="AF345" s="2" t="s">
        <v>650</v>
      </c>
      <c r="AG345" s="2">
        <v>0</v>
      </c>
      <c r="AH345" s="2">
        <v>0</v>
      </c>
      <c r="AI345" s="2">
        <v>0</v>
      </c>
      <c r="AM345" s="129">
        <f t="shared" si="15"/>
        <v>18.303000000000001</v>
      </c>
      <c r="AN345" s="129">
        <f t="shared" si="16"/>
        <v>15.843999999999999</v>
      </c>
      <c r="AO345" s="130">
        <f t="shared" si="17"/>
        <v>0.8656504398186089</v>
      </c>
    </row>
    <row r="346" spans="1:41" ht="15" customHeight="1" x14ac:dyDescent="0.25">
      <c r="A346" s="2" t="s">
        <v>526</v>
      </c>
      <c r="B346" s="2" t="s">
        <v>527</v>
      </c>
      <c r="C346" s="2">
        <v>2015</v>
      </c>
      <c r="D346" s="2">
        <v>20.76</v>
      </c>
      <c r="E346" s="2">
        <v>22.138999999999999</v>
      </c>
      <c r="F346" s="2" t="s">
        <v>650</v>
      </c>
      <c r="G346" s="2">
        <v>0.78</v>
      </c>
      <c r="H346" s="2" t="s">
        <v>650</v>
      </c>
      <c r="I346" s="2" t="s">
        <v>650</v>
      </c>
      <c r="J346" s="2" t="s">
        <v>650</v>
      </c>
      <c r="K346" s="2" t="s">
        <v>650</v>
      </c>
      <c r="L346" s="2" t="s">
        <v>651</v>
      </c>
      <c r="M346" s="2" t="s">
        <v>650</v>
      </c>
      <c r="N346" s="2">
        <v>13.577999999999999</v>
      </c>
      <c r="O346" s="2">
        <v>3.9889999999999999</v>
      </c>
      <c r="P346" s="2" t="s">
        <v>650</v>
      </c>
      <c r="Q346" s="2" t="s">
        <v>650</v>
      </c>
      <c r="R346" s="2" t="s">
        <v>650</v>
      </c>
      <c r="S346" s="2" t="s">
        <v>8</v>
      </c>
      <c r="T346" s="2" t="s">
        <v>650</v>
      </c>
      <c r="U346" s="2" t="s">
        <v>650</v>
      </c>
      <c r="V346" s="2" t="s">
        <v>650</v>
      </c>
      <c r="W346" s="2" t="s">
        <v>650</v>
      </c>
      <c r="X346" s="2" t="s">
        <v>650</v>
      </c>
      <c r="Y346" s="2" t="s">
        <v>650</v>
      </c>
      <c r="Z346" s="2" t="s">
        <v>650</v>
      </c>
      <c r="AA346" s="2" t="s">
        <v>650</v>
      </c>
      <c r="AB346" s="2" t="s">
        <v>650</v>
      </c>
      <c r="AC346" s="2" t="s">
        <v>650</v>
      </c>
      <c r="AD346" s="2">
        <v>3.7919999999999998</v>
      </c>
      <c r="AE346" s="2" t="s">
        <v>650</v>
      </c>
      <c r="AF346" s="2" t="s">
        <v>650</v>
      </c>
      <c r="AG346" s="2" t="s">
        <v>650</v>
      </c>
      <c r="AH346" s="2" t="s">
        <v>650</v>
      </c>
      <c r="AI346" s="2" t="s">
        <v>650</v>
      </c>
      <c r="AM346" s="129">
        <f t="shared" si="15"/>
        <v>22.138999999999996</v>
      </c>
      <c r="AN346" s="129">
        <f t="shared" si="16"/>
        <v>20.76</v>
      </c>
      <c r="AO346" s="130">
        <f t="shared" si="17"/>
        <v>0.9377117304304623</v>
      </c>
    </row>
    <row r="347" spans="1:41" ht="15" customHeight="1" x14ac:dyDescent="0.25">
      <c r="A347" s="2" t="s">
        <v>526</v>
      </c>
      <c r="B347" s="2" t="s">
        <v>528</v>
      </c>
      <c r="C347" s="2">
        <v>2015</v>
      </c>
      <c r="D347" s="2">
        <v>179.18</v>
      </c>
      <c r="E347" s="2">
        <v>197.565</v>
      </c>
      <c r="F347" s="2" t="s">
        <v>650</v>
      </c>
      <c r="G347" s="2">
        <v>0</v>
      </c>
      <c r="H347" s="2" t="s">
        <v>650</v>
      </c>
      <c r="I347" s="2" t="s">
        <v>650</v>
      </c>
      <c r="J347" s="2" t="s">
        <v>650</v>
      </c>
      <c r="K347" s="2" t="s">
        <v>650</v>
      </c>
      <c r="L347" s="2" t="s">
        <v>651</v>
      </c>
      <c r="M347" s="2" t="s">
        <v>650</v>
      </c>
      <c r="N347" s="2" t="s">
        <v>650</v>
      </c>
      <c r="O347" s="2" t="s">
        <v>650</v>
      </c>
      <c r="P347" s="2" t="s">
        <v>650</v>
      </c>
      <c r="Q347" s="2" t="s">
        <v>650</v>
      </c>
      <c r="R347" s="2" t="s">
        <v>650</v>
      </c>
      <c r="S347" s="2" t="s">
        <v>650</v>
      </c>
      <c r="T347" s="2" t="s">
        <v>650</v>
      </c>
      <c r="U347" s="2">
        <v>185.345</v>
      </c>
      <c r="V347" s="2" t="s">
        <v>650</v>
      </c>
      <c r="W347" s="2" t="s">
        <v>650</v>
      </c>
      <c r="X347" s="2">
        <v>1.97</v>
      </c>
      <c r="Y347" s="2">
        <v>10.25</v>
      </c>
      <c r="Z347" s="2" t="s">
        <v>650</v>
      </c>
      <c r="AA347" s="2" t="s">
        <v>650</v>
      </c>
      <c r="AB347" s="2" t="s">
        <v>650</v>
      </c>
      <c r="AC347" s="2" t="s">
        <v>650</v>
      </c>
      <c r="AD347" s="2" t="s">
        <v>650</v>
      </c>
      <c r="AE347" s="2" t="s">
        <v>650</v>
      </c>
      <c r="AF347" s="2" t="s">
        <v>650</v>
      </c>
      <c r="AG347" s="2" t="s">
        <v>650</v>
      </c>
      <c r="AH347" s="2" t="s">
        <v>650</v>
      </c>
      <c r="AI347" s="2" t="s">
        <v>650</v>
      </c>
      <c r="AM347" s="129">
        <f t="shared" si="15"/>
        <v>197.565</v>
      </c>
      <c r="AN347" s="129">
        <f t="shared" si="16"/>
        <v>179.18</v>
      </c>
      <c r="AO347" s="130">
        <f t="shared" si="17"/>
        <v>0.90694201908232741</v>
      </c>
    </row>
    <row r="348" spans="1:41" ht="15" customHeight="1" x14ac:dyDescent="0.25">
      <c r="A348" s="2" t="s">
        <v>526</v>
      </c>
      <c r="B348" s="2" t="s">
        <v>529</v>
      </c>
      <c r="C348" s="2">
        <v>2015</v>
      </c>
      <c r="D348" s="2">
        <v>52.216999999999999</v>
      </c>
      <c r="E348" s="2">
        <v>59.067999999999998</v>
      </c>
      <c r="F348" s="2" t="s">
        <v>650</v>
      </c>
      <c r="G348" s="2">
        <v>0</v>
      </c>
      <c r="H348" s="2" t="s">
        <v>650</v>
      </c>
      <c r="I348" s="2" t="s">
        <v>650</v>
      </c>
      <c r="J348" s="2" t="s">
        <v>650</v>
      </c>
      <c r="K348" s="2" t="s">
        <v>650</v>
      </c>
      <c r="L348" s="2" t="s">
        <v>651</v>
      </c>
      <c r="M348" s="2" t="s">
        <v>650</v>
      </c>
      <c r="N348" s="2" t="s">
        <v>650</v>
      </c>
      <c r="O348" s="2">
        <v>39.9</v>
      </c>
      <c r="P348" s="2" t="s">
        <v>650</v>
      </c>
      <c r="Q348" s="2" t="s">
        <v>650</v>
      </c>
      <c r="R348" s="2" t="s">
        <v>650</v>
      </c>
      <c r="S348" s="2" t="s">
        <v>650</v>
      </c>
      <c r="T348" s="2">
        <v>2.19</v>
      </c>
      <c r="U348" s="2" t="s">
        <v>650</v>
      </c>
      <c r="V348" s="2" t="s">
        <v>650</v>
      </c>
      <c r="W348" s="2" t="s">
        <v>650</v>
      </c>
      <c r="X348" s="2" t="s">
        <v>650</v>
      </c>
      <c r="Y348" s="2">
        <v>4.78</v>
      </c>
      <c r="Z348" s="2">
        <v>0.5</v>
      </c>
      <c r="AA348" s="2" t="s">
        <v>650</v>
      </c>
      <c r="AB348" s="2" t="s">
        <v>650</v>
      </c>
      <c r="AC348" s="2">
        <v>6.53</v>
      </c>
      <c r="AD348" s="2">
        <v>5.1680000000000001</v>
      </c>
      <c r="AE348" s="2" t="s">
        <v>650</v>
      </c>
      <c r="AF348" s="2" t="s">
        <v>650</v>
      </c>
      <c r="AG348" s="2" t="s">
        <v>650</v>
      </c>
      <c r="AH348" s="2" t="s">
        <v>650</v>
      </c>
      <c r="AI348" s="2" t="s">
        <v>650</v>
      </c>
      <c r="AM348" s="129">
        <f t="shared" si="15"/>
        <v>59.067999999999998</v>
      </c>
      <c r="AN348" s="129">
        <f t="shared" si="16"/>
        <v>52.216999999999999</v>
      </c>
      <c r="AO348" s="130">
        <f t="shared" si="17"/>
        <v>0.884015033520688</v>
      </c>
    </row>
    <row r="349" spans="1:41" ht="15" customHeight="1" x14ac:dyDescent="0.25">
      <c r="A349" s="2" t="s">
        <v>526</v>
      </c>
      <c r="B349" s="2" t="s">
        <v>530</v>
      </c>
      <c r="C349" s="2">
        <v>2015</v>
      </c>
      <c r="D349" s="2">
        <v>19.716999999999999</v>
      </c>
      <c r="E349" s="2">
        <v>22.494</v>
      </c>
      <c r="F349" s="2" t="s">
        <v>650</v>
      </c>
      <c r="G349" s="2">
        <v>0</v>
      </c>
      <c r="H349" s="2" t="s">
        <v>650</v>
      </c>
      <c r="I349" s="2" t="s">
        <v>650</v>
      </c>
      <c r="J349" s="2" t="s">
        <v>650</v>
      </c>
      <c r="K349" s="2" t="s">
        <v>650</v>
      </c>
      <c r="L349" s="2" t="s">
        <v>651</v>
      </c>
      <c r="M349" s="2" t="s">
        <v>650</v>
      </c>
      <c r="N349" s="2" t="s">
        <v>650</v>
      </c>
      <c r="O349" s="2">
        <v>4.7009999999999996</v>
      </c>
      <c r="P349" s="2" t="s">
        <v>650</v>
      </c>
      <c r="Q349" s="2" t="s">
        <v>650</v>
      </c>
      <c r="R349" s="2" t="s">
        <v>650</v>
      </c>
      <c r="S349" s="2" t="s">
        <v>650</v>
      </c>
      <c r="T349" s="2">
        <v>2.2879999999999998</v>
      </c>
      <c r="U349" s="2" t="s">
        <v>650</v>
      </c>
      <c r="V349" s="2" t="s">
        <v>650</v>
      </c>
      <c r="W349" s="2" t="s">
        <v>650</v>
      </c>
      <c r="X349" s="2" t="s">
        <v>650</v>
      </c>
      <c r="Y349" s="2">
        <v>1.4870000000000001</v>
      </c>
      <c r="Z349" s="2" t="s">
        <v>650</v>
      </c>
      <c r="AA349" s="2">
        <v>14.018000000000001</v>
      </c>
      <c r="AB349" s="2" t="s">
        <v>650</v>
      </c>
      <c r="AC349" s="2" t="s">
        <v>650</v>
      </c>
      <c r="AD349" s="2" t="s">
        <v>650</v>
      </c>
      <c r="AE349" s="2" t="s">
        <v>650</v>
      </c>
      <c r="AF349" s="2" t="s">
        <v>650</v>
      </c>
      <c r="AG349" s="2" t="s">
        <v>650</v>
      </c>
      <c r="AH349" s="2" t="s">
        <v>650</v>
      </c>
      <c r="AI349" s="2" t="s">
        <v>650</v>
      </c>
      <c r="AM349" s="129">
        <f t="shared" si="15"/>
        <v>22.494</v>
      </c>
      <c r="AN349" s="129">
        <f t="shared" si="16"/>
        <v>19.716999999999999</v>
      </c>
      <c r="AO349" s="130">
        <f t="shared" si="17"/>
        <v>0.87654485640615265</v>
      </c>
    </row>
    <row r="350" spans="1:41" ht="15" customHeight="1" x14ac:dyDescent="0.25">
      <c r="A350" s="2" t="s">
        <v>526</v>
      </c>
      <c r="B350" s="2" t="s">
        <v>531</v>
      </c>
      <c r="C350" s="2">
        <v>2015</v>
      </c>
      <c r="D350" s="2">
        <v>56.3</v>
      </c>
      <c r="E350" s="2">
        <v>67.400000000000006</v>
      </c>
      <c r="F350" s="2" t="s">
        <v>650</v>
      </c>
      <c r="G350" s="2">
        <v>0.9</v>
      </c>
      <c r="H350" s="2" t="s">
        <v>650</v>
      </c>
      <c r="I350" s="2" t="s">
        <v>650</v>
      </c>
      <c r="J350" s="2" t="s">
        <v>650</v>
      </c>
      <c r="K350" s="2" t="s">
        <v>650</v>
      </c>
      <c r="L350" s="2" t="s">
        <v>651</v>
      </c>
      <c r="M350" s="2">
        <v>44.1</v>
      </c>
      <c r="N350" s="2">
        <v>11.1</v>
      </c>
      <c r="O350" s="2">
        <v>11.3</v>
      </c>
      <c r="P350" s="2" t="s">
        <v>650</v>
      </c>
      <c r="Q350" s="2" t="s">
        <v>650</v>
      </c>
      <c r="R350" s="2" t="s">
        <v>650</v>
      </c>
      <c r="S350" s="2" t="s">
        <v>8</v>
      </c>
      <c r="T350" s="2" t="s">
        <v>650</v>
      </c>
      <c r="U350" s="2" t="s">
        <v>650</v>
      </c>
      <c r="V350" s="2" t="s">
        <v>650</v>
      </c>
      <c r="W350" s="2" t="s">
        <v>650</v>
      </c>
      <c r="X350" s="2" t="s">
        <v>650</v>
      </c>
      <c r="Y350" s="2" t="s">
        <v>650</v>
      </c>
      <c r="Z350" s="2" t="s">
        <v>650</v>
      </c>
      <c r="AA350" s="2" t="s">
        <v>650</v>
      </c>
      <c r="AB350" s="2" t="s">
        <v>650</v>
      </c>
      <c r="AC350" s="2" t="s">
        <v>650</v>
      </c>
      <c r="AD350" s="2" t="s">
        <v>650</v>
      </c>
      <c r="AE350" s="2" t="s">
        <v>650</v>
      </c>
      <c r="AF350" s="2" t="s">
        <v>650</v>
      </c>
      <c r="AG350" s="2" t="s">
        <v>650</v>
      </c>
      <c r="AH350" s="2" t="s">
        <v>650</v>
      </c>
      <c r="AI350" s="2" t="s">
        <v>650</v>
      </c>
      <c r="AM350" s="129">
        <f t="shared" si="15"/>
        <v>67.400000000000006</v>
      </c>
      <c r="AN350" s="129">
        <f t="shared" si="16"/>
        <v>56.3</v>
      </c>
      <c r="AO350" s="130">
        <f t="shared" si="17"/>
        <v>0.83531157270029666</v>
      </c>
    </row>
    <row r="351" spans="1:41" ht="15" customHeight="1" x14ac:dyDescent="0.25">
      <c r="A351" s="2" t="s">
        <v>526</v>
      </c>
      <c r="B351" s="2" t="s">
        <v>532</v>
      </c>
      <c r="C351" s="2">
        <v>2015</v>
      </c>
      <c r="D351" s="2">
        <v>60.087000000000003</v>
      </c>
      <c r="E351" s="2">
        <v>72.302000000000007</v>
      </c>
      <c r="F351" s="2" t="s">
        <v>650</v>
      </c>
      <c r="G351" s="2">
        <v>2.3199999999999998</v>
      </c>
      <c r="H351" s="2" t="s">
        <v>650</v>
      </c>
      <c r="I351" s="2">
        <v>2.698</v>
      </c>
      <c r="J351" s="2" t="s">
        <v>650</v>
      </c>
      <c r="K351" s="2" t="s">
        <v>650</v>
      </c>
      <c r="L351" s="2" t="s">
        <v>651</v>
      </c>
      <c r="M351" s="2">
        <v>25.6</v>
      </c>
      <c r="N351" s="2">
        <v>17.14</v>
      </c>
      <c r="O351" s="2">
        <v>5.49</v>
      </c>
      <c r="P351" s="2">
        <v>8.09</v>
      </c>
      <c r="Q351" s="2" t="s">
        <v>650</v>
      </c>
      <c r="R351" s="2" t="s">
        <v>650</v>
      </c>
      <c r="S351" s="2" t="s">
        <v>8</v>
      </c>
      <c r="T351" s="2" t="s">
        <v>650</v>
      </c>
      <c r="U351" s="2" t="s">
        <v>650</v>
      </c>
      <c r="V351" s="2" t="s">
        <v>650</v>
      </c>
      <c r="W351" s="2" t="s">
        <v>650</v>
      </c>
      <c r="X351" s="2" t="s">
        <v>650</v>
      </c>
      <c r="Y351" s="2" t="s">
        <v>650</v>
      </c>
      <c r="Z351" s="2" t="s">
        <v>650</v>
      </c>
      <c r="AA351" s="2" t="s">
        <v>650</v>
      </c>
      <c r="AB351" s="2" t="s">
        <v>650</v>
      </c>
      <c r="AC351" s="2" t="s">
        <v>650</v>
      </c>
      <c r="AD351" s="2">
        <v>10.964</v>
      </c>
      <c r="AE351" s="2" t="s">
        <v>650</v>
      </c>
      <c r="AF351" s="2" t="s">
        <v>650</v>
      </c>
      <c r="AG351" s="2" t="s">
        <v>650</v>
      </c>
      <c r="AH351" s="2" t="s">
        <v>650</v>
      </c>
      <c r="AI351" s="2" t="s">
        <v>650</v>
      </c>
      <c r="AM351" s="129">
        <f t="shared" si="15"/>
        <v>72.302000000000007</v>
      </c>
      <c r="AN351" s="129">
        <f t="shared" si="16"/>
        <v>60.087000000000003</v>
      </c>
      <c r="AO351" s="130">
        <f t="shared" si="17"/>
        <v>0.83105584907748054</v>
      </c>
    </row>
    <row r="352" spans="1:41" ht="15" customHeight="1" x14ac:dyDescent="0.25">
      <c r="A352" s="2" t="s">
        <v>526</v>
      </c>
      <c r="B352" s="2" t="s">
        <v>533</v>
      </c>
      <c r="C352" s="2">
        <v>2015</v>
      </c>
      <c r="D352" s="2">
        <v>59.173999999999999</v>
      </c>
      <c r="E352" s="2">
        <v>80.581999999999994</v>
      </c>
      <c r="F352" s="2">
        <v>0</v>
      </c>
      <c r="G352" s="2">
        <v>1.4E-2</v>
      </c>
      <c r="H352" s="2">
        <v>7.484</v>
      </c>
      <c r="I352" s="2">
        <v>0</v>
      </c>
      <c r="J352" s="2" t="s">
        <v>650</v>
      </c>
      <c r="K352" s="2" t="s">
        <v>650</v>
      </c>
      <c r="L352" s="2" t="s">
        <v>659</v>
      </c>
      <c r="M352" s="2">
        <v>73.084000000000003</v>
      </c>
      <c r="N352" s="2" t="s">
        <v>650</v>
      </c>
      <c r="O352" s="2" t="s">
        <v>650</v>
      </c>
      <c r="P352" s="2" t="s">
        <v>650</v>
      </c>
      <c r="Q352" s="2" t="s">
        <v>650</v>
      </c>
      <c r="R352" s="2" t="s">
        <v>650</v>
      </c>
      <c r="S352" s="2" t="s">
        <v>650</v>
      </c>
      <c r="T352" s="2" t="s">
        <v>650</v>
      </c>
      <c r="U352" s="2" t="s">
        <v>650</v>
      </c>
      <c r="V352" s="2" t="s">
        <v>650</v>
      </c>
      <c r="W352" s="2" t="s">
        <v>650</v>
      </c>
      <c r="X352" s="2" t="s">
        <v>650</v>
      </c>
      <c r="Y352" s="2" t="s">
        <v>650</v>
      </c>
      <c r="Z352" s="2" t="s">
        <v>650</v>
      </c>
      <c r="AA352" s="2" t="s">
        <v>650</v>
      </c>
      <c r="AB352" s="2" t="s">
        <v>650</v>
      </c>
      <c r="AC352" s="2" t="s">
        <v>650</v>
      </c>
      <c r="AD352" s="2" t="s">
        <v>650</v>
      </c>
      <c r="AE352" s="2" t="s">
        <v>650</v>
      </c>
      <c r="AF352" s="2" t="s">
        <v>650</v>
      </c>
      <c r="AG352" s="2" t="s">
        <v>650</v>
      </c>
      <c r="AH352" s="2" t="s">
        <v>650</v>
      </c>
      <c r="AI352" s="2" t="s">
        <v>650</v>
      </c>
      <c r="AM352" s="129">
        <f t="shared" si="15"/>
        <v>80.582000000000008</v>
      </c>
      <c r="AN352" s="129">
        <f t="shared" si="16"/>
        <v>59.173999999999999</v>
      </c>
      <c r="AO352" s="130">
        <f t="shared" si="17"/>
        <v>0.73433272939366101</v>
      </c>
    </row>
    <row r="353" spans="1:41" ht="15" customHeight="1" x14ac:dyDescent="0.25">
      <c r="A353" s="2" t="s">
        <v>526</v>
      </c>
      <c r="B353" s="2" t="s">
        <v>534</v>
      </c>
      <c r="C353" s="2">
        <v>2015</v>
      </c>
      <c r="D353" s="2">
        <v>25.9</v>
      </c>
      <c r="E353" s="2">
        <v>30.472999999999999</v>
      </c>
      <c r="F353" s="2" t="s">
        <v>650</v>
      </c>
      <c r="G353" s="2">
        <v>0.192</v>
      </c>
      <c r="H353" s="2" t="s">
        <v>650</v>
      </c>
      <c r="I353" s="2" t="s">
        <v>650</v>
      </c>
      <c r="J353" s="2" t="s">
        <v>650</v>
      </c>
      <c r="K353" s="2" t="s">
        <v>650</v>
      </c>
      <c r="L353" s="2" t="s">
        <v>651</v>
      </c>
      <c r="M353" s="2" t="s">
        <v>650</v>
      </c>
      <c r="N353" s="2" t="s">
        <v>650</v>
      </c>
      <c r="O353" s="2" t="s">
        <v>650</v>
      </c>
      <c r="P353" s="2" t="s">
        <v>650</v>
      </c>
      <c r="Q353" s="2" t="s">
        <v>650</v>
      </c>
      <c r="R353" s="2" t="s">
        <v>650</v>
      </c>
      <c r="S353" s="2" t="s">
        <v>650</v>
      </c>
      <c r="T353" s="2" t="s">
        <v>650</v>
      </c>
      <c r="U353" s="2" t="s">
        <v>650</v>
      </c>
      <c r="V353" s="2" t="s">
        <v>650</v>
      </c>
      <c r="W353" s="2" t="s">
        <v>650</v>
      </c>
      <c r="X353" s="2" t="s">
        <v>650</v>
      </c>
      <c r="Y353" s="2">
        <v>30.280999999999999</v>
      </c>
      <c r="Z353" s="2" t="s">
        <v>650</v>
      </c>
      <c r="AA353" s="2" t="s">
        <v>650</v>
      </c>
      <c r="AB353" s="2" t="s">
        <v>650</v>
      </c>
      <c r="AC353" s="2" t="s">
        <v>650</v>
      </c>
      <c r="AD353" s="2" t="s">
        <v>650</v>
      </c>
      <c r="AE353" s="2" t="s">
        <v>650</v>
      </c>
      <c r="AF353" s="2" t="s">
        <v>650</v>
      </c>
      <c r="AG353" s="2" t="s">
        <v>650</v>
      </c>
      <c r="AH353" s="2" t="s">
        <v>650</v>
      </c>
      <c r="AI353" s="2" t="s">
        <v>650</v>
      </c>
      <c r="AM353" s="129">
        <f t="shared" si="15"/>
        <v>30.472999999999999</v>
      </c>
      <c r="AN353" s="129">
        <f t="shared" si="16"/>
        <v>25.9</v>
      </c>
      <c r="AO353" s="130">
        <f t="shared" si="17"/>
        <v>0.84993272733239256</v>
      </c>
    </row>
    <row r="354" spans="1:41" ht="15" customHeight="1" x14ac:dyDescent="0.25">
      <c r="A354" s="2" t="s">
        <v>526</v>
      </c>
      <c r="B354" s="2" t="s">
        <v>535</v>
      </c>
      <c r="C354" s="2">
        <v>2015</v>
      </c>
      <c r="D354" s="2">
        <v>18.106000000000002</v>
      </c>
      <c r="E354" s="2">
        <v>20.91</v>
      </c>
      <c r="F354" s="2" t="s">
        <v>650</v>
      </c>
      <c r="G354" s="2">
        <v>0.01</v>
      </c>
      <c r="H354" s="2" t="s">
        <v>650</v>
      </c>
      <c r="I354" s="2" t="s">
        <v>650</v>
      </c>
      <c r="J354" s="2" t="s">
        <v>650</v>
      </c>
      <c r="K354" s="2" t="s">
        <v>650</v>
      </c>
      <c r="L354" s="2" t="s">
        <v>651</v>
      </c>
      <c r="M354" s="2" t="s">
        <v>650</v>
      </c>
      <c r="N354" s="2" t="s">
        <v>650</v>
      </c>
      <c r="O354" s="2" t="s">
        <v>650</v>
      </c>
      <c r="P354" s="2" t="s">
        <v>650</v>
      </c>
      <c r="Q354" s="2" t="s">
        <v>650</v>
      </c>
      <c r="R354" s="2" t="s">
        <v>650</v>
      </c>
      <c r="S354" s="2" t="s">
        <v>8</v>
      </c>
      <c r="T354" s="2">
        <v>20.9</v>
      </c>
      <c r="U354" s="2" t="s">
        <v>650</v>
      </c>
      <c r="V354" s="2" t="s">
        <v>650</v>
      </c>
      <c r="W354" s="2" t="s">
        <v>650</v>
      </c>
      <c r="X354" s="2" t="s">
        <v>650</v>
      </c>
      <c r="Y354" s="2" t="s">
        <v>650</v>
      </c>
      <c r="Z354" s="2" t="s">
        <v>650</v>
      </c>
      <c r="AA354" s="2" t="s">
        <v>650</v>
      </c>
      <c r="AB354" s="2" t="s">
        <v>650</v>
      </c>
      <c r="AC354" s="2" t="s">
        <v>650</v>
      </c>
      <c r="AD354" s="2" t="s">
        <v>650</v>
      </c>
      <c r="AE354" s="2" t="s">
        <v>650</v>
      </c>
      <c r="AF354" s="2" t="s">
        <v>650</v>
      </c>
      <c r="AG354" s="2" t="s">
        <v>650</v>
      </c>
      <c r="AH354" s="2" t="s">
        <v>650</v>
      </c>
      <c r="AI354" s="2" t="s">
        <v>650</v>
      </c>
      <c r="AM354" s="129">
        <f t="shared" si="15"/>
        <v>20.91</v>
      </c>
      <c r="AN354" s="129">
        <f t="shared" si="16"/>
        <v>18.106000000000002</v>
      </c>
      <c r="AO354" s="130">
        <f t="shared" si="17"/>
        <v>0.86590148254423727</v>
      </c>
    </row>
    <row r="355" spans="1:41" ht="15" customHeight="1" x14ac:dyDescent="0.25">
      <c r="A355" s="2" t="s">
        <v>526</v>
      </c>
      <c r="B355" s="2" t="s">
        <v>536</v>
      </c>
      <c r="C355" s="2">
        <v>2015</v>
      </c>
      <c r="D355" s="2">
        <v>1186.673</v>
      </c>
      <c r="E355" s="2">
        <v>1397.2</v>
      </c>
      <c r="F355" s="2" t="s">
        <v>650</v>
      </c>
      <c r="G355" s="2">
        <v>15.8</v>
      </c>
      <c r="H355" s="2" t="s">
        <v>650</v>
      </c>
      <c r="I355" s="2">
        <v>21</v>
      </c>
      <c r="J355" s="2" t="s">
        <v>650</v>
      </c>
      <c r="K355" s="2" t="s">
        <v>650</v>
      </c>
      <c r="L355" s="2" t="s">
        <v>651</v>
      </c>
      <c r="M355" s="2" t="s">
        <v>650</v>
      </c>
      <c r="N355" s="2" t="s">
        <v>650</v>
      </c>
      <c r="O355" s="2" t="s">
        <v>650</v>
      </c>
      <c r="P355" s="2" t="s">
        <v>650</v>
      </c>
      <c r="Q355" s="2" t="s">
        <v>650</v>
      </c>
      <c r="R355" s="2">
        <v>0.9</v>
      </c>
      <c r="S355" s="2" t="s">
        <v>8</v>
      </c>
      <c r="T355" s="2">
        <v>36</v>
      </c>
      <c r="U355" s="2" t="s">
        <v>650</v>
      </c>
      <c r="V355" s="2" t="s">
        <v>650</v>
      </c>
      <c r="W355" s="2" t="s">
        <v>650</v>
      </c>
      <c r="X355" s="2" t="s">
        <v>650</v>
      </c>
      <c r="Y355" s="2" t="s">
        <v>650</v>
      </c>
      <c r="Z355" s="2" t="s">
        <v>650</v>
      </c>
      <c r="AA355" s="2">
        <v>109.6</v>
      </c>
      <c r="AB355" s="2">
        <v>908.4</v>
      </c>
      <c r="AC355" s="2" t="s">
        <v>650</v>
      </c>
      <c r="AD355" s="2">
        <v>130.5</v>
      </c>
      <c r="AE355" s="2">
        <v>102.7</v>
      </c>
      <c r="AF355" s="2" t="s">
        <v>653</v>
      </c>
      <c r="AG355" s="2">
        <v>21.9</v>
      </c>
      <c r="AH355" s="2">
        <v>72.3</v>
      </c>
      <c r="AI355" s="2">
        <v>76.099999999999994</v>
      </c>
      <c r="AM355" s="129">
        <f t="shared" si="15"/>
        <v>1401</v>
      </c>
      <c r="AN355" s="129">
        <f t="shared" si="16"/>
        <v>1186.673</v>
      </c>
      <c r="AO355" s="130">
        <f t="shared" si="17"/>
        <v>0.84701855817273375</v>
      </c>
    </row>
    <row r="356" spans="1:41" ht="15" customHeight="1" x14ac:dyDescent="0.25">
      <c r="A356" s="2" t="s">
        <v>526</v>
      </c>
      <c r="B356" s="2" t="s">
        <v>537</v>
      </c>
      <c r="C356" s="2">
        <v>2015</v>
      </c>
      <c r="D356" s="2">
        <v>20.5</v>
      </c>
      <c r="E356" s="2">
        <v>23.29</v>
      </c>
      <c r="F356" s="2" t="s">
        <v>650</v>
      </c>
      <c r="G356" s="2">
        <v>0.09</v>
      </c>
      <c r="H356" s="2" t="s">
        <v>650</v>
      </c>
      <c r="I356" s="2" t="s">
        <v>650</v>
      </c>
      <c r="J356" s="2" t="s">
        <v>650</v>
      </c>
      <c r="K356" s="2" t="s">
        <v>650</v>
      </c>
      <c r="L356" s="2" t="s">
        <v>659</v>
      </c>
      <c r="M356" s="2" t="s">
        <v>650</v>
      </c>
      <c r="N356" s="2" t="s">
        <v>650</v>
      </c>
      <c r="O356" s="2" t="s">
        <v>650</v>
      </c>
      <c r="P356" s="2" t="s">
        <v>650</v>
      </c>
      <c r="Q356" s="2" t="s">
        <v>650</v>
      </c>
      <c r="R356" s="2" t="s">
        <v>650</v>
      </c>
      <c r="S356" s="2" t="s">
        <v>8</v>
      </c>
      <c r="T356" s="2" t="s">
        <v>650</v>
      </c>
      <c r="U356" s="2" t="s">
        <v>650</v>
      </c>
      <c r="V356" s="2" t="s">
        <v>650</v>
      </c>
      <c r="W356" s="2" t="s">
        <v>650</v>
      </c>
      <c r="X356" s="2" t="s">
        <v>650</v>
      </c>
      <c r="Y356" s="2">
        <v>23.2</v>
      </c>
      <c r="Z356" s="2" t="s">
        <v>650</v>
      </c>
      <c r="AA356" s="2" t="s">
        <v>650</v>
      </c>
      <c r="AB356" s="2" t="s">
        <v>650</v>
      </c>
      <c r="AC356" s="2" t="s">
        <v>650</v>
      </c>
      <c r="AD356" s="2" t="s">
        <v>650</v>
      </c>
      <c r="AE356" s="2" t="s">
        <v>650</v>
      </c>
      <c r="AF356" s="2" t="s">
        <v>650</v>
      </c>
      <c r="AG356" s="2" t="s">
        <v>650</v>
      </c>
      <c r="AH356" s="2" t="s">
        <v>650</v>
      </c>
      <c r="AI356" s="2" t="s">
        <v>650</v>
      </c>
      <c r="AM356" s="129">
        <f t="shared" si="15"/>
        <v>23.29</v>
      </c>
      <c r="AN356" s="129">
        <f t="shared" si="16"/>
        <v>20.5</v>
      </c>
      <c r="AO356" s="130">
        <f t="shared" si="17"/>
        <v>0.88020609703735508</v>
      </c>
    </row>
    <row r="357" spans="1:41" ht="15" customHeight="1" x14ac:dyDescent="0.25">
      <c r="A357" s="2" t="s">
        <v>538</v>
      </c>
      <c r="B357" s="2" t="s">
        <v>539</v>
      </c>
      <c r="C357" s="2">
        <v>2015</v>
      </c>
      <c r="D357" s="2">
        <v>1.2</v>
      </c>
      <c r="E357" s="2">
        <v>1.6</v>
      </c>
      <c r="F357" s="2" t="s">
        <v>650</v>
      </c>
      <c r="G357" s="2">
        <v>0.3</v>
      </c>
      <c r="H357" s="2" t="s">
        <v>650</v>
      </c>
      <c r="I357" s="2" t="s">
        <v>650</v>
      </c>
      <c r="J357" s="2" t="s">
        <v>650</v>
      </c>
      <c r="K357" s="2" t="s">
        <v>650</v>
      </c>
      <c r="L357" s="2" t="s">
        <v>651</v>
      </c>
      <c r="M357" s="2" t="s">
        <v>650</v>
      </c>
      <c r="N357" s="2" t="s">
        <v>650</v>
      </c>
      <c r="O357" s="2">
        <v>1.3</v>
      </c>
      <c r="P357" s="2" t="s">
        <v>650</v>
      </c>
      <c r="Q357" s="2" t="s">
        <v>650</v>
      </c>
      <c r="R357" s="2" t="s">
        <v>650</v>
      </c>
      <c r="S357" s="2" t="s">
        <v>8</v>
      </c>
      <c r="T357" s="2" t="s">
        <v>650</v>
      </c>
      <c r="U357" s="2" t="s">
        <v>650</v>
      </c>
      <c r="V357" s="2" t="s">
        <v>650</v>
      </c>
      <c r="W357" s="2" t="s">
        <v>650</v>
      </c>
      <c r="X357" s="2" t="s">
        <v>650</v>
      </c>
      <c r="Y357" s="2" t="s">
        <v>650</v>
      </c>
      <c r="Z357" s="2" t="s">
        <v>650</v>
      </c>
      <c r="AA357" s="2" t="s">
        <v>650</v>
      </c>
      <c r="AB357" s="2" t="s">
        <v>650</v>
      </c>
      <c r="AC357" s="2" t="s">
        <v>650</v>
      </c>
      <c r="AD357" s="2" t="s">
        <v>650</v>
      </c>
      <c r="AE357" s="2" t="s">
        <v>650</v>
      </c>
      <c r="AF357" s="2" t="s">
        <v>650</v>
      </c>
      <c r="AG357" s="2" t="s">
        <v>650</v>
      </c>
      <c r="AH357" s="2" t="s">
        <v>650</v>
      </c>
      <c r="AI357" s="2" t="s">
        <v>650</v>
      </c>
      <c r="AM357" s="129">
        <f t="shared" si="15"/>
        <v>1.6</v>
      </c>
      <c r="AN357" s="129">
        <f t="shared" si="16"/>
        <v>1.2</v>
      </c>
      <c r="AO357" s="130">
        <f t="shared" si="17"/>
        <v>0.74999999999999989</v>
      </c>
    </row>
    <row r="358" spans="1:41" ht="15" customHeight="1" x14ac:dyDescent="0.25">
      <c r="A358" s="2" t="s">
        <v>538</v>
      </c>
      <c r="B358" s="2" t="s">
        <v>540</v>
      </c>
      <c r="C358" s="2">
        <v>2015</v>
      </c>
      <c r="D358" s="2">
        <v>4.8</v>
      </c>
      <c r="E358" s="2">
        <v>6</v>
      </c>
      <c r="F358" s="2" t="s">
        <v>650</v>
      </c>
      <c r="G358" s="2">
        <v>0.2</v>
      </c>
      <c r="H358" s="2" t="s">
        <v>650</v>
      </c>
      <c r="I358" s="2" t="s">
        <v>650</v>
      </c>
      <c r="J358" s="2" t="s">
        <v>650</v>
      </c>
      <c r="K358" s="2" t="s">
        <v>650</v>
      </c>
      <c r="L358" s="2" t="s">
        <v>652</v>
      </c>
      <c r="M358" s="2" t="s">
        <v>650</v>
      </c>
      <c r="N358" s="2" t="s">
        <v>650</v>
      </c>
      <c r="O358" s="2">
        <v>5.8</v>
      </c>
      <c r="P358" s="2" t="s">
        <v>650</v>
      </c>
      <c r="Q358" s="2" t="s">
        <v>650</v>
      </c>
      <c r="R358" s="2" t="s">
        <v>650</v>
      </c>
      <c r="S358" s="2" t="s">
        <v>8</v>
      </c>
      <c r="T358" s="2" t="s">
        <v>650</v>
      </c>
      <c r="U358" s="2" t="s">
        <v>650</v>
      </c>
      <c r="V358" s="2" t="s">
        <v>650</v>
      </c>
      <c r="W358" s="2" t="s">
        <v>650</v>
      </c>
      <c r="X358" s="2" t="s">
        <v>650</v>
      </c>
      <c r="Y358" s="2" t="s">
        <v>650</v>
      </c>
      <c r="Z358" s="2" t="s">
        <v>650</v>
      </c>
      <c r="AA358" s="2" t="s">
        <v>650</v>
      </c>
      <c r="AB358" s="2" t="s">
        <v>650</v>
      </c>
      <c r="AC358" s="2" t="s">
        <v>650</v>
      </c>
      <c r="AD358" s="2" t="s">
        <v>650</v>
      </c>
      <c r="AE358" s="2" t="s">
        <v>650</v>
      </c>
      <c r="AF358" s="2" t="s">
        <v>650</v>
      </c>
      <c r="AG358" s="2" t="s">
        <v>650</v>
      </c>
      <c r="AH358" s="2" t="s">
        <v>650</v>
      </c>
      <c r="AI358" s="2" t="s">
        <v>650</v>
      </c>
      <c r="AM358" s="129">
        <f t="shared" si="15"/>
        <v>6</v>
      </c>
      <c r="AN358" s="129">
        <f t="shared" si="16"/>
        <v>4.8</v>
      </c>
      <c r="AO358" s="130">
        <f t="shared" si="17"/>
        <v>0.79999999999999993</v>
      </c>
    </row>
    <row r="359" spans="1:41" ht="15" customHeight="1" x14ac:dyDescent="0.25">
      <c r="A359" s="2" t="s">
        <v>538</v>
      </c>
      <c r="B359" s="2" t="s">
        <v>541</v>
      </c>
      <c r="C359" s="2">
        <v>2015</v>
      </c>
      <c r="D359" s="2">
        <v>55.8</v>
      </c>
      <c r="E359" s="2">
        <v>55.3</v>
      </c>
      <c r="F359" s="2" t="s">
        <v>650</v>
      </c>
      <c r="G359" s="2">
        <v>10</v>
      </c>
      <c r="H359" s="2" t="s">
        <v>650</v>
      </c>
      <c r="I359" s="2" t="s">
        <v>650</v>
      </c>
      <c r="J359" s="2" t="s">
        <v>650</v>
      </c>
      <c r="K359" s="2" t="s">
        <v>650</v>
      </c>
      <c r="L359" s="2" t="s">
        <v>652</v>
      </c>
      <c r="M359" s="2">
        <v>15.3</v>
      </c>
      <c r="N359" s="2">
        <v>6.1</v>
      </c>
      <c r="O359" s="2">
        <v>17.399999999999999</v>
      </c>
      <c r="P359" s="2" t="s">
        <v>650</v>
      </c>
      <c r="Q359" s="2" t="s">
        <v>650</v>
      </c>
      <c r="R359" s="2" t="s">
        <v>650</v>
      </c>
      <c r="S359" s="2" t="s">
        <v>8</v>
      </c>
      <c r="T359" s="2" t="s">
        <v>650</v>
      </c>
      <c r="U359" s="2">
        <v>0.3</v>
      </c>
      <c r="V359" s="2" t="s">
        <v>650</v>
      </c>
      <c r="W359" s="2" t="s">
        <v>650</v>
      </c>
      <c r="X359" s="2" t="s">
        <v>650</v>
      </c>
      <c r="Y359" s="2" t="s">
        <v>650</v>
      </c>
      <c r="Z359" s="2" t="s">
        <v>650</v>
      </c>
      <c r="AA359" s="2" t="s">
        <v>650</v>
      </c>
      <c r="AB359" s="2" t="s">
        <v>650</v>
      </c>
      <c r="AC359" s="2">
        <v>1.1000000000000001</v>
      </c>
      <c r="AD359" s="2">
        <v>5.0999999999999996</v>
      </c>
      <c r="AE359" s="2" t="s">
        <v>650</v>
      </c>
      <c r="AF359" s="2" t="s">
        <v>650</v>
      </c>
      <c r="AG359" s="2" t="s">
        <v>650</v>
      </c>
      <c r="AH359" s="2" t="s">
        <v>650</v>
      </c>
      <c r="AI359" s="2" t="s">
        <v>650</v>
      </c>
      <c r="AM359" s="129">
        <f t="shared" si="15"/>
        <v>55.3</v>
      </c>
      <c r="AN359" s="129">
        <f t="shared" si="16"/>
        <v>55.8</v>
      </c>
      <c r="AO359" s="130">
        <f t="shared" si="17"/>
        <v>1.0090415913200723</v>
      </c>
    </row>
    <row r="360" spans="1:41" ht="15" customHeight="1" x14ac:dyDescent="0.25">
      <c r="A360" s="2" t="s">
        <v>542</v>
      </c>
      <c r="B360" s="2" t="s">
        <v>543</v>
      </c>
      <c r="C360" s="2">
        <v>2015</v>
      </c>
      <c r="D360" s="2" t="s">
        <v>650</v>
      </c>
      <c r="E360" s="2" t="s">
        <v>650</v>
      </c>
      <c r="F360" s="2" t="s">
        <v>650</v>
      </c>
      <c r="G360" s="2" t="s">
        <v>650</v>
      </c>
      <c r="H360" s="2" t="s">
        <v>650</v>
      </c>
      <c r="I360" s="2" t="s">
        <v>650</v>
      </c>
      <c r="J360" s="2" t="s">
        <v>650</v>
      </c>
      <c r="K360" s="2" t="s">
        <v>650</v>
      </c>
      <c r="L360" s="2" t="s">
        <v>651</v>
      </c>
      <c r="M360" s="2" t="s">
        <v>650</v>
      </c>
      <c r="N360" s="2" t="s">
        <v>650</v>
      </c>
      <c r="O360" s="2" t="s">
        <v>650</v>
      </c>
      <c r="P360" s="2" t="s">
        <v>650</v>
      </c>
      <c r="Q360" s="2" t="s">
        <v>650</v>
      </c>
      <c r="R360" s="2" t="s">
        <v>650</v>
      </c>
      <c r="S360" s="2" t="s">
        <v>650</v>
      </c>
      <c r="T360" s="2" t="s">
        <v>650</v>
      </c>
      <c r="U360" s="2" t="s">
        <v>650</v>
      </c>
      <c r="V360" s="2" t="s">
        <v>650</v>
      </c>
      <c r="W360" s="2" t="s">
        <v>650</v>
      </c>
      <c r="X360" s="2" t="s">
        <v>650</v>
      </c>
      <c r="Y360" s="2" t="s">
        <v>650</v>
      </c>
      <c r="Z360" s="2" t="s">
        <v>650</v>
      </c>
      <c r="AA360" s="2" t="s">
        <v>650</v>
      </c>
      <c r="AB360" s="2" t="s">
        <v>650</v>
      </c>
      <c r="AC360" s="2" t="s">
        <v>650</v>
      </c>
      <c r="AD360" s="2" t="s">
        <v>650</v>
      </c>
      <c r="AE360" s="2" t="s">
        <v>650</v>
      </c>
      <c r="AF360" s="2" t="s">
        <v>650</v>
      </c>
      <c r="AG360" s="2" t="s">
        <v>650</v>
      </c>
      <c r="AH360" s="2" t="s">
        <v>650</v>
      </c>
      <c r="AI360" s="2" t="s">
        <v>650</v>
      </c>
      <c r="AM360" s="129">
        <f t="shared" si="15"/>
        <v>0</v>
      </c>
      <c r="AN360" s="129">
        <f t="shared" si="16"/>
        <v>0</v>
      </c>
      <c r="AO360" s="130" t="str">
        <f t="shared" si="17"/>
        <v/>
      </c>
    </row>
    <row r="361" spans="1:41" ht="15" customHeight="1" x14ac:dyDescent="0.25">
      <c r="A361" s="2" t="s">
        <v>542</v>
      </c>
      <c r="B361" s="2" t="s">
        <v>544</v>
      </c>
      <c r="C361" s="2">
        <v>2015</v>
      </c>
      <c r="D361" s="2">
        <v>4.9400000000000004</v>
      </c>
      <c r="E361" s="2">
        <v>4.9400000000000004</v>
      </c>
      <c r="F361" s="2" t="s">
        <v>650</v>
      </c>
      <c r="G361" s="2" t="s">
        <v>650</v>
      </c>
      <c r="H361" s="2" t="s">
        <v>650</v>
      </c>
      <c r="I361" s="2" t="s">
        <v>650</v>
      </c>
      <c r="J361" s="2" t="s">
        <v>650</v>
      </c>
      <c r="K361" s="2" t="s">
        <v>650</v>
      </c>
      <c r="L361" s="2" t="s">
        <v>651</v>
      </c>
      <c r="M361" s="2" t="s">
        <v>650</v>
      </c>
      <c r="N361" s="2" t="s">
        <v>650</v>
      </c>
      <c r="O361" s="2">
        <v>4.625</v>
      </c>
      <c r="P361" s="2" t="s">
        <v>650</v>
      </c>
      <c r="Q361" s="2" t="s">
        <v>650</v>
      </c>
      <c r="R361" s="2" t="s">
        <v>650</v>
      </c>
      <c r="S361" s="2" t="s">
        <v>8</v>
      </c>
      <c r="T361" s="2" t="s">
        <v>650</v>
      </c>
      <c r="U361" s="2" t="s">
        <v>650</v>
      </c>
      <c r="V361" s="2" t="s">
        <v>650</v>
      </c>
      <c r="W361" s="2" t="s">
        <v>650</v>
      </c>
      <c r="X361" s="2" t="s">
        <v>650</v>
      </c>
      <c r="Y361" s="2">
        <v>0.315</v>
      </c>
      <c r="Z361" s="2" t="s">
        <v>650</v>
      </c>
      <c r="AA361" s="2" t="s">
        <v>650</v>
      </c>
      <c r="AB361" s="2" t="s">
        <v>650</v>
      </c>
      <c r="AC361" s="2" t="s">
        <v>650</v>
      </c>
      <c r="AD361" s="2" t="s">
        <v>650</v>
      </c>
      <c r="AE361" s="2" t="s">
        <v>650</v>
      </c>
      <c r="AF361" s="2" t="s">
        <v>650</v>
      </c>
      <c r="AG361" s="2" t="s">
        <v>650</v>
      </c>
      <c r="AH361" s="2" t="s">
        <v>650</v>
      </c>
      <c r="AI361" s="2" t="s">
        <v>650</v>
      </c>
      <c r="AM361" s="129">
        <f t="shared" si="15"/>
        <v>4.9400000000000004</v>
      </c>
      <c r="AN361" s="129">
        <f t="shared" si="16"/>
        <v>4.9400000000000004</v>
      </c>
      <c r="AO361" s="130">
        <f t="shared" si="17"/>
        <v>1</v>
      </c>
    </row>
    <row r="362" spans="1:41" ht="15" customHeight="1" x14ac:dyDescent="0.25">
      <c r="A362" s="2" t="s">
        <v>542</v>
      </c>
      <c r="B362" s="2" t="s">
        <v>545</v>
      </c>
      <c r="C362" s="2">
        <v>2015</v>
      </c>
      <c r="D362" s="2">
        <v>8.66</v>
      </c>
      <c r="E362" s="2">
        <v>8.66</v>
      </c>
      <c r="F362" s="2" t="s">
        <v>650</v>
      </c>
      <c r="G362" s="2" t="s">
        <v>650</v>
      </c>
      <c r="H362" s="2" t="s">
        <v>650</v>
      </c>
      <c r="I362" s="2" t="s">
        <v>650</v>
      </c>
      <c r="J362" s="2" t="s">
        <v>650</v>
      </c>
      <c r="K362" s="2" t="s">
        <v>650</v>
      </c>
      <c r="L362" s="2" t="s">
        <v>651</v>
      </c>
      <c r="M362" s="2" t="s">
        <v>650</v>
      </c>
      <c r="N362" s="2" t="s">
        <v>650</v>
      </c>
      <c r="O362" s="2" t="s">
        <v>650</v>
      </c>
      <c r="P362" s="2" t="s">
        <v>650</v>
      </c>
      <c r="Q362" s="2" t="s">
        <v>650</v>
      </c>
      <c r="R362" s="2">
        <v>8.5609999999999999</v>
      </c>
      <c r="S362" s="2" t="s">
        <v>8</v>
      </c>
      <c r="T362" s="2" t="s">
        <v>650</v>
      </c>
      <c r="U362" s="2" t="s">
        <v>650</v>
      </c>
      <c r="V362" s="2" t="s">
        <v>650</v>
      </c>
      <c r="W362" s="2" t="s">
        <v>650</v>
      </c>
      <c r="X362" s="2" t="s">
        <v>650</v>
      </c>
      <c r="Y362" s="2">
        <v>9.9000000000000005E-2</v>
      </c>
      <c r="Z362" s="2" t="s">
        <v>650</v>
      </c>
      <c r="AA362" s="2" t="s">
        <v>650</v>
      </c>
      <c r="AB362" s="2" t="s">
        <v>650</v>
      </c>
      <c r="AC362" s="2" t="s">
        <v>650</v>
      </c>
      <c r="AD362" s="2" t="s">
        <v>650</v>
      </c>
      <c r="AE362" s="2" t="s">
        <v>650</v>
      </c>
      <c r="AF362" s="2" t="s">
        <v>650</v>
      </c>
      <c r="AG362" s="2" t="s">
        <v>650</v>
      </c>
      <c r="AH362" s="2" t="s">
        <v>650</v>
      </c>
      <c r="AI362" s="2" t="s">
        <v>650</v>
      </c>
      <c r="AM362" s="129">
        <f t="shared" si="15"/>
        <v>8.66</v>
      </c>
      <c r="AN362" s="129">
        <f t="shared" si="16"/>
        <v>8.66</v>
      </c>
      <c r="AO362" s="130">
        <f t="shared" si="17"/>
        <v>1</v>
      </c>
    </row>
    <row r="363" spans="1:41" ht="15" customHeight="1" x14ac:dyDescent="0.25">
      <c r="A363" s="2" t="s">
        <v>542</v>
      </c>
      <c r="B363" s="2" t="s">
        <v>546</v>
      </c>
      <c r="C363" s="2">
        <v>2015</v>
      </c>
      <c r="D363" s="2">
        <v>10.14</v>
      </c>
      <c r="E363" s="2">
        <v>10.14</v>
      </c>
      <c r="F363" s="2" t="s">
        <v>650</v>
      </c>
      <c r="G363" s="2" t="s">
        <v>650</v>
      </c>
      <c r="H363" s="2" t="s">
        <v>650</v>
      </c>
      <c r="I363" s="2" t="s">
        <v>650</v>
      </c>
      <c r="J363" s="2" t="s">
        <v>650</v>
      </c>
      <c r="K363" s="2" t="s">
        <v>650</v>
      </c>
      <c r="L363" s="2" t="s">
        <v>651</v>
      </c>
      <c r="M363" s="2" t="s">
        <v>650</v>
      </c>
      <c r="N363" s="2" t="s">
        <v>650</v>
      </c>
      <c r="O363" s="2" t="s">
        <v>650</v>
      </c>
      <c r="P363" s="2" t="s">
        <v>650</v>
      </c>
      <c r="Q363" s="2" t="s">
        <v>650</v>
      </c>
      <c r="R363" s="2">
        <v>10.041</v>
      </c>
      <c r="S363" s="2" t="s">
        <v>8</v>
      </c>
      <c r="T363" s="2" t="s">
        <v>650</v>
      </c>
      <c r="U363" s="2" t="s">
        <v>650</v>
      </c>
      <c r="V363" s="2" t="s">
        <v>650</v>
      </c>
      <c r="W363" s="2" t="s">
        <v>650</v>
      </c>
      <c r="X363" s="2" t="s">
        <v>650</v>
      </c>
      <c r="Y363" s="2">
        <v>9.9000000000000005E-2</v>
      </c>
      <c r="Z363" s="2" t="s">
        <v>650</v>
      </c>
      <c r="AA363" s="2" t="s">
        <v>650</v>
      </c>
      <c r="AB363" s="2" t="s">
        <v>650</v>
      </c>
      <c r="AC363" s="2" t="s">
        <v>650</v>
      </c>
      <c r="AD363" s="2" t="s">
        <v>650</v>
      </c>
      <c r="AE363" s="2" t="s">
        <v>650</v>
      </c>
      <c r="AF363" s="2" t="s">
        <v>650</v>
      </c>
      <c r="AG363" s="2" t="s">
        <v>650</v>
      </c>
      <c r="AH363" s="2" t="s">
        <v>650</v>
      </c>
      <c r="AI363" s="2" t="s">
        <v>650</v>
      </c>
      <c r="AM363" s="129">
        <f t="shared" si="15"/>
        <v>10.14</v>
      </c>
      <c r="AN363" s="129">
        <f t="shared" si="16"/>
        <v>10.14</v>
      </c>
      <c r="AO363" s="130">
        <f t="shared" si="17"/>
        <v>1</v>
      </c>
    </row>
    <row r="364" spans="1:41" ht="15" customHeight="1" x14ac:dyDescent="0.25">
      <c r="A364" s="2" t="s">
        <v>542</v>
      </c>
      <c r="B364" s="2" t="s">
        <v>547</v>
      </c>
      <c r="C364" s="2">
        <v>2015</v>
      </c>
      <c r="D364" s="2">
        <v>31.341999999999999</v>
      </c>
      <c r="E364" s="2">
        <v>35.814</v>
      </c>
      <c r="F364" s="2" t="s">
        <v>650</v>
      </c>
      <c r="G364" s="2">
        <v>0.219</v>
      </c>
      <c r="H364" s="2">
        <v>0.39500000000000002</v>
      </c>
      <c r="I364" s="2" t="s">
        <v>650</v>
      </c>
      <c r="J364" s="2" t="s">
        <v>650</v>
      </c>
      <c r="K364" s="2" t="s">
        <v>650</v>
      </c>
      <c r="L364" s="2" t="s">
        <v>651</v>
      </c>
      <c r="M364" s="2">
        <v>4</v>
      </c>
      <c r="N364" s="2">
        <v>14.2</v>
      </c>
      <c r="O364" s="2">
        <v>7.5</v>
      </c>
      <c r="P364" s="2" t="s">
        <v>650</v>
      </c>
      <c r="Q364" s="2" t="s">
        <v>650</v>
      </c>
      <c r="R364" s="2">
        <v>3.6</v>
      </c>
      <c r="S364" s="2" t="s">
        <v>8</v>
      </c>
      <c r="T364" s="2" t="s">
        <v>650</v>
      </c>
      <c r="U364" s="2" t="s">
        <v>650</v>
      </c>
      <c r="V364" s="2" t="s">
        <v>650</v>
      </c>
      <c r="W364" s="2" t="s">
        <v>650</v>
      </c>
      <c r="X364" s="2" t="s">
        <v>650</v>
      </c>
      <c r="Y364" s="2">
        <v>1.1970000000000001</v>
      </c>
      <c r="Z364" s="2" t="s">
        <v>650</v>
      </c>
      <c r="AA364" s="2" t="s">
        <v>650</v>
      </c>
      <c r="AB364" s="2" t="s">
        <v>650</v>
      </c>
      <c r="AC364" s="2">
        <v>0.83599999999999997</v>
      </c>
      <c r="AD364" s="2">
        <v>3.867</v>
      </c>
      <c r="AE364" s="2" t="s">
        <v>650</v>
      </c>
      <c r="AF364" s="2" t="s">
        <v>650</v>
      </c>
      <c r="AG364" s="2" t="s">
        <v>650</v>
      </c>
      <c r="AH364" s="2" t="s">
        <v>650</v>
      </c>
      <c r="AI364" s="2" t="s">
        <v>650</v>
      </c>
      <c r="AM364" s="129">
        <f t="shared" si="15"/>
        <v>35.814</v>
      </c>
      <c r="AN364" s="129">
        <f t="shared" si="16"/>
        <v>31.341999999999999</v>
      </c>
      <c r="AO364" s="130">
        <f t="shared" si="17"/>
        <v>0.87513262969788352</v>
      </c>
    </row>
    <row r="365" spans="1:41" ht="15" customHeight="1" x14ac:dyDescent="0.25">
      <c r="A365" s="2" t="s">
        <v>548</v>
      </c>
      <c r="B365" s="2" t="s">
        <v>549</v>
      </c>
      <c r="C365" s="2">
        <v>2015</v>
      </c>
      <c r="D365" s="2">
        <v>2.496</v>
      </c>
      <c r="E365" s="2">
        <v>2.5</v>
      </c>
      <c r="F365" s="2">
        <v>0</v>
      </c>
      <c r="G365" s="2">
        <v>0.1</v>
      </c>
      <c r="H365" s="2">
        <v>0</v>
      </c>
      <c r="I365" s="2">
        <v>0</v>
      </c>
      <c r="J365" s="2">
        <v>0</v>
      </c>
      <c r="K365" s="2">
        <v>0</v>
      </c>
      <c r="L365" s="2" t="s">
        <v>651</v>
      </c>
      <c r="M365" s="2">
        <v>0</v>
      </c>
      <c r="N365" s="2">
        <v>0</v>
      </c>
      <c r="O365" s="2">
        <v>0</v>
      </c>
      <c r="P365" s="2">
        <v>0</v>
      </c>
      <c r="Q365" s="2">
        <v>0</v>
      </c>
      <c r="R365" s="2">
        <v>0</v>
      </c>
      <c r="S365" s="2" t="s">
        <v>8</v>
      </c>
      <c r="T365" s="2">
        <v>2.4</v>
      </c>
      <c r="U365" s="2">
        <v>0</v>
      </c>
      <c r="V365" s="2">
        <v>0</v>
      </c>
      <c r="W365" s="2">
        <v>0</v>
      </c>
      <c r="X365" s="2">
        <v>0</v>
      </c>
      <c r="Y365" s="2">
        <v>0</v>
      </c>
      <c r="Z365" s="2">
        <v>0</v>
      </c>
      <c r="AA365" s="2" t="s">
        <v>650</v>
      </c>
      <c r="AB365" s="2" t="s">
        <v>650</v>
      </c>
      <c r="AC365" s="2" t="s">
        <v>650</v>
      </c>
      <c r="AD365" s="2" t="s">
        <v>650</v>
      </c>
      <c r="AE365" s="2" t="s">
        <v>650</v>
      </c>
      <c r="AF365" s="2" t="s">
        <v>650</v>
      </c>
      <c r="AG365" s="2" t="s">
        <v>650</v>
      </c>
      <c r="AH365" s="2" t="s">
        <v>650</v>
      </c>
      <c r="AI365" s="2" t="s">
        <v>650</v>
      </c>
      <c r="AM365" s="129">
        <f t="shared" si="15"/>
        <v>2.5</v>
      </c>
      <c r="AN365" s="129">
        <f t="shared" si="16"/>
        <v>2.496</v>
      </c>
      <c r="AO365" s="130">
        <f t="shared" si="17"/>
        <v>0.99839999999999995</v>
      </c>
    </row>
    <row r="366" spans="1:41" ht="15" customHeight="1" x14ac:dyDescent="0.25">
      <c r="A366" s="2" t="s">
        <v>548</v>
      </c>
      <c r="B366" s="2" t="s">
        <v>550</v>
      </c>
      <c r="C366" s="2">
        <v>2015</v>
      </c>
      <c r="D366" s="2" t="s">
        <v>650</v>
      </c>
      <c r="E366" s="2" t="s">
        <v>650</v>
      </c>
      <c r="F366" s="2" t="s">
        <v>650</v>
      </c>
      <c r="G366" s="2" t="s">
        <v>650</v>
      </c>
      <c r="H366" s="2" t="s">
        <v>650</v>
      </c>
      <c r="I366" s="2" t="s">
        <v>650</v>
      </c>
      <c r="J366" s="2" t="s">
        <v>650</v>
      </c>
      <c r="K366" s="2" t="s">
        <v>650</v>
      </c>
      <c r="L366" s="2" t="s">
        <v>651</v>
      </c>
      <c r="M366" s="2" t="s">
        <v>650</v>
      </c>
      <c r="N366" s="2" t="s">
        <v>650</v>
      </c>
      <c r="O366" s="2" t="s">
        <v>650</v>
      </c>
      <c r="P366" s="2" t="s">
        <v>650</v>
      </c>
      <c r="Q366" s="2" t="s">
        <v>650</v>
      </c>
      <c r="R366" s="2" t="s">
        <v>650</v>
      </c>
      <c r="S366" s="2" t="s">
        <v>650</v>
      </c>
      <c r="T366" s="2" t="s">
        <v>650</v>
      </c>
      <c r="U366" s="2" t="s">
        <v>650</v>
      </c>
      <c r="V366" s="2" t="s">
        <v>650</v>
      </c>
      <c r="W366" s="2" t="s">
        <v>650</v>
      </c>
      <c r="X366" s="2" t="s">
        <v>650</v>
      </c>
      <c r="Y366" s="2" t="s">
        <v>650</v>
      </c>
      <c r="Z366" s="2" t="s">
        <v>650</v>
      </c>
      <c r="AA366" s="2" t="s">
        <v>650</v>
      </c>
      <c r="AB366" s="2" t="s">
        <v>650</v>
      </c>
      <c r="AC366" s="2" t="s">
        <v>650</v>
      </c>
      <c r="AD366" s="2" t="s">
        <v>650</v>
      </c>
      <c r="AE366" s="2" t="s">
        <v>650</v>
      </c>
      <c r="AF366" s="2" t="s">
        <v>650</v>
      </c>
      <c r="AG366" s="2" t="s">
        <v>650</v>
      </c>
      <c r="AH366" s="2" t="s">
        <v>650</v>
      </c>
      <c r="AI366" s="2" t="s">
        <v>650</v>
      </c>
      <c r="AM366" s="129">
        <f t="shared" si="15"/>
        <v>0</v>
      </c>
      <c r="AN366" s="129">
        <f t="shared" si="16"/>
        <v>0</v>
      </c>
      <c r="AO366" s="130" t="str">
        <f t="shared" si="17"/>
        <v/>
      </c>
    </row>
    <row r="367" spans="1:41" ht="15" customHeight="1" x14ac:dyDescent="0.25">
      <c r="A367" s="2" t="s">
        <v>548</v>
      </c>
      <c r="B367" s="2" t="s">
        <v>551</v>
      </c>
      <c r="C367" s="2">
        <v>2015</v>
      </c>
      <c r="D367" s="2">
        <v>24.745000000000001</v>
      </c>
      <c r="E367" s="2">
        <v>24.751999999999999</v>
      </c>
      <c r="F367" s="2">
        <v>0</v>
      </c>
      <c r="G367" s="2">
        <v>1E-3</v>
      </c>
      <c r="H367" s="2">
        <v>0</v>
      </c>
      <c r="I367" s="2">
        <v>0</v>
      </c>
      <c r="J367" s="2">
        <v>0</v>
      </c>
      <c r="K367" s="2">
        <v>0</v>
      </c>
      <c r="L367" s="2" t="s">
        <v>651</v>
      </c>
      <c r="M367" s="2">
        <v>0</v>
      </c>
      <c r="N367" s="2">
        <v>0</v>
      </c>
      <c r="O367" s="2">
        <v>7.7889999999999997</v>
      </c>
      <c r="P367" s="2">
        <v>15.254</v>
      </c>
      <c r="Q367" s="2">
        <v>0</v>
      </c>
      <c r="R367" s="2">
        <v>0</v>
      </c>
      <c r="S367" s="2" t="s">
        <v>8</v>
      </c>
      <c r="T367" s="2">
        <v>0</v>
      </c>
      <c r="U367" s="2">
        <v>0.40799999999999997</v>
      </c>
      <c r="V367" s="2">
        <v>0</v>
      </c>
      <c r="W367" s="2">
        <v>0</v>
      </c>
      <c r="X367" s="2">
        <v>0</v>
      </c>
      <c r="Y367" s="2">
        <v>0</v>
      </c>
      <c r="Z367" s="2">
        <v>0</v>
      </c>
      <c r="AA367" s="2">
        <v>0</v>
      </c>
      <c r="AB367" s="2">
        <v>0</v>
      </c>
      <c r="AC367" s="2">
        <v>0</v>
      </c>
      <c r="AD367" s="2">
        <v>1.3</v>
      </c>
      <c r="AE367" s="2">
        <v>0</v>
      </c>
      <c r="AF367" s="2" t="s">
        <v>650</v>
      </c>
      <c r="AG367" s="2">
        <v>0</v>
      </c>
      <c r="AH367" s="2">
        <v>0</v>
      </c>
      <c r="AI367" s="2">
        <v>0</v>
      </c>
      <c r="AM367" s="129">
        <f t="shared" si="15"/>
        <v>24.752000000000002</v>
      </c>
      <c r="AN367" s="129">
        <f t="shared" si="16"/>
        <v>24.745000000000001</v>
      </c>
      <c r="AO367" s="130">
        <f t="shared" si="17"/>
        <v>0.99971719457013564</v>
      </c>
    </row>
    <row r="368" spans="1:41" ht="15" customHeight="1" x14ac:dyDescent="0.25">
      <c r="A368" s="2" t="s">
        <v>552</v>
      </c>
      <c r="B368" s="2" t="s">
        <v>553</v>
      </c>
      <c r="C368" s="2">
        <v>2015</v>
      </c>
      <c r="D368" s="2">
        <v>207.70699999999999</v>
      </c>
      <c r="E368" s="2">
        <v>255.93199999999999</v>
      </c>
      <c r="F368" s="2" t="s">
        <v>650</v>
      </c>
      <c r="G368" s="2">
        <v>4.55</v>
      </c>
      <c r="H368" s="2">
        <v>10.73</v>
      </c>
      <c r="I368" s="2" t="s">
        <v>650</v>
      </c>
      <c r="J368" s="2" t="s">
        <v>650</v>
      </c>
      <c r="K368" s="2" t="s">
        <v>650</v>
      </c>
      <c r="L368" s="2" t="s">
        <v>651</v>
      </c>
      <c r="M368" s="2" t="s">
        <v>650</v>
      </c>
      <c r="N368" s="2" t="s">
        <v>650</v>
      </c>
      <c r="O368" s="2">
        <v>0</v>
      </c>
      <c r="P368" s="2">
        <v>29.76</v>
      </c>
      <c r="Q368" s="2" t="s">
        <v>650</v>
      </c>
      <c r="R368" s="2" t="s">
        <v>650</v>
      </c>
      <c r="S368" s="2" t="s">
        <v>650</v>
      </c>
      <c r="T368" s="2">
        <v>0.18</v>
      </c>
      <c r="U368" s="2" t="s">
        <v>650</v>
      </c>
      <c r="V368" s="2" t="s">
        <v>650</v>
      </c>
      <c r="W368" s="2" t="s">
        <v>650</v>
      </c>
      <c r="X368" s="2" t="s">
        <v>650</v>
      </c>
      <c r="Y368" s="2" t="s">
        <v>650</v>
      </c>
      <c r="Z368" s="2" t="s">
        <v>650</v>
      </c>
      <c r="AA368" s="2" t="s">
        <v>650</v>
      </c>
      <c r="AB368" s="2">
        <v>195.2</v>
      </c>
      <c r="AC368" s="2" t="s">
        <v>650</v>
      </c>
      <c r="AD368" s="2">
        <v>15.512</v>
      </c>
      <c r="AE368" s="2" t="s">
        <v>650</v>
      </c>
      <c r="AF368" s="2" t="s">
        <v>650</v>
      </c>
      <c r="AG368" s="2" t="s">
        <v>650</v>
      </c>
      <c r="AH368" s="2" t="s">
        <v>650</v>
      </c>
      <c r="AI368" s="2" t="s">
        <v>650</v>
      </c>
      <c r="AM368" s="129">
        <f t="shared" si="15"/>
        <v>255.93199999999999</v>
      </c>
      <c r="AN368" s="129">
        <f t="shared" si="16"/>
        <v>207.70699999999999</v>
      </c>
      <c r="AO368" s="130">
        <f t="shared" si="17"/>
        <v>0.81157104230811306</v>
      </c>
    </row>
    <row r="369" spans="1:41" ht="15" customHeight="1" x14ac:dyDescent="0.25">
      <c r="A369" s="2" t="s">
        <v>552</v>
      </c>
      <c r="B369" s="2" t="s">
        <v>554</v>
      </c>
      <c r="C369" s="2">
        <v>2015</v>
      </c>
      <c r="D369" s="2">
        <v>3.202</v>
      </c>
      <c r="E369" s="2">
        <v>3.363</v>
      </c>
      <c r="F369" s="2" t="s">
        <v>650</v>
      </c>
      <c r="G369" s="2">
        <v>3.2000000000000001E-2</v>
      </c>
      <c r="H369" s="2" t="s">
        <v>650</v>
      </c>
      <c r="I369" s="2" t="s">
        <v>650</v>
      </c>
      <c r="J369" s="2" t="s">
        <v>650</v>
      </c>
      <c r="K369" s="2" t="s">
        <v>650</v>
      </c>
      <c r="L369" s="2" t="s">
        <v>651</v>
      </c>
      <c r="M369" s="2" t="s">
        <v>650</v>
      </c>
      <c r="N369" s="2" t="s">
        <v>650</v>
      </c>
      <c r="O369" s="2" t="s">
        <v>650</v>
      </c>
      <c r="P369" s="2" t="s">
        <v>650</v>
      </c>
      <c r="Q369" s="2" t="s">
        <v>650</v>
      </c>
      <c r="R369" s="2" t="s">
        <v>650</v>
      </c>
      <c r="S369" s="2" t="s">
        <v>650</v>
      </c>
      <c r="T369" s="2">
        <v>3.331</v>
      </c>
      <c r="U369" s="2" t="s">
        <v>650</v>
      </c>
      <c r="V369" s="2" t="s">
        <v>650</v>
      </c>
      <c r="W369" s="2" t="s">
        <v>650</v>
      </c>
      <c r="X369" s="2" t="s">
        <v>650</v>
      </c>
      <c r="Y369" s="2" t="s">
        <v>650</v>
      </c>
      <c r="Z369" s="2" t="s">
        <v>650</v>
      </c>
      <c r="AA369" s="2" t="s">
        <v>650</v>
      </c>
      <c r="AB369" s="2" t="s">
        <v>650</v>
      </c>
      <c r="AC369" s="2" t="s">
        <v>650</v>
      </c>
      <c r="AD369" s="2" t="s">
        <v>650</v>
      </c>
      <c r="AE369" s="2" t="s">
        <v>650</v>
      </c>
      <c r="AF369" s="2" t="s">
        <v>650</v>
      </c>
      <c r="AG369" s="2" t="s">
        <v>650</v>
      </c>
      <c r="AH369" s="2" t="s">
        <v>650</v>
      </c>
      <c r="AI369" s="2" t="s">
        <v>650</v>
      </c>
      <c r="AM369" s="129">
        <f t="shared" si="15"/>
        <v>3.363</v>
      </c>
      <c r="AN369" s="129">
        <f t="shared" si="16"/>
        <v>3.202</v>
      </c>
      <c r="AO369" s="130">
        <f t="shared" si="17"/>
        <v>0.95212607790663095</v>
      </c>
    </row>
    <row r="370" spans="1:41" ht="15" customHeight="1" x14ac:dyDescent="0.25">
      <c r="A370" s="2" t="s">
        <v>552</v>
      </c>
      <c r="B370" s="2" t="s">
        <v>555</v>
      </c>
      <c r="C370" s="2">
        <v>2015</v>
      </c>
      <c r="D370" s="2">
        <v>14.973000000000001</v>
      </c>
      <c r="E370" s="2">
        <v>18.381</v>
      </c>
      <c r="F370" s="2" t="s">
        <v>650</v>
      </c>
      <c r="G370" s="2">
        <v>0.33100000000000002</v>
      </c>
      <c r="H370" s="2" t="s">
        <v>650</v>
      </c>
      <c r="I370" s="2" t="s">
        <v>650</v>
      </c>
      <c r="J370" s="2" t="s">
        <v>650</v>
      </c>
      <c r="K370" s="2" t="s">
        <v>650</v>
      </c>
      <c r="L370" s="2" t="s">
        <v>651</v>
      </c>
      <c r="M370" s="2" t="s">
        <v>650</v>
      </c>
      <c r="N370" s="2" t="s">
        <v>650</v>
      </c>
      <c r="O370" s="2" t="s">
        <v>650</v>
      </c>
      <c r="P370" s="2">
        <v>15.39</v>
      </c>
      <c r="Q370" s="2" t="s">
        <v>650</v>
      </c>
      <c r="R370" s="2" t="s">
        <v>650</v>
      </c>
      <c r="S370" s="2" t="s">
        <v>8</v>
      </c>
      <c r="T370" s="2" t="s">
        <v>650</v>
      </c>
      <c r="U370" s="2" t="s">
        <v>650</v>
      </c>
      <c r="V370" s="2" t="s">
        <v>650</v>
      </c>
      <c r="W370" s="2" t="s">
        <v>650</v>
      </c>
      <c r="X370" s="2" t="s">
        <v>650</v>
      </c>
      <c r="Y370" s="2" t="s">
        <v>650</v>
      </c>
      <c r="Z370" s="2" t="s">
        <v>650</v>
      </c>
      <c r="AA370" s="2" t="s">
        <v>650</v>
      </c>
      <c r="AB370" s="2" t="s">
        <v>650</v>
      </c>
      <c r="AC370" s="2" t="s">
        <v>650</v>
      </c>
      <c r="AD370" s="2">
        <v>2.625</v>
      </c>
      <c r="AE370" s="2" t="s">
        <v>650</v>
      </c>
      <c r="AF370" s="2" t="s">
        <v>650</v>
      </c>
      <c r="AG370" s="2" t="s">
        <v>650</v>
      </c>
      <c r="AH370" s="2">
        <v>3.5000000000000003E-2</v>
      </c>
      <c r="AI370" s="2">
        <v>0.13900000000000001</v>
      </c>
      <c r="AM370" s="129">
        <f t="shared" si="15"/>
        <v>18.484999999999999</v>
      </c>
      <c r="AN370" s="129">
        <f t="shared" si="16"/>
        <v>14.973000000000001</v>
      </c>
      <c r="AO370" s="130">
        <f t="shared" si="17"/>
        <v>0.8100081146875846</v>
      </c>
    </row>
    <row r="371" spans="1:41" ht="15" customHeight="1" x14ac:dyDescent="0.25">
      <c r="A371" s="2" t="s">
        <v>552</v>
      </c>
      <c r="B371" s="2" t="s">
        <v>556</v>
      </c>
      <c r="C371" s="2">
        <v>2015</v>
      </c>
      <c r="D371" s="2">
        <v>0.88700000000000001</v>
      </c>
      <c r="E371" s="2">
        <v>1.0620000000000001</v>
      </c>
      <c r="F371" s="2" t="s">
        <v>650</v>
      </c>
      <c r="G371" s="2">
        <v>1.0620000000000001</v>
      </c>
      <c r="H371" s="2" t="s">
        <v>650</v>
      </c>
      <c r="I371" s="2" t="s">
        <v>650</v>
      </c>
      <c r="J371" s="2" t="s">
        <v>650</v>
      </c>
      <c r="K371" s="2" t="s">
        <v>650</v>
      </c>
      <c r="L371" s="2" t="s">
        <v>651</v>
      </c>
      <c r="M371" s="2" t="s">
        <v>650</v>
      </c>
      <c r="N371" s="2" t="s">
        <v>650</v>
      </c>
      <c r="O371" s="2" t="s">
        <v>650</v>
      </c>
      <c r="P371" s="2" t="s">
        <v>650</v>
      </c>
      <c r="Q371" s="2" t="s">
        <v>650</v>
      </c>
      <c r="R371" s="2" t="s">
        <v>650</v>
      </c>
      <c r="S371" s="2" t="s">
        <v>650</v>
      </c>
      <c r="T371" s="2" t="s">
        <v>650</v>
      </c>
      <c r="U371" s="2" t="s">
        <v>650</v>
      </c>
      <c r="V371" s="2" t="s">
        <v>650</v>
      </c>
      <c r="W371" s="2" t="s">
        <v>650</v>
      </c>
      <c r="X371" s="2" t="s">
        <v>650</v>
      </c>
      <c r="Y371" s="2" t="s">
        <v>650</v>
      </c>
      <c r="Z371" s="2" t="s">
        <v>650</v>
      </c>
      <c r="AA371" s="2" t="s">
        <v>650</v>
      </c>
      <c r="AB371" s="2" t="s">
        <v>650</v>
      </c>
      <c r="AC371" s="2" t="s">
        <v>650</v>
      </c>
      <c r="AD371" s="2" t="s">
        <v>650</v>
      </c>
      <c r="AE371" s="2" t="s">
        <v>650</v>
      </c>
      <c r="AF371" s="2" t="s">
        <v>650</v>
      </c>
      <c r="AG371" s="2" t="s">
        <v>650</v>
      </c>
      <c r="AH371" s="2" t="s">
        <v>650</v>
      </c>
      <c r="AI371" s="2" t="s">
        <v>650</v>
      </c>
      <c r="AM371" s="129">
        <f t="shared" si="15"/>
        <v>1.0620000000000001</v>
      </c>
      <c r="AN371" s="129">
        <f t="shared" si="16"/>
        <v>0.88700000000000001</v>
      </c>
      <c r="AO371" s="130">
        <f t="shared" si="17"/>
        <v>0.83521657250470804</v>
      </c>
    </row>
    <row r="372" spans="1:41" ht="15" customHeight="1" x14ac:dyDescent="0.25">
      <c r="A372" s="2" t="s">
        <v>552</v>
      </c>
      <c r="B372" s="2" t="s">
        <v>557</v>
      </c>
      <c r="C372" s="2">
        <v>2015</v>
      </c>
      <c r="D372" s="2">
        <v>6.6139999999999999</v>
      </c>
      <c r="E372" s="2">
        <v>8.1189999999999998</v>
      </c>
      <c r="F372" s="2" t="s">
        <v>650</v>
      </c>
      <c r="G372" s="2">
        <v>0.13600000000000001</v>
      </c>
      <c r="H372" s="2" t="s">
        <v>650</v>
      </c>
      <c r="I372" s="2" t="s">
        <v>650</v>
      </c>
      <c r="J372" s="2" t="s">
        <v>650</v>
      </c>
      <c r="K372" s="2" t="s">
        <v>650</v>
      </c>
      <c r="L372" s="2" t="s">
        <v>651</v>
      </c>
      <c r="M372" s="2" t="s">
        <v>650</v>
      </c>
      <c r="N372" s="2" t="s">
        <v>650</v>
      </c>
      <c r="O372" s="2">
        <v>4.298</v>
      </c>
      <c r="P372" s="2" t="s">
        <v>650</v>
      </c>
      <c r="Q372" s="2" t="s">
        <v>650</v>
      </c>
      <c r="R372" s="2" t="s">
        <v>650</v>
      </c>
      <c r="S372" s="2" t="s">
        <v>650</v>
      </c>
      <c r="T372" s="2" t="s">
        <v>650</v>
      </c>
      <c r="U372" s="2">
        <v>3.6850000000000001</v>
      </c>
      <c r="V372" s="2" t="s">
        <v>650</v>
      </c>
      <c r="W372" s="2" t="s">
        <v>650</v>
      </c>
      <c r="X372" s="2" t="s">
        <v>650</v>
      </c>
      <c r="Y372" s="2" t="s">
        <v>650</v>
      </c>
      <c r="Z372" s="2" t="s">
        <v>650</v>
      </c>
      <c r="AA372" s="2" t="s">
        <v>650</v>
      </c>
      <c r="AB372" s="2" t="s">
        <v>650</v>
      </c>
      <c r="AC372" s="2" t="s">
        <v>650</v>
      </c>
      <c r="AD372" s="2" t="s">
        <v>650</v>
      </c>
      <c r="AE372" s="2" t="s">
        <v>650</v>
      </c>
      <c r="AF372" s="2" t="s">
        <v>650</v>
      </c>
      <c r="AG372" s="2" t="s">
        <v>650</v>
      </c>
      <c r="AH372" s="2" t="s">
        <v>650</v>
      </c>
      <c r="AI372" s="2" t="s">
        <v>650</v>
      </c>
      <c r="AM372" s="129">
        <f t="shared" si="15"/>
        <v>8.1189999999999998</v>
      </c>
      <c r="AN372" s="129">
        <f t="shared" si="16"/>
        <v>6.6139999999999999</v>
      </c>
      <c r="AO372" s="130">
        <f t="shared" si="17"/>
        <v>0.81463234388471484</v>
      </c>
    </row>
    <row r="373" spans="1:41" ht="15" customHeight="1" x14ac:dyDescent="0.25">
      <c r="A373" s="2" t="s">
        <v>552</v>
      </c>
      <c r="B373" s="2" t="s">
        <v>558</v>
      </c>
      <c r="C373" s="2">
        <v>2015</v>
      </c>
      <c r="D373" s="2">
        <v>38.652999999999999</v>
      </c>
      <c r="E373" s="2">
        <v>33.585000000000001</v>
      </c>
      <c r="F373" s="2" t="s">
        <v>650</v>
      </c>
      <c r="G373" s="2" t="s">
        <v>650</v>
      </c>
      <c r="H373" s="2" t="s">
        <v>650</v>
      </c>
      <c r="I373" s="2" t="s">
        <v>650</v>
      </c>
      <c r="J373" s="2" t="s">
        <v>650</v>
      </c>
      <c r="K373" s="2" t="s">
        <v>650</v>
      </c>
      <c r="L373" s="2" t="s">
        <v>651</v>
      </c>
      <c r="M373" s="2" t="s">
        <v>650</v>
      </c>
      <c r="N373" s="2" t="s">
        <v>650</v>
      </c>
      <c r="O373" s="2">
        <v>17.587</v>
      </c>
      <c r="P373" s="2">
        <v>9.0289999999999999</v>
      </c>
      <c r="Q373" s="2" t="s">
        <v>650</v>
      </c>
      <c r="R373" s="2">
        <v>6.9690000000000003</v>
      </c>
      <c r="S373" s="2" t="s">
        <v>8</v>
      </c>
      <c r="T373" s="2" t="s">
        <v>650</v>
      </c>
      <c r="U373" s="2" t="s">
        <v>650</v>
      </c>
      <c r="V373" s="2" t="s">
        <v>650</v>
      </c>
      <c r="W373" s="2" t="s">
        <v>650</v>
      </c>
      <c r="X373" s="2" t="s">
        <v>650</v>
      </c>
      <c r="Y373" s="2" t="s">
        <v>650</v>
      </c>
      <c r="Z373" s="2" t="s">
        <v>650</v>
      </c>
      <c r="AA373" s="2" t="s">
        <v>650</v>
      </c>
      <c r="AB373" s="2" t="s">
        <v>650</v>
      </c>
      <c r="AC373" s="2" t="s">
        <v>650</v>
      </c>
      <c r="AD373" s="2" t="s">
        <v>650</v>
      </c>
      <c r="AE373" s="2" t="s">
        <v>650</v>
      </c>
      <c r="AF373" s="2" t="s">
        <v>650</v>
      </c>
      <c r="AG373" s="2" t="s">
        <v>650</v>
      </c>
      <c r="AH373" s="2" t="s">
        <v>650</v>
      </c>
      <c r="AI373" s="2" t="s">
        <v>650</v>
      </c>
      <c r="AM373" s="129">
        <f t="shared" si="15"/>
        <v>33.585000000000001</v>
      </c>
      <c r="AN373" s="129">
        <f t="shared" si="16"/>
        <v>38.652999999999999</v>
      </c>
      <c r="AO373" s="130">
        <f t="shared" si="17"/>
        <v>1.1509006997171356</v>
      </c>
    </row>
    <row r="374" spans="1:41" ht="15" customHeight="1" x14ac:dyDescent="0.25">
      <c r="A374" s="2" t="s">
        <v>552</v>
      </c>
      <c r="B374" s="2" t="s">
        <v>559</v>
      </c>
      <c r="C374" s="2">
        <v>2015</v>
      </c>
      <c r="D374" s="2">
        <v>41.006999999999998</v>
      </c>
      <c r="E374" s="2">
        <v>42.579000000000001</v>
      </c>
      <c r="F374" s="2" t="s">
        <v>650</v>
      </c>
      <c r="G374" s="2">
        <v>0.92500000000000004</v>
      </c>
      <c r="H374" s="2" t="s">
        <v>650</v>
      </c>
      <c r="I374" s="2" t="s">
        <v>650</v>
      </c>
      <c r="J374" s="2" t="s">
        <v>650</v>
      </c>
      <c r="K374" s="2" t="s">
        <v>650</v>
      </c>
      <c r="L374" s="2" t="s">
        <v>651</v>
      </c>
      <c r="M374" s="2" t="s">
        <v>650</v>
      </c>
      <c r="N374" s="2" t="s">
        <v>650</v>
      </c>
      <c r="O374" s="2" t="s">
        <v>650</v>
      </c>
      <c r="P374" s="2" t="s">
        <v>650</v>
      </c>
      <c r="Q374" s="2" t="s">
        <v>650</v>
      </c>
      <c r="R374" s="2" t="s">
        <v>650</v>
      </c>
      <c r="S374" s="2" t="s">
        <v>650</v>
      </c>
      <c r="T374" s="2" t="s">
        <v>650</v>
      </c>
      <c r="U374" s="2" t="s">
        <v>650</v>
      </c>
      <c r="V374" s="2" t="s">
        <v>650</v>
      </c>
      <c r="W374" s="2" t="s">
        <v>650</v>
      </c>
      <c r="X374" s="2">
        <v>7.968</v>
      </c>
      <c r="Y374" s="2" t="s">
        <v>650</v>
      </c>
      <c r="Z374" s="2" t="s">
        <v>650</v>
      </c>
      <c r="AA374" s="2" t="s">
        <v>650</v>
      </c>
      <c r="AB374" s="2" t="s">
        <v>650</v>
      </c>
      <c r="AC374" s="2">
        <v>0.89500000000000002</v>
      </c>
      <c r="AD374" s="2">
        <v>32.790999999999997</v>
      </c>
      <c r="AE374" s="2" t="s">
        <v>650</v>
      </c>
      <c r="AF374" s="2" t="s">
        <v>650</v>
      </c>
      <c r="AG374" s="2" t="s">
        <v>650</v>
      </c>
      <c r="AH374" s="2" t="s">
        <v>650</v>
      </c>
      <c r="AI374" s="2" t="s">
        <v>650</v>
      </c>
      <c r="AM374" s="129">
        <f t="shared" si="15"/>
        <v>42.578999999999994</v>
      </c>
      <c r="AN374" s="129">
        <f t="shared" si="16"/>
        <v>41.006999999999998</v>
      </c>
      <c r="AO374" s="130">
        <f t="shared" si="17"/>
        <v>0.96308039174240834</v>
      </c>
    </row>
    <row r="375" spans="1:41" ht="15" customHeight="1" x14ac:dyDescent="0.25">
      <c r="A375" s="2" t="s">
        <v>552</v>
      </c>
      <c r="B375" s="2" t="s">
        <v>560</v>
      </c>
      <c r="C375" s="2">
        <v>2015</v>
      </c>
      <c r="D375" s="2">
        <v>35.231999999999999</v>
      </c>
      <c r="E375" s="2">
        <v>42.414000000000001</v>
      </c>
      <c r="F375" s="2" t="s">
        <v>650</v>
      </c>
      <c r="G375" s="2">
        <v>0.45300000000000001</v>
      </c>
      <c r="H375" s="2" t="s">
        <v>650</v>
      </c>
      <c r="I375" s="2" t="s">
        <v>650</v>
      </c>
      <c r="J375" s="2" t="s">
        <v>650</v>
      </c>
      <c r="K375" s="2" t="s">
        <v>650</v>
      </c>
      <c r="L375" s="2" t="s">
        <v>651</v>
      </c>
      <c r="M375" s="2">
        <v>7.0309999999999997</v>
      </c>
      <c r="N375" s="2">
        <v>10.403</v>
      </c>
      <c r="O375" s="2">
        <v>9.2319999999999993</v>
      </c>
      <c r="P375" s="2">
        <v>7.4009999999999998</v>
      </c>
      <c r="Q375" s="2" t="s">
        <v>650</v>
      </c>
      <c r="R375" s="2" t="s">
        <v>650</v>
      </c>
      <c r="S375" s="2" t="s">
        <v>650</v>
      </c>
      <c r="T375" s="2" t="s">
        <v>650</v>
      </c>
      <c r="U375" s="2" t="s">
        <v>650</v>
      </c>
      <c r="V375" s="2" t="s">
        <v>650</v>
      </c>
      <c r="W375" s="2" t="s">
        <v>650</v>
      </c>
      <c r="X375" s="2" t="s">
        <v>650</v>
      </c>
      <c r="Y375" s="2" t="s">
        <v>650</v>
      </c>
      <c r="Z375" s="2" t="s">
        <v>650</v>
      </c>
      <c r="AA375" s="2" t="s">
        <v>650</v>
      </c>
      <c r="AB375" s="2" t="s">
        <v>650</v>
      </c>
      <c r="AC375" s="2" t="s">
        <v>650</v>
      </c>
      <c r="AD375" s="2">
        <v>7.8940000000000001</v>
      </c>
      <c r="AE375" s="2" t="s">
        <v>650</v>
      </c>
      <c r="AF375" s="2" t="s">
        <v>650</v>
      </c>
      <c r="AG375" s="2" t="s">
        <v>650</v>
      </c>
      <c r="AH375" s="2" t="s">
        <v>650</v>
      </c>
      <c r="AI375" s="2" t="s">
        <v>650</v>
      </c>
      <c r="AM375" s="129">
        <f t="shared" si="15"/>
        <v>42.413999999999994</v>
      </c>
      <c r="AN375" s="129">
        <f t="shared" si="16"/>
        <v>35.231999999999999</v>
      </c>
      <c r="AO375" s="130">
        <f t="shared" si="17"/>
        <v>0.83066911868722604</v>
      </c>
    </row>
    <row r="376" spans="1:41" ht="15" customHeight="1" x14ac:dyDescent="0.25">
      <c r="A376" s="2" t="s">
        <v>552</v>
      </c>
      <c r="B376" s="2" t="s">
        <v>561</v>
      </c>
      <c r="C376" s="2">
        <v>2015</v>
      </c>
      <c r="D376" s="2">
        <v>1.17</v>
      </c>
      <c r="E376" s="2">
        <v>1.462</v>
      </c>
      <c r="F376" s="2" t="s">
        <v>650</v>
      </c>
      <c r="G376" s="2">
        <v>1.462</v>
      </c>
      <c r="H376" s="2" t="s">
        <v>650</v>
      </c>
      <c r="I376" s="2" t="s">
        <v>650</v>
      </c>
      <c r="J376" s="2" t="s">
        <v>650</v>
      </c>
      <c r="K376" s="2" t="s">
        <v>650</v>
      </c>
      <c r="L376" s="2" t="s">
        <v>651</v>
      </c>
      <c r="M376" s="2" t="s">
        <v>650</v>
      </c>
      <c r="N376" s="2" t="s">
        <v>650</v>
      </c>
      <c r="O376" s="2" t="s">
        <v>650</v>
      </c>
      <c r="P376" s="2" t="s">
        <v>650</v>
      </c>
      <c r="Q376" s="2" t="s">
        <v>650</v>
      </c>
      <c r="R376" s="2" t="s">
        <v>650</v>
      </c>
      <c r="S376" s="2" t="s">
        <v>650</v>
      </c>
      <c r="T376" s="2" t="s">
        <v>650</v>
      </c>
      <c r="U376" s="2" t="s">
        <v>650</v>
      </c>
      <c r="V376" s="2" t="s">
        <v>650</v>
      </c>
      <c r="W376" s="2" t="s">
        <v>650</v>
      </c>
      <c r="X376" s="2" t="s">
        <v>650</v>
      </c>
      <c r="Y376" s="2" t="s">
        <v>650</v>
      </c>
      <c r="Z376" s="2" t="s">
        <v>650</v>
      </c>
      <c r="AA376" s="2" t="s">
        <v>650</v>
      </c>
      <c r="AB376" s="2" t="s">
        <v>650</v>
      </c>
      <c r="AC376" s="2" t="s">
        <v>650</v>
      </c>
      <c r="AD376" s="2" t="s">
        <v>650</v>
      </c>
      <c r="AE376" s="2" t="s">
        <v>650</v>
      </c>
      <c r="AF376" s="2" t="s">
        <v>650</v>
      </c>
      <c r="AG376" s="2" t="s">
        <v>650</v>
      </c>
      <c r="AH376" s="2" t="s">
        <v>650</v>
      </c>
      <c r="AI376" s="2" t="s">
        <v>650</v>
      </c>
      <c r="AM376" s="129">
        <f t="shared" si="15"/>
        <v>1.462</v>
      </c>
      <c r="AN376" s="129">
        <f t="shared" si="16"/>
        <v>1.17</v>
      </c>
      <c r="AO376" s="130">
        <f t="shared" si="17"/>
        <v>0.80027359781121743</v>
      </c>
    </row>
    <row r="377" spans="1:41" ht="15" customHeight="1" x14ac:dyDescent="0.25">
      <c r="A377" s="2" t="s">
        <v>552</v>
      </c>
      <c r="B377" s="2" t="s">
        <v>562</v>
      </c>
      <c r="C377" s="2">
        <v>2015</v>
      </c>
      <c r="D377" s="2">
        <v>12.262</v>
      </c>
      <c r="E377" s="2">
        <v>15.162000000000001</v>
      </c>
      <c r="F377" s="2" t="s">
        <v>650</v>
      </c>
      <c r="G377" s="2">
        <v>0.313</v>
      </c>
      <c r="H377" s="2" t="s">
        <v>650</v>
      </c>
      <c r="I377" s="2" t="s">
        <v>650</v>
      </c>
      <c r="J377" s="2" t="s">
        <v>650</v>
      </c>
      <c r="K377" s="2" t="s">
        <v>650</v>
      </c>
      <c r="L377" s="2" t="s">
        <v>651</v>
      </c>
      <c r="M377" s="2" t="s">
        <v>650</v>
      </c>
      <c r="N377" s="2" t="s">
        <v>650</v>
      </c>
      <c r="O377" s="2">
        <v>14.709</v>
      </c>
      <c r="P377" s="2" t="s">
        <v>650</v>
      </c>
      <c r="Q377" s="2" t="s">
        <v>650</v>
      </c>
      <c r="R377" s="2" t="s">
        <v>650</v>
      </c>
      <c r="S377" s="2" t="s">
        <v>650</v>
      </c>
      <c r="T377" s="2" t="s">
        <v>650</v>
      </c>
      <c r="U377" s="2">
        <v>0.14000000000000001</v>
      </c>
      <c r="V377" s="2" t="s">
        <v>650</v>
      </c>
      <c r="W377" s="2" t="s">
        <v>650</v>
      </c>
      <c r="X377" s="2" t="s">
        <v>650</v>
      </c>
      <c r="Y377" s="2" t="s">
        <v>650</v>
      </c>
      <c r="Z377" s="2" t="s">
        <v>650</v>
      </c>
      <c r="AA377" s="2" t="s">
        <v>650</v>
      </c>
      <c r="AB377" s="2" t="s">
        <v>650</v>
      </c>
      <c r="AC377" s="2" t="s">
        <v>650</v>
      </c>
      <c r="AD377" s="2" t="s">
        <v>650</v>
      </c>
      <c r="AE377" s="2" t="s">
        <v>650</v>
      </c>
      <c r="AF377" s="2" t="s">
        <v>650</v>
      </c>
      <c r="AG377" s="2" t="s">
        <v>650</v>
      </c>
      <c r="AH377" s="2" t="s">
        <v>650</v>
      </c>
      <c r="AI377" s="2" t="s">
        <v>650</v>
      </c>
      <c r="AM377" s="129">
        <f t="shared" si="15"/>
        <v>15.162000000000001</v>
      </c>
      <c r="AN377" s="129">
        <f t="shared" si="16"/>
        <v>12.262</v>
      </c>
      <c r="AO377" s="130">
        <f t="shared" si="17"/>
        <v>0.80873235720881154</v>
      </c>
    </row>
    <row r="378" spans="1:41" ht="15" customHeight="1" x14ac:dyDescent="0.25">
      <c r="A378" s="2" t="s">
        <v>552</v>
      </c>
      <c r="B378" s="2" t="s">
        <v>563</v>
      </c>
      <c r="C378" s="2">
        <v>2015</v>
      </c>
      <c r="D378" s="2">
        <v>105.715</v>
      </c>
      <c r="E378" s="2">
        <v>121.244</v>
      </c>
      <c r="F378" s="2" t="s">
        <v>650</v>
      </c>
      <c r="G378" s="2">
        <v>0.26</v>
      </c>
      <c r="H378" s="2" t="s">
        <v>650</v>
      </c>
      <c r="I378" s="2" t="s">
        <v>650</v>
      </c>
      <c r="J378" s="2" t="s">
        <v>650</v>
      </c>
      <c r="K378" s="2" t="s">
        <v>650</v>
      </c>
      <c r="L378" s="2" t="s">
        <v>651</v>
      </c>
      <c r="M378" s="2">
        <v>44.072000000000003</v>
      </c>
      <c r="N378" s="2">
        <v>38.863</v>
      </c>
      <c r="O378" s="2">
        <v>10.88</v>
      </c>
      <c r="P378" s="2">
        <v>0.93100000000000005</v>
      </c>
      <c r="Q378" s="2" t="s">
        <v>650</v>
      </c>
      <c r="R378" s="2">
        <v>1.2</v>
      </c>
      <c r="S378" s="2" t="s">
        <v>650</v>
      </c>
      <c r="T378" s="2" t="s">
        <v>650</v>
      </c>
      <c r="U378" s="2" t="s">
        <v>650</v>
      </c>
      <c r="V378" s="2" t="s">
        <v>650</v>
      </c>
      <c r="W378" s="2" t="s">
        <v>650</v>
      </c>
      <c r="X378" s="2" t="s">
        <v>650</v>
      </c>
      <c r="Y378" s="2" t="s">
        <v>650</v>
      </c>
      <c r="Z378" s="2" t="s">
        <v>650</v>
      </c>
      <c r="AA378" s="2" t="s">
        <v>650</v>
      </c>
      <c r="AB378" s="2" t="s">
        <v>650</v>
      </c>
      <c r="AC378" s="2" t="s">
        <v>650</v>
      </c>
      <c r="AD378" s="2">
        <v>25.038</v>
      </c>
      <c r="AE378" s="2" t="s">
        <v>650</v>
      </c>
      <c r="AF378" s="2" t="s">
        <v>650</v>
      </c>
      <c r="AG378" s="2" t="s">
        <v>650</v>
      </c>
      <c r="AH378" s="2" t="s">
        <v>650</v>
      </c>
      <c r="AI378" s="2" t="s">
        <v>650</v>
      </c>
      <c r="AM378" s="129">
        <f t="shared" si="15"/>
        <v>121.24399999999999</v>
      </c>
      <c r="AN378" s="129">
        <f t="shared" si="16"/>
        <v>105.715</v>
      </c>
      <c r="AO378" s="130">
        <f t="shared" si="17"/>
        <v>0.87191943518854553</v>
      </c>
    </row>
    <row r="379" spans="1:41" ht="15" customHeight="1" x14ac:dyDescent="0.25">
      <c r="A379" s="2" t="s">
        <v>552</v>
      </c>
      <c r="B379" s="2" t="s">
        <v>564</v>
      </c>
      <c r="C379" s="2">
        <v>2015</v>
      </c>
      <c r="D379" s="2" t="s">
        <v>650</v>
      </c>
      <c r="E379" s="2">
        <v>23.102</v>
      </c>
      <c r="F379" s="2" t="s">
        <v>650</v>
      </c>
      <c r="G379" s="2">
        <v>1.2E-2</v>
      </c>
      <c r="H379" s="2" t="s">
        <v>650</v>
      </c>
      <c r="I379" s="2">
        <v>3.3000000000000002E-2</v>
      </c>
      <c r="J379" s="2" t="s">
        <v>650</v>
      </c>
      <c r="K379" s="2" t="s">
        <v>650</v>
      </c>
      <c r="L379" s="2" t="s">
        <v>650</v>
      </c>
      <c r="M379" s="2">
        <v>0.11</v>
      </c>
      <c r="N379" s="2" t="s">
        <v>650</v>
      </c>
      <c r="O379" s="2" t="s">
        <v>650</v>
      </c>
      <c r="P379" s="2" t="s">
        <v>650</v>
      </c>
      <c r="Q379" s="2" t="s">
        <v>650</v>
      </c>
      <c r="R379" s="2">
        <v>8.6999999999999994E-2</v>
      </c>
      <c r="S379" s="2" t="s">
        <v>8</v>
      </c>
      <c r="T379" s="2" t="s">
        <v>650</v>
      </c>
      <c r="U379" s="2" t="s">
        <v>650</v>
      </c>
      <c r="V379" s="2" t="s">
        <v>650</v>
      </c>
      <c r="W379" s="2">
        <v>1.0069999999999999</v>
      </c>
      <c r="X379" s="2" t="s">
        <v>650</v>
      </c>
      <c r="Y379" s="2" t="s">
        <v>650</v>
      </c>
      <c r="Z379" s="2" t="s">
        <v>650</v>
      </c>
      <c r="AA379" s="2" t="s">
        <v>650</v>
      </c>
      <c r="AB379" s="2">
        <v>0</v>
      </c>
      <c r="AC379" s="2" t="s">
        <v>650</v>
      </c>
      <c r="AD379" s="2">
        <v>21.853000000000002</v>
      </c>
      <c r="AE379" s="2" t="s">
        <v>650</v>
      </c>
      <c r="AF379" s="2" t="s">
        <v>650</v>
      </c>
      <c r="AG379" s="2" t="s">
        <v>650</v>
      </c>
      <c r="AH379" s="2" t="s">
        <v>650</v>
      </c>
      <c r="AI379" s="2" t="s">
        <v>650</v>
      </c>
      <c r="AM379" s="129">
        <f t="shared" si="15"/>
        <v>23.102</v>
      </c>
      <c r="AN379" s="129">
        <f t="shared" si="16"/>
        <v>0</v>
      </c>
      <c r="AO379" s="130">
        <f t="shared" si="17"/>
        <v>0</v>
      </c>
    </row>
    <row r="380" spans="1:41" ht="15" customHeight="1" x14ac:dyDescent="0.25">
      <c r="A380" s="2" t="s">
        <v>552</v>
      </c>
      <c r="B380" s="2" t="s">
        <v>565</v>
      </c>
      <c r="C380" s="2">
        <v>2015</v>
      </c>
      <c r="D380" s="2">
        <v>1.867</v>
      </c>
      <c r="E380" s="2">
        <v>2.1280000000000001</v>
      </c>
      <c r="F380" s="2" t="s">
        <v>650</v>
      </c>
      <c r="G380" s="2">
        <v>5.3999999999999999E-2</v>
      </c>
      <c r="H380" s="2" t="s">
        <v>650</v>
      </c>
      <c r="I380" s="2" t="s">
        <v>650</v>
      </c>
      <c r="J380" s="2" t="s">
        <v>650</v>
      </c>
      <c r="K380" s="2" t="s">
        <v>650</v>
      </c>
      <c r="L380" s="2" t="s">
        <v>651</v>
      </c>
      <c r="M380" s="2" t="s">
        <v>650</v>
      </c>
      <c r="N380" s="2" t="s">
        <v>650</v>
      </c>
      <c r="O380" s="2" t="s">
        <v>650</v>
      </c>
      <c r="P380" s="2" t="s">
        <v>650</v>
      </c>
      <c r="Q380" s="2" t="s">
        <v>650</v>
      </c>
      <c r="R380" s="2" t="s">
        <v>650</v>
      </c>
      <c r="S380" s="2" t="s">
        <v>650</v>
      </c>
      <c r="T380" s="2">
        <v>2.0739999999999998</v>
      </c>
      <c r="U380" s="2" t="s">
        <v>650</v>
      </c>
      <c r="V380" s="2" t="s">
        <v>650</v>
      </c>
      <c r="W380" s="2" t="s">
        <v>650</v>
      </c>
      <c r="X380" s="2" t="s">
        <v>650</v>
      </c>
      <c r="Y380" s="2" t="s">
        <v>650</v>
      </c>
      <c r="Z380" s="2" t="s">
        <v>650</v>
      </c>
      <c r="AA380" s="2" t="s">
        <v>650</v>
      </c>
      <c r="AB380" s="2" t="s">
        <v>650</v>
      </c>
      <c r="AC380" s="2" t="s">
        <v>650</v>
      </c>
      <c r="AD380" s="2" t="s">
        <v>650</v>
      </c>
      <c r="AE380" s="2" t="s">
        <v>650</v>
      </c>
      <c r="AF380" s="2" t="s">
        <v>650</v>
      </c>
      <c r="AG380" s="2" t="s">
        <v>650</v>
      </c>
      <c r="AH380" s="2" t="s">
        <v>650</v>
      </c>
      <c r="AI380" s="2" t="s">
        <v>650</v>
      </c>
      <c r="AM380" s="129">
        <f t="shared" si="15"/>
        <v>2.1279999999999997</v>
      </c>
      <c r="AN380" s="129">
        <f t="shared" si="16"/>
        <v>1.867</v>
      </c>
      <c r="AO380" s="130">
        <f t="shared" si="17"/>
        <v>0.87734962406015049</v>
      </c>
    </row>
    <row r="381" spans="1:41" ht="15" customHeight="1" x14ac:dyDescent="0.25">
      <c r="A381" s="2" t="s">
        <v>552</v>
      </c>
      <c r="B381" s="2" t="s">
        <v>566</v>
      </c>
      <c r="C381" s="2">
        <v>2015</v>
      </c>
      <c r="D381" s="2">
        <v>2.0760000000000001</v>
      </c>
      <c r="E381" s="2">
        <v>2.36</v>
      </c>
      <c r="F381" s="2" t="s">
        <v>650</v>
      </c>
      <c r="G381" s="2">
        <v>1.0999999999999999E-2</v>
      </c>
      <c r="H381" s="2" t="s">
        <v>650</v>
      </c>
      <c r="I381" s="2" t="s">
        <v>650</v>
      </c>
      <c r="J381" s="2" t="s">
        <v>650</v>
      </c>
      <c r="K381" s="2" t="s">
        <v>650</v>
      </c>
      <c r="L381" s="2" t="s">
        <v>651</v>
      </c>
      <c r="M381" s="2" t="s">
        <v>650</v>
      </c>
      <c r="N381" s="2" t="s">
        <v>650</v>
      </c>
      <c r="O381" s="2" t="s">
        <v>650</v>
      </c>
      <c r="P381" s="2" t="s">
        <v>650</v>
      </c>
      <c r="Q381" s="2" t="s">
        <v>650</v>
      </c>
      <c r="R381" s="2" t="s">
        <v>650</v>
      </c>
      <c r="S381" s="2" t="s">
        <v>650</v>
      </c>
      <c r="T381" s="2" t="s">
        <v>650</v>
      </c>
      <c r="U381" s="2">
        <v>2.3490000000000002</v>
      </c>
      <c r="V381" s="2" t="s">
        <v>650</v>
      </c>
      <c r="W381" s="2" t="s">
        <v>650</v>
      </c>
      <c r="X381" s="2" t="s">
        <v>650</v>
      </c>
      <c r="Y381" s="2" t="s">
        <v>650</v>
      </c>
      <c r="Z381" s="2" t="s">
        <v>650</v>
      </c>
      <c r="AA381" s="2" t="s">
        <v>650</v>
      </c>
      <c r="AB381" s="2" t="s">
        <v>650</v>
      </c>
      <c r="AC381" s="2" t="s">
        <v>650</v>
      </c>
      <c r="AD381" s="2" t="s">
        <v>650</v>
      </c>
      <c r="AE381" s="2" t="s">
        <v>650</v>
      </c>
      <c r="AF381" s="2" t="s">
        <v>650</v>
      </c>
      <c r="AG381" s="2" t="s">
        <v>650</v>
      </c>
      <c r="AH381" s="2" t="s">
        <v>650</v>
      </c>
      <c r="AI381" s="2" t="s">
        <v>650</v>
      </c>
      <c r="AM381" s="129">
        <f t="shared" si="15"/>
        <v>2.3600000000000003</v>
      </c>
      <c r="AN381" s="129">
        <f t="shared" si="16"/>
        <v>2.0760000000000001</v>
      </c>
      <c r="AO381" s="130">
        <f t="shared" si="17"/>
        <v>0.87966101694915244</v>
      </c>
    </row>
    <row r="382" spans="1:41" ht="15" customHeight="1" x14ac:dyDescent="0.25">
      <c r="A382" s="2" t="s">
        <v>552</v>
      </c>
      <c r="B382" s="2" t="s">
        <v>567</v>
      </c>
      <c r="C382" s="2">
        <v>2015</v>
      </c>
      <c r="D382" s="2">
        <v>27.622</v>
      </c>
      <c r="E382" s="2">
        <v>29.356000000000002</v>
      </c>
      <c r="F382" s="2" t="s">
        <v>650</v>
      </c>
      <c r="G382" s="2">
        <v>0.57299999999999995</v>
      </c>
      <c r="H382" s="2">
        <v>0.51600000000000001</v>
      </c>
      <c r="I382" s="2" t="s">
        <v>650</v>
      </c>
      <c r="J382" s="2" t="s">
        <v>650</v>
      </c>
      <c r="K382" s="2" t="s">
        <v>650</v>
      </c>
      <c r="L382" s="2" t="s">
        <v>651</v>
      </c>
      <c r="M382" s="2" t="s">
        <v>650</v>
      </c>
      <c r="N382" s="2" t="s">
        <v>650</v>
      </c>
      <c r="O382" s="2" t="s">
        <v>650</v>
      </c>
      <c r="P382" s="2" t="s">
        <v>650</v>
      </c>
      <c r="Q382" s="2" t="s">
        <v>650</v>
      </c>
      <c r="R382" s="2" t="s">
        <v>650</v>
      </c>
      <c r="S382" s="2" t="s">
        <v>650</v>
      </c>
      <c r="T382" s="2">
        <v>28.266999999999999</v>
      </c>
      <c r="U382" s="2" t="s">
        <v>650</v>
      </c>
      <c r="V382" s="2" t="s">
        <v>650</v>
      </c>
      <c r="W382" s="2" t="s">
        <v>650</v>
      </c>
      <c r="X382" s="2" t="s">
        <v>650</v>
      </c>
      <c r="Y382" s="2" t="s">
        <v>650</v>
      </c>
      <c r="Z382" s="2" t="s">
        <v>650</v>
      </c>
      <c r="AA382" s="2" t="s">
        <v>650</v>
      </c>
      <c r="AB382" s="2" t="s">
        <v>650</v>
      </c>
      <c r="AC382" s="2" t="s">
        <v>650</v>
      </c>
      <c r="AD382" s="2" t="s">
        <v>650</v>
      </c>
      <c r="AE382" s="2" t="s">
        <v>650</v>
      </c>
      <c r="AF382" s="2" t="s">
        <v>650</v>
      </c>
      <c r="AG382" s="2" t="s">
        <v>650</v>
      </c>
      <c r="AH382" s="2" t="s">
        <v>650</v>
      </c>
      <c r="AI382" s="2" t="s">
        <v>650</v>
      </c>
      <c r="AM382" s="129">
        <f t="shared" si="15"/>
        <v>29.355999999999998</v>
      </c>
      <c r="AN382" s="129">
        <f t="shared" si="16"/>
        <v>27.622</v>
      </c>
      <c r="AO382" s="130">
        <f t="shared" si="17"/>
        <v>0.94093200708543401</v>
      </c>
    </row>
    <row r="383" spans="1:41" ht="15" customHeight="1" x14ac:dyDescent="0.25">
      <c r="A383" s="2" t="s">
        <v>552</v>
      </c>
      <c r="B383" s="2" t="s">
        <v>568</v>
      </c>
      <c r="C383" s="2">
        <v>2015</v>
      </c>
      <c r="D383" s="2">
        <v>7.8170000000000002</v>
      </c>
      <c r="E383" s="2">
        <v>8.41</v>
      </c>
      <c r="F383" s="2" t="s">
        <v>650</v>
      </c>
      <c r="G383" s="2">
        <v>0.20499999999999999</v>
      </c>
      <c r="H383" s="2" t="s">
        <v>650</v>
      </c>
      <c r="I383" s="2" t="s">
        <v>650</v>
      </c>
      <c r="J383" s="2" t="s">
        <v>650</v>
      </c>
      <c r="K383" s="2" t="s">
        <v>650</v>
      </c>
      <c r="L383" s="2" t="s">
        <v>651</v>
      </c>
      <c r="M383" s="2" t="s">
        <v>650</v>
      </c>
      <c r="N383" s="2" t="s">
        <v>650</v>
      </c>
      <c r="O383" s="2" t="s">
        <v>650</v>
      </c>
      <c r="P383" s="2">
        <v>1.7989999999999999</v>
      </c>
      <c r="Q383" s="2" t="s">
        <v>650</v>
      </c>
      <c r="R383" s="2">
        <v>6.4059999999999997</v>
      </c>
      <c r="S383" s="2" t="s">
        <v>8</v>
      </c>
      <c r="T383" s="2" t="s">
        <v>650</v>
      </c>
      <c r="U383" s="2" t="s">
        <v>650</v>
      </c>
      <c r="V383" s="2" t="s">
        <v>650</v>
      </c>
      <c r="W383" s="2" t="s">
        <v>650</v>
      </c>
      <c r="X383" s="2" t="s">
        <v>650</v>
      </c>
      <c r="Y383" s="2" t="s">
        <v>650</v>
      </c>
      <c r="Z383" s="2" t="s">
        <v>650</v>
      </c>
      <c r="AA383" s="2" t="s">
        <v>650</v>
      </c>
      <c r="AB383" s="2" t="s">
        <v>650</v>
      </c>
      <c r="AC383" s="2" t="s">
        <v>650</v>
      </c>
      <c r="AD383" s="2" t="s">
        <v>650</v>
      </c>
      <c r="AE383" s="2" t="s">
        <v>650</v>
      </c>
      <c r="AF383" s="2" t="s">
        <v>650</v>
      </c>
      <c r="AG383" s="2" t="s">
        <v>650</v>
      </c>
      <c r="AH383" s="2" t="s">
        <v>650</v>
      </c>
      <c r="AI383" s="2" t="s">
        <v>650</v>
      </c>
      <c r="AM383" s="129">
        <f t="shared" si="15"/>
        <v>8.41</v>
      </c>
      <c r="AN383" s="129">
        <f t="shared" si="16"/>
        <v>7.8170000000000002</v>
      </c>
      <c r="AO383" s="130">
        <f t="shared" si="17"/>
        <v>0.92948870392390015</v>
      </c>
    </row>
    <row r="384" spans="1:41" ht="15" customHeight="1" x14ac:dyDescent="0.25">
      <c r="A384" s="2" t="s">
        <v>552</v>
      </c>
      <c r="B384" s="2" t="s">
        <v>569</v>
      </c>
      <c r="C384" s="2">
        <v>2015</v>
      </c>
      <c r="D384" s="2">
        <v>92.070999999999998</v>
      </c>
      <c r="E384" s="2">
        <v>102.267</v>
      </c>
      <c r="F384" s="2" t="s">
        <v>650</v>
      </c>
      <c r="G384" s="2">
        <v>1.548</v>
      </c>
      <c r="H384" s="2" t="s">
        <v>650</v>
      </c>
      <c r="I384" s="2" t="s">
        <v>650</v>
      </c>
      <c r="J384" s="2" t="s">
        <v>650</v>
      </c>
      <c r="K384" s="2" t="s">
        <v>650</v>
      </c>
      <c r="L384" s="2" t="s">
        <v>651</v>
      </c>
      <c r="M384" s="2" t="s">
        <v>650</v>
      </c>
      <c r="N384" s="2" t="s">
        <v>650</v>
      </c>
      <c r="O384" s="2" t="s">
        <v>650</v>
      </c>
      <c r="P384" s="2" t="s">
        <v>650</v>
      </c>
      <c r="Q384" s="2" t="s">
        <v>650</v>
      </c>
      <c r="R384" s="2">
        <v>83.49</v>
      </c>
      <c r="S384" s="2" t="s">
        <v>650</v>
      </c>
      <c r="T384" s="2" t="s">
        <v>650</v>
      </c>
      <c r="U384" s="2" t="s">
        <v>650</v>
      </c>
      <c r="V384" s="2" t="s">
        <v>650</v>
      </c>
      <c r="W384" s="2" t="s">
        <v>650</v>
      </c>
      <c r="X384" s="2" t="s">
        <v>650</v>
      </c>
      <c r="Y384" s="2" t="s">
        <v>650</v>
      </c>
      <c r="Z384" s="2" t="s">
        <v>650</v>
      </c>
      <c r="AA384" s="2" t="s">
        <v>650</v>
      </c>
      <c r="AB384" s="2" t="s">
        <v>650</v>
      </c>
      <c r="AC384" s="2" t="s">
        <v>650</v>
      </c>
      <c r="AD384" s="2">
        <v>17.228999999999999</v>
      </c>
      <c r="AE384" s="2" t="s">
        <v>650</v>
      </c>
      <c r="AF384" s="2" t="s">
        <v>650</v>
      </c>
      <c r="AG384" s="2" t="s">
        <v>650</v>
      </c>
      <c r="AH384" s="2" t="s">
        <v>650</v>
      </c>
      <c r="AI384" s="2" t="s">
        <v>650</v>
      </c>
      <c r="AM384" s="129">
        <f t="shared" si="15"/>
        <v>102.267</v>
      </c>
      <c r="AN384" s="129">
        <f t="shared" si="16"/>
        <v>92.070999999999998</v>
      </c>
      <c r="AO384" s="130">
        <f t="shared" si="17"/>
        <v>0.90030019458867472</v>
      </c>
    </row>
    <row r="385" spans="1:41" ht="15" customHeight="1" x14ac:dyDescent="0.25">
      <c r="A385" s="2" t="s">
        <v>552</v>
      </c>
      <c r="B385" s="2" t="s">
        <v>570</v>
      </c>
      <c r="C385" s="2">
        <v>2015</v>
      </c>
      <c r="D385" s="2" t="s">
        <v>650</v>
      </c>
      <c r="E385" s="2" t="s">
        <v>650</v>
      </c>
      <c r="F385" s="2" t="s">
        <v>650</v>
      </c>
      <c r="G385" s="2" t="s">
        <v>650</v>
      </c>
      <c r="H385" s="2" t="s">
        <v>650</v>
      </c>
      <c r="I385" s="2" t="s">
        <v>650</v>
      </c>
      <c r="J385" s="2" t="s">
        <v>650</v>
      </c>
      <c r="K385" s="2" t="s">
        <v>650</v>
      </c>
      <c r="L385" s="2" t="s">
        <v>651</v>
      </c>
      <c r="M385" s="2" t="s">
        <v>650</v>
      </c>
      <c r="N385" s="2" t="s">
        <v>650</v>
      </c>
      <c r="O385" s="2" t="s">
        <v>650</v>
      </c>
      <c r="P385" s="2" t="s">
        <v>650</v>
      </c>
      <c r="Q385" s="2" t="s">
        <v>650</v>
      </c>
      <c r="R385" s="2" t="s">
        <v>650</v>
      </c>
      <c r="S385" s="2" t="s">
        <v>650</v>
      </c>
      <c r="T385" s="2" t="s">
        <v>650</v>
      </c>
      <c r="U385" s="2" t="s">
        <v>650</v>
      </c>
      <c r="V385" s="2" t="s">
        <v>650</v>
      </c>
      <c r="W385" s="2" t="s">
        <v>650</v>
      </c>
      <c r="X385" s="2" t="s">
        <v>650</v>
      </c>
      <c r="Y385" s="2" t="s">
        <v>650</v>
      </c>
      <c r="Z385" s="2" t="s">
        <v>650</v>
      </c>
      <c r="AA385" s="2" t="s">
        <v>650</v>
      </c>
      <c r="AB385" s="2" t="s">
        <v>650</v>
      </c>
      <c r="AC385" s="2" t="s">
        <v>650</v>
      </c>
      <c r="AD385" s="2" t="s">
        <v>650</v>
      </c>
      <c r="AE385" s="2" t="s">
        <v>650</v>
      </c>
      <c r="AF385" s="2" t="s">
        <v>650</v>
      </c>
      <c r="AG385" s="2" t="s">
        <v>650</v>
      </c>
      <c r="AH385" s="2" t="s">
        <v>650</v>
      </c>
      <c r="AI385" s="2" t="s">
        <v>650</v>
      </c>
      <c r="AM385" s="129">
        <f t="shared" si="15"/>
        <v>0</v>
      </c>
      <c r="AN385" s="129">
        <f t="shared" si="16"/>
        <v>0</v>
      </c>
      <c r="AO385" s="130" t="str">
        <f t="shared" si="17"/>
        <v/>
      </c>
    </row>
    <row r="386" spans="1:41" ht="15" customHeight="1" x14ac:dyDescent="0.25">
      <c r="A386" s="2" t="s">
        <v>571</v>
      </c>
      <c r="B386" s="2" t="s">
        <v>572</v>
      </c>
      <c r="C386" s="2">
        <v>2015</v>
      </c>
      <c r="D386" s="2">
        <v>2.1899999999999999E-2</v>
      </c>
      <c r="E386" s="2">
        <v>2.1899999999999999E-2</v>
      </c>
      <c r="F386" s="2" t="s">
        <v>650</v>
      </c>
      <c r="G386" s="2">
        <v>2.1899999999999999E-2</v>
      </c>
      <c r="H386" s="2" t="s">
        <v>650</v>
      </c>
      <c r="I386" s="2" t="s">
        <v>650</v>
      </c>
      <c r="J386" s="2" t="s">
        <v>650</v>
      </c>
      <c r="K386" s="2" t="s">
        <v>650</v>
      </c>
      <c r="L386" s="2" t="s">
        <v>651</v>
      </c>
      <c r="M386" s="2" t="s">
        <v>650</v>
      </c>
      <c r="N386" s="2" t="s">
        <v>650</v>
      </c>
      <c r="O386" s="2" t="s">
        <v>650</v>
      </c>
      <c r="P386" s="2" t="s">
        <v>650</v>
      </c>
      <c r="Q386" s="2" t="s">
        <v>650</v>
      </c>
      <c r="R386" s="2" t="s">
        <v>650</v>
      </c>
      <c r="S386" s="2" t="s">
        <v>650</v>
      </c>
      <c r="T386" s="2" t="s">
        <v>650</v>
      </c>
      <c r="U386" s="2" t="s">
        <v>650</v>
      </c>
      <c r="V386" s="2" t="s">
        <v>650</v>
      </c>
      <c r="W386" s="2" t="s">
        <v>650</v>
      </c>
      <c r="X386" s="2" t="s">
        <v>650</v>
      </c>
      <c r="Y386" s="2" t="s">
        <v>650</v>
      </c>
      <c r="Z386" s="2" t="s">
        <v>650</v>
      </c>
      <c r="AA386" s="2" t="s">
        <v>650</v>
      </c>
      <c r="AB386" s="2" t="s">
        <v>650</v>
      </c>
      <c r="AC386" s="2" t="s">
        <v>650</v>
      </c>
      <c r="AD386" s="2" t="s">
        <v>650</v>
      </c>
      <c r="AE386" s="2" t="s">
        <v>650</v>
      </c>
      <c r="AF386" s="2" t="s">
        <v>650</v>
      </c>
      <c r="AG386" s="2" t="s">
        <v>650</v>
      </c>
      <c r="AH386" s="2" t="s">
        <v>650</v>
      </c>
      <c r="AI386" s="2" t="s">
        <v>650</v>
      </c>
      <c r="AM386" s="129">
        <f t="shared" si="15"/>
        <v>2.1899999999999999E-2</v>
      </c>
      <c r="AN386" s="129">
        <f t="shared" si="16"/>
        <v>2.1899999999999999E-2</v>
      </c>
      <c r="AO386" s="130">
        <f t="shared" si="17"/>
        <v>1</v>
      </c>
    </row>
    <row r="387" spans="1:41" ht="15" customHeight="1" x14ac:dyDescent="0.25">
      <c r="A387" s="2" t="s">
        <v>571</v>
      </c>
      <c r="B387" s="2" t="s">
        <v>573</v>
      </c>
      <c r="C387" s="2">
        <v>2015</v>
      </c>
      <c r="D387" s="2">
        <v>88.974000000000004</v>
      </c>
      <c r="E387" s="2">
        <v>100.10899999999999</v>
      </c>
      <c r="F387" s="2" t="s">
        <v>650</v>
      </c>
      <c r="G387" s="2">
        <v>0</v>
      </c>
      <c r="H387" s="2" t="s">
        <v>650</v>
      </c>
      <c r="I387" s="2" t="s">
        <v>650</v>
      </c>
      <c r="J387" s="2" t="s">
        <v>650</v>
      </c>
      <c r="K387" s="2">
        <v>1.08</v>
      </c>
      <c r="L387" s="2" t="s">
        <v>654</v>
      </c>
      <c r="M387" s="2">
        <v>24.620999999999999</v>
      </c>
      <c r="N387" s="2">
        <v>36.828000000000003</v>
      </c>
      <c r="O387" s="2">
        <v>19.003</v>
      </c>
      <c r="P387" s="2" t="s">
        <v>650</v>
      </c>
      <c r="Q387" s="2" t="s">
        <v>650</v>
      </c>
      <c r="R387" s="2" t="s">
        <v>650</v>
      </c>
      <c r="S387" s="2" t="s">
        <v>8</v>
      </c>
      <c r="T387" s="2" t="s">
        <v>650</v>
      </c>
      <c r="U387" s="2" t="s">
        <v>650</v>
      </c>
      <c r="V387" s="2" t="s">
        <v>650</v>
      </c>
      <c r="W387" s="2" t="s">
        <v>650</v>
      </c>
      <c r="X387" s="2" t="s">
        <v>650</v>
      </c>
      <c r="Y387" s="2">
        <v>1.41</v>
      </c>
      <c r="Z387" s="2" t="s">
        <v>650</v>
      </c>
      <c r="AA387" s="2">
        <v>0</v>
      </c>
      <c r="AB387" s="2" t="s">
        <v>650</v>
      </c>
      <c r="AC387" s="2" t="s">
        <v>650</v>
      </c>
      <c r="AD387" s="2">
        <v>16.867000000000001</v>
      </c>
      <c r="AE387" s="2" t="s">
        <v>650</v>
      </c>
      <c r="AF387" s="2" t="s">
        <v>650</v>
      </c>
      <c r="AG387" s="2" t="s">
        <v>650</v>
      </c>
      <c r="AH387" s="2">
        <v>0.3</v>
      </c>
      <c r="AI387" s="2">
        <v>0.3</v>
      </c>
      <c r="AM387" s="129">
        <f t="shared" ref="AM387:AM415" si="18">SUMPRODUCT(F387:AE387)+IFERROR(AI387/1,0)</f>
        <v>100.10900000000001</v>
      </c>
      <c r="AN387" s="129">
        <f t="shared" ref="AN387:AN415" si="19">IFERROR(D387/1,0)</f>
        <v>88.974000000000004</v>
      </c>
      <c r="AO387" s="130">
        <f t="shared" ref="AO387:AO415" si="20">IFERROR(AN387/AM387,"")</f>
        <v>0.8887712393491094</v>
      </c>
    </row>
    <row r="388" spans="1:41" ht="15" customHeight="1" x14ac:dyDescent="0.25">
      <c r="A388" s="2" t="s">
        <v>574</v>
      </c>
      <c r="B388" s="2" t="s">
        <v>575</v>
      </c>
      <c r="C388" s="2">
        <v>2015</v>
      </c>
      <c r="D388" s="2">
        <v>96.811000000000007</v>
      </c>
      <c r="E388" s="2">
        <v>106.56399999999999</v>
      </c>
      <c r="F388" s="2" t="s">
        <v>650</v>
      </c>
      <c r="G388" s="2">
        <v>0.17100000000000001</v>
      </c>
      <c r="H388" s="2" t="s">
        <v>650</v>
      </c>
      <c r="I388" s="2" t="s">
        <v>650</v>
      </c>
      <c r="J388" s="2" t="s">
        <v>650</v>
      </c>
      <c r="K388" s="2" t="s">
        <v>650</v>
      </c>
      <c r="L388" s="2" t="s">
        <v>651</v>
      </c>
      <c r="M388" s="2">
        <v>25.695</v>
      </c>
      <c r="N388" s="2">
        <v>2.1970000000000001</v>
      </c>
      <c r="O388" s="2">
        <v>30.844999999999999</v>
      </c>
      <c r="P388" s="2">
        <v>9.1669999999999998</v>
      </c>
      <c r="Q388" s="2" t="s">
        <v>650</v>
      </c>
      <c r="R388" s="2" t="s">
        <v>650</v>
      </c>
      <c r="S388" s="2" t="s">
        <v>8</v>
      </c>
      <c r="T388" s="2" t="s">
        <v>650</v>
      </c>
      <c r="U388" s="2" t="s">
        <v>650</v>
      </c>
      <c r="V388" s="2" t="s">
        <v>650</v>
      </c>
      <c r="W388" s="2" t="s">
        <v>650</v>
      </c>
      <c r="X388" s="2" t="s">
        <v>650</v>
      </c>
      <c r="Y388" s="2">
        <v>3.75</v>
      </c>
      <c r="Z388" s="2" t="s">
        <v>650</v>
      </c>
      <c r="AA388" s="2">
        <v>6.6689999999999996</v>
      </c>
      <c r="AB388" s="2" t="s">
        <v>650</v>
      </c>
      <c r="AC388" s="2" t="s">
        <v>650</v>
      </c>
      <c r="AD388" s="2">
        <v>14.311999999999999</v>
      </c>
      <c r="AE388" s="2">
        <v>11.471</v>
      </c>
      <c r="AF388" s="2" t="s">
        <v>658</v>
      </c>
      <c r="AG388" s="2">
        <v>1.446</v>
      </c>
      <c r="AH388" s="2">
        <v>2.2869999999999999</v>
      </c>
      <c r="AI388" s="2">
        <v>2.3340000000000001</v>
      </c>
      <c r="AM388" s="129">
        <f t="shared" si="18"/>
        <v>106.611</v>
      </c>
      <c r="AN388" s="129">
        <f t="shared" si="19"/>
        <v>96.811000000000007</v>
      </c>
      <c r="AO388" s="130">
        <f t="shared" si="20"/>
        <v>0.90807702769883036</v>
      </c>
    </row>
    <row r="389" spans="1:41" ht="15" customHeight="1" x14ac:dyDescent="0.25">
      <c r="A389" s="2" t="s">
        <v>574</v>
      </c>
      <c r="B389" s="2" t="s">
        <v>576</v>
      </c>
      <c r="C389" s="2">
        <v>2015</v>
      </c>
      <c r="D389" s="2">
        <v>11.792</v>
      </c>
      <c r="E389" s="2">
        <v>14.065</v>
      </c>
      <c r="F389" s="2" t="s">
        <v>650</v>
      </c>
      <c r="G389" s="2">
        <v>0.81299999999999994</v>
      </c>
      <c r="H389" s="2" t="s">
        <v>650</v>
      </c>
      <c r="I389" s="2" t="s">
        <v>650</v>
      </c>
      <c r="J389" s="2" t="s">
        <v>650</v>
      </c>
      <c r="K389" s="2" t="s">
        <v>650</v>
      </c>
      <c r="L389" s="2" t="s">
        <v>651</v>
      </c>
      <c r="M389" s="2" t="s">
        <v>650</v>
      </c>
      <c r="N389" s="2" t="s">
        <v>650</v>
      </c>
      <c r="O389" s="2">
        <v>13.252000000000001</v>
      </c>
      <c r="P389" s="2" t="s">
        <v>650</v>
      </c>
      <c r="Q389" s="2" t="s">
        <v>650</v>
      </c>
      <c r="R389" s="2" t="s">
        <v>650</v>
      </c>
      <c r="S389" s="2" t="s">
        <v>8</v>
      </c>
      <c r="T389" s="2" t="s">
        <v>650</v>
      </c>
      <c r="U389" s="2" t="s">
        <v>650</v>
      </c>
      <c r="V389" s="2" t="s">
        <v>650</v>
      </c>
      <c r="W389" s="2" t="s">
        <v>650</v>
      </c>
      <c r="X389" s="2" t="s">
        <v>650</v>
      </c>
      <c r="Y389" s="2" t="s">
        <v>650</v>
      </c>
      <c r="Z389" s="2" t="s">
        <v>650</v>
      </c>
      <c r="AA389" s="2" t="s">
        <v>650</v>
      </c>
      <c r="AB389" s="2" t="s">
        <v>650</v>
      </c>
      <c r="AC389" s="2" t="s">
        <v>650</v>
      </c>
      <c r="AD389" s="2" t="s">
        <v>650</v>
      </c>
      <c r="AE389" s="2" t="s">
        <v>650</v>
      </c>
      <c r="AF389" s="2" t="s">
        <v>650</v>
      </c>
      <c r="AG389" s="2" t="s">
        <v>650</v>
      </c>
      <c r="AH389" s="2" t="s">
        <v>650</v>
      </c>
      <c r="AI389" s="2" t="s">
        <v>650</v>
      </c>
      <c r="AM389" s="129">
        <f t="shared" si="18"/>
        <v>14.065000000000001</v>
      </c>
      <c r="AN389" s="129">
        <f t="shared" si="19"/>
        <v>11.792</v>
      </c>
      <c r="AO389" s="130">
        <f t="shared" si="20"/>
        <v>0.83839317454674711</v>
      </c>
    </row>
    <row r="390" spans="1:41" ht="15" customHeight="1" x14ac:dyDescent="0.25">
      <c r="A390" s="2" t="s">
        <v>574</v>
      </c>
      <c r="B390" s="2" t="s">
        <v>577</v>
      </c>
      <c r="C390" s="2">
        <v>2015</v>
      </c>
      <c r="D390" s="2">
        <v>107.658</v>
      </c>
      <c r="E390" s="2">
        <v>122.029</v>
      </c>
      <c r="F390" s="2" t="s">
        <v>650</v>
      </c>
      <c r="G390" s="2">
        <v>1.179</v>
      </c>
      <c r="H390" s="2" t="s">
        <v>650</v>
      </c>
      <c r="I390" s="2" t="s">
        <v>650</v>
      </c>
      <c r="J390" s="2" t="s">
        <v>650</v>
      </c>
      <c r="K390" s="2" t="s">
        <v>650</v>
      </c>
      <c r="L390" s="2" t="s">
        <v>651</v>
      </c>
      <c r="M390" s="2">
        <v>4.0650000000000004</v>
      </c>
      <c r="N390" s="2">
        <v>9.8810000000000002</v>
      </c>
      <c r="O390" s="2">
        <v>5.2039999999999997</v>
      </c>
      <c r="P390" s="2">
        <v>5.2610000000000001</v>
      </c>
      <c r="Q390" s="2" t="s">
        <v>650</v>
      </c>
      <c r="R390" s="2" t="s">
        <v>650</v>
      </c>
      <c r="S390" s="2" t="s">
        <v>8</v>
      </c>
      <c r="T390" s="2" t="s">
        <v>650</v>
      </c>
      <c r="U390" s="2" t="s">
        <v>650</v>
      </c>
      <c r="V390" s="2" t="s">
        <v>650</v>
      </c>
      <c r="W390" s="2">
        <v>72.444999999999993</v>
      </c>
      <c r="X390" s="2" t="s">
        <v>650</v>
      </c>
      <c r="Y390" s="2">
        <v>5.23</v>
      </c>
      <c r="Z390" s="2" t="s">
        <v>650</v>
      </c>
      <c r="AA390" s="2" t="s">
        <v>650</v>
      </c>
      <c r="AB390" s="2" t="s">
        <v>650</v>
      </c>
      <c r="AC390" s="2" t="s">
        <v>650</v>
      </c>
      <c r="AD390" s="2">
        <v>18.763999999999999</v>
      </c>
      <c r="AE390" s="2" t="s">
        <v>650</v>
      </c>
      <c r="AF390" s="2" t="s">
        <v>650</v>
      </c>
      <c r="AG390" s="2" t="s">
        <v>650</v>
      </c>
      <c r="AH390" s="2" t="s">
        <v>650</v>
      </c>
      <c r="AI390" s="2" t="s">
        <v>650</v>
      </c>
      <c r="AM390" s="129">
        <f t="shared" si="18"/>
        <v>122.029</v>
      </c>
      <c r="AN390" s="129">
        <f t="shared" si="19"/>
        <v>107.658</v>
      </c>
      <c r="AO390" s="130">
        <f t="shared" si="20"/>
        <v>0.88223291184882291</v>
      </c>
    </row>
    <row r="391" spans="1:41" ht="15" customHeight="1" x14ac:dyDescent="0.25">
      <c r="A391" s="2" t="s">
        <v>574</v>
      </c>
      <c r="B391" s="2" t="s">
        <v>578</v>
      </c>
      <c r="C391" s="2">
        <v>2015</v>
      </c>
      <c r="D391" s="2" t="s">
        <v>650</v>
      </c>
      <c r="E391" s="2" t="s">
        <v>650</v>
      </c>
      <c r="F391" s="2" t="s">
        <v>650</v>
      </c>
      <c r="G391" s="2" t="s">
        <v>650</v>
      </c>
      <c r="H391" s="2" t="s">
        <v>650</v>
      </c>
      <c r="I391" s="2" t="s">
        <v>650</v>
      </c>
      <c r="J391" s="2" t="s">
        <v>650</v>
      </c>
      <c r="K391" s="2" t="s">
        <v>650</v>
      </c>
      <c r="L391" s="2" t="s">
        <v>651</v>
      </c>
      <c r="M391" s="2" t="s">
        <v>650</v>
      </c>
      <c r="N391" s="2" t="s">
        <v>650</v>
      </c>
      <c r="O391" s="2" t="s">
        <v>650</v>
      </c>
      <c r="P391" s="2" t="s">
        <v>650</v>
      </c>
      <c r="Q391" s="2" t="s">
        <v>650</v>
      </c>
      <c r="R391" s="2" t="s">
        <v>650</v>
      </c>
      <c r="S391" s="2" t="s">
        <v>650</v>
      </c>
      <c r="T391" s="2" t="s">
        <v>650</v>
      </c>
      <c r="U391" s="2" t="s">
        <v>650</v>
      </c>
      <c r="V391" s="2" t="s">
        <v>650</v>
      </c>
      <c r="W391" s="2" t="s">
        <v>650</v>
      </c>
      <c r="X391" s="2" t="s">
        <v>650</v>
      </c>
      <c r="Y391" s="2" t="s">
        <v>650</v>
      </c>
      <c r="Z391" s="2" t="s">
        <v>650</v>
      </c>
      <c r="AA391" s="2" t="s">
        <v>650</v>
      </c>
      <c r="AB391" s="2" t="s">
        <v>650</v>
      </c>
      <c r="AC391" s="2" t="s">
        <v>650</v>
      </c>
      <c r="AD391" s="2" t="s">
        <v>650</v>
      </c>
      <c r="AE391" s="2" t="s">
        <v>650</v>
      </c>
      <c r="AF391" s="2" t="s">
        <v>650</v>
      </c>
      <c r="AG391" s="2" t="s">
        <v>650</v>
      </c>
      <c r="AH391" s="2" t="s">
        <v>650</v>
      </c>
      <c r="AI391" s="2" t="s">
        <v>650</v>
      </c>
      <c r="AM391" s="129">
        <f t="shared" si="18"/>
        <v>0</v>
      </c>
      <c r="AN391" s="129">
        <f t="shared" si="19"/>
        <v>0</v>
      </c>
      <c r="AO391" s="130" t="str">
        <f t="shared" si="20"/>
        <v/>
      </c>
    </row>
    <row r="392" spans="1:41" ht="15" customHeight="1" x14ac:dyDescent="0.25">
      <c r="A392" s="2" t="s">
        <v>579</v>
      </c>
      <c r="B392" s="2" t="s">
        <v>580</v>
      </c>
      <c r="C392" s="2">
        <v>2015</v>
      </c>
      <c r="D392" s="2">
        <v>8.6660000000000004</v>
      </c>
      <c r="E392" s="2">
        <v>9.94</v>
      </c>
      <c r="F392" s="2">
        <v>0</v>
      </c>
      <c r="G392" s="2">
        <v>0.35</v>
      </c>
      <c r="H392" s="2">
        <v>0</v>
      </c>
      <c r="I392" s="2">
        <v>0</v>
      </c>
      <c r="J392" s="2">
        <v>0</v>
      </c>
      <c r="K392" s="2">
        <v>0</v>
      </c>
      <c r="L392" s="2" t="s">
        <v>651</v>
      </c>
      <c r="M392" s="2">
        <v>0</v>
      </c>
      <c r="N392" s="2">
        <v>0</v>
      </c>
      <c r="O392" s="2">
        <v>9.59</v>
      </c>
      <c r="P392" s="2">
        <v>0</v>
      </c>
      <c r="Q392" s="2">
        <v>0</v>
      </c>
      <c r="R392" s="2">
        <v>0</v>
      </c>
      <c r="S392" s="2" t="s">
        <v>650</v>
      </c>
      <c r="T392" s="2">
        <v>0</v>
      </c>
      <c r="U392" s="2">
        <v>0</v>
      </c>
      <c r="V392" s="2">
        <v>0</v>
      </c>
      <c r="W392" s="2">
        <v>0</v>
      </c>
      <c r="X392" s="2">
        <v>0</v>
      </c>
      <c r="Y392" s="2">
        <v>0</v>
      </c>
      <c r="Z392" s="2">
        <v>0</v>
      </c>
      <c r="AA392" s="2">
        <v>0</v>
      </c>
      <c r="AB392" s="2">
        <v>0</v>
      </c>
      <c r="AC392" s="2">
        <v>0</v>
      </c>
      <c r="AD392" s="2">
        <v>0</v>
      </c>
      <c r="AE392" s="2">
        <v>0</v>
      </c>
      <c r="AF392" s="2" t="s">
        <v>650</v>
      </c>
      <c r="AG392" s="2">
        <v>0</v>
      </c>
      <c r="AH392" s="2">
        <v>0</v>
      </c>
      <c r="AI392" s="2">
        <v>0</v>
      </c>
      <c r="AM392" s="129">
        <f t="shared" si="18"/>
        <v>9.94</v>
      </c>
      <c r="AN392" s="129">
        <f t="shared" si="19"/>
        <v>8.6660000000000004</v>
      </c>
      <c r="AO392" s="130">
        <f t="shared" si="20"/>
        <v>0.87183098591549302</v>
      </c>
    </row>
    <row r="393" spans="1:41" ht="15" customHeight="1" x14ac:dyDescent="0.25">
      <c r="A393" s="2" t="s">
        <v>579</v>
      </c>
      <c r="B393" s="2" t="s">
        <v>581</v>
      </c>
      <c r="C393" s="2">
        <v>2015</v>
      </c>
      <c r="D393" s="2">
        <v>28.3</v>
      </c>
      <c r="E393" s="2">
        <v>38.630000000000003</v>
      </c>
      <c r="F393" s="2">
        <v>0</v>
      </c>
      <c r="G393" s="2">
        <v>1.6</v>
      </c>
      <c r="H393" s="2">
        <v>0</v>
      </c>
      <c r="I393" s="2">
        <v>0</v>
      </c>
      <c r="J393" s="2">
        <v>0</v>
      </c>
      <c r="K393" s="2">
        <v>0</v>
      </c>
      <c r="L393" s="2" t="s">
        <v>651</v>
      </c>
      <c r="M393" s="2">
        <v>36.159999999999997</v>
      </c>
      <c r="N393" s="2">
        <v>0</v>
      </c>
      <c r="O393" s="2">
        <v>0.87</v>
      </c>
      <c r="P393" s="2">
        <v>0</v>
      </c>
      <c r="Q393" s="2">
        <v>0</v>
      </c>
      <c r="R393" s="2">
        <v>0</v>
      </c>
      <c r="S393" s="2" t="s">
        <v>650</v>
      </c>
      <c r="T393" s="2">
        <v>0</v>
      </c>
      <c r="U393" s="2">
        <v>0</v>
      </c>
      <c r="V393" s="2">
        <v>0</v>
      </c>
      <c r="W393" s="2">
        <v>0</v>
      </c>
      <c r="X393" s="2">
        <v>0</v>
      </c>
      <c r="Y393" s="2">
        <v>0</v>
      </c>
      <c r="Z393" s="2">
        <v>0</v>
      </c>
      <c r="AA393" s="2">
        <v>0</v>
      </c>
      <c r="AB393" s="2">
        <v>0</v>
      </c>
      <c r="AC393" s="2">
        <v>0</v>
      </c>
      <c r="AD393" s="2">
        <v>0</v>
      </c>
      <c r="AE393" s="2">
        <v>0</v>
      </c>
      <c r="AF393" s="2" t="s">
        <v>650</v>
      </c>
      <c r="AG393" s="2">
        <v>0</v>
      </c>
      <c r="AH393" s="2">
        <v>0</v>
      </c>
      <c r="AI393" s="2">
        <v>0</v>
      </c>
      <c r="AM393" s="129">
        <f t="shared" si="18"/>
        <v>38.629999999999995</v>
      </c>
      <c r="AN393" s="129">
        <f t="shared" si="19"/>
        <v>28.3</v>
      </c>
      <c r="AO393" s="130">
        <f t="shared" si="20"/>
        <v>0.73259125032358285</v>
      </c>
    </row>
    <row r="394" spans="1:41" ht="15" customHeight="1" x14ac:dyDescent="0.25">
      <c r="A394" s="2" t="s">
        <v>579</v>
      </c>
      <c r="B394" s="2" t="s">
        <v>582</v>
      </c>
      <c r="C394" s="2">
        <v>2015</v>
      </c>
      <c r="D394" s="2">
        <v>91.454999999999998</v>
      </c>
      <c r="E394" s="2">
        <v>105.194</v>
      </c>
      <c r="F394" s="2">
        <v>0</v>
      </c>
      <c r="G394" s="2">
        <v>2.1800000000000002</v>
      </c>
      <c r="H394" s="2">
        <v>0</v>
      </c>
      <c r="I394" s="2">
        <v>0</v>
      </c>
      <c r="J394" s="2">
        <v>0</v>
      </c>
      <c r="K394" s="2">
        <v>0</v>
      </c>
      <c r="L394" s="2" t="s">
        <v>651</v>
      </c>
      <c r="M394" s="2">
        <v>35.478999999999999</v>
      </c>
      <c r="N394" s="2">
        <v>2.2400000000000002</v>
      </c>
      <c r="O394" s="2">
        <v>0</v>
      </c>
      <c r="P394" s="2">
        <v>0</v>
      </c>
      <c r="Q394" s="2">
        <v>0</v>
      </c>
      <c r="R394" s="2">
        <v>0</v>
      </c>
      <c r="S394" s="2" t="s">
        <v>650</v>
      </c>
      <c r="T394" s="2">
        <v>0</v>
      </c>
      <c r="U394" s="2">
        <v>0</v>
      </c>
      <c r="V394" s="2">
        <v>0</v>
      </c>
      <c r="W394" s="2">
        <v>0</v>
      </c>
      <c r="X394" s="2">
        <v>0</v>
      </c>
      <c r="Y394" s="2">
        <v>0</v>
      </c>
      <c r="Z394" s="2">
        <v>0</v>
      </c>
      <c r="AA394" s="2">
        <v>0</v>
      </c>
      <c r="AB394" s="2">
        <v>60.284999999999997</v>
      </c>
      <c r="AC394" s="2">
        <v>0</v>
      </c>
      <c r="AD394" s="2">
        <v>5.01</v>
      </c>
      <c r="AE394" s="2">
        <v>0</v>
      </c>
      <c r="AF394" s="2" t="s">
        <v>650</v>
      </c>
      <c r="AG394" s="2">
        <v>0</v>
      </c>
      <c r="AH394" s="2">
        <v>0</v>
      </c>
      <c r="AI394" s="2">
        <v>0</v>
      </c>
      <c r="AM394" s="129">
        <f t="shared" si="18"/>
        <v>105.194</v>
      </c>
      <c r="AN394" s="129">
        <f t="shared" si="19"/>
        <v>91.454999999999998</v>
      </c>
      <c r="AO394" s="130">
        <f t="shared" si="20"/>
        <v>0.86939369165541758</v>
      </c>
    </row>
    <row r="395" spans="1:41" ht="15" customHeight="1" x14ac:dyDescent="0.25">
      <c r="A395" s="2" t="s">
        <v>583</v>
      </c>
      <c r="B395" s="2" t="s">
        <v>584</v>
      </c>
      <c r="C395" s="2">
        <v>2015</v>
      </c>
      <c r="D395" s="2">
        <v>17.07</v>
      </c>
      <c r="E395" s="2">
        <v>22.164999999999999</v>
      </c>
      <c r="F395" s="2" t="s">
        <v>650</v>
      </c>
      <c r="G395" s="2" t="s">
        <v>650</v>
      </c>
      <c r="H395" s="2" t="s">
        <v>650</v>
      </c>
      <c r="I395" s="2" t="s">
        <v>650</v>
      </c>
      <c r="J395" s="2" t="s">
        <v>650</v>
      </c>
      <c r="K395" s="2" t="s">
        <v>650</v>
      </c>
      <c r="L395" s="2" t="s">
        <v>651</v>
      </c>
      <c r="M395" s="2" t="s">
        <v>650</v>
      </c>
      <c r="N395" s="2" t="s">
        <v>650</v>
      </c>
      <c r="O395" s="2">
        <v>18.087</v>
      </c>
      <c r="P395" s="2" t="s">
        <v>650</v>
      </c>
      <c r="Q395" s="2" t="s">
        <v>650</v>
      </c>
      <c r="R395" s="2" t="s">
        <v>650</v>
      </c>
      <c r="S395" s="2" t="s">
        <v>8</v>
      </c>
      <c r="T395" s="2">
        <v>3.194</v>
      </c>
      <c r="U395" s="2" t="s">
        <v>650</v>
      </c>
      <c r="V395" s="2" t="s">
        <v>650</v>
      </c>
      <c r="W395" s="2" t="s">
        <v>650</v>
      </c>
      <c r="X395" s="2" t="s">
        <v>650</v>
      </c>
      <c r="Y395" s="2">
        <v>0.88400000000000001</v>
      </c>
      <c r="Z395" s="2" t="s">
        <v>650</v>
      </c>
      <c r="AA395" s="2" t="s">
        <v>650</v>
      </c>
      <c r="AB395" s="2" t="s">
        <v>650</v>
      </c>
      <c r="AC395" s="2" t="s">
        <v>650</v>
      </c>
      <c r="AD395" s="2" t="s">
        <v>650</v>
      </c>
      <c r="AE395" s="2" t="s">
        <v>650</v>
      </c>
      <c r="AF395" s="2" t="s">
        <v>650</v>
      </c>
      <c r="AG395" s="2" t="s">
        <v>650</v>
      </c>
      <c r="AH395" s="2" t="s">
        <v>650</v>
      </c>
      <c r="AI395" s="2" t="s">
        <v>650</v>
      </c>
      <c r="AM395" s="129">
        <f t="shared" si="18"/>
        <v>22.164999999999999</v>
      </c>
      <c r="AN395" s="129">
        <f t="shared" si="19"/>
        <v>17.07</v>
      </c>
      <c r="AO395" s="130">
        <f t="shared" si="20"/>
        <v>0.77013309271373787</v>
      </c>
    </row>
    <row r="396" spans="1:41" ht="15" customHeight="1" x14ac:dyDescent="0.25">
      <c r="A396" s="2" t="s">
        <v>583</v>
      </c>
      <c r="B396" s="2" t="s">
        <v>585</v>
      </c>
      <c r="C396" s="2">
        <v>2015</v>
      </c>
      <c r="D396" s="2">
        <v>9.0280000000000005</v>
      </c>
      <c r="E396" s="2">
        <v>10.837</v>
      </c>
      <c r="F396" s="2" t="s">
        <v>650</v>
      </c>
      <c r="G396" s="2" t="s">
        <v>650</v>
      </c>
      <c r="H396" s="2" t="s">
        <v>650</v>
      </c>
      <c r="I396" s="2" t="s">
        <v>650</v>
      </c>
      <c r="J396" s="2" t="s">
        <v>650</v>
      </c>
      <c r="K396" s="2" t="s">
        <v>650</v>
      </c>
      <c r="L396" s="2" t="s">
        <v>651</v>
      </c>
      <c r="M396" s="2" t="s">
        <v>650</v>
      </c>
      <c r="N396" s="2" t="s">
        <v>650</v>
      </c>
      <c r="O396" s="2">
        <v>7.226</v>
      </c>
      <c r="P396" s="2" t="s">
        <v>650</v>
      </c>
      <c r="Q396" s="2" t="s">
        <v>650</v>
      </c>
      <c r="R396" s="2" t="s">
        <v>650</v>
      </c>
      <c r="S396" s="2" t="s">
        <v>650</v>
      </c>
      <c r="T396" s="2">
        <v>2.9830000000000001</v>
      </c>
      <c r="U396" s="2" t="s">
        <v>650</v>
      </c>
      <c r="V396" s="2" t="s">
        <v>650</v>
      </c>
      <c r="W396" s="2" t="s">
        <v>650</v>
      </c>
      <c r="X396" s="2" t="s">
        <v>650</v>
      </c>
      <c r="Y396" s="2">
        <v>0.628</v>
      </c>
      <c r="Z396" s="2" t="s">
        <v>650</v>
      </c>
      <c r="AA396" s="2" t="s">
        <v>650</v>
      </c>
      <c r="AB396" s="2" t="s">
        <v>650</v>
      </c>
      <c r="AC396" s="2" t="s">
        <v>650</v>
      </c>
      <c r="AD396" s="2" t="s">
        <v>650</v>
      </c>
      <c r="AE396" s="2" t="s">
        <v>650</v>
      </c>
      <c r="AF396" s="2" t="s">
        <v>650</v>
      </c>
      <c r="AG396" s="2" t="s">
        <v>650</v>
      </c>
      <c r="AH396" s="2" t="s">
        <v>650</v>
      </c>
      <c r="AI396" s="2" t="s">
        <v>650</v>
      </c>
      <c r="AM396" s="129">
        <f t="shared" si="18"/>
        <v>10.837</v>
      </c>
      <c r="AN396" s="129">
        <f t="shared" si="19"/>
        <v>9.0280000000000005</v>
      </c>
      <c r="AO396" s="130">
        <f t="shared" si="20"/>
        <v>0.83307188336255422</v>
      </c>
    </row>
    <row r="397" spans="1:41" ht="15" customHeight="1" x14ac:dyDescent="0.25">
      <c r="A397" s="2" t="s">
        <v>583</v>
      </c>
      <c r="B397" s="2" t="s">
        <v>586</v>
      </c>
      <c r="C397" s="2">
        <v>2015</v>
      </c>
      <c r="D397" s="2">
        <v>12.234</v>
      </c>
      <c r="E397" s="2">
        <v>15.314</v>
      </c>
      <c r="F397" s="2" t="s">
        <v>650</v>
      </c>
      <c r="G397" s="2">
        <v>0</v>
      </c>
      <c r="H397" s="2" t="s">
        <v>650</v>
      </c>
      <c r="I397" s="2" t="s">
        <v>650</v>
      </c>
      <c r="J397" s="2" t="s">
        <v>650</v>
      </c>
      <c r="K397" s="2" t="s">
        <v>650</v>
      </c>
      <c r="L397" s="2" t="s">
        <v>651</v>
      </c>
      <c r="M397" s="2" t="s">
        <v>650</v>
      </c>
      <c r="N397" s="2" t="s">
        <v>650</v>
      </c>
      <c r="O397" s="2">
        <v>14.866</v>
      </c>
      <c r="P397" s="2" t="s">
        <v>650</v>
      </c>
      <c r="Q397" s="2" t="s">
        <v>650</v>
      </c>
      <c r="R397" s="2" t="s">
        <v>650</v>
      </c>
      <c r="S397" s="2" t="s">
        <v>650</v>
      </c>
      <c r="T397" s="2" t="s">
        <v>650</v>
      </c>
      <c r="U397" s="2" t="s">
        <v>650</v>
      </c>
      <c r="V397" s="2" t="s">
        <v>650</v>
      </c>
      <c r="W397" s="2" t="s">
        <v>650</v>
      </c>
      <c r="X397" s="2" t="s">
        <v>650</v>
      </c>
      <c r="Y397" s="2">
        <v>0.44800000000000001</v>
      </c>
      <c r="Z397" s="2" t="s">
        <v>650</v>
      </c>
      <c r="AA397" s="2" t="s">
        <v>650</v>
      </c>
      <c r="AB397" s="2" t="s">
        <v>650</v>
      </c>
      <c r="AC397" s="2" t="s">
        <v>650</v>
      </c>
      <c r="AD397" s="2" t="s">
        <v>650</v>
      </c>
      <c r="AE397" s="2" t="s">
        <v>650</v>
      </c>
      <c r="AF397" s="2" t="s">
        <v>650</v>
      </c>
      <c r="AG397" s="2" t="s">
        <v>650</v>
      </c>
      <c r="AH397" s="2" t="s">
        <v>650</v>
      </c>
      <c r="AI397" s="2" t="s">
        <v>650</v>
      </c>
      <c r="AM397" s="129">
        <f t="shared" si="18"/>
        <v>15.314</v>
      </c>
      <c r="AN397" s="129">
        <f t="shared" si="19"/>
        <v>12.234</v>
      </c>
      <c r="AO397" s="130">
        <f t="shared" si="20"/>
        <v>0.79887684471725218</v>
      </c>
    </row>
    <row r="398" spans="1:41" ht="15" customHeight="1" x14ac:dyDescent="0.25">
      <c r="A398" s="2" t="s">
        <v>583</v>
      </c>
      <c r="B398" s="2" t="s">
        <v>587</v>
      </c>
      <c r="C398" s="2">
        <v>2015</v>
      </c>
      <c r="D398" s="2">
        <v>130.46</v>
      </c>
      <c r="E398" s="2">
        <v>131.38</v>
      </c>
      <c r="F398" s="2" t="s">
        <v>650</v>
      </c>
      <c r="G398" s="2" t="s">
        <v>650</v>
      </c>
      <c r="H398" s="2" t="s">
        <v>650</v>
      </c>
      <c r="I398" s="2">
        <v>0.83</v>
      </c>
      <c r="J398" s="2" t="s">
        <v>650</v>
      </c>
      <c r="K398" s="2" t="s">
        <v>650</v>
      </c>
      <c r="L398" s="2" t="s">
        <v>651</v>
      </c>
      <c r="M398" s="2">
        <v>34.21</v>
      </c>
      <c r="N398" s="2" t="s">
        <v>650</v>
      </c>
      <c r="O398" s="2">
        <v>73.739999999999995</v>
      </c>
      <c r="P398" s="2">
        <v>5.9</v>
      </c>
      <c r="Q398" s="2" t="s">
        <v>650</v>
      </c>
      <c r="R398" s="2" t="s">
        <v>650</v>
      </c>
      <c r="S398" s="2" t="s">
        <v>650</v>
      </c>
      <c r="T398" s="2" t="s">
        <v>650</v>
      </c>
      <c r="U398" s="2" t="s">
        <v>650</v>
      </c>
      <c r="V398" s="2" t="s">
        <v>650</v>
      </c>
      <c r="W398" s="2">
        <v>5.9</v>
      </c>
      <c r="X398" s="2" t="s">
        <v>650</v>
      </c>
      <c r="Y398" s="2" t="s">
        <v>650</v>
      </c>
      <c r="Z398" s="2" t="s">
        <v>650</v>
      </c>
      <c r="AA398" s="2">
        <v>10.8</v>
      </c>
      <c r="AB398" s="2" t="s">
        <v>650</v>
      </c>
      <c r="AC398" s="2" t="s">
        <v>650</v>
      </c>
      <c r="AD398" s="2" t="s">
        <v>650</v>
      </c>
      <c r="AE398" s="2" t="s">
        <v>650</v>
      </c>
      <c r="AF398" s="2" t="s">
        <v>650</v>
      </c>
      <c r="AG398" s="2" t="s">
        <v>650</v>
      </c>
      <c r="AH398" s="2" t="s">
        <v>650</v>
      </c>
      <c r="AI398" s="2" t="s">
        <v>650</v>
      </c>
      <c r="AM398" s="129">
        <f t="shared" si="18"/>
        <v>131.38000000000002</v>
      </c>
      <c r="AN398" s="129">
        <f t="shared" si="19"/>
        <v>130.46</v>
      </c>
      <c r="AO398" s="130">
        <f t="shared" si="20"/>
        <v>0.99299741208707559</v>
      </c>
    </row>
    <row r="399" spans="1:41" ht="15" customHeight="1" x14ac:dyDescent="0.25">
      <c r="A399" s="2" t="s">
        <v>588</v>
      </c>
      <c r="B399" s="2" t="s">
        <v>589</v>
      </c>
      <c r="C399" s="2">
        <v>2015</v>
      </c>
      <c r="D399" s="2">
        <v>128.066</v>
      </c>
      <c r="E399" s="2">
        <v>149.23400000000001</v>
      </c>
      <c r="F399" s="2">
        <v>0</v>
      </c>
      <c r="G399" s="2">
        <v>2.601</v>
      </c>
      <c r="H399" s="2">
        <v>0</v>
      </c>
      <c r="I399" s="2">
        <v>0</v>
      </c>
      <c r="J399" s="2">
        <v>0</v>
      </c>
      <c r="K399" s="2">
        <v>0</v>
      </c>
      <c r="L399" s="2" t="s">
        <v>651</v>
      </c>
      <c r="M399" s="2">
        <v>99.944000000000003</v>
      </c>
      <c r="N399" s="2">
        <v>0</v>
      </c>
      <c r="O399" s="2">
        <v>14.5</v>
      </c>
      <c r="P399" s="2">
        <v>0</v>
      </c>
      <c r="Q399" s="2">
        <v>4.2</v>
      </c>
      <c r="R399" s="2">
        <v>0</v>
      </c>
      <c r="S399" s="2" t="s">
        <v>8</v>
      </c>
      <c r="T399" s="2">
        <v>3.1480000000000001</v>
      </c>
      <c r="U399" s="2">
        <v>0</v>
      </c>
      <c r="V399" s="2">
        <v>0</v>
      </c>
      <c r="W399" s="2">
        <v>0</v>
      </c>
      <c r="X399" s="2">
        <v>0</v>
      </c>
      <c r="Y399" s="2">
        <v>0.1</v>
      </c>
      <c r="Z399" s="2">
        <v>0</v>
      </c>
      <c r="AA399" s="2">
        <v>0</v>
      </c>
      <c r="AB399" s="2">
        <v>0</v>
      </c>
      <c r="AC399" s="2">
        <v>4.4260000000000002</v>
      </c>
      <c r="AD399" s="2">
        <v>20.315000000000001</v>
      </c>
      <c r="AE399" s="2">
        <v>0</v>
      </c>
      <c r="AF399" s="2" t="s">
        <v>650</v>
      </c>
      <c r="AG399" s="2">
        <v>0</v>
      </c>
      <c r="AH399" s="2">
        <v>0</v>
      </c>
      <c r="AI399" s="2">
        <v>0</v>
      </c>
      <c r="AM399" s="129">
        <f t="shared" si="18"/>
        <v>149.23399999999998</v>
      </c>
      <c r="AN399" s="129">
        <f t="shared" si="19"/>
        <v>128.066</v>
      </c>
      <c r="AO399" s="130">
        <f t="shared" si="20"/>
        <v>0.8581556481766891</v>
      </c>
    </row>
    <row r="400" spans="1:41" ht="15" customHeight="1" x14ac:dyDescent="0.25">
      <c r="A400" s="2" t="s">
        <v>590</v>
      </c>
      <c r="B400" s="2" t="s">
        <v>591</v>
      </c>
      <c r="C400" s="2">
        <v>2015</v>
      </c>
      <c r="D400" s="2">
        <v>7.6</v>
      </c>
      <c r="E400" s="2">
        <v>6.79</v>
      </c>
      <c r="F400" s="2" t="s">
        <v>650</v>
      </c>
      <c r="G400" s="2">
        <v>0.19</v>
      </c>
      <c r="H400" s="2" t="s">
        <v>650</v>
      </c>
      <c r="I400" s="2" t="s">
        <v>650</v>
      </c>
      <c r="J400" s="2" t="s">
        <v>650</v>
      </c>
      <c r="K400" s="2" t="s">
        <v>650</v>
      </c>
      <c r="L400" s="2" t="s">
        <v>651</v>
      </c>
      <c r="M400" s="2" t="s">
        <v>650</v>
      </c>
      <c r="N400" s="2" t="s">
        <v>650</v>
      </c>
      <c r="O400" s="2" t="s">
        <v>650</v>
      </c>
      <c r="P400" s="2" t="s">
        <v>650</v>
      </c>
      <c r="Q400" s="2" t="s">
        <v>650</v>
      </c>
      <c r="R400" s="2" t="s">
        <v>650</v>
      </c>
      <c r="S400" s="2" t="s">
        <v>650</v>
      </c>
      <c r="T400" s="2">
        <v>6.6</v>
      </c>
      <c r="U400" s="2" t="s">
        <v>650</v>
      </c>
      <c r="V400" s="2" t="s">
        <v>650</v>
      </c>
      <c r="W400" s="2" t="s">
        <v>650</v>
      </c>
      <c r="X400" s="2" t="s">
        <v>650</v>
      </c>
      <c r="Y400" s="2" t="s">
        <v>650</v>
      </c>
      <c r="Z400" s="2" t="s">
        <v>650</v>
      </c>
      <c r="AA400" s="2" t="s">
        <v>650</v>
      </c>
      <c r="AB400" s="2" t="s">
        <v>650</v>
      </c>
      <c r="AC400" s="2" t="s">
        <v>650</v>
      </c>
      <c r="AD400" s="2" t="s">
        <v>650</v>
      </c>
      <c r="AE400" s="2" t="s">
        <v>650</v>
      </c>
      <c r="AF400" s="2" t="s">
        <v>650</v>
      </c>
      <c r="AG400" s="2" t="s">
        <v>650</v>
      </c>
      <c r="AH400" s="2" t="s">
        <v>650</v>
      </c>
      <c r="AI400" s="2" t="s">
        <v>650</v>
      </c>
      <c r="AM400" s="129">
        <f t="shared" si="18"/>
        <v>6.79</v>
      </c>
      <c r="AN400" s="129">
        <f t="shared" si="19"/>
        <v>7.6</v>
      </c>
      <c r="AO400" s="130">
        <f t="shared" si="20"/>
        <v>1.1192930780559647</v>
      </c>
    </row>
    <row r="401" spans="1:41" ht="15" customHeight="1" x14ac:dyDescent="0.25">
      <c r="A401" s="2" t="s">
        <v>590</v>
      </c>
      <c r="B401" s="2" t="s">
        <v>592</v>
      </c>
      <c r="C401" s="2">
        <v>2015</v>
      </c>
      <c r="D401" s="2" t="s">
        <v>650</v>
      </c>
      <c r="E401" s="2">
        <v>0.5</v>
      </c>
      <c r="F401" s="2" t="s">
        <v>650</v>
      </c>
      <c r="G401" s="2">
        <v>0.5</v>
      </c>
      <c r="H401" s="2" t="s">
        <v>650</v>
      </c>
      <c r="I401" s="2" t="s">
        <v>650</v>
      </c>
      <c r="J401" s="2" t="s">
        <v>650</v>
      </c>
      <c r="K401" s="2" t="s">
        <v>650</v>
      </c>
      <c r="L401" s="2" t="s">
        <v>651</v>
      </c>
      <c r="M401" s="2" t="s">
        <v>650</v>
      </c>
      <c r="N401" s="2" t="s">
        <v>650</v>
      </c>
      <c r="O401" s="2" t="s">
        <v>650</v>
      </c>
      <c r="P401" s="2" t="s">
        <v>650</v>
      </c>
      <c r="Q401" s="2" t="s">
        <v>650</v>
      </c>
      <c r="R401" s="2" t="s">
        <v>650</v>
      </c>
      <c r="S401" s="2" t="s">
        <v>650</v>
      </c>
      <c r="T401" s="2" t="s">
        <v>650</v>
      </c>
      <c r="U401" s="2" t="s">
        <v>650</v>
      </c>
      <c r="V401" s="2" t="s">
        <v>650</v>
      </c>
      <c r="W401" s="2" t="s">
        <v>650</v>
      </c>
      <c r="X401" s="2" t="s">
        <v>650</v>
      </c>
      <c r="Y401" s="2" t="s">
        <v>650</v>
      </c>
      <c r="Z401" s="2" t="s">
        <v>650</v>
      </c>
      <c r="AA401" s="2" t="s">
        <v>650</v>
      </c>
      <c r="AB401" s="2" t="s">
        <v>650</v>
      </c>
      <c r="AC401" s="2" t="s">
        <v>650</v>
      </c>
      <c r="AD401" s="2" t="s">
        <v>650</v>
      </c>
      <c r="AE401" s="2" t="s">
        <v>650</v>
      </c>
      <c r="AF401" s="2" t="s">
        <v>650</v>
      </c>
      <c r="AG401" s="2" t="s">
        <v>650</v>
      </c>
      <c r="AH401" s="2" t="s">
        <v>650</v>
      </c>
      <c r="AI401" s="2" t="s">
        <v>650</v>
      </c>
      <c r="AM401" s="129">
        <f t="shared" si="18"/>
        <v>0.5</v>
      </c>
      <c r="AN401" s="129">
        <f t="shared" si="19"/>
        <v>0</v>
      </c>
      <c r="AO401" s="130">
        <f t="shared" si="20"/>
        <v>0</v>
      </c>
    </row>
    <row r="402" spans="1:41" ht="15" customHeight="1" x14ac:dyDescent="0.25">
      <c r="A402" s="2" t="s">
        <v>590</v>
      </c>
      <c r="B402" s="2" t="s">
        <v>593</v>
      </c>
      <c r="C402" s="2">
        <v>2015</v>
      </c>
      <c r="D402" s="2">
        <v>6.35</v>
      </c>
      <c r="E402" s="2">
        <v>7.04</v>
      </c>
      <c r="F402" s="2" t="s">
        <v>650</v>
      </c>
      <c r="G402" s="2">
        <v>0.43</v>
      </c>
      <c r="H402" s="2" t="s">
        <v>650</v>
      </c>
      <c r="I402" s="2" t="s">
        <v>650</v>
      </c>
      <c r="J402" s="2" t="s">
        <v>650</v>
      </c>
      <c r="K402" s="2" t="s">
        <v>650</v>
      </c>
      <c r="L402" s="2" t="s">
        <v>651</v>
      </c>
      <c r="M402" s="2" t="s">
        <v>650</v>
      </c>
      <c r="N402" s="2" t="s">
        <v>650</v>
      </c>
      <c r="O402" s="2">
        <v>5.99</v>
      </c>
      <c r="P402" s="2" t="s">
        <v>650</v>
      </c>
      <c r="Q402" s="2" t="s">
        <v>650</v>
      </c>
      <c r="R402" s="2" t="s">
        <v>650</v>
      </c>
      <c r="S402" s="2" t="s">
        <v>650</v>
      </c>
      <c r="T402" s="2">
        <v>0.62</v>
      </c>
      <c r="U402" s="2" t="s">
        <v>650</v>
      </c>
      <c r="V402" s="2" t="s">
        <v>650</v>
      </c>
      <c r="W402" s="2" t="s">
        <v>650</v>
      </c>
      <c r="X402" s="2" t="s">
        <v>650</v>
      </c>
      <c r="Y402" s="2" t="s">
        <v>650</v>
      </c>
      <c r="Z402" s="2" t="s">
        <v>650</v>
      </c>
      <c r="AA402" s="2" t="s">
        <v>650</v>
      </c>
      <c r="AB402" s="2" t="s">
        <v>650</v>
      </c>
      <c r="AC402" s="2" t="s">
        <v>650</v>
      </c>
      <c r="AD402" s="2" t="s">
        <v>650</v>
      </c>
      <c r="AE402" s="2" t="s">
        <v>650</v>
      </c>
      <c r="AF402" s="2" t="s">
        <v>650</v>
      </c>
      <c r="AG402" s="2" t="s">
        <v>650</v>
      </c>
      <c r="AH402" s="2" t="s">
        <v>650</v>
      </c>
      <c r="AI402" s="2" t="s">
        <v>650</v>
      </c>
      <c r="AM402" s="129">
        <f t="shared" si="18"/>
        <v>7.04</v>
      </c>
      <c r="AN402" s="129">
        <f t="shared" si="19"/>
        <v>6.35</v>
      </c>
      <c r="AO402" s="130">
        <f t="shared" si="20"/>
        <v>0.90198863636363635</v>
      </c>
    </row>
    <row r="403" spans="1:41" ht="15" customHeight="1" x14ac:dyDescent="0.25">
      <c r="A403" s="2" t="s">
        <v>598</v>
      </c>
      <c r="B403" s="2" t="s">
        <v>599</v>
      </c>
      <c r="C403" s="2">
        <v>2015</v>
      </c>
      <c r="D403" s="2">
        <v>30.05</v>
      </c>
      <c r="E403" s="2">
        <v>30.178999999999998</v>
      </c>
      <c r="F403" s="2" t="s">
        <v>650</v>
      </c>
      <c r="G403" s="2">
        <v>0.05</v>
      </c>
      <c r="H403" s="2" t="s">
        <v>650</v>
      </c>
      <c r="I403" s="2">
        <v>0.92900000000000005</v>
      </c>
      <c r="J403" s="2">
        <v>0</v>
      </c>
      <c r="K403" s="2" t="s">
        <v>650</v>
      </c>
      <c r="L403" s="2" t="s">
        <v>651</v>
      </c>
      <c r="M403" s="2" t="s">
        <v>650</v>
      </c>
      <c r="N403" s="2" t="s">
        <v>650</v>
      </c>
      <c r="O403" s="2" t="s">
        <v>650</v>
      </c>
      <c r="P403" s="2" t="s">
        <v>650</v>
      </c>
      <c r="Q403" s="2" t="s">
        <v>650</v>
      </c>
      <c r="R403" s="2" t="s">
        <v>650</v>
      </c>
      <c r="S403" s="2" t="s">
        <v>650</v>
      </c>
      <c r="T403" s="2" t="s">
        <v>650</v>
      </c>
      <c r="U403" s="2" t="s">
        <v>650</v>
      </c>
      <c r="V403" s="2" t="s">
        <v>650</v>
      </c>
      <c r="W403" s="2" t="s">
        <v>650</v>
      </c>
      <c r="X403" s="2" t="s">
        <v>650</v>
      </c>
      <c r="Y403" s="2" t="s">
        <v>650</v>
      </c>
      <c r="Z403" s="2" t="s">
        <v>650</v>
      </c>
      <c r="AA403" s="2" t="s">
        <v>650</v>
      </c>
      <c r="AB403" s="2" t="s">
        <v>650</v>
      </c>
      <c r="AC403" s="2" t="s">
        <v>650</v>
      </c>
      <c r="AD403" s="2" t="s">
        <v>650</v>
      </c>
      <c r="AE403" s="2">
        <v>29.2</v>
      </c>
      <c r="AF403" s="2" t="s">
        <v>653</v>
      </c>
      <c r="AG403" s="2">
        <v>9.798</v>
      </c>
      <c r="AH403" s="2" t="s">
        <v>650</v>
      </c>
      <c r="AI403" s="2" t="s">
        <v>650</v>
      </c>
      <c r="AM403" s="129">
        <f t="shared" si="18"/>
        <v>30.178999999999998</v>
      </c>
      <c r="AN403" s="129">
        <f t="shared" si="19"/>
        <v>30.05</v>
      </c>
      <c r="AO403" s="130">
        <f t="shared" si="20"/>
        <v>0.99572550448987718</v>
      </c>
    </row>
    <row r="404" spans="1:41" ht="15" customHeight="1" x14ac:dyDescent="0.25">
      <c r="A404" s="2" t="s">
        <v>598</v>
      </c>
      <c r="B404" s="2" t="s">
        <v>600</v>
      </c>
      <c r="C404" s="2">
        <v>2015</v>
      </c>
      <c r="D404" s="2" t="s">
        <v>650</v>
      </c>
      <c r="E404" s="2" t="s">
        <v>650</v>
      </c>
      <c r="F404" s="2" t="s">
        <v>650</v>
      </c>
      <c r="G404" s="2" t="s">
        <v>650</v>
      </c>
      <c r="H404" s="2" t="s">
        <v>650</v>
      </c>
      <c r="I404" s="2" t="s">
        <v>650</v>
      </c>
      <c r="J404" s="2" t="s">
        <v>650</v>
      </c>
      <c r="K404" s="2" t="s">
        <v>650</v>
      </c>
      <c r="L404" s="2" t="s">
        <v>651</v>
      </c>
      <c r="M404" s="2" t="s">
        <v>650</v>
      </c>
      <c r="N404" s="2" t="s">
        <v>650</v>
      </c>
      <c r="O404" s="2" t="s">
        <v>650</v>
      </c>
      <c r="P404" s="2" t="s">
        <v>650</v>
      </c>
      <c r="Q404" s="2" t="s">
        <v>650</v>
      </c>
      <c r="R404" s="2" t="s">
        <v>650</v>
      </c>
      <c r="S404" s="2" t="s">
        <v>650</v>
      </c>
      <c r="T404" s="2" t="s">
        <v>650</v>
      </c>
      <c r="U404" s="2" t="s">
        <v>650</v>
      </c>
      <c r="V404" s="2" t="s">
        <v>650</v>
      </c>
      <c r="W404" s="2" t="s">
        <v>650</v>
      </c>
      <c r="X404" s="2" t="s">
        <v>650</v>
      </c>
      <c r="Y404" s="2" t="s">
        <v>650</v>
      </c>
      <c r="Z404" s="2" t="s">
        <v>650</v>
      </c>
      <c r="AA404" s="2" t="s">
        <v>650</v>
      </c>
      <c r="AB404" s="2" t="s">
        <v>650</v>
      </c>
      <c r="AC404" s="2" t="s">
        <v>650</v>
      </c>
      <c r="AD404" s="2" t="s">
        <v>650</v>
      </c>
      <c r="AE404" s="2" t="s">
        <v>650</v>
      </c>
      <c r="AF404" s="2" t="s">
        <v>650</v>
      </c>
      <c r="AG404" s="2" t="s">
        <v>650</v>
      </c>
      <c r="AH404" s="2" t="s">
        <v>650</v>
      </c>
      <c r="AI404" s="2" t="s">
        <v>650</v>
      </c>
      <c r="AM404" s="129">
        <f t="shared" si="18"/>
        <v>0</v>
      </c>
      <c r="AN404" s="129">
        <f t="shared" si="19"/>
        <v>0</v>
      </c>
      <c r="AO404" s="130" t="str">
        <f t="shared" si="20"/>
        <v/>
      </c>
    </row>
    <row r="405" spans="1:41" ht="15" customHeight="1" x14ac:dyDescent="0.25">
      <c r="A405" s="2" t="s">
        <v>598</v>
      </c>
      <c r="B405" s="2" t="s">
        <v>601</v>
      </c>
      <c r="C405" s="2">
        <v>2015</v>
      </c>
      <c r="D405" s="2" t="s">
        <v>650</v>
      </c>
      <c r="E405" s="2" t="s">
        <v>650</v>
      </c>
      <c r="F405" s="2" t="s">
        <v>650</v>
      </c>
      <c r="G405" s="2" t="s">
        <v>650</v>
      </c>
      <c r="H405" s="2" t="s">
        <v>650</v>
      </c>
      <c r="I405" s="2" t="s">
        <v>650</v>
      </c>
      <c r="J405" s="2" t="s">
        <v>650</v>
      </c>
      <c r="K405" s="2" t="s">
        <v>650</v>
      </c>
      <c r="L405" s="2" t="s">
        <v>651</v>
      </c>
      <c r="M405" s="2" t="s">
        <v>650</v>
      </c>
      <c r="N405" s="2" t="s">
        <v>650</v>
      </c>
      <c r="O405" s="2" t="s">
        <v>650</v>
      </c>
      <c r="P405" s="2" t="s">
        <v>650</v>
      </c>
      <c r="Q405" s="2" t="s">
        <v>650</v>
      </c>
      <c r="R405" s="2" t="s">
        <v>650</v>
      </c>
      <c r="S405" s="2" t="s">
        <v>650</v>
      </c>
      <c r="T405" s="2" t="s">
        <v>650</v>
      </c>
      <c r="U405" s="2" t="s">
        <v>650</v>
      </c>
      <c r="V405" s="2" t="s">
        <v>650</v>
      </c>
      <c r="W405" s="2" t="s">
        <v>650</v>
      </c>
      <c r="X405" s="2" t="s">
        <v>650</v>
      </c>
      <c r="Y405" s="2" t="s">
        <v>650</v>
      </c>
      <c r="Z405" s="2" t="s">
        <v>650</v>
      </c>
      <c r="AA405" s="2" t="s">
        <v>650</v>
      </c>
      <c r="AB405" s="2" t="s">
        <v>650</v>
      </c>
      <c r="AC405" s="2" t="s">
        <v>650</v>
      </c>
      <c r="AD405" s="2" t="s">
        <v>650</v>
      </c>
      <c r="AE405" s="2" t="s">
        <v>650</v>
      </c>
      <c r="AF405" s="2" t="s">
        <v>650</v>
      </c>
      <c r="AG405" s="2" t="s">
        <v>650</v>
      </c>
      <c r="AH405" s="2" t="s">
        <v>650</v>
      </c>
      <c r="AI405" s="2" t="s">
        <v>650</v>
      </c>
      <c r="AM405" s="129">
        <f t="shared" si="18"/>
        <v>0</v>
      </c>
      <c r="AN405" s="129">
        <f t="shared" si="19"/>
        <v>0</v>
      </c>
      <c r="AO405" s="130" t="str">
        <f t="shared" si="20"/>
        <v/>
      </c>
    </row>
    <row r="406" spans="1:41" ht="15" customHeight="1" x14ac:dyDescent="0.25">
      <c r="A406" s="2" t="s">
        <v>598</v>
      </c>
      <c r="B406" s="2" t="s">
        <v>602</v>
      </c>
      <c r="C406" s="2">
        <v>2015</v>
      </c>
      <c r="D406" s="2">
        <v>198.476</v>
      </c>
      <c r="E406" s="2">
        <v>226.19</v>
      </c>
      <c r="F406" s="2" t="s">
        <v>650</v>
      </c>
      <c r="G406" s="2">
        <v>0.77</v>
      </c>
      <c r="H406" s="2" t="s">
        <v>650</v>
      </c>
      <c r="I406" s="2" t="s">
        <v>650</v>
      </c>
      <c r="J406" s="2" t="s">
        <v>650</v>
      </c>
      <c r="K406" s="2" t="s">
        <v>650</v>
      </c>
      <c r="L406" s="2" t="s">
        <v>651</v>
      </c>
      <c r="M406" s="2" t="s">
        <v>650</v>
      </c>
      <c r="N406" s="2" t="s">
        <v>650</v>
      </c>
      <c r="O406" s="2">
        <v>7.32</v>
      </c>
      <c r="P406" s="2" t="s">
        <v>650</v>
      </c>
      <c r="Q406" s="2" t="s">
        <v>650</v>
      </c>
      <c r="R406" s="2">
        <v>2.0499999999999998</v>
      </c>
      <c r="S406" s="2" t="s">
        <v>650</v>
      </c>
      <c r="T406" s="2" t="s">
        <v>650</v>
      </c>
      <c r="U406" s="2" t="s">
        <v>650</v>
      </c>
      <c r="V406" s="2" t="s">
        <v>650</v>
      </c>
      <c r="W406" s="2">
        <v>185</v>
      </c>
      <c r="X406" s="2" t="s">
        <v>650</v>
      </c>
      <c r="Y406" s="2">
        <v>0.59</v>
      </c>
      <c r="Z406" s="2" t="s">
        <v>650</v>
      </c>
      <c r="AA406" s="2" t="s">
        <v>650</v>
      </c>
      <c r="AB406" s="2">
        <v>30.46</v>
      </c>
      <c r="AC406" s="2" t="s">
        <v>650</v>
      </c>
      <c r="AD406" s="2" t="s">
        <v>650</v>
      </c>
      <c r="AE406" s="2" t="s">
        <v>650</v>
      </c>
      <c r="AF406" s="2" t="s">
        <v>650</v>
      </c>
      <c r="AG406" s="2" t="s">
        <v>650</v>
      </c>
      <c r="AH406" s="2" t="s">
        <v>650</v>
      </c>
      <c r="AI406" s="2" t="s">
        <v>650</v>
      </c>
      <c r="AM406" s="129">
        <f t="shared" si="18"/>
        <v>226.19</v>
      </c>
      <c r="AN406" s="129">
        <f t="shared" si="19"/>
        <v>198.476</v>
      </c>
      <c r="AO406" s="130">
        <f t="shared" si="20"/>
        <v>0.87747468942039875</v>
      </c>
    </row>
    <row r="407" spans="1:41" ht="15" customHeight="1" x14ac:dyDescent="0.25">
      <c r="A407" s="2" t="s">
        <v>603</v>
      </c>
      <c r="B407" s="2" t="s">
        <v>604</v>
      </c>
      <c r="C407" s="2">
        <v>2015</v>
      </c>
      <c r="D407" s="2">
        <v>33.545999999999999</v>
      </c>
      <c r="E407" s="2">
        <v>38.802</v>
      </c>
      <c r="F407" s="2" t="s">
        <v>650</v>
      </c>
      <c r="G407" s="2">
        <v>0.28000000000000003</v>
      </c>
      <c r="H407" s="2" t="s">
        <v>650</v>
      </c>
      <c r="I407" s="2" t="s">
        <v>650</v>
      </c>
      <c r="J407" s="2" t="s">
        <v>650</v>
      </c>
      <c r="K407" s="2" t="s">
        <v>650</v>
      </c>
      <c r="L407" s="2" t="s">
        <v>651</v>
      </c>
      <c r="M407" s="2">
        <v>33.781999999999996</v>
      </c>
      <c r="N407" s="2" t="s">
        <v>650</v>
      </c>
      <c r="O407" s="2" t="s">
        <v>650</v>
      </c>
      <c r="P407" s="2" t="s">
        <v>650</v>
      </c>
      <c r="Q407" s="2" t="s">
        <v>650</v>
      </c>
      <c r="R407" s="2" t="s">
        <v>650</v>
      </c>
      <c r="S407" s="2" t="s">
        <v>8</v>
      </c>
      <c r="T407" s="2" t="s">
        <v>650</v>
      </c>
      <c r="U407" s="2" t="s">
        <v>650</v>
      </c>
      <c r="V407" s="2" t="s">
        <v>650</v>
      </c>
      <c r="W407" s="2" t="s">
        <v>650</v>
      </c>
      <c r="X407" s="2" t="s">
        <v>650</v>
      </c>
      <c r="Y407" s="2" t="s">
        <v>650</v>
      </c>
      <c r="Z407" s="2" t="s">
        <v>650</v>
      </c>
      <c r="AA407" s="2" t="s">
        <v>650</v>
      </c>
      <c r="AB407" s="2" t="s">
        <v>650</v>
      </c>
      <c r="AC407" s="2" t="s">
        <v>650</v>
      </c>
      <c r="AD407" s="2">
        <v>4.74</v>
      </c>
      <c r="AE407" s="2" t="s">
        <v>650</v>
      </c>
      <c r="AF407" s="2" t="s">
        <v>650</v>
      </c>
      <c r="AG407" s="2" t="s">
        <v>650</v>
      </c>
      <c r="AH407" s="2" t="s">
        <v>650</v>
      </c>
      <c r="AI407" s="2" t="s">
        <v>650</v>
      </c>
      <c r="AM407" s="129">
        <f t="shared" si="18"/>
        <v>38.802</v>
      </c>
      <c r="AN407" s="129">
        <f t="shared" si="19"/>
        <v>33.545999999999999</v>
      </c>
      <c r="AO407" s="130">
        <f t="shared" si="20"/>
        <v>0.86454306479047471</v>
      </c>
    </row>
    <row r="408" spans="1:41" ht="15" customHeight="1" x14ac:dyDescent="0.25">
      <c r="A408" s="2" t="s">
        <v>605</v>
      </c>
      <c r="B408" s="2" t="s">
        <v>606</v>
      </c>
      <c r="C408" s="2">
        <v>2015</v>
      </c>
      <c r="D408" s="2">
        <v>51.1</v>
      </c>
      <c r="E408" s="2">
        <v>56.7</v>
      </c>
      <c r="F408" s="2" t="s">
        <v>650</v>
      </c>
      <c r="G408" s="2">
        <v>1.2</v>
      </c>
      <c r="H408" s="2" t="s">
        <v>650</v>
      </c>
      <c r="I408" s="2" t="s">
        <v>650</v>
      </c>
      <c r="J408" s="2" t="s">
        <v>650</v>
      </c>
      <c r="K408" s="2" t="s">
        <v>650</v>
      </c>
      <c r="L408" s="2" t="s">
        <v>651</v>
      </c>
      <c r="M408" s="2" t="s">
        <v>650</v>
      </c>
      <c r="N408" s="2" t="s">
        <v>650</v>
      </c>
      <c r="O408" s="2" t="s">
        <v>650</v>
      </c>
      <c r="P408" s="2" t="s">
        <v>650</v>
      </c>
      <c r="Q408" s="2" t="s">
        <v>650</v>
      </c>
      <c r="R408" s="2">
        <v>50.2</v>
      </c>
      <c r="S408" s="2" t="s">
        <v>8</v>
      </c>
      <c r="T408" s="2" t="s">
        <v>650</v>
      </c>
      <c r="U408" s="2" t="s">
        <v>650</v>
      </c>
      <c r="V408" s="2" t="s">
        <v>650</v>
      </c>
      <c r="W408" s="2" t="s">
        <v>650</v>
      </c>
      <c r="X408" s="2" t="s">
        <v>650</v>
      </c>
      <c r="Y408" s="2" t="s">
        <v>650</v>
      </c>
      <c r="Z408" s="2" t="s">
        <v>650</v>
      </c>
      <c r="AA408" s="2" t="s">
        <v>650</v>
      </c>
      <c r="AB408" s="2" t="s">
        <v>650</v>
      </c>
      <c r="AC408" s="2" t="s">
        <v>650</v>
      </c>
      <c r="AD408" s="2">
        <v>5.3</v>
      </c>
      <c r="AE408" s="2" t="s">
        <v>650</v>
      </c>
      <c r="AF408" s="2" t="s">
        <v>650</v>
      </c>
      <c r="AG408" s="2" t="s">
        <v>650</v>
      </c>
      <c r="AH408" s="2" t="s">
        <v>650</v>
      </c>
      <c r="AI408" s="2" t="s">
        <v>650</v>
      </c>
      <c r="AM408" s="129">
        <f t="shared" si="18"/>
        <v>56.7</v>
      </c>
      <c r="AN408" s="129">
        <f t="shared" si="19"/>
        <v>51.1</v>
      </c>
      <c r="AO408" s="130">
        <f t="shared" si="20"/>
        <v>0.90123456790123457</v>
      </c>
    </row>
    <row r="409" spans="1:41" ht="15" customHeight="1" x14ac:dyDescent="0.25">
      <c r="A409" s="2" t="s">
        <v>608</v>
      </c>
      <c r="B409" s="2" t="s">
        <v>609</v>
      </c>
      <c r="C409" s="2">
        <v>2015</v>
      </c>
      <c r="D409" s="2">
        <v>7.53</v>
      </c>
      <c r="E409" s="2">
        <v>9.6598600000000001</v>
      </c>
      <c r="F409" s="2" t="s">
        <v>650</v>
      </c>
      <c r="G409" s="2">
        <v>1.123E-2</v>
      </c>
      <c r="H409" s="2" t="s">
        <v>650</v>
      </c>
      <c r="I409" s="2" t="s">
        <v>650</v>
      </c>
      <c r="J409" s="2" t="s">
        <v>650</v>
      </c>
      <c r="K409" s="2" t="s">
        <v>650</v>
      </c>
      <c r="L409" s="2" t="s">
        <v>650</v>
      </c>
      <c r="M409" s="2" t="s">
        <v>650</v>
      </c>
      <c r="N409" s="2" t="s">
        <v>650</v>
      </c>
      <c r="O409" s="2">
        <v>7.5068999999999999</v>
      </c>
      <c r="P409" s="2" t="s">
        <v>650</v>
      </c>
      <c r="Q409" s="2" t="s">
        <v>650</v>
      </c>
      <c r="R409" s="2" t="s">
        <v>650</v>
      </c>
      <c r="S409" s="2" t="s">
        <v>8</v>
      </c>
      <c r="T409" s="2" t="s">
        <v>650</v>
      </c>
      <c r="U409" s="2" t="s">
        <v>650</v>
      </c>
      <c r="V409" s="2" t="s">
        <v>650</v>
      </c>
      <c r="W409" s="2" t="s">
        <v>650</v>
      </c>
      <c r="X409" s="2" t="s">
        <v>650</v>
      </c>
      <c r="Y409" s="2">
        <v>1.5087299999999999</v>
      </c>
      <c r="Z409" s="2" t="s">
        <v>650</v>
      </c>
      <c r="AA409" s="2" t="s">
        <v>650</v>
      </c>
      <c r="AB409" s="2" t="s">
        <v>650</v>
      </c>
      <c r="AC409" s="2" t="s">
        <v>650</v>
      </c>
      <c r="AD409" s="2" t="s">
        <v>650</v>
      </c>
      <c r="AE409" s="2" t="s">
        <v>650</v>
      </c>
      <c r="AF409" s="2" t="s">
        <v>650</v>
      </c>
      <c r="AG409" s="2" t="s">
        <v>650</v>
      </c>
      <c r="AH409" s="2">
        <v>0.63300000000000001</v>
      </c>
      <c r="AI409" s="2">
        <v>0.64549999999999996</v>
      </c>
      <c r="AM409" s="129">
        <f t="shared" si="18"/>
        <v>9.6723599999999994</v>
      </c>
      <c r="AN409" s="129">
        <f t="shared" si="19"/>
        <v>7.53</v>
      </c>
      <c r="AO409" s="130">
        <f t="shared" si="20"/>
        <v>0.77850700346140966</v>
      </c>
    </row>
    <row r="410" spans="1:41" ht="15" customHeight="1" x14ac:dyDescent="0.25">
      <c r="A410" s="2" t="s">
        <v>608</v>
      </c>
      <c r="B410" s="2" t="s">
        <v>610</v>
      </c>
      <c r="C410" s="2">
        <v>2015</v>
      </c>
      <c r="D410" s="2">
        <v>6.306</v>
      </c>
      <c r="E410" s="2">
        <v>6.8380000000000001</v>
      </c>
      <c r="F410" s="2" t="s">
        <v>650</v>
      </c>
      <c r="G410" s="2">
        <v>0.05</v>
      </c>
      <c r="H410" s="2" t="s">
        <v>650</v>
      </c>
      <c r="I410" s="2" t="s">
        <v>650</v>
      </c>
      <c r="J410" s="2" t="s">
        <v>650</v>
      </c>
      <c r="K410" s="2" t="s">
        <v>650</v>
      </c>
      <c r="L410" s="2" t="s">
        <v>650</v>
      </c>
      <c r="M410" s="2" t="s">
        <v>650</v>
      </c>
      <c r="N410" s="2" t="s">
        <v>650</v>
      </c>
      <c r="O410" s="2">
        <v>5.024</v>
      </c>
      <c r="P410" s="2" t="s">
        <v>650</v>
      </c>
      <c r="Q410" s="2" t="s">
        <v>650</v>
      </c>
      <c r="R410" s="2" t="s">
        <v>650</v>
      </c>
      <c r="S410" s="2" t="s">
        <v>8</v>
      </c>
      <c r="T410" s="2" t="s">
        <v>650</v>
      </c>
      <c r="U410" s="2" t="s">
        <v>650</v>
      </c>
      <c r="V410" s="2" t="s">
        <v>650</v>
      </c>
      <c r="W410" s="2" t="s">
        <v>650</v>
      </c>
      <c r="X410" s="2" t="s">
        <v>650</v>
      </c>
      <c r="Y410" s="2">
        <v>0.49</v>
      </c>
      <c r="Z410" s="2" t="s">
        <v>650</v>
      </c>
      <c r="AA410" s="2" t="s">
        <v>650</v>
      </c>
      <c r="AB410" s="2" t="s">
        <v>650</v>
      </c>
      <c r="AC410" s="2" t="s">
        <v>650</v>
      </c>
      <c r="AD410" s="2" t="s">
        <v>650</v>
      </c>
      <c r="AE410" s="2" t="s">
        <v>650</v>
      </c>
      <c r="AF410" s="2" t="s">
        <v>650</v>
      </c>
      <c r="AG410" s="2" t="s">
        <v>650</v>
      </c>
      <c r="AH410" s="2">
        <v>1.274</v>
      </c>
      <c r="AI410" s="2">
        <v>1.3</v>
      </c>
      <c r="AM410" s="129">
        <f t="shared" si="18"/>
        <v>6.8639999999999999</v>
      </c>
      <c r="AN410" s="129">
        <f t="shared" si="19"/>
        <v>6.306</v>
      </c>
      <c r="AO410" s="130">
        <f t="shared" si="20"/>
        <v>0.91870629370629375</v>
      </c>
    </row>
    <row r="411" spans="1:41" ht="15" customHeight="1" x14ac:dyDescent="0.25">
      <c r="A411" s="2" t="s">
        <v>608</v>
      </c>
      <c r="B411" s="2" t="s">
        <v>611</v>
      </c>
      <c r="C411" s="2">
        <v>2015</v>
      </c>
      <c r="D411" s="2">
        <v>1.2643</v>
      </c>
      <c r="E411" s="2">
        <v>1.48743</v>
      </c>
      <c r="F411" s="2" t="s">
        <v>650</v>
      </c>
      <c r="G411" s="2">
        <v>0.10143000000000001</v>
      </c>
      <c r="H411" s="2" t="s">
        <v>650</v>
      </c>
      <c r="I411" s="2" t="s">
        <v>650</v>
      </c>
      <c r="J411" s="2" t="s">
        <v>650</v>
      </c>
      <c r="K411" s="2" t="s">
        <v>650</v>
      </c>
      <c r="L411" s="2" t="s">
        <v>650</v>
      </c>
      <c r="M411" s="2" t="s">
        <v>650</v>
      </c>
      <c r="N411" s="2" t="s">
        <v>650</v>
      </c>
      <c r="O411" s="2" t="s">
        <v>650</v>
      </c>
      <c r="P411" s="2" t="s">
        <v>650</v>
      </c>
      <c r="Q411" s="2" t="s">
        <v>650</v>
      </c>
      <c r="R411" s="2" t="s">
        <v>650</v>
      </c>
      <c r="S411" s="2" t="s">
        <v>650</v>
      </c>
      <c r="T411" s="2">
        <v>1.3859999999999999</v>
      </c>
      <c r="U411" s="2" t="s">
        <v>650</v>
      </c>
      <c r="V411" s="2" t="s">
        <v>650</v>
      </c>
      <c r="W411" s="2" t="s">
        <v>650</v>
      </c>
      <c r="X411" s="2" t="s">
        <v>650</v>
      </c>
      <c r="Y411" s="2" t="s">
        <v>650</v>
      </c>
      <c r="Z411" s="2" t="s">
        <v>650</v>
      </c>
      <c r="AA411" s="2" t="s">
        <v>650</v>
      </c>
      <c r="AB411" s="2" t="s">
        <v>650</v>
      </c>
      <c r="AC411" s="2" t="s">
        <v>650</v>
      </c>
      <c r="AD411" s="2" t="s">
        <v>650</v>
      </c>
      <c r="AE411" s="2" t="s">
        <v>650</v>
      </c>
      <c r="AF411" s="2" t="s">
        <v>650</v>
      </c>
      <c r="AG411" s="2" t="s">
        <v>650</v>
      </c>
      <c r="AH411" s="2" t="s">
        <v>650</v>
      </c>
      <c r="AI411" s="2" t="s">
        <v>650</v>
      </c>
      <c r="AM411" s="129">
        <f t="shared" si="18"/>
        <v>1.4874299999999998</v>
      </c>
      <c r="AN411" s="129">
        <f t="shared" si="19"/>
        <v>1.2643</v>
      </c>
      <c r="AO411" s="130">
        <f t="shared" si="20"/>
        <v>0.84998957934154895</v>
      </c>
    </row>
    <row r="412" spans="1:41" ht="15" customHeight="1" x14ac:dyDescent="0.25">
      <c r="A412" s="2" t="s">
        <v>608</v>
      </c>
      <c r="B412" s="2" t="s">
        <v>612</v>
      </c>
      <c r="C412" s="2">
        <v>2015</v>
      </c>
      <c r="D412" s="2">
        <v>0.29680000000000001</v>
      </c>
      <c r="E412" s="2">
        <v>0.34917999999999999</v>
      </c>
      <c r="F412" s="2" t="s">
        <v>650</v>
      </c>
      <c r="G412" s="2">
        <v>0.34917999999999999</v>
      </c>
      <c r="H412" s="2" t="s">
        <v>650</v>
      </c>
      <c r="I412" s="2" t="s">
        <v>650</v>
      </c>
      <c r="J412" s="2" t="s">
        <v>650</v>
      </c>
      <c r="K412" s="2" t="s">
        <v>650</v>
      </c>
      <c r="L412" s="2" t="s">
        <v>650</v>
      </c>
      <c r="M412" s="2" t="s">
        <v>650</v>
      </c>
      <c r="N412" s="2" t="s">
        <v>650</v>
      </c>
      <c r="O412" s="2" t="s">
        <v>650</v>
      </c>
      <c r="P412" s="2" t="s">
        <v>650</v>
      </c>
      <c r="Q412" s="2" t="s">
        <v>650</v>
      </c>
      <c r="R412" s="2" t="s">
        <v>650</v>
      </c>
      <c r="S412" s="2" t="s">
        <v>650</v>
      </c>
      <c r="T412" s="2" t="s">
        <v>650</v>
      </c>
      <c r="U412" s="2" t="s">
        <v>650</v>
      </c>
      <c r="V412" s="2" t="s">
        <v>650</v>
      </c>
      <c r="W412" s="2" t="s">
        <v>650</v>
      </c>
      <c r="X412" s="2" t="s">
        <v>650</v>
      </c>
      <c r="Y412" s="2" t="s">
        <v>650</v>
      </c>
      <c r="Z412" s="2" t="s">
        <v>650</v>
      </c>
      <c r="AA412" s="2" t="s">
        <v>650</v>
      </c>
      <c r="AB412" s="2" t="s">
        <v>650</v>
      </c>
      <c r="AC412" s="2" t="s">
        <v>650</v>
      </c>
      <c r="AD412" s="2" t="s">
        <v>650</v>
      </c>
      <c r="AE412" s="2" t="s">
        <v>650</v>
      </c>
      <c r="AF412" s="2" t="s">
        <v>650</v>
      </c>
      <c r="AG412" s="2" t="s">
        <v>650</v>
      </c>
      <c r="AH412" s="2" t="s">
        <v>650</v>
      </c>
      <c r="AI412" s="2" t="s">
        <v>650</v>
      </c>
      <c r="AM412" s="129">
        <f t="shared" si="18"/>
        <v>0.34917999999999999</v>
      </c>
      <c r="AN412" s="129">
        <f t="shared" si="19"/>
        <v>0.29680000000000001</v>
      </c>
      <c r="AO412" s="130">
        <f t="shared" si="20"/>
        <v>0.8499914084426371</v>
      </c>
    </row>
    <row r="413" spans="1:41" ht="15" customHeight="1" x14ac:dyDescent="0.25">
      <c r="A413" s="2" t="s">
        <v>608</v>
      </c>
      <c r="B413" s="2" t="s">
        <v>613</v>
      </c>
      <c r="C413" s="2">
        <v>2015</v>
      </c>
      <c r="D413" s="2">
        <v>0.64570000000000005</v>
      </c>
      <c r="E413" s="2">
        <v>0.75966</v>
      </c>
      <c r="F413" s="2" t="s">
        <v>650</v>
      </c>
      <c r="G413" s="2">
        <v>1.2160000000000001E-2</v>
      </c>
      <c r="H413" s="2" t="s">
        <v>650</v>
      </c>
      <c r="I413" s="2" t="s">
        <v>650</v>
      </c>
      <c r="J413" s="2" t="s">
        <v>650</v>
      </c>
      <c r="K413" s="2" t="s">
        <v>650</v>
      </c>
      <c r="L413" s="2" t="s">
        <v>650</v>
      </c>
      <c r="M413" s="2" t="s">
        <v>650</v>
      </c>
      <c r="N413" s="2" t="s">
        <v>650</v>
      </c>
      <c r="O413" s="2" t="s">
        <v>650</v>
      </c>
      <c r="P413" s="2" t="s">
        <v>650</v>
      </c>
      <c r="Q413" s="2" t="s">
        <v>650</v>
      </c>
      <c r="R413" s="2" t="s">
        <v>650</v>
      </c>
      <c r="S413" s="2" t="s">
        <v>650</v>
      </c>
      <c r="T413" s="2">
        <v>0.74750000000000005</v>
      </c>
      <c r="U413" s="2" t="s">
        <v>650</v>
      </c>
      <c r="V413" s="2" t="s">
        <v>650</v>
      </c>
      <c r="W413" s="2" t="s">
        <v>650</v>
      </c>
      <c r="X413" s="2" t="s">
        <v>650</v>
      </c>
      <c r="Y413" s="2" t="s">
        <v>650</v>
      </c>
      <c r="Z413" s="2" t="s">
        <v>650</v>
      </c>
      <c r="AA413" s="2" t="s">
        <v>650</v>
      </c>
      <c r="AB413" s="2" t="s">
        <v>650</v>
      </c>
      <c r="AC413" s="2" t="s">
        <v>650</v>
      </c>
      <c r="AD413" s="2" t="s">
        <v>650</v>
      </c>
      <c r="AE413" s="2" t="s">
        <v>650</v>
      </c>
      <c r="AF413" s="2" t="s">
        <v>650</v>
      </c>
      <c r="AG413" s="2" t="s">
        <v>650</v>
      </c>
      <c r="AH413" s="2" t="s">
        <v>650</v>
      </c>
      <c r="AI413" s="2" t="s">
        <v>650</v>
      </c>
      <c r="AM413" s="129">
        <f t="shared" si="18"/>
        <v>0.75966</v>
      </c>
      <c r="AN413" s="129">
        <f t="shared" si="19"/>
        <v>0.64570000000000005</v>
      </c>
      <c r="AO413" s="130">
        <f t="shared" si="20"/>
        <v>0.84998551983782222</v>
      </c>
    </row>
    <row r="414" spans="1:41" ht="15" customHeight="1" x14ac:dyDescent="0.25">
      <c r="A414" s="2" t="s">
        <v>608</v>
      </c>
      <c r="B414" s="2" t="s">
        <v>614</v>
      </c>
      <c r="C414" s="2">
        <v>2015</v>
      </c>
      <c r="D414" s="2" t="s">
        <v>650</v>
      </c>
      <c r="E414" s="2" t="s">
        <v>650</v>
      </c>
      <c r="F414" s="2" t="s">
        <v>650</v>
      </c>
      <c r="G414" s="2" t="s">
        <v>650</v>
      </c>
      <c r="H414" s="2" t="s">
        <v>650</v>
      </c>
      <c r="I414" s="2" t="s">
        <v>650</v>
      </c>
      <c r="J414" s="2" t="s">
        <v>650</v>
      </c>
      <c r="K414" s="2" t="s">
        <v>650</v>
      </c>
      <c r="L414" s="2" t="s">
        <v>651</v>
      </c>
      <c r="M414" s="2" t="s">
        <v>650</v>
      </c>
      <c r="N414" s="2" t="s">
        <v>650</v>
      </c>
      <c r="O414" s="2" t="s">
        <v>650</v>
      </c>
      <c r="P414" s="2" t="s">
        <v>650</v>
      </c>
      <c r="Q414" s="2" t="s">
        <v>650</v>
      </c>
      <c r="R414" s="2" t="s">
        <v>650</v>
      </c>
      <c r="S414" s="2" t="s">
        <v>650</v>
      </c>
      <c r="T414" s="2" t="s">
        <v>650</v>
      </c>
      <c r="U414" s="2" t="s">
        <v>650</v>
      </c>
      <c r="V414" s="2" t="s">
        <v>650</v>
      </c>
      <c r="W414" s="2" t="s">
        <v>650</v>
      </c>
      <c r="X414" s="2" t="s">
        <v>650</v>
      </c>
      <c r="Y414" s="2" t="s">
        <v>650</v>
      </c>
      <c r="Z414" s="2" t="s">
        <v>650</v>
      </c>
      <c r="AA414" s="2" t="s">
        <v>650</v>
      </c>
      <c r="AB414" s="2" t="s">
        <v>650</v>
      </c>
      <c r="AC414" s="2" t="s">
        <v>650</v>
      </c>
      <c r="AD414" s="2" t="s">
        <v>650</v>
      </c>
      <c r="AE414" s="2" t="s">
        <v>650</v>
      </c>
      <c r="AF414" s="2" t="s">
        <v>650</v>
      </c>
      <c r="AG414" s="2" t="s">
        <v>650</v>
      </c>
      <c r="AH414" s="2" t="s">
        <v>650</v>
      </c>
      <c r="AI414" s="2" t="s">
        <v>650</v>
      </c>
      <c r="AM414" s="129">
        <f t="shared" si="18"/>
        <v>0</v>
      </c>
      <c r="AN414" s="129">
        <f t="shared" si="19"/>
        <v>0</v>
      </c>
      <c r="AO414" s="130" t="str">
        <f t="shared" si="20"/>
        <v/>
      </c>
    </row>
    <row r="415" spans="1:41" ht="15" customHeight="1" x14ac:dyDescent="0.25">
      <c r="A415" s="2" t="s">
        <v>608</v>
      </c>
      <c r="B415" s="2" t="s">
        <v>615</v>
      </c>
      <c r="C415" s="2">
        <v>2015</v>
      </c>
      <c r="D415" s="2">
        <v>9.3550000000000004</v>
      </c>
      <c r="E415" s="2">
        <v>11.645</v>
      </c>
      <c r="F415" s="2" t="s">
        <v>650</v>
      </c>
      <c r="G415" s="2">
        <v>0.33</v>
      </c>
      <c r="H415" s="2" t="s">
        <v>650</v>
      </c>
      <c r="I415" s="2" t="s">
        <v>650</v>
      </c>
      <c r="J415" s="2" t="s">
        <v>650</v>
      </c>
      <c r="K415" s="2" t="s">
        <v>650</v>
      </c>
      <c r="L415" s="2" t="s">
        <v>650</v>
      </c>
      <c r="M415" s="2" t="s">
        <v>650</v>
      </c>
      <c r="N415" s="2">
        <v>5.6669999999999998</v>
      </c>
      <c r="O415" s="2" t="s">
        <v>650</v>
      </c>
      <c r="P415" s="2" t="s">
        <v>650</v>
      </c>
      <c r="Q415" s="2" t="s">
        <v>650</v>
      </c>
      <c r="R415" s="2" t="s">
        <v>650</v>
      </c>
      <c r="S415" s="2" t="s">
        <v>8</v>
      </c>
      <c r="T415" s="2" t="s">
        <v>650</v>
      </c>
      <c r="U415" s="2" t="s">
        <v>650</v>
      </c>
      <c r="V415" s="2" t="s">
        <v>650</v>
      </c>
      <c r="W415" s="2" t="s">
        <v>650</v>
      </c>
      <c r="X415" s="2" t="s">
        <v>650</v>
      </c>
      <c r="Y415" s="2">
        <v>4.8689999999999998</v>
      </c>
      <c r="Z415" s="2" t="s">
        <v>650</v>
      </c>
      <c r="AA415" s="2" t="s">
        <v>650</v>
      </c>
      <c r="AB415" s="2" t="s">
        <v>650</v>
      </c>
      <c r="AC415" s="2" t="s">
        <v>650</v>
      </c>
      <c r="AD415" s="2" t="s">
        <v>650</v>
      </c>
      <c r="AE415" s="2" t="s">
        <v>650</v>
      </c>
      <c r="AF415" s="2" t="s">
        <v>650</v>
      </c>
      <c r="AG415" s="2" t="s">
        <v>650</v>
      </c>
      <c r="AH415" s="2">
        <v>0.77900000000000003</v>
      </c>
      <c r="AI415" s="2">
        <v>0.86499999999999999</v>
      </c>
      <c r="AM415" s="129">
        <f t="shared" si="18"/>
        <v>11.731</v>
      </c>
      <c r="AN415" s="129">
        <f t="shared" si="19"/>
        <v>9.3550000000000004</v>
      </c>
      <c r="AO415" s="130">
        <f t="shared" si="20"/>
        <v>0.79745972210382754</v>
      </c>
    </row>
  </sheetData>
  <autoFilter ref="A1:AO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15"/>
  <sheetViews>
    <sheetView workbookViewId="0">
      <pane xSplit="3" ySplit="1" topLeftCell="D2" activePane="bottomRight" state="frozen"/>
      <selection pane="topRight"/>
      <selection pane="bottomLeft"/>
      <selection pane="bottomRight"/>
    </sheetView>
  </sheetViews>
  <sheetFormatPr defaultRowHeight="15" customHeight="1" x14ac:dyDescent="0.25"/>
  <cols>
    <col min="1" max="16384" width="9.140625" style="2"/>
  </cols>
  <sheetData>
    <row r="1" spans="1:22" s="101" customFormat="1" ht="105.75" thickBot="1" x14ac:dyDescent="0.3">
      <c r="A1" s="102" t="s">
        <v>616</v>
      </c>
      <c r="B1" s="102" t="s">
        <v>1</v>
      </c>
      <c r="C1" s="102" t="s">
        <v>617</v>
      </c>
      <c r="D1" s="102" t="s">
        <v>691</v>
      </c>
      <c r="E1" s="102" t="s">
        <v>692</v>
      </c>
      <c r="F1" s="102" t="s">
        <v>693</v>
      </c>
      <c r="G1" s="102" t="s">
        <v>694</v>
      </c>
      <c r="H1" s="102" t="s">
        <v>695</v>
      </c>
      <c r="I1" s="102" t="s">
        <v>696</v>
      </c>
      <c r="J1" s="102" t="s">
        <v>697</v>
      </c>
      <c r="K1" s="102" t="s">
        <v>698</v>
      </c>
      <c r="L1" s="102" t="s">
        <v>699</v>
      </c>
      <c r="M1" s="102" t="s">
        <v>700</v>
      </c>
      <c r="N1" s="102" t="s">
        <v>701</v>
      </c>
      <c r="O1" s="102" t="s">
        <v>702</v>
      </c>
      <c r="P1" s="102" t="s">
        <v>703</v>
      </c>
      <c r="Q1" s="102" t="s">
        <v>704</v>
      </c>
      <c r="R1" s="102" t="s">
        <v>705</v>
      </c>
      <c r="S1" s="102" t="s">
        <v>706</v>
      </c>
      <c r="T1" s="102" t="s">
        <v>707</v>
      </c>
      <c r="U1" s="102" t="s">
        <v>708</v>
      </c>
      <c r="V1" s="102" t="s">
        <v>709</v>
      </c>
    </row>
    <row r="2" spans="1:22" ht="15" customHeight="1" x14ac:dyDescent="0.25">
      <c r="A2" s="2" t="s">
        <v>22</v>
      </c>
      <c r="B2" s="2" t="s">
        <v>23</v>
      </c>
      <c r="C2" s="2">
        <v>2015</v>
      </c>
      <c r="D2" s="2" t="s">
        <v>710</v>
      </c>
      <c r="E2" s="2" t="s">
        <v>711</v>
      </c>
      <c r="F2" s="2">
        <v>5.7</v>
      </c>
      <c r="G2" s="2" t="s">
        <v>650</v>
      </c>
      <c r="H2" s="2" t="s">
        <v>650</v>
      </c>
      <c r="I2" s="2" t="s">
        <v>650</v>
      </c>
      <c r="J2" s="2" t="s">
        <v>651</v>
      </c>
      <c r="K2" s="2" t="s">
        <v>650</v>
      </c>
      <c r="L2" s="2" t="s">
        <v>650</v>
      </c>
      <c r="M2" s="2" t="s">
        <v>650</v>
      </c>
      <c r="N2" s="2" t="s">
        <v>650</v>
      </c>
      <c r="O2" s="2" t="s">
        <v>650</v>
      </c>
      <c r="P2" s="2" t="s">
        <v>650</v>
      </c>
      <c r="Q2" s="2" t="s">
        <v>651</v>
      </c>
      <c r="R2" s="2" t="s">
        <v>650</v>
      </c>
      <c r="S2" s="2" t="s">
        <v>650</v>
      </c>
      <c r="T2" s="2" t="s">
        <v>650</v>
      </c>
      <c r="U2" s="2" t="s">
        <v>650</v>
      </c>
      <c r="V2" s="2" t="s">
        <v>650</v>
      </c>
    </row>
    <row r="3" spans="1:22" ht="15" customHeight="1" x14ac:dyDescent="0.25">
      <c r="A3" s="2" t="s">
        <v>22</v>
      </c>
      <c r="B3" s="2" t="s">
        <v>24</v>
      </c>
      <c r="C3" s="2">
        <v>2015</v>
      </c>
      <c r="D3" s="2" t="s">
        <v>651</v>
      </c>
      <c r="E3" s="2" t="s">
        <v>650</v>
      </c>
      <c r="F3" s="2" t="s">
        <v>650</v>
      </c>
      <c r="G3" s="2" t="s">
        <v>650</v>
      </c>
      <c r="H3" s="2" t="s">
        <v>650</v>
      </c>
      <c r="I3" s="2" t="s">
        <v>650</v>
      </c>
      <c r="J3" s="2" t="s">
        <v>651</v>
      </c>
      <c r="K3" s="2" t="s">
        <v>650</v>
      </c>
      <c r="L3" s="2" t="s">
        <v>650</v>
      </c>
      <c r="M3" s="2" t="s">
        <v>650</v>
      </c>
      <c r="N3" s="2" t="s">
        <v>650</v>
      </c>
      <c r="O3" s="2" t="s">
        <v>650</v>
      </c>
      <c r="P3" s="2" t="s">
        <v>650</v>
      </c>
      <c r="Q3" s="2" t="s">
        <v>651</v>
      </c>
      <c r="R3" s="2" t="s">
        <v>650</v>
      </c>
      <c r="S3" s="2" t="s">
        <v>650</v>
      </c>
      <c r="T3" s="2" t="s">
        <v>650</v>
      </c>
      <c r="U3" s="2" t="s">
        <v>650</v>
      </c>
      <c r="V3" s="2" t="s">
        <v>650</v>
      </c>
    </row>
    <row r="4" spans="1:22" ht="15" customHeight="1" x14ac:dyDescent="0.25">
      <c r="A4" s="2" t="s">
        <v>22</v>
      </c>
      <c r="B4" s="2" t="s">
        <v>25</v>
      </c>
      <c r="C4" s="2">
        <v>2015</v>
      </c>
      <c r="D4" s="2" t="s">
        <v>651</v>
      </c>
      <c r="E4" s="2" t="s">
        <v>650</v>
      </c>
      <c r="F4" s="2" t="s">
        <v>650</v>
      </c>
      <c r="G4" s="2" t="s">
        <v>650</v>
      </c>
      <c r="H4" s="2" t="s">
        <v>650</v>
      </c>
      <c r="I4" s="2" t="s">
        <v>650</v>
      </c>
      <c r="J4" s="2" t="s">
        <v>651</v>
      </c>
      <c r="K4" s="2" t="s">
        <v>650</v>
      </c>
      <c r="L4" s="2" t="s">
        <v>650</v>
      </c>
      <c r="M4" s="2" t="s">
        <v>650</v>
      </c>
      <c r="N4" s="2" t="s">
        <v>650</v>
      </c>
      <c r="O4" s="2" t="s">
        <v>650</v>
      </c>
      <c r="P4" s="2" t="s">
        <v>650</v>
      </c>
      <c r="Q4" s="2" t="s">
        <v>651</v>
      </c>
      <c r="R4" s="2" t="s">
        <v>650</v>
      </c>
      <c r="S4" s="2" t="s">
        <v>650</v>
      </c>
      <c r="T4" s="2" t="s">
        <v>650</v>
      </c>
      <c r="U4" s="2" t="s">
        <v>650</v>
      </c>
      <c r="V4" s="2" t="s">
        <v>650</v>
      </c>
    </row>
    <row r="5" spans="1:22" ht="15" customHeight="1" x14ac:dyDescent="0.25">
      <c r="A5" s="2" t="s">
        <v>22</v>
      </c>
      <c r="B5" s="2" t="s">
        <v>26</v>
      </c>
      <c r="C5" s="2">
        <v>2015</v>
      </c>
      <c r="D5" s="2" t="s">
        <v>651</v>
      </c>
      <c r="E5" s="2" t="s">
        <v>650</v>
      </c>
      <c r="F5" s="2" t="s">
        <v>650</v>
      </c>
      <c r="G5" s="2" t="s">
        <v>650</v>
      </c>
      <c r="H5" s="2" t="s">
        <v>650</v>
      </c>
      <c r="I5" s="2" t="s">
        <v>650</v>
      </c>
      <c r="J5" s="2" t="s">
        <v>651</v>
      </c>
      <c r="K5" s="2" t="s">
        <v>650</v>
      </c>
      <c r="L5" s="2" t="s">
        <v>650</v>
      </c>
      <c r="M5" s="2" t="s">
        <v>650</v>
      </c>
      <c r="N5" s="2" t="s">
        <v>650</v>
      </c>
      <c r="O5" s="2" t="s">
        <v>650</v>
      </c>
      <c r="P5" s="2" t="s">
        <v>650</v>
      </c>
      <c r="Q5" s="2" t="s">
        <v>651</v>
      </c>
      <c r="R5" s="2" t="s">
        <v>650</v>
      </c>
      <c r="S5" s="2" t="s">
        <v>650</v>
      </c>
      <c r="T5" s="2" t="s">
        <v>650</v>
      </c>
      <c r="U5" s="2" t="s">
        <v>650</v>
      </c>
      <c r="V5" s="2" t="s">
        <v>650</v>
      </c>
    </row>
    <row r="6" spans="1:22" ht="15" customHeight="1" x14ac:dyDescent="0.25">
      <c r="A6" s="2" t="s">
        <v>22</v>
      </c>
      <c r="B6" s="2" t="s">
        <v>27</v>
      </c>
      <c r="C6" s="2">
        <v>2015</v>
      </c>
      <c r="D6" s="2" t="s">
        <v>651</v>
      </c>
      <c r="E6" s="2" t="s">
        <v>650</v>
      </c>
      <c r="F6" s="2" t="s">
        <v>650</v>
      </c>
      <c r="G6" s="2" t="s">
        <v>650</v>
      </c>
      <c r="H6" s="2" t="s">
        <v>650</v>
      </c>
      <c r="I6" s="2" t="s">
        <v>650</v>
      </c>
      <c r="J6" s="2" t="s">
        <v>651</v>
      </c>
      <c r="K6" s="2" t="s">
        <v>650</v>
      </c>
      <c r="L6" s="2" t="s">
        <v>650</v>
      </c>
      <c r="M6" s="2" t="s">
        <v>650</v>
      </c>
      <c r="N6" s="2" t="s">
        <v>650</v>
      </c>
      <c r="O6" s="2" t="s">
        <v>650</v>
      </c>
      <c r="P6" s="2" t="s">
        <v>650</v>
      </c>
      <c r="Q6" s="2" t="s">
        <v>651</v>
      </c>
      <c r="R6" s="2" t="s">
        <v>650</v>
      </c>
      <c r="S6" s="2" t="s">
        <v>650</v>
      </c>
      <c r="T6" s="2" t="s">
        <v>650</v>
      </c>
      <c r="U6" s="2" t="s">
        <v>650</v>
      </c>
      <c r="V6" s="2" t="s">
        <v>650</v>
      </c>
    </row>
    <row r="7" spans="1:22" ht="15" customHeight="1" x14ac:dyDescent="0.25">
      <c r="A7" s="2" t="s">
        <v>22</v>
      </c>
      <c r="B7" s="2" t="s">
        <v>28</v>
      </c>
      <c r="C7" s="2">
        <v>2015</v>
      </c>
      <c r="D7" s="2" t="s">
        <v>651</v>
      </c>
      <c r="E7" s="2" t="s">
        <v>650</v>
      </c>
      <c r="F7" s="2" t="s">
        <v>650</v>
      </c>
      <c r="G7" s="2" t="s">
        <v>650</v>
      </c>
      <c r="H7" s="2" t="s">
        <v>650</v>
      </c>
      <c r="I7" s="2" t="s">
        <v>650</v>
      </c>
      <c r="J7" s="2" t="s">
        <v>651</v>
      </c>
      <c r="K7" s="2" t="s">
        <v>650</v>
      </c>
      <c r="L7" s="2" t="s">
        <v>650</v>
      </c>
      <c r="M7" s="2" t="s">
        <v>650</v>
      </c>
      <c r="N7" s="2" t="s">
        <v>650</v>
      </c>
      <c r="O7" s="2" t="s">
        <v>650</v>
      </c>
      <c r="P7" s="2" t="s">
        <v>650</v>
      </c>
      <c r="Q7" s="2" t="s">
        <v>651</v>
      </c>
      <c r="R7" s="2" t="s">
        <v>650</v>
      </c>
      <c r="S7" s="2" t="s">
        <v>650</v>
      </c>
      <c r="T7" s="2" t="s">
        <v>650</v>
      </c>
      <c r="U7" s="2" t="s">
        <v>650</v>
      </c>
      <c r="V7" s="2" t="s">
        <v>650</v>
      </c>
    </row>
    <row r="8" spans="1:22" ht="15" customHeight="1" x14ac:dyDescent="0.25">
      <c r="A8" s="2" t="s">
        <v>22</v>
      </c>
      <c r="B8" s="2" t="s">
        <v>29</v>
      </c>
      <c r="C8" s="2">
        <v>2015</v>
      </c>
      <c r="D8" s="2" t="s">
        <v>651</v>
      </c>
      <c r="E8" s="2" t="s">
        <v>651</v>
      </c>
      <c r="F8" s="2" t="s">
        <v>651</v>
      </c>
      <c r="G8" s="2" t="s">
        <v>651</v>
      </c>
      <c r="H8" s="2" t="s">
        <v>651</v>
      </c>
      <c r="I8" s="2" t="s">
        <v>651</v>
      </c>
      <c r="J8" s="2" t="s">
        <v>651</v>
      </c>
      <c r="K8" s="2" t="s">
        <v>651</v>
      </c>
      <c r="L8" s="2" t="s">
        <v>651</v>
      </c>
      <c r="M8" s="2" t="s">
        <v>651</v>
      </c>
      <c r="N8" s="2" t="s">
        <v>651</v>
      </c>
      <c r="O8" s="2" t="s">
        <v>651</v>
      </c>
      <c r="P8" s="2" t="s">
        <v>650</v>
      </c>
      <c r="Q8" s="2" t="s">
        <v>651</v>
      </c>
      <c r="R8" s="2" t="s">
        <v>651</v>
      </c>
      <c r="S8" s="2" t="s">
        <v>651</v>
      </c>
      <c r="T8" s="2" t="s">
        <v>651</v>
      </c>
      <c r="U8" s="2" t="s">
        <v>651</v>
      </c>
      <c r="V8" s="2" t="s">
        <v>651</v>
      </c>
    </row>
    <row r="9" spans="1:22" ht="15" customHeight="1" x14ac:dyDescent="0.25">
      <c r="A9" s="2" t="s">
        <v>22</v>
      </c>
      <c r="B9" s="2" t="s">
        <v>30</v>
      </c>
      <c r="C9" s="2">
        <v>2015</v>
      </c>
      <c r="D9" s="2" t="s">
        <v>651</v>
      </c>
      <c r="E9" s="2" t="s">
        <v>650</v>
      </c>
      <c r="F9" s="2" t="s">
        <v>650</v>
      </c>
      <c r="G9" s="2" t="s">
        <v>650</v>
      </c>
      <c r="H9" s="2" t="s">
        <v>650</v>
      </c>
      <c r="I9" s="2" t="s">
        <v>650</v>
      </c>
      <c r="J9" s="2" t="s">
        <v>651</v>
      </c>
      <c r="K9" s="2" t="s">
        <v>650</v>
      </c>
      <c r="L9" s="2" t="s">
        <v>650</v>
      </c>
      <c r="M9" s="2" t="s">
        <v>650</v>
      </c>
      <c r="N9" s="2" t="s">
        <v>650</v>
      </c>
      <c r="O9" s="2" t="s">
        <v>650</v>
      </c>
      <c r="P9" s="2" t="s">
        <v>650</v>
      </c>
      <c r="Q9" s="2" t="s">
        <v>651</v>
      </c>
      <c r="R9" s="2" t="s">
        <v>650</v>
      </c>
      <c r="S9" s="2" t="s">
        <v>650</v>
      </c>
      <c r="T9" s="2" t="s">
        <v>650</v>
      </c>
      <c r="U9" s="2" t="s">
        <v>650</v>
      </c>
      <c r="V9" s="2" t="s">
        <v>650</v>
      </c>
    </row>
    <row r="10" spans="1:22" ht="15" customHeight="1" x14ac:dyDescent="0.25">
      <c r="A10" s="2" t="s">
        <v>31</v>
      </c>
      <c r="B10" s="2" t="s">
        <v>32</v>
      </c>
      <c r="C10" s="2">
        <v>2015</v>
      </c>
      <c r="D10" s="2" t="s">
        <v>651</v>
      </c>
      <c r="E10" s="2" t="s">
        <v>650</v>
      </c>
      <c r="F10" s="2" t="s">
        <v>650</v>
      </c>
      <c r="G10" s="2" t="s">
        <v>650</v>
      </c>
      <c r="H10" s="2" t="s">
        <v>650</v>
      </c>
      <c r="I10" s="2" t="s">
        <v>650</v>
      </c>
      <c r="J10" s="2" t="s">
        <v>651</v>
      </c>
      <c r="K10" s="2" t="s">
        <v>650</v>
      </c>
      <c r="L10" s="2" t="s">
        <v>650</v>
      </c>
      <c r="M10" s="2" t="s">
        <v>650</v>
      </c>
      <c r="N10" s="2" t="s">
        <v>650</v>
      </c>
      <c r="O10" s="2" t="s">
        <v>650</v>
      </c>
      <c r="P10" s="2" t="s">
        <v>650</v>
      </c>
      <c r="Q10" s="2" t="s">
        <v>651</v>
      </c>
      <c r="R10" s="2" t="s">
        <v>650</v>
      </c>
      <c r="S10" s="2" t="s">
        <v>650</v>
      </c>
      <c r="T10" s="2" t="s">
        <v>650</v>
      </c>
      <c r="U10" s="2" t="s">
        <v>650</v>
      </c>
      <c r="V10" s="2" t="s">
        <v>650</v>
      </c>
    </row>
    <row r="11" spans="1:22" ht="15" customHeight="1" x14ac:dyDescent="0.25">
      <c r="A11" s="2" t="s">
        <v>31</v>
      </c>
      <c r="B11" s="2" t="s">
        <v>33</v>
      </c>
      <c r="C11" s="2">
        <v>2015</v>
      </c>
      <c r="D11" s="2" t="s">
        <v>651</v>
      </c>
      <c r="E11" s="2" t="s">
        <v>650</v>
      </c>
      <c r="F11" s="2" t="s">
        <v>650</v>
      </c>
      <c r="G11" s="2" t="s">
        <v>650</v>
      </c>
      <c r="H11" s="2" t="s">
        <v>650</v>
      </c>
      <c r="I11" s="2" t="s">
        <v>650</v>
      </c>
      <c r="J11" s="2" t="s">
        <v>651</v>
      </c>
      <c r="K11" s="2" t="s">
        <v>650</v>
      </c>
      <c r="L11" s="2" t="s">
        <v>650</v>
      </c>
      <c r="M11" s="2" t="s">
        <v>650</v>
      </c>
      <c r="N11" s="2" t="s">
        <v>650</v>
      </c>
      <c r="O11" s="2" t="s">
        <v>650</v>
      </c>
      <c r="P11" s="2" t="s">
        <v>650</v>
      </c>
      <c r="Q11" s="2" t="s">
        <v>651</v>
      </c>
      <c r="R11" s="2" t="s">
        <v>650</v>
      </c>
      <c r="S11" s="2" t="s">
        <v>650</v>
      </c>
      <c r="T11" s="2" t="s">
        <v>650</v>
      </c>
      <c r="U11" s="2" t="s">
        <v>650</v>
      </c>
      <c r="V11" s="2" t="s">
        <v>650</v>
      </c>
    </row>
    <row r="12" spans="1:22" ht="15" customHeight="1" x14ac:dyDescent="0.25">
      <c r="A12" s="2" t="s">
        <v>31</v>
      </c>
      <c r="B12" s="2" t="s">
        <v>34</v>
      </c>
      <c r="C12" s="2">
        <v>2015</v>
      </c>
      <c r="D12" s="2" t="s">
        <v>651</v>
      </c>
      <c r="E12" s="2" t="s">
        <v>650</v>
      </c>
      <c r="F12" s="2" t="s">
        <v>650</v>
      </c>
      <c r="G12" s="2" t="s">
        <v>650</v>
      </c>
      <c r="H12" s="2" t="s">
        <v>650</v>
      </c>
      <c r="I12" s="2" t="s">
        <v>650</v>
      </c>
      <c r="J12" s="2" t="s">
        <v>651</v>
      </c>
      <c r="K12" s="2" t="s">
        <v>650</v>
      </c>
      <c r="L12" s="2" t="s">
        <v>650</v>
      </c>
      <c r="M12" s="2" t="s">
        <v>650</v>
      </c>
      <c r="N12" s="2" t="s">
        <v>650</v>
      </c>
      <c r="O12" s="2" t="s">
        <v>650</v>
      </c>
      <c r="P12" s="2" t="s">
        <v>650</v>
      </c>
      <c r="Q12" s="2" t="s">
        <v>651</v>
      </c>
      <c r="R12" s="2" t="s">
        <v>650</v>
      </c>
      <c r="S12" s="2" t="s">
        <v>650</v>
      </c>
      <c r="T12" s="2" t="s">
        <v>650</v>
      </c>
      <c r="U12" s="2" t="s">
        <v>650</v>
      </c>
      <c r="V12" s="2" t="s">
        <v>650</v>
      </c>
    </row>
    <row r="13" spans="1:22" ht="15" customHeight="1" x14ac:dyDescent="0.25">
      <c r="A13" s="2" t="s">
        <v>31</v>
      </c>
      <c r="B13" s="2" t="s">
        <v>35</v>
      </c>
      <c r="C13" s="2">
        <v>2015</v>
      </c>
      <c r="D13" s="2" t="s">
        <v>651</v>
      </c>
      <c r="E13" s="2" t="s">
        <v>650</v>
      </c>
      <c r="F13" s="2" t="s">
        <v>650</v>
      </c>
      <c r="G13" s="2" t="s">
        <v>650</v>
      </c>
      <c r="H13" s="2" t="s">
        <v>650</v>
      </c>
      <c r="I13" s="2" t="s">
        <v>650</v>
      </c>
      <c r="J13" s="2" t="s">
        <v>651</v>
      </c>
      <c r="K13" s="2" t="s">
        <v>650</v>
      </c>
      <c r="L13" s="2" t="s">
        <v>650</v>
      </c>
      <c r="M13" s="2" t="s">
        <v>650</v>
      </c>
      <c r="N13" s="2" t="s">
        <v>650</v>
      </c>
      <c r="O13" s="2" t="s">
        <v>650</v>
      </c>
      <c r="P13" s="2" t="s">
        <v>650</v>
      </c>
      <c r="Q13" s="2" t="s">
        <v>651</v>
      </c>
      <c r="R13" s="2" t="s">
        <v>650</v>
      </c>
      <c r="S13" s="2" t="s">
        <v>650</v>
      </c>
      <c r="T13" s="2" t="s">
        <v>650</v>
      </c>
      <c r="U13" s="2" t="s">
        <v>650</v>
      </c>
      <c r="V13" s="2" t="s">
        <v>650</v>
      </c>
    </row>
    <row r="14" spans="1:22" ht="15" customHeight="1" x14ac:dyDescent="0.25">
      <c r="A14" s="2" t="s">
        <v>36</v>
      </c>
      <c r="B14" s="2" t="s">
        <v>37</v>
      </c>
      <c r="C14" s="2">
        <v>2015</v>
      </c>
      <c r="D14" s="2" t="s">
        <v>651</v>
      </c>
      <c r="E14" s="2" t="s">
        <v>650</v>
      </c>
      <c r="F14" s="2" t="s">
        <v>650</v>
      </c>
      <c r="G14" s="2" t="s">
        <v>650</v>
      </c>
      <c r="H14" s="2" t="s">
        <v>650</v>
      </c>
      <c r="I14" s="2" t="s">
        <v>650</v>
      </c>
      <c r="J14" s="2" t="s">
        <v>651</v>
      </c>
      <c r="K14" s="2" t="s">
        <v>650</v>
      </c>
      <c r="L14" s="2" t="s">
        <v>650</v>
      </c>
      <c r="M14" s="2" t="s">
        <v>650</v>
      </c>
      <c r="N14" s="2" t="s">
        <v>650</v>
      </c>
      <c r="O14" s="2" t="s">
        <v>650</v>
      </c>
      <c r="P14" s="2" t="s">
        <v>650</v>
      </c>
      <c r="Q14" s="2" t="s">
        <v>651</v>
      </c>
      <c r="R14" s="2" t="s">
        <v>650</v>
      </c>
      <c r="S14" s="2" t="s">
        <v>650</v>
      </c>
      <c r="T14" s="2" t="s">
        <v>650</v>
      </c>
      <c r="U14" s="2" t="s">
        <v>650</v>
      </c>
      <c r="V14" s="2" t="s">
        <v>650</v>
      </c>
    </row>
    <row r="15" spans="1:22" ht="15" customHeight="1" x14ac:dyDescent="0.25">
      <c r="A15" s="2" t="s">
        <v>38</v>
      </c>
      <c r="B15" s="2" t="s">
        <v>39</v>
      </c>
      <c r="C15" s="2">
        <v>2015</v>
      </c>
      <c r="D15" s="2" t="s">
        <v>652</v>
      </c>
      <c r="E15" s="2" t="s">
        <v>650</v>
      </c>
      <c r="F15" s="2" t="s">
        <v>650</v>
      </c>
      <c r="G15" s="2" t="s">
        <v>650</v>
      </c>
      <c r="H15" s="2" t="s">
        <v>650</v>
      </c>
      <c r="I15" s="2" t="s">
        <v>650</v>
      </c>
      <c r="J15" s="2" t="s">
        <v>651</v>
      </c>
      <c r="K15" s="2" t="s">
        <v>650</v>
      </c>
      <c r="L15" s="2" t="s">
        <v>650</v>
      </c>
      <c r="M15" s="2" t="s">
        <v>650</v>
      </c>
      <c r="N15" s="2" t="s">
        <v>650</v>
      </c>
      <c r="O15" s="2" t="s">
        <v>650</v>
      </c>
      <c r="P15" s="2" t="s">
        <v>650</v>
      </c>
      <c r="Q15" s="2" t="s">
        <v>651</v>
      </c>
      <c r="R15" s="2" t="s">
        <v>650</v>
      </c>
      <c r="S15" s="2" t="s">
        <v>650</v>
      </c>
      <c r="T15" s="2" t="s">
        <v>650</v>
      </c>
      <c r="U15" s="2" t="s">
        <v>650</v>
      </c>
      <c r="V15" s="2" t="s">
        <v>650</v>
      </c>
    </row>
    <row r="16" spans="1:22" ht="15" customHeight="1" x14ac:dyDescent="0.25">
      <c r="A16" s="2" t="s">
        <v>38</v>
      </c>
      <c r="B16" s="2" t="s">
        <v>41</v>
      </c>
      <c r="C16" s="2">
        <v>2015</v>
      </c>
      <c r="D16" s="2" t="s">
        <v>652</v>
      </c>
      <c r="E16" s="2" t="s">
        <v>650</v>
      </c>
      <c r="F16" s="2" t="s">
        <v>650</v>
      </c>
      <c r="G16" s="2" t="s">
        <v>650</v>
      </c>
      <c r="H16" s="2" t="s">
        <v>650</v>
      </c>
      <c r="I16" s="2" t="s">
        <v>650</v>
      </c>
      <c r="J16" s="2" t="s">
        <v>652</v>
      </c>
      <c r="K16" s="2" t="s">
        <v>650</v>
      </c>
      <c r="L16" s="2" t="s">
        <v>650</v>
      </c>
      <c r="M16" s="2" t="s">
        <v>650</v>
      </c>
      <c r="N16" s="2" t="s">
        <v>650</v>
      </c>
      <c r="O16" s="2" t="s">
        <v>650</v>
      </c>
      <c r="P16" s="2" t="s">
        <v>650</v>
      </c>
      <c r="Q16" s="2" t="s">
        <v>652</v>
      </c>
      <c r="R16" s="2" t="s">
        <v>650</v>
      </c>
      <c r="S16" s="2" t="s">
        <v>650</v>
      </c>
      <c r="T16" s="2" t="s">
        <v>650</v>
      </c>
      <c r="U16" s="2" t="s">
        <v>650</v>
      </c>
      <c r="V16" s="2" t="s">
        <v>650</v>
      </c>
    </row>
    <row r="17" spans="1:22" ht="15" customHeight="1" x14ac:dyDescent="0.25">
      <c r="A17" s="2" t="s">
        <v>38</v>
      </c>
      <c r="B17" s="2" t="s">
        <v>42</v>
      </c>
      <c r="C17" s="2">
        <v>2015</v>
      </c>
      <c r="D17" s="2" t="s">
        <v>651</v>
      </c>
      <c r="E17" s="2" t="s">
        <v>650</v>
      </c>
      <c r="F17" s="2" t="s">
        <v>650</v>
      </c>
      <c r="G17" s="2" t="s">
        <v>650</v>
      </c>
      <c r="H17" s="2" t="s">
        <v>650</v>
      </c>
      <c r="I17" s="2" t="s">
        <v>650</v>
      </c>
      <c r="J17" s="2" t="s">
        <v>651</v>
      </c>
      <c r="K17" s="2" t="s">
        <v>650</v>
      </c>
      <c r="L17" s="2" t="s">
        <v>650</v>
      </c>
      <c r="M17" s="2" t="s">
        <v>650</v>
      </c>
      <c r="N17" s="2" t="s">
        <v>650</v>
      </c>
      <c r="O17" s="2" t="s">
        <v>650</v>
      </c>
      <c r="P17" s="2" t="s">
        <v>650</v>
      </c>
      <c r="Q17" s="2" t="s">
        <v>651</v>
      </c>
      <c r="R17" s="2" t="s">
        <v>650</v>
      </c>
      <c r="S17" s="2" t="s">
        <v>650</v>
      </c>
      <c r="T17" s="2" t="s">
        <v>650</v>
      </c>
      <c r="U17" s="2" t="s">
        <v>650</v>
      </c>
      <c r="V17" s="2" t="s">
        <v>650</v>
      </c>
    </row>
    <row r="18" spans="1:22" ht="15" customHeight="1" x14ac:dyDescent="0.25">
      <c r="A18" s="2" t="s">
        <v>43</v>
      </c>
      <c r="B18" s="2" t="s">
        <v>44</v>
      </c>
      <c r="C18" s="2">
        <v>2015</v>
      </c>
      <c r="D18" s="2" t="s">
        <v>651</v>
      </c>
      <c r="E18" s="2" t="s">
        <v>650</v>
      </c>
      <c r="F18" s="2" t="s">
        <v>650</v>
      </c>
      <c r="G18" s="2" t="s">
        <v>650</v>
      </c>
      <c r="H18" s="2" t="s">
        <v>650</v>
      </c>
      <c r="I18" s="2" t="s">
        <v>650</v>
      </c>
      <c r="J18" s="2" t="s">
        <v>651</v>
      </c>
      <c r="K18" s="2" t="s">
        <v>650</v>
      </c>
      <c r="L18" s="2" t="s">
        <v>650</v>
      </c>
      <c r="M18" s="2" t="s">
        <v>650</v>
      </c>
      <c r="N18" s="2" t="s">
        <v>650</v>
      </c>
      <c r="O18" s="2" t="s">
        <v>650</v>
      </c>
      <c r="P18" s="2" t="s">
        <v>650</v>
      </c>
      <c r="Q18" s="2" t="s">
        <v>651</v>
      </c>
      <c r="R18" s="2" t="s">
        <v>650</v>
      </c>
      <c r="S18" s="2" t="s">
        <v>650</v>
      </c>
      <c r="T18" s="2" t="s">
        <v>650</v>
      </c>
      <c r="U18" s="2" t="s">
        <v>650</v>
      </c>
      <c r="V18" s="2" t="s">
        <v>650</v>
      </c>
    </row>
    <row r="19" spans="1:22" ht="15" customHeight="1" x14ac:dyDescent="0.25">
      <c r="A19" s="2" t="s">
        <v>45</v>
      </c>
      <c r="B19" s="2" t="s">
        <v>46</v>
      </c>
      <c r="C19" s="2">
        <v>2015</v>
      </c>
      <c r="D19" s="2" t="s">
        <v>651</v>
      </c>
      <c r="E19" s="2" t="s">
        <v>650</v>
      </c>
      <c r="F19" s="2" t="s">
        <v>650</v>
      </c>
      <c r="G19" s="2" t="s">
        <v>650</v>
      </c>
      <c r="H19" s="2" t="s">
        <v>650</v>
      </c>
      <c r="I19" s="2" t="s">
        <v>650</v>
      </c>
      <c r="J19" s="2" t="s">
        <v>651</v>
      </c>
      <c r="K19" s="2" t="s">
        <v>650</v>
      </c>
      <c r="L19" s="2" t="s">
        <v>650</v>
      </c>
      <c r="M19" s="2" t="s">
        <v>650</v>
      </c>
      <c r="N19" s="2" t="s">
        <v>650</v>
      </c>
      <c r="O19" s="2" t="s">
        <v>650</v>
      </c>
      <c r="P19" s="2" t="s">
        <v>650</v>
      </c>
      <c r="Q19" s="2" t="s">
        <v>651</v>
      </c>
      <c r="R19" s="2" t="s">
        <v>650</v>
      </c>
      <c r="S19" s="2" t="s">
        <v>650</v>
      </c>
      <c r="T19" s="2" t="s">
        <v>650</v>
      </c>
      <c r="U19" s="2" t="s">
        <v>650</v>
      </c>
      <c r="V19" s="2" t="s">
        <v>650</v>
      </c>
    </row>
    <row r="20" spans="1:22" ht="15" customHeight="1" x14ac:dyDescent="0.25">
      <c r="A20" s="2" t="s">
        <v>50</v>
      </c>
      <c r="B20" s="2" t="s">
        <v>51</v>
      </c>
      <c r="C20" s="2">
        <v>2015</v>
      </c>
      <c r="D20" s="2" t="s">
        <v>651</v>
      </c>
      <c r="E20" s="2" t="s">
        <v>650</v>
      </c>
      <c r="F20" s="2" t="s">
        <v>650</v>
      </c>
      <c r="G20" s="2" t="s">
        <v>650</v>
      </c>
      <c r="H20" s="2" t="s">
        <v>650</v>
      </c>
      <c r="I20" s="2" t="s">
        <v>650</v>
      </c>
      <c r="J20" s="2" t="s">
        <v>651</v>
      </c>
      <c r="K20" s="2" t="s">
        <v>650</v>
      </c>
      <c r="L20" s="2" t="s">
        <v>650</v>
      </c>
      <c r="M20" s="2" t="s">
        <v>650</v>
      </c>
      <c r="N20" s="2" t="s">
        <v>650</v>
      </c>
      <c r="O20" s="2" t="s">
        <v>650</v>
      </c>
      <c r="P20" s="2" t="s">
        <v>650</v>
      </c>
      <c r="Q20" s="2" t="s">
        <v>651</v>
      </c>
      <c r="R20" s="2" t="s">
        <v>650</v>
      </c>
      <c r="S20" s="2" t="s">
        <v>650</v>
      </c>
      <c r="T20" s="2" t="s">
        <v>650</v>
      </c>
      <c r="U20" s="2" t="s">
        <v>650</v>
      </c>
      <c r="V20" s="2" t="s">
        <v>650</v>
      </c>
    </row>
    <row r="21" spans="1:22" ht="15" customHeight="1" x14ac:dyDescent="0.25">
      <c r="A21" s="2" t="s">
        <v>52</v>
      </c>
      <c r="B21" s="2" t="s">
        <v>53</v>
      </c>
      <c r="C21" s="2">
        <v>2015</v>
      </c>
      <c r="D21" s="2" t="s">
        <v>651</v>
      </c>
      <c r="E21" s="2" t="s">
        <v>650</v>
      </c>
      <c r="F21" s="2" t="s">
        <v>650</v>
      </c>
      <c r="G21" s="2" t="s">
        <v>650</v>
      </c>
      <c r="H21" s="2" t="s">
        <v>650</v>
      </c>
      <c r="I21" s="2" t="s">
        <v>650</v>
      </c>
      <c r="J21" s="2" t="s">
        <v>651</v>
      </c>
      <c r="K21" s="2" t="s">
        <v>650</v>
      </c>
      <c r="L21" s="2" t="s">
        <v>650</v>
      </c>
      <c r="M21" s="2" t="s">
        <v>650</v>
      </c>
      <c r="N21" s="2" t="s">
        <v>650</v>
      </c>
      <c r="O21" s="2" t="s">
        <v>650</v>
      </c>
      <c r="P21" s="2" t="s">
        <v>650</v>
      </c>
      <c r="Q21" s="2" t="s">
        <v>651</v>
      </c>
      <c r="R21" s="2" t="s">
        <v>650</v>
      </c>
      <c r="S21" s="2" t="s">
        <v>650</v>
      </c>
      <c r="T21" s="2" t="s">
        <v>650</v>
      </c>
      <c r="U21" s="2" t="s">
        <v>650</v>
      </c>
      <c r="V21" s="2" t="s">
        <v>650</v>
      </c>
    </row>
    <row r="22" spans="1:22" ht="15" customHeight="1" x14ac:dyDescent="0.25">
      <c r="A22" s="2" t="s">
        <v>54</v>
      </c>
      <c r="B22" s="2" t="s">
        <v>55</v>
      </c>
      <c r="C22" s="2">
        <v>2015</v>
      </c>
      <c r="D22" s="2" t="s">
        <v>651</v>
      </c>
      <c r="E22" s="2" t="s">
        <v>651</v>
      </c>
      <c r="F22" s="2" t="s">
        <v>650</v>
      </c>
      <c r="G22" s="2" t="s">
        <v>651</v>
      </c>
      <c r="H22" s="2" t="s">
        <v>650</v>
      </c>
      <c r="I22" s="2" t="s">
        <v>650</v>
      </c>
      <c r="J22" s="2" t="s">
        <v>651</v>
      </c>
      <c r="K22" s="2" t="s">
        <v>651</v>
      </c>
      <c r="L22" s="2" t="s">
        <v>650</v>
      </c>
      <c r="M22" s="2" t="s">
        <v>651</v>
      </c>
      <c r="N22" s="2" t="s">
        <v>650</v>
      </c>
      <c r="O22" s="2" t="s">
        <v>650</v>
      </c>
      <c r="P22" s="2" t="s">
        <v>650</v>
      </c>
      <c r="Q22" s="2" t="s">
        <v>651</v>
      </c>
      <c r="R22" s="2" t="s">
        <v>651</v>
      </c>
      <c r="S22" s="2" t="s">
        <v>650</v>
      </c>
      <c r="T22" s="2" t="s">
        <v>651</v>
      </c>
      <c r="U22" s="2" t="s">
        <v>650</v>
      </c>
      <c r="V22" s="2" t="s">
        <v>650</v>
      </c>
    </row>
    <row r="23" spans="1:22" ht="15" customHeight="1" x14ac:dyDescent="0.25">
      <c r="A23" s="2" t="s">
        <v>54</v>
      </c>
      <c r="B23" s="2" t="s">
        <v>56</v>
      </c>
      <c r="C23" s="2">
        <v>2015</v>
      </c>
      <c r="D23" s="2" t="s">
        <v>651</v>
      </c>
      <c r="E23" s="2" t="s">
        <v>651</v>
      </c>
      <c r="F23" s="2" t="s">
        <v>650</v>
      </c>
      <c r="G23" s="2" t="s">
        <v>651</v>
      </c>
      <c r="H23" s="2" t="s">
        <v>650</v>
      </c>
      <c r="I23" s="2" t="s">
        <v>650</v>
      </c>
      <c r="J23" s="2" t="s">
        <v>651</v>
      </c>
      <c r="K23" s="2" t="s">
        <v>651</v>
      </c>
      <c r="L23" s="2" t="s">
        <v>650</v>
      </c>
      <c r="M23" s="2" t="s">
        <v>651</v>
      </c>
      <c r="N23" s="2" t="s">
        <v>650</v>
      </c>
      <c r="O23" s="2" t="s">
        <v>650</v>
      </c>
      <c r="P23" s="2" t="s">
        <v>650</v>
      </c>
      <c r="Q23" s="2" t="s">
        <v>651</v>
      </c>
      <c r="R23" s="2" t="s">
        <v>651</v>
      </c>
      <c r="S23" s="2" t="s">
        <v>650</v>
      </c>
      <c r="T23" s="2" t="s">
        <v>651</v>
      </c>
      <c r="U23" s="2" t="s">
        <v>650</v>
      </c>
      <c r="V23" s="2" t="s">
        <v>650</v>
      </c>
    </row>
    <row r="24" spans="1:22" ht="15" customHeight="1" x14ac:dyDescent="0.25">
      <c r="A24" s="2" t="s">
        <v>54</v>
      </c>
      <c r="B24" s="2" t="s">
        <v>57</v>
      </c>
      <c r="C24" s="2">
        <v>2015</v>
      </c>
      <c r="D24" s="2" t="s">
        <v>651</v>
      </c>
      <c r="E24" s="2" t="s">
        <v>651</v>
      </c>
      <c r="F24" s="2" t="s">
        <v>650</v>
      </c>
      <c r="G24" s="2" t="s">
        <v>651</v>
      </c>
      <c r="H24" s="2" t="s">
        <v>650</v>
      </c>
      <c r="I24" s="2" t="s">
        <v>650</v>
      </c>
      <c r="J24" s="2" t="s">
        <v>651</v>
      </c>
      <c r="K24" s="2" t="s">
        <v>651</v>
      </c>
      <c r="L24" s="2" t="s">
        <v>650</v>
      </c>
      <c r="M24" s="2" t="s">
        <v>651</v>
      </c>
      <c r="N24" s="2" t="s">
        <v>650</v>
      </c>
      <c r="O24" s="2" t="s">
        <v>650</v>
      </c>
      <c r="P24" s="2" t="s">
        <v>650</v>
      </c>
      <c r="Q24" s="2" t="s">
        <v>651</v>
      </c>
      <c r="R24" s="2" t="s">
        <v>651</v>
      </c>
      <c r="S24" s="2" t="s">
        <v>650</v>
      </c>
      <c r="T24" s="2" t="s">
        <v>651</v>
      </c>
      <c r="U24" s="2" t="s">
        <v>650</v>
      </c>
      <c r="V24" s="2" t="s">
        <v>650</v>
      </c>
    </row>
    <row r="25" spans="1:22" ht="15" customHeight="1" x14ac:dyDescent="0.25">
      <c r="A25" s="2" t="s">
        <v>54</v>
      </c>
      <c r="B25" s="2" t="s">
        <v>58</v>
      </c>
      <c r="C25" s="2">
        <v>2015</v>
      </c>
      <c r="D25" s="2" t="s">
        <v>651</v>
      </c>
      <c r="E25" s="2" t="s">
        <v>651</v>
      </c>
      <c r="F25" s="2" t="s">
        <v>650</v>
      </c>
      <c r="G25" s="2" t="s">
        <v>651</v>
      </c>
      <c r="H25" s="2" t="s">
        <v>650</v>
      </c>
      <c r="I25" s="2" t="s">
        <v>650</v>
      </c>
      <c r="J25" s="2" t="s">
        <v>651</v>
      </c>
      <c r="K25" s="2" t="s">
        <v>651</v>
      </c>
      <c r="L25" s="2" t="s">
        <v>650</v>
      </c>
      <c r="M25" s="2" t="s">
        <v>651</v>
      </c>
      <c r="N25" s="2" t="s">
        <v>650</v>
      </c>
      <c r="O25" s="2" t="s">
        <v>650</v>
      </c>
      <c r="P25" s="2" t="s">
        <v>650</v>
      </c>
      <c r="Q25" s="2" t="s">
        <v>651</v>
      </c>
      <c r="R25" s="2" t="s">
        <v>651</v>
      </c>
      <c r="S25" s="2" t="s">
        <v>650</v>
      </c>
      <c r="T25" s="2" t="s">
        <v>651</v>
      </c>
      <c r="U25" s="2" t="s">
        <v>650</v>
      </c>
      <c r="V25" s="2" t="s">
        <v>650</v>
      </c>
    </row>
    <row r="26" spans="1:22" ht="15" customHeight="1" x14ac:dyDescent="0.25">
      <c r="A26" s="2" t="s">
        <v>54</v>
      </c>
      <c r="B26" s="2" t="s">
        <v>59</v>
      </c>
      <c r="C26" s="2">
        <v>2015</v>
      </c>
      <c r="D26" s="2" t="s">
        <v>651</v>
      </c>
      <c r="E26" s="2" t="s">
        <v>651</v>
      </c>
      <c r="F26" s="2" t="s">
        <v>650</v>
      </c>
      <c r="G26" s="2" t="s">
        <v>651</v>
      </c>
      <c r="H26" s="2" t="s">
        <v>650</v>
      </c>
      <c r="I26" s="2" t="s">
        <v>650</v>
      </c>
      <c r="J26" s="2" t="s">
        <v>651</v>
      </c>
      <c r="K26" s="2" t="s">
        <v>651</v>
      </c>
      <c r="L26" s="2" t="s">
        <v>650</v>
      </c>
      <c r="M26" s="2" t="s">
        <v>651</v>
      </c>
      <c r="N26" s="2" t="s">
        <v>650</v>
      </c>
      <c r="O26" s="2" t="s">
        <v>650</v>
      </c>
      <c r="P26" s="2" t="s">
        <v>650</v>
      </c>
      <c r="Q26" s="2" t="s">
        <v>651</v>
      </c>
      <c r="R26" s="2" t="s">
        <v>651</v>
      </c>
      <c r="S26" s="2" t="s">
        <v>650</v>
      </c>
      <c r="T26" s="2" t="s">
        <v>651</v>
      </c>
      <c r="U26" s="2" t="s">
        <v>650</v>
      </c>
      <c r="V26" s="2" t="s">
        <v>650</v>
      </c>
    </row>
    <row r="27" spans="1:22" ht="15" customHeight="1" x14ac:dyDescent="0.25">
      <c r="A27" s="2" t="s">
        <v>54</v>
      </c>
      <c r="B27" s="2" t="s">
        <v>60</v>
      </c>
      <c r="C27" s="2">
        <v>2015</v>
      </c>
      <c r="D27" s="2" t="s">
        <v>651</v>
      </c>
      <c r="E27" s="2" t="s">
        <v>651</v>
      </c>
      <c r="F27" s="2" t="s">
        <v>650</v>
      </c>
      <c r="G27" s="2" t="s">
        <v>651</v>
      </c>
      <c r="H27" s="2" t="s">
        <v>650</v>
      </c>
      <c r="I27" s="2" t="s">
        <v>650</v>
      </c>
      <c r="J27" s="2" t="s">
        <v>651</v>
      </c>
      <c r="K27" s="2" t="s">
        <v>651</v>
      </c>
      <c r="L27" s="2" t="s">
        <v>650</v>
      </c>
      <c r="M27" s="2" t="s">
        <v>651</v>
      </c>
      <c r="N27" s="2" t="s">
        <v>650</v>
      </c>
      <c r="O27" s="2" t="s">
        <v>650</v>
      </c>
      <c r="P27" s="2" t="s">
        <v>650</v>
      </c>
      <c r="Q27" s="2" t="s">
        <v>651</v>
      </c>
      <c r="R27" s="2" t="s">
        <v>651</v>
      </c>
      <c r="S27" s="2" t="s">
        <v>650</v>
      </c>
      <c r="T27" s="2" t="s">
        <v>651</v>
      </c>
      <c r="U27" s="2" t="s">
        <v>650</v>
      </c>
      <c r="V27" s="2" t="s">
        <v>650</v>
      </c>
    </row>
    <row r="28" spans="1:22" ht="15" customHeight="1" x14ac:dyDescent="0.25">
      <c r="A28" s="2" t="s">
        <v>54</v>
      </c>
      <c r="B28" s="2" t="s">
        <v>61</v>
      </c>
      <c r="C28" s="2">
        <v>2015</v>
      </c>
      <c r="D28" s="2" t="s">
        <v>712</v>
      </c>
      <c r="E28" s="2" t="s">
        <v>713</v>
      </c>
      <c r="F28" s="2">
        <v>22.96</v>
      </c>
      <c r="G28" s="2" t="s">
        <v>650</v>
      </c>
      <c r="H28" s="2" t="s">
        <v>650</v>
      </c>
      <c r="I28" s="2" t="s">
        <v>650</v>
      </c>
      <c r="J28" s="2" t="s">
        <v>651</v>
      </c>
      <c r="K28" s="2" t="s">
        <v>650</v>
      </c>
      <c r="L28" s="2" t="s">
        <v>650</v>
      </c>
      <c r="M28" s="2" t="s">
        <v>650</v>
      </c>
      <c r="N28" s="2" t="s">
        <v>650</v>
      </c>
      <c r="O28" s="2" t="s">
        <v>650</v>
      </c>
      <c r="P28" s="2" t="s">
        <v>650</v>
      </c>
      <c r="Q28" s="2" t="s">
        <v>651</v>
      </c>
      <c r="R28" s="2" t="s">
        <v>650</v>
      </c>
      <c r="S28" s="2" t="s">
        <v>650</v>
      </c>
      <c r="T28" s="2" t="s">
        <v>650</v>
      </c>
      <c r="U28" s="2" t="s">
        <v>650</v>
      </c>
      <c r="V28" s="2" t="s">
        <v>650</v>
      </c>
    </row>
    <row r="29" spans="1:22" ht="15" customHeight="1" x14ac:dyDescent="0.25">
      <c r="A29" s="2" t="s">
        <v>54</v>
      </c>
      <c r="B29" s="2" t="s">
        <v>62</v>
      </c>
      <c r="C29" s="2">
        <v>2015</v>
      </c>
      <c r="D29" s="2" t="s">
        <v>651</v>
      </c>
      <c r="E29" s="2" t="s">
        <v>651</v>
      </c>
      <c r="F29" s="2" t="s">
        <v>650</v>
      </c>
      <c r="G29" s="2" t="s">
        <v>651</v>
      </c>
      <c r="H29" s="2" t="s">
        <v>650</v>
      </c>
      <c r="I29" s="2" t="s">
        <v>650</v>
      </c>
      <c r="J29" s="2" t="s">
        <v>651</v>
      </c>
      <c r="K29" s="2" t="s">
        <v>651</v>
      </c>
      <c r="L29" s="2" t="s">
        <v>650</v>
      </c>
      <c r="M29" s="2" t="s">
        <v>651</v>
      </c>
      <c r="N29" s="2" t="s">
        <v>650</v>
      </c>
      <c r="O29" s="2" t="s">
        <v>650</v>
      </c>
      <c r="P29" s="2" t="s">
        <v>650</v>
      </c>
      <c r="Q29" s="2" t="s">
        <v>651</v>
      </c>
      <c r="R29" s="2" t="s">
        <v>651</v>
      </c>
      <c r="S29" s="2" t="s">
        <v>650</v>
      </c>
      <c r="T29" s="2" t="s">
        <v>651</v>
      </c>
      <c r="U29" s="2" t="s">
        <v>650</v>
      </c>
      <c r="V29" s="2" t="s">
        <v>650</v>
      </c>
    </row>
    <row r="30" spans="1:22" ht="15" customHeight="1" x14ac:dyDescent="0.25">
      <c r="A30" s="2" t="s">
        <v>54</v>
      </c>
      <c r="B30" s="2" t="s">
        <v>63</v>
      </c>
      <c r="C30" s="2">
        <v>2015</v>
      </c>
      <c r="D30" s="2" t="s">
        <v>651</v>
      </c>
      <c r="E30" s="2" t="s">
        <v>651</v>
      </c>
      <c r="F30" s="2" t="s">
        <v>650</v>
      </c>
      <c r="G30" s="2" t="s">
        <v>651</v>
      </c>
      <c r="H30" s="2" t="s">
        <v>650</v>
      </c>
      <c r="I30" s="2" t="s">
        <v>650</v>
      </c>
      <c r="J30" s="2" t="s">
        <v>651</v>
      </c>
      <c r="K30" s="2" t="s">
        <v>651</v>
      </c>
      <c r="L30" s="2" t="s">
        <v>650</v>
      </c>
      <c r="M30" s="2" t="s">
        <v>651</v>
      </c>
      <c r="N30" s="2" t="s">
        <v>650</v>
      </c>
      <c r="O30" s="2" t="s">
        <v>650</v>
      </c>
      <c r="P30" s="2" t="s">
        <v>650</v>
      </c>
      <c r="Q30" s="2" t="s">
        <v>651</v>
      </c>
      <c r="R30" s="2" t="s">
        <v>651</v>
      </c>
      <c r="S30" s="2" t="s">
        <v>650</v>
      </c>
      <c r="T30" s="2" t="s">
        <v>651</v>
      </c>
      <c r="U30" s="2" t="s">
        <v>650</v>
      </c>
      <c r="V30" s="2" t="s">
        <v>650</v>
      </c>
    </row>
    <row r="31" spans="1:22" ht="15" customHeight="1" x14ac:dyDescent="0.25">
      <c r="A31" s="2" t="s">
        <v>54</v>
      </c>
      <c r="B31" s="2" t="s">
        <v>64</v>
      </c>
      <c r="C31" s="2">
        <v>2015</v>
      </c>
      <c r="D31" s="2" t="s">
        <v>651</v>
      </c>
      <c r="E31" s="2" t="s">
        <v>651</v>
      </c>
      <c r="F31" s="2" t="s">
        <v>650</v>
      </c>
      <c r="G31" s="2" t="s">
        <v>651</v>
      </c>
      <c r="H31" s="2" t="s">
        <v>650</v>
      </c>
      <c r="I31" s="2" t="s">
        <v>650</v>
      </c>
      <c r="J31" s="2" t="s">
        <v>651</v>
      </c>
      <c r="K31" s="2" t="s">
        <v>651</v>
      </c>
      <c r="L31" s="2" t="s">
        <v>650</v>
      </c>
      <c r="M31" s="2" t="s">
        <v>651</v>
      </c>
      <c r="N31" s="2" t="s">
        <v>650</v>
      </c>
      <c r="O31" s="2" t="s">
        <v>650</v>
      </c>
      <c r="P31" s="2" t="s">
        <v>650</v>
      </c>
      <c r="Q31" s="2" t="s">
        <v>651</v>
      </c>
      <c r="R31" s="2" t="s">
        <v>651</v>
      </c>
      <c r="S31" s="2" t="s">
        <v>650</v>
      </c>
      <c r="T31" s="2" t="s">
        <v>651</v>
      </c>
      <c r="U31" s="2" t="s">
        <v>650</v>
      </c>
      <c r="V31" s="2" t="s">
        <v>650</v>
      </c>
    </row>
    <row r="32" spans="1:22" ht="15" customHeight="1" x14ac:dyDescent="0.25">
      <c r="A32" s="2" t="s">
        <v>67</v>
      </c>
      <c r="B32" s="2" t="s">
        <v>68</v>
      </c>
      <c r="C32" s="2">
        <v>2015</v>
      </c>
      <c r="D32" s="2" t="s">
        <v>651</v>
      </c>
      <c r="E32" s="2" t="s">
        <v>650</v>
      </c>
      <c r="F32" s="2" t="s">
        <v>650</v>
      </c>
      <c r="G32" s="2" t="s">
        <v>650</v>
      </c>
      <c r="H32" s="2" t="s">
        <v>650</v>
      </c>
      <c r="I32" s="2" t="s">
        <v>650</v>
      </c>
      <c r="J32" s="2" t="s">
        <v>651</v>
      </c>
      <c r="K32" s="2" t="s">
        <v>650</v>
      </c>
      <c r="L32" s="2" t="s">
        <v>650</v>
      </c>
      <c r="M32" s="2" t="s">
        <v>650</v>
      </c>
      <c r="N32" s="2" t="s">
        <v>650</v>
      </c>
      <c r="O32" s="2" t="s">
        <v>650</v>
      </c>
      <c r="P32" s="2" t="s">
        <v>650</v>
      </c>
      <c r="Q32" s="2" t="s">
        <v>651</v>
      </c>
      <c r="R32" s="2" t="s">
        <v>650</v>
      </c>
      <c r="S32" s="2" t="s">
        <v>650</v>
      </c>
      <c r="T32" s="2" t="s">
        <v>650</v>
      </c>
      <c r="U32" s="2" t="s">
        <v>650</v>
      </c>
      <c r="V32" s="2" t="s">
        <v>650</v>
      </c>
    </row>
    <row r="33" spans="1:22" ht="15" customHeight="1" x14ac:dyDescent="0.25">
      <c r="A33" s="2" t="s">
        <v>67</v>
      </c>
      <c r="B33" s="2" t="s">
        <v>69</v>
      </c>
      <c r="C33" s="2">
        <v>2015</v>
      </c>
      <c r="D33" s="2" t="s">
        <v>651</v>
      </c>
      <c r="E33" s="2" t="s">
        <v>650</v>
      </c>
      <c r="F33" s="2" t="s">
        <v>650</v>
      </c>
      <c r="G33" s="2" t="s">
        <v>650</v>
      </c>
      <c r="H33" s="2" t="s">
        <v>650</v>
      </c>
      <c r="I33" s="2" t="s">
        <v>650</v>
      </c>
      <c r="J33" s="2" t="s">
        <v>651</v>
      </c>
      <c r="K33" s="2" t="s">
        <v>650</v>
      </c>
      <c r="L33" s="2" t="s">
        <v>650</v>
      </c>
      <c r="M33" s="2" t="s">
        <v>650</v>
      </c>
      <c r="N33" s="2" t="s">
        <v>650</v>
      </c>
      <c r="O33" s="2" t="s">
        <v>650</v>
      </c>
      <c r="P33" s="2" t="s">
        <v>650</v>
      </c>
      <c r="Q33" s="2" t="s">
        <v>651</v>
      </c>
      <c r="R33" s="2" t="s">
        <v>650</v>
      </c>
      <c r="S33" s="2" t="s">
        <v>650</v>
      </c>
      <c r="T33" s="2" t="s">
        <v>650</v>
      </c>
      <c r="U33" s="2" t="s">
        <v>650</v>
      </c>
      <c r="V33" s="2" t="s">
        <v>650</v>
      </c>
    </row>
    <row r="34" spans="1:22" ht="15" customHeight="1" x14ac:dyDescent="0.25">
      <c r="A34" s="2" t="s">
        <v>67</v>
      </c>
      <c r="B34" s="2" t="s">
        <v>70</v>
      </c>
      <c r="C34" s="2">
        <v>2015</v>
      </c>
      <c r="D34" s="2" t="s">
        <v>651</v>
      </c>
      <c r="E34" s="2" t="s">
        <v>650</v>
      </c>
      <c r="F34" s="2" t="s">
        <v>650</v>
      </c>
      <c r="G34" s="2" t="s">
        <v>650</v>
      </c>
      <c r="H34" s="2" t="s">
        <v>650</v>
      </c>
      <c r="I34" s="2" t="s">
        <v>650</v>
      </c>
      <c r="J34" s="2" t="s">
        <v>651</v>
      </c>
      <c r="K34" s="2" t="s">
        <v>650</v>
      </c>
      <c r="L34" s="2" t="s">
        <v>650</v>
      </c>
      <c r="M34" s="2" t="s">
        <v>650</v>
      </c>
      <c r="N34" s="2" t="s">
        <v>650</v>
      </c>
      <c r="O34" s="2" t="s">
        <v>650</v>
      </c>
      <c r="P34" s="2" t="s">
        <v>650</v>
      </c>
      <c r="Q34" s="2" t="s">
        <v>651</v>
      </c>
      <c r="R34" s="2" t="s">
        <v>650</v>
      </c>
      <c r="S34" s="2" t="s">
        <v>650</v>
      </c>
      <c r="T34" s="2" t="s">
        <v>650</v>
      </c>
      <c r="U34" s="2" t="s">
        <v>650</v>
      </c>
      <c r="V34" s="2" t="s">
        <v>650</v>
      </c>
    </row>
    <row r="35" spans="1:22" ht="15" customHeight="1" x14ac:dyDescent="0.25">
      <c r="A35" s="2" t="s">
        <v>71</v>
      </c>
      <c r="B35" s="2" t="s">
        <v>72</v>
      </c>
      <c r="C35" s="2">
        <v>2015</v>
      </c>
      <c r="D35" s="2" t="s">
        <v>651</v>
      </c>
      <c r="E35" s="2" t="s">
        <v>650</v>
      </c>
      <c r="F35" s="2" t="s">
        <v>650</v>
      </c>
      <c r="G35" s="2" t="s">
        <v>650</v>
      </c>
      <c r="H35" s="2" t="s">
        <v>650</v>
      </c>
      <c r="I35" s="2" t="s">
        <v>650</v>
      </c>
      <c r="J35" s="2" t="s">
        <v>651</v>
      </c>
      <c r="K35" s="2" t="s">
        <v>650</v>
      </c>
      <c r="L35" s="2" t="s">
        <v>650</v>
      </c>
      <c r="M35" s="2" t="s">
        <v>650</v>
      </c>
      <c r="N35" s="2" t="s">
        <v>650</v>
      </c>
      <c r="O35" s="2" t="s">
        <v>650</v>
      </c>
      <c r="P35" s="2" t="s">
        <v>650</v>
      </c>
      <c r="Q35" s="2" t="s">
        <v>651</v>
      </c>
      <c r="R35" s="2" t="s">
        <v>650</v>
      </c>
      <c r="S35" s="2" t="s">
        <v>650</v>
      </c>
      <c r="T35" s="2" t="s">
        <v>650</v>
      </c>
      <c r="U35" s="2" t="s">
        <v>650</v>
      </c>
      <c r="V35" s="2" t="s">
        <v>650</v>
      </c>
    </row>
    <row r="36" spans="1:22" ht="15" customHeight="1" x14ac:dyDescent="0.25">
      <c r="A36" s="2" t="s">
        <v>71</v>
      </c>
      <c r="B36" s="2" t="s">
        <v>73</v>
      </c>
      <c r="C36" s="2">
        <v>2015</v>
      </c>
      <c r="D36" s="2" t="s">
        <v>651</v>
      </c>
      <c r="E36" s="2" t="s">
        <v>650</v>
      </c>
      <c r="F36" s="2" t="s">
        <v>650</v>
      </c>
      <c r="G36" s="2" t="s">
        <v>650</v>
      </c>
      <c r="H36" s="2" t="s">
        <v>650</v>
      </c>
      <c r="I36" s="2" t="s">
        <v>650</v>
      </c>
      <c r="J36" s="2" t="s">
        <v>651</v>
      </c>
      <c r="K36" s="2" t="s">
        <v>650</v>
      </c>
      <c r="L36" s="2" t="s">
        <v>650</v>
      </c>
      <c r="M36" s="2" t="s">
        <v>650</v>
      </c>
      <c r="N36" s="2" t="s">
        <v>650</v>
      </c>
      <c r="O36" s="2" t="s">
        <v>650</v>
      </c>
      <c r="P36" s="2" t="s">
        <v>650</v>
      </c>
      <c r="Q36" s="2" t="s">
        <v>651</v>
      </c>
      <c r="R36" s="2" t="s">
        <v>650</v>
      </c>
      <c r="S36" s="2" t="s">
        <v>650</v>
      </c>
      <c r="T36" s="2" t="s">
        <v>650</v>
      </c>
      <c r="U36" s="2" t="s">
        <v>650</v>
      </c>
      <c r="V36" s="2" t="s">
        <v>650</v>
      </c>
    </row>
    <row r="37" spans="1:22" ht="15" customHeight="1" x14ac:dyDescent="0.25">
      <c r="A37" s="2" t="s">
        <v>74</v>
      </c>
      <c r="B37" s="2" t="s">
        <v>75</v>
      </c>
      <c r="C37" s="2">
        <v>2015</v>
      </c>
      <c r="D37" s="2" t="s">
        <v>714</v>
      </c>
      <c r="E37" s="2" t="s">
        <v>711</v>
      </c>
      <c r="F37" s="2">
        <v>102.858</v>
      </c>
      <c r="G37" s="2" t="s">
        <v>650</v>
      </c>
      <c r="H37" s="2" t="s">
        <v>650</v>
      </c>
      <c r="I37" s="2">
        <v>85</v>
      </c>
      <c r="J37" s="2" t="s">
        <v>651</v>
      </c>
      <c r="K37" s="2" t="s">
        <v>650</v>
      </c>
      <c r="L37" s="2" t="s">
        <v>650</v>
      </c>
      <c r="M37" s="2" t="s">
        <v>650</v>
      </c>
      <c r="N37" s="2" t="s">
        <v>650</v>
      </c>
      <c r="O37" s="2" t="s">
        <v>650</v>
      </c>
      <c r="P37" s="2" t="s">
        <v>650</v>
      </c>
      <c r="Q37" s="2" t="s">
        <v>651</v>
      </c>
      <c r="R37" s="2" t="s">
        <v>650</v>
      </c>
      <c r="S37" s="2" t="s">
        <v>650</v>
      </c>
      <c r="T37" s="2" t="s">
        <v>650</v>
      </c>
      <c r="U37" s="2" t="s">
        <v>650</v>
      </c>
      <c r="V37" s="2" t="s">
        <v>650</v>
      </c>
    </row>
    <row r="38" spans="1:22" ht="15" customHeight="1" x14ac:dyDescent="0.25">
      <c r="A38" s="2" t="s">
        <v>74</v>
      </c>
      <c r="B38" s="2" t="s">
        <v>76</v>
      </c>
      <c r="C38" s="2">
        <v>2015</v>
      </c>
      <c r="D38" s="2" t="s">
        <v>651</v>
      </c>
      <c r="E38" s="2" t="s">
        <v>650</v>
      </c>
      <c r="F38" s="2" t="s">
        <v>650</v>
      </c>
      <c r="G38" s="2" t="s">
        <v>650</v>
      </c>
      <c r="H38" s="2" t="s">
        <v>650</v>
      </c>
      <c r="I38" s="2" t="s">
        <v>650</v>
      </c>
      <c r="J38" s="2" t="s">
        <v>651</v>
      </c>
      <c r="K38" s="2" t="s">
        <v>650</v>
      </c>
      <c r="L38" s="2" t="s">
        <v>650</v>
      </c>
      <c r="M38" s="2" t="s">
        <v>650</v>
      </c>
      <c r="N38" s="2" t="s">
        <v>650</v>
      </c>
      <c r="O38" s="2" t="s">
        <v>650</v>
      </c>
      <c r="P38" s="2" t="s">
        <v>650</v>
      </c>
      <c r="Q38" s="2" t="s">
        <v>651</v>
      </c>
      <c r="R38" s="2" t="s">
        <v>650</v>
      </c>
      <c r="S38" s="2" t="s">
        <v>650</v>
      </c>
      <c r="T38" s="2" t="s">
        <v>650</v>
      </c>
      <c r="U38" s="2" t="s">
        <v>650</v>
      </c>
      <c r="V38" s="2" t="s">
        <v>650</v>
      </c>
    </row>
    <row r="39" spans="1:22" ht="15" customHeight="1" x14ac:dyDescent="0.25">
      <c r="A39" s="2" t="s">
        <v>74</v>
      </c>
      <c r="B39" s="2" t="s">
        <v>77</v>
      </c>
      <c r="C39" s="2">
        <v>2015</v>
      </c>
      <c r="D39" s="2" t="s">
        <v>651</v>
      </c>
      <c r="E39" s="2" t="s">
        <v>650</v>
      </c>
      <c r="F39" s="2" t="s">
        <v>650</v>
      </c>
      <c r="G39" s="2" t="s">
        <v>650</v>
      </c>
      <c r="H39" s="2" t="s">
        <v>650</v>
      </c>
      <c r="I39" s="2" t="s">
        <v>650</v>
      </c>
      <c r="J39" s="2" t="s">
        <v>651</v>
      </c>
      <c r="K39" s="2" t="s">
        <v>650</v>
      </c>
      <c r="L39" s="2" t="s">
        <v>650</v>
      </c>
      <c r="M39" s="2" t="s">
        <v>650</v>
      </c>
      <c r="N39" s="2" t="s">
        <v>650</v>
      </c>
      <c r="O39" s="2" t="s">
        <v>650</v>
      </c>
      <c r="P39" s="2" t="s">
        <v>650</v>
      </c>
      <c r="Q39" s="2" t="s">
        <v>651</v>
      </c>
      <c r="R39" s="2" t="s">
        <v>650</v>
      </c>
      <c r="S39" s="2" t="s">
        <v>650</v>
      </c>
      <c r="T39" s="2" t="s">
        <v>650</v>
      </c>
      <c r="U39" s="2" t="s">
        <v>650</v>
      </c>
      <c r="V39" s="2" t="s">
        <v>650</v>
      </c>
    </row>
    <row r="40" spans="1:22" ht="15" customHeight="1" x14ac:dyDescent="0.25">
      <c r="A40" s="2" t="s">
        <v>78</v>
      </c>
      <c r="B40" s="2" t="s">
        <v>79</v>
      </c>
      <c r="C40" s="2">
        <v>2015</v>
      </c>
      <c r="D40" s="2" t="s">
        <v>651</v>
      </c>
      <c r="E40" s="2" t="s">
        <v>650</v>
      </c>
      <c r="F40" s="2" t="s">
        <v>650</v>
      </c>
      <c r="G40" s="2" t="s">
        <v>650</v>
      </c>
      <c r="H40" s="2" t="s">
        <v>650</v>
      </c>
      <c r="I40" s="2" t="s">
        <v>650</v>
      </c>
      <c r="J40" s="2" t="s">
        <v>651</v>
      </c>
      <c r="K40" s="2" t="s">
        <v>650</v>
      </c>
      <c r="L40" s="2" t="s">
        <v>650</v>
      </c>
      <c r="M40" s="2" t="s">
        <v>650</v>
      </c>
      <c r="N40" s="2" t="s">
        <v>650</v>
      </c>
      <c r="O40" s="2" t="s">
        <v>650</v>
      </c>
      <c r="P40" s="2" t="s">
        <v>650</v>
      </c>
      <c r="Q40" s="2" t="s">
        <v>651</v>
      </c>
      <c r="R40" s="2" t="s">
        <v>650</v>
      </c>
      <c r="S40" s="2" t="s">
        <v>650</v>
      </c>
      <c r="T40" s="2" t="s">
        <v>650</v>
      </c>
      <c r="U40" s="2" t="s">
        <v>650</v>
      </c>
      <c r="V40" s="2" t="s">
        <v>650</v>
      </c>
    </row>
    <row r="41" spans="1:22" ht="15" customHeight="1" x14ac:dyDescent="0.25">
      <c r="A41" s="2" t="s">
        <v>78</v>
      </c>
      <c r="B41" s="2" t="s">
        <v>80</v>
      </c>
      <c r="C41" s="2">
        <v>2015</v>
      </c>
      <c r="D41" s="2" t="s">
        <v>651</v>
      </c>
      <c r="E41" s="2" t="s">
        <v>650</v>
      </c>
      <c r="F41" s="2" t="s">
        <v>650</v>
      </c>
      <c r="G41" s="2" t="s">
        <v>650</v>
      </c>
      <c r="H41" s="2" t="s">
        <v>650</v>
      </c>
      <c r="I41" s="2" t="s">
        <v>650</v>
      </c>
      <c r="J41" s="2" t="s">
        <v>651</v>
      </c>
      <c r="K41" s="2" t="s">
        <v>650</v>
      </c>
      <c r="L41" s="2" t="s">
        <v>650</v>
      </c>
      <c r="M41" s="2" t="s">
        <v>650</v>
      </c>
      <c r="N41" s="2" t="s">
        <v>650</v>
      </c>
      <c r="O41" s="2" t="s">
        <v>650</v>
      </c>
      <c r="P41" s="2" t="s">
        <v>650</v>
      </c>
      <c r="Q41" s="2" t="s">
        <v>651</v>
      </c>
      <c r="R41" s="2" t="s">
        <v>650</v>
      </c>
      <c r="S41" s="2" t="s">
        <v>650</v>
      </c>
      <c r="T41" s="2" t="s">
        <v>650</v>
      </c>
      <c r="U41" s="2" t="s">
        <v>650</v>
      </c>
      <c r="V41" s="2" t="s">
        <v>650</v>
      </c>
    </row>
    <row r="42" spans="1:22" ht="15" customHeight="1" x14ac:dyDescent="0.25">
      <c r="A42" s="2" t="s">
        <v>81</v>
      </c>
      <c r="B42" s="2" t="s">
        <v>82</v>
      </c>
      <c r="C42" s="2">
        <v>2015</v>
      </c>
      <c r="D42" s="2" t="s">
        <v>715</v>
      </c>
      <c r="E42" s="2" t="s">
        <v>713</v>
      </c>
      <c r="F42" s="2">
        <v>0</v>
      </c>
      <c r="G42" s="2" t="s">
        <v>716</v>
      </c>
      <c r="H42" s="2">
        <v>21.1</v>
      </c>
      <c r="I42" s="2">
        <v>85</v>
      </c>
      <c r="J42" s="2" t="s">
        <v>651</v>
      </c>
      <c r="K42" s="2" t="s">
        <v>650</v>
      </c>
      <c r="L42" s="2" t="s">
        <v>650</v>
      </c>
      <c r="M42" s="2" t="s">
        <v>650</v>
      </c>
      <c r="N42" s="2" t="s">
        <v>650</v>
      </c>
      <c r="O42" s="2" t="s">
        <v>650</v>
      </c>
      <c r="P42" s="2" t="s">
        <v>650</v>
      </c>
      <c r="Q42" s="2" t="s">
        <v>651</v>
      </c>
      <c r="R42" s="2" t="s">
        <v>650</v>
      </c>
      <c r="S42" s="2" t="s">
        <v>650</v>
      </c>
      <c r="T42" s="2" t="s">
        <v>650</v>
      </c>
      <c r="U42" s="2" t="s">
        <v>650</v>
      </c>
      <c r="V42" s="2" t="s">
        <v>650</v>
      </c>
    </row>
    <row r="43" spans="1:22" ht="15" customHeight="1" x14ac:dyDescent="0.25">
      <c r="A43" s="2" t="s">
        <v>90</v>
      </c>
      <c r="B43" s="2" t="s">
        <v>91</v>
      </c>
      <c r="C43" s="2">
        <v>2015</v>
      </c>
      <c r="D43" s="2" t="s">
        <v>651</v>
      </c>
      <c r="E43" s="2" t="s">
        <v>650</v>
      </c>
      <c r="F43" s="2" t="s">
        <v>650</v>
      </c>
      <c r="G43" s="2" t="s">
        <v>650</v>
      </c>
      <c r="H43" s="2" t="s">
        <v>650</v>
      </c>
      <c r="I43" s="2" t="s">
        <v>650</v>
      </c>
      <c r="J43" s="2" t="s">
        <v>651</v>
      </c>
      <c r="K43" s="2" t="s">
        <v>650</v>
      </c>
      <c r="L43" s="2" t="s">
        <v>650</v>
      </c>
      <c r="M43" s="2" t="s">
        <v>650</v>
      </c>
      <c r="N43" s="2" t="s">
        <v>650</v>
      </c>
      <c r="O43" s="2" t="s">
        <v>650</v>
      </c>
      <c r="P43" s="2" t="s">
        <v>650</v>
      </c>
      <c r="Q43" s="2" t="s">
        <v>651</v>
      </c>
      <c r="R43" s="2" t="s">
        <v>650</v>
      </c>
      <c r="S43" s="2" t="s">
        <v>650</v>
      </c>
      <c r="T43" s="2" t="s">
        <v>650</v>
      </c>
      <c r="U43" s="2" t="s">
        <v>650</v>
      </c>
      <c r="V43" s="2" t="s">
        <v>650</v>
      </c>
    </row>
    <row r="44" spans="1:22" ht="15" customHeight="1" x14ac:dyDescent="0.25">
      <c r="A44" s="2" t="s">
        <v>90</v>
      </c>
      <c r="B44" s="2" t="s">
        <v>92</v>
      </c>
      <c r="C44" s="2">
        <v>2015</v>
      </c>
      <c r="D44" s="2" t="s">
        <v>651</v>
      </c>
      <c r="E44" s="2" t="s">
        <v>650</v>
      </c>
      <c r="F44" s="2" t="s">
        <v>650</v>
      </c>
      <c r="G44" s="2" t="s">
        <v>650</v>
      </c>
      <c r="H44" s="2" t="s">
        <v>650</v>
      </c>
      <c r="I44" s="2" t="s">
        <v>650</v>
      </c>
      <c r="J44" s="2" t="s">
        <v>651</v>
      </c>
      <c r="K44" s="2" t="s">
        <v>650</v>
      </c>
      <c r="L44" s="2" t="s">
        <v>650</v>
      </c>
      <c r="M44" s="2" t="s">
        <v>650</v>
      </c>
      <c r="N44" s="2" t="s">
        <v>650</v>
      </c>
      <c r="O44" s="2" t="s">
        <v>650</v>
      </c>
      <c r="P44" s="2" t="s">
        <v>650</v>
      </c>
      <c r="Q44" s="2" t="s">
        <v>651</v>
      </c>
      <c r="R44" s="2" t="s">
        <v>650</v>
      </c>
      <c r="S44" s="2" t="s">
        <v>650</v>
      </c>
      <c r="T44" s="2" t="s">
        <v>650</v>
      </c>
      <c r="U44" s="2" t="s">
        <v>650</v>
      </c>
      <c r="V44" s="2" t="s">
        <v>650</v>
      </c>
    </row>
    <row r="45" spans="1:22" ht="15" customHeight="1" x14ac:dyDescent="0.25">
      <c r="A45" s="2" t="s">
        <v>93</v>
      </c>
      <c r="B45" s="2" t="s">
        <v>94</v>
      </c>
      <c r="C45" s="2">
        <v>2015</v>
      </c>
      <c r="D45" s="2" t="s">
        <v>717</v>
      </c>
      <c r="E45" s="2" t="s">
        <v>711</v>
      </c>
      <c r="F45" s="2">
        <v>3.5870000000000002</v>
      </c>
      <c r="G45" s="2" t="s">
        <v>711</v>
      </c>
      <c r="H45" s="2" t="s">
        <v>650</v>
      </c>
      <c r="I45" s="2">
        <v>75</v>
      </c>
      <c r="J45" s="2" t="s">
        <v>651</v>
      </c>
      <c r="K45" s="2" t="s">
        <v>650</v>
      </c>
      <c r="L45" s="2" t="s">
        <v>650</v>
      </c>
      <c r="M45" s="2" t="s">
        <v>650</v>
      </c>
      <c r="N45" s="2" t="s">
        <v>650</v>
      </c>
      <c r="O45" s="2" t="s">
        <v>650</v>
      </c>
      <c r="P45" s="2" t="s">
        <v>650</v>
      </c>
      <c r="Q45" s="2" t="s">
        <v>651</v>
      </c>
      <c r="R45" s="2" t="s">
        <v>650</v>
      </c>
      <c r="S45" s="2" t="s">
        <v>650</v>
      </c>
      <c r="T45" s="2" t="s">
        <v>650</v>
      </c>
      <c r="U45" s="2" t="s">
        <v>650</v>
      </c>
      <c r="V45" s="2" t="s">
        <v>650</v>
      </c>
    </row>
    <row r="46" spans="1:22" ht="15" customHeight="1" x14ac:dyDescent="0.25">
      <c r="A46" s="2" t="s">
        <v>93</v>
      </c>
      <c r="B46" s="2" t="s">
        <v>95</v>
      </c>
      <c r="C46" s="2">
        <v>2015</v>
      </c>
      <c r="D46" s="2" t="s">
        <v>651</v>
      </c>
      <c r="E46" s="2" t="s">
        <v>650</v>
      </c>
      <c r="F46" s="2" t="s">
        <v>650</v>
      </c>
      <c r="G46" s="2" t="s">
        <v>650</v>
      </c>
      <c r="H46" s="2" t="s">
        <v>650</v>
      </c>
      <c r="I46" s="2" t="s">
        <v>650</v>
      </c>
      <c r="J46" s="2" t="s">
        <v>651</v>
      </c>
      <c r="K46" s="2" t="s">
        <v>650</v>
      </c>
      <c r="L46" s="2" t="s">
        <v>650</v>
      </c>
      <c r="M46" s="2" t="s">
        <v>650</v>
      </c>
      <c r="N46" s="2" t="s">
        <v>650</v>
      </c>
      <c r="O46" s="2" t="s">
        <v>650</v>
      </c>
      <c r="P46" s="2" t="s">
        <v>650</v>
      </c>
      <c r="Q46" s="2" t="s">
        <v>651</v>
      </c>
      <c r="R46" s="2" t="s">
        <v>650</v>
      </c>
      <c r="S46" s="2" t="s">
        <v>650</v>
      </c>
      <c r="T46" s="2" t="s">
        <v>650</v>
      </c>
      <c r="U46" s="2" t="s">
        <v>650</v>
      </c>
      <c r="V46" s="2" t="s">
        <v>650</v>
      </c>
    </row>
    <row r="47" spans="1:22" ht="15" customHeight="1" x14ac:dyDescent="0.25">
      <c r="A47" s="2" t="s">
        <v>96</v>
      </c>
      <c r="B47" s="2" t="s">
        <v>97</v>
      </c>
      <c r="C47" s="2">
        <v>2015</v>
      </c>
      <c r="D47" s="2" t="s">
        <v>651</v>
      </c>
      <c r="E47" s="2" t="s">
        <v>650</v>
      </c>
      <c r="F47" s="2" t="s">
        <v>650</v>
      </c>
      <c r="G47" s="2" t="s">
        <v>650</v>
      </c>
      <c r="H47" s="2" t="s">
        <v>650</v>
      </c>
      <c r="I47" s="2" t="s">
        <v>650</v>
      </c>
      <c r="J47" s="2" t="s">
        <v>651</v>
      </c>
      <c r="K47" s="2" t="s">
        <v>650</v>
      </c>
      <c r="L47" s="2" t="s">
        <v>650</v>
      </c>
      <c r="M47" s="2" t="s">
        <v>650</v>
      </c>
      <c r="N47" s="2" t="s">
        <v>650</v>
      </c>
      <c r="O47" s="2" t="s">
        <v>650</v>
      </c>
      <c r="P47" s="2" t="s">
        <v>650</v>
      </c>
      <c r="Q47" s="2" t="s">
        <v>651</v>
      </c>
      <c r="R47" s="2" t="s">
        <v>650</v>
      </c>
      <c r="S47" s="2" t="s">
        <v>650</v>
      </c>
      <c r="T47" s="2" t="s">
        <v>650</v>
      </c>
      <c r="U47" s="2" t="s">
        <v>650</v>
      </c>
      <c r="V47" s="2" t="s">
        <v>650</v>
      </c>
    </row>
    <row r="48" spans="1:22" ht="15" customHeight="1" x14ac:dyDescent="0.25">
      <c r="A48" s="2" t="s">
        <v>96</v>
      </c>
      <c r="B48" s="2" t="s">
        <v>98</v>
      </c>
      <c r="C48" s="2">
        <v>2015</v>
      </c>
      <c r="D48" s="2" t="s">
        <v>651</v>
      </c>
      <c r="E48" s="2" t="s">
        <v>650</v>
      </c>
      <c r="F48" s="2" t="s">
        <v>650</v>
      </c>
      <c r="G48" s="2" t="s">
        <v>650</v>
      </c>
      <c r="H48" s="2" t="s">
        <v>650</v>
      </c>
      <c r="I48" s="2" t="s">
        <v>650</v>
      </c>
      <c r="J48" s="2" t="s">
        <v>651</v>
      </c>
      <c r="K48" s="2" t="s">
        <v>650</v>
      </c>
      <c r="L48" s="2" t="s">
        <v>650</v>
      </c>
      <c r="M48" s="2" t="s">
        <v>650</v>
      </c>
      <c r="N48" s="2" t="s">
        <v>650</v>
      </c>
      <c r="O48" s="2" t="s">
        <v>650</v>
      </c>
      <c r="P48" s="2" t="s">
        <v>650</v>
      </c>
      <c r="Q48" s="2" t="s">
        <v>651</v>
      </c>
      <c r="R48" s="2" t="s">
        <v>650</v>
      </c>
      <c r="S48" s="2" t="s">
        <v>650</v>
      </c>
      <c r="T48" s="2" t="s">
        <v>650</v>
      </c>
      <c r="U48" s="2" t="s">
        <v>650</v>
      </c>
      <c r="V48" s="2" t="s">
        <v>650</v>
      </c>
    </row>
    <row r="49" spans="1:22" ht="15" customHeight="1" x14ac:dyDescent="0.25">
      <c r="A49" s="2" t="s">
        <v>96</v>
      </c>
      <c r="B49" s="2" t="s">
        <v>99</v>
      </c>
      <c r="C49" s="2">
        <v>2015</v>
      </c>
      <c r="D49" s="2" t="s">
        <v>651</v>
      </c>
      <c r="E49" s="2" t="s">
        <v>650</v>
      </c>
      <c r="F49" s="2" t="s">
        <v>650</v>
      </c>
      <c r="G49" s="2" t="s">
        <v>650</v>
      </c>
      <c r="H49" s="2" t="s">
        <v>650</v>
      </c>
      <c r="I49" s="2" t="s">
        <v>650</v>
      </c>
      <c r="J49" s="2" t="s">
        <v>651</v>
      </c>
      <c r="K49" s="2" t="s">
        <v>650</v>
      </c>
      <c r="L49" s="2" t="s">
        <v>650</v>
      </c>
      <c r="M49" s="2" t="s">
        <v>650</v>
      </c>
      <c r="N49" s="2" t="s">
        <v>650</v>
      </c>
      <c r="O49" s="2" t="s">
        <v>650</v>
      </c>
      <c r="P49" s="2" t="s">
        <v>650</v>
      </c>
      <c r="Q49" s="2" t="s">
        <v>651</v>
      </c>
      <c r="R49" s="2" t="s">
        <v>650</v>
      </c>
      <c r="S49" s="2" t="s">
        <v>650</v>
      </c>
      <c r="T49" s="2" t="s">
        <v>650</v>
      </c>
      <c r="U49" s="2" t="s">
        <v>650</v>
      </c>
      <c r="V49" s="2" t="s">
        <v>650</v>
      </c>
    </row>
    <row r="50" spans="1:22" ht="15" customHeight="1" x14ac:dyDescent="0.25">
      <c r="A50" s="2" t="s">
        <v>96</v>
      </c>
      <c r="B50" s="2" t="s">
        <v>100</v>
      </c>
      <c r="C50" s="2">
        <v>2015</v>
      </c>
      <c r="D50" s="2" t="s">
        <v>651</v>
      </c>
      <c r="E50" s="2" t="s">
        <v>650</v>
      </c>
      <c r="F50" s="2" t="s">
        <v>650</v>
      </c>
      <c r="G50" s="2" t="s">
        <v>650</v>
      </c>
      <c r="H50" s="2" t="s">
        <v>650</v>
      </c>
      <c r="I50" s="2" t="s">
        <v>650</v>
      </c>
      <c r="J50" s="2" t="s">
        <v>651</v>
      </c>
      <c r="K50" s="2" t="s">
        <v>650</v>
      </c>
      <c r="L50" s="2" t="s">
        <v>650</v>
      </c>
      <c r="M50" s="2" t="s">
        <v>650</v>
      </c>
      <c r="N50" s="2" t="s">
        <v>650</v>
      </c>
      <c r="O50" s="2" t="s">
        <v>650</v>
      </c>
      <c r="P50" s="2" t="s">
        <v>650</v>
      </c>
      <c r="Q50" s="2" t="s">
        <v>651</v>
      </c>
      <c r="R50" s="2" t="s">
        <v>650</v>
      </c>
      <c r="S50" s="2" t="s">
        <v>650</v>
      </c>
      <c r="T50" s="2" t="s">
        <v>650</v>
      </c>
      <c r="U50" s="2" t="s">
        <v>650</v>
      </c>
      <c r="V50" s="2" t="s">
        <v>650</v>
      </c>
    </row>
    <row r="51" spans="1:22" ht="15" customHeight="1" x14ac:dyDescent="0.25">
      <c r="A51" s="2" t="s">
        <v>101</v>
      </c>
      <c r="B51" s="2" t="s">
        <v>102</v>
      </c>
      <c r="C51" s="2">
        <v>2015</v>
      </c>
      <c r="D51" s="2" t="s">
        <v>651</v>
      </c>
      <c r="E51" s="2" t="s">
        <v>650</v>
      </c>
      <c r="F51" s="2" t="s">
        <v>650</v>
      </c>
      <c r="G51" s="2" t="s">
        <v>650</v>
      </c>
      <c r="H51" s="2" t="s">
        <v>650</v>
      </c>
      <c r="I51" s="2" t="s">
        <v>650</v>
      </c>
      <c r="J51" s="2" t="s">
        <v>651</v>
      </c>
      <c r="K51" s="2" t="s">
        <v>650</v>
      </c>
      <c r="L51" s="2" t="s">
        <v>650</v>
      </c>
      <c r="M51" s="2" t="s">
        <v>650</v>
      </c>
      <c r="N51" s="2" t="s">
        <v>650</v>
      </c>
      <c r="O51" s="2" t="s">
        <v>650</v>
      </c>
      <c r="P51" s="2" t="s">
        <v>650</v>
      </c>
      <c r="Q51" s="2" t="s">
        <v>651</v>
      </c>
      <c r="R51" s="2" t="s">
        <v>650</v>
      </c>
      <c r="S51" s="2" t="s">
        <v>650</v>
      </c>
      <c r="T51" s="2" t="s">
        <v>650</v>
      </c>
      <c r="U51" s="2" t="s">
        <v>650</v>
      </c>
      <c r="V51" s="2" t="s">
        <v>650</v>
      </c>
    </row>
    <row r="52" spans="1:22" ht="15" customHeight="1" x14ac:dyDescent="0.25">
      <c r="A52" s="2" t="s">
        <v>101</v>
      </c>
      <c r="B52" s="2" t="s">
        <v>103</v>
      </c>
      <c r="C52" s="2">
        <v>2015</v>
      </c>
      <c r="D52" s="2" t="s">
        <v>651</v>
      </c>
      <c r="E52" s="2" t="s">
        <v>650</v>
      </c>
      <c r="F52" s="2" t="s">
        <v>650</v>
      </c>
      <c r="G52" s="2" t="s">
        <v>650</v>
      </c>
      <c r="H52" s="2" t="s">
        <v>650</v>
      </c>
      <c r="I52" s="2" t="s">
        <v>650</v>
      </c>
      <c r="J52" s="2" t="s">
        <v>651</v>
      </c>
      <c r="K52" s="2" t="s">
        <v>650</v>
      </c>
      <c r="L52" s="2" t="s">
        <v>650</v>
      </c>
      <c r="M52" s="2" t="s">
        <v>650</v>
      </c>
      <c r="N52" s="2" t="s">
        <v>650</v>
      </c>
      <c r="O52" s="2" t="s">
        <v>650</v>
      </c>
      <c r="P52" s="2" t="s">
        <v>650</v>
      </c>
      <c r="Q52" s="2" t="s">
        <v>651</v>
      </c>
      <c r="R52" s="2" t="s">
        <v>650</v>
      </c>
      <c r="S52" s="2" t="s">
        <v>650</v>
      </c>
      <c r="T52" s="2" t="s">
        <v>650</v>
      </c>
      <c r="U52" s="2" t="s">
        <v>650</v>
      </c>
      <c r="V52" s="2" t="s">
        <v>650</v>
      </c>
    </row>
    <row r="53" spans="1:22" ht="15" customHeight="1" x14ac:dyDescent="0.25">
      <c r="A53" s="2" t="s">
        <v>101</v>
      </c>
      <c r="B53" s="2" t="s">
        <v>104</v>
      </c>
      <c r="C53" s="2">
        <v>2015</v>
      </c>
      <c r="D53" s="2" t="s">
        <v>651</v>
      </c>
      <c r="E53" s="2" t="s">
        <v>650</v>
      </c>
      <c r="F53" s="2" t="s">
        <v>650</v>
      </c>
      <c r="G53" s="2" t="s">
        <v>650</v>
      </c>
      <c r="H53" s="2" t="s">
        <v>650</v>
      </c>
      <c r="I53" s="2" t="s">
        <v>650</v>
      </c>
      <c r="J53" s="2" t="s">
        <v>651</v>
      </c>
      <c r="K53" s="2" t="s">
        <v>650</v>
      </c>
      <c r="L53" s="2" t="s">
        <v>650</v>
      </c>
      <c r="M53" s="2" t="s">
        <v>650</v>
      </c>
      <c r="N53" s="2" t="s">
        <v>650</v>
      </c>
      <c r="O53" s="2" t="s">
        <v>650</v>
      </c>
      <c r="P53" s="2" t="s">
        <v>650</v>
      </c>
      <c r="Q53" s="2" t="s">
        <v>651</v>
      </c>
      <c r="R53" s="2" t="s">
        <v>650</v>
      </c>
      <c r="S53" s="2" t="s">
        <v>650</v>
      </c>
      <c r="T53" s="2" t="s">
        <v>650</v>
      </c>
      <c r="U53" s="2" t="s">
        <v>650</v>
      </c>
      <c r="V53" s="2" t="s">
        <v>650</v>
      </c>
    </row>
    <row r="54" spans="1:22" ht="15" customHeight="1" x14ac:dyDescent="0.25">
      <c r="A54" s="2" t="s">
        <v>101</v>
      </c>
      <c r="B54" s="2" t="s">
        <v>105</v>
      </c>
      <c r="C54" s="2">
        <v>2015</v>
      </c>
      <c r="D54" s="2" t="s">
        <v>651</v>
      </c>
      <c r="E54" s="2" t="s">
        <v>650</v>
      </c>
      <c r="F54" s="2" t="s">
        <v>650</v>
      </c>
      <c r="G54" s="2" t="s">
        <v>650</v>
      </c>
      <c r="H54" s="2" t="s">
        <v>650</v>
      </c>
      <c r="I54" s="2" t="s">
        <v>650</v>
      </c>
      <c r="J54" s="2" t="s">
        <v>651</v>
      </c>
      <c r="K54" s="2" t="s">
        <v>650</v>
      </c>
      <c r="L54" s="2" t="s">
        <v>650</v>
      </c>
      <c r="M54" s="2" t="s">
        <v>650</v>
      </c>
      <c r="N54" s="2" t="s">
        <v>650</v>
      </c>
      <c r="O54" s="2" t="s">
        <v>650</v>
      </c>
      <c r="P54" s="2" t="s">
        <v>650</v>
      </c>
      <c r="Q54" s="2" t="s">
        <v>651</v>
      </c>
      <c r="R54" s="2" t="s">
        <v>650</v>
      </c>
      <c r="S54" s="2" t="s">
        <v>650</v>
      </c>
      <c r="T54" s="2" t="s">
        <v>650</v>
      </c>
      <c r="U54" s="2" t="s">
        <v>650</v>
      </c>
      <c r="V54" s="2" t="s">
        <v>650</v>
      </c>
    </row>
    <row r="55" spans="1:22" ht="15" customHeight="1" x14ac:dyDescent="0.25">
      <c r="A55" s="2" t="s">
        <v>101</v>
      </c>
      <c r="B55" s="2" t="s">
        <v>106</v>
      </c>
      <c r="C55" s="2">
        <v>2015</v>
      </c>
      <c r="D55" s="2" t="s">
        <v>651</v>
      </c>
      <c r="E55" s="2" t="s">
        <v>650</v>
      </c>
      <c r="F55" s="2" t="s">
        <v>650</v>
      </c>
      <c r="G55" s="2" t="s">
        <v>650</v>
      </c>
      <c r="H55" s="2" t="s">
        <v>650</v>
      </c>
      <c r="I55" s="2" t="s">
        <v>650</v>
      </c>
      <c r="J55" s="2" t="s">
        <v>651</v>
      </c>
      <c r="K55" s="2" t="s">
        <v>650</v>
      </c>
      <c r="L55" s="2" t="s">
        <v>650</v>
      </c>
      <c r="M55" s="2" t="s">
        <v>650</v>
      </c>
      <c r="N55" s="2" t="s">
        <v>650</v>
      </c>
      <c r="O55" s="2" t="s">
        <v>650</v>
      </c>
      <c r="P55" s="2" t="s">
        <v>650</v>
      </c>
      <c r="Q55" s="2" t="s">
        <v>651</v>
      </c>
      <c r="R55" s="2" t="s">
        <v>650</v>
      </c>
      <c r="S55" s="2" t="s">
        <v>650</v>
      </c>
      <c r="T55" s="2" t="s">
        <v>650</v>
      </c>
      <c r="U55" s="2" t="s">
        <v>650</v>
      </c>
      <c r="V55" s="2" t="s">
        <v>650</v>
      </c>
    </row>
    <row r="56" spans="1:22" ht="15" customHeight="1" x14ac:dyDescent="0.25">
      <c r="A56" s="2" t="s">
        <v>101</v>
      </c>
      <c r="B56" s="2" t="s">
        <v>107</v>
      </c>
      <c r="C56" s="2">
        <v>2015</v>
      </c>
      <c r="D56" s="2" t="s">
        <v>718</v>
      </c>
      <c r="E56" s="2" t="s">
        <v>689</v>
      </c>
      <c r="F56" s="2">
        <v>166.4113227</v>
      </c>
      <c r="G56" s="2" t="s">
        <v>650</v>
      </c>
      <c r="H56" s="2" t="s">
        <v>650</v>
      </c>
      <c r="I56" s="2" t="s">
        <v>650</v>
      </c>
      <c r="J56" s="2" t="s">
        <v>651</v>
      </c>
      <c r="K56" s="2" t="s">
        <v>650</v>
      </c>
      <c r="L56" s="2" t="s">
        <v>650</v>
      </c>
      <c r="M56" s="2" t="s">
        <v>650</v>
      </c>
      <c r="N56" s="2" t="s">
        <v>650</v>
      </c>
      <c r="O56" s="2" t="s">
        <v>650</v>
      </c>
      <c r="P56" s="2" t="s">
        <v>650</v>
      </c>
      <c r="Q56" s="2" t="s">
        <v>651</v>
      </c>
      <c r="R56" s="2" t="s">
        <v>650</v>
      </c>
      <c r="S56" s="2" t="s">
        <v>650</v>
      </c>
      <c r="T56" s="2" t="s">
        <v>650</v>
      </c>
      <c r="U56" s="2" t="s">
        <v>650</v>
      </c>
      <c r="V56" s="2" t="s">
        <v>650</v>
      </c>
    </row>
    <row r="57" spans="1:22" ht="15" customHeight="1" x14ac:dyDescent="0.25">
      <c r="A57" s="2" t="s">
        <v>101</v>
      </c>
      <c r="B57" s="2" t="s">
        <v>108</v>
      </c>
      <c r="C57" s="2">
        <v>2015</v>
      </c>
      <c r="D57" s="2" t="s">
        <v>651</v>
      </c>
      <c r="E57" s="2" t="s">
        <v>650</v>
      </c>
      <c r="F57" s="2" t="s">
        <v>650</v>
      </c>
      <c r="G57" s="2" t="s">
        <v>650</v>
      </c>
      <c r="H57" s="2" t="s">
        <v>650</v>
      </c>
      <c r="I57" s="2" t="s">
        <v>650</v>
      </c>
      <c r="J57" s="2" t="s">
        <v>651</v>
      </c>
      <c r="K57" s="2" t="s">
        <v>650</v>
      </c>
      <c r="L57" s="2" t="s">
        <v>650</v>
      </c>
      <c r="M57" s="2" t="s">
        <v>650</v>
      </c>
      <c r="N57" s="2" t="s">
        <v>650</v>
      </c>
      <c r="O57" s="2" t="s">
        <v>650</v>
      </c>
      <c r="P57" s="2" t="s">
        <v>650</v>
      </c>
      <c r="Q57" s="2" t="s">
        <v>651</v>
      </c>
      <c r="R57" s="2" t="s">
        <v>650</v>
      </c>
      <c r="S57" s="2" t="s">
        <v>650</v>
      </c>
      <c r="T57" s="2" t="s">
        <v>650</v>
      </c>
      <c r="U57" s="2" t="s">
        <v>650</v>
      </c>
      <c r="V57" s="2" t="s">
        <v>650</v>
      </c>
    </row>
    <row r="58" spans="1:22" ht="15" customHeight="1" x14ac:dyDescent="0.25">
      <c r="A58" s="2" t="s">
        <v>101</v>
      </c>
      <c r="B58" s="2" t="s">
        <v>109</v>
      </c>
      <c r="C58" s="2">
        <v>2015</v>
      </c>
      <c r="D58" s="2" t="s">
        <v>651</v>
      </c>
      <c r="E58" s="2" t="s">
        <v>650</v>
      </c>
      <c r="F58" s="2" t="s">
        <v>650</v>
      </c>
      <c r="G58" s="2" t="s">
        <v>650</v>
      </c>
      <c r="H58" s="2" t="s">
        <v>650</v>
      </c>
      <c r="I58" s="2" t="s">
        <v>650</v>
      </c>
      <c r="J58" s="2" t="s">
        <v>651</v>
      </c>
      <c r="K58" s="2" t="s">
        <v>650</v>
      </c>
      <c r="L58" s="2" t="s">
        <v>650</v>
      </c>
      <c r="M58" s="2" t="s">
        <v>650</v>
      </c>
      <c r="N58" s="2" t="s">
        <v>650</v>
      </c>
      <c r="O58" s="2" t="s">
        <v>650</v>
      </c>
      <c r="P58" s="2" t="s">
        <v>650</v>
      </c>
      <c r="Q58" s="2" t="s">
        <v>651</v>
      </c>
      <c r="R58" s="2" t="s">
        <v>650</v>
      </c>
      <c r="S58" s="2" t="s">
        <v>650</v>
      </c>
      <c r="T58" s="2" t="s">
        <v>650</v>
      </c>
      <c r="U58" s="2" t="s">
        <v>650</v>
      </c>
      <c r="V58" s="2" t="s">
        <v>650</v>
      </c>
    </row>
    <row r="59" spans="1:22" ht="15" customHeight="1" x14ac:dyDescent="0.25">
      <c r="A59" s="2" t="s">
        <v>101</v>
      </c>
      <c r="B59" s="2" t="s">
        <v>110</v>
      </c>
      <c r="C59" s="2">
        <v>2015</v>
      </c>
      <c r="D59" s="2" t="s">
        <v>651</v>
      </c>
      <c r="E59" s="2" t="s">
        <v>650</v>
      </c>
      <c r="F59" s="2" t="s">
        <v>650</v>
      </c>
      <c r="G59" s="2" t="s">
        <v>650</v>
      </c>
      <c r="H59" s="2" t="s">
        <v>650</v>
      </c>
      <c r="I59" s="2" t="s">
        <v>650</v>
      </c>
      <c r="J59" s="2" t="s">
        <v>651</v>
      </c>
      <c r="K59" s="2" t="s">
        <v>650</v>
      </c>
      <c r="L59" s="2" t="s">
        <v>650</v>
      </c>
      <c r="M59" s="2" t="s">
        <v>650</v>
      </c>
      <c r="N59" s="2" t="s">
        <v>650</v>
      </c>
      <c r="O59" s="2" t="s">
        <v>650</v>
      </c>
      <c r="P59" s="2" t="s">
        <v>650</v>
      </c>
      <c r="Q59" s="2" t="s">
        <v>651</v>
      </c>
      <c r="R59" s="2" t="s">
        <v>650</v>
      </c>
      <c r="S59" s="2" t="s">
        <v>650</v>
      </c>
      <c r="T59" s="2" t="s">
        <v>650</v>
      </c>
      <c r="U59" s="2" t="s">
        <v>650</v>
      </c>
      <c r="V59" s="2" t="s">
        <v>650</v>
      </c>
    </row>
    <row r="60" spans="1:22" ht="15" customHeight="1" x14ac:dyDescent="0.25">
      <c r="A60" s="2" t="s">
        <v>101</v>
      </c>
      <c r="B60" s="2" t="s">
        <v>111</v>
      </c>
      <c r="C60" s="2">
        <v>2015</v>
      </c>
      <c r="D60" s="2" t="s">
        <v>719</v>
      </c>
      <c r="E60" s="2" t="s">
        <v>711</v>
      </c>
      <c r="F60" s="2">
        <v>13.631</v>
      </c>
      <c r="G60" s="2" t="s">
        <v>650</v>
      </c>
      <c r="H60" s="2" t="s">
        <v>650</v>
      </c>
      <c r="I60" s="2" t="s">
        <v>650</v>
      </c>
      <c r="J60" s="2" t="s">
        <v>651</v>
      </c>
      <c r="K60" s="2" t="s">
        <v>650</v>
      </c>
      <c r="L60" s="2" t="s">
        <v>650</v>
      </c>
      <c r="M60" s="2" t="s">
        <v>650</v>
      </c>
      <c r="N60" s="2" t="s">
        <v>650</v>
      </c>
      <c r="O60" s="2" t="s">
        <v>650</v>
      </c>
      <c r="P60" s="2" t="s">
        <v>650</v>
      </c>
      <c r="Q60" s="2" t="s">
        <v>651</v>
      </c>
      <c r="R60" s="2" t="s">
        <v>650</v>
      </c>
      <c r="S60" s="2" t="s">
        <v>650</v>
      </c>
      <c r="T60" s="2" t="s">
        <v>650</v>
      </c>
      <c r="U60" s="2" t="s">
        <v>650</v>
      </c>
      <c r="V60" s="2" t="s">
        <v>650</v>
      </c>
    </row>
    <row r="61" spans="1:22" ht="15" customHeight="1" x14ac:dyDescent="0.25">
      <c r="A61" s="2" t="s">
        <v>101</v>
      </c>
      <c r="B61" s="2" t="s">
        <v>112</v>
      </c>
      <c r="C61" s="2">
        <v>2015</v>
      </c>
      <c r="D61" s="2" t="s">
        <v>651</v>
      </c>
      <c r="E61" s="2" t="s">
        <v>650</v>
      </c>
      <c r="F61" s="2" t="s">
        <v>650</v>
      </c>
      <c r="G61" s="2" t="s">
        <v>650</v>
      </c>
      <c r="H61" s="2" t="s">
        <v>650</v>
      </c>
      <c r="I61" s="2" t="s">
        <v>650</v>
      </c>
      <c r="J61" s="2" t="s">
        <v>651</v>
      </c>
      <c r="K61" s="2" t="s">
        <v>650</v>
      </c>
      <c r="L61" s="2" t="s">
        <v>650</v>
      </c>
      <c r="M61" s="2" t="s">
        <v>650</v>
      </c>
      <c r="N61" s="2" t="s">
        <v>650</v>
      </c>
      <c r="O61" s="2" t="s">
        <v>650</v>
      </c>
      <c r="P61" s="2" t="s">
        <v>650</v>
      </c>
      <c r="Q61" s="2" t="s">
        <v>651</v>
      </c>
      <c r="R61" s="2" t="s">
        <v>650</v>
      </c>
      <c r="S61" s="2" t="s">
        <v>650</v>
      </c>
      <c r="T61" s="2" t="s">
        <v>650</v>
      </c>
      <c r="U61" s="2" t="s">
        <v>650</v>
      </c>
      <c r="V61" s="2" t="s">
        <v>650</v>
      </c>
    </row>
    <row r="62" spans="1:22" ht="15" customHeight="1" x14ac:dyDescent="0.25">
      <c r="A62" s="2" t="s">
        <v>101</v>
      </c>
      <c r="B62" s="2" t="s">
        <v>113</v>
      </c>
      <c r="C62" s="2">
        <v>2015</v>
      </c>
      <c r="D62" s="2" t="s">
        <v>651</v>
      </c>
      <c r="E62" s="2" t="s">
        <v>650</v>
      </c>
      <c r="F62" s="2" t="s">
        <v>650</v>
      </c>
      <c r="G62" s="2" t="s">
        <v>650</v>
      </c>
      <c r="H62" s="2" t="s">
        <v>650</v>
      </c>
      <c r="I62" s="2" t="s">
        <v>650</v>
      </c>
      <c r="J62" s="2" t="s">
        <v>651</v>
      </c>
      <c r="K62" s="2" t="s">
        <v>650</v>
      </c>
      <c r="L62" s="2" t="s">
        <v>650</v>
      </c>
      <c r="M62" s="2" t="s">
        <v>650</v>
      </c>
      <c r="N62" s="2" t="s">
        <v>650</v>
      </c>
      <c r="O62" s="2" t="s">
        <v>650</v>
      </c>
      <c r="P62" s="2" t="s">
        <v>650</v>
      </c>
      <c r="Q62" s="2" t="s">
        <v>651</v>
      </c>
      <c r="R62" s="2" t="s">
        <v>650</v>
      </c>
      <c r="S62" s="2" t="s">
        <v>650</v>
      </c>
      <c r="T62" s="2" t="s">
        <v>650</v>
      </c>
      <c r="U62" s="2" t="s">
        <v>650</v>
      </c>
      <c r="V62" s="2" t="s">
        <v>650</v>
      </c>
    </row>
    <row r="63" spans="1:22" ht="15" customHeight="1" x14ac:dyDescent="0.25">
      <c r="A63" s="2" t="s">
        <v>101</v>
      </c>
      <c r="B63" s="2" t="s">
        <v>114</v>
      </c>
      <c r="C63" s="2">
        <v>2015</v>
      </c>
      <c r="D63" s="2" t="s">
        <v>651</v>
      </c>
      <c r="E63" s="2" t="s">
        <v>650</v>
      </c>
      <c r="F63" s="2" t="s">
        <v>650</v>
      </c>
      <c r="G63" s="2" t="s">
        <v>650</v>
      </c>
      <c r="H63" s="2" t="s">
        <v>650</v>
      </c>
      <c r="I63" s="2" t="s">
        <v>650</v>
      </c>
      <c r="J63" s="2" t="s">
        <v>651</v>
      </c>
      <c r="K63" s="2" t="s">
        <v>650</v>
      </c>
      <c r="L63" s="2" t="s">
        <v>650</v>
      </c>
      <c r="M63" s="2" t="s">
        <v>650</v>
      </c>
      <c r="N63" s="2" t="s">
        <v>650</v>
      </c>
      <c r="O63" s="2" t="s">
        <v>650</v>
      </c>
      <c r="P63" s="2" t="s">
        <v>650</v>
      </c>
      <c r="Q63" s="2" t="s">
        <v>651</v>
      </c>
      <c r="R63" s="2" t="s">
        <v>650</v>
      </c>
      <c r="S63" s="2" t="s">
        <v>650</v>
      </c>
      <c r="T63" s="2" t="s">
        <v>650</v>
      </c>
      <c r="U63" s="2" t="s">
        <v>650</v>
      </c>
      <c r="V63" s="2" t="s">
        <v>650</v>
      </c>
    </row>
    <row r="64" spans="1:22" ht="15" customHeight="1" x14ac:dyDescent="0.25">
      <c r="A64" s="2" t="s">
        <v>101</v>
      </c>
      <c r="B64" s="2" t="s">
        <v>115</v>
      </c>
      <c r="C64" s="2">
        <v>2015</v>
      </c>
      <c r="D64" s="2" t="s">
        <v>651</v>
      </c>
      <c r="E64" s="2" t="s">
        <v>650</v>
      </c>
      <c r="F64" s="2" t="s">
        <v>650</v>
      </c>
      <c r="G64" s="2" t="s">
        <v>650</v>
      </c>
      <c r="H64" s="2" t="s">
        <v>650</v>
      </c>
      <c r="I64" s="2" t="s">
        <v>650</v>
      </c>
      <c r="J64" s="2" t="s">
        <v>651</v>
      </c>
      <c r="K64" s="2" t="s">
        <v>650</v>
      </c>
      <c r="L64" s="2" t="s">
        <v>650</v>
      </c>
      <c r="M64" s="2" t="s">
        <v>650</v>
      </c>
      <c r="N64" s="2" t="s">
        <v>650</v>
      </c>
      <c r="O64" s="2" t="s">
        <v>650</v>
      </c>
      <c r="P64" s="2" t="s">
        <v>650</v>
      </c>
      <c r="Q64" s="2" t="s">
        <v>651</v>
      </c>
      <c r="R64" s="2" t="s">
        <v>650</v>
      </c>
      <c r="S64" s="2" t="s">
        <v>650</v>
      </c>
      <c r="T64" s="2" t="s">
        <v>650</v>
      </c>
      <c r="U64" s="2" t="s">
        <v>650</v>
      </c>
      <c r="V64" s="2" t="s">
        <v>650</v>
      </c>
    </row>
    <row r="65" spans="1:22" ht="15" customHeight="1" x14ac:dyDescent="0.25">
      <c r="A65" s="2" t="s">
        <v>101</v>
      </c>
      <c r="B65" s="2" t="s">
        <v>116</v>
      </c>
      <c r="C65" s="2">
        <v>2015</v>
      </c>
      <c r="D65" s="2" t="s">
        <v>651</v>
      </c>
      <c r="E65" s="2" t="s">
        <v>650</v>
      </c>
      <c r="F65" s="2" t="s">
        <v>650</v>
      </c>
      <c r="G65" s="2" t="s">
        <v>650</v>
      </c>
      <c r="H65" s="2" t="s">
        <v>650</v>
      </c>
      <c r="I65" s="2" t="s">
        <v>650</v>
      </c>
      <c r="J65" s="2" t="s">
        <v>651</v>
      </c>
      <c r="K65" s="2" t="s">
        <v>650</v>
      </c>
      <c r="L65" s="2" t="s">
        <v>650</v>
      </c>
      <c r="M65" s="2" t="s">
        <v>650</v>
      </c>
      <c r="N65" s="2" t="s">
        <v>650</v>
      </c>
      <c r="O65" s="2" t="s">
        <v>650</v>
      </c>
      <c r="P65" s="2" t="s">
        <v>650</v>
      </c>
      <c r="Q65" s="2" t="s">
        <v>651</v>
      </c>
      <c r="R65" s="2" t="s">
        <v>650</v>
      </c>
      <c r="S65" s="2" t="s">
        <v>650</v>
      </c>
      <c r="T65" s="2" t="s">
        <v>650</v>
      </c>
      <c r="U65" s="2" t="s">
        <v>650</v>
      </c>
      <c r="V65" s="2" t="s">
        <v>650</v>
      </c>
    </row>
    <row r="66" spans="1:22" ht="15" customHeight="1" x14ac:dyDescent="0.25">
      <c r="A66" s="2" t="s">
        <v>101</v>
      </c>
      <c r="B66" s="2" t="s">
        <v>117</v>
      </c>
      <c r="C66" s="2">
        <v>2015</v>
      </c>
      <c r="D66" s="2" t="s">
        <v>651</v>
      </c>
      <c r="E66" s="2" t="s">
        <v>650</v>
      </c>
      <c r="F66" s="2" t="s">
        <v>650</v>
      </c>
      <c r="G66" s="2" t="s">
        <v>650</v>
      </c>
      <c r="H66" s="2" t="s">
        <v>650</v>
      </c>
      <c r="I66" s="2" t="s">
        <v>650</v>
      </c>
      <c r="J66" s="2" t="s">
        <v>651</v>
      </c>
      <c r="K66" s="2" t="s">
        <v>650</v>
      </c>
      <c r="L66" s="2" t="s">
        <v>650</v>
      </c>
      <c r="M66" s="2" t="s">
        <v>650</v>
      </c>
      <c r="N66" s="2" t="s">
        <v>650</v>
      </c>
      <c r="O66" s="2" t="s">
        <v>650</v>
      </c>
      <c r="P66" s="2" t="s">
        <v>650</v>
      </c>
      <c r="Q66" s="2" t="s">
        <v>651</v>
      </c>
      <c r="R66" s="2" t="s">
        <v>650</v>
      </c>
      <c r="S66" s="2" t="s">
        <v>650</v>
      </c>
      <c r="T66" s="2" t="s">
        <v>650</v>
      </c>
      <c r="U66" s="2" t="s">
        <v>650</v>
      </c>
      <c r="V66" s="2" t="s">
        <v>650</v>
      </c>
    </row>
    <row r="67" spans="1:22" ht="15" customHeight="1" x14ac:dyDescent="0.25">
      <c r="A67" s="2" t="s">
        <v>101</v>
      </c>
      <c r="B67" s="2" t="s">
        <v>118</v>
      </c>
      <c r="C67" s="2">
        <v>2015</v>
      </c>
      <c r="D67" s="2" t="s">
        <v>651</v>
      </c>
      <c r="E67" s="2" t="s">
        <v>650</v>
      </c>
      <c r="F67" s="2" t="s">
        <v>650</v>
      </c>
      <c r="G67" s="2" t="s">
        <v>650</v>
      </c>
      <c r="H67" s="2" t="s">
        <v>650</v>
      </c>
      <c r="I67" s="2" t="s">
        <v>650</v>
      </c>
      <c r="J67" s="2" t="s">
        <v>651</v>
      </c>
      <c r="K67" s="2" t="s">
        <v>650</v>
      </c>
      <c r="L67" s="2" t="s">
        <v>650</v>
      </c>
      <c r="M67" s="2" t="s">
        <v>650</v>
      </c>
      <c r="N67" s="2" t="s">
        <v>650</v>
      </c>
      <c r="O67" s="2" t="s">
        <v>650</v>
      </c>
      <c r="P67" s="2" t="s">
        <v>650</v>
      </c>
      <c r="Q67" s="2" t="s">
        <v>651</v>
      </c>
      <c r="R67" s="2" t="s">
        <v>650</v>
      </c>
      <c r="S67" s="2" t="s">
        <v>650</v>
      </c>
      <c r="T67" s="2" t="s">
        <v>650</v>
      </c>
      <c r="U67" s="2" t="s">
        <v>650</v>
      </c>
      <c r="V67" s="2" t="s">
        <v>650</v>
      </c>
    </row>
    <row r="68" spans="1:22" ht="15" customHeight="1" x14ac:dyDescent="0.25">
      <c r="A68" s="2" t="s">
        <v>101</v>
      </c>
      <c r="B68" s="2" t="s">
        <v>119</v>
      </c>
      <c r="C68" s="2">
        <v>2015</v>
      </c>
      <c r="D68" s="2" t="s">
        <v>651</v>
      </c>
      <c r="E68" s="2" t="s">
        <v>650</v>
      </c>
      <c r="F68" s="2" t="s">
        <v>650</v>
      </c>
      <c r="G68" s="2" t="s">
        <v>650</v>
      </c>
      <c r="H68" s="2" t="s">
        <v>650</v>
      </c>
      <c r="I68" s="2" t="s">
        <v>650</v>
      </c>
      <c r="J68" s="2" t="s">
        <v>651</v>
      </c>
      <c r="K68" s="2" t="s">
        <v>650</v>
      </c>
      <c r="L68" s="2" t="s">
        <v>650</v>
      </c>
      <c r="M68" s="2" t="s">
        <v>650</v>
      </c>
      <c r="N68" s="2" t="s">
        <v>650</v>
      </c>
      <c r="O68" s="2" t="s">
        <v>650</v>
      </c>
      <c r="P68" s="2" t="s">
        <v>650</v>
      </c>
      <c r="Q68" s="2" t="s">
        <v>651</v>
      </c>
      <c r="R68" s="2" t="s">
        <v>650</v>
      </c>
      <c r="S68" s="2" t="s">
        <v>650</v>
      </c>
      <c r="T68" s="2" t="s">
        <v>650</v>
      </c>
      <c r="U68" s="2" t="s">
        <v>650</v>
      </c>
      <c r="V68" s="2" t="s">
        <v>650</v>
      </c>
    </row>
    <row r="69" spans="1:22" ht="15" customHeight="1" x14ac:dyDescent="0.25">
      <c r="A69" s="2" t="s">
        <v>101</v>
      </c>
      <c r="B69" s="2" t="s">
        <v>120</v>
      </c>
      <c r="C69" s="2">
        <v>2015</v>
      </c>
      <c r="D69" s="2" t="s">
        <v>651</v>
      </c>
      <c r="E69" s="2" t="s">
        <v>650</v>
      </c>
      <c r="F69" s="2" t="s">
        <v>650</v>
      </c>
      <c r="G69" s="2" t="s">
        <v>650</v>
      </c>
      <c r="H69" s="2" t="s">
        <v>650</v>
      </c>
      <c r="I69" s="2" t="s">
        <v>650</v>
      </c>
      <c r="J69" s="2" t="s">
        <v>651</v>
      </c>
      <c r="K69" s="2" t="s">
        <v>650</v>
      </c>
      <c r="L69" s="2" t="s">
        <v>650</v>
      </c>
      <c r="M69" s="2" t="s">
        <v>650</v>
      </c>
      <c r="N69" s="2" t="s">
        <v>650</v>
      </c>
      <c r="O69" s="2" t="s">
        <v>650</v>
      </c>
      <c r="P69" s="2" t="s">
        <v>650</v>
      </c>
      <c r="Q69" s="2" t="s">
        <v>651</v>
      </c>
      <c r="R69" s="2" t="s">
        <v>650</v>
      </c>
      <c r="S69" s="2" t="s">
        <v>650</v>
      </c>
      <c r="T69" s="2" t="s">
        <v>650</v>
      </c>
      <c r="U69" s="2" t="s">
        <v>650</v>
      </c>
      <c r="V69" s="2" t="s">
        <v>650</v>
      </c>
    </row>
    <row r="70" spans="1:22" ht="15" customHeight="1" x14ac:dyDescent="0.25">
      <c r="A70" s="2" t="s">
        <v>101</v>
      </c>
      <c r="B70" s="2" t="s">
        <v>121</v>
      </c>
      <c r="C70" s="2">
        <v>2015</v>
      </c>
      <c r="D70" s="2" t="s">
        <v>651</v>
      </c>
      <c r="E70" s="2" t="s">
        <v>650</v>
      </c>
      <c r="F70" s="2" t="s">
        <v>650</v>
      </c>
      <c r="G70" s="2" t="s">
        <v>650</v>
      </c>
      <c r="H70" s="2" t="s">
        <v>650</v>
      </c>
      <c r="I70" s="2" t="s">
        <v>650</v>
      </c>
      <c r="J70" s="2" t="s">
        <v>651</v>
      </c>
      <c r="K70" s="2" t="s">
        <v>650</v>
      </c>
      <c r="L70" s="2" t="s">
        <v>650</v>
      </c>
      <c r="M70" s="2" t="s">
        <v>650</v>
      </c>
      <c r="N70" s="2" t="s">
        <v>650</v>
      </c>
      <c r="O70" s="2" t="s">
        <v>650</v>
      </c>
      <c r="P70" s="2" t="s">
        <v>650</v>
      </c>
      <c r="Q70" s="2" t="s">
        <v>651</v>
      </c>
      <c r="R70" s="2" t="s">
        <v>650</v>
      </c>
      <c r="S70" s="2" t="s">
        <v>650</v>
      </c>
      <c r="T70" s="2" t="s">
        <v>650</v>
      </c>
      <c r="U70" s="2" t="s">
        <v>650</v>
      </c>
      <c r="V70" s="2" t="s">
        <v>650</v>
      </c>
    </row>
    <row r="71" spans="1:22" ht="15" customHeight="1" x14ac:dyDescent="0.25">
      <c r="A71" s="2" t="s">
        <v>122</v>
      </c>
      <c r="B71" s="2" t="s">
        <v>123</v>
      </c>
      <c r="C71" s="2">
        <v>2015</v>
      </c>
      <c r="D71" s="2" t="s">
        <v>720</v>
      </c>
      <c r="E71" s="2" t="s">
        <v>689</v>
      </c>
      <c r="F71" s="2">
        <v>8.423</v>
      </c>
      <c r="G71" s="2" t="s">
        <v>721</v>
      </c>
      <c r="H71" s="2">
        <v>0.1</v>
      </c>
      <c r="I71" s="2">
        <v>87</v>
      </c>
      <c r="J71" s="2" t="s">
        <v>651</v>
      </c>
      <c r="K71" s="2" t="s">
        <v>650</v>
      </c>
      <c r="L71" s="2" t="s">
        <v>650</v>
      </c>
      <c r="M71" s="2" t="s">
        <v>650</v>
      </c>
      <c r="N71" s="2" t="s">
        <v>650</v>
      </c>
      <c r="O71" s="2" t="s">
        <v>650</v>
      </c>
      <c r="P71" s="2" t="s">
        <v>650</v>
      </c>
      <c r="Q71" s="2" t="s">
        <v>651</v>
      </c>
      <c r="R71" s="2" t="s">
        <v>650</v>
      </c>
      <c r="S71" s="2" t="s">
        <v>650</v>
      </c>
      <c r="T71" s="2" t="s">
        <v>650</v>
      </c>
      <c r="U71" s="2" t="s">
        <v>650</v>
      </c>
      <c r="V71" s="2" t="s">
        <v>650</v>
      </c>
    </row>
    <row r="72" spans="1:22" ht="15" customHeight="1" x14ac:dyDescent="0.25">
      <c r="A72" s="2" t="s">
        <v>124</v>
      </c>
      <c r="B72" s="2" t="s">
        <v>125</v>
      </c>
      <c r="C72" s="2">
        <v>2015</v>
      </c>
      <c r="D72" s="2" t="s">
        <v>722</v>
      </c>
      <c r="E72" s="2" t="s">
        <v>711</v>
      </c>
      <c r="F72" s="2">
        <v>2.4140000000000001</v>
      </c>
      <c r="G72" s="2" t="s">
        <v>650</v>
      </c>
      <c r="H72" s="2" t="s">
        <v>650</v>
      </c>
      <c r="I72" s="2" t="s">
        <v>650</v>
      </c>
      <c r="J72" s="2" t="s">
        <v>651</v>
      </c>
      <c r="K72" s="2" t="s">
        <v>650</v>
      </c>
      <c r="L72" s="2" t="s">
        <v>650</v>
      </c>
      <c r="M72" s="2" t="s">
        <v>650</v>
      </c>
      <c r="N72" s="2" t="s">
        <v>650</v>
      </c>
      <c r="O72" s="2" t="s">
        <v>650</v>
      </c>
      <c r="P72" s="2" t="s">
        <v>650</v>
      </c>
      <c r="Q72" s="2" t="s">
        <v>651</v>
      </c>
      <c r="R72" s="2" t="s">
        <v>650</v>
      </c>
      <c r="S72" s="2" t="s">
        <v>650</v>
      </c>
      <c r="T72" s="2" t="s">
        <v>650</v>
      </c>
      <c r="U72" s="2" t="s">
        <v>650</v>
      </c>
      <c r="V72" s="2" t="s">
        <v>650</v>
      </c>
    </row>
    <row r="73" spans="1:22" ht="15" customHeight="1" x14ac:dyDescent="0.25">
      <c r="A73" s="2" t="s">
        <v>124</v>
      </c>
      <c r="B73" s="2" t="s">
        <v>126</v>
      </c>
      <c r="C73" s="2">
        <v>2015</v>
      </c>
      <c r="D73" s="2" t="s">
        <v>651</v>
      </c>
      <c r="E73" s="2" t="s">
        <v>650</v>
      </c>
      <c r="F73" s="2" t="s">
        <v>650</v>
      </c>
      <c r="G73" s="2" t="s">
        <v>650</v>
      </c>
      <c r="H73" s="2" t="s">
        <v>650</v>
      </c>
      <c r="I73" s="2" t="s">
        <v>650</v>
      </c>
      <c r="J73" s="2" t="s">
        <v>651</v>
      </c>
      <c r="K73" s="2" t="s">
        <v>650</v>
      </c>
      <c r="L73" s="2" t="s">
        <v>650</v>
      </c>
      <c r="M73" s="2" t="s">
        <v>650</v>
      </c>
      <c r="N73" s="2" t="s">
        <v>650</v>
      </c>
      <c r="O73" s="2" t="s">
        <v>650</v>
      </c>
      <c r="P73" s="2" t="s">
        <v>650</v>
      </c>
      <c r="Q73" s="2" t="s">
        <v>651</v>
      </c>
      <c r="R73" s="2" t="s">
        <v>650</v>
      </c>
      <c r="S73" s="2" t="s">
        <v>650</v>
      </c>
      <c r="T73" s="2" t="s">
        <v>650</v>
      </c>
      <c r="U73" s="2" t="s">
        <v>650</v>
      </c>
      <c r="V73" s="2" t="s">
        <v>650</v>
      </c>
    </row>
    <row r="74" spans="1:22" ht="15" customHeight="1" x14ac:dyDescent="0.25">
      <c r="A74" s="2" t="s">
        <v>124</v>
      </c>
      <c r="B74" s="2" t="s">
        <v>127</v>
      </c>
      <c r="C74" s="2">
        <v>2015</v>
      </c>
      <c r="D74" s="2" t="s">
        <v>651</v>
      </c>
      <c r="E74" s="2" t="s">
        <v>650</v>
      </c>
      <c r="F74" s="2" t="s">
        <v>650</v>
      </c>
      <c r="G74" s="2" t="s">
        <v>650</v>
      </c>
      <c r="H74" s="2" t="s">
        <v>650</v>
      </c>
      <c r="I74" s="2" t="s">
        <v>650</v>
      </c>
      <c r="J74" s="2" t="s">
        <v>651</v>
      </c>
      <c r="K74" s="2" t="s">
        <v>650</v>
      </c>
      <c r="L74" s="2" t="s">
        <v>650</v>
      </c>
      <c r="M74" s="2" t="s">
        <v>650</v>
      </c>
      <c r="N74" s="2" t="s">
        <v>650</v>
      </c>
      <c r="O74" s="2" t="s">
        <v>650</v>
      </c>
      <c r="P74" s="2" t="s">
        <v>650</v>
      </c>
      <c r="Q74" s="2" t="s">
        <v>651</v>
      </c>
      <c r="R74" s="2" t="s">
        <v>650</v>
      </c>
      <c r="S74" s="2" t="s">
        <v>650</v>
      </c>
      <c r="T74" s="2" t="s">
        <v>650</v>
      </c>
      <c r="U74" s="2" t="s">
        <v>650</v>
      </c>
      <c r="V74" s="2" t="s">
        <v>650</v>
      </c>
    </row>
    <row r="75" spans="1:22" ht="15" customHeight="1" x14ac:dyDescent="0.25">
      <c r="A75" s="2" t="s">
        <v>128</v>
      </c>
      <c r="B75" s="2" t="s">
        <v>129</v>
      </c>
      <c r="C75" s="2">
        <v>2015</v>
      </c>
      <c r="D75" s="2" t="s">
        <v>723</v>
      </c>
      <c r="E75" s="2" t="s">
        <v>724</v>
      </c>
      <c r="F75" s="2">
        <v>12.212999999999999</v>
      </c>
      <c r="G75" s="2" t="s">
        <v>650</v>
      </c>
      <c r="H75" s="2" t="s">
        <v>650</v>
      </c>
      <c r="I75" s="2" t="s">
        <v>650</v>
      </c>
      <c r="J75" s="2" t="s">
        <v>651</v>
      </c>
      <c r="K75" s="2" t="s">
        <v>650</v>
      </c>
      <c r="L75" s="2" t="s">
        <v>650</v>
      </c>
      <c r="M75" s="2" t="s">
        <v>650</v>
      </c>
      <c r="N75" s="2" t="s">
        <v>650</v>
      </c>
      <c r="O75" s="2" t="s">
        <v>650</v>
      </c>
      <c r="P75" s="2" t="s">
        <v>650</v>
      </c>
      <c r="Q75" s="2" t="s">
        <v>651</v>
      </c>
      <c r="R75" s="2" t="s">
        <v>650</v>
      </c>
      <c r="S75" s="2" t="s">
        <v>650</v>
      </c>
      <c r="T75" s="2" t="s">
        <v>650</v>
      </c>
      <c r="U75" s="2" t="s">
        <v>650</v>
      </c>
      <c r="V75" s="2" t="s">
        <v>650</v>
      </c>
    </row>
    <row r="76" spans="1:22" ht="15" customHeight="1" x14ac:dyDescent="0.25">
      <c r="A76" s="2" t="s">
        <v>130</v>
      </c>
      <c r="B76" s="2" t="s">
        <v>131</v>
      </c>
      <c r="C76" s="2">
        <v>2015</v>
      </c>
      <c r="D76" s="2" t="s">
        <v>725</v>
      </c>
      <c r="E76" s="2" t="s">
        <v>711</v>
      </c>
      <c r="F76" s="2">
        <v>2.2829999999999999</v>
      </c>
      <c r="G76" s="2" t="s">
        <v>650</v>
      </c>
      <c r="H76" s="2" t="s">
        <v>650</v>
      </c>
      <c r="I76" s="2">
        <v>85</v>
      </c>
      <c r="J76" s="2" t="s">
        <v>651</v>
      </c>
      <c r="K76" s="2" t="s">
        <v>650</v>
      </c>
      <c r="L76" s="2" t="s">
        <v>650</v>
      </c>
      <c r="M76" s="2" t="s">
        <v>650</v>
      </c>
      <c r="N76" s="2" t="s">
        <v>650</v>
      </c>
      <c r="O76" s="2" t="s">
        <v>650</v>
      </c>
      <c r="P76" s="2" t="s">
        <v>650</v>
      </c>
      <c r="Q76" s="2" t="s">
        <v>651</v>
      </c>
      <c r="R76" s="2" t="s">
        <v>650</v>
      </c>
      <c r="S76" s="2" t="s">
        <v>650</v>
      </c>
      <c r="T76" s="2" t="s">
        <v>650</v>
      </c>
      <c r="U76" s="2" t="s">
        <v>650</v>
      </c>
      <c r="V76" s="2" t="s">
        <v>650</v>
      </c>
    </row>
    <row r="77" spans="1:22" ht="15" customHeight="1" x14ac:dyDescent="0.25">
      <c r="A77" s="2" t="s">
        <v>130</v>
      </c>
      <c r="B77" s="2" t="s">
        <v>132</v>
      </c>
      <c r="C77" s="2">
        <v>2015</v>
      </c>
      <c r="D77" s="2" t="s">
        <v>726</v>
      </c>
      <c r="E77" s="2" t="s">
        <v>711</v>
      </c>
      <c r="F77" s="2">
        <v>19.937999999999999</v>
      </c>
      <c r="G77" s="2" t="s">
        <v>650</v>
      </c>
      <c r="H77" s="2" t="s">
        <v>650</v>
      </c>
      <c r="I77" s="2">
        <v>85</v>
      </c>
      <c r="J77" s="2" t="s">
        <v>651</v>
      </c>
      <c r="K77" s="2" t="s">
        <v>650</v>
      </c>
      <c r="L77" s="2" t="s">
        <v>650</v>
      </c>
      <c r="M77" s="2" t="s">
        <v>650</v>
      </c>
      <c r="N77" s="2" t="s">
        <v>650</v>
      </c>
      <c r="O77" s="2" t="s">
        <v>650</v>
      </c>
      <c r="P77" s="2" t="s">
        <v>650</v>
      </c>
      <c r="Q77" s="2" t="s">
        <v>651</v>
      </c>
      <c r="R77" s="2" t="s">
        <v>650</v>
      </c>
      <c r="S77" s="2" t="s">
        <v>650</v>
      </c>
      <c r="T77" s="2" t="s">
        <v>650</v>
      </c>
      <c r="U77" s="2" t="s">
        <v>650</v>
      </c>
      <c r="V77" s="2" t="s">
        <v>650</v>
      </c>
    </row>
    <row r="78" spans="1:22" ht="15" customHeight="1" x14ac:dyDescent="0.25">
      <c r="A78" s="2" t="s">
        <v>133</v>
      </c>
      <c r="B78" s="2" t="s">
        <v>134</v>
      </c>
      <c r="C78" s="2">
        <v>2015</v>
      </c>
      <c r="D78" s="2" t="s">
        <v>651</v>
      </c>
      <c r="E78" s="2" t="s">
        <v>650</v>
      </c>
      <c r="F78" s="2" t="s">
        <v>650</v>
      </c>
      <c r="G78" s="2" t="s">
        <v>650</v>
      </c>
      <c r="H78" s="2" t="s">
        <v>650</v>
      </c>
      <c r="I78" s="2" t="s">
        <v>650</v>
      </c>
      <c r="J78" s="2" t="s">
        <v>651</v>
      </c>
      <c r="K78" s="2" t="s">
        <v>650</v>
      </c>
      <c r="L78" s="2" t="s">
        <v>650</v>
      </c>
      <c r="M78" s="2" t="s">
        <v>650</v>
      </c>
      <c r="N78" s="2" t="s">
        <v>650</v>
      </c>
      <c r="O78" s="2" t="s">
        <v>650</v>
      </c>
      <c r="P78" s="2" t="s">
        <v>650</v>
      </c>
      <c r="Q78" s="2" t="s">
        <v>651</v>
      </c>
      <c r="R78" s="2" t="s">
        <v>650</v>
      </c>
      <c r="S78" s="2" t="s">
        <v>650</v>
      </c>
      <c r="T78" s="2" t="s">
        <v>650</v>
      </c>
      <c r="U78" s="2" t="s">
        <v>650</v>
      </c>
      <c r="V78" s="2" t="s">
        <v>650</v>
      </c>
    </row>
    <row r="79" spans="1:22" ht="15" customHeight="1" x14ac:dyDescent="0.25">
      <c r="A79" s="2" t="s">
        <v>135</v>
      </c>
      <c r="B79" s="2" t="s">
        <v>136</v>
      </c>
      <c r="C79" s="2">
        <v>2015</v>
      </c>
      <c r="D79" s="2" t="s">
        <v>651</v>
      </c>
      <c r="E79" s="2" t="s">
        <v>650</v>
      </c>
      <c r="F79" s="2" t="s">
        <v>650</v>
      </c>
      <c r="G79" s="2" t="s">
        <v>650</v>
      </c>
      <c r="H79" s="2" t="s">
        <v>650</v>
      </c>
      <c r="I79" s="2" t="s">
        <v>650</v>
      </c>
      <c r="J79" s="2" t="s">
        <v>651</v>
      </c>
      <c r="K79" s="2" t="s">
        <v>650</v>
      </c>
      <c r="L79" s="2" t="s">
        <v>650</v>
      </c>
      <c r="M79" s="2" t="s">
        <v>650</v>
      </c>
      <c r="N79" s="2" t="s">
        <v>650</v>
      </c>
      <c r="O79" s="2" t="s">
        <v>650</v>
      </c>
      <c r="P79" s="2" t="s">
        <v>650</v>
      </c>
      <c r="Q79" s="2" t="s">
        <v>651</v>
      </c>
      <c r="R79" s="2" t="s">
        <v>650</v>
      </c>
      <c r="S79" s="2" t="s">
        <v>650</v>
      </c>
      <c r="T79" s="2" t="s">
        <v>650</v>
      </c>
      <c r="U79" s="2" t="s">
        <v>650</v>
      </c>
      <c r="V79" s="2" t="s">
        <v>650</v>
      </c>
    </row>
    <row r="80" spans="1:22" ht="15" customHeight="1" x14ac:dyDescent="0.25">
      <c r="A80" s="2" t="s">
        <v>137</v>
      </c>
      <c r="B80" s="2" t="s">
        <v>138</v>
      </c>
      <c r="C80" s="2">
        <v>2015</v>
      </c>
      <c r="D80" s="2" t="s">
        <v>651</v>
      </c>
      <c r="E80" s="2" t="s">
        <v>650</v>
      </c>
      <c r="F80" s="2" t="s">
        <v>650</v>
      </c>
      <c r="G80" s="2" t="s">
        <v>650</v>
      </c>
      <c r="H80" s="2" t="s">
        <v>650</v>
      </c>
      <c r="I80" s="2" t="s">
        <v>650</v>
      </c>
      <c r="J80" s="2" t="s">
        <v>651</v>
      </c>
      <c r="K80" s="2" t="s">
        <v>650</v>
      </c>
      <c r="L80" s="2" t="s">
        <v>650</v>
      </c>
      <c r="M80" s="2" t="s">
        <v>650</v>
      </c>
      <c r="N80" s="2" t="s">
        <v>650</v>
      </c>
      <c r="O80" s="2" t="s">
        <v>650</v>
      </c>
      <c r="P80" s="2" t="s">
        <v>650</v>
      </c>
      <c r="Q80" s="2" t="s">
        <v>651</v>
      </c>
      <c r="R80" s="2" t="s">
        <v>650</v>
      </c>
      <c r="S80" s="2" t="s">
        <v>650</v>
      </c>
      <c r="T80" s="2" t="s">
        <v>650</v>
      </c>
      <c r="U80" s="2" t="s">
        <v>650</v>
      </c>
      <c r="V80" s="2" t="s">
        <v>650</v>
      </c>
    </row>
    <row r="81" spans="1:23" ht="15" customHeight="1" x14ac:dyDescent="0.25">
      <c r="A81" s="2" t="s">
        <v>137</v>
      </c>
      <c r="B81" s="2" t="s">
        <v>139</v>
      </c>
      <c r="C81" s="2">
        <v>2015</v>
      </c>
      <c r="D81" s="2" t="s">
        <v>651</v>
      </c>
      <c r="E81" s="2" t="s">
        <v>650</v>
      </c>
      <c r="F81" s="2" t="s">
        <v>650</v>
      </c>
      <c r="G81" s="2" t="s">
        <v>650</v>
      </c>
      <c r="H81" s="2" t="s">
        <v>650</v>
      </c>
      <c r="I81" s="2" t="s">
        <v>650</v>
      </c>
      <c r="J81" s="2" t="s">
        <v>651</v>
      </c>
      <c r="K81" s="2" t="s">
        <v>650</v>
      </c>
      <c r="L81" s="2" t="s">
        <v>650</v>
      </c>
      <c r="M81" s="2" t="s">
        <v>650</v>
      </c>
      <c r="N81" s="2" t="s">
        <v>650</v>
      </c>
      <c r="O81" s="2" t="s">
        <v>650</v>
      </c>
      <c r="P81" s="2" t="s">
        <v>650</v>
      </c>
      <c r="Q81" s="2" t="s">
        <v>651</v>
      </c>
      <c r="R81" s="2" t="s">
        <v>650</v>
      </c>
      <c r="S81" s="2" t="s">
        <v>650</v>
      </c>
      <c r="T81" s="2" t="s">
        <v>650</v>
      </c>
      <c r="U81" s="2" t="s">
        <v>650</v>
      </c>
      <c r="V81" s="2" t="s">
        <v>650</v>
      </c>
    </row>
    <row r="82" spans="1:23" ht="15" customHeight="1" x14ac:dyDescent="0.25">
      <c r="A82" s="2" t="s">
        <v>137</v>
      </c>
      <c r="B82" s="2" t="s">
        <v>140</v>
      </c>
      <c r="C82" s="2">
        <v>2015</v>
      </c>
      <c r="D82" s="2" t="s">
        <v>651</v>
      </c>
      <c r="E82" s="2" t="s">
        <v>650</v>
      </c>
      <c r="F82" s="2" t="s">
        <v>650</v>
      </c>
      <c r="G82" s="2" t="s">
        <v>650</v>
      </c>
      <c r="H82" s="2" t="s">
        <v>650</v>
      </c>
      <c r="I82" s="2" t="s">
        <v>650</v>
      </c>
      <c r="J82" s="2" t="s">
        <v>651</v>
      </c>
      <c r="K82" s="2" t="s">
        <v>650</v>
      </c>
      <c r="L82" s="2" t="s">
        <v>650</v>
      </c>
      <c r="M82" s="2" t="s">
        <v>650</v>
      </c>
      <c r="N82" s="2" t="s">
        <v>650</v>
      </c>
      <c r="O82" s="2" t="s">
        <v>650</v>
      </c>
      <c r="P82" s="2" t="s">
        <v>650</v>
      </c>
      <c r="Q82" s="2" t="s">
        <v>651</v>
      </c>
      <c r="R82" s="2" t="s">
        <v>650</v>
      </c>
      <c r="S82" s="2" t="s">
        <v>650</v>
      </c>
      <c r="T82" s="2" t="s">
        <v>650</v>
      </c>
      <c r="U82" s="2" t="s">
        <v>650</v>
      </c>
      <c r="V82" s="2" t="s">
        <v>650</v>
      </c>
    </row>
    <row r="83" spans="1:23" ht="15" customHeight="1" x14ac:dyDescent="0.25">
      <c r="A83" s="2" t="s">
        <v>141</v>
      </c>
      <c r="B83" s="2" t="s">
        <v>142</v>
      </c>
      <c r="C83" s="2">
        <v>2015</v>
      </c>
      <c r="D83" s="2" t="s">
        <v>651</v>
      </c>
      <c r="E83" s="2" t="s">
        <v>650</v>
      </c>
      <c r="F83" s="2" t="s">
        <v>650</v>
      </c>
      <c r="G83" s="2" t="s">
        <v>650</v>
      </c>
      <c r="H83" s="2" t="s">
        <v>650</v>
      </c>
      <c r="I83" s="2" t="s">
        <v>650</v>
      </c>
      <c r="J83" s="2" t="s">
        <v>651</v>
      </c>
      <c r="K83" s="2" t="s">
        <v>650</v>
      </c>
      <c r="L83" s="2" t="s">
        <v>650</v>
      </c>
      <c r="M83" s="2" t="s">
        <v>650</v>
      </c>
      <c r="N83" s="2" t="s">
        <v>650</v>
      </c>
      <c r="O83" s="2" t="s">
        <v>650</v>
      </c>
      <c r="P83" s="2" t="s">
        <v>650</v>
      </c>
      <c r="Q83" s="2" t="s">
        <v>651</v>
      </c>
      <c r="R83" s="2" t="s">
        <v>650</v>
      </c>
      <c r="S83" s="2" t="s">
        <v>650</v>
      </c>
      <c r="T83" s="2" t="s">
        <v>650</v>
      </c>
      <c r="U83" s="2" t="s">
        <v>650</v>
      </c>
      <c r="V83" s="2" t="s">
        <v>650</v>
      </c>
    </row>
    <row r="84" spans="1:23" ht="15" customHeight="1" x14ac:dyDescent="0.25">
      <c r="A84" s="2" t="s">
        <v>141</v>
      </c>
      <c r="B84" s="2" t="s">
        <v>143</v>
      </c>
      <c r="C84" s="2">
        <v>2015</v>
      </c>
      <c r="D84" s="2" t="s">
        <v>651</v>
      </c>
      <c r="E84" s="2" t="s">
        <v>650</v>
      </c>
      <c r="F84" s="2" t="s">
        <v>650</v>
      </c>
      <c r="G84" s="2" t="s">
        <v>650</v>
      </c>
      <c r="H84" s="2" t="s">
        <v>650</v>
      </c>
      <c r="I84" s="2" t="s">
        <v>650</v>
      </c>
      <c r="J84" s="2" t="s">
        <v>651</v>
      </c>
      <c r="K84" s="2" t="s">
        <v>650</v>
      </c>
      <c r="L84" s="2" t="s">
        <v>650</v>
      </c>
      <c r="M84" s="2" t="s">
        <v>650</v>
      </c>
      <c r="N84" s="2" t="s">
        <v>650</v>
      </c>
      <c r="O84" s="2" t="s">
        <v>650</v>
      </c>
      <c r="P84" s="2" t="s">
        <v>650</v>
      </c>
      <c r="Q84" s="2" t="s">
        <v>651</v>
      </c>
      <c r="R84" s="2" t="s">
        <v>650</v>
      </c>
      <c r="S84" s="2" t="s">
        <v>650</v>
      </c>
      <c r="T84" s="2" t="s">
        <v>650</v>
      </c>
      <c r="U84" s="2" t="s">
        <v>650</v>
      </c>
      <c r="V84" s="2" t="s">
        <v>650</v>
      </c>
    </row>
    <row r="85" spans="1:23" ht="15" customHeight="1" x14ac:dyDescent="0.25">
      <c r="A85" s="2" t="s">
        <v>141</v>
      </c>
      <c r="B85" s="2" t="s">
        <v>144</v>
      </c>
      <c r="C85" s="2">
        <v>2015</v>
      </c>
      <c r="D85" s="2" t="s">
        <v>651</v>
      </c>
      <c r="E85" s="2" t="s">
        <v>650</v>
      </c>
      <c r="F85" s="2" t="s">
        <v>650</v>
      </c>
      <c r="G85" s="2" t="s">
        <v>650</v>
      </c>
      <c r="H85" s="2" t="s">
        <v>650</v>
      </c>
      <c r="I85" s="2" t="s">
        <v>650</v>
      </c>
      <c r="J85" s="2" t="s">
        <v>651</v>
      </c>
      <c r="K85" s="2" t="s">
        <v>650</v>
      </c>
      <c r="L85" s="2" t="s">
        <v>650</v>
      </c>
      <c r="M85" s="2" t="s">
        <v>650</v>
      </c>
      <c r="N85" s="2" t="s">
        <v>650</v>
      </c>
      <c r="O85" s="2" t="s">
        <v>650</v>
      </c>
      <c r="P85" s="2" t="s">
        <v>650</v>
      </c>
      <c r="Q85" s="2" t="s">
        <v>651</v>
      </c>
      <c r="R85" s="2" t="s">
        <v>650</v>
      </c>
      <c r="S85" s="2" t="s">
        <v>650</v>
      </c>
      <c r="T85" s="2" t="s">
        <v>650</v>
      </c>
      <c r="U85" s="2" t="s">
        <v>650</v>
      </c>
      <c r="V85" s="2" t="s">
        <v>650</v>
      </c>
    </row>
    <row r="86" spans="1:23" ht="15" customHeight="1" x14ac:dyDescent="0.25">
      <c r="A86" s="2" t="s">
        <v>145</v>
      </c>
      <c r="B86" s="2" t="s">
        <v>146</v>
      </c>
      <c r="C86" s="2">
        <v>2015</v>
      </c>
      <c r="D86" s="2" t="s">
        <v>651</v>
      </c>
      <c r="E86" s="2" t="s">
        <v>650</v>
      </c>
      <c r="F86" s="2" t="s">
        <v>650</v>
      </c>
      <c r="G86" s="2" t="s">
        <v>650</v>
      </c>
      <c r="H86" s="2" t="s">
        <v>650</v>
      </c>
      <c r="I86" s="2" t="s">
        <v>650</v>
      </c>
      <c r="J86" s="2" t="s">
        <v>651</v>
      </c>
      <c r="K86" s="2" t="s">
        <v>650</v>
      </c>
      <c r="L86" s="2" t="s">
        <v>650</v>
      </c>
      <c r="M86" s="2" t="s">
        <v>650</v>
      </c>
      <c r="N86" s="2" t="s">
        <v>650</v>
      </c>
      <c r="O86" s="2" t="s">
        <v>650</v>
      </c>
      <c r="P86" s="2" t="s">
        <v>650</v>
      </c>
      <c r="Q86" s="2" t="s">
        <v>651</v>
      </c>
      <c r="R86" s="2" t="s">
        <v>650</v>
      </c>
      <c r="S86" s="2" t="s">
        <v>650</v>
      </c>
      <c r="T86" s="2" t="s">
        <v>650</v>
      </c>
      <c r="U86" s="2" t="s">
        <v>650</v>
      </c>
      <c r="V86" s="2" t="s">
        <v>650</v>
      </c>
    </row>
    <row r="87" spans="1:23" ht="15" customHeight="1" x14ac:dyDescent="0.25">
      <c r="A87" s="2" t="s">
        <v>145</v>
      </c>
      <c r="B87" s="2" t="s">
        <v>147</v>
      </c>
      <c r="C87" s="2">
        <v>2015</v>
      </c>
      <c r="D87" s="2" t="s">
        <v>651</v>
      </c>
      <c r="E87" s="2" t="s">
        <v>650</v>
      </c>
      <c r="F87" s="2" t="s">
        <v>650</v>
      </c>
      <c r="G87" s="2" t="s">
        <v>650</v>
      </c>
      <c r="H87" s="2" t="s">
        <v>650</v>
      </c>
      <c r="I87" s="2" t="s">
        <v>650</v>
      </c>
      <c r="J87" s="2" t="s">
        <v>651</v>
      </c>
      <c r="K87" s="2" t="s">
        <v>650</v>
      </c>
      <c r="L87" s="2" t="s">
        <v>650</v>
      </c>
      <c r="M87" s="2" t="s">
        <v>650</v>
      </c>
      <c r="N87" s="2" t="s">
        <v>650</v>
      </c>
      <c r="O87" s="2" t="s">
        <v>650</v>
      </c>
      <c r="P87" s="2" t="s">
        <v>650</v>
      </c>
      <c r="Q87" s="2" t="s">
        <v>651</v>
      </c>
      <c r="R87" s="2" t="s">
        <v>650</v>
      </c>
      <c r="S87" s="2" t="s">
        <v>650</v>
      </c>
      <c r="T87" s="2" t="s">
        <v>650</v>
      </c>
      <c r="U87" s="2" t="s">
        <v>650</v>
      </c>
      <c r="V87" s="2" t="s">
        <v>650</v>
      </c>
    </row>
    <row r="88" spans="1:23" ht="15" customHeight="1" x14ac:dyDescent="0.25">
      <c r="A88" s="2" t="s">
        <v>145</v>
      </c>
      <c r="B88" s="2" t="s">
        <v>148</v>
      </c>
      <c r="C88" s="2">
        <v>2015</v>
      </c>
      <c r="D88" s="2" t="s">
        <v>651</v>
      </c>
      <c r="E88" s="2" t="s">
        <v>650</v>
      </c>
      <c r="F88" s="2" t="s">
        <v>650</v>
      </c>
      <c r="G88" s="2" t="s">
        <v>650</v>
      </c>
      <c r="H88" s="2" t="s">
        <v>650</v>
      </c>
      <c r="I88" s="2" t="s">
        <v>650</v>
      </c>
      <c r="J88" s="2" t="s">
        <v>651</v>
      </c>
      <c r="K88" s="2" t="s">
        <v>650</v>
      </c>
      <c r="L88" s="2" t="s">
        <v>650</v>
      </c>
      <c r="M88" s="2" t="s">
        <v>650</v>
      </c>
      <c r="N88" s="2" t="s">
        <v>650</v>
      </c>
      <c r="O88" s="2" t="s">
        <v>650</v>
      </c>
      <c r="P88" s="2" t="s">
        <v>650</v>
      </c>
      <c r="Q88" s="2" t="s">
        <v>651</v>
      </c>
      <c r="R88" s="2" t="s">
        <v>650</v>
      </c>
      <c r="S88" s="2" t="s">
        <v>650</v>
      </c>
      <c r="T88" s="2" t="s">
        <v>650</v>
      </c>
      <c r="U88" s="2" t="s">
        <v>650</v>
      </c>
      <c r="V88" s="2" t="s">
        <v>650</v>
      </c>
    </row>
    <row r="89" spans="1:23" ht="15" customHeight="1" x14ac:dyDescent="0.25">
      <c r="A89" s="2" t="s">
        <v>149</v>
      </c>
      <c r="B89" s="2" t="s">
        <v>150</v>
      </c>
      <c r="C89" s="2">
        <v>2015</v>
      </c>
      <c r="D89" s="2" t="s">
        <v>651</v>
      </c>
      <c r="E89" s="2" t="s">
        <v>650</v>
      </c>
      <c r="F89" s="2" t="s">
        <v>650</v>
      </c>
      <c r="G89" s="2" t="s">
        <v>650</v>
      </c>
      <c r="H89" s="2" t="s">
        <v>650</v>
      </c>
      <c r="I89" s="2" t="s">
        <v>650</v>
      </c>
      <c r="J89" s="2" t="s">
        <v>651</v>
      </c>
      <c r="K89" s="2" t="s">
        <v>650</v>
      </c>
      <c r="L89" s="2" t="s">
        <v>650</v>
      </c>
      <c r="M89" s="2" t="s">
        <v>650</v>
      </c>
      <c r="N89" s="2" t="s">
        <v>650</v>
      </c>
      <c r="O89" s="2" t="s">
        <v>650</v>
      </c>
      <c r="P89" s="2" t="s">
        <v>650</v>
      </c>
      <c r="Q89" s="2" t="s">
        <v>651</v>
      </c>
      <c r="R89" s="2" t="s">
        <v>650</v>
      </c>
      <c r="S89" s="2" t="s">
        <v>650</v>
      </c>
      <c r="T89" s="2" t="s">
        <v>650</v>
      </c>
      <c r="U89" s="2" t="s">
        <v>650</v>
      </c>
      <c r="V89" s="2" t="s">
        <v>650</v>
      </c>
    </row>
    <row r="90" spans="1:23" ht="15" customHeight="1" x14ac:dyDescent="0.25">
      <c r="A90" s="2" t="s">
        <v>149</v>
      </c>
      <c r="B90" s="2" t="s">
        <v>151</v>
      </c>
      <c r="C90" s="2">
        <v>2015</v>
      </c>
      <c r="D90" s="2" t="s">
        <v>727</v>
      </c>
      <c r="E90" s="2" t="s">
        <v>711</v>
      </c>
      <c r="F90" s="280">
        <v>0</v>
      </c>
      <c r="G90" s="2" t="s">
        <v>650</v>
      </c>
      <c r="H90" s="2" t="s">
        <v>650</v>
      </c>
      <c r="I90" s="2">
        <v>85</v>
      </c>
      <c r="J90" s="2" t="s">
        <v>651</v>
      </c>
      <c r="K90" s="2" t="s">
        <v>650</v>
      </c>
      <c r="L90" s="2" t="s">
        <v>650</v>
      </c>
      <c r="M90" s="2" t="s">
        <v>650</v>
      </c>
      <c r="N90" s="2" t="s">
        <v>650</v>
      </c>
      <c r="O90" s="2" t="s">
        <v>650</v>
      </c>
      <c r="P90" s="2" t="s">
        <v>650</v>
      </c>
      <c r="Q90" s="2" t="s">
        <v>651</v>
      </c>
      <c r="R90" s="2" t="s">
        <v>650</v>
      </c>
      <c r="S90" s="2" t="s">
        <v>650</v>
      </c>
      <c r="T90" s="2" t="s">
        <v>650</v>
      </c>
      <c r="U90" s="2" t="s">
        <v>650</v>
      </c>
      <c r="V90" s="2" t="s">
        <v>650</v>
      </c>
      <c r="W90" s="285" t="s">
        <v>1292</v>
      </c>
    </row>
    <row r="91" spans="1:23" ht="15" customHeight="1" x14ac:dyDescent="0.25">
      <c r="A91" s="2" t="s">
        <v>149</v>
      </c>
      <c r="B91" s="2" t="s">
        <v>152</v>
      </c>
      <c r="C91" s="2">
        <v>2015</v>
      </c>
      <c r="D91" s="2" t="s">
        <v>651</v>
      </c>
      <c r="E91" s="2" t="s">
        <v>650</v>
      </c>
      <c r="F91" s="2" t="s">
        <v>650</v>
      </c>
      <c r="G91" s="2" t="s">
        <v>650</v>
      </c>
      <c r="H91" s="2" t="s">
        <v>650</v>
      </c>
      <c r="I91" s="2" t="s">
        <v>650</v>
      </c>
      <c r="J91" s="2" t="s">
        <v>651</v>
      </c>
      <c r="K91" s="2" t="s">
        <v>650</v>
      </c>
      <c r="L91" s="2" t="s">
        <v>650</v>
      </c>
      <c r="M91" s="2" t="s">
        <v>650</v>
      </c>
      <c r="N91" s="2" t="s">
        <v>650</v>
      </c>
      <c r="O91" s="2" t="s">
        <v>650</v>
      </c>
      <c r="P91" s="2" t="s">
        <v>650</v>
      </c>
      <c r="Q91" s="2" t="s">
        <v>651</v>
      </c>
      <c r="R91" s="2" t="s">
        <v>650</v>
      </c>
      <c r="S91" s="2" t="s">
        <v>650</v>
      </c>
      <c r="T91" s="2" t="s">
        <v>650</v>
      </c>
      <c r="U91" s="2" t="s">
        <v>650</v>
      </c>
      <c r="V91" s="2" t="s">
        <v>650</v>
      </c>
    </row>
    <row r="92" spans="1:23" ht="15" customHeight="1" x14ac:dyDescent="0.25">
      <c r="A92" s="2" t="s">
        <v>149</v>
      </c>
      <c r="B92" s="2" t="s">
        <v>153</v>
      </c>
      <c r="C92" s="2">
        <v>2015</v>
      </c>
      <c r="D92" s="2" t="s">
        <v>651</v>
      </c>
      <c r="E92" s="2" t="s">
        <v>650</v>
      </c>
      <c r="F92" s="2" t="s">
        <v>650</v>
      </c>
      <c r="G92" s="2" t="s">
        <v>650</v>
      </c>
      <c r="H92" s="2" t="s">
        <v>650</v>
      </c>
      <c r="I92" s="2" t="s">
        <v>650</v>
      </c>
      <c r="J92" s="2" t="s">
        <v>651</v>
      </c>
      <c r="K92" s="2" t="s">
        <v>650</v>
      </c>
      <c r="L92" s="2" t="s">
        <v>650</v>
      </c>
      <c r="M92" s="2" t="s">
        <v>650</v>
      </c>
      <c r="N92" s="2" t="s">
        <v>650</v>
      </c>
      <c r="O92" s="2" t="s">
        <v>650</v>
      </c>
      <c r="P92" s="2" t="s">
        <v>650</v>
      </c>
      <c r="Q92" s="2" t="s">
        <v>651</v>
      </c>
      <c r="R92" s="2" t="s">
        <v>650</v>
      </c>
      <c r="S92" s="2" t="s">
        <v>650</v>
      </c>
      <c r="T92" s="2" t="s">
        <v>650</v>
      </c>
      <c r="U92" s="2" t="s">
        <v>650</v>
      </c>
      <c r="V92" s="2" t="s">
        <v>650</v>
      </c>
    </row>
    <row r="93" spans="1:23" ht="15" customHeight="1" x14ac:dyDescent="0.25">
      <c r="A93" s="2" t="s">
        <v>154</v>
      </c>
      <c r="B93" s="2" t="s">
        <v>155</v>
      </c>
      <c r="C93" s="2">
        <v>2015</v>
      </c>
      <c r="D93" s="2" t="s">
        <v>651</v>
      </c>
      <c r="E93" s="2" t="s">
        <v>650</v>
      </c>
      <c r="F93" s="2" t="s">
        <v>650</v>
      </c>
      <c r="G93" s="2" t="s">
        <v>650</v>
      </c>
      <c r="H93" s="2" t="s">
        <v>650</v>
      </c>
      <c r="I93" s="2" t="s">
        <v>650</v>
      </c>
      <c r="J93" s="2" t="s">
        <v>651</v>
      </c>
      <c r="K93" s="2" t="s">
        <v>650</v>
      </c>
      <c r="L93" s="2" t="s">
        <v>650</v>
      </c>
      <c r="M93" s="2" t="s">
        <v>650</v>
      </c>
      <c r="N93" s="2" t="s">
        <v>650</v>
      </c>
      <c r="O93" s="2" t="s">
        <v>650</v>
      </c>
      <c r="P93" s="2" t="s">
        <v>650</v>
      </c>
      <c r="Q93" s="2" t="s">
        <v>651</v>
      </c>
      <c r="R93" s="2" t="s">
        <v>650</v>
      </c>
      <c r="S93" s="2" t="s">
        <v>650</v>
      </c>
      <c r="T93" s="2" t="s">
        <v>650</v>
      </c>
      <c r="U93" s="2" t="s">
        <v>650</v>
      </c>
      <c r="V93" s="2" t="s">
        <v>650</v>
      </c>
    </row>
    <row r="94" spans="1:23"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row>
    <row r="95" spans="1:23"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row>
    <row r="96" spans="1:23"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row>
    <row r="97" spans="1:22"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row>
    <row r="98" spans="1:22"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row>
    <row r="99" spans="1:22" ht="15" customHeight="1" x14ac:dyDescent="0.25">
      <c r="A99" s="2" t="s">
        <v>162</v>
      </c>
      <c r="B99" s="2" t="s">
        <v>166</v>
      </c>
      <c r="C99" s="2">
        <v>2015</v>
      </c>
      <c r="D99" s="2" t="s">
        <v>651</v>
      </c>
      <c r="E99" s="2" t="s">
        <v>650</v>
      </c>
      <c r="F99" s="2" t="s">
        <v>650</v>
      </c>
      <c r="G99" s="2" t="s">
        <v>650</v>
      </c>
      <c r="H99" s="2" t="s">
        <v>650</v>
      </c>
      <c r="I99" s="2" t="s">
        <v>650</v>
      </c>
      <c r="J99" s="2" t="s">
        <v>651</v>
      </c>
      <c r="K99" s="2" t="s">
        <v>650</v>
      </c>
      <c r="L99" s="2" t="s">
        <v>650</v>
      </c>
      <c r="M99" s="2" t="s">
        <v>650</v>
      </c>
      <c r="N99" s="2" t="s">
        <v>650</v>
      </c>
      <c r="O99" s="2" t="s">
        <v>650</v>
      </c>
      <c r="P99" s="2" t="s">
        <v>650</v>
      </c>
      <c r="Q99" s="2" t="s">
        <v>651</v>
      </c>
      <c r="R99" s="2" t="s">
        <v>650</v>
      </c>
      <c r="S99" s="2" t="s">
        <v>650</v>
      </c>
      <c r="T99" s="2" t="s">
        <v>650</v>
      </c>
      <c r="U99" s="2" t="s">
        <v>650</v>
      </c>
      <c r="V99" s="2" t="s">
        <v>650</v>
      </c>
    </row>
    <row r="100" spans="1:22"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row>
    <row r="101" spans="1:22"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row>
    <row r="102" spans="1:22"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row>
    <row r="103" spans="1:22" ht="15" customHeight="1" x14ac:dyDescent="0.25">
      <c r="A103" s="2" t="s">
        <v>162</v>
      </c>
      <c r="B103" s="2" t="s">
        <v>170</v>
      </c>
      <c r="C103" s="2">
        <v>2015</v>
      </c>
      <c r="D103" s="2" t="s">
        <v>651</v>
      </c>
      <c r="E103" s="2" t="s">
        <v>650</v>
      </c>
      <c r="F103" s="2" t="s">
        <v>650</v>
      </c>
      <c r="G103" s="2" t="s">
        <v>650</v>
      </c>
      <c r="H103" s="2" t="s">
        <v>650</v>
      </c>
      <c r="I103" s="2" t="s">
        <v>650</v>
      </c>
      <c r="J103" s="2" t="s">
        <v>651</v>
      </c>
      <c r="K103" s="2" t="s">
        <v>650</v>
      </c>
      <c r="L103" s="2" t="s">
        <v>650</v>
      </c>
      <c r="M103" s="2" t="s">
        <v>650</v>
      </c>
      <c r="N103" s="2" t="s">
        <v>650</v>
      </c>
      <c r="O103" s="2" t="s">
        <v>650</v>
      </c>
      <c r="P103" s="2" t="s">
        <v>650</v>
      </c>
      <c r="Q103" s="2" t="s">
        <v>651</v>
      </c>
      <c r="R103" s="2" t="s">
        <v>650</v>
      </c>
      <c r="S103" s="2" t="s">
        <v>650</v>
      </c>
      <c r="T103" s="2" t="s">
        <v>650</v>
      </c>
      <c r="U103" s="2" t="s">
        <v>650</v>
      </c>
      <c r="V103" s="2" t="s">
        <v>650</v>
      </c>
    </row>
    <row r="104" spans="1:22"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row>
    <row r="105" spans="1:22" ht="15" customHeight="1" x14ac:dyDescent="0.25">
      <c r="A105" s="2" t="s">
        <v>172</v>
      </c>
      <c r="B105" s="2" t="s">
        <v>173</v>
      </c>
      <c r="C105" s="2">
        <v>2015</v>
      </c>
      <c r="D105" s="2" t="s">
        <v>651</v>
      </c>
      <c r="E105" s="2" t="s">
        <v>650</v>
      </c>
      <c r="F105" s="2" t="s">
        <v>650</v>
      </c>
      <c r="G105" s="2" t="s">
        <v>650</v>
      </c>
      <c r="H105" s="2" t="s">
        <v>650</v>
      </c>
      <c r="I105" s="2" t="s">
        <v>650</v>
      </c>
      <c r="J105" s="2" t="s">
        <v>651</v>
      </c>
      <c r="K105" s="2" t="s">
        <v>650</v>
      </c>
      <c r="L105" s="2" t="s">
        <v>650</v>
      </c>
      <c r="M105" s="2" t="s">
        <v>650</v>
      </c>
      <c r="N105" s="2" t="s">
        <v>650</v>
      </c>
      <c r="O105" s="2" t="s">
        <v>650</v>
      </c>
      <c r="P105" s="2" t="s">
        <v>650</v>
      </c>
      <c r="Q105" s="2" t="s">
        <v>651</v>
      </c>
      <c r="R105" s="2" t="s">
        <v>650</v>
      </c>
      <c r="S105" s="2" t="s">
        <v>650</v>
      </c>
      <c r="T105" s="2" t="s">
        <v>650</v>
      </c>
      <c r="U105" s="2" t="s">
        <v>650</v>
      </c>
      <c r="V105" s="2" t="s">
        <v>650</v>
      </c>
    </row>
    <row r="106" spans="1:22" ht="15" customHeight="1" x14ac:dyDescent="0.25">
      <c r="A106" s="2" t="s">
        <v>172</v>
      </c>
      <c r="B106" s="2" t="s">
        <v>174</v>
      </c>
      <c r="C106" s="2">
        <v>2015</v>
      </c>
      <c r="D106" s="2" t="s">
        <v>651</v>
      </c>
      <c r="E106" s="2" t="s">
        <v>650</v>
      </c>
      <c r="F106" s="2" t="s">
        <v>650</v>
      </c>
      <c r="G106" s="2" t="s">
        <v>650</v>
      </c>
      <c r="H106" s="2" t="s">
        <v>650</v>
      </c>
      <c r="I106" s="2" t="s">
        <v>650</v>
      </c>
      <c r="J106" s="2" t="s">
        <v>651</v>
      </c>
      <c r="K106" s="2" t="s">
        <v>650</v>
      </c>
      <c r="L106" s="2" t="s">
        <v>650</v>
      </c>
      <c r="M106" s="2" t="s">
        <v>650</v>
      </c>
      <c r="N106" s="2" t="s">
        <v>650</v>
      </c>
      <c r="O106" s="2" t="s">
        <v>650</v>
      </c>
      <c r="P106" s="2" t="s">
        <v>650</v>
      </c>
      <c r="Q106" s="2" t="s">
        <v>651</v>
      </c>
      <c r="R106" s="2" t="s">
        <v>650</v>
      </c>
      <c r="S106" s="2" t="s">
        <v>650</v>
      </c>
      <c r="T106" s="2" t="s">
        <v>650</v>
      </c>
      <c r="U106" s="2" t="s">
        <v>650</v>
      </c>
      <c r="V106" s="2" t="s">
        <v>650</v>
      </c>
    </row>
    <row r="107" spans="1:22" ht="15" customHeight="1" x14ac:dyDescent="0.25">
      <c r="A107" s="2" t="s">
        <v>172</v>
      </c>
      <c r="B107" s="2" t="s">
        <v>175</v>
      </c>
      <c r="C107" s="2">
        <v>2015</v>
      </c>
      <c r="D107" s="2" t="s">
        <v>651</v>
      </c>
      <c r="E107" s="2" t="s">
        <v>650</v>
      </c>
      <c r="F107" s="2" t="s">
        <v>650</v>
      </c>
      <c r="G107" s="2" t="s">
        <v>650</v>
      </c>
      <c r="H107" s="2" t="s">
        <v>650</v>
      </c>
      <c r="I107" s="2" t="s">
        <v>650</v>
      </c>
      <c r="J107" s="2" t="s">
        <v>651</v>
      </c>
      <c r="K107" s="2" t="s">
        <v>650</v>
      </c>
      <c r="L107" s="2" t="s">
        <v>650</v>
      </c>
      <c r="M107" s="2" t="s">
        <v>650</v>
      </c>
      <c r="N107" s="2" t="s">
        <v>650</v>
      </c>
      <c r="O107" s="2" t="s">
        <v>650</v>
      </c>
      <c r="P107" s="2" t="s">
        <v>650</v>
      </c>
      <c r="Q107" s="2" t="s">
        <v>651</v>
      </c>
      <c r="R107" s="2" t="s">
        <v>650</v>
      </c>
      <c r="S107" s="2" t="s">
        <v>650</v>
      </c>
      <c r="T107" s="2" t="s">
        <v>650</v>
      </c>
      <c r="U107" s="2" t="s">
        <v>650</v>
      </c>
      <c r="V107" s="2" t="s">
        <v>650</v>
      </c>
    </row>
    <row r="108" spans="1:22" ht="15" customHeight="1" x14ac:dyDescent="0.25">
      <c r="A108" s="2" t="s">
        <v>172</v>
      </c>
      <c r="B108" s="2" t="s">
        <v>176</v>
      </c>
      <c r="C108" s="2">
        <v>2015</v>
      </c>
      <c r="D108" s="2" t="s">
        <v>651</v>
      </c>
      <c r="E108" s="2" t="s">
        <v>650</v>
      </c>
      <c r="F108" s="2" t="s">
        <v>650</v>
      </c>
      <c r="G108" s="2" t="s">
        <v>650</v>
      </c>
      <c r="H108" s="2" t="s">
        <v>650</v>
      </c>
      <c r="I108" s="2" t="s">
        <v>650</v>
      </c>
      <c r="J108" s="2" t="s">
        <v>651</v>
      </c>
      <c r="K108" s="2" t="s">
        <v>650</v>
      </c>
      <c r="L108" s="2" t="s">
        <v>650</v>
      </c>
      <c r="M108" s="2" t="s">
        <v>650</v>
      </c>
      <c r="N108" s="2" t="s">
        <v>650</v>
      </c>
      <c r="O108" s="2" t="s">
        <v>650</v>
      </c>
      <c r="P108" s="2" t="s">
        <v>650</v>
      </c>
      <c r="Q108" s="2" t="s">
        <v>651</v>
      </c>
      <c r="R108" s="2" t="s">
        <v>650</v>
      </c>
      <c r="S108" s="2" t="s">
        <v>650</v>
      </c>
      <c r="T108" s="2" t="s">
        <v>650</v>
      </c>
      <c r="U108" s="2" t="s">
        <v>650</v>
      </c>
      <c r="V108" s="2" t="s">
        <v>650</v>
      </c>
    </row>
    <row r="109" spans="1:22" ht="15" customHeight="1" x14ac:dyDescent="0.25">
      <c r="A109" s="2" t="s">
        <v>172</v>
      </c>
      <c r="B109" s="2" t="s">
        <v>177</v>
      </c>
      <c r="C109" s="2">
        <v>2015</v>
      </c>
      <c r="D109" s="2" t="s">
        <v>651</v>
      </c>
      <c r="E109" s="2" t="s">
        <v>650</v>
      </c>
      <c r="F109" s="2" t="s">
        <v>650</v>
      </c>
      <c r="G109" s="2" t="s">
        <v>650</v>
      </c>
      <c r="H109" s="2" t="s">
        <v>650</v>
      </c>
      <c r="I109" s="2" t="s">
        <v>650</v>
      </c>
      <c r="J109" s="2" t="s">
        <v>651</v>
      </c>
      <c r="K109" s="2" t="s">
        <v>650</v>
      </c>
      <c r="L109" s="2" t="s">
        <v>650</v>
      </c>
      <c r="M109" s="2" t="s">
        <v>650</v>
      </c>
      <c r="N109" s="2" t="s">
        <v>650</v>
      </c>
      <c r="O109" s="2" t="s">
        <v>650</v>
      </c>
      <c r="P109" s="2" t="s">
        <v>650</v>
      </c>
      <c r="Q109" s="2" t="s">
        <v>651</v>
      </c>
      <c r="R109" s="2" t="s">
        <v>650</v>
      </c>
      <c r="S109" s="2" t="s">
        <v>650</v>
      </c>
      <c r="T109" s="2" t="s">
        <v>650</v>
      </c>
      <c r="U109" s="2" t="s">
        <v>650</v>
      </c>
      <c r="V109" s="2" t="s">
        <v>650</v>
      </c>
    </row>
    <row r="110" spans="1:22" ht="15" customHeight="1" x14ac:dyDescent="0.25">
      <c r="A110" s="2" t="s">
        <v>172</v>
      </c>
      <c r="B110" s="2" t="s">
        <v>178</v>
      </c>
      <c r="C110" s="2">
        <v>2015</v>
      </c>
      <c r="D110" s="2" t="s">
        <v>651</v>
      </c>
      <c r="E110" s="2" t="s">
        <v>650</v>
      </c>
      <c r="F110" s="2" t="s">
        <v>650</v>
      </c>
      <c r="G110" s="2" t="s">
        <v>650</v>
      </c>
      <c r="H110" s="2" t="s">
        <v>650</v>
      </c>
      <c r="I110" s="2" t="s">
        <v>650</v>
      </c>
      <c r="J110" s="2" t="s">
        <v>651</v>
      </c>
      <c r="K110" s="2" t="s">
        <v>650</v>
      </c>
      <c r="L110" s="2" t="s">
        <v>650</v>
      </c>
      <c r="M110" s="2" t="s">
        <v>650</v>
      </c>
      <c r="N110" s="2" t="s">
        <v>650</v>
      </c>
      <c r="O110" s="2" t="s">
        <v>650</v>
      </c>
      <c r="P110" s="2" t="s">
        <v>650</v>
      </c>
      <c r="Q110" s="2" t="s">
        <v>651</v>
      </c>
      <c r="R110" s="2" t="s">
        <v>650</v>
      </c>
      <c r="S110" s="2" t="s">
        <v>650</v>
      </c>
      <c r="T110" s="2" t="s">
        <v>650</v>
      </c>
      <c r="U110" s="2" t="s">
        <v>650</v>
      </c>
      <c r="V110" s="2" t="s">
        <v>650</v>
      </c>
    </row>
    <row r="111" spans="1:22" ht="15" customHeight="1" x14ac:dyDescent="0.25">
      <c r="A111" s="2" t="s">
        <v>172</v>
      </c>
      <c r="B111" s="2" t="s">
        <v>179</v>
      </c>
      <c r="C111" s="2">
        <v>2015</v>
      </c>
      <c r="D111" s="2" t="s">
        <v>651</v>
      </c>
      <c r="E111" s="2" t="s">
        <v>650</v>
      </c>
      <c r="F111" s="2" t="s">
        <v>650</v>
      </c>
      <c r="G111" s="2" t="s">
        <v>650</v>
      </c>
      <c r="H111" s="2" t="s">
        <v>650</v>
      </c>
      <c r="I111" s="2" t="s">
        <v>650</v>
      </c>
      <c r="J111" s="2" t="s">
        <v>651</v>
      </c>
      <c r="K111" s="2" t="s">
        <v>650</v>
      </c>
      <c r="L111" s="2" t="s">
        <v>650</v>
      </c>
      <c r="M111" s="2" t="s">
        <v>650</v>
      </c>
      <c r="N111" s="2" t="s">
        <v>650</v>
      </c>
      <c r="O111" s="2" t="s">
        <v>650</v>
      </c>
      <c r="P111" s="2" t="s">
        <v>650</v>
      </c>
      <c r="Q111" s="2" t="s">
        <v>651</v>
      </c>
      <c r="R111" s="2" t="s">
        <v>650</v>
      </c>
      <c r="S111" s="2" t="s">
        <v>650</v>
      </c>
      <c r="T111" s="2" t="s">
        <v>650</v>
      </c>
      <c r="U111" s="2" t="s">
        <v>650</v>
      </c>
      <c r="V111" s="2" t="s">
        <v>650</v>
      </c>
    </row>
    <row r="112" spans="1:22" ht="15" customHeight="1" x14ac:dyDescent="0.25">
      <c r="A112" s="2" t="s">
        <v>180</v>
      </c>
      <c r="B112" s="2" t="s">
        <v>181</v>
      </c>
      <c r="C112" s="2">
        <v>2015</v>
      </c>
      <c r="D112" s="2" t="s">
        <v>651</v>
      </c>
      <c r="E112" s="2" t="s">
        <v>650</v>
      </c>
      <c r="F112" s="2" t="s">
        <v>650</v>
      </c>
      <c r="G112" s="2" t="s">
        <v>650</v>
      </c>
      <c r="H112" s="2" t="s">
        <v>650</v>
      </c>
      <c r="I112" s="2" t="s">
        <v>650</v>
      </c>
      <c r="J112" s="2" t="s">
        <v>651</v>
      </c>
      <c r="K112" s="2" t="s">
        <v>650</v>
      </c>
      <c r="L112" s="2" t="s">
        <v>650</v>
      </c>
      <c r="M112" s="2" t="s">
        <v>650</v>
      </c>
      <c r="N112" s="2" t="s">
        <v>650</v>
      </c>
      <c r="O112" s="2" t="s">
        <v>650</v>
      </c>
      <c r="P112" s="2" t="s">
        <v>650</v>
      </c>
      <c r="Q112" s="2" t="s">
        <v>651</v>
      </c>
      <c r="R112" s="2" t="s">
        <v>650</v>
      </c>
      <c r="S112" s="2" t="s">
        <v>650</v>
      </c>
      <c r="T112" s="2" t="s">
        <v>650</v>
      </c>
      <c r="U112" s="2" t="s">
        <v>650</v>
      </c>
      <c r="V112" s="2" t="s">
        <v>650</v>
      </c>
    </row>
    <row r="113" spans="1:22" ht="15" customHeight="1" x14ac:dyDescent="0.25">
      <c r="A113" s="2" t="s">
        <v>180</v>
      </c>
      <c r="B113" s="2" t="s">
        <v>182</v>
      </c>
      <c r="C113" s="2">
        <v>2015</v>
      </c>
      <c r="D113" s="2" t="s">
        <v>728</v>
      </c>
      <c r="E113" s="2" t="s">
        <v>711</v>
      </c>
      <c r="F113" s="2">
        <v>4.5679999999999996</v>
      </c>
      <c r="G113" s="2" t="s">
        <v>650</v>
      </c>
      <c r="H113" s="2" t="s">
        <v>650</v>
      </c>
      <c r="I113" s="2" t="s">
        <v>650</v>
      </c>
      <c r="J113" s="2" t="s">
        <v>651</v>
      </c>
      <c r="K113" s="2" t="s">
        <v>650</v>
      </c>
      <c r="L113" s="2" t="s">
        <v>650</v>
      </c>
      <c r="M113" s="2" t="s">
        <v>650</v>
      </c>
      <c r="N113" s="2" t="s">
        <v>650</v>
      </c>
      <c r="O113" s="2" t="s">
        <v>650</v>
      </c>
      <c r="P113" s="2" t="s">
        <v>650</v>
      </c>
      <c r="Q113" s="2" t="s">
        <v>651</v>
      </c>
      <c r="R113" s="2" t="s">
        <v>650</v>
      </c>
      <c r="S113" s="2" t="s">
        <v>650</v>
      </c>
      <c r="T113" s="2" t="s">
        <v>650</v>
      </c>
      <c r="U113" s="2" t="s">
        <v>650</v>
      </c>
      <c r="V113" s="2" t="s">
        <v>650</v>
      </c>
    </row>
    <row r="114" spans="1:22" ht="15" customHeight="1" x14ac:dyDescent="0.25">
      <c r="A114" s="2" t="s">
        <v>180</v>
      </c>
      <c r="B114" s="2" t="s">
        <v>183</v>
      </c>
      <c r="C114" s="2">
        <v>2015</v>
      </c>
      <c r="D114" s="2" t="s">
        <v>651</v>
      </c>
      <c r="E114" s="2" t="s">
        <v>650</v>
      </c>
      <c r="F114" s="2" t="s">
        <v>650</v>
      </c>
      <c r="G114" s="2" t="s">
        <v>650</v>
      </c>
      <c r="H114" s="2" t="s">
        <v>650</v>
      </c>
      <c r="I114" s="2" t="s">
        <v>650</v>
      </c>
      <c r="J114" s="2" t="s">
        <v>651</v>
      </c>
      <c r="K114" s="2" t="s">
        <v>650</v>
      </c>
      <c r="L114" s="2" t="s">
        <v>650</v>
      </c>
      <c r="M114" s="2" t="s">
        <v>650</v>
      </c>
      <c r="N114" s="2" t="s">
        <v>650</v>
      </c>
      <c r="O114" s="2" t="s">
        <v>650</v>
      </c>
      <c r="P114" s="2" t="s">
        <v>650</v>
      </c>
      <c r="Q114" s="2" t="s">
        <v>651</v>
      </c>
      <c r="R114" s="2" t="s">
        <v>650</v>
      </c>
      <c r="S114" s="2" t="s">
        <v>650</v>
      </c>
      <c r="T114" s="2" t="s">
        <v>650</v>
      </c>
      <c r="U114" s="2" t="s">
        <v>650</v>
      </c>
      <c r="V114" s="2" t="s">
        <v>650</v>
      </c>
    </row>
    <row r="115" spans="1:22" ht="15" customHeight="1" x14ac:dyDescent="0.25">
      <c r="A115" s="2" t="s">
        <v>184</v>
      </c>
      <c r="B115" s="2" t="s">
        <v>185</v>
      </c>
      <c r="C115" s="2">
        <v>2015</v>
      </c>
      <c r="D115" s="2" t="s">
        <v>651</v>
      </c>
      <c r="E115" s="2" t="s">
        <v>650</v>
      </c>
      <c r="F115" s="2" t="s">
        <v>650</v>
      </c>
      <c r="G115" s="2" t="s">
        <v>650</v>
      </c>
      <c r="H115" s="2" t="s">
        <v>650</v>
      </c>
      <c r="I115" s="2" t="s">
        <v>650</v>
      </c>
      <c r="J115" s="2" t="s">
        <v>651</v>
      </c>
      <c r="K115" s="2" t="s">
        <v>650</v>
      </c>
      <c r="L115" s="2" t="s">
        <v>650</v>
      </c>
      <c r="M115" s="2" t="s">
        <v>650</v>
      </c>
      <c r="N115" s="2" t="s">
        <v>650</v>
      </c>
      <c r="O115" s="2" t="s">
        <v>650</v>
      </c>
      <c r="P115" s="2" t="s">
        <v>650</v>
      </c>
      <c r="Q115" s="2" t="s">
        <v>651</v>
      </c>
      <c r="R115" s="2" t="s">
        <v>650</v>
      </c>
      <c r="S115" s="2" t="s">
        <v>650</v>
      </c>
      <c r="T115" s="2" t="s">
        <v>650</v>
      </c>
      <c r="U115" s="2" t="s">
        <v>650</v>
      </c>
      <c r="V115" s="2" t="s">
        <v>650</v>
      </c>
    </row>
    <row r="116" spans="1:22" ht="15" customHeight="1" x14ac:dyDescent="0.25">
      <c r="A116" s="2" t="s">
        <v>184</v>
      </c>
      <c r="B116" s="2" t="s">
        <v>186</v>
      </c>
      <c r="C116" s="2">
        <v>2015</v>
      </c>
      <c r="D116" s="2" t="s">
        <v>651</v>
      </c>
      <c r="E116" s="2" t="s">
        <v>724</v>
      </c>
      <c r="F116" s="2">
        <v>8.6</v>
      </c>
      <c r="G116" s="2" t="s">
        <v>650</v>
      </c>
      <c r="H116" s="2" t="s">
        <v>650</v>
      </c>
      <c r="I116" s="2">
        <v>100</v>
      </c>
      <c r="J116" s="2" t="s">
        <v>651</v>
      </c>
      <c r="K116" s="2" t="s">
        <v>650</v>
      </c>
      <c r="L116" s="2" t="s">
        <v>650</v>
      </c>
      <c r="M116" s="2" t="s">
        <v>650</v>
      </c>
      <c r="N116" s="2" t="s">
        <v>650</v>
      </c>
      <c r="O116" s="2" t="s">
        <v>650</v>
      </c>
      <c r="P116" s="2" t="s">
        <v>650</v>
      </c>
      <c r="Q116" s="2" t="s">
        <v>651</v>
      </c>
      <c r="R116" s="2" t="s">
        <v>650</v>
      </c>
      <c r="S116" s="2" t="s">
        <v>650</v>
      </c>
      <c r="T116" s="2" t="s">
        <v>650</v>
      </c>
      <c r="U116" s="2" t="s">
        <v>650</v>
      </c>
      <c r="V116" s="2" t="s">
        <v>650</v>
      </c>
    </row>
    <row r="117" spans="1:22" ht="15" customHeight="1" x14ac:dyDescent="0.25">
      <c r="A117" s="2" t="s">
        <v>184</v>
      </c>
      <c r="B117" s="2" t="s">
        <v>187</v>
      </c>
      <c r="C117" s="2">
        <v>2015</v>
      </c>
      <c r="D117" s="2" t="s">
        <v>651</v>
      </c>
      <c r="E117" s="2" t="s">
        <v>650</v>
      </c>
      <c r="F117" s="2" t="s">
        <v>650</v>
      </c>
      <c r="G117" s="2" t="s">
        <v>650</v>
      </c>
      <c r="H117" s="2" t="s">
        <v>650</v>
      </c>
      <c r="I117" s="2" t="s">
        <v>650</v>
      </c>
      <c r="J117" s="2" t="s">
        <v>651</v>
      </c>
      <c r="K117" s="2" t="s">
        <v>650</v>
      </c>
      <c r="L117" s="2" t="s">
        <v>650</v>
      </c>
      <c r="M117" s="2" t="s">
        <v>650</v>
      </c>
      <c r="N117" s="2" t="s">
        <v>650</v>
      </c>
      <c r="O117" s="2" t="s">
        <v>650</v>
      </c>
      <c r="P117" s="2" t="s">
        <v>650</v>
      </c>
      <c r="Q117" s="2" t="s">
        <v>651</v>
      </c>
      <c r="R117" s="2" t="s">
        <v>650</v>
      </c>
      <c r="S117" s="2" t="s">
        <v>650</v>
      </c>
      <c r="T117" s="2" t="s">
        <v>650</v>
      </c>
      <c r="U117" s="2" t="s">
        <v>650</v>
      </c>
      <c r="V117" s="2" t="s">
        <v>650</v>
      </c>
    </row>
    <row r="118" spans="1:22" ht="15" customHeight="1" x14ac:dyDescent="0.25">
      <c r="A118" s="2" t="s">
        <v>184</v>
      </c>
      <c r="B118" s="2" t="s">
        <v>188</v>
      </c>
      <c r="C118" s="2">
        <v>2015</v>
      </c>
      <c r="D118" s="2" t="s">
        <v>651</v>
      </c>
      <c r="E118" s="2" t="s">
        <v>650</v>
      </c>
      <c r="F118" s="2" t="s">
        <v>650</v>
      </c>
      <c r="G118" s="2" t="s">
        <v>650</v>
      </c>
      <c r="H118" s="2" t="s">
        <v>650</v>
      </c>
      <c r="I118" s="2" t="s">
        <v>650</v>
      </c>
      <c r="J118" s="2" t="s">
        <v>651</v>
      </c>
      <c r="K118" s="2" t="s">
        <v>650</v>
      </c>
      <c r="L118" s="2" t="s">
        <v>650</v>
      </c>
      <c r="M118" s="2" t="s">
        <v>650</v>
      </c>
      <c r="N118" s="2" t="s">
        <v>650</v>
      </c>
      <c r="O118" s="2" t="s">
        <v>650</v>
      </c>
      <c r="P118" s="2" t="s">
        <v>650</v>
      </c>
      <c r="Q118" s="2" t="s">
        <v>651</v>
      </c>
      <c r="R118" s="2" t="s">
        <v>650</v>
      </c>
      <c r="S118" s="2" t="s">
        <v>650</v>
      </c>
      <c r="T118" s="2" t="s">
        <v>650</v>
      </c>
      <c r="U118" s="2" t="s">
        <v>650</v>
      </c>
      <c r="V118" s="2" t="s">
        <v>650</v>
      </c>
    </row>
    <row r="119" spans="1:22" ht="15" customHeight="1" x14ac:dyDescent="0.25">
      <c r="A119" s="2" t="s">
        <v>189</v>
      </c>
      <c r="B119" s="2" t="s">
        <v>190</v>
      </c>
      <c r="C119" s="2">
        <v>2015</v>
      </c>
      <c r="D119" s="2" t="s">
        <v>651</v>
      </c>
      <c r="E119" s="2" t="s">
        <v>650</v>
      </c>
      <c r="F119" s="2" t="s">
        <v>650</v>
      </c>
      <c r="G119" s="2" t="s">
        <v>650</v>
      </c>
      <c r="H119" s="2" t="s">
        <v>650</v>
      </c>
      <c r="I119" s="2" t="s">
        <v>650</v>
      </c>
      <c r="J119" s="2" t="s">
        <v>651</v>
      </c>
      <c r="K119" s="2" t="s">
        <v>650</v>
      </c>
      <c r="L119" s="2" t="s">
        <v>650</v>
      </c>
      <c r="M119" s="2" t="s">
        <v>650</v>
      </c>
      <c r="N119" s="2" t="s">
        <v>650</v>
      </c>
      <c r="O119" s="2" t="s">
        <v>650</v>
      </c>
      <c r="P119" s="2" t="s">
        <v>650</v>
      </c>
      <c r="Q119" s="2" t="s">
        <v>651</v>
      </c>
      <c r="R119" s="2" t="s">
        <v>650</v>
      </c>
      <c r="S119" s="2" t="s">
        <v>650</v>
      </c>
      <c r="T119" s="2" t="s">
        <v>650</v>
      </c>
      <c r="U119" s="2" t="s">
        <v>650</v>
      </c>
      <c r="V119" s="2" t="s">
        <v>650</v>
      </c>
    </row>
    <row r="120" spans="1:22" ht="15" customHeight="1" x14ac:dyDescent="0.25">
      <c r="A120" s="2" t="s">
        <v>191</v>
      </c>
      <c r="B120" s="2" t="s">
        <v>192</v>
      </c>
      <c r="C120" s="2">
        <v>2015</v>
      </c>
      <c r="D120" s="2" t="s">
        <v>729</v>
      </c>
      <c r="E120" s="2" t="s">
        <v>711</v>
      </c>
      <c r="F120" s="2">
        <v>18.86</v>
      </c>
      <c r="G120" s="2" t="s">
        <v>650</v>
      </c>
      <c r="H120" s="2" t="s">
        <v>650</v>
      </c>
      <c r="I120" s="2" t="s">
        <v>650</v>
      </c>
      <c r="J120" s="2" t="s">
        <v>730</v>
      </c>
      <c r="K120" s="2" t="s">
        <v>711</v>
      </c>
      <c r="L120" s="2">
        <v>38.729999999999997</v>
      </c>
      <c r="M120" s="2" t="s">
        <v>731</v>
      </c>
      <c r="N120" s="2">
        <v>3.2650000000000001</v>
      </c>
      <c r="O120" s="2" t="s">
        <v>650</v>
      </c>
      <c r="P120" s="2" t="s">
        <v>650</v>
      </c>
      <c r="Q120" s="2" t="s">
        <v>732</v>
      </c>
      <c r="R120" s="2" t="s">
        <v>733</v>
      </c>
      <c r="S120" s="2">
        <v>4.2000000000000003E-2</v>
      </c>
      <c r="T120" s="2" t="s">
        <v>650</v>
      </c>
      <c r="U120" s="2" t="s">
        <v>650</v>
      </c>
      <c r="V120" s="2" t="s">
        <v>650</v>
      </c>
    </row>
    <row r="121" spans="1:22"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row>
    <row r="122" spans="1:22" ht="15" customHeight="1" x14ac:dyDescent="0.25">
      <c r="A122" s="2" t="s">
        <v>193</v>
      </c>
      <c r="B122" s="2" t="s">
        <v>195</v>
      </c>
      <c r="C122" s="2">
        <v>2015</v>
      </c>
      <c r="D122" s="2" t="s">
        <v>734</v>
      </c>
      <c r="E122" s="2" t="s">
        <v>689</v>
      </c>
      <c r="F122" s="2">
        <v>930.74199999999996</v>
      </c>
      <c r="G122" s="2" t="s">
        <v>650</v>
      </c>
      <c r="H122" s="2" t="s">
        <v>650</v>
      </c>
      <c r="I122" s="2">
        <v>100</v>
      </c>
      <c r="J122" s="2" t="s">
        <v>735</v>
      </c>
      <c r="K122" s="2" t="s">
        <v>711</v>
      </c>
      <c r="L122" s="2">
        <v>4.6479999999999997</v>
      </c>
      <c r="M122" s="2" t="s">
        <v>650</v>
      </c>
      <c r="N122" s="2" t="s">
        <v>650</v>
      </c>
      <c r="O122" s="2">
        <v>100</v>
      </c>
      <c r="P122" s="2">
        <v>0.128</v>
      </c>
      <c r="Q122" s="2" t="s">
        <v>736</v>
      </c>
      <c r="R122" s="2" t="s">
        <v>688</v>
      </c>
      <c r="S122" s="2">
        <v>0.151</v>
      </c>
      <c r="T122" s="2" t="s">
        <v>650</v>
      </c>
      <c r="U122" s="2" t="s">
        <v>650</v>
      </c>
      <c r="V122" s="2">
        <v>100</v>
      </c>
    </row>
    <row r="123" spans="1:22" ht="15" customHeight="1" x14ac:dyDescent="0.25">
      <c r="A123" s="2" t="s">
        <v>193</v>
      </c>
      <c r="B123" s="2" t="s">
        <v>196</v>
      </c>
      <c r="C123" s="2">
        <v>2015</v>
      </c>
      <c r="D123" s="2" t="s">
        <v>651</v>
      </c>
      <c r="E123" s="2" t="s">
        <v>650</v>
      </c>
      <c r="F123" s="2" t="s">
        <v>650</v>
      </c>
      <c r="G123" s="2" t="s">
        <v>650</v>
      </c>
      <c r="H123" s="2" t="s">
        <v>650</v>
      </c>
      <c r="I123" s="2" t="s">
        <v>650</v>
      </c>
      <c r="J123" s="2" t="s">
        <v>651</v>
      </c>
      <c r="K123" s="2" t="s">
        <v>650</v>
      </c>
      <c r="L123" s="2" t="s">
        <v>650</v>
      </c>
      <c r="M123" s="2" t="s">
        <v>650</v>
      </c>
      <c r="N123" s="2" t="s">
        <v>650</v>
      </c>
      <c r="O123" s="2" t="s">
        <v>650</v>
      </c>
      <c r="P123" s="2" t="s">
        <v>650</v>
      </c>
      <c r="Q123" s="2" t="s">
        <v>651</v>
      </c>
      <c r="R123" s="2" t="s">
        <v>650</v>
      </c>
      <c r="S123" s="2" t="s">
        <v>650</v>
      </c>
      <c r="T123" s="2" t="s">
        <v>650</v>
      </c>
      <c r="U123" s="2" t="s">
        <v>650</v>
      </c>
      <c r="V123" s="2" t="s">
        <v>650</v>
      </c>
    </row>
    <row r="124" spans="1:22"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row>
    <row r="125" spans="1:22"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row>
    <row r="126" spans="1:22"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row>
    <row r="127" spans="1:22"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row>
    <row r="128" spans="1:22" ht="15" customHeight="1" x14ac:dyDescent="0.25">
      <c r="A128" s="2" t="s">
        <v>200</v>
      </c>
      <c r="B128" s="2" t="s">
        <v>201</v>
      </c>
      <c r="C128" s="2">
        <v>2015</v>
      </c>
      <c r="D128" s="2" t="s">
        <v>651</v>
      </c>
      <c r="E128" s="2" t="s">
        <v>650</v>
      </c>
      <c r="F128" s="2" t="s">
        <v>650</v>
      </c>
      <c r="G128" s="2" t="s">
        <v>650</v>
      </c>
      <c r="H128" s="2" t="s">
        <v>650</v>
      </c>
      <c r="I128" s="2" t="s">
        <v>650</v>
      </c>
      <c r="J128" s="2" t="s">
        <v>651</v>
      </c>
      <c r="K128" s="2" t="s">
        <v>650</v>
      </c>
      <c r="L128" s="2" t="s">
        <v>650</v>
      </c>
      <c r="M128" s="2" t="s">
        <v>650</v>
      </c>
      <c r="N128" s="2" t="s">
        <v>650</v>
      </c>
      <c r="O128" s="2" t="s">
        <v>650</v>
      </c>
      <c r="P128" s="2" t="s">
        <v>650</v>
      </c>
      <c r="Q128" s="2" t="s">
        <v>651</v>
      </c>
      <c r="R128" s="2" t="s">
        <v>650</v>
      </c>
      <c r="S128" s="2" t="s">
        <v>650</v>
      </c>
      <c r="T128" s="2" t="s">
        <v>650</v>
      </c>
      <c r="U128" s="2" t="s">
        <v>650</v>
      </c>
      <c r="V128" s="2" t="s">
        <v>650</v>
      </c>
    </row>
    <row r="129" spans="1:22" ht="15" customHeight="1" x14ac:dyDescent="0.25">
      <c r="A129" s="2" t="s">
        <v>200</v>
      </c>
      <c r="B129" s="2" t="s">
        <v>202</v>
      </c>
      <c r="C129" s="2">
        <v>2015</v>
      </c>
      <c r="D129" s="2" t="s">
        <v>651</v>
      </c>
      <c r="E129" s="2" t="s">
        <v>650</v>
      </c>
      <c r="F129" s="2" t="s">
        <v>650</v>
      </c>
      <c r="G129" s="2" t="s">
        <v>650</v>
      </c>
      <c r="H129" s="2" t="s">
        <v>650</v>
      </c>
      <c r="I129" s="2" t="s">
        <v>650</v>
      </c>
      <c r="J129" s="2" t="s">
        <v>651</v>
      </c>
      <c r="K129" s="2" t="s">
        <v>650</v>
      </c>
      <c r="L129" s="2" t="s">
        <v>650</v>
      </c>
      <c r="M129" s="2" t="s">
        <v>650</v>
      </c>
      <c r="N129" s="2" t="s">
        <v>650</v>
      </c>
      <c r="O129" s="2" t="s">
        <v>650</v>
      </c>
      <c r="P129" s="2" t="s">
        <v>650</v>
      </c>
      <c r="Q129" s="2" t="s">
        <v>651</v>
      </c>
      <c r="R129" s="2" t="s">
        <v>650</v>
      </c>
      <c r="S129" s="2" t="s">
        <v>650</v>
      </c>
      <c r="T129" s="2" t="s">
        <v>650</v>
      </c>
      <c r="U129" s="2" t="s">
        <v>650</v>
      </c>
      <c r="V129" s="2" t="s">
        <v>650</v>
      </c>
    </row>
    <row r="130" spans="1:22" ht="15" customHeight="1" x14ac:dyDescent="0.25">
      <c r="A130" s="2" t="s">
        <v>203</v>
      </c>
      <c r="B130" s="2" t="s">
        <v>204</v>
      </c>
      <c r="C130" s="2">
        <v>2015</v>
      </c>
      <c r="D130" s="2" t="s">
        <v>651</v>
      </c>
      <c r="E130" s="2" t="s">
        <v>650</v>
      </c>
      <c r="F130" s="2" t="s">
        <v>650</v>
      </c>
      <c r="G130" s="2" t="s">
        <v>650</v>
      </c>
      <c r="H130" s="2" t="s">
        <v>650</v>
      </c>
      <c r="I130" s="2" t="s">
        <v>650</v>
      </c>
      <c r="J130" s="2" t="s">
        <v>651</v>
      </c>
      <c r="K130" s="2" t="s">
        <v>650</v>
      </c>
      <c r="L130" s="2" t="s">
        <v>650</v>
      </c>
      <c r="M130" s="2" t="s">
        <v>650</v>
      </c>
      <c r="N130" s="2" t="s">
        <v>650</v>
      </c>
      <c r="O130" s="2" t="s">
        <v>650</v>
      </c>
      <c r="P130" s="2" t="s">
        <v>650</v>
      </c>
      <c r="Q130" s="2" t="s">
        <v>651</v>
      </c>
      <c r="R130" s="2" t="s">
        <v>650</v>
      </c>
      <c r="S130" s="2" t="s">
        <v>650</v>
      </c>
      <c r="T130" s="2" t="s">
        <v>650</v>
      </c>
      <c r="U130" s="2" t="s">
        <v>650</v>
      </c>
      <c r="V130" s="2" t="s">
        <v>650</v>
      </c>
    </row>
    <row r="131" spans="1:22" ht="15" customHeight="1" x14ac:dyDescent="0.25">
      <c r="A131" s="2" t="s">
        <v>205</v>
      </c>
      <c r="B131" s="2" t="s">
        <v>206</v>
      </c>
      <c r="C131" s="2">
        <v>2015</v>
      </c>
      <c r="D131" s="2" t="s">
        <v>651</v>
      </c>
      <c r="E131" s="2" t="s">
        <v>650</v>
      </c>
      <c r="F131" s="2" t="s">
        <v>650</v>
      </c>
      <c r="G131" s="2" t="s">
        <v>650</v>
      </c>
      <c r="H131" s="2" t="s">
        <v>650</v>
      </c>
      <c r="I131" s="2" t="s">
        <v>650</v>
      </c>
      <c r="J131" s="2" t="s">
        <v>651</v>
      </c>
      <c r="K131" s="2" t="s">
        <v>650</v>
      </c>
      <c r="L131" s="2" t="s">
        <v>650</v>
      </c>
      <c r="M131" s="2" t="s">
        <v>650</v>
      </c>
      <c r="N131" s="2" t="s">
        <v>650</v>
      </c>
      <c r="O131" s="2" t="s">
        <v>650</v>
      </c>
      <c r="P131" s="2" t="s">
        <v>650</v>
      </c>
      <c r="Q131" s="2" t="s">
        <v>651</v>
      </c>
      <c r="R131" s="2" t="s">
        <v>650</v>
      </c>
      <c r="S131" s="2" t="s">
        <v>650</v>
      </c>
      <c r="T131" s="2" t="s">
        <v>650</v>
      </c>
      <c r="U131" s="2" t="s">
        <v>650</v>
      </c>
      <c r="V131" s="2" t="s">
        <v>650</v>
      </c>
    </row>
    <row r="132" spans="1:22" ht="15" customHeight="1" x14ac:dyDescent="0.25">
      <c r="A132" s="2" t="s">
        <v>205</v>
      </c>
      <c r="B132" s="2" t="s">
        <v>207</v>
      </c>
      <c r="C132" s="2">
        <v>2015</v>
      </c>
      <c r="D132" s="2" t="s">
        <v>651</v>
      </c>
      <c r="E132" s="2" t="s">
        <v>650</v>
      </c>
      <c r="F132" s="2" t="s">
        <v>650</v>
      </c>
      <c r="G132" s="2" t="s">
        <v>650</v>
      </c>
      <c r="H132" s="2" t="s">
        <v>650</v>
      </c>
      <c r="I132" s="2" t="s">
        <v>650</v>
      </c>
      <c r="J132" s="2" t="s">
        <v>651</v>
      </c>
      <c r="K132" s="2" t="s">
        <v>650</v>
      </c>
      <c r="L132" s="2" t="s">
        <v>650</v>
      </c>
      <c r="M132" s="2" t="s">
        <v>650</v>
      </c>
      <c r="N132" s="2" t="s">
        <v>650</v>
      </c>
      <c r="O132" s="2" t="s">
        <v>650</v>
      </c>
      <c r="P132" s="2" t="s">
        <v>650</v>
      </c>
      <c r="Q132" s="2" t="s">
        <v>651</v>
      </c>
      <c r="R132" s="2" t="s">
        <v>650</v>
      </c>
      <c r="S132" s="2" t="s">
        <v>650</v>
      </c>
      <c r="T132" s="2" t="s">
        <v>650</v>
      </c>
      <c r="U132" s="2" t="s">
        <v>650</v>
      </c>
      <c r="V132" s="2" t="s">
        <v>650</v>
      </c>
    </row>
    <row r="133" spans="1:22" ht="15" customHeight="1" x14ac:dyDescent="0.25">
      <c r="A133" s="2" t="s">
        <v>205</v>
      </c>
      <c r="B133" s="2" t="s">
        <v>208</v>
      </c>
      <c r="C133" s="2">
        <v>2015</v>
      </c>
      <c r="D133" s="2" t="s">
        <v>651</v>
      </c>
      <c r="E133" s="2" t="s">
        <v>650</v>
      </c>
      <c r="F133" s="2" t="s">
        <v>650</v>
      </c>
      <c r="G133" s="2" t="s">
        <v>650</v>
      </c>
      <c r="H133" s="2" t="s">
        <v>650</v>
      </c>
      <c r="I133" s="2" t="s">
        <v>650</v>
      </c>
      <c r="J133" s="2" t="s">
        <v>651</v>
      </c>
      <c r="K133" s="2" t="s">
        <v>650</v>
      </c>
      <c r="L133" s="2" t="s">
        <v>650</v>
      </c>
      <c r="M133" s="2" t="s">
        <v>650</v>
      </c>
      <c r="N133" s="2" t="s">
        <v>650</v>
      </c>
      <c r="O133" s="2" t="s">
        <v>650</v>
      </c>
      <c r="P133" s="2" t="s">
        <v>650</v>
      </c>
      <c r="Q133" s="2" t="s">
        <v>651</v>
      </c>
      <c r="R133" s="2" t="s">
        <v>650</v>
      </c>
      <c r="S133" s="2" t="s">
        <v>650</v>
      </c>
      <c r="T133" s="2" t="s">
        <v>650</v>
      </c>
      <c r="U133" s="2" t="s">
        <v>650</v>
      </c>
      <c r="V133" s="2" t="s">
        <v>650</v>
      </c>
    </row>
    <row r="134" spans="1:22" ht="15" customHeight="1" x14ac:dyDescent="0.25">
      <c r="A134" s="2" t="s">
        <v>209</v>
      </c>
      <c r="B134" s="2" t="s">
        <v>210</v>
      </c>
      <c r="C134" s="2">
        <v>2015</v>
      </c>
      <c r="D134" s="2" t="s">
        <v>651</v>
      </c>
      <c r="E134" s="2" t="s">
        <v>650</v>
      </c>
      <c r="F134" s="2" t="s">
        <v>650</v>
      </c>
      <c r="G134" s="2" t="s">
        <v>650</v>
      </c>
      <c r="H134" s="2" t="s">
        <v>650</v>
      </c>
      <c r="I134" s="2" t="s">
        <v>650</v>
      </c>
      <c r="J134" s="2" t="s">
        <v>651</v>
      </c>
      <c r="K134" s="2" t="s">
        <v>650</v>
      </c>
      <c r="L134" s="2" t="s">
        <v>650</v>
      </c>
      <c r="M134" s="2" t="s">
        <v>650</v>
      </c>
      <c r="N134" s="2" t="s">
        <v>650</v>
      </c>
      <c r="O134" s="2" t="s">
        <v>650</v>
      </c>
      <c r="P134" s="2" t="s">
        <v>650</v>
      </c>
      <c r="Q134" s="2" t="s">
        <v>651</v>
      </c>
      <c r="R134" s="2" t="s">
        <v>650</v>
      </c>
      <c r="S134" s="2" t="s">
        <v>650</v>
      </c>
      <c r="T134" s="2" t="s">
        <v>650</v>
      </c>
      <c r="U134" s="2" t="s">
        <v>650</v>
      </c>
      <c r="V134" s="2" t="s">
        <v>650</v>
      </c>
    </row>
    <row r="135" spans="1:22" ht="15" customHeight="1" x14ac:dyDescent="0.25">
      <c r="A135" s="2" t="s">
        <v>211</v>
      </c>
      <c r="B135" s="2" t="s">
        <v>212</v>
      </c>
      <c r="C135" s="2">
        <v>2015</v>
      </c>
      <c r="D135" s="2" t="s">
        <v>652</v>
      </c>
      <c r="E135" s="2" t="s">
        <v>650</v>
      </c>
      <c r="F135" s="2" t="s">
        <v>650</v>
      </c>
      <c r="G135" s="2" t="s">
        <v>650</v>
      </c>
      <c r="H135" s="2" t="s">
        <v>650</v>
      </c>
      <c r="I135" s="2" t="s">
        <v>650</v>
      </c>
      <c r="J135" s="2" t="s">
        <v>652</v>
      </c>
      <c r="K135" s="2" t="s">
        <v>650</v>
      </c>
      <c r="L135" s="2" t="s">
        <v>650</v>
      </c>
      <c r="M135" s="2" t="s">
        <v>650</v>
      </c>
      <c r="N135" s="2" t="s">
        <v>650</v>
      </c>
      <c r="O135" s="2" t="s">
        <v>650</v>
      </c>
      <c r="P135" s="2" t="s">
        <v>650</v>
      </c>
      <c r="Q135" s="2" t="s">
        <v>652</v>
      </c>
      <c r="R135" s="2" t="s">
        <v>650</v>
      </c>
      <c r="S135" s="2" t="s">
        <v>650</v>
      </c>
      <c r="T135" s="2" t="s">
        <v>650</v>
      </c>
      <c r="U135" s="2" t="s">
        <v>650</v>
      </c>
      <c r="V135" s="2" t="s">
        <v>650</v>
      </c>
    </row>
    <row r="136" spans="1:22" ht="15" customHeight="1" x14ac:dyDescent="0.25">
      <c r="A136" s="2" t="s">
        <v>213</v>
      </c>
      <c r="B136" s="2" t="s">
        <v>214</v>
      </c>
      <c r="C136" s="2">
        <v>2015</v>
      </c>
      <c r="D136" s="2" t="s">
        <v>651</v>
      </c>
      <c r="E136" s="2" t="s">
        <v>650</v>
      </c>
      <c r="F136" s="2" t="s">
        <v>650</v>
      </c>
      <c r="G136" s="2" t="s">
        <v>650</v>
      </c>
      <c r="H136" s="2" t="s">
        <v>650</v>
      </c>
      <c r="I136" s="2" t="s">
        <v>650</v>
      </c>
      <c r="J136" s="2" t="s">
        <v>651</v>
      </c>
      <c r="K136" s="2" t="s">
        <v>650</v>
      </c>
      <c r="L136" s="2" t="s">
        <v>650</v>
      </c>
      <c r="M136" s="2" t="s">
        <v>650</v>
      </c>
      <c r="N136" s="2" t="s">
        <v>650</v>
      </c>
      <c r="O136" s="2" t="s">
        <v>650</v>
      </c>
      <c r="P136" s="2" t="s">
        <v>650</v>
      </c>
      <c r="Q136" s="2" t="s">
        <v>651</v>
      </c>
      <c r="R136" s="2" t="s">
        <v>650</v>
      </c>
      <c r="S136" s="2" t="s">
        <v>650</v>
      </c>
      <c r="T136" s="2" t="s">
        <v>650</v>
      </c>
      <c r="U136" s="2" t="s">
        <v>650</v>
      </c>
      <c r="V136" s="2" t="s">
        <v>650</v>
      </c>
    </row>
    <row r="137" spans="1:22" ht="15" customHeight="1" x14ac:dyDescent="0.25">
      <c r="A137" s="2" t="s">
        <v>213</v>
      </c>
      <c r="B137" s="2" t="s">
        <v>215</v>
      </c>
      <c r="C137" s="2">
        <v>2015</v>
      </c>
      <c r="D137" s="2" t="s">
        <v>651</v>
      </c>
      <c r="E137" s="2" t="s">
        <v>650</v>
      </c>
      <c r="F137" s="2" t="s">
        <v>650</v>
      </c>
      <c r="G137" s="2" t="s">
        <v>650</v>
      </c>
      <c r="H137" s="2" t="s">
        <v>650</v>
      </c>
      <c r="I137" s="2" t="s">
        <v>650</v>
      </c>
      <c r="J137" s="2" t="s">
        <v>651</v>
      </c>
      <c r="K137" s="2" t="s">
        <v>650</v>
      </c>
      <c r="L137" s="2" t="s">
        <v>650</v>
      </c>
      <c r="M137" s="2" t="s">
        <v>650</v>
      </c>
      <c r="N137" s="2" t="s">
        <v>650</v>
      </c>
      <c r="O137" s="2" t="s">
        <v>650</v>
      </c>
      <c r="P137" s="2" t="s">
        <v>650</v>
      </c>
      <c r="Q137" s="2" t="s">
        <v>651</v>
      </c>
      <c r="R137" s="2" t="s">
        <v>650</v>
      </c>
      <c r="S137" s="2" t="s">
        <v>650</v>
      </c>
      <c r="T137" s="2" t="s">
        <v>650</v>
      </c>
      <c r="U137" s="2" t="s">
        <v>650</v>
      </c>
      <c r="V137" s="2" t="s">
        <v>650</v>
      </c>
    </row>
    <row r="138" spans="1:22" ht="15" customHeight="1" x14ac:dyDescent="0.25">
      <c r="A138" s="2" t="s">
        <v>213</v>
      </c>
      <c r="B138" s="2" t="s">
        <v>216</v>
      </c>
      <c r="C138" s="2">
        <v>2015</v>
      </c>
      <c r="D138" s="2" t="s">
        <v>651</v>
      </c>
      <c r="E138" s="2" t="s">
        <v>650</v>
      </c>
      <c r="F138" s="2" t="s">
        <v>650</v>
      </c>
      <c r="G138" s="2" t="s">
        <v>650</v>
      </c>
      <c r="H138" s="2" t="s">
        <v>650</v>
      </c>
      <c r="I138" s="2" t="s">
        <v>650</v>
      </c>
      <c r="J138" s="2" t="s">
        <v>651</v>
      </c>
      <c r="K138" s="2" t="s">
        <v>650</v>
      </c>
      <c r="L138" s="2" t="s">
        <v>650</v>
      </c>
      <c r="M138" s="2" t="s">
        <v>650</v>
      </c>
      <c r="N138" s="2" t="s">
        <v>650</v>
      </c>
      <c r="O138" s="2" t="s">
        <v>650</v>
      </c>
      <c r="P138" s="2" t="s">
        <v>650</v>
      </c>
      <c r="Q138" s="2" t="s">
        <v>651</v>
      </c>
      <c r="R138" s="2" t="s">
        <v>650</v>
      </c>
      <c r="S138" s="2" t="s">
        <v>650</v>
      </c>
      <c r="T138" s="2" t="s">
        <v>650</v>
      </c>
      <c r="U138" s="2" t="s">
        <v>650</v>
      </c>
      <c r="V138" s="2" t="s">
        <v>650</v>
      </c>
    </row>
    <row r="139" spans="1:22" ht="15" customHeight="1" x14ac:dyDescent="0.25">
      <c r="A139" s="2" t="s">
        <v>213</v>
      </c>
      <c r="B139" s="2" t="s">
        <v>217</v>
      </c>
      <c r="C139" s="2">
        <v>2015</v>
      </c>
      <c r="D139" s="2" t="s">
        <v>651</v>
      </c>
      <c r="E139" s="2" t="s">
        <v>650</v>
      </c>
      <c r="F139" s="2" t="s">
        <v>650</v>
      </c>
      <c r="G139" s="2" t="s">
        <v>650</v>
      </c>
      <c r="H139" s="2" t="s">
        <v>650</v>
      </c>
      <c r="I139" s="2" t="s">
        <v>650</v>
      </c>
      <c r="J139" s="2" t="s">
        <v>651</v>
      </c>
      <c r="K139" s="2" t="s">
        <v>650</v>
      </c>
      <c r="L139" s="2" t="s">
        <v>650</v>
      </c>
      <c r="M139" s="2" t="s">
        <v>650</v>
      </c>
      <c r="N139" s="2" t="s">
        <v>650</v>
      </c>
      <c r="O139" s="2" t="s">
        <v>650</v>
      </c>
      <c r="P139" s="2" t="s">
        <v>650</v>
      </c>
      <c r="Q139" s="2" t="s">
        <v>651</v>
      </c>
      <c r="R139" s="2" t="s">
        <v>650</v>
      </c>
      <c r="S139" s="2" t="s">
        <v>650</v>
      </c>
      <c r="T139" s="2" t="s">
        <v>650</v>
      </c>
      <c r="U139" s="2" t="s">
        <v>650</v>
      </c>
      <c r="V139" s="2" t="s">
        <v>650</v>
      </c>
    </row>
    <row r="140" spans="1:22" ht="15" customHeight="1" x14ac:dyDescent="0.25">
      <c r="A140" s="2" t="s">
        <v>220</v>
      </c>
      <c r="B140" s="2" t="s">
        <v>221</v>
      </c>
      <c r="C140" s="2">
        <v>2015</v>
      </c>
      <c r="D140" s="2" t="s">
        <v>651</v>
      </c>
      <c r="E140" s="2" t="s">
        <v>650</v>
      </c>
      <c r="F140" s="2" t="s">
        <v>650</v>
      </c>
      <c r="G140" s="2" t="s">
        <v>650</v>
      </c>
      <c r="H140" s="2" t="s">
        <v>650</v>
      </c>
      <c r="I140" s="2" t="s">
        <v>650</v>
      </c>
      <c r="J140" s="2" t="s">
        <v>651</v>
      </c>
      <c r="K140" s="2" t="s">
        <v>650</v>
      </c>
      <c r="L140" s="2" t="s">
        <v>650</v>
      </c>
      <c r="M140" s="2" t="s">
        <v>650</v>
      </c>
      <c r="N140" s="2" t="s">
        <v>650</v>
      </c>
      <c r="O140" s="2" t="s">
        <v>650</v>
      </c>
      <c r="P140" s="2" t="s">
        <v>650</v>
      </c>
      <c r="Q140" s="2" t="s">
        <v>651</v>
      </c>
      <c r="R140" s="2" t="s">
        <v>650</v>
      </c>
      <c r="S140" s="2" t="s">
        <v>650</v>
      </c>
      <c r="T140" s="2" t="s">
        <v>650</v>
      </c>
      <c r="U140" s="2" t="s">
        <v>650</v>
      </c>
      <c r="V140" s="2" t="s">
        <v>650</v>
      </c>
    </row>
    <row r="141" spans="1:22" ht="15" customHeight="1" x14ac:dyDescent="0.25">
      <c r="A141" s="2" t="s">
        <v>222</v>
      </c>
      <c r="B141" s="2" t="s">
        <v>223</v>
      </c>
      <c r="C141" s="2">
        <v>2015</v>
      </c>
      <c r="D141" s="2" t="s">
        <v>652</v>
      </c>
      <c r="E141" s="2" t="s">
        <v>650</v>
      </c>
      <c r="F141" s="2" t="s">
        <v>650</v>
      </c>
      <c r="G141" s="2" t="s">
        <v>650</v>
      </c>
      <c r="H141" s="2" t="s">
        <v>650</v>
      </c>
      <c r="I141" s="2" t="s">
        <v>650</v>
      </c>
      <c r="J141" s="2" t="s">
        <v>652</v>
      </c>
      <c r="K141" s="2" t="s">
        <v>650</v>
      </c>
      <c r="L141" s="2" t="s">
        <v>650</v>
      </c>
      <c r="M141" s="2" t="s">
        <v>650</v>
      </c>
      <c r="N141" s="2" t="s">
        <v>650</v>
      </c>
      <c r="O141" s="2" t="s">
        <v>650</v>
      </c>
      <c r="P141" s="2" t="s">
        <v>650</v>
      </c>
      <c r="Q141" s="2" t="s">
        <v>652</v>
      </c>
      <c r="R141" s="2" t="s">
        <v>650</v>
      </c>
      <c r="S141" s="2" t="s">
        <v>650</v>
      </c>
      <c r="T141" s="2" t="s">
        <v>650</v>
      </c>
      <c r="U141" s="2" t="s">
        <v>650</v>
      </c>
      <c r="V141" s="2" t="s">
        <v>650</v>
      </c>
    </row>
    <row r="142" spans="1:22" ht="15" customHeight="1" x14ac:dyDescent="0.25">
      <c r="A142" s="2" t="s">
        <v>224</v>
      </c>
      <c r="B142" s="2" t="s">
        <v>225</v>
      </c>
      <c r="C142" s="2">
        <v>2015</v>
      </c>
      <c r="D142" s="2" t="s">
        <v>651</v>
      </c>
      <c r="E142" s="2" t="s">
        <v>650</v>
      </c>
      <c r="F142" s="2" t="s">
        <v>650</v>
      </c>
      <c r="G142" s="2" t="s">
        <v>650</v>
      </c>
      <c r="H142" s="2" t="s">
        <v>650</v>
      </c>
      <c r="I142" s="2" t="s">
        <v>650</v>
      </c>
      <c r="J142" s="2" t="s">
        <v>651</v>
      </c>
      <c r="K142" s="2" t="s">
        <v>650</v>
      </c>
      <c r="L142" s="2" t="s">
        <v>650</v>
      </c>
      <c r="M142" s="2" t="s">
        <v>650</v>
      </c>
      <c r="N142" s="2" t="s">
        <v>650</v>
      </c>
      <c r="O142" s="2" t="s">
        <v>650</v>
      </c>
      <c r="P142" s="2" t="s">
        <v>650</v>
      </c>
      <c r="Q142" s="2" t="s">
        <v>651</v>
      </c>
      <c r="R142" s="2" t="s">
        <v>650</v>
      </c>
      <c r="S142" s="2" t="s">
        <v>650</v>
      </c>
      <c r="T142" s="2" t="s">
        <v>650</v>
      </c>
      <c r="U142" s="2" t="s">
        <v>650</v>
      </c>
      <c r="V142" s="2" t="s">
        <v>650</v>
      </c>
    </row>
    <row r="143" spans="1:22" ht="15" customHeight="1" x14ac:dyDescent="0.25">
      <c r="A143" s="2" t="s">
        <v>224</v>
      </c>
      <c r="B143" s="2" t="s">
        <v>226</v>
      </c>
      <c r="C143" s="2">
        <v>2015</v>
      </c>
      <c r="D143" s="2" t="s">
        <v>651</v>
      </c>
      <c r="E143" s="2" t="s">
        <v>650</v>
      </c>
      <c r="F143" s="2" t="s">
        <v>650</v>
      </c>
      <c r="G143" s="2" t="s">
        <v>650</v>
      </c>
      <c r="H143" s="2" t="s">
        <v>650</v>
      </c>
      <c r="I143" s="2" t="s">
        <v>650</v>
      </c>
      <c r="J143" s="2" t="s">
        <v>651</v>
      </c>
      <c r="K143" s="2" t="s">
        <v>650</v>
      </c>
      <c r="L143" s="2" t="s">
        <v>650</v>
      </c>
      <c r="M143" s="2" t="s">
        <v>650</v>
      </c>
      <c r="N143" s="2" t="s">
        <v>650</v>
      </c>
      <c r="O143" s="2" t="s">
        <v>650</v>
      </c>
      <c r="P143" s="2" t="s">
        <v>650</v>
      </c>
      <c r="Q143" s="2" t="s">
        <v>651</v>
      </c>
      <c r="R143" s="2" t="s">
        <v>650</v>
      </c>
      <c r="S143" s="2" t="s">
        <v>650</v>
      </c>
      <c r="T143" s="2" t="s">
        <v>650</v>
      </c>
      <c r="U143" s="2" t="s">
        <v>650</v>
      </c>
      <c r="V143" s="2" t="s">
        <v>650</v>
      </c>
    </row>
    <row r="144" spans="1:22" ht="15" customHeight="1" x14ac:dyDescent="0.25">
      <c r="A144" s="2" t="s">
        <v>227</v>
      </c>
      <c r="B144" s="2" t="s">
        <v>228</v>
      </c>
      <c r="C144" s="2">
        <v>2015</v>
      </c>
      <c r="D144" s="2" t="s">
        <v>651</v>
      </c>
      <c r="E144" s="2" t="s">
        <v>650</v>
      </c>
      <c r="F144" s="2" t="s">
        <v>650</v>
      </c>
      <c r="G144" s="2" t="s">
        <v>650</v>
      </c>
      <c r="H144" s="2" t="s">
        <v>650</v>
      </c>
      <c r="I144" s="2" t="s">
        <v>650</v>
      </c>
      <c r="J144" s="2" t="s">
        <v>651</v>
      </c>
      <c r="K144" s="2" t="s">
        <v>650</v>
      </c>
      <c r="L144" s="2" t="s">
        <v>650</v>
      </c>
      <c r="M144" s="2" t="s">
        <v>650</v>
      </c>
      <c r="N144" s="2" t="s">
        <v>650</v>
      </c>
      <c r="O144" s="2" t="s">
        <v>650</v>
      </c>
      <c r="P144" s="2" t="s">
        <v>650</v>
      </c>
      <c r="Q144" s="2" t="s">
        <v>651</v>
      </c>
      <c r="R144" s="2" t="s">
        <v>650</v>
      </c>
      <c r="S144" s="2" t="s">
        <v>650</v>
      </c>
      <c r="T144" s="2" t="s">
        <v>650</v>
      </c>
      <c r="U144" s="2" t="s">
        <v>650</v>
      </c>
      <c r="V144" s="2" t="s">
        <v>650</v>
      </c>
    </row>
    <row r="145" spans="1:22" ht="15" customHeight="1" x14ac:dyDescent="0.25">
      <c r="A145" s="2" t="s">
        <v>229</v>
      </c>
      <c r="B145" s="2" t="s">
        <v>230</v>
      </c>
      <c r="C145" s="2">
        <v>2015</v>
      </c>
      <c r="D145" s="2" t="s">
        <v>651</v>
      </c>
      <c r="E145" s="2" t="s">
        <v>650</v>
      </c>
      <c r="F145" s="2" t="s">
        <v>650</v>
      </c>
      <c r="G145" s="2" t="s">
        <v>650</v>
      </c>
      <c r="H145" s="2" t="s">
        <v>650</v>
      </c>
      <c r="I145" s="2" t="s">
        <v>650</v>
      </c>
      <c r="J145" s="2" t="s">
        <v>651</v>
      </c>
      <c r="K145" s="2" t="s">
        <v>650</v>
      </c>
      <c r="L145" s="2" t="s">
        <v>650</v>
      </c>
      <c r="M145" s="2" t="s">
        <v>650</v>
      </c>
      <c r="N145" s="2" t="s">
        <v>650</v>
      </c>
      <c r="O145" s="2" t="s">
        <v>650</v>
      </c>
      <c r="P145" s="2" t="s">
        <v>650</v>
      </c>
      <c r="Q145" s="2" t="s">
        <v>651</v>
      </c>
      <c r="R145" s="2" t="s">
        <v>650</v>
      </c>
      <c r="S145" s="2" t="s">
        <v>650</v>
      </c>
      <c r="T145" s="2" t="s">
        <v>650</v>
      </c>
      <c r="U145" s="2" t="s">
        <v>650</v>
      </c>
      <c r="V145" s="2" t="s">
        <v>650</v>
      </c>
    </row>
    <row r="146" spans="1:22" ht="15" customHeight="1" x14ac:dyDescent="0.25">
      <c r="A146" s="2" t="s">
        <v>231</v>
      </c>
      <c r="B146" s="2" t="s">
        <v>232</v>
      </c>
      <c r="C146" s="2">
        <v>2015</v>
      </c>
      <c r="D146" s="2" t="s">
        <v>651</v>
      </c>
      <c r="E146" s="2" t="s">
        <v>650</v>
      </c>
      <c r="F146" s="2" t="s">
        <v>650</v>
      </c>
      <c r="G146" s="2" t="s">
        <v>650</v>
      </c>
      <c r="H146" s="2" t="s">
        <v>650</v>
      </c>
      <c r="I146" s="2" t="s">
        <v>650</v>
      </c>
      <c r="J146" s="2" t="s">
        <v>651</v>
      </c>
      <c r="K146" s="2" t="s">
        <v>650</v>
      </c>
      <c r="L146" s="2" t="s">
        <v>650</v>
      </c>
      <c r="M146" s="2" t="s">
        <v>650</v>
      </c>
      <c r="N146" s="2" t="s">
        <v>650</v>
      </c>
      <c r="O146" s="2" t="s">
        <v>650</v>
      </c>
      <c r="P146" s="2" t="s">
        <v>650</v>
      </c>
      <c r="Q146" s="2" t="s">
        <v>651</v>
      </c>
      <c r="R146" s="2" t="s">
        <v>650</v>
      </c>
      <c r="S146" s="2" t="s">
        <v>650</v>
      </c>
      <c r="T146" s="2" t="s">
        <v>650</v>
      </c>
      <c r="U146" s="2" t="s">
        <v>650</v>
      </c>
      <c r="V146" s="2" t="s">
        <v>650</v>
      </c>
    </row>
    <row r="147" spans="1:22" ht="15" customHeight="1" x14ac:dyDescent="0.25">
      <c r="A147" s="2" t="s">
        <v>231</v>
      </c>
      <c r="B147" s="2" t="s">
        <v>233</v>
      </c>
      <c r="C147" s="2">
        <v>2015</v>
      </c>
      <c r="D147" s="2" t="s">
        <v>737</v>
      </c>
      <c r="E147" s="2" t="s">
        <v>711</v>
      </c>
      <c r="F147" s="2">
        <v>14.3</v>
      </c>
      <c r="G147" s="2" t="s">
        <v>711</v>
      </c>
      <c r="H147" s="2" t="s">
        <v>650</v>
      </c>
      <c r="I147" s="2">
        <v>85</v>
      </c>
      <c r="J147" s="2" t="s">
        <v>651</v>
      </c>
      <c r="K147" s="2" t="s">
        <v>650</v>
      </c>
      <c r="L147" s="2" t="s">
        <v>650</v>
      </c>
      <c r="M147" s="2" t="s">
        <v>650</v>
      </c>
      <c r="N147" s="2" t="s">
        <v>650</v>
      </c>
      <c r="O147" s="2" t="s">
        <v>650</v>
      </c>
      <c r="P147" s="2" t="s">
        <v>650</v>
      </c>
      <c r="Q147" s="2" t="s">
        <v>651</v>
      </c>
      <c r="R147" s="2" t="s">
        <v>650</v>
      </c>
      <c r="S147" s="2" t="s">
        <v>650</v>
      </c>
      <c r="T147" s="2" t="s">
        <v>650</v>
      </c>
      <c r="U147" s="2" t="s">
        <v>650</v>
      </c>
      <c r="V147" s="2" t="s">
        <v>650</v>
      </c>
    </row>
    <row r="148" spans="1:22" ht="15" customHeight="1" x14ac:dyDescent="0.25">
      <c r="A148" s="2" t="s">
        <v>231</v>
      </c>
      <c r="B148" s="2" t="s">
        <v>234</v>
      </c>
      <c r="C148" s="2">
        <v>2015</v>
      </c>
      <c r="D148" s="2" t="s">
        <v>651</v>
      </c>
      <c r="E148" s="2" t="s">
        <v>650</v>
      </c>
      <c r="F148" s="2" t="s">
        <v>650</v>
      </c>
      <c r="G148" s="2" t="s">
        <v>650</v>
      </c>
      <c r="H148" s="2" t="s">
        <v>650</v>
      </c>
      <c r="I148" s="2" t="s">
        <v>650</v>
      </c>
      <c r="J148" s="2" t="s">
        <v>651</v>
      </c>
      <c r="K148" s="2" t="s">
        <v>650</v>
      </c>
      <c r="L148" s="2" t="s">
        <v>650</v>
      </c>
      <c r="M148" s="2" t="s">
        <v>650</v>
      </c>
      <c r="N148" s="2" t="s">
        <v>650</v>
      </c>
      <c r="O148" s="2" t="s">
        <v>650</v>
      </c>
      <c r="P148" s="2" t="s">
        <v>650</v>
      </c>
      <c r="Q148" s="2" t="s">
        <v>651</v>
      </c>
      <c r="R148" s="2" t="s">
        <v>650</v>
      </c>
      <c r="S148" s="2" t="s">
        <v>650</v>
      </c>
      <c r="T148" s="2" t="s">
        <v>650</v>
      </c>
      <c r="U148" s="2" t="s">
        <v>650</v>
      </c>
      <c r="V148" s="2" t="s">
        <v>650</v>
      </c>
    </row>
    <row r="149" spans="1:22" ht="15" customHeight="1" x14ac:dyDescent="0.25">
      <c r="A149" s="2" t="s">
        <v>231</v>
      </c>
      <c r="B149" s="2" t="s">
        <v>235</v>
      </c>
      <c r="C149" s="2">
        <v>2015</v>
      </c>
      <c r="D149" s="2" t="s">
        <v>651</v>
      </c>
      <c r="E149" s="2" t="s">
        <v>650</v>
      </c>
      <c r="F149" s="2" t="s">
        <v>650</v>
      </c>
      <c r="G149" s="2" t="s">
        <v>650</v>
      </c>
      <c r="H149" s="2" t="s">
        <v>650</v>
      </c>
      <c r="I149" s="2" t="s">
        <v>650</v>
      </c>
      <c r="J149" s="2" t="s">
        <v>651</v>
      </c>
      <c r="K149" s="2" t="s">
        <v>650</v>
      </c>
      <c r="L149" s="2" t="s">
        <v>650</v>
      </c>
      <c r="M149" s="2" t="s">
        <v>650</v>
      </c>
      <c r="N149" s="2" t="s">
        <v>650</v>
      </c>
      <c r="O149" s="2" t="s">
        <v>650</v>
      </c>
      <c r="P149" s="2" t="s">
        <v>650</v>
      </c>
      <c r="Q149" s="2" t="s">
        <v>651</v>
      </c>
      <c r="R149" s="2" t="s">
        <v>650</v>
      </c>
      <c r="S149" s="2" t="s">
        <v>650</v>
      </c>
      <c r="T149" s="2" t="s">
        <v>650</v>
      </c>
      <c r="U149" s="2" t="s">
        <v>650</v>
      </c>
      <c r="V149" s="2" t="s">
        <v>650</v>
      </c>
    </row>
    <row r="150" spans="1:22"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row>
    <row r="151" spans="1:22" ht="15" customHeight="1" x14ac:dyDescent="0.25">
      <c r="A151" s="2" t="s">
        <v>238</v>
      </c>
      <c r="B151" s="2" t="s">
        <v>239</v>
      </c>
      <c r="C151" s="2">
        <v>2015</v>
      </c>
      <c r="D151" s="2" t="s">
        <v>651</v>
      </c>
      <c r="E151" s="2" t="s">
        <v>650</v>
      </c>
      <c r="F151" s="2" t="s">
        <v>650</v>
      </c>
      <c r="G151" s="2" t="s">
        <v>650</v>
      </c>
      <c r="H151" s="2" t="s">
        <v>650</v>
      </c>
      <c r="I151" s="2" t="s">
        <v>650</v>
      </c>
      <c r="J151" s="2" t="s">
        <v>651</v>
      </c>
      <c r="K151" s="2" t="s">
        <v>650</v>
      </c>
      <c r="L151" s="2" t="s">
        <v>650</v>
      </c>
      <c r="M151" s="2" t="s">
        <v>650</v>
      </c>
      <c r="N151" s="2" t="s">
        <v>650</v>
      </c>
      <c r="O151" s="2" t="s">
        <v>650</v>
      </c>
      <c r="P151" s="2" t="s">
        <v>650</v>
      </c>
      <c r="Q151" s="2" t="s">
        <v>651</v>
      </c>
      <c r="R151" s="2" t="s">
        <v>650</v>
      </c>
      <c r="S151" s="2" t="s">
        <v>650</v>
      </c>
      <c r="T151" s="2" t="s">
        <v>650</v>
      </c>
      <c r="U151" s="2" t="s">
        <v>650</v>
      </c>
      <c r="V151" s="2" t="s">
        <v>650</v>
      </c>
    </row>
    <row r="152" spans="1:22" ht="15" customHeight="1" x14ac:dyDescent="0.25">
      <c r="A152" s="2" t="s">
        <v>238</v>
      </c>
      <c r="B152" s="2" t="s">
        <v>240</v>
      </c>
      <c r="C152" s="2">
        <v>2015</v>
      </c>
      <c r="D152" s="2" t="s">
        <v>651</v>
      </c>
      <c r="E152" s="2" t="s">
        <v>650</v>
      </c>
      <c r="F152" s="2" t="s">
        <v>650</v>
      </c>
      <c r="G152" s="2" t="s">
        <v>650</v>
      </c>
      <c r="H152" s="2" t="s">
        <v>650</v>
      </c>
      <c r="I152" s="2" t="s">
        <v>650</v>
      </c>
      <c r="J152" s="2" t="s">
        <v>651</v>
      </c>
      <c r="K152" s="2" t="s">
        <v>650</v>
      </c>
      <c r="L152" s="2" t="s">
        <v>650</v>
      </c>
      <c r="M152" s="2" t="s">
        <v>650</v>
      </c>
      <c r="N152" s="2" t="s">
        <v>650</v>
      </c>
      <c r="O152" s="2" t="s">
        <v>650</v>
      </c>
      <c r="P152" s="2" t="s">
        <v>650</v>
      </c>
      <c r="Q152" s="2" t="s">
        <v>651</v>
      </c>
      <c r="R152" s="2" t="s">
        <v>650</v>
      </c>
      <c r="S152" s="2" t="s">
        <v>650</v>
      </c>
      <c r="T152" s="2" t="s">
        <v>650</v>
      </c>
      <c r="U152" s="2" t="s">
        <v>650</v>
      </c>
      <c r="V152" s="2" t="s">
        <v>650</v>
      </c>
    </row>
    <row r="153" spans="1:22" ht="15" customHeight="1" x14ac:dyDescent="0.25">
      <c r="A153" s="2" t="s">
        <v>238</v>
      </c>
      <c r="B153" s="2" t="s">
        <v>241</v>
      </c>
      <c r="C153" s="2">
        <v>2015</v>
      </c>
      <c r="D153" s="2" t="s">
        <v>651</v>
      </c>
      <c r="E153" s="2" t="s">
        <v>650</v>
      </c>
      <c r="F153" s="2" t="s">
        <v>650</v>
      </c>
      <c r="G153" s="2" t="s">
        <v>650</v>
      </c>
      <c r="H153" s="2" t="s">
        <v>650</v>
      </c>
      <c r="I153" s="2" t="s">
        <v>650</v>
      </c>
      <c r="J153" s="2" t="s">
        <v>651</v>
      </c>
      <c r="K153" s="2" t="s">
        <v>650</v>
      </c>
      <c r="L153" s="2" t="s">
        <v>650</v>
      </c>
      <c r="M153" s="2" t="s">
        <v>650</v>
      </c>
      <c r="N153" s="2" t="s">
        <v>650</v>
      </c>
      <c r="O153" s="2" t="s">
        <v>650</v>
      </c>
      <c r="P153" s="2" t="s">
        <v>650</v>
      </c>
      <c r="Q153" s="2" t="s">
        <v>651</v>
      </c>
      <c r="R153" s="2" t="s">
        <v>650</v>
      </c>
      <c r="S153" s="2" t="s">
        <v>650</v>
      </c>
      <c r="T153" s="2" t="s">
        <v>650</v>
      </c>
      <c r="U153" s="2" t="s">
        <v>650</v>
      </c>
      <c r="V153" s="2" t="s">
        <v>650</v>
      </c>
    </row>
    <row r="154" spans="1:22" ht="15" customHeight="1" x14ac:dyDescent="0.25">
      <c r="A154" s="2" t="s">
        <v>238</v>
      </c>
      <c r="B154" s="2" t="s">
        <v>242</v>
      </c>
      <c r="C154" s="2">
        <v>2015</v>
      </c>
      <c r="D154" s="2" t="s">
        <v>651</v>
      </c>
      <c r="E154" s="2" t="s">
        <v>650</v>
      </c>
      <c r="F154" s="2" t="s">
        <v>650</v>
      </c>
      <c r="G154" s="2" t="s">
        <v>650</v>
      </c>
      <c r="H154" s="2" t="s">
        <v>650</v>
      </c>
      <c r="I154" s="2" t="s">
        <v>650</v>
      </c>
      <c r="J154" s="2" t="s">
        <v>651</v>
      </c>
      <c r="K154" s="2" t="s">
        <v>650</v>
      </c>
      <c r="L154" s="2" t="s">
        <v>650</v>
      </c>
      <c r="M154" s="2" t="s">
        <v>650</v>
      </c>
      <c r="N154" s="2" t="s">
        <v>650</v>
      </c>
      <c r="O154" s="2" t="s">
        <v>650</v>
      </c>
      <c r="P154" s="2" t="s">
        <v>650</v>
      </c>
      <c r="Q154" s="2" t="s">
        <v>651</v>
      </c>
      <c r="R154" s="2" t="s">
        <v>650</v>
      </c>
      <c r="S154" s="2" t="s">
        <v>650</v>
      </c>
      <c r="T154" s="2" t="s">
        <v>650</v>
      </c>
      <c r="U154" s="2" t="s">
        <v>650</v>
      </c>
      <c r="V154" s="2" t="s">
        <v>650</v>
      </c>
    </row>
    <row r="155" spans="1:22" ht="15" customHeight="1" x14ac:dyDescent="0.25">
      <c r="A155" s="2" t="s">
        <v>243</v>
      </c>
      <c r="B155" s="2" t="s">
        <v>244</v>
      </c>
      <c r="C155" s="2">
        <v>2015</v>
      </c>
      <c r="D155" s="2" t="s">
        <v>651</v>
      </c>
      <c r="E155" s="2" t="s">
        <v>650</v>
      </c>
      <c r="F155" s="2" t="s">
        <v>650</v>
      </c>
      <c r="G155" s="2" t="s">
        <v>650</v>
      </c>
      <c r="H155" s="2" t="s">
        <v>650</v>
      </c>
      <c r="I155" s="2" t="s">
        <v>650</v>
      </c>
      <c r="J155" s="2" t="s">
        <v>651</v>
      </c>
      <c r="K155" s="2" t="s">
        <v>650</v>
      </c>
      <c r="L155" s="2" t="s">
        <v>650</v>
      </c>
      <c r="M155" s="2" t="s">
        <v>650</v>
      </c>
      <c r="N155" s="2" t="s">
        <v>650</v>
      </c>
      <c r="O155" s="2" t="s">
        <v>650</v>
      </c>
      <c r="P155" s="2" t="s">
        <v>650</v>
      </c>
      <c r="Q155" s="2" t="s">
        <v>651</v>
      </c>
      <c r="R155" s="2" t="s">
        <v>650</v>
      </c>
      <c r="S155" s="2" t="s">
        <v>650</v>
      </c>
      <c r="T155" s="2" t="s">
        <v>650</v>
      </c>
      <c r="U155" s="2" t="s">
        <v>650</v>
      </c>
      <c r="V155" s="2" t="s">
        <v>650</v>
      </c>
    </row>
    <row r="156" spans="1:22" ht="15" customHeight="1" x14ac:dyDescent="0.25">
      <c r="A156" s="2" t="s">
        <v>247</v>
      </c>
      <c r="B156" s="2" t="s">
        <v>248</v>
      </c>
      <c r="C156" s="2">
        <v>2015</v>
      </c>
      <c r="D156" s="2" t="s">
        <v>738</v>
      </c>
      <c r="E156" s="2" t="s">
        <v>739</v>
      </c>
      <c r="F156" s="2">
        <v>13.036</v>
      </c>
      <c r="G156" s="2" t="s">
        <v>650</v>
      </c>
      <c r="H156" s="2" t="s">
        <v>650</v>
      </c>
      <c r="I156" s="2" t="s">
        <v>650</v>
      </c>
      <c r="J156" s="2" t="s">
        <v>651</v>
      </c>
      <c r="K156" s="2" t="s">
        <v>650</v>
      </c>
      <c r="L156" s="2" t="s">
        <v>650</v>
      </c>
      <c r="M156" s="2" t="s">
        <v>650</v>
      </c>
      <c r="N156" s="2" t="s">
        <v>650</v>
      </c>
      <c r="O156" s="2" t="s">
        <v>650</v>
      </c>
      <c r="P156" s="2" t="s">
        <v>650</v>
      </c>
      <c r="Q156" s="2" t="s">
        <v>651</v>
      </c>
      <c r="R156" s="2" t="s">
        <v>650</v>
      </c>
      <c r="S156" s="2" t="s">
        <v>650</v>
      </c>
      <c r="T156" s="2" t="s">
        <v>650</v>
      </c>
      <c r="U156" s="2" t="s">
        <v>650</v>
      </c>
      <c r="V156" s="2" t="s">
        <v>650</v>
      </c>
    </row>
    <row r="157" spans="1:22" ht="15" customHeight="1" x14ac:dyDescent="0.25">
      <c r="A157" s="2" t="s">
        <v>253</v>
      </c>
      <c r="B157" s="2" t="s">
        <v>254</v>
      </c>
      <c r="C157" s="2">
        <v>2015</v>
      </c>
      <c r="D157" s="2" t="s">
        <v>712</v>
      </c>
      <c r="E157" s="2" t="s">
        <v>711</v>
      </c>
      <c r="F157" s="2">
        <v>2.4529999999999998</v>
      </c>
      <c r="G157" s="2" t="s">
        <v>733</v>
      </c>
      <c r="H157" s="2">
        <v>0.158</v>
      </c>
      <c r="I157" s="2">
        <v>94.09</v>
      </c>
      <c r="J157" s="2" t="s">
        <v>651</v>
      </c>
      <c r="K157" s="2" t="s">
        <v>650</v>
      </c>
      <c r="L157" s="2" t="s">
        <v>650</v>
      </c>
      <c r="M157" s="2" t="s">
        <v>650</v>
      </c>
      <c r="N157" s="2" t="s">
        <v>650</v>
      </c>
      <c r="O157" s="2" t="s">
        <v>650</v>
      </c>
      <c r="P157" s="2" t="s">
        <v>650</v>
      </c>
      <c r="Q157" s="2" t="s">
        <v>651</v>
      </c>
      <c r="R157" s="2" t="s">
        <v>650</v>
      </c>
      <c r="S157" s="2" t="s">
        <v>650</v>
      </c>
      <c r="T157" s="2" t="s">
        <v>650</v>
      </c>
      <c r="U157" s="2" t="s">
        <v>650</v>
      </c>
      <c r="V157" s="2" t="s">
        <v>650</v>
      </c>
    </row>
    <row r="158" spans="1:22" ht="15" customHeight="1" x14ac:dyDescent="0.25">
      <c r="A158" s="2" t="s">
        <v>255</v>
      </c>
      <c r="B158" s="2" t="s">
        <v>256</v>
      </c>
      <c r="C158" s="2">
        <v>2015</v>
      </c>
      <c r="D158" s="2" t="s">
        <v>651</v>
      </c>
      <c r="E158" s="2" t="s">
        <v>650</v>
      </c>
      <c r="F158" s="2" t="s">
        <v>650</v>
      </c>
      <c r="G158" s="2" t="s">
        <v>650</v>
      </c>
      <c r="H158" s="2" t="s">
        <v>650</v>
      </c>
      <c r="I158" s="2" t="s">
        <v>650</v>
      </c>
      <c r="J158" s="2" t="s">
        <v>651</v>
      </c>
      <c r="K158" s="2" t="s">
        <v>650</v>
      </c>
      <c r="L158" s="2" t="s">
        <v>650</v>
      </c>
      <c r="M158" s="2" t="s">
        <v>650</v>
      </c>
      <c r="N158" s="2" t="s">
        <v>650</v>
      </c>
      <c r="O158" s="2" t="s">
        <v>650</v>
      </c>
      <c r="P158" s="2" t="s">
        <v>650</v>
      </c>
      <c r="Q158" s="2" t="s">
        <v>651</v>
      </c>
      <c r="R158" s="2" t="s">
        <v>650</v>
      </c>
      <c r="S158" s="2" t="s">
        <v>650</v>
      </c>
      <c r="T158" s="2" t="s">
        <v>650</v>
      </c>
      <c r="U158" s="2" t="s">
        <v>650</v>
      </c>
      <c r="V158" s="2" t="s">
        <v>650</v>
      </c>
    </row>
    <row r="159" spans="1:22" ht="15" customHeight="1" x14ac:dyDescent="0.25">
      <c r="A159" s="2" t="s">
        <v>257</v>
      </c>
      <c r="B159" s="2" t="s">
        <v>258</v>
      </c>
      <c r="C159" s="2">
        <v>2015</v>
      </c>
      <c r="D159" s="2" t="s">
        <v>740</v>
      </c>
      <c r="E159" s="2" t="s">
        <v>741</v>
      </c>
      <c r="F159" s="2">
        <v>0.43</v>
      </c>
      <c r="G159" s="2" t="s">
        <v>650</v>
      </c>
      <c r="H159" s="2" t="s">
        <v>650</v>
      </c>
      <c r="I159" s="2" t="s">
        <v>650</v>
      </c>
      <c r="J159" s="2" t="s">
        <v>651</v>
      </c>
      <c r="K159" s="2" t="s">
        <v>650</v>
      </c>
      <c r="L159" s="2" t="s">
        <v>650</v>
      </c>
      <c r="M159" s="2" t="s">
        <v>650</v>
      </c>
      <c r="N159" s="2" t="s">
        <v>650</v>
      </c>
      <c r="O159" s="2" t="s">
        <v>650</v>
      </c>
      <c r="P159" s="2" t="s">
        <v>650</v>
      </c>
      <c r="Q159" s="2" t="s">
        <v>651</v>
      </c>
      <c r="R159" s="2" t="s">
        <v>650</v>
      </c>
      <c r="S159" s="2" t="s">
        <v>650</v>
      </c>
      <c r="T159" s="2" t="s">
        <v>650</v>
      </c>
      <c r="U159" s="2" t="s">
        <v>650</v>
      </c>
      <c r="V159" s="2" t="s">
        <v>650</v>
      </c>
    </row>
    <row r="160" spans="1:22" ht="15" customHeight="1" x14ac:dyDescent="0.25">
      <c r="A160" s="2" t="s">
        <v>259</v>
      </c>
      <c r="B160" s="2" t="s">
        <v>260</v>
      </c>
      <c r="C160" s="2">
        <v>2015</v>
      </c>
      <c r="D160" s="2" t="s">
        <v>651</v>
      </c>
      <c r="E160" s="2" t="s">
        <v>650</v>
      </c>
      <c r="F160" s="2" t="s">
        <v>650</v>
      </c>
      <c r="G160" s="2" t="s">
        <v>650</v>
      </c>
      <c r="H160" s="2" t="s">
        <v>650</v>
      </c>
      <c r="I160" s="2" t="s">
        <v>650</v>
      </c>
      <c r="J160" s="2" t="s">
        <v>651</v>
      </c>
      <c r="K160" s="2" t="s">
        <v>650</v>
      </c>
      <c r="L160" s="2" t="s">
        <v>650</v>
      </c>
      <c r="M160" s="2" t="s">
        <v>650</v>
      </c>
      <c r="N160" s="2" t="s">
        <v>650</v>
      </c>
      <c r="O160" s="2" t="s">
        <v>650</v>
      </c>
      <c r="P160" s="2" t="s">
        <v>650</v>
      </c>
      <c r="Q160" s="2" t="s">
        <v>651</v>
      </c>
      <c r="R160" s="2" t="s">
        <v>650</v>
      </c>
      <c r="S160" s="2" t="s">
        <v>650</v>
      </c>
      <c r="T160" s="2" t="s">
        <v>650</v>
      </c>
      <c r="U160" s="2" t="s">
        <v>650</v>
      </c>
      <c r="V160" s="2" t="s">
        <v>650</v>
      </c>
    </row>
    <row r="161" spans="1:22" ht="15" customHeight="1" x14ac:dyDescent="0.25">
      <c r="A161" s="2" t="s">
        <v>259</v>
      </c>
      <c r="B161" s="2" t="s">
        <v>261</v>
      </c>
      <c r="C161" s="2">
        <v>2015</v>
      </c>
      <c r="D161" s="2" t="s">
        <v>651</v>
      </c>
      <c r="E161" s="2" t="s">
        <v>650</v>
      </c>
      <c r="F161" s="2" t="s">
        <v>650</v>
      </c>
      <c r="G161" s="2" t="s">
        <v>650</v>
      </c>
      <c r="H161" s="2" t="s">
        <v>650</v>
      </c>
      <c r="I161" s="2" t="s">
        <v>650</v>
      </c>
      <c r="J161" s="2" t="s">
        <v>651</v>
      </c>
      <c r="K161" s="2" t="s">
        <v>650</v>
      </c>
      <c r="L161" s="2" t="s">
        <v>650</v>
      </c>
      <c r="M161" s="2" t="s">
        <v>650</v>
      </c>
      <c r="N161" s="2" t="s">
        <v>650</v>
      </c>
      <c r="O161" s="2" t="s">
        <v>650</v>
      </c>
      <c r="P161" s="2" t="s">
        <v>650</v>
      </c>
      <c r="Q161" s="2" t="s">
        <v>651</v>
      </c>
      <c r="R161" s="2" t="s">
        <v>650</v>
      </c>
      <c r="S161" s="2" t="s">
        <v>650</v>
      </c>
      <c r="T161" s="2" t="s">
        <v>650</v>
      </c>
      <c r="U161" s="2" t="s">
        <v>650</v>
      </c>
      <c r="V161" s="2" t="s">
        <v>650</v>
      </c>
    </row>
    <row r="162" spans="1:22" ht="15" customHeight="1" x14ac:dyDescent="0.25">
      <c r="A162" s="2" t="s">
        <v>262</v>
      </c>
      <c r="B162" s="2" t="s">
        <v>263</v>
      </c>
      <c r="C162" s="2">
        <v>2015</v>
      </c>
      <c r="D162" s="2" t="s">
        <v>742</v>
      </c>
      <c r="E162" s="2" t="s">
        <v>711</v>
      </c>
      <c r="F162" s="2">
        <v>3.8719999999999999</v>
      </c>
      <c r="G162" s="2" t="s">
        <v>650</v>
      </c>
      <c r="H162" s="2" t="s">
        <v>650</v>
      </c>
      <c r="I162" s="2">
        <v>85</v>
      </c>
      <c r="J162" s="2" t="s">
        <v>743</v>
      </c>
      <c r="K162" s="2" t="s">
        <v>711</v>
      </c>
      <c r="L162" s="2">
        <v>7.3220000000000001</v>
      </c>
      <c r="M162" s="2" t="s">
        <v>650</v>
      </c>
      <c r="N162" s="2" t="s">
        <v>650</v>
      </c>
      <c r="O162" s="2">
        <v>85</v>
      </c>
      <c r="P162" s="2" t="s">
        <v>650</v>
      </c>
      <c r="Q162" s="2" t="s">
        <v>744</v>
      </c>
      <c r="R162" s="2" t="s">
        <v>711</v>
      </c>
      <c r="S162" s="2">
        <v>5.2359999999999998</v>
      </c>
      <c r="T162" s="2" t="s">
        <v>650</v>
      </c>
      <c r="U162" s="2" t="s">
        <v>650</v>
      </c>
      <c r="V162" s="2">
        <v>85</v>
      </c>
    </row>
    <row r="163" spans="1:22" ht="15" customHeight="1" x14ac:dyDescent="0.25">
      <c r="A163" s="2" t="s">
        <v>262</v>
      </c>
      <c r="B163" s="2" t="s">
        <v>264</v>
      </c>
      <c r="C163" s="2">
        <v>2015</v>
      </c>
      <c r="D163" s="2" t="s">
        <v>651</v>
      </c>
      <c r="E163" s="2" t="s">
        <v>650</v>
      </c>
      <c r="F163" s="2" t="s">
        <v>650</v>
      </c>
      <c r="G163" s="2" t="s">
        <v>650</v>
      </c>
      <c r="H163" s="2" t="s">
        <v>650</v>
      </c>
      <c r="I163" s="2" t="s">
        <v>650</v>
      </c>
      <c r="J163" s="2" t="s">
        <v>651</v>
      </c>
      <c r="K163" s="2" t="s">
        <v>650</v>
      </c>
      <c r="L163" s="2" t="s">
        <v>650</v>
      </c>
      <c r="M163" s="2" t="s">
        <v>650</v>
      </c>
      <c r="N163" s="2" t="s">
        <v>650</v>
      </c>
      <c r="O163" s="2" t="s">
        <v>650</v>
      </c>
      <c r="P163" s="2" t="s">
        <v>650</v>
      </c>
      <c r="Q163" s="2" t="s">
        <v>651</v>
      </c>
      <c r="R163" s="2" t="s">
        <v>650</v>
      </c>
      <c r="S163" s="2" t="s">
        <v>650</v>
      </c>
      <c r="T163" s="2" t="s">
        <v>650</v>
      </c>
      <c r="U163" s="2" t="s">
        <v>650</v>
      </c>
      <c r="V163" s="2" t="s">
        <v>650</v>
      </c>
    </row>
    <row r="164" spans="1:22" ht="15" customHeight="1" x14ac:dyDescent="0.25">
      <c r="A164" s="2" t="s">
        <v>265</v>
      </c>
      <c r="B164" s="2" t="s">
        <v>266</v>
      </c>
      <c r="C164" s="2">
        <v>2015</v>
      </c>
      <c r="D164" s="2" t="s">
        <v>651</v>
      </c>
      <c r="E164" s="2" t="s">
        <v>650</v>
      </c>
      <c r="F164" s="2" t="s">
        <v>650</v>
      </c>
      <c r="G164" s="2" t="s">
        <v>650</v>
      </c>
      <c r="H164" s="2" t="s">
        <v>650</v>
      </c>
      <c r="I164" s="2" t="s">
        <v>650</v>
      </c>
      <c r="J164" s="2" t="s">
        <v>651</v>
      </c>
      <c r="K164" s="2" t="s">
        <v>650</v>
      </c>
      <c r="L164" s="2" t="s">
        <v>650</v>
      </c>
      <c r="M164" s="2" t="s">
        <v>650</v>
      </c>
      <c r="N164" s="2" t="s">
        <v>650</v>
      </c>
      <c r="O164" s="2" t="s">
        <v>650</v>
      </c>
      <c r="P164" s="2" t="s">
        <v>650</v>
      </c>
      <c r="Q164" s="2" t="s">
        <v>651</v>
      </c>
      <c r="R164" s="2" t="s">
        <v>650</v>
      </c>
      <c r="S164" s="2" t="s">
        <v>650</v>
      </c>
      <c r="T164" s="2" t="s">
        <v>650</v>
      </c>
      <c r="U164" s="2" t="s">
        <v>650</v>
      </c>
      <c r="V164" s="2" t="s">
        <v>650</v>
      </c>
    </row>
    <row r="165" spans="1:22" ht="15" customHeight="1" x14ac:dyDescent="0.25">
      <c r="A165" s="2" t="s">
        <v>267</v>
      </c>
      <c r="B165" s="2" t="s">
        <v>268</v>
      </c>
      <c r="C165" s="2">
        <v>2015</v>
      </c>
      <c r="D165" s="2" t="s">
        <v>651</v>
      </c>
      <c r="E165" s="2" t="s">
        <v>650</v>
      </c>
      <c r="F165" s="2" t="s">
        <v>650</v>
      </c>
      <c r="G165" s="2" t="s">
        <v>650</v>
      </c>
      <c r="H165" s="2" t="s">
        <v>650</v>
      </c>
      <c r="I165" s="2" t="s">
        <v>650</v>
      </c>
      <c r="J165" s="2" t="s">
        <v>651</v>
      </c>
      <c r="K165" s="2" t="s">
        <v>650</v>
      </c>
      <c r="L165" s="2" t="s">
        <v>650</v>
      </c>
      <c r="M165" s="2" t="s">
        <v>650</v>
      </c>
      <c r="N165" s="2" t="s">
        <v>650</v>
      </c>
      <c r="O165" s="2" t="s">
        <v>650</v>
      </c>
      <c r="P165" s="2" t="s">
        <v>650</v>
      </c>
      <c r="Q165" s="2" t="s">
        <v>651</v>
      </c>
      <c r="R165" s="2" t="s">
        <v>650</v>
      </c>
      <c r="S165" s="2" t="s">
        <v>650</v>
      </c>
      <c r="T165" s="2" t="s">
        <v>650</v>
      </c>
      <c r="U165" s="2" t="s">
        <v>650</v>
      </c>
      <c r="V165" s="2" t="s">
        <v>650</v>
      </c>
    </row>
    <row r="166" spans="1:22" ht="15" customHeight="1" x14ac:dyDescent="0.25">
      <c r="A166" s="2" t="s">
        <v>267</v>
      </c>
      <c r="B166" s="2" t="s">
        <v>269</v>
      </c>
      <c r="C166" s="2">
        <v>2015</v>
      </c>
      <c r="D166" s="2" t="s">
        <v>651</v>
      </c>
      <c r="E166" s="2" t="s">
        <v>650</v>
      </c>
      <c r="F166" s="2" t="s">
        <v>650</v>
      </c>
      <c r="G166" s="2" t="s">
        <v>650</v>
      </c>
      <c r="H166" s="2" t="s">
        <v>650</v>
      </c>
      <c r="I166" s="2" t="s">
        <v>650</v>
      </c>
      <c r="J166" s="2" t="s">
        <v>651</v>
      </c>
      <c r="K166" s="2" t="s">
        <v>650</v>
      </c>
      <c r="L166" s="2" t="s">
        <v>650</v>
      </c>
      <c r="M166" s="2" t="s">
        <v>650</v>
      </c>
      <c r="N166" s="2" t="s">
        <v>650</v>
      </c>
      <c r="O166" s="2" t="s">
        <v>650</v>
      </c>
      <c r="P166" s="2" t="s">
        <v>650</v>
      </c>
      <c r="Q166" s="2" t="s">
        <v>651</v>
      </c>
      <c r="R166" s="2" t="s">
        <v>650</v>
      </c>
      <c r="S166" s="2" t="s">
        <v>650</v>
      </c>
      <c r="T166" s="2" t="s">
        <v>650</v>
      </c>
      <c r="U166" s="2" t="s">
        <v>650</v>
      </c>
      <c r="V166" s="2" t="s">
        <v>650</v>
      </c>
    </row>
    <row r="167" spans="1:22" ht="15" customHeight="1" x14ac:dyDescent="0.25">
      <c r="A167" s="2" t="s">
        <v>267</v>
      </c>
      <c r="B167" s="2" t="s">
        <v>270</v>
      </c>
      <c r="C167" s="2">
        <v>2015</v>
      </c>
      <c r="D167" s="2" t="s">
        <v>651</v>
      </c>
      <c r="E167" s="2" t="s">
        <v>650</v>
      </c>
      <c r="F167" s="2" t="s">
        <v>650</v>
      </c>
      <c r="G167" s="2" t="s">
        <v>650</v>
      </c>
      <c r="H167" s="2" t="s">
        <v>650</v>
      </c>
      <c r="I167" s="2" t="s">
        <v>650</v>
      </c>
      <c r="J167" s="2" t="s">
        <v>651</v>
      </c>
      <c r="K167" s="2" t="s">
        <v>650</v>
      </c>
      <c r="L167" s="2" t="s">
        <v>650</v>
      </c>
      <c r="M167" s="2" t="s">
        <v>650</v>
      </c>
      <c r="N167" s="2" t="s">
        <v>650</v>
      </c>
      <c r="O167" s="2" t="s">
        <v>650</v>
      </c>
      <c r="P167" s="2" t="s">
        <v>650</v>
      </c>
      <c r="Q167" s="2" t="s">
        <v>651</v>
      </c>
      <c r="R167" s="2" t="s">
        <v>650</v>
      </c>
      <c r="S167" s="2" t="s">
        <v>650</v>
      </c>
      <c r="T167" s="2" t="s">
        <v>650</v>
      </c>
      <c r="U167" s="2" t="s">
        <v>650</v>
      </c>
      <c r="V167" s="2" t="s">
        <v>650</v>
      </c>
    </row>
    <row r="168" spans="1:22" ht="15" customHeight="1" x14ac:dyDescent="0.25">
      <c r="A168" s="2" t="s">
        <v>267</v>
      </c>
      <c r="B168" s="2" t="s">
        <v>271</v>
      </c>
      <c r="C168" s="2">
        <v>2015</v>
      </c>
      <c r="D168" s="2" t="s">
        <v>651</v>
      </c>
      <c r="E168" s="2" t="s">
        <v>650</v>
      </c>
      <c r="F168" s="2" t="s">
        <v>650</v>
      </c>
      <c r="G168" s="2" t="s">
        <v>650</v>
      </c>
      <c r="H168" s="2" t="s">
        <v>650</v>
      </c>
      <c r="I168" s="2" t="s">
        <v>650</v>
      </c>
      <c r="J168" s="2" t="s">
        <v>651</v>
      </c>
      <c r="K168" s="2" t="s">
        <v>650</v>
      </c>
      <c r="L168" s="2" t="s">
        <v>650</v>
      </c>
      <c r="M168" s="2" t="s">
        <v>650</v>
      </c>
      <c r="N168" s="2" t="s">
        <v>650</v>
      </c>
      <c r="O168" s="2" t="s">
        <v>650</v>
      </c>
      <c r="P168" s="2" t="s">
        <v>650</v>
      </c>
      <c r="Q168" s="2" t="s">
        <v>651</v>
      </c>
      <c r="R168" s="2" t="s">
        <v>650</v>
      </c>
      <c r="S168" s="2" t="s">
        <v>650</v>
      </c>
      <c r="T168" s="2" t="s">
        <v>650</v>
      </c>
      <c r="U168" s="2" t="s">
        <v>650</v>
      </c>
      <c r="V168" s="2" t="s">
        <v>650</v>
      </c>
    </row>
    <row r="169" spans="1:22" ht="15" customHeight="1" x14ac:dyDescent="0.25">
      <c r="A169" s="2" t="s">
        <v>272</v>
      </c>
      <c r="B169" s="2" t="s">
        <v>273</v>
      </c>
      <c r="C169" s="2">
        <v>2015</v>
      </c>
      <c r="D169" s="2" t="s">
        <v>651</v>
      </c>
      <c r="E169" s="2" t="s">
        <v>650</v>
      </c>
      <c r="F169" s="2" t="s">
        <v>650</v>
      </c>
      <c r="G169" s="2" t="s">
        <v>650</v>
      </c>
      <c r="H169" s="2" t="s">
        <v>650</v>
      </c>
      <c r="I169" s="2" t="s">
        <v>650</v>
      </c>
      <c r="J169" s="2" t="s">
        <v>651</v>
      </c>
      <c r="K169" s="2" t="s">
        <v>650</v>
      </c>
      <c r="L169" s="2" t="s">
        <v>650</v>
      </c>
      <c r="M169" s="2" t="s">
        <v>650</v>
      </c>
      <c r="N169" s="2" t="s">
        <v>650</v>
      </c>
      <c r="O169" s="2" t="s">
        <v>650</v>
      </c>
      <c r="P169" s="2" t="s">
        <v>650</v>
      </c>
      <c r="Q169" s="2" t="s">
        <v>651</v>
      </c>
      <c r="R169" s="2" t="s">
        <v>650</v>
      </c>
      <c r="S169" s="2" t="s">
        <v>650</v>
      </c>
      <c r="T169" s="2" t="s">
        <v>650</v>
      </c>
      <c r="U169" s="2" t="s">
        <v>650</v>
      </c>
      <c r="V169" s="2" t="s">
        <v>650</v>
      </c>
    </row>
    <row r="170" spans="1:22" ht="15" customHeight="1" x14ac:dyDescent="0.25">
      <c r="A170" s="2" t="s">
        <v>272</v>
      </c>
      <c r="B170" s="2" t="s">
        <v>274</v>
      </c>
      <c r="C170" s="2">
        <v>2015</v>
      </c>
      <c r="D170" s="2" t="s">
        <v>745</v>
      </c>
      <c r="E170" s="2" t="s">
        <v>689</v>
      </c>
      <c r="F170" s="2">
        <v>69.759</v>
      </c>
      <c r="G170" s="2" t="s">
        <v>650</v>
      </c>
      <c r="H170" s="2" t="s">
        <v>650</v>
      </c>
      <c r="I170" s="2">
        <v>85</v>
      </c>
      <c r="J170" s="2" t="s">
        <v>651</v>
      </c>
      <c r="K170" s="2" t="s">
        <v>650</v>
      </c>
      <c r="L170" s="2" t="s">
        <v>650</v>
      </c>
      <c r="M170" s="2" t="s">
        <v>650</v>
      </c>
      <c r="N170" s="2" t="s">
        <v>650</v>
      </c>
      <c r="O170" s="2" t="s">
        <v>650</v>
      </c>
      <c r="P170" s="2" t="s">
        <v>650</v>
      </c>
      <c r="Q170" s="2" t="s">
        <v>651</v>
      </c>
      <c r="R170" s="2" t="s">
        <v>650</v>
      </c>
      <c r="S170" s="2" t="s">
        <v>650</v>
      </c>
      <c r="T170" s="2" t="s">
        <v>650</v>
      </c>
      <c r="U170" s="2" t="s">
        <v>650</v>
      </c>
      <c r="V170" s="2" t="s">
        <v>650</v>
      </c>
    </row>
    <row r="171" spans="1:22" ht="15" customHeight="1" x14ac:dyDescent="0.25">
      <c r="A171" s="2" t="s">
        <v>275</v>
      </c>
      <c r="B171" s="2" t="s">
        <v>276</v>
      </c>
      <c r="C171" s="2">
        <v>2015</v>
      </c>
      <c r="D171" s="2" t="s">
        <v>651</v>
      </c>
      <c r="E171" s="2" t="s">
        <v>650</v>
      </c>
      <c r="F171" s="2" t="s">
        <v>650</v>
      </c>
      <c r="G171" s="2" t="s">
        <v>650</v>
      </c>
      <c r="H171" s="2" t="s">
        <v>650</v>
      </c>
      <c r="I171" s="2" t="s">
        <v>650</v>
      </c>
      <c r="J171" s="2" t="s">
        <v>651</v>
      </c>
      <c r="K171" s="2" t="s">
        <v>650</v>
      </c>
      <c r="L171" s="2" t="s">
        <v>650</v>
      </c>
      <c r="M171" s="2" t="s">
        <v>650</v>
      </c>
      <c r="N171" s="2" t="s">
        <v>650</v>
      </c>
      <c r="O171" s="2" t="s">
        <v>650</v>
      </c>
      <c r="P171" s="2" t="s">
        <v>650</v>
      </c>
      <c r="Q171" s="2" t="s">
        <v>651</v>
      </c>
      <c r="R171" s="2" t="s">
        <v>650</v>
      </c>
      <c r="S171" s="2" t="s">
        <v>650</v>
      </c>
      <c r="T171" s="2" t="s">
        <v>650</v>
      </c>
      <c r="U171" s="2" t="s">
        <v>650</v>
      </c>
      <c r="V171" s="2" t="s">
        <v>650</v>
      </c>
    </row>
    <row r="172" spans="1:22" ht="15" customHeight="1" x14ac:dyDescent="0.25">
      <c r="A172" s="2" t="s">
        <v>277</v>
      </c>
      <c r="B172" s="2" t="s">
        <v>278</v>
      </c>
      <c r="C172" s="2">
        <v>2015</v>
      </c>
      <c r="D172" s="2" t="s">
        <v>651</v>
      </c>
      <c r="E172" s="2" t="s">
        <v>650</v>
      </c>
      <c r="F172" s="2" t="s">
        <v>650</v>
      </c>
      <c r="G172" s="2" t="s">
        <v>650</v>
      </c>
      <c r="H172" s="2" t="s">
        <v>650</v>
      </c>
      <c r="I172" s="2" t="s">
        <v>650</v>
      </c>
      <c r="J172" s="2" t="s">
        <v>651</v>
      </c>
      <c r="K172" s="2" t="s">
        <v>650</v>
      </c>
      <c r="L172" s="2" t="s">
        <v>650</v>
      </c>
      <c r="M172" s="2" t="s">
        <v>650</v>
      </c>
      <c r="N172" s="2" t="s">
        <v>650</v>
      </c>
      <c r="O172" s="2" t="s">
        <v>650</v>
      </c>
      <c r="P172" s="2" t="s">
        <v>650</v>
      </c>
      <c r="Q172" s="2" t="s">
        <v>651</v>
      </c>
      <c r="R172" s="2" t="s">
        <v>650</v>
      </c>
      <c r="S172" s="2" t="s">
        <v>650</v>
      </c>
      <c r="T172" s="2" t="s">
        <v>650</v>
      </c>
      <c r="U172" s="2" t="s">
        <v>650</v>
      </c>
      <c r="V172" s="2" t="s">
        <v>650</v>
      </c>
    </row>
    <row r="173" spans="1:22" ht="15" customHeight="1" x14ac:dyDescent="0.25">
      <c r="A173" s="2" t="s">
        <v>277</v>
      </c>
      <c r="B173" s="2" t="s">
        <v>279</v>
      </c>
      <c r="C173" s="2">
        <v>2015</v>
      </c>
      <c r="D173" s="2" t="s">
        <v>651</v>
      </c>
      <c r="E173" s="2" t="s">
        <v>650</v>
      </c>
      <c r="F173" s="2" t="s">
        <v>650</v>
      </c>
      <c r="G173" s="2" t="s">
        <v>650</v>
      </c>
      <c r="H173" s="2" t="s">
        <v>650</v>
      </c>
      <c r="I173" s="2" t="s">
        <v>650</v>
      </c>
      <c r="J173" s="2" t="s">
        <v>651</v>
      </c>
      <c r="K173" s="2" t="s">
        <v>650</v>
      </c>
      <c r="L173" s="2" t="s">
        <v>650</v>
      </c>
      <c r="M173" s="2" t="s">
        <v>650</v>
      </c>
      <c r="N173" s="2" t="s">
        <v>650</v>
      </c>
      <c r="O173" s="2" t="s">
        <v>650</v>
      </c>
      <c r="P173" s="2" t="s">
        <v>650</v>
      </c>
      <c r="Q173" s="2" t="s">
        <v>651</v>
      </c>
      <c r="R173" s="2" t="s">
        <v>650</v>
      </c>
      <c r="S173" s="2" t="s">
        <v>650</v>
      </c>
      <c r="T173" s="2" t="s">
        <v>650</v>
      </c>
      <c r="U173" s="2" t="s">
        <v>650</v>
      </c>
      <c r="V173" s="2" t="s">
        <v>650</v>
      </c>
    </row>
    <row r="174" spans="1:22" ht="15" customHeight="1" x14ac:dyDescent="0.25">
      <c r="A174" s="2" t="s">
        <v>277</v>
      </c>
      <c r="B174" s="2" t="s">
        <v>280</v>
      </c>
      <c r="C174" s="2">
        <v>2015</v>
      </c>
      <c r="D174" s="2" t="s">
        <v>651</v>
      </c>
      <c r="E174" s="2" t="s">
        <v>650</v>
      </c>
      <c r="F174" s="2" t="s">
        <v>650</v>
      </c>
      <c r="G174" s="2" t="s">
        <v>650</v>
      </c>
      <c r="H174" s="2" t="s">
        <v>650</v>
      </c>
      <c r="I174" s="2" t="s">
        <v>650</v>
      </c>
      <c r="J174" s="2" t="s">
        <v>651</v>
      </c>
      <c r="K174" s="2" t="s">
        <v>650</v>
      </c>
      <c r="L174" s="2" t="s">
        <v>650</v>
      </c>
      <c r="M174" s="2" t="s">
        <v>650</v>
      </c>
      <c r="N174" s="2" t="s">
        <v>650</v>
      </c>
      <c r="O174" s="2" t="s">
        <v>650</v>
      </c>
      <c r="P174" s="2" t="s">
        <v>650</v>
      </c>
      <c r="Q174" s="2" t="s">
        <v>651</v>
      </c>
      <c r="R174" s="2" t="s">
        <v>650</v>
      </c>
      <c r="S174" s="2" t="s">
        <v>650</v>
      </c>
      <c r="T174" s="2" t="s">
        <v>650</v>
      </c>
      <c r="U174" s="2" t="s">
        <v>650</v>
      </c>
      <c r="V174" s="2" t="s">
        <v>650</v>
      </c>
    </row>
    <row r="175" spans="1:22" ht="15" customHeight="1" x14ac:dyDescent="0.25">
      <c r="A175" s="2" t="s">
        <v>277</v>
      </c>
      <c r="B175" s="2" t="s">
        <v>281</v>
      </c>
      <c r="C175" s="2">
        <v>2015</v>
      </c>
      <c r="D175" s="2" t="s">
        <v>651</v>
      </c>
      <c r="E175" s="2" t="s">
        <v>650</v>
      </c>
      <c r="F175" s="2" t="s">
        <v>650</v>
      </c>
      <c r="G175" s="2" t="s">
        <v>650</v>
      </c>
      <c r="H175" s="2" t="s">
        <v>650</v>
      </c>
      <c r="I175" s="2" t="s">
        <v>650</v>
      </c>
      <c r="J175" s="2" t="s">
        <v>651</v>
      </c>
      <c r="K175" s="2" t="s">
        <v>650</v>
      </c>
      <c r="L175" s="2" t="s">
        <v>650</v>
      </c>
      <c r="M175" s="2" t="s">
        <v>650</v>
      </c>
      <c r="N175" s="2" t="s">
        <v>650</v>
      </c>
      <c r="O175" s="2" t="s">
        <v>650</v>
      </c>
      <c r="P175" s="2" t="s">
        <v>650</v>
      </c>
      <c r="Q175" s="2" t="s">
        <v>651</v>
      </c>
      <c r="R175" s="2" t="s">
        <v>650</v>
      </c>
      <c r="S175" s="2" t="s">
        <v>650</v>
      </c>
      <c r="T175" s="2" t="s">
        <v>650</v>
      </c>
      <c r="U175" s="2" t="s">
        <v>650</v>
      </c>
      <c r="V175" s="2" t="s">
        <v>650</v>
      </c>
    </row>
    <row r="176" spans="1:22" ht="15" customHeight="1" x14ac:dyDescent="0.25">
      <c r="A176" s="2" t="s">
        <v>277</v>
      </c>
      <c r="B176" s="2" t="s">
        <v>282</v>
      </c>
      <c r="C176" s="2">
        <v>2015</v>
      </c>
      <c r="D176" s="2" t="s">
        <v>651</v>
      </c>
      <c r="E176" s="2" t="s">
        <v>650</v>
      </c>
      <c r="F176" s="2" t="s">
        <v>650</v>
      </c>
      <c r="G176" s="2" t="s">
        <v>650</v>
      </c>
      <c r="H176" s="2" t="s">
        <v>650</v>
      </c>
      <c r="I176" s="2" t="s">
        <v>650</v>
      </c>
      <c r="J176" s="2" t="s">
        <v>651</v>
      </c>
      <c r="K176" s="2" t="s">
        <v>650</v>
      </c>
      <c r="L176" s="2" t="s">
        <v>650</v>
      </c>
      <c r="M176" s="2" t="s">
        <v>650</v>
      </c>
      <c r="N176" s="2" t="s">
        <v>650</v>
      </c>
      <c r="O176" s="2" t="s">
        <v>650</v>
      </c>
      <c r="P176" s="2" t="s">
        <v>650</v>
      </c>
      <c r="Q176" s="2" t="s">
        <v>651</v>
      </c>
      <c r="R176" s="2" t="s">
        <v>650</v>
      </c>
      <c r="S176" s="2" t="s">
        <v>650</v>
      </c>
      <c r="T176" s="2" t="s">
        <v>650</v>
      </c>
      <c r="U176" s="2" t="s">
        <v>650</v>
      </c>
      <c r="V176" s="2" t="s">
        <v>650</v>
      </c>
    </row>
    <row r="177" spans="1:22" ht="15" customHeight="1" x14ac:dyDescent="0.25">
      <c r="A177" s="2" t="s">
        <v>277</v>
      </c>
      <c r="B177" s="2" t="s">
        <v>283</v>
      </c>
      <c r="C177" s="2">
        <v>2015</v>
      </c>
      <c r="D177" s="2" t="s">
        <v>651</v>
      </c>
      <c r="E177" s="2" t="s">
        <v>650</v>
      </c>
      <c r="F177" s="2" t="s">
        <v>650</v>
      </c>
      <c r="G177" s="2" t="s">
        <v>650</v>
      </c>
      <c r="H177" s="2" t="s">
        <v>650</v>
      </c>
      <c r="I177" s="2" t="s">
        <v>650</v>
      </c>
      <c r="J177" s="2" t="s">
        <v>651</v>
      </c>
      <c r="K177" s="2" t="s">
        <v>650</v>
      </c>
      <c r="L177" s="2" t="s">
        <v>650</v>
      </c>
      <c r="M177" s="2" t="s">
        <v>650</v>
      </c>
      <c r="N177" s="2" t="s">
        <v>650</v>
      </c>
      <c r="O177" s="2" t="s">
        <v>650</v>
      </c>
      <c r="P177" s="2" t="s">
        <v>650</v>
      </c>
      <c r="Q177" s="2" t="s">
        <v>651</v>
      </c>
      <c r="R177" s="2" t="s">
        <v>650</v>
      </c>
      <c r="S177" s="2" t="s">
        <v>650</v>
      </c>
      <c r="T177" s="2" t="s">
        <v>650</v>
      </c>
      <c r="U177" s="2" t="s">
        <v>650</v>
      </c>
      <c r="V177" s="2" t="s">
        <v>650</v>
      </c>
    </row>
    <row r="178" spans="1:22" ht="15" customHeight="1" x14ac:dyDescent="0.25">
      <c r="A178" s="2" t="s">
        <v>277</v>
      </c>
      <c r="B178" s="2" t="s">
        <v>284</v>
      </c>
      <c r="C178" s="2">
        <v>2015</v>
      </c>
      <c r="D178" s="2" t="s">
        <v>651</v>
      </c>
      <c r="E178" s="2" t="s">
        <v>650</v>
      </c>
      <c r="F178" s="2" t="s">
        <v>650</v>
      </c>
      <c r="G178" s="2" t="s">
        <v>650</v>
      </c>
      <c r="H178" s="2" t="s">
        <v>650</v>
      </c>
      <c r="I178" s="2" t="s">
        <v>650</v>
      </c>
      <c r="J178" s="2" t="s">
        <v>651</v>
      </c>
      <c r="K178" s="2" t="s">
        <v>650</v>
      </c>
      <c r="L178" s="2" t="s">
        <v>650</v>
      </c>
      <c r="M178" s="2" t="s">
        <v>650</v>
      </c>
      <c r="N178" s="2" t="s">
        <v>650</v>
      </c>
      <c r="O178" s="2" t="s">
        <v>650</v>
      </c>
      <c r="P178" s="2" t="s">
        <v>650</v>
      </c>
      <c r="Q178" s="2" t="s">
        <v>651</v>
      </c>
      <c r="R178" s="2" t="s">
        <v>650</v>
      </c>
      <c r="S178" s="2" t="s">
        <v>650</v>
      </c>
      <c r="T178" s="2" t="s">
        <v>650</v>
      </c>
      <c r="U178" s="2" t="s">
        <v>650</v>
      </c>
      <c r="V178" s="2" t="s">
        <v>650</v>
      </c>
    </row>
    <row r="179" spans="1:22" ht="15" customHeight="1" x14ac:dyDescent="0.25">
      <c r="A179" s="2" t="s">
        <v>277</v>
      </c>
      <c r="B179" s="2" t="s">
        <v>285</v>
      </c>
      <c r="C179" s="2">
        <v>2015</v>
      </c>
      <c r="D179" s="2" t="s">
        <v>651</v>
      </c>
      <c r="E179" s="2" t="s">
        <v>650</v>
      </c>
      <c r="F179" s="2" t="s">
        <v>650</v>
      </c>
      <c r="G179" s="2" t="s">
        <v>650</v>
      </c>
      <c r="H179" s="2" t="s">
        <v>650</v>
      </c>
      <c r="I179" s="2" t="s">
        <v>650</v>
      </c>
      <c r="J179" s="2" t="s">
        <v>651</v>
      </c>
      <c r="K179" s="2" t="s">
        <v>650</v>
      </c>
      <c r="L179" s="2" t="s">
        <v>650</v>
      </c>
      <c r="M179" s="2" t="s">
        <v>650</v>
      </c>
      <c r="N179" s="2" t="s">
        <v>650</v>
      </c>
      <c r="O179" s="2" t="s">
        <v>650</v>
      </c>
      <c r="P179" s="2" t="s">
        <v>650</v>
      </c>
      <c r="Q179" s="2" t="s">
        <v>651</v>
      </c>
      <c r="R179" s="2" t="s">
        <v>650</v>
      </c>
      <c r="S179" s="2" t="s">
        <v>650</v>
      </c>
      <c r="T179" s="2" t="s">
        <v>650</v>
      </c>
      <c r="U179" s="2" t="s">
        <v>650</v>
      </c>
      <c r="V179" s="2" t="s">
        <v>650</v>
      </c>
    </row>
    <row r="180" spans="1:22" ht="15" customHeight="1" x14ac:dyDescent="0.25">
      <c r="A180" s="2" t="s">
        <v>286</v>
      </c>
      <c r="B180" s="2" t="s">
        <v>287</v>
      </c>
      <c r="C180" s="2">
        <v>2015</v>
      </c>
      <c r="D180" s="2" t="s">
        <v>651</v>
      </c>
      <c r="E180" s="2" t="s">
        <v>650</v>
      </c>
      <c r="F180" s="2" t="s">
        <v>650</v>
      </c>
      <c r="G180" s="2" t="s">
        <v>650</v>
      </c>
      <c r="H180" s="2" t="s">
        <v>650</v>
      </c>
      <c r="I180" s="2" t="s">
        <v>650</v>
      </c>
      <c r="J180" s="2" t="s">
        <v>651</v>
      </c>
      <c r="K180" s="2" t="s">
        <v>650</v>
      </c>
      <c r="L180" s="2" t="s">
        <v>650</v>
      </c>
      <c r="M180" s="2" t="s">
        <v>650</v>
      </c>
      <c r="N180" s="2" t="s">
        <v>650</v>
      </c>
      <c r="O180" s="2" t="s">
        <v>650</v>
      </c>
      <c r="P180" s="2" t="s">
        <v>650</v>
      </c>
      <c r="Q180" s="2" t="s">
        <v>651</v>
      </c>
      <c r="R180" s="2" t="s">
        <v>650</v>
      </c>
      <c r="S180" s="2" t="s">
        <v>650</v>
      </c>
      <c r="T180" s="2" t="s">
        <v>650</v>
      </c>
      <c r="U180" s="2" t="s">
        <v>650</v>
      </c>
      <c r="V180" s="2" t="s">
        <v>650</v>
      </c>
    </row>
    <row r="181" spans="1:22" ht="15" customHeight="1" x14ac:dyDescent="0.25">
      <c r="A181" s="2" t="s">
        <v>291</v>
      </c>
      <c r="B181" s="2" t="s">
        <v>10</v>
      </c>
      <c r="C181" s="2">
        <v>2015</v>
      </c>
      <c r="D181" s="2" t="s">
        <v>746</v>
      </c>
      <c r="E181" s="2" t="s">
        <v>711</v>
      </c>
      <c r="F181" s="2">
        <v>8.6950000000000003</v>
      </c>
      <c r="G181" s="2" t="s">
        <v>721</v>
      </c>
      <c r="H181" s="2">
        <v>0.17399999999999999</v>
      </c>
      <c r="I181" s="2">
        <v>87</v>
      </c>
      <c r="J181" s="2" t="s">
        <v>651</v>
      </c>
      <c r="K181" s="2" t="s">
        <v>650</v>
      </c>
      <c r="L181" s="2" t="s">
        <v>650</v>
      </c>
      <c r="M181" s="2" t="s">
        <v>650</v>
      </c>
      <c r="N181" s="2" t="s">
        <v>650</v>
      </c>
      <c r="O181" s="2" t="s">
        <v>650</v>
      </c>
      <c r="P181" s="2" t="s">
        <v>650</v>
      </c>
      <c r="Q181" s="2" t="s">
        <v>651</v>
      </c>
      <c r="R181" s="2" t="s">
        <v>650</v>
      </c>
      <c r="S181" s="2" t="s">
        <v>650</v>
      </c>
      <c r="T181" s="2" t="s">
        <v>650</v>
      </c>
      <c r="U181" s="2" t="s">
        <v>650</v>
      </c>
      <c r="V181" s="2" t="s">
        <v>650</v>
      </c>
    </row>
    <row r="182" spans="1:22" ht="15" customHeight="1" x14ac:dyDescent="0.25">
      <c r="A182" s="2" t="s">
        <v>291</v>
      </c>
      <c r="B182" s="2" t="s">
        <v>292</v>
      </c>
      <c r="C182" s="2">
        <v>2015</v>
      </c>
      <c r="D182" s="2" t="s">
        <v>651</v>
      </c>
      <c r="E182" s="2" t="s">
        <v>650</v>
      </c>
      <c r="F182" s="2" t="s">
        <v>650</v>
      </c>
      <c r="G182" s="2" t="s">
        <v>650</v>
      </c>
      <c r="H182" s="2" t="s">
        <v>650</v>
      </c>
      <c r="I182" s="2" t="s">
        <v>650</v>
      </c>
      <c r="J182" s="2" t="s">
        <v>651</v>
      </c>
      <c r="K182" s="2" t="s">
        <v>650</v>
      </c>
      <c r="L182" s="2" t="s">
        <v>650</v>
      </c>
      <c r="M182" s="2" t="s">
        <v>650</v>
      </c>
      <c r="N182" s="2" t="s">
        <v>650</v>
      </c>
      <c r="O182" s="2" t="s">
        <v>650</v>
      </c>
      <c r="P182" s="2" t="s">
        <v>650</v>
      </c>
      <c r="Q182" s="2" t="s">
        <v>651</v>
      </c>
      <c r="R182" s="2" t="s">
        <v>650</v>
      </c>
      <c r="S182" s="2" t="s">
        <v>650</v>
      </c>
      <c r="T182" s="2" t="s">
        <v>650</v>
      </c>
      <c r="U182" s="2" t="s">
        <v>650</v>
      </c>
      <c r="V182" s="2" t="s">
        <v>650</v>
      </c>
    </row>
    <row r="183" spans="1:22" ht="15" customHeight="1" x14ac:dyDescent="0.25">
      <c r="A183" s="2" t="s">
        <v>291</v>
      </c>
      <c r="B183" s="2" t="s">
        <v>293</v>
      </c>
      <c r="C183" s="2">
        <v>2015</v>
      </c>
      <c r="D183" s="2" t="s">
        <v>651</v>
      </c>
      <c r="E183" s="2" t="s">
        <v>650</v>
      </c>
      <c r="F183" s="2" t="s">
        <v>650</v>
      </c>
      <c r="G183" s="2" t="s">
        <v>650</v>
      </c>
      <c r="H183" s="2" t="s">
        <v>650</v>
      </c>
      <c r="I183" s="2" t="s">
        <v>650</v>
      </c>
      <c r="J183" s="2" t="s">
        <v>651</v>
      </c>
      <c r="K183" s="2" t="s">
        <v>650</v>
      </c>
      <c r="L183" s="2" t="s">
        <v>650</v>
      </c>
      <c r="M183" s="2" t="s">
        <v>650</v>
      </c>
      <c r="N183" s="2" t="s">
        <v>650</v>
      </c>
      <c r="O183" s="2" t="s">
        <v>650</v>
      </c>
      <c r="P183" s="2" t="s">
        <v>650</v>
      </c>
      <c r="Q183" s="2" t="s">
        <v>651</v>
      </c>
      <c r="R183" s="2" t="s">
        <v>650</v>
      </c>
      <c r="S183" s="2" t="s">
        <v>650</v>
      </c>
      <c r="T183" s="2" t="s">
        <v>650</v>
      </c>
      <c r="U183" s="2" t="s">
        <v>650</v>
      </c>
      <c r="V183" s="2" t="s">
        <v>650</v>
      </c>
    </row>
    <row r="184" spans="1:22" ht="15" customHeight="1" x14ac:dyDescent="0.25">
      <c r="A184" s="2" t="s">
        <v>291</v>
      </c>
      <c r="B184" s="2" t="s">
        <v>294</v>
      </c>
      <c r="C184" s="2">
        <v>2015</v>
      </c>
      <c r="D184" s="2" t="s">
        <v>651</v>
      </c>
      <c r="E184" s="2" t="s">
        <v>650</v>
      </c>
      <c r="F184" s="2" t="s">
        <v>650</v>
      </c>
      <c r="G184" s="2" t="s">
        <v>650</v>
      </c>
      <c r="H184" s="2" t="s">
        <v>650</v>
      </c>
      <c r="I184" s="2" t="s">
        <v>650</v>
      </c>
      <c r="J184" s="2" t="s">
        <v>651</v>
      </c>
      <c r="K184" s="2" t="s">
        <v>650</v>
      </c>
      <c r="L184" s="2" t="s">
        <v>650</v>
      </c>
      <c r="M184" s="2" t="s">
        <v>650</v>
      </c>
      <c r="N184" s="2" t="s">
        <v>650</v>
      </c>
      <c r="O184" s="2" t="s">
        <v>650</v>
      </c>
      <c r="P184" s="2" t="s">
        <v>650</v>
      </c>
      <c r="Q184" s="2" t="s">
        <v>651</v>
      </c>
      <c r="R184" s="2" t="s">
        <v>650</v>
      </c>
      <c r="S184" s="2" t="s">
        <v>650</v>
      </c>
      <c r="T184" s="2" t="s">
        <v>650</v>
      </c>
      <c r="U184" s="2" t="s">
        <v>650</v>
      </c>
      <c r="V184" s="2" t="s">
        <v>650</v>
      </c>
    </row>
    <row r="185" spans="1:22"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row>
    <row r="186" spans="1:22"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row>
    <row r="187" spans="1:22" ht="15" customHeight="1" x14ac:dyDescent="0.25">
      <c r="A187" s="2" t="s">
        <v>297</v>
      </c>
      <c r="B187" s="2" t="s">
        <v>298</v>
      </c>
      <c r="C187" s="2">
        <v>2015</v>
      </c>
      <c r="D187" s="2" t="s">
        <v>651</v>
      </c>
      <c r="E187" s="2" t="s">
        <v>650</v>
      </c>
      <c r="F187" s="2" t="s">
        <v>650</v>
      </c>
      <c r="G187" s="2" t="s">
        <v>650</v>
      </c>
      <c r="H187" s="2" t="s">
        <v>650</v>
      </c>
      <c r="I187" s="2" t="s">
        <v>650</v>
      </c>
      <c r="J187" s="2" t="s">
        <v>651</v>
      </c>
      <c r="K187" s="2" t="s">
        <v>650</v>
      </c>
      <c r="L187" s="2" t="s">
        <v>650</v>
      </c>
      <c r="M187" s="2" t="s">
        <v>650</v>
      </c>
      <c r="N187" s="2" t="s">
        <v>650</v>
      </c>
      <c r="O187" s="2" t="s">
        <v>650</v>
      </c>
      <c r="P187" s="2" t="s">
        <v>650</v>
      </c>
      <c r="Q187" s="2" t="s">
        <v>651</v>
      </c>
      <c r="R187" s="2" t="s">
        <v>650</v>
      </c>
      <c r="S187" s="2" t="s">
        <v>650</v>
      </c>
      <c r="T187" s="2" t="s">
        <v>650</v>
      </c>
      <c r="U187" s="2" t="s">
        <v>650</v>
      </c>
      <c r="V187" s="2" t="s">
        <v>650</v>
      </c>
    </row>
    <row r="188" spans="1:22" ht="15" customHeight="1" x14ac:dyDescent="0.25">
      <c r="A188" s="2" t="s">
        <v>299</v>
      </c>
      <c r="B188" s="2" t="s">
        <v>300</v>
      </c>
      <c r="C188" s="2">
        <v>2015</v>
      </c>
      <c r="D188" s="2" t="s">
        <v>651</v>
      </c>
      <c r="E188" s="2" t="s">
        <v>650</v>
      </c>
      <c r="F188" s="2" t="s">
        <v>650</v>
      </c>
      <c r="G188" s="2" t="s">
        <v>650</v>
      </c>
      <c r="H188" s="2" t="s">
        <v>650</v>
      </c>
      <c r="I188" s="2" t="s">
        <v>650</v>
      </c>
      <c r="J188" s="2" t="s">
        <v>651</v>
      </c>
      <c r="K188" s="2" t="s">
        <v>650</v>
      </c>
      <c r="L188" s="2" t="s">
        <v>650</v>
      </c>
      <c r="M188" s="2" t="s">
        <v>650</v>
      </c>
      <c r="N188" s="2" t="s">
        <v>650</v>
      </c>
      <c r="O188" s="2" t="s">
        <v>650</v>
      </c>
      <c r="P188" s="2" t="s">
        <v>650</v>
      </c>
      <c r="Q188" s="2" t="s">
        <v>651</v>
      </c>
      <c r="R188" s="2" t="s">
        <v>650</v>
      </c>
      <c r="S188" s="2" t="s">
        <v>650</v>
      </c>
      <c r="T188" s="2" t="s">
        <v>650</v>
      </c>
      <c r="U188" s="2" t="s">
        <v>650</v>
      </c>
      <c r="V188" s="2" t="s">
        <v>650</v>
      </c>
    </row>
    <row r="189" spans="1:22" ht="15" customHeight="1" x14ac:dyDescent="0.25">
      <c r="A189" s="2" t="s">
        <v>301</v>
      </c>
      <c r="B189" s="2" t="s">
        <v>302</v>
      </c>
      <c r="C189" s="2">
        <v>2015</v>
      </c>
      <c r="D189" s="2" t="s">
        <v>747</v>
      </c>
      <c r="E189" s="2" t="s">
        <v>711</v>
      </c>
      <c r="F189" s="2">
        <v>12.034000000000001</v>
      </c>
      <c r="G189" s="2" t="s">
        <v>748</v>
      </c>
      <c r="H189" s="2">
        <v>0</v>
      </c>
      <c r="I189" s="2" t="s">
        <v>650</v>
      </c>
      <c r="J189" s="2" t="s">
        <v>651</v>
      </c>
      <c r="K189" s="2" t="s">
        <v>650</v>
      </c>
      <c r="L189" s="2" t="s">
        <v>650</v>
      </c>
      <c r="M189" s="2" t="s">
        <v>650</v>
      </c>
      <c r="N189" s="2" t="s">
        <v>650</v>
      </c>
      <c r="O189" s="2" t="s">
        <v>650</v>
      </c>
      <c r="P189" s="2" t="s">
        <v>650</v>
      </c>
      <c r="Q189" s="2" t="s">
        <v>651</v>
      </c>
      <c r="R189" s="2" t="s">
        <v>650</v>
      </c>
      <c r="S189" s="2" t="s">
        <v>650</v>
      </c>
      <c r="T189" s="2" t="s">
        <v>650</v>
      </c>
      <c r="U189" s="2" t="s">
        <v>650</v>
      </c>
      <c r="V189" s="2" t="s">
        <v>650</v>
      </c>
    </row>
    <row r="190" spans="1:22" ht="15" customHeight="1" x14ac:dyDescent="0.25">
      <c r="A190" s="2" t="s">
        <v>303</v>
      </c>
      <c r="B190" s="2" t="s">
        <v>304</v>
      </c>
      <c r="C190" s="2">
        <v>2015</v>
      </c>
      <c r="D190" s="2" t="s">
        <v>749</v>
      </c>
      <c r="E190" s="2" t="s">
        <v>724</v>
      </c>
      <c r="F190" s="2">
        <v>0.01</v>
      </c>
      <c r="G190" s="2" t="s">
        <v>650</v>
      </c>
      <c r="H190" s="2" t="s">
        <v>650</v>
      </c>
      <c r="I190" s="2" t="s">
        <v>650</v>
      </c>
      <c r="J190" s="2" t="s">
        <v>651</v>
      </c>
      <c r="K190" s="2" t="s">
        <v>650</v>
      </c>
      <c r="L190" s="2" t="s">
        <v>650</v>
      </c>
      <c r="M190" s="2" t="s">
        <v>650</v>
      </c>
      <c r="N190" s="2" t="s">
        <v>650</v>
      </c>
      <c r="O190" s="2" t="s">
        <v>650</v>
      </c>
      <c r="P190" s="2" t="s">
        <v>650</v>
      </c>
      <c r="Q190" s="2" t="s">
        <v>651</v>
      </c>
      <c r="R190" s="2" t="s">
        <v>650</v>
      </c>
      <c r="S190" s="2" t="s">
        <v>650</v>
      </c>
      <c r="T190" s="2" t="s">
        <v>650</v>
      </c>
      <c r="U190" s="2" t="s">
        <v>650</v>
      </c>
      <c r="V190" s="2" t="s">
        <v>650</v>
      </c>
    </row>
    <row r="191" spans="1:22" ht="15" customHeight="1" x14ac:dyDescent="0.25">
      <c r="A191" s="2" t="s">
        <v>303</v>
      </c>
      <c r="B191" s="2" t="s">
        <v>305</v>
      </c>
      <c r="C191" s="2">
        <v>2015</v>
      </c>
      <c r="D191" s="2" t="s">
        <v>749</v>
      </c>
      <c r="E191" s="2" t="s">
        <v>724</v>
      </c>
      <c r="F191" s="2">
        <v>5.2</v>
      </c>
      <c r="G191" s="2" t="s">
        <v>650</v>
      </c>
      <c r="H191" s="2" t="s">
        <v>650</v>
      </c>
      <c r="I191" s="2" t="s">
        <v>650</v>
      </c>
      <c r="J191" s="2" t="s">
        <v>651</v>
      </c>
      <c r="K191" s="2" t="s">
        <v>650</v>
      </c>
      <c r="L191" s="2" t="s">
        <v>650</v>
      </c>
      <c r="M191" s="2" t="s">
        <v>650</v>
      </c>
      <c r="N191" s="2" t="s">
        <v>650</v>
      </c>
      <c r="O191" s="2" t="s">
        <v>650</v>
      </c>
      <c r="P191" s="2" t="s">
        <v>650</v>
      </c>
      <c r="Q191" s="2" t="s">
        <v>651</v>
      </c>
      <c r="R191" s="2" t="s">
        <v>650</v>
      </c>
      <c r="S191" s="2" t="s">
        <v>650</v>
      </c>
      <c r="T191" s="2" t="s">
        <v>650</v>
      </c>
      <c r="U191" s="2" t="s">
        <v>650</v>
      </c>
      <c r="V191" s="2" t="s">
        <v>650</v>
      </c>
    </row>
    <row r="192" spans="1:22" ht="15" customHeight="1" x14ac:dyDescent="0.25">
      <c r="A192" s="2" t="s">
        <v>303</v>
      </c>
      <c r="B192" s="2" t="s">
        <v>306</v>
      </c>
      <c r="C192" s="2">
        <v>2015</v>
      </c>
      <c r="D192" s="2" t="s">
        <v>651</v>
      </c>
      <c r="E192" s="2" t="s">
        <v>650</v>
      </c>
      <c r="F192" s="2" t="s">
        <v>650</v>
      </c>
      <c r="G192" s="2" t="s">
        <v>650</v>
      </c>
      <c r="H192" s="2" t="s">
        <v>650</v>
      </c>
      <c r="I192" s="2" t="s">
        <v>650</v>
      </c>
      <c r="J192" s="2" t="s">
        <v>651</v>
      </c>
      <c r="K192" s="2" t="s">
        <v>650</v>
      </c>
      <c r="L192" s="2" t="s">
        <v>650</v>
      </c>
      <c r="M192" s="2" t="s">
        <v>650</v>
      </c>
      <c r="N192" s="2" t="s">
        <v>650</v>
      </c>
      <c r="O192" s="2" t="s">
        <v>650</v>
      </c>
      <c r="P192" s="2" t="s">
        <v>650</v>
      </c>
      <c r="Q192" s="2" t="s">
        <v>651</v>
      </c>
      <c r="R192" s="2" t="s">
        <v>650</v>
      </c>
      <c r="S192" s="2" t="s">
        <v>650</v>
      </c>
      <c r="T192" s="2" t="s">
        <v>650</v>
      </c>
      <c r="U192" s="2" t="s">
        <v>650</v>
      </c>
      <c r="V192" s="2" t="s">
        <v>650</v>
      </c>
    </row>
    <row r="193" spans="1:22" ht="15" customHeight="1" x14ac:dyDescent="0.25">
      <c r="A193" s="2" t="s">
        <v>303</v>
      </c>
      <c r="B193" s="2" t="s">
        <v>307</v>
      </c>
      <c r="C193" s="2">
        <v>2015</v>
      </c>
      <c r="D193" s="2" t="s">
        <v>749</v>
      </c>
      <c r="E193" s="2" t="s">
        <v>724</v>
      </c>
      <c r="F193" s="2">
        <v>0.25</v>
      </c>
      <c r="G193" s="2" t="s">
        <v>650</v>
      </c>
      <c r="H193" s="2" t="s">
        <v>650</v>
      </c>
      <c r="I193" s="2" t="s">
        <v>650</v>
      </c>
      <c r="J193" s="2" t="s">
        <v>651</v>
      </c>
      <c r="K193" s="2" t="s">
        <v>650</v>
      </c>
      <c r="L193" s="2" t="s">
        <v>650</v>
      </c>
      <c r="M193" s="2" t="s">
        <v>650</v>
      </c>
      <c r="N193" s="2" t="s">
        <v>650</v>
      </c>
      <c r="O193" s="2" t="s">
        <v>650</v>
      </c>
      <c r="P193" s="2" t="s">
        <v>650</v>
      </c>
      <c r="Q193" s="2" t="s">
        <v>651</v>
      </c>
      <c r="R193" s="2" t="s">
        <v>650</v>
      </c>
      <c r="S193" s="2" t="s">
        <v>650</v>
      </c>
      <c r="T193" s="2" t="s">
        <v>650</v>
      </c>
      <c r="U193" s="2" t="s">
        <v>650</v>
      </c>
      <c r="V193" s="2" t="s">
        <v>650</v>
      </c>
    </row>
    <row r="194" spans="1:22" ht="15" customHeight="1" x14ac:dyDescent="0.25">
      <c r="A194" s="2" t="s">
        <v>308</v>
      </c>
      <c r="B194" s="2" t="s">
        <v>309</v>
      </c>
      <c r="C194" s="2">
        <v>2015</v>
      </c>
      <c r="D194" s="2" t="s">
        <v>651</v>
      </c>
      <c r="E194" s="2" t="s">
        <v>650</v>
      </c>
      <c r="F194" s="2" t="s">
        <v>650</v>
      </c>
      <c r="G194" s="2" t="s">
        <v>650</v>
      </c>
      <c r="H194" s="2" t="s">
        <v>650</v>
      </c>
      <c r="I194" s="2" t="s">
        <v>650</v>
      </c>
      <c r="J194" s="2" t="s">
        <v>651</v>
      </c>
      <c r="K194" s="2" t="s">
        <v>650</v>
      </c>
      <c r="L194" s="2" t="s">
        <v>650</v>
      </c>
      <c r="M194" s="2" t="s">
        <v>650</v>
      </c>
      <c r="N194" s="2" t="s">
        <v>650</v>
      </c>
      <c r="O194" s="2" t="s">
        <v>650</v>
      </c>
      <c r="P194" s="2" t="s">
        <v>650</v>
      </c>
      <c r="Q194" s="2" t="s">
        <v>651</v>
      </c>
      <c r="R194" s="2" t="s">
        <v>650</v>
      </c>
      <c r="S194" s="2" t="s">
        <v>650</v>
      </c>
      <c r="T194" s="2" t="s">
        <v>650</v>
      </c>
      <c r="U194" s="2" t="s">
        <v>650</v>
      </c>
      <c r="V194" s="2" t="s">
        <v>650</v>
      </c>
    </row>
    <row r="195" spans="1:22" ht="15" customHeight="1" x14ac:dyDescent="0.25">
      <c r="A195" s="2" t="s">
        <v>310</v>
      </c>
      <c r="B195" s="2" t="s">
        <v>311</v>
      </c>
      <c r="C195" s="2">
        <v>2015</v>
      </c>
      <c r="D195" s="2" t="s">
        <v>651</v>
      </c>
      <c r="E195" s="2" t="s">
        <v>650</v>
      </c>
      <c r="F195" s="2" t="s">
        <v>650</v>
      </c>
      <c r="G195" s="2" t="s">
        <v>650</v>
      </c>
      <c r="H195" s="2" t="s">
        <v>650</v>
      </c>
      <c r="I195" s="2" t="s">
        <v>650</v>
      </c>
      <c r="J195" s="2" t="s">
        <v>651</v>
      </c>
      <c r="K195" s="2" t="s">
        <v>650</v>
      </c>
      <c r="L195" s="2" t="s">
        <v>650</v>
      </c>
      <c r="M195" s="2" t="s">
        <v>650</v>
      </c>
      <c r="N195" s="2" t="s">
        <v>650</v>
      </c>
      <c r="O195" s="2" t="s">
        <v>650</v>
      </c>
      <c r="P195" s="2" t="s">
        <v>650</v>
      </c>
      <c r="Q195" s="2" t="s">
        <v>651</v>
      </c>
      <c r="R195" s="2" t="s">
        <v>650</v>
      </c>
      <c r="S195" s="2" t="s">
        <v>650</v>
      </c>
      <c r="T195" s="2" t="s">
        <v>650</v>
      </c>
      <c r="U195" s="2" t="s">
        <v>650</v>
      </c>
      <c r="V195" s="2" t="s">
        <v>650</v>
      </c>
    </row>
    <row r="196" spans="1:22" ht="15" customHeight="1" x14ac:dyDescent="0.25">
      <c r="A196" s="2" t="s">
        <v>310</v>
      </c>
      <c r="B196" s="2" t="s">
        <v>312</v>
      </c>
      <c r="C196" s="2">
        <v>2015</v>
      </c>
      <c r="D196" s="2" t="s">
        <v>651</v>
      </c>
      <c r="E196" s="2" t="s">
        <v>650</v>
      </c>
      <c r="F196" s="2" t="s">
        <v>650</v>
      </c>
      <c r="G196" s="2" t="s">
        <v>650</v>
      </c>
      <c r="H196" s="2" t="s">
        <v>650</v>
      </c>
      <c r="I196" s="2" t="s">
        <v>650</v>
      </c>
      <c r="J196" s="2" t="s">
        <v>651</v>
      </c>
      <c r="K196" s="2" t="s">
        <v>650</v>
      </c>
      <c r="L196" s="2" t="s">
        <v>650</v>
      </c>
      <c r="M196" s="2" t="s">
        <v>650</v>
      </c>
      <c r="N196" s="2" t="s">
        <v>650</v>
      </c>
      <c r="O196" s="2" t="s">
        <v>650</v>
      </c>
      <c r="P196" s="2" t="s">
        <v>650</v>
      </c>
      <c r="Q196" s="2" t="s">
        <v>651</v>
      </c>
      <c r="R196" s="2" t="s">
        <v>650</v>
      </c>
      <c r="S196" s="2" t="s">
        <v>650</v>
      </c>
      <c r="T196" s="2" t="s">
        <v>650</v>
      </c>
      <c r="U196" s="2" t="s">
        <v>650</v>
      </c>
      <c r="V196" s="2" t="s">
        <v>650</v>
      </c>
    </row>
    <row r="197" spans="1:22" ht="15" customHeight="1" x14ac:dyDescent="0.25">
      <c r="A197" s="2" t="s">
        <v>310</v>
      </c>
      <c r="B197" s="2" t="s">
        <v>313</v>
      </c>
      <c r="C197" s="2">
        <v>2015</v>
      </c>
      <c r="D197" s="2" t="s">
        <v>651</v>
      </c>
      <c r="E197" s="2" t="s">
        <v>650</v>
      </c>
      <c r="F197" s="2" t="s">
        <v>650</v>
      </c>
      <c r="G197" s="2" t="s">
        <v>650</v>
      </c>
      <c r="H197" s="2" t="s">
        <v>650</v>
      </c>
      <c r="I197" s="2" t="s">
        <v>650</v>
      </c>
      <c r="J197" s="2" t="s">
        <v>651</v>
      </c>
      <c r="K197" s="2" t="s">
        <v>650</v>
      </c>
      <c r="L197" s="2" t="s">
        <v>650</v>
      </c>
      <c r="M197" s="2" t="s">
        <v>650</v>
      </c>
      <c r="N197" s="2" t="s">
        <v>650</v>
      </c>
      <c r="O197" s="2" t="s">
        <v>650</v>
      </c>
      <c r="P197" s="2" t="s">
        <v>650</v>
      </c>
      <c r="Q197" s="2" t="s">
        <v>651</v>
      </c>
      <c r="R197" s="2" t="s">
        <v>650</v>
      </c>
      <c r="S197" s="2" t="s">
        <v>650</v>
      </c>
      <c r="T197" s="2" t="s">
        <v>650</v>
      </c>
      <c r="U197" s="2" t="s">
        <v>650</v>
      </c>
      <c r="V197" s="2" t="s">
        <v>650</v>
      </c>
    </row>
    <row r="198" spans="1:22" ht="15" customHeight="1" x14ac:dyDescent="0.25">
      <c r="A198" s="2" t="s">
        <v>314</v>
      </c>
      <c r="B198" s="2" t="s">
        <v>315</v>
      </c>
      <c r="C198" s="2">
        <v>2015</v>
      </c>
      <c r="D198" s="2" t="s">
        <v>750</v>
      </c>
      <c r="E198" s="2" t="s">
        <v>713</v>
      </c>
      <c r="F198" s="2">
        <v>617</v>
      </c>
      <c r="G198" s="2" t="s">
        <v>751</v>
      </c>
      <c r="H198" s="2">
        <v>24.5</v>
      </c>
      <c r="I198" s="2">
        <v>89</v>
      </c>
      <c r="J198" s="2" t="s">
        <v>651</v>
      </c>
      <c r="K198" s="2" t="s">
        <v>650</v>
      </c>
      <c r="L198" s="2" t="s">
        <v>650</v>
      </c>
      <c r="M198" s="2" t="s">
        <v>650</v>
      </c>
      <c r="N198" s="2" t="s">
        <v>650</v>
      </c>
      <c r="O198" s="2" t="s">
        <v>650</v>
      </c>
      <c r="P198" s="2" t="s">
        <v>650</v>
      </c>
      <c r="Q198" s="2" t="s">
        <v>651</v>
      </c>
      <c r="R198" s="2" t="s">
        <v>650</v>
      </c>
      <c r="S198" s="2" t="s">
        <v>650</v>
      </c>
      <c r="T198" s="2" t="s">
        <v>650</v>
      </c>
      <c r="U198" s="2" t="s">
        <v>650</v>
      </c>
      <c r="V198" s="2" t="s">
        <v>650</v>
      </c>
    </row>
    <row r="199" spans="1:22" ht="15" customHeight="1" x14ac:dyDescent="0.25">
      <c r="A199" s="2" t="s">
        <v>314</v>
      </c>
      <c r="B199" s="2" t="s">
        <v>316</v>
      </c>
      <c r="C199" s="2">
        <v>2015</v>
      </c>
      <c r="D199" s="2" t="s">
        <v>651</v>
      </c>
      <c r="E199" s="2" t="s">
        <v>650</v>
      </c>
      <c r="F199" s="2" t="s">
        <v>650</v>
      </c>
      <c r="G199" s="2" t="s">
        <v>650</v>
      </c>
      <c r="H199" s="2" t="s">
        <v>650</v>
      </c>
      <c r="I199" s="2" t="s">
        <v>650</v>
      </c>
      <c r="J199" s="2" t="s">
        <v>651</v>
      </c>
      <c r="K199" s="2" t="s">
        <v>650</v>
      </c>
      <c r="L199" s="2" t="s">
        <v>650</v>
      </c>
      <c r="M199" s="2" t="s">
        <v>650</v>
      </c>
      <c r="N199" s="2" t="s">
        <v>650</v>
      </c>
      <c r="O199" s="2" t="s">
        <v>650</v>
      </c>
      <c r="P199" s="2" t="s">
        <v>650</v>
      </c>
      <c r="Q199" s="2" t="s">
        <v>651</v>
      </c>
      <c r="R199" s="2" t="s">
        <v>650</v>
      </c>
      <c r="S199" s="2" t="s">
        <v>650</v>
      </c>
      <c r="T199" s="2" t="s">
        <v>650</v>
      </c>
      <c r="U199" s="2" t="s">
        <v>650</v>
      </c>
      <c r="V199" s="2" t="s">
        <v>650</v>
      </c>
    </row>
    <row r="200" spans="1:22"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row>
    <row r="201" spans="1:22" ht="15" customHeight="1" x14ac:dyDescent="0.25">
      <c r="A201" s="2" t="s">
        <v>319</v>
      </c>
      <c r="B201" s="2" t="s">
        <v>320</v>
      </c>
      <c r="C201" s="2">
        <v>2015</v>
      </c>
      <c r="D201" s="2" t="s">
        <v>651</v>
      </c>
      <c r="E201" s="2" t="s">
        <v>650</v>
      </c>
      <c r="F201" s="2" t="s">
        <v>650</v>
      </c>
      <c r="G201" s="2" t="s">
        <v>650</v>
      </c>
      <c r="H201" s="2" t="s">
        <v>650</v>
      </c>
      <c r="I201" s="2" t="s">
        <v>650</v>
      </c>
      <c r="J201" s="2" t="s">
        <v>651</v>
      </c>
      <c r="K201" s="2" t="s">
        <v>650</v>
      </c>
      <c r="L201" s="2" t="s">
        <v>650</v>
      </c>
      <c r="M201" s="2" t="s">
        <v>650</v>
      </c>
      <c r="N201" s="2" t="s">
        <v>650</v>
      </c>
      <c r="O201" s="2" t="s">
        <v>650</v>
      </c>
      <c r="P201" s="2" t="s">
        <v>650</v>
      </c>
      <c r="Q201" s="2" t="s">
        <v>651</v>
      </c>
      <c r="R201" s="2" t="s">
        <v>650</v>
      </c>
      <c r="S201" s="2" t="s">
        <v>650</v>
      </c>
      <c r="T201" s="2" t="s">
        <v>650</v>
      </c>
      <c r="U201" s="2" t="s">
        <v>650</v>
      </c>
      <c r="V201" s="2" t="s">
        <v>650</v>
      </c>
    </row>
    <row r="202" spans="1:22" ht="15" customHeight="1" x14ac:dyDescent="0.25">
      <c r="A202" s="2" t="s">
        <v>321</v>
      </c>
      <c r="B202" s="2" t="s">
        <v>322</v>
      </c>
      <c r="C202" s="2">
        <v>2015</v>
      </c>
      <c r="D202" s="2" t="s">
        <v>650</v>
      </c>
      <c r="E202" s="2" t="s">
        <v>650</v>
      </c>
      <c r="F202" s="2" t="s">
        <v>650</v>
      </c>
      <c r="G202" s="2" t="s">
        <v>650</v>
      </c>
      <c r="H202" s="2" t="s">
        <v>650</v>
      </c>
      <c r="I202" s="2" t="s">
        <v>650</v>
      </c>
      <c r="J202" s="2" t="s">
        <v>650</v>
      </c>
      <c r="K202" s="2" t="s">
        <v>650</v>
      </c>
      <c r="L202" s="2" t="s">
        <v>650</v>
      </c>
      <c r="M202" s="2" t="s">
        <v>650</v>
      </c>
      <c r="N202" s="2" t="s">
        <v>650</v>
      </c>
      <c r="O202" s="2" t="s">
        <v>650</v>
      </c>
      <c r="P202" s="2" t="s">
        <v>650</v>
      </c>
      <c r="Q202" s="2" t="s">
        <v>650</v>
      </c>
      <c r="R202" s="2" t="s">
        <v>650</v>
      </c>
      <c r="S202" s="2" t="s">
        <v>650</v>
      </c>
      <c r="T202" s="2" t="s">
        <v>650</v>
      </c>
      <c r="U202" s="2" t="s">
        <v>650</v>
      </c>
      <c r="V202" s="2" t="s">
        <v>650</v>
      </c>
    </row>
    <row r="203" spans="1:22" ht="15" customHeight="1" x14ac:dyDescent="0.25">
      <c r="A203" s="2" t="s">
        <v>321</v>
      </c>
      <c r="B203" s="2" t="s">
        <v>323</v>
      </c>
      <c r="C203" s="2">
        <v>2015</v>
      </c>
      <c r="D203" s="2" t="s">
        <v>651</v>
      </c>
      <c r="E203" s="2" t="s">
        <v>650</v>
      </c>
      <c r="F203" s="2" t="s">
        <v>650</v>
      </c>
      <c r="G203" s="2" t="s">
        <v>650</v>
      </c>
      <c r="H203" s="2" t="s">
        <v>650</v>
      </c>
      <c r="I203" s="2" t="s">
        <v>650</v>
      </c>
      <c r="J203" s="2" t="s">
        <v>651</v>
      </c>
      <c r="K203" s="2" t="s">
        <v>650</v>
      </c>
      <c r="L203" s="2" t="s">
        <v>650</v>
      </c>
      <c r="M203" s="2" t="s">
        <v>650</v>
      </c>
      <c r="N203" s="2" t="s">
        <v>650</v>
      </c>
      <c r="O203" s="2" t="s">
        <v>650</v>
      </c>
      <c r="P203" s="2" t="s">
        <v>650</v>
      </c>
      <c r="Q203" s="2" t="s">
        <v>651</v>
      </c>
      <c r="R203" s="2" t="s">
        <v>650</v>
      </c>
      <c r="S203" s="2" t="s">
        <v>650</v>
      </c>
      <c r="T203" s="2" t="s">
        <v>650</v>
      </c>
      <c r="U203" s="2" t="s">
        <v>650</v>
      </c>
      <c r="V203" s="2" t="s">
        <v>650</v>
      </c>
    </row>
    <row r="204" spans="1:22" ht="15" customHeight="1" x14ac:dyDescent="0.25">
      <c r="A204" s="2" t="s">
        <v>321</v>
      </c>
      <c r="B204" s="2" t="s">
        <v>324</v>
      </c>
      <c r="C204" s="2">
        <v>2015</v>
      </c>
      <c r="D204" s="2" t="s">
        <v>651</v>
      </c>
      <c r="E204" s="2" t="s">
        <v>650</v>
      </c>
      <c r="F204" s="2" t="s">
        <v>650</v>
      </c>
      <c r="G204" s="2" t="s">
        <v>650</v>
      </c>
      <c r="H204" s="2" t="s">
        <v>650</v>
      </c>
      <c r="I204" s="2" t="s">
        <v>650</v>
      </c>
      <c r="J204" s="2" t="s">
        <v>650</v>
      </c>
      <c r="K204" s="2" t="s">
        <v>650</v>
      </c>
      <c r="L204" s="2" t="s">
        <v>650</v>
      </c>
      <c r="M204" s="2" t="s">
        <v>650</v>
      </c>
      <c r="N204" s="2" t="s">
        <v>650</v>
      </c>
      <c r="O204" s="2" t="s">
        <v>650</v>
      </c>
      <c r="P204" s="2" t="s">
        <v>650</v>
      </c>
      <c r="Q204" s="2" t="s">
        <v>650</v>
      </c>
      <c r="R204" s="2" t="s">
        <v>650</v>
      </c>
      <c r="S204" s="2" t="s">
        <v>650</v>
      </c>
      <c r="T204" s="2" t="s">
        <v>650</v>
      </c>
      <c r="U204" s="2" t="s">
        <v>650</v>
      </c>
      <c r="V204" s="2" t="s">
        <v>650</v>
      </c>
    </row>
    <row r="205" spans="1:22" ht="15" customHeight="1" x14ac:dyDescent="0.25">
      <c r="A205" s="2" t="s">
        <v>327</v>
      </c>
      <c r="B205" s="2" t="s">
        <v>328</v>
      </c>
      <c r="C205" s="2">
        <v>2015</v>
      </c>
      <c r="D205" s="2" t="s">
        <v>752</v>
      </c>
      <c r="E205" s="2" t="s">
        <v>711</v>
      </c>
      <c r="F205" s="2">
        <v>7.2</v>
      </c>
      <c r="G205" s="2" t="s">
        <v>650</v>
      </c>
      <c r="H205" s="2" t="s">
        <v>650</v>
      </c>
      <c r="I205" s="2" t="s">
        <v>650</v>
      </c>
      <c r="J205" s="2" t="s">
        <v>651</v>
      </c>
      <c r="K205" s="2" t="s">
        <v>650</v>
      </c>
      <c r="L205" s="2" t="s">
        <v>650</v>
      </c>
      <c r="M205" s="2" t="s">
        <v>650</v>
      </c>
      <c r="N205" s="2" t="s">
        <v>650</v>
      </c>
      <c r="O205" s="2" t="s">
        <v>650</v>
      </c>
      <c r="P205" s="2" t="s">
        <v>650</v>
      </c>
      <c r="Q205" s="2" t="s">
        <v>651</v>
      </c>
      <c r="R205" s="2" t="s">
        <v>650</v>
      </c>
      <c r="S205" s="2" t="s">
        <v>650</v>
      </c>
      <c r="T205" s="2" t="s">
        <v>650</v>
      </c>
      <c r="U205" s="2" t="s">
        <v>650</v>
      </c>
      <c r="V205" s="2" t="s">
        <v>650</v>
      </c>
    </row>
    <row r="206" spans="1:22" ht="15" customHeight="1" x14ac:dyDescent="0.25">
      <c r="A206" s="2" t="s">
        <v>329</v>
      </c>
      <c r="B206" s="2" t="s">
        <v>330</v>
      </c>
      <c r="C206" s="2">
        <v>2015</v>
      </c>
      <c r="D206" s="2" t="s">
        <v>651</v>
      </c>
      <c r="E206" s="2" t="s">
        <v>650</v>
      </c>
      <c r="F206" s="2" t="s">
        <v>650</v>
      </c>
      <c r="G206" s="2" t="s">
        <v>650</v>
      </c>
      <c r="H206" s="2" t="s">
        <v>650</v>
      </c>
      <c r="I206" s="2" t="s">
        <v>650</v>
      </c>
      <c r="J206" s="2" t="s">
        <v>651</v>
      </c>
      <c r="K206" s="2" t="s">
        <v>650</v>
      </c>
      <c r="L206" s="2" t="s">
        <v>650</v>
      </c>
      <c r="M206" s="2" t="s">
        <v>650</v>
      </c>
      <c r="N206" s="2" t="s">
        <v>650</v>
      </c>
      <c r="O206" s="2" t="s">
        <v>650</v>
      </c>
      <c r="P206" s="2" t="s">
        <v>650</v>
      </c>
      <c r="Q206" s="2" t="s">
        <v>651</v>
      </c>
      <c r="R206" s="2" t="s">
        <v>650</v>
      </c>
      <c r="S206" s="2" t="s">
        <v>650</v>
      </c>
      <c r="T206" s="2" t="s">
        <v>650</v>
      </c>
      <c r="U206" s="2" t="s">
        <v>650</v>
      </c>
      <c r="V206" s="2" t="s">
        <v>650</v>
      </c>
    </row>
    <row r="207" spans="1:22"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row>
    <row r="208" spans="1:22" ht="15" customHeight="1" x14ac:dyDescent="0.25">
      <c r="A208" s="2" t="s">
        <v>333</v>
      </c>
      <c r="B208" s="2" t="s">
        <v>334</v>
      </c>
      <c r="C208" s="2">
        <v>2015</v>
      </c>
      <c r="D208" s="2" t="s">
        <v>651</v>
      </c>
      <c r="E208" s="2" t="s">
        <v>650</v>
      </c>
      <c r="F208" s="2" t="s">
        <v>650</v>
      </c>
      <c r="G208" s="2" t="s">
        <v>650</v>
      </c>
      <c r="H208" s="2" t="s">
        <v>650</v>
      </c>
      <c r="I208" s="2" t="s">
        <v>650</v>
      </c>
      <c r="J208" s="2" t="s">
        <v>651</v>
      </c>
      <c r="K208" s="2" t="s">
        <v>650</v>
      </c>
      <c r="L208" s="2" t="s">
        <v>650</v>
      </c>
      <c r="M208" s="2" t="s">
        <v>650</v>
      </c>
      <c r="N208" s="2" t="s">
        <v>650</v>
      </c>
      <c r="O208" s="2" t="s">
        <v>650</v>
      </c>
      <c r="P208" s="2" t="s">
        <v>650</v>
      </c>
      <c r="Q208" s="2" t="s">
        <v>651</v>
      </c>
      <c r="R208" s="2" t="s">
        <v>650</v>
      </c>
      <c r="S208" s="2" t="s">
        <v>650</v>
      </c>
      <c r="T208" s="2" t="s">
        <v>650</v>
      </c>
      <c r="U208" s="2" t="s">
        <v>650</v>
      </c>
      <c r="V208" s="2" t="s">
        <v>650</v>
      </c>
    </row>
    <row r="209" spans="1:22" ht="15" customHeight="1" x14ac:dyDescent="0.25">
      <c r="A209" s="2" t="s">
        <v>333</v>
      </c>
      <c r="B209" s="2" t="s">
        <v>335</v>
      </c>
      <c r="C209" s="2">
        <v>2015</v>
      </c>
      <c r="D209" s="2" t="s">
        <v>651</v>
      </c>
      <c r="E209" s="2" t="s">
        <v>650</v>
      </c>
      <c r="F209" s="2" t="s">
        <v>650</v>
      </c>
      <c r="G209" s="2" t="s">
        <v>650</v>
      </c>
      <c r="H209" s="2" t="s">
        <v>650</v>
      </c>
      <c r="I209" s="2" t="s">
        <v>650</v>
      </c>
      <c r="J209" s="2" t="s">
        <v>651</v>
      </c>
      <c r="K209" s="2" t="s">
        <v>650</v>
      </c>
      <c r="L209" s="2" t="s">
        <v>650</v>
      </c>
      <c r="M209" s="2" t="s">
        <v>650</v>
      </c>
      <c r="N209" s="2" t="s">
        <v>650</v>
      </c>
      <c r="O209" s="2" t="s">
        <v>650</v>
      </c>
      <c r="P209" s="2" t="s">
        <v>650</v>
      </c>
      <c r="Q209" s="2" t="s">
        <v>651</v>
      </c>
      <c r="R209" s="2" t="s">
        <v>650</v>
      </c>
      <c r="S209" s="2" t="s">
        <v>650</v>
      </c>
      <c r="T209" s="2" t="s">
        <v>650</v>
      </c>
      <c r="U209" s="2" t="s">
        <v>650</v>
      </c>
      <c r="V209" s="2" t="s">
        <v>650</v>
      </c>
    </row>
    <row r="210" spans="1:22" ht="15" customHeight="1" x14ac:dyDescent="0.25">
      <c r="A210" s="2" t="s">
        <v>333</v>
      </c>
      <c r="B210" s="2" t="s">
        <v>336</v>
      </c>
      <c r="C210" s="2">
        <v>2015</v>
      </c>
      <c r="D210" s="2" t="s">
        <v>753</v>
      </c>
      <c r="E210" s="2" t="s">
        <v>741</v>
      </c>
      <c r="F210" s="2">
        <v>0.37</v>
      </c>
      <c r="G210" s="2" t="s">
        <v>650</v>
      </c>
      <c r="H210" s="2" t="s">
        <v>650</v>
      </c>
      <c r="I210" s="2" t="s">
        <v>650</v>
      </c>
      <c r="J210" s="2" t="s">
        <v>651</v>
      </c>
      <c r="K210" s="2" t="s">
        <v>650</v>
      </c>
      <c r="L210" s="2" t="s">
        <v>650</v>
      </c>
      <c r="M210" s="2" t="s">
        <v>650</v>
      </c>
      <c r="N210" s="2" t="s">
        <v>650</v>
      </c>
      <c r="O210" s="2" t="s">
        <v>650</v>
      </c>
      <c r="P210" s="2" t="s">
        <v>650</v>
      </c>
      <c r="Q210" s="2" t="s">
        <v>651</v>
      </c>
      <c r="R210" s="2" t="s">
        <v>650</v>
      </c>
      <c r="S210" s="2" t="s">
        <v>650</v>
      </c>
      <c r="T210" s="2" t="s">
        <v>650</v>
      </c>
      <c r="U210" s="2" t="s">
        <v>650</v>
      </c>
      <c r="V210" s="2" t="s">
        <v>650</v>
      </c>
    </row>
    <row r="211" spans="1:22" ht="15" customHeight="1" x14ac:dyDescent="0.25">
      <c r="A211" s="2" t="s">
        <v>333</v>
      </c>
      <c r="B211" s="2" t="s">
        <v>337</v>
      </c>
      <c r="C211" s="2">
        <v>2015</v>
      </c>
      <c r="D211" s="2" t="s">
        <v>753</v>
      </c>
      <c r="E211" s="2" t="s">
        <v>741</v>
      </c>
      <c r="F211" s="2">
        <v>3.0000000000000001E-5</v>
      </c>
      <c r="G211" s="2" t="s">
        <v>650</v>
      </c>
      <c r="H211" s="2" t="s">
        <v>650</v>
      </c>
      <c r="I211" s="2" t="s">
        <v>650</v>
      </c>
      <c r="J211" s="2" t="s">
        <v>651</v>
      </c>
      <c r="K211" s="2" t="s">
        <v>650</v>
      </c>
      <c r="L211" s="2" t="s">
        <v>650</v>
      </c>
      <c r="M211" s="2" t="s">
        <v>650</v>
      </c>
      <c r="N211" s="2" t="s">
        <v>650</v>
      </c>
      <c r="O211" s="2" t="s">
        <v>650</v>
      </c>
      <c r="P211" s="2" t="s">
        <v>650</v>
      </c>
      <c r="Q211" s="2" t="s">
        <v>651</v>
      </c>
      <c r="R211" s="2" t="s">
        <v>650</v>
      </c>
      <c r="S211" s="2" t="s">
        <v>650</v>
      </c>
      <c r="T211" s="2" t="s">
        <v>650</v>
      </c>
      <c r="U211" s="2" t="s">
        <v>650</v>
      </c>
      <c r="V211" s="2" t="s">
        <v>650</v>
      </c>
    </row>
    <row r="212" spans="1:22" ht="15" customHeight="1" x14ac:dyDescent="0.25">
      <c r="A212" s="2" t="s">
        <v>338</v>
      </c>
      <c r="B212" s="2" t="s">
        <v>339</v>
      </c>
      <c r="C212" s="2">
        <v>2015</v>
      </c>
      <c r="D212" s="2" t="s">
        <v>651</v>
      </c>
      <c r="E212" s="2" t="s">
        <v>650</v>
      </c>
      <c r="F212" s="2" t="s">
        <v>650</v>
      </c>
      <c r="G212" s="2" t="s">
        <v>650</v>
      </c>
      <c r="H212" s="2" t="s">
        <v>650</v>
      </c>
      <c r="I212" s="2" t="s">
        <v>650</v>
      </c>
      <c r="J212" s="2" t="s">
        <v>651</v>
      </c>
      <c r="K212" s="2" t="s">
        <v>650</v>
      </c>
      <c r="L212" s="2" t="s">
        <v>650</v>
      </c>
      <c r="M212" s="2" t="s">
        <v>650</v>
      </c>
      <c r="N212" s="2" t="s">
        <v>650</v>
      </c>
      <c r="O212" s="2" t="s">
        <v>650</v>
      </c>
      <c r="P212" s="2" t="s">
        <v>650</v>
      </c>
      <c r="Q212" s="2" t="s">
        <v>651</v>
      </c>
      <c r="R212" s="2" t="s">
        <v>650</v>
      </c>
      <c r="S212" s="2" t="s">
        <v>650</v>
      </c>
      <c r="T212" s="2" t="s">
        <v>650</v>
      </c>
      <c r="U212" s="2" t="s">
        <v>650</v>
      </c>
      <c r="V212" s="2" t="s">
        <v>650</v>
      </c>
    </row>
    <row r="213" spans="1:22" ht="15" customHeight="1" x14ac:dyDescent="0.25">
      <c r="A213" s="2" t="s">
        <v>338</v>
      </c>
      <c r="B213" s="2" t="s">
        <v>340</v>
      </c>
      <c r="C213" s="2">
        <v>2015</v>
      </c>
      <c r="D213" s="2" t="s">
        <v>651</v>
      </c>
      <c r="E213" s="2" t="s">
        <v>650</v>
      </c>
      <c r="F213" s="2" t="s">
        <v>650</v>
      </c>
      <c r="G213" s="2" t="s">
        <v>650</v>
      </c>
      <c r="H213" s="2" t="s">
        <v>650</v>
      </c>
      <c r="I213" s="2" t="s">
        <v>650</v>
      </c>
      <c r="J213" s="2" t="s">
        <v>651</v>
      </c>
      <c r="K213" s="2" t="s">
        <v>650</v>
      </c>
      <c r="L213" s="2" t="s">
        <v>650</v>
      </c>
      <c r="M213" s="2" t="s">
        <v>650</v>
      </c>
      <c r="N213" s="2" t="s">
        <v>650</v>
      </c>
      <c r="O213" s="2" t="s">
        <v>650</v>
      </c>
      <c r="P213" s="2" t="s">
        <v>650</v>
      </c>
      <c r="Q213" s="2" t="s">
        <v>651</v>
      </c>
      <c r="R213" s="2" t="s">
        <v>650</v>
      </c>
      <c r="S213" s="2" t="s">
        <v>650</v>
      </c>
      <c r="T213" s="2" t="s">
        <v>650</v>
      </c>
      <c r="U213" s="2" t="s">
        <v>650</v>
      </c>
      <c r="V213" s="2" t="s">
        <v>650</v>
      </c>
    </row>
    <row r="214" spans="1:22" ht="15" customHeight="1" x14ac:dyDescent="0.25">
      <c r="A214" s="2" t="s">
        <v>338</v>
      </c>
      <c r="B214" s="2" t="s">
        <v>341</v>
      </c>
      <c r="C214" s="2">
        <v>2015</v>
      </c>
      <c r="D214" s="2" t="s">
        <v>651</v>
      </c>
      <c r="E214" s="2" t="s">
        <v>650</v>
      </c>
      <c r="F214" s="2" t="s">
        <v>650</v>
      </c>
      <c r="G214" s="2" t="s">
        <v>650</v>
      </c>
      <c r="H214" s="2" t="s">
        <v>650</v>
      </c>
      <c r="I214" s="2" t="s">
        <v>650</v>
      </c>
      <c r="J214" s="2" t="s">
        <v>651</v>
      </c>
      <c r="K214" s="2" t="s">
        <v>650</v>
      </c>
      <c r="L214" s="2" t="s">
        <v>650</v>
      </c>
      <c r="M214" s="2" t="s">
        <v>650</v>
      </c>
      <c r="N214" s="2" t="s">
        <v>650</v>
      </c>
      <c r="O214" s="2" t="s">
        <v>650</v>
      </c>
      <c r="P214" s="2" t="s">
        <v>650</v>
      </c>
      <c r="Q214" s="2" t="s">
        <v>651</v>
      </c>
      <c r="R214" s="2" t="s">
        <v>650</v>
      </c>
      <c r="S214" s="2" t="s">
        <v>650</v>
      </c>
      <c r="T214" s="2" t="s">
        <v>650</v>
      </c>
      <c r="U214" s="2" t="s">
        <v>650</v>
      </c>
      <c r="V214" s="2" t="s">
        <v>650</v>
      </c>
    </row>
    <row r="215" spans="1:22" ht="15" customHeight="1" x14ac:dyDescent="0.25">
      <c r="A215" s="2" t="s">
        <v>351</v>
      </c>
      <c r="B215" s="2" t="s">
        <v>352</v>
      </c>
      <c r="C215" s="2">
        <v>2015</v>
      </c>
      <c r="D215" s="2" t="s">
        <v>651</v>
      </c>
      <c r="E215" s="2" t="s">
        <v>650</v>
      </c>
      <c r="F215" s="2" t="s">
        <v>650</v>
      </c>
      <c r="G215" s="2" t="s">
        <v>650</v>
      </c>
      <c r="H215" s="2" t="s">
        <v>650</v>
      </c>
      <c r="I215" s="2" t="s">
        <v>650</v>
      </c>
      <c r="J215" s="2" t="s">
        <v>651</v>
      </c>
      <c r="K215" s="2" t="s">
        <v>650</v>
      </c>
      <c r="L215" s="2" t="s">
        <v>650</v>
      </c>
      <c r="M215" s="2" t="s">
        <v>650</v>
      </c>
      <c r="N215" s="2" t="s">
        <v>650</v>
      </c>
      <c r="O215" s="2" t="s">
        <v>650</v>
      </c>
      <c r="P215" s="2" t="s">
        <v>650</v>
      </c>
      <c r="Q215" s="2" t="s">
        <v>651</v>
      </c>
      <c r="R215" s="2" t="s">
        <v>650</v>
      </c>
      <c r="S215" s="2" t="s">
        <v>650</v>
      </c>
      <c r="T215" s="2" t="s">
        <v>650</v>
      </c>
      <c r="U215" s="2" t="s">
        <v>650</v>
      </c>
      <c r="V215" s="2" t="s">
        <v>650</v>
      </c>
    </row>
    <row r="216" spans="1:22" ht="15" customHeight="1" x14ac:dyDescent="0.25">
      <c r="A216" s="2" t="s">
        <v>353</v>
      </c>
      <c r="B216" s="2" t="s">
        <v>354</v>
      </c>
      <c r="C216" s="2">
        <v>2015</v>
      </c>
      <c r="D216" s="2" t="s">
        <v>651</v>
      </c>
      <c r="E216" s="2" t="s">
        <v>650</v>
      </c>
      <c r="F216" s="2" t="s">
        <v>650</v>
      </c>
      <c r="G216" s="2" t="s">
        <v>650</v>
      </c>
      <c r="H216" s="2" t="s">
        <v>650</v>
      </c>
      <c r="I216" s="2" t="s">
        <v>650</v>
      </c>
      <c r="J216" s="2" t="s">
        <v>651</v>
      </c>
      <c r="K216" s="2" t="s">
        <v>650</v>
      </c>
      <c r="L216" s="2" t="s">
        <v>650</v>
      </c>
      <c r="M216" s="2" t="s">
        <v>650</v>
      </c>
      <c r="N216" s="2" t="s">
        <v>650</v>
      </c>
      <c r="O216" s="2" t="s">
        <v>650</v>
      </c>
      <c r="P216" s="2" t="s">
        <v>650</v>
      </c>
      <c r="Q216" s="2" t="s">
        <v>651</v>
      </c>
      <c r="R216" s="2" t="s">
        <v>650</v>
      </c>
      <c r="S216" s="2" t="s">
        <v>650</v>
      </c>
      <c r="T216" s="2" t="s">
        <v>650</v>
      </c>
      <c r="U216" s="2" t="s">
        <v>650</v>
      </c>
      <c r="V216" s="2" t="s">
        <v>650</v>
      </c>
    </row>
    <row r="217" spans="1:22" ht="15" customHeight="1" x14ac:dyDescent="0.25">
      <c r="A217" s="2" t="s">
        <v>353</v>
      </c>
      <c r="B217" s="2" t="s">
        <v>355</v>
      </c>
      <c r="C217" s="2">
        <v>2015</v>
      </c>
      <c r="D217" s="2" t="s">
        <v>651</v>
      </c>
      <c r="E217" s="2" t="s">
        <v>650</v>
      </c>
      <c r="F217" s="2" t="s">
        <v>650</v>
      </c>
      <c r="G217" s="2" t="s">
        <v>650</v>
      </c>
      <c r="H217" s="2" t="s">
        <v>650</v>
      </c>
      <c r="I217" s="2" t="s">
        <v>650</v>
      </c>
      <c r="J217" s="2" t="s">
        <v>651</v>
      </c>
      <c r="K217" s="2" t="s">
        <v>650</v>
      </c>
      <c r="L217" s="2" t="s">
        <v>650</v>
      </c>
      <c r="M217" s="2" t="s">
        <v>650</v>
      </c>
      <c r="N217" s="2" t="s">
        <v>650</v>
      </c>
      <c r="O217" s="2" t="s">
        <v>650</v>
      </c>
      <c r="P217" s="2" t="s">
        <v>650</v>
      </c>
      <c r="Q217" s="2" t="s">
        <v>651</v>
      </c>
      <c r="R217" s="2" t="s">
        <v>650</v>
      </c>
      <c r="S217" s="2" t="s">
        <v>650</v>
      </c>
      <c r="T217" s="2" t="s">
        <v>650</v>
      </c>
      <c r="U217" s="2" t="s">
        <v>650</v>
      </c>
      <c r="V217" s="2" t="s">
        <v>650</v>
      </c>
    </row>
    <row r="218" spans="1:22" ht="15" customHeight="1" x14ac:dyDescent="0.25">
      <c r="A218" s="2" t="s">
        <v>353</v>
      </c>
      <c r="B218" s="2" t="s">
        <v>356</v>
      </c>
      <c r="C218" s="2">
        <v>2015</v>
      </c>
      <c r="D218" s="2" t="s">
        <v>651</v>
      </c>
      <c r="E218" s="2" t="s">
        <v>650</v>
      </c>
      <c r="F218" s="2" t="s">
        <v>650</v>
      </c>
      <c r="G218" s="2" t="s">
        <v>650</v>
      </c>
      <c r="H218" s="2" t="s">
        <v>650</v>
      </c>
      <c r="I218" s="2" t="s">
        <v>650</v>
      </c>
      <c r="J218" s="2" t="s">
        <v>651</v>
      </c>
      <c r="K218" s="2" t="s">
        <v>650</v>
      </c>
      <c r="L218" s="2" t="s">
        <v>650</v>
      </c>
      <c r="M218" s="2" t="s">
        <v>650</v>
      </c>
      <c r="N218" s="2" t="s">
        <v>650</v>
      </c>
      <c r="O218" s="2" t="s">
        <v>650</v>
      </c>
      <c r="P218" s="2" t="s">
        <v>650</v>
      </c>
      <c r="Q218" s="2" t="s">
        <v>651</v>
      </c>
      <c r="R218" s="2" t="s">
        <v>650</v>
      </c>
      <c r="S218" s="2" t="s">
        <v>650</v>
      </c>
      <c r="T218" s="2" t="s">
        <v>650</v>
      </c>
      <c r="U218" s="2" t="s">
        <v>650</v>
      </c>
      <c r="V218" s="2" t="s">
        <v>650</v>
      </c>
    </row>
    <row r="219" spans="1:22" ht="15" customHeight="1" x14ac:dyDescent="0.25">
      <c r="A219" s="2" t="s">
        <v>357</v>
      </c>
      <c r="B219" s="2" t="s">
        <v>358</v>
      </c>
      <c r="C219" s="2">
        <v>2015</v>
      </c>
      <c r="D219" s="2" t="s">
        <v>651</v>
      </c>
      <c r="E219" s="2" t="s">
        <v>650</v>
      </c>
      <c r="F219" s="2" t="s">
        <v>650</v>
      </c>
      <c r="G219" s="2" t="s">
        <v>650</v>
      </c>
      <c r="H219" s="2" t="s">
        <v>650</v>
      </c>
      <c r="I219" s="2" t="s">
        <v>650</v>
      </c>
      <c r="J219" s="2" t="s">
        <v>651</v>
      </c>
      <c r="K219" s="2" t="s">
        <v>650</v>
      </c>
      <c r="L219" s="2" t="s">
        <v>650</v>
      </c>
      <c r="M219" s="2" t="s">
        <v>650</v>
      </c>
      <c r="N219" s="2" t="s">
        <v>650</v>
      </c>
      <c r="O219" s="2" t="s">
        <v>650</v>
      </c>
      <c r="P219" s="2" t="s">
        <v>650</v>
      </c>
      <c r="Q219" s="2" t="s">
        <v>651</v>
      </c>
      <c r="R219" s="2" t="s">
        <v>650</v>
      </c>
      <c r="S219" s="2" t="s">
        <v>650</v>
      </c>
      <c r="T219" s="2" t="s">
        <v>650</v>
      </c>
      <c r="U219" s="2" t="s">
        <v>650</v>
      </c>
      <c r="V219" s="2" t="s">
        <v>650</v>
      </c>
    </row>
    <row r="220" spans="1:22" ht="15" customHeight="1" x14ac:dyDescent="0.25">
      <c r="A220" s="2" t="s">
        <v>359</v>
      </c>
      <c r="B220" s="2" t="s">
        <v>360</v>
      </c>
      <c r="C220" s="2">
        <v>2015</v>
      </c>
      <c r="D220" s="2" t="s">
        <v>651</v>
      </c>
      <c r="E220" s="2" t="s">
        <v>650</v>
      </c>
      <c r="F220" s="2" t="s">
        <v>650</v>
      </c>
      <c r="G220" s="2" t="s">
        <v>650</v>
      </c>
      <c r="H220" s="2" t="s">
        <v>650</v>
      </c>
      <c r="I220" s="2" t="s">
        <v>650</v>
      </c>
      <c r="J220" s="2" t="s">
        <v>651</v>
      </c>
      <c r="K220" s="2" t="s">
        <v>650</v>
      </c>
      <c r="L220" s="2" t="s">
        <v>650</v>
      </c>
      <c r="M220" s="2" t="s">
        <v>650</v>
      </c>
      <c r="N220" s="2" t="s">
        <v>650</v>
      </c>
      <c r="O220" s="2" t="s">
        <v>650</v>
      </c>
      <c r="P220" s="2" t="s">
        <v>650</v>
      </c>
      <c r="Q220" s="2" t="s">
        <v>651</v>
      </c>
      <c r="R220" s="2" t="s">
        <v>650</v>
      </c>
      <c r="S220" s="2" t="s">
        <v>650</v>
      </c>
      <c r="T220" s="2" t="s">
        <v>650</v>
      </c>
      <c r="U220" s="2" t="s">
        <v>650</v>
      </c>
      <c r="V220" s="2" t="s">
        <v>650</v>
      </c>
    </row>
    <row r="221" spans="1:22" ht="15" customHeight="1" x14ac:dyDescent="0.25">
      <c r="A221" s="2" t="s">
        <v>359</v>
      </c>
      <c r="B221" s="2" t="s">
        <v>361</v>
      </c>
      <c r="C221" s="2">
        <v>2015</v>
      </c>
      <c r="D221" s="2" t="s">
        <v>651</v>
      </c>
      <c r="E221" s="2" t="s">
        <v>650</v>
      </c>
      <c r="F221" s="2" t="s">
        <v>650</v>
      </c>
      <c r="G221" s="2" t="s">
        <v>650</v>
      </c>
      <c r="H221" s="2" t="s">
        <v>650</v>
      </c>
      <c r="I221" s="2" t="s">
        <v>650</v>
      </c>
      <c r="J221" s="2" t="s">
        <v>651</v>
      </c>
      <c r="K221" s="2" t="s">
        <v>650</v>
      </c>
      <c r="L221" s="2" t="s">
        <v>650</v>
      </c>
      <c r="M221" s="2" t="s">
        <v>650</v>
      </c>
      <c r="N221" s="2" t="s">
        <v>650</v>
      </c>
      <c r="O221" s="2" t="s">
        <v>650</v>
      </c>
      <c r="P221" s="2" t="s">
        <v>650</v>
      </c>
      <c r="Q221" s="2" t="s">
        <v>651</v>
      </c>
      <c r="R221" s="2" t="s">
        <v>650</v>
      </c>
      <c r="S221" s="2" t="s">
        <v>650</v>
      </c>
      <c r="T221" s="2" t="s">
        <v>650</v>
      </c>
      <c r="U221" s="2" t="s">
        <v>650</v>
      </c>
      <c r="V221" s="2" t="s">
        <v>650</v>
      </c>
    </row>
    <row r="222" spans="1:22" ht="15" customHeight="1" x14ac:dyDescent="0.25">
      <c r="A222" s="2" t="s">
        <v>359</v>
      </c>
      <c r="B222" s="2" t="s">
        <v>362</v>
      </c>
      <c r="C222" s="2">
        <v>2015</v>
      </c>
      <c r="D222" s="2" t="s">
        <v>651</v>
      </c>
      <c r="E222" s="2" t="s">
        <v>650</v>
      </c>
      <c r="F222" s="2" t="s">
        <v>650</v>
      </c>
      <c r="G222" s="2" t="s">
        <v>650</v>
      </c>
      <c r="H222" s="2" t="s">
        <v>650</v>
      </c>
      <c r="I222" s="2" t="s">
        <v>650</v>
      </c>
      <c r="J222" s="2" t="s">
        <v>651</v>
      </c>
      <c r="K222" s="2" t="s">
        <v>650</v>
      </c>
      <c r="L222" s="2" t="s">
        <v>650</v>
      </c>
      <c r="M222" s="2" t="s">
        <v>650</v>
      </c>
      <c r="N222" s="2" t="s">
        <v>650</v>
      </c>
      <c r="O222" s="2" t="s">
        <v>650</v>
      </c>
      <c r="P222" s="2" t="s">
        <v>650</v>
      </c>
      <c r="Q222" s="2" t="s">
        <v>651</v>
      </c>
      <c r="R222" s="2" t="s">
        <v>650</v>
      </c>
      <c r="S222" s="2" t="s">
        <v>650</v>
      </c>
      <c r="T222" s="2" t="s">
        <v>650</v>
      </c>
      <c r="U222" s="2" t="s">
        <v>650</v>
      </c>
      <c r="V222" s="2" t="s">
        <v>650</v>
      </c>
    </row>
    <row r="223" spans="1:22" ht="15" customHeight="1" x14ac:dyDescent="0.25">
      <c r="A223" s="2" t="s">
        <v>363</v>
      </c>
      <c r="B223" s="2" t="s">
        <v>364</v>
      </c>
      <c r="C223" s="2">
        <v>2015</v>
      </c>
      <c r="D223" s="2" t="s">
        <v>651</v>
      </c>
      <c r="E223" s="2" t="s">
        <v>650</v>
      </c>
      <c r="F223" s="2" t="s">
        <v>650</v>
      </c>
      <c r="G223" s="2" t="s">
        <v>650</v>
      </c>
      <c r="H223" s="2" t="s">
        <v>650</v>
      </c>
      <c r="I223" s="2" t="s">
        <v>650</v>
      </c>
      <c r="J223" s="2" t="s">
        <v>651</v>
      </c>
      <c r="K223" s="2" t="s">
        <v>650</v>
      </c>
      <c r="L223" s="2" t="s">
        <v>650</v>
      </c>
      <c r="M223" s="2" t="s">
        <v>650</v>
      </c>
      <c r="N223" s="2" t="s">
        <v>650</v>
      </c>
      <c r="O223" s="2" t="s">
        <v>650</v>
      </c>
      <c r="P223" s="2" t="s">
        <v>650</v>
      </c>
      <c r="Q223" s="2" t="s">
        <v>651</v>
      </c>
      <c r="R223" s="2" t="s">
        <v>650</v>
      </c>
      <c r="S223" s="2" t="s">
        <v>650</v>
      </c>
      <c r="T223" s="2" t="s">
        <v>650</v>
      </c>
      <c r="U223" s="2" t="s">
        <v>650</v>
      </c>
      <c r="V223" s="2" t="s">
        <v>650</v>
      </c>
    </row>
    <row r="224" spans="1:22" ht="15" customHeight="1" x14ac:dyDescent="0.25">
      <c r="A224" s="2" t="s">
        <v>365</v>
      </c>
      <c r="B224" s="2" t="s">
        <v>366</v>
      </c>
      <c r="C224" s="2">
        <v>2015</v>
      </c>
      <c r="D224" s="2" t="s">
        <v>651</v>
      </c>
      <c r="E224" s="2" t="s">
        <v>650</v>
      </c>
      <c r="F224" s="2" t="s">
        <v>650</v>
      </c>
      <c r="G224" s="2" t="s">
        <v>650</v>
      </c>
      <c r="H224" s="2" t="s">
        <v>650</v>
      </c>
      <c r="I224" s="2" t="s">
        <v>650</v>
      </c>
      <c r="J224" s="2" t="s">
        <v>651</v>
      </c>
      <c r="K224" s="2" t="s">
        <v>650</v>
      </c>
      <c r="L224" s="2" t="s">
        <v>650</v>
      </c>
      <c r="M224" s="2" t="s">
        <v>650</v>
      </c>
      <c r="N224" s="2" t="s">
        <v>650</v>
      </c>
      <c r="O224" s="2" t="s">
        <v>650</v>
      </c>
      <c r="P224" s="2" t="s">
        <v>650</v>
      </c>
      <c r="Q224" s="2" t="s">
        <v>651</v>
      </c>
      <c r="R224" s="2" t="s">
        <v>650</v>
      </c>
      <c r="S224" s="2" t="s">
        <v>650</v>
      </c>
      <c r="T224" s="2" t="s">
        <v>650</v>
      </c>
      <c r="U224" s="2" t="s">
        <v>650</v>
      </c>
      <c r="V224" s="2" t="s">
        <v>650</v>
      </c>
    </row>
    <row r="225" spans="1:22" ht="15" customHeight="1" x14ac:dyDescent="0.25">
      <c r="A225" s="2" t="s">
        <v>367</v>
      </c>
      <c r="B225" s="2" t="s">
        <v>368</v>
      </c>
      <c r="C225" s="2">
        <v>2015</v>
      </c>
      <c r="D225" s="2" t="s">
        <v>651</v>
      </c>
      <c r="E225" s="2" t="s">
        <v>650</v>
      </c>
      <c r="F225" s="2" t="s">
        <v>650</v>
      </c>
      <c r="G225" s="2" t="s">
        <v>650</v>
      </c>
      <c r="H225" s="2" t="s">
        <v>650</v>
      </c>
      <c r="I225" s="2" t="s">
        <v>650</v>
      </c>
      <c r="J225" s="2" t="s">
        <v>651</v>
      </c>
      <c r="K225" s="2" t="s">
        <v>650</v>
      </c>
      <c r="L225" s="2" t="s">
        <v>650</v>
      </c>
      <c r="M225" s="2" t="s">
        <v>650</v>
      </c>
      <c r="N225" s="2" t="s">
        <v>650</v>
      </c>
      <c r="O225" s="2" t="s">
        <v>650</v>
      </c>
      <c r="P225" s="2" t="s">
        <v>650</v>
      </c>
      <c r="Q225" s="2" t="s">
        <v>651</v>
      </c>
      <c r="R225" s="2" t="s">
        <v>650</v>
      </c>
      <c r="S225" s="2" t="s">
        <v>650</v>
      </c>
      <c r="T225" s="2" t="s">
        <v>650</v>
      </c>
      <c r="U225" s="2" t="s">
        <v>650</v>
      </c>
      <c r="V225" s="2" t="s">
        <v>650</v>
      </c>
    </row>
    <row r="226" spans="1:22"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row>
    <row r="227" spans="1:22" ht="15" customHeight="1" x14ac:dyDescent="0.25">
      <c r="A227" s="2" t="s">
        <v>371</v>
      </c>
      <c r="B227" s="2" t="s">
        <v>372</v>
      </c>
      <c r="C227" s="2">
        <v>2015</v>
      </c>
      <c r="D227" s="2" t="s">
        <v>754</v>
      </c>
      <c r="E227" s="2" t="s">
        <v>711</v>
      </c>
      <c r="F227" s="2">
        <v>6.0179999999999998</v>
      </c>
      <c r="G227" s="2" t="s">
        <v>650</v>
      </c>
      <c r="H227" s="2" t="s">
        <v>650</v>
      </c>
      <c r="I227" s="2">
        <v>100</v>
      </c>
      <c r="J227" s="2" t="s">
        <v>651</v>
      </c>
      <c r="K227" s="2" t="s">
        <v>650</v>
      </c>
      <c r="L227" s="2" t="s">
        <v>650</v>
      </c>
      <c r="M227" s="2" t="s">
        <v>650</v>
      </c>
      <c r="N227" s="2" t="s">
        <v>650</v>
      </c>
      <c r="O227" s="2" t="s">
        <v>650</v>
      </c>
      <c r="P227" s="2" t="s">
        <v>650</v>
      </c>
      <c r="Q227" s="2" t="s">
        <v>651</v>
      </c>
      <c r="R227" s="2" t="s">
        <v>650</v>
      </c>
      <c r="S227" s="2" t="s">
        <v>650</v>
      </c>
      <c r="T227" s="2" t="s">
        <v>650</v>
      </c>
      <c r="U227" s="2" t="s">
        <v>650</v>
      </c>
      <c r="V227" s="2" t="s">
        <v>650</v>
      </c>
    </row>
    <row r="228" spans="1:22" ht="15" customHeight="1" x14ac:dyDescent="0.25">
      <c r="A228" s="2" t="s">
        <v>373</v>
      </c>
      <c r="B228" s="2" t="s">
        <v>374</v>
      </c>
      <c r="C228" s="2">
        <v>2015</v>
      </c>
      <c r="D228" s="2" t="s">
        <v>651</v>
      </c>
      <c r="E228" s="2" t="s">
        <v>650</v>
      </c>
      <c r="F228" s="2" t="s">
        <v>650</v>
      </c>
      <c r="G228" s="2" t="s">
        <v>650</v>
      </c>
      <c r="H228" s="2" t="s">
        <v>650</v>
      </c>
      <c r="I228" s="2" t="s">
        <v>650</v>
      </c>
      <c r="J228" s="2" t="s">
        <v>651</v>
      </c>
      <c r="K228" s="2" t="s">
        <v>650</v>
      </c>
      <c r="L228" s="2" t="s">
        <v>650</v>
      </c>
      <c r="M228" s="2" t="s">
        <v>650</v>
      </c>
      <c r="N228" s="2" t="s">
        <v>650</v>
      </c>
      <c r="O228" s="2" t="s">
        <v>650</v>
      </c>
      <c r="P228" s="2" t="s">
        <v>650</v>
      </c>
      <c r="Q228" s="2" t="s">
        <v>651</v>
      </c>
      <c r="R228" s="2" t="s">
        <v>650</v>
      </c>
      <c r="S228" s="2" t="s">
        <v>650</v>
      </c>
      <c r="T228" s="2" t="s">
        <v>650</v>
      </c>
      <c r="U228" s="2" t="s">
        <v>650</v>
      </c>
      <c r="V228" s="2" t="s">
        <v>650</v>
      </c>
    </row>
    <row r="229" spans="1:22" ht="15" customHeight="1" x14ac:dyDescent="0.25">
      <c r="A229" s="2" t="s">
        <v>373</v>
      </c>
      <c r="B229" s="2" t="s">
        <v>375</v>
      </c>
      <c r="C229" s="2">
        <v>2015</v>
      </c>
      <c r="D229" s="2" t="s">
        <v>651</v>
      </c>
      <c r="E229" s="2" t="s">
        <v>650</v>
      </c>
      <c r="F229" s="2" t="s">
        <v>650</v>
      </c>
      <c r="G229" s="2" t="s">
        <v>650</v>
      </c>
      <c r="H229" s="2" t="s">
        <v>650</v>
      </c>
      <c r="I229" s="2" t="s">
        <v>650</v>
      </c>
      <c r="J229" s="2" t="s">
        <v>651</v>
      </c>
      <c r="K229" s="2" t="s">
        <v>650</v>
      </c>
      <c r="L229" s="2" t="s">
        <v>650</v>
      </c>
      <c r="M229" s="2" t="s">
        <v>650</v>
      </c>
      <c r="N229" s="2" t="s">
        <v>650</v>
      </c>
      <c r="O229" s="2" t="s">
        <v>650</v>
      </c>
      <c r="P229" s="2" t="s">
        <v>650</v>
      </c>
      <c r="Q229" s="2" t="s">
        <v>651</v>
      </c>
      <c r="R229" s="2" t="s">
        <v>650</v>
      </c>
      <c r="S229" s="2" t="s">
        <v>650</v>
      </c>
      <c r="T229" s="2" t="s">
        <v>650</v>
      </c>
      <c r="U229" s="2" t="s">
        <v>650</v>
      </c>
      <c r="V229" s="2" t="s">
        <v>650</v>
      </c>
    </row>
    <row r="230" spans="1:22" ht="15" customHeight="1" x14ac:dyDescent="0.25">
      <c r="A230" s="2" t="s">
        <v>373</v>
      </c>
      <c r="B230" s="2" t="s">
        <v>376</v>
      </c>
      <c r="C230" s="2">
        <v>2015</v>
      </c>
      <c r="D230" s="2" t="s">
        <v>755</v>
      </c>
      <c r="E230" s="2" t="s">
        <v>711</v>
      </c>
      <c r="F230" s="2">
        <v>1.57</v>
      </c>
      <c r="G230" s="2" t="s">
        <v>650</v>
      </c>
      <c r="H230" s="2" t="s">
        <v>650</v>
      </c>
      <c r="I230" s="2" t="s">
        <v>650</v>
      </c>
      <c r="J230" s="2" t="s">
        <v>651</v>
      </c>
      <c r="K230" s="2" t="s">
        <v>650</v>
      </c>
      <c r="L230" s="2" t="s">
        <v>650</v>
      </c>
      <c r="M230" s="2" t="s">
        <v>650</v>
      </c>
      <c r="N230" s="2" t="s">
        <v>650</v>
      </c>
      <c r="O230" s="2" t="s">
        <v>650</v>
      </c>
      <c r="P230" s="2" t="s">
        <v>650</v>
      </c>
      <c r="Q230" s="2" t="s">
        <v>651</v>
      </c>
      <c r="R230" s="2" t="s">
        <v>650</v>
      </c>
      <c r="S230" s="2" t="s">
        <v>650</v>
      </c>
      <c r="T230" s="2" t="s">
        <v>650</v>
      </c>
      <c r="U230" s="2" t="s">
        <v>650</v>
      </c>
      <c r="V230" s="2" t="s">
        <v>650</v>
      </c>
    </row>
    <row r="231" spans="1:22" ht="15" customHeight="1" x14ac:dyDescent="0.25">
      <c r="A231" s="2" t="s">
        <v>373</v>
      </c>
      <c r="B231" s="2" t="s">
        <v>377</v>
      </c>
      <c r="C231" s="2">
        <v>2015</v>
      </c>
      <c r="D231" s="2" t="s">
        <v>651</v>
      </c>
      <c r="E231" s="2" t="s">
        <v>650</v>
      </c>
      <c r="F231" s="2" t="s">
        <v>650</v>
      </c>
      <c r="G231" s="2" t="s">
        <v>650</v>
      </c>
      <c r="H231" s="2" t="s">
        <v>650</v>
      </c>
      <c r="I231" s="2" t="s">
        <v>650</v>
      </c>
      <c r="J231" s="2" t="s">
        <v>651</v>
      </c>
      <c r="K231" s="2" t="s">
        <v>650</v>
      </c>
      <c r="L231" s="2" t="s">
        <v>650</v>
      </c>
      <c r="M231" s="2" t="s">
        <v>650</v>
      </c>
      <c r="N231" s="2" t="s">
        <v>650</v>
      </c>
      <c r="O231" s="2" t="s">
        <v>650</v>
      </c>
      <c r="P231" s="2" t="s">
        <v>650</v>
      </c>
      <c r="Q231" s="2" t="s">
        <v>651</v>
      </c>
      <c r="R231" s="2" t="s">
        <v>650</v>
      </c>
      <c r="S231" s="2" t="s">
        <v>650</v>
      </c>
      <c r="T231" s="2" t="s">
        <v>650</v>
      </c>
      <c r="U231" s="2" t="s">
        <v>650</v>
      </c>
      <c r="V231" s="2" t="s">
        <v>650</v>
      </c>
    </row>
    <row r="232" spans="1:22"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row>
    <row r="233" spans="1:22"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row>
    <row r="234" spans="1:22" ht="15" customHeight="1" x14ac:dyDescent="0.25">
      <c r="A234" s="2" t="s">
        <v>382</v>
      </c>
      <c r="B234" s="2" t="s">
        <v>383</v>
      </c>
      <c r="C234" s="2">
        <v>2015</v>
      </c>
      <c r="D234" s="2" t="s">
        <v>651</v>
      </c>
      <c r="E234" s="2" t="s">
        <v>650</v>
      </c>
      <c r="F234" s="2" t="s">
        <v>650</v>
      </c>
      <c r="G234" s="2" t="s">
        <v>650</v>
      </c>
      <c r="H234" s="2" t="s">
        <v>650</v>
      </c>
      <c r="I234" s="2" t="s">
        <v>650</v>
      </c>
      <c r="J234" s="2" t="s">
        <v>651</v>
      </c>
      <c r="K234" s="2" t="s">
        <v>650</v>
      </c>
      <c r="L234" s="2" t="s">
        <v>650</v>
      </c>
      <c r="M234" s="2" t="s">
        <v>650</v>
      </c>
      <c r="N234" s="2" t="s">
        <v>650</v>
      </c>
      <c r="O234" s="2" t="s">
        <v>650</v>
      </c>
      <c r="P234" s="2" t="s">
        <v>650</v>
      </c>
      <c r="Q234" s="2" t="s">
        <v>651</v>
      </c>
      <c r="R234" s="2" t="s">
        <v>650</v>
      </c>
      <c r="S234" s="2" t="s">
        <v>650</v>
      </c>
      <c r="T234" s="2" t="s">
        <v>650</v>
      </c>
      <c r="U234" s="2" t="s">
        <v>650</v>
      </c>
      <c r="V234" s="2" t="s">
        <v>650</v>
      </c>
    </row>
    <row r="235" spans="1:22" ht="15" customHeight="1" x14ac:dyDescent="0.25">
      <c r="A235" s="2" t="s">
        <v>382</v>
      </c>
      <c r="B235" s="2" t="s">
        <v>384</v>
      </c>
      <c r="C235" s="2">
        <v>2015</v>
      </c>
      <c r="D235" s="2" t="s">
        <v>651</v>
      </c>
      <c r="E235" s="2" t="s">
        <v>650</v>
      </c>
      <c r="F235" s="2" t="s">
        <v>650</v>
      </c>
      <c r="G235" s="2" t="s">
        <v>650</v>
      </c>
      <c r="H235" s="2" t="s">
        <v>650</v>
      </c>
      <c r="I235" s="2" t="s">
        <v>650</v>
      </c>
      <c r="J235" s="2" t="s">
        <v>651</v>
      </c>
      <c r="K235" s="2" t="s">
        <v>650</v>
      </c>
      <c r="L235" s="2" t="s">
        <v>650</v>
      </c>
      <c r="M235" s="2" t="s">
        <v>650</v>
      </c>
      <c r="N235" s="2" t="s">
        <v>650</v>
      </c>
      <c r="O235" s="2" t="s">
        <v>650</v>
      </c>
      <c r="P235" s="2" t="s">
        <v>650</v>
      </c>
      <c r="Q235" s="2" t="s">
        <v>651</v>
      </c>
      <c r="R235" s="2" t="s">
        <v>650</v>
      </c>
      <c r="S235" s="2" t="s">
        <v>650</v>
      </c>
      <c r="T235" s="2" t="s">
        <v>650</v>
      </c>
      <c r="U235" s="2" t="s">
        <v>650</v>
      </c>
      <c r="V235" s="2" t="s">
        <v>650</v>
      </c>
    </row>
    <row r="236" spans="1:22" ht="15" customHeight="1" x14ac:dyDescent="0.25">
      <c r="A236" s="2" t="s">
        <v>382</v>
      </c>
      <c r="B236" s="2" t="s">
        <v>385</v>
      </c>
      <c r="C236" s="2">
        <v>2015</v>
      </c>
      <c r="D236" s="2" t="s">
        <v>651</v>
      </c>
      <c r="E236" s="2" t="s">
        <v>650</v>
      </c>
      <c r="F236" s="2" t="s">
        <v>650</v>
      </c>
      <c r="G236" s="2" t="s">
        <v>650</v>
      </c>
      <c r="H236" s="2" t="s">
        <v>650</v>
      </c>
      <c r="I236" s="2" t="s">
        <v>650</v>
      </c>
      <c r="J236" s="2" t="s">
        <v>651</v>
      </c>
      <c r="K236" s="2" t="s">
        <v>650</v>
      </c>
      <c r="L236" s="2" t="s">
        <v>650</v>
      </c>
      <c r="M236" s="2" t="s">
        <v>650</v>
      </c>
      <c r="N236" s="2" t="s">
        <v>650</v>
      </c>
      <c r="O236" s="2" t="s">
        <v>650</v>
      </c>
      <c r="P236" s="2" t="s">
        <v>650</v>
      </c>
      <c r="Q236" s="2" t="s">
        <v>651</v>
      </c>
      <c r="R236" s="2" t="s">
        <v>650</v>
      </c>
      <c r="S236" s="2" t="s">
        <v>650</v>
      </c>
      <c r="T236" s="2" t="s">
        <v>650</v>
      </c>
      <c r="U236" s="2" t="s">
        <v>650</v>
      </c>
      <c r="V236" s="2" t="s">
        <v>650</v>
      </c>
    </row>
    <row r="237" spans="1:22" ht="15" customHeight="1" x14ac:dyDescent="0.25">
      <c r="A237" s="2" t="s">
        <v>382</v>
      </c>
      <c r="B237" s="2" t="s">
        <v>386</v>
      </c>
      <c r="C237" s="2">
        <v>2015</v>
      </c>
      <c r="D237" s="2" t="s">
        <v>651</v>
      </c>
      <c r="E237" s="2" t="s">
        <v>650</v>
      </c>
      <c r="F237" s="2" t="s">
        <v>650</v>
      </c>
      <c r="G237" s="2" t="s">
        <v>650</v>
      </c>
      <c r="H237" s="2" t="s">
        <v>650</v>
      </c>
      <c r="I237" s="2" t="s">
        <v>650</v>
      </c>
      <c r="J237" s="2" t="s">
        <v>651</v>
      </c>
      <c r="K237" s="2" t="s">
        <v>650</v>
      </c>
      <c r="L237" s="2" t="s">
        <v>650</v>
      </c>
      <c r="M237" s="2" t="s">
        <v>650</v>
      </c>
      <c r="N237" s="2" t="s">
        <v>650</v>
      </c>
      <c r="O237" s="2" t="s">
        <v>650</v>
      </c>
      <c r="P237" s="2" t="s">
        <v>650</v>
      </c>
      <c r="Q237" s="2" t="s">
        <v>651</v>
      </c>
      <c r="R237" s="2" t="s">
        <v>650</v>
      </c>
      <c r="S237" s="2" t="s">
        <v>650</v>
      </c>
      <c r="T237" s="2" t="s">
        <v>650</v>
      </c>
      <c r="U237" s="2" t="s">
        <v>650</v>
      </c>
      <c r="V237" s="2" t="s">
        <v>650</v>
      </c>
    </row>
    <row r="238" spans="1:22" ht="15" customHeight="1" x14ac:dyDescent="0.25">
      <c r="A238" s="2" t="s">
        <v>382</v>
      </c>
      <c r="B238" s="2" t="s">
        <v>387</v>
      </c>
      <c r="C238" s="2">
        <v>2015</v>
      </c>
      <c r="D238" s="2" t="s">
        <v>651</v>
      </c>
      <c r="E238" s="2" t="s">
        <v>650</v>
      </c>
      <c r="F238" s="2" t="s">
        <v>650</v>
      </c>
      <c r="G238" s="2" t="s">
        <v>650</v>
      </c>
      <c r="H238" s="2" t="s">
        <v>650</v>
      </c>
      <c r="I238" s="2" t="s">
        <v>650</v>
      </c>
      <c r="J238" s="2" t="s">
        <v>651</v>
      </c>
      <c r="K238" s="2" t="s">
        <v>650</v>
      </c>
      <c r="L238" s="2" t="s">
        <v>650</v>
      </c>
      <c r="M238" s="2" t="s">
        <v>650</v>
      </c>
      <c r="N238" s="2" t="s">
        <v>650</v>
      </c>
      <c r="O238" s="2" t="s">
        <v>650</v>
      </c>
      <c r="P238" s="2" t="s">
        <v>650</v>
      </c>
      <c r="Q238" s="2" t="s">
        <v>651</v>
      </c>
      <c r="R238" s="2" t="s">
        <v>650</v>
      </c>
      <c r="S238" s="2" t="s">
        <v>650</v>
      </c>
      <c r="T238" s="2" t="s">
        <v>650</v>
      </c>
      <c r="U238" s="2" t="s">
        <v>650</v>
      </c>
      <c r="V238" s="2" t="s">
        <v>650</v>
      </c>
    </row>
    <row r="239" spans="1:22" ht="15" customHeight="1" x14ac:dyDescent="0.25">
      <c r="A239" s="2" t="s">
        <v>382</v>
      </c>
      <c r="B239" s="2" t="s">
        <v>388</v>
      </c>
      <c r="C239" s="2">
        <v>2015</v>
      </c>
      <c r="D239" s="2" t="s">
        <v>651</v>
      </c>
      <c r="E239" s="2" t="s">
        <v>650</v>
      </c>
      <c r="F239" s="2" t="s">
        <v>650</v>
      </c>
      <c r="G239" s="2" t="s">
        <v>650</v>
      </c>
      <c r="H239" s="2" t="s">
        <v>650</v>
      </c>
      <c r="I239" s="2" t="s">
        <v>650</v>
      </c>
      <c r="J239" s="2" t="s">
        <v>651</v>
      </c>
      <c r="K239" s="2" t="s">
        <v>650</v>
      </c>
      <c r="L239" s="2" t="s">
        <v>650</v>
      </c>
      <c r="M239" s="2" t="s">
        <v>650</v>
      </c>
      <c r="N239" s="2" t="s">
        <v>650</v>
      </c>
      <c r="O239" s="2" t="s">
        <v>650</v>
      </c>
      <c r="P239" s="2" t="s">
        <v>650</v>
      </c>
      <c r="Q239" s="2" t="s">
        <v>651</v>
      </c>
      <c r="R239" s="2" t="s">
        <v>650</v>
      </c>
      <c r="S239" s="2" t="s">
        <v>650</v>
      </c>
      <c r="T239" s="2" t="s">
        <v>650</v>
      </c>
      <c r="U239" s="2" t="s">
        <v>650</v>
      </c>
      <c r="V239" s="2" t="s">
        <v>650</v>
      </c>
    </row>
    <row r="240" spans="1:22" ht="15" customHeight="1" x14ac:dyDescent="0.25">
      <c r="A240" s="2" t="s">
        <v>382</v>
      </c>
      <c r="B240" s="2" t="s">
        <v>389</v>
      </c>
      <c r="C240" s="2">
        <v>2015</v>
      </c>
      <c r="D240" s="2" t="s">
        <v>651</v>
      </c>
      <c r="E240" s="2" t="s">
        <v>650</v>
      </c>
      <c r="F240" s="2" t="s">
        <v>650</v>
      </c>
      <c r="G240" s="2" t="s">
        <v>650</v>
      </c>
      <c r="H240" s="2" t="s">
        <v>650</v>
      </c>
      <c r="I240" s="2" t="s">
        <v>650</v>
      </c>
      <c r="J240" s="2" t="s">
        <v>651</v>
      </c>
      <c r="K240" s="2" t="s">
        <v>650</v>
      </c>
      <c r="L240" s="2" t="s">
        <v>650</v>
      </c>
      <c r="M240" s="2" t="s">
        <v>650</v>
      </c>
      <c r="N240" s="2" t="s">
        <v>650</v>
      </c>
      <c r="O240" s="2" t="s">
        <v>650</v>
      </c>
      <c r="P240" s="2" t="s">
        <v>650</v>
      </c>
      <c r="Q240" s="2" t="s">
        <v>651</v>
      </c>
      <c r="R240" s="2" t="s">
        <v>650</v>
      </c>
      <c r="S240" s="2" t="s">
        <v>650</v>
      </c>
      <c r="T240" s="2" t="s">
        <v>650</v>
      </c>
      <c r="U240" s="2" t="s">
        <v>650</v>
      </c>
      <c r="V240" s="2" t="s">
        <v>650</v>
      </c>
    </row>
    <row r="241" spans="1:22" ht="15" customHeight="1" x14ac:dyDescent="0.25">
      <c r="A241" s="2" t="s">
        <v>382</v>
      </c>
      <c r="B241" s="2" t="s">
        <v>390</v>
      </c>
      <c r="C241" s="2">
        <v>2015</v>
      </c>
      <c r="D241" s="2" t="s">
        <v>756</v>
      </c>
      <c r="E241" s="2" t="s">
        <v>741</v>
      </c>
      <c r="F241" s="2">
        <v>0.60799999999999998</v>
      </c>
      <c r="G241" s="2" t="s">
        <v>650</v>
      </c>
      <c r="H241" s="2" t="s">
        <v>650</v>
      </c>
      <c r="I241" s="2" t="s">
        <v>650</v>
      </c>
      <c r="J241" s="2" t="s">
        <v>651</v>
      </c>
      <c r="K241" s="2" t="s">
        <v>650</v>
      </c>
      <c r="L241" s="2" t="s">
        <v>650</v>
      </c>
      <c r="M241" s="2" t="s">
        <v>650</v>
      </c>
      <c r="N241" s="2" t="s">
        <v>650</v>
      </c>
      <c r="O241" s="2" t="s">
        <v>650</v>
      </c>
      <c r="P241" s="2" t="s">
        <v>650</v>
      </c>
      <c r="Q241" s="2" t="s">
        <v>651</v>
      </c>
      <c r="R241" s="2" t="s">
        <v>650</v>
      </c>
      <c r="S241" s="2" t="s">
        <v>650</v>
      </c>
      <c r="T241" s="2" t="s">
        <v>650</v>
      </c>
      <c r="U241" s="2" t="s">
        <v>650</v>
      </c>
      <c r="V241" s="2" t="s">
        <v>650</v>
      </c>
    </row>
    <row r="242" spans="1:22" ht="15" customHeight="1" x14ac:dyDescent="0.25">
      <c r="A242" s="2" t="s">
        <v>382</v>
      </c>
      <c r="B242" s="2" t="s">
        <v>391</v>
      </c>
      <c r="C242" s="2">
        <v>2015</v>
      </c>
      <c r="D242" s="2" t="s">
        <v>651</v>
      </c>
      <c r="E242" s="2" t="s">
        <v>650</v>
      </c>
      <c r="F242" s="2" t="s">
        <v>650</v>
      </c>
      <c r="G242" s="2" t="s">
        <v>650</v>
      </c>
      <c r="H242" s="2" t="s">
        <v>650</v>
      </c>
      <c r="I242" s="2" t="s">
        <v>650</v>
      </c>
      <c r="J242" s="2" t="s">
        <v>651</v>
      </c>
      <c r="K242" s="2" t="s">
        <v>650</v>
      </c>
      <c r="L242" s="2" t="s">
        <v>650</v>
      </c>
      <c r="M242" s="2" t="s">
        <v>650</v>
      </c>
      <c r="N242" s="2" t="s">
        <v>650</v>
      </c>
      <c r="O242" s="2" t="s">
        <v>650</v>
      </c>
      <c r="P242" s="2" t="s">
        <v>650</v>
      </c>
      <c r="Q242" s="2" t="s">
        <v>651</v>
      </c>
      <c r="R242" s="2" t="s">
        <v>650</v>
      </c>
      <c r="S242" s="2" t="s">
        <v>650</v>
      </c>
      <c r="T242" s="2" t="s">
        <v>650</v>
      </c>
      <c r="U242" s="2" t="s">
        <v>650</v>
      </c>
      <c r="V242" s="2" t="s">
        <v>650</v>
      </c>
    </row>
    <row r="243" spans="1:22" ht="15" customHeight="1" x14ac:dyDescent="0.25">
      <c r="A243" s="2" t="s">
        <v>382</v>
      </c>
      <c r="B243" s="2" t="s">
        <v>392</v>
      </c>
      <c r="C243" s="2">
        <v>2015</v>
      </c>
      <c r="D243" s="2" t="s">
        <v>651</v>
      </c>
      <c r="E243" s="2" t="s">
        <v>650</v>
      </c>
      <c r="F243" s="2" t="s">
        <v>650</v>
      </c>
      <c r="G243" s="2" t="s">
        <v>650</v>
      </c>
      <c r="H243" s="2" t="s">
        <v>650</v>
      </c>
      <c r="I243" s="2" t="s">
        <v>650</v>
      </c>
      <c r="J243" s="2" t="s">
        <v>651</v>
      </c>
      <c r="K243" s="2" t="s">
        <v>650</v>
      </c>
      <c r="L243" s="2" t="s">
        <v>650</v>
      </c>
      <c r="M243" s="2" t="s">
        <v>650</v>
      </c>
      <c r="N243" s="2" t="s">
        <v>650</v>
      </c>
      <c r="O243" s="2" t="s">
        <v>650</v>
      </c>
      <c r="P243" s="2" t="s">
        <v>650</v>
      </c>
      <c r="Q243" s="2" t="s">
        <v>651</v>
      </c>
      <c r="R243" s="2" t="s">
        <v>650</v>
      </c>
      <c r="S243" s="2" t="s">
        <v>650</v>
      </c>
      <c r="T243" s="2" t="s">
        <v>650</v>
      </c>
      <c r="U243" s="2" t="s">
        <v>650</v>
      </c>
      <c r="V243" s="2" t="s">
        <v>650</v>
      </c>
    </row>
    <row r="244" spans="1:22" ht="15" customHeight="1" x14ac:dyDescent="0.25">
      <c r="A244" s="2" t="s">
        <v>382</v>
      </c>
      <c r="B244" s="2" t="s">
        <v>393</v>
      </c>
      <c r="C244" s="2">
        <v>2015</v>
      </c>
      <c r="D244" s="2" t="s">
        <v>651</v>
      </c>
      <c r="E244" s="2" t="s">
        <v>650</v>
      </c>
      <c r="F244" s="2" t="s">
        <v>650</v>
      </c>
      <c r="G244" s="2" t="s">
        <v>650</v>
      </c>
      <c r="H244" s="2" t="s">
        <v>650</v>
      </c>
      <c r="I244" s="2" t="s">
        <v>650</v>
      </c>
      <c r="J244" s="2" t="s">
        <v>651</v>
      </c>
      <c r="K244" s="2" t="s">
        <v>650</v>
      </c>
      <c r="L244" s="2" t="s">
        <v>650</v>
      </c>
      <c r="M244" s="2" t="s">
        <v>650</v>
      </c>
      <c r="N244" s="2" t="s">
        <v>650</v>
      </c>
      <c r="O244" s="2" t="s">
        <v>650</v>
      </c>
      <c r="P244" s="2" t="s">
        <v>650</v>
      </c>
      <c r="Q244" s="2" t="s">
        <v>651</v>
      </c>
      <c r="R244" s="2" t="s">
        <v>650</v>
      </c>
      <c r="S244" s="2" t="s">
        <v>650</v>
      </c>
      <c r="T244" s="2" t="s">
        <v>650</v>
      </c>
      <c r="U244" s="2" t="s">
        <v>650</v>
      </c>
      <c r="V244" s="2" t="s">
        <v>650</v>
      </c>
    </row>
    <row r="245" spans="1:22" ht="15" customHeight="1" x14ac:dyDescent="0.25">
      <c r="A245" s="2" t="s">
        <v>382</v>
      </c>
      <c r="B245" s="2" t="s">
        <v>394</v>
      </c>
      <c r="C245" s="2">
        <v>2015</v>
      </c>
      <c r="D245" s="2" t="s">
        <v>651</v>
      </c>
      <c r="E245" s="2" t="s">
        <v>650</v>
      </c>
      <c r="F245" s="2" t="s">
        <v>650</v>
      </c>
      <c r="G245" s="2" t="s">
        <v>650</v>
      </c>
      <c r="H245" s="2" t="s">
        <v>650</v>
      </c>
      <c r="I245" s="2" t="s">
        <v>650</v>
      </c>
      <c r="J245" s="2" t="s">
        <v>651</v>
      </c>
      <c r="K245" s="2" t="s">
        <v>650</v>
      </c>
      <c r="L245" s="2" t="s">
        <v>650</v>
      </c>
      <c r="M245" s="2" t="s">
        <v>650</v>
      </c>
      <c r="N245" s="2" t="s">
        <v>650</v>
      </c>
      <c r="O245" s="2" t="s">
        <v>650</v>
      </c>
      <c r="P245" s="2" t="s">
        <v>650</v>
      </c>
      <c r="Q245" s="2" t="s">
        <v>651</v>
      </c>
      <c r="R245" s="2" t="s">
        <v>650</v>
      </c>
      <c r="S245" s="2" t="s">
        <v>650</v>
      </c>
      <c r="T245" s="2" t="s">
        <v>650</v>
      </c>
      <c r="U245" s="2" t="s">
        <v>650</v>
      </c>
      <c r="V245" s="2" t="s">
        <v>650</v>
      </c>
    </row>
    <row r="246" spans="1:22" ht="15" customHeight="1" x14ac:dyDescent="0.25">
      <c r="A246" s="2" t="s">
        <v>382</v>
      </c>
      <c r="B246" s="2" t="s">
        <v>395</v>
      </c>
      <c r="C246" s="2">
        <v>2015</v>
      </c>
      <c r="D246" s="2" t="s">
        <v>651</v>
      </c>
      <c r="E246" s="2" t="s">
        <v>650</v>
      </c>
      <c r="F246" s="2" t="s">
        <v>650</v>
      </c>
      <c r="G246" s="2" t="s">
        <v>650</v>
      </c>
      <c r="H246" s="2" t="s">
        <v>650</v>
      </c>
      <c r="I246" s="2" t="s">
        <v>650</v>
      </c>
      <c r="J246" s="2" t="s">
        <v>651</v>
      </c>
      <c r="K246" s="2" t="s">
        <v>650</v>
      </c>
      <c r="L246" s="2" t="s">
        <v>650</v>
      </c>
      <c r="M246" s="2" t="s">
        <v>650</v>
      </c>
      <c r="N246" s="2" t="s">
        <v>650</v>
      </c>
      <c r="O246" s="2" t="s">
        <v>650</v>
      </c>
      <c r="P246" s="2" t="s">
        <v>650</v>
      </c>
      <c r="Q246" s="2" t="s">
        <v>651</v>
      </c>
      <c r="R246" s="2" t="s">
        <v>650</v>
      </c>
      <c r="S246" s="2" t="s">
        <v>650</v>
      </c>
      <c r="T246" s="2" t="s">
        <v>650</v>
      </c>
      <c r="U246" s="2" t="s">
        <v>650</v>
      </c>
      <c r="V246" s="2" t="s">
        <v>650</v>
      </c>
    </row>
    <row r="247" spans="1:22"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row>
    <row r="248" spans="1:22" ht="15" customHeight="1" x14ac:dyDescent="0.25">
      <c r="A248" s="2" t="s">
        <v>396</v>
      </c>
      <c r="B248" s="2" t="s">
        <v>397</v>
      </c>
      <c r="C248" s="2">
        <v>2015</v>
      </c>
      <c r="D248" s="2" t="s">
        <v>651</v>
      </c>
      <c r="E248" s="2" t="s">
        <v>650</v>
      </c>
      <c r="F248" s="2" t="s">
        <v>650</v>
      </c>
      <c r="G248" s="2" t="s">
        <v>650</v>
      </c>
      <c r="H248" s="2" t="s">
        <v>650</v>
      </c>
      <c r="I248" s="2" t="s">
        <v>650</v>
      </c>
      <c r="J248" s="2" t="s">
        <v>651</v>
      </c>
      <c r="K248" s="2" t="s">
        <v>650</v>
      </c>
      <c r="L248" s="2" t="s">
        <v>650</v>
      </c>
      <c r="M248" s="2" t="s">
        <v>650</v>
      </c>
      <c r="N248" s="2" t="s">
        <v>650</v>
      </c>
      <c r="O248" s="2" t="s">
        <v>650</v>
      </c>
      <c r="P248" s="2" t="s">
        <v>650</v>
      </c>
      <c r="Q248" s="2" t="s">
        <v>651</v>
      </c>
      <c r="R248" s="2" t="s">
        <v>650</v>
      </c>
      <c r="S248" s="2" t="s">
        <v>650</v>
      </c>
      <c r="T248" s="2" t="s">
        <v>650</v>
      </c>
      <c r="U248" s="2" t="s">
        <v>650</v>
      </c>
      <c r="V248" s="2" t="s">
        <v>650</v>
      </c>
    </row>
    <row r="249" spans="1:22" ht="15" customHeight="1" x14ac:dyDescent="0.25">
      <c r="A249" s="2" t="s">
        <v>396</v>
      </c>
      <c r="B249" s="2" t="s">
        <v>398</v>
      </c>
      <c r="C249" s="2">
        <v>2015</v>
      </c>
      <c r="D249" s="2" t="s">
        <v>651</v>
      </c>
      <c r="E249" s="2" t="s">
        <v>650</v>
      </c>
      <c r="F249" s="2" t="s">
        <v>650</v>
      </c>
      <c r="G249" s="2" t="s">
        <v>650</v>
      </c>
      <c r="H249" s="2" t="s">
        <v>650</v>
      </c>
      <c r="I249" s="2" t="s">
        <v>650</v>
      </c>
      <c r="J249" s="2" t="s">
        <v>651</v>
      </c>
      <c r="K249" s="2" t="s">
        <v>650</v>
      </c>
      <c r="L249" s="2" t="s">
        <v>650</v>
      </c>
      <c r="M249" s="2" t="s">
        <v>650</v>
      </c>
      <c r="N249" s="2" t="s">
        <v>650</v>
      </c>
      <c r="O249" s="2" t="s">
        <v>650</v>
      </c>
      <c r="P249" s="2" t="s">
        <v>650</v>
      </c>
      <c r="Q249" s="2" t="s">
        <v>651</v>
      </c>
      <c r="R249" s="2" t="s">
        <v>650</v>
      </c>
      <c r="S249" s="2" t="s">
        <v>650</v>
      </c>
      <c r="T249" s="2" t="s">
        <v>650</v>
      </c>
      <c r="U249" s="2" t="s">
        <v>650</v>
      </c>
      <c r="V249" s="2" t="s">
        <v>650</v>
      </c>
    </row>
    <row r="250" spans="1:22" ht="15" customHeight="1" x14ac:dyDescent="0.25">
      <c r="A250" s="2" t="s">
        <v>399</v>
      </c>
      <c r="B250" s="2" t="s">
        <v>400</v>
      </c>
      <c r="C250" s="2">
        <v>2015</v>
      </c>
      <c r="D250" s="2" t="s">
        <v>651</v>
      </c>
      <c r="E250" s="2" t="s">
        <v>650</v>
      </c>
      <c r="F250" s="2" t="s">
        <v>650</v>
      </c>
      <c r="G250" s="2" t="s">
        <v>650</v>
      </c>
      <c r="H250" s="2" t="s">
        <v>650</v>
      </c>
      <c r="I250" s="2" t="s">
        <v>650</v>
      </c>
      <c r="J250" s="2" t="s">
        <v>651</v>
      </c>
      <c r="K250" s="2" t="s">
        <v>650</v>
      </c>
      <c r="L250" s="2" t="s">
        <v>650</v>
      </c>
      <c r="M250" s="2" t="s">
        <v>650</v>
      </c>
      <c r="N250" s="2" t="s">
        <v>650</v>
      </c>
      <c r="O250" s="2" t="s">
        <v>650</v>
      </c>
      <c r="P250" s="2" t="s">
        <v>650</v>
      </c>
      <c r="Q250" s="2" t="s">
        <v>651</v>
      </c>
      <c r="R250" s="2" t="s">
        <v>650</v>
      </c>
      <c r="S250" s="2" t="s">
        <v>650</v>
      </c>
      <c r="T250" s="2" t="s">
        <v>650</v>
      </c>
      <c r="U250" s="2" t="s">
        <v>650</v>
      </c>
      <c r="V250" s="2" t="s">
        <v>650</v>
      </c>
    </row>
    <row r="251" spans="1:22" ht="15" customHeight="1" x14ac:dyDescent="0.25">
      <c r="A251" s="2" t="s">
        <v>401</v>
      </c>
      <c r="B251" s="2" t="s">
        <v>402</v>
      </c>
      <c r="C251" s="2">
        <v>2015</v>
      </c>
      <c r="D251" s="2" t="s">
        <v>651</v>
      </c>
      <c r="E251" s="2" t="s">
        <v>650</v>
      </c>
      <c r="F251" s="2" t="s">
        <v>650</v>
      </c>
      <c r="G251" s="2" t="s">
        <v>650</v>
      </c>
      <c r="H251" s="2" t="s">
        <v>650</v>
      </c>
      <c r="I251" s="2" t="s">
        <v>650</v>
      </c>
      <c r="J251" s="2" t="s">
        <v>651</v>
      </c>
      <c r="K251" s="2" t="s">
        <v>650</v>
      </c>
      <c r="L251" s="2" t="s">
        <v>650</v>
      </c>
      <c r="M251" s="2" t="s">
        <v>650</v>
      </c>
      <c r="N251" s="2" t="s">
        <v>650</v>
      </c>
      <c r="O251" s="2" t="s">
        <v>650</v>
      </c>
      <c r="P251" s="2" t="s">
        <v>650</v>
      </c>
      <c r="Q251" s="2" t="s">
        <v>651</v>
      </c>
      <c r="R251" s="2" t="s">
        <v>650</v>
      </c>
      <c r="S251" s="2" t="s">
        <v>650</v>
      </c>
      <c r="T251" s="2" t="s">
        <v>650</v>
      </c>
      <c r="U251" s="2" t="s">
        <v>650</v>
      </c>
      <c r="V251" s="2" t="s">
        <v>650</v>
      </c>
    </row>
    <row r="252" spans="1:22" ht="15" customHeight="1" x14ac:dyDescent="0.25">
      <c r="A252" s="2" t="s">
        <v>403</v>
      </c>
      <c r="B252" s="2" t="s">
        <v>404</v>
      </c>
      <c r="C252" s="2">
        <v>2015</v>
      </c>
      <c r="D252" s="2" t="s">
        <v>651</v>
      </c>
      <c r="E252" s="2" t="s">
        <v>650</v>
      </c>
      <c r="F252" s="2" t="s">
        <v>650</v>
      </c>
      <c r="G252" s="2" t="s">
        <v>650</v>
      </c>
      <c r="H252" s="2" t="s">
        <v>650</v>
      </c>
      <c r="I252" s="2" t="s">
        <v>650</v>
      </c>
      <c r="J252" s="2" t="s">
        <v>651</v>
      </c>
      <c r="K252" s="2" t="s">
        <v>650</v>
      </c>
      <c r="L252" s="2" t="s">
        <v>650</v>
      </c>
      <c r="M252" s="2" t="s">
        <v>650</v>
      </c>
      <c r="N252" s="2" t="s">
        <v>650</v>
      </c>
      <c r="O252" s="2" t="s">
        <v>650</v>
      </c>
      <c r="P252" s="2" t="s">
        <v>650</v>
      </c>
      <c r="Q252" s="2" t="s">
        <v>651</v>
      </c>
      <c r="R252" s="2" t="s">
        <v>650</v>
      </c>
      <c r="S252" s="2" t="s">
        <v>650</v>
      </c>
      <c r="T252" s="2" t="s">
        <v>650</v>
      </c>
      <c r="U252" s="2" t="s">
        <v>650</v>
      </c>
      <c r="V252" s="2" t="s">
        <v>650</v>
      </c>
    </row>
    <row r="253" spans="1:22" ht="15" customHeight="1" x14ac:dyDescent="0.25">
      <c r="A253" s="2" t="s">
        <v>405</v>
      </c>
      <c r="B253" s="2" t="s">
        <v>406</v>
      </c>
      <c r="C253" s="2">
        <v>2015</v>
      </c>
      <c r="D253" s="2" t="s">
        <v>651</v>
      </c>
      <c r="E253" s="2" t="s">
        <v>650</v>
      </c>
      <c r="F253" s="2" t="s">
        <v>650</v>
      </c>
      <c r="G253" s="2" t="s">
        <v>650</v>
      </c>
      <c r="H253" s="2" t="s">
        <v>650</v>
      </c>
      <c r="I253" s="2" t="s">
        <v>650</v>
      </c>
      <c r="J253" s="2" t="s">
        <v>651</v>
      </c>
      <c r="K253" s="2" t="s">
        <v>650</v>
      </c>
      <c r="L253" s="2" t="s">
        <v>650</v>
      </c>
      <c r="M253" s="2" t="s">
        <v>650</v>
      </c>
      <c r="N253" s="2" t="s">
        <v>650</v>
      </c>
      <c r="O253" s="2" t="s">
        <v>650</v>
      </c>
      <c r="P253" s="2" t="s">
        <v>650</v>
      </c>
      <c r="Q253" s="2" t="s">
        <v>651</v>
      </c>
      <c r="R253" s="2" t="s">
        <v>650</v>
      </c>
      <c r="S253" s="2" t="s">
        <v>650</v>
      </c>
      <c r="T253" s="2" t="s">
        <v>650</v>
      </c>
      <c r="U253" s="2" t="s">
        <v>650</v>
      </c>
      <c r="V253" s="2" t="s">
        <v>650</v>
      </c>
    </row>
    <row r="254" spans="1:22" ht="15" customHeight="1" x14ac:dyDescent="0.25">
      <c r="A254" s="2" t="s">
        <v>407</v>
      </c>
      <c r="B254" s="2" t="s">
        <v>408</v>
      </c>
      <c r="C254" s="2">
        <v>2015</v>
      </c>
      <c r="D254" s="2" t="s">
        <v>650</v>
      </c>
      <c r="E254" s="2" t="s">
        <v>650</v>
      </c>
      <c r="F254" s="2" t="s">
        <v>650</v>
      </c>
      <c r="G254" s="2" t="s">
        <v>650</v>
      </c>
      <c r="H254" s="2" t="s">
        <v>650</v>
      </c>
      <c r="I254" s="2" t="s">
        <v>650</v>
      </c>
      <c r="J254" s="2" t="s">
        <v>650</v>
      </c>
      <c r="K254" s="2" t="s">
        <v>650</v>
      </c>
      <c r="L254" s="2" t="s">
        <v>650</v>
      </c>
      <c r="M254" s="2" t="s">
        <v>650</v>
      </c>
      <c r="N254" s="2" t="s">
        <v>650</v>
      </c>
      <c r="O254" s="2" t="s">
        <v>650</v>
      </c>
      <c r="P254" s="2" t="s">
        <v>650</v>
      </c>
      <c r="Q254" s="2" t="s">
        <v>650</v>
      </c>
      <c r="R254" s="2" t="s">
        <v>650</v>
      </c>
      <c r="S254" s="2" t="s">
        <v>650</v>
      </c>
      <c r="T254" s="2" t="s">
        <v>716</v>
      </c>
      <c r="U254" s="2" t="s">
        <v>650</v>
      </c>
      <c r="V254" s="2" t="s">
        <v>650</v>
      </c>
    </row>
    <row r="255" spans="1:22" ht="15" customHeight="1" x14ac:dyDescent="0.25">
      <c r="A255" s="2" t="s">
        <v>407</v>
      </c>
      <c r="B255" s="2" t="s">
        <v>409</v>
      </c>
      <c r="C255" s="2">
        <v>2015</v>
      </c>
      <c r="D255" s="2" t="s">
        <v>650</v>
      </c>
      <c r="E255" s="2" t="s">
        <v>650</v>
      </c>
      <c r="F255" s="2" t="s">
        <v>650</v>
      </c>
      <c r="G255" s="2" t="s">
        <v>650</v>
      </c>
      <c r="H255" s="2" t="s">
        <v>650</v>
      </c>
      <c r="I255" s="2" t="s">
        <v>650</v>
      </c>
      <c r="J255" s="2" t="s">
        <v>651</v>
      </c>
      <c r="K255" s="2" t="s">
        <v>650</v>
      </c>
      <c r="L255" s="2" t="s">
        <v>650</v>
      </c>
      <c r="M255" s="2" t="s">
        <v>650</v>
      </c>
      <c r="N255" s="2" t="s">
        <v>650</v>
      </c>
      <c r="O255" s="2" t="s">
        <v>650</v>
      </c>
      <c r="P255" s="2" t="s">
        <v>650</v>
      </c>
      <c r="Q255" s="2" t="s">
        <v>651</v>
      </c>
      <c r="R255" s="2" t="s">
        <v>650</v>
      </c>
      <c r="S255" s="2" t="s">
        <v>650</v>
      </c>
      <c r="T255" s="2" t="s">
        <v>650</v>
      </c>
      <c r="U255" s="2" t="s">
        <v>650</v>
      </c>
      <c r="V255" s="2" t="s">
        <v>650</v>
      </c>
    </row>
    <row r="256" spans="1:22" ht="15" customHeight="1" x14ac:dyDescent="0.25">
      <c r="A256" s="2" t="s">
        <v>407</v>
      </c>
      <c r="B256" s="2" t="s">
        <v>410</v>
      </c>
      <c r="C256" s="2">
        <v>2015</v>
      </c>
      <c r="D256" s="2" t="s">
        <v>650</v>
      </c>
      <c r="E256" s="2" t="s">
        <v>650</v>
      </c>
      <c r="F256" s="2" t="s">
        <v>650</v>
      </c>
      <c r="G256" s="2" t="s">
        <v>650</v>
      </c>
      <c r="H256" s="2" t="s">
        <v>650</v>
      </c>
      <c r="I256" s="2" t="s">
        <v>650</v>
      </c>
      <c r="J256" s="2" t="s">
        <v>651</v>
      </c>
      <c r="K256" s="2" t="s">
        <v>650</v>
      </c>
      <c r="L256" s="2" t="s">
        <v>650</v>
      </c>
      <c r="M256" s="2" t="s">
        <v>650</v>
      </c>
      <c r="N256" s="2" t="s">
        <v>650</v>
      </c>
      <c r="O256" s="2" t="s">
        <v>650</v>
      </c>
      <c r="P256" s="2" t="s">
        <v>650</v>
      </c>
      <c r="Q256" s="2" t="s">
        <v>651</v>
      </c>
      <c r="R256" s="2" t="s">
        <v>650</v>
      </c>
      <c r="S256" s="2" t="s">
        <v>650</v>
      </c>
      <c r="T256" s="2" t="s">
        <v>650</v>
      </c>
      <c r="U256" s="2" t="s">
        <v>650</v>
      </c>
      <c r="V256" s="2" t="s">
        <v>650</v>
      </c>
    </row>
    <row r="257" spans="1:22" ht="15" customHeight="1" x14ac:dyDescent="0.25">
      <c r="A257" s="2" t="s">
        <v>407</v>
      </c>
      <c r="B257" s="2" t="s">
        <v>411</v>
      </c>
      <c r="C257" s="2">
        <v>2015</v>
      </c>
      <c r="D257" s="2" t="s">
        <v>651</v>
      </c>
      <c r="E257" s="2" t="s">
        <v>650</v>
      </c>
      <c r="F257" s="2" t="s">
        <v>650</v>
      </c>
      <c r="G257" s="2" t="s">
        <v>650</v>
      </c>
      <c r="H257" s="2" t="s">
        <v>650</v>
      </c>
      <c r="I257" s="2" t="s">
        <v>650</v>
      </c>
      <c r="J257" s="2" t="s">
        <v>651</v>
      </c>
      <c r="K257" s="2" t="s">
        <v>650</v>
      </c>
      <c r="L257" s="2" t="s">
        <v>650</v>
      </c>
      <c r="M257" s="2" t="s">
        <v>650</v>
      </c>
      <c r="N257" s="2" t="s">
        <v>650</v>
      </c>
      <c r="O257" s="2" t="s">
        <v>650</v>
      </c>
      <c r="P257" s="2" t="s">
        <v>650</v>
      </c>
      <c r="Q257" s="2" t="s">
        <v>651</v>
      </c>
      <c r="R257" s="2" t="s">
        <v>650</v>
      </c>
      <c r="S257" s="2" t="s">
        <v>650</v>
      </c>
      <c r="T257" s="2" t="s">
        <v>650</v>
      </c>
      <c r="U257" s="2" t="s">
        <v>650</v>
      </c>
      <c r="V257" s="2" t="s">
        <v>650</v>
      </c>
    </row>
    <row r="258" spans="1:22" ht="15" customHeight="1" x14ac:dyDescent="0.25">
      <c r="A258" s="2" t="s">
        <v>407</v>
      </c>
      <c r="B258" s="2" t="s">
        <v>412</v>
      </c>
      <c r="C258" s="2">
        <v>2015</v>
      </c>
      <c r="D258" s="2" t="s">
        <v>651</v>
      </c>
      <c r="E258" s="2" t="s">
        <v>650</v>
      </c>
      <c r="F258" s="2" t="s">
        <v>650</v>
      </c>
      <c r="G258" s="2" t="s">
        <v>650</v>
      </c>
      <c r="H258" s="2" t="s">
        <v>650</v>
      </c>
      <c r="I258" s="2" t="s">
        <v>650</v>
      </c>
      <c r="J258" s="2" t="s">
        <v>651</v>
      </c>
      <c r="K258" s="2" t="s">
        <v>650</v>
      </c>
      <c r="L258" s="2" t="s">
        <v>650</v>
      </c>
      <c r="M258" s="2" t="s">
        <v>650</v>
      </c>
      <c r="N258" s="2" t="s">
        <v>650</v>
      </c>
      <c r="O258" s="2" t="s">
        <v>650</v>
      </c>
      <c r="P258" s="2" t="s">
        <v>650</v>
      </c>
      <c r="Q258" s="2" t="s">
        <v>651</v>
      </c>
      <c r="R258" s="2" t="s">
        <v>650</v>
      </c>
      <c r="S258" s="2" t="s">
        <v>650</v>
      </c>
      <c r="T258" s="2" t="s">
        <v>650</v>
      </c>
      <c r="U258" s="2" t="s">
        <v>650</v>
      </c>
      <c r="V258" s="2" t="s">
        <v>650</v>
      </c>
    </row>
    <row r="259" spans="1:22" ht="15" customHeight="1" x14ac:dyDescent="0.25">
      <c r="A259" s="2" t="s">
        <v>407</v>
      </c>
      <c r="B259" s="2" t="s">
        <v>413</v>
      </c>
      <c r="C259" s="2">
        <v>2015</v>
      </c>
      <c r="D259" s="2" t="s">
        <v>651</v>
      </c>
      <c r="E259" s="2" t="s">
        <v>650</v>
      </c>
      <c r="F259" s="2" t="s">
        <v>650</v>
      </c>
      <c r="G259" s="2" t="s">
        <v>650</v>
      </c>
      <c r="H259" s="2" t="s">
        <v>650</v>
      </c>
      <c r="I259" s="2" t="s">
        <v>650</v>
      </c>
      <c r="J259" s="2" t="s">
        <v>651</v>
      </c>
      <c r="K259" s="2" t="s">
        <v>650</v>
      </c>
      <c r="L259" s="2" t="s">
        <v>650</v>
      </c>
      <c r="M259" s="2" t="s">
        <v>650</v>
      </c>
      <c r="N259" s="2" t="s">
        <v>650</v>
      </c>
      <c r="O259" s="2" t="s">
        <v>650</v>
      </c>
      <c r="P259" s="2" t="s">
        <v>650</v>
      </c>
      <c r="Q259" s="2" t="s">
        <v>651</v>
      </c>
      <c r="R259" s="2" t="s">
        <v>650</v>
      </c>
      <c r="S259" s="2" t="s">
        <v>650</v>
      </c>
      <c r="T259" s="2" t="s">
        <v>650</v>
      </c>
      <c r="U259" s="2" t="s">
        <v>650</v>
      </c>
      <c r="V259" s="2" t="s">
        <v>650</v>
      </c>
    </row>
    <row r="260" spans="1:22" ht="15" customHeight="1" x14ac:dyDescent="0.25">
      <c r="A260" s="2" t="s">
        <v>407</v>
      </c>
      <c r="B260" s="2" t="s">
        <v>414</v>
      </c>
      <c r="C260" s="2">
        <v>2015</v>
      </c>
      <c r="D260" s="2" t="s">
        <v>651</v>
      </c>
      <c r="E260" s="2" t="s">
        <v>650</v>
      </c>
      <c r="F260" s="2" t="s">
        <v>650</v>
      </c>
      <c r="G260" s="2" t="s">
        <v>650</v>
      </c>
      <c r="H260" s="2" t="s">
        <v>650</v>
      </c>
      <c r="I260" s="2" t="s">
        <v>650</v>
      </c>
      <c r="J260" s="2" t="s">
        <v>651</v>
      </c>
      <c r="K260" s="2" t="s">
        <v>650</v>
      </c>
      <c r="L260" s="2" t="s">
        <v>650</v>
      </c>
      <c r="M260" s="2" t="s">
        <v>650</v>
      </c>
      <c r="N260" s="2" t="s">
        <v>650</v>
      </c>
      <c r="O260" s="2" t="s">
        <v>650</v>
      </c>
      <c r="P260" s="2" t="s">
        <v>650</v>
      </c>
      <c r="Q260" s="2" t="s">
        <v>651</v>
      </c>
      <c r="R260" s="2" t="s">
        <v>650</v>
      </c>
      <c r="S260" s="2" t="s">
        <v>650</v>
      </c>
      <c r="T260" s="2" t="s">
        <v>650</v>
      </c>
      <c r="U260" s="2" t="s">
        <v>650</v>
      </c>
      <c r="V260" s="2" t="s">
        <v>650</v>
      </c>
    </row>
    <row r="261" spans="1:22" ht="15" customHeight="1" x14ac:dyDescent="0.25">
      <c r="A261" s="2" t="s">
        <v>407</v>
      </c>
      <c r="B261" s="2" t="s">
        <v>415</v>
      </c>
      <c r="C261" s="2">
        <v>2015</v>
      </c>
      <c r="D261" s="2" t="s">
        <v>651</v>
      </c>
      <c r="E261" s="2" t="s">
        <v>650</v>
      </c>
      <c r="F261" s="2" t="s">
        <v>650</v>
      </c>
      <c r="G261" s="2" t="s">
        <v>650</v>
      </c>
      <c r="H261" s="2" t="s">
        <v>650</v>
      </c>
      <c r="I261" s="2" t="s">
        <v>650</v>
      </c>
      <c r="J261" s="2" t="s">
        <v>651</v>
      </c>
      <c r="K261" s="2" t="s">
        <v>650</v>
      </c>
      <c r="L261" s="2" t="s">
        <v>650</v>
      </c>
      <c r="M261" s="2" t="s">
        <v>650</v>
      </c>
      <c r="N261" s="2" t="s">
        <v>650</v>
      </c>
      <c r="O261" s="2" t="s">
        <v>650</v>
      </c>
      <c r="P261" s="2" t="s">
        <v>650</v>
      </c>
      <c r="Q261" s="2" t="s">
        <v>651</v>
      </c>
      <c r="R261" s="2" t="s">
        <v>650</v>
      </c>
      <c r="S261" s="2" t="s">
        <v>650</v>
      </c>
      <c r="T261" s="2" t="s">
        <v>650</v>
      </c>
      <c r="U261" s="2" t="s">
        <v>650</v>
      </c>
      <c r="V261" s="2" t="s">
        <v>650</v>
      </c>
    </row>
    <row r="262" spans="1:22" ht="15" customHeight="1" x14ac:dyDescent="0.25">
      <c r="A262" s="2" t="s">
        <v>407</v>
      </c>
      <c r="B262" s="2" t="s">
        <v>416</v>
      </c>
      <c r="C262" s="2">
        <v>2015</v>
      </c>
      <c r="D262" s="2" t="s">
        <v>651</v>
      </c>
      <c r="E262" s="2" t="s">
        <v>650</v>
      </c>
      <c r="F262" s="2" t="s">
        <v>650</v>
      </c>
      <c r="G262" s="2" t="s">
        <v>650</v>
      </c>
      <c r="H262" s="2" t="s">
        <v>650</v>
      </c>
      <c r="I262" s="2" t="s">
        <v>650</v>
      </c>
      <c r="J262" s="2" t="s">
        <v>651</v>
      </c>
      <c r="K262" s="2" t="s">
        <v>650</v>
      </c>
      <c r="L262" s="2" t="s">
        <v>650</v>
      </c>
      <c r="M262" s="2" t="s">
        <v>650</v>
      </c>
      <c r="N262" s="2" t="s">
        <v>650</v>
      </c>
      <c r="O262" s="2" t="s">
        <v>650</v>
      </c>
      <c r="P262" s="2" t="s">
        <v>650</v>
      </c>
      <c r="Q262" s="2" t="s">
        <v>651</v>
      </c>
      <c r="R262" s="2" t="s">
        <v>650</v>
      </c>
      <c r="S262" s="2" t="s">
        <v>650</v>
      </c>
      <c r="T262" s="2" t="s">
        <v>650</v>
      </c>
      <c r="U262" s="2" t="s">
        <v>650</v>
      </c>
      <c r="V262" s="2" t="s">
        <v>650</v>
      </c>
    </row>
    <row r="263" spans="1:22" ht="15" customHeight="1" x14ac:dyDescent="0.25">
      <c r="A263" s="2" t="s">
        <v>407</v>
      </c>
      <c r="B263" s="2" t="s">
        <v>417</v>
      </c>
      <c r="C263" s="2">
        <v>2015</v>
      </c>
      <c r="D263" s="2" t="s">
        <v>651</v>
      </c>
      <c r="E263" s="2" t="s">
        <v>650</v>
      </c>
      <c r="F263" s="2" t="s">
        <v>650</v>
      </c>
      <c r="G263" s="2" t="s">
        <v>650</v>
      </c>
      <c r="H263" s="2" t="s">
        <v>650</v>
      </c>
      <c r="I263" s="2" t="s">
        <v>650</v>
      </c>
      <c r="J263" s="2" t="s">
        <v>651</v>
      </c>
      <c r="K263" s="2" t="s">
        <v>650</v>
      </c>
      <c r="L263" s="2" t="s">
        <v>650</v>
      </c>
      <c r="M263" s="2" t="s">
        <v>650</v>
      </c>
      <c r="N263" s="2" t="s">
        <v>650</v>
      </c>
      <c r="O263" s="2" t="s">
        <v>650</v>
      </c>
      <c r="P263" s="2" t="s">
        <v>650</v>
      </c>
      <c r="Q263" s="2" t="s">
        <v>651</v>
      </c>
      <c r="R263" s="2" t="s">
        <v>650</v>
      </c>
      <c r="S263" s="2" t="s">
        <v>650</v>
      </c>
      <c r="T263" s="2" t="s">
        <v>650</v>
      </c>
      <c r="U263" s="2" t="s">
        <v>650</v>
      </c>
      <c r="V263" s="2" t="s">
        <v>650</v>
      </c>
    </row>
    <row r="264" spans="1:22" ht="15" customHeight="1" x14ac:dyDescent="0.25">
      <c r="A264" s="2" t="s">
        <v>407</v>
      </c>
      <c r="B264" s="2" t="s">
        <v>418</v>
      </c>
      <c r="C264" s="2">
        <v>2015</v>
      </c>
      <c r="D264" s="2" t="s">
        <v>651</v>
      </c>
      <c r="E264" s="2" t="s">
        <v>650</v>
      </c>
      <c r="F264" s="2" t="s">
        <v>650</v>
      </c>
      <c r="G264" s="2" t="s">
        <v>650</v>
      </c>
      <c r="H264" s="2" t="s">
        <v>650</v>
      </c>
      <c r="I264" s="2" t="s">
        <v>650</v>
      </c>
      <c r="J264" s="2" t="s">
        <v>651</v>
      </c>
      <c r="K264" s="2" t="s">
        <v>650</v>
      </c>
      <c r="L264" s="2" t="s">
        <v>650</v>
      </c>
      <c r="M264" s="2" t="s">
        <v>650</v>
      </c>
      <c r="N264" s="2" t="s">
        <v>650</v>
      </c>
      <c r="O264" s="2" t="s">
        <v>650</v>
      </c>
      <c r="P264" s="2" t="s">
        <v>650</v>
      </c>
      <c r="Q264" s="2" t="s">
        <v>651</v>
      </c>
      <c r="R264" s="2" t="s">
        <v>650</v>
      </c>
      <c r="S264" s="2" t="s">
        <v>650</v>
      </c>
      <c r="T264" s="2" t="s">
        <v>650</v>
      </c>
      <c r="U264" s="2" t="s">
        <v>650</v>
      </c>
      <c r="V264" s="2" t="s">
        <v>650</v>
      </c>
    </row>
    <row r="265" spans="1:22" ht="15" customHeight="1" x14ac:dyDescent="0.25">
      <c r="A265" s="2" t="s">
        <v>407</v>
      </c>
      <c r="B265" s="2" t="s">
        <v>419</v>
      </c>
      <c r="C265" s="2">
        <v>2015</v>
      </c>
      <c r="D265" s="2" t="s">
        <v>651</v>
      </c>
      <c r="E265" s="2" t="s">
        <v>650</v>
      </c>
      <c r="F265" s="2" t="s">
        <v>650</v>
      </c>
      <c r="G265" s="2" t="s">
        <v>650</v>
      </c>
      <c r="H265" s="2" t="s">
        <v>650</v>
      </c>
      <c r="I265" s="2" t="s">
        <v>650</v>
      </c>
      <c r="J265" s="2" t="s">
        <v>651</v>
      </c>
      <c r="K265" s="2" t="s">
        <v>650</v>
      </c>
      <c r="L265" s="2" t="s">
        <v>650</v>
      </c>
      <c r="M265" s="2" t="s">
        <v>650</v>
      </c>
      <c r="N265" s="2" t="s">
        <v>650</v>
      </c>
      <c r="O265" s="2" t="s">
        <v>650</v>
      </c>
      <c r="P265" s="2" t="s">
        <v>650</v>
      </c>
      <c r="Q265" s="2" t="s">
        <v>651</v>
      </c>
      <c r="R265" s="2" t="s">
        <v>650</v>
      </c>
      <c r="S265" s="2" t="s">
        <v>650</v>
      </c>
      <c r="T265" s="2" t="s">
        <v>650</v>
      </c>
      <c r="U265" s="2" t="s">
        <v>650</v>
      </c>
      <c r="V265" s="2" t="s">
        <v>650</v>
      </c>
    </row>
    <row r="266" spans="1:22" ht="15" customHeight="1" x14ac:dyDescent="0.25">
      <c r="A266" s="2" t="s">
        <v>407</v>
      </c>
      <c r="B266" s="2" t="s">
        <v>420</v>
      </c>
      <c r="C266" s="2">
        <v>2015</v>
      </c>
      <c r="D266" s="2" t="s">
        <v>651</v>
      </c>
      <c r="E266" s="2" t="s">
        <v>650</v>
      </c>
      <c r="F266" s="2" t="s">
        <v>650</v>
      </c>
      <c r="G266" s="2" t="s">
        <v>650</v>
      </c>
      <c r="H266" s="2" t="s">
        <v>650</v>
      </c>
      <c r="I266" s="2" t="s">
        <v>650</v>
      </c>
      <c r="J266" s="2" t="s">
        <v>651</v>
      </c>
      <c r="K266" s="2" t="s">
        <v>650</v>
      </c>
      <c r="L266" s="2" t="s">
        <v>650</v>
      </c>
      <c r="M266" s="2" t="s">
        <v>650</v>
      </c>
      <c r="N266" s="2" t="s">
        <v>650</v>
      </c>
      <c r="O266" s="2" t="s">
        <v>650</v>
      </c>
      <c r="P266" s="2" t="s">
        <v>650</v>
      </c>
      <c r="Q266" s="2" t="s">
        <v>651</v>
      </c>
      <c r="R266" s="2" t="s">
        <v>650</v>
      </c>
      <c r="S266" s="2" t="s">
        <v>650</v>
      </c>
      <c r="T266" s="2" t="s">
        <v>650</v>
      </c>
      <c r="U266" s="2" t="s">
        <v>650</v>
      </c>
      <c r="V266" s="2" t="s">
        <v>650</v>
      </c>
    </row>
    <row r="267" spans="1:22" ht="15" customHeight="1" x14ac:dyDescent="0.25">
      <c r="A267" s="2" t="s">
        <v>407</v>
      </c>
      <c r="B267" s="2" t="s">
        <v>421</v>
      </c>
      <c r="C267" s="2">
        <v>2015</v>
      </c>
      <c r="D267" s="2" t="s">
        <v>651</v>
      </c>
      <c r="E267" s="2" t="s">
        <v>650</v>
      </c>
      <c r="F267" s="2" t="s">
        <v>650</v>
      </c>
      <c r="G267" s="2" t="s">
        <v>650</v>
      </c>
      <c r="H267" s="2" t="s">
        <v>650</v>
      </c>
      <c r="I267" s="2" t="s">
        <v>650</v>
      </c>
      <c r="J267" s="2" t="s">
        <v>651</v>
      </c>
      <c r="K267" s="2" t="s">
        <v>650</v>
      </c>
      <c r="L267" s="2" t="s">
        <v>650</v>
      </c>
      <c r="M267" s="2" t="s">
        <v>650</v>
      </c>
      <c r="N267" s="2" t="s">
        <v>650</v>
      </c>
      <c r="O267" s="2" t="s">
        <v>650</v>
      </c>
      <c r="P267" s="2" t="s">
        <v>650</v>
      </c>
      <c r="Q267" s="2" t="s">
        <v>651</v>
      </c>
      <c r="R267" s="2" t="s">
        <v>650</v>
      </c>
      <c r="S267" s="2" t="s">
        <v>650</v>
      </c>
      <c r="T267" s="2" t="s">
        <v>650</v>
      </c>
      <c r="U267" s="2" t="s">
        <v>650</v>
      </c>
      <c r="V267" s="2" t="s">
        <v>650</v>
      </c>
    </row>
    <row r="268" spans="1:22" ht="15" customHeight="1" x14ac:dyDescent="0.25">
      <c r="A268" s="2" t="s">
        <v>407</v>
      </c>
      <c r="B268" s="2" t="s">
        <v>422</v>
      </c>
      <c r="C268" s="2">
        <v>2015</v>
      </c>
      <c r="D268" s="2" t="s">
        <v>651</v>
      </c>
      <c r="E268" s="2" t="s">
        <v>650</v>
      </c>
      <c r="F268" s="2" t="s">
        <v>650</v>
      </c>
      <c r="G268" s="2" t="s">
        <v>650</v>
      </c>
      <c r="H268" s="2" t="s">
        <v>650</v>
      </c>
      <c r="I268" s="2" t="s">
        <v>650</v>
      </c>
      <c r="J268" s="2" t="s">
        <v>651</v>
      </c>
      <c r="K268" s="2" t="s">
        <v>650</v>
      </c>
      <c r="L268" s="2" t="s">
        <v>650</v>
      </c>
      <c r="M268" s="2" t="s">
        <v>650</v>
      </c>
      <c r="N268" s="2" t="s">
        <v>650</v>
      </c>
      <c r="O268" s="2" t="s">
        <v>650</v>
      </c>
      <c r="P268" s="2" t="s">
        <v>650</v>
      </c>
      <c r="Q268" s="2" t="s">
        <v>651</v>
      </c>
      <c r="R268" s="2" t="s">
        <v>650</v>
      </c>
      <c r="S268" s="2" t="s">
        <v>650</v>
      </c>
      <c r="T268" s="2" t="s">
        <v>650</v>
      </c>
      <c r="U268" s="2" t="s">
        <v>650</v>
      </c>
      <c r="V268" s="2" t="s">
        <v>650</v>
      </c>
    </row>
    <row r="269" spans="1:22" ht="15" customHeight="1" x14ac:dyDescent="0.25">
      <c r="A269" s="2" t="s">
        <v>407</v>
      </c>
      <c r="B269" s="2" t="s">
        <v>423</v>
      </c>
      <c r="C269" s="2">
        <v>2015</v>
      </c>
      <c r="D269" s="2" t="s">
        <v>651</v>
      </c>
      <c r="E269" s="2" t="s">
        <v>650</v>
      </c>
      <c r="F269" s="2" t="s">
        <v>650</v>
      </c>
      <c r="G269" s="2" t="s">
        <v>650</v>
      </c>
      <c r="H269" s="2" t="s">
        <v>650</v>
      </c>
      <c r="I269" s="2" t="s">
        <v>650</v>
      </c>
      <c r="J269" s="2" t="s">
        <v>651</v>
      </c>
      <c r="K269" s="2" t="s">
        <v>650</v>
      </c>
      <c r="L269" s="2" t="s">
        <v>650</v>
      </c>
      <c r="M269" s="2" t="s">
        <v>650</v>
      </c>
      <c r="N269" s="2" t="s">
        <v>650</v>
      </c>
      <c r="O269" s="2" t="s">
        <v>650</v>
      </c>
      <c r="P269" s="2" t="s">
        <v>650</v>
      </c>
      <c r="Q269" s="2" t="s">
        <v>651</v>
      </c>
      <c r="R269" s="2" t="s">
        <v>650</v>
      </c>
      <c r="S269" s="2" t="s">
        <v>650</v>
      </c>
      <c r="T269" s="2" t="s">
        <v>650</v>
      </c>
      <c r="U269" s="2" t="s">
        <v>650</v>
      </c>
      <c r="V269" s="2" t="s">
        <v>650</v>
      </c>
    </row>
    <row r="270" spans="1:22" ht="15" customHeight="1" x14ac:dyDescent="0.25">
      <c r="A270" s="2" t="s">
        <v>407</v>
      </c>
      <c r="B270" s="2" t="s">
        <v>424</v>
      </c>
      <c r="C270" s="2">
        <v>2015</v>
      </c>
      <c r="D270" s="2" t="s">
        <v>651</v>
      </c>
      <c r="E270" s="2" t="s">
        <v>650</v>
      </c>
      <c r="F270" s="2" t="s">
        <v>650</v>
      </c>
      <c r="G270" s="2" t="s">
        <v>650</v>
      </c>
      <c r="H270" s="2" t="s">
        <v>650</v>
      </c>
      <c r="I270" s="2" t="s">
        <v>650</v>
      </c>
      <c r="J270" s="2" t="s">
        <v>651</v>
      </c>
      <c r="K270" s="2" t="s">
        <v>650</v>
      </c>
      <c r="L270" s="2" t="s">
        <v>650</v>
      </c>
      <c r="M270" s="2" t="s">
        <v>650</v>
      </c>
      <c r="N270" s="2" t="s">
        <v>650</v>
      </c>
      <c r="O270" s="2" t="s">
        <v>650</v>
      </c>
      <c r="P270" s="2" t="s">
        <v>650</v>
      </c>
      <c r="Q270" s="2" t="s">
        <v>651</v>
      </c>
      <c r="R270" s="2" t="s">
        <v>650</v>
      </c>
      <c r="S270" s="2" t="s">
        <v>650</v>
      </c>
      <c r="T270" s="2" t="s">
        <v>650</v>
      </c>
      <c r="U270" s="2" t="s">
        <v>650</v>
      </c>
      <c r="V270" s="2" t="s">
        <v>650</v>
      </c>
    </row>
    <row r="271" spans="1:22" ht="15" customHeight="1" x14ac:dyDescent="0.25">
      <c r="A271" s="2" t="s">
        <v>407</v>
      </c>
      <c r="B271" s="2" t="s">
        <v>425</v>
      </c>
      <c r="C271" s="2">
        <v>2015</v>
      </c>
      <c r="D271" s="2" t="s">
        <v>651</v>
      </c>
      <c r="E271" s="2" t="s">
        <v>650</v>
      </c>
      <c r="F271" s="2" t="s">
        <v>650</v>
      </c>
      <c r="G271" s="2" t="s">
        <v>650</v>
      </c>
      <c r="H271" s="2" t="s">
        <v>650</v>
      </c>
      <c r="I271" s="2" t="s">
        <v>650</v>
      </c>
      <c r="J271" s="2" t="s">
        <v>651</v>
      </c>
      <c r="K271" s="2" t="s">
        <v>650</v>
      </c>
      <c r="L271" s="2" t="s">
        <v>650</v>
      </c>
      <c r="M271" s="2" t="s">
        <v>650</v>
      </c>
      <c r="N271" s="2" t="s">
        <v>650</v>
      </c>
      <c r="O271" s="2" t="s">
        <v>650</v>
      </c>
      <c r="P271" s="2" t="s">
        <v>650</v>
      </c>
      <c r="Q271" s="2" t="s">
        <v>651</v>
      </c>
      <c r="R271" s="2" t="s">
        <v>650</v>
      </c>
      <c r="S271" s="2" t="s">
        <v>650</v>
      </c>
      <c r="T271" s="2" t="s">
        <v>650</v>
      </c>
      <c r="U271" s="2" t="s">
        <v>650</v>
      </c>
      <c r="V271" s="2" t="s">
        <v>650</v>
      </c>
    </row>
    <row r="272" spans="1:22" ht="15" customHeight="1" x14ac:dyDescent="0.25">
      <c r="A272" s="2" t="s">
        <v>426</v>
      </c>
      <c r="B272" s="2" t="s">
        <v>427</v>
      </c>
      <c r="C272" s="2">
        <v>2015</v>
      </c>
      <c r="D272" s="2" t="s">
        <v>651</v>
      </c>
      <c r="E272" s="2" t="s">
        <v>650</v>
      </c>
      <c r="F272" s="2" t="s">
        <v>650</v>
      </c>
      <c r="G272" s="2" t="s">
        <v>650</v>
      </c>
      <c r="H272" s="2" t="s">
        <v>650</v>
      </c>
      <c r="I272" s="2" t="s">
        <v>650</v>
      </c>
      <c r="J272" s="2" t="s">
        <v>651</v>
      </c>
      <c r="K272" s="2" t="s">
        <v>650</v>
      </c>
      <c r="L272" s="2" t="s">
        <v>650</v>
      </c>
      <c r="M272" s="2" t="s">
        <v>650</v>
      </c>
      <c r="N272" s="2" t="s">
        <v>650</v>
      </c>
      <c r="O272" s="2" t="s">
        <v>650</v>
      </c>
      <c r="P272" s="2" t="s">
        <v>650</v>
      </c>
      <c r="Q272" s="2" t="s">
        <v>651</v>
      </c>
      <c r="R272" s="2" t="s">
        <v>650</v>
      </c>
      <c r="S272" s="2" t="s">
        <v>650</v>
      </c>
      <c r="T272" s="2" t="s">
        <v>650</v>
      </c>
      <c r="U272" s="2" t="s">
        <v>650</v>
      </c>
      <c r="V272" s="2" t="s">
        <v>650</v>
      </c>
    </row>
    <row r="273" spans="1:22" ht="15" customHeight="1" x14ac:dyDescent="0.25">
      <c r="A273" s="2" t="s">
        <v>426</v>
      </c>
      <c r="B273" s="2" t="s">
        <v>428</v>
      </c>
      <c r="C273" s="2">
        <v>2015</v>
      </c>
      <c r="D273" s="2" t="s">
        <v>651</v>
      </c>
      <c r="E273" s="2" t="s">
        <v>650</v>
      </c>
      <c r="F273" s="2" t="s">
        <v>650</v>
      </c>
      <c r="G273" s="2" t="s">
        <v>650</v>
      </c>
      <c r="H273" s="2" t="s">
        <v>650</v>
      </c>
      <c r="I273" s="2" t="s">
        <v>650</v>
      </c>
      <c r="J273" s="2" t="s">
        <v>651</v>
      </c>
      <c r="K273" s="2" t="s">
        <v>650</v>
      </c>
      <c r="L273" s="2" t="s">
        <v>650</v>
      </c>
      <c r="M273" s="2" t="s">
        <v>650</v>
      </c>
      <c r="N273" s="2" t="s">
        <v>650</v>
      </c>
      <c r="O273" s="2" t="s">
        <v>650</v>
      </c>
      <c r="P273" s="2" t="s">
        <v>650</v>
      </c>
      <c r="Q273" s="2" t="s">
        <v>651</v>
      </c>
      <c r="R273" s="2" t="s">
        <v>650</v>
      </c>
      <c r="S273" s="2" t="s">
        <v>650</v>
      </c>
      <c r="T273" s="2" t="s">
        <v>650</v>
      </c>
      <c r="U273" s="2" t="s">
        <v>650</v>
      </c>
      <c r="V273" s="2" t="s">
        <v>650</v>
      </c>
    </row>
    <row r="274" spans="1:22" ht="15" customHeight="1" x14ac:dyDescent="0.25">
      <c r="A274" s="2" t="s">
        <v>426</v>
      </c>
      <c r="B274" s="2" t="s">
        <v>429</v>
      </c>
      <c r="C274" s="2">
        <v>2015</v>
      </c>
      <c r="D274" s="2" t="s">
        <v>651</v>
      </c>
      <c r="E274" s="2" t="s">
        <v>650</v>
      </c>
      <c r="F274" s="2" t="s">
        <v>650</v>
      </c>
      <c r="G274" s="2" t="s">
        <v>650</v>
      </c>
      <c r="H274" s="2" t="s">
        <v>650</v>
      </c>
      <c r="I274" s="2" t="s">
        <v>650</v>
      </c>
      <c r="J274" s="2" t="s">
        <v>651</v>
      </c>
      <c r="K274" s="2" t="s">
        <v>650</v>
      </c>
      <c r="L274" s="2" t="s">
        <v>650</v>
      </c>
      <c r="M274" s="2" t="s">
        <v>650</v>
      </c>
      <c r="N274" s="2" t="s">
        <v>650</v>
      </c>
      <c r="O274" s="2" t="s">
        <v>650</v>
      </c>
      <c r="P274" s="2" t="s">
        <v>650</v>
      </c>
      <c r="Q274" s="2" t="s">
        <v>651</v>
      </c>
      <c r="R274" s="2" t="s">
        <v>650</v>
      </c>
      <c r="S274" s="2" t="s">
        <v>650</v>
      </c>
      <c r="T274" s="2" t="s">
        <v>650</v>
      </c>
      <c r="U274" s="2" t="s">
        <v>650</v>
      </c>
      <c r="V274" s="2" t="s">
        <v>650</v>
      </c>
    </row>
    <row r="275" spans="1:22" ht="15" customHeight="1" x14ac:dyDescent="0.25">
      <c r="A275" s="2" t="s">
        <v>426</v>
      </c>
      <c r="B275" s="2" t="s">
        <v>430</v>
      </c>
      <c r="C275" s="2">
        <v>2015</v>
      </c>
      <c r="D275" s="2" t="s">
        <v>651</v>
      </c>
      <c r="E275" s="2" t="s">
        <v>650</v>
      </c>
      <c r="F275" s="2" t="s">
        <v>650</v>
      </c>
      <c r="G275" s="2" t="s">
        <v>650</v>
      </c>
      <c r="H275" s="2" t="s">
        <v>650</v>
      </c>
      <c r="I275" s="2" t="s">
        <v>650</v>
      </c>
      <c r="J275" s="2" t="s">
        <v>651</v>
      </c>
      <c r="K275" s="2" t="s">
        <v>650</v>
      </c>
      <c r="L275" s="2" t="s">
        <v>650</v>
      </c>
      <c r="M275" s="2" t="s">
        <v>650</v>
      </c>
      <c r="N275" s="2" t="s">
        <v>650</v>
      </c>
      <c r="O275" s="2" t="s">
        <v>650</v>
      </c>
      <c r="P275" s="2" t="s">
        <v>650</v>
      </c>
      <c r="Q275" s="2" t="s">
        <v>651</v>
      </c>
      <c r="R275" s="2" t="s">
        <v>650</v>
      </c>
      <c r="S275" s="2" t="s">
        <v>650</v>
      </c>
      <c r="T275" s="2" t="s">
        <v>650</v>
      </c>
      <c r="U275" s="2" t="s">
        <v>650</v>
      </c>
      <c r="V275" s="2" t="s">
        <v>650</v>
      </c>
    </row>
    <row r="276" spans="1:22" ht="15" customHeight="1" x14ac:dyDescent="0.25">
      <c r="A276" s="2" t="s">
        <v>426</v>
      </c>
      <c r="B276" s="2" t="s">
        <v>431</v>
      </c>
      <c r="C276" s="2">
        <v>2015</v>
      </c>
      <c r="D276" s="2" t="s">
        <v>651</v>
      </c>
      <c r="E276" s="2" t="s">
        <v>650</v>
      </c>
      <c r="F276" s="2" t="s">
        <v>650</v>
      </c>
      <c r="G276" s="2" t="s">
        <v>650</v>
      </c>
      <c r="H276" s="2" t="s">
        <v>650</v>
      </c>
      <c r="I276" s="2" t="s">
        <v>650</v>
      </c>
      <c r="J276" s="2" t="s">
        <v>651</v>
      </c>
      <c r="K276" s="2" t="s">
        <v>650</v>
      </c>
      <c r="L276" s="2" t="s">
        <v>650</v>
      </c>
      <c r="M276" s="2" t="s">
        <v>650</v>
      </c>
      <c r="N276" s="2" t="s">
        <v>650</v>
      </c>
      <c r="O276" s="2" t="s">
        <v>650</v>
      </c>
      <c r="P276" s="2" t="s">
        <v>650</v>
      </c>
      <c r="Q276" s="2" t="s">
        <v>651</v>
      </c>
      <c r="R276" s="2" t="s">
        <v>650</v>
      </c>
      <c r="S276" s="2" t="s">
        <v>650</v>
      </c>
      <c r="T276" s="2" t="s">
        <v>650</v>
      </c>
      <c r="U276" s="2" t="s">
        <v>650</v>
      </c>
      <c r="V276" s="2" t="s">
        <v>650</v>
      </c>
    </row>
    <row r="277" spans="1:22" ht="15" customHeight="1" x14ac:dyDescent="0.25">
      <c r="A277" s="2" t="s">
        <v>432</v>
      </c>
      <c r="B277" s="2" t="s">
        <v>433</v>
      </c>
      <c r="C277" s="2">
        <v>2015</v>
      </c>
      <c r="D277" s="2" t="s">
        <v>651</v>
      </c>
      <c r="E277" s="2" t="s">
        <v>650</v>
      </c>
      <c r="F277" s="2" t="s">
        <v>650</v>
      </c>
      <c r="G277" s="2" t="s">
        <v>650</v>
      </c>
      <c r="H277" s="2" t="s">
        <v>650</v>
      </c>
      <c r="I277" s="2" t="s">
        <v>650</v>
      </c>
      <c r="J277" s="2" t="s">
        <v>651</v>
      </c>
      <c r="K277" s="2" t="s">
        <v>650</v>
      </c>
      <c r="L277" s="2" t="s">
        <v>650</v>
      </c>
      <c r="M277" s="2" t="s">
        <v>650</v>
      </c>
      <c r="N277" s="2" t="s">
        <v>650</v>
      </c>
      <c r="O277" s="2" t="s">
        <v>650</v>
      </c>
      <c r="P277" s="2" t="s">
        <v>650</v>
      </c>
      <c r="Q277" s="2" t="s">
        <v>651</v>
      </c>
      <c r="R277" s="2" t="s">
        <v>650</v>
      </c>
      <c r="S277" s="2" t="s">
        <v>650</v>
      </c>
      <c r="T277" s="2" t="s">
        <v>650</v>
      </c>
      <c r="U277" s="2" t="s">
        <v>650</v>
      </c>
      <c r="V277" s="2" t="s">
        <v>650</v>
      </c>
    </row>
    <row r="278" spans="1:22" ht="15" customHeight="1" x14ac:dyDescent="0.25">
      <c r="A278" s="2" t="s">
        <v>432</v>
      </c>
      <c r="B278" s="2" t="s">
        <v>434</v>
      </c>
      <c r="C278" s="2">
        <v>2015</v>
      </c>
      <c r="D278" s="2" t="s">
        <v>757</v>
      </c>
      <c r="E278" s="2" t="s">
        <v>711</v>
      </c>
      <c r="F278" s="2">
        <v>4.7610000000000001</v>
      </c>
      <c r="G278" s="2" t="s">
        <v>650</v>
      </c>
      <c r="H278" s="2" t="s">
        <v>650</v>
      </c>
      <c r="I278" s="2" t="s">
        <v>650</v>
      </c>
      <c r="J278" s="2" t="s">
        <v>651</v>
      </c>
      <c r="K278" s="2" t="s">
        <v>650</v>
      </c>
      <c r="L278" s="2" t="s">
        <v>650</v>
      </c>
      <c r="M278" s="2" t="s">
        <v>650</v>
      </c>
      <c r="N278" s="2" t="s">
        <v>650</v>
      </c>
      <c r="O278" s="2" t="s">
        <v>650</v>
      </c>
      <c r="P278" s="2" t="s">
        <v>650</v>
      </c>
      <c r="Q278" s="2" t="s">
        <v>651</v>
      </c>
      <c r="R278" s="2" t="s">
        <v>650</v>
      </c>
      <c r="S278" s="2" t="s">
        <v>650</v>
      </c>
      <c r="T278" s="2" t="s">
        <v>650</v>
      </c>
      <c r="U278" s="2" t="s">
        <v>650</v>
      </c>
      <c r="V278" s="2" t="s">
        <v>650</v>
      </c>
    </row>
    <row r="279" spans="1:22" ht="15" customHeight="1" x14ac:dyDescent="0.25">
      <c r="A279" s="2" t="s">
        <v>435</v>
      </c>
      <c r="B279" s="2" t="s">
        <v>436</v>
      </c>
      <c r="C279" s="2">
        <v>2015</v>
      </c>
      <c r="D279" s="2" t="s">
        <v>758</v>
      </c>
      <c r="E279" s="2" t="s">
        <v>650</v>
      </c>
      <c r="F279" s="2" t="s">
        <v>650</v>
      </c>
      <c r="G279" s="2" t="s">
        <v>650</v>
      </c>
      <c r="H279" s="2" t="s">
        <v>650</v>
      </c>
      <c r="I279" s="2" t="s">
        <v>650</v>
      </c>
      <c r="J279" s="2" t="s">
        <v>759</v>
      </c>
      <c r="K279" s="2" t="s">
        <v>650</v>
      </c>
      <c r="L279" s="2">
        <v>0</v>
      </c>
      <c r="M279" s="2" t="s">
        <v>650</v>
      </c>
      <c r="N279" s="2" t="s">
        <v>650</v>
      </c>
      <c r="O279" s="2" t="s">
        <v>650</v>
      </c>
      <c r="P279" s="2" t="s">
        <v>650</v>
      </c>
      <c r="Q279" s="2" t="s">
        <v>651</v>
      </c>
      <c r="R279" s="2" t="s">
        <v>650</v>
      </c>
      <c r="S279" s="2" t="s">
        <v>650</v>
      </c>
      <c r="T279" s="2" t="s">
        <v>650</v>
      </c>
      <c r="U279" s="2" t="s">
        <v>650</v>
      </c>
      <c r="V279" s="2" t="s">
        <v>650</v>
      </c>
    </row>
    <row r="280" spans="1:22"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row>
    <row r="281" spans="1:22"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row>
    <row r="282" spans="1:22"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row>
    <row r="283" spans="1:22"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row>
    <row r="284" spans="1:22"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row>
    <row r="285" spans="1:22"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row>
    <row r="286" spans="1:22"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row>
    <row r="287" spans="1:22"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row>
    <row r="288" spans="1:22" ht="15" customHeight="1" x14ac:dyDescent="0.25">
      <c r="A288" s="2" t="s">
        <v>438</v>
      </c>
      <c r="B288" s="2" t="s">
        <v>439</v>
      </c>
      <c r="C288" s="2">
        <v>2015</v>
      </c>
      <c r="D288" s="2" t="s">
        <v>651</v>
      </c>
      <c r="E288" s="2" t="s">
        <v>650</v>
      </c>
      <c r="F288" s="2" t="s">
        <v>650</v>
      </c>
      <c r="G288" s="2" t="s">
        <v>650</v>
      </c>
      <c r="H288" s="2" t="s">
        <v>650</v>
      </c>
      <c r="I288" s="2" t="s">
        <v>650</v>
      </c>
      <c r="J288" s="2" t="s">
        <v>651</v>
      </c>
      <c r="K288" s="2" t="s">
        <v>650</v>
      </c>
      <c r="L288" s="2" t="s">
        <v>650</v>
      </c>
      <c r="M288" s="2" t="s">
        <v>650</v>
      </c>
      <c r="N288" s="2" t="s">
        <v>650</v>
      </c>
      <c r="O288" s="2" t="s">
        <v>650</v>
      </c>
      <c r="P288" s="2" t="s">
        <v>650</v>
      </c>
      <c r="Q288" s="2" t="s">
        <v>651</v>
      </c>
      <c r="R288" s="2" t="s">
        <v>650</v>
      </c>
      <c r="S288" s="2" t="s">
        <v>650</v>
      </c>
      <c r="T288" s="2" t="s">
        <v>650</v>
      </c>
      <c r="U288" s="2" t="s">
        <v>650</v>
      </c>
      <c r="V288" s="2" t="s">
        <v>650</v>
      </c>
    </row>
    <row r="289" spans="1:22" ht="15" customHeight="1" x14ac:dyDescent="0.25">
      <c r="A289" s="2" t="s">
        <v>440</v>
      </c>
      <c r="B289" s="2" t="s">
        <v>441</v>
      </c>
      <c r="C289" s="2">
        <v>2015</v>
      </c>
      <c r="D289" s="2" t="s">
        <v>650</v>
      </c>
      <c r="E289" s="2" t="s">
        <v>650</v>
      </c>
      <c r="F289" s="2" t="s">
        <v>650</v>
      </c>
      <c r="G289" s="2" t="s">
        <v>650</v>
      </c>
      <c r="H289" s="2" t="s">
        <v>650</v>
      </c>
      <c r="I289" s="2" t="s">
        <v>650</v>
      </c>
      <c r="J289" s="2" t="s">
        <v>650</v>
      </c>
      <c r="K289" s="2" t="s">
        <v>650</v>
      </c>
      <c r="L289" s="2" t="s">
        <v>650</v>
      </c>
      <c r="M289" s="2" t="s">
        <v>650</v>
      </c>
      <c r="N289" s="2" t="s">
        <v>650</v>
      </c>
      <c r="O289" s="2" t="s">
        <v>650</v>
      </c>
      <c r="P289" s="2" t="s">
        <v>650</v>
      </c>
      <c r="Q289" s="2" t="s">
        <v>650</v>
      </c>
      <c r="R289" s="2" t="s">
        <v>650</v>
      </c>
      <c r="S289" s="2" t="s">
        <v>650</v>
      </c>
      <c r="T289" s="2" t="s">
        <v>650</v>
      </c>
      <c r="U289" s="2" t="s">
        <v>650</v>
      </c>
      <c r="V289" s="2" t="s">
        <v>650</v>
      </c>
    </row>
    <row r="290" spans="1:22" ht="15" customHeight="1" x14ac:dyDescent="0.25">
      <c r="A290" s="2" t="s">
        <v>440</v>
      </c>
      <c r="B290" s="2" t="s">
        <v>442</v>
      </c>
      <c r="C290" s="2">
        <v>2015</v>
      </c>
      <c r="D290" s="2" t="s">
        <v>650</v>
      </c>
      <c r="E290" s="2" t="s">
        <v>650</v>
      </c>
      <c r="F290" s="2" t="s">
        <v>650</v>
      </c>
      <c r="G290" s="2" t="s">
        <v>650</v>
      </c>
      <c r="H290" s="2" t="s">
        <v>650</v>
      </c>
      <c r="I290" s="2" t="s">
        <v>650</v>
      </c>
      <c r="J290" s="2" t="s">
        <v>650</v>
      </c>
      <c r="K290" s="2" t="s">
        <v>650</v>
      </c>
      <c r="L290" s="2" t="s">
        <v>650</v>
      </c>
      <c r="M290" s="2" t="s">
        <v>650</v>
      </c>
      <c r="N290" s="2" t="s">
        <v>650</v>
      </c>
      <c r="O290" s="2" t="s">
        <v>650</v>
      </c>
      <c r="P290" s="2" t="s">
        <v>650</v>
      </c>
      <c r="Q290" s="2" t="s">
        <v>650</v>
      </c>
      <c r="R290" s="2" t="s">
        <v>650</v>
      </c>
      <c r="S290" s="2" t="s">
        <v>650</v>
      </c>
      <c r="T290" s="2" t="s">
        <v>650</v>
      </c>
      <c r="U290" s="2" t="s">
        <v>650</v>
      </c>
      <c r="V290" s="2" t="s">
        <v>650</v>
      </c>
    </row>
    <row r="291" spans="1:22" ht="15" customHeight="1" x14ac:dyDescent="0.25">
      <c r="A291" s="2" t="s">
        <v>440</v>
      </c>
      <c r="B291" s="2" t="s">
        <v>443</v>
      </c>
      <c r="C291" s="2">
        <v>2015</v>
      </c>
      <c r="D291" s="2" t="s">
        <v>650</v>
      </c>
      <c r="E291" s="2" t="s">
        <v>650</v>
      </c>
      <c r="F291" s="2" t="s">
        <v>650</v>
      </c>
      <c r="G291" s="2" t="s">
        <v>650</v>
      </c>
      <c r="H291" s="2" t="s">
        <v>650</v>
      </c>
      <c r="I291" s="2" t="s">
        <v>650</v>
      </c>
      <c r="J291" s="2" t="s">
        <v>650</v>
      </c>
      <c r="K291" s="2" t="s">
        <v>650</v>
      </c>
      <c r="L291" s="2" t="s">
        <v>650</v>
      </c>
      <c r="M291" s="2" t="s">
        <v>650</v>
      </c>
      <c r="N291" s="2" t="s">
        <v>650</v>
      </c>
      <c r="O291" s="2" t="s">
        <v>650</v>
      </c>
      <c r="P291" s="2" t="s">
        <v>650</v>
      </c>
      <c r="Q291" s="2" t="s">
        <v>650</v>
      </c>
      <c r="R291" s="2" t="s">
        <v>650</v>
      </c>
      <c r="S291" s="2" t="s">
        <v>650</v>
      </c>
      <c r="T291" s="2" t="s">
        <v>650</v>
      </c>
      <c r="U291" s="2" t="s">
        <v>650</v>
      </c>
      <c r="V291" s="2" t="s">
        <v>650</v>
      </c>
    </row>
    <row r="292" spans="1:22" ht="15" customHeight="1" x14ac:dyDescent="0.25">
      <c r="A292" s="2" t="s">
        <v>440</v>
      </c>
      <c r="B292" s="2" t="s">
        <v>444</v>
      </c>
      <c r="C292" s="2">
        <v>2015</v>
      </c>
      <c r="D292" s="2" t="s">
        <v>650</v>
      </c>
      <c r="E292" s="2" t="s">
        <v>650</v>
      </c>
      <c r="F292" s="2" t="s">
        <v>650</v>
      </c>
      <c r="G292" s="2" t="s">
        <v>650</v>
      </c>
      <c r="H292" s="2" t="s">
        <v>650</v>
      </c>
      <c r="I292" s="2" t="s">
        <v>650</v>
      </c>
      <c r="J292" s="2" t="s">
        <v>650</v>
      </c>
      <c r="K292" s="2" t="s">
        <v>650</v>
      </c>
      <c r="L292" s="2" t="s">
        <v>650</v>
      </c>
      <c r="M292" s="2" t="s">
        <v>650</v>
      </c>
      <c r="N292" s="2" t="s">
        <v>650</v>
      </c>
      <c r="O292" s="2" t="s">
        <v>650</v>
      </c>
      <c r="P292" s="2" t="s">
        <v>650</v>
      </c>
      <c r="Q292" s="2" t="s">
        <v>650</v>
      </c>
      <c r="R292" s="2" t="s">
        <v>650</v>
      </c>
      <c r="S292" s="2" t="s">
        <v>650</v>
      </c>
      <c r="T292" s="2" t="s">
        <v>650</v>
      </c>
      <c r="U292" s="2" t="s">
        <v>650</v>
      </c>
      <c r="V292" s="2" t="s">
        <v>650</v>
      </c>
    </row>
    <row r="293" spans="1:22" ht="15" customHeight="1" x14ac:dyDescent="0.25">
      <c r="A293" s="2" t="s">
        <v>445</v>
      </c>
      <c r="B293" s="2" t="s">
        <v>446</v>
      </c>
      <c r="C293" s="2">
        <v>2015</v>
      </c>
      <c r="D293" s="2" t="s">
        <v>652</v>
      </c>
      <c r="E293" s="2" t="s">
        <v>650</v>
      </c>
      <c r="F293" s="2" t="s">
        <v>650</v>
      </c>
      <c r="G293" s="2" t="s">
        <v>650</v>
      </c>
      <c r="H293" s="2" t="s">
        <v>650</v>
      </c>
      <c r="I293" s="2" t="s">
        <v>650</v>
      </c>
      <c r="J293" s="2" t="s">
        <v>652</v>
      </c>
      <c r="K293" s="2" t="s">
        <v>650</v>
      </c>
      <c r="L293" s="2" t="s">
        <v>650</v>
      </c>
      <c r="M293" s="2" t="s">
        <v>650</v>
      </c>
      <c r="N293" s="2" t="s">
        <v>650</v>
      </c>
      <c r="O293" s="2" t="s">
        <v>650</v>
      </c>
      <c r="P293" s="2" t="s">
        <v>650</v>
      </c>
      <c r="Q293" s="2" t="s">
        <v>652</v>
      </c>
      <c r="R293" s="2" t="s">
        <v>650</v>
      </c>
      <c r="S293" s="2" t="s">
        <v>650</v>
      </c>
      <c r="T293" s="2" t="s">
        <v>650</v>
      </c>
      <c r="U293" s="2" t="s">
        <v>650</v>
      </c>
      <c r="V293" s="2" t="s">
        <v>650</v>
      </c>
    </row>
    <row r="294" spans="1:22" ht="15" customHeight="1" x14ac:dyDescent="0.25">
      <c r="A294" s="2" t="s">
        <v>445</v>
      </c>
      <c r="B294" s="2" t="s">
        <v>447</v>
      </c>
      <c r="C294" s="2">
        <v>2015</v>
      </c>
      <c r="D294" s="2" t="s">
        <v>652</v>
      </c>
      <c r="E294" s="2" t="s">
        <v>650</v>
      </c>
      <c r="F294" s="2" t="s">
        <v>650</v>
      </c>
      <c r="G294" s="2" t="s">
        <v>650</v>
      </c>
      <c r="H294" s="2" t="s">
        <v>650</v>
      </c>
      <c r="I294" s="2" t="s">
        <v>650</v>
      </c>
      <c r="J294" s="2" t="s">
        <v>652</v>
      </c>
      <c r="K294" s="2" t="s">
        <v>650</v>
      </c>
      <c r="L294" s="2" t="s">
        <v>650</v>
      </c>
      <c r="M294" s="2" t="s">
        <v>650</v>
      </c>
      <c r="N294" s="2" t="s">
        <v>650</v>
      </c>
      <c r="O294" s="2" t="s">
        <v>650</v>
      </c>
      <c r="P294" s="2" t="s">
        <v>650</v>
      </c>
      <c r="Q294" s="2" t="s">
        <v>652</v>
      </c>
      <c r="R294" s="2" t="s">
        <v>650</v>
      </c>
      <c r="S294" s="2" t="s">
        <v>650</v>
      </c>
      <c r="T294" s="2" t="s">
        <v>650</v>
      </c>
      <c r="U294" s="2" t="s">
        <v>650</v>
      </c>
      <c r="V294" s="2" t="s">
        <v>650</v>
      </c>
    </row>
    <row r="295" spans="1:22" ht="15" customHeight="1" x14ac:dyDescent="0.25">
      <c r="A295" s="2" t="s">
        <v>448</v>
      </c>
      <c r="B295" s="2" t="s">
        <v>449</v>
      </c>
      <c r="C295" s="2">
        <v>2015</v>
      </c>
      <c r="D295" s="2" t="s">
        <v>760</v>
      </c>
      <c r="E295" s="2" t="s">
        <v>711</v>
      </c>
      <c r="F295" s="2">
        <v>8.9700000000000006</v>
      </c>
      <c r="G295" s="2" t="s">
        <v>748</v>
      </c>
      <c r="H295" s="2" t="s">
        <v>650</v>
      </c>
      <c r="I295" s="2">
        <v>88</v>
      </c>
      <c r="J295" s="2" t="s">
        <v>651</v>
      </c>
      <c r="K295" s="2" t="s">
        <v>650</v>
      </c>
      <c r="L295" s="2" t="s">
        <v>650</v>
      </c>
      <c r="M295" s="2" t="s">
        <v>650</v>
      </c>
      <c r="N295" s="2" t="s">
        <v>650</v>
      </c>
      <c r="O295" s="2" t="s">
        <v>650</v>
      </c>
      <c r="P295" s="2" t="s">
        <v>650</v>
      </c>
      <c r="Q295" s="2" t="s">
        <v>651</v>
      </c>
      <c r="R295" s="2" t="s">
        <v>650</v>
      </c>
      <c r="S295" s="2" t="s">
        <v>650</v>
      </c>
      <c r="T295" s="2" t="s">
        <v>650</v>
      </c>
      <c r="U295" s="2" t="s">
        <v>650</v>
      </c>
      <c r="V295" s="2" t="s">
        <v>650</v>
      </c>
    </row>
    <row r="296" spans="1:22" ht="15" customHeight="1" x14ac:dyDescent="0.25">
      <c r="A296" s="2" t="s">
        <v>450</v>
      </c>
      <c r="B296" s="2" t="s">
        <v>451</v>
      </c>
      <c r="C296" s="2">
        <v>2015</v>
      </c>
      <c r="D296" s="2" t="s">
        <v>651</v>
      </c>
      <c r="E296" s="2" t="s">
        <v>650</v>
      </c>
      <c r="F296" s="2" t="s">
        <v>650</v>
      </c>
      <c r="G296" s="2" t="s">
        <v>650</v>
      </c>
      <c r="H296" s="2" t="s">
        <v>650</v>
      </c>
      <c r="I296" s="2" t="s">
        <v>650</v>
      </c>
      <c r="J296" s="2" t="s">
        <v>651</v>
      </c>
      <c r="K296" s="2" t="s">
        <v>650</v>
      </c>
      <c r="L296" s="2" t="s">
        <v>650</v>
      </c>
      <c r="M296" s="2" t="s">
        <v>650</v>
      </c>
      <c r="N296" s="2" t="s">
        <v>650</v>
      </c>
      <c r="O296" s="2" t="s">
        <v>650</v>
      </c>
      <c r="P296" s="2" t="s">
        <v>650</v>
      </c>
      <c r="Q296" s="2" t="s">
        <v>651</v>
      </c>
      <c r="R296" s="2" t="s">
        <v>650</v>
      </c>
      <c r="S296" s="2" t="s">
        <v>650</v>
      </c>
      <c r="T296" s="2" t="s">
        <v>650</v>
      </c>
      <c r="U296" s="2" t="s">
        <v>650</v>
      </c>
      <c r="V296" s="2" t="s">
        <v>650</v>
      </c>
    </row>
    <row r="297" spans="1:22" ht="15" customHeight="1" x14ac:dyDescent="0.25">
      <c r="A297" s="2" t="s">
        <v>450</v>
      </c>
      <c r="B297" s="2" t="s">
        <v>452</v>
      </c>
      <c r="C297" s="2">
        <v>2015</v>
      </c>
      <c r="D297" s="2" t="s">
        <v>651</v>
      </c>
      <c r="E297" s="2" t="s">
        <v>650</v>
      </c>
      <c r="F297" s="2" t="s">
        <v>650</v>
      </c>
      <c r="G297" s="2" t="s">
        <v>650</v>
      </c>
      <c r="H297" s="2" t="s">
        <v>650</v>
      </c>
      <c r="I297" s="2" t="s">
        <v>650</v>
      </c>
      <c r="J297" s="2" t="s">
        <v>651</v>
      </c>
      <c r="K297" s="2" t="s">
        <v>650</v>
      </c>
      <c r="L297" s="2" t="s">
        <v>650</v>
      </c>
      <c r="M297" s="2" t="s">
        <v>650</v>
      </c>
      <c r="N297" s="2" t="s">
        <v>650</v>
      </c>
      <c r="O297" s="2" t="s">
        <v>650</v>
      </c>
      <c r="P297" s="2" t="s">
        <v>650</v>
      </c>
      <c r="Q297" s="2" t="s">
        <v>651</v>
      </c>
      <c r="R297" s="2" t="s">
        <v>650</v>
      </c>
      <c r="S297" s="2" t="s">
        <v>650</v>
      </c>
      <c r="T297" s="2" t="s">
        <v>650</v>
      </c>
      <c r="U297" s="2" t="s">
        <v>650</v>
      </c>
      <c r="V297" s="2" t="s">
        <v>650</v>
      </c>
    </row>
    <row r="298" spans="1:22" ht="15" customHeight="1" x14ac:dyDescent="0.25">
      <c r="A298" s="2" t="s">
        <v>450</v>
      </c>
      <c r="B298" s="2" t="s">
        <v>453</v>
      </c>
      <c r="C298" s="2">
        <v>2015</v>
      </c>
      <c r="D298" s="2" t="s">
        <v>761</v>
      </c>
      <c r="E298" s="2" t="s">
        <v>739</v>
      </c>
      <c r="F298" s="2">
        <v>36.656999999999996</v>
      </c>
      <c r="G298" s="2" t="s">
        <v>650</v>
      </c>
      <c r="H298" s="2" t="s">
        <v>650</v>
      </c>
      <c r="I298" s="2">
        <v>85</v>
      </c>
      <c r="J298" s="2" t="s">
        <v>762</v>
      </c>
      <c r="K298" s="2" t="s">
        <v>739</v>
      </c>
      <c r="L298" s="2">
        <v>6.9</v>
      </c>
      <c r="M298" s="2" t="s">
        <v>650</v>
      </c>
      <c r="N298" s="2" t="s">
        <v>650</v>
      </c>
      <c r="O298" s="2">
        <v>85</v>
      </c>
      <c r="P298" s="2" t="s">
        <v>650</v>
      </c>
      <c r="Q298" s="2" t="s">
        <v>651</v>
      </c>
      <c r="R298" s="2" t="s">
        <v>650</v>
      </c>
      <c r="S298" s="2" t="s">
        <v>650</v>
      </c>
      <c r="T298" s="2" t="s">
        <v>650</v>
      </c>
      <c r="U298" s="2" t="s">
        <v>650</v>
      </c>
      <c r="V298" s="2" t="s">
        <v>650</v>
      </c>
    </row>
    <row r="299" spans="1:22" ht="15" customHeight="1" x14ac:dyDescent="0.25">
      <c r="A299" s="2" t="s">
        <v>450</v>
      </c>
      <c r="B299" s="2" t="s">
        <v>454</v>
      </c>
      <c r="C299" s="2">
        <v>2015</v>
      </c>
      <c r="D299" s="2" t="s">
        <v>651</v>
      </c>
      <c r="E299" s="2" t="s">
        <v>650</v>
      </c>
      <c r="F299" s="2" t="s">
        <v>650</v>
      </c>
      <c r="G299" s="2" t="s">
        <v>650</v>
      </c>
      <c r="H299" s="2" t="s">
        <v>650</v>
      </c>
      <c r="I299" s="2" t="s">
        <v>650</v>
      </c>
      <c r="J299" s="2" t="s">
        <v>651</v>
      </c>
      <c r="K299" s="2" t="s">
        <v>650</v>
      </c>
      <c r="L299" s="2" t="s">
        <v>650</v>
      </c>
      <c r="M299" s="2" t="s">
        <v>650</v>
      </c>
      <c r="N299" s="2" t="s">
        <v>650</v>
      </c>
      <c r="O299" s="2" t="s">
        <v>650</v>
      </c>
      <c r="P299" s="2" t="s">
        <v>650</v>
      </c>
      <c r="Q299" s="2" t="s">
        <v>651</v>
      </c>
      <c r="R299" s="2" t="s">
        <v>650</v>
      </c>
      <c r="S299" s="2" t="s">
        <v>650</v>
      </c>
      <c r="T299" s="2" t="s">
        <v>650</v>
      </c>
      <c r="U299" s="2" t="s">
        <v>650</v>
      </c>
      <c r="V299" s="2" t="s">
        <v>650</v>
      </c>
    </row>
    <row r="300" spans="1:22" ht="15" customHeight="1" x14ac:dyDescent="0.25">
      <c r="A300" s="2" t="s">
        <v>450</v>
      </c>
      <c r="B300" s="2" t="s">
        <v>455</v>
      </c>
      <c r="C300" s="2">
        <v>2015</v>
      </c>
      <c r="D300" s="2" t="s">
        <v>651</v>
      </c>
      <c r="E300" s="2" t="s">
        <v>650</v>
      </c>
      <c r="F300" s="2" t="s">
        <v>650</v>
      </c>
      <c r="G300" s="2" t="s">
        <v>650</v>
      </c>
      <c r="H300" s="2" t="s">
        <v>650</v>
      </c>
      <c r="I300" s="2" t="s">
        <v>650</v>
      </c>
      <c r="J300" s="2" t="s">
        <v>651</v>
      </c>
      <c r="K300" s="2" t="s">
        <v>650</v>
      </c>
      <c r="L300" s="2" t="s">
        <v>650</v>
      </c>
      <c r="M300" s="2" t="s">
        <v>650</v>
      </c>
      <c r="N300" s="2" t="s">
        <v>650</v>
      </c>
      <c r="O300" s="2" t="s">
        <v>650</v>
      </c>
      <c r="P300" s="2" t="s">
        <v>650</v>
      </c>
      <c r="Q300" s="2" t="s">
        <v>651</v>
      </c>
      <c r="R300" s="2" t="s">
        <v>650</v>
      </c>
      <c r="S300" s="2" t="s">
        <v>650</v>
      </c>
      <c r="T300" s="2" t="s">
        <v>650</v>
      </c>
      <c r="U300" s="2" t="s">
        <v>650</v>
      </c>
      <c r="V300" s="2" t="s">
        <v>650</v>
      </c>
    </row>
    <row r="301" spans="1:22" ht="15" customHeight="1" x14ac:dyDescent="0.2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row>
    <row r="302" spans="1:22" ht="15" customHeight="1" x14ac:dyDescent="0.25">
      <c r="A302" s="2" t="s">
        <v>463</v>
      </c>
      <c r="B302" s="2" t="s">
        <v>464</v>
      </c>
      <c r="C302" s="2">
        <v>2015</v>
      </c>
      <c r="D302" s="2" t="s">
        <v>763</v>
      </c>
      <c r="E302" s="2" t="s">
        <v>711</v>
      </c>
      <c r="F302" s="2">
        <v>4.2</v>
      </c>
      <c r="G302" s="2" t="s">
        <v>650</v>
      </c>
      <c r="H302" s="2" t="s">
        <v>650</v>
      </c>
      <c r="I302" s="2" t="s">
        <v>650</v>
      </c>
      <c r="J302" s="2" t="s">
        <v>651</v>
      </c>
      <c r="K302" s="2" t="s">
        <v>650</v>
      </c>
      <c r="L302" s="2" t="s">
        <v>650</v>
      </c>
      <c r="M302" s="2" t="s">
        <v>650</v>
      </c>
      <c r="N302" s="2" t="s">
        <v>650</v>
      </c>
      <c r="O302" s="2" t="s">
        <v>650</v>
      </c>
      <c r="P302" s="2" t="s">
        <v>650</v>
      </c>
      <c r="Q302" s="2" t="s">
        <v>651</v>
      </c>
      <c r="R302" s="2" t="s">
        <v>650</v>
      </c>
      <c r="S302" s="2" t="s">
        <v>650</v>
      </c>
      <c r="T302" s="2" t="s">
        <v>650</v>
      </c>
      <c r="U302" s="2" t="s">
        <v>650</v>
      </c>
      <c r="V302" s="2" t="s">
        <v>650</v>
      </c>
    </row>
    <row r="303" spans="1:22" ht="15" customHeight="1" x14ac:dyDescent="0.25">
      <c r="A303" s="2" t="s">
        <v>463</v>
      </c>
      <c r="B303" s="2" t="s">
        <v>465</v>
      </c>
      <c r="C303" s="2">
        <v>2015</v>
      </c>
      <c r="D303" s="2" t="s">
        <v>651</v>
      </c>
      <c r="E303" s="2" t="s">
        <v>650</v>
      </c>
      <c r="F303" s="2" t="s">
        <v>650</v>
      </c>
      <c r="G303" s="2" t="s">
        <v>650</v>
      </c>
      <c r="H303" s="2" t="s">
        <v>650</v>
      </c>
      <c r="I303" s="2" t="s">
        <v>650</v>
      </c>
      <c r="J303" s="2" t="s">
        <v>651</v>
      </c>
      <c r="K303" s="2" t="s">
        <v>650</v>
      </c>
      <c r="L303" s="2" t="s">
        <v>650</v>
      </c>
      <c r="M303" s="2" t="s">
        <v>650</v>
      </c>
      <c r="N303" s="2" t="s">
        <v>650</v>
      </c>
      <c r="O303" s="2" t="s">
        <v>650</v>
      </c>
      <c r="P303" s="2" t="s">
        <v>650</v>
      </c>
      <c r="Q303" s="2" t="s">
        <v>651</v>
      </c>
      <c r="R303" s="2" t="s">
        <v>650</v>
      </c>
      <c r="S303" s="2" t="s">
        <v>650</v>
      </c>
      <c r="T303" s="2" t="s">
        <v>650</v>
      </c>
      <c r="U303" s="2" t="s">
        <v>650</v>
      </c>
      <c r="V303" s="2" t="s">
        <v>650</v>
      </c>
    </row>
    <row r="304" spans="1:22"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row>
    <row r="305" spans="1:22" ht="15" customHeight="1" x14ac:dyDescent="0.25">
      <c r="A305" s="2" t="s">
        <v>468</v>
      </c>
      <c r="B305" s="2" t="s">
        <v>469</v>
      </c>
      <c r="C305" s="2">
        <v>2015</v>
      </c>
      <c r="D305" s="2" t="s">
        <v>764</v>
      </c>
      <c r="E305" s="2" t="s">
        <v>711</v>
      </c>
      <c r="F305" s="2">
        <v>10.792999999999999</v>
      </c>
      <c r="G305" s="2" t="s">
        <v>650</v>
      </c>
      <c r="H305" s="2" t="s">
        <v>650</v>
      </c>
      <c r="I305" s="2" t="s">
        <v>650</v>
      </c>
      <c r="J305" s="2" t="s">
        <v>652</v>
      </c>
      <c r="K305" s="2" t="s">
        <v>650</v>
      </c>
      <c r="L305" s="2" t="s">
        <v>650</v>
      </c>
      <c r="M305" s="2" t="s">
        <v>650</v>
      </c>
      <c r="N305" s="2" t="s">
        <v>650</v>
      </c>
      <c r="O305" s="2" t="s">
        <v>650</v>
      </c>
      <c r="P305" s="2" t="s">
        <v>650</v>
      </c>
      <c r="Q305" s="2" t="s">
        <v>651</v>
      </c>
      <c r="R305" s="2" t="s">
        <v>650</v>
      </c>
      <c r="S305" s="2" t="s">
        <v>650</v>
      </c>
      <c r="T305" s="2" t="s">
        <v>650</v>
      </c>
      <c r="U305" s="2" t="s">
        <v>650</v>
      </c>
      <c r="V305" s="2" t="s">
        <v>650</v>
      </c>
    </row>
    <row r="306" spans="1:22" ht="15" customHeight="1" x14ac:dyDescent="0.25">
      <c r="A306" s="2" t="s">
        <v>468</v>
      </c>
      <c r="B306" s="2" t="s">
        <v>470</v>
      </c>
      <c r="C306" s="2">
        <v>2015</v>
      </c>
      <c r="D306" s="2" t="s">
        <v>651</v>
      </c>
      <c r="E306" s="2" t="s">
        <v>650</v>
      </c>
      <c r="F306" s="2" t="s">
        <v>650</v>
      </c>
      <c r="G306" s="2" t="s">
        <v>650</v>
      </c>
      <c r="H306" s="2" t="s">
        <v>650</v>
      </c>
      <c r="I306" s="2" t="s">
        <v>650</v>
      </c>
      <c r="J306" s="2" t="s">
        <v>651</v>
      </c>
      <c r="K306" s="2" t="s">
        <v>650</v>
      </c>
      <c r="L306" s="2" t="s">
        <v>650</v>
      </c>
      <c r="M306" s="2" t="s">
        <v>650</v>
      </c>
      <c r="N306" s="2" t="s">
        <v>650</v>
      </c>
      <c r="O306" s="2" t="s">
        <v>650</v>
      </c>
      <c r="P306" s="2" t="s">
        <v>650</v>
      </c>
      <c r="Q306" s="2" t="s">
        <v>651</v>
      </c>
      <c r="R306" s="2" t="s">
        <v>650</v>
      </c>
      <c r="S306" s="2" t="s">
        <v>650</v>
      </c>
      <c r="T306" s="2" t="s">
        <v>650</v>
      </c>
      <c r="U306" s="2" t="s">
        <v>650</v>
      </c>
      <c r="V306" s="2" t="s">
        <v>650</v>
      </c>
    </row>
    <row r="307" spans="1:22" ht="15" customHeight="1" x14ac:dyDescent="0.25">
      <c r="A307" s="2" t="s">
        <v>468</v>
      </c>
      <c r="B307" s="2" t="s">
        <v>471</v>
      </c>
      <c r="C307" s="2">
        <v>2015</v>
      </c>
      <c r="D307" s="2" t="s">
        <v>651</v>
      </c>
      <c r="E307" s="2" t="s">
        <v>650</v>
      </c>
      <c r="F307" s="2" t="s">
        <v>650</v>
      </c>
      <c r="G307" s="2" t="s">
        <v>650</v>
      </c>
      <c r="H307" s="2" t="s">
        <v>650</v>
      </c>
      <c r="I307" s="2" t="s">
        <v>650</v>
      </c>
      <c r="J307" s="2" t="s">
        <v>651</v>
      </c>
      <c r="K307" s="2" t="s">
        <v>650</v>
      </c>
      <c r="L307" s="2" t="s">
        <v>650</v>
      </c>
      <c r="M307" s="2" t="s">
        <v>650</v>
      </c>
      <c r="N307" s="2" t="s">
        <v>650</v>
      </c>
      <c r="O307" s="2" t="s">
        <v>650</v>
      </c>
      <c r="P307" s="2" t="s">
        <v>650</v>
      </c>
      <c r="Q307" s="2" t="s">
        <v>651</v>
      </c>
      <c r="R307" s="2" t="s">
        <v>650</v>
      </c>
      <c r="S307" s="2" t="s">
        <v>650</v>
      </c>
      <c r="T307" s="2" t="s">
        <v>650</v>
      </c>
      <c r="U307" s="2" t="s">
        <v>650</v>
      </c>
      <c r="V307" s="2" t="s">
        <v>650</v>
      </c>
    </row>
    <row r="308" spans="1:22" ht="15" customHeight="1" x14ac:dyDescent="0.25">
      <c r="A308" s="2" t="s">
        <v>468</v>
      </c>
      <c r="B308" s="2" t="s">
        <v>472</v>
      </c>
      <c r="C308" s="2">
        <v>2015</v>
      </c>
      <c r="D308" s="2" t="s">
        <v>651</v>
      </c>
      <c r="E308" s="2" t="s">
        <v>650</v>
      </c>
      <c r="F308" s="2" t="s">
        <v>650</v>
      </c>
      <c r="G308" s="2" t="s">
        <v>650</v>
      </c>
      <c r="H308" s="2" t="s">
        <v>650</v>
      </c>
      <c r="I308" s="2" t="s">
        <v>650</v>
      </c>
      <c r="J308" s="2" t="s">
        <v>651</v>
      </c>
      <c r="K308" s="2" t="s">
        <v>650</v>
      </c>
      <c r="L308" s="2" t="s">
        <v>650</v>
      </c>
      <c r="M308" s="2" t="s">
        <v>650</v>
      </c>
      <c r="N308" s="2" t="s">
        <v>650</v>
      </c>
      <c r="O308" s="2" t="s">
        <v>650</v>
      </c>
      <c r="P308" s="2" t="s">
        <v>650</v>
      </c>
      <c r="Q308" s="2" t="s">
        <v>651</v>
      </c>
      <c r="R308" s="2" t="s">
        <v>650</v>
      </c>
      <c r="S308" s="2" t="s">
        <v>650</v>
      </c>
      <c r="T308" s="2" t="s">
        <v>650</v>
      </c>
      <c r="U308" s="2" t="s">
        <v>650</v>
      </c>
      <c r="V308" s="2" t="s">
        <v>650</v>
      </c>
    </row>
    <row r="309" spans="1:22" ht="15" customHeight="1" x14ac:dyDescent="0.25">
      <c r="A309" s="2" t="s">
        <v>473</v>
      </c>
      <c r="B309" s="2" t="s">
        <v>474</v>
      </c>
      <c r="C309" s="2">
        <v>2015</v>
      </c>
      <c r="D309" s="2" t="s">
        <v>651</v>
      </c>
      <c r="E309" s="2" t="s">
        <v>650</v>
      </c>
      <c r="F309" s="2" t="s">
        <v>650</v>
      </c>
      <c r="G309" s="2" t="s">
        <v>650</v>
      </c>
      <c r="H309" s="2" t="s">
        <v>650</v>
      </c>
      <c r="I309" s="2" t="s">
        <v>650</v>
      </c>
      <c r="J309" s="2" t="s">
        <v>651</v>
      </c>
      <c r="K309" s="2" t="s">
        <v>650</v>
      </c>
      <c r="L309" s="2" t="s">
        <v>650</v>
      </c>
      <c r="M309" s="2" t="s">
        <v>650</v>
      </c>
      <c r="N309" s="2" t="s">
        <v>650</v>
      </c>
      <c r="O309" s="2" t="s">
        <v>650</v>
      </c>
      <c r="P309" s="2" t="s">
        <v>650</v>
      </c>
      <c r="Q309" s="2" t="s">
        <v>651</v>
      </c>
      <c r="R309" s="2" t="s">
        <v>650</v>
      </c>
      <c r="S309" s="2" t="s">
        <v>650</v>
      </c>
      <c r="T309" s="2" t="s">
        <v>650</v>
      </c>
      <c r="U309" s="2" t="s">
        <v>650</v>
      </c>
      <c r="V309" s="2" t="s">
        <v>650</v>
      </c>
    </row>
    <row r="310" spans="1:22" ht="15" customHeight="1" x14ac:dyDescent="0.25">
      <c r="A310" s="2" t="s">
        <v>477</v>
      </c>
      <c r="B310" s="2" t="s">
        <v>478</v>
      </c>
      <c r="C310" s="2">
        <v>2015</v>
      </c>
      <c r="D310" s="2" t="s">
        <v>651</v>
      </c>
      <c r="E310" s="2" t="s">
        <v>650</v>
      </c>
      <c r="F310" s="2" t="s">
        <v>650</v>
      </c>
      <c r="G310" s="2" t="s">
        <v>650</v>
      </c>
      <c r="H310" s="2" t="s">
        <v>650</v>
      </c>
      <c r="I310" s="2" t="s">
        <v>650</v>
      </c>
      <c r="J310" s="2" t="s">
        <v>651</v>
      </c>
      <c r="K310" s="2" t="s">
        <v>650</v>
      </c>
      <c r="L310" s="2" t="s">
        <v>650</v>
      </c>
      <c r="M310" s="2" t="s">
        <v>650</v>
      </c>
      <c r="N310" s="2" t="s">
        <v>650</v>
      </c>
      <c r="O310" s="2" t="s">
        <v>650</v>
      </c>
      <c r="P310" s="2" t="s">
        <v>650</v>
      </c>
      <c r="Q310" s="2" t="s">
        <v>651</v>
      </c>
      <c r="R310" s="2" t="s">
        <v>650</v>
      </c>
      <c r="S310" s="2" t="s">
        <v>650</v>
      </c>
      <c r="T310" s="2" t="s">
        <v>650</v>
      </c>
      <c r="U310" s="2" t="s">
        <v>650</v>
      </c>
      <c r="V310" s="2" t="s">
        <v>650</v>
      </c>
    </row>
    <row r="311" spans="1:22" ht="15" customHeight="1" x14ac:dyDescent="0.25">
      <c r="A311" s="2" t="s">
        <v>477</v>
      </c>
      <c r="B311" s="2" t="s">
        <v>479</v>
      </c>
      <c r="C311" s="2">
        <v>2015</v>
      </c>
      <c r="D311" s="2" t="s">
        <v>651</v>
      </c>
      <c r="E311" s="2" t="s">
        <v>650</v>
      </c>
      <c r="F311" s="2" t="s">
        <v>650</v>
      </c>
      <c r="G311" s="2" t="s">
        <v>650</v>
      </c>
      <c r="H311" s="2" t="s">
        <v>650</v>
      </c>
      <c r="I311" s="2" t="s">
        <v>650</v>
      </c>
      <c r="J311" s="2" t="s">
        <v>651</v>
      </c>
      <c r="K311" s="2" t="s">
        <v>650</v>
      </c>
      <c r="L311" s="2" t="s">
        <v>650</v>
      </c>
      <c r="M311" s="2" t="s">
        <v>650</v>
      </c>
      <c r="N311" s="2" t="s">
        <v>650</v>
      </c>
      <c r="O311" s="2" t="s">
        <v>650</v>
      </c>
      <c r="P311" s="2" t="s">
        <v>650</v>
      </c>
      <c r="Q311" s="2" t="s">
        <v>651</v>
      </c>
      <c r="R311" s="2" t="s">
        <v>650</v>
      </c>
      <c r="S311" s="2" t="s">
        <v>650</v>
      </c>
      <c r="T311" s="2" t="s">
        <v>650</v>
      </c>
      <c r="U311" s="2" t="s">
        <v>650</v>
      </c>
      <c r="V311" s="2" t="s">
        <v>650</v>
      </c>
    </row>
    <row r="312" spans="1:22" ht="15" customHeight="1" x14ac:dyDescent="0.25">
      <c r="A312" s="2" t="s">
        <v>477</v>
      </c>
      <c r="B312" s="2" t="s">
        <v>480</v>
      </c>
      <c r="C312" s="2">
        <v>2015</v>
      </c>
      <c r="D312" s="2" t="s">
        <v>765</v>
      </c>
      <c r="E312" s="2" t="s">
        <v>711</v>
      </c>
      <c r="F312" s="2">
        <v>19.2</v>
      </c>
      <c r="G312" s="2" t="s">
        <v>650</v>
      </c>
      <c r="H312" s="2" t="s">
        <v>650</v>
      </c>
      <c r="I312" s="2">
        <v>85</v>
      </c>
      <c r="J312" s="2" t="s">
        <v>651</v>
      </c>
      <c r="K312" s="2" t="s">
        <v>650</v>
      </c>
      <c r="L312" s="2" t="s">
        <v>650</v>
      </c>
      <c r="M312" s="2" t="s">
        <v>650</v>
      </c>
      <c r="N312" s="2" t="s">
        <v>650</v>
      </c>
      <c r="O312" s="2" t="s">
        <v>650</v>
      </c>
      <c r="P312" s="2" t="s">
        <v>650</v>
      </c>
      <c r="Q312" s="2" t="s">
        <v>651</v>
      </c>
      <c r="R312" s="2" t="s">
        <v>650</v>
      </c>
      <c r="S312" s="2" t="s">
        <v>650</v>
      </c>
      <c r="T312" s="2" t="s">
        <v>650</v>
      </c>
      <c r="U312" s="2" t="s">
        <v>650</v>
      </c>
      <c r="V312" s="2" t="s">
        <v>650</v>
      </c>
    </row>
    <row r="313" spans="1:22" ht="15" customHeight="1" x14ac:dyDescent="0.25">
      <c r="A313" s="2" t="s">
        <v>477</v>
      </c>
      <c r="B313" s="2" t="s">
        <v>481</v>
      </c>
      <c r="C313" s="2">
        <v>2015</v>
      </c>
      <c r="D313" s="2" t="s">
        <v>651</v>
      </c>
      <c r="E313" s="2" t="s">
        <v>650</v>
      </c>
      <c r="F313" s="2" t="s">
        <v>650</v>
      </c>
      <c r="G313" s="2" t="s">
        <v>650</v>
      </c>
      <c r="H313" s="2" t="s">
        <v>650</v>
      </c>
      <c r="I313" s="2" t="s">
        <v>650</v>
      </c>
      <c r="J313" s="2" t="s">
        <v>651</v>
      </c>
      <c r="K313" s="2" t="s">
        <v>650</v>
      </c>
      <c r="L313" s="2" t="s">
        <v>650</v>
      </c>
      <c r="M313" s="2" t="s">
        <v>650</v>
      </c>
      <c r="N313" s="2" t="s">
        <v>650</v>
      </c>
      <c r="O313" s="2" t="s">
        <v>650</v>
      </c>
      <c r="P313" s="2" t="s">
        <v>650</v>
      </c>
      <c r="Q313" s="2" t="s">
        <v>651</v>
      </c>
      <c r="R313" s="2" t="s">
        <v>650</v>
      </c>
      <c r="S313" s="2" t="s">
        <v>650</v>
      </c>
      <c r="T313" s="2" t="s">
        <v>650</v>
      </c>
      <c r="U313" s="2" t="s">
        <v>650</v>
      </c>
      <c r="V313" s="2" t="s">
        <v>650</v>
      </c>
    </row>
    <row r="314" spans="1:22" ht="15" customHeight="1" x14ac:dyDescent="0.25">
      <c r="A314" s="2" t="s">
        <v>477</v>
      </c>
      <c r="B314" s="2" t="s">
        <v>482</v>
      </c>
      <c r="C314" s="2">
        <v>2015</v>
      </c>
      <c r="D314" s="2" t="s">
        <v>766</v>
      </c>
      <c r="E314" s="2" t="s">
        <v>711</v>
      </c>
      <c r="F314" s="2">
        <v>7.1</v>
      </c>
      <c r="G314" s="2" t="s">
        <v>733</v>
      </c>
      <c r="H314" s="2">
        <v>2.4</v>
      </c>
      <c r="I314" s="2">
        <v>85</v>
      </c>
      <c r="J314" s="2" t="s">
        <v>651</v>
      </c>
      <c r="K314" s="2" t="s">
        <v>650</v>
      </c>
      <c r="L314" s="2" t="s">
        <v>650</v>
      </c>
      <c r="M314" s="2" t="s">
        <v>650</v>
      </c>
      <c r="N314" s="2" t="s">
        <v>650</v>
      </c>
      <c r="O314" s="2" t="s">
        <v>650</v>
      </c>
      <c r="P314" s="2" t="s">
        <v>650</v>
      </c>
      <c r="Q314" s="2" t="s">
        <v>651</v>
      </c>
      <c r="R314" s="2" t="s">
        <v>650</v>
      </c>
      <c r="S314" s="2" t="s">
        <v>650</v>
      </c>
      <c r="T314" s="2" t="s">
        <v>650</v>
      </c>
      <c r="U314" s="2" t="s">
        <v>650</v>
      </c>
      <c r="V314" s="2" t="s">
        <v>650</v>
      </c>
    </row>
    <row r="315" spans="1:22" ht="15" customHeight="1" x14ac:dyDescent="0.25">
      <c r="A315" s="2" t="s">
        <v>477</v>
      </c>
      <c r="B315" s="2" t="s">
        <v>483</v>
      </c>
      <c r="C315" s="2">
        <v>2015</v>
      </c>
      <c r="D315" s="2" t="s">
        <v>767</v>
      </c>
      <c r="E315" s="2" t="s">
        <v>711</v>
      </c>
      <c r="F315" s="2">
        <v>3.6</v>
      </c>
      <c r="G315" s="2" t="s">
        <v>650</v>
      </c>
      <c r="H315" s="2" t="s">
        <v>650</v>
      </c>
      <c r="I315" s="2">
        <v>85</v>
      </c>
      <c r="J315" s="2" t="s">
        <v>651</v>
      </c>
      <c r="K315" s="2" t="s">
        <v>650</v>
      </c>
      <c r="L315" s="2" t="s">
        <v>650</v>
      </c>
      <c r="M315" s="2" t="s">
        <v>650</v>
      </c>
      <c r="N315" s="2" t="s">
        <v>650</v>
      </c>
      <c r="O315" s="2" t="s">
        <v>650</v>
      </c>
      <c r="P315" s="2" t="s">
        <v>650</v>
      </c>
      <c r="Q315" s="2" t="s">
        <v>651</v>
      </c>
      <c r="R315" s="2" t="s">
        <v>650</v>
      </c>
      <c r="S315" s="2" t="s">
        <v>650</v>
      </c>
      <c r="T315" s="2" t="s">
        <v>650</v>
      </c>
      <c r="U315" s="2" t="s">
        <v>650</v>
      </c>
      <c r="V315" s="2" t="s">
        <v>650</v>
      </c>
    </row>
    <row r="316" spans="1:22" ht="15" customHeight="1" x14ac:dyDescent="0.25">
      <c r="A316" s="2" t="s">
        <v>484</v>
      </c>
      <c r="B316" s="2" t="s">
        <v>485</v>
      </c>
      <c r="C316" s="2">
        <v>2015</v>
      </c>
      <c r="D316" s="2" t="s">
        <v>651</v>
      </c>
      <c r="E316" s="2" t="s">
        <v>650</v>
      </c>
      <c r="F316" s="2" t="s">
        <v>650</v>
      </c>
      <c r="G316" s="2" t="s">
        <v>650</v>
      </c>
      <c r="H316" s="2" t="s">
        <v>650</v>
      </c>
      <c r="I316" s="2" t="s">
        <v>650</v>
      </c>
      <c r="J316" s="2" t="s">
        <v>651</v>
      </c>
      <c r="K316" s="2" t="s">
        <v>650</v>
      </c>
      <c r="L316" s="2" t="s">
        <v>650</v>
      </c>
      <c r="M316" s="2" t="s">
        <v>650</v>
      </c>
      <c r="N316" s="2" t="s">
        <v>650</v>
      </c>
      <c r="O316" s="2" t="s">
        <v>650</v>
      </c>
      <c r="P316" s="2" t="s">
        <v>650</v>
      </c>
      <c r="Q316" s="2" t="s">
        <v>651</v>
      </c>
      <c r="R316" s="2" t="s">
        <v>650</v>
      </c>
      <c r="S316" s="2" t="s">
        <v>650</v>
      </c>
      <c r="T316" s="2" t="s">
        <v>650</v>
      </c>
      <c r="U316" s="2" t="s">
        <v>650</v>
      </c>
      <c r="V316" s="2" t="s">
        <v>650</v>
      </c>
    </row>
    <row r="317" spans="1:22" ht="15" customHeight="1" x14ac:dyDescent="0.25">
      <c r="A317" s="2" t="s">
        <v>484</v>
      </c>
      <c r="B317" s="2" t="s">
        <v>486</v>
      </c>
      <c r="C317" s="2">
        <v>2015</v>
      </c>
      <c r="D317" s="2" t="s">
        <v>651</v>
      </c>
      <c r="E317" s="2" t="s">
        <v>650</v>
      </c>
      <c r="F317" s="2" t="s">
        <v>650</v>
      </c>
      <c r="G317" s="2" t="s">
        <v>650</v>
      </c>
      <c r="H317" s="2" t="s">
        <v>650</v>
      </c>
      <c r="I317" s="2" t="s">
        <v>650</v>
      </c>
      <c r="J317" s="2" t="s">
        <v>651</v>
      </c>
      <c r="K317" s="2" t="s">
        <v>650</v>
      </c>
      <c r="L317" s="2" t="s">
        <v>650</v>
      </c>
      <c r="M317" s="2" t="s">
        <v>650</v>
      </c>
      <c r="N317" s="2" t="s">
        <v>650</v>
      </c>
      <c r="O317" s="2" t="s">
        <v>650</v>
      </c>
      <c r="P317" s="2" t="s">
        <v>650</v>
      </c>
      <c r="Q317" s="2" t="s">
        <v>651</v>
      </c>
      <c r="R317" s="2" t="s">
        <v>650</v>
      </c>
      <c r="S317" s="2" t="s">
        <v>650</v>
      </c>
      <c r="T317" s="2" t="s">
        <v>650</v>
      </c>
      <c r="U317" s="2" t="s">
        <v>650</v>
      </c>
      <c r="V317" s="2" t="s">
        <v>650</v>
      </c>
    </row>
    <row r="318" spans="1:22" ht="15" customHeight="1" x14ac:dyDescent="0.25">
      <c r="A318" s="2" t="s">
        <v>487</v>
      </c>
      <c r="B318" s="2" t="s">
        <v>488</v>
      </c>
      <c r="C318" s="2">
        <v>2015</v>
      </c>
      <c r="D318" s="2" t="s">
        <v>651</v>
      </c>
      <c r="E318" s="2" t="s">
        <v>650</v>
      </c>
      <c r="F318" s="2" t="s">
        <v>650</v>
      </c>
      <c r="G318" s="2" t="s">
        <v>650</v>
      </c>
      <c r="H318" s="2" t="s">
        <v>650</v>
      </c>
      <c r="I318" s="2" t="s">
        <v>650</v>
      </c>
      <c r="J318" s="2" t="s">
        <v>651</v>
      </c>
      <c r="K318" s="2" t="s">
        <v>650</v>
      </c>
      <c r="L318" s="2" t="s">
        <v>650</v>
      </c>
      <c r="M318" s="2" t="s">
        <v>650</v>
      </c>
      <c r="N318" s="2" t="s">
        <v>650</v>
      </c>
      <c r="O318" s="2" t="s">
        <v>650</v>
      </c>
      <c r="P318" s="2" t="s">
        <v>650</v>
      </c>
      <c r="Q318" s="2" t="s">
        <v>651</v>
      </c>
      <c r="R318" s="2" t="s">
        <v>650</v>
      </c>
      <c r="S318" s="2" t="s">
        <v>650</v>
      </c>
      <c r="T318" s="2" t="s">
        <v>650</v>
      </c>
      <c r="U318" s="2" t="s">
        <v>650</v>
      </c>
      <c r="V318" s="2" t="s">
        <v>650</v>
      </c>
    </row>
    <row r="319" spans="1:22" ht="15" customHeight="1" x14ac:dyDescent="0.25">
      <c r="A319" s="2" t="s">
        <v>489</v>
      </c>
      <c r="B319" s="2" t="s">
        <v>490</v>
      </c>
      <c r="C319" s="2">
        <v>2015</v>
      </c>
      <c r="D319" s="2" t="s">
        <v>651</v>
      </c>
      <c r="E319" s="2" t="s">
        <v>650</v>
      </c>
      <c r="F319" s="2" t="s">
        <v>650</v>
      </c>
      <c r="G319" s="2" t="s">
        <v>650</v>
      </c>
      <c r="H319" s="2" t="s">
        <v>650</v>
      </c>
      <c r="I319" s="2" t="s">
        <v>650</v>
      </c>
      <c r="J319" s="2" t="s">
        <v>651</v>
      </c>
      <c r="K319" s="2" t="s">
        <v>650</v>
      </c>
      <c r="L319" s="2" t="s">
        <v>650</v>
      </c>
      <c r="M319" s="2" t="s">
        <v>650</v>
      </c>
      <c r="N319" s="2" t="s">
        <v>650</v>
      </c>
      <c r="O319" s="2" t="s">
        <v>650</v>
      </c>
      <c r="P319" s="2" t="s">
        <v>650</v>
      </c>
      <c r="Q319" s="2" t="s">
        <v>651</v>
      </c>
      <c r="R319" s="2" t="s">
        <v>650</v>
      </c>
      <c r="S319" s="2" t="s">
        <v>650</v>
      </c>
      <c r="T319" s="2" t="s">
        <v>650</v>
      </c>
      <c r="U319" s="2" t="s">
        <v>650</v>
      </c>
      <c r="V319" s="2" t="s">
        <v>650</v>
      </c>
    </row>
    <row r="320" spans="1:22" ht="15" customHeight="1" x14ac:dyDescent="0.25">
      <c r="A320" s="2" t="s">
        <v>489</v>
      </c>
      <c r="B320" s="2" t="s">
        <v>491</v>
      </c>
      <c r="C320" s="2">
        <v>2015</v>
      </c>
      <c r="D320" s="2" t="s">
        <v>651</v>
      </c>
      <c r="E320" s="2" t="s">
        <v>650</v>
      </c>
      <c r="F320" s="2" t="s">
        <v>650</v>
      </c>
      <c r="G320" s="2" t="s">
        <v>650</v>
      </c>
      <c r="H320" s="2" t="s">
        <v>650</v>
      </c>
      <c r="I320" s="2" t="s">
        <v>650</v>
      </c>
      <c r="J320" s="2" t="s">
        <v>651</v>
      </c>
      <c r="K320" s="2" t="s">
        <v>650</v>
      </c>
      <c r="L320" s="2" t="s">
        <v>650</v>
      </c>
      <c r="M320" s="2" t="s">
        <v>650</v>
      </c>
      <c r="N320" s="2" t="s">
        <v>650</v>
      </c>
      <c r="O320" s="2" t="s">
        <v>650</v>
      </c>
      <c r="P320" s="2" t="s">
        <v>650</v>
      </c>
      <c r="Q320" s="2" t="s">
        <v>651</v>
      </c>
      <c r="R320" s="2" t="s">
        <v>650</v>
      </c>
      <c r="S320" s="2" t="s">
        <v>650</v>
      </c>
      <c r="T320" s="2" t="s">
        <v>650</v>
      </c>
      <c r="U320" s="2" t="s">
        <v>650</v>
      </c>
      <c r="V320" s="2" t="s">
        <v>650</v>
      </c>
    </row>
    <row r="321" spans="1:22" ht="15" customHeight="1" x14ac:dyDescent="0.25">
      <c r="A321" s="2" t="s">
        <v>492</v>
      </c>
      <c r="B321" s="2" t="s">
        <v>492</v>
      </c>
      <c r="C321" s="2">
        <v>2015</v>
      </c>
      <c r="D321" s="2" t="s">
        <v>651</v>
      </c>
      <c r="E321" s="2" t="s">
        <v>650</v>
      </c>
      <c r="F321" s="2" t="s">
        <v>650</v>
      </c>
      <c r="G321" s="2" t="s">
        <v>650</v>
      </c>
      <c r="H321" s="2" t="s">
        <v>650</v>
      </c>
      <c r="I321" s="2" t="s">
        <v>650</v>
      </c>
      <c r="J321" s="2" t="s">
        <v>651</v>
      </c>
      <c r="K321" s="2" t="s">
        <v>650</v>
      </c>
      <c r="L321" s="2" t="s">
        <v>650</v>
      </c>
      <c r="M321" s="2" t="s">
        <v>650</v>
      </c>
      <c r="N321" s="2" t="s">
        <v>650</v>
      </c>
      <c r="O321" s="2" t="s">
        <v>650</v>
      </c>
      <c r="P321" s="2" t="s">
        <v>650</v>
      </c>
      <c r="Q321" s="2" t="s">
        <v>651</v>
      </c>
      <c r="R321" s="2" t="s">
        <v>650</v>
      </c>
      <c r="S321" s="2" t="s">
        <v>650</v>
      </c>
      <c r="T321" s="2" t="s">
        <v>650</v>
      </c>
      <c r="U321" s="2" t="s">
        <v>650</v>
      </c>
      <c r="V321" s="2" t="s">
        <v>650</v>
      </c>
    </row>
    <row r="322" spans="1:22" ht="15" customHeight="1" x14ac:dyDescent="0.25">
      <c r="A322" s="2" t="s">
        <v>495</v>
      </c>
      <c r="B322" s="2" t="s">
        <v>494</v>
      </c>
      <c r="C322" s="2">
        <v>2015</v>
      </c>
      <c r="D322" s="2" t="s">
        <v>768</v>
      </c>
      <c r="E322" s="2" t="s">
        <v>713</v>
      </c>
      <c r="F322" s="2">
        <v>14.6</v>
      </c>
      <c r="G322" s="2" t="s">
        <v>650</v>
      </c>
      <c r="H322" s="2" t="s">
        <v>650</v>
      </c>
      <c r="I322" s="2" t="s">
        <v>650</v>
      </c>
      <c r="J322" s="2" t="s">
        <v>651</v>
      </c>
      <c r="K322" s="2" t="s">
        <v>650</v>
      </c>
      <c r="L322" s="2" t="s">
        <v>650</v>
      </c>
      <c r="M322" s="2" t="s">
        <v>650</v>
      </c>
      <c r="N322" s="2" t="s">
        <v>650</v>
      </c>
      <c r="O322" s="2" t="s">
        <v>650</v>
      </c>
      <c r="P322" s="2" t="s">
        <v>650</v>
      </c>
      <c r="Q322" s="2" t="s">
        <v>651</v>
      </c>
      <c r="R322" s="2" t="s">
        <v>650</v>
      </c>
      <c r="S322" s="2" t="s">
        <v>650</v>
      </c>
      <c r="T322" s="2" t="s">
        <v>650</v>
      </c>
      <c r="U322" s="2" t="s">
        <v>650</v>
      </c>
      <c r="V322" s="2" t="s">
        <v>650</v>
      </c>
    </row>
    <row r="323" spans="1:22" ht="15" customHeight="1" x14ac:dyDescent="0.25">
      <c r="A323" s="2" t="s">
        <v>496</v>
      </c>
      <c r="B323" s="2" t="s">
        <v>497</v>
      </c>
      <c r="C323" s="2">
        <v>2015</v>
      </c>
      <c r="D323" s="2" t="s">
        <v>651</v>
      </c>
      <c r="E323" s="2" t="s">
        <v>650</v>
      </c>
      <c r="F323" s="2" t="s">
        <v>650</v>
      </c>
      <c r="G323" s="2" t="s">
        <v>650</v>
      </c>
      <c r="H323" s="2" t="s">
        <v>650</v>
      </c>
      <c r="I323" s="2" t="s">
        <v>650</v>
      </c>
      <c r="J323" s="2" t="s">
        <v>651</v>
      </c>
      <c r="K323" s="2" t="s">
        <v>650</v>
      </c>
      <c r="L323" s="2" t="s">
        <v>650</v>
      </c>
      <c r="M323" s="2" t="s">
        <v>650</v>
      </c>
      <c r="N323" s="2" t="s">
        <v>650</v>
      </c>
      <c r="O323" s="2" t="s">
        <v>650</v>
      </c>
      <c r="P323" s="2" t="s">
        <v>650</v>
      </c>
      <c r="Q323" s="2" t="s">
        <v>651</v>
      </c>
      <c r="R323" s="2" t="s">
        <v>650</v>
      </c>
      <c r="S323" s="2" t="s">
        <v>650</v>
      </c>
      <c r="T323" s="2" t="s">
        <v>650</v>
      </c>
      <c r="U323" s="2" t="s">
        <v>650</v>
      </c>
      <c r="V323" s="2" t="s">
        <v>650</v>
      </c>
    </row>
    <row r="324" spans="1:22" ht="15" customHeight="1" x14ac:dyDescent="0.25">
      <c r="A324" s="2" t="s">
        <v>498</v>
      </c>
      <c r="B324" s="2" t="s">
        <v>499</v>
      </c>
      <c r="C324" s="2">
        <v>2015</v>
      </c>
      <c r="D324" s="2" t="s">
        <v>769</v>
      </c>
      <c r="E324" s="2" t="s">
        <v>716</v>
      </c>
      <c r="F324" s="2">
        <v>1.3</v>
      </c>
      <c r="G324" s="2" t="s">
        <v>650</v>
      </c>
      <c r="H324" s="2" t="s">
        <v>650</v>
      </c>
      <c r="I324" s="2" t="s">
        <v>650</v>
      </c>
      <c r="J324" s="2" t="s">
        <v>770</v>
      </c>
      <c r="K324" s="2" t="s">
        <v>739</v>
      </c>
      <c r="L324" s="2">
        <v>7.1</v>
      </c>
      <c r="M324" s="2" t="s">
        <v>650</v>
      </c>
      <c r="N324" s="2" t="s">
        <v>650</v>
      </c>
      <c r="O324" s="2" t="s">
        <v>650</v>
      </c>
      <c r="P324" s="2" t="s">
        <v>650</v>
      </c>
      <c r="Q324" s="2" t="s">
        <v>651</v>
      </c>
      <c r="R324" s="2" t="s">
        <v>650</v>
      </c>
      <c r="S324" s="2" t="s">
        <v>650</v>
      </c>
      <c r="T324" s="2" t="s">
        <v>650</v>
      </c>
      <c r="U324" s="2" t="s">
        <v>650</v>
      </c>
      <c r="V324" s="2" t="s">
        <v>650</v>
      </c>
    </row>
    <row r="325" spans="1:22" ht="15" customHeight="1" x14ac:dyDescent="0.25">
      <c r="A325" s="2" t="s">
        <v>500</v>
      </c>
      <c r="B325" s="2" t="s">
        <v>501</v>
      </c>
      <c r="C325" s="2">
        <v>2015</v>
      </c>
      <c r="D325" s="2" t="s">
        <v>650</v>
      </c>
      <c r="E325" s="2" t="s">
        <v>650</v>
      </c>
      <c r="F325" s="2" t="s">
        <v>650</v>
      </c>
      <c r="G325" s="2" t="s">
        <v>650</v>
      </c>
      <c r="H325" s="2" t="s">
        <v>650</v>
      </c>
      <c r="I325" s="2" t="s">
        <v>650</v>
      </c>
      <c r="J325" s="2" t="s">
        <v>650</v>
      </c>
      <c r="K325" s="2" t="s">
        <v>650</v>
      </c>
      <c r="L325" s="2" t="s">
        <v>650</v>
      </c>
      <c r="M325" s="2" t="s">
        <v>650</v>
      </c>
      <c r="N325" s="2" t="s">
        <v>650</v>
      </c>
      <c r="O325" s="2" t="s">
        <v>650</v>
      </c>
      <c r="P325" s="2" t="s">
        <v>650</v>
      </c>
      <c r="Q325" s="2" t="s">
        <v>650</v>
      </c>
      <c r="R325" s="2" t="s">
        <v>650</v>
      </c>
      <c r="S325" s="2" t="s">
        <v>650</v>
      </c>
      <c r="T325" s="2" t="s">
        <v>650</v>
      </c>
      <c r="U325" s="2" t="s">
        <v>650</v>
      </c>
      <c r="V325" s="2" t="s">
        <v>650</v>
      </c>
    </row>
    <row r="326" spans="1:22"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row>
    <row r="327" spans="1:22" ht="15" customHeight="1" x14ac:dyDescent="0.25">
      <c r="A327" s="2" t="s">
        <v>502</v>
      </c>
      <c r="B327" s="2" t="s">
        <v>503</v>
      </c>
      <c r="C327" s="2">
        <v>2015</v>
      </c>
      <c r="D327" s="2" t="s">
        <v>651</v>
      </c>
      <c r="E327" s="2" t="s">
        <v>650</v>
      </c>
      <c r="F327" s="2" t="s">
        <v>650</v>
      </c>
      <c r="G327" s="2" t="s">
        <v>650</v>
      </c>
      <c r="H327" s="2" t="s">
        <v>650</v>
      </c>
      <c r="I327" s="2" t="s">
        <v>650</v>
      </c>
      <c r="J327" s="2" t="s">
        <v>651</v>
      </c>
      <c r="K327" s="2" t="s">
        <v>650</v>
      </c>
      <c r="L327" s="2" t="s">
        <v>650</v>
      </c>
      <c r="M327" s="2" t="s">
        <v>650</v>
      </c>
      <c r="N327" s="2" t="s">
        <v>650</v>
      </c>
      <c r="O327" s="2" t="s">
        <v>650</v>
      </c>
      <c r="P327" s="2" t="s">
        <v>650</v>
      </c>
      <c r="Q327" s="2" t="s">
        <v>651</v>
      </c>
      <c r="R327" s="2" t="s">
        <v>650</v>
      </c>
      <c r="S327" s="2" t="s">
        <v>650</v>
      </c>
      <c r="T327" s="2" t="s">
        <v>650</v>
      </c>
      <c r="U327" s="2" t="s">
        <v>650</v>
      </c>
      <c r="V327" s="2" t="s">
        <v>650</v>
      </c>
    </row>
    <row r="328" spans="1:22" ht="15" customHeight="1" x14ac:dyDescent="0.25">
      <c r="A328" s="2" t="s">
        <v>502</v>
      </c>
      <c r="B328" s="2" t="s">
        <v>504</v>
      </c>
      <c r="C328" s="2">
        <v>2015</v>
      </c>
      <c r="D328" s="2" t="s">
        <v>651</v>
      </c>
      <c r="E328" s="2" t="s">
        <v>650</v>
      </c>
      <c r="F328" s="2" t="s">
        <v>650</v>
      </c>
      <c r="G328" s="2" t="s">
        <v>650</v>
      </c>
      <c r="H328" s="2" t="s">
        <v>650</v>
      </c>
      <c r="I328" s="2" t="s">
        <v>650</v>
      </c>
      <c r="J328" s="2" t="s">
        <v>651</v>
      </c>
      <c r="K328" s="2" t="s">
        <v>650</v>
      </c>
      <c r="L328" s="2" t="s">
        <v>650</v>
      </c>
      <c r="M328" s="2" t="s">
        <v>650</v>
      </c>
      <c r="N328" s="2" t="s">
        <v>650</v>
      </c>
      <c r="O328" s="2" t="s">
        <v>650</v>
      </c>
      <c r="P328" s="2" t="s">
        <v>650</v>
      </c>
      <c r="Q328" s="2" t="s">
        <v>651</v>
      </c>
      <c r="R328" s="2" t="s">
        <v>650</v>
      </c>
      <c r="S328" s="2" t="s">
        <v>650</v>
      </c>
      <c r="T328" s="2" t="s">
        <v>650</v>
      </c>
      <c r="U328" s="2" t="s">
        <v>650</v>
      </c>
      <c r="V328" s="2" t="s">
        <v>650</v>
      </c>
    </row>
    <row r="329" spans="1:22" ht="15" customHeight="1" x14ac:dyDescent="0.25">
      <c r="A329" s="2" t="s">
        <v>502</v>
      </c>
      <c r="B329" s="2" t="s">
        <v>505</v>
      </c>
      <c r="C329" s="2">
        <v>2015</v>
      </c>
      <c r="D329" s="2" t="s">
        <v>651</v>
      </c>
      <c r="E329" s="2" t="s">
        <v>650</v>
      </c>
      <c r="F329" s="2" t="s">
        <v>650</v>
      </c>
      <c r="G329" s="2" t="s">
        <v>650</v>
      </c>
      <c r="H329" s="2" t="s">
        <v>650</v>
      </c>
      <c r="I329" s="2" t="s">
        <v>650</v>
      </c>
      <c r="J329" s="2" t="s">
        <v>651</v>
      </c>
      <c r="K329" s="2" t="s">
        <v>650</v>
      </c>
      <c r="L329" s="2" t="s">
        <v>650</v>
      </c>
      <c r="M329" s="2" t="s">
        <v>650</v>
      </c>
      <c r="N329" s="2" t="s">
        <v>650</v>
      </c>
      <c r="O329" s="2" t="s">
        <v>650</v>
      </c>
      <c r="P329" s="2" t="s">
        <v>650</v>
      </c>
      <c r="Q329" s="2" t="s">
        <v>651</v>
      </c>
      <c r="R329" s="2" t="s">
        <v>650</v>
      </c>
      <c r="S329" s="2" t="s">
        <v>650</v>
      </c>
      <c r="T329" s="2" t="s">
        <v>650</v>
      </c>
      <c r="U329" s="2" t="s">
        <v>650</v>
      </c>
      <c r="V329" s="2" t="s">
        <v>650</v>
      </c>
    </row>
    <row r="330" spans="1:22" ht="15" customHeight="1" x14ac:dyDescent="0.25">
      <c r="A330" s="2" t="s">
        <v>506</v>
      </c>
      <c r="B330" s="2" t="s">
        <v>507</v>
      </c>
      <c r="C330" s="2">
        <v>2015</v>
      </c>
      <c r="D330" s="2" t="s">
        <v>651</v>
      </c>
      <c r="E330" s="2" t="s">
        <v>650</v>
      </c>
      <c r="F330" s="2" t="s">
        <v>650</v>
      </c>
      <c r="G330" s="2" t="s">
        <v>650</v>
      </c>
      <c r="H330" s="2" t="s">
        <v>650</v>
      </c>
      <c r="I330" s="2" t="s">
        <v>650</v>
      </c>
      <c r="J330" s="2" t="s">
        <v>651</v>
      </c>
      <c r="K330" s="2" t="s">
        <v>650</v>
      </c>
      <c r="L330" s="2" t="s">
        <v>650</v>
      </c>
      <c r="M330" s="2" t="s">
        <v>650</v>
      </c>
      <c r="N330" s="2" t="s">
        <v>650</v>
      </c>
      <c r="O330" s="2" t="s">
        <v>650</v>
      </c>
      <c r="P330" s="2" t="s">
        <v>650</v>
      </c>
      <c r="Q330" s="2" t="s">
        <v>651</v>
      </c>
      <c r="R330" s="2" t="s">
        <v>650</v>
      </c>
      <c r="S330" s="2" t="s">
        <v>650</v>
      </c>
      <c r="T330" s="2" t="s">
        <v>650</v>
      </c>
      <c r="U330" s="2" t="s">
        <v>650</v>
      </c>
      <c r="V330" s="2" t="s">
        <v>650</v>
      </c>
    </row>
    <row r="331" spans="1:22" ht="15" customHeight="1" x14ac:dyDescent="0.25">
      <c r="A331" s="2" t="s">
        <v>506</v>
      </c>
      <c r="B331" s="2" t="s">
        <v>508</v>
      </c>
      <c r="C331" s="2">
        <v>2015</v>
      </c>
      <c r="D331" s="2" t="s">
        <v>651</v>
      </c>
      <c r="E331" s="2" t="s">
        <v>650</v>
      </c>
      <c r="F331" s="2" t="s">
        <v>650</v>
      </c>
      <c r="G331" s="2" t="s">
        <v>650</v>
      </c>
      <c r="H331" s="2" t="s">
        <v>650</v>
      </c>
      <c r="I331" s="2" t="s">
        <v>650</v>
      </c>
      <c r="J331" s="2" t="s">
        <v>651</v>
      </c>
      <c r="K331" s="2" t="s">
        <v>650</v>
      </c>
      <c r="L331" s="2" t="s">
        <v>650</v>
      </c>
      <c r="M331" s="2" t="s">
        <v>650</v>
      </c>
      <c r="N331" s="2" t="s">
        <v>650</v>
      </c>
      <c r="O331" s="2" t="s">
        <v>650</v>
      </c>
      <c r="P331" s="2" t="s">
        <v>650</v>
      </c>
      <c r="Q331" s="2" t="s">
        <v>651</v>
      </c>
      <c r="R331" s="2" t="s">
        <v>650</v>
      </c>
      <c r="S331" s="2" t="s">
        <v>650</v>
      </c>
      <c r="T331" s="2" t="s">
        <v>650</v>
      </c>
      <c r="U331" s="2" t="s">
        <v>650</v>
      </c>
      <c r="V331" s="2" t="s">
        <v>650</v>
      </c>
    </row>
    <row r="332" spans="1:22" ht="15" customHeight="1" x14ac:dyDescent="0.25">
      <c r="A332" s="2" t="s">
        <v>506</v>
      </c>
      <c r="B332" s="2" t="s">
        <v>509</v>
      </c>
      <c r="C332" s="2">
        <v>2015</v>
      </c>
      <c r="D332" s="2" t="s">
        <v>771</v>
      </c>
      <c r="E332" s="2" t="s">
        <v>711</v>
      </c>
      <c r="F332" s="2">
        <v>16.004999999999999</v>
      </c>
      <c r="G332" s="2" t="s">
        <v>721</v>
      </c>
      <c r="H332" s="2">
        <v>0.151</v>
      </c>
      <c r="I332" s="2">
        <v>90</v>
      </c>
      <c r="J332" s="2" t="s">
        <v>651</v>
      </c>
      <c r="K332" s="2" t="s">
        <v>650</v>
      </c>
      <c r="L332" s="2" t="s">
        <v>650</v>
      </c>
      <c r="M332" s="2" t="s">
        <v>650</v>
      </c>
      <c r="N332" s="2" t="s">
        <v>650</v>
      </c>
      <c r="O332" s="2" t="s">
        <v>650</v>
      </c>
      <c r="P332" s="2" t="s">
        <v>650</v>
      </c>
      <c r="Q332" s="2" t="s">
        <v>651</v>
      </c>
      <c r="R332" s="2" t="s">
        <v>650</v>
      </c>
      <c r="S332" s="2" t="s">
        <v>650</v>
      </c>
      <c r="T332" s="2" t="s">
        <v>650</v>
      </c>
      <c r="U332" s="2" t="s">
        <v>650</v>
      </c>
      <c r="V332" s="2" t="s">
        <v>650</v>
      </c>
    </row>
    <row r="333" spans="1:22" ht="15" customHeight="1" x14ac:dyDescent="0.25">
      <c r="A333" s="2" t="s">
        <v>510</v>
      </c>
      <c r="B333" s="2" t="s">
        <v>511</v>
      </c>
      <c r="C333" s="2">
        <v>2015</v>
      </c>
      <c r="D333" s="2" t="s">
        <v>651</v>
      </c>
      <c r="E333" s="2" t="s">
        <v>650</v>
      </c>
      <c r="F333" s="2" t="s">
        <v>650</v>
      </c>
      <c r="G333" s="2" t="s">
        <v>650</v>
      </c>
      <c r="H333" s="2" t="s">
        <v>650</v>
      </c>
      <c r="I333" s="2" t="s">
        <v>650</v>
      </c>
      <c r="J333" s="2" t="s">
        <v>651</v>
      </c>
      <c r="K333" s="2" t="s">
        <v>650</v>
      </c>
      <c r="L333" s="2" t="s">
        <v>650</v>
      </c>
      <c r="M333" s="2" t="s">
        <v>650</v>
      </c>
      <c r="N333" s="2" t="s">
        <v>650</v>
      </c>
      <c r="O333" s="2" t="s">
        <v>650</v>
      </c>
      <c r="P333" s="2" t="s">
        <v>650</v>
      </c>
      <c r="Q333" s="2" t="s">
        <v>651</v>
      </c>
      <c r="R333" s="2" t="s">
        <v>650</v>
      </c>
      <c r="S333" s="2" t="s">
        <v>650</v>
      </c>
      <c r="T333" s="2" t="s">
        <v>650</v>
      </c>
      <c r="U333" s="2" t="s">
        <v>650</v>
      </c>
      <c r="V333" s="2" t="s">
        <v>650</v>
      </c>
    </row>
    <row r="334" spans="1:22" ht="15" customHeight="1" x14ac:dyDescent="0.25">
      <c r="A334" s="2" t="s">
        <v>510</v>
      </c>
      <c r="B334" s="2" t="s">
        <v>512</v>
      </c>
      <c r="C334" s="2">
        <v>2015</v>
      </c>
      <c r="D334" s="2" t="s">
        <v>651</v>
      </c>
      <c r="E334" s="2" t="s">
        <v>650</v>
      </c>
      <c r="F334" s="2" t="s">
        <v>650</v>
      </c>
      <c r="G334" s="2" t="s">
        <v>650</v>
      </c>
      <c r="H334" s="2" t="s">
        <v>650</v>
      </c>
      <c r="I334" s="2" t="s">
        <v>650</v>
      </c>
      <c r="J334" s="2" t="s">
        <v>651</v>
      </c>
      <c r="K334" s="2" t="s">
        <v>650</v>
      </c>
      <c r="L334" s="2" t="s">
        <v>650</v>
      </c>
      <c r="M334" s="2" t="s">
        <v>650</v>
      </c>
      <c r="N334" s="2" t="s">
        <v>650</v>
      </c>
      <c r="O334" s="2" t="s">
        <v>650</v>
      </c>
      <c r="P334" s="2" t="s">
        <v>650</v>
      </c>
      <c r="Q334" s="2" t="s">
        <v>651</v>
      </c>
      <c r="R334" s="2" t="s">
        <v>650</v>
      </c>
      <c r="S334" s="2" t="s">
        <v>650</v>
      </c>
      <c r="T334" s="2" t="s">
        <v>650</v>
      </c>
      <c r="U334" s="2" t="s">
        <v>650</v>
      </c>
      <c r="V334" s="2" t="s">
        <v>650</v>
      </c>
    </row>
    <row r="335" spans="1:22" ht="15" customHeight="1" x14ac:dyDescent="0.25">
      <c r="A335" s="2" t="s">
        <v>510</v>
      </c>
      <c r="B335" s="2" t="s">
        <v>513</v>
      </c>
      <c r="C335" s="2">
        <v>2015</v>
      </c>
      <c r="D335" s="2" t="s">
        <v>772</v>
      </c>
      <c r="E335" s="2" t="s">
        <v>711</v>
      </c>
      <c r="F335" s="2">
        <v>8.4039999999999999</v>
      </c>
      <c r="G335" s="2" t="s">
        <v>650</v>
      </c>
      <c r="H335" s="2" t="s">
        <v>650</v>
      </c>
      <c r="I335" s="2">
        <v>85</v>
      </c>
      <c r="J335" s="2" t="s">
        <v>651</v>
      </c>
      <c r="K335" s="2" t="s">
        <v>650</v>
      </c>
      <c r="L335" s="2" t="s">
        <v>650</v>
      </c>
      <c r="M335" s="2" t="s">
        <v>650</v>
      </c>
      <c r="N335" s="2" t="s">
        <v>650</v>
      </c>
      <c r="O335" s="2" t="s">
        <v>650</v>
      </c>
      <c r="P335" s="2" t="s">
        <v>650</v>
      </c>
      <c r="Q335" s="2" t="s">
        <v>651</v>
      </c>
      <c r="R335" s="2" t="s">
        <v>650</v>
      </c>
      <c r="S335" s="2" t="s">
        <v>650</v>
      </c>
      <c r="T335" s="2" t="s">
        <v>650</v>
      </c>
      <c r="U335" s="2" t="s">
        <v>650</v>
      </c>
      <c r="V335" s="2" t="s">
        <v>650</v>
      </c>
    </row>
    <row r="336" spans="1:22" ht="15" customHeight="1" x14ac:dyDescent="0.25">
      <c r="A336" s="2" t="s">
        <v>510</v>
      </c>
      <c r="B336" s="2" t="s">
        <v>514</v>
      </c>
      <c r="C336" s="2">
        <v>2015</v>
      </c>
      <c r="D336" s="2" t="s">
        <v>773</v>
      </c>
      <c r="E336" s="2" t="s">
        <v>748</v>
      </c>
      <c r="F336" s="2">
        <v>0.47599999999999998</v>
      </c>
      <c r="G336" s="2" t="s">
        <v>650</v>
      </c>
      <c r="H336" s="2" t="s">
        <v>650</v>
      </c>
      <c r="I336" s="2" t="s">
        <v>650</v>
      </c>
      <c r="J336" s="2" t="s">
        <v>651</v>
      </c>
      <c r="K336" s="2" t="s">
        <v>650</v>
      </c>
      <c r="L336" s="2" t="s">
        <v>650</v>
      </c>
      <c r="M336" s="2" t="s">
        <v>650</v>
      </c>
      <c r="N336" s="2" t="s">
        <v>650</v>
      </c>
      <c r="O336" s="2" t="s">
        <v>650</v>
      </c>
      <c r="P336" s="2" t="s">
        <v>650</v>
      </c>
      <c r="Q336" s="2" t="s">
        <v>651</v>
      </c>
      <c r="R336" s="2" t="s">
        <v>650</v>
      </c>
      <c r="S336" s="2" t="s">
        <v>650</v>
      </c>
      <c r="T336" s="2" t="s">
        <v>650</v>
      </c>
      <c r="U336" s="2" t="s">
        <v>650</v>
      </c>
      <c r="V336" s="2" t="s">
        <v>650</v>
      </c>
    </row>
    <row r="337" spans="1:22" ht="15" customHeight="1" x14ac:dyDescent="0.25">
      <c r="A337" s="2" t="s">
        <v>515</v>
      </c>
      <c r="B337" s="2" t="s">
        <v>516</v>
      </c>
      <c r="C337" s="2">
        <v>2015</v>
      </c>
      <c r="D337" s="2" t="s">
        <v>651</v>
      </c>
      <c r="E337" s="2" t="s">
        <v>650</v>
      </c>
      <c r="F337" s="2" t="s">
        <v>650</v>
      </c>
      <c r="G337" s="2" t="s">
        <v>650</v>
      </c>
      <c r="H337" s="2" t="s">
        <v>650</v>
      </c>
      <c r="I337" s="2" t="s">
        <v>650</v>
      </c>
      <c r="J337" s="2" t="s">
        <v>651</v>
      </c>
      <c r="K337" s="2" t="s">
        <v>650</v>
      </c>
      <c r="L337" s="2" t="s">
        <v>650</v>
      </c>
      <c r="M337" s="2" t="s">
        <v>650</v>
      </c>
      <c r="N337" s="2" t="s">
        <v>650</v>
      </c>
      <c r="O337" s="2" t="s">
        <v>650</v>
      </c>
      <c r="P337" s="2" t="s">
        <v>650</v>
      </c>
      <c r="Q337" s="2" t="s">
        <v>651</v>
      </c>
      <c r="R337" s="2" t="s">
        <v>650</v>
      </c>
      <c r="S337" s="2" t="s">
        <v>650</v>
      </c>
      <c r="T337" s="2" t="s">
        <v>650</v>
      </c>
      <c r="U337" s="2" t="s">
        <v>650</v>
      </c>
      <c r="V337" s="2" t="s">
        <v>650</v>
      </c>
    </row>
    <row r="338" spans="1:22" ht="15" customHeight="1" x14ac:dyDescent="0.25">
      <c r="A338" s="2" t="s">
        <v>515</v>
      </c>
      <c r="B338" s="2" t="s">
        <v>517</v>
      </c>
      <c r="C338" s="2">
        <v>2015</v>
      </c>
      <c r="D338" s="2" t="s">
        <v>651</v>
      </c>
      <c r="E338" s="2" t="s">
        <v>650</v>
      </c>
      <c r="F338" s="2" t="s">
        <v>650</v>
      </c>
      <c r="G338" s="2" t="s">
        <v>650</v>
      </c>
      <c r="H338" s="2" t="s">
        <v>650</v>
      </c>
      <c r="I338" s="2" t="s">
        <v>650</v>
      </c>
      <c r="J338" s="2" t="s">
        <v>651</v>
      </c>
      <c r="K338" s="2" t="s">
        <v>650</v>
      </c>
      <c r="L338" s="2" t="s">
        <v>650</v>
      </c>
      <c r="M338" s="2" t="s">
        <v>650</v>
      </c>
      <c r="N338" s="2" t="s">
        <v>650</v>
      </c>
      <c r="O338" s="2" t="s">
        <v>650</v>
      </c>
      <c r="P338" s="2" t="s">
        <v>650</v>
      </c>
      <c r="Q338" s="2" t="s">
        <v>651</v>
      </c>
      <c r="R338" s="2" t="s">
        <v>650</v>
      </c>
      <c r="S338" s="2" t="s">
        <v>650</v>
      </c>
      <c r="T338" s="2" t="s">
        <v>650</v>
      </c>
      <c r="U338" s="2" t="s">
        <v>650</v>
      </c>
      <c r="V338" s="2" t="s">
        <v>650</v>
      </c>
    </row>
    <row r="339" spans="1:22" ht="15" customHeight="1" x14ac:dyDescent="0.25">
      <c r="A339" s="2" t="s">
        <v>518</v>
      </c>
      <c r="B339" s="2" t="s">
        <v>519</v>
      </c>
      <c r="C339" s="2">
        <v>2015</v>
      </c>
      <c r="D339" s="2" t="s">
        <v>774</v>
      </c>
      <c r="E339" s="2" t="s">
        <v>711</v>
      </c>
      <c r="F339" s="2">
        <v>1.4019999999999999</v>
      </c>
      <c r="G339" s="2" t="s">
        <v>650</v>
      </c>
      <c r="H339" s="2" t="s">
        <v>650</v>
      </c>
      <c r="I339" s="2" t="s">
        <v>650</v>
      </c>
      <c r="J339" s="2" t="s">
        <v>651</v>
      </c>
      <c r="K339" s="2" t="s">
        <v>650</v>
      </c>
      <c r="L339" s="2" t="s">
        <v>650</v>
      </c>
      <c r="M339" s="2" t="s">
        <v>650</v>
      </c>
      <c r="N339" s="2" t="s">
        <v>650</v>
      </c>
      <c r="O339" s="2" t="s">
        <v>650</v>
      </c>
      <c r="P339" s="2" t="s">
        <v>650</v>
      </c>
      <c r="Q339" s="2" t="s">
        <v>651</v>
      </c>
      <c r="R339" s="2" t="s">
        <v>650</v>
      </c>
      <c r="S339" s="2" t="s">
        <v>650</v>
      </c>
      <c r="T339" s="2" t="s">
        <v>650</v>
      </c>
      <c r="U339" s="2" t="s">
        <v>650</v>
      </c>
      <c r="V339" s="2" t="s">
        <v>650</v>
      </c>
    </row>
    <row r="340" spans="1:22" ht="15" customHeight="1" x14ac:dyDescent="0.25">
      <c r="A340" s="2" t="s">
        <v>520</v>
      </c>
      <c r="B340" s="2" t="s">
        <v>521</v>
      </c>
      <c r="C340" s="2">
        <v>2015</v>
      </c>
      <c r="D340" s="2" t="s">
        <v>651</v>
      </c>
      <c r="E340" s="2" t="s">
        <v>650</v>
      </c>
      <c r="F340" s="2" t="s">
        <v>650</v>
      </c>
      <c r="G340" s="2" t="s">
        <v>650</v>
      </c>
      <c r="H340" s="2" t="s">
        <v>650</v>
      </c>
      <c r="I340" s="2" t="s">
        <v>650</v>
      </c>
      <c r="J340" s="2" t="s">
        <v>651</v>
      </c>
      <c r="K340" s="2" t="s">
        <v>650</v>
      </c>
      <c r="L340" s="2" t="s">
        <v>650</v>
      </c>
      <c r="M340" s="2" t="s">
        <v>650</v>
      </c>
      <c r="N340" s="2" t="s">
        <v>650</v>
      </c>
      <c r="O340" s="2" t="s">
        <v>650</v>
      </c>
      <c r="P340" s="2" t="s">
        <v>650</v>
      </c>
      <c r="Q340" s="2" t="s">
        <v>651</v>
      </c>
      <c r="R340" s="2" t="s">
        <v>650</v>
      </c>
      <c r="S340" s="2" t="s">
        <v>650</v>
      </c>
      <c r="T340" s="2" t="s">
        <v>650</v>
      </c>
      <c r="U340" s="2" t="s">
        <v>650</v>
      </c>
      <c r="V340" s="2" t="s">
        <v>650</v>
      </c>
    </row>
    <row r="341" spans="1:22" ht="15" customHeight="1" x14ac:dyDescent="0.25">
      <c r="A341" s="2" t="s">
        <v>520</v>
      </c>
      <c r="B341" s="2" t="s">
        <v>522</v>
      </c>
      <c r="C341" s="2">
        <v>2015</v>
      </c>
      <c r="D341" s="2" t="s">
        <v>775</v>
      </c>
      <c r="E341" s="2" t="s">
        <v>711</v>
      </c>
      <c r="F341" s="2">
        <v>0.72499999999999998</v>
      </c>
      <c r="G341" s="2" t="s">
        <v>650</v>
      </c>
      <c r="H341" s="2" t="s">
        <v>650</v>
      </c>
      <c r="I341" s="2" t="s">
        <v>650</v>
      </c>
      <c r="J341" s="2" t="s">
        <v>651</v>
      </c>
      <c r="K341" s="2" t="s">
        <v>650</v>
      </c>
      <c r="L341" s="2" t="s">
        <v>650</v>
      </c>
      <c r="M341" s="2" t="s">
        <v>650</v>
      </c>
      <c r="N341" s="2" t="s">
        <v>650</v>
      </c>
      <c r="O341" s="2" t="s">
        <v>650</v>
      </c>
      <c r="P341" s="2" t="s">
        <v>650</v>
      </c>
      <c r="Q341" s="2" t="s">
        <v>651</v>
      </c>
      <c r="R341" s="2" t="s">
        <v>650</v>
      </c>
      <c r="S341" s="2" t="s">
        <v>650</v>
      </c>
      <c r="T341" s="2" t="s">
        <v>650</v>
      </c>
      <c r="U341" s="2" t="s">
        <v>650</v>
      </c>
      <c r="V341" s="2" t="s">
        <v>650</v>
      </c>
    </row>
    <row r="342" spans="1:22" ht="15" customHeight="1" x14ac:dyDescent="0.25">
      <c r="A342" s="2" t="s">
        <v>520</v>
      </c>
      <c r="B342" s="2" t="s">
        <v>523</v>
      </c>
      <c r="C342" s="2">
        <v>2015</v>
      </c>
      <c r="D342" s="2" t="s">
        <v>651</v>
      </c>
      <c r="E342" s="2" t="s">
        <v>650</v>
      </c>
      <c r="F342" s="2" t="s">
        <v>650</v>
      </c>
      <c r="G342" s="2" t="s">
        <v>650</v>
      </c>
      <c r="H342" s="2" t="s">
        <v>650</v>
      </c>
      <c r="I342" s="2" t="s">
        <v>650</v>
      </c>
      <c r="J342" s="2" t="s">
        <v>651</v>
      </c>
      <c r="K342" s="2" t="s">
        <v>650</v>
      </c>
      <c r="L342" s="2" t="s">
        <v>650</v>
      </c>
      <c r="M342" s="2" t="s">
        <v>650</v>
      </c>
      <c r="N342" s="2" t="s">
        <v>650</v>
      </c>
      <c r="O342" s="2" t="s">
        <v>650</v>
      </c>
      <c r="P342" s="2" t="s">
        <v>650</v>
      </c>
      <c r="Q342" s="2" t="s">
        <v>651</v>
      </c>
      <c r="R342" s="2" t="s">
        <v>650</v>
      </c>
      <c r="S342" s="2" t="s">
        <v>650</v>
      </c>
      <c r="T342" s="2" t="s">
        <v>650</v>
      </c>
      <c r="U342" s="2" t="s">
        <v>650</v>
      </c>
      <c r="V342" s="2" t="s">
        <v>650</v>
      </c>
    </row>
    <row r="343" spans="1:22" ht="15" customHeight="1" x14ac:dyDescent="0.25">
      <c r="A343" s="2" t="s">
        <v>524</v>
      </c>
      <c r="B343" s="2" t="s">
        <v>11</v>
      </c>
      <c r="C343" s="2">
        <v>2015</v>
      </c>
      <c r="D343" s="2" t="s">
        <v>651</v>
      </c>
      <c r="E343" s="2" t="s">
        <v>650</v>
      </c>
      <c r="F343" s="2" t="s">
        <v>650</v>
      </c>
      <c r="G343" s="2" t="s">
        <v>650</v>
      </c>
      <c r="H343" s="2" t="s">
        <v>650</v>
      </c>
      <c r="I343" s="2" t="s">
        <v>650</v>
      </c>
      <c r="J343" s="2" t="s">
        <v>651</v>
      </c>
      <c r="K343" s="2" t="s">
        <v>650</v>
      </c>
      <c r="L343" s="2" t="s">
        <v>650</v>
      </c>
      <c r="M343" s="2" t="s">
        <v>650</v>
      </c>
      <c r="N343" s="2" t="s">
        <v>650</v>
      </c>
      <c r="O343" s="2" t="s">
        <v>650</v>
      </c>
      <c r="P343" s="2" t="s">
        <v>650</v>
      </c>
      <c r="Q343" s="2" t="s">
        <v>651</v>
      </c>
      <c r="R343" s="2" t="s">
        <v>650</v>
      </c>
      <c r="S343" s="2" t="s">
        <v>650</v>
      </c>
      <c r="T343" s="2" t="s">
        <v>650</v>
      </c>
      <c r="U343" s="2" t="s">
        <v>650</v>
      </c>
      <c r="V343" s="2" t="s">
        <v>650</v>
      </c>
    </row>
    <row r="344" spans="1:22" ht="15" customHeight="1" x14ac:dyDescent="0.25">
      <c r="A344" s="2" t="s">
        <v>524</v>
      </c>
      <c r="B344" s="2" t="s">
        <v>525</v>
      </c>
      <c r="C344" s="2">
        <v>2015</v>
      </c>
      <c r="D344" s="2" t="s">
        <v>651</v>
      </c>
      <c r="E344" s="2" t="s">
        <v>650</v>
      </c>
      <c r="F344" s="2" t="s">
        <v>650</v>
      </c>
      <c r="G344" s="2" t="s">
        <v>650</v>
      </c>
      <c r="H344" s="2" t="s">
        <v>650</v>
      </c>
      <c r="I344" s="2" t="s">
        <v>650</v>
      </c>
      <c r="J344" s="2" t="s">
        <v>651</v>
      </c>
      <c r="K344" s="2" t="s">
        <v>650</v>
      </c>
      <c r="L344" s="2" t="s">
        <v>650</v>
      </c>
      <c r="M344" s="2" t="s">
        <v>650</v>
      </c>
      <c r="N344" s="2" t="s">
        <v>650</v>
      </c>
      <c r="O344" s="2" t="s">
        <v>650</v>
      </c>
      <c r="P344" s="2" t="s">
        <v>650</v>
      </c>
      <c r="Q344" s="2" t="s">
        <v>651</v>
      </c>
      <c r="R344" s="2" t="s">
        <v>650</v>
      </c>
      <c r="S344" s="2" t="s">
        <v>650</v>
      </c>
      <c r="T344" s="2" t="s">
        <v>650</v>
      </c>
      <c r="U344" s="2" t="s">
        <v>650</v>
      </c>
      <c r="V344" s="2" t="s">
        <v>650</v>
      </c>
    </row>
    <row r="345" spans="1:22" ht="15" customHeight="1" x14ac:dyDescent="0.25">
      <c r="A345" s="2" t="s">
        <v>524</v>
      </c>
      <c r="B345" s="2" t="s">
        <v>318</v>
      </c>
      <c r="C345" s="2">
        <v>2015</v>
      </c>
      <c r="D345" s="2" t="s">
        <v>651</v>
      </c>
      <c r="E345" s="2" t="s">
        <v>650</v>
      </c>
      <c r="F345" s="2" t="s">
        <v>650</v>
      </c>
      <c r="G345" s="2" t="s">
        <v>650</v>
      </c>
      <c r="H345" s="2" t="s">
        <v>650</v>
      </c>
      <c r="I345" s="2" t="s">
        <v>650</v>
      </c>
      <c r="J345" s="2" t="s">
        <v>651</v>
      </c>
      <c r="K345" s="2" t="s">
        <v>650</v>
      </c>
      <c r="L345" s="2" t="s">
        <v>650</v>
      </c>
      <c r="M345" s="2" t="s">
        <v>650</v>
      </c>
      <c r="N345" s="2" t="s">
        <v>650</v>
      </c>
      <c r="O345" s="2" t="s">
        <v>650</v>
      </c>
      <c r="P345" s="2" t="s">
        <v>650</v>
      </c>
      <c r="Q345" s="2" t="s">
        <v>651</v>
      </c>
      <c r="R345" s="2" t="s">
        <v>650</v>
      </c>
      <c r="S345" s="2" t="s">
        <v>650</v>
      </c>
      <c r="T345" s="2" t="s">
        <v>650</v>
      </c>
      <c r="U345" s="2" t="s">
        <v>650</v>
      </c>
      <c r="V345" s="2" t="s">
        <v>650</v>
      </c>
    </row>
    <row r="346" spans="1:22" ht="15" customHeight="1" x14ac:dyDescent="0.25">
      <c r="A346" s="2" t="s">
        <v>526</v>
      </c>
      <c r="B346" s="2" t="s">
        <v>527</v>
      </c>
      <c r="C346" s="2">
        <v>2015</v>
      </c>
      <c r="D346" s="2" t="s">
        <v>651</v>
      </c>
      <c r="E346" s="2" t="s">
        <v>650</v>
      </c>
      <c r="F346" s="2" t="s">
        <v>650</v>
      </c>
      <c r="G346" s="2" t="s">
        <v>650</v>
      </c>
      <c r="H346" s="2" t="s">
        <v>650</v>
      </c>
      <c r="I346" s="2" t="s">
        <v>650</v>
      </c>
      <c r="J346" s="2" t="s">
        <v>651</v>
      </c>
      <c r="K346" s="2" t="s">
        <v>650</v>
      </c>
      <c r="L346" s="2" t="s">
        <v>650</v>
      </c>
      <c r="M346" s="2" t="s">
        <v>650</v>
      </c>
      <c r="N346" s="2" t="s">
        <v>650</v>
      </c>
      <c r="O346" s="2" t="s">
        <v>650</v>
      </c>
      <c r="P346" s="2" t="s">
        <v>650</v>
      </c>
      <c r="Q346" s="2" t="s">
        <v>651</v>
      </c>
      <c r="R346" s="2" t="s">
        <v>650</v>
      </c>
      <c r="S346" s="2" t="s">
        <v>650</v>
      </c>
      <c r="T346" s="2" t="s">
        <v>650</v>
      </c>
      <c r="U346" s="2" t="s">
        <v>650</v>
      </c>
      <c r="V346" s="2" t="s">
        <v>650</v>
      </c>
    </row>
    <row r="347" spans="1:22" ht="15" customHeight="1" x14ac:dyDescent="0.25">
      <c r="A347" s="2" t="s">
        <v>526</v>
      </c>
      <c r="B347" s="2" t="s">
        <v>528</v>
      </c>
      <c r="C347" s="2">
        <v>2015</v>
      </c>
      <c r="D347" s="2" t="s">
        <v>651</v>
      </c>
      <c r="E347" s="2" t="s">
        <v>650</v>
      </c>
      <c r="F347" s="2" t="s">
        <v>650</v>
      </c>
      <c r="G347" s="2" t="s">
        <v>650</v>
      </c>
      <c r="H347" s="2" t="s">
        <v>650</v>
      </c>
      <c r="I347" s="2" t="s">
        <v>650</v>
      </c>
      <c r="J347" s="2" t="s">
        <v>651</v>
      </c>
      <c r="K347" s="2" t="s">
        <v>650</v>
      </c>
      <c r="L347" s="2" t="s">
        <v>650</v>
      </c>
      <c r="M347" s="2" t="s">
        <v>650</v>
      </c>
      <c r="N347" s="2" t="s">
        <v>650</v>
      </c>
      <c r="O347" s="2" t="s">
        <v>650</v>
      </c>
      <c r="P347" s="2" t="s">
        <v>650</v>
      </c>
      <c r="Q347" s="2" t="s">
        <v>651</v>
      </c>
      <c r="R347" s="2" t="s">
        <v>650</v>
      </c>
      <c r="S347" s="2" t="s">
        <v>650</v>
      </c>
      <c r="T347" s="2" t="s">
        <v>650</v>
      </c>
      <c r="U347" s="2" t="s">
        <v>650</v>
      </c>
      <c r="V347" s="2" t="s">
        <v>650</v>
      </c>
    </row>
    <row r="348" spans="1:22" ht="15" customHeight="1" x14ac:dyDescent="0.25">
      <c r="A348" s="2" t="s">
        <v>526</v>
      </c>
      <c r="B348" s="2" t="s">
        <v>529</v>
      </c>
      <c r="C348" s="2">
        <v>2015</v>
      </c>
      <c r="D348" s="2" t="s">
        <v>651</v>
      </c>
      <c r="E348" s="2" t="s">
        <v>650</v>
      </c>
      <c r="F348" s="2" t="s">
        <v>650</v>
      </c>
      <c r="G348" s="2" t="s">
        <v>650</v>
      </c>
      <c r="H348" s="2" t="s">
        <v>650</v>
      </c>
      <c r="I348" s="2" t="s">
        <v>650</v>
      </c>
      <c r="J348" s="2" t="s">
        <v>651</v>
      </c>
      <c r="K348" s="2" t="s">
        <v>650</v>
      </c>
      <c r="L348" s="2" t="s">
        <v>650</v>
      </c>
      <c r="M348" s="2" t="s">
        <v>650</v>
      </c>
      <c r="N348" s="2" t="s">
        <v>650</v>
      </c>
      <c r="O348" s="2" t="s">
        <v>650</v>
      </c>
      <c r="P348" s="2" t="s">
        <v>650</v>
      </c>
      <c r="Q348" s="2" t="s">
        <v>651</v>
      </c>
      <c r="R348" s="2" t="s">
        <v>650</v>
      </c>
      <c r="S348" s="2" t="s">
        <v>650</v>
      </c>
      <c r="T348" s="2" t="s">
        <v>650</v>
      </c>
      <c r="U348" s="2" t="s">
        <v>650</v>
      </c>
      <c r="V348" s="2" t="s">
        <v>650</v>
      </c>
    </row>
    <row r="349" spans="1:22" ht="15" customHeight="1" x14ac:dyDescent="0.25">
      <c r="A349" s="2" t="s">
        <v>526</v>
      </c>
      <c r="B349" s="2" t="s">
        <v>530</v>
      </c>
      <c r="C349" s="2">
        <v>2015</v>
      </c>
      <c r="D349" s="2" t="s">
        <v>776</v>
      </c>
      <c r="E349" s="2" t="s">
        <v>777</v>
      </c>
      <c r="F349" s="2">
        <v>42.356000000000002</v>
      </c>
      <c r="G349" s="2" t="s">
        <v>721</v>
      </c>
      <c r="H349" s="2">
        <v>0.53</v>
      </c>
      <c r="I349" s="2">
        <v>100</v>
      </c>
      <c r="J349" s="2" t="s">
        <v>651</v>
      </c>
      <c r="K349" s="2" t="s">
        <v>650</v>
      </c>
      <c r="L349" s="2" t="s">
        <v>650</v>
      </c>
      <c r="M349" s="2" t="s">
        <v>650</v>
      </c>
      <c r="N349" s="2" t="s">
        <v>650</v>
      </c>
      <c r="O349" s="2" t="s">
        <v>650</v>
      </c>
      <c r="P349" s="2" t="s">
        <v>650</v>
      </c>
      <c r="Q349" s="2" t="s">
        <v>651</v>
      </c>
      <c r="R349" s="2" t="s">
        <v>650</v>
      </c>
      <c r="S349" s="2" t="s">
        <v>650</v>
      </c>
      <c r="T349" s="2" t="s">
        <v>650</v>
      </c>
      <c r="U349" s="2" t="s">
        <v>650</v>
      </c>
      <c r="V349" s="2" t="s">
        <v>650</v>
      </c>
    </row>
    <row r="350" spans="1:22" ht="15" customHeight="1" x14ac:dyDescent="0.25">
      <c r="A350" s="2" t="s">
        <v>526</v>
      </c>
      <c r="B350" s="2" t="s">
        <v>531</v>
      </c>
      <c r="C350" s="2">
        <v>2015</v>
      </c>
      <c r="D350" s="2" t="s">
        <v>651</v>
      </c>
      <c r="E350" s="2" t="s">
        <v>650</v>
      </c>
      <c r="F350" s="2" t="s">
        <v>650</v>
      </c>
      <c r="G350" s="2" t="s">
        <v>650</v>
      </c>
      <c r="H350" s="2" t="s">
        <v>650</v>
      </c>
      <c r="I350" s="2" t="s">
        <v>650</v>
      </c>
      <c r="J350" s="2" t="s">
        <v>651</v>
      </c>
      <c r="K350" s="2" t="s">
        <v>650</v>
      </c>
      <c r="L350" s="2" t="s">
        <v>650</v>
      </c>
      <c r="M350" s="2" t="s">
        <v>650</v>
      </c>
      <c r="N350" s="2" t="s">
        <v>650</v>
      </c>
      <c r="O350" s="2" t="s">
        <v>650</v>
      </c>
      <c r="P350" s="2" t="s">
        <v>650</v>
      </c>
      <c r="Q350" s="2" t="s">
        <v>651</v>
      </c>
      <c r="R350" s="2" t="s">
        <v>650</v>
      </c>
      <c r="S350" s="2" t="s">
        <v>650</v>
      </c>
      <c r="T350" s="2" t="s">
        <v>650</v>
      </c>
      <c r="U350" s="2" t="s">
        <v>650</v>
      </c>
      <c r="V350" s="2" t="s">
        <v>650</v>
      </c>
    </row>
    <row r="351" spans="1:22" ht="15" customHeight="1" x14ac:dyDescent="0.25">
      <c r="A351" s="2" t="s">
        <v>526</v>
      </c>
      <c r="B351" s="2" t="s">
        <v>532</v>
      </c>
      <c r="C351" s="2">
        <v>2015</v>
      </c>
      <c r="D351" s="2" t="s">
        <v>651</v>
      </c>
      <c r="E351" s="2" t="s">
        <v>650</v>
      </c>
      <c r="F351" s="2" t="s">
        <v>650</v>
      </c>
      <c r="G351" s="2" t="s">
        <v>650</v>
      </c>
      <c r="H351" s="2" t="s">
        <v>650</v>
      </c>
      <c r="I351" s="2" t="s">
        <v>650</v>
      </c>
      <c r="J351" s="2" t="s">
        <v>651</v>
      </c>
      <c r="K351" s="2" t="s">
        <v>650</v>
      </c>
      <c r="L351" s="2" t="s">
        <v>650</v>
      </c>
      <c r="M351" s="2" t="s">
        <v>650</v>
      </c>
      <c r="N351" s="2" t="s">
        <v>650</v>
      </c>
      <c r="O351" s="2" t="s">
        <v>650</v>
      </c>
      <c r="P351" s="2" t="s">
        <v>650</v>
      </c>
      <c r="Q351" s="2" t="s">
        <v>651</v>
      </c>
      <c r="R351" s="2" t="s">
        <v>650</v>
      </c>
      <c r="S351" s="2" t="s">
        <v>650</v>
      </c>
      <c r="T351" s="2" t="s">
        <v>650</v>
      </c>
      <c r="U351" s="2" t="s">
        <v>650</v>
      </c>
      <c r="V351" s="2" t="s">
        <v>650</v>
      </c>
    </row>
    <row r="352" spans="1:22" ht="15" customHeight="1" x14ac:dyDescent="0.25">
      <c r="A352" s="2" t="s">
        <v>526</v>
      </c>
      <c r="B352" s="2" t="s">
        <v>533</v>
      </c>
      <c r="C352" s="2">
        <v>2015</v>
      </c>
      <c r="D352" s="2" t="s">
        <v>651</v>
      </c>
      <c r="E352" s="2" t="s">
        <v>650</v>
      </c>
      <c r="F352" s="2" t="s">
        <v>650</v>
      </c>
      <c r="G352" s="2" t="s">
        <v>650</v>
      </c>
      <c r="H352" s="2" t="s">
        <v>650</v>
      </c>
      <c r="I352" s="2" t="s">
        <v>650</v>
      </c>
      <c r="J352" s="2" t="s">
        <v>650</v>
      </c>
      <c r="K352" s="2" t="s">
        <v>650</v>
      </c>
      <c r="L352" s="2" t="s">
        <v>650</v>
      </c>
      <c r="M352" s="2" t="s">
        <v>650</v>
      </c>
      <c r="N352" s="2" t="s">
        <v>650</v>
      </c>
      <c r="O352" s="2" t="s">
        <v>650</v>
      </c>
      <c r="P352" s="2" t="s">
        <v>650</v>
      </c>
      <c r="Q352" s="2" t="s">
        <v>650</v>
      </c>
      <c r="R352" s="2" t="s">
        <v>650</v>
      </c>
      <c r="S352" s="2" t="s">
        <v>650</v>
      </c>
      <c r="T352" s="2" t="s">
        <v>650</v>
      </c>
      <c r="U352" s="2" t="s">
        <v>650</v>
      </c>
      <c r="V352" s="2" t="s">
        <v>650</v>
      </c>
    </row>
    <row r="353" spans="1:22" ht="15" customHeight="1" x14ac:dyDescent="0.25">
      <c r="A353" s="2" t="s">
        <v>526</v>
      </c>
      <c r="B353" s="2" t="s">
        <v>534</v>
      </c>
      <c r="C353" s="2">
        <v>2015</v>
      </c>
      <c r="D353" s="2" t="s">
        <v>651</v>
      </c>
      <c r="E353" s="2" t="s">
        <v>650</v>
      </c>
      <c r="F353" s="2" t="s">
        <v>650</v>
      </c>
      <c r="G353" s="2" t="s">
        <v>650</v>
      </c>
      <c r="H353" s="2" t="s">
        <v>650</v>
      </c>
      <c r="I353" s="2" t="s">
        <v>650</v>
      </c>
      <c r="J353" s="2" t="s">
        <v>651</v>
      </c>
      <c r="K353" s="2" t="s">
        <v>650</v>
      </c>
      <c r="L353" s="2" t="s">
        <v>650</v>
      </c>
      <c r="M353" s="2" t="s">
        <v>650</v>
      </c>
      <c r="N353" s="2" t="s">
        <v>650</v>
      </c>
      <c r="O353" s="2" t="s">
        <v>650</v>
      </c>
      <c r="P353" s="2" t="s">
        <v>650</v>
      </c>
      <c r="Q353" s="2" t="s">
        <v>651</v>
      </c>
      <c r="R353" s="2" t="s">
        <v>650</v>
      </c>
      <c r="S353" s="2" t="s">
        <v>650</v>
      </c>
      <c r="T353" s="2" t="s">
        <v>650</v>
      </c>
      <c r="U353" s="2" t="s">
        <v>650</v>
      </c>
      <c r="V353" s="2" t="s">
        <v>650</v>
      </c>
    </row>
    <row r="354" spans="1:22" ht="15" customHeight="1" x14ac:dyDescent="0.25">
      <c r="A354" s="2" t="s">
        <v>526</v>
      </c>
      <c r="B354" s="2" t="s">
        <v>535</v>
      </c>
      <c r="C354" s="2">
        <v>2015</v>
      </c>
      <c r="D354" s="2" t="s">
        <v>651</v>
      </c>
      <c r="E354" s="2" t="s">
        <v>650</v>
      </c>
      <c r="F354" s="2" t="s">
        <v>650</v>
      </c>
      <c r="G354" s="2" t="s">
        <v>650</v>
      </c>
      <c r="H354" s="2" t="s">
        <v>650</v>
      </c>
      <c r="I354" s="2" t="s">
        <v>650</v>
      </c>
      <c r="J354" s="2" t="s">
        <v>651</v>
      </c>
      <c r="K354" s="2" t="s">
        <v>650</v>
      </c>
      <c r="L354" s="2" t="s">
        <v>650</v>
      </c>
      <c r="M354" s="2" t="s">
        <v>650</v>
      </c>
      <c r="N354" s="2" t="s">
        <v>650</v>
      </c>
      <c r="O354" s="2" t="s">
        <v>650</v>
      </c>
      <c r="P354" s="2" t="s">
        <v>650</v>
      </c>
      <c r="Q354" s="2" t="s">
        <v>651</v>
      </c>
      <c r="R354" s="2" t="s">
        <v>650</v>
      </c>
      <c r="S354" s="2" t="s">
        <v>650</v>
      </c>
      <c r="T354" s="2" t="s">
        <v>650</v>
      </c>
      <c r="U354" s="2" t="s">
        <v>650</v>
      </c>
      <c r="V354" s="2" t="s">
        <v>650</v>
      </c>
    </row>
    <row r="355" spans="1:22" ht="15" customHeight="1" x14ac:dyDescent="0.25">
      <c r="A355" s="2" t="s">
        <v>526</v>
      </c>
      <c r="B355" s="2" t="s">
        <v>536</v>
      </c>
      <c r="C355" s="2">
        <v>2015</v>
      </c>
      <c r="D355" s="2" t="s">
        <v>651</v>
      </c>
      <c r="E355" s="2" t="s">
        <v>650</v>
      </c>
      <c r="F355" s="2" t="s">
        <v>650</v>
      </c>
      <c r="G355" s="2" t="s">
        <v>650</v>
      </c>
      <c r="H355" s="2" t="s">
        <v>650</v>
      </c>
      <c r="I355" s="2" t="s">
        <v>650</v>
      </c>
      <c r="J355" s="2" t="s">
        <v>651</v>
      </c>
      <c r="K355" s="2" t="s">
        <v>650</v>
      </c>
      <c r="L355" s="2" t="s">
        <v>650</v>
      </c>
      <c r="M355" s="2" t="s">
        <v>650</v>
      </c>
      <c r="N355" s="2" t="s">
        <v>650</v>
      </c>
      <c r="O355" s="2" t="s">
        <v>650</v>
      </c>
      <c r="P355" s="2" t="s">
        <v>650</v>
      </c>
      <c r="Q355" s="2" t="s">
        <v>651</v>
      </c>
      <c r="R355" s="2" t="s">
        <v>650</v>
      </c>
      <c r="S355" s="2" t="s">
        <v>650</v>
      </c>
      <c r="T355" s="2" t="s">
        <v>650</v>
      </c>
      <c r="U355" s="2" t="s">
        <v>650</v>
      </c>
      <c r="V355" s="2" t="s">
        <v>650</v>
      </c>
    </row>
    <row r="356" spans="1:22" ht="15" customHeight="1" x14ac:dyDescent="0.25">
      <c r="A356" s="2" t="s">
        <v>526</v>
      </c>
      <c r="B356" s="2" t="s">
        <v>537</v>
      </c>
      <c r="C356" s="2">
        <v>2015</v>
      </c>
      <c r="D356" s="2" t="s">
        <v>651</v>
      </c>
      <c r="E356" s="2" t="s">
        <v>650</v>
      </c>
      <c r="F356" s="2" t="s">
        <v>650</v>
      </c>
      <c r="G356" s="2" t="s">
        <v>650</v>
      </c>
      <c r="H356" s="2" t="s">
        <v>650</v>
      </c>
      <c r="I356" s="2" t="s">
        <v>650</v>
      </c>
      <c r="J356" s="2" t="s">
        <v>651</v>
      </c>
      <c r="K356" s="2" t="s">
        <v>650</v>
      </c>
      <c r="L356" s="2" t="s">
        <v>650</v>
      </c>
      <c r="M356" s="2" t="s">
        <v>650</v>
      </c>
      <c r="N356" s="2" t="s">
        <v>650</v>
      </c>
      <c r="O356" s="2" t="s">
        <v>650</v>
      </c>
      <c r="P356" s="2" t="s">
        <v>650</v>
      </c>
      <c r="Q356" s="2" t="s">
        <v>651</v>
      </c>
      <c r="R356" s="2" t="s">
        <v>650</v>
      </c>
      <c r="S356" s="2" t="s">
        <v>650</v>
      </c>
      <c r="T356" s="2" t="s">
        <v>650</v>
      </c>
      <c r="U356" s="2" t="s">
        <v>650</v>
      </c>
      <c r="V356" s="2" t="s">
        <v>650</v>
      </c>
    </row>
    <row r="357" spans="1:22" ht="15" customHeight="1" x14ac:dyDescent="0.25">
      <c r="A357" s="2" t="s">
        <v>538</v>
      </c>
      <c r="B357" s="2" t="s">
        <v>539</v>
      </c>
      <c r="C357" s="2">
        <v>2015</v>
      </c>
      <c r="D357" s="2" t="s">
        <v>778</v>
      </c>
      <c r="E357" s="2" t="s">
        <v>711</v>
      </c>
      <c r="F357" s="2">
        <v>4.9000000000000004</v>
      </c>
      <c r="G357" s="2" t="s">
        <v>650</v>
      </c>
      <c r="H357" s="2" t="s">
        <v>650</v>
      </c>
      <c r="I357" s="2" t="s">
        <v>650</v>
      </c>
      <c r="J357" s="2" t="s">
        <v>651</v>
      </c>
      <c r="K357" s="2" t="s">
        <v>650</v>
      </c>
      <c r="L357" s="2" t="s">
        <v>650</v>
      </c>
      <c r="M357" s="2" t="s">
        <v>650</v>
      </c>
      <c r="N357" s="2" t="s">
        <v>650</v>
      </c>
      <c r="O357" s="2" t="s">
        <v>650</v>
      </c>
      <c r="P357" s="2" t="s">
        <v>650</v>
      </c>
      <c r="Q357" s="2" t="s">
        <v>651</v>
      </c>
      <c r="R357" s="2" t="s">
        <v>650</v>
      </c>
      <c r="S357" s="2" t="s">
        <v>650</v>
      </c>
      <c r="T357" s="2" t="s">
        <v>650</v>
      </c>
      <c r="U357" s="2" t="s">
        <v>650</v>
      </c>
      <c r="V357" s="2" t="s">
        <v>650</v>
      </c>
    </row>
    <row r="358" spans="1:22" ht="15" customHeight="1" x14ac:dyDescent="0.25">
      <c r="A358" s="2" t="s">
        <v>538</v>
      </c>
      <c r="B358" s="2" t="s">
        <v>540</v>
      </c>
      <c r="C358" s="2">
        <v>2015</v>
      </c>
      <c r="D358" s="2" t="s">
        <v>651</v>
      </c>
      <c r="E358" s="2" t="s">
        <v>650</v>
      </c>
      <c r="F358" s="2" t="s">
        <v>650</v>
      </c>
      <c r="G358" s="2" t="s">
        <v>650</v>
      </c>
      <c r="H358" s="2" t="s">
        <v>650</v>
      </c>
      <c r="I358" s="2" t="s">
        <v>650</v>
      </c>
      <c r="J358" s="2" t="s">
        <v>651</v>
      </c>
      <c r="K358" s="2" t="s">
        <v>650</v>
      </c>
      <c r="L358" s="2" t="s">
        <v>650</v>
      </c>
      <c r="M358" s="2" t="s">
        <v>650</v>
      </c>
      <c r="N358" s="2" t="s">
        <v>650</v>
      </c>
      <c r="O358" s="2" t="s">
        <v>650</v>
      </c>
      <c r="P358" s="2" t="s">
        <v>650</v>
      </c>
      <c r="Q358" s="2" t="s">
        <v>651</v>
      </c>
      <c r="R358" s="2" t="s">
        <v>650</v>
      </c>
      <c r="S358" s="2" t="s">
        <v>650</v>
      </c>
      <c r="T358" s="2" t="s">
        <v>650</v>
      </c>
      <c r="U358" s="2" t="s">
        <v>650</v>
      </c>
      <c r="V358" s="2" t="s">
        <v>650</v>
      </c>
    </row>
    <row r="359" spans="1:22" ht="15" customHeight="1" x14ac:dyDescent="0.25">
      <c r="A359" s="2" t="s">
        <v>538</v>
      </c>
      <c r="B359" s="2" t="s">
        <v>541</v>
      </c>
      <c r="C359" s="2">
        <v>2015</v>
      </c>
      <c r="D359" s="2" t="s">
        <v>651</v>
      </c>
      <c r="E359" s="2" t="s">
        <v>650</v>
      </c>
      <c r="F359" s="2" t="s">
        <v>650</v>
      </c>
      <c r="G359" s="2" t="s">
        <v>650</v>
      </c>
      <c r="H359" s="2" t="s">
        <v>650</v>
      </c>
      <c r="I359" s="2" t="s">
        <v>650</v>
      </c>
      <c r="J359" s="2" t="s">
        <v>651</v>
      </c>
      <c r="K359" s="2" t="s">
        <v>650</v>
      </c>
      <c r="L359" s="2" t="s">
        <v>650</v>
      </c>
      <c r="M359" s="2" t="s">
        <v>650</v>
      </c>
      <c r="N359" s="2" t="s">
        <v>650</v>
      </c>
      <c r="O359" s="2" t="s">
        <v>650</v>
      </c>
      <c r="P359" s="2" t="s">
        <v>650</v>
      </c>
      <c r="Q359" s="2" t="s">
        <v>651</v>
      </c>
      <c r="R359" s="2" t="s">
        <v>650</v>
      </c>
      <c r="S359" s="2" t="s">
        <v>650</v>
      </c>
      <c r="T359" s="2" t="s">
        <v>650</v>
      </c>
      <c r="U359" s="2" t="s">
        <v>650</v>
      </c>
      <c r="V359" s="2" t="s">
        <v>650</v>
      </c>
    </row>
    <row r="360" spans="1:22" ht="15" customHeight="1" x14ac:dyDescent="0.25">
      <c r="A360" s="2" t="s">
        <v>542</v>
      </c>
      <c r="B360" s="2" t="s">
        <v>543</v>
      </c>
      <c r="C360" s="2">
        <v>2015</v>
      </c>
      <c r="D360" s="2" t="s">
        <v>779</v>
      </c>
      <c r="E360" s="2" t="s">
        <v>711</v>
      </c>
      <c r="F360" s="2">
        <v>5.915</v>
      </c>
      <c r="G360" s="2" t="s">
        <v>650</v>
      </c>
      <c r="H360" s="2" t="s">
        <v>650</v>
      </c>
      <c r="I360" s="2">
        <v>87</v>
      </c>
      <c r="J360" s="2" t="s">
        <v>651</v>
      </c>
      <c r="K360" s="2" t="s">
        <v>650</v>
      </c>
      <c r="L360" s="2" t="s">
        <v>650</v>
      </c>
      <c r="M360" s="2" t="s">
        <v>650</v>
      </c>
      <c r="N360" s="2" t="s">
        <v>650</v>
      </c>
      <c r="O360" s="2" t="s">
        <v>650</v>
      </c>
      <c r="P360" s="2" t="s">
        <v>650</v>
      </c>
      <c r="Q360" s="2" t="s">
        <v>651</v>
      </c>
      <c r="R360" s="2" t="s">
        <v>650</v>
      </c>
      <c r="S360" s="2" t="s">
        <v>650</v>
      </c>
      <c r="T360" s="2" t="s">
        <v>650</v>
      </c>
      <c r="U360" s="2" t="s">
        <v>650</v>
      </c>
      <c r="V360" s="2" t="s">
        <v>650</v>
      </c>
    </row>
    <row r="361" spans="1:22" ht="15" customHeight="1" x14ac:dyDescent="0.25">
      <c r="A361" s="2" t="s">
        <v>542</v>
      </c>
      <c r="B361" s="2" t="s">
        <v>544</v>
      </c>
      <c r="C361" s="2">
        <v>2015</v>
      </c>
      <c r="D361" s="2" t="s">
        <v>651</v>
      </c>
      <c r="E361" s="2" t="s">
        <v>650</v>
      </c>
      <c r="F361" s="2" t="s">
        <v>650</v>
      </c>
      <c r="G361" s="2" t="s">
        <v>650</v>
      </c>
      <c r="H361" s="2" t="s">
        <v>650</v>
      </c>
      <c r="I361" s="2" t="s">
        <v>650</v>
      </c>
      <c r="J361" s="2" t="s">
        <v>651</v>
      </c>
      <c r="K361" s="2" t="s">
        <v>650</v>
      </c>
      <c r="L361" s="2" t="s">
        <v>650</v>
      </c>
      <c r="M361" s="2" t="s">
        <v>650</v>
      </c>
      <c r="N361" s="2" t="s">
        <v>650</v>
      </c>
      <c r="O361" s="2" t="s">
        <v>650</v>
      </c>
      <c r="P361" s="2" t="s">
        <v>650</v>
      </c>
      <c r="Q361" s="2" t="s">
        <v>651</v>
      </c>
      <c r="R361" s="2" t="s">
        <v>650</v>
      </c>
      <c r="S361" s="2" t="s">
        <v>650</v>
      </c>
      <c r="T361" s="2" t="s">
        <v>650</v>
      </c>
      <c r="U361" s="2" t="s">
        <v>650</v>
      </c>
      <c r="V361" s="2" t="s">
        <v>650</v>
      </c>
    </row>
    <row r="362" spans="1:22" ht="15" customHeight="1" x14ac:dyDescent="0.25">
      <c r="A362" s="2" t="s">
        <v>542</v>
      </c>
      <c r="B362" s="2" t="s">
        <v>545</v>
      </c>
      <c r="C362" s="2">
        <v>2015</v>
      </c>
      <c r="D362" s="2" t="s">
        <v>651</v>
      </c>
      <c r="E362" s="2" t="s">
        <v>650</v>
      </c>
      <c r="F362" s="2" t="s">
        <v>650</v>
      </c>
      <c r="G362" s="2" t="s">
        <v>650</v>
      </c>
      <c r="H362" s="2" t="s">
        <v>650</v>
      </c>
      <c r="I362" s="2" t="s">
        <v>650</v>
      </c>
      <c r="J362" s="2" t="s">
        <v>651</v>
      </c>
      <c r="K362" s="2" t="s">
        <v>650</v>
      </c>
      <c r="L362" s="2" t="s">
        <v>650</v>
      </c>
      <c r="M362" s="2" t="s">
        <v>650</v>
      </c>
      <c r="N362" s="2" t="s">
        <v>650</v>
      </c>
      <c r="O362" s="2" t="s">
        <v>650</v>
      </c>
      <c r="P362" s="2" t="s">
        <v>650</v>
      </c>
      <c r="Q362" s="2" t="s">
        <v>651</v>
      </c>
      <c r="R362" s="2" t="s">
        <v>650</v>
      </c>
      <c r="S362" s="2" t="s">
        <v>650</v>
      </c>
      <c r="T362" s="2" t="s">
        <v>650</v>
      </c>
      <c r="U362" s="2" t="s">
        <v>650</v>
      </c>
      <c r="V362" s="2" t="s">
        <v>650</v>
      </c>
    </row>
    <row r="363" spans="1:22" ht="15" customHeight="1" x14ac:dyDescent="0.25">
      <c r="A363" s="2" t="s">
        <v>542</v>
      </c>
      <c r="B363" s="2" t="s">
        <v>546</v>
      </c>
      <c r="C363" s="2">
        <v>2015</v>
      </c>
      <c r="D363" s="2" t="s">
        <v>651</v>
      </c>
      <c r="E363" s="2" t="s">
        <v>650</v>
      </c>
      <c r="F363" s="2" t="s">
        <v>650</v>
      </c>
      <c r="G363" s="2" t="s">
        <v>650</v>
      </c>
      <c r="H363" s="2" t="s">
        <v>650</v>
      </c>
      <c r="I363" s="2" t="s">
        <v>650</v>
      </c>
      <c r="J363" s="2" t="s">
        <v>651</v>
      </c>
      <c r="K363" s="2" t="s">
        <v>650</v>
      </c>
      <c r="L363" s="2" t="s">
        <v>650</v>
      </c>
      <c r="M363" s="2" t="s">
        <v>650</v>
      </c>
      <c r="N363" s="2" t="s">
        <v>650</v>
      </c>
      <c r="O363" s="2" t="s">
        <v>650</v>
      </c>
      <c r="P363" s="2" t="s">
        <v>650</v>
      </c>
      <c r="Q363" s="2" t="s">
        <v>651</v>
      </c>
      <c r="R363" s="2" t="s">
        <v>650</v>
      </c>
      <c r="S363" s="2" t="s">
        <v>650</v>
      </c>
      <c r="T363" s="2" t="s">
        <v>650</v>
      </c>
      <c r="U363" s="2" t="s">
        <v>650</v>
      </c>
      <c r="V363" s="2" t="s">
        <v>650</v>
      </c>
    </row>
    <row r="364" spans="1:22" ht="15" customHeight="1" x14ac:dyDescent="0.25">
      <c r="A364" s="2" t="s">
        <v>542</v>
      </c>
      <c r="B364" s="2" t="s">
        <v>547</v>
      </c>
      <c r="C364" s="2">
        <v>2015</v>
      </c>
      <c r="D364" s="2" t="s">
        <v>651</v>
      </c>
      <c r="E364" s="2" t="s">
        <v>650</v>
      </c>
      <c r="F364" s="2" t="s">
        <v>650</v>
      </c>
      <c r="G364" s="2" t="s">
        <v>650</v>
      </c>
      <c r="H364" s="2" t="s">
        <v>650</v>
      </c>
      <c r="I364" s="2" t="s">
        <v>650</v>
      </c>
      <c r="J364" s="2" t="s">
        <v>651</v>
      </c>
      <c r="K364" s="2" t="s">
        <v>650</v>
      </c>
      <c r="L364" s="2" t="s">
        <v>650</v>
      </c>
      <c r="M364" s="2" t="s">
        <v>650</v>
      </c>
      <c r="N364" s="2" t="s">
        <v>650</v>
      </c>
      <c r="O364" s="2" t="s">
        <v>650</v>
      </c>
      <c r="P364" s="2" t="s">
        <v>650</v>
      </c>
      <c r="Q364" s="2" t="s">
        <v>651</v>
      </c>
      <c r="R364" s="2" t="s">
        <v>650</v>
      </c>
      <c r="S364" s="2" t="s">
        <v>650</v>
      </c>
      <c r="T364" s="2" t="s">
        <v>650</v>
      </c>
      <c r="U364" s="2" t="s">
        <v>650</v>
      </c>
      <c r="V364" s="2" t="s">
        <v>650</v>
      </c>
    </row>
    <row r="365" spans="1:22" ht="15" customHeight="1" x14ac:dyDescent="0.25">
      <c r="A365" s="2" t="s">
        <v>548</v>
      </c>
      <c r="B365" s="2" t="s">
        <v>549</v>
      </c>
      <c r="C365" s="2">
        <v>2015</v>
      </c>
      <c r="D365" s="2" t="s">
        <v>651</v>
      </c>
      <c r="E365" s="2" t="s">
        <v>650</v>
      </c>
      <c r="F365" s="2" t="s">
        <v>650</v>
      </c>
      <c r="G365" s="2" t="s">
        <v>650</v>
      </c>
      <c r="H365" s="2" t="s">
        <v>650</v>
      </c>
      <c r="I365" s="2" t="s">
        <v>650</v>
      </c>
      <c r="J365" s="2" t="s">
        <v>651</v>
      </c>
      <c r="K365" s="2" t="s">
        <v>650</v>
      </c>
      <c r="L365" s="2" t="s">
        <v>650</v>
      </c>
      <c r="M365" s="2" t="s">
        <v>650</v>
      </c>
      <c r="N365" s="2" t="s">
        <v>650</v>
      </c>
      <c r="O365" s="2" t="s">
        <v>650</v>
      </c>
      <c r="P365" s="2" t="s">
        <v>650</v>
      </c>
      <c r="Q365" s="2" t="s">
        <v>651</v>
      </c>
      <c r="R365" s="2" t="s">
        <v>650</v>
      </c>
      <c r="S365" s="2" t="s">
        <v>650</v>
      </c>
      <c r="T365" s="2" t="s">
        <v>650</v>
      </c>
      <c r="U365" s="2" t="s">
        <v>650</v>
      </c>
      <c r="V365" s="2" t="s">
        <v>650</v>
      </c>
    </row>
    <row r="366" spans="1:22" ht="15" customHeight="1" x14ac:dyDescent="0.25">
      <c r="A366" s="2" t="s">
        <v>548</v>
      </c>
      <c r="B366" s="2" t="s">
        <v>550</v>
      </c>
      <c r="C366" s="2">
        <v>2015</v>
      </c>
      <c r="D366" s="2" t="s">
        <v>651</v>
      </c>
      <c r="E366" s="2" t="s">
        <v>650</v>
      </c>
      <c r="F366" s="2" t="s">
        <v>650</v>
      </c>
      <c r="G366" s="2" t="s">
        <v>650</v>
      </c>
      <c r="H366" s="2" t="s">
        <v>650</v>
      </c>
      <c r="I366" s="2" t="s">
        <v>650</v>
      </c>
      <c r="J366" s="2" t="s">
        <v>651</v>
      </c>
      <c r="K366" s="2" t="s">
        <v>650</v>
      </c>
      <c r="L366" s="2" t="s">
        <v>650</v>
      </c>
      <c r="M366" s="2" t="s">
        <v>650</v>
      </c>
      <c r="N366" s="2" t="s">
        <v>650</v>
      </c>
      <c r="O366" s="2" t="s">
        <v>650</v>
      </c>
      <c r="P366" s="2" t="s">
        <v>650</v>
      </c>
      <c r="Q366" s="2" t="s">
        <v>651</v>
      </c>
      <c r="R366" s="2" t="s">
        <v>650</v>
      </c>
      <c r="S366" s="2" t="s">
        <v>650</v>
      </c>
      <c r="T366" s="2" t="s">
        <v>650</v>
      </c>
      <c r="U366" s="2" t="s">
        <v>650</v>
      </c>
      <c r="V366" s="2" t="s">
        <v>650</v>
      </c>
    </row>
    <row r="367" spans="1:22" ht="15" customHeight="1" x14ac:dyDescent="0.25">
      <c r="A367" s="2" t="s">
        <v>548</v>
      </c>
      <c r="B367" s="2" t="s">
        <v>551</v>
      </c>
      <c r="C367" s="2">
        <v>2015</v>
      </c>
      <c r="D367" s="2" t="s">
        <v>651</v>
      </c>
      <c r="E367" s="2" t="s">
        <v>650</v>
      </c>
      <c r="F367" s="2" t="s">
        <v>650</v>
      </c>
      <c r="G367" s="2" t="s">
        <v>650</v>
      </c>
      <c r="H367" s="2" t="s">
        <v>650</v>
      </c>
      <c r="I367" s="2" t="s">
        <v>650</v>
      </c>
      <c r="J367" s="2" t="s">
        <v>651</v>
      </c>
      <c r="K367" s="2" t="s">
        <v>650</v>
      </c>
      <c r="L367" s="2" t="s">
        <v>650</v>
      </c>
      <c r="M367" s="2" t="s">
        <v>650</v>
      </c>
      <c r="N367" s="2" t="s">
        <v>650</v>
      </c>
      <c r="O367" s="2" t="s">
        <v>650</v>
      </c>
      <c r="P367" s="2" t="s">
        <v>650</v>
      </c>
      <c r="Q367" s="2" t="s">
        <v>651</v>
      </c>
      <c r="R367" s="2" t="s">
        <v>650</v>
      </c>
      <c r="S367" s="2" t="s">
        <v>650</v>
      </c>
      <c r="T367" s="2" t="s">
        <v>650</v>
      </c>
      <c r="U367" s="2" t="s">
        <v>650</v>
      </c>
      <c r="V367" s="2" t="s">
        <v>650</v>
      </c>
    </row>
    <row r="368" spans="1:22" ht="15" customHeight="1" x14ac:dyDescent="0.25">
      <c r="A368" s="2" t="s">
        <v>552</v>
      </c>
      <c r="B368" s="2" t="s">
        <v>553</v>
      </c>
      <c r="C368" s="2">
        <v>2015</v>
      </c>
      <c r="D368" s="2" t="s">
        <v>780</v>
      </c>
      <c r="E368" s="2" t="s">
        <v>711</v>
      </c>
      <c r="F368" s="2">
        <v>4.5389999999999997</v>
      </c>
      <c r="G368" s="2" t="s">
        <v>650</v>
      </c>
      <c r="H368" s="2" t="s">
        <v>650</v>
      </c>
      <c r="I368" s="2" t="s">
        <v>650</v>
      </c>
      <c r="J368" s="2" t="s">
        <v>651</v>
      </c>
      <c r="K368" s="2" t="s">
        <v>650</v>
      </c>
      <c r="L368" s="2" t="s">
        <v>650</v>
      </c>
      <c r="M368" s="2" t="s">
        <v>650</v>
      </c>
      <c r="N368" s="2" t="s">
        <v>650</v>
      </c>
      <c r="O368" s="2" t="s">
        <v>650</v>
      </c>
      <c r="P368" s="2" t="s">
        <v>650</v>
      </c>
      <c r="Q368" s="2" t="s">
        <v>651</v>
      </c>
      <c r="R368" s="2" t="s">
        <v>650</v>
      </c>
      <c r="S368" s="2" t="s">
        <v>650</v>
      </c>
      <c r="T368" s="2" t="s">
        <v>650</v>
      </c>
      <c r="U368" s="2" t="s">
        <v>650</v>
      </c>
      <c r="V368" s="2" t="s">
        <v>650</v>
      </c>
    </row>
    <row r="369" spans="1:22" ht="15" customHeight="1" x14ac:dyDescent="0.25">
      <c r="A369" s="2" t="s">
        <v>552</v>
      </c>
      <c r="B369" s="2" t="s">
        <v>554</v>
      </c>
      <c r="C369" s="2">
        <v>2015</v>
      </c>
      <c r="D369" s="2" t="s">
        <v>651</v>
      </c>
      <c r="E369" s="2" t="s">
        <v>650</v>
      </c>
      <c r="F369" s="2" t="s">
        <v>650</v>
      </c>
      <c r="G369" s="2" t="s">
        <v>650</v>
      </c>
      <c r="H369" s="2" t="s">
        <v>650</v>
      </c>
      <c r="I369" s="2" t="s">
        <v>650</v>
      </c>
      <c r="J369" s="2" t="s">
        <v>651</v>
      </c>
      <c r="K369" s="2" t="s">
        <v>650</v>
      </c>
      <c r="L369" s="2" t="s">
        <v>650</v>
      </c>
      <c r="M369" s="2" t="s">
        <v>650</v>
      </c>
      <c r="N369" s="2" t="s">
        <v>650</v>
      </c>
      <c r="O369" s="2" t="s">
        <v>650</v>
      </c>
      <c r="P369" s="2" t="s">
        <v>650</v>
      </c>
      <c r="Q369" s="2" t="s">
        <v>651</v>
      </c>
      <c r="R369" s="2" t="s">
        <v>650</v>
      </c>
      <c r="S369" s="2" t="s">
        <v>650</v>
      </c>
      <c r="T369" s="2" t="s">
        <v>650</v>
      </c>
      <c r="U369" s="2" t="s">
        <v>650</v>
      </c>
      <c r="V369" s="2" t="s">
        <v>650</v>
      </c>
    </row>
    <row r="370" spans="1:22" ht="15" customHeight="1" x14ac:dyDescent="0.25">
      <c r="A370" s="2" t="s">
        <v>552</v>
      </c>
      <c r="B370" s="2" t="s">
        <v>555</v>
      </c>
      <c r="C370" s="2">
        <v>2015</v>
      </c>
      <c r="D370" s="2" t="s">
        <v>651</v>
      </c>
      <c r="E370" s="2" t="s">
        <v>650</v>
      </c>
      <c r="F370" s="2" t="s">
        <v>650</v>
      </c>
      <c r="G370" s="2" t="s">
        <v>650</v>
      </c>
      <c r="H370" s="2" t="s">
        <v>650</v>
      </c>
      <c r="I370" s="2" t="s">
        <v>650</v>
      </c>
      <c r="J370" s="2" t="s">
        <v>651</v>
      </c>
      <c r="K370" s="2" t="s">
        <v>650</v>
      </c>
      <c r="L370" s="2" t="s">
        <v>650</v>
      </c>
      <c r="M370" s="2" t="s">
        <v>650</v>
      </c>
      <c r="N370" s="2" t="s">
        <v>650</v>
      </c>
      <c r="O370" s="2" t="s">
        <v>650</v>
      </c>
      <c r="P370" s="2" t="s">
        <v>650</v>
      </c>
      <c r="Q370" s="2" t="s">
        <v>651</v>
      </c>
      <c r="R370" s="2" t="s">
        <v>650</v>
      </c>
      <c r="S370" s="2" t="s">
        <v>650</v>
      </c>
      <c r="T370" s="2" t="s">
        <v>650</v>
      </c>
      <c r="U370" s="2" t="s">
        <v>650</v>
      </c>
      <c r="V370" s="2" t="s">
        <v>650</v>
      </c>
    </row>
    <row r="371" spans="1:22" ht="15" customHeight="1" x14ac:dyDescent="0.25">
      <c r="A371" s="2" t="s">
        <v>552</v>
      </c>
      <c r="B371" s="2" t="s">
        <v>556</v>
      </c>
      <c r="C371" s="2">
        <v>2015</v>
      </c>
      <c r="D371" s="2" t="s">
        <v>781</v>
      </c>
      <c r="E371" s="2" t="s">
        <v>711</v>
      </c>
      <c r="F371" s="2">
        <v>1.5720000000000001</v>
      </c>
      <c r="G371" s="2" t="s">
        <v>721</v>
      </c>
      <c r="H371" s="2">
        <v>0.11799999999999999</v>
      </c>
      <c r="I371" s="2">
        <v>89</v>
      </c>
      <c r="J371" s="2" t="s">
        <v>651</v>
      </c>
      <c r="K371" s="2" t="s">
        <v>650</v>
      </c>
      <c r="L371" s="2" t="s">
        <v>650</v>
      </c>
      <c r="M371" s="2" t="s">
        <v>650</v>
      </c>
      <c r="N371" s="2" t="s">
        <v>650</v>
      </c>
      <c r="O371" s="2" t="s">
        <v>650</v>
      </c>
      <c r="P371" s="2" t="s">
        <v>650</v>
      </c>
      <c r="Q371" s="2" t="s">
        <v>651</v>
      </c>
      <c r="R371" s="2" t="s">
        <v>650</v>
      </c>
      <c r="S371" s="2" t="s">
        <v>650</v>
      </c>
      <c r="T371" s="2" t="s">
        <v>650</v>
      </c>
      <c r="U371" s="2" t="s">
        <v>650</v>
      </c>
      <c r="V371" s="2" t="s">
        <v>650</v>
      </c>
    </row>
    <row r="372" spans="1:22" ht="15" customHeight="1" x14ac:dyDescent="0.25">
      <c r="A372" s="2" t="s">
        <v>552</v>
      </c>
      <c r="B372" s="2" t="s">
        <v>557</v>
      </c>
      <c r="C372" s="2">
        <v>2015</v>
      </c>
      <c r="D372" s="2" t="s">
        <v>651</v>
      </c>
      <c r="E372" s="2" t="s">
        <v>650</v>
      </c>
      <c r="F372" s="2" t="s">
        <v>650</v>
      </c>
      <c r="G372" s="2" t="s">
        <v>650</v>
      </c>
      <c r="H372" s="2" t="s">
        <v>650</v>
      </c>
      <c r="I372" s="2" t="s">
        <v>650</v>
      </c>
      <c r="J372" s="2" t="s">
        <v>651</v>
      </c>
      <c r="K372" s="2" t="s">
        <v>650</v>
      </c>
      <c r="L372" s="2" t="s">
        <v>650</v>
      </c>
      <c r="M372" s="2" t="s">
        <v>650</v>
      </c>
      <c r="N372" s="2" t="s">
        <v>650</v>
      </c>
      <c r="O372" s="2" t="s">
        <v>650</v>
      </c>
      <c r="P372" s="2" t="s">
        <v>650</v>
      </c>
      <c r="Q372" s="2" t="s">
        <v>651</v>
      </c>
      <c r="R372" s="2" t="s">
        <v>650</v>
      </c>
      <c r="S372" s="2" t="s">
        <v>650</v>
      </c>
      <c r="T372" s="2" t="s">
        <v>650</v>
      </c>
      <c r="U372" s="2" t="s">
        <v>650</v>
      </c>
      <c r="V372" s="2" t="s">
        <v>650</v>
      </c>
    </row>
    <row r="373" spans="1:22" ht="15" customHeight="1" x14ac:dyDescent="0.25">
      <c r="A373" s="2" t="s">
        <v>552</v>
      </c>
      <c r="B373" s="2" t="s">
        <v>558</v>
      </c>
      <c r="C373" s="2">
        <v>2015</v>
      </c>
      <c r="D373" s="2" t="s">
        <v>651</v>
      </c>
      <c r="E373" s="2" t="s">
        <v>650</v>
      </c>
      <c r="F373" s="2" t="s">
        <v>650</v>
      </c>
      <c r="G373" s="2" t="s">
        <v>650</v>
      </c>
      <c r="H373" s="2" t="s">
        <v>650</v>
      </c>
      <c r="I373" s="2" t="s">
        <v>650</v>
      </c>
      <c r="J373" s="2" t="s">
        <v>651</v>
      </c>
      <c r="K373" s="2" t="s">
        <v>650</v>
      </c>
      <c r="L373" s="2" t="s">
        <v>650</v>
      </c>
      <c r="M373" s="2" t="s">
        <v>650</v>
      </c>
      <c r="N373" s="2" t="s">
        <v>650</v>
      </c>
      <c r="O373" s="2" t="s">
        <v>650</v>
      </c>
      <c r="P373" s="2" t="s">
        <v>650</v>
      </c>
      <c r="Q373" s="2" t="s">
        <v>651</v>
      </c>
      <c r="R373" s="2" t="s">
        <v>650</v>
      </c>
      <c r="S373" s="2" t="s">
        <v>650</v>
      </c>
      <c r="T373" s="2" t="s">
        <v>650</v>
      </c>
      <c r="U373" s="2" t="s">
        <v>650</v>
      </c>
      <c r="V373" s="2" t="s">
        <v>650</v>
      </c>
    </row>
    <row r="374" spans="1:22" ht="15" customHeight="1" x14ac:dyDescent="0.25">
      <c r="A374" s="2" t="s">
        <v>552</v>
      </c>
      <c r="B374" s="2" t="s">
        <v>559</v>
      </c>
      <c r="C374" s="2">
        <v>2015</v>
      </c>
      <c r="D374" s="2" t="s">
        <v>651</v>
      </c>
      <c r="E374" s="2" t="s">
        <v>650</v>
      </c>
      <c r="F374" s="2" t="s">
        <v>650</v>
      </c>
      <c r="G374" s="2" t="s">
        <v>650</v>
      </c>
      <c r="H374" s="2" t="s">
        <v>650</v>
      </c>
      <c r="I374" s="2" t="s">
        <v>650</v>
      </c>
      <c r="J374" s="2" t="s">
        <v>651</v>
      </c>
      <c r="K374" s="2" t="s">
        <v>650</v>
      </c>
      <c r="L374" s="2" t="s">
        <v>650</v>
      </c>
      <c r="M374" s="2" t="s">
        <v>650</v>
      </c>
      <c r="N374" s="2" t="s">
        <v>650</v>
      </c>
      <c r="O374" s="2" t="s">
        <v>650</v>
      </c>
      <c r="P374" s="2" t="s">
        <v>650</v>
      </c>
      <c r="Q374" s="2" t="s">
        <v>651</v>
      </c>
      <c r="R374" s="2" t="s">
        <v>650</v>
      </c>
      <c r="S374" s="2" t="s">
        <v>650</v>
      </c>
      <c r="T374" s="2" t="s">
        <v>650</v>
      </c>
      <c r="U374" s="2" t="s">
        <v>650</v>
      </c>
      <c r="V374" s="2" t="s">
        <v>650</v>
      </c>
    </row>
    <row r="375" spans="1:22" ht="15" customHeight="1" x14ac:dyDescent="0.25">
      <c r="A375" s="2" t="s">
        <v>552</v>
      </c>
      <c r="B375" s="2" t="s">
        <v>560</v>
      </c>
      <c r="C375" s="2">
        <v>2015</v>
      </c>
      <c r="D375" s="2" t="s">
        <v>651</v>
      </c>
      <c r="E375" s="2" t="s">
        <v>650</v>
      </c>
      <c r="F375" s="2" t="s">
        <v>650</v>
      </c>
      <c r="G375" s="2" t="s">
        <v>650</v>
      </c>
      <c r="H375" s="2" t="s">
        <v>650</v>
      </c>
      <c r="I375" s="2" t="s">
        <v>650</v>
      </c>
      <c r="J375" s="2" t="s">
        <v>651</v>
      </c>
      <c r="K375" s="2" t="s">
        <v>650</v>
      </c>
      <c r="L375" s="2" t="s">
        <v>650</v>
      </c>
      <c r="M375" s="2" t="s">
        <v>650</v>
      </c>
      <c r="N375" s="2" t="s">
        <v>650</v>
      </c>
      <c r="O375" s="2" t="s">
        <v>650</v>
      </c>
      <c r="P375" s="2" t="s">
        <v>650</v>
      </c>
      <c r="Q375" s="2" t="s">
        <v>651</v>
      </c>
      <c r="R375" s="2" t="s">
        <v>650</v>
      </c>
      <c r="S375" s="2" t="s">
        <v>650</v>
      </c>
      <c r="T375" s="2" t="s">
        <v>650</v>
      </c>
      <c r="U375" s="2" t="s">
        <v>650</v>
      </c>
      <c r="V375" s="2" t="s">
        <v>650</v>
      </c>
    </row>
    <row r="376" spans="1:22" ht="15" customHeight="1" x14ac:dyDescent="0.25">
      <c r="A376" s="2" t="s">
        <v>552</v>
      </c>
      <c r="B376" s="2" t="s">
        <v>561</v>
      </c>
      <c r="C376" s="2">
        <v>2015</v>
      </c>
      <c r="D376" s="2" t="s">
        <v>782</v>
      </c>
      <c r="E376" s="2" t="s">
        <v>711</v>
      </c>
      <c r="F376" s="2">
        <v>3.242</v>
      </c>
      <c r="G376" s="2" t="s">
        <v>733</v>
      </c>
      <c r="H376" s="2">
        <v>0.496</v>
      </c>
      <c r="I376" s="2" t="s">
        <v>650</v>
      </c>
      <c r="J376" s="2" t="s">
        <v>651</v>
      </c>
      <c r="K376" s="2" t="s">
        <v>650</v>
      </c>
      <c r="L376" s="2" t="s">
        <v>650</v>
      </c>
      <c r="M376" s="2" t="s">
        <v>650</v>
      </c>
      <c r="N376" s="2" t="s">
        <v>650</v>
      </c>
      <c r="O376" s="2" t="s">
        <v>650</v>
      </c>
      <c r="P376" s="2" t="s">
        <v>650</v>
      </c>
      <c r="Q376" s="2" t="s">
        <v>651</v>
      </c>
      <c r="R376" s="2" t="s">
        <v>650</v>
      </c>
      <c r="S376" s="2" t="s">
        <v>650</v>
      </c>
      <c r="T376" s="2" t="s">
        <v>650</v>
      </c>
      <c r="U376" s="2" t="s">
        <v>650</v>
      </c>
      <c r="V376" s="2" t="s">
        <v>650</v>
      </c>
    </row>
    <row r="377" spans="1:22" ht="15" customHeight="1" x14ac:dyDescent="0.25">
      <c r="A377" s="2" t="s">
        <v>552</v>
      </c>
      <c r="B377" s="2" t="s">
        <v>562</v>
      </c>
      <c r="C377" s="2">
        <v>2015</v>
      </c>
      <c r="D377" s="2" t="s">
        <v>651</v>
      </c>
      <c r="E377" s="2" t="s">
        <v>650</v>
      </c>
      <c r="F377" s="2" t="s">
        <v>650</v>
      </c>
      <c r="G377" s="2" t="s">
        <v>650</v>
      </c>
      <c r="H377" s="2" t="s">
        <v>650</v>
      </c>
      <c r="I377" s="2" t="s">
        <v>650</v>
      </c>
      <c r="J377" s="2" t="s">
        <v>651</v>
      </c>
      <c r="K377" s="2" t="s">
        <v>650</v>
      </c>
      <c r="L377" s="2" t="s">
        <v>650</v>
      </c>
      <c r="M377" s="2" t="s">
        <v>650</v>
      </c>
      <c r="N377" s="2" t="s">
        <v>650</v>
      </c>
      <c r="O377" s="2" t="s">
        <v>650</v>
      </c>
      <c r="P377" s="2" t="s">
        <v>650</v>
      </c>
      <c r="Q377" s="2" t="s">
        <v>651</v>
      </c>
      <c r="R377" s="2" t="s">
        <v>650</v>
      </c>
      <c r="S377" s="2" t="s">
        <v>650</v>
      </c>
      <c r="T377" s="2" t="s">
        <v>650</v>
      </c>
      <c r="U377" s="2" t="s">
        <v>650</v>
      </c>
      <c r="V377" s="2" t="s">
        <v>650</v>
      </c>
    </row>
    <row r="378" spans="1:22" ht="15" customHeight="1" x14ac:dyDescent="0.25">
      <c r="A378" s="2" t="s">
        <v>552</v>
      </c>
      <c r="B378" s="2" t="s">
        <v>563</v>
      </c>
      <c r="C378" s="2">
        <v>2015</v>
      </c>
      <c r="D378" s="2" t="s">
        <v>651</v>
      </c>
      <c r="E378" s="2" t="s">
        <v>650</v>
      </c>
      <c r="F378" s="2" t="s">
        <v>650</v>
      </c>
      <c r="G378" s="2" t="s">
        <v>650</v>
      </c>
      <c r="H378" s="2" t="s">
        <v>650</v>
      </c>
      <c r="I378" s="2" t="s">
        <v>650</v>
      </c>
      <c r="J378" s="2" t="s">
        <v>651</v>
      </c>
      <c r="K378" s="2" t="s">
        <v>650</v>
      </c>
      <c r="L378" s="2" t="s">
        <v>650</v>
      </c>
      <c r="M378" s="2" t="s">
        <v>650</v>
      </c>
      <c r="N378" s="2" t="s">
        <v>650</v>
      </c>
      <c r="O378" s="2" t="s">
        <v>650</v>
      </c>
      <c r="P378" s="2" t="s">
        <v>650</v>
      </c>
      <c r="Q378" s="2" t="s">
        <v>651</v>
      </c>
      <c r="R378" s="2" t="s">
        <v>650</v>
      </c>
      <c r="S378" s="2" t="s">
        <v>650</v>
      </c>
      <c r="T378" s="2" t="s">
        <v>650</v>
      </c>
      <c r="U378" s="2" t="s">
        <v>650</v>
      </c>
      <c r="V378" s="2" t="s">
        <v>650</v>
      </c>
    </row>
    <row r="379" spans="1:22" ht="15" customHeight="1" x14ac:dyDescent="0.25">
      <c r="A379" s="2" t="s">
        <v>552</v>
      </c>
      <c r="B379" s="2" t="s">
        <v>564</v>
      </c>
      <c r="C379" s="2">
        <v>2015</v>
      </c>
      <c r="D379" s="2" t="s">
        <v>651</v>
      </c>
      <c r="E379" s="2" t="s">
        <v>650</v>
      </c>
      <c r="F379" s="2" t="s">
        <v>650</v>
      </c>
      <c r="G379" s="2" t="s">
        <v>650</v>
      </c>
      <c r="H379" s="2" t="s">
        <v>650</v>
      </c>
      <c r="I379" s="2" t="s">
        <v>650</v>
      </c>
      <c r="J379" s="2" t="s">
        <v>651</v>
      </c>
      <c r="K379" s="2" t="s">
        <v>650</v>
      </c>
      <c r="L379" s="2" t="s">
        <v>650</v>
      </c>
      <c r="M379" s="2" t="s">
        <v>650</v>
      </c>
      <c r="N379" s="2" t="s">
        <v>650</v>
      </c>
      <c r="O379" s="2" t="s">
        <v>650</v>
      </c>
      <c r="P379" s="2" t="s">
        <v>650</v>
      </c>
      <c r="Q379" s="2" t="s">
        <v>651</v>
      </c>
      <c r="R379" s="2" t="s">
        <v>650</v>
      </c>
      <c r="S379" s="2" t="s">
        <v>650</v>
      </c>
      <c r="T379" s="2" t="s">
        <v>650</v>
      </c>
      <c r="U379" s="2" t="s">
        <v>650</v>
      </c>
      <c r="V379" s="2" t="s">
        <v>650</v>
      </c>
    </row>
    <row r="380" spans="1:22" ht="15" customHeight="1" x14ac:dyDescent="0.25">
      <c r="A380" s="2" t="s">
        <v>552</v>
      </c>
      <c r="B380" s="2" t="s">
        <v>565</v>
      </c>
      <c r="C380" s="2">
        <v>2015</v>
      </c>
      <c r="D380" s="2" t="s">
        <v>651</v>
      </c>
      <c r="E380" s="2" t="s">
        <v>650</v>
      </c>
      <c r="F380" s="2" t="s">
        <v>650</v>
      </c>
      <c r="G380" s="2" t="s">
        <v>650</v>
      </c>
      <c r="H380" s="2" t="s">
        <v>650</v>
      </c>
      <c r="I380" s="2" t="s">
        <v>650</v>
      </c>
      <c r="J380" s="2" t="s">
        <v>651</v>
      </c>
      <c r="K380" s="2" t="s">
        <v>650</v>
      </c>
      <c r="L380" s="2" t="s">
        <v>650</v>
      </c>
      <c r="M380" s="2" t="s">
        <v>650</v>
      </c>
      <c r="N380" s="2" t="s">
        <v>650</v>
      </c>
      <c r="O380" s="2" t="s">
        <v>650</v>
      </c>
      <c r="P380" s="2" t="s">
        <v>650</v>
      </c>
      <c r="Q380" s="2" t="s">
        <v>651</v>
      </c>
      <c r="R380" s="2" t="s">
        <v>650</v>
      </c>
      <c r="S380" s="2" t="s">
        <v>650</v>
      </c>
      <c r="T380" s="2" t="s">
        <v>650</v>
      </c>
      <c r="U380" s="2" t="s">
        <v>650</v>
      </c>
      <c r="V380" s="2" t="s">
        <v>650</v>
      </c>
    </row>
    <row r="381" spans="1:22" ht="15" customHeight="1" x14ac:dyDescent="0.25">
      <c r="A381" s="2" t="s">
        <v>552</v>
      </c>
      <c r="B381" s="2" t="s">
        <v>566</v>
      </c>
      <c r="C381" s="2">
        <v>2015</v>
      </c>
      <c r="D381" s="2" t="s">
        <v>651</v>
      </c>
      <c r="E381" s="2" t="s">
        <v>650</v>
      </c>
      <c r="F381" s="2" t="s">
        <v>650</v>
      </c>
      <c r="G381" s="2" t="s">
        <v>650</v>
      </c>
      <c r="H381" s="2" t="s">
        <v>650</v>
      </c>
      <c r="I381" s="2" t="s">
        <v>650</v>
      </c>
      <c r="J381" s="2" t="s">
        <v>651</v>
      </c>
      <c r="K381" s="2" t="s">
        <v>650</v>
      </c>
      <c r="L381" s="2" t="s">
        <v>650</v>
      </c>
      <c r="M381" s="2" t="s">
        <v>650</v>
      </c>
      <c r="N381" s="2" t="s">
        <v>650</v>
      </c>
      <c r="O381" s="2" t="s">
        <v>650</v>
      </c>
      <c r="P381" s="2" t="s">
        <v>650</v>
      </c>
      <c r="Q381" s="2" t="s">
        <v>651</v>
      </c>
      <c r="R381" s="2" t="s">
        <v>650</v>
      </c>
      <c r="S381" s="2" t="s">
        <v>650</v>
      </c>
      <c r="T381" s="2" t="s">
        <v>650</v>
      </c>
      <c r="U381" s="2" t="s">
        <v>650</v>
      </c>
      <c r="V381" s="2" t="s">
        <v>650</v>
      </c>
    </row>
    <row r="382" spans="1:22" ht="15" customHeight="1" x14ac:dyDescent="0.25">
      <c r="A382" s="2" t="s">
        <v>552</v>
      </c>
      <c r="B382" s="2" t="s">
        <v>567</v>
      </c>
      <c r="C382" s="2">
        <v>2015</v>
      </c>
      <c r="D382" s="2" t="s">
        <v>783</v>
      </c>
      <c r="E382" s="2" t="s">
        <v>711</v>
      </c>
      <c r="F382" s="2">
        <v>1.72</v>
      </c>
      <c r="G382" s="2" t="s">
        <v>650</v>
      </c>
      <c r="H382" s="2" t="s">
        <v>650</v>
      </c>
      <c r="I382" s="2" t="s">
        <v>650</v>
      </c>
      <c r="J382" s="2" t="s">
        <v>651</v>
      </c>
      <c r="K382" s="2" t="s">
        <v>650</v>
      </c>
      <c r="L382" s="2" t="s">
        <v>650</v>
      </c>
      <c r="M382" s="2" t="s">
        <v>650</v>
      </c>
      <c r="N382" s="2" t="s">
        <v>650</v>
      </c>
      <c r="O382" s="2" t="s">
        <v>650</v>
      </c>
      <c r="P382" s="2" t="s">
        <v>650</v>
      </c>
      <c r="Q382" s="2" t="s">
        <v>651</v>
      </c>
      <c r="R382" s="2" t="s">
        <v>650</v>
      </c>
      <c r="S382" s="2" t="s">
        <v>650</v>
      </c>
      <c r="T382" s="2" t="s">
        <v>650</v>
      </c>
      <c r="U382" s="2" t="s">
        <v>650</v>
      </c>
      <c r="V382" s="2" t="s">
        <v>650</v>
      </c>
    </row>
    <row r="383" spans="1:22" ht="15" customHeight="1" x14ac:dyDescent="0.25">
      <c r="A383" s="2" t="s">
        <v>552</v>
      </c>
      <c r="B383" s="2" t="s">
        <v>568</v>
      </c>
      <c r="C383" s="2">
        <v>2015</v>
      </c>
      <c r="D383" s="2" t="s">
        <v>651</v>
      </c>
      <c r="E383" s="2" t="s">
        <v>650</v>
      </c>
      <c r="F383" s="2" t="s">
        <v>650</v>
      </c>
      <c r="G383" s="2" t="s">
        <v>650</v>
      </c>
      <c r="H383" s="2" t="s">
        <v>650</v>
      </c>
      <c r="I383" s="2" t="s">
        <v>650</v>
      </c>
      <c r="J383" s="2" t="s">
        <v>651</v>
      </c>
      <c r="K383" s="2" t="s">
        <v>650</v>
      </c>
      <c r="L383" s="2" t="s">
        <v>650</v>
      </c>
      <c r="M383" s="2" t="s">
        <v>650</v>
      </c>
      <c r="N383" s="2" t="s">
        <v>650</v>
      </c>
      <c r="O383" s="2" t="s">
        <v>650</v>
      </c>
      <c r="P383" s="2" t="s">
        <v>650</v>
      </c>
      <c r="Q383" s="2" t="s">
        <v>651</v>
      </c>
      <c r="R383" s="2" t="s">
        <v>650</v>
      </c>
      <c r="S383" s="2" t="s">
        <v>650</v>
      </c>
      <c r="T383" s="2" t="s">
        <v>650</v>
      </c>
      <c r="U383" s="2" t="s">
        <v>650</v>
      </c>
      <c r="V383" s="2" t="s">
        <v>650</v>
      </c>
    </row>
    <row r="384" spans="1:22" ht="15" customHeight="1" x14ac:dyDescent="0.25">
      <c r="A384" s="2" t="s">
        <v>552</v>
      </c>
      <c r="B384" s="2" t="s">
        <v>569</v>
      </c>
      <c r="C384" s="2">
        <v>2015</v>
      </c>
      <c r="D384" s="2" t="s">
        <v>651</v>
      </c>
      <c r="E384" s="2" t="s">
        <v>650</v>
      </c>
      <c r="F384" s="2" t="s">
        <v>650</v>
      </c>
      <c r="G384" s="2" t="s">
        <v>650</v>
      </c>
      <c r="H384" s="2" t="s">
        <v>650</v>
      </c>
      <c r="I384" s="2" t="s">
        <v>650</v>
      </c>
      <c r="J384" s="2" t="s">
        <v>651</v>
      </c>
      <c r="K384" s="2" t="s">
        <v>650</v>
      </c>
      <c r="L384" s="2" t="s">
        <v>650</v>
      </c>
      <c r="M384" s="2" t="s">
        <v>650</v>
      </c>
      <c r="N384" s="2" t="s">
        <v>650</v>
      </c>
      <c r="O384" s="2" t="s">
        <v>650</v>
      </c>
      <c r="P384" s="2" t="s">
        <v>650</v>
      </c>
      <c r="Q384" s="2" t="s">
        <v>651</v>
      </c>
      <c r="R384" s="2" t="s">
        <v>650</v>
      </c>
      <c r="S384" s="2" t="s">
        <v>650</v>
      </c>
      <c r="T384" s="2" t="s">
        <v>650</v>
      </c>
      <c r="U384" s="2" t="s">
        <v>650</v>
      </c>
      <c r="V384" s="2" t="s">
        <v>650</v>
      </c>
    </row>
    <row r="385" spans="1:22" ht="15" customHeight="1" x14ac:dyDescent="0.25">
      <c r="A385" s="2" t="s">
        <v>552</v>
      </c>
      <c r="B385" s="2" t="s">
        <v>570</v>
      </c>
      <c r="C385" s="2">
        <v>2015</v>
      </c>
      <c r="D385" s="2" t="s">
        <v>651</v>
      </c>
      <c r="E385" s="2" t="s">
        <v>650</v>
      </c>
      <c r="F385" s="2" t="s">
        <v>650</v>
      </c>
      <c r="G385" s="2" t="s">
        <v>650</v>
      </c>
      <c r="H385" s="2" t="s">
        <v>650</v>
      </c>
      <c r="I385" s="2" t="s">
        <v>650</v>
      </c>
      <c r="J385" s="2" t="s">
        <v>651</v>
      </c>
      <c r="K385" s="2" t="s">
        <v>650</v>
      </c>
      <c r="L385" s="2" t="s">
        <v>650</v>
      </c>
      <c r="M385" s="2" t="s">
        <v>650</v>
      </c>
      <c r="N385" s="2" t="s">
        <v>650</v>
      </c>
      <c r="O385" s="2" t="s">
        <v>650</v>
      </c>
      <c r="P385" s="2" t="s">
        <v>650</v>
      </c>
      <c r="Q385" s="2" t="s">
        <v>651</v>
      </c>
      <c r="R385" s="2" t="s">
        <v>650</v>
      </c>
      <c r="S385" s="2" t="s">
        <v>650</v>
      </c>
      <c r="T385" s="2" t="s">
        <v>650</v>
      </c>
      <c r="U385" s="2" t="s">
        <v>650</v>
      </c>
      <c r="V385" s="2" t="s">
        <v>650</v>
      </c>
    </row>
    <row r="386" spans="1:22" ht="15" customHeight="1" x14ac:dyDescent="0.25">
      <c r="A386" s="2" t="s">
        <v>571</v>
      </c>
      <c r="B386" s="2" t="s">
        <v>572</v>
      </c>
      <c r="C386" s="2">
        <v>2015</v>
      </c>
      <c r="D386" s="2" t="s">
        <v>784</v>
      </c>
      <c r="E386" s="2" t="s">
        <v>711</v>
      </c>
      <c r="F386" s="2">
        <v>10.5761</v>
      </c>
      <c r="G386" s="2" t="s">
        <v>650</v>
      </c>
      <c r="H386" s="2" t="s">
        <v>650</v>
      </c>
      <c r="I386" s="2" t="s">
        <v>650</v>
      </c>
      <c r="J386" s="2" t="s">
        <v>651</v>
      </c>
      <c r="K386" s="2" t="s">
        <v>650</v>
      </c>
      <c r="L386" s="2" t="s">
        <v>650</v>
      </c>
      <c r="M386" s="2" t="s">
        <v>650</v>
      </c>
      <c r="N386" s="2" t="s">
        <v>650</v>
      </c>
      <c r="O386" s="2" t="s">
        <v>650</v>
      </c>
      <c r="P386" s="2" t="s">
        <v>650</v>
      </c>
      <c r="Q386" s="2" t="s">
        <v>651</v>
      </c>
      <c r="R386" s="2" t="s">
        <v>650</v>
      </c>
      <c r="S386" s="2" t="s">
        <v>650</v>
      </c>
      <c r="T386" s="2" t="s">
        <v>650</v>
      </c>
      <c r="U386" s="2" t="s">
        <v>650</v>
      </c>
      <c r="V386" s="2" t="s">
        <v>650</v>
      </c>
    </row>
    <row r="387" spans="1:22" ht="15" customHeight="1" x14ac:dyDescent="0.25">
      <c r="A387" s="2" t="s">
        <v>571</v>
      </c>
      <c r="B387" s="2" t="s">
        <v>573</v>
      </c>
      <c r="C387" s="2">
        <v>2015</v>
      </c>
      <c r="D387" s="2" t="s">
        <v>650</v>
      </c>
      <c r="E387" s="2" t="s">
        <v>650</v>
      </c>
      <c r="F387" s="2" t="s">
        <v>650</v>
      </c>
      <c r="G387" s="2" t="s">
        <v>650</v>
      </c>
      <c r="H387" s="2" t="s">
        <v>650</v>
      </c>
      <c r="I387" s="2" t="s">
        <v>650</v>
      </c>
      <c r="J387" s="2" t="s">
        <v>651</v>
      </c>
      <c r="K387" s="2" t="s">
        <v>650</v>
      </c>
      <c r="L387" s="2" t="s">
        <v>650</v>
      </c>
      <c r="M387" s="2" t="s">
        <v>650</v>
      </c>
      <c r="N387" s="2" t="s">
        <v>650</v>
      </c>
      <c r="O387" s="2" t="s">
        <v>650</v>
      </c>
      <c r="P387" s="2" t="s">
        <v>650</v>
      </c>
      <c r="Q387" s="2" t="s">
        <v>651</v>
      </c>
      <c r="R387" s="2" t="s">
        <v>650</v>
      </c>
      <c r="S387" s="2" t="s">
        <v>650</v>
      </c>
      <c r="T387" s="2" t="s">
        <v>650</v>
      </c>
      <c r="U387" s="2" t="s">
        <v>650</v>
      </c>
      <c r="V387" s="2" t="s">
        <v>650</v>
      </c>
    </row>
    <row r="388" spans="1:22" ht="15" customHeight="1" x14ac:dyDescent="0.25">
      <c r="A388" s="2" t="s">
        <v>574</v>
      </c>
      <c r="B388" s="2" t="s">
        <v>575</v>
      </c>
      <c r="C388" s="2">
        <v>2015</v>
      </c>
      <c r="D388" s="2" t="s">
        <v>651</v>
      </c>
      <c r="E388" s="2" t="s">
        <v>650</v>
      </c>
      <c r="F388" s="2" t="s">
        <v>650</v>
      </c>
      <c r="G388" s="2" t="s">
        <v>650</v>
      </c>
      <c r="H388" s="2" t="s">
        <v>650</v>
      </c>
      <c r="I388" s="2" t="s">
        <v>650</v>
      </c>
      <c r="J388" s="2" t="s">
        <v>651</v>
      </c>
      <c r="K388" s="2" t="s">
        <v>650</v>
      </c>
      <c r="L388" s="2" t="s">
        <v>650</v>
      </c>
      <c r="M388" s="2" t="s">
        <v>650</v>
      </c>
      <c r="N388" s="2" t="s">
        <v>650</v>
      </c>
      <c r="O388" s="2" t="s">
        <v>650</v>
      </c>
      <c r="P388" s="2" t="s">
        <v>650</v>
      </c>
      <c r="Q388" s="2" t="s">
        <v>651</v>
      </c>
      <c r="R388" s="2" t="s">
        <v>650</v>
      </c>
      <c r="S388" s="2" t="s">
        <v>650</v>
      </c>
      <c r="T388" s="2" t="s">
        <v>650</v>
      </c>
      <c r="U388" s="2" t="s">
        <v>650</v>
      </c>
      <c r="V388" s="2" t="s">
        <v>650</v>
      </c>
    </row>
    <row r="389" spans="1:22" ht="15" customHeight="1" x14ac:dyDescent="0.25">
      <c r="A389" s="2" t="s">
        <v>574</v>
      </c>
      <c r="B389" s="2" t="s">
        <v>576</v>
      </c>
      <c r="C389" s="2">
        <v>2015</v>
      </c>
      <c r="D389" s="2" t="s">
        <v>651</v>
      </c>
      <c r="E389" s="2" t="s">
        <v>650</v>
      </c>
      <c r="F389" s="2" t="s">
        <v>650</v>
      </c>
      <c r="G389" s="2" t="s">
        <v>650</v>
      </c>
      <c r="H389" s="2" t="s">
        <v>650</v>
      </c>
      <c r="I389" s="2" t="s">
        <v>650</v>
      </c>
      <c r="J389" s="2" t="s">
        <v>651</v>
      </c>
      <c r="K389" s="2" t="s">
        <v>650</v>
      </c>
      <c r="L389" s="2" t="s">
        <v>650</v>
      </c>
      <c r="M389" s="2" t="s">
        <v>650</v>
      </c>
      <c r="N389" s="2" t="s">
        <v>650</v>
      </c>
      <c r="O389" s="2" t="s">
        <v>650</v>
      </c>
      <c r="P389" s="2" t="s">
        <v>650</v>
      </c>
      <c r="Q389" s="2" t="s">
        <v>651</v>
      </c>
      <c r="R389" s="2" t="s">
        <v>650</v>
      </c>
      <c r="S389" s="2" t="s">
        <v>650</v>
      </c>
      <c r="T389" s="2" t="s">
        <v>650</v>
      </c>
      <c r="U389" s="2" t="s">
        <v>650</v>
      </c>
      <c r="V389" s="2" t="s">
        <v>650</v>
      </c>
    </row>
    <row r="390" spans="1:22" ht="15" customHeight="1" x14ac:dyDescent="0.25">
      <c r="A390" s="2" t="s">
        <v>574</v>
      </c>
      <c r="B390" s="2" t="s">
        <v>577</v>
      </c>
      <c r="C390" s="2">
        <v>2015</v>
      </c>
      <c r="D390" s="2" t="s">
        <v>785</v>
      </c>
      <c r="E390" s="2" t="s">
        <v>721</v>
      </c>
      <c r="F390" s="2">
        <v>2.4289999999999998</v>
      </c>
      <c r="G390" s="2" t="s">
        <v>650</v>
      </c>
      <c r="H390" s="2" t="s">
        <v>650</v>
      </c>
      <c r="I390" s="2">
        <v>90</v>
      </c>
      <c r="J390" s="2" t="s">
        <v>651</v>
      </c>
      <c r="K390" s="2" t="s">
        <v>650</v>
      </c>
      <c r="L390" s="2" t="s">
        <v>650</v>
      </c>
      <c r="M390" s="2" t="s">
        <v>650</v>
      </c>
      <c r="N390" s="2" t="s">
        <v>650</v>
      </c>
      <c r="O390" s="2" t="s">
        <v>650</v>
      </c>
      <c r="P390" s="2" t="s">
        <v>650</v>
      </c>
      <c r="Q390" s="2" t="s">
        <v>651</v>
      </c>
      <c r="R390" s="2" t="s">
        <v>650</v>
      </c>
      <c r="S390" s="2" t="s">
        <v>650</v>
      </c>
      <c r="T390" s="2" t="s">
        <v>650</v>
      </c>
      <c r="U390" s="2" t="s">
        <v>650</v>
      </c>
      <c r="V390" s="2" t="s">
        <v>650</v>
      </c>
    </row>
    <row r="391" spans="1:22" ht="15" customHeight="1" x14ac:dyDescent="0.25">
      <c r="A391" s="2" t="s">
        <v>574</v>
      </c>
      <c r="B391" s="2" t="s">
        <v>578</v>
      </c>
      <c r="C391" s="2">
        <v>2015</v>
      </c>
      <c r="D391" s="2" t="s">
        <v>786</v>
      </c>
      <c r="E391" s="2" t="s">
        <v>739</v>
      </c>
      <c r="F391" s="2">
        <v>1.173</v>
      </c>
      <c r="G391" s="2" t="s">
        <v>721</v>
      </c>
      <c r="H391" s="2">
        <v>0.25800000000000001</v>
      </c>
      <c r="I391" s="2">
        <v>90</v>
      </c>
      <c r="J391" s="2" t="s">
        <v>651</v>
      </c>
      <c r="K391" s="2" t="s">
        <v>650</v>
      </c>
      <c r="L391" s="2" t="s">
        <v>650</v>
      </c>
      <c r="M391" s="2" t="s">
        <v>650</v>
      </c>
      <c r="N391" s="2" t="s">
        <v>650</v>
      </c>
      <c r="O391" s="2" t="s">
        <v>650</v>
      </c>
      <c r="P391" s="2" t="s">
        <v>650</v>
      </c>
      <c r="Q391" s="2" t="s">
        <v>651</v>
      </c>
      <c r="R391" s="2" t="s">
        <v>650</v>
      </c>
      <c r="S391" s="2" t="s">
        <v>650</v>
      </c>
      <c r="T391" s="2" t="s">
        <v>650</v>
      </c>
      <c r="U391" s="2" t="s">
        <v>650</v>
      </c>
      <c r="V391" s="2" t="s">
        <v>650</v>
      </c>
    </row>
    <row r="392" spans="1:22" ht="15" customHeight="1" x14ac:dyDescent="0.25">
      <c r="A392" s="2" t="s">
        <v>579</v>
      </c>
      <c r="B392" s="2" t="s">
        <v>580</v>
      </c>
      <c r="C392" s="2">
        <v>2015</v>
      </c>
      <c r="D392" s="2" t="s">
        <v>651</v>
      </c>
      <c r="E392" s="2" t="s">
        <v>650</v>
      </c>
      <c r="F392" s="2" t="s">
        <v>650</v>
      </c>
      <c r="G392" s="2" t="s">
        <v>650</v>
      </c>
      <c r="H392" s="2" t="s">
        <v>650</v>
      </c>
      <c r="I392" s="2" t="s">
        <v>650</v>
      </c>
      <c r="J392" s="2" t="s">
        <v>651</v>
      </c>
      <c r="K392" s="2" t="s">
        <v>650</v>
      </c>
      <c r="L392" s="2" t="s">
        <v>650</v>
      </c>
      <c r="M392" s="2" t="s">
        <v>650</v>
      </c>
      <c r="N392" s="2" t="s">
        <v>650</v>
      </c>
      <c r="O392" s="2" t="s">
        <v>650</v>
      </c>
      <c r="P392" s="2" t="s">
        <v>650</v>
      </c>
      <c r="Q392" s="2" t="s">
        <v>651</v>
      </c>
      <c r="R392" s="2" t="s">
        <v>650</v>
      </c>
      <c r="S392" s="2" t="s">
        <v>650</v>
      </c>
      <c r="T392" s="2" t="s">
        <v>650</v>
      </c>
      <c r="U392" s="2" t="s">
        <v>650</v>
      </c>
      <c r="V392" s="2" t="s">
        <v>650</v>
      </c>
    </row>
    <row r="393" spans="1:22" ht="15" customHeight="1" x14ac:dyDescent="0.25">
      <c r="A393" s="2" t="s">
        <v>579</v>
      </c>
      <c r="B393" s="2" t="s">
        <v>581</v>
      </c>
      <c r="C393" s="2">
        <v>2015</v>
      </c>
      <c r="D393" s="2" t="s">
        <v>651</v>
      </c>
      <c r="E393" s="2" t="s">
        <v>650</v>
      </c>
      <c r="F393" s="2" t="s">
        <v>650</v>
      </c>
      <c r="G393" s="2" t="s">
        <v>650</v>
      </c>
      <c r="H393" s="2" t="s">
        <v>650</v>
      </c>
      <c r="I393" s="2" t="s">
        <v>650</v>
      </c>
      <c r="J393" s="2" t="s">
        <v>651</v>
      </c>
      <c r="K393" s="2" t="s">
        <v>650</v>
      </c>
      <c r="L393" s="2" t="s">
        <v>650</v>
      </c>
      <c r="M393" s="2" t="s">
        <v>650</v>
      </c>
      <c r="N393" s="2" t="s">
        <v>650</v>
      </c>
      <c r="O393" s="2" t="s">
        <v>650</v>
      </c>
      <c r="P393" s="2" t="s">
        <v>650</v>
      </c>
      <c r="Q393" s="2" t="s">
        <v>651</v>
      </c>
      <c r="R393" s="2" t="s">
        <v>650</v>
      </c>
      <c r="S393" s="2" t="s">
        <v>650</v>
      </c>
      <c r="T393" s="2" t="s">
        <v>650</v>
      </c>
      <c r="U393" s="2" t="s">
        <v>650</v>
      </c>
      <c r="V393" s="2" t="s">
        <v>650</v>
      </c>
    </row>
    <row r="394" spans="1:22" ht="15" customHeight="1" x14ac:dyDescent="0.25">
      <c r="A394" s="2" t="s">
        <v>579</v>
      </c>
      <c r="B394" s="2" t="s">
        <v>582</v>
      </c>
      <c r="C394" s="2">
        <v>2015</v>
      </c>
      <c r="D394" s="2" t="s">
        <v>651</v>
      </c>
      <c r="E394" s="2" t="s">
        <v>650</v>
      </c>
      <c r="F394" s="2" t="s">
        <v>650</v>
      </c>
      <c r="G394" s="2" t="s">
        <v>650</v>
      </c>
      <c r="H394" s="2" t="s">
        <v>650</v>
      </c>
      <c r="I394" s="2" t="s">
        <v>650</v>
      </c>
      <c r="J394" s="2" t="s">
        <v>651</v>
      </c>
      <c r="K394" s="2" t="s">
        <v>650</v>
      </c>
      <c r="L394" s="2" t="s">
        <v>650</v>
      </c>
      <c r="M394" s="2" t="s">
        <v>650</v>
      </c>
      <c r="N394" s="2" t="s">
        <v>650</v>
      </c>
      <c r="O394" s="2" t="s">
        <v>650</v>
      </c>
      <c r="P394" s="2" t="s">
        <v>650</v>
      </c>
      <c r="Q394" s="2" t="s">
        <v>651</v>
      </c>
      <c r="R394" s="2" t="s">
        <v>650</v>
      </c>
      <c r="S394" s="2" t="s">
        <v>650</v>
      </c>
      <c r="T394" s="2" t="s">
        <v>650</v>
      </c>
      <c r="U394" s="2" t="s">
        <v>650</v>
      </c>
      <c r="V394" s="2" t="s">
        <v>650</v>
      </c>
    </row>
    <row r="395" spans="1:22" ht="15" customHeight="1" x14ac:dyDescent="0.25">
      <c r="A395" s="2" t="s">
        <v>583</v>
      </c>
      <c r="B395" s="2" t="s">
        <v>584</v>
      </c>
      <c r="C395" s="2">
        <v>2015</v>
      </c>
      <c r="D395" s="2" t="s">
        <v>651</v>
      </c>
      <c r="E395" s="2" t="s">
        <v>650</v>
      </c>
      <c r="F395" s="2" t="s">
        <v>650</v>
      </c>
      <c r="G395" s="2" t="s">
        <v>650</v>
      </c>
      <c r="H395" s="2" t="s">
        <v>650</v>
      </c>
      <c r="I395" s="2" t="s">
        <v>650</v>
      </c>
      <c r="J395" s="2" t="s">
        <v>651</v>
      </c>
      <c r="K395" s="2" t="s">
        <v>650</v>
      </c>
      <c r="L395" s="2" t="s">
        <v>650</v>
      </c>
      <c r="M395" s="2" t="s">
        <v>650</v>
      </c>
      <c r="N395" s="2" t="s">
        <v>650</v>
      </c>
      <c r="O395" s="2" t="s">
        <v>650</v>
      </c>
      <c r="P395" s="2" t="s">
        <v>650</v>
      </c>
      <c r="Q395" s="2" t="s">
        <v>651</v>
      </c>
      <c r="R395" s="2" t="s">
        <v>650</v>
      </c>
      <c r="S395" s="2" t="s">
        <v>650</v>
      </c>
      <c r="T395" s="2" t="s">
        <v>650</v>
      </c>
      <c r="U395" s="2" t="s">
        <v>650</v>
      </c>
      <c r="V395" s="2" t="s">
        <v>650</v>
      </c>
    </row>
    <row r="396" spans="1:22" ht="15" customHeight="1" x14ac:dyDescent="0.25">
      <c r="A396" s="2" t="s">
        <v>583</v>
      </c>
      <c r="B396" s="2" t="s">
        <v>585</v>
      </c>
      <c r="C396" s="2">
        <v>2015</v>
      </c>
      <c r="D396" s="2" t="s">
        <v>651</v>
      </c>
      <c r="E396" s="2" t="s">
        <v>650</v>
      </c>
      <c r="F396" s="2" t="s">
        <v>650</v>
      </c>
      <c r="G396" s="2" t="s">
        <v>650</v>
      </c>
      <c r="H396" s="2" t="s">
        <v>650</v>
      </c>
      <c r="I396" s="2" t="s">
        <v>650</v>
      </c>
      <c r="J396" s="2" t="s">
        <v>651</v>
      </c>
      <c r="K396" s="2" t="s">
        <v>650</v>
      </c>
      <c r="L396" s="2" t="s">
        <v>650</v>
      </c>
      <c r="M396" s="2" t="s">
        <v>650</v>
      </c>
      <c r="N396" s="2" t="s">
        <v>650</v>
      </c>
      <c r="O396" s="2" t="s">
        <v>650</v>
      </c>
      <c r="P396" s="2" t="s">
        <v>650</v>
      </c>
      <c r="Q396" s="2" t="s">
        <v>651</v>
      </c>
      <c r="R396" s="2" t="s">
        <v>650</v>
      </c>
      <c r="S396" s="2" t="s">
        <v>650</v>
      </c>
      <c r="T396" s="2" t="s">
        <v>650</v>
      </c>
      <c r="U396" s="2" t="s">
        <v>650</v>
      </c>
      <c r="V396" s="2" t="s">
        <v>650</v>
      </c>
    </row>
    <row r="397" spans="1:22" ht="15" customHeight="1" x14ac:dyDescent="0.25">
      <c r="A397" s="2" t="s">
        <v>583</v>
      </c>
      <c r="B397" s="2" t="s">
        <v>586</v>
      </c>
      <c r="C397" s="2">
        <v>2015</v>
      </c>
      <c r="D397" s="2" t="s">
        <v>651</v>
      </c>
      <c r="E397" s="2" t="s">
        <v>650</v>
      </c>
      <c r="F397" s="2" t="s">
        <v>650</v>
      </c>
      <c r="G397" s="2" t="s">
        <v>650</v>
      </c>
      <c r="H397" s="2" t="s">
        <v>650</v>
      </c>
      <c r="I397" s="2" t="s">
        <v>650</v>
      </c>
      <c r="J397" s="2" t="s">
        <v>651</v>
      </c>
      <c r="K397" s="2" t="s">
        <v>650</v>
      </c>
      <c r="L397" s="2" t="s">
        <v>650</v>
      </c>
      <c r="M397" s="2" t="s">
        <v>650</v>
      </c>
      <c r="N397" s="2" t="s">
        <v>650</v>
      </c>
      <c r="O397" s="2" t="s">
        <v>650</v>
      </c>
      <c r="P397" s="2" t="s">
        <v>650</v>
      </c>
      <c r="Q397" s="2" t="s">
        <v>651</v>
      </c>
      <c r="R397" s="2" t="s">
        <v>650</v>
      </c>
      <c r="S397" s="2" t="s">
        <v>650</v>
      </c>
      <c r="T397" s="2" t="s">
        <v>650</v>
      </c>
      <c r="U397" s="2" t="s">
        <v>650</v>
      </c>
      <c r="V397" s="2" t="s">
        <v>650</v>
      </c>
    </row>
    <row r="398" spans="1:22" ht="15" customHeight="1" x14ac:dyDescent="0.25">
      <c r="A398" s="2" t="s">
        <v>583</v>
      </c>
      <c r="B398" s="2" t="s">
        <v>587</v>
      </c>
      <c r="C398" s="2">
        <v>2015</v>
      </c>
      <c r="D398" s="2" t="s">
        <v>651</v>
      </c>
      <c r="E398" s="2" t="s">
        <v>650</v>
      </c>
      <c r="F398" s="2" t="s">
        <v>650</v>
      </c>
      <c r="G398" s="2" t="s">
        <v>650</v>
      </c>
      <c r="H398" s="2" t="s">
        <v>650</v>
      </c>
      <c r="I398" s="2" t="s">
        <v>650</v>
      </c>
      <c r="J398" s="2" t="s">
        <v>651</v>
      </c>
      <c r="K398" s="2" t="s">
        <v>650</v>
      </c>
      <c r="L398" s="2" t="s">
        <v>650</v>
      </c>
      <c r="M398" s="2" t="s">
        <v>650</v>
      </c>
      <c r="N398" s="2" t="s">
        <v>650</v>
      </c>
      <c r="O398" s="2" t="s">
        <v>650</v>
      </c>
      <c r="P398" s="2" t="s">
        <v>650</v>
      </c>
      <c r="Q398" s="2" t="s">
        <v>651</v>
      </c>
      <c r="R398" s="2" t="s">
        <v>650</v>
      </c>
      <c r="S398" s="2" t="s">
        <v>650</v>
      </c>
      <c r="T398" s="2" t="s">
        <v>650</v>
      </c>
      <c r="U398" s="2" t="s">
        <v>650</v>
      </c>
      <c r="V398" s="2" t="s">
        <v>650</v>
      </c>
    </row>
    <row r="399" spans="1:22" ht="15" customHeight="1" x14ac:dyDescent="0.25">
      <c r="A399" s="2" t="s">
        <v>588</v>
      </c>
      <c r="B399" s="2" t="s">
        <v>589</v>
      </c>
      <c r="C399" s="2">
        <v>2015</v>
      </c>
      <c r="D399" s="2" t="s">
        <v>787</v>
      </c>
      <c r="E399" s="2" t="s">
        <v>711</v>
      </c>
      <c r="F399" s="2">
        <v>16.96</v>
      </c>
      <c r="G399" s="2" t="s">
        <v>650</v>
      </c>
      <c r="H399" s="2" t="s">
        <v>650</v>
      </c>
      <c r="I399" s="2">
        <v>91</v>
      </c>
      <c r="J399" s="2" t="s">
        <v>788</v>
      </c>
      <c r="K399" s="2" t="s">
        <v>711</v>
      </c>
      <c r="L399" s="2">
        <v>5.3860000000000001</v>
      </c>
      <c r="M399" s="2" t="s">
        <v>650</v>
      </c>
      <c r="N399" s="2" t="s">
        <v>650</v>
      </c>
      <c r="O399" s="2">
        <v>90</v>
      </c>
      <c r="P399" s="2" t="s">
        <v>650</v>
      </c>
      <c r="Q399" s="2" t="s">
        <v>651</v>
      </c>
      <c r="R399" s="2" t="s">
        <v>650</v>
      </c>
      <c r="S399" s="2" t="s">
        <v>650</v>
      </c>
      <c r="T399" s="2" t="s">
        <v>650</v>
      </c>
      <c r="U399" s="2" t="s">
        <v>650</v>
      </c>
      <c r="V399" s="2" t="s">
        <v>650</v>
      </c>
    </row>
    <row r="400" spans="1:22" ht="15" customHeight="1" x14ac:dyDescent="0.25">
      <c r="A400" s="2" t="s">
        <v>590</v>
      </c>
      <c r="B400" s="2" t="s">
        <v>591</v>
      </c>
      <c r="C400" s="2">
        <v>2015</v>
      </c>
      <c r="D400" s="2" t="s">
        <v>651</v>
      </c>
      <c r="E400" s="2" t="s">
        <v>650</v>
      </c>
      <c r="F400" s="2" t="s">
        <v>650</v>
      </c>
      <c r="G400" s="2" t="s">
        <v>650</v>
      </c>
      <c r="H400" s="2" t="s">
        <v>650</v>
      </c>
      <c r="I400" s="2" t="s">
        <v>650</v>
      </c>
      <c r="J400" s="2" t="s">
        <v>651</v>
      </c>
      <c r="K400" s="2" t="s">
        <v>650</v>
      </c>
      <c r="L400" s="2" t="s">
        <v>650</v>
      </c>
      <c r="M400" s="2" t="s">
        <v>650</v>
      </c>
      <c r="N400" s="2" t="s">
        <v>650</v>
      </c>
      <c r="O400" s="2" t="s">
        <v>650</v>
      </c>
      <c r="P400" s="2" t="s">
        <v>650</v>
      </c>
      <c r="Q400" s="2" t="s">
        <v>651</v>
      </c>
      <c r="R400" s="2" t="s">
        <v>650</v>
      </c>
      <c r="S400" s="2" t="s">
        <v>650</v>
      </c>
      <c r="T400" s="2" t="s">
        <v>650</v>
      </c>
      <c r="U400" s="2" t="s">
        <v>650</v>
      </c>
      <c r="V400" s="2" t="s">
        <v>650</v>
      </c>
    </row>
    <row r="401" spans="1:22" ht="15" customHeight="1" x14ac:dyDescent="0.25">
      <c r="A401" s="2" t="s">
        <v>590</v>
      </c>
      <c r="B401" s="2" t="s">
        <v>592</v>
      </c>
      <c r="C401" s="2">
        <v>2015</v>
      </c>
      <c r="D401" s="2" t="s">
        <v>651</v>
      </c>
      <c r="E401" s="2" t="s">
        <v>650</v>
      </c>
      <c r="F401" s="2" t="s">
        <v>650</v>
      </c>
      <c r="G401" s="2" t="s">
        <v>650</v>
      </c>
      <c r="H401" s="2" t="s">
        <v>650</v>
      </c>
      <c r="I401" s="2" t="s">
        <v>650</v>
      </c>
      <c r="J401" s="2" t="s">
        <v>651</v>
      </c>
      <c r="K401" s="2" t="s">
        <v>650</v>
      </c>
      <c r="L401" s="2" t="s">
        <v>650</v>
      </c>
      <c r="M401" s="2" t="s">
        <v>650</v>
      </c>
      <c r="N401" s="2" t="s">
        <v>650</v>
      </c>
      <c r="O401" s="2" t="s">
        <v>650</v>
      </c>
      <c r="P401" s="2" t="s">
        <v>650</v>
      </c>
      <c r="Q401" s="2" t="s">
        <v>651</v>
      </c>
      <c r="R401" s="2" t="s">
        <v>650</v>
      </c>
      <c r="S401" s="2" t="s">
        <v>650</v>
      </c>
      <c r="T401" s="2" t="s">
        <v>650</v>
      </c>
      <c r="U401" s="2" t="s">
        <v>650</v>
      </c>
      <c r="V401" s="2" t="s">
        <v>650</v>
      </c>
    </row>
    <row r="402" spans="1:22" ht="15" customHeight="1" x14ac:dyDescent="0.25">
      <c r="A402" s="2" t="s">
        <v>590</v>
      </c>
      <c r="B402" s="2" t="s">
        <v>593</v>
      </c>
      <c r="C402" s="2">
        <v>2015</v>
      </c>
      <c r="D402" s="2" t="s">
        <v>651</v>
      </c>
      <c r="E402" s="2" t="s">
        <v>650</v>
      </c>
      <c r="F402" s="2" t="s">
        <v>650</v>
      </c>
      <c r="G402" s="2" t="s">
        <v>650</v>
      </c>
      <c r="H402" s="2" t="s">
        <v>650</v>
      </c>
      <c r="I402" s="2" t="s">
        <v>650</v>
      </c>
      <c r="J402" s="2" t="s">
        <v>651</v>
      </c>
      <c r="K402" s="2" t="s">
        <v>650</v>
      </c>
      <c r="L402" s="2" t="s">
        <v>650</v>
      </c>
      <c r="M402" s="2" t="s">
        <v>650</v>
      </c>
      <c r="N402" s="2" t="s">
        <v>650</v>
      </c>
      <c r="O402" s="2" t="s">
        <v>650</v>
      </c>
      <c r="P402" s="2" t="s">
        <v>650</v>
      </c>
      <c r="Q402" s="2" t="s">
        <v>651</v>
      </c>
      <c r="R402" s="2" t="s">
        <v>650</v>
      </c>
      <c r="S402" s="2" t="s">
        <v>650</v>
      </c>
      <c r="T402" s="2" t="s">
        <v>650</v>
      </c>
      <c r="U402" s="2" t="s">
        <v>650</v>
      </c>
      <c r="V402" s="2" t="s">
        <v>650</v>
      </c>
    </row>
    <row r="403" spans="1:22" ht="15" customHeight="1" x14ac:dyDescent="0.25">
      <c r="A403" s="2" t="s">
        <v>598</v>
      </c>
      <c r="B403" s="2" t="s">
        <v>599</v>
      </c>
      <c r="C403" s="2">
        <v>2015</v>
      </c>
      <c r="D403" s="2" t="s">
        <v>789</v>
      </c>
      <c r="E403" s="2" t="s">
        <v>741</v>
      </c>
      <c r="F403" s="2">
        <v>12.4</v>
      </c>
      <c r="G403" s="2" t="s">
        <v>650</v>
      </c>
      <c r="H403" s="2" t="s">
        <v>650</v>
      </c>
      <c r="I403" s="2">
        <v>72</v>
      </c>
      <c r="J403" s="2" t="s">
        <v>651</v>
      </c>
      <c r="K403" s="2" t="s">
        <v>650</v>
      </c>
      <c r="L403" s="2" t="s">
        <v>650</v>
      </c>
      <c r="M403" s="2" t="s">
        <v>650</v>
      </c>
      <c r="N403" s="2" t="s">
        <v>650</v>
      </c>
      <c r="O403" s="2" t="s">
        <v>650</v>
      </c>
      <c r="P403" s="2" t="s">
        <v>650</v>
      </c>
      <c r="Q403" s="2" t="s">
        <v>651</v>
      </c>
      <c r="R403" s="2" t="s">
        <v>650</v>
      </c>
      <c r="S403" s="2" t="s">
        <v>650</v>
      </c>
      <c r="T403" s="2" t="s">
        <v>650</v>
      </c>
      <c r="U403" s="2" t="s">
        <v>650</v>
      </c>
      <c r="V403" s="2" t="s">
        <v>650</v>
      </c>
    </row>
    <row r="404" spans="1:22" ht="15" customHeight="1" x14ac:dyDescent="0.25">
      <c r="A404" s="2" t="s">
        <v>598</v>
      </c>
      <c r="B404" s="2" t="s">
        <v>600</v>
      </c>
      <c r="C404" s="2">
        <v>2015</v>
      </c>
      <c r="D404" s="2" t="s">
        <v>790</v>
      </c>
      <c r="E404" s="2" t="s">
        <v>739</v>
      </c>
      <c r="F404" s="2">
        <v>2.0169999999999999</v>
      </c>
      <c r="G404" s="2" t="s">
        <v>721</v>
      </c>
      <c r="H404" s="2">
        <v>2E-3</v>
      </c>
      <c r="I404" s="2">
        <v>80</v>
      </c>
      <c r="J404" s="2" t="s">
        <v>651</v>
      </c>
      <c r="K404" s="2" t="s">
        <v>650</v>
      </c>
      <c r="L404" s="2" t="s">
        <v>650</v>
      </c>
      <c r="M404" s="2" t="s">
        <v>650</v>
      </c>
      <c r="N404" s="2" t="s">
        <v>650</v>
      </c>
      <c r="O404" s="2" t="s">
        <v>650</v>
      </c>
      <c r="P404" s="2" t="s">
        <v>650</v>
      </c>
      <c r="Q404" s="2" t="s">
        <v>651</v>
      </c>
      <c r="R404" s="2" t="s">
        <v>650</v>
      </c>
      <c r="S404" s="2" t="s">
        <v>650</v>
      </c>
      <c r="T404" s="2" t="s">
        <v>650</v>
      </c>
      <c r="U404" s="2" t="s">
        <v>650</v>
      </c>
      <c r="V404" s="2" t="s">
        <v>650</v>
      </c>
    </row>
    <row r="405" spans="1:22" ht="15" customHeight="1" x14ac:dyDescent="0.25">
      <c r="A405" s="2" t="s">
        <v>598</v>
      </c>
      <c r="B405" s="2" t="s">
        <v>601</v>
      </c>
      <c r="C405" s="2">
        <v>2015</v>
      </c>
      <c r="D405" s="2" t="s">
        <v>791</v>
      </c>
      <c r="E405" s="2" t="s">
        <v>739</v>
      </c>
      <c r="F405" s="2">
        <v>11.66</v>
      </c>
      <c r="G405" s="2" t="s">
        <v>721</v>
      </c>
      <c r="H405" s="2">
        <v>4.8000000000000001E-2</v>
      </c>
      <c r="I405" s="2">
        <v>80</v>
      </c>
      <c r="J405" s="2" t="s">
        <v>651</v>
      </c>
      <c r="K405" s="2" t="s">
        <v>650</v>
      </c>
      <c r="L405" s="2" t="s">
        <v>650</v>
      </c>
      <c r="M405" s="2" t="s">
        <v>650</v>
      </c>
      <c r="N405" s="2" t="s">
        <v>650</v>
      </c>
      <c r="O405" s="2" t="s">
        <v>650</v>
      </c>
      <c r="P405" s="2" t="s">
        <v>650</v>
      </c>
      <c r="Q405" s="2" t="s">
        <v>651</v>
      </c>
      <c r="R405" s="2" t="s">
        <v>650</v>
      </c>
      <c r="S405" s="2" t="s">
        <v>650</v>
      </c>
      <c r="T405" s="2" t="s">
        <v>650</v>
      </c>
      <c r="U405" s="2" t="s">
        <v>650</v>
      </c>
      <c r="V405" s="2" t="s">
        <v>650</v>
      </c>
    </row>
    <row r="406" spans="1:22" ht="15" customHeight="1" x14ac:dyDescent="0.25">
      <c r="A406" s="2" t="s">
        <v>598</v>
      </c>
      <c r="B406" s="2" t="s">
        <v>602</v>
      </c>
      <c r="C406" s="2">
        <v>2015</v>
      </c>
      <c r="D406" s="2" t="s">
        <v>792</v>
      </c>
      <c r="E406" s="2" t="s">
        <v>741</v>
      </c>
      <c r="F406" s="2">
        <v>1.546</v>
      </c>
      <c r="G406" s="2" t="s">
        <v>650</v>
      </c>
      <c r="H406" s="2" t="s">
        <v>650</v>
      </c>
      <c r="I406" s="2" t="s">
        <v>650</v>
      </c>
      <c r="J406" s="2" t="s">
        <v>651</v>
      </c>
      <c r="K406" s="2" t="s">
        <v>650</v>
      </c>
      <c r="L406" s="2" t="s">
        <v>650</v>
      </c>
      <c r="M406" s="2" t="s">
        <v>650</v>
      </c>
      <c r="N406" s="2" t="s">
        <v>650</v>
      </c>
      <c r="O406" s="2" t="s">
        <v>650</v>
      </c>
      <c r="P406" s="2" t="s">
        <v>650</v>
      </c>
      <c r="Q406" s="2" t="s">
        <v>651</v>
      </c>
      <c r="R406" s="2" t="s">
        <v>650</v>
      </c>
      <c r="S406" s="2" t="s">
        <v>650</v>
      </c>
      <c r="T406" s="2" t="s">
        <v>650</v>
      </c>
      <c r="U406" s="2" t="s">
        <v>650</v>
      </c>
      <c r="V406" s="2" t="s">
        <v>650</v>
      </c>
    </row>
    <row r="407" spans="1:22" ht="15" customHeight="1" x14ac:dyDescent="0.25">
      <c r="A407" s="2" t="s">
        <v>603</v>
      </c>
      <c r="B407" s="2" t="s">
        <v>604</v>
      </c>
      <c r="C407" s="2">
        <v>2015</v>
      </c>
      <c r="D407" s="2" t="s">
        <v>651</v>
      </c>
      <c r="E407" s="2" t="s">
        <v>650</v>
      </c>
      <c r="F407" s="2" t="s">
        <v>650</v>
      </c>
      <c r="G407" s="2" t="s">
        <v>650</v>
      </c>
      <c r="H407" s="2" t="s">
        <v>650</v>
      </c>
      <c r="I407" s="2" t="s">
        <v>650</v>
      </c>
      <c r="J407" s="2" t="s">
        <v>651</v>
      </c>
      <c r="K407" s="2" t="s">
        <v>650</v>
      </c>
      <c r="L407" s="2" t="s">
        <v>650</v>
      </c>
      <c r="M407" s="2" t="s">
        <v>650</v>
      </c>
      <c r="N407" s="2" t="s">
        <v>650</v>
      </c>
      <c r="O407" s="2" t="s">
        <v>650</v>
      </c>
      <c r="P407" s="2" t="s">
        <v>650</v>
      </c>
      <c r="Q407" s="2" t="s">
        <v>651</v>
      </c>
      <c r="R407" s="2" t="s">
        <v>650</v>
      </c>
      <c r="S407" s="2" t="s">
        <v>650</v>
      </c>
      <c r="T407" s="2" t="s">
        <v>650</v>
      </c>
      <c r="U407" s="2" t="s">
        <v>650</v>
      </c>
      <c r="V407" s="2" t="s">
        <v>650</v>
      </c>
    </row>
    <row r="408" spans="1:22" ht="15" customHeight="1" x14ac:dyDescent="0.25">
      <c r="A408" s="2" t="s">
        <v>605</v>
      </c>
      <c r="B408" s="2" t="s">
        <v>606</v>
      </c>
      <c r="C408" s="2">
        <v>2015</v>
      </c>
      <c r="D408" s="2" t="s">
        <v>651</v>
      </c>
      <c r="E408" s="2" t="s">
        <v>650</v>
      </c>
      <c r="F408" s="2" t="s">
        <v>650</v>
      </c>
      <c r="G408" s="2" t="s">
        <v>650</v>
      </c>
      <c r="H408" s="2" t="s">
        <v>650</v>
      </c>
      <c r="I408" s="2" t="s">
        <v>650</v>
      </c>
      <c r="J408" s="2" t="s">
        <v>651</v>
      </c>
      <c r="K408" s="2" t="s">
        <v>650</v>
      </c>
      <c r="L408" s="2" t="s">
        <v>650</v>
      </c>
      <c r="M408" s="2" t="s">
        <v>650</v>
      </c>
      <c r="N408" s="2" t="s">
        <v>650</v>
      </c>
      <c r="O408" s="2" t="s">
        <v>650</v>
      </c>
      <c r="P408" s="2" t="s">
        <v>650</v>
      </c>
      <c r="Q408" s="2" t="s">
        <v>651</v>
      </c>
      <c r="R408" s="2" t="s">
        <v>650</v>
      </c>
      <c r="S408" s="2" t="s">
        <v>650</v>
      </c>
      <c r="T408" s="2" t="s">
        <v>650</v>
      </c>
      <c r="U408" s="2" t="s">
        <v>650</v>
      </c>
      <c r="V408" s="2" t="s">
        <v>650</v>
      </c>
    </row>
    <row r="409" spans="1:22" ht="15" customHeight="1" x14ac:dyDescent="0.25">
      <c r="A409" s="2" t="s">
        <v>608</v>
      </c>
      <c r="B409" s="2" t="s">
        <v>609</v>
      </c>
      <c r="C409" s="2">
        <v>2015</v>
      </c>
      <c r="D409" s="2" t="s">
        <v>651</v>
      </c>
      <c r="E409" s="2" t="s">
        <v>650</v>
      </c>
      <c r="F409" s="2" t="s">
        <v>650</v>
      </c>
      <c r="G409" s="2" t="s">
        <v>650</v>
      </c>
      <c r="H409" s="2" t="s">
        <v>650</v>
      </c>
      <c r="I409" s="2" t="s">
        <v>650</v>
      </c>
      <c r="J409" s="2" t="s">
        <v>651</v>
      </c>
      <c r="K409" s="2" t="s">
        <v>650</v>
      </c>
      <c r="L409" s="2" t="s">
        <v>650</v>
      </c>
      <c r="M409" s="2" t="s">
        <v>650</v>
      </c>
      <c r="N409" s="2" t="s">
        <v>650</v>
      </c>
      <c r="O409" s="2" t="s">
        <v>650</v>
      </c>
      <c r="P409" s="2" t="s">
        <v>650</v>
      </c>
      <c r="Q409" s="2" t="s">
        <v>651</v>
      </c>
      <c r="R409" s="2" t="s">
        <v>650</v>
      </c>
      <c r="S409" s="2" t="s">
        <v>650</v>
      </c>
      <c r="T409" s="2" t="s">
        <v>650</v>
      </c>
      <c r="U409" s="2" t="s">
        <v>650</v>
      </c>
      <c r="V409" s="2" t="s">
        <v>650</v>
      </c>
    </row>
    <row r="410" spans="1:22" ht="15" customHeight="1" x14ac:dyDescent="0.25">
      <c r="A410" s="2" t="s">
        <v>608</v>
      </c>
      <c r="B410" s="2" t="s">
        <v>610</v>
      </c>
      <c r="C410" s="2">
        <v>2015</v>
      </c>
      <c r="D410" s="2" t="s">
        <v>651</v>
      </c>
      <c r="E410" s="2" t="s">
        <v>650</v>
      </c>
      <c r="F410" s="2" t="s">
        <v>650</v>
      </c>
      <c r="G410" s="2" t="s">
        <v>650</v>
      </c>
      <c r="H410" s="2" t="s">
        <v>650</v>
      </c>
      <c r="I410" s="2" t="s">
        <v>650</v>
      </c>
      <c r="J410" s="2" t="s">
        <v>651</v>
      </c>
      <c r="K410" s="2" t="s">
        <v>650</v>
      </c>
      <c r="L410" s="2" t="s">
        <v>650</v>
      </c>
      <c r="M410" s="2" t="s">
        <v>650</v>
      </c>
      <c r="N410" s="2" t="s">
        <v>650</v>
      </c>
      <c r="O410" s="2" t="s">
        <v>650</v>
      </c>
      <c r="P410" s="2" t="s">
        <v>650</v>
      </c>
      <c r="Q410" s="2" t="s">
        <v>651</v>
      </c>
      <c r="R410" s="2" t="s">
        <v>650</v>
      </c>
      <c r="S410" s="2" t="s">
        <v>650</v>
      </c>
      <c r="T410" s="2" t="s">
        <v>650</v>
      </c>
      <c r="U410" s="2" t="s">
        <v>650</v>
      </c>
      <c r="V410" s="2" t="s">
        <v>650</v>
      </c>
    </row>
    <row r="411" spans="1:22" ht="15" customHeight="1" x14ac:dyDescent="0.25">
      <c r="A411" s="2" t="s">
        <v>608</v>
      </c>
      <c r="B411" s="2" t="s">
        <v>611</v>
      </c>
      <c r="C411" s="2">
        <v>2015</v>
      </c>
      <c r="D411" s="2" t="s">
        <v>651</v>
      </c>
      <c r="E411" s="2" t="s">
        <v>650</v>
      </c>
      <c r="F411" s="2" t="s">
        <v>650</v>
      </c>
      <c r="G411" s="2" t="s">
        <v>650</v>
      </c>
      <c r="H411" s="2" t="s">
        <v>650</v>
      </c>
      <c r="I411" s="2" t="s">
        <v>650</v>
      </c>
      <c r="J411" s="2" t="s">
        <v>651</v>
      </c>
      <c r="K411" s="2" t="s">
        <v>650</v>
      </c>
      <c r="L411" s="2" t="s">
        <v>650</v>
      </c>
      <c r="M411" s="2" t="s">
        <v>650</v>
      </c>
      <c r="N411" s="2" t="s">
        <v>650</v>
      </c>
      <c r="O411" s="2" t="s">
        <v>650</v>
      </c>
      <c r="P411" s="2" t="s">
        <v>650</v>
      </c>
      <c r="Q411" s="2" t="s">
        <v>651</v>
      </c>
      <c r="R411" s="2" t="s">
        <v>650</v>
      </c>
      <c r="S411" s="2" t="s">
        <v>650</v>
      </c>
      <c r="T411" s="2" t="s">
        <v>650</v>
      </c>
      <c r="U411" s="2" t="s">
        <v>650</v>
      </c>
      <c r="V411" s="2" t="s">
        <v>650</v>
      </c>
    </row>
    <row r="412" spans="1:22" ht="15" customHeight="1" x14ac:dyDescent="0.25">
      <c r="A412" s="2" t="s">
        <v>608</v>
      </c>
      <c r="B412" s="2" t="s">
        <v>612</v>
      </c>
      <c r="C412" s="2">
        <v>2015</v>
      </c>
      <c r="D412" s="2" t="s">
        <v>793</v>
      </c>
      <c r="E412" s="2" t="s">
        <v>711</v>
      </c>
      <c r="F412" s="2">
        <v>3.3740000000000001</v>
      </c>
      <c r="G412" s="2" t="s">
        <v>733</v>
      </c>
      <c r="H412" s="2">
        <v>0.10100000000000001</v>
      </c>
      <c r="I412" s="2">
        <v>85</v>
      </c>
      <c r="J412" s="2" t="s">
        <v>651</v>
      </c>
      <c r="K412" s="2" t="s">
        <v>650</v>
      </c>
      <c r="L412" s="2" t="s">
        <v>650</v>
      </c>
      <c r="M412" s="2" t="s">
        <v>650</v>
      </c>
      <c r="N412" s="2" t="s">
        <v>650</v>
      </c>
      <c r="O412" s="2" t="s">
        <v>650</v>
      </c>
      <c r="P412" s="2" t="s">
        <v>650</v>
      </c>
      <c r="Q412" s="2" t="s">
        <v>651</v>
      </c>
      <c r="R412" s="2" t="s">
        <v>650</v>
      </c>
      <c r="S412" s="2" t="s">
        <v>650</v>
      </c>
      <c r="T412" s="2" t="s">
        <v>650</v>
      </c>
      <c r="U412" s="2" t="s">
        <v>650</v>
      </c>
      <c r="V412" s="2" t="s">
        <v>650</v>
      </c>
    </row>
    <row r="413" spans="1:22" ht="15" customHeight="1" x14ac:dyDescent="0.25">
      <c r="A413" s="2" t="s">
        <v>608</v>
      </c>
      <c r="B413" s="2" t="s">
        <v>613</v>
      </c>
      <c r="C413" s="2">
        <v>2015</v>
      </c>
      <c r="D413" s="2" t="s">
        <v>651</v>
      </c>
      <c r="E413" s="2" t="s">
        <v>650</v>
      </c>
      <c r="F413" s="2" t="s">
        <v>650</v>
      </c>
      <c r="G413" s="2" t="s">
        <v>650</v>
      </c>
      <c r="H413" s="2" t="s">
        <v>650</v>
      </c>
      <c r="I413" s="2" t="s">
        <v>650</v>
      </c>
      <c r="J413" s="2" t="s">
        <v>651</v>
      </c>
      <c r="K413" s="2" t="s">
        <v>650</v>
      </c>
      <c r="L413" s="2" t="s">
        <v>650</v>
      </c>
      <c r="M413" s="2" t="s">
        <v>650</v>
      </c>
      <c r="N413" s="2" t="s">
        <v>650</v>
      </c>
      <c r="O413" s="2" t="s">
        <v>650</v>
      </c>
      <c r="P413" s="2" t="s">
        <v>650</v>
      </c>
      <c r="Q413" s="2" t="s">
        <v>651</v>
      </c>
      <c r="R413" s="2" t="s">
        <v>650</v>
      </c>
      <c r="S413" s="2" t="s">
        <v>650</v>
      </c>
      <c r="T413" s="2" t="s">
        <v>650</v>
      </c>
      <c r="U413" s="2" t="s">
        <v>650</v>
      </c>
      <c r="V413" s="2" t="s">
        <v>650</v>
      </c>
    </row>
    <row r="414" spans="1:22" ht="15" customHeight="1" x14ac:dyDescent="0.25">
      <c r="A414" s="2" t="s">
        <v>608</v>
      </c>
      <c r="B414" s="2" t="s">
        <v>614</v>
      </c>
      <c r="C414" s="2">
        <v>2015</v>
      </c>
      <c r="D414" s="2" t="s">
        <v>650</v>
      </c>
      <c r="E414" s="2" t="s">
        <v>650</v>
      </c>
      <c r="F414" s="2" t="s">
        <v>650</v>
      </c>
      <c r="G414" s="2" t="s">
        <v>650</v>
      </c>
      <c r="H414" s="2" t="s">
        <v>650</v>
      </c>
      <c r="I414" s="2" t="s">
        <v>650</v>
      </c>
      <c r="J414" s="2" t="s">
        <v>651</v>
      </c>
      <c r="K414" s="2" t="s">
        <v>650</v>
      </c>
      <c r="L414" s="2" t="s">
        <v>650</v>
      </c>
      <c r="M414" s="2" t="s">
        <v>650</v>
      </c>
      <c r="N414" s="2" t="s">
        <v>650</v>
      </c>
      <c r="O414" s="2" t="s">
        <v>650</v>
      </c>
      <c r="P414" s="2" t="s">
        <v>650</v>
      </c>
      <c r="Q414" s="2" t="s">
        <v>651</v>
      </c>
      <c r="R414" s="2" t="s">
        <v>650</v>
      </c>
      <c r="S414" s="2" t="s">
        <v>650</v>
      </c>
      <c r="T414" s="2" t="s">
        <v>650</v>
      </c>
      <c r="U414" s="2" t="s">
        <v>650</v>
      </c>
      <c r="V414" s="2" t="s">
        <v>650</v>
      </c>
    </row>
    <row r="415" spans="1:22" ht="15" customHeight="1" x14ac:dyDescent="0.25">
      <c r="A415" s="2" t="s">
        <v>608</v>
      </c>
      <c r="B415" s="2" t="s">
        <v>615</v>
      </c>
      <c r="C415" s="2">
        <v>2015</v>
      </c>
      <c r="D415" s="2" t="s">
        <v>651</v>
      </c>
      <c r="E415" s="2" t="s">
        <v>650</v>
      </c>
      <c r="F415" s="2" t="s">
        <v>650</v>
      </c>
      <c r="G415" s="2" t="s">
        <v>650</v>
      </c>
      <c r="H415" s="2" t="s">
        <v>650</v>
      </c>
      <c r="I415" s="2" t="s">
        <v>650</v>
      </c>
      <c r="J415" s="2" t="s">
        <v>651</v>
      </c>
      <c r="K415" s="2" t="s">
        <v>650</v>
      </c>
      <c r="L415" s="2" t="s">
        <v>650</v>
      </c>
      <c r="M415" s="2" t="s">
        <v>650</v>
      </c>
      <c r="N415" s="2" t="s">
        <v>650</v>
      </c>
      <c r="O415" s="2" t="s">
        <v>650</v>
      </c>
      <c r="P415" s="2" t="s">
        <v>650</v>
      </c>
      <c r="Q415" s="2" t="s">
        <v>651</v>
      </c>
      <c r="R415" s="2" t="s">
        <v>650</v>
      </c>
      <c r="S415" s="2" t="s">
        <v>650</v>
      </c>
      <c r="T415" s="2" t="s">
        <v>650</v>
      </c>
      <c r="U415" s="2" t="s">
        <v>650</v>
      </c>
      <c r="V415" s="2" t="s">
        <v>650</v>
      </c>
    </row>
  </sheetData>
  <autoFilter ref="A1:V415"/>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6384" width="9.140625" style="2"/>
  </cols>
  <sheetData>
    <row r="1" spans="1:40" s="101" customFormat="1" ht="110.25" customHeight="1" thickBot="1" x14ac:dyDescent="0.3">
      <c r="A1" s="102" t="s">
        <v>616</v>
      </c>
      <c r="B1" s="102" t="s">
        <v>1</v>
      </c>
      <c r="C1" s="102" t="s">
        <v>617</v>
      </c>
      <c r="D1" s="102" t="s">
        <v>682</v>
      </c>
      <c r="E1" s="102" t="s">
        <v>683</v>
      </c>
      <c r="F1" s="102" t="s">
        <v>684</v>
      </c>
      <c r="G1" s="102" t="s">
        <v>685</v>
      </c>
      <c r="H1" s="102" t="s">
        <v>686</v>
      </c>
      <c r="I1" s="102" t="s">
        <v>619</v>
      </c>
      <c r="J1" s="102" t="s">
        <v>620</v>
      </c>
      <c r="K1" s="102" t="s">
        <v>621</v>
      </c>
      <c r="L1" s="102" t="s">
        <v>622</v>
      </c>
      <c r="M1" s="102" t="s">
        <v>623</v>
      </c>
      <c r="N1" s="102" t="s">
        <v>624</v>
      </c>
      <c r="O1" s="102" t="s">
        <v>625</v>
      </c>
      <c r="P1" s="102" t="s">
        <v>627</v>
      </c>
      <c r="Q1" s="102" t="s">
        <v>628</v>
      </c>
      <c r="R1" s="102" t="s">
        <v>629</v>
      </c>
      <c r="S1" s="102" t="s">
        <v>630</v>
      </c>
      <c r="T1" s="102" t="s">
        <v>631</v>
      </c>
      <c r="U1" s="102" t="s">
        <v>632</v>
      </c>
      <c r="V1" s="102" t="s">
        <v>633</v>
      </c>
      <c r="W1" s="102" t="s">
        <v>634</v>
      </c>
      <c r="X1" s="102" t="s">
        <v>635</v>
      </c>
      <c r="Y1" s="102" t="s">
        <v>636</v>
      </c>
      <c r="Z1" s="102" t="s">
        <v>637</v>
      </c>
      <c r="AA1" s="102" t="s">
        <v>638</v>
      </c>
      <c r="AB1" s="102" t="s">
        <v>639</v>
      </c>
      <c r="AC1" s="102" t="s">
        <v>640</v>
      </c>
      <c r="AD1" s="102" t="s">
        <v>641</v>
      </c>
      <c r="AE1" s="102" t="s">
        <v>642</v>
      </c>
      <c r="AF1" s="102" t="s">
        <v>643</v>
      </c>
      <c r="AG1" s="102" t="s">
        <v>687</v>
      </c>
      <c r="AJ1" s="101" t="s">
        <v>1163</v>
      </c>
      <c r="AK1" s="127"/>
      <c r="AL1" s="127" t="s">
        <v>1160</v>
      </c>
      <c r="AM1" s="127" t="s">
        <v>1161</v>
      </c>
      <c r="AN1" s="128" t="s">
        <v>1162</v>
      </c>
    </row>
    <row r="2" spans="1:40" ht="15" customHeight="1" x14ac:dyDescent="0.25">
      <c r="A2" s="2" t="s">
        <v>22</v>
      </c>
      <c r="B2" s="2" t="s">
        <v>23</v>
      </c>
      <c r="C2" s="2">
        <v>2015</v>
      </c>
      <c r="D2" s="2" t="s">
        <v>650</v>
      </c>
      <c r="E2" s="2" t="s">
        <v>650</v>
      </c>
      <c r="F2" s="2" t="s">
        <v>650</v>
      </c>
      <c r="G2" s="2" t="s">
        <v>650</v>
      </c>
      <c r="H2" s="2" t="s">
        <v>650</v>
      </c>
      <c r="I2" s="2" t="s">
        <v>650</v>
      </c>
      <c r="J2" s="2" t="s">
        <v>650</v>
      </c>
      <c r="K2" s="2" t="s">
        <v>650</v>
      </c>
      <c r="L2" s="2" t="s">
        <v>650</v>
      </c>
      <c r="M2" s="2" t="s">
        <v>650</v>
      </c>
      <c r="N2" s="2" t="s">
        <v>650</v>
      </c>
      <c r="O2" s="2" t="s">
        <v>650</v>
      </c>
      <c r="P2" s="2" t="s">
        <v>650</v>
      </c>
      <c r="Q2" s="2" t="s">
        <v>650</v>
      </c>
      <c r="R2" s="2" t="s">
        <v>650</v>
      </c>
      <c r="S2" s="2" t="s">
        <v>650</v>
      </c>
      <c r="T2" s="2" t="s">
        <v>650</v>
      </c>
      <c r="U2" s="2" t="s">
        <v>650</v>
      </c>
      <c r="V2" s="2" t="s">
        <v>650</v>
      </c>
      <c r="W2" s="2" t="s">
        <v>650</v>
      </c>
      <c r="X2" s="2" t="s">
        <v>650</v>
      </c>
      <c r="Y2" s="2" t="s">
        <v>650</v>
      </c>
      <c r="Z2" s="2" t="s">
        <v>650</v>
      </c>
      <c r="AA2" s="2" t="s">
        <v>650</v>
      </c>
      <c r="AB2" s="2" t="s">
        <v>650</v>
      </c>
      <c r="AC2" s="2" t="s">
        <v>650</v>
      </c>
      <c r="AD2" s="2" t="s">
        <v>650</v>
      </c>
      <c r="AE2" s="2" t="s">
        <v>650</v>
      </c>
      <c r="AF2" s="2" t="s">
        <v>650</v>
      </c>
      <c r="AG2" s="2" t="s">
        <v>650</v>
      </c>
      <c r="AJ2" s="129">
        <f>SUMPRODUCT(J2:AF2)</f>
        <v>0</v>
      </c>
      <c r="AK2" s="129"/>
      <c r="AL2" s="129">
        <f>IFERROR(D2/1,0)</f>
        <v>0</v>
      </c>
      <c r="AM2" s="129" t="str">
        <f>IFERROR(E2/1,"")</f>
        <v/>
      </c>
      <c r="AN2" s="130" t="str">
        <f>IFERROR((AL2+AM2)/AJ2,"")</f>
        <v/>
      </c>
    </row>
    <row r="3" spans="1:40" ht="15" customHeight="1" x14ac:dyDescent="0.25">
      <c r="A3" s="2" t="s">
        <v>22</v>
      </c>
      <c r="B3" s="2" t="s">
        <v>24</v>
      </c>
      <c r="C3" s="2">
        <v>2015</v>
      </c>
      <c r="D3" s="2" t="s">
        <v>650</v>
      </c>
      <c r="E3" s="2" t="s">
        <v>650</v>
      </c>
      <c r="F3" s="2" t="s">
        <v>650</v>
      </c>
      <c r="G3" s="2" t="s">
        <v>650</v>
      </c>
      <c r="H3" s="2" t="s">
        <v>650</v>
      </c>
      <c r="I3" s="2" t="s">
        <v>650</v>
      </c>
      <c r="J3" s="2" t="s">
        <v>650</v>
      </c>
      <c r="K3" s="2" t="s">
        <v>650</v>
      </c>
      <c r="L3" s="2" t="s">
        <v>650</v>
      </c>
      <c r="M3" s="2" t="s">
        <v>650</v>
      </c>
      <c r="N3" s="2" t="s">
        <v>650</v>
      </c>
      <c r="O3" s="2" t="s">
        <v>650</v>
      </c>
      <c r="P3" s="2" t="s">
        <v>650</v>
      </c>
      <c r="Q3" s="2" t="s">
        <v>650</v>
      </c>
      <c r="R3" s="2" t="s">
        <v>650</v>
      </c>
      <c r="S3" s="2" t="s">
        <v>650</v>
      </c>
      <c r="T3" s="2" t="s">
        <v>650</v>
      </c>
      <c r="U3" s="2" t="s">
        <v>650</v>
      </c>
      <c r="V3" s="2" t="s">
        <v>650</v>
      </c>
      <c r="W3" s="2" t="s">
        <v>650</v>
      </c>
      <c r="X3" s="2" t="s">
        <v>650</v>
      </c>
      <c r="Y3" s="2" t="s">
        <v>650</v>
      </c>
      <c r="Z3" s="2" t="s">
        <v>650</v>
      </c>
      <c r="AA3" s="2" t="s">
        <v>650</v>
      </c>
      <c r="AB3" s="2" t="s">
        <v>650</v>
      </c>
      <c r="AC3" s="2" t="s">
        <v>650</v>
      </c>
      <c r="AD3" s="2" t="s">
        <v>650</v>
      </c>
      <c r="AE3" s="2" t="s">
        <v>650</v>
      </c>
      <c r="AF3" s="2" t="s">
        <v>650</v>
      </c>
      <c r="AG3" s="2" t="s">
        <v>650</v>
      </c>
      <c r="AJ3" s="129">
        <f t="shared" ref="AJ3:AJ66" si="0">SUMPRODUCT(J3:AF3)</f>
        <v>0</v>
      </c>
      <c r="AK3" s="129"/>
      <c r="AL3" s="129">
        <f t="shared" ref="AL3:AL66" si="1">IFERROR(D3/1,0)</f>
        <v>0</v>
      </c>
      <c r="AM3" s="129" t="str">
        <f t="shared" ref="AM3:AM66" si="2">IFERROR(E3/1,"")</f>
        <v/>
      </c>
      <c r="AN3" s="130" t="str">
        <f t="shared" ref="AN3:AN66" si="3">IFERROR((AL3+AM3)/AJ3,"")</f>
        <v/>
      </c>
    </row>
    <row r="4" spans="1:40" ht="15" customHeight="1" x14ac:dyDescent="0.25">
      <c r="A4" s="2" t="s">
        <v>22</v>
      </c>
      <c r="B4" s="2" t="s">
        <v>25</v>
      </c>
      <c r="C4" s="2">
        <v>2015</v>
      </c>
      <c r="D4" s="2" t="s">
        <v>650</v>
      </c>
      <c r="E4" s="2" t="s">
        <v>650</v>
      </c>
      <c r="F4" s="2" t="s">
        <v>650</v>
      </c>
      <c r="G4" s="2" t="s">
        <v>650</v>
      </c>
      <c r="H4" s="2" t="s">
        <v>650</v>
      </c>
      <c r="I4" s="2" t="s">
        <v>650</v>
      </c>
      <c r="J4" s="2" t="s">
        <v>650</v>
      </c>
      <c r="K4" s="2" t="s">
        <v>650</v>
      </c>
      <c r="L4" s="2" t="s">
        <v>650</v>
      </c>
      <c r="M4" s="2" t="s">
        <v>650</v>
      </c>
      <c r="N4" s="2" t="s">
        <v>650</v>
      </c>
      <c r="O4" s="2" t="s">
        <v>650</v>
      </c>
      <c r="P4" s="2" t="s">
        <v>650</v>
      </c>
      <c r="Q4" s="2" t="s">
        <v>650</v>
      </c>
      <c r="R4" s="2" t="s">
        <v>650</v>
      </c>
      <c r="S4" s="2" t="s">
        <v>650</v>
      </c>
      <c r="T4" s="2" t="s">
        <v>650</v>
      </c>
      <c r="U4" s="2" t="s">
        <v>650</v>
      </c>
      <c r="V4" s="2" t="s">
        <v>650</v>
      </c>
      <c r="W4" s="2" t="s">
        <v>650</v>
      </c>
      <c r="X4" s="2" t="s">
        <v>650</v>
      </c>
      <c r="Y4" s="2" t="s">
        <v>650</v>
      </c>
      <c r="Z4" s="2" t="s">
        <v>650</v>
      </c>
      <c r="AA4" s="2" t="s">
        <v>650</v>
      </c>
      <c r="AB4" s="2" t="s">
        <v>650</v>
      </c>
      <c r="AC4" s="2" t="s">
        <v>650</v>
      </c>
      <c r="AD4" s="2" t="s">
        <v>650</v>
      </c>
      <c r="AE4" s="2" t="s">
        <v>650</v>
      </c>
      <c r="AF4" s="2" t="s">
        <v>650</v>
      </c>
      <c r="AG4" s="2" t="s">
        <v>650</v>
      </c>
      <c r="AJ4" s="129">
        <f t="shared" si="0"/>
        <v>0</v>
      </c>
      <c r="AK4" s="129"/>
      <c r="AL4" s="129">
        <f t="shared" si="1"/>
        <v>0</v>
      </c>
      <c r="AM4" s="129" t="str">
        <f t="shared" si="2"/>
        <v/>
      </c>
      <c r="AN4" s="130" t="str">
        <f t="shared" si="3"/>
        <v/>
      </c>
    </row>
    <row r="5" spans="1:40" ht="15" customHeight="1" x14ac:dyDescent="0.25">
      <c r="A5" s="2" t="s">
        <v>22</v>
      </c>
      <c r="B5" s="2" t="s">
        <v>26</v>
      </c>
      <c r="C5" s="2">
        <v>2015</v>
      </c>
      <c r="D5" s="2" t="s">
        <v>650</v>
      </c>
      <c r="E5" s="2" t="s">
        <v>650</v>
      </c>
      <c r="F5" s="2" t="s">
        <v>650</v>
      </c>
      <c r="G5" s="2" t="s">
        <v>650</v>
      </c>
      <c r="H5" s="2" t="s">
        <v>650</v>
      </c>
      <c r="I5" s="2" t="s">
        <v>650</v>
      </c>
      <c r="J5" s="2" t="s">
        <v>650</v>
      </c>
      <c r="K5" s="2" t="s">
        <v>650</v>
      </c>
      <c r="L5" s="2" t="s">
        <v>650</v>
      </c>
      <c r="M5" s="2" t="s">
        <v>650</v>
      </c>
      <c r="N5" s="2" t="s">
        <v>650</v>
      </c>
      <c r="O5" s="2" t="s">
        <v>650</v>
      </c>
      <c r="P5" s="2" t="s">
        <v>650</v>
      </c>
      <c r="Q5" s="2" t="s">
        <v>650</v>
      </c>
      <c r="R5" s="2" t="s">
        <v>650</v>
      </c>
      <c r="S5" s="2" t="s">
        <v>650</v>
      </c>
      <c r="T5" s="2" t="s">
        <v>650</v>
      </c>
      <c r="U5" s="2" t="s">
        <v>650</v>
      </c>
      <c r="V5" s="2" t="s">
        <v>650</v>
      </c>
      <c r="W5" s="2" t="s">
        <v>650</v>
      </c>
      <c r="X5" s="2" t="s">
        <v>650</v>
      </c>
      <c r="Y5" s="2" t="s">
        <v>650</v>
      </c>
      <c r="Z5" s="2" t="s">
        <v>650</v>
      </c>
      <c r="AA5" s="2" t="s">
        <v>650</v>
      </c>
      <c r="AB5" s="2" t="s">
        <v>650</v>
      </c>
      <c r="AC5" s="2" t="s">
        <v>650</v>
      </c>
      <c r="AD5" s="2" t="s">
        <v>650</v>
      </c>
      <c r="AE5" s="2" t="s">
        <v>650</v>
      </c>
      <c r="AF5" s="2" t="s">
        <v>650</v>
      </c>
      <c r="AG5" s="2" t="s">
        <v>650</v>
      </c>
      <c r="AJ5" s="129">
        <f t="shared" si="0"/>
        <v>0</v>
      </c>
      <c r="AK5" s="129"/>
      <c r="AL5" s="129">
        <f t="shared" si="1"/>
        <v>0</v>
      </c>
      <c r="AM5" s="129" t="str">
        <f t="shared" si="2"/>
        <v/>
      </c>
      <c r="AN5" s="130" t="str">
        <f t="shared" si="3"/>
        <v/>
      </c>
    </row>
    <row r="6" spans="1:40" ht="15" customHeight="1" x14ac:dyDescent="0.25">
      <c r="A6" s="2" t="s">
        <v>22</v>
      </c>
      <c r="B6" s="2" t="s">
        <v>27</v>
      </c>
      <c r="C6" s="2">
        <v>2015</v>
      </c>
      <c r="D6" s="2" t="s">
        <v>650</v>
      </c>
      <c r="E6" s="2" t="s">
        <v>650</v>
      </c>
      <c r="F6" s="2" t="s">
        <v>650</v>
      </c>
      <c r="G6" s="2" t="s">
        <v>650</v>
      </c>
      <c r="H6" s="2" t="s">
        <v>650</v>
      </c>
      <c r="I6" s="2" t="s">
        <v>650</v>
      </c>
      <c r="J6" s="2" t="s">
        <v>650</v>
      </c>
      <c r="K6" s="2" t="s">
        <v>650</v>
      </c>
      <c r="L6" s="2" t="s">
        <v>650</v>
      </c>
      <c r="M6" s="2" t="s">
        <v>650</v>
      </c>
      <c r="N6" s="2" t="s">
        <v>650</v>
      </c>
      <c r="O6" s="2" t="s">
        <v>650</v>
      </c>
      <c r="P6" s="2" t="s">
        <v>650</v>
      </c>
      <c r="Q6" s="2" t="s">
        <v>650</v>
      </c>
      <c r="R6" s="2" t="s">
        <v>650</v>
      </c>
      <c r="S6" s="2" t="s">
        <v>650</v>
      </c>
      <c r="T6" s="2" t="s">
        <v>650</v>
      </c>
      <c r="U6" s="2" t="s">
        <v>650</v>
      </c>
      <c r="V6" s="2" t="s">
        <v>650</v>
      </c>
      <c r="W6" s="2" t="s">
        <v>650</v>
      </c>
      <c r="X6" s="2" t="s">
        <v>650</v>
      </c>
      <c r="Y6" s="2" t="s">
        <v>650</v>
      </c>
      <c r="Z6" s="2" t="s">
        <v>650</v>
      </c>
      <c r="AA6" s="2" t="s">
        <v>650</v>
      </c>
      <c r="AB6" s="2" t="s">
        <v>650</v>
      </c>
      <c r="AC6" s="2" t="s">
        <v>650</v>
      </c>
      <c r="AD6" s="2" t="s">
        <v>650</v>
      </c>
      <c r="AE6" s="2" t="s">
        <v>650</v>
      </c>
      <c r="AF6" s="2" t="s">
        <v>650</v>
      </c>
      <c r="AG6" s="2" t="s">
        <v>650</v>
      </c>
      <c r="AJ6" s="129">
        <f t="shared" si="0"/>
        <v>0</v>
      </c>
      <c r="AK6" s="129"/>
      <c r="AL6" s="129">
        <f t="shared" si="1"/>
        <v>0</v>
      </c>
      <c r="AM6" s="129" t="str">
        <f t="shared" si="2"/>
        <v/>
      </c>
      <c r="AN6" s="130" t="str">
        <f t="shared" si="3"/>
        <v/>
      </c>
    </row>
    <row r="7" spans="1:40" ht="15" customHeight="1" x14ac:dyDescent="0.25">
      <c r="A7" s="2" t="s">
        <v>22</v>
      </c>
      <c r="B7" s="2" t="s">
        <v>28</v>
      </c>
      <c r="C7" s="2">
        <v>2015</v>
      </c>
      <c r="D7" s="2" t="s">
        <v>650</v>
      </c>
      <c r="E7" s="2" t="s">
        <v>650</v>
      </c>
      <c r="F7" s="2" t="s">
        <v>650</v>
      </c>
      <c r="G7" s="2" t="s">
        <v>650</v>
      </c>
      <c r="H7" s="2" t="s">
        <v>650</v>
      </c>
      <c r="I7" s="2" t="s">
        <v>650</v>
      </c>
      <c r="J7" s="2" t="s">
        <v>650</v>
      </c>
      <c r="K7" s="2" t="s">
        <v>650</v>
      </c>
      <c r="L7" s="2" t="s">
        <v>650</v>
      </c>
      <c r="M7" s="2" t="s">
        <v>650</v>
      </c>
      <c r="N7" s="2" t="s">
        <v>650</v>
      </c>
      <c r="O7" s="2" t="s">
        <v>650</v>
      </c>
      <c r="P7" s="2" t="s">
        <v>650</v>
      </c>
      <c r="Q7" s="2" t="s">
        <v>650</v>
      </c>
      <c r="R7" s="2" t="s">
        <v>650</v>
      </c>
      <c r="S7" s="2" t="s">
        <v>650</v>
      </c>
      <c r="T7" s="2" t="s">
        <v>650</v>
      </c>
      <c r="U7" s="2" t="s">
        <v>650</v>
      </c>
      <c r="V7" s="2" t="s">
        <v>650</v>
      </c>
      <c r="W7" s="2" t="s">
        <v>650</v>
      </c>
      <c r="X7" s="2" t="s">
        <v>650</v>
      </c>
      <c r="Y7" s="2" t="s">
        <v>650</v>
      </c>
      <c r="Z7" s="2" t="s">
        <v>650</v>
      </c>
      <c r="AA7" s="2" t="s">
        <v>650</v>
      </c>
      <c r="AB7" s="2" t="s">
        <v>650</v>
      </c>
      <c r="AC7" s="2" t="s">
        <v>650</v>
      </c>
      <c r="AD7" s="2" t="s">
        <v>650</v>
      </c>
      <c r="AE7" s="2" t="s">
        <v>650</v>
      </c>
      <c r="AF7" s="2" t="s">
        <v>650</v>
      </c>
      <c r="AG7" s="2" t="s">
        <v>650</v>
      </c>
      <c r="AJ7" s="129">
        <f t="shared" si="0"/>
        <v>0</v>
      </c>
      <c r="AK7" s="129"/>
      <c r="AL7" s="129">
        <f t="shared" si="1"/>
        <v>0</v>
      </c>
      <c r="AM7" s="129" t="str">
        <f t="shared" si="2"/>
        <v/>
      </c>
      <c r="AN7" s="130" t="str">
        <f t="shared" si="3"/>
        <v/>
      </c>
    </row>
    <row r="8" spans="1:40" ht="15" customHeight="1" x14ac:dyDescent="0.25">
      <c r="A8" s="2" t="s">
        <v>22</v>
      </c>
      <c r="B8" s="2" t="s">
        <v>29</v>
      </c>
      <c r="C8" s="2">
        <v>2015</v>
      </c>
      <c r="D8" s="2" t="s">
        <v>651</v>
      </c>
      <c r="E8" s="2" t="s">
        <v>651</v>
      </c>
      <c r="F8" s="2" t="s">
        <v>650</v>
      </c>
      <c r="G8" s="2" t="s">
        <v>650</v>
      </c>
      <c r="H8" s="2" t="s">
        <v>650</v>
      </c>
      <c r="I8" s="2" t="s">
        <v>650</v>
      </c>
      <c r="J8" s="2" t="s">
        <v>651</v>
      </c>
      <c r="K8" s="2" t="s">
        <v>651</v>
      </c>
      <c r="L8" s="2" t="s">
        <v>651</v>
      </c>
      <c r="M8" s="2" t="s">
        <v>651</v>
      </c>
      <c r="N8" s="2" t="s">
        <v>651</v>
      </c>
      <c r="O8" s="2" t="s">
        <v>651</v>
      </c>
      <c r="P8" s="2" t="s">
        <v>651</v>
      </c>
      <c r="Q8" s="2" t="s">
        <v>651</v>
      </c>
      <c r="R8" s="2" t="s">
        <v>651</v>
      </c>
      <c r="S8" s="2" t="s">
        <v>651</v>
      </c>
      <c r="T8" s="2" t="s">
        <v>651</v>
      </c>
      <c r="U8" s="2" t="s">
        <v>651</v>
      </c>
      <c r="V8" s="2" t="s">
        <v>650</v>
      </c>
      <c r="W8" s="2" t="s">
        <v>651</v>
      </c>
      <c r="X8" s="2" t="s">
        <v>651</v>
      </c>
      <c r="Y8" s="2" t="s">
        <v>651</v>
      </c>
      <c r="Z8" s="2" t="s">
        <v>651</v>
      </c>
      <c r="AA8" s="2" t="s">
        <v>651</v>
      </c>
      <c r="AB8" s="2" t="s">
        <v>651</v>
      </c>
      <c r="AC8" s="2" t="s">
        <v>651</v>
      </c>
      <c r="AD8" s="2" t="s">
        <v>651</v>
      </c>
      <c r="AE8" s="2" t="s">
        <v>651</v>
      </c>
      <c r="AF8" s="2" t="s">
        <v>651</v>
      </c>
      <c r="AG8" s="2" t="s">
        <v>651</v>
      </c>
      <c r="AJ8" s="129">
        <f t="shared" si="0"/>
        <v>0</v>
      </c>
      <c r="AK8" s="129"/>
      <c r="AL8" s="129">
        <f t="shared" si="1"/>
        <v>0</v>
      </c>
      <c r="AM8" s="129" t="str">
        <f t="shared" si="2"/>
        <v/>
      </c>
      <c r="AN8" s="130" t="str">
        <f t="shared" si="3"/>
        <v/>
      </c>
    </row>
    <row r="9" spans="1:40" ht="15" customHeight="1" x14ac:dyDescent="0.25">
      <c r="A9" s="2" t="s">
        <v>22</v>
      </c>
      <c r="B9" s="2" t="s">
        <v>30</v>
      </c>
      <c r="C9" s="2">
        <v>2015</v>
      </c>
      <c r="D9" s="2" t="s">
        <v>650</v>
      </c>
      <c r="E9" s="2" t="s">
        <v>650</v>
      </c>
      <c r="F9" s="2" t="s">
        <v>650</v>
      </c>
      <c r="G9" s="2" t="s">
        <v>650</v>
      </c>
      <c r="H9" s="2" t="s">
        <v>650</v>
      </c>
      <c r="I9" s="2" t="s">
        <v>650</v>
      </c>
      <c r="J9" s="2" t="s">
        <v>650</v>
      </c>
      <c r="K9" s="2" t="s">
        <v>650</v>
      </c>
      <c r="L9" s="2" t="s">
        <v>650</v>
      </c>
      <c r="M9" s="2" t="s">
        <v>650</v>
      </c>
      <c r="N9" s="2" t="s">
        <v>650</v>
      </c>
      <c r="O9" s="2" t="s">
        <v>650</v>
      </c>
      <c r="P9" s="2" t="s">
        <v>650</v>
      </c>
      <c r="Q9" s="2" t="s">
        <v>650</v>
      </c>
      <c r="R9" s="2" t="s">
        <v>650</v>
      </c>
      <c r="S9" s="2" t="s">
        <v>650</v>
      </c>
      <c r="T9" s="2" t="s">
        <v>650</v>
      </c>
      <c r="U9" s="2" t="s">
        <v>650</v>
      </c>
      <c r="V9" s="2" t="s">
        <v>650</v>
      </c>
      <c r="W9" s="2" t="s">
        <v>650</v>
      </c>
      <c r="X9" s="2" t="s">
        <v>650</v>
      </c>
      <c r="Y9" s="2" t="s">
        <v>650</v>
      </c>
      <c r="Z9" s="2" t="s">
        <v>650</v>
      </c>
      <c r="AA9" s="2" t="s">
        <v>650</v>
      </c>
      <c r="AB9" s="2" t="s">
        <v>650</v>
      </c>
      <c r="AC9" s="2" t="s">
        <v>650</v>
      </c>
      <c r="AD9" s="2" t="s">
        <v>650</v>
      </c>
      <c r="AE9" s="2" t="s">
        <v>650</v>
      </c>
      <c r="AF9" s="2" t="s">
        <v>650</v>
      </c>
      <c r="AG9" s="2" t="s">
        <v>650</v>
      </c>
      <c r="AJ9" s="129">
        <f t="shared" si="0"/>
        <v>0</v>
      </c>
      <c r="AK9" s="129"/>
      <c r="AL9" s="129">
        <f t="shared" si="1"/>
        <v>0</v>
      </c>
      <c r="AM9" s="129" t="str">
        <f t="shared" si="2"/>
        <v/>
      </c>
      <c r="AN9" s="130" t="str">
        <f t="shared" si="3"/>
        <v/>
      </c>
    </row>
    <row r="10" spans="1:40" ht="15" customHeight="1" x14ac:dyDescent="0.25">
      <c r="A10" s="2" t="s">
        <v>31</v>
      </c>
      <c r="B10" s="2" t="s">
        <v>32</v>
      </c>
      <c r="C10" s="2">
        <v>2015</v>
      </c>
      <c r="D10" s="2" t="s">
        <v>650</v>
      </c>
      <c r="E10" s="2" t="s">
        <v>650</v>
      </c>
      <c r="F10" s="2" t="s">
        <v>650</v>
      </c>
      <c r="G10" s="2" t="s">
        <v>650</v>
      </c>
      <c r="H10" s="2" t="s">
        <v>650</v>
      </c>
      <c r="I10" s="2" t="s">
        <v>650</v>
      </c>
      <c r="J10" s="2" t="s">
        <v>650</v>
      </c>
      <c r="K10" s="2" t="s">
        <v>650</v>
      </c>
      <c r="L10" s="2" t="s">
        <v>650</v>
      </c>
      <c r="M10" s="2" t="s">
        <v>650</v>
      </c>
      <c r="N10" s="2" t="s">
        <v>650</v>
      </c>
      <c r="O10" s="2" t="s">
        <v>650</v>
      </c>
      <c r="P10" s="2" t="s">
        <v>650</v>
      </c>
      <c r="Q10" s="2" t="s">
        <v>650</v>
      </c>
      <c r="R10" s="2" t="s">
        <v>650</v>
      </c>
      <c r="S10" s="2" t="s">
        <v>650</v>
      </c>
      <c r="T10" s="2" t="s">
        <v>650</v>
      </c>
      <c r="U10" s="2" t="s">
        <v>650</v>
      </c>
      <c r="V10" s="2" t="s">
        <v>650</v>
      </c>
      <c r="W10" s="2" t="s">
        <v>650</v>
      </c>
      <c r="X10" s="2" t="s">
        <v>650</v>
      </c>
      <c r="Y10" s="2" t="s">
        <v>650</v>
      </c>
      <c r="Z10" s="2" t="s">
        <v>650</v>
      </c>
      <c r="AA10" s="2" t="s">
        <v>650</v>
      </c>
      <c r="AB10" s="2" t="s">
        <v>650</v>
      </c>
      <c r="AC10" s="2" t="s">
        <v>650</v>
      </c>
      <c r="AD10" s="2" t="s">
        <v>650</v>
      </c>
      <c r="AE10" s="2" t="s">
        <v>650</v>
      </c>
      <c r="AF10" s="2" t="s">
        <v>650</v>
      </c>
      <c r="AG10" s="2" t="s">
        <v>650</v>
      </c>
      <c r="AJ10" s="129">
        <f t="shared" si="0"/>
        <v>0</v>
      </c>
      <c r="AK10" s="129"/>
      <c r="AL10" s="129">
        <f t="shared" si="1"/>
        <v>0</v>
      </c>
      <c r="AM10" s="129" t="str">
        <f t="shared" si="2"/>
        <v/>
      </c>
      <c r="AN10" s="130" t="str">
        <f t="shared" si="3"/>
        <v/>
      </c>
    </row>
    <row r="11" spans="1:40" ht="15" customHeight="1" x14ac:dyDescent="0.25">
      <c r="A11" s="2" t="s">
        <v>31</v>
      </c>
      <c r="B11" s="2" t="s">
        <v>33</v>
      </c>
      <c r="C11" s="2">
        <v>2015</v>
      </c>
      <c r="D11" s="2">
        <v>241.41499999999999</v>
      </c>
      <c r="E11" s="2">
        <v>66.152000000000001</v>
      </c>
      <c r="F11" s="2" t="s">
        <v>650</v>
      </c>
      <c r="G11" s="2" t="s">
        <v>650</v>
      </c>
      <c r="H11" s="2" t="s">
        <v>650</v>
      </c>
      <c r="I11" s="2">
        <v>320.77699999999999</v>
      </c>
      <c r="J11" s="2" t="s">
        <v>650</v>
      </c>
      <c r="K11" s="2">
        <v>0.371</v>
      </c>
      <c r="L11" s="2" t="s">
        <v>650</v>
      </c>
      <c r="M11" s="2" t="s">
        <v>650</v>
      </c>
      <c r="N11" s="2" t="s">
        <v>650</v>
      </c>
      <c r="O11" s="2" t="s">
        <v>650</v>
      </c>
      <c r="P11" s="2">
        <v>170.691</v>
      </c>
      <c r="Q11" s="2">
        <v>62.292000000000002</v>
      </c>
      <c r="R11" s="2">
        <v>22.66</v>
      </c>
      <c r="S11" s="2">
        <v>12.595000000000001</v>
      </c>
      <c r="T11" s="2" t="s">
        <v>650</v>
      </c>
      <c r="U11" s="2" t="s">
        <v>650</v>
      </c>
      <c r="V11" s="2" t="s">
        <v>8</v>
      </c>
      <c r="W11" s="2" t="s">
        <v>650</v>
      </c>
      <c r="X11" s="2" t="s">
        <v>650</v>
      </c>
      <c r="Y11" s="2" t="s">
        <v>650</v>
      </c>
      <c r="Z11" s="2" t="s">
        <v>650</v>
      </c>
      <c r="AA11" s="2" t="s">
        <v>650</v>
      </c>
      <c r="AB11" s="2" t="s">
        <v>650</v>
      </c>
      <c r="AC11" s="2" t="s">
        <v>650</v>
      </c>
      <c r="AD11" s="2" t="s">
        <v>650</v>
      </c>
      <c r="AE11" s="2" t="s">
        <v>650</v>
      </c>
      <c r="AF11" s="2" t="s">
        <v>650</v>
      </c>
      <c r="AG11" s="2">
        <v>52.167999999999999</v>
      </c>
      <c r="AJ11" s="129">
        <f t="shared" si="0"/>
        <v>268.60900000000004</v>
      </c>
      <c r="AK11" s="129"/>
      <c r="AL11" s="129">
        <f t="shared" si="1"/>
        <v>241.41499999999999</v>
      </c>
      <c r="AM11" s="129">
        <f t="shared" si="2"/>
        <v>66.152000000000001</v>
      </c>
      <c r="AN11" s="130">
        <f t="shared" si="3"/>
        <v>1.1450360933550252</v>
      </c>
    </row>
    <row r="12" spans="1:40" ht="15" customHeight="1" x14ac:dyDescent="0.25">
      <c r="A12" s="2" t="s">
        <v>31</v>
      </c>
      <c r="B12" s="2" t="s">
        <v>34</v>
      </c>
      <c r="C12" s="2">
        <v>2015</v>
      </c>
      <c r="D12" s="2" t="s">
        <v>650</v>
      </c>
      <c r="E12" s="2" t="s">
        <v>650</v>
      </c>
      <c r="F12" s="2" t="s">
        <v>650</v>
      </c>
      <c r="G12" s="2" t="s">
        <v>650</v>
      </c>
      <c r="H12" s="2" t="s">
        <v>650</v>
      </c>
      <c r="I12" s="2" t="s">
        <v>650</v>
      </c>
      <c r="J12" s="2" t="s">
        <v>650</v>
      </c>
      <c r="K12" s="2" t="s">
        <v>650</v>
      </c>
      <c r="L12" s="2" t="s">
        <v>650</v>
      </c>
      <c r="M12" s="2" t="s">
        <v>650</v>
      </c>
      <c r="N12" s="2" t="s">
        <v>650</v>
      </c>
      <c r="O12" s="2" t="s">
        <v>650</v>
      </c>
      <c r="P12" s="2" t="s">
        <v>650</v>
      </c>
      <c r="Q12" s="2" t="s">
        <v>650</v>
      </c>
      <c r="R12" s="2" t="s">
        <v>650</v>
      </c>
      <c r="S12" s="2" t="s">
        <v>650</v>
      </c>
      <c r="T12" s="2" t="s">
        <v>650</v>
      </c>
      <c r="U12" s="2" t="s">
        <v>650</v>
      </c>
      <c r="V12" s="2" t="s">
        <v>650</v>
      </c>
      <c r="W12" s="2" t="s">
        <v>650</v>
      </c>
      <c r="X12" s="2" t="s">
        <v>650</v>
      </c>
      <c r="Y12" s="2" t="s">
        <v>650</v>
      </c>
      <c r="Z12" s="2" t="s">
        <v>650</v>
      </c>
      <c r="AA12" s="2" t="s">
        <v>650</v>
      </c>
      <c r="AB12" s="2" t="s">
        <v>650</v>
      </c>
      <c r="AC12" s="2" t="s">
        <v>650</v>
      </c>
      <c r="AD12" s="2" t="s">
        <v>650</v>
      </c>
      <c r="AE12" s="2" t="s">
        <v>650</v>
      </c>
      <c r="AF12" s="2" t="s">
        <v>650</v>
      </c>
      <c r="AG12" s="2" t="s">
        <v>650</v>
      </c>
      <c r="AJ12" s="129">
        <f t="shared" si="0"/>
        <v>0</v>
      </c>
      <c r="AK12" s="129"/>
      <c r="AL12" s="129">
        <f t="shared" si="1"/>
        <v>0</v>
      </c>
      <c r="AM12" s="129" t="str">
        <f t="shared" si="2"/>
        <v/>
      </c>
      <c r="AN12" s="130" t="str">
        <f t="shared" si="3"/>
        <v/>
      </c>
    </row>
    <row r="13" spans="1:40" ht="15" customHeight="1" x14ac:dyDescent="0.25">
      <c r="A13" s="2" t="s">
        <v>31</v>
      </c>
      <c r="B13" s="2" t="s">
        <v>35</v>
      </c>
      <c r="C13" s="2">
        <v>2015</v>
      </c>
      <c r="D13" s="2" t="s">
        <v>650</v>
      </c>
      <c r="E13" s="2" t="s">
        <v>650</v>
      </c>
      <c r="F13" s="2" t="s">
        <v>650</v>
      </c>
      <c r="G13" s="2" t="s">
        <v>650</v>
      </c>
      <c r="H13" s="2" t="s">
        <v>650</v>
      </c>
      <c r="I13" s="2" t="s">
        <v>650</v>
      </c>
      <c r="J13" s="2" t="s">
        <v>650</v>
      </c>
      <c r="K13" s="2" t="s">
        <v>650</v>
      </c>
      <c r="L13" s="2" t="s">
        <v>650</v>
      </c>
      <c r="M13" s="2" t="s">
        <v>650</v>
      </c>
      <c r="N13" s="2" t="s">
        <v>650</v>
      </c>
      <c r="O13" s="2" t="s">
        <v>650</v>
      </c>
      <c r="P13" s="2" t="s">
        <v>650</v>
      </c>
      <c r="Q13" s="2" t="s">
        <v>650</v>
      </c>
      <c r="R13" s="2" t="s">
        <v>650</v>
      </c>
      <c r="S13" s="2" t="s">
        <v>650</v>
      </c>
      <c r="T13" s="2" t="s">
        <v>650</v>
      </c>
      <c r="U13" s="2" t="s">
        <v>650</v>
      </c>
      <c r="V13" s="2" t="s">
        <v>650</v>
      </c>
      <c r="W13" s="2" t="s">
        <v>650</v>
      </c>
      <c r="X13" s="2" t="s">
        <v>650</v>
      </c>
      <c r="Y13" s="2" t="s">
        <v>650</v>
      </c>
      <c r="Z13" s="2" t="s">
        <v>650</v>
      </c>
      <c r="AA13" s="2" t="s">
        <v>650</v>
      </c>
      <c r="AB13" s="2" t="s">
        <v>650</v>
      </c>
      <c r="AC13" s="2" t="s">
        <v>650</v>
      </c>
      <c r="AD13" s="2" t="s">
        <v>650</v>
      </c>
      <c r="AE13" s="2" t="s">
        <v>650</v>
      </c>
      <c r="AF13" s="2" t="s">
        <v>650</v>
      </c>
      <c r="AG13" s="2" t="s">
        <v>650</v>
      </c>
      <c r="AJ13" s="129">
        <f t="shared" si="0"/>
        <v>0</v>
      </c>
      <c r="AK13" s="129"/>
      <c r="AL13" s="129">
        <f t="shared" si="1"/>
        <v>0</v>
      </c>
      <c r="AM13" s="129" t="str">
        <f t="shared" si="2"/>
        <v/>
      </c>
      <c r="AN13" s="130" t="str">
        <f t="shared" si="3"/>
        <v/>
      </c>
    </row>
    <row r="14" spans="1:40" ht="15" customHeight="1" x14ac:dyDescent="0.25">
      <c r="A14" s="2" t="s">
        <v>36</v>
      </c>
      <c r="B14" s="2" t="s">
        <v>37</v>
      </c>
      <c r="C14" s="2">
        <v>2015</v>
      </c>
      <c r="D14" s="2" t="s">
        <v>650</v>
      </c>
      <c r="E14" s="2" t="s">
        <v>650</v>
      </c>
      <c r="F14" s="2" t="s">
        <v>650</v>
      </c>
      <c r="G14" s="2" t="s">
        <v>650</v>
      </c>
      <c r="H14" s="2" t="s">
        <v>650</v>
      </c>
      <c r="I14" s="2" t="s">
        <v>650</v>
      </c>
      <c r="J14" s="2" t="s">
        <v>650</v>
      </c>
      <c r="K14" s="2" t="s">
        <v>650</v>
      </c>
      <c r="L14" s="2" t="s">
        <v>650</v>
      </c>
      <c r="M14" s="2" t="s">
        <v>650</v>
      </c>
      <c r="N14" s="2" t="s">
        <v>650</v>
      </c>
      <c r="O14" s="2" t="s">
        <v>650</v>
      </c>
      <c r="P14" s="2" t="s">
        <v>650</v>
      </c>
      <c r="Q14" s="2" t="s">
        <v>650</v>
      </c>
      <c r="R14" s="2" t="s">
        <v>650</v>
      </c>
      <c r="S14" s="2" t="s">
        <v>650</v>
      </c>
      <c r="T14" s="2" t="s">
        <v>650</v>
      </c>
      <c r="U14" s="2" t="s">
        <v>650</v>
      </c>
      <c r="V14" s="2" t="s">
        <v>650</v>
      </c>
      <c r="W14" s="2" t="s">
        <v>650</v>
      </c>
      <c r="X14" s="2" t="s">
        <v>650</v>
      </c>
      <c r="Y14" s="2" t="s">
        <v>650</v>
      </c>
      <c r="Z14" s="2" t="s">
        <v>650</v>
      </c>
      <c r="AA14" s="2" t="s">
        <v>650</v>
      </c>
      <c r="AB14" s="2" t="s">
        <v>650</v>
      </c>
      <c r="AC14" s="2" t="s">
        <v>650</v>
      </c>
      <c r="AD14" s="2" t="s">
        <v>650</v>
      </c>
      <c r="AE14" s="2" t="s">
        <v>650</v>
      </c>
      <c r="AF14" s="2" t="s">
        <v>650</v>
      </c>
      <c r="AG14" s="2" t="s">
        <v>650</v>
      </c>
      <c r="AJ14" s="129">
        <f t="shared" si="0"/>
        <v>0</v>
      </c>
      <c r="AK14" s="129"/>
      <c r="AL14" s="129">
        <f t="shared" si="1"/>
        <v>0</v>
      </c>
      <c r="AM14" s="129" t="str">
        <f t="shared" si="2"/>
        <v/>
      </c>
      <c r="AN14" s="130" t="str">
        <f t="shared" si="3"/>
        <v/>
      </c>
    </row>
    <row r="15" spans="1:40" ht="15" customHeight="1" x14ac:dyDescent="0.25">
      <c r="A15" s="2" t="s">
        <v>38</v>
      </c>
      <c r="B15" s="2" t="s">
        <v>39</v>
      </c>
      <c r="C15" s="2">
        <v>2015</v>
      </c>
      <c r="D15" s="2" t="s">
        <v>650</v>
      </c>
      <c r="E15" s="2" t="s">
        <v>650</v>
      </c>
      <c r="F15" s="2" t="s">
        <v>650</v>
      </c>
      <c r="G15" s="2" t="s">
        <v>650</v>
      </c>
      <c r="H15" s="2" t="s">
        <v>650</v>
      </c>
      <c r="I15" s="2" t="s">
        <v>650</v>
      </c>
      <c r="J15" s="2" t="s">
        <v>650</v>
      </c>
      <c r="K15" s="2" t="s">
        <v>650</v>
      </c>
      <c r="L15" s="2" t="s">
        <v>650</v>
      </c>
      <c r="M15" s="2" t="s">
        <v>650</v>
      </c>
      <c r="N15" s="2" t="s">
        <v>650</v>
      </c>
      <c r="O15" s="2" t="s">
        <v>650</v>
      </c>
      <c r="P15" s="2" t="s">
        <v>650</v>
      </c>
      <c r="Q15" s="2" t="s">
        <v>650</v>
      </c>
      <c r="R15" s="2" t="s">
        <v>650</v>
      </c>
      <c r="S15" s="2" t="s">
        <v>650</v>
      </c>
      <c r="T15" s="2" t="s">
        <v>650</v>
      </c>
      <c r="U15" s="2" t="s">
        <v>650</v>
      </c>
      <c r="V15" s="2" t="s">
        <v>650</v>
      </c>
      <c r="W15" s="2" t="s">
        <v>650</v>
      </c>
      <c r="X15" s="2" t="s">
        <v>650</v>
      </c>
      <c r="Y15" s="2" t="s">
        <v>650</v>
      </c>
      <c r="Z15" s="2" t="s">
        <v>650</v>
      </c>
      <c r="AA15" s="2" t="s">
        <v>650</v>
      </c>
      <c r="AB15" s="2" t="s">
        <v>650</v>
      </c>
      <c r="AC15" s="2" t="s">
        <v>650</v>
      </c>
      <c r="AD15" s="2" t="s">
        <v>650</v>
      </c>
      <c r="AE15" s="2" t="s">
        <v>650</v>
      </c>
      <c r="AF15" s="2" t="s">
        <v>650</v>
      </c>
      <c r="AG15" s="2" t="s">
        <v>650</v>
      </c>
      <c r="AJ15" s="129">
        <f t="shared" si="0"/>
        <v>0</v>
      </c>
      <c r="AK15" s="129"/>
      <c r="AL15" s="129">
        <f t="shared" si="1"/>
        <v>0</v>
      </c>
      <c r="AM15" s="129" t="str">
        <f t="shared" si="2"/>
        <v/>
      </c>
      <c r="AN15" s="130" t="str">
        <f t="shared" si="3"/>
        <v/>
      </c>
    </row>
    <row r="16" spans="1:40" ht="15" customHeight="1" x14ac:dyDescent="0.25">
      <c r="A16" s="2" t="s">
        <v>38</v>
      </c>
      <c r="B16" s="2" t="s">
        <v>41</v>
      </c>
      <c r="C16" s="2">
        <v>2015</v>
      </c>
      <c r="D16" s="2" t="s">
        <v>650</v>
      </c>
      <c r="E16" s="2" t="s">
        <v>650</v>
      </c>
      <c r="F16" s="2" t="s">
        <v>650</v>
      </c>
      <c r="G16" s="2" t="s">
        <v>650</v>
      </c>
      <c r="H16" s="2" t="s">
        <v>650</v>
      </c>
      <c r="I16" s="2" t="s">
        <v>650</v>
      </c>
      <c r="J16" s="2" t="s">
        <v>650</v>
      </c>
      <c r="K16" s="2" t="s">
        <v>650</v>
      </c>
      <c r="L16" s="2" t="s">
        <v>650</v>
      </c>
      <c r="M16" s="2" t="s">
        <v>650</v>
      </c>
      <c r="N16" s="2" t="s">
        <v>650</v>
      </c>
      <c r="O16" s="2" t="s">
        <v>650</v>
      </c>
      <c r="P16" s="2" t="s">
        <v>650</v>
      </c>
      <c r="Q16" s="2" t="s">
        <v>650</v>
      </c>
      <c r="R16" s="2" t="s">
        <v>650</v>
      </c>
      <c r="S16" s="2" t="s">
        <v>650</v>
      </c>
      <c r="T16" s="2" t="s">
        <v>650</v>
      </c>
      <c r="U16" s="2" t="s">
        <v>650</v>
      </c>
      <c r="V16" s="2" t="s">
        <v>650</v>
      </c>
      <c r="W16" s="2" t="s">
        <v>650</v>
      </c>
      <c r="X16" s="2" t="s">
        <v>650</v>
      </c>
      <c r="Y16" s="2" t="s">
        <v>650</v>
      </c>
      <c r="Z16" s="2" t="s">
        <v>650</v>
      </c>
      <c r="AA16" s="2" t="s">
        <v>650</v>
      </c>
      <c r="AB16" s="2" t="s">
        <v>650</v>
      </c>
      <c r="AC16" s="2" t="s">
        <v>650</v>
      </c>
      <c r="AD16" s="2" t="s">
        <v>650</v>
      </c>
      <c r="AE16" s="2" t="s">
        <v>650</v>
      </c>
      <c r="AF16" s="2" t="s">
        <v>650</v>
      </c>
      <c r="AG16" s="2" t="s">
        <v>650</v>
      </c>
      <c r="AJ16" s="129">
        <f t="shared" si="0"/>
        <v>0</v>
      </c>
      <c r="AK16" s="129"/>
      <c r="AL16" s="129">
        <f t="shared" si="1"/>
        <v>0</v>
      </c>
      <c r="AM16" s="129" t="str">
        <f t="shared" si="2"/>
        <v/>
      </c>
      <c r="AN16" s="130" t="str">
        <f t="shared" si="3"/>
        <v/>
      </c>
    </row>
    <row r="17" spans="1:40" ht="15" customHeight="1" x14ac:dyDescent="0.25">
      <c r="A17" s="2" t="s">
        <v>38</v>
      </c>
      <c r="B17" s="2" t="s">
        <v>42</v>
      </c>
      <c r="C17" s="2">
        <v>2015</v>
      </c>
      <c r="D17" s="2" t="s">
        <v>650</v>
      </c>
      <c r="E17" s="2" t="s">
        <v>650</v>
      </c>
      <c r="F17" s="2" t="s">
        <v>650</v>
      </c>
      <c r="G17" s="2" t="s">
        <v>650</v>
      </c>
      <c r="H17" s="2" t="s">
        <v>650</v>
      </c>
      <c r="I17" s="2" t="s">
        <v>650</v>
      </c>
      <c r="J17" s="2" t="s">
        <v>650</v>
      </c>
      <c r="K17" s="2" t="s">
        <v>650</v>
      </c>
      <c r="L17" s="2" t="s">
        <v>650</v>
      </c>
      <c r="M17" s="2" t="s">
        <v>650</v>
      </c>
      <c r="N17" s="2" t="s">
        <v>650</v>
      </c>
      <c r="O17" s="2" t="s">
        <v>650</v>
      </c>
      <c r="P17" s="2" t="s">
        <v>650</v>
      </c>
      <c r="Q17" s="2" t="s">
        <v>650</v>
      </c>
      <c r="R17" s="2" t="s">
        <v>650</v>
      </c>
      <c r="S17" s="2" t="s">
        <v>650</v>
      </c>
      <c r="T17" s="2" t="s">
        <v>650</v>
      </c>
      <c r="U17" s="2" t="s">
        <v>650</v>
      </c>
      <c r="V17" s="2" t="s">
        <v>650</v>
      </c>
      <c r="W17" s="2" t="s">
        <v>650</v>
      </c>
      <c r="X17" s="2" t="s">
        <v>650</v>
      </c>
      <c r="Y17" s="2" t="s">
        <v>650</v>
      </c>
      <c r="Z17" s="2" t="s">
        <v>650</v>
      </c>
      <c r="AA17" s="2" t="s">
        <v>650</v>
      </c>
      <c r="AB17" s="2" t="s">
        <v>650</v>
      </c>
      <c r="AC17" s="2" t="s">
        <v>650</v>
      </c>
      <c r="AD17" s="2" t="s">
        <v>650</v>
      </c>
      <c r="AE17" s="2" t="s">
        <v>650</v>
      </c>
      <c r="AF17" s="2" t="s">
        <v>650</v>
      </c>
      <c r="AG17" s="2" t="s">
        <v>650</v>
      </c>
      <c r="AJ17" s="129">
        <f t="shared" si="0"/>
        <v>0</v>
      </c>
      <c r="AK17" s="129"/>
      <c r="AL17" s="129">
        <f t="shared" si="1"/>
        <v>0</v>
      </c>
      <c r="AM17" s="129" t="str">
        <f t="shared" si="2"/>
        <v/>
      </c>
      <c r="AN17" s="130" t="str">
        <f t="shared" si="3"/>
        <v/>
      </c>
    </row>
    <row r="18" spans="1:40" ht="15" customHeight="1" x14ac:dyDescent="0.25">
      <c r="A18" s="2" t="s">
        <v>43</v>
      </c>
      <c r="B18" s="2" t="s">
        <v>44</v>
      </c>
      <c r="C18" s="2">
        <v>2015</v>
      </c>
      <c r="D18" s="2" t="s">
        <v>650</v>
      </c>
      <c r="E18" s="2" t="s">
        <v>650</v>
      </c>
      <c r="F18" s="2" t="s">
        <v>650</v>
      </c>
      <c r="G18" s="2" t="s">
        <v>650</v>
      </c>
      <c r="H18" s="2" t="s">
        <v>650</v>
      </c>
      <c r="I18" s="2" t="s">
        <v>650</v>
      </c>
      <c r="J18" s="2" t="s">
        <v>650</v>
      </c>
      <c r="K18" s="2" t="s">
        <v>650</v>
      </c>
      <c r="L18" s="2" t="s">
        <v>650</v>
      </c>
      <c r="M18" s="2" t="s">
        <v>650</v>
      </c>
      <c r="N18" s="2" t="s">
        <v>650</v>
      </c>
      <c r="O18" s="2" t="s">
        <v>650</v>
      </c>
      <c r="P18" s="2" t="s">
        <v>650</v>
      </c>
      <c r="Q18" s="2" t="s">
        <v>650</v>
      </c>
      <c r="R18" s="2" t="s">
        <v>650</v>
      </c>
      <c r="S18" s="2" t="s">
        <v>650</v>
      </c>
      <c r="T18" s="2" t="s">
        <v>650</v>
      </c>
      <c r="U18" s="2" t="s">
        <v>650</v>
      </c>
      <c r="V18" s="2" t="s">
        <v>650</v>
      </c>
      <c r="W18" s="2" t="s">
        <v>650</v>
      </c>
      <c r="X18" s="2" t="s">
        <v>650</v>
      </c>
      <c r="Y18" s="2" t="s">
        <v>650</v>
      </c>
      <c r="Z18" s="2" t="s">
        <v>650</v>
      </c>
      <c r="AA18" s="2" t="s">
        <v>650</v>
      </c>
      <c r="AB18" s="2" t="s">
        <v>650</v>
      </c>
      <c r="AC18" s="2" t="s">
        <v>650</v>
      </c>
      <c r="AD18" s="2" t="s">
        <v>650</v>
      </c>
      <c r="AE18" s="2" t="s">
        <v>650</v>
      </c>
      <c r="AF18" s="2" t="s">
        <v>650</v>
      </c>
      <c r="AG18" s="2" t="s">
        <v>650</v>
      </c>
      <c r="AJ18" s="129">
        <f t="shared" si="0"/>
        <v>0</v>
      </c>
      <c r="AK18" s="129"/>
      <c r="AL18" s="129">
        <f t="shared" si="1"/>
        <v>0</v>
      </c>
      <c r="AM18" s="129" t="str">
        <f t="shared" si="2"/>
        <v/>
      </c>
      <c r="AN18" s="130" t="str">
        <f t="shared" si="3"/>
        <v/>
      </c>
    </row>
    <row r="19" spans="1:40" ht="15" customHeight="1" x14ac:dyDescent="0.25">
      <c r="A19" s="2" t="s">
        <v>45</v>
      </c>
      <c r="B19" s="2" t="s">
        <v>46</v>
      </c>
      <c r="C19" s="2">
        <v>2015</v>
      </c>
      <c r="D19" s="2" t="s">
        <v>650</v>
      </c>
      <c r="E19" s="2" t="s">
        <v>650</v>
      </c>
      <c r="F19" s="2" t="s">
        <v>650</v>
      </c>
      <c r="G19" s="2" t="s">
        <v>650</v>
      </c>
      <c r="H19" s="2" t="s">
        <v>650</v>
      </c>
      <c r="I19" s="2" t="s">
        <v>650</v>
      </c>
      <c r="J19" s="2" t="s">
        <v>650</v>
      </c>
      <c r="K19" s="2" t="s">
        <v>650</v>
      </c>
      <c r="L19" s="2" t="s">
        <v>650</v>
      </c>
      <c r="M19" s="2" t="s">
        <v>650</v>
      </c>
      <c r="N19" s="2" t="s">
        <v>650</v>
      </c>
      <c r="O19" s="2" t="s">
        <v>650</v>
      </c>
      <c r="P19" s="2" t="s">
        <v>650</v>
      </c>
      <c r="Q19" s="2" t="s">
        <v>650</v>
      </c>
      <c r="R19" s="2" t="s">
        <v>650</v>
      </c>
      <c r="S19" s="2" t="s">
        <v>650</v>
      </c>
      <c r="T19" s="2" t="s">
        <v>650</v>
      </c>
      <c r="U19" s="2" t="s">
        <v>650</v>
      </c>
      <c r="V19" s="2" t="s">
        <v>650</v>
      </c>
      <c r="W19" s="2" t="s">
        <v>650</v>
      </c>
      <c r="X19" s="2" t="s">
        <v>650</v>
      </c>
      <c r="Y19" s="2" t="s">
        <v>650</v>
      </c>
      <c r="Z19" s="2" t="s">
        <v>650</v>
      </c>
      <c r="AA19" s="2" t="s">
        <v>650</v>
      </c>
      <c r="AB19" s="2" t="s">
        <v>650</v>
      </c>
      <c r="AC19" s="2" t="s">
        <v>650</v>
      </c>
      <c r="AD19" s="2" t="s">
        <v>650</v>
      </c>
      <c r="AE19" s="2" t="s">
        <v>650</v>
      </c>
      <c r="AF19" s="2" t="s">
        <v>650</v>
      </c>
      <c r="AG19" s="2" t="s">
        <v>650</v>
      </c>
      <c r="AJ19" s="129">
        <f t="shared" si="0"/>
        <v>0</v>
      </c>
      <c r="AK19" s="129"/>
      <c r="AL19" s="129">
        <f t="shared" si="1"/>
        <v>0</v>
      </c>
      <c r="AM19" s="129" t="str">
        <f t="shared" si="2"/>
        <v/>
      </c>
      <c r="AN19" s="130" t="str">
        <f t="shared" si="3"/>
        <v/>
      </c>
    </row>
    <row r="20" spans="1:40" ht="15" customHeight="1" x14ac:dyDescent="0.25">
      <c r="A20" s="2" t="s">
        <v>50</v>
      </c>
      <c r="B20" s="2" t="s">
        <v>51</v>
      </c>
      <c r="C20" s="2">
        <v>2015</v>
      </c>
      <c r="D20" s="2" t="s">
        <v>650</v>
      </c>
      <c r="E20" s="2" t="s">
        <v>650</v>
      </c>
      <c r="F20" s="2" t="s">
        <v>650</v>
      </c>
      <c r="G20" s="2" t="s">
        <v>650</v>
      </c>
      <c r="H20" s="2" t="s">
        <v>650</v>
      </c>
      <c r="I20" s="2" t="s">
        <v>650</v>
      </c>
      <c r="J20" s="2" t="s">
        <v>650</v>
      </c>
      <c r="K20" s="2" t="s">
        <v>650</v>
      </c>
      <c r="L20" s="2" t="s">
        <v>650</v>
      </c>
      <c r="M20" s="2" t="s">
        <v>650</v>
      </c>
      <c r="N20" s="2" t="s">
        <v>650</v>
      </c>
      <c r="O20" s="2" t="s">
        <v>650</v>
      </c>
      <c r="P20" s="2" t="s">
        <v>650</v>
      </c>
      <c r="Q20" s="2" t="s">
        <v>650</v>
      </c>
      <c r="R20" s="2" t="s">
        <v>650</v>
      </c>
      <c r="S20" s="2" t="s">
        <v>650</v>
      </c>
      <c r="T20" s="2" t="s">
        <v>650</v>
      </c>
      <c r="U20" s="2" t="s">
        <v>650</v>
      </c>
      <c r="V20" s="2" t="s">
        <v>650</v>
      </c>
      <c r="W20" s="2" t="s">
        <v>650</v>
      </c>
      <c r="X20" s="2" t="s">
        <v>650</v>
      </c>
      <c r="Y20" s="2" t="s">
        <v>650</v>
      </c>
      <c r="Z20" s="2" t="s">
        <v>650</v>
      </c>
      <c r="AA20" s="2" t="s">
        <v>650</v>
      </c>
      <c r="AB20" s="2" t="s">
        <v>650</v>
      </c>
      <c r="AC20" s="2" t="s">
        <v>650</v>
      </c>
      <c r="AD20" s="2" t="s">
        <v>650</v>
      </c>
      <c r="AE20" s="2" t="s">
        <v>650</v>
      </c>
      <c r="AF20" s="2" t="s">
        <v>650</v>
      </c>
      <c r="AG20" s="2" t="s">
        <v>650</v>
      </c>
      <c r="AJ20" s="129">
        <f t="shared" si="0"/>
        <v>0</v>
      </c>
      <c r="AK20" s="129"/>
      <c r="AL20" s="129">
        <f t="shared" si="1"/>
        <v>0</v>
      </c>
      <c r="AM20" s="129" t="str">
        <f t="shared" si="2"/>
        <v/>
      </c>
      <c r="AN20" s="130" t="str">
        <f t="shared" si="3"/>
        <v/>
      </c>
    </row>
    <row r="21" spans="1:40" ht="15" customHeight="1" x14ac:dyDescent="0.25">
      <c r="A21" s="2" t="s">
        <v>52</v>
      </c>
      <c r="B21" s="2" t="s">
        <v>53</v>
      </c>
      <c r="C21" s="2">
        <v>2015</v>
      </c>
      <c r="D21" s="2" t="s">
        <v>650</v>
      </c>
      <c r="E21" s="2" t="s">
        <v>650</v>
      </c>
      <c r="F21" s="2" t="s">
        <v>650</v>
      </c>
      <c r="G21" s="2" t="s">
        <v>650</v>
      </c>
      <c r="H21" s="2" t="s">
        <v>650</v>
      </c>
      <c r="I21" s="2" t="s">
        <v>650</v>
      </c>
      <c r="J21" s="2" t="s">
        <v>650</v>
      </c>
      <c r="K21" s="2" t="s">
        <v>650</v>
      </c>
      <c r="L21" s="2" t="s">
        <v>650</v>
      </c>
      <c r="M21" s="2" t="s">
        <v>650</v>
      </c>
      <c r="N21" s="2" t="s">
        <v>650</v>
      </c>
      <c r="O21" s="2" t="s">
        <v>650</v>
      </c>
      <c r="P21" s="2" t="s">
        <v>650</v>
      </c>
      <c r="Q21" s="2" t="s">
        <v>650</v>
      </c>
      <c r="R21" s="2" t="s">
        <v>650</v>
      </c>
      <c r="S21" s="2" t="s">
        <v>650</v>
      </c>
      <c r="T21" s="2" t="s">
        <v>650</v>
      </c>
      <c r="U21" s="2" t="s">
        <v>650</v>
      </c>
      <c r="V21" s="2" t="s">
        <v>650</v>
      </c>
      <c r="W21" s="2" t="s">
        <v>650</v>
      </c>
      <c r="X21" s="2" t="s">
        <v>650</v>
      </c>
      <c r="Y21" s="2" t="s">
        <v>650</v>
      </c>
      <c r="Z21" s="2" t="s">
        <v>650</v>
      </c>
      <c r="AA21" s="2" t="s">
        <v>650</v>
      </c>
      <c r="AB21" s="2" t="s">
        <v>650</v>
      </c>
      <c r="AC21" s="2" t="s">
        <v>650</v>
      </c>
      <c r="AD21" s="2" t="s">
        <v>650</v>
      </c>
      <c r="AE21" s="2" t="s">
        <v>650</v>
      </c>
      <c r="AF21" s="2" t="s">
        <v>650</v>
      </c>
      <c r="AG21" s="2" t="s">
        <v>650</v>
      </c>
      <c r="AJ21" s="129">
        <f t="shared" si="0"/>
        <v>0</v>
      </c>
      <c r="AK21" s="129"/>
      <c r="AL21" s="129">
        <f t="shared" si="1"/>
        <v>0</v>
      </c>
      <c r="AM21" s="129" t="str">
        <f t="shared" si="2"/>
        <v/>
      </c>
      <c r="AN21" s="130" t="str">
        <f t="shared" si="3"/>
        <v/>
      </c>
    </row>
    <row r="22" spans="1:40" ht="15" customHeight="1" x14ac:dyDescent="0.25">
      <c r="A22" s="2" t="s">
        <v>54</v>
      </c>
      <c r="B22" s="2" t="s">
        <v>55</v>
      </c>
      <c r="C22" s="2">
        <v>2015</v>
      </c>
      <c r="D22" s="2" t="s">
        <v>650</v>
      </c>
      <c r="E22" s="2" t="s">
        <v>650</v>
      </c>
      <c r="F22" s="2" t="s">
        <v>650</v>
      </c>
      <c r="G22" s="2" t="s">
        <v>651</v>
      </c>
      <c r="H22" s="2" t="s">
        <v>650</v>
      </c>
      <c r="I22" s="2" t="s">
        <v>650</v>
      </c>
      <c r="J22" s="2" t="s">
        <v>650</v>
      </c>
      <c r="K22" s="2" t="s">
        <v>650</v>
      </c>
      <c r="L22" s="2" t="s">
        <v>650</v>
      </c>
      <c r="M22" s="2" t="s">
        <v>650</v>
      </c>
      <c r="N22" s="2" t="s">
        <v>650</v>
      </c>
      <c r="O22" s="2" t="s">
        <v>650</v>
      </c>
      <c r="P22" s="2" t="s">
        <v>650</v>
      </c>
      <c r="Q22" s="2" t="s">
        <v>650</v>
      </c>
      <c r="R22" s="2" t="s">
        <v>650</v>
      </c>
      <c r="S22" s="2" t="s">
        <v>650</v>
      </c>
      <c r="T22" s="2" t="s">
        <v>650</v>
      </c>
      <c r="U22" s="2" t="s">
        <v>650</v>
      </c>
      <c r="V22" s="2" t="s">
        <v>650</v>
      </c>
      <c r="W22" s="2" t="s">
        <v>650</v>
      </c>
      <c r="X22" s="2" t="s">
        <v>650</v>
      </c>
      <c r="Y22" s="2" t="s">
        <v>650</v>
      </c>
      <c r="Z22" s="2" t="s">
        <v>650</v>
      </c>
      <c r="AA22" s="2" t="s">
        <v>650</v>
      </c>
      <c r="AB22" s="2" t="s">
        <v>650</v>
      </c>
      <c r="AC22" s="2" t="s">
        <v>650</v>
      </c>
      <c r="AD22" s="2" t="s">
        <v>650</v>
      </c>
      <c r="AE22" s="2" t="s">
        <v>650</v>
      </c>
      <c r="AF22" s="2" t="s">
        <v>650</v>
      </c>
      <c r="AG22" s="2" t="s">
        <v>650</v>
      </c>
      <c r="AJ22" s="129">
        <f t="shared" si="0"/>
        <v>0</v>
      </c>
      <c r="AK22" s="129"/>
      <c r="AL22" s="129">
        <f t="shared" si="1"/>
        <v>0</v>
      </c>
      <c r="AM22" s="129" t="str">
        <f t="shared" si="2"/>
        <v/>
      </c>
      <c r="AN22" s="130" t="str">
        <f t="shared" si="3"/>
        <v/>
      </c>
    </row>
    <row r="23" spans="1:40" ht="15" customHeight="1" x14ac:dyDescent="0.25">
      <c r="A23" s="2" t="s">
        <v>54</v>
      </c>
      <c r="B23" s="2" t="s">
        <v>56</v>
      </c>
      <c r="C23" s="2">
        <v>2015</v>
      </c>
      <c r="D23" s="2" t="s">
        <v>650</v>
      </c>
      <c r="E23" s="2" t="s">
        <v>650</v>
      </c>
      <c r="F23" s="2" t="s">
        <v>650</v>
      </c>
      <c r="G23" s="2" t="s">
        <v>651</v>
      </c>
      <c r="H23" s="2" t="s">
        <v>650</v>
      </c>
      <c r="I23" s="2" t="s">
        <v>650</v>
      </c>
      <c r="J23" s="2" t="s">
        <v>650</v>
      </c>
      <c r="K23" s="2" t="s">
        <v>650</v>
      </c>
      <c r="L23" s="2" t="s">
        <v>650</v>
      </c>
      <c r="M23" s="2" t="s">
        <v>650</v>
      </c>
      <c r="N23" s="2" t="s">
        <v>650</v>
      </c>
      <c r="O23" s="2" t="s">
        <v>650</v>
      </c>
      <c r="P23" s="2" t="s">
        <v>650</v>
      </c>
      <c r="Q23" s="2" t="s">
        <v>650</v>
      </c>
      <c r="R23" s="2" t="s">
        <v>650</v>
      </c>
      <c r="S23" s="2" t="s">
        <v>650</v>
      </c>
      <c r="T23" s="2" t="s">
        <v>650</v>
      </c>
      <c r="U23" s="2" t="s">
        <v>650</v>
      </c>
      <c r="V23" s="2" t="s">
        <v>650</v>
      </c>
      <c r="W23" s="2" t="s">
        <v>650</v>
      </c>
      <c r="X23" s="2" t="s">
        <v>650</v>
      </c>
      <c r="Y23" s="2" t="s">
        <v>650</v>
      </c>
      <c r="Z23" s="2" t="s">
        <v>650</v>
      </c>
      <c r="AA23" s="2" t="s">
        <v>650</v>
      </c>
      <c r="AB23" s="2" t="s">
        <v>650</v>
      </c>
      <c r="AC23" s="2" t="s">
        <v>650</v>
      </c>
      <c r="AD23" s="2" t="s">
        <v>650</v>
      </c>
      <c r="AE23" s="2" t="s">
        <v>650</v>
      </c>
      <c r="AF23" s="2" t="s">
        <v>650</v>
      </c>
      <c r="AG23" s="2" t="s">
        <v>650</v>
      </c>
      <c r="AJ23" s="129">
        <f t="shared" si="0"/>
        <v>0</v>
      </c>
      <c r="AK23" s="129"/>
      <c r="AL23" s="129">
        <f t="shared" si="1"/>
        <v>0</v>
      </c>
      <c r="AM23" s="129" t="str">
        <f t="shared" si="2"/>
        <v/>
      </c>
      <c r="AN23" s="130" t="str">
        <f t="shared" si="3"/>
        <v/>
      </c>
    </row>
    <row r="24" spans="1:40" ht="15" customHeight="1" x14ac:dyDescent="0.25">
      <c r="A24" s="2" t="s">
        <v>54</v>
      </c>
      <c r="B24" s="2" t="s">
        <v>57</v>
      </c>
      <c r="C24" s="2">
        <v>2015</v>
      </c>
      <c r="D24" s="2" t="s">
        <v>650</v>
      </c>
      <c r="E24" s="2" t="s">
        <v>650</v>
      </c>
      <c r="F24" s="2" t="s">
        <v>650</v>
      </c>
      <c r="G24" s="2" t="s">
        <v>651</v>
      </c>
      <c r="H24" s="2" t="s">
        <v>650</v>
      </c>
      <c r="I24" s="2" t="s">
        <v>650</v>
      </c>
      <c r="J24" s="2" t="s">
        <v>650</v>
      </c>
      <c r="K24" s="2" t="s">
        <v>650</v>
      </c>
      <c r="L24" s="2" t="s">
        <v>650</v>
      </c>
      <c r="M24" s="2" t="s">
        <v>650</v>
      </c>
      <c r="N24" s="2" t="s">
        <v>650</v>
      </c>
      <c r="O24" s="2" t="s">
        <v>650</v>
      </c>
      <c r="P24" s="2" t="s">
        <v>650</v>
      </c>
      <c r="Q24" s="2" t="s">
        <v>650</v>
      </c>
      <c r="R24" s="2" t="s">
        <v>650</v>
      </c>
      <c r="S24" s="2" t="s">
        <v>650</v>
      </c>
      <c r="T24" s="2" t="s">
        <v>650</v>
      </c>
      <c r="U24" s="2" t="s">
        <v>650</v>
      </c>
      <c r="V24" s="2" t="s">
        <v>650</v>
      </c>
      <c r="W24" s="2" t="s">
        <v>650</v>
      </c>
      <c r="X24" s="2" t="s">
        <v>650</v>
      </c>
      <c r="Y24" s="2" t="s">
        <v>650</v>
      </c>
      <c r="Z24" s="2" t="s">
        <v>650</v>
      </c>
      <c r="AA24" s="2" t="s">
        <v>650</v>
      </c>
      <c r="AB24" s="2" t="s">
        <v>650</v>
      </c>
      <c r="AC24" s="2" t="s">
        <v>650</v>
      </c>
      <c r="AD24" s="2" t="s">
        <v>650</v>
      </c>
      <c r="AE24" s="2" t="s">
        <v>650</v>
      </c>
      <c r="AF24" s="2" t="s">
        <v>650</v>
      </c>
      <c r="AG24" s="2" t="s">
        <v>650</v>
      </c>
      <c r="AJ24" s="129">
        <f t="shared" si="0"/>
        <v>0</v>
      </c>
      <c r="AK24" s="129"/>
      <c r="AL24" s="129">
        <f t="shared" si="1"/>
        <v>0</v>
      </c>
      <c r="AM24" s="129" t="str">
        <f t="shared" si="2"/>
        <v/>
      </c>
      <c r="AN24" s="130" t="str">
        <f t="shared" si="3"/>
        <v/>
      </c>
    </row>
    <row r="25" spans="1:40" ht="15" customHeight="1" x14ac:dyDescent="0.25">
      <c r="A25" s="2" t="s">
        <v>54</v>
      </c>
      <c r="B25" s="2" t="s">
        <v>58</v>
      </c>
      <c r="C25" s="2">
        <v>2015</v>
      </c>
      <c r="D25" s="2" t="s">
        <v>650</v>
      </c>
      <c r="E25" s="2" t="s">
        <v>650</v>
      </c>
      <c r="F25" s="2" t="s">
        <v>650</v>
      </c>
      <c r="G25" s="2" t="s">
        <v>651</v>
      </c>
      <c r="H25" s="2" t="s">
        <v>650</v>
      </c>
      <c r="I25" s="2" t="s">
        <v>650</v>
      </c>
      <c r="J25" s="2" t="s">
        <v>650</v>
      </c>
      <c r="K25" s="2" t="s">
        <v>650</v>
      </c>
      <c r="L25" s="2" t="s">
        <v>650</v>
      </c>
      <c r="M25" s="2" t="s">
        <v>650</v>
      </c>
      <c r="N25" s="2" t="s">
        <v>650</v>
      </c>
      <c r="O25" s="2" t="s">
        <v>650</v>
      </c>
      <c r="P25" s="2" t="s">
        <v>650</v>
      </c>
      <c r="Q25" s="2" t="s">
        <v>650</v>
      </c>
      <c r="R25" s="2" t="s">
        <v>650</v>
      </c>
      <c r="S25" s="2" t="s">
        <v>650</v>
      </c>
      <c r="T25" s="2" t="s">
        <v>650</v>
      </c>
      <c r="U25" s="2" t="s">
        <v>650</v>
      </c>
      <c r="V25" s="2" t="s">
        <v>650</v>
      </c>
      <c r="W25" s="2" t="s">
        <v>650</v>
      </c>
      <c r="X25" s="2" t="s">
        <v>650</v>
      </c>
      <c r="Y25" s="2" t="s">
        <v>650</v>
      </c>
      <c r="Z25" s="2" t="s">
        <v>650</v>
      </c>
      <c r="AA25" s="2" t="s">
        <v>650</v>
      </c>
      <c r="AB25" s="2" t="s">
        <v>650</v>
      </c>
      <c r="AC25" s="2" t="s">
        <v>650</v>
      </c>
      <c r="AD25" s="2" t="s">
        <v>650</v>
      </c>
      <c r="AE25" s="2" t="s">
        <v>650</v>
      </c>
      <c r="AF25" s="2" t="s">
        <v>650</v>
      </c>
      <c r="AG25" s="2" t="s">
        <v>650</v>
      </c>
      <c r="AJ25" s="129">
        <f t="shared" si="0"/>
        <v>0</v>
      </c>
      <c r="AK25" s="129"/>
      <c r="AL25" s="129">
        <f t="shared" si="1"/>
        <v>0</v>
      </c>
      <c r="AM25" s="129" t="str">
        <f t="shared" si="2"/>
        <v/>
      </c>
      <c r="AN25" s="130" t="str">
        <f t="shared" si="3"/>
        <v/>
      </c>
    </row>
    <row r="26" spans="1:40" ht="15" customHeight="1" x14ac:dyDescent="0.25">
      <c r="A26" s="2" t="s">
        <v>54</v>
      </c>
      <c r="B26" s="2" t="s">
        <v>59</v>
      </c>
      <c r="C26" s="2">
        <v>2015</v>
      </c>
      <c r="D26" s="2" t="s">
        <v>650</v>
      </c>
      <c r="E26" s="2" t="s">
        <v>650</v>
      </c>
      <c r="F26" s="2" t="s">
        <v>650</v>
      </c>
      <c r="G26" s="2" t="s">
        <v>651</v>
      </c>
      <c r="H26" s="2" t="s">
        <v>650</v>
      </c>
      <c r="I26" s="2" t="s">
        <v>650</v>
      </c>
      <c r="J26" s="2" t="s">
        <v>650</v>
      </c>
      <c r="K26" s="2" t="s">
        <v>650</v>
      </c>
      <c r="L26" s="2" t="s">
        <v>650</v>
      </c>
      <c r="M26" s="2" t="s">
        <v>650</v>
      </c>
      <c r="N26" s="2" t="s">
        <v>650</v>
      </c>
      <c r="O26" s="2" t="s">
        <v>650</v>
      </c>
      <c r="P26" s="2" t="s">
        <v>650</v>
      </c>
      <c r="Q26" s="2" t="s">
        <v>650</v>
      </c>
      <c r="R26" s="2" t="s">
        <v>650</v>
      </c>
      <c r="S26" s="2" t="s">
        <v>650</v>
      </c>
      <c r="T26" s="2" t="s">
        <v>650</v>
      </c>
      <c r="U26" s="2" t="s">
        <v>650</v>
      </c>
      <c r="V26" s="2" t="s">
        <v>650</v>
      </c>
      <c r="W26" s="2" t="s">
        <v>650</v>
      </c>
      <c r="X26" s="2" t="s">
        <v>650</v>
      </c>
      <c r="Y26" s="2" t="s">
        <v>650</v>
      </c>
      <c r="Z26" s="2" t="s">
        <v>650</v>
      </c>
      <c r="AA26" s="2" t="s">
        <v>650</v>
      </c>
      <c r="AB26" s="2" t="s">
        <v>650</v>
      </c>
      <c r="AC26" s="2" t="s">
        <v>650</v>
      </c>
      <c r="AD26" s="2" t="s">
        <v>650</v>
      </c>
      <c r="AE26" s="2" t="s">
        <v>650</v>
      </c>
      <c r="AF26" s="2" t="s">
        <v>650</v>
      </c>
      <c r="AG26" s="2" t="s">
        <v>650</v>
      </c>
      <c r="AJ26" s="129">
        <f t="shared" si="0"/>
        <v>0</v>
      </c>
      <c r="AK26" s="129"/>
      <c r="AL26" s="129">
        <f t="shared" si="1"/>
        <v>0</v>
      </c>
      <c r="AM26" s="129" t="str">
        <f t="shared" si="2"/>
        <v/>
      </c>
      <c r="AN26" s="130" t="str">
        <f t="shared" si="3"/>
        <v/>
      </c>
    </row>
    <row r="27" spans="1:40" ht="15" customHeight="1" x14ac:dyDescent="0.25">
      <c r="A27" s="2" t="s">
        <v>54</v>
      </c>
      <c r="B27" s="2" t="s">
        <v>60</v>
      </c>
      <c r="C27" s="2">
        <v>2015</v>
      </c>
      <c r="D27" s="2" t="s">
        <v>650</v>
      </c>
      <c r="E27" s="2" t="s">
        <v>650</v>
      </c>
      <c r="F27" s="2" t="s">
        <v>650</v>
      </c>
      <c r="G27" s="2" t="s">
        <v>651</v>
      </c>
      <c r="H27" s="2" t="s">
        <v>650</v>
      </c>
      <c r="I27" s="2" t="s">
        <v>650</v>
      </c>
      <c r="J27" s="2" t="s">
        <v>650</v>
      </c>
      <c r="K27" s="2" t="s">
        <v>650</v>
      </c>
      <c r="L27" s="2" t="s">
        <v>650</v>
      </c>
      <c r="M27" s="2" t="s">
        <v>650</v>
      </c>
      <c r="N27" s="2" t="s">
        <v>650</v>
      </c>
      <c r="O27" s="2" t="s">
        <v>650</v>
      </c>
      <c r="P27" s="2" t="s">
        <v>650</v>
      </c>
      <c r="Q27" s="2" t="s">
        <v>650</v>
      </c>
      <c r="R27" s="2" t="s">
        <v>650</v>
      </c>
      <c r="S27" s="2" t="s">
        <v>650</v>
      </c>
      <c r="T27" s="2" t="s">
        <v>650</v>
      </c>
      <c r="U27" s="2" t="s">
        <v>650</v>
      </c>
      <c r="V27" s="2" t="s">
        <v>650</v>
      </c>
      <c r="W27" s="2" t="s">
        <v>650</v>
      </c>
      <c r="X27" s="2" t="s">
        <v>650</v>
      </c>
      <c r="Y27" s="2" t="s">
        <v>650</v>
      </c>
      <c r="Z27" s="2" t="s">
        <v>650</v>
      </c>
      <c r="AA27" s="2" t="s">
        <v>650</v>
      </c>
      <c r="AB27" s="2" t="s">
        <v>650</v>
      </c>
      <c r="AC27" s="2" t="s">
        <v>650</v>
      </c>
      <c r="AD27" s="2" t="s">
        <v>650</v>
      </c>
      <c r="AE27" s="2" t="s">
        <v>650</v>
      </c>
      <c r="AF27" s="2" t="s">
        <v>650</v>
      </c>
      <c r="AG27" s="2" t="s">
        <v>650</v>
      </c>
      <c r="AJ27" s="129">
        <f t="shared" si="0"/>
        <v>0</v>
      </c>
      <c r="AK27" s="129"/>
      <c r="AL27" s="129">
        <f t="shared" si="1"/>
        <v>0</v>
      </c>
      <c r="AM27" s="129" t="str">
        <f t="shared" si="2"/>
        <v/>
      </c>
      <c r="AN27" s="130" t="str">
        <f t="shared" si="3"/>
        <v/>
      </c>
    </row>
    <row r="28" spans="1:40" ht="15" customHeight="1" x14ac:dyDescent="0.25">
      <c r="A28" s="2" t="s">
        <v>54</v>
      </c>
      <c r="B28" s="2" t="s">
        <v>61</v>
      </c>
      <c r="C28" s="2">
        <v>2015</v>
      </c>
      <c r="D28" s="2" t="s">
        <v>650</v>
      </c>
      <c r="E28" s="2" t="s">
        <v>650</v>
      </c>
      <c r="F28" s="2" t="s">
        <v>650</v>
      </c>
      <c r="G28" s="2" t="s">
        <v>650</v>
      </c>
      <c r="H28" s="2" t="s">
        <v>650</v>
      </c>
      <c r="I28" s="2" t="s">
        <v>650</v>
      </c>
      <c r="J28" s="2" t="s">
        <v>650</v>
      </c>
      <c r="K28" s="2" t="s">
        <v>650</v>
      </c>
      <c r="L28" s="2" t="s">
        <v>650</v>
      </c>
      <c r="M28" s="2" t="s">
        <v>650</v>
      </c>
      <c r="N28" s="2" t="s">
        <v>650</v>
      </c>
      <c r="O28" s="2" t="s">
        <v>650</v>
      </c>
      <c r="P28" s="2" t="s">
        <v>650</v>
      </c>
      <c r="Q28" s="2" t="s">
        <v>650</v>
      </c>
      <c r="R28" s="2" t="s">
        <v>650</v>
      </c>
      <c r="S28" s="2" t="s">
        <v>650</v>
      </c>
      <c r="T28" s="2" t="s">
        <v>650</v>
      </c>
      <c r="U28" s="2" t="s">
        <v>650</v>
      </c>
      <c r="V28" s="2" t="s">
        <v>650</v>
      </c>
      <c r="W28" s="2" t="s">
        <v>650</v>
      </c>
      <c r="X28" s="2" t="s">
        <v>650</v>
      </c>
      <c r="Y28" s="2" t="s">
        <v>650</v>
      </c>
      <c r="Z28" s="2" t="s">
        <v>650</v>
      </c>
      <c r="AA28" s="2" t="s">
        <v>650</v>
      </c>
      <c r="AB28" s="2" t="s">
        <v>650</v>
      </c>
      <c r="AC28" s="2" t="s">
        <v>650</v>
      </c>
      <c r="AD28" s="2" t="s">
        <v>650</v>
      </c>
      <c r="AE28" s="2" t="s">
        <v>650</v>
      </c>
      <c r="AF28" s="2" t="s">
        <v>650</v>
      </c>
      <c r="AG28" s="2" t="s">
        <v>650</v>
      </c>
      <c r="AJ28" s="129">
        <f t="shared" si="0"/>
        <v>0</v>
      </c>
      <c r="AK28" s="129"/>
      <c r="AL28" s="129">
        <f t="shared" si="1"/>
        <v>0</v>
      </c>
      <c r="AM28" s="129" t="str">
        <f t="shared" si="2"/>
        <v/>
      </c>
      <c r="AN28" s="130" t="str">
        <f t="shared" si="3"/>
        <v/>
      </c>
    </row>
    <row r="29" spans="1:40" ht="15" customHeight="1" x14ac:dyDescent="0.25">
      <c r="A29" s="2" t="s">
        <v>54</v>
      </c>
      <c r="B29" s="2" t="s">
        <v>62</v>
      </c>
      <c r="C29" s="2">
        <v>2015</v>
      </c>
      <c r="D29" s="2" t="s">
        <v>650</v>
      </c>
      <c r="E29" s="2" t="s">
        <v>650</v>
      </c>
      <c r="F29" s="2" t="s">
        <v>650</v>
      </c>
      <c r="G29" s="2" t="s">
        <v>651</v>
      </c>
      <c r="H29" s="2" t="s">
        <v>650</v>
      </c>
      <c r="I29" s="2" t="s">
        <v>650</v>
      </c>
      <c r="J29" s="2" t="s">
        <v>650</v>
      </c>
      <c r="K29" s="2" t="s">
        <v>650</v>
      </c>
      <c r="L29" s="2" t="s">
        <v>650</v>
      </c>
      <c r="M29" s="2" t="s">
        <v>650</v>
      </c>
      <c r="N29" s="2" t="s">
        <v>650</v>
      </c>
      <c r="O29" s="2" t="s">
        <v>650</v>
      </c>
      <c r="P29" s="2" t="s">
        <v>650</v>
      </c>
      <c r="Q29" s="2" t="s">
        <v>650</v>
      </c>
      <c r="R29" s="2" t="s">
        <v>650</v>
      </c>
      <c r="S29" s="2" t="s">
        <v>650</v>
      </c>
      <c r="T29" s="2" t="s">
        <v>650</v>
      </c>
      <c r="U29" s="2" t="s">
        <v>650</v>
      </c>
      <c r="V29" s="2" t="s">
        <v>650</v>
      </c>
      <c r="W29" s="2" t="s">
        <v>650</v>
      </c>
      <c r="X29" s="2" t="s">
        <v>650</v>
      </c>
      <c r="Y29" s="2" t="s">
        <v>650</v>
      </c>
      <c r="Z29" s="2" t="s">
        <v>650</v>
      </c>
      <c r="AA29" s="2" t="s">
        <v>650</v>
      </c>
      <c r="AB29" s="2" t="s">
        <v>650</v>
      </c>
      <c r="AC29" s="2" t="s">
        <v>650</v>
      </c>
      <c r="AD29" s="2" t="s">
        <v>650</v>
      </c>
      <c r="AE29" s="2" t="s">
        <v>650</v>
      </c>
      <c r="AF29" s="2" t="s">
        <v>650</v>
      </c>
      <c r="AG29" s="2" t="s">
        <v>650</v>
      </c>
      <c r="AJ29" s="129">
        <f t="shared" si="0"/>
        <v>0</v>
      </c>
      <c r="AK29" s="129"/>
      <c r="AL29" s="129">
        <f t="shared" si="1"/>
        <v>0</v>
      </c>
      <c r="AM29" s="129" t="str">
        <f t="shared" si="2"/>
        <v/>
      </c>
      <c r="AN29" s="130" t="str">
        <f t="shared" si="3"/>
        <v/>
      </c>
    </row>
    <row r="30" spans="1:40" ht="15" customHeight="1" x14ac:dyDescent="0.25">
      <c r="A30" s="2" t="s">
        <v>54</v>
      </c>
      <c r="B30" s="2" t="s">
        <v>63</v>
      </c>
      <c r="C30" s="2">
        <v>2015</v>
      </c>
      <c r="D30" s="2" t="s">
        <v>650</v>
      </c>
      <c r="E30" s="2" t="s">
        <v>650</v>
      </c>
      <c r="F30" s="2" t="s">
        <v>650</v>
      </c>
      <c r="G30" s="2" t="s">
        <v>651</v>
      </c>
      <c r="H30" s="2" t="s">
        <v>650</v>
      </c>
      <c r="I30" s="2" t="s">
        <v>650</v>
      </c>
      <c r="J30" s="2" t="s">
        <v>650</v>
      </c>
      <c r="K30" s="2" t="s">
        <v>650</v>
      </c>
      <c r="L30" s="2" t="s">
        <v>650</v>
      </c>
      <c r="M30" s="2" t="s">
        <v>650</v>
      </c>
      <c r="N30" s="2" t="s">
        <v>650</v>
      </c>
      <c r="O30" s="2" t="s">
        <v>650</v>
      </c>
      <c r="P30" s="2" t="s">
        <v>650</v>
      </c>
      <c r="Q30" s="2" t="s">
        <v>650</v>
      </c>
      <c r="R30" s="2" t="s">
        <v>650</v>
      </c>
      <c r="S30" s="2" t="s">
        <v>650</v>
      </c>
      <c r="T30" s="2" t="s">
        <v>650</v>
      </c>
      <c r="U30" s="2" t="s">
        <v>650</v>
      </c>
      <c r="V30" s="2" t="s">
        <v>650</v>
      </c>
      <c r="W30" s="2" t="s">
        <v>650</v>
      </c>
      <c r="X30" s="2" t="s">
        <v>650</v>
      </c>
      <c r="Y30" s="2" t="s">
        <v>650</v>
      </c>
      <c r="Z30" s="2" t="s">
        <v>650</v>
      </c>
      <c r="AA30" s="2" t="s">
        <v>650</v>
      </c>
      <c r="AB30" s="2" t="s">
        <v>650</v>
      </c>
      <c r="AC30" s="2" t="s">
        <v>650</v>
      </c>
      <c r="AD30" s="2" t="s">
        <v>650</v>
      </c>
      <c r="AE30" s="2" t="s">
        <v>650</v>
      </c>
      <c r="AF30" s="2" t="s">
        <v>650</v>
      </c>
      <c r="AG30" s="2" t="s">
        <v>650</v>
      </c>
      <c r="AJ30" s="129">
        <f t="shared" si="0"/>
        <v>0</v>
      </c>
      <c r="AK30" s="129"/>
      <c r="AL30" s="129">
        <f t="shared" si="1"/>
        <v>0</v>
      </c>
      <c r="AM30" s="129" t="str">
        <f t="shared" si="2"/>
        <v/>
      </c>
      <c r="AN30" s="130" t="str">
        <f t="shared" si="3"/>
        <v/>
      </c>
    </row>
    <row r="31" spans="1:40" ht="15" customHeight="1" x14ac:dyDescent="0.25">
      <c r="A31" s="2" t="s">
        <v>54</v>
      </c>
      <c r="B31" s="2" t="s">
        <v>64</v>
      </c>
      <c r="C31" s="2">
        <v>2015</v>
      </c>
      <c r="D31" s="2" t="s">
        <v>650</v>
      </c>
      <c r="E31" s="2" t="s">
        <v>650</v>
      </c>
      <c r="F31" s="2" t="s">
        <v>650</v>
      </c>
      <c r="G31" s="2" t="s">
        <v>651</v>
      </c>
      <c r="H31" s="2" t="s">
        <v>650</v>
      </c>
      <c r="I31" s="2" t="s">
        <v>650</v>
      </c>
      <c r="J31" s="2" t="s">
        <v>650</v>
      </c>
      <c r="K31" s="2" t="s">
        <v>650</v>
      </c>
      <c r="L31" s="2" t="s">
        <v>650</v>
      </c>
      <c r="M31" s="2" t="s">
        <v>650</v>
      </c>
      <c r="N31" s="2" t="s">
        <v>650</v>
      </c>
      <c r="O31" s="2" t="s">
        <v>650</v>
      </c>
      <c r="P31" s="2" t="s">
        <v>650</v>
      </c>
      <c r="Q31" s="2" t="s">
        <v>650</v>
      </c>
      <c r="R31" s="2" t="s">
        <v>650</v>
      </c>
      <c r="S31" s="2" t="s">
        <v>650</v>
      </c>
      <c r="T31" s="2" t="s">
        <v>650</v>
      </c>
      <c r="U31" s="2" t="s">
        <v>650</v>
      </c>
      <c r="V31" s="2" t="s">
        <v>650</v>
      </c>
      <c r="W31" s="2" t="s">
        <v>650</v>
      </c>
      <c r="X31" s="2" t="s">
        <v>650</v>
      </c>
      <c r="Y31" s="2" t="s">
        <v>650</v>
      </c>
      <c r="Z31" s="2" t="s">
        <v>650</v>
      </c>
      <c r="AA31" s="2" t="s">
        <v>650</v>
      </c>
      <c r="AB31" s="2" t="s">
        <v>650</v>
      </c>
      <c r="AC31" s="2" t="s">
        <v>650</v>
      </c>
      <c r="AD31" s="2" t="s">
        <v>650</v>
      </c>
      <c r="AE31" s="2" t="s">
        <v>650</v>
      </c>
      <c r="AF31" s="2" t="s">
        <v>650</v>
      </c>
      <c r="AG31" s="2" t="s">
        <v>650</v>
      </c>
      <c r="AJ31" s="129">
        <f t="shared" si="0"/>
        <v>0</v>
      </c>
      <c r="AK31" s="129"/>
      <c r="AL31" s="129">
        <f t="shared" si="1"/>
        <v>0</v>
      </c>
      <c r="AM31" s="129" t="str">
        <f t="shared" si="2"/>
        <v/>
      </c>
      <c r="AN31" s="130" t="str">
        <f t="shared" si="3"/>
        <v/>
      </c>
    </row>
    <row r="32" spans="1:40" ht="15" customHeight="1" x14ac:dyDescent="0.25">
      <c r="A32" s="2" t="s">
        <v>67</v>
      </c>
      <c r="B32" s="2" t="s">
        <v>68</v>
      </c>
      <c r="C32" s="2">
        <v>2015</v>
      </c>
      <c r="D32" s="2" t="s">
        <v>650</v>
      </c>
      <c r="E32" s="2" t="s">
        <v>650</v>
      </c>
      <c r="F32" s="2" t="s">
        <v>650</v>
      </c>
      <c r="G32" s="2" t="s">
        <v>650</v>
      </c>
      <c r="H32" s="2" t="s">
        <v>650</v>
      </c>
      <c r="I32" s="2" t="s">
        <v>650</v>
      </c>
      <c r="J32" s="2" t="s">
        <v>650</v>
      </c>
      <c r="K32" s="2" t="s">
        <v>650</v>
      </c>
      <c r="L32" s="2" t="s">
        <v>650</v>
      </c>
      <c r="M32" s="2" t="s">
        <v>650</v>
      </c>
      <c r="N32" s="2" t="s">
        <v>650</v>
      </c>
      <c r="O32" s="2" t="s">
        <v>650</v>
      </c>
      <c r="P32" s="2" t="s">
        <v>650</v>
      </c>
      <c r="Q32" s="2" t="s">
        <v>650</v>
      </c>
      <c r="R32" s="2" t="s">
        <v>650</v>
      </c>
      <c r="S32" s="2" t="s">
        <v>650</v>
      </c>
      <c r="T32" s="2" t="s">
        <v>650</v>
      </c>
      <c r="U32" s="2" t="s">
        <v>650</v>
      </c>
      <c r="V32" s="2" t="s">
        <v>650</v>
      </c>
      <c r="W32" s="2" t="s">
        <v>650</v>
      </c>
      <c r="X32" s="2" t="s">
        <v>650</v>
      </c>
      <c r="Y32" s="2" t="s">
        <v>650</v>
      </c>
      <c r="Z32" s="2" t="s">
        <v>650</v>
      </c>
      <c r="AA32" s="2" t="s">
        <v>650</v>
      </c>
      <c r="AB32" s="2" t="s">
        <v>650</v>
      </c>
      <c r="AC32" s="2" t="s">
        <v>650</v>
      </c>
      <c r="AD32" s="2" t="s">
        <v>650</v>
      </c>
      <c r="AE32" s="2" t="s">
        <v>650</v>
      </c>
      <c r="AF32" s="2" t="s">
        <v>650</v>
      </c>
      <c r="AG32" s="2" t="s">
        <v>650</v>
      </c>
      <c r="AJ32" s="129">
        <f t="shared" si="0"/>
        <v>0</v>
      </c>
      <c r="AK32" s="129"/>
      <c r="AL32" s="129">
        <f t="shared" si="1"/>
        <v>0</v>
      </c>
      <c r="AM32" s="129" t="str">
        <f t="shared" si="2"/>
        <v/>
      </c>
      <c r="AN32" s="130" t="str">
        <f t="shared" si="3"/>
        <v/>
      </c>
    </row>
    <row r="33" spans="1:40" ht="15" customHeight="1" x14ac:dyDescent="0.25">
      <c r="A33" s="2" t="s">
        <v>67</v>
      </c>
      <c r="B33" s="2" t="s">
        <v>69</v>
      </c>
      <c r="C33" s="2">
        <v>2015</v>
      </c>
      <c r="D33" s="2">
        <v>109.2</v>
      </c>
      <c r="E33" s="2">
        <v>28.34</v>
      </c>
      <c r="F33" s="2" t="s">
        <v>650</v>
      </c>
      <c r="G33" s="2" t="s">
        <v>650</v>
      </c>
      <c r="H33" s="2" t="s">
        <v>650</v>
      </c>
      <c r="I33" s="2">
        <v>152.30000000000001</v>
      </c>
      <c r="J33" s="2" t="s">
        <v>650</v>
      </c>
      <c r="K33" s="2">
        <v>1.02</v>
      </c>
      <c r="L33" s="2" t="s">
        <v>650</v>
      </c>
      <c r="M33" s="2" t="s">
        <v>650</v>
      </c>
      <c r="N33" s="2" t="s">
        <v>650</v>
      </c>
      <c r="O33" s="2" t="s">
        <v>650</v>
      </c>
      <c r="P33" s="2" t="s">
        <v>650</v>
      </c>
      <c r="Q33" s="2">
        <v>0.15</v>
      </c>
      <c r="R33" s="2" t="s">
        <v>650</v>
      </c>
      <c r="S33" s="2" t="s">
        <v>650</v>
      </c>
      <c r="T33" s="2" t="s">
        <v>650</v>
      </c>
      <c r="U33" s="2" t="s">
        <v>650</v>
      </c>
      <c r="V33" s="2" t="s">
        <v>8</v>
      </c>
      <c r="W33" s="2" t="s">
        <v>650</v>
      </c>
      <c r="X33" s="2" t="s">
        <v>650</v>
      </c>
      <c r="Y33" s="2" t="s">
        <v>650</v>
      </c>
      <c r="Z33" s="2">
        <v>10.06</v>
      </c>
      <c r="AA33" s="2" t="s">
        <v>650</v>
      </c>
      <c r="AB33" s="2" t="s">
        <v>650</v>
      </c>
      <c r="AC33" s="2" t="s">
        <v>650</v>
      </c>
      <c r="AD33" s="2" t="s">
        <v>650</v>
      </c>
      <c r="AE33" s="2">
        <v>128.88999999999999</v>
      </c>
      <c r="AF33" s="2" t="s">
        <v>650</v>
      </c>
      <c r="AG33" s="2">
        <v>12.18</v>
      </c>
      <c r="AJ33" s="129">
        <f t="shared" si="0"/>
        <v>140.11999999999998</v>
      </c>
      <c r="AK33" s="129"/>
      <c r="AL33" s="129">
        <f t="shared" si="1"/>
        <v>109.2</v>
      </c>
      <c r="AM33" s="129">
        <f t="shared" si="2"/>
        <v>28.34</v>
      </c>
      <c r="AN33" s="130">
        <f t="shared" si="3"/>
        <v>0.98158721096203261</v>
      </c>
    </row>
    <row r="34" spans="1:40" ht="15" customHeight="1" x14ac:dyDescent="0.25">
      <c r="A34" s="2" t="s">
        <v>67</v>
      </c>
      <c r="B34" s="2" t="s">
        <v>70</v>
      </c>
      <c r="C34" s="2">
        <v>2015</v>
      </c>
      <c r="D34" s="2" t="s">
        <v>650</v>
      </c>
      <c r="E34" s="2" t="s">
        <v>650</v>
      </c>
      <c r="F34" s="2" t="s">
        <v>650</v>
      </c>
      <c r="G34" s="2" t="s">
        <v>650</v>
      </c>
      <c r="H34" s="2" t="s">
        <v>650</v>
      </c>
      <c r="I34" s="2" t="s">
        <v>650</v>
      </c>
      <c r="J34" s="2" t="s">
        <v>650</v>
      </c>
      <c r="K34" s="2" t="s">
        <v>650</v>
      </c>
      <c r="L34" s="2" t="s">
        <v>650</v>
      </c>
      <c r="M34" s="2" t="s">
        <v>650</v>
      </c>
      <c r="N34" s="2" t="s">
        <v>650</v>
      </c>
      <c r="O34" s="2" t="s">
        <v>650</v>
      </c>
      <c r="P34" s="2" t="s">
        <v>650</v>
      </c>
      <c r="Q34" s="2" t="s">
        <v>650</v>
      </c>
      <c r="R34" s="2" t="s">
        <v>650</v>
      </c>
      <c r="S34" s="2" t="s">
        <v>650</v>
      </c>
      <c r="T34" s="2" t="s">
        <v>650</v>
      </c>
      <c r="U34" s="2" t="s">
        <v>650</v>
      </c>
      <c r="V34" s="2" t="s">
        <v>650</v>
      </c>
      <c r="W34" s="2" t="s">
        <v>650</v>
      </c>
      <c r="X34" s="2" t="s">
        <v>650</v>
      </c>
      <c r="Y34" s="2" t="s">
        <v>650</v>
      </c>
      <c r="Z34" s="2" t="s">
        <v>650</v>
      </c>
      <c r="AA34" s="2" t="s">
        <v>650</v>
      </c>
      <c r="AB34" s="2" t="s">
        <v>650</v>
      </c>
      <c r="AC34" s="2" t="s">
        <v>650</v>
      </c>
      <c r="AD34" s="2" t="s">
        <v>650</v>
      </c>
      <c r="AE34" s="2" t="s">
        <v>650</v>
      </c>
      <c r="AF34" s="2" t="s">
        <v>650</v>
      </c>
      <c r="AG34" s="2" t="s">
        <v>650</v>
      </c>
      <c r="AJ34" s="129">
        <f t="shared" si="0"/>
        <v>0</v>
      </c>
      <c r="AK34" s="129"/>
      <c r="AL34" s="129">
        <f t="shared" si="1"/>
        <v>0</v>
      </c>
      <c r="AM34" s="129" t="str">
        <f t="shared" si="2"/>
        <v/>
      </c>
      <c r="AN34" s="130" t="str">
        <f t="shared" si="3"/>
        <v/>
      </c>
    </row>
    <row r="35" spans="1:40" ht="15" customHeight="1" x14ac:dyDescent="0.25">
      <c r="A35" s="2" t="s">
        <v>71</v>
      </c>
      <c r="B35" s="2" t="s">
        <v>72</v>
      </c>
      <c r="C35" s="2">
        <v>2015</v>
      </c>
      <c r="D35" s="2" t="s">
        <v>650</v>
      </c>
      <c r="E35" s="2" t="s">
        <v>650</v>
      </c>
      <c r="F35" s="2" t="s">
        <v>650</v>
      </c>
      <c r="G35" s="2" t="s">
        <v>650</v>
      </c>
      <c r="H35" s="2" t="s">
        <v>650</v>
      </c>
      <c r="I35" s="2" t="s">
        <v>650</v>
      </c>
      <c r="J35" s="2" t="s">
        <v>650</v>
      </c>
      <c r="K35" s="2" t="s">
        <v>650</v>
      </c>
      <c r="L35" s="2" t="s">
        <v>650</v>
      </c>
      <c r="M35" s="2" t="s">
        <v>650</v>
      </c>
      <c r="N35" s="2" t="s">
        <v>650</v>
      </c>
      <c r="O35" s="2" t="s">
        <v>650</v>
      </c>
      <c r="P35" s="2" t="s">
        <v>650</v>
      </c>
      <c r="Q35" s="2" t="s">
        <v>650</v>
      </c>
      <c r="R35" s="2" t="s">
        <v>650</v>
      </c>
      <c r="S35" s="2" t="s">
        <v>650</v>
      </c>
      <c r="T35" s="2" t="s">
        <v>650</v>
      </c>
      <c r="U35" s="2" t="s">
        <v>650</v>
      </c>
      <c r="V35" s="2" t="s">
        <v>650</v>
      </c>
      <c r="W35" s="2" t="s">
        <v>650</v>
      </c>
      <c r="X35" s="2" t="s">
        <v>650</v>
      </c>
      <c r="Y35" s="2" t="s">
        <v>650</v>
      </c>
      <c r="Z35" s="2" t="s">
        <v>650</v>
      </c>
      <c r="AA35" s="2" t="s">
        <v>650</v>
      </c>
      <c r="AB35" s="2" t="s">
        <v>650</v>
      </c>
      <c r="AC35" s="2" t="s">
        <v>650</v>
      </c>
      <c r="AD35" s="2" t="s">
        <v>650</v>
      </c>
      <c r="AE35" s="2" t="s">
        <v>650</v>
      </c>
      <c r="AF35" s="2" t="s">
        <v>650</v>
      </c>
      <c r="AG35" s="2" t="s">
        <v>650</v>
      </c>
      <c r="AJ35" s="129">
        <f t="shared" si="0"/>
        <v>0</v>
      </c>
      <c r="AK35" s="129"/>
      <c r="AL35" s="129">
        <f t="shared" si="1"/>
        <v>0</v>
      </c>
      <c r="AM35" s="129" t="str">
        <f t="shared" si="2"/>
        <v/>
      </c>
      <c r="AN35" s="130" t="str">
        <f t="shared" si="3"/>
        <v/>
      </c>
    </row>
    <row r="36" spans="1:40" ht="15" customHeight="1" x14ac:dyDescent="0.25">
      <c r="A36" s="2" t="s">
        <v>71</v>
      </c>
      <c r="B36" s="2" t="s">
        <v>73</v>
      </c>
      <c r="C36" s="2">
        <v>2015</v>
      </c>
      <c r="D36" s="2" t="s">
        <v>650</v>
      </c>
      <c r="E36" s="2" t="s">
        <v>650</v>
      </c>
      <c r="F36" s="2" t="s">
        <v>650</v>
      </c>
      <c r="G36" s="2" t="s">
        <v>650</v>
      </c>
      <c r="H36" s="2" t="s">
        <v>650</v>
      </c>
      <c r="I36" s="2" t="s">
        <v>650</v>
      </c>
      <c r="J36" s="2" t="s">
        <v>650</v>
      </c>
      <c r="K36" s="2" t="s">
        <v>650</v>
      </c>
      <c r="L36" s="2" t="s">
        <v>650</v>
      </c>
      <c r="M36" s="2" t="s">
        <v>650</v>
      </c>
      <c r="N36" s="2" t="s">
        <v>650</v>
      </c>
      <c r="O36" s="2" t="s">
        <v>650</v>
      </c>
      <c r="P36" s="2" t="s">
        <v>650</v>
      </c>
      <c r="Q36" s="2" t="s">
        <v>650</v>
      </c>
      <c r="R36" s="2" t="s">
        <v>650</v>
      </c>
      <c r="S36" s="2" t="s">
        <v>650</v>
      </c>
      <c r="T36" s="2" t="s">
        <v>650</v>
      </c>
      <c r="U36" s="2" t="s">
        <v>650</v>
      </c>
      <c r="V36" s="2" t="s">
        <v>650</v>
      </c>
      <c r="W36" s="2" t="s">
        <v>650</v>
      </c>
      <c r="X36" s="2" t="s">
        <v>650</v>
      </c>
      <c r="Y36" s="2" t="s">
        <v>650</v>
      </c>
      <c r="Z36" s="2" t="s">
        <v>650</v>
      </c>
      <c r="AA36" s="2" t="s">
        <v>650</v>
      </c>
      <c r="AB36" s="2" t="s">
        <v>650</v>
      </c>
      <c r="AC36" s="2" t="s">
        <v>650</v>
      </c>
      <c r="AD36" s="2" t="s">
        <v>650</v>
      </c>
      <c r="AE36" s="2" t="s">
        <v>650</v>
      </c>
      <c r="AF36" s="2" t="s">
        <v>650</v>
      </c>
      <c r="AG36" s="2" t="s">
        <v>650</v>
      </c>
      <c r="AJ36" s="129">
        <f t="shared" si="0"/>
        <v>0</v>
      </c>
      <c r="AK36" s="129"/>
      <c r="AL36" s="129">
        <f t="shared" si="1"/>
        <v>0</v>
      </c>
      <c r="AM36" s="129" t="str">
        <f t="shared" si="2"/>
        <v/>
      </c>
      <c r="AN36" s="130" t="str">
        <f t="shared" si="3"/>
        <v/>
      </c>
    </row>
    <row r="37" spans="1:40" ht="15" customHeight="1" x14ac:dyDescent="0.25">
      <c r="A37" s="2" t="s">
        <v>74</v>
      </c>
      <c r="B37" s="2" t="s">
        <v>75</v>
      </c>
      <c r="C37" s="2">
        <v>2015</v>
      </c>
      <c r="D37" s="2">
        <v>179.184</v>
      </c>
      <c r="E37" s="2">
        <v>40.923999999999999</v>
      </c>
      <c r="F37" s="2" t="s">
        <v>650</v>
      </c>
      <c r="G37" s="2" t="s">
        <v>650</v>
      </c>
      <c r="H37" s="2" t="s">
        <v>650</v>
      </c>
      <c r="I37" s="2">
        <v>242.53579999999999</v>
      </c>
      <c r="J37" s="2" t="s">
        <v>650</v>
      </c>
      <c r="K37" s="2">
        <v>0.41699999999999998</v>
      </c>
      <c r="L37" s="2" t="s">
        <v>650</v>
      </c>
      <c r="M37" s="2" t="s">
        <v>650</v>
      </c>
      <c r="N37" s="2" t="s">
        <v>650</v>
      </c>
      <c r="O37" s="2" t="s">
        <v>650</v>
      </c>
      <c r="P37" s="2" t="s">
        <v>650</v>
      </c>
      <c r="Q37" s="2" t="s">
        <v>650</v>
      </c>
      <c r="R37" s="2" t="s">
        <v>650</v>
      </c>
      <c r="S37" s="2" t="s">
        <v>650</v>
      </c>
      <c r="T37" s="2" t="s">
        <v>650</v>
      </c>
      <c r="U37" s="2" t="s">
        <v>650</v>
      </c>
      <c r="V37" s="2" t="s">
        <v>650</v>
      </c>
      <c r="W37" s="2" t="s">
        <v>650</v>
      </c>
      <c r="X37" s="2" t="s">
        <v>650</v>
      </c>
      <c r="Y37" s="2" t="s">
        <v>650</v>
      </c>
      <c r="Z37" s="2" t="s">
        <v>650</v>
      </c>
      <c r="AA37" s="2" t="s">
        <v>650</v>
      </c>
      <c r="AB37" s="2" t="s">
        <v>650</v>
      </c>
      <c r="AC37" s="2" t="s">
        <v>650</v>
      </c>
      <c r="AD37" s="2" t="s">
        <v>650</v>
      </c>
      <c r="AE37" s="2">
        <v>242.11879999999999</v>
      </c>
      <c r="AF37" s="2" t="s">
        <v>650</v>
      </c>
      <c r="AG37" s="2" t="s">
        <v>650</v>
      </c>
      <c r="AJ37" s="129">
        <f t="shared" si="0"/>
        <v>242.53579999999999</v>
      </c>
      <c r="AK37" s="129"/>
      <c r="AL37" s="129">
        <f t="shared" si="1"/>
        <v>179.184</v>
      </c>
      <c r="AM37" s="129">
        <f t="shared" si="2"/>
        <v>40.923999999999999</v>
      </c>
      <c r="AN37" s="130">
        <f t="shared" si="3"/>
        <v>0.9075278783585764</v>
      </c>
    </row>
    <row r="38" spans="1:40" ht="15" customHeight="1" x14ac:dyDescent="0.25">
      <c r="A38" s="2" t="s">
        <v>74</v>
      </c>
      <c r="B38" s="2" t="s">
        <v>76</v>
      </c>
      <c r="C38" s="2">
        <v>2015</v>
      </c>
      <c r="D38" s="2" t="s">
        <v>650</v>
      </c>
      <c r="E38" s="2" t="s">
        <v>650</v>
      </c>
      <c r="F38" s="2" t="s">
        <v>650</v>
      </c>
      <c r="G38" s="2" t="s">
        <v>650</v>
      </c>
      <c r="H38" s="2" t="s">
        <v>650</v>
      </c>
      <c r="I38" s="2" t="s">
        <v>650</v>
      </c>
      <c r="J38" s="2" t="s">
        <v>650</v>
      </c>
      <c r="K38" s="2" t="s">
        <v>650</v>
      </c>
      <c r="L38" s="2" t="s">
        <v>650</v>
      </c>
      <c r="M38" s="2" t="s">
        <v>650</v>
      </c>
      <c r="N38" s="2" t="s">
        <v>650</v>
      </c>
      <c r="O38" s="2" t="s">
        <v>650</v>
      </c>
      <c r="P38" s="2" t="s">
        <v>650</v>
      </c>
      <c r="Q38" s="2" t="s">
        <v>650</v>
      </c>
      <c r="R38" s="2" t="s">
        <v>650</v>
      </c>
      <c r="S38" s="2" t="s">
        <v>650</v>
      </c>
      <c r="T38" s="2" t="s">
        <v>650</v>
      </c>
      <c r="U38" s="2" t="s">
        <v>650</v>
      </c>
      <c r="V38" s="2" t="s">
        <v>650</v>
      </c>
      <c r="W38" s="2" t="s">
        <v>650</v>
      </c>
      <c r="X38" s="2" t="s">
        <v>650</v>
      </c>
      <c r="Y38" s="2" t="s">
        <v>650</v>
      </c>
      <c r="Z38" s="2" t="s">
        <v>650</v>
      </c>
      <c r="AA38" s="2" t="s">
        <v>650</v>
      </c>
      <c r="AB38" s="2" t="s">
        <v>650</v>
      </c>
      <c r="AC38" s="2" t="s">
        <v>650</v>
      </c>
      <c r="AD38" s="2" t="s">
        <v>650</v>
      </c>
      <c r="AE38" s="2" t="s">
        <v>650</v>
      </c>
      <c r="AF38" s="2" t="s">
        <v>650</v>
      </c>
      <c r="AG38" s="2" t="s">
        <v>650</v>
      </c>
      <c r="AJ38" s="129">
        <f t="shared" si="0"/>
        <v>0</v>
      </c>
      <c r="AK38" s="129"/>
      <c r="AL38" s="129">
        <f t="shared" si="1"/>
        <v>0</v>
      </c>
      <c r="AM38" s="129" t="str">
        <f t="shared" si="2"/>
        <v/>
      </c>
      <c r="AN38" s="130" t="str">
        <f t="shared" si="3"/>
        <v/>
      </c>
    </row>
    <row r="39" spans="1:40" ht="15" customHeight="1" x14ac:dyDescent="0.25">
      <c r="A39" s="2" t="s">
        <v>74</v>
      </c>
      <c r="B39" s="2" t="s">
        <v>77</v>
      </c>
      <c r="C39" s="2">
        <v>2015</v>
      </c>
      <c r="D39" s="2" t="s">
        <v>650</v>
      </c>
      <c r="E39" s="2" t="s">
        <v>650</v>
      </c>
      <c r="F39" s="2" t="s">
        <v>650</v>
      </c>
      <c r="G39" s="2" t="s">
        <v>650</v>
      </c>
      <c r="H39" s="2" t="s">
        <v>650</v>
      </c>
      <c r="I39" s="2" t="s">
        <v>650</v>
      </c>
      <c r="J39" s="2" t="s">
        <v>650</v>
      </c>
      <c r="K39" s="2" t="s">
        <v>650</v>
      </c>
      <c r="L39" s="2" t="s">
        <v>650</v>
      </c>
      <c r="M39" s="2" t="s">
        <v>650</v>
      </c>
      <c r="N39" s="2" t="s">
        <v>650</v>
      </c>
      <c r="O39" s="2" t="s">
        <v>650</v>
      </c>
      <c r="P39" s="2" t="s">
        <v>650</v>
      </c>
      <c r="Q39" s="2" t="s">
        <v>650</v>
      </c>
      <c r="R39" s="2" t="s">
        <v>650</v>
      </c>
      <c r="S39" s="2" t="s">
        <v>650</v>
      </c>
      <c r="T39" s="2" t="s">
        <v>650</v>
      </c>
      <c r="U39" s="2" t="s">
        <v>650</v>
      </c>
      <c r="V39" s="2" t="s">
        <v>650</v>
      </c>
      <c r="W39" s="2" t="s">
        <v>650</v>
      </c>
      <c r="X39" s="2" t="s">
        <v>650</v>
      </c>
      <c r="Y39" s="2" t="s">
        <v>650</v>
      </c>
      <c r="Z39" s="2" t="s">
        <v>650</v>
      </c>
      <c r="AA39" s="2" t="s">
        <v>650</v>
      </c>
      <c r="AB39" s="2" t="s">
        <v>650</v>
      </c>
      <c r="AC39" s="2" t="s">
        <v>650</v>
      </c>
      <c r="AD39" s="2" t="s">
        <v>650</v>
      </c>
      <c r="AE39" s="2" t="s">
        <v>650</v>
      </c>
      <c r="AF39" s="2" t="s">
        <v>650</v>
      </c>
      <c r="AG39" s="2" t="s">
        <v>650</v>
      </c>
      <c r="AJ39" s="129">
        <f t="shared" si="0"/>
        <v>0</v>
      </c>
      <c r="AK39" s="129"/>
      <c r="AL39" s="129">
        <f t="shared" si="1"/>
        <v>0</v>
      </c>
      <c r="AM39" s="129" t="str">
        <f t="shared" si="2"/>
        <v/>
      </c>
      <c r="AN39" s="130" t="str">
        <f t="shared" si="3"/>
        <v/>
      </c>
    </row>
    <row r="40" spans="1:40" ht="15" customHeight="1" x14ac:dyDescent="0.25">
      <c r="A40" s="2" t="s">
        <v>78</v>
      </c>
      <c r="B40" s="2" t="s">
        <v>79</v>
      </c>
      <c r="C40" s="2">
        <v>2015</v>
      </c>
      <c r="D40" s="2">
        <v>540.20000000000005</v>
      </c>
      <c r="E40" s="2">
        <v>100.3</v>
      </c>
      <c r="F40" s="2" t="s">
        <v>650</v>
      </c>
      <c r="G40" s="2" t="s">
        <v>650</v>
      </c>
      <c r="H40" s="2" t="s">
        <v>650</v>
      </c>
      <c r="I40" s="2">
        <v>766.77</v>
      </c>
      <c r="J40" s="2" t="s">
        <v>650</v>
      </c>
      <c r="K40" s="2" t="s">
        <v>650</v>
      </c>
      <c r="L40" s="2">
        <v>7.97</v>
      </c>
      <c r="M40" s="2" t="s">
        <v>650</v>
      </c>
      <c r="N40" s="2" t="s">
        <v>650</v>
      </c>
      <c r="O40" s="2" t="s">
        <v>650</v>
      </c>
      <c r="P40" s="2">
        <v>366</v>
      </c>
      <c r="Q40" s="2">
        <v>25.2</v>
      </c>
      <c r="R40" s="2">
        <v>36.299999999999997</v>
      </c>
      <c r="S40" s="2" t="s">
        <v>650</v>
      </c>
      <c r="T40" s="2" t="s">
        <v>650</v>
      </c>
      <c r="U40" s="2" t="s">
        <v>650</v>
      </c>
      <c r="V40" s="2" t="s">
        <v>650</v>
      </c>
      <c r="W40" s="2" t="s">
        <v>650</v>
      </c>
      <c r="X40" s="2" t="s">
        <v>650</v>
      </c>
      <c r="Y40" s="2" t="s">
        <v>650</v>
      </c>
      <c r="Z40" s="2" t="s">
        <v>650</v>
      </c>
      <c r="AA40" s="2" t="s">
        <v>650</v>
      </c>
      <c r="AB40" s="2" t="s">
        <v>650</v>
      </c>
      <c r="AC40" s="2" t="s">
        <v>650</v>
      </c>
      <c r="AD40" s="2" t="s">
        <v>650</v>
      </c>
      <c r="AE40" s="2">
        <v>331.3</v>
      </c>
      <c r="AF40" s="2" t="s">
        <v>650</v>
      </c>
      <c r="AG40" s="2" t="s">
        <v>650</v>
      </c>
      <c r="AJ40" s="129">
        <f t="shared" si="0"/>
        <v>766.77</v>
      </c>
      <c r="AK40" s="129"/>
      <c r="AL40" s="129">
        <f t="shared" si="1"/>
        <v>540.20000000000005</v>
      </c>
      <c r="AM40" s="129">
        <f t="shared" si="2"/>
        <v>100.3</v>
      </c>
      <c r="AN40" s="130">
        <f t="shared" si="3"/>
        <v>0.8353221957040573</v>
      </c>
    </row>
    <row r="41" spans="1:40" ht="15" customHeight="1" x14ac:dyDescent="0.25">
      <c r="A41" s="2" t="s">
        <v>78</v>
      </c>
      <c r="B41" s="2" t="s">
        <v>80</v>
      </c>
      <c r="C41" s="2">
        <v>2015</v>
      </c>
      <c r="D41" s="2" t="s">
        <v>650</v>
      </c>
      <c r="E41" s="2" t="s">
        <v>650</v>
      </c>
      <c r="F41" s="2" t="s">
        <v>650</v>
      </c>
      <c r="G41" s="2" t="s">
        <v>650</v>
      </c>
      <c r="H41" s="2" t="s">
        <v>650</v>
      </c>
      <c r="I41" s="2" t="s">
        <v>650</v>
      </c>
      <c r="J41" s="2" t="s">
        <v>650</v>
      </c>
      <c r="K41" s="2" t="s">
        <v>650</v>
      </c>
      <c r="L41" s="2" t="s">
        <v>650</v>
      </c>
      <c r="M41" s="2" t="s">
        <v>650</v>
      </c>
      <c r="N41" s="2" t="s">
        <v>650</v>
      </c>
      <c r="O41" s="2" t="s">
        <v>650</v>
      </c>
      <c r="P41" s="2" t="s">
        <v>650</v>
      </c>
      <c r="Q41" s="2" t="s">
        <v>650</v>
      </c>
      <c r="R41" s="2" t="s">
        <v>650</v>
      </c>
      <c r="S41" s="2" t="s">
        <v>650</v>
      </c>
      <c r="T41" s="2" t="s">
        <v>650</v>
      </c>
      <c r="U41" s="2" t="s">
        <v>650</v>
      </c>
      <c r="V41" s="2" t="s">
        <v>650</v>
      </c>
      <c r="W41" s="2" t="s">
        <v>650</v>
      </c>
      <c r="X41" s="2" t="s">
        <v>650</v>
      </c>
      <c r="Y41" s="2" t="s">
        <v>650</v>
      </c>
      <c r="Z41" s="2" t="s">
        <v>650</v>
      </c>
      <c r="AA41" s="2" t="s">
        <v>650</v>
      </c>
      <c r="AB41" s="2" t="s">
        <v>650</v>
      </c>
      <c r="AC41" s="2" t="s">
        <v>650</v>
      </c>
      <c r="AD41" s="2" t="s">
        <v>650</v>
      </c>
      <c r="AE41" s="2" t="s">
        <v>650</v>
      </c>
      <c r="AF41" s="2" t="s">
        <v>650</v>
      </c>
      <c r="AG41" s="2" t="s">
        <v>650</v>
      </c>
      <c r="AJ41" s="129">
        <f t="shared" si="0"/>
        <v>0</v>
      </c>
      <c r="AK41" s="129"/>
      <c r="AL41" s="129">
        <f t="shared" si="1"/>
        <v>0</v>
      </c>
      <c r="AM41" s="129" t="str">
        <f t="shared" si="2"/>
        <v/>
      </c>
      <c r="AN41" s="130" t="str">
        <f t="shared" si="3"/>
        <v/>
      </c>
    </row>
    <row r="42" spans="1:40" ht="15" customHeight="1" x14ac:dyDescent="0.25">
      <c r="A42" s="2" t="s">
        <v>81</v>
      </c>
      <c r="B42" s="2" t="s">
        <v>82</v>
      </c>
      <c r="C42" s="2">
        <v>2015</v>
      </c>
      <c r="D42" s="2" t="s">
        <v>650</v>
      </c>
      <c r="E42" s="2" t="s">
        <v>650</v>
      </c>
      <c r="F42" s="2" t="s">
        <v>650</v>
      </c>
      <c r="G42" s="2" t="s">
        <v>650</v>
      </c>
      <c r="H42" s="2" t="s">
        <v>650</v>
      </c>
      <c r="I42" s="2" t="s">
        <v>650</v>
      </c>
      <c r="J42" s="2" t="s">
        <v>650</v>
      </c>
      <c r="K42" s="2" t="s">
        <v>650</v>
      </c>
      <c r="L42" s="2" t="s">
        <v>650</v>
      </c>
      <c r="M42" s="2" t="s">
        <v>650</v>
      </c>
      <c r="N42" s="2" t="s">
        <v>650</v>
      </c>
      <c r="O42" s="2" t="s">
        <v>650</v>
      </c>
      <c r="P42" s="2" t="s">
        <v>650</v>
      </c>
      <c r="Q42" s="2" t="s">
        <v>650</v>
      </c>
      <c r="R42" s="2" t="s">
        <v>650</v>
      </c>
      <c r="S42" s="2" t="s">
        <v>650</v>
      </c>
      <c r="T42" s="2" t="s">
        <v>650</v>
      </c>
      <c r="U42" s="2" t="s">
        <v>650</v>
      </c>
      <c r="V42" s="2" t="s">
        <v>650</v>
      </c>
      <c r="W42" s="2" t="s">
        <v>650</v>
      </c>
      <c r="X42" s="2" t="s">
        <v>650</v>
      </c>
      <c r="Y42" s="2" t="s">
        <v>650</v>
      </c>
      <c r="Z42" s="2" t="s">
        <v>650</v>
      </c>
      <c r="AA42" s="2" t="s">
        <v>650</v>
      </c>
      <c r="AB42" s="2" t="s">
        <v>650</v>
      </c>
      <c r="AC42" s="2" t="s">
        <v>650</v>
      </c>
      <c r="AD42" s="2" t="s">
        <v>650</v>
      </c>
      <c r="AE42" s="2" t="s">
        <v>650</v>
      </c>
      <c r="AF42" s="2" t="s">
        <v>650</v>
      </c>
      <c r="AG42" s="2" t="s">
        <v>650</v>
      </c>
      <c r="AJ42" s="129">
        <f t="shared" si="0"/>
        <v>0</v>
      </c>
      <c r="AK42" s="129"/>
      <c r="AL42" s="129">
        <f t="shared" si="1"/>
        <v>0</v>
      </c>
      <c r="AM42" s="129" t="str">
        <f t="shared" si="2"/>
        <v/>
      </c>
      <c r="AN42" s="130" t="str">
        <f t="shared" si="3"/>
        <v/>
      </c>
    </row>
    <row r="43" spans="1:40" ht="15" customHeight="1" x14ac:dyDescent="0.25">
      <c r="A43" s="2" t="s">
        <v>90</v>
      </c>
      <c r="B43" s="2" t="s">
        <v>91</v>
      </c>
      <c r="C43" s="2">
        <v>2015</v>
      </c>
      <c r="D43" s="2" t="s">
        <v>650</v>
      </c>
      <c r="E43" s="2" t="s">
        <v>650</v>
      </c>
      <c r="F43" s="2" t="s">
        <v>650</v>
      </c>
      <c r="G43" s="2" t="s">
        <v>650</v>
      </c>
      <c r="H43" s="2" t="s">
        <v>650</v>
      </c>
      <c r="I43" s="2" t="s">
        <v>650</v>
      </c>
      <c r="J43" s="2" t="s">
        <v>650</v>
      </c>
      <c r="K43" s="2" t="s">
        <v>650</v>
      </c>
      <c r="L43" s="2" t="s">
        <v>650</v>
      </c>
      <c r="M43" s="2" t="s">
        <v>650</v>
      </c>
      <c r="N43" s="2" t="s">
        <v>650</v>
      </c>
      <c r="O43" s="2" t="s">
        <v>650</v>
      </c>
      <c r="P43" s="2" t="s">
        <v>650</v>
      </c>
      <c r="Q43" s="2" t="s">
        <v>650</v>
      </c>
      <c r="R43" s="2" t="s">
        <v>650</v>
      </c>
      <c r="S43" s="2" t="s">
        <v>650</v>
      </c>
      <c r="T43" s="2" t="s">
        <v>650</v>
      </c>
      <c r="U43" s="2" t="s">
        <v>650</v>
      </c>
      <c r="V43" s="2" t="s">
        <v>650</v>
      </c>
      <c r="W43" s="2" t="s">
        <v>650</v>
      </c>
      <c r="X43" s="2" t="s">
        <v>650</v>
      </c>
      <c r="Y43" s="2" t="s">
        <v>650</v>
      </c>
      <c r="Z43" s="2" t="s">
        <v>650</v>
      </c>
      <c r="AA43" s="2" t="s">
        <v>650</v>
      </c>
      <c r="AB43" s="2" t="s">
        <v>650</v>
      </c>
      <c r="AC43" s="2" t="s">
        <v>650</v>
      </c>
      <c r="AD43" s="2" t="s">
        <v>650</v>
      </c>
      <c r="AE43" s="2" t="s">
        <v>650</v>
      </c>
      <c r="AF43" s="2" t="s">
        <v>650</v>
      </c>
      <c r="AG43" s="2" t="s">
        <v>650</v>
      </c>
      <c r="AJ43" s="129">
        <f t="shared" si="0"/>
        <v>0</v>
      </c>
      <c r="AK43" s="129"/>
      <c r="AL43" s="129">
        <f t="shared" si="1"/>
        <v>0</v>
      </c>
      <c r="AM43" s="129" t="str">
        <f t="shared" si="2"/>
        <v/>
      </c>
      <c r="AN43" s="130" t="str">
        <f t="shared" si="3"/>
        <v/>
      </c>
    </row>
    <row r="44" spans="1:40" ht="15" customHeight="1" x14ac:dyDescent="0.25">
      <c r="A44" s="2" t="s">
        <v>90</v>
      </c>
      <c r="B44" s="2" t="s">
        <v>92</v>
      </c>
      <c r="C44" s="2">
        <v>2015</v>
      </c>
      <c r="D44" s="2">
        <v>321.49900000000002</v>
      </c>
      <c r="E44" s="2">
        <v>89.972999999999999</v>
      </c>
      <c r="F44" s="2" t="s">
        <v>650</v>
      </c>
      <c r="G44" s="2" t="s">
        <v>650</v>
      </c>
      <c r="H44" s="2" t="s">
        <v>650</v>
      </c>
      <c r="I44" s="2">
        <v>526.02800000000002</v>
      </c>
      <c r="J44" s="2" t="s">
        <v>650</v>
      </c>
      <c r="K44" s="2">
        <v>0.25800000000000001</v>
      </c>
      <c r="L44" s="2" t="s">
        <v>650</v>
      </c>
      <c r="M44" s="2" t="s">
        <v>650</v>
      </c>
      <c r="N44" s="2" t="s">
        <v>650</v>
      </c>
      <c r="O44" s="2" t="s">
        <v>650</v>
      </c>
      <c r="P44" s="2">
        <v>356.90699999999998</v>
      </c>
      <c r="Q44" s="2">
        <v>1.3660000000000001</v>
      </c>
      <c r="R44" s="2">
        <v>70.5</v>
      </c>
      <c r="S44" s="2">
        <v>0</v>
      </c>
      <c r="T44" s="2" t="s">
        <v>650</v>
      </c>
      <c r="U44" s="2">
        <v>27.154</v>
      </c>
      <c r="V44" s="2" t="s">
        <v>8</v>
      </c>
      <c r="W44" s="2" t="s">
        <v>650</v>
      </c>
      <c r="X44" s="2" t="s">
        <v>650</v>
      </c>
      <c r="Y44" s="2" t="s">
        <v>650</v>
      </c>
      <c r="Z44" s="2" t="s">
        <v>650</v>
      </c>
      <c r="AA44" s="2" t="s">
        <v>650</v>
      </c>
      <c r="AB44" s="2" t="s">
        <v>650</v>
      </c>
      <c r="AC44" s="2" t="s">
        <v>650</v>
      </c>
      <c r="AD44" s="2" t="s">
        <v>650</v>
      </c>
      <c r="AE44" s="2" t="s">
        <v>650</v>
      </c>
      <c r="AF44" s="2" t="s">
        <v>650</v>
      </c>
      <c r="AG44" s="2">
        <v>69.843000000000004</v>
      </c>
      <c r="AJ44" s="129">
        <f t="shared" si="0"/>
        <v>456.18499999999995</v>
      </c>
      <c r="AK44" s="129"/>
      <c r="AL44" s="129">
        <f t="shared" si="1"/>
        <v>321.49900000000002</v>
      </c>
      <c r="AM44" s="129">
        <f t="shared" si="2"/>
        <v>89.972999999999999</v>
      </c>
      <c r="AN44" s="130">
        <f t="shared" si="3"/>
        <v>0.90198494032026499</v>
      </c>
    </row>
    <row r="45" spans="1:40" ht="15" customHeight="1" x14ac:dyDescent="0.25">
      <c r="A45" s="2" t="s">
        <v>93</v>
      </c>
      <c r="B45" s="2" t="s">
        <v>94</v>
      </c>
      <c r="C45" s="2">
        <v>2015</v>
      </c>
      <c r="D45" s="2" t="s">
        <v>650</v>
      </c>
      <c r="E45" s="2" t="s">
        <v>650</v>
      </c>
      <c r="F45" s="2" t="s">
        <v>650</v>
      </c>
      <c r="G45" s="2" t="s">
        <v>650</v>
      </c>
      <c r="H45" s="2" t="s">
        <v>650</v>
      </c>
      <c r="I45" s="2" t="s">
        <v>650</v>
      </c>
      <c r="J45" s="2" t="s">
        <v>650</v>
      </c>
      <c r="K45" s="2" t="s">
        <v>650</v>
      </c>
      <c r="L45" s="2" t="s">
        <v>650</v>
      </c>
      <c r="M45" s="2" t="s">
        <v>650</v>
      </c>
      <c r="N45" s="2" t="s">
        <v>650</v>
      </c>
      <c r="O45" s="2" t="s">
        <v>650</v>
      </c>
      <c r="P45" s="2" t="s">
        <v>650</v>
      </c>
      <c r="Q45" s="2" t="s">
        <v>650</v>
      </c>
      <c r="R45" s="2" t="s">
        <v>650</v>
      </c>
      <c r="S45" s="2" t="s">
        <v>650</v>
      </c>
      <c r="T45" s="2" t="s">
        <v>650</v>
      </c>
      <c r="U45" s="2" t="s">
        <v>650</v>
      </c>
      <c r="V45" s="2" t="s">
        <v>650</v>
      </c>
      <c r="W45" s="2" t="s">
        <v>650</v>
      </c>
      <c r="X45" s="2" t="s">
        <v>650</v>
      </c>
      <c r="Y45" s="2" t="s">
        <v>650</v>
      </c>
      <c r="Z45" s="2" t="s">
        <v>650</v>
      </c>
      <c r="AA45" s="2" t="s">
        <v>650</v>
      </c>
      <c r="AB45" s="2" t="s">
        <v>650</v>
      </c>
      <c r="AC45" s="2" t="s">
        <v>650</v>
      </c>
      <c r="AD45" s="2" t="s">
        <v>650</v>
      </c>
      <c r="AE45" s="2" t="s">
        <v>650</v>
      </c>
      <c r="AF45" s="2" t="s">
        <v>650</v>
      </c>
      <c r="AG45" s="2" t="s">
        <v>650</v>
      </c>
      <c r="AJ45" s="129">
        <f t="shared" si="0"/>
        <v>0</v>
      </c>
      <c r="AK45" s="129"/>
      <c r="AL45" s="129">
        <f t="shared" si="1"/>
        <v>0</v>
      </c>
      <c r="AM45" s="129" t="str">
        <f t="shared" si="2"/>
        <v/>
      </c>
      <c r="AN45" s="130" t="str">
        <f t="shared" si="3"/>
        <v/>
      </c>
    </row>
    <row r="46" spans="1:40" ht="15" customHeight="1" x14ac:dyDescent="0.25">
      <c r="A46" s="2" t="s">
        <v>93</v>
      </c>
      <c r="B46" s="2" t="s">
        <v>95</v>
      </c>
      <c r="C46" s="2">
        <v>2015</v>
      </c>
      <c r="D46" s="2" t="s">
        <v>650</v>
      </c>
      <c r="E46" s="2" t="s">
        <v>650</v>
      </c>
      <c r="F46" s="2" t="s">
        <v>650</v>
      </c>
      <c r="G46" s="2" t="s">
        <v>650</v>
      </c>
      <c r="H46" s="2" t="s">
        <v>650</v>
      </c>
      <c r="I46" s="2" t="s">
        <v>650</v>
      </c>
      <c r="J46" s="2" t="s">
        <v>650</v>
      </c>
      <c r="K46" s="2" t="s">
        <v>650</v>
      </c>
      <c r="L46" s="2" t="s">
        <v>650</v>
      </c>
      <c r="M46" s="2" t="s">
        <v>650</v>
      </c>
      <c r="N46" s="2" t="s">
        <v>650</v>
      </c>
      <c r="O46" s="2" t="s">
        <v>650</v>
      </c>
      <c r="P46" s="2" t="s">
        <v>650</v>
      </c>
      <c r="Q46" s="2" t="s">
        <v>650</v>
      </c>
      <c r="R46" s="2" t="s">
        <v>650</v>
      </c>
      <c r="S46" s="2" t="s">
        <v>650</v>
      </c>
      <c r="T46" s="2" t="s">
        <v>650</v>
      </c>
      <c r="U46" s="2" t="s">
        <v>650</v>
      </c>
      <c r="V46" s="2" t="s">
        <v>650</v>
      </c>
      <c r="W46" s="2" t="s">
        <v>650</v>
      </c>
      <c r="X46" s="2" t="s">
        <v>650</v>
      </c>
      <c r="Y46" s="2" t="s">
        <v>650</v>
      </c>
      <c r="Z46" s="2" t="s">
        <v>650</v>
      </c>
      <c r="AA46" s="2" t="s">
        <v>650</v>
      </c>
      <c r="AB46" s="2" t="s">
        <v>650</v>
      </c>
      <c r="AC46" s="2" t="s">
        <v>650</v>
      </c>
      <c r="AD46" s="2" t="s">
        <v>650</v>
      </c>
      <c r="AE46" s="2" t="s">
        <v>650</v>
      </c>
      <c r="AF46" s="2" t="s">
        <v>650</v>
      </c>
      <c r="AG46" s="2" t="s">
        <v>650</v>
      </c>
      <c r="AJ46" s="129">
        <f t="shared" si="0"/>
        <v>0</v>
      </c>
      <c r="AK46" s="129"/>
      <c r="AL46" s="129">
        <f t="shared" si="1"/>
        <v>0</v>
      </c>
      <c r="AM46" s="129" t="str">
        <f t="shared" si="2"/>
        <v/>
      </c>
      <c r="AN46" s="130" t="str">
        <f t="shared" si="3"/>
        <v/>
      </c>
    </row>
    <row r="47" spans="1:40" ht="15" customHeight="1" x14ac:dyDescent="0.25">
      <c r="A47" s="2" t="s">
        <v>96</v>
      </c>
      <c r="B47" s="2" t="s">
        <v>97</v>
      </c>
      <c r="C47" s="2">
        <v>2015</v>
      </c>
      <c r="D47" s="2" t="s">
        <v>650</v>
      </c>
      <c r="E47" s="2" t="s">
        <v>650</v>
      </c>
      <c r="F47" s="2" t="s">
        <v>650</v>
      </c>
      <c r="G47" s="2" t="s">
        <v>650</v>
      </c>
      <c r="H47" s="2" t="s">
        <v>650</v>
      </c>
      <c r="I47" s="2" t="s">
        <v>650</v>
      </c>
      <c r="J47" s="2" t="s">
        <v>650</v>
      </c>
      <c r="K47" s="2" t="s">
        <v>650</v>
      </c>
      <c r="L47" s="2" t="s">
        <v>650</v>
      </c>
      <c r="M47" s="2" t="s">
        <v>650</v>
      </c>
      <c r="N47" s="2" t="s">
        <v>650</v>
      </c>
      <c r="O47" s="2" t="s">
        <v>650</v>
      </c>
      <c r="P47" s="2" t="s">
        <v>650</v>
      </c>
      <c r="Q47" s="2" t="s">
        <v>650</v>
      </c>
      <c r="R47" s="2" t="s">
        <v>650</v>
      </c>
      <c r="S47" s="2" t="s">
        <v>650</v>
      </c>
      <c r="T47" s="2" t="s">
        <v>650</v>
      </c>
      <c r="U47" s="2" t="s">
        <v>650</v>
      </c>
      <c r="V47" s="2" t="s">
        <v>650</v>
      </c>
      <c r="W47" s="2" t="s">
        <v>650</v>
      </c>
      <c r="X47" s="2" t="s">
        <v>650</v>
      </c>
      <c r="Y47" s="2" t="s">
        <v>650</v>
      </c>
      <c r="Z47" s="2" t="s">
        <v>650</v>
      </c>
      <c r="AA47" s="2" t="s">
        <v>650</v>
      </c>
      <c r="AB47" s="2" t="s">
        <v>650</v>
      </c>
      <c r="AC47" s="2" t="s">
        <v>650</v>
      </c>
      <c r="AD47" s="2" t="s">
        <v>650</v>
      </c>
      <c r="AE47" s="2" t="s">
        <v>650</v>
      </c>
      <c r="AF47" s="2" t="s">
        <v>650</v>
      </c>
      <c r="AG47" s="2" t="s">
        <v>650</v>
      </c>
      <c r="AJ47" s="129">
        <f t="shared" si="0"/>
        <v>0</v>
      </c>
      <c r="AK47" s="129"/>
      <c r="AL47" s="129">
        <f t="shared" si="1"/>
        <v>0</v>
      </c>
      <c r="AM47" s="129" t="str">
        <f t="shared" si="2"/>
        <v/>
      </c>
      <c r="AN47" s="130" t="str">
        <f t="shared" si="3"/>
        <v/>
      </c>
    </row>
    <row r="48" spans="1:40" ht="15" customHeight="1" x14ac:dyDescent="0.25">
      <c r="A48" s="2" t="s">
        <v>96</v>
      </c>
      <c r="B48" s="2" t="s">
        <v>98</v>
      </c>
      <c r="C48" s="2">
        <v>2015</v>
      </c>
      <c r="D48" s="2" t="s">
        <v>650</v>
      </c>
      <c r="E48" s="2" t="s">
        <v>650</v>
      </c>
      <c r="F48" s="2" t="s">
        <v>650</v>
      </c>
      <c r="G48" s="2" t="s">
        <v>650</v>
      </c>
      <c r="H48" s="2" t="s">
        <v>650</v>
      </c>
      <c r="I48" s="2" t="s">
        <v>650</v>
      </c>
      <c r="J48" s="2" t="s">
        <v>650</v>
      </c>
      <c r="K48" s="2" t="s">
        <v>650</v>
      </c>
      <c r="L48" s="2" t="s">
        <v>650</v>
      </c>
      <c r="M48" s="2" t="s">
        <v>650</v>
      </c>
      <c r="N48" s="2" t="s">
        <v>650</v>
      </c>
      <c r="O48" s="2" t="s">
        <v>650</v>
      </c>
      <c r="P48" s="2" t="s">
        <v>650</v>
      </c>
      <c r="Q48" s="2" t="s">
        <v>650</v>
      </c>
      <c r="R48" s="2" t="s">
        <v>650</v>
      </c>
      <c r="S48" s="2" t="s">
        <v>650</v>
      </c>
      <c r="T48" s="2" t="s">
        <v>650</v>
      </c>
      <c r="U48" s="2" t="s">
        <v>650</v>
      </c>
      <c r="V48" s="2" t="s">
        <v>650</v>
      </c>
      <c r="W48" s="2" t="s">
        <v>650</v>
      </c>
      <c r="X48" s="2" t="s">
        <v>650</v>
      </c>
      <c r="Y48" s="2" t="s">
        <v>650</v>
      </c>
      <c r="Z48" s="2" t="s">
        <v>650</v>
      </c>
      <c r="AA48" s="2" t="s">
        <v>650</v>
      </c>
      <c r="AB48" s="2" t="s">
        <v>650</v>
      </c>
      <c r="AC48" s="2" t="s">
        <v>650</v>
      </c>
      <c r="AD48" s="2" t="s">
        <v>650</v>
      </c>
      <c r="AE48" s="2" t="s">
        <v>650</v>
      </c>
      <c r="AF48" s="2" t="s">
        <v>650</v>
      </c>
      <c r="AG48" s="2" t="s">
        <v>650</v>
      </c>
      <c r="AJ48" s="129">
        <f t="shared" si="0"/>
        <v>0</v>
      </c>
      <c r="AK48" s="129"/>
      <c r="AL48" s="129">
        <f t="shared" si="1"/>
        <v>0</v>
      </c>
      <c r="AM48" s="129" t="str">
        <f t="shared" si="2"/>
        <v/>
      </c>
      <c r="AN48" s="130" t="str">
        <f t="shared" si="3"/>
        <v/>
      </c>
    </row>
    <row r="49" spans="1:40" ht="15" customHeight="1" x14ac:dyDescent="0.25">
      <c r="A49" s="2" t="s">
        <v>96</v>
      </c>
      <c r="B49" s="2" t="s">
        <v>99</v>
      </c>
      <c r="C49" s="2">
        <v>2015</v>
      </c>
      <c r="D49" s="2" t="s">
        <v>650</v>
      </c>
      <c r="E49" s="2" t="s">
        <v>650</v>
      </c>
      <c r="F49" s="2" t="s">
        <v>650</v>
      </c>
      <c r="G49" s="2" t="s">
        <v>650</v>
      </c>
      <c r="H49" s="2" t="s">
        <v>650</v>
      </c>
      <c r="I49" s="2" t="s">
        <v>650</v>
      </c>
      <c r="J49" s="2" t="s">
        <v>650</v>
      </c>
      <c r="K49" s="2" t="s">
        <v>650</v>
      </c>
      <c r="L49" s="2" t="s">
        <v>650</v>
      </c>
      <c r="M49" s="2" t="s">
        <v>650</v>
      </c>
      <c r="N49" s="2" t="s">
        <v>650</v>
      </c>
      <c r="O49" s="2" t="s">
        <v>650</v>
      </c>
      <c r="P49" s="2" t="s">
        <v>650</v>
      </c>
      <c r="Q49" s="2" t="s">
        <v>650</v>
      </c>
      <c r="R49" s="2" t="s">
        <v>650</v>
      </c>
      <c r="S49" s="2" t="s">
        <v>650</v>
      </c>
      <c r="T49" s="2" t="s">
        <v>650</v>
      </c>
      <c r="U49" s="2" t="s">
        <v>650</v>
      </c>
      <c r="V49" s="2" t="s">
        <v>650</v>
      </c>
      <c r="W49" s="2" t="s">
        <v>650</v>
      </c>
      <c r="X49" s="2" t="s">
        <v>650</v>
      </c>
      <c r="Y49" s="2" t="s">
        <v>650</v>
      </c>
      <c r="Z49" s="2" t="s">
        <v>650</v>
      </c>
      <c r="AA49" s="2" t="s">
        <v>650</v>
      </c>
      <c r="AB49" s="2" t="s">
        <v>650</v>
      </c>
      <c r="AC49" s="2" t="s">
        <v>650</v>
      </c>
      <c r="AD49" s="2" t="s">
        <v>650</v>
      </c>
      <c r="AE49" s="2" t="s">
        <v>650</v>
      </c>
      <c r="AF49" s="2" t="s">
        <v>650</v>
      </c>
      <c r="AG49" s="2" t="s">
        <v>650</v>
      </c>
      <c r="AJ49" s="129">
        <f t="shared" si="0"/>
        <v>0</v>
      </c>
      <c r="AK49" s="129"/>
      <c r="AL49" s="129">
        <f t="shared" si="1"/>
        <v>0</v>
      </c>
      <c r="AM49" s="129" t="str">
        <f t="shared" si="2"/>
        <v/>
      </c>
      <c r="AN49" s="130" t="str">
        <f t="shared" si="3"/>
        <v/>
      </c>
    </row>
    <row r="50" spans="1:40" ht="15" customHeight="1" x14ac:dyDescent="0.25">
      <c r="A50" s="2" t="s">
        <v>96</v>
      </c>
      <c r="B50" s="2" t="s">
        <v>100</v>
      </c>
      <c r="C50" s="2">
        <v>2015</v>
      </c>
      <c r="D50" s="2" t="s">
        <v>650</v>
      </c>
      <c r="E50" s="2" t="s">
        <v>650</v>
      </c>
      <c r="F50" s="2" t="s">
        <v>650</v>
      </c>
      <c r="G50" s="2" t="s">
        <v>650</v>
      </c>
      <c r="H50" s="2" t="s">
        <v>650</v>
      </c>
      <c r="I50" s="2" t="s">
        <v>650</v>
      </c>
      <c r="J50" s="2" t="s">
        <v>650</v>
      </c>
      <c r="K50" s="2" t="s">
        <v>650</v>
      </c>
      <c r="L50" s="2" t="s">
        <v>650</v>
      </c>
      <c r="M50" s="2" t="s">
        <v>650</v>
      </c>
      <c r="N50" s="2" t="s">
        <v>650</v>
      </c>
      <c r="O50" s="2" t="s">
        <v>650</v>
      </c>
      <c r="P50" s="2" t="s">
        <v>650</v>
      </c>
      <c r="Q50" s="2" t="s">
        <v>650</v>
      </c>
      <c r="R50" s="2" t="s">
        <v>650</v>
      </c>
      <c r="S50" s="2" t="s">
        <v>650</v>
      </c>
      <c r="T50" s="2" t="s">
        <v>650</v>
      </c>
      <c r="U50" s="2" t="s">
        <v>650</v>
      </c>
      <c r="V50" s="2" t="s">
        <v>650</v>
      </c>
      <c r="W50" s="2" t="s">
        <v>650</v>
      </c>
      <c r="X50" s="2" t="s">
        <v>650</v>
      </c>
      <c r="Y50" s="2" t="s">
        <v>650</v>
      </c>
      <c r="Z50" s="2" t="s">
        <v>650</v>
      </c>
      <c r="AA50" s="2" t="s">
        <v>650</v>
      </c>
      <c r="AB50" s="2" t="s">
        <v>650</v>
      </c>
      <c r="AC50" s="2" t="s">
        <v>650</v>
      </c>
      <c r="AD50" s="2" t="s">
        <v>650</v>
      </c>
      <c r="AE50" s="2" t="s">
        <v>650</v>
      </c>
      <c r="AF50" s="2" t="s">
        <v>650</v>
      </c>
      <c r="AG50" s="2" t="s">
        <v>650</v>
      </c>
      <c r="AJ50" s="129">
        <f t="shared" si="0"/>
        <v>0</v>
      </c>
      <c r="AK50" s="129"/>
      <c r="AL50" s="129">
        <f t="shared" si="1"/>
        <v>0</v>
      </c>
      <c r="AM50" s="129" t="str">
        <f t="shared" si="2"/>
        <v/>
      </c>
      <c r="AN50" s="130" t="str">
        <f t="shared" si="3"/>
        <v/>
      </c>
    </row>
    <row r="51" spans="1:40" ht="15" customHeight="1" x14ac:dyDescent="0.25">
      <c r="A51" s="2" t="s">
        <v>101</v>
      </c>
      <c r="B51" s="2" t="s">
        <v>102</v>
      </c>
      <c r="C51" s="2">
        <v>2015</v>
      </c>
      <c r="D51" s="2" t="s">
        <v>650</v>
      </c>
      <c r="E51" s="2" t="s">
        <v>650</v>
      </c>
      <c r="F51" s="2" t="s">
        <v>650</v>
      </c>
      <c r="G51" s="2" t="s">
        <v>650</v>
      </c>
      <c r="H51" s="2" t="s">
        <v>650</v>
      </c>
      <c r="I51" s="2" t="s">
        <v>650</v>
      </c>
      <c r="J51" s="2" t="s">
        <v>650</v>
      </c>
      <c r="K51" s="2" t="s">
        <v>650</v>
      </c>
      <c r="L51" s="2" t="s">
        <v>650</v>
      </c>
      <c r="M51" s="2" t="s">
        <v>650</v>
      </c>
      <c r="N51" s="2" t="s">
        <v>650</v>
      </c>
      <c r="O51" s="2" t="s">
        <v>650</v>
      </c>
      <c r="P51" s="2" t="s">
        <v>650</v>
      </c>
      <c r="Q51" s="2" t="s">
        <v>650</v>
      </c>
      <c r="R51" s="2" t="s">
        <v>650</v>
      </c>
      <c r="S51" s="2" t="s">
        <v>650</v>
      </c>
      <c r="T51" s="2" t="s">
        <v>650</v>
      </c>
      <c r="U51" s="2" t="s">
        <v>650</v>
      </c>
      <c r="V51" s="2" t="s">
        <v>650</v>
      </c>
      <c r="W51" s="2" t="s">
        <v>650</v>
      </c>
      <c r="X51" s="2" t="s">
        <v>650</v>
      </c>
      <c r="Y51" s="2" t="s">
        <v>650</v>
      </c>
      <c r="Z51" s="2" t="s">
        <v>650</v>
      </c>
      <c r="AA51" s="2" t="s">
        <v>650</v>
      </c>
      <c r="AB51" s="2" t="s">
        <v>650</v>
      </c>
      <c r="AC51" s="2" t="s">
        <v>650</v>
      </c>
      <c r="AD51" s="2" t="s">
        <v>650</v>
      </c>
      <c r="AE51" s="2" t="s">
        <v>650</v>
      </c>
      <c r="AF51" s="2" t="s">
        <v>650</v>
      </c>
      <c r="AG51" s="2" t="s">
        <v>650</v>
      </c>
      <c r="AJ51" s="129">
        <f t="shared" si="0"/>
        <v>0</v>
      </c>
      <c r="AK51" s="129"/>
      <c r="AL51" s="129">
        <f t="shared" si="1"/>
        <v>0</v>
      </c>
      <c r="AM51" s="129" t="str">
        <f t="shared" si="2"/>
        <v/>
      </c>
      <c r="AN51" s="130" t="str">
        <f t="shared" si="3"/>
        <v/>
      </c>
    </row>
    <row r="52" spans="1:40" ht="15" customHeight="1" x14ac:dyDescent="0.25">
      <c r="A52" s="2" t="s">
        <v>101</v>
      </c>
      <c r="B52" s="2" t="s">
        <v>103</v>
      </c>
      <c r="C52" s="2">
        <v>2015</v>
      </c>
      <c r="D52" s="2" t="s">
        <v>650</v>
      </c>
      <c r="E52" s="2" t="s">
        <v>650</v>
      </c>
      <c r="F52" s="2" t="s">
        <v>650</v>
      </c>
      <c r="G52" s="2" t="s">
        <v>650</v>
      </c>
      <c r="H52" s="2" t="s">
        <v>650</v>
      </c>
      <c r="I52" s="2" t="s">
        <v>650</v>
      </c>
      <c r="J52" s="2" t="s">
        <v>650</v>
      </c>
      <c r="K52" s="2" t="s">
        <v>650</v>
      </c>
      <c r="L52" s="2" t="s">
        <v>650</v>
      </c>
      <c r="M52" s="2" t="s">
        <v>650</v>
      </c>
      <c r="N52" s="2" t="s">
        <v>650</v>
      </c>
      <c r="O52" s="2" t="s">
        <v>650</v>
      </c>
      <c r="P52" s="2" t="s">
        <v>650</v>
      </c>
      <c r="Q52" s="2" t="s">
        <v>650</v>
      </c>
      <c r="R52" s="2" t="s">
        <v>650</v>
      </c>
      <c r="S52" s="2" t="s">
        <v>650</v>
      </c>
      <c r="T52" s="2" t="s">
        <v>650</v>
      </c>
      <c r="U52" s="2" t="s">
        <v>650</v>
      </c>
      <c r="V52" s="2" t="s">
        <v>650</v>
      </c>
      <c r="W52" s="2" t="s">
        <v>650</v>
      </c>
      <c r="X52" s="2" t="s">
        <v>650</v>
      </c>
      <c r="Y52" s="2" t="s">
        <v>650</v>
      </c>
      <c r="Z52" s="2" t="s">
        <v>650</v>
      </c>
      <c r="AA52" s="2" t="s">
        <v>650</v>
      </c>
      <c r="AB52" s="2" t="s">
        <v>650</v>
      </c>
      <c r="AC52" s="2" t="s">
        <v>650</v>
      </c>
      <c r="AD52" s="2" t="s">
        <v>650</v>
      </c>
      <c r="AE52" s="2" t="s">
        <v>650</v>
      </c>
      <c r="AF52" s="2" t="s">
        <v>650</v>
      </c>
      <c r="AG52" s="2" t="s">
        <v>650</v>
      </c>
      <c r="AJ52" s="129">
        <f t="shared" si="0"/>
        <v>0</v>
      </c>
      <c r="AK52" s="129"/>
      <c r="AL52" s="129">
        <f t="shared" si="1"/>
        <v>0</v>
      </c>
      <c r="AM52" s="129" t="str">
        <f t="shared" si="2"/>
        <v/>
      </c>
      <c r="AN52" s="130" t="str">
        <f t="shared" si="3"/>
        <v/>
      </c>
    </row>
    <row r="53" spans="1:40" ht="15" customHeight="1" x14ac:dyDescent="0.25">
      <c r="A53" s="2" t="s">
        <v>101</v>
      </c>
      <c r="B53" s="2" t="s">
        <v>104</v>
      </c>
      <c r="C53" s="2">
        <v>2015</v>
      </c>
      <c r="D53" s="2" t="s">
        <v>650</v>
      </c>
      <c r="E53" s="2" t="s">
        <v>650</v>
      </c>
      <c r="F53" s="2" t="s">
        <v>650</v>
      </c>
      <c r="G53" s="2" t="s">
        <v>650</v>
      </c>
      <c r="H53" s="2" t="s">
        <v>650</v>
      </c>
      <c r="I53" s="2" t="s">
        <v>650</v>
      </c>
      <c r="J53" s="2" t="s">
        <v>650</v>
      </c>
      <c r="K53" s="2" t="s">
        <v>650</v>
      </c>
      <c r="L53" s="2" t="s">
        <v>650</v>
      </c>
      <c r="M53" s="2" t="s">
        <v>650</v>
      </c>
      <c r="N53" s="2" t="s">
        <v>650</v>
      </c>
      <c r="O53" s="2" t="s">
        <v>650</v>
      </c>
      <c r="P53" s="2" t="s">
        <v>650</v>
      </c>
      <c r="Q53" s="2" t="s">
        <v>650</v>
      </c>
      <c r="R53" s="2" t="s">
        <v>650</v>
      </c>
      <c r="S53" s="2" t="s">
        <v>650</v>
      </c>
      <c r="T53" s="2" t="s">
        <v>650</v>
      </c>
      <c r="U53" s="2" t="s">
        <v>650</v>
      </c>
      <c r="V53" s="2" t="s">
        <v>650</v>
      </c>
      <c r="W53" s="2" t="s">
        <v>650</v>
      </c>
      <c r="X53" s="2" t="s">
        <v>650</v>
      </c>
      <c r="Y53" s="2" t="s">
        <v>650</v>
      </c>
      <c r="Z53" s="2" t="s">
        <v>650</v>
      </c>
      <c r="AA53" s="2" t="s">
        <v>650</v>
      </c>
      <c r="AB53" s="2" t="s">
        <v>650</v>
      </c>
      <c r="AC53" s="2" t="s">
        <v>650</v>
      </c>
      <c r="AD53" s="2" t="s">
        <v>650</v>
      </c>
      <c r="AE53" s="2" t="s">
        <v>650</v>
      </c>
      <c r="AF53" s="2" t="s">
        <v>650</v>
      </c>
      <c r="AG53" s="2" t="s">
        <v>650</v>
      </c>
      <c r="AJ53" s="129">
        <f t="shared" si="0"/>
        <v>0</v>
      </c>
      <c r="AK53" s="129"/>
      <c r="AL53" s="129">
        <f t="shared" si="1"/>
        <v>0</v>
      </c>
      <c r="AM53" s="129" t="str">
        <f t="shared" si="2"/>
        <v/>
      </c>
      <c r="AN53" s="130" t="str">
        <f t="shared" si="3"/>
        <v/>
      </c>
    </row>
    <row r="54" spans="1:40" ht="15" customHeight="1" x14ac:dyDescent="0.25">
      <c r="A54" s="2" t="s">
        <v>101</v>
      </c>
      <c r="B54" s="2" t="s">
        <v>105</v>
      </c>
      <c r="C54" s="2">
        <v>2015</v>
      </c>
      <c r="D54" s="2" t="s">
        <v>650</v>
      </c>
      <c r="E54" s="2" t="s">
        <v>650</v>
      </c>
      <c r="F54" s="2" t="s">
        <v>650</v>
      </c>
      <c r="G54" s="2" t="s">
        <v>650</v>
      </c>
      <c r="H54" s="2" t="s">
        <v>650</v>
      </c>
      <c r="I54" s="2" t="s">
        <v>650</v>
      </c>
      <c r="J54" s="2" t="s">
        <v>650</v>
      </c>
      <c r="K54" s="2" t="s">
        <v>650</v>
      </c>
      <c r="L54" s="2" t="s">
        <v>650</v>
      </c>
      <c r="M54" s="2" t="s">
        <v>650</v>
      </c>
      <c r="N54" s="2" t="s">
        <v>650</v>
      </c>
      <c r="O54" s="2" t="s">
        <v>650</v>
      </c>
      <c r="P54" s="2" t="s">
        <v>650</v>
      </c>
      <c r="Q54" s="2" t="s">
        <v>650</v>
      </c>
      <c r="R54" s="2" t="s">
        <v>650</v>
      </c>
      <c r="S54" s="2" t="s">
        <v>650</v>
      </c>
      <c r="T54" s="2" t="s">
        <v>650</v>
      </c>
      <c r="U54" s="2" t="s">
        <v>650</v>
      </c>
      <c r="V54" s="2" t="s">
        <v>650</v>
      </c>
      <c r="W54" s="2" t="s">
        <v>650</v>
      </c>
      <c r="X54" s="2" t="s">
        <v>650</v>
      </c>
      <c r="Y54" s="2" t="s">
        <v>650</v>
      </c>
      <c r="Z54" s="2" t="s">
        <v>650</v>
      </c>
      <c r="AA54" s="2" t="s">
        <v>650</v>
      </c>
      <c r="AB54" s="2" t="s">
        <v>650</v>
      </c>
      <c r="AC54" s="2" t="s">
        <v>650</v>
      </c>
      <c r="AD54" s="2" t="s">
        <v>650</v>
      </c>
      <c r="AE54" s="2" t="s">
        <v>650</v>
      </c>
      <c r="AF54" s="2" t="s">
        <v>650</v>
      </c>
      <c r="AG54" s="2" t="s">
        <v>650</v>
      </c>
      <c r="AJ54" s="129">
        <f t="shared" si="0"/>
        <v>0</v>
      </c>
      <c r="AK54" s="129"/>
      <c r="AL54" s="129">
        <f t="shared" si="1"/>
        <v>0</v>
      </c>
      <c r="AM54" s="129" t="str">
        <f t="shared" si="2"/>
        <v/>
      </c>
      <c r="AN54" s="130" t="str">
        <f t="shared" si="3"/>
        <v/>
      </c>
    </row>
    <row r="55" spans="1:40" ht="15" customHeight="1" x14ac:dyDescent="0.25">
      <c r="A55" s="2" t="s">
        <v>101</v>
      </c>
      <c r="B55" s="2" t="s">
        <v>106</v>
      </c>
      <c r="C55" s="2">
        <v>2015</v>
      </c>
      <c r="D55" s="2" t="s">
        <v>650</v>
      </c>
      <c r="E55" s="2" t="s">
        <v>650</v>
      </c>
      <c r="F55" s="2" t="s">
        <v>650</v>
      </c>
      <c r="G55" s="2" t="s">
        <v>650</v>
      </c>
      <c r="H55" s="2" t="s">
        <v>650</v>
      </c>
      <c r="I55" s="2" t="s">
        <v>650</v>
      </c>
      <c r="J55" s="2" t="s">
        <v>650</v>
      </c>
      <c r="K55" s="2" t="s">
        <v>650</v>
      </c>
      <c r="L55" s="2" t="s">
        <v>650</v>
      </c>
      <c r="M55" s="2" t="s">
        <v>650</v>
      </c>
      <c r="N55" s="2" t="s">
        <v>650</v>
      </c>
      <c r="O55" s="2" t="s">
        <v>650</v>
      </c>
      <c r="P55" s="2" t="s">
        <v>650</v>
      </c>
      <c r="Q55" s="2" t="s">
        <v>650</v>
      </c>
      <c r="R55" s="2" t="s">
        <v>650</v>
      </c>
      <c r="S55" s="2" t="s">
        <v>650</v>
      </c>
      <c r="T55" s="2" t="s">
        <v>650</v>
      </c>
      <c r="U55" s="2" t="s">
        <v>650</v>
      </c>
      <c r="V55" s="2" t="s">
        <v>650</v>
      </c>
      <c r="W55" s="2" t="s">
        <v>650</v>
      </c>
      <c r="X55" s="2" t="s">
        <v>650</v>
      </c>
      <c r="Y55" s="2" t="s">
        <v>650</v>
      </c>
      <c r="Z55" s="2" t="s">
        <v>650</v>
      </c>
      <c r="AA55" s="2" t="s">
        <v>650</v>
      </c>
      <c r="AB55" s="2" t="s">
        <v>650</v>
      </c>
      <c r="AC55" s="2" t="s">
        <v>650</v>
      </c>
      <c r="AD55" s="2" t="s">
        <v>650</v>
      </c>
      <c r="AE55" s="2" t="s">
        <v>650</v>
      </c>
      <c r="AF55" s="2" t="s">
        <v>650</v>
      </c>
      <c r="AG55" s="2" t="s">
        <v>650</v>
      </c>
      <c r="AJ55" s="129">
        <f t="shared" si="0"/>
        <v>0</v>
      </c>
      <c r="AK55" s="129"/>
      <c r="AL55" s="129">
        <f t="shared" si="1"/>
        <v>0</v>
      </c>
      <c r="AM55" s="129" t="str">
        <f t="shared" si="2"/>
        <v/>
      </c>
      <c r="AN55" s="130" t="str">
        <f t="shared" si="3"/>
        <v/>
      </c>
    </row>
    <row r="56" spans="1:40" ht="15" customHeight="1" x14ac:dyDescent="0.25">
      <c r="A56" s="2" t="s">
        <v>101</v>
      </c>
      <c r="B56" s="2" t="s">
        <v>107</v>
      </c>
      <c r="C56" s="2">
        <v>2015</v>
      </c>
      <c r="D56" s="2">
        <v>183.5759971</v>
      </c>
      <c r="E56" s="2">
        <v>92.052000000000007</v>
      </c>
      <c r="F56" s="2">
        <v>0</v>
      </c>
      <c r="G56" s="2" t="s">
        <v>650</v>
      </c>
      <c r="H56" s="2" t="s">
        <v>650</v>
      </c>
      <c r="I56" s="2">
        <v>372.495</v>
      </c>
      <c r="J56" s="2">
        <v>0</v>
      </c>
      <c r="K56" s="2">
        <v>0</v>
      </c>
      <c r="L56" s="2">
        <v>0</v>
      </c>
      <c r="M56" s="2">
        <v>0</v>
      </c>
      <c r="N56" s="2">
        <v>0</v>
      </c>
      <c r="O56" s="2">
        <v>0</v>
      </c>
      <c r="P56" s="2">
        <v>122.6</v>
      </c>
      <c r="Q56" s="2">
        <v>122.6</v>
      </c>
      <c r="R56" s="2">
        <v>61.3</v>
      </c>
      <c r="S56" s="2">
        <v>0</v>
      </c>
      <c r="T56" s="2">
        <v>0</v>
      </c>
      <c r="U56" s="2">
        <v>0</v>
      </c>
      <c r="V56" s="2" t="s">
        <v>650</v>
      </c>
      <c r="W56" s="2">
        <v>0</v>
      </c>
      <c r="X56" s="2">
        <v>0</v>
      </c>
      <c r="Y56" s="2">
        <v>0</v>
      </c>
      <c r="Z56" s="2">
        <v>0</v>
      </c>
      <c r="AA56" s="2">
        <v>0</v>
      </c>
      <c r="AB56" s="2">
        <v>0</v>
      </c>
      <c r="AC56" s="2">
        <v>0</v>
      </c>
      <c r="AD56" s="2">
        <v>0</v>
      </c>
      <c r="AE56" s="2">
        <v>0</v>
      </c>
      <c r="AF56" s="2">
        <v>0</v>
      </c>
      <c r="AG56" s="2">
        <v>65.995000000000005</v>
      </c>
      <c r="AJ56" s="129">
        <f t="shared" si="0"/>
        <v>306.5</v>
      </c>
      <c r="AK56" s="129"/>
      <c r="AL56" s="129">
        <f t="shared" si="1"/>
        <v>183.5759971</v>
      </c>
      <c r="AM56" s="129">
        <f t="shared" si="2"/>
        <v>92.052000000000007</v>
      </c>
      <c r="AN56" s="130">
        <f t="shared" si="3"/>
        <v>0.89927568384991852</v>
      </c>
    </row>
    <row r="57" spans="1:40" ht="15" customHeight="1" x14ac:dyDescent="0.25">
      <c r="A57" s="2" t="s">
        <v>101</v>
      </c>
      <c r="B57" s="2" t="s">
        <v>108</v>
      </c>
      <c r="C57" s="2">
        <v>2015</v>
      </c>
      <c r="D57" s="2" t="s">
        <v>650</v>
      </c>
      <c r="E57" s="2" t="s">
        <v>650</v>
      </c>
      <c r="F57" s="2" t="s">
        <v>650</v>
      </c>
      <c r="G57" s="2" t="s">
        <v>650</v>
      </c>
      <c r="H57" s="2" t="s">
        <v>650</v>
      </c>
      <c r="I57" s="2" t="s">
        <v>650</v>
      </c>
      <c r="J57" s="2" t="s">
        <v>650</v>
      </c>
      <c r="K57" s="2" t="s">
        <v>650</v>
      </c>
      <c r="L57" s="2" t="s">
        <v>650</v>
      </c>
      <c r="M57" s="2" t="s">
        <v>650</v>
      </c>
      <c r="N57" s="2" t="s">
        <v>650</v>
      </c>
      <c r="O57" s="2" t="s">
        <v>650</v>
      </c>
      <c r="P57" s="2" t="s">
        <v>650</v>
      </c>
      <c r="Q57" s="2" t="s">
        <v>650</v>
      </c>
      <c r="R57" s="2" t="s">
        <v>650</v>
      </c>
      <c r="S57" s="2" t="s">
        <v>650</v>
      </c>
      <c r="T57" s="2" t="s">
        <v>650</v>
      </c>
      <c r="U57" s="2" t="s">
        <v>650</v>
      </c>
      <c r="V57" s="2" t="s">
        <v>650</v>
      </c>
      <c r="W57" s="2" t="s">
        <v>650</v>
      </c>
      <c r="X57" s="2" t="s">
        <v>650</v>
      </c>
      <c r="Y57" s="2" t="s">
        <v>650</v>
      </c>
      <c r="Z57" s="2" t="s">
        <v>650</v>
      </c>
      <c r="AA57" s="2" t="s">
        <v>650</v>
      </c>
      <c r="AB57" s="2" t="s">
        <v>650</v>
      </c>
      <c r="AC57" s="2" t="s">
        <v>650</v>
      </c>
      <c r="AD57" s="2" t="s">
        <v>650</v>
      </c>
      <c r="AE57" s="2" t="s">
        <v>650</v>
      </c>
      <c r="AF57" s="2" t="s">
        <v>650</v>
      </c>
      <c r="AG57" s="2" t="s">
        <v>650</v>
      </c>
      <c r="AJ57" s="129">
        <f t="shared" si="0"/>
        <v>0</v>
      </c>
      <c r="AK57" s="129"/>
      <c r="AL57" s="129">
        <f t="shared" si="1"/>
        <v>0</v>
      </c>
      <c r="AM57" s="129" t="str">
        <f t="shared" si="2"/>
        <v/>
      </c>
      <c r="AN57" s="130" t="str">
        <f t="shared" si="3"/>
        <v/>
      </c>
    </row>
    <row r="58" spans="1:40" ht="15" customHeight="1" x14ac:dyDescent="0.25">
      <c r="A58" s="2" t="s">
        <v>101</v>
      </c>
      <c r="B58" s="2" t="s">
        <v>109</v>
      </c>
      <c r="C58" s="2">
        <v>2015</v>
      </c>
      <c r="D58" s="2" t="s">
        <v>650</v>
      </c>
      <c r="E58" s="2" t="s">
        <v>650</v>
      </c>
      <c r="F58" s="2" t="s">
        <v>650</v>
      </c>
      <c r="G58" s="2" t="s">
        <v>650</v>
      </c>
      <c r="H58" s="2" t="s">
        <v>650</v>
      </c>
      <c r="I58" s="2" t="s">
        <v>650</v>
      </c>
      <c r="J58" s="2" t="s">
        <v>650</v>
      </c>
      <c r="K58" s="2" t="s">
        <v>650</v>
      </c>
      <c r="L58" s="2" t="s">
        <v>650</v>
      </c>
      <c r="M58" s="2" t="s">
        <v>650</v>
      </c>
      <c r="N58" s="2" t="s">
        <v>650</v>
      </c>
      <c r="O58" s="2" t="s">
        <v>650</v>
      </c>
      <c r="P58" s="2" t="s">
        <v>650</v>
      </c>
      <c r="Q58" s="2" t="s">
        <v>650</v>
      </c>
      <c r="R58" s="2" t="s">
        <v>650</v>
      </c>
      <c r="S58" s="2" t="s">
        <v>650</v>
      </c>
      <c r="T58" s="2" t="s">
        <v>650</v>
      </c>
      <c r="U58" s="2" t="s">
        <v>650</v>
      </c>
      <c r="V58" s="2" t="s">
        <v>650</v>
      </c>
      <c r="W58" s="2" t="s">
        <v>650</v>
      </c>
      <c r="X58" s="2" t="s">
        <v>650</v>
      </c>
      <c r="Y58" s="2" t="s">
        <v>650</v>
      </c>
      <c r="Z58" s="2" t="s">
        <v>650</v>
      </c>
      <c r="AA58" s="2" t="s">
        <v>650</v>
      </c>
      <c r="AB58" s="2" t="s">
        <v>650</v>
      </c>
      <c r="AC58" s="2" t="s">
        <v>650</v>
      </c>
      <c r="AD58" s="2" t="s">
        <v>650</v>
      </c>
      <c r="AE58" s="2" t="s">
        <v>650</v>
      </c>
      <c r="AF58" s="2" t="s">
        <v>650</v>
      </c>
      <c r="AG58" s="2" t="s">
        <v>650</v>
      </c>
      <c r="AJ58" s="129">
        <f t="shared" si="0"/>
        <v>0</v>
      </c>
      <c r="AK58" s="129"/>
      <c r="AL58" s="129">
        <f t="shared" si="1"/>
        <v>0</v>
      </c>
      <c r="AM58" s="129" t="str">
        <f t="shared" si="2"/>
        <v/>
      </c>
      <c r="AN58" s="130" t="str">
        <f t="shared" si="3"/>
        <v/>
      </c>
    </row>
    <row r="59" spans="1:40" ht="15" customHeight="1" x14ac:dyDescent="0.25">
      <c r="A59" s="2" t="s">
        <v>101</v>
      </c>
      <c r="B59" s="2" t="s">
        <v>110</v>
      </c>
      <c r="C59" s="2">
        <v>2015</v>
      </c>
      <c r="D59" s="2">
        <v>2051</v>
      </c>
      <c r="E59" s="2">
        <v>962</v>
      </c>
      <c r="F59" s="2" t="s">
        <v>650</v>
      </c>
      <c r="G59" s="2" t="s">
        <v>650</v>
      </c>
      <c r="H59" s="2" t="s">
        <v>650</v>
      </c>
      <c r="I59" s="2">
        <v>3232.28</v>
      </c>
      <c r="J59" s="2" t="s">
        <v>650</v>
      </c>
      <c r="K59" s="2">
        <v>0.3</v>
      </c>
      <c r="L59" s="2" t="s">
        <v>650</v>
      </c>
      <c r="M59" s="2">
        <v>0.88</v>
      </c>
      <c r="N59" s="2">
        <v>1387</v>
      </c>
      <c r="O59" s="2">
        <v>0</v>
      </c>
      <c r="P59" s="2" t="s">
        <v>650</v>
      </c>
      <c r="Q59" s="2" t="s">
        <v>650</v>
      </c>
      <c r="R59" s="2" t="s">
        <v>650</v>
      </c>
      <c r="S59" s="2" t="s">
        <v>650</v>
      </c>
      <c r="T59" s="2" t="s">
        <v>650</v>
      </c>
      <c r="U59" s="2" t="s">
        <v>650</v>
      </c>
      <c r="V59" s="2" t="s">
        <v>650</v>
      </c>
      <c r="W59" s="2" t="s">
        <v>650</v>
      </c>
      <c r="X59" s="2" t="s">
        <v>650</v>
      </c>
      <c r="Y59" s="2" t="s">
        <v>650</v>
      </c>
      <c r="Z59" s="2" t="s">
        <v>650</v>
      </c>
      <c r="AA59" s="2" t="s">
        <v>650</v>
      </c>
      <c r="AB59" s="2" t="s">
        <v>650</v>
      </c>
      <c r="AC59" s="2" t="s">
        <v>650</v>
      </c>
      <c r="AD59" s="2" t="s">
        <v>650</v>
      </c>
      <c r="AE59" s="2">
        <v>1831</v>
      </c>
      <c r="AF59" s="2" t="s">
        <v>650</v>
      </c>
      <c r="AG59" s="2">
        <v>13.1</v>
      </c>
      <c r="AJ59" s="129">
        <f t="shared" si="0"/>
        <v>3219.1800000000003</v>
      </c>
      <c r="AK59" s="129"/>
      <c r="AL59" s="129">
        <f t="shared" si="1"/>
        <v>2051</v>
      </c>
      <c r="AM59" s="129">
        <f t="shared" si="2"/>
        <v>962</v>
      </c>
      <c r="AN59" s="130">
        <f t="shared" si="3"/>
        <v>0.93595263390055849</v>
      </c>
    </row>
    <row r="60" spans="1:40" ht="15" customHeight="1" x14ac:dyDescent="0.25">
      <c r="A60" s="2" t="s">
        <v>101</v>
      </c>
      <c r="B60" s="2" t="s">
        <v>111</v>
      </c>
      <c r="C60" s="2">
        <v>2015</v>
      </c>
      <c r="D60" s="2" t="s">
        <v>650</v>
      </c>
      <c r="E60" s="2" t="s">
        <v>650</v>
      </c>
      <c r="F60" s="2" t="s">
        <v>650</v>
      </c>
      <c r="G60" s="2" t="s">
        <v>650</v>
      </c>
      <c r="H60" s="2" t="s">
        <v>650</v>
      </c>
      <c r="I60" s="2" t="s">
        <v>650</v>
      </c>
      <c r="J60" s="2" t="s">
        <v>650</v>
      </c>
      <c r="K60" s="2" t="s">
        <v>650</v>
      </c>
      <c r="L60" s="2" t="s">
        <v>650</v>
      </c>
      <c r="M60" s="2" t="s">
        <v>650</v>
      </c>
      <c r="N60" s="2" t="s">
        <v>650</v>
      </c>
      <c r="O60" s="2" t="s">
        <v>650</v>
      </c>
      <c r="P60" s="2" t="s">
        <v>650</v>
      </c>
      <c r="Q60" s="2" t="s">
        <v>650</v>
      </c>
      <c r="R60" s="2" t="s">
        <v>650</v>
      </c>
      <c r="S60" s="2" t="s">
        <v>650</v>
      </c>
      <c r="T60" s="2" t="s">
        <v>650</v>
      </c>
      <c r="U60" s="2" t="s">
        <v>650</v>
      </c>
      <c r="V60" s="2" t="s">
        <v>650</v>
      </c>
      <c r="W60" s="2" t="s">
        <v>650</v>
      </c>
      <c r="X60" s="2" t="s">
        <v>650</v>
      </c>
      <c r="Y60" s="2" t="s">
        <v>650</v>
      </c>
      <c r="Z60" s="2" t="s">
        <v>650</v>
      </c>
      <c r="AA60" s="2" t="s">
        <v>650</v>
      </c>
      <c r="AB60" s="2" t="s">
        <v>650</v>
      </c>
      <c r="AC60" s="2" t="s">
        <v>650</v>
      </c>
      <c r="AD60" s="2" t="s">
        <v>650</v>
      </c>
      <c r="AE60" s="2" t="s">
        <v>650</v>
      </c>
      <c r="AF60" s="2" t="s">
        <v>650</v>
      </c>
      <c r="AG60" s="2" t="s">
        <v>650</v>
      </c>
      <c r="AJ60" s="129">
        <f t="shared" si="0"/>
        <v>0</v>
      </c>
      <c r="AK60" s="129"/>
      <c r="AL60" s="129">
        <f t="shared" si="1"/>
        <v>0</v>
      </c>
      <c r="AM60" s="129" t="str">
        <f t="shared" si="2"/>
        <v/>
      </c>
      <c r="AN60" s="130" t="str">
        <f t="shared" si="3"/>
        <v/>
      </c>
    </row>
    <row r="61" spans="1:40" ht="15" customHeight="1" x14ac:dyDescent="0.25">
      <c r="A61" s="2" t="s">
        <v>101</v>
      </c>
      <c r="B61" s="2" t="s">
        <v>112</v>
      </c>
      <c r="C61" s="2">
        <v>2015</v>
      </c>
      <c r="D61" s="2">
        <v>731</v>
      </c>
      <c r="E61" s="2">
        <v>261.60000000000002</v>
      </c>
      <c r="F61" s="2" t="s">
        <v>650</v>
      </c>
      <c r="G61" s="2" t="s">
        <v>650</v>
      </c>
      <c r="H61" s="2" t="s">
        <v>650</v>
      </c>
      <c r="I61" s="2">
        <v>1227.2</v>
      </c>
      <c r="J61" s="2">
        <v>60.1</v>
      </c>
      <c r="K61" s="2">
        <v>18.5</v>
      </c>
      <c r="L61" s="2" t="s">
        <v>650</v>
      </c>
      <c r="M61" s="2" t="s">
        <v>650</v>
      </c>
      <c r="N61" s="2" t="s">
        <v>650</v>
      </c>
      <c r="O61" s="2" t="s">
        <v>650</v>
      </c>
      <c r="P61" s="2">
        <v>54</v>
      </c>
      <c r="Q61" s="2" t="s">
        <v>650</v>
      </c>
      <c r="R61" s="2" t="s">
        <v>650</v>
      </c>
      <c r="S61" s="2" t="s">
        <v>650</v>
      </c>
      <c r="T61" s="2" t="s">
        <v>650</v>
      </c>
      <c r="U61" s="2" t="s">
        <v>650</v>
      </c>
      <c r="V61" s="2" t="s">
        <v>650</v>
      </c>
      <c r="W61" s="2" t="s">
        <v>650</v>
      </c>
      <c r="X61" s="2" t="s">
        <v>650</v>
      </c>
      <c r="Y61" s="2" t="s">
        <v>650</v>
      </c>
      <c r="Z61" s="2">
        <v>61.6</v>
      </c>
      <c r="AA61" s="2" t="s">
        <v>650</v>
      </c>
      <c r="AB61" s="2" t="s">
        <v>650</v>
      </c>
      <c r="AC61" s="2" t="s">
        <v>650</v>
      </c>
      <c r="AD61" s="2" t="s">
        <v>650</v>
      </c>
      <c r="AE61" s="2">
        <v>985</v>
      </c>
      <c r="AF61" s="2" t="s">
        <v>650</v>
      </c>
      <c r="AG61" s="2">
        <v>48</v>
      </c>
      <c r="AJ61" s="129">
        <f t="shared" si="0"/>
        <v>1179.2</v>
      </c>
      <c r="AK61" s="129"/>
      <c r="AL61" s="129">
        <f t="shared" si="1"/>
        <v>731</v>
      </c>
      <c r="AM61" s="129">
        <f t="shared" si="2"/>
        <v>261.60000000000002</v>
      </c>
      <c r="AN61" s="130">
        <f t="shared" si="3"/>
        <v>0.84175712347354137</v>
      </c>
    </row>
    <row r="62" spans="1:40" ht="15" customHeight="1" x14ac:dyDescent="0.25">
      <c r="A62" s="2" t="s">
        <v>101</v>
      </c>
      <c r="B62" s="2" t="s">
        <v>113</v>
      </c>
      <c r="C62" s="2">
        <v>2015</v>
      </c>
      <c r="D62" s="2" t="s">
        <v>650</v>
      </c>
      <c r="E62" s="2" t="s">
        <v>650</v>
      </c>
      <c r="F62" s="2" t="s">
        <v>650</v>
      </c>
      <c r="G62" s="2" t="s">
        <v>650</v>
      </c>
      <c r="H62" s="2" t="s">
        <v>650</v>
      </c>
      <c r="I62" s="2" t="s">
        <v>650</v>
      </c>
      <c r="J62" s="2" t="s">
        <v>650</v>
      </c>
      <c r="K62" s="2" t="s">
        <v>650</v>
      </c>
      <c r="L62" s="2" t="s">
        <v>650</v>
      </c>
      <c r="M62" s="2" t="s">
        <v>650</v>
      </c>
      <c r="N62" s="2" t="s">
        <v>650</v>
      </c>
      <c r="O62" s="2" t="s">
        <v>650</v>
      </c>
      <c r="P62" s="2" t="s">
        <v>650</v>
      </c>
      <c r="Q62" s="2" t="s">
        <v>650</v>
      </c>
      <c r="R62" s="2" t="s">
        <v>650</v>
      </c>
      <c r="S62" s="2" t="s">
        <v>650</v>
      </c>
      <c r="T62" s="2" t="s">
        <v>650</v>
      </c>
      <c r="U62" s="2" t="s">
        <v>650</v>
      </c>
      <c r="V62" s="2" t="s">
        <v>650</v>
      </c>
      <c r="W62" s="2" t="s">
        <v>650</v>
      </c>
      <c r="X62" s="2" t="s">
        <v>650</v>
      </c>
      <c r="Y62" s="2" t="s">
        <v>650</v>
      </c>
      <c r="Z62" s="2" t="s">
        <v>650</v>
      </c>
      <c r="AA62" s="2" t="s">
        <v>650</v>
      </c>
      <c r="AB62" s="2" t="s">
        <v>650</v>
      </c>
      <c r="AC62" s="2" t="s">
        <v>650</v>
      </c>
      <c r="AD62" s="2" t="s">
        <v>650</v>
      </c>
      <c r="AE62" s="2" t="s">
        <v>650</v>
      </c>
      <c r="AF62" s="2" t="s">
        <v>650</v>
      </c>
      <c r="AG62" s="2" t="s">
        <v>650</v>
      </c>
      <c r="AJ62" s="129">
        <f t="shared" si="0"/>
        <v>0</v>
      </c>
      <c r="AK62" s="129"/>
      <c r="AL62" s="129">
        <f t="shared" si="1"/>
        <v>0</v>
      </c>
      <c r="AM62" s="129" t="str">
        <f t="shared" si="2"/>
        <v/>
      </c>
      <c r="AN62" s="130" t="str">
        <f t="shared" si="3"/>
        <v/>
      </c>
    </row>
    <row r="63" spans="1:40" ht="15" customHeight="1" x14ac:dyDescent="0.25">
      <c r="A63" s="2" t="s">
        <v>101</v>
      </c>
      <c r="B63" s="2" t="s">
        <v>114</v>
      </c>
      <c r="C63" s="2">
        <v>2015</v>
      </c>
      <c r="D63" s="2" t="s">
        <v>650</v>
      </c>
      <c r="E63" s="2" t="s">
        <v>650</v>
      </c>
      <c r="F63" s="2" t="s">
        <v>650</v>
      </c>
      <c r="G63" s="2" t="s">
        <v>650</v>
      </c>
      <c r="H63" s="2" t="s">
        <v>650</v>
      </c>
      <c r="I63" s="2" t="s">
        <v>650</v>
      </c>
      <c r="J63" s="2" t="s">
        <v>650</v>
      </c>
      <c r="K63" s="2" t="s">
        <v>650</v>
      </c>
      <c r="L63" s="2" t="s">
        <v>650</v>
      </c>
      <c r="M63" s="2" t="s">
        <v>650</v>
      </c>
      <c r="N63" s="2" t="s">
        <v>650</v>
      </c>
      <c r="O63" s="2" t="s">
        <v>650</v>
      </c>
      <c r="P63" s="2" t="s">
        <v>650</v>
      </c>
      <c r="Q63" s="2" t="s">
        <v>650</v>
      </c>
      <c r="R63" s="2" t="s">
        <v>650</v>
      </c>
      <c r="S63" s="2" t="s">
        <v>650</v>
      </c>
      <c r="T63" s="2" t="s">
        <v>650</v>
      </c>
      <c r="U63" s="2" t="s">
        <v>650</v>
      </c>
      <c r="V63" s="2" t="s">
        <v>650</v>
      </c>
      <c r="W63" s="2" t="s">
        <v>650</v>
      </c>
      <c r="X63" s="2" t="s">
        <v>650</v>
      </c>
      <c r="Y63" s="2" t="s">
        <v>650</v>
      </c>
      <c r="Z63" s="2" t="s">
        <v>650</v>
      </c>
      <c r="AA63" s="2" t="s">
        <v>650</v>
      </c>
      <c r="AB63" s="2" t="s">
        <v>650</v>
      </c>
      <c r="AC63" s="2" t="s">
        <v>650</v>
      </c>
      <c r="AD63" s="2" t="s">
        <v>650</v>
      </c>
      <c r="AE63" s="2" t="s">
        <v>650</v>
      </c>
      <c r="AF63" s="2" t="s">
        <v>650</v>
      </c>
      <c r="AG63" s="2" t="s">
        <v>650</v>
      </c>
      <c r="AJ63" s="129">
        <f t="shared" si="0"/>
        <v>0</v>
      </c>
      <c r="AK63" s="129"/>
      <c r="AL63" s="129">
        <f t="shared" si="1"/>
        <v>0</v>
      </c>
      <c r="AM63" s="129" t="str">
        <f t="shared" si="2"/>
        <v/>
      </c>
      <c r="AN63" s="130" t="str">
        <f t="shared" si="3"/>
        <v/>
      </c>
    </row>
    <row r="64" spans="1:40" ht="15" customHeight="1" x14ac:dyDescent="0.25">
      <c r="A64" s="2" t="s">
        <v>101</v>
      </c>
      <c r="B64" s="2" t="s">
        <v>115</v>
      </c>
      <c r="C64" s="2">
        <v>2015</v>
      </c>
      <c r="D64" s="2" t="s">
        <v>650</v>
      </c>
      <c r="E64" s="2" t="s">
        <v>650</v>
      </c>
      <c r="F64" s="2" t="s">
        <v>650</v>
      </c>
      <c r="G64" s="2" t="s">
        <v>650</v>
      </c>
      <c r="H64" s="2" t="s">
        <v>650</v>
      </c>
      <c r="I64" s="2" t="s">
        <v>650</v>
      </c>
      <c r="J64" s="2" t="s">
        <v>650</v>
      </c>
      <c r="K64" s="2" t="s">
        <v>650</v>
      </c>
      <c r="L64" s="2" t="s">
        <v>650</v>
      </c>
      <c r="M64" s="2" t="s">
        <v>650</v>
      </c>
      <c r="N64" s="2" t="s">
        <v>650</v>
      </c>
      <c r="O64" s="2" t="s">
        <v>650</v>
      </c>
      <c r="P64" s="2" t="s">
        <v>650</v>
      </c>
      <c r="Q64" s="2" t="s">
        <v>650</v>
      </c>
      <c r="R64" s="2" t="s">
        <v>650</v>
      </c>
      <c r="S64" s="2" t="s">
        <v>650</v>
      </c>
      <c r="T64" s="2" t="s">
        <v>650</v>
      </c>
      <c r="U64" s="2" t="s">
        <v>650</v>
      </c>
      <c r="V64" s="2" t="s">
        <v>650</v>
      </c>
      <c r="W64" s="2" t="s">
        <v>650</v>
      </c>
      <c r="X64" s="2" t="s">
        <v>650</v>
      </c>
      <c r="Y64" s="2" t="s">
        <v>650</v>
      </c>
      <c r="Z64" s="2" t="s">
        <v>650</v>
      </c>
      <c r="AA64" s="2" t="s">
        <v>650</v>
      </c>
      <c r="AB64" s="2" t="s">
        <v>650</v>
      </c>
      <c r="AC64" s="2" t="s">
        <v>650</v>
      </c>
      <c r="AD64" s="2" t="s">
        <v>650</v>
      </c>
      <c r="AE64" s="2" t="s">
        <v>650</v>
      </c>
      <c r="AF64" s="2" t="s">
        <v>650</v>
      </c>
      <c r="AG64" s="2" t="s">
        <v>650</v>
      </c>
      <c r="AJ64" s="129">
        <f t="shared" si="0"/>
        <v>0</v>
      </c>
      <c r="AK64" s="129"/>
      <c r="AL64" s="129">
        <f t="shared" si="1"/>
        <v>0</v>
      </c>
      <c r="AM64" s="129" t="str">
        <f t="shared" si="2"/>
        <v/>
      </c>
      <c r="AN64" s="130" t="str">
        <f t="shared" si="3"/>
        <v/>
      </c>
    </row>
    <row r="65" spans="1:40" ht="15" customHeight="1" x14ac:dyDescent="0.25">
      <c r="A65" s="2" t="s">
        <v>101</v>
      </c>
      <c r="B65" s="2" t="s">
        <v>116</v>
      </c>
      <c r="C65" s="2">
        <v>2015</v>
      </c>
      <c r="D65" s="2" t="s">
        <v>650</v>
      </c>
      <c r="E65" s="2" t="s">
        <v>650</v>
      </c>
      <c r="F65" s="2" t="s">
        <v>650</v>
      </c>
      <c r="G65" s="2" t="s">
        <v>650</v>
      </c>
      <c r="H65" s="2" t="s">
        <v>650</v>
      </c>
      <c r="I65" s="2" t="s">
        <v>650</v>
      </c>
      <c r="J65" s="2" t="s">
        <v>650</v>
      </c>
      <c r="K65" s="2" t="s">
        <v>650</v>
      </c>
      <c r="L65" s="2" t="s">
        <v>650</v>
      </c>
      <c r="M65" s="2" t="s">
        <v>650</v>
      </c>
      <c r="N65" s="2" t="s">
        <v>650</v>
      </c>
      <c r="O65" s="2" t="s">
        <v>650</v>
      </c>
      <c r="P65" s="2" t="s">
        <v>650</v>
      </c>
      <c r="Q65" s="2" t="s">
        <v>650</v>
      </c>
      <c r="R65" s="2" t="s">
        <v>650</v>
      </c>
      <c r="S65" s="2" t="s">
        <v>650</v>
      </c>
      <c r="T65" s="2" t="s">
        <v>650</v>
      </c>
      <c r="U65" s="2" t="s">
        <v>650</v>
      </c>
      <c r="V65" s="2" t="s">
        <v>650</v>
      </c>
      <c r="W65" s="2" t="s">
        <v>650</v>
      </c>
      <c r="X65" s="2" t="s">
        <v>650</v>
      </c>
      <c r="Y65" s="2" t="s">
        <v>650</v>
      </c>
      <c r="Z65" s="2" t="s">
        <v>650</v>
      </c>
      <c r="AA65" s="2" t="s">
        <v>650</v>
      </c>
      <c r="AB65" s="2" t="s">
        <v>650</v>
      </c>
      <c r="AC65" s="2" t="s">
        <v>650</v>
      </c>
      <c r="AD65" s="2" t="s">
        <v>650</v>
      </c>
      <c r="AE65" s="2" t="s">
        <v>650</v>
      </c>
      <c r="AF65" s="2" t="s">
        <v>650</v>
      </c>
      <c r="AG65" s="2" t="s">
        <v>650</v>
      </c>
      <c r="AJ65" s="129">
        <f t="shared" si="0"/>
        <v>0</v>
      </c>
      <c r="AK65" s="129"/>
      <c r="AL65" s="129">
        <f t="shared" si="1"/>
        <v>0</v>
      </c>
      <c r="AM65" s="129" t="str">
        <f t="shared" si="2"/>
        <v/>
      </c>
      <c r="AN65" s="130" t="str">
        <f t="shared" si="3"/>
        <v/>
      </c>
    </row>
    <row r="66" spans="1:40" ht="15" customHeight="1" x14ac:dyDescent="0.25">
      <c r="A66" s="2" t="s">
        <v>101</v>
      </c>
      <c r="B66" s="2" t="s">
        <v>117</v>
      </c>
      <c r="C66" s="2">
        <v>2015</v>
      </c>
      <c r="D66" s="2" t="s">
        <v>650</v>
      </c>
      <c r="E66" s="2" t="s">
        <v>650</v>
      </c>
      <c r="F66" s="2" t="s">
        <v>650</v>
      </c>
      <c r="G66" s="2" t="s">
        <v>650</v>
      </c>
      <c r="H66" s="2" t="s">
        <v>650</v>
      </c>
      <c r="I66" s="2" t="s">
        <v>650</v>
      </c>
      <c r="J66" s="2" t="s">
        <v>650</v>
      </c>
      <c r="K66" s="2" t="s">
        <v>650</v>
      </c>
      <c r="L66" s="2" t="s">
        <v>650</v>
      </c>
      <c r="M66" s="2" t="s">
        <v>650</v>
      </c>
      <c r="N66" s="2" t="s">
        <v>650</v>
      </c>
      <c r="O66" s="2" t="s">
        <v>650</v>
      </c>
      <c r="P66" s="2" t="s">
        <v>650</v>
      </c>
      <c r="Q66" s="2" t="s">
        <v>650</v>
      </c>
      <c r="R66" s="2" t="s">
        <v>650</v>
      </c>
      <c r="S66" s="2" t="s">
        <v>650</v>
      </c>
      <c r="T66" s="2" t="s">
        <v>650</v>
      </c>
      <c r="U66" s="2" t="s">
        <v>650</v>
      </c>
      <c r="V66" s="2" t="s">
        <v>650</v>
      </c>
      <c r="W66" s="2" t="s">
        <v>650</v>
      </c>
      <c r="X66" s="2" t="s">
        <v>650</v>
      </c>
      <c r="Y66" s="2" t="s">
        <v>650</v>
      </c>
      <c r="Z66" s="2" t="s">
        <v>650</v>
      </c>
      <c r="AA66" s="2" t="s">
        <v>650</v>
      </c>
      <c r="AB66" s="2" t="s">
        <v>650</v>
      </c>
      <c r="AC66" s="2" t="s">
        <v>650</v>
      </c>
      <c r="AD66" s="2" t="s">
        <v>650</v>
      </c>
      <c r="AE66" s="2" t="s">
        <v>650</v>
      </c>
      <c r="AF66" s="2" t="s">
        <v>650</v>
      </c>
      <c r="AG66" s="2" t="s">
        <v>650</v>
      </c>
      <c r="AJ66" s="129">
        <f t="shared" si="0"/>
        <v>0</v>
      </c>
      <c r="AK66" s="129"/>
      <c r="AL66" s="129">
        <f t="shared" si="1"/>
        <v>0</v>
      </c>
      <c r="AM66" s="129" t="str">
        <f t="shared" si="2"/>
        <v/>
      </c>
      <c r="AN66" s="130" t="str">
        <f t="shared" si="3"/>
        <v/>
      </c>
    </row>
    <row r="67" spans="1:40" ht="15" customHeight="1" x14ac:dyDescent="0.25">
      <c r="A67" s="2" t="s">
        <v>101</v>
      </c>
      <c r="B67" s="2" t="s">
        <v>118</v>
      </c>
      <c r="C67" s="2">
        <v>2015</v>
      </c>
      <c r="D67" s="2" t="s">
        <v>650</v>
      </c>
      <c r="E67" s="2" t="s">
        <v>650</v>
      </c>
      <c r="F67" s="2" t="s">
        <v>650</v>
      </c>
      <c r="G67" s="2" t="s">
        <v>650</v>
      </c>
      <c r="H67" s="2" t="s">
        <v>650</v>
      </c>
      <c r="I67" s="2" t="s">
        <v>650</v>
      </c>
      <c r="J67" s="2" t="s">
        <v>650</v>
      </c>
      <c r="K67" s="2" t="s">
        <v>650</v>
      </c>
      <c r="L67" s="2" t="s">
        <v>650</v>
      </c>
      <c r="M67" s="2" t="s">
        <v>650</v>
      </c>
      <c r="N67" s="2" t="s">
        <v>650</v>
      </c>
      <c r="O67" s="2" t="s">
        <v>650</v>
      </c>
      <c r="P67" s="2" t="s">
        <v>650</v>
      </c>
      <c r="Q67" s="2" t="s">
        <v>650</v>
      </c>
      <c r="R67" s="2" t="s">
        <v>650</v>
      </c>
      <c r="S67" s="2" t="s">
        <v>650</v>
      </c>
      <c r="T67" s="2" t="s">
        <v>650</v>
      </c>
      <c r="U67" s="2" t="s">
        <v>650</v>
      </c>
      <c r="V67" s="2" t="s">
        <v>650</v>
      </c>
      <c r="W67" s="2" t="s">
        <v>650</v>
      </c>
      <c r="X67" s="2" t="s">
        <v>650</v>
      </c>
      <c r="Y67" s="2" t="s">
        <v>650</v>
      </c>
      <c r="Z67" s="2" t="s">
        <v>650</v>
      </c>
      <c r="AA67" s="2" t="s">
        <v>650</v>
      </c>
      <c r="AB67" s="2" t="s">
        <v>650</v>
      </c>
      <c r="AC67" s="2" t="s">
        <v>650</v>
      </c>
      <c r="AD67" s="2" t="s">
        <v>650</v>
      </c>
      <c r="AE67" s="2" t="s">
        <v>650</v>
      </c>
      <c r="AF67" s="2" t="s">
        <v>650</v>
      </c>
      <c r="AG67" s="2" t="s">
        <v>650</v>
      </c>
      <c r="AJ67" s="129">
        <f t="shared" ref="AJ67:AJ130" si="4">SUMPRODUCT(J67:AF67)</f>
        <v>0</v>
      </c>
      <c r="AK67" s="129"/>
      <c r="AL67" s="129">
        <f t="shared" ref="AL67:AL130" si="5">IFERROR(D67/1,0)</f>
        <v>0</v>
      </c>
      <c r="AM67" s="129" t="str">
        <f t="shared" ref="AM67:AM130" si="6">IFERROR(E67/1,"")</f>
        <v/>
      </c>
      <c r="AN67" s="130" t="str">
        <f t="shared" ref="AN67:AN130" si="7">IFERROR((AL67+AM67)/AJ67,"")</f>
        <v/>
      </c>
    </row>
    <row r="68" spans="1:40" ht="15" customHeight="1" x14ac:dyDescent="0.25">
      <c r="A68" s="2" t="s">
        <v>101</v>
      </c>
      <c r="B68" s="2" t="s">
        <v>119</v>
      </c>
      <c r="C68" s="2">
        <v>2015</v>
      </c>
      <c r="D68" s="2" t="s">
        <v>650</v>
      </c>
      <c r="E68" s="2" t="s">
        <v>650</v>
      </c>
      <c r="F68" s="2" t="s">
        <v>650</v>
      </c>
      <c r="G68" s="2" t="s">
        <v>650</v>
      </c>
      <c r="H68" s="2" t="s">
        <v>650</v>
      </c>
      <c r="I68" s="2" t="s">
        <v>650</v>
      </c>
      <c r="J68" s="2" t="s">
        <v>650</v>
      </c>
      <c r="K68" s="2" t="s">
        <v>650</v>
      </c>
      <c r="L68" s="2" t="s">
        <v>650</v>
      </c>
      <c r="M68" s="2" t="s">
        <v>650</v>
      </c>
      <c r="N68" s="2" t="s">
        <v>650</v>
      </c>
      <c r="O68" s="2" t="s">
        <v>650</v>
      </c>
      <c r="P68" s="2" t="s">
        <v>650</v>
      </c>
      <c r="Q68" s="2" t="s">
        <v>650</v>
      </c>
      <c r="R68" s="2" t="s">
        <v>650</v>
      </c>
      <c r="S68" s="2" t="s">
        <v>650</v>
      </c>
      <c r="T68" s="2" t="s">
        <v>650</v>
      </c>
      <c r="U68" s="2" t="s">
        <v>650</v>
      </c>
      <c r="V68" s="2" t="s">
        <v>650</v>
      </c>
      <c r="W68" s="2" t="s">
        <v>650</v>
      </c>
      <c r="X68" s="2" t="s">
        <v>650</v>
      </c>
      <c r="Y68" s="2" t="s">
        <v>650</v>
      </c>
      <c r="Z68" s="2" t="s">
        <v>650</v>
      </c>
      <c r="AA68" s="2" t="s">
        <v>650</v>
      </c>
      <c r="AB68" s="2" t="s">
        <v>650</v>
      </c>
      <c r="AC68" s="2" t="s">
        <v>650</v>
      </c>
      <c r="AD68" s="2" t="s">
        <v>650</v>
      </c>
      <c r="AE68" s="2" t="s">
        <v>650</v>
      </c>
      <c r="AF68" s="2" t="s">
        <v>650</v>
      </c>
      <c r="AG68" s="2" t="s">
        <v>650</v>
      </c>
      <c r="AJ68" s="129">
        <f t="shared" si="4"/>
        <v>0</v>
      </c>
      <c r="AK68" s="129"/>
      <c r="AL68" s="129">
        <f t="shared" si="5"/>
        <v>0</v>
      </c>
      <c r="AM68" s="129" t="str">
        <f t="shared" si="6"/>
        <v/>
      </c>
      <c r="AN68" s="130" t="str">
        <f t="shared" si="7"/>
        <v/>
      </c>
    </row>
    <row r="69" spans="1:40" ht="15" customHeight="1" x14ac:dyDescent="0.25">
      <c r="A69" s="2" t="s">
        <v>101</v>
      </c>
      <c r="B69" s="2" t="s">
        <v>120</v>
      </c>
      <c r="C69" s="2">
        <v>2015</v>
      </c>
      <c r="D69" s="2" t="s">
        <v>650</v>
      </c>
      <c r="E69" s="2" t="s">
        <v>650</v>
      </c>
      <c r="F69" s="2" t="s">
        <v>650</v>
      </c>
      <c r="G69" s="2" t="s">
        <v>650</v>
      </c>
      <c r="H69" s="2" t="s">
        <v>650</v>
      </c>
      <c r="I69" s="2" t="s">
        <v>650</v>
      </c>
      <c r="J69" s="2" t="s">
        <v>650</v>
      </c>
      <c r="K69" s="2" t="s">
        <v>650</v>
      </c>
      <c r="L69" s="2" t="s">
        <v>650</v>
      </c>
      <c r="M69" s="2" t="s">
        <v>650</v>
      </c>
      <c r="N69" s="2" t="s">
        <v>650</v>
      </c>
      <c r="O69" s="2" t="s">
        <v>650</v>
      </c>
      <c r="P69" s="2" t="s">
        <v>650</v>
      </c>
      <c r="Q69" s="2" t="s">
        <v>650</v>
      </c>
      <c r="R69" s="2" t="s">
        <v>650</v>
      </c>
      <c r="S69" s="2" t="s">
        <v>650</v>
      </c>
      <c r="T69" s="2" t="s">
        <v>650</v>
      </c>
      <c r="U69" s="2" t="s">
        <v>650</v>
      </c>
      <c r="V69" s="2" t="s">
        <v>650</v>
      </c>
      <c r="W69" s="2" t="s">
        <v>650</v>
      </c>
      <c r="X69" s="2" t="s">
        <v>650</v>
      </c>
      <c r="Y69" s="2" t="s">
        <v>650</v>
      </c>
      <c r="Z69" s="2" t="s">
        <v>650</v>
      </c>
      <c r="AA69" s="2" t="s">
        <v>650</v>
      </c>
      <c r="AB69" s="2" t="s">
        <v>650</v>
      </c>
      <c r="AC69" s="2" t="s">
        <v>650</v>
      </c>
      <c r="AD69" s="2" t="s">
        <v>650</v>
      </c>
      <c r="AE69" s="2" t="s">
        <v>650</v>
      </c>
      <c r="AF69" s="2" t="s">
        <v>650</v>
      </c>
      <c r="AG69" s="2" t="s">
        <v>650</v>
      </c>
      <c r="AJ69" s="129">
        <f t="shared" si="4"/>
        <v>0</v>
      </c>
      <c r="AK69" s="129"/>
      <c r="AL69" s="129">
        <f t="shared" si="5"/>
        <v>0</v>
      </c>
      <c r="AM69" s="129" t="str">
        <f t="shared" si="6"/>
        <v/>
      </c>
      <c r="AN69" s="130" t="str">
        <f t="shared" si="7"/>
        <v/>
      </c>
    </row>
    <row r="70" spans="1:40" ht="15" customHeight="1" x14ac:dyDescent="0.25">
      <c r="A70" s="2" t="s">
        <v>101</v>
      </c>
      <c r="B70" s="2" t="s">
        <v>121</v>
      </c>
      <c r="C70" s="2">
        <v>2015</v>
      </c>
      <c r="D70" s="2" t="s">
        <v>650</v>
      </c>
      <c r="E70" s="2" t="s">
        <v>650</v>
      </c>
      <c r="F70" s="2" t="s">
        <v>650</v>
      </c>
      <c r="G70" s="2" t="s">
        <v>650</v>
      </c>
      <c r="H70" s="2" t="s">
        <v>650</v>
      </c>
      <c r="I70" s="2" t="s">
        <v>650</v>
      </c>
      <c r="J70" s="2" t="s">
        <v>650</v>
      </c>
      <c r="K70" s="2" t="s">
        <v>650</v>
      </c>
      <c r="L70" s="2" t="s">
        <v>650</v>
      </c>
      <c r="M70" s="2" t="s">
        <v>650</v>
      </c>
      <c r="N70" s="2" t="s">
        <v>650</v>
      </c>
      <c r="O70" s="2" t="s">
        <v>650</v>
      </c>
      <c r="P70" s="2" t="s">
        <v>650</v>
      </c>
      <c r="Q70" s="2" t="s">
        <v>650</v>
      </c>
      <c r="R70" s="2" t="s">
        <v>650</v>
      </c>
      <c r="S70" s="2" t="s">
        <v>650</v>
      </c>
      <c r="T70" s="2" t="s">
        <v>650</v>
      </c>
      <c r="U70" s="2" t="s">
        <v>650</v>
      </c>
      <c r="V70" s="2" t="s">
        <v>650</v>
      </c>
      <c r="W70" s="2" t="s">
        <v>650</v>
      </c>
      <c r="X70" s="2" t="s">
        <v>650</v>
      </c>
      <c r="Y70" s="2" t="s">
        <v>650</v>
      </c>
      <c r="Z70" s="2" t="s">
        <v>650</v>
      </c>
      <c r="AA70" s="2" t="s">
        <v>650</v>
      </c>
      <c r="AB70" s="2" t="s">
        <v>650</v>
      </c>
      <c r="AC70" s="2" t="s">
        <v>650</v>
      </c>
      <c r="AD70" s="2" t="s">
        <v>650</v>
      </c>
      <c r="AE70" s="2" t="s">
        <v>650</v>
      </c>
      <c r="AF70" s="2" t="s">
        <v>650</v>
      </c>
      <c r="AG70" s="2" t="s">
        <v>650</v>
      </c>
      <c r="AJ70" s="129">
        <f t="shared" si="4"/>
        <v>0</v>
      </c>
      <c r="AK70" s="129"/>
      <c r="AL70" s="129">
        <f t="shared" si="5"/>
        <v>0</v>
      </c>
      <c r="AM70" s="129" t="str">
        <f t="shared" si="6"/>
        <v/>
      </c>
      <c r="AN70" s="130" t="str">
        <f t="shared" si="7"/>
        <v/>
      </c>
    </row>
    <row r="71" spans="1:40" ht="15" customHeight="1" x14ac:dyDescent="0.25">
      <c r="A71" s="2" t="s">
        <v>122</v>
      </c>
      <c r="B71" s="2" t="s">
        <v>123</v>
      </c>
      <c r="C71" s="2">
        <v>2015</v>
      </c>
      <c r="D71" s="2" t="s">
        <v>650</v>
      </c>
      <c r="E71" s="2" t="s">
        <v>650</v>
      </c>
      <c r="F71" s="2" t="s">
        <v>650</v>
      </c>
      <c r="G71" s="2" t="s">
        <v>650</v>
      </c>
      <c r="H71" s="2" t="s">
        <v>650</v>
      </c>
      <c r="I71" s="2" t="s">
        <v>650</v>
      </c>
      <c r="J71" s="2" t="s">
        <v>650</v>
      </c>
      <c r="K71" s="2" t="s">
        <v>650</v>
      </c>
      <c r="L71" s="2" t="s">
        <v>650</v>
      </c>
      <c r="M71" s="2" t="s">
        <v>650</v>
      </c>
      <c r="N71" s="2" t="s">
        <v>650</v>
      </c>
      <c r="O71" s="2" t="s">
        <v>650</v>
      </c>
      <c r="P71" s="2" t="s">
        <v>650</v>
      </c>
      <c r="Q71" s="2" t="s">
        <v>650</v>
      </c>
      <c r="R71" s="2" t="s">
        <v>650</v>
      </c>
      <c r="S71" s="2" t="s">
        <v>650</v>
      </c>
      <c r="T71" s="2" t="s">
        <v>650</v>
      </c>
      <c r="U71" s="2" t="s">
        <v>650</v>
      </c>
      <c r="V71" s="2" t="s">
        <v>650</v>
      </c>
      <c r="W71" s="2" t="s">
        <v>650</v>
      </c>
      <c r="X71" s="2" t="s">
        <v>650</v>
      </c>
      <c r="Y71" s="2" t="s">
        <v>650</v>
      </c>
      <c r="Z71" s="2" t="s">
        <v>650</v>
      </c>
      <c r="AA71" s="2" t="s">
        <v>650</v>
      </c>
      <c r="AB71" s="2" t="s">
        <v>650</v>
      </c>
      <c r="AC71" s="2" t="s">
        <v>650</v>
      </c>
      <c r="AD71" s="2" t="s">
        <v>650</v>
      </c>
      <c r="AE71" s="2" t="s">
        <v>650</v>
      </c>
      <c r="AF71" s="2" t="s">
        <v>650</v>
      </c>
      <c r="AG71" s="2" t="s">
        <v>650</v>
      </c>
      <c r="AJ71" s="129">
        <f t="shared" si="4"/>
        <v>0</v>
      </c>
      <c r="AK71" s="129"/>
      <c r="AL71" s="129">
        <f t="shared" si="5"/>
        <v>0</v>
      </c>
      <c r="AM71" s="129" t="str">
        <f t="shared" si="6"/>
        <v/>
      </c>
      <c r="AN71" s="130" t="str">
        <f t="shared" si="7"/>
        <v/>
      </c>
    </row>
    <row r="72" spans="1:40" ht="15" customHeight="1" x14ac:dyDescent="0.25">
      <c r="A72" s="2" t="s">
        <v>124</v>
      </c>
      <c r="B72" s="2" t="s">
        <v>125</v>
      </c>
      <c r="C72" s="2">
        <v>2015</v>
      </c>
      <c r="D72" s="2">
        <v>98.591999999999999</v>
      </c>
      <c r="E72" s="2">
        <v>12.37</v>
      </c>
      <c r="F72" s="2" t="s">
        <v>650</v>
      </c>
      <c r="G72" s="2" t="s">
        <v>650</v>
      </c>
      <c r="H72" s="2" t="s">
        <v>650</v>
      </c>
      <c r="I72" s="2">
        <v>132.54</v>
      </c>
      <c r="J72" s="2" t="s">
        <v>650</v>
      </c>
      <c r="K72" s="2">
        <v>0.30599999999999999</v>
      </c>
      <c r="L72" s="2" t="s">
        <v>650</v>
      </c>
      <c r="M72" s="2" t="s">
        <v>650</v>
      </c>
      <c r="N72" s="2" t="s">
        <v>650</v>
      </c>
      <c r="O72" s="2" t="s">
        <v>650</v>
      </c>
      <c r="P72" s="2" t="s">
        <v>650</v>
      </c>
      <c r="Q72" s="2" t="s">
        <v>650</v>
      </c>
      <c r="R72" s="2" t="s">
        <v>650</v>
      </c>
      <c r="S72" s="2" t="s">
        <v>650</v>
      </c>
      <c r="T72" s="2" t="s">
        <v>650</v>
      </c>
      <c r="U72" s="2" t="s">
        <v>650</v>
      </c>
      <c r="V72" s="2" t="s">
        <v>650</v>
      </c>
      <c r="W72" s="2" t="s">
        <v>650</v>
      </c>
      <c r="X72" s="2" t="s">
        <v>650</v>
      </c>
      <c r="Y72" s="2" t="s">
        <v>650</v>
      </c>
      <c r="Z72" s="2" t="s">
        <v>650</v>
      </c>
      <c r="AA72" s="2" t="s">
        <v>650</v>
      </c>
      <c r="AB72" s="2" t="s">
        <v>650</v>
      </c>
      <c r="AC72" s="2" t="s">
        <v>650</v>
      </c>
      <c r="AD72" s="2" t="s">
        <v>650</v>
      </c>
      <c r="AE72" s="2">
        <v>132.23400000000001</v>
      </c>
      <c r="AF72" s="2" t="s">
        <v>650</v>
      </c>
      <c r="AG72" s="2" t="s">
        <v>650</v>
      </c>
      <c r="AJ72" s="129">
        <f t="shared" si="4"/>
        <v>132.54000000000002</v>
      </c>
      <c r="AK72" s="129"/>
      <c r="AL72" s="129">
        <f t="shared" si="5"/>
        <v>98.591999999999999</v>
      </c>
      <c r="AM72" s="129">
        <f t="shared" si="6"/>
        <v>12.37</v>
      </c>
      <c r="AN72" s="130">
        <f t="shared" si="7"/>
        <v>0.83719631809265116</v>
      </c>
    </row>
    <row r="73" spans="1:40" ht="15" customHeight="1" x14ac:dyDescent="0.25">
      <c r="A73" s="2" t="s">
        <v>124</v>
      </c>
      <c r="B73" s="2" t="s">
        <v>126</v>
      </c>
      <c r="C73" s="2">
        <v>2015</v>
      </c>
      <c r="D73" s="2" t="s">
        <v>650</v>
      </c>
      <c r="E73" s="2" t="s">
        <v>650</v>
      </c>
      <c r="F73" s="2" t="s">
        <v>650</v>
      </c>
      <c r="G73" s="2" t="s">
        <v>650</v>
      </c>
      <c r="H73" s="2" t="s">
        <v>650</v>
      </c>
      <c r="I73" s="2" t="s">
        <v>650</v>
      </c>
      <c r="J73" s="2" t="s">
        <v>650</v>
      </c>
      <c r="K73" s="2" t="s">
        <v>650</v>
      </c>
      <c r="L73" s="2" t="s">
        <v>650</v>
      </c>
      <c r="M73" s="2" t="s">
        <v>650</v>
      </c>
      <c r="N73" s="2" t="s">
        <v>650</v>
      </c>
      <c r="O73" s="2" t="s">
        <v>650</v>
      </c>
      <c r="P73" s="2" t="s">
        <v>650</v>
      </c>
      <c r="Q73" s="2" t="s">
        <v>650</v>
      </c>
      <c r="R73" s="2" t="s">
        <v>650</v>
      </c>
      <c r="S73" s="2" t="s">
        <v>650</v>
      </c>
      <c r="T73" s="2" t="s">
        <v>650</v>
      </c>
      <c r="U73" s="2" t="s">
        <v>650</v>
      </c>
      <c r="V73" s="2" t="s">
        <v>650</v>
      </c>
      <c r="W73" s="2" t="s">
        <v>650</v>
      </c>
      <c r="X73" s="2" t="s">
        <v>650</v>
      </c>
      <c r="Y73" s="2" t="s">
        <v>650</v>
      </c>
      <c r="Z73" s="2" t="s">
        <v>650</v>
      </c>
      <c r="AA73" s="2" t="s">
        <v>650</v>
      </c>
      <c r="AB73" s="2" t="s">
        <v>650</v>
      </c>
      <c r="AC73" s="2" t="s">
        <v>650</v>
      </c>
      <c r="AD73" s="2" t="s">
        <v>650</v>
      </c>
      <c r="AE73" s="2" t="s">
        <v>650</v>
      </c>
      <c r="AF73" s="2" t="s">
        <v>650</v>
      </c>
      <c r="AG73" s="2" t="s">
        <v>650</v>
      </c>
      <c r="AJ73" s="129">
        <f t="shared" si="4"/>
        <v>0</v>
      </c>
      <c r="AK73" s="129"/>
      <c r="AL73" s="129">
        <f t="shared" si="5"/>
        <v>0</v>
      </c>
      <c r="AM73" s="129" t="str">
        <f t="shared" si="6"/>
        <v/>
      </c>
      <c r="AN73" s="130" t="str">
        <f t="shared" si="7"/>
        <v/>
      </c>
    </row>
    <row r="74" spans="1:40" ht="15" customHeight="1" x14ac:dyDescent="0.25">
      <c r="A74" s="2" t="s">
        <v>124</v>
      </c>
      <c r="B74" s="2" t="s">
        <v>127</v>
      </c>
      <c r="C74" s="2">
        <v>2015</v>
      </c>
      <c r="D74" s="2" t="s">
        <v>650</v>
      </c>
      <c r="E74" s="2" t="s">
        <v>650</v>
      </c>
      <c r="F74" s="2" t="s">
        <v>650</v>
      </c>
      <c r="G74" s="2" t="s">
        <v>650</v>
      </c>
      <c r="H74" s="2" t="s">
        <v>650</v>
      </c>
      <c r="I74" s="2" t="s">
        <v>650</v>
      </c>
      <c r="J74" s="2" t="s">
        <v>650</v>
      </c>
      <c r="K74" s="2" t="s">
        <v>650</v>
      </c>
      <c r="L74" s="2" t="s">
        <v>650</v>
      </c>
      <c r="M74" s="2" t="s">
        <v>650</v>
      </c>
      <c r="N74" s="2" t="s">
        <v>650</v>
      </c>
      <c r="O74" s="2" t="s">
        <v>650</v>
      </c>
      <c r="P74" s="2" t="s">
        <v>650</v>
      </c>
      <c r="Q74" s="2" t="s">
        <v>650</v>
      </c>
      <c r="R74" s="2" t="s">
        <v>650</v>
      </c>
      <c r="S74" s="2" t="s">
        <v>650</v>
      </c>
      <c r="T74" s="2" t="s">
        <v>650</v>
      </c>
      <c r="U74" s="2" t="s">
        <v>650</v>
      </c>
      <c r="V74" s="2" t="s">
        <v>650</v>
      </c>
      <c r="W74" s="2" t="s">
        <v>650</v>
      </c>
      <c r="X74" s="2" t="s">
        <v>650</v>
      </c>
      <c r="Y74" s="2" t="s">
        <v>650</v>
      </c>
      <c r="Z74" s="2" t="s">
        <v>650</v>
      </c>
      <c r="AA74" s="2" t="s">
        <v>650</v>
      </c>
      <c r="AB74" s="2" t="s">
        <v>650</v>
      </c>
      <c r="AC74" s="2" t="s">
        <v>650</v>
      </c>
      <c r="AD74" s="2" t="s">
        <v>650</v>
      </c>
      <c r="AE74" s="2" t="s">
        <v>650</v>
      </c>
      <c r="AF74" s="2" t="s">
        <v>650</v>
      </c>
      <c r="AG74" s="2" t="s">
        <v>650</v>
      </c>
      <c r="AJ74" s="129">
        <f t="shared" si="4"/>
        <v>0</v>
      </c>
      <c r="AK74" s="129"/>
      <c r="AL74" s="129">
        <f t="shared" si="5"/>
        <v>0</v>
      </c>
      <c r="AM74" s="129" t="str">
        <f t="shared" si="6"/>
        <v/>
      </c>
      <c r="AN74" s="130" t="str">
        <f t="shared" si="7"/>
        <v/>
      </c>
    </row>
    <row r="75" spans="1:40" ht="15" customHeight="1" x14ac:dyDescent="0.25">
      <c r="A75" s="2" t="s">
        <v>128</v>
      </c>
      <c r="B75" s="2" t="s">
        <v>129</v>
      </c>
      <c r="C75" s="2">
        <v>2015</v>
      </c>
      <c r="D75" s="2" t="s">
        <v>650</v>
      </c>
      <c r="E75" s="2" t="s">
        <v>650</v>
      </c>
      <c r="F75" s="2" t="s">
        <v>650</v>
      </c>
      <c r="G75" s="2" t="s">
        <v>650</v>
      </c>
      <c r="H75" s="2" t="s">
        <v>650</v>
      </c>
      <c r="I75" s="2" t="s">
        <v>650</v>
      </c>
      <c r="J75" s="2" t="s">
        <v>650</v>
      </c>
      <c r="K75" s="2" t="s">
        <v>650</v>
      </c>
      <c r="L75" s="2" t="s">
        <v>650</v>
      </c>
      <c r="M75" s="2" t="s">
        <v>650</v>
      </c>
      <c r="N75" s="2" t="s">
        <v>650</v>
      </c>
      <c r="O75" s="2" t="s">
        <v>650</v>
      </c>
      <c r="P75" s="2" t="s">
        <v>650</v>
      </c>
      <c r="Q75" s="2" t="s">
        <v>650</v>
      </c>
      <c r="R75" s="2" t="s">
        <v>650</v>
      </c>
      <c r="S75" s="2" t="s">
        <v>650</v>
      </c>
      <c r="T75" s="2" t="s">
        <v>650</v>
      </c>
      <c r="U75" s="2" t="s">
        <v>650</v>
      </c>
      <c r="V75" s="2" t="s">
        <v>650</v>
      </c>
      <c r="W75" s="2" t="s">
        <v>650</v>
      </c>
      <c r="X75" s="2" t="s">
        <v>650</v>
      </c>
      <c r="Y75" s="2" t="s">
        <v>650</v>
      </c>
      <c r="Z75" s="2" t="s">
        <v>650</v>
      </c>
      <c r="AA75" s="2" t="s">
        <v>650</v>
      </c>
      <c r="AB75" s="2" t="s">
        <v>650</v>
      </c>
      <c r="AC75" s="2" t="s">
        <v>650</v>
      </c>
      <c r="AD75" s="2" t="s">
        <v>650</v>
      </c>
      <c r="AE75" s="2" t="s">
        <v>650</v>
      </c>
      <c r="AF75" s="2" t="s">
        <v>650</v>
      </c>
      <c r="AG75" s="2" t="s">
        <v>650</v>
      </c>
      <c r="AJ75" s="129">
        <f t="shared" si="4"/>
        <v>0</v>
      </c>
      <c r="AK75" s="129"/>
      <c r="AL75" s="129">
        <f t="shared" si="5"/>
        <v>0</v>
      </c>
      <c r="AM75" s="129" t="str">
        <f t="shared" si="6"/>
        <v/>
      </c>
      <c r="AN75" s="130" t="str">
        <f t="shared" si="7"/>
        <v/>
      </c>
    </row>
    <row r="76" spans="1:40" ht="15" customHeight="1" x14ac:dyDescent="0.25">
      <c r="A76" s="2" t="s">
        <v>130</v>
      </c>
      <c r="B76" s="2" t="s">
        <v>131</v>
      </c>
      <c r="C76" s="2">
        <v>2015</v>
      </c>
      <c r="D76" s="2" t="s">
        <v>650</v>
      </c>
      <c r="E76" s="2" t="s">
        <v>650</v>
      </c>
      <c r="F76" s="2" t="s">
        <v>650</v>
      </c>
      <c r="G76" s="2" t="s">
        <v>650</v>
      </c>
      <c r="H76" s="2" t="s">
        <v>650</v>
      </c>
      <c r="I76" s="2" t="s">
        <v>650</v>
      </c>
      <c r="J76" s="2" t="s">
        <v>650</v>
      </c>
      <c r="K76" s="2" t="s">
        <v>650</v>
      </c>
      <c r="L76" s="2" t="s">
        <v>650</v>
      </c>
      <c r="M76" s="2" t="s">
        <v>650</v>
      </c>
      <c r="N76" s="2" t="s">
        <v>650</v>
      </c>
      <c r="O76" s="2" t="s">
        <v>650</v>
      </c>
      <c r="P76" s="2" t="s">
        <v>650</v>
      </c>
      <c r="Q76" s="2" t="s">
        <v>650</v>
      </c>
      <c r="R76" s="2" t="s">
        <v>650</v>
      </c>
      <c r="S76" s="2" t="s">
        <v>650</v>
      </c>
      <c r="T76" s="2" t="s">
        <v>650</v>
      </c>
      <c r="U76" s="2" t="s">
        <v>650</v>
      </c>
      <c r="V76" s="2" t="s">
        <v>650</v>
      </c>
      <c r="W76" s="2" t="s">
        <v>650</v>
      </c>
      <c r="X76" s="2" t="s">
        <v>650</v>
      </c>
      <c r="Y76" s="2" t="s">
        <v>650</v>
      </c>
      <c r="Z76" s="2" t="s">
        <v>650</v>
      </c>
      <c r="AA76" s="2" t="s">
        <v>650</v>
      </c>
      <c r="AB76" s="2" t="s">
        <v>650</v>
      </c>
      <c r="AC76" s="2" t="s">
        <v>650</v>
      </c>
      <c r="AD76" s="2" t="s">
        <v>650</v>
      </c>
      <c r="AE76" s="2" t="s">
        <v>650</v>
      </c>
      <c r="AF76" s="2" t="s">
        <v>650</v>
      </c>
      <c r="AG76" s="2" t="s">
        <v>650</v>
      </c>
      <c r="AJ76" s="129">
        <f t="shared" si="4"/>
        <v>0</v>
      </c>
      <c r="AK76" s="129"/>
      <c r="AL76" s="129">
        <f t="shared" si="5"/>
        <v>0</v>
      </c>
      <c r="AM76" s="129" t="str">
        <f t="shared" si="6"/>
        <v/>
      </c>
      <c r="AN76" s="130" t="str">
        <f t="shared" si="7"/>
        <v/>
      </c>
    </row>
    <row r="77" spans="1:40" ht="15" customHeight="1" x14ac:dyDescent="0.25">
      <c r="A77" s="2" t="s">
        <v>130</v>
      </c>
      <c r="B77" s="2" t="s">
        <v>132</v>
      </c>
      <c r="C77" s="2">
        <v>2015</v>
      </c>
      <c r="D77" s="2" t="s">
        <v>650</v>
      </c>
      <c r="E77" s="2" t="s">
        <v>650</v>
      </c>
      <c r="F77" s="2" t="s">
        <v>650</v>
      </c>
      <c r="G77" s="2" t="s">
        <v>650</v>
      </c>
      <c r="H77" s="2" t="s">
        <v>650</v>
      </c>
      <c r="I77" s="2" t="s">
        <v>650</v>
      </c>
      <c r="J77" s="2" t="s">
        <v>650</v>
      </c>
      <c r="K77" s="2" t="s">
        <v>650</v>
      </c>
      <c r="L77" s="2" t="s">
        <v>650</v>
      </c>
      <c r="M77" s="2" t="s">
        <v>650</v>
      </c>
      <c r="N77" s="2" t="s">
        <v>650</v>
      </c>
      <c r="O77" s="2" t="s">
        <v>650</v>
      </c>
      <c r="P77" s="2" t="s">
        <v>650</v>
      </c>
      <c r="Q77" s="2" t="s">
        <v>650</v>
      </c>
      <c r="R77" s="2" t="s">
        <v>650</v>
      </c>
      <c r="S77" s="2" t="s">
        <v>650</v>
      </c>
      <c r="T77" s="2" t="s">
        <v>650</v>
      </c>
      <c r="U77" s="2" t="s">
        <v>650</v>
      </c>
      <c r="V77" s="2" t="s">
        <v>650</v>
      </c>
      <c r="W77" s="2" t="s">
        <v>650</v>
      </c>
      <c r="X77" s="2" t="s">
        <v>650</v>
      </c>
      <c r="Y77" s="2" t="s">
        <v>650</v>
      </c>
      <c r="Z77" s="2" t="s">
        <v>650</v>
      </c>
      <c r="AA77" s="2" t="s">
        <v>650</v>
      </c>
      <c r="AB77" s="2" t="s">
        <v>650</v>
      </c>
      <c r="AC77" s="2" t="s">
        <v>650</v>
      </c>
      <c r="AD77" s="2" t="s">
        <v>650</v>
      </c>
      <c r="AE77" s="2" t="s">
        <v>650</v>
      </c>
      <c r="AF77" s="2" t="s">
        <v>650</v>
      </c>
      <c r="AG77" s="2" t="s">
        <v>650</v>
      </c>
      <c r="AJ77" s="129">
        <f t="shared" si="4"/>
        <v>0</v>
      </c>
      <c r="AK77" s="129"/>
      <c r="AL77" s="129">
        <f t="shared" si="5"/>
        <v>0</v>
      </c>
      <c r="AM77" s="129" t="str">
        <f t="shared" si="6"/>
        <v/>
      </c>
      <c r="AN77" s="130" t="str">
        <f t="shared" si="7"/>
        <v/>
      </c>
    </row>
    <row r="78" spans="1:40" ht="15" customHeight="1" x14ac:dyDescent="0.25">
      <c r="A78" s="2" t="s">
        <v>133</v>
      </c>
      <c r="B78" s="2" t="s">
        <v>134</v>
      </c>
      <c r="C78" s="2">
        <v>2015</v>
      </c>
      <c r="D78" s="2" t="s">
        <v>650</v>
      </c>
      <c r="E78" s="2" t="s">
        <v>650</v>
      </c>
      <c r="F78" s="2" t="s">
        <v>650</v>
      </c>
      <c r="G78" s="2" t="s">
        <v>650</v>
      </c>
      <c r="H78" s="2" t="s">
        <v>650</v>
      </c>
      <c r="I78" s="2" t="s">
        <v>650</v>
      </c>
      <c r="J78" s="2" t="s">
        <v>650</v>
      </c>
      <c r="K78" s="2" t="s">
        <v>650</v>
      </c>
      <c r="L78" s="2" t="s">
        <v>650</v>
      </c>
      <c r="M78" s="2" t="s">
        <v>650</v>
      </c>
      <c r="N78" s="2" t="s">
        <v>650</v>
      </c>
      <c r="O78" s="2" t="s">
        <v>650</v>
      </c>
      <c r="P78" s="2" t="s">
        <v>650</v>
      </c>
      <c r="Q78" s="2" t="s">
        <v>650</v>
      </c>
      <c r="R78" s="2" t="s">
        <v>650</v>
      </c>
      <c r="S78" s="2" t="s">
        <v>650</v>
      </c>
      <c r="T78" s="2" t="s">
        <v>650</v>
      </c>
      <c r="U78" s="2" t="s">
        <v>650</v>
      </c>
      <c r="V78" s="2" t="s">
        <v>650</v>
      </c>
      <c r="W78" s="2" t="s">
        <v>650</v>
      </c>
      <c r="X78" s="2" t="s">
        <v>650</v>
      </c>
      <c r="Y78" s="2" t="s">
        <v>650</v>
      </c>
      <c r="Z78" s="2" t="s">
        <v>650</v>
      </c>
      <c r="AA78" s="2" t="s">
        <v>650</v>
      </c>
      <c r="AB78" s="2" t="s">
        <v>650</v>
      </c>
      <c r="AC78" s="2" t="s">
        <v>650</v>
      </c>
      <c r="AD78" s="2" t="s">
        <v>650</v>
      </c>
      <c r="AE78" s="2" t="s">
        <v>650</v>
      </c>
      <c r="AF78" s="2" t="s">
        <v>650</v>
      </c>
      <c r="AG78" s="2" t="s">
        <v>650</v>
      </c>
      <c r="AJ78" s="129">
        <f t="shared" si="4"/>
        <v>0</v>
      </c>
      <c r="AK78" s="129"/>
      <c r="AL78" s="129">
        <f t="shared" si="5"/>
        <v>0</v>
      </c>
      <c r="AM78" s="129" t="str">
        <f t="shared" si="6"/>
        <v/>
      </c>
      <c r="AN78" s="130" t="str">
        <f t="shared" si="7"/>
        <v/>
      </c>
    </row>
    <row r="79" spans="1:40" ht="15" customHeight="1" x14ac:dyDescent="0.25">
      <c r="A79" s="2" t="s">
        <v>135</v>
      </c>
      <c r="B79" s="2" t="s">
        <v>136</v>
      </c>
      <c r="C79" s="2">
        <v>2015</v>
      </c>
      <c r="D79" s="2">
        <v>245</v>
      </c>
      <c r="E79" s="2">
        <v>57</v>
      </c>
      <c r="F79" s="2">
        <v>0</v>
      </c>
      <c r="G79" s="2" t="s">
        <v>650</v>
      </c>
      <c r="H79" s="2" t="s">
        <v>650</v>
      </c>
      <c r="I79" s="2">
        <v>301.8</v>
      </c>
      <c r="J79" s="2" t="s">
        <v>650</v>
      </c>
      <c r="K79" s="2">
        <v>0.8</v>
      </c>
      <c r="L79" s="2" t="s">
        <v>650</v>
      </c>
      <c r="M79" s="2" t="s">
        <v>650</v>
      </c>
      <c r="N79" s="2" t="s">
        <v>650</v>
      </c>
      <c r="O79" s="2" t="s">
        <v>650</v>
      </c>
      <c r="P79" s="2">
        <v>10</v>
      </c>
      <c r="Q79" s="2">
        <v>0</v>
      </c>
      <c r="R79" s="2">
        <v>0.5</v>
      </c>
      <c r="S79" s="2">
        <v>0</v>
      </c>
      <c r="T79" s="2">
        <v>15</v>
      </c>
      <c r="U79" s="2">
        <v>4</v>
      </c>
      <c r="V79" s="2" t="s">
        <v>16</v>
      </c>
      <c r="W79" s="2" t="s">
        <v>650</v>
      </c>
      <c r="X79" s="2" t="s">
        <v>650</v>
      </c>
      <c r="Y79" s="2" t="s">
        <v>650</v>
      </c>
      <c r="Z79" s="2">
        <v>248.5</v>
      </c>
      <c r="AA79" s="2" t="s">
        <v>650</v>
      </c>
      <c r="AB79" s="2" t="s">
        <v>650</v>
      </c>
      <c r="AC79" s="2" t="s">
        <v>650</v>
      </c>
      <c r="AD79" s="2" t="s">
        <v>650</v>
      </c>
      <c r="AE79" s="2" t="s">
        <v>650</v>
      </c>
      <c r="AF79" s="2" t="s">
        <v>650</v>
      </c>
      <c r="AG79" s="2">
        <v>23</v>
      </c>
      <c r="AJ79" s="129">
        <f t="shared" si="4"/>
        <v>278.8</v>
      </c>
      <c r="AK79" s="129"/>
      <c r="AL79" s="129">
        <f t="shared" si="5"/>
        <v>245</v>
      </c>
      <c r="AM79" s="129">
        <f t="shared" si="6"/>
        <v>57</v>
      </c>
      <c r="AN79" s="130">
        <f t="shared" si="7"/>
        <v>1.0832137733142038</v>
      </c>
    </row>
    <row r="80" spans="1:40" ht="15" customHeight="1" x14ac:dyDescent="0.25">
      <c r="A80" s="2" t="s">
        <v>137</v>
      </c>
      <c r="B80" s="2" t="s">
        <v>138</v>
      </c>
      <c r="C80" s="2">
        <v>2015</v>
      </c>
      <c r="D80" s="2">
        <v>541</v>
      </c>
      <c r="E80" s="2">
        <v>180</v>
      </c>
      <c r="F80" s="2" t="s">
        <v>650</v>
      </c>
      <c r="G80" s="2" t="s">
        <v>650</v>
      </c>
      <c r="H80" s="2" t="s">
        <v>650</v>
      </c>
      <c r="I80" s="2">
        <v>804.68700000000001</v>
      </c>
      <c r="J80" s="2" t="s">
        <v>650</v>
      </c>
      <c r="K80" s="2">
        <v>0.68700000000000006</v>
      </c>
      <c r="L80" s="2" t="s">
        <v>650</v>
      </c>
      <c r="M80" s="2" t="s">
        <v>650</v>
      </c>
      <c r="N80" s="2" t="s">
        <v>650</v>
      </c>
      <c r="O80" s="2" t="s">
        <v>650</v>
      </c>
      <c r="P80" s="2">
        <v>500</v>
      </c>
      <c r="Q80" s="2">
        <v>168</v>
      </c>
      <c r="R80" s="2" t="s">
        <v>650</v>
      </c>
      <c r="S80" s="2" t="s">
        <v>650</v>
      </c>
      <c r="T80" s="2" t="s">
        <v>650</v>
      </c>
      <c r="U80" s="2" t="s">
        <v>650</v>
      </c>
      <c r="V80" s="2" t="s">
        <v>650</v>
      </c>
      <c r="W80" s="2" t="s">
        <v>650</v>
      </c>
      <c r="X80" s="2" t="s">
        <v>650</v>
      </c>
      <c r="Y80" s="2" t="s">
        <v>650</v>
      </c>
      <c r="Z80" s="2" t="s">
        <v>650</v>
      </c>
      <c r="AA80" s="2" t="s">
        <v>650</v>
      </c>
      <c r="AB80" s="2" t="s">
        <v>650</v>
      </c>
      <c r="AC80" s="2" t="s">
        <v>650</v>
      </c>
      <c r="AD80" s="2" t="s">
        <v>650</v>
      </c>
      <c r="AE80" s="2" t="s">
        <v>650</v>
      </c>
      <c r="AF80" s="2" t="s">
        <v>650</v>
      </c>
      <c r="AG80" s="2">
        <v>136</v>
      </c>
      <c r="AJ80" s="129">
        <f t="shared" si="4"/>
        <v>668.68700000000001</v>
      </c>
      <c r="AK80" s="129"/>
      <c r="AL80" s="129">
        <f t="shared" si="5"/>
        <v>541</v>
      </c>
      <c r="AM80" s="129">
        <f t="shared" si="6"/>
        <v>180</v>
      </c>
      <c r="AN80" s="130">
        <f t="shared" si="7"/>
        <v>1.078232416661308</v>
      </c>
    </row>
    <row r="81" spans="1:40" ht="15" customHeight="1" x14ac:dyDescent="0.25">
      <c r="A81" s="2" t="s">
        <v>137</v>
      </c>
      <c r="B81" s="2" t="s">
        <v>139</v>
      </c>
      <c r="C81" s="2">
        <v>2015</v>
      </c>
      <c r="D81" s="2" t="s">
        <v>650</v>
      </c>
      <c r="E81" s="2" t="s">
        <v>650</v>
      </c>
      <c r="F81" s="2" t="s">
        <v>650</v>
      </c>
      <c r="G81" s="2" t="s">
        <v>650</v>
      </c>
      <c r="H81" s="2" t="s">
        <v>650</v>
      </c>
      <c r="I81" s="2" t="s">
        <v>650</v>
      </c>
      <c r="J81" s="2" t="s">
        <v>650</v>
      </c>
      <c r="K81" s="2" t="s">
        <v>650</v>
      </c>
      <c r="L81" s="2" t="s">
        <v>650</v>
      </c>
      <c r="M81" s="2" t="s">
        <v>650</v>
      </c>
      <c r="N81" s="2" t="s">
        <v>650</v>
      </c>
      <c r="O81" s="2" t="s">
        <v>650</v>
      </c>
      <c r="P81" s="2" t="s">
        <v>650</v>
      </c>
      <c r="Q81" s="2" t="s">
        <v>650</v>
      </c>
      <c r="R81" s="2" t="s">
        <v>650</v>
      </c>
      <c r="S81" s="2" t="s">
        <v>650</v>
      </c>
      <c r="T81" s="2" t="s">
        <v>650</v>
      </c>
      <c r="U81" s="2" t="s">
        <v>650</v>
      </c>
      <c r="V81" s="2" t="s">
        <v>650</v>
      </c>
      <c r="W81" s="2" t="s">
        <v>650</v>
      </c>
      <c r="X81" s="2" t="s">
        <v>650</v>
      </c>
      <c r="Y81" s="2" t="s">
        <v>650</v>
      </c>
      <c r="Z81" s="2" t="s">
        <v>650</v>
      </c>
      <c r="AA81" s="2" t="s">
        <v>650</v>
      </c>
      <c r="AB81" s="2" t="s">
        <v>650</v>
      </c>
      <c r="AC81" s="2" t="s">
        <v>650</v>
      </c>
      <c r="AD81" s="2" t="s">
        <v>650</v>
      </c>
      <c r="AE81" s="2" t="s">
        <v>650</v>
      </c>
      <c r="AF81" s="2" t="s">
        <v>650</v>
      </c>
      <c r="AG81" s="2" t="s">
        <v>650</v>
      </c>
      <c r="AJ81" s="129">
        <f t="shared" si="4"/>
        <v>0</v>
      </c>
      <c r="AK81" s="129"/>
      <c r="AL81" s="129">
        <f t="shared" si="5"/>
        <v>0</v>
      </c>
      <c r="AM81" s="129" t="str">
        <f t="shared" si="6"/>
        <v/>
      </c>
      <c r="AN81" s="130" t="str">
        <f t="shared" si="7"/>
        <v/>
      </c>
    </row>
    <row r="82" spans="1:40" ht="15" customHeight="1" x14ac:dyDescent="0.25">
      <c r="A82" s="2" t="s">
        <v>137</v>
      </c>
      <c r="B82" s="2" t="s">
        <v>140</v>
      </c>
      <c r="C82" s="2">
        <v>2015</v>
      </c>
      <c r="D82" s="2" t="s">
        <v>650</v>
      </c>
      <c r="E82" s="2" t="s">
        <v>650</v>
      </c>
      <c r="F82" s="2" t="s">
        <v>650</v>
      </c>
      <c r="G82" s="2" t="s">
        <v>650</v>
      </c>
      <c r="H82" s="2" t="s">
        <v>650</v>
      </c>
      <c r="I82" s="2" t="s">
        <v>650</v>
      </c>
      <c r="J82" s="2" t="s">
        <v>650</v>
      </c>
      <c r="K82" s="2" t="s">
        <v>650</v>
      </c>
      <c r="L82" s="2" t="s">
        <v>650</v>
      </c>
      <c r="M82" s="2" t="s">
        <v>650</v>
      </c>
      <c r="N82" s="2" t="s">
        <v>650</v>
      </c>
      <c r="O82" s="2" t="s">
        <v>650</v>
      </c>
      <c r="P82" s="2" t="s">
        <v>650</v>
      </c>
      <c r="Q82" s="2" t="s">
        <v>650</v>
      </c>
      <c r="R82" s="2" t="s">
        <v>650</v>
      </c>
      <c r="S82" s="2" t="s">
        <v>650</v>
      </c>
      <c r="T82" s="2" t="s">
        <v>650</v>
      </c>
      <c r="U82" s="2" t="s">
        <v>650</v>
      </c>
      <c r="V82" s="2" t="s">
        <v>650</v>
      </c>
      <c r="W82" s="2" t="s">
        <v>650</v>
      </c>
      <c r="X82" s="2" t="s">
        <v>650</v>
      </c>
      <c r="Y82" s="2" t="s">
        <v>650</v>
      </c>
      <c r="Z82" s="2" t="s">
        <v>650</v>
      </c>
      <c r="AA82" s="2" t="s">
        <v>650</v>
      </c>
      <c r="AB82" s="2" t="s">
        <v>650</v>
      </c>
      <c r="AC82" s="2" t="s">
        <v>650</v>
      </c>
      <c r="AD82" s="2" t="s">
        <v>650</v>
      </c>
      <c r="AE82" s="2" t="s">
        <v>650</v>
      </c>
      <c r="AF82" s="2" t="s">
        <v>650</v>
      </c>
      <c r="AG82" s="2" t="s">
        <v>650</v>
      </c>
      <c r="AJ82" s="129">
        <f t="shared" si="4"/>
        <v>0</v>
      </c>
      <c r="AK82" s="129"/>
      <c r="AL82" s="129">
        <f t="shared" si="5"/>
        <v>0</v>
      </c>
      <c r="AM82" s="129" t="str">
        <f t="shared" si="6"/>
        <v/>
      </c>
      <c r="AN82" s="130" t="str">
        <f t="shared" si="7"/>
        <v/>
      </c>
    </row>
    <row r="83" spans="1:40" ht="15" customHeight="1" x14ac:dyDescent="0.25">
      <c r="A83" s="2" t="s">
        <v>141</v>
      </c>
      <c r="B83" s="2" t="s">
        <v>142</v>
      </c>
      <c r="C83" s="2">
        <v>2015</v>
      </c>
      <c r="D83" s="2">
        <v>89</v>
      </c>
      <c r="E83" s="2">
        <v>14.4</v>
      </c>
      <c r="F83" s="2" t="s">
        <v>650</v>
      </c>
      <c r="G83" s="2" t="s">
        <v>650</v>
      </c>
      <c r="H83" s="2" t="s">
        <v>650</v>
      </c>
      <c r="I83" s="2">
        <v>156.30000000000001</v>
      </c>
      <c r="J83" s="2" t="s">
        <v>650</v>
      </c>
      <c r="K83" s="2" t="s">
        <v>650</v>
      </c>
      <c r="L83" s="2" t="s">
        <v>650</v>
      </c>
      <c r="M83" s="2" t="s">
        <v>650</v>
      </c>
      <c r="N83" s="2" t="s">
        <v>650</v>
      </c>
      <c r="O83" s="2" t="s">
        <v>650</v>
      </c>
      <c r="P83" s="2">
        <v>55.4</v>
      </c>
      <c r="Q83" s="2">
        <v>17.399999999999999</v>
      </c>
      <c r="R83" s="2">
        <v>32.799999999999997</v>
      </c>
      <c r="S83" s="2" t="s">
        <v>650</v>
      </c>
      <c r="T83" s="2" t="s">
        <v>650</v>
      </c>
      <c r="U83" s="2">
        <v>19.100000000000001</v>
      </c>
      <c r="V83" s="2" t="s">
        <v>8</v>
      </c>
      <c r="W83" s="2" t="s">
        <v>650</v>
      </c>
      <c r="X83" s="2">
        <v>5</v>
      </c>
      <c r="Y83" s="2" t="s">
        <v>650</v>
      </c>
      <c r="Z83" s="2" t="s">
        <v>650</v>
      </c>
      <c r="AA83" s="2" t="s">
        <v>650</v>
      </c>
      <c r="AB83" s="2">
        <v>0.6</v>
      </c>
      <c r="AC83" s="2" t="s">
        <v>650</v>
      </c>
      <c r="AD83" s="2" t="s">
        <v>650</v>
      </c>
      <c r="AE83" s="2" t="s">
        <v>650</v>
      </c>
      <c r="AF83" s="2" t="s">
        <v>650</v>
      </c>
      <c r="AG83" s="2">
        <v>26</v>
      </c>
      <c r="AJ83" s="129">
        <f t="shared" si="4"/>
        <v>130.29999999999998</v>
      </c>
      <c r="AK83" s="129"/>
      <c r="AL83" s="129">
        <f t="shared" si="5"/>
        <v>89</v>
      </c>
      <c r="AM83" s="129">
        <f t="shared" si="6"/>
        <v>14.4</v>
      </c>
      <c r="AN83" s="130">
        <f t="shared" si="7"/>
        <v>0.79355333844973153</v>
      </c>
    </row>
    <row r="84" spans="1:40" ht="15" customHeight="1" x14ac:dyDescent="0.25">
      <c r="A84" s="2" t="s">
        <v>141</v>
      </c>
      <c r="B84" s="2" t="s">
        <v>143</v>
      </c>
      <c r="C84" s="2">
        <v>2015</v>
      </c>
      <c r="D84" s="2" t="s">
        <v>650</v>
      </c>
      <c r="E84" s="2" t="s">
        <v>650</v>
      </c>
      <c r="F84" s="2" t="s">
        <v>650</v>
      </c>
      <c r="G84" s="2" t="s">
        <v>650</v>
      </c>
      <c r="H84" s="2" t="s">
        <v>650</v>
      </c>
      <c r="I84" s="2" t="s">
        <v>650</v>
      </c>
      <c r="J84" s="2" t="s">
        <v>650</v>
      </c>
      <c r="K84" s="2" t="s">
        <v>650</v>
      </c>
      <c r="L84" s="2" t="s">
        <v>650</v>
      </c>
      <c r="M84" s="2" t="s">
        <v>650</v>
      </c>
      <c r="N84" s="2" t="s">
        <v>650</v>
      </c>
      <c r="O84" s="2" t="s">
        <v>650</v>
      </c>
      <c r="P84" s="2" t="s">
        <v>650</v>
      </c>
      <c r="Q84" s="2" t="s">
        <v>650</v>
      </c>
      <c r="R84" s="2" t="s">
        <v>650</v>
      </c>
      <c r="S84" s="2" t="s">
        <v>650</v>
      </c>
      <c r="T84" s="2" t="s">
        <v>650</v>
      </c>
      <c r="U84" s="2" t="s">
        <v>650</v>
      </c>
      <c r="V84" s="2" t="s">
        <v>650</v>
      </c>
      <c r="W84" s="2" t="s">
        <v>650</v>
      </c>
      <c r="X84" s="2" t="s">
        <v>650</v>
      </c>
      <c r="Y84" s="2" t="s">
        <v>650</v>
      </c>
      <c r="Z84" s="2" t="s">
        <v>650</v>
      </c>
      <c r="AA84" s="2" t="s">
        <v>650</v>
      </c>
      <c r="AB84" s="2" t="s">
        <v>650</v>
      </c>
      <c r="AC84" s="2" t="s">
        <v>650</v>
      </c>
      <c r="AD84" s="2" t="s">
        <v>650</v>
      </c>
      <c r="AE84" s="2" t="s">
        <v>650</v>
      </c>
      <c r="AF84" s="2" t="s">
        <v>650</v>
      </c>
      <c r="AG84" s="2" t="s">
        <v>650</v>
      </c>
      <c r="AJ84" s="129">
        <f t="shared" si="4"/>
        <v>0</v>
      </c>
      <c r="AK84" s="129"/>
      <c r="AL84" s="129">
        <f t="shared" si="5"/>
        <v>0</v>
      </c>
      <c r="AM84" s="129" t="str">
        <f t="shared" si="6"/>
        <v/>
      </c>
      <c r="AN84" s="130" t="str">
        <f t="shared" si="7"/>
        <v/>
      </c>
    </row>
    <row r="85" spans="1:40" ht="15" customHeight="1" x14ac:dyDescent="0.25">
      <c r="A85" s="2" t="s">
        <v>141</v>
      </c>
      <c r="B85" s="2" t="s">
        <v>144</v>
      </c>
      <c r="C85" s="2">
        <v>2015</v>
      </c>
      <c r="D85" s="2" t="s">
        <v>650</v>
      </c>
      <c r="E85" s="2" t="s">
        <v>650</v>
      </c>
      <c r="F85" s="2" t="s">
        <v>650</v>
      </c>
      <c r="G85" s="2" t="s">
        <v>650</v>
      </c>
      <c r="H85" s="2" t="s">
        <v>650</v>
      </c>
      <c r="I85" s="2" t="s">
        <v>650</v>
      </c>
      <c r="J85" s="2" t="s">
        <v>650</v>
      </c>
      <c r="K85" s="2" t="s">
        <v>650</v>
      </c>
      <c r="L85" s="2" t="s">
        <v>650</v>
      </c>
      <c r="M85" s="2" t="s">
        <v>650</v>
      </c>
      <c r="N85" s="2" t="s">
        <v>650</v>
      </c>
      <c r="O85" s="2" t="s">
        <v>650</v>
      </c>
      <c r="P85" s="2" t="s">
        <v>650</v>
      </c>
      <c r="Q85" s="2" t="s">
        <v>650</v>
      </c>
      <c r="R85" s="2" t="s">
        <v>650</v>
      </c>
      <c r="S85" s="2" t="s">
        <v>650</v>
      </c>
      <c r="T85" s="2" t="s">
        <v>650</v>
      </c>
      <c r="U85" s="2" t="s">
        <v>650</v>
      </c>
      <c r="V85" s="2" t="s">
        <v>650</v>
      </c>
      <c r="W85" s="2" t="s">
        <v>650</v>
      </c>
      <c r="X85" s="2" t="s">
        <v>650</v>
      </c>
      <c r="Y85" s="2" t="s">
        <v>650</v>
      </c>
      <c r="Z85" s="2" t="s">
        <v>650</v>
      </c>
      <c r="AA85" s="2" t="s">
        <v>650</v>
      </c>
      <c r="AB85" s="2" t="s">
        <v>650</v>
      </c>
      <c r="AC85" s="2" t="s">
        <v>650</v>
      </c>
      <c r="AD85" s="2" t="s">
        <v>650</v>
      </c>
      <c r="AE85" s="2" t="s">
        <v>650</v>
      </c>
      <c r="AF85" s="2" t="s">
        <v>650</v>
      </c>
      <c r="AG85" s="2" t="s">
        <v>650</v>
      </c>
      <c r="AJ85" s="129">
        <f t="shared" si="4"/>
        <v>0</v>
      </c>
      <c r="AK85" s="129"/>
      <c r="AL85" s="129">
        <f t="shared" si="5"/>
        <v>0</v>
      </c>
      <c r="AM85" s="129" t="str">
        <f t="shared" si="6"/>
        <v/>
      </c>
      <c r="AN85" s="130" t="str">
        <f t="shared" si="7"/>
        <v/>
      </c>
    </row>
    <row r="86" spans="1:40" ht="15" customHeight="1" x14ac:dyDescent="0.25">
      <c r="A86" s="2" t="s">
        <v>145</v>
      </c>
      <c r="B86" s="2" t="s">
        <v>146</v>
      </c>
      <c r="C86" s="2">
        <v>2015</v>
      </c>
      <c r="D86" s="2" t="s">
        <v>650</v>
      </c>
      <c r="E86" s="2" t="s">
        <v>650</v>
      </c>
      <c r="F86" s="2" t="s">
        <v>650</v>
      </c>
      <c r="G86" s="2" t="s">
        <v>650</v>
      </c>
      <c r="H86" s="2" t="s">
        <v>650</v>
      </c>
      <c r="I86" s="2" t="s">
        <v>650</v>
      </c>
      <c r="J86" s="2" t="s">
        <v>650</v>
      </c>
      <c r="K86" s="2" t="s">
        <v>650</v>
      </c>
      <c r="L86" s="2" t="s">
        <v>650</v>
      </c>
      <c r="M86" s="2" t="s">
        <v>650</v>
      </c>
      <c r="N86" s="2" t="s">
        <v>650</v>
      </c>
      <c r="O86" s="2" t="s">
        <v>650</v>
      </c>
      <c r="P86" s="2" t="s">
        <v>650</v>
      </c>
      <c r="Q86" s="2" t="s">
        <v>650</v>
      </c>
      <c r="R86" s="2" t="s">
        <v>650</v>
      </c>
      <c r="S86" s="2" t="s">
        <v>650</v>
      </c>
      <c r="T86" s="2" t="s">
        <v>650</v>
      </c>
      <c r="U86" s="2" t="s">
        <v>650</v>
      </c>
      <c r="V86" s="2" t="s">
        <v>650</v>
      </c>
      <c r="W86" s="2" t="s">
        <v>650</v>
      </c>
      <c r="X86" s="2" t="s">
        <v>650</v>
      </c>
      <c r="Y86" s="2" t="s">
        <v>650</v>
      </c>
      <c r="Z86" s="2" t="s">
        <v>650</v>
      </c>
      <c r="AA86" s="2" t="s">
        <v>650</v>
      </c>
      <c r="AB86" s="2" t="s">
        <v>650</v>
      </c>
      <c r="AC86" s="2" t="s">
        <v>650</v>
      </c>
      <c r="AD86" s="2" t="s">
        <v>650</v>
      </c>
      <c r="AE86" s="2" t="s">
        <v>650</v>
      </c>
      <c r="AF86" s="2" t="s">
        <v>650</v>
      </c>
      <c r="AG86" s="2" t="s">
        <v>650</v>
      </c>
      <c r="AJ86" s="129">
        <f t="shared" si="4"/>
        <v>0</v>
      </c>
      <c r="AK86" s="129"/>
      <c r="AL86" s="129">
        <f t="shared" si="5"/>
        <v>0</v>
      </c>
      <c r="AM86" s="129" t="str">
        <f t="shared" si="6"/>
        <v/>
      </c>
      <c r="AN86" s="130" t="str">
        <f t="shared" si="7"/>
        <v/>
      </c>
    </row>
    <row r="87" spans="1:40" ht="15" customHeight="1" x14ac:dyDescent="0.25">
      <c r="A87" s="2" t="s">
        <v>145</v>
      </c>
      <c r="B87" s="2" t="s">
        <v>147</v>
      </c>
      <c r="C87" s="2">
        <v>2015</v>
      </c>
      <c r="D87" s="2" t="s">
        <v>650</v>
      </c>
      <c r="E87" s="2" t="s">
        <v>650</v>
      </c>
      <c r="F87" s="2" t="s">
        <v>650</v>
      </c>
      <c r="G87" s="2" t="s">
        <v>650</v>
      </c>
      <c r="H87" s="2" t="s">
        <v>650</v>
      </c>
      <c r="I87" s="2" t="s">
        <v>650</v>
      </c>
      <c r="J87" s="2" t="s">
        <v>650</v>
      </c>
      <c r="K87" s="2" t="s">
        <v>650</v>
      </c>
      <c r="L87" s="2" t="s">
        <v>650</v>
      </c>
      <c r="M87" s="2" t="s">
        <v>650</v>
      </c>
      <c r="N87" s="2" t="s">
        <v>650</v>
      </c>
      <c r="O87" s="2" t="s">
        <v>650</v>
      </c>
      <c r="P87" s="2" t="s">
        <v>650</v>
      </c>
      <c r="Q87" s="2" t="s">
        <v>650</v>
      </c>
      <c r="R87" s="2" t="s">
        <v>650</v>
      </c>
      <c r="S87" s="2" t="s">
        <v>650</v>
      </c>
      <c r="T87" s="2" t="s">
        <v>650</v>
      </c>
      <c r="U87" s="2" t="s">
        <v>650</v>
      </c>
      <c r="V87" s="2" t="s">
        <v>650</v>
      </c>
      <c r="W87" s="2" t="s">
        <v>650</v>
      </c>
      <c r="X87" s="2" t="s">
        <v>650</v>
      </c>
      <c r="Y87" s="2" t="s">
        <v>650</v>
      </c>
      <c r="Z87" s="2" t="s">
        <v>650</v>
      </c>
      <c r="AA87" s="2" t="s">
        <v>650</v>
      </c>
      <c r="AB87" s="2" t="s">
        <v>650</v>
      </c>
      <c r="AC87" s="2" t="s">
        <v>650</v>
      </c>
      <c r="AD87" s="2" t="s">
        <v>650</v>
      </c>
      <c r="AE87" s="2" t="s">
        <v>650</v>
      </c>
      <c r="AF87" s="2" t="s">
        <v>650</v>
      </c>
      <c r="AG87" s="2" t="s">
        <v>650</v>
      </c>
      <c r="AJ87" s="129">
        <f t="shared" si="4"/>
        <v>0</v>
      </c>
      <c r="AK87" s="129"/>
      <c r="AL87" s="129">
        <f t="shared" si="5"/>
        <v>0</v>
      </c>
      <c r="AM87" s="129" t="str">
        <f t="shared" si="6"/>
        <v/>
      </c>
      <c r="AN87" s="130" t="str">
        <f t="shared" si="7"/>
        <v/>
      </c>
    </row>
    <row r="88" spans="1:40" ht="15" customHeight="1" x14ac:dyDescent="0.25">
      <c r="A88" s="2" t="s">
        <v>145</v>
      </c>
      <c r="B88" s="2" t="s">
        <v>148</v>
      </c>
      <c r="C88" s="2">
        <v>2015</v>
      </c>
      <c r="D88" s="2" t="s">
        <v>650</v>
      </c>
      <c r="E88" s="2" t="s">
        <v>650</v>
      </c>
      <c r="F88" s="2" t="s">
        <v>650</v>
      </c>
      <c r="G88" s="2" t="s">
        <v>650</v>
      </c>
      <c r="H88" s="2" t="s">
        <v>650</v>
      </c>
      <c r="I88" s="2" t="s">
        <v>650</v>
      </c>
      <c r="J88" s="2" t="s">
        <v>650</v>
      </c>
      <c r="K88" s="2" t="s">
        <v>650</v>
      </c>
      <c r="L88" s="2" t="s">
        <v>650</v>
      </c>
      <c r="M88" s="2" t="s">
        <v>650</v>
      </c>
      <c r="N88" s="2" t="s">
        <v>650</v>
      </c>
      <c r="O88" s="2" t="s">
        <v>650</v>
      </c>
      <c r="P88" s="2" t="s">
        <v>650</v>
      </c>
      <c r="Q88" s="2" t="s">
        <v>650</v>
      </c>
      <c r="R88" s="2" t="s">
        <v>650</v>
      </c>
      <c r="S88" s="2" t="s">
        <v>650</v>
      </c>
      <c r="T88" s="2" t="s">
        <v>650</v>
      </c>
      <c r="U88" s="2" t="s">
        <v>650</v>
      </c>
      <c r="V88" s="2" t="s">
        <v>650</v>
      </c>
      <c r="W88" s="2" t="s">
        <v>650</v>
      </c>
      <c r="X88" s="2" t="s">
        <v>650</v>
      </c>
      <c r="Y88" s="2" t="s">
        <v>650</v>
      </c>
      <c r="Z88" s="2" t="s">
        <v>650</v>
      </c>
      <c r="AA88" s="2" t="s">
        <v>650</v>
      </c>
      <c r="AB88" s="2" t="s">
        <v>650</v>
      </c>
      <c r="AC88" s="2" t="s">
        <v>650</v>
      </c>
      <c r="AD88" s="2" t="s">
        <v>650</v>
      </c>
      <c r="AE88" s="2" t="s">
        <v>650</v>
      </c>
      <c r="AF88" s="2" t="s">
        <v>650</v>
      </c>
      <c r="AG88" s="2" t="s">
        <v>650</v>
      </c>
      <c r="AJ88" s="129">
        <f t="shared" si="4"/>
        <v>0</v>
      </c>
      <c r="AK88" s="129"/>
      <c r="AL88" s="129">
        <f t="shared" si="5"/>
        <v>0</v>
      </c>
      <c r="AM88" s="129" t="str">
        <f t="shared" si="6"/>
        <v/>
      </c>
      <c r="AN88" s="130" t="str">
        <f t="shared" si="7"/>
        <v/>
      </c>
    </row>
    <row r="89" spans="1:40" ht="15" customHeight="1" x14ac:dyDescent="0.25">
      <c r="A89" s="2" t="s">
        <v>149</v>
      </c>
      <c r="B89" s="2" t="s">
        <v>150</v>
      </c>
      <c r="C89" s="2">
        <v>2015</v>
      </c>
      <c r="D89" s="2" t="s">
        <v>650</v>
      </c>
      <c r="E89" s="2" t="s">
        <v>650</v>
      </c>
      <c r="F89" s="2" t="s">
        <v>650</v>
      </c>
      <c r="G89" s="2" t="s">
        <v>650</v>
      </c>
      <c r="H89" s="2" t="s">
        <v>650</v>
      </c>
      <c r="I89" s="2" t="s">
        <v>650</v>
      </c>
      <c r="J89" s="2" t="s">
        <v>650</v>
      </c>
      <c r="K89" s="2" t="s">
        <v>650</v>
      </c>
      <c r="L89" s="2" t="s">
        <v>650</v>
      </c>
      <c r="M89" s="2" t="s">
        <v>650</v>
      </c>
      <c r="N89" s="2" t="s">
        <v>650</v>
      </c>
      <c r="O89" s="2" t="s">
        <v>650</v>
      </c>
      <c r="P89" s="2" t="s">
        <v>650</v>
      </c>
      <c r="Q89" s="2" t="s">
        <v>650</v>
      </c>
      <c r="R89" s="2" t="s">
        <v>650</v>
      </c>
      <c r="S89" s="2" t="s">
        <v>650</v>
      </c>
      <c r="T89" s="2" t="s">
        <v>650</v>
      </c>
      <c r="U89" s="2" t="s">
        <v>650</v>
      </c>
      <c r="V89" s="2" t="s">
        <v>650</v>
      </c>
      <c r="W89" s="2" t="s">
        <v>650</v>
      </c>
      <c r="X89" s="2" t="s">
        <v>650</v>
      </c>
      <c r="Y89" s="2" t="s">
        <v>650</v>
      </c>
      <c r="Z89" s="2" t="s">
        <v>650</v>
      </c>
      <c r="AA89" s="2" t="s">
        <v>650</v>
      </c>
      <c r="AB89" s="2" t="s">
        <v>650</v>
      </c>
      <c r="AC89" s="2" t="s">
        <v>650</v>
      </c>
      <c r="AD89" s="2" t="s">
        <v>650</v>
      </c>
      <c r="AE89" s="2" t="s">
        <v>650</v>
      </c>
      <c r="AF89" s="2" t="s">
        <v>650</v>
      </c>
      <c r="AG89" s="2" t="s">
        <v>650</v>
      </c>
      <c r="AJ89" s="129">
        <f t="shared" si="4"/>
        <v>0</v>
      </c>
      <c r="AK89" s="129"/>
      <c r="AL89" s="129">
        <f t="shared" si="5"/>
        <v>0</v>
      </c>
      <c r="AM89" s="129" t="str">
        <f t="shared" si="6"/>
        <v/>
      </c>
      <c r="AN89" s="130" t="str">
        <f t="shared" si="7"/>
        <v/>
      </c>
    </row>
    <row r="90" spans="1:40" ht="15" customHeight="1" x14ac:dyDescent="0.25">
      <c r="A90" s="2" t="s">
        <v>149</v>
      </c>
      <c r="B90" s="2" t="s">
        <v>151</v>
      </c>
      <c r="C90" s="2">
        <v>2015</v>
      </c>
      <c r="D90" s="2">
        <v>265.04000000000002</v>
      </c>
      <c r="E90" s="2">
        <v>83.07</v>
      </c>
      <c r="F90" s="2" t="s">
        <v>650</v>
      </c>
      <c r="G90" s="2" t="s">
        <v>650</v>
      </c>
      <c r="H90" s="2" t="s">
        <v>650</v>
      </c>
      <c r="I90" s="2">
        <v>463.49</v>
      </c>
      <c r="J90" s="2" t="s">
        <v>650</v>
      </c>
      <c r="K90" s="2">
        <v>0.91</v>
      </c>
      <c r="L90" s="2" t="s">
        <v>650</v>
      </c>
      <c r="M90" s="2" t="s">
        <v>650</v>
      </c>
      <c r="N90" s="2" t="s">
        <v>650</v>
      </c>
      <c r="O90" s="2" t="s">
        <v>650</v>
      </c>
      <c r="P90" s="2">
        <v>54.06</v>
      </c>
      <c r="Q90" s="2">
        <v>92.31</v>
      </c>
      <c r="R90" s="2">
        <v>111.39</v>
      </c>
      <c r="S90" s="2">
        <v>4.05</v>
      </c>
      <c r="T90" s="2" t="s">
        <v>650</v>
      </c>
      <c r="U90" s="2">
        <v>50.74</v>
      </c>
      <c r="V90" s="2" t="s">
        <v>8</v>
      </c>
      <c r="W90" s="2" t="s">
        <v>650</v>
      </c>
      <c r="X90" s="2" t="s">
        <v>650</v>
      </c>
      <c r="Y90" s="2" t="s">
        <v>650</v>
      </c>
      <c r="Z90" s="2">
        <v>63.26</v>
      </c>
      <c r="AA90" s="2" t="s">
        <v>650</v>
      </c>
      <c r="AB90" s="2" t="s">
        <v>650</v>
      </c>
      <c r="AC90" s="2" t="s">
        <v>650</v>
      </c>
      <c r="AD90" s="2" t="s">
        <v>650</v>
      </c>
      <c r="AE90" s="2" t="s">
        <v>650</v>
      </c>
      <c r="AF90" s="2" t="s">
        <v>650</v>
      </c>
      <c r="AG90" s="2">
        <v>86.77</v>
      </c>
      <c r="AJ90" s="129">
        <f t="shared" si="4"/>
        <v>376.72</v>
      </c>
      <c r="AK90" s="129"/>
      <c r="AL90" s="129">
        <f t="shared" si="5"/>
        <v>265.04000000000002</v>
      </c>
      <c r="AM90" s="129">
        <f t="shared" si="6"/>
        <v>83.07</v>
      </c>
      <c r="AN90" s="130">
        <f t="shared" si="7"/>
        <v>0.9240550010617965</v>
      </c>
    </row>
    <row r="91" spans="1:40" ht="15" customHeight="1" x14ac:dyDescent="0.25">
      <c r="A91" s="2" t="s">
        <v>149</v>
      </c>
      <c r="B91" s="2" t="s">
        <v>152</v>
      </c>
      <c r="C91" s="2">
        <v>2015</v>
      </c>
      <c r="D91" s="2" t="s">
        <v>650</v>
      </c>
      <c r="E91" s="2" t="s">
        <v>650</v>
      </c>
      <c r="F91" s="2" t="s">
        <v>650</v>
      </c>
      <c r="G91" s="2" t="s">
        <v>650</v>
      </c>
      <c r="H91" s="2" t="s">
        <v>650</v>
      </c>
      <c r="I91" s="2" t="s">
        <v>650</v>
      </c>
      <c r="J91" s="2" t="s">
        <v>650</v>
      </c>
      <c r="K91" s="2" t="s">
        <v>650</v>
      </c>
      <c r="L91" s="2" t="s">
        <v>650</v>
      </c>
      <c r="M91" s="2" t="s">
        <v>650</v>
      </c>
      <c r="N91" s="2" t="s">
        <v>650</v>
      </c>
      <c r="O91" s="2" t="s">
        <v>650</v>
      </c>
      <c r="P91" s="2" t="s">
        <v>650</v>
      </c>
      <c r="Q91" s="2" t="s">
        <v>650</v>
      </c>
      <c r="R91" s="2" t="s">
        <v>650</v>
      </c>
      <c r="S91" s="2" t="s">
        <v>650</v>
      </c>
      <c r="T91" s="2" t="s">
        <v>650</v>
      </c>
      <c r="U91" s="2" t="s">
        <v>650</v>
      </c>
      <c r="V91" s="2" t="s">
        <v>650</v>
      </c>
      <c r="W91" s="2" t="s">
        <v>650</v>
      </c>
      <c r="X91" s="2" t="s">
        <v>650</v>
      </c>
      <c r="Y91" s="2" t="s">
        <v>650</v>
      </c>
      <c r="Z91" s="2" t="s">
        <v>650</v>
      </c>
      <c r="AA91" s="2" t="s">
        <v>650</v>
      </c>
      <c r="AB91" s="2" t="s">
        <v>650</v>
      </c>
      <c r="AC91" s="2" t="s">
        <v>650</v>
      </c>
      <c r="AD91" s="2" t="s">
        <v>650</v>
      </c>
      <c r="AE91" s="2" t="s">
        <v>650</v>
      </c>
      <c r="AF91" s="2" t="s">
        <v>650</v>
      </c>
      <c r="AG91" s="2" t="s">
        <v>650</v>
      </c>
      <c r="AJ91" s="129">
        <f t="shared" si="4"/>
        <v>0</v>
      </c>
      <c r="AK91" s="129"/>
      <c r="AL91" s="129">
        <f t="shared" si="5"/>
        <v>0</v>
      </c>
      <c r="AM91" s="129" t="str">
        <f t="shared" si="6"/>
        <v/>
      </c>
      <c r="AN91" s="130" t="str">
        <f t="shared" si="7"/>
        <v/>
      </c>
    </row>
    <row r="92" spans="1:40" ht="15" customHeight="1" x14ac:dyDescent="0.25">
      <c r="A92" s="2" t="s">
        <v>149</v>
      </c>
      <c r="B92" s="2" t="s">
        <v>153</v>
      </c>
      <c r="C92" s="2">
        <v>2015</v>
      </c>
      <c r="D92" s="2" t="s">
        <v>650</v>
      </c>
      <c r="E92" s="2" t="s">
        <v>650</v>
      </c>
      <c r="F92" s="2" t="s">
        <v>650</v>
      </c>
      <c r="G92" s="2" t="s">
        <v>650</v>
      </c>
      <c r="H92" s="2" t="s">
        <v>650</v>
      </c>
      <c r="I92" s="2" t="s">
        <v>650</v>
      </c>
      <c r="J92" s="2" t="s">
        <v>650</v>
      </c>
      <c r="K92" s="2" t="s">
        <v>650</v>
      </c>
      <c r="L92" s="2" t="s">
        <v>650</v>
      </c>
      <c r="M92" s="2" t="s">
        <v>650</v>
      </c>
      <c r="N92" s="2" t="s">
        <v>650</v>
      </c>
      <c r="O92" s="2" t="s">
        <v>650</v>
      </c>
      <c r="P92" s="2" t="s">
        <v>650</v>
      </c>
      <c r="Q92" s="2" t="s">
        <v>650</v>
      </c>
      <c r="R92" s="2" t="s">
        <v>650</v>
      </c>
      <c r="S92" s="2" t="s">
        <v>650</v>
      </c>
      <c r="T92" s="2" t="s">
        <v>650</v>
      </c>
      <c r="U92" s="2" t="s">
        <v>650</v>
      </c>
      <c r="V92" s="2" t="s">
        <v>650</v>
      </c>
      <c r="W92" s="2" t="s">
        <v>650</v>
      </c>
      <c r="X92" s="2" t="s">
        <v>650</v>
      </c>
      <c r="Y92" s="2" t="s">
        <v>650</v>
      </c>
      <c r="Z92" s="2" t="s">
        <v>650</v>
      </c>
      <c r="AA92" s="2" t="s">
        <v>650</v>
      </c>
      <c r="AB92" s="2" t="s">
        <v>650</v>
      </c>
      <c r="AC92" s="2" t="s">
        <v>650</v>
      </c>
      <c r="AD92" s="2" t="s">
        <v>650</v>
      </c>
      <c r="AE92" s="2" t="s">
        <v>650</v>
      </c>
      <c r="AF92" s="2" t="s">
        <v>650</v>
      </c>
      <c r="AG92" s="2" t="s">
        <v>650</v>
      </c>
      <c r="AJ92" s="129">
        <f t="shared" si="4"/>
        <v>0</v>
      </c>
      <c r="AK92" s="129"/>
      <c r="AL92" s="129">
        <f t="shared" si="5"/>
        <v>0</v>
      </c>
      <c r="AM92" s="129" t="str">
        <f t="shared" si="6"/>
        <v/>
      </c>
      <c r="AN92" s="130" t="str">
        <f t="shared" si="7"/>
        <v/>
      </c>
    </row>
    <row r="93" spans="1:40" ht="15" customHeight="1" x14ac:dyDescent="0.25">
      <c r="A93" s="2" t="s">
        <v>154</v>
      </c>
      <c r="B93" s="2" t="s">
        <v>155</v>
      </c>
      <c r="C93" s="2">
        <v>2015</v>
      </c>
      <c r="D93" s="2" t="s">
        <v>650</v>
      </c>
      <c r="E93" s="2" t="s">
        <v>650</v>
      </c>
      <c r="F93" s="2" t="s">
        <v>650</v>
      </c>
      <c r="G93" s="2" t="s">
        <v>650</v>
      </c>
      <c r="H93" s="2" t="s">
        <v>650</v>
      </c>
      <c r="I93" s="2" t="s">
        <v>650</v>
      </c>
      <c r="J93" s="2" t="s">
        <v>650</v>
      </c>
      <c r="K93" s="2" t="s">
        <v>650</v>
      </c>
      <c r="L93" s="2" t="s">
        <v>650</v>
      </c>
      <c r="M93" s="2" t="s">
        <v>650</v>
      </c>
      <c r="N93" s="2" t="s">
        <v>650</v>
      </c>
      <c r="O93" s="2" t="s">
        <v>650</v>
      </c>
      <c r="P93" s="2" t="s">
        <v>650</v>
      </c>
      <c r="Q93" s="2" t="s">
        <v>650</v>
      </c>
      <c r="R93" s="2" t="s">
        <v>650</v>
      </c>
      <c r="S93" s="2" t="s">
        <v>650</v>
      </c>
      <c r="T93" s="2" t="s">
        <v>650</v>
      </c>
      <c r="U93" s="2" t="s">
        <v>650</v>
      </c>
      <c r="V93" s="2" t="s">
        <v>650</v>
      </c>
      <c r="W93" s="2" t="s">
        <v>650</v>
      </c>
      <c r="X93" s="2" t="s">
        <v>650</v>
      </c>
      <c r="Y93" s="2" t="s">
        <v>650</v>
      </c>
      <c r="Z93" s="2" t="s">
        <v>650</v>
      </c>
      <c r="AA93" s="2" t="s">
        <v>650</v>
      </c>
      <c r="AB93" s="2" t="s">
        <v>650</v>
      </c>
      <c r="AC93" s="2" t="s">
        <v>650</v>
      </c>
      <c r="AD93" s="2" t="s">
        <v>650</v>
      </c>
      <c r="AE93" s="2" t="s">
        <v>650</v>
      </c>
      <c r="AF93" s="2" t="s">
        <v>650</v>
      </c>
      <c r="AG93" s="2" t="s">
        <v>650</v>
      </c>
      <c r="AJ93" s="129">
        <f t="shared" si="4"/>
        <v>0</v>
      </c>
      <c r="AK93" s="129"/>
      <c r="AL93" s="129">
        <f t="shared" si="5"/>
        <v>0</v>
      </c>
      <c r="AM93" s="129" t="str">
        <f t="shared" si="6"/>
        <v/>
      </c>
      <c r="AN93" s="130" t="str">
        <f t="shared" si="7"/>
        <v/>
      </c>
    </row>
    <row r="94" spans="1:40"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c r="W94" s="2" t="s">
        <v>651</v>
      </c>
      <c r="X94" s="2" t="s">
        <v>651</v>
      </c>
      <c r="Y94" s="2" t="s">
        <v>651</v>
      </c>
      <c r="Z94" s="2" t="s">
        <v>651</v>
      </c>
      <c r="AA94" s="2" t="s">
        <v>651</v>
      </c>
      <c r="AB94" s="2" t="s">
        <v>651</v>
      </c>
      <c r="AC94" s="2" t="s">
        <v>651</v>
      </c>
      <c r="AD94" s="2" t="s">
        <v>651</v>
      </c>
      <c r="AE94" s="2" t="s">
        <v>651</v>
      </c>
      <c r="AF94" s="2" t="s">
        <v>651</v>
      </c>
      <c r="AG94" s="2" t="s">
        <v>651</v>
      </c>
      <c r="AJ94" s="129">
        <f t="shared" si="4"/>
        <v>0</v>
      </c>
      <c r="AK94" s="129"/>
      <c r="AL94" s="129">
        <f t="shared" si="5"/>
        <v>0</v>
      </c>
      <c r="AM94" s="129" t="str">
        <f t="shared" si="6"/>
        <v/>
      </c>
      <c r="AN94" s="130" t="str">
        <f t="shared" si="7"/>
        <v/>
      </c>
    </row>
    <row r="95" spans="1:40"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c r="W95" s="2" t="s">
        <v>651</v>
      </c>
      <c r="X95" s="2" t="s">
        <v>651</v>
      </c>
      <c r="Y95" s="2" t="s">
        <v>651</v>
      </c>
      <c r="Z95" s="2" t="s">
        <v>651</v>
      </c>
      <c r="AA95" s="2" t="s">
        <v>651</v>
      </c>
      <c r="AB95" s="2" t="s">
        <v>651</v>
      </c>
      <c r="AC95" s="2" t="s">
        <v>651</v>
      </c>
      <c r="AD95" s="2" t="s">
        <v>651</v>
      </c>
      <c r="AE95" s="2" t="s">
        <v>651</v>
      </c>
      <c r="AF95" s="2" t="s">
        <v>651</v>
      </c>
      <c r="AG95" s="2" t="s">
        <v>651</v>
      </c>
      <c r="AJ95" s="129">
        <f t="shared" si="4"/>
        <v>0</v>
      </c>
      <c r="AK95" s="129"/>
      <c r="AL95" s="129">
        <f t="shared" si="5"/>
        <v>0</v>
      </c>
      <c r="AM95" s="129" t="str">
        <f t="shared" si="6"/>
        <v/>
      </c>
      <c r="AN95" s="130" t="str">
        <f t="shared" si="7"/>
        <v/>
      </c>
    </row>
    <row r="96" spans="1:40"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c r="W96" s="2" t="s">
        <v>651</v>
      </c>
      <c r="X96" s="2" t="s">
        <v>651</v>
      </c>
      <c r="Y96" s="2" t="s">
        <v>651</v>
      </c>
      <c r="Z96" s="2" t="s">
        <v>651</v>
      </c>
      <c r="AA96" s="2" t="s">
        <v>651</v>
      </c>
      <c r="AB96" s="2" t="s">
        <v>651</v>
      </c>
      <c r="AC96" s="2" t="s">
        <v>651</v>
      </c>
      <c r="AD96" s="2" t="s">
        <v>651</v>
      </c>
      <c r="AE96" s="2" t="s">
        <v>651</v>
      </c>
      <c r="AF96" s="2" t="s">
        <v>651</v>
      </c>
      <c r="AG96" s="2" t="s">
        <v>651</v>
      </c>
      <c r="AJ96" s="129">
        <f t="shared" si="4"/>
        <v>0</v>
      </c>
      <c r="AK96" s="129"/>
      <c r="AL96" s="129">
        <f t="shared" si="5"/>
        <v>0</v>
      </c>
      <c r="AM96" s="129" t="str">
        <f t="shared" si="6"/>
        <v/>
      </c>
      <c r="AN96" s="130" t="str">
        <f t="shared" si="7"/>
        <v/>
      </c>
    </row>
    <row r="97" spans="1:40"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c r="W97" s="2" t="s">
        <v>651</v>
      </c>
      <c r="X97" s="2" t="s">
        <v>651</v>
      </c>
      <c r="Y97" s="2" t="s">
        <v>651</v>
      </c>
      <c r="Z97" s="2" t="s">
        <v>651</v>
      </c>
      <c r="AA97" s="2" t="s">
        <v>651</v>
      </c>
      <c r="AB97" s="2" t="s">
        <v>651</v>
      </c>
      <c r="AC97" s="2" t="s">
        <v>651</v>
      </c>
      <c r="AD97" s="2" t="s">
        <v>651</v>
      </c>
      <c r="AE97" s="2" t="s">
        <v>651</v>
      </c>
      <c r="AF97" s="2" t="s">
        <v>651</v>
      </c>
      <c r="AG97" s="2" t="s">
        <v>651</v>
      </c>
      <c r="AJ97" s="129">
        <f t="shared" si="4"/>
        <v>0</v>
      </c>
      <c r="AK97" s="129"/>
      <c r="AL97" s="129">
        <f t="shared" si="5"/>
        <v>0</v>
      </c>
      <c r="AM97" s="129" t="str">
        <f t="shared" si="6"/>
        <v/>
      </c>
      <c r="AN97" s="130" t="str">
        <f t="shared" si="7"/>
        <v/>
      </c>
    </row>
    <row r="98" spans="1:40"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c r="W98" s="2" t="s">
        <v>651</v>
      </c>
      <c r="X98" s="2" t="s">
        <v>651</v>
      </c>
      <c r="Y98" s="2" t="s">
        <v>651</v>
      </c>
      <c r="Z98" s="2" t="s">
        <v>651</v>
      </c>
      <c r="AA98" s="2" t="s">
        <v>651</v>
      </c>
      <c r="AB98" s="2" t="s">
        <v>651</v>
      </c>
      <c r="AC98" s="2" t="s">
        <v>651</v>
      </c>
      <c r="AD98" s="2" t="s">
        <v>651</v>
      </c>
      <c r="AE98" s="2" t="s">
        <v>651</v>
      </c>
      <c r="AF98" s="2" t="s">
        <v>651</v>
      </c>
      <c r="AG98" s="2" t="s">
        <v>651</v>
      </c>
      <c r="AJ98" s="129">
        <f t="shared" si="4"/>
        <v>0</v>
      </c>
      <c r="AK98" s="129"/>
      <c r="AL98" s="129">
        <f t="shared" si="5"/>
        <v>0</v>
      </c>
      <c r="AM98" s="129" t="str">
        <f t="shared" si="6"/>
        <v/>
      </c>
      <c r="AN98" s="130" t="str">
        <f t="shared" si="7"/>
        <v/>
      </c>
    </row>
    <row r="99" spans="1:40" ht="15" customHeight="1" x14ac:dyDescent="0.25">
      <c r="A99" s="2" t="s">
        <v>162</v>
      </c>
      <c r="B99" s="2" t="s">
        <v>166</v>
      </c>
      <c r="C99" s="2">
        <v>2015</v>
      </c>
      <c r="D99" s="2">
        <v>2576.7710000000002</v>
      </c>
      <c r="E99" s="2">
        <v>1020.504</v>
      </c>
      <c r="F99" s="2">
        <v>0.68600000000000005</v>
      </c>
      <c r="G99" s="2" t="s">
        <v>688</v>
      </c>
      <c r="H99" s="2">
        <v>0.68600000000000005</v>
      </c>
      <c r="I99" s="2">
        <v>4911.0569999999998</v>
      </c>
      <c r="J99" s="2">
        <v>1718.356</v>
      </c>
      <c r="K99" s="2">
        <v>115.783</v>
      </c>
      <c r="L99" s="2">
        <v>0</v>
      </c>
      <c r="M99" s="2">
        <v>32.930999999999997</v>
      </c>
      <c r="N99" s="2">
        <v>0</v>
      </c>
      <c r="O99" s="2">
        <v>0</v>
      </c>
      <c r="P99" s="2">
        <v>352.23399999999998</v>
      </c>
      <c r="Q99" s="2">
        <v>0</v>
      </c>
      <c r="R99" s="2">
        <v>0</v>
      </c>
      <c r="S99" s="2">
        <v>0</v>
      </c>
      <c r="T99" s="2">
        <v>0.36199999999999999</v>
      </c>
      <c r="U99" s="2">
        <v>51.140999999999998</v>
      </c>
      <c r="V99" s="2" t="s">
        <v>650</v>
      </c>
      <c r="W99" s="2">
        <v>239.59899999999999</v>
      </c>
      <c r="X99" s="2">
        <v>0</v>
      </c>
      <c r="Y99" s="2">
        <v>0</v>
      </c>
      <c r="Z99" s="2">
        <v>0</v>
      </c>
      <c r="AA99" s="2">
        <v>0</v>
      </c>
      <c r="AB99" s="2">
        <v>0</v>
      </c>
      <c r="AC99" s="2">
        <v>0</v>
      </c>
      <c r="AD99" s="2">
        <v>0</v>
      </c>
      <c r="AE99" s="2">
        <v>1625.471</v>
      </c>
      <c r="AF99" s="2">
        <v>0</v>
      </c>
      <c r="AG99" s="2">
        <v>775.18</v>
      </c>
      <c r="AJ99" s="129">
        <f t="shared" si="4"/>
        <v>4135.8770000000004</v>
      </c>
      <c r="AK99" s="129"/>
      <c r="AL99" s="129">
        <f t="shared" si="5"/>
        <v>2576.7710000000002</v>
      </c>
      <c r="AM99" s="129">
        <f t="shared" si="6"/>
        <v>1020.504</v>
      </c>
      <c r="AN99" s="130">
        <f t="shared" si="7"/>
        <v>0.86977320650493228</v>
      </c>
    </row>
    <row r="100" spans="1:40"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c r="W100" s="2" t="s">
        <v>651</v>
      </c>
      <c r="X100" s="2" t="s">
        <v>651</v>
      </c>
      <c r="Y100" s="2" t="s">
        <v>651</v>
      </c>
      <c r="Z100" s="2" t="s">
        <v>651</v>
      </c>
      <c r="AA100" s="2" t="s">
        <v>651</v>
      </c>
      <c r="AB100" s="2" t="s">
        <v>651</v>
      </c>
      <c r="AC100" s="2" t="s">
        <v>651</v>
      </c>
      <c r="AD100" s="2" t="s">
        <v>651</v>
      </c>
      <c r="AE100" s="2" t="s">
        <v>651</v>
      </c>
      <c r="AF100" s="2" t="s">
        <v>651</v>
      </c>
      <c r="AG100" s="2" t="s">
        <v>651</v>
      </c>
      <c r="AJ100" s="129">
        <f t="shared" si="4"/>
        <v>0</v>
      </c>
      <c r="AK100" s="129"/>
      <c r="AL100" s="129">
        <f t="shared" si="5"/>
        <v>0</v>
      </c>
      <c r="AM100" s="129" t="str">
        <f t="shared" si="6"/>
        <v/>
      </c>
      <c r="AN100" s="130" t="str">
        <f t="shared" si="7"/>
        <v/>
      </c>
    </row>
    <row r="101" spans="1:40"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c r="W101" s="2" t="s">
        <v>651</v>
      </c>
      <c r="X101" s="2" t="s">
        <v>651</v>
      </c>
      <c r="Y101" s="2" t="s">
        <v>651</v>
      </c>
      <c r="Z101" s="2" t="s">
        <v>651</v>
      </c>
      <c r="AA101" s="2" t="s">
        <v>651</v>
      </c>
      <c r="AB101" s="2" t="s">
        <v>651</v>
      </c>
      <c r="AC101" s="2" t="s">
        <v>651</v>
      </c>
      <c r="AD101" s="2" t="s">
        <v>651</v>
      </c>
      <c r="AE101" s="2" t="s">
        <v>651</v>
      </c>
      <c r="AF101" s="2" t="s">
        <v>651</v>
      </c>
      <c r="AG101" s="2" t="s">
        <v>651</v>
      </c>
      <c r="AJ101" s="129">
        <f t="shared" si="4"/>
        <v>0</v>
      </c>
      <c r="AK101" s="129"/>
      <c r="AL101" s="129">
        <f t="shared" si="5"/>
        <v>0</v>
      </c>
      <c r="AM101" s="129" t="str">
        <f t="shared" si="6"/>
        <v/>
      </c>
      <c r="AN101" s="130" t="str">
        <f t="shared" si="7"/>
        <v/>
      </c>
    </row>
    <row r="102" spans="1:40"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c r="W102" s="2" t="s">
        <v>651</v>
      </c>
      <c r="X102" s="2" t="s">
        <v>651</v>
      </c>
      <c r="Y102" s="2" t="s">
        <v>651</v>
      </c>
      <c r="Z102" s="2" t="s">
        <v>651</v>
      </c>
      <c r="AA102" s="2" t="s">
        <v>651</v>
      </c>
      <c r="AB102" s="2" t="s">
        <v>651</v>
      </c>
      <c r="AC102" s="2" t="s">
        <v>651</v>
      </c>
      <c r="AD102" s="2" t="s">
        <v>651</v>
      </c>
      <c r="AE102" s="2" t="s">
        <v>651</v>
      </c>
      <c r="AF102" s="2" t="s">
        <v>651</v>
      </c>
      <c r="AG102" s="2" t="s">
        <v>651</v>
      </c>
      <c r="AJ102" s="129">
        <f t="shared" si="4"/>
        <v>0</v>
      </c>
      <c r="AK102" s="129"/>
      <c r="AL102" s="129">
        <f t="shared" si="5"/>
        <v>0</v>
      </c>
      <c r="AM102" s="129" t="str">
        <f t="shared" si="6"/>
        <v/>
      </c>
      <c r="AN102" s="130" t="str">
        <f t="shared" si="7"/>
        <v/>
      </c>
    </row>
    <row r="103" spans="1:40" ht="15" customHeight="1" x14ac:dyDescent="0.25">
      <c r="A103" s="2" t="s">
        <v>162</v>
      </c>
      <c r="B103" s="2" t="s">
        <v>170</v>
      </c>
      <c r="C103" s="2">
        <v>2015</v>
      </c>
      <c r="D103" s="2" t="s">
        <v>650</v>
      </c>
      <c r="E103" s="2" t="s">
        <v>650</v>
      </c>
      <c r="F103" s="2" t="s">
        <v>650</v>
      </c>
      <c r="G103" s="2" t="s">
        <v>650</v>
      </c>
      <c r="H103" s="2" t="s">
        <v>650</v>
      </c>
      <c r="I103" s="2" t="s">
        <v>650</v>
      </c>
      <c r="J103" s="2" t="s">
        <v>650</v>
      </c>
      <c r="K103" s="2" t="s">
        <v>650</v>
      </c>
      <c r="L103" s="2" t="s">
        <v>650</v>
      </c>
      <c r="M103" s="2" t="s">
        <v>650</v>
      </c>
      <c r="N103" s="2" t="s">
        <v>650</v>
      </c>
      <c r="O103" s="2" t="s">
        <v>650</v>
      </c>
      <c r="P103" s="2" t="s">
        <v>650</v>
      </c>
      <c r="Q103" s="2" t="s">
        <v>650</v>
      </c>
      <c r="R103" s="2" t="s">
        <v>650</v>
      </c>
      <c r="S103" s="2" t="s">
        <v>650</v>
      </c>
      <c r="T103" s="2" t="s">
        <v>650</v>
      </c>
      <c r="U103" s="2" t="s">
        <v>650</v>
      </c>
      <c r="V103" s="2" t="s">
        <v>650</v>
      </c>
      <c r="W103" s="2" t="s">
        <v>650</v>
      </c>
      <c r="X103" s="2" t="s">
        <v>650</v>
      </c>
      <c r="Y103" s="2" t="s">
        <v>650</v>
      </c>
      <c r="Z103" s="2" t="s">
        <v>650</v>
      </c>
      <c r="AA103" s="2" t="s">
        <v>650</v>
      </c>
      <c r="AB103" s="2" t="s">
        <v>650</v>
      </c>
      <c r="AC103" s="2" t="s">
        <v>650</v>
      </c>
      <c r="AD103" s="2" t="s">
        <v>650</v>
      </c>
      <c r="AE103" s="2" t="s">
        <v>650</v>
      </c>
      <c r="AF103" s="2" t="s">
        <v>650</v>
      </c>
      <c r="AG103" s="2" t="s">
        <v>650</v>
      </c>
      <c r="AJ103" s="129">
        <f t="shared" si="4"/>
        <v>0</v>
      </c>
      <c r="AK103" s="129"/>
      <c r="AL103" s="129">
        <f t="shared" si="5"/>
        <v>0</v>
      </c>
      <c r="AM103" s="129" t="str">
        <f t="shared" si="6"/>
        <v/>
      </c>
      <c r="AN103" s="130" t="str">
        <f t="shared" si="7"/>
        <v/>
      </c>
    </row>
    <row r="104" spans="1:40"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c r="W104" s="2" t="s">
        <v>651</v>
      </c>
      <c r="X104" s="2" t="s">
        <v>651</v>
      </c>
      <c r="Y104" s="2" t="s">
        <v>651</v>
      </c>
      <c r="Z104" s="2" t="s">
        <v>651</v>
      </c>
      <c r="AA104" s="2" t="s">
        <v>651</v>
      </c>
      <c r="AB104" s="2" t="s">
        <v>651</v>
      </c>
      <c r="AC104" s="2" t="s">
        <v>651</v>
      </c>
      <c r="AD104" s="2" t="s">
        <v>651</v>
      </c>
      <c r="AE104" s="2" t="s">
        <v>651</v>
      </c>
      <c r="AF104" s="2" t="s">
        <v>651</v>
      </c>
      <c r="AG104" s="2" t="s">
        <v>651</v>
      </c>
      <c r="AJ104" s="129">
        <f t="shared" si="4"/>
        <v>0</v>
      </c>
      <c r="AK104" s="129"/>
      <c r="AL104" s="129">
        <f t="shared" si="5"/>
        <v>0</v>
      </c>
      <c r="AM104" s="129" t="str">
        <f t="shared" si="6"/>
        <v/>
      </c>
      <c r="AN104" s="130" t="str">
        <f t="shared" si="7"/>
        <v/>
      </c>
    </row>
    <row r="105" spans="1:40" ht="15" customHeight="1" x14ac:dyDescent="0.25">
      <c r="A105" s="2" t="s">
        <v>172</v>
      </c>
      <c r="B105" s="2" t="s">
        <v>173</v>
      </c>
      <c r="C105" s="2">
        <v>2015</v>
      </c>
      <c r="D105" s="2" t="s">
        <v>650</v>
      </c>
      <c r="E105" s="2" t="s">
        <v>650</v>
      </c>
      <c r="F105" s="2" t="s">
        <v>650</v>
      </c>
      <c r="G105" s="2" t="s">
        <v>650</v>
      </c>
      <c r="H105" s="2" t="s">
        <v>650</v>
      </c>
      <c r="I105" s="2" t="s">
        <v>650</v>
      </c>
      <c r="J105" s="2" t="s">
        <v>650</v>
      </c>
      <c r="K105" s="2" t="s">
        <v>650</v>
      </c>
      <c r="L105" s="2" t="s">
        <v>650</v>
      </c>
      <c r="M105" s="2" t="s">
        <v>650</v>
      </c>
      <c r="N105" s="2" t="s">
        <v>650</v>
      </c>
      <c r="O105" s="2" t="s">
        <v>650</v>
      </c>
      <c r="P105" s="2" t="s">
        <v>650</v>
      </c>
      <c r="Q105" s="2" t="s">
        <v>650</v>
      </c>
      <c r="R105" s="2" t="s">
        <v>650</v>
      </c>
      <c r="S105" s="2" t="s">
        <v>650</v>
      </c>
      <c r="T105" s="2" t="s">
        <v>650</v>
      </c>
      <c r="U105" s="2" t="s">
        <v>650</v>
      </c>
      <c r="V105" s="2" t="s">
        <v>650</v>
      </c>
      <c r="W105" s="2" t="s">
        <v>650</v>
      </c>
      <c r="X105" s="2" t="s">
        <v>650</v>
      </c>
      <c r="Y105" s="2" t="s">
        <v>650</v>
      </c>
      <c r="Z105" s="2" t="s">
        <v>650</v>
      </c>
      <c r="AA105" s="2" t="s">
        <v>650</v>
      </c>
      <c r="AB105" s="2" t="s">
        <v>650</v>
      </c>
      <c r="AC105" s="2" t="s">
        <v>650</v>
      </c>
      <c r="AD105" s="2" t="s">
        <v>650</v>
      </c>
      <c r="AE105" s="2" t="s">
        <v>650</v>
      </c>
      <c r="AF105" s="2" t="s">
        <v>650</v>
      </c>
      <c r="AG105" s="2" t="s">
        <v>650</v>
      </c>
      <c r="AJ105" s="129">
        <f t="shared" si="4"/>
        <v>0</v>
      </c>
      <c r="AK105" s="129"/>
      <c r="AL105" s="129">
        <f t="shared" si="5"/>
        <v>0</v>
      </c>
      <c r="AM105" s="129" t="str">
        <f t="shared" si="6"/>
        <v/>
      </c>
      <c r="AN105" s="130" t="str">
        <f t="shared" si="7"/>
        <v/>
      </c>
    </row>
    <row r="106" spans="1:40" ht="15" customHeight="1" x14ac:dyDescent="0.25">
      <c r="A106" s="2" t="s">
        <v>172</v>
      </c>
      <c r="B106" s="2" t="s">
        <v>174</v>
      </c>
      <c r="C106" s="2">
        <v>2015</v>
      </c>
      <c r="D106" s="2" t="s">
        <v>650</v>
      </c>
      <c r="E106" s="2" t="s">
        <v>650</v>
      </c>
      <c r="F106" s="2" t="s">
        <v>650</v>
      </c>
      <c r="G106" s="2" t="s">
        <v>650</v>
      </c>
      <c r="H106" s="2" t="s">
        <v>650</v>
      </c>
      <c r="I106" s="2" t="s">
        <v>650</v>
      </c>
      <c r="J106" s="2" t="s">
        <v>650</v>
      </c>
      <c r="K106" s="2" t="s">
        <v>650</v>
      </c>
      <c r="L106" s="2" t="s">
        <v>650</v>
      </c>
      <c r="M106" s="2" t="s">
        <v>650</v>
      </c>
      <c r="N106" s="2" t="s">
        <v>650</v>
      </c>
      <c r="O106" s="2" t="s">
        <v>650</v>
      </c>
      <c r="P106" s="2" t="s">
        <v>650</v>
      </c>
      <c r="Q106" s="2" t="s">
        <v>650</v>
      </c>
      <c r="R106" s="2" t="s">
        <v>650</v>
      </c>
      <c r="S106" s="2" t="s">
        <v>650</v>
      </c>
      <c r="T106" s="2" t="s">
        <v>650</v>
      </c>
      <c r="U106" s="2" t="s">
        <v>650</v>
      </c>
      <c r="V106" s="2" t="s">
        <v>650</v>
      </c>
      <c r="W106" s="2" t="s">
        <v>650</v>
      </c>
      <c r="X106" s="2" t="s">
        <v>650</v>
      </c>
      <c r="Y106" s="2" t="s">
        <v>650</v>
      </c>
      <c r="Z106" s="2" t="s">
        <v>650</v>
      </c>
      <c r="AA106" s="2" t="s">
        <v>650</v>
      </c>
      <c r="AB106" s="2" t="s">
        <v>650</v>
      </c>
      <c r="AC106" s="2" t="s">
        <v>650</v>
      </c>
      <c r="AD106" s="2" t="s">
        <v>650</v>
      </c>
      <c r="AE106" s="2" t="s">
        <v>650</v>
      </c>
      <c r="AF106" s="2" t="s">
        <v>650</v>
      </c>
      <c r="AG106" s="2" t="s">
        <v>650</v>
      </c>
      <c r="AJ106" s="129">
        <f t="shared" si="4"/>
        <v>0</v>
      </c>
      <c r="AK106" s="129"/>
      <c r="AL106" s="129">
        <f t="shared" si="5"/>
        <v>0</v>
      </c>
      <c r="AM106" s="129" t="str">
        <f t="shared" si="6"/>
        <v/>
      </c>
      <c r="AN106" s="130" t="str">
        <f t="shared" si="7"/>
        <v/>
      </c>
    </row>
    <row r="107" spans="1:40" ht="15" customHeight="1" x14ac:dyDescent="0.25">
      <c r="A107" s="2" t="s">
        <v>172</v>
      </c>
      <c r="B107" s="2" t="s">
        <v>175</v>
      </c>
      <c r="C107" s="2">
        <v>2015</v>
      </c>
      <c r="D107" s="2" t="s">
        <v>650</v>
      </c>
      <c r="E107" s="2" t="s">
        <v>650</v>
      </c>
      <c r="F107" s="2" t="s">
        <v>650</v>
      </c>
      <c r="G107" s="2" t="s">
        <v>650</v>
      </c>
      <c r="H107" s="2" t="s">
        <v>650</v>
      </c>
      <c r="I107" s="2" t="s">
        <v>650</v>
      </c>
      <c r="J107" s="2" t="s">
        <v>650</v>
      </c>
      <c r="K107" s="2" t="s">
        <v>650</v>
      </c>
      <c r="L107" s="2" t="s">
        <v>650</v>
      </c>
      <c r="M107" s="2" t="s">
        <v>650</v>
      </c>
      <c r="N107" s="2" t="s">
        <v>650</v>
      </c>
      <c r="O107" s="2" t="s">
        <v>650</v>
      </c>
      <c r="P107" s="2" t="s">
        <v>650</v>
      </c>
      <c r="Q107" s="2" t="s">
        <v>650</v>
      </c>
      <c r="R107" s="2" t="s">
        <v>650</v>
      </c>
      <c r="S107" s="2" t="s">
        <v>650</v>
      </c>
      <c r="T107" s="2" t="s">
        <v>650</v>
      </c>
      <c r="U107" s="2" t="s">
        <v>650</v>
      </c>
      <c r="V107" s="2" t="s">
        <v>650</v>
      </c>
      <c r="W107" s="2" t="s">
        <v>650</v>
      </c>
      <c r="X107" s="2" t="s">
        <v>650</v>
      </c>
      <c r="Y107" s="2" t="s">
        <v>650</v>
      </c>
      <c r="Z107" s="2" t="s">
        <v>650</v>
      </c>
      <c r="AA107" s="2" t="s">
        <v>650</v>
      </c>
      <c r="AB107" s="2" t="s">
        <v>650</v>
      </c>
      <c r="AC107" s="2" t="s">
        <v>650</v>
      </c>
      <c r="AD107" s="2" t="s">
        <v>650</v>
      </c>
      <c r="AE107" s="2" t="s">
        <v>650</v>
      </c>
      <c r="AF107" s="2" t="s">
        <v>650</v>
      </c>
      <c r="AG107" s="2" t="s">
        <v>650</v>
      </c>
      <c r="AJ107" s="129">
        <f t="shared" si="4"/>
        <v>0</v>
      </c>
      <c r="AK107" s="129"/>
      <c r="AL107" s="129">
        <f t="shared" si="5"/>
        <v>0</v>
      </c>
      <c r="AM107" s="129" t="str">
        <f t="shared" si="6"/>
        <v/>
      </c>
      <c r="AN107" s="130" t="str">
        <f t="shared" si="7"/>
        <v/>
      </c>
    </row>
    <row r="108" spans="1:40" ht="15" customHeight="1" x14ac:dyDescent="0.25">
      <c r="A108" s="2" t="s">
        <v>172</v>
      </c>
      <c r="B108" s="2" t="s">
        <v>176</v>
      </c>
      <c r="C108" s="2">
        <v>2015</v>
      </c>
      <c r="D108" s="2" t="s">
        <v>650</v>
      </c>
      <c r="E108" s="2" t="s">
        <v>650</v>
      </c>
      <c r="F108" s="2" t="s">
        <v>650</v>
      </c>
      <c r="G108" s="2" t="s">
        <v>650</v>
      </c>
      <c r="H108" s="2" t="s">
        <v>650</v>
      </c>
      <c r="I108" s="2" t="s">
        <v>650</v>
      </c>
      <c r="J108" s="2" t="s">
        <v>650</v>
      </c>
      <c r="K108" s="2" t="s">
        <v>650</v>
      </c>
      <c r="L108" s="2" t="s">
        <v>650</v>
      </c>
      <c r="M108" s="2" t="s">
        <v>650</v>
      </c>
      <c r="N108" s="2" t="s">
        <v>650</v>
      </c>
      <c r="O108" s="2" t="s">
        <v>650</v>
      </c>
      <c r="P108" s="2" t="s">
        <v>650</v>
      </c>
      <c r="Q108" s="2" t="s">
        <v>650</v>
      </c>
      <c r="R108" s="2" t="s">
        <v>650</v>
      </c>
      <c r="S108" s="2" t="s">
        <v>650</v>
      </c>
      <c r="T108" s="2" t="s">
        <v>650</v>
      </c>
      <c r="U108" s="2" t="s">
        <v>650</v>
      </c>
      <c r="V108" s="2" t="s">
        <v>650</v>
      </c>
      <c r="W108" s="2" t="s">
        <v>650</v>
      </c>
      <c r="X108" s="2" t="s">
        <v>650</v>
      </c>
      <c r="Y108" s="2" t="s">
        <v>650</v>
      </c>
      <c r="Z108" s="2" t="s">
        <v>650</v>
      </c>
      <c r="AA108" s="2" t="s">
        <v>650</v>
      </c>
      <c r="AB108" s="2" t="s">
        <v>650</v>
      </c>
      <c r="AC108" s="2" t="s">
        <v>650</v>
      </c>
      <c r="AD108" s="2" t="s">
        <v>650</v>
      </c>
      <c r="AE108" s="2" t="s">
        <v>650</v>
      </c>
      <c r="AF108" s="2" t="s">
        <v>650</v>
      </c>
      <c r="AG108" s="2" t="s">
        <v>650</v>
      </c>
      <c r="AJ108" s="129">
        <f t="shared" si="4"/>
        <v>0</v>
      </c>
      <c r="AK108" s="129"/>
      <c r="AL108" s="129">
        <f t="shared" si="5"/>
        <v>0</v>
      </c>
      <c r="AM108" s="129" t="str">
        <f t="shared" si="6"/>
        <v/>
      </c>
      <c r="AN108" s="130" t="str">
        <f t="shared" si="7"/>
        <v/>
      </c>
    </row>
    <row r="109" spans="1:40" ht="15" customHeight="1" x14ac:dyDescent="0.25">
      <c r="A109" s="2" t="s">
        <v>172</v>
      </c>
      <c r="B109" s="2" t="s">
        <v>177</v>
      </c>
      <c r="C109" s="2">
        <v>2015</v>
      </c>
      <c r="D109" s="2" t="s">
        <v>650</v>
      </c>
      <c r="E109" s="2" t="s">
        <v>650</v>
      </c>
      <c r="F109" s="2" t="s">
        <v>650</v>
      </c>
      <c r="G109" s="2" t="s">
        <v>650</v>
      </c>
      <c r="H109" s="2" t="s">
        <v>650</v>
      </c>
      <c r="I109" s="2" t="s">
        <v>650</v>
      </c>
      <c r="J109" s="2" t="s">
        <v>650</v>
      </c>
      <c r="K109" s="2" t="s">
        <v>650</v>
      </c>
      <c r="L109" s="2" t="s">
        <v>650</v>
      </c>
      <c r="M109" s="2" t="s">
        <v>650</v>
      </c>
      <c r="N109" s="2" t="s">
        <v>650</v>
      </c>
      <c r="O109" s="2" t="s">
        <v>650</v>
      </c>
      <c r="P109" s="2" t="s">
        <v>650</v>
      </c>
      <c r="Q109" s="2" t="s">
        <v>650</v>
      </c>
      <c r="R109" s="2" t="s">
        <v>650</v>
      </c>
      <c r="S109" s="2" t="s">
        <v>650</v>
      </c>
      <c r="T109" s="2" t="s">
        <v>650</v>
      </c>
      <c r="U109" s="2" t="s">
        <v>650</v>
      </c>
      <c r="V109" s="2" t="s">
        <v>650</v>
      </c>
      <c r="W109" s="2" t="s">
        <v>650</v>
      </c>
      <c r="X109" s="2" t="s">
        <v>650</v>
      </c>
      <c r="Y109" s="2" t="s">
        <v>650</v>
      </c>
      <c r="Z109" s="2" t="s">
        <v>650</v>
      </c>
      <c r="AA109" s="2" t="s">
        <v>650</v>
      </c>
      <c r="AB109" s="2" t="s">
        <v>650</v>
      </c>
      <c r="AC109" s="2" t="s">
        <v>650</v>
      </c>
      <c r="AD109" s="2" t="s">
        <v>650</v>
      </c>
      <c r="AE109" s="2" t="s">
        <v>650</v>
      </c>
      <c r="AF109" s="2" t="s">
        <v>650</v>
      </c>
      <c r="AG109" s="2" t="s">
        <v>650</v>
      </c>
      <c r="AJ109" s="129">
        <f t="shared" si="4"/>
        <v>0</v>
      </c>
      <c r="AK109" s="129"/>
      <c r="AL109" s="129">
        <f t="shared" si="5"/>
        <v>0</v>
      </c>
      <c r="AM109" s="129" t="str">
        <f t="shared" si="6"/>
        <v/>
      </c>
      <c r="AN109" s="130" t="str">
        <f t="shared" si="7"/>
        <v/>
      </c>
    </row>
    <row r="110" spans="1:40" ht="15" customHeight="1" x14ac:dyDescent="0.25">
      <c r="A110" s="2" t="s">
        <v>172</v>
      </c>
      <c r="B110" s="2" t="s">
        <v>178</v>
      </c>
      <c r="C110" s="2">
        <v>2015</v>
      </c>
      <c r="D110" s="2" t="s">
        <v>650</v>
      </c>
      <c r="E110" s="2" t="s">
        <v>650</v>
      </c>
      <c r="F110" s="2" t="s">
        <v>650</v>
      </c>
      <c r="G110" s="2" t="s">
        <v>650</v>
      </c>
      <c r="H110" s="2" t="s">
        <v>650</v>
      </c>
      <c r="I110" s="2" t="s">
        <v>650</v>
      </c>
      <c r="J110" s="2" t="s">
        <v>650</v>
      </c>
      <c r="K110" s="2" t="s">
        <v>650</v>
      </c>
      <c r="L110" s="2" t="s">
        <v>650</v>
      </c>
      <c r="M110" s="2" t="s">
        <v>650</v>
      </c>
      <c r="N110" s="2" t="s">
        <v>650</v>
      </c>
      <c r="O110" s="2" t="s">
        <v>650</v>
      </c>
      <c r="P110" s="2" t="s">
        <v>650</v>
      </c>
      <c r="Q110" s="2" t="s">
        <v>650</v>
      </c>
      <c r="R110" s="2" t="s">
        <v>650</v>
      </c>
      <c r="S110" s="2" t="s">
        <v>650</v>
      </c>
      <c r="T110" s="2" t="s">
        <v>650</v>
      </c>
      <c r="U110" s="2" t="s">
        <v>650</v>
      </c>
      <c r="V110" s="2" t="s">
        <v>650</v>
      </c>
      <c r="W110" s="2" t="s">
        <v>650</v>
      </c>
      <c r="X110" s="2" t="s">
        <v>650</v>
      </c>
      <c r="Y110" s="2" t="s">
        <v>650</v>
      </c>
      <c r="Z110" s="2" t="s">
        <v>650</v>
      </c>
      <c r="AA110" s="2" t="s">
        <v>650</v>
      </c>
      <c r="AB110" s="2" t="s">
        <v>650</v>
      </c>
      <c r="AC110" s="2" t="s">
        <v>650</v>
      </c>
      <c r="AD110" s="2" t="s">
        <v>650</v>
      </c>
      <c r="AE110" s="2" t="s">
        <v>650</v>
      </c>
      <c r="AF110" s="2" t="s">
        <v>650</v>
      </c>
      <c r="AG110" s="2" t="s">
        <v>650</v>
      </c>
      <c r="AJ110" s="129">
        <f t="shared" si="4"/>
        <v>0</v>
      </c>
      <c r="AK110" s="129"/>
      <c r="AL110" s="129">
        <f t="shared" si="5"/>
        <v>0</v>
      </c>
      <c r="AM110" s="129" t="str">
        <f t="shared" si="6"/>
        <v/>
      </c>
      <c r="AN110" s="130" t="str">
        <f t="shared" si="7"/>
        <v/>
      </c>
    </row>
    <row r="111" spans="1:40" ht="15" customHeight="1" x14ac:dyDescent="0.25">
      <c r="A111" s="2" t="s">
        <v>172</v>
      </c>
      <c r="B111" s="2" t="s">
        <v>179</v>
      </c>
      <c r="C111" s="2">
        <v>2015</v>
      </c>
      <c r="D111" s="2" t="s">
        <v>650</v>
      </c>
      <c r="E111" s="2" t="s">
        <v>650</v>
      </c>
      <c r="F111" s="2" t="s">
        <v>650</v>
      </c>
      <c r="G111" s="2" t="s">
        <v>650</v>
      </c>
      <c r="H111" s="2" t="s">
        <v>650</v>
      </c>
      <c r="I111" s="2" t="s">
        <v>650</v>
      </c>
      <c r="J111" s="2" t="s">
        <v>650</v>
      </c>
      <c r="K111" s="2" t="s">
        <v>650</v>
      </c>
      <c r="L111" s="2" t="s">
        <v>650</v>
      </c>
      <c r="M111" s="2" t="s">
        <v>650</v>
      </c>
      <c r="N111" s="2" t="s">
        <v>650</v>
      </c>
      <c r="O111" s="2" t="s">
        <v>650</v>
      </c>
      <c r="P111" s="2" t="s">
        <v>650</v>
      </c>
      <c r="Q111" s="2" t="s">
        <v>650</v>
      </c>
      <c r="R111" s="2" t="s">
        <v>650</v>
      </c>
      <c r="S111" s="2" t="s">
        <v>650</v>
      </c>
      <c r="T111" s="2" t="s">
        <v>650</v>
      </c>
      <c r="U111" s="2" t="s">
        <v>650</v>
      </c>
      <c r="V111" s="2" t="s">
        <v>650</v>
      </c>
      <c r="W111" s="2" t="s">
        <v>650</v>
      </c>
      <c r="X111" s="2" t="s">
        <v>650</v>
      </c>
      <c r="Y111" s="2" t="s">
        <v>650</v>
      </c>
      <c r="Z111" s="2" t="s">
        <v>650</v>
      </c>
      <c r="AA111" s="2" t="s">
        <v>650</v>
      </c>
      <c r="AB111" s="2" t="s">
        <v>650</v>
      </c>
      <c r="AC111" s="2" t="s">
        <v>650</v>
      </c>
      <c r="AD111" s="2" t="s">
        <v>650</v>
      </c>
      <c r="AE111" s="2" t="s">
        <v>650</v>
      </c>
      <c r="AF111" s="2" t="s">
        <v>650</v>
      </c>
      <c r="AG111" s="2" t="s">
        <v>650</v>
      </c>
      <c r="AJ111" s="129">
        <f t="shared" si="4"/>
        <v>0</v>
      </c>
      <c r="AK111" s="129"/>
      <c r="AL111" s="129">
        <f t="shared" si="5"/>
        <v>0</v>
      </c>
      <c r="AM111" s="129" t="str">
        <f t="shared" si="6"/>
        <v/>
      </c>
      <c r="AN111" s="130" t="str">
        <f t="shared" si="7"/>
        <v/>
      </c>
    </row>
    <row r="112" spans="1:40" ht="15" customHeight="1" x14ac:dyDescent="0.25">
      <c r="A112" s="2" t="s">
        <v>180</v>
      </c>
      <c r="B112" s="2" t="s">
        <v>181</v>
      </c>
      <c r="C112" s="2">
        <v>2015</v>
      </c>
      <c r="D112" s="2" t="s">
        <v>650</v>
      </c>
      <c r="E112" s="2" t="s">
        <v>650</v>
      </c>
      <c r="F112" s="2" t="s">
        <v>650</v>
      </c>
      <c r="G112" s="2" t="s">
        <v>650</v>
      </c>
      <c r="H112" s="2" t="s">
        <v>650</v>
      </c>
      <c r="I112" s="2" t="s">
        <v>650</v>
      </c>
      <c r="J112" s="2" t="s">
        <v>650</v>
      </c>
      <c r="K112" s="2" t="s">
        <v>650</v>
      </c>
      <c r="L112" s="2" t="s">
        <v>650</v>
      </c>
      <c r="M112" s="2" t="s">
        <v>650</v>
      </c>
      <c r="N112" s="2" t="s">
        <v>650</v>
      </c>
      <c r="O112" s="2" t="s">
        <v>650</v>
      </c>
      <c r="P112" s="2" t="s">
        <v>650</v>
      </c>
      <c r="Q112" s="2" t="s">
        <v>650</v>
      </c>
      <c r="R112" s="2" t="s">
        <v>650</v>
      </c>
      <c r="S112" s="2" t="s">
        <v>650</v>
      </c>
      <c r="T112" s="2" t="s">
        <v>650</v>
      </c>
      <c r="U112" s="2" t="s">
        <v>650</v>
      </c>
      <c r="V112" s="2" t="s">
        <v>650</v>
      </c>
      <c r="W112" s="2" t="s">
        <v>650</v>
      </c>
      <c r="X112" s="2" t="s">
        <v>650</v>
      </c>
      <c r="Y112" s="2" t="s">
        <v>650</v>
      </c>
      <c r="Z112" s="2" t="s">
        <v>650</v>
      </c>
      <c r="AA112" s="2" t="s">
        <v>650</v>
      </c>
      <c r="AB112" s="2" t="s">
        <v>650</v>
      </c>
      <c r="AC112" s="2" t="s">
        <v>650</v>
      </c>
      <c r="AD112" s="2" t="s">
        <v>650</v>
      </c>
      <c r="AE112" s="2" t="s">
        <v>650</v>
      </c>
      <c r="AF112" s="2" t="s">
        <v>650</v>
      </c>
      <c r="AG112" s="2" t="s">
        <v>650</v>
      </c>
      <c r="AJ112" s="129">
        <f t="shared" si="4"/>
        <v>0</v>
      </c>
      <c r="AK112" s="129"/>
      <c r="AL112" s="129">
        <f t="shared" si="5"/>
        <v>0</v>
      </c>
      <c r="AM112" s="129" t="str">
        <f t="shared" si="6"/>
        <v/>
      </c>
      <c r="AN112" s="130" t="str">
        <f t="shared" si="7"/>
        <v/>
      </c>
    </row>
    <row r="113" spans="1:40" ht="15" customHeight="1" x14ac:dyDescent="0.25">
      <c r="A113" s="2" t="s">
        <v>180</v>
      </c>
      <c r="B113" s="2" t="s">
        <v>182</v>
      </c>
      <c r="C113" s="2">
        <v>2015</v>
      </c>
      <c r="D113" s="2" t="s">
        <v>650</v>
      </c>
      <c r="E113" s="2" t="s">
        <v>650</v>
      </c>
      <c r="F113" s="2" t="s">
        <v>650</v>
      </c>
      <c r="G113" s="2" t="s">
        <v>650</v>
      </c>
      <c r="H113" s="2" t="s">
        <v>650</v>
      </c>
      <c r="I113" s="2" t="s">
        <v>650</v>
      </c>
      <c r="J113" s="2" t="s">
        <v>650</v>
      </c>
      <c r="K113" s="2" t="s">
        <v>650</v>
      </c>
      <c r="L113" s="2" t="s">
        <v>650</v>
      </c>
      <c r="M113" s="2" t="s">
        <v>650</v>
      </c>
      <c r="N113" s="2" t="s">
        <v>650</v>
      </c>
      <c r="O113" s="2" t="s">
        <v>650</v>
      </c>
      <c r="P113" s="2" t="s">
        <v>650</v>
      </c>
      <c r="Q113" s="2" t="s">
        <v>650</v>
      </c>
      <c r="R113" s="2" t="s">
        <v>650</v>
      </c>
      <c r="S113" s="2" t="s">
        <v>650</v>
      </c>
      <c r="T113" s="2" t="s">
        <v>650</v>
      </c>
      <c r="U113" s="2" t="s">
        <v>650</v>
      </c>
      <c r="V113" s="2" t="s">
        <v>650</v>
      </c>
      <c r="W113" s="2" t="s">
        <v>650</v>
      </c>
      <c r="X113" s="2" t="s">
        <v>650</v>
      </c>
      <c r="Y113" s="2" t="s">
        <v>650</v>
      </c>
      <c r="Z113" s="2" t="s">
        <v>650</v>
      </c>
      <c r="AA113" s="2" t="s">
        <v>650</v>
      </c>
      <c r="AB113" s="2" t="s">
        <v>650</v>
      </c>
      <c r="AC113" s="2" t="s">
        <v>650</v>
      </c>
      <c r="AD113" s="2" t="s">
        <v>650</v>
      </c>
      <c r="AE113" s="2" t="s">
        <v>650</v>
      </c>
      <c r="AF113" s="2" t="s">
        <v>650</v>
      </c>
      <c r="AG113" s="2" t="s">
        <v>650</v>
      </c>
      <c r="AJ113" s="129">
        <f t="shared" si="4"/>
        <v>0</v>
      </c>
      <c r="AK113" s="129"/>
      <c r="AL113" s="129">
        <f t="shared" si="5"/>
        <v>0</v>
      </c>
      <c r="AM113" s="129" t="str">
        <f t="shared" si="6"/>
        <v/>
      </c>
      <c r="AN113" s="130" t="str">
        <f t="shared" si="7"/>
        <v/>
      </c>
    </row>
    <row r="114" spans="1:40" ht="15" customHeight="1" x14ac:dyDescent="0.25">
      <c r="A114" s="2" t="s">
        <v>180</v>
      </c>
      <c r="B114" s="2" t="s">
        <v>183</v>
      </c>
      <c r="C114" s="2">
        <v>2015</v>
      </c>
      <c r="D114" s="2" t="s">
        <v>650</v>
      </c>
      <c r="E114" s="2" t="s">
        <v>650</v>
      </c>
      <c r="F114" s="2" t="s">
        <v>650</v>
      </c>
      <c r="G114" s="2" t="s">
        <v>650</v>
      </c>
      <c r="H114" s="2" t="s">
        <v>650</v>
      </c>
      <c r="I114" s="2" t="s">
        <v>650</v>
      </c>
      <c r="J114" s="2" t="s">
        <v>650</v>
      </c>
      <c r="K114" s="2" t="s">
        <v>650</v>
      </c>
      <c r="L114" s="2" t="s">
        <v>650</v>
      </c>
      <c r="M114" s="2" t="s">
        <v>650</v>
      </c>
      <c r="N114" s="2" t="s">
        <v>650</v>
      </c>
      <c r="O114" s="2" t="s">
        <v>650</v>
      </c>
      <c r="P114" s="2" t="s">
        <v>650</v>
      </c>
      <c r="Q114" s="2" t="s">
        <v>650</v>
      </c>
      <c r="R114" s="2" t="s">
        <v>650</v>
      </c>
      <c r="S114" s="2" t="s">
        <v>650</v>
      </c>
      <c r="T114" s="2" t="s">
        <v>650</v>
      </c>
      <c r="U114" s="2" t="s">
        <v>650</v>
      </c>
      <c r="V114" s="2" t="s">
        <v>650</v>
      </c>
      <c r="W114" s="2" t="s">
        <v>650</v>
      </c>
      <c r="X114" s="2" t="s">
        <v>650</v>
      </c>
      <c r="Y114" s="2" t="s">
        <v>650</v>
      </c>
      <c r="Z114" s="2" t="s">
        <v>650</v>
      </c>
      <c r="AA114" s="2" t="s">
        <v>650</v>
      </c>
      <c r="AB114" s="2" t="s">
        <v>650</v>
      </c>
      <c r="AC114" s="2" t="s">
        <v>650</v>
      </c>
      <c r="AD114" s="2" t="s">
        <v>650</v>
      </c>
      <c r="AE114" s="2" t="s">
        <v>650</v>
      </c>
      <c r="AF114" s="2" t="s">
        <v>650</v>
      </c>
      <c r="AG114" s="2" t="s">
        <v>650</v>
      </c>
      <c r="AJ114" s="129">
        <f t="shared" si="4"/>
        <v>0</v>
      </c>
      <c r="AK114" s="129"/>
      <c r="AL114" s="129">
        <f t="shared" si="5"/>
        <v>0</v>
      </c>
      <c r="AM114" s="129" t="str">
        <f t="shared" si="6"/>
        <v/>
      </c>
      <c r="AN114" s="130" t="str">
        <f t="shared" si="7"/>
        <v/>
      </c>
    </row>
    <row r="115" spans="1:40" ht="15" customHeight="1" x14ac:dyDescent="0.25">
      <c r="A115" s="2" t="s">
        <v>184</v>
      </c>
      <c r="B115" s="2" t="s">
        <v>185</v>
      </c>
      <c r="C115" s="2">
        <v>2015</v>
      </c>
      <c r="D115" s="2" t="s">
        <v>650</v>
      </c>
      <c r="E115" s="2" t="s">
        <v>650</v>
      </c>
      <c r="F115" s="2" t="s">
        <v>650</v>
      </c>
      <c r="G115" s="2" t="s">
        <v>650</v>
      </c>
      <c r="H115" s="2" t="s">
        <v>650</v>
      </c>
      <c r="I115" s="2" t="s">
        <v>650</v>
      </c>
      <c r="J115" s="2" t="s">
        <v>650</v>
      </c>
      <c r="K115" s="2" t="s">
        <v>650</v>
      </c>
      <c r="L115" s="2" t="s">
        <v>650</v>
      </c>
      <c r="M115" s="2" t="s">
        <v>650</v>
      </c>
      <c r="N115" s="2" t="s">
        <v>650</v>
      </c>
      <c r="O115" s="2" t="s">
        <v>650</v>
      </c>
      <c r="P115" s="2" t="s">
        <v>650</v>
      </c>
      <c r="Q115" s="2" t="s">
        <v>650</v>
      </c>
      <c r="R115" s="2" t="s">
        <v>650</v>
      </c>
      <c r="S115" s="2" t="s">
        <v>650</v>
      </c>
      <c r="T115" s="2" t="s">
        <v>650</v>
      </c>
      <c r="U115" s="2" t="s">
        <v>650</v>
      </c>
      <c r="V115" s="2" t="s">
        <v>650</v>
      </c>
      <c r="W115" s="2" t="s">
        <v>650</v>
      </c>
      <c r="X115" s="2" t="s">
        <v>650</v>
      </c>
      <c r="Y115" s="2" t="s">
        <v>650</v>
      </c>
      <c r="Z115" s="2" t="s">
        <v>650</v>
      </c>
      <c r="AA115" s="2" t="s">
        <v>650</v>
      </c>
      <c r="AB115" s="2" t="s">
        <v>650</v>
      </c>
      <c r="AC115" s="2" t="s">
        <v>650</v>
      </c>
      <c r="AD115" s="2" t="s">
        <v>650</v>
      </c>
      <c r="AE115" s="2" t="s">
        <v>650</v>
      </c>
      <c r="AF115" s="2" t="s">
        <v>650</v>
      </c>
      <c r="AG115" s="2" t="s">
        <v>650</v>
      </c>
      <c r="AJ115" s="129">
        <f t="shared" si="4"/>
        <v>0</v>
      </c>
      <c r="AK115" s="129"/>
      <c r="AL115" s="129">
        <f t="shared" si="5"/>
        <v>0</v>
      </c>
      <c r="AM115" s="129" t="str">
        <f t="shared" si="6"/>
        <v/>
      </c>
      <c r="AN115" s="130" t="str">
        <f t="shared" si="7"/>
        <v/>
      </c>
    </row>
    <row r="116" spans="1:40" ht="15" customHeight="1" x14ac:dyDescent="0.25">
      <c r="A116" s="2" t="s">
        <v>184</v>
      </c>
      <c r="B116" s="2" t="s">
        <v>186</v>
      </c>
      <c r="C116" s="2">
        <v>2015</v>
      </c>
      <c r="D116" s="2" t="s">
        <v>650</v>
      </c>
      <c r="E116" s="2" t="s">
        <v>650</v>
      </c>
      <c r="F116" s="2" t="s">
        <v>650</v>
      </c>
      <c r="G116" s="2" t="s">
        <v>650</v>
      </c>
      <c r="H116" s="2" t="s">
        <v>650</v>
      </c>
      <c r="I116" s="2" t="s">
        <v>650</v>
      </c>
      <c r="J116" s="2" t="s">
        <v>650</v>
      </c>
      <c r="K116" s="2" t="s">
        <v>650</v>
      </c>
      <c r="L116" s="2" t="s">
        <v>650</v>
      </c>
      <c r="M116" s="2" t="s">
        <v>650</v>
      </c>
      <c r="N116" s="2" t="s">
        <v>650</v>
      </c>
      <c r="O116" s="2" t="s">
        <v>650</v>
      </c>
      <c r="P116" s="2" t="s">
        <v>650</v>
      </c>
      <c r="Q116" s="2" t="s">
        <v>650</v>
      </c>
      <c r="R116" s="2" t="s">
        <v>650</v>
      </c>
      <c r="S116" s="2" t="s">
        <v>650</v>
      </c>
      <c r="T116" s="2" t="s">
        <v>650</v>
      </c>
      <c r="U116" s="2" t="s">
        <v>650</v>
      </c>
      <c r="V116" s="2" t="s">
        <v>650</v>
      </c>
      <c r="W116" s="2" t="s">
        <v>650</v>
      </c>
      <c r="X116" s="2" t="s">
        <v>650</v>
      </c>
      <c r="Y116" s="2" t="s">
        <v>650</v>
      </c>
      <c r="Z116" s="2" t="s">
        <v>650</v>
      </c>
      <c r="AA116" s="2" t="s">
        <v>650</v>
      </c>
      <c r="AB116" s="2" t="s">
        <v>650</v>
      </c>
      <c r="AC116" s="2" t="s">
        <v>650</v>
      </c>
      <c r="AD116" s="2" t="s">
        <v>650</v>
      </c>
      <c r="AE116" s="2" t="s">
        <v>650</v>
      </c>
      <c r="AF116" s="2" t="s">
        <v>650</v>
      </c>
      <c r="AG116" s="2" t="s">
        <v>650</v>
      </c>
      <c r="AJ116" s="129">
        <f t="shared" si="4"/>
        <v>0</v>
      </c>
      <c r="AK116" s="129"/>
      <c r="AL116" s="129">
        <f t="shared" si="5"/>
        <v>0</v>
      </c>
      <c r="AM116" s="129" t="str">
        <f t="shared" si="6"/>
        <v/>
      </c>
      <c r="AN116" s="130" t="str">
        <f t="shared" si="7"/>
        <v/>
      </c>
    </row>
    <row r="117" spans="1:40" ht="15" customHeight="1" x14ac:dyDescent="0.25">
      <c r="A117" s="2" t="s">
        <v>184</v>
      </c>
      <c r="B117" s="2" t="s">
        <v>187</v>
      </c>
      <c r="C117" s="2">
        <v>2015</v>
      </c>
      <c r="D117" s="2" t="s">
        <v>650</v>
      </c>
      <c r="E117" s="2" t="s">
        <v>650</v>
      </c>
      <c r="F117" s="2" t="s">
        <v>650</v>
      </c>
      <c r="G117" s="2" t="s">
        <v>650</v>
      </c>
      <c r="H117" s="2" t="s">
        <v>650</v>
      </c>
      <c r="I117" s="2" t="s">
        <v>650</v>
      </c>
      <c r="J117" s="2" t="s">
        <v>650</v>
      </c>
      <c r="K117" s="2" t="s">
        <v>650</v>
      </c>
      <c r="L117" s="2" t="s">
        <v>650</v>
      </c>
      <c r="M117" s="2" t="s">
        <v>650</v>
      </c>
      <c r="N117" s="2" t="s">
        <v>650</v>
      </c>
      <c r="O117" s="2" t="s">
        <v>650</v>
      </c>
      <c r="P117" s="2" t="s">
        <v>650</v>
      </c>
      <c r="Q117" s="2" t="s">
        <v>650</v>
      </c>
      <c r="R117" s="2" t="s">
        <v>650</v>
      </c>
      <c r="S117" s="2" t="s">
        <v>650</v>
      </c>
      <c r="T117" s="2" t="s">
        <v>650</v>
      </c>
      <c r="U117" s="2" t="s">
        <v>650</v>
      </c>
      <c r="V117" s="2" t="s">
        <v>650</v>
      </c>
      <c r="W117" s="2" t="s">
        <v>650</v>
      </c>
      <c r="X117" s="2" t="s">
        <v>650</v>
      </c>
      <c r="Y117" s="2" t="s">
        <v>650</v>
      </c>
      <c r="Z117" s="2" t="s">
        <v>650</v>
      </c>
      <c r="AA117" s="2" t="s">
        <v>650</v>
      </c>
      <c r="AB117" s="2" t="s">
        <v>650</v>
      </c>
      <c r="AC117" s="2" t="s">
        <v>650</v>
      </c>
      <c r="AD117" s="2" t="s">
        <v>650</v>
      </c>
      <c r="AE117" s="2" t="s">
        <v>650</v>
      </c>
      <c r="AF117" s="2" t="s">
        <v>650</v>
      </c>
      <c r="AG117" s="2" t="s">
        <v>650</v>
      </c>
      <c r="AJ117" s="129">
        <f t="shared" si="4"/>
        <v>0</v>
      </c>
      <c r="AK117" s="129"/>
      <c r="AL117" s="129">
        <f t="shared" si="5"/>
        <v>0</v>
      </c>
      <c r="AM117" s="129" t="str">
        <f t="shared" si="6"/>
        <v/>
      </c>
      <c r="AN117" s="130" t="str">
        <f t="shared" si="7"/>
        <v/>
      </c>
    </row>
    <row r="118" spans="1:40" ht="15" customHeight="1" x14ac:dyDescent="0.25">
      <c r="A118" s="2" t="s">
        <v>184</v>
      </c>
      <c r="B118" s="2" t="s">
        <v>188</v>
      </c>
      <c r="C118" s="2">
        <v>2015</v>
      </c>
      <c r="D118" s="2" t="s">
        <v>650</v>
      </c>
      <c r="E118" s="2" t="s">
        <v>650</v>
      </c>
      <c r="F118" s="2" t="s">
        <v>650</v>
      </c>
      <c r="G118" s="2" t="s">
        <v>650</v>
      </c>
      <c r="H118" s="2" t="s">
        <v>650</v>
      </c>
      <c r="I118" s="2" t="s">
        <v>650</v>
      </c>
      <c r="J118" s="2" t="s">
        <v>650</v>
      </c>
      <c r="K118" s="2" t="s">
        <v>650</v>
      </c>
      <c r="L118" s="2" t="s">
        <v>650</v>
      </c>
      <c r="M118" s="2" t="s">
        <v>650</v>
      </c>
      <c r="N118" s="2" t="s">
        <v>650</v>
      </c>
      <c r="O118" s="2" t="s">
        <v>650</v>
      </c>
      <c r="P118" s="2" t="s">
        <v>650</v>
      </c>
      <c r="Q118" s="2" t="s">
        <v>650</v>
      </c>
      <c r="R118" s="2" t="s">
        <v>650</v>
      </c>
      <c r="S118" s="2" t="s">
        <v>650</v>
      </c>
      <c r="T118" s="2" t="s">
        <v>650</v>
      </c>
      <c r="U118" s="2" t="s">
        <v>650</v>
      </c>
      <c r="V118" s="2" t="s">
        <v>650</v>
      </c>
      <c r="W118" s="2" t="s">
        <v>650</v>
      </c>
      <c r="X118" s="2" t="s">
        <v>650</v>
      </c>
      <c r="Y118" s="2" t="s">
        <v>650</v>
      </c>
      <c r="Z118" s="2" t="s">
        <v>650</v>
      </c>
      <c r="AA118" s="2" t="s">
        <v>650</v>
      </c>
      <c r="AB118" s="2" t="s">
        <v>650</v>
      </c>
      <c r="AC118" s="2" t="s">
        <v>650</v>
      </c>
      <c r="AD118" s="2" t="s">
        <v>650</v>
      </c>
      <c r="AE118" s="2" t="s">
        <v>650</v>
      </c>
      <c r="AF118" s="2" t="s">
        <v>650</v>
      </c>
      <c r="AG118" s="2" t="s">
        <v>650</v>
      </c>
      <c r="AJ118" s="129">
        <f t="shared" si="4"/>
        <v>0</v>
      </c>
      <c r="AK118" s="129"/>
      <c r="AL118" s="129">
        <f t="shared" si="5"/>
        <v>0</v>
      </c>
      <c r="AM118" s="129" t="str">
        <f t="shared" si="6"/>
        <v/>
      </c>
      <c r="AN118" s="130" t="str">
        <f t="shared" si="7"/>
        <v/>
      </c>
    </row>
    <row r="119" spans="1:40" ht="15" customHeight="1" x14ac:dyDescent="0.25">
      <c r="A119" s="2" t="s">
        <v>189</v>
      </c>
      <c r="B119" s="2" t="s">
        <v>190</v>
      </c>
      <c r="C119" s="2">
        <v>2015</v>
      </c>
      <c r="D119" s="2">
        <v>169</v>
      </c>
      <c r="E119" s="2">
        <v>30</v>
      </c>
      <c r="F119" s="2" t="s">
        <v>650</v>
      </c>
      <c r="G119" s="2" t="s">
        <v>650</v>
      </c>
      <c r="H119" s="2" t="s">
        <v>650</v>
      </c>
      <c r="I119" s="2">
        <v>217</v>
      </c>
      <c r="J119" s="2" t="s">
        <v>650</v>
      </c>
      <c r="K119" s="2" t="s">
        <v>650</v>
      </c>
      <c r="L119" s="2" t="s">
        <v>650</v>
      </c>
      <c r="M119" s="2" t="s">
        <v>650</v>
      </c>
      <c r="N119" s="2" t="s">
        <v>650</v>
      </c>
      <c r="O119" s="2" t="s">
        <v>650</v>
      </c>
      <c r="P119" s="2" t="s">
        <v>650</v>
      </c>
      <c r="Q119" s="2" t="s">
        <v>650</v>
      </c>
      <c r="R119" s="2">
        <v>49</v>
      </c>
      <c r="S119" s="2">
        <v>62</v>
      </c>
      <c r="T119" s="2" t="s">
        <v>650</v>
      </c>
      <c r="U119" s="2" t="s">
        <v>650</v>
      </c>
      <c r="V119" s="2" t="s">
        <v>650</v>
      </c>
      <c r="W119" s="2" t="s">
        <v>650</v>
      </c>
      <c r="X119" s="2" t="s">
        <v>650</v>
      </c>
      <c r="Y119" s="2" t="s">
        <v>650</v>
      </c>
      <c r="Z119" s="2" t="s">
        <v>650</v>
      </c>
      <c r="AA119" s="2" t="s">
        <v>650</v>
      </c>
      <c r="AB119" s="2" t="s">
        <v>650</v>
      </c>
      <c r="AC119" s="2" t="s">
        <v>650</v>
      </c>
      <c r="AD119" s="2">
        <v>106</v>
      </c>
      <c r="AE119" s="2" t="s">
        <v>650</v>
      </c>
      <c r="AF119" s="2" t="s">
        <v>650</v>
      </c>
      <c r="AG119" s="2" t="s">
        <v>650</v>
      </c>
      <c r="AJ119" s="129">
        <f t="shared" si="4"/>
        <v>217</v>
      </c>
      <c r="AK119" s="129"/>
      <c r="AL119" s="129">
        <f t="shared" si="5"/>
        <v>169</v>
      </c>
      <c r="AM119" s="129">
        <f t="shared" si="6"/>
        <v>30</v>
      </c>
      <c r="AN119" s="130">
        <f t="shared" si="7"/>
        <v>0.91705069124423966</v>
      </c>
    </row>
    <row r="120" spans="1:40" ht="15" customHeight="1" x14ac:dyDescent="0.25">
      <c r="A120" s="2" t="s">
        <v>191</v>
      </c>
      <c r="B120" s="2" t="s">
        <v>192</v>
      </c>
      <c r="C120" s="2">
        <v>2015</v>
      </c>
      <c r="D120" s="2">
        <v>172.136</v>
      </c>
      <c r="E120" s="2">
        <v>46.231000000000002</v>
      </c>
      <c r="F120" s="2" t="s">
        <v>650</v>
      </c>
      <c r="G120" s="2" t="s">
        <v>650</v>
      </c>
      <c r="H120" s="2" t="s">
        <v>650</v>
      </c>
      <c r="I120" s="2">
        <v>476.495</v>
      </c>
      <c r="J120" s="2" t="s">
        <v>650</v>
      </c>
      <c r="K120" s="2">
        <v>0.221</v>
      </c>
      <c r="L120" s="2" t="s">
        <v>650</v>
      </c>
      <c r="M120" s="2" t="s">
        <v>650</v>
      </c>
      <c r="N120" s="2" t="s">
        <v>650</v>
      </c>
      <c r="O120" s="2" t="s">
        <v>650</v>
      </c>
      <c r="P120" s="2">
        <v>21.033000000000001</v>
      </c>
      <c r="Q120" s="2">
        <v>152.47399999999999</v>
      </c>
      <c r="R120" s="2">
        <v>0</v>
      </c>
      <c r="S120" s="2" t="s">
        <v>650</v>
      </c>
      <c r="T120" s="2" t="s">
        <v>650</v>
      </c>
      <c r="U120" s="2">
        <v>1.1619999999999999</v>
      </c>
      <c r="V120" s="2" t="s">
        <v>650</v>
      </c>
      <c r="W120" s="2" t="s">
        <v>650</v>
      </c>
      <c r="X120" s="2" t="s">
        <v>650</v>
      </c>
      <c r="Y120" s="2" t="s">
        <v>650</v>
      </c>
      <c r="Z120" s="2">
        <v>105.04900000000001</v>
      </c>
      <c r="AA120" s="2" t="s">
        <v>650</v>
      </c>
      <c r="AB120" s="2" t="s">
        <v>650</v>
      </c>
      <c r="AC120" s="2" t="s">
        <v>650</v>
      </c>
      <c r="AD120" s="2" t="s">
        <v>650</v>
      </c>
      <c r="AE120" s="2" t="s">
        <v>650</v>
      </c>
      <c r="AF120" s="2" t="s">
        <v>650</v>
      </c>
      <c r="AG120" s="2">
        <v>196.55600000000001</v>
      </c>
      <c r="AJ120" s="129">
        <f t="shared" si="4"/>
        <v>279.93899999999996</v>
      </c>
      <c r="AK120" s="129"/>
      <c r="AL120" s="129">
        <f t="shared" si="5"/>
        <v>172.136</v>
      </c>
      <c r="AM120" s="129">
        <f t="shared" si="6"/>
        <v>46.231000000000002</v>
      </c>
      <c r="AN120" s="130">
        <f t="shared" si="7"/>
        <v>0.78005208277517613</v>
      </c>
    </row>
    <row r="121" spans="1:40"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c r="W121" s="2" t="s">
        <v>651</v>
      </c>
      <c r="X121" s="2" t="s">
        <v>651</v>
      </c>
      <c r="Y121" s="2" t="s">
        <v>651</v>
      </c>
      <c r="Z121" s="2" t="s">
        <v>651</v>
      </c>
      <c r="AA121" s="2" t="s">
        <v>651</v>
      </c>
      <c r="AB121" s="2" t="s">
        <v>651</v>
      </c>
      <c r="AC121" s="2" t="s">
        <v>651</v>
      </c>
      <c r="AD121" s="2" t="s">
        <v>651</v>
      </c>
      <c r="AE121" s="2" t="s">
        <v>651</v>
      </c>
      <c r="AF121" s="2" t="s">
        <v>651</v>
      </c>
      <c r="AG121" s="2" t="s">
        <v>651</v>
      </c>
      <c r="AJ121" s="129">
        <f t="shared" si="4"/>
        <v>0</v>
      </c>
      <c r="AK121" s="129"/>
      <c r="AL121" s="129">
        <f t="shared" si="5"/>
        <v>0</v>
      </c>
      <c r="AM121" s="129" t="str">
        <f t="shared" si="6"/>
        <v/>
      </c>
      <c r="AN121" s="130" t="str">
        <f t="shared" si="7"/>
        <v/>
      </c>
    </row>
    <row r="122" spans="1:40" ht="15" customHeight="1" x14ac:dyDescent="0.25">
      <c r="A122" s="2" t="s">
        <v>193</v>
      </c>
      <c r="B122" s="2" t="s">
        <v>195</v>
      </c>
      <c r="C122" s="2">
        <v>2015</v>
      </c>
      <c r="D122" s="2">
        <v>520.21600000000001</v>
      </c>
      <c r="E122" s="2">
        <v>278.13600000000002</v>
      </c>
      <c r="F122" s="2" t="s">
        <v>650</v>
      </c>
      <c r="G122" s="2" t="s">
        <v>650</v>
      </c>
      <c r="H122" s="2" t="s">
        <v>650</v>
      </c>
      <c r="I122" s="2">
        <v>965.33699999999999</v>
      </c>
      <c r="J122" s="2" t="s">
        <v>650</v>
      </c>
      <c r="K122" s="2">
        <v>0.151</v>
      </c>
      <c r="L122" s="2" t="s">
        <v>650</v>
      </c>
      <c r="M122" s="2" t="s">
        <v>650</v>
      </c>
      <c r="N122" s="2">
        <v>616.43200000000002</v>
      </c>
      <c r="O122" s="2" t="s">
        <v>650</v>
      </c>
      <c r="P122" s="2">
        <v>107.411</v>
      </c>
      <c r="Q122" s="2">
        <v>33.918999999999997</v>
      </c>
      <c r="R122" s="2">
        <v>98.930999999999997</v>
      </c>
      <c r="S122" s="2" t="s">
        <v>650</v>
      </c>
      <c r="T122" s="2" t="s">
        <v>650</v>
      </c>
      <c r="U122" s="2">
        <v>42.399000000000001</v>
      </c>
      <c r="V122" s="2" t="s">
        <v>8</v>
      </c>
      <c r="W122" s="2" t="s">
        <v>650</v>
      </c>
      <c r="X122" s="2" t="s">
        <v>650</v>
      </c>
      <c r="Y122" s="2" t="s">
        <v>650</v>
      </c>
      <c r="Z122" s="2" t="s">
        <v>650</v>
      </c>
      <c r="AA122" s="2" t="s">
        <v>650</v>
      </c>
      <c r="AB122" s="2">
        <v>1.389</v>
      </c>
      <c r="AC122" s="2" t="s">
        <v>650</v>
      </c>
      <c r="AD122" s="2" t="s">
        <v>650</v>
      </c>
      <c r="AE122" s="2" t="s">
        <v>650</v>
      </c>
      <c r="AF122" s="2" t="s">
        <v>650</v>
      </c>
      <c r="AG122" s="2">
        <v>64.704999999999998</v>
      </c>
      <c r="AJ122" s="129">
        <f t="shared" si="4"/>
        <v>900.63199999999995</v>
      </c>
      <c r="AK122" s="129"/>
      <c r="AL122" s="129">
        <f t="shared" si="5"/>
        <v>520.21600000000001</v>
      </c>
      <c r="AM122" s="129">
        <f t="shared" si="6"/>
        <v>278.13600000000002</v>
      </c>
      <c r="AN122" s="130">
        <f t="shared" si="7"/>
        <v>0.88643530320930208</v>
      </c>
    </row>
    <row r="123" spans="1:40" ht="15" customHeight="1" x14ac:dyDescent="0.25">
      <c r="A123" s="2" t="s">
        <v>193</v>
      </c>
      <c r="B123" s="2" t="s">
        <v>196</v>
      </c>
      <c r="C123" s="2">
        <v>2015</v>
      </c>
      <c r="D123" s="2">
        <v>102.04</v>
      </c>
      <c r="E123" s="2">
        <v>14.721</v>
      </c>
      <c r="F123" s="2" t="s">
        <v>650</v>
      </c>
      <c r="G123" s="2" t="s">
        <v>650</v>
      </c>
      <c r="H123" s="2" t="s">
        <v>650</v>
      </c>
      <c r="I123" s="2">
        <v>162.71600000000001</v>
      </c>
      <c r="J123" s="2" t="s">
        <v>650</v>
      </c>
      <c r="K123" s="2" t="s">
        <v>650</v>
      </c>
      <c r="L123" s="2" t="s">
        <v>650</v>
      </c>
      <c r="M123" s="2" t="s">
        <v>650</v>
      </c>
      <c r="N123" s="2" t="s">
        <v>650</v>
      </c>
      <c r="O123" s="2" t="s">
        <v>650</v>
      </c>
      <c r="P123" s="2">
        <v>50.331000000000003</v>
      </c>
      <c r="Q123" s="2">
        <v>15.842000000000001</v>
      </c>
      <c r="R123" s="2">
        <v>46.356999999999999</v>
      </c>
      <c r="S123" s="2" t="s">
        <v>650</v>
      </c>
      <c r="T123" s="2" t="s">
        <v>650</v>
      </c>
      <c r="U123" s="2">
        <v>19.867000000000001</v>
      </c>
      <c r="V123" s="2" t="s">
        <v>8</v>
      </c>
      <c r="W123" s="2" t="s">
        <v>650</v>
      </c>
      <c r="X123" s="2" t="s">
        <v>650</v>
      </c>
      <c r="Y123" s="2" t="s">
        <v>650</v>
      </c>
      <c r="Z123" s="2" t="s">
        <v>650</v>
      </c>
      <c r="AA123" s="2" t="s">
        <v>650</v>
      </c>
      <c r="AB123" s="2" t="s">
        <v>650</v>
      </c>
      <c r="AC123" s="2" t="s">
        <v>650</v>
      </c>
      <c r="AD123" s="2" t="s">
        <v>650</v>
      </c>
      <c r="AE123" s="2" t="s">
        <v>650</v>
      </c>
      <c r="AF123" s="2" t="s">
        <v>650</v>
      </c>
      <c r="AG123" s="2">
        <v>30.318999999999999</v>
      </c>
      <c r="AJ123" s="129">
        <f t="shared" si="4"/>
        <v>132.39699999999999</v>
      </c>
      <c r="AK123" s="129"/>
      <c r="AL123" s="129">
        <f t="shared" si="5"/>
        <v>102.04</v>
      </c>
      <c r="AM123" s="129">
        <f t="shared" si="6"/>
        <v>14.721</v>
      </c>
      <c r="AN123" s="130">
        <f t="shared" si="7"/>
        <v>0.88190064729563367</v>
      </c>
    </row>
    <row r="124" spans="1:40"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c r="W124" s="2" t="s">
        <v>651</v>
      </c>
      <c r="X124" s="2" t="s">
        <v>651</v>
      </c>
      <c r="Y124" s="2" t="s">
        <v>651</v>
      </c>
      <c r="Z124" s="2" t="s">
        <v>651</v>
      </c>
      <c r="AA124" s="2" t="s">
        <v>651</v>
      </c>
      <c r="AB124" s="2" t="s">
        <v>651</v>
      </c>
      <c r="AC124" s="2" t="s">
        <v>651</v>
      </c>
      <c r="AD124" s="2" t="s">
        <v>651</v>
      </c>
      <c r="AE124" s="2" t="s">
        <v>651</v>
      </c>
      <c r="AF124" s="2" t="s">
        <v>651</v>
      </c>
      <c r="AG124" s="2" t="s">
        <v>651</v>
      </c>
      <c r="AJ124" s="129">
        <f t="shared" si="4"/>
        <v>0</v>
      </c>
      <c r="AK124" s="129"/>
      <c r="AL124" s="129">
        <f t="shared" si="5"/>
        <v>0</v>
      </c>
      <c r="AM124" s="129" t="str">
        <f t="shared" si="6"/>
        <v/>
      </c>
      <c r="AN124" s="130" t="str">
        <f t="shared" si="7"/>
        <v/>
      </c>
    </row>
    <row r="125" spans="1:40"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c r="W125" s="2" t="s">
        <v>651</v>
      </c>
      <c r="X125" s="2" t="s">
        <v>651</v>
      </c>
      <c r="Y125" s="2" t="s">
        <v>651</v>
      </c>
      <c r="Z125" s="2" t="s">
        <v>651</v>
      </c>
      <c r="AA125" s="2" t="s">
        <v>651</v>
      </c>
      <c r="AB125" s="2" t="s">
        <v>651</v>
      </c>
      <c r="AC125" s="2" t="s">
        <v>651</v>
      </c>
      <c r="AD125" s="2" t="s">
        <v>651</v>
      </c>
      <c r="AE125" s="2" t="s">
        <v>651</v>
      </c>
      <c r="AF125" s="2" t="s">
        <v>651</v>
      </c>
      <c r="AG125" s="2" t="s">
        <v>651</v>
      </c>
      <c r="AJ125" s="129">
        <f t="shared" si="4"/>
        <v>0</v>
      </c>
      <c r="AK125" s="129"/>
      <c r="AL125" s="129">
        <f t="shared" si="5"/>
        <v>0</v>
      </c>
      <c r="AM125" s="129" t="str">
        <f t="shared" si="6"/>
        <v/>
      </c>
      <c r="AN125" s="130" t="str">
        <f t="shared" si="7"/>
        <v/>
      </c>
    </row>
    <row r="126" spans="1:40"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c r="W126" s="2" t="s">
        <v>651</v>
      </c>
      <c r="X126" s="2" t="s">
        <v>651</v>
      </c>
      <c r="Y126" s="2" t="s">
        <v>651</v>
      </c>
      <c r="Z126" s="2" t="s">
        <v>651</v>
      </c>
      <c r="AA126" s="2" t="s">
        <v>651</v>
      </c>
      <c r="AB126" s="2" t="s">
        <v>651</v>
      </c>
      <c r="AC126" s="2" t="s">
        <v>651</v>
      </c>
      <c r="AD126" s="2" t="s">
        <v>651</v>
      </c>
      <c r="AE126" s="2" t="s">
        <v>651</v>
      </c>
      <c r="AF126" s="2" t="s">
        <v>651</v>
      </c>
      <c r="AG126" s="2" t="s">
        <v>651</v>
      </c>
      <c r="AJ126" s="129">
        <f t="shared" si="4"/>
        <v>0</v>
      </c>
      <c r="AK126" s="129"/>
      <c r="AL126" s="129">
        <f t="shared" si="5"/>
        <v>0</v>
      </c>
      <c r="AM126" s="129" t="str">
        <f t="shared" si="6"/>
        <v/>
      </c>
      <c r="AN126" s="130" t="str">
        <f t="shared" si="7"/>
        <v/>
      </c>
    </row>
    <row r="127" spans="1:40"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c r="W127" s="2" t="s">
        <v>651</v>
      </c>
      <c r="X127" s="2" t="s">
        <v>651</v>
      </c>
      <c r="Y127" s="2" t="s">
        <v>651</v>
      </c>
      <c r="Z127" s="2" t="s">
        <v>651</v>
      </c>
      <c r="AA127" s="2" t="s">
        <v>651</v>
      </c>
      <c r="AB127" s="2" t="s">
        <v>651</v>
      </c>
      <c r="AC127" s="2" t="s">
        <v>651</v>
      </c>
      <c r="AD127" s="2" t="s">
        <v>651</v>
      </c>
      <c r="AE127" s="2" t="s">
        <v>651</v>
      </c>
      <c r="AF127" s="2" t="s">
        <v>651</v>
      </c>
      <c r="AG127" s="2" t="s">
        <v>651</v>
      </c>
      <c r="AJ127" s="129">
        <f t="shared" si="4"/>
        <v>0</v>
      </c>
      <c r="AK127" s="129"/>
      <c r="AL127" s="129">
        <f t="shared" si="5"/>
        <v>0</v>
      </c>
      <c r="AM127" s="129" t="str">
        <f t="shared" si="6"/>
        <v/>
      </c>
      <c r="AN127" s="130" t="str">
        <f t="shared" si="7"/>
        <v/>
      </c>
    </row>
    <row r="128" spans="1:40" ht="15" customHeight="1" x14ac:dyDescent="0.25">
      <c r="A128" s="2" t="s">
        <v>200</v>
      </c>
      <c r="B128" s="2" t="s">
        <v>201</v>
      </c>
      <c r="C128" s="2">
        <v>2015</v>
      </c>
      <c r="D128" s="2" t="s">
        <v>650</v>
      </c>
      <c r="E128" s="2" t="s">
        <v>650</v>
      </c>
      <c r="F128" s="2" t="s">
        <v>650</v>
      </c>
      <c r="G128" s="2" t="s">
        <v>650</v>
      </c>
      <c r="H128" s="2" t="s">
        <v>650</v>
      </c>
      <c r="I128" s="2" t="s">
        <v>650</v>
      </c>
      <c r="J128" s="2" t="s">
        <v>650</v>
      </c>
      <c r="K128" s="2" t="s">
        <v>650</v>
      </c>
      <c r="L128" s="2" t="s">
        <v>650</v>
      </c>
      <c r="M128" s="2" t="s">
        <v>650</v>
      </c>
      <c r="N128" s="2" t="s">
        <v>650</v>
      </c>
      <c r="O128" s="2" t="s">
        <v>650</v>
      </c>
      <c r="P128" s="2" t="s">
        <v>650</v>
      </c>
      <c r="Q128" s="2" t="s">
        <v>650</v>
      </c>
      <c r="R128" s="2" t="s">
        <v>650</v>
      </c>
      <c r="S128" s="2" t="s">
        <v>650</v>
      </c>
      <c r="T128" s="2" t="s">
        <v>650</v>
      </c>
      <c r="U128" s="2" t="s">
        <v>650</v>
      </c>
      <c r="V128" s="2" t="s">
        <v>650</v>
      </c>
      <c r="W128" s="2" t="s">
        <v>650</v>
      </c>
      <c r="X128" s="2" t="s">
        <v>650</v>
      </c>
      <c r="Y128" s="2" t="s">
        <v>650</v>
      </c>
      <c r="Z128" s="2" t="s">
        <v>650</v>
      </c>
      <c r="AA128" s="2" t="s">
        <v>650</v>
      </c>
      <c r="AB128" s="2" t="s">
        <v>650</v>
      </c>
      <c r="AC128" s="2" t="s">
        <v>650</v>
      </c>
      <c r="AD128" s="2" t="s">
        <v>650</v>
      </c>
      <c r="AE128" s="2" t="s">
        <v>650</v>
      </c>
      <c r="AF128" s="2" t="s">
        <v>650</v>
      </c>
      <c r="AG128" s="2" t="s">
        <v>650</v>
      </c>
      <c r="AJ128" s="129">
        <f t="shared" si="4"/>
        <v>0</v>
      </c>
      <c r="AK128" s="129"/>
      <c r="AL128" s="129">
        <f t="shared" si="5"/>
        <v>0</v>
      </c>
      <c r="AM128" s="129" t="str">
        <f t="shared" si="6"/>
        <v/>
      </c>
      <c r="AN128" s="130" t="str">
        <f t="shared" si="7"/>
        <v/>
      </c>
    </row>
    <row r="129" spans="1:40" ht="15" customHeight="1" x14ac:dyDescent="0.25">
      <c r="A129" s="2" t="s">
        <v>200</v>
      </c>
      <c r="B129" s="2" t="s">
        <v>202</v>
      </c>
      <c r="C129" s="2">
        <v>2015</v>
      </c>
      <c r="D129" s="2" t="s">
        <v>650</v>
      </c>
      <c r="E129" s="2" t="s">
        <v>650</v>
      </c>
      <c r="F129" s="2" t="s">
        <v>650</v>
      </c>
      <c r="G129" s="2" t="s">
        <v>650</v>
      </c>
      <c r="H129" s="2" t="s">
        <v>650</v>
      </c>
      <c r="I129" s="2" t="s">
        <v>650</v>
      </c>
      <c r="J129" s="2" t="s">
        <v>650</v>
      </c>
      <c r="K129" s="2" t="s">
        <v>650</v>
      </c>
      <c r="L129" s="2" t="s">
        <v>650</v>
      </c>
      <c r="M129" s="2" t="s">
        <v>650</v>
      </c>
      <c r="N129" s="2" t="s">
        <v>650</v>
      </c>
      <c r="O129" s="2" t="s">
        <v>650</v>
      </c>
      <c r="P129" s="2" t="s">
        <v>650</v>
      </c>
      <c r="Q129" s="2" t="s">
        <v>650</v>
      </c>
      <c r="R129" s="2" t="s">
        <v>650</v>
      </c>
      <c r="S129" s="2" t="s">
        <v>650</v>
      </c>
      <c r="T129" s="2" t="s">
        <v>650</v>
      </c>
      <c r="U129" s="2" t="s">
        <v>650</v>
      </c>
      <c r="V129" s="2" t="s">
        <v>650</v>
      </c>
      <c r="W129" s="2" t="s">
        <v>650</v>
      </c>
      <c r="X129" s="2" t="s">
        <v>650</v>
      </c>
      <c r="Y129" s="2" t="s">
        <v>650</v>
      </c>
      <c r="Z129" s="2" t="s">
        <v>650</v>
      </c>
      <c r="AA129" s="2" t="s">
        <v>650</v>
      </c>
      <c r="AB129" s="2" t="s">
        <v>650</v>
      </c>
      <c r="AC129" s="2" t="s">
        <v>650</v>
      </c>
      <c r="AD129" s="2" t="s">
        <v>650</v>
      </c>
      <c r="AE129" s="2" t="s">
        <v>650</v>
      </c>
      <c r="AF129" s="2" t="s">
        <v>650</v>
      </c>
      <c r="AG129" s="2" t="s">
        <v>650</v>
      </c>
      <c r="AJ129" s="129">
        <f t="shared" si="4"/>
        <v>0</v>
      </c>
      <c r="AK129" s="129"/>
      <c r="AL129" s="129">
        <f t="shared" si="5"/>
        <v>0</v>
      </c>
      <c r="AM129" s="129" t="str">
        <f t="shared" si="6"/>
        <v/>
      </c>
      <c r="AN129" s="130" t="str">
        <f t="shared" si="7"/>
        <v/>
      </c>
    </row>
    <row r="130" spans="1:40" ht="15" customHeight="1" x14ac:dyDescent="0.25">
      <c r="A130" s="2" t="s">
        <v>203</v>
      </c>
      <c r="B130" s="2" t="s">
        <v>204</v>
      </c>
      <c r="C130" s="2">
        <v>2015</v>
      </c>
      <c r="D130" s="2" t="s">
        <v>650</v>
      </c>
      <c r="E130" s="2" t="s">
        <v>650</v>
      </c>
      <c r="F130" s="2" t="s">
        <v>650</v>
      </c>
      <c r="G130" s="2" t="s">
        <v>650</v>
      </c>
      <c r="H130" s="2" t="s">
        <v>650</v>
      </c>
      <c r="I130" s="2" t="s">
        <v>650</v>
      </c>
      <c r="J130" s="2" t="s">
        <v>650</v>
      </c>
      <c r="K130" s="2" t="s">
        <v>650</v>
      </c>
      <c r="L130" s="2" t="s">
        <v>650</v>
      </c>
      <c r="M130" s="2" t="s">
        <v>650</v>
      </c>
      <c r="N130" s="2" t="s">
        <v>650</v>
      </c>
      <c r="O130" s="2" t="s">
        <v>650</v>
      </c>
      <c r="P130" s="2" t="s">
        <v>650</v>
      </c>
      <c r="Q130" s="2" t="s">
        <v>650</v>
      </c>
      <c r="R130" s="2" t="s">
        <v>650</v>
      </c>
      <c r="S130" s="2" t="s">
        <v>650</v>
      </c>
      <c r="T130" s="2" t="s">
        <v>650</v>
      </c>
      <c r="U130" s="2" t="s">
        <v>650</v>
      </c>
      <c r="V130" s="2" t="s">
        <v>650</v>
      </c>
      <c r="W130" s="2" t="s">
        <v>650</v>
      </c>
      <c r="X130" s="2" t="s">
        <v>650</v>
      </c>
      <c r="Y130" s="2" t="s">
        <v>650</v>
      </c>
      <c r="Z130" s="2" t="s">
        <v>650</v>
      </c>
      <c r="AA130" s="2" t="s">
        <v>650</v>
      </c>
      <c r="AB130" s="2" t="s">
        <v>650</v>
      </c>
      <c r="AC130" s="2" t="s">
        <v>650</v>
      </c>
      <c r="AD130" s="2" t="s">
        <v>650</v>
      </c>
      <c r="AE130" s="2" t="s">
        <v>650</v>
      </c>
      <c r="AF130" s="2" t="s">
        <v>650</v>
      </c>
      <c r="AG130" s="2" t="s">
        <v>650</v>
      </c>
      <c r="AJ130" s="129">
        <f t="shared" si="4"/>
        <v>0</v>
      </c>
      <c r="AK130" s="129"/>
      <c r="AL130" s="129">
        <f t="shared" si="5"/>
        <v>0</v>
      </c>
      <c r="AM130" s="129" t="str">
        <f t="shared" si="6"/>
        <v/>
      </c>
      <c r="AN130" s="130" t="str">
        <f t="shared" si="7"/>
        <v/>
      </c>
    </row>
    <row r="131" spans="1:40" ht="15" customHeight="1" x14ac:dyDescent="0.25">
      <c r="A131" s="2" t="s">
        <v>205</v>
      </c>
      <c r="B131" s="2" t="s">
        <v>206</v>
      </c>
      <c r="C131" s="2">
        <v>2015</v>
      </c>
      <c r="D131" s="2" t="s">
        <v>650</v>
      </c>
      <c r="E131" s="2" t="s">
        <v>650</v>
      </c>
      <c r="F131" s="2" t="s">
        <v>650</v>
      </c>
      <c r="G131" s="2" t="s">
        <v>650</v>
      </c>
      <c r="H131" s="2" t="s">
        <v>650</v>
      </c>
      <c r="I131" s="2" t="s">
        <v>650</v>
      </c>
      <c r="J131" s="2" t="s">
        <v>650</v>
      </c>
      <c r="K131" s="2" t="s">
        <v>650</v>
      </c>
      <c r="L131" s="2" t="s">
        <v>650</v>
      </c>
      <c r="M131" s="2" t="s">
        <v>650</v>
      </c>
      <c r="N131" s="2" t="s">
        <v>650</v>
      </c>
      <c r="O131" s="2" t="s">
        <v>650</v>
      </c>
      <c r="P131" s="2" t="s">
        <v>650</v>
      </c>
      <c r="Q131" s="2" t="s">
        <v>650</v>
      </c>
      <c r="R131" s="2" t="s">
        <v>650</v>
      </c>
      <c r="S131" s="2" t="s">
        <v>650</v>
      </c>
      <c r="T131" s="2" t="s">
        <v>650</v>
      </c>
      <c r="U131" s="2" t="s">
        <v>650</v>
      </c>
      <c r="V131" s="2" t="s">
        <v>650</v>
      </c>
      <c r="W131" s="2" t="s">
        <v>650</v>
      </c>
      <c r="X131" s="2" t="s">
        <v>650</v>
      </c>
      <c r="Y131" s="2" t="s">
        <v>650</v>
      </c>
      <c r="Z131" s="2" t="s">
        <v>650</v>
      </c>
      <c r="AA131" s="2" t="s">
        <v>650</v>
      </c>
      <c r="AB131" s="2" t="s">
        <v>650</v>
      </c>
      <c r="AC131" s="2" t="s">
        <v>650</v>
      </c>
      <c r="AD131" s="2" t="s">
        <v>650</v>
      </c>
      <c r="AE131" s="2" t="s">
        <v>650</v>
      </c>
      <c r="AF131" s="2" t="s">
        <v>650</v>
      </c>
      <c r="AG131" s="2" t="s">
        <v>650</v>
      </c>
      <c r="AJ131" s="129">
        <f t="shared" ref="AJ131:AJ194" si="8">SUMPRODUCT(J131:AF131)</f>
        <v>0</v>
      </c>
      <c r="AK131" s="129"/>
      <c r="AL131" s="129">
        <f t="shared" ref="AL131:AL194" si="9">IFERROR(D131/1,0)</f>
        <v>0</v>
      </c>
      <c r="AM131" s="129" t="str">
        <f t="shared" ref="AM131:AM194" si="10">IFERROR(E131/1,"")</f>
        <v/>
      </c>
      <c r="AN131" s="130" t="str">
        <f t="shared" ref="AN131:AN194" si="11">IFERROR((AL131+AM131)/AJ131,"")</f>
        <v/>
      </c>
    </row>
    <row r="132" spans="1:40" ht="15" customHeight="1" x14ac:dyDescent="0.25">
      <c r="A132" s="2" t="s">
        <v>205</v>
      </c>
      <c r="B132" s="2" t="s">
        <v>207</v>
      </c>
      <c r="C132" s="2">
        <v>2015</v>
      </c>
      <c r="D132" s="2" t="s">
        <v>650</v>
      </c>
      <c r="E132" s="2" t="s">
        <v>650</v>
      </c>
      <c r="F132" s="2" t="s">
        <v>650</v>
      </c>
      <c r="G132" s="2" t="s">
        <v>650</v>
      </c>
      <c r="H132" s="2" t="s">
        <v>650</v>
      </c>
      <c r="I132" s="2" t="s">
        <v>650</v>
      </c>
      <c r="J132" s="2" t="s">
        <v>650</v>
      </c>
      <c r="K132" s="2" t="s">
        <v>650</v>
      </c>
      <c r="L132" s="2" t="s">
        <v>650</v>
      </c>
      <c r="M132" s="2" t="s">
        <v>650</v>
      </c>
      <c r="N132" s="2" t="s">
        <v>650</v>
      </c>
      <c r="O132" s="2" t="s">
        <v>650</v>
      </c>
      <c r="P132" s="2" t="s">
        <v>650</v>
      </c>
      <c r="Q132" s="2" t="s">
        <v>650</v>
      </c>
      <c r="R132" s="2" t="s">
        <v>650</v>
      </c>
      <c r="S132" s="2" t="s">
        <v>650</v>
      </c>
      <c r="T132" s="2" t="s">
        <v>650</v>
      </c>
      <c r="U132" s="2" t="s">
        <v>650</v>
      </c>
      <c r="V132" s="2" t="s">
        <v>650</v>
      </c>
      <c r="W132" s="2" t="s">
        <v>650</v>
      </c>
      <c r="X132" s="2" t="s">
        <v>650</v>
      </c>
      <c r="Y132" s="2" t="s">
        <v>650</v>
      </c>
      <c r="Z132" s="2" t="s">
        <v>650</v>
      </c>
      <c r="AA132" s="2" t="s">
        <v>650</v>
      </c>
      <c r="AB132" s="2" t="s">
        <v>650</v>
      </c>
      <c r="AC132" s="2" t="s">
        <v>650</v>
      </c>
      <c r="AD132" s="2" t="s">
        <v>650</v>
      </c>
      <c r="AE132" s="2" t="s">
        <v>650</v>
      </c>
      <c r="AF132" s="2" t="s">
        <v>650</v>
      </c>
      <c r="AG132" s="2" t="s">
        <v>650</v>
      </c>
      <c r="AJ132" s="129">
        <f t="shared" si="8"/>
        <v>0</v>
      </c>
      <c r="AK132" s="129"/>
      <c r="AL132" s="129">
        <f t="shared" si="9"/>
        <v>0</v>
      </c>
      <c r="AM132" s="129" t="str">
        <f t="shared" si="10"/>
        <v/>
      </c>
      <c r="AN132" s="130" t="str">
        <f t="shared" si="11"/>
        <v/>
      </c>
    </row>
    <row r="133" spans="1:40" ht="15" customHeight="1" x14ac:dyDescent="0.25">
      <c r="A133" s="2" t="s">
        <v>205</v>
      </c>
      <c r="B133" s="2" t="s">
        <v>208</v>
      </c>
      <c r="C133" s="2">
        <v>2015</v>
      </c>
      <c r="D133" s="2" t="s">
        <v>650</v>
      </c>
      <c r="E133" s="2" t="s">
        <v>650</v>
      </c>
      <c r="F133" s="2" t="s">
        <v>650</v>
      </c>
      <c r="G133" s="2" t="s">
        <v>650</v>
      </c>
      <c r="H133" s="2" t="s">
        <v>650</v>
      </c>
      <c r="I133" s="2" t="s">
        <v>650</v>
      </c>
      <c r="J133" s="2" t="s">
        <v>650</v>
      </c>
      <c r="K133" s="2" t="s">
        <v>650</v>
      </c>
      <c r="L133" s="2" t="s">
        <v>650</v>
      </c>
      <c r="M133" s="2" t="s">
        <v>650</v>
      </c>
      <c r="N133" s="2" t="s">
        <v>650</v>
      </c>
      <c r="O133" s="2" t="s">
        <v>650</v>
      </c>
      <c r="P133" s="2" t="s">
        <v>650</v>
      </c>
      <c r="Q133" s="2" t="s">
        <v>650</v>
      </c>
      <c r="R133" s="2" t="s">
        <v>650</v>
      </c>
      <c r="S133" s="2" t="s">
        <v>650</v>
      </c>
      <c r="T133" s="2" t="s">
        <v>650</v>
      </c>
      <c r="U133" s="2" t="s">
        <v>650</v>
      </c>
      <c r="V133" s="2" t="s">
        <v>650</v>
      </c>
      <c r="W133" s="2" t="s">
        <v>650</v>
      </c>
      <c r="X133" s="2" t="s">
        <v>650</v>
      </c>
      <c r="Y133" s="2" t="s">
        <v>650</v>
      </c>
      <c r="Z133" s="2" t="s">
        <v>650</v>
      </c>
      <c r="AA133" s="2" t="s">
        <v>650</v>
      </c>
      <c r="AB133" s="2" t="s">
        <v>650</v>
      </c>
      <c r="AC133" s="2" t="s">
        <v>650</v>
      </c>
      <c r="AD133" s="2" t="s">
        <v>650</v>
      </c>
      <c r="AE133" s="2" t="s">
        <v>650</v>
      </c>
      <c r="AF133" s="2" t="s">
        <v>650</v>
      </c>
      <c r="AG133" s="2" t="s">
        <v>650</v>
      </c>
      <c r="AJ133" s="129">
        <f t="shared" si="8"/>
        <v>0</v>
      </c>
      <c r="AK133" s="129"/>
      <c r="AL133" s="129">
        <f t="shared" si="9"/>
        <v>0</v>
      </c>
      <c r="AM133" s="129" t="str">
        <f t="shared" si="10"/>
        <v/>
      </c>
      <c r="AN133" s="130" t="str">
        <f t="shared" si="11"/>
        <v/>
      </c>
    </row>
    <row r="134" spans="1:40" ht="15" customHeight="1" x14ac:dyDescent="0.25">
      <c r="A134" s="2" t="s">
        <v>209</v>
      </c>
      <c r="B134" s="2" t="s">
        <v>210</v>
      </c>
      <c r="C134" s="2">
        <v>2015</v>
      </c>
      <c r="D134" s="2">
        <v>351.9</v>
      </c>
      <c r="E134" s="2">
        <v>70.5</v>
      </c>
      <c r="F134" s="2">
        <v>0</v>
      </c>
      <c r="G134" s="2" t="s">
        <v>650</v>
      </c>
      <c r="H134" s="2" t="s">
        <v>650</v>
      </c>
      <c r="I134" s="2">
        <v>494.78100000000001</v>
      </c>
      <c r="J134" s="2">
        <v>0</v>
      </c>
      <c r="K134" s="2">
        <v>0.78100000000000003</v>
      </c>
      <c r="L134" s="2">
        <v>0</v>
      </c>
      <c r="M134" s="2">
        <v>0</v>
      </c>
      <c r="N134" s="2">
        <v>0</v>
      </c>
      <c r="O134" s="2">
        <v>0</v>
      </c>
      <c r="P134" s="2">
        <v>93.8</v>
      </c>
      <c r="Q134" s="2">
        <v>0</v>
      </c>
      <c r="R134" s="2">
        <v>0</v>
      </c>
      <c r="S134" s="2">
        <v>0</v>
      </c>
      <c r="T134" s="2">
        <v>0</v>
      </c>
      <c r="U134" s="2">
        <v>0</v>
      </c>
      <c r="V134" s="2" t="s">
        <v>8</v>
      </c>
      <c r="W134" s="2">
        <v>0</v>
      </c>
      <c r="X134" s="2">
        <v>0</v>
      </c>
      <c r="Y134" s="2">
        <v>0</v>
      </c>
      <c r="Z134" s="2">
        <v>0</v>
      </c>
      <c r="AA134" s="2">
        <v>0</v>
      </c>
      <c r="AB134" s="2">
        <v>0</v>
      </c>
      <c r="AC134" s="2">
        <v>0</v>
      </c>
      <c r="AD134" s="2">
        <v>0</v>
      </c>
      <c r="AE134" s="2">
        <v>339.3</v>
      </c>
      <c r="AF134" s="2">
        <v>0</v>
      </c>
      <c r="AG134" s="2">
        <v>60.9</v>
      </c>
      <c r="AJ134" s="129">
        <f t="shared" si="8"/>
        <v>433.88100000000003</v>
      </c>
      <c r="AK134" s="129"/>
      <c r="AL134" s="129">
        <f t="shared" si="9"/>
        <v>351.9</v>
      </c>
      <c r="AM134" s="129">
        <f t="shared" si="10"/>
        <v>70.5</v>
      </c>
      <c r="AN134" s="130">
        <f t="shared" si="11"/>
        <v>0.97353882746651721</v>
      </c>
    </row>
    <row r="135" spans="1:40" ht="15" customHeight="1" x14ac:dyDescent="0.25">
      <c r="A135" s="2" t="s">
        <v>211</v>
      </c>
      <c r="B135" s="2" t="s">
        <v>212</v>
      </c>
      <c r="C135" s="2">
        <v>2015</v>
      </c>
      <c r="D135" s="2" t="s">
        <v>650</v>
      </c>
      <c r="E135" s="2" t="s">
        <v>650</v>
      </c>
      <c r="F135" s="2" t="s">
        <v>650</v>
      </c>
      <c r="G135" s="2" t="s">
        <v>650</v>
      </c>
      <c r="H135" s="2" t="s">
        <v>650</v>
      </c>
      <c r="I135" s="2" t="s">
        <v>650</v>
      </c>
      <c r="J135" s="2" t="s">
        <v>650</v>
      </c>
      <c r="K135" s="2" t="s">
        <v>650</v>
      </c>
      <c r="L135" s="2" t="s">
        <v>650</v>
      </c>
      <c r="M135" s="2" t="s">
        <v>650</v>
      </c>
      <c r="N135" s="2" t="s">
        <v>650</v>
      </c>
      <c r="O135" s="2" t="s">
        <v>650</v>
      </c>
      <c r="P135" s="2" t="s">
        <v>650</v>
      </c>
      <c r="Q135" s="2" t="s">
        <v>650</v>
      </c>
      <c r="R135" s="2" t="s">
        <v>650</v>
      </c>
      <c r="S135" s="2" t="s">
        <v>650</v>
      </c>
      <c r="T135" s="2" t="s">
        <v>650</v>
      </c>
      <c r="U135" s="2" t="s">
        <v>650</v>
      </c>
      <c r="V135" s="2" t="s">
        <v>650</v>
      </c>
      <c r="W135" s="2" t="s">
        <v>650</v>
      </c>
      <c r="X135" s="2" t="s">
        <v>650</v>
      </c>
      <c r="Y135" s="2" t="s">
        <v>650</v>
      </c>
      <c r="Z135" s="2" t="s">
        <v>650</v>
      </c>
      <c r="AA135" s="2" t="s">
        <v>650</v>
      </c>
      <c r="AB135" s="2" t="s">
        <v>650</v>
      </c>
      <c r="AC135" s="2" t="s">
        <v>650</v>
      </c>
      <c r="AD135" s="2" t="s">
        <v>650</v>
      </c>
      <c r="AE135" s="2" t="s">
        <v>650</v>
      </c>
      <c r="AF135" s="2" t="s">
        <v>650</v>
      </c>
      <c r="AG135" s="2" t="s">
        <v>650</v>
      </c>
      <c r="AJ135" s="129">
        <f t="shared" si="8"/>
        <v>0</v>
      </c>
      <c r="AK135" s="129"/>
      <c r="AL135" s="129">
        <f t="shared" si="9"/>
        <v>0</v>
      </c>
      <c r="AM135" s="129" t="str">
        <f t="shared" si="10"/>
        <v/>
      </c>
      <c r="AN135" s="130" t="str">
        <f t="shared" si="11"/>
        <v/>
      </c>
    </row>
    <row r="136" spans="1:40" ht="15" customHeight="1" x14ac:dyDescent="0.25">
      <c r="A136" s="2" t="s">
        <v>213</v>
      </c>
      <c r="B136" s="2" t="s">
        <v>214</v>
      </c>
      <c r="C136" s="2">
        <v>2015</v>
      </c>
      <c r="D136" s="2">
        <v>37</v>
      </c>
      <c r="E136" s="2">
        <v>7</v>
      </c>
      <c r="F136" s="2" t="s">
        <v>650</v>
      </c>
      <c r="G136" s="2" t="s">
        <v>650</v>
      </c>
      <c r="H136" s="2" t="s">
        <v>650</v>
      </c>
      <c r="I136" s="2">
        <v>62.4</v>
      </c>
      <c r="J136" s="2" t="s">
        <v>650</v>
      </c>
      <c r="K136" s="2" t="s">
        <v>650</v>
      </c>
      <c r="L136" s="2" t="s">
        <v>650</v>
      </c>
      <c r="M136" s="2" t="s">
        <v>650</v>
      </c>
      <c r="N136" s="2" t="s">
        <v>650</v>
      </c>
      <c r="O136" s="2" t="s">
        <v>650</v>
      </c>
      <c r="P136" s="2">
        <v>11.3</v>
      </c>
      <c r="Q136" s="2">
        <v>11.3</v>
      </c>
      <c r="R136" s="2">
        <v>22.6</v>
      </c>
      <c r="S136" s="2">
        <v>11.5</v>
      </c>
      <c r="T136" s="2" t="s">
        <v>650</v>
      </c>
      <c r="U136" s="2" t="s">
        <v>650</v>
      </c>
      <c r="V136" s="2" t="s">
        <v>8</v>
      </c>
      <c r="W136" s="2" t="s">
        <v>650</v>
      </c>
      <c r="X136" s="2" t="s">
        <v>650</v>
      </c>
      <c r="Y136" s="2" t="s">
        <v>650</v>
      </c>
      <c r="Z136" s="2" t="s">
        <v>650</v>
      </c>
      <c r="AA136" s="2" t="s">
        <v>650</v>
      </c>
      <c r="AB136" s="2" t="s">
        <v>650</v>
      </c>
      <c r="AC136" s="2" t="s">
        <v>650</v>
      </c>
      <c r="AD136" s="2" t="s">
        <v>650</v>
      </c>
      <c r="AE136" s="2" t="s">
        <v>650</v>
      </c>
      <c r="AF136" s="2" t="s">
        <v>650</v>
      </c>
      <c r="AG136" s="2">
        <v>5.7</v>
      </c>
      <c r="AJ136" s="129">
        <f t="shared" si="8"/>
        <v>56.7</v>
      </c>
      <c r="AK136" s="129"/>
      <c r="AL136" s="129">
        <f t="shared" si="9"/>
        <v>37</v>
      </c>
      <c r="AM136" s="129">
        <f t="shared" si="10"/>
        <v>7</v>
      </c>
      <c r="AN136" s="130">
        <f t="shared" si="11"/>
        <v>0.77601410934744264</v>
      </c>
    </row>
    <row r="137" spans="1:40" ht="15" customHeight="1" x14ac:dyDescent="0.25">
      <c r="A137" s="2" t="s">
        <v>213</v>
      </c>
      <c r="B137" s="2" t="s">
        <v>215</v>
      </c>
      <c r="C137" s="2">
        <v>2015</v>
      </c>
      <c r="D137" s="2" t="s">
        <v>650</v>
      </c>
      <c r="E137" s="2" t="s">
        <v>650</v>
      </c>
      <c r="F137" s="2" t="s">
        <v>650</v>
      </c>
      <c r="G137" s="2" t="s">
        <v>650</v>
      </c>
      <c r="H137" s="2" t="s">
        <v>650</v>
      </c>
      <c r="I137" s="2" t="s">
        <v>650</v>
      </c>
      <c r="J137" s="2" t="s">
        <v>650</v>
      </c>
      <c r="K137" s="2" t="s">
        <v>650</v>
      </c>
      <c r="L137" s="2" t="s">
        <v>650</v>
      </c>
      <c r="M137" s="2" t="s">
        <v>650</v>
      </c>
      <c r="N137" s="2" t="s">
        <v>650</v>
      </c>
      <c r="O137" s="2" t="s">
        <v>650</v>
      </c>
      <c r="P137" s="2" t="s">
        <v>650</v>
      </c>
      <c r="Q137" s="2" t="s">
        <v>650</v>
      </c>
      <c r="R137" s="2" t="s">
        <v>650</v>
      </c>
      <c r="S137" s="2" t="s">
        <v>650</v>
      </c>
      <c r="T137" s="2" t="s">
        <v>650</v>
      </c>
      <c r="U137" s="2" t="s">
        <v>650</v>
      </c>
      <c r="V137" s="2" t="s">
        <v>650</v>
      </c>
      <c r="W137" s="2" t="s">
        <v>650</v>
      </c>
      <c r="X137" s="2" t="s">
        <v>650</v>
      </c>
      <c r="Y137" s="2" t="s">
        <v>650</v>
      </c>
      <c r="Z137" s="2" t="s">
        <v>650</v>
      </c>
      <c r="AA137" s="2" t="s">
        <v>650</v>
      </c>
      <c r="AB137" s="2" t="s">
        <v>650</v>
      </c>
      <c r="AC137" s="2" t="s">
        <v>650</v>
      </c>
      <c r="AD137" s="2" t="s">
        <v>650</v>
      </c>
      <c r="AE137" s="2" t="s">
        <v>650</v>
      </c>
      <c r="AF137" s="2" t="s">
        <v>650</v>
      </c>
      <c r="AG137" s="2" t="s">
        <v>650</v>
      </c>
      <c r="AJ137" s="129">
        <f t="shared" si="8"/>
        <v>0</v>
      </c>
      <c r="AK137" s="129"/>
      <c r="AL137" s="129">
        <f t="shared" si="9"/>
        <v>0</v>
      </c>
      <c r="AM137" s="129" t="str">
        <f t="shared" si="10"/>
        <v/>
      </c>
      <c r="AN137" s="130" t="str">
        <f t="shared" si="11"/>
        <v/>
      </c>
    </row>
    <row r="138" spans="1:40" ht="15" customHeight="1" x14ac:dyDescent="0.25">
      <c r="A138" s="2" t="s">
        <v>213</v>
      </c>
      <c r="B138" s="2" t="s">
        <v>216</v>
      </c>
      <c r="C138" s="2">
        <v>2015</v>
      </c>
      <c r="D138" s="2" t="s">
        <v>650</v>
      </c>
      <c r="E138" s="2" t="s">
        <v>650</v>
      </c>
      <c r="F138" s="2" t="s">
        <v>650</v>
      </c>
      <c r="G138" s="2" t="s">
        <v>650</v>
      </c>
      <c r="H138" s="2" t="s">
        <v>650</v>
      </c>
      <c r="I138" s="2" t="s">
        <v>650</v>
      </c>
      <c r="J138" s="2" t="s">
        <v>650</v>
      </c>
      <c r="K138" s="2" t="s">
        <v>650</v>
      </c>
      <c r="L138" s="2" t="s">
        <v>650</v>
      </c>
      <c r="M138" s="2" t="s">
        <v>650</v>
      </c>
      <c r="N138" s="2" t="s">
        <v>650</v>
      </c>
      <c r="O138" s="2" t="s">
        <v>650</v>
      </c>
      <c r="P138" s="2" t="s">
        <v>650</v>
      </c>
      <c r="Q138" s="2" t="s">
        <v>650</v>
      </c>
      <c r="R138" s="2" t="s">
        <v>650</v>
      </c>
      <c r="S138" s="2" t="s">
        <v>650</v>
      </c>
      <c r="T138" s="2" t="s">
        <v>650</v>
      </c>
      <c r="U138" s="2" t="s">
        <v>650</v>
      </c>
      <c r="V138" s="2" t="s">
        <v>650</v>
      </c>
      <c r="W138" s="2" t="s">
        <v>650</v>
      </c>
      <c r="X138" s="2" t="s">
        <v>650</v>
      </c>
      <c r="Y138" s="2" t="s">
        <v>650</v>
      </c>
      <c r="Z138" s="2" t="s">
        <v>650</v>
      </c>
      <c r="AA138" s="2" t="s">
        <v>650</v>
      </c>
      <c r="AB138" s="2" t="s">
        <v>650</v>
      </c>
      <c r="AC138" s="2" t="s">
        <v>650</v>
      </c>
      <c r="AD138" s="2" t="s">
        <v>650</v>
      </c>
      <c r="AE138" s="2" t="s">
        <v>650</v>
      </c>
      <c r="AF138" s="2" t="s">
        <v>650</v>
      </c>
      <c r="AG138" s="2" t="s">
        <v>650</v>
      </c>
      <c r="AJ138" s="129">
        <f t="shared" si="8"/>
        <v>0</v>
      </c>
      <c r="AK138" s="129"/>
      <c r="AL138" s="129">
        <f t="shared" si="9"/>
        <v>0</v>
      </c>
      <c r="AM138" s="129" t="str">
        <f t="shared" si="10"/>
        <v/>
      </c>
      <c r="AN138" s="130" t="str">
        <f t="shared" si="11"/>
        <v/>
      </c>
    </row>
    <row r="139" spans="1:40" ht="15" customHeight="1" x14ac:dyDescent="0.25">
      <c r="A139" s="2" t="s">
        <v>213</v>
      </c>
      <c r="B139" s="2" t="s">
        <v>217</v>
      </c>
      <c r="C139" s="2">
        <v>2015</v>
      </c>
      <c r="D139" s="2">
        <v>44.6</v>
      </c>
      <c r="E139" s="2">
        <v>6.9</v>
      </c>
      <c r="F139" s="2" t="s">
        <v>650</v>
      </c>
      <c r="G139" s="2" t="s">
        <v>650</v>
      </c>
      <c r="H139" s="2" t="s">
        <v>650</v>
      </c>
      <c r="I139" s="2">
        <v>56.5</v>
      </c>
      <c r="J139" s="2" t="s">
        <v>650</v>
      </c>
      <c r="K139" s="2" t="s">
        <v>650</v>
      </c>
      <c r="L139" s="2" t="s">
        <v>650</v>
      </c>
      <c r="M139" s="2" t="s">
        <v>650</v>
      </c>
      <c r="N139" s="2" t="s">
        <v>650</v>
      </c>
      <c r="O139" s="2" t="s">
        <v>650</v>
      </c>
      <c r="P139" s="2">
        <v>10.199999999999999</v>
      </c>
      <c r="Q139" s="2">
        <v>10.199999999999999</v>
      </c>
      <c r="R139" s="2">
        <v>20.399999999999999</v>
      </c>
      <c r="S139" s="2">
        <v>10.4</v>
      </c>
      <c r="T139" s="2" t="s">
        <v>650</v>
      </c>
      <c r="U139" s="2" t="s">
        <v>650</v>
      </c>
      <c r="V139" s="2" t="s">
        <v>8</v>
      </c>
      <c r="W139" s="2" t="s">
        <v>650</v>
      </c>
      <c r="X139" s="2" t="s">
        <v>650</v>
      </c>
      <c r="Y139" s="2" t="s">
        <v>650</v>
      </c>
      <c r="Z139" s="2" t="s">
        <v>650</v>
      </c>
      <c r="AA139" s="2" t="s">
        <v>650</v>
      </c>
      <c r="AB139" s="2" t="s">
        <v>650</v>
      </c>
      <c r="AC139" s="2" t="s">
        <v>650</v>
      </c>
      <c r="AD139" s="2" t="s">
        <v>650</v>
      </c>
      <c r="AE139" s="2" t="s">
        <v>650</v>
      </c>
      <c r="AF139" s="2" t="s">
        <v>650</v>
      </c>
      <c r="AG139" s="2">
        <v>5.3</v>
      </c>
      <c r="AJ139" s="129">
        <f t="shared" si="8"/>
        <v>51.199999999999996</v>
      </c>
      <c r="AK139" s="129"/>
      <c r="AL139" s="129">
        <f t="shared" si="9"/>
        <v>44.6</v>
      </c>
      <c r="AM139" s="129">
        <f t="shared" si="10"/>
        <v>6.9</v>
      </c>
      <c r="AN139" s="130">
        <f t="shared" si="11"/>
        <v>1.005859375</v>
      </c>
    </row>
    <row r="140" spans="1:40" ht="15" customHeight="1" x14ac:dyDescent="0.25">
      <c r="A140" s="2" t="s">
        <v>220</v>
      </c>
      <c r="B140" s="2" t="s">
        <v>221</v>
      </c>
      <c r="C140" s="2">
        <v>2015</v>
      </c>
      <c r="D140" s="2" t="s">
        <v>650</v>
      </c>
      <c r="E140" s="2" t="s">
        <v>650</v>
      </c>
      <c r="F140" s="2" t="s">
        <v>650</v>
      </c>
      <c r="G140" s="2" t="s">
        <v>650</v>
      </c>
      <c r="H140" s="2" t="s">
        <v>650</v>
      </c>
      <c r="I140" s="2" t="s">
        <v>650</v>
      </c>
      <c r="J140" s="2" t="s">
        <v>650</v>
      </c>
      <c r="K140" s="2" t="s">
        <v>650</v>
      </c>
      <c r="L140" s="2" t="s">
        <v>650</v>
      </c>
      <c r="M140" s="2" t="s">
        <v>650</v>
      </c>
      <c r="N140" s="2" t="s">
        <v>650</v>
      </c>
      <c r="O140" s="2" t="s">
        <v>650</v>
      </c>
      <c r="P140" s="2" t="s">
        <v>650</v>
      </c>
      <c r="Q140" s="2" t="s">
        <v>650</v>
      </c>
      <c r="R140" s="2" t="s">
        <v>650</v>
      </c>
      <c r="S140" s="2" t="s">
        <v>650</v>
      </c>
      <c r="T140" s="2" t="s">
        <v>650</v>
      </c>
      <c r="U140" s="2" t="s">
        <v>650</v>
      </c>
      <c r="V140" s="2" t="s">
        <v>650</v>
      </c>
      <c r="W140" s="2" t="s">
        <v>650</v>
      </c>
      <c r="X140" s="2" t="s">
        <v>650</v>
      </c>
      <c r="Y140" s="2" t="s">
        <v>650</v>
      </c>
      <c r="Z140" s="2" t="s">
        <v>650</v>
      </c>
      <c r="AA140" s="2" t="s">
        <v>650</v>
      </c>
      <c r="AB140" s="2" t="s">
        <v>650</v>
      </c>
      <c r="AC140" s="2" t="s">
        <v>650</v>
      </c>
      <c r="AD140" s="2" t="s">
        <v>650</v>
      </c>
      <c r="AE140" s="2" t="s">
        <v>650</v>
      </c>
      <c r="AF140" s="2" t="s">
        <v>650</v>
      </c>
      <c r="AG140" s="2" t="s">
        <v>650</v>
      </c>
      <c r="AJ140" s="129">
        <f t="shared" si="8"/>
        <v>0</v>
      </c>
      <c r="AK140" s="129"/>
      <c r="AL140" s="129">
        <f t="shared" si="9"/>
        <v>0</v>
      </c>
      <c r="AM140" s="129" t="str">
        <f t="shared" si="10"/>
        <v/>
      </c>
      <c r="AN140" s="130" t="str">
        <f t="shared" si="11"/>
        <v/>
      </c>
    </row>
    <row r="141" spans="1:40" ht="15" customHeight="1" x14ac:dyDescent="0.25">
      <c r="A141" s="2" t="s">
        <v>222</v>
      </c>
      <c r="B141" s="2" t="s">
        <v>223</v>
      </c>
      <c r="C141" s="2">
        <v>2015</v>
      </c>
      <c r="D141" s="2">
        <v>129.4</v>
      </c>
      <c r="E141" s="2">
        <v>31.3</v>
      </c>
      <c r="F141" s="2" t="s">
        <v>650</v>
      </c>
      <c r="G141" s="2" t="s">
        <v>650</v>
      </c>
      <c r="H141" s="2" t="s">
        <v>650</v>
      </c>
      <c r="I141" s="2">
        <v>194.78</v>
      </c>
      <c r="J141" s="2" t="s">
        <v>650</v>
      </c>
      <c r="K141" s="2" t="s">
        <v>650</v>
      </c>
      <c r="L141" s="2" t="s">
        <v>650</v>
      </c>
      <c r="M141" s="2" t="s">
        <v>650</v>
      </c>
      <c r="N141" s="2" t="s">
        <v>650</v>
      </c>
      <c r="O141" s="2" t="s">
        <v>650</v>
      </c>
      <c r="P141" s="2">
        <v>40.200000000000003</v>
      </c>
      <c r="Q141" s="2">
        <v>45.9</v>
      </c>
      <c r="R141" s="2">
        <v>31.2</v>
      </c>
      <c r="S141" s="2">
        <v>18.8</v>
      </c>
      <c r="T141" s="2" t="s">
        <v>650</v>
      </c>
      <c r="U141" s="2">
        <v>0</v>
      </c>
      <c r="V141" s="2" t="s">
        <v>8</v>
      </c>
      <c r="W141" s="2" t="s">
        <v>650</v>
      </c>
      <c r="X141" s="2" t="s">
        <v>650</v>
      </c>
      <c r="Y141" s="2" t="s">
        <v>650</v>
      </c>
      <c r="Z141" s="2" t="s">
        <v>650</v>
      </c>
      <c r="AA141" s="2" t="s">
        <v>650</v>
      </c>
      <c r="AB141" s="2" t="s">
        <v>650</v>
      </c>
      <c r="AC141" s="2" t="s">
        <v>650</v>
      </c>
      <c r="AD141" s="2">
        <v>26.6</v>
      </c>
      <c r="AE141" s="2" t="s">
        <v>650</v>
      </c>
      <c r="AF141" s="2" t="s">
        <v>650</v>
      </c>
      <c r="AG141" s="2">
        <v>32.08</v>
      </c>
      <c r="AJ141" s="129">
        <f t="shared" si="8"/>
        <v>162.69999999999999</v>
      </c>
      <c r="AK141" s="129"/>
      <c r="AL141" s="129">
        <f t="shared" si="9"/>
        <v>129.4</v>
      </c>
      <c r="AM141" s="129">
        <f t="shared" si="10"/>
        <v>31.3</v>
      </c>
      <c r="AN141" s="130">
        <f t="shared" si="11"/>
        <v>0.98770743700061481</v>
      </c>
    </row>
    <row r="142" spans="1:40" ht="15" customHeight="1" x14ac:dyDescent="0.25">
      <c r="A142" s="2" t="s">
        <v>224</v>
      </c>
      <c r="B142" s="2" t="s">
        <v>225</v>
      </c>
      <c r="C142" s="2">
        <v>2015</v>
      </c>
      <c r="D142" s="2">
        <v>116.3</v>
      </c>
      <c r="E142" s="2">
        <v>9.9</v>
      </c>
      <c r="F142" s="2" t="s">
        <v>650</v>
      </c>
      <c r="G142" s="2" t="s">
        <v>689</v>
      </c>
      <c r="H142" s="2">
        <v>11.4</v>
      </c>
      <c r="I142" s="2">
        <v>142.59</v>
      </c>
      <c r="J142" s="2" t="s">
        <v>650</v>
      </c>
      <c r="K142" s="2">
        <v>0.59</v>
      </c>
      <c r="L142" s="2" t="s">
        <v>650</v>
      </c>
      <c r="M142" s="2" t="s">
        <v>650</v>
      </c>
      <c r="N142" s="2" t="s">
        <v>650</v>
      </c>
      <c r="O142" s="2" t="s">
        <v>650</v>
      </c>
      <c r="P142" s="2" t="s">
        <v>650</v>
      </c>
      <c r="Q142" s="2" t="s">
        <v>650</v>
      </c>
      <c r="R142" s="2" t="s">
        <v>650</v>
      </c>
      <c r="S142" s="2" t="s">
        <v>650</v>
      </c>
      <c r="T142" s="2" t="s">
        <v>650</v>
      </c>
      <c r="U142" s="2" t="s">
        <v>650</v>
      </c>
      <c r="V142" s="2" t="s">
        <v>650</v>
      </c>
      <c r="W142" s="2" t="s">
        <v>650</v>
      </c>
      <c r="X142" s="2" t="s">
        <v>650</v>
      </c>
      <c r="Y142" s="2" t="s">
        <v>650</v>
      </c>
      <c r="Z142" s="2" t="s">
        <v>650</v>
      </c>
      <c r="AA142" s="2" t="s">
        <v>650</v>
      </c>
      <c r="AB142" s="2" t="s">
        <v>650</v>
      </c>
      <c r="AC142" s="2" t="s">
        <v>650</v>
      </c>
      <c r="AD142" s="2" t="s">
        <v>650</v>
      </c>
      <c r="AE142" s="2">
        <v>142</v>
      </c>
      <c r="AF142" s="2" t="s">
        <v>650</v>
      </c>
      <c r="AG142" s="2" t="s">
        <v>650</v>
      </c>
      <c r="AJ142" s="129">
        <f t="shared" si="8"/>
        <v>142.59</v>
      </c>
      <c r="AK142" s="129"/>
      <c r="AL142" s="129">
        <f t="shared" si="9"/>
        <v>116.3</v>
      </c>
      <c r="AM142" s="129">
        <f t="shared" si="10"/>
        <v>9.9</v>
      </c>
      <c r="AN142" s="130">
        <f t="shared" si="11"/>
        <v>0.88505505294901465</v>
      </c>
    </row>
    <row r="143" spans="1:40" ht="15" customHeight="1" x14ac:dyDescent="0.25">
      <c r="A143" s="2" t="s">
        <v>224</v>
      </c>
      <c r="B143" s="2" t="s">
        <v>226</v>
      </c>
      <c r="C143" s="2">
        <v>2015</v>
      </c>
      <c r="D143" s="2" t="s">
        <v>650</v>
      </c>
      <c r="E143" s="2" t="s">
        <v>650</v>
      </c>
      <c r="F143" s="2" t="s">
        <v>650</v>
      </c>
      <c r="G143" s="2" t="s">
        <v>650</v>
      </c>
      <c r="H143" s="2" t="s">
        <v>650</v>
      </c>
      <c r="I143" s="2" t="s">
        <v>650</v>
      </c>
      <c r="J143" s="2" t="s">
        <v>650</v>
      </c>
      <c r="K143" s="2" t="s">
        <v>650</v>
      </c>
      <c r="L143" s="2" t="s">
        <v>650</v>
      </c>
      <c r="M143" s="2" t="s">
        <v>650</v>
      </c>
      <c r="N143" s="2" t="s">
        <v>650</v>
      </c>
      <c r="O143" s="2" t="s">
        <v>650</v>
      </c>
      <c r="P143" s="2" t="s">
        <v>650</v>
      </c>
      <c r="Q143" s="2" t="s">
        <v>650</v>
      </c>
      <c r="R143" s="2" t="s">
        <v>650</v>
      </c>
      <c r="S143" s="2" t="s">
        <v>650</v>
      </c>
      <c r="T143" s="2" t="s">
        <v>650</v>
      </c>
      <c r="U143" s="2" t="s">
        <v>650</v>
      </c>
      <c r="V143" s="2" t="s">
        <v>650</v>
      </c>
      <c r="W143" s="2" t="s">
        <v>650</v>
      </c>
      <c r="X143" s="2" t="s">
        <v>650</v>
      </c>
      <c r="Y143" s="2" t="s">
        <v>650</v>
      </c>
      <c r="Z143" s="2" t="s">
        <v>650</v>
      </c>
      <c r="AA143" s="2" t="s">
        <v>650</v>
      </c>
      <c r="AB143" s="2" t="s">
        <v>650</v>
      </c>
      <c r="AC143" s="2" t="s">
        <v>650</v>
      </c>
      <c r="AD143" s="2" t="s">
        <v>650</v>
      </c>
      <c r="AE143" s="2" t="s">
        <v>650</v>
      </c>
      <c r="AF143" s="2" t="s">
        <v>650</v>
      </c>
      <c r="AG143" s="2" t="s">
        <v>650</v>
      </c>
      <c r="AJ143" s="129">
        <f t="shared" si="8"/>
        <v>0</v>
      </c>
      <c r="AK143" s="129"/>
      <c r="AL143" s="129">
        <f t="shared" si="9"/>
        <v>0</v>
      </c>
      <c r="AM143" s="129" t="str">
        <f t="shared" si="10"/>
        <v/>
      </c>
      <c r="AN143" s="130" t="str">
        <f t="shared" si="11"/>
        <v/>
      </c>
    </row>
    <row r="144" spans="1:40" ht="15" customHeight="1" x14ac:dyDescent="0.25">
      <c r="A144" s="2" t="s">
        <v>227</v>
      </c>
      <c r="B144" s="2" t="s">
        <v>228</v>
      </c>
      <c r="C144" s="2">
        <v>2015</v>
      </c>
      <c r="D144" s="2" t="s">
        <v>650</v>
      </c>
      <c r="E144" s="2" t="s">
        <v>650</v>
      </c>
      <c r="F144" s="2" t="s">
        <v>650</v>
      </c>
      <c r="G144" s="2" t="s">
        <v>650</v>
      </c>
      <c r="H144" s="2" t="s">
        <v>650</v>
      </c>
      <c r="I144" s="2" t="s">
        <v>650</v>
      </c>
      <c r="J144" s="2" t="s">
        <v>650</v>
      </c>
      <c r="K144" s="2" t="s">
        <v>650</v>
      </c>
      <c r="L144" s="2" t="s">
        <v>650</v>
      </c>
      <c r="M144" s="2" t="s">
        <v>650</v>
      </c>
      <c r="N144" s="2" t="s">
        <v>650</v>
      </c>
      <c r="O144" s="2" t="s">
        <v>650</v>
      </c>
      <c r="P144" s="2" t="s">
        <v>650</v>
      </c>
      <c r="Q144" s="2" t="s">
        <v>650</v>
      </c>
      <c r="R144" s="2" t="s">
        <v>650</v>
      </c>
      <c r="S144" s="2" t="s">
        <v>650</v>
      </c>
      <c r="T144" s="2" t="s">
        <v>650</v>
      </c>
      <c r="U144" s="2" t="s">
        <v>650</v>
      </c>
      <c r="V144" s="2" t="s">
        <v>650</v>
      </c>
      <c r="W144" s="2" t="s">
        <v>650</v>
      </c>
      <c r="X144" s="2" t="s">
        <v>650</v>
      </c>
      <c r="Y144" s="2" t="s">
        <v>650</v>
      </c>
      <c r="Z144" s="2" t="s">
        <v>650</v>
      </c>
      <c r="AA144" s="2" t="s">
        <v>650</v>
      </c>
      <c r="AB144" s="2" t="s">
        <v>650</v>
      </c>
      <c r="AC144" s="2" t="s">
        <v>650</v>
      </c>
      <c r="AD144" s="2" t="s">
        <v>650</v>
      </c>
      <c r="AE144" s="2" t="s">
        <v>650</v>
      </c>
      <c r="AF144" s="2" t="s">
        <v>650</v>
      </c>
      <c r="AG144" s="2" t="s">
        <v>650</v>
      </c>
      <c r="AJ144" s="129">
        <f t="shared" si="8"/>
        <v>0</v>
      </c>
      <c r="AK144" s="129"/>
      <c r="AL144" s="129">
        <f t="shared" si="9"/>
        <v>0</v>
      </c>
      <c r="AM144" s="129" t="str">
        <f t="shared" si="10"/>
        <v/>
      </c>
      <c r="AN144" s="130" t="str">
        <f t="shared" si="11"/>
        <v/>
      </c>
    </row>
    <row r="145" spans="1:40" ht="15" customHeight="1" x14ac:dyDescent="0.25">
      <c r="A145" s="2" t="s">
        <v>229</v>
      </c>
      <c r="B145" s="2" t="s">
        <v>230</v>
      </c>
      <c r="C145" s="2">
        <v>2015</v>
      </c>
      <c r="D145" s="2" t="s">
        <v>650</v>
      </c>
      <c r="E145" s="2" t="s">
        <v>650</v>
      </c>
      <c r="F145" s="2" t="s">
        <v>650</v>
      </c>
      <c r="G145" s="2" t="s">
        <v>650</v>
      </c>
      <c r="H145" s="2" t="s">
        <v>650</v>
      </c>
      <c r="I145" s="2" t="s">
        <v>650</v>
      </c>
      <c r="J145" s="2" t="s">
        <v>650</v>
      </c>
      <c r="K145" s="2" t="s">
        <v>650</v>
      </c>
      <c r="L145" s="2" t="s">
        <v>650</v>
      </c>
      <c r="M145" s="2" t="s">
        <v>650</v>
      </c>
      <c r="N145" s="2" t="s">
        <v>650</v>
      </c>
      <c r="O145" s="2" t="s">
        <v>650</v>
      </c>
      <c r="P145" s="2" t="s">
        <v>650</v>
      </c>
      <c r="Q145" s="2" t="s">
        <v>650</v>
      </c>
      <c r="R145" s="2" t="s">
        <v>650</v>
      </c>
      <c r="S145" s="2" t="s">
        <v>650</v>
      </c>
      <c r="T145" s="2" t="s">
        <v>650</v>
      </c>
      <c r="U145" s="2" t="s">
        <v>650</v>
      </c>
      <c r="V145" s="2" t="s">
        <v>650</v>
      </c>
      <c r="W145" s="2" t="s">
        <v>650</v>
      </c>
      <c r="X145" s="2" t="s">
        <v>650</v>
      </c>
      <c r="Y145" s="2" t="s">
        <v>650</v>
      </c>
      <c r="Z145" s="2" t="s">
        <v>650</v>
      </c>
      <c r="AA145" s="2" t="s">
        <v>650</v>
      </c>
      <c r="AB145" s="2" t="s">
        <v>650</v>
      </c>
      <c r="AC145" s="2" t="s">
        <v>650</v>
      </c>
      <c r="AD145" s="2" t="s">
        <v>650</v>
      </c>
      <c r="AE145" s="2" t="s">
        <v>650</v>
      </c>
      <c r="AF145" s="2" t="s">
        <v>650</v>
      </c>
      <c r="AG145" s="2" t="s">
        <v>650</v>
      </c>
      <c r="AJ145" s="129">
        <f t="shared" si="8"/>
        <v>0</v>
      </c>
      <c r="AK145" s="129"/>
      <c r="AL145" s="129">
        <f t="shared" si="9"/>
        <v>0</v>
      </c>
      <c r="AM145" s="129" t="str">
        <f t="shared" si="10"/>
        <v/>
      </c>
      <c r="AN145" s="130" t="str">
        <f t="shared" si="11"/>
        <v/>
      </c>
    </row>
    <row r="146" spans="1:40" ht="15" customHeight="1" x14ac:dyDescent="0.25">
      <c r="A146" s="2" t="s">
        <v>231</v>
      </c>
      <c r="B146" s="2" t="s">
        <v>232</v>
      </c>
      <c r="C146" s="2">
        <v>2015</v>
      </c>
      <c r="D146" s="2" t="s">
        <v>650</v>
      </c>
      <c r="E146" s="2" t="s">
        <v>650</v>
      </c>
      <c r="F146" s="2" t="s">
        <v>650</v>
      </c>
      <c r="G146" s="2" t="s">
        <v>650</v>
      </c>
      <c r="H146" s="2" t="s">
        <v>650</v>
      </c>
      <c r="I146" s="2" t="s">
        <v>650</v>
      </c>
      <c r="J146" s="2" t="s">
        <v>650</v>
      </c>
      <c r="K146" s="2" t="s">
        <v>650</v>
      </c>
      <c r="L146" s="2" t="s">
        <v>650</v>
      </c>
      <c r="M146" s="2" t="s">
        <v>650</v>
      </c>
      <c r="N146" s="2" t="s">
        <v>650</v>
      </c>
      <c r="O146" s="2" t="s">
        <v>650</v>
      </c>
      <c r="P146" s="2" t="s">
        <v>650</v>
      </c>
      <c r="Q146" s="2" t="s">
        <v>650</v>
      </c>
      <c r="R146" s="2" t="s">
        <v>650</v>
      </c>
      <c r="S146" s="2" t="s">
        <v>650</v>
      </c>
      <c r="T146" s="2" t="s">
        <v>650</v>
      </c>
      <c r="U146" s="2" t="s">
        <v>650</v>
      </c>
      <c r="V146" s="2" t="s">
        <v>650</v>
      </c>
      <c r="W146" s="2" t="s">
        <v>650</v>
      </c>
      <c r="X146" s="2" t="s">
        <v>650</v>
      </c>
      <c r="Y146" s="2" t="s">
        <v>650</v>
      </c>
      <c r="Z146" s="2" t="s">
        <v>650</v>
      </c>
      <c r="AA146" s="2" t="s">
        <v>650</v>
      </c>
      <c r="AB146" s="2" t="s">
        <v>650</v>
      </c>
      <c r="AC146" s="2" t="s">
        <v>650</v>
      </c>
      <c r="AD146" s="2" t="s">
        <v>650</v>
      </c>
      <c r="AE146" s="2" t="s">
        <v>650</v>
      </c>
      <c r="AF146" s="2" t="s">
        <v>650</v>
      </c>
      <c r="AG146" s="2" t="s">
        <v>650</v>
      </c>
      <c r="AJ146" s="129">
        <f t="shared" si="8"/>
        <v>0</v>
      </c>
      <c r="AK146" s="129"/>
      <c r="AL146" s="129">
        <f t="shared" si="9"/>
        <v>0</v>
      </c>
      <c r="AM146" s="129" t="str">
        <f t="shared" si="10"/>
        <v/>
      </c>
      <c r="AN146" s="130" t="str">
        <f t="shared" si="11"/>
        <v/>
      </c>
    </row>
    <row r="147" spans="1:40" ht="15" customHeight="1" x14ac:dyDescent="0.25">
      <c r="A147" s="2" t="s">
        <v>231</v>
      </c>
      <c r="B147" s="2" t="s">
        <v>233</v>
      </c>
      <c r="C147" s="2">
        <v>2015</v>
      </c>
      <c r="D147" s="2" t="s">
        <v>650</v>
      </c>
      <c r="E147" s="2" t="s">
        <v>650</v>
      </c>
      <c r="F147" s="2" t="s">
        <v>650</v>
      </c>
      <c r="G147" s="2" t="s">
        <v>650</v>
      </c>
      <c r="H147" s="2" t="s">
        <v>650</v>
      </c>
      <c r="I147" s="2" t="s">
        <v>650</v>
      </c>
      <c r="J147" s="2" t="s">
        <v>650</v>
      </c>
      <c r="K147" s="2" t="s">
        <v>650</v>
      </c>
      <c r="L147" s="2" t="s">
        <v>650</v>
      </c>
      <c r="M147" s="2" t="s">
        <v>650</v>
      </c>
      <c r="N147" s="2" t="s">
        <v>650</v>
      </c>
      <c r="O147" s="2" t="s">
        <v>650</v>
      </c>
      <c r="P147" s="2" t="s">
        <v>650</v>
      </c>
      <c r="Q147" s="2" t="s">
        <v>650</v>
      </c>
      <c r="R147" s="2" t="s">
        <v>650</v>
      </c>
      <c r="S147" s="2" t="s">
        <v>650</v>
      </c>
      <c r="T147" s="2" t="s">
        <v>650</v>
      </c>
      <c r="U147" s="2" t="s">
        <v>650</v>
      </c>
      <c r="V147" s="2" t="s">
        <v>650</v>
      </c>
      <c r="W147" s="2" t="s">
        <v>650</v>
      </c>
      <c r="X147" s="2" t="s">
        <v>650</v>
      </c>
      <c r="Y147" s="2" t="s">
        <v>650</v>
      </c>
      <c r="Z147" s="2" t="s">
        <v>650</v>
      </c>
      <c r="AA147" s="2" t="s">
        <v>650</v>
      </c>
      <c r="AB147" s="2" t="s">
        <v>650</v>
      </c>
      <c r="AC147" s="2" t="s">
        <v>650</v>
      </c>
      <c r="AD147" s="2" t="s">
        <v>650</v>
      </c>
      <c r="AE147" s="2" t="s">
        <v>650</v>
      </c>
      <c r="AF147" s="2" t="s">
        <v>650</v>
      </c>
      <c r="AG147" s="2" t="s">
        <v>650</v>
      </c>
      <c r="AJ147" s="129">
        <f t="shared" si="8"/>
        <v>0</v>
      </c>
      <c r="AK147" s="129"/>
      <c r="AL147" s="129">
        <f t="shared" si="9"/>
        <v>0</v>
      </c>
      <c r="AM147" s="129" t="str">
        <f t="shared" si="10"/>
        <v/>
      </c>
      <c r="AN147" s="130" t="str">
        <f t="shared" si="11"/>
        <v/>
      </c>
    </row>
    <row r="148" spans="1:40" ht="15" customHeight="1" x14ac:dyDescent="0.25">
      <c r="A148" s="2" t="s">
        <v>231</v>
      </c>
      <c r="B148" s="2" t="s">
        <v>234</v>
      </c>
      <c r="C148" s="2">
        <v>2015</v>
      </c>
      <c r="D148" s="2" t="s">
        <v>650</v>
      </c>
      <c r="E148" s="2" t="s">
        <v>650</v>
      </c>
      <c r="F148" s="2" t="s">
        <v>650</v>
      </c>
      <c r="G148" s="2" t="s">
        <v>650</v>
      </c>
      <c r="H148" s="2" t="s">
        <v>650</v>
      </c>
      <c r="I148" s="2" t="s">
        <v>650</v>
      </c>
      <c r="J148" s="2" t="s">
        <v>650</v>
      </c>
      <c r="K148" s="2" t="s">
        <v>650</v>
      </c>
      <c r="L148" s="2" t="s">
        <v>650</v>
      </c>
      <c r="M148" s="2" t="s">
        <v>650</v>
      </c>
      <c r="N148" s="2" t="s">
        <v>650</v>
      </c>
      <c r="O148" s="2" t="s">
        <v>650</v>
      </c>
      <c r="P148" s="2" t="s">
        <v>650</v>
      </c>
      <c r="Q148" s="2" t="s">
        <v>650</v>
      </c>
      <c r="R148" s="2" t="s">
        <v>650</v>
      </c>
      <c r="S148" s="2" t="s">
        <v>650</v>
      </c>
      <c r="T148" s="2" t="s">
        <v>650</v>
      </c>
      <c r="U148" s="2" t="s">
        <v>650</v>
      </c>
      <c r="V148" s="2" t="s">
        <v>650</v>
      </c>
      <c r="W148" s="2" t="s">
        <v>650</v>
      </c>
      <c r="X148" s="2" t="s">
        <v>650</v>
      </c>
      <c r="Y148" s="2" t="s">
        <v>650</v>
      </c>
      <c r="Z148" s="2" t="s">
        <v>650</v>
      </c>
      <c r="AA148" s="2" t="s">
        <v>650</v>
      </c>
      <c r="AB148" s="2" t="s">
        <v>650</v>
      </c>
      <c r="AC148" s="2" t="s">
        <v>650</v>
      </c>
      <c r="AD148" s="2" t="s">
        <v>650</v>
      </c>
      <c r="AE148" s="2" t="s">
        <v>650</v>
      </c>
      <c r="AF148" s="2" t="s">
        <v>650</v>
      </c>
      <c r="AG148" s="2" t="s">
        <v>650</v>
      </c>
      <c r="AJ148" s="129">
        <f t="shared" si="8"/>
        <v>0</v>
      </c>
      <c r="AK148" s="129"/>
      <c r="AL148" s="129">
        <f t="shared" si="9"/>
        <v>0</v>
      </c>
      <c r="AM148" s="129" t="str">
        <f t="shared" si="10"/>
        <v/>
      </c>
      <c r="AN148" s="130" t="str">
        <f t="shared" si="11"/>
        <v/>
      </c>
    </row>
    <row r="149" spans="1:40" ht="15" customHeight="1" x14ac:dyDescent="0.25">
      <c r="A149" s="2" t="s">
        <v>231</v>
      </c>
      <c r="B149" s="2" t="s">
        <v>235</v>
      </c>
      <c r="C149" s="2">
        <v>2015</v>
      </c>
      <c r="D149" s="2">
        <v>356</v>
      </c>
      <c r="E149" s="2">
        <v>182</v>
      </c>
      <c r="F149" s="2" t="s">
        <v>650</v>
      </c>
      <c r="G149" s="2" t="s">
        <v>650</v>
      </c>
      <c r="H149" s="2" t="s">
        <v>650</v>
      </c>
      <c r="I149" s="2">
        <v>758.27</v>
      </c>
      <c r="J149" s="2" t="s">
        <v>650</v>
      </c>
      <c r="K149" s="2" t="s">
        <v>650</v>
      </c>
      <c r="L149" s="2" t="s">
        <v>650</v>
      </c>
      <c r="M149" s="2" t="s">
        <v>650</v>
      </c>
      <c r="N149" s="2" t="s">
        <v>650</v>
      </c>
      <c r="O149" s="2" t="s">
        <v>650</v>
      </c>
      <c r="P149" s="2">
        <v>38</v>
      </c>
      <c r="Q149" s="2">
        <v>91</v>
      </c>
      <c r="R149" s="2">
        <v>193</v>
      </c>
      <c r="S149" s="2">
        <v>61</v>
      </c>
      <c r="T149" s="2" t="s">
        <v>650</v>
      </c>
      <c r="U149" s="2">
        <v>86</v>
      </c>
      <c r="V149" s="2" t="s">
        <v>8</v>
      </c>
      <c r="W149" s="2">
        <v>0.17</v>
      </c>
      <c r="X149" s="2">
        <v>7.1</v>
      </c>
      <c r="Y149" s="2" t="s">
        <v>650</v>
      </c>
      <c r="Z149" s="2">
        <v>107</v>
      </c>
      <c r="AA149" s="2" t="s">
        <v>650</v>
      </c>
      <c r="AB149" s="2" t="s">
        <v>650</v>
      </c>
      <c r="AC149" s="2" t="s">
        <v>650</v>
      </c>
      <c r="AD149" s="2">
        <v>52</v>
      </c>
      <c r="AE149" s="2" t="s">
        <v>650</v>
      </c>
      <c r="AF149" s="2" t="s">
        <v>650</v>
      </c>
      <c r="AG149" s="2">
        <v>123</v>
      </c>
      <c r="AJ149" s="129">
        <f t="shared" si="8"/>
        <v>635.27</v>
      </c>
      <c r="AK149" s="129"/>
      <c r="AL149" s="129">
        <f t="shared" si="9"/>
        <v>356</v>
      </c>
      <c r="AM149" s="129">
        <f t="shared" si="10"/>
        <v>182</v>
      </c>
      <c r="AN149" s="130">
        <f t="shared" si="11"/>
        <v>0.84688400207785663</v>
      </c>
    </row>
    <row r="150" spans="1:40"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c r="W150" s="2" t="s">
        <v>651</v>
      </c>
      <c r="X150" s="2" t="s">
        <v>651</v>
      </c>
      <c r="Y150" s="2" t="s">
        <v>651</v>
      </c>
      <c r="Z150" s="2" t="s">
        <v>651</v>
      </c>
      <c r="AA150" s="2" t="s">
        <v>651</v>
      </c>
      <c r="AB150" s="2" t="s">
        <v>651</v>
      </c>
      <c r="AC150" s="2" t="s">
        <v>651</v>
      </c>
      <c r="AD150" s="2" t="s">
        <v>651</v>
      </c>
      <c r="AE150" s="2" t="s">
        <v>651</v>
      </c>
      <c r="AF150" s="2" t="s">
        <v>651</v>
      </c>
      <c r="AG150" s="2" t="s">
        <v>651</v>
      </c>
      <c r="AJ150" s="129">
        <f t="shared" si="8"/>
        <v>0</v>
      </c>
      <c r="AK150" s="129"/>
      <c r="AL150" s="129">
        <f t="shared" si="9"/>
        <v>0</v>
      </c>
      <c r="AM150" s="129" t="str">
        <f t="shared" si="10"/>
        <v/>
      </c>
      <c r="AN150" s="130" t="str">
        <f t="shared" si="11"/>
        <v/>
      </c>
    </row>
    <row r="151" spans="1:40" ht="15" customHeight="1" x14ac:dyDescent="0.25">
      <c r="A151" s="2" t="s">
        <v>238</v>
      </c>
      <c r="B151" s="2" t="s">
        <v>239</v>
      </c>
      <c r="C151" s="2">
        <v>2015</v>
      </c>
      <c r="D151" s="2" t="s">
        <v>650</v>
      </c>
      <c r="E151" s="2" t="s">
        <v>650</v>
      </c>
      <c r="F151" s="2" t="s">
        <v>650</v>
      </c>
      <c r="G151" s="2" t="s">
        <v>650</v>
      </c>
      <c r="H151" s="2" t="s">
        <v>650</v>
      </c>
      <c r="I151" s="2" t="s">
        <v>650</v>
      </c>
      <c r="J151" s="2" t="s">
        <v>650</v>
      </c>
      <c r="K151" s="2" t="s">
        <v>650</v>
      </c>
      <c r="L151" s="2" t="s">
        <v>650</v>
      </c>
      <c r="M151" s="2" t="s">
        <v>650</v>
      </c>
      <c r="N151" s="2" t="s">
        <v>650</v>
      </c>
      <c r="O151" s="2" t="s">
        <v>650</v>
      </c>
      <c r="P151" s="2" t="s">
        <v>650</v>
      </c>
      <c r="Q151" s="2" t="s">
        <v>650</v>
      </c>
      <c r="R151" s="2" t="s">
        <v>650</v>
      </c>
      <c r="S151" s="2" t="s">
        <v>650</v>
      </c>
      <c r="T151" s="2" t="s">
        <v>650</v>
      </c>
      <c r="U151" s="2" t="s">
        <v>650</v>
      </c>
      <c r="V151" s="2" t="s">
        <v>650</v>
      </c>
      <c r="W151" s="2" t="s">
        <v>650</v>
      </c>
      <c r="X151" s="2" t="s">
        <v>650</v>
      </c>
      <c r="Y151" s="2" t="s">
        <v>650</v>
      </c>
      <c r="Z151" s="2" t="s">
        <v>650</v>
      </c>
      <c r="AA151" s="2" t="s">
        <v>650</v>
      </c>
      <c r="AB151" s="2" t="s">
        <v>650</v>
      </c>
      <c r="AC151" s="2" t="s">
        <v>650</v>
      </c>
      <c r="AD151" s="2" t="s">
        <v>650</v>
      </c>
      <c r="AE151" s="2" t="s">
        <v>650</v>
      </c>
      <c r="AF151" s="2" t="s">
        <v>650</v>
      </c>
      <c r="AG151" s="2" t="s">
        <v>650</v>
      </c>
      <c r="AJ151" s="129">
        <f t="shared" si="8"/>
        <v>0</v>
      </c>
      <c r="AK151" s="129"/>
      <c r="AL151" s="129">
        <f t="shared" si="9"/>
        <v>0</v>
      </c>
      <c r="AM151" s="129" t="str">
        <f t="shared" si="10"/>
        <v/>
      </c>
      <c r="AN151" s="130" t="str">
        <f t="shared" si="11"/>
        <v/>
      </c>
    </row>
    <row r="152" spans="1:40" ht="15" customHeight="1" x14ac:dyDescent="0.25">
      <c r="A152" s="2" t="s">
        <v>238</v>
      </c>
      <c r="B152" s="2" t="s">
        <v>240</v>
      </c>
      <c r="C152" s="2">
        <v>2015</v>
      </c>
      <c r="D152" s="2">
        <v>569.67999999999995</v>
      </c>
      <c r="E152" s="2">
        <v>165.78100000000001</v>
      </c>
      <c r="F152" s="2">
        <v>0</v>
      </c>
      <c r="G152" s="2" t="s">
        <v>689</v>
      </c>
      <c r="H152" s="2">
        <v>0</v>
      </c>
      <c r="I152" s="2">
        <v>958.08100000000002</v>
      </c>
      <c r="J152" s="2" t="s">
        <v>650</v>
      </c>
      <c r="K152" s="2">
        <v>2.59</v>
      </c>
      <c r="L152" s="2">
        <v>0</v>
      </c>
      <c r="M152" s="2">
        <v>0</v>
      </c>
      <c r="N152" s="2" t="s">
        <v>650</v>
      </c>
      <c r="O152" s="2" t="s">
        <v>650</v>
      </c>
      <c r="P152" s="2">
        <v>234.37</v>
      </c>
      <c r="Q152" s="2">
        <v>36.229999999999997</v>
      </c>
      <c r="R152" s="2">
        <v>55.87</v>
      </c>
      <c r="S152" s="2">
        <v>10.210000000000001</v>
      </c>
      <c r="T152" s="2">
        <v>0</v>
      </c>
      <c r="U152" s="2">
        <v>2.91</v>
      </c>
      <c r="V152" s="2" t="s">
        <v>8</v>
      </c>
      <c r="W152" s="2">
        <v>0</v>
      </c>
      <c r="X152" s="2">
        <v>0</v>
      </c>
      <c r="Y152" s="2">
        <v>0</v>
      </c>
      <c r="Z152" s="2" t="s">
        <v>650</v>
      </c>
      <c r="AA152" s="2" t="s">
        <v>650</v>
      </c>
      <c r="AB152" s="2">
        <v>0</v>
      </c>
      <c r="AC152" s="2" t="s">
        <v>650</v>
      </c>
      <c r="AD152" s="2">
        <v>0</v>
      </c>
      <c r="AE152" s="2">
        <v>510.94</v>
      </c>
      <c r="AF152" s="2">
        <v>0</v>
      </c>
      <c r="AG152" s="2">
        <v>104.961</v>
      </c>
      <c r="AJ152" s="129">
        <f t="shared" si="8"/>
        <v>853.12</v>
      </c>
      <c r="AK152" s="129"/>
      <c r="AL152" s="129">
        <f t="shared" si="9"/>
        <v>569.67999999999995</v>
      </c>
      <c r="AM152" s="129">
        <f t="shared" si="10"/>
        <v>165.78100000000001</v>
      </c>
      <c r="AN152" s="130">
        <f t="shared" si="11"/>
        <v>0.86208388034508632</v>
      </c>
    </row>
    <row r="153" spans="1:40" ht="15" customHeight="1" x14ac:dyDescent="0.25">
      <c r="A153" s="2" t="s">
        <v>238</v>
      </c>
      <c r="B153" s="2" t="s">
        <v>241</v>
      </c>
      <c r="C153" s="2">
        <v>2015</v>
      </c>
      <c r="D153" s="2" t="s">
        <v>650</v>
      </c>
      <c r="E153" s="2" t="s">
        <v>650</v>
      </c>
      <c r="F153" s="2" t="s">
        <v>650</v>
      </c>
      <c r="G153" s="2" t="s">
        <v>650</v>
      </c>
      <c r="H153" s="2" t="s">
        <v>650</v>
      </c>
      <c r="I153" s="2" t="s">
        <v>650</v>
      </c>
      <c r="J153" s="2" t="s">
        <v>650</v>
      </c>
      <c r="K153" s="2" t="s">
        <v>650</v>
      </c>
      <c r="L153" s="2" t="s">
        <v>650</v>
      </c>
      <c r="M153" s="2" t="s">
        <v>650</v>
      </c>
      <c r="N153" s="2" t="s">
        <v>650</v>
      </c>
      <c r="O153" s="2" t="s">
        <v>650</v>
      </c>
      <c r="P153" s="2" t="s">
        <v>650</v>
      </c>
      <c r="Q153" s="2" t="s">
        <v>650</v>
      </c>
      <c r="R153" s="2" t="s">
        <v>650</v>
      </c>
      <c r="S153" s="2" t="s">
        <v>650</v>
      </c>
      <c r="T153" s="2" t="s">
        <v>650</v>
      </c>
      <c r="U153" s="2" t="s">
        <v>650</v>
      </c>
      <c r="V153" s="2" t="s">
        <v>650</v>
      </c>
      <c r="W153" s="2" t="s">
        <v>650</v>
      </c>
      <c r="X153" s="2" t="s">
        <v>650</v>
      </c>
      <c r="Y153" s="2" t="s">
        <v>650</v>
      </c>
      <c r="Z153" s="2" t="s">
        <v>650</v>
      </c>
      <c r="AA153" s="2" t="s">
        <v>650</v>
      </c>
      <c r="AB153" s="2" t="s">
        <v>650</v>
      </c>
      <c r="AC153" s="2" t="s">
        <v>650</v>
      </c>
      <c r="AD153" s="2" t="s">
        <v>650</v>
      </c>
      <c r="AE153" s="2" t="s">
        <v>650</v>
      </c>
      <c r="AF153" s="2" t="s">
        <v>650</v>
      </c>
      <c r="AG153" s="2" t="s">
        <v>650</v>
      </c>
      <c r="AJ153" s="129">
        <f t="shared" si="8"/>
        <v>0</v>
      </c>
      <c r="AK153" s="129"/>
      <c r="AL153" s="129">
        <f t="shared" si="9"/>
        <v>0</v>
      </c>
      <c r="AM153" s="129" t="str">
        <f t="shared" si="10"/>
        <v/>
      </c>
      <c r="AN153" s="130" t="str">
        <f t="shared" si="11"/>
        <v/>
      </c>
    </row>
    <row r="154" spans="1:40" ht="15" customHeight="1" x14ac:dyDescent="0.25">
      <c r="A154" s="2" t="s">
        <v>238</v>
      </c>
      <c r="B154" s="2" t="s">
        <v>242</v>
      </c>
      <c r="C154" s="2">
        <v>2015</v>
      </c>
      <c r="D154" s="2" t="s">
        <v>650</v>
      </c>
      <c r="E154" s="2" t="s">
        <v>650</v>
      </c>
      <c r="F154" s="2" t="s">
        <v>650</v>
      </c>
      <c r="G154" s="2" t="s">
        <v>650</v>
      </c>
      <c r="H154" s="2" t="s">
        <v>650</v>
      </c>
      <c r="I154" s="2" t="s">
        <v>650</v>
      </c>
      <c r="J154" s="2" t="s">
        <v>650</v>
      </c>
      <c r="K154" s="2" t="s">
        <v>650</v>
      </c>
      <c r="L154" s="2" t="s">
        <v>650</v>
      </c>
      <c r="M154" s="2" t="s">
        <v>650</v>
      </c>
      <c r="N154" s="2" t="s">
        <v>650</v>
      </c>
      <c r="O154" s="2" t="s">
        <v>650</v>
      </c>
      <c r="P154" s="2" t="s">
        <v>650</v>
      </c>
      <c r="Q154" s="2" t="s">
        <v>650</v>
      </c>
      <c r="R154" s="2" t="s">
        <v>650</v>
      </c>
      <c r="S154" s="2" t="s">
        <v>650</v>
      </c>
      <c r="T154" s="2" t="s">
        <v>650</v>
      </c>
      <c r="U154" s="2" t="s">
        <v>650</v>
      </c>
      <c r="V154" s="2" t="s">
        <v>650</v>
      </c>
      <c r="W154" s="2" t="s">
        <v>650</v>
      </c>
      <c r="X154" s="2" t="s">
        <v>650</v>
      </c>
      <c r="Y154" s="2" t="s">
        <v>650</v>
      </c>
      <c r="Z154" s="2" t="s">
        <v>650</v>
      </c>
      <c r="AA154" s="2" t="s">
        <v>650</v>
      </c>
      <c r="AB154" s="2" t="s">
        <v>650</v>
      </c>
      <c r="AC154" s="2" t="s">
        <v>650</v>
      </c>
      <c r="AD154" s="2" t="s">
        <v>650</v>
      </c>
      <c r="AE154" s="2" t="s">
        <v>650</v>
      </c>
      <c r="AF154" s="2" t="s">
        <v>650</v>
      </c>
      <c r="AG154" s="2" t="s">
        <v>650</v>
      </c>
      <c r="AJ154" s="129">
        <f t="shared" si="8"/>
        <v>0</v>
      </c>
      <c r="AK154" s="129"/>
      <c r="AL154" s="129">
        <f t="shared" si="9"/>
        <v>0</v>
      </c>
      <c r="AM154" s="129" t="str">
        <f t="shared" si="10"/>
        <v/>
      </c>
      <c r="AN154" s="130" t="str">
        <f t="shared" si="11"/>
        <v/>
      </c>
    </row>
    <row r="155" spans="1:40" ht="15" customHeight="1" x14ac:dyDescent="0.25">
      <c r="A155" s="2" t="s">
        <v>243</v>
      </c>
      <c r="B155" s="2" t="s">
        <v>244</v>
      </c>
      <c r="C155" s="2">
        <v>2015</v>
      </c>
      <c r="D155" s="2">
        <v>272</v>
      </c>
      <c r="E155" s="2">
        <v>113</v>
      </c>
      <c r="F155" s="2">
        <v>0</v>
      </c>
      <c r="G155" s="2" t="s">
        <v>650</v>
      </c>
      <c r="H155" s="2" t="s">
        <v>650</v>
      </c>
      <c r="I155" s="2">
        <v>555.5</v>
      </c>
      <c r="J155" s="2" t="s">
        <v>650</v>
      </c>
      <c r="K155" s="2" t="s">
        <v>650</v>
      </c>
      <c r="L155" s="2" t="s">
        <v>650</v>
      </c>
      <c r="M155" s="2" t="s">
        <v>650</v>
      </c>
      <c r="N155" s="2" t="s">
        <v>650</v>
      </c>
      <c r="O155" s="2" t="s">
        <v>650</v>
      </c>
      <c r="P155" s="2">
        <v>287</v>
      </c>
      <c r="Q155" s="2">
        <v>133</v>
      </c>
      <c r="R155" s="2" t="s">
        <v>650</v>
      </c>
      <c r="S155" s="2">
        <v>44.5</v>
      </c>
      <c r="T155" s="2" t="s">
        <v>650</v>
      </c>
      <c r="U155" s="2" t="s">
        <v>650</v>
      </c>
      <c r="V155" s="2" t="s">
        <v>650</v>
      </c>
      <c r="W155" s="2" t="s">
        <v>650</v>
      </c>
      <c r="X155" s="2" t="s">
        <v>650</v>
      </c>
      <c r="Y155" s="2" t="s">
        <v>650</v>
      </c>
      <c r="Z155" s="2" t="s">
        <v>650</v>
      </c>
      <c r="AA155" s="2" t="s">
        <v>650</v>
      </c>
      <c r="AB155" s="2" t="s">
        <v>650</v>
      </c>
      <c r="AC155" s="2" t="s">
        <v>650</v>
      </c>
      <c r="AD155" s="2" t="s">
        <v>650</v>
      </c>
      <c r="AE155" s="2" t="s">
        <v>650</v>
      </c>
      <c r="AF155" s="2" t="s">
        <v>650</v>
      </c>
      <c r="AG155" s="2">
        <v>91</v>
      </c>
      <c r="AJ155" s="129">
        <f t="shared" si="8"/>
        <v>464.5</v>
      </c>
      <c r="AK155" s="129"/>
      <c r="AL155" s="129">
        <f t="shared" si="9"/>
        <v>272</v>
      </c>
      <c r="AM155" s="129">
        <f t="shared" si="10"/>
        <v>113</v>
      </c>
      <c r="AN155" s="130">
        <f t="shared" si="11"/>
        <v>0.82884822389666313</v>
      </c>
    </row>
    <row r="156" spans="1:40" ht="15" customHeight="1" x14ac:dyDescent="0.25">
      <c r="A156" s="2" t="s">
        <v>247</v>
      </c>
      <c r="B156" s="2" t="s">
        <v>248</v>
      </c>
      <c r="C156" s="2">
        <v>2015</v>
      </c>
      <c r="D156" s="2" t="s">
        <v>650</v>
      </c>
      <c r="E156" s="2" t="s">
        <v>650</v>
      </c>
      <c r="F156" s="2" t="s">
        <v>650</v>
      </c>
      <c r="G156" s="2" t="s">
        <v>650</v>
      </c>
      <c r="H156" s="2" t="s">
        <v>650</v>
      </c>
      <c r="I156" s="2" t="s">
        <v>650</v>
      </c>
      <c r="J156" s="2" t="s">
        <v>650</v>
      </c>
      <c r="K156" s="2" t="s">
        <v>650</v>
      </c>
      <c r="L156" s="2" t="s">
        <v>650</v>
      </c>
      <c r="M156" s="2" t="s">
        <v>650</v>
      </c>
      <c r="N156" s="2" t="s">
        <v>650</v>
      </c>
      <c r="O156" s="2" t="s">
        <v>650</v>
      </c>
      <c r="P156" s="2" t="s">
        <v>650</v>
      </c>
      <c r="Q156" s="2" t="s">
        <v>650</v>
      </c>
      <c r="R156" s="2" t="s">
        <v>650</v>
      </c>
      <c r="S156" s="2" t="s">
        <v>650</v>
      </c>
      <c r="T156" s="2" t="s">
        <v>650</v>
      </c>
      <c r="U156" s="2" t="s">
        <v>650</v>
      </c>
      <c r="V156" s="2" t="s">
        <v>650</v>
      </c>
      <c r="W156" s="2" t="s">
        <v>650</v>
      </c>
      <c r="X156" s="2" t="s">
        <v>650</v>
      </c>
      <c r="Y156" s="2" t="s">
        <v>650</v>
      </c>
      <c r="Z156" s="2" t="s">
        <v>650</v>
      </c>
      <c r="AA156" s="2" t="s">
        <v>650</v>
      </c>
      <c r="AB156" s="2" t="s">
        <v>650</v>
      </c>
      <c r="AC156" s="2" t="s">
        <v>650</v>
      </c>
      <c r="AD156" s="2" t="s">
        <v>650</v>
      </c>
      <c r="AE156" s="2" t="s">
        <v>650</v>
      </c>
      <c r="AF156" s="2" t="s">
        <v>650</v>
      </c>
      <c r="AG156" s="2" t="s">
        <v>650</v>
      </c>
      <c r="AJ156" s="129">
        <f t="shared" si="8"/>
        <v>0</v>
      </c>
      <c r="AK156" s="129"/>
      <c r="AL156" s="129">
        <f t="shared" si="9"/>
        <v>0</v>
      </c>
      <c r="AM156" s="129" t="str">
        <f t="shared" si="10"/>
        <v/>
      </c>
      <c r="AN156" s="130" t="str">
        <f t="shared" si="11"/>
        <v/>
      </c>
    </row>
    <row r="157" spans="1:40" ht="15" customHeight="1" x14ac:dyDescent="0.25">
      <c r="A157" s="2" t="s">
        <v>253</v>
      </c>
      <c r="B157" s="2" t="s">
        <v>254</v>
      </c>
      <c r="C157" s="2">
        <v>2015</v>
      </c>
      <c r="D157" s="2">
        <v>432.267</v>
      </c>
      <c r="E157" s="2">
        <v>123.878</v>
      </c>
      <c r="F157" s="2" t="s">
        <v>650</v>
      </c>
      <c r="G157" s="2" t="s">
        <v>650</v>
      </c>
      <c r="H157" s="2" t="s">
        <v>650</v>
      </c>
      <c r="I157" s="2">
        <v>639.89099999999996</v>
      </c>
      <c r="J157" s="2" t="s">
        <v>650</v>
      </c>
      <c r="K157" s="2">
        <v>2.2989999999999999</v>
      </c>
      <c r="L157" s="2" t="s">
        <v>650</v>
      </c>
      <c r="M157" s="2" t="s">
        <v>650</v>
      </c>
      <c r="N157" s="2" t="s">
        <v>650</v>
      </c>
      <c r="O157" s="2" t="s">
        <v>650</v>
      </c>
      <c r="P157" s="2" t="s">
        <v>650</v>
      </c>
      <c r="Q157" s="2" t="s">
        <v>650</v>
      </c>
      <c r="R157" s="2" t="s">
        <v>650</v>
      </c>
      <c r="S157" s="2" t="s">
        <v>650</v>
      </c>
      <c r="T157" s="2" t="s">
        <v>650</v>
      </c>
      <c r="U157" s="2">
        <v>516.32799999999997</v>
      </c>
      <c r="V157" s="2" t="s">
        <v>8</v>
      </c>
      <c r="W157" s="2" t="s">
        <v>650</v>
      </c>
      <c r="X157" s="2" t="s">
        <v>650</v>
      </c>
      <c r="Y157" s="2" t="s">
        <v>650</v>
      </c>
      <c r="Z157" s="2" t="s">
        <v>650</v>
      </c>
      <c r="AA157" s="2" t="s">
        <v>650</v>
      </c>
      <c r="AB157" s="2" t="s">
        <v>650</v>
      </c>
      <c r="AC157" s="2" t="s">
        <v>650</v>
      </c>
      <c r="AD157" s="2" t="s">
        <v>650</v>
      </c>
      <c r="AE157" s="2" t="s">
        <v>650</v>
      </c>
      <c r="AF157" s="2" t="s">
        <v>650</v>
      </c>
      <c r="AG157" s="2">
        <v>121.264</v>
      </c>
      <c r="AJ157" s="129">
        <f t="shared" si="8"/>
        <v>518.62699999999995</v>
      </c>
      <c r="AK157" s="129"/>
      <c r="AL157" s="129">
        <f t="shared" si="9"/>
        <v>432.267</v>
      </c>
      <c r="AM157" s="129">
        <f t="shared" si="10"/>
        <v>123.878</v>
      </c>
      <c r="AN157" s="130">
        <f t="shared" si="11"/>
        <v>1.0723410080848086</v>
      </c>
    </row>
    <row r="158" spans="1:40" ht="15" customHeight="1" x14ac:dyDescent="0.25">
      <c r="A158" s="2" t="s">
        <v>255</v>
      </c>
      <c r="B158" s="2" t="s">
        <v>256</v>
      </c>
      <c r="C158" s="2">
        <v>2015</v>
      </c>
      <c r="D158" s="2">
        <v>104</v>
      </c>
      <c r="E158" s="2">
        <v>14.4</v>
      </c>
      <c r="F158" s="2" t="s">
        <v>650</v>
      </c>
      <c r="G158" s="2" t="s">
        <v>650</v>
      </c>
      <c r="H158" s="2" t="s">
        <v>650</v>
      </c>
      <c r="I158" s="2">
        <v>164</v>
      </c>
      <c r="J158" s="2" t="s">
        <v>650</v>
      </c>
      <c r="K158" s="2">
        <v>2</v>
      </c>
      <c r="L158" s="2" t="s">
        <v>650</v>
      </c>
      <c r="M158" s="2" t="s">
        <v>650</v>
      </c>
      <c r="N158" s="2" t="s">
        <v>650</v>
      </c>
      <c r="O158" s="2" t="s">
        <v>650</v>
      </c>
      <c r="P158" s="2" t="s">
        <v>650</v>
      </c>
      <c r="Q158" s="2" t="s">
        <v>650</v>
      </c>
      <c r="R158" s="2" t="s">
        <v>650</v>
      </c>
      <c r="S158" s="2" t="s">
        <v>650</v>
      </c>
      <c r="T158" s="2" t="s">
        <v>650</v>
      </c>
      <c r="U158" s="2">
        <v>129</v>
      </c>
      <c r="V158" s="2" t="s">
        <v>8</v>
      </c>
      <c r="W158" s="2" t="s">
        <v>650</v>
      </c>
      <c r="X158" s="2" t="s">
        <v>650</v>
      </c>
      <c r="Y158" s="2" t="s">
        <v>650</v>
      </c>
      <c r="Z158" s="2" t="s">
        <v>650</v>
      </c>
      <c r="AA158" s="2" t="s">
        <v>650</v>
      </c>
      <c r="AB158" s="2" t="s">
        <v>650</v>
      </c>
      <c r="AC158" s="2" t="s">
        <v>650</v>
      </c>
      <c r="AD158" s="2" t="s">
        <v>650</v>
      </c>
      <c r="AE158" s="2" t="s">
        <v>650</v>
      </c>
      <c r="AF158" s="2" t="s">
        <v>650</v>
      </c>
      <c r="AG158" s="2">
        <v>33</v>
      </c>
      <c r="AJ158" s="129">
        <f t="shared" si="8"/>
        <v>131</v>
      </c>
      <c r="AK158" s="129"/>
      <c r="AL158" s="129">
        <f t="shared" si="9"/>
        <v>104</v>
      </c>
      <c r="AM158" s="129">
        <f t="shared" si="10"/>
        <v>14.4</v>
      </c>
      <c r="AN158" s="130">
        <f t="shared" si="11"/>
        <v>0.90381679389312986</v>
      </c>
    </row>
    <row r="159" spans="1:40" ht="15" customHeight="1" x14ac:dyDescent="0.25">
      <c r="A159" s="2" t="s">
        <v>257</v>
      </c>
      <c r="B159" s="2" t="s">
        <v>258</v>
      </c>
      <c r="C159" s="2">
        <v>2015</v>
      </c>
      <c r="D159" s="2" t="s">
        <v>650</v>
      </c>
      <c r="E159" s="2" t="s">
        <v>650</v>
      </c>
      <c r="F159" s="2" t="s">
        <v>650</v>
      </c>
      <c r="G159" s="2" t="s">
        <v>650</v>
      </c>
      <c r="H159" s="2" t="s">
        <v>650</v>
      </c>
      <c r="I159" s="2" t="s">
        <v>650</v>
      </c>
      <c r="J159" s="2" t="s">
        <v>650</v>
      </c>
      <c r="K159" s="2" t="s">
        <v>650</v>
      </c>
      <c r="L159" s="2" t="s">
        <v>650</v>
      </c>
      <c r="M159" s="2" t="s">
        <v>650</v>
      </c>
      <c r="N159" s="2" t="s">
        <v>650</v>
      </c>
      <c r="O159" s="2" t="s">
        <v>650</v>
      </c>
      <c r="P159" s="2" t="s">
        <v>650</v>
      </c>
      <c r="Q159" s="2" t="s">
        <v>650</v>
      </c>
      <c r="R159" s="2" t="s">
        <v>650</v>
      </c>
      <c r="S159" s="2" t="s">
        <v>650</v>
      </c>
      <c r="T159" s="2" t="s">
        <v>650</v>
      </c>
      <c r="U159" s="2" t="s">
        <v>650</v>
      </c>
      <c r="V159" s="2" t="s">
        <v>650</v>
      </c>
      <c r="W159" s="2" t="s">
        <v>650</v>
      </c>
      <c r="X159" s="2" t="s">
        <v>650</v>
      </c>
      <c r="Y159" s="2" t="s">
        <v>650</v>
      </c>
      <c r="Z159" s="2" t="s">
        <v>650</v>
      </c>
      <c r="AA159" s="2" t="s">
        <v>650</v>
      </c>
      <c r="AB159" s="2" t="s">
        <v>650</v>
      </c>
      <c r="AC159" s="2" t="s">
        <v>650</v>
      </c>
      <c r="AD159" s="2" t="s">
        <v>650</v>
      </c>
      <c r="AE159" s="2" t="s">
        <v>650</v>
      </c>
      <c r="AF159" s="2" t="s">
        <v>650</v>
      </c>
      <c r="AG159" s="2" t="s">
        <v>650</v>
      </c>
      <c r="AJ159" s="129">
        <f t="shared" si="8"/>
        <v>0</v>
      </c>
      <c r="AK159" s="129"/>
      <c r="AL159" s="129">
        <f t="shared" si="9"/>
        <v>0</v>
      </c>
      <c r="AM159" s="129" t="str">
        <f t="shared" si="10"/>
        <v/>
      </c>
      <c r="AN159" s="130" t="str">
        <f t="shared" si="11"/>
        <v/>
      </c>
    </row>
    <row r="160" spans="1:40" ht="15" customHeight="1" x14ac:dyDescent="0.25">
      <c r="A160" s="2" t="s">
        <v>259</v>
      </c>
      <c r="B160" s="2" t="s">
        <v>260</v>
      </c>
      <c r="C160" s="2">
        <v>2015</v>
      </c>
      <c r="D160" s="2">
        <v>148.19499999999999</v>
      </c>
      <c r="E160" s="2">
        <v>27.651</v>
      </c>
      <c r="F160" s="2" t="s">
        <v>650</v>
      </c>
      <c r="G160" s="2" t="s">
        <v>650</v>
      </c>
      <c r="H160" s="2" t="s">
        <v>650</v>
      </c>
      <c r="I160" s="2">
        <v>233.684</v>
      </c>
      <c r="J160" s="2" t="s">
        <v>650</v>
      </c>
      <c r="K160" s="2" t="s">
        <v>650</v>
      </c>
      <c r="L160" s="2" t="s">
        <v>650</v>
      </c>
      <c r="M160" s="2" t="s">
        <v>650</v>
      </c>
      <c r="N160" s="2" t="s">
        <v>650</v>
      </c>
      <c r="O160" s="2" t="s">
        <v>650</v>
      </c>
      <c r="P160" s="2" t="s">
        <v>650</v>
      </c>
      <c r="Q160" s="2" t="s">
        <v>650</v>
      </c>
      <c r="R160" s="2" t="s">
        <v>650</v>
      </c>
      <c r="S160" s="2" t="s">
        <v>650</v>
      </c>
      <c r="T160" s="2" t="s">
        <v>650</v>
      </c>
      <c r="U160" s="2" t="s">
        <v>650</v>
      </c>
      <c r="V160" s="2" t="s">
        <v>650</v>
      </c>
      <c r="W160" s="2" t="s">
        <v>650</v>
      </c>
      <c r="X160" s="2" t="s">
        <v>650</v>
      </c>
      <c r="Y160" s="2" t="s">
        <v>650</v>
      </c>
      <c r="Z160" s="2">
        <v>8.0920000000000005</v>
      </c>
      <c r="AA160" s="2" t="s">
        <v>650</v>
      </c>
      <c r="AB160" s="2" t="s">
        <v>650</v>
      </c>
      <c r="AC160" s="2" t="s">
        <v>650</v>
      </c>
      <c r="AD160" s="2" t="s">
        <v>650</v>
      </c>
      <c r="AE160" s="2">
        <v>203.196</v>
      </c>
      <c r="AF160" s="2" t="s">
        <v>650</v>
      </c>
      <c r="AG160" s="2">
        <v>22.396000000000001</v>
      </c>
      <c r="AJ160" s="129">
        <f t="shared" si="8"/>
        <v>211.28800000000001</v>
      </c>
      <c r="AK160" s="129"/>
      <c r="AL160" s="129">
        <f t="shared" si="9"/>
        <v>148.19499999999999</v>
      </c>
      <c r="AM160" s="129">
        <f t="shared" si="10"/>
        <v>27.651</v>
      </c>
      <c r="AN160" s="130">
        <f t="shared" si="11"/>
        <v>0.83225739275301958</v>
      </c>
    </row>
    <row r="161" spans="1:40" ht="15" customHeight="1" x14ac:dyDescent="0.25">
      <c r="A161" s="2" t="s">
        <v>259</v>
      </c>
      <c r="B161" s="2" t="s">
        <v>261</v>
      </c>
      <c r="C161" s="2">
        <v>2015</v>
      </c>
      <c r="D161" s="2" t="s">
        <v>650</v>
      </c>
      <c r="E161" s="2" t="s">
        <v>650</v>
      </c>
      <c r="F161" s="2" t="s">
        <v>650</v>
      </c>
      <c r="G161" s="2" t="s">
        <v>650</v>
      </c>
      <c r="H161" s="2" t="s">
        <v>650</v>
      </c>
      <c r="I161" s="2" t="s">
        <v>650</v>
      </c>
      <c r="J161" s="2" t="s">
        <v>650</v>
      </c>
      <c r="K161" s="2" t="s">
        <v>650</v>
      </c>
      <c r="L161" s="2" t="s">
        <v>650</v>
      </c>
      <c r="M161" s="2" t="s">
        <v>650</v>
      </c>
      <c r="N161" s="2" t="s">
        <v>650</v>
      </c>
      <c r="O161" s="2" t="s">
        <v>650</v>
      </c>
      <c r="P161" s="2" t="s">
        <v>650</v>
      </c>
      <c r="Q161" s="2" t="s">
        <v>650</v>
      </c>
      <c r="R161" s="2" t="s">
        <v>650</v>
      </c>
      <c r="S161" s="2" t="s">
        <v>650</v>
      </c>
      <c r="T161" s="2" t="s">
        <v>650</v>
      </c>
      <c r="U161" s="2" t="s">
        <v>650</v>
      </c>
      <c r="V161" s="2" t="s">
        <v>650</v>
      </c>
      <c r="W161" s="2" t="s">
        <v>650</v>
      </c>
      <c r="X161" s="2" t="s">
        <v>650</v>
      </c>
      <c r="Y161" s="2" t="s">
        <v>650</v>
      </c>
      <c r="Z161" s="2" t="s">
        <v>650</v>
      </c>
      <c r="AA161" s="2" t="s">
        <v>650</v>
      </c>
      <c r="AB161" s="2" t="s">
        <v>650</v>
      </c>
      <c r="AC161" s="2" t="s">
        <v>650</v>
      </c>
      <c r="AD161" s="2" t="s">
        <v>650</v>
      </c>
      <c r="AE161" s="2" t="s">
        <v>650</v>
      </c>
      <c r="AF161" s="2" t="s">
        <v>650</v>
      </c>
      <c r="AG161" s="2" t="s">
        <v>650</v>
      </c>
      <c r="AJ161" s="129">
        <f t="shared" si="8"/>
        <v>0</v>
      </c>
      <c r="AK161" s="129"/>
      <c r="AL161" s="129">
        <f t="shared" si="9"/>
        <v>0</v>
      </c>
      <c r="AM161" s="129" t="str">
        <f t="shared" si="10"/>
        <v/>
      </c>
      <c r="AN161" s="130" t="str">
        <f t="shared" si="11"/>
        <v/>
      </c>
    </row>
    <row r="162" spans="1:40" ht="15" customHeight="1" x14ac:dyDescent="0.25">
      <c r="A162" s="2" t="s">
        <v>262</v>
      </c>
      <c r="B162" s="2" t="s">
        <v>263</v>
      </c>
      <c r="C162" s="2">
        <v>2015</v>
      </c>
      <c r="D162" s="2">
        <v>465.01900000000001</v>
      </c>
      <c r="E162" s="2">
        <v>197.86799999999999</v>
      </c>
      <c r="F162" s="2" t="s">
        <v>650</v>
      </c>
      <c r="G162" s="2" t="s">
        <v>650</v>
      </c>
      <c r="H162" s="2" t="s">
        <v>650</v>
      </c>
      <c r="I162" s="2">
        <v>833.34299999999996</v>
      </c>
      <c r="J162" s="2" t="s">
        <v>650</v>
      </c>
      <c r="K162" s="2" t="s">
        <v>650</v>
      </c>
      <c r="L162" s="2" t="s">
        <v>650</v>
      </c>
      <c r="M162" s="2" t="s">
        <v>650</v>
      </c>
      <c r="N162" s="2">
        <v>19.314</v>
      </c>
      <c r="O162" s="2" t="s">
        <v>650</v>
      </c>
      <c r="P162" s="2">
        <v>256.59899999999999</v>
      </c>
      <c r="Q162" s="2">
        <v>45.173000000000002</v>
      </c>
      <c r="R162" s="2" t="s">
        <v>650</v>
      </c>
      <c r="S162" s="2">
        <v>48.563000000000002</v>
      </c>
      <c r="T162" s="2" t="s">
        <v>650</v>
      </c>
      <c r="U162" s="2" t="s">
        <v>650</v>
      </c>
      <c r="V162" s="2" t="s">
        <v>650</v>
      </c>
      <c r="W162" s="2" t="s">
        <v>650</v>
      </c>
      <c r="X162" s="2" t="s">
        <v>650</v>
      </c>
      <c r="Y162" s="2" t="s">
        <v>650</v>
      </c>
      <c r="Z162" s="2">
        <v>285.46499999999997</v>
      </c>
      <c r="AA162" s="2" t="s">
        <v>650</v>
      </c>
      <c r="AB162" s="2" t="s">
        <v>650</v>
      </c>
      <c r="AC162" s="2" t="s">
        <v>650</v>
      </c>
      <c r="AD162" s="2">
        <v>72.653999999999996</v>
      </c>
      <c r="AE162" s="2" t="s">
        <v>650</v>
      </c>
      <c r="AF162" s="2" t="s">
        <v>650</v>
      </c>
      <c r="AG162" s="2">
        <v>105.575</v>
      </c>
      <c r="AJ162" s="129">
        <f t="shared" si="8"/>
        <v>727.76800000000003</v>
      </c>
      <c r="AK162" s="129"/>
      <c r="AL162" s="129">
        <f t="shared" si="9"/>
        <v>465.01900000000001</v>
      </c>
      <c r="AM162" s="129">
        <f t="shared" si="10"/>
        <v>197.86799999999999</v>
      </c>
      <c r="AN162" s="130">
        <f t="shared" si="11"/>
        <v>0.91084933660177403</v>
      </c>
    </row>
    <row r="163" spans="1:40" ht="15" customHeight="1" x14ac:dyDescent="0.25">
      <c r="A163" s="2" t="s">
        <v>262</v>
      </c>
      <c r="B163" s="2" t="s">
        <v>264</v>
      </c>
      <c r="C163" s="2">
        <v>2015</v>
      </c>
      <c r="D163" s="2" t="s">
        <v>650</v>
      </c>
      <c r="E163" s="2" t="s">
        <v>650</v>
      </c>
      <c r="F163" s="2" t="s">
        <v>650</v>
      </c>
      <c r="G163" s="2" t="s">
        <v>650</v>
      </c>
      <c r="H163" s="2" t="s">
        <v>650</v>
      </c>
      <c r="I163" s="2" t="s">
        <v>650</v>
      </c>
      <c r="J163" s="2" t="s">
        <v>650</v>
      </c>
      <c r="K163" s="2" t="s">
        <v>650</v>
      </c>
      <c r="L163" s="2" t="s">
        <v>650</v>
      </c>
      <c r="M163" s="2" t="s">
        <v>650</v>
      </c>
      <c r="N163" s="2" t="s">
        <v>650</v>
      </c>
      <c r="O163" s="2" t="s">
        <v>650</v>
      </c>
      <c r="P163" s="2" t="s">
        <v>650</v>
      </c>
      <c r="Q163" s="2" t="s">
        <v>650</v>
      </c>
      <c r="R163" s="2" t="s">
        <v>650</v>
      </c>
      <c r="S163" s="2" t="s">
        <v>650</v>
      </c>
      <c r="T163" s="2" t="s">
        <v>650</v>
      </c>
      <c r="U163" s="2" t="s">
        <v>650</v>
      </c>
      <c r="V163" s="2" t="s">
        <v>650</v>
      </c>
      <c r="W163" s="2" t="s">
        <v>650</v>
      </c>
      <c r="X163" s="2" t="s">
        <v>650</v>
      </c>
      <c r="Y163" s="2" t="s">
        <v>650</v>
      </c>
      <c r="Z163" s="2" t="s">
        <v>650</v>
      </c>
      <c r="AA163" s="2" t="s">
        <v>650</v>
      </c>
      <c r="AB163" s="2" t="s">
        <v>650</v>
      </c>
      <c r="AC163" s="2" t="s">
        <v>650</v>
      </c>
      <c r="AD163" s="2" t="s">
        <v>650</v>
      </c>
      <c r="AE163" s="2" t="s">
        <v>650</v>
      </c>
      <c r="AF163" s="2" t="s">
        <v>650</v>
      </c>
      <c r="AG163" s="2" t="s">
        <v>650</v>
      </c>
      <c r="AJ163" s="129">
        <f t="shared" si="8"/>
        <v>0</v>
      </c>
      <c r="AK163" s="129"/>
      <c r="AL163" s="129">
        <f t="shared" si="9"/>
        <v>0</v>
      </c>
      <c r="AM163" s="129" t="str">
        <f t="shared" si="10"/>
        <v/>
      </c>
      <c r="AN163" s="130" t="str">
        <f t="shared" si="11"/>
        <v/>
      </c>
    </row>
    <row r="164" spans="1:40" ht="15" customHeight="1" x14ac:dyDescent="0.25">
      <c r="A164" s="2" t="s">
        <v>265</v>
      </c>
      <c r="B164" s="2" t="s">
        <v>266</v>
      </c>
      <c r="C164" s="2">
        <v>2015</v>
      </c>
      <c r="D164" s="2" t="s">
        <v>650</v>
      </c>
      <c r="E164" s="2" t="s">
        <v>650</v>
      </c>
      <c r="F164" s="2" t="s">
        <v>650</v>
      </c>
      <c r="G164" s="2" t="s">
        <v>650</v>
      </c>
      <c r="H164" s="2" t="s">
        <v>650</v>
      </c>
      <c r="I164" s="2" t="s">
        <v>650</v>
      </c>
      <c r="J164" s="2" t="s">
        <v>650</v>
      </c>
      <c r="K164" s="2" t="s">
        <v>650</v>
      </c>
      <c r="L164" s="2" t="s">
        <v>650</v>
      </c>
      <c r="M164" s="2" t="s">
        <v>650</v>
      </c>
      <c r="N164" s="2" t="s">
        <v>650</v>
      </c>
      <c r="O164" s="2" t="s">
        <v>650</v>
      </c>
      <c r="P164" s="2" t="s">
        <v>650</v>
      </c>
      <c r="Q164" s="2" t="s">
        <v>650</v>
      </c>
      <c r="R164" s="2" t="s">
        <v>650</v>
      </c>
      <c r="S164" s="2" t="s">
        <v>650</v>
      </c>
      <c r="T164" s="2" t="s">
        <v>650</v>
      </c>
      <c r="U164" s="2" t="s">
        <v>650</v>
      </c>
      <c r="V164" s="2" t="s">
        <v>650</v>
      </c>
      <c r="W164" s="2" t="s">
        <v>650</v>
      </c>
      <c r="X164" s="2" t="s">
        <v>650</v>
      </c>
      <c r="Y164" s="2" t="s">
        <v>650</v>
      </c>
      <c r="Z164" s="2" t="s">
        <v>650</v>
      </c>
      <c r="AA164" s="2" t="s">
        <v>650</v>
      </c>
      <c r="AB164" s="2" t="s">
        <v>650</v>
      </c>
      <c r="AC164" s="2" t="s">
        <v>650</v>
      </c>
      <c r="AD164" s="2" t="s">
        <v>650</v>
      </c>
      <c r="AE164" s="2" t="s">
        <v>650</v>
      </c>
      <c r="AF164" s="2" t="s">
        <v>650</v>
      </c>
      <c r="AG164" s="2" t="s">
        <v>650</v>
      </c>
      <c r="AJ164" s="129">
        <f t="shared" si="8"/>
        <v>0</v>
      </c>
      <c r="AK164" s="129"/>
      <c r="AL164" s="129">
        <f t="shared" si="9"/>
        <v>0</v>
      </c>
      <c r="AM164" s="129" t="str">
        <f t="shared" si="10"/>
        <v/>
      </c>
      <c r="AN164" s="130" t="str">
        <f t="shared" si="11"/>
        <v/>
      </c>
    </row>
    <row r="165" spans="1:40" ht="15" customHeight="1" x14ac:dyDescent="0.25">
      <c r="A165" s="2" t="s">
        <v>267</v>
      </c>
      <c r="B165" s="2" t="s">
        <v>268</v>
      </c>
      <c r="C165" s="2">
        <v>2015</v>
      </c>
      <c r="D165" s="2" t="s">
        <v>650</v>
      </c>
      <c r="E165" s="2" t="s">
        <v>650</v>
      </c>
      <c r="F165" s="2" t="s">
        <v>650</v>
      </c>
      <c r="G165" s="2" t="s">
        <v>650</v>
      </c>
      <c r="H165" s="2" t="s">
        <v>650</v>
      </c>
      <c r="I165" s="2" t="s">
        <v>650</v>
      </c>
      <c r="J165" s="2" t="s">
        <v>650</v>
      </c>
      <c r="K165" s="2" t="s">
        <v>650</v>
      </c>
      <c r="L165" s="2" t="s">
        <v>650</v>
      </c>
      <c r="M165" s="2" t="s">
        <v>650</v>
      </c>
      <c r="N165" s="2" t="s">
        <v>650</v>
      </c>
      <c r="O165" s="2" t="s">
        <v>650</v>
      </c>
      <c r="P165" s="2" t="s">
        <v>650</v>
      </c>
      <c r="Q165" s="2" t="s">
        <v>650</v>
      </c>
      <c r="R165" s="2" t="s">
        <v>650</v>
      </c>
      <c r="S165" s="2" t="s">
        <v>650</v>
      </c>
      <c r="T165" s="2" t="s">
        <v>650</v>
      </c>
      <c r="U165" s="2" t="s">
        <v>650</v>
      </c>
      <c r="V165" s="2" t="s">
        <v>650</v>
      </c>
      <c r="W165" s="2" t="s">
        <v>650</v>
      </c>
      <c r="X165" s="2" t="s">
        <v>650</v>
      </c>
      <c r="Y165" s="2" t="s">
        <v>650</v>
      </c>
      <c r="Z165" s="2" t="s">
        <v>650</v>
      </c>
      <c r="AA165" s="2" t="s">
        <v>650</v>
      </c>
      <c r="AB165" s="2" t="s">
        <v>650</v>
      </c>
      <c r="AC165" s="2" t="s">
        <v>650</v>
      </c>
      <c r="AD165" s="2" t="s">
        <v>650</v>
      </c>
      <c r="AE165" s="2" t="s">
        <v>650</v>
      </c>
      <c r="AF165" s="2" t="s">
        <v>650</v>
      </c>
      <c r="AG165" s="2" t="s">
        <v>650</v>
      </c>
      <c r="AJ165" s="129">
        <f t="shared" si="8"/>
        <v>0</v>
      </c>
      <c r="AK165" s="129"/>
      <c r="AL165" s="129">
        <f t="shared" si="9"/>
        <v>0</v>
      </c>
      <c r="AM165" s="129" t="str">
        <f t="shared" si="10"/>
        <v/>
      </c>
      <c r="AN165" s="130" t="str">
        <f t="shared" si="11"/>
        <v/>
      </c>
    </row>
    <row r="166" spans="1:40" ht="15" customHeight="1" x14ac:dyDescent="0.25">
      <c r="A166" s="2" t="s">
        <v>267</v>
      </c>
      <c r="B166" s="2" t="s">
        <v>269</v>
      </c>
      <c r="C166" s="2">
        <v>2015</v>
      </c>
      <c r="D166" s="2" t="s">
        <v>650</v>
      </c>
      <c r="E166" s="2" t="s">
        <v>650</v>
      </c>
      <c r="F166" s="2" t="s">
        <v>650</v>
      </c>
      <c r="G166" s="2" t="s">
        <v>650</v>
      </c>
      <c r="H166" s="2" t="s">
        <v>650</v>
      </c>
      <c r="I166" s="2" t="s">
        <v>650</v>
      </c>
      <c r="J166" s="2" t="s">
        <v>650</v>
      </c>
      <c r="K166" s="2" t="s">
        <v>650</v>
      </c>
      <c r="L166" s="2" t="s">
        <v>650</v>
      </c>
      <c r="M166" s="2" t="s">
        <v>650</v>
      </c>
      <c r="N166" s="2" t="s">
        <v>650</v>
      </c>
      <c r="O166" s="2" t="s">
        <v>650</v>
      </c>
      <c r="P166" s="2" t="s">
        <v>650</v>
      </c>
      <c r="Q166" s="2" t="s">
        <v>650</v>
      </c>
      <c r="R166" s="2" t="s">
        <v>650</v>
      </c>
      <c r="S166" s="2" t="s">
        <v>650</v>
      </c>
      <c r="T166" s="2" t="s">
        <v>650</v>
      </c>
      <c r="U166" s="2" t="s">
        <v>650</v>
      </c>
      <c r="V166" s="2" t="s">
        <v>650</v>
      </c>
      <c r="W166" s="2" t="s">
        <v>650</v>
      </c>
      <c r="X166" s="2" t="s">
        <v>650</v>
      </c>
      <c r="Y166" s="2" t="s">
        <v>650</v>
      </c>
      <c r="Z166" s="2" t="s">
        <v>650</v>
      </c>
      <c r="AA166" s="2" t="s">
        <v>650</v>
      </c>
      <c r="AB166" s="2" t="s">
        <v>650</v>
      </c>
      <c r="AC166" s="2" t="s">
        <v>650</v>
      </c>
      <c r="AD166" s="2" t="s">
        <v>650</v>
      </c>
      <c r="AE166" s="2" t="s">
        <v>650</v>
      </c>
      <c r="AF166" s="2" t="s">
        <v>650</v>
      </c>
      <c r="AG166" s="2" t="s">
        <v>650</v>
      </c>
      <c r="AJ166" s="129">
        <f t="shared" si="8"/>
        <v>0</v>
      </c>
      <c r="AK166" s="129"/>
      <c r="AL166" s="129">
        <f t="shared" si="9"/>
        <v>0</v>
      </c>
      <c r="AM166" s="129" t="str">
        <f t="shared" si="10"/>
        <v/>
      </c>
      <c r="AN166" s="130" t="str">
        <f t="shared" si="11"/>
        <v/>
      </c>
    </row>
    <row r="167" spans="1:40" ht="15" customHeight="1" x14ac:dyDescent="0.25">
      <c r="A167" s="2" t="s">
        <v>267</v>
      </c>
      <c r="B167" s="2" t="s">
        <v>270</v>
      </c>
      <c r="C167" s="2">
        <v>2015</v>
      </c>
      <c r="D167" s="2" t="s">
        <v>650</v>
      </c>
      <c r="E167" s="2" t="s">
        <v>650</v>
      </c>
      <c r="F167" s="2" t="s">
        <v>650</v>
      </c>
      <c r="G167" s="2" t="s">
        <v>650</v>
      </c>
      <c r="H167" s="2" t="s">
        <v>650</v>
      </c>
      <c r="I167" s="2" t="s">
        <v>650</v>
      </c>
      <c r="J167" s="2" t="s">
        <v>650</v>
      </c>
      <c r="K167" s="2" t="s">
        <v>650</v>
      </c>
      <c r="L167" s="2" t="s">
        <v>650</v>
      </c>
      <c r="M167" s="2" t="s">
        <v>650</v>
      </c>
      <c r="N167" s="2" t="s">
        <v>650</v>
      </c>
      <c r="O167" s="2" t="s">
        <v>650</v>
      </c>
      <c r="P167" s="2" t="s">
        <v>650</v>
      </c>
      <c r="Q167" s="2" t="s">
        <v>650</v>
      </c>
      <c r="R167" s="2" t="s">
        <v>650</v>
      </c>
      <c r="S167" s="2" t="s">
        <v>650</v>
      </c>
      <c r="T167" s="2" t="s">
        <v>650</v>
      </c>
      <c r="U167" s="2" t="s">
        <v>650</v>
      </c>
      <c r="V167" s="2" t="s">
        <v>650</v>
      </c>
      <c r="W167" s="2" t="s">
        <v>650</v>
      </c>
      <c r="X167" s="2" t="s">
        <v>650</v>
      </c>
      <c r="Y167" s="2" t="s">
        <v>650</v>
      </c>
      <c r="Z167" s="2" t="s">
        <v>650</v>
      </c>
      <c r="AA167" s="2" t="s">
        <v>650</v>
      </c>
      <c r="AB167" s="2" t="s">
        <v>650</v>
      </c>
      <c r="AC167" s="2" t="s">
        <v>650</v>
      </c>
      <c r="AD167" s="2" t="s">
        <v>650</v>
      </c>
      <c r="AE167" s="2" t="s">
        <v>650</v>
      </c>
      <c r="AF167" s="2" t="s">
        <v>650</v>
      </c>
      <c r="AG167" s="2" t="s">
        <v>650</v>
      </c>
      <c r="AJ167" s="129">
        <f t="shared" si="8"/>
        <v>0</v>
      </c>
      <c r="AK167" s="129"/>
      <c r="AL167" s="129">
        <f t="shared" si="9"/>
        <v>0</v>
      </c>
      <c r="AM167" s="129" t="str">
        <f t="shared" si="10"/>
        <v/>
      </c>
      <c r="AN167" s="130" t="str">
        <f t="shared" si="11"/>
        <v/>
      </c>
    </row>
    <row r="168" spans="1:40" ht="15" customHeight="1" x14ac:dyDescent="0.25">
      <c r="A168" s="2" t="s">
        <v>267</v>
      </c>
      <c r="B168" s="2" t="s">
        <v>271</v>
      </c>
      <c r="C168" s="2">
        <v>2015</v>
      </c>
      <c r="D168" s="2">
        <v>67.400000000000006</v>
      </c>
      <c r="E168" s="2">
        <v>6.8</v>
      </c>
      <c r="F168" s="2" t="s">
        <v>650</v>
      </c>
      <c r="G168" s="2" t="s">
        <v>650</v>
      </c>
      <c r="H168" s="2" t="s">
        <v>650</v>
      </c>
      <c r="I168" s="2">
        <v>122.9</v>
      </c>
      <c r="J168" s="2" t="s">
        <v>650</v>
      </c>
      <c r="K168" s="2" t="s">
        <v>650</v>
      </c>
      <c r="L168" s="2" t="s">
        <v>650</v>
      </c>
      <c r="M168" s="2" t="s">
        <v>650</v>
      </c>
      <c r="N168" s="2" t="s">
        <v>650</v>
      </c>
      <c r="O168" s="2" t="s">
        <v>650</v>
      </c>
      <c r="P168" s="2">
        <v>52.5</v>
      </c>
      <c r="Q168" s="2">
        <v>28.6</v>
      </c>
      <c r="R168" s="2">
        <v>14.5</v>
      </c>
      <c r="S168" s="2" t="s">
        <v>650</v>
      </c>
      <c r="T168" s="2" t="s">
        <v>650</v>
      </c>
      <c r="U168" s="2" t="s">
        <v>650</v>
      </c>
      <c r="V168" s="2" t="s">
        <v>8</v>
      </c>
      <c r="W168" s="2" t="s">
        <v>650</v>
      </c>
      <c r="X168" s="2" t="s">
        <v>650</v>
      </c>
      <c r="Y168" s="2" t="s">
        <v>650</v>
      </c>
      <c r="Z168" s="2" t="s">
        <v>650</v>
      </c>
      <c r="AA168" s="2" t="s">
        <v>650</v>
      </c>
      <c r="AB168" s="2" t="s">
        <v>650</v>
      </c>
      <c r="AC168" s="2" t="s">
        <v>650</v>
      </c>
      <c r="AD168" s="2" t="s">
        <v>650</v>
      </c>
      <c r="AE168" s="2" t="s">
        <v>650</v>
      </c>
      <c r="AF168" s="2" t="s">
        <v>650</v>
      </c>
      <c r="AG168" s="2">
        <v>27.3</v>
      </c>
      <c r="AJ168" s="129">
        <f t="shared" si="8"/>
        <v>95.6</v>
      </c>
      <c r="AK168" s="129"/>
      <c r="AL168" s="129">
        <f t="shared" si="9"/>
        <v>67.400000000000006</v>
      </c>
      <c r="AM168" s="129">
        <f t="shared" si="10"/>
        <v>6.8</v>
      </c>
      <c r="AN168" s="130">
        <f t="shared" si="11"/>
        <v>0.77615062761506282</v>
      </c>
    </row>
    <row r="169" spans="1:40" ht="15" customHeight="1" x14ac:dyDescent="0.25">
      <c r="A169" s="2" t="s">
        <v>272</v>
      </c>
      <c r="B169" s="2" t="s">
        <v>273</v>
      </c>
      <c r="C169" s="2">
        <v>2015</v>
      </c>
      <c r="D169" s="2" t="s">
        <v>650</v>
      </c>
      <c r="E169" s="2" t="s">
        <v>650</v>
      </c>
      <c r="F169" s="2" t="s">
        <v>650</v>
      </c>
      <c r="G169" s="2" t="s">
        <v>650</v>
      </c>
      <c r="H169" s="2" t="s">
        <v>650</v>
      </c>
      <c r="I169" s="2" t="s">
        <v>650</v>
      </c>
      <c r="J169" s="2" t="s">
        <v>650</v>
      </c>
      <c r="K169" s="2" t="s">
        <v>650</v>
      </c>
      <c r="L169" s="2" t="s">
        <v>650</v>
      </c>
      <c r="M169" s="2" t="s">
        <v>650</v>
      </c>
      <c r="N169" s="2" t="s">
        <v>650</v>
      </c>
      <c r="O169" s="2" t="s">
        <v>650</v>
      </c>
      <c r="P169" s="2" t="s">
        <v>650</v>
      </c>
      <c r="Q169" s="2" t="s">
        <v>650</v>
      </c>
      <c r="R169" s="2" t="s">
        <v>650</v>
      </c>
      <c r="S169" s="2" t="s">
        <v>650</v>
      </c>
      <c r="T169" s="2" t="s">
        <v>650</v>
      </c>
      <c r="U169" s="2" t="s">
        <v>650</v>
      </c>
      <c r="V169" s="2" t="s">
        <v>650</v>
      </c>
      <c r="W169" s="2" t="s">
        <v>650</v>
      </c>
      <c r="X169" s="2" t="s">
        <v>650</v>
      </c>
      <c r="Y169" s="2" t="s">
        <v>650</v>
      </c>
      <c r="Z169" s="2" t="s">
        <v>650</v>
      </c>
      <c r="AA169" s="2" t="s">
        <v>650</v>
      </c>
      <c r="AB169" s="2" t="s">
        <v>650</v>
      </c>
      <c r="AC169" s="2" t="s">
        <v>650</v>
      </c>
      <c r="AD169" s="2" t="s">
        <v>650</v>
      </c>
      <c r="AE169" s="2" t="s">
        <v>650</v>
      </c>
      <c r="AF169" s="2" t="s">
        <v>650</v>
      </c>
      <c r="AG169" s="2" t="s">
        <v>650</v>
      </c>
      <c r="AJ169" s="129">
        <f t="shared" si="8"/>
        <v>0</v>
      </c>
      <c r="AK169" s="129"/>
      <c r="AL169" s="129">
        <f t="shared" si="9"/>
        <v>0</v>
      </c>
      <c r="AM169" s="129" t="str">
        <f t="shared" si="10"/>
        <v/>
      </c>
      <c r="AN169" s="130" t="str">
        <f t="shared" si="11"/>
        <v/>
      </c>
    </row>
    <row r="170" spans="1:40" ht="15" customHeight="1" x14ac:dyDescent="0.25">
      <c r="A170" s="2" t="s">
        <v>272</v>
      </c>
      <c r="B170" s="2" t="s">
        <v>274</v>
      </c>
      <c r="C170" s="2">
        <v>2015</v>
      </c>
      <c r="D170" s="2" t="s">
        <v>650</v>
      </c>
      <c r="E170" s="2" t="s">
        <v>650</v>
      </c>
      <c r="F170" s="2" t="s">
        <v>650</v>
      </c>
      <c r="G170" s="2" t="s">
        <v>650</v>
      </c>
      <c r="H170" s="2" t="s">
        <v>650</v>
      </c>
      <c r="I170" s="2" t="s">
        <v>650</v>
      </c>
      <c r="J170" s="2" t="s">
        <v>650</v>
      </c>
      <c r="K170" s="2" t="s">
        <v>650</v>
      </c>
      <c r="L170" s="2" t="s">
        <v>650</v>
      </c>
      <c r="M170" s="2" t="s">
        <v>650</v>
      </c>
      <c r="N170" s="2" t="s">
        <v>650</v>
      </c>
      <c r="O170" s="2" t="s">
        <v>650</v>
      </c>
      <c r="P170" s="2" t="s">
        <v>650</v>
      </c>
      <c r="Q170" s="2" t="s">
        <v>650</v>
      </c>
      <c r="R170" s="2" t="s">
        <v>650</v>
      </c>
      <c r="S170" s="2" t="s">
        <v>650</v>
      </c>
      <c r="T170" s="2" t="s">
        <v>650</v>
      </c>
      <c r="U170" s="2" t="s">
        <v>650</v>
      </c>
      <c r="V170" s="2" t="s">
        <v>650</v>
      </c>
      <c r="W170" s="2" t="s">
        <v>650</v>
      </c>
      <c r="X170" s="2" t="s">
        <v>650</v>
      </c>
      <c r="Y170" s="2" t="s">
        <v>650</v>
      </c>
      <c r="Z170" s="2" t="s">
        <v>650</v>
      </c>
      <c r="AA170" s="2" t="s">
        <v>650</v>
      </c>
      <c r="AB170" s="2" t="s">
        <v>650</v>
      </c>
      <c r="AC170" s="2" t="s">
        <v>650</v>
      </c>
      <c r="AD170" s="2" t="s">
        <v>650</v>
      </c>
      <c r="AE170" s="2" t="s">
        <v>650</v>
      </c>
      <c r="AF170" s="2" t="s">
        <v>650</v>
      </c>
      <c r="AG170" s="2" t="s">
        <v>650</v>
      </c>
      <c r="AJ170" s="129">
        <f t="shared" si="8"/>
        <v>0</v>
      </c>
      <c r="AK170" s="129"/>
      <c r="AL170" s="129">
        <f t="shared" si="9"/>
        <v>0</v>
      </c>
      <c r="AM170" s="129" t="str">
        <f t="shared" si="10"/>
        <v/>
      </c>
      <c r="AN170" s="130" t="str">
        <f t="shared" si="11"/>
        <v/>
      </c>
    </row>
    <row r="171" spans="1:40" ht="15" customHeight="1" x14ac:dyDescent="0.25">
      <c r="A171" s="2" t="s">
        <v>275</v>
      </c>
      <c r="B171" s="2" t="s">
        <v>276</v>
      </c>
      <c r="C171" s="2">
        <v>2015</v>
      </c>
      <c r="D171" s="2">
        <v>129.619</v>
      </c>
      <c r="E171" s="2">
        <v>30.879000000000001</v>
      </c>
      <c r="F171" s="2" t="s">
        <v>650</v>
      </c>
      <c r="G171" s="2" t="s">
        <v>650</v>
      </c>
      <c r="H171" s="2" t="s">
        <v>650</v>
      </c>
      <c r="I171" s="2">
        <v>229.08099999999999</v>
      </c>
      <c r="J171" s="2" t="s">
        <v>650</v>
      </c>
      <c r="K171" s="2">
        <v>0.42699999999999999</v>
      </c>
      <c r="L171" s="2" t="s">
        <v>650</v>
      </c>
      <c r="M171" s="2" t="s">
        <v>650</v>
      </c>
      <c r="N171" s="2" t="s">
        <v>650</v>
      </c>
      <c r="O171" s="2" t="s">
        <v>650</v>
      </c>
      <c r="P171" s="2" t="s">
        <v>650</v>
      </c>
      <c r="Q171" s="2" t="s">
        <v>650</v>
      </c>
      <c r="R171" s="2" t="s">
        <v>650</v>
      </c>
      <c r="S171" s="2" t="s">
        <v>650</v>
      </c>
      <c r="T171" s="2" t="s">
        <v>650</v>
      </c>
      <c r="U171" s="2" t="s">
        <v>650</v>
      </c>
      <c r="V171" s="2" t="s">
        <v>8</v>
      </c>
      <c r="W171" s="2" t="s">
        <v>650</v>
      </c>
      <c r="X171" s="2" t="s">
        <v>650</v>
      </c>
      <c r="Y171" s="2" t="s">
        <v>650</v>
      </c>
      <c r="Z171" s="2">
        <v>48.161999999999999</v>
      </c>
      <c r="AA171" s="2" t="s">
        <v>650</v>
      </c>
      <c r="AB171" s="2" t="s">
        <v>650</v>
      </c>
      <c r="AC171" s="2" t="s">
        <v>650</v>
      </c>
      <c r="AD171" s="2" t="s">
        <v>650</v>
      </c>
      <c r="AE171" s="2">
        <v>164.59200000000001</v>
      </c>
      <c r="AF171" s="2" t="s">
        <v>650</v>
      </c>
      <c r="AG171" s="2">
        <v>15.9</v>
      </c>
      <c r="AJ171" s="129">
        <f t="shared" si="8"/>
        <v>213.18100000000001</v>
      </c>
      <c r="AK171" s="129"/>
      <c r="AL171" s="129">
        <f t="shared" si="9"/>
        <v>129.619</v>
      </c>
      <c r="AM171" s="129">
        <f t="shared" si="10"/>
        <v>30.879000000000001</v>
      </c>
      <c r="AN171" s="130">
        <f t="shared" si="11"/>
        <v>0.75287197264296524</v>
      </c>
    </row>
    <row r="172" spans="1:40" ht="15" customHeight="1" x14ac:dyDescent="0.25">
      <c r="A172" s="2" t="s">
        <v>277</v>
      </c>
      <c r="B172" s="2" t="s">
        <v>278</v>
      </c>
      <c r="C172" s="2">
        <v>2015</v>
      </c>
      <c r="D172" s="2" t="s">
        <v>650</v>
      </c>
      <c r="E172" s="2" t="s">
        <v>650</v>
      </c>
      <c r="F172" s="2" t="s">
        <v>650</v>
      </c>
      <c r="G172" s="2" t="s">
        <v>650</v>
      </c>
      <c r="H172" s="2" t="s">
        <v>650</v>
      </c>
      <c r="I172" s="2" t="s">
        <v>650</v>
      </c>
      <c r="J172" s="2" t="s">
        <v>650</v>
      </c>
      <c r="K172" s="2" t="s">
        <v>650</v>
      </c>
      <c r="L172" s="2" t="s">
        <v>650</v>
      </c>
      <c r="M172" s="2" t="s">
        <v>650</v>
      </c>
      <c r="N172" s="2" t="s">
        <v>650</v>
      </c>
      <c r="O172" s="2" t="s">
        <v>650</v>
      </c>
      <c r="P172" s="2" t="s">
        <v>650</v>
      </c>
      <c r="Q172" s="2" t="s">
        <v>650</v>
      </c>
      <c r="R172" s="2" t="s">
        <v>650</v>
      </c>
      <c r="S172" s="2" t="s">
        <v>650</v>
      </c>
      <c r="T172" s="2" t="s">
        <v>650</v>
      </c>
      <c r="U172" s="2" t="s">
        <v>650</v>
      </c>
      <c r="V172" s="2" t="s">
        <v>650</v>
      </c>
      <c r="W172" s="2" t="s">
        <v>650</v>
      </c>
      <c r="X172" s="2" t="s">
        <v>650</v>
      </c>
      <c r="Y172" s="2" t="s">
        <v>650</v>
      </c>
      <c r="Z172" s="2" t="s">
        <v>650</v>
      </c>
      <c r="AA172" s="2" t="s">
        <v>650</v>
      </c>
      <c r="AB172" s="2" t="s">
        <v>650</v>
      </c>
      <c r="AC172" s="2" t="s">
        <v>650</v>
      </c>
      <c r="AD172" s="2" t="s">
        <v>650</v>
      </c>
      <c r="AE172" s="2" t="s">
        <v>650</v>
      </c>
      <c r="AF172" s="2" t="s">
        <v>650</v>
      </c>
      <c r="AG172" s="2" t="s">
        <v>650</v>
      </c>
      <c r="AJ172" s="129">
        <f t="shared" si="8"/>
        <v>0</v>
      </c>
      <c r="AK172" s="129"/>
      <c r="AL172" s="129">
        <f t="shared" si="9"/>
        <v>0</v>
      </c>
      <c r="AM172" s="129" t="str">
        <f t="shared" si="10"/>
        <v/>
      </c>
      <c r="AN172" s="130" t="str">
        <f t="shared" si="11"/>
        <v/>
      </c>
    </row>
    <row r="173" spans="1:40" ht="15" customHeight="1" x14ac:dyDescent="0.25">
      <c r="A173" s="2" t="s">
        <v>277</v>
      </c>
      <c r="B173" s="2" t="s">
        <v>279</v>
      </c>
      <c r="C173" s="2">
        <v>2015</v>
      </c>
      <c r="D173" s="2" t="s">
        <v>650</v>
      </c>
      <c r="E173" s="2" t="s">
        <v>650</v>
      </c>
      <c r="F173" s="2" t="s">
        <v>650</v>
      </c>
      <c r="G173" s="2" t="s">
        <v>650</v>
      </c>
      <c r="H173" s="2" t="s">
        <v>650</v>
      </c>
      <c r="I173" s="2" t="s">
        <v>650</v>
      </c>
      <c r="J173" s="2" t="s">
        <v>650</v>
      </c>
      <c r="K173" s="2" t="s">
        <v>650</v>
      </c>
      <c r="L173" s="2" t="s">
        <v>650</v>
      </c>
      <c r="M173" s="2" t="s">
        <v>650</v>
      </c>
      <c r="N173" s="2" t="s">
        <v>650</v>
      </c>
      <c r="O173" s="2" t="s">
        <v>650</v>
      </c>
      <c r="P173" s="2" t="s">
        <v>650</v>
      </c>
      <c r="Q173" s="2" t="s">
        <v>650</v>
      </c>
      <c r="R173" s="2" t="s">
        <v>650</v>
      </c>
      <c r="S173" s="2" t="s">
        <v>650</v>
      </c>
      <c r="T173" s="2" t="s">
        <v>650</v>
      </c>
      <c r="U173" s="2" t="s">
        <v>650</v>
      </c>
      <c r="V173" s="2" t="s">
        <v>650</v>
      </c>
      <c r="W173" s="2" t="s">
        <v>650</v>
      </c>
      <c r="X173" s="2" t="s">
        <v>650</v>
      </c>
      <c r="Y173" s="2" t="s">
        <v>650</v>
      </c>
      <c r="Z173" s="2" t="s">
        <v>650</v>
      </c>
      <c r="AA173" s="2" t="s">
        <v>650</v>
      </c>
      <c r="AB173" s="2" t="s">
        <v>650</v>
      </c>
      <c r="AC173" s="2" t="s">
        <v>650</v>
      </c>
      <c r="AD173" s="2" t="s">
        <v>650</v>
      </c>
      <c r="AE173" s="2" t="s">
        <v>650</v>
      </c>
      <c r="AF173" s="2" t="s">
        <v>650</v>
      </c>
      <c r="AG173" s="2" t="s">
        <v>650</v>
      </c>
      <c r="AJ173" s="129">
        <f t="shared" si="8"/>
        <v>0</v>
      </c>
      <c r="AK173" s="129"/>
      <c r="AL173" s="129">
        <f t="shared" si="9"/>
        <v>0</v>
      </c>
      <c r="AM173" s="129" t="str">
        <f t="shared" si="10"/>
        <v/>
      </c>
      <c r="AN173" s="130" t="str">
        <f t="shared" si="11"/>
        <v/>
      </c>
    </row>
    <row r="174" spans="1:40" ht="15" customHeight="1" x14ac:dyDescent="0.25">
      <c r="A174" s="2" t="s">
        <v>277</v>
      </c>
      <c r="B174" s="2" t="s">
        <v>280</v>
      </c>
      <c r="C174" s="2">
        <v>2015</v>
      </c>
      <c r="D174" s="2" t="s">
        <v>650</v>
      </c>
      <c r="E174" s="2" t="s">
        <v>650</v>
      </c>
      <c r="F174" s="2" t="s">
        <v>650</v>
      </c>
      <c r="G174" s="2" t="s">
        <v>650</v>
      </c>
      <c r="H174" s="2" t="s">
        <v>650</v>
      </c>
      <c r="I174" s="2" t="s">
        <v>650</v>
      </c>
      <c r="J174" s="2" t="s">
        <v>650</v>
      </c>
      <c r="K174" s="2" t="s">
        <v>650</v>
      </c>
      <c r="L174" s="2" t="s">
        <v>650</v>
      </c>
      <c r="M174" s="2" t="s">
        <v>650</v>
      </c>
      <c r="N174" s="2" t="s">
        <v>650</v>
      </c>
      <c r="O174" s="2" t="s">
        <v>650</v>
      </c>
      <c r="P174" s="2" t="s">
        <v>650</v>
      </c>
      <c r="Q174" s="2" t="s">
        <v>650</v>
      </c>
      <c r="R174" s="2" t="s">
        <v>650</v>
      </c>
      <c r="S174" s="2" t="s">
        <v>650</v>
      </c>
      <c r="T174" s="2" t="s">
        <v>650</v>
      </c>
      <c r="U174" s="2" t="s">
        <v>650</v>
      </c>
      <c r="V174" s="2" t="s">
        <v>650</v>
      </c>
      <c r="W174" s="2" t="s">
        <v>650</v>
      </c>
      <c r="X174" s="2" t="s">
        <v>650</v>
      </c>
      <c r="Y174" s="2" t="s">
        <v>650</v>
      </c>
      <c r="Z174" s="2" t="s">
        <v>650</v>
      </c>
      <c r="AA174" s="2" t="s">
        <v>650</v>
      </c>
      <c r="AB174" s="2" t="s">
        <v>650</v>
      </c>
      <c r="AC174" s="2" t="s">
        <v>650</v>
      </c>
      <c r="AD174" s="2" t="s">
        <v>650</v>
      </c>
      <c r="AE174" s="2" t="s">
        <v>650</v>
      </c>
      <c r="AF174" s="2" t="s">
        <v>650</v>
      </c>
      <c r="AG174" s="2" t="s">
        <v>650</v>
      </c>
      <c r="AJ174" s="129">
        <f t="shared" si="8"/>
        <v>0</v>
      </c>
      <c r="AK174" s="129"/>
      <c r="AL174" s="129">
        <f t="shared" si="9"/>
        <v>0</v>
      </c>
      <c r="AM174" s="129" t="str">
        <f t="shared" si="10"/>
        <v/>
      </c>
      <c r="AN174" s="130" t="str">
        <f t="shared" si="11"/>
        <v/>
      </c>
    </row>
    <row r="175" spans="1:40" ht="15" customHeight="1" x14ac:dyDescent="0.25">
      <c r="A175" s="2" t="s">
        <v>277</v>
      </c>
      <c r="B175" s="2" t="s">
        <v>281</v>
      </c>
      <c r="C175" s="2">
        <v>2015</v>
      </c>
      <c r="D175" s="2" t="s">
        <v>650</v>
      </c>
      <c r="E175" s="2" t="s">
        <v>650</v>
      </c>
      <c r="F175" s="2" t="s">
        <v>650</v>
      </c>
      <c r="G175" s="2" t="s">
        <v>650</v>
      </c>
      <c r="H175" s="2" t="s">
        <v>650</v>
      </c>
      <c r="I175" s="2" t="s">
        <v>650</v>
      </c>
      <c r="J175" s="2" t="s">
        <v>650</v>
      </c>
      <c r="K175" s="2" t="s">
        <v>650</v>
      </c>
      <c r="L175" s="2" t="s">
        <v>650</v>
      </c>
      <c r="M175" s="2" t="s">
        <v>650</v>
      </c>
      <c r="N175" s="2" t="s">
        <v>650</v>
      </c>
      <c r="O175" s="2" t="s">
        <v>650</v>
      </c>
      <c r="P175" s="2" t="s">
        <v>650</v>
      </c>
      <c r="Q175" s="2" t="s">
        <v>650</v>
      </c>
      <c r="R175" s="2" t="s">
        <v>650</v>
      </c>
      <c r="S175" s="2" t="s">
        <v>650</v>
      </c>
      <c r="T175" s="2" t="s">
        <v>650</v>
      </c>
      <c r="U175" s="2" t="s">
        <v>650</v>
      </c>
      <c r="V175" s="2" t="s">
        <v>650</v>
      </c>
      <c r="W175" s="2" t="s">
        <v>650</v>
      </c>
      <c r="X175" s="2" t="s">
        <v>650</v>
      </c>
      <c r="Y175" s="2" t="s">
        <v>650</v>
      </c>
      <c r="Z175" s="2" t="s">
        <v>650</v>
      </c>
      <c r="AA175" s="2" t="s">
        <v>650</v>
      </c>
      <c r="AB175" s="2" t="s">
        <v>650</v>
      </c>
      <c r="AC175" s="2" t="s">
        <v>650</v>
      </c>
      <c r="AD175" s="2" t="s">
        <v>650</v>
      </c>
      <c r="AE175" s="2" t="s">
        <v>650</v>
      </c>
      <c r="AF175" s="2" t="s">
        <v>650</v>
      </c>
      <c r="AG175" s="2" t="s">
        <v>650</v>
      </c>
      <c r="AJ175" s="129">
        <f t="shared" si="8"/>
        <v>0</v>
      </c>
      <c r="AK175" s="129"/>
      <c r="AL175" s="129">
        <f t="shared" si="9"/>
        <v>0</v>
      </c>
      <c r="AM175" s="129" t="str">
        <f t="shared" si="10"/>
        <v/>
      </c>
      <c r="AN175" s="130" t="str">
        <f t="shared" si="11"/>
        <v/>
      </c>
    </row>
    <row r="176" spans="1:40" ht="15" customHeight="1" x14ac:dyDescent="0.25">
      <c r="A176" s="2" t="s">
        <v>277</v>
      </c>
      <c r="B176" s="2" t="s">
        <v>282</v>
      </c>
      <c r="C176" s="2">
        <v>2015</v>
      </c>
      <c r="D176" s="2" t="s">
        <v>650</v>
      </c>
      <c r="E176" s="2" t="s">
        <v>650</v>
      </c>
      <c r="F176" s="2" t="s">
        <v>650</v>
      </c>
      <c r="G176" s="2" t="s">
        <v>650</v>
      </c>
      <c r="H176" s="2" t="s">
        <v>650</v>
      </c>
      <c r="I176" s="2" t="s">
        <v>650</v>
      </c>
      <c r="J176" s="2" t="s">
        <v>650</v>
      </c>
      <c r="K176" s="2" t="s">
        <v>650</v>
      </c>
      <c r="L176" s="2" t="s">
        <v>650</v>
      </c>
      <c r="M176" s="2" t="s">
        <v>650</v>
      </c>
      <c r="N176" s="2" t="s">
        <v>650</v>
      </c>
      <c r="O176" s="2" t="s">
        <v>650</v>
      </c>
      <c r="P176" s="2" t="s">
        <v>650</v>
      </c>
      <c r="Q176" s="2" t="s">
        <v>650</v>
      </c>
      <c r="R176" s="2" t="s">
        <v>650</v>
      </c>
      <c r="S176" s="2" t="s">
        <v>650</v>
      </c>
      <c r="T176" s="2" t="s">
        <v>650</v>
      </c>
      <c r="U176" s="2" t="s">
        <v>650</v>
      </c>
      <c r="V176" s="2" t="s">
        <v>650</v>
      </c>
      <c r="W176" s="2" t="s">
        <v>650</v>
      </c>
      <c r="X176" s="2" t="s">
        <v>650</v>
      </c>
      <c r="Y176" s="2" t="s">
        <v>650</v>
      </c>
      <c r="Z176" s="2" t="s">
        <v>650</v>
      </c>
      <c r="AA176" s="2" t="s">
        <v>650</v>
      </c>
      <c r="AB176" s="2" t="s">
        <v>650</v>
      </c>
      <c r="AC176" s="2" t="s">
        <v>650</v>
      </c>
      <c r="AD176" s="2" t="s">
        <v>650</v>
      </c>
      <c r="AE176" s="2" t="s">
        <v>650</v>
      </c>
      <c r="AF176" s="2" t="s">
        <v>650</v>
      </c>
      <c r="AG176" s="2" t="s">
        <v>650</v>
      </c>
      <c r="AJ176" s="129">
        <f t="shared" si="8"/>
        <v>0</v>
      </c>
      <c r="AK176" s="129"/>
      <c r="AL176" s="129">
        <f t="shared" si="9"/>
        <v>0</v>
      </c>
      <c r="AM176" s="129" t="str">
        <f t="shared" si="10"/>
        <v/>
      </c>
      <c r="AN176" s="130" t="str">
        <f t="shared" si="11"/>
        <v/>
      </c>
    </row>
    <row r="177" spans="1:40" ht="15" customHeight="1" x14ac:dyDescent="0.25">
      <c r="A177" s="2" t="s">
        <v>277</v>
      </c>
      <c r="B177" s="2" t="s">
        <v>283</v>
      </c>
      <c r="C177" s="2">
        <v>2015</v>
      </c>
      <c r="D177" s="2" t="s">
        <v>650</v>
      </c>
      <c r="E177" s="2" t="s">
        <v>650</v>
      </c>
      <c r="F177" s="2" t="s">
        <v>650</v>
      </c>
      <c r="G177" s="2" t="s">
        <v>650</v>
      </c>
      <c r="H177" s="2" t="s">
        <v>650</v>
      </c>
      <c r="I177" s="2" t="s">
        <v>650</v>
      </c>
      <c r="J177" s="2" t="s">
        <v>650</v>
      </c>
      <c r="K177" s="2" t="s">
        <v>650</v>
      </c>
      <c r="L177" s="2" t="s">
        <v>650</v>
      </c>
      <c r="M177" s="2" t="s">
        <v>650</v>
      </c>
      <c r="N177" s="2" t="s">
        <v>650</v>
      </c>
      <c r="O177" s="2" t="s">
        <v>650</v>
      </c>
      <c r="P177" s="2" t="s">
        <v>650</v>
      </c>
      <c r="Q177" s="2" t="s">
        <v>650</v>
      </c>
      <c r="R177" s="2" t="s">
        <v>650</v>
      </c>
      <c r="S177" s="2" t="s">
        <v>650</v>
      </c>
      <c r="T177" s="2" t="s">
        <v>650</v>
      </c>
      <c r="U177" s="2" t="s">
        <v>650</v>
      </c>
      <c r="V177" s="2" t="s">
        <v>650</v>
      </c>
      <c r="W177" s="2" t="s">
        <v>650</v>
      </c>
      <c r="X177" s="2" t="s">
        <v>650</v>
      </c>
      <c r="Y177" s="2" t="s">
        <v>650</v>
      </c>
      <c r="Z177" s="2" t="s">
        <v>650</v>
      </c>
      <c r="AA177" s="2" t="s">
        <v>650</v>
      </c>
      <c r="AB177" s="2" t="s">
        <v>650</v>
      </c>
      <c r="AC177" s="2" t="s">
        <v>650</v>
      </c>
      <c r="AD177" s="2" t="s">
        <v>650</v>
      </c>
      <c r="AE177" s="2" t="s">
        <v>650</v>
      </c>
      <c r="AF177" s="2" t="s">
        <v>650</v>
      </c>
      <c r="AG177" s="2" t="s">
        <v>650</v>
      </c>
      <c r="AJ177" s="129">
        <f t="shared" si="8"/>
        <v>0</v>
      </c>
      <c r="AK177" s="129"/>
      <c r="AL177" s="129">
        <f t="shared" si="9"/>
        <v>0</v>
      </c>
      <c r="AM177" s="129" t="str">
        <f t="shared" si="10"/>
        <v/>
      </c>
      <c r="AN177" s="130" t="str">
        <f t="shared" si="11"/>
        <v/>
      </c>
    </row>
    <row r="178" spans="1:40" ht="15" customHeight="1" x14ac:dyDescent="0.25">
      <c r="A178" s="2" t="s">
        <v>277</v>
      </c>
      <c r="B178" s="2" t="s">
        <v>284</v>
      </c>
      <c r="C178" s="2">
        <v>2015</v>
      </c>
      <c r="D178" s="2" t="s">
        <v>650</v>
      </c>
      <c r="E178" s="2" t="s">
        <v>650</v>
      </c>
      <c r="F178" s="2" t="s">
        <v>650</v>
      </c>
      <c r="G178" s="2" t="s">
        <v>650</v>
      </c>
      <c r="H178" s="2" t="s">
        <v>650</v>
      </c>
      <c r="I178" s="2" t="s">
        <v>650</v>
      </c>
      <c r="J178" s="2" t="s">
        <v>650</v>
      </c>
      <c r="K178" s="2" t="s">
        <v>650</v>
      </c>
      <c r="L178" s="2" t="s">
        <v>650</v>
      </c>
      <c r="M178" s="2" t="s">
        <v>650</v>
      </c>
      <c r="N178" s="2" t="s">
        <v>650</v>
      </c>
      <c r="O178" s="2" t="s">
        <v>650</v>
      </c>
      <c r="P178" s="2" t="s">
        <v>650</v>
      </c>
      <c r="Q178" s="2" t="s">
        <v>650</v>
      </c>
      <c r="R178" s="2" t="s">
        <v>650</v>
      </c>
      <c r="S178" s="2" t="s">
        <v>650</v>
      </c>
      <c r="T178" s="2" t="s">
        <v>650</v>
      </c>
      <c r="U178" s="2" t="s">
        <v>650</v>
      </c>
      <c r="V178" s="2" t="s">
        <v>650</v>
      </c>
      <c r="W178" s="2" t="s">
        <v>650</v>
      </c>
      <c r="X178" s="2" t="s">
        <v>650</v>
      </c>
      <c r="Y178" s="2" t="s">
        <v>650</v>
      </c>
      <c r="Z178" s="2" t="s">
        <v>650</v>
      </c>
      <c r="AA178" s="2" t="s">
        <v>650</v>
      </c>
      <c r="AB178" s="2" t="s">
        <v>650</v>
      </c>
      <c r="AC178" s="2" t="s">
        <v>650</v>
      </c>
      <c r="AD178" s="2" t="s">
        <v>650</v>
      </c>
      <c r="AE178" s="2" t="s">
        <v>650</v>
      </c>
      <c r="AF178" s="2" t="s">
        <v>650</v>
      </c>
      <c r="AG178" s="2" t="s">
        <v>650</v>
      </c>
      <c r="AJ178" s="129">
        <f t="shared" si="8"/>
        <v>0</v>
      </c>
      <c r="AK178" s="129"/>
      <c r="AL178" s="129">
        <f t="shared" si="9"/>
        <v>0</v>
      </c>
      <c r="AM178" s="129" t="str">
        <f t="shared" si="10"/>
        <v/>
      </c>
      <c r="AN178" s="130" t="str">
        <f t="shared" si="11"/>
        <v/>
      </c>
    </row>
    <row r="179" spans="1:40" ht="15" customHeight="1" x14ac:dyDescent="0.25">
      <c r="A179" s="2" t="s">
        <v>277</v>
      </c>
      <c r="B179" s="2" t="s">
        <v>285</v>
      </c>
      <c r="C179" s="2">
        <v>2015</v>
      </c>
      <c r="D179" s="2" t="s">
        <v>650</v>
      </c>
      <c r="E179" s="2" t="s">
        <v>650</v>
      </c>
      <c r="F179" s="2" t="s">
        <v>650</v>
      </c>
      <c r="G179" s="2" t="s">
        <v>650</v>
      </c>
      <c r="H179" s="2" t="s">
        <v>650</v>
      </c>
      <c r="I179" s="2" t="s">
        <v>650</v>
      </c>
      <c r="J179" s="2" t="s">
        <v>650</v>
      </c>
      <c r="K179" s="2" t="s">
        <v>650</v>
      </c>
      <c r="L179" s="2" t="s">
        <v>650</v>
      </c>
      <c r="M179" s="2" t="s">
        <v>650</v>
      </c>
      <c r="N179" s="2" t="s">
        <v>650</v>
      </c>
      <c r="O179" s="2" t="s">
        <v>650</v>
      </c>
      <c r="P179" s="2" t="s">
        <v>650</v>
      </c>
      <c r="Q179" s="2" t="s">
        <v>650</v>
      </c>
      <c r="R179" s="2" t="s">
        <v>650</v>
      </c>
      <c r="S179" s="2" t="s">
        <v>650</v>
      </c>
      <c r="T179" s="2" t="s">
        <v>650</v>
      </c>
      <c r="U179" s="2" t="s">
        <v>650</v>
      </c>
      <c r="V179" s="2" t="s">
        <v>650</v>
      </c>
      <c r="W179" s="2" t="s">
        <v>650</v>
      </c>
      <c r="X179" s="2" t="s">
        <v>650</v>
      </c>
      <c r="Y179" s="2" t="s">
        <v>650</v>
      </c>
      <c r="Z179" s="2" t="s">
        <v>650</v>
      </c>
      <c r="AA179" s="2" t="s">
        <v>650</v>
      </c>
      <c r="AB179" s="2" t="s">
        <v>650</v>
      </c>
      <c r="AC179" s="2" t="s">
        <v>650</v>
      </c>
      <c r="AD179" s="2" t="s">
        <v>650</v>
      </c>
      <c r="AE179" s="2" t="s">
        <v>650</v>
      </c>
      <c r="AF179" s="2" t="s">
        <v>650</v>
      </c>
      <c r="AG179" s="2" t="s">
        <v>650</v>
      </c>
      <c r="AJ179" s="129">
        <f t="shared" si="8"/>
        <v>0</v>
      </c>
      <c r="AK179" s="129"/>
      <c r="AL179" s="129">
        <f t="shared" si="9"/>
        <v>0</v>
      </c>
      <c r="AM179" s="129" t="str">
        <f t="shared" si="10"/>
        <v/>
      </c>
      <c r="AN179" s="130" t="str">
        <f t="shared" si="11"/>
        <v/>
      </c>
    </row>
    <row r="180" spans="1:40" ht="15" customHeight="1" x14ac:dyDescent="0.25">
      <c r="A180" s="2" t="s">
        <v>286</v>
      </c>
      <c r="B180" s="2" t="s">
        <v>287</v>
      </c>
      <c r="C180" s="2">
        <v>2015</v>
      </c>
      <c r="D180" s="2" t="s">
        <v>650</v>
      </c>
      <c r="E180" s="2" t="s">
        <v>650</v>
      </c>
      <c r="F180" s="2" t="s">
        <v>650</v>
      </c>
      <c r="G180" s="2" t="s">
        <v>650</v>
      </c>
      <c r="H180" s="2" t="s">
        <v>650</v>
      </c>
      <c r="I180" s="2" t="s">
        <v>650</v>
      </c>
      <c r="J180" s="2" t="s">
        <v>650</v>
      </c>
      <c r="K180" s="2" t="s">
        <v>650</v>
      </c>
      <c r="L180" s="2" t="s">
        <v>650</v>
      </c>
      <c r="M180" s="2" t="s">
        <v>650</v>
      </c>
      <c r="N180" s="2" t="s">
        <v>650</v>
      </c>
      <c r="O180" s="2" t="s">
        <v>650</v>
      </c>
      <c r="P180" s="2" t="s">
        <v>650</v>
      </c>
      <c r="Q180" s="2" t="s">
        <v>650</v>
      </c>
      <c r="R180" s="2" t="s">
        <v>650</v>
      </c>
      <c r="S180" s="2" t="s">
        <v>650</v>
      </c>
      <c r="T180" s="2" t="s">
        <v>650</v>
      </c>
      <c r="U180" s="2" t="s">
        <v>650</v>
      </c>
      <c r="V180" s="2" t="s">
        <v>650</v>
      </c>
      <c r="W180" s="2" t="s">
        <v>650</v>
      </c>
      <c r="X180" s="2" t="s">
        <v>650</v>
      </c>
      <c r="Y180" s="2" t="s">
        <v>650</v>
      </c>
      <c r="Z180" s="2" t="s">
        <v>650</v>
      </c>
      <c r="AA180" s="2" t="s">
        <v>650</v>
      </c>
      <c r="AB180" s="2" t="s">
        <v>650</v>
      </c>
      <c r="AC180" s="2" t="s">
        <v>650</v>
      </c>
      <c r="AD180" s="2" t="s">
        <v>650</v>
      </c>
      <c r="AE180" s="2" t="s">
        <v>650</v>
      </c>
      <c r="AF180" s="2" t="s">
        <v>650</v>
      </c>
      <c r="AG180" s="2" t="s">
        <v>650</v>
      </c>
      <c r="AJ180" s="129">
        <f t="shared" si="8"/>
        <v>0</v>
      </c>
      <c r="AK180" s="129"/>
      <c r="AL180" s="129">
        <f t="shared" si="9"/>
        <v>0</v>
      </c>
      <c r="AM180" s="129" t="str">
        <f t="shared" si="10"/>
        <v/>
      </c>
      <c r="AN180" s="130" t="str">
        <f t="shared" si="11"/>
        <v/>
      </c>
    </row>
    <row r="181" spans="1:40" ht="15" customHeight="1" x14ac:dyDescent="0.25">
      <c r="A181" s="2" t="s">
        <v>291</v>
      </c>
      <c r="B181" s="2" t="s">
        <v>10</v>
      </c>
      <c r="C181" s="2">
        <v>2015</v>
      </c>
      <c r="D181" s="2" t="s">
        <v>650</v>
      </c>
      <c r="E181" s="2" t="s">
        <v>650</v>
      </c>
      <c r="F181" s="2" t="s">
        <v>650</v>
      </c>
      <c r="G181" s="2" t="s">
        <v>650</v>
      </c>
      <c r="H181" s="2" t="s">
        <v>650</v>
      </c>
      <c r="I181" s="2" t="s">
        <v>650</v>
      </c>
      <c r="J181" s="2" t="s">
        <v>650</v>
      </c>
      <c r="K181" s="2" t="s">
        <v>650</v>
      </c>
      <c r="L181" s="2" t="s">
        <v>650</v>
      </c>
      <c r="M181" s="2" t="s">
        <v>650</v>
      </c>
      <c r="N181" s="2" t="s">
        <v>650</v>
      </c>
      <c r="O181" s="2" t="s">
        <v>650</v>
      </c>
      <c r="P181" s="2" t="s">
        <v>650</v>
      </c>
      <c r="Q181" s="2" t="s">
        <v>650</v>
      </c>
      <c r="R181" s="2" t="s">
        <v>650</v>
      </c>
      <c r="S181" s="2" t="s">
        <v>650</v>
      </c>
      <c r="T181" s="2" t="s">
        <v>650</v>
      </c>
      <c r="U181" s="2" t="s">
        <v>650</v>
      </c>
      <c r="V181" s="2" t="s">
        <v>650</v>
      </c>
      <c r="W181" s="2" t="s">
        <v>650</v>
      </c>
      <c r="X181" s="2" t="s">
        <v>650</v>
      </c>
      <c r="Y181" s="2" t="s">
        <v>650</v>
      </c>
      <c r="Z181" s="2" t="s">
        <v>650</v>
      </c>
      <c r="AA181" s="2" t="s">
        <v>650</v>
      </c>
      <c r="AB181" s="2" t="s">
        <v>650</v>
      </c>
      <c r="AC181" s="2" t="s">
        <v>650</v>
      </c>
      <c r="AD181" s="2" t="s">
        <v>650</v>
      </c>
      <c r="AE181" s="2" t="s">
        <v>650</v>
      </c>
      <c r="AF181" s="2" t="s">
        <v>650</v>
      </c>
      <c r="AG181" s="2" t="s">
        <v>650</v>
      </c>
      <c r="AJ181" s="129">
        <f t="shared" si="8"/>
        <v>0</v>
      </c>
      <c r="AK181" s="129"/>
      <c r="AL181" s="129">
        <f t="shared" si="9"/>
        <v>0</v>
      </c>
      <c r="AM181" s="129" t="str">
        <f t="shared" si="10"/>
        <v/>
      </c>
      <c r="AN181" s="130" t="str">
        <f t="shared" si="11"/>
        <v/>
      </c>
    </row>
    <row r="182" spans="1:40" ht="15" customHeight="1" x14ac:dyDescent="0.25">
      <c r="A182" s="2" t="s">
        <v>291</v>
      </c>
      <c r="B182" s="2" t="s">
        <v>292</v>
      </c>
      <c r="C182" s="2">
        <v>2015</v>
      </c>
      <c r="D182" s="2" t="s">
        <v>650</v>
      </c>
      <c r="E182" s="2" t="s">
        <v>650</v>
      </c>
      <c r="F182" s="2" t="s">
        <v>650</v>
      </c>
      <c r="G182" s="2" t="s">
        <v>650</v>
      </c>
      <c r="H182" s="2" t="s">
        <v>650</v>
      </c>
      <c r="I182" s="2" t="s">
        <v>650</v>
      </c>
      <c r="J182" s="2" t="s">
        <v>650</v>
      </c>
      <c r="K182" s="2" t="s">
        <v>650</v>
      </c>
      <c r="L182" s="2" t="s">
        <v>650</v>
      </c>
      <c r="M182" s="2" t="s">
        <v>650</v>
      </c>
      <c r="N182" s="2" t="s">
        <v>650</v>
      </c>
      <c r="O182" s="2" t="s">
        <v>650</v>
      </c>
      <c r="P182" s="2" t="s">
        <v>650</v>
      </c>
      <c r="Q182" s="2" t="s">
        <v>650</v>
      </c>
      <c r="R182" s="2" t="s">
        <v>650</v>
      </c>
      <c r="S182" s="2" t="s">
        <v>650</v>
      </c>
      <c r="T182" s="2" t="s">
        <v>650</v>
      </c>
      <c r="U182" s="2" t="s">
        <v>650</v>
      </c>
      <c r="V182" s="2" t="s">
        <v>650</v>
      </c>
      <c r="W182" s="2" t="s">
        <v>650</v>
      </c>
      <c r="X182" s="2" t="s">
        <v>650</v>
      </c>
      <c r="Y182" s="2" t="s">
        <v>650</v>
      </c>
      <c r="Z182" s="2" t="s">
        <v>650</v>
      </c>
      <c r="AA182" s="2" t="s">
        <v>650</v>
      </c>
      <c r="AB182" s="2" t="s">
        <v>650</v>
      </c>
      <c r="AC182" s="2" t="s">
        <v>650</v>
      </c>
      <c r="AD182" s="2" t="s">
        <v>650</v>
      </c>
      <c r="AE182" s="2" t="s">
        <v>650</v>
      </c>
      <c r="AF182" s="2" t="s">
        <v>650</v>
      </c>
      <c r="AG182" s="2" t="s">
        <v>650</v>
      </c>
      <c r="AJ182" s="129">
        <f t="shared" si="8"/>
        <v>0</v>
      </c>
      <c r="AK182" s="129"/>
      <c r="AL182" s="129">
        <f t="shared" si="9"/>
        <v>0</v>
      </c>
      <c r="AM182" s="129" t="str">
        <f t="shared" si="10"/>
        <v/>
      </c>
      <c r="AN182" s="130" t="str">
        <f t="shared" si="11"/>
        <v/>
      </c>
    </row>
    <row r="183" spans="1:40" ht="15" customHeight="1" x14ac:dyDescent="0.25">
      <c r="A183" s="2" t="s">
        <v>291</v>
      </c>
      <c r="B183" s="2" t="s">
        <v>293</v>
      </c>
      <c r="C183" s="2">
        <v>2015</v>
      </c>
      <c r="D183" s="2" t="s">
        <v>650</v>
      </c>
      <c r="E183" s="2" t="s">
        <v>650</v>
      </c>
      <c r="F183" s="2" t="s">
        <v>650</v>
      </c>
      <c r="G183" s="2" t="s">
        <v>650</v>
      </c>
      <c r="H183" s="2" t="s">
        <v>650</v>
      </c>
      <c r="I183" s="2" t="s">
        <v>650</v>
      </c>
      <c r="J183" s="2" t="s">
        <v>650</v>
      </c>
      <c r="K183" s="2" t="s">
        <v>650</v>
      </c>
      <c r="L183" s="2" t="s">
        <v>650</v>
      </c>
      <c r="M183" s="2" t="s">
        <v>650</v>
      </c>
      <c r="N183" s="2" t="s">
        <v>650</v>
      </c>
      <c r="O183" s="2" t="s">
        <v>650</v>
      </c>
      <c r="P183" s="2" t="s">
        <v>650</v>
      </c>
      <c r="Q183" s="2" t="s">
        <v>650</v>
      </c>
      <c r="R183" s="2" t="s">
        <v>650</v>
      </c>
      <c r="S183" s="2" t="s">
        <v>650</v>
      </c>
      <c r="T183" s="2" t="s">
        <v>650</v>
      </c>
      <c r="U183" s="2" t="s">
        <v>650</v>
      </c>
      <c r="V183" s="2" t="s">
        <v>650</v>
      </c>
      <c r="W183" s="2" t="s">
        <v>650</v>
      </c>
      <c r="X183" s="2" t="s">
        <v>650</v>
      </c>
      <c r="Y183" s="2" t="s">
        <v>650</v>
      </c>
      <c r="Z183" s="2" t="s">
        <v>650</v>
      </c>
      <c r="AA183" s="2" t="s">
        <v>650</v>
      </c>
      <c r="AB183" s="2" t="s">
        <v>650</v>
      </c>
      <c r="AC183" s="2" t="s">
        <v>650</v>
      </c>
      <c r="AD183" s="2" t="s">
        <v>650</v>
      </c>
      <c r="AE183" s="2" t="s">
        <v>650</v>
      </c>
      <c r="AF183" s="2" t="s">
        <v>650</v>
      </c>
      <c r="AG183" s="2" t="s">
        <v>650</v>
      </c>
      <c r="AJ183" s="129">
        <f t="shared" si="8"/>
        <v>0</v>
      </c>
      <c r="AK183" s="129"/>
      <c r="AL183" s="129">
        <f t="shared" si="9"/>
        <v>0</v>
      </c>
      <c r="AM183" s="129" t="str">
        <f t="shared" si="10"/>
        <v/>
      </c>
      <c r="AN183" s="130" t="str">
        <f t="shared" si="11"/>
        <v/>
      </c>
    </row>
    <row r="184" spans="1:40" ht="15" customHeight="1" x14ac:dyDescent="0.25">
      <c r="A184" s="2" t="s">
        <v>291</v>
      </c>
      <c r="B184" s="2" t="s">
        <v>294</v>
      </c>
      <c r="C184" s="2">
        <v>2015</v>
      </c>
      <c r="D184" s="2" t="s">
        <v>650</v>
      </c>
      <c r="E184" s="2" t="s">
        <v>650</v>
      </c>
      <c r="F184" s="2" t="s">
        <v>650</v>
      </c>
      <c r="G184" s="2" t="s">
        <v>650</v>
      </c>
      <c r="H184" s="2" t="s">
        <v>650</v>
      </c>
      <c r="I184" s="2" t="s">
        <v>650</v>
      </c>
      <c r="J184" s="2" t="s">
        <v>650</v>
      </c>
      <c r="K184" s="2" t="s">
        <v>650</v>
      </c>
      <c r="L184" s="2" t="s">
        <v>650</v>
      </c>
      <c r="M184" s="2" t="s">
        <v>650</v>
      </c>
      <c r="N184" s="2" t="s">
        <v>650</v>
      </c>
      <c r="O184" s="2" t="s">
        <v>650</v>
      </c>
      <c r="P184" s="2" t="s">
        <v>650</v>
      </c>
      <c r="Q184" s="2" t="s">
        <v>650</v>
      </c>
      <c r="R184" s="2" t="s">
        <v>650</v>
      </c>
      <c r="S184" s="2" t="s">
        <v>650</v>
      </c>
      <c r="T184" s="2" t="s">
        <v>650</v>
      </c>
      <c r="U184" s="2" t="s">
        <v>650</v>
      </c>
      <c r="V184" s="2" t="s">
        <v>650</v>
      </c>
      <c r="W184" s="2" t="s">
        <v>650</v>
      </c>
      <c r="X184" s="2" t="s">
        <v>650</v>
      </c>
      <c r="Y184" s="2" t="s">
        <v>650</v>
      </c>
      <c r="Z184" s="2" t="s">
        <v>650</v>
      </c>
      <c r="AA184" s="2" t="s">
        <v>650</v>
      </c>
      <c r="AB184" s="2" t="s">
        <v>650</v>
      </c>
      <c r="AC184" s="2" t="s">
        <v>650</v>
      </c>
      <c r="AD184" s="2" t="s">
        <v>650</v>
      </c>
      <c r="AE184" s="2" t="s">
        <v>650</v>
      </c>
      <c r="AF184" s="2" t="s">
        <v>650</v>
      </c>
      <c r="AG184" s="2" t="s">
        <v>650</v>
      </c>
      <c r="AJ184" s="129">
        <f t="shared" si="8"/>
        <v>0</v>
      </c>
      <c r="AK184" s="129"/>
      <c r="AL184" s="129">
        <f t="shared" si="9"/>
        <v>0</v>
      </c>
      <c r="AM184" s="129" t="str">
        <f t="shared" si="10"/>
        <v/>
      </c>
      <c r="AN184" s="130" t="str">
        <f t="shared" si="11"/>
        <v/>
      </c>
    </row>
    <row r="185" spans="1:40"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c r="W185" s="2" t="s">
        <v>651</v>
      </c>
      <c r="X185" s="2" t="s">
        <v>651</v>
      </c>
      <c r="Y185" s="2" t="s">
        <v>651</v>
      </c>
      <c r="Z185" s="2" t="s">
        <v>651</v>
      </c>
      <c r="AA185" s="2" t="s">
        <v>651</v>
      </c>
      <c r="AB185" s="2" t="s">
        <v>651</v>
      </c>
      <c r="AC185" s="2" t="s">
        <v>651</v>
      </c>
      <c r="AD185" s="2" t="s">
        <v>651</v>
      </c>
      <c r="AE185" s="2" t="s">
        <v>651</v>
      </c>
      <c r="AF185" s="2" t="s">
        <v>651</v>
      </c>
      <c r="AG185" s="2" t="s">
        <v>651</v>
      </c>
      <c r="AJ185" s="129">
        <f t="shared" si="8"/>
        <v>0</v>
      </c>
      <c r="AK185" s="129"/>
      <c r="AL185" s="129">
        <f t="shared" si="9"/>
        <v>0</v>
      </c>
      <c r="AM185" s="129" t="str">
        <f t="shared" si="10"/>
        <v/>
      </c>
      <c r="AN185" s="130" t="str">
        <f t="shared" si="11"/>
        <v/>
      </c>
    </row>
    <row r="186" spans="1:40"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c r="W186" s="2" t="s">
        <v>651</v>
      </c>
      <c r="X186" s="2" t="s">
        <v>651</v>
      </c>
      <c r="Y186" s="2" t="s">
        <v>651</v>
      </c>
      <c r="Z186" s="2" t="s">
        <v>651</v>
      </c>
      <c r="AA186" s="2" t="s">
        <v>651</v>
      </c>
      <c r="AB186" s="2" t="s">
        <v>651</v>
      </c>
      <c r="AC186" s="2" t="s">
        <v>651</v>
      </c>
      <c r="AD186" s="2" t="s">
        <v>651</v>
      </c>
      <c r="AE186" s="2" t="s">
        <v>651</v>
      </c>
      <c r="AF186" s="2" t="s">
        <v>651</v>
      </c>
      <c r="AG186" s="2" t="s">
        <v>651</v>
      </c>
      <c r="AJ186" s="129">
        <f t="shared" si="8"/>
        <v>0</v>
      </c>
      <c r="AK186" s="129"/>
      <c r="AL186" s="129">
        <f t="shared" si="9"/>
        <v>0</v>
      </c>
      <c r="AM186" s="129" t="str">
        <f t="shared" si="10"/>
        <v/>
      </c>
      <c r="AN186" s="130" t="str">
        <f t="shared" si="11"/>
        <v/>
      </c>
    </row>
    <row r="187" spans="1:40" ht="15" customHeight="1" x14ac:dyDescent="0.25">
      <c r="A187" s="2" t="s">
        <v>297</v>
      </c>
      <c r="B187" s="2" t="s">
        <v>298</v>
      </c>
      <c r="C187" s="2">
        <v>2015</v>
      </c>
      <c r="D187" s="2" t="s">
        <v>650</v>
      </c>
      <c r="E187" s="2" t="s">
        <v>650</v>
      </c>
      <c r="F187" s="2" t="s">
        <v>650</v>
      </c>
      <c r="G187" s="2" t="s">
        <v>650</v>
      </c>
      <c r="H187" s="2" t="s">
        <v>650</v>
      </c>
      <c r="I187" s="2" t="s">
        <v>650</v>
      </c>
      <c r="J187" s="2" t="s">
        <v>650</v>
      </c>
      <c r="K187" s="2" t="s">
        <v>650</v>
      </c>
      <c r="L187" s="2" t="s">
        <v>650</v>
      </c>
      <c r="M187" s="2" t="s">
        <v>650</v>
      </c>
      <c r="N187" s="2" t="s">
        <v>650</v>
      </c>
      <c r="O187" s="2" t="s">
        <v>650</v>
      </c>
      <c r="P187" s="2" t="s">
        <v>650</v>
      </c>
      <c r="Q187" s="2" t="s">
        <v>650</v>
      </c>
      <c r="R187" s="2" t="s">
        <v>650</v>
      </c>
      <c r="S187" s="2" t="s">
        <v>650</v>
      </c>
      <c r="T187" s="2" t="s">
        <v>650</v>
      </c>
      <c r="U187" s="2" t="s">
        <v>650</v>
      </c>
      <c r="V187" s="2" t="s">
        <v>650</v>
      </c>
      <c r="W187" s="2" t="s">
        <v>650</v>
      </c>
      <c r="X187" s="2" t="s">
        <v>650</v>
      </c>
      <c r="Y187" s="2" t="s">
        <v>650</v>
      </c>
      <c r="Z187" s="2" t="s">
        <v>650</v>
      </c>
      <c r="AA187" s="2" t="s">
        <v>650</v>
      </c>
      <c r="AB187" s="2" t="s">
        <v>650</v>
      </c>
      <c r="AC187" s="2" t="s">
        <v>650</v>
      </c>
      <c r="AD187" s="2" t="s">
        <v>650</v>
      </c>
      <c r="AE187" s="2" t="s">
        <v>650</v>
      </c>
      <c r="AF187" s="2" t="s">
        <v>650</v>
      </c>
      <c r="AG187" s="2" t="s">
        <v>650</v>
      </c>
      <c r="AJ187" s="129">
        <f t="shared" si="8"/>
        <v>0</v>
      </c>
      <c r="AK187" s="129"/>
      <c r="AL187" s="129">
        <f t="shared" si="9"/>
        <v>0</v>
      </c>
      <c r="AM187" s="129" t="str">
        <f t="shared" si="10"/>
        <v/>
      </c>
      <c r="AN187" s="130" t="str">
        <f t="shared" si="11"/>
        <v/>
      </c>
    </row>
    <row r="188" spans="1:40" ht="15" customHeight="1" x14ac:dyDescent="0.25">
      <c r="A188" s="2" t="s">
        <v>299</v>
      </c>
      <c r="B188" s="2" t="s">
        <v>300</v>
      </c>
      <c r="C188" s="2">
        <v>2015</v>
      </c>
      <c r="D188" s="2">
        <v>115.47799999999999</v>
      </c>
      <c r="E188" s="2">
        <v>21.445</v>
      </c>
      <c r="F188" s="2">
        <v>4.2190000000000003</v>
      </c>
      <c r="G188" s="2" t="s">
        <v>689</v>
      </c>
      <c r="H188" s="2">
        <v>25.233000000000001</v>
      </c>
      <c r="I188" s="2">
        <v>178.36799999999999</v>
      </c>
      <c r="J188" s="2" t="s">
        <v>650</v>
      </c>
      <c r="K188" s="2" t="s">
        <v>650</v>
      </c>
      <c r="L188" s="2" t="s">
        <v>650</v>
      </c>
      <c r="M188" s="2" t="s">
        <v>650</v>
      </c>
      <c r="N188" s="2" t="s">
        <v>650</v>
      </c>
      <c r="O188" s="2" t="s">
        <v>650</v>
      </c>
      <c r="P188" s="2" t="s">
        <v>650</v>
      </c>
      <c r="Q188" s="2" t="s">
        <v>650</v>
      </c>
      <c r="R188" s="2" t="s">
        <v>650</v>
      </c>
      <c r="S188" s="2" t="s">
        <v>650</v>
      </c>
      <c r="T188" s="2" t="s">
        <v>650</v>
      </c>
      <c r="U188" s="2" t="s">
        <v>650</v>
      </c>
      <c r="V188" s="2" t="s">
        <v>650</v>
      </c>
      <c r="W188" s="2" t="s">
        <v>650</v>
      </c>
      <c r="X188" s="2" t="s">
        <v>650</v>
      </c>
      <c r="Y188" s="2" t="s">
        <v>650</v>
      </c>
      <c r="Z188" s="2" t="s">
        <v>650</v>
      </c>
      <c r="AA188" s="2" t="s">
        <v>650</v>
      </c>
      <c r="AB188" s="2" t="s">
        <v>650</v>
      </c>
      <c r="AC188" s="2" t="s">
        <v>650</v>
      </c>
      <c r="AD188" s="2" t="s">
        <v>650</v>
      </c>
      <c r="AE188" s="2">
        <v>162.571</v>
      </c>
      <c r="AF188" s="2" t="s">
        <v>650</v>
      </c>
      <c r="AG188" s="2">
        <v>15.797000000000001</v>
      </c>
      <c r="AJ188" s="129">
        <f t="shared" si="8"/>
        <v>162.571</v>
      </c>
      <c r="AK188" s="129"/>
      <c r="AL188" s="129">
        <f t="shared" si="9"/>
        <v>115.47799999999999</v>
      </c>
      <c r="AM188" s="129">
        <f t="shared" si="10"/>
        <v>21.445</v>
      </c>
      <c r="AN188" s="130">
        <f t="shared" si="11"/>
        <v>0.84223508497825572</v>
      </c>
    </row>
    <row r="189" spans="1:40" ht="15" customHeight="1" x14ac:dyDescent="0.25">
      <c r="A189" s="2" t="s">
        <v>301</v>
      </c>
      <c r="B189" s="2" t="s">
        <v>302</v>
      </c>
      <c r="C189" s="2">
        <v>2015</v>
      </c>
      <c r="D189" s="2" t="s">
        <v>650</v>
      </c>
      <c r="E189" s="2" t="s">
        <v>650</v>
      </c>
      <c r="F189" s="2" t="s">
        <v>650</v>
      </c>
      <c r="G189" s="2" t="s">
        <v>650</v>
      </c>
      <c r="H189" s="2" t="s">
        <v>650</v>
      </c>
      <c r="I189" s="2" t="s">
        <v>650</v>
      </c>
      <c r="J189" s="2" t="s">
        <v>650</v>
      </c>
      <c r="K189" s="2" t="s">
        <v>650</v>
      </c>
      <c r="L189" s="2" t="s">
        <v>650</v>
      </c>
      <c r="M189" s="2" t="s">
        <v>650</v>
      </c>
      <c r="N189" s="2" t="s">
        <v>650</v>
      </c>
      <c r="O189" s="2" t="s">
        <v>650</v>
      </c>
      <c r="P189" s="2" t="s">
        <v>650</v>
      </c>
      <c r="Q189" s="2" t="s">
        <v>650</v>
      </c>
      <c r="R189" s="2" t="s">
        <v>650</v>
      </c>
      <c r="S189" s="2" t="s">
        <v>650</v>
      </c>
      <c r="T189" s="2" t="s">
        <v>650</v>
      </c>
      <c r="U189" s="2" t="s">
        <v>650</v>
      </c>
      <c r="V189" s="2" t="s">
        <v>650</v>
      </c>
      <c r="W189" s="2" t="s">
        <v>650</v>
      </c>
      <c r="X189" s="2" t="s">
        <v>650</v>
      </c>
      <c r="Y189" s="2" t="s">
        <v>650</v>
      </c>
      <c r="Z189" s="2" t="s">
        <v>650</v>
      </c>
      <c r="AA189" s="2" t="s">
        <v>650</v>
      </c>
      <c r="AB189" s="2" t="s">
        <v>650</v>
      </c>
      <c r="AC189" s="2" t="s">
        <v>650</v>
      </c>
      <c r="AD189" s="2" t="s">
        <v>650</v>
      </c>
      <c r="AE189" s="2" t="s">
        <v>650</v>
      </c>
      <c r="AF189" s="2" t="s">
        <v>650</v>
      </c>
      <c r="AG189" s="2" t="s">
        <v>650</v>
      </c>
      <c r="AJ189" s="129">
        <f t="shared" si="8"/>
        <v>0</v>
      </c>
      <c r="AK189" s="129"/>
      <c r="AL189" s="129">
        <f t="shared" si="9"/>
        <v>0</v>
      </c>
      <c r="AM189" s="129" t="str">
        <f t="shared" si="10"/>
        <v/>
      </c>
      <c r="AN189" s="130" t="str">
        <f t="shared" si="11"/>
        <v/>
      </c>
    </row>
    <row r="190" spans="1:40" ht="15" customHeight="1" x14ac:dyDescent="0.25">
      <c r="A190" s="2" t="s">
        <v>303</v>
      </c>
      <c r="B190" s="2" t="s">
        <v>304</v>
      </c>
      <c r="C190" s="2">
        <v>2015</v>
      </c>
      <c r="D190" s="2" t="s">
        <v>650</v>
      </c>
      <c r="E190" s="2" t="s">
        <v>650</v>
      </c>
      <c r="F190" s="2" t="s">
        <v>650</v>
      </c>
      <c r="G190" s="2" t="s">
        <v>650</v>
      </c>
      <c r="H190" s="2" t="s">
        <v>650</v>
      </c>
      <c r="I190" s="2" t="s">
        <v>650</v>
      </c>
      <c r="J190" s="2" t="s">
        <v>650</v>
      </c>
      <c r="K190" s="2" t="s">
        <v>650</v>
      </c>
      <c r="L190" s="2" t="s">
        <v>650</v>
      </c>
      <c r="M190" s="2" t="s">
        <v>650</v>
      </c>
      <c r="N190" s="2" t="s">
        <v>650</v>
      </c>
      <c r="O190" s="2" t="s">
        <v>650</v>
      </c>
      <c r="P190" s="2" t="s">
        <v>650</v>
      </c>
      <c r="Q190" s="2" t="s">
        <v>650</v>
      </c>
      <c r="R190" s="2" t="s">
        <v>650</v>
      </c>
      <c r="S190" s="2" t="s">
        <v>650</v>
      </c>
      <c r="T190" s="2" t="s">
        <v>650</v>
      </c>
      <c r="U190" s="2" t="s">
        <v>650</v>
      </c>
      <c r="V190" s="2" t="s">
        <v>650</v>
      </c>
      <c r="W190" s="2" t="s">
        <v>650</v>
      </c>
      <c r="X190" s="2" t="s">
        <v>650</v>
      </c>
      <c r="Y190" s="2" t="s">
        <v>650</v>
      </c>
      <c r="Z190" s="2" t="s">
        <v>650</v>
      </c>
      <c r="AA190" s="2" t="s">
        <v>650</v>
      </c>
      <c r="AB190" s="2" t="s">
        <v>650</v>
      </c>
      <c r="AC190" s="2" t="s">
        <v>650</v>
      </c>
      <c r="AD190" s="2" t="s">
        <v>650</v>
      </c>
      <c r="AE190" s="2" t="s">
        <v>650</v>
      </c>
      <c r="AF190" s="2" t="s">
        <v>650</v>
      </c>
      <c r="AG190" s="2" t="s">
        <v>650</v>
      </c>
      <c r="AJ190" s="129">
        <f t="shared" si="8"/>
        <v>0</v>
      </c>
      <c r="AK190" s="129"/>
      <c r="AL190" s="129">
        <f t="shared" si="9"/>
        <v>0</v>
      </c>
      <c r="AM190" s="129" t="str">
        <f t="shared" si="10"/>
        <v/>
      </c>
      <c r="AN190" s="130" t="str">
        <f t="shared" si="11"/>
        <v/>
      </c>
    </row>
    <row r="191" spans="1:40" ht="15" customHeight="1" x14ac:dyDescent="0.25">
      <c r="A191" s="2" t="s">
        <v>303</v>
      </c>
      <c r="B191" s="2" t="s">
        <v>305</v>
      </c>
      <c r="C191" s="2">
        <v>2015</v>
      </c>
      <c r="D191" s="2" t="s">
        <v>650</v>
      </c>
      <c r="E191" s="2" t="s">
        <v>650</v>
      </c>
      <c r="F191" s="2" t="s">
        <v>650</v>
      </c>
      <c r="G191" s="2" t="s">
        <v>650</v>
      </c>
      <c r="H191" s="2" t="s">
        <v>650</v>
      </c>
      <c r="I191" s="2" t="s">
        <v>650</v>
      </c>
      <c r="J191" s="2" t="s">
        <v>650</v>
      </c>
      <c r="K191" s="2" t="s">
        <v>650</v>
      </c>
      <c r="L191" s="2" t="s">
        <v>650</v>
      </c>
      <c r="M191" s="2" t="s">
        <v>650</v>
      </c>
      <c r="N191" s="2" t="s">
        <v>650</v>
      </c>
      <c r="O191" s="2" t="s">
        <v>650</v>
      </c>
      <c r="P191" s="2" t="s">
        <v>650</v>
      </c>
      <c r="Q191" s="2" t="s">
        <v>650</v>
      </c>
      <c r="R191" s="2" t="s">
        <v>650</v>
      </c>
      <c r="S191" s="2" t="s">
        <v>650</v>
      </c>
      <c r="T191" s="2" t="s">
        <v>650</v>
      </c>
      <c r="U191" s="2" t="s">
        <v>650</v>
      </c>
      <c r="V191" s="2" t="s">
        <v>650</v>
      </c>
      <c r="W191" s="2" t="s">
        <v>650</v>
      </c>
      <c r="X191" s="2" t="s">
        <v>650</v>
      </c>
      <c r="Y191" s="2" t="s">
        <v>650</v>
      </c>
      <c r="Z191" s="2" t="s">
        <v>650</v>
      </c>
      <c r="AA191" s="2" t="s">
        <v>650</v>
      </c>
      <c r="AB191" s="2" t="s">
        <v>650</v>
      </c>
      <c r="AC191" s="2" t="s">
        <v>650</v>
      </c>
      <c r="AD191" s="2" t="s">
        <v>650</v>
      </c>
      <c r="AE191" s="2" t="s">
        <v>650</v>
      </c>
      <c r="AF191" s="2" t="s">
        <v>650</v>
      </c>
      <c r="AG191" s="2" t="s">
        <v>650</v>
      </c>
      <c r="AJ191" s="129">
        <f t="shared" si="8"/>
        <v>0</v>
      </c>
      <c r="AK191" s="129"/>
      <c r="AL191" s="129">
        <f t="shared" si="9"/>
        <v>0</v>
      </c>
      <c r="AM191" s="129" t="str">
        <f t="shared" si="10"/>
        <v/>
      </c>
      <c r="AN191" s="130" t="str">
        <f t="shared" si="11"/>
        <v/>
      </c>
    </row>
    <row r="192" spans="1:40" ht="15" customHeight="1" x14ac:dyDescent="0.25">
      <c r="A192" s="2" t="s">
        <v>303</v>
      </c>
      <c r="B192" s="2" t="s">
        <v>306</v>
      </c>
      <c r="C192" s="2">
        <v>2015</v>
      </c>
      <c r="D192" s="2" t="s">
        <v>650</v>
      </c>
      <c r="E192" s="2" t="s">
        <v>650</v>
      </c>
      <c r="F192" s="2" t="s">
        <v>650</v>
      </c>
      <c r="G192" s="2" t="s">
        <v>650</v>
      </c>
      <c r="H192" s="2" t="s">
        <v>650</v>
      </c>
      <c r="I192" s="2" t="s">
        <v>650</v>
      </c>
      <c r="J192" s="2" t="s">
        <v>650</v>
      </c>
      <c r="K192" s="2" t="s">
        <v>650</v>
      </c>
      <c r="L192" s="2" t="s">
        <v>650</v>
      </c>
      <c r="M192" s="2" t="s">
        <v>650</v>
      </c>
      <c r="N192" s="2" t="s">
        <v>650</v>
      </c>
      <c r="O192" s="2" t="s">
        <v>650</v>
      </c>
      <c r="P192" s="2" t="s">
        <v>650</v>
      </c>
      <c r="Q192" s="2" t="s">
        <v>650</v>
      </c>
      <c r="R192" s="2" t="s">
        <v>650</v>
      </c>
      <c r="S192" s="2" t="s">
        <v>650</v>
      </c>
      <c r="T192" s="2" t="s">
        <v>650</v>
      </c>
      <c r="U192" s="2" t="s">
        <v>650</v>
      </c>
      <c r="V192" s="2" t="s">
        <v>650</v>
      </c>
      <c r="W192" s="2" t="s">
        <v>650</v>
      </c>
      <c r="X192" s="2" t="s">
        <v>650</v>
      </c>
      <c r="Y192" s="2" t="s">
        <v>650</v>
      </c>
      <c r="Z192" s="2" t="s">
        <v>650</v>
      </c>
      <c r="AA192" s="2" t="s">
        <v>650</v>
      </c>
      <c r="AB192" s="2" t="s">
        <v>650</v>
      </c>
      <c r="AC192" s="2" t="s">
        <v>650</v>
      </c>
      <c r="AD192" s="2" t="s">
        <v>650</v>
      </c>
      <c r="AE192" s="2" t="s">
        <v>650</v>
      </c>
      <c r="AF192" s="2" t="s">
        <v>650</v>
      </c>
      <c r="AG192" s="2" t="s">
        <v>650</v>
      </c>
      <c r="AJ192" s="129">
        <f t="shared" si="8"/>
        <v>0</v>
      </c>
      <c r="AK192" s="129"/>
      <c r="AL192" s="129">
        <f t="shared" si="9"/>
        <v>0</v>
      </c>
      <c r="AM192" s="129" t="str">
        <f t="shared" si="10"/>
        <v/>
      </c>
      <c r="AN192" s="130" t="str">
        <f t="shared" si="11"/>
        <v/>
      </c>
    </row>
    <row r="193" spans="1:40" ht="15" customHeight="1" x14ac:dyDescent="0.25">
      <c r="A193" s="2" t="s">
        <v>303</v>
      </c>
      <c r="B193" s="2" t="s">
        <v>307</v>
      </c>
      <c r="C193" s="2">
        <v>2015</v>
      </c>
      <c r="D193" s="2" t="s">
        <v>650</v>
      </c>
      <c r="E193" s="2" t="s">
        <v>650</v>
      </c>
      <c r="F193" s="2" t="s">
        <v>650</v>
      </c>
      <c r="G193" s="2" t="s">
        <v>650</v>
      </c>
      <c r="H193" s="2" t="s">
        <v>650</v>
      </c>
      <c r="I193" s="2" t="s">
        <v>650</v>
      </c>
      <c r="J193" s="2" t="s">
        <v>650</v>
      </c>
      <c r="K193" s="2" t="s">
        <v>650</v>
      </c>
      <c r="L193" s="2" t="s">
        <v>650</v>
      </c>
      <c r="M193" s="2" t="s">
        <v>650</v>
      </c>
      <c r="N193" s="2" t="s">
        <v>650</v>
      </c>
      <c r="O193" s="2" t="s">
        <v>650</v>
      </c>
      <c r="P193" s="2" t="s">
        <v>650</v>
      </c>
      <c r="Q193" s="2" t="s">
        <v>650</v>
      </c>
      <c r="R193" s="2" t="s">
        <v>650</v>
      </c>
      <c r="S193" s="2" t="s">
        <v>650</v>
      </c>
      <c r="T193" s="2" t="s">
        <v>650</v>
      </c>
      <c r="U193" s="2" t="s">
        <v>650</v>
      </c>
      <c r="V193" s="2" t="s">
        <v>650</v>
      </c>
      <c r="W193" s="2" t="s">
        <v>650</v>
      </c>
      <c r="X193" s="2" t="s">
        <v>650</v>
      </c>
      <c r="Y193" s="2" t="s">
        <v>650</v>
      </c>
      <c r="Z193" s="2" t="s">
        <v>650</v>
      </c>
      <c r="AA193" s="2" t="s">
        <v>650</v>
      </c>
      <c r="AB193" s="2" t="s">
        <v>650</v>
      </c>
      <c r="AC193" s="2" t="s">
        <v>650</v>
      </c>
      <c r="AD193" s="2" t="s">
        <v>650</v>
      </c>
      <c r="AE193" s="2" t="s">
        <v>650</v>
      </c>
      <c r="AF193" s="2" t="s">
        <v>650</v>
      </c>
      <c r="AG193" s="2" t="s">
        <v>650</v>
      </c>
      <c r="AJ193" s="129">
        <f t="shared" si="8"/>
        <v>0</v>
      </c>
      <c r="AK193" s="129"/>
      <c r="AL193" s="129">
        <f t="shared" si="9"/>
        <v>0</v>
      </c>
      <c r="AM193" s="129" t="str">
        <f t="shared" si="10"/>
        <v/>
      </c>
      <c r="AN193" s="130" t="str">
        <f t="shared" si="11"/>
        <v/>
      </c>
    </row>
    <row r="194" spans="1:40" ht="15" customHeight="1" x14ac:dyDescent="0.25">
      <c r="A194" s="2" t="s">
        <v>308</v>
      </c>
      <c r="B194" s="2" t="s">
        <v>309</v>
      </c>
      <c r="C194" s="2">
        <v>2015</v>
      </c>
      <c r="D194" s="2">
        <v>187.8</v>
      </c>
      <c r="E194" s="2">
        <v>20.67</v>
      </c>
      <c r="F194" s="2" t="s">
        <v>650</v>
      </c>
      <c r="G194" s="2" t="s">
        <v>650</v>
      </c>
      <c r="H194" s="2" t="s">
        <v>650</v>
      </c>
      <c r="I194" s="2">
        <v>214.1</v>
      </c>
      <c r="J194" s="2" t="s">
        <v>650</v>
      </c>
      <c r="K194" s="2">
        <v>0.11</v>
      </c>
      <c r="L194" s="2" t="s">
        <v>650</v>
      </c>
      <c r="M194" s="2" t="s">
        <v>650</v>
      </c>
      <c r="N194" s="2" t="s">
        <v>650</v>
      </c>
      <c r="O194" s="2" t="s">
        <v>650</v>
      </c>
      <c r="P194" s="2" t="s">
        <v>650</v>
      </c>
      <c r="Q194" s="2" t="s">
        <v>650</v>
      </c>
      <c r="R194" s="2" t="s">
        <v>650</v>
      </c>
      <c r="S194" s="2" t="s">
        <v>650</v>
      </c>
      <c r="T194" s="2" t="s">
        <v>650</v>
      </c>
      <c r="U194" s="2" t="s">
        <v>650</v>
      </c>
      <c r="V194" s="2" t="s">
        <v>650</v>
      </c>
      <c r="W194" s="2" t="s">
        <v>650</v>
      </c>
      <c r="X194" s="2" t="s">
        <v>650</v>
      </c>
      <c r="Y194" s="2" t="s">
        <v>650</v>
      </c>
      <c r="Z194" s="2">
        <v>17.149999999999999</v>
      </c>
      <c r="AA194" s="2" t="s">
        <v>650</v>
      </c>
      <c r="AB194" s="2" t="s">
        <v>650</v>
      </c>
      <c r="AC194" s="2" t="s">
        <v>650</v>
      </c>
      <c r="AD194" s="2">
        <v>42.14</v>
      </c>
      <c r="AE194" s="2">
        <v>154.69999999999999</v>
      </c>
      <c r="AF194" s="2" t="s">
        <v>650</v>
      </c>
      <c r="AG194" s="2" t="s">
        <v>650</v>
      </c>
      <c r="AJ194" s="129">
        <f t="shared" si="8"/>
        <v>214.1</v>
      </c>
      <c r="AK194" s="129"/>
      <c r="AL194" s="129">
        <f t="shared" si="9"/>
        <v>187.8</v>
      </c>
      <c r="AM194" s="129">
        <f t="shared" si="10"/>
        <v>20.67</v>
      </c>
      <c r="AN194" s="130">
        <f t="shared" si="11"/>
        <v>0.97370387669313418</v>
      </c>
    </row>
    <row r="195" spans="1:40" ht="15" customHeight="1" x14ac:dyDescent="0.25">
      <c r="A195" s="2" t="s">
        <v>310</v>
      </c>
      <c r="B195" s="2" t="s">
        <v>311</v>
      </c>
      <c r="C195" s="2">
        <v>2015</v>
      </c>
      <c r="D195" s="2" t="s">
        <v>650</v>
      </c>
      <c r="E195" s="2" t="s">
        <v>650</v>
      </c>
      <c r="F195" s="2" t="s">
        <v>650</v>
      </c>
      <c r="G195" s="2" t="s">
        <v>650</v>
      </c>
      <c r="H195" s="2" t="s">
        <v>650</v>
      </c>
      <c r="I195" s="2" t="s">
        <v>650</v>
      </c>
      <c r="J195" s="2" t="s">
        <v>650</v>
      </c>
      <c r="K195" s="2" t="s">
        <v>650</v>
      </c>
      <c r="L195" s="2" t="s">
        <v>650</v>
      </c>
      <c r="M195" s="2" t="s">
        <v>650</v>
      </c>
      <c r="N195" s="2" t="s">
        <v>650</v>
      </c>
      <c r="O195" s="2" t="s">
        <v>650</v>
      </c>
      <c r="P195" s="2" t="s">
        <v>650</v>
      </c>
      <c r="Q195" s="2" t="s">
        <v>650</v>
      </c>
      <c r="R195" s="2" t="s">
        <v>650</v>
      </c>
      <c r="S195" s="2" t="s">
        <v>650</v>
      </c>
      <c r="T195" s="2" t="s">
        <v>650</v>
      </c>
      <c r="U195" s="2" t="s">
        <v>650</v>
      </c>
      <c r="V195" s="2" t="s">
        <v>650</v>
      </c>
      <c r="W195" s="2" t="s">
        <v>650</v>
      </c>
      <c r="X195" s="2" t="s">
        <v>650</v>
      </c>
      <c r="Y195" s="2" t="s">
        <v>650</v>
      </c>
      <c r="Z195" s="2" t="s">
        <v>650</v>
      </c>
      <c r="AA195" s="2" t="s">
        <v>650</v>
      </c>
      <c r="AB195" s="2" t="s">
        <v>650</v>
      </c>
      <c r="AC195" s="2" t="s">
        <v>650</v>
      </c>
      <c r="AD195" s="2" t="s">
        <v>650</v>
      </c>
      <c r="AE195" s="2" t="s">
        <v>650</v>
      </c>
      <c r="AF195" s="2" t="s">
        <v>650</v>
      </c>
      <c r="AG195" s="2" t="s">
        <v>650</v>
      </c>
      <c r="AJ195" s="129">
        <f t="shared" ref="AJ195:AJ258" si="12">SUMPRODUCT(J195:AF195)</f>
        <v>0</v>
      </c>
      <c r="AK195" s="129"/>
      <c r="AL195" s="129">
        <f t="shared" ref="AL195:AL258" si="13">IFERROR(D195/1,0)</f>
        <v>0</v>
      </c>
      <c r="AM195" s="129" t="str">
        <f t="shared" ref="AM195:AM258" si="14">IFERROR(E195/1,"")</f>
        <v/>
      </c>
      <c r="AN195" s="130" t="str">
        <f t="shared" ref="AN195:AN258" si="15">IFERROR((AL195+AM195)/AJ195,"")</f>
        <v/>
      </c>
    </row>
    <row r="196" spans="1:40" ht="15" customHeight="1" x14ac:dyDescent="0.25">
      <c r="A196" s="2" t="s">
        <v>310</v>
      </c>
      <c r="B196" s="2" t="s">
        <v>312</v>
      </c>
      <c r="C196" s="2">
        <v>2015</v>
      </c>
      <c r="D196" s="2" t="s">
        <v>650</v>
      </c>
      <c r="E196" s="2" t="s">
        <v>650</v>
      </c>
      <c r="F196" s="2" t="s">
        <v>650</v>
      </c>
      <c r="G196" s="2" t="s">
        <v>650</v>
      </c>
      <c r="H196" s="2" t="s">
        <v>650</v>
      </c>
      <c r="I196" s="2" t="s">
        <v>650</v>
      </c>
      <c r="J196" s="2" t="s">
        <v>650</v>
      </c>
      <c r="K196" s="2" t="s">
        <v>650</v>
      </c>
      <c r="L196" s="2" t="s">
        <v>650</v>
      </c>
      <c r="M196" s="2" t="s">
        <v>650</v>
      </c>
      <c r="N196" s="2" t="s">
        <v>650</v>
      </c>
      <c r="O196" s="2" t="s">
        <v>650</v>
      </c>
      <c r="P196" s="2" t="s">
        <v>650</v>
      </c>
      <c r="Q196" s="2" t="s">
        <v>650</v>
      </c>
      <c r="R196" s="2" t="s">
        <v>650</v>
      </c>
      <c r="S196" s="2" t="s">
        <v>650</v>
      </c>
      <c r="T196" s="2" t="s">
        <v>650</v>
      </c>
      <c r="U196" s="2" t="s">
        <v>650</v>
      </c>
      <c r="V196" s="2" t="s">
        <v>650</v>
      </c>
      <c r="W196" s="2" t="s">
        <v>650</v>
      </c>
      <c r="X196" s="2" t="s">
        <v>650</v>
      </c>
      <c r="Y196" s="2" t="s">
        <v>650</v>
      </c>
      <c r="Z196" s="2" t="s">
        <v>650</v>
      </c>
      <c r="AA196" s="2" t="s">
        <v>650</v>
      </c>
      <c r="AB196" s="2" t="s">
        <v>650</v>
      </c>
      <c r="AC196" s="2" t="s">
        <v>650</v>
      </c>
      <c r="AD196" s="2" t="s">
        <v>650</v>
      </c>
      <c r="AE196" s="2" t="s">
        <v>650</v>
      </c>
      <c r="AF196" s="2" t="s">
        <v>650</v>
      </c>
      <c r="AG196" s="2" t="s">
        <v>650</v>
      </c>
      <c r="AJ196" s="129">
        <f t="shared" si="12"/>
        <v>0</v>
      </c>
      <c r="AK196" s="129"/>
      <c r="AL196" s="129">
        <f t="shared" si="13"/>
        <v>0</v>
      </c>
      <c r="AM196" s="129" t="str">
        <f t="shared" si="14"/>
        <v/>
      </c>
      <c r="AN196" s="130" t="str">
        <f t="shared" si="15"/>
        <v/>
      </c>
    </row>
    <row r="197" spans="1:40" ht="15" customHeight="1" x14ac:dyDescent="0.25">
      <c r="A197" s="2" t="s">
        <v>310</v>
      </c>
      <c r="B197" s="2" t="s">
        <v>313</v>
      </c>
      <c r="C197" s="2">
        <v>2015</v>
      </c>
      <c r="D197" s="2" t="s">
        <v>650</v>
      </c>
      <c r="E197" s="2" t="s">
        <v>650</v>
      </c>
      <c r="F197" s="2" t="s">
        <v>650</v>
      </c>
      <c r="G197" s="2" t="s">
        <v>650</v>
      </c>
      <c r="H197" s="2" t="s">
        <v>650</v>
      </c>
      <c r="I197" s="2" t="s">
        <v>650</v>
      </c>
      <c r="J197" s="2" t="s">
        <v>650</v>
      </c>
      <c r="K197" s="2" t="s">
        <v>650</v>
      </c>
      <c r="L197" s="2" t="s">
        <v>650</v>
      </c>
      <c r="M197" s="2" t="s">
        <v>650</v>
      </c>
      <c r="N197" s="2" t="s">
        <v>650</v>
      </c>
      <c r="O197" s="2" t="s">
        <v>650</v>
      </c>
      <c r="P197" s="2" t="s">
        <v>650</v>
      </c>
      <c r="Q197" s="2" t="s">
        <v>650</v>
      </c>
      <c r="R197" s="2" t="s">
        <v>650</v>
      </c>
      <c r="S197" s="2" t="s">
        <v>650</v>
      </c>
      <c r="T197" s="2" t="s">
        <v>650</v>
      </c>
      <c r="U197" s="2" t="s">
        <v>650</v>
      </c>
      <c r="V197" s="2" t="s">
        <v>650</v>
      </c>
      <c r="W197" s="2" t="s">
        <v>650</v>
      </c>
      <c r="X197" s="2" t="s">
        <v>650</v>
      </c>
      <c r="Y197" s="2" t="s">
        <v>650</v>
      </c>
      <c r="Z197" s="2" t="s">
        <v>650</v>
      </c>
      <c r="AA197" s="2" t="s">
        <v>650</v>
      </c>
      <c r="AB197" s="2" t="s">
        <v>650</v>
      </c>
      <c r="AC197" s="2" t="s">
        <v>650</v>
      </c>
      <c r="AD197" s="2" t="s">
        <v>650</v>
      </c>
      <c r="AE197" s="2" t="s">
        <v>650</v>
      </c>
      <c r="AF197" s="2" t="s">
        <v>650</v>
      </c>
      <c r="AG197" s="2" t="s">
        <v>650</v>
      </c>
      <c r="AJ197" s="129">
        <f t="shared" si="12"/>
        <v>0</v>
      </c>
      <c r="AK197" s="129"/>
      <c r="AL197" s="129">
        <f t="shared" si="13"/>
        <v>0</v>
      </c>
      <c r="AM197" s="129" t="str">
        <f t="shared" si="14"/>
        <v/>
      </c>
      <c r="AN197" s="130" t="str">
        <f t="shared" si="15"/>
        <v/>
      </c>
    </row>
    <row r="198" spans="1:40" ht="15" customHeight="1" x14ac:dyDescent="0.25">
      <c r="A198" s="2" t="s">
        <v>314</v>
      </c>
      <c r="B198" s="2" t="s">
        <v>315</v>
      </c>
      <c r="C198" s="2">
        <v>2015</v>
      </c>
      <c r="D198" s="2" t="s">
        <v>650</v>
      </c>
      <c r="E198" s="2" t="s">
        <v>650</v>
      </c>
      <c r="F198" s="2" t="s">
        <v>650</v>
      </c>
      <c r="G198" s="2" t="s">
        <v>650</v>
      </c>
      <c r="H198" s="2" t="s">
        <v>650</v>
      </c>
      <c r="I198" s="2" t="s">
        <v>650</v>
      </c>
      <c r="J198" s="2" t="s">
        <v>650</v>
      </c>
      <c r="K198" s="2" t="s">
        <v>650</v>
      </c>
      <c r="L198" s="2" t="s">
        <v>650</v>
      </c>
      <c r="M198" s="2" t="s">
        <v>650</v>
      </c>
      <c r="N198" s="2" t="s">
        <v>650</v>
      </c>
      <c r="O198" s="2" t="s">
        <v>650</v>
      </c>
      <c r="P198" s="2" t="s">
        <v>650</v>
      </c>
      <c r="Q198" s="2" t="s">
        <v>650</v>
      </c>
      <c r="R198" s="2" t="s">
        <v>650</v>
      </c>
      <c r="S198" s="2" t="s">
        <v>650</v>
      </c>
      <c r="T198" s="2" t="s">
        <v>650</v>
      </c>
      <c r="U198" s="2" t="s">
        <v>650</v>
      </c>
      <c r="V198" s="2" t="s">
        <v>650</v>
      </c>
      <c r="W198" s="2" t="s">
        <v>650</v>
      </c>
      <c r="X198" s="2" t="s">
        <v>650</v>
      </c>
      <c r="Y198" s="2" t="s">
        <v>650</v>
      </c>
      <c r="Z198" s="2" t="s">
        <v>650</v>
      </c>
      <c r="AA198" s="2" t="s">
        <v>650</v>
      </c>
      <c r="AB198" s="2" t="s">
        <v>650</v>
      </c>
      <c r="AC198" s="2" t="s">
        <v>650</v>
      </c>
      <c r="AD198" s="2" t="s">
        <v>650</v>
      </c>
      <c r="AE198" s="2" t="s">
        <v>650</v>
      </c>
      <c r="AF198" s="2" t="s">
        <v>650</v>
      </c>
      <c r="AG198" s="2" t="s">
        <v>650</v>
      </c>
      <c r="AJ198" s="129">
        <f t="shared" si="12"/>
        <v>0</v>
      </c>
      <c r="AK198" s="129"/>
      <c r="AL198" s="129">
        <f t="shared" si="13"/>
        <v>0</v>
      </c>
      <c r="AM198" s="129" t="str">
        <f t="shared" si="14"/>
        <v/>
      </c>
      <c r="AN198" s="130" t="str">
        <f t="shared" si="15"/>
        <v/>
      </c>
    </row>
    <row r="199" spans="1:40" ht="15" customHeight="1" x14ac:dyDescent="0.25">
      <c r="A199" s="2" t="s">
        <v>314</v>
      </c>
      <c r="B199" s="2" t="s">
        <v>316</v>
      </c>
      <c r="C199" s="2">
        <v>2015</v>
      </c>
      <c r="D199" s="2" t="s">
        <v>650</v>
      </c>
      <c r="E199" s="2" t="s">
        <v>650</v>
      </c>
      <c r="F199" s="2" t="s">
        <v>650</v>
      </c>
      <c r="G199" s="2" t="s">
        <v>650</v>
      </c>
      <c r="H199" s="2" t="s">
        <v>650</v>
      </c>
      <c r="I199" s="2" t="s">
        <v>650</v>
      </c>
      <c r="J199" s="2" t="s">
        <v>650</v>
      </c>
      <c r="K199" s="2" t="s">
        <v>650</v>
      </c>
      <c r="L199" s="2" t="s">
        <v>650</v>
      </c>
      <c r="M199" s="2" t="s">
        <v>650</v>
      </c>
      <c r="N199" s="2" t="s">
        <v>650</v>
      </c>
      <c r="O199" s="2" t="s">
        <v>650</v>
      </c>
      <c r="P199" s="2" t="s">
        <v>650</v>
      </c>
      <c r="Q199" s="2" t="s">
        <v>650</v>
      </c>
      <c r="R199" s="2" t="s">
        <v>650</v>
      </c>
      <c r="S199" s="2" t="s">
        <v>650</v>
      </c>
      <c r="T199" s="2" t="s">
        <v>650</v>
      </c>
      <c r="U199" s="2" t="s">
        <v>650</v>
      </c>
      <c r="V199" s="2" t="s">
        <v>650</v>
      </c>
      <c r="W199" s="2" t="s">
        <v>650</v>
      </c>
      <c r="X199" s="2" t="s">
        <v>650</v>
      </c>
      <c r="Y199" s="2" t="s">
        <v>650</v>
      </c>
      <c r="Z199" s="2" t="s">
        <v>650</v>
      </c>
      <c r="AA199" s="2" t="s">
        <v>650</v>
      </c>
      <c r="AB199" s="2" t="s">
        <v>650</v>
      </c>
      <c r="AC199" s="2" t="s">
        <v>650</v>
      </c>
      <c r="AD199" s="2" t="s">
        <v>650</v>
      </c>
      <c r="AE199" s="2" t="s">
        <v>650</v>
      </c>
      <c r="AF199" s="2" t="s">
        <v>650</v>
      </c>
      <c r="AG199" s="2" t="s">
        <v>650</v>
      </c>
      <c r="AJ199" s="129">
        <f t="shared" si="12"/>
        <v>0</v>
      </c>
      <c r="AK199" s="129"/>
      <c r="AL199" s="129">
        <f t="shared" si="13"/>
        <v>0</v>
      </c>
      <c r="AM199" s="129" t="str">
        <f t="shared" si="14"/>
        <v/>
      </c>
      <c r="AN199" s="130" t="str">
        <f t="shared" si="15"/>
        <v/>
      </c>
    </row>
    <row r="200" spans="1:40"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c r="W200" s="2" t="s">
        <v>651</v>
      </c>
      <c r="X200" s="2" t="s">
        <v>651</v>
      </c>
      <c r="Y200" s="2" t="s">
        <v>651</v>
      </c>
      <c r="Z200" s="2" t="s">
        <v>651</v>
      </c>
      <c r="AA200" s="2" t="s">
        <v>651</v>
      </c>
      <c r="AB200" s="2" t="s">
        <v>651</v>
      </c>
      <c r="AC200" s="2" t="s">
        <v>651</v>
      </c>
      <c r="AD200" s="2" t="s">
        <v>651</v>
      </c>
      <c r="AE200" s="2" t="s">
        <v>651</v>
      </c>
      <c r="AF200" s="2" t="s">
        <v>651</v>
      </c>
      <c r="AG200" s="2" t="s">
        <v>651</v>
      </c>
      <c r="AJ200" s="129">
        <f t="shared" si="12"/>
        <v>0</v>
      </c>
      <c r="AK200" s="129"/>
      <c r="AL200" s="129">
        <f t="shared" si="13"/>
        <v>0</v>
      </c>
      <c r="AM200" s="129" t="str">
        <f t="shared" si="14"/>
        <v/>
      </c>
      <c r="AN200" s="130" t="str">
        <f t="shared" si="15"/>
        <v/>
      </c>
    </row>
    <row r="201" spans="1:40" ht="15" customHeight="1" x14ac:dyDescent="0.25">
      <c r="A201" s="2" t="s">
        <v>319</v>
      </c>
      <c r="B201" s="2" t="s">
        <v>320</v>
      </c>
      <c r="C201" s="2">
        <v>2015</v>
      </c>
      <c r="D201" s="2" t="s">
        <v>650</v>
      </c>
      <c r="E201" s="2" t="s">
        <v>650</v>
      </c>
      <c r="F201" s="2" t="s">
        <v>650</v>
      </c>
      <c r="G201" s="2" t="s">
        <v>650</v>
      </c>
      <c r="H201" s="2" t="s">
        <v>650</v>
      </c>
      <c r="I201" s="2" t="s">
        <v>650</v>
      </c>
      <c r="J201" s="2" t="s">
        <v>650</v>
      </c>
      <c r="K201" s="2" t="s">
        <v>650</v>
      </c>
      <c r="L201" s="2" t="s">
        <v>650</v>
      </c>
      <c r="M201" s="2" t="s">
        <v>650</v>
      </c>
      <c r="N201" s="2" t="s">
        <v>650</v>
      </c>
      <c r="O201" s="2" t="s">
        <v>650</v>
      </c>
      <c r="P201" s="2" t="s">
        <v>650</v>
      </c>
      <c r="Q201" s="2" t="s">
        <v>650</v>
      </c>
      <c r="R201" s="2" t="s">
        <v>650</v>
      </c>
      <c r="S201" s="2" t="s">
        <v>650</v>
      </c>
      <c r="T201" s="2" t="s">
        <v>650</v>
      </c>
      <c r="U201" s="2" t="s">
        <v>650</v>
      </c>
      <c r="V201" s="2" t="s">
        <v>650</v>
      </c>
      <c r="W201" s="2" t="s">
        <v>650</v>
      </c>
      <c r="X201" s="2" t="s">
        <v>650</v>
      </c>
      <c r="Y201" s="2" t="s">
        <v>650</v>
      </c>
      <c r="Z201" s="2" t="s">
        <v>650</v>
      </c>
      <c r="AA201" s="2" t="s">
        <v>650</v>
      </c>
      <c r="AB201" s="2" t="s">
        <v>650</v>
      </c>
      <c r="AC201" s="2" t="s">
        <v>650</v>
      </c>
      <c r="AD201" s="2" t="s">
        <v>650</v>
      </c>
      <c r="AE201" s="2" t="s">
        <v>650</v>
      </c>
      <c r="AF201" s="2" t="s">
        <v>650</v>
      </c>
      <c r="AG201" s="2" t="s">
        <v>650</v>
      </c>
      <c r="AJ201" s="129">
        <f t="shared" si="12"/>
        <v>0</v>
      </c>
      <c r="AK201" s="129"/>
      <c r="AL201" s="129">
        <f t="shared" si="13"/>
        <v>0</v>
      </c>
      <c r="AM201" s="129" t="str">
        <f t="shared" si="14"/>
        <v/>
      </c>
      <c r="AN201" s="130" t="str">
        <f t="shared" si="15"/>
        <v/>
      </c>
    </row>
    <row r="202" spans="1:40" ht="15" customHeight="1" x14ac:dyDescent="0.25">
      <c r="A202" s="2" t="s">
        <v>321</v>
      </c>
      <c r="B202" s="2" t="s">
        <v>322</v>
      </c>
      <c r="C202" s="2">
        <v>2015</v>
      </c>
      <c r="D202" s="2">
        <v>69.400000000000006</v>
      </c>
      <c r="E202" s="2">
        <v>10.1</v>
      </c>
      <c r="F202" s="2" t="s">
        <v>650</v>
      </c>
      <c r="G202" s="2" t="s">
        <v>650</v>
      </c>
      <c r="H202" s="2" t="s">
        <v>650</v>
      </c>
      <c r="I202" s="2">
        <v>114.1</v>
      </c>
      <c r="J202" s="2" t="s">
        <v>650</v>
      </c>
      <c r="K202" s="2" t="s">
        <v>650</v>
      </c>
      <c r="L202" s="2" t="s">
        <v>650</v>
      </c>
      <c r="M202" s="2" t="s">
        <v>650</v>
      </c>
      <c r="N202" s="2" t="s">
        <v>650</v>
      </c>
      <c r="O202" s="2" t="s">
        <v>650</v>
      </c>
      <c r="P202" s="2">
        <v>49</v>
      </c>
      <c r="Q202" s="2">
        <v>14.4</v>
      </c>
      <c r="R202" s="2">
        <v>35.5</v>
      </c>
      <c r="S202" s="2" t="s">
        <v>650</v>
      </c>
      <c r="T202" s="2" t="s">
        <v>650</v>
      </c>
      <c r="U202" s="2" t="s">
        <v>650</v>
      </c>
      <c r="V202" s="2" t="s">
        <v>650</v>
      </c>
      <c r="W202" s="2" t="s">
        <v>650</v>
      </c>
      <c r="X202" s="2" t="s">
        <v>650</v>
      </c>
      <c r="Y202" s="2" t="s">
        <v>650</v>
      </c>
      <c r="Z202" s="2" t="s">
        <v>650</v>
      </c>
      <c r="AA202" s="2" t="s">
        <v>650</v>
      </c>
      <c r="AB202" s="2" t="s">
        <v>650</v>
      </c>
      <c r="AC202" s="2" t="s">
        <v>650</v>
      </c>
      <c r="AD202" s="2" t="s">
        <v>650</v>
      </c>
      <c r="AE202" s="2" t="s">
        <v>650</v>
      </c>
      <c r="AF202" s="2" t="s">
        <v>650</v>
      </c>
      <c r="AG202" s="2">
        <v>15.2</v>
      </c>
      <c r="AJ202" s="129">
        <f t="shared" si="12"/>
        <v>98.9</v>
      </c>
      <c r="AK202" s="129"/>
      <c r="AL202" s="129">
        <f t="shared" si="13"/>
        <v>69.400000000000006</v>
      </c>
      <c r="AM202" s="129">
        <f t="shared" si="14"/>
        <v>10.1</v>
      </c>
      <c r="AN202" s="130">
        <f t="shared" si="15"/>
        <v>0.80384226491405453</v>
      </c>
    </row>
    <row r="203" spans="1:40" ht="15" customHeight="1" x14ac:dyDescent="0.25">
      <c r="A203" s="2" t="s">
        <v>321</v>
      </c>
      <c r="B203" s="2" t="s">
        <v>323</v>
      </c>
      <c r="C203" s="2">
        <v>2015</v>
      </c>
      <c r="D203" s="2" t="s">
        <v>650</v>
      </c>
      <c r="E203" s="2" t="s">
        <v>650</v>
      </c>
      <c r="F203" s="2" t="s">
        <v>650</v>
      </c>
      <c r="G203" s="2" t="s">
        <v>650</v>
      </c>
      <c r="H203" s="2" t="s">
        <v>650</v>
      </c>
      <c r="I203" s="2" t="s">
        <v>650</v>
      </c>
      <c r="J203" s="2" t="s">
        <v>650</v>
      </c>
      <c r="K203" s="2" t="s">
        <v>650</v>
      </c>
      <c r="L203" s="2" t="s">
        <v>650</v>
      </c>
      <c r="M203" s="2" t="s">
        <v>650</v>
      </c>
      <c r="N203" s="2" t="s">
        <v>650</v>
      </c>
      <c r="O203" s="2" t="s">
        <v>650</v>
      </c>
      <c r="P203" s="2" t="s">
        <v>650</v>
      </c>
      <c r="Q203" s="2" t="s">
        <v>650</v>
      </c>
      <c r="R203" s="2" t="s">
        <v>650</v>
      </c>
      <c r="S203" s="2" t="s">
        <v>650</v>
      </c>
      <c r="T203" s="2" t="s">
        <v>650</v>
      </c>
      <c r="U203" s="2" t="s">
        <v>650</v>
      </c>
      <c r="V203" s="2" t="s">
        <v>650</v>
      </c>
      <c r="W203" s="2" t="s">
        <v>650</v>
      </c>
      <c r="X203" s="2" t="s">
        <v>650</v>
      </c>
      <c r="Y203" s="2" t="s">
        <v>650</v>
      </c>
      <c r="Z203" s="2" t="s">
        <v>650</v>
      </c>
      <c r="AA203" s="2" t="s">
        <v>650</v>
      </c>
      <c r="AB203" s="2" t="s">
        <v>650</v>
      </c>
      <c r="AC203" s="2" t="s">
        <v>650</v>
      </c>
      <c r="AD203" s="2" t="s">
        <v>650</v>
      </c>
      <c r="AE203" s="2" t="s">
        <v>650</v>
      </c>
      <c r="AF203" s="2" t="s">
        <v>650</v>
      </c>
      <c r="AG203" s="2" t="s">
        <v>650</v>
      </c>
      <c r="AJ203" s="129">
        <f t="shared" si="12"/>
        <v>0</v>
      </c>
      <c r="AK203" s="129"/>
      <c r="AL203" s="129">
        <f t="shared" si="13"/>
        <v>0</v>
      </c>
      <c r="AM203" s="129" t="str">
        <f t="shared" si="14"/>
        <v/>
      </c>
      <c r="AN203" s="130" t="str">
        <f t="shared" si="15"/>
        <v/>
      </c>
    </row>
    <row r="204" spans="1:40" ht="15" customHeight="1" x14ac:dyDescent="0.25">
      <c r="A204" s="2" t="s">
        <v>321</v>
      </c>
      <c r="B204" s="2" t="s">
        <v>324</v>
      </c>
      <c r="C204" s="2">
        <v>2015</v>
      </c>
      <c r="D204" s="2" t="s">
        <v>650</v>
      </c>
      <c r="E204" s="2" t="s">
        <v>650</v>
      </c>
      <c r="F204" s="2" t="s">
        <v>650</v>
      </c>
      <c r="G204" s="2" t="s">
        <v>650</v>
      </c>
      <c r="H204" s="2" t="s">
        <v>650</v>
      </c>
      <c r="I204" s="2" t="s">
        <v>650</v>
      </c>
      <c r="J204" s="2" t="s">
        <v>650</v>
      </c>
      <c r="K204" s="2" t="s">
        <v>650</v>
      </c>
      <c r="L204" s="2" t="s">
        <v>650</v>
      </c>
      <c r="M204" s="2" t="s">
        <v>650</v>
      </c>
      <c r="N204" s="2" t="s">
        <v>650</v>
      </c>
      <c r="O204" s="2" t="s">
        <v>650</v>
      </c>
      <c r="P204" s="2" t="s">
        <v>650</v>
      </c>
      <c r="Q204" s="2" t="s">
        <v>650</v>
      </c>
      <c r="R204" s="2" t="s">
        <v>650</v>
      </c>
      <c r="S204" s="2" t="s">
        <v>650</v>
      </c>
      <c r="T204" s="2" t="s">
        <v>650</v>
      </c>
      <c r="U204" s="2" t="s">
        <v>650</v>
      </c>
      <c r="V204" s="2" t="s">
        <v>650</v>
      </c>
      <c r="W204" s="2" t="s">
        <v>650</v>
      </c>
      <c r="X204" s="2" t="s">
        <v>650</v>
      </c>
      <c r="Y204" s="2" t="s">
        <v>650</v>
      </c>
      <c r="Z204" s="2" t="s">
        <v>650</v>
      </c>
      <c r="AA204" s="2" t="s">
        <v>650</v>
      </c>
      <c r="AB204" s="2" t="s">
        <v>650</v>
      </c>
      <c r="AC204" s="2" t="s">
        <v>650</v>
      </c>
      <c r="AD204" s="2" t="s">
        <v>650</v>
      </c>
      <c r="AE204" s="2" t="s">
        <v>650</v>
      </c>
      <c r="AF204" s="2" t="s">
        <v>650</v>
      </c>
      <c r="AG204" s="2" t="s">
        <v>650</v>
      </c>
      <c r="AJ204" s="129">
        <f t="shared" si="12"/>
        <v>0</v>
      </c>
      <c r="AK204" s="129"/>
      <c r="AL204" s="129">
        <f t="shared" si="13"/>
        <v>0</v>
      </c>
      <c r="AM204" s="129" t="str">
        <f t="shared" si="14"/>
        <v/>
      </c>
      <c r="AN204" s="130" t="str">
        <f t="shared" si="15"/>
        <v/>
      </c>
    </row>
    <row r="205" spans="1:40" ht="15" customHeight="1" x14ac:dyDescent="0.25">
      <c r="A205" s="2" t="s">
        <v>327</v>
      </c>
      <c r="B205" s="2" t="s">
        <v>328</v>
      </c>
      <c r="C205" s="2">
        <v>2015</v>
      </c>
      <c r="D205" s="2">
        <v>31.6</v>
      </c>
      <c r="E205" s="2">
        <v>8.8000000000000007</v>
      </c>
      <c r="F205" s="2" t="s">
        <v>650</v>
      </c>
      <c r="G205" s="2" t="s">
        <v>650</v>
      </c>
      <c r="H205" s="2" t="s">
        <v>650</v>
      </c>
      <c r="I205" s="2">
        <v>63.7</v>
      </c>
      <c r="J205" s="2" t="s">
        <v>650</v>
      </c>
      <c r="K205" s="2">
        <v>3.6</v>
      </c>
      <c r="L205" s="2" t="s">
        <v>650</v>
      </c>
      <c r="M205" s="2" t="s">
        <v>650</v>
      </c>
      <c r="N205" s="2" t="s">
        <v>650</v>
      </c>
      <c r="O205" s="2" t="s">
        <v>650</v>
      </c>
      <c r="P205" s="2">
        <v>53.4</v>
      </c>
      <c r="Q205" s="2" t="s">
        <v>650</v>
      </c>
      <c r="R205" s="2">
        <v>6.7</v>
      </c>
      <c r="S205" s="2" t="s">
        <v>650</v>
      </c>
      <c r="T205" s="2" t="s">
        <v>650</v>
      </c>
      <c r="U205" s="2" t="s">
        <v>650</v>
      </c>
      <c r="V205" s="2" t="s">
        <v>8</v>
      </c>
      <c r="W205" s="2" t="s">
        <v>650</v>
      </c>
      <c r="X205" s="2" t="s">
        <v>650</v>
      </c>
      <c r="Y205" s="2" t="s">
        <v>650</v>
      </c>
      <c r="Z205" s="2" t="s">
        <v>650</v>
      </c>
      <c r="AA205" s="2" t="s">
        <v>650</v>
      </c>
      <c r="AB205" s="2" t="s">
        <v>650</v>
      </c>
      <c r="AC205" s="2" t="s">
        <v>650</v>
      </c>
      <c r="AD205" s="2" t="s">
        <v>650</v>
      </c>
      <c r="AE205" s="2" t="s">
        <v>650</v>
      </c>
      <c r="AF205" s="2" t="s">
        <v>650</v>
      </c>
      <c r="AG205" s="2" t="s">
        <v>650</v>
      </c>
      <c r="AJ205" s="129">
        <f t="shared" si="12"/>
        <v>63.7</v>
      </c>
      <c r="AK205" s="129"/>
      <c r="AL205" s="129">
        <f t="shared" si="13"/>
        <v>31.6</v>
      </c>
      <c r="AM205" s="129">
        <f t="shared" si="14"/>
        <v>8.8000000000000007</v>
      </c>
      <c r="AN205" s="130">
        <f t="shared" si="15"/>
        <v>0.6342229199372057</v>
      </c>
    </row>
    <row r="206" spans="1:40" ht="15" customHeight="1" x14ac:dyDescent="0.25">
      <c r="A206" s="2" t="s">
        <v>329</v>
      </c>
      <c r="B206" s="2" t="s">
        <v>330</v>
      </c>
      <c r="C206" s="2">
        <v>2015</v>
      </c>
      <c r="D206" s="2" t="s">
        <v>650</v>
      </c>
      <c r="E206" s="2" t="s">
        <v>650</v>
      </c>
      <c r="F206" s="2" t="s">
        <v>650</v>
      </c>
      <c r="G206" s="2" t="s">
        <v>650</v>
      </c>
      <c r="H206" s="2" t="s">
        <v>650</v>
      </c>
      <c r="I206" s="2" t="s">
        <v>650</v>
      </c>
      <c r="J206" s="2" t="s">
        <v>650</v>
      </c>
      <c r="K206" s="2" t="s">
        <v>650</v>
      </c>
      <c r="L206" s="2" t="s">
        <v>650</v>
      </c>
      <c r="M206" s="2" t="s">
        <v>650</v>
      </c>
      <c r="N206" s="2" t="s">
        <v>650</v>
      </c>
      <c r="O206" s="2" t="s">
        <v>650</v>
      </c>
      <c r="P206" s="2" t="s">
        <v>650</v>
      </c>
      <c r="Q206" s="2" t="s">
        <v>650</v>
      </c>
      <c r="R206" s="2" t="s">
        <v>650</v>
      </c>
      <c r="S206" s="2" t="s">
        <v>650</v>
      </c>
      <c r="T206" s="2" t="s">
        <v>650</v>
      </c>
      <c r="U206" s="2" t="s">
        <v>650</v>
      </c>
      <c r="V206" s="2" t="s">
        <v>650</v>
      </c>
      <c r="W206" s="2" t="s">
        <v>650</v>
      </c>
      <c r="X206" s="2" t="s">
        <v>650</v>
      </c>
      <c r="Y206" s="2" t="s">
        <v>650</v>
      </c>
      <c r="Z206" s="2" t="s">
        <v>650</v>
      </c>
      <c r="AA206" s="2" t="s">
        <v>650</v>
      </c>
      <c r="AB206" s="2" t="s">
        <v>650</v>
      </c>
      <c r="AC206" s="2" t="s">
        <v>650</v>
      </c>
      <c r="AD206" s="2" t="s">
        <v>650</v>
      </c>
      <c r="AE206" s="2" t="s">
        <v>650</v>
      </c>
      <c r="AF206" s="2" t="s">
        <v>650</v>
      </c>
      <c r="AG206" s="2" t="s">
        <v>650</v>
      </c>
      <c r="AJ206" s="129">
        <f t="shared" si="12"/>
        <v>0</v>
      </c>
      <c r="AK206" s="129"/>
      <c r="AL206" s="129">
        <f t="shared" si="13"/>
        <v>0</v>
      </c>
      <c r="AM206" s="129" t="str">
        <f t="shared" si="14"/>
        <v/>
      </c>
      <c r="AN206" s="130" t="str">
        <f t="shared" si="15"/>
        <v/>
      </c>
    </row>
    <row r="207" spans="1:40"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c r="W207" s="2" t="s">
        <v>651</v>
      </c>
      <c r="X207" s="2" t="s">
        <v>651</v>
      </c>
      <c r="Y207" s="2" t="s">
        <v>651</v>
      </c>
      <c r="Z207" s="2" t="s">
        <v>651</v>
      </c>
      <c r="AA207" s="2" t="s">
        <v>651</v>
      </c>
      <c r="AB207" s="2" t="s">
        <v>651</v>
      </c>
      <c r="AC207" s="2" t="s">
        <v>651</v>
      </c>
      <c r="AD207" s="2" t="s">
        <v>651</v>
      </c>
      <c r="AE207" s="2" t="s">
        <v>651</v>
      </c>
      <c r="AF207" s="2" t="s">
        <v>651</v>
      </c>
      <c r="AG207" s="2" t="s">
        <v>651</v>
      </c>
      <c r="AJ207" s="129">
        <f t="shared" si="12"/>
        <v>0</v>
      </c>
      <c r="AK207" s="129"/>
      <c r="AL207" s="129">
        <f t="shared" si="13"/>
        <v>0</v>
      </c>
      <c r="AM207" s="129" t="str">
        <f t="shared" si="14"/>
        <v/>
      </c>
      <c r="AN207" s="130" t="str">
        <f t="shared" si="15"/>
        <v/>
      </c>
    </row>
    <row r="208" spans="1:40" ht="15" customHeight="1" x14ac:dyDescent="0.25">
      <c r="A208" s="2" t="s">
        <v>333</v>
      </c>
      <c r="B208" s="2" t="s">
        <v>334</v>
      </c>
      <c r="C208" s="2">
        <v>2015</v>
      </c>
      <c r="D208" s="2" t="s">
        <v>650</v>
      </c>
      <c r="E208" s="2" t="s">
        <v>650</v>
      </c>
      <c r="F208" s="2" t="s">
        <v>650</v>
      </c>
      <c r="G208" s="2" t="s">
        <v>650</v>
      </c>
      <c r="H208" s="2" t="s">
        <v>650</v>
      </c>
      <c r="I208" s="2" t="s">
        <v>650</v>
      </c>
      <c r="J208" s="2" t="s">
        <v>650</v>
      </c>
      <c r="K208" s="2" t="s">
        <v>650</v>
      </c>
      <c r="L208" s="2" t="s">
        <v>650</v>
      </c>
      <c r="M208" s="2" t="s">
        <v>650</v>
      </c>
      <c r="N208" s="2" t="s">
        <v>650</v>
      </c>
      <c r="O208" s="2" t="s">
        <v>650</v>
      </c>
      <c r="P208" s="2" t="s">
        <v>650</v>
      </c>
      <c r="Q208" s="2" t="s">
        <v>650</v>
      </c>
      <c r="R208" s="2" t="s">
        <v>650</v>
      </c>
      <c r="S208" s="2" t="s">
        <v>650</v>
      </c>
      <c r="T208" s="2" t="s">
        <v>650</v>
      </c>
      <c r="U208" s="2" t="s">
        <v>650</v>
      </c>
      <c r="V208" s="2" t="s">
        <v>650</v>
      </c>
      <c r="W208" s="2" t="s">
        <v>650</v>
      </c>
      <c r="X208" s="2" t="s">
        <v>650</v>
      </c>
      <c r="Y208" s="2" t="s">
        <v>650</v>
      </c>
      <c r="Z208" s="2" t="s">
        <v>650</v>
      </c>
      <c r="AA208" s="2" t="s">
        <v>650</v>
      </c>
      <c r="AB208" s="2" t="s">
        <v>650</v>
      </c>
      <c r="AC208" s="2" t="s">
        <v>650</v>
      </c>
      <c r="AD208" s="2" t="s">
        <v>650</v>
      </c>
      <c r="AE208" s="2" t="s">
        <v>650</v>
      </c>
      <c r="AF208" s="2" t="s">
        <v>650</v>
      </c>
      <c r="AG208" s="2" t="s">
        <v>650</v>
      </c>
      <c r="AJ208" s="129">
        <f t="shared" si="12"/>
        <v>0</v>
      </c>
      <c r="AK208" s="129"/>
      <c r="AL208" s="129">
        <f t="shared" si="13"/>
        <v>0</v>
      </c>
      <c r="AM208" s="129" t="str">
        <f t="shared" si="14"/>
        <v/>
      </c>
      <c r="AN208" s="130" t="str">
        <f t="shared" si="15"/>
        <v/>
      </c>
    </row>
    <row r="209" spans="1:40" ht="15" customHeight="1" x14ac:dyDescent="0.25">
      <c r="A209" s="2" t="s">
        <v>333</v>
      </c>
      <c r="B209" s="2" t="s">
        <v>335</v>
      </c>
      <c r="C209" s="2">
        <v>2015</v>
      </c>
      <c r="D209" s="2" t="s">
        <v>650</v>
      </c>
      <c r="E209" s="2" t="s">
        <v>650</v>
      </c>
      <c r="F209" s="2" t="s">
        <v>650</v>
      </c>
      <c r="G209" s="2" t="s">
        <v>650</v>
      </c>
      <c r="H209" s="2" t="s">
        <v>650</v>
      </c>
      <c r="I209" s="2" t="s">
        <v>650</v>
      </c>
      <c r="J209" s="2" t="s">
        <v>650</v>
      </c>
      <c r="K209" s="2" t="s">
        <v>650</v>
      </c>
      <c r="L209" s="2" t="s">
        <v>650</v>
      </c>
      <c r="M209" s="2" t="s">
        <v>650</v>
      </c>
      <c r="N209" s="2" t="s">
        <v>650</v>
      </c>
      <c r="O209" s="2" t="s">
        <v>650</v>
      </c>
      <c r="P209" s="2" t="s">
        <v>650</v>
      </c>
      <c r="Q209" s="2" t="s">
        <v>650</v>
      </c>
      <c r="R209" s="2" t="s">
        <v>650</v>
      </c>
      <c r="S209" s="2" t="s">
        <v>650</v>
      </c>
      <c r="T209" s="2" t="s">
        <v>650</v>
      </c>
      <c r="U209" s="2" t="s">
        <v>650</v>
      </c>
      <c r="V209" s="2" t="s">
        <v>650</v>
      </c>
      <c r="W209" s="2" t="s">
        <v>650</v>
      </c>
      <c r="X209" s="2" t="s">
        <v>650</v>
      </c>
      <c r="Y209" s="2" t="s">
        <v>650</v>
      </c>
      <c r="Z209" s="2" t="s">
        <v>650</v>
      </c>
      <c r="AA209" s="2" t="s">
        <v>650</v>
      </c>
      <c r="AB209" s="2" t="s">
        <v>650</v>
      </c>
      <c r="AC209" s="2" t="s">
        <v>650</v>
      </c>
      <c r="AD209" s="2" t="s">
        <v>650</v>
      </c>
      <c r="AE209" s="2" t="s">
        <v>650</v>
      </c>
      <c r="AF209" s="2" t="s">
        <v>650</v>
      </c>
      <c r="AG209" s="2" t="s">
        <v>650</v>
      </c>
      <c r="AJ209" s="129">
        <f t="shared" si="12"/>
        <v>0</v>
      </c>
      <c r="AK209" s="129"/>
      <c r="AL209" s="129">
        <f t="shared" si="13"/>
        <v>0</v>
      </c>
      <c r="AM209" s="129" t="str">
        <f t="shared" si="14"/>
        <v/>
      </c>
      <c r="AN209" s="130" t="str">
        <f t="shared" si="15"/>
        <v/>
      </c>
    </row>
    <row r="210" spans="1:40" ht="15" customHeight="1" x14ac:dyDescent="0.25">
      <c r="A210" s="2" t="s">
        <v>333</v>
      </c>
      <c r="B210" s="2" t="s">
        <v>336</v>
      </c>
      <c r="C210" s="2">
        <v>2015</v>
      </c>
      <c r="D210" s="2">
        <v>635.19000000000005</v>
      </c>
      <c r="E210" s="2">
        <v>246.24</v>
      </c>
      <c r="F210" s="2">
        <v>3.28</v>
      </c>
      <c r="G210" s="2" t="s">
        <v>690</v>
      </c>
      <c r="H210" s="2">
        <v>11.42</v>
      </c>
      <c r="I210" s="2">
        <v>988.83</v>
      </c>
      <c r="J210" s="2">
        <v>173.54</v>
      </c>
      <c r="K210" s="2">
        <v>5.74</v>
      </c>
      <c r="L210" s="2" t="s">
        <v>650</v>
      </c>
      <c r="M210" s="2">
        <v>0</v>
      </c>
      <c r="N210" s="2" t="s">
        <v>650</v>
      </c>
      <c r="O210" s="2" t="s">
        <v>650</v>
      </c>
      <c r="P210" s="2">
        <v>3.16</v>
      </c>
      <c r="Q210" s="2">
        <v>1.75</v>
      </c>
      <c r="R210" s="2">
        <v>4.55</v>
      </c>
      <c r="S210" s="2">
        <v>3.16</v>
      </c>
      <c r="T210" s="2">
        <v>0.15</v>
      </c>
      <c r="U210" s="2">
        <v>0</v>
      </c>
      <c r="V210" s="2" t="s">
        <v>16</v>
      </c>
      <c r="W210" s="2" t="s">
        <v>650</v>
      </c>
      <c r="X210" s="2" t="s">
        <v>650</v>
      </c>
      <c r="Y210" s="2" t="s">
        <v>650</v>
      </c>
      <c r="Z210" s="2">
        <v>10.15</v>
      </c>
      <c r="AA210" s="2">
        <v>3.57</v>
      </c>
      <c r="AB210" s="2" t="s">
        <v>650</v>
      </c>
      <c r="AC210" s="2" t="s">
        <v>650</v>
      </c>
      <c r="AD210" s="2">
        <v>0</v>
      </c>
      <c r="AE210" s="2">
        <v>783.06</v>
      </c>
      <c r="AF210" s="2" t="s">
        <v>650</v>
      </c>
      <c r="AG210" s="2" t="s">
        <v>650</v>
      </c>
      <c r="AJ210" s="129">
        <f t="shared" si="12"/>
        <v>988.82999999999993</v>
      </c>
      <c r="AK210" s="129"/>
      <c r="AL210" s="129">
        <f t="shared" si="13"/>
        <v>635.19000000000005</v>
      </c>
      <c r="AM210" s="129">
        <f t="shared" si="14"/>
        <v>246.24</v>
      </c>
      <c r="AN210" s="130">
        <f t="shared" si="15"/>
        <v>0.89138679044931901</v>
      </c>
    </row>
    <row r="211" spans="1:40" ht="15" customHeight="1" x14ac:dyDescent="0.25">
      <c r="A211" s="2" t="s">
        <v>333</v>
      </c>
      <c r="B211" s="2" t="s">
        <v>337</v>
      </c>
      <c r="C211" s="2">
        <v>2015</v>
      </c>
      <c r="D211" s="2">
        <v>7.2999999999999995E-2</v>
      </c>
      <c r="E211" s="2">
        <v>2.8299999999999999E-2</v>
      </c>
      <c r="F211" s="2">
        <v>0</v>
      </c>
      <c r="G211" s="2" t="s">
        <v>650</v>
      </c>
      <c r="H211" s="2">
        <v>0</v>
      </c>
      <c r="I211" s="2">
        <v>9.6479999999999996E-2</v>
      </c>
      <c r="J211" s="2">
        <v>5.4000000000000003E-3</v>
      </c>
      <c r="K211" s="2">
        <v>5.4000000000000001E-4</v>
      </c>
      <c r="L211" s="2" t="s">
        <v>650</v>
      </c>
      <c r="M211" s="2">
        <v>0</v>
      </c>
      <c r="N211" s="2" t="s">
        <v>650</v>
      </c>
      <c r="O211" s="2" t="s">
        <v>650</v>
      </c>
      <c r="P211" s="2">
        <v>7.45E-3</v>
      </c>
      <c r="Q211" s="2">
        <v>4.1399999999999996E-3</v>
      </c>
      <c r="R211" s="2">
        <v>1.074E-2</v>
      </c>
      <c r="S211" s="2">
        <v>7.4599999999999996E-3</v>
      </c>
      <c r="T211" s="2">
        <v>3.5E-4</v>
      </c>
      <c r="U211" s="2">
        <v>0</v>
      </c>
      <c r="V211" s="2" t="s">
        <v>16</v>
      </c>
      <c r="W211" s="2" t="s">
        <v>650</v>
      </c>
      <c r="X211" s="2" t="s">
        <v>650</v>
      </c>
      <c r="Y211" s="2" t="s">
        <v>650</v>
      </c>
      <c r="Z211" s="2">
        <v>1.008E-2</v>
      </c>
      <c r="AA211" s="2">
        <v>2.8600000000000001E-3</v>
      </c>
      <c r="AB211" s="2" t="s">
        <v>650</v>
      </c>
      <c r="AC211" s="2" t="s">
        <v>650</v>
      </c>
      <c r="AD211" s="2">
        <v>2.0400000000000001E-3</v>
      </c>
      <c r="AE211" s="2">
        <v>4.5420000000000002E-2</v>
      </c>
      <c r="AF211" s="2" t="s">
        <v>650</v>
      </c>
      <c r="AG211" s="2" t="s">
        <v>650</v>
      </c>
      <c r="AJ211" s="129">
        <f t="shared" si="12"/>
        <v>9.648000000000001E-2</v>
      </c>
      <c r="AK211" s="129"/>
      <c r="AL211" s="129">
        <f t="shared" si="13"/>
        <v>7.2999999999999995E-2</v>
      </c>
      <c r="AM211" s="129">
        <f t="shared" si="14"/>
        <v>2.8299999999999999E-2</v>
      </c>
      <c r="AN211" s="130">
        <f t="shared" si="15"/>
        <v>1.0499585406301823</v>
      </c>
    </row>
    <row r="212" spans="1:40" ht="15" customHeight="1" x14ac:dyDescent="0.25">
      <c r="A212" s="2" t="s">
        <v>338</v>
      </c>
      <c r="B212" s="2" t="s">
        <v>339</v>
      </c>
      <c r="C212" s="2">
        <v>2015</v>
      </c>
      <c r="D212" s="2">
        <v>229.1</v>
      </c>
      <c r="E212" s="2">
        <v>106.345</v>
      </c>
      <c r="F212" s="2" t="s">
        <v>650</v>
      </c>
      <c r="G212" s="2" t="s">
        <v>650</v>
      </c>
      <c r="H212" s="2" t="s">
        <v>650</v>
      </c>
      <c r="I212" s="2">
        <v>522.63400000000001</v>
      </c>
      <c r="J212" s="2" t="s">
        <v>650</v>
      </c>
      <c r="K212" s="2">
        <v>0.499</v>
      </c>
      <c r="L212" s="2" t="s">
        <v>650</v>
      </c>
      <c r="M212" s="2" t="s">
        <v>650</v>
      </c>
      <c r="N212" s="2" t="s">
        <v>650</v>
      </c>
      <c r="O212" s="2" t="s">
        <v>650</v>
      </c>
      <c r="P212" s="2">
        <v>138.16499999999999</v>
      </c>
      <c r="Q212" s="2">
        <v>144.428</v>
      </c>
      <c r="R212" s="2">
        <v>2.8380000000000001</v>
      </c>
      <c r="S212" s="2" t="s">
        <v>650</v>
      </c>
      <c r="T212" s="2" t="s">
        <v>650</v>
      </c>
      <c r="U212" s="2" t="s">
        <v>650</v>
      </c>
      <c r="V212" s="2" t="s">
        <v>8</v>
      </c>
      <c r="W212" s="2" t="s">
        <v>650</v>
      </c>
      <c r="X212" s="2">
        <v>17.704000000000001</v>
      </c>
      <c r="Y212" s="2" t="s">
        <v>650</v>
      </c>
      <c r="Z212" s="2">
        <v>94.78</v>
      </c>
      <c r="AA212" s="2" t="s">
        <v>650</v>
      </c>
      <c r="AB212" s="2" t="s">
        <v>650</v>
      </c>
      <c r="AC212" s="2" t="s">
        <v>650</v>
      </c>
      <c r="AD212" s="2">
        <v>14.409000000000001</v>
      </c>
      <c r="AE212" s="2" t="s">
        <v>650</v>
      </c>
      <c r="AF212" s="2" t="s">
        <v>650</v>
      </c>
      <c r="AG212" s="2">
        <v>109.81100000000001</v>
      </c>
      <c r="AJ212" s="129">
        <f t="shared" si="12"/>
        <v>412.82299999999998</v>
      </c>
      <c r="AK212" s="129"/>
      <c r="AL212" s="129">
        <f t="shared" si="13"/>
        <v>229.1</v>
      </c>
      <c r="AM212" s="129">
        <f t="shared" si="14"/>
        <v>106.345</v>
      </c>
      <c r="AN212" s="130">
        <f t="shared" si="15"/>
        <v>0.8125637379700259</v>
      </c>
    </row>
    <row r="213" spans="1:40" ht="15" customHeight="1" x14ac:dyDescent="0.25">
      <c r="A213" s="2" t="s">
        <v>338</v>
      </c>
      <c r="B213" s="2" t="s">
        <v>340</v>
      </c>
      <c r="C213" s="2">
        <v>2015</v>
      </c>
      <c r="D213" s="2">
        <v>24.492999999999999</v>
      </c>
      <c r="E213" s="2">
        <v>11.369</v>
      </c>
      <c r="F213" s="2" t="s">
        <v>650</v>
      </c>
      <c r="G213" s="2" t="s">
        <v>650</v>
      </c>
      <c r="H213" s="2" t="s">
        <v>650</v>
      </c>
      <c r="I213" s="2">
        <v>55.875</v>
      </c>
      <c r="J213" s="2" t="s">
        <v>650</v>
      </c>
      <c r="K213" s="2" t="s">
        <v>650</v>
      </c>
      <c r="L213" s="2" t="s">
        <v>650</v>
      </c>
      <c r="M213" s="2" t="s">
        <v>650</v>
      </c>
      <c r="N213" s="2" t="s">
        <v>650</v>
      </c>
      <c r="O213" s="2" t="s">
        <v>650</v>
      </c>
      <c r="P213" s="2" t="s">
        <v>650</v>
      </c>
      <c r="Q213" s="2">
        <v>44.134999999999998</v>
      </c>
      <c r="R213" s="2" t="s">
        <v>650</v>
      </c>
      <c r="S213" s="2" t="s">
        <v>650</v>
      </c>
      <c r="T213" s="2" t="s">
        <v>650</v>
      </c>
      <c r="U213" s="2" t="s">
        <v>650</v>
      </c>
      <c r="V213" s="2" t="s">
        <v>8</v>
      </c>
      <c r="W213" s="2" t="s">
        <v>650</v>
      </c>
      <c r="X213" s="2" t="s">
        <v>650</v>
      </c>
      <c r="Y213" s="2" t="s">
        <v>650</v>
      </c>
      <c r="Z213" s="2" t="s">
        <v>650</v>
      </c>
      <c r="AA213" s="2" t="s">
        <v>650</v>
      </c>
      <c r="AB213" s="2" t="s">
        <v>650</v>
      </c>
      <c r="AC213" s="2" t="s">
        <v>650</v>
      </c>
      <c r="AD213" s="2" t="s">
        <v>650</v>
      </c>
      <c r="AE213" s="2" t="s">
        <v>650</v>
      </c>
      <c r="AF213" s="2" t="s">
        <v>650</v>
      </c>
      <c r="AG213" s="2">
        <v>11.74</v>
      </c>
      <c r="AJ213" s="129">
        <f t="shared" si="12"/>
        <v>44.134999999999998</v>
      </c>
      <c r="AK213" s="129"/>
      <c r="AL213" s="129">
        <f t="shared" si="13"/>
        <v>24.492999999999999</v>
      </c>
      <c r="AM213" s="129">
        <f t="shared" si="14"/>
        <v>11.369</v>
      </c>
      <c r="AN213" s="130">
        <f t="shared" si="15"/>
        <v>0.81255239605755059</v>
      </c>
    </row>
    <row r="214" spans="1:40" ht="15" customHeight="1" x14ac:dyDescent="0.25">
      <c r="A214" s="2" t="s">
        <v>338</v>
      </c>
      <c r="B214" s="2" t="s">
        <v>341</v>
      </c>
      <c r="C214" s="2">
        <v>2015</v>
      </c>
      <c r="D214" s="2">
        <v>9.9610000000000003</v>
      </c>
      <c r="E214" s="2">
        <v>4.6239999999999997</v>
      </c>
      <c r="F214" s="2" t="s">
        <v>650</v>
      </c>
      <c r="G214" s="2" t="s">
        <v>650</v>
      </c>
      <c r="H214" s="2" t="s">
        <v>650</v>
      </c>
      <c r="I214" s="2">
        <v>22.724</v>
      </c>
      <c r="J214" s="2" t="s">
        <v>650</v>
      </c>
      <c r="K214" s="2" t="s">
        <v>650</v>
      </c>
      <c r="L214" s="2" t="s">
        <v>650</v>
      </c>
      <c r="M214" s="2" t="s">
        <v>650</v>
      </c>
      <c r="N214" s="2" t="s">
        <v>650</v>
      </c>
      <c r="O214" s="2" t="s">
        <v>650</v>
      </c>
      <c r="P214" s="2">
        <v>10.016999999999999</v>
      </c>
      <c r="Q214" s="2">
        <v>7.9320000000000004</v>
      </c>
      <c r="R214" s="2" t="s">
        <v>650</v>
      </c>
      <c r="S214" s="2" t="s">
        <v>650</v>
      </c>
      <c r="T214" s="2" t="s">
        <v>650</v>
      </c>
      <c r="U214" s="2" t="s">
        <v>650</v>
      </c>
      <c r="V214" s="2" t="s">
        <v>8</v>
      </c>
      <c r="W214" s="2" t="s">
        <v>650</v>
      </c>
      <c r="X214" s="2" t="s">
        <v>650</v>
      </c>
      <c r="Y214" s="2" t="s">
        <v>650</v>
      </c>
      <c r="Z214" s="2" t="s">
        <v>650</v>
      </c>
      <c r="AA214" s="2" t="s">
        <v>650</v>
      </c>
      <c r="AB214" s="2" t="s">
        <v>650</v>
      </c>
      <c r="AC214" s="2" t="s">
        <v>650</v>
      </c>
      <c r="AD214" s="2" t="s">
        <v>650</v>
      </c>
      <c r="AE214" s="2" t="s">
        <v>650</v>
      </c>
      <c r="AF214" s="2" t="s">
        <v>650</v>
      </c>
      <c r="AG214" s="2">
        <v>4.7750000000000004</v>
      </c>
      <c r="AJ214" s="129">
        <f t="shared" si="12"/>
        <v>17.948999999999998</v>
      </c>
      <c r="AK214" s="129"/>
      <c r="AL214" s="129">
        <f t="shared" si="13"/>
        <v>9.9610000000000003</v>
      </c>
      <c r="AM214" s="129">
        <f t="shared" si="14"/>
        <v>4.6239999999999997</v>
      </c>
      <c r="AN214" s="130">
        <f t="shared" si="15"/>
        <v>0.81258008802718829</v>
      </c>
    </row>
    <row r="215" spans="1:40" ht="15" customHeight="1" x14ac:dyDescent="0.25">
      <c r="A215" s="2" t="s">
        <v>351</v>
      </c>
      <c r="B215" s="2" t="s">
        <v>352</v>
      </c>
      <c r="C215" s="2">
        <v>2015</v>
      </c>
      <c r="D215" s="2" t="s">
        <v>650</v>
      </c>
      <c r="E215" s="2" t="s">
        <v>650</v>
      </c>
      <c r="F215" s="2" t="s">
        <v>650</v>
      </c>
      <c r="G215" s="2" t="s">
        <v>650</v>
      </c>
      <c r="H215" s="2" t="s">
        <v>650</v>
      </c>
      <c r="I215" s="2" t="s">
        <v>650</v>
      </c>
      <c r="J215" s="2" t="s">
        <v>650</v>
      </c>
      <c r="K215" s="2" t="s">
        <v>650</v>
      </c>
      <c r="L215" s="2" t="s">
        <v>650</v>
      </c>
      <c r="M215" s="2" t="s">
        <v>650</v>
      </c>
      <c r="N215" s="2" t="s">
        <v>650</v>
      </c>
      <c r="O215" s="2" t="s">
        <v>650</v>
      </c>
      <c r="P215" s="2" t="s">
        <v>650</v>
      </c>
      <c r="Q215" s="2" t="s">
        <v>650</v>
      </c>
      <c r="R215" s="2" t="s">
        <v>650</v>
      </c>
      <c r="S215" s="2" t="s">
        <v>650</v>
      </c>
      <c r="T215" s="2" t="s">
        <v>650</v>
      </c>
      <c r="U215" s="2" t="s">
        <v>650</v>
      </c>
      <c r="V215" s="2" t="s">
        <v>650</v>
      </c>
      <c r="W215" s="2" t="s">
        <v>650</v>
      </c>
      <c r="X215" s="2" t="s">
        <v>650</v>
      </c>
      <c r="Y215" s="2" t="s">
        <v>650</v>
      </c>
      <c r="Z215" s="2" t="s">
        <v>650</v>
      </c>
      <c r="AA215" s="2" t="s">
        <v>650</v>
      </c>
      <c r="AB215" s="2" t="s">
        <v>650</v>
      </c>
      <c r="AC215" s="2" t="s">
        <v>650</v>
      </c>
      <c r="AD215" s="2" t="s">
        <v>650</v>
      </c>
      <c r="AE215" s="2" t="s">
        <v>650</v>
      </c>
      <c r="AF215" s="2" t="s">
        <v>650</v>
      </c>
      <c r="AG215" s="2" t="s">
        <v>650</v>
      </c>
      <c r="AJ215" s="129">
        <f t="shared" si="12"/>
        <v>0</v>
      </c>
      <c r="AK215" s="129"/>
      <c r="AL215" s="129">
        <f t="shared" si="13"/>
        <v>0</v>
      </c>
      <c r="AM215" s="129" t="str">
        <f t="shared" si="14"/>
        <v/>
      </c>
      <c r="AN215" s="130" t="str">
        <f t="shared" si="15"/>
        <v/>
      </c>
    </row>
    <row r="216" spans="1:40" ht="15" customHeight="1" x14ac:dyDescent="0.25">
      <c r="A216" s="2" t="s">
        <v>353</v>
      </c>
      <c r="B216" s="2" t="s">
        <v>354</v>
      </c>
      <c r="C216" s="2">
        <v>2015</v>
      </c>
      <c r="D216" s="2" t="s">
        <v>650</v>
      </c>
      <c r="E216" s="2" t="s">
        <v>650</v>
      </c>
      <c r="F216" s="2" t="s">
        <v>650</v>
      </c>
      <c r="G216" s="2" t="s">
        <v>650</v>
      </c>
      <c r="H216" s="2" t="s">
        <v>650</v>
      </c>
      <c r="I216" s="2" t="s">
        <v>650</v>
      </c>
      <c r="J216" s="2" t="s">
        <v>650</v>
      </c>
      <c r="K216" s="2" t="s">
        <v>650</v>
      </c>
      <c r="L216" s="2" t="s">
        <v>650</v>
      </c>
      <c r="M216" s="2" t="s">
        <v>650</v>
      </c>
      <c r="N216" s="2" t="s">
        <v>650</v>
      </c>
      <c r="O216" s="2" t="s">
        <v>650</v>
      </c>
      <c r="P216" s="2" t="s">
        <v>650</v>
      </c>
      <c r="Q216" s="2" t="s">
        <v>650</v>
      </c>
      <c r="R216" s="2" t="s">
        <v>650</v>
      </c>
      <c r="S216" s="2" t="s">
        <v>650</v>
      </c>
      <c r="T216" s="2" t="s">
        <v>650</v>
      </c>
      <c r="U216" s="2" t="s">
        <v>650</v>
      </c>
      <c r="V216" s="2" t="s">
        <v>650</v>
      </c>
      <c r="W216" s="2" t="s">
        <v>650</v>
      </c>
      <c r="X216" s="2" t="s">
        <v>650</v>
      </c>
      <c r="Y216" s="2" t="s">
        <v>650</v>
      </c>
      <c r="Z216" s="2" t="s">
        <v>650</v>
      </c>
      <c r="AA216" s="2" t="s">
        <v>650</v>
      </c>
      <c r="AB216" s="2" t="s">
        <v>650</v>
      </c>
      <c r="AC216" s="2" t="s">
        <v>650</v>
      </c>
      <c r="AD216" s="2" t="s">
        <v>650</v>
      </c>
      <c r="AE216" s="2" t="s">
        <v>650</v>
      </c>
      <c r="AF216" s="2" t="s">
        <v>650</v>
      </c>
      <c r="AG216" s="2" t="s">
        <v>650</v>
      </c>
      <c r="AJ216" s="129">
        <f t="shared" si="12"/>
        <v>0</v>
      </c>
      <c r="AK216" s="129"/>
      <c r="AL216" s="129">
        <f t="shared" si="13"/>
        <v>0</v>
      </c>
      <c r="AM216" s="129" t="str">
        <f t="shared" si="14"/>
        <v/>
      </c>
      <c r="AN216" s="130" t="str">
        <f t="shared" si="15"/>
        <v/>
      </c>
    </row>
    <row r="217" spans="1:40" ht="15" customHeight="1" x14ac:dyDescent="0.25">
      <c r="A217" s="2" t="s">
        <v>353</v>
      </c>
      <c r="B217" s="2" t="s">
        <v>355</v>
      </c>
      <c r="C217" s="2">
        <v>2015</v>
      </c>
      <c r="D217" s="2">
        <v>79.637</v>
      </c>
      <c r="E217" s="2">
        <v>19.539000000000001</v>
      </c>
      <c r="F217" s="2">
        <v>0</v>
      </c>
      <c r="G217" s="2" t="s">
        <v>650</v>
      </c>
      <c r="H217" s="2">
        <v>0</v>
      </c>
      <c r="I217" s="2">
        <v>145.309</v>
      </c>
      <c r="J217" s="2" t="s">
        <v>650</v>
      </c>
      <c r="K217" s="2" t="s">
        <v>650</v>
      </c>
      <c r="L217" s="2" t="s">
        <v>650</v>
      </c>
      <c r="M217" s="2" t="s">
        <v>650</v>
      </c>
      <c r="N217" s="2" t="s">
        <v>650</v>
      </c>
      <c r="O217" s="2" t="s">
        <v>650</v>
      </c>
      <c r="P217" s="2">
        <v>108.565</v>
      </c>
      <c r="Q217" s="2">
        <v>4.3920000000000003</v>
      </c>
      <c r="R217" s="2">
        <v>12.305999999999999</v>
      </c>
      <c r="S217" s="2">
        <v>0</v>
      </c>
      <c r="T217" s="2">
        <v>0</v>
      </c>
      <c r="U217" s="2">
        <v>0</v>
      </c>
      <c r="V217" s="2" t="s">
        <v>8</v>
      </c>
      <c r="W217" s="2" t="s">
        <v>650</v>
      </c>
      <c r="X217" s="2" t="s">
        <v>650</v>
      </c>
      <c r="Y217" s="2" t="s">
        <v>650</v>
      </c>
      <c r="Z217" s="2" t="s">
        <v>650</v>
      </c>
      <c r="AA217" s="2" t="s">
        <v>650</v>
      </c>
      <c r="AB217" s="2" t="s">
        <v>650</v>
      </c>
      <c r="AC217" s="2" t="s">
        <v>650</v>
      </c>
      <c r="AD217" s="2" t="s">
        <v>650</v>
      </c>
      <c r="AE217" s="2" t="s">
        <v>650</v>
      </c>
      <c r="AF217" s="2" t="s">
        <v>650</v>
      </c>
      <c r="AG217" s="2">
        <v>20.045999999999999</v>
      </c>
      <c r="AJ217" s="129">
        <f t="shared" si="12"/>
        <v>125.26299999999999</v>
      </c>
      <c r="AK217" s="129"/>
      <c r="AL217" s="129">
        <f t="shared" si="13"/>
        <v>79.637</v>
      </c>
      <c r="AM217" s="129">
        <f t="shared" si="14"/>
        <v>19.539000000000001</v>
      </c>
      <c r="AN217" s="130">
        <f t="shared" si="15"/>
        <v>0.7917421744649259</v>
      </c>
    </row>
    <row r="218" spans="1:40" ht="15" customHeight="1" x14ac:dyDescent="0.25">
      <c r="A218" s="2" t="s">
        <v>353</v>
      </c>
      <c r="B218" s="2" t="s">
        <v>356</v>
      </c>
      <c r="C218" s="2">
        <v>2015</v>
      </c>
      <c r="D218" s="2" t="s">
        <v>650</v>
      </c>
      <c r="E218" s="2" t="s">
        <v>650</v>
      </c>
      <c r="F218" s="2" t="s">
        <v>650</v>
      </c>
      <c r="G218" s="2" t="s">
        <v>650</v>
      </c>
      <c r="H218" s="2" t="s">
        <v>650</v>
      </c>
      <c r="I218" s="2" t="s">
        <v>650</v>
      </c>
      <c r="J218" s="2" t="s">
        <v>650</v>
      </c>
      <c r="K218" s="2" t="s">
        <v>650</v>
      </c>
      <c r="L218" s="2" t="s">
        <v>650</v>
      </c>
      <c r="M218" s="2" t="s">
        <v>650</v>
      </c>
      <c r="N218" s="2" t="s">
        <v>650</v>
      </c>
      <c r="O218" s="2" t="s">
        <v>650</v>
      </c>
      <c r="P218" s="2" t="s">
        <v>650</v>
      </c>
      <c r="Q218" s="2" t="s">
        <v>650</v>
      </c>
      <c r="R218" s="2" t="s">
        <v>650</v>
      </c>
      <c r="S218" s="2" t="s">
        <v>650</v>
      </c>
      <c r="T218" s="2" t="s">
        <v>650</v>
      </c>
      <c r="U218" s="2" t="s">
        <v>650</v>
      </c>
      <c r="V218" s="2" t="s">
        <v>8</v>
      </c>
      <c r="W218" s="2" t="s">
        <v>650</v>
      </c>
      <c r="X218" s="2" t="s">
        <v>650</v>
      </c>
      <c r="Y218" s="2" t="s">
        <v>650</v>
      </c>
      <c r="Z218" s="2" t="s">
        <v>650</v>
      </c>
      <c r="AA218" s="2" t="s">
        <v>650</v>
      </c>
      <c r="AB218" s="2" t="s">
        <v>650</v>
      </c>
      <c r="AC218" s="2" t="s">
        <v>650</v>
      </c>
      <c r="AD218" s="2" t="s">
        <v>650</v>
      </c>
      <c r="AE218" s="2" t="s">
        <v>650</v>
      </c>
      <c r="AF218" s="2" t="s">
        <v>650</v>
      </c>
      <c r="AG218" s="2" t="s">
        <v>650</v>
      </c>
      <c r="AJ218" s="129">
        <f t="shared" si="12"/>
        <v>0</v>
      </c>
      <c r="AK218" s="129"/>
      <c r="AL218" s="129">
        <f t="shared" si="13"/>
        <v>0</v>
      </c>
      <c r="AM218" s="129" t="str">
        <f t="shared" si="14"/>
        <v/>
      </c>
      <c r="AN218" s="130" t="str">
        <f t="shared" si="15"/>
        <v/>
      </c>
    </row>
    <row r="219" spans="1:40" ht="15" customHeight="1" x14ac:dyDescent="0.25">
      <c r="A219" s="2" t="s">
        <v>357</v>
      </c>
      <c r="B219" s="2" t="s">
        <v>358</v>
      </c>
      <c r="C219" s="2">
        <v>2015</v>
      </c>
      <c r="D219" s="2">
        <v>130.5</v>
      </c>
      <c r="E219" s="2">
        <v>4.8</v>
      </c>
      <c r="F219" s="2" t="s">
        <v>650</v>
      </c>
      <c r="G219" s="2" t="s">
        <v>650</v>
      </c>
      <c r="H219" s="2" t="s">
        <v>650</v>
      </c>
      <c r="I219" s="2">
        <v>173.6</v>
      </c>
      <c r="J219" s="2" t="s">
        <v>650</v>
      </c>
      <c r="K219" s="2">
        <v>2.2000000000000002</v>
      </c>
      <c r="L219" s="2" t="s">
        <v>650</v>
      </c>
      <c r="M219" s="2" t="s">
        <v>650</v>
      </c>
      <c r="N219" s="2" t="s">
        <v>650</v>
      </c>
      <c r="O219" s="2" t="s">
        <v>650</v>
      </c>
      <c r="P219" s="2">
        <v>48.6</v>
      </c>
      <c r="Q219" s="2">
        <v>0</v>
      </c>
      <c r="R219" s="2">
        <v>1.5</v>
      </c>
      <c r="S219" s="2">
        <v>121.3</v>
      </c>
      <c r="T219" s="2">
        <v>0</v>
      </c>
      <c r="U219" s="2">
        <v>0</v>
      </c>
      <c r="V219" s="2" t="s">
        <v>8</v>
      </c>
      <c r="W219" s="2" t="s">
        <v>650</v>
      </c>
      <c r="X219" s="2" t="s">
        <v>650</v>
      </c>
      <c r="Y219" s="2" t="s">
        <v>650</v>
      </c>
      <c r="Z219" s="2" t="s">
        <v>650</v>
      </c>
      <c r="AA219" s="2" t="s">
        <v>650</v>
      </c>
      <c r="AB219" s="2" t="s">
        <v>650</v>
      </c>
      <c r="AC219" s="2" t="s">
        <v>650</v>
      </c>
      <c r="AD219" s="2" t="s">
        <v>650</v>
      </c>
      <c r="AE219" s="2" t="s">
        <v>650</v>
      </c>
      <c r="AF219" s="2" t="s">
        <v>650</v>
      </c>
      <c r="AG219" s="2" t="s">
        <v>650</v>
      </c>
      <c r="AJ219" s="129">
        <f t="shared" si="12"/>
        <v>173.6</v>
      </c>
      <c r="AK219" s="129"/>
      <c r="AL219" s="129">
        <f t="shared" si="13"/>
        <v>130.5</v>
      </c>
      <c r="AM219" s="129">
        <f t="shared" si="14"/>
        <v>4.8</v>
      </c>
      <c r="AN219" s="130">
        <f t="shared" si="15"/>
        <v>0.77937788018433185</v>
      </c>
    </row>
    <row r="220" spans="1:40" ht="15" customHeight="1" x14ac:dyDescent="0.25">
      <c r="A220" s="2" t="s">
        <v>359</v>
      </c>
      <c r="B220" s="2" t="s">
        <v>360</v>
      </c>
      <c r="C220" s="2">
        <v>2015</v>
      </c>
      <c r="D220" s="2" t="s">
        <v>650</v>
      </c>
      <c r="E220" s="2" t="s">
        <v>650</v>
      </c>
      <c r="F220" s="2" t="s">
        <v>650</v>
      </c>
      <c r="G220" s="2" t="s">
        <v>650</v>
      </c>
      <c r="H220" s="2" t="s">
        <v>650</v>
      </c>
      <c r="I220" s="2" t="s">
        <v>650</v>
      </c>
      <c r="J220" s="2" t="s">
        <v>650</v>
      </c>
      <c r="K220" s="2" t="s">
        <v>650</v>
      </c>
      <c r="L220" s="2" t="s">
        <v>650</v>
      </c>
      <c r="M220" s="2" t="s">
        <v>650</v>
      </c>
      <c r="N220" s="2" t="s">
        <v>650</v>
      </c>
      <c r="O220" s="2" t="s">
        <v>650</v>
      </c>
      <c r="P220" s="2" t="s">
        <v>650</v>
      </c>
      <c r="Q220" s="2" t="s">
        <v>650</v>
      </c>
      <c r="R220" s="2" t="s">
        <v>650</v>
      </c>
      <c r="S220" s="2" t="s">
        <v>650</v>
      </c>
      <c r="T220" s="2" t="s">
        <v>650</v>
      </c>
      <c r="U220" s="2" t="s">
        <v>650</v>
      </c>
      <c r="V220" s="2" t="s">
        <v>650</v>
      </c>
      <c r="W220" s="2" t="s">
        <v>650</v>
      </c>
      <c r="X220" s="2" t="s">
        <v>650</v>
      </c>
      <c r="Y220" s="2" t="s">
        <v>650</v>
      </c>
      <c r="Z220" s="2" t="s">
        <v>650</v>
      </c>
      <c r="AA220" s="2" t="s">
        <v>650</v>
      </c>
      <c r="AB220" s="2" t="s">
        <v>650</v>
      </c>
      <c r="AC220" s="2" t="s">
        <v>650</v>
      </c>
      <c r="AD220" s="2" t="s">
        <v>650</v>
      </c>
      <c r="AE220" s="2" t="s">
        <v>650</v>
      </c>
      <c r="AF220" s="2" t="s">
        <v>650</v>
      </c>
      <c r="AG220" s="2" t="s">
        <v>650</v>
      </c>
      <c r="AJ220" s="129">
        <f t="shared" si="12"/>
        <v>0</v>
      </c>
      <c r="AK220" s="129"/>
      <c r="AL220" s="129">
        <f t="shared" si="13"/>
        <v>0</v>
      </c>
      <c r="AM220" s="129" t="str">
        <f t="shared" si="14"/>
        <v/>
      </c>
      <c r="AN220" s="130" t="str">
        <f t="shared" si="15"/>
        <v/>
      </c>
    </row>
    <row r="221" spans="1:40" ht="15" customHeight="1" x14ac:dyDescent="0.25">
      <c r="A221" s="2" t="s">
        <v>359</v>
      </c>
      <c r="B221" s="2" t="s">
        <v>361</v>
      </c>
      <c r="C221" s="2">
        <v>2015</v>
      </c>
      <c r="D221" s="2" t="s">
        <v>650</v>
      </c>
      <c r="E221" s="2" t="s">
        <v>650</v>
      </c>
      <c r="F221" s="2" t="s">
        <v>650</v>
      </c>
      <c r="G221" s="2" t="s">
        <v>650</v>
      </c>
      <c r="H221" s="2" t="s">
        <v>650</v>
      </c>
      <c r="I221" s="2" t="s">
        <v>650</v>
      </c>
      <c r="J221" s="2" t="s">
        <v>650</v>
      </c>
      <c r="K221" s="2" t="s">
        <v>650</v>
      </c>
      <c r="L221" s="2" t="s">
        <v>650</v>
      </c>
      <c r="M221" s="2" t="s">
        <v>650</v>
      </c>
      <c r="N221" s="2" t="s">
        <v>650</v>
      </c>
      <c r="O221" s="2" t="s">
        <v>650</v>
      </c>
      <c r="P221" s="2" t="s">
        <v>650</v>
      </c>
      <c r="Q221" s="2" t="s">
        <v>650</v>
      </c>
      <c r="R221" s="2" t="s">
        <v>650</v>
      </c>
      <c r="S221" s="2" t="s">
        <v>650</v>
      </c>
      <c r="T221" s="2" t="s">
        <v>650</v>
      </c>
      <c r="U221" s="2" t="s">
        <v>650</v>
      </c>
      <c r="V221" s="2" t="s">
        <v>650</v>
      </c>
      <c r="W221" s="2" t="s">
        <v>650</v>
      </c>
      <c r="X221" s="2" t="s">
        <v>650</v>
      </c>
      <c r="Y221" s="2" t="s">
        <v>650</v>
      </c>
      <c r="Z221" s="2" t="s">
        <v>650</v>
      </c>
      <c r="AA221" s="2" t="s">
        <v>650</v>
      </c>
      <c r="AB221" s="2" t="s">
        <v>650</v>
      </c>
      <c r="AC221" s="2" t="s">
        <v>650</v>
      </c>
      <c r="AD221" s="2" t="s">
        <v>650</v>
      </c>
      <c r="AE221" s="2" t="s">
        <v>650</v>
      </c>
      <c r="AF221" s="2" t="s">
        <v>650</v>
      </c>
      <c r="AG221" s="2" t="s">
        <v>650</v>
      </c>
      <c r="AJ221" s="129">
        <f t="shared" si="12"/>
        <v>0</v>
      </c>
      <c r="AK221" s="129"/>
      <c r="AL221" s="129">
        <f t="shared" si="13"/>
        <v>0</v>
      </c>
      <c r="AM221" s="129" t="str">
        <f t="shared" si="14"/>
        <v/>
      </c>
      <c r="AN221" s="130" t="str">
        <f t="shared" si="15"/>
        <v/>
      </c>
    </row>
    <row r="222" spans="1:40" ht="15" customHeight="1" x14ac:dyDescent="0.25">
      <c r="A222" s="2" t="s">
        <v>359</v>
      </c>
      <c r="B222" s="2" t="s">
        <v>362</v>
      </c>
      <c r="C222" s="2">
        <v>2015</v>
      </c>
      <c r="D222" s="2">
        <v>97.8</v>
      </c>
      <c r="E222" s="2">
        <v>33.299999999999997</v>
      </c>
      <c r="F222" s="2" t="s">
        <v>650</v>
      </c>
      <c r="G222" s="2" t="s">
        <v>650</v>
      </c>
      <c r="H222" s="2" t="s">
        <v>650</v>
      </c>
      <c r="I222" s="2">
        <v>175.8</v>
      </c>
      <c r="J222" s="2" t="s">
        <v>650</v>
      </c>
      <c r="K222" s="2" t="s">
        <v>650</v>
      </c>
      <c r="L222" s="2" t="s">
        <v>650</v>
      </c>
      <c r="M222" s="2" t="s">
        <v>650</v>
      </c>
      <c r="N222" s="2" t="s">
        <v>650</v>
      </c>
      <c r="O222" s="2" t="s">
        <v>650</v>
      </c>
      <c r="P222" s="2">
        <v>150.1</v>
      </c>
      <c r="Q222" s="2" t="s">
        <v>650</v>
      </c>
      <c r="R222" s="2" t="s">
        <v>650</v>
      </c>
      <c r="S222" s="2" t="s">
        <v>650</v>
      </c>
      <c r="T222" s="2" t="s">
        <v>650</v>
      </c>
      <c r="U222" s="2" t="s">
        <v>650</v>
      </c>
      <c r="V222" s="2" t="s">
        <v>8</v>
      </c>
      <c r="W222" s="2" t="s">
        <v>650</v>
      </c>
      <c r="X222" s="2" t="s">
        <v>650</v>
      </c>
      <c r="Y222" s="2" t="s">
        <v>650</v>
      </c>
      <c r="Z222" s="2" t="s">
        <v>650</v>
      </c>
      <c r="AA222" s="2" t="s">
        <v>650</v>
      </c>
      <c r="AB222" s="2" t="s">
        <v>650</v>
      </c>
      <c r="AC222" s="2" t="s">
        <v>650</v>
      </c>
      <c r="AD222" s="2" t="s">
        <v>650</v>
      </c>
      <c r="AE222" s="2" t="s">
        <v>650</v>
      </c>
      <c r="AF222" s="2" t="s">
        <v>650</v>
      </c>
      <c r="AG222" s="2">
        <v>25.7</v>
      </c>
      <c r="AJ222" s="129">
        <f t="shared" si="12"/>
        <v>150.1</v>
      </c>
      <c r="AK222" s="129"/>
      <c r="AL222" s="129">
        <f t="shared" si="13"/>
        <v>97.8</v>
      </c>
      <c r="AM222" s="129">
        <f t="shared" si="14"/>
        <v>33.299999999999997</v>
      </c>
      <c r="AN222" s="130">
        <f t="shared" si="15"/>
        <v>0.87341772151898733</v>
      </c>
    </row>
    <row r="223" spans="1:40" ht="15" customHeight="1" x14ac:dyDescent="0.25">
      <c r="A223" s="2" t="s">
        <v>363</v>
      </c>
      <c r="B223" s="2" t="s">
        <v>364</v>
      </c>
      <c r="C223" s="2">
        <v>2015</v>
      </c>
      <c r="D223" s="2" t="s">
        <v>650</v>
      </c>
      <c r="E223" s="2" t="s">
        <v>650</v>
      </c>
      <c r="F223" s="2" t="s">
        <v>650</v>
      </c>
      <c r="G223" s="2" t="s">
        <v>650</v>
      </c>
      <c r="H223" s="2" t="s">
        <v>650</v>
      </c>
      <c r="I223" s="2" t="s">
        <v>650</v>
      </c>
      <c r="J223" s="2" t="s">
        <v>650</v>
      </c>
      <c r="K223" s="2" t="s">
        <v>650</v>
      </c>
      <c r="L223" s="2" t="s">
        <v>650</v>
      </c>
      <c r="M223" s="2" t="s">
        <v>650</v>
      </c>
      <c r="N223" s="2" t="s">
        <v>650</v>
      </c>
      <c r="O223" s="2" t="s">
        <v>650</v>
      </c>
      <c r="P223" s="2" t="s">
        <v>650</v>
      </c>
      <c r="Q223" s="2" t="s">
        <v>650</v>
      </c>
      <c r="R223" s="2" t="s">
        <v>650</v>
      </c>
      <c r="S223" s="2" t="s">
        <v>650</v>
      </c>
      <c r="T223" s="2" t="s">
        <v>650</v>
      </c>
      <c r="U223" s="2" t="s">
        <v>650</v>
      </c>
      <c r="V223" s="2" t="s">
        <v>650</v>
      </c>
      <c r="W223" s="2" t="s">
        <v>650</v>
      </c>
      <c r="X223" s="2" t="s">
        <v>650</v>
      </c>
      <c r="Y223" s="2" t="s">
        <v>650</v>
      </c>
      <c r="Z223" s="2" t="s">
        <v>650</v>
      </c>
      <c r="AA223" s="2" t="s">
        <v>650</v>
      </c>
      <c r="AB223" s="2" t="s">
        <v>650</v>
      </c>
      <c r="AC223" s="2" t="s">
        <v>650</v>
      </c>
      <c r="AD223" s="2" t="s">
        <v>650</v>
      </c>
      <c r="AE223" s="2" t="s">
        <v>650</v>
      </c>
      <c r="AF223" s="2" t="s">
        <v>650</v>
      </c>
      <c r="AG223" s="2" t="s">
        <v>650</v>
      </c>
      <c r="AJ223" s="129">
        <f t="shared" si="12"/>
        <v>0</v>
      </c>
      <c r="AK223" s="129"/>
      <c r="AL223" s="129">
        <f t="shared" si="13"/>
        <v>0</v>
      </c>
      <c r="AM223" s="129" t="str">
        <f t="shared" si="14"/>
        <v/>
      </c>
      <c r="AN223" s="130" t="str">
        <f t="shared" si="15"/>
        <v/>
      </c>
    </row>
    <row r="224" spans="1:40" ht="15" customHeight="1" x14ac:dyDescent="0.25">
      <c r="A224" s="2" t="s">
        <v>365</v>
      </c>
      <c r="B224" s="2" t="s">
        <v>366</v>
      </c>
      <c r="C224" s="2">
        <v>2015</v>
      </c>
      <c r="D224" s="2">
        <v>53.4</v>
      </c>
      <c r="E224" s="2">
        <v>7.8</v>
      </c>
      <c r="F224" s="2" t="s">
        <v>650</v>
      </c>
      <c r="G224" s="2" t="s">
        <v>650</v>
      </c>
      <c r="H224" s="2" t="s">
        <v>650</v>
      </c>
      <c r="I224" s="2">
        <v>88</v>
      </c>
      <c r="J224" s="2" t="s">
        <v>650</v>
      </c>
      <c r="K224" s="2" t="s">
        <v>650</v>
      </c>
      <c r="L224" s="2" t="s">
        <v>650</v>
      </c>
      <c r="M224" s="2" t="s">
        <v>650</v>
      </c>
      <c r="N224" s="2" t="s">
        <v>650</v>
      </c>
      <c r="O224" s="2" t="s">
        <v>650</v>
      </c>
      <c r="P224" s="2">
        <v>8.1</v>
      </c>
      <c r="Q224" s="2">
        <v>34.6</v>
      </c>
      <c r="R224" s="2">
        <v>19.2</v>
      </c>
      <c r="S224" s="2">
        <v>15.4</v>
      </c>
      <c r="T224" s="2" t="s">
        <v>650</v>
      </c>
      <c r="U224" s="2" t="s">
        <v>650</v>
      </c>
      <c r="V224" s="2" t="s">
        <v>8</v>
      </c>
      <c r="W224" s="2" t="s">
        <v>650</v>
      </c>
      <c r="X224" s="2" t="s">
        <v>650</v>
      </c>
      <c r="Y224" s="2" t="s">
        <v>650</v>
      </c>
      <c r="Z224" s="2" t="s">
        <v>650</v>
      </c>
      <c r="AA224" s="2" t="s">
        <v>650</v>
      </c>
      <c r="AB224" s="2" t="s">
        <v>650</v>
      </c>
      <c r="AC224" s="2" t="s">
        <v>650</v>
      </c>
      <c r="AD224" s="2" t="s">
        <v>650</v>
      </c>
      <c r="AE224" s="2" t="s">
        <v>650</v>
      </c>
      <c r="AF224" s="2" t="s">
        <v>650</v>
      </c>
      <c r="AG224" s="2">
        <v>10.7</v>
      </c>
      <c r="AJ224" s="129">
        <f t="shared" si="12"/>
        <v>77.300000000000011</v>
      </c>
      <c r="AK224" s="129"/>
      <c r="AL224" s="129">
        <f t="shared" si="13"/>
        <v>53.4</v>
      </c>
      <c r="AM224" s="129">
        <f t="shared" si="14"/>
        <v>7.8</v>
      </c>
      <c r="AN224" s="130">
        <f t="shared" si="15"/>
        <v>0.79172056921086653</v>
      </c>
    </row>
    <row r="225" spans="1:40" ht="15" customHeight="1" x14ac:dyDescent="0.25">
      <c r="A225" s="2" t="s">
        <v>367</v>
      </c>
      <c r="B225" s="2" t="s">
        <v>368</v>
      </c>
      <c r="C225" s="2">
        <v>2015</v>
      </c>
      <c r="D225" s="2" t="s">
        <v>650</v>
      </c>
      <c r="E225" s="2" t="s">
        <v>650</v>
      </c>
      <c r="F225" s="2" t="s">
        <v>650</v>
      </c>
      <c r="G225" s="2" t="s">
        <v>650</v>
      </c>
      <c r="H225" s="2" t="s">
        <v>650</v>
      </c>
      <c r="I225" s="2" t="s">
        <v>650</v>
      </c>
      <c r="J225" s="2" t="s">
        <v>650</v>
      </c>
      <c r="K225" s="2" t="s">
        <v>650</v>
      </c>
      <c r="L225" s="2" t="s">
        <v>650</v>
      </c>
      <c r="M225" s="2" t="s">
        <v>650</v>
      </c>
      <c r="N225" s="2" t="s">
        <v>650</v>
      </c>
      <c r="O225" s="2" t="s">
        <v>650</v>
      </c>
      <c r="P225" s="2" t="s">
        <v>650</v>
      </c>
      <c r="Q225" s="2" t="s">
        <v>650</v>
      </c>
      <c r="R225" s="2" t="s">
        <v>650</v>
      </c>
      <c r="S225" s="2" t="s">
        <v>650</v>
      </c>
      <c r="T225" s="2" t="s">
        <v>650</v>
      </c>
      <c r="U225" s="2" t="s">
        <v>650</v>
      </c>
      <c r="V225" s="2" t="s">
        <v>650</v>
      </c>
      <c r="W225" s="2" t="s">
        <v>650</v>
      </c>
      <c r="X225" s="2" t="s">
        <v>650</v>
      </c>
      <c r="Y225" s="2" t="s">
        <v>650</v>
      </c>
      <c r="Z225" s="2" t="s">
        <v>650</v>
      </c>
      <c r="AA225" s="2" t="s">
        <v>650</v>
      </c>
      <c r="AB225" s="2" t="s">
        <v>650</v>
      </c>
      <c r="AC225" s="2" t="s">
        <v>650</v>
      </c>
      <c r="AD225" s="2" t="s">
        <v>650</v>
      </c>
      <c r="AE225" s="2" t="s">
        <v>650</v>
      </c>
      <c r="AF225" s="2" t="s">
        <v>650</v>
      </c>
      <c r="AG225" s="2" t="s">
        <v>650</v>
      </c>
      <c r="AJ225" s="129">
        <f t="shared" si="12"/>
        <v>0</v>
      </c>
      <c r="AK225" s="129"/>
      <c r="AL225" s="129">
        <f t="shared" si="13"/>
        <v>0</v>
      </c>
      <c r="AM225" s="129" t="str">
        <f t="shared" si="14"/>
        <v/>
      </c>
      <c r="AN225" s="130" t="str">
        <f t="shared" si="15"/>
        <v/>
      </c>
    </row>
    <row r="226" spans="1:40"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c r="W226" s="2" t="s">
        <v>651</v>
      </c>
      <c r="X226" s="2" t="s">
        <v>651</v>
      </c>
      <c r="Y226" s="2" t="s">
        <v>651</v>
      </c>
      <c r="Z226" s="2" t="s">
        <v>651</v>
      </c>
      <c r="AA226" s="2" t="s">
        <v>651</v>
      </c>
      <c r="AB226" s="2" t="s">
        <v>651</v>
      </c>
      <c r="AC226" s="2" t="s">
        <v>651</v>
      </c>
      <c r="AD226" s="2" t="s">
        <v>651</v>
      </c>
      <c r="AE226" s="2" t="s">
        <v>651</v>
      </c>
      <c r="AF226" s="2" t="s">
        <v>651</v>
      </c>
      <c r="AG226" s="2" t="s">
        <v>651</v>
      </c>
      <c r="AJ226" s="129">
        <f t="shared" si="12"/>
        <v>0</v>
      </c>
      <c r="AK226" s="129"/>
      <c r="AL226" s="129">
        <f t="shared" si="13"/>
        <v>0</v>
      </c>
      <c r="AM226" s="129" t="str">
        <f t="shared" si="14"/>
        <v/>
      </c>
      <c r="AN226" s="130" t="str">
        <f t="shared" si="15"/>
        <v/>
      </c>
    </row>
    <row r="227" spans="1:40" ht="15" customHeight="1" x14ac:dyDescent="0.25">
      <c r="A227" s="2" t="s">
        <v>371</v>
      </c>
      <c r="B227" s="2" t="s">
        <v>372</v>
      </c>
      <c r="C227" s="2">
        <v>2015</v>
      </c>
      <c r="D227" s="2" t="s">
        <v>650</v>
      </c>
      <c r="E227" s="2" t="s">
        <v>650</v>
      </c>
      <c r="F227" s="2" t="s">
        <v>650</v>
      </c>
      <c r="G227" s="2" t="s">
        <v>650</v>
      </c>
      <c r="H227" s="2" t="s">
        <v>650</v>
      </c>
      <c r="I227" s="2" t="s">
        <v>650</v>
      </c>
      <c r="J227" s="2" t="s">
        <v>650</v>
      </c>
      <c r="K227" s="2" t="s">
        <v>650</v>
      </c>
      <c r="L227" s="2" t="s">
        <v>650</v>
      </c>
      <c r="M227" s="2" t="s">
        <v>650</v>
      </c>
      <c r="N227" s="2" t="s">
        <v>650</v>
      </c>
      <c r="O227" s="2" t="s">
        <v>650</v>
      </c>
      <c r="P227" s="2" t="s">
        <v>650</v>
      </c>
      <c r="Q227" s="2" t="s">
        <v>650</v>
      </c>
      <c r="R227" s="2" t="s">
        <v>650</v>
      </c>
      <c r="S227" s="2" t="s">
        <v>650</v>
      </c>
      <c r="T227" s="2" t="s">
        <v>650</v>
      </c>
      <c r="U227" s="2" t="s">
        <v>650</v>
      </c>
      <c r="V227" s="2" t="s">
        <v>650</v>
      </c>
      <c r="W227" s="2" t="s">
        <v>650</v>
      </c>
      <c r="X227" s="2" t="s">
        <v>650</v>
      </c>
      <c r="Y227" s="2" t="s">
        <v>650</v>
      </c>
      <c r="Z227" s="2" t="s">
        <v>650</v>
      </c>
      <c r="AA227" s="2" t="s">
        <v>650</v>
      </c>
      <c r="AB227" s="2" t="s">
        <v>650</v>
      </c>
      <c r="AC227" s="2" t="s">
        <v>650</v>
      </c>
      <c r="AD227" s="2" t="s">
        <v>650</v>
      </c>
      <c r="AE227" s="2" t="s">
        <v>650</v>
      </c>
      <c r="AF227" s="2" t="s">
        <v>650</v>
      </c>
      <c r="AG227" s="2" t="s">
        <v>650</v>
      </c>
      <c r="AJ227" s="129">
        <f t="shared" si="12"/>
        <v>0</v>
      </c>
      <c r="AK227" s="129"/>
      <c r="AL227" s="129">
        <f t="shared" si="13"/>
        <v>0</v>
      </c>
      <c r="AM227" s="129" t="str">
        <f t="shared" si="14"/>
        <v/>
      </c>
      <c r="AN227" s="130" t="str">
        <f t="shared" si="15"/>
        <v/>
      </c>
    </row>
    <row r="228" spans="1:40" ht="15" customHeight="1" x14ac:dyDescent="0.25">
      <c r="A228" s="2" t="s">
        <v>373</v>
      </c>
      <c r="B228" s="2" t="s">
        <v>374</v>
      </c>
      <c r="C228" s="2">
        <v>2015</v>
      </c>
      <c r="D228" s="2" t="s">
        <v>650</v>
      </c>
      <c r="E228" s="2" t="s">
        <v>650</v>
      </c>
      <c r="F228" s="2" t="s">
        <v>650</v>
      </c>
      <c r="G228" s="2" t="s">
        <v>650</v>
      </c>
      <c r="H228" s="2" t="s">
        <v>650</v>
      </c>
      <c r="I228" s="2" t="s">
        <v>650</v>
      </c>
      <c r="J228" s="2" t="s">
        <v>650</v>
      </c>
      <c r="K228" s="2" t="s">
        <v>650</v>
      </c>
      <c r="L228" s="2" t="s">
        <v>650</v>
      </c>
      <c r="M228" s="2" t="s">
        <v>650</v>
      </c>
      <c r="N228" s="2" t="s">
        <v>650</v>
      </c>
      <c r="O228" s="2" t="s">
        <v>650</v>
      </c>
      <c r="P228" s="2" t="s">
        <v>650</v>
      </c>
      <c r="Q228" s="2" t="s">
        <v>650</v>
      </c>
      <c r="R228" s="2" t="s">
        <v>650</v>
      </c>
      <c r="S228" s="2" t="s">
        <v>650</v>
      </c>
      <c r="T228" s="2" t="s">
        <v>650</v>
      </c>
      <c r="U228" s="2" t="s">
        <v>650</v>
      </c>
      <c r="V228" s="2" t="s">
        <v>650</v>
      </c>
      <c r="W228" s="2" t="s">
        <v>650</v>
      </c>
      <c r="X228" s="2" t="s">
        <v>650</v>
      </c>
      <c r="Y228" s="2" t="s">
        <v>650</v>
      </c>
      <c r="Z228" s="2" t="s">
        <v>650</v>
      </c>
      <c r="AA228" s="2" t="s">
        <v>650</v>
      </c>
      <c r="AB228" s="2" t="s">
        <v>650</v>
      </c>
      <c r="AC228" s="2" t="s">
        <v>650</v>
      </c>
      <c r="AD228" s="2" t="s">
        <v>650</v>
      </c>
      <c r="AE228" s="2" t="s">
        <v>650</v>
      </c>
      <c r="AF228" s="2" t="s">
        <v>650</v>
      </c>
      <c r="AG228" s="2" t="s">
        <v>650</v>
      </c>
      <c r="AJ228" s="129">
        <f t="shared" si="12"/>
        <v>0</v>
      </c>
      <c r="AK228" s="129"/>
      <c r="AL228" s="129">
        <f t="shared" si="13"/>
        <v>0</v>
      </c>
      <c r="AM228" s="129" t="str">
        <f t="shared" si="14"/>
        <v/>
      </c>
      <c r="AN228" s="130" t="str">
        <f t="shared" si="15"/>
        <v/>
      </c>
    </row>
    <row r="229" spans="1:40" ht="15" customHeight="1" x14ac:dyDescent="0.25">
      <c r="A229" s="2" t="s">
        <v>373</v>
      </c>
      <c r="B229" s="2" t="s">
        <v>375</v>
      </c>
      <c r="C229" s="2">
        <v>2015</v>
      </c>
      <c r="D229" s="2" t="s">
        <v>650</v>
      </c>
      <c r="E229" s="2" t="s">
        <v>650</v>
      </c>
      <c r="F229" s="2" t="s">
        <v>650</v>
      </c>
      <c r="G229" s="2" t="s">
        <v>650</v>
      </c>
      <c r="H229" s="2" t="s">
        <v>650</v>
      </c>
      <c r="I229" s="2" t="s">
        <v>650</v>
      </c>
      <c r="J229" s="2" t="s">
        <v>650</v>
      </c>
      <c r="K229" s="2" t="s">
        <v>650</v>
      </c>
      <c r="L229" s="2" t="s">
        <v>650</v>
      </c>
      <c r="M229" s="2" t="s">
        <v>650</v>
      </c>
      <c r="N229" s="2" t="s">
        <v>650</v>
      </c>
      <c r="O229" s="2" t="s">
        <v>650</v>
      </c>
      <c r="P229" s="2" t="s">
        <v>650</v>
      </c>
      <c r="Q229" s="2" t="s">
        <v>650</v>
      </c>
      <c r="R229" s="2" t="s">
        <v>650</v>
      </c>
      <c r="S229" s="2" t="s">
        <v>650</v>
      </c>
      <c r="T229" s="2" t="s">
        <v>650</v>
      </c>
      <c r="U229" s="2" t="s">
        <v>650</v>
      </c>
      <c r="V229" s="2" t="s">
        <v>650</v>
      </c>
      <c r="W229" s="2" t="s">
        <v>650</v>
      </c>
      <c r="X229" s="2" t="s">
        <v>650</v>
      </c>
      <c r="Y229" s="2" t="s">
        <v>650</v>
      </c>
      <c r="Z229" s="2" t="s">
        <v>650</v>
      </c>
      <c r="AA229" s="2" t="s">
        <v>650</v>
      </c>
      <c r="AB229" s="2" t="s">
        <v>650</v>
      </c>
      <c r="AC229" s="2" t="s">
        <v>650</v>
      </c>
      <c r="AD229" s="2" t="s">
        <v>650</v>
      </c>
      <c r="AE229" s="2" t="s">
        <v>650</v>
      </c>
      <c r="AF229" s="2" t="s">
        <v>650</v>
      </c>
      <c r="AG229" s="2" t="s">
        <v>650</v>
      </c>
      <c r="AJ229" s="129">
        <f t="shared" si="12"/>
        <v>0</v>
      </c>
      <c r="AK229" s="129"/>
      <c r="AL229" s="129">
        <f t="shared" si="13"/>
        <v>0</v>
      </c>
      <c r="AM229" s="129" t="str">
        <f t="shared" si="14"/>
        <v/>
      </c>
      <c r="AN229" s="130" t="str">
        <f t="shared" si="15"/>
        <v/>
      </c>
    </row>
    <row r="230" spans="1:40" ht="15" customHeight="1" x14ac:dyDescent="0.25">
      <c r="A230" s="2" t="s">
        <v>373</v>
      </c>
      <c r="B230" s="2" t="s">
        <v>376</v>
      </c>
      <c r="C230" s="2">
        <v>2015</v>
      </c>
      <c r="D230" s="2" t="s">
        <v>650</v>
      </c>
      <c r="E230" s="2" t="s">
        <v>650</v>
      </c>
      <c r="F230" s="2" t="s">
        <v>650</v>
      </c>
      <c r="G230" s="2" t="s">
        <v>650</v>
      </c>
      <c r="H230" s="2" t="s">
        <v>650</v>
      </c>
      <c r="I230" s="2" t="s">
        <v>650</v>
      </c>
      <c r="J230" s="2" t="s">
        <v>650</v>
      </c>
      <c r="K230" s="2" t="s">
        <v>650</v>
      </c>
      <c r="L230" s="2" t="s">
        <v>650</v>
      </c>
      <c r="M230" s="2" t="s">
        <v>650</v>
      </c>
      <c r="N230" s="2" t="s">
        <v>650</v>
      </c>
      <c r="O230" s="2" t="s">
        <v>650</v>
      </c>
      <c r="P230" s="2" t="s">
        <v>650</v>
      </c>
      <c r="Q230" s="2" t="s">
        <v>650</v>
      </c>
      <c r="R230" s="2" t="s">
        <v>650</v>
      </c>
      <c r="S230" s="2" t="s">
        <v>650</v>
      </c>
      <c r="T230" s="2" t="s">
        <v>650</v>
      </c>
      <c r="U230" s="2" t="s">
        <v>650</v>
      </c>
      <c r="V230" s="2" t="s">
        <v>650</v>
      </c>
      <c r="W230" s="2" t="s">
        <v>650</v>
      </c>
      <c r="X230" s="2" t="s">
        <v>650</v>
      </c>
      <c r="Y230" s="2" t="s">
        <v>650</v>
      </c>
      <c r="Z230" s="2" t="s">
        <v>650</v>
      </c>
      <c r="AA230" s="2" t="s">
        <v>650</v>
      </c>
      <c r="AB230" s="2" t="s">
        <v>650</v>
      </c>
      <c r="AC230" s="2" t="s">
        <v>650</v>
      </c>
      <c r="AD230" s="2" t="s">
        <v>650</v>
      </c>
      <c r="AE230" s="2" t="s">
        <v>650</v>
      </c>
      <c r="AF230" s="2" t="s">
        <v>650</v>
      </c>
      <c r="AG230" s="2" t="s">
        <v>650</v>
      </c>
      <c r="AJ230" s="129">
        <f t="shared" si="12"/>
        <v>0</v>
      </c>
      <c r="AK230" s="129"/>
      <c r="AL230" s="129">
        <f t="shared" si="13"/>
        <v>0</v>
      </c>
      <c r="AM230" s="129" t="str">
        <f t="shared" si="14"/>
        <v/>
      </c>
      <c r="AN230" s="130" t="str">
        <f t="shared" si="15"/>
        <v/>
      </c>
    </row>
    <row r="231" spans="1:40" ht="15" customHeight="1" x14ac:dyDescent="0.25">
      <c r="A231" s="2" t="s">
        <v>373</v>
      </c>
      <c r="B231" s="2" t="s">
        <v>377</v>
      </c>
      <c r="C231" s="2">
        <v>2015</v>
      </c>
      <c r="D231" s="2" t="s">
        <v>650</v>
      </c>
      <c r="E231" s="2" t="s">
        <v>650</v>
      </c>
      <c r="F231" s="2" t="s">
        <v>650</v>
      </c>
      <c r="G231" s="2" t="s">
        <v>650</v>
      </c>
      <c r="H231" s="2" t="s">
        <v>650</v>
      </c>
      <c r="I231" s="2" t="s">
        <v>650</v>
      </c>
      <c r="J231" s="2" t="s">
        <v>650</v>
      </c>
      <c r="K231" s="2" t="s">
        <v>650</v>
      </c>
      <c r="L231" s="2" t="s">
        <v>650</v>
      </c>
      <c r="M231" s="2" t="s">
        <v>650</v>
      </c>
      <c r="N231" s="2" t="s">
        <v>650</v>
      </c>
      <c r="O231" s="2" t="s">
        <v>650</v>
      </c>
      <c r="P231" s="2" t="s">
        <v>650</v>
      </c>
      <c r="Q231" s="2" t="s">
        <v>650</v>
      </c>
      <c r="R231" s="2" t="s">
        <v>650</v>
      </c>
      <c r="S231" s="2" t="s">
        <v>650</v>
      </c>
      <c r="T231" s="2" t="s">
        <v>650</v>
      </c>
      <c r="U231" s="2" t="s">
        <v>650</v>
      </c>
      <c r="V231" s="2" t="s">
        <v>650</v>
      </c>
      <c r="W231" s="2" t="s">
        <v>650</v>
      </c>
      <c r="X231" s="2" t="s">
        <v>650</v>
      </c>
      <c r="Y231" s="2" t="s">
        <v>650</v>
      </c>
      <c r="Z231" s="2" t="s">
        <v>650</v>
      </c>
      <c r="AA231" s="2" t="s">
        <v>650</v>
      </c>
      <c r="AB231" s="2" t="s">
        <v>650</v>
      </c>
      <c r="AC231" s="2" t="s">
        <v>650</v>
      </c>
      <c r="AD231" s="2" t="s">
        <v>650</v>
      </c>
      <c r="AE231" s="2" t="s">
        <v>650</v>
      </c>
      <c r="AF231" s="2" t="s">
        <v>650</v>
      </c>
      <c r="AG231" s="2" t="s">
        <v>650</v>
      </c>
      <c r="AJ231" s="129">
        <f t="shared" si="12"/>
        <v>0</v>
      </c>
      <c r="AK231" s="129"/>
      <c r="AL231" s="129">
        <f t="shared" si="13"/>
        <v>0</v>
      </c>
      <c r="AM231" s="129" t="str">
        <f t="shared" si="14"/>
        <v/>
      </c>
      <c r="AN231" s="130" t="str">
        <f t="shared" si="15"/>
        <v/>
      </c>
    </row>
    <row r="232" spans="1:40"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c r="W232" s="2" t="s">
        <v>651</v>
      </c>
      <c r="X232" s="2" t="s">
        <v>651</v>
      </c>
      <c r="Y232" s="2" t="s">
        <v>651</v>
      </c>
      <c r="Z232" s="2" t="s">
        <v>651</v>
      </c>
      <c r="AA232" s="2" t="s">
        <v>651</v>
      </c>
      <c r="AB232" s="2" t="s">
        <v>651</v>
      </c>
      <c r="AC232" s="2" t="s">
        <v>651</v>
      </c>
      <c r="AD232" s="2" t="s">
        <v>651</v>
      </c>
      <c r="AE232" s="2" t="s">
        <v>651</v>
      </c>
      <c r="AF232" s="2" t="s">
        <v>651</v>
      </c>
      <c r="AG232" s="2" t="s">
        <v>651</v>
      </c>
      <c r="AJ232" s="129">
        <f t="shared" si="12"/>
        <v>0</v>
      </c>
      <c r="AK232" s="129"/>
      <c r="AL232" s="129">
        <f t="shared" si="13"/>
        <v>0</v>
      </c>
      <c r="AM232" s="129" t="str">
        <f t="shared" si="14"/>
        <v/>
      </c>
      <c r="AN232" s="130" t="str">
        <f t="shared" si="15"/>
        <v/>
      </c>
    </row>
    <row r="233" spans="1:40"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c r="W233" s="2" t="s">
        <v>651</v>
      </c>
      <c r="X233" s="2" t="s">
        <v>651</v>
      </c>
      <c r="Y233" s="2" t="s">
        <v>651</v>
      </c>
      <c r="Z233" s="2" t="s">
        <v>651</v>
      </c>
      <c r="AA233" s="2" t="s">
        <v>651</v>
      </c>
      <c r="AB233" s="2" t="s">
        <v>651</v>
      </c>
      <c r="AC233" s="2" t="s">
        <v>651</v>
      </c>
      <c r="AD233" s="2" t="s">
        <v>651</v>
      </c>
      <c r="AE233" s="2" t="s">
        <v>651</v>
      </c>
      <c r="AF233" s="2" t="s">
        <v>651</v>
      </c>
      <c r="AG233" s="2" t="s">
        <v>651</v>
      </c>
      <c r="AJ233" s="129">
        <f t="shared" si="12"/>
        <v>0</v>
      </c>
      <c r="AK233" s="129"/>
      <c r="AL233" s="129">
        <f t="shared" si="13"/>
        <v>0</v>
      </c>
      <c r="AM233" s="129" t="str">
        <f t="shared" si="14"/>
        <v/>
      </c>
      <c r="AN233" s="130" t="str">
        <f t="shared" si="15"/>
        <v/>
      </c>
    </row>
    <row r="234" spans="1:40" ht="15" customHeight="1" x14ac:dyDescent="0.25">
      <c r="A234" s="2" t="s">
        <v>382</v>
      </c>
      <c r="B234" s="2" t="s">
        <v>383</v>
      </c>
      <c r="C234" s="2">
        <v>2015</v>
      </c>
      <c r="D234" s="2" t="s">
        <v>650</v>
      </c>
      <c r="E234" s="2" t="s">
        <v>650</v>
      </c>
      <c r="F234" s="2" t="s">
        <v>650</v>
      </c>
      <c r="G234" s="2" t="s">
        <v>650</v>
      </c>
      <c r="H234" s="2" t="s">
        <v>650</v>
      </c>
      <c r="I234" s="2" t="s">
        <v>650</v>
      </c>
      <c r="J234" s="2" t="s">
        <v>650</v>
      </c>
      <c r="K234" s="2" t="s">
        <v>650</v>
      </c>
      <c r="L234" s="2" t="s">
        <v>650</v>
      </c>
      <c r="M234" s="2" t="s">
        <v>650</v>
      </c>
      <c r="N234" s="2" t="s">
        <v>650</v>
      </c>
      <c r="O234" s="2" t="s">
        <v>650</v>
      </c>
      <c r="P234" s="2" t="s">
        <v>650</v>
      </c>
      <c r="Q234" s="2" t="s">
        <v>650</v>
      </c>
      <c r="R234" s="2" t="s">
        <v>650</v>
      </c>
      <c r="S234" s="2" t="s">
        <v>650</v>
      </c>
      <c r="T234" s="2" t="s">
        <v>650</v>
      </c>
      <c r="U234" s="2" t="s">
        <v>650</v>
      </c>
      <c r="V234" s="2" t="s">
        <v>650</v>
      </c>
      <c r="W234" s="2" t="s">
        <v>650</v>
      </c>
      <c r="X234" s="2" t="s">
        <v>650</v>
      </c>
      <c r="Y234" s="2" t="s">
        <v>650</v>
      </c>
      <c r="Z234" s="2" t="s">
        <v>650</v>
      </c>
      <c r="AA234" s="2" t="s">
        <v>650</v>
      </c>
      <c r="AB234" s="2" t="s">
        <v>650</v>
      </c>
      <c r="AC234" s="2" t="s">
        <v>650</v>
      </c>
      <c r="AD234" s="2" t="s">
        <v>650</v>
      </c>
      <c r="AE234" s="2" t="s">
        <v>650</v>
      </c>
      <c r="AF234" s="2" t="s">
        <v>650</v>
      </c>
      <c r="AG234" s="2" t="s">
        <v>650</v>
      </c>
      <c r="AJ234" s="129">
        <f t="shared" si="12"/>
        <v>0</v>
      </c>
      <c r="AK234" s="129"/>
      <c r="AL234" s="129">
        <f t="shared" si="13"/>
        <v>0</v>
      </c>
      <c r="AM234" s="129" t="str">
        <f t="shared" si="14"/>
        <v/>
      </c>
      <c r="AN234" s="130" t="str">
        <f t="shared" si="15"/>
        <v/>
      </c>
    </row>
    <row r="235" spans="1:40" ht="15" customHeight="1" x14ac:dyDescent="0.25">
      <c r="A235" s="2" t="s">
        <v>382</v>
      </c>
      <c r="B235" s="2" t="s">
        <v>384</v>
      </c>
      <c r="C235" s="2">
        <v>2015</v>
      </c>
      <c r="D235" s="2" t="s">
        <v>650</v>
      </c>
      <c r="E235" s="2" t="s">
        <v>650</v>
      </c>
      <c r="F235" s="2" t="s">
        <v>650</v>
      </c>
      <c r="G235" s="2" t="s">
        <v>650</v>
      </c>
      <c r="H235" s="2" t="s">
        <v>650</v>
      </c>
      <c r="I235" s="2" t="s">
        <v>650</v>
      </c>
      <c r="J235" s="2" t="s">
        <v>650</v>
      </c>
      <c r="K235" s="2" t="s">
        <v>650</v>
      </c>
      <c r="L235" s="2" t="s">
        <v>650</v>
      </c>
      <c r="M235" s="2" t="s">
        <v>650</v>
      </c>
      <c r="N235" s="2" t="s">
        <v>650</v>
      </c>
      <c r="O235" s="2" t="s">
        <v>650</v>
      </c>
      <c r="P235" s="2" t="s">
        <v>650</v>
      </c>
      <c r="Q235" s="2" t="s">
        <v>650</v>
      </c>
      <c r="R235" s="2" t="s">
        <v>650</v>
      </c>
      <c r="S235" s="2" t="s">
        <v>650</v>
      </c>
      <c r="T235" s="2" t="s">
        <v>650</v>
      </c>
      <c r="U235" s="2" t="s">
        <v>650</v>
      </c>
      <c r="V235" s="2" t="s">
        <v>650</v>
      </c>
      <c r="W235" s="2" t="s">
        <v>650</v>
      </c>
      <c r="X235" s="2" t="s">
        <v>650</v>
      </c>
      <c r="Y235" s="2" t="s">
        <v>650</v>
      </c>
      <c r="Z235" s="2" t="s">
        <v>650</v>
      </c>
      <c r="AA235" s="2" t="s">
        <v>650</v>
      </c>
      <c r="AB235" s="2" t="s">
        <v>650</v>
      </c>
      <c r="AC235" s="2" t="s">
        <v>650</v>
      </c>
      <c r="AD235" s="2" t="s">
        <v>650</v>
      </c>
      <c r="AE235" s="2" t="s">
        <v>650</v>
      </c>
      <c r="AF235" s="2" t="s">
        <v>650</v>
      </c>
      <c r="AG235" s="2" t="s">
        <v>650</v>
      </c>
      <c r="AJ235" s="129">
        <f t="shared" si="12"/>
        <v>0</v>
      </c>
      <c r="AK235" s="129"/>
      <c r="AL235" s="129">
        <f t="shared" si="13"/>
        <v>0</v>
      </c>
      <c r="AM235" s="129" t="str">
        <f t="shared" si="14"/>
        <v/>
      </c>
      <c r="AN235" s="130" t="str">
        <f t="shared" si="15"/>
        <v/>
      </c>
    </row>
    <row r="236" spans="1:40" ht="15" customHeight="1" x14ac:dyDescent="0.25">
      <c r="A236" s="2" t="s">
        <v>382</v>
      </c>
      <c r="B236" s="2" t="s">
        <v>385</v>
      </c>
      <c r="C236" s="2">
        <v>2015</v>
      </c>
      <c r="D236" s="2" t="s">
        <v>650</v>
      </c>
      <c r="E236" s="2" t="s">
        <v>650</v>
      </c>
      <c r="F236" s="2" t="s">
        <v>650</v>
      </c>
      <c r="G236" s="2" t="s">
        <v>650</v>
      </c>
      <c r="H236" s="2" t="s">
        <v>650</v>
      </c>
      <c r="I236" s="2" t="s">
        <v>650</v>
      </c>
      <c r="J236" s="2" t="s">
        <v>650</v>
      </c>
      <c r="K236" s="2" t="s">
        <v>650</v>
      </c>
      <c r="L236" s="2" t="s">
        <v>650</v>
      </c>
      <c r="M236" s="2" t="s">
        <v>650</v>
      </c>
      <c r="N236" s="2" t="s">
        <v>650</v>
      </c>
      <c r="O236" s="2" t="s">
        <v>650</v>
      </c>
      <c r="P236" s="2" t="s">
        <v>650</v>
      </c>
      <c r="Q236" s="2" t="s">
        <v>650</v>
      </c>
      <c r="R236" s="2" t="s">
        <v>650</v>
      </c>
      <c r="S236" s="2" t="s">
        <v>650</v>
      </c>
      <c r="T236" s="2" t="s">
        <v>650</v>
      </c>
      <c r="U236" s="2" t="s">
        <v>650</v>
      </c>
      <c r="V236" s="2" t="s">
        <v>650</v>
      </c>
      <c r="W236" s="2" t="s">
        <v>650</v>
      </c>
      <c r="X236" s="2" t="s">
        <v>650</v>
      </c>
      <c r="Y236" s="2" t="s">
        <v>650</v>
      </c>
      <c r="Z236" s="2" t="s">
        <v>650</v>
      </c>
      <c r="AA236" s="2" t="s">
        <v>650</v>
      </c>
      <c r="AB236" s="2" t="s">
        <v>650</v>
      </c>
      <c r="AC236" s="2" t="s">
        <v>650</v>
      </c>
      <c r="AD236" s="2" t="s">
        <v>650</v>
      </c>
      <c r="AE236" s="2" t="s">
        <v>650</v>
      </c>
      <c r="AF236" s="2" t="s">
        <v>650</v>
      </c>
      <c r="AG236" s="2" t="s">
        <v>650</v>
      </c>
      <c r="AJ236" s="129">
        <f t="shared" si="12"/>
        <v>0</v>
      </c>
      <c r="AK236" s="129"/>
      <c r="AL236" s="129">
        <f t="shared" si="13"/>
        <v>0</v>
      </c>
      <c r="AM236" s="129" t="str">
        <f t="shared" si="14"/>
        <v/>
      </c>
      <c r="AN236" s="130" t="str">
        <f t="shared" si="15"/>
        <v/>
      </c>
    </row>
    <row r="237" spans="1:40" ht="15" customHeight="1" x14ac:dyDescent="0.25">
      <c r="A237" s="2" t="s">
        <v>382</v>
      </c>
      <c r="B237" s="2" t="s">
        <v>386</v>
      </c>
      <c r="C237" s="2">
        <v>2015</v>
      </c>
      <c r="D237" s="2" t="s">
        <v>650</v>
      </c>
      <c r="E237" s="2" t="s">
        <v>650</v>
      </c>
      <c r="F237" s="2" t="s">
        <v>650</v>
      </c>
      <c r="G237" s="2" t="s">
        <v>650</v>
      </c>
      <c r="H237" s="2" t="s">
        <v>650</v>
      </c>
      <c r="I237" s="2" t="s">
        <v>650</v>
      </c>
      <c r="J237" s="2" t="s">
        <v>650</v>
      </c>
      <c r="K237" s="2" t="s">
        <v>650</v>
      </c>
      <c r="L237" s="2" t="s">
        <v>650</v>
      </c>
      <c r="M237" s="2" t="s">
        <v>650</v>
      </c>
      <c r="N237" s="2" t="s">
        <v>650</v>
      </c>
      <c r="O237" s="2" t="s">
        <v>650</v>
      </c>
      <c r="P237" s="2" t="s">
        <v>650</v>
      </c>
      <c r="Q237" s="2" t="s">
        <v>650</v>
      </c>
      <c r="R237" s="2" t="s">
        <v>650</v>
      </c>
      <c r="S237" s="2" t="s">
        <v>650</v>
      </c>
      <c r="T237" s="2" t="s">
        <v>650</v>
      </c>
      <c r="U237" s="2" t="s">
        <v>650</v>
      </c>
      <c r="V237" s="2" t="s">
        <v>650</v>
      </c>
      <c r="W237" s="2" t="s">
        <v>650</v>
      </c>
      <c r="X237" s="2" t="s">
        <v>650</v>
      </c>
      <c r="Y237" s="2" t="s">
        <v>650</v>
      </c>
      <c r="Z237" s="2" t="s">
        <v>650</v>
      </c>
      <c r="AA237" s="2" t="s">
        <v>650</v>
      </c>
      <c r="AB237" s="2" t="s">
        <v>650</v>
      </c>
      <c r="AC237" s="2" t="s">
        <v>650</v>
      </c>
      <c r="AD237" s="2" t="s">
        <v>650</v>
      </c>
      <c r="AE237" s="2" t="s">
        <v>650</v>
      </c>
      <c r="AF237" s="2" t="s">
        <v>650</v>
      </c>
      <c r="AG237" s="2" t="s">
        <v>650</v>
      </c>
      <c r="AJ237" s="129">
        <f t="shared" si="12"/>
        <v>0</v>
      </c>
      <c r="AK237" s="129"/>
      <c r="AL237" s="129">
        <f t="shared" si="13"/>
        <v>0</v>
      </c>
      <c r="AM237" s="129" t="str">
        <f t="shared" si="14"/>
        <v/>
      </c>
      <c r="AN237" s="130" t="str">
        <f t="shared" si="15"/>
        <v/>
      </c>
    </row>
    <row r="238" spans="1:40" ht="15" customHeight="1" x14ac:dyDescent="0.25">
      <c r="A238" s="2" t="s">
        <v>382</v>
      </c>
      <c r="B238" s="2" t="s">
        <v>387</v>
      </c>
      <c r="C238" s="2">
        <v>2015</v>
      </c>
      <c r="D238" s="2" t="s">
        <v>650</v>
      </c>
      <c r="E238" s="2" t="s">
        <v>650</v>
      </c>
      <c r="F238" s="2" t="s">
        <v>650</v>
      </c>
      <c r="G238" s="2" t="s">
        <v>650</v>
      </c>
      <c r="H238" s="2" t="s">
        <v>650</v>
      </c>
      <c r="I238" s="2" t="s">
        <v>650</v>
      </c>
      <c r="J238" s="2" t="s">
        <v>650</v>
      </c>
      <c r="K238" s="2" t="s">
        <v>650</v>
      </c>
      <c r="L238" s="2" t="s">
        <v>650</v>
      </c>
      <c r="M238" s="2" t="s">
        <v>650</v>
      </c>
      <c r="N238" s="2" t="s">
        <v>650</v>
      </c>
      <c r="O238" s="2" t="s">
        <v>650</v>
      </c>
      <c r="P238" s="2" t="s">
        <v>650</v>
      </c>
      <c r="Q238" s="2" t="s">
        <v>650</v>
      </c>
      <c r="R238" s="2" t="s">
        <v>650</v>
      </c>
      <c r="S238" s="2" t="s">
        <v>650</v>
      </c>
      <c r="T238" s="2" t="s">
        <v>650</v>
      </c>
      <c r="U238" s="2" t="s">
        <v>650</v>
      </c>
      <c r="V238" s="2" t="s">
        <v>650</v>
      </c>
      <c r="W238" s="2" t="s">
        <v>650</v>
      </c>
      <c r="X238" s="2" t="s">
        <v>650</v>
      </c>
      <c r="Y238" s="2" t="s">
        <v>650</v>
      </c>
      <c r="Z238" s="2" t="s">
        <v>650</v>
      </c>
      <c r="AA238" s="2" t="s">
        <v>650</v>
      </c>
      <c r="AB238" s="2" t="s">
        <v>650</v>
      </c>
      <c r="AC238" s="2" t="s">
        <v>650</v>
      </c>
      <c r="AD238" s="2" t="s">
        <v>650</v>
      </c>
      <c r="AE238" s="2" t="s">
        <v>650</v>
      </c>
      <c r="AF238" s="2" t="s">
        <v>650</v>
      </c>
      <c r="AG238" s="2" t="s">
        <v>650</v>
      </c>
      <c r="AJ238" s="129">
        <f t="shared" si="12"/>
        <v>0</v>
      </c>
      <c r="AK238" s="129"/>
      <c r="AL238" s="129">
        <f t="shared" si="13"/>
        <v>0</v>
      </c>
      <c r="AM238" s="129" t="str">
        <f t="shared" si="14"/>
        <v/>
      </c>
      <c r="AN238" s="130" t="str">
        <f t="shared" si="15"/>
        <v/>
      </c>
    </row>
    <row r="239" spans="1:40" ht="15" customHeight="1" x14ac:dyDescent="0.25">
      <c r="A239" s="2" t="s">
        <v>382</v>
      </c>
      <c r="B239" s="2" t="s">
        <v>388</v>
      </c>
      <c r="C239" s="2">
        <v>2015</v>
      </c>
      <c r="D239" s="2" t="s">
        <v>650</v>
      </c>
      <c r="E239" s="2" t="s">
        <v>650</v>
      </c>
      <c r="F239" s="2" t="s">
        <v>650</v>
      </c>
      <c r="G239" s="2" t="s">
        <v>650</v>
      </c>
      <c r="H239" s="2" t="s">
        <v>650</v>
      </c>
      <c r="I239" s="2" t="s">
        <v>650</v>
      </c>
      <c r="J239" s="2" t="s">
        <v>650</v>
      </c>
      <c r="K239" s="2" t="s">
        <v>650</v>
      </c>
      <c r="L239" s="2" t="s">
        <v>650</v>
      </c>
      <c r="M239" s="2" t="s">
        <v>650</v>
      </c>
      <c r="N239" s="2" t="s">
        <v>650</v>
      </c>
      <c r="O239" s="2" t="s">
        <v>650</v>
      </c>
      <c r="P239" s="2" t="s">
        <v>650</v>
      </c>
      <c r="Q239" s="2" t="s">
        <v>650</v>
      </c>
      <c r="R239" s="2" t="s">
        <v>650</v>
      </c>
      <c r="S239" s="2" t="s">
        <v>650</v>
      </c>
      <c r="T239" s="2" t="s">
        <v>650</v>
      </c>
      <c r="U239" s="2" t="s">
        <v>650</v>
      </c>
      <c r="V239" s="2" t="s">
        <v>650</v>
      </c>
      <c r="W239" s="2" t="s">
        <v>650</v>
      </c>
      <c r="X239" s="2" t="s">
        <v>650</v>
      </c>
      <c r="Y239" s="2" t="s">
        <v>650</v>
      </c>
      <c r="Z239" s="2" t="s">
        <v>650</v>
      </c>
      <c r="AA239" s="2" t="s">
        <v>650</v>
      </c>
      <c r="AB239" s="2" t="s">
        <v>650</v>
      </c>
      <c r="AC239" s="2" t="s">
        <v>650</v>
      </c>
      <c r="AD239" s="2" t="s">
        <v>650</v>
      </c>
      <c r="AE239" s="2" t="s">
        <v>650</v>
      </c>
      <c r="AF239" s="2" t="s">
        <v>650</v>
      </c>
      <c r="AG239" s="2" t="s">
        <v>650</v>
      </c>
      <c r="AJ239" s="129">
        <f t="shared" si="12"/>
        <v>0</v>
      </c>
      <c r="AK239" s="129"/>
      <c r="AL239" s="129">
        <f t="shared" si="13"/>
        <v>0</v>
      </c>
      <c r="AM239" s="129" t="str">
        <f t="shared" si="14"/>
        <v/>
      </c>
      <c r="AN239" s="130" t="str">
        <f t="shared" si="15"/>
        <v/>
      </c>
    </row>
    <row r="240" spans="1:40" ht="15" customHeight="1" x14ac:dyDescent="0.25">
      <c r="A240" s="2" t="s">
        <v>382</v>
      </c>
      <c r="B240" s="2" t="s">
        <v>389</v>
      </c>
      <c r="C240" s="2">
        <v>2015</v>
      </c>
      <c r="D240" s="2" t="s">
        <v>650</v>
      </c>
      <c r="E240" s="2" t="s">
        <v>650</v>
      </c>
      <c r="F240" s="2" t="s">
        <v>650</v>
      </c>
      <c r="G240" s="2" t="s">
        <v>650</v>
      </c>
      <c r="H240" s="2" t="s">
        <v>650</v>
      </c>
      <c r="I240" s="2" t="s">
        <v>650</v>
      </c>
      <c r="J240" s="2" t="s">
        <v>650</v>
      </c>
      <c r="K240" s="2" t="s">
        <v>650</v>
      </c>
      <c r="L240" s="2" t="s">
        <v>650</v>
      </c>
      <c r="M240" s="2" t="s">
        <v>650</v>
      </c>
      <c r="N240" s="2" t="s">
        <v>650</v>
      </c>
      <c r="O240" s="2" t="s">
        <v>650</v>
      </c>
      <c r="P240" s="2" t="s">
        <v>650</v>
      </c>
      <c r="Q240" s="2" t="s">
        <v>650</v>
      </c>
      <c r="R240" s="2" t="s">
        <v>650</v>
      </c>
      <c r="S240" s="2" t="s">
        <v>650</v>
      </c>
      <c r="T240" s="2" t="s">
        <v>650</v>
      </c>
      <c r="U240" s="2" t="s">
        <v>650</v>
      </c>
      <c r="V240" s="2" t="s">
        <v>650</v>
      </c>
      <c r="W240" s="2" t="s">
        <v>650</v>
      </c>
      <c r="X240" s="2" t="s">
        <v>650</v>
      </c>
      <c r="Y240" s="2" t="s">
        <v>650</v>
      </c>
      <c r="Z240" s="2" t="s">
        <v>650</v>
      </c>
      <c r="AA240" s="2" t="s">
        <v>650</v>
      </c>
      <c r="AB240" s="2" t="s">
        <v>650</v>
      </c>
      <c r="AC240" s="2" t="s">
        <v>650</v>
      </c>
      <c r="AD240" s="2" t="s">
        <v>650</v>
      </c>
      <c r="AE240" s="2" t="s">
        <v>650</v>
      </c>
      <c r="AF240" s="2" t="s">
        <v>650</v>
      </c>
      <c r="AG240" s="2" t="s">
        <v>650</v>
      </c>
      <c r="AJ240" s="129">
        <f t="shared" si="12"/>
        <v>0</v>
      </c>
      <c r="AK240" s="129"/>
      <c r="AL240" s="129">
        <f t="shared" si="13"/>
        <v>0</v>
      </c>
      <c r="AM240" s="129" t="str">
        <f t="shared" si="14"/>
        <v/>
      </c>
      <c r="AN240" s="130" t="str">
        <f t="shared" si="15"/>
        <v/>
      </c>
    </row>
    <row r="241" spans="1:40" ht="15" customHeight="1" x14ac:dyDescent="0.25">
      <c r="A241" s="2" t="s">
        <v>382</v>
      </c>
      <c r="B241" s="2" t="s">
        <v>390</v>
      </c>
      <c r="C241" s="2">
        <v>2015</v>
      </c>
      <c r="D241" s="2" t="s">
        <v>650</v>
      </c>
      <c r="E241" s="2" t="s">
        <v>650</v>
      </c>
      <c r="F241" s="2" t="s">
        <v>650</v>
      </c>
      <c r="G241" s="2" t="s">
        <v>650</v>
      </c>
      <c r="H241" s="2" t="s">
        <v>650</v>
      </c>
      <c r="I241" s="2" t="s">
        <v>650</v>
      </c>
      <c r="J241" s="2" t="s">
        <v>650</v>
      </c>
      <c r="K241" s="2" t="s">
        <v>650</v>
      </c>
      <c r="L241" s="2" t="s">
        <v>650</v>
      </c>
      <c r="M241" s="2" t="s">
        <v>650</v>
      </c>
      <c r="N241" s="2" t="s">
        <v>650</v>
      </c>
      <c r="O241" s="2" t="s">
        <v>650</v>
      </c>
      <c r="P241" s="2" t="s">
        <v>650</v>
      </c>
      <c r="Q241" s="2" t="s">
        <v>650</v>
      </c>
      <c r="R241" s="2" t="s">
        <v>650</v>
      </c>
      <c r="S241" s="2" t="s">
        <v>650</v>
      </c>
      <c r="T241" s="2" t="s">
        <v>650</v>
      </c>
      <c r="U241" s="2" t="s">
        <v>650</v>
      </c>
      <c r="V241" s="2" t="s">
        <v>650</v>
      </c>
      <c r="W241" s="2" t="s">
        <v>650</v>
      </c>
      <c r="X241" s="2" t="s">
        <v>650</v>
      </c>
      <c r="Y241" s="2" t="s">
        <v>650</v>
      </c>
      <c r="Z241" s="2" t="s">
        <v>650</v>
      </c>
      <c r="AA241" s="2" t="s">
        <v>650</v>
      </c>
      <c r="AB241" s="2" t="s">
        <v>650</v>
      </c>
      <c r="AC241" s="2" t="s">
        <v>650</v>
      </c>
      <c r="AD241" s="2" t="s">
        <v>650</v>
      </c>
      <c r="AE241" s="2" t="s">
        <v>650</v>
      </c>
      <c r="AF241" s="2" t="s">
        <v>650</v>
      </c>
      <c r="AG241" s="2" t="s">
        <v>650</v>
      </c>
      <c r="AJ241" s="129">
        <f t="shared" si="12"/>
        <v>0</v>
      </c>
      <c r="AK241" s="129"/>
      <c r="AL241" s="129">
        <f t="shared" si="13"/>
        <v>0</v>
      </c>
      <c r="AM241" s="129" t="str">
        <f t="shared" si="14"/>
        <v/>
      </c>
      <c r="AN241" s="130" t="str">
        <f t="shared" si="15"/>
        <v/>
      </c>
    </row>
    <row r="242" spans="1:40" ht="15" customHeight="1" x14ac:dyDescent="0.25">
      <c r="A242" s="2" t="s">
        <v>382</v>
      </c>
      <c r="B242" s="2" t="s">
        <v>391</v>
      </c>
      <c r="C242" s="2">
        <v>2015</v>
      </c>
      <c r="D242" s="2" t="s">
        <v>650</v>
      </c>
      <c r="E242" s="2" t="s">
        <v>650</v>
      </c>
      <c r="F242" s="2" t="s">
        <v>650</v>
      </c>
      <c r="G242" s="2" t="s">
        <v>650</v>
      </c>
      <c r="H242" s="2" t="s">
        <v>650</v>
      </c>
      <c r="I242" s="2" t="s">
        <v>650</v>
      </c>
      <c r="J242" s="2" t="s">
        <v>650</v>
      </c>
      <c r="K242" s="2" t="s">
        <v>650</v>
      </c>
      <c r="L242" s="2" t="s">
        <v>650</v>
      </c>
      <c r="M242" s="2" t="s">
        <v>650</v>
      </c>
      <c r="N242" s="2" t="s">
        <v>650</v>
      </c>
      <c r="O242" s="2" t="s">
        <v>650</v>
      </c>
      <c r="P242" s="2" t="s">
        <v>650</v>
      </c>
      <c r="Q242" s="2" t="s">
        <v>650</v>
      </c>
      <c r="R242" s="2" t="s">
        <v>650</v>
      </c>
      <c r="S242" s="2" t="s">
        <v>650</v>
      </c>
      <c r="T242" s="2" t="s">
        <v>650</v>
      </c>
      <c r="U242" s="2" t="s">
        <v>650</v>
      </c>
      <c r="V242" s="2" t="s">
        <v>650</v>
      </c>
      <c r="W242" s="2" t="s">
        <v>650</v>
      </c>
      <c r="X242" s="2" t="s">
        <v>650</v>
      </c>
      <c r="Y242" s="2" t="s">
        <v>650</v>
      </c>
      <c r="Z242" s="2" t="s">
        <v>650</v>
      </c>
      <c r="AA242" s="2" t="s">
        <v>650</v>
      </c>
      <c r="AB242" s="2" t="s">
        <v>650</v>
      </c>
      <c r="AC242" s="2" t="s">
        <v>650</v>
      </c>
      <c r="AD242" s="2" t="s">
        <v>650</v>
      </c>
      <c r="AE242" s="2" t="s">
        <v>650</v>
      </c>
      <c r="AF242" s="2" t="s">
        <v>650</v>
      </c>
      <c r="AG242" s="2" t="s">
        <v>650</v>
      </c>
      <c r="AJ242" s="129">
        <f t="shared" si="12"/>
        <v>0</v>
      </c>
      <c r="AK242" s="129"/>
      <c r="AL242" s="129">
        <f t="shared" si="13"/>
        <v>0</v>
      </c>
      <c r="AM242" s="129" t="str">
        <f t="shared" si="14"/>
        <v/>
      </c>
      <c r="AN242" s="130" t="str">
        <f t="shared" si="15"/>
        <v/>
      </c>
    </row>
    <row r="243" spans="1:40" ht="15" customHeight="1" x14ac:dyDescent="0.25">
      <c r="A243" s="2" t="s">
        <v>382</v>
      </c>
      <c r="B243" s="2" t="s">
        <v>392</v>
      </c>
      <c r="C243" s="2">
        <v>2015</v>
      </c>
      <c r="D243" s="2" t="s">
        <v>650</v>
      </c>
      <c r="E243" s="2" t="s">
        <v>650</v>
      </c>
      <c r="F243" s="2" t="s">
        <v>650</v>
      </c>
      <c r="G243" s="2" t="s">
        <v>650</v>
      </c>
      <c r="H243" s="2" t="s">
        <v>650</v>
      </c>
      <c r="I243" s="2" t="s">
        <v>650</v>
      </c>
      <c r="J243" s="2" t="s">
        <v>650</v>
      </c>
      <c r="K243" s="2" t="s">
        <v>650</v>
      </c>
      <c r="L243" s="2" t="s">
        <v>650</v>
      </c>
      <c r="M243" s="2" t="s">
        <v>650</v>
      </c>
      <c r="N243" s="2" t="s">
        <v>650</v>
      </c>
      <c r="O243" s="2" t="s">
        <v>650</v>
      </c>
      <c r="P243" s="2" t="s">
        <v>650</v>
      </c>
      <c r="Q243" s="2" t="s">
        <v>650</v>
      </c>
      <c r="R243" s="2" t="s">
        <v>650</v>
      </c>
      <c r="S243" s="2" t="s">
        <v>650</v>
      </c>
      <c r="T243" s="2" t="s">
        <v>650</v>
      </c>
      <c r="U243" s="2" t="s">
        <v>650</v>
      </c>
      <c r="V243" s="2" t="s">
        <v>650</v>
      </c>
      <c r="W243" s="2" t="s">
        <v>650</v>
      </c>
      <c r="X243" s="2" t="s">
        <v>650</v>
      </c>
      <c r="Y243" s="2" t="s">
        <v>650</v>
      </c>
      <c r="Z243" s="2" t="s">
        <v>650</v>
      </c>
      <c r="AA243" s="2" t="s">
        <v>650</v>
      </c>
      <c r="AB243" s="2" t="s">
        <v>650</v>
      </c>
      <c r="AC243" s="2" t="s">
        <v>650</v>
      </c>
      <c r="AD243" s="2" t="s">
        <v>650</v>
      </c>
      <c r="AE243" s="2" t="s">
        <v>650</v>
      </c>
      <c r="AF243" s="2" t="s">
        <v>650</v>
      </c>
      <c r="AG243" s="2" t="s">
        <v>650</v>
      </c>
      <c r="AJ243" s="129">
        <f t="shared" si="12"/>
        <v>0</v>
      </c>
      <c r="AK243" s="129"/>
      <c r="AL243" s="129">
        <f t="shared" si="13"/>
        <v>0</v>
      </c>
      <c r="AM243" s="129" t="str">
        <f t="shared" si="14"/>
        <v/>
      </c>
      <c r="AN243" s="130" t="str">
        <f t="shared" si="15"/>
        <v/>
      </c>
    </row>
    <row r="244" spans="1:40" ht="15" customHeight="1" x14ac:dyDescent="0.25">
      <c r="A244" s="2" t="s">
        <v>382</v>
      </c>
      <c r="B244" s="2" t="s">
        <v>393</v>
      </c>
      <c r="C244" s="2">
        <v>2015</v>
      </c>
      <c r="D244" s="2" t="s">
        <v>650</v>
      </c>
      <c r="E244" s="2" t="s">
        <v>650</v>
      </c>
      <c r="F244" s="2" t="s">
        <v>650</v>
      </c>
      <c r="G244" s="2" t="s">
        <v>650</v>
      </c>
      <c r="H244" s="2" t="s">
        <v>650</v>
      </c>
      <c r="I244" s="2" t="s">
        <v>650</v>
      </c>
      <c r="J244" s="2" t="s">
        <v>650</v>
      </c>
      <c r="K244" s="2" t="s">
        <v>650</v>
      </c>
      <c r="L244" s="2" t="s">
        <v>650</v>
      </c>
      <c r="M244" s="2" t="s">
        <v>650</v>
      </c>
      <c r="N244" s="2" t="s">
        <v>650</v>
      </c>
      <c r="O244" s="2" t="s">
        <v>650</v>
      </c>
      <c r="P244" s="2" t="s">
        <v>650</v>
      </c>
      <c r="Q244" s="2" t="s">
        <v>650</v>
      </c>
      <c r="R244" s="2" t="s">
        <v>650</v>
      </c>
      <c r="S244" s="2" t="s">
        <v>650</v>
      </c>
      <c r="T244" s="2" t="s">
        <v>650</v>
      </c>
      <c r="U244" s="2" t="s">
        <v>650</v>
      </c>
      <c r="V244" s="2" t="s">
        <v>650</v>
      </c>
      <c r="W244" s="2" t="s">
        <v>650</v>
      </c>
      <c r="X244" s="2" t="s">
        <v>650</v>
      </c>
      <c r="Y244" s="2" t="s">
        <v>650</v>
      </c>
      <c r="Z244" s="2" t="s">
        <v>650</v>
      </c>
      <c r="AA244" s="2" t="s">
        <v>650</v>
      </c>
      <c r="AB244" s="2" t="s">
        <v>650</v>
      </c>
      <c r="AC244" s="2" t="s">
        <v>650</v>
      </c>
      <c r="AD244" s="2" t="s">
        <v>650</v>
      </c>
      <c r="AE244" s="2" t="s">
        <v>650</v>
      </c>
      <c r="AF244" s="2" t="s">
        <v>650</v>
      </c>
      <c r="AG244" s="2" t="s">
        <v>650</v>
      </c>
      <c r="AJ244" s="129">
        <f t="shared" si="12"/>
        <v>0</v>
      </c>
      <c r="AK244" s="129"/>
      <c r="AL244" s="129">
        <f t="shared" si="13"/>
        <v>0</v>
      </c>
      <c r="AM244" s="129" t="str">
        <f t="shared" si="14"/>
        <v/>
      </c>
      <c r="AN244" s="130" t="str">
        <f t="shared" si="15"/>
        <v/>
      </c>
    </row>
    <row r="245" spans="1:40" ht="15" customHeight="1" x14ac:dyDescent="0.25">
      <c r="A245" s="2" t="s">
        <v>382</v>
      </c>
      <c r="B245" s="2" t="s">
        <v>394</v>
      </c>
      <c r="C245" s="2">
        <v>2015</v>
      </c>
      <c r="D245" s="2" t="s">
        <v>650</v>
      </c>
      <c r="E245" s="2" t="s">
        <v>650</v>
      </c>
      <c r="F245" s="2" t="s">
        <v>650</v>
      </c>
      <c r="G245" s="2" t="s">
        <v>650</v>
      </c>
      <c r="H245" s="2" t="s">
        <v>650</v>
      </c>
      <c r="I245" s="2" t="s">
        <v>650</v>
      </c>
      <c r="J245" s="2" t="s">
        <v>650</v>
      </c>
      <c r="K245" s="2" t="s">
        <v>650</v>
      </c>
      <c r="L245" s="2" t="s">
        <v>650</v>
      </c>
      <c r="M245" s="2" t="s">
        <v>650</v>
      </c>
      <c r="N245" s="2" t="s">
        <v>650</v>
      </c>
      <c r="O245" s="2" t="s">
        <v>650</v>
      </c>
      <c r="P245" s="2" t="s">
        <v>650</v>
      </c>
      <c r="Q245" s="2" t="s">
        <v>650</v>
      </c>
      <c r="R245" s="2" t="s">
        <v>650</v>
      </c>
      <c r="S245" s="2" t="s">
        <v>650</v>
      </c>
      <c r="T245" s="2" t="s">
        <v>650</v>
      </c>
      <c r="U245" s="2" t="s">
        <v>650</v>
      </c>
      <c r="V245" s="2" t="s">
        <v>650</v>
      </c>
      <c r="W245" s="2" t="s">
        <v>650</v>
      </c>
      <c r="X245" s="2" t="s">
        <v>650</v>
      </c>
      <c r="Y245" s="2" t="s">
        <v>650</v>
      </c>
      <c r="Z245" s="2" t="s">
        <v>650</v>
      </c>
      <c r="AA245" s="2" t="s">
        <v>650</v>
      </c>
      <c r="AB245" s="2" t="s">
        <v>650</v>
      </c>
      <c r="AC245" s="2" t="s">
        <v>650</v>
      </c>
      <c r="AD245" s="2" t="s">
        <v>650</v>
      </c>
      <c r="AE245" s="2" t="s">
        <v>650</v>
      </c>
      <c r="AF245" s="2" t="s">
        <v>650</v>
      </c>
      <c r="AG245" s="2" t="s">
        <v>650</v>
      </c>
      <c r="AJ245" s="129">
        <f t="shared" si="12"/>
        <v>0</v>
      </c>
      <c r="AK245" s="129"/>
      <c r="AL245" s="129">
        <f t="shared" si="13"/>
        <v>0</v>
      </c>
      <c r="AM245" s="129" t="str">
        <f t="shared" si="14"/>
        <v/>
      </c>
      <c r="AN245" s="130" t="str">
        <f t="shared" si="15"/>
        <v/>
      </c>
    </row>
    <row r="246" spans="1:40" ht="15" customHeight="1" x14ac:dyDescent="0.25">
      <c r="A246" s="2" t="s">
        <v>382</v>
      </c>
      <c r="B246" s="2" t="s">
        <v>395</v>
      </c>
      <c r="C246" s="2">
        <v>2015</v>
      </c>
      <c r="D246" s="2" t="s">
        <v>650</v>
      </c>
      <c r="E246" s="2" t="s">
        <v>650</v>
      </c>
      <c r="F246" s="2" t="s">
        <v>650</v>
      </c>
      <c r="G246" s="2" t="s">
        <v>650</v>
      </c>
      <c r="H246" s="2" t="s">
        <v>650</v>
      </c>
      <c r="I246" s="2" t="s">
        <v>650</v>
      </c>
      <c r="J246" s="2" t="s">
        <v>650</v>
      </c>
      <c r="K246" s="2" t="s">
        <v>650</v>
      </c>
      <c r="L246" s="2" t="s">
        <v>650</v>
      </c>
      <c r="M246" s="2" t="s">
        <v>650</v>
      </c>
      <c r="N246" s="2" t="s">
        <v>650</v>
      </c>
      <c r="O246" s="2" t="s">
        <v>650</v>
      </c>
      <c r="P246" s="2" t="s">
        <v>650</v>
      </c>
      <c r="Q246" s="2" t="s">
        <v>650</v>
      </c>
      <c r="R246" s="2" t="s">
        <v>650</v>
      </c>
      <c r="S246" s="2" t="s">
        <v>650</v>
      </c>
      <c r="T246" s="2" t="s">
        <v>650</v>
      </c>
      <c r="U246" s="2" t="s">
        <v>650</v>
      </c>
      <c r="V246" s="2" t="s">
        <v>650</v>
      </c>
      <c r="W246" s="2" t="s">
        <v>650</v>
      </c>
      <c r="X246" s="2" t="s">
        <v>650</v>
      </c>
      <c r="Y246" s="2" t="s">
        <v>650</v>
      </c>
      <c r="Z246" s="2" t="s">
        <v>650</v>
      </c>
      <c r="AA246" s="2" t="s">
        <v>650</v>
      </c>
      <c r="AB246" s="2" t="s">
        <v>650</v>
      </c>
      <c r="AC246" s="2" t="s">
        <v>650</v>
      </c>
      <c r="AD246" s="2" t="s">
        <v>650</v>
      </c>
      <c r="AE246" s="2" t="s">
        <v>650</v>
      </c>
      <c r="AF246" s="2" t="s">
        <v>650</v>
      </c>
      <c r="AG246" s="2" t="s">
        <v>650</v>
      </c>
      <c r="AJ246" s="129">
        <f t="shared" si="12"/>
        <v>0</v>
      </c>
      <c r="AK246" s="129"/>
      <c r="AL246" s="129">
        <f t="shared" si="13"/>
        <v>0</v>
      </c>
      <c r="AM246" s="129" t="str">
        <f t="shared" si="14"/>
        <v/>
      </c>
      <c r="AN246" s="130" t="str">
        <f t="shared" si="15"/>
        <v/>
      </c>
    </row>
    <row r="247" spans="1:40"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c r="W247" s="2" t="s">
        <v>651</v>
      </c>
      <c r="X247" s="2" t="s">
        <v>651</v>
      </c>
      <c r="Y247" s="2" t="s">
        <v>651</v>
      </c>
      <c r="Z247" s="2" t="s">
        <v>651</v>
      </c>
      <c r="AA247" s="2" t="s">
        <v>651</v>
      </c>
      <c r="AB247" s="2" t="s">
        <v>651</v>
      </c>
      <c r="AC247" s="2" t="s">
        <v>651</v>
      </c>
      <c r="AD247" s="2" t="s">
        <v>651</v>
      </c>
      <c r="AE247" s="2" t="s">
        <v>651</v>
      </c>
      <c r="AF247" s="2" t="s">
        <v>651</v>
      </c>
      <c r="AG247" s="2" t="s">
        <v>651</v>
      </c>
      <c r="AJ247" s="129">
        <f t="shared" si="12"/>
        <v>0</v>
      </c>
      <c r="AK247" s="129"/>
      <c r="AL247" s="129">
        <f t="shared" si="13"/>
        <v>0</v>
      </c>
      <c r="AM247" s="129" t="str">
        <f t="shared" si="14"/>
        <v/>
      </c>
      <c r="AN247" s="130" t="str">
        <f t="shared" si="15"/>
        <v/>
      </c>
    </row>
    <row r="248" spans="1:40" ht="15" customHeight="1" x14ac:dyDescent="0.25">
      <c r="A248" s="2" t="s">
        <v>396</v>
      </c>
      <c r="B248" s="2" t="s">
        <v>397</v>
      </c>
      <c r="C248" s="2">
        <v>2015</v>
      </c>
      <c r="D248" s="2" t="s">
        <v>650</v>
      </c>
      <c r="E248" s="2" t="s">
        <v>650</v>
      </c>
      <c r="F248" s="2" t="s">
        <v>650</v>
      </c>
      <c r="G248" s="2" t="s">
        <v>650</v>
      </c>
      <c r="H248" s="2" t="s">
        <v>650</v>
      </c>
      <c r="I248" s="2" t="s">
        <v>650</v>
      </c>
      <c r="J248" s="2" t="s">
        <v>650</v>
      </c>
      <c r="K248" s="2" t="s">
        <v>650</v>
      </c>
      <c r="L248" s="2" t="s">
        <v>650</v>
      </c>
      <c r="M248" s="2" t="s">
        <v>650</v>
      </c>
      <c r="N248" s="2" t="s">
        <v>650</v>
      </c>
      <c r="O248" s="2" t="s">
        <v>650</v>
      </c>
      <c r="P248" s="2" t="s">
        <v>650</v>
      </c>
      <c r="Q248" s="2" t="s">
        <v>650</v>
      </c>
      <c r="R248" s="2" t="s">
        <v>650</v>
      </c>
      <c r="S248" s="2" t="s">
        <v>650</v>
      </c>
      <c r="T248" s="2" t="s">
        <v>650</v>
      </c>
      <c r="U248" s="2" t="s">
        <v>650</v>
      </c>
      <c r="V248" s="2" t="s">
        <v>650</v>
      </c>
      <c r="W248" s="2" t="s">
        <v>650</v>
      </c>
      <c r="X248" s="2" t="s">
        <v>650</v>
      </c>
      <c r="Y248" s="2" t="s">
        <v>650</v>
      </c>
      <c r="Z248" s="2" t="s">
        <v>650</v>
      </c>
      <c r="AA248" s="2" t="s">
        <v>650</v>
      </c>
      <c r="AB248" s="2" t="s">
        <v>650</v>
      </c>
      <c r="AC248" s="2" t="s">
        <v>650</v>
      </c>
      <c r="AD248" s="2" t="s">
        <v>650</v>
      </c>
      <c r="AE248" s="2" t="s">
        <v>650</v>
      </c>
      <c r="AF248" s="2" t="s">
        <v>650</v>
      </c>
      <c r="AG248" s="2" t="s">
        <v>650</v>
      </c>
      <c r="AJ248" s="129">
        <f t="shared" si="12"/>
        <v>0</v>
      </c>
      <c r="AK248" s="129"/>
      <c r="AL248" s="129">
        <f t="shared" si="13"/>
        <v>0</v>
      </c>
      <c r="AM248" s="129" t="str">
        <f t="shared" si="14"/>
        <v/>
      </c>
      <c r="AN248" s="130" t="str">
        <f t="shared" si="15"/>
        <v/>
      </c>
    </row>
    <row r="249" spans="1:40" ht="15" customHeight="1" x14ac:dyDescent="0.25">
      <c r="A249" s="2" t="s">
        <v>396</v>
      </c>
      <c r="B249" s="2" t="s">
        <v>398</v>
      </c>
      <c r="C249" s="2">
        <v>2015</v>
      </c>
      <c r="D249" s="2" t="s">
        <v>650</v>
      </c>
      <c r="E249" s="2" t="s">
        <v>650</v>
      </c>
      <c r="F249" s="2" t="s">
        <v>650</v>
      </c>
      <c r="G249" s="2" t="s">
        <v>650</v>
      </c>
      <c r="H249" s="2" t="s">
        <v>650</v>
      </c>
      <c r="I249" s="2" t="s">
        <v>650</v>
      </c>
      <c r="J249" s="2" t="s">
        <v>650</v>
      </c>
      <c r="K249" s="2" t="s">
        <v>650</v>
      </c>
      <c r="L249" s="2" t="s">
        <v>650</v>
      </c>
      <c r="M249" s="2" t="s">
        <v>650</v>
      </c>
      <c r="N249" s="2" t="s">
        <v>650</v>
      </c>
      <c r="O249" s="2" t="s">
        <v>650</v>
      </c>
      <c r="P249" s="2" t="s">
        <v>650</v>
      </c>
      <c r="Q249" s="2" t="s">
        <v>650</v>
      </c>
      <c r="R249" s="2" t="s">
        <v>650</v>
      </c>
      <c r="S249" s="2" t="s">
        <v>650</v>
      </c>
      <c r="T249" s="2" t="s">
        <v>650</v>
      </c>
      <c r="U249" s="2" t="s">
        <v>650</v>
      </c>
      <c r="V249" s="2" t="s">
        <v>650</v>
      </c>
      <c r="W249" s="2" t="s">
        <v>650</v>
      </c>
      <c r="X249" s="2" t="s">
        <v>650</v>
      </c>
      <c r="Y249" s="2" t="s">
        <v>650</v>
      </c>
      <c r="Z249" s="2" t="s">
        <v>650</v>
      </c>
      <c r="AA249" s="2" t="s">
        <v>650</v>
      </c>
      <c r="AB249" s="2" t="s">
        <v>650</v>
      </c>
      <c r="AC249" s="2" t="s">
        <v>650</v>
      </c>
      <c r="AD249" s="2" t="s">
        <v>650</v>
      </c>
      <c r="AE249" s="2" t="s">
        <v>650</v>
      </c>
      <c r="AF249" s="2" t="s">
        <v>650</v>
      </c>
      <c r="AG249" s="2" t="s">
        <v>650</v>
      </c>
      <c r="AJ249" s="129">
        <f t="shared" si="12"/>
        <v>0</v>
      </c>
      <c r="AK249" s="129"/>
      <c r="AL249" s="129">
        <f t="shared" si="13"/>
        <v>0</v>
      </c>
      <c r="AM249" s="129" t="str">
        <f t="shared" si="14"/>
        <v/>
      </c>
      <c r="AN249" s="130" t="str">
        <f t="shared" si="15"/>
        <v/>
      </c>
    </row>
    <row r="250" spans="1:40" ht="15" customHeight="1" x14ac:dyDescent="0.25">
      <c r="A250" s="2" t="s">
        <v>399</v>
      </c>
      <c r="B250" s="2" t="s">
        <v>400</v>
      </c>
      <c r="C250" s="2">
        <v>2015</v>
      </c>
      <c r="D250" s="2" t="s">
        <v>650</v>
      </c>
      <c r="E250" s="2" t="s">
        <v>650</v>
      </c>
      <c r="F250" s="2" t="s">
        <v>650</v>
      </c>
      <c r="G250" s="2" t="s">
        <v>650</v>
      </c>
      <c r="H250" s="2" t="s">
        <v>650</v>
      </c>
      <c r="I250" s="2" t="s">
        <v>650</v>
      </c>
      <c r="J250" s="2" t="s">
        <v>650</v>
      </c>
      <c r="K250" s="2" t="s">
        <v>650</v>
      </c>
      <c r="L250" s="2" t="s">
        <v>650</v>
      </c>
      <c r="M250" s="2" t="s">
        <v>650</v>
      </c>
      <c r="N250" s="2" t="s">
        <v>650</v>
      </c>
      <c r="O250" s="2" t="s">
        <v>650</v>
      </c>
      <c r="P250" s="2" t="s">
        <v>650</v>
      </c>
      <c r="Q250" s="2" t="s">
        <v>650</v>
      </c>
      <c r="R250" s="2" t="s">
        <v>650</v>
      </c>
      <c r="S250" s="2" t="s">
        <v>650</v>
      </c>
      <c r="T250" s="2" t="s">
        <v>650</v>
      </c>
      <c r="U250" s="2" t="s">
        <v>650</v>
      </c>
      <c r="V250" s="2" t="s">
        <v>650</v>
      </c>
      <c r="W250" s="2" t="s">
        <v>650</v>
      </c>
      <c r="X250" s="2" t="s">
        <v>650</v>
      </c>
      <c r="Y250" s="2" t="s">
        <v>650</v>
      </c>
      <c r="Z250" s="2" t="s">
        <v>650</v>
      </c>
      <c r="AA250" s="2" t="s">
        <v>650</v>
      </c>
      <c r="AB250" s="2" t="s">
        <v>650</v>
      </c>
      <c r="AC250" s="2" t="s">
        <v>650</v>
      </c>
      <c r="AD250" s="2" t="s">
        <v>650</v>
      </c>
      <c r="AE250" s="2" t="s">
        <v>650</v>
      </c>
      <c r="AF250" s="2" t="s">
        <v>650</v>
      </c>
      <c r="AG250" s="2" t="s">
        <v>650</v>
      </c>
      <c r="AJ250" s="129">
        <f t="shared" si="12"/>
        <v>0</v>
      </c>
      <c r="AK250" s="129"/>
      <c r="AL250" s="129">
        <f t="shared" si="13"/>
        <v>0</v>
      </c>
      <c r="AM250" s="129" t="str">
        <f t="shared" si="14"/>
        <v/>
      </c>
      <c r="AN250" s="130" t="str">
        <f t="shared" si="15"/>
        <v/>
      </c>
    </row>
    <row r="251" spans="1:40" ht="15" customHeight="1" x14ac:dyDescent="0.25">
      <c r="A251" s="2" t="s">
        <v>401</v>
      </c>
      <c r="B251" s="2" t="s">
        <v>402</v>
      </c>
      <c r="C251" s="2">
        <v>2015</v>
      </c>
      <c r="D251" s="2">
        <v>84.278000000000006</v>
      </c>
      <c r="E251" s="2">
        <v>21.327000000000002</v>
      </c>
      <c r="F251" s="2">
        <v>0</v>
      </c>
      <c r="G251" s="2" t="s">
        <v>690</v>
      </c>
      <c r="H251" s="2" t="s">
        <v>650</v>
      </c>
      <c r="I251" s="2">
        <v>123.514</v>
      </c>
      <c r="J251" s="2" t="s">
        <v>650</v>
      </c>
      <c r="K251" s="2" t="s">
        <v>650</v>
      </c>
      <c r="L251" s="2" t="s">
        <v>650</v>
      </c>
      <c r="M251" s="2" t="s">
        <v>650</v>
      </c>
      <c r="N251" s="2" t="s">
        <v>650</v>
      </c>
      <c r="O251" s="2" t="s">
        <v>650</v>
      </c>
      <c r="P251" s="2">
        <v>68.213999999999999</v>
      </c>
      <c r="Q251" s="2">
        <v>0</v>
      </c>
      <c r="R251" s="2">
        <v>41.99</v>
      </c>
      <c r="S251" s="2">
        <v>13.2</v>
      </c>
      <c r="T251" s="2" t="s">
        <v>650</v>
      </c>
      <c r="U251" s="2" t="s">
        <v>650</v>
      </c>
      <c r="V251" s="2" t="s">
        <v>8</v>
      </c>
      <c r="W251" s="2" t="s">
        <v>650</v>
      </c>
      <c r="X251" s="2" t="s">
        <v>650</v>
      </c>
      <c r="Y251" s="2" t="s">
        <v>650</v>
      </c>
      <c r="Z251" s="2" t="s">
        <v>650</v>
      </c>
      <c r="AA251" s="2" t="s">
        <v>650</v>
      </c>
      <c r="AB251" s="2">
        <v>0.11</v>
      </c>
      <c r="AC251" s="2" t="s">
        <v>650</v>
      </c>
      <c r="AD251" s="2" t="s">
        <v>650</v>
      </c>
      <c r="AE251" s="2" t="s">
        <v>650</v>
      </c>
      <c r="AF251" s="2" t="s">
        <v>650</v>
      </c>
      <c r="AG251" s="2" t="s">
        <v>650</v>
      </c>
      <c r="AJ251" s="129">
        <f t="shared" si="12"/>
        <v>123.51400000000001</v>
      </c>
      <c r="AK251" s="129"/>
      <c r="AL251" s="129">
        <f t="shared" si="13"/>
        <v>84.278000000000006</v>
      </c>
      <c r="AM251" s="129">
        <f t="shared" si="14"/>
        <v>21.327000000000002</v>
      </c>
      <c r="AN251" s="130">
        <f t="shared" si="15"/>
        <v>0.85500429101154518</v>
      </c>
    </row>
    <row r="252" spans="1:40" ht="15" customHeight="1" x14ac:dyDescent="0.25">
      <c r="A252" s="2" t="s">
        <v>403</v>
      </c>
      <c r="B252" s="2" t="s">
        <v>404</v>
      </c>
      <c r="C252" s="2">
        <v>2015</v>
      </c>
      <c r="D252" s="2">
        <v>75.777000000000001</v>
      </c>
      <c r="E252" s="2">
        <v>9.2780000000000005</v>
      </c>
      <c r="F252" s="2" t="s">
        <v>650</v>
      </c>
      <c r="G252" s="2" t="s">
        <v>650</v>
      </c>
      <c r="H252" s="2" t="s">
        <v>650</v>
      </c>
      <c r="I252" s="2">
        <v>88.207999999999998</v>
      </c>
      <c r="J252" s="2" t="s">
        <v>650</v>
      </c>
      <c r="K252" s="2" t="s">
        <v>650</v>
      </c>
      <c r="L252" s="2" t="s">
        <v>650</v>
      </c>
      <c r="M252" s="2" t="s">
        <v>650</v>
      </c>
      <c r="N252" s="2" t="s">
        <v>650</v>
      </c>
      <c r="O252" s="2" t="s">
        <v>650</v>
      </c>
      <c r="P252" s="2">
        <v>0</v>
      </c>
      <c r="Q252" s="2">
        <v>1.66</v>
      </c>
      <c r="R252" s="2" t="s">
        <v>650</v>
      </c>
      <c r="S252" s="2">
        <v>19.5</v>
      </c>
      <c r="T252" s="2" t="s">
        <v>650</v>
      </c>
      <c r="U252" s="2">
        <v>5.6</v>
      </c>
      <c r="V252" s="2" t="s">
        <v>650</v>
      </c>
      <c r="W252" s="2" t="s">
        <v>650</v>
      </c>
      <c r="X252" s="2">
        <v>5.57</v>
      </c>
      <c r="Y252" s="2" t="s">
        <v>650</v>
      </c>
      <c r="Z252" s="2">
        <v>7.95</v>
      </c>
      <c r="AA252" s="2" t="s">
        <v>650</v>
      </c>
      <c r="AB252" s="2" t="s">
        <v>650</v>
      </c>
      <c r="AC252" s="2">
        <v>0.27300000000000002</v>
      </c>
      <c r="AD252" s="2">
        <v>28.8</v>
      </c>
      <c r="AE252" s="2" t="s">
        <v>650</v>
      </c>
      <c r="AF252" s="2" t="s">
        <v>650</v>
      </c>
      <c r="AG252" s="2">
        <v>18.855</v>
      </c>
      <c r="AJ252" s="129">
        <f t="shared" si="12"/>
        <v>69.353000000000009</v>
      </c>
      <c r="AK252" s="129"/>
      <c r="AL252" s="129">
        <f t="shared" si="13"/>
        <v>75.777000000000001</v>
      </c>
      <c r="AM252" s="129">
        <f t="shared" si="14"/>
        <v>9.2780000000000005</v>
      </c>
      <c r="AN252" s="130">
        <f t="shared" si="15"/>
        <v>1.226406932648912</v>
      </c>
    </row>
    <row r="253" spans="1:40" ht="15" customHeight="1" x14ac:dyDescent="0.25">
      <c r="A253" s="2" t="s">
        <v>405</v>
      </c>
      <c r="B253" s="2" t="s">
        <v>406</v>
      </c>
      <c r="C253" s="2">
        <v>2015</v>
      </c>
      <c r="D253" s="2" t="s">
        <v>650</v>
      </c>
      <c r="E253" s="2" t="s">
        <v>650</v>
      </c>
      <c r="F253" s="2" t="s">
        <v>650</v>
      </c>
      <c r="G253" s="2" t="s">
        <v>650</v>
      </c>
      <c r="H253" s="2" t="s">
        <v>650</v>
      </c>
      <c r="I253" s="2" t="s">
        <v>650</v>
      </c>
      <c r="J253" s="2" t="s">
        <v>650</v>
      </c>
      <c r="K253" s="2" t="s">
        <v>650</v>
      </c>
      <c r="L253" s="2" t="s">
        <v>650</v>
      </c>
      <c r="M253" s="2" t="s">
        <v>650</v>
      </c>
      <c r="N253" s="2" t="s">
        <v>650</v>
      </c>
      <c r="O253" s="2" t="s">
        <v>650</v>
      </c>
      <c r="P253" s="2" t="s">
        <v>650</v>
      </c>
      <c r="Q253" s="2" t="s">
        <v>650</v>
      </c>
      <c r="R253" s="2" t="s">
        <v>650</v>
      </c>
      <c r="S253" s="2" t="s">
        <v>650</v>
      </c>
      <c r="T253" s="2" t="s">
        <v>650</v>
      </c>
      <c r="U253" s="2" t="s">
        <v>650</v>
      </c>
      <c r="V253" s="2" t="s">
        <v>650</v>
      </c>
      <c r="W253" s="2" t="s">
        <v>650</v>
      </c>
      <c r="X253" s="2" t="s">
        <v>650</v>
      </c>
      <c r="Y253" s="2" t="s">
        <v>650</v>
      </c>
      <c r="Z253" s="2" t="s">
        <v>650</v>
      </c>
      <c r="AA253" s="2" t="s">
        <v>650</v>
      </c>
      <c r="AB253" s="2" t="s">
        <v>650</v>
      </c>
      <c r="AC253" s="2" t="s">
        <v>650</v>
      </c>
      <c r="AD253" s="2" t="s">
        <v>650</v>
      </c>
      <c r="AE253" s="2" t="s">
        <v>650</v>
      </c>
      <c r="AF253" s="2" t="s">
        <v>650</v>
      </c>
      <c r="AG253" s="2" t="s">
        <v>650</v>
      </c>
      <c r="AJ253" s="129">
        <f t="shared" si="12"/>
        <v>0</v>
      </c>
      <c r="AK253" s="129"/>
      <c r="AL253" s="129">
        <f t="shared" si="13"/>
        <v>0</v>
      </c>
      <c r="AM253" s="129" t="str">
        <f t="shared" si="14"/>
        <v/>
      </c>
      <c r="AN253" s="130" t="str">
        <f t="shared" si="15"/>
        <v/>
      </c>
    </row>
    <row r="254" spans="1:40" ht="15" customHeight="1" x14ac:dyDescent="0.25">
      <c r="A254" s="2" t="s">
        <v>407</v>
      </c>
      <c r="B254" s="2" t="s">
        <v>408</v>
      </c>
      <c r="C254" s="2">
        <v>2015</v>
      </c>
      <c r="D254" s="2" t="s">
        <v>650</v>
      </c>
      <c r="E254" s="2" t="s">
        <v>650</v>
      </c>
      <c r="F254" s="2" t="s">
        <v>650</v>
      </c>
      <c r="G254" s="2" t="s">
        <v>650</v>
      </c>
      <c r="H254" s="2" t="s">
        <v>650</v>
      </c>
      <c r="I254" s="2" t="s">
        <v>650</v>
      </c>
      <c r="J254" s="2" t="s">
        <v>650</v>
      </c>
      <c r="K254" s="2" t="s">
        <v>650</v>
      </c>
      <c r="L254" s="2" t="s">
        <v>650</v>
      </c>
      <c r="M254" s="2" t="s">
        <v>650</v>
      </c>
      <c r="N254" s="2" t="s">
        <v>650</v>
      </c>
      <c r="O254" s="2" t="s">
        <v>650</v>
      </c>
      <c r="P254" s="2" t="s">
        <v>650</v>
      </c>
      <c r="Q254" s="2" t="s">
        <v>650</v>
      </c>
      <c r="R254" s="2" t="s">
        <v>650</v>
      </c>
      <c r="S254" s="2" t="s">
        <v>650</v>
      </c>
      <c r="T254" s="2" t="s">
        <v>650</v>
      </c>
      <c r="U254" s="2" t="s">
        <v>650</v>
      </c>
      <c r="V254" s="2" t="s">
        <v>650</v>
      </c>
      <c r="W254" s="2" t="s">
        <v>650</v>
      </c>
      <c r="X254" s="2" t="s">
        <v>650</v>
      </c>
      <c r="Y254" s="2" t="s">
        <v>650</v>
      </c>
      <c r="Z254" s="2" t="s">
        <v>650</v>
      </c>
      <c r="AA254" s="2" t="s">
        <v>650</v>
      </c>
      <c r="AB254" s="2" t="s">
        <v>650</v>
      </c>
      <c r="AC254" s="2" t="s">
        <v>650</v>
      </c>
      <c r="AD254" s="2" t="s">
        <v>650</v>
      </c>
      <c r="AE254" s="2" t="s">
        <v>650</v>
      </c>
      <c r="AF254" s="2" t="s">
        <v>650</v>
      </c>
      <c r="AG254" s="2" t="s">
        <v>650</v>
      </c>
      <c r="AJ254" s="129">
        <f t="shared" si="12"/>
        <v>0</v>
      </c>
      <c r="AK254" s="129"/>
      <c r="AL254" s="129">
        <f t="shared" si="13"/>
        <v>0</v>
      </c>
      <c r="AM254" s="129" t="str">
        <f t="shared" si="14"/>
        <v/>
      </c>
      <c r="AN254" s="130" t="str">
        <f t="shared" si="15"/>
        <v/>
      </c>
    </row>
    <row r="255" spans="1:40" ht="15" customHeight="1" x14ac:dyDescent="0.25">
      <c r="A255" s="2" t="s">
        <v>407</v>
      </c>
      <c r="B255" s="2" t="s">
        <v>409</v>
      </c>
      <c r="C255" s="2">
        <v>2015</v>
      </c>
      <c r="D255" s="2" t="s">
        <v>650</v>
      </c>
      <c r="E255" s="2" t="s">
        <v>650</v>
      </c>
      <c r="F255" s="2" t="s">
        <v>650</v>
      </c>
      <c r="G255" s="2" t="s">
        <v>650</v>
      </c>
      <c r="H255" s="2" t="s">
        <v>650</v>
      </c>
      <c r="I255" s="2" t="s">
        <v>650</v>
      </c>
      <c r="J255" s="2" t="s">
        <v>650</v>
      </c>
      <c r="K255" s="2" t="s">
        <v>650</v>
      </c>
      <c r="L255" s="2" t="s">
        <v>650</v>
      </c>
      <c r="M255" s="2" t="s">
        <v>650</v>
      </c>
      <c r="N255" s="2" t="s">
        <v>650</v>
      </c>
      <c r="O255" s="2" t="s">
        <v>650</v>
      </c>
      <c r="P255" s="2" t="s">
        <v>650</v>
      </c>
      <c r="Q255" s="2" t="s">
        <v>650</v>
      </c>
      <c r="R255" s="2" t="s">
        <v>650</v>
      </c>
      <c r="S255" s="2" t="s">
        <v>650</v>
      </c>
      <c r="T255" s="2" t="s">
        <v>650</v>
      </c>
      <c r="U255" s="2" t="s">
        <v>650</v>
      </c>
      <c r="V255" s="2" t="s">
        <v>650</v>
      </c>
      <c r="W255" s="2" t="s">
        <v>650</v>
      </c>
      <c r="X255" s="2" t="s">
        <v>650</v>
      </c>
      <c r="Y255" s="2" t="s">
        <v>650</v>
      </c>
      <c r="Z255" s="2" t="s">
        <v>650</v>
      </c>
      <c r="AA255" s="2" t="s">
        <v>650</v>
      </c>
      <c r="AB255" s="2" t="s">
        <v>650</v>
      </c>
      <c r="AC255" s="2" t="s">
        <v>650</v>
      </c>
      <c r="AD255" s="2" t="s">
        <v>650</v>
      </c>
      <c r="AE255" s="2" t="s">
        <v>650</v>
      </c>
      <c r="AF255" s="2" t="s">
        <v>650</v>
      </c>
      <c r="AG255" s="2" t="s">
        <v>650</v>
      </c>
      <c r="AJ255" s="129">
        <f t="shared" si="12"/>
        <v>0</v>
      </c>
      <c r="AK255" s="129"/>
      <c r="AL255" s="129">
        <f t="shared" si="13"/>
        <v>0</v>
      </c>
      <c r="AM255" s="129" t="str">
        <f t="shared" si="14"/>
        <v/>
      </c>
      <c r="AN255" s="130" t="str">
        <f t="shared" si="15"/>
        <v/>
      </c>
    </row>
    <row r="256" spans="1:40" ht="15" customHeight="1" x14ac:dyDescent="0.25">
      <c r="A256" s="2" t="s">
        <v>407</v>
      </c>
      <c r="B256" s="2" t="s">
        <v>410</v>
      </c>
      <c r="C256" s="2">
        <v>2015</v>
      </c>
      <c r="D256" s="2" t="s">
        <v>650</v>
      </c>
      <c r="E256" s="2" t="s">
        <v>650</v>
      </c>
      <c r="F256" s="2" t="s">
        <v>650</v>
      </c>
      <c r="G256" s="2" t="s">
        <v>650</v>
      </c>
      <c r="H256" s="2" t="s">
        <v>650</v>
      </c>
      <c r="I256" s="2" t="s">
        <v>650</v>
      </c>
      <c r="J256" s="2" t="s">
        <v>650</v>
      </c>
      <c r="K256" s="2" t="s">
        <v>650</v>
      </c>
      <c r="L256" s="2" t="s">
        <v>650</v>
      </c>
      <c r="M256" s="2" t="s">
        <v>650</v>
      </c>
      <c r="N256" s="2" t="s">
        <v>650</v>
      </c>
      <c r="O256" s="2" t="s">
        <v>650</v>
      </c>
      <c r="P256" s="2" t="s">
        <v>650</v>
      </c>
      <c r="Q256" s="2" t="s">
        <v>650</v>
      </c>
      <c r="R256" s="2" t="s">
        <v>650</v>
      </c>
      <c r="S256" s="2" t="s">
        <v>650</v>
      </c>
      <c r="T256" s="2" t="s">
        <v>650</v>
      </c>
      <c r="U256" s="2" t="s">
        <v>650</v>
      </c>
      <c r="V256" s="2" t="s">
        <v>650</v>
      </c>
      <c r="W256" s="2" t="s">
        <v>650</v>
      </c>
      <c r="X256" s="2" t="s">
        <v>650</v>
      </c>
      <c r="Y256" s="2" t="s">
        <v>650</v>
      </c>
      <c r="Z256" s="2" t="s">
        <v>650</v>
      </c>
      <c r="AA256" s="2" t="s">
        <v>650</v>
      </c>
      <c r="AB256" s="2" t="s">
        <v>650</v>
      </c>
      <c r="AC256" s="2" t="s">
        <v>650</v>
      </c>
      <c r="AD256" s="2" t="s">
        <v>650</v>
      </c>
      <c r="AE256" s="2" t="s">
        <v>650</v>
      </c>
      <c r="AF256" s="2" t="s">
        <v>650</v>
      </c>
      <c r="AG256" s="2" t="s">
        <v>650</v>
      </c>
      <c r="AJ256" s="129">
        <f t="shared" si="12"/>
        <v>0</v>
      </c>
      <c r="AK256" s="129"/>
      <c r="AL256" s="129">
        <f t="shared" si="13"/>
        <v>0</v>
      </c>
      <c r="AM256" s="129" t="str">
        <f t="shared" si="14"/>
        <v/>
      </c>
      <c r="AN256" s="130" t="str">
        <f t="shared" si="15"/>
        <v/>
      </c>
    </row>
    <row r="257" spans="1:40" ht="15" customHeight="1" x14ac:dyDescent="0.25">
      <c r="A257" s="2" t="s">
        <v>407</v>
      </c>
      <c r="B257" s="2" t="s">
        <v>411</v>
      </c>
      <c r="C257" s="2">
        <v>2015</v>
      </c>
      <c r="D257" s="2" t="s">
        <v>650</v>
      </c>
      <c r="E257" s="2" t="s">
        <v>650</v>
      </c>
      <c r="F257" s="2" t="s">
        <v>650</v>
      </c>
      <c r="G257" s="2" t="s">
        <v>650</v>
      </c>
      <c r="H257" s="2" t="s">
        <v>650</v>
      </c>
      <c r="I257" s="2" t="s">
        <v>650</v>
      </c>
      <c r="J257" s="2" t="s">
        <v>650</v>
      </c>
      <c r="K257" s="2" t="s">
        <v>650</v>
      </c>
      <c r="L257" s="2" t="s">
        <v>650</v>
      </c>
      <c r="M257" s="2" t="s">
        <v>650</v>
      </c>
      <c r="N257" s="2" t="s">
        <v>650</v>
      </c>
      <c r="O257" s="2" t="s">
        <v>650</v>
      </c>
      <c r="P257" s="2" t="s">
        <v>650</v>
      </c>
      <c r="Q257" s="2" t="s">
        <v>650</v>
      </c>
      <c r="R257" s="2" t="s">
        <v>650</v>
      </c>
      <c r="S257" s="2" t="s">
        <v>650</v>
      </c>
      <c r="T257" s="2" t="s">
        <v>650</v>
      </c>
      <c r="U257" s="2" t="s">
        <v>650</v>
      </c>
      <c r="V257" s="2" t="s">
        <v>650</v>
      </c>
      <c r="W257" s="2" t="s">
        <v>650</v>
      </c>
      <c r="X257" s="2" t="s">
        <v>650</v>
      </c>
      <c r="Y257" s="2" t="s">
        <v>650</v>
      </c>
      <c r="Z257" s="2" t="s">
        <v>650</v>
      </c>
      <c r="AA257" s="2" t="s">
        <v>650</v>
      </c>
      <c r="AB257" s="2" t="s">
        <v>650</v>
      </c>
      <c r="AC257" s="2" t="s">
        <v>650</v>
      </c>
      <c r="AD257" s="2" t="s">
        <v>650</v>
      </c>
      <c r="AE257" s="2" t="s">
        <v>650</v>
      </c>
      <c r="AF257" s="2" t="s">
        <v>650</v>
      </c>
      <c r="AG257" s="2" t="s">
        <v>650</v>
      </c>
      <c r="AJ257" s="129">
        <f t="shared" si="12"/>
        <v>0</v>
      </c>
      <c r="AK257" s="129"/>
      <c r="AL257" s="129">
        <f t="shared" si="13"/>
        <v>0</v>
      </c>
      <c r="AM257" s="129" t="str">
        <f t="shared" si="14"/>
        <v/>
      </c>
      <c r="AN257" s="130" t="str">
        <f t="shared" si="15"/>
        <v/>
      </c>
    </row>
    <row r="258" spans="1:40" ht="15" customHeight="1" x14ac:dyDescent="0.25">
      <c r="A258" s="2" t="s">
        <v>407</v>
      </c>
      <c r="B258" s="2" t="s">
        <v>412</v>
      </c>
      <c r="C258" s="2">
        <v>2015</v>
      </c>
      <c r="D258" s="2" t="s">
        <v>650</v>
      </c>
      <c r="E258" s="2" t="s">
        <v>650</v>
      </c>
      <c r="F258" s="2" t="s">
        <v>650</v>
      </c>
      <c r="G258" s="2" t="s">
        <v>650</v>
      </c>
      <c r="H258" s="2" t="s">
        <v>650</v>
      </c>
      <c r="I258" s="2" t="s">
        <v>650</v>
      </c>
      <c r="J258" s="2" t="s">
        <v>650</v>
      </c>
      <c r="K258" s="2" t="s">
        <v>650</v>
      </c>
      <c r="L258" s="2" t="s">
        <v>650</v>
      </c>
      <c r="M258" s="2" t="s">
        <v>650</v>
      </c>
      <c r="N258" s="2" t="s">
        <v>650</v>
      </c>
      <c r="O258" s="2" t="s">
        <v>650</v>
      </c>
      <c r="P258" s="2" t="s">
        <v>650</v>
      </c>
      <c r="Q258" s="2" t="s">
        <v>650</v>
      </c>
      <c r="R258" s="2" t="s">
        <v>650</v>
      </c>
      <c r="S258" s="2" t="s">
        <v>650</v>
      </c>
      <c r="T258" s="2" t="s">
        <v>650</v>
      </c>
      <c r="U258" s="2" t="s">
        <v>650</v>
      </c>
      <c r="V258" s="2" t="s">
        <v>650</v>
      </c>
      <c r="W258" s="2" t="s">
        <v>650</v>
      </c>
      <c r="X258" s="2" t="s">
        <v>650</v>
      </c>
      <c r="Y258" s="2" t="s">
        <v>650</v>
      </c>
      <c r="Z258" s="2" t="s">
        <v>650</v>
      </c>
      <c r="AA258" s="2" t="s">
        <v>650</v>
      </c>
      <c r="AB258" s="2" t="s">
        <v>650</v>
      </c>
      <c r="AC258" s="2" t="s">
        <v>650</v>
      </c>
      <c r="AD258" s="2" t="s">
        <v>650</v>
      </c>
      <c r="AE258" s="2" t="s">
        <v>650</v>
      </c>
      <c r="AF258" s="2" t="s">
        <v>650</v>
      </c>
      <c r="AG258" s="2" t="s">
        <v>650</v>
      </c>
      <c r="AJ258" s="129">
        <f t="shared" si="12"/>
        <v>0</v>
      </c>
      <c r="AK258" s="129"/>
      <c r="AL258" s="129">
        <f t="shared" si="13"/>
        <v>0</v>
      </c>
      <c r="AM258" s="129" t="str">
        <f t="shared" si="14"/>
        <v/>
      </c>
      <c r="AN258" s="130" t="str">
        <f t="shared" si="15"/>
        <v/>
      </c>
    </row>
    <row r="259" spans="1:40" ht="15" customHeight="1" x14ac:dyDescent="0.25">
      <c r="A259" s="2" t="s">
        <v>407</v>
      </c>
      <c r="B259" s="2" t="s">
        <v>413</v>
      </c>
      <c r="C259" s="2">
        <v>2015</v>
      </c>
      <c r="D259" s="2" t="s">
        <v>650</v>
      </c>
      <c r="E259" s="2" t="s">
        <v>650</v>
      </c>
      <c r="F259" s="2" t="s">
        <v>650</v>
      </c>
      <c r="G259" s="2" t="s">
        <v>650</v>
      </c>
      <c r="H259" s="2" t="s">
        <v>650</v>
      </c>
      <c r="I259" s="2" t="s">
        <v>650</v>
      </c>
      <c r="J259" s="2" t="s">
        <v>650</v>
      </c>
      <c r="K259" s="2" t="s">
        <v>650</v>
      </c>
      <c r="L259" s="2" t="s">
        <v>650</v>
      </c>
      <c r="M259" s="2" t="s">
        <v>650</v>
      </c>
      <c r="N259" s="2" t="s">
        <v>650</v>
      </c>
      <c r="O259" s="2" t="s">
        <v>650</v>
      </c>
      <c r="P259" s="2" t="s">
        <v>650</v>
      </c>
      <c r="Q259" s="2" t="s">
        <v>650</v>
      </c>
      <c r="R259" s="2" t="s">
        <v>650</v>
      </c>
      <c r="S259" s="2" t="s">
        <v>650</v>
      </c>
      <c r="T259" s="2" t="s">
        <v>650</v>
      </c>
      <c r="U259" s="2" t="s">
        <v>650</v>
      </c>
      <c r="V259" s="2" t="s">
        <v>650</v>
      </c>
      <c r="W259" s="2" t="s">
        <v>650</v>
      </c>
      <c r="X259" s="2" t="s">
        <v>650</v>
      </c>
      <c r="Y259" s="2" t="s">
        <v>650</v>
      </c>
      <c r="Z259" s="2" t="s">
        <v>650</v>
      </c>
      <c r="AA259" s="2" t="s">
        <v>650</v>
      </c>
      <c r="AB259" s="2" t="s">
        <v>650</v>
      </c>
      <c r="AC259" s="2" t="s">
        <v>650</v>
      </c>
      <c r="AD259" s="2" t="s">
        <v>650</v>
      </c>
      <c r="AE259" s="2" t="s">
        <v>650</v>
      </c>
      <c r="AF259" s="2" t="s">
        <v>650</v>
      </c>
      <c r="AG259" s="2" t="s">
        <v>650</v>
      </c>
      <c r="AJ259" s="129">
        <f t="shared" ref="AJ259:AJ322" si="16">SUMPRODUCT(J259:AF259)</f>
        <v>0</v>
      </c>
      <c r="AK259" s="129"/>
      <c r="AL259" s="129">
        <f t="shared" ref="AL259:AL322" si="17">IFERROR(D259/1,0)</f>
        <v>0</v>
      </c>
      <c r="AM259" s="129" t="str">
        <f t="shared" ref="AM259:AM322" si="18">IFERROR(E259/1,"")</f>
        <v/>
      </c>
      <c r="AN259" s="130" t="str">
        <f t="shared" ref="AN259:AN322" si="19">IFERROR((AL259+AM259)/AJ259,"")</f>
        <v/>
      </c>
    </row>
    <row r="260" spans="1:40" ht="15" customHeight="1" x14ac:dyDescent="0.25">
      <c r="A260" s="2" t="s">
        <v>407</v>
      </c>
      <c r="B260" s="2" t="s">
        <v>414</v>
      </c>
      <c r="C260" s="2">
        <v>2015</v>
      </c>
      <c r="D260" s="2" t="s">
        <v>650</v>
      </c>
      <c r="E260" s="2" t="s">
        <v>650</v>
      </c>
      <c r="F260" s="2" t="s">
        <v>650</v>
      </c>
      <c r="G260" s="2" t="s">
        <v>650</v>
      </c>
      <c r="H260" s="2" t="s">
        <v>650</v>
      </c>
      <c r="I260" s="2" t="s">
        <v>650</v>
      </c>
      <c r="J260" s="2" t="s">
        <v>650</v>
      </c>
      <c r="K260" s="2" t="s">
        <v>650</v>
      </c>
      <c r="L260" s="2" t="s">
        <v>650</v>
      </c>
      <c r="M260" s="2" t="s">
        <v>650</v>
      </c>
      <c r="N260" s="2" t="s">
        <v>650</v>
      </c>
      <c r="O260" s="2" t="s">
        <v>650</v>
      </c>
      <c r="P260" s="2" t="s">
        <v>650</v>
      </c>
      <c r="Q260" s="2" t="s">
        <v>650</v>
      </c>
      <c r="R260" s="2" t="s">
        <v>650</v>
      </c>
      <c r="S260" s="2" t="s">
        <v>650</v>
      </c>
      <c r="T260" s="2" t="s">
        <v>650</v>
      </c>
      <c r="U260" s="2" t="s">
        <v>650</v>
      </c>
      <c r="V260" s="2" t="s">
        <v>650</v>
      </c>
      <c r="W260" s="2" t="s">
        <v>650</v>
      </c>
      <c r="X260" s="2" t="s">
        <v>650</v>
      </c>
      <c r="Y260" s="2" t="s">
        <v>650</v>
      </c>
      <c r="Z260" s="2" t="s">
        <v>650</v>
      </c>
      <c r="AA260" s="2" t="s">
        <v>650</v>
      </c>
      <c r="AB260" s="2" t="s">
        <v>650</v>
      </c>
      <c r="AC260" s="2" t="s">
        <v>650</v>
      </c>
      <c r="AD260" s="2" t="s">
        <v>650</v>
      </c>
      <c r="AE260" s="2" t="s">
        <v>650</v>
      </c>
      <c r="AF260" s="2" t="s">
        <v>650</v>
      </c>
      <c r="AG260" s="2" t="s">
        <v>650</v>
      </c>
      <c r="AJ260" s="129">
        <f t="shared" si="16"/>
        <v>0</v>
      </c>
      <c r="AK260" s="129"/>
      <c r="AL260" s="129">
        <f t="shared" si="17"/>
        <v>0</v>
      </c>
      <c r="AM260" s="129" t="str">
        <f t="shared" si="18"/>
        <v/>
      </c>
      <c r="AN260" s="130" t="str">
        <f t="shared" si="19"/>
        <v/>
      </c>
    </row>
    <row r="261" spans="1:40" ht="15" customHeight="1" x14ac:dyDescent="0.25">
      <c r="A261" s="2" t="s">
        <v>407</v>
      </c>
      <c r="B261" s="2" t="s">
        <v>415</v>
      </c>
      <c r="C261" s="2">
        <v>2015</v>
      </c>
      <c r="D261" s="2" t="s">
        <v>650</v>
      </c>
      <c r="E261" s="2" t="s">
        <v>650</v>
      </c>
      <c r="F261" s="2" t="s">
        <v>650</v>
      </c>
      <c r="G261" s="2" t="s">
        <v>650</v>
      </c>
      <c r="H261" s="2" t="s">
        <v>650</v>
      </c>
      <c r="I261" s="2" t="s">
        <v>650</v>
      </c>
      <c r="J261" s="2" t="s">
        <v>650</v>
      </c>
      <c r="K261" s="2" t="s">
        <v>650</v>
      </c>
      <c r="L261" s="2" t="s">
        <v>650</v>
      </c>
      <c r="M261" s="2" t="s">
        <v>650</v>
      </c>
      <c r="N261" s="2" t="s">
        <v>650</v>
      </c>
      <c r="O261" s="2" t="s">
        <v>650</v>
      </c>
      <c r="P261" s="2" t="s">
        <v>650</v>
      </c>
      <c r="Q261" s="2" t="s">
        <v>650</v>
      </c>
      <c r="R261" s="2" t="s">
        <v>650</v>
      </c>
      <c r="S261" s="2" t="s">
        <v>650</v>
      </c>
      <c r="T261" s="2" t="s">
        <v>650</v>
      </c>
      <c r="U261" s="2" t="s">
        <v>650</v>
      </c>
      <c r="V261" s="2" t="s">
        <v>650</v>
      </c>
      <c r="W261" s="2" t="s">
        <v>650</v>
      </c>
      <c r="X261" s="2" t="s">
        <v>650</v>
      </c>
      <c r="Y261" s="2" t="s">
        <v>650</v>
      </c>
      <c r="Z261" s="2" t="s">
        <v>650</v>
      </c>
      <c r="AA261" s="2" t="s">
        <v>650</v>
      </c>
      <c r="AB261" s="2" t="s">
        <v>650</v>
      </c>
      <c r="AC261" s="2" t="s">
        <v>650</v>
      </c>
      <c r="AD261" s="2" t="s">
        <v>650</v>
      </c>
      <c r="AE261" s="2" t="s">
        <v>650</v>
      </c>
      <c r="AF261" s="2" t="s">
        <v>650</v>
      </c>
      <c r="AG261" s="2" t="s">
        <v>650</v>
      </c>
      <c r="AJ261" s="129">
        <f t="shared" si="16"/>
        <v>0</v>
      </c>
      <c r="AK261" s="129"/>
      <c r="AL261" s="129">
        <f t="shared" si="17"/>
        <v>0</v>
      </c>
      <c r="AM261" s="129" t="str">
        <f t="shared" si="18"/>
        <v/>
      </c>
      <c r="AN261" s="130" t="str">
        <f t="shared" si="19"/>
        <v/>
      </c>
    </row>
    <row r="262" spans="1:40" ht="15" customHeight="1" x14ac:dyDescent="0.25">
      <c r="A262" s="2" t="s">
        <v>407</v>
      </c>
      <c r="B262" s="2" t="s">
        <v>416</v>
      </c>
      <c r="C262" s="2">
        <v>2015</v>
      </c>
      <c r="D262" s="2">
        <v>103.49299999999999</v>
      </c>
      <c r="E262" s="2">
        <v>39.113</v>
      </c>
      <c r="F262" s="2" t="s">
        <v>650</v>
      </c>
      <c r="G262" s="2" t="s">
        <v>650</v>
      </c>
      <c r="H262" s="2" t="s">
        <v>650</v>
      </c>
      <c r="I262" s="2">
        <v>156.17400000000001</v>
      </c>
      <c r="J262" s="2" t="s">
        <v>650</v>
      </c>
      <c r="K262" s="2">
        <v>8.8999999999999996E-2</v>
      </c>
      <c r="L262" s="2" t="s">
        <v>650</v>
      </c>
      <c r="M262" s="2" t="s">
        <v>650</v>
      </c>
      <c r="N262" s="2" t="s">
        <v>650</v>
      </c>
      <c r="O262" s="2" t="s">
        <v>650</v>
      </c>
      <c r="P262" s="2">
        <v>53.37</v>
      </c>
      <c r="Q262" s="2">
        <v>19.059999999999999</v>
      </c>
      <c r="R262" s="2">
        <v>6.359</v>
      </c>
      <c r="S262" s="2">
        <v>32.22</v>
      </c>
      <c r="T262" s="2" t="s">
        <v>650</v>
      </c>
      <c r="U262" s="2">
        <v>19.315000000000001</v>
      </c>
      <c r="V262" s="2" t="s">
        <v>650</v>
      </c>
      <c r="W262" s="2" t="s">
        <v>650</v>
      </c>
      <c r="X262" s="2" t="s">
        <v>650</v>
      </c>
      <c r="Y262" s="2" t="s">
        <v>650</v>
      </c>
      <c r="Z262" s="2" t="s">
        <v>650</v>
      </c>
      <c r="AA262" s="2" t="s">
        <v>650</v>
      </c>
      <c r="AB262" s="2" t="s">
        <v>650</v>
      </c>
      <c r="AC262" s="2">
        <v>0.29499999999999998</v>
      </c>
      <c r="AD262" s="2">
        <v>25.466000000000001</v>
      </c>
      <c r="AE262" s="2" t="s">
        <v>650</v>
      </c>
      <c r="AF262" s="2" t="s">
        <v>650</v>
      </c>
      <c r="AG262" s="2" t="s">
        <v>650</v>
      </c>
      <c r="AJ262" s="129">
        <f t="shared" si="16"/>
        <v>156.17399999999998</v>
      </c>
      <c r="AK262" s="129"/>
      <c r="AL262" s="129">
        <f t="shared" si="17"/>
        <v>103.49299999999999</v>
      </c>
      <c r="AM262" s="129">
        <f t="shared" si="18"/>
        <v>39.113</v>
      </c>
      <c r="AN262" s="130">
        <f t="shared" si="19"/>
        <v>0.9131225428048203</v>
      </c>
    </row>
    <row r="263" spans="1:40" ht="15" customHeight="1" x14ac:dyDescent="0.25">
      <c r="A263" s="2" t="s">
        <v>407</v>
      </c>
      <c r="B263" s="2" t="s">
        <v>417</v>
      </c>
      <c r="C263" s="2">
        <v>2015</v>
      </c>
      <c r="D263" s="2" t="s">
        <v>650</v>
      </c>
      <c r="E263" s="2" t="s">
        <v>650</v>
      </c>
      <c r="F263" s="2" t="s">
        <v>650</v>
      </c>
      <c r="G263" s="2" t="s">
        <v>650</v>
      </c>
      <c r="H263" s="2" t="s">
        <v>650</v>
      </c>
      <c r="I263" s="2" t="s">
        <v>650</v>
      </c>
      <c r="J263" s="2" t="s">
        <v>650</v>
      </c>
      <c r="K263" s="2" t="s">
        <v>650</v>
      </c>
      <c r="L263" s="2" t="s">
        <v>650</v>
      </c>
      <c r="M263" s="2" t="s">
        <v>650</v>
      </c>
      <c r="N263" s="2" t="s">
        <v>650</v>
      </c>
      <c r="O263" s="2" t="s">
        <v>650</v>
      </c>
      <c r="P263" s="2" t="s">
        <v>650</v>
      </c>
      <c r="Q263" s="2" t="s">
        <v>650</v>
      </c>
      <c r="R263" s="2" t="s">
        <v>650</v>
      </c>
      <c r="S263" s="2" t="s">
        <v>650</v>
      </c>
      <c r="T263" s="2" t="s">
        <v>650</v>
      </c>
      <c r="U263" s="2" t="s">
        <v>650</v>
      </c>
      <c r="V263" s="2" t="s">
        <v>650</v>
      </c>
      <c r="W263" s="2" t="s">
        <v>650</v>
      </c>
      <c r="X263" s="2" t="s">
        <v>650</v>
      </c>
      <c r="Y263" s="2" t="s">
        <v>650</v>
      </c>
      <c r="Z263" s="2" t="s">
        <v>650</v>
      </c>
      <c r="AA263" s="2" t="s">
        <v>650</v>
      </c>
      <c r="AB263" s="2" t="s">
        <v>650</v>
      </c>
      <c r="AC263" s="2" t="s">
        <v>650</v>
      </c>
      <c r="AD263" s="2" t="s">
        <v>650</v>
      </c>
      <c r="AE263" s="2" t="s">
        <v>650</v>
      </c>
      <c r="AF263" s="2" t="s">
        <v>650</v>
      </c>
      <c r="AG263" s="2" t="s">
        <v>650</v>
      </c>
      <c r="AJ263" s="129">
        <f t="shared" si="16"/>
        <v>0</v>
      </c>
      <c r="AK263" s="129"/>
      <c r="AL263" s="129">
        <f t="shared" si="17"/>
        <v>0</v>
      </c>
      <c r="AM263" s="129" t="str">
        <f t="shared" si="18"/>
        <v/>
      </c>
      <c r="AN263" s="130" t="str">
        <f t="shared" si="19"/>
        <v/>
      </c>
    </row>
    <row r="264" spans="1:40" ht="15" customHeight="1" x14ac:dyDescent="0.25">
      <c r="A264" s="2" t="s">
        <v>407</v>
      </c>
      <c r="B264" s="2" t="s">
        <v>418</v>
      </c>
      <c r="C264" s="2">
        <v>2015</v>
      </c>
      <c r="D264" s="2">
        <v>68.563999999999993</v>
      </c>
      <c r="E264" s="2">
        <v>16.120999999999999</v>
      </c>
      <c r="F264" s="2" t="s">
        <v>650</v>
      </c>
      <c r="G264" s="2" t="s">
        <v>650</v>
      </c>
      <c r="H264" s="2" t="s">
        <v>650</v>
      </c>
      <c r="I264" s="2">
        <v>93.634</v>
      </c>
      <c r="J264" s="2" t="s">
        <v>650</v>
      </c>
      <c r="K264" s="2">
        <v>0.498</v>
      </c>
      <c r="L264" s="2" t="s">
        <v>650</v>
      </c>
      <c r="M264" s="2" t="s">
        <v>650</v>
      </c>
      <c r="N264" s="2" t="s">
        <v>650</v>
      </c>
      <c r="O264" s="2" t="s">
        <v>650</v>
      </c>
      <c r="P264" s="2" t="s">
        <v>650</v>
      </c>
      <c r="Q264" s="2">
        <v>62.195999999999998</v>
      </c>
      <c r="R264" s="2" t="s">
        <v>650</v>
      </c>
      <c r="S264" s="2">
        <v>26.655000000000001</v>
      </c>
      <c r="T264" s="2" t="s">
        <v>650</v>
      </c>
      <c r="U264" s="2" t="s">
        <v>650</v>
      </c>
      <c r="V264" s="2" t="s">
        <v>650</v>
      </c>
      <c r="W264" s="2">
        <v>4.2850000000000001</v>
      </c>
      <c r="X264" s="2" t="s">
        <v>650</v>
      </c>
      <c r="Y264" s="2" t="s">
        <v>650</v>
      </c>
      <c r="Z264" s="2" t="s">
        <v>650</v>
      </c>
      <c r="AA264" s="2" t="s">
        <v>650</v>
      </c>
      <c r="AB264" s="2" t="s">
        <v>650</v>
      </c>
      <c r="AC264" s="2" t="s">
        <v>650</v>
      </c>
      <c r="AD264" s="2" t="s">
        <v>650</v>
      </c>
      <c r="AE264" s="2" t="s">
        <v>650</v>
      </c>
      <c r="AF264" s="2" t="s">
        <v>650</v>
      </c>
      <c r="AG264" s="2" t="s">
        <v>650</v>
      </c>
      <c r="AJ264" s="129">
        <f t="shared" si="16"/>
        <v>93.633999999999986</v>
      </c>
      <c r="AK264" s="129"/>
      <c r="AL264" s="129">
        <f t="shared" si="17"/>
        <v>68.563999999999993</v>
      </c>
      <c r="AM264" s="129">
        <f t="shared" si="18"/>
        <v>16.120999999999999</v>
      </c>
      <c r="AN264" s="130">
        <f t="shared" si="19"/>
        <v>0.90442574278574028</v>
      </c>
    </row>
    <row r="265" spans="1:40" ht="15" customHeight="1" x14ac:dyDescent="0.25">
      <c r="A265" s="2" t="s">
        <v>407</v>
      </c>
      <c r="B265" s="2" t="s">
        <v>419</v>
      </c>
      <c r="C265" s="2">
        <v>2015</v>
      </c>
      <c r="D265" s="2" t="s">
        <v>650</v>
      </c>
      <c r="E265" s="2" t="s">
        <v>650</v>
      </c>
      <c r="F265" s="2" t="s">
        <v>650</v>
      </c>
      <c r="G265" s="2" t="s">
        <v>650</v>
      </c>
      <c r="H265" s="2" t="s">
        <v>650</v>
      </c>
      <c r="I265" s="2" t="s">
        <v>650</v>
      </c>
      <c r="J265" s="2" t="s">
        <v>650</v>
      </c>
      <c r="K265" s="2" t="s">
        <v>650</v>
      </c>
      <c r="L265" s="2" t="s">
        <v>650</v>
      </c>
      <c r="M265" s="2" t="s">
        <v>650</v>
      </c>
      <c r="N265" s="2" t="s">
        <v>650</v>
      </c>
      <c r="O265" s="2" t="s">
        <v>650</v>
      </c>
      <c r="P265" s="2" t="s">
        <v>650</v>
      </c>
      <c r="Q265" s="2" t="s">
        <v>650</v>
      </c>
      <c r="R265" s="2" t="s">
        <v>650</v>
      </c>
      <c r="S265" s="2" t="s">
        <v>650</v>
      </c>
      <c r="T265" s="2" t="s">
        <v>650</v>
      </c>
      <c r="U265" s="2" t="s">
        <v>650</v>
      </c>
      <c r="V265" s="2" t="s">
        <v>650</v>
      </c>
      <c r="W265" s="2" t="s">
        <v>650</v>
      </c>
      <c r="X265" s="2" t="s">
        <v>650</v>
      </c>
      <c r="Y265" s="2" t="s">
        <v>650</v>
      </c>
      <c r="Z265" s="2" t="s">
        <v>650</v>
      </c>
      <c r="AA265" s="2" t="s">
        <v>650</v>
      </c>
      <c r="AB265" s="2" t="s">
        <v>650</v>
      </c>
      <c r="AC265" s="2" t="s">
        <v>650</v>
      </c>
      <c r="AD265" s="2" t="s">
        <v>650</v>
      </c>
      <c r="AE265" s="2" t="s">
        <v>650</v>
      </c>
      <c r="AF265" s="2" t="s">
        <v>650</v>
      </c>
      <c r="AG265" s="2" t="s">
        <v>650</v>
      </c>
      <c r="AJ265" s="129">
        <f t="shared" si="16"/>
        <v>0</v>
      </c>
      <c r="AK265" s="129"/>
      <c r="AL265" s="129">
        <f t="shared" si="17"/>
        <v>0</v>
      </c>
      <c r="AM265" s="129" t="str">
        <f t="shared" si="18"/>
        <v/>
      </c>
      <c r="AN265" s="130" t="str">
        <f t="shared" si="19"/>
        <v/>
      </c>
    </row>
    <row r="266" spans="1:40" ht="15" customHeight="1" x14ac:dyDescent="0.25">
      <c r="A266" s="2" t="s">
        <v>407</v>
      </c>
      <c r="B266" s="2" t="s">
        <v>420</v>
      </c>
      <c r="C266" s="2">
        <v>2015</v>
      </c>
      <c r="D266" s="2" t="s">
        <v>650</v>
      </c>
      <c r="E266" s="2" t="s">
        <v>650</v>
      </c>
      <c r="F266" s="2" t="s">
        <v>650</v>
      </c>
      <c r="G266" s="2" t="s">
        <v>650</v>
      </c>
      <c r="H266" s="2" t="s">
        <v>650</v>
      </c>
      <c r="I266" s="2" t="s">
        <v>650</v>
      </c>
      <c r="J266" s="2" t="s">
        <v>650</v>
      </c>
      <c r="K266" s="2" t="s">
        <v>650</v>
      </c>
      <c r="L266" s="2" t="s">
        <v>650</v>
      </c>
      <c r="M266" s="2" t="s">
        <v>650</v>
      </c>
      <c r="N266" s="2" t="s">
        <v>650</v>
      </c>
      <c r="O266" s="2" t="s">
        <v>650</v>
      </c>
      <c r="P266" s="2" t="s">
        <v>650</v>
      </c>
      <c r="Q266" s="2" t="s">
        <v>650</v>
      </c>
      <c r="R266" s="2" t="s">
        <v>650</v>
      </c>
      <c r="S266" s="2" t="s">
        <v>650</v>
      </c>
      <c r="T266" s="2" t="s">
        <v>650</v>
      </c>
      <c r="U266" s="2" t="s">
        <v>650</v>
      </c>
      <c r="V266" s="2" t="s">
        <v>650</v>
      </c>
      <c r="W266" s="2" t="s">
        <v>650</v>
      </c>
      <c r="X266" s="2" t="s">
        <v>650</v>
      </c>
      <c r="Y266" s="2" t="s">
        <v>650</v>
      </c>
      <c r="Z266" s="2" t="s">
        <v>650</v>
      </c>
      <c r="AA266" s="2" t="s">
        <v>650</v>
      </c>
      <c r="AB266" s="2" t="s">
        <v>650</v>
      </c>
      <c r="AC266" s="2" t="s">
        <v>650</v>
      </c>
      <c r="AD266" s="2" t="s">
        <v>650</v>
      </c>
      <c r="AE266" s="2" t="s">
        <v>650</v>
      </c>
      <c r="AF266" s="2" t="s">
        <v>650</v>
      </c>
      <c r="AG266" s="2" t="s">
        <v>650</v>
      </c>
      <c r="AJ266" s="129">
        <f t="shared" si="16"/>
        <v>0</v>
      </c>
      <c r="AK266" s="129"/>
      <c r="AL266" s="129">
        <f t="shared" si="17"/>
        <v>0</v>
      </c>
      <c r="AM266" s="129" t="str">
        <f t="shared" si="18"/>
        <v/>
      </c>
      <c r="AN266" s="130" t="str">
        <f t="shared" si="19"/>
        <v/>
      </c>
    </row>
    <row r="267" spans="1:40" ht="15" customHeight="1" x14ac:dyDescent="0.25">
      <c r="A267" s="2" t="s">
        <v>407</v>
      </c>
      <c r="B267" s="2" t="s">
        <v>421</v>
      </c>
      <c r="C267" s="2">
        <v>2015</v>
      </c>
      <c r="D267" s="2">
        <v>279.55500000000001</v>
      </c>
      <c r="E267" s="2">
        <v>128.87700000000001</v>
      </c>
      <c r="F267" s="2" t="s">
        <v>650</v>
      </c>
      <c r="G267" s="2" t="s">
        <v>650</v>
      </c>
      <c r="H267" s="2" t="s">
        <v>650</v>
      </c>
      <c r="I267" s="2">
        <v>449.327</v>
      </c>
      <c r="J267" s="2" t="s">
        <v>650</v>
      </c>
      <c r="K267" s="2">
        <v>0.54200000000000004</v>
      </c>
      <c r="L267" s="2" t="s">
        <v>650</v>
      </c>
      <c r="M267" s="2" t="s">
        <v>650</v>
      </c>
      <c r="N267" s="2" t="s">
        <v>650</v>
      </c>
      <c r="O267" s="2" t="s">
        <v>650</v>
      </c>
      <c r="P267" s="2">
        <v>37.042000000000002</v>
      </c>
      <c r="Q267" s="2">
        <v>156.58699999999999</v>
      </c>
      <c r="R267" s="2">
        <v>5.4820000000000002</v>
      </c>
      <c r="S267" s="2">
        <v>110.226</v>
      </c>
      <c r="T267" s="2" t="s">
        <v>650</v>
      </c>
      <c r="U267" s="2">
        <v>85.218000000000004</v>
      </c>
      <c r="V267" s="2" t="s">
        <v>650</v>
      </c>
      <c r="W267" s="2" t="s">
        <v>650</v>
      </c>
      <c r="X267" s="2" t="s">
        <v>650</v>
      </c>
      <c r="Y267" s="2" t="s">
        <v>650</v>
      </c>
      <c r="Z267" s="2" t="s">
        <v>650</v>
      </c>
      <c r="AA267" s="2" t="s">
        <v>650</v>
      </c>
      <c r="AB267" s="2" t="s">
        <v>650</v>
      </c>
      <c r="AC267" s="2" t="s">
        <v>650</v>
      </c>
      <c r="AD267" s="2">
        <v>54.23</v>
      </c>
      <c r="AE267" s="2" t="s">
        <v>650</v>
      </c>
      <c r="AF267" s="2" t="s">
        <v>650</v>
      </c>
      <c r="AG267" s="2" t="s">
        <v>650</v>
      </c>
      <c r="AJ267" s="129">
        <f t="shared" si="16"/>
        <v>449.32700000000006</v>
      </c>
      <c r="AK267" s="129"/>
      <c r="AL267" s="129">
        <f t="shared" si="17"/>
        <v>279.55500000000001</v>
      </c>
      <c r="AM267" s="129">
        <f t="shared" si="18"/>
        <v>128.87700000000001</v>
      </c>
      <c r="AN267" s="130">
        <f t="shared" si="19"/>
        <v>0.90898610588724904</v>
      </c>
    </row>
    <row r="268" spans="1:40" ht="15" customHeight="1" x14ac:dyDescent="0.25">
      <c r="A268" s="2" t="s">
        <v>407</v>
      </c>
      <c r="B268" s="2" t="s">
        <v>422</v>
      </c>
      <c r="C268" s="2">
        <v>2015</v>
      </c>
      <c r="D268" s="2" t="s">
        <v>650</v>
      </c>
      <c r="E268" s="2" t="s">
        <v>650</v>
      </c>
      <c r="F268" s="2" t="s">
        <v>650</v>
      </c>
      <c r="G268" s="2" t="s">
        <v>650</v>
      </c>
      <c r="H268" s="2" t="s">
        <v>650</v>
      </c>
      <c r="I268" s="2" t="s">
        <v>650</v>
      </c>
      <c r="J268" s="2" t="s">
        <v>650</v>
      </c>
      <c r="K268" s="2" t="s">
        <v>650</v>
      </c>
      <c r="L268" s="2" t="s">
        <v>650</v>
      </c>
      <c r="M268" s="2" t="s">
        <v>650</v>
      </c>
      <c r="N268" s="2" t="s">
        <v>650</v>
      </c>
      <c r="O268" s="2" t="s">
        <v>650</v>
      </c>
      <c r="P268" s="2" t="s">
        <v>650</v>
      </c>
      <c r="Q268" s="2" t="s">
        <v>650</v>
      </c>
      <c r="R268" s="2" t="s">
        <v>650</v>
      </c>
      <c r="S268" s="2" t="s">
        <v>650</v>
      </c>
      <c r="T268" s="2" t="s">
        <v>650</v>
      </c>
      <c r="U268" s="2" t="s">
        <v>650</v>
      </c>
      <c r="V268" s="2" t="s">
        <v>650</v>
      </c>
      <c r="W268" s="2" t="s">
        <v>650</v>
      </c>
      <c r="X268" s="2" t="s">
        <v>650</v>
      </c>
      <c r="Y268" s="2" t="s">
        <v>650</v>
      </c>
      <c r="Z268" s="2" t="s">
        <v>650</v>
      </c>
      <c r="AA268" s="2" t="s">
        <v>650</v>
      </c>
      <c r="AB268" s="2" t="s">
        <v>650</v>
      </c>
      <c r="AC268" s="2" t="s">
        <v>650</v>
      </c>
      <c r="AD268" s="2" t="s">
        <v>650</v>
      </c>
      <c r="AE268" s="2" t="s">
        <v>650</v>
      </c>
      <c r="AF268" s="2" t="s">
        <v>650</v>
      </c>
      <c r="AG268" s="2" t="s">
        <v>650</v>
      </c>
      <c r="AJ268" s="129">
        <f t="shared" si="16"/>
        <v>0</v>
      </c>
      <c r="AK268" s="129"/>
      <c r="AL268" s="129">
        <f t="shared" si="17"/>
        <v>0</v>
      </c>
      <c r="AM268" s="129" t="str">
        <f t="shared" si="18"/>
        <v/>
      </c>
      <c r="AN268" s="130" t="str">
        <f t="shared" si="19"/>
        <v/>
      </c>
    </row>
    <row r="269" spans="1:40" ht="15" customHeight="1" x14ac:dyDescent="0.25">
      <c r="A269" s="2" t="s">
        <v>407</v>
      </c>
      <c r="B269" s="2" t="s">
        <v>423</v>
      </c>
      <c r="C269" s="2">
        <v>2015</v>
      </c>
      <c r="D269" s="2" t="s">
        <v>650</v>
      </c>
      <c r="E269" s="2" t="s">
        <v>650</v>
      </c>
      <c r="F269" s="2" t="s">
        <v>650</v>
      </c>
      <c r="G269" s="2" t="s">
        <v>650</v>
      </c>
      <c r="H269" s="2" t="s">
        <v>650</v>
      </c>
      <c r="I269" s="2" t="s">
        <v>650</v>
      </c>
      <c r="J269" s="2" t="s">
        <v>650</v>
      </c>
      <c r="K269" s="2" t="s">
        <v>650</v>
      </c>
      <c r="L269" s="2" t="s">
        <v>650</v>
      </c>
      <c r="M269" s="2" t="s">
        <v>650</v>
      </c>
      <c r="N269" s="2" t="s">
        <v>650</v>
      </c>
      <c r="O269" s="2" t="s">
        <v>650</v>
      </c>
      <c r="P269" s="2" t="s">
        <v>650</v>
      </c>
      <c r="Q269" s="2" t="s">
        <v>650</v>
      </c>
      <c r="R269" s="2" t="s">
        <v>650</v>
      </c>
      <c r="S269" s="2" t="s">
        <v>650</v>
      </c>
      <c r="T269" s="2" t="s">
        <v>650</v>
      </c>
      <c r="U269" s="2" t="s">
        <v>650</v>
      </c>
      <c r="V269" s="2" t="s">
        <v>650</v>
      </c>
      <c r="W269" s="2" t="s">
        <v>650</v>
      </c>
      <c r="X269" s="2" t="s">
        <v>650</v>
      </c>
      <c r="Y269" s="2" t="s">
        <v>650</v>
      </c>
      <c r="Z269" s="2" t="s">
        <v>650</v>
      </c>
      <c r="AA269" s="2" t="s">
        <v>650</v>
      </c>
      <c r="AB269" s="2" t="s">
        <v>650</v>
      </c>
      <c r="AC269" s="2" t="s">
        <v>650</v>
      </c>
      <c r="AD269" s="2" t="s">
        <v>650</v>
      </c>
      <c r="AE269" s="2" t="s">
        <v>650</v>
      </c>
      <c r="AF269" s="2" t="s">
        <v>650</v>
      </c>
      <c r="AG269" s="2" t="s">
        <v>650</v>
      </c>
      <c r="AJ269" s="129">
        <f t="shared" si="16"/>
        <v>0</v>
      </c>
      <c r="AK269" s="129"/>
      <c r="AL269" s="129">
        <f t="shared" si="17"/>
        <v>0</v>
      </c>
      <c r="AM269" s="129" t="str">
        <f t="shared" si="18"/>
        <v/>
      </c>
      <c r="AN269" s="130" t="str">
        <f t="shared" si="19"/>
        <v/>
      </c>
    </row>
    <row r="270" spans="1:40" ht="15" customHeight="1" x14ac:dyDescent="0.25">
      <c r="A270" s="2" t="s">
        <v>407</v>
      </c>
      <c r="B270" s="2" t="s">
        <v>424</v>
      </c>
      <c r="C270" s="2">
        <v>2015</v>
      </c>
      <c r="D270" s="2" t="s">
        <v>650</v>
      </c>
      <c r="E270" s="2" t="s">
        <v>650</v>
      </c>
      <c r="F270" s="2" t="s">
        <v>650</v>
      </c>
      <c r="G270" s="2" t="s">
        <v>650</v>
      </c>
      <c r="H270" s="2" t="s">
        <v>650</v>
      </c>
      <c r="I270" s="2" t="s">
        <v>650</v>
      </c>
      <c r="J270" s="2" t="s">
        <v>650</v>
      </c>
      <c r="K270" s="2" t="s">
        <v>650</v>
      </c>
      <c r="L270" s="2" t="s">
        <v>650</v>
      </c>
      <c r="M270" s="2" t="s">
        <v>650</v>
      </c>
      <c r="N270" s="2" t="s">
        <v>650</v>
      </c>
      <c r="O270" s="2" t="s">
        <v>650</v>
      </c>
      <c r="P270" s="2" t="s">
        <v>650</v>
      </c>
      <c r="Q270" s="2" t="s">
        <v>650</v>
      </c>
      <c r="R270" s="2" t="s">
        <v>650</v>
      </c>
      <c r="S270" s="2" t="s">
        <v>650</v>
      </c>
      <c r="T270" s="2" t="s">
        <v>650</v>
      </c>
      <c r="U270" s="2" t="s">
        <v>650</v>
      </c>
      <c r="V270" s="2" t="s">
        <v>650</v>
      </c>
      <c r="W270" s="2" t="s">
        <v>650</v>
      </c>
      <c r="X270" s="2" t="s">
        <v>650</v>
      </c>
      <c r="Y270" s="2" t="s">
        <v>650</v>
      </c>
      <c r="Z270" s="2" t="s">
        <v>650</v>
      </c>
      <c r="AA270" s="2" t="s">
        <v>650</v>
      </c>
      <c r="AB270" s="2" t="s">
        <v>650</v>
      </c>
      <c r="AC270" s="2" t="s">
        <v>650</v>
      </c>
      <c r="AD270" s="2" t="s">
        <v>650</v>
      </c>
      <c r="AE270" s="2" t="s">
        <v>650</v>
      </c>
      <c r="AF270" s="2" t="s">
        <v>650</v>
      </c>
      <c r="AG270" s="2" t="s">
        <v>650</v>
      </c>
      <c r="AJ270" s="129">
        <f t="shared" si="16"/>
        <v>0</v>
      </c>
      <c r="AK270" s="129"/>
      <c r="AL270" s="129">
        <f t="shared" si="17"/>
        <v>0</v>
      </c>
      <c r="AM270" s="129" t="str">
        <f t="shared" si="18"/>
        <v/>
      </c>
      <c r="AN270" s="130" t="str">
        <f t="shared" si="19"/>
        <v/>
      </c>
    </row>
    <row r="271" spans="1:40" ht="15" customHeight="1" x14ac:dyDescent="0.25">
      <c r="A271" s="2" t="s">
        <v>407</v>
      </c>
      <c r="B271" s="2" t="s">
        <v>425</v>
      </c>
      <c r="C271" s="2">
        <v>2015</v>
      </c>
      <c r="D271" s="2" t="s">
        <v>650</v>
      </c>
      <c r="E271" s="2" t="s">
        <v>650</v>
      </c>
      <c r="F271" s="2" t="s">
        <v>650</v>
      </c>
      <c r="G271" s="2" t="s">
        <v>650</v>
      </c>
      <c r="H271" s="2" t="s">
        <v>650</v>
      </c>
      <c r="I271" s="2" t="s">
        <v>650</v>
      </c>
      <c r="J271" s="2" t="s">
        <v>650</v>
      </c>
      <c r="K271" s="2" t="s">
        <v>650</v>
      </c>
      <c r="L271" s="2" t="s">
        <v>650</v>
      </c>
      <c r="M271" s="2" t="s">
        <v>650</v>
      </c>
      <c r="N271" s="2" t="s">
        <v>650</v>
      </c>
      <c r="O271" s="2" t="s">
        <v>650</v>
      </c>
      <c r="P271" s="2" t="s">
        <v>650</v>
      </c>
      <c r="Q271" s="2" t="s">
        <v>650</v>
      </c>
      <c r="R271" s="2" t="s">
        <v>650</v>
      </c>
      <c r="S271" s="2" t="s">
        <v>650</v>
      </c>
      <c r="T271" s="2" t="s">
        <v>650</v>
      </c>
      <c r="U271" s="2" t="s">
        <v>650</v>
      </c>
      <c r="V271" s="2" t="s">
        <v>650</v>
      </c>
      <c r="W271" s="2" t="s">
        <v>650</v>
      </c>
      <c r="X271" s="2" t="s">
        <v>650</v>
      </c>
      <c r="Y271" s="2" t="s">
        <v>650</v>
      </c>
      <c r="Z271" s="2" t="s">
        <v>650</v>
      </c>
      <c r="AA271" s="2" t="s">
        <v>650</v>
      </c>
      <c r="AB271" s="2" t="s">
        <v>650</v>
      </c>
      <c r="AC271" s="2" t="s">
        <v>650</v>
      </c>
      <c r="AD271" s="2" t="s">
        <v>650</v>
      </c>
      <c r="AE271" s="2" t="s">
        <v>650</v>
      </c>
      <c r="AF271" s="2" t="s">
        <v>650</v>
      </c>
      <c r="AG271" s="2" t="s">
        <v>650</v>
      </c>
      <c r="AJ271" s="129">
        <f t="shared" si="16"/>
        <v>0</v>
      </c>
      <c r="AK271" s="129"/>
      <c r="AL271" s="129">
        <f t="shared" si="17"/>
        <v>0</v>
      </c>
      <c r="AM271" s="129" t="str">
        <f t="shared" si="18"/>
        <v/>
      </c>
      <c r="AN271" s="130" t="str">
        <f t="shared" si="19"/>
        <v/>
      </c>
    </row>
    <row r="272" spans="1:40" ht="15" customHeight="1" x14ac:dyDescent="0.25">
      <c r="A272" s="2" t="s">
        <v>426</v>
      </c>
      <c r="B272" s="2" t="s">
        <v>427</v>
      </c>
      <c r="C272" s="2">
        <v>2015</v>
      </c>
      <c r="D272" s="2" t="s">
        <v>650</v>
      </c>
      <c r="E272" s="2" t="s">
        <v>650</v>
      </c>
      <c r="F272" s="2" t="s">
        <v>650</v>
      </c>
      <c r="G272" s="2" t="s">
        <v>650</v>
      </c>
      <c r="H272" s="2" t="s">
        <v>650</v>
      </c>
      <c r="I272" s="2" t="s">
        <v>650</v>
      </c>
      <c r="J272" s="2" t="s">
        <v>650</v>
      </c>
      <c r="K272" s="2" t="s">
        <v>650</v>
      </c>
      <c r="L272" s="2" t="s">
        <v>650</v>
      </c>
      <c r="M272" s="2" t="s">
        <v>650</v>
      </c>
      <c r="N272" s="2" t="s">
        <v>650</v>
      </c>
      <c r="O272" s="2" t="s">
        <v>650</v>
      </c>
      <c r="P272" s="2" t="s">
        <v>650</v>
      </c>
      <c r="Q272" s="2" t="s">
        <v>650</v>
      </c>
      <c r="R272" s="2" t="s">
        <v>650</v>
      </c>
      <c r="S272" s="2" t="s">
        <v>650</v>
      </c>
      <c r="T272" s="2" t="s">
        <v>650</v>
      </c>
      <c r="U272" s="2" t="s">
        <v>650</v>
      </c>
      <c r="V272" s="2" t="s">
        <v>650</v>
      </c>
      <c r="W272" s="2" t="s">
        <v>650</v>
      </c>
      <c r="X272" s="2" t="s">
        <v>650</v>
      </c>
      <c r="Y272" s="2" t="s">
        <v>650</v>
      </c>
      <c r="Z272" s="2" t="s">
        <v>650</v>
      </c>
      <c r="AA272" s="2" t="s">
        <v>650</v>
      </c>
      <c r="AB272" s="2" t="s">
        <v>650</v>
      </c>
      <c r="AC272" s="2" t="s">
        <v>650</v>
      </c>
      <c r="AD272" s="2" t="s">
        <v>650</v>
      </c>
      <c r="AE272" s="2" t="s">
        <v>650</v>
      </c>
      <c r="AF272" s="2" t="s">
        <v>650</v>
      </c>
      <c r="AG272" s="2" t="s">
        <v>650</v>
      </c>
      <c r="AJ272" s="129">
        <f t="shared" si="16"/>
        <v>0</v>
      </c>
      <c r="AK272" s="129"/>
      <c r="AL272" s="129">
        <f t="shared" si="17"/>
        <v>0</v>
      </c>
      <c r="AM272" s="129" t="str">
        <f t="shared" si="18"/>
        <v/>
      </c>
      <c r="AN272" s="130" t="str">
        <f t="shared" si="19"/>
        <v/>
      </c>
    </row>
    <row r="273" spans="1:40" ht="15" customHeight="1" x14ac:dyDescent="0.25">
      <c r="A273" s="2" t="s">
        <v>426</v>
      </c>
      <c r="B273" s="2" t="s">
        <v>428</v>
      </c>
      <c r="C273" s="2">
        <v>2015</v>
      </c>
      <c r="D273" s="2">
        <v>177.3</v>
      </c>
      <c r="E273" s="2">
        <v>10</v>
      </c>
      <c r="F273" s="2" t="s">
        <v>650</v>
      </c>
      <c r="G273" s="2" t="s">
        <v>650</v>
      </c>
      <c r="H273" s="2" t="s">
        <v>650</v>
      </c>
      <c r="I273" s="2">
        <v>235.05</v>
      </c>
      <c r="J273" s="2" t="s">
        <v>650</v>
      </c>
      <c r="K273" s="2">
        <v>0.95</v>
      </c>
      <c r="L273" s="2" t="s">
        <v>650</v>
      </c>
      <c r="M273" s="2" t="s">
        <v>650</v>
      </c>
      <c r="N273" s="2" t="s">
        <v>650</v>
      </c>
      <c r="O273" s="2" t="s">
        <v>650</v>
      </c>
      <c r="P273" s="2" t="s">
        <v>650</v>
      </c>
      <c r="Q273" s="2" t="s">
        <v>650</v>
      </c>
      <c r="R273" s="2" t="s">
        <v>650</v>
      </c>
      <c r="S273" s="2" t="s">
        <v>650</v>
      </c>
      <c r="T273" s="2" t="s">
        <v>650</v>
      </c>
      <c r="U273" s="2" t="s">
        <v>650</v>
      </c>
      <c r="V273" s="2" t="s">
        <v>650</v>
      </c>
      <c r="W273" s="2" t="s">
        <v>650</v>
      </c>
      <c r="X273" s="2" t="s">
        <v>650</v>
      </c>
      <c r="Y273" s="2" t="s">
        <v>650</v>
      </c>
      <c r="Z273" s="2" t="s">
        <v>650</v>
      </c>
      <c r="AA273" s="2" t="s">
        <v>650</v>
      </c>
      <c r="AB273" s="2" t="s">
        <v>650</v>
      </c>
      <c r="AC273" s="2" t="s">
        <v>650</v>
      </c>
      <c r="AD273" s="2" t="s">
        <v>650</v>
      </c>
      <c r="AE273" s="2">
        <v>213</v>
      </c>
      <c r="AF273" s="2" t="s">
        <v>650</v>
      </c>
      <c r="AG273" s="2">
        <v>21.1</v>
      </c>
      <c r="AJ273" s="129">
        <f t="shared" si="16"/>
        <v>213.95</v>
      </c>
      <c r="AK273" s="129"/>
      <c r="AL273" s="129">
        <f t="shared" si="17"/>
        <v>177.3</v>
      </c>
      <c r="AM273" s="129">
        <f t="shared" si="18"/>
        <v>10</v>
      </c>
      <c r="AN273" s="130">
        <f t="shared" si="19"/>
        <v>0.8754381864921712</v>
      </c>
    </row>
    <row r="274" spans="1:40" ht="15" customHeight="1" x14ac:dyDescent="0.25">
      <c r="A274" s="2" t="s">
        <v>426</v>
      </c>
      <c r="B274" s="2" t="s">
        <v>429</v>
      </c>
      <c r="C274" s="2">
        <v>2015</v>
      </c>
      <c r="D274" s="2" t="s">
        <v>650</v>
      </c>
      <c r="E274" s="2" t="s">
        <v>650</v>
      </c>
      <c r="F274" s="2" t="s">
        <v>650</v>
      </c>
      <c r="G274" s="2" t="s">
        <v>650</v>
      </c>
      <c r="H274" s="2" t="s">
        <v>650</v>
      </c>
      <c r="I274" s="2" t="s">
        <v>650</v>
      </c>
      <c r="J274" s="2" t="s">
        <v>650</v>
      </c>
      <c r="K274" s="2" t="s">
        <v>650</v>
      </c>
      <c r="L274" s="2" t="s">
        <v>650</v>
      </c>
      <c r="M274" s="2" t="s">
        <v>650</v>
      </c>
      <c r="N274" s="2" t="s">
        <v>650</v>
      </c>
      <c r="O274" s="2" t="s">
        <v>650</v>
      </c>
      <c r="P274" s="2" t="s">
        <v>650</v>
      </c>
      <c r="Q274" s="2" t="s">
        <v>650</v>
      </c>
      <c r="R274" s="2" t="s">
        <v>650</v>
      </c>
      <c r="S274" s="2" t="s">
        <v>650</v>
      </c>
      <c r="T274" s="2" t="s">
        <v>650</v>
      </c>
      <c r="U274" s="2" t="s">
        <v>650</v>
      </c>
      <c r="V274" s="2" t="s">
        <v>650</v>
      </c>
      <c r="W274" s="2" t="s">
        <v>650</v>
      </c>
      <c r="X274" s="2" t="s">
        <v>650</v>
      </c>
      <c r="Y274" s="2" t="s">
        <v>650</v>
      </c>
      <c r="Z274" s="2" t="s">
        <v>650</v>
      </c>
      <c r="AA274" s="2" t="s">
        <v>650</v>
      </c>
      <c r="AB274" s="2" t="s">
        <v>650</v>
      </c>
      <c r="AC274" s="2" t="s">
        <v>650</v>
      </c>
      <c r="AD274" s="2" t="s">
        <v>650</v>
      </c>
      <c r="AE274" s="2" t="s">
        <v>650</v>
      </c>
      <c r="AF274" s="2" t="s">
        <v>650</v>
      </c>
      <c r="AG274" s="2" t="s">
        <v>650</v>
      </c>
      <c r="AJ274" s="129">
        <f t="shared" si="16"/>
        <v>0</v>
      </c>
      <c r="AK274" s="129"/>
      <c r="AL274" s="129">
        <f t="shared" si="17"/>
        <v>0</v>
      </c>
      <c r="AM274" s="129" t="str">
        <f t="shared" si="18"/>
        <v/>
      </c>
      <c r="AN274" s="130" t="str">
        <f t="shared" si="19"/>
        <v/>
      </c>
    </row>
    <row r="275" spans="1:40" ht="15" customHeight="1" x14ac:dyDescent="0.25">
      <c r="A275" s="2" t="s">
        <v>426</v>
      </c>
      <c r="B275" s="2" t="s">
        <v>430</v>
      </c>
      <c r="C275" s="2">
        <v>2015</v>
      </c>
      <c r="D275" s="2" t="s">
        <v>650</v>
      </c>
      <c r="E275" s="2" t="s">
        <v>650</v>
      </c>
      <c r="F275" s="2" t="s">
        <v>650</v>
      </c>
      <c r="G275" s="2" t="s">
        <v>650</v>
      </c>
      <c r="H275" s="2" t="s">
        <v>650</v>
      </c>
      <c r="I275" s="2" t="s">
        <v>650</v>
      </c>
      <c r="J275" s="2" t="s">
        <v>650</v>
      </c>
      <c r="K275" s="2" t="s">
        <v>650</v>
      </c>
      <c r="L275" s="2" t="s">
        <v>650</v>
      </c>
      <c r="M275" s="2" t="s">
        <v>650</v>
      </c>
      <c r="N275" s="2" t="s">
        <v>650</v>
      </c>
      <c r="O275" s="2" t="s">
        <v>650</v>
      </c>
      <c r="P275" s="2" t="s">
        <v>650</v>
      </c>
      <c r="Q275" s="2" t="s">
        <v>650</v>
      </c>
      <c r="R275" s="2" t="s">
        <v>650</v>
      </c>
      <c r="S275" s="2" t="s">
        <v>650</v>
      </c>
      <c r="T275" s="2" t="s">
        <v>650</v>
      </c>
      <c r="U275" s="2" t="s">
        <v>650</v>
      </c>
      <c r="V275" s="2" t="s">
        <v>650</v>
      </c>
      <c r="W275" s="2" t="s">
        <v>650</v>
      </c>
      <c r="X275" s="2" t="s">
        <v>650</v>
      </c>
      <c r="Y275" s="2" t="s">
        <v>650</v>
      </c>
      <c r="Z275" s="2" t="s">
        <v>650</v>
      </c>
      <c r="AA275" s="2" t="s">
        <v>650</v>
      </c>
      <c r="AB275" s="2" t="s">
        <v>650</v>
      </c>
      <c r="AC275" s="2" t="s">
        <v>650</v>
      </c>
      <c r="AD275" s="2" t="s">
        <v>650</v>
      </c>
      <c r="AE275" s="2" t="s">
        <v>650</v>
      </c>
      <c r="AF275" s="2" t="s">
        <v>650</v>
      </c>
      <c r="AG275" s="2" t="s">
        <v>650</v>
      </c>
      <c r="AJ275" s="129">
        <f t="shared" si="16"/>
        <v>0</v>
      </c>
      <c r="AK275" s="129"/>
      <c r="AL275" s="129">
        <f t="shared" si="17"/>
        <v>0</v>
      </c>
      <c r="AM275" s="129" t="str">
        <f t="shared" si="18"/>
        <v/>
      </c>
      <c r="AN275" s="130" t="str">
        <f t="shared" si="19"/>
        <v/>
      </c>
    </row>
    <row r="276" spans="1:40" ht="15" customHeight="1" x14ac:dyDescent="0.25">
      <c r="A276" s="2" t="s">
        <v>426</v>
      </c>
      <c r="B276" s="2" t="s">
        <v>431</v>
      </c>
      <c r="C276" s="2">
        <v>2015</v>
      </c>
      <c r="D276" s="2" t="s">
        <v>650</v>
      </c>
      <c r="E276" s="2" t="s">
        <v>650</v>
      </c>
      <c r="F276" s="2" t="s">
        <v>650</v>
      </c>
      <c r="G276" s="2" t="s">
        <v>650</v>
      </c>
      <c r="H276" s="2" t="s">
        <v>650</v>
      </c>
      <c r="I276" s="2" t="s">
        <v>650</v>
      </c>
      <c r="J276" s="2" t="s">
        <v>650</v>
      </c>
      <c r="K276" s="2" t="s">
        <v>650</v>
      </c>
      <c r="L276" s="2" t="s">
        <v>650</v>
      </c>
      <c r="M276" s="2" t="s">
        <v>650</v>
      </c>
      <c r="N276" s="2" t="s">
        <v>650</v>
      </c>
      <c r="O276" s="2" t="s">
        <v>650</v>
      </c>
      <c r="P276" s="2" t="s">
        <v>650</v>
      </c>
      <c r="Q276" s="2" t="s">
        <v>650</v>
      </c>
      <c r="R276" s="2" t="s">
        <v>650</v>
      </c>
      <c r="S276" s="2" t="s">
        <v>650</v>
      </c>
      <c r="T276" s="2" t="s">
        <v>650</v>
      </c>
      <c r="U276" s="2" t="s">
        <v>650</v>
      </c>
      <c r="V276" s="2" t="s">
        <v>650</v>
      </c>
      <c r="W276" s="2" t="s">
        <v>650</v>
      </c>
      <c r="X276" s="2" t="s">
        <v>650</v>
      </c>
      <c r="Y276" s="2" t="s">
        <v>650</v>
      </c>
      <c r="Z276" s="2" t="s">
        <v>650</v>
      </c>
      <c r="AA276" s="2" t="s">
        <v>650</v>
      </c>
      <c r="AB276" s="2" t="s">
        <v>650</v>
      </c>
      <c r="AC276" s="2" t="s">
        <v>650</v>
      </c>
      <c r="AD276" s="2" t="s">
        <v>650</v>
      </c>
      <c r="AE276" s="2" t="s">
        <v>650</v>
      </c>
      <c r="AF276" s="2" t="s">
        <v>650</v>
      </c>
      <c r="AG276" s="2" t="s">
        <v>650</v>
      </c>
      <c r="AJ276" s="129">
        <f t="shared" si="16"/>
        <v>0</v>
      </c>
      <c r="AK276" s="129"/>
      <c r="AL276" s="129">
        <f t="shared" si="17"/>
        <v>0</v>
      </c>
      <c r="AM276" s="129" t="str">
        <f t="shared" si="18"/>
        <v/>
      </c>
      <c r="AN276" s="130" t="str">
        <f t="shared" si="19"/>
        <v/>
      </c>
    </row>
    <row r="277" spans="1:40" ht="15" customHeight="1" x14ac:dyDescent="0.25">
      <c r="A277" s="2" t="s">
        <v>432</v>
      </c>
      <c r="B277" s="2" t="s">
        <v>433</v>
      </c>
      <c r="C277" s="2">
        <v>2015</v>
      </c>
      <c r="D277" s="2" t="s">
        <v>650</v>
      </c>
      <c r="E277" s="2" t="s">
        <v>650</v>
      </c>
      <c r="F277" s="2" t="s">
        <v>650</v>
      </c>
      <c r="G277" s="2" t="s">
        <v>650</v>
      </c>
      <c r="H277" s="2" t="s">
        <v>650</v>
      </c>
      <c r="I277" s="2" t="s">
        <v>650</v>
      </c>
      <c r="J277" s="2" t="s">
        <v>650</v>
      </c>
      <c r="K277" s="2" t="s">
        <v>650</v>
      </c>
      <c r="L277" s="2" t="s">
        <v>650</v>
      </c>
      <c r="M277" s="2" t="s">
        <v>650</v>
      </c>
      <c r="N277" s="2" t="s">
        <v>650</v>
      </c>
      <c r="O277" s="2" t="s">
        <v>650</v>
      </c>
      <c r="P277" s="2" t="s">
        <v>650</v>
      </c>
      <c r="Q277" s="2" t="s">
        <v>650</v>
      </c>
      <c r="R277" s="2" t="s">
        <v>650</v>
      </c>
      <c r="S277" s="2" t="s">
        <v>650</v>
      </c>
      <c r="T277" s="2" t="s">
        <v>650</v>
      </c>
      <c r="U277" s="2" t="s">
        <v>650</v>
      </c>
      <c r="V277" s="2" t="s">
        <v>650</v>
      </c>
      <c r="W277" s="2" t="s">
        <v>650</v>
      </c>
      <c r="X277" s="2" t="s">
        <v>650</v>
      </c>
      <c r="Y277" s="2" t="s">
        <v>650</v>
      </c>
      <c r="Z277" s="2" t="s">
        <v>650</v>
      </c>
      <c r="AA277" s="2" t="s">
        <v>650</v>
      </c>
      <c r="AB277" s="2" t="s">
        <v>650</v>
      </c>
      <c r="AC277" s="2" t="s">
        <v>650</v>
      </c>
      <c r="AD277" s="2" t="s">
        <v>650</v>
      </c>
      <c r="AE277" s="2" t="s">
        <v>650</v>
      </c>
      <c r="AF277" s="2" t="s">
        <v>650</v>
      </c>
      <c r="AG277" s="2" t="s">
        <v>650</v>
      </c>
      <c r="AJ277" s="129">
        <f t="shared" si="16"/>
        <v>0</v>
      </c>
      <c r="AK277" s="129"/>
      <c r="AL277" s="129">
        <f t="shared" si="17"/>
        <v>0</v>
      </c>
      <c r="AM277" s="129" t="str">
        <f t="shared" si="18"/>
        <v/>
      </c>
      <c r="AN277" s="130" t="str">
        <f t="shared" si="19"/>
        <v/>
      </c>
    </row>
    <row r="278" spans="1:40" ht="15" customHeight="1" x14ac:dyDescent="0.25">
      <c r="A278" s="2" t="s">
        <v>432</v>
      </c>
      <c r="B278" s="2" t="s">
        <v>434</v>
      </c>
      <c r="C278" s="2">
        <v>2015</v>
      </c>
      <c r="D278" s="2" t="s">
        <v>650</v>
      </c>
      <c r="E278" s="2" t="s">
        <v>650</v>
      </c>
      <c r="F278" s="2" t="s">
        <v>650</v>
      </c>
      <c r="G278" s="2" t="s">
        <v>650</v>
      </c>
      <c r="H278" s="2" t="s">
        <v>650</v>
      </c>
      <c r="I278" s="2" t="s">
        <v>650</v>
      </c>
      <c r="J278" s="2" t="s">
        <v>650</v>
      </c>
      <c r="K278" s="2" t="s">
        <v>650</v>
      </c>
      <c r="L278" s="2" t="s">
        <v>650</v>
      </c>
      <c r="M278" s="2" t="s">
        <v>650</v>
      </c>
      <c r="N278" s="2" t="s">
        <v>650</v>
      </c>
      <c r="O278" s="2" t="s">
        <v>650</v>
      </c>
      <c r="P278" s="2" t="s">
        <v>650</v>
      </c>
      <c r="Q278" s="2" t="s">
        <v>650</v>
      </c>
      <c r="R278" s="2" t="s">
        <v>650</v>
      </c>
      <c r="S278" s="2" t="s">
        <v>650</v>
      </c>
      <c r="T278" s="2" t="s">
        <v>650</v>
      </c>
      <c r="U278" s="2" t="s">
        <v>650</v>
      </c>
      <c r="V278" s="2" t="s">
        <v>650</v>
      </c>
      <c r="W278" s="2" t="s">
        <v>650</v>
      </c>
      <c r="X278" s="2" t="s">
        <v>650</v>
      </c>
      <c r="Y278" s="2" t="s">
        <v>650</v>
      </c>
      <c r="Z278" s="2" t="s">
        <v>650</v>
      </c>
      <c r="AA278" s="2" t="s">
        <v>650</v>
      </c>
      <c r="AB278" s="2" t="s">
        <v>650</v>
      </c>
      <c r="AC278" s="2" t="s">
        <v>650</v>
      </c>
      <c r="AD278" s="2" t="s">
        <v>650</v>
      </c>
      <c r="AE278" s="2" t="s">
        <v>650</v>
      </c>
      <c r="AF278" s="2" t="s">
        <v>650</v>
      </c>
      <c r="AG278" s="2" t="s">
        <v>650</v>
      </c>
      <c r="AJ278" s="129">
        <f t="shared" si="16"/>
        <v>0</v>
      </c>
      <c r="AK278" s="129"/>
      <c r="AL278" s="129">
        <f t="shared" si="17"/>
        <v>0</v>
      </c>
      <c r="AM278" s="129" t="str">
        <f t="shared" si="18"/>
        <v/>
      </c>
      <c r="AN278" s="130" t="str">
        <f t="shared" si="19"/>
        <v/>
      </c>
    </row>
    <row r="279" spans="1:40" ht="15" customHeight="1" x14ac:dyDescent="0.25">
      <c r="A279" s="2" t="s">
        <v>435</v>
      </c>
      <c r="B279" s="2" t="s">
        <v>436</v>
      </c>
      <c r="C279" s="2">
        <v>2015</v>
      </c>
      <c r="D279" s="2" t="s">
        <v>650</v>
      </c>
      <c r="E279" s="2" t="s">
        <v>650</v>
      </c>
      <c r="F279" s="2" t="s">
        <v>650</v>
      </c>
      <c r="G279" s="2" t="s">
        <v>650</v>
      </c>
      <c r="H279" s="2" t="s">
        <v>650</v>
      </c>
      <c r="I279" s="2" t="s">
        <v>650</v>
      </c>
      <c r="J279" s="2" t="s">
        <v>650</v>
      </c>
      <c r="K279" s="2" t="s">
        <v>650</v>
      </c>
      <c r="L279" s="2" t="s">
        <v>650</v>
      </c>
      <c r="M279" s="2" t="s">
        <v>650</v>
      </c>
      <c r="N279" s="2" t="s">
        <v>650</v>
      </c>
      <c r="O279" s="2" t="s">
        <v>650</v>
      </c>
      <c r="P279" s="2" t="s">
        <v>650</v>
      </c>
      <c r="Q279" s="2" t="s">
        <v>650</v>
      </c>
      <c r="R279" s="2" t="s">
        <v>650</v>
      </c>
      <c r="S279" s="2" t="s">
        <v>650</v>
      </c>
      <c r="T279" s="2" t="s">
        <v>650</v>
      </c>
      <c r="U279" s="2" t="s">
        <v>650</v>
      </c>
      <c r="V279" s="2" t="s">
        <v>650</v>
      </c>
      <c r="W279" s="2" t="s">
        <v>650</v>
      </c>
      <c r="X279" s="2" t="s">
        <v>650</v>
      </c>
      <c r="Y279" s="2" t="s">
        <v>650</v>
      </c>
      <c r="Z279" s="2" t="s">
        <v>650</v>
      </c>
      <c r="AA279" s="2" t="s">
        <v>650</v>
      </c>
      <c r="AB279" s="2" t="s">
        <v>650</v>
      </c>
      <c r="AC279" s="2" t="s">
        <v>650</v>
      </c>
      <c r="AD279" s="2" t="s">
        <v>650</v>
      </c>
      <c r="AE279" s="2" t="s">
        <v>650</v>
      </c>
      <c r="AF279" s="2" t="s">
        <v>650</v>
      </c>
      <c r="AG279" s="2" t="s">
        <v>650</v>
      </c>
      <c r="AJ279" s="129">
        <f t="shared" si="16"/>
        <v>0</v>
      </c>
      <c r="AK279" s="129"/>
      <c r="AL279" s="129">
        <f t="shared" si="17"/>
        <v>0</v>
      </c>
      <c r="AM279" s="129" t="str">
        <f t="shared" si="18"/>
        <v/>
      </c>
      <c r="AN279" s="130" t="str">
        <f t="shared" si="19"/>
        <v/>
      </c>
    </row>
    <row r="280" spans="1:40"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c r="W280" s="2" t="s">
        <v>651</v>
      </c>
      <c r="X280" s="2" t="s">
        <v>651</v>
      </c>
      <c r="Y280" s="2" t="s">
        <v>651</v>
      </c>
      <c r="Z280" s="2" t="s">
        <v>651</v>
      </c>
      <c r="AA280" s="2" t="s">
        <v>651</v>
      </c>
      <c r="AB280" s="2" t="s">
        <v>651</v>
      </c>
      <c r="AC280" s="2" t="s">
        <v>651</v>
      </c>
      <c r="AD280" s="2" t="s">
        <v>651</v>
      </c>
      <c r="AE280" s="2" t="s">
        <v>651</v>
      </c>
      <c r="AF280" s="2" t="s">
        <v>651</v>
      </c>
      <c r="AG280" s="2" t="s">
        <v>651</v>
      </c>
      <c r="AJ280" s="129">
        <f t="shared" si="16"/>
        <v>0</v>
      </c>
      <c r="AK280" s="129"/>
      <c r="AL280" s="129">
        <f t="shared" si="17"/>
        <v>0</v>
      </c>
      <c r="AM280" s="129" t="str">
        <f t="shared" si="18"/>
        <v/>
      </c>
      <c r="AN280" s="130" t="str">
        <f t="shared" si="19"/>
        <v/>
      </c>
    </row>
    <row r="281" spans="1:40"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c r="W281" s="2" t="s">
        <v>651</v>
      </c>
      <c r="X281" s="2" t="s">
        <v>651</v>
      </c>
      <c r="Y281" s="2" t="s">
        <v>651</v>
      </c>
      <c r="Z281" s="2" t="s">
        <v>651</v>
      </c>
      <c r="AA281" s="2" t="s">
        <v>651</v>
      </c>
      <c r="AB281" s="2" t="s">
        <v>651</v>
      </c>
      <c r="AC281" s="2" t="s">
        <v>651</v>
      </c>
      <c r="AD281" s="2" t="s">
        <v>651</v>
      </c>
      <c r="AE281" s="2" t="s">
        <v>651</v>
      </c>
      <c r="AF281" s="2" t="s">
        <v>651</v>
      </c>
      <c r="AG281" s="2" t="s">
        <v>651</v>
      </c>
      <c r="AJ281" s="129">
        <f t="shared" si="16"/>
        <v>0</v>
      </c>
      <c r="AK281" s="129"/>
      <c r="AL281" s="129">
        <f t="shared" si="17"/>
        <v>0</v>
      </c>
      <c r="AM281" s="129" t="str">
        <f t="shared" si="18"/>
        <v/>
      </c>
      <c r="AN281" s="130" t="str">
        <f t="shared" si="19"/>
        <v/>
      </c>
    </row>
    <row r="282" spans="1:40"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c r="W282" s="2" t="s">
        <v>651</v>
      </c>
      <c r="X282" s="2" t="s">
        <v>651</v>
      </c>
      <c r="Y282" s="2" t="s">
        <v>651</v>
      </c>
      <c r="Z282" s="2" t="s">
        <v>651</v>
      </c>
      <c r="AA282" s="2" t="s">
        <v>651</v>
      </c>
      <c r="AB282" s="2" t="s">
        <v>651</v>
      </c>
      <c r="AC282" s="2" t="s">
        <v>651</v>
      </c>
      <c r="AD282" s="2" t="s">
        <v>651</v>
      </c>
      <c r="AE282" s="2" t="s">
        <v>651</v>
      </c>
      <c r="AF282" s="2" t="s">
        <v>651</v>
      </c>
      <c r="AG282" s="2" t="s">
        <v>651</v>
      </c>
      <c r="AJ282" s="129">
        <f t="shared" si="16"/>
        <v>0</v>
      </c>
      <c r="AK282" s="129"/>
      <c r="AL282" s="129">
        <f t="shared" si="17"/>
        <v>0</v>
      </c>
      <c r="AM282" s="129" t="str">
        <f t="shared" si="18"/>
        <v/>
      </c>
      <c r="AN282" s="130" t="str">
        <f t="shared" si="19"/>
        <v/>
      </c>
    </row>
    <row r="283" spans="1:40"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c r="W283" s="2" t="s">
        <v>651</v>
      </c>
      <c r="X283" s="2" t="s">
        <v>651</v>
      </c>
      <c r="Y283" s="2" t="s">
        <v>651</v>
      </c>
      <c r="Z283" s="2" t="s">
        <v>651</v>
      </c>
      <c r="AA283" s="2" t="s">
        <v>651</v>
      </c>
      <c r="AB283" s="2" t="s">
        <v>651</v>
      </c>
      <c r="AC283" s="2" t="s">
        <v>651</v>
      </c>
      <c r="AD283" s="2" t="s">
        <v>651</v>
      </c>
      <c r="AE283" s="2" t="s">
        <v>651</v>
      </c>
      <c r="AF283" s="2" t="s">
        <v>651</v>
      </c>
      <c r="AG283" s="2" t="s">
        <v>651</v>
      </c>
      <c r="AJ283" s="129">
        <f t="shared" si="16"/>
        <v>0</v>
      </c>
      <c r="AK283" s="129"/>
      <c r="AL283" s="129">
        <f t="shared" si="17"/>
        <v>0</v>
      </c>
      <c r="AM283" s="129" t="str">
        <f t="shared" si="18"/>
        <v/>
      </c>
      <c r="AN283" s="130" t="str">
        <f t="shared" si="19"/>
        <v/>
      </c>
    </row>
    <row r="284" spans="1:40"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c r="W284" s="2" t="s">
        <v>651</v>
      </c>
      <c r="X284" s="2" t="s">
        <v>651</v>
      </c>
      <c r="Y284" s="2" t="s">
        <v>651</v>
      </c>
      <c r="Z284" s="2" t="s">
        <v>651</v>
      </c>
      <c r="AA284" s="2" t="s">
        <v>651</v>
      </c>
      <c r="AB284" s="2" t="s">
        <v>651</v>
      </c>
      <c r="AC284" s="2" t="s">
        <v>651</v>
      </c>
      <c r="AD284" s="2" t="s">
        <v>651</v>
      </c>
      <c r="AE284" s="2" t="s">
        <v>651</v>
      </c>
      <c r="AF284" s="2" t="s">
        <v>651</v>
      </c>
      <c r="AG284" s="2" t="s">
        <v>651</v>
      </c>
      <c r="AJ284" s="129">
        <f t="shared" si="16"/>
        <v>0</v>
      </c>
      <c r="AK284" s="129"/>
      <c r="AL284" s="129">
        <f t="shared" si="17"/>
        <v>0</v>
      </c>
      <c r="AM284" s="129" t="str">
        <f t="shared" si="18"/>
        <v/>
      </c>
      <c r="AN284" s="130" t="str">
        <f t="shared" si="19"/>
        <v/>
      </c>
    </row>
    <row r="285" spans="1:40"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c r="W285" s="2" t="s">
        <v>651</v>
      </c>
      <c r="X285" s="2" t="s">
        <v>651</v>
      </c>
      <c r="Y285" s="2" t="s">
        <v>651</v>
      </c>
      <c r="Z285" s="2" t="s">
        <v>651</v>
      </c>
      <c r="AA285" s="2" t="s">
        <v>651</v>
      </c>
      <c r="AB285" s="2" t="s">
        <v>651</v>
      </c>
      <c r="AC285" s="2" t="s">
        <v>651</v>
      </c>
      <c r="AD285" s="2" t="s">
        <v>651</v>
      </c>
      <c r="AE285" s="2" t="s">
        <v>651</v>
      </c>
      <c r="AF285" s="2" t="s">
        <v>651</v>
      </c>
      <c r="AG285" s="2" t="s">
        <v>651</v>
      </c>
      <c r="AJ285" s="129">
        <f t="shared" si="16"/>
        <v>0</v>
      </c>
      <c r="AK285" s="129"/>
      <c r="AL285" s="129">
        <f t="shared" si="17"/>
        <v>0</v>
      </c>
      <c r="AM285" s="129" t="str">
        <f t="shared" si="18"/>
        <v/>
      </c>
      <c r="AN285" s="130" t="str">
        <f t="shared" si="19"/>
        <v/>
      </c>
    </row>
    <row r="286" spans="1:40"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c r="W286" s="2" t="s">
        <v>651</v>
      </c>
      <c r="X286" s="2" t="s">
        <v>651</v>
      </c>
      <c r="Y286" s="2" t="s">
        <v>651</v>
      </c>
      <c r="Z286" s="2" t="s">
        <v>651</v>
      </c>
      <c r="AA286" s="2" t="s">
        <v>651</v>
      </c>
      <c r="AB286" s="2" t="s">
        <v>651</v>
      </c>
      <c r="AC286" s="2" t="s">
        <v>651</v>
      </c>
      <c r="AD286" s="2" t="s">
        <v>651</v>
      </c>
      <c r="AE286" s="2" t="s">
        <v>651</v>
      </c>
      <c r="AF286" s="2" t="s">
        <v>651</v>
      </c>
      <c r="AG286" s="2" t="s">
        <v>651</v>
      </c>
      <c r="AJ286" s="129">
        <f t="shared" si="16"/>
        <v>0</v>
      </c>
      <c r="AK286" s="129"/>
      <c r="AL286" s="129">
        <f t="shared" si="17"/>
        <v>0</v>
      </c>
      <c r="AM286" s="129" t="str">
        <f t="shared" si="18"/>
        <v/>
      </c>
      <c r="AN286" s="130" t="str">
        <f t="shared" si="19"/>
        <v/>
      </c>
    </row>
    <row r="287" spans="1:40"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c r="W287" s="2" t="s">
        <v>651</v>
      </c>
      <c r="X287" s="2" t="s">
        <v>651</v>
      </c>
      <c r="Y287" s="2" t="s">
        <v>651</v>
      </c>
      <c r="Z287" s="2" t="s">
        <v>651</v>
      </c>
      <c r="AA287" s="2" t="s">
        <v>651</v>
      </c>
      <c r="AB287" s="2" t="s">
        <v>651</v>
      </c>
      <c r="AC287" s="2" t="s">
        <v>651</v>
      </c>
      <c r="AD287" s="2" t="s">
        <v>651</v>
      </c>
      <c r="AE287" s="2" t="s">
        <v>651</v>
      </c>
      <c r="AF287" s="2" t="s">
        <v>651</v>
      </c>
      <c r="AG287" s="2" t="s">
        <v>651</v>
      </c>
      <c r="AJ287" s="129">
        <f t="shared" si="16"/>
        <v>0</v>
      </c>
      <c r="AK287" s="129"/>
      <c r="AL287" s="129">
        <f t="shared" si="17"/>
        <v>0</v>
      </c>
      <c r="AM287" s="129" t="str">
        <f t="shared" si="18"/>
        <v/>
      </c>
      <c r="AN287" s="130" t="str">
        <f t="shared" si="19"/>
        <v/>
      </c>
    </row>
    <row r="288" spans="1:40" ht="15" customHeight="1" x14ac:dyDescent="0.25">
      <c r="A288" s="2" t="s">
        <v>438</v>
      </c>
      <c r="B288" s="2" t="s">
        <v>439</v>
      </c>
      <c r="C288" s="2">
        <v>2015</v>
      </c>
      <c r="D288" s="2" t="s">
        <v>650</v>
      </c>
      <c r="E288" s="2" t="s">
        <v>650</v>
      </c>
      <c r="F288" s="2" t="s">
        <v>650</v>
      </c>
      <c r="G288" s="2" t="s">
        <v>650</v>
      </c>
      <c r="H288" s="2" t="s">
        <v>650</v>
      </c>
      <c r="I288" s="2" t="s">
        <v>650</v>
      </c>
      <c r="J288" s="2" t="s">
        <v>650</v>
      </c>
      <c r="K288" s="2" t="s">
        <v>650</v>
      </c>
      <c r="L288" s="2" t="s">
        <v>650</v>
      </c>
      <c r="M288" s="2" t="s">
        <v>650</v>
      </c>
      <c r="N288" s="2" t="s">
        <v>650</v>
      </c>
      <c r="O288" s="2" t="s">
        <v>650</v>
      </c>
      <c r="P288" s="2" t="s">
        <v>650</v>
      </c>
      <c r="Q288" s="2" t="s">
        <v>650</v>
      </c>
      <c r="R288" s="2" t="s">
        <v>650</v>
      </c>
      <c r="S288" s="2" t="s">
        <v>650</v>
      </c>
      <c r="T288" s="2" t="s">
        <v>650</v>
      </c>
      <c r="U288" s="2" t="s">
        <v>650</v>
      </c>
      <c r="V288" s="2" t="s">
        <v>650</v>
      </c>
      <c r="W288" s="2" t="s">
        <v>650</v>
      </c>
      <c r="X288" s="2" t="s">
        <v>650</v>
      </c>
      <c r="Y288" s="2" t="s">
        <v>650</v>
      </c>
      <c r="Z288" s="2" t="s">
        <v>650</v>
      </c>
      <c r="AA288" s="2" t="s">
        <v>650</v>
      </c>
      <c r="AB288" s="2" t="s">
        <v>650</v>
      </c>
      <c r="AC288" s="2" t="s">
        <v>650</v>
      </c>
      <c r="AD288" s="2" t="s">
        <v>650</v>
      </c>
      <c r="AE288" s="2" t="s">
        <v>650</v>
      </c>
      <c r="AF288" s="2" t="s">
        <v>650</v>
      </c>
      <c r="AG288" s="2" t="s">
        <v>650</v>
      </c>
      <c r="AJ288" s="129">
        <f t="shared" si="16"/>
        <v>0</v>
      </c>
      <c r="AK288" s="129"/>
      <c r="AL288" s="129">
        <f t="shared" si="17"/>
        <v>0</v>
      </c>
      <c r="AM288" s="129" t="str">
        <f t="shared" si="18"/>
        <v/>
      </c>
      <c r="AN288" s="130" t="str">
        <f t="shared" si="19"/>
        <v/>
      </c>
    </row>
    <row r="289" spans="1:40" ht="15" customHeight="1" x14ac:dyDescent="0.25">
      <c r="A289" s="2" t="s">
        <v>440</v>
      </c>
      <c r="B289" s="2" t="s">
        <v>441</v>
      </c>
      <c r="C289" s="2">
        <v>2015</v>
      </c>
      <c r="D289" s="2">
        <v>1.72</v>
      </c>
      <c r="E289" s="2">
        <v>0</v>
      </c>
      <c r="F289" s="2" t="s">
        <v>650</v>
      </c>
      <c r="G289" s="2" t="s">
        <v>650</v>
      </c>
      <c r="H289" s="2" t="s">
        <v>650</v>
      </c>
      <c r="I289" s="2">
        <v>2.33</v>
      </c>
      <c r="J289" s="2">
        <v>0</v>
      </c>
      <c r="K289" s="2">
        <v>0</v>
      </c>
      <c r="L289" s="2">
        <v>0</v>
      </c>
      <c r="M289" s="2">
        <v>0</v>
      </c>
      <c r="N289" s="2">
        <v>0</v>
      </c>
      <c r="O289" s="2">
        <v>0</v>
      </c>
      <c r="P289" s="2">
        <v>0</v>
      </c>
      <c r="Q289" s="2">
        <v>0</v>
      </c>
      <c r="R289" s="2">
        <v>2.02</v>
      </c>
      <c r="S289" s="2">
        <v>0</v>
      </c>
      <c r="T289" s="2">
        <v>0</v>
      </c>
      <c r="U289" s="2">
        <v>0</v>
      </c>
      <c r="V289" s="2" t="s">
        <v>8</v>
      </c>
      <c r="W289" s="2">
        <v>0</v>
      </c>
      <c r="X289" s="2">
        <v>0</v>
      </c>
      <c r="Y289" s="2">
        <v>0</v>
      </c>
      <c r="Z289" s="2">
        <v>0</v>
      </c>
      <c r="AA289" s="2">
        <v>0</v>
      </c>
      <c r="AB289" s="2">
        <v>0</v>
      </c>
      <c r="AC289" s="2">
        <v>0</v>
      </c>
      <c r="AD289" s="2">
        <v>0</v>
      </c>
      <c r="AE289" s="2">
        <v>0</v>
      </c>
      <c r="AF289" s="2">
        <v>0</v>
      </c>
      <c r="AG289" s="2">
        <v>0.31</v>
      </c>
      <c r="AJ289" s="129">
        <f t="shared" si="16"/>
        <v>2.02</v>
      </c>
      <c r="AK289" s="129"/>
      <c r="AL289" s="129">
        <f t="shared" si="17"/>
        <v>1.72</v>
      </c>
      <c r="AM289" s="129">
        <f t="shared" si="18"/>
        <v>0</v>
      </c>
      <c r="AN289" s="130">
        <f t="shared" si="19"/>
        <v>0.85148514851485146</v>
      </c>
    </row>
    <row r="290" spans="1:40" ht="15" customHeight="1" x14ac:dyDescent="0.25">
      <c r="A290" s="2" t="s">
        <v>440</v>
      </c>
      <c r="B290" s="2" t="s">
        <v>442</v>
      </c>
      <c r="C290" s="2">
        <v>2015</v>
      </c>
      <c r="D290" s="2" t="s">
        <v>650</v>
      </c>
      <c r="E290" s="2" t="s">
        <v>650</v>
      </c>
      <c r="F290" s="2" t="s">
        <v>650</v>
      </c>
      <c r="G290" s="2" t="s">
        <v>650</v>
      </c>
      <c r="H290" s="2" t="s">
        <v>650</v>
      </c>
      <c r="I290" s="2" t="s">
        <v>650</v>
      </c>
      <c r="J290" s="2" t="s">
        <v>650</v>
      </c>
      <c r="K290" s="2" t="s">
        <v>650</v>
      </c>
      <c r="L290" s="2" t="s">
        <v>650</v>
      </c>
      <c r="M290" s="2" t="s">
        <v>650</v>
      </c>
      <c r="N290" s="2" t="s">
        <v>650</v>
      </c>
      <c r="O290" s="2" t="s">
        <v>650</v>
      </c>
      <c r="P290" s="2" t="s">
        <v>650</v>
      </c>
      <c r="Q290" s="2" t="s">
        <v>650</v>
      </c>
      <c r="R290" s="2" t="s">
        <v>650</v>
      </c>
      <c r="S290" s="2" t="s">
        <v>650</v>
      </c>
      <c r="T290" s="2" t="s">
        <v>650</v>
      </c>
      <c r="U290" s="2" t="s">
        <v>650</v>
      </c>
      <c r="V290" s="2" t="s">
        <v>650</v>
      </c>
      <c r="W290" s="2" t="s">
        <v>650</v>
      </c>
      <c r="X290" s="2" t="s">
        <v>650</v>
      </c>
      <c r="Y290" s="2" t="s">
        <v>650</v>
      </c>
      <c r="Z290" s="2" t="s">
        <v>650</v>
      </c>
      <c r="AA290" s="2" t="s">
        <v>650</v>
      </c>
      <c r="AB290" s="2" t="s">
        <v>650</v>
      </c>
      <c r="AC290" s="2" t="s">
        <v>650</v>
      </c>
      <c r="AD290" s="2" t="s">
        <v>650</v>
      </c>
      <c r="AE290" s="2" t="s">
        <v>650</v>
      </c>
      <c r="AF290" s="2" t="s">
        <v>650</v>
      </c>
      <c r="AG290" s="2" t="s">
        <v>650</v>
      </c>
      <c r="AJ290" s="129">
        <f t="shared" si="16"/>
        <v>0</v>
      </c>
      <c r="AK290" s="129"/>
      <c r="AL290" s="129">
        <f t="shared" si="17"/>
        <v>0</v>
      </c>
      <c r="AM290" s="129" t="str">
        <f t="shared" si="18"/>
        <v/>
      </c>
      <c r="AN290" s="130" t="str">
        <f t="shared" si="19"/>
        <v/>
      </c>
    </row>
    <row r="291" spans="1:40" ht="15" customHeight="1" x14ac:dyDescent="0.25">
      <c r="A291" s="2" t="s">
        <v>440</v>
      </c>
      <c r="B291" s="2" t="s">
        <v>443</v>
      </c>
      <c r="C291" s="2">
        <v>2015</v>
      </c>
      <c r="D291" s="2" t="s">
        <v>650</v>
      </c>
      <c r="E291" s="2" t="s">
        <v>650</v>
      </c>
      <c r="F291" s="2" t="s">
        <v>650</v>
      </c>
      <c r="G291" s="2" t="s">
        <v>650</v>
      </c>
      <c r="H291" s="2" t="s">
        <v>650</v>
      </c>
      <c r="I291" s="2" t="s">
        <v>650</v>
      </c>
      <c r="J291" s="2" t="s">
        <v>650</v>
      </c>
      <c r="K291" s="2" t="s">
        <v>650</v>
      </c>
      <c r="L291" s="2" t="s">
        <v>650</v>
      </c>
      <c r="M291" s="2" t="s">
        <v>650</v>
      </c>
      <c r="N291" s="2" t="s">
        <v>650</v>
      </c>
      <c r="O291" s="2" t="s">
        <v>650</v>
      </c>
      <c r="P291" s="2" t="s">
        <v>650</v>
      </c>
      <c r="Q291" s="2" t="s">
        <v>650</v>
      </c>
      <c r="R291" s="2" t="s">
        <v>650</v>
      </c>
      <c r="S291" s="2" t="s">
        <v>650</v>
      </c>
      <c r="T291" s="2" t="s">
        <v>650</v>
      </c>
      <c r="U291" s="2" t="s">
        <v>650</v>
      </c>
      <c r="V291" s="2" t="s">
        <v>650</v>
      </c>
      <c r="W291" s="2" t="s">
        <v>650</v>
      </c>
      <c r="X291" s="2" t="s">
        <v>650</v>
      </c>
      <c r="Y291" s="2" t="s">
        <v>650</v>
      </c>
      <c r="Z291" s="2" t="s">
        <v>650</v>
      </c>
      <c r="AA291" s="2" t="s">
        <v>650</v>
      </c>
      <c r="AB291" s="2" t="s">
        <v>650</v>
      </c>
      <c r="AC291" s="2" t="s">
        <v>650</v>
      </c>
      <c r="AD291" s="2" t="s">
        <v>650</v>
      </c>
      <c r="AE291" s="2" t="s">
        <v>650</v>
      </c>
      <c r="AF291" s="2" t="s">
        <v>650</v>
      </c>
      <c r="AG291" s="2" t="s">
        <v>650</v>
      </c>
      <c r="AJ291" s="129">
        <f t="shared" si="16"/>
        <v>0</v>
      </c>
      <c r="AK291" s="129"/>
      <c r="AL291" s="129">
        <f t="shared" si="17"/>
        <v>0</v>
      </c>
      <c r="AM291" s="129" t="str">
        <f t="shared" si="18"/>
        <v/>
      </c>
      <c r="AN291" s="130" t="str">
        <f t="shared" si="19"/>
        <v/>
      </c>
    </row>
    <row r="292" spans="1:40" ht="15" customHeight="1" x14ac:dyDescent="0.25">
      <c r="A292" s="2" t="s">
        <v>440</v>
      </c>
      <c r="B292" s="2" t="s">
        <v>444</v>
      </c>
      <c r="C292" s="2">
        <v>2015</v>
      </c>
      <c r="D292" s="2" t="s">
        <v>650</v>
      </c>
      <c r="E292" s="2" t="s">
        <v>650</v>
      </c>
      <c r="F292" s="2" t="s">
        <v>650</v>
      </c>
      <c r="G292" s="2" t="s">
        <v>650</v>
      </c>
      <c r="H292" s="2" t="s">
        <v>650</v>
      </c>
      <c r="I292" s="2" t="s">
        <v>650</v>
      </c>
      <c r="J292" s="2" t="s">
        <v>650</v>
      </c>
      <c r="K292" s="2" t="s">
        <v>650</v>
      </c>
      <c r="L292" s="2" t="s">
        <v>650</v>
      </c>
      <c r="M292" s="2" t="s">
        <v>650</v>
      </c>
      <c r="N292" s="2" t="s">
        <v>650</v>
      </c>
      <c r="O292" s="2" t="s">
        <v>650</v>
      </c>
      <c r="P292" s="2" t="s">
        <v>650</v>
      </c>
      <c r="Q292" s="2" t="s">
        <v>650</v>
      </c>
      <c r="R292" s="2" t="s">
        <v>650</v>
      </c>
      <c r="S292" s="2" t="s">
        <v>650</v>
      </c>
      <c r="T292" s="2" t="s">
        <v>650</v>
      </c>
      <c r="U292" s="2" t="s">
        <v>650</v>
      </c>
      <c r="V292" s="2" t="s">
        <v>650</v>
      </c>
      <c r="W292" s="2" t="s">
        <v>650</v>
      </c>
      <c r="X292" s="2" t="s">
        <v>650</v>
      </c>
      <c r="Y292" s="2" t="s">
        <v>650</v>
      </c>
      <c r="Z292" s="2" t="s">
        <v>650</v>
      </c>
      <c r="AA292" s="2" t="s">
        <v>650</v>
      </c>
      <c r="AB292" s="2" t="s">
        <v>650</v>
      </c>
      <c r="AC292" s="2" t="s">
        <v>650</v>
      </c>
      <c r="AD292" s="2" t="s">
        <v>650</v>
      </c>
      <c r="AE292" s="2" t="s">
        <v>650</v>
      </c>
      <c r="AF292" s="2" t="s">
        <v>650</v>
      </c>
      <c r="AG292" s="2" t="s">
        <v>650</v>
      </c>
      <c r="AJ292" s="129">
        <f t="shared" si="16"/>
        <v>0</v>
      </c>
      <c r="AK292" s="129"/>
      <c r="AL292" s="129">
        <f t="shared" si="17"/>
        <v>0</v>
      </c>
      <c r="AM292" s="129" t="str">
        <f t="shared" si="18"/>
        <v/>
      </c>
      <c r="AN292" s="130" t="str">
        <f t="shared" si="19"/>
        <v/>
      </c>
    </row>
    <row r="293" spans="1:40" ht="15" customHeight="1" x14ac:dyDescent="0.25">
      <c r="A293" s="2" t="s">
        <v>445</v>
      </c>
      <c r="B293" s="2" t="s">
        <v>446</v>
      </c>
      <c r="C293" s="2">
        <v>2015</v>
      </c>
      <c r="D293" s="2" t="s">
        <v>650</v>
      </c>
      <c r="E293" s="2" t="s">
        <v>650</v>
      </c>
      <c r="F293" s="2" t="s">
        <v>650</v>
      </c>
      <c r="G293" s="2" t="s">
        <v>650</v>
      </c>
      <c r="H293" s="2" t="s">
        <v>650</v>
      </c>
      <c r="I293" s="2" t="s">
        <v>650</v>
      </c>
      <c r="J293" s="2" t="s">
        <v>650</v>
      </c>
      <c r="K293" s="2" t="s">
        <v>650</v>
      </c>
      <c r="L293" s="2" t="s">
        <v>650</v>
      </c>
      <c r="M293" s="2" t="s">
        <v>650</v>
      </c>
      <c r="N293" s="2" t="s">
        <v>650</v>
      </c>
      <c r="O293" s="2" t="s">
        <v>650</v>
      </c>
      <c r="P293" s="2" t="s">
        <v>650</v>
      </c>
      <c r="Q293" s="2" t="s">
        <v>650</v>
      </c>
      <c r="R293" s="2" t="s">
        <v>650</v>
      </c>
      <c r="S293" s="2" t="s">
        <v>650</v>
      </c>
      <c r="T293" s="2" t="s">
        <v>650</v>
      </c>
      <c r="U293" s="2" t="s">
        <v>650</v>
      </c>
      <c r="V293" s="2" t="s">
        <v>650</v>
      </c>
      <c r="W293" s="2" t="s">
        <v>650</v>
      </c>
      <c r="X293" s="2" t="s">
        <v>650</v>
      </c>
      <c r="Y293" s="2" t="s">
        <v>650</v>
      </c>
      <c r="Z293" s="2" t="s">
        <v>650</v>
      </c>
      <c r="AA293" s="2" t="s">
        <v>650</v>
      </c>
      <c r="AB293" s="2" t="s">
        <v>650</v>
      </c>
      <c r="AC293" s="2" t="s">
        <v>650</v>
      </c>
      <c r="AD293" s="2" t="s">
        <v>650</v>
      </c>
      <c r="AE293" s="2" t="s">
        <v>650</v>
      </c>
      <c r="AF293" s="2" t="s">
        <v>650</v>
      </c>
      <c r="AG293" s="2" t="s">
        <v>650</v>
      </c>
      <c r="AJ293" s="129">
        <f t="shared" si="16"/>
        <v>0</v>
      </c>
      <c r="AK293" s="129"/>
      <c r="AL293" s="129">
        <f t="shared" si="17"/>
        <v>0</v>
      </c>
      <c r="AM293" s="129" t="str">
        <f t="shared" si="18"/>
        <v/>
      </c>
      <c r="AN293" s="130" t="str">
        <f t="shared" si="19"/>
        <v/>
      </c>
    </row>
    <row r="294" spans="1:40" ht="15" customHeight="1" x14ac:dyDescent="0.25">
      <c r="A294" s="2" t="s">
        <v>445</v>
      </c>
      <c r="B294" s="2" t="s">
        <v>447</v>
      </c>
      <c r="C294" s="2">
        <v>2015</v>
      </c>
      <c r="D294" s="2" t="s">
        <v>650</v>
      </c>
      <c r="E294" s="2" t="s">
        <v>650</v>
      </c>
      <c r="F294" s="2" t="s">
        <v>650</v>
      </c>
      <c r="G294" s="2" t="s">
        <v>650</v>
      </c>
      <c r="H294" s="2" t="s">
        <v>650</v>
      </c>
      <c r="I294" s="2" t="s">
        <v>650</v>
      </c>
      <c r="J294" s="2" t="s">
        <v>650</v>
      </c>
      <c r="K294" s="2" t="s">
        <v>650</v>
      </c>
      <c r="L294" s="2" t="s">
        <v>650</v>
      </c>
      <c r="M294" s="2" t="s">
        <v>650</v>
      </c>
      <c r="N294" s="2" t="s">
        <v>650</v>
      </c>
      <c r="O294" s="2" t="s">
        <v>650</v>
      </c>
      <c r="P294" s="2" t="s">
        <v>650</v>
      </c>
      <c r="Q294" s="2" t="s">
        <v>650</v>
      </c>
      <c r="R294" s="2" t="s">
        <v>650</v>
      </c>
      <c r="S294" s="2" t="s">
        <v>650</v>
      </c>
      <c r="T294" s="2" t="s">
        <v>650</v>
      </c>
      <c r="U294" s="2" t="s">
        <v>650</v>
      </c>
      <c r="V294" s="2" t="s">
        <v>650</v>
      </c>
      <c r="W294" s="2" t="s">
        <v>650</v>
      </c>
      <c r="X294" s="2" t="s">
        <v>650</v>
      </c>
      <c r="Y294" s="2" t="s">
        <v>650</v>
      </c>
      <c r="Z294" s="2" t="s">
        <v>650</v>
      </c>
      <c r="AA294" s="2" t="s">
        <v>650</v>
      </c>
      <c r="AB294" s="2" t="s">
        <v>650</v>
      </c>
      <c r="AC294" s="2" t="s">
        <v>650</v>
      </c>
      <c r="AD294" s="2" t="s">
        <v>650</v>
      </c>
      <c r="AE294" s="2" t="s">
        <v>650</v>
      </c>
      <c r="AF294" s="2" t="s">
        <v>650</v>
      </c>
      <c r="AG294" s="2" t="s">
        <v>650</v>
      </c>
      <c r="AJ294" s="129">
        <f t="shared" si="16"/>
        <v>0</v>
      </c>
      <c r="AK294" s="129"/>
      <c r="AL294" s="129">
        <f t="shared" si="17"/>
        <v>0</v>
      </c>
      <c r="AM294" s="129" t="str">
        <f t="shared" si="18"/>
        <v/>
      </c>
      <c r="AN294" s="130" t="str">
        <f t="shared" si="19"/>
        <v/>
      </c>
    </row>
    <row r="295" spans="1:40" ht="15" customHeight="1" x14ac:dyDescent="0.25">
      <c r="A295" s="2" t="s">
        <v>448</v>
      </c>
      <c r="B295" s="2" t="s">
        <v>449</v>
      </c>
      <c r="C295" s="2">
        <v>2015</v>
      </c>
      <c r="D295" s="2">
        <v>131.27000000000001</v>
      </c>
      <c r="E295" s="2">
        <v>28.157</v>
      </c>
      <c r="F295" s="2" t="s">
        <v>650</v>
      </c>
      <c r="G295" s="2" t="s">
        <v>650</v>
      </c>
      <c r="H295" s="2" t="s">
        <v>650</v>
      </c>
      <c r="I295" s="2">
        <v>229.446</v>
      </c>
      <c r="J295" s="2" t="s">
        <v>650</v>
      </c>
      <c r="K295" s="2">
        <v>0.876</v>
      </c>
      <c r="L295" s="2" t="s">
        <v>650</v>
      </c>
      <c r="M295" s="2" t="s">
        <v>650</v>
      </c>
      <c r="N295" s="2" t="s">
        <v>650</v>
      </c>
      <c r="O295" s="2" t="s">
        <v>650</v>
      </c>
      <c r="P295" s="2">
        <v>7</v>
      </c>
      <c r="Q295" s="2">
        <v>3</v>
      </c>
      <c r="R295" s="2">
        <v>0</v>
      </c>
      <c r="S295" s="2">
        <v>0</v>
      </c>
      <c r="T295" s="2">
        <v>0</v>
      </c>
      <c r="U295" s="2">
        <v>0</v>
      </c>
      <c r="V295" s="2" t="s">
        <v>8</v>
      </c>
      <c r="W295" s="2" t="s">
        <v>650</v>
      </c>
      <c r="X295" s="2" t="s">
        <v>650</v>
      </c>
      <c r="Y295" s="2" t="s">
        <v>650</v>
      </c>
      <c r="Z295" s="2">
        <v>177.4</v>
      </c>
      <c r="AA295" s="2" t="s">
        <v>650</v>
      </c>
      <c r="AB295" s="2" t="s">
        <v>650</v>
      </c>
      <c r="AC295" s="2" t="s">
        <v>650</v>
      </c>
      <c r="AD295" s="2">
        <v>0</v>
      </c>
      <c r="AE295" s="2">
        <v>16.37</v>
      </c>
      <c r="AF295" s="2" t="s">
        <v>650</v>
      </c>
      <c r="AG295" s="2">
        <v>24.8</v>
      </c>
      <c r="AJ295" s="129">
        <f t="shared" si="16"/>
        <v>204.64600000000002</v>
      </c>
      <c r="AK295" s="129"/>
      <c r="AL295" s="129">
        <f t="shared" si="17"/>
        <v>131.27000000000001</v>
      </c>
      <c r="AM295" s="129">
        <f t="shared" si="18"/>
        <v>28.157</v>
      </c>
      <c r="AN295" s="130">
        <f t="shared" si="19"/>
        <v>0.77903794845733609</v>
      </c>
    </row>
    <row r="296" spans="1:40" ht="15" customHeight="1" x14ac:dyDescent="0.25">
      <c r="A296" s="2" t="s">
        <v>450</v>
      </c>
      <c r="B296" s="2" t="s">
        <v>451</v>
      </c>
      <c r="C296" s="2">
        <v>2015</v>
      </c>
      <c r="D296" s="2" t="s">
        <v>650</v>
      </c>
      <c r="E296" s="2" t="s">
        <v>650</v>
      </c>
      <c r="F296" s="2" t="s">
        <v>650</v>
      </c>
      <c r="G296" s="2" t="s">
        <v>650</v>
      </c>
      <c r="H296" s="2" t="s">
        <v>650</v>
      </c>
      <c r="I296" s="2" t="s">
        <v>650</v>
      </c>
      <c r="J296" s="2" t="s">
        <v>650</v>
      </c>
      <c r="K296" s="2" t="s">
        <v>650</v>
      </c>
      <c r="L296" s="2" t="s">
        <v>650</v>
      </c>
      <c r="M296" s="2" t="s">
        <v>650</v>
      </c>
      <c r="N296" s="2" t="s">
        <v>650</v>
      </c>
      <c r="O296" s="2" t="s">
        <v>650</v>
      </c>
      <c r="P296" s="2" t="s">
        <v>650</v>
      </c>
      <c r="Q296" s="2" t="s">
        <v>650</v>
      </c>
      <c r="R296" s="2" t="s">
        <v>650</v>
      </c>
      <c r="S296" s="2" t="s">
        <v>650</v>
      </c>
      <c r="T296" s="2" t="s">
        <v>650</v>
      </c>
      <c r="U296" s="2" t="s">
        <v>650</v>
      </c>
      <c r="V296" s="2" t="s">
        <v>650</v>
      </c>
      <c r="W296" s="2" t="s">
        <v>650</v>
      </c>
      <c r="X296" s="2" t="s">
        <v>650</v>
      </c>
      <c r="Y296" s="2" t="s">
        <v>650</v>
      </c>
      <c r="Z296" s="2" t="s">
        <v>650</v>
      </c>
      <c r="AA296" s="2" t="s">
        <v>650</v>
      </c>
      <c r="AB296" s="2" t="s">
        <v>650</v>
      </c>
      <c r="AC296" s="2" t="s">
        <v>650</v>
      </c>
      <c r="AD296" s="2" t="s">
        <v>650</v>
      </c>
      <c r="AE296" s="2" t="s">
        <v>650</v>
      </c>
      <c r="AF296" s="2" t="s">
        <v>650</v>
      </c>
      <c r="AG296" s="2" t="s">
        <v>650</v>
      </c>
      <c r="AJ296" s="129">
        <f t="shared" si="16"/>
        <v>0</v>
      </c>
      <c r="AK296" s="129"/>
      <c r="AL296" s="129">
        <f t="shared" si="17"/>
        <v>0</v>
      </c>
      <c r="AM296" s="129" t="str">
        <f t="shared" si="18"/>
        <v/>
      </c>
      <c r="AN296" s="130" t="str">
        <f t="shared" si="19"/>
        <v/>
      </c>
    </row>
    <row r="297" spans="1:40" ht="15" customHeight="1" x14ac:dyDescent="0.25">
      <c r="A297" s="2" t="s">
        <v>450</v>
      </c>
      <c r="B297" s="2" t="s">
        <v>452</v>
      </c>
      <c r="C297" s="2">
        <v>2015</v>
      </c>
      <c r="D297" s="2" t="s">
        <v>650</v>
      </c>
      <c r="E297" s="2" t="s">
        <v>650</v>
      </c>
      <c r="F297" s="2" t="s">
        <v>650</v>
      </c>
      <c r="G297" s="2" t="s">
        <v>650</v>
      </c>
      <c r="H297" s="2" t="s">
        <v>650</v>
      </c>
      <c r="I297" s="2" t="s">
        <v>650</v>
      </c>
      <c r="J297" s="2" t="s">
        <v>650</v>
      </c>
      <c r="K297" s="2" t="s">
        <v>650</v>
      </c>
      <c r="L297" s="2" t="s">
        <v>650</v>
      </c>
      <c r="M297" s="2" t="s">
        <v>650</v>
      </c>
      <c r="N297" s="2" t="s">
        <v>650</v>
      </c>
      <c r="O297" s="2" t="s">
        <v>650</v>
      </c>
      <c r="P297" s="2" t="s">
        <v>650</v>
      </c>
      <c r="Q297" s="2" t="s">
        <v>650</v>
      </c>
      <c r="R297" s="2" t="s">
        <v>650</v>
      </c>
      <c r="S297" s="2" t="s">
        <v>650</v>
      </c>
      <c r="T297" s="2" t="s">
        <v>650</v>
      </c>
      <c r="U297" s="2" t="s">
        <v>650</v>
      </c>
      <c r="V297" s="2" t="s">
        <v>650</v>
      </c>
      <c r="W297" s="2" t="s">
        <v>650</v>
      </c>
      <c r="X297" s="2" t="s">
        <v>650</v>
      </c>
      <c r="Y297" s="2" t="s">
        <v>650</v>
      </c>
      <c r="Z297" s="2" t="s">
        <v>650</v>
      </c>
      <c r="AA297" s="2" t="s">
        <v>650</v>
      </c>
      <c r="AB297" s="2" t="s">
        <v>650</v>
      </c>
      <c r="AC297" s="2" t="s">
        <v>650</v>
      </c>
      <c r="AD297" s="2" t="s">
        <v>650</v>
      </c>
      <c r="AE297" s="2" t="s">
        <v>650</v>
      </c>
      <c r="AF297" s="2" t="s">
        <v>650</v>
      </c>
      <c r="AG297" s="2" t="s">
        <v>650</v>
      </c>
      <c r="AJ297" s="129">
        <f t="shared" si="16"/>
        <v>0</v>
      </c>
      <c r="AK297" s="129"/>
      <c r="AL297" s="129">
        <f t="shared" si="17"/>
        <v>0</v>
      </c>
      <c r="AM297" s="129" t="str">
        <f t="shared" si="18"/>
        <v/>
      </c>
      <c r="AN297" s="130" t="str">
        <f t="shared" si="19"/>
        <v/>
      </c>
    </row>
    <row r="298" spans="1:40" ht="15" customHeight="1" x14ac:dyDescent="0.25">
      <c r="A298" s="2" t="s">
        <v>450</v>
      </c>
      <c r="B298" s="2" t="s">
        <v>453</v>
      </c>
      <c r="C298" s="2">
        <v>2015</v>
      </c>
      <c r="D298" s="2">
        <v>178</v>
      </c>
      <c r="E298" s="2">
        <v>47.5</v>
      </c>
      <c r="F298" s="2" t="s">
        <v>650</v>
      </c>
      <c r="G298" s="2" t="s">
        <v>650</v>
      </c>
      <c r="H298" s="2" t="s">
        <v>650</v>
      </c>
      <c r="I298" s="2">
        <v>311.94400000000002</v>
      </c>
      <c r="J298" s="2" t="s">
        <v>650</v>
      </c>
      <c r="K298" s="2">
        <v>0</v>
      </c>
      <c r="L298" s="2" t="s">
        <v>650</v>
      </c>
      <c r="M298" s="2">
        <v>0</v>
      </c>
      <c r="N298" s="2" t="s">
        <v>650</v>
      </c>
      <c r="O298" s="2" t="s">
        <v>650</v>
      </c>
      <c r="P298" s="2" t="s">
        <v>650</v>
      </c>
      <c r="Q298" s="2" t="s">
        <v>650</v>
      </c>
      <c r="R298" s="2" t="s">
        <v>650</v>
      </c>
      <c r="S298" s="2" t="s">
        <v>650</v>
      </c>
      <c r="T298" s="2" t="s">
        <v>650</v>
      </c>
      <c r="U298" s="2">
        <v>11.484</v>
      </c>
      <c r="V298" s="2" t="s">
        <v>8</v>
      </c>
      <c r="W298" s="2" t="s">
        <v>650</v>
      </c>
      <c r="X298" s="2" t="s">
        <v>650</v>
      </c>
      <c r="Y298" s="2" t="s">
        <v>650</v>
      </c>
      <c r="Z298" s="2" t="s">
        <v>650</v>
      </c>
      <c r="AA298" s="2" t="s">
        <v>650</v>
      </c>
      <c r="AB298" s="2" t="s">
        <v>650</v>
      </c>
      <c r="AC298" s="2" t="s">
        <v>650</v>
      </c>
      <c r="AD298" s="2" t="s">
        <v>650</v>
      </c>
      <c r="AE298" s="2">
        <v>254.22</v>
      </c>
      <c r="AF298" s="2" t="s">
        <v>650</v>
      </c>
      <c r="AG298" s="2">
        <v>46.24</v>
      </c>
      <c r="AJ298" s="129">
        <f t="shared" si="16"/>
        <v>265.70400000000001</v>
      </c>
      <c r="AK298" s="129"/>
      <c r="AL298" s="129">
        <f t="shared" si="17"/>
        <v>178</v>
      </c>
      <c r="AM298" s="129">
        <f t="shared" si="18"/>
        <v>47.5</v>
      </c>
      <c r="AN298" s="130">
        <f t="shared" si="19"/>
        <v>0.84868876644687319</v>
      </c>
    </row>
    <row r="299" spans="1:40" ht="15" customHeight="1" x14ac:dyDescent="0.25">
      <c r="A299" s="2" t="s">
        <v>450</v>
      </c>
      <c r="B299" s="2" t="s">
        <v>454</v>
      </c>
      <c r="C299" s="2">
        <v>2015</v>
      </c>
      <c r="D299" s="2" t="s">
        <v>650</v>
      </c>
      <c r="E299" s="2" t="s">
        <v>650</v>
      </c>
      <c r="F299" s="2" t="s">
        <v>650</v>
      </c>
      <c r="G299" s="2" t="s">
        <v>650</v>
      </c>
      <c r="H299" s="2" t="s">
        <v>650</v>
      </c>
      <c r="I299" s="2" t="s">
        <v>650</v>
      </c>
      <c r="J299" s="2" t="s">
        <v>650</v>
      </c>
      <c r="K299" s="2" t="s">
        <v>650</v>
      </c>
      <c r="L299" s="2" t="s">
        <v>650</v>
      </c>
      <c r="M299" s="2" t="s">
        <v>650</v>
      </c>
      <c r="N299" s="2" t="s">
        <v>650</v>
      </c>
      <c r="O299" s="2" t="s">
        <v>650</v>
      </c>
      <c r="P299" s="2" t="s">
        <v>650</v>
      </c>
      <c r="Q299" s="2" t="s">
        <v>650</v>
      </c>
      <c r="R299" s="2" t="s">
        <v>650</v>
      </c>
      <c r="S299" s="2" t="s">
        <v>650</v>
      </c>
      <c r="T299" s="2" t="s">
        <v>650</v>
      </c>
      <c r="U299" s="2" t="s">
        <v>650</v>
      </c>
      <c r="V299" s="2" t="s">
        <v>650</v>
      </c>
      <c r="W299" s="2" t="s">
        <v>650</v>
      </c>
      <c r="X299" s="2" t="s">
        <v>650</v>
      </c>
      <c r="Y299" s="2" t="s">
        <v>650</v>
      </c>
      <c r="Z299" s="2" t="s">
        <v>650</v>
      </c>
      <c r="AA299" s="2" t="s">
        <v>650</v>
      </c>
      <c r="AB299" s="2" t="s">
        <v>650</v>
      </c>
      <c r="AC299" s="2" t="s">
        <v>650</v>
      </c>
      <c r="AD299" s="2" t="s">
        <v>650</v>
      </c>
      <c r="AE299" s="2" t="s">
        <v>650</v>
      </c>
      <c r="AF299" s="2" t="s">
        <v>650</v>
      </c>
      <c r="AG299" s="2" t="s">
        <v>650</v>
      </c>
      <c r="AJ299" s="129">
        <f t="shared" si="16"/>
        <v>0</v>
      </c>
      <c r="AK299" s="129"/>
      <c r="AL299" s="129">
        <f t="shared" si="17"/>
        <v>0</v>
      </c>
      <c r="AM299" s="129" t="str">
        <f t="shared" si="18"/>
        <v/>
      </c>
      <c r="AN299" s="130" t="str">
        <f t="shared" si="19"/>
        <v/>
      </c>
    </row>
    <row r="300" spans="1:40" ht="15" customHeight="1" x14ac:dyDescent="0.25">
      <c r="A300" s="2" t="s">
        <v>450</v>
      </c>
      <c r="B300" s="2" t="s">
        <v>455</v>
      </c>
      <c r="C300" s="2">
        <v>2015</v>
      </c>
      <c r="D300" s="2" t="s">
        <v>650</v>
      </c>
      <c r="E300" s="2" t="s">
        <v>650</v>
      </c>
      <c r="F300" s="2" t="s">
        <v>650</v>
      </c>
      <c r="G300" s="2" t="s">
        <v>650</v>
      </c>
      <c r="H300" s="2" t="s">
        <v>650</v>
      </c>
      <c r="I300" s="2" t="s">
        <v>650</v>
      </c>
      <c r="J300" s="2" t="s">
        <v>650</v>
      </c>
      <c r="K300" s="2" t="s">
        <v>650</v>
      </c>
      <c r="L300" s="2" t="s">
        <v>650</v>
      </c>
      <c r="M300" s="2" t="s">
        <v>650</v>
      </c>
      <c r="N300" s="2" t="s">
        <v>650</v>
      </c>
      <c r="O300" s="2" t="s">
        <v>650</v>
      </c>
      <c r="P300" s="2" t="s">
        <v>650</v>
      </c>
      <c r="Q300" s="2" t="s">
        <v>650</v>
      </c>
      <c r="R300" s="2" t="s">
        <v>650</v>
      </c>
      <c r="S300" s="2" t="s">
        <v>650</v>
      </c>
      <c r="T300" s="2" t="s">
        <v>650</v>
      </c>
      <c r="U300" s="2" t="s">
        <v>650</v>
      </c>
      <c r="V300" s="2" t="s">
        <v>650</v>
      </c>
      <c r="W300" s="2" t="s">
        <v>650</v>
      </c>
      <c r="X300" s="2" t="s">
        <v>650</v>
      </c>
      <c r="Y300" s="2" t="s">
        <v>650</v>
      </c>
      <c r="Z300" s="2" t="s">
        <v>650</v>
      </c>
      <c r="AA300" s="2" t="s">
        <v>650</v>
      </c>
      <c r="AB300" s="2" t="s">
        <v>650</v>
      </c>
      <c r="AC300" s="2" t="s">
        <v>650</v>
      </c>
      <c r="AD300" s="2" t="s">
        <v>650</v>
      </c>
      <c r="AE300" s="2" t="s">
        <v>650</v>
      </c>
      <c r="AF300" s="2" t="s">
        <v>650</v>
      </c>
      <c r="AG300" s="2" t="s">
        <v>650</v>
      </c>
      <c r="AJ300" s="129">
        <f t="shared" si="16"/>
        <v>0</v>
      </c>
      <c r="AK300" s="129"/>
      <c r="AL300" s="129">
        <f t="shared" si="17"/>
        <v>0</v>
      </c>
      <c r="AM300" s="129" t="str">
        <f t="shared" si="18"/>
        <v/>
      </c>
      <c r="AN300" s="130" t="str">
        <f t="shared" si="19"/>
        <v/>
      </c>
    </row>
    <row r="301" spans="1:40" ht="15" customHeight="1" x14ac:dyDescent="0.2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c r="W301" s="2" t="s">
        <v>651</v>
      </c>
      <c r="X301" s="2" t="s">
        <v>651</v>
      </c>
      <c r="Y301" s="2" t="s">
        <v>651</v>
      </c>
      <c r="Z301" s="2" t="s">
        <v>651</v>
      </c>
      <c r="AA301" s="2" t="s">
        <v>651</v>
      </c>
      <c r="AB301" s="2" t="s">
        <v>651</v>
      </c>
      <c r="AC301" s="2" t="s">
        <v>651</v>
      </c>
      <c r="AD301" s="2" t="s">
        <v>651</v>
      </c>
      <c r="AE301" s="2" t="s">
        <v>651</v>
      </c>
      <c r="AF301" s="2" t="s">
        <v>651</v>
      </c>
      <c r="AG301" s="2" t="s">
        <v>651</v>
      </c>
      <c r="AJ301" s="129">
        <f t="shared" si="16"/>
        <v>0</v>
      </c>
      <c r="AK301" s="129"/>
      <c r="AL301" s="129">
        <f t="shared" si="17"/>
        <v>0</v>
      </c>
      <c r="AM301" s="129" t="str">
        <f t="shared" si="18"/>
        <v/>
      </c>
      <c r="AN301" s="130" t="str">
        <f t="shared" si="19"/>
        <v/>
      </c>
    </row>
    <row r="302" spans="1:40" ht="15" customHeight="1" x14ac:dyDescent="0.25">
      <c r="A302" s="2" t="s">
        <v>463</v>
      </c>
      <c r="B302" s="2" t="s">
        <v>464</v>
      </c>
      <c r="C302" s="2">
        <v>2015</v>
      </c>
      <c r="D302" s="2" t="s">
        <v>650</v>
      </c>
      <c r="E302" s="2" t="s">
        <v>650</v>
      </c>
      <c r="F302" s="2" t="s">
        <v>650</v>
      </c>
      <c r="G302" s="2" t="s">
        <v>650</v>
      </c>
      <c r="H302" s="2" t="s">
        <v>650</v>
      </c>
      <c r="I302" s="2" t="s">
        <v>650</v>
      </c>
      <c r="J302" s="2" t="s">
        <v>650</v>
      </c>
      <c r="K302" s="2" t="s">
        <v>650</v>
      </c>
      <c r="L302" s="2" t="s">
        <v>650</v>
      </c>
      <c r="M302" s="2" t="s">
        <v>650</v>
      </c>
      <c r="N302" s="2" t="s">
        <v>650</v>
      </c>
      <c r="O302" s="2" t="s">
        <v>650</v>
      </c>
      <c r="P302" s="2" t="s">
        <v>650</v>
      </c>
      <c r="Q302" s="2" t="s">
        <v>650</v>
      </c>
      <c r="R302" s="2" t="s">
        <v>650</v>
      </c>
      <c r="S302" s="2" t="s">
        <v>650</v>
      </c>
      <c r="T302" s="2" t="s">
        <v>650</v>
      </c>
      <c r="U302" s="2" t="s">
        <v>650</v>
      </c>
      <c r="V302" s="2" t="s">
        <v>650</v>
      </c>
      <c r="W302" s="2" t="s">
        <v>650</v>
      </c>
      <c r="X302" s="2" t="s">
        <v>650</v>
      </c>
      <c r="Y302" s="2" t="s">
        <v>650</v>
      </c>
      <c r="Z302" s="2" t="s">
        <v>650</v>
      </c>
      <c r="AA302" s="2" t="s">
        <v>650</v>
      </c>
      <c r="AB302" s="2" t="s">
        <v>650</v>
      </c>
      <c r="AC302" s="2" t="s">
        <v>650</v>
      </c>
      <c r="AD302" s="2" t="s">
        <v>650</v>
      </c>
      <c r="AE302" s="2" t="s">
        <v>650</v>
      </c>
      <c r="AF302" s="2" t="s">
        <v>650</v>
      </c>
      <c r="AG302" s="2" t="s">
        <v>650</v>
      </c>
      <c r="AJ302" s="129">
        <f t="shared" si="16"/>
        <v>0</v>
      </c>
      <c r="AK302" s="129"/>
      <c r="AL302" s="129">
        <f t="shared" si="17"/>
        <v>0</v>
      </c>
      <c r="AM302" s="129" t="str">
        <f t="shared" si="18"/>
        <v/>
      </c>
      <c r="AN302" s="130" t="str">
        <f t="shared" si="19"/>
        <v/>
      </c>
    </row>
    <row r="303" spans="1:40" ht="15" customHeight="1" x14ac:dyDescent="0.25">
      <c r="A303" s="2" t="s">
        <v>463</v>
      </c>
      <c r="B303" s="2" t="s">
        <v>465</v>
      </c>
      <c r="C303" s="2">
        <v>2015</v>
      </c>
      <c r="D303" s="2" t="s">
        <v>650</v>
      </c>
      <c r="E303" s="2" t="s">
        <v>650</v>
      </c>
      <c r="F303" s="2" t="s">
        <v>650</v>
      </c>
      <c r="G303" s="2" t="s">
        <v>650</v>
      </c>
      <c r="H303" s="2" t="s">
        <v>650</v>
      </c>
      <c r="I303" s="2" t="s">
        <v>650</v>
      </c>
      <c r="J303" s="2" t="s">
        <v>650</v>
      </c>
      <c r="K303" s="2" t="s">
        <v>650</v>
      </c>
      <c r="L303" s="2" t="s">
        <v>650</v>
      </c>
      <c r="M303" s="2" t="s">
        <v>650</v>
      </c>
      <c r="N303" s="2" t="s">
        <v>650</v>
      </c>
      <c r="O303" s="2" t="s">
        <v>650</v>
      </c>
      <c r="P303" s="2" t="s">
        <v>650</v>
      </c>
      <c r="Q303" s="2" t="s">
        <v>650</v>
      </c>
      <c r="R303" s="2" t="s">
        <v>650</v>
      </c>
      <c r="S303" s="2" t="s">
        <v>650</v>
      </c>
      <c r="T303" s="2" t="s">
        <v>650</v>
      </c>
      <c r="U303" s="2" t="s">
        <v>650</v>
      </c>
      <c r="V303" s="2" t="s">
        <v>650</v>
      </c>
      <c r="W303" s="2" t="s">
        <v>650</v>
      </c>
      <c r="X303" s="2" t="s">
        <v>650</v>
      </c>
      <c r="Y303" s="2" t="s">
        <v>650</v>
      </c>
      <c r="Z303" s="2" t="s">
        <v>650</v>
      </c>
      <c r="AA303" s="2" t="s">
        <v>650</v>
      </c>
      <c r="AB303" s="2" t="s">
        <v>650</v>
      </c>
      <c r="AC303" s="2" t="s">
        <v>650</v>
      </c>
      <c r="AD303" s="2" t="s">
        <v>650</v>
      </c>
      <c r="AE303" s="2" t="s">
        <v>650</v>
      </c>
      <c r="AF303" s="2" t="s">
        <v>650</v>
      </c>
      <c r="AG303" s="2" t="s">
        <v>650</v>
      </c>
      <c r="AJ303" s="129">
        <f t="shared" si="16"/>
        <v>0</v>
      </c>
      <c r="AK303" s="129"/>
      <c r="AL303" s="129">
        <f t="shared" si="17"/>
        <v>0</v>
      </c>
      <c r="AM303" s="129" t="str">
        <f t="shared" si="18"/>
        <v/>
      </c>
      <c r="AN303" s="130" t="str">
        <f t="shared" si="19"/>
        <v/>
      </c>
    </row>
    <row r="304" spans="1:40"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c r="W304" s="2" t="s">
        <v>651</v>
      </c>
      <c r="X304" s="2" t="s">
        <v>651</v>
      </c>
      <c r="Y304" s="2" t="s">
        <v>651</v>
      </c>
      <c r="Z304" s="2" t="s">
        <v>651</v>
      </c>
      <c r="AA304" s="2" t="s">
        <v>651</v>
      </c>
      <c r="AB304" s="2" t="s">
        <v>651</v>
      </c>
      <c r="AC304" s="2" t="s">
        <v>651</v>
      </c>
      <c r="AD304" s="2" t="s">
        <v>651</v>
      </c>
      <c r="AE304" s="2" t="s">
        <v>651</v>
      </c>
      <c r="AF304" s="2" t="s">
        <v>651</v>
      </c>
      <c r="AG304" s="2" t="s">
        <v>651</v>
      </c>
      <c r="AJ304" s="129">
        <f t="shared" si="16"/>
        <v>0</v>
      </c>
      <c r="AK304" s="129"/>
      <c r="AL304" s="129">
        <f t="shared" si="17"/>
        <v>0</v>
      </c>
      <c r="AM304" s="129" t="str">
        <f t="shared" si="18"/>
        <v/>
      </c>
      <c r="AN304" s="130" t="str">
        <f t="shared" si="19"/>
        <v/>
      </c>
    </row>
    <row r="305" spans="1:40" ht="15" customHeight="1" x14ac:dyDescent="0.25">
      <c r="A305" s="2" t="s">
        <v>468</v>
      </c>
      <c r="B305" s="2" t="s">
        <v>469</v>
      </c>
      <c r="C305" s="2">
        <v>2015</v>
      </c>
      <c r="D305" s="2" t="s">
        <v>650</v>
      </c>
      <c r="E305" s="2" t="s">
        <v>650</v>
      </c>
      <c r="F305" s="2" t="s">
        <v>650</v>
      </c>
      <c r="G305" s="2" t="s">
        <v>650</v>
      </c>
      <c r="H305" s="2" t="s">
        <v>650</v>
      </c>
      <c r="I305" s="2" t="s">
        <v>650</v>
      </c>
      <c r="J305" s="2" t="s">
        <v>650</v>
      </c>
      <c r="K305" s="2" t="s">
        <v>650</v>
      </c>
      <c r="L305" s="2" t="s">
        <v>650</v>
      </c>
      <c r="M305" s="2" t="s">
        <v>650</v>
      </c>
      <c r="N305" s="2" t="s">
        <v>650</v>
      </c>
      <c r="O305" s="2" t="s">
        <v>650</v>
      </c>
      <c r="P305" s="2" t="s">
        <v>650</v>
      </c>
      <c r="Q305" s="2" t="s">
        <v>650</v>
      </c>
      <c r="R305" s="2" t="s">
        <v>650</v>
      </c>
      <c r="S305" s="2" t="s">
        <v>650</v>
      </c>
      <c r="T305" s="2" t="s">
        <v>650</v>
      </c>
      <c r="U305" s="2" t="s">
        <v>650</v>
      </c>
      <c r="V305" s="2" t="s">
        <v>650</v>
      </c>
      <c r="W305" s="2" t="s">
        <v>650</v>
      </c>
      <c r="X305" s="2" t="s">
        <v>650</v>
      </c>
      <c r="Y305" s="2" t="s">
        <v>650</v>
      </c>
      <c r="Z305" s="2" t="s">
        <v>650</v>
      </c>
      <c r="AA305" s="2" t="s">
        <v>650</v>
      </c>
      <c r="AB305" s="2" t="s">
        <v>650</v>
      </c>
      <c r="AC305" s="2" t="s">
        <v>650</v>
      </c>
      <c r="AD305" s="2" t="s">
        <v>650</v>
      </c>
      <c r="AE305" s="2" t="s">
        <v>650</v>
      </c>
      <c r="AF305" s="2" t="s">
        <v>650</v>
      </c>
      <c r="AG305" s="2" t="s">
        <v>650</v>
      </c>
      <c r="AJ305" s="129">
        <f t="shared" si="16"/>
        <v>0</v>
      </c>
      <c r="AK305" s="129"/>
      <c r="AL305" s="129">
        <f t="shared" si="17"/>
        <v>0</v>
      </c>
      <c r="AM305" s="129" t="str">
        <f t="shared" si="18"/>
        <v/>
      </c>
      <c r="AN305" s="130" t="str">
        <f t="shared" si="19"/>
        <v/>
      </c>
    </row>
    <row r="306" spans="1:40" ht="15" customHeight="1" x14ac:dyDescent="0.25">
      <c r="A306" s="2" t="s">
        <v>468</v>
      </c>
      <c r="B306" s="2" t="s">
        <v>470</v>
      </c>
      <c r="C306" s="2">
        <v>2015</v>
      </c>
      <c r="D306" s="2" t="s">
        <v>650</v>
      </c>
      <c r="E306" s="2" t="s">
        <v>650</v>
      </c>
      <c r="F306" s="2" t="s">
        <v>650</v>
      </c>
      <c r="G306" s="2" t="s">
        <v>650</v>
      </c>
      <c r="H306" s="2" t="s">
        <v>650</v>
      </c>
      <c r="I306" s="2" t="s">
        <v>650</v>
      </c>
      <c r="J306" s="2" t="s">
        <v>650</v>
      </c>
      <c r="K306" s="2" t="s">
        <v>650</v>
      </c>
      <c r="L306" s="2" t="s">
        <v>650</v>
      </c>
      <c r="M306" s="2" t="s">
        <v>650</v>
      </c>
      <c r="N306" s="2" t="s">
        <v>650</v>
      </c>
      <c r="O306" s="2" t="s">
        <v>650</v>
      </c>
      <c r="P306" s="2" t="s">
        <v>650</v>
      </c>
      <c r="Q306" s="2" t="s">
        <v>650</v>
      </c>
      <c r="R306" s="2" t="s">
        <v>650</v>
      </c>
      <c r="S306" s="2" t="s">
        <v>650</v>
      </c>
      <c r="T306" s="2" t="s">
        <v>650</v>
      </c>
      <c r="U306" s="2" t="s">
        <v>650</v>
      </c>
      <c r="V306" s="2" t="s">
        <v>650</v>
      </c>
      <c r="W306" s="2" t="s">
        <v>650</v>
      </c>
      <c r="X306" s="2" t="s">
        <v>650</v>
      </c>
      <c r="Y306" s="2" t="s">
        <v>650</v>
      </c>
      <c r="Z306" s="2" t="s">
        <v>650</v>
      </c>
      <c r="AA306" s="2" t="s">
        <v>650</v>
      </c>
      <c r="AB306" s="2" t="s">
        <v>650</v>
      </c>
      <c r="AC306" s="2" t="s">
        <v>650</v>
      </c>
      <c r="AD306" s="2" t="s">
        <v>650</v>
      </c>
      <c r="AE306" s="2" t="s">
        <v>650</v>
      </c>
      <c r="AF306" s="2" t="s">
        <v>650</v>
      </c>
      <c r="AG306" s="2" t="s">
        <v>650</v>
      </c>
      <c r="AJ306" s="129">
        <f t="shared" si="16"/>
        <v>0</v>
      </c>
      <c r="AK306" s="129"/>
      <c r="AL306" s="129">
        <f t="shared" si="17"/>
        <v>0</v>
      </c>
      <c r="AM306" s="129" t="str">
        <f t="shared" si="18"/>
        <v/>
      </c>
      <c r="AN306" s="130" t="str">
        <f t="shared" si="19"/>
        <v/>
      </c>
    </row>
    <row r="307" spans="1:40" ht="15" customHeight="1" x14ac:dyDescent="0.25">
      <c r="A307" s="2" t="s">
        <v>468</v>
      </c>
      <c r="B307" s="2" t="s">
        <v>471</v>
      </c>
      <c r="C307" s="2">
        <v>2015</v>
      </c>
      <c r="D307" s="2" t="s">
        <v>650</v>
      </c>
      <c r="E307" s="2" t="s">
        <v>650</v>
      </c>
      <c r="F307" s="2" t="s">
        <v>650</v>
      </c>
      <c r="G307" s="2" t="s">
        <v>650</v>
      </c>
      <c r="H307" s="2" t="s">
        <v>650</v>
      </c>
      <c r="I307" s="2" t="s">
        <v>650</v>
      </c>
      <c r="J307" s="2" t="s">
        <v>650</v>
      </c>
      <c r="K307" s="2" t="s">
        <v>650</v>
      </c>
      <c r="L307" s="2" t="s">
        <v>650</v>
      </c>
      <c r="M307" s="2" t="s">
        <v>650</v>
      </c>
      <c r="N307" s="2" t="s">
        <v>650</v>
      </c>
      <c r="O307" s="2" t="s">
        <v>650</v>
      </c>
      <c r="P307" s="2" t="s">
        <v>650</v>
      </c>
      <c r="Q307" s="2" t="s">
        <v>650</v>
      </c>
      <c r="R307" s="2" t="s">
        <v>650</v>
      </c>
      <c r="S307" s="2" t="s">
        <v>650</v>
      </c>
      <c r="T307" s="2" t="s">
        <v>650</v>
      </c>
      <c r="U307" s="2" t="s">
        <v>650</v>
      </c>
      <c r="V307" s="2" t="s">
        <v>650</v>
      </c>
      <c r="W307" s="2" t="s">
        <v>650</v>
      </c>
      <c r="X307" s="2" t="s">
        <v>650</v>
      </c>
      <c r="Y307" s="2" t="s">
        <v>650</v>
      </c>
      <c r="Z307" s="2" t="s">
        <v>650</v>
      </c>
      <c r="AA307" s="2" t="s">
        <v>650</v>
      </c>
      <c r="AB307" s="2" t="s">
        <v>650</v>
      </c>
      <c r="AC307" s="2" t="s">
        <v>650</v>
      </c>
      <c r="AD307" s="2" t="s">
        <v>650</v>
      </c>
      <c r="AE307" s="2" t="s">
        <v>650</v>
      </c>
      <c r="AF307" s="2" t="s">
        <v>650</v>
      </c>
      <c r="AG307" s="2" t="s">
        <v>650</v>
      </c>
      <c r="AJ307" s="129">
        <f t="shared" si="16"/>
        <v>0</v>
      </c>
      <c r="AK307" s="129"/>
      <c r="AL307" s="129">
        <f t="shared" si="17"/>
        <v>0</v>
      </c>
      <c r="AM307" s="129" t="str">
        <f t="shared" si="18"/>
        <v/>
      </c>
      <c r="AN307" s="130" t="str">
        <f t="shared" si="19"/>
        <v/>
      </c>
    </row>
    <row r="308" spans="1:40" ht="15" customHeight="1" x14ac:dyDescent="0.25">
      <c r="A308" s="2" t="s">
        <v>468</v>
      </c>
      <c r="B308" s="2" t="s">
        <v>472</v>
      </c>
      <c r="C308" s="2">
        <v>2015</v>
      </c>
      <c r="D308" s="2">
        <v>88.091999999999999</v>
      </c>
      <c r="E308" s="2">
        <v>35.554000000000002</v>
      </c>
      <c r="F308" s="2" t="s">
        <v>650</v>
      </c>
      <c r="G308" s="2" t="s">
        <v>650</v>
      </c>
      <c r="H308" s="2" t="s">
        <v>650</v>
      </c>
      <c r="I308" s="2">
        <v>185.90700000000001</v>
      </c>
      <c r="J308" s="2" t="s">
        <v>650</v>
      </c>
      <c r="K308" s="2">
        <v>7.0000000000000007E-2</v>
      </c>
      <c r="L308" s="2" t="s">
        <v>650</v>
      </c>
      <c r="M308" s="2" t="s">
        <v>650</v>
      </c>
      <c r="N308" s="2" t="s">
        <v>650</v>
      </c>
      <c r="O308" s="2" t="s">
        <v>650</v>
      </c>
      <c r="P308" s="2">
        <v>50</v>
      </c>
      <c r="Q308" s="2">
        <v>30</v>
      </c>
      <c r="R308" s="2">
        <v>36.835999999999999</v>
      </c>
      <c r="S308" s="2" t="s">
        <v>650</v>
      </c>
      <c r="T308" s="2" t="s">
        <v>650</v>
      </c>
      <c r="U308" s="2">
        <v>48.125</v>
      </c>
      <c r="V308" s="2" t="s">
        <v>8</v>
      </c>
      <c r="W308" s="2" t="s">
        <v>650</v>
      </c>
      <c r="X308" s="2" t="s">
        <v>650</v>
      </c>
      <c r="Y308" s="2" t="s">
        <v>650</v>
      </c>
      <c r="Z308" s="2" t="s">
        <v>650</v>
      </c>
      <c r="AA308" s="2" t="s">
        <v>650</v>
      </c>
      <c r="AB308" s="2" t="s">
        <v>650</v>
      </c>
      <c r="AC308" s="2" t="s">
        <v>650</v>
      </c>
      <c r="AD308" s="2" t="s">
        <v>650</v>
      </c>
      <c r="AE308" s="2" t="s">
        <v>650</v>
      </c>
      <c r="AF308" s="2" t="s">
        <v>650</v>
      </c>
      <c r="AG308" s="2">
        <v>20.876000000000001</v>
      </c>
      <c r="AJ308" s="129">
        <f t="shared" si="16"/>
        <v>165.03100000000001</v>
      </c>
      <c r="AK308" s="129"/>
      <c r="AL308" s="129">
        <f t="shared" si="17"/>
        <v>88.091999999999999</v>
      </c>
      <c r="AM308" s="129">
        <f t="shared" si="18"/>
        <v>35.554000000000002</v>
      </c>
      <c r="AN308" s="130">
        <f t="shared" si="19"/>
        <v>0.74922893274596891</v>
      </c>
    </row>
    <row r="309" spans="1:40" ht="15" customHeight="1" x14ac:dyDescent="0.25">
      <c r="A309" s="2" t="s">
        <v>473</v>
      </c>
      <c r="B309" s="2" t="s">
        <v>474</v>
      </c>
      <c r="C309" s="2">
        <v>2015</v>
      </c>
      <c r="D309" s="2">
        <v>496.98</v>
      </c>
      <c r="E309" s="2">
        <v>240.36</v>
      </c>
      <c r="F309" s="2" t="s">
        <v>650</v>
      </c>
      <c r="G309" s="2" t="s">
        <v>650</v>
      </c>
      <c r="H309" s="2">
        <v>28.05</v>
      </c>
      <c r="I309" s="2">
        <v>1024.3485000000001</v>
      </c>
      <c r="J309" s="2" t="s">
        <v>650</v>
      </c>
      <c r="K309" s="2">
        <v>2.504</v>
      </c>
      <c r="L309" s="2" t="s">
        <v>650</v>
      </c>
      <c r="M309" s="2" t="s">
        <v>650</v>
      </c>
      <c r="N309" s="2" t="s">
        <v>650</v>
      </c>
      <c r="O309" s="2" t="s">
        <v>650</v>
      </c>
      <c r="P309" s="2">
        <v>115.125</v>
      </c>
      <c r="Q309" s="2">
        <v>87.072500000000005</v>
      </c>
      <c r="R309" s="2">
        <v>46.6</v>
      </c>
      <c r="S309" s="2">
        <v>146.822</v>
      </c>
      <c r="T309" s="2" t="s">
        <v>650</v>
      </c>
      <c r="U309" s="2" t="s">
        <v>650</v>
      </c>
      <c r="V309" s="2" t="s">
        <v>650</v>
      </c>
      <c r="W309" s="2" t="s">
        <v>650</v>
      </c>
      <c r="X309" s="2" t="s">
        <v>650</v>
      </c>
      <c r="Y309" s="2" t="s">
        <v>650</v>
      </c>
      <c r="Z309" s="2">
        <v>443.79500000000002</v>
      </c>
      <c r="AA309" s="2" t="s">
        <v>650</v>
      </c>
      <c r="AB309" s="2" t="s">
        <v>650</v>
      </c>
      <c r="AC309" s="2" t="s">
        <v>650</v>
      </c>
      <c r="AD309" s="2">
        <v>5.85</v>
      </c>
      <c r="AE309" s="2" t="s">
        <v>650</v>
      </c>
      <c r="AF309" s="2" t="s">
        <v>650</v>
      </c>
      <c r="AG309" s="2">
        <v>176.58</v>
      </c>
      <c r="AJ309" s="129">
        <f t="shared" si="16"/>
        <v>847.76850000000002</v>
      </c>
      <c r="AK309" s="129"/>
      <c r="AL309" s="129">
        <f t="shared" si="17"/>
        <v>496.98</v>
      </c>
      <c r="AM309" s="129">
        <f t="shared" si="18"/>
        <v>240.36</v>
      </c>
      <c r="AN309" s="130">
        <f t="shared" si="19"/>
        <v>0.86974215248620346</v>
      </c>
    </row>
    <row r="310" spans="1:40" ht="15" customHeight="1" x14ac:dyDescent="0.25">
      <c r="A310" s="2" t="s">
        <v>477</v>
      </c>
      <c r="B310" s="2" t="s">
        <v>478</v>
      </c>
      <c r="C310" s="2">
        <v>2015</v>
      </c>
      <c r="D310" s="2" t="s">
        <v>650</v>
      </c>
      <c r="E310" s="2" t="s">
        <v>650</v>
      </c>
      <c r="F310" s="2" t="s">
        <v>650</v>
      </c>
      <c r="G310" s="2" t="s">
        <v>650</v>
      </c>
      <c r="H310" s="2" t="s">
        <v>650</v>
      </c>
      <c r="I310" s="2" t="s">
        <v>650</v>
      </c>
      <c r="J310" s="2" t="s">
        <v>650</v>
      </c>
      <c r="K310" s="2" t="s">
        <v>650</v>
      </c>
      <c r="L310" s="2" t="s">
        <v>650</v>
      </c>
      <c r="M310" s="2" t="s">
        <v>650</v>
      </c>
      <c r="N310" s="2" t="s">
        <v>650</v>
      </c>
      <c r="O310" s="2" t="s">
        <v>650</v>
      </c>
      <c r="P310" s="2" t="s">
        <v>650</v>
      </c>
      <c r="Q310" s="2" t="s">
        <v>650</v>
      </c>
      <c r="R310" s="2" t="s">
        <v>650</v>
      </c>
      <c r="S310" s="2" t="s">
        <v>650</v>
      </c>
      <c r="T310" s="2" t="s">
        <v>650</v>
      </c>
      <c r="U310" s="2" t="s">
        <v>650</v>
      </c>
      <c r="V310" s="2" t="s">
        <v>650</v>
      </c>
      <c r="W310" s="2" t="s">
        <v>650</v>
      </c>
      <c r="X310" s="2" t="s">
        <v>650</v>
      </c>
      <c r="Y310" s="2" t="s">
        <v>650</v>
      </c>
      <c r="Z310" s="2" t="s">
        <v>650</v>
      </c>
      <c r="AA310" s="2" t="s">
        <v>650</v>
      </c>
      <c r="AB310" s="2" t="s">
        <v>650</v>
      </c>
      <c r="AC310" s="2" t="s">
        <v>650</v>
      </c>
      <c r="AD310" s="2" t="s">
        <v>650</v>
      </c>
      <c r="AE310" s="2" t="s">
        <v>650</v>
      </c>
      <c r="AF310" s="2" t="s">
        <v>650</v>
      </c>
      <c r="AG310" s="2" t="s">
        <v>650</v>
      </c>
      <c r="AJ310" s="129">
        <f t="shared" si="16"/>
        <v>0</v>
      </c>
      <c r="AK310" s="129"/>
      <c r="AL310" s="129">
        <f t="shared" si="17"/>
        <v>0</v>
      </c>
      <c r="AM310" s="129" t="str">
        <f t="shared" si="18"/>
        <v/>
      </c>
      <c r="AN310" s="130" t="str">
        <f t="shared" si="19"/>
        <v/>
      </c>
    </row>
    <row r="311" spans="1:40" ht="15" customHeight="1" x14ac:dyDescent="0.25">
      <c r="A311" s="2" t="s">
        <v>477</v>
      </c>
      <c r="B311" s="2" t="s">
        <v>479</v>
      </c>
      <c r="C311" s="2">
        <v>2015</v>
      </c>
      <c r="D311" s="2">
        <v>99.8</v>
      </c>
      <c r="E311" s="2">
        <v>25.9</v>
      </c>
      <c r="F311" s="2" t="s">
        <v>650</v>
      </c>
      <c r="G311" s="2" t="s">
        <v>650</v>
      </c>
      <c r="H311" s="2" t="s">
        <v>650</v>
      </c>
      <c r="I311" s="2">
        <v>158.61000000000001</v>
      </c>
      <c r="J311" s="2" t="s">
        <v>650</v>
      </c>
      <c r="K311" s="2">
        <v>0.01</v>
      </c>
      <c r="L311" s="2" t="s">
        <v>650</v>
      </c>
      <c r="M311" s="2" t="s">
        <v>650</v>
      </c>
      <c r="N311" s="2" t="s">
        <v>650</v>
      </c>
      <c r="O311" s="2" t="s">
        <v>650</v>
      </c>
      <c r="P311" s="2">
        <v>3.1</v>
      </c>
      <c r="Q311" s="2" t="s">
        <v>650</v>
      </c>
      <c r="R311" s="2" t="s">
        <v>650</v>
      </c>
      <c r="S311" s="2" t="s">
        <v>650</v>
      </c>
      <c r="T311" s="2" t="s">
        <v>650</v>
      </c>
      <c r="U311" s="2" t="s">
        <v>650</v>
      </c>
      <c r="V311" s="2" t="s">
        <v>8</v>
      </c>
      <c r="W311" s="2" t="s">
        <v>650</v>
      </c>
      <c r="X311" s="2" t="s">
        <v>650</v>
      </c>
      <c r="Y311" s="2" t="s">
        <v>650</v>
      </c>
      <c r="Z311" s="2">
        <v>155.5</v>
      </c>
      <c r="AA311" s="2" t="s">
        <v>650</v>
      </c>
      <c r="AB311" s="2">
        <v>0</v>
      </c>
      <c r="AC311" s="2" t="s">
        <v>650</v>
      </c>
      <c r="AD311" s="2" t="s">
        <v>650</v>
      </c>
      <c r="AE311" s="2" t="s">
        <v>650</v>
      </c>
      <c r="AF311" s="2" t="s">
        <v>650</v>
      </c>
      <c r="AG311" s="2" t="s">
        <v>650</v>
      </c>
      <c r="AJ311" s="129">
        <f t="shared" si="16"/>
        <v>158.61000000000001</v>
      </c>
      <c r="AK311" s="129"/>
      <c r="AL311" s="129">
        <f t="shared" si="17"/>
        <v>99.8</v>
      </c>
      <c r="AM311" s="129">
        <f t="shared" si="18"/>
        <v>25.9</v>
      </c>
      <c r="AN311" s="130">
        <f t="shared" si="19"/>
        <v>0.79250993001702275</v>
      </c>
    </row>
    <row r="312" spans="1:40" ht="15" customHeight="1" x14ac:dyDescent="0.25">
      <c r="A312" s="2" t="s">
        <v>477</v>
      </c>
      <c r="B312" s="2" t="s">
        <v>480</v>
      </c>
      <c r="C312" s="2">
        <v>2015</v>
      </c>
      <c r="D312" s="2" t="s">
        <v>650</v>
      </c>
      <c r="E312" s="2" t="s">
        <v>650</v>
      </c>
      <c r="F312" s="2" t="s">
        <v>650</v>
      </c>
      <c r="G312" s="2" t="s">
        <v>650</v>
      </c>
      <c r="H312" s="2" t="s">
        <v>650</v>
      </c>
      <c r="I312" s="2" t="s">
        <v>650</v>
      </c>
      <c r="J312" s="2" t="s">
        <v>650</v>
      </c>
      <c r="K312" s="2" t="s">
        <v>650</v>
      </c>
      <c r="L312" s="2" t="s">
        <v>650</v>
      </c>
      <c r="M312" s="2" t="s">
        <v>650</v>
      </c>
      <c r="N312" s="2" t="s">
        <v>650</v>
      </c>
      <c r="O312" s="2" t="s">
        <v>650</v>
      </c>
      <c r="P312" s="2" t="s">
        <v>650</v>
      </c>
      <c r="Q312" s="2" t="s">
        <v>650</v>
      </c>
      <c r="R312" s="2" t="s">
        <v>650</v>
      </c>
      <c r="S312" s="2" t="s">
        <v>650</v>
      </c>
      <c r="T312" s="2" t="s">
        <v>650</v>
      </c>
      <c r="U312" s="2" t="s">
        <v>650</v>
      </c>
      <c r="V312" s="2" t="s">
        <v>650</v>
      </c>
      <c r="W312" s="2" t="s">
        <v>650</v>
      </c>
      <c r="X312" s="2" t="s">
        <v>650</v>
      </c>
      <c r="Y312" s="2" t="s">
        <v>650</v>
      </c>
      <c r="Z312" s="2" t="s">
        <v>650</v>
      </c>
      <c r="AA312" s="2" t="s">
        <v>650</v>
      </c>
      <c r="AB312" s="2" t="s">
        <v>650</v>
      </c>
      <c r="AC312" s="2" t="s">
        <v>650</v>
      </c>
      <c r="AD312" s="2" t="s">
        <v>650</v>
      </c>
      <c r="AE312" s="2" t="s">
        <v>650</v>
      </c>
      <c r="AF312" s="2" t="s">
        <v>650</v>
      </c>
      <c r="AG312" s="2" t="s">
        <v>650</v>
      </c>
      <c r="AJ312" s="129">
        <f t="shared" si="16"/>
        <v>0</v>
      </c>
      <c r="AK312" s="129"/>
      <c r="AL312" s="129">
        <f t="shared" si="17"/>
        <v>0</v>
      </c>
      <c r="AM312" s="129" t="str">
        <f t="shared" si="18"/>
        <v/>
      </c>
      <c r="AN312" s="130" t="str">
        <f t="shared" si="19"/>
        <v/>
      </c>
    </row>
    <row r="313" spans="1:40" ht="15" customHeight="1" x14ac:dyDescent="0.25">
      <c r="A313" s="2" t="s">
        <v>477</v>
      </c>
      <c r="B313" s="2" t="s">
        <v>481</v>
      </c>
      <c r="C313" s="2">
        <v>2015</v>
      </c>
      <c r="D313" s="2">
        <v>887.9</v>
      </c>
      <c r="E313" s="2">
        <v>211.9</v>
      </c>
      <c r="F313" s="2">
        <v>22.3</v>
      </c>
      <c r="G313" s="2" t="s">
        <v>689</v>
      </c>
      <c r="H313" s="2">
        <v>93.1</v>
      </c>
      <c r="I313" s="2">
        <v>1537.4</v>
      </c>
      <c r="J313" s="2">
        <v>92.7</v>
      </c>
      <c r="K313" s="2">
        <v>11.7</v>
      </c>
      <c r="L313" s="2" t="s">
        <v>650</v>
      </c>
      <c r="M313" s="2">
        <v>33.4</v>
      </c>
      <c r="N313" s="2" t="s">
        <v>650</v>
      </c>
      <c r="O313" s="2">
        <v>80.599999999999994</v>
      </c>
      <c r="P313" s="2">
        <v>31.7</v>
      </c>
      <c r="Q313" s="2">
        <v>29.7</v>
      </c>
      <c r="R313" s="2">
        <v>1.4</v>
      </c>
      <c r="S313" s="2" t="s">
        <v>650</v>
      </c>
      <c r="T313" s="2" t="s">
        <v>650</v>
      </c>
      <c r="U313" s="2">
        <v>45.3</v>
      </c>
      <c r="V313" s="2" t="s">
        <v>8</v>
      </c>
      <c r="W313" s="2" t="s">
        <v>650</v>
      </c>
      <c r="X313" s="2" t="s">
        <v>650</v>
      </c>
      <c r="Y313" s="2" t="s">
        <v>650</v>
      </c>
      <c r="Z313" s="2">
        <v>279.8</v>
      </c>
      <c r="AA313" s="2">
        <v>0</v>
      </c>
      <c r="AB313" s="2">
        <v>0</v>
      </c>
      <c r="AC313" s="2">
        <v>0</v>
      </c>
      <c r="AD313" s="2" t="s">
        <v>650</v>
      </c>
      <c r="AE313" s="2">
        <v>709.4</v>
      </c>
      <c r="AF313" s="2" t="s">
        <v>650</v>
      </c>
      <c r="AG313" s="2">
        <v>221.7</v>
      </c>
      <c r="AJ313" s="129">
        <f t="shared" si="16"/>
        <v>1315.6999999999998</v>
      </c>
      <c r="AK313" s="129"/>
      <c r="AL313" s="129">
        <f t="shared" si="17"/>
        <v>887.9</v>
      </c>
      <c r="AM313" s="129">
        <f t="shared" si="18"/>
        <v>211.9</v>
      </c>
      <c r="AN313" s="130">
        <f t="shared" si="19"/>
        <v>0.83590484152922406</v>
      </c>
    </row>
    <row r="314" spans="1:40" ht="15" customHeight="1" x14ac:dyDescent="0.25">
      <c r="A314" s="2" t="s">
        <v>477</v>
      </c>
      <c r="B314" s="2" t="s">
        <v>482</v>
      </c>
      <c r="C314" s="2">
        <v>2015</v>
      </c>
      <c r="D314" s="2" t="s">
        <v>650</v>
      </c>
      <c r="E314" s="2" t="s">
        <v>650</v>
      </c>
      <c r="F314" s="2" t="s">
        <v>650</v>
      </c>
      <c r="G314" s="2" t="s">
        <v>650</v>
      </c>
      <c r="H314" s="2" t="s">
        <v>650</v>
      </c>
      <c r="I314" s="2" t="s">
        <v>650</v>
      </c>
      <c r="J314" s="2" t="s">
        <v>650</v>
      </c>
      <c r="K314" s="2" t="s">
        <v>650</v>
      </c>
      <c r="L314" s="2" t="s">
        <v>650</v>
      </c>
      <c r="M314" s="2" t="s">
        <v>650</v>
      </c>
      <c r="N314" s="2" t="s">
        <v>650</v>
      </c>
      <c r="O314" s="2" t="s">
        <v>650</v>
      </c>
      <c r="P314" s="2" t="s">
        <v>650</v>
      </c>
      <c r="Q314" s="2" t="s">
        <v>650</v>
      </c>
      <c r="R314" s="2" t="s">
        <v>650</v>
      </c>
      <c r="S314" s="2" t="s">
        <v>650</v>
      </c>
      <c r="T314" s="2" t="s">
        <v>650</v>
      </c>
      <c r="U314" s="2" t="s">
        <v>650</v>
      </c>
      <c r="V314" s="2" t="s">
        <v>650</v>
      </c>
      <c r="W314" s="2" t="s">
        <v>650</v>
      </c>
      <c r="X314" s="2" t="s">
        <v>650</v>
      </c>
      <c r="Y314" s="2" t="s">
        <v>650</v>
      </c>
      <c r="Z314" s="2" t="s">
        <v>650</v>
      </c>
      <c r="AA314" s="2" t="s">
        <v>650</v>
      </c>
      <c r="AB314" s="2" t="s">
        <v>650</v>
      </c>
      <c r="AC314" s="2" t="s">
        <v>650</v>
      </c>
      <c r="AD314" s="2" t="s">
        <v>650</v>
      </c>
      <c r="AE314" s="2" t="s">
        <v>650</v>
      </c>
      <c r="AF314" s="2" t="s">
        <v>650</v>
      </c>
      <c r="AG314" s="2" t="s">
        <v>650</v>
      </c>
      <c r="AJ314" s="129">
        <f t="shared" si="16"/>
        <v>0</v>
      </c>
      <c r="AK314" s="129"/>
      <c r="AL314" s="129">
        <f t="shared" si="17"/>
        <v>0</v>
      </c>
      <c r="AM314" s="129" t="str">
        <f t="shared" si="18"/>
        <v/>
      </c>
      <c r="AN314" s="130" t="str">
        <f t="shared" si="19"/>
        <v/>
      </c>
    </row>
    <row r="315" spans="1:40" ht="15" customHeight="1" x14ac:dyDescent="0.25">
      <c r="A315" s="2" t="s">
        <v>477</v>
      </c>
      <c r="B315" s="2" t="s">
        <v>483</v>
      </c>
      <c r="C315" s="2">
        <v>2015</v>
      </c>
      <c r="D315" s="2" t="s">
        <v>650</v>
      </c>
      <c r="E315" s="2" t="s">
        <v>650</v>
      </c>
      <c r="F315" s="2" t="s">
        <v>650</v>
      </c>
      <c r="G315" s="2" t="s">
        <v>650</v>
      </c>
      <c r="H315" s="2" t="s">
        <v>650</v>
      </c>
      <c r="I315" s="2" t="s">
        <v>650</v>
      </c>
      <c r="J315" s="2" t="s">
        <v>650</v>
      </c>
      <c r="K315" s="2" t="s">
        <v>650</v>
      </c>
      <c r="L315" s="2" t="s">
        <v>650</v>
      </c>
      <c r="M315" s="2" t="s">
        <v>650</v>
      </c>
      <c r="N315" s="2" t="s">
        <v>650</v>
      </c>
      <c r="O315" s="2" t="s">
        <v>650</v>
      </c>
      <c r="P315" s="2" t="s">
        <v>650</v>
      </c>
      <c r="Q315" s="2" t="s">
        <v>650</v>
      </c>
      <c r="R315" s="2" t="s">
        <v>650</v>
      </c>
      <c r="S315" s="2" t="s">
        <v>650</v>
      </c>
      <c r="T315" s="2" t="s">
        <v>650</v>
      </c>
      <c r="U315" s="2" t="s">
        <v>650</v>
      </c>
      <c r="V315" s="2" t="s">
        <v>650</v>
      </c>
      <c r="W315" s="2" t="s">
        <v>650</v>
      </c>
      <c r="X315" s="2" t="s">
        <v>650</v>
      </c>
      <c r="Y315" s="2" t="s">
        <v>650</v>
      </c>
      <c r="Z315" s="2" t="s">
        <v>650</v>
      </c>
      <c r="AA315" s="2" t="s">
        <v>650</v>
      </c>
      <c r="AB315" s="2" t="s">
        <v>650</v>
      </c>
      <c r="AC315" s="2" t="s">
        <v>650</v>
      </c>
      <c r="AD315" s="2" t="s">
        <v>650</v>
      </c>
      <c r="AE315" s="2" t="s">
        <v>650</v>
      </c>
      <c r="AF315" s="2" t="s">
        <v>650</v>
      </c>
      <c r="AG315" s="2" t="s">
        <v>650</v>
      </c>
      <c r="AJ315" s="129">
        <f t="shared" si="16"/>
        <v>0</v>
      </c>
      <c r="AK315" s="129"/>
      <c r="AL315" s="129">
        <f t="shared" si="17"/>
        <v>0</v>
      </c>
      <c r="AM315" s="129" t="str">
        <f t="shared" si="18"/>
        <v/>
      </c>
      <c r="AN315" s="130" t="str">
        <f t="shared" si="19"/>
        <v/>
      </c>
    </row>
    <row r="316" spans="1:40" ht="15" customHeight="1" x14ac:dyDescent="0.25">
      <c r="A316" s="2" t="s">
        <v>484</v>
      </c>
      <c r="B316" s="2" t="s">
        <v>485</v>
      </c>
      <c r="C316" s="2">
        <v>2015</v>
      </c>
      <c r="D316" s="2" t="s">
        <v>650</v>
      </c>
      <c r="E316" s="2" t="s">
        <v>650</v>
      </c>
      <c r="F316" s="2" t="s">
        <v>650</v>
      </c>
      <c r="G316" s="2" t="s">
        <v>650</v>
      </c>
      <c r="H316" s="2" t="s">
        <v>650</v>
      </c>
      <c r="I316" s="2" t="s">
        <v>650</v>
      </c>
      <c r="J316" s="2" t="s">
        <v>650</v>
      </c>
      <c r="K316" s="2" t="s">
        <v>650</v>
      </c>
      <c r="L316" s="2" t="s">
        <v>650</v>
      </c>
      <c r="M316" s="2" t="s">
        <v>650</v>
      </c>
      <c r="N316" s="2" t="s">
        <v>650</v>
      </c>
      <c r="O316" s="2" t="s">
        <v>650</v>
      </c>
      <c r="P316" s="2" t="s">
        <v>650</v>
      </c>
      <c r="Q316" s="2" t="s">
        <v>650</v>
      </c>
      <c r="R316" s="2" t="s">
        <v>650</v>
      </c>
      <c r="S316" s="2" t="s">
        <v>650</v>
      </c>
      <c r="T316" s="2" t="s">
        <v>650</v>
      </c>
      <c r="U316" s="2" t="s">
        <v>650</v>
      </c>
      <c r="V316" s="2" t="s">
        <v>651</v>
      </c>
      <c r="W316" s="2" t="s">
        <v>650</v>
      </c>
      <c r="X316" s="2" t="s">
        <v>650</v>
      </c>
      <c r="Y316" s="2" t="s">
        <v>650</v>
      </c>
      <c r="Z316" s="2" t="s">
        <v>650</v>
      </c>
      <c r="AA316" s="2" t="s">
        <v>650</v>
      </c>
      <c r="AB316" s="2" t="s">
        <v>650</v>
      </c>
      <c r="AC316" s="2" t="s">
        <v>650</v>
      </c>
      <c r="AD316" s="2" t="s">
        <v>650</v>
      </c>
      <c r="AE316" s="2" t="s">
        <v>650</v>
      </c>
      <c r="AF316" s="2" t="s">
        <v>650</v>
      </c>
      <c r="AG316" s="2" t="s">
        <v>650</v>
      </c>
      <c r="AJ316" s="129">
        <f t="shared" si="16"/>
        <v>0</v>
      </c>
      <c r="AK316" s="129"/>
      <c r="AL316" s="129">
        <f t="shared" si="17"/>
        <v>0</v>
      </c>
      <c r="AM316" s="129" t="str">
        <f t="shared" si="18"/>
        <v/>
      </c>
      <c r="AN316" s="130" t="str">
        <f t="shared" si="19"/>
        <v/>
      </c>
    </row>
    <row r="317" spans="1:40" ht="15" customHeight="1" x14ac:dyDescent="0.25">
      <c r="A317" s="2" t="s">
        <v>484</v>
      </c>
      <c r="B317" s="2" t="s">
        <v>486</v>
      </c>
      <c r="C317" s="2">
        <v>2015</v>
      </c>
      <c r="D317" s="2">
        <v>405</v>
      </c>
      <c r="E317" s="2">
        <v>195</v>
      </c>
      <c r="F317" s="2" t="s">
        <v>650</v>
      </c>
      <c r="G317" s="2" t="s">
        <v>650</v>
      </c>
      <c r="H317" s="2" t="s">
        <v>650</v>
      </c>
      <c r="I317" s="2">
        <v>834</v>
      </c>
      <c r="J317" s="2" t="s">
        <v>650</v>
      </c>
      <c r="K317" s="2">
        <v>2</v>
      </c>
      <c r="L317" s="2" t="s">
        <v>650</v>
      </c>
      <c r="M317" s="2" t="s">
        <v>650</v>
      </c>
      <c r="N317" s="2" t="s">
        <v>650</v>
      </c>
      <c r="O317" s="2" t="s">
        <v>650</v>
      </c>
      <c r="P317" s="2">
        <v>94</v>
      </c>
      <c r="Q317" s="2">
        <v>71</v>
      </c>
      <c r="R317" s="2">
        <v>40</v>
      </c>
      <c r="S317" s="2">
        <v>120</v>
      </c>
      <c r="T317" s="2" t="s">
        <v>650</v>
      </c>
      <c r="U317" s="2" t="s">
        <v>650</v>
      </c>
      <c r="V317" s="2" t="s">
        <v>651</v>
      </c>
      <c r="W317" s="2" t="s">
        <v>650</v>
      </c>
      <c r="X317" s="2" t="s">
        <v>650</v>
      </c>
      <c r="Y317" s="2" t="s">
        <v>650</v>
      </c>
      <c r="Z317" s="2">
        <v>360</v>
      </c>
      <c r="AA317" s="2" t="s">
        <v>650</v>
      </c>
      <c r="AB317" s="2" t="s">
        <v>650</v>
      </c>
      <c r="AC317" s="2" t="s">
        <v>650</v>
      </c>
      <c r="AD317" s="2">
        <v>5</v>
      </c>
      <c r="AE317" s="2" t="s">
        <v>650</v>
      </c>
      <c r="AF317" s="2" t="s">
        <v>650</v>
      </c>
      <c r="AG317" s="2">
        <v>142</v>
      </c>
      <c r="AJ317" s="129">
        <f t="shared" si="16"/>
        <v>692</v>
      </c>
      <c r="AK317" s="129"/>
      <c r="AL317" s="129">
        <f t="shared" si="17"/>
        <v>405</v>
      </c>
      <c r="AM317" s="129">
        <f t="shared" si="18"/>
        <v>195</v>
      </c>
      <c r="AN317" s="130">
        <f t="shared" si="19"/>
        <v>0.86705202312138729</v>
      </c>
    </row>
    <row r="318" spans="1:40" ht="15" customHeight="1" x14ac:dyDescent="0.25">
      <c r="A318" s="2" t="s">
        <v>487</v>
      </c>
      <c r="B318" s="2" t="s">
        <v>488</v>
      </c>
      <c r="C318" s="2">
        <v>2015</v>
      </c>
      <c r="D318" s="2">
        <v>47.9</v>
      </c>
      <c r="E318" s="2">
        <v>8.9510000000000005</v>
      </c>
      <c r="F318" s="2" t="s">
        <v>650</v>
      </c>
      <c r="G318" s="2" t="s">
        <v>650</v>
      </c>
      <c r="H318" s="2" t="s">
        <v>650</v>
      </c>
      <c r="I318" s="2">
        <v>69.703999999999994</v>
      </c>
      <c r="J318" s="2" t="s">
        <v>650</v>
      </c>
      <c r="K318" s="2">
        <v>0.05</v>
      </c>
      <c r="L318" s="2" t="s">
        <v>650</v>
      </c>
      <c r="M318" s="2" t="s">
        <v>650</v>
      </c>
      <c r="N318" s="2" t="s">
        <v>650</v>
      </c>
      <c r="O318" s="2" t="s">
        <v>650</v>
      </c>
      <c r="P318" s="2">
        <v>1.3</v>
      </c>
      <c r="Q318" s="2" t="s">
        <v>650</v>
      </c>
      <c r="R318" s="2" t="s">
        <v>650</v>
      </c>
      <c r="S318" s="2" t="s">
        <v>650</v>
      </c>
      <c r="T318" s="2" t="s">
        <v>650</v>
      </c>
      <c r="U318" s="2" t="s">
        <v>650</v>
      </c>
      <c r="V318" s="2" t="s">
        <v>8</v>
      </c>
      <c r="W318" s="2" t="s">
        <v>650</v>
      </c>
      <c r="X318" s="2" t="s">
        <v>650</v>
      </c>
      <c r="Y318" s="2" t="s">
        <v>650</v>
      </c>
      <c r="Z318" s="2">
        <v>21.870999999999999</v>
      </c>
      <c r="AA318" s="2" t="s">
        <v>650</v>
      </c>
      <c r="AB318" s="2" t="s">
        <v>650</v>
      </c>
      <c r="AC318" s="2">
        <v>24.8</v>
      </c>
      <c r="AD318" s="2" t="s">
        <v>650</v>
      </c>
      <c r="AE318" s="2">
        <v>21.683</v>
      </c>
      <c r="AF318" s="2" t="s">
        <v>650</v>
      </c>
      <c r="AG318" s="2" t="s">
        <v>650</v>
      </c>
      <c r="AJ318" s="129">
        <f t="shared" si="16"/>
        <v>69.704000000000008</v>
      </c>
      <c r="AK318" s="129"/>
      <c r="AL318" s="129">
        <f t="shared" si="17"/>
        <v>47.9</v>
      </c>
      <c r="AM318" s="129">
        <f t="shared" si="18"/>
        <v>8.9510000000000005</v>
      </c>
      <c r="AN318" s="130">
        <f t="shared" si="19"/>
        <v>0.81560599104785947</v>
      </c>
    </row>
    <row r="319" spans="1:40" ht="15" customHeight="1" x14ac:dyDescent="0.25">
      <c r="A319" s="2" t="s">
        <v>489</v>
      </c>
      <c r="B319" s="2" t="s">
        <v>490</v>
      </c>
      <c r="C319" s="2">
        <v>2015</v>
      </c>
      <c r="D319" s="2" t="s">
        <v>650</v>
      </c>
      <c r="E319" s="2" t="s">
        <v>650</v>
      </c>
      <c r="F319" s="2" t="s">
        <v>650</v>
      </c>
      <c r="G319" s="2" t="s">
        <v>650</v>
      </c>
      <c r="H319" s="2" t="s">
        <v>650</v>
      </c>
      <c r="I319" s="2" t="s">
        <v>650</v>
      </c>
      <c r="J319" s="2" t="s">
        <v>650</v>
      </c>
      <c r="K319" s="2" t="s">
        <v>650</v>
      </c>
      <c r="L319" s="2" t="s">
        <v>650</v>
      </c>
      <c r="M319" s="2" t="s">
        <v>650</v>
      </c>
      <c r="N319" s="2" t="s">
        <v>650</v>
      </c>
      <c r="O319" s="2" t="s">
        <v>650</v>
      </c>
      <c r="P319" s="2" t="s">
        <v>650</v>
      </c>
      <c r="Q319" s="2" t="s">
        <v>650</v>
      </c>
      <c r="R319" s="2" t="s">
        <v>650</v>
      </c>
      <c r="S319" s="2" t="s">
        <v>650</v>
      </c>
      <c r="T319" s="2" t="s">
        <v>650</v>
      </c>
      <c r="U319" s="2" t="s">
        <v>650</v>
      </c>
      <c r="V319" s="2" t="s">
        <v>650</v>
      </c>
      <c r="W319" s="2" t="s">
        <v>650</v>
      </c>
      <c r="X319" s="2" t="s">
        <v>650</v>
      </c>
      <c r="Y319" s="2" t="s">
        <v>650</v>
      </c>
      <c r="Z319" s="2" t="s">
        <v>650</v>
      </c>
      <c r="AA319" s="2" t="s">
        <v>650</v>
      </c>
      <c r="AB319" s="2" t="s">
        <v>650</v>
      </c>
      <c r="AC319" s="2" t="s">
        <v>650</v>
      </c>
      <c r="AD319" s="2" t="s">
        <v>650</v>
      </c>
      <c r="AE319" s="2" t="s">
        <v>650</v>
      </c>
      <c r="AF319" s="2" t="s">
        <v>650</v>
      </c>
      <c r="AG319" s="2" t="s">
        <v>650</v>
      </c>
      <c r="AJ319" s="129">
        <f t="shared" si="16"/>
        <v>0</v>
      </c>
      <c r="AK319" s="129"/>
      <c r="AL319" s="129">
        <f t="shared" si="17"/>
        <v>0</v>
      </c>
      <c r="AM319" s="129" t="str">
        <f t="shared" si="18"/>
        <v/>
      </c>
      <c r="AN319" s="130" t="str">
        <f t="shared" si="19"/>
        <v/>
      </c>
    </row>
    <row r="320" spans="1:40" ht="15" customHeight="1" x14ac:dyDescent="0.25">
      <c r="A320" s="2" t="s">
        <v>489</v>
      </c>
      <c r="B320" s="2" t="s">
        <v>491</v>
      </c>
      <c r="C320" s="2">
        <v>2015</v>
      </c>
      <c r="D320" s="2" t="s">
        <v>650</v>
      </c>
      <c r="E320" s="2" t="s">
        <v>650</v>
      </c>
      <c r="F320" s="2" t="s">
        <v>650</v>
      </c>
      <c r="G320" s="2" t="s">
        <v>650</v>
      </c>
      <c r="H320" s="2" t="s">
        <v>650</v>
      </c>
      <c r="I320" s="2" t="s">
        <v>650</v>
      </c>
      <c r="J320" s="2" t="s">
        <v>650</v>
      </c>
      <c r="K320" s="2" t="s">
        <v>650</v>
      </c>
      <c r="L320" s="2" t="s">
        <v>650</v>
      </c>
      <c r="M320" s="2" t="s">
        <v>650</v>
      </c>
      <c r="N320" s="2" t="s">
        <v>650</v>
      </c>
      <c r="O320" s="2" t="s">
        <v>650</v>
      </c>
      <c r="P320" s="2" t="s">
        <v>650</v>
      </c>
      <c r="Q320" s="2" t="s">
        <v>650</v>
      </c>
      <c r="R320" s="2" t="s">
        <v>650</v>
      </c>
      <c r="S320" s="2" t="s">
        <v>650</v>
      </c>
      <c r="T320" s="2" t="s">
        <v>650</v>
      </c>
      <c r="U320" s="2" t="s">
        <v>650</v>
      </c>
      <c r="V320" s="2" t="s">
        <v>650</v>
      </c>
      <c r="W320" s="2" t="s">
        <v>650</v>
      </c>
      <c r="X320" s="2" t="s">
        <v>650</v>
      </c>
      <c r="Y320" s="2" t="s">
        <v>650</v>
      </c>
      <c r="Z320" s="2" t="s">
        <v>650</v>
      </c>
      <c r="AA320" s="2" t="s">
        <v>650</v>
      </c>
      <c r="AB320" s="2" t="s">
        <v>650</v>
      </c>
      <c r="AC320" s="2" t="s">
        <v>650</v>
      </c>
      <c r="AD320" s="2" t="s">
        <v>650</v>
      </c>
      <c r="AE320" s="2" t="s">
        <v>650</v>
      </c>
      <c r="AF320" s="2" t="s">
        <v>650</v>
      </c>
      <c r="AG320" s="2" t="s">
        <v>650</v>
      </c>
      <c r="AJ320" s="129">
        <f t="shared" si="16"/>
        <v>0</v>
      </c>
      <c r="AK320" s="129"/>
      <c r="AL320" s="129">
        <f t="shared" si="17"/>
        <v>0</v>
      </c>
      <c r="AM320" s="129" t="str">
        <f t="shared" si="18"/>
        <v/>
      </c>
      <c r="AN320" s="130" t="str">
        <f t="shared" si="19"/>
        <v/>
      </c>
    </row>
    <row r="321" spans="1:40" ht="15" customHeight="1" x14ac:dyDescent="0.25">
      <c r="A321" s="2" t="s">
        <v>492</v>
      </c>
      <c r="B321" s="2" t="s">
        <v>492</v>
      </c>
      <c r="C321" s="2">
        <v>2015</v>
      </c>
      <c r="D321" s="2">
        <v>0</v>
      </c>
      <c r="E321" s="2" t="s">
        <v>650</v>
      </c>
      <c r="F321" s="2" t="s">
        <v>650</v>
      </c>
      <c r="G321" s="2" t="s">
        <v>650</v>
      </c>
      <c r="H321" s="2" t="s">
        <v>650</v>
      </c>
      <c r="I321" s="2" t="s">
        <v>650</v>
      </c>
      <c r="J321" s="2" t="s">
        <v>650</v>
      </c>
      <c r="K321" s="2" t="s">
        <v>650</v>
      </c>
      <c r="L321" s="2" t="s">
        <v>650</v>
      </c>
      <c r="M321" s="2" t="s">
        <v>650</v>
      </c>
      <c r="N321" s="2" t="s">
        <v>650</v>
      </c>
      <c r="O321" s="2" t="s">
        <v>650</v>
      </c>
      <c r="P321" s="2" t="s">
        <v>650</v>
      </c>
      <c r="Q321" s="2" t="s">
        <v>650</v>
      </c>
      <c r="R321" s="2" t="s">
        <v>650</v>
      </c>
      <c r="S321" s="2" t="s">
        <v>650</v>
      </c>
      <c r="T321" s="2" t="s">
        <v>650</v>
      </c>
      <c r="U321" s="2" t="s">
        <v>650</v>
      </c>
      <c r="V321" s="2" t="s">
        <v>650</v>
      </c>
      <c r="W321" s="2" t="s">
        <v>650</v>
      </c>
      <c r="X321" s="2" t="s">
        <v>650</v>
      </c>
      <c r="Y321" s="2" t="s">
        <v>650</v>
      </c>
      <c r="Z321" s="2" t="s">
        <v>650</v>
      </c>
      <c r="AA321" s="2" t="s">
        <v>650</v>
      </c>
      <c r="AB321" s="2" t="s">
        <v>650</v>
      </c>
      <c r="AC321" s="2" t="s">
        <v>650</v>
      </c>
      <c r="AD321" s="2" t="s">
        <v>650</v>
      </c>
      <c r="AE321" s="2" t="s">
        <v>650</v>
      </c>
      <c r="AF321" s="2" t="s">
        <v>650</v>
      </c>
      <c r="AG321" s="2" t="s">
        <v>650</v>
      </c>
      <c r="AJ321" s="129">
        <f t="shared" si="16"/>
        <v>0</v>
      </c>
      <c r="AK321" s="129"/>
      <c r="AL321" s="129">
        <f t="shared" si="17"/>
        <v>0</v>
      </c>
      <c r="AM321" s="129" t="str">
        <f t="shared" si="18"/>
        <v/>
      </c>
      <c r="AN321" s="130" t="str">
        <f t="shared" si="19"/>
        <v/>
      </c>
    </row>
    <row r="322" spans="1:40" ht="15" customHeight="1" x14ac:dyDescent="0.25">
      <c r="A322" s="2" t="s">
        <v>495</v>
      </c>
      <c r="B322" s="2" t="s">
        <v>494</v>
      </c>
      <c r="C322" s="2">
        <v>2015</v>
      </c>
      <c r="D322" s="2" t="s">
        <v>650</v>
      </c>
      <c r="E322" s="2" t="s">
        <v>650</v>
      </c>
      <c r="F322" s="2" t="s">
        <v>650</v>
      </c>
      <c r="G322" s="2" t="s">
        <v>650</v>
      </c>
      <c r="H322" s="2" t="s">
        <v>650</v>
      </c>
      <c r="I322" s="2" t="s">
        <v>650</v>
      </c>
      <c r="J322" s="2" t="s">
        <v>650</v>
      </c>
      <c r="K322" s="2" t="s">
        <v>650</v>
      </c>
      <c r="L322" s="2" t="s">
        <v>650</v>
      </c>
      <c r="M322" s="2" t="s">
        <v>650</v>
      </c>
      <c r="N322" s="2" t="s">
        <v>650</v>
      </c>
      <c r="O322" s="2" t="s">
        <v>650</v>
      </c>
      <c r="P322" s="2" t="s">
        <v>650</v>
      </c>
      <c r="Q322" s="2" t="s">
        <v>650</v>
      </c>
      <c r="R322" s="2" t="s">
        <v>650</v>
      </c>
      <c r="S322" s="2" t="s">
        <v>650</v>
      </c>
      <c r="T322" s="2" t="s">
        <v>650</v>
      </c>
      <c r="U322" s="2" t="s">
        <v>650</v>
      </c>
      <c r="V322" s="2" t="s">
        <v>650</v>
      </c>
      <c r="W322" s="2" t="s">
        <v>650</v>
      </c>
      <c r="X322" s="2" t="s">
        <v>650</v>
      </c>
      <c r="Y322" s="2" t="s">
        <v>650</v>
      </c>
      <c r="Z322" s="2" t="s">
        <v>650</v>
      </c>
      <c r="AA322" s="2" t="s">
        <v>650</v>
      </c>
      <c r="AB322" s="2" t="s">
        <v>650</v>
      </c>
      <c r="AC322" s="2" t="s">
        <v>650</v>
      </c>
      <c r="AD322" s="2" t="s">
        <v>650</v>
      </c>
      <c r="AE322" s="2" t="s">
        <v>650</v>
      </c>
      <c r="AF322" s="2" t="s">
        <v>650</v>
      </c>
      <c r="AG322" s="2" t="s">
        <v>650</v>
      </c>
      <c r="AJ322" s="129">
        <f t="shared" si="16"/>
        <v>0</v>
      </c>
      <c r="AK322" s="129"/>
      <c r="AL322" s="129">
        <f t="shared" si="17"/>
        <v>0</v>
      </c>
      <c r="AM322" s="129" t="str">
        <f t="shared" si="18"/>
        <v/>
      </c>
      <c r="AN322" s="130" t="str">
        <f t="shared" si="19"/>
        <v/>
      </c>
    </row>
    <row r="323" spans="1:40" ht="15" customHeight="1" x14ac:dyDescent="0.25">
      <c r="A323" s="2" t="s">
        <v>496</v>
      </c>
      <c r="B323" s="2" t="s">
        <v>497</v>
      </c>
      <c r="C323" s="2">
        <v>2015</v>
      </c>
      <c r="D323" s="2">
        <v>124.8</v>
      </c>
      <c r="E323" s="2">
        <v>26.7</v>
      </c>
      <c r="F323" s="2" t="s">
        <v>650</v>
      </c>
      <c r="G323" s="2" t="s">
        <v>650</v>
      </c>
      <c r="H323" s="2" t="s">
        <v>650</v>
      </c>
      <c r="I323" s="2">
        <v>182.3</v>
      </c>
      <c r="J323" s="2" t="s">
        <v>650</v>
      </c>
      <c r="K323" s="2" t="s">
        <v>650</v>
      </c>
      <c r="L323" s="2" t="s">
        <v>650</v>
      </c>
      <c r="M323" s="2" t="s">
        <v>650</v>
      </c>
      <c r="N323" s="2" t="s">
        <v>650</v>
      </c>
      <c r="O323" s="2" t="s">
        <v>650</v>
      </c>
      <c r="P323" s="2">
        <v>154</v>
      </c>
      <c r="Q323" s="2" t="s">
        <v>650</v>
      </c>
      <c r="R323" s="2" t="s">
        <v>650</v>
      </c>
      <c r="S323" s="2" t="s">
        <v>650</v>
      </c>
      <c r="T323" s="2" t="s">
        <v>650</v>
      </c>
      <c r="U323" s="2" t="s">
        <v>650</v>
      </c>
      <c r="V323" s="2" t="s">
        <v>8</v>
      </c>
      <c r="W323" s="2" t="s">
        <v>650</v>
      </c>
      <c r="X323" s="2" t="s">
        <v>650</v>
      </c>
      <c r="Y323" s="2" t="s">
        <v>650</v>
      </c>
      <c r="Z323" s="2" t="s">
        <v>650</v>
      </c>
      <c r="AA323" s="2" t="s">
        <v>650</v>
      </c>
      <c r="AB323" s="2" t="s">
        <v>650</v>
      </c>
      <c r="AC323" s="2" t="s">
        <v>650</v>
      </c>
      <c r="AD323" s="2" t="s">
        <v>650</v>
      </c>
      <c r="AE323" s="2" t="s">
        <v>650</v>
      </c>
      <c r="AF323" s="2" t="s">
        <v>650</v>
      </c>
      <c r="AG323" s="2">
        <v>28.3</v>
      </c>
      <c r="AJ323" s="129">
        <f t="shared" ref="AJ323:AJ386" si="20">SUMPRODUCT(J323:AF323)</f>
        <v>154</v>
      </c>
      <c r="AK323" s="129"/>
      <c r="AL323" s="129">
        <f t="shared" ref="AL323:AL386" si="21">IFERROR(D323/1,0)</f>
        <v>124.8</v>
      </c>
      <c r="AM323" s="129">
        <f t="shared" ref="AM323:AM386" si="22">IFERROR(E323/1,"")</f>
        <v>26.7</v>
      </c>
      <c r="AN323" s="130">
        <f t="shared" ref="AN323:AN386" si="23">IFERROR((AL323+AM323)/AJ323,"")</f>
        <v>0.98376623376623373</v>
      </c>
    </row>
    <row r="324" spans="1:40" ht="15" customHeight="1" x14ac:dyDescent="0.25">
      <c r="A324" s="2" t="s">
        <v>498</v>
      </c>
      <c r="B324" s="2" t="s">
        <v>499</v>
      </c>
      <c r="C324" s="2">
        <v>2015</v>
      </c>
      <c r="D324" s="2" t="s">
        <v>650</v>
      </c>
      <c r="E324" s="2" t="s">
        <v>650</v>
      </c>
      <c r="F324" s="2" t="s">
        <v>650</v>
      </c>
      <c r="G324" s="2" t="s">
        <v>650</v>
      </c>
      <c r="H324" s="2" t="s">
        <v>650</v>
      </c>
      <c r="I324" s="2" t="s">
        <v>650</v>
      </c>
      <c r="J324" s="2" t="s">
        <v>650</v>
      </c>
      <c r="K324" s="2" t="s">
        <v>650</v>
      </c>
      <c r="L324" s="2" t="s">
        <v>650</v>
      </c>
      <c r="M324" s="2" t="s">
        <v>650</v>
      </c>
      <c r="N324" s="2" t="s">
        <v>650</v>
      </c>
      <c r="O324" s="2" t="s">
        <v>650</v>
      </c>
      <c r="P324" s="2" t="s">
        <v>650</v>
      </c>
      <c r="Q324" s="2" t="s">
        <v>650</v>
      </c>
      <c r="R324" s="2" t="s">
        <v>650</v>
      </c>
      <c r="S324" s="2" t="s">
        <v>650</v>
      </c>
      <c r="T324" s="2" t="s">
        <v>650</v>
      </c>
      <c r="U324" s="2" t="s">
        <v>650</v>
      </c>
      <c r="V324" s="2" t="s">
        <v>650</v>
      </c>
      <c r="W324" s="2" t="s">
        <v>650</v>
      </c>
      <c r="X324" s="2" t="s">
        <v>650</v>
      </c>
      <c r="Y324" s="2" t="s">
        <v>650</v>
      </c>
      <c r="Z324" s="2" t="s">
        <v>650</v>
      </c>
      <c r="AA324" s="2" t="s">
        <v>650</v>
      </c>
      <c r="AB324" s="2" t="s">
        <v>650</v>
      </c>
      <c r="AC324" s="2" t="s">
        <v>650</v>
      </c>
      <c r="AD324" s="2" t="s">
        <v>650</v>
      </c>
      <c r="AE324" s="2" t="s">
        <v>650</v>
      </c>
      <c r="AF324" s="2" t="s">
        <v>650</v>
      </c>
      <c r="AG324" s="2" t="s">
        <v>650</v>
      </c>
      <c r="AJ324" s="129">
        <f t="shared" si="20"/>
        <v>0</v>
      </c>
      <c r="AK324" s="129"/>
      <c r="AL324" s="129">
        <f t="shared" si="21"/>
        <v>0</v>
      </c>
      <c r="AM324" s="129" t="str">
        <f t="shared" si="22"/>
        <v/>
      </c>
      <c r="AN324" s="130" t="str">
        <f t="shared" si="23"/>
        <v/>
      </c>
    </row>
    <row r="325" spans="1:40" ht="15" customHeight="1" x14ac:dyDescent="0.25">
      <c r="A325" s="2" t="s">
        <v>500</v>
      </c>
      <c r="B325" s="2" t="s">
        <v>501</v>
      </c>
      <c r="C325" s="2">
        <v>2015</v>
      </c>
      <c r="D325" s="2">
        <v>91.4</v>
      </c>
      <c r="E325" s="2">
        <v>21.7</v>
      </c>
      <c r="F325" s="2" t="s">
        <v>650</v>
      </c>
      <c r="G325" s="2" t="s">
        <v>650</v>
      </c>
      <c r="H325" s="2" t="s">
        <v>650</v>
      </c>
      <c r="I325" s="2">
        <v>163.80000000000001</v>
      </c>
      <c r="J325" s="2" t="s">
        <v>650</v>
      </c>
      <c r="K325" s="2" t="s">
        <v>650</v>
      </c>
      <c r="L325" s="2" t="s">
        <v>650</v>
      </c>
      <c r="M325" s="2" t="s">
        <v>650</v>
      </c>
      <c r="N325" s="2" t="s">
        <v>650</v>
      </c>
      <c r="O325" s="2" t="s">
        <v>650</v>
      </c>
      <c r="P325" s="2">
        <v>137.5</v>
      </c>
      <c r="Q325" s="2" t="s">
        <v>650</v>
      </c>
      <c r="R325" s="2" t="s">
        <v>650</v>
      </c>
      <c r="S325" s="2" t="s">
        <v>650</v>
      </c>
      <c r="T325" s="2" t="s">
        <v>650</v>
      </c>
      <c r="U325" s="2" t="s">
        <v>650</v>
      </c>
      <c r="V325" s="2" t="s">
        <v>8</v>
      </c>
      <c r="W325" s="2" t="s">
        <v>650</v>
      </c>
      <c r="X325" s="2" t="s">
        <v>650</v>
      </c>
      <c r="Y325" s="2" t="s">
        <v>650</v>
      </c>
      <c r="Z325" s="2" t="s">
        <v>650</v>
      </c>
      <c r="AA325" s="2" t="s">
        <v>650</v>
      </c>
      <c r="AB325" s="2" t="s">
        <v>650</v>
      </c>
      <c r="AC325" s="2" t="s">
        <v>650</v>
      </c>
      <c r="AD325" s="2" t="s">
        <v>650</v>
      </c>
      <c r="AE325" s="2" t="s">
        <v>650</v>
      </c>
      <c r="AF325" s="2" t="s">
        <v>650</v>
      </c>
      <c r="AG325" s="2">
        <v>26.3</v>
      </c>
      <c r="AJ325" s="129">
        <f t="shared" si="20"/>
        <v>137.5</v>
      </c>
      <c r="AK325" s="129"/>
      <c r="AL325" s="129">
        <f t="shared" si="21"/>
        <v>91.4</v>
      </c>
      <c r="AM325" s="129">
        <f t="shared" si="22"/>
        <v>21.7</v>
      </c>
      <c r="AN325" s="130">
        <f t="shared" si="23"/>
        <v>0.82254545454545458</v>
      </c>
    </row>
    <row r="326" spans="1:40"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c r="W326" s="2" t="s">
        <v>651</v>
      </c>
      <c r="X326" s="2" t="s">
        <v>651</v>
      </c>
      <c r="Y326" s="2" t="s">
        <v>651</v>
      </c>
      <c r="Z326" s="2" t="s">
        <v>651</v>
      </c>
      <c r="AA326" s="2" t="s">
        <v>651</v>
      </c>
      <c r="AB326" s="2" t="s">
        <v>651</v>
      </c>
      <c r="AC326" s="2" t="s">
        <v>651</v>
      </c>
      <c r="AD326" s="2" t="s">
        <v>651</v>
      </c>
      <c r="AE326" s="2" t="s">
        <v>651</v>
      </c>
      <c r="AF326" s="2" t="s">
        <v>651</v>
      </c>
      <c r="AG326" s="2" t="s">
        <v>651</v>
      </c>
      <c r="AJ326" s="129">
        <f t="shared" si="20"/>
        <v>0</v>
      </c>
      <c r="AK326" s="129"/>
      <c r="AL326" s="129">
        <f t="shared" si="21"/>
        <v>0</v>
      </c>
      <c r="AM326" s="129" t="str">
        <f t="shared" si="22"/>
        <v/>
      </c>
      <c r="AN326" s="130" t="str">
        <f t="shared" si="23"/>
        <v/>
      </c>
    </row>
    <row r="327" spans="1:40" ht="15" customHeight="1" x14ac:dyDescent="0.25">
      <c r="A327" s="2" t="s">
        <v>502</v>
      </c>
      <c r="B327" s="2" t="s">
        <v>503</v>
      </c>
      <c r="C327" s="2">
        <v>2015</v>
      </c>
      <c r="D327" s="2" t="s">
        <v>650</v>
      </c>
      <c r="E327" s="2" t="s">
        <v>650</v>
      </c>
      <c r="F327" s="2" t="s">
        <v>650</v>
      </c>
      <c r="G327" s="2" t="s">
        <v>650</v>
      </c>
      <c r="H327" s="2" t="s">
        <v>650</v>
      </c>
      <c r="I327" s="2" t="s">
        <v>650</v>
      </c>
      <c r="J327" s="2" t="s">
        <v>650</v>
      </c>
      <c r="K327" s="2" t="s">
        <v>650</v>
      </c>
      <c r="L327" s="2" t="s">
        <v>650</v>
      </c>
      <c r="M327" s="2" t="s">
        <v>650</v>
      </c>
      <c r="N327" s="2" t="s">
        <v>650</v>
      </c>
      <c r="O327" s="2" t="s">
        <v>650</v>
      </c>
      <c r="P327" s="2" t="s">
        <v>650</v>
      </c>
      <c r="Q327" s="2" t="s">
        <v>650</v>
      </c>
      <c r="R327" s="2" t="s">
        <v>650</v>
      </c>
      <c r="S327" s="2" t="s">
        <v>650</v>
      </c>
      <c r="T327" s="2" t="s">
        <v>650</v>
      </c>
      <c r="U327" s="2" t="s">
        <v>650</v>
      </c>
      <c r="V327" s="2" t="s">
        <v>650</v>
      </c>
      <c r="W327" s="2" t="s">
        <v>650</v>
      </c>
      <c r="X327" s="2" t="s">
        <v>650</v>
      </c>
      <c r="Y327" s="2" t="s">
        <v>650</v>
      </c>
      <c r="Z327" s="2" t="s">
        <v>650</v>
      </c>
      <c r="AA327" s="2" t="s">
        <v>650</v>
      </c>
      <c r="AB327" s="2" t="s">
        <v>650</v>
      </c>
      <c r="AC327" s="2" t="s">
        <v>650</v>
      </c>
      <c r="AD327" s="2" t="s">
        <v>650</v>
      </c>
      <c r="AE327" s="2" t="s">
        <v>650</v>
      </c>
      <c r="AF327" s="2" t="s">
        <v>650</v>
      </c>
      <c r="AG327" s="2" t="s">
        <v>650</v>
      </c>
      <c r="AJ327" s="129">
        <f t="shared" si="20"/>
        <v>0</v>
      </c>
      <c r="AK327" s="129"/>
      <c r="AL327" s="129">
        <f t="shared" si="21"/>
        <v>0</v>
      </c>
      <c r="AM327" s="129" t="str">
        <f t="shared" si="22"/>
        <v/>
      </c>
      <c r="AN327" s="130" t="str">
        <f t="shared" si="23"/>
        <v/>
      </c>
    </row>
    <row r="328" spans="1:40" ht="15" customHeight="1" x14ac:dyDescent="0.25">
      <c r="A328" s="2" t="s">
        <v>502</v>
      </c>
      <c r="B328" s="2" t="s">
        <v>504</v>
      </c>
      <c r="C328" s="2">
        <v>2015</v>
      </c>
      <c r="D328" s="2" t="s">
        <v>650</v>
      </c>
      <c r="E328" s="2" t="s">
        <v>650</v>
      </c>
      <c r="F328" s="2" t="s">
        <v>650</v>
      </c>
      <c r="G328" s="2" t="s">
        <v>650</v>
      </c>
      <c r="H328" s="2" t="s">
        <v>650</v>
      </c>
      <c r="I328" s="2" t="s">
        <v>650</v>
      </c>
      <c r="J328" s="2" t="s">
        <v>650</v>
      </c>
      <c r="K328" s="2" t="s">
        <v>650</v>
      </c>
      <c r="L328" s="2" t="s">
        <v>650</v>
      </c>
      <c r="M328" s="2" t="s">
        <v>650</v>
      </c>
      <c r="N328" s="2" t="s">
        <v>650</v>
      </c>
      <c r="O328" s="2" t="s">
        <v>650</v>
      </c>
      <c r="P328" s="2" t="s">
        <v>650</v>
      </c>
      <c r="Q328" s="2" t="s">
        <v>650</v>
      </c>
      <c r="R328" s="2" t="s">
        <v>650</v>
      </c>
      <c r="S328" s="2" t="s">
        <v>650</v>
      </c>
      <c r="T328" s="2" t="s">
        <v>650</v>
      </c>
      <c r="U328" s="2" t="s">
        <v>650</v>
      </c>
      <c r="V328" s="2" t="s">
        <v>650</v>
      </c>
      <c r="W328" s="2" t="s">
        <v>650</v>
      </c>
      <c r="X328" s="2" t="s">
        <v>650</v>
      </c>
      <c r="Y328" s="2" t="s">
        <v>650</v>
      </c>
      <c r="Z328" s="2" t="s">
        <v>650</v>
      </c>
      <c r="AA328" s="2" t="s">
        <v>650</v>
      </c>
      <c r="AB328" s="2" t="s">
        <v>650</v>
      </c>
      <c r="AC328" s="2" t="s">
        <v>650</v>
      </c>
      <c r="AD328" s="2" t="s">
        <v>650</v>
      </c>
      <c r="AE328" s="2" t="s">
        <v>650</v>
      </c>
      <c r="AF328" s="2" t="s">
        <v>650</v>
      </c>
      <c r="AG328" s="2" t="s">
        <v>650</v>
      </c>
      <c r="AJ328" s="129">
        <f t="shared" si="20"/>
        <v>0</v>
      </c>
      <c r="AK328" s="129"/>
      <c r="AL328" s="129">
        <f t="shared" si="21"/>
        <v>0</v>
      </c>
      <c r="AM328" s="129" t="str">
        <f t="shared" si="22"/>
        <v/>
      </c>
      <c r="AN328" s="130" t="str">
        <f t="shared" si="23"/>
        <v/>
      </c>
    </row>
    <row r="329" spans="1:40" ht="15" customHeight="1" x14ac:dyDescent="0.25">
      <c r="A329" s="2" t="s">
        <v>502</v>
      </c>
      <c r="B329" s="2" t="s">
        <v>505</v>
      </c>
      <c r="C329" s="2">
        <v>2015</v>
      </c>
      <c r="D329" s="2">
        <v>206.8</v>
      </c>
      <c r="E329" s="2">
        <v>67.86</v>
      </c>
      <c r="F329" s="2" t="s">
        <v>650</v>
      </c>
      <c r="G329" s="2" t="s">
        <v>650</v>
      </c>
      <c r="H329" s="2" t="s">
        <v>650</v>
      </c>
      <c r="I329" s="2">
        <v>390.55</v>
      </c>
      <c r="J329" s="2" t="s">
        <v>650</v>
      </c>
      <c r="K329" s="2">
        <v>0.45</v>
      </c>
      <c r="L329" s="2" t="s">
        <v>650</v>
      </c>
      <c r="M329" s="2" t="s">
        <v>650</v>
      </c>
      <c r="N329" s="2" t="s">
        <v>650</v>
      </c>
      <c r="O329" s="2" t="s">
        <v>650</v>
      </c>
      <c r="P329" s="2" t="s">
        <v>650</v>
      </c>
      <c r="Q329" s="2" t="s">
        <v>650</v>
      </c>
      <c r="R329" s="2" t="s">
        <v>650</v>
      </c>
      <c r="S329" s="2" t="s">
        <v>650</v>
      </c>
      <c r="T329" s="2" t="s">
        <v>650</v>
      </c>
      <c r="U329" s="2" t="s">
        <v>650</v>
      </c>
      <c r="V329" s="2" t="s">
        <v>650</v>
      </c>
      <c r="W329" s="2" t="s">
        <v>650</v>
      </c>
      <c r="X329" s="2" t="s">
        <v>650</v>
      </c>
      <c r="Y329" s="2" t="s">
        <v>650</v>
      </c>
      <c r="Z329" s="2">
        <v>7</v>
      </c>
      <c r="AA329" s="2" t="s">
        <v>650</v>
      </c>
      <c r="AB329" s="2" t="s">
        <v>650</v>
      </c>
      <c r="AC329" s="2">
        <v>2.2999999999999998</v>
      </c>
      <c r="AD329" s="2" t="s">
        <v>650</v>
      </c>
      <c r="AE329" s="2">
        <v>342.4</v>
      </c>
      <c r="AF329" s="2" t="s">
        <v>650</v>
      </c>
      <c r="AG329" s="2">
        <v>38.4</v>
      </c>
      <c r="AJ329" s="129">
        <f t="shared" si="20"/>
        <v>352.15</v>
      </c>
      <c r="AK329" s="129"/>
      <c r="AL329" s="129">
        <f t="shared" si="21"/>
        <v>206.8</v>
      </c>
      <c r="AM329" s="129">
        <f t="shared" si="22"/>
        <v>67.86</v>
      </c>
      <c r="AN329" s="130">
        <f t="shared" si="23"/>
        <v>0.77995172511713773</v>
      </c>
    </row>
    <row r="330" spans="1:40" ht="15" customHeight="1" x14ac:dyDescent="0.25">
      <c r="A330" s="2" t="s">
        <v>506</v>
      </c>
      <c r="B330" s="2" t="s">
        <v>507</v>
      </c>
      <c r="C330" s="2">
        <v>2015</v>
      </c>
      <c r="D330" s="2" t="s">
        <v>650</v>
      </c>
      <c r="E330" s="2" t="s">
        <v>650</v>
      </c>
      <c r="F330" s="2" t="s">
        <v>650</v>
      </c>
      <c r="G330" s="2" t="s">
        <v>650</v>
      </c>
      <c r="H330" s="2" t="s">
        <v>650</v>
      </c>
      <c r="I330" s="2" t="s">
        <v>650</v>
      </c>
      <c r="J330" s="2" t="s">
        <v>650</v>
      </c>
      <c r="K330" s="2" t="s">
        <v>650</v>
      </c>
      <c r="L330" s="2" t="s">
        <v>650</v>
      </c>
      <c r="M330" s="2" t="s">
        <v>650</v>
      </c>
      <c r="N330" s="2" t="s">
        <v>650</v>
      </c>
      <c r="O330" s="2" t="s">
        <v>650</v>
      </c>
      <c r="P330" s="2" t="s">
        <v>650</v>
      </c>
      <c r="Q330" s="2" t="s">
        <v>650</v>
      </c>
      <c r="R330" s="2" t="s">
        <v>650</v>
      </c>
      <c r="S330" s="2" t="s">
        <v>650</v>
      </c>
      <c r="T330" s="2" t="s">
        <v>650</v>
      </c>
      <c r="U330" s="2" t="s">
        <v>650</v>
      </c>
      <c r="V330" s="2" t="s">
        <v>650</v>
      </c>
      <c r="W330" s="2" t="s">
        <v>650</v>
      </c>
      <c r="X330" s="2" t="s">
        <v>650</v>
      </c>
      <c r="Y330" s="2" t="s">
        <v>650</v>
      </c>
      <c r="Z330" s="2" t="s">
        <v>650</v>
      </c>
      <c r="AA330" s="2" t="s">
        <v>650</v>
      </c>
      <c r="AB330" s="2" t="s">
        <v>650</v>
      </c>
      <c r="AC330" s="2" t="s">
        <v>650</v>
      </c>
      <c r="AD330" s="2" t="s">
        <v>650</v>
      </c>
      <c r="AE330" s="2" t="s">
        <v>650</v>
      </c>
      <c r="AF330" s="2" t="s">
        <v>650</v>
      </c>
      <c r="AG330" s="2" t="s">
        <v>650</v>
      </c>
      <c r="AJ330" s="129">
        <f t="shared" si="20"/>
        <v>0</v>
      </c>
      <c r="AK330" s="129"/>
      <c r="AL330" s="129">
        <f t="shared" si="21"/>
        <v>0</v>
      </c>
      <c r="AM330" s="129" t="str">
        <f t="shared" si="22"/>
        <v/>
      </c>
      <c r="AN330" s="130" t="str">
        <f t="shared" si="23"/>
        <v/>
      </c>
    </row>
    <row r="331" spans="1:40" ht="15" customHeight="1" x14ac:dyDescent="0.25">
      <c r="A331" s="2" t="s">
        <v>506</v>
      </c>
      <c r="B331" s="2" t="s">
        <v>508</v>
      </c>
      <c r="C331" s="2">
        <v>2015</v>
      </c>
      <c r="D331" s="2" t="s">
        <v>650</v>
      </c>
      <c r="E331" s="2" t="s">
        <v>650</v>
      </c>
      <c r="F331" s="2" t="s">
        <v>650</v>
      </c>
      <c r="G331" s="2" t="s">
        <v>650</v>
      </c>
      <c r="H331" s="2" t="s">
        <v>650</v>
      </c>
      <c r="I331" s="2" t="s">
        <v>650</v>
      </c>
      <c r="J331" s="2" t="s">
        <v>650</v>
      </c>
      <c r="K331" s="2" t="s">
        <v>650</v>
      </c>
      <c r="L331" s="2" t="s">
        <v>650</v>
      </c>
      <c r="M331" s="2" t="s">
        <v>650</v>
      </c>
      <c r="N331" s="2" t="s">
        <v>650</v>
      </c>
      <c r="O331" s="2" t="s">
        <v>650</v>
      </c>
      <c r="P331" s="2" t="s">
        <v>650</v>
      </c>
      <c r="Q331" s="2" t="s">
        <v>650</v>
      </c>
      <c r="R331" s="2" t="s">
        <v>650</v>
      </c>
      <c r="S331" s="2" t="s">
        <v>650</v>
      </c>
      <c r="T331" s="2" t="s">
        <v>650</v>
      </c>
      <c r="U331" s="2" t="s">
        <v>650</v>
      </c>
      <c r="V331" s="2" t="s">
        <v>650</v>
      </c>
      <c r="W331" s="2" t="s">
        <v>650</v>
      </c>
      <c r="X331" s="2" t="s">
        <v>650</v>
      </c>
      <c r="Y331" s="2" t="s">
        <v>650</v>
      </c>
      <c r="Z331" s="2" t="s">
        <v>650</v>
      </c>
      <c r="AA331" s="2" t="s">
        <v>650</v>
      </c>
      <c r="AB331" s="2" t="s">
        <v>650</v>
      </c>
      <c r="AC331" s="2" t="s">
        <v>650</v>
      </c>
      <c r="AD331" s="2" t="s">
        <v>650</v>
      </c>
      <c r="AE331" s="2" t="s">
        <v>650</v>
      </c>
      <c r="AF331" s="2" t="s">
        <v>650</v>
      </c>
      <c r="AG331" s="2" t="s">
        <v>650</v>
      </c>
      <c r="AJ331" s="129">
        <f t="shared" si="20"/>
        <v>0</v>
      </c>
      <c r="AK331" s="129"/>
      <c r="AL331" s="129">
        <f t="shared" si="21"/>
        <v>0</v>
      </c>
      <c r="AM331" s="129" t="str">
        <f t="shared" si="22"/>
        <v/>
      </c>
      <c r="AN331" s="130" t="str">
        <f t="shared" si="23"/>
        <v/>
      </c>
    </row>
    <row r="332" spans="1:40" ht="15" customHeight="1" x14ac:dyDescent="0.25">
      <c r="A332" s="2" t="s">
        <v>506</v>
      </c>
      <c r="B332" s="2" t="s">
        <v>509</v>
      </c>
      <c r="C332" s="2">
        <v>2015</v>
      </c>
      <c r="D332" s="2" t="s">
        <v>650</v>
      </c>
      <c r="E332" s="2" t="s">
        <v>650</v>
      </c>
      <c r="F332" s="2" t="s">
        <v>650</v>
      </c>
      <c r="G332" s="2" t="s">
        <v>650</v>
      </c>
      <c r="H332" s="2" t="s">
        <v>650</v>
      </c>
      <c r="I332" s="2" t="s">
        <v>650</v>
      </c>
      <c r="J332" s="2" t="s">
        <v>650</v>
      </c>
      <c r="K332" s="2" t="s">
        <v>650</v>
      </c>
      <c r="L332" s="2" t="s">
        <v>650</v>
      </c>
      <c r="M332" s="2" t="s">
        <v>650</v>
      </c>
      <c r="N332" s="2" t="s">
        <v>650</v>
      </c>
      <c r="O332" s="2" t="s">
        <v>650</v>
      </c>
      <c r="P332" s="2" t="s">
        <v>650</v>
      </c>
      <c r="Q332" s="2" t="s">
        <v>650</v>
      </c>
      <c r="R332" s="2" t="s">
        <v>650</v>
      </c>
      <c r="S332" s="2" t="s">
        <v>650</v>
      </c>
      <c r="T332" s="2" t="s">
        <v>650</v>
      </c>
      <c r="U332" s="2" t="s">
        <v>650</v>
      </c>
      <c r="V332" s="2" t="s">
        <v>650</v>
      </c>
      <c r="W332" s="2" t="s">
        <v>650</v>
      </c>
      <c r="X332" s="2" t="s">
        <v>650</v>
      </c>
      <c r="Y332" s="2" t="s">
        <v>650</v>
      </c>
      <c r="Z332" s="2" t="s">
        <v>650</v>
      </c>
      <c r="AA332" s="2" t="s">
        <v>650</v>
      </c>
      <c r="AB332" s="2" t="s">
        <v>650</v>
      </c>
      <c r="AC332" s="2" t="s">
        <v>650</v>
      </c>
      <c r="AD332" s="2" t="s">
        <v>650</v>
      </c>
      <c r="AE332" s="2" t="s">
        <v>650</v>
      </c>
      <c r="AF332" s="2" t="s">
        <v>650</v>
      </c>
      <c r="AG332" s="2" t="s">
        <v>650</v>
      </c>
      <c r="AJ332" s="129">
        <f t="shared" si="20"/>
        <v>0</v>
      </c>
      <c r="AK332" s="129"/>
      <c r="AL332" s="129">
        <f t="shared" si="21"/>
        <v>0</v>
      </c>
      <c r="AM332" s="129" t="str">
        <f t="shared" si="22"/>
        <v/>
      </c>
      <c r="AN332" s="130" t="str">
        <f t="shared" si="23"/>
        <v/>
      </c>
    </row>
    <row r="333" spans="1:40" ht="15" customHeight="1" x14ac:dyDescent="0.25">
      <c r="A333" s="2" t="s">
        <v>510</v>
      </c>
      <c r="B333" s="2" t="s">
        <v>511</v>
      </c>
      <c r="C333" s="2">
        <v>2015</v>
      </c>
      <c r="D333" s="2" t="s">
        <v>650</v>
      </c>
      <c r="E333" s="2" t="s">
        <v>650</v>
      </c>
      <c r="F333" s="2" t="s">
        <v>650</v>
      </c>
      <c r="G333" s="2" t="s">
        <v>650</v>
      </c>
      <c r="H333" s="2" t="s">
        <v>650</v>
      </c>
      <c r="I333" s="2" t="s">
        <v>650</v>
      </c>
      <c r="J333" s="2" t="s">
        <v>650</v>
      </c>
      <c r="K333" s="2" t="s">
        <v>650</v>
      </c>
      <c r="L333" s="2" t="s">
        <v>650</v>
      </c>
      <c r="M333" s="2" t="s">
        <v>650</v>
      </c>
      <c r="N333" s="2" t="s">
        <v>650</v>
      </c>
      <c r="O333" s="2" t="s">
        <v>650</v>
      </c>
      <c r="P333" s="2" t="s">
        <v>650</v>
      </c>
      <c r="Q333" s="2" t="s">
        <v>650</v>
      </c>
      <c r="R333" s="2" t="s">
        <v>650</v>
      </c>
      <c r="S333" s="2" t="s">
        <v>650</v>
      </c>
      <c r="T333" s="2" t="s">
        <v>650</v>
      </c>
      <c r="U333" s="2" t="s">
        <v>650</v>
      </c>
      <c r="V333" s="2" t="s">
        <v>650</v>
      </c>
      <c r="W333" s="2" t="s">
        <v>650</v>
      </c>
      <c r="X333" s="2" t="s">
        <v>650</v>
      </c>
      <c r="Y333" s="2" t="s">
        <v>650</v>
      </c>
      <c r="Z333" s="2" t="s">
        <v>650</v>
      </c>
      <c r="AA333" s="2" t="s">
        <v>650</v>
      </c>
      <c r="AB333" s="2" t="s">
        <v>650</v>
      </c>
      <c r="AC333" s="2" t="s">
        <v>650</v>
      </c>
      <c r="AD333" s="2" t="s">
        <v>650</v>
      </c>
      <c r="AE333" s="2" t="s">
        <v>650</v>
      </c>
      <c r="AF333" s="2" t="s">
        <v>650</v>
      </c>
      <c r="AG333" s="2" t="s">
        <v>650</v>
      </c>
      <c r="AJ333" s="129">
        <f t="shared" si="20"/>
        <v>0</v>
      </c>
      <c r="AK333" s="129"/>
      <c r="AL333" s="129">
        <f t="shared" si="21"/>
        <v>0</v>
      </c>
      <c r="AM333" s="129" t="str">
        <f t="shared" si="22"/>
        <v/>
      </c>
      <c r="AN333" s="130" t="str">
        <f t="shared" si="23"/>
        <v/>
      </c>
    </row>
    <row r="334" spans="1:40" ht="15" customHeight="1" x14ac:dyDescent="0.25">
      <c r="A334" s="2" t="s">
        <v>510</v>
      </c>
      <c r="B334" s="2" t="s">
        <v>512</v>
      </c>
      <c r="C334" s="2">
        <v>2015</v>
      </c>
      <c r="D334" s="2" t="s">
        <v>650</v>
      </c>
      <c r="E334" s="2" t="s">
        <v>650</v>
      </c>
      <c r="F334" s="2" t="s">
        <v>650</v>
      </c>
      <c r="G334" s="2" t="s">
        <v>650</v>
      </c>
      <c r="H334" s="2" t="s">
        <v>650</v>
      </c>
      <c r="I334" s="2" t="s">
        <v>650</v>
      </c>
      <c r="J334" s="2" t="s">
        <v>650</v>
      </c>
      <c r="K334" s="2" t="s">
        <v>650</v>
      </c>
      <c r="L334" s="2" t="s">
        <v>650</v>
      </c>
      <c r="M334" s="2" t="s">
        <v>650</v>
      </c>
      <c r="N334" s="2" t="s">
        <v>650</v>
      </c>
      <c r="O334" s="2" t="s">
        <v>650</v>
      </c>
      <c r="P334" s="2" t="s">
        <v>650</v>
      </c>
      <c r="Q334" s="2" t="s">
        <v>650</v>
      </c>
      <c r="R334" s="2" t="s">
        <v>650</v>
      </c>
      <c r="S334" s="2" t="s">
        <v>650</v>
      </c>
      <c r="T334" s="2" t="s">
        <v>650</v>
      </c>
      <c r="U334" s="2" t="s">
        <v>650</v>
      </c>
      <c r="V334" s="2" t="s">
        <v>650</v>
      </c>
      <c r="W334" s="2" t="s">
        <v>650</v>
      </c>
      <c r="X334" s="2" t="s">
        <v>650</v>
      </c>
      <c r="Y334" s="2" t="s">
        <v>650</v>
      </c>
      <c r="Z334" s="2" t="s">
        <v>650</v>
      </c>
      <c r="AA334" s="2" t="s">
        <v>650</v>
      </c>
      <c r="AB334" s="2" t="s">
        <v>650</v>
      </c>
      <c r="AC334" s="2" t="s">
        <v>650</v>
      </c>
      <c r="AD334" s="2" t="s">
        <v>650</v>
      </c>
      <c r="AE334" s="2" t="s">
        <v>650</v>
      </c>
      <c r="AF334" s="2" t="s">
        <v>650</v>
      </c>
      <c r="AG334" s="2" t="s">
        <v>650</v>
      </c>
      <c r="AJ334" s="129">
        <f t="shared" si="20"/>
        <v>0</v>
      </c>
      <c r="AK334" s="129"/>
      <c r="AL334" s="129">
        <f t="shared" si="21"/>
        <v>0</v>
      </c>
      <c r="AM334" s="129" t="str">
        <f t="shared" si="22"/>
        <v/>
      </c>
      <c r="AN334" s="130" t="str">
        <f t="shared" si="23"/>
        <v/>
      </c>
    </row>
    <row r="335" spans="1:40" ht="15" customHeight="1" x14ac:dyDescent="0.25">
      <c r="A335" s="2" t="s">
        <v>510</v>
      </c>
      <c r="B335" s="2" t="s">
        <v>513</v>
      </c>
      <c r="C335" s="2">
        <v>2015</v>
      </c>
      <c r="D335" s="2" t="s">
        <v>650</v>
      </c>
      <c r="E335" s="2" t="s">
        <v>650</v>
      </c>
      <c r="F335" s="2" t="s">
        <v>650</v>
      </c>
      <c r="G335" s="2" t="s">
        <v>650</v>
      </c>
      <c r="H335" s="2" t="s">
        <v>650</v>
      </c>
      <c r="I335" s="2" t="s">
        <v>650</v>
      </c>
      <c r="J335" s="2" t="s">
        <v>650</v>
      </c>
      <c r="K335" s="2" t="s">
        <v>650</v>
      </c>
      <c r="L335" s="2" t="s">
        <v>650</v>
      </c>
      <c r="M335" s="2" t="s">
        <v>650</v>
      </c>
      <c r="N335" s="2" t="s">
        <v>650</v>
      </c>
      <c r="O335" s="2" t="s">
        <v>650</v>
      </c>
      <c r="P335" s="2" t="s">
        <v>650</v>
      </c>
      <c r="Q335" s="2" t="s">
        <v>650</v>
      </c>
      <c r="R335" s="2" t="s">
        <v>650</v>
      </c>
      <c r="S335" s="2" t="s">
        <v>650</v>
      </c>
      <c r="T335" s="2" t="s">
        <v>650</v>
      </c>
      <c r="U335" s="2" t="s">
        <v>650</v>
      </c>
      <c r="V335" s="2" t="s">
        <v>650</v>
      </c>
      <c r="W335" s="2" t="s">
        <v>650</v>
      </c>
      <c r="X335" s="2" t="s">
        <v>650</v>
      </c>
      <c r="Y335" s="2" t="s">
        <v>650</v>
      </c>
      <c r="Z335" s="2" t="s">
        <v>650</v>
      </c>
      <c r="AA335" s="2" t="s">
        <v>650</v>
      </c>
      <c r="AB335" s="2" t="s">
        <v>650</v>
      </c>
      <c r="AC335" s="2" t="s">
        <v>650</v>
      </c>
      <c r="AD335" s="2" t="s">
        <v>650</v>
      </c>
      <c r="AE335" s="2" t="s">
        <v>650</v>
      </c>
      <c r="AF335" s="2" t="s">
        <v>650</v>
      </c>
      <c r="AG335" s="2" t="s">
        <v>650</v>
      </c>
      <c r="AJ335" s="129">
        <f t="shared" si="20"/>
        <v>0</v>
      </c>
      <c r="AK335" s="129"/>
      <c r="AL335" s="129">
        <f t="shared" si="21"/>
        <v>0</v>
      </c>
      <c r="AM335" s="129" t="str">
        <f t="shared" si="22"/>
        <v/>
      </c>
      <c r="AN335" s="130" t="str">
        <f t="shared" si="23"/>
        <v/>
      </c>
    </row>
    <row r="336" spans="1:40" ht="15" customHeight="1" x14ac:dyDescent="0.25">
      <c r="A336" s="2" t="s">
        <v>510</v>
      </c>
      <c r="B336" s="2" t="s">
        <v>514</v>
      </c>
      <c r="C336" s="2">
        <v>2015</v>
      </c>
      <c r="D336" s="2">
        <v>616.13</v>
      </c>
      <c r="E336" s="2">
        <v>213.27</v>
      </c>
      <c r="F336" s="2" t="s">
        <v>650</v>
      </c>
      <c r="G336" s="2" t="s">
        <v>650</v>
      </c>
      <c r="H336" s="2" t="s">
        <v>650</v>
      </c>
      <c r="I336" s="2">
        <v>1131.79</v>
      </c>
      <c r="J336" s="2" t="s">
        <v>650</v>
      </c>
      <c r="K336" s="2">
        <v>12.247999999999999</v>
      </c>
      <c r="L336" s="2" t="s">
        <v>650</v>
      </c>
      <c r="M336" s="2" t="s">
        <v>650</v>
      </c>
      <c r="N336" s="2" t="s">
        <v>650</v>
      </c>
      <c r="O336" s="2" t="s">
        <v>650</v>
      </c>
      <c r="P336" s="2">
        <v>93.415000000000006</v>
      </c>
      <c r="Q336" s="2">
        <v>221.511</v>
      </c>
      <c r="R336" s="2">
        <v>75.307000000000002</v>
      </c>
      <c r="S336" s="2">
        <v>60.548000000000002</v>
      </c>
      <c r="T336" s="2" t="s">
        <v>650</v>
      </c>
      <c r="U336" s="2">
        <v>11.183</v>
      </c>
      <c r="V336" s="2" t="s">
        <v>650</v>
      </c>
      <c r="W336" s="2" t="s">
        <v>650</v>
      </c>
      <c r="X336" s="2" t="s">
        <v>650</v>
      </c>
      <c r="Y336" s="2" t="s">
        <v>650</v>
      </c>
      <c r="Z336" s="2">
        <v>20.870999999999999</v>
      </c>
      <c r="AA336" s="2" t="s">
        <v>650</v>
      </c>
      <c r="AB336" s="2" t="s">
        <v>650</v>
      </c>
      <c r="AC336" s="2" t="s">
        <v>650</v>
      </c>
      <c r="AD336" s="2">
        <v>30.097999999999999</v>
      </c>
      <c r="AE336" s="2">
        <v>434.22300000000001</v>
      </c>
      <c r="AF336" s="2" t="s">
        <v>650</v>
      </c>
      <c r="AG336" s="2">
        <v>172.386</v>
      </c>
      <c r="AJ336" s="129">
        <f t="shared" si="20"/>
        <v>959.404</v>
      </c>
      <c r="AK336" s="129"/>
      <c r="AL336" s="129">
        <f t="shared" si="21"/>
        <v>616.13</v>
      </c>
      <c r="AM336" s="129">
        <f t="shared" si="22"/>
        <v>213.27</v>
      </c>
      <c r="AN336" s="130">
        <f t="shared" si="23"/>
        <v>0.86449504067108329</v>
      </c>
    </row>
    <row r="337" spans="1:40" ht="15" customHeight="1" x14ac:dyDescent="0.25">
      <c r="A337" s="2" t="s">
        <v>515</v>
      </c>
      <c r="B337" s="2" t="s">
        <v>516</v>
      </c>
      <c r="C337" s="2">
        <v>2015</v>
      </c>
      <c r="D337" s="2" t="s">
        <v>650</v>
      </c>
      <c r="E337" s="2" t="s">
        <v>650</v>
      </c>
      <c r="F337" s="2" t="s">
        <v>650</v>
      </c>
      <c r="G337" s="2" t="s">
        <v>650</v>
      </c>
      <c r="H337" s="2" t="s">
        <v>650</v>
      </c>
      <c r="I337" s="2" t="s">
        <v>650</v>
      </c>
      <c r="J337" s="2" t="s">
        <v>650</v>
      </c>
      <c r="K337" s="2" t="s">
        <v>650</v>
      </c>
      <c r="L337" s="2" t="s">
        <v>650</v>
      </c>
      <c r="M337" s="2" t="s">
        <v>650</v>
      </c>
      <c r="N337" s="2" t="s">
        <v>650</v>
      </c>
      <c r="O337" s="2" t="s">
        <v>650</v>
      </c>
      <c r="P337" s="2" t="s">
        <v>650</v>
      </c>
      <c r="Q337" s="2" t="s">
        <v>650</v>
      </c>
      <c r="R337" s="2" t="s">
        <v>650</v>
      </c>
      <c r="S337" s="2" t="s">
        <v>650</v>
      </c>
      <c r="T337" s="2" t="s">
        <v>650</v>
      </c>
      <c r="U337" s="2" t="s">
        <v>650</v>
      </c>
      <c r="V337" s="2" t="s">
        <v>650</v>
      </c>
      <c r="W337" s="2" t="s">
        <v>650</v>
      </c>
      <c r="X337" s="2" t="s">
        <v>650</v>
      </c>
      <c r="Y337" s="2" t="s">
        <v>650</v>
      </c>
      <c r="Z337" s="2" t="s">
        <v>650</v>
      </c>
      <c r="AA337" s="2" t="s">
        <v>650</v>
      </c>
      <c r="AB337" s="2" t="s">
        <v>650</v>
      </c>
      <c r="AC337" s="2" t="s">
        <v>650</v>
      </c>
      <c r="AD337" s="2" t="s">
        <v>650</v>
      </c>
      <c r="AE337" s="2" t="s">
        <v>650</v>
      </c>
      <c r="AF337" s="2" t="s">
        <v>650</v>
      </c>
      <c r="AG337" s="2" t="s">
        <v>650</v>
      </c>
      <c r="AJ337" s="129">
        <f t="shared" si="20"/>
        <v>0</v>
      </c>
      <c r="AK337" s="129"/>
      <c r="AL337" s="129">
        <f t="shared" si="21"/>
        <v>0</v>
      </c>
      <c r="AM337" s="129" t="str">
        <f t="shared" si="22"/>
        <v/>
      </c>
      <c r="AN337" s="130" t="str">
        <f t="shared" si="23"/>
        <v/>
      </c>
    </row>
    <row r="338" spans="1:40" ht="15" customHeight="1" x14ac:dyDescent="0.25">
      <c r="A338" s="2" t="s">
        <v>515</v>
      </c>
      <c r="B338" s="2" t="s">
        <v>517</v>
      </c>
      <c r="C338" s="2">
        <v>2015</v>
      </c>
      <c r="D338" s="2" t="s">
        <v>650</v>
      </c>
      <c r="E338" s="2" t="s">
        <v>650</v>
      </c>
      <c r="F338" s="2" t="s">
        <v>650</v>
      </c>
      <c r="G338" s="2" t="s">
        <v>650</v>
      </c>
      <c r="H338" s="2" t="s">
        <v>650</v>
      </c>
      <c r="I338" s="2" t="s">
        <v>650</v>
      </c>
      <c r="J338" s="2" t="s">
        <v>650</v>
      </c>
      <c r="K338" s="2" t="s">
        <v>650</v>
      </c>
      <c r="L338" s="2" t="s">
        <v>650</v>
      </c>
      <c r="M338" s="2" t="s">
        <v>650</v>
      </c>
      <c r="N338" s="2" t="s">
        <v>650</v>
      </c>
      <c r="O338" s="2" t="s">
        <v>650</v>
      </c>
      <c r="P338" s="2" t="s">
        <v>650</v>
      </c>
      <c r="Q338" s="2" t="s">
        <v>650</v>
      </c>
      <c r="R338" s="2" t="s">
        <v>650</v>
      </c>
      <c r="S338" s="2" t="s">
        <v>650</v>
      </c>
      <c r="T338" s="2" t="s">
        <v>650</v>
      </c>
      <c r="U338" s="2" t="s">
        <v>650</v>
      </c>
      <c r="V338" s="2" t="s">
        <v>650</v>
      </c>
      <c r="W338" s="2" t="s">
        <v>650</v>
      </c>
      <c r="X338" s="2" t="s">
        <v>650</v>
      </c>
      <c r="Y338" s="2" t="s">
        <v>650</v>
      </c>
      <c r="Z338" s="2" t="s">
        <v>650</v>
      </c>
      <c r="AA338" s="2" t="s">
        <v>650</v>
      </c>
      <c r="AB338" s="2" t="s">
        <v>650</v>
      </c>
      <c r="AC338" s="2" t="s">
        <v>650</v>
      </c>
      <c r="AD338" s="2" t="s">
        <v>650</v>
      </c>
      <c r="AE338" s="2" t="s">
        <v>650</v>
      </c>
      <c r="AF338" s="2" t="s">
        <v>650</v>
      </c>
      <c r="AG338" s="2" t="s">
        <v>650</v>
      </c>
      <c r="AJ338" s="129">
        <f t="shared" si="20"/>
        <v>0</v>
      </c>
      <c r="AK338" s="129"/>
      <c r="AL338" s="129">
        <f t="shared" si="21"/>
        <v>0</v>
      </c>
      <c r="AM338" s="129" t="str">
        <f t="shared" si="22"/>
        <v/>
      </c>
      <c r="AN338" s="130" t="str">
        <f t="shared" si="23"/>
        <v/>
      </c>
    </row>
    <row r="339" spans="1:40" ht="15" customHeight="1" x14ac:dyDescent="0.25">
      <c r="A339" s="2" t="s">
        <v>518</v>
      </c>
      <c r="B339" s="2" t="s">
        <v>519</v>
      </c>
      <c r="C339" s="2">
        <v>2015</v>
      </c>
      <c r="D339" s="2" t="s">
        <v>650</v>
      </c>
      <c r="E339" s="2" t="s">
        <v>650</v>
      </c>
      <c r="F339" s="2" t="s">
        <v>650</v>
      </c>
      <c r="G339" s="2" t="s">
        <v>650</v>
      </c>
      <c r="H339" s="2" t="s">
        <v>650</v>
      </c>
      <c r="I339" s="2" t="s">
        <v>650</v>
      </c>
      <c r="J339" s="2" t="s">
        <v>650</v>
      </c>
      <c r="K339" s="2" t="s">
        <v>650</v>
      </c>
      <c r="L339" s="2" t="s">
        <v>650</v>
      </c>
      <c r="M339" s="2" t="s">
        <v>650</v>
      </c>
      <c r="N339" s="2" t="s">
        <v>650</v>
      </c>
      <c r="O339" s="2" t="s">
        <v>650</v>
      </c>
      <c r="P339" s="2" t="s">
        <v>650</v>
      </c>
      <c r="Q339" s="2" t="s">
        <v>650</v>
      </c>
      <c r="R339" s="2" t="s">
        <v>650</v>
      </c>
      <c r="S339" s="2" t="s">
        <v>650</v>
      </c>
      <c r="T339" s="2" t="s">
        <v>650</v>
      </c>
      <c r="U339" s="2" t="s">
        <v>650</v>
      </c>
      <c r="V339" s="2" t="s">
        <v>650</v>
      </c>
      <c r="W339" s="2" t="s">
        <v>650</v>
      </c>
      <c r="X339" s="2" t="s">
        <v>650</v>
      </c>
      <c r="Y339" s="2" t="s">
        <v>650</v>
      </c>
      <c r="Z339" s="2" t="s">
        <v>650</v>
      </c>
      <c r="AA339" s="2" t="s">
        <v>650</v>
      </c>
      <c r="AB339" s="2" t="s">
        <v>650</v>
      </c>
      <c r="AC339" s="2" t="s">
        <v>650</v>
      </c>
      <c r="AD339" s="2" t="s">
        <v>650</v>
      </c>
      <c r="AE339" s="2" t="s">
        <v>650</v>
      </c>
      <c r="AF339" s="2" t="s">
        <v>650</v>
      </c>
      <c r="AG339" s="2" t="s">
        <v>650</v>
      </c>
      <c r="AJ339" s="129">
        <f t="shared" si="20"/>
        <v>0</v>
      </c>
      <c r="AK339" s="129"/>
      <c r="AL339" s="129">
        <f t="shared" si="21"/>
        <v>0</v>
      </c>
      <c r="AM339" s="129" t="str">
        <f t="shared" si="22"/>
        <v/>
      </c>
      <c r="AN339" s="130" t="str">
        <f t="shared" si="23"/>
        <v/>
      </c>
    </row>
    <row r="340" spans="1:40" ht="15" customHeight="1" x14ac:dyDescent="0.25">
      <c r="A340" s="2" t="s">
        <v>520</v>
      </c>
      <c r="B340" s="2" t="s">
        <v>521</v>
      </c>
      <c r="C340" s="2">
        <v>2015</v>
      </c>
      <c r="D340" s="2" t="s">
        <v>650</v>
      </c>
      <c r="E340" s="2" t="s">
        <v>650</v>
      </c>
      <c r="F340" s="2" t="s">
        <v>650</v>
      </c>
      <c r="G340" s="2" t="s">
        <v>650</v>
      </c>
      <c r="H340" s="2" t="s">
        <v>650</v>
      </c>
      <c r="I340" s="2" t="s">
        <v>650</v>
      </c>
      <c r="J340" s="2" t="s">
        <v>650</v>
      </c>
      <c r="K340" s="2" t="s">
        <v>650</v>
      </c>
      <c r="L340" s="2" t="s">
        <v>650</v>
      </c>
      <c r="M340" s="2" t="s">
        <v>650</v>
      </c>
      <c r="N340" s="2" t="s">
        <v>650</v>
      </c>
      <c r="O340" s="2" t="s">
        <v>650</v>
      </c>
      <c r="P340" s="2" t="s">
        <v>650</v>
      </c>
      <c r="Q340" s="2" t="s">
        <v>650</v>
      </c>
      <c r="R340" s="2" t="s">
        <v>650</v>
      </c>
      <c r="S340" s="2" t="s">
        <v>650</v>
      </c>
      <c r="T340" s="2" t="s">
        <v>650</v>
      </c>
      <c r="U340" s="2" t="s">
        <v>650</v>
      </c>
      <c r="V340" s="2" t="s">
        <v>650</v>
      </c>
      <c r="W340" s="2" t="s">
        <v>650</v>
      </c>
      <c r="X340" s="2" t="s">
        <v>650</v>
      </c>
      <c r="Y340" s="2" t="s">
        <v>650</v>
      </c>
      <c r="Z340" s="2" t="s">
        <v>650</v>
      </c>
      <c r="AA340" s="2" t="s">
        <v>650</v>
      </c>
      <c r="AB340" s="2" t="s">
        <v>650</v>
      </c>
      <c r="AC340" s="2" t="s">
        <v>650</v>
      </c>
      <c r="AD340" s="2" t="s">
        <v>650</v>
      </c>
      <c r="AE340" s="2" t="s">
        <v>650</v>
      </c>
      <c r="AF340" s="2" t="s">
        <v>650</v>
      </c>
      <c r="AG340" s="2" t="s">
        <v>650</v>
      </c>
      <c r="AJ340" s="129">
        <f t="shared" si="20"/>
        <v>0</v>
      </c>
      <c r="AK340" s="129"/>
      <c r="AL340" s="129">
        <f t="shared" si="21"/>
        <v>0</v>
      </c>
      <c r="AM340" s="129" t="str">
        <f t="shared" si="22"/>
        <v/>
      </c>
      <c r="AN340" s="130" t="str">
        <f t="shared" si="23"/>
        <v/>
      </c>
    </row>
    <row r="341" spans="1:40" ht="15" customHeight="1" x14ac:dyDescent="0.25">
      <c r="A341" s="2" t="s">
        <v>520</v>
      </c>
      <c r="B341" s="2" t="s">
        <v>522</v>
      </c>
      <c r="C341" s="2">
        <v>2015</v>
      </c>
      <c r="D341" s="2" t="s">
        <v>650</v>
      </c>
      <c r="E341" s="2" t="s">
        <v>650</v>
      </c>
      <c r="F341" s="2" t="s">
        <v>650</v>
      </c>
      <c r="G341" s="2" t="s">
        <v>650</v>
      </c>
      <c r="H341" s="2" t="s">
        <v>650</v>
      </c>
      <c r="I341" s="2" t="s">
        <v>650</v>
      </c>
      <c r="J341" s="2" t="s">
        <v>650</v>
      </c>
      <c r="K341" s="2" t="s">
        <v>650</v>
      </c>
      <c r="L341" s="2" t="s">
        <v>650</v>
      </c>
      <c r="M341" s="2" t="s">
        <v>650</v>
      </c>
      <c r="N341" s="2" t="s">
        <v>650</v>
      </c>
      <c r="O341" s="2" t="s">
        <v>650</v>
      </c>
      <c r="P341" s="2" t="s">
        <v>650</v>
      </c>
      <c r="Q341" s="2" t="s">
        <v>650</v>
      </c>
      <c r="R341" s="2" t="s">
        <v>650</v>
      </c>
      <c r="S341" s="2" t="s">
        <v>650</v>
      </c>
      <c r="T341" s="2" t="s">
        <v>650</v>
      </c>
      <c r="U341" s="2" t="s">
        <v>650</v>
      </c>
      <c r="V341" s="2" t="s">
        <v>650</v>
      </c>
      <c r="W341" s="2" t="s">
        <v>650</v>
      </c>
      <c r="X341" s="2" t="s">
        <v>650</v>
      </c>
      <c r="Y341" s="2" t="s">
        <v>650</v>
      </c>
      <c r="Z341" s="2" t="s">
        <v>650</v>
      </c>
      <c r="AA341" s="2" t="s">
        <v>650</v>
      </c>
      <c r="AB341" s="2" t="s">
        <v>650</v>
      </c>
      <c r="AC341" s="2" t="s">
        <v>650</v>
      </c>
      <c r="AD341" s="2" t="s">
        <v>650</v>
      </c>
      <c r="AE341" s="2" t="s">
        <v>650</v>
      </c>
      <c r="AF341" s="2" t="s">
        <v>650</v>
      </c>
      <c r="AG341" s="2" t="s">
        <v>650</v>
      </c>
      <c r="AJ341" s="129">
        <f t="shared" si="20"/>
        <v>0</v>
      </c>
      <c r="AK341" s="129"/>
      <c r="AL341" s="129">
        <f t="shared" si="21"/>
        <v>0</v>
      </c>
      <c r="AM341" s="129" t="str">
        <f t="shared" si="22"/>
        <v/>
      </c>
      <c r="AN341" s="130" t="str">
        <f t="shared" si="23"/>
        <v/>
      </c>
    </row>
    <row r="342" spans="1:40" ht="15" customHeight="1" x14ac:dyDescent="0.25">
      <c r="A342" s="2" t="s">
        <v>520</v>
      </c>
      <c r="B342" s="2" t="s">
        <v>523</v>
      </c>
      <c r="C342" s="2">
        <v>2015</v>
      </c>
      <c r="D342" s="2" t="s">
        <v>650</v>
      </c>
      <c r="E342" s="2" t="s">
        <v>650</v>
      </c>
      <c r="F342" s="2" t="s">
        <v>650</v>
      </c>
      <c r="G342" s="2" t="s">
        <v>650</v>
      </c>
      <c r="H342" s="2" t="s">
        <v>650</v>
      </c>
      <c r="I342" s="2" t="s">
        <v>650</v>
      </c>
      <c r="J342" s="2" t="s">
        <v>650</v>
      </c>
      <c r="K342" s="2" t="s">
        <v>650</v>
      </c>
      <c r="L342" s="2" t="s">
        <v>650</v>
      </c>
      <c r="M342" s="2" t="s">
        <v>650</v>
      </c>
      <c r="N342" s="2" t="s">
        <v>650</v>
      </c>
      <c r="O342" s="2" t="s">
        <v>650</v>
      </c>
      <c r="P342" s="2" t="s">
        <v>650</v>
      </c>
      <c r="Q342" s="2" t="s">
        <v>650</v>
      </c>
      <c r="R342" s="2" t="s">
        <v>650</v>
      </c>
      <c r="S342" s="2" t="s">
        <v>650</v>
      </c>
      <c r="T342" s="2" t="s">
        <v>650</v>
      </c>
      <c r="U342" s="2" t="s">
        <v>650</v>
      </c>
      <c r="V342" s="2" t="s">
        <v>650</v>
      </c>
      <c r="W342" s="2" t="s">
        <v>650</v>
      </c>
      <c r="X342" s="2" t="s">
        <v>650</v>
      </c>
      <c r="Y342" s="2" t="s">
        <v>650</v>
      </c>
      <c r="Z342" s="2" t="s">
        <v>650</v>
      </c>
      <c r="AA342" s="2" t="s">
        <v>650</v>
      </c>
      <c r="AB342" s="2" t="s">
        <v>650</v>
      </c>
      <c r="AC342" s="2" t="s">
        <v>650</v>
      </c>
      <c r="AD342" s="2" t="s">
        <v>650</v>
      </c>
      <c r="AE342" s="2" t="s">
        <v>650</v>
      </c>
      <c r="AF342" s="2" t="s">
        <v>650</v>
      </c>
      <c r="AG342" s="2" t="s">
        <v>650</v>
      </c>
      <c r="AJ342" s="129">
        <f t="shared" si="20"/>
        <v>0</v>
      </c>
      <c r="AK342" s="129"/>
      <c r="AL342" s="129">
        <f t="shared" si="21"/>
        <v>0</v>
      </c>
      <c r="AM342" s="129" t="str">
        <f t="shared" si="22"/>
        <v/>
      </c>
      <c r="AN342" s="130" t="str">
        <f t="shared" si="23"/>
        <v/>
      </c>
    </row>
    <row r="343" spans="1:40" ht="15" customHeight="1" x14ac:dyDescent="0.25">
      <c r="A343" s="2" t="s">
        <v>524</v>
      </c>
      <c r="B343" s="2" t="s">
        <v>11</v>
      </c>
      <c r="C343" s="2">
        <v>2015</v>
      </c>
      <c r="D343" s="2" t="s">
        <v>650</v>
      </c>
      <c r="E343" s="2" t="s">
        <v>650</v>
      </c>
      <c r="F343" s="2" t="s">
        <v>650</v>
      </c>
      <c r="G343" s="2" t="s">
        <v>650</v>
      </c>
      <c r="H343" s="2" t="s">
        <v>650</v>
      </c>
      <c r="I343" s="2" t="s">
        <v>650</v>
      </c>
      <c r="J343" s="2" t="s">
        <v>650</v>
      </c>
      <c r="K343" s="2" t="s">
        <v>650</v>
      </c>
      <c r="L343" s="2" t="s">
        <v>650</v>
      </c>
      <c r="M343" s="2" t="s">
        <v>650</v>
      </c>
      <c r="N343" s="2" t="s">
        <v>650</v>
      </c>
      <c r="O343" s="2" t="s">
        <v>650</v>
      </c>
      <c r="P343" s="2" t="s">
        <v>650</v>
      </c>
      <c r="Q343" s="2" t="s">
        <v>650</v>
      </c>
      <c r="R343" s="2" t="s">
        <v>650</v>
      </c>
      <c r="S343" s="2" t="s">
        <v>650</v>
      </c>
      <c r="T343" s="2" t="s">
        <v>650</v>
      </c>
      <c r="U343" s="2" t="s">
        <v>650</v>
      </c>
      <c r="V343" s="2" t="s">
        <v>650</v>
      </c>
      <c r="W343" s="2" t="s">
        <v>650</v>
      </c>
      <c r="X343" s="2" t="s">
        <v>650</v>
      </c>
      <c r="Y343" s="2" t="s">
        <v>650</v>
      </c>
      <c r="Z343" s="2" t="s">
        <v>650</v>
      </c>
      <c r="AA343" s="2" t="s">
        <v>650</v>
      </c>
      <c r="AB343" s="2" t="s">
        <v>650</v>
      </c>
      <c r="AC343" s="2" t="s">
        <v>650</v>
      </c>
      <c r="AD343" s="2" t="s">
        <v>650</v>
      </c>
      <c r="AE343" s="2" t="s">
        <v>650</v>
      </c>
      <c r="AF343" s="2" t="s">
        <v>650</v>
      </c>
      <c r="AG343" s="2" t="s">
        <v>650</v>
      </c>
      <c r="AJ343" s="129">
        <f t="shared" si="20"/>
        <v>0</v>
      </c>
      <c r="AK343" s="129"/>
      <c r="AL343" s="129">
        <f t="shared" si="21"/>
        <v>0</v>
      </c>
      <c r="AM343" s="129" t="str">
        <f t="shared" si="22"/>
        <v/>
      </c>
      <c r="AN343" s="130" t="str">
        <f t="shared" si="23"/>
        <v/>
      </c>
    </row>
    <row r="344" spans="1:40" ht="15" customHeight="1" x14ac:dyDescent="0.25">
      <c r="A344" s="2" t="s">
        <v>524</v>
      </c>
      <c r="B344" s="2" t="s">
        <v>525</v>
      </c>
      <c r="C344" s="2">
        <v>2015</v>
      </c>
      <c r="D344" s="2" t="s">
        <v>650</v>
      </c>
      <c r="E344" s="2" t="s">
        <v>650</v>
      </c>
      <c r="F344" s="2" t="s">
        <v>650</v>
      </c>
      <c r="G344" s="2" t="s">
        <v>650</v>
      </c>
      <c r="H344" s="2" t="s">
        <v>650</v>
      </c>
      <c r="I344" s="2" t="s">
        <v>650</v>
      </c>
      <c r="J344" s="2" t="s">
        <v>650</v>
      </c>
      <c r="K344" s="2" t="s">
        <v>650</v>
      </c>
      <c r="L344" s="2" t="s">
        <v>650</v>
      </c>
      <c r="M344" s="2" t="s">
        <v>650</v>
      </c>
      <c r="N344" s="2" t="s">
        <v>650</v>
      </c>
      <c r="O344" s="2" t="s">
        <v>650</v>
      </c>
      <c r="P344" s="2" t="s">
        <v>650</v>
      </c>
      <c r="Q344" s="2" t="s">
        <v>650</v>
      </c>
      <c r="R344" s="2" t="s">
        <v>650</v>
      </c>
      <c r="S344" s="2" t="s">
        <v>650</v>
      </c>
      <c r="T344" s="2" t="s">
        <v>650</v>
      </c>
      <c r="U344" s="2" t="s">
        <v>650</v>
      </c>
      <c r="V344" s="2" t="s">
        <v>650</v>
      </c>
      <c r="W344" s="2" t="s">
        <v>650</v>
      </c>
      <c r="X344" s="2" t="s">
        <v>650</v>
      </c>
      <c r="Y344" s="2" t="s">
        <v>650</v>
      </c>
      <c r="Z344" s="2" t="s">
        <v>650</v>
      </c>
      <c r="AA344" s="2" t="s">
        <v>650</v>
      </c>
      <c r="AB344" s="2" t="s">
        <v>650</v>
      </c>
      <c r="AC344" s="2" t="s">
        <v>650</v>
      </c>
      <c r="AD344" s="2" t="s">
        <v>650</v>
      </c>
      <c r="AE344" s="2" t="s">
        <v>650</v>
      </c>
      <c r="AF344" s="2" t="s">
        <v>650</v>
      </c>
      <c r="AG344" s="2" t="s">
        <v>650</v>
      </c>
      <c r="AJ344" s="129">
        <f t="shared" si="20"/>
        <v>0</v>
      </c>
      <c r="AK344" s="129"/>
      <c r="AL344" s="129">
        <f t="shared" si="21"/>
        <v>0</v>
      </c>
      <c r="AM344" s="129" t="str">
        <f t="shared" si="22"/>
        <v/>
      </c>
      <c r="AN344" s="130" t="str">
        <f t="shared" si="23"/>
        <v/>
      </c>
    </row>
    <row r="345" spans="1:40" ht="15" customHeight="1" x14ac:dyDescent="0.25">
      <c r="A345" s="2" t="s">
        <v>524</v>
      </c>
      <c r="B345" s="2" t="s">
        <v>318</v>
      </c>
      <c r="C345" s="2">
        <v>2015</v>
      </c>
      <c r="D345" s="2" t="s">
        <v>650</v>
      </c>
      <c r="E345" s="2" t="s">
        <v>650</v>
      </c>
      <c r="F345" s="2" t="s">
        <v>650</v>
      </c>
      <c r="G345" s="2" t="s">
        <v>650</v>
      </c>
      <c r="H345" s="2" t="s">
        <v>650</v>
      </c>
      <c r="I345" s="2" t="s">
        <v>650</v>
      </c>
      <c r="J345" s="2" t="s">
        <v>650</v>
      </c>
      <c r="K345" s="2" t="s">
        <v>650</v>
      </c>
      <c r="L345" s="2" t="s">
        <v>650</v>
      </c>
      <c r="M345" s="2" t="s">
        <v>650</v>
      </c>
      <c r="N345" s="2" t="s">
        <v>650</v>
      </c>
      <c r="O345" s="2" t="s">
        <v>650</v>
      </c>
      <c r="P345" s="2" t="s">
        <v>650</v>
      </c>
      <c r="Q345" s="2" t="s">
        <v>650</v>
      </c>
      <c r="R345" s="2" t="s">
        <v>650</v>
      </c>
      <c r="S345" s="2" t="s">
        <v>650</v>
      </c>
      <c r="T345" s="2" t="s">
        <v>650</v>
      </c>
      <c r="U345" s="2" t="s">
        <v>650</v>
      </c>
      <c r="V345" s="2" t="s">
        <v>650</v>
      </c>
      <c r="W345" s="2" t="s">
        <v>650</v>
      </c>
      <c r="X345" s="2" t="s">
        <v>650</v>
      </c>
      <c r="Y345" s="2" t="s">
        <v>650</v>
      </c>
      <c r="Z345" s="2" t="s">
        <v>650</v>
      </c>
      <c r="AA345" s="2" t="s">
        <v>650</v>
      </c>
      <c r="AB345" s="2" t="s">
        <v>650</v>
      </c>
      <c r="AC345" s="2" t="s">
        <v>650</v>
      </c>
      <c r="AD345" s="2" t="s">
        <v>650</v>
      </c>
      <c r="AE345" s="2" t="s">
        <v>650</v>
      </c>
      <c r="AF345" s="2" t="s">
        <v>650</v>
      </c>
      <c r="AG345" s="2" t="s">
        <v>650</v>
      </c>
      <c r="AJ345" s="129">
        <f t="shared" si="20"/>
        <v>0</v>
      </c>
      <c r="AK345" s="129"/>
      <c r="AL345" s="129">
        <f t="shared" si="21"/>
        <v>0</v>
      </c>
      <c r="AM345" s="129" t="str">
        <f t="shared" si="22"/>
        <v/>
      </c>
      <c r="AN345" s="130" t="str">
        <f t="shared" si="23"/>
        <v/>
      </c>
    </row>
    <row r="346" spans="1:40" ht="15" customHeight="1" x14ac:dyDescent="0.25">
      <c r="A346" s="2" t="s">
        <v>526</v>
      </c>
      <c r="B346" s="2" t="s">
        <v>527</v>
      </c>
      <c r="C346" s="2">
        <v>2015</v>
      </c>
      <c r="D346" s="2" t="s">
        <v>650</v>
      </c>
      <c r="E346" s="2" t="s">
        <v>650</v>
      </c>
      <c r="F346" s="2" t="s">
        <v>650</v>
      </c>
      <c r="G346" s="2" t="s">
        <v>650</v>
      </c>
      <c r="H346" s="2" t="s">
        <v>650</v>
      </c>
      <c r="I346" s="2" t="s">
        <v>650</v>
      </c>
      <c r="J346" s="2" t="s">
        <v>650</v>
      </c>
      <c r="K346" s="2" t="s">
        <v>650</v>
      </c>
      <c r="L346" s="2" t="s">
        <v>650</v>
      </c>
      <c r="M346" s="2" t="s">
        <v>650</v>
      </c>
      <c r="N346" s="2" t="s">
        <v>650</v>
      </c>
      <c r="O346" s="2" t="s">
        <v>650</v>
      </c>
      <c r="P346" s="2" t="s">
        <v>650</v>
      </c>
      <c r="Q346" s="2" t="s">
        <v>650</v>
      </c>
      <c r="R346" s="2" t="s">
        <v>650</v>
      </c>
      <c r="S346" s="2" t="s">
        <v>650</v>
      </c>
      <c r="T346" s="2" t="s">
        <v>650</v>
      </c>
      <c r="U346" s="2" t="s">
        <v>650</v>
      </c>
      <c r="V346" s="2" t="s">
        <v>650</v>
      </c>
      <c r="W346" s="2" t="s">
        <v>650</v>
      </c>
      <c r="X346" s="2" t="s">
        <v>650</v>
      </c>
      <c r="Y346" s="2" t="s">
        <v>650</v>
      </c>
      <c r="Z346" s="2" t="s">
        <v>650</v>
      </c>
      <c r="AA346" s="2" t="s">
        <v>650</v>
      </c>
      <c r="AB346" s="2" t="s">
        <v>650</v>
      </c>
      <c r="AC346" s="2" t="s">
        <v>650</v>
      </c>
      <c r="AD346" s="2" t="s">
        <v>650</v>
      </c>
      <c r="AE346" s="2" t="s">
        <v>650</v>
      </c>
      <c r="AF346" s="2" t="s">
        <v>650</v>
      </c>
      <c r="AG346" s="2" t="s">
        <v>650</v>
      </c>
      <c r="AJ346" s="129">
        <f t="shared" si="20"/>
        <v>0</v>
      </c>
      <c r="AK346" s="129"/>
      <c r="AL346" s="129">
        <f t="shared" si="21"/>
        <v>0</v>
      </c>
      <c r="AM346" s="129" t="str">
        <f t="shared" si="22"/>
        <v/>
      </c>
      <c r="AN346" s="130" t="str">
        <f t="shared" si="23"/>
        <v/>
      </c>
    </row>
    <row r="347" spans="1:40" ht="15" customHeight="1" x14ac:dyDescent="0.25">
      <c r="A347" s="2" t="s">
        <v>526</v>
      </c>
      <c r="B347" s="2" t="s">
        <v>528</v>
      </c>
      <c r="C347" s="2">
        <v>2015</v>
      </c>
      <c r="D347" s="2">
        <v>306.18</v>
      </c>
      <c r="E347" s="2">
        <v>118.169</v>
      </c>
      <c r="F347" s="2" t="s">
        <v>650</v>
      </c>
      <c r="G347" s="2" t="s">
        <v>650</v>
      </c>
      <c r="H347" s="2" t="s">
        <v>650</v>
      </c>
      <c r="I347" s="2">
        <v>516.82000000000005</v>
      </c>
      <c r="J347" s="2" t="s">
        <v>650</v>
      </c>
      <c r="K347" s="2" t="s">
        <v>650</v>
      </c>
      <c r="L347" s="2" t="s">
        <v>650</v>
      </c>
      <c r="M347" s="2" t="s">
        <v>650</v>
      </c>
      <c r="N347" s="2" t="s">
        <v>650</v>
      </c>
      <c r="O347" s="2" t="s">
        <v>650</v>
      </c>
      <c r="P347" s="2" t="s">
        <v>650</v>
      </c>
      <c r="Q347" s="2" t="s">
        <v>650</v>
      </c>
      <c r="R347" s="2">
        <v>7.94</v>
      </c>
      <c r="S347" s="2" t="s">
        <v>650</v>
      </c>
      <c r="T347" s="2" t="s">
        <v>650</v>
      </c>
      <c r="U347" s="2" t="s">
        <v>650</v>
      </c>
      <c r="V347" s="2" t="s">
        <v>650</v>
      </c>
      <c r="W347" s="2" t="s">
        <v>650</v>
      </c>
      <c r="X347" s="2" t="s">
        <v>650</v>
      </c>
      <c r="Y347" s="2" t="s">
        <v>650</v>
      </c>
      <c r="Z347" s="2">
        <v>508.88</v>
      </c>
      <c r="AA347" s="2" t="s">
        <v>650</v>
      </c>
      <c r="AB347" s="2" t="s">
        <v>650</v>
      </c>
      <c r="AC347" s="2" t="s">
        <v>650</v>
      </c>
      <c r="AD347" s="2" t="s">
        <v>650</v>
      </c>
      <c r="AE347" s="2" t="s">
        <v>650</v>
      </c>
      <c r="AF347" s="2" t="s">
        <v>650</v>
      </c>
      <c r="AG347" s="2" t="s">
        <v>650</v>
      </c>
      <c r="AJ347" s="129">
        <f t="shared" si="20"/>
        <v>516.82000000000005</v>
      </c>
      <c r="AK347" s="129"/>
      <c r="AL347" s="129">
        <f t="shared" si="21"/>
        <v>306.18</v>
      </c>
      <c r="AM347" s="129">
        <f t="shared" si="22"/>
        <v>118.169</v>
      </c>
      <c r="AN347" s="130">
        <f t="shared" si="23"/>
        <v>0.82107697070546792</v>
      </c>
    </row>
    <row r="348" spans="1:40" ht="15" customHeight="1" x14ac:dyDescent="0.25">
      <c r="A348" s="2" t="s">
        <v>526</v>
      </c>
      <c r="B348" s="2" t="s">
        <v>529</v>
      </c>
      <c r="C348" s="2">
        <v>2015</v>
      </c>
      <c r="D348" s="2" t="s">
        <v>650</v>
      </c>
      <c r="E348" s="2" t="s">
        <v>650</v>
      </c>
      <c r="F348" s="2" t="s">
        <v>650</v>
      </c>
      <c r="G348" s="2" t="s">
        <v>650</v>
      </c>
      <c r="H348" s="2" t="s">
        <v>650</v>
      </c>
      <c r="I348" s="2" t="s">
        <v>650</v>
      </c>
      <c r="J348" s="2" t="s">
        <v>650</v>
      </c>
      <c r="K348" s="2" t="s">
        <v>650</v>
      </c>
      <c r="L348" s="2" t="s">
        <v>650</v>
      </c>
      <c r="M348" s="2" t="s">
        <v>650</v>
      </c>
      <c r="N348" s="2" t="s">
        <v>650</v>
      </c>
      <c r="O348" s="2" t="s">
        <v>650</v>
      </c>
      <c r="P348" s="2" t="s">
        <v>650</v>
      </c>
      <c r="Q348" s="2" t="s">
        <v>650</v>
      </c>
      <c r="R348" s="2" t="s">
        <v>650</v>
      </c>
      <c r="S348" s="2" t="s">
        <v>650</v>
      </c>
      <c r="T348" s="2" t="s">
        <v>650</v>
      </c>
      <c r="U348" s="2" t="s">
        <v>650</v>
      </c>
      <c r="V348" s="2" t="s">
        <v>650</v>
      </c>
      <c r="W348" s="2" t="s">
        <v>650</v>
      </c>
      <c r="X348" s="2" t="s">
        <v>650</v>
      </c>
      <c r="Y348" s="2" t="s">
        <v>650</v>
      </c>
      <c r="Z348" s="2" t="s">
        <v>650</v>
      </c>
      <c r="AA348" s="2" t="s">
        <v>650</v>
      </c>
      <c r="AB348" s="2" t="s">
        <v>650</v>
      </c>
      <c r="AC348" s="2" t="s">
        <v>650</v>
      </c>
      <c r="AD348" s="2" t="s">
        <v>650</v>
      </c>
      <c r="AE348" s="2" t="s">
        <v>650</v>
      </c>
      <c r="AF348" s="2" t="s">
        <v>650</v>
      </c>
      <c r="AG348" s="2" t="s">
        <v>650</v>
      </c>
      <c r="AJ348" s="129">
        <f t="shared" si="20"/>
        <v>0</v>
      </c>
      <c r="AK348" s="129"/>
      <c r="AL348" s="129">
        <f t="shared" si="21"/>
        <v>0</v>
      </c>
      <c r="AM348" s="129" t="str">
        <f t="shared" si="22"/>
        <v/>
      </c>
      <c r="AN348" s="130" t="str">
        <f t="shared" si="23"/>
        <v/>
      </c>
    </row>
    <row r="349" spans="1:40" ht="15" customHeight="1" x14ac:dyDescent="0.25">
      <c r="A349" s="2" t="s">
        <v>526</v>
      </c>
      <c r="B349" s="2" t="s">
        <v>530</v>
      </c>
      <c r="C349" s="2">
        <v>2015</v>
      </c>
      <c r="D349" s="2" t="s">
        <v>650</v>
      </c>
      <c r="E349" s="2" t="s">
        <v>650</v>
      </c>
      <c r="F349" s="2" t="s">
        <v>650</v>
      </c>
      <c r="G349" s="2" t="s">
        <v>650</v>
      </c>
      <c r="H349" s="2" t="s">
        <v>650</v>
      </c>
      <c r="I349" s="2" t="s">
        <v>650</v>
      </c>
      <c r="J349" s="2" t="s">
        <v>650</v>
      </c>
      <c r="K349" s="2" t="s">
        <v>650</v>
      </c>
      <c r="L349" s="2" t="s">
        <v>650</v>
      </c>
      <c r="M349" s="2" t="s">
        <v>650</v>
      </c>
      <c r="N349" s="2" t="s">
        <v>650</v>
      </c>
      <c r="O349" s="2" t="s">
        <v>650</v>
      </c>
      <c r="P349" s="2" t="s">
        <v>650</v>
      </c>
      <c r="Q349" s="2" t="s">
        <v>650</v>
      </c>
      <c r="R349" s="2" t="s">
        <v>650</v>
      </c>
      <c r="S349" s="2" t="s">
        <v>650</v>
      </c>
      <c r="T349" s="2" t="s">
        <v>650</v>
      </c>
      <c r="U349" s="2" t="s">
        <v>650</v>
      </c>
      <c r="V349" s="2" t="s">
        <v>650</v>
      </c>
      <c r="W349" s="2" t="s">
        <v>650</v>
      </c>
      <c r="X349" s="2" t="s">
        <v>650</v>
      </c>
      <c r="Y349" s="2" t="s">
        <v>650</v>
      </c>
      <c r="Z349" s="2" t="s">
        <v>650</v>
      </c>
      <c r="AA349" s="2" t="s">
        <v>650</v>
      </c>
      <c r="AB349" s="2" t="s">
        <v>650</v>
      </c>
      <c r="AC349" s="2" t="s">
        <v>650</v>
      </c>
      <c r="AD349" s="2" t="s">
        <v>650</v>
      </c>
      <c r="AE349" s="2" t="s">
        <v>650</v>
      </c>
      <c r="AF349" s="2" t="s">
        <v>650</v>
      </c>
      <c r="AG349" s="2" t="s">
        <v>650</v>
      </c>
      <c r="AJ349" s="129">
        <f t="shared" si="20"/>
        <v>0</v>
      </c>
      <c r="AK349" s="129"/>
      <c r="AL349" s="129">
        <f t="shared" si="21"/>
        <v>0</v>
      </c>
      <c r="AM349" s="129" t="str">
        <f t="shared" si="22"/>
        <v/>
      </c>
      <c r="AN349" s="130" t="str">
        <f t="shared" si="23"/>
        <v/>
      </c>
    </row>
    <row r="350" spans="1:40" ht="15" customHeight="1" x14ac:dyDescent="0.25">
      <c r="A350" s="2" t="s">
        <v>526</v>
      </c>
      <c r="B350" s="2" t="s">
        <v>531</v>
      </c>
      <c r="C350" s="2">
        <v>2015</v>
      </c>
      <c r="D350" s="2" t="s">
        <v>650</v>
      </c>
      <c r="E350" s="2" t="s">
        <v>650</v>
      </c>
      <c r="F350" s="2" t="s">
        <v>650</v>
      </c>
      <c r="G350" s="2" t="s">
        <v>650</v>
      </c>
      <c r="H350" s="2" t="s">
        <v>650</v>
      </c>
      <c r="I350" s="2" t="s">
        <v>650</v>
      </c>
      <c r="J350" s="2" t="s">
        <v>650</v>
      </c>
      <c r="K350" s="2" t="s">
        <v>650</v>
      </c>
      <c r="L350" s="2" t="s">
        <v>650</v>
      </c>
      <c r="M350" s="2" t="s">
        <v>650</v>
      </c>
      <c r="N350" s="2" t="s">
        <v>650</v>
      </c>
      <c r="O350" s="2" t="s">
        <v>650</v>
      </c>
      <c r="P350" s="2" t="s">
        <v>650</v>
      </c>
      <c r="Q350" s="2" t="s">
        <v>650</v>
      </c>
      <c r="R350" s="2" t="s">
        <v>650</v>
      </c>
      <c r="S350" s="2" t="s">
        <v>650</v>
      </c>
      <c r="T350" s="2" t="s">
        <v>650</v>
      </c>
      <c r="U350" s="2" t="s">
        <v>650</v>
      </c>
      <c r="V350" s="2" t="s">
        <v>650</v>
      </c>
      <c r="W350" s="2" t="s">
        <v>650</v>
      </c>
      <c r="X350" s="2" t="s">
        <v>650</v>
      </c>
      <c r="Y350" s="2" t="s">
        <v>650</v>
      </c>
      <c r="Z350" s="2" t="s">
        <v>650</v>
      </c>
      <c r="AA350" s="2" t="s">
        <v>650</v>
      </c>
      <c r="AB350" s="2" t="s">
        <v>650</v>
      </c>
      <c r="AC350" s="2" t="s">
        <v>650</v>
      </c>
      <c r="AD350" s="2" t="s">
        <v>650</v>
      </c>
      <c r="AE350" s="2" t="s">
        <v>650</v>
      </c>
      <c r="AF350" s="2" t="s">
        <v>650</v>
      </c>
      <c r="AG350" s="2" t="s">
        <v>650</v>
      </c>
      <c r="AJ350" s="129">
        <f t="shared" si="20"/>
        <v>0</v>
      </c>
      <c r="AK350" s="129"/>
      <c r="AL350" s="129">
        <f t="shared" si="21"/>
        <v>0</v>
      </c>
      <c r="AM350" s="129" t="str">
        <f t="shared" si="22"/>
        <v/>
      </c>
      <c r="AN350" s="130" t="str">
        <f t="shared" si="23"/>
        <v/>
      </c>
    </row>
    <row r="351" spans="1:40" ht="15" customHeight="1" x14ac:dyDescent="0.25">
      <c r="A351" s="2" t="s">
        <v>526</v>
      </c>
      <c r="B351" s="2" t="s">
        <v>532</v>
      </c>
      <c r="C351" s="2">
        <v>2015</v>
      </c>
      <c r="D351" s="2">
        <v>106.30500000000001</v>
      </c>
      <c r="E351" s="2">
        <v>19.638000000000002</v>
      </c>
      <c r="F351" s="2" t="s">
        <v>650</v>
      </c>
      <c r="G351" s="2" t="s">
        <v>650</v>
      </c>
      <c r="H351" s="2" t="s">
        <v>650</v>
      </c>
      <c r="I351" s="2">
        <v>148.14500000000001</v>
      </c>
      <c r="J351" s="2" t="s">
        <v>650</v>
      </c>
      <c r="K351" s="2" t="s">
        <v>650</v>
      </c>
      <c r="L351" s="2" t="s">
        <v>650</v>
      </c>
      <c r="M351" s="2" t="s">
        <v>650</v>
      </c>
      <c r="N351" s="2" t="s">
        <v>650</v>
      </c>
      <c r="O351" s="2" t="s">
        <v>650</v>
      </c>
      <c r="P351" s="2">
        <v>55.436</v>
      </c>
      <c r="Q351" s="2">
        <v>37.082999999999998</v>
      </c>
      <c r="R351" s="2">
        <v>11.888</v>
      </c>
      <c r="S351" s="2">
        <v>17.516999999999999</v>
      </c>
      <c r="T351" s="2" t="s">
        <v>650</v>
      </c>
      <c r="U351" s="2" t="s">
        <v>650</v>
      </c>
      <c r="V351" s="2" t="s">
        <v>650</v>
      </c>
      <c r="W351" s="2" t="s">
        <v>650</v>
      </c>
      <c r="X351" s="2" t="s">
        <v>650</v>
      </c>
      <c r="Y351" s="2" t="s">
        <v>650</v>
      </c>
      <c r="Z351" s="2" t="s">
        <v>650</v>
      </c>
      <c r="AA351" s="2" t="s">
        <v>650</v>
      </c>
      <c r="AB351" s="2" t="s">
        <v>650</v>
      </c>
      <c r="AC351" s="2" t="s">
        <v>650</v>
      </c>
      <c r="AD351" s="2" t="s">
        <v>650</v>
      </c>
      <c r="AE351" s="2" t="s">
        <v>650</v>
      </c>
      <c r="AF351" s="2" t="s">
        <v>650</v>
      </c>
      <c r="AG351" s="2">
        <v>26.221</v>
      </c>
      <c r="AJ351" s="129">
        <f t="shared" si="20"/>
        <v>121.92400000000001</v>
      </c>
      <c r="AK351" s="129"/>
      <c r="AL351" s="129">
        <f t="shared" si="21"/>
        <v>106.30500000000001</v>
      </c>
      <c r="AM351" s="129">
        <f t="shared" si="22"/>
        <v>19.638000000000002</v>
      </c>
      <c r="AN351" s="130">
        <f t="shared" si="23"/>
        <v>1.0329631573767266</v>
      </c>
    </row>
    <row r="352" spans="1:40" ht="15" customHeight="1" x14ac:dyDescent="0.25">
      <c r="A352" s="2" t="s">
        <v>526</v>
      </c>
      <c r="B352" s="2" t="s">
        <v>533</v>
      </c>
      <c r="C352" s="2">
        <v>2015</v>
      </c>
      <c r="D352" s="2">
        <v>233.01300000000001</v>
      </c>
      <c r="E352" s="2">
        <v>74.430000000000007</v>
      </c>
      <c r="F352" s="2" t="s">
        <v>650</v>
      </c>
      <c r="G352" s="2" t="s">
        <v>650</v>
      </c>
      <c r="H352" s="2" t="s">
        <v>650</v>
      </c>
      <c r="I352" s="2">
        <v>388.22899999999998</v>
      </c>
      <c r="J352" s="2">
        <v>0</v>
      </c>
      <c r="K352" s="2">
        <v>0</v>
      </c>
      <c r="L352" s="2">
        <v>0.254</v>
      </c>
      <c r="M352" s="2" t="s">
        <v>650</v>
      </c>
      <c r="N352" s="2" t="s">
        <v>650</v>
      </c>
      <c r="O352" s="2" t="s">
        <v>650</v>
      </c>
      <c r="P352" s="2">
        <v>2.5710000000000002</v>
      </c>
      <c r="Q352" s="2" t="s">
        <v>650</v>
      </c>
      <c r="R352" s="2" t="s">
        <v>650</v>
      </c>
      <c r="S352" s="2" t="s">
        <v>650</v>
      </c>
      <c r="T352" s="2" t="s">
        <v>650</v>
      </c>
      <c r="U352" s="2" t="s">
        <v>650</v>
      </c>
      <c r="V352" s="2" t="s">
        <v>16</v>
      </c>
      <c r="W352" s="2" t="s">
        <v>650</v>
      </c>
      <c r="X352" s="2" t="s">
        <v>650</v>
      </c>
      <c r="Y352" s="2" t="s">
        <v>650</v>
      </c>
      <c r="Z352" s="2">
        <v>334.95</v>
      </c>
      <c r="AA352" s="2" t="s">
        <v>650</v>
      </c>
      <c r="AB352" s="2" t="s">
        <v>650</v>
      </c>
      <c r="AC352" s="2" t="s">
        <v>650</v>
      </c>
      <c r="AD352" s="2" t="s">
        <v>650</v>
      </c>
      <c r="AE352" s="2">
        <v>2.0990000000000002</v>
      </c>
      <c r="AF352" s="2">
        <v>2.0099999999999998</v>
      </c>
      <c r="AG352" s="2">
        <v>46.344999999999999</v>
      </c>
      <c r="AJ352" s="129">
        <f t="shared" si="20"/>
        <v>341.88399999999996</v>
      </c>
      <c r="AK352" s="129"/>
      <c r="AL352" s="129">
        <f t="shared" si="21"/>
        <v>233.01300000000001</v>
      </c>
      <c r="AM352" s="129">
        <f t="shared" si="22"/>
        <v>74.430000000000007</v>
      </c>
      <c r="AN352" s="130">
        <f t="shared" si="23"/>
        <v>0.899261152905664</v>
      </c>
    </row>
    <row r="353" spans="1:40" ht="15" customHeight="1" x14ac:dyDescent="0.25">
      <c r="A353" s="2" t="s">
        <v>526</v>
      </c>
      <c r="B353" s="2" t="s">
        <v>534</v>
      </c>
      <c r="C353" s="2">
        <v>2015</v>
      </c>
      <c r="D353" s="2" t="s">
        <v>650</v>
      </c>
      <c r="E353" s="2" t="s">
        <v>650</v>
      </c>
      <c r="F353" s="2" t="s">
        <v>650</v>
      </c>
      <c r="G353" s="2" t="s">
        <v>650</v>
      </c>
      <c r="H353" s="2" t="s">
        <v>650</v>
      </c>
      <c r="I353" s="2" t="s">
        <v>650</v>
      </c>
      <c r="J353" s="2" t="s">
        <v>650</v>
      </c>
      <c r="K353" s="2" t="s">
        <v>650</v>
      </c>
      <c r="L353" s="2" t="s">
        <v>650</v>
      </c>
      <c r="M353" s="2" t="s">
        <v>650</v>
      </c>
      <c r="N353" s="2" t="s">
        <v>650</v>
      </c>
      <c r="O353" s="2" t="s">
        <v>650</v>
      </c>
      <c r="P353" s="2" t="s">
        <v>650</v>
      </c>
      <c r="Q353" s="2" t="s">
        <v>650</v>
      </c>
      <c r="R353" s="2" t="s">
        <v>650</v>
      </c>
      <c r="S353" s="2" t="s">
        <v>650</v>
      </c>
      <c r="T353" s="2" t="s">
        <v>650</v>
      </c>
      <c r="U353" s="2" t="s">
        <v>650</v>
      </c>
      <c r="V353" s="2" t="s">
        <v>650</v>
      </c>
      <c r="W353" s="2" t="s">
        <v>650</v>
      </c>
      <c r="X353" s="2" t="s">
        <v>650</v>
      </c>
      <c r="Y353" s="2" t="s">
        <v>650</v>
      </c>
      <c r="Z353" s="2" t="s">
        <v>650</v>
      </c>
      <c r="AA353" s="2" t="s">
        <v>650</v>
      </c>
      <c r="AB353" s="2" t="s">
        <v>650</v>
      </c>
      <c r="AC353" s="2" t="s">
        <v>650</v>
      </c>
      <c r="AD353" s="2" t="s">
        <v>650</v>
      </c>
      <c r="AE353" s="2" t="s">
        <v>650</v>
      </c>
      <c r="AF353" s="2" t="s">
        <v>650</v>
      </c>
      <c r="AG353" s="2" t="s">
        <v>650</v>
      </c>
      <c r="AJ353" s="129">
        <f t="shared" si="20"/>
        <v>0</v>
      </c>
      <c r="AK353" s="129"/>
      <c r="AL353" s="129">
        <f t="shared" si="21"/>
        <v>0</v>
      </c>
      <c r="AM353" s="129" t="str">
        <f t="shared" si="22"/>
        <v/>
      </c>
      <c r="AN353" s="130" t="str">
        <f t="shared" si="23"/>
        <v/>
      </c>
    </row>
    <row r="354" spans="1:40" ht="15" customHeight="1" x14ac:dyDescent="0.25">
      <c r="A354" s="2" t="s">
        <v>526</v>
      </c>
      <c r="B354" s="2" t="s">
        <v>535</v>
      </c>
      <c r="C354" s="2">
        <v>2015</v>
      </c>
      <c r="D354" s="2" t="s">
        <v>650</v>
      </c>
      <c r="E354" s="2" t="s">
        <v>650</v>
      </c>
      <c r="F354" s="2" t="s">
        <v>650</v>
      </c>
      <c r="G354" s="2" t="s">
        <v>650</v>
      </c>
      <c r="H354" s="2" t="s">
        <v>650</v>
      </c>
      <c r="I354" s="2" t="s">
        <v>650</v>
      </c>
      <c r="J354" s="2" t="s">
        <v>650</v>
      </c>
      <c r="K354" s="2" t="s">
        <v>650</v>
      </c>
      <c r="L354" s="2" t="s">
        <v>650</v>
      </c>
      <c r="M354" s="2" t="s">
        <v>650</v>
      </c>
      <c r="N354" s="2" t="s">
        <v>650</v>
      </c>
      <c r="O354" s="2" t="s">
        <v>650</v>
      </c>
      <c r="P354" s="2" t="s">
        <v>650</v>
      </c>
      <c r="Q354" s="2" t="s">
        <v>650</v>
      </c>
      <c r="R354" s="2" t="s">
        <v>650</v>
      </c>
      <c r="S354" s="2" t="s">
        <v>650</v>
      </c>
      <c r="T354" s="2" t="s">
        <v>650</v>
      </c>
      <c r="U354" s="2" t="s">
        <v>650</v>
      </c>
      <c r="V354" s="2" t="s">
        <v>650</v>
      </c>
      <c r="W354" s="2" t="s">
        <v>650</v>
      </c>
      <c r="X354" s="2" t="s">
        <v>650</v>
      </c>
      <c r="Y354" s="2" t="s">
        <v>650</v>
      </c>
      <c r="Z354" s="2" t="s">
        <v>650</v>
      </c>
      <c r="AA354" s="2" t="s">
        <v>650</v>
      </c>
      <c r="AB354" s="2" t="s">
        <v>650</v>
      </c>
      <c r="AC354" s="2" t="s">
        <v>650</v>
      </c>
      <c r="AD354" s="2" t="s">
        <v>650</v>
      </c>
      <c r="AE354" s="2" t="s">
        <v>650</v>
      </c>
      <c r="AF354" s="2" t="s">
        <v>650</v>
      </c>
      <c r="AG354" s="2" t="s">
        <v>650</v>
      </c>
      <c r="AJ354" s="129">
        <f t="shared" si="20"/>
        <v>0</v>
      </c>
      <c r="AK354" s="129"/>
      <c r="AL354" s="129">
        <f t="shared" si="21"/>
        <v>0</v>
      </c>
      <c r="AM354" s="129" t="str">
        <f t="shared" si="22"/>
        <v/>
      </c>
      <c r="AN354" s="130" t="str">
        <f t="shared" si="23"/>
        <v/>
      </c>
    </row>
    <row r="355" spans="1:40" ht="15" customHeight="1" x14ac:dyDescent="0.25">
      <c r="A355" s="2" t="s">
        <v>526</v>
      </c>
      <c r="B355" s="2" t="s">
        <v>536</v>
      </c>
      <c r="C355" s="2">
        <v>2015</v>
      </c>
      <c r="D355" s="2">
        <v>333.7</v>
      </c>
      <c r="E355" s="2">
        <v>113.7</v>
      </c>
      <c r="F355" s="2" t="s">
        <v>650</v>
      </c>
      <c r="G355" s="2" t="s">
        <v>650</v>
      </c>
      <c r="H355" s="2" t="s">
        <v>650</v>
      </c>
      <c r="I355" s="2">
        <v>496.34199999999998</v>
      </c>
      <c r="J355" s="2" t="s">
        <v>650</v>
      </c>
      <c r="K355" s="2">
        <v>7.8840000000000003</v>
      </c>
      <c r="L355" s="2" t="s">
        <v>650</v>
      </c>
      <c r="M355" s="2">
        <v>5.7069999999999999</v>
      </c>
      <c r="N355" s="2" t="s">
        <v>650</v>
      </c>
      <c r="O355" s="2" t="s">
        <v>650</v>
      </c>
      <c r="P355" s="2" t="s">
        <v>650</v>
      </c>
      <c r="Q355" s="2" t="s">
        <v>650</v>
      </c>
      <c r="R355" s="2" t="s">
        <v>650</v>
      </c>
      <c r="S355" s="2" t="s">
        <v>650</v>
      </c>
      <c r="T355" s="2" t="s">
        <v>650</v>
      </c>
      <c r="U355" s="2">
        <v>0.17499999999999999</v>
      </c>
      <c r="V355" s="2" t="s">
        <v>8</v>
      </c>
      <c r="W355" s="2">
        <v>74.606999999999999</v>
      </c>
      <c r="X355" s="2" t="s">
        <v>650</v>
      </c>
      <c r="Y355" s="2" t="s">
        <v>650</v>
      </c>
      <c r="Z355" s="2" t="s">
        <v>650</v>
      </c>
      <c r="AA355" s="2" t="s">
        <v>650</v>
      </c>
      <c r="AB355" s="2" t="s">
        <v>650</v>
      </c>
      <c r="AC355" s="2" t="s">
        <v>650</v>
      </c>
      <c r="AD355" s="2">
        <v>227.143</v>
      </c>
      <c r="AE355" s="2">
        <v>180.82599999999999</v>
      </c>
      <c r="AF355" s="2" t="s">
        <v>650</v>
      </c>
      <c r="AG355" s="2" t="s">
        <v>650</v>
      </c>
      <c r="AJ355" s="129">
        <f t="shared" si="20"/>
        <v>496.34199999999998</v>
      </c>
      <c r="AK355" s="129"/>
      <c r="AL355" s="129">
        <f t="shared" si="21"/>
        <v>333.7</v>
      </c>
      <c r="AM355" s="129">
        <f t="shared" si="22"/>
        <v>113.7</v>
      </c>
      <c r="AN355" s="130">
        <f t="shared" si="23"/>
        <v>0.90139460291492557</v>
      </c>
    </row>
    <row r="356" spans="1:40" ht="15" customHeight="1" x14ac:dyDescent="0.25">
      <c r="A356" s="2" t="s">
        <v>526</v>
      </c>
      <c r="B356" s="2" t="s">
        <v>537</v>
      </c>
      <c r="C356" s="2">
        <v>2015</v>
      </c>
      <c r="D356" s="2" t="s">
        <v>650</v>
      </c>
      <c r="E356" s="2" t="s">
        <v>650</v>
      </c>
      <c r="F356" s="2" t="s">
        <v>650</v>
      </c>
      <c r="G356" s="2" t="s">
        <v>650</v>
      </c>
      <c r="H356" s="2" t="s">
        <v>650</v>
      </c>
      <c r="I356" s="2" t="s">
        <v>650</v>
      </c>
      <c r="J356" s="2" t="s">
        <v>650</v>
      </c>
      <c r="K356" s="2" t="s">
        <v>650</v>
      </c>
      <c r="L356" s="2" t="s">
        <v>650</v>
      </c>
      <c r="M356" s="2" t="s">
        <v>650</v>
      </c>
      <c r="N356" s="2" t="s">
        <v>650</v>
      </c>
      <c r="O356" s="2" t="s">
        <v>650</v>
      </c>
      <c r="P356" s="2" t="s">
        <v>650</v>
      </c>
      <c r="Q356" s="2" t="s">
        <v>650</v>
      </c>
      <c r="R356" s="2" t="s">
        <v>650</v>
      </c>
      <c r="S356" s="2" t="s">
        <v>650</v>
      </c>
      <c r="T356" s="2" t="s">
        <v>650</v>
      </c>
      <c r="U356" s="2" t="s">
        <v>650</v>
      </c>
      <c r="V356" s="2" t="s">
        <v>650</v>
      </c>
      <c r="W356" s="2" t="s">
        <v>650</v>
      </c>
      <c r="X356" s="2" t="s">
        <v>650</v>
      </c>
      <c r="Y356" s="2" t="s">
        <v>650</v>
      </c>
      <c r="Z356" s="2" t="s">
        <v>650</v>
      </c>
      <c r="AA356" s="2" t="s">
        <v>650</v>
      </c>
      <c r="AB356" s="2" t="s">
        <v>650</v>
      </c>
      <c r="AC356" s="2" t="s">
        <v>650</v>
      </c>
      <c r="AD356" s="2" t="s">
        <v>650</v>
      </c>
      <c r="AE356" s="2" t="s">
        <v>650</v>
      </c>
      <c r="AF356" s="2" t="s">
        <v>650</v>
      </c>
      <c r="AG356" s="2" t="s">
        <v>650</v>
      </c>
      <c r="AJ356" s="129">
        <f t="shared" si="20"/>
        <v>0</v>
      </c>
      <c r="AK356" s="129"/>
      <c r="AL356" s="129">
        <f t="shared" si="21"/>
        <v>0</v>
      </c>
      <c r="AM356" s="129" t="str">
        <f t="shared" si="22"/>
        <v/>
      </c>
      <c r="AN356" s="130" t="str">
        <f t="shared" si="23"/>
        <v/>
      </c>
    </row>
    <row r="357" spans="1:40" ht="15" customHeight="1" x14ac:dyDescent="0.25">
      <c r="A357" s="2" t="s">
        <v>538</v>
      </c>
      <c r="B357" s="2" t="s">
        <v>539</v>
      </c>
      <c r="C357" s="2">
        <v>2015</v>
      </c>
      <c r="D357" s="2" t="s">
        <v>650</v>
      </c>
      <c r="E357" s="2" t="s">
        <v>650</v>
      </c>
      <c r="F357" s="2" t="s">
        <v>650</v>
      </c>
      <c r="G357" s="2" t="s">
        <v>650</v>
      </c>
      <c r="H357" s="2" t="s">
        <v>650</v>
      </c>
      <c r="I357" s="2" t="s">
        <v>650</v>
      </c>
      <c r="J357" s="2" t="s">
        <v>650</v>
      </c>
      <c r="K357" s="2" t="s">
        <v>650</v>
      </c>
      <c r="L357" s="2" t="s">
        <v>650</v>
      </c>
      <c r="M357" s="2" t="s">
        <v>650</v>
      </c>
      <c r="N357" s="2" t="s">
        <v>650</v>
      </c>
      <c r="O357" s="2" t="s">
        <v>650</v>
      </c>
      <c r="P357" s="2" t="s">
        <v>650</v>
      </c>
      <c r="Q357" s="2" t="s">
        <v>650</v>
      </c>
      <c r="R357" s="2" t="s">
        <v>650</v>
      </c>
      <c r="S357" s="2" t="s">
        <v>650</v>
      </c>
      <c r="T357" s="2" t="s">
        <v>650</v>
      </c>
      <c r="U357" s="2" t="s">
        <v>650</v>
      </c>
      <c r="V357" s="2" t="s">
        <v>650</v>
      </c>
      <c r="W357" s="2" t="s">
        <v>650</v>
      </c>
      <c r="X357" s="2" t="s">
        <v>650</v>
      </c>
      <c r="Y357" s="2" t="s">
        <v>650</v>
      </c>
      <c r="Z357" s="2" t="s">
        <v>650</v>
      </c>
      <c r="AA357" s="2" t="s">
        <v>650</v>
      </c>
      <c r="AB357" s="2" t="s">
        <v>650</v>
      </c>
      <c r="AC357" s="2" t="s">
        <v>650</v>
      </c>
      <c r="AD357" s="2" t="s">
        <v>650</v>
      </c>
      <c r="AE357" s="2" t="s">
        <v>650</v>
      </c>
      <c r="AF357" s="2" t="s">
        <v>650</v>
      </c>
      <c r="AG357" s="2" t="s">
        <v>650</v>
      </c>
      <c r="AJ357" s="129">
        <f t="shared" si="20"/>
        <v>0</v>
      </c>
      <c r="AK357" s="129"/>
      <c r="AL357" s="129">
        <f t="shared" si="21"/>
        <v>0</v>
      </c>
      <c r="AM357" s="129" t="str">
        <f t="shared" si="22"/>
        <v/>
      </c>
      <c r="AN357" s="130" t="str">
        <f t="shared" si="23"/>
        <v/>
      </c>
    </row>
    <row r="358" spans="1:40" ht="15" customHeight="1" x14ac:dyDescent="0.25">
      <c r="A358" s="2" t="s">
        <v>538</v>
      </c>
      <c r="B358" s="2" t="s">
        <v>540</v>
      </c>
      <c r="C358" s="2">
        <v>2015</v>
      </c>
      <c r="D358" s="2" t="s">
        <v>650</v>
      </c>
      <c r="E358" s="2" t="s">
        <v>650</v>
      </c>
      <c r="F358" s="2" t="s">
        <v>650</v>
      </c>
      <c r="G358" s="2" t="s">
        <v>650</v>
      </c>
      <c r="H358" s="2" t="s">
        <v>650</v>
      </c>
      <c r="I358" s="2" t="s">
        <v>650</v>
      </c>
      <c r="J358" s="2" t="s">
        <v>650</v>
      </c>
      <c r="K358" s="2" t="s">
        <v>650</v>
      </c>
      <c r="L358" s="2" t="s">
        <v>650</v>
      </c>
      <c r="M358" s="2" t="s">
        <v>650</v>
      </c>
      <c r="N358" s="2" t="s">
        <v>650</v>
      </c>
      <c r="O358" s="2" t="s">
        <v>650</v>
      </c>
      <c r="P358" s="2" t="s">
        <v>650</v>
      </c>
      <c r="Q358" s="2" t="s">
        <v>650</v>
      </c>
      <c r="R358" s="2" t="s">
        <v>650</v>
      </c>
      <c r="S358" s="2" t="s">
        <v>650</v>
      </c>
      <c r="T358" s="2" t="s">
        <v>650</v>
      </c>
      <c r="U358" s="2" t="s">
        <v>650</v>
      </c>
      <c r="V358" s="2" t="s">
        <v>650</v>
      </c>
      <c r="W358" s="2" t="s">
        <v>650</v>
      </c>
      <c r="X358" s="2" t="s">
        <v>650</v>
      </c>
      <c r="Y358" s="2" t="s">
        <v>650</v>
      </c>
      <c r="Z358" s="2" t="s">
        <v>650</v>
      </c>
      <c r="AA358" s="2" t="s">
        <v>650</v>
      </c>
      <c r="AB358" s="2" t="s">
        <v>650</v>
      </c>
      <c r="AC358" s="2" t="s">
        <v>650</v>
      </c>
      <c r="AD358" s="2" t="s">
        <v>650</v>
      </c>
      <c r="AE358" s="2" t="s">
        <v>650</v>
      </c>
      <c r="AF358" s="2" t="s">
        <v>650</v>
      </c>
      <c r="AG358" s="2" t="s">
        <v>650</v>
      </c>
      <c r="AJ358" s="129">
        <f t="shared" si="20"/>
        <v>0</v>
      </c>
      <c r="AK358" s="129"/>
      <c r="AL358" s="129">
        <f t="shared" si="21"/>
        <v>0</v>
      </c>
      <c r="AM358" s="129" t="str">
        <f t="shared" si="22"/>
        <v/>
      </c>
      <c r="AN358" s="130" t="str">
        <f t="shared" si="23"/>
        <v/>
      </c>
    </row>
    <row r="359" spans="1:40" ht="15" customHeight="1" x14ac:dyDescent="0.25">
      <c r="A359" s="2" t="s">
        <v>538</v>
      </c>
      <c r="B359" s="2" t="s">
        <v>541</v>
      </c>
      <c r="C359" s="2">
        <v>2015</v>
      </c>
      <c r="D359" s="2">
        <v>96</v>
      </c>
      <c r="E359" s="2">
        <v>14.6</v>
      </c>
      <c r="F359" s="2" t="s">
        <v>650</v>
      </c>
      <c r="G359" s="2" t="s">
        <v>650</v>
      </c>
      <c r="H359" s="2" t="s">
        <v>650</v>
      </c>
      <c r="I359" s="2">
        <v>123.6</v>
      </c>
      <c r="J359" s="2" t="s">
        <v>650</v>
      </c>
      <c r="K359" s="2">
        <v>0.7</v>
      </c>
      <c r="L359" s="2" t="s">
        <v>650</v>
      </c>
      <c r="M359" s="2" t="s">
        <v>650</v>
      </c>
      <c r="N359" s="2" t="s">
        <v>650</v>
      </c>
      <c r="O359" s="2" t="s">
        <v>650</v>
      </c>
      <c r="P359" s="2">
        <v>0.4</v>
      </c>
      <c r="Q359" s="2">
        <v>3.4</v>
      </c>
      <c r="R359" s="2">
        <v>2</v>
      </c>
      <c r="S359" s="2" t="s">
        <v>650</v>
      </c>
      <c r="T359" s="2" t="s">
        <v>650</v>
      </c>
      <c r="U359" s="2" t="s">
        <v>650</v>
      </c>
      <c r="V359" s="2" t="s">
        <v>8</v>
      </c>
      <c r="W359" s="2" t="s">
        <v>650</v>
      </c>
      <c r="X359" s="2" t="s">
        <v>650</v>
      </c>
      <c r="Y359" s="2" t="s">
        <v>650</v>
      </c>
      <c r="Z359" s="2">
        <v>96.7</v>
      </c>
      <c r="AA359" s="2" t="s">
        <v>650</v>
      </c>
      <c r="AB359" s="2" t="s">
        <v>650</v>
      </c>
      <c r="AC359" s="2" t="s">
        <v>650</v>
      </c>
      <c r="AD359" s="2" t="s">
        <v>650</v>
      </c>
      <c r="AE359" s="2">
        <v>6</v>
      </c>
      <c r="AF359" s="2" t="s">
        <v>650</v>
      </c>
      <c r="AG359" s="2">
        <v>14.4</v>
      </c>
      <c r="AJ359" s="129">
        <f t="shared" si="20"/>
        <v>109.2</v>
      </c>
      <c r="AK359" s="129"/>
      <c r="AL359" s="129">
        <f t="shared" si="21"/>
        <v>96</v>
      </c>
      <c r="AM359" s="129">
        <f t="shared" si="22"/>
        <v>14.6</v>
      </c>
      <c r="AN359" s="130">
        <f t="shared" si="23"/>
        <v>1.0128205128205128</v>
      </c>
    </row>
    <row r="360" spans="1:40" ht="15" customHeight="1" x14ac:dyDescent="0.25">
      <c r="A360" s="2" t="s">
        <v>542</v>
      </c>
      <c r="B360" s="2" t="s">
        <v>543</v>
      </c>
      <c r="C360" s="2">
        <v>2015</v>
      </c>
      <c r="D360" s="2" t="s">
        <v>650</v>
      </c>
      <c r="E360" s="2" t="s">
        <v>650</v>
      </c>
      <c r="F360" s="2" t="s">
        <v>650</v>
      </c>
      <c r="G360" s="2" t="s">
        <v>650</v>
      </c>
      <c r="H360" s="2" t="s">
        <v>650</v>
      </c>
      <c r="I360" s="2" t="s">
        <v>650</v>
      </c>
      <c r="J360" s="2" t="s">
        <v>650</v>
      </c>
      <c r="K360" s="2" t="s">
        <v>650</v>
      </c>
      <c r="L360" s="2" t="s">
        <v>650</v>
      </c>
      <c r="M360" s="2" t="s">
        <v>650</v>
      </c>
      <c r="N360" s="2" t="s">
        <v>650</v>
      </c>
      <c r="O360" s="2" t="s">
        <v>650</v>
      </c>
      <c r="P360" s="2" t="s">
        <v>650</v>
      </c>
      <c r="Q360" s="2" t="s">
        <v>650</v>
      </c>
      <c r="R360" s="2" t="s">
        <v>650</v>
      </c>
      <c r="S360" s="2" t="s">
        <v>650</v>
      </c>
      <c r="T360" s="2" t="s">
        <v>650</v>
      </c>
      <c r="U360" s="2" t="s">
        <v>650</v>
      </c>
      <c r="V360" s="2" t="s">
        <v>650</v>
      </c>
      <c r="W360" s="2" t="s">
        <v>650</v>
      </c>
      <c r="X360" s="2" t="s">
        <v>650</v>
      </c>
      <c r="Y360" s="2" t="s">
        <v>650</v>
      </c>
      <c r="Z360" s="2" t="s">
        <v>650</v>
      </c>
      <c r="AA360" s="2" t="s">
        <v>650</v>
      </c>
      <c r="AB360" s="2" t="s">
        <v>650</v>
      </c>
      <c r="AC360" s="2" t="s">
        <v>650</v>
      </c>
      <c r="AD360" s="2" t="s">
        <v>650</v>
      </c>
      <c r="AE360" s="2" t="s">
        <v>650</v>
      </c>
      <c r="AF360" s="2" t="s">
        <v>650</v>
      </c>
      <c r="AG360" s="2" t="s">
        <v>650</v>
      </c>
      <c r="AJ360" s="129">
        <f t="shared" si="20"/>
        <v>0</v>
      </c>
      <c r="AK360" s="129"/>
      <c r="AL360" s="129">
        <f t="shared" si="21"/>
        <v>0</v>
      </c>
      <c r="AM360" s="129" t="str">
        <f t="shared" si="22"/>
        <v/>
      </c>
      <c r="AN360" s="130" t="str">
        <f t="shared" si="23"/>
        <v/>
      </c>
    </row>
    <row r="361" spans="1:40" ht="15" customHeight="1" x14ac:dyDescent="0.25">
      <c r="A361" s="2" t="s">
        <v>542</v>
      </c>
      <c r="B361" s="2" t="s">
        <v>544</v>
      </c>
      <c r="C361" s="2">
        <v>2015</v>
      </c>
      <c r="D361" s="2" t="s">
        <v>650</v>
      </c>
      <c r="E361" s="2" t="s">
        <v>650</v>
      </c>
      <c r="F361" s="2" t="s">
        <v>650</v>
      </c>
      <c r="G361" s="2" t="s">
        <v>650</v>
      </c>
      <c r="H361" s="2" t="s">
        <v>650</v>
      </c>
      <c r="I361" s="2" t="s">
        <v>650</v>
      </c>
      <c r="J361" s="2" t="s">
        <v>650</v>
      </c>
      <c r="K361" s="2" t="s">
        <v>650</v>
      </c>
      <c r="L361" s="2" t="s">
        <v>650</v>
      </c>
      <c r="M361" s="2" t="s">
        <v>650</v>
      </c>
      <c r="N361" s="2" t="s">
        <v>650</v>
      </c>
      <c r="O361" s="2" t="s">
        <v>650</v>
      </c>
      <c r="P361" s="2" t="s">
        <v>650</v>
      </c>
      <c r="Q361" s="2" t="s">
        <v>650</v>
      </c>
      <c r="R361" s="2" t="s">
        <v>650</v>
      </c>
      <c r="S361" s="2" t="s">
        <v>650</v>
      </c>
      <c r="T361" s="2" t="s">
        <v>650</v>
      </c>
      <c r="U361" s="2" t="s">
        <v>650</v>
      </c>
      <c r="V361" s="2" t="s">
        <v>650</v>
      </c>
      <c r="W361" s="2" t="s">
        <v>650</v>
      </c>
      <c r="X361" s="2" t="s">
        <v>650</v>
      </c>
      <c r="Y361" s="2" t="s">
        <v>650</v>
      </c>
      <c r="Z361" s="2" t="s">
        <v>650</v>
      </c>
      <c r="AA361" s="2" t="s">
        <v>650</v>
      </c>
      <c r="AB361" s="2" t="s">
        <v>650</v>
      </c>
      <c r="AC361" s="2" t="s">
        <v>650</v>
      </c>
      <c r="AD361" s="2" t="s">
        <v>650</v>
      </c>
      <c r="AE361" s="2" t="s">
        <v>650</v>
      </c>
      <c r="AF361" s="2" t="s">
        <v>650</v>
      </c>
      <c r="AG361" s="2" t="s">
        <v>650</v>
      </c>
      <c r="AJ361" s="129">
        <f t="shared" si="20"/>
        <v>0</v>
      </c>
      <c r="AK361" s="129"/>
      <c r="AL361" s="129">
        <f t="shared" si="21"/>
        <v>0</v>
      </c>
      <c r="AM361" s="129" t="str">
        <f t="shared" si="22"/>
        <v/>
      </c>
      <c r="AN361" s="130" t="str">
        <f t="shared" si="23"/>
        <v/>
      </c>
    </row>
    <row r="362" spans="1:40" ht="15" customHeight="1" x14ac:dyDescent="0.25">
      <c r="A362" s="2" t="s">
        <v>542</v>
      </c>
      <c r="B362" s="2" t="s">
        <v>545</v>
      </c>
      <c r="C362" s="2">
        <v>2015</v>
      </c>
      <c r="D362" s="2" t="s">
        <v>650</v>
      </c>
      <c r="E362" s="2" t="s">
        <v>650</v>
      </c>
      <c r="F362" s="2" t="s">
        <v>650</v>
      </c>
      <c r="G362" s="2" t="s">
        <v>650</v>
      </c>
      <c r="H362" s="2" t="s">
        <v>650</v>
      </c>
      <c r="I362" s="2" t="s">
        <v>650</v>
      </c>
      <c r="J362" s="2" t="s">
        <v>650</v>
      </c>
      <c r="K362" s="2" t="s">
        <v>650</v>
      </c>
      <c r="L362" s="2" t="s">
        <v>650</v>
      </c>
      <c r="M362" s="2" t="s">
        <v>650</v>
      </c>
      <c r="N362" s="2" t="s">
        <v>650</v>
      </c>
      <c r="O362" s="2" t="s">
        <v>650</v>
      </c>
      <c r="P362" s="2" t="s">
        <v>650</v>
      </c>
      <c r="Q362" s="2" t="s">
        <v>650</v>
      </c>
      <c r="R362" s="2" t="s">
        <v>650</v>
      </c>
      <c r="S362" s="2" t="s">
        <v>650</v>
      </c>
      <c r="T362" s="2" t="s">
        <v>650</v>
      </c>
      <c r="U362" s="2" t="s">
        <v>650</v>
      </c>
      <c r="V362" s="2" t="s">
        <v>650</v>
      </c>
      <c r="W362" s="2" t="s">
        <v>650</v>
      </c>
      <c r="X362" s="2" t="s">
        <v>650</v>
      </c>
      <c r="Y362" s="2" t="s">
        <v>650</v>
      </c>
      <c r="Z362" s="2" t="s">
        <v>650</v>
      </c>
      <c r="AA362" s="2" t="s">
        <v>650</v>
      </c>
      <c r="AB362" s="2" t="s">
        <v>650</v>
      </c>
      <c r="AC362" s="2" t="s">
        <v>650</v>
      </c>
      <c r="AD362" s="2" t="s">
        <v>650</v>
      </c>
      <c r="AE362" s="2" t="s">
        <v>650</v>
      </c>
      <c r="AF362" s="2" t="s">
        <v>650</v>
      </c>
      <c r="AG362" s="2" t="s">
        <v>650</v>
      </c>
      <c r="AJ362" s="129">
        <f t="shared" si="20"/>
        <v>0</v>
      </c>
      <c r="AK362" s="129"/>
      <c r="AL362" s="129">
        <f t="shared" si="21"/>
        <v>0</v>
      </c>
      <c r="AM362" s="129" t="str">
        <f t="shared" si="22"/>
        <v/>
      </c>
      <c r="AN362" s="130" t="str">
        <f t="shared" si="23"/>
        <v/>
      </c>
    </row>
    <row r="363" spans="1:40" ht="15" customHeight="1" x14ac:dyDescent="0.25">
      <c r="A363" s="2" t="s">
        <v>542</v>
      </c>
      <c r="B363" s="2" t="s">
        <v>546</v>
      </c>
      <c r="C363" s="2">
        <v>2015</v>
      </c>
      <c r="D363" s="2" t="s">
        <v>650</v>
      </c>
      <c r="E363" s="2" t="s">
        <v>650</v>
      </c>
      <c r="F363" s="2" t="s">
        <v>650</v>
      </c>
      <c r="G363" s="2" t="s">
        <v>650</v>
      </c>
      <c r="H363" s="2" t="s">
        <v>650</v>
      </c>
      <c r="I363" s="2" t="s">
        <v>650</v>
      </c>
      <c r="J363" s="2" t="s">
        <v>650</v>
      </c>
      <c r="K363" s="2" t="s">
        <v>650</v>
      </c>
      <c r="L363" s="2" t="s">
        <v>650</v>
      </c>
      <c r="M363" s="2" t="s">
        <v>650</v>
      </c>
      <c r="N363" s="2" t="s">
        <v>650</v>
      </c>
      <c r="O363" s="2" t="s">
        <v>650</v>
      </c>
      <c r="P363" s="2" t="s">
        <v>650</v>
      </c>
      <c r="Q363" s="2" t="s">
        <v>650</v>
      </c>
      <c r="R363" s="2" t="s">
        <v>650</v>
      </c>
      <c r="S363" s="2" t="s">
        <v>650</v>
      </c>
      <c r="T363" s="2" t="s">
        <v>650</v>
      </c>
      <c r="U363" s="2" t="s">
        <v>650</v>
      </c>
      <c r="V363" s="2" t="s">
        <v>650</v>
      </c>
      <c r="W363" s="2" t="s">
        <v>650</v>
      </c>
      <c r="X363" s="2" t="s">
        <v>650</v>
      </c>
      <c r="Y363" s="2" t="s">
        <v>650</v>
      </c>
      <c r="Z363" s="2" t="s">
        <v>650</v>
      </c>
      <c r="AA363" s="2" t="s">
        <v>650</v>
      </c>
      <c r="AB363" s="2" t="s">
        <v>650</v>
      </c>
      <c r="AC363" s="2" t="s">
        <v>650</v>
      </c>
      <c r="AD363" s="2" t="s">
        <v>650</v>
      </c>
      <c r="AE363" s="2" t="s">
        <v>650</v>
      </c>
      <c r="AF363" s="2" t="s">
        <v>650</v>
      </c>
      <c r="AG363" s="2" t="s">
        <v>650</v>
      </c>
      <c r="AJ363" s="129">
        <f t="shared" si="20"/>
        <v>0</v>
      </c>
      <c r="AK363" s="129"/>
      <c r="AL363" s="129">
        <f t="shared" si="21"/>
        <v>0</v>
      </c>
      <c r="AM363" s="129" t="str">
        <f t="shared" si="22"/>
        <v/>
      </c>
      <c r="AN363" s="130" t="str">
        <f t="shared" si="23"/>
        <v/>
      </c>
    </row>
    <row r="364" spans="1:40" ht="15" customHeight="1" x14ac:dyDescent="0.25">
      <c r="A364" s="2" t="s">
        <v>542</v>
      </c>
      <c r="B364" s="2" t="s">
        <v>547</v>
      </c>
      <c r="C364" s="2">
        <v>2015</v>
      </c>
      <c r="D364" s="2">
        <v>106.483</v>
      </c>
      <c r="E364" s="2">
        <v>10.497999999999999</v>
      </c>
      <c r="F364" s="2" t="s">
        <v>650</v>
      </c>
      <c r="G364" s="2" t="s">
        <v>650</v>
      </c>
      <c r="H364" s="2" t="s">
        <v>650</v>
      </c>
      <c r="I364" s="2">
        <v>125.627</v>
      </c>
      <c r="J364" s="2" t="s">
        <v>650</v>
      </c>
      <c r="K364" s="2" t="s">
        <v>650</v>
      </c>
      <c r="L364" s="2" t="s">
        <v>650</v>
      </c>
      <c r="M364" s="2" t="s">
        <v>650</v>
      </c>
      <c r="N364" s="2" t="s">
        <v>650</v>
      </c>
      <c r="O364" s="2" t="s">
        <v>650</v>
      </c>
      <c r="P364" s="2">
        <v>66.900000000000006</v>
      </c>
      <c r="Q364" s="2">
        <v>44.5</v>
      </c>
      <c r="R364" s="2" t="s">
        <v>650</v>
      </c>
      <c r="S364" s="2" t="s">
        <v>650</v>
      </c>
      <c r="T364" s="2" t="s">
        <v>650</v>
      </c>
      <c r="U364" s="2">
        <v>3.6</v>
      </c>
      <c r="V364" s="2" t="s">
        <v>8</v>
      </c>
      <c r="W364" s="2" t="s">
        <v>650</v>
      </c>
      <c r="X364" s="2" t="s">
        <v>650</v>
      </c>
      <c r="Y364" s="2" t="s">
        <v>650</v>
      </c>
      <c r="Z364" s="2" t="s">
        <v>650</v>
      </c>
      <c r="AA364" s="2" t="s">
        <v>650</v>
      </c>
      <c r="AB364" s="2" t="s">
        <v>650</v>
      </c>
      <c r="AC364" s="2" t="s">
        <v>650</v>
      </c>
      <c r="AD364" s="2" t="s">
        <v>650</v>
      </c>
      <c r="AE364" s="2" t="s">
        <v>650</v>
      </c>
      <c r="AF364" s="2" t="s">
        <v>650</v>
      </c>
      <c r="AG364" s="2">
        <v>10.627000000000001</v>
      </c>
      <c r="AJ364" s="129">
        <f t="shared" si="20"/>
        <v>115</v>
      </c>
      <c r="AK364" s="129"/>
      <c r="AL364" s="129">
        <f t="shared" si="21"/>
        <v>106.483</v>
      </c>
      <c r="AM364" s="129">
        <f t="shared" si="22"/>
        <v>10.497999999999999</v>
      </c>
      <c r="AN364" s="130">
        <f t="shared" si="23"/>
        <v>1.0172260869565217</v>
      </c>
    </row>
    <row r="365" spans="1:40" ht="15" customHeight="1" x14ac:dyDescent="0.25">
      <c r="A365" s="2" t="s">
        <v>548</v>
      </c>
      <c r="B365" s="2" t="s">
        <v>549</v>
      </c>
      <c r="C365" s="2">
        <v>2015</v>
      </c>
      <c r="D365" s="2" t="s">
        <v>650</v>
      </c>
      <c r="E365" s="2" t="s">
        <v>650</v>
      </c>
      <c r="F365" s="2" t="s">
        <v>650</v>
      </c>
      <c r="G365" s="2" t="s">
        <v>650</v>
      </c>
      <c r="H365" s="2" t="s">
        <v>650</v>
      </c>
      <c r="I365" s="2" t="s">
        <v>650</v>
      </c>
      <c r="J365" s="2" t="s">
        <v>650</v>
      </c>
      <c r="K365" s="2" t="s">
        <v>650</v>
      </c>
      <c r="L365" s="2" t="s">
        <v>650</v>
      </c>
      <c r="M365" s="2" t="s">
        <v>650</v>
      </c>
      <c r="N365" s="2" t="s">
        <v>650</v>
      </c>
      <c r="O365" s="2" t="s">
        <v>650</v>
      </c>
      <c r="P365" s="2" t="s">
        <v>650</v>
      </c>
      <c r="Q365" s="2" t="s">
        <v>650</v>
      </c>
      <c r="R365" s="2" t="s">
        <v>650</v>
      </c>
      <c r="S365" s="2" t="s">
        <v>650</v>
      </c>
      <c r="T365" s="2" t="s">
        <v>650</v>
      </c>
      <c r="U365" s="2" t="s">
        <v>650</v>
      </c>
      <c r="V365" s="2" t="s">
        <v>650</v>
      </c>
      <c r="W365" s="2" t="s">
        <v>650</v>
      </c>
      <c r="X365" s="2" t="s">
        <v>650</v>
      </c>
      <c r="Y365" s="2" t="s">
        <v>650</v>
      </c>
      <c r="Z365" s="2" t="s">
        <v>650</v>
      </c>
      <c r="AA365" s="2" t="s">
        <v>650</v>
      </c>
      <c r="AB365" s="2" t="s">
        <v>650</v>
      </c>
      <c r="AC365" s="2" t="s">
        <v>650</v>
      </c>
      <c r="AD365" s="2" t="s">
        <v>650</v>
      </c>
      <c r="AE365" s="2" t="s">
        <v>650</v>
      </c>
      <c r="AF365" s="2" t="s">
        <v>650</v>
      </c>
      <c r="AG365" s="2" t="s">
        <v>650</v>
      </c>
      <c r="AJ365" s="129">
        <f t="shared" si="20"/>
        <v>0</v>
      </c>
      <c r="AK365" s="129"/>
      <c r="AL365" s="129">
        <f t="shared" si="21"/>
        <v>0</v>
      </c>
      <c r="AM365" s="129" t="str">
        <f t="shared" si="22"/>
        <v/>
      </c>
      <c r="AN365" s="130" t="str">
        <f t="shared" si="23"/>
        <v/>
      </c>
    </row>
    <row r="366" spans="1:40" ht="15" customHeight="1" x14ac:dyDescent="0.25">
      <c r="A366" s="2" t="s">
        <v>548</v>
      </c>
      <c r="B366" s="2" t="s">
        <v>550</v>
      </c>
      <c r="C366" s="2">
        <v>2015</v>
      </c>
      <c r="D366" s="2" t="s">
        <v>650</v>
      </c>
      <c r="E366" s="2" t="s">
        <v>650</v>
      </c>
      <c r="F366" s="2" t="s">
        <v>650</v>
      </c>
      <c r="G366" s="2" t="s">
        <v>650</v>
      </c>
      <c r="H366" s="2" t="s">
        <v>650</v>
      </c>
      <c r="I366" s="2" t="s">
        <v>650</v>
      </c>
      <c r="J366" s="2" t="s">
        <v>650</v>
      </c>
      <c r="K366" s="2" t="s">
        <v>650</v>
      </c>
      <c r="L366" s="2" t="s">
        <v>650</v>
      </c>
      <c r="M366" s="2" t="s">
        <v>650</v>
      </c>
      <c r="N366" s="2" t="s">
        <v>650</v>
      </c>
      <c r="O366" s="2" t="s">
        <v>650</v>
      </c>
      <c r="P366" s="2" t="s">
        <v>650</v>
      </c>
      <c r="Q366" s="2" t="s">
        <v>650</v>
      </c>
      <c r="R366" s="2" t="s">
        <v>650</v>
      </c>
      <c r="S366" s="2" t="s">
        <v>650</v>
      </c>
      <c r="T366" s="2" t="s">
        <v>650</v>
      </c>
      <c r="U366" s="2" t="s">
        <v>650</v>
      </c>
      <c r="V366" s="2" t="s">
        <v>650</v>
      </c>
      <c r="W366" s="2" t="s">
        <v>650</v>
      </c>
      <c r="X366" s="2" t="s">
        <v>650</v>
      </c>
      <c r="Y366" s="2" t="s">
        <v>650</v>
      </c>
      <c r="Z366" s="2" t="s">
        <v>650</v>
      </c>
      <c r="AA366" s="2" t="s">
        <v>650</v>
      </c>
      <c r="AB366" s="2" t="s">
        <v>650</v>
      </c>
      <c r="AC366" s="2" t="s">
        <v>650</v>
      </c>
      <c r="AD366" s="2" t="s">
        <v>650</v>
      </c>
      <c r="AE366" s="2" t="s">
        <v>650</v>
      </c>
      <c r="AF366" s="2" t="s">
        <v>650</v>
      </c>
      <c r="AG366" s="2" t="s">
        <v>650</v>
      </c>
      <c r="AJ366" s="129">
        <f t="shared" si="20"/>
        <v>0</v>
      </c>
      <c r="AK366" s="129"/>
      <c r="AL366" s="129">
        <f t="shared" si="21"/>
        <v>0</v>
      </c>
      <c r="AM366" s="129" t="str">
        <f t="shared" si="22"/>
        <v/>
      </c>
      <c r="AN366" s="130" t="str">
        <f t="shared" si="23"/>
        <v/>
      </c>
    </row>
    <row r="367" spans="1:40" ht="15" customHeight="1" x14ac:dyDescent="0.25">
      <c r="A367" s="2" t="s">
        <v>548</v>
      </c>
      <c r="B367" s="2" t="s">
        <v>551</v>
      </c>
      <c r="C367" s="2">
        <v>2015</v>
      </c>
      <c r="D367" s="2" t="s">
        <v>650</v>
      </c>
      <c r="E367" s="2" t="s">
        <v>650</v>
      </c>
      <c r="F367" s="2" t="s">
        <v>650</v>
      </c>
      <c r="G367" s="2" t="s">
        <v>650</v>
      </c>
      <c r="H367" s="2" t="s">
        <v>650</v>
      </c>
      <c r="I367" s="2" t="s">
        <v>650</v>
      </c>
      <c r="J367" s="2" t="s">
        <v>650</v>
      </c>
      <c r="K367" s="2" t="s">
        <v>650</v>
      </c>
      <c r="L367" s="2" t="s">
        <v>650</v>
      </c>
      <c r="M367" s="2" t="s">
        <v>650</v>
      </c>
      <c r="N367" s="2" t="s">
        <v>650</v>
      </c>
      <c r="O367" s="2" t="s">
        <v>650</v>
      </c>
      <c r="P367" s="2" t="s">
        <v>650</v>
      </c>
      <c r="Q367" s="2" t="s">
        <v>650</v>
      </c>
      <c r="R367" s="2" t="s">
        <v>650</v>
      </c>
      <c r="S367" s="2" t="s">
        <v>650</v>
      </c>
      <c r="T367" s="2" t="s">
        <v>650</v>
      </c>
      <c r="U367" s="2" t="s">
        <v>650</v>
      </c>
      <c r="V367" s="2" t="s">
        <v>650</v>
      </c>
      <c r="W367" s="2" t="s">
        <v>650</v>
      </c>
      <c r="X367" s="2" t="s">
        <v>650</v>
      </c>
      <c r="Y367" s="2" t="s">
        <v>650</v>
      </c>
      <c r="Z367" s="2" t="s">
        <v>650</v>
      </c>
      <c r="AA367" s="2" t="s">
        <v>650</v>
      </c>
      <c r="AB367" s="2" t="s">
        <v>650</v>
      </c>
      <c r="AC367" s="2" t="s">
        <v>650</v>
      </c>
      <c r="AD367" s="2" t="s">
        <v>650</v>
      </c>
      <c r="AE367" s="2" t="s">
        <v>650</v>
      </c>
      <c r="AF367" s="2" t="s">
        <v>650</v>
      </c>
      <c r="AG367" s="2" t="s">
        <v>650</v>
      </c>
      <c r="AJ367" s="129">
        <f t="shared" si="20"/>
        <v>0</v>
      </c>
      <c r="AK367" s="129"/>
      <c r="AL367" s="129">
        <f t="shared" si="21"/>
        <v>0</v>
      </c>
      <c r="AM367" s="129" t="str">
        <f t="shared" si="22"/>
        <v/>
      </c>
      <c r="AN367" s="130" t="str">
        <f t="shared" si="23"/>
        <v/>
      </c>
    </row>
    <row r="368" spans="1:40" ht="15" customHeight="1" x14ac:dyDescent="0.25">
      <c r="A368" s="2" t="s">
        <v>552</v>
      </c>
      <c r="B368" s="2" t="s">
        <v>553</v>
      </c>
      <c r="C368" s="2">
        <v>2015</v>
      </c>
      <c r="D368" s="2" t="s">
        <v>650</v>
      </c>
      <c r="E368" s="2" t="s">
        <v>650</v>
      </c>
      <c r="F368" s="2" t="s">
        <v>650</v>
      </c>
      <c r="G368" s="2" t="s">
        <v>650</v>
      </c>
      <c r="H368" s="2" t="s">
        <v>650</v>
      </c>
      <c r="I368" s="2" t="s">
        <v>650</v>
      </c>
      <c r="J368" s="2" t="s">
        <v>650</v>
      </c>
      <c r="K368" s="2" t="s">
        <v>650</v>
      </c>
      <c r="L368" s="2" t="s">
        <v>650</v>
      </c>
      <c r="M368" s="2" t="s">
        <v>650</v>
      </c>
      <c r="N368" s="2" t="s">
        <v>650</v>
      </c>
      <c r="O368" s="2" t="s">
        <v>650</v>
      </c>
      <c r="P368" s="2" t="s">
        <v>650</v>
      </c>
      <c r="Q368" s="2" t="s">
        <v>650</v>
      </c>
      <c r="R368" s="2" t="s">
        <v>650</v>
      </c>
      <c r="S368" s="2" t="s">
        <v>650</v>
      </c>
      <c r="T368" s="2" t="s">
        <v>650</v>
      </c>
      <c r="U368" s="2" t="s">
        <v>650</v>
      </c>
      <c r="V368" s="2" t="s">
        <v>650</v>
      </c>
      <c r="W368" s="2" t="s">
        <v>650</v>
      </c>
      <c r="X368" s="2" t="s">
        <v>650</v>
      </c>
      <c r="Y368" s="2" t="s">
        <v>650</v>
      </c>
      <c r="Z368" s="2" t="s">
        <v>650</v>
      </c>
      <c r="AA368" s="2" t="s">
        <v>650</v>
      </c>
      <c r="AB368" s="2" t="s">
        <v>650</v>
      </c>
      <c r="AC368" s="2" t="s">
        <v>650</v>
      </c>
      <c r="AD368" s="2" t="s">
        <v>650</v>
      </c>
      <c r="AE368" s="2" t="s">
        <v>650</v>
      </c>
      <c r="AF368" s="2" t="s">
        <v>650</v>
      </c>
      <c r="AG368" s="2" t="s">
        <v>650</v>
      </c>
      <c r="AJ368" s="129">
        <f t="shared" si="20"/>
        <v>0</v>
      </c>
      <c r="AK368" s="129"/>
      <c r="AL368" s="129">
        <f t="shared" si="21"/>
        <v>0</v>
      </c>
      <c r="AM368" s="129" t="str">
        <f t="shared" si="22"/>
        <v/>
      </c>
      <c r="AN368" s="130" t="str">
        <f t="shared" si="23"/>
        <v/>
      </c>
    </row>
    <row r="369" spans="1:40" ht="15" customHeight="1" x14ac:dyDescent="0.25">
      <c r="A369" s="2" t="s">
        <v>552</v>
      </c>
      <c r="B369" s="2" t="s">
        <v>554</v>
      </c>
      <c r="C369" s="2">
        <v>2015</v>
      </c>
      <c r="D369" s="2" t="s">
        <v>650</v>
      </c>
      <c r="E369" s="2" t="s">
        <v>650</v>
      </c>
      <c r="F369" s="2" t="s">
        <v>650</v>
      </c>
      <c r="G369" s="2" t="s">
        <v>650</v>
      </c>
      <c r="H369" s="2" t="s">
        <v>650</v>
      </c>
      <c r="I369" s="2" t="s">
        <v>650</v>
      </c>
      <c r="J369" s="2" t="s">
        <v>650</v>
      </c>
      <c r="K369" s="2" t="s">
        <v>650</v>
      </c>
      <c r="L369" s="2" t="s">
        <v>650</v>
      </c>
      <c r="M369" s="2" t="s">
        <v>650</v>
      </c>
      <c r="N369" s="2" t="s">
        <v>650</v>
      </c>
      <c r="O369" s="2" t="s">
        <v>650</v>
      </c>
      <c r="P369" s="2" t="s">
        <v>650</v>
      </c>
      <c r="Q369" s="2" t="s">
        <v>650</v>
      </c>
      <c r="R369" s="2" t="s">
        <v>650</v>
      </c>
      <c r="S369" s="2" t="s">
        <v>650</v>
      </c>
      <c r="T369" s="2" t="s">
        <v>650</v>
      </c>
      <c r="U369" s="2" t="s">
        <v>650</v>
      </c>
      <c r="V369" s="2" t="s">
        <v>650</v>
      </c>
      <c r="W369" s="2" t="s">
        <v>650</v>
      </c>
      <c r="X369" s="2" t="s">
        <v>650</v>
      </c>
      <c r="Y369" s="2" t="s">
        <v>650</v>
      </c>
      <c r="Z369" s="2" t="s">
        <v>650</v>
      </c>
      <c r="AA369" s="2" t="s">
        <v>650</v>
      </c>
      <c r="AB369" s="2" t="s">
        <v>650</v>
      </c>
      <c r="AC369" s="2" t="s">
        <v>650</v>
      </c>
      <c r="AD369" s="2" t="s">
        <v>650</v>
      </c>
      <c r="AE369" s="2" t="s">
        <v>650</v>
      </c>
      <c r="AF369" s="2" t="s">
        <v>650</v>
      </c>
      <c r="AG369" s="2" t="s">
        <v>650</v>
      </c>
      <c r="AJ369" s="129">
        <f t="shared" si="20"/>
        <v>0</v>
      </c>
      <c r="AK369" s="129"/>
      <c r="AL369" s="129">
        <f t="shared" si="21"/>
        <v>0</v>
      </c>
      <c r="AM369" s="129" t="str">
        <f t="shared" si="22"/>
        <v/>
      </c>
      <c r="AN369" s="130" t="str">
        <f t="shared" si="23"/>
        <v/>
      </c>
    </row>
    <row r="370" spans="1:40" ht="15" customHeight="1" x14ac:dyDescent="0.25">
      <c r="A370" s="2" t="s">
        <v>552</v>
      </c>
      <c r="B370" s="2" t="s">
        <v>555</v>
      </c>
      <c r="C370" s="2">
        <v>2015</v>
      </c>
      <c r="D370" s="2" t="s">
        <v>650</v>
      </c>
      <c r="E370" s="2" t="s">
        <v>650</v>
      </c>
      <c r="F370" s="2" t="s">
        <v>650</v>
      </c>
      <c r="G370" s="2" t="s">
        <v>650</v>
      </c>
      <c r="H370" s="2" t="s">
        <v>650</v>
      </c>
      <c r="I370" s="2" t="s">
        <v>650</v>
      </c>
      <c r="J370" s="2" t="s">
        <v>650</v>
      </c>
      <c r="K370" s="2" t="s">
        <v>650</v>
      </c>
      <c r="L370" s="2" t="s">
        <v>650</v>
      </c>
      <c r="M370" s="2" t="s">
        <v>650</v>
      </c>
      <c r="N370" s="2" t="s">
        <v>650</v>
      </c>
      <c r="O370" s="2" t="s">
        <v>650</v>
      </c>
      <c r="P370" s="2" t="s">
        <v>650</v>
      </c>
      <c r="Q370" s="2" t="s">
        <v>650</v>
      </c>
      <c r="R370" s="2" t="s">
        <v>650</v>
      </c>
      <c r="S370" s="2" t="s">
        <v>650</v>
      </c>
      <c r="T370" s="2" t="s">
        <v>650</v>
      </c>
      <c r="U370" s="2" t="s">
        <v>650</v>
      </c>
      <c r="V370" s="2" t="s">
        <v>650</v>
      </c>
      <c r="W370" s="2" t="s">
        <v>650</v>
      </c>
      <c r="X370" s="2" t="s">
        <v>650</v>
      </c>
      <c r="Y370" s="2" t="s">
        <v>650</v>
      </c>
      <c r="Z370" s="2" t="s">
        <v>650</v>
      </c>
      <c r="AA370" s="2" t="s">
        <v>650</v>
      </c>
      <c r="AB370" s="2" t="s">
        <v>650</v>
      </c>
      <c r="AC370" s="2" t="s">
        <v>650</v>
      </c>
      <c r="AD370" s="2" t="s">
        <v>650</v>
      </c>
      <c r="AE370" s="2" t="s">
        <v>650</v>
      </c>
      <c r="AF370" s="2" t="s">
        <v>650</v>
      </c>
      <c r="AG370" s="2" t="s">
        <v>650</v>
      </c>
      <c r="AJ370" s="129">
        <f t="shared" si="20"/>
        <v>0</v>
      </c>
      <c r="AK370" s="129"/>
      <c r="AL370" s="129">
        <f t="shared" si="21"/>
        <v>0</v>
      </c>
      <c r="AM370" s="129" t="str">
        <f t="shared" si="22"/>
        <v/>
      </c>
      <c r="AN370" s="130" t="str">
        <f t="shared" si="23"/>
        <v/>
      </c>
    </row>
    <row r="371" spans="1:40" ht="15" customHeight="1" x14ac:dyDescent="0.25">
      <c r="A371" s="2" t="s">
        <v>552</v>
      </c>
      <c r="B371" s="2" t="s">
        <v>556</v>
      </c>
      <c r="C371" s="2">
        <v>2015</v>
      </c>
      <c r="D371" s="2" t="s">
        <v>650</v>
      </c>
      <c r="E371" s="2" t="s">
        <v>650</v>
      </c>
      <c r="F371" s="2" t="s">
        <v>650</v>
      </c>
      <c r="G371" s="2" t="s">
        <v>650</v>
      </c>
      <c r="H371" s="2" t="s">
        <v>650</v>
      </c>
      <c r="I371" s="2" t="s">
        <v>650</v>
      </c>
      <c r="J371" s="2" t="s">
        <v>650</v>
      </c>
      <c r="K371" s="2" t="s">
        <v>650</v>
      </c>
      <c r="L371" s="2" t="s">
        <v>650</v>
      </c>
      <c r="M371" s="2" t="s">
        <v>650</v>
      </c>
      <c r="N371" s="2" t="s">
        <v>650</v>
      </c>
      <c r="O371" s="2" t="s">
        <v>650</v>
      </c>
      <c r="P371" s="2" t="s">
        <v>650</v>
      </c>
      <c r="Q371" s="2" t="s">
        <v>650</v>
      </c>
      <c r="R371" s="2" t="s">
        <v>650</v>
      </c>
      <c r="S371" s="2" t="s">
        <v>650</v>
      </c>
      <c r="T371" s="2" t="s">
        <v>650</v>
      </c>
      <c r="U371" s="2" t="s">
        <v>650</v>
      </c>
      <c r="V371" s="2" t="s">
        <v>650</v>
      </c>
      <c r="W371" s="2" t="s">
        <v>650</v>
      </c>
      <c r="X371" s="2" t="s">
        <v>650</v>
      </c>
      <c r="Y371" s="2" t="s">
        <v>650</v>
      </c>
      <c r="Z371" s="2" t="s">
        <v>650</v>
      </c>
      <c r="AA371" s="2" t="s">
        <v>650</v>
      </c>
      <c r="AB371" s="2" t="s">
        <v>650</v>
      </c>
      <c r="AC371" s="2" t="s">
        <v>650</v>
      </c>
      <c r="AD371" s="2" t="s">
        <v>650</v>
      </c>
      <c r="AE371" s="2" t="s">
        <v>650</v>
      </c>
      <c r="AF371" s="2" t="s">
        <v>650</v>
      </c>
      <c r="AG371" s="2" t="s">
        <v>650</v>
      </c>
      <c r="AJ371" s="129">
        <f t="shared" si="20"/>
        <v>0</v>
      </c>
      <c r="AK371" s="129"/>
      <c r="AL371" s="129">
        <f t="shared" si="21"/>
        <v>0</v>
      </c>
      <c r="AM371" s="129" t="str">
        <f t="shared" si="22"/>
        <v/>
      </c>
      <c r="AN371" s="130" t="str">
        <f t="shared" si="23"/>
        <v/>
      </c>
    </row>
    <row r="372" spans="1:40" ht="15" customHeight="1" x14ac:dyDescent="0.25">
      <c r="A372" s="2" t="s">
        <v>552</v>
      </c>
      <c r="B372" s="2" t="s">
        <v>557</v>
      </c>
      <c r="C372" s="2">
        <v>2015</v>
      </c>
      <c r="D372" s="2" t="s">
        <v>650</v>
      </c>
      <c r="E372" s="2" t="s">
        <v>650</v>
      </c>
      <c r="F372" s="2" t="s">
        <v>650</v>
      </c>
      <c r="G372" s="2" t="s">
        <v>650</v>
      </c>
      <c r="H372" s="2" t="s">
        <v>650</v>
      </c>
      <c r="I372" s="2" t="s">
        <v>650</v>
      </c>
      <c r="J372" s="2" t="s">
        <v>650</v>
      </c>
      <c r="K372" s="2" t="s">
        <v>650</v>
      </c>
      <c r="L372" s="2" t="s">
        <v>650</v>
      </c>
      <c r="M372" s="2" t="s">
        <v>650</v>
      </c>
      <c r="N372" s="2" t="s">
        <v>650</v>
      </c>
      <c r="O372" s="2" t="s">
        <v>650</v>
      </c>
      <c r="P372" s="2" t="s">
        <v>650</v>
      </c>
      <c r="Q372" s="2" t="s">
        <v>650</v>
      </c>
      <c r="R372" s="2" t="s">
        <v>650</v>
      </c>
      <c r="S372" s="2" t="s">
        <v>650</v>
      </c>
      <c r="T372" s="2" t="s">
        <v>650</v>
      </c>
      <c r="U372" s="2" t="s">
        <v>650</v>
      </c>
      <c r="V372" s="2" t="s">
        <v>650</v>
      </c>
      <c r="W372" s="2" t="s">
        <v>650</v>
      </c>
      <c r="X372" s="2" t="s">
        <v>650</v>
      </c>
      <c r="Y372" s="2" t="s">
        <v>650</v>
      </c>
      <c r="Z372" s="2" t="s">
        <v>650</v>
      </c>
      <c r="AA372" s="2" t="s">
        <v>650</v>
      </c>
      <c r="AB372" s="2" t="s">
        <v>650</v>
      </c>
      <c r="AC372" s="2" t="s">
        <v>650</v>
      </c>
      <c r="AD372" s="2" t="s">
        <v>650</v>
      </c>
      <c r="AE372" s="2" t="s">
        <v>650</v>
      </c>
      <c r="AF372" s="2" t="s">
        <v>650</v>
      </c>
      <c r="AG372" s="2" t="s">
        <v>650</v>
      </c>
      <c r="AJ372" s="129">
        <f t="shared" si="20"/>
        <v>0</v>
      </c>
      <c r="AK372" s="129"/>
      <c r="AL372" s="129">
        <f t="shared" si="21"/>
        <v>0</v>
      </c>
      <c r="AM372" s="129" t="str">
        <f t="shared" si="22"/>
        <v/>
      </c>
      <c r="AN372" s="130" t="str">
        <f t="shared" si="23"/>
        <v/>
      </c>
    </row>
    <row r="373" spans="1:40" ht="15" customHeight="1" x14ac:dyDescent="0.25">
      <c r="A373" s="2" t="s">
        <v>552</v>
      </c>
      <c r="B373" s="2" t="s">
        <v>558</v>
      </c>
      <c r="C373" s="2">
        <v>2015</v>
      </c>
      <c r="D373" s="2" t="s">
        <v>650</v>
      </c>
      <c r="E373" s="2" t="s">
        <v>650</v>
      </c>
      <c r="F373" s="2" t="s">
        <v>650</v>
      </c>
      <c r="G373" s="2" t="s">
        <v>650</v>
      </c>
      <c r="H373" s="2" t="s">
        <v>650</v>
      </c>
      <c r="I373" s="2" t="s">
        <v>650</v>
      </c>
      <c r="J373" s="2" t="s">
        <v>650</v>
      </c>
      <c r="K373" s="2" t="s">
        <v>650</v>
      </c>
      <c r="L373" s="2" t="s">
        <v>650</v>
      </c>
      <c r="M373" s="2" t="s">
        <v>650</v>
      </c>
      <c r="N373" s="2" t="s">
        <v>650</v>
      </c>
      <c r="O373" s="2" t="s">
        <v>650</v>
      </c>
      <c r="P373" s="2" t="s">
        <v>650</v>
      </c>
      <c r="Q373" s="2" t="s">
        <v>650</v>
      </c>
      <c r="R373" s="2" t="s">
        <v>650</v>
      </c>
      <c r="S373" s="2" t="s">
        <v>650</v>
      </c>
      <c r="T373" s="2" t="s">
        <v>650</v>
      </c>
      <c r="U373" s="2" t="s">
        <v>650</v>
      </c>
      <c r="V373" s="2" t="s">
        <v>650</v>
      </c>
      <c r="W373" s="2" t="s">
        <v>650</v>
      </c>
      <c r="X373" s="2" t="s">
        <v>650</v>
      </c>
      <c r="Y373" s="2" t="s">
        <v>650</v>
      </c>
      <c r="Z373" s="2" t="s">
        <v>650</v>
      </c>
      <c r="AA373" s="2" t="s">
        <v>650</v>
      </c>
      <c r="AB373" s="2" t="s">
        <v>650</v>
      </c>
      <c r="AC373" s="2" t="s">
        <v>650</v>
      </c>
      <c r="AD373" s="2" t="s">
        <v>650</v>
      </c>
      <c r="AE373" s="2" t="s">
        <v>650</v>
      </c>
      <c r="AF373" s="2" t="s">
        <v>650</v>
      </c>
      <c r="AG373" s="2" t="s">
        <v>650</v>
      </c>
      <c r="AJ373" s="129">
        <f t="shared" si="20"/>
        <v>0</v>
      </c>
      <c r="AK373" s="129"/>
      <c r="AL373" s="129">
        <f t="shared" si="21"/>
        <v>0</v>
      </c>
      <c r="AM373" s="129" t="str">
        <f t="shared" si="22"/>
        <v/>
      </c>
      <c r="AN373" s="130" t="str">
        <f t="shared" si="23"/>
        <v/>
      </c>
    </row>
    <row r="374" spans="1:40" ht="15" customHeight="1" x14ac:dyDescent="0.25">
      <c r="A374" s="2" t="s">
        <v>552</v>
      </c>
      <c r="B374" s="2" t="s">
        <v>559</v>
      </c>
      <c r="C374" s="2">
        <v>2015</v>
      </c>
      <c r="D374" s="2">
        <v>86.555000000000007</v>
      </c>
      <c r="E374" s="2">
        <v>20.86</v>
      </c>
      <c r="F374" s="2" t="s">
        <v>650</v>
      </c>
      <c r="G374" s="2" t="s">
        <v>650</v>
      </c>
      <c r="H374" s="2" t="s">
        <v>650</v>
      </c>
      <c r="I374" s="2">
        <v>135.59200000000001</v>
      </c>
      <c r="J374" s="2" t="s">
        <v>650</v>
      </c>
      <c r="K374" s="2" t="s">
        <v>650</v>
      </c>
      <c r="L374" s="2" t="s">
        <v>650</v>
      </c>
      <c r="M374" s="2" t="s">
        <v>650</v>
      </c>
      <c r="N374" s="2" t="s">
        <v>650</v>
      </c>
      <c r="O374" s="2" t="s">
        <v>650</v>
      </c>
      <c r="P374" s="2">
        <v>20.939</v>
      </c>
      <c r="Q374" s="2">
        <v>65.876000000000005</v>
      </c>
      <c r="R374" s="2" t="s">
        <v>650</v>
      </c>
      <c r="S374" s="2">
        <v>40.9</v>
      </c>
      <c r="T374" s="2" t="s">
        <v>650</v>
      </c>
      <c r="U374" s="2">
        <v>3.5</v>
      </c>
      <c r="V374" s="2" t="s">
        <v>8</v>
      </c>
      <c r="W374" s="2" t="s">
        <v>650</v>
      </c>
      <c r="X374" s="2" t="s">
        <v>650</v>
      </c>
      <c r="Y374" s="2" t="s">
        <v>650</v>
      </c>
      <c r="Z374" s="2" t="s">
        <v>650</v>
      </c>
      <c r="AA374" s="2" t="s">
        <v>650</v>
      </c>
      <c r="AB374" s="2" t="s">
        <v>650</v>
      </c>
      <c r="AC374" s="2" t="s">
        <v>650</v>
      </c>
      <c r="AD374" s="2" t="s">
        <v>650</v>
      </c>
      <c r="AE374" s="2" t="s">
        <v>650</v>
      </c>
      <c r="AF374" s="2">
        <v>4.3769999999999998</v>
      </c>
      <c r="AG374" s="2" t="s">
        <v>650</v>
      </c>
      <c r="AJ374" s="129">
        <f t="shared" si="20"/>
        <v>135.59200000000001</v>
      </c>
      <c r="AK374" s="129"/>
      <c r="AL374" s="129">
        <f t="shared" si="21"/>
        <v>86.555000000000007</v>
      </c>
      <c r="AM374" s="129">
        <f t="shared" si="22"/>
        <v>20.86</v>
      </c>
      <c r="AN374" s="130">
        <f t="shared" si="23"/>
        <v>0.79219275473479256</v>
      </c>
    </row>
    <row r="375" spans="1:40" ht="15" customHeight="1" x14ac:dyDescent="0.25">
      <c r="A375" s="2" t="s">
        <v>552</v>
      </c>
      <c r="B375" s="2" t="s">
        <v>560</v>
      </c>
      <c r="C375" s="2">
        <v>2015</v>
      </c>
      <c r="D375" s="2" t="s">
        <v>650</v>
      </c>
      <c r="E375" s="2" t="s">
        <v>650</v>
      </c>
      <c r="F375" s="2" t="s">
        <v>650</v>
      </c>
      <c r="G375" s="2" t="s">
        <v>650</v>
      </c>
      <c r="H375" s="2" t="s">
        <v>650</v>
      </c>
      <c r="I375" s="2" t="s">
        <v>650</v>
      </c>
      <c r="J375" s="2" t="s">
        <v>650</v>
      </c>
      <c r="K375" s="2" t="s">
        <v>650</v>
      </c>
      <c r="L375" s="2" t="s">
        <v>650</v>
      </c>
      <c r="M375" s="2" t="s">
        <v>650</v>
      </c>
      <c r="N375" s="2" t="s">
        <v>650</v>
      </c>
      <c r="O375" s="2" t="s">
        <v>650</v>
      </c>
      <c r="P375" s="2" t="s">
        <v>650</v>
      </c>
      <c r="Q375" s="2" t="s">
        <v>650</v>
      </c>
      <c r="R375" s="2" t="s">
        <v>650</v>
      </c>
      <c r="S375" s="2" t="s">
        <v>650</v>
      </c>
      <c r="T375" s="2" t="s">
        <v>650</v>
      </c>
      <c r="U375" s="2" t="s">
        <v>650</v>
      </c>
      <c r="V375" s="2" t="s">
        <v>650</v>
      </c>
      <c r="W375" s="2" t="s">
        <v>650</v>
      </c>
      <c r="X375" s="2" t="s">
        <v>650</v>
      </c>
      <c r="Y375" s="2" t="s">
        <v>650</v>
      </c>
      <c r="Z375" s="2" t="s">
        <v>650</v>
      </c>
      <c r="AA375" s="2" t="s">
        <v>650</v>
      </c>
      <c r="AB375" s="2" t="s">
        <v>650</v>
      </c>
      <c r="AC375" s="2" t="s">
        <v>650</v>
      </c>
      <c r="AD375" s="2" t="s">
        <v>650</v>
      </c>
      <c r="AE375" s="2" t="s">
        <v>650</v>
      </c>
      <c r="AF375" s="2" t="s">
        <v>650</v>
      </c>
      <c r="AG375" s="2" t="s">
        <v>650</v>
      </c>
      <c r="AJ375" s="129">
        <f t="shared" si="20"/>
        <v>0</v>
      </c>
      <c r="AK375" s="129"/>
      <c r="AL375" s="129">
        <f t="shared" si="21"/>
        <v>0</v>
      </c>
      <c r="AM375" s="129" t="str">
        <f t="shared" si="22"/>
        <v/>
      </c>
      <c r="AN375" s="130" t="str">
        <f t="shared" si="23"/>
        <v/>
      </c>
    </row>
    <row r="376" spans="1:40" ht="15" customHeight="1" x14ac:dyDescent="0.25">
      <c r="A376" s="2" t="s">
        <v>552</v>
      </c>
      <c r="B376" s="2" t="s">
        <v>561</v>
      </c>
      <c r="C376" s="2">
        <v>2015</v>
      </c>
      <c r="D376" s="2" t="s">
        <v>650</v>
      </c>
      <c r="E376" s="2" t="s">
        <v>650</v>
      </c>
      <c r="F376" s="2" t="s">
        <v>650</v>
      </c>
      <c r="G376" s="2" t="s">
        <v>650</v>
      </c>
      <c r="H376" s="2" t="s">
        <v>650</v>
      </c>
      <c r="I376" s="2" t="s">
        <v>650</v>
      </c>
      <c r="J376" s="2" t="s">
        <v>650</v>
      </c>
      <c r="K376" s="2" t="s">
        <v>650</v>
      </c>
      <c r="L376" s="2" t="s">
        <v>650</v>
      </c>
      <c r="M376" s="2" t="s">
        <v>650</v>
      </c>
      <c r="N376" s="2" t="s">
        <v>650</v>
      </c>
      <c r="O376" s="2" t="s">
        <v>650</v>
      </c>
      <c r="P376" s="2" t="s">
        <v>650</v>
      </c>
      <c r="Q376" s="2" t="s">
        <v>650</v>
      </c>
      <c r="R376" s="2" t="s">
        <v>650</v>
      </c>
      <c r="S376" s="2" t="s">
        <v>650</v>
      </c>
      <c r="T376" s="2" t="s">
        <v>650</v>
      </c>
      <c r="U376" s="2" t="s">
        <v>650</v>
      </c>
      <c r="V376" s="2" t="s">
        <v>650</v>
      </c>
      <c r="W376" s="2" t="s">
        <v>650</v>
      </c>
      <c r="X376" s="2" t="s">
        <v>650</v>
      </c>
      <c r="Y376" s="2" t="s">
        <v>650</v>
      </c>
      <c r="Z376" s="2" t="s">
        <v>650</v>
      </c>
      <c r="AA376" s="2" t="s">
        <v>650</v>
      </c>
      <c r="AB376" s="2" t="s">
        <v>650</v>
      </c>
      <c r="AC376" s="2" t="s">
        <v>650</v>
      </c>
      <c r="AD376" s="2" t="s">
        <v>650</v>
      </c>
      <c r="AE376" s="2" t="s">
        <v>650</v>
      </c>
      <c r="AF376" s="2" t="s">
        <v>650</v>
      </c>
      <c r="AG376" s="2" t="s">
        <v>650</v>
      </c>
      <c r="AJ376" s="129">
        <f t="shared" si="20"/>
        <v>0</v>
      </c>
      <c r="AK376" s="129"/>
      <c r="AL376" s="129">
        <f t="shared" si="21"/>
        <v>0</v>
      </c>
      <c r="AM376" s="129" t="str">
        <f t="shared" si="22"/>
        <v/>
      </c>
      <c r="AN376" s="130" t="str">
        <f t="shared" si="23"/>
        <v/>
      </c>
    </row>
    <row r="377" spans="1:40" ht="15" customHeight="1" x14ac:dyDescent="0.25">
      <c r="A377" s="2" t="s">
        <v>552</v>
      </c>
      <c r="B377" s="2" t="s">
        <v>562</v>
      </c>
      <c r="C377" s="2">
        <v>2015</v>
      </c>
      <c r="D377" s="2" t="s">
        <v>650</v>
      </c>
      <c r="E377" s="2" t="s">
        <v>650</v>
      </c>
      <c r="F377" s="2" t="s">
        <v>650</v>
      </c>
      <c r="G377" s="2" t="s">
        <v>650</v>
      </c>
      <c r="H377" s="2" t="s">
        <v>650</v>
      </c>
      <c r="I377" s="2" t="s">
        <v>650</v>
      </c>
      <c r="J377" s="2" t="s">
        <v>650</v>
      </c>
      <c r="K377" s="2" t="s">
        <v>650</v>
      </c>
      <c r="L377" s="2" t="s">
        <v>650</v>
      </c>
      <c r="M377" s="2" t="s">
        <v>650</v>
      </c>
      <c r="N377" s="2" t="s">
        <v>650</v>
      </c>
      <c r="O377" s="2" t="s">
        <v>650</v>
      </c>
      <c r="P377" s="2" t="s">
        <v>650</v>
      </c>
      <c r="Q377" s="2" t="s">
        <v>650</v>
      </c>
      <c r="R377" s="2" t="s">
        <v>650</v>
      </c>
      <c r="S377" s="2" t="s">
        <v>650</v>
      </c>
      <c r="T377" s="2" t="s">
        <v>650</v>
      </c>
      <c r="U377" s="2" t="s">
        <v>650</v>
      </c>
      <c r="V377" s="2" t="s">
        <v>650</v>
      </c>
      <c r="W377" s="2" t="s">
        <v>650</v>
      </c>
      <c r="X377" s="2" t="s">
        <v>650</v>
      </c>
      <c r="Y377" s="2" t="s">
        <v>650</v>
      </c>
      <c r="Z377" s="2" t="s">
        <v>650</v>
      </c>
      <c r="AA377" s="2" t="s">
        <v>650</v>
      </c>
      <c r="AB377" s="2" t="s">
        <v>650</v>
      </c>
      <c r="AC377" s="2" t="s">
        <v>650</v>
      </c>
      <c r="AD377" s="2" t="s">
        <v>650</v>
      </c>
      <c r="AE377" s="2" t="s">
        <v>650</v>
      </c>
      <c r="AF377" s="2" t="s">
        <v>650</v>
      </c>
      <c r="AG377" s="2" t="s">
        <v>650</v>
      </c>
      <c r="AJ377" s="129">
        <f t="shared" si="20"/>
        <v>0</v>
      </c>
      <c r="AK377" s="129"/>
      <c r="AL377" s="129">
        <f t="shared" si="21"/>
        <v>0</v>
      </c>
      <c r="AM377" s="129" t="str">
        <f t="shared" si="22"/>
        <v/>
      </c>
      <c r="AN377" s="130" t="str">
        <f t="shared" si="23"/>
        <v/>
      </c>
    </row>
    <row r="378" spans="1:40" ht="15" customHeight="1" x14ac:dyDescent="0.25">
      <c r="A378" s="2" t="s">
        <v>552</v>
      </c>
      <c r="B378" s="2" t="s">
        <v>563</v>
      </c>
      <c r="C378" s="2">
        <v>2015</v>
      </c>
      <c r="D378" s="2" t="s">
        <v>650</v>
      </c>
      <c r="E378" s="2" t="s">
        <v>650</v>
      </c>
      <c r="F378" s="2" t="s">
        <v>650</v>
      </c>
      <c r="G378" s="2" t="s">
        <v>650</v>
      </c>
      <c r="H378" s="2" t="s">
        <v>650</v>
      </c>
      <c r="I378" s="2" t="s">
        <v>650</v>
      </c>
      <c r="J378" s="2" t="s">
        <v>650</v>
      </c>
      <c r="K378" s="2" t="s">
        <v>650</v>
      </c>
      <c r="L378" s="2" t="s">
        <v>650</v>
      </c>
      <c r="M378" s="2" t="s">
        <v>650</v>
      </c>
      <c r="N378" s="2" t="s">
        <v>650</v>
      </c>
      <c r="O378" s="2" t="s">
        <v>650</v>
      </c>
      <c r="P378" s="2" t="s">
        <v>650</v>
      </c>
      <c r="Q378" s="2" t="s">
        <v>650</v>
      </c>
      <c r="R378" s="2" t="s">
        <v>650</v>
      </c>
      <c r="S378" s="2" t="s">
        <v>650</v>
      </c>
      <c r="T378" s="2" t="s">
        <v>650</v>
      </c>
      <c r="U378" s="2" t="s">
        <v>650</v>
      </c>
      <c r="V378" s="2" t="s">
        <v>650</v>
      </c>
      <c r="W378" s="2" t="s">
        <v>650</v>
      </c>
      <c r="X378" s="2" t="s">
        <v>650</v>
      </c>
      <c r="Y378" s="2" t="s">
        <v>650</v>
      </c>
      <c r="Z378" s="2" t="s">
        <v>650</v>
      </c>
      <c r="AA378" s="2" t="s">
        <v>650</v>
      </c>
      <c r="AB378" s="2" t="s">
        <v>650</v>
      </c>
      <c r="AC378" s="2" t="s">
        <v>650</v>
      </c>
      <c r="AD378" s="2" t="s">
        <v>650</v>
      </c>
      <c r="AE378" s="2" t="s">
        <v>650</v>
      </c>
      <c r="AF378" s="2" t="s">
        <v>650</v>
      </c>
      <c r="AG378" s="2" t="s">
        <v>650</v>
      </c>
      <c r="AJ378" s="129">
        <f t="shared" si="20"/>
        <v>0</v>
      </c>
      <c r="AK378" s="129"/>
      <c r="AL378" s="129">
        <f t="shared" si="21"/>
        <v>0</v>
      </c>
      <c r="AM378" s="129" t="str">
        <f t="shared" si="22"/>
        <v/>
      </c>
      <c r="AN378" s="130" t="str">
        <f t="shared" si="23"/>
        <v/>
      </c>
    </row>
    <row r="379" spans="1:40" ht="15" customHeight="1" x14ac:dyDescent="0.25">
      <c r="A379" s="2" t="s">
        <v>552</v>
      </c>
      <c r="B379" s="2" t="s">
        <v>564</v>
      </c>
      <c r="C379" s="2">
        <v>2015</v>
      </c>
      <c r="D379" s="2">
        <v>9.3710000000000004</v>
      </c>
      <c r="E379" s="2">
        <v>0.47199999999999998</v>
      </c>
      <c r="F379" s="2" t="s">
        <v>650</v>
      </c>
      <c r="G379" s="2" t="s">
        <v>650</v>
      </c>
      <c r="H379" s="2" t="s">
        <v>650</v>
      </c>
      <c r="I379" s="2">
        <v>11.241</v>
      </c>
      <c r="J379" s="2" t="s">
        <v>650</v>
      </c>
      <c r="K379" s="2">
        <v>0.106</v>
      </c>
      <c r="L379" s="2" t="s">
        <v>650</v>
      </c>
      <c r="M379" s="2">
        <v>0.29799999999999999</v>
      </c>
      <c r="N379" s="2" t="s">
        <v>650</v>
      </c>
      <c r="O379" s="2" t="s">
        <v>650</v>
      </c>
      <c r="P379" s="2">
        <v>0.98699999999999999</v>
      </c>
      <c r="Q379" s="2" t="s">
        <v>650</v>
      </c>
      <c r="R379" s="2" t="s">
        <v>650</v>
      </c>
      <c r="S379" s="2" t="s">
        <v>650</v>
      </c>
      <c r="T379" s="2" t="s">
        <v>650</v>
      </c>
      <c r="U379" s="2">
        <v>0.78300000000000003</v>
      </c>
      <c r="V379" s="2" t="s">
        <v>8</v>
      </c>
      <c r="W379" s="2" t="s">
        <v>650</v>
      </c>
      <c r="X379" s="2" t="s">
        <v>650</v>
      </c>
      <c r="Y379" s="2" t="s">
        <v>650</v>
      </c>
      <c r="Z379" s="2">
        <v>9.0670000000000002</v>
      </c>
      <c r="AA379" s="2" t="s">
        <v>650</v>
      </c>
      <c r="AB379" s="2" t="s">
        <v>650</v>
      </c>
      <c r="AC379" s="2" t="s">
        <v>650</v>
      </c>
      <c r="AD379" s="2" t="s">
        <v>650</v>
      </c>
      <c r="AE379" s="2">
        <v>0</v>
      </c>
      <c r="AF379" s="2" t="s">
        <v>650</v>
      </c>
      <c r="AG379" s="2" t="s">
        <v>650</v>
      </c>
      <c r="AJ379" s="129">
        <f t="shared" si="20"/>
        <v>11.241</v>
      </c>
      <c r="AK379" s="129"/>
      <c r="AL379" s="129">
        <f t="shared" si="21"/>
        <v>9.3710000000000004</v>
      </c>
      <c r="AM379" s="129">
        <f t="shared" si="22"/>
        <v>0.47199999999999998</v>
      </c>
      <c r="AN379" s="130">
        <f t="shared" si="23"/>
        <v>0.87563384040565784</v>
      </c>
    </row>
    <row r="380" spans="1:40" ht="15" customHeight="1" x14ac:dyDescent="0.25">
      <c r="A380" s="2" t="s">
        <v>552</v>
      </c>
      <c r="B380" s="2" t="s">
        <v>565</v>
      </c>
      <c r="C380" s="2">
        <v>2015</v>
      </c>
      <c r="D380" s="2" t="s">
        <v>650</v>
      </c>
      <c r="E380" s="2" t="s">
        <v>650</v>
      </c>
      <c r="F380" s="2" t="s">
        <v>650</v>
      </c>
      <c r="G380" s="2" t="s">
        <v>650</v>
      </c>
      <c r="H380" s="2" t="s">
        <v>650</v>
      </c>
      <c r="I380" s="2" t="s">
        <v>650</v>
      </c>
      <c r="J380" s="2" t="s">
        <v>650</v>
      </c>
      <c r="K380" s="2" t="s">
        <v>650</v>
      </c>
      <c r="L380" s="2" t="s">
        <v>650</v>
      </c>
      <c r="M380" s="2" t="s">
        <v>650</v>
      </c>
      <c r="N380" s="2" t="s">
        <v>650</v>
      </c>
      <c r="O380" s="2" t="s">
        <v>650</v>
      </c>
      <c r="P380" s="2" t="s">
        <v>650</v>
      </c>
      <c r="Q380" s="2" t="s">
        <v>650</v>
      </c>
      <c r="R380" s="2" t="s">
        <v>650</v>
      </c>
      <c r="S380" s="2" t="s">
        <v>650</v>
      </c>
      <c r="T380" s="2" t="s">
        <v>650</v>
      </c>
      <c r="U380" s="2" t="s">
        <v>650</v>
      </c>
      <c r="V380" s="2" t="s">
        <v>650</v>
      </c>
      <c r="W380" s="2" t="s">
        <v>650</v>
      </c>
      <c r="X380" s="2" t="s">
        <v>650</v>
      </c>
      <c r="Y380" s="2" t="s">
        <v>650</v>
      </c>
      <c r="Z380" s="2" t="s">
        <v>650</v>
      </c>
      <c r="AA380" s="2" t="s">
        <v>650</v>
      </c>
      <c r="AB380" s="2" t="s">
        <v>650</v>
      </c>
      <c r="AC380" s="2" t="s">
        <v>650</v>
      </c>
      <c r="AD380" s="2" t="s">
        <v>650</v>
      </c>
      <c r="AE380" s="2" t="s">
        <v>650</v>
      </c>
      <c r="AF380" s="2" t="s">
        <v>650</v>
      </c>
      <c r="AG380" s="2" t="s">
        <v>650</v>
      </c>
      <c r="AJ380" s="129">
        <f t="shared" si="20"/>
        <v>0</v>
      </c>
      <c r="AK380" s="129"/>
      <c r="AL380" s="129">
        <f t="shared" si="21"/>
        <v>0</v>
      </c>
      <c r="AM380" s="129" t="str">
        <f t="shared" si="22"/>
        <v/>
      </c>
      <c r="AN380" s="130" t="str">
        <f t="shared" si="23"/>
        <v/>
      </c>
    </row>
    <row r="381" spans="1:40" ht="15" customHeight="1" x14ac:dyDescent="0.25">
      <c r="A381" s="2" t="s">
        <v>552</v>
      </c>
      <c r="B381" s="2" t="s">
        <v>566</v>
      </c>
      <c r="C381" s="2">
        <v>2015</v>
      </c>
      <c r="D381" s="2" t="s">
        <v>650</v>
      </c>
      <c r="E381" s="2" t="s">
        <v>650</v>
      </c>
      <c r="F381" s="2" t="s">
        <v>650</v>
      </c>
      <c r="G381" s="2" t="s">
        <v>650</v>
      </c>
      <c r="H381" s="2" t="s">
        <v>650</v>
      </c>
      <c r="I381" s="2" t="s">
        <v>650</v>
      </c>
      <c r="J381" s="2" t="s">
        <v>650</v>
      </c>
      <c r="K381" s="2" t="s">
        <v>650</v>
      </c>
      <c r="L381" s="2" t="s">
        <v>650</v>
      </c>
      <c r="M381" s="2" t="s">
        <v>650</v>
      </c>
      <c r="N381" s="2" t="s">
        <v>650</v>
      </c>
      <c r="O381" s="2" t="s">
        <v>650</v>
      </c>
      <c r="P381" s="2" t="s">
        <v>650</v>
      </c>
      <c r="Q381" s="2" t="s">
        <v>650</v>
      </c>
      <c r="R381" s="2" t="s">
        <v>650</v>
      </c>
      <c r="S381" s="2" t="s">
        <v>650</v>
      </c>
      <c r="T381" s="2" t="s">
        <v>650</v>
      </c>
      <c r="U381" s="2" t="s">
        <v>650</v>
      </c>
      <c r="V381" s="2" t="s">
        <v>650</v>
      </c>
      <c r="W381" s="2" t="s">
        <v>650</v>
      </c>
      <c r="X381" s="2" t="s">
        <v>650</v>
      </c>
      <c r="Y381" s="2" t="s">
        <v>650</v>
      </c>
      <c r="Z381" s="2" t="s">
        <v>650</v>
      </c>
      <c r="AA381" s="2" t="s">
        <v>650</v>
      </c>
      <c r="AB381" s="2" t="s">
        <v>650</v>
      </c>
      <c r="AC381" s="2" t="s">
        <v>650</v>
      </c>
      <c r="AD381" s="2" t="s">
        <v>650</v>
      </c>
      <c r="AE381" s="2" t="s">
        <v>650</v>
      </c>
      <c r="AF381" s="2" t="s">
        <v>650</v>
      </c>
      <c r="AG381" s="2" t="s">
        <v>650</v>
      </c>
      <c r="AJ381" s="129">
        <f t="shared" si="20"/>
        <v>0</v>
      </c>
      <c r="AK381" s="129"/>
      <c r="AL381" s="129">
        <f t="shared" si="21"/>
        <v>0</v>
      </c>
      <c r="AM381" s="129" t="str">
        <f t="shared" si="22"/>
        <v/>
      </c>
      <c r="AN381" s="130" t="str">
        <f t="shared" si="23"/>
        <v/>
      </c>
    </row>
    <row r="382" spans="1:40" ht="15" customHeight="1" x14ac:dyDescent="0.25">
      <c r="A382" s="2" t="s">
        <v>552</v>
      </c>
      <c r="B382" s="2" t="s">
        <v>567</v>
      </c>
      <c r="C382" s="2">
        <v>2015</v>
      </c>
      <c r="D382" s="2" t="s">
        <v>650</v>
      </c>
      <c r="E382" s="2" t="s">
        <v>650</v>
      </c>
      <c r="F382" s="2" t="s">
        <v>650</v>
      </c>
      <c r="G382" s="2" t="s">
        <v>650</v>
      </c>
      <c r="H382" s="2" t="s">
        <v>650</v>
      </c>
      <c r="I382" s="2" t="s">
        <v>650</v>
      </c>
      <c r="J382" s="2" t="s">
        <v>650</v>
      </c>
      <c r="K382" s="2" t="s">
        <v>650</v>
      </c>
      <c r="L382" s="2" t="s">
        <v>650</v>
      </c>
      <c r="M382" s="2" t="s">
        <v>650</v>
      </c>
      <c r="N382" s="2" t="s">
        <v>650</v>
      </c>
      <c r="O382" s="2" t="s">
        <v>650</v>
      </c>
      <c r="P382" s="2" t="s">
        <v>650</v>
      </c>
      <c r="Q382" s="2" t="s">
        <v>650</v>
      </c>
      <c r="R382" s="2" t="s">
        <v>650</v>
      </c>
      <c r="S382" s="2" t="s">
        <v>650</v>
      </c>
      <c r="T382" s="2" t="s">
        <v>650</v>
      </c>
      <c r="U382" s="2" t="s">
        <v>650</v>
      </c>
      <c r="V382" s="2" t="s">
        <v>650</v>
      </c>
      <c r="W382" s="2" t="s">
        <v>650</v>
      </c>
      <c r="X382" s="2" t="s">
        <v>650</v>
      </c>
      <c r="Y382" s="2" t="s">
        <v>650</v>
      </c>
      <c r="Z382" s="2" t="s">
        <v>650</v>
      </c>
      <c r="AA382" s="2" t="s">
        <v>650</v>
      </c>
      <c r="AB382" s="2" t="s">
        <v>650</v>
      </c>
      <c r="AC382" s="2" t="s">
        <v>650</v>
      </c>
      <c r="AD382" s="2" t="s">
        <v>650</v>
      </c>
      <c r="AE382" s="2" t="s">
        <v>650</v>
      </c>
      <c r="AF382" s="2" t="s">
        <v>650</v>
      </c>
      <c r="AG382" s="2" t="s">
        <v>650</v>
      </c>
      <c r="AJ382" s="129">
        <f t="shared" si="20"/>
        <v>0</v>
      </c>
      <c r="AK382" s="129"/>
      <c r="AL382" s="129">
        <f t="shared" si="21"/>
        <v>0</v>
      </c>
      <c r="AM382" s="129" t="str">
        <f t="shared" si="22"/>
        <v/>
      </c>
      <c r="AN382" s="130" t="str">
        <f t="shared" si="23"/>
        <v/>
      </c>
    </row>
    <row r="383" spans="1:40" ht="15" customHeight="1" x14ac:dyDescent="0.25">
      <c r="A383" s="2" t="s">
        <v>552</v>
      </c>
      <c r="B383" s="2" t="s">
        <v>568</v>
      </c>
      <c r="C383" s="2">
        <v>2015</v>
      </c>
      <c r="D383" s="2" t="s">
        <v>650</v>
      </c>
      <c r="E383" s="2" t="s">
        <v>650</v>
      </c>
      <c r="F383" s="2" t="s">
        <v>650</v>
      </c>
      <c r="G383" s="2" t="s">
        <v>650</v>
      </c>
      <c r="H383" s="2" t="s">
        <v>650</v>
      </c>
      <c r="I383" s="2" t="s">
        <v>650</v>
      </c>
      <c r="J383" s="2" t="s">
        <v>650</v>
      </c>
      <c r="K383" s="2" t="s">
        <v>650</v>
      </c>
      <c r="L383" s="2" t="s">
        <v>650</v>
      </c>
      <c r="M383" s="2" t="s">
        <v>650</v>
      </c>
      <c r="N383" s="2" t="s">
        <v>650</v>
      </c>
      <c r="O383" s="2" t="s">
        <v>650</v>
      </c>
      <c r="P383" s="2" t="s">
        <v>650</v>
      </c>
      <c r="Q383" s="2" t="s">
        <v>650</v>
      </c>
      <c r="R383" s="2" t="s">
        <v>650</v>
      </c>
      <c r="S383" s="2" t="s">
        <v>650</v>
      </c>
      <c r="T383" s="2" t="s">
        <v>650</v>
      </c>
      <c r="U383" s="2" t="s">
        <v>650</v>
      </c>
      <c r="V383" s="2" t="s">
        <v>650</v>
      </c>
      <c r="W383" s="2" t="s">
        <v>650</v>
      </c>
      <c r="X383" s="2" t="s">
        <v>650</v>
      </c>
      <c r="Y383" s="2" t="s">
        <v>650</v>
      </c>
      <c r="Z383" s="2" t="s">
        <v>650</v>
      </c>
      <c r="AA383" s="2" t="s">
        <v>650</v>
      </c>
      <c r="AB383" s="2" t="s">
        <v>650</v>
      </c>
      <c r="AC383" s="2" t="s">
        <v>650</v>
      </c>
      <c r="AD383" s="2" t="s">
        <v>650</v>
      </c>
      <c r="AE383" s="2" t="s">
        <v>650</v>
      </c>
      <c r="AF383" s="2" t="s">
        <v>650</v>
      </c>
      <c r="AG383" s="2" t="s">
        <v>650</v>
      </c>
      <c r="AJ383" s="129">
        <f t="shared" si="20"/>
        <v>0</v>
      </c>
      <c r="AK383" s="129"/>
      <c r="AL383" s="129">
        <f t="shared" si="21"/>
        <v>0</v>
      </c>
      <c r="AM383" s="129" t="str">
        <f t="shared" si="22"/>
        <v/>
      </c>
      <c r="AN383" s="130" t="str">
        <f t="shared" si="23"/>
        <v/>
      </c>
    </row>
    <row r="384" spans="1:40" ht="15" customHeight="1" x14ac:dyDescent="0.25">
      <c r="A384" s="2" t="s">
        <v>552</v>
      </c>
      <c r="B384" s="2" t="s">
        <v>569</v>
      </c>
      <c r="C384" s="2">
        <v>2015</v>
      </c>
      <c r="D384" s="2" t="s">
        <v>650</v>
      </c>
      <c r="E384" s="2" t="s">
        <v>650</v>
      </c>
      <c r="F384" s="2" t="s">
        <v>650</v>
      </c>
      <c r="G384" s="2" t="s">
        <v>650</v>
      </c>
      <c r="H384" s="2" t="s">
        <v>650</v>
      </c>
      <c r="I384" s="2" t="s">
        <v>650</v>
      </c>
      <c r="J384" s="2" t="s">
        <v>650</v>
      </c>
      <c r="K384" s="2" t="s">
        <v>650</v>
      </c>
      <c r="L384" s="2" t="s">
        <v>650</v>
      </c>
      <c r="M384" s="2" t="s">
        <v>650</v>
      </c>
      <c r="N384" s="2" t="s">
        <v>650</v>
      </c>
      <c r="O384" s="2" t="s">
        <v>650</v>
      </c>
      <c r="P384" s="2" t="s">
        <v>650</v>
      </c>
      <c r="Q384" s="2" t="s">
        <v>650</v>
      </c>
      <c r="R384" s="2" t="s">
        <v>650</v>
      </c>
      <c r="S384" s="2" t="s">
        <v>650</v>
      </c>
      <c r="T384" s="2" t="s">
        <v>650</v>
      </c>
      <c r="U384" s="2" t="s">
        <v>650</v>
      </c>
      <c r="V384" s="2" t="s">
        <v>650</v>
      </c>
      <c r="W384" s="2" t="s">
        <v>650</v>
      </c>
      <c r="X384" s="2" t="s">
        <v>650</v>
      </c>
      <c r="Y384" s="2" t="s">
        <v>650</v>
      </c>
      <c r="Z384" s="2" t="s">
        <v>650</v>
      </c>
      <c r="AA384" s="2" t="s">
        <v>650</v>
      </c>
      <c r="AB384" s="2" t="s">
        <v>650</v>
      </c>
      <c r="AC384" s="2" t="s">
        <v>650</v>
      </c>
      <c r="AD384" s="2" t="s">
        <v>650</v>
      </c>
      <c r="AE384" s="2" t="s">
        <v>650</v>
      </c>
      <c r="AF384" s="2" t="s">
        <v>650</v>
      </c>
      <c r="AG384" s="2" t="s">
        <v>650</v>
      </c>
      <c r="AJ384" s="129">
        <f t="shared" si="20"/>
        <v>0</v>
      </c>
      <c r="AK384" s="129"/>
      <c r="AL384" s="129">
        <f t="shared" si="21"/>
        <v>0</v>
      </c>
      <c r="AM384" s="129" t="str">
        <f t="shared" si="22"/>
        <v/>
      </c>
      <c r="AN384" s="130" t="str">
        <f t="shared" si="23"/>
        <v/>
      </c>
    </row>
    <row r="385" spans="1:40" ht="15" customHeight="1" x14ac:dyDescent="0.25">
      <c r="A385" s="2" t="s">
        <v>552</v>
      </c>
      <c r="B385" s="2" t="s">
        <v>570</v>
      </c>
      <c r="C385" s="2">
        <v>2015</v>
      </c>
      <c r="D385" s="2" t="s">
        <v>650</v>
      </c>
      <c r="E385" s="2" t="s">
        <v>650</v>
      </c>
      <c r="F385" s="2" t="s">
        <v>650</v>
      </c>
      <c r="G385" s="2" t="s">
        <v>650</v>
      </c>
      <c r="H385" s="2" t="s">
        <v>650</v>
      </c>
      <c r="I385" s="2" t="s">
        <v>650</v>
      </c>
      <c r="J385" s="2" t="s">
        <v>650</v>
      </c>
      <c r="K385" s="2" t="s">
        <v>650</v>
      </c>
      <c r="L385" s="2" t="s">
        <v>650</v>
      </c>
      <c r="M385" s="2" t="s">
        <v>650</v>
      </c>
      <c r="N385" s="2" t="s">
        <v>650</v>
      </c>
      <c r="O385" s="2" t="s">
        <v>650</v>
      </c>
      <c r="P385" s="2" t="s">
        <v>650</v>
      </c>
      <c r="Q385" s="2" t="s">
        <v>650</v>
      </c>
      <c r="R385" s="2" t="s">
        <v>650</v>
      </c>
      <c r="S385" s="2" t="s">
        <v>650</v>
      </c>
      <c r="T385" s="2" t="s">
        <v>650</v>
      </c>
      <c r="U385" s="2" t="s">
        <v>650</v>
      </c>
      <c r="V385" s="2" t="s">
        <v>650</v>
      </c>
      <c r="W385" s="2" t="s">
        <v>650</v>
      </c>
      <c r="X385" s="2" t="s">
        <v>650</v>
      </c>
      <c r="Y385" s="2" t="s">
        <v>650</v>
      </c>
      <c r="Z385" s="2" t="s">
        <v>650</v>
      </c>
      <c r="AA385" s="2" t="s">
        <v>650</v>
      </c>
      <c r="AB385" s="2" t="s">
        <v>650</v>
      </c>
      <c r="AC385" s="2" t="s">
        <v>650</v>
      </c>
      <c r="AD385" s="2" t="s">
        <v>650</v>
      </c>
      <c r="AE385" s="2" t="s">
        <v>650</v>
      </c>
      <c r="AF385" s="2" t="s">
        <v>650</v>
      </c>
      <c r="AG385" s="2" t="s">
        <v>650</v>
      </c>
      <c r="AJ385" s="129">
        <f t="shared" si="20"/>
        <v>0</v>
      </c>
      <c r="AK385" s="129"/>
      <c r="AL385" s="129">
        <f t="shared" si="21"/>
        <v>0</v>
      </c>
      <c r="AM385" s="129" t="str">
        <f t="shared" si="22"/>
        <v/>
      </c>
      <c r="AN385" s="130" t="str">
        <f t="shared" si="23"/>
        <v/>
      </c>
    </row>
    <row r="386" spans="1:40" ht="15" customHeight="1" x14ac:dyDescent="0.25">
      <c r="A386" s="2" t="s">
        <v>571</v>
      </c>
      <c r="B386" s="2" t="s">
        <v>572</v>
      </c>
      <c r="C386" s="2">
        <v>2015</v>
      </c>
      <c r="D386" s="2" t="s">
        <v>650</v>
      </c>
      <c r="E386" s="2" t="s">
        <v>650</v>
      </c>
      <c r="F386" s="2" t="s">
        <v>650</v>
      </c>
      <c r="G386" s="2" t="s">
        <v>650</v>
      </c>
      <c r="H386" s="2" t="s">
        <v>650</v>
      </c>
      <c r="I386" s="2" t="s">
        <v>650</v>
      </c>
      <c r="J386" s="2" t="s">
        <v>650</v>
      </c>
      <c r="K386" s="2" t="s">
        <v>650</v>
      </c>
      <c r="L386" s="2" t="s">
        <v>650</v>
      </c>
      <c r="M386" s="2" t="s">
        <v>650</v>
      </c>
      <c r="N386" s="2" t="s">
        <v>650</v>
      </c>
      <c r="O386" s="2" t="s">
        <v>650</v>
      </c>
      <c r="P386" s="2" t="s">
        <v>650</v>
      </c>
      <c r="Q386" s="2" t="s">
        <v>650</v>
      </c>
      <c r="R386" s="2" t="s">
        <v>650</v>
      </c>
      <c r="S386" s="2" t="s">
        <v>650</v>
      </c>
      <c r="T386" s="2" t="s">
        <v>650</v>
      </c>
      <c r="U386" s="2" t="s">
        <v>650</v>
      </c>
      <c r="V386" s="2" t="s">
        <v>650</v>
      </c>
      <c r="W386" s="2" t="s">
        <v>650</v>
      </c>
      <c r="X386" s="2" t="s">
        <v>650</v>
      </c>
      <c r="Y386" s="2" t="s">
        <v>650</v>
      </c>
      <c r="Z386" s="2" t="s">
        <v>650</v>
      </c>
      <c r="AA386" s="2" t="s">
        <v>650</v>
      </c>
      <c r="AB386" s="2" t="s">
        <v>650</v>
      </c>
      <c r="AC386" s="2" t="s">
        <v>650</v>
      </c>
      <c r="AD386" s="2" t="s">
        <v>650</v>
      </c>
      <c r="AE386" s="2" t="s">
        <v>650</v>
      </c>
      <c r="AF386" s="2" t="s">
        <v>650</v>
      </c>
      <c r="AG386" s="2" t="s">
        <v>650</v>
      </c>
      <c r="AJ386" s="129">
        <f t="shared" si="20"/>
        <v>0</v>
      </c>
      <c r="AK386" s="129"/>
      <c r="AL386" s="129">
        <f t="shared" si="21"/>
        <v>0</v>
      </c>
      <c r="AM386" s="129" t="str">
        <f t="shared" si="22"/>
        <v/>
      </c>
      <c r="AN386" s="130" t="str">
        <f t="shared" si="23"/>
        <v/>
      </c>
    </row>
    <row r="387" spans="1:40" ht="15" customHeight="1" x14ac:dyDescent="0.25">
      <c r="A387" s="2" t="s">
        <v>571</v>
      </c>
      <c r="B387" s="2" t="s">
        <v>573</v>
      </c>
      <c r="C387" s="2">
        <v>2015</v>
      </c>
      <c r="D387" s="2">
        <v>52.640999999999998</v>
      </c>
      <c r="E387" s="2">
        <v>10.897</v>
      </c>
      <c r="F387" s="2" t="s">
        <v>650</v>
      </c>
      <c r="G387" s="2" t="s">
        <v>690</v>
      </c>
      <c r="H387" s="2" t="s">
        <v>650</v>
      </c>
      <c r="I387" s="2">
        <v>92.14</v>
      </c>
      <c r="J387" s="2" t="s">
        <v>650</v>
      </c>
      <c r="K387" s="2" t="s">
        <v>650</v>
      </c>
      <c r="L387" s="2" t="s">
        <v>650</v>
      </c>
      <c r="M387" s="2" t="s">
        <v>650</v>
      </c>
      <c r="N387" s="2" t="s">
        <v>650</v>
      </c>
      <c r="O387" s="2" t="s">
        <v>650</v>
      </c>
      <c r="P387" s="2">
        <v>24.751000000000001</v>
      </c>
      <c r="Q387" s="2">
        <v>32.692</v>
      </c>
      <c r="R387" s="2">
        <v>17.879000000000001</v>
      </c>
      <c r="S387" s="2" t="s">
        <v>650</v>
      </c>
      <c r="T387" s="2" t="s">
        <v>650</v>
      </c>
      <c r="U387" s="2" t="s">
        <v>650</v>
      </c>
      <c r="V387" s="2" t="s">
        <v>8</v>
      </c>
      <c r="W387" s="2" t="s">
        <v>650</v>
      </c>
      <c r="X387" s="2" t="s">
        <v>650</v>
      </c>
      <c r="Y387" s="2" t="s">
        <v>650</v>
      </c>
      <c r="Z387" s="2" t="s">
        <v>650</v>
      </c>
      <c r="AA387" s="2" t="s">
        <v>650</v>
      </c>
      <c r="AB387" s="2" t="s">
        <v>650</v>
      </c>
      <c r="AC387" s="2" t="s">
        <v>650</v>
      </c>
      <c r="AD387" s="2">
        <v>0</v>
      </c>
      <c r="AE387" s="2" t="s">
        <v>650</v>
      </c>
      <c r="AF387" s="2" t="s">
        <v>650</v>
      </c>
      <c r="AG387" s="2">
        <v>16.818000000000001</v>
      </c>
      <c r="AJ387" s="129">
        <f t="shared" ref="AJ387:AJ415" si="24">SUMPRODUCT(J387:AF387)</f>
        <v>75.322000000000003</v>
      </c>
      <c r="AK387" s="129"/>
      <c r="AL387" s="129">
        <f t="shared" ref="AL387:AL415" si="25">IFERROR(D387/1,0)</f>
        <v>52.640999999999998</v>
      </c>
      <c r="AM387" s="129">
        <f t="shared" ref="AM387:AM415" si="26">IFERROR(E387/1,"")</f>
        <v>10.897</v>
      </c>
      <c r="AN387" s="130">
        <f t="shared" ref="AN387:AN415" si="27">IFERROR((AL387+AM387)/AJ387,"")</f>
        <v>0.8435516847667347</v>
      </c>
    </row>
    <row r="388" spans="1:40" ht="15" customHeight="1" x14ac:dyDescent="0.25">
      <c r="A388" s="2" t="s">
        <v>574</v>
      </c>
      <c r="B388" s="2" t="s">
        <v>575</v>
      </c>
      <c r="C388" s="2">
        <v>2015</v>
      </c>
      <c r="D388" s="2" t="s">
        <v>650</v>
      </c>
      <c r="E388" s="2" t="s">
        <v>650</v>
      </c>
      <c r="F388" s="2" t="s">
        <v>650</v>
      </c>
      <c r="G388" s="2" t="s">
        <v>650</v>
      </c>
      <c r="H388" s="2" t="s">
        <v>650</v>
      </c>
      <c r="I388" s="2" t="s">
        <v>650</v>
      </c>
      <c r="J388" s="2" t="s">
        <v>650</v>
      </c>
      <c r="K388" s="2" t="s">
        <v>650</v>
      </c>
      <c r="L388" s="2" t="s">
        <v>650</v>
      </c>
      <c r="M388" s="2" t="s">
        <v>650</v>
      </c>
      <c r="N388" s="2" t="s">
        <v>650</v>
      </c>
      <c r="O388" s="2" t="s">
        <v>650</v>
      </c>
      <c r="P388" s="2" t="s">
        <v>650</v>
      </c>
      <c r="Q388" s="2" t="s">
        <v>650</v>
      </c>
      <c r="R388" s="2" t="s">
        <v>650</v>
      </c>
      <c r="S388" s="2" t="s">
        <v>650</v>
      </c>
      <c r="T388" s="2" t="s">
        <v>650</v>
      </c>
      <c r="U388" s="2" t="s">
        <v>650</v>
      </c>
      <c r="V388" s="2" t="s">
        <v>650</v>
      </c>
      <c r="W388" s="2" t="s">
        <v>650</v>
      </c>
      <c r="X388" s="2" t="s">
        <v>650</v>
      </c>
      <c r="Y388" s="2" t="s">
        <v>650</v>
      </c>
      <c r="Z388" s="2" t="s">
        <v>650</v>
      </c>
      <c r="AA388" s="2" t="s">
        <v>650</v>
      </c>
      <c r="AB388" s="2" t="s">
        <v>650</v>
      </c>
      <c r="AC388" s="2" t="s">
        <v>650</v>
      </c>
      <c r="AD388" s="2" t="s">
        <v>650</v>
      </c>
      <c r="AE388" s="2" t="s">
        <v>650</v>
      </c>
      <c r="AF388" s="2" t="s">
        <v>650</v>
      </c>
      <c r="AG388" s="2" t="s">
        <v>650</v>
      </c>
      <c r="AJ388" s="129">
        <f t="shared" si="24"/>
        <v>0</v>
      </c>
      <c r="AK388" s="129"/>
      <c r="AL388" s="129">
        <f t="shared" si="25"/>
        <v>0</v>
      </c>
      <c r="AM388" s="129" t="str">
        <f t="shared" si="26"/>
        <v/>
      </c>
      <c r="AN388" s="130" t="str">
        <f t="shared" si="27"/>
        <v/>
      </c>
    </row>
    <row r="389" spans="1:40" ht="15" customHeight="1" x14ac:dyDescent="0.25">
      <c r="A389" s="2" t="s">
        <v>574</v>
      </c>
      <c r="B389" s="2" t="s">
        <v>576</v>
      </c>
      <c r="C389" s="2">
        <v>2015</v>
      </c>
      <c r="D389" s="2" t="s">
        <v>650</v>
      </c>
      <c r="E389" s="2" t="s">
        <v>650</v>
      </c>
      <c r="F389" s="2" t="s">
        <v>650</v>
      </c>
      <c r="G389" s="2" t="s">
        <v>650</v>
      </c>
      <c r="H389" s="2" t="s">
        <v>650</v>
      </c>
      <c r="I389" s="2" t="s">
        <v>650</v>
      </c>
      <c r="J389" s="2" t="s">
        <v>650</v>
      </c>
      <c r="K389" s="2" t="s">
        <v>650</v>
      </c>
      <c r="L389" s="2" t="s">
        <v>650</v>
      </c>
      <c r="M389" s="2" t="s">
        <v>650</v>
      </c>
      <c r="N389" s="2" t="s">
        <v>650</v>
      </c>
      <c r="O389" s="2" t="s">
        <v>650</v>
      </c>
      <c r="P389" s="2" t="s">
        <v>650</v>
      </c>
      <c r="Q389" s="2" t="s">
        <v>650</v>
      </c>
      <c r="R389" s="2" t="s">
        <v>650</v>
      </c>
      <c r="S389" s="2" t="s">
        <v>650</v>
      </c>
      <c r="T389" s="2" t="s">
        <v>650</v>
      </c>
      <c r="U389" s="2" t="s">
        <v>650</v>
      </c>
      <c r="V389" s="2" t="s">
        <v>650</v>
      </c>
      <c r="W389" s="2" t="s">
        <v>650</v>
      </c>
      <c r="X389" s="2" t="s">
        <v>650</v>
      </c>
      <c r="Y389" s="2" t="s">
        <v>650</v>
      </c>
      <c r="Z389" s="2" t="s">
        <v>650</v>
      </c>
      <c r="AA389" s="2" t="s">
        <v>650</v>
      </c>
      <c r="AB389" s="2" t="s">
        <v>650</v>
      </c>
      <c r="AC389" s="2" t="s">
        <v>650</v>
      </c>
      <c r="AD389" s="2" t="s">
        <v>650</v>
      </c>
      <c r="AE389" s="2" t="s">
        <v>650</v>
      </c>
      <c r="AF389" s="2" t="s">
        <v>650</v>
      </c>
      <c r="AG389" s="2" t="s">
        <v>650</v>
      </c>
      <c r="AJ389" s="129">
        <f t="shared" si="24"/>
        <v>0</v>
      </c>
      <c r="AK389" s="129"/>
      <c r="AL389" s="129">
        <f t="shared" si="25"/>
        <v>0</v>
      </c>
      <c r="AM389" s="129" t="str">
        <f t="shared" si="26"/>
        <v/>
      </c>
      <c r="AN389" s="130" t="str">
        <f t="shared" si="27"/>
        <v/>
      </c>
    </row>
    <row r="390" spans="1:40" ht="15" customHeight="1" x14ac:dyDescent="0.25">
      <c r="A390" s="2" t="s">
        <v>574</v>
      </c>
      <c r="B390" s="2" t="s">
        <v>577</v>
      </c>
      <c r="C390" s="2">
        <v>2015</v>
      </c>
      <c r="D390" s="2" t="s">
        <v>650</v>
      </c>
      <c r="E390" s="2" t="s">
        <v>650</v>
      </c>
      <c r="F390" s="2" t="s">
        <v>650</v>
      </c>
      <c r="G390" s="2" t="s">
        <v>650</v>
      </c>
      <c r="H390" s="2" t="s">
        <v>650</v>
      </c>
      <c r="I390" s="2" t="s">
        <v>650</v>
      </c>
      <c r="J390" s="2" t="s">
        <v>650</v>
      </c>
      <c r="K390" s="2" t="s">
        <v>650</v>
      </c>
      <c r="L390" s="2" t="s">
        <v>650</v>
      </c>
      <c r="M390" s="2" t="s">
        <v>650</v>
      </c>
      <c r="N390" s="2" t="s">
        <v>650</v>
      </c>
      <c r="O390" s="2" t="s">
        <v>650</v>
      </c>
      <c r="P390" s="2" t="s">
        <v>650</v>
      </c>
      <c r="Q390" s="2" t="s">
        <v>650</v>
      </c>
      <c r="R390" s="2" t="s">
        <v>650</v>
      </c>
      <c r="S390" s="2" t="s">
        <v>650</v>
      </c>
      <c r="T390" s="2" t="s">
        <v>650</v>
      </c>
      <c r="U390" s="2" t="s">
        <v>650</v>
      </c>
      <c r="V390" s="2" t="s">
        <v>650</v>
      </c>
      <c r="W390" s="2" t="s">
        <v>650</v>
      </c>
      <c r="X390" s="2" t="s">
        <v>650</v>
      </c>
      <c r="Y390" s="2" t="s">
        <v>650</v>
      </c>
      <c r="Z390" s="2" t="s">
        <v>650</v>
      </c>
      <c r="AA390" s="2" t="s">
        <v>650</v>
      </c>
      <c r="AB390" s="2" t="s">
        <v>650</v>
      </c>
      <c r="AC390" s="2" t="s">
        <v>650</v>
      </c>
      <c r="AD390" s="2" t="s">
        <v>650</v>
      </c>
      <c r="AE390" s="2" t="s">
        <v>650</v>
      </c>
      <c r="AF390" s="2" t="s">
        <v>650</v>
      </c>
      <c r="AG390" s="2" t="s">
        <v>650</v>
      </c>
      <c r="AJ390" s="129">
        <f t="shared" si="24"/>
        <v>0</v>
      </c>
      <c r="AK390" s="129"/>
      <c r="AL390" s="129">
        <f t="shared" si="25"/>
        <v>0</v>
      </c>
      <c r="AM390" s="129" t="str">
        <f t="shared" si="26"/>
        <v/>
      </c>
      <c r="AN390" s="130" t="str">
        <f t="shared" si="27"/>
        <v/>
      </c>
    </row>
    <row r="391" spans="1:40" ht="15" customHeight="1" x14ac:dyDescent="0.25">
      <c r="A391" s="2" t="s">
        <v>574</v>
      </c>
      <c r="B391" s="2" t="s">
        <v>578</v>
      </c>
      <c r="C391" s="2">
        <v>2015</v>
      </c>
      <c r="D391" s="2" t="s">
        <v>650</v>
      </c>
      <c r="E391" s="2" t="s">
        <v>650</v>
      </c>
      <c r="F391" s="2" t="s">
        <v>650</v>
      </c>
      <c r="G391" s="2" t="s">
        <v>650</v>
      </c>
      <c r="H391" s="2" t="s">
        <v>650</v>
      </c>
      <c r="I391" s="2" t="s">
        <v>650</v>
      </c>
      <c r="J391" s="2" t="s">
        <v>650</v>
      </c>
      <c r="K391" s="2" t="s">
        <v>650</v>
      </c>
      <c r="L391" s="2" t="s">
        <v>650</v>
      </c>
      <c r="M391" s="2" t="s">
        <v>650</v>
      </c>
      <c r="N391" s="2" t="s">
        <v>650</v>
      </c>
      <c r="O391" s="2" t="s">
        <v>650</v>
      </c>
      <c r="P391" s="2" t="s">
        <v>650</v>
      </c>
      <c r="Q391" s="2" t="s">
        <v>650</v>
      </c>
      <c r="R391" s="2" t="s">
        <v>650</v>
      </c>
      <c r="S391" s="2" t="s">
        <v>650</v>
      </c>
      <c r="T391" s="2" t="s">
        <v>650</v>
      </c>
      <c r="U391" s="2" t="s">
        <v>650</v>
      </c>
      <c r="V391" s="2" t="s">
        <v>650</v>
      </c>
      <c r="W391" s="2" t="s">
        <v>650</v>
      </c>
      <c r="X391" s="2" t="s">
        <v>650</v>
      </c>
      <c r="Y391" s="2" t="s">
        <v>650</v>
      </c>
      <c r="Z391" s="2" t="s">
        <v>650</v>
      </c>
      <c r="AA391" s="2" t="s">
        <v>650</v>
      </c>
      <c r="AB391" s="2" t="s">
        <v>650</v>
      </c>
      <c r="AC391" s="2" t="s">
        <v>650</v>
      </c>
      <c r="AD391" s="2" t="s">
        <v>650</v>
      </c>
      <c r="AE391" s="2" t="s">
        <v>650</v>
      </c>
      <c r="AF391" s="2" t="s">
        <v>650</v>
      </c>
      <c r="AG391" s="2" t="s">
        <v>650</v>
      </c>
      <c r="AJ391" s="129">
        <f t="shared" si="24"/>
        <v>0</v>
      </c>
      <c r="AK391" s="129"/>
      <c r="AL391" s="129">
        <f t="shared" si="25"/>
        <v>0</v>
      </c>
      <c r="AM391" s="129" t="str">
        <f t="shared" si="26"/>
        <v/>
      </c>
      <c r="AN391" s="130" t="str">
        <f t="shared" si="27"/>
        <v/>
      </c>
    </row>
    <row r="392" spans="1:40" ht="15" customHeight="1" x14ac:dyDescent="0.25">
      <c r="A392" s="2" t="s">
        <v>579</v>
      </c>
      <c r="B392" s="2" t="s">
        <v>580</v>
      </c>
      <c r="C392" s="2">
        <v>2015</v>
      </c>
      <c r="D392" s="2" t="s">
        <v>650</v>
      </c>
      <c r="E392" s="2" t="s">
        <v>650</v>
      </c>
      <c r="F392" s="2" t="s">
        <v>650</v>
      </c>
      <c r="G392" s="2" t="s">
        <v>650</v>
      </c>
      <c r="H392" s="2" t="s">
        <v>650</v>
      </c>
      <c r="I392" s="2" t="s">
        <v>650</v>
      </c>
      <c r="J392" s="2" t="s">
        <v>650</v>
      </c>
      <c r="K392" s="2" t="s">
        <v>650</v>
      </c>
      <c r="L392" s="2" t="s">
        <v>650</v>
      </c>
      <c r="M392" s="2" t="s">
        <v>650</v>
      </c>
      <c r="N392" s="2" t="s">
        <v>650</v>
      </c>
      <c r="O392" s="2" t="s">
        <v>650</v>
      </c>
      <c r="P392" s="2" t="s">
        <v>650</v>
      </c>
      <c r="Q392" s="2" t="s">
        <v>650</v>
      </c>
      <c r="R392" s="2" t="s">
        <v>650</v>
      </c>
      <c r="S392" s="2" t="s">
        <v>650</v>
      </c>
      <c r="T392" s="2" t="s">
        <v>650</v>
      </c>
      <c r="U392" s="2" t="s">
        <v>650</v>
      </c>
      <c r="V392" s="2" t="s">
        <v>650</v>
      </c>
      <c r="W392" s="2" t="s">
        <v>650</v>
      </c>
      <c r="X392" s="2" t="s">
        <v>650</v>
      </c>
      <c r="Y392" s="2" t="s">
        <v>650</v>
      </c>
      <c r="Z392" s="2" t="s">
        <v>650</v>
      </c>
      <c r="AA392" s="2" t="s">
        <v>650</v>
      </c>
      <c r="AB392" s="2" t="s">
        <v>650</v>
      </c>
      <c r="AC392" s="2" t="s">
        <v>650</v>
      </c>
      <c r="AD392" s="2" t="s">
        <v>650</v>
      </c>
      <c r="AE392" s="2" t="s">
        <v>650</v>
      </c>
      <c r="AF392" s="2" t="s">
        <v>650</v>
      </c>
      <c r="AG392" s="2" t="s">
        <v>650</v>
      </c>
      <c r="AJ392" s="129">
        <f t="shared" si="24"/>
        <v>0</v>
      </c>
      <c r="AK392" s="129"/>
      <c r="AL392" s="129">
        <f t="shared" si="25"/>
        <v>0</v>
      </c>
      <c r="AM392" s="129" t="str">
        <f t="shared" si="26"/>
        <v/>
      </c>
      <c r="AN392" s="130" t="str">
        <f t="shared" si="27"/>
        <v/>
      </c>
    </row>
    <row r="393" spans="1:40" ht="15" customHeight="1" x14ac:dyDescent="0.25">
      <c r="A393" s="2" t="s">
        <v>579</v>
      </c>
      <c r="B393" s="2" t="s">
        <v>581</v>
      </c>
      <c r="C393" s="2">
        <v>2015</v>
      </c>
      <c r="D393" s="2" t="s">
        <v>650</v>
      </c>
      <c r="E393" s="2" t="s">
        <v>650</v>
      </c>
      <c r="F393" s="2" t="s">
        <v>650</v>
      </c>
      <c r="G393" s="2" t="s">
        <v>650</v>
      </c>
      <c r="H393" s="2" t="s">
        <v>650</v>
      </c>
      <c r="I393" s="2" t="s">
        <v>650</v>
      </c>
      <c r="J393" s="2" t="s">
        <v>650</v>
      </c>
      <c r="K393" s="2" t="s">
        <v>650</v>
      </c>
      <c r="L393" s="2" t="s">
        <v>650</v>
      </c>
      <c r="M393" s="2" t="s">
        <v>650</v>
      </c>
      <c r="N393" s="2" t="s">
        <v>650</v>
      </c>
      <c r="O393" s="2" t="s">
        <v>650</v>
      </c>
      <c r="P393" s="2" t="s">
        <v>650</v>
      </c>
      <c r="Q393" s="2" t="s">
        <v>650</v>
      </c>
      <c r="R393" s="2" t="s">
        <v>650</v>
      </c>
      <c r="S393" s="2" t="s">
        <v>650</v>
      </c>
      <c r="T393" s="2" t="s">
        <v>650</v>
      </c>
      <c r="U393" s="2" t="s">
        <v>650</v>
      </c>
      <c r="V393" s="2" t="s">
        <v>650</v>
      </c>
      <c r="W393" s="2" t="s">
        <v>650</v>
      </c>
      <c r="X393" s="2" t="s">
        <v>650</v>
      </c>
      <c r="Y393" s="2" t="s">
        <v>650</v>
      </c>
      <c r="Z393" s="2" t="s">
        <v>650</v>
      </c>
      <c r="AA393" s="2" t="s">
        <v>650</v>
      </c>
      <c r="AB393" s="2" t="s">
        <v>650</v>
      </c>
      <c r="AC393" s="2" t="s">
        <v>650</v>
      </c>
      <c r="AD393" s="2" t="s">
        <v>650</v>
      </c>
      <c r="AE393" s="2" t="s">
        <v>650</v>
      </c>
      <c r="AF393" s="2" t="s">
        <v>650</v>
      </c>
      <c r="AG393" s="2" t="s">
        <v>650</v>
      </c>
      <c r="AJ393" s="129">
        <f t="shared" si="24"/>
        <v>0</v>
      </c>
      <c r="AK393" s="129"/>
      <c r="AL393" s="129">
        <f t="shared" si="25"/>
        <v>0</v>
      </c>
      <c r="AM393" s="129" t="str">
        <f t="shared" si="26"/>
        <v/>
      </c>
      <c r="AN393" s="130" t="str">
        <f t="shared" si="27"/>
        <v/>
      </c>
    </row>
    <row r="394" spans="1:40" ht="15" customHeight="1" x14ac:dyDescent="0.25">
      <c r="A394" s="2" t="s">
        <v>579</v>
      </c>
      <c r="B394" s="2" t="s">
        <v>582</v>
      </c>
      <c r="C394" s="2">
        <v>2015</v>
      </c>
      <c r="D394" s="2">
        <v>121.562</v>
      </c>
      <c r="E394" s="2">
        <v>19.288</v>
      </c>
      <c r="F394" s="2">
        <v>19.288</v>
      </c>
      <c r="G394" s="2" t="s">
        <v>689</v>
      </c>
      <c r="H394" s="2">
        <v>28.89</v>
      </c>
      <c r="I394" s="2">
        <v>138.67699999999999</v>
      </c>
      <c r="J394" s="2" t="s">
        <v>650</v>
      </c>
      <c r="K394" s="2">
        <v>0.95</v>
      </c>
      <c r="L394" s="2" t="s">
        <v>650</v>
      </c>
      <c r="M394" s="2" t="s">
        <v>650</v>
      </c>
      <c r="N394" s="2" t="s">
        <v>650</v>
      </c>
      <c r="O394" s="2" t="s">
        <v>650</v>
      </c>
      <c r="P394" s="2" t="s">
        <v>650</v>
      </c>
      <c r="Q394" s="2" t="s">
        <v>650</v>
      </c>
      <c r="R394" s="2" t="s">
        <v>650</v>
      </c>
      <c r="S394" s="2" t="s">
        <v>650</v>
      </c>
      <c r="T394" s="2" t="s">
        <v>650</v>
      </c>
      <c r="U394" s="2" t="s">
        <v>650</v>
      </c>
      <c r="V394" s="2" t="s">
        <v>650</v>
      </c>
      <c r="W394" s="2" t="s">
        <v>650</v>
      </c>
      <c r="X394" s="2" t="s">
        <v>650</v>
      </c>
      <c r="Y394" s="2" t="s">
        <v>650</v>
      </c>
      <c r="Z394" s="2" t="s">
        <v>650</v>
      </c>
      <c r="AA394" s="2" t="s">
        <v>650</v>
      </c>
      <c r="AB394" s="2" t="s">
        <v>650</v>
      </c>
      <c r="AC394" s="2" t="s">
        <v>650</v>
      </c>
      <c r="AD394" s="2">
        <v>0</v>
      </c>
      <c r="AE394" s="2">
        <v>125.151</v>
      </c>
      <c r="AF394" s="2">
        <v>0</v>
      </c>
      <c r="AG394" s="2">
        <v>12.576000000000001</v>
      </c>
      <c r="AJ394" s="129">
        <f t="shared" si="24"/>
        <v>126.101</v>
      </c>
      <c r="AK394" s="129"/>
      <c r="AL394" s="129">
        <f t="shared" si="25"/>
        <v>121.562</v>
      </c>
      <c r="AM394" s="129">
        <f t="shared" si="26"/>
        <v>19.288</v>
      </c>
      <c r="AN394" s="130">
        <f t="shared" si="27"/>
        <v>1.1169618004615347</v>
      </c>
    </row>
    <row r="395" spans="1:40" ht="15" customHeight="1" x14ac:dyDescent="0.25">
      <c r="A395" s="2" t="s">
        <v>583</v>
      </c>
      <c r="B395" s="2" t="s">
        <v>584</v>
      </c>
      <c r="C395" s="2">
        <v>2015</v>
      </c>
      <c r="D395" s="2" t="s">
        <v>650</v>
      </c>
      <c r="E395" s="2" t="s">
        <v>650</v>
      </c>
      <c r="F395" s="2" t="s">
        <v>650</v>
      </c>
      <c r="G395" s="2" t="s">
        <v>650</v>
      </c>
      <c r="H395" s="2" t="s">
        <v>650</v>
      </c>
      <c r="I395" s="2" t="s">
        <v>650</v>
      </c>
      <c r="J395" s="2" t="s">
        <v>650</v>
      </c>
      <c r="K395" s="2" t="s">
        <v>650</v>
      </c>
      <c r="L395" s="2" t="s">
        <v>650</v>
      </c>
      <c r="M395" s="2" t="s">
        <v>650</v>
      </c>
      <c r="N395" s="2" t="s">
        <v>650</v>
      </c>
      <c r="O395" s="2" t="s">
        <v>650</v>
      </c>
      <c r="P395" s="2" t="s">
        <v>650</v>
      </c>
      <c r="Q395" s="2" t="s">
        <v>650</v>
      </c>
      <c r="R395" s="2" t="s">
        <v>650</v>
      </c>
      <c r="S395" s="2" t="s">
        <v>650</v>
      </c>
      <c r="T395" s="2" t="s">
        <v>650</v>
      </c>
      <c r="U395" s="2" t="s">
        <v>650</v>
      </c>
      <c r="V395" s="2" t="s">
        <v>650</v>
      </c>
      <c r="W395" s="2" t="s">
        <v>650</v>
      </c>
      <c r="X395" s="2" t="s">
        <v>650</v>
      </c>
      <c r="Y395" s="2" t="s">
        <v>650</v>
      </c>
      <c r="Z395" s="2" t="s">
        <v>650</v>
      </c>
      <c r="AA395" s="2" t="s">
        <v>650</v>
      </c>
      <c r="AB395" s="2" t="s">
        <v>650</v>
      </c>
      <c r="AC395" s="2" t="s">
        <v>650</v>
      </c>
      <c r="AD395" s="2" t="s">
        <v>650</v>
      </c>
      <c r="AE395" s="2" t="s">
        <v>650</v>
      </c>
      <c r="AF395" s="2" t="s">
        <v>650</v>
      </c>
      <c r="AG395" s="2" t="s">
        <v>650</v>
      </c>
      <c r="AJ395" s="129">
        <f t="shared" si="24"/>
        <v>0</v>
      </c>
      <c r="AK395" s="129"/>
      <c r="AL395" s="129">
        <f t="shared" si="25"/>
        <v>0</v>
      </c>
      <c r="AM395" s="129" t="str">
        <f t="shared" si="26"/>
        <v/>
      </c>
      <c r="AN395" s="130" t="str">
        <f t="shared" si="27"/>
        <v/>
      </c>
    </row>
    <row r="396" spans="1:40" ht="15" customHeight="1" x14ac:dyDescent="0.25">
      <c r="A396" s="2" t="s">
        <v>583</v>
      </c>
      <c r="B396" s="2" t="s">
        <v>585</v>
      </c>
      <c r="C396" s="2">
        <v>2015</v>
      </c>
      <c r="D396" s="2" t="s">
        <v>650</v>
      </c>
      <c r="E396" s="2" t="s">
        <v>650</v>
      </c>
      <c r="F396" s="2" t="s">
        <v>650</v>
      </c>
      <c r="G396" s="2" t="s">
        <v>650</v>
      </c>
      <c r="H396" s="2" t="s">
        <v>650</v>
      </c>
      <c r="I396" s="2" t="s">
        <v>650</v>
      </c>
      <c r="J396" s="2" t="s">
        <v>650</v>
      </c>
      <c r="K396" s="2" t="s">
        <v>650</v>
      </c>
      <c r="L396" s="2" t="s">
        <v>650</v>
      </c>
      <c r="M396" s="2" t="s">
        <v>650</v>
      </c>
      <c r="N396" s="2" t="s">
        <v>650</v>
      </c>
      <c r="O396" s="2" t="s">
        <v>650</v>
      </c>
      <c r="P396" s="2" t="s">
        <v>650</v>
      </c>
      <c r="Q396" s="2" t="s">
        <v>650</v>
      </c>
      <c r="R396" s="2" t="s">
        <v>650</v>
      </c>
      <c r="S396" s="2" t="s">
        <v>650</v>
      </c>
      <c r="T396" s="2" t="s">
        <v>650</v>
      </c>
      <c r="U396" s="2" t="s">
        <v>650</v>
      </c>
      <c r="V396" s="2" t="s">
        <v>650</v>
      </c>
      <c r="W396" s="2" t="s">
        <v>650</v>
      </c>
      <c r="X396" s="2" t="s">
        <v>650</v>
      </c>
      <c r="Y396" s="2" t="s">
        <v>650</v>
      </c>
      <c r="Z396" s="2" t="s">
        <v>650</v>
      </c>
      <c r="AA396" s="2" t="s">
        <v>650</v>
      </c>
      <c r="AB396" s="2" t="s">
        <v>650</v>
      </c>
      <c r="AC396" s="2" t="s">
        <v>650</v>
      </c>
      <c r="AD396" s="2" t="s">
        <v>650</v>
      </c>
      <c r="AE396" s="2" t="s">
        <v>650</v>
      </c>
      <c r="AF396" s="2" t="s">
        <v>650</v>
      </c>
      <c r="AG396" s="2" t="s">
        <v>650</v>
      </c>
      <c r="AJ396" s="129">
        <f t="shared" si="24"/>
        <v>0</v>
      </c>
      <c r="AK396" s="129"/>
      <c r="AL396" s="129">
        <f t="shared" si="25"/>
        <v>0</v>
      </c>
      <c r="AM396" s="129" t="str">
        <f t="shared" si="26"/>
        <v/>
      </c>
      <c r="AN396" s="130" t="str">
        <f t="shared" si="27"/>
        <v/>
      </c>
    </row>
    <row r="397" spans="1:40" ht="15" customHeight="1" x14ac:dyDescent="0.25">
      <c r="A397" s="2" t="s">
        <v>583</v>
      </c>
      <c r="B397" s="2" t="s">
        <v>586</v>
      </c>
      <c r="C397" s="2">
        <v>2015</v>
      </c>
      <c r="D397" s="2" t="s">
        <v>650</v>
      </c>
      <c r="E397" s="2" t="s">
        <v>650</v>
      </c>
      <c r="F397" s="2" t="s">
        <v>650</v>
      </c>
      <c r="G397" s="2" t="s">
        <v>650</v>
      </c>
      <c r="H397" s="2" t="s">
        <v>650</v>
      </c>
      <c r="I397" s="2" t="s">
        <v>650</v>
      </c>
      <c r="J397" s="2" t="s">
        <v>650</v>
      </c>
      <c r="K397" s="2" t="s">
        <v>650</v>
      </c>
      <c r="L397" s="2" t="s">
        <v>650</v>
      </c>
      <c r="M397" s="2" t="s">
        <v>650</v>
      </c>
      <c r="N397" s="2" t="s">
        <v>650</v>
      </c>
      <c r="O397" s="2" t="s">
        <v>650</v>
      </c>
      <c r="P397" s="2" t="s">
        <v>650</v>
      </c>
      <c r="Q397" s="2" t="s">
        <v>650</v>
      </c>
      <c r="R397" s="2" t="s">
        <v>650</v>
      </c>
      <c r="S397" s="2" t="s">
        <v>650</v>
      </c>
      <c r="T397" s="2" t="s">
        <v>650</v>
      </c>
      <c r="U397" s="2" t="s">
        <v>650</v>
      </c>
      <c r="V397" s="2" t="s">
        <v>650</v>
      </c>
      <c r="W397" s="2" t="s">
        <v>650</v>
      </c>
      <c r="X397" s="2" t="s">
        <v>650</v>
      </c>
      <c r="Y397" s="2" t="s">
        <v>650</v>
      </c>
      <c r="Z397" s="2" t="s">
        <v>650</v>
      </c>
      <c r="AA397" s="2" t="s">
        <v>650</v>
      </c>
      <c r="AB397" s="2" t="s">
        <v>650</v>
      </c>
      <c r="AC397" s="2" t="s">
        <v>650</v>
      </c>
      <c r="AD397" s="2" t="s">
        <v>650</v>
      </c>
      <c r="AE397" s="2" t="s">
        <v>650</v>
      </c>
      <c r="AF397" s="2" t="s">
        <v>650</v>
      </c>
      <c r="AG397" s="2" t="s">
        <v>650</v>
      </c>
      <c r="AJ397" s="129">
        <f t="shared" si="24"/>
        <v>0</v>
      </c>
      <c r="AK397" s="129"/>
      <c r="AL397" s="129">
        <f t="shared" si="25"/>
        <v>0</v>
      </c>
      <c r="AM397" s="129" t="str">
        <f t="shared" si="26"/>
        <v/>
      </c>
      <c r="AN397" s="130" t="str">
        <f t="shared" si="27"/>
        <v/>
      </c>
    </row>
    <row r="398" spans="1:40" ht="15" customHeight="1" x14ac:dyDescent="0.25">
      <c r="A398" s="2" t="s">
        <v>583</v>
      </c>
      <c r="B398" s="2" t="s">
        <v>587</v>
      </c>
      <c r="C398" s="2">
        <v>2015</v>
      </c>
      <c r="D398" s="2">
        <v>559.11300000000006</v>
      </c>
      <c r="E398" s="2">
        <v>161.59200000000001</v>
      </c>
      <c r="F398" s="2" t="s">
        <v>650</v>
      </c>
      <c r="G398" s="2" t="s">
        <v>650</v>
      </c>
      <c r="H398" s="2" t="s">
        <v>650</v>
      </c>
      <c r="I398" s="2">
        <v>848.34799999999996</v>
      </c>
      <c r="J398" s="2" t="s">
        <v>650</v>
      </c>
      <c r="K398" s="2">
        <v>2.93</v>
      </c>
      <c r="L398" s="2" t="s">
        <v>650</v>
      </c>
      <c r="M398" s="2" t="s">
        <v>650</v>
      </c>
      <c r="N398" s="2" t="s">
        <v>650</v>
      </c>
      <c r="O398" s="2" t="s">
        <v>650</v>
      </c>
      <c r="P398" s="2">
        <v>460.96300000000002</v>
      </c>
      <c r="Q398" s="2">
        <v>86.962999999999994</v>
      </c>
      <c r="R398" s="2">
        <v>165.56100000000001</v>
      </c>
      <c r="S398" s="2">
        <v>64.501000000000005</v>
      </c>
      <c r="T398" s="2" t="s">
        <v>650</v>
      </c>
      <c r="U398" s="2" t="s">
        <v>650</v>
      </c>
      <c r="V398" s="2" t="s">
        <v>8</v>
      </c>
      <c r="W398" s="2" t="s">
        <v>650</v>
      </c>
      <c r="X398" s="2" t="s">
        <v>650</v>
      </c>
      <c r="Y398" s="2" t="s">
        <v>650</v>
      </c>
      <c r="Z398" s="2">
        <v>5.39</v>
      </c>
      <c r="AA398" s="2" t="s">
        <v>650</v>
      </c>
      <c r="AB398" s="2" t="s">
        <v>650</v>
      </c>
      <c r="AC398" s="2" t="s">
        <v>650</v>
      </c>
      <c r="AD398" s="2">
        <v>29.888000000000002</v>
      </c>
      <c r="AE398" s="2" t="s">
        <v>650</v>
      </c>
      <c r="AF398" s="2" t="s">
        <v>650</v>
      </c>
      <c r="AG398" s="2">
        <v>32.152000000000001</v>
      </c>
      <c r="AJ398" s="129">
        <f t="shared" si="24"/>
        <v>816.19600000000003</v>
      </c>
      <c r="AK398" s="129"/>
      <c r="AL398" s="129">
        <f t="shared" si="25"/>
        <v>559.11300000000006</v>
      </c>
      <c r="AM398" s="129">
        <f t="shared" si="26"/>
        <v>161.59200000000001</v>
      </c>
      <c r="AN398" s="130">
        <f t="shared" si="27"/>
        <v>0.88300481747031356</v>
      </c>
    </row>
    <row r="399" spans="1:40" ht="15" customHeight="1" x14ac:dyDescent="0.25">
      <c r="A399" s="2" t="s">
        <v>588</v>
      </c>
      <c r="B399" s="2" t="s">
        <v>589</v>
      </c>
      <c r="C399" s="2">
        <v>2015</v>
      </c>
      <c r="D399" s="2" t="s">
        <v>650</v>
      </c>
      <c r="E399" s="2" t="s">
        <v>650</v>
      </c>
      <c r="F399" s="2" t="s">
        <v>650</v>
      </c>
      <c r="G399" s="2" t="s">
        <v>650</v>
      </c>
      <c r="H399" s="2" t="s">
        <v>650</v>
      </c>
      <c r="I399" s="2" t="s">
        <v>650</v>
      </c>
      <c r="J399" s="2" t="s">
        <v>650</v>
      </c>
      <c r="K399" s="2" t="s">
        <v>650</v>
      </c>
      <c r="L399" s="2" t="s">
        <v>650</v>
      </c>
      <c r="M399" s="2" t="s">
        <v>650</v>
      </c>
      <c r="N399" s="2" t="s">
        <v>650</v>
      </c>
      <c r="O399" s="2" t="s">
        <v>650</v>
      </c>
      <c r="P399" s="2" t="s">
        <v>650</v>
      </c>
      <c r="Q399" s="2" t="s">
        <v>650</v>
      </c>
      <c r="R399" s="2" t="s">
        <v>650</v>
      </c>
      <c r="S399" s="2" t="s">
        <v>650</v>
      </c>
      <c r="T399" s="2" t="s">
        <v>650</v>
      </c>
      <c r="U399" s="2" t="s">
        <v>650</v>
      </c>
      <c r="V399" s="2" t="s">
        <v>650</v>
      </c>
      <c r="W399" s="2" t="s">
        <v>650</v>
      </c>
      <c r="X399" s="2" t="s">
        <v>650</v>
      </c>
      <c r="Y399" s="2" t="s">
        <v>650</v>
      </c>
      <c r="Z399" s="2" t="s">
        <v>650</v>
      </c>
      <c r="AA399" s="2" t="s">
        <v>650</v>
      </c>
      <c r="AB399" s="2" t="s">
        <v>650</v>
      </c>
      <c r="AC399" s="2" t="s">
        <v>650</v>
      </c>
      <c r="AD399" s="2" t="s">
        <v>650</v>
      </c>
      <c r="AE399" s="2" t="s">
        <v>650</v>
      </c>
      <c r="AF399" s="2" t="s">
        <v>650</v>
      </c>
      <c r="AG399" s="2" t="s">
        <v>650</v>
      </c>
      <c r="AJ399" s="129">
        <f t="shared" si="24"/>
        <v>0</v>
      </c>
      <c r="AK399" s="129"/>
      <c r="AL399" s="129">
        <f t="shared" si="25"/>
        <v>0</v>
      </c>
      <c r="AM399" s="129" t="str">
        <f t="shared" si="26"/>
        <v/>
      </c>
      <c r="AN399" s="130" t="str">
        <f t="shared" si="27"/>
        <v/>
      </c>
    </row>
    <row r="400" spans="1:40" ht="15" customHeight="1" x14ac:dyDescent="0.25">
      <c r="A400" s="2" t="s">
        <v>590</v>
      </c>
      <c r="B400" s="2" t="s">
        <v>591</v>
      </c>
      <c r="C400" s="2">
        <v>2015</v>
      </c>
      <c r="D400" s="2" t="s">
        <v>650</v>
      </c>
      <c r="E400" s="2" t="s">
        <v>650</v>
      </c>
      <c r="F400" s="2" t="s">
        <v>650</v>
      </c>
      <c r="G400" s="2" t="s">
        <v>650</v>
      </c>
      <c r="H400" s="2" t="s">
        <v>650</v>
      </c>
      <c r="I400" s="2" t="s">
        <v>650</v>
      </c>
      <c r="J400" s="2" t="s">
        <v>650</v>
      </c>
      <c r="K400" s="2" t="s">
        <v>650</v>
      </c>
      <c r="L400" s="2" t="s">
        <v>650</v>
      </c>
      <c r="M400" s="2" t="s">
        <v>650</v>
      </c>
      <c r="N400" s="2" t="s">
        <v>650</v>
      </c>
      <c r="O400" s="2" t="s">
        <v>650</v>
      </c>
      <c r="P400" s="2" t="s">
        <v>650</v>
      </c>
      <c r="Q400" s="2" t="s">
        <v>650</v>
      </c>
      <c r="R400" s="2" t="s">
        <v>650</v>
      </c>
      <c r="S400" s="2" t="s">
        <v>650</v>
      </c>
      <c r="T400" s="2" t="s">
        <v>650</v>
      </c>
      <c r="U400" s="2" t="s">
        <v>650</v>
      </c>
      <c r="V400" s="2" t="s">
        <v>650</v>
      </c>
      <c r="W400" s="2" t="s">
        <v>650</v>
      </c>
      <c r="X400" s="2" t="s">
        <v>650</v>
      </c>
      <c r="Y400" s="2" t="s">
        <v>650</v>
      </c>
      <c r="Z400" s="2" t="s">
        <v>650</v>
      </c>
      <c r="AA400" s="2" t="s">
        <v>650</v>
      </c>
      <c r="AB400" s="2" t="s">
        <v>650</v>
      </c>
      <c r="AC400" s="2" t="s">
        <v>650</v>
      </c>
      <c r="AD400" s="2" t="s">
        <v>650</v>
      </c>
      <c r="AE400" s="2" t="s">
        <v>650</v>
      </c>
      <c r="AF400" s="2" t="s">
        <v>650</v>
      </c>
      <c r="AG400" s="2" t="s">
        <v>650</v>
      </c>
      <c r="AJ400" s="129">
        <f t="shared" si="24"/>
        <v>0</v>
      </c>
      <c r="AK400" s="129"/>
      <c r="AL400" s="129">
        <f t="shared" si="25"/>
        <v>0</v>
      </c>
      <c r="AM400" s="129" t="str">
        <f t="shared" si="26"/>
        <v/>
      </c>
      <c r="AN400" s="130" t="str">
        <f t="shared" si="27"/>
        <v/>
      </c>
    </row>
    <row r="401" spans="1:40" ht="15" customHeight="1" x14ac:dyDescent="0.25">
      <c r="A401" s="2" t="s">
        <v>590</v>
      </c>
      <c r="B401" s="2" t="s">
        <v>592</v>
      </c>
      <c r="C401" s="2">
        <v>2015</v>
      </c>
      <c r="D401" s="2" t="s">
        <v>650</v>
      </c>
      <c r="E401" s="2" t="s">
        <v>650</v>
      </c>
      <c r="F401" s="2" t="s">
        <v>650</v>
      </c>
      <c r="G401" s="2" t="s">
        <v>650</v>
      </c>
      <c r="H401" s="2" t="s">
        <v>650</v>
      </c>
      <c r="I401" s="2" t="s">
        <v>650</v>
      </c>
      <c r="J401" s="2" t="s">
        <v>650</v>
      </c>
      <c r="K401" s="2" t="s">
        <v>650</v>
      </c>
      <c r="L401" s="2" t="s">
        <v>650</v>
      </c>
      <c r="M401" s="2" t="s">
        <v>650</v>
      </c>
      <c r="N401" s="2" t="s">
        <v>650</v>
      </c>
      <c r="O401" s="2" t="s">
        <v>650</v>
      </c>
      <c r="P401" s="2" t="s">
        <v>650</v>
      </c>
      <c r="Q401" s="2" t="s">
        <v>650</v>
      </c>
      <c r="R401" s="2" t="s">
        <v>650</v>
      </c>
      <c r="S401" s="2" t="s">
        <v>650</v>
      </c>
      <c r="T401" s="2" t="s">
        <v>650</v>
      </c>
      <c r="U401" s="2" t="s">
        <v>650</v>
      </c>
      <c r="V401" s="2" t="s">
        <v>650</v>
      </c>
      <c r="W401" s="2" t="s">
        <v>650</v>
      </c>
      <c r="X401" s="2" t="s">
        <v>650</v>
      </c>
      <c r="Y401" s="2" t="s">
        <v>650</v>
      </c>
      <c r="Z401" s="2" t="s">
        <v>650</v>
      </c>
      <c r="AA401" s="2" t="s">
        <v>650</v>
      </c>
      <c r="AB401" s="2" t="s">
        <v>650</v>
      </c>
      <c r="AC401" s="2" t="s">
        <v>650</v>
      </c>
      <c r="AD401" s="2" t="s">
        <v>650</v>
      </c>
      <c r="AE401" s="2" t="s">
        <v>650</v>
      </c>
      <c r="AF401" s="2" t="s">
        <v>650</v>
      </c>
      <c r="AG401" s="2" t="s">
        <v>650</v>
      </c>
      <c r="AJ401" s="129">
        <f t="shared" si="24"/>
        <v>0</v>
      </c>
      <c r="AK401" s="129"/>
      <c r="AL401" s="129">
        <f t="shared" si="25"/>
        <v>0</v>
      </c>
      <c r="AM401" s="129" t="str">
        <f t="shared" si="26"/>
        <v/>
      </c>
      <c r="AN401" s="130" t="str">
        <f t="shared" si="27"/>
        <v/>
      </c>
    </row>
    <row r="402" spans="1:40" ht="15" customHeight="1" x14ac:dyDescent="0.25">
      <c r="A402" s="2" t="s">
        <v>590</v>
      </c>
      <c r="B402" s="2" t="s">
        <v>593</v>
      </c>
      <c r="C402" s="2">
        <v>2015</v>
      </c>
      <c r="D402" s="2" t="s">
        <v>650</v>
      </c>
      <c r="E402" s="2" t="s">
        <v>650</v>
      </c>
      <c r="F402" s="2" t="s">
        <v>650</v>
      </c>
      <c r="G402" s="2" t="s">
        <v>650</v>
      </c>
      <c r="H402" s="2" t="s">
        <v>650</v>
      </c>
      <c r="I402" s="2" t="s">
        <v>650</v>
      </c>
      <c r="J402" s="2" t="s">
        <v>650</v>
      </c>
      <c r="K402" s="2" t="s">
        <v>650</v>
      </c>
      <c r="L402" s="2" t="s">
        <v>650</v>
      </c>
      <c r="M402" s="2" t="s">
        <v>650</v>
      </c>
      <c r="N402" s="2" t="s">
        <v>650</v>
      </c>
      <c r="O402" s="2" t="s">
        <v>650</v>
      </c>
      <c r="P402" s="2" t="s">
        <v>650</v>
      </c>
      <c r="Q402" s="2" t="s">
        <v>650</v>
      </c>
      <c r="R402" s="2" t="s">
        <v>650</v>
      </c>
      <c r="S402" s="2" t="s">
        <v>650</v>
      </c>
      <c r="T402" s="2" t="s">
        <v>650</v>
      </c>
      <c r="U402" s="2" t="s">
        <v>650</v>
      </c>
      <c r="V402" s="2" t="s">
        <v>650</v>
      </c>
      <c r="W402" s="2" t="s">
        <v>650</v>
      </c>
      <c r="X402" s="2" t="s">
        <v>650</v>
      </c>
      <c r="Y402" s="2" t="s">
        <v>650</v>
      </c>
      <c r="Z402" s="2" t="s">
        <v>650</v>
      </c>
      <c r="AA402" s="2" t="s">
        <v>650</v>
      </c>
      <c r="AB402" s="2" t="s">
        <v>650</v>
      </c>
      <c r="AC402" s="2" t="s">
        <v>650</v>
      </c>
      <c r="AD402" s="2" t="s">
        <v>650</v>
      </c>
      <c r="AE402" s="2" t="s">
        <v>650</v>
      </c>
      <c r="AF402" s="2" t="s">
        <v>650</v>
      </c>
      <c r="AG402" s="2" t="s">
        <v>650</v>
      </c>
      <c r="AJ402" s="129">
        <f t="shared" si="24"/>
        <v>0</v>
      </c>
      <c r="AK402" s="129"/>
      <c r="AL402" s="129">
        <f t="shared" si="25"/>
        <v>0</v>
      </c>
      <c r="AM402" s="129" t="str">
        <f t="shared" si="26"/>
        <v/>
      </c>
      <c r="AN402" s="130" t="str">
        <f t="shared" si="27"/>
        <v/>
      </c>
    </row>
    <row r="403" spans="1:40" ht="15" customHeight="1" x14ac:dyDescent="0.25">
      <c r="A403" s="2" t="s">
        <v>598</v>
      </c>
      <c r="B403" s="2" t="s">
        <v>599</v>
      </c>
      <c r="C403" s="2">
        <v>2015</v>
      </c>
      <c r="D403" s="2">
        <v>502.20299999999997</v>
      </c>
      <c r="E403" s="2">
        <v>178.45099999999999</v>
      </c>
      <c r="F403" s="2" t="s">
        <v>650</v>
      </c>
      <c r="G403" s="2" t="s">
        <v>650</v>
      </c>
      <c r="H403" s="2" t="s">
        <v>650</v>
      </c>
      <c r="I403" s="2">
        <v>975.10199999999998</v>
      </c>
      <c r="J403" s="2" t="s">
        <v>650</v>
      </c>
      <c r="K403" s="2">
        <v>2.8</v>
      </c>
      <c r="L403" s="2" t="s">
        <v>650</v>
      </c>
      <c r="M403" s="2">
        <v>2.9</v>
      </c>
      <c r="N403" s="2" t="s">
        <v>650</v>
      </c>
      <c r="O403" s="2" t="s">
        <v>650</v>
      </c>
      <c r="P403" s="2">
        <v>7.2999999999999995E-2</v>
      </c>
      <c r="Q403" s="2" t="s">
        <v>650</v>
      </c>
      <c r="R403" s="2" t="s">
        <v>650</v>
      </c>
      <c r="S403" s="2" t="s">
        <v>650</v>
      </c>
      <c r="T403" s="2" t="s">
        <v>650</v>
      </c>
      <c r="U403" s="2" t="s">
        <v>650</v>
      </c>
      <c r="V403" s="2" t="s">
        <v>650</v>
      </c>
      <c r="W403" s="2">
        <v>311.72800000000001</v>
      </c>
      <c r="X403" s="2" t="s">
        <v>650</v>
      </c>
      <c r="Y403" s="2">
        <v>0.83</v>
      </c>
      <c r="Z403" s="2" t="s">
        <v>650</v>
      </c>
      <c r="AA403" s="2" t="s">
        <v>650</v>
      </c>
      <c r="AB403" s="2" t="s">
        <v>650</v>
      </c>
      <c r="AC403" s="2" t="s">
        <v>650</v>
      </c>
      <c r="AD403" s="2" t="s">
        <v>650</v>
      </c>
      <c r="AE403" s="2">
        <v>530.5</v>
      </c>
      <c r="AF403" s="2" t="s">
        <v>650</v>
      </c>
      <c r="AG403" s="2">
        <v>126.271</v>
      </c>
      <c r="AJ403" s="129">
        <f t="shared" si="24"/>
        <v>848.83100000000002</v>
      </c>
      <c r="AK403" s="129"/>
      <c r="AL403" s="129">
        <f t="shared" si="25"/>
        <v>502.20299999999997</v>
      </c>
      <c r="AM403" s="129">
        <f t="shared" si="26"/>
        <v>178.45099999999999</v>
      </c>
      <c r="AN403" s="130">
        <f t="shared" si="27"/>
        <v>0.80187222191460961</v>
      </c>
    </row>
    <row r="404" spans="1:40" ht="15" customHeight="1" x14ac:dyDescent="0.25">
      <c r="A404" s="2" t="s">
        <v>598</v>
      </c>
      <c r="B404" s="2" t="s">
        <v>600</v>
      </c>
      <c r="C404" s="2">
        <v>2015</v>
      </c>
      <c r="D404" s="2" t="s">
        <v>650</v>
      </c>
      <c r="E404" s="2" t="s">
        <v>650</v>
      </c>
      <c r="F404" s="2" t="s">
        <v>650</v>
      </c>
      <c r="G404" s="2" t="s">
        <v>650</v>
      </c>
      <c r="H404" s="2" t="s">
        <v>650</v>
      </c>
      <c r="I404" s="2" t="s">
        <v>650</v>
      </c>
      <c r="J404" s="2" t="s">
        <v>650</v>
      </c>
      <c r="K404" s="2" t="s">
        <v>650</v>
      </c>
      <c r="L404" s="2" t="s">
        <v>650</v>
      </c>
      <c r="M404" s="2" t="s">
        <v>650</v>
      </c>
      <c r="N404" s="2" t="s">
        <v>650</v>
      </c>
      <c r="O404" s="2" t="s">
        <v>650</v>
      </c>
      <c r="P404" s="2" t="s">
        <v>650</v>
      </c>
      <c r="Q404" s="2" t="s">
        <v>650</v>
      </c>
      <c r="R404" s="2" t="s">
        <v>650</v>
      </c>
      <c r="S404" s="2" t="s">
        <v>650</v>
      </c>
      <c r="T404" s="2" t="s">
        <v>650</v>
      </c>
      <c r="U404" s="2" t="s">
        <v>650</v>
      </c>
      <c r="V404" s="2" t="s">
        <v>650</v>
      </c>
      <c r="W404" s="2" t="s">
        <v>650</v>
      </c>
      <c r="X404" s="2" t="s">
        <v>650</v>
      </c>
      <c r="Y404" s="2" t="s">
        <v>650</v>
      </c>
      <c r="Z404" s="2" t="s">
        <v>650</v>
      </c>
      <c r="AA404" s="2" t="s">
        <v>650</v>
      </c>
      <c r="AB404" s="2" t="s">
        <v>650</v>
      </c>
      <c r="AC404" s="2" t="s">
        <v>650</v>
      </c>
      <c r="AD404" s="2" t="s">
        <v>650</v>
      </c>
      <c r="AE404" s="2" t="s">
        <v>650</v>
      </c>
      <c r="AF404" s="2" t="s">
        <v>650</v>
      </c>
      <c r="AG404" s="2" t="s">
        <v>650</v>
      </c>
      <c r="AJ404" s="129">
        <f t="shared" si="24"/>
        <v>0</v>
      </c>
      <c r="AK404" s="129"/>
      <c r="AL404" s="129">
        <f t="shared" si="25"/>
        <v>0</v>
      </c>
      <c r="AM404" s="129" t="str">
        <f t="shared" si="26"/>
        <v/>
      </c>
      <c r="AN404" s="130" t="str">
        <f t="shared" si="27"/>
        <v/>
      </c>
    </row>
    <row r="405" spans="1:40" ht="15" customHeight="1" x14ac:dyDescent="0.25">
      <c r="A405" s="2" t="s">
        <v>598</v>
      </c>
      <c r="B405" s="2" t="s">
        <v>601</v>
      </c>
      <c r="C405" s="2">
        <v>2015</v>
      </c>
      <c r="D405" s="2" t="s">
        <v>650</v>
      </c>
      <c r="E405" s="2" t="s">
        <v>650</v>
      </c>
      <c r="F405" s="2" t="s">
        <v>650</v>
      </c>
      <c r="G405" s="2" t="s">
        <v>650</v>
      </c>
      <c r="H405" s="2" t="s">
        <v>650</v>
      </c>
      <c r="I405" s="2" t="s">
        <v>650</v>
      </c>
      <c r="J405" s="2" t="s">
        <v>650</v>
      </c>
      <c r="K405" s="2" t="s">
        <v>650</v>
      </c>
      <c r="L405" s="2" t="s">
        <v>650</v>
      </c>
      <c r="M405" s="2" t="s">
        <v>650</v>
      </c>
      <c r="N405" s="2" t="s">
        <v>650</v>
      </c>
      <c r="O405" s="2" t="s">
        <v>650</v>
      </c>
      <c r="P405" s="2" t="s">
        <v>650</v>
      </c>
      <c r="Q405" s="2" t="s">
        <v>650</v>
      </c>
      <c r="R405" s="2" t="s">
        <v>650</v>
      </c>
      <c r="S405" s="2" t="s">
        <v>650</v>
      </c>
      <c r="T405" s="2" t="s">
        <v>650</v>
      </c>
      <c r="U405" s="2" t="s">
        <v>650</v>
      </c>
      <c r="V405" s="2" t="s">
        <v>650</v>
      </c>
      <c r="W405" s="2" t="s">
        <v>650</v>
      </c>
      <c r="X405" s="2" t="s">
        <v>650</v>
      </c>
      <c r="Y405" s="2" t="s">
        <v>650</v>
      </c>
      <c r="Z405" s="2" t="s">
        <v>650</v>
      </c>
      <c r="AA405" s="2" t="s">
        <v>650</v>
      </c>
      <c r="AB405" s="2" t="s">
        <v>650</v>
      </c>
      <c r="AC405" s="2" t="s">
        <v>650</v>
      </c>
      <c r="AD405" s="2" t="s">
        <v>650</v>
      </c>
      <c r="AE405" s="2" t="s">
        <v>650</v>
      </c>
      <c r="AF405" s="2" t="s">
        <v>650</v>
      </c>
      <c r="AG405" s="2" t="s">
        <v>650</v>
      </c>
      <c r="AJ405" s="129">
        <f t="shared" si="24"/>
        <v>0</v>
      </c>
      <c r="AK405" s="129"/>
      <c r="AL405" s="129">
        <f t="shared" si="25"/>
        <v>0</v>
      </c>
      <c r="AM405" s="129" t="str">
        <f t="shared" si="26"/>
        <v/>
      </c>
      <c r="AN405" s="130" t="str">
        <f t="shared" si="27"/>
        <v/>
      </c>
    </row>
    <row r="406" spans="1:40" ht="15" customHeight="1" x14ac:dyDescent="0.25">
      <c r="A406" s="2" t="s">
        <v>598</v>
      </c>
      <c r="B406" s="2" t="s">
        <v>602</v>
      </c>
      <c r="C406" s="2">
        <v>2015</v>
      </c>
      <c r="D406" s="2" t="s">
        <v>650</v>
      </c>
      <c r="E406" s="2" t="s">
        <v>650</v>
      </c>
      <c r="F406" s="2" t="s">
        <v>650</v>
      </c>
      <c r="G406" s="2" t="s">
        <v>650</v>
      </c>
      <c r="H406" s="2" t="s">
        <v>650</v>
      </c>
      <c r="I406" s="2" t="s">
        <v>650</v>
      </c>
      <c r="J406" s="2" t="s">
        <v>650</v>
      </c>
      <c r="K406" s="2" t="s">
        <v>650</v>
      </c>
      <c r="L406" s="2" t="s">
        <v>650</v>
      </c>
      <c r="M406" s="2" t="s">
        <v>650</v>
      </c>
      <c r="N406" s="2" t="s">
        <v>650</v>
      </c>
      <c r="O406" s="2" t="s">
        <v>650</v>
      </c>
      <c r="P406" s="2" t="s">
        <v>650</v>
      </c>
      <c r="Q406" s="2" t="s">
        <v>650</v>
      </c>
      <c r="R406" s="2" t="s">
        <v>650</v>
      </c>
      <c r="S406" s="2" t="s">
        <v>650</v>
      </c>
      <c r="T406" s="2" t="s">
        <v>650</v>
      </c>
      <c r="U406" s="2" t="s">
        <v>650</v>
      </c>
      <c r="V406" s="2" t="s">
        <v>650</v>
      </c>
      <c r="W406" s="2" t="s">
        <v>650</v>
      </c>
      <c r="X406" s="2" t="s">
        <v>650</v>
      </c>
      <c r="Y406" s="2" t="s">
        <v>650</v>
      </c>
      <c r="Z406" s="2" t="s">
        <v>650</v>
      </c>
      <c r="AA406" s="2" t="s">
        <v>650</v>
      </c>
      <c r="AB406" s="2" t="s">
        <v>650</v>
      </c>
      <c r="AC406" s="2" t="s">
        <v>650</v>
      </c>
      <c r="AD406" s="2" t="s">
        <v>650</v>
      </c>
      <c r="AE406" s="2" t="s">
        <v>650</v>
      </c>
      <c r="AF406" s="2" t="s">
        <v>650</v>
      </c>
      <c r="AG406" s="2" t="s">
        <v>650</v>
      </c>
      <c r="AJ406" s="129">
        <f t="shared" si="24"/>
        <v>0</v>
      </c>
      <c r="AK406" s="129"/>
      <c r="AL406" s="129">
        <f t="shared" si="25"/>
        <v>0</v>
      </c>
      <c r="AM406" s="129" t="str">
        <f t="shared" si="26"/>
        <v/>
      </c>
      <c r="AN406" s="130" t="str">
        <f t="shared" si="27"/>
        <v/>
      </c>
    </row>
    <row r="407" spans="1:40" ht="15" customHeight="1" x14ac:dyDescent="0.25">
      <c r="A407" s="2" t="s">
        <v>603</v>
      </c>
      <c r="B407" s="2" t="s">
        <v>604</v>
      </c>
      <c r="C407" s="2">
        <v>2015</v>
      </c>
      <c r="D407" s="2" t="s">
        <v>650</v>
      </c>
      <c r="E407" s="2" t="s">
        <v>650</v>
      </c>
      <c r="F407" s="2" t="s">
        <v>650</v>
      </c>
      <c r="G407" s="2" t="s">
        <v>650</v>
      </c>
      <c r="H407" s="2" t="s">
        <v>650</v>
      </c>
      <c r="I407" s="2" t="s">
        <v>650</v>
      </c>
      <c r="J407" s="2" t="s">
        <v>650</v>
      </c>
      <c r="K407" s="2" t="s">
        <v>650</v>
      </c>
      <c r="L407" s="2" t="s">
        <v>650</v>
      </c>
      <c r="M407" s="2" t="s">
        <v>650</v>
      </c>
      <c r="N407" s="2" t="s">
        <v>650</v>
      </c>
      <c r="O407" s="2" t="s">
        <v>650</v>
      </c>
      <c r="P407" s="2" t="s">
        <v>650</v>
      </c>
      <c r="Q407" s="2" t="s">
        <v>650</v>
      </c>
      <c r="R407" s="2" t="s">
        <v>650</v>
      </c>
      <c r="S407" s="2" t="s">
        <v>650</v>
      </c>
      <c r="T407" s="2" t="s">
        <v>650</v>
      </c>
      <c r="U407" s="2" t="s">
        <v>650</v>
      </c>
      <c r="V407" s="2" t="s">
        <v>650</v>
      </c>
      <c r="W407" s="2" t="s">
        <v>650</v>
      </c>
      <c r="X407" s="2" t="s">
        <v>650</v>
      </c>
      <c r="Y407" s="2" t="s">
        <v>650</v>
      </c>
      <c r="Z407" s="2" t="s">
        <v>650</v>
      </c>
      <c r="AA407" s="2" t="s">
        <v>650</v>
      </c>
      <c r="AB407" s="2" t="s">
        <v>650</v>
      </c>
      <c r="AC407" s="2" t="s">
        <v>650</v>
      </c>
      <c r="AD407" s="2" t="s">
        <v>650</v>
      </c>
      <c r="AE407" s="2" t="s">
        <v>650</v>
      </c>
      <c r="AF407" s="2" t="s">
        <v>650</v>
      </c>
      <c r="AG407" s="2" t="s">
        <v>650</v>
      </c>
      <c r="AJ407" s="129">
        <f t="shared" si="24"/>
        <v>0</v>
      </c>
      <c r="AK407" s="129"/>
      <c r="AL407" s="129">
        <f t="shared" si="25"/>
        <v>0</v>
      </c>
      <c r="AM407" s="129" t="str">
        <f t="shared" si="26"/>
        <v/>
      </c>
      <c r="AN407" s="130" t="str">
        <f t="shared" si="27"/>
        <v/>
      </c>
    </row>
    <row r="408" spans="1:40" ht="15" customHeight="1" x14ac:dyDescent="0.25">
      <c r="A408" s="2" t="s">
        <v>605</v>
      </c>
      <c r="B408" s="2" t="s">
        <v>606</v>
      </c>
      <c r="C408" s="2">
        <v>2015</v>
      </c>
      <c r="D408" s="2" t="s">
        <v>650</v>
      </c>
      <c r="E408" s="2" t="s">
        <v>650</v>
      </c>
      <c r="F408" s="2" t="s">
        <v>650</v>
      </c>
      <c r="G408" s="2" t="s">
        <v>650</v>
      </c>
      <c r="H408" s="2" t="s">
        <v>650</v>
      </c>
      <c r="I408" s="2" t="s">
        <v>650</v>
      </c>
      <c r="J408" s="2" t="s">
        <v>650</v>
      </c>
      <c r="K408" s="2" t="s">
        <v>650</v>
      </c>
      <c r="L408" s="2" t="s">
        <v>650</v>
      </c>
      <c r="M408" s="2" t="s">
        <v>650</v>
      </c>
      <c r="N408" s="2" t="s">
        <v>650</v>
      </c>
      <c r="O408" s="2" t="s">
        <v>650</v>
      </c>
      <c r="P408" s="2" t="s">
        <v>650</v>
      </c>
      <c r="Q408" s="2" t="s">
        <v>650</v>
      </c>
      <c r="R408" s="2" t="s">
        <v>650</v>
      </c>
      <c r="S408" s="2" t="s">
        <v>650</v>
      </c>
      <c r="T408" s="2" t="s">
        <v>650</v>
      </c>
      <c r="U408" s="2" t="s">
        <v>650</v>
      </c>
      <c r="V408" s="2" t="s">
        <v>650</v>
      </c>
      <c r="W408" s="2" t="s">
        <v>650</v>
      </c>
      <c r="X408" s="2" t="s">
        <v>650</v>
      </c>
      <c r="Y408" s="2" t="s">
        <v>650</v>
      </c>
      <c r="Z408" s="2" t="s">
        <v>650</v>
      </c>
      <c r="AA408" s="2" t="s">
        <v>650</v>
      </c>
      <c r="AB408" s="2" t="s">
        <v>650</v>
      </c>
      <c r="AC408" s="2" t="s">
        <v>650</v>
      </c>
      <c r="AD408" s="2" t="s">
        <v>650</v>
      </c>
      <c r="AE408" s="2" t="s">
        <v>650</v>
      </c>
      <c r="AF408" s="2" t="s">
        <v>650</v>
      </c>
      <c r="AG408" s="2" t="s">
        <v>650</v>
      </c>
      <c r="AJ408" s="129">
        <f t="shared" si="24"/>
        <v>0</v>
      </c>
      <c r="AK408" s="129"/>
      <c r="AL408" s="129">
        <f t="shared" si="25"/>
        <v>0</v>
      </c>
      <c r="AM408" s="129" t="str">
        <f t="shared" si="26"/>
        <v/>
      </c>
      <c r="AN408" s="130" t="str">
        <f t="shared" si="27"/>
        <v/>
      </c>
    </row>
    <row r="409" spans="1:40" ht="15" customHeight="1" x14ac:dyDescent="0.25">
      <c r="A409" s="2" t="s">
        <v>608</v>
      </c>
      <c r="B409" s="2" t="s">
        <v>609</v>
      </c>
      <c r="C409" s="2">
        <v>2015</v>
      </c>
      <c r="D409" s="2" t="s">
        <v>650</v>
      </c>
      <c r="E409" s="2" t="s">
        <v>650</v>
      </c>
      <c r="F409" s="2" t="s">
        <v>650</v>
      </c>
      <c r="G409" s="2" t="s">
        <v>650</v>
      </c>
      <c r="H409" s="2" t="s">
        <v>650</v>
      </c>
      <c r="I409" s="2" t="s">
        <v>650</v>
      </c>
      <c r="J409" s="2" t="s">
        <v>650</v>
      </c>
      <c r="K409" s="2" t="s">
        <v>650</v>
      </c>
      <c r="L409" s="2" t="s">
        <v>650</v>
      </c>
      <c r="M409" s="2" t="s">
        <v>650</v>
      </c>
      <c r="N409" s="2" t="s">
        <v>650</v>
      </c>
      <c r="O409" s="2" t="s">
        <v>650</v>
      </c>
      <c r="P409" s="2" t="s">
        <v>650</v>
      </c>
      <c r="Q409" s="2" t="s">
        <v>650</v>
      </c>
      <c r="R409" s="2" t="s">
        <v>650</v>
      </c>
      <c r="S409" s="2" t="s">
        <v>650</v>
      </c>
      <c r="T409" s="2" t="s">
        <v>650</v>
      </c>
      <c r="U409" s="2" t="s">
        <v>650</v>
      </c>
      <c r="V409" s="2" t="s">
        <v>650</v>
      </c>
      <c r="W409" s="2" t="s">
        <v>650</v>
      </c>
      <c r="X409" s="2" t="s">
        <v>650</v>
      </c>
      <c r="Y409" s="2" t="s">
        <v>650</v>
      </c>
      <c r="Z409" s="2" t="s">
        <v>650</v>
      </c>
      <c r="AA409" s="2" t="s">
        <v>650</v>
      </c>
      <c r="AB409" s="2" t="s">
        <v>650</v>
      </c>
      <c r="AC409" s="2" t="s">
        <v>650</v>
      </c>
      <c r="AD409" s="2" t="s">
        <v>650</v>
      </c>
      <c r="AE409" s="2" t="s">
        <v>650</v>
      </c>
      <c r="AF409" s="2" t="s">
        <v>650</v>
      </c>
      <c r="AG409" s="2" t="s">
        <v>650</v>
      </c>
      <c r="AJ409" s="129">
        <f t="shared" si="24"/>
        <v>0</v>
      </c>
      <c r="AK409" s="129"/>
      <c r="AL409" s="129">
        <f t="shared" si="25"/>
        <v>0</v>
      </c>
      <c r="AM409" s="129" t="str">
        <f t="shared" si="26"/>
        <v/>
      </c>
      <c r="AN409" s="130" t="str">
        <f t="shared" si="27"/>
        <v/>
      </c>
    </row>
    <row r="410" spans="1:40" ht="15" customHeight="1" x14ac:dyDescent="0.25">
      <c r="A410" s="2" t="s">
        <v>608</v>
      </c>
      <c r="B410" s="2" t="s">
        <v>610</v>
      </c>
      <c r="C410" s="2">
        <v>2015</v>
      </c>
      <c r="D410" s="2" t="s">
        <v>650</v>
      </c>
      <c r="E410" s="2" t="s">
        <v>650</v>
      </c>
      <c r="F410" s="2" t="s">
        <v>650</v>
      </c>
      <c r="G410" s="2" t="s">
        <v>650</v>
      </c>
      <c r="H410" s="2" t="s">
        <v>650</v>
      </c>
      <c r="I410" s="2" t="s">
        <v>650</v>
      </c>
      <c r="J410" s="2" t="s">
        <v>650</v>
      </c>
      <c r="K410" s="2" t="s">
        <v>650</v>
      </c>
      <c r="L410" s="2" t="s">
        <v>650</v>
      </c>
      <c r="M410" s="2" t="s">
        <v>650</v>
      </c>
      <c r="N410" s="2" t="s">
        <v>650</v>
      </c>
      <c r="O410" s="2" t="s">
        <v>650</v>
      </c>
      <c r="P410" s="2" t="s">
        <v>650</v>
      </c>
      <c r="Q410" s="2" t="s">
        <v>650</v>
      </c>
      <c r="R410" s="2" t="s">
        <v>650</v>
      </c>
      <c r="S410" s="2" t="s">
        <v>650</v>
      </c>
      <c r="T410" s="2" t="s">
        <v>650</v>
      </c>
      <c r="U410" s="2" t="s">
        <v>650</v>
      </c>
      <c r="V410" s="2" t="s">
        <v>650</v>
      </c>
      <c r="W410" s="2" t="s">
        <v>650</v>
      </c>
      <c r="X410" s="2" t="s">
        <v>650</v>
      </c>
      <c r="Y410" s="2" t="s">
        <v>650</v>
      </c>
      <c r="Z410" s="2" t="s">
        <v>650</v>
      </c>
      <c r="AA410" s="2" t="s">
        <v>650</v>
      </c>
      <c r="AB410" s="2" t="s">
        <v>650</v>
      </c>
      <c r="AC410" s="2" t="s">
        <v>650</v>
      </c>
      <c r="AD410" s="2" t="s">
        <v>650</v>
      </c>
      <c r="AE410" s="2" t="s">
        <v>650</v>
      </c>
      <c r="AF410" s="2" t="s">
        <v>650</v>
      </c>
      <c r="AG410" s="2" t="s">
        <v>650</v>
      </c>
      <c r="AJ410" s="129">
        <f t="shared" si="24"/>
        <v>0</v>
      </c>
      <c r="AK410" s="129"/>
      <c r="AL410" s="129">
        <f t="shared" si="25"/>
        <v>0</v>
      </c>
      <c r="AM410" s="129" t="str">
        <f t="shared" si="26"/>
        <v/>
      </c>
      <c r="AN410" s="130" t="str">
        <f t="shared" si="27"/>
        <v/>
      </c>
    </row>
    <row r="411" spans="1:40" ht="15" customHeight="1" x14ac:dyDescent="0.25">
      <c r="A411" s="2" t="s">
        <v>608</v>
      </c>
      <c r="B411" s="2" t="s">
        <v>611</v>
      </c>
      <c r="C411" s="2">
        <v>2015</v>
      </c>
      <c r="D411" s="2" t="s">
        <v>650</v>
      </c>
      <c r="E411" s="2" t="s">
        <v>650</v>
      </c>
      <c r="F411" s="2" t="s">
        <v>650</v>
      </c>
      <c r="G411" s="2" t="s">
        <v>650</v>
      </c>
      <c r="H411" s="2" t="s">
        <v>650</v>
      </c>
      <c r="I411" s="2" t="s">
        <v>650</v>
      </c>
      <c r="J411" s="2" t="s">
        <v>650</v>
      </c>
      <c r="K411" s="2" t="s">
        <v>650</v>
      </c>
      <c r="L411" s="2" t="s">
        <v>650</v>
      </c>
      <c r="M411" s="2" t="s">
        <v>650</v>
      </c>
      <c r="N411" s="2" t="s">
        <v>650</v>
      </c>
      <c r="O411" s="2" t="s">
        <v>650</v>
      </c>
      <c r="P411" s="2" t="s">
        <v>650</v>
      </c>
      <c r="Q411" s="2" t="s">
        <v>650</v>
      </c>
      <c r="R411" s="2" t="s">
        <v>650</v>
      </c>
      <c r="S411" s="2" t="s">
        <v>650</v>
      </c>
      <c r="T411" s="2" t="s">
        <v>650</v>
      </c>
      <c r="U411" s="2" t="s">
        <v>650</v>
      </c>
      <c r="V411" s="2" t="s">
        <v>650</v>
      </c>
      <c r="W411" s="2" t="s">
        <v>650</v>
      </c>
      <c r="X411" s="2" t="s">
        <v>650</v>
      </c>
      <c r="Y411" s="2" t="s">
        <v>650</v>
      </c>
      <c r="Z411" s="2" t="s">
        <v>650</v>
      </c>
      <c r="AA411" s="2" t="s">
        <v>650</v>
      </c>
      <c r="AB411" s="2" t="s">
        <v>650</v>
      </c>
      <c r="AC411" s="2" t="s">
        <v>650</v>
      </c>
      <c r="AD411" s="2" t="s">
        <v>650</v>
      </c>
      <c r="AE411" s="2" t="s">
        <v>650</v>
      </c>
      <c r="AF411" s="2" t="s">
        <v>650</v>
      </c>
      <c r="AG411" s="2" t="s">
        <v>650</v>
      </c>
      <c r="AJ411" s="129">
        <f t="shared" si="24"/>
        <v>0</v>
      </c>
      <c r="AK411" s="129"/>
      <c r="AL411" s="129">
        <f t="shared" si="25"/>
        <v>0</v>
      </c>
      <c r="AM411" s="129" t="str">
        <f t="shared" si="26"/>
        <v/>
      </c>
      <c r="AN411" s="130" t="str">
        <f t="shared" si="27"/>
        <v/>
      </c>
    </row>
    <row r="412" spans="1:40" ht="15" customHeight="1" x14ac:dyDescent="0.25">
      <c r="A412" s="2" t="s">
        <v>608</v>
      </c>
      <c r="B412" s="2" t="s">
        <v>612</v>
      </c>
      <c r="C412" s="2">
        <v>2015</v>
      </c>
      <c r="D412" s="2" t="s">
        <v>650</v>
      </c>
      <c r="E412" s="2" t="s">
        <v>650</v>
      </c>
      <c r="F412" s="2" t="s">
        <v>650</v>
      </c>
      <c r="G412" s="2" t="s">
        <v>650</v>
      </c>
      <c r="H412" s="2" t="s">
        <v>650</v>
      </c>
      <c r="I412" s="2" t="s">
        <v>650</v>
      </c>
      <c r="J412" s="2" t="s">
        <v>650</v>
      </c>
      <c r="K412" s="2" t="s">
        <v>650</v>
      </c>
      <c r="L412" s="2" t="s">
        <v>650</v>
      </c>
      <c r="M412" s="2" t="s">
        <v>650</v>
      </c>
      <c r="N412" s="2" t="s">
        <v>650</v>
      </c>
      <c r="O412" s="2" t="s">
        <v>650</v>
      </c>
      <c r="P412" s="2" t="s">
        <v>650</v>
      </c>
      <c r="Q412" s="2" t="s">
        <v>650</v>
      </c>
      <c r="R412" s="2" t="s">
        <v>650</v>
      </c>
      <c r="S412" s="2" t="s">
        <v>650</v>
      </c>
      <c r="T412" s="2" t="s">
        <v>650</v>
      </c>
      <c r="U412" s="2" t="s">
        <v>650</v>
      </c>
      <c r="V412" s="2" t="s">
        <v>650</v>
      </c>
      <c r="W412" s="2" t="s">
        <v>650</v>
      </c>
      <c r="X412" s="2" t="s">
        <v>650</v>
      </c>
      <c r="Y412" s="2" t="s">
        <v>650</v>
      </c>
      <c r="Z412" s="2" t="s">
        <v>650</v>
      </c>
      <c r="AA412" s="2" t="s">
        <v>650</v>
      </c>
      <c r="AB412" s="2" t="s">
        <v>650</v>
      </c>
      <c r="AC412" s="2" t="s">
        <v>650</v>
      </c>
      <c r="AD412" s="2" t="s">
        <v>650</v>
      </c>
      <c r="AE412" s="2" t="s">
        <v>650</v>
      </c>
      <c r="AF412" s="2" t="s">
        <v>650</v>
      </c>
      <c r="AG412" s="2" t="s">
        <v>650</v>
      </c>
      <c r="AJ412" s="129">
        <f t="shared" si="24"/>
        <v>0</v>
      </c>
      <c r="AK412" s="129"/>
      <c r="AL412" s="129">
        <f t="shared" si="25"/>
        <v>0</v>
      </c>
      <c r="AM412" s="129" t="str">
        <f t="shared" si="26"/>
        <v/>
      </c>
      <c r="AN412" s="130" t="str">
        <f t="shared" si="27"/>
        <v/>
      </c>
    </row>
    <row r="413" spans="1:40" ht="15" customHeight="1" x14ac:dyDescent="0.25">
      <c r="A413" s="2" t="s">
        <v>608</v>
      </c>
      <c r="B413" s="2" t="s">
        <v>613</v>
      </c>
      <c r="C413" s="2">
        <v>2015</v>
      </c>
      <c r="D413" s="2" t="s">
        <v>650</v>
      </c>
      <c r="E413" s="2" t="s">
        <v>650</v>
      </c>
      <c r="F413" s="2" t="s">
        <v>650</v>
      </c>
      <c r="G413" s="2" t="s">
        <v>650</v>
      </c>
      <c r="H413" s="2" t="s">
        <v>650</v>
      </c>
      <c r="I413" s="2" t="s">
        <v>650</v>
      </c>
      <c r="J413" s="2" t="s">
        <v>650</v>
      </c>
      <c r="K413" s="2" t="s">
        <v>650</v>
      </c>
      <c r="L413" s="2" t="s">
        <v>650</v>
      </c>
      <c r="M413" s="2" t="s">
        <v>650</v>
      </c>
      <c r="N413" s="2" t="s">
        <v>650</v>
      </c>
      <c r="O413" s="2" t="s">
        <v>650</v>
      </c>
      <c r="P413" s="2" t="s">
        <v>650</v>
      </c>
      <c r="Q413" s="2" t="s">
        <v>650</v>
      </c>
      <c r="R413" s="2" t="s">
        <v>650</v>
      </c>
      <c r="S413" s="2" t="s">
        <v>650</v>
      </c>
      <c r="T413" s="2" t="s">
        <v>650</v>
      </c>
      <c r="U413" s="2" t="s">
        <v>650</v>
      </c>
      <c r="V413" s="2" t="s">
        <v>650</v>
      </c>
      <c r="W413" s="2" t="s">
        <v>650</v>
      </c>
      <c r="X413" s="2" t="s">
        <v>650</v>
      </c>
      <c r="Y413" s="2" t="s">
        <v>650</v>
      </c>
      <c r="Z413" s="2" t="s">
        <v>650</v>
      </c>
      <c r="AA413" s="2" t="s">
        <v>650</v>
      </c>
      <c r="AB413" s="2" t="s">
        <v>650</v>
      </c>
      <c r="AC413" s="2" t="s">
        <v>650</v>
      </c>
      <c r="AD413" s="2" t="s">
        <v>650</v>
      </c>
      <c r="AE413" s="2" t="s">
        <v>650</v>
      </c>
      <c r="AF413" s="2" t="s">
        <v>650</v>
      </c>
      <c r="AG413" s="2" t="s">
        <v>650</v>
      </c>
      <c r="AJ413" s="129">
        <f t="shared" si="24"/>
        <v>0</v>
      </c>
      <c r="AK413" s="129"/>
      <c r="AL413" s="129">
        <f t="shared" si="25"/>
        <v>0</v>
      </c>
      <c r="AM413" s="129" t="str">
        <f t="shared" si="26"/>
        <v/>
      </c>
      <c r="AN413" s="130" t="str">
        <f t="shared" si="27"/>
        <v/>
      </c>
    </row>
    <row r="414" spans="1:40" ht="15" customHeight="1" x14ac:dyDescent="0.25">
      <c r="A414" s="2" t="s">
        <v>608</v>
      </c>
      <c r="B414" s="2" t="s">
        <v>614</v>
      </c>
      <c r="C414" s="2">
        <v>2015</v>
      </c>
      <c r="D414" s="2">
        <v>230.49600000000001</v>
      </c>
      <c r="E414" s="2">
        <v>66.462999999999994</v>
      </c>
      <c r="F414" s="2" t="s">
        <v>650</v>
      </c>
      <c r="G414" s="2" t="s">
        <v>650</v>
      </c>
      <c r="H414" s="2" t="s">
        <v>650</v>
      </c>
      <c r="I414" s="2">
        <v>378.70499999999998</v>
      </c>
      <c r="J414" s="2" t="s">
        <v>650</v>
      </c>
      <c r="K414" s="2" t="s">
        <v>650</v>
      </c>
      <c r="L414" s="2" t="s">
        <v>650</v>
      </c>
      <c r="M414" s="2">
        <v>10.795999999999999</v>
      </c>
      <c r="N414" s="2" t="s">
        <v>650</v>
      </c>
      <c r="O414" s="2" t="s">
        <v>650</v>
      </c>
      <c r="P414" s="2">
        <v>44.957000000000001</v>
      </c>
      <c r="Q414" s="2">
        <v>166.94200000000001</v>
      </c>
      <c r="R414" s="2">
        <v>30.213000000000001</v>
      </c>
      <c r="S414" s="2">
        <v>73.885000000000005</v>
      </c>
      <c r="T414" s="2" t="s">
        <v>650</v>
      </c>
      <c r="U414" s="2" t="s">
        <v>650</v>
      </c>
      <c r="V414" s="2" t="s">
        <v>8</v>
      </c>
      <c r="W414" s="2" t="s">
        <v>650</v>
      </c>
      <c r="X414" s="2" t="s">
        <v>650</v>
      </c>
      <c r="Y414" s="2" t="s">
        <v>650</v>
      </c>
      <c r="Z414" s="2" t="s">
        <v>650</v>
      </c>
      <c r="AA414" s="2" t="s">
        <v>650</v>
      </c>
      <c r="AB414" s="2" t="s">
        <v>650</v>
      </c>
      <c r="AC414" s="2" t="s">
        <v>650</v>
      </c>
      <c r="AD414" s="2">
        <v>45.3</v>
      </c>
      <c r="AE414" s="2" t="s">
        <v>650</v>
      </c>
      <c r="AF414" s="2">
        <v>6.6120000000000001</v>
      </c>
      <c r="AG414" s="2" t="s">
        <v>650</v>
      </c>
      <c r="AJ414" s="129">
        <f t="shared" si="24"/>
        <v>378.70500000000004</v>
      </c>
      <c r="AK414" s="129"/>
      <c r="AL414" s="129">
        <f t="shared" si="25"/>
        <v>230.49600000000001</v>
      </c>
      <c r="AM414" s="129">
        <f t="shared" si="26"/>
        <v>66.462999999999994</v>
      </c>
      <c r="AN414" s="130">
        <f t="shared" si="27"/>
        <v>0.7841433305607266</v>
      </c>
    </row>
    <row r="415" spans="1:40" ht="15" customHeight="1" x14ac:dyDescent="0.25">
      <c r="A415" s="2" t="s">
        <v>608</v>
      </c>
      <c r="B415" s="2" t="s">
        <v>615</v>
      </c>
      <c r="C415" s="2">
        <v>2015</v>
      </c>
      <c r="D415" s="2">
        <v>170.31800000000001</v>
      </c>
      <c r="E415" s="2">
        <v>64.724000000000004</v>
      </c>
      <c r="F415" s="2">
        <v>0.52700000000000002</v>
      </c>
      <c r="G415" s="2" t="s">
        <v>690</v>
      </c>
      <c r="H415" s="2">
        <v>0.52300000000000002</v>
      </c>
      <c r="I415" s="2">
        <v>345.74</v>
      </c>
      <c r="J415" s="2" t="s">
        <v>650</v>
      </c>
      <c r="K415" s="2" t="s">
        <v>650</v>
      </c>
      <c r="L415" s="2" t="s">
        <v>650</v>
      </c>
      <c r="M415" s="2">
        <v>0.53700000000000003</v>
      </c>
      <c r="N415" s="2" t="s">
        <v>650</v>
      </c>
      <c r="O415" s="2" t="s">
        <v>650</v>
      </c>
      <c r="P415" s="2">
        <v>33.484000000000002</v>
      </c>
      <c r="Q415" s="2">
        <v>122.062</v>
      </c>
      <c r="R415" s="2">
        <v>26.975000000000001</v>
      </c>
      <c r="S415" s="2">
        <v>51.290999999999997</v>
      </c>
      <c r="T415" s="2" t="s">
        <v>650</v>
      </c>
      <c r="U415" s="2" t="s">
        <v>650</v>
      </c>
      <c r="V415" s="2" t="s">
        <v>8</v>
      </c>
      <c r="W415" s="2" t="s">
        <v>650</v>
      </c>
      <c r="X415" s="2" t="s">
        <v>650</v>
      </c>
      <c r="Y415" s="2" t="s">
        <v>650</v>
      </c>
      <c r="Z415" s="2" t="s">
        <v>650</v>
      </c>
      <c r="AA415" s="2" t="s">
        <v>650</v>
      </c>
      <c r="AB415" s="2" t="s">
        <v>650</v>
      </c>
      <c r="AC415" s="2" t="s">
        <v>650</v>
      </c>
      <c r="AD415" s="2">
        <v>34.304000000000002</v>
      </c>
      <c r="AE415" s="2" t="s">
        <v>650</v>
      </c>
      <c r="AF415" s="2">
        <v>4.8419999999999996</v>
      </c>
      <c r="AG415" s="2">
        <v>72.245000000000005</v>
      </c>
      <c r="AJ415" s="129">
        <f t="shared" si="24"/>
        <v>273.495</v>
      </c>
      <c r="AK415" s="129"/>
      <c r="AL415" s="129">
        <f t="shared" si="25"/>
        <v>170.31800000000001</v>
      </c>
      <c r="AM415" s="129">
        <f t="shared" si="26"/>
        <v>64.724000000000004</v>
      </c>
      <c r="AN415" s="130">
        <f t="shared" si="27"/>
        <v>0.85940145158046777</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6"/>
  <sheetViews>
    <sheetView workbookViewId="0">
      <pane xSplit="2" ySplit="1" topLeftCell="C2" activePane="bottomRight" state="frozen"/>
      <selection pane="topRight"/>
      <selection pane="bottomLeft"/>
      <selection pane="bottomRight"/>
    </sheetView>
  </sheetViews>
  <sheetFormatPr defaultRowHeight="15" x14ac:dyDescent="0.25"/>
  <cols>
    <col min="1" max="1" width="23.140625" customWidth="1"/>
    <col min="2" max="2" width="16" customWidth="1"/>
  </cols>
  <sheetData>
    <row r="1" spans="1:26" s="121" customFormat="1" x14ac:dyDescent="0.25">
      <c r="A1" s="121" t="s">
        <v>1156</v>
      </c>
      <c r="B1" s="121" t="s">
        <v>1</v>
      </c>
      <c r="C1" s="121" t="s">
        <v>689</v>
      </c>
      <c r="D1" s="121" t="s">
        <v>1056</v>
      </c>
      <c r="E1" s="121" t="s">
        <v>1058</v>
      </c>
      <c r="F1" s="121" t="s">
        <v>1068</v>
      </c>
      <c r="G1" s="121" t="s">
        <v>721</v>
      </c>
      <c r="H1" s="121" t="s">
        <v>1054</v>
      </c>
      <c r="I1" s="121" t="s">
        <v>733</v>
      </c>
      <c r="J1" s="121" t="s">
        <v>1059</v>
      </c>
      <c r="K1" s="121" t="s">
        <v>688</v>
      </c>
      <c r="L1" s="121" t="s">
        <v>1057</v>
      </c>
      <c r="M1" s="121" t="s">
        <v>1060</v>
      </c>
      <c r="N1" s="121" t="s">
        <v>1061</v>
      </c>
      <c r="O1" s="121" t="s">
        <v>1053</v>
      </c>
      <c r="P1" s="121" t="s">
        <v>1067</v>
      </c>
      <c r="Q1" s="121" t="s">
        <v>1070</v>
      </c>
      <c r="R1" s="121" t="s">
        <v>1077</v>
      </c>
      <c r="S1" s="121" t="s">
        <v>1064</v>
      </c>
      <c r="T1" s="121" t="s">
        <v>1063</v>
      </c>
      <c r="U1" s="121" t="s">
        <v>1065</v>
      </c>
      <c r="V1" s="121" t="s">
        <v>1069</v>
      </c>
      <c r="W1" s="121" t="s">
        <v>1055</v>
      </c>
      <c r="X1" s="121" t="s">
        <v>1066</v>
      </c>
      <c r="Y1" s="121" t="s">
        <v>1062</v>
      </c>
      <c r="Z1" s="121" t="s">
        <v>1157</v>
      </c>
    </row>
    <row r="2" spans="1:26" x14ac:dyDescent="0.2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25">
      <c r="B3" s="119" t="s">
        <v>23</v>
      </c>
      <c r="C3" s="120">
        <v>0</v>
      </c>
      <c r="D3" s="120">
        <v>0</v>
      </c>
      <c r="E3" s="120">
        <v>0</v>
      </c>
      <c r="F3" s="120">
        <v>0</v>
      </c>
      <c r="G3" s="120">
        <v>0</v>
      </c>
      <c r="H3" s="120">
        <v>0</v>
      </c>
      <c r="I3" s="120">
        <v>0</v>
      </c>
      <c r="J3" s="120">
        <v>0</v>
      </c>
      <c r="K3" s="120">
        <v>0</v>
      </c>
      <c r="L3" s="120">
        <v>0</v>
      </c>
      <c r="M3" s="120">
        <v>0</v>
      </c>
      <c r="N3" s="120">
        <v>0</v>
      </c>
      <c r="O3" s="120">
        <v>0</v>
      </c>
      <c r="P3" s="120">
        <v>0</v>
      </c>
      <c r="Q3" s="120">
        <v>0</v>
      </c>
      <c r="R3" s="120">
        <v>0</v>
      </c>
      <c r="S3" s="120">
        <v>0</v>
      </c>
      <c r="T3" s="120">
        <v>0</v>
      </c>
      <c r="U3" s="120">
        <v>0</v>
      </c>
      <c r="V3" s="120">
        <v>0</v>
      </c>
      <c r="W3" s="120">
        <v>0</v>
      </c>
      <c r="X3" s="120">
        <v>0</v>
      </c>
      <c r="Y3" s="120">
        <v>0</v>
      </c>
      <c r="Z3" s="120">
        <v>0</v>
      </c>
    </row>
    <row r="4" spans="1:26" x14ac:dyDescent="0.25">
      <c r="B4" s="119" t="s">
        <v>24</v>
      </c>
      <c r="C4" s="120">
        <v>0</v>
      </c>
      <c r="D4" s="120">
        <v>0</v>
      </c>
      <c r="E4" s="120">
        <v>0</v>
      </c>
      <c r="F4" s="120">
        <v>0</v>
      </c>
      <c r="G4" s="120">
        <v>0</v>
      </c>
      <c r="H4" s="120">
        <v>0</v>
      </c>
      <c r="I4" s="120">
        <v>0</v>
      </c>
      <c r="J4" s="120">
        <v>0</v>
      </c>
      <c r="K4" s="120">
        <v>0</v>
      </c>
      <c r="L4" s="120">
        <v>0</v>
      </c>
      <c r="M4" s="120">
        <v>0</v>
      </c>
      <c r="N4" s="120">
        <v>0</v>
      </c>
      <c r="O4" s="120">
        <v>0</v>
      </c>
      <c r="P4" s="120">
        <v>0</v>
      </c>
      <c r="Q4" s="120">
        <v>0</v>
      </c>
      <c r="R4" s="120">
        <v>0</v>
      </c>
      <c r="S4" s="120">
        <v>0</v>
      </c>
      <c r="T4" s="120">
        <v>0</v>
      </c>
      <c r="U4" s="120">
        <v>0</v>
      </c>
      <c r="V4" s="120">
        <v>0</v>
      </c>
      <c r="W4" s="120">
        <v>0</v>
      </c>
      <c r="X4" s="120">
        <v>0</v>
      </c>
      <c r="Y4" s="120">
        <v>0</v>
      </c>
      <c r="Z4" s="120">
        <v>0</v>
      </c>
    </row>
    <row r="5" spans="1:26" x14ac:dyDescent="0.25">
      <c r="B5" s="119" t="s">
        <v>25</v>
      </c>
      <c r="C5" s="120">
        <v>0</v>
      </c>
      <c r="D5" s="120">
        <v>0</v>
      </c>
      <c r="E5" s="120">
        <v>0</v>
      </c>
      <c r="F5" s="120">
        <v>0</v>
      </c>
      <c r="G5" s="120">
        <v>0</v>
      </c>
      <c r="H5" s="120">
        <v>0</v>
      </c>
      <c r="I5" s="120">
        <v>0</v>
      </c>
      <c r="J5" s="120">
        <v>0</v>
      </c>
      <c r="K5" s="120">
        <v>0</v>
      </c>
      <c r="L5" s="120">
        <v>0</v>
      </c>
      <c r="M5" s="120">
        <v>0</v>
      </c>
      <c r="N5" s="120">
        <v>0</v>
      </c>
      <c r="O5" s="120">
        <v>0</v>
      </c>
      <c r="P5" s="120">
        <v>0</v>
      </c>
      <c r="Q5" s="120">
        <v>0</v>
      </c>
      <c r="R5" s="120">
        <v>0</v>
      </c>
      <c r="S5" s="120">
        <v>0</v>
      </c>
      <c r="T5" s="120">
        <v>0</v>
      </c>
      <c r="U5" s="120">
        <v>0</v>
      </c>
      <c r="V5" s="120">
        <v>0</v>
      </c>
      <c r="W5" s="120">
        <v>0</v>
      </c>
      <c r="X5" s="120">
        <v>0</v>
      </c>
      <c r="Y5" s="120">
        <v>0</v>
      </c>
      <c r="Z5" s="120">
        <v>0</v>
      </c>
    </row>
    <row r="6" spans="1:26" x14ac:dyDescent="0.25">
      <c r="B6" s="119" t="s">
        <v>26</v>
      </c>
      <c r="C6" s="120">
        <v>0</v>
      </c>
      <c r="D6" s="120">
        <v>0</v>
      </c>
      <c r="E6" s="120">
        <v>0</v>
      </c>
      <c r="F6" s="120">
        <v>0</v>
      </c>
      <c r="G6" s="120">
        <v>0</v>
      </c>
      <c r="H6" s="120">
        <v>0</v>
      </c>
      <c r="I6" s="120">
        <v>0</v>
      </c>
      <c r="J6" s="120">
        <v>0</v>
      </c>
      <c r="K6" s="120">
        <v>0</v>
      </c>
      <c r="L6" s="120">
        <v>0</v>
      </c>
      <c r="M6" s="120">
        <v>0</v>
      </c>
      <c r="N6" s="120">
        <v>0</v>
      </c>
      <c r="O6" s="120">
        <v>0</v>
      </c>
      <c r="P6" s="120">
        <v>0</v>
      </c>
      <c r="Q6" s="120">
        <v>0</v>
      </c>
      <c r="R6" s="120">
        <v>0</v>
      </c>
      <c r="S6" s="120">
        <v>0</v>
      </c>
      <c r="T6" s="120">
        <v>0</v>
      </c>
      <c r="U6" s="120">
        <v>0</v>
      </c>
      <c r="V6" s="120">
        <v>0</v>
      </c>
      <c r="W6" s="120">
        <v>0</v>
      </c>
      <c r="X6" s="120">
        <v>0</v>
      </c>
      <c r="Y6" s="120">
        <v>0</v>
      </c>
      <c r="Z6" s="120">
        <v>0</v>
      </c>
    </row>
    <row r="7" spans="1:26" x14ac:dyDescent="0.25">
      <c r="B7" s="119" t="s">
        <v>27</v>
      </c>
      <c r="C7" s="120">
        <v>0</v>
      </c>
      <c r="D7" s="120">
        <v>0</v>
      </c>
      <c r="E7" s="120">
        <v>0</v>
      </c>
      <c r="F7" s="120">
        <v>0</v>
      </c>
      <c r="G7" s="120">
        <v>0</v>
      </c>
      <c r="H7" s="120">
        <v>0</v>
      </c>
      <c r="I7" s="120">
        <v>0</v>
      </c>
      <c r="J7" s="120">
        <v>0</v>
      </c>
      <c r="K7" s="120">
        <v>0</v>
      </c>
      <c r="L7" s="120">
        <v>0</v>
      </c>
      <c r="M7" s="120">
        <v>0</v>
      </c>
      <c r="N7" s="120">
        <v>0</v>
      </c>
      <c r="O7" s="120">
        <v>0</v>
      </c>
      <c r="P7" s="120">
        <v>0</v>
      </c>
      <c r="Q7" s="120">
        <v>0</v>
      </c>
      <c r="R7" s="120">
        <v>0</v>
      </c>
      <c r="S7" s="120">
        <v>0</v>
      </c>
      <c r="T7" s="120">
        <v>0</v>
      </c>
      <c r="U7" s="120">
        <v>0</v>
      </c>
      <c r="V7" s="120">
        <v>0</v>
      </c>
      <c r="W7" s="120">
        <v>0</v>
      </c>
      <c r="X7" s="120">
        <v>0</v>
      </c>
      <c r="Y7" s="120">
        <v>0</v>
      </c>
      <c r="Z7" s="120">
        <v>0</v>
      </c>
    </row>
    <row r="8" spans="1:26" x14ac:dyDescent="0.25">
      <c r="B8" s="119" t="s">
        <v>28</v>
      </c>
      <c r="C8" s="120">
        <v>0</v>
      </c>
      <c r="D8" s="120">
        <v>0</v>
      </c>
      <c r="E8" s="120">
        <v>0</v>
      </c>
      <c r="F8" s="120">
        <v>0</v>
      </c>
      <c r="G8" s="120">
        <v>0</v>
      </c>
      <c r="H8" s="120">
        <v>0</v>
      </c>
      <c r="I8" s="120">
        <v>0</v>
      </c>
      <c r="J8" s="120">
        <v>0</v>
      </c>
      <c r="K8" s="120">
        <v>0</v>
      </c>
      <c r="L8" s="120">
        <v>0</v>
      </c>
      <c r="M8" s="120">
        <v>0</v>
      </c>
      <c r="N8" s="120">
        <v>0</v>
      </c>
      <c r="O8" s="120">
        <v>0</v>
      </c>
      <c r="P8" s="120">
        <v>0</v>
      </c>
      <c r="Q8" s="120">
        <v>0</v>
      </c>
      <c r="R8" s="120">
        <v>0</v>
      </c>
      <c r="S8" s="120">
        <v>0</v>
      </c>
      <c r="T8" s="120">
        <v>0</v>
      </c>
      <c r="U8" s="120">
        <v>0</v>
      </c>
      <c r="V8" s="120">
        <v>0</v>
      </c>
      <c r="W8" s="120">
        <v>0</v>
      </c>
      <c r="X8" s="120">
        <v>0</v>
      </c>
      <c r="Y8" s="120">
        <v>0</v>
      </c>
      <c r="Z8" s="120">
        <v>0</v>
      </c>
    </row>
    <row r="9" spans="1:26" x14ac:dyDescent="0.25">
      <c r="B9" s="119" t="s">
        <v>29</v>
      </c>
      <c r="C9" s="120">
        <v>0</v>
      </c>
      <c r="D9" s="120">
        <v>0</v>
      </c>
      <c r="E9" s="120">
        <v>0</v>
      </c>
      <c r="F9" s="120">
        <v>0</v>
      </c>
      <c r="G9" s="120">
        <v>0</v>
      </c>
      <c r="H9" s="120">
        <v>0</v>
      </c>
      <c r="I9" s="120">
        <v>0</v>
      </c>
      <c r="J9" s="120">
        <v>0</v>
      </c>
      <c r="K9" s="120">
        <v>0</v>
      </c>
      <c r="L9" s="120">
        <v>0</v>
      </c>
      <c r="M9" s="120">
        <v>0</v>
      </c>
      <c r="N9" s="120">
        <v>0</v>
      </c>
      <c r="O9" s="120">
        <v>0</v>
      </c>
      <c r="P9" s="120">
        <v>0</v>
      </c>
      <c r="Q9" s="120">
        <v>0</v>
      </c>
      <c r="R9" s="120">
        <v>0</v>
      </c>
      <c r="S9" s="120">
        <v>0</v>
      </c>
      <c r="T9" s="120">
        <v>0</v>
      </c>
      <c r="U9" s="120">
        <v>0</v>
      </c>
      <c r="V9" s="120">
        <v>0</v>
      </c>
      <c r="W9" s="120">
        <v>0</v>
      </c>
      <c r="X9" s="120">
        <v>0</v>
      </c>
      <c r="Y9" s="120">
        <v>0</v>
      </c>
      <c r="Z9" s="120">
        <v>0</v>
      </c>
    </row>
    <row r="10" spans="1:26" x14ac:dyDescent="0.25">
      <c r="B10" s="119" t="s">
        <v>30</v>
      </c>
      <c r="C10" s="120">
        <v>0</v>
      </c>
      <c r="D10" s="120">
        <v>0</v>
      </c>
      <c r="E10" s="120">
        <v>0</v>
      </c>
      <c r="F10" s="120">
        <v>0</v>
      </c>
      <c r="G10" s="120">
        <v>0</v>
      </c>
      <c r="H10" s="120">
        <v>0</v>
      </c>
      <c r="I10" s="120">
        <v>0</v>
      </c>
      <c r="J10" s="120">
        <v>0</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row>
    <row r="11" spans="1:26" x14ac:dyDescent="0.2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25">
      <c r="B12" s="119" t="s">
        <v>32</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0</v>
      </c>
      <c r="U12" s="120">
        <v>0</v>
      </c>
      <c r="V12" s="120">
        <v>0</v>
      </c>
      <c r="W12" s="120">
        <v>0</v>
      </c>
      <c r="X12" s="120">
        <v>0</v>
      </c>
      <c r="Y12" s="120">
        <v>0</v>
      </c>
      <c r="Z12" s="120">
        <v>0</v>
      </c>
    </row>
    <row r="13" spans="1:26" x14ac:dyDescent="0.25">
      <c r="B13" s="119" t="s">
        <v>33</v>
      </c>
      <c r="C13" s="120">
        <v>0</v>
      </c>
      <c r="D13" s="120">
        <v>0</v>
      </c>
      <c r="E13" s="120">
        <v>36.340800000000002</v>
      </c>
      <c r="F13" s="120">
        <v>0</v>
      </c>
      <c r="G13" s="120">
        <v>0.23869799999999999</v>
      </c>
      <c r="H13" s="120">
        <v>0</v>
      </c>
      <c r="I13" s="120">
        <v>0</v>
      </c>
      <c r="J13" s="120">
        <v>99.580100000000002</v>
      </c>
      <c r="K13" s="120">
        <v>0</v>
      </c>
      <c r="L13" s="120">
        <v>0</v>
      </c>
      <c r="M13" s="120">
        <v>7.3478500000000002</v>
      </c>
      <c r="N13" s="120">
        <v>13.2197</v>
      </c>
      <c r="O13" s="120">
        <v>0</v>
      </c>
      <c r="P13" s="120">
        <v>0</v>
      </c>
      <c r="Q13" s="120">
        <v>0</v>
      </c>
      <c r="R13" s="120">
        <v>7.5980400000000001</v>
      </c>
      <c r="S13" s="120">
        <v>0</v>
      </c>
      <c r="T13" s="120">
        <v>0</v>
      </c>
      <c r="U13" s="120">
        <v>0</v>
      </c>
      <c r="V13" s="120">
        <v>0</v>
      </c>
      <c r="W13" s="120">
        <v>0</v>
      </c>
      <c r="X13" s="120">
        <v>0</v>
      </c>
      <c r="Y13" s="120">
        <v>0</v>
      </c>
      <c r="Z13" s="120">
        <v>164.325188</v>
      </c>
    </row>
    <row r="14" spans="1:26" x14ac:dyDescent="0.25">
      <c r="B14" s="119" t="s">
        <v>34</v>
      </c>
      <c r="C14" s="120">
        <v>0</v>
      </c>
      <c r="D14" s="120">
        <v>0</v>
      </c>
      <c r="E14" s="120">
        <v>0</v>
      </c>
      <c r="F14" s="120">
        <v>0</v>
      </c>
      <c r="G14" s="120">
        <v>0</v>
      </c>
      <c r="H14" s="120">
        <v>0</v>
      </c>
      <c r="I14" s="120">
        <v>0</v>
      </c>
      <c r="J14" s="120">
        <v>0</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row>
    <row r="15" spans="1:26" x14ac:dyDescent="0.25">
      <c r="B15" s="119" t="s">
        <v>35</v>
      </c>
      <c r="C15" s="120">
        <v>0</v>
      </c>
      <c r="D15" s="120">
        <v>0</v>
      </c>
      <c r="E15" s="120">
        <v>0</v>
      </c>
      <c r="F15" s="120">
        <v>0</v>
      </c>
      <c r="G15" s="120">
        <v>0</v>
      </c>
      <c r="H15" s="120">
        <v>0</v>
      </c>
      <c r="I15" s="120">
        <v>0</v>
      </c>
      <c r="J15" s="120">
        <v>0</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0</v>
      </c>
    </row>
    <row r="16" spans="1:26" x14ac:dyDescent="0.2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25">
      <c r="B17" s="119" t="s">
        <v>37</v>
      </c>
      <c r="C17" s="120">
        <v>0</v>
      </c>
      <c r="D17" s="120">
        <v>0</v>
      </c>
      <c r="E17" s="120">
        <v>0</v>
      </c>
      <c r="F17" s="120">
        <v>0</v>
      </c>
      <c r="G17" s="120">
        <v>0</v>
      </c>
      <c r="H17" s="120">
        <v>0</v>
      </c>
      <c r="I17" s="120">
        <v>0</v>
      </c>
      <c r="J17" s="120">
        <v>0</v>
      </c>
      <c r="K17" s="120">
        <v>0</v>
      </c>
      <c r="L17" s="120">
        <v>0</v>
      </c>
      <c r="M17" s="120">
        <v>0</v>
      </c>
      <c r="N17" s="120">
        <v>0</v>
      </c>
      <c r="O17" s="120">
        <v>0</v>
      </c>
      <c r="P17" s="120">
        <v>0</v>
      </c>
      <c r="Q17" s="120">
        <v>0</v>
      </c>
      <c r="R17" s="120">
        <v>0</v>
      </c>
      <c r="S17" s="120">
        <v>0</v>
      </c>
      <c r="T17" s="120">
        <v>0</v>
      </c>
      <c r="U17" s="120">
        <v>0</v>
      </c>
      <c r="V17" s="120">
        <v>0</v>
      </c>
      <c r="W17" s="120">
        <v>0</v>
      </c>
      <c r="X17" s="120">
        <v>0</v>
      </c>
      <c r="Y17" s="120">
        <v>0</v>
      </c>
      <c r="Z17" s="120">
        <v>0</v>
      </c>
    </row>
    <row r="18" spans="1:26" x14ac:dyDescent="0.2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25">
      <c r="B19" s="119" t="s">
        <v>39</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row>
    <row r="20" spans="1:26" x14ac:dyDescent="0.25">
      <c r="B20" s="119" t="s">
        <v>41</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row>
    <row r="21" spans="1:26" x14ac:dyDescent="0.25">
      <c r="B21" s="119" t="s">
        <v>42</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row>
    <row r="22" spans="1:26" x14ac:dyDescent="0.2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25">
      <c r="B23" s="119" t="s">
        <v>44</v>
      </c>
      <c r="C23" s="120">
        <v>0</v>
      </c>
      <c r="D23" s="120">
        <v>0</v>
      </c>
      <c r="E23" s="120">
        <v>0</v>
      </c>
      <c r="F23" s="120">
        <v>0</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row>
    <row r="24" spans="1:26" x14ac:dyDescent="0.2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25">
      <c r="B25" s="119" t="s">
        <v>46</v>
      </c>
      <c r="C25" s="120">
        <v>0</v>
      </c>
      <c r="D25" s="120">
        <v>0</v>
      </c>
      <c r="E25" s="120">
        <v>0</v>
      </c>
      <c r="F25" s="120">
        <v>0</v>
      </c>
      <c r="G25" s="120">
        <v>0</v>
      </c>
      <c r="H25" s="120">
        <v>0</v>
      </c>
      <c r="I25" s="120">
        <v>0</v>
      </c>
      <c r="J25" s="120">
        <v>0</v>
      </c>
      <c r="K25" s="120">
        <v>0</v>
      </c>
      <c r="L25" s="120">
        <v>0</v>
      </c>
      <c r="M25" s="120">
        <v>0</v>
      </c>
      <c r="N25" s="120">
        <v>0</v>
      </c>
      <c r="O25" s="120">
        <v>0</v>
      </c>
      <c r="P25" s="120">
        <v>0</v>
      </c>
      <c r="Q25" s="120">
        <v>0</v>
      </c>
      <c r="R25" s="120">
        <v>0</v>
      </c>
      <c r="S25" s="120">
        <v>0</v>
      </c>
      <c r="T25" s="120">
        <v>0</v>
      </c>
      <c r="U25" s="120">
        <v>0</v>
      </c>
      <c r="V25" s="120">
        <v>0</v>
      </c>
      <c r="W25" s="120">
        <v>0</v>
      </c>
      <c r="X25" s="120">
        <v>0</v>
      </c>
      <c r="Y25" s="120">
        <v>0</v>
      </c>
      <c r="Z25" s="120">
        <v>0</v>
      </c>
    </row>
    <row r="26" spans="1:26" x14ac:dyDescent="0.2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25">
      <c r="B27" s="119" t="s">
        <v>51</v>
      </c>
      <c r="C27" s="120">
        <v>0</v>
      </c>
      <c r="D27" s="120">
        <v>0</v>
      </c>
      <c r="E27" s="120">
        <v>0</v>
      </c>
      <c r="F27" s="120">
        <v>0</v>
      </c>
      <c r="G27" s="120">
        <v>0</v>
      </c>
      <c r="H27" s="120">
        <v>0</v>
      </c>
      <c r="I27" s="120">
        <v>0</v>
      </c>
      <c r="J27" s="120">
        <v>0</v>
      </c>
      <c r="K27" s="120">
        <v>0</v>
      </c>
      <c r="L27" s="120">
        <v>0</v>
      </c>
      <c r="M27" s="120">
        <v>0</v>
      </c>
      <c r="N27" s="120">
        <v>0</v>
      </c>
      <c r="O27" s="120">
        <v>0</v>
      </c>
      <c r="P27" s="120">
        <v>0</v>
      </c>
      <c r="Q27" s="120">
        <v>0</v>
      </c>
      <c r="R27" s="120">
        <v>0</v>
      </c>
      <c r="S27" s="120">
        <v>0</v>
      </c>
      <c r="T27" s="120">
        <v>0</v>
      </c>
      <c r="U27" s="120">
        <v>0</v>
      </c>
      <c r="V27" s="120">
        <v>0</v>
      </c>
      <c r="W27" s="120">
        <v>0</v>
      </c>
      <c r="X27" s="120">
        <v>0</v>
      </c>
      <c r="Y27" s="120">
        <v>0</v>
      </c>
      <c r="Z27" s="120">
        <v>0</v>
      </c>
    </row>
    <row r="28" spans="1:26" x14ac:dyDescent="0.2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25">
      <c r="B29" s="119" t="s">
        <v>53</v>
      </c>
      <c r="C29" s="120">
        <v>0</v>
      </c>
      <c r="D29" s="120">
        <v>0</v>
      </c>
      <c r="E29" s="120">
        <v>0</v>
      </c>
      <c r="F29" s="120">
        <v>0</v>
      </c>
      <c r="G29" s="120">
        <v>0</v>
      </c>
      <c r="H29" s="120">
        <v>0</v>
      </c>
      <c r="I29" s="120">
        <v>0</v>
      </c>
      <c r="J29" s="120">
        <v>0</v>
      </c>
      <c r="K29" s="120">
        <v>0</v>
      </c>
      <c r="L29" s="120">
        <v>0</v>
      </c>
      <c r="M29" s="120">
        <v>0</v>
      </c>
      <c r="N29" s="120">
        <v>0</v>
      </c>
      <c r="O29" s="120">
        <v>0</v>
      </c>
      <c r="P29" s="120">
        <v>0</v>
      </c>
      <c r="Q29" s="120">
        <v>0</v>
      </c>
      <c r="R29" s="120">
        <v>0</v>
      </c>
      <c r="S29" s="120">
        <v>0</v>
      </c>
      <c r="T29" s="120">
        <v>0</v>
      </c>
      <c r="U29" s="120">
        <v>0</v>
      </c>
      <c r="V29" s="120">
        <v>0</v>
      </c>
      <c r="W29" s="120">
        <v>0</v>
      </c>
      <c r="X29" s="120">
        <v>0</v>
      </c>
      <c r="Y29" s="120">
        <v>0</v>
      </c>
      <c r="Z29" s="120">
        <v>0</v>
      </c>
    </row>
    <row r="30" spans="1:26" x14ac:dyDescent="0.2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25">
      <c r="B31" s="119" t="s">
        <v>55</v>
      </c>
      <c r="C31" s="120">
        <v>0</v>
      </c>
      <c r="D31" s="120">
        <v>0</v>
      </c>
      <c r="E31" s="120">
        <v>0</v>
      </c>
      <c r="F31" s="120">
        <v>0</v>
      </c>
      <c r="G31" s="120">
        <v>0</v>
      </c>
      <c r="H31" s="120">
        <v>0</v>
      </c>
      <c r="I31" s="120">
        <v>0</v>
      </c>
      <c r="J31" s="120">
        <v>0</v>
      </c>
      <c r="K31" s="120">
        <v>0</v>
      </c>
      <c r="L31" s="120">
        <v>0</v>
      </c>
      <c r="M31" s="120">
        <v>0</v>
      </c>
      <c r="N31" s="120">
        <v>0</v>
      </c>
      <c r="O31" s="120">
        <v>0</v>
      </c>
      <c r="P31" s="120">
        <v>0</v>
      </c>
      <c r="Q31" s="120">
        <v>0</v>
      </c>
      <c r="R31" s="120">
        <v>0</v>
      </c>
      <c r="S31" s="120">
        <v>0</v>
      </c>
      <c r="T31" s="120">
        <v>0</v>
      </c>
      <c r="U31" s="120">
        <v>0</v>
      </c>
      <c r="V31" s="120">
        <v>0</v>
      </c>
      <c r="W31" s="120">
        <v>0</v>
      </c>
      <c r="X31" s="120">
        <v>0</v>
      </c>
      <c r="Y31" s="120">
        <v>0</v>
      </c>
      <c r="Z31" s="120">
        <v>0</v>
      </c>
    </row>
    <row r="32" spans="1:26" x14ac:dyDescent="0.25">
      <c r="B32" s="119" t="s">
        <v>56</v>
      </c>
      <c r="C32" s="120">
        <v>0</v>
      </c>
      <c r="D32" s="120">
        <v>0</v>
      </c>
      <c r="E32" s="120">
        <v>0</v>
      </c>
      <c r="F32" s="120">
        <v>0</v>
      </c>
      <c r="G32" s="120">
        <v>0</v>
      </c>
      <c r="H32" s="120">
        <v>0</v>
      </c>
      <c r="I32" s="120">
        <v>0</v>
      </c>
      <c r="J32" s="120">
        <v>0</v>
      </c>
      <c r="K32" s="120">
        <v>0</v>
      </c>
      <c r="L32" s="120">
        <v>0</v>
      </c>
      <c r="M32" s="120">
        <v>0</v>
      </c>
      <c r="N32" s="120">
        <v>0</v>
      </c>
      <c r="O32" s="120">
        <v>0</v>
      </c>
      <c r="P32" s="120">
        <v>0</v>
      </c>
      <c r="Q32" s="120">
        <v>0</v>
      </c>
      <c r="R32" s="120">
        <v>0</v>
      </c>
      <c r="S32" s="120">
        <v>0</v>
      </c>
      <c r="T32" s="120">
        <v>0</v>
      </c>
      <c r="U32" s="120">
        <v>0</v>
      </c>
      <c r="V32" s="120">
        <v>0</v>
      </c>
      <c r="W32" s="120">
        <v>0</v>
      </c>
      <c r="X32" s="120">
        <v>0</v>
      </c>
      <c r="Y32" s="120">
        <v>0</v>
      </c>
      <c r="Z32" s="120">
        <v>0</v>
      </c>
    </row>
    <row r="33" spans="1:26" x14ac:dyDescent="0.25">
      <c r="B33" s="119" t="s">
        <v>57</v>
      </c>
      <c r="C33" s="120">
        <v>0</v>
      </c>
      <c r="D33" s="120">
        <v>0</v>
      </c>
      <c r="E33" s="120">
        <v>0</v>
      </c>
      <c r="F33" s="120">
        <v>0</v>
      </c>
      <c r="G33" s="120">
        <v>0</v>
      </c>
      <c r="H33" s="120">
        <v>0</v>
      </c>
      <c r="I33" s="120">
        <v>0</v>
      </c>
      <c r="J33" s="120">
        <v>0</v>
      </c>
      <c r="K33" s="120">
        <v>0</v>
      </c>
      <c r="L33" s="120">
        <v>0</v>
      </c>
      <c r="M33" s="120">
        <v>0</v>
      </c>
      <c r="N33" s="120">
        <v>0</v>
      </c>
      <c r="O33" s="120">
        <v>0</v>
      </c>
      <c r="P33" s="120">
        <v>0</v>
      </c>
      <c r="Q33" s="120">
        <v>0</v>
      </c>
      <c r="R33" s="120">
        <v>0</v>
      </c>
      <c r="S33" s="120">
        <v>0</v>
      </c>
      <c r="T33" s="120">
        <v>0</v>
      </c>
      <c r="U33" s="120">
        <v>0</v>
      </c>
      <c r="V33" s="120">
        <v>0</v>
      </c>
      <c r="W33" s="120">
        <v>0</v>
      </c>
      <c r="X33" s="120">
        <v>0</v>
      </c>
      <c r="Y33" s="120">
        <v>0</v>
      </c>
      <c r="Z33" s="120">
        <v>0</v>
      </c>
    </row>
    <row r="34" spans="1:26" x14ac:dyDescent="0.25">
      <c r="B34" s="119" t="s">
        <v>58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row>
    <row r="35" spans="1:26" x14ac:dyDescent="0.25">
      <c r="B35" s="119" t="s">
        <v>59</v>
      </c>
      <c r="C35" s="120">
        <v>0</v>
      </c>
      <c r="D35" s="120">
        <v>0</v>
      </c>
      <c r="E35" s="120">
        <v>0</v>
      </c>
      <c r="F35" s="120">
        <v>0</v>
      </c>
      <c r="G35" s="120">
        <v>0</v>
      </c>
      <c r="H35" s="120">
        <v>0</v>
      </c>
      <c r="I35" s="120">
        <v>0</v>
      </c>
      <c r="J35" s="120">
        <v>0</v>
      </c>
      <c r="K35" s="120">
        <v>0</v>
      </c>
      <c r="L35" s="120">
        <v>0</v>
      </c>
      <c r="M35" s="120">
        <v>0</v>
      </c>
      <c r="N35" s="120">
        <v>0</v>
      </c>
      <c r="O35" s="120">
        <v>0</v>
      </c>
      <c r="P35" s="120">
        <v>0</v>
      </c>
      <c r="Q35" s="120">
        <v>0</v>
      </c>
      <c r="R35" s="120">
        <v>0</v>
      </c>
      <c r="S35" s="120">
        <v>0</v>
      </c>
      <c r="T35" s="120">
        <v>0</v>
      </c>
      <c r="U35" s="120">
        <v>0</v>
      </c>
      <c r="V35" s="120">
        <v>0</v>
      </c>
      <c r="W35" s="120">
        <v>0</v>
      </c>
      <c r="X35" s="120">
        <v>0</v>
      </c>
      <c r="Y35" s="120">
        <v>0</v>
      </c>
      <c r="Z35" s="120">
        <v>0</v>
      </c>
    </row>
    <row r="36" spans="1:26" x14ac:dyDescent="0.25">
      <c r="B36" s="119" t="s">
        <v>60</v>
      </c>
      <c r="C36" s="120">
        <v>0</v>
      </c>
      <c r="D36" s="120">
        <v>0</v>
      </c>
      <c r="E36" s="120">
        <v>0</v>
      </c>
      <c r="F36" s="120">
        <v>0</v>
      </c>
      <c r="G36" s="120">
        <v>0</v>
      </c>
      <c r="H36" s="120">
        <v>0</v>
      </c>
      <c r="I36" s="120">
        <v>0</v>
      </c>
      <c r="J36" s="120">
        <v>0</v>
      </c>
      <c r="K36" s="120">
        <v>0</v>
      </c>
      <c r="L36" s="120">
        <v>0</v>
      </c>
      <c r="M36" s="120">
        <v>0</v>
      </c>
      <c r="N36" s="120">
        <v>0</v>
      </c>
      <c r="O36" s="120">
        <v>0</v>
      </c>
      <c r="P36" s="120">
        <v>0</v>
      </c>
      <c r="Q36" s="120">
        <v>0</v>
      </c>
      <c r="R36" s="120">
        <v>0</v>
      </c>
      <c r="S36" s="120">
        <v>0</v>
      </c>
      <c r="T36" s="120">
        <v>0</v>
      </c>
      <c r="U36" s="120">
        <v>0</v>
      </c>
      <c r="V36" s="120">
        <v>0</v>
      </c>
      <c r="W36" s="120">
        <v>0</v>
      </c>
      <c r="X36" s="120">
        <v>0</v>
      </c>
      <c r="Y36" s="120">
        <v>0</v>
      </c>
      <c r="Z36" s="120">
        <v>0</v>
      </c>
    </row>
    <row r="37" spans="1:26" x14ac:dyDescent="0.25">
      <c r="B37" s="119" t="s">
        <v>61</v>
      </c>
      <c r="C37" s="120">
        <v>0</v>
      </c>
      <c r="D37" s="120">
        <v>0</v>
      </c>
      <c r="E37" s="120">
        <v>0</v>
      </c>
      <c r="F37" s="120">
        <v>0</v>
      </c>
      <c r="G37" s="120">
        <v>0</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120">
        <v>0</v>
      </c>
      <c r="X37" s="120">
        <v>0</v>
      </c>
      <c r="Y37" s="120">
        <v>0</v>
      </c>
      <c r="Z37" s="120">
        <v>0</v>
      </c>
    </row>
    <row r="38" spans="1:26" x14ac:dyDescent="0.25">
      <c r="B38" s="119" t="s">
        <v>62</v>
      </c>
      <c r="C38" s="120">
        <v>0</v>
      </c>
      <c r="D38" s="120">
        <v>0</v>
      </c>
      <c r="E38" s="120">
        <v>0</v>
      </c>
      <c r="F38" s="120">
        <v>0</v>
      </c>
      <c r="G38" s="120">
        <v>0</v>
      </c>
      <c r="H38" s="120">
        <v>0</v>
      </c>
      <c r="I38" s="120">
        <v>0</v>
      </c>
      <c r="J38" s="120">
        <v>0</v>
      </c>
      <c r="K38" s="120">
        <v>0</v>
      </c>
      <c r="L38" s="120">
        <v>0</v>
      </c>
      <c r="M38" s="120">
        <v>0</v>
      </c>
      <c r="N38" s="120">
        <v>0</v>
      </c>
      <c r="O38" s="120">
        <v>0</v>
      </c>
      <c r="P38" s="120">
        <v>0</v>
      </c>
      <c r="Q38" s="120">
        <v>0</v>
      </c>
      <c r="R38" s="120">
        <v>0</v>
      </c>
      <c r="S38" s="120">
        <v>0</v>
      </c>
      <c r="T38" s="120">
        <v>0</v>
      </c>
      <c r="U38" s="120">
        <v>0</v>
      </c>
      <c r="V38" s="120">
        <v>0</v>
      </c>
      <c r="W38" s="120">
        <v>0</v>
      </c>
      <c r="X38" s="120">
        <v>0</v>
      </c>
      <c r="Y38" s="120">
        <v>0</v>
      </c>
      <c r="Z38" s="120">
        <v>0</v>
      </c>
    </row>
    <row r="39" spans="1:26" x14ac:dyDescent="0.25">
      <c r="B39" s="119" t="s">
        <v>63</v>
      </c>
      <c r="C39" s="120">
        <v>0</v>
      </c>
      <c r="D39" s="120">
        <v>0</v>
      </c>
      <c r="E39" s="120">
        <v>0</v>
      </c>
      <c r="F39" s="120">
        <v>0</v>
      </c>
      <c r="G39" s="120">
        <v>0</v>
      </c>
      <c r="H39" s="120">
        <v>0</v>
      </c>
      <c r="I39" s="120">
        <v>0</v>
      </c>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Z39" s="120">
        <v>0</v>
      </c>
    </row>
    <row r="40" spans="1:26" x14ac:dyDescent="0.25">
      <c r="B40" s="119" t="s">
        <v>64</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v>0</v>
      </c>
      <c r="U40" s="120">
        <v>0</v>
      </c>
      <c r="V40" s="120">
        <v>0</v>
      </c>
      <c r="W40" s="120">
        <v>0</v>
      </c>
      <c r="X40" s="120">
        <v>0</v>
      </c>
      <c r="Y40" s="120">
        <v>0</v>
      </c>
      <c r="Z40" s="120">
        <v>0</v>
      </c>
    </row>
    <row r="41" spans="1:26" x14ac:dyDescent="0.2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25">
      <c r="B42" s="119" t="s">
        <v>68</v>
      </c>
      <c r="C42" s="120">
        <v>0</v>
      </c>
      <c r="D42" s="120">
        <v>0</v>
      </c>
      <c r="E42" s="120">
        <v>0</v>
      </c>
      <c r="F42" s="120">
        <v>0</v>
      </c>
      <c r="G42" s="120">
        <v>0</v>
      </c>
      <c r="H42" s="120">
        <v>0</v>
      </c>
      <c r="I42" s="120">
        <v>0</v>
      </c>
      <c r="J42" s="120">
        <v>0</v>
      </c>
      <c r="K42" s="120">
        <v>0</v>
      </c>
      <c r="L42" s="120">
        <v>0</v>
      </c>
      <c r="M42" s="120">
        <v>0</v>
      </c>
      <c r="N42" s="120">
        <v>0</v>
      </c>
      <c r="O42" s="120">
        <v>0</v>
      </c>
      <c r="P42" s="120">
        <v>0</v>
      </c>
      <c r="Q42" s="120">
        <v>0</v>
      </c>
      <c r="R42" s="120">
        <v>0</v>
      </c>
      <c r="S42" s="120">
        <v>0</v>
      </c>
      <c r="T42" s="120">
        <v>0</v>
      </c>
      <c r="U42" s="120">
        <v>0</v>
      </c>
      <c r="V42" s="120">
        <v>0</v>
      </c>
      <c r="W42" s="120">
        <v>0</v>
      </c>
      <c r="X42" s="120">
        <v>0</v>
      </c>
      <c r="Y42" s="120">
        <v>0</v>
      </c>
      <c r="Z42" s="120">
        <v>0</v>
      </c>
    </row>
    <row r="43" spans="1:26" x14ac:dyDescent="0.25">
      <c r="B43" s="119" t="s">
        <v>69</v>
      </c>
      <c r="C43" s="120">
        <v>70.413399999999996</v>
      </c>
      <c r="D43" s="120">
        <v>0</v>
      </c>
      <c r="E43" s="120">
        <v>8.9480900000000002E-2</v>
      </c>
      <c r="F43" s="120">
        <v>0</v>
      </c>
      <c r="G43" s="120">
        <v>0.66887600000000003</v>
      </c>
      <c r="H43" s="120">
        <v>0</v>
      </c>
      <c r="I43" s="120">
        <v>0</v>
      </c>
      <c r="J43" s="120">
        <v>0</v>
      </c>
      <c r="K43" s="120">
        <v>0</v>
      </c>
      <c r="L43" s="120">
        <v>6.0011900000000002</v>
      </c>
      <c r="M43" s="120">
        <v>0</v>
      </c>
      <c r="N43" s="120">
        <v>0</v>
      </c>
      <c r="O43" s="120">
        <v>0</v>
      </c>
      <c r="P43" s="120">
        <v>0</v>
      </c>
      <c r="Q43" s="120">
        <v>0</v>
      </c>
      <c r="R43" s="120">
        <v>3.43676</v>
      </c>
      <c r="S43" s="120">
        <v>0</v>
      </c>
      <c r="T43" s="120">
        <v>0</v>
      </c>
      <c r="U43" s="120">
        <v>0</v>
      </c>
      <c r="V43" s="120">
        <v>0</v>
      </c>
      <c r="W43" s="120">
        <v>0</v>
      </c>
      <c r="X43" s="120">
        <v>0</v>
      </c>
      <c r="Y43" s="120">
        <v>0</v>
      </c>
      <c r="Z43" s="120">
        <v>80.609706899999992</v>
      </c>
    </row>
    <row r="44" spans="1:26" x14ac:dyDescent="0.25">
      <c r="B44" s="119" t="s">
        <v>70</v>
      </c>
      <c r="C44" s="120">
        <v>0</v>
      </c>
      <c r="D44" s="120">
        <v>0</v>
      </c>
      <c r="E44" s="120">
        <v>0</v>
      </c>
      <c r="F44" s="120">
        <v>0</v>
      </c>
      <c r="G44" s="120">
        <v>0</v>
      </c>
      <c r="H44" s="120">
        <v>0</v>
      </c>
      <c r="I44" s="120">
        <v>0</v>
      </c>
      <c r="J44" s="120">
        <v>0</v>
      </c>
      <c r="K44" s="120">
        <v>0</v>
      </c>
      <c r="L44" s="120">
        <v>0</v>
      </c>
      <c r="M44" s="120">
        <v>0</v>
      </c>
      <c r="N44" s="120">
        <v>0</v>
      </c>
      <c r="O44" s="120">
        <v>0</v>
      </c>
      <c r="P44" s="120">
        <v>0</v>
      </c>
      <c r="Q44" s="120">
        <v>0</v>
      </c>
      <c r="R44" s="120">
        <v>0</v>
      </c>
      <c r="S44" s="120">
        <v>0</v>
      </c>
      <c r="T44" s="120">
        <v>0</v>
      </c>
      <c r="U44" s="120">
        <v>0</v>
      </c>
      <c r="V44" s="120">
        <v>0</v>
      </c>
      <c r="W44" s="120">
        <v>0</v>
      </c>
      <c r="X44" s="120">
        <v>0</v>
      </c>
      <c r="Y44" s="120">
        <v>0</v>
      </c>
      <c r="Z44" s="120">
        <v>0</v>
      </c>
    </row>
    <row r="45" spans="1:26" x14ac:dyDescent="0.2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25">
      <c r="B46" s="119" t="s">
        <v>72</v>
      </c>
      <c r="C46" s="120">
        <v>0</v>
      </c>
      <c r="D46" s="120">
        <v>0</v>
      </c>
      <c r="E46" s="120">
        <v>0</v>
      </c>
      <c r="F46" s="120">
        <v>0</v>
      </c>
      <c r="G46" s="120">
        <v>0</v>
      </c>
      <c r="H46" s="120">
        <v>0</v>
      </c>
      <c r="I46" s="120">
        <v>0</v>
      </c>
      <c r="J46" s="120">
        <v>0</v>
      </c>
      <c r="K46" s="120">
        <v>0</v>
      </c>
      <c r="L46" s="120">
        <v>0</v>
      </c>
      <c r="M46" s="120">
        <v>0</v>
      </c>
      <c r="N46" s="120">
        <v>0</v>
      </c>
      <c r="O46" s="120">
        <v>0</v>
      </c>
      <c r="P46" s="120">
        <v>0</v>
      </c>
      <c r="Q46" s="120">
        <v>0</v>
      </c>
      <c r="R46" s="120">
        <v>0</v>
      </c>
      <c r="S46" s="120">
        <v>0</v>
      </c>
      <c r="T46" s="120">
        <v>0</v>
      </c>
      <c r="U46" s="120">
        <v>0</v>
      </c>
      <c r="V46" s="120">
        <v>0</v>
      </c>
      <c r="W46" s="120">
        <v>0</v>
      </c>
      <c r="X46" s="120">
        <v>0</v>
      </c>
      <c r="Y46" s="120">
        <v>0</v>
      </c>
      <c r="Z46" s="120">
        <v>0</v>
      </c>
    </row>
    <row r="47" spans="1:26" x14ac:dyDescent="0.25">
      <c r="B47" s="119" t="s">
        <v>73</v>
      </c>
      <c r="C47" s="120">
        <v>0</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row>
    <row r="48" spans="1:26" x14ac:dyDescent="0.2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25">
      <c r="B49" s="119" t="s">
        <v>75</v>
      </c>
      <c r="C49" s="120">
        <v>139.88399999999999</v>
      </c>
      <c r="D49" s="120">
        <v>0</v>
      </c>
      <c r="E49" s="120">
        <v>0</v>
      </c>
      <c r="F49" s="120">
        <v>0</v>
      </c>
      <c r="G49" s="120">
        <v>0.28523100000000001</v>
      </c>
      <c r="H49" s="120">
        <v>0</v>
      </c>
      <c r="I49" s="120">
        <v>0</v>
      </c>
      <c r="J49" s="120">
        <v>0</v>
      </c>
      <c r="K49" s="120">
        <v>0</v>
      </c>
      <c r="L49" s="120">
        <v>0</v>
      </c>
      <c r="M49" s="120">
        <v>0</v>
      </c>
      <c r="N49" s="120">
        <v>0</v>
      </c>
      <c r="O49" s="120">
        <v>0</v>
      </c>
      <c r="P49" s="120">
        <v>0</v>
      </c>
      <c r="Q49" s="120">
        <v>0</v>
      </c>
      <c r="R49" s="120">
        <v>4.0784700000000003</v>
      </c>
      <c r="S49" s="120">
        <v>0</v>
      </c>
      <c r="T49" s="120">
        <v>0</v>
      </c>
      <c r="U49" s="120">
        <v>0</v>
      </c>
      <c r="V49" s="120">
        <v>0</v>
      </c>
      <c r="W49" s="120">
        <v>0</v>
      </c>
      <c r="X49" s="120">
        <v>0</v>
      </c>
      <c r="Y49" s="120">
        <v>0</v>
      </c>
      <c r="Z49" s="120">
        <v>144.24770100000001</v>
      </c>
    </row>
    <row r="50" spans="1:26" x14ac:dyDescent="0.25">
      <c r="B50" s="119" t="s">
        <v>76</v>
      </c>
      <c r="C50" s="120">
        <v>0</v>
      </c>
      <c r="D50" s="120">
        <v>0</v>
      </c>
      <c r="E50" s="120">
        <v>0</v>
      </c>
      <c r="F50" s="120">
        <v>0</v>
      </c>
      <c r="G50" s="120">
        <v>0</v>
      </c>
      <c r="H50" s="120">
        <v>0</v>
      </c>
      <c r="I50" s="120">
        <v>0</v>
      </c>
      <c r="J50" s="120">
        <v>0</v>
      </c>
      <c r="K50" s="120">
        <v>0</v>
      </c>
      <c r="L50" s="120">
        <v>0</v>
      </c>
      <c r="M50" s="120">
        <v>0</v>
      </c>
      <c r="N50" s="120">
        <v>0</v>
      </c>
      <c r="O50" s="120">
        <v>0</v>
      </c>
      <c r="P50" s="120">
        <v>0</v>
      </c>
      <c r="Q50" s="120">
        <v>0</v>
      </c>
      <c r="R50" s="120">
        <v>0</v>
      </c>
      <c r="S50" s="120">
        <v>0</v>
      </c>
      <c r="T50" s="120">
        <v>0</v>
      </c>
      <c r="U50" s="120">
        <v>0</v>
      </c>
      <c r="V50" s="120">
        <v>0</v>
      </c>
      <c r="W50" s="120">
        <v>0</v>
      </c>
      <c r="X50" s="120">
        <v>0</v>
      </c>
      <c r="Y50" s="120">
        <v>0</v>
      </c>
      <c r="Z50" s="120">
        <v>0</v>
      </c>
    </row>
    <row r="51" spans="1:26" x14ac:dyDescent="0.25">
      <c r="B51" s="119" t="s">
        <v>77</v>
      </c>
      <c r="C51" s="120">
        <v>0</v>
      </c>
      <c r="D51" s="120">
        <v>0</v>
      </c>
      <c r="E51" s="120">
        <v>0</v>
      </c>
      <c r="F51" s="120">
        <v>0</v>
      </c>
      <c r="G51" s="120">
        <v>0</v>
      </c>
      <c r="H51" s="120">
        <v>0</v>
      </c>
      <c r="I51" s="120">
        <v>0</v>
      </c>
      <c r="J51" s="120">
        <v>0</v>
      </c>
      <c r="K51" s="120">
        <v>0</v>
      </c>
      <c r="L51" s="120">
        <v>0</v>
      </c>
      <c r="M51" s="120">
        <v>0</v>
      </c>
      <c r="N51" s="120">
        <v>0</v>
      </c>
      <c r="O51" s="120">
        <v>0</v>
      </c>
      <c r="P51" s="120">
        <v>0</v>
      </c>
      <c r="Q51" s="120">
        <v>0</v>
      </c>
      <c r="R51" s="120">
        <v>0</v>
      </c>
      <c r="S51" s="120">
        <v>0</v>
      </c>
      <c r="T51" s="120">
        <v>0</v>
      </c>
      <c r="U51" s="120">
        <v>0</v>
      </c>
      <c r="V51" s="120">
        <v>0</v>
      </c>
      <c r="W51" s="120">
        <v>0</v>
      </c>
      <c r="X51" s="120">
        <v>0</v>
      </c>
      <c r="Y51" s="120">
        <v>0</v>
      </c>
      <c r="Z51" s="120">
        <v>0</v>
      </c>
    </row>
    <row r="52" spans="1:26" x14ac:dyDescent="0.2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25">
      <c r="B53" s="119" t="s">
        <v>79</v>
      </c>
      <c r="C53" s="120">
        <v>207.822</v>
      </c>
      <c r="D53" s="120">
        <v>0</v>
      </c>
      <c r="E53" s="120">
        <v>16.982600000000001</v>
      </c>
      <c r="F53" s="120">
        <v>0</v>
      </c>
      <c r="G53" s="120">
        <v>0</v>
      </c>
      <c r="H53" s="120">
        <v>5.79399</v>
      </c>
      <c r="I53" s="120">
        <v>0</v>
      </c>
      <c r="J53" s="120">
        <v>246.65199999999999</v>
      </c>
      <c r="K53" s="120">
        <v>0</v>
      </c>
      <c r="L53" s="120">
        <v>0</v>
      </c>
      <c r="M53" s="120">
        <v>0</v>
      </c>
      <c r="N53" s="120">
        <v>24.463000000000001</v>
      </c>
      <c r="O53" s="120">
        <v>0</v>
      </c>
      <c r="P53" s="120">
        <v>0</v>
      </c>
      <c r="Q53" s="120">
        <v>0</v>
      </c>
      <c r="R53" s="120">
        <v>15.513299999999999</v>
      </c>
      <c r="S53" s="120">
        <v>0</v>
      </c>
      <c r="T53" s="120">
        <v>0</v>
      </c>
      <c r="U53" s="120">
        <v>0</v>
      </c>
      <c r="V53" s="120">
        <v>0</v>
      </c>
      <c r="W53" s="120">
        <v>0</v>
      </c>
      <c r="X53" s="120">
        <v>0</v>
      </c>
      <c r="Y53" s="120">
        <v>0</v>
      </c>
      <c r="Z53" s="120">
        <v>517.22689000000003</v>
      </c>
    </row>
    <row r="54" spans="1:26" x14ac:dyDescent="0.25">
      <c r="B54" s="119" t="s">
        <v>80</v>
      </c>
      <c r="C54" s="120">
        <v>0</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row>
    <row r="55" spans="1:26" x14ac:dyDescent="0.2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25">
      <c r="B56" s="119" t="s">
        <v>82</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row>
    <row r="57" spans="1:26" x14ac:dyDescent="0.2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B58" s="119" t="s">
        <v>91</v>
      </c>
      <c r="C58" s="120">
        <v>0</v>
      </c>
      <c r="D58" s="120">
        <v>0</v>
      </c>
      <c r="E58" s="120">
        <v>0</v>
      </c>
      <c r="F58" s="120">
        <v>0</v>
      </c>
      <c r="G58" s="120">
        <v>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0">
        <v>0</v>
      </c>
      <c r="X58" s="120">
        <v>0</v>
      </c>
      <c r="Y58" s="120">
        <v>0</v>
      </c>
      <c r="Z58" s="120">
        <v>0</v>
      </c>
    </row>
    <row r="59" spans="1:26" x14ac:dyDescent="0.25">
      <c r="B59" s="119" t="s">
        <v>92</v>
      </c>
      <c r="C59" s="120">
        <v>0</v>
      </c>
      <c r="D59" s="120">
        <v>0</v>
      </c>
      <c r="E59" s="120">
        <v>0.78990700000000003</v>
      </c>
      <c r="F59" s="120">
        <v>0</v>
      </c>
      <c r="G59" s="120">
        <v>0.164744</v>
      </c>
      <c r="H59" s="120">
        <v>0</v>
      </c>
      <c r="I59" s="120">
        <v>0</v>
      </c>
      <c r="J59" s="120">
        <v>206.386</v>
      </c>
      <c r="K59" s="120">
        <v>0</v>
      </c>
      <c r="L59" s="120">
        <v>0</v>
      </c>
      <c r="M59" s="120">
        <v>0</v>
      </c>
      <c r="N59" s="120">
        <v>40.767499999999998</v>
      </c>
      <c r="O59" s="120">
        <v>0</v>
      </c>
      <c r="P59" s="120">
        <v>0</v>
      </c>
      <c r="Q59" s="120">
        <v>0</v>
      </c>
      <c r="R59" s="120">
        <v>9.2990100000000009</v>
      </c>
      <c r="S59" s="120">
        <v>0</v>
      </c>
      <c r="T59" s="120">
        <v>0</v>
      </c>
      <c r="U59" s="120">
        <v>0</v>
      </c>
      <c r="V59" s="120">
        <v>0</v>
      </c>
      <c r="W59" s="120">
        <v>0</v>
      </c>
      <c r="X59" s="120">
        <v>0</v>
      </c>
      <c r="Y59" s="120">
        <v>15.7021</v>
      </c>
      <c r="Z59" s="120">
        <v>273.109261</v>
      </c>
    </row>
    <row r="60" spans="1:26" x14ac:dyDescent="0.2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25">
      <c r="B61" s="119" t="s">
        <v>94</v>
      </c>
      <c r="C61" s="120">
        <v>0</v>
      </c>
      <c r="D61" s="120">
        <v>0</v>
      </c>
      <c r="E61" s="120">
        <v>0</v>
      </c>
      <c r="F61" s="120">
        <v>0</v>
      </c>
      <c r="G61" s="120">
        <v>0</v>
      </c>
      <c r="H61" s="120">
        <v>0</v>
      </c>
      <c r="I61" s="120">
        <v>0</v>
      </c>
      <c r="J61" s="120">
        <v>0</v>
      </c>
      <c r="K61" s="120">
        <v>0</v>
      </c>
      <c r="L61" s="120">
        <v>0</v>
      </c>
      <c r="M61" s="120">
        <v>0</v>
      </c>
      <c r="N61" s="120">
        <v>0</v>
      </c>
      <c r="O61" s="120">
        <v>0</v>
      </c>
      <c r="P61" s="120">
        <v>0</v>
      </c>
      <c r="Q61" s="120">
        <v>0</v>
      </c>
      <c r="R61" s="120">
        <v>0</v>
      </c>
      <c r="S61" s="120">
        <v>0</v>
      </c>
      <c r="T61" s="120">
        <v>0</v>
      </c>
      <c r="U61" s="120">
        <v>0</v>
      </c>
      <c r="V61" s="120">
        <v>0</v>
      </c>
      <c r="W61" s="120">
        <v>0</v>
      </c>
      <c r="X61" s="120">
        <v>0</v>
      </c>
      <c r="Y61" s="120">
        <v>0</v>
      </c>
      <c r="Z61" s="120">
        <v>0</v>
      </c>
    </row>
    <row r="62" spans="1:26" x14ac:dyDescent="0.25">
      <c r="B62" s="119" t="s">
        <v>95</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0</v>
      </c>
      <c r="Z62" s="120">
        <v>0</v>
      </c>
    </row>
    <row r="63" spans="1:26" x14ac:dyDescent="0.2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25">
      <c r="B64" s="119" t="s">
        <v>97</v>
      </c>
      <c r="C64" s="120">
        <v>0</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row>
    <row r="65" spans="1:26" x14ac:dyDescent="0.25">
      <c r="B65" s="119" t="s">
        <v>98</v>
      </c>
      <c r="C65" s="120">
        <v>0</v>
      </c>
      <c r="D65" s="120">
        <v>0</v>
      </c>
      <c r="E65" s="120">
        <v>0</v>
      </c>
      <c r="F65" s="120">
        <v>0</v>
      </c>
      <c r="G65" s="120">
        <v>0</v>
      </c>
      <c r="H65" s="120">
        <v>0</v>
      </c>
      <c r="I65" s="120">
        <v>0</v>
      </c>
      <c r="J65" s="120">
        <v>0</v>
      </c>
      <c r="K65" s="120">
        <v>0</v>
      </c>
      <c r="L65" s="120">
        <v>0</v>
      </c>
      <c r="M65" s="120">
        <v>0</v>
      </c>
      <c r="N65" s="120">
        <v>0</v>
      </c>
      <c r="O65" s="120">
        <v>0</v>
      </c>
      <c r="P65" s="120">
        <v>0</v>
      </c>
      <c r="Q65" s="120">
        <v>0</v>
      </c>
      <c r="R65" s="120">
        <v>0</v>
      </c>
      <c r="S65" s="120">
        <v>0</v>
      </c>
      <c r="T65" s="120">
        <v>0</v>
      </c>
      <c r="U65" s="120">
        <v>0</v>
      </c>
      <c r="V65" s="120">
        <v>0</v>
      </c>
      <c r="W65" s="120">
        <v>0</v>
      </c>
      <c r="X65" s="120">
        <v>0</v>
      </c>
      <c r="Y65" s="120">
        <v>0</v>
      </c>
      <c r="Z65" s="120">
        <v>0</v>
      </c>
    </row>
    <row r="66" spans="1:26" x14ac:dyDescent="0.25">
      <c r="B66" s="119" t="s">
        <v>99</v>
      </c>
      <c r="C66" s="120">
        <v>0</v>
      </c>
      <c r="D66" s="120">
        <v>0</v>
      </c>
      <c r="E66" s="120">
        <v>0</v>
      </c>
      <c r="F66" s="120">
        <v>0</v>
      </c>
      <c r="G66" s="120">
        <v>0</v>
      </c>
      <c r="H66" s="120">
        <v>0</v>
      </c>
      <c r="I66" s="120">
        <v>0</v>
      </c>
      <c r="J66" s="120">
        <v>0</v>
      </c>
      <c r="K66" s="120">
        <v>0</v>
      </c>
      <c r="L66" s="120">
        <v>0</v>
      </c>
      <c r="M66" s="120">
        <v>0</v>
      </c>
      <c r="N66" s="120">
        <v>0</v>
      </c>
      <c r="O66" s="120">
        <v>0</v>
      </c>
      <c r="P66" s="120">
        <v>0</v>
      </c>
      <c r="Q66" s="120">
        <v>0</v>
      </c>
      <c r="R66" s="120">
        <v>0</v>
      </c>
      <c r="S66" s="120">
        <v>0</v>
      </c>
      <c r="T66" s="120">
        <v>0</v>
      </c>
      <c r="U66" s="120">
        <v>0</v>
      </c>
      <c r="V66" s="120">
        <v>0</v>
      </c>
      <c r="W66" s="120">
        <v>0</v>
      </c>
      <c r="X66" s="120">
        <v>0</v>
      </c>
      <c r="Y66" s="120">
        <v>0</v>
      </c>
      <c r="Z66" s="120">
        <v>0</v>
      </c>
    </row>
    <row r="67" spans="1:26" x14ac:dyDescent="0.25">
      <c r="B67" s="119" t="s">
        <v>100</v>
      </c>
      <c r="C67" s="120">
        <v>0</v>
      </c>
      <c r="D67" s="120">
        <v>0</v>
      </c>
      <c r="E67" s="120">
        <v>0</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row>
    <row r="68" spans="1:26" x14ac:dyDescent="0.2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25">
      <c r="B69" s="119" t="s">
        <v>102</v>
      </c>
      <c r="C69" s="120">
        <v>0</v>
      </c>
      <c r="D69" s="120">
        <v>0</v>
      </c>
      <c r="E69" s="120">
        <v>0</v>
      </c>
      <c r="F69" s="120">
        <v>0</v>
      </c>
      <c r="G69" s="120">
        <v>0</v>
      </c>
      <c r="H69" s="120">
        <v>0</v>
      </c>
      <c r="I69" s="120">
        <v>0</v>
      </c>
      <c r="J69" s="120">
        <v>0</v>
      </c>
      <c r="K69" s="120">
        <v>0</v>
      </c>
      <c r="L69" s="120">
        <v>0</v>
      </c>
      <c r="M69" s="120">
        <v>0</v>
      </c>
      <c r="N69" s="120">
        <v>0</v>
      </c>
      <c r="O69" s="120">
        <v>0</v>
      </c>
      <c r="P69" s="120">
        <v>0</v>
      </c>
      <c r="Q69" s="120">
        <v>0</v>
      </c>
      <c r="R69" s="120">
        <v>0</v>
      </c>
      <c r="S69" s="120">
        <v>0</v>
      </c>
      <c r="T69" s="120">
        <v>0</v>
      </c>
      <c r="U69" s="120">
        <v>0</v>
      </c>
      <c r="V69" s="120">
        <v>0</v>
      </c>
      <c r="W69" s="120">
        <v>0</v>
      </c>
      <c r="X69" s="120">
        <v>0</v>
      </c>
      <c r="Y69" s="120">
        <v>0</v>
      </c>
      <c r="Z69" s="120">
        <v>0</v>
      </c>
    </row>
    <row r="70" spans="1:26" x14ac:dyDescent="0.25">
      <c r="B70" s="119" t="s">
        <v>103</v>
      </c>
      <c r="C70" s="120">
        <v>0</v>
      </c>
      <c r="D70" s="120">
        <v>0</v>
      </c>
      <c r="E70" s="120">
        <v>0</v>
      </c>
      <c r="F70" s="120">
        <v>0</v>
      </c>
      <c r="G70" s="120">
        <v>0</v>
      </c>
      <c r="H70" s="120">
        <v>0</v>
      </c>
      <c r="I70" s="120">
        <v>0</v>
      </c>
      <c r="J70" s="120">
        <v>0</v>
      </c>
      <c r="K70" s="120">
        <v>0</v>
      </c>
      <c r="L70" s="120">
        <v>0</v>
      </c>
      <c r="M70" s="120">
        <v>0</v>
      </c>
      <c r="N70" s="120">
        <v>0</v>
      </c>
      <c r="O70" s="120">
        <v>0</v>
      </c>
      <c r="P70" s="120">
        <v>0</v>
      </c>
      <c r="Q70" s="120">
        <v>0</v>
      </c>
      <c r="R70" s="120">
        <v>0</v>
      </c>
      <c r="S70" s="120">
        <v>0</v>
      </c>
      <c r="T70" s="120">
        <v>0</v>
      </c>
      <c r="U70" s="120">
        <v>0</v>
      </c>
      <c r="V70" s="120">
        <v>0</v>
      </c>
      <c r="W70" s="120">
        <v>0</v>
      </c>
      <c r="X70" s="120">
        <v>0</v>
      </c>
      <c r="Y70" s="120">
        <v>0</v>
      </c>
      <c r="Z70" s="120">
        <v>0</v>
      </c>
    </row>
    <row r="71" spans="1:26" x14ac:dyDescent="0.25">
      <c r="B71" s="119" t="s">
        <v>104</v>
      </c>
      <c r="C71" s="120">
        <v>0</v>
      </c>
      <c r="D71" s="120">
        <v>0</v>
      </c>
      <c r="E71" s="120">
        <v>0</v>
      </c>
      <c r="F71" s="120">
        <v>0</v>
      </c>
      <c r="G71" s="120">
        <v>0</v>
      </c>
      <c r="H71" s="120">
        <v>0</v>
      </c>
      <c r="I71" s="120">
        <v>0</v>
      </c>
      <c r="J71" s="120">
        <v>0</v>
      </c>
      <c r="K71" s="120">
        <v>0</v>
      </c>
      <c r="L71" s="120">
        <v>0</v>
      </c>
      <c r="M71" s="120">
        <v>0</v>
      </c>
      <c r="N71" s="120">
        <v>0</v>
      </c>
      <c r="O71" s="120">
        <v>0</v>
      </c>
      <c r="P71" s="120">
        <v>0</v>
      </c>
      <c r="Q71" s="120">
        <v>0</v>
      </c>
      <c r="R71" s="120">
        <v>0</v>
      </c>
      <c r="S71" s="120">
        <v>0</v>
      </c>
      <c r="T71" s="120">
        <v>0</v>
      </c>
      <c r="U71" s="120">
        <v>0</v>
      </c>
      <c r="V71" s="120">
        <v>0</v>
      </c>
      <c r="W71" s="120">
        <v>0</v>
      </c>
      <c r="X71" s="120">
        <v>0</v>
      </c>
      <c r="Y71" s="120">
        <v>0</v>
      </c>
      <c r="Z71" s="120">
        <v>0</v>
      </c>
    </row>
    <row r="72" spans="1:26" x14ac:dyDescent="0.25">
      <c r="B72" s="119" t="s">
        <v>105</v>
      </c>
      <c r="C72" s="120">
        <v>0</v>
      </c>
      <c r="D72" s="120">
        <v>0</v>
      </c>
      <c r="E72" s="120">
        <v>0</v>
      </c>
      <c r="F72" s="120">
        <v>0</v>
      </c>
      <c r="G72" s="120">
        <v>0</v>
      </c>
      <c r="H72" s="120">
        <v>0</v>
      </c>
      <c r="I72" s="120">
        <v>0</v>
      </c>
      <c r="J72" s="120">
        <v>0</v>
      </c>
      <c r="K72" s="120">
        <v>0</v>
      </c>
      <c r="L72" s="120">
        <v>0</v>
      </c>
      <c r="M72" s="120">
        <v>0</v>
      </c>
      <c r="N72" s="120">
        <v>0</v>
      </c>
      <c r="O72" s="120">
        <v>0</v>
      </c>
      <c r="P72" s="120">
        <v>0</v>
      </c>
      <c r="Q72" s="120">
        <v>0</v>
      </c>
      <c r="R72" s="120">
        <v>0</v>
      </c>
      <c r="S72" s="120">
        <v>0</v>
      </c>
      <c r="T72" s="120">
        <v>0</v>
      </c>
      <c r="U72" s="120">
        <v>0</v>
      </c>
      <c r="V72" s="120">
        <v>0</v>
      </c>
      <c r="W72" s="120">
        <v>0</v>
      </c>
      <c r="X72" s="120">
        <v>0</v>
      </c>
      <c r="Y72" s="120">
        <v>0</v>
      </c>
      <c r="Z72" s="120">
        <v>0</v>
      </c>
    </row>
    <row r="73" spans="1:26" x14ac:dyDescent="0.25">
      <c r="B73" s="119" t="s">
        <v>106</v>
      </c>
      <c r="C73" s="120">
        <v>0</v>
      </c>
      <c r="D73" s="120">
        <v>0</v>
      </c>
      <c r="E73" s="120">
        <v>0</v>
      </c>
      <c r="F73" s="120">
        <v>0</v>
      </c>
      <c r="G73" s="120">
        <v>0</v>
      </c>
      <c r="H73" s="120">
        <v>0</v>
      </c>
      <c r="I73" s="120">
        <v>0</v>
      </c>
      <c r="J73" s="120">
        <v>0</v>
      </c>
      <c r="K73" s="120">
        <v>0</v>
      </c>
      <c r="L73" s="120">
        <v>0</v>
      </c>
      <c r="M73" s="120">
        <v>0</v>
      </c>
      <c r="N73" s="120">
        <v>0</v>
      </c>
      <c r="O73" s="120">
        <v>0</v>
      </c>
      <c r="P73" s="120">
        <v>0</v>
      </c>
      <c r="Q73" s="120">
        <v>0</v>
      </c>
      <c r="R73" s="120">
        <v>0</v>
      </c>
      <c r="S73" s="120">
        <v>0</v>
      </c>
      <c r="T73" s="120">
        <v>0</v>
      </c>
      <c r="U73" s="120">
        <v>0</v>
      </c>
      <c r="V73" s="120">
        <v>0</v>
      </c>
      <c r="W73" s="120">
        <v>0</v>
      </c>
      <c r="X73" s="120">
        <v>0</v>
      </c>
      <c r="Y73" s="120">
        <v>0</v>
      </c>
      <c r="Z73" s="120">
        <v>0</v>
      </c>
    </row>
    <row r="74" spans="1:26" x14ac:dyDescent="0.25">
      <c r="B74" s="119" t="s">
        <v>107</v>
      </c>
      <c r="C74" s="120">
        <v>0</v>
      </c>
      <c r="D74" s="120">
        <v>0</v>
      </c>
      <c r="E74" s="120">
        <v>53.1477</v>
      </c>
      <c r="F74" s="120">
        <v>0</v>
      </c>
      <c r="G74" s="120">
        <v>0</v>
      </c>
      <c r="H74" s="120">
        <v>0</v>
      </c>
      <c r="I74" s="120">
        <v>0</v>
      </c>
      <c r="J74" s="120">
        <v>53.1477</v>
      </c>
      <c r="K74" s="120">
        <v>0</v>
      </c>
      <c r="L74" s="120">
        <v>0</v>
      </c>
      <c r="M74" s="120">
        <v>0</v>
      </c>
      <c r="N74" s="120">
        <v>26.573899999999998</v>
      </c>
      <c r="O74" s="120">
        <v>0</v>
      </c>
      <c r="P74" s="120">
        <v>0</v>
      </c>
      <c r="Q74" s="120">
        <v>0</v>
      </c>
      <c r="R74" s="120">
        <v>2.5919300000000001</v>
      </c>
      <c r="S74" s="120">
        <v>0</v>
      </c>
      <c r="T74" s="120">
        <v>0</v>
      </c>
      <c r="U74" s="120">
        <v>0</v>
      </c>
      <c r="V74" s="120">
        <v>0</v>
      </c>
      <c r="W74" s="120">
        <v>0</v>
      </c>
      <c r="X74" s="120">
        <v>0</v>
      </c>
      <c r="Y74" s="120">
        <v>0</v>
      </c>
      <c r="Z74" s="120">
        <v>135.46123</v>
      </c>
    </row>
    <row r="75" spans="1:26" x14ac:dyDescent="0.25">
      <c r="B75" s="119" t="s">
        <v>108</v>
      </c>
      <c r="C75" s="120">
        <v>0</v>
      </c>
      <c r="D75" s="120">
        <v>0</v>
      </c>
      <c r="E75" s="120">
        <v>0</v>
      </c>
      <c r="F75" s="120">
        <v>0</v>
      </c>
      <c r="G75" s="120">
        <v>0</v>
      </c>
      <c r="H75" s="120">
        <v>0</v>
      </c>
      <c r="I75" s="120">
        <v>0</v>
      </c>
      <c r="J75" s="120">
        <v>0</v>
      </c>
      <c r="K75" s="120">
        <v>0</v>
      </c>
      <c r="L75" s="120">
        <v>0</v>
      </c>
      <c r="M75" s="120">
        <v>0</v>
      </c>
      <c r="N75" s="120">
        <v>0</v>
      </c>
      <c r="O75" s="120">
        <v>0</v>
      </c>
      <c r="P75" s="120">
        <v>0</v>
      </c>
      <c r="Q75" s="120">
        <v>0</v>
      </c>
      <c r="R75" s="120">
        <v>0</v>
      </c>
      <c r="S75" s="120">
        <v>0</v>
      </c>
      <c r="T75" s="120">
        <v>0</v>
      </c>
      <c r="U75" s="120">
        <v>0</v>
      </c>
      <c r="V75" s="120">
        <v>0</v>
      </c>
      <c r="W75" s="120">
        <v>0</v>
      </c>
      <c r="X75" s="120">
        <v>0</v>
      </c>
      <c r="Y75" s="120">
        <v>0</v>
      </c>
      <c r="Z75" s="120">
        <v>0</v>
      </c>
    </row>
    <row r="76" spans="1:26" x14ac:dyDescent="0.25">
      <c r="B76" s="119" t="s">
        <v>109</v>
      </c>
      <c r="C76" s="120">
        <v>0</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0</v>
      </c>
    </row>
    <row r="77" spans="1:26" x14ac:dyDescent="0.25">
      <c r="B77" s="119" t="s">
        <v>110</v>
      </c>
      <c r="C77" s="120">
        <v>732.12900000000002</v>
      </c>
      <c r="D77" s="120">
        <v>0</v>
      </c>
      <c r="E77" s="120">
        <v>0</v>
      </c>
      <c r="F77" s="120">
        <v>0</v>
      </c>
      <c r="G77" s="120">
        <v>0.153946</v>
      </c>
      <c r="H77" s="120">
        <v>0</v>
      </c>
      <c r="I77" s="120">
        <v>0.45157399999999998</v>
      </c>
      <c r="J77" s="120">
        <v>0</v>
      </c>
      <c r="K77" s="120">
        <v>772.06399999999996</v>
      </c>
      <c r="L77" s="120">
        <v>0</v>
      </c>
      <c r="M77" s="120">
        <v>0</v>
      </c>
      <c r="N77" s="120">
        <v>0</v>
      </c>
      <c r="O77" s="120">
        <v>0</v>
      </c>
      <c r="P77" s="120">
        <v>0</v>
      </c>
      <c r="Q77" s="120">
        <v>0</v>
      </c>
      <c r="R77" s="120">
        <v>5.2106399999999997</v>
      </c>
      <c r="S77" s="120">
        <v>0</v>
      </c>
      <c r="T77" s="120">
        <v>0</v>
      </c>
      <c r="U77" s="120">
        <v>0</v>
      </c>
      <c r="V77" s="120">
        <v>0</v>
      </c>
      <c r="W77" s="120">
        <v>0</v>
      </c>
      <c r="X77" s="120">
        <v>0</v>
      </c>
      <c r="Y77" s="120">
        <v>0</v>
      </c>
      <c r="Z77" s="120">
        <v>1510.0091600000001</v>
      </c>
    </row>
    <row r="78" spans="1:26" x14ac:dyDescent="0.25">
      <c r="B78" s="119" t="s">
        <v>111</v>
      </c>
      <c r="C78" s="120">
        <v>0</v>
      </c>
      <c r="D78" s="120">
        <v>0</v>
      </c>
      <c r="E78" s="120">
        <v>0</v>
      </c>
      <c r="F78" s="120">
        <v>0</v>
      </c>
      <c r="G78" s="120">
        <v>0</v>
      </c>
      <c r="H78" s="120">
        <v>0</v>
      </c>
      <c r="I78" s="120">
        <v>0</v>
      </c>
      <c r="J78" s="120">
        <v>0</v>
      </c>
      <c r="K78" s="120">
        <v>0</v>
      </c>
      <c r="L78" s="120">
        <v>0</v>
      </c>
      <c r="M78" s="120">
        <v>0</v>
      </c>
      <c r="N78" s="120">
        <v>0</v>
      </c>
      <c r="O78" s="120">
        <v>0</v>
      </c>
      <c r="P78" s="120">
        <v>0</v>
      </c>
      <c r="Q78" s="120">
        <v>0</v>
      </c>
      <c r="R78" s="120">
        <v>0</v>
      </c>
      <c r="S78" s="120">
        <v>0</v>
      </c>
      <c r="T78" s="120">
        <v>0</v>
      </c>
      <c r="U78" s="120">
        <v>0</v>
      </c>
      <c r="V78" s="120">
        <v>0</v>
      </c>
      <c r="W78" s="120">
        <v>0</v>
      </c>
      <c r="X78" s="120">
        <v>0</v>
      </c>
      <c r="Y78" s="120">
        <v>0</v>
      </c>
      <c r="Z78" s="120">
        <v>0</v>
      </c>
    </row>
    <row r="79" spans="1:26" x14ac:dyDescent="0.25">
      <c r="B79" s="119" t="s">
        <v>112</v>
      </c>
      <c r="C79" s="120">
        <v>459.17099999999999</v>
      </c>
      <c r="D79" s="120">
        <v>0</v>
      </c>
      <c r="E79" s="120">
        <v>0</v>
      </c>
      <c r="F79" s="120">
        <v>0</v>
      </c>
      <c r="G79" s="120">
        <v>10.7317</v>
      </c>
      <c r="H79" s="120">
        <v>0</v>
      </c>
      <c r="I79" s="120">
        <v>0</v>
      </c>
      <c r="J79" s="120">
        <v>27.941299999999998</v>
      </c>
      <c r="K79" s="120">
        <v>0</v>
      </c>
      <c r="L79" s="120">
        <v>31.873799999999999</v>
      </c>
      <c r="M79" s="120">
        <v>0</v>
      </c>
      <c r="N79" s="120">
        <v>0</v>
      </c>
      <c r="O79" s="120">
        <v>35.028799999999997</v>
      </c>
      <c r="P79" s="120">
        <v>0</v>
      </c>
      <c r="Q79" s="120">
        <v>0</v>
      </c>
      <c r="R79" s="120">
        <v>34.817700000000002</v>
      </c>
      <c r="S79" s="120">
        <v>0</v>
      </c>
      <c r="T79" s="120">
        <v>0</v>
      </c>
      <c r="U79" s="120">
        <v>0</v>
      </c>
      <c r="V79" s="120">
        <v>0</v>
      </c>
      <c r="W79" s="120">
        <v>0</v>
      </c>
      <c r="X79" s="120">
        <v>0</v>
      </c>
      <c r="Y79" s="120">
        <v>0</v>
      </c>
      <c r="Z79" s="120">
        <v>599.5643</v>
      </c>
    </row>
    <row r="80" spans="1:26" x14ac:dyDescent="0.25">
      <c r="B80" s="119" t="s">
        <v>113</v>
      </c>
      <c r="C80" s="120">
        <v>0</v>
      </c>
      <c r="D80" s="120">
        <v>0</v>
      </c>
      <c r="E80" s="120">
        <v>0</v>
      </c>
      <c r="F80" s="120">
        <v>0</v>
      </c>
      <c r="G80" s="120">
        <v>0</v>
      </c>
      <c r="H80" s="120">
        <v>0</v>
      </c>
      <c r="I80" s="120">
        <v>0</v>
      </c>
      <c r="J80" s="120">
        <v>0</v>
      </c>
      <c r="K80" s="120">
        <v>0</v>
      </c>
      <c r="L80" s="120">
        <v>0</v>
      </c>
      <c r="M80" s="120">
        <v>0</v>
      </c>
      <c r="N80" s="120">
        <v>0</v>
      </c>
      <c r="O80" s="120">
        <v>0</v>
      </c>
      <c r="P80" s="120">
        <v>0</v>
      </c>
      <c r="Q80" s="120">
        <v>0</v>
      </c>
      <c r="R80" s="120">
        <v>0</v>
      </c>
      <c r="S80" s="120">
        <v>0</v>
      </c>
      <c r="T80" s="120">
        <v>0</v>
      </c>
      <c r="U80" s="120">
        <v>0</v>
      </c>
      <c r="V80" s="120">
        <v>0</v>
      </c>
      <c r="W80" s="120">
        <v>0</v>
      </c>
      <c r="X80" s="120">
        <v>0</v>
      </c>
      <c r="Y80" s="120">
        <v>0</v>
      </c>
      <c r="Z80" s="120">
        <v>0</v>
      </c>
    </row>
    <row r="81" spans="1:26" x14ac:dyDescent="0.25">
      <c r="B81" s="119" t="s">
        <v>114</v>
      </c>
      <c r="C81" s="120">
        <v>0</v>
      </c>
      <c r="D81" s="120">
        <v>0</v>
      </c>
      <c r="E81" s="120">
        <v>0</v>
      </c>
      <c r="F81" s="120">
        <v>0</v>
      </c>
      <c r="G81" s="120">
        <v>0</v>
      </c>
      <c r="H81" s="120">
        <v>0</v>
      </c>
      <c r="I81" s="120">
        <v>0</v>
      </c>
      <c r="J81" s="120">
        <v>0</v>
      </c>
      <c r="K81" s="120">
        <v>0</v>
      </c>
      <c r="L81" s="120">
        <v>0</v>
      </c>
      <c r="M81" s="120">
        <v>0</v>
      </c>
      <c r="N81" s="120">
        <v>0</v>
      </c>
      <c r="O81" s="120">
        <v>0</v>
      </c>
      <c r="P81" s="120">
        <v>0</v>
      </c>
      <c r="Q81" s="120">
        <v>0</v>
      </c>
      <c r="R81" s="120">
        <v>0</v>
      </c>
      <c r="S81" s="120">
        <v>0</v>
      </c>
      <c r="T81" s="120">
        <v>0</v>
      </c>
      <c r="U81" s="120">
        <v>0</v>
      </c>
      <c r="V81" s="120">
        <v>0</v>
      </c>
      <c r="W81" s="120">
        <v>0</v>
      </c>
      <c r="X81" s="120">
        <v>0</v>
      </c>
      <c r="Y81" s="120">
        <v>0</v>
      </c>
      <c r="Z81" s="120">
        <v>0</v>
      </c>
    </row>
    <row r="82" spans="1:26" x14ac:dyDescent="0.25">
      <c r="B82" s="119" t="s">
        <v>115</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0</v>
      </c>
      <c r="T82" s="120">
        <v>0</v>
      </c>
      <c r="U82" s="120">
        <v>0</v>
      </c>
      <c r="V82" s="120">
        <v>0</v>
      </c>
      <c r="W82" s="120">
        <v>0</v>
      </c>
      <c r="X82" s="120">
        <v>0</v>
      </c>
      <c r="Y82" s="120">
        <v>0</v>
      </c>
      <c r="Z82" s="120">
        <v>0</v>
      </c>
    </row>
    <row r="83" spans="1:26" x14ac:dyDescent="0.25">
      <c r="B83" s="119" t="s">
        <v>116</v>
      </c>
      <c r="C83" s="120">
        <v>0</v>
      </c>
      <c r="D83" s="120">
        <v>0</v>
      </c>
      <c r="E83" s="120">
        <v>0</v>
      </c>
      <c r="F83" s="120">
        <v>0</v>
      </c>
      <c r="G83" s="120">
        <v>0</v>
      </c>
      <c r="H83" s="120">
        <v>0</v>
      </c>
      <c r="I83" s="120">
        <v>0</v>
      </c>
      <c r="J83" s="120">
        <v>0</v>
      </c>
      <c r="K83" s="120">
        <v>0</v>
      </c>
      <c r="L83" s="120">
        <v>0</v>
      </c>
      <c r="M83" s="120">
        <v>0</v>
      </c>
      <c r="N83" s="120">
        <v>0</v>
      </c>
      <c r="O83" s="120">
        <v>0</v>
      </c>
      <c r="P83" s="120">
        <v>0</v>
      </c>
      <c r="Q83" s="120">
        <v>0</v>
      </c>
      <c r="R83" s="120">
        <v>0</v>
      </c>
      <c r="S83" s="120">
        <v>0</v>
      </c>
      <c r="T83" s="120">
        <v>0</v>
      </c>
      <c r="U83" s="120">
        <v>0</v>
      </c>
      <c r="V83" s="120">
        <v>0</v>
      </c>
      <c r="W83" s="120">
        <v>0</v>
      </c>
      <c r="X83" s="120">
        <v>0</v>
      </c>
      <c r="Y83" s="120">
        <v>0</v>
      </c>
      <c r="Z83" s="120">
        <v>0</v>
      </c>
    </row>
    <row r="84" spans="1:26" x14ac:dyDescent="0.25">
      <c r="B84" s="119" t="s">
        <v>117</v>
      </c>
      <c r="C84" s="120">
        <v>0</v>
      </c>
      <c r="D84" s="120">
        <v>0</v>
      </c>
      <c r="E84" s="120">
        <v>0</v>
      </c>
      <c r="F84" s="120">
        <v>0</v>
      </c>
      <c r="G84" s="120">
        <v>0</v>
      </c>
      <c r="H84" s="120">
        <v>0</v>
      </c>
      <c r="I84" s="120">
        <v>0</v>
      </c>
      <c r="J84" s="120">
        <v>0</v>
      </c>
      <c r="K84" s="120">
        <v>0</v>
      </c>
      <c r="L84" s="120">
        <v>0</v>
      </c>
      <c r="M84" s="120">
        <v>0</v>
      </c>
      <c r="N84" s="120">
        <v>0</v>
      </c>
      <c r="O84" s="120">
        <v>0</v>
      </c>
      <c r="P84" s="120">
        <v>0</v>
      </c>
      <c r="Q84" s="120">
        <v>0</v>
      </c>
      <c r="R84" s="120">
        <v>0</v>
      </c>
      <c r="S84" s="120">
        <v>0</v>
      </c>
      <c r="T84" s="120">
        <v>0</v>
      </c>
      <c r="U84" s="120">
        <v>0</v>
      </c>
      <c r="V84" s="120">
        <v>0</v>
      </c>
      <c r="W84" s="120">
        <v>0</v>
      </c>
      <c r="X84" s="120">
        <v>0</v>
      </c>
      <c r="Y84" s="120">
        <v>0</v>
      </c>
      <c r="Z84" s="120">
        <v>0</v>
      </c>
    </row>
    <row r="85" spans="1:26" x14ac:dyDescent="0.25">
      <c r="B85" s="119" t="s">
        <v>118</v>
      </c>
      <c r="C85" s="120">
        <v>0</v>
      </c>
      <c r="D85" s="120">
        <v>0</v>
      </c>
      <c r="E85" s="120">
        <v>0</v>
      </c>
      <c r="F85" s="120">
        <v>0</v>
      </c>
      <c r="G85" s="120">
        <v>0</v>
      </c>
      <c r="H85" s="120">
        <v>0</v>
      </c>
      <c r="I85" s="120">
        <v>0</v>
      </c>
      <c r="J85" s="120">
        <v>0</v>
      </c>
      <c r="K85" s="120">
        <v>0</v>
      </c>
      <c r="L85" s="120">
        <v>0</v>
      </c>
      <c r="M85" s="120">
        <v>0</v>
      </c>
      <c r="N85" s="120">
        <v>0</v>
      </c>
      <c r="O85" s="120">
        <v>0</v>
      </c>
      <c r="P85" s="120">
        <v>0</v>
      </c>
      <c r="Q85" s="120">
        <v>0</v>
      </c>
      <c r="R85" s="120">
        <v>0</v>
      </c>
      <c r="S85" s="120">
        <v>0</v>
      </c>
      <c r="T85" s="120">
        <v>0</v>
      </c>
      <c r="U85" s="120">
        <v>0</v>
      </c>
      <c r="V85" s="120">
        <v>0</v>
      </c>
      <c r="W85" s="120">
        <v>0</v>
      </c>
      <c r="X85" s="120">
        <v>0</v>
      </c>
      <c r="Y85" s="120">
        <v>0</v>
      </c>
      <c r="Z85" s="120">
        <v>0</v>
      </c>
    </row>
    <row r="86" spans="1:26" x14ac:dyDescent="0.25">
      <c r="B86" s="119" t="s">
        <v>119</v>
      </c>
      <c r="C86" s="120">
        <v>0</v>
      </c>
      <c r="D86" s="120">
        <v>0</v>
      </c>
      <c r="E86" s="120">
        <v>0</v>
      </c>
      <c r="F86" s="120">
        <v>0</v>
      </c>
      <c r="G86" s="120">
        <v>0</v>
      </c>
      <c r="H86" s="120">
        <v>0</v>
      </c>
      <c r="I86" s="120">
        <v>0</v>
      </c>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c r="Z86" s="120">
        <v>0</v>
      </c>
    </row>
    <row r="87" spans="1:26" x14ac:dyDescent="0.25">
      <c r="B87" s="119" t="s">
        <v>120</v>
      </c>
      <c r="C87" s="120">
        <v>0</v>
      </c>
      <c r="D87" s="120">
        <v>0</v>
      </c>
      <c r="E87" s="120">
        <v>0</v>
      </c>
      <c r="F87" s="120">
        <v>0</v>
      </c>
      <c r="G87" s="120">
        <v>0</v>
      </c>
      <c r="H87" s="120">
        <v>0</v>
      </c>
      <c r="I87" s="120">
        <v>0</v>
      </c>
      <c r="J87" s="120">
        <v>0</v>
      </c>
      <c r="K87" s="120">
        <v>0</v>
      </c>
      <c r="L87" s="120">
        <v>0</v>
      </c>
      <c r="M87" s="120">
        <v>0</v>
      </c>
      <c r="N87" s="120">
        <v>0</v>
      </c>
      <c r="O87" s="120">
        <v>0</v>
      </c>
      <c r="P87" s="120">
        <v>0</v>
      </c>
      <c r="Q87" s="120">
        <v>0</v>
      </c>
      <c r="R87" s="120">
        <v>0</v>
      </c>
      <c r="S87" s="120">
        <v>0</v>
      </c>
      <c r="T87" s="120">
        <v>0</v>
      </c>
      <c r="U87" s="120">
        <v>0</v>
      </c>
      <c r="V87" s="120">
        <v>0</v>
      </c>
      <c r="W87" s="120">
        <v>0</v>
      </c>
      <c r="X87" s="120">
        <v>0</v>
      </c>
      <c r="Y87" s="120">
        <v>0</v>
      </c>
      <c r="Z87" s="120">
        <v>0</v>
      </c>
    </row>
    <row r="88" spans="1:26" x14ac:dyDescent="0.25">
      <c r="B88" s="119" t="s">
        <v>121</v>
      </c>
      <c r="C88" s="120">
        <v>0</v>
      </c>
      <c r="D88" s="120">
        <v>0</v>
      </c>
      <c r="E88" s="120">
        <v>0</v>
      </c>
      <c r="F88" s="120">
        <v>0</v>
      </c>
      <c r="G88" s="120">
        <v>0</v>
      </c>
      <c r="H88" s="120">
        <v>0</v>
      </c>
      <c r="I88" s="120">
        <v>0</v>
      </c>
      <c r="J88" s="120">
        <v>0</v>
      </c>
      <c r="K88" s="120">
        <v>0</v>
      </c>
      <c r="L88" s="120">
        <v>0</v>
      </c>
      <c r="M88" s="120">
        <v>0</v>
      </c>
      <c r="N88" s="120">
        <v>0</v>
      </c>
      <c r="O88" s="120">
        <v>0</v>
      </c>
      <c r="P88" s="120">
        <v>0</v>
      </c>
      <c r="Q88" s="120">
        <v>0</v>
      </c>
      <c r="R88" s="120">
        <v>0</v>
      </c>
      <c r="S88" s="120">
        <v>0</v>
      </c>
      <c r="T88" s="120">
        <v>0</v>
      </c>
      <c r="U88" s="120">
        <v>0</v>
      </c>
      <c r="V88" s="120">
        <v>0</v>
      </c>
      <c r="W88" s="120">
        <v>0</v>
      </c>
      <c r="X88" s="120">
        <v>0</v>
      </c>
      <c r="Y88" s="120">
        <v>0</v>
      </c>
      <c r="Z88" s="120">
        <v>0</v>
      </c>
    </row>
    <row r="89" spans="1:26" x14ac:dyDescent="0.2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25">
      <c r="B90" s="119" t="s">
        <v>123</v>
      </c>
      <c r="C90" s="120">
        <v>0</v>
      </c>
      <c r="D90" s="120">
        <v>0</v>
      </c>
      <c r="E90" s="120">
        <v>0</v>
      </c>
      <c r="F90" s="120">
        <v>0</v>
      </c>
      <c r="G90" s="120">
        <v>0</v>
      </c>
      <c r="H90" s="120">
        <v>0</v>
      </c>
      <c r="I90" s="120">
        <v>0</v>
      </c>
      <c r="J90" s="120">
        <v>0</v>
      </c>
      <c r="K90" s="120">
        <v>0</v>
      </c>
      <c r="L90" s="120">
        <v>0</v>
      </c>
      <c r="M90" s="120">
        <v>0</v>
      </c>
      <c r="N90" s="120">
        <v>0</v>
      </c>
      <c r="O90" s="120">
        <v>0</v>
      </c>
      <c r="P90" s="120">
        <v>0</v>
      </c>
      <c r="Q90" s="120">
        <v>0</v>
      </c>
      <c r="R90" s="120">
        <v>0</v>
      </c>
      <c r="S90" s="120">
        <v>0</v>
      </c>
      <c r="T90" s="120">
        <v>0</v>
      </c>
      <c r="U90" s="120">
        <v>0</v>
      </c>
      <c r="V90" s="120">
        <v>0</v>
      </c>
      <c r="W90" s="120">
        <v>0</v>
      </c>
      <c r="X90" s="120">
        <v>0</v>
      </c>
      <c r="Y90" s="120">
        <v>0</v>
      </c>
      <c r="Z90" s="120">
        <v>0</v>
      </c>
    </row>
    <row r="91" spans="1:26" x14ac:dyDescent="0.2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25">
      <c r="B92" s="119" t="s">
        <v>125</v>
      </c>
      <c r="C92" s="120">
        <v>94.352199999999996</v>
      </c>
      <c r="D92" s="120">
        <v>0</v>
      </c>
      <c r="E92" s="120">
        <v>0</v>
      </c>
      <c r="F92" s="120">
        <v>0</v>
      </c>
      <c r="G92" s="120">
        <v>0.244061</v>
      </c>
      <c r="H92" s="120">
        <v>0</v>
      </c>
      <c r="I92" s="120">
        <v>0</v>
      </c>
      <c r="J92" s="120">
        <v>0</v>
      </c>
      <c r="K92" s="120">
        <v>0</v>
      </c>
      <c r="L92" s="120">
        <v>0</v>
      </c>
      <c r="M92" s="120">
        <v>0</v>
      </c>
      <c r="N92" s="120">
        <v>0</v>
      </c>
      <c r="O92" s="120">
        <v>0</v>
      </c>
      <c r="P92" s="120">
        <v>0</v>
      </c>
      <c r="Q92" s="120">
        <v>0</v>
      </c>
      <c r="R92" s="120">
        <v>0</v>
      </c>
      <c r="S92" s="120">
        <v>0</v>
      </c>
      <c r="T92" s="120">
        <v>0</v>
      </c>
      <c r="U92" s="120">
        <v>0</v>
      </c>
      <c r="V92" s="120">
        <v>0</v>
      </c>
      <c r="W92" s="120">
        <v>0</v>
      </c>
      <c r="X92" s="120">
        <v>0</v>
      </c>
      <c r="Y92" s="120">
        <v>0</v>
      </c>
      <c r="Z92" s="120">
        <v>94.596260999999998</v>
      </c>
    </row>
    <row r="93" spans="1:26" x14ac:dyDescent="0.25">
      <c r="B93" s="119" t="s">
        <v>126</v>
      </c>
      <c r="C93" s="120">
        <v>0</v>
      </c>
      <c r="D93" s="120">
        <v>0</v>
      </c>
      <c r="E93" s="120">
        <v>0</v>
      </c>
      <c r="F93" s="120">
        <v>0</v>
      </c>
      <c r="G93" s="120">
        <v>0</v>
      </c>
      <c r="H93" s="120">
        <v>0</v>
      </c>
      <c r="I93" s="120">
        <v>0</v>
      </c>
      <c r="J93" s="120">
        <v>0</v>
      </c>
      <c r="K93" s="120">
        <v>0</v>
      </c>
      <c r="L93" s="120">
        <v>0</v>
      </c>
      <c r="M93" s="120">
        <v>0</v>
      </c>
      <c r="N93" s="120">
        <v>0</v>
      </c>
      <c r="O93" s="120">
        <v>0</v>
      </c>
      <c r="P93" s="120">
        <v>0</v>
      </c>
      <c r="Q93" s="120">
        <v>0</v>
      </c>
      <c r="R93" s="120">
        <v>0</v>
      </c>
      <c r="S93" s="120">
        <v>0</v>
      </c>
      <c r="T93" s="120">
        <v>0</v>
      </c>
      <c r="U93" s="120">
        <v>0</v>
      </c>
      <c r="V93" s="120">
        <v>0</v>
      </c>
      <c r="W93" s="120">
        <v>0</v>
      </c>
      <c r="X93" s="120">
        <v>0</v>
      </c>
      <c r="Y93" s="120">
        <v>0</v>
      </c>
      <c r="Z93" s="120">
        <v>0</v>
      </c>
    </row>
    <row r="94" spans="1:26" x14ac:dyDescent="0.25">
      <c r="B94" s="119" t="s">
        <v>127</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0</v>
      </c>
      <c r="T94" s="120">
        <v>0</v>
      </c>
      <c r="U94" s="120">
        <v>0</v>
      </c>
      <c r="V94" s="120">
        <v>0</v>
      </c>
      <c r="W94" s="120">
        <v>0</v>
      </c>
      <c r="X94" s="120">
        <v>0</v>
      </c>
      <c r="Y94" s="120">
        <v>0</v>
      </c>
      <c r="Z94" s="120">
        <v>0</v>
      </c>
    </row>
    <row r="95" spans="1:26" x14ac:dyDescent="0.2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25">
      <c r="B96" s="119" t="s">
        <v>129</v>
      </c>
      <c r="C96" s="120">
        <v>0</v>
      </c>
      <c r="D96" s="120">
        <v>0</v>
      </c>
      <c r="E96" s="120">
        <v>0</v>
      </c>
      <c r="F96" s="120">
        <v>0</v>
      </c>
      <c r="G96" s="120">
        <v>0</v>
      </c>
      <c r="H96" s="120">
        <v>0</v>
      </c>
      <c r="I96" s="120">
        <v>0</v>
      </c>
      <c r="J96" s="120">
        <v>0</v>
      </c>
      <c r="K96" s="120">
        <v>0</v>
      </c>
      <c r="L96" s="120">
        <v>0</v>
      </c>
      <c r="M96" s="120">
        <v>0</v>
      </c>
      <c r="N96" s="120">
        <v>0</v>
      </c>
      <c r="O96" s="120">
        <v>0</v>
      </c>
      <c r="P96" s="120">
        <v>0</v>
      </c>
      <c r="Q96" s="120">
        <v>0</v>
      </c>
      <c r="R96" s="120">
        <v>0</v>
      </c>
      <c r="S96" s="120">
        <v>0</v>
      </c>
      <c r="T96" s="120">
        <v>0</v>
      </c>
      <c r="U96" s="120">
        <v>0</v>
      </c>
      <c r="V96" s="120">
        <v>0</v>
      </c>
      <c r="W96" s="120">
        <v>0</v>
      </c>
      <c r="X96" s="120">
        <v>0</v>
      </c>
      <c r="Y96" s="120">
        <v>0</v>
      </c>
      <c r="Z96" s="120">
        <v>0</v>
      </c>
    </row>
    <row r="97" spans="1:26" x14ac:dyDescent="0.2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25">
      <c r="B98" s="119" t="s">
        <v>131</v>
      </c>
      <c r="C98" s="120">
        <v>0</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row>
    <row r="99" spans="1:26" x14ac:dyDescent="0.25">
      <c r="B99" s="119" t="s">
        <v>132</v>
      </c>
      <c r="C99" s="120">
        <v>0</v>
      </c>
      <c r="D99" s="120">
        <v>0</v>
      </c>
      <c r="E99" s="120">
        <v>0</v>
      </c>
      <c r="F99" s="120">
        <v>0</v>
      </c>
      <c r="G99" s="120">
        <v>0</v>
      </c>
      <c r="H99" s="120">
        <v>0</v>
      </c>
      <c r="I99" s="120">
        <v>0</v>
      </c>
      <c r="J99" s="120">
        <v>0</v>
      </c>
      <c r="K99" s="120">
        <v>0</v>
      </c>
      <c r="L99" s="120">
        <v>0</v>
      </c>
      <c r="M99" s="120">
        <v>0</v>
      </c>
      <c r="N99" s="120">
        <v>0</v>
      </c>
      <c r="O99" s="120">
        <v>0</v>
      </c>
      <c r="P99" s="120">
        <v>0</v>
      </c>
      <c r="Q99" s="120">
        <v>0</v>
      </c>
      <c r="R99" s="120">
        <v>0</v>
      </c>
      <c r="S99" s="120">
        <v>0</v>
      </c>
      <c r="T99" s="120">
        <v>0</v>
      </c>
      <c r="U99" s="120">
        <v>0</v>
      </c>
      <c r="V99" s="120">
        <v>0</v>
      </c>
      <c r="W99" s="120">
        <v>0</v>
      </c>
      <c r="X99" s="120">
        <v>0</v>
      </c>
      <c r="Y99" s="120">
        <v>0</v>
      </c>
      <c r="Z99" s="120">
        <v>0</v>
      </c>
    </row>
    <row r="100" spans="1:26" x14ac:dyDescent="0.2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x14ac:dyDescent="0.25">
      <c r="B101" s="119" t="s">
        <v>134</v>
      </c>
      <c r="C101" s="120">
        <v>0</v>
      </c>
      <c r="D101" s="120">
        <v>0</v>
      </c>
      <c r="E101" s="120">
        <v>0</v>
      </c>
      <c r="F101" s="120">
        <v>0</v>
      </c>
      <c r="G101" s="120">
        <v>0</v>
      </c>
      <c r="H101" s="120">
        <v>0</v>
      </c>
      <c r="I101" s="120">
        <v>0</v>
      </c>
      <c r="J101" s="120">
        <v>0</v>
      </c>
      <c r="K101" s="120">
        <v>0</v>
      </c>
      <c r="L101" s="120">
        <v>0</v>
      </c>
      <c r="M101" s="120">
        <v>0</v>
      </c>
      <c r="N101" s="120">
        <v>0</v>
      </c>
      <c r="O101" s="120">
        <v>0</v>
      </c>
      <c r="P101" s="120">
        <v>0</v>
      </c>
      <c r="Q101" s="120">
        <v>0</v>
      </c>
      <c r="R101" s="120">
        <v>0</v>
      </c>
      <c r="S101" s="120">
        <v>0</v>
      </c>
      <c r="T101" s="120">
        <v>0</v>
      </c>
      <c r="U101" s="120">
        <v>0</v>
      </c>
      <c r="V101" s="120">
        <v>0</v>
      </c>
      <c r="W101" s="120">
        <v>0</v>
      </c>
      <c r="X101" s="120">
        <v>0</v>
      </c>
      <c r="Y101" s="120">
        <v>0</v>
      </c>
      <c r="Z101" s="120">
        <v>0</v>
      </c>
    </row>
    <row r="102" spans="1:26" x14ac:dyDescent="0.2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x14ac:dyDescent="0.25">
      <c r="B103" s="119" t="s">
        <v>136</v>
      </c>
      <c r="C103" s="120">
        <v>0</v>
      </c>
      <c r="D103" s="120">
        <v>0</v>
      </c>
      <c r="E103" s="120">
        <v>0</v>
      </c>
      <c r="F103" s="120">
        <v>0</v>
      </c>
      <c r="G103" s="120">
        <v>0.54399799999999998</v>
      </c>
      <c r="H103" s="120">
        <v>0</v>
      </c>
      <c r="I103" s="120">
        <v>0</v>
      </c>
      <c r="J103" s="120">
        <v>6.22546</v>
      </c>
      <c r="K103" s="120">
        <v>0</v>
      </c>
      <c r="L103" s="120">
        <v>154.703</v>
      </c>
      <c r="M103" s="120">
        <v>0</v>
      </c>
      <c r="N103" s="120">
        <v>0.31127300000000002</v>
      </c>
      <c r="O103" s="120">
        <v>0</v>
      </c>
      <c r="P103" s="120">
        <v>0</v>
      </c>
      <c r="Q103" s="120">
        <v>0</v>
      </c>
      <c r="R103" s="120">
        <v>4.6504399999999997</v>
      </c>
      <c r="S103" s="120">
        <v>0</v>
      </c>
      <c r="T103" s="120">
        <v>0</v>
      </c>
      <c r="U103" s="120">
        <v>0</v>
      </c>
      <c r="V103" s="120">
        <v>8.5984999999999996</v>
      </c>
      <c r="W103" s="120">
        <v>0</v>
      </c>
      <c r="X103" s="120">
        <v>0</v>
      </c>
      <c r="Y103" s="120">
        <v>2.4901800000000001</v>
      </c>
      <c r="Z103" s="120">
        <v>177.52285100000003</v>
      </c>
    </row>
    <row r="104" spans="1:26" x14ac:dyDescent="0.2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x14ac:dyDescent="0.25">
      <c r="B105" s="119" t="s">
        <v>138</v>
      </c>
      <c r="C105" s="120">
        <v>0</v>
      </c>
      <c r="D105" s="120">
        <v>0</v>
      </c>
      <c r="E105" s="120">
        <v>89.98</v>
      </c>
      <c r="F105" s="120">
        <v>0</v>
      </c>
      <c r="G105" s="120">
        <v>0.41064099999999998</v>
      </c>
      <c r="H105" s="120">
        <v>0</v>
      </c>
      <c r="I105" s="120">
        <v>0</v>
      </c>
      <c r="J105" s="120">
        <v>267.798</v>
      </c>
      <c r="K105" s="120">
        <v>0</v>
      </c>
      <c r="L105" s="120">
        <v>0</v>
      </c>
      <c r="M105" s="120">
        <v>0</v>
      </c>
      <c r="N105" s="120">
        <v>0</v>
      </c>
      <c r="O105" s="120">
        <v>0</v>
      </c>
      <c r="P105" s="120">
        <v>0</v>
      </c>
      <c r="Q105" s="120">
        <v>0</v>
      </c>
      <c r="R105" s="120">
        <v>11.832700000000001</v>
      </c>
      <c r="S105" s="120">
        <v>0</v>
      </c>
      <c r="T105" s="120">
        <v>0</v>
      </c>
      <c r="U105" s="120">
        <v>0</v>
      </c>
      <c r="V105" s="120">
        <v>0</v>
      </c>
      <c r="W105" s="120">
        <v>0</v>
      </c>
      <c r="X105" s="120">
        <v>0</v>
      </c>
      <c r="Y105" s="120">
        <v>0</v>
      </c>
      <c r="Z105" s="120">
        <v>370.02134100000001</v>
      </c>
    </row>
    <row r="106" spans="1:26" x14ac:dyDescent="0.25">
      <c r="B106" s="119" t="s">
        <v>139</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v>0</v>
      </c>
      <c r="T106" s="120">
        <v>0</v>
      </c>
      <c r="U106" s="120">
        <v>0</v>
      </c>
      <c r="V106" s="120">
        <v>0</v>
      </c>
      <c r="W106" s="120">
        <v>0</v>
      </c>
      <c r="X106" s="120">
        <v>0</v>
      </c>
      <c r="Y106" s="120">
        <v>0</v>
      </c>
      <c r="Z106" s="120">
        <v>0</v>
      </c>
    </row>
    <row r="107" spans="1:26" x14ac:dyDescent="0.25">
      <c r="B107" s="119" t="s">
        <v>140</v>
      </c>
      <c r="C107" s="120">
        <v>0</v>
      </c>
      <c r="D107" s="120">
        <v>0</v>
      </c>
      <c r="E107" s="120">
        <v>0</v>
      </c>
      <c r="F107" s="120">
        <v>0</v>
      </c>
      <c r="G107" s="120">
        <v>0</v>
      </c>
      <c r="H107" s="120">
        <v>0</v>
      </c>
      <c r="I107" s="120">
        <v>0</v>
      </c>
      <c r="J107" s="120">
        <v>0</v>
      </c>
      <c r="K107" s="120">
        <v>0</v>
      </c>
      <c r="L107" s="120">
        <v>0</v>
      </c>
      <c r="M107" s="120">
        <v>0</v>
      </c>
      <c r="N107" s="120">
        <v>0</v>
      </c>
      <c r="O107" s="120">
        <v>0</v>
      </c>
      <c r="P107" s="120">
        <v>0</v>
      </c>
      <c r="Q107" s="120">
        <v>0</v>
      </c>
      <c r="R107" s="120">
        <v>0</v>
      </c>
      <c r="S107" s="120">
        <v>0</v>
      </c>
      <c r="T107" s="120">
        <v>0</v>
      </c>
      <c r="U107" s="120">
        <v>0</v>
      </c>
      <c r="V107" s="120">
        <v>0</v>
      </c>
      <c r="W107" s="120">
        <v>0</v>
      </c>
      <c r="X107" s="120">
        <v>0</v>
      </c>
      <c r="Y107" s="120">
        <v>0</v>
      </c>
      <c r="Z107" s="120">
        <v>0</v>
      </c>
    </row>
    <row r="108" spans="1:26" x14ac:dyDescent="0.2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x14ac:dyDescent="0.25">
      <c r="B109" s="119" t="s">
        <v>142</v>
      </c>
      <c r="C109" s="120">
        <v>0</v>
      </c>
      <c r="D109" s="120">
        <v>0</v>
      </c>
      <c r="E109" s="120">
        <v>12.2393</v>
      </c>
      <c r="F109" s="120">
        <v>0.45205499999999998</v>
      </c>
      <c r="G109" s="120">
        <v>0</v>
      </c>
      <c r="H109" s="120">
        <v>0</v>
      </c>
      <c r="I109" s="120">
        <v>0</v>
      </c>
      <c r="J109" s="120">
        <v>38.968699999999998</v>
      </c>
      <c r="K109" s="120">
        <v>0</v>
      </c>
      <c r="L109" s="120">
        <v>0</v>
      </c>
      <c r="M109" s="120">
        <v>0</v>
      </c>
      <c r="N109" s="120">
        <v>23.0717</v>
      </c>
      <c r="O109" s="120">
        <v>0</v>
      </c>
      <c r="P109" s="120">
        <v>0</v>
      </c>
      <c r="Q109" s="120">
        <v>0</v>
      </c>
      <c r="R109" s="120">
        <v>0.84436299999999997</v>
      </c>
      <c r="S109" s="120">
        <v>3.5170300000000001</v>
      </c>
      <c r="T109" s="120">
        <v>0</v>
      </c>
      <c r="U109" s="120">
        <v>0</v>
      </c>
      <c r="V109" s="120">
        <v>0</v>
      </c>
      <c r="W109" s="120">
        <v>0</v>
      </c>
      <c r="X109" s="120">
        <v>0</v>
      </c>
      <c r="Y109" s="120">
        <v>13.435</v>
      </c>
      <c r="Z109" s="120">
        <v>92.528148000000002</v>
      </c>
    </row>
    <row r="110" spans="1:26" x14ac:dyDescent="0.25">
      <c r="B110" s="119" t="s">
        <v>143</v>
      </c>
      <c r="C110" s="120">
        <v>0</v>
      </c>
      <c r="D110" s="120">
        <v>0</v>
      </c>
      <c r="E110" s="120">
        <v>0</v>
      </c>
      <c r="F110" s="120">
        <v>0</v>
      </c>
      <c r="G110" s="120">
        <v>0</v>
      </c>
      <c r="H110" s="120">
        <v>0</v>
      </c>
      <c r="I110" s="120">
        <v>0</v>
      </c>
      <c r="J110" s="120">
        <v>0</v>
      </c>
      <c r="K110" s="120">
        <v>0</v>
      </c>
      <c r="L110" s="120">
        <v>0</v>
      </c>
      <c r="M110" s="120">
        <v>0</v>
      </c>
      <c r="N110" s="120">
        <v>0</v>
      </c>
      <c r="O110" s="120">
        <v>0</v>
      </c>
      <c r="P110" s="120">
        <v>0</v>
      </c>
      <c r="Q110" s="120">
        <v>0</v>
      </c>
      <c r="R110" s="120">
        <v>0</v>
      </c>
      <c r="S110" s="120">
        <v>0</v>
      </c>
      <c r="T110" s="120">
        <v>0</v>
      </c>
      <c r="U110" s="120">
        <v>0</v>
      </c>
      <c r="V110" s="120">
        <v>0</v>
      </c>
      <c r="W110" s="120">
        <v>0</v>
      </c>
      <c r="X110" s="120">
        <v>0</v>
      </c>
      <c r="Y110" s="120">
        <v>0</v>
      </c>
      <c r="Z110" s="120">
        <v>0</v>
      </c>
    </row>
    <row r="111" spans="1:26" x14ac:dyDescent="0.25">
      <c r="B111" s="119" t="s">
        <v>144</v>
      </c>
      <c r="C111" s="120">
        <v>0</v>
      </c>
      <c r="D111" s="120">
        <v>0</v>
      </c>
      <c r="E111" s="120">
        <v>0</v>
      </c>
      <c r="F111" s="120">
        <v>0</v>
      </c>
      <c r="G111" s="120">
        <v>0</v>
      </c>
      <c r="H111" s="120">
        <v>0</v>
      </c>
      <c r="I111" s="120">
        <v>0</v>
      </c>
      <c r="J111" s="120">
        <v>0</v>
      </c>
      <c r="K111" s="120">
        <v>0</v>
      </c>
      <c r="L111" s="120">
        <v>0</v>
      </c>
      <c r="M111" s="120">
        <v>0</v>
      </c>
      <c r="N111" s="120">
        <v>0</v>
      </c>
      <c r="O111" s="120">
        <v>0</v>
      </c>
      <c r="P111" s="120">
        <v>0</v>
      </c>
      <c r="Q111" s="120">
        <v>0</v>
      </c>
      <c r="R111" s="120">
        <v>0</v>
      </c>
      <c r="S111" s="120">
        <v>0</v>
      </c>
      <c r="T111" s="120">
        <v>0</v>
      </c>
      <c r="U111" s="120">
        <v>0</v>
      </c>
      <c r="V111" s="120">
        <v>0</v>
      </c>
      <c r="W111" s="120">
        <v>0</v>
      </c>
      <c r="X111" s="120">
        <v>0</v>
      </c>
      <c r="Y111" s="120">
        <v>0</v>
      </c>
      <c r="Z111" s="120">
        <v>0</v>
      </c>
    </row>
    <row r="112" spans="1:26" x14ac:dyDescent="0.2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x14ac:dyDescent="0.25">
      <c r="B113" s="119" t="s">
        <v>146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v>0</v>
      </c>
      <c r="T113" s="120">
        <v>0</v>
      </c>
      <c r="U113" s="120">
        <v>0</v>
      </c>
      <c r="V113" s="120">
        <v>0</v>
      </c>
      <c r="W113" s="120">
        <v>0</v>
      </c>
      <c r="X113" s="120">
        <v>0</v>
      </c>
      <c r="Y113" s="120">
        <v>0</v>
      </c>
      <c r="Z113" s="120">
        <v>0</v>
      </c>
    </row>
    <row r="114" spans="1:26" x14ac:dyDescent="0.25">
      <c r="B114" s="119" t="s">
        <v>147</v>
      </c>
      <c r="C114" s="120">
        <v>0</v>
      </c>
      <c r="D114" s="120">
        <v>0</v>
      </c>
      <c r="E114" s="120">
        <v>0</v>
      </c>
      <c r="F114" s="120">
        <v>0</v>
      </c>
      <c r="G114" s="120">
        <v>0</v>
      </c>
      <c r="H114" s="120">
        <v>0</v>
      </c>
      <c r="I114" s="120">
        <v>0</v>
      </c>
      <c r="J114" s="120">
        <v>0</v>
      </c>
      <c r="K114" s="120">
        <v>0</v>
      </c>
      <c r="L114" s="120">
        <v>0</v>
      </c>
      <c r="M114" s="120">
        <v>0</v>
      </c>
      <c r="N114" s="120">
        <v>0</v>
      </c>
      <c r="O114" s="120">
        <v>0</v>
      </c>
      <c r="P114" s="120">
        <v>0</v>
      </c>
      <c r="Q114" s="120">
        <v>0</v>
      </c>
      <c r="R114" s="120">
        <v>0</v>
      </c>
      <c r="S114" s="120">
        <v>0</v>
      </c>
      <c r="T114" s="120">
        <v>0</v>
      </c>
      <c r="U114" s="120">
        <v>0</v>
      </c>
      <c r="V114" s="120">
        <v>0</v>
      </c>
      <c r="W114" s="120">
        <v>0</v>
      </c>
      <c r="X114" s="120">
        <v>0</v>
      </c>
      <c r="Y114" s="120">
        <v>0</v>
      </c>
      <c r="Z114" s="120">
        <v>0</v>
      </c>
    </row>
    <row r="115" spans="1:26" x14ac:dyDescent="0.25">
      <c r="B115" s="119" t="s">
        <v>148</v>
      </c>
      <c r="C115" s="120">
        <v>0</v>
      </c>
      <c r="D115" s="120">
        <v>0</v>
      </c>
      <c r="E115" s="120">
        <v>0</v>
      </c>
      <c r="F115" s="120">
        <v>0</v>
      </c>
      <c r="G115" s="120">
        <v>0</v>
      </c>
      <c r="H115" s="120">
        <v>0</v>
      </c>
      <c r="I115" s="120">
        <v>0</v>
      </c>
      <c r="J115" s="120">
        <v>0</v>
      </c>
      <c r="K115" s="120">
        <v>0</v>
      </c>
      <c r="L115" s="120">
        <v>0</v>
      </c>
      <c r="M115" s="120">
        <v>0</v>
      </c>
      <c r="N115" s="120">
        <v>0</v>
      </c>
      <c r="O115" s="120">
        <v>0</v>
      </c>
      <c r="P115" s="120">
        <v>0</v>
      </c>
      <c r="Q115" s="120">
        <v>0</v>
      </c>
      <c r="R115" s="120">
        <v>0</v>
      </c>
      <c r="S115" s="120">
        <v>0</v>
      </c>
      <c r="T115" s="120">
        <v>0</v>
      </c>
      <c r="U115" s="120">
        <v>0</v>
      </c>
      <c r="V115" s="120">
        <v>0</v>
      </c>
      <c r="W115" s="120">
        <v>0</v>
      </c>
      <c r="X115" s="120">
        <v>0</v>
      </c>
      <c r="Y115" s="120">
        <v>0</v>
      </c>
      <c r="Z115" s="120">
        <v>0</v>
      </c>
    </row>
    <row r="116" spans="1:26" x14ac:dyDescent="0.2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x14ac:dyDescent="0.25">
      <c r="B117" s="119" t="s">
        <v>150</v>
      </c>
      <c r="C117" s="120">
        <v>0</v>
      </c>
      <c r="D117" s="120">
        <v>0</v>
      </c>
      <c r="E117" s="120">
        <v>0</v>
      </c>
      <c r="F117" s="120">
        <v>0</v>
      </c>
      <c r="G117" s="120">
        <v>0</v>
      </c>
      <c r="H117" s="120">
        <v>0</v>
      </c>
      <c r="I117" s="120">
        <v>0</v>
      </c>
      <c r="J117" s="120">
        <v>0</v>
      </c>
      <c r="K117" s="120">
        <v>0</v>
      </c>
      <c r="L117" s="120">
        <v>0</v>
      </c>
      <c r="M117" s="120">
        <v>0</v>
      </c>
      <c r="N117" s="120">
        <v>0</v>
      </c>
      <c r="O117" s="120">
        <v>0</v>
      </c>
      <c r="P117" s="120">
        <v>0</v>
      </c>
      <c r="Q117" s="120">
        <v>0</v>
      </c>
      <c r="R117" s="120">
        <v>0</v>
      </c>
      <c r="S117" s="120">
        <v>0</v>
      </c>
      <c r="T117" s="120">
        <v>0</v>
      </c>
      <c r="U117" s="120">
        <v>0</v>
      </c>
      <c r="V117" s="120">
        <v>0</v>
      </c>
      <c r="W117" s="120">
        <v>0</v>
      </c>
      <c r="X117" s="120">
        <v>0</v>
      </c>
      <c r="Y117" s="120">
        <v>0</v>
      </c>
      <c r="Z117" s="120">
        <v>0</v>
      </c>
    </row>
    <row r="118" spans="1:26" x14ac:dyDescent="0.25">
      <c r="B118" s="119" t="s">
        <v>151</v>
      </c>
      <c r="C118" s="120">
        <v>0</v>
      </c>
      <c r="D118" s="120">
        <v>0</v>
      </c>
      <c r="E118" s="120">
        <v>50.808999999999997</v>
      </c>
      <c r="F118" s="120">
        <v>0</v>
      </c>
      <c r="G118" s="120">
        <v>0.556925</v>
      </c>
      <c r="H118" s="120">
        <v>0</v>
      </c>
      <c r="I118" s="120">
        <v>0</v>
      </c>
      <c r="J118" s="120">
        <v>29.755600000000001</v>
      </c>
      <c r="K118" s="120">
        <v>0</v>
      </c>
      <c r="L118" s="120">
        <v>34.819400000000002</v>
      </c>
      <c r="M118" s="120">
        <v>2.22919</v>
      </c>
      <c r="N118" s="120">
        <v>61.311</v>
      </c>
      <c r="O118" s="120">
        <v>0</v>
      </c>
      <c r="P118" s="120">
        <v>0</v>
      </c>
      <c r="Q118" s="120">
        <v>0</v>
      </c>
      <c r="R118" s="120">
        <v>8.7760300000000004</v>
      </c>
      <c r="S118" s="120">
        <v>0</v>
      </c>
      <c r="T118" s="120">
        <v>0</v>
      </c>
      <c r="U118" s="120">
        <v>0</v>
      </c>
      <c r="V118" s="120">
        <v>0</v>
      </c>
      <c r="W118" s="120">
        <v>0</v>
      </c>
      <c r="X118" s="120">
        <v>0</v>
      </c>
      <c r="Y118" s="120">
        <v>27.9282</v>
      </c>
      <c r="Z118" s="120">
        <v>216.18534499999998</v>
      </c>
    </row>
    <row r="119" spans="1:26" x14ac:dyDescent="0.25">
      <c r="B119" s="119" t="s">
        <v>152</v>
      </c>
      <c r="C119" s="120">
        <v>0</v>
      </c>
      <c r="D119" s="120">
        <v>0</v>
      </c>
      <c r="E119" s="120">
        <v>0</v>
      </c>
      <c r="F119" s="120">
        <v>0</v>
      </c>
      <c r="G119" s="120">
        <v>0</v>
      </c>
      <c r="H119" s="120">
        <v>0</v>
      </c>
      <c r="I119" s="120">
        <v>0</v>
      </c>
      <c r="J119" s="120">
        <v>0</v>
      </c>
      <c r="K119" s="120">
        <v>0</v>
      </c>
      <c r="L119" s="120">
        <v>0</v>
      </c>
      <c r="M119" s="120">
        <v>0</v>
      </c>
      <c r="N119" s="120">
        <v>0</v>
      </c>
      <c r="O119" s="120">
        <v>0</v>
      </c>
      <c r="P119" s="120">
        <v>0</v>
      </c>
      <c r="Q119" s="120">
        <v>0</v>
      </c>
      <c r="R119" s="120">
        <v>0</v>
      </c>
      <c r="S119" s="120">
        <v>0</v>
      </c>
      <c r="T119" s="120">
        <v>0</v>
      </c>
      <c r="U119" s="120">
        <v>0</v>
      </c>
      <c r="V119" s="120">
        <v>0</v>
      </c>
      <c r="W119" s="120">
        <v>0</v>
      </c>
      <c r="X119" s="120">
        <v>0</v>
      </c>
      <c r="Y119" s="120">
        <v>0</v>
      </c>
      <c r="Z119" s="120">
        <v>0</v>
      </c>
    </row>
    <row r="120" spans="1:26" x14ac:dyDescent="0.25">
      <c r="B120" s="119" t="s">
        <v>153</v>
      </c>
      <c r="C120" s="120">
        <v>0</v>
      </c>
      <c r="D120" s="120">
        <v>0</v>
      </c>
      <c r="E120" s="120">
        <v>0</v>
      </c>
      <c r="F120" s="120">
        <v>0</v>
      </c>
      <c r="G120" s="120">
        <v>0</v>
      </c>
      <c r="H120" s="120">
        <v>0</v>
      </c>
      <c r="I120" s="120">
        <v>0</v>
      </c>
      <c r="J120" s="120">
        <v>0</v>
      </c>
      <c r="K120" s="120">
        <v>0</v>
      </c>
      <c r="L120" s="120">
        <v>0</v>
      </c>
      <c r="M120" s="120">
        <v>0</v>
      </c>
      <c r="N120" s="120">
        <v>0</v>
      </c>
      <c r="O120" s="120">
        <v>0</v>
      </c>
      <c r="P120" s="120">
        <v>0</v>
      </c>
      <c r="Q120" s="120">
        <v>0</v>
      </c>
      <c r="R120" s="120">
        <v>0</v>
      </c>
      <c r="S120" s="120">
        <v>0</v>
      </c>
      <c r="T120" s="120">
        <v>0</v>
      </c>
      <c r="U120" s="120">
        <v>0</v>
      </c>
      <c r="V120" s="120">
        <v>0</v>
      </c>
      <c r="W120" s="120">
        <v>0</v>
      </c>
      <c r="X120" s="120">
        <v>0</v>
      </c>
      <c r="Y120" s="120">
        <v>0</v>
      </c>
      <c r="Z120" s="120">
        <v>0</v>
      </c>
    </row>
    <row r="121" spans="1:26" x14ac:dyDescent="0.2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x14ac:dyDescent="0.25">
      <c r="B122" s="119" t="s">
        <v>155</v>
      </c>
      <c r="C122" s="120">
        <v>0</v>
      </c>
      <c r="D122" s="120">
        <v>0</v>
      </c>
      <c r="E122" s="120">
        <v>0</v>
      </c>
      <c r="F122" s="120">
        <v>0</v>
      </c>
      <c r="G122" s="120">
        <v>0</v>
      </c>
      <c r="H122" s="120">
        <v>0</v>
      </c>
      <c r="I122" s="120">
        <v>0</v>
      </c>
      <c r="J122" s="120">
        <v>0</v>
      </c>
      <c r="K122" s="120">
        <v>0</v>
      </c>
      <c r="L122" s="120">
        <v>0</v>
      </c>
      <c r="M122" s="120">
        <v>0</v>
      </c>
      <c r="N122" s="120">
        <v>0</v>
      </c>
      <c r="O122" s="120">
        <v>0</v>
      </c>
      <c r="P122" s="120">
        <v>0</v>
      </c>
      <c r="Q122" s="120">
        <v>0</v>
      </c>
      <c r="R122" s="120">
        <v>0</v>
      </c>
      <c r="S122" s="120">
        <v>0</v>
      </c>
      <c r="T122" s="120">
        <v>0</v>
      </c>
      <c r="U122" s="120">
        <v>0</v>
      </c>
      <c r="V122" s="120">
        <v>0</v>
      </c>
      <c r="W122" s="120">
        <v>0</v>
      </c>
      <c r="X122" s="120">
        <v>0</v>
      </c>
      <c r="Y122" s="120">
        <v>0</v>
      </c>
      <c r="Z122" s="120">
        <v>0</v>
      </c>
    </row>
    <row r="123" spans="1:26" x14ac:dyDescent="0.2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x14ac:dyDescent="0.25">
      <c r="B124" s="119" t="s">
        <v>157</v>
      </c>
      <c r="C124" s="120">
        <v>0</v>
      </c>
      <c r="D124" s="120">
        <v>0</v>
      </c>
      <c r="E124" s="120">
        <v>0</v>
      </c>
      <c r="F124" s="120">
        <v>0</v>
      </c>
      <c r="G124" s="120">
        <v>0</v>
      </c>
      <c r="H124" s="120">
        <v>0</v>
      </c>
      <c r="I124" s="120">
        <v>0</v>
      </c>
      <c r="J124" s="120">
        <v>0</v>
      </c>
      <c r="K124" s="120">
        <v>0</v>
      </c>
      <c r="L124" s="120">
        <v>0</v>
      </c>
      <c r="M124" s="120">
        <v>0</v>
      </c>
      <c r="N124" s="120">
        <v>0</v>
      </c>
      <c r="O124" s="120">
        <v>0</v>
      </c>
      <c r="P124" s="120">
        <v>0</v>
      </c>
      <c r="Q124" s="120">
        <v>0</v>
      </c>
      <c r="R124" s="120">
        <v>0</v>
      </c>
      <c r="S124" s="120">
        <v>0</v>
      </c>
      <c r="T124" s="120">
        <v>0</v>
      </c>
      <c r="U124" s="120">
        <v>0</v>
      </c>
      <c r="V124" s="120">
        <v>0</v>
      </c>
      <c r="W124" s="120">
        <v>0</v>
      </c>
      <c r="X124" s="120">
        <v>0</v>
      </c>
      <c r="Y124" s="120">
        <v>0</v>
      </c>
      <c r="Z124" s="120">
        <v>0</v>
      </c>
    </row>
    <row r="125" spans="1:26" x14ac:dyDescent="0.2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x14ac:dyDescent="0.25">
      <c r="B126" s="119" t="s">
        <v>163</v>
      </c>
      <c r="C126" s="120">
        <v>0</v>
      </c>
      <c r="D126" s="120">
        <v>0</v>
      </c>
      <c r="E126" s="120">
        <v>0</v>
      </c>
      <c r="F126" s="120">
        <v>0</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row>
    <row r="127" spans="1:26" x14ac:dyDescent="0.25">
      <c r="B127" s="119" t="s">
        <v>164</v>
      </c>
      <c r="C127" s="120">
        <v>0</v>
      </c>
      <c r="D127" s="120">
        <v>0</v>
      </c>
      <c r="E127" s="120">
        <v>0</v>
      </c>
      <c r="F127" s="120">
        <v>0</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row>
    <row r="128" spans="1:26" x14ac:dyDescent="0.25">
      <c r="B128" s="119" t="s">
        <v>165</v>
      </c>
      <c r="C128" s="120">
        <v>0</v>
      </c>
      <c r="D128" s="120">
        <v>0</v>
      </c>
      <c r="E128" s="120">
        <v>0</v>
      </c>
      <c r="F128" s="120">
        <v>0</v>
      </c>
      <c r="G128" s="120">
        <v>0</v>
      </c>
      <c r="H128" s="120">
        <v>0</v>
      </c>
      <c r="I128" s="120">
        <v>0</v>
      </c>
      <c r="J128" s="120">
        <v>0</v>
      </c>
      <c r="K128" s="120">
        <v>0</v>
      </c>
      <c r="L128" s="120">
        <v>0</v>
      </c>
      <c r="M128" s="120">
        <v>0</v>
      </c>
      <c r="N128" s="120">
        <v>0</v>
      </c>
      <c r="O128" s="120">
        <v>0</v>
      </c>
      <c r="P128" s="120">
        <v>0</v>
      </c>
      <c r="Q128" s="120">
        <v>0</v>
      </c>
      <c r="R128" s="120">
        <v>0</v>
      </c>
      <c r="S128" s="120">
        <v>0</v>
      </c>
      <c r="T128" s="120">
        <v>0</v>
      </c>
      <c r="U128" s="120">
        <v>0</v>
      </c>
      <c r="V128" s="120">
        <v>0</v>
      </c>
      <c r="W128" s="120">
        <v>0</v>
      </c>
      <c r="X128" s="120">
        <v>0</v>
      </c>
      <c r="Y128" s="120">
        <v>0</v>
      </c>
      <c r="Z128" s="120">
        <v>0</v>
      </c>
    </row>
    <row r="129" spans="1:26" x14ac:dyDescent="0.25">
      <c r="B129" s="119" t="s">
        <v>166</v>
      </c>
      <c r="C129" s="120">
        <v>716.91099999999994</v>
      </c>
      <c r="D129" s="120">
        <v>0</v>
      </c>
      <c r="E129" s="120">
        <v>0</v>
      </c>
      <c r="F129" s="120">
        <v>0</v>
      </c>
      <c r="G129" s="120">
        <v>64.285300000000007</v>
      </c>
      <c r="H129" s="120">
        <v>0</v>
      </c>
      <c r="I129" s="120">
        <v>18.283999999999999</v>
      </c>
      <c r="J129" s="120">
        <v>173.33500000000001</v>
      </c>
      <c r="K129" s="120">
        <v>0</v>
      </c>
      <c r="L129" s="120">
        <v>0</v>
      </c>
      <c r="M129" s="120">
        <v>0</v>
      </c>
      <c r="N129" s="120">
        <v>0</v>
      </c>
      <c r="O129" s="120">
        <v>958.86099999999999</v>
      </c>
      <c r="P129" s="120">
        <v>0</v>
      </c>
      <c r="Q129" s="120">
        <v>0</v>
      </c>
      <c r="R129" s="120">
        <v>153.03299999999999</v>
      </c>
      <c r="S129" s="120">
        <v>0</v>
      </c>
      <c r="T129" s="120">
        <v>117.907</v>
      </c>
      <c r="U129" s="120">
        <v>0</v>
      </c>
      <c r="V129" s="120">
        <v>0.159659</v>
      </c>
      <c r="W129" s="120">
        <v>0</v>
      </c>
      <c r="X129" s="120">
        <v>0</v>
      </c>
      <c r="Y129" s="120">
        <v>25.166499999999999</v>
      </c>
      <c r="Z129" s="120">
        <v>2227.9424589999999</v>
      </c>
    </row>
    <row r="130" spans="1:26" x14ac:dyDescent="0.25">
      <c r="B130" s="119" t="s">
        <v>167</v>
      </c>
      <c r="C130" s="120">
        <v>0</v>
      </c>
      <c r="D130" s="120">
        <v>0</v>
      </c>
      <c r="E130" s="120">
        <v>0</v>
      </c>
      <c r="F130" s="120">
        <v>0</v>
      </c>
      <c r="G130" s="120">
        <v>0</v>
      </c>
      <c r="H130" s="120">
        <v>0</v>
      </c>
      <c r="I130" s="120">
        <v>0</v>
      </c>
      <c r="J130" s="120">
        <v>0</v>
      </c>
      <c r="K130" s="120">
        <v>0</v>
      </c>
      <c r="L130" s="120">
        <v>0</v>
      </c>
      <c r="M130" s="120">
        <v>0</v>
      </c>
      <c r="N130" s="120">
        <v>0</v>
      </c>
      <c r="O130" s="120">
        <v>0</v>
      </c>
      <c r="P130" s="120">
        <v>0</v>
      </c>
      <c r="Q130" s="120">
        <v>0</v>
      </c>
      <c r="R130" s="120">
        <v>0</v>
      </c>
      <c r="S130" s="120">
        <v>0</v>
      </c>
      <c r="T130" s="120">
        <v>0</v>
      </c>
      <c r="U130" s="120">
        <v>0</v>
      </c>
      <c r="V130" s="120">
        <v>0</v>
      </c>
      <c r="W130" s="120">
        <v>0</v>
      </c>
      <c r="X130" s="120">
        <v>0</v>
      </c>
      <c r="Y130" s="120">
        <v>0</v>
      </c>
      <c r="Z130" s="120">
        <v>0</v>
      </c>
    </row>
    <row r="131" spans="1:26" x14ac:dyDescent="0.25">
      <c r="B131" s="119" t="s">
        <v>168</v>
      </c>
      <c r="C131" s="120">
        <v>0</v>
      </c>
      <c r="D131" s="120">
        <v>0</v>
      </c>
      <c r="E131" s="120">
        <v>0</v>
      </c>
      <c r="F131" s="120">
        <v>0</v>
      </c>
      <c r="G131" s="120">
        <v>0</v>
      </c>
      <c r="H131" s="120">
        <v>0</v>
      </c>
      <c r="I131" s="120">
        <v>0</v>
      </c>
      <c r="J131" s="120">
        <v>0</v>
      </c>
      <c r="K131" s="120">
        <v>0</v>
      </c>
      <c r="L131" s="120">
        <v>0</v>
      </c>
      <c r="M131" s="120">
        <v>0</v>
      </c>
      <c r="N131" s="120">
        <v>0</v>
      </c>
      <c r="O131" s="120">
        <v>0</v>
      </c>
      <c r="P131" s="120">
        <v>0</v>
      </c>
      <c r="Q131" s="120">
        <v>0</v>
      </c>
      <c r="R131" s="120">
        <v>0</v>
      </c>
      <c r="S131" s="120">
        <v>0</v>
      </c>
      <c r="T131" s="120">
        <v>0</v>
      </c>
      <c r="U131" s="120">
        <v>0</v>
      </c>
      <c r="V131" s="120">
        <v>0</v>
      </c>
      <c r="W131" s="120">
        <v>0</v>
      </c>
      <c r="X131" s="120">
        <v>0</v>
      </c>
      <c r="Y131" s="120">
        <v>0</v>
      </c>
      <c r="Z131" s="120">
        <v>0</v>
      </c>
    </row>
    <row r="132" spans="1:26" x14ac:dyDescent="0.25">
      <c r="B132" s="119" t="s">
        <v>169</v>
      </c>
      <c r="C132" s="120">
        <v>0</v>
      </c>
      <c r="D132" s="120">
        <v>0</v>
      </c>
      <c r="E132" s="120">
        <v>0</v>
      </c>
      <c r="F132" s="120">
        <v>0</v>
      </c>
      <c r="G132" s="120">
        <v>0</v>
      </c>
      <c r="H132" s="120">
        <v>0</v>
      </c>
      <c r="I132" s="120">
        <v>0</v>
      </c>
      <c r="J132" s="120">
        <v>0</v>
      </c>
      <c r="K132" s="120">
        <v>0</v>
      </c>
      <c r="L132" s="120">
        <v>0</v>
      </c>
      <c r="M132" s="120">
        <v>0</v>
      </c>
      <c r="N132" s="120">
        <v>0</v>
      </c>
      <c r="O132" s="120">
        <v>0</v>
      </c>
      <c r="P132" s="120">
        <v>0</v>
      </c>
      <c r="Q132" s="120">
        <v>0</v>
      </c>
      <c r="R132" s="120">
        <v>0</v>
      </c>
      <c r="S132" s="120">
        <v>0</v>
      </c>
      <c r="T132" s="120">
        <v>0</v>
      </c>
      <c r="U132" s="120">
        <v>0</v>
      </c>
      <c r="V132" s="120">
        <v>0</v>
      </c>
      <c r="W132" s="120">
        <v>0</v>
      </c>
      <c r="X132" s="120">
        <v>0</v>
      </c>
      <c r="Y132" s="120">
        <v>0</v>
      </c>
      <c r="Z132" s="120">
        <v>0</v>
      </c>
    </row>
    <row r="133" spans="1:26" x14ac:dyDescent="0.25">
      <c r="B133" s="119" t="s">
        <v>170</v>
      </c>
      <c r="C133" s="120">
        <v>0</v>
      </c>
      <c r="D133" s="120">
        <v>0</v>
      </c>
      <c r="E133" s="120">
        <v>0</v>
      </c>
      <c r="F133" s="120">
        <v>0</v>
      </c>
      <c r="G133" s="120">
        <v>0</v>
      </c>
      <c r="H133" s="120">
        <v>0</v>
      </c>
      <c r="I133" s="120">
        <v>0</v>
      </c>
      <c r="J133" s="120">
        <v>0</v>
      </c>
      <c r="K133" s="120">
        <v>0</v>
      </c>
      <c r="L133" s="120">
        <v>0</v>
      </c>
      <c r="M133" s="120">
        <v>0</v>
      </c>
      <c r="N133" s="120">
        <v>0</v>
      </c>
      <c r="O133" s="120">
        <v>0</v>
      </c>
      <c r="P133" s="120">
        <v>0</v>
      </c>
      <c r="Q133" s="120">
        <v>0</v>
      </c>
      <c r="R133" s="120">
        <v>0</v>
      </c>
      <c r="S133" s="120">
        <v>0</v>
      </c>
      <c r="T133" s="120">
        <v>0</v>
      </c>
      <c r="U133" s="120">
        <v>0</v>
      </c>
      <c r="V133" s="120">
        <v>0</v>
      </c>
      <c r="W133" s="120">
        <v>0</v>
      </c>
      <c r="X133" s="120">
        <v>0</v>
      </c>
      <c r="Y133" s="120">
        <v>0</v>
      </c>
      <c r="Z133" s="120">
        <v>0</v>
      </c>
    </row>
    <row r="134" spans="1:26" x14ac:dyDescent="0.25">
      <c r="B134" s="119" t="s">
        <v>171</v>
      </c>
      <c r="C134" s="120">
        <v>0</v>
      </c>
      <c r="D134" s="120">
        <v>0</v>
      </c>
      <c r="E134" s="120">
        <v>0</v>
      </c>
      <c r="F134" s="120">
        <v>0</v>
      </c>
      <c r="G134" s="120">
        <v>0</v>
      </c>
      <c r="H134" s="120">
        <v>0</v>
      </c>
      <c r="I134" s="120">
        <v>0</v>
      </c>
      <c r="J134" s="120">
        <v>0</v>
      </c>
      <c r="K134" s="120">
        <v>0</v>
      </c>
      <c r="L134" s="120">
        <v>0</v>
      </c>
      <c r="M134" s="120">
        <v>0</v>
      </c>
      <c r="N134" s="120">
        <v>0</v>
      </c>
      <c r="O134" s="120">
        <v>0</v>
      </c>
      <c r="P134" s="120">
        <v>0</v>
      </c>
      <c r="Q134" s="120">
        <v>0</v>
      </c>
      <c r="R134" s="120">
        <v>0</v>
      </c>
      <c r="S134" s="120">
        <v>0</v>
      </c>
      <c r="T134" s="120">
        <v>0</v>
      </c>
      <c r="U134" s="120">
        <v>0</v>
      </c>
      <c r="V134" s="120">
        <v>0</v>
      </c>
      <c r="W134" s="120">
        <v>0</v>
      </c>
      <c r="X134" s="120">
        <v>0</v>
      </c>
      <c r="Y134" s="120">
        <v>0</v>
      </c>
      <c r="Z134" s="120">
        <v>0</v>
      </c>
    </row>
    <row r="135" spans="1:26" x14ac:dyDescent="0.2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x14ac:dyDescent="0.25">
      <c r="B136" s="119" t="s">
        <v>173</v>
      </c>
      <c r="C136" s="120">
        <v>0</v>
      </c>
      <c r="D136" s="120">
        <v>0</v>
      </c>
      <c r="E136" s="120">
        <v>0</v>
      </c>
      <c r="F136" s="120">
        <v>0</v>
      </c>
      <c r="G136" s="120">
        <v>0</v>
      </c>
      <c r="H136" s="120">
        <v>0</v>
      </c>
      <c r="I136" s="120">
        <v>0</v>
      </c>
      <c r="J136" s="120">
        <v>0</v>
      </c>
      <c r="K136" s="120">
        <v>0</v>
      </c>
      <c r="L136" s="120">
        <v>0</v>
      </c>
      <c r="M136" s="120">
        <v>0</v>
      </c>
      <c r="N136" s="120">
        <v>0</v>
      </c>
      <c r="O136" s="120">
        <v>0</v>
      </c>
      <c r="P136" s="120">
        <v>0</v>
      </c>
      <c r="Q136" s="120">
        <v>0</v>
      </c>
      <c r="R136" s="120">
        <v>0</v>
      </c>
      <c r="S136" s="120">
        <v>0</v>
      </c>
      <c r="T136" s="120">
        <v>0</v>
      </c>
      <c r="U136" s="120">
        <v>0</v>
      </c>
      <c r="V136" s="120">
        <v>0</v>
      </c>
      <c r="W136" s="120">
        <v>0</v>
      </c>
      <c r="X136" s="120">
        <v>0</v>
      </c>
      <c r="Y136" s="120">
        <v>0</v>
      </c>
      <c r="Z136" s="120">
        <v>0</v>
      </c>
    </row>
    <row r="137" spans="1:26" x14ac:dyDescent="0.25">
      <c r="B137" s="119" t="s">
        <v>174</v>
      </c>
      <c r="C137" s="120">
        <v>0</v>
      </c>
      <c r="D137" s="120">
        <v>0</v>
      </c>
      <c r="E137" s="120">
        <v>0</v>
      </c>
      <c r="F137" s="120">
        <v>0</v>
      </c>
      <c r="G137" s="120">
        <v>0</v>
      </c>
      <c r="H137" s="120">
        <v>0</v>
      </c>
      <c r="I137" s="120">
        <v>0</v>
      </c>
      <c r="J137" s="120">
        <v>0</v>
      </c>
      <c r="K137" s="120">
        <v>0</v>
      </c>
      <c r="L137" s="120">
        <v>0</v>
      </c>
      <c r="M137" s="120">
        <v>0</v>
      </c>
      <c r="N137" s="120">
        <v>0</v>
      </c>
      <c r="O137" s="120">
        <v>0</v>
      </c>
      <c r="P137" s="120">
        <v>0</v>
      </c>
      <c r="Q137" s="120">
        <v>0</v>
      </c>
      <c r="R137" s="120">
        <v>0</v>
      </c>
      <c r="S137" s="120">
        <v>0</v>
      </c>
      <c r="T137" s="120">
        <v>0</v>
      </c>
      <c r="U137" s="120">
        <v>0</v>
      </c>
      <c r="V137" s="120">
        <v>0</v>
      </c>
      <c r="W137" s="120">
        <v>0</v>
      </c>
      <c r="X137" s="120">
        <v>0</v>
      </c>
      <c r="Y137" s="120">
        <v>0</v>
      </c>
      <c r="Z137" s="120">
        <v>0</v>
      </c>
    </row>
    <row r="138" spans="1:26" x14ac:dyDescent="0.25">
      <c r="B138" s="119" t="s">
        <v>175</v>
      </c>
      <c r="C138" s="120">
        <v>0</v>
      </c>
      <c r="D138" s="120">
        <v>0</v>
      </c>
      <c r="E138" s="120">
        <v>0</v>
      </c>
      <c r="F138" s="120">
        <v>0</v>
      </c>
      <c r="G138" s="120">
        <v>0</v>
      </c>
      <c r="H138" s="120">
        <v>0</v>
      </c>
      <c r="I138" s="120">
        <v>0</v>
      </c>
      <c r="J138" s="120">
        <v>0</v>
      </c>
      <c r="K138" s="120">
        <v>0</v>
      </c>
      <c r="L138" s="120">
        <v>0</v>
      </c>
      <c r="M138" s="120">
        <v>0</v>
      </c>
      <c r="N138" s="120">
        <v>0</v>
      </c>
      <c r="O138" s="120">
        <v>0</v>
      </c>
      <c r="P138" s="120">
        <v>0</v>
      </c>
      <c r="Q138" s="120">
        <v>0</v>
      </c>
      <c r="R138" s="120">
        <v>0</v>
      </c>
      <c r="S138" s="120">
        <v>0</v>
      </c>
      <c r="T138" s="120">
        <v>0</v>
      </c>
      <c r="U138" s="120">
        <v>0</v>
      </c>
      <c r="V138" s="120">
        <v>0</v>
      </c>
      <c r="W138" s="120">
        <v>0</v>
      </c>
      <c r="X138" s="120">
        <v>0</v>
      </c>
      <c r="Y138" s="120">
        <v>0</v>
      </c>
      <c r="Z138" s="120">
        <v>0</v>
      </c>
    </row>
    <row r="139" spans="1:26" x14ac:dyDescent="0.25">
      <c r="B139" s="119" t="s">
        <v>176</v>
      </c>
      <c r="C139" s="120">
        <v>0</v>
      </c>
      <c r="D139" s="120">
        <v>0</v>
      </c>
      <c r="E139" s="120">
        <v>0</v>
      </c>
      <c r="F139" s="120">
        <v>0</v>
      </c>
      <c r="G139" s="120">
        <v>0</v>
      </c>
      <c r="H139" s="120">
        <v>0</v>
      </c>
      <c r="I139" s="120">
        <v>0</v>
      </c>
      <c r="J139" s="120">
        <v>0</v>
      </c>
      <c r="K139" s="120">
        <v>0</v>
      </c>
      <c r="L139" s="120">
        <v>0</v>
      </c>
      <c r="M139" s="120">
        <v>0</v>
      </c>
      <c r="N139" s="120">
        <v>0</v>
      </c>
      <c r="O139" s="120">
        <v>0</v>
      </c>
      <c r="P139" s="120">
        <v>0</v>
      </c>
      <c r="Q139" s="120">
        <v>0</v>
      </c>
      <c r="R139" s="120">
        <v>0</v>
      </c>
      <c r="S139" s="120">
        <v>0</v>
      </c>
      <c r="T139" s="120">
        <v>0</v>
      </c>
      <c r="U139" s="120">
        <v>0</v>
      </c>
      <c r="V139" s="120">
        <v>0</v>
      </c>
      <c r="W139" s="120">
        <v>0</v>
      </c>
      <c r="X139" s="120">
        <v>0</v>
      </c>
      <c r="Y139" s="120">
        <v>0</v>
      </c>
      <c r="Z139" s="120">
        <v>0</v>
      </c>
    </row>
    <row r="140" spans="1:26" x14ac:dyDescent="0.25">
      <c r="B140" s="119" t="s">
        <v>177</v>
      </c>
      <c r="C140" s="120">
        <v>0</v>
      </c>
      <c r="D140" s="120">
        <v>0</v>
      </c>
      <c r="E140" s="120">
        <v>0</v>
      </c>
      <c r="F140" s="120">
        <v>0</v>
      </c>
      <c r="G140" s="120">
        <v>0</v>
      </c>
      <c r="H140" s="120">
        <v>0</v>
      </c>
      <c r="I140" s="120">
        <v>0</v>
      </c>
      <c r="J140" s="120">
        <v>0</v>
      </c>
      <c r="K140" s="120">
        <v>0</v>
      </c>
      <c r="L140" s="120">
        <v>0</v>
      </c>
      <c r="M140" s="120">
        <v>0</v>
      </c>
      <c r="N140" s="120">
        <v>0</v>
      </c>
      <c r="O140" s="120">
        <v>0</v>
      </c>
      <c r="P140" s="120">
        <v>0</v>
      </c>
      <c r="Q140" s="120">
        <v>0</v>
      </c>
      <c r="R140" s="120">
        <v>0</v>
      </c>
      <c r="S140" s="120">
        <v>0</v>
      </c>
      <c r="T140" s="120">
        <v>0</v>
      </c>
      <c r="U140" s="120">
        <v>0</v>
      </c>
      <c r="V140" s="120">
        <v>0</v>
      </c>
      <c r="W140" s="120">
        <v>0</v>
      </c>
      <c r="X140" s="120">
        <v>0</v>
      </c>
      <c r="Y140" s="120">
        <v>0</v>
      </c>
      <c r="Z140" s="120">
        <v>0</v>
      </c>
    </row>
    <row r="141" spans="1:26" x14ac:dyDescent="0.25">
      <c r="B141" s="119" t="s">
        <v>178</v>
      </c>
      <c r="C141" s="120">
        <v>0</v>
      </c>
      <c r="D141" s="120">
        <v>0</v>
      </c>
      <c r="E141" s="120">
        <v>0</v>
      </c>
      <c r="F141" s="120">
        <v>0</v>
      </c>
      <c r="G141" s="120">
        <v>0</v>
      </c>
      <c r="H141" s="120">
        <v>0</v>
      </c>
      <c r="I141" s="120">
        <v>0</v>
      </c>
      <c r="J141" s="120">
        <v>0</v>
      </c>
      <c r="K141" s="120">
        <v>0</v>
      </c>
      <c r="L141" s="120">
        <v>0</v>
      </c>
      <c r="M141" s="120">
        <v>0</v>
      </c>
      <c r="N141" s="120">
        <v>0</v>
      </c>
      <c r="O141" s="120">
        <v>0</v>
      </c>
      <c r="P141" s="120">
        <v>0</v>
      </c>
      <c r="Q141" s="120">
        <v>0</v>
      </c>
      <c r="R141" s="120">
        <v>0</v>
      </c>
      <c r="S141" s="120">
        <v>0</v>
      </c>
      <c r="T141" s="120">
        <v>0</v>
      </c>
      <c r="U141" s="120">
        <v>0</v>
      </c>
      <c r="V141" s="120">
        <v>0</v>
      </c>
      <c r="W141" s="120">
        <v>0</v>
      </c>
      <c r="X141" s="120">
        <v>0</v>
      </c>
      <c r="Y141" s="120">
        <v>0</v>
      </c>
      <c r="Z141" s="120">
        <v>0</v>
      </c>
    </row>
    <row r="142" spans="1:26" x14ac:dyDescent="0.25">
      <c r="B142" s="119" t="s">
        <v>179</v>
      </c>
      <c r="C142" s="120">
        <v>0</v>
      </c>
      <c r="D142" s="120">
        <v>0</v>
      </c>
      <c r="E142" s="120">
        <v>0</v>
      </c>
      <c r="F142" s="120">
        <v>0</v>
      </c>
      <c r="G142" s="120">
        <v>0</v>
      </c>
      <c r="H142" s="120">
        <v>0</v>
      </c>
      <c r="I142" s="120">
        <v>0</v>
      </c>
      <c r="J142" s="120">
        <v>0</v>
      </c>
      <c r="K142" s="120">
        <v>0</v>
      </c>
      <c r="L142" s="120">
        <v>0</v>
      </c>
      <c r="M142" s="120">
        <v>0</v>
      </c>
      <c r="N142" s="120">
        <v>0</v>
      </c>
      <c r="O142" s="120">
        <v>0</v>
      </c>
      <c r="P142" s="120">
        <v>0</v>
      </c>
      <c r="Q142" s="120">
        <v>0</v>
      </c>
      <c r="R142" s="120">
        <v>0</v>
      </c>
      <c r="S142" s="120">
        <v>0</v>
      </c>
      <c r="T142" s="120">
        <v>0</v>
      </c>
      <c r="U142" s="120">
        <v>0</v>
      </c>
      <c r="V142" s="120">
        <v>0</v>
      </c>
      <c r="W142" s="120">
        <v>0</v>
      </c>
      <c r="X142" s="120">
        <v>0</v>
      </c>
      <c r="Y142" s="120">
        <v>0</v>
      </c>
      <c r="Z142" s="120">
        <v>0</v>
      </c>
    </row>
    <row r="143" spans="1:26" x14ac:dyDescent="0.2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x14ac:dyDescent="0.25">
      <c r="B144" s="119" t="s">
        <v>181</v>
      </c>
      <c r="C144" s="120">
        <v>0</v>
      </c>
      <c r="D144" s="120">
        <v>0</v>
      </c>
      <c r="E144" s="120">
        <v>0</v>
      </c>
      <c r="F144" s="120">
        <v>0</v>
      </c>
      <c r="G144" s="120">
        <v>0</v>
      </c>
      <c r="H144" s="120">
        <v>0</v>
      </c>
      <c r="I144" s="120">
        <v>0</v>
      </c>
      <c r="J144" s="120">
        <v>0</v>
      </c>
      <c r="K144" s="120">
        <v>0</v>
      </c>
      <c r="L144" s="120">
        <v>0</v>
      </c>
      <c r="M144" s="120">
        <v>0</v>
      </c>
      <c r="N144" s="120">
        <v>0</v>
      </c>
      <c r="O144" s="120">
        <v>0</v>
      </c>
      <c r="P144" s="120">
        <v>0</v>
      </c>
      <c r="Q144" s="120">
        <v>0</v>
      </c>
      <c r="R144" s="120">
        <v>0</v>
      </c>
      <c r="S144" s="120">
        <v>0</v>
      </c>
      <c r="T144" s="120">
        <v>0</v>
      </c>
      <c r="U144" s="120">
        <v>0</v>
      </c>
      <c r="V144" s="120">
        <v>0</v>
      </c>
      <c r="W144" s="120">
        <v>0</v>
      </c>
      <c r="X144" s="120">
        <v>0</v>
      </c>
      <c r="Y144" s="120">
        <v>0</v>
      </c>
      <c r="Z144" s="120">
        <v>0</v>
      </c>
    </row>
    <row r="145" spans="1:26" x14ac:dyDescent="0.25">
      <c r="B145" s="119" t="s">
        <v>182</v>
      </c>
      <c r="C145" s="120">
        <v>0</v>
      </c>
      <c r="D145" s="120">
        <v>0</v>
      </c>
      <c r="E145" s="120">
        <v>0</v>
      </c>
      <c r="F145" s="120">
        <v>0</v>
      </c>
      <c r="G145" s="120">
        <v>0</v>
      </c>
      <c r="H145" s="120">
        <v>0</v>
      </c>
      <c r="I145" s="120">
        <v>0</v>
      </c>
      <c r="J145" s="120">
        <v>0</v>
      </c>
      <c r="K145" s="120">
        <v>0</v>
      </c>
      <c r="L145" s="120">
        <v>0</v>
      </c>
      <c r="M145" s="120">
        <v>0</v>
      </c>
      <c r="N145" s="120">
        <v>0</v>
      </c>
      <c r="O145" s="120">
        <v>0</v>
      </c>
      <c r="P145" s="120">
        <v>0</v>
      </c>
      <c r="Q145" s="120">
        <v>0</v>
      </c>
      <c r="R145" s="120">
        <v>0</v>
      </c>
      <c r="S145" s="120">
        <v>0</v>
      </c>
      <c r="T145" s="120">
        <v>0</v>
      </c>
      <c r="U145" s="120">
        <v>0</v>
      </c>
      <c r="V145" s="120">
        <v>0</v>
      </c>
      <c r="W145" s="120">
        <v>0</v>
      </c>
      <c r="X145" s="120">
        <v>0</v>
      </c>
      <c r="Y145" s="120">
        <v>0</v>
      </c>
      <c r="Z145" s="120">
        <v>0</v>
      </c>
    </row>
    <row r="146" spans="1:26" x14ac:dyDescent="0.25">
      <c r="B146" s="119" t="s">
        <v>183</v>
      </c>
      <c r="C146" s="120">
        <v>0</v>
      </c>
      <c r="D146" s="120">
        <v>0</v>
      </c>
      <c r="E146" s="120">
        <v>0</v>
      </c>
      <c r="F146" s="120">
        <v>0</v>
      </c>
      <c r="G146" s="120">
        <v>0</v>
      </c>
      <c r="H146" s="120">
        <v>0</v>
      </c>
      <c r="I146" s="120">
        <v>0</v>
      </c>
      <c r="J146" s="120">
        <v>0</v>
      </c>
      <c r="K146" s="120">
        <v>0</v>
      </c>
      <c r="L146" s="120">
        <v>0</v>
      </c>
      <c r="M146" s="120">
        <v>0</v>
      </c>
      <c r="N146" s="120">
        <v>0</v>
      </c>
      <c r="O146" s="120">
        <v>0</v>
      </c>
      <c r="P146" s="120">
        <v>0</v>
      </c>
      <c r="Q146" s="120">
        <v>0</v>
      </c>
      <c r="R146" s="120">
        <v>0</v>
      </c>
      <c r="S146" s="120">
        <v>0</v>
      </c>
      <c r="T146" s="120">
        <v>0</v>
      </c>
      <c r="U146" s="120">
        <v>0</v>
      </c>
      <c r="V146" s="120">
        <v>0</v>
      </c>
      <c r="W146" s="120">
        <v>0</v>
      </c>
      <c r="X146" s="120">
        <v>0</v>
      </c>
      <c r="Y146" s="120">
        <v>0</v>
      </c>
      <c r="Z146" s="120">
        <v>0</v>
      </c>
    </row>
    <row r="147" spans="1:26" x14ac:dyDescent="0.2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x14ac:dyDescent="0.25">
      <c r="B148" s="119" t="s">
        <v>185</v>
      </c>
      <c r="C148" s="120">
        <v>0</v>
      </c>
      <c r="D148" s="120">
        <v>0</v>
      </c>
      <c r="E148" s="120">
        <v>0</v>
      </c>
      <c r="F148" s="120">
        <v>0</v>
      </c>
      <c r="G148" s="120">
        <v>0</v>
      </c>
      <c r="H148" s="120">
        <v>0</v>
      </c>
      <c r="I148" s="120">
        <v>0</v>
      </c>
      <c r="J148" s="120">
        <v>0</v>
      </c>
      <c r="K148" s="120">
        <v>0</v>
      </c>
      <c r="L148" s="120">
        <v>0</v>
      </c>
      <c r="M148" s="120">
        <v>0</v>
      </c>
      <c r="N148" s="120">
        <v>0</v>
      </c>
      <c r="O148" s="120">
        <v>0</v>
      </c>
      <c r="P148" s="120">
        <v>0</v>
      </c>
      <c r="Q148" s="120">
        <v>0</v>
      </c>
      <c r="R148" s="120">
        <v>0</v>
      </c>
      <c r="S148" s="120">
        <v>0</v>
      </c>
      <c r="T148" s="120">
        <v>0</v>
      </c>
      <c r="U148" s="120">
        <v>0</v>
      </c>
      <c r="V148" s="120">
        <v>0</v>
      </c>
      <c r="W148" s="120">
        <v>0</v>
      </c>
      <c r="X148" s="120">
        <v>0</v>
      </c>
      <c r="Y148" s="120">
        <v>0</v>
      </c>
      <c r="Z148" s="120">
        <v>0</v>
      </c>
    </row>
    <row r="149" spans="1:26" x14ac:dyDescent="0.25">
      <c r="B149" s="119" t="s">
        <v>186</v>
      </c>
      <c r="C149" s="120">
        <v>0</v>
      </c>
      <c r="D149" s="120">
        <v>0</v>
      </c>
      <c r="E149" s="120">
        <v>0</v>
      </c>
      <c r="F149" s="120">
        <v>0</v>
      </c>
      <c r="G149" s="120">
        <v>0</v>
      </c>
      <c r="H149" s="120">
        <v>0</v>
      </c>
      <c r="I149" s="120">
        <v>0</v>
      </c>
      <c r="J149" s="120">
        <v>0</v>
      </c>
      <c r="K149" s="120">
        <v>0</v>
      </c>
      <c r="L149" s="120">
        <v>0</v>
      </c>
      <c r="M149" s="120">
        <v>0</v>
      </c>
      <c r="N149" s="120">
        <v>0</v>
      </c>
      <c r="O149" s="120">
        <v>0</v>
      </c>
      <c r="P149" s="120">
        <v>0</v>
      </c>
      <c r="Q149" s="120">
        <v>0</v>
      </c>
      <c r="R149" s="120">
        <v>0</v>
      </c>
      <c r="S149" s="120">
        <v>0</v>
      </c>
      <c r="T149" s="120">
        <v>0</v>
      </c>
      <c r="U149" s="120">
        <v>0</v>
      </c>
      <c r="V149" s="120">
        <v>0</v>
      </c>
      <c r="W149" s="120">
        <v>0</v>
      </c>
      <c r="X149" s="120">
        <v>0</v>
      </c>
      <c r="Y149" s="120">
        <v>0</v>
      </c>
      <c r="Z149" s="120">
        <v>0</v>
      </c>
    </row>
    <row r="150" spans="1:26" x14ac:dyDescent="0.25">
      <c r="B150" s="119" t="s">
        <v>187</v>
      </c>
      <c r="C150" s="120">
        <v>0</v>
      </c>
      <c r="D150" s="120">
        <v>0</v>
      </c>
      <c r="E150" s="120">
        <v>0</v>
      </c>
      <c r="F150" s="120">
        <v>0</v>
      </c>
      <c r="G150" s="120">
        <v>0</v>
      </c>
      <c r="H150" s="120">
        <v>0</v>
      </c>
      <c r="I150" s="120">
        <v>0</v>
      </c>
      <c r="J150" s="120">
        <v>0</v>
      </c>
      <c r="K150" s="120">
        <v>0</v>
      </c>
      <c r="L150" s="120">
        <v>0</v>
      </c>
      <c r="M150" s="120">
        <v>0</v>
      </c>
      <c r="N150" s="120">
        <v>0</v>
      </c>
      <c r="O150" s="120">
        <v>0</v>
      </c>
      <c r="P150" s="120">
        <v>0</v>
      </c>
      <c r="Q150" s="120">
        <v>0</v>
      </c>
      <c r="R150" s="120">
        <v>0</v>
      </c>
      <c r="S150" s="120">
        <v>0</v>
      </c>
      <c r="T150" s="120">
        <v>0</v>
      </c>
      <c r="U150" s="120">
        <v>0</v>
      </c>
      <c r="V150" s="120">
        <v>0</v>
      </c>
      <c r="W150" s="120">
        <v>0</v>
      </c>
      <c r="X150" s="120">
        <v>0</v>
      </c>
      <c r="Y150" s="120">
        <v>0</v>
      </c>
      <c r="Z150" s="120">
        <v>0</v>
      </c>
    </row>
    <row r="151" spans="1:26" x14ac:dyDescent="0.25">
      <c r="B151" s="119" t="s">
        <v>188</v>
      </c>
      <c r="C151" s="120">
        <v>0</v>
      </c>
      <c r="D151" s="120">
        <v>0</v>
      </c>
      <c r="E151" s="120">
        <v>0</v>
      </c>
      <c r="F151" s="120">
        <v>0</v>
      </c>
      <c r="G151" s="120">
        <v>0</v>
      </c>
      <c r="H151" s="120">
        <v>0</v>
      </c>
      <c r="I151" s="120">
        <v>0</v>
      </c>
      <c r="J151" s="120">
        <v>0</v>
      </c>
      <c r="K151" s="120">
        <v>0</v>
      </c>
      <c r="L151" s="120">
        <v>0</v>
      </c>
      <c r="M151" s="120">
        <v>0</v>
      </c>
      <c r="N151" s="120">
        <v>0</v>
      </c>
      <c r="O151" s="120">
        <v>0</v>
      </c>
      <c r="P151" s="120">
        <v>0</v>
      </c>
      <c r="Q151" s="120">
        <v>0</v>
      </c>
      <c r="R151" s="120">
        <v>0</v>
      </c>
      <c r="S151" s="120">
        <v>0</v>
      </c>
      <c r="T151" s="120">
        <v>0</v>
      </c>
      <c r="U151" s="120">
        <v>0</v>
      </c>
      <c r="V151" s="120">
        <v>0</v>
      </c>
      <c r="W151" s="120">
        <v>0</v>
      </c>
      <c r="X151" s="120">
        <v>0</v>
      </c>
      <c r="Y151" s="120">
        <v>0</v>
      </c>
      <c r="Z151" s="120">
        <v>0</v>
      </c>
    </row>
    <row r="152" spans="1:26" x14ac:dyDescent="0.2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x14ac:dyDescent="0.25">
      <c r="B153" s="119" t="s">
        <v>190</v>
      </c>
      <c r="C153" s="120">
        <v>0</v>
      </c>
      <c r="D153" s="120">
        <v>0</v>
      </c>
      <c r="E153" s="120">
        <v>0</v>
      </c>
      <c r="F153" s="120">
        <v>0</v>
      </c>
      <c r="G153" s="120">
        <v>0</v>
      </c>
      <c r="H153" s="120">
        <v>0</v>
      </c>
      <c r="I153" s="120">
        <v>0</v>
      </c>
      <c r="J153" s="120">
        <v>0</v>
      </c>
      <c r="K153" s="120">
        <v>0</v>
      </c>
      <c r="L153" s="120">
        <v>0</v>
      </c>
      <c r="M153" s="120">
        <v>42.389800000000001</v>
      </c>
      <c r="N153" s="120">
        <v>33.5017</v>
      </c>
      <c r="O153" s="120">
        <v>0</v>
      </c>
      <c r="P153" s="120">
        <v>0</v>
      </c>
      <c r="Q153" s="120">
        <v>76.179900000000004</v>
      </c>
      <c r="R153" s="120">
        <v>0.39945000000000003</v>
      </c>
      <c r="S153" s="120">
        <v>0</v>
      </c>
      <c r="T153" s="120">
        <v>0</v>
      </c>
      <c r="U153" s="120">
        <v>0</v>
      </c>
      <c r="V153" s="120">
        <v>0</v>
      </c>
      <c r="W153" s="120">
        <v>0</v>
      </c>
      <c r="X153" s="120">
        <v>0</v>
      </c>
      <c r="Y153" s="120">
        <v>0</v>
      </c>
      <c r="Z153" s="120">
        <v>152.47085000000001</v>
      </c>
    </row>
    <row r="154" spans="1:26" x14ac:dyDescent="0.2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x14ac:dyDescent="0.25">
      <c r="B155" s="119" t="s">
        <v>192</v>
      </c>
      <c r="C155" s="120">
        <v>0</v>
      </c>
      <c r="D155" s="120">
        <v>0</v>
      </c>
      <c r="E155" s="120">
        <v>89.694999999999993</v>
      </c>
      <c r="F155" s="120">
        <v>0</v>
      </c>
      <c r="G155" s="120">
        <v>0.143204</v>
      </c>
      <c r="H155" s="120">
        <v>0</v>
      </c>
      <c r="I155" s="120">
        <v>0</v>
      </c>
      <c r="J155" s="120">
        <v>12.372999999999999</v>
      </c>
      <c r="K155" s="120">
        <v>0</v>
      </c>
      <c r="L155" s="120">
        <v>61.796599999999998</v>
      </c>
      <c r="M155" s="120">
        <v>0</v>
      </c>
      <c r="N155" s="120">
        <v>0</v>
      </c>
      <c r="O155" s="120">
        <v>0</v>
      </c>
      <c r="P155" s="120">
        <v>0</v>
      </c>
      <c r="Q155" s="120">
        <v>0</v>
      </c>
      <c r="R155" s="120">
        <v>8.9364500000000007</v>
      </c>
      <c r="S155" s="120">
        <v>0</v>
      </c>
      <c r="T155" s="120">
        <v>0</v>
      </c>
      <c r="U155" s="120">
        <v>0</v>
      </c>
      <c r="V155" s="120">
        <v>0</v>
      </c>
      <c r="W155" s="120">
        <v>0</v>
      </c>
      <c r="X155" s="120">
        <v>0</v>
      </c>
      <c r="Y155" s="120">
        <v>0.68356300000000003</v>
      </c>
      <c r="Z155" s="120">
        <v>173.62781699999999</v>
      </c>
    </row>
    <row r="156" spans="1:26" x14ac:dyDescent="0.2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x14ac:dyDescent="0.25">
      <c r="B157" s="119" t="s">
        <v>194</v>
      </c>
      <c r="C157" s="120">
        <v>0</v>
      </c>
      <c r="D157" s="120">
        <v>0</v>
      </c>
      <c r="E157" s="120">
        <v>0</v>
      </c>
      <c r="F157" s="120">
        <v>0</v>
      </c>
      <c r="G157" s="120">
        <v>0</v>
      </c>
      <c r="H157" s="120">
        <v>0</v>
      </c>
      <c r="I157" s="120">
        <v>0</v>
      </c>
      <c r="J157" s="120">
        <v>0</v>
      </c>
      <c r="K157" s="120">
        <v>0</v>
      </c>
      <c r="L157" s="120">
        <v>0</v>
      </c>
      <c r="M157" s="120">
        <v>0</v>
      </c>
      <c r="N157" s="120">
        <v>0</v>
      </c>
      <c r="O157" s="120">
        <v>0</v>
      </c>
      <c r="P157" s="120">
        <v>0</v>
      </c>
      <c r="Q157" s="120">
        <v>0</v>
      </c>
      <c r="R157" s="120">
        <v>0</v>
      </c>
      <c r="S157" s="120">
        <v>0</v>
      </c>
      <c r="T157" s="120">
        <v>0</v>
      </c>
      <c r="U157" s="120">
        <v>0</v>
      </c>
      <c r="V157" s="120">
        <v>0</v>
      </c>
      <c r="W157" s="120">
        <v>0</v>
      </c>
      <c r="X157" s="120">
        <v>0</v>
      </c>
      <c r="Y157" s="120">
        <v>0</v>
      </c>
      <c r="Z157" s="120">
        <v>0</v>
      </c>
    </row>
    <row r="158" spans="1:26" x14ac:dyDescent="0.25">
      <c r="B158" s="119" t="s">
        <v>195</v>
      </c>
      <c r="C158" s="120">
        <v>0</v>
      </c>
      <c r="D158" s="120">
        <v>0</v>
      </c>
      <c r="E158" s="120">
        <v>14.1722</v>
      </c>
      <c r="F158" s="120">
        <v>0.66732000000000002</v>
      </c>
      <c r="G158" s="120">
        <v>7.2545200000000004E-2</v>
      </c>
      <c r="H158" s="120">
        <v>0</v>
      </c>
      <c r="I158" s="120">
        <v>0</v>
      </c>
      <c r="J158" s="120">
        <v>44.879100000000001</v>
      </c>
      <c r="K158" s="120">
        <v>323.09399999999999</v>
      </c>
      <c r="L158" s="120">
        <v>0</v>
      </c>
      <c r="M158" s="120">
        <v>0</v>
      </c>
      <c r="N158" s="120">
        <v>41.335900000000002</v>
      </c>
      <c r="O158" s="120">
        <v>0</v>
      </c>
      <c r="P158" s="120">
        <v>0</v>
      </c>
      <c r="Q158" s="120">
        <v>0</v>
      </c>
      <c r="R158" s="120">
        <v>7.3681400000000004</v>
      </c>
      <c r="S158" s="120">
        <v>0</v>
      </c>
      <c r="T158" s="120">
        <v>0</v>
      </c>
      <c r="U158" s="120">
        <v>0</v>
      </c>
      <c r="V158" s="120">
        <v>0</v>
      </c>
      <c r="W158" s="120">
        <v>0</v>
      </c>
      <c r="X158" s="120">
        <v>0</v>
      </c>
      <c r="Y158" s="120">
        <v>17.715399999999999</v>
      </c>
      <c r="Z158" s="120">
        <v>449.30460519999997</v>
      </c>
    </row>
    <row r="159" spans="1:26" x14ac:dyDescent="0.25">
      <c r="B159" s="119" t="s">
        <v>196</v>
      </c>
      <c r="C159" s="120">
        <v>0</v>
      </c>
      <c r="D159" s="120">
        <v>0</v>
      </c>
      <c r="E159" s="120">
        <v>11.513299999999999</v>
      </c>
      <c r="F159" s="120">
        <v>0</v>
      </c>
      <c r="G159" s="120">
        <v>0</v>
      </c>
      <c r="H159" s="120">
        <v>0</v>
      </c>
      <c r="I159" s="120">
        <v>0</v>
      </c>
      <c r="J159" s="120">
        <v>36.578600000000002</v>
      </c>
      <c r="K159" s="120">
        <v>0</v>
      </c>
      <c r="L159" s="120">
        <v>0</v>
      </c>
      <c r="M159" s="120">
        <v>0</v>
      </c>
      <c r="N159" s="120">
        <v>33.6905</v>
      </c>
      <c r="O159" s="120">
        <v>0</v>
      </c>
      <c r="P159" s="120">
        <v>0</v>
      </c>
      <c r="Q159" s="120">
        <v>0</v>
      </c>
      <c r="R159" s="120">
        <v>2.29745</v>
      </c>
      <c r="S159" s="120">
        <v>0</v>
      </c>
      <c r="T159" s="120">
        <v>0</v>
      </c>
      <c r="U159" s="120">
        <v>0</v>
      </c>
      <c r="V159" s="120">
        <v>0</v>
      </c>
      <c r="W159" s="120">
        <v>0</v>
      </c>
      <c r="X159" s="120">
        <v>0</v>
      </c>
      <c r="Y159" s="120">
        <v>14.438599999999999</v>
      </c>
      <c r="Z159" s="120">
        <v>98.518449999999987</v>
      </c>
    </row>
    <row r="160" spans="1:26" x14ac:dyDescent="0.25">
      <c r="B160" s="119" t="s">
        <v>193</v>
      </c>
      <c r="C160" s="120">
        <v>0</v>
      </c>
      <c r="D160" s="120">
        <v>0</v>
      </c>
      <c r="E160" s="120">
        <v>0</v>
      </c>
      <c r="F160" s="120">
        <v>0</v>
      </c>
      <c r="G160" s="120">
        <v>0</v>
      </c>
      <c r="H160" s="120">
        <v>0</v>
      </c>
      <c r="I160" s="120">
        <v>0</v>
      </c>
      <c r="J160" s="120">
        <v>0</v>
      </c>
      <c r="K160" s="120">
        <v>0</v>
      </c>
      <c r="L160" s="120">
        <v>0</v>
      </c>
      <c r="M160" s="120">
        <v>0</v>
      </c>
      <c r="N160" s="120">
        <v>0</v>
      </c>
      <c r="O160" s="120">
        <v>0</v>
      </c>
      <c r="P160" s="120">
        <v>0</v>
      </c>
      <c r="Q160" s="120">
        <v>0</v>
      </c>
      <c r="R160" s="120">
        <v>0</v>
      </c>
      <c r="S160" s="120">
        <v>0</v>
      </c>
      <c r="T160" s="120">
        <v>0</v>
      </c>
      <c r="U160" s="120">
        <v>0</v>
      </c>
      <c r="V160" s="120">
        <v>0</v>
      </c>
      <c r="W160" s="120">
        <v>0</v>
      </c>
      <c r="X160" s="120">
        <v>0</v>
      </c>
      <c r="Y160" s="120">
        <v>0</v>
      </c>
      <c r="Z160" s="120">
        <v>0</v>
      </c>
    </row>
    <row r="161" spans="1:26" x14ac:dyDescent="0.25">
      <c r="B161" s="119" t="s">
        <v>197</v>
      </c>
      <c r="C161" s="120">
        <v>0</v>
      </c>
      <c r="D161" s="120">
        <v>0</v>
      </c>
      <c r="E161" s="120">
        <v>0</v>
      </c>
      <c r="F161" s="120">
        <v>0</v>
      </c>
      <c r="G161" s="120">
        <v>0</v>
      </c>
      <c r="H161" s="120">
        <v>0</v>
      </c>
      <c r="I161" s="120">
        <v>0</v>
      </c>
      <c r="J161" s="120">
        <v>0</v>
      </c>
      <c r="K161" s="120">
        <v>0</v>
      </c>
      <c r="L161" s="120">
        <v>0</v>
      </c>
      <c r="M161" s="120">
        <v>0</v>
      </c>
      <c r="N161" s="120">
        <v>0</v>
      </c>
      <c r="O161" s="120">
        <v>0</v>
      </c>
      <c r="P161" s="120">
        <v>0</v>
      </c>
      <c r="Q161" s="120">
        <v>0</v>
      </c>
      <c r="R161" s="120">
        <v>0</v>
      </c>
      <c r="S161" s="120">
        <v>0</v>
      </c>
      <c r="T161" s="120">
        <v>0</v>
      </c>
      <c r="U161" s="120">
        <v>0</v>
      </c>
      <c r="V161" s="120">
        <v>0</v>
      </c>
      <c r="W161" s="120">
        <v>0</v>
      </c>
      <c r="X161" s="120">
        <v>0</v>
      </c>
      <c r="Y161" s="120">
        <v>0</v>
      </c>
      <c r="Z161" s="120">
        <v>0</v>
      </c>
    </row>
    <row r="162" spans="1:26" x14ac:dyDescent="0.25">
      <c r="B162" s="119" t="s">
        <v>198</v>
      </c>
      <c r="C162" s="120">
        <v>0</v>
      </c>
      <c r="D162" s="120">
        <v>0</v>
      </c>
      <c r="E162" s="120">
        <v>0</v>
      </c>
      <c r="F162" s="120">
        <v>0</v>
      </c>
      <c r="G162" s="120">
        <v>0</v>
      </c>
      <c r="H162" s="120">
        <v>0</v>
      </c>
      <c r="I162" s="120">
        <v>0</v>
      </c>
      <c r="J162" s="120">
        <v>0</v>
      </c>
      <c r="K162" s="120">
        <v>0</v>
      </c>
      <c r="L162" s="120">
        <v>0</v>
      </c>
      <c r="M162" s="120">
        <v>0</v>
      </c>
      <c r="N162" s="120">
        <v>0</v>
      </c>
      <c r="O162" s="120">
        <v>0</v>
      </c>
      <c r="P162" s="120">
        <v>0</v>
      </c>
      <c r="Q162" s="120">
        <v>0</v>
      </c>
      <c r="R162" s="120">
        <v>0</v>
      </c>
      <c r="S162" s="120">
        <v>0</v>
      </c>
      <c r="T162" s="120">
        <v>0</v>
      </c>
      <c r="U162" s="120">
        <v>0</v>
      </c>
      <c r="V162" s="120">
        <v>0</v>
      </c>
      <c r="W162" s="120">
        <v>0</v>
      </c>
      <c r="X162" s="120">
        <v>0</v>
      </c>
      <c r="Y162" s="120">
        <v>0</v>
      </c>
      <c r="Z162" s="120">
        <v>0</v>
      </c>
    </row>
    <row r="163" spans="1:26" x14ac:dyDescent="0.25">
      <c r="B163" s="119" t="s">
        <v>199</v>
      </c>
      <c r="C163" s="120">
        <v>0</v>
      </c>
      <c r="D163" s="120">
        <v>0</v>
      </c>
      <c r="E163" s="120">
        <v>0</v>
      </c>
      <c r="F163" s="120">
        <v>0</v>
      </c>
      <c r="G163" s="120">
        <v>0</v>
      </c>
      <c r="H163" s="120">
        <v>0</v>
      </c>
      <c r="I163" s="120">
        <v>0</v>
      </c>
      <c r="J163" s="120">
        <v>0</v>
      </c>
      <c r="K163" s="120">
        <v>0</v>
      </c>
      <c r="L163" s="120">
        <v>0</v>
      </c>
      <c r="M163" s="120">
        <v>0</v>
      </c>
      <c r="N163" s="120">
        <v>0</v>
      </c>
      <c r="O163" s="120">
        <v>0</v>
      </c>
      <c r="P163" s="120">
        <v>0</v>
      </c>
      <c r="Q163" s="120">
        <v>0</v>
      </c>
      <c r="R163" s="120">
        <v>0</v>
      </c>
      <c r="S163" s="120">
        <v>0</v>
      </c>
      <c r="T163" s="120">
        <v>0</v>
      </c>
      <c r="U163" s="120">
        <v>0</v>
      </c>
      <c r="V163" s="120">
        <v>0</v>
      </c>
      <c r="W163" s="120">
        <v>0</v>
      </c>
      <c r="X163" s="120">
        <v>0</v>
      </c>
      <c r="Y163" s="120">
        <v>0</v>
      </c>
      <c r="Z163" s="120">
        <v>0</v>
      </c>
    </row>
    <row r="164" spans="1:26" x14ac:dyDescent="0.2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x14ac:dyDescent="0.25">
      <c r="B165" s="119" t="s">
        <v>201</v>
      </c>
      <c r="C165" s="120">
        <v>0</v>
      </c>
      <c r="D165" s="120">
        <v>0</v>
      </c>
      <c r="E165" s="120">
        <v>0</v>
      </c>
      <c r="F165" s="120">
        <v>0</v>
      </c>
      <c r="G165" s="120">
        <v>0</v>
      </c>
      <c r="H165" s="120">
        <v>0</v>
      </c>
      <c r="I165" s="120">
        <v>0</v>
      </c>
      <c r="J165" s="120">
        <v>0</v>
      </c>
      <c r="K165" s="120">
        <v>0</v>
      </c>
      <c r="L165" s="120">
        <v>0</v>
      </c>
      <c r="M165" s="120">
        <v>0</v>
      </c>
      <c r="N165" s="120">
        <v>0</v>
      </c>
      <c r="O165" s="120">
        <v>0</v>
      </c>
      <c r="P165" s="120">
        <v>0</v>
      </c>
      <c r="Q165" s="120">
        <v>0</v>
      </c>
      <c r="R165" s="120">
        <v>0</v>
      </c>
      <c r="S165" s="120">
        <v>0</v>
      </c>
      <c r="T165" s="120">
        <v>0</v>
      </c>
      <c r="U165" s="120">
        <v>0</v>
      </c>
      <c r="V165" s="120">
        <v>0</v>
      </c>
      <c r="W165" s="120">
        <v>0</v>
      </c>
      <c r="X165" s="120">
        <v>0</v>
      </c>
      <c r="Y165" s="120">
        <v>0</v>
      </c>
      <c r="Z165" s="120">
        <v>0</v>
      </c>
    </row>
    <row r="166" spans="1:26" x14ac:dyDescent="0.25">
      <c r="B166" s="119" t="s">
        <v>202</v>
      </c>
      <c r="C166" s="120">
        <v>0</v>
      </c>
      <c r="D166" s="120">
        <v>0</v>
      </c>
      <c r="E166" s="120">
        <v>0</v>
      </c>
      <c r="F166" s="120">
        <v>0</v>
      </c>
      <c r="G166" s="120">
        <v>0</v>
      </c>
      <c r="H166" s="120">
        <v>0</v>
      </c>
      <c r="I166" s="120">
        <v>0</v>
      </c>
      <c r="J166" s="120">
        <v>0</v>
      </c>
      <c r="K166" s="120">
        <v>0</v>
      </c>
      <c r="L166" s="120">
        <v>0</v>
      </c>
      <c r="M166" s="120">
        <v>0</v>
      </c>
      <c r="N166" s="120">
        <v>0</v>
      </c>
      <c r="O166" s="120">
        <v>0</v>
      </c>
      <c r="P166" s="120">
        <v>0</v>
      </c>
      <c r="Q166" s="120">
        <v>0</v>
      </c>
      <c r="R166" s="120">
        <v>0</v>
      </c>
      <c r="S166" s="120">
        <v>0</v>
      </c>
      <c r="T166" s="120">
        <v>0</v>
      </c>
      <c r="U166" s="120">
        <v>0</v>
      </c>
      <c r="V166" s="120">
        <v>0</v>
      </c>
      <c r="W166" s="120">
        <v>0</v>
      </c>
      <c r="X166" s="120">
        <v>0</v>
      </c>
      <c r="Y166" s="120">
        <v>0</v>
      </c>
      <c r="Z166" s="120">
        <v>0</v>
      </c>
    </row>
    <row r="167" spans="1:26" x14ac:dyDescent="0.2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x14ac:dyDescent="0.25">
      <c r="B168" s="119" t="s">
        <v>204</v>
      </c>
      <c r="C168" s="120">
        <v>0</v>
      </c>
      <c r="D168" s="120">
        <v>0</v>
      </c>
      <c r="E168" s="120">
        <v>0</v>
      </c>
      <c r="F168" s="120">
        <v>0</v>
      </c>
      <c r="G168" s="120">
        <v>0</v>
      </c>
      <c r="H168" s="120">
        <v>0</v>
      </c>
      <c r="I168" s="120">
        <v>0</v>
      </c>
      <c r="J168" s="120">
        <v>0</v>
      </c>
      <c r="K168" s="120">
        <v>0</v>
      </c>
      <c r="L168" s="120">
        <v>0</v>
      </c>
      <c r="M168" s="120">
        <v>0</v>
      </c>
      <c r="N168" s="120">
        <v>0</v>
      </c>
      <c r="O168" s="120">
        <v>0</v>
      </c>
      <c r="P168" s="120">
        <v>0</v>
      </c>
      <c r="Q168" s="120">
        <v>0</v>
      </c>
      <c r="R168" s="120">
        <v>0</v>
      </c>
      <c r="S168" s="120">
        <v>0</v>
      </c>
      <c r="T168" s="120">
        <v>0</v>
      </c>
      <c r="U168" s="120">
        <v>0</v>
      </c>
      <c r="V168" s="120">
        <v>0</v>
      </c>
      <c r="W168" s="120">
        <v>0</v>
      </c>
      <c r="X168" s="120">
        <v>0</v>
      </c>
      <c r="Y168" s="120">
        <v>0</v>
      </c>
      <c r="Z168" s="120">
        <v>0</v>
      </c>
    </row>
    <row r="169" spans="1:26" x14ac:dyDescent="0.2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x14ac:dyDescent="0.25">
      <c r="B170" s="119" t="s">
        <v>206</v>
      </c>
      <c r="C170" s="120">
        <v>0</v>
      </c>
      <c r="D170" s="120">
        <v>0</v>
      </c>
      <c r="E170" s="120">
        <v>0</v>
      </c>
      <c r="F170" s="120">
        <v>0</v>
      </c>
      <c r="G170" s="120">
        <v>0</v>
      </c>
      <c r="H170" s="120">
        <v>0</v>
      </c>
      <c r="I170" s="120">
        <v>0</v>
      </c>
      <c r="J170" s="120">
        <v>0</v>
      </c>
      <c r="K170" s="120">
        <v>0</v>
      </c>
      <c r="L170" s="120">
        <v>0</v>
      </c>
      <c r="M170" s="120">
        <v>0</v>
      </c>
      <c r="N170" s="120">
        <v>0</v>
      </c>
      <c r="O170" s="120">
        <v>0</v>
      </c>
      <c r="P170" s="120">
        <v>0</v>
      </c>
      <c r="Q170" s="120">
        <v>0</v>
      </c>
      <c r="R170" s="120">
        <v>0</v>
      </c>
      <c r="S170" s="120">
        <v>0</v>
      </c>
      <c r="T170" s="120">
        <v>0</v>
      </c>
      <c r="U170" s="120">
        <v>0</v>
      </c>
      <c r="V170" s="120">
        <v>0</v>
      </c>
      <c r="W170" s="120">
        <v>0</v>
      </c>
      <c r="X170" s="120">
        <v>0</v>
      </c>
      <c r="Y170" s="120">
        <v>0</v>
      </c>
      <c r="Z170" s="120">
        <v>0</v>
      </c>
    </row>
    <row r="171" spans="1:26" x14ac:dyDescent="0.25">
      <c r="B171" s="119" t="s">
        <v>207</v>
      </c>
      <c r="C171" s="120">
        <v>0</v>
      </c>
      <c r="D171" s="120">
        <v>0</v>
      </c>
      <c r="E171" s="120">
        <v>0</v>
      </c>
      <c r="F171" s="120">
        <v>0</v>
      </c>
      <c r="G171" s="120">
        <v>0</v>
      </c>
      <c r="H171" s="120">
        <v>0</v>
      </c>
      <c r="I171" s="120">
        <v>0</v>
      </c>
      <c r="J171" s="120">
        <v>0</v>
      </c>
      <c r="K171" s="120">
        <v>0</v>
      </c>
      <c r="L171" s="120">
        <v>0</v>
      </c>
      <c r="M171" s="120">
        <v>0</v>
      </c>
      <c r="N171" s="120">
        <v>0</v>
      </c>
      <c r="O171" s="120">
        <v>0</v>
      </c>
      <c r="P171" s="120">
        <v>0</v>
      </c>
      <c r="Q171" s="120">
        <v>0</v>
      </c>
      <c r="R171" s="120">
        <v>0</v>
      </c>
      <c r="S171" s="120">
        <v>0</v>
      </c>
      <c r="T171" s="120">
        <v>0</v>
      </c>
      <c r="U171" s="120">
        <v>0</v>
      </c>
      <c r="V171" s="120">
        <v>0</v>
      </c>
      <c r="W171" s="120">
        <v>0</v>
      </c>
      <c r="X171" s="120">
        <v>0</v>
      </c>
      <c r="Y171" s="120">
        <v>0</v>
      </c>
      <c r="Z171" s="120">
        <v>0</v>
      </c>
    </row>
    <row r="172" spans="1:26" x14ac:dyDescent="0.25">
      <c r="B172" s="119" t="s">
        <v>208</v>
      </c>
      <c r="C172" s="120">
        <v>0</v>
      </c>
      <c r="D172" s="120">
        <v>0</v>
      </c>
      <c r="E172" s="120">
        <v>0</v>
      </c>
      <c r="F172" s="120">
        <v>0</v>
      </c>
      <c r="G172" s="120">
        <v>0</v>
      </c>
      <c r="H172" s="120">
        <v>0</v>
      </c>
      <c r="I172" s="120">
        <v>0</v>
      </c>
      <c r="J172" s="120">
        <v>0</v>
      </c>
      <c r="K172" s="120">
        <v>0</v>
      </c>
      <c r="L172" s="120">
        <v>0</v>
      </c>
      <c r="M172" s="120">
        <v>0</v>
      </c>
      <c r="N172" s="120">
        <v>0</v>
      </c>
      <c r="O172" s="120">
        <v>0</v>
      </c>
      <c r="P172" s="120">
        <v>0</v>
      </c>
      <c r="Q172" s="120">
        <v>0</v>
      </c>
      <c r="R172" s="120">
        <v>0</v>
      </c>
      <c r="S172" s="120">
        <v>0</v>
      </c>
      <c r="T172" s="120">
        <v>0</v>
      </c>
      <c r="U172" s="120">
        <v>0</v>
      </c>
      <c r="V172" s="120">
        <v>0</v>
      </c>
      <c r="W172" s="120">
        <v>0</v>
      </c>
      <c r="X172" s="120">
        <v>0</v>
      </c>
      <c r="Y172" s="120">
        <v>0</v>
      </c>
      <c r="Z172" s="120">
        <v>0</v>
      </c>
    </row>
    <row r="173" spans="1:26" x14ac:dyDescent="0.2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x14ac:dyDescent="0.25">
      <c r="B174" s="119" t="s">
        <v>210</v>
      </c>
      <c r="C174" s="120">
        <v>206.75299999999999</v>
      </c>
      <c r="D174" s="120">
        <v>0</v>
      </c>
      <c r="E174" s="120">
        <v>0</v>
      </c>
      <c r="F174" s="120">
        <v>0</v>
      </c>
      <c r="G174" s="120">
        <v>0.55577900000000002</v>
      </c>
      <c r="H174" s="120">
        <v>0</v>
      </c>
      <c r="I174" s="120">
        <v>0</v>
      </c>
      <c r="J174" s="120">
        <v>61.625399999999999</v>
      </c>
      <c r="K174" s="120">
        <v>0</v>
      </c>
      <c r="L174" s="120">
        <v>0</v>
      </c>
      <c r="M174" s="120">
        <v>0</v>
      </c>
      <c r="N174" s="120">
        <v>0</v>
      </c>
      <c r="O174" s="120">
        <v>0</v>
      </c>
      <c r="P174" s="120">
        <v>0</v>
      </c>
      <c r="Q174" s="120">
        <v>0</v>
      </c>
      <c r="R174" s="120">
        <v>11.5289</v>
      </c>
      <c r="S174" s="120">
        <v>0</v>
      </c>
      <c r="T174" s="120">
        <v>0</v>
      </c>
      <c r="U174" s="120">
        <v>0</v>
      </c>
      <c r="V174" s="120">
        <v>0</v>
      </c>
      <c r="W174" s="120">
        <v>0</v>
      </c>
      <c r="X174" s="120">
        <v>0</v>
      </c>
      <c r="Y174" s="120">
        <v>0</v>
      </c>
      <c r="Z174" s="120">
        <v>280.46307899999999</v>
      </c>
    </row>
    <row r="175" spans="1:26" x14ac:dyDescent="0.2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x14ac:dyDescent="0.25">
      <c r="B176" s="119" t="s">
        <v>212</v>
      </c>
      <c r="C176" s="120">
        <v>0</v>
      </c>
      <c r="D176" s="120">
        <v>0</v>
      </c>
      <c r="E176" s="120">
        <v>0</v>
      </c>
      <c r="F176" s="120">
        <v>0</v>
      </c>
      <c r="G176" s="120">
        <v>0</v>
      </c>
      <c r="H176" s="120">
        <v>0</v>
      </c>
      <c r="I176" s="120">
        <v>0</v>
      </c>
      <c r="J176" s="120">
        <v>0</v>
      </c>
      <c r="K176" s="120">
        <v>0</v>
      </c>
      <c r="L176" s="120">
        <v>0</v>
      </c>
      <c r="M176" s="120">
        <v>0</v>
      </c>
      <c r="N176" s="120">
        <v>0</v>
      </c>
      <c r="O176" s="120">
        <v>0</v>
      </c>
      <c r="P176" s="120">
        <v>0</v>
      </c>
      <c r="Q176" s="120">
        <v>0</v>
      </c>
      <c r="R176" s="120">
        <v>0</v>
      </c>
      <c r="S176" s="120">
        <v>0</v>
      </c>
      <c r="T176" s="120">
        <v>0</v>
      </c>
      <c r="U176" s="120">
        <v>0</v>
      </c>
      <c r="V176" s="120">
        <v>0</v>
      </c>
      <c r="W176" s="120">
        <v>0</v>
      </c>
      <c r="X176" s="120">
        <v>0</v>
      </c>
      <c r="Y176" s="120">
        <v>0</v>
      </c>
      <c r="Z176" s="120">
        <v>0</v>
      </c>
    </row>
    <row r="177" spans="1:26" x14ac:dyDescent="0.2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x14ac:dyDescent="0.25">
      <c r="B178" s="119" t="s">
        <v>214</v>
      </c>
      <c r="C178" s="120">
        <v>0</v>
      </c>
      <c r="D178" s="120">
        <v>0</v>
      </c>
      <c r="E178" s="120">
        <v>7.56846</v>
      </c>
      <c r="F178" s="120">
        <v>0</v>
      </c>
      <c r="G178" s="120">
        <v>0</v>
      </c>
      <c r="H178" s="120">
        <v>0</v>
      </c>
      <c r="I178" s="120">
        <v>0</v>
      </c>
      <c r="J178" s="120">
        <v>7.56846</v>
      </c>
      <c r="K178" s="120">
        <v>0</v>
      </c>
      <c r="L178" s="120">
        <v>0</v>
      </c>
      <c r="M178" s="120">
        <v>7.7024100000000004</v>
      </c>
      <c r="N178" s="120">
        <v>15.136900000000001</v>
      </c>
      <c r="O178" s="120">
        <v>0</v>
      </c>
      <c r="P178" s="120">
        <v>0</v>
      </c>
      <c r="Q178" s="120">
        <v>0</v>
      </c>
      <c r="R178" s="120">
        <v>0.73675199999999996</v>
      </c>
      <c r="S178" s="120">
        <v>0</v>
      </c>
      <c r="T178" s="120">
        <v>0</v>
      </c>
      <c r="U178" s="120">
        <v>0</v>
      </c>
      <c r="V178" s="120">
        <v>0</v>
      </c>
      <c r="W178" s="120">
        <v>0</v>
      </c>
      <c r="X178" s="120">
        <v>0</v>
      </c>
      <c r="Y178" s="120">
        <v>0</v>
      </c>
      <c r="Z178" s="120">
        <v>38.712982000000004</v>
      </c>
    </row>
    <row r="179" spans="1:26" x14ac:dyDescent="0.25">
      <c r="B179" s="119" t="s">
        <v>215</v>
      </c>
      <c r="C179" s="120">
        <v>0</v>
      </c>
      <c r="D179" s="120">
        <v>0</v>
      </c>
      <c r="E179" s="120">
        <v>0</v>
      </c>
      <c r="F179" s="120">
        <v>0</v>
      </c>
      <c r="G179" s="120">
        <v>0</v>
      </c>
      <c r="H179" s="120">
        <v>0</v>
      </c>
      <c r="I179" s="120">
        <v>0</v>
      </c>
      <c r="J179" s="120">
        <v>0</v>
      </c>
      <c r="K179" s="120">
        <v>0</v>
      </c>
      <c r="L179" s="120">
        <v>0</v>
      </c>
      <c r="M179" s="120">
        <v>0</v>
      </c>
      <c r="N179" s="120">
        <v>0</v>
      </c>
      <c r="O179" s="120">
        <v>0</v>
      </c>
      <c r="P179" s="120">
        <v>0</v>
      </c>
      <c r="Q179" s="120">
        <v>0</v>
      </c>
      <c r="R179" s="120">
        <v>0</v>
      </c>
      <c r="S179" s="120">
        <v>0</v>
      </c>
      <c r="T179" s="120">
        <v>0</v>
      </c>
      <c r="U179" s="120">
        <v>0</v>
      </c>
      <c r="V179" s="120">
        <v>0</v>
      </c>
      <c r="W179" s="120">
        <v>0</v>
      </c>
      <c r="X179" s="120">
        <v>0</v>
      </c>
      <c r="Y179" s="120">
        <v>0</v>
      </c>
      <c r="Z179" s="120">
        <v>0</v>
      </c>
    </row>
    <row r="180" spans="1:26" x14ac:dyDescent="0.25">
      <c r="B180" s="119" t="s">
        <v>216</v>
      </c>
      <c r="C180" s="120">
        <v>0</v>
      </c>
      <c r="D180" s="120">
        <v>0</v>
      </c>
      <c r="E180" s="120">
        <v>0</v>
      </c>
      <c r="F180" s="120">
        <v>0</v>
      </c>
      <c r="G180" s="120">
        <v>0</v>
      </c>
      <c r="H180" s="120">
        <v>0</v>
      </c>
      <c r="I180" s="120">
        <v>0</v>
      </c>
      <c r="J180" s="120">
        <v>0</v>
      </c>
      <c r="K180" s="120">
        <v>0</v>
      </c>
      <c r="L180" s="120">
        <v>0</v>
      </c>
      <c r="M180" s="120">
        <v>0</v>
      </c>
      <c r="N180" s="120">
        <v>0</v>
      </c>
      <c r="O180" s="120">
        <v>0</v>
      </c>
      <c r="P180" s="120">
        <v>0</v>
      </c>
      <c r="Q180" s="120">
        <v>0</v>
      </c>
      <c r="R180" s="120">
        <v>0</v>
      </c>
      <c r="S180" s="120">
        <v>0</v>
      </c>
      <c r="T180" s="120">
        <v>0</v>
      </c>
      <c r="U180" s="120">
        <v>0</v>
      </c>
      <c r="V180" s="120">
        <v>0</v>
      </c>
      <c r="W180" s="120">
        <v>0</v>
      </c>
      <c r="X180" s="120">
        <v>0</v>
      </c>
      <c r="Y180" s="120">
        <v>0</v>
      </c>
      <c r="Z180" s="120">
        <v>0</v>
      </c>
    </row>
    <row r="181" spans="1:26" x14ac:dyDescent="0.25">
      <c r="B181" s="119" t="s">
        <v>217</v>
      </c>
      <c r="C181" s="120">
        <v>0</v>
      </c>
      <c r="D181" s="120">
        <v>0</v>
      </c>
      <c r="E181" s="120">
        <v>7.2691999999999997</v>
      </c>
      <c r="F181" s="120">
        <v>0</v>
      </c>
      <c r="G181" s="120">
        <v>0</v>
      </c>
      <c r="H181" s="120">
        <v>0</v>
      </c>
      <c r="I181" s="120">
        <v>0</v>
      </c>
      <c r="J181" s="120">
        <v>7.2691999999999997</v>
      </c>
      <c r="K181" s="120">
        <v>0</v>
      </c>
      <c r="L181" s="120">
        <v>0</v>
      </c>
      <c r="M181" s="120">
        <v>7.41174</v>
      </c>
      <c r="N181" s="120">
        <v>14.538399999999999</v>
      </c>
      <c r="O181" s="120">
        <v>0</v>
      </c>
      <c r="P181" s="120">
        <v>0</v>
      </c>
      <c r="Q181" s="120">
        <v>0</v>
      </c>
      <c r="R181" s="120">
        <v>0.38484000000000002</v>
      </c>
      <c r="S181" s="120">
        <v>0</v>
      </c>
      <c r="T181" s="120">
        <v>0</v>
      </c>
      <c r="U181" s="120">
        <v>0</v>
      </c>
      <c r="V181" s="120">
        <v>0</v>
      </c>
      <c r="W181" s="120">
        <v>0</v>
      </c>
      <c r="X181" s="120">
        <v>0</v>
      </c>
      <c r="Y181" s="120">
        <v>0</v>
      </c>
      <c r="Z181" s="120">
        <v>36.873379999999997</v>
      </c>
    </row>
    <row r="182" spans="1:26" x14ac:dyDescent="0.2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x14ac:dyDescent="0.25">
      <c r="B183" s="119" t="s">
        <v>221</v>
      </c>
      <c r="C183" s="120">
        <v>0</v>
      </c>
      <c r="D183" s="120">
        <v>0</v>
      </c>
      <c r="E183" s="120">
        <v>0</v>
      </c>
      <c r="F183" s="120">
        <v>0</v>
      </c>
      <c r="G183" s="120">
        <v>0</v>
      </c>
      <c r="H183" s="120">
        <v>0</v>
      </c>
      <c r="I183" s="120">
        <v>0</v>
      </c>
      <c r="J183" s="120">
        <v>0</v>
      </c>
      <c r="K183" s="120">
        <v>0</v>
      </c>
      <c r="L183" s="120">
        <v>0</v>
      </c>
      <c r="M183" s="120">
        <v>0</v>
      </c>
      <c r="N183" s="120">
        <v>0</v>
      </c>
      <c r="O183" s="120">
        <v>0</v>
      </c>
      <c r="P183" s="120">
        <v>0</v>
      </c>
      <c r="Q183" s="120">
        <v>0</v>
      </c>
      <c r="R183" s="120">
        <v>0</v>
      </c>
      <c r="S183" s="120">
        <v>0</v>
      </c>
      <c r="T183" s="120">
        <v>0</v>
      </c>
      <c r="U183" s="120">
        <v>0</v>
      </c>
      <c r="V183" s="120">
        <v>0</v>
      </c>
      <c r="W183" s="120">
        <v>0</v>
      </c>
      <c r="X183" s="120">
        <v>0</v>
      </c>
      <c r="Y183" s="120">
        <v>0</v>
      </c>
      <c r="Z183" s="120">
        <v>0</v>
      </c>
    </row>
    <row r="184" spans="1:26" x14ac:dyDescent="0.2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x14ac:dyDescent="0.25">
      <c r="B185" s="119" t="s">
        <v>223</v>
      </c>
      <c r="C185" s="120">
        <v>0</v>
      </c>
      <c r="D185" s="120">
        <v>0</v>
      </c>
      <c r="E185" s="120">
        <v>28.153099999999998</v>
      </c>
      <c r="F185" s="120">
        <v>0</v>
      </c>
      <c r="G185" s="120">
        <v>0</v>
      </c>
      <c r="H185" s="120">
        <v>0</v>
      </c>
      <c r="I185" s="120">
        <v>0</v>
      </c>
      <c r="J185" s="120">
        <v>24.657</v>
      </c>
      <c r="K185" s="120">
        <v>0</v>
      </c>
      <c r="L185" s="120">
        <v>0</v>
      </c>
      <c r="M185" s="120">
        <v>11.5311</v>
      </c>
      <c r="N185" s="120">
        <v>19.136800000000001</v>
      </c>
      <c r="O185" s="120">
        <v>0</v>
      </c>
      <c r="P185" s="120">
        <v>0</v>
      </c>
      <c r="Q185" s="120">
        <v>17.347200000000001</v>
      </c>
      <c r="R185" s="120">
        <v>3.64012</v>
      </c>
      <c r="S185" s="120">
        <v>0</v>
      </c>
      <c r="T185" s="120">
        <v>0</v>
      </c>
      <c r="U185" s="120">
        <v>0</v>
      </c>
      <c r="V185" s="120">
        <v>0</v>
      </c>
      <c r="W185" s="120">
        <v>0</v>
      </c>
      <c r="X185" s="120">
        <v>0</v>
      </c>
      <c r="Y185" s="120">
        <v>0</v>
      </c>
      <c r="Z185" s="120">
        <v>104.46532000000001</v>
      </c>
    </row>
    <row r="186" spans="1:26" x14ac:dyDescent="0.2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x14ac:dyDescent="0.25">
      <c r="B187" s="119" t="s">
        <v>225</v>
      </c>
      <c r="C187" s="120">
        <v>111.6</v>
      </c>
      <c r="D187" s="120">
        <v>0</v>
      </c>
      <c r="E187" s="120">
        <v>0</v>
      </c>
      <c r="F187" s="120">
        <v>0</v>
      </c>
      <c r="G187" s="120">
        <v>0.50333399999999995</v>
      </c>
      <c r="H187" s="120">
        <v>0</v>
      </c>
      <c r="I187" s="120">
        <v>0</v>
      </c>
      <c r="J187" s="120">
        <v>0</v>
      </c>
      <c r="K187" s="120">
        <v>0</v>
      </c>
      <c r="L187" s="120">
        <v>0</v>
      </c>
      <c r="M187" s="120">
        <v>0</v>
      </c>
      <c r="N187" s="120">
        <v>0</v>
      </c>
      <c r="O187" s="120">
        <v>0</v>
      </c>
      <c r="P187" s="120">
        <v>0</v>
      </c>
      <c r="Q187" s="120">
        <v>0</v>
      </c>
      <c r="R187" s="120">
        <v>0</v>
      </c>
      <c r="S187" s="120">
        <v>0</v>
      </c>
      <c r="T187" s="120">
        <v>0</v>
      </c>
      <c r="U187" s="120">
        <v>0</v>
      </c>
      <c r="V187" s="120">
        <v>0</v>
      </c>
      <c r="W187" s="120">
        <v>0</v>
      </c>
      <c r="X187" s="120">
        <v>0</v>
      </c>
      <c r="Y187" s="120">
        <v>0</v>
      </c>
      <c r="Z187" s="120">
        <v>112.10333399999999</v>
      </c>
    </row>
    <row r="188" spans="1:26" x14ac:dyDescent="0.25">
      <c r="B188" s="119" t="s">
        <v>226</v>
      </c>
      <c r="C188" s="120">
        <v>0</v>
      </c>
      <c r="D188" s="120">
        <v>0</v>
      </c>
      <c r="E188" s="120">
        <v>0</v>
      </c>
      <c r="F188" s="120">
        <v>0</v>
      </c>
      <c r="G188" s="120">
        <v>0</v>
      </c>
      <c r="H188" s="120">
        <v>0</v>
      </c>
      <c r="I188" s="120">
        <v>0</v>
      </c>
      <c r="J188" s="120">
        <v>0</v>
      </c>
      <c r="K188" s="120">
        <v>0</v>
      </c>
      <c r="L188" s="120">
        <v>0</v>
      </c>
      <c r="M188" s="120">
        <v>0</v>
      </c>
      <c r="N188" s="120">
        <v>0</v>
      </c>
      <c r="O188" s="120">
        <v>0</v>
      </c>
      <c r="P188" s="120">
        <v>0</v>
      </c>
      <c r="Q188" s="120">
        <v>0</v>
      </c>
      <c r="R188" s="120">
        <v>0</v>
      </c>
      <c r="S188" s="120">
        <v>0</v>
      </c>
      <c r="T188" s="120">
        <v>0</v>
      </c>
      <c r="U188" s="120">
        <v>0</v>
      </c>
      <c r="V188" s="120">
        <v>0</v>
      </c>
      <c r="W188" s="120">
        <v>0</v>
      </c>
      <c r="X188" s="120">
        <v>0</v>
      </c>
      <c r="Y188" s="120">
        <v>0</v>
      </c>
      <c r="Z188" s="120">
        <v>0</v>
      </c>
    </row>
    <row r="189" spans="1:26" x14ac:dyDescent="0.2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x14ac:dyDescent="0.25">
      <c r="B190" s="119" t="s">
        <v>228</v>
      </c>
      <c r="C190" s="120">
        <v>0</v>
      </c>
      <c r="D190" s="120">
        <v>0</v>
      </c>
      <c r="E190" s="120">
        <v>0</v>
      </c>
      <c r="F190" s="120">
        <v>0</v>
      </c>
      <c r="G190" s="120">
        <v>0</v>
      </c>
      <c r="H190" s="120">
        <v>0</v>
      </c>
      <c r="I190" s="120">
        <v>0</v>
      </c>
      <c r="J190" s="120">
        <v>0</v>
      </c>
      <c r="K190" s="120">
        <v>0</v>
      </c>
      <c r="L190" s="120">
        <v>0</v>
      </c>
      <c r="M190" s="120">
        <v>0</v>
      </c>
      <c r="N190" s="120">
        <v>0</v>
      </c>
      <c r="O190" s="120">
        <v>0</v>
      </c>
      <c r="P190" s="120">
        <v>0</v>
      </c>
      <c r="Q190" s="120">
        <v>0</v>
      </c>
      <c r="R190" s="120">
        <v>0</v>
      </c>
      <c r="S190" s="120">
        <v>0</v>
      </c>
      <c r="T190" s="120">
        <v>0</v>
      </c>
      <c r="U190" s="120">
        <v>0</v>
      </c>
      <c r="V190" s="120">
        <v>0</v>
      </c>
      <c r="W190" s="120">
        <v>0</v>
      </c>
      <c r="X190" s="120">
        <v>0</v>
      </c>
      <c r="Y190" s="120">
        <v>0</v>
      </c>
      <c r="Z190" s="120">
        <v>0</v>
      </c>
    </row>
    <row r="191" spans="1:26" x14ac:dyDescent="0.2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x14ac:dyDescent="0.25">
      <c r="B192" s="119" t="s">
        <v>230</v>
      </c>
      <c r="C192" s="120">
        <v>0</v>
      </c>
      <c r="D192" s="120">
        <v>0</v>
      </c>
      <c r="E192" s="120">
        <v>0</v>
      </c>
      <c r="F192" s="120">
        <v>0</v>
      </c>
      <c r="G192" s="120">
        <v>0</v>
      </c>
      <c r="H192" s="120">
        <v>0</v>
      </c>
      <c r="I192" s="120">
        <v>0</v>
      </c>
      <c r="J192" s="120">
        <v>0</v>
      </c>
      <c r="K192" s="120">
        <v>0</v>
      </c>
      <c r="L192" s="120">
        <v>0</v>
      </c>
      <c r="M192" s="120">
        <v>0</v>
      </c>
      <c r="N192" s="120">
        <v>0</v>
      </c>
      <c r="O192" s="120">
        <v>0</v>
      </c>
      <c r="P192" s="120">
        <v>0</v>
      </c>
      <c r="Q192" s="120">
        <v>0</v>
      </c>
      <c r="R192" s="120">
        <v>0</v>
      </c>
      <c r="S192" s="120">
        <v>0</v>
      </c>
      <c r="T192" s="120">
        <v>0</v>
      </c>
      <c r="U192" s="120">
        <v>0</v>
      </c>
      <c r="V192" s="120">
        <v>0</v>
      </c>
      <c r="W192" s="120">
        <v>0</v>
      </c>
      <c r="X192" s="120">
        <v>0</v>
      </c>
      <c r="Y192" s="120">
        <v>0</v>
      </c>
      <c r="Z192" s="120">
        <v>0</v>
      </c>
    </row>
    <row r="193" spans="1:26" x14ac:dyDescent="0.2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x14ac:dyDescent="0.25">
      <c r="B194" s="119" t="s">
        <v>232</v>
      </c>
      <c r="C194" s="120">
        <v>0</v>
      </c>
      <c r="D194" s="120">
        <v>0</v>
      </c>
      <c r="E194" s="120">
        <v>0</v>
      </c>
      <c r="F194" s="120">
        <v>0</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0</v>
      </c>
      <c r="Z194" s="120">
        <v>0</v>
      </c>
    </row>
    <row r="195" spans="1:26" x14ac:dyDescent="0.25">
      <c r="B195" s="119" t="s">
        <v>233</v>
      </c>
      <c r="C195" s="120">
        <v>0</v>
      </c>
      <c r="D195" s="120">
        <v>0</v>
      </c>
      <c r="E195" s="120">
        <v>0</v>
      </c>
      <c r="F195" s="120">
        <v>0</v>
      </c>
      <c r="G195" s="120">
        <v>0</v>
      </c>
      <c r="H195" s="120">
        <v>0</v>
      </c>
      <c r="I195" s="120">
        <v>0</v>
      </c>
      <c r="J195" s="120">
        <v>0</v>
      </c>
      <c r="K195" s="120">
        <v>0</v>
      </c>
      <c r="L195" s="120">
        <v>0</v>
      </c>
      <c r="M195" s="120">
        <v>0</v>
      </c>
      <c r="N195" s="120">
        <v>0</v>
      </c>
      <c r="O195" s="120">
        <v>0</v>
      </c>
      <c r="P195" s="120">
        <v>0</v>
      </c>
      <c r="Q195" s="120">
        <v>0</v>
      </c>
      <c r="R195" s="120">
        <v>0</v>
      </c>
      <c r="S195" s="120">
        <v>0</v>
      </c>
      <c r="T195" s="120">
        <v>0</v>
      </c>
      <c r="U195" s="120">
        <v>0</v>
      </c>
      <c r="V195" s="120">
        <v>0</v>
      </c>
      <c r="W195" s="120">
        <v>0</v>
      </c>
      <c r="X195" s="120">
        <v>0</v>
      </c>
      <c r="Y195" s="120">
        <v>0</v>
      </c>
      <c r="Z195" s="120">
        <v>0</v>
      </c>
    </row>
    <row r="196" spans="1:26" x14ac:dyDescent="0.25">
      <c r="B196" s="119" t="s">
        <v>234</v>
      </c>
      <c r="C196" s="120">
        <v>0</v>
      </c>
      <c r="D196" s="120">
        <v>0</v>
      </c>
      <c r="E196" s="120">
        <v>0</v>
      </c>
      <c r="F196" s="120">
        <v>0</v>
      </c>
      <c r="G196" s="120">
        <v>0</v>
      </c>
      <c r="H196" s="120">
        <v>0</v>
      </c>
      <c r="I196" s="120">
        <v>0</v>
      </c>
      <c r="J196" s="120">
        <v>0</v>
      </c>
      <c r="K196" s="120">
        <v>0</v>
      </c>
      <c r="L196" s="120">
        <v>0</v>
      </c>
      <c r="M196" s="120">
        <v>0</v>
      </c>
      <c r="N196" s="120">
        <v>0</v>
      </c>
      <c r="O196" s="120">
        <v>0</v>
      </c>
      <c r="P196" s="120">
        <v>0</v>
      </c>
      <c r="Q196" s="120">
        <v>0</v>
      </c>
      <c r="R196" s="120">
        <v>0</v>
      </c>
      <c r="S196" s="120">
        <v>0</v>
      </c>
      <c r="T196" s="120">
        <v>0</v>
      </c>
      <c r="U196" s="120">
        <v>0</v>
      </c>
      <c r="V196" s="120">
        <v>0</v>
      </c>
      <c r="W196" s="120">
        <v>0</v>
      </c>
      <c r="X196" s="120">
        <v>0</v>
      </c>
      <c r="Y196" s="120">
        <v>0</v>
      </c>
      <c r="Z196" s="120">
        <v>0</v>
      </c>
    </row>
    <row r="197" spans="1:26" x14ac:dyDescent="0.25">
      <c r="B197" s="119" t="s">
        <v>235</v>
      </c>
      <c r="C197" s="120">
        <v>0</v>
      </c>
      <c r="D197" s="120">
        <v>0</v>
      </c>
      <c r="E197" s="120">
        <v>39.017099999999999</v>
      </c>
      <c r="F197" s="120">
        <v>0</v>
      </c>
      <c r="G197" s="120">
        <v>0</v>
      </c>
      <c r="H197" s="120">
        <v>0</v>
      </c>
      <c r="I197" s="120">
        <v>0</v>
      </c>
      <c r="J197" s="120">
        <v>16.2928</v>
      </c>
      <c r="K197" s="120">
        <v>0</v>
      </c>
      <c r="L197" s="120">
        <v>45.877200000000002</v>
      </c>
      <c r="M197" s="120">
        <v>26.154299999999999</v>
      </c>
      <c r="N197" s="120">
        <v>82.750500000000002</v>
      </c>
      <c r="O197" s="120">
        <v>0</v>
      </c>
      <c r="P197" s="120">
        <v>0</v>
      </c>
      <c r="Q197" s="120">
        <v>24.4437</v>
      </c>
      <c r="R197" s="120">
        <v>0</v>
      </c>
      <c r="S197" s="120">
        <v>3.04419</v>
      </c>
      <c r="T197" s="120">
        <v>7.2889099999999998E-2</v>
      </c>
      <c r="U197" s="120">
        <v>0</v>
      </c>
      <c r="V197" s="120">
        <v>0</v>
      </c>
      <c r="W197" s="120">
        <v>0</v>
      </c>
      <c r="X197" s="120">
        <v>0</v>
      </c>
      <c r="Y197" s="120">
        <v>36.8733</v>
      </c>
      <c r="Z197" s="120">
        <v>274.52597909999997</v>
      </c>
    </row>
    <row r="198" spans="1:26" x14ac:dyDescent="0.2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x14ac:dyDescent="0.25">
      <c r="B199" s="119" t="s">
        <v>239</v>
      </c>
      <c r="C199" s="120">
        <v>0</v>
      </c>
      <c r="D199" s="120">
        <v>0</v>
      </c>
      <c r="E199" s="120">
        <v>0</v>
      </c>
      <c r="F199" s="120">
        <v>0</v>
      </c>
      <c r="G199" s="120">
        <v>0</v>
      </c>
      <c r="H199" s="120">
        <v>0</v>
      </c>
      <c r="I199" s="120">
        <v>0</v>
      </c>
      <c r="J199" s="120">
        <v>0</v>
      </c>
      <c r="K199" s="120">
        <v>0</v>
      </c>
      <c r="L199" s="120">
        <v>0</v>
      </c>
      <c r="M199" s="120">
        <v>0</v>
      </c>
      <c r="N199" s="120">
        <v>0</v>
      </c>
      <c r="O199" s="120">
        <v>0</v>
      </c>
      <c r="P199" s="120">
        <v>0</v>
      </c>
      <c r="Q199" s="120">
        <v>0</v>
      </c>
      <c r="R199" s="120">
        <v>0</v>
      </c>
      <c r="S199" s="120">
        <v>0</v>
      </c>
      <c r="T199" s="120">
        <v>0</v>
      </c>
      <c r="U199" s="120">
        <v>0</v>
      </c>
      <c r="V199" s="120">
        <v>0</v>
      </c>
      <c r="W199" s="120">
        <v>0</v>
      </c>
      <c r="X199" s="120">
        <v>0</v>
      </c>
      <c r="Y199" s="120">
        <v>0</v>
      </c>
      <c r="Z199" s="120">
        <v>0</v>
      </c>
    </row>
    <row r="200" spans="1:26" x14ac:dyDescent="0.25">
      <c r="B200" s="119" t="s">
        <v>240</v>
      </c>
      <c r="C200" s="120">
        <v>264.56799999999998</v>
      </c>
      <c r="D200" s="120">
        <v>0</v>
      </c>
      <c r="E200" s="120">
        <v>20.604199999999999</v>
      </c>
      <c r="F200" s="120">
        <v>0</v>
      </c>
      <c r="G200" s="120">
        <v>1.6303399999999999</v>
      </c>
      <c r="H200" s="120">
        <v>0</v>
      </c>
      <c r="I200" s="120">
        <v>0</v>
      </c>
      <c r="J200" s="120">
        <v>133.28700000000001</v>
      </c>
      <c r="K200" s="120">
        <v>0</v>
      </c>
      <c r="L200" s="120">
        <v>0</v>
      </c>
      <c r="M200" s="120">
        <v>5.80647</v>
      </c>
      <c r="N200" s="120">
        <v>31.773499999999999</v>
      </c>
      <c r="O200" s="120">
        <v>0</v>
      </c>
      <c r="P200" s="120">
        <v>0</v>
      </c>
      <c r="Q200" s="120">
        <v>0</v>
      </c>
      <c r="R200" s="120">
        <v>15.624499999999999</v>
      </c>
      <c r="S200" s="120">
        <v>0</v>
      </c>
      <c r="T200" s="120">
        <v>0</v>
      </c>
      <c r="U200" s="120">
        <v>0</v>
      </c>
      <c r="V200" s="120">
        <v>0</v>
      </c>
      <c r="W200" s="120">
        <v>0</v>
      </c>
      <c r="X200" s="120">
        <v>0</v>
      </c>
      <c r="Y200" s="120">
        <v>1.65493</v>
      </c>
      <c r="Z200" s="120">
        <v>474.94893999999994</v>
      </c>
    </row>
    <row r="201" spans="1:26" x14ac:dyDescent="0.25">
      <c r="B201" s="119" t="s">
        <v>241</v>
      </c>
      <c r="C201" s="120">
        <v>0</v>
      </c>
      <c r="D201" s="120">
        <v>0</v>
      </c>
      <c r="E201" s="120">
        <v>0</v>
      </c>
      <c r="F201" s="120">
        <v>0</v>
      </c>
      <c r="G201" s="120">
        <v>0</v>
      </c>
      <c r="H201" s="120">
        <v>0</v>
      </c>
      <c r="I201" s="120">
        <v>0</v>
      </c>
      <c r="J201" s="120">
        <v>0</v>
      </c>
      <c r="K201" s="120">
        <v>0</v>
      </c>
      <c r="L201" s="120">
        <v>0</v>
      </c>
      <c r="M201" s="120">
        <v>0</v>
      </c>
      <c r="N201" s="120">
        <v>0</v>
      </c>
      <c r="O201" s="120">
        <v>0</v>
      </c>
      <c r="P201" s="120">
        <v>0</v>
      </c>
      <c r="Q201" s="120">
        <v>0</v>
      </c>
      <c r="R201" s="120">
        <v>0</v>
      </c>
      <c r="S201" s="120">
        <v>0</v>
      </c>
      <c r="T201" s="120">
        <v>0</v>
      </c>
      <c r="U201" s="120">
        <v>0</v>
      </c>
      <c r="V201" s="120">
        <v>0</v>
      </c>
      <c r="W201" s="120">
        <v>0</v>
      </c>
      <c r="X201" s="120">
        <v>0</v>
      </c>
      <c r="Y201" s="120">
        <v>0</v>
      </c>
      <c r="Z201" s="120">
        <v>0</v>
      </c>
    </row>
    <row r="202" spans="1:26" x14ac:dyDescent="0.25">
      <c r="B202" s="119" t="s">
        <v>242</v>
      </c>
      <c r="C202" s="120">
        <v>0</v>
      </c>
      <c r="D202" s="120">
        <v>0</v>
      </c>
      <c r="E202" s="120">
        <v>0</v>
      </c>
      <c r="F202" s="120">
        <v>0</v>
      </c>
      <c r="G202" s="120">
        <v>0</v>
      </c>
      <c r="H202" s="120">
        <v>0</v>
      </c>
      <c r="I202" s="120">
        <v>0</v>
      </c>
      <c r="J202" s="120">
        <v>0</v>
      </c>
      <c r="K202" s="120">
        <v>0</v>
      </c>
      <c r="L202" s="120">
        <v>0</v>
      </c>
      <c r="M202" s="120">
        <v>0</v>
      </c>
      <c r="N202" s="120">
        <v>0</v>
      </c>
      <c r="O202" s="120">
        <v>0</v>
      </c>
      <c r="P202" s="120">
        <v>0</v>
      </c>
      <c r="Q202" s="120">
        <v>0</v>
      </c>
      <c r="R202" s="120">
        <v>0</v>
      </c>
      <c r="S202" s="120">
        <v>0</v>
      </c>
      <c r="T202" s="120">
        <v>0</v>
      </c>
      <c r="U202" s="120">
        <v>0</v>
      </c>
      <c r="V202" s="120">
        <v>0</v>
      </c>
      <c r="W202" s="120">
        <v>0</v>
      </c>
      <c r="X202" s="120">
        <v>0</v>
      </c>
      <c r="Y202" s="120">
        <v>0</v>
      </c>
      <c r="Z202" s="120">
        <v>0</v>
      </c>
    </row>
    <row r="203" spans="1:26" x14ac:dyDescent="0.2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x14ac:dyDescent="0.25">
      <c r="B204" s="119" t="s">
        <v>244</v>
      </c>
      <c r="C204" s="120">
        <v>0</v>
      </c>
      <c r="D204" s="120">
        <v>0</v>
      </c>
      <c r="E204" s="120">
        <v>63.860500000000002</v>
      </c>
      <c r="F204" s="120">
        <v>0</v>
      </c>
      <c r="G204" s="120">
        <v>0</v>
      </c>
      <c r="H204" s="120">
        <v>0</v>
      </c>
      <c r="I204" s="120">
        <v>0</v>
      </c>
      <c r="J204" s="120">
        <v>137.804</v>
      </c>
      <c r="K204" s="120">
        <v>0</v>
      </c>
      <c r="L204" s="120">
        <v>0</v>
      </c>
      <c r="M204" s="120">
        <v>21.366900000000001</v>
      </c>
      <c r="N204" s="120">
        <v>0</v>
      </c>
      <c r="O204" s="120">
        <v>0</v>
      </c>
      <c r="P204" s="120">
        <v>0</v>
      </c>
      <c r="Q204" s="120">
        <v>0</v>
      </c>
      <c r="R204" s="120">
        <v>9.1229200000000006</v>
      </c>
      <c r="S204" s="120">
        <v>0</v>
      </c>
      <c r="T204" s="120">
        <v>0</v>
      </c>
      <c r="U204" s="120">
        <v>0</v>
      </c>
      <c r="V204" s="120">
        <v>0</v>
      </c>
      <c r="W204" s="120">
        <v>0</v>
      </c>
      <c r="X204" s="120">
        <v>0</v>
      </c>
      <c r="Y204" s="120">
        <v>0</v>
      </c>
      <c r="Z204" s="120">
        <v>232.15432000000001</v>
      </c>
    </row>
    <row r="205" spans="1:26" x14ac:dyDescent="0.2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x14ac:dyDescent="0.25">
      <c r="B206" s="119" t="s">
        <v>248</v>
      </c>
      <c r="C206" s="120">
        <v>0</v>
      </c>
      <c r="D206" s="120">
        <v>0</v>
      </c>
      <c r="E206" s="120">
        <v>0</v>
      </c>
      <c r="F206" s="120">
        <v>0</v>
      </c>
      <c r="G206" s="120">
        <v>0</v>
      </c>
      <c r="H206" s="120">
        <v>0</v>
      </c>
      <c r="I206" s="120">
        <v>0</v>
      </c>
      <c r="J206" s="120">
        <v>0</v>
      </c>
      <c r="K206" s="120">
        <v>0</v>
      </c>
      <c r="L206" s="120">
        <v>0</v>
      </c>
      <c r="M206" s="120">
        <v>0</v>
      </c>
      <c r="N206" s="120">
        <v>0</v>
      </c>
      <c r="O206" s="120">
        <v>0</v>
      </c>
      <c r="P206" s="120">
        <v>0</v>
      </c>
      <c r="Q206" s="120">
        <v>0</v>
      </c>
      <c r="R206" s="120">
        <v>0</v>
      </c>
      <c r="S206" s="120">
        <v>0</v>
      </c>
      <c r="T206" s="120">
        <v>0</v>
      </c>
      <c r="U206" s="120">
        <v>0</v>
      </c>
      <c r="V206" s="120">
        <v>0</v>
      </c>
      <c r="W206" s="120">
        <v>0</v>
      </c>
      <c r="X206" s="120">
        <v>0</v>
      </c>
      <c r="Y206" s="120">
        <v>0</v>
      </c>
      <c r="Z206" s="120">
        <v>0</v>
      </c>
    </row>
    <row r="207" spans="1:26" x14ac:dyDescent="0.2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x14ac:dyDescent="0.25">
      <c r="B208" s="119" t="s">
        <v>254</v>
      </c>
      <c r="C208" s="120">
        <v>0</v>
      </c>
      <c r="D208" s="120">
        <v>0</v>
      </c>
      <c r="E208" s="120">
        <v>0</v>
      </c>
      <c r="F208" s="120">
        <v>0</v>
      </c>
      <c r="G208" s="120">
        <v>1.4553700000000001</v>
      </c>
      <c r="H208" s="120">
        <v>0</v>
      </c>
      <c r="I208" s="120">
        <v>0</v>
      </c>
      <c r="J208" s="120">
        <v>0</v>
      </c>
      <c r="K208" s="120">
        <v>0</v>
      </c>
      <c r="L208" s="120">
        <v>0</v>
      </c>
      <c r="M208" s="120">
        <v>0</v>
      </c>
      <c r="N208" s="120">
        <v>0</v>
      </c>
      <c r="O208" s="120">
        <v>0</v>
      </c>
      <c r="P208" s="120">
        <v>0</v>
      </c>
      <c r="Q208" s="120">
        <v>0</v>
      </c>
      <c r="R208" s="120">
        <v>15.9391</v>
      </c>
      <c r="S208" s="120">
        <v>0</v>
      </c>
      <c r="T208" s="120">
        <v>0</v>
      </c>
      <c r="U208" s="120">
        <v>0</v>
      </c>
      <c r="V208" s="120">
        <v>0</v>
      </c>
      <c r="W208" s="120">
        <v>0</v>
      </c>
      <c r="X208" s="120">
        <v>0</v>
      </c>
      <c r="Y208" s="120">
        <v>295.57900000000001</v>
      </c>
      <c r="Z208" s="120">
        <v>312.97347000000002</v>
      </c>
    </row>
    <row r="209" spans="1:26" x14ac:dyDescent="0.2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x14ac:dyDescent="0.25">
      <c r="B210" s="119" t="s">
        <v>256</v>
      </c>
      <c r="C210" s="120">
        <v>0</v>
      </c>
      <c r="D210" s="120">
        <v>0</v>
      </c>
      <c r="E210" s="120">
        <v>0</v>
      </c>
      <c r="F210" s="120">
        <v>0</v>
      </c>
      <c r="G210" s="120">
        <v>1.5624100000000001</v>
      </c>
      <c r="H210" s="120">
        <v>0</v>
      </c>
      <c r="I210" s="120">
        <v>0</v>
      </c>
      <c r="J210" s="120">
        <v>0</v>
      </c>
      <c r="K210" s="120">
        <v>0</v>
      </c>
      <c r="L210" s="120">
        <v>0</v>
      </c>
      <c r="M210" s="120">
        <v>0</v>
      </c>
      <c r="N210" s="120">
        <v>0</v>
      </c>
      <c r="O210" s="120">
        <v>0</v>
      </c>
      <c r="P210" s="120">
        <v>0</v>
      </c>
      <c r="Q210" s="120">
        <v>0</v>
      </c>
      <c r="R210" s="120">
        <v>4.2661800000000003</v>
      </c>
      <c r="S210" s="120">
        <v>0</v>
      </c>
      <c r="T210" s="120">
        <v>0</v>
      </c>
      <c r="U210" s="120">
        <v>0</v>
      </c>
      <c r="V210" s="120">
        <v>0</v>
      </c>
      <c r="W210" s="120">
        <v>0</v>
      </c>
      <c r="X210" s="120">
        <v>0</v>
      </c>
      <c r="Y210" s="120">
        <v>94.794499999999999</v>
      </c>
      <c r="Z210" s="120">
        <v>100.62309</v>
      </c>
    </row>
    <row r="211" spans="1:26" x14ac:dyDescent="0.2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x14ac:dyDescent="0.25">
      <c r="B212" s="119" t="s">
        <v>258</v>
      </c>
      <c r="C212" s="120">
        <v>0</v>
      </c>
      <c r="D212" s="120">
        <v>0</v>
      </c>
      <c r="E212" s="120">
        <v>0</v>
      </c>
      <c r="F212" s="120">
        <v>0</v>
      </c>
      <c r="G212" s="120">
        <v>0</v>
      </c>
      <c r="H212" s="120">
        <v>0</v>
      </c>
      <c r="I212" s="120">
        <v>0</v>
      </c>
      <c r="J212" s="120">
        <v>0</v>
      </c>
      <c r="K212" s="120">
        <v>0</v>
      </c>
      <c r="L212" s="120">
        <v>0</v>
      </c>
      <c r="M212" s="120">
        <v>0</v>
      </c>
      <c r="N212" s="120">
        <v>0</v>
      </c>
      <c r="O212" s="120">
        <v>0</v>
      </c>
      <c r="P212" s="120">
        <v>0</v>
      </c>
      <c r="Q212" s="120">
        <v>0</v>
      </c>
      <c r="R212" s="120">
        <v>0</v>
      </c>
      <c r="S212" s="120">
        <v>0</v>
      </c>
      <c r="T212" s="120">
        <v>0</v>
      </c>
      <c r="U212" s="120">
        <v>0</v>
      </c>
      <c r="V212" s="120">
        <v>0</v>
      </c>
      <c r="W212" s="120">
        <v>0</v>
      </c>
      <c r="X212" s="120">
        <v>0</v>
      </c>
      <c r="Y212" s="120">
        <v>0</v>
      </c>
      <c r="Z212" s="120">
        <v>0</v>
      </c>
    </row>
    <row r="213" spans="1:26" x14ac:dyDescent="0.2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x14ac:dyDescent="0.25">
      <c r="B214" s="119" t="s">
        <v>260</v>
      </c>
      <c r="C214" s="120">
        <v>127.23</v>
      </c>
      <c r="D214" s="120">
        <v>0</v>
      </c>
      <c r="E214" s="120">
        <v>0</v>
      </c>
      <c r="F214" s="120">
        <v>0</v>
      </c>
      <c r="G214" s="120">
        <v>0</v>
      </c>
      <c r="H214" s="120">
        <v>0</v>
      </c>
      <c r="I214" s="120">
        <v>0</v>
      </c>
      <c r="J214" s="120">
        <v>0</v>
      </c>
      <c r="K214" s="120">
        <v>0</v>
      </c>
      <c r="L214" s="120">
        <v>5.4445699999999997</v>
      </c>
      <c r="M214" s="120">
        <v>0</v>
      </c>
      <c r="N214" s="120">
        <v>0</v>
      </c>
      <c r="O214" s="120">
        <v>0</v>
      </c>
      <c r="P214" s="120">
        <v>0</v>
      </c>
      <c r="Q214" s="120">
        <v>0</v>
      </c>
      <c r="R214" s="120">
        <v>5.9691200000000002</v>
      </c>
      <c r="S214" s="120">
        <v>0</v>
      </c>
      <c r="T214" s="120">
        <v>0</v>
      </c>
      <c r="U214" s="120">
        <v>0</v>
      </c>
      <c r="V214" s="120">
        <v>0</v>
      </c>
      <c r="W214" s="120">
        <v>0</v>
      </c>
      <c r="X214" s="120">
        <v>0</v>
      </c>
      <c r="Y214" s="120">
        <v>0</v>
      </c>
      <c r="Z214" s="120">
        <v>138.64369000000002</v>
      </c>
    </row>
    <row r="215" spans="1:26" x14ac:dyDescent="0.25">
      <c r="B215" s="119" t="s">
        <v>261</v>
      </c>
      <c r="C215" s="120">
        <v>0</v>
      </c>
      <c r="D215" s="120">
        <v>0</v>
      </c>
      <c r="E215" s="120">
        <v>0</v>
      </c>
      <c r="F215" s="120">
        <v>0</v>
      </c>
      <c r="G215" s="120">
        <v>0</v>
      </c>
      <c r="H215" s="120">
        <v>0</v>
      </c>
      <c r="I215" s="120">
        <v>0</v>
      </c>
      <c r="J215" s="120">
        <v>0</v>
      </c>
      <c r="K215" s="120">
        <v>0</v>
      </c>
      <c r="L215" s="120">
        <v>0</v>
      </c>
      <c r="M215" s="120">
        <v>0</v>
      </c>
      <c r="N215" s="120">
        <v>0</v>
      </c>
      <c r="O215" s="120">
        <v>0</v>
      </c>
      <c r="P215" s="120">
        <v>0</v>
      </c>
      <c r="Q215" s="120">
        <v>0</v>
      </c>
      <c r="R215" s="120">
        <v>0</v>
      </c>
      <c r="S215" s="120">
        <v>0</v>
      </c>
      <c r="T215" s="120">
        <v>0</v>
      </c>
      <c r="U215" s="120">
        <v>0</v>
      </c>
      <c r="V215" s="120">
        <v>0</v>
      </c>
      <c r="W215" s="120">
        <v>0</v>
      </c>
      <c r="X215" s="120">
        <v>0</v>
      </c>
      <c r="Y215" s="120">
        <v>0</v>
      </c>
      <c r="Z215" s="120">
        <v>0</v>
      </c>
    </row>
    <row r="216" spans="1:26" x14ac:dyDescent="0.2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x14ac:dyDescent="0.25">
      <c r="B217" s="119" t="s">
        <v>263</v>
      </c>
      <c r="C217" s="120">
        <v>0</v>
      </c>
      <c r="D217" s="120">
        <v>0</v>
      </c>
      <c r="E217" s="120">
        <v>21.420200000000001</v>
      </c>
      <c r="F217" s="120">
        <v>0</v>
      </c>
      <c r="G217" s="120">
        <v>0</v>
      </c>
      <c r="H217" s="120">
        <v>0</v>
      </c>
      <c r="I217" s="120">
        <v>0</v>
      </c>
      <c r="J217" s="120">
        <v>121.675</v>
      </c>
      <c r="K217" s="120">
        <v>11.212400000000001</v>
      </c>
      <c r="L217" s="120">
        <v>135.363</v>
      </c>
      <c r="M217" s="120">
        <v>23.027699999999999</v>
      </c>
      <c r="N217" s="120">
        <v>0</v>
      </c>
      <c r="O217" s="120">
        <v>0</v>
      </c>
      <c r="P217" s="120">
        <v>0</v>
      </c>
      <c r="Q217" s="120">
        <v>37.483499999999999</v>
      </c>
      <c r="R217" s="120">
        <v>0</v>
      </c>
      <c r="S217" s="120">
        <v>0</v>
      </c>
      <c r="T217" s="120">
        <v>0</v>
      </c>
      <c r="U217" s="120">
        <v>0</v>
      </c>
      <c r="V217" s="120">
        <v>0</v>
      </c>
      <c r="W217" s="120">
        <v>0</v>
      </c>
      <c r="X217" s="120">
        <v>0</v>
      </c>
      <c r="Y217" s="120">
        <v>0</v>
      </c>
      <c r="Z217" s="120">
        <v>350.18180000000001</v>
      </c>
    </row>
    <row r="218" spans="1:26" x14ac:dyDescent="0.25">
      <c r="B218" s="119" t="s">
        <v>264</v>
      </c>
      <c r="C218" s="120">
        <v>0</v>
      </c>
      <c r="D218" s="120">
        <v>0</v>
      </c>
      <c r="E218" s="120">
        <v>0</v>
      </c>
      <c r="F218" s="120">
        <v>0</v>
      </c>
      <c r="G218" s="120">
        <v>0</v>
      </c>
      <c r="H218" s="120">
        <v>0</v>
      </c>
      <c r="I218" s="120">
        <v>0</v>
      </c>
      <c r="J218" s="120">
        <v>0</v>
      </c>
      <c r="K218" s="120">
        <v>0</v>
      </c>
      <c r="L218" s="120">
        <v>0</v>
      </c>
      <c r="M218" s="120">
        <v>0</v>
      </c>
      <c r="N218" s="120">
        <v>0</v>
      </c>
      <c r="O218" s="120">
        <v>0</v>
      </c>
      <c r="P218" s="120">
        <v>0</v>
      </c>
      <c r="Q218" s="120">
        <v>0</v>
      </c>
      <c r="R218" s="120">
        <v>0</v>
      </c>
      <c r="S218" s="120">
        <v>0</v>
      </c>
      <c r="T218" s="120">
        <v>0</v>
      </c>
      <c r="U218" s="120">
        <v>0</v>
      </c>
      <c r="V218" s="120">
        <v>0</v>
      </c>
      <c r="W218" s="120">
        <v>0</v>
      </c>
      <c r="X218" s="120">
        <v>0</v>
      </c>
      <c r="Y218" s="120">
        <v>0</v>
      </c>
      <c r="Z218" s="120">
        <v>0</v>
      </c>
    </row>
    <row r="219" spans="1:26" x14ac:dyDescent="0.2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x14ac:dyDescent="0.25">
      <c r="B220" s="119" t="s">
        <v>266</v>
      </c>
      <c r="C220" s="120">
        <v>0</v>
      </c>
      <c r="D220" s="120">
        <v>0</v>
      </c>
      <c r="E220" s="120">
        <v>0</v>
      </c>
      <c r="F220" s="120">
        <v>0</v>
      </c>
      <c r="G220" s="120">
        <v>0</v>
      </c>
      <c r="H220" s="120">
        <v>0</v>
      </c>
      <c r="I220" s="120">
        <v>0</v>
      </c>
      <c r="J220" s="120">
        <v>0</v>
      </c>
      <c r="K220" s="120">
        <v>0</v>
      </c>
      <c r="L220" s="120">
        <v>0</v>
      </c>
      <c r="M220" s="120">
        <v>0</v>
      </c>
      <c r="N220" s="120">
        <v>0</v>
      </c>
      <c r="O220" s="120">
        <v>0</v>
      </c>
      <c r="P220" s="120">
        <v>0</v>
      </c>
      <c r="Q220" s="120">
        <v>0</v>
      </c>
      <c r="R220" s="120">
        <v>0</v>
      </c>
      <c r="S220" s="120">
        <v>0</v>
      </c>
      <c r="T220" s="120">
        <v>0</v>
      </c>
      <c r="U220" s="120">
        <v>0</v>
      </c>
      <c r="V220" s="120">
        <v>0</v>
      </c>
      <c r="W220" s="120">
        <v>0</v>
      </c>
      <c r="X220" s="120">
        <v>0</v>
      </c>
      <c r="Y220" s="120">
        <v>0</v>
      </c>
      <c r="Z220" s="120">
        <v>0</v>
      </c>
    </row>
    <row r="221" spans="1:26" x14ac:dyDescent="0.2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x14ac:dyDescent="0.25">
      <c r="B222" s="119" t="s">
        <v>268</v>
      </c>
      <c r="C222" s="120">
        <v>0</v>
      </c>
      <c r="D222" s="120">
        <v>0</v>
      </c>
      <c r="E222" s="120">
        <v>0</v>
      </c>
      <c r="F222" s="120">
        <v>0</v>
      </c>
      <c r="G222" s="120">
        <v>0</v>
      </c>
      <c r="H222" s="120">
        <v>0</v>
      </c>
      <c r="I222" s="120">
        <v>0</v>
      </c>
      <c r="J222" s="120">
        <v>0</v>
      </c>
      <c r="K222" s="120">
        <v>0</v>
      </c>
      <c r="L222" s="120">
        <v>0</v>
      </c>
      <c r="M222" s="120">
        <v>0</v>
      </c>
      <c r="N222" s="120">
        <v>0</v>
      </c>
      <c r="O222" s="120">
        <v>0</v>
      </c>
      <c r="P222" s="120">
        <v>0</v>
      </c>
      <c r="Q222" s="120">
        <v>0</v>
      </c>
      <c r="R222" s="120">
        <v>0</v>
      </c>
      <c r="S222" s="120">
        <v>0</v>
      </c>
      <c r="T222" s="120">
        <v>0</v>
      </c>
      <c r="U222" s="120">
        <v>0</v>
      </c>
      <c r="V222" s="120">
        <v>0</v>
      </c>
      <c r="W222" s="120">
        <v>0</v>
      </c>
      <c r="X222" s="120">
        <v>0</v>
      </c>
      <c r="Y222" s="120">
        <v>0</v>
      </c>
      <c r="Z222" s="120">
        <v>0</v>
      </c>
    </row>
    <row r="223" spans="1:26" x14ac:dyDescent="0.25">
      <c r="B223" s="119" t="s">
        <v>269</v>
      </c>
      <c r="C223" s="120">
        <v>0</v>
      </c>
      <c r="D223" s="120">
        <v>0</v>
      </c>
      <c r="E223" s="120">
        <v>0</v>
      </c>
      <c r="F223" s="120">
        <v>0</v>
      </c>
      <c r="G223" s="120">
        <v>0</v>
      </c>
      <c r="H223" s="120">
        <v>0</v>
      </c>
      <c r="I223" s="120">
        <v>0</v>
      </c>
      <c r="J223" s="120">
        <v>0</v>
      </c>
      <c r="K223" s="120">
        <v>0</v>
      </c>
      <c r="L223" s="120">
        <v>0</v>
      </c>
      <c r="M223" s="120">
        <v>0</v>
      </c>
      <c r="N223" s="120">
        <v>0</v>
      </c>
      <c r="O223" s="120">
        <v>0</v>
      </c>
      <c r="P223" s="120">
        <v>0</v>
      </c>
      <c r="Q223" s="120">
        <v>0</v>
      </c>
      <c r="R223" s="120">
        <v>0</v>
      </c>
      <c r="S223" s="120">
        <v>0</v>
      </c>
      <c r="T223" s="120">
        <v>0</v>
      </c>
      <c r="U223" s="120">
        <v>0</v>
      </c>
      <c r="V223" s="120">
        <v>0</v>
      </c>
      <c r="W223" s="120">
        <v>0</v>
      </c>
      <c r="X223" s="120">
        <v>0</v>
      </c>
      <c r="Y223" s="120">
        <v>0</v>
      </c>
      <c r="Z223" s="120">
        <v>0</v>
      </c>
    </row>
    <row r="224" spans="1:26" x14ac:dyDescent="0.25">
      <c r="B224" s="119" t="s">
        <v>270</v>
      </c>
      <c r="C224" s="120">
        <v>0</v>
      </c>
      <c r="D224" s="120">
        <v>0</v>
      </c>
      <c r="E224" s="120">
        <v>0</v>
      </c>
      <c r="F224" s="120">
        <v>0</v>
      </c>
      <c r="G224" s="120">
        <v>0</v>
      </c>
      <c r="H224" s="120">
        <v>0</v>
      </c>
      <c r="I224" s="120">
        <v>0</v>
      </c>
      <c r="J224" s="120">
        <v>0</v>
      </c>
      <c r="K224" s="120">
        <v>0</v>
      </c>
      <c r="L224" s="120">
        <v>0</v>
      </c>
      <c r="M224" s="120">
        <v>0</v>
      </c>
      <c r="N224" s="120">
        <v>0</v>
      </c>
      <c r="O224" s="120">
        <v>0</v>
      </c>
      <c r="P224" s="120">
        <v>0</v>
      </c>
      <c r="Q224" s="120">
        <v>0</v>
      </c>
      <c r="R224" s="120">
        <v>0</v>
      </c>
      <c r="S224" s="120">
        <v>0</v>
      </c>
      <c r="T224" s="120">
        <v>0</v>
      </c>
      <c r="U224" s="120">
        <v>0</v>
      </c>
      <c r="V224" s="120">
        <v>0</v>
      </c>
      <c r="W224" s="120">
        <v>0</v>
      </c>
      <c r="X224" s="120">
        <v>0</v>
      </c>
      <c r="Y224" s="120">
        <v>0</v>
      </c>
      <c r="Z224" s="120">
        <v>0</v>
      </c>
    </row>
    <row r="225" spans="1:26" x14ac:dyDescent="0.25">
      <c r="B225" s="119" t="s">
        <v>271</v>
      </c>
      <c r="C225" s="120">
        <v>0</v>
      </c>
      <c r="D225" s="120">
        <v>0</v>
      </c>
      <c r="E225" s="120">
        <v>22.645800000000001</v>
      </c>
      <c r="F225" s="120">
        <v>0</v>
      </c>
      <c r="G225" s="120">
        <v>0</v>
      </c>
      <c r="H225" s="120">
        <v>0</v>
      </c>
      <c r="I225" s="120">
        <v>0</v>
      </c>
      <c r="J225" s="120">
        <v>41.570099999999996</v>
      </c>
      <c r="K225" s="120">
        <v>0</v>
      </c>
      <c r="L225" s="120">
        <v>0</v>
      </c>
      <c r="M225" s="120">
        <v>0</v>
      </c>
      <c r="N225" s="120">
        <v>11.481299999999999</v>
      </c>
      <c r="O225" s="120">
        <v>0</v>
      </c>
      <c r="P225" s="120">
        <v>0</v>
      </c>
      <c r="Q225" s="120">
        <v>0</v>
      </c>
      <c r="R225" s="120">
        <v>3.1672500000000001</v>
      </c>
      <c r="S225" s="120">
        <v>0</v>
      </c>
      <c r="T225" s="120">
        <v>0</v>
      </c>
      <c r="U225" s="120">
        <v>0</v>
      </c>
      <c r="V225" s="120">
        <v>0</v>
      </c>
      <c r="W225" s="120">
        <v>0</v>
      </c>
      <c r="X225" s="120">
        <v>0</v>
      </c>
      <c r="Y225" s="120">
        <v>0</v>
      </c>
      <c r="Z225" s="120">
        <v>78.864450000000005</v>
      </c>
    </row>
    <row r="226" spans="1:26" x14ac:dyDescent="0.2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x14ac:dyDescent="0.25">
      <c r="B227" s="119" t="s">
        <v>273</v>
      </c>
      <c r="C227" s="120">
        <v>0</v>
      </c>
      <c r="D227" s="120">
        <v>0</v>
      </c>
      <c r="E227" s="120">
        <v>0</v>
      </c>
      <c r="F227" s="120">
        <v>0</v>
      </c>
      <c r="G227" s="120">
        <v>0</v>
      </c>
      <c r="H227" s="120">
        <v>0</v>
      </c>
      <c r="I227" s="120">
        <v>0</v>
      </c>
      <c r="J227" s="120">
        <v>0</v>
      </c>
      <c r="K227" s="120">
        <v>0</v>
      </c>
      <c r="L227" s="120">
        <v>0</v>
      </c>
      <c r="M227" s="120">
        <v>0</v>
      </c>
      <c r="N227" s="120">
        <v>0</v>
      </c>
      <c r="O227" s="120">
        <v>0</v>
      </c>
      <c r="P227" s="120">
        <v>0</v>
      </c>
      <c r="Q227" s="120">
        <v>0</v>
      </c>
      <c r="R227" s="120">
        <v>0</v>
      </c>
      <c r="S227" s="120">
        <v>0</v>
      </c>
      <c r="T227" s="120">
        <v>0</v>
      </c>
      <c r="U227" s="120">
        <v>0</v>
      </c>
      <c r="V227" s="120">
        <v>0</v>
      </c>
      <c r="W227" s="120">
        <v>0</v>
      </c>
      <c r="X227" s="120">
        <v>0</v>
      </c>
      <c r="Y227" s="120">
        <v>0</v>
      </c>
      <c r="Z227" s="120">
        <v>0</v>
      </c>
    </row>
    <row r="228" spans="1:26" x14ac:dyDescent="0.25">
      <c r="B228" s="119" t="s">
        <v>274</v>
      </c>
      <c r="C228" s="120">
        <v>0</v>
      </c>
      <c r="D228" s="120">
        <v>0</v>
      </c>
      <c r="E228" s="120">
        <v>0</v>
      </c>
      <c r="F228" s="120">
        <v>0</v>
      </c>
      <c r="G228" s="120">
        <v>0</v>
      </c>
      <c r="H228" s="120">
        <v>0</v>
      </c>
      <c r="I228" s="120">
        <v>0</v>
      </c>
      <c r="J228" s="120">
        <v>0</v>
      </c>
      <c r="K228" s="120">
        <v>0</v>
      </c>
      <c r="L228" s="120">
        <v>0</v>
      </c>
      <c r="M228" s="120">
        <v>0</v>
      </c>
      <c r="N228" s="120">
        <v>0</v>
      </c>
      <c r="O228" s="120">
        <v>0</v>
      </c>
      <c r="P228" s="120">
        <v>0</v>
      </c>
      <c r="Q228" s="120">
        <v>0</v>
      </c>
      <c r="R228" s="120">
        <v>0</v>
      </c>
      <c r="S228" s="120">
        <v>0</v>
      </c>
      <c r="T228" s="120">
        <v>0</v>
      </c>
      <c r="U228" s="120">
        <v>0</v>
      </c>
      <c r="V228" s="120">
        <v>0</v>
      </c>
      <c r="W228" s="120">
        <v>0</v>
      </c>
      <c r="X228" s="120">
        <v>0</v>
      </c>
      <c r="Y228" s="120">
        <v>0</v>
      </c>
      <c r="Z228" s="120">
        <v>0</v>
      </c>
    </row>
    <row r="229" spans="1:26" x14ac:dyDescent="0.2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x14ac:dyDescent="0.25">
      <c r="B230" s="119" t="s">
        <v>276</v>
      </c>
      <c r="C230" s="120">
        <v>93.394400000000005</v>
      </c>
      <c r="D230" s="120">
        <v>0</v>
      </c>
      <c r="E230" s="120">
        <v>0</v>
      </c>
      <c r="F230" s="120">
        <v>0</v>
      </c>
      <c r="G230" s="120">
        <v>0.28814899999999999</v>
      </c>
      <c r="H230" s="120">
        <v>0</v>
      </c>
      <c r="I230" s="120">
        <v>0</v>
      </c>
      <c r="J230" s="120">
        <v>0</v>
      </c>
      <c r="K230" s="120">
        <v>0</v>
      </c>
      <c r="L230" s="120">
        <v>29.714200000000002</v>
      </c>
      <c r="M230" s="120">
        <v>0</v>
      </c>
      <c r="N230" s="120">
        <v>0</v>
      </c>
      <c r="O230" s="120">
        <v>0</v>
      </c>
      <c r="P230" s="120">
        <v>0</v>
      </c>
      <c r="Q230" s="120">
        <v>0</v>
      </c>
      <c r="R230" s="120">
        <v>3.7277</v>
      </c>
      <c r="S230" s="120">
        <v>0</v>
      </c>
      <c r="T230" s="120">
        <v>0</v>
      </c>
      <c r="U230" s="120">
        <v>0</v>
      </c>
      <c r="V230" s="120">
        <v>0</v>
      </c>
      <c r="W230" s="120">
        <v>0</v>
      </c>
      <c r="X230" s="120">
        <v>0</v>
      </c>
      <c r="Y230" s="120">
        <v>0</v>
      </c>
      <c r="Z230" s="120">
        <v>127.12444900000001</v>
      </c>
    </row>
    <row r="231" spans="1:26" x14ac:dyDescent="0.2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x14ac:dyDescent="0.25">
      <c r="B232" s="119" t="s">
        <v>278</v>
      </c>
      <c r="C232" s="120">
        <v>0</v>
      </c>
      <c r="D232" s="120">
        <v>0</v>
      </c>
      <c r="E232" s="120">
        <v>0</v>
      </c>
      <c r="F232" s="120">
        <v>0</v>
      </c>
      <c r="G232" s="120">
        <v>0</v>
      </c>
      <c r="H232" s="120">
        <v>0</v>
      </c>
      <c r="I232" s="120">
        <v>0</v>
      </c>
      <c r="J232" s="120">
        <v>0</v>
      </c>
      <c r="K232" s="120">
        <v>0</v>
      </c>
      <c r="L232" s="120">
        <v>0</v>
      </c>
      <c r="M232" s="120">
        <v>0</v>
      </c>
      <c r="N232" s="120">
        <v>0</v>
      </c>
      <c r="O232" s="120">
        <v>0</v>
      </c>
      <c r="P232" s="120">
        <v>0</v>
      </c>
      <c r="Q232" s="120">
        <v>0</v>
      </c>
      <c r="R232" s="120">
        <v>0</v>
      </c>
      <c r="S232" s="120">
        <v>0</v>
      </c>
      <c r="T232" s="120">
        <v>0</v>
      </c>
      <c r="U232" s="120">
        <v>0</v>
      </c>
      <c r="V232" s="120">
        <v>0</v>
      </c>
      <c r="W232" s="120">
        <v>0</v>
      </c>
      <c r="X232" s="120">
        <v>0</v>
      </c>
      <c r="Y232" s="120">
        <v>0</v>
      </c>
      <c r="Z232" s="120">
        <v>0</v>
      </c>
    </row>
    <row r="233" spans="1:26" x14ac:dyDescent="0.25">
      <c r="B233" s="119" t="s">
        <v>279</v>
      </c>
      <c r="C233" s="120">
        <v>0</v>
      </c>
      <c r="D233" s="120">
        <v>0</v>
      </c>
      <c r="E233" s="120">
        <v>0</v>
      </c>
      <c r="F233" s="120">
        <v>0</v>
      </c>
      <c r="G233" s="120">
        <v>0</v>
      </c>
      <c r="H233" s="120">
        <v>0</v>
      </c>
      <c r="I233" s="120">
        <v>0</v>
      </c>
      <c r="J233" s="120">
        <v>0</v>
      </c>
      <c r="K233" s="120">
        <v>0</v>
      </c>
      <c r="L233" s="120">
        <v>0</v>
      </c>
      <c r="M233" s="120">
        <v>0</v>
      </c>
      <c r="N233" s="120">
        <v>0</v>
      </c>
      <c r="O233" s="120">
        <v>0</v>
      </c>
      <c r="P233" s="120">
        <v>0</v>
      </c>
      <c r="Q233" s="120">
        <v>0</v>
      </c>
      <c r="R233" s="120">
        <v>0</v>
      </c>
      <c r="S233" s="120">
        <v>0</v>
      </c>
      <c r="T233" s="120">
        <v>0</v>
      </c>
      <c r="U233" s="120">
        <v>0</v>
      </c>
      <c r="V233" s="120">
        <v>0</v>
      </c>
      <c r="W233" s="120">
        <v>0</v>
      </c>
      <c r="X233" s="120">
        <v>0</v>
      </c>
      <c r="Y233" s="120">
        <v>0</v>
      </c>
      <c r="Z233" s="120">
        <v>0</v>
      </c>
    </row>
    <row r="234" spans="1:26" x14ac:dyDescent="0.25">
      <c r="B234" s="119" t="s">
        <v>280</v>
      </c>
      <c r="C234" s="120">
        <v>0</v>
      </c>
      <c r="D234" s="120">
        <v>0</v>
      </c>
      <c r="E234" s="120">
        <v>0</v>
      </c>
      <c r="F234" s="120">
        <v>0</v>
      </c>
      <c r="G234" s="120">
        <v>0</v>
      </c>
      <c r="H234" s="120">
        <v>0</v>
      </c>
      <c r="I234" s="120">
        <v>0</v>
      </c>
      <c r="J234" s="120">
        <v>0</v>
      </c>
      <c r="K234" s="120">
        <v>0</v>
      </c>
      <c r="L234" s="120">
        <v>0</v>
      </c>
      <c r="M234" s="120">
        <v>0</v>
      </c>
      <c r="N234" s="120">
        <v>0</v>
      </c>
      <c r="O234" s="120">
        <v>0</v>
      </c>
      <c r="P234" s="120">
        <v>0</v>
      </c>
      <c r="Q234" s="120">
        <v>0</v>
      </c>
      <c r="R234" s="120">
        <v>0</v>
      </c>
      <c r="S234" s="120">
        <v>0</v>
      </c>
      <c r="T234" s="120">
        <v>0</v>
      </c>
      <c r="U234" s="120">
        <v>0</v>
      </c>
      <c r="V234" s="120">
        <v>0</v>
      </c>
      <c r="W234" s="120">
        <v>0</v>
      </c>
      <c r="X234" s="120">
        <v>0</v>
      </c>
      <c r="Y234" s="120">
        <v>0</v>
      </c>
      <c r="Z234" s="120">
        <v>0</v>
      </c>
    </row>
    <row r="235" spans="1:26" x14ac:dyDescent="0.25">
      <c r="B235" s="119" t="s">
        <v>281</v>
      </c>
      <c r="C235" s="120">
        <v>0</v>
      </c>
      <c r="D235" s="120">
        <v>0</v>
      </c>
      <c r="E235" s="120">
        <v>0</v>
      </c>
      <c r="F235" s="120">
        <v>0</v>
      </c>
      <c r="G235" s="120">
        <v>0</v>
      </c>
      <c r="H235" s="120">
        <v>0</v>
      </c>
      <c r="I235" s="120">
        <v>0</v>
      </c>
      <c r="J235" s="120">
        <v>0</v>
      </c>
      <c r="K235" s="120">
        <v>0</v>
      </c>
      <c r="L235" s="120">
        <v>0</v>
      </c>
      <c r="M235" s="120">
        <v>0</v>
      </c>
      <c r="N235" s="120">
        <v>0</v>
      </c>
      <c r="O235" s="120">
        <v>0</v>
      </c>
      <c r="P235" s="120">
        <v>0</v>
      </c>
      <c r="Q235" s="120">
        <v>0</v>
      </c>
      <c r="R235" s="120">
        <v>0</v>
      </c>
      <c r="S235" s="120">
        <v>0</v>
      </c>
      <c r="T235" s="120">
        <v>0</v>
      </c>
      <c r="U235" s="120">
        <v>0</v>
      </c>
      <c r="V235" s="120">
        <v>0</v>
      </c>
      <c r="W235" s="120">
        <v>0</v>
      </c>
      <c r="X235" s="120">
        <v>0</v>
      </c>
      <c r="Y235" s="120">
        <v>0</v>
      </c>
      <c r="Z235" s="120">
        <v>0</v>
      </c>
    </row>
    <row r="236" spans="1:26" x14ac:dyDescent="0.25">
      <c r="B236" s="119" t="s">
        <v>282</v>
      </c>
      <c r="C236" s="120">
        <v>0</v>
      </c>
      <c r="D236" s="120">
        <v>0</v>
      </c>
      <c r="E236" s="120">
        <v>0</v>
      </c>
      <c r="F236" s="120">
        <v>0</v>
      </c>
      <c r="G236" s="120">
        <v>0</v>
      </c>
      <c r="H236" s="120">
        <v>0</v>
      </c>
      <c r="I236" s="120">
        <v>0</v>
      </c>
      <c r="J236" s="120">
        <v>0</v>
      </c>
      <c r="K236" s="120">
        <v>0</v>
      </c>
      <c r="L236" s="120">
        <v>0</v>
      </c>
      <c r="M236" s="120">
        <v>0</v>
      </c>
      <c r="N236" s="120">
        <v>0</v>
      </c>
      <c r="O236" s="120">
        <v>0</v>
      </c>
      <c r="P236" s="120">
        <v>0</v>
      </c>
      <c r="Q236" s="120">
        <v>0</v>
      </c>
      <c r="R236" s="120">
        <v>0</v>
      </c>
      <c r="S236" s="120">
        <v>0</v>
      </c>
      <c r="T236" s="120">
        <v>0</v>
      </c>
      <c r="U236" s="120">
        <v>0</v>
      </c>
      <c r="V236" s="120">
        <v>0</v>
      </c>
      <c r="W236" s="120">
        <v>0</v>
      </c>
      <c r="X236" s="120">
        <v>0</v>
      </c>
      <c r="Y236" s="120">
        <v>0</v>
      </c>
      <c r="Z236" s="120">
        <v>0</v>
      </c>
    </row>
    <row r="237" spans="1:26" x14ac:dyDescent="0.25">
      <c r="B237" s="119" t="s">
        <v>283</v>
      </c>
      <c r="C237" s="120">
        <v>0</v>
      </c>
      <c r="D237" s="120">
        <v>0</v>
      </c>
      <c r="E237" s="120">
        <v>0</v>
      </c>
      <c r="F237" s="120">
        <v>0</v>
      </c>
      <c r="G237" s="120">
        <v>0</v>
      </c>
      <c r="H237" s="120">
        <v>0</v>
      </c>
      <c r="I237" s="120">
        <v>0</v>
      </c>
      <c r="J237" s="120">
        <v>0</v>
      </c>
      <c r="K237" s="120">
        <v>0</v>
      </c>
      <c r="L237" s="120">
        <v>0</v>
      </c>
      <c r="M237" s="120">
        <v>0</v>
      </c>
      <c r="N237" s="120">
        <v>0</v>
      </c>
      <c r="O237" s="120">
        <v>0</v>
      </c>
      <c r="P237" s="120">
        <v>0</v>
      </c>
      <c r="Q237" s="120">
        <v>0</v>
      </c>
      <c r="R237" s="120">
        <v>0</v>
      </c>
      <c r="S237" s="120">
        <v>0</v>
      </c>
      <c r="T237" s="120">
        <v>0</v>
      </c>
      <c r="U237" s="120">
        <v>0</v>
      </c>
      <c r="V237" s="120">
        <v>0</v>
      </c>
      <c r="W237" s="120">
        <v>0</v>
      </c>
      <c r="X237" s="120">
        <v>0</v>
      </c>
      <c r="Y237" s="120">
        <v>0</v>
      </c>
      <c r="Z237" s="120">
        <v>0</v>
      </c>
    </row>
    <row r="238" spans="1:26" x14ac:dyDescent="0.25">
      <c r="B238" s="119" t="s">
        <v>284</v>
      </c>
      <c r="C238" s="120">
        <v>0</v>
      </c>
      <c r="D238" s="120">
        <v>0</v>
      </c>
      <c r="E238" s="120">
        <v>0</v>
      </c>
      <c r="F238" s="120">
        <v>0</v>
      </c>
      <c r="G238" s="120">
        <v>0</v>
      </c>
      <c r="H238" s="120">
        <v>0</v>
      </c>
      <c r="I238" s="120">
        <v>0</v>
      </c>
      <c r="J238" s="120">
        <v>0</v>
      </c>
      <c r="K238" s="120">
        <v>0</v>
      </c>
      <c r="L238" s="120">
        <v>0</v>
      </c>
      <c r="M238" s="120">
        <v>0</v>
      </c>
      <c r="N238" s="120">
        <v>0</v>
      </c>
      <c r="O238" s="120">
        <v>0</v>
      </c>
      <c r="P238" s="120">
        <v>0</v>
      </c>
      <c r="Q238" s="120">
        <v>0</v>
      </c>
      <c r="R238" s="120">
        <v>0</v>
      </c>
      <c r="S238" s="120">
        <v>0</v>
      </c>
      <c r="T238" s="120">
        <v>0</v>
      </c>
      <c r="U238" s="120">
        <v>0</v>
      </c>
      <c r="V238" s="120">
        <v>0</v>
      </c>
      <c r="W238" s="120">
        <v>0</v>
      </c>
      <c r="X238" s="120">
        <v>0</v>
      </c>
      <c r="Y238" s="120">
        <v>0</v>
      </c>
      <c r="Z238" s="120">
        <v>0</v>
      </c>
    </row>
    <row r="239" spans="1:26" x14ac:dyDescent="0.25">
      <c r="B239" s="119" t="s">
        <v>285</v>
      </c>
      <c r="C239" s="120">
        <v>0</v>
      </c>
      <c r="D239" s="120">
        <v>0</v>
      </c>
      <c r="E239" s="120">
        <v>0</v>
      </c>
      <c r="F239" s="120">
        <v>0</v>
      </c>
      <c r="G239" s="120">
        <v>0</v>
      </c>
      <c r="H239" s="120">
        <v>0</v>
      </c>
      <c r="I239" s="120">
        <v>0</v>
      </c>
      <c r="J239" s="120">
        <v>0</v>
      </c>
      <c r="K239" s="120">
        <v>0</v>
      </c>
      <c r="L239" s="120">
        <v>0</v>
      </c>
      <c r="M239" s="120">
        <v>0</v>
      </c>
      <c r="N239" s="120">
        <v>0</v>
      </c>
      <c r="O239" s="120">
        <v>0</v>
      </c>
      <c r="P239" s="120">
        <v>0</v>
      </c>
      <c r="Q239" s="120">
        <v>0</v>
      </c>
      <c r="R239" s="120">
        <v>0</v>
      </c>
      <c r="S239" s="120">
        <v>0</v>
      </c>
      <c r="T239" s="120">
        <v>0</v>
      </c>
      <c r="U239" s="120">
        <v>0</v>
      </c>
      <c r="V239" s="120">
        <v>0</v>
      </c>
      <c r="W239" s="120">
        <v>0</v>
      </c>
      <c r="X239" s="120">
        <v>0</v>
      </c>
      <c r="Y239" s="120">
        <v>0</v>
      </c>
      <c r="Z239" s="120">
        <v>0</v>
      </c>
    </row>
    <row r="240" spans="1:26" x14ac:dyDescent="0.2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x14ac:dyDescent="0.25">
      <c r="B241" s="119" t="s">
        <v>287</v>
      </c>
      <c r="C241" s="120">
        <v>0</v>
      </c>
      <c r="D241" s="120">
        <v>0</v>
      </c>
      <c r="E241" s="120">
        <v>0</v>
      </c>
      <c r="F241" s="120">
        <v>0</v>
      </c>
      <c r="G241" s="120">
        <v>0</v>
      </c>
      <c r="H241" s="120">
        <v>0</v>
      </c>
      <c r="I241" s="120">
        <v>0</v>
      </c>
      <c r="J241" s="120">
        <v>0</v>
      </c>
      <c r="K241" s="120">
        <v>0</v>
      </c>
      <c r="L241" s="120">
        <v>0</v>
      </c>
      <c r="M241" s="120">
        <v>0</v>
      </c>
      <c r="N241" s="120">
        <v>0</v>
      </c>
      <c r="O241" s="120">
        <v>0</v>
      </c>
      <c r="P241" s="120">
        <v>0</v>
      </c>
      <c r="Q241" s="120">
        <v>0</v>
      </c>
      <c r="R241" s="120">
        <v>0</v>
      </c>
      <c r="S241" s="120">
        <v>0</v>
      </c>
      <c r="T241" s="120">
        <v>0</v>
      </c>
      <c r="U241" s="120">
        <v>0</v>
      </c>
      <c r="V241" s="120">
        <v>0</v>
      </c>
      <c r="W241" s="120">
        <v>0</v>
      </c>
      <c r="X241" s="120">
        <v>0</v>
      </c>
      <c r="Y241" s="120">
        <v>0</v>
      </c>
      <c r="Z241" s="120">
        <v>0</v>
      </c>
    </row>
    <row r="242" spans="1:26" x14ac:dyDescent="0.2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x14ac:dyDescent="0.25">
      <c r="B243" s="119" t="s">
        <v>10</v>
      </c>
      <c r="C243" s="120">
        <v>0</v>
      </c>
      <c r="D243" s="120">
        <v>0</v>
      </c>
      <c r="E243" s="120">
        <v>0</v>
      </c>
      <c r="F243" s="120">
        <v>0</v>
      </c>
      <c r="G243" s="120">
        <v>0</v>
      </c>
      <c r="H243" s="120">
        <v>0</v>
      </c>
      <c r="I243" s="120">
        <v>0</v>
      </c>
      <c r="J243" s="120">
        <v>0</v>
      </c>
      <c r="K243" s="120">
        <v>0</v>
      </c>
      <c r="L243" s="120">
        <v>0</v>
      </c>
      <c r="M243" s="120">
        <v>0</v>
      </c>
      <c r="N243" s="120">
        <v>0</v>
      </c>
      <c r="O243" s="120">
        <v>0</v>
      </c>
      <c r="P243" s="120">
        <v>0</v>
      </c>
      <c r="Q243" s="120">
        <v>0</v>
      </c>
      <c r="R243" s="120">
        <v>0</v>
      </c>
      <c r="S243" s="120">
        <v>0</v>
      </c>
      <c r="T243" s="120">
        <v>0</v>
      </c>
      <c r="U243" s="120">
        <v>0</v>
      </c>
      <c r="V243" s="120">
        <v>0</v>
      </c>
      <c r="W243" s="120">
        <v>0</v>
      </c>
      <c r="X243" s="120">
        <v>0</v>
      </c>
      <c r="Y243" s="120">
        <v>0</v>
      </c>
      <c r="Z243" s="120">
        <v>0</v>
      </c>
    </row>
    <row r="244" spans="1:26" x14ac:dyDescent="0.25">
      <c r="B244" s="119" t="s">
        <v>292</v>
      </c>
      <c r="C244" s="120">
        <v>0</v>
      </c>
      <c r="D244" s="120">
        <v>0</v>
      </c>
      <c r="E244" s="120">
        <v>0</v>
      </c>
      <c r="F244" s="120">
        <v>0</v>
      </c>
      <c r="G244" s="120">
        <v>0</v>
      </c>
      <c r="H244" s="120">
        <v>0</v>
      </c>
      <c r="I244" s="120">
        <v>0</v>
      </c>
      <c r="J244" s="120">
        <v>0</v>
      </c>
      <c r="K244" s="120">
        <v>0</v>
      </c>
      <c r="L244" s="120">
        <v>0</v>
      </c>
      <c r="M244" s="120">
        <v>0</v>
      </c>
      <c r="N244" s="120">
        <v>0</v>
      </c>
      <c r="O244" s="120">
        <v>0</v>
      </c>
      <c r="P244" s="120">
        <v>0</v>
      </c>
      <c r="Q244" s="120">
        <v>0</v>
      </c>
      <c r="R244" s="120">
        <v>0</v>
      </c>
      <c r="S244" s="120">
        <v>0</v>
      </c>
      <c r="T244" s="120">
        <v>0</v>
      </c>
      <c r="U244" s="120">
        <v>0</v>
      </c>
      <c r="V244" s="120">
        <v>0</v>
      </c>
      <c r="W244" s="120">
        <v>0</v>
      </c>
      <c r="X244" s="120">
        <v>0</v>
      </c>
      <c r="Y244" s="120">
        <v>0</v>
      </c>
      <c r="Z244" s="120">
        <v>0</v>
      </c>
    </row>
    <row r="245" spans="1:26" x14ac:dyDescent="0.25">
      <c r="B245" s="119" t="s">
        <v>293</v>
      </c>
      <c r="C245" s="120">
        <v>0</v>
      </c>
      <c r="D245" s="120">
        <v>0</v>
      </c>
      <c r="E245" s="120">
        <v>0</v>
      </c>
      <c r="F245" s="120">
        <v>0</v>
      </c>
      <c r="G245" s="120">
        <v>0</v>
      </c>
      <c r="H245" s="120">
        <v>0</v>
      </c>
      <c r="I245" s="120">
        <v>0</v>
      </c>
      <c r="J245" s="120">
        <v>0</v>
      </c>
      <c r="K245" s="120">
        <v>0</v>
      </c>
      <c r="L245" s="120">
        <v>0</v>
      </c>
      <c r="M245" s="120">
        <v>0</v>
      </c>
      <c r="N245" s="120">
        <v>0</v>
      </c>
      <c r="O245" s="120">
        <v>0</v>
      </c>
      <c r="P245" s="120">
        <v>0</v>
      </c>
      <c r="Q245" s="120">
        <v>0</v>
      </c>
      <c r="R245" s="120">
        <v>0</v>
      </c>
      <c r="S245" s="120">
        <v>0</v>
      </c>
      <c r="T245" s="120">
        <v>0</v>
      </c>
      <c r="U245" s="120">
        <v>0</v>
      </c>
      <c r="V245" s="120">
        <v>0</v>
      </c>
      <c r="W245" s="120">
        <v>0</v>
      </c>
      <c r="X245" s="120">
        <v>0</v>
      </c>
      <c r="Y245" s="120">
        <v>0</v>
      </c>
      <c r="Z245" s="120">
        <v>0</v>
      </c>
    </row>
    <row r="246" spans="1:26" x14ac:dyDescent="0.25">
      <c r="B246" s="119" t="s">
        <v>294</v>
      </c>
      <c r="C246" s="120">
        <v>0</v>
      </c>
      <c r="D246" s="120">
        <v>0</v>
      </c>
      <c r="E246" s="120">
        <v>0</v>
      </c>
      <c r="F246" s="120">
        <v>0</v>
      </c>
      <c r="G246" s="120">
        <v>0</v>
      </c>
      <c r="H246" s="120">
        <v>0</v>
      </c>
      <c r="I246" s="120">
        <v>0</v>
      </c>
      <c r="J246" s="120">
        <v>0</v>
      </c>
      <c r="K246" s="120">
        <v>0</v>
      </c>
      <c r="L246" s="120">
        <v>0</v>
      </c>
      <c r="M246" s="120">
        <v>0</v>
      </c>
      <c r="N246" s="120">
        <v>0</v>
      </c>
      <c r="O246" s="120">
        <v>0</v>
      </c>
      <c r="P246" s="120">
        <v>0</v>
      </c>
      <c r="Q246" s="120">
        <v>0</v>
      </c>
      <c r="R246" s="120">
        <v>0</v>
      </c>
      <c r="S246" s="120">
        <v>0</v>
      </c>
      <c r="T246" s="120">
        <v>0</v>
      </c>
      <c r="U246" s="120">
        <v>0</v>
      </c>
      <c r="V246" s="120">
        <v>0</v>
      </c>
      <c r="W246" s="120">
        <v>0</v>
      </c>
      <c r="X246" s="120">
        <v>0</v>
      </c>
      <c r="Y246" s="120">
        <v>0</v>
      </c>
      <c r="Z246" s="120">
        <v>0</v>
      </c>
    </row>
    <row r="247" spans="1:26" x14ac:dyDescent="0.2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x14ac:dyDescent="0.25">
      <c r="B248" s="119" t="s">
        <v>296</v>
      </c>
      <c r="C248" s="120">
        <v>0</v>
      </c>
      <c r="D248" s="120">
        <v>0</v>
      </c>
      <c r="E248" s="120">
        <v>0</v>
      </c>
      <c r="F248" s="120">
        <v>0</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0</v>
      </c>
      <c r="V248" s="120">
        <v>0</v>
      </c>
      <c r="W248" s="120">
        <v>0</v>
      </c>
      <c r="X248" s="120">
        <v>0</v>
      </c>
      <c r="Y248" s="120">
        <v>0</v>
      </c>
      <c r="Z248" s="120">
        <v>0</v>
      </c>
    </row>
    <row r="249" spans="1:26" x14ac:dyDescent="0.2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x14ac:dyDescent="0.25">
      <c r="B250" s="119" t="s">
        <v>298</v>
      </c>
      <c r="C250" s="120">
        <v>0</v>
      </c>
      <c r="D250" s="120">
        <v>0</v>
      </c>
      <c r="E250" s="120">
        <v>0</v>
      </c>
      <c r="F250" s="120">
        <v>0</v>
      </c>
      <c r="G250" s="120">
        <v>0</v>
      </c>
      <c r="H250" s="120">
        <v>0</v>
      </c>
      <c r="I250" s="120">
        <v>0</v>
      </c>
      <c r="J250" s="120">
        <v>0</v>
      </c>
      <c r="K250" s="120">
        <v>0</v>
      </c>
      <c r="L250" s="120">
        <v>0</v>
      </c>
      <c r="M250" s="120">
        <v>0</v>
      </c>
      <c r="N250" s="120">
        <v>0</v>
      </c>
      <c r="O250" s="120">
        <v>0</v>
      </c>
      <c r="P250" s="120">
        <v>0</v>
      </c>
      <c r="Q250" s="120">
        <v>0</v>
      </c>
      <c r="R250" s="120">
        <v>0</v>
      </c>
      <c r="S250" s="120">
        <v>0</v>
      </c>
      <c r="T250" s="120">
        <v>0</v>
      </c>
      <c r="U250" s="120">
        <v>0</v>
      </c>
      <c r="V250" s="120">
        <v>0</v>
      </c>
      <c r="W250" s="120">
        <v>0</v>
      </c>
      <c r="X250" s="120">
        <v>0</v>
      </c>
      <c r="Y250" s="120">
        <v>0</v>
      </c>
      <c r="Z250" s="120">
        <v>0</v>
      </c>
    </row>
    <row r="251" spans="1:26" x14ac:dyDescent="0.2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x14ac:dyDescent="0.25">
      <c r="B252" s="119" t="s">
        <v>300</v>
      </c>
      <c r="C252" s="120">
        <v>101.973</v>
      </c>
      <c r="D252" s="120">
        <v>0</v>
      </c>
      <c r="E252" s="120">
        <v>0</v>
      </c>
      <c r="F252" s="120">
        <v>0</v>
      </c>
      <c r="G252" s="120">
        <v>0</v>
      </c>
      <c r="H252" s="120">
        <v>0</v>
      </c>
      <c r="I252" s="120">
        <v>0</v>
      </c>
      <c r="J252" s="120">
        <v>0</v>
      </c>
      <c r="K252" s="120">
        <v>0</v>
      </c>
      <c r="L252" s="120">
        <v>0</v>
      </c>
      <c r="M252" s="120">
        <v>0</v>
      </c>
      <c r="N252" s="120">
        <v>0</v>
      </c>
      <c r="O252" s="120">
        <v>0</v>
      </c>
      <c r="P252" s="120">
        <v>0</v>
      </c>
      <c r="Q252" s="120">
        <v>0</v>
      </c>
      <c r="R252" s="120">
        <v>8.1110000000000007</v>
      </c>
      <c r="S252" s="120">
        <v>0</v>
      </c>
      <c r="T252" s="120">
        <v>0</v>
      </c>
      <c r="U252" s="120">
        <v>0</v>
      </c>
      <c r="V252" s="120">
        <v>0</v>
      </c>
      <c r="W252" s="120">
        <v>0</v>
      </c>
      <c r="X252" s="120">
        <v>0</v>
      </c>
      <c r="Y252" s="120">
        <v>0</v>
      </c>
      <c r="Z252" s="120">
        <v>110.084</v>
      </c>
    </row>
    <row r="253" spans="1:26" x14ac:dyDescent="0.2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x14ac:dyDescent="0.25">
      <c r="B254" s="119" t="s">
        <v>302</v>
      </c>
      <c r="C254" s="120">
        <v>0</v>
      </c>
      <c r="D254" s="120">
        <v>0</v>
      </c>
      <c r="E254" s="120">
        <v>0</v>
      </c>
      <c r="F254" s="120">
        <v>0</v>
      </c>
      <c r="G254" s="120">
        <v>0</v>
      </c>
      <c r="H254" s="120">
        <v>0</v>
      </c>
      <c r="I254" s="120">
        <v>0</v>
      </c>
      <c r="J254" s="120">
        <v>0</v>
      </c>
      <c r="K254" s="120">
        <v>0</v>
      </c>
      <c r="L254" s="120">
        <v>0</v>
      </c>
      <c r="M254" s="120">
        <v>0</v>
      </c>
      <c r="N254" s="120">
        <v>0</v>
      </c>
      <c r="O254" s="120">
        <v>0</v>
      </c>
      <c r="P254" s="120">
        <v>0</v>
      </c>
      <c r="Q254" s="120">
        <v>0</v>
      </c>
      <c r="R254" s="120">
        <v>0</v>
      </c>
      <c r="S254" s="120">
        <v>0</v>
      </c>
      <c r="T254" s="120">
        <v>0</v>
      </c>
      <c r="U254" s="120">
        <v>0</v>
      </c>
      <c r="V254" s="120">
        <v>0</v>
      </c>
      <c r="W254" s="120">
        <v>0</v>
      </c>
      <c r="X254" s="120">
        <v>0</v>
      </c>
      <c r="Y254" s="120">
        <v>0</v>
      </c>
      <c r="Z254" s="120">
        <v>0</v>
      </c>
    </row>
    <row r="255" spans="1:26" x14ac:dyDescent="0.2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x14ac:dyDescent="0.25">
      <c r="B256" s="119" t="s">
        <v>304</v>
      </c>
      <c r="C256" s="120">
        <v>0</v>
      </c>
      <c r="D256" s="120">
        <v>0</v>
      </c>
      <c r="E256" s="120">
        <v>0</v>
      </c>
      <c r="F256" s="120">
        <v>0</v>
      </c>
      <c r="G256" s="120">
        <v>0</v>
      </c>
      <c r="H256" s="120">
        <v>0</v>
      </c>
      <c r="I256" s="120">
        <v>0</v>
      </c>
      <c r="J256" s="120">
        <v>0</v>
      </c>
      <c r="K256" s="120">
        <v>0</v>
      </c>
      <c r="L256" s="120">
        <v>0</v>
      </c>
      <c r="M256" s="120">
        <v>0</v>
      </c>
      <c r="N256" s="120">
        <v>0</v>
      </c>
      <c r="O256" s="120">
        <v>0</v>
      </c>
      <c r="P256" s="120">
        <v>0</v>
      </c>
      <c r="Q256" s="120">
        <v>0</v>
      </c>
      <c r="R256" s="120">
        <v>0</v>
      </c>
      <c r="S256" s="120">
        <v>0</v>
      </c>
      <c r="T256" s="120">
        <v>0</v>
      </c>
      <c r="U256" s="120">
        <v>0</v>
      </c>
      <c r="V256" s="120">
        <v>0</v>
      </c>
      <c r="W256" s="120">
        <v>0</v>
      </c>
      <c r="X256" s="120">
        <v>0</v>
      </c>
      <c r="Y256" s="120">
        <v>0</v>
      </c>
      <c r="Z256" s="120">
        <v>0</v>
      </c>
    </row>
    <row r="257" spans="1:26" x14ac:dyDescent="0.25">
      <c r="B257" s="119" t="s">
        <v>305</v>
      </c>
      <c r="C257" s="120">
        <v>0</v>
      </c>
      <c r="D257" s="120">
        <v>0</v>
      </c>
      <c r="E257" s="120">
        <v>0</v>
      </c>
      <c r="F257" s="120">
        <v>0</v>
      </c>
      <c r="G257" s="120">
        <v>0</v>
      </c>
      <c r="H257" s="120">
        <v>0</v>
      </c>
      <c r="I257" s="120">
        <v>0</v>
      </c>
      <c r="J257" s="120">
        <v>0</v>
      </c>
      <c r="K257" s="120">
        <v>0</v>
      </c>
      <c r="L257" s="120">
        <v>0</v>
      </c>
      <c r="M257" s="120">
        <v>0</v>
      </c>
      <c r="N257" s="120">
        <v>0</v>
      </c>
      <c r="O257" s="120">
        <v>0</v>
      </c>
      <c r="P257" s="120">
        <v>0</v>
      </c>
      <c r="Q257" s="120">
        <v>0</v>
      </c>
      <c r="R257" s="120">
        <v>0</v>
      </c>
      <c r="S257" s="120">
        <v>0</v>
      </c>
      <c r="T257" s="120">
        <v>0</v>
      </c>
      <c r="U257" s="120">
        <v>0</v>
      </c>
      <c r="V257" s="120">
        <v>0</v>
      </c>
      <c r="W257" s="120">
        <v>0</v>
      </c>
      <c r="X257" s="120">
        <v>0</v>
      </c>
      <c r="Y257" s="120">
        <v>0</v>
      </c>
      <c r="Z257" s="120">
        <v>0</v>
      </c>
    </row>
    <row r="258" spans="1:26" x14ac:dyDescent="0.25">
      <c r="B258" s="119" t="s">
        <v>306</v>
      </c>
      <c r="C258" s="120">
        <v>0</v>
      </c>
      <c r="D258" s="120">
        <v>0</v>
      </c>
      <c r="E258" s="120">
        <v>0</v>
      </c>
      <c r="F258" s="120">
        <v>0</v>
      </c>
      <c r="G258" s="120">
        <v>0</v>
      </c>
      <c r="H258" s="120">
        <v>0</v>
      </c>
      <c r="I258" s="120">
        <v>0</v>
      </c>
      <c r="J258" s="120">
        <v>0</v>
      </c>
      <c r="K258" s="120">
        <v>0</v>
      </c>
      <c r="L258" s="120">
        <v>0</v>
      </c>
      <c r="M258" s="120">
        <v>0</v>
      </c>
      <c r="N258" s="120">
        <v>0</v>
      </c>
      <c r="O258" s="120">
        <v>0</v>
      </c>
      <c r="P258" s="120">
        <v>0</v>
      </c>
      <c r="Q258" s="120">
        <v>0</v>
      </c>
      <c r="R258" s="120">
        <v>0</v>
      </c>
      <c r="S258" s="120">
        <v>0</v>
      </c>
      <c r="T258" s="120">
        <v>0</v>
      </c>
      <c r="U258" s="120">
        <v>0</v>
      </c>
      <c r="V258" s="120">
        <v>0</v>
      </c>
      <c r="W258" s="120">
        <v>0</v>
      </c>
      <c r="X258" s="120">
        <v>0</v>
      </c>
      <c r="Y258" s="120">
        <v>0</v>
      </c>
      <c r="Z258" s="120">
        <v>0</v>
      </c>
    </row>
    <row r="259" spans="1:26" x14ac:dyDescent="0.25">
      <c r="B259" s="119" t="s">
        <v>307</v>
      </c>
      <c r="C259" s="120">
        <v>0</v>
      </c>
      <c r="D259" s="120">
        <v>0</v>
      </c>
      <c r="E259" s="120">
        <v>0</v>
      </c>
      <c r="F259" s="120">
        <v>0</v>
      </c>
      <c r="G259" s="120">
        <v>0</v>
      </c>
      <c r="H259" s="120">
        <v>0</v>
      </c>
      <c r="I259" s="120">
        <v>0</v>
      </c>
      <c r="J259" s="120">
        <v>0</v>
      </c>
      <c r="K259" s="120">
        <v>0</v>
      </c>
      <c r="L259" s="120">
        <v>0</v>
      </c>
      <c r="M259" s="120">
        <v>0</v>
      </c>
      <c r="N259" s="120">
        <v>0</v>
      </c>
      <c r="O259" s="120">
        <v>0</v>
      </c>
      <c r="P259" s="120">
        <v>0</v>
      </c>
      <c r="Q259" s="120">
        <v>0</v>
      </c>
      <c r="R259" s="120">
        <v>0</v>
      </c>
      <c r="S259" s="120">
        <v>0</v>
      </c>
      <c r="T259" s="120">
        <v>0</v>
      </c>
      <c r="U259" s="120">
        <v>0</v>
      </c>
      <c r="V259" s="120">
        <v>0</v>
      </c>
      <c r="W259" s="120">
        <v>0</v>
      </c>
      <c r="X259" s="120">
        <v>0</v>
      </c>
      <c r="Y259" s="120">
        <v>0</v>
      </c>
      <c r="Z259" s="120">
        <v>0</v>
      </c>
    </row>
    <row r="260" spans="1:26" x14ac:dyDescent="0.2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x14ac:dyDescent="0.25">
      <c r="B261" s="119" t="s">
        <v>309</v>
      </c>
      <c r="C261" s="120">
        <v>114.40600000000001</v>
      </c>
      <c r="D261" s="120">
        <v>0</v>
      </c>
      <c r="E261" s="120">
        <v>0</v>
      </c>
      <c r="F261" s="120">
        <v>0</v>
      </c>
      <c r="G261" s="120">
        <v>8.9969999999999994E-2</v>
      </c>
      <c r="H261" s="120">
        <v>0</v>
      </c>
      <c r="I261" s="120">
        <v>0</v>
      </c>
      <c r="J261" s="120">
        <v>0</v>
      </c>
      <c r="K261" s="120">
        <v>0</v>
      </c>
      <c r="L261" s="120">
        <v>13.327299999999999</v>
      </c>
      <c r="M261" s="120">
        <v>0</v>
      </c>
      <c r="N261" s="120">
        <v>0</v>
      </c>
      <c r="O261" s="120">
        <v>0</v>
      </c>
      <c r="P261" s="120">
        <v>0</v>
      </c>
      <c r="Q261" s="120">
        <v>33.9099</v>
      </c>
      <c r="R261" s="120">
        <v>4.5324600000000004</v>
      </c>
      <c r="S261" s="120">
        <v>0</v>
      </c>
      <c r="T261" s="120">
        <v>0</v>
      </c>
      <c r="U261" s="120">
        <v>0</v>
      </c>
      <c r="V261" s="120">
        <v>0</v>
      </c>
      <c r="W261" s="120">
        <v>0</v>
      </c>
      <c r="X261" s="120">
        <v>0</v>
      </c>
      <c r="Y261" s="120">
        <v>0</v>
      </c>
      <c r="Z261" s="120">
        <v>166.26562999999999</v>
      </c>
    </row>
    <row r="262" spans="1:26" x14ac:dyDescent="0.2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25">
      <c r="B263" s="119" t="s">
        <v>311</v>
      </c>
      <c r="C263" s="120">
        <v>0</v>
      </c>
      <c r="D263" s="120">
        <v>0</v>
      </c>
      <c r="E263" s="120">
        <v>0</v>
      </c>
      <c r="F263" s="120">
        <v>0</v>
      </c>
      <c r="G263" s="120">
        <v>0</v>
      </c>
      <c r="H263" s="120">
        <v>0</v>
      </c>
      <c r="I263" s="120">
        <v>0</v>
      </c>
      <c r="J263" s="120">
        <v>0</v>
      </c>
      <c r="K263" s="120">
        <v>0</v>
      </c>
      <c r="L263" s="120">
        <v>0</v>
      </c>
      <c r="M263" s="120">
        <v>0</v>
      </c>
      <c r="N263" s="120">
        <v>0</v>
      </c>
      <c r="O263" s="120">
        <v>0</v>
      </c>
      <c r="P263" s="120">
        <v>0</v>
      </c>
      <c r="Q263" s="120">
        <v>0</v>
      </c>
      <c r="R263" s="120">
        <v>0</v>
      </c>
      <c r="S263" s="120">
        <v>0</v>
      </c>
      <c r="T263" s="120">
        <v>0</v>
      </c>
      <c r="U263" s="120">
        <v>0</v>
      </c>
      <c r="V263" s="120">
        <v>0</v>
      </c>
      <c r="W263" s="120">
        <v>0</v>
      </c>
      <c r="X263" s="120">
        <v>0</v>
      </c>
      <c r="Y263" s="120">
        <v>0</v>
      </c>
      <c r="Z263" s="120">
        <v>0</v>
      </c>
    </row>
    <row r="264" spans="1:26" x14ac:dyDescent="0.25">
      <c r="B264" s="119" t="s">
        <v>312</v>
      </c>
      <c r="C264" s="120">
        <v>0</v>
      </c>
      <c r="D264" s="120">
        <v>0</v>
      </c>
      <c r="E264" s="120">
        <v>0</v>
      </c>
      <c r="F264" s="120">
        <v>0</v>
      </c>
      <c r="G264" s="120">
        <v>0</v>
      </c>
      <c r="H264" s="120">
        <v>0</v>
      </c>
      <c r="I264" s="120">
        <v>0</v>
      </c>
      <c r="J264" s="120">
        <v>0</v>
      </c>
      <c r="K264" s="120">
        <v>0</v>
      </c>
      <c r="L264" s="120">
        <v>0</v>
      </c>
      <c r="M264" s="120">
        <v>0</v>
      </c>
      <c r="N264" s="120">
        <v>0</v>
      </c>
      <c r="O264" s="120">
        <v>0</v>
      </c>
      <c r="P264" s="120">
        <v>0</v>
      </c>
      <c r="Q264" s="120">
        <v>0</v>
      </c>
      <c r="R264" s="120">
        <v>0</v>
      </c>
      <c r="S264" s="120">
        <v>0</v>
      </c>
      <c r="T264" s="120">
        <v>0</v>
      </c>
      <c r="U264" s="120">
        <v>0</v>
      </c>
      <c r="V264" s="120">
        <v>0</v>
      </c>
      <c r="W264" s="120">
        <v>0</v>
      </c>
      <c r="X264" s="120">
        <v>0</v>
      </c>
      <c r="Y264" s="120">
        <v>0</v>
      </c>
      <c r="Z264" s="120">
        <v>0</v>
      </c>
    </row>
    <row r="265" spans="1:26" x14ac:dyDescent="0.25">
      <c r="B265" s="119" t="s">
        <v>313</v>
      </c>
      <c r="C265" s="120">
        <v>0</v>
      </c>
      <c r="D265" s="120">
        <v>0</v>
      </c>
      <c r="E265" s="120">
        <v>0</v>
      </c>
      <c r="F265" s="120">
        <v>0</v>
      </c>
      <c r="G265" s="120">
        <v>0</v>
      </c>
      <c r="H265" s="120">
        <v>0</v>
      </c>
      <c r="I265" s="120">
        <v>0</v>
      </c>
      <c r="J265" s="120">
        <v>0</v>
      </c>
      <c r="K265" s="120">
        <v>0</v>
      </c>
      <c r="L265" s="120">
        <v>0</v>
      </c>
      <c r="M265" s="120">
        <v>0</v>
      </c>
      <c r="N265" s="120">
        <v>0</v>
      </c>
      <c r="O265" s="120">
        <v>0</v>
      </c>
      <c r="P265" s="120">
        <v>0</v>
      </c>
      <c r="Q265" s="120">
        <v>0</v>
      </c>
      <c r="R265" s="120">
        <v>0</v>
      </c>
      <c r="S265" s="120">
        <v>0</v>
      </c>
      <c r="T265" s="120">
        <v>0</v>
      </c>
      <c r="U265" s="120">
        <v>0</v>
      </c>
      <c r="V265" s="120">
        <v>0</v>
      </c>
      <c r="W265" s="120">
        <v>0</v>
      </c>
      <c r="X265" s="120">
        <v>0</v>
      </c>
      <c r="Y265" s="120">
        <v>0</v>
      </c>
      <c r="Z265" s="120">
        <v>0</v>
      </c>
    </row>
    <row r="266" spans="1:26" x14ac:dyDescent="0.2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x14ac:dyDescent="0.25">
      <c r="B267" s="119" t="s">
        <v>315</v>
      </c>
      <c r="C267" s="120">
        <v>0</v>
      </c>
      <c r="D267" s="120">
        <v>0</v>
      </c>
      <c r="E267" s="120">
        <v>0</v>
      </c>
      <c r="F267" s="120">
        <v>0</v>
      </c>
      <c r="G267" s="120">
        <v>0</v>
      </c>
      <c r="H267" s="120">
        <v>0</v>
      </c>
      <c r="I267" s="120">
        <v>0</v>
      </c>
      <c r="J267" s="120">
        <v>0</v>
      </c>
      <c r="K267" s="120">
        <v>0</v>
      </c>
      <c r="L267" s="120">
        <v>0</v>
      </c>
      <c r="M267" s="120">
        <v>0</v>
      </c>
      <c r="N267" s="120">
        <v>0</v>
      </c>
      <c r="O267" s="120">
        <v>0</v>
      </c>
      <c r="P267" s="120">
        <v>0</v>
      </c>
      <c r="Q267" s="120">
        <v>0</v>
      </c>
      <c r="R267" s="120">
        <v>0</v>
      </c>
      <c r="S267" s="120">
        <v>0</v>
      </c>
      <c r="T267" s="120">
        <v>0</v>
      </c>
      <c r="U267" s="120">
        <v>0</v>
      </c>
      <c r="V267" s="120">
        <v>0</v>
      </c>
      <c r="W267" s="120">
        <v>0</v>
      </c>
      <c r="X267" s="120">
        <v>0</v>
      </c>
      <c r="Y267" s="120">
        <v>0</v>
      </c>
      <c r="Z267" s="120">
        <v>0</v>
      </c>
    </row>
    <row r="268" spans="1:26" x14ac:dyDescent="0.25">
      <c r="B268" s="119" t="s">
        <v>316</v>
      </c>
      <c r="C268" s="120">
        <v>0</v>
      </c>
      <c r="D268" s="120">
        <v>0</v>
      </c>
      <c r="E268" s="120">
        <v>0</v>
      </c>
      <c r="F268" s="120">
        <v>0</v>
      </c>
      <c r="G268" s="120">
        <v>0</v>
      </c>
      <c r="H268" s="120">
        <v>0</v>
      </c>
      <c r="I268" s="120">
        <v>0</v>
      </c>
      <c r="J268" s="120">
        <v>0</v>
      </c>
      <c r="K268" s="120">
        <v>0</v>
      </c>
      <c r="L268" s="120">
        <v>0</v>
      </c>
      <c r="M268" s="120">
        <v>0</v>
      </c>
      <c r="N268" s="120">
        <v>0</v>
      </c>
      <c r="O268" s="120">
        <v>0</v>
      </c>
      <c r="P268" s="120">
        <v>0</v>
      </c>
      <c r="Q268" s="120">
        <v>0</v>
      </c>
      <c r="R268" s="120">
        <v>0</v>
      </c>
      <c r="S268" s="120">
        <v>0</v>
      </c>
      <c r="T268" s="120">
        <v>0</v>
      </c>
      <c r="U268" s="120">
        <v>0</v>
      </c>
      <c r="V268" s="120">
        <v>0</v>
      </c>
      <c r="W268" s="120">
        <v>0</v>
      </c>
      <c r="X268" s="120">
        <v>0</v>
      </c>
      <c r="Y268" s="120">
        <v>0</v>
      </c>
      <c r="Z268" s="120">
        <v>0</v>
      </c>
    </row>
    <row r="269" spans="1:26" x14ac:dyDescent="0.2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x14ac:dyDescent="0.25">
      <c r="B270" s="119" t="s">
        <v>1022</v>
      </c>
      <c r="C270" s="120">
        <v>0</v>
      </c>
      <c r="D270" s="120">
        <v>0</v>
      </c>
      <c r="E270" s="120">
        <v>0</v>
      </c>
      <c r="F270" s="120">
        <v>0</v>
      </c>
      <c r="G270" s="120">
        <v>0</v>
      </c>
      <c r="H270" s="120">
        <v>0</v>
      </c>
      <c r="I270" s="120">
        <v>0</v>
      </c>
      <c r="J270" s="120">
        <v>0</v>
      </c>
      <c r="K270" s="120">
        <v>0</v>
      </c>
      <c r="L270" s="120">
        <v>0</v>
      </c>
      <c r="M270" s="120">
        <v>0</v>
      </c>
      <c r="N270" s="120">
        <v>0</v>
      </c>
      <c r="O270" s="120">
        <v>0</v>
      </c>
      <c r="P270" s="120">
        <v>0</v>
      </c>
      <c r="Q270" s="120">
        <v>0</v>
      </c>
      <c r="R270" s="120">
        <v>0</v>
      </c>
      <c r="S270" s="120">
        <v>0</v>
      </c>
      <c r="T270" s="120">
        <v>0</v>
      </c>
      <c r="U270" s="120">
        <v>0</v>
      </c>
      <c r="V270" s="120">
        <v>0</v>
      </c>
      <c r="W270" s="120">
        <v>0</v>
      </c>
      <c r="X270" s="120">
        <v>0</v>
      </c>
      <c r="Y270" s="120">
        <v>0</v>
      </c>
      <c r="Z270" s="120">
        <v>0</v>
      </c>
    </row>
    <row r="271" spans="1:26" x14ac:dyDescent="0.2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x14ac:dyDescent="0.25">
      <c r="B272" s="119" t="s">
        <v>320</v>
      </c>
      <c r="C272" s="120">
        <v>0</v>
      </c>
      <c r="D272" s="120">
        <v>0</v>
      </c>
      <c r="E272" s="120">
        <v>0</v>
      </c>
      <c r="F272" s="120">
        <v>0</v>
      </c>
      <c r="G272" s="120">
        <v>0</v>
      </c>
      <c r="H272" s="120">
        <v>0</v>
      </c>
      <c r="I272" s="120">
        <v>0</v>
      </c>
      <c r="J272" s="120">
        <v>0</v>
      </c>
      <c r="K272" s="120">
        <v>0</v>
      </c>
      <c r="L272" s="120">
        <v>0</v>
      </c>
      <c r="M272" s="120">
        <v>0</v>
      </c>
      <c r="N272" s="120">
        <v>0</v>
      </c>
      <c r="O272" s="120">
        <v>0</v>
      </c>
      <c r="P272" s="120">
        <v>0</v>
      </c>
      <c r="Q272" s="120">
        <v>0</v>
      </c>
      <c r="R272" s="120">
        <v>0</v>
      </c>
      <c r="S272" s="120">
        <v>0</v>
      </c>
      <c r="T272" s="120">
        <v>0</v>
      </c>
      <c r="U272" s="120">
        <v>0</v>
      </c>
      <c r="V272" s="120">
        <v>0</v>
      </c>
      <c r="W272" s="120">
        <v>0</v>
      </c>
      <c r="X272" s="120">
        <v>0</v>
      </c>
      <c r="Y272" s="120">
        <v>0</v>
      </c>
      <c r="Z272" s="120">
        <v>0</v>
      </c>
    </row>
    <row r="273" spans="1:26" x14ac:dyDescent="0.2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x14ac:dyDescent="0.25">
      <c r="B274" s="119" t="s">
        <v>322</v>
      </c>
      <c r="C274" s="120">
        <v>0</v>
      </c>
      <c r="D274" s="120">
        <v>0</v>
      </c>
      <c r="E274" s="120">
        <v>10.440300000000001</v>
      </c>
      <c r="F274" s="120">
        <v>0</v>
      </c>
      <c r="G274" s="120">
        <v>0</v>
      </c>
      <c r="H274" s="120">
        <v>0</v>
      </c>
      <c r="I274" s="120">
        <v>0</v>
      </c>
      <c r="J274" s="120">
        <v>35.5261</v>
      </c>
      <c r="K274" s="120">
        <v>0</v>
      </c>
      <c r="L274" s="120">
        <v>0</v>
      </c>
      <c r="M274" s="120">
        <v>0</v>
      </c>
      <c r="N274" s="120">
        <v>25.738299999999999</v>
      </c>
      <c r="O274" s="120">
        <v>0</v>
      </c>
      <c r="P274" s="120">
        <v>0</v>
      </c>
      <c r="Q274" s="120">
        <v>0</v>
      </c>
      <c r="R274" s="120">
        <v>1.88506</v>
      </c>
      <c r="S274" s="120">
        <v>0</v>
      </c>
      <c r="T274" s="120">
        <v>0</v>
      </c>
      <c r="U274" s="120">
        <v>0</v>
      </c>
      <c r="V274" s="120">
        <v>0</v>
      </c>
      <c r="W274" s="120">
        <v>0</v>
      </c>
      <c r="X274" s="120">
        <v>0</v>
      </c>
      <c r="Y274" s="120">
        <v>0</v>
      </c>
      <c r="Z274" s="120">
        <v>73.589759999999998</v>
      </c>
    </row>
    <row r="275" spans="1:26" x14ac:dyDescent="0.25">
      <c r="B275" s="119" t="s">
        <v>323</v>
      </c>
      <c r="C275" s="120">
        <v>0</v>
      </c>
      <c r="D275" s="120">
        <v>0</v>
      </c>
      <c r="E275" s="120">
        <v>0</v>
      </c>
      <c r="F275" s="120">
        <v>0</v>
      </c>
      <c r="G275" s="120">
        <v>0</v>
      </c>
      <c r="H275" s="120">
        <v>0</v>
      </c>
      <c r="I275" s="120">
        <v>0</v>
      </c>
      <c r="J275" s="120">
        <v>0</v>
      </c>
      <c r="K275" s="120">
        <v>0</v>
      </c>
      <c r="L275" s="120">
        <v>0</v>
      </c>
      <c r="M275" s="120">
        <v>0</v>
      </c>
      <c r="N275" s="120">
        <v>0</v>
      </c>
      <c r="O275" s="120">
        <v>0</v>
      </c>
      <c r="P275" s="120">
        <v>0</v>
      </c>
      <c r="Q275" s="120">
        <v>0</v>
      </c>
      <c r="R275" s="120">
        <v>0</v>
      </c>
      <c r="S275" s="120">
        <v>0</v>
      </c>
      <c r="T275" s="120">
        <v>0</v>
      </c>
      <c r="U275" s="120">
        <v>0</v>
      </c>
      <c r="V275" s="120">
        <v>0</v>
      </c>
      <c r="W275" s="120">
        <v>0</v>
      </c>
      <c r="X275" s="120">
        <v>0</v>
      </c>
      <c r="Y275" s="120">
        <v>0</v>
      </c>
      <c r="Z275" s="120">
        <v>0</v>
      </c>
    </row>
    <row r="276" spans="1:26" x14ac:dyDescent="0.25">
      <c r="B276" s="119" t="s">
        <v>324</v>
      </c>
      <c r="C276" s="120">
        <v>0</v>
      </c>
      <c r="D276" s="120">
        <v>0</v>
      </c>
      <c r="E276" s="120">
        <v>0</v>
      </c>
      <c r="F276" s="120">
        <v>0</v>
      </c>
      <c r="G276" s="120">
        <v>0</v>
      </c>
      <c r="H276" s="120">
        <v>0</v>
      </c>
      <c r="I276" s="120">
        <v>0</v>
      </c>
      <c r="J276" s="120">
        <v>0</v>
      </c>
      <c r="K276" s="120">
        <v>0</v>
      </c>
      <c r="L276" s="120">
        <v>0</v>
      </c>
      <c r="M276" s="120">
        <v>0</v>
      </c>
      <c r="N276" s="120">
        <v>0</v>
      </c>
      <c r="O276" s="120">
        <v>0</v>
      </c>
      <c r="P276" s="120">
        <v>0</v>
      </c>
      <c r="Q276" s="120">
        <v>0</v>
      </c>
      <c r="R276" s="120">
        <v>0</v>
      </c>
      <c r="S276" s="120">
        <v>0</v>
      </c>
      <c r="T276" s="120">
        <v>0</v>
      </c>
      <c r="U276" s="120">
        <v>0</v>
      </c>
      <c r="V276" s="120">
        <v>0</v>
      </c>
      <c r="W276" s="120">
        <v>0</v>
      </c>
      <c r="X276" s="120">
        <v>0</v>
      </c>
      <c r="Y276" s="120">
        <v>0</v>
      </c>
      <c r="Z276" s="120">
        <v>0</v>
      </c>
    </row>
    <row r="277" spans="1:26" x14ac:dyDescent="0.2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x14ac:dyDescent="0.25">
      <c r="B278" s="119" t="s">
        <v>328</v>
      </c>
      <c r="C278" s="120">
        <v>0</v>
      </c>
      <c r="D278" s="120">
        <v>0</v>
      </c>
      <c r="E278" s="120">
        <v>0</v>
      </c>
      <c r="F278" s="120">
        <v>0</v>
      </c>
      <c r="G278" s="120">
        <v>2.3028300000000002</v>
      </c>
      <c r="H278" s="120">
        <v>0</v>
      </c>
      <c r="I278" s="120">
        <v>0</v>
      </c>
      <c r="J278" s="120">
        <v>30.943300000000001</v>
      </c>
      <c r="K278" s="120">
        <v>0</v>
      </c>
      <c r="L278" s="120">
        <v>0</v>
      </c>
      <c r="M278" s="120">
        <v>0</v>
      </c>
      <c r="N278" s="120">
        <v>3.8824000000000001</v>
      </c>
      <c r="O278" s="120">
        <v>0</v>
      </c>
      <c r="P278" s="120">
        <v>0</v>
      </c>
      <c r="Q278" s="120">
        <v>0</v>
      </c>
      <c r="R278" s="120">
        <v>0</v>
      </c>
      <c r="S278" s="120">
        <v>0</v>
      </c>
      <c r="T278" s="120">
        <v>0</v>
      </c>
      <c r="U278" s="120">
        <v>0</v>
      </c>
      <c r="V278" s="120">
        <v>0</v>
      </c>
      <c r="W278" s="120">
        <v>0</v>
      </c>
      <c r="X278" s="120">
        <v>0</v>
      </c>
      <c r="Y278" s="120">
        <v>0</v>
      </c>
      <c r="Z278" s="120">
        <v>37.128529999999998</v>
      </c>
    </row>
    <row r="279" spans="1:26" x14ac:dyDescent="0.2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x14ac:dyDescent="0.25">
      <c r="B280" s="119" t="s">
        <v>330</v>
      </c>
      <c r="C280" s="120">
        <v>0</v>
      </c>
      <c r="D280" s="120">
        <v>0</v>
      </c>
      <c r="E280" s="120">
        <v>0</v>
      </c>
      <c r="F280" s="120">
        <v>0</v>
      </c>
      <c r="G280" s="120">
        <v>0</v>
      </c>
      <c r="H280" s="120">
        <v>0</v>
      </c>
      <c r="I280" s="120">
        <v>0</v>
      </c>
      <c r="J280" s="120">
        <v>0</v>
      </c>
      <c r="K280" s="120">
        <v>0</v>
      </c>
      <c r="L280" s="120">
        <v>0</v>
      </c>
      <c r="M280" s="120">
        <v>0</v>
      </c>
      <c r="N280" s="120">
        <v>0</v>
      </c>
      <c r="O280" s="120">
        <v>0</v>
      </c>
      <c r="P280" s="120">
        <v>0</v>
      </c>
      <c r="Q280" s="120">
        <v>0</v>
      </c>
      <c r="R280" s="120">
        <v>0</v>
      </c>
      <c r="S280" s="120">
        <v>0</v>
      </c>
      <c r="T280" s="120">
        <v>0</v>
      </c>
      <c r="U280" s="120">
        <v>0</v>
      </c>
      <c r="V280" s="120">
        <v>0</v>
      </c>
      <c r="W280" s="120">
        <v>0</v>
      </c>
      <c r="X280" s="120">
        <v>0</v>
      </c>
      <c r="Y280" s="120">
        <v>0</v>
      </c>
      <c r="Z280" s="120">
        <v>0</v>
      </c>
    </row>
    <row r="281" spans="1:26" x14ac:dyDescent="0.2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x14ac:dyDescent="0.25">
      <c r="B282" s="119" t="s">
        <v>332</v>
      </c>
      <c r="C282" s="120">
        <v>0</v>
      </c>
      <c r="D282" s="120">
        <v>0</v>
      </c>
      <c r="E282" s="120">
        <v>0</v>
      </c>
      <c r="F282" s="120">
        <v>0</v>
      </c>
      <c r="G282" s="120">
        <v>0</v>
      </c>
      <c r="H282" s="120">
        <v>0</v>
      </c>
      <c r="I282" s="120">
        <v>0</v>
      </c>
      <c r="J282" s="120">
        <v>0</v>
      </c>
      <c r="K282" s="120">
        <v>0</v>
      </c>
      <c r="L282" s="120">
        <v>0</v>
      </c>
      <c r="M282" s="120">
        <v>0</v>
      </c>
      <c r="N282" s="120">
        <v>0</v>
      </c>
      <c r="O282" s="120">
        <v>0</v>
      </c>
      <c r="P282" s="120">
        <v>0</v>
      </c>
      <c r="Q282" s="120">
        <v>0</v>
      </c>
      <c r="R282" s="120">
        <v>0</v>
      </c>
      <c r="S282" s="120">
        <v>0</v>
      </c>
      <c r="T282" s="120">
        <v>0</v>
      </c>
      <c r="U282" s="120">
        <v>0</v>
      </c>
      <c r="V282" s="120">
        <v>0</v>
      </c>
      <c r="W282" s="120">
        <v>0</v>
      </c>
      <c r="X282" s="120">
        <v>0</v>
      </c>
      <c r="Y282" s="120">
        <v>0</v>
      </c>
      <c r="Z282" s="120">
        <v>0</v>
      </c>
    </row>
    <row r="283" spans="1:26" x14ac:dyDescent="0.2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x14ac:dyDescent="0.25">
      <c r="B284" s="119" t="s">
        <v>334</v>
      </c>
      <c r="C284" s="120">
        <v>0</v>
      </c>
      <c r="D284" s="120">
        <v>0</v>
      </c>
      <c r="E284" s="120">
        <v>0</v>
      </c>
      <c r="F284" s="120">
        <v>0</v>
      </c>
      <c r="G284" s="120">
        <v>0</v>
      </c>
      <c r="H284" s="120">
        <v>0</v>
      </c>
      <c r="I284" s="120">
        <v>0</v>
      </c>
      <c r="J284" s="120">
        <v>0</v>
      </c>
      <c r="K284" s="120">
        <v>0</v>
      </c>
      <c r="L284" s="120">
        <v>0</v>
      </c>
      <c r="M284" s="120">
        <v>0</v>
      </c>
      <c r="N284" s="120">
        <v>0</v>
      </c>
      <c r="O284" s="120">
        <v>0</v>
      </c>
      <c r="P284" s="120">
        <v>0</v>
      </c>
      <c r="Q284" s="120">
        <v>0</v>
      </c>
      <c r="R284" s="120">
        <v>0</v>
      </c>
      <c r="S284" s="120">
        <v>0</v>
      </c>
      <c r="T284" s="120">
        <v>0</v>
      </c>
      <c r="U284" s="120">
        <v>0</v>
      </c>
      <c r="V284" s="120">
        <v>0</v>
      </c>
      <c r="W284" s="120">
        <v>0</v>
      </c>
      <c r="X284" s="120">
        <v>0</v>
      </c>
      <c r="Y284" s="120">
        <v>0</v>
      </c>
      <c r="Z284" s="120">
        <v>0</v>
      </c>
    </row>
    <row r="285" spans="1:26" x14ac:dyDescent="0.25">
      <c r="B285" s="119" t="s">
        <v>335</v>
      </c>
      <c r="C285" s="120">
        <v>0</v>
      </c>
      <c r="D285" s="120">
        <v>0</v>
      </c>
      <c r="E285" s="120">
        <v>0</v>
      </c>
      <c r="F285" s="120">
        <v>0</v>
      </c>
      <c r="G285" s="120">
        <v>0</v>
      </c>
      <c r="H285" s="120">
        <v>0</v>
      </c>
      <c r="I285" s="120">
        <v>0</v>
      </c>
      <c r="J285" s="120">
        <v>0</v>
      </c>
      <c r="K285" s="120">
        <v>0</v>
      </c>
      <c r="L285" s="120">
        <v>0</v>
      </c>
      <c r="M285" s="120">
        <v>0</v>
      </c>
      <c r="N285" s="120">
        <v>0</v>
      </c>
      <c r="O285" s="120">
        <v>0</v>
      </c>
      <c r="P285" s="120">
        <v>0</v>
      </c>
      <c r="Q285" s="120">
        <v>0</v>
      </c>
      <c r="R285" s="120">
        <v>0</v>
      </c>
      <c r="S285" s="120">
        <v>0</v>
      </c>
      <c r="T285" s="120">
        <v>0</v>
      </c>
      <c r="U285" s="120">
        <v>0</v>
      </c>
      <c r="V285" s="120">
        <v>0</v>
      </c>
      <c r="W285" s="120">
        <v>0</v>
      </c>
      <c r="X285" s="120">
        <v>0</v>
      </c>
      <c r="Y285" s="120">
        <v>0</v>
      </c>
      <c r="Z285" s="120">
        <v>0</v>
      </c>
    </row>
    <row r="286" spans="1:26" x14ac:dyDescent="0.25">
      <c r="B286" s="119" t="s">
        <v>336</v>
      </c>
      <c r="C286" s="120">
        <v>349.49900000000002</v>
      </c>
      <c r="D286" s="120">
        <v>0</v>
      </c>
      <c r="E286" s="120">
        <v>0.87052799999999997</v>
      </c>
      <c r="F286" s="120">
        <v>0</v>
      </c>
      <c r="G286" s="120">
        <v>3.2172399999999999</v>
      </c>
      <c r="H286" s="120">
        <v>0</v>
      </c>
      <c r="I286" s="120">
        <v>0</v>
      </c>
      <c r="J286" s="120">
        <v>1.57192</v>
      </c>
      <c r="K286" s="120">
        <v>0</v>
      </c>
      <c r="L286" s="120">
        <v>5.0490599999999999</v>
      </c>
      <c r="M286" s="120">
        <v>1.57192</v>
      </c>
      <c r="N286" s="120">
        <v>2.2633700000000001</v>
      </c>
      <c r="O286" s="120">
        <v>97.751000000000005</v>
      </c>
      <c r="P286" s="120">
        <v>2.0009700000000001</v>
      </c>
      <c r="Q286" s="120">
        <v>0</v>
      </c>
      <c r="R286" s="120">
        <v>37.457799999999999</v>
      </c>
      <c r="S286" s="120">
        <v>0</v>
      </c>
      <c r="T286" s="120">
        <v>0</v>
      </c>
      <c r="U286" s="120">
        <v>0</v>
      </c>
      <c r="V286" s="120">
        <v>6.6948599999999997E-2</v>
      </c>
      <c r="W286" s="120">
        <v>0</v>
      </c>
      <c r="X286" s="120">
        <v>0</v>
      </c>
      <c r="Y286" s="120">
        <v>0</v>
      </c>
      <c r="Z286" s="120">
        <v>501.31975660000001</v>
      </c>
    </row>
    <row r="287" spans="1:26" x14ac:dyDescent="0.25">
      <c r="B287" s="119" t="s">
        <v>337</v>
      </c>
      <c r="C287" s="120">
        <v>2.02718E-2</v>
      </c>
      <c r="D287" s="120">
        <v>0</v>
      </c>
      <c r="E287" s="120">
        <v>2.0593999999999999E-3</v>
      </c>
      <c r="F287" s="120">
        <v>0</v>
      </c>
      <c r="G287" s="120">
        <v>3.0266499999999998E-4</v>
      </c>
      <c r="H287" s="120">
        <v>0</v>
      </c>
      <c r="I287" s="120">
        <v>0</v>
      </c>
      <c r="J287" s="120">
        <v>3.7059200000000001E-3</v>
      </c>
      <c r="K287" s="120">
        <v>0</v>
      </c>
      <c r="L287" s="120">
        <v>5.01419E-3</v>
      </c>
      <c r="M287" s="120">
        <v>3.7109E-3</v>
      </c>
      <c r="N287" s="120">
        <v>5.3425E-3</v>
      </c>
      <c r="O287" s="120">
        <v>3.0416699999999998E-3</v>
      </c>
      <c r="P287" s="120">
        <v>1.603E-3</v>
      </c>
      <c r="Q287" s="120">
        <v>1.0998099999999999E-3</v>
      </c>
      <c r="R287" s="120">
        <v>1.7231099999999999E-3</v>
      </c>
      <c r="S287" s="120">
        <v>0</v>
      </c>
      <c r="T287" s="120">
        <v>0</v>
      </c>
      <c r="U287" s="120">
        <v>0</v>
      </c>
      <c r="V287" s="120">
        <v>1.56212E-4</v>
      </c>
      <c r="W287" s="120">
        <v>0</v>
      </c>
      <c r="X287" s="120">
        <v>0</v>
      </c>
      <c r="Y287" s="120">
        <v>0</v>
      </c>
      <c r="Z287" s="120">
        <v>4.8031177000000008E-2</v>
      </c>
    </row>
    <row r="288" spans="1:26" x14ac:dyDescent="0.2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x14ac:dyDescent="0.25">
      <c r="B289" s="119" t="s">
        <v>339</v>
      </c>
      <c r="C289" s="120">
        <v>0</v>
      </c>
      <c r="D289" s="120">
        <v>0</v>
      </c>
      <c r="E289" s="120">
        <v>65.361000000000004</v>
      </c>
      <c r="F289" s="120">
        <v>0</v>
      </c>
      <c r="G289" s="120">
        <v>0.25735999999999998</v>
      </c>
      <c r="H289" s="120">
        <v>0</v>
      </c>
      <c r="I289" s="120">
        <v>0</v>
      </c>
      <c r="J289" s="120">
        <v>62.526699999999998</v>
      </c>
      <c r="K289" s="120">
        <v>0</v>
      </c>
      <c r="L289" s="120">
        <v>42.892800000000001</v>
      </c>
      <c r="M289" s="120">
        <v>0</v>
      </c>
      <c r="N289" s="120">
        <v>1.28434</v>
      </c>
      <c r="O289" s="120">
        <v>0</v>
      </c>
      <c r="P289" s="120">
        <v>0</v>
      </c>
      <c r="Q289" s="120">
        <v>7.12052</v>
      </c>
      <c r="R289" s="120">
        <v>7.6158299999999999</v>
      </c>
      <c r="S289" s="120">
        <v>8.0119600000000002</v>
      </c>
      <c r="T289" s="120">
        <v>0</v>
      </c>
      <c r="U289" s="120">
        <v>0</v>
      </c>
      <c r="V289" s="120">
        <v>0</v>
      </c>
      <c r="W289" s="120">
        <v>0</v>
      </c>
      <c r="X289" s="120">
        <v>0</v>
      </c>
      <c r="Y289" s="120">
        <v>0</v>
      </c>
      <c r="Z289" s="120">
        <v>195.07050999999996</v>
      </c>
    </row>
    <row r="290" spans="1:26" x14ac:dyDescent="0.25">
      <c r="B290" s="119" t="s">
        <v>340</v>
      </c>
      <c r="C290" s="120">
        <v>0</v>
      </c>
      <c r="D290" s="120">
        <v>0</v>
      </c>
      <c r="E290" s="120">
        <v>19.973600000000001</v>
      </c>
      <c r="F290" s="120">
        <v>0</v>
      </c>
      <c r="G290" s="120">
        <v>0</v>
      </c>
      <c r="H290" s="120">
        <v>0</v>
      </c>
      <c r="I290" s="120">
        <v>0</v>
      </c>
      <c r="J290" s="120">
        <v>0</v>
      </c>
      <c r="K290" s="120">
        <v>0</v>
      </c>
      <c r="L290" s="120">
        <v>0</v>
      </c>
      <c r="M290" s="120">
        <v>0</v>
      </c>
      <c r="N290" s="120">
        <v>0</v>
      </c>
      <c r="O290" s="120">
        <v>0</v>
      </c>
      <c r="P290" s="120">
        <v>0</v>
      </c>
      <c r="Q290" s="120">
        <v>0</v>
      </c>
      <c r="R290" s="120">
        <v>0.81912799999999997</v>
      </c>
      <c r="S290" s="120">
        <v>0</v>
      </c>
      <c r="T290" s="120">
        <v>0</v>
      </c>
      <c r="U290" s="120">
        <v>0</v>
      </c>
      <c r="V290" s="120">
        <v>0</v>
      </c>
      <c r="W290" s="120">
        <v>0</v>
      </c>
      <c r="X290" s="120">
        <v>0</v>
      </c>
      <c r="Y290" s="120">
        <v>0</v>
      </c>
      <c r="Z290" s="120">
        <v>20.792728</v>
      </c>
    </row>
    <row r="291" spans="1:26" x14ac:dyDescent="0.25">
      <c r="B291" s="119" t="s">
        <v>341</v>
      </c>
      <c r="C291" s="120">
        <v>0</v>
      </c>
      <c r="D291" s="120">
        <v>0</v>
      </c>
      <c r="E291" s="120">
        <v>3.5895299999999999</v>
      </c>
      <c r="F291" s="120">
        <v>0</v>
      </c>
      <c r="G291" s="120">
        <v>0</v>
      </c>
      <c r="H291" s="120">
        <v>0</v>
      </c>
      <c r="I291" s="120">
        <v>0</v>
      </c>
      <c r="J291" s="120">
        <v>4.5330700000000004</v>
      </c>
      <c r="K291" s="120">
        <v>0</v>
      </c>
      <c r="L291" s="120">
        <v>0</v>
      </c>
      <c r="M291" s="120">
        <v>0</v>
      </c>
      <c r="N291" s="120">
        <v>0</v>
      </c>
      <c r="O291" s="120">
        <v>0</v>
      </c>
      <c r="P291" s="120">
        <v>0</v>
      </c>
      <c r="Q291" s="120">
        <v>0</v>
      </c>
      <c r="R291" s="120">
        <v>0.33306799999999998</v>
      </c>
      <c r="S291" s="120">
        <v>0</v>
      </c>
      <c r="T291" s="120">
        <v>0</v>
      </c>
      <c r="U291" s="120">
        <v>0</v>
      </c>
      <c r="V291" s="120">
        <v>0</v>
      </c>
      <c r="W291" s="120">
        <v>0</v>
      </c>
      <c r="X291" s="120">
        <v>0</v>
      </c>
      <c r="Y291" s="120">
        <v>0</v>
      </c>
      <c r="Z291" s="120">
        <v>8.4556680000000011</v>
      </c>
    </row>
    <row r="292" spans="1:26" x14ac:dyDescent="0.2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x14ac:dyDescent="0.25">
      <c r="B293" s="119" t="s">
        <v>352</v>
      </c>
      <c r="C293" s="120">
        <v>0</v>
      </c>
      <c r="D293" s="120">
        <v>0</v>
      </c>
      <c r="E293" s="120">
        <v>0</v>
      </c>
      <c r="F293" s="120">
        <v>0</v>
      </c>
      <c r="G293" s="120">
        <v>0</v>
      </c>
      <c r="H293" s="120">
        <v>0</v>
      </c>
      <c r="I293" s="120">
        <v>0</v>
      </c>
      <c r="J293" s="120">
        <v>0</v>
      </c>
      <c r="K293" s="120">
        <v>0</v>
      </c>
      <c r="L293" s="120">
        <v>0</v>
      </c>
      <c r="M293" s="120">
        <v>0</v>
      </c>
      <c r="N293" s="120">
        <v>0</v>
      </c>
      <c r="O293" s="120">
        <v>0</v>
      </c>
      <c r="P293" s="120">
        <v>0</v>
      </c>
      <c r="Q293" s="120">
        <v>0</v>
      </c>
      <c r="R293" s="120">
        <v>0</v>
      </c>
      <c r="S293" s="120">
        <v>0</v>
      </c>
      <c r="T293" s="120">
        <v>0</v>
      </c>
      <c r="U293" s="120">
        <v>0</v>
      </c>
      <c r="V293" s="120">
        <v>0</v>
      </c>
      <c r="W293" s="120">
        <v>0</v>
      </c>
      <c r="X293" s="120">
        <v>0</v>
      </c>
      <c r="Y293" s="120">
        <v>0</v>
      </c>
      <c r="Z293" s="120">
        <v>0</v>
      </c>
    </row>
    <row r="294" spans="1:26" x14ac:dyDescent="0.2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x14ac:dyDescent="0.25">
      <c r="B295" s="119" t="s">
        <v>354</v>
      </c>
      <c r="C295" s="120">
        <v>0</v>
      </c>
      <c r="D295" s="120">
        <v>0</v>
      </c>
      <c r="E295" s="120">
        <v>0</v>
      </c>
      <c r="F295" s="120">
        <v>0</v>
      </c>
      <c r="G295" s="120">
        <v>0</v>
      </c>
      <c r="H295" s="120">
        <v>0</v>
      </c>
      <c r="I295" s="120">
        <v>0</v>
      </c>
      <c r="J295" s="120">
        <v>0</v>
      </c>
      <c r="K295" s="120">
        <v>0</v>
      </c>
      <c r="L295" s="120">
        <v>0</v>
      </c>
      <c r="M295" s="120">
        <v>0</v>
      </c>
      <c r="N295" s="120">
        <v>0</v>
      </c>
      <c r="O295" s="120">
        <v>0</v>
      </c>
      <c r="P295" s="120">
        <v>0</v>
      </c>
      <c r="Q295" s="120">
        <v>0</v>
      </c>
      <c r="R295" s="120">
        <v>0</v>
      </c>
      <c r="S295" s="120">
        <v>0</v>
      </c>
      <c r="T295" s="120">
        <v>0</v>
      </c>
      <c r="U295" s="120">
        <v>0</v>
      </c>
      <c r="V295" s="120">
        <v>0</v>
      </c>
      <c r="W295" s="120">
        <v>0</v>
      </c>
      <c r="X295" s="120">
        <v>0</v>
      </c>
      <c r="Y295" s="120">
        <v>0</v>
      </c>
      <c r="Z295" s="120">
        <v>0</v>
      </c>
    </row>
    <row r="296" spans="1:26" x14ac:dyDescent="0.25">
      <c r="B296" s="119" t="s">
        <v>355</v>
      </c>
      <c r="C296" s="120">
        <v>0</v>
      </c>
      <c r="D296" s="120">
        <v>0</v>
      </c>
      <c r="E296" s="120">
        <v>2.67903</v>
      </c>
      <c r="F296" s="120">
        <v>0</v>
      </c>
      <c r="G296" s="120">
        <v>0</v>
      </c>
      <c r="H296" s="120">
        <v>0</v>
      </c>
      <c r="I296" s="120">
        <v>0</v>
      </c>
      <c r="J296" s="120">
        <v>66.222399999999993</v>
      </c>
      <c r="K296" s="120">
        <v>0</v>
      </c>
      <c r="L296" s="120">
        <v>0</v>
      </c>
      <c r="M296" s="120">
        <v>0</v>
      </c>
      <c r="N296" s="120">
        <v>7.5064099999999998</v>
      </c>
      <c r="O296" s="120">
        <v>0</v>
      </c>
      <c r="P296" s="120">
        <v>0</v>
      </c>
      <c r="Q296" s="120">
        <v>0</v>
      </c>
      <c r="R296" s="120">
        <v>0.81798199999999999</v>
      </c>
      <c r="S296" s="120">
        <v>0</v>
      </c>
      <c r="T296" s="120">
        <v>0</v>
      </c>
      <c r="U296" s="120">
        <v>0</v>
      </c>
      <c r="V296" s="120">
        <v>0</v>
      </c>
      <c r="W296" s="120">
        <v>0</v>
      </c>
      <c r="X296" s="120">
        <v>0</v>
      </c>
      <c r="Y296" s="120">
        <v>0</v>
      </c>
      <c r="Z296" s="120">
        <v>77.225821999999994</v>
      </c>
    </row>
    <row r="297" spans="1:26" x14ac:dyDescent="0.25">
      <c r="B297" s="119" t="s">
        <v>356</v>
      </c>
      <c r="C297" s="120">
        <v>0</v>
      </c>
      <c r="D297" s="120">
        <v>0</v>
      </c>
      <c r="E297" s="120">
        <v>0</v>
      </c>
      <c r="F297" s="120">
        <v>0</v>
      </c>
      <c r="G297" s="120">
        <v>0</v>
      </c>
      <c r="H297" s="120">
        <v>0</v>
      </c>
      <c r="I297" s="120">
        <v>0</v>
      </c>
      <c r="J297" s="120">
        <v>0</v>
      </c>
      <c r="K297" s="120">
        <v>0</v>
      </c>
      <c r="L297" s="120">
        <v>0</v>
      </c>
      <c r="M297" s="120">
        <v>0</v>
      </c>
      <c r="N297" s="120">
        <v>0</v>
      </c>
      <c r="O297" s="120">
        <v>0</v>
      </c>
      <c r="P297" s="120">
        <v>0</v>
      </c>
      <c r="Q297" s="120">
        <v>0</v>
      </c>
      <c r="R297" s="120">
        <v>0</v>
      </c>
      <c r="S297" s="120">
        <v>0</v>
      </c>
      <c r="T297" s="120">
        <v>0</v>
      </c>
      <c r="U297" s="120">
        <v>0</v>
      </c>
      <c r="V297" s="120">
        <v>0</v>
      </c>
      <c r="W297" s="120">
        <v>0</v>
      </c>
      <c r="X297" s="120">
        <v>0</v>
      </c>
      <c r="Y297" s="120">
        <v>0</v>
      </c>
      <c r="Z297" s="120">
        <v>0</v>
      </c>
    </row>
    <row r="298" spans="1:26" x14ac:dyDescent="0.2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x14ac:dyDescent="0.25">
      <c r="B299" s="119" t="s">
        <v>358</v>
      </c>
      <c r="C299" s="120">
        <v>0</v>
      </c>
      <c r="D299" s="120">
        <v>0</v>
      </c>
      <c r="E299" s="120">
        <v>0</v>
      </c>
      <c r="F299" s="120">
        <v>0</v>
      </c>
      <c r="G299" s="120">
        <v>2.04766</v>
      </c>
      <c r="H299" s="120">
        <v>0</v>
      </c>
      <c r="I299" s="120">
        <v>0</v>
      </c>
      <c r="J299" s="120">
        <v>44.3489</v>
      </c>
      <c r="K299" s="120">
        <v>0</v>
      </c>
      <c r="L299" s="120">
        <v>0</v>
      </c>
      <c r="M299" s="120">
        <v>110.69</v>
      </c>
      <c r="N299" s="120">
        <v>1.36879</v>
      </c>
      <c r="O299" s="120">
        <v>0</v>
      </c>
      <c r="P299" s="120">
        <v>0</v>
      </c>
      <c r="Q299" s="120">
        <v>0</v>
      </c>
      <c r="R299" s="120">
        <v>3.6510400000000001</v>
      </c>
      <c r="S299" s="120">
        <v>0</v>
      </c>
      <c r="T299" s="120">
        <v>0</v>
      </c>
      <c r="U299" s="120">
        <v>0</v>
      </c>
      <c r="V299" s="120">
        <v>0</v>
      </c>
      <c r="W299" s="120">
        <v>0</v>
      </c>
      <c r="X299" s="120">
        <v>0</v>
      </c>
      <c r="Y299" s="120">
        <v>0</v>
      </c>
      <c r="Z299" s="120">
        <v>162.10638999999998</v>
      </c>
    </row>
    <row r="300" spans="1:26" x14ac:dyDescent="0.2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x14ac:dyDescent="0.25">
      <c r="B301" s="119" t="s">
        <v>360</v>
      </c>
      <c r="C301" s="120">
        <v>0</v>
      </c>
      <c r="D301" s="120">
        <v>0</v>
      </c>
      <c r="E301" s="120">
        <v>0</v>
      </c>
      <c r="F301" s="120">
        <v>0</v>
      </c>
      <c r="G301" s="120">
        <v>0</v>
      </c>
      <c r="H301" s="120">
        <v>0</v>
      </c>
      <c r="I301" s="120">
        <v>0</v>
      </c>
      <c r="J301" s="120">
        <v>0</v>
      </c>
      <c r="K301" s="120">
        <v>0</v>
      </c>
      <c r="L301" s="120">
        <v>0</v>
      </c>
      <c r="M301" s="120">
        <v>0</v>
      </c>
      <c r="N301" s="120">
        <v>0</v>
      </c>
      <c r="O301" s="120">
        <v>0</v>
      </c>
      <c r="P301" s="120">
        <v>0</v>
      </c>
      <c r="Q301" s="120">
        <v>0</v>
      </c>
      <c r="R301" s="120">
        <v>0</v>
      </c>
      <c r="S301" s="120">
        <v>0</v>
      </c>
      <c r="T301" s="120">
        <v>0</v>
      </c>
      <c r="U301" s="120">
        <v>0</v>
      </c>
      <c r="V301" s="120">
        <v>0</v>
      </c>
      <c r="W301" s="120">
        <v>0</v>
      </c>
      <c r="X301" s="120">
        <v>0</v>
      </c>
      <c r="Y301" s="120">
        <v>0</v>
      </c>
      <c r="Z301" s="120">
        <v>0</v>
      </c>
    </row>
    <row r="302" spans="1:26" x14ac:dyDescent="0.25">
      <c r="B302" s="119" t="s">
        <v>361</v>
      </c>
      <c r="C302" s="120">
        <v>0</v>
      </c>
      <c r="D302" s="120">
        <v>0</v>
      </c>
      <c r="E302" s="120">
        <v>0</v>
      </c>
      <c r="F302" s="120">
        <v>0</v>
      </c>
      <c r="G302" s="120">
        <v>0</v>
      </c>
      <c r="H302" s="120">
        <v>0</v>
      </c>
      <c r="I302" s="120">
        <v>0</v>
      </c>
      <c r="J302" s="120">
        <v>0</v>
      </c>
      <c r="K302" s="120">
        <v>0</v>
      </c>
      <c r="L302" s="120">
        <v>0</v>
      </c>
      <c r="M302" s="120">
        <v>0</v>
      </c>
      <c r="N302" s="120">
        <v>0</v>
      </c>
      <c r="O302" s="120">
        <v>0</v>
      </c>
      <c r="P302" s="120">
        <v>0</v>
      </c>
      <c r="Q302" s="120">
        <v>0</v>
      </c>
      <c r="R302" s="120">
        <v>0</v>
      </c>
      <c r="S302" s="120">
        <v>0</v>
      </c>
      <c r="T302" s="120">
        <v>0</v>
      </c>
      <c r="U302" s="120">
        <v>0</v>
      </c>
      <c r="V302" s="120">
        <v>0</v>
      </c>
      <c r="W302" s="120">
        <v>0</v>
      </c>
      <c r="X302" s="120">
        <v>0</v>
      </c>
      <c r="Y302" s="120">
        <v>0</v>
      </c>
      <c r="Z302" s="120">
        <v>0</v>
      </c>
    </row>
    <row r="303" spans="1:26" x14ac:dyDescent="0.25">
      <c r="B303" s="119" t="s">
        <v>362</v>
      </c>
      <c r="C303" s="120">
        <v>0</v>
      </c>
      <c r="D303" s="120">
        <v>0</v>
      </c>
      <c r="E303" s="120">
        <v>0</v>
      </c>
      <c r="F303" s="120">
        <v>0</v>
      </c>
      <c r="G303" s="120">
        <v>0</v>
      </c>
      <c r="H303" s="120">
        <v>0</v>
      </c>
      <c r="I303" s="120">
        <v>0</v>
      </c>
      <c r="J303" s="120">
        <v>79.529899999999998</v>
      </c>
      <c r="K303" s="120">
        <v>0</v>
      </c>
      <c r="L303" s="120">
        <v>0</v>
      </c>
      <c r="M303" s="120">
        <v>0</v>
      </c>
      <c r="N303" s="120">
        <v>0</v>
      </c>
      <c r="O303" s="120">
        <v>0</v>
      </c>
      <c r="P303" s="120">
        <v>0</v>
      </c>
      <c r="Q303" s="120">
        <v>0</v>
      </c>
      <c r="R303" s="120">
        <v>3.1790799999999999</v>
      </c>
      <c r="S303" s="120">
        <v>0</v>
      </c>
      <c r="T303" s="120">
        <v>0</v>
      </c>
      <c r="U303" s="120">
        <v>0</v>
      </c>
      <c r="V303" s="120">
        <v>0</v>
      </c>
      <c r="W303" s="120">
        <v>0</v>
      </c>
      <c r="X303" s="120">
        <v>0</v>
      </c>
      <c r="Y303" s="120">
        <v>0</v>
      </c>
      <c r="Z303" s="120">
        <v>82.708979999999997</v>
      </c>
    </row>
    <row r="304" spans="1:26" x14ac:dyDescent="0.2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x14ac:dyDescent="0.25">
      <c r="B305" s="119" t="s">
        <v>364</v>
      </c>
      <c r="C305" s="120">
        <v>0</v>
      </c>
      <c r="D305" s="120">
        <v>0</v>
      </c>
      <c r="E305" s="120">
        <v>0</v>
      </c>
      <c r="F305" s="120">
        <v>0</v>
      </c>
      <c r="G305" s="120">
        <v>0</v>
      </c>
      <c r="H305" s="120">
        <v>0</v>
      </c>
      <c r="I305" s="120">
        <v>0</v>
      </c>
      <c r="J305" s="120">
        <v>0</v>
      </c>
      <c r="K305" s="120">
        <v>0</v>
      </c>
      <c r="L305" s="120">
        <v>0</v>
      </c>
      <c r="M305" s="120">
        <v>0</v>
      </c>
      <c r="N305" s="120">
        <v>0</v>
      </c>
      <c r="O305" s="120">
        <v>0</v>
      </c>
      <c r="P305" s="120">
        <v>0</v>
      </c>
      <c r="Q305" s="120">
        <v>0</v>
      </c>
      <c r="R305" s="120">
        <v>0</v>
      </c>
      <c r="S305" s="120">
        <v>0</v>
      </c>
      <c r="T305" s="120">
        <v>0</v>
      </c>
      <c r="U305" s="120">
        <v>0</v>
      </c>
      <c r="V305" s="120">
        <v>0</v>
      </c>
      <c r="W305" s="120">
        <v>0</v>
      </c>
      <c r="X305" s="120">
        <v>0</v>
      </c>
      <c r="Y305" s="120">
        <v>0</v>
      </c>
      <c r="Z305" s="120">
        <v>0</v>
      </c>
    </row>
    <row r="306" spans="1:26" x14ac:dyDescent="0.2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x14ac:dyDescent="0.25">
      <c r="B307" s="119" t="s">
        <v>366</v>
      </c>
      <c r="C307" s="120">
        <v>0</v>
      </c>
      <c r="D307" s="120">
        <v>0</v>
      </c>
      <c r="E307" s="120">
        <v>25.060500000000001</v>
      </c>
      <c r="F307" s="120">
        <v>0</v>
      </c>
      <c r="G307" s="120">
        <v>0</v>
      </c>
      <c r="H307" s="120">
        <v>0</v>
      </c>
      <c r="I307" s="120">
        <v>0</v>
      </c>
      <c r="J307" s="120">
        <v>5.8667600000000002</v>
      </c>
      <c r="K307" s="120">
        <v>0</v>
      </c>
      <c r="L307" s="120">
        <v>0</v>
      </c>
      <c r="M307" s="120">
        <v>11.1541</v>
      </c>
      <c r="N307" s="120">
        <v>13.9064</v>
      </c>
      <c r="O307" s="120">
        <v>0</v>
      </c>
      <c r="P307" s="120">
        <v>0</v>
      </c>
      <c r="Q307" s="120">
        <v>0</v>
      </c>
      <c r="R307" s="120">
        <v>1.52101</v>
      </c>
      <c r="S307" s="120">
        <v>0</v>
      </c>
      <c r="T307" s="120">
        <v>0</v>
      </c>
      <c r="U307" s="120">
        <v>0</v>
      </c>
      <c r="V307" s="120">
        <v>0</v>
      </c>
      <c r="W307" s="120">
        <v>0</v>
      </c>
      <c r="X307" s="120">
        <v>0</v>
      </c>
      <c r="Y307" s="120">
        <v>0</v>
      </c>
      <c r="Z307" s="120">
        <v>57.508769999999998</v>
      </c>
    </row>
    <row r="308" spans="1:26" x14ac:dyDescent="0.2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x14ac:dyDescent="0.25">
      <c r="B309" s="119" t="s">
        <v>368</v>
      </c>
      <c r="C309" s="120">
        <v>0</v>
      </c>
      <c r="D309" s="120">
        <v>0</v>
      </c>
      <c r="E309" s="120">
        <v>0</v>
      </c>
      <c r="F309" s="120">
        <v>0</v>
      </c>
      <c r="G309" s="120">
        <v>0</v>
      </c>
      <c r="H309" s="120">
        <v>0</v>
      </c>
      <c r="I309" s="120">
        <v>0</v>
      </c>
      <c r="J309" s="120">
        <v>0</v>
      </c>
      <c r="K309" s="120">
        <v>0</v>
      </c>
      <c r="L309" s="120">
        <v>0</v>
      </c>
      <c r="M309" s="120">
        <v>0</v>
      </c>
      <c r="N309" s="120">
        <v>0</v>
      </c>
      <c r="O309" s="120">
        <v>0</v>
      </c>
      <c r="P309" s="120">
        <v>0</v>
      </c>
      <c r="Q309" s="120">
        <v>0</v>
      </c>
      <c r="R309" s="120">
        <v>0</v>
      </c>
      <c r="S309" s="120">
        <v>0</v>
      </c>
      <c r="T309" s="120">
        <v>0</v>
      </c>
      <c r="U309" s="120">
        <v>0</v>
      </c>
      <c r="V309" s="120">
        <v>0</v>
      </c>
      <c r="W309" s="120">
        <v>0</v>
      </c>
      <c r="X309" s="120">
        <v>0</v>
      </c>
      <c r="Y309" s="120">
        <v>0</v>
      </c>
      <c r="Z309" s="120">
        <v>0</v>
      </c>
    </row>
    <row r="310" spans="1:26" x14ac:dyDescent="0.2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x14ac:dyDescent="0.25">
      <c r="B311" s="119" t="s">
        <v>372</v>
      </c>
      <c r="C311" s="120">
        <v>0</v>
      </c>
      <c r="D311" s="120">
        <v>0</v>
      </c>
      <c r="E311" s="120">
        <v>0</v>
      </c>
      <c r="F311" s="120">
        <v>0</v>
      </c>
      <c r="G311" s="120">
        <v>0</v>
      </c>
      <c r="H311" s="120">
        <v>0</v>
      </c>
      <c r="I311" s="120">
        <v>0</v>
      </c>
      <c r="J311" s="120">
        <v>0</v>
      </c>
      <c r="K311" s="120">
        <v>0</v>
      </c>
      <c r="L311" s="120">
        <v>0</v>
      </c>
      <c r="M311" s="120">
        <v>0</v>
      </c>
      <c r="N311" s="120">
        <v>0</v>
      </c>
      <c r="O311" s="120">
        <v>0</v>
      </c>
      <c r="P311" s="120">
        <v>0</v>
      </c>
      <c r="Q311" s="120">
        <v>0</v>
      </c>
      <c r="R311" s="120">
        <v>0</v>
      </c>
      <c r="S311" s="120">
        <v>0</v>
      </c>
      <c r="T311" s="120">
        <v>0</v>
      </c>
      <c r="U311" s="120">
        <v>0</v>
      </c>
      <c r="V311" s="120">
        <v>0</v>
      </c>
      <c r="W311" s="120">
        <v>0</v>
      </c>
      <c r="X311" s="120">
        <v>0</v>
      </c>
      <c r="Y311" s="120">
        <v>0</v>
      </c>
      <c r="Z311" s="120">
        <v>0</v>
      </c>
    </row>
    <row r="312" spans="1:26" x14ac:dyDescent="0.2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x14ac:dyDescent="0.25">
      <c r="B313" s="119" t="s">
        <v>374</v>
      </c>
      <c r="C313" s="120">
        <v>0</v>
      </c>
      <c r="D313" s="120">
        <v>0</v>
      </c>
      <c r="E313" s="120">
        <v>0</v>
      </c>
      <c r="F313" s="120">
        <v>0</v>
      </c>
      <c r="G313" s="120">
        <v>0</v>
      </c>
      <c r="H313" s="120">
        <v>0</v>
      </c>
      <c r="I313" s="120">
        <v>0</v>
      </c>
      <c r="J313" s="120">
        <v>0</v>
      </c>
      <c r="K313" s="120">
        <v>0</v>
      </c>
      <c r="L313" s="120">
        <v>0</v>
      </c>
      <c r="M313" s="120">
        <v>0</v>
      </c>
      <c r="N313" s="120">
        <v>0</v>
      </c>
      <c r="O313" s="120">
        <v>0</v>
      </c>
      <c r="P313" s="120">
        <v>0</v>
      </c>
      <c r="Q313" s="120">
        <v>0</v>
      </c>
      <c r="R313" s="120">
        <v>0</v>
      </c>
      <c r="S313" s="120">
        <v>0</v>
      </c>
      <c r="T313" s="120">
        <v>0</v>
      </c>
      <c r="U313" s="120">
        <v>0</v>
      </c>
      <c r="V313" s="120">
        <v>0</v>
      </c>
      <c r="W313" s="120">
        <v>0</v>
      </c>
      <c r="X313" s="120">
        <v>0</v>
      </c>
      <c r="Y313" s="120">
        <v>0</v>
      </c>
      <c r="Z313" s="120">
        <v>0</v>
      </c>
    </row>
    <row r="314" spans="1:26" x14ac:dyDescent="0.25">
      <c r="B314" s="119" t="s">
        <v>375</v>
      </c>
      <c r="C314" s="120">
        <v>0</v>
      </c>
      <c r="D314" s="120">
        <v>0</v>
      </c>
      <c r="E314" s="120">
        <v>0</v>
      </c>
      <c r="F314" s="120">
        <v>0</v>
      </c>
      <c r="G314" s="120">
        <v>0</v>
      </c>
      <c r="H314" s="120">
        <v>0</v>
      </c>
      <c r="I314" s="120">
        <v>0</v>
      </c>
      <c r="J314" s="120">
        <v>0</v>
      </c>
      <c r="K314" s="120">
        <v>0</v>
      </c>
      <c r="L314" s="120">
        <v>0</v>
      </c>
      <c r="M314" s="120">
        <v>0</v>
      </c>
      <c r="N314" s="120">
        <v>0</v>
      </c>
      <c r="O314" s="120">
        <v>0</v>
      </c>
      <c r="P314" s="120">
        <v>0</v>
      </c>
      <c r="Q314" s="120">
        <v>0</v>
      </c>
      <c r="R314" s="120">
        <v>0</v>
      </c>
      <c r="S314" s="120">
        <v>0</v>
      </c>
      <c r="T314" s="120">
        <v>0</v>
      </c>
      <c r="U314" s="120">
        <v>0</v>
      </c>
      <c r="V314" s="120">
        <v>0</v>
      </c>
      <c r="W314" s="120">
        <v>0</v>
      </c>
      <c r="X314" s="120">
        <v>0</v>
      </c>
      <c r="Y314" s="120">
        <v>0</v>
      </c>
      <c r="Z314" s="120">
        <v>0</v>
      </c>
    </row>
    <row r="315" spans="1:26" x14ac:dyDescent="0.25">
      <c r="B315" s="119" t="s">
        <v>376</v>
      </c>
      <c r="C315" s="120">
        <v>0</v>
      </c>
      <c r="D315" s="120">
        <v>0</v>
      </c>
      <c r="E315" s="120">
        <v>0</v>
      </c>
      <c r="F315" s="120">
        <v>0</v>
      </c>
      <c r="G315" s="120">
        <v>0</v>
      </c>
      <c r="H315" s="120">
        <v>0</v>
      </c>
      <c r="I315" s="120">
        <v>0</v>
      </c>
      <c r="J315" s="120">
        <v>0</v>
      </c>
      <c r="K315" s="120">
        <v>0</v>
      </c>
      <c r="L315" s="120">
        <v>0</v>
      </c>
      <c r="M315" s="120">
        <v>0</v>
      </c>
      <c r="N315" s="120">
        <v>0</v>
      </c>
      <c r="O315" s="120">
        <v>0</v>
      </c>
      <c r="P315" s="120">
        <v>0</v>
      </c>
      <c r="Q315" s="120">
        <v>0</v>
      </c>
      <c r="R315" s="120">
        <v>0</v>
      </c>
      <c r="S315" s="120">
        <v>0</v>
      </c>
      <c r="T315" s="120">
        <v>0</v>
      </c>
      <c r="U315" s="120">
        <v>0</v>
      </c>
      <c r="V315" s="120">
        <v>0</v>
      </c>
      <c r="W315" s="120">
        <v>0</v>
      </c>
      <c r="X315" s="120">
        <v>0</v>
      </c>
      <c r="Y315" s="120">
        <v>0</v>
      </c>
      <c r="Z315" s="120">
        <v>0</v>
      </c>
    </row>
    <row r="316" spans="1:26" x14ac:dyDescent="0.25">
      <c r="B316" s="119" t="s">
        <v>377</v>
      </c>
      <c r="C316" s="120">
        <v>0</v>
      </c>
      <c r="D316" s="120">
        <v>0</v>
      </c>
      <c r="E316" s="120">
        <v>0</v>
      </c>
      <c r="F316" s="120">
        <v>0</v>
      </c>
      <c r="G316" s="120">
        <v>0</v>
      </c>
      <c r="H316" s="120">
        <v>0</v>
      </c>
      <c r="I316" s="120">
        <v>0</v>
      </c>
      <c r="J316" s="120">
        <v>0</v>
      </c>
      <c r="K316" s="120">
        <v>0</v>
      </c>
      <c r="L316" s="120">
        <v>0</v>
      </c>
      <c r="M316" s="120">
        <v>0</v>
      </c>
      <c r="N316" s="120">
        <v>0</v>
      </c>
      <c r="O316" s="120">
        <v>0</v>
      </c>
      <c r="P316" s="120">
        <v>0</v>
      </c>
      <c r="Q316" s="120">
        <v>0</v>
      </c>
      <c r="R316" s="120">
        <v>0</v>
      </c>
      <c r="S316" s="120">
        <v>0</v>
      </c>
      <c r="T316" s="120">
        <v>0</v>
      </c>
      <c r="U316" s="120">
        <v>0</v>
      </c>
      <c r="V316" s="120">
        <v>0</v>
      </c>
      <c r="W316" s="120">
        <v>0</v>
      </c>
      <c r="X316" s="120">
        <v>0</v>
      </c>
      <c r="Y316" s="120">
        <v>0</v>
      </c>
      <c r="Z316" s="120">
        <v>0</v>
      </c>
    </row>
    <row r="317" spans="1:26" x14ac:dyDescent="0.2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x14ac:dyDescent="0.25">
      <c r="B318" s="119" t="s">
        <v>379</v>
      </c>
      <c r="C318" s="120">
        <v>0</v>
      </c>
      <c r="D318" s="120">
        <v>0</v>
      </c>
      <c r="E318" s="120">
        <v>0</v>
      </c>
      <c r="F318" s="120">
        <v>0</v>
      </c>
      <c r="G318" s="120">
        <v>0</v>
      </c>
      <c r="H318" s="120">
        <v>0</v>
      </c>
      <c r="I318" s="120">
        <v>0</v>
      </c>
      <c r="J318" s="120">
        <v>0</v>
      </c>
      <c r="K318" s="120">
        <v>0</v>
      </c>
      <c r="L318" s="120">
        <v>0</v>
      </c>
      <c r="M318" s="120">
        <v>0</v>
      </c>
      <c r="N318" s="120">
        <v>0</v>
      </c>
      <c r="O318" s="120">
        <v>0</v>
      </c>
      <c r="P318" s="120">
        <v>0</v>
      </c>
      <c r="Q318" s="120">
        <v>0</v>
      </c>
      <c r="R318" s="120">
        <v>0</v>
      </c>
      <c r="S318" s="120">
        <v>0</v>
      </c>
      <c r="T318" s="120">
        <v>0</v>
      </c>
      <c r="U318" s="120">
        <v>0</v>
      </c>
      <c r="V318" s="120">
        <v>0</v>
      </c>
      <c r="W318" s="120">
        <v>0</v>
      </c>
      <c r="X318" s="120">
        <v>0</v>
      </c>
      <c r="Y318" s="120">
        <v>0</v>
      </c>
      <c r="Z318" s="120">
        <v>0</v>
      </c>
    </row>
    <row r="319" spans="1:26" x14ac:dyDescent="0.2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x14ac:dyDescent="0.25">
      <c r="B320" s="119" t="s">
        <v>381</v>
      </c>
      <c r="C320" s="120">
        <v>0</v>
      </c>
      <c r="D320" s="120">
        <v>0</v>
      </c>
      <c r="E320" s="120">
        <v>0</v>
      </c>
      <c r="F320" s="120">
        <v>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0</v>
      </c>
      <c r="Y320" s="120">
        <v>0</v>
      </c>
      <c r="Z320" s="120">
        <v>0</v>
      </c>
    </row>
    <row r="321" spans="1:26" x14ac:dyDescent="0.2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x14ac:dyDescent="0.25">
      <c r="B322" s="119" t="s">
        <v>383</v>
      </c>
      <c r="C322" s="120">
        <v>0</v>
      </c>
      <c r="D322" s="120">
        <v>0</v>
      </c>
      <c r="E322" s="120">
        <v>0</v>
      </c>
      <c r="F322" s="120">
        <v>0</v>
      </c>
      <c r="G322" s="120">
        <v>0</v>
      </c>
      <c r="H322" s="120">
        <v>0</v>
      </c>
      <c r="I322" s="120">
        <v>0</v>
      </c>
      <c r="J322" s="120">
        <v>0</v>
      </c>
      <c r="K322" s="120">
        <v>0</v>
      </c>
      <c r="L322" s="120">
        <v>0</v>
      </c>
      <c r="M322" s="120">
        <v>0</v>
      </c>
      <c r="N322" s="120">
        <v>0</v>
      </c>
      <c r="O322" s="120">
        <v>0</v>
      </c>
      <c r="P322" s="120">
        <v>0</v>
      </c>
      <c r="Q322" s="120">
        <v>0</v>
      </c>
      <c r="R322" s="120">
        <v>0</v>
      </c>
      <c r="S322" s="120">
        <v>0</v>
      </c>
      <c r="T322" s="120">
        <v>0</v>
      </c>
      <c r="U322" s="120">
        <v>0</v>
      </c>
      <c r="V322" s="120">
        <v>0</v>
      </c>
      <c r="W322" s="120">
        <v>0</v>
      </c>
      <c r="X322" s="120">
        <v>0</v>
      </c>
      <c r="Y322" s="120">
        <v>0</v>
      </c>
      <c r="Z322" s="120">
        <v>0</v>
      </c>
    </row>
    <row r="323" spans="1:26" x14ac:dyDescent="0.25">
      <c r="B323" s="119" t="s">
        <v>384</v>
      </c>
      <c r="C323" s="120">
        <v>0</v>
      </c>
      <c r="D323" s="120">
        <v>0</v>
      </c>
      <c r="E323" s="120">
        <v>0</v>
      </c>
      <c r="F323" s="120">
        <v>0</v>
      </c>
      <c r="G323" s="120">
        <v>0</v>
      </c>
      <c r="H323" s="120">
        <v>0</v>
      </c>
      <c r="I323" s="120">
        <v>0</v>
      </c>
      <c r="J323" s="120">
        <v>0</v>
      </c>
      <c r="K323" s="120">
        <v>0</v>
      </c>
      <c r="L323" s="120">
        <v>0</v>
      </c>
      <c r="M323" s="120">
        <v>0</v>
      </c>
      <c r="N323" s="120">
        <v>0</v>
      </c>
      <c r="O323" s="120">
        <v>0</v>
      </c>
      <c r="P323" s="120">
        <v>0</v>
      </c>
      <c r="Q323" s="120">
        <v>0</v>
      </c>
      <c r="R323" s="120">
        <v>0</v>
      </c>
      <c r="S323" s="120">
        <v>0</v>
      </c>
      <c r="T323" s="120">
        <v>0</v>
      </c>
      <c r="U323" s="120">
        <v>0</v>
      </c>
      <c r="V323" s="120">
        <v>0</v>
      </c>
      <c r="W323" s="120">
        <v>0</v>
      </c>
      <c r="X323" s="120">
        <v>0</v>
      </c>
      <c r="Y323" s="120">
        <v>0</v>
      </c>
      <c r="Z323" s="120">
        <v>0</v>
      </c>
    </row>
    <row r="324" spans="1:26" x14ac:dyDescent="0.25">
      <c r="B324" s="119" t="s">
        <v>385</v>
      </c>
      <c r="C324" s="120">
        <v>0</v>
      </c>
      <c r="D324" s="120">
        <v>0</v>
      </c>
      <c r="E324" s="120">
        <v>0</v>
      </c>
      <c r="F324" s="120">
        <v>0</v>
      </c>
      <c r="G324" s="120">
        <v>0</v>
      </c>
      <c r="H324" s="120">
        <v>0</v>
      </c>
      <c r="I324" s="120">
        <v>0</v>
      </c>
      <c r="J324" s="120">
        <v>0</v>
      </c>
      <c r="K324" s="120">
        <v>0</v>
      </c>
      <c r="L324" s="120">
        <v>0</v>
      </c>
      <c r="M324" s="120">
        <v>0</v>
      </c>
      <c r="N324" s="120">
        <v>0</v>
      </c>
      <c r="O324" s="120">
        <v>0</v>
      </c>
      <c r="P324" s="120">
        <v>0</v>
      </c>
      <c r="Q324" s="120">
        <v>0</v>
      </c>
      <c r="R324" s="120">
        <v>0</v>
      </c>
      <c r="S324" s="120">
        <v>0</v>
      </c>
      <c r="T324" s="120">
        <v>0</v>
      </c>
      <c r="U324" s="120">
        <v>0</v>
      </c>
      <c r="V324" s="120">
        <v>0</v>
      </c>
      <c r="W324" s="120">
        <v>0</v>
      </c>
      <c r="X324" s="120">
        <v>0</v>
      </c>
      <c r="Y324" s="120">
        <v>0</v>
      </c>
      <c r="Z324" s="120">
        <v>0</v>
      </c>
    </row>
    <row r="325" spans="1:26" x14ac:dyDescent="0.25">
      <c r="B325" s="119" t="s">
        <v>386</v>
      </c>
      <c r="C325" s="120">
        <v>0</v>
      </c>
      <c r="D325" s="120">
        <v>0</v>
      </c>
      <c r="E325" s="120">
        <v>0</v>
      </c>
      <c r="F325" s="120">
        <v>0</v>
      </c>
      <c r="G325" s="120">
        <v>0</v>
      </c>
      <c r="H325" s="120">
        <v>0</v>
      </c>
      <c r="I325" s="120">
        <v>0</v>
      </c>
      <c r="J325" s="120">
        <v>0</v>
      </c>
      <c r="K325" s="120">
        <v>0</v>
      </c>
      <c r="L325" s="120">
        <v>0</v>
      </c>
      <c r="M325" s="120">
        <v>0</v>
      </c>
      <c r="N325" s="120">
        <v>0</v>
      </c>
      <c r="O325" s="120">
        <v>0</v>
      </c>
      <c r="P325" s="120">
        <v>0</v>
      </c>
      <c r="Q325" s="120">
        <v>0</v>
      </c>
      <c r="R325" s="120">
        <v>0</v>
      </c>
      <c r="S325" s="120">
        <v>0</v>
      </c>
      <c r="T325" s="120">
        <v>0</v>
      </c>
      <c r="U325" s="120">
        <v>0</v>
      </c>
      <c r="V325" s="120">
        <v>0</v>
      </c>
      <c r="W325" s="120">
        <v>0</v>
      </c>
      <c r="X325" s="120">
        <v>0</v>
      </c>
      <c r="Y325" s="120">
        <v>0</v>
      </c>
      <c r="Z325" s="120">
        <v>0</v>
      </c>
    </row>
    <row r="326" spans="1:26" x14ac:dyDescent="0.25">
      <c r="B326" s="119" t="s">
        <v>387</v>
      </c>
      <c r="C326" s="120">
        <v>0</v>
      </c>
      <c r="D326" s="120">
        <v>0</v>
      </c>
      <c r="E326" s="120">
        <v>0</v>
      </c>
      <c r="F326" s="120">
        <v>0</v>
      </c>
      <c r="G326" s="120">
        <v>0</v>
      </c>
      <c r="H326" s="120">
        <v>0</v>
      </c>
      <c r="I326" s="120">
        <v>0</v>
      </c>
      <c r="J326" s="120">
        <v>0</v>
      </c>
      <c r="K326" s="120">
        <v>0</v>
      </c>
      <c r="L326" s="120">
        <v>0</v>
      </c>
      <c r="M326" s="120">
        <v>0</v>
      </c>
      <c r="N326" s="120">
        <v>0</v>
      </c>
      <c r="O326" s="120">
        <v>0</v>
      </c>
      <c r="P326" s="120">
        <v>0</v>
      </c>
      <c r="Q326" s="120">
        <v>0</v>
      </c>
      <c r="R326" s="120">
        <v>0</v>
      </c>
      <c r="S326" s="120">
        <v>0</v>
      </c>
      <c r="T326" s="120">
        <v>0</v>
      </c>
      <c r="U326" s="120">
        <v>0</v>
      </c>
      <c r="V326" s="120">
        <v>0</v>
      </c>
      <c r="W326" s="120">
        <v>0</v>
      </c>
      <c r="X326" s="120">
        <v>0</v>
      </c>
      <c r="Y326" s="120">
        <v>0</v>
      </c>
      <c r="Z326" s="120">
        <v>0</v>
      </c>
    </row>
    <row r="327" spans="1:26" x14ac:dyDescent="0.25">
      <c r="B327" s="119" t="s">
        <v>388</v>
      </c>
      <c r="C327" s="120">
        <v>0</v>
      </c>
      <c r="D327" s="120">
        <v>0</v>
      </c>
      <c r="E327" s="120">
        <v>0</v>
      </c>
      <c r="F327" s="120">
        <v>0</v>
      </c>
      <c r="G327" s="120">
        <v>0</v>
      </c>
      <c r="H327" s="120">
        <v>0</v>
      </c>
      <c r="I327" s="120">
        <v>0</v>
      </c>
      <c r="J327" s="120">
        <v>0</v>
      </c>
      <c r="K327" s="120">
        <v>0</v>
      </c>
      <c r="L327" s="120">
        <v>0</v>
      </c>
      <c r="M327" s="120">
        <v>0</v>
      </c>
      <c r="N327" s="120">
        <v>0</v>
      </c>
      <c r="O327" s="120">
        <v>0</v>
      </c>
      <c r="P327" s="120">
        <v>0</v>
      </c>
      <c r="Q327" s="120">
        <v>0</v>
      </c>
      <c r="R327" s="120">
        <v>0</v>
      </c>
      <c r="S327" s="120">
        <v>0</v>
      </c>
      <c r="T327" s="120">
        <v>0</v>
      </c>
      <c r="U327" s="120">
        <v>0</v>
      </c>
      <c r="V327" s="120">
        <v>0</v>
      </c>
      <c r="W327" s="120">
        <v>0</v>
      </c>
      <c r="X327" s="120">
        <v>0</v>
      </c>
      <c r="Y327" s="120">
        <v>0</v>
      </c>
      <c r="Z327" s="120">
        <v>0</v>
      </c>
    </row>
    <row r="328" spans="1:26" x14ac:dyDescent="0.25">
      <c r="B328" s="119" t="s">
        <v>389</v>
      </c>
      <c r="C328" s="120">
        <v>0</v>
      </c>
      <c r="D328" s="120">
        <v>0</v>
      </c>
      <c r="E328" s="120">
        <v>0</v>
      </c>
      <c r="F328" s="120">
        <v>0</v>
      </c>
      <c r="G328" s="120">
        <v>0</v>
      </c>
      <c r="H328" s="120">
        <v>0</v>
      </c>
      <c r="I328" s="120">
        <v>0</v>
      </c>
      <c r="J328" s="120">
        <v>0</v>
      </c>
      <c r="K328" s="120">
        <v>0</v>
      </c>
      <c r="L328" s="120">
        <v>0</v>
      </c>
      <c r="M328" s="120">
        <v>0</v>
      </c>
      <c r="N328" s="120">
        <v>0</v>
      </c>
      <c r="O328" s="120">
        <v>0</v>
      </c>
      <c r="P328" s="120">
        <v>0</v>
      </c>
      <c r="Q328" s="120">
        <v>0</v>
      </c>
      <c r="R328" s="120">
        <v>0</v>
      </c>
      <c r="S328" s="120">
        <v>0</v>
      </c>
      <c r="T328" s="120">
        <v>0</v>
      </c>
      <c r="U328" s="120">
        <v>0</v>
      </c>
      <c r="V328" s="120">
        <v>0</v>
      </c>
      <c r="W328" s="120">
        <v>0</v>
      </c>
      <c r="X328" s="120">
        <v>0</v>
      </c>
      <c r="Y328" s="120">
        <v>0</v>
      </c>
      <c r="Z328" s="120">
        <v>0</v>
      </c>
    </row>
    <row r="329" spans="1:26" x14ac:dyDescent="0.25">
      <c r="B329" s="119" t="s">
        <v>390</v>
      </c>
      <c r="C329" s="120">
        <v>0</v>
      </c>
      <c r="D329" s="120">
        <v>0</v>
      </c>
      <c r="E329" s="120">
        <v>0</v>
      </c>
      <c r="F329" s="120">
        <v>0</v>
      </c>
      <c r="G329" s="120">
        <v>0</v>
      </c>
      <c r="H329" s="120">
        <v>0</v>
      </c>
      <c r="I329" s="120">
        <v>0</v>
      </c>
      <c r="J329" s="120">
        <v>0</v>
      </c>
      <c r="K329" s="120">
        <v>0</v>
      </c>
      <c r="L329" s="120">
        <v>0</v>
      </c>
      <c r="M329" s="120">
        <v>0</v>
      </c>
      <c r="N329" s="120">
        <v>0</v>
      </c>
      <c r="O329" s="120">
        <v>0</v>
      </c>
      <c r="P329" s="120">
        <v>0</v>
      </c>
      <c r="Q329" s="120">
        <v>0</v>
      </c>
      <c r="R329" s="120">
        <v>0</v>
      </c>
      <c r="S329" s="120">
        <v>0</v>
      </c>
      <c r="T329" s="120">
        <v>0</v>
      </c>
      <c r="U329" s="120">
        <v>0</v>
      </c>
      <c r="V329" s="120">
        <v>0</v>
      </c>
      <c r="W329" s="120">
        <v>0</v>
      </c>
      <c r="X329" s="120">
        <v>0</v>
      </c>
      <c r="Y329" s="120">
        <v>0</v>
      </c>
      <c r="Z329" s="120">
        <v>0</v>
      </c>
    </row>
    <row r="330" spans="1:26" x14ac:dyDescent="0.25">
      <c r="B330" s="119" t="s">
        <v>391</v>
      </c>
      <c r="C330" s="120">
        <v>0</v>
      </c>
      <c r="D330" s="120">
        <v>0</v>
      </c>
      <c r="E330" s="120">
        <v>0</v>
      </c>
      <c r="F330" s="120">
        <v>0</v>
      </c>
      <c r="G330" s="120">
        <v>0</v>
      </c>
      <c r="H330" s="120">
        <v>0</v>
      </c>
      <c r="I330" s="120">
        <v>0</v>
      </c>
      <c r="J330" s="120">
        <v>0</v>
      </c>
      <c r="K330" s="120">
        <v>0</v>
      </c>
      <c r="L330" s="120">
        <v>0</v>
      </c>
      <c r="M330" s="120">
        <v>0</v>
      </c>
      <c r="N330" s="120">
        <v>0</v>
      </c>
      <c r="O330" s="120">
        <v>0</v>
      </c>
      <c r="P330" s="120">
        <v>0</v>
      </c>
      <c r="Q330" s="120">
        <v>0</v>
      </c>
      <c r="R330" s="120">
        <v>0</v>
      </c>
      <c r="S330" s="120">
        <v>0</v>
      </c>
      <c r="T330" s="120">
        <v>0</v>
      </c>
      <c r="U330" s="120">
        <v>0</v>
      </c>
      <c r="V330" s="120">
        <v>0</v>
      </c>
      <c r="W330" s="120">
        <v>0</v>
      </c>
      <c r="X330" s="120">
        <v>0</v>
      </c>
      <c r="Y330" s="120">
        <v>0</v>
      </c>
      <c r="Z330" s="120">
        <v>0</v>
      </c>
    </row>
    <row r="331" spans="1:26" x14ac:dyDescent="0.25">
      <c r="B331" s="119" t="s">
        <v>392</v>
      </c>
      <c r="C331" s="120">
        <v>0</v>
      </c>
      <c r="D331" s="120">
        <v>0</v>
      </c>
      <c r="E331" s="120">
        <v>0</v>
      </c>
      <c r="F331" s="120">
        <v>0</v>
      </c>
      <c r="G331" s="120">
        <v>0</v>
      </c>
      <c r="H331" s="120">
        <v>0</v>
      </c>
      <c r="I331" s="120">
        <v>0</v>
      </c>
      <c r="J331" s="120">
        <v>0</v>
      </c>
      <c r="K331" s="120">
        <v>0</v>
      </c>
      <c r="L331" s="120">
        <v>0</v>
      </c>
      <c r="M331" s="120">
        <v>0</v>
      </c>
      <c r="N331" s="120">
        <v>0</v>
      </c>
      <c r="O331" s="120">
        <v>0</v>
      </c>
      <c r="P331" s="120">
        <v>0</v>
      </c>
      <c r="Q331" s="120">
        <v>0</v>
      </c>
      <c r="R331" s="120">
        <v>0</v>
      </c>
      <c r="S331" s="120">
        <v>0</v>
      </c>
      <c r="T331" s="120">
        <v>0</v>
      </c>
      <c r="U331" s="120">
        <v>0</v>
      </c>
      <c r="V331" s="120">
        <v>0</v>
      </c>
      <c r="W331" s="120">
        <v>0</v>
      </c>
      <c r="X331" s="120">
        <v>0</v>
      </c>
      <c r="Y331" s="120">
        <v>0</v>
      </c>
      <c r="Z331" s="120">
        <v>0</v>
      </c>
    </row>
    <row r="332" spans="1:26" x14ac:dyDescent="0.25">
      <c r="B332" s="119" t="s">
        <v>393</v>
      </c>
      <c r="C332" s="120">
        <v>0</v>
      </c>
      <c r="D332" s="120">
        <v>0</v>
      </c>
      <c r="E332" s="120">
        <v>0</v>
      </c>
      <c r="F332" s="120">
        <v>0</v>
      </c>
      <c r="G332" s="120">
        <v>0</v>
      </c>
      <c r="H332" s="120">
        <v>0</v>
      </c>
      <c r="I332" s="120">
        <v>0</v>
      </c>
      <c r="J332" s="120">
        <v>0</v>
      </c>
      <c r="K332" s="120">
        <v>0</v>
      </c>
      <c r="L332" s="120">
        <v>0</v>
      </c>
      <c r="M332" s="120">
        <v>0</v>
      </c>
      <c r="N332" s="120">
        <v>0</v>
      </c>
      <c r="O332" s="120">
        <v>0</v>
      </c>
      <c r="P332" s="120">
        <v>0</v>
      </c>
      <c r="Q332" s="120">
        <v>0</v>
      </c>
      <c r="R332" s="120">
        <v>0</v>
      </c>
      <c r="S332" s="120">
        <v>0</v>
      </c>
      <c r="T332" s="120">
        <v>0</v>
      </c>
      <c r="U332" s="120">
        <v>0</v>
      </c>
      <c r="V332" s="120">
        <v>0</v>
      </c>
      <c r="W332" s="120">
        <v>0</v>
      </c>
      <c r="X332" s="120">
        <v>0</v>
      </c>
      <c r="Y332" s="120">
        <v>0</v>
      </c>
      <c r="Z332" s="120">
        <v>0</v>
      </c>
    </row>
    <row r="333" spans="1:26" x14ac:dyDescent="0.25">
      <c r="B333" s="119" t="s">
        <v>394</v>
      </c>
      <c r="C333" s="120">
        <v>0</v>
      </c>
      <c r="D333" s="120">
        <v>0</v>
      </c>
      <c r="E333" s="120">
        <v>0</v>
      </c>
      <c r="F333" s="120">
        <v>0</v>
      </c>
      <c r="G333" s="120">
        <v>0</v>
      </c>
      <c r="H333" s="120">
        <v>0</v>
      </c>
      <c r="I333" s="120">
        <v>0</v>
      </c>
      <c r="J333" s="120">
        <v>0</v>
      </c>
      <c r="K333" s="120">
        <v>0</v>
      </c>
      <c r="L333" s="120">
        <v>0</v>
      </c>
      <c r="M333" s="120">
        <v>0</v>
      </c>
      <c r="N333" s="120">
        <v>0</v>
      </c>
      <c r="O333" s="120">
        <v>0</v>
      </c>
      <c r="P333" s="120">
        <v>0</v>
      </c>
      <c r="Q333" s="120">
        <v>0</v>
      </c>
      <c r="R333" s="120">
        <v>0</v>
      </c>
      <c r="S333" s="120">
        <v>0</v>
      </c>
      <c r="T333" s="120">
        <v>0</v>
      </c>
      <c r="U333" s="120">
        <v>0</v>
      </c>
      <c r="V333" s="120">
        <v>0</v>
      </c>
      <c r="W333" s="120">
        <v>0</v>
      </c>
      <c r="X333" s="120">
        <v>0</v>
      </c>
      <c r="Y333" s="120">
        <v>0</v>
      </c>
      <c r="Z333" s="120">
        <v>0</v>
      </c>
    </row>
    <row r="334" spans="1:26" x14ac:dyDescent="0.25">
      <c r="B334" s="119" t="s">
        <v>395</v>
      </c>
      <c r="C334" s="120">
        <v>0</v>
      </c>
      <c r="D334" s="120">
        <v>0</v>
      </c>
      <c r="E334" s="120">
        <v>0</v>
      </c>
      <c r="F334" s="120">
        <v>0</v>
      </c>
      <c r="G334" s="120">
        <v>0</v>
      </c>
      <c r="H334" s="120">
        <v>0</v>
      </c>
      <c r="I334" s="120">
        <v>0</v>
      </c>
      <c r="J334" s="120">
        <v>0</v>
      </c>
      <c r="K334" s="120">
        <v>0</v>
      </c>
      <c r="L334" s="120">
        <v>0</v>
      </c>
      <c r="M334" s="120">
        <v>0</v>
      </c>
      <c r="N334" s="120">
        <v>0</v>
      </c>
      <c r="O334" s="120">
        <v>0</v>
      </c>
      <c r="P334" s="120">
        <v>0</v>
      </c>
      <c r="Q334" s="120">
        <v>0</v>
      </c>
      <c r="R334" s="120">
        <v>0</v>
      </c>
      <c r="S334" s="120">
        <v>0</v>
      </c>
      <c r="T334" s="120">
        <v>0</v>
      </c>
      <c r="U334" s="120">
        <v>0</v>
      </c>
      <c r="V334" s="120">
        <v>0</v>
      </c>
      <c r="W334" s="120">
        <v>0</v>
      </c>
      <c r="X334" s="120">
        <v>0</v>
      </c>
      <c r="Y334" s="120">
        <v>0</v>
      </c>
      <c r="Z334" s="120">
        <v>0</v>
      </c>
    </row>
    <row r="335" spans="1:26" x14ac:dyDescent="0.2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x14ac:dyDescent="0.25">
      <c r="B336" s="119" t="s">
        <v>397</v>
      </c>
      <c r="C336" s="120">
        <v>0</v>
      </c>
      <c r="D336" s="120">
        <v>0</v>
      </c>
      <c r="E336" s="120">
        <v>0</v>
      </c>
      <c r="F336" s="120">
        <v>0</v>
      </c>
      <c r="G336" s="120">
        <v>0</v>
      </c>
      <c r="H336" s="120">
        <v>0</v>
      </c>
      <c r="I336" s="120">
        <v>0</v>
      </c>
      <c r="J336" s="120">
        <v>0</v>
      </c>
      <c r="K336" s="120">
        <v>0</v>
      </c>
      <c r="L336" s="120">
        <v>0</v>
      </c>
      <c r="M336" s="120">
        <v>0</v>
      </c>
      <c r="N336" s="120">
        <v>0</v>
      </c>
      <c r="O336" s="120">
        <v>0</v>
      </c>
      <c r="P336" s="120">
        <v>0</v>
      </c>
      <c r="Q336" s="120">
        <v>0</v>
      </c>
      <c r="R336" s="120">
        <v>0</v>
      </c>
      <c r="S336" s="120">
        <v>0</v>
      </c>
      <c r="T336" s="120">
        <v>0</v>
      </c>
      <c r="U336" s="120">
        <v>0</v>
      </c>
      <c r="V336" s="120">
        <v>0</v>
      </c>
      <c r="W336" s="120">
        <v>0</v>
      </c>
      <c r="X336" s="120">
        <v>0</v>
      </c>
      <c r="Y336" s="120">
        <v>0</v>
      </c>
      <c r="Z336" s="120">
        <v>0</v>
      </c>
    </row>
    <row r="337" spans="1:26" x14ac:dyDescent="0.25">
      <c r="B337" s="119" t="s">
        <v>398</v>
      </c>
      <c r="C337" s="120">
        <v>0</v>
      </c>
      <c r="D337" s="120">
        <v>0</v>
      </c>
      <c r="E337" s="120">
        <v>0</v>
      </c>
      <c r="F337" s="120">
        <v>0</v>
      </c>
      <c r="G337" s="120">
        <v>0</v>
      </c>
      <c r="H337" s="120">
        <v>0</v>
      </c>
      <c r="I337" s="120">
        <v>0</v>
      </c>
      <c r="J337" s="120">
        <v>0</v>
      </c>
      <c r="K337" s="120">
        <v>0</v>
      </c>
      <c r="L337" s="120">
        <v>0</v>
      </c>
      <c r="M337" s="120">
        <v>0</v>
      </c>
      <c r="N337" s="120">
        <v>0</v>
      </c>
      <c r="O337" s="120">
        <v>0</v>
      </c>
      <c r="P337" s="120">
        <v>0</v>
      </c>
      <c r="Q337" s="120">
        <v>0</v>
      </c>
      <c r="R337" s="120">
        <v>0</v>
      </c>
      <c r="S337" s="120">
        <v>0</v>
      </c>
      <c r="T337" s="120">
        <v>0</v>
      </c>
      <c r="U337" s="120">
        <v>0</v>
      </c>
      <c r="V337" s="120">
        <v>0</v>
      </c>
      <c r="W337" s="120">
        <v>0</v>
      </c>
      <c r="X337" s="120">
        <v>0</v>
      </c>
      <c r="Y337" s="120">
        <v>0</v>
      </c>
      <c r="Z337" s="120">
        <v>0</v>
      </c>
    </row>
    <row r="338" spans="1:26" x14ac:dyDescent="0.2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x14ac:dyDescent="0.25">
      <c r="B339" s="119" t="s">
        <v>400</v>
      </c>
      <c r="C339" s="120">
        <v>0</v>
      </c>
      <c r="D339" s="120">
        <v>0</v>
      </c>
      <c r="E339" s="120">
        <v>0</v>
      </c>
      <c r="F339" s="120">
        <v>0</v>
      </c>
      <c r="G339" s="120">
        <v>0</v>
      </c>
      <c r="H339" s="120">
        <v>0</v>
      </c>
      <c r="I339" s="120">
        <v>0</v>
      </c>
      <c r="J339" s="120">
        <v>0</v>
      </c>
      <c r="K339" s="120">
        <v>0</v>
      </c>
      <c r="L339" s="120">
        <v>0</v>
      </c>
      <c r="M339" s="120">
        <v>0</v>
      </c>
      <c r="N339" s="120">
        <v>0</v>
      </c>
      <c r="O339" s="120">
        <v>0</v>
      </c>
      <c r="P339" s="120">
        <v>0</v>
      </c>
      <c r="Q339" s="120">
        <v>0</v>
      </c>
      <c r="R339" s="120">
        <v>0</v>
      </c>
      <c r="S339" s="120">
        <v>0</v>
      </c>
      <c r="T339" s="120">
        <v>0</v>
      </c>
      <c r="U339" s="120">
        <v>0</v>
      </c>
      <c r="V339" s="120">
        <v>0</v>
      </c>
      <c r="W339" s="120">
        <v>0</v>
      </c>
      <c r="X339" s="120">
        <v>0</v>
      </c>
      <c r="Y339" s="120">
        <v>0</v>
      </c>
      <c r="Z339" s="120">
        <v>0</v>
      </c>
    </row>
    <row r="340" spans="1:26" x14ac:dyDescent="0.2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x14ac:dyDescent="0.25">
      <c r="B341" s="119" t="s">
        <v>402</v>
      </c>
      <c r="C341" s="120">
        <v>0</v>
      </c>
      <c r="D341" s="120">
        <v>0</v>
      </c>
      <c r="E341" s="120">
        <v>0</v>
      </c>
      <c r="F341" s="120">
        <v>7.2758000000000003E-2</v>
      </c>
      <c r="G341" s="120">
        <v>0</v>
      </c>
      <c r="H341" s="120">
        <v>0</v>
      </c>
      <c r="I341" s="120">
        <v>0</v>
      </c>
      <c r="J341" s="120">
        <v>41.105699999999999</v>
      </c>
      <c r="K341" s="120">
        <v>0</v>
      </c>
      <c r="L341" s="120">
        <v>0</v>
      </c>
      <c r="M341" s="120">
        <v>7.9543100000000004</v>
      </c>
      <c r="N341" s="120">
        <v>25.303100000000001</v>
      </c>
      <c r="O341" s="120">
        <v>0</v>
      </c>
      <c r="P341" s="120">
        <v>0</v>
      </c>
      <c r="Q341" s="120">
        <v>0</v>
      </c>
      <c r="R341" s="120">
        <v>1.6054600000000001</v>
      </c>
      <c r="S341" s="120">
        <v>0</v>
      </c>
      <c r="T341" s="120">
        <v>0</v>
      </c>
      <c r="U341" s="120">
        <v>0</v>
      </c>
      <c r="V341" s="120">
        <v>0</v>
      </c>
      <c r="W341" s="120">
        <v>0</v>
      </c>
      <c r="X341" s="120">
        <v>0</v>
      </c>
      <c r="Y341" s="120">
        <v>0</v>
      </c>
      <c r="Z341" s="120">
        <v>76.041327999999993</v>
      </c>
    </row>
    <row r="342" spans="1:26" x14ac:dyDescent="0.2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x14ac:dyDescent="0.25">
      <c r="B343" s="119" t="s">
        <v>404</v>
      </c>
      <c r="C343" s="120">
        <v>0</v>
      </c>
      <c r="D343" s="120">
        <v>0</v>
      </c>
      <c r="E343" s="120">
        <v>1.2584500000000001</v>
      </c>
      <c r="F343" s="120">
        <v>0</v>
      </c>
      <c r="G343" s="120">
        <v>0</v>
      </c>
      <c r="H343" s="120">
        <v>0</v>
      </c>
      <c r="I343" s="120">
        <v>0</v>
      </c>
      <c r="J343" s="120">
        <v>0</v>
      </c>
      <c r="K343" s="120">
        <v>0</v>
      </c>
      <c r="L343" s="120">
        <v>6.0269199999999996</v>
      </c>
      <c r="M343" s="120">
        <v>14.782999999999999</v>
      </c>
      <c r="N343" s="120">
        <v>0</v>
      </c>
      <c r="O343" s="120">
        <v>0</v>
      </c>
      <c r="P343" s="120">
        <v>0</v>
      </c>
      <c r="Q343" s="120">
        <v>22.677299999999999</v>
      </c>
      <c r="R343" s="120">
        <v>1.6437600000000001</v>
      </c>
      <c r="S343" s="120">
        <v>4.2226400000000002</v>
      </c>
      <c r="T343" s="120">
        <v>0</v>
      </c>
      <c r="U343" s="120">
        <v>0</v>
      </c>
      <c r="V343" s="120">
        <v>0</v>
      </c>
      <c r="W343" s="120">
        <v>0</v>
      </c>
      <c r="X343" s="120">
        <v>0.20696200000000001</v>
      </c>
      <c r="Y343" s="120">
        <v>4.2453799999999999</v>
      </c>
      <c r="Z343" s="120">
        <v>55.06441199999999</v>
      </c>
    </row>
    <row r="344" spans="1:26" x14ac:dyDescent="0.2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x14ac:dyDescent="0.25">
      <c r="B345" s="119" t="s">
        <v>406</v>
      </c>
      <c r="C345" s="120">
        <v>0</v>
      </c>
      <c r="D345" s="120">
        <v>0</v>
      </c>
      <c r="E345" s="120">
        <v>0</v>
      </c>
      <c r="F345" s="120">
        <v>0</v>
      </c>
      <c r="G345" s="120">
        <v>0</v>
      </c>
      <c r="H345" s="120">
        <v>0</v>
      </c>
      <c r="I345" s="120">
        <v>0</v>
      </c>
      <c r="J345" s="120">
        <v>0</v>
      </c>
      <c r="K345" s="120">
        <v>0</v>
      </c>
      <c r="L345" s="120">
        <v>0</v>
      </c>
      <c r="M345" s="120">
        <v>0</v>
      </c>
      <c r="N345" s="120">
        <v>0</v>
      </c>
      <c r="O345" s="120">
        <v>0</v>
      </c>
      <c r="P345" s="120">
        <v>0</v>
      </c>
      <c r="Q345" s="120">
        <v>0</v>
      </c>
      <c r="R345" s="120">
        <v>0</v>
      </c>
      <c r="S345" s="120">
        <v>0</v>
      </c>
      <c r="T345" s="120">
        <v>0</v>
      </c>
      <c r="U345" s="120">
        <v>0</v>
      </c>
      <c r="V345" s="120">
        <v>0</v>
      </c>
      <c r="W345" s="120">
        <v>0</v>
      </c>
      <c r="X345" s="120">
        <v>0</v>
      </c>
      <c r="Y345" s="120">
        <v>0</v>
      </c>
      <c r="Z345" s="120">
        <v>0</v>
      </c>
    </row>
    <row r="346" spans="1:26" x14ac:dyDescent="0.2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x14ac:dyDescent="0.25">
      <c r="B347" s="119" t="s">
        <v>408</v>
      </c>
      <c r="C347" s="120">
        <v>0</v>
      </c>
      <c r="D347" s="120">
        <v>0</v>
      </c>
      <c r="E347" s="120">
        <v>0</v>
      </c>
      <c r="F347" s="120">
        <v>0</v>
      </c>
      <c r="G347" s="120">
        <v>0</v>
      </c>
      <c r="H347" s="120">
        <v>0</v>
      </c>
      <c r="I347" s="120">
        <v>0</v>
      </c>
      <c r="J347" s="120">
        <v>0</v>
      </c>
      <c r="K347" s="120">
        <v>0</v>
      </c>
      <c r="L347" s="120">
        <v>0</v>
      </c>
      <c r="M347" s="120">
        <v>0</v>
      </c>
      <c r="N347" s="120">
        <v>0</v>
      </c>
      <c r="O347" s="120">
        <v>0</v>
      </c>
      <c r="P347" s="120">
        <v>0</v>
      </c>
      <c r="Q347" s="120">
        <v>0</v>
      </c>
      <c r="R347" s="120">
        <v>0</v>
      </c>
      <c r="S347" s="120">
        <v>0</v>
      </c>
      <c r="T347" s="120">
        <v>0</v>
      </c>
      <c r="U347" s="120">
        <v>0</v>
      </c>
      <c r="V347" s="120">
        <v>0</v>
      </c>
      <c r="W347" s="120">
        <v>0</v>
      </c>
      <c r="X347" s="120">
        <v>0</v>
      </c>
      <c r="Y347" s="120">
        <v>0</v>
      </c>
      <c r="Z347" s="120">
        <v>0</v>
      </c>
    </row>
    <row r="348" spans="1:26" x14ac:dyDescent="0.25">
      <c r="B348" s="119" t="s">
        <v>409</v>
      </c>
      <c r="C348" s="120">
        <v>0</v>
      </c>
      <c r="D348" s="120">
        <v>0</v>
      </c>
      <c r="E348" s="120">
        <v>0</v>
      </c>
      <c r="F348" s="120">
        <v>0</v>
      </c>
      <c r="G348" s="120">
        <v>0</v>
      </c>
      <c r="H348" s="120">
        <v>0</v>
      </c>
      <c r="I348" s="120">
        <v>0</v>
      </c>
      <c r="J348" s="120">
        <v>0</v>
      </c>
      <c r="K348" s="120">
        <v>0</v>
      </c>
      <c r="L348" s="120">
        <v>0</v>
      </c>
      <c r="M348" s="120">
        <v>0</v>
      </c>
      <c r="N348" s="120">
        <v>0</v>
      </c>
      <c r="O348" s="120">
        <v>0</v>
      </c>
      <c r="P348" s="120">
        <v>0</v>
      </c>
      <c r="Q348" s="120">
        <v>0</v>
      </c>
      <c r="R348" s="120">
        <v>0</v>
      </c>
      <c r="S348" s="120">
        <v>0</v>
      </c>
      <c r="T348" s="120">
        <v>0</v>
      </c>
      <c r="U348" s="120">
        <v>0</v>
      </c>
      <c r="V348" s="120">
        <v>0</v>
      </c>
      <c r="W348" s="120">
        <v>0</v>
      </c>
      <c r="X348" s="120">
        <v>0</v>
      </c>
      <c r="Y348" s="120">
        <v>0</v>
      </c>
      <c r="Z348" s="120">
        <v>0</v>
      </c>
    </row>
    <row r="349" spans="1:26" x14ac:dyDescent="0.25">
      <c r="B349" s="119" t="s">
        <v>410</v>
      </c>
      <c r="C349" s="120">
        <v>0</v>
      </c>
      <c r="D349" s="120">
        <v>0</v>
      </c>
      <c r="E349" s="120">
        <v>0</v>
      </c>
      <c r="F349" s="120">
        <v>0</v>
      </c>
      <c r="G349" s="120">
        <v>0</v>
      </c>
      <c r="H349" s="120">
        <v>0</v>
      </c>
      <c r="I349" s="120">
        <v>0</v>
      </c>
      <c r="J349" s="120">
        <v>0</v>
      </c>
      <c r="K349" s="120">
        <v>0</v>
      </c>
      <c r="L349" s="120">
        <v>0</v>
      </c>
      <c r="M349" s="120">
        <v>0</v>
      </c>
      <c r="N349" s="120">
        <v>0</v>
      </c>
      <c r="O349" s="120">
        <v>0</v>
      </c>
      <c r="P349" s="120">
        <v>0</v>
      </c>
      <c r="Q349" s="120">
        <v>0</v>
      </c>
      <c r="R349" s="120">
        <v>0</v>
      </c>
      <c r="S349" s="120">
        <v>0</v>
      </c>
      <c r="T349" s="120">
        <v>0</v>
      </c>
      <c r="U349" s="120">
        <v>0</v>
      </c>
      <c r="V349" s="120">
        <v>0</v>
      </c>
      <c r="W349" s="120">
        <v>0</v>
      </c>
      <c r="X349" s="120">
        <v>0</v>
      </c>
      <c r="Y349" s="120">
        <v>0</v>
      </c>
      <c r="Z349" s="120">
        <v>0</v>
      </c>
    </row>
    <row r="350" spans="1:26" x14ac:dyDescent="0.25">
      <c r="B350" s="119" t="s">
        <v>411</v>
      </c>
      <c r="C350" s="120">
        <v>0</v>
      </c>
      <c r="D350" s="120">
        <v>0</v>
      </c>
      <c r="E350" s="120">
        <v>0</v>
      </c>
      <c r="F350" s="120">
        <v>0</v>
      </c>
      <c r="G350" s="120">
        <v>0</v>
      </c>
      <c r="H350" s="120">
        <v>0</v>
      </c>
      <c r="I350" s="120">
        <v>0</v>
      </c>
      <c r="J350" s="120">
        <v>0</v>
      </c>
      <c r="K350" s="120">
        <v>0</v>
      </c>
      <c r="L350" s="120">
        <v>0</v>
      </c>
      <c r="M350" s="120">
        <v>0</v>
      </c>
      <c r="N350" s="120">
        <v>0</v>
      </c>
      <c r="O350" s="120">
        <v>0</v>
      </c>
      <c r="P350" s="120">
        <v>0</v>
      </c>
      <c r="Q350" s="120">
        <v>0</v>
      </c>
      <c r="R350" s="120">
        <v>0</v>
      </c>
      <c r="S350" s="120">
        <v>0</v>
      </c>
      <c r="T350" s="120">
        <v>0</v>
      </c>
      <c r="U350" s="120">
        <v>0</v>
      </c>
      <c r="V350" s="120">
        <v>0</v>
      </c>
      <c r="W350" s="120">
        <v>0</v>
      </c>
      <c r="X350" s="120">
        <v>0</v>
      </c>
      <c r="Y350" s="120">
        <v>0</v>
      </c>
      <c r="Z350" s="120">
        <v>0</v>
      </c>
    </row>
    <row r="351" spans="1:26" x14ac:dyDescent="0.25">
      <c r="B351" s="119" t="s">
        <v>412</v>
      </c>
      <c r="C351" s="120">
        <v>0</v>
      </c>
      <c r="D351" s="120">
        <v>0</v>
      </c>
      <c r="E351" s="120">
        <v>0</v>
      </c>
      <c r="F351" s="120">
        <v>0</v>
      </c>
      <c r="G351" s="120">
        <v>0</v>
      </c>
      <c r="H351" s="120">
        <v>0</v>
      </c>
      <c r="I351" s="120">
        <v>0</v>
      </c>
      <c r="J351" s="120">
        <v>0</v>
      </c>
      <c r="K351" s="120">
        <v>0</v>
      </c>
      <c r="L351" s="120">
        <v>0</v>
      </c>
      <c r="M351" s="120">
        <v>0</v>
      </c>
      <c r="N351" s="120">
        <v>0</v>
      </c>
      <c r="O351" s="120">
        <v>0</v>
      </c>
      <c r="P351" s="120">
        <v>0</v>
      </c>
      <c r="Q351" s="120">
        <v>0</v>
      </c>
      <c r="R351" s="120">
        <v>0</v>
      </c>
      <c r="S351" s="120">
        <v>0</v>
      </c>
      <c r="T351" s="120">
        <v>0</v>
      </c>
      <c r="U351" s="120">
        <v>0</v>
      </c>
      <c r="V351" s="120">
        <v>0</v>
      </c>
      <c r="W351" s="120">
        <v>0</v>
      </c>
      <c r="X351" s="120">
        <v>0</v>
      </c>
      <c r="Y351" s="120">
        <v>0</v>
      </c>
      <c r="Z351" s="120">
        <v>0</v>
      </c>
    </row>
    <row r="352" spans="1:26" x14ac:dyDescent="0.25">
      <c r="B352" s="119" t="s">
        <v>413</v>
      </c>
      <c r="C352" s="120">
        <v>0</v>
      </c>
      <c r="D352" s="120">
        <v>0</v>
      </c>
      <c r="E352" s="120">
        <v>0</v>
      </c>
      <c r="F352" s="120">
        <v>0</v>
      </c>
      <c r="G352" s="120">
        <v>0</v>
      </c>
      <c r="H352" s="120">
        <v>0</v>
      </c>
      <c r="I352" s="120">
        <v>0</v>
      </c>
      <c r="J352" s="120">
        <v>0</v>
      </c>
      <c r="K352" s="120">
        <v>0</v>
      </c>
      <c r="L352" s="120">
        <v>0</v>
      </c>
      <c r="M352" s="120">
        <v>0</v>
      </c>
      <c r="N352" s="120">
        <v>0</v>
      </c>
      <c r="O352" s="120">
        <v>0</v>
      </c>
      <c r="P352" s="120">
        <v>0</v>
      </c>
      <c r="Q352" s="120">
        <v>0</v>
      </c>
      <c r="R352" s="120">
        <v>0</v>
      </c>
      <c r="S352" s="120">
        <v>0</v>
      </c>
      <c r="T352" s="120">
        <v>0</v>
      </c>
      <c r="U352" s="120">
        <v>0</v>
      </c>
      <c r="V352" s="120">
        <v>0</v>
      </c>
      <c r="W352" s="120">
        <v>0</v>
      </c>
      <c r="X352" s="120">
        <v>0</v>
      </c>
      <c r="Y352" s="120">
        <v>0</v>
      </c>
      <c r="Z352" s="120">
        <v>0</v>
      </c>
    </row>
    <row r="353" spans="1:26" x14ac:dyDescent="0.25">
      <c r="B353" s="119" t="s">
        <v>414</v>
      </c>
      <c r="C353" s="120">
        <v>0</v>
      </c>
      <c r="D353" s="120">
        <v>0</v>
      </c>
      <c r="E353" s="120">
        <v>0</v>
      </c>
      <c r="F353" s="120">
        <v>0</v>
      </c>
      <c r="G353" s="120">
        <v>0</v>
      </c>
      <c r="H353" s="120">
        <v>0</v>
      </c>
      <c r="I353" s="120">
        <v>0</v>
      </c>
      <c r="J353" s="120">
        <v>0</v>
      </c>
      <c r="K353" s="120">
        <v>0</v>
      </c>
      <c r="L353" s="120">
        <v>0</v>
      </c>
      <c r="M353" s="120">
        <v>0</v>
      </c>
      <c r="N353" s="120">
        <v>0</v>
      </c>
      <c r="O353" s="120">
        <v>0</v>
      </c>
      <c r="P353" s="120">
        <v>0</v>
      </c>
      <c r="Q353" s="120">
        <v>0</v>
      </c>
      <c r="R353" s="120">
        <v>0</v>
      </c>
      <c r="S353" s="120">
        <v>0</v>
      </c>
      <c r="T353" s="120">
        <v>0</v>
      </c>
      <c r="U353" s="120">
        <v>0</v>
      </c>
      <c r="V353" s="120">
        <v>0</v>
      </c>
      <c r="W353" s="120">
        <v>0</v>
      </c>
      <c r="X353" s="120">
        <v>0</v>
      </c>
      <c r="Y353" s="120">
        <v>0</v>
      </c>
      <c r="Z353" s="120">
        <v>0</v>
      </c>
    </row>
    <row r="354" spans="1:26" x14ac:dyDescent="0.25">
      <c r="B354" s="119" t="s">
        <v>415</v>
      </c>
      <c r="C354" s="120">
        <v>0</v>
      </c>
      <c r="D354" s="120">
        <v>0</v>
      </c>
      <c r="E354" s="120">
        <v>0</v>
      </c>
      <c r="F354" s="120">
        <v>0</v>
      </c>
      <c r="G354" s="120">
        <v>0</v>
      </c>
      <c r="H354" s="120">
        <v>0</v>
      </c>
      <c r="I354" s="120">
        <v>0</v>
      </c>
      <c r="J354" s="120">
        <v>0</v>
      </c>
      <c r="K354" s="120">
        <v>0</v>
      </c>
      <c r="L354" s="120">
        <v>0</v>
      </c>
      <c r="M354" s="120">
        <v>0</v>
      </c>
      <c r="N354" s="120">
        <v>0</v>
      </c>
      <c r="O354" s="120">
        <v>0</v>
      </c>
      <c r="P354" s="120">
        <v>0</v>
      </c>
      <c r="Q354" s="120">
        <v>0</v>
      </c>
      <c r="R354" s="120">
        <v>0</v>
      </c>
      <c r="S354" s="120">
        <v>0</v>
      </c>
      <c r="T354" s="120">
        <v>0</v>
      </c>
      <c r="U354" s="120">
        <v>0</v>
      </c>
      <c r="V354" s="120">
        <v>0</v>
      </c>
      <c r="W354" s="120">
        <v>0</v>
      </c>
      <c r="X354" s="120">
        <v>0</v>
      </c>
      <c r="Y354" s="120">
        <v>0</v>
      </c>
      <c r="Z354" s="120">
        <v>0</v>
      </c>
    </row>
    <row r="355" spans="1:26" x14ac:dyDescent="0.25">
      <c r="B355" s="119" t="s">
        <v>416</v>
      </c>
      <c r="C355" s="120">
        <v>0</v>
      </c>
      <c r="D355" s="120">
        <v>0</v>
      </c>
      <c r="E355" s="120">
        <v>9.6024700000000003</v>
      </c>
      <c r="F355" s="120">
        <v>0</v>
      </c>
      <c r="G355" s="120">
        <v>5.0440699999999998E-2</v>
      </c>
      <c r="H355" s="120">
        <v>0</v>
      </c>
      <c r="I355" s="120">
        <v>0</v>
      </c>
      <c r="J355" s="120">
        <v>26.887899999999998</v>
      </c>
      <c r="K355" s="120">
        <v>0</v>
      </c>
      <c r="L355" s="120">
        <v>0</v>
      </c>
      <c r="M355" s="120">
        <v>16.232500000000002</v>
      </c>
      <c r="N355" s="120">
        <v>3.2036799999999999</v>
      </c>
      <c r="O355" s="120">
        <v>0</v>
      </c>
      <c r="P355" s="120">
        <v>0</v>
      </c>
      <c r="Q355" s="120">
        <v>13.8902</v>
      </c>
      <c r="R355" s="120">
        <v>2.8084500000000001</v>
      </c>
      <c r="S355" s="120">
        <v>0</v>
      </c>
      <c r="T355" s="120">
        <v>0</v>
      </c>
      <c r="U355" s="120">
        <v>0</v>
      </c>
      <c r="V355" s="120">
        <v>0</v>
      </c>
      <c r="W355" s="120">
        <v>0</v>
      </c>
      <c r="X355" s="120">
        <v>0.148622</v>
      </c>
      <c r="Y355" s="120">
        <v>9.7309400000000004</v>
      </c>
      <c r="Z355" s="120">
        <v>82.555202699999995</v>
      </c>
    </row>
    <row r="356" spans="1:26" x14ac:dyDescent="0.25">
      <c r="B356" s="119" t="s">
        <v>417</v>
      </c>
      <c r="C356" s="120">
        <v>0</v>
      </c>
      <c r="D356" s="120">
        <v>0</v>
      </c>
      <c r="E356" s="120">
        <v>0</v>
      </c>
      <c r="F356" s="120">
        <v>0</v>
      </c>
      <c r="G356" s="120">
        <v>0</v>
      </c>
      <c r="H356" s="120">
        <v>0</v>
      </c>
      <c r="I356" s="120">
        <v>0</v>
      </c>
      <c r="J356" s="120">
        <v>0</v>
      </c>
      <c r="K356" s="120">
        <v>0</v>
      </c>
      <c r="L356" s="120">
        <v>0</v>
      </c>
      <c r="M356" s="120">
        <v>0</v>
      </c>
      <c r="N356" s="120">
        <v>0</v>
      </c>
      <c r="O356" s="120">
        <v>0</v>
      </c>
      <c r="P356" s="120">
        <v>0</v>
      </c>
      <c r="Q356" s="120">
        <v>0</v>
      </c>
      <c r="R356" s="120">
        <v>0</v>
      </c>
      <c r="S356" s="120">
        <v>0</v>
      </c>
      <c r="T356" s="120">
        <v>0</v>
      </c>
      <c r="U356" s="120">
        <v>0</v>
      </c>
      <c r="V356" s="120">
        <v>0</v>
      </c>
      <c r="W356" s="120">
        <v>0</v>
      </c>
      <c r="X356" s="120">
        <v>0</v>
      </c>
      <c r="Y356" s="120">
        <v>0</v>
      </c>
      <c r="Z356" s="120">
        <v>0</v>
      </c>
    </row>
    <row r="357" spans="1:26" x14ac:dyDescent="0.25">
      <c r="B357" s="119" t="s">
        <v>418</v>
      </c>
      <c r="C357" s="120">
        <v>0</v>
      </c>
      <c r="D357" s="120">
        <v>0</v>
      </c>
      <c r="E357" s="120">
        <v>38.565300000000001</v>
      </c>
      <c r="F357" s="120">
        <v>0</v>
      </c>
      <c r="G357" s="120">
        <v>0.33749200000000001</v>
      </c>
      <c r="H357" s="120">
        <v>0</v>
      </c>
      <c r="I357" s="120">
        <v>0</v>
      </c>
      <c r="J357" s="120">
        <v>0</v>
      </c>
      <c r="K357" s="120">
        <v>0</v>
      </c>
      <c r="L357" s="120">
        <v>0</v>
      </c>
      <c r="M357" s="120">
        <v>16.527699999999999</v>
      </c>
      <c r="N357" s="120">
        <v>0</v>
      </c>
      <c r="O357" s="120">
        <v>0</v>
      </c>
      <c r="P357" s="120">
        <v>0</v>
      </c>
      <c r="Q357" s="120">
        <v>0</v>
      </c>
      <c r="R357" s="120">
        <v>2.4510700000000001</v>
      </c>
      <c r="S357" s="120">
        <v>0</v>
      </c>
      <c r="T357" s="120">
        <v>2.6569600000000002</v>
      </c>
      <c r="U357" s="120">
        <v>0</v>
      </c>
      <c r="V357" s="120">
        <v>0</v>
      </c>
      <c r="W357" s="120">
        <v>0</v>
      </c>
      <c r="X357" s="120">
        <v>0</v>
      </c>
      <c r="Y357" s="120">
        <v>0</v>
      </c>
      <c r="Z357" s="120">
        <v>60.538522</v>
      </c>
    </row>
    <row r="358" spans="1:26" x14ac:dyDescent="0.25">
      <c r="B358" s="119" t="s">
        <v>419</v>
      </c>
      <c r="C358" s="120">
        <v>0</v>
      </c>
      <c r="D358" s="120">
        <v>0</v>
      </c>
      <c r="E358" s="120">
        <v>0</v>
      </c>
      <c r="F358" s="120">
        <v>0</v>
      </c>
      <c r="G358" s="120">
        <v>0</v>
      </c>
      <c r="H358" s="120">
        <v>0</v>
      </c>
      <c r="I358" s="120">
        <v>0</v>
      </c>
      <c r="J358" s="120">
        <v>0</v>
      </c>
      <c r="K358" s="120">
        <v>0</v>
      </c>
      <c r="L358" s="120">
        <v>0</v>
      </c>
      <c r="M358" s="120">
        <v>0</v>
      </c>
      <c r="N358" s="120">
        <v>0</v>
      </c>
      <c r="O358" s="120">
        <v>0</v>
      </c>
      <c r="P358" s="120">
        <v>0</v>
      </c>
      <c r="Q358" s="120">
        <v>0</v>
      </c>
      <c r="R358" s="120">
        <v>0</v>
      </c>
      <c r="S358" s="120">
        <v>0</v>
      </c>
      <c r="T358" s="120">
        <v>0</v>
      </c>
      <c r="U358" s="120">
        <v>0</v>
      </c>
      <c r="V358" s="120">
        <v>0</v>
      </c>
      <c r="W358" s="120">
        <v>0</v>
      </c>
      <c r="X358" s="120">
        <v>0</v>
      </c>
      <c r="Y358" s="120">
        <v>0</v>
      </c>
      <c r="Z358" s="120">
        <v>0</v>
      </c>
    </row>
    <row r="359" spans="1:26" x14ac:dyDescent="0.25">
      <c r="B359" s="119" t="s">
        <v>420</v>
      </c>
      <c r="C359" s="120">
        <v>0</v>
      </c>
      <c r="D359" s="120">
        <v>0</v>
      </c>
      <c r="E359" s="120">
        <v>0</v>
      </c>
      <c r="F359" s="120">
        <v>0</v>
      </c>
      <c r="G359" s="120">
        <v>0</v>
      </c>
      <c r="H359" s="120">
        <v>0</v>
      </c>
      <c r="I359" s="120">
        <v>0</v>
      </c>
      <c r="J359" s="120">
        <v>0</v>
      </c>
      <c r="K359" s="120">
        <v>0</v>
      </c>
      <c r="L359" s="120">
        <v>0</v>
      </c>
      <c r="M359" s="120">
        <v>0</v>
      </c>
      <c r="N359" s="120">
        <v>0</v>
      </c>
      <c r="O359" s="120">
        <v>0</v>
      </c>
      <c r="P359" s="120">
        <v>0</v>
      </c>
      <c r="Q359" s="120">
        <v>0</v>
      </c>
      <c r="R359" s="120">
        <v>0</v>
      </c>
      <c r="S359" s="120">
        <v>0</v>
      </c>
      <c r="T359" s="120">
        <v>0</v>
      </c>
      <c r="U359" s="120">
        <v>0</v>
      </c>
      <c r="V359" s="120">
        <v>0</v>
      </c>
      <c r="W359" s="120">
        <v>0</v>
      </c>
      <c r="X359" s="120">
        <v>0</v>
      </c>
      <c r="Y359" s="120">
        <v>0</v>
      </c>
      <c r="Z359" s="120">
        <v>0</v>
      </c>
    </row>
    <row r="360" spans="1:26" x14ac:dyDescent="0.25">
      <c r="B360" s="119" t="s">
        <v>421</v>
      </c>
      <c r="C360" s="120">
        <v>0</v>
      </c>
      <c r="D360" s="120">
        <v>0</v>
      </c>
      <c r="E360" s="120">
        <v>71.130200000000002</v>
      </c>
      <c r="F360" s="120">
        <v>0</v>
      </c>
      <c r="G360" s="120">
        <v>0.28046700000000002</v>
      </c>
      <c r="H360" s="120">
        <v>0</v>
      </c>
      <c r="I360" s="120">
        <v>0</v>
      </c>
      <c r="J360" s="120">
        <v>16.826499999999999</v>
      </c>
      <c r="K360" s="120">
        <v>0</v>
      </c>
      <c r="L360" s="120">
        <v>0</v>
      </c>
      <c r="M360" s="120">
        <v>50.070500000000003</v>
      </c>
      <c r="N360" s="120">
        <v>2.4902199999999999</v>
      </c>
      <c r="O360" s="120">
        <v>0</v>
      </c>
      <c r="P360" s="120">
        <v>0</v>
      </c>
      <c r="Q360" s="120">
        <v>26.892099999999999</v>
      </c>
      <c r="R360" s="120">
        <v>7.9183599999999998</v>
      </c>
      <c r="S360" s="120">
        <v>0</v>
      </c>
      <c r="T360" s="120">
        <v>0</v>
      </c>
      <c r="U360" s="120">
        <v>0</v>
      </c>
      <c r="V360" s="120">
        <v>0</v>
      </c>
      <c r="W360" s="120">
        <v>0</v>
      </c>
      <c r="X360" s="120">
        <v>0</v>
      </c>
      <c r="Y360" s="120">
        <v>38.710599999999999</v>
      </c>
      <c r="Z360" s="120">
        <v>214.31894700000001</v>
      </c>
    </row>
    <row r="361" spans="1:26" x14ac:dyDescent="0.25">
      <c r="B361" s="119" t="s">
        <v>422</v>
      </c>
      <c r="C361" s="120">
        <v>0</v>
      </c>
      <c r="D361" s="120">
        <v>0</v>
      </c>
      <c r="E361" s="120">
        <v>0</v>
      </c>
      <c r="F361" s="120">
        <v>0</v>
      </c>
      <c r="G361" s="120">
        <v>0</v>
      </c>
      <c r="H361" s="120">
        <v>0</v>
      </c>
      <c r="I361" s="120">
        <v>0</v>
      </c>
      <c r="J361" s="120">
        <v>0</v>
      </c>
      <c r="K361" s="120">
        <v>0</v>
      </c>
      <c r="L361" s="120">
        <v>0</v>
      </c>
      <c r="M361" s="120">
        <v>0</v>
      </c>
      <c r="N361" s="120">
        <v>0</v>
      </c>
      <c r="O361" s="120">
        <v>0</v>
      </c>
      <c r="P361" s="120">
        <v>0</v>
      </c>
      <c r="Q361" s="120">
        <v>0</v>
      </c>
      <c r="R361" s="120">
        <v>0</v>
      </c>
      <c r="S361" s="120">
        <v>0</v>
      </c>
      <c r="T361" s="120">
        <v>0</v>
      </c>
      <c r="U361" s="120">
        <v>0</v>
      </c>
      <c r="V361" s="120">
        <v>0</v>
      </c>
      <c r="W361" s="120">
        <v>0</v>
      </c>
      <c r="X361" s="120">
        <v>0</v>
      </c>
      <c r="Y361" s="120">
        <v>0</v>
      </c>
      <c r="Z361" s="120">
        <v>0</v>
      </c>
    </row>
    <row r="362" spans="1:26" x14ac:dyDescent="0.25">
      <c r="B362" s="119" t="s">
        <v>423</v>
      </c>
      <c r="C362" s="120">
        <v>0</v>
      </c>
      <c r="D362" s="120">
        <v>0</v>
      </c>
      <c r="E362" s="120">
        <v>0</v>
      </c>
      <c r="F362" s="120">
        <v>0</v>
      </c>
      <c r="G362" s="120">
        <v>0</v>
      </c>
      <c r="H362" s="120">
        <v>0</v>
      </c>
      <c r="I362" s="120">
        <v>0</v>
      </c>
      <c r="J362" s="120">
        <v>0</v>
      </c>
      <c r="K362" s="120">
        <v>0</v>
      </c>
      <c r="L362" s="120">
        <v>0</v>
      </c>
      <c r="M362" s="120">
        <v>0</v>
      </c>
      <c r="N362" s="120">
        <v>0</v>
      </c>
      <c r="O362" s="120">
        <v>0</v>
      </c>
      <c r="P362" s="120">
        <v>0</v>
      </c>
      <c r="Q362" s="120">
        <v>0</v>
      </c>
      <c r="R362" s="120">
        <v>0</v>
      </c>
      <c r="S362" s="120">
        <v>0</v>
      </c>
      <c r="T362" s="120">
        <v>0</v>
      </c>
      <c r="U362" s="120">
        <v>0</v>
      </c>
      <c r="V362" s="120">
        <v>0</v>
      </c>
      <c r="W362" s="120">
        <v>0</v>
      </c>
      <c r="X362" s="120">
        <v>0</v>
      </c>
      <c r="Y362" s="120">
        <v>0</v>
      </c>
      <c r="Z362" s="120">
        <v>0</v>
      </c>
    </row>
    <row r="363" spans="1:26" x14ac:dyDescent="0.25">
      <c r="B363" s="119" t="s">
        <v>424</v>
      </c>
      <c r="C363" s="120">
        <v>0</v>
      </c>
      <c r="D363" s="120">
        <v>0</v>
      </c>
      <c r="E363" s="120">
        <v>0</v>
      </c>
      <c r="F363" s="120">
        <v>0</v>
      </c>
      <c r="G363" s="120">
        <v>0</v>
      </c>
      <c r="H363" s="120">
        <v>0</v>
      </c>
      <c r="I363" s="120">
        <v>0</v>
      </c>
      <c r="J363" s="120">
        <v>0</v>
      </c>
      <c r="K363" s="120">
        <v>0</v>
      </c>
      <c r="L363" s="120">
        <v>0</v>
      </c>
      <c r="M363" s="120">
        <v>0</v>
      </c>
      <c r="N363" s="120">
        <v>0</v>
      </c>
      <c r="O363" s="120">
        <v>0</v>
      </c>
      <c r="P363" s="120">
        <v>0</v>
      </c>
      <c r="Q363" s="120">
        <v>0</v>
      </c>
      <c r="R363" s="120">
        <v>0</v>
      </c>
      <c r="S363" s="120">
        <v>0</v>
      </c>
      <c r="T363" s="120">
        <v>0</v>
      </c>
      <c r="U363" s="120">
        <v>0</v>
      </c>
      <c r="V363" s="120">
        <v>0</v>
      </c>
      <c r="W363" s="120">
        <v>0</v>
      </c>
      <c r="X363" s="120">
        <v>0</v>
      </c>
      <c r="Y363" s="120">
        <v>0</v>
      </c>
      <c r="Z363" s="120">
        <v>0</v>
      </c>
    </row>
    <row r="364" spans="1:26" x14ac:dyDescent="0.25">
      <c r="B364" s="119" t="s">
        <v>425</v>
      </c>
      <c r="C364" s="120">
        <v>0</v>
      </c>
      <c r="D364" s="120">
        <v>0</v>
      </c>
      <c r="E364" s="120">
        <v>0</v>
      </c>
      <c r="F364" s="120">
        <v>0</v>
      </c>
      <c r="G364" s="120">
        <v>0</v>
      </c>
      <c r="H364" s="120">
        <v>0</v>
      </c>
      <c r="I364" s="120">
        <v>0</v>
      </c>
      <c r="J364" s="120">
        <v>0</v>
      </c>
      <c r="K364" s="120">
        <v>0</v>
      </c>
      <c r="L364" s="120">
        <v>0</v>
      </c>
      <c r="M364" s="120">
        <v>0</v>
      </c>
      <c r="N364" s="120">
        <v>0</v>
      </c>
      <c r="O364" s="120">
        <v>0</v>
      </c>
      <c r="P364" s="120">
        <v>0</v>
      </c>
      <c r="Q364" s="120">
        <v>0</v>
      </c>
      <c r="R364" s="120">
        <v>0</v>
      </c>
      <c r="S364" s="120">
        <v>0</v>
      </c>
      <c r="T364" s="120">
        <v>0</v>
      </c>
      <c r="U364" s="120">
        <v>0</v>
      </c>
      <c r="V364" s="120">
        <v>0</v>
      </c>
      <c r="W364" s="120">
        <v>0</v>
      </c>
      <c r="X364" s="120">
        <v>0</v>
      </c>
      <c r="Y364" s="120">
        <v>0</v>
      </c>
      <c r="Z364" s="120">
        <v>0</v>
      </c>
    </row>
    <row r="365" spans="1:26" x14ac:dyDescent="0.2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x14ac:dyDescent="0.25">
      <c r="B366" s="119" t="s">
        <v>427</v>
      </c>
      <c r="C366" s="120">
        <v>0</v>
      </c>
      <c r="D366" s="120">
        <v>0</v>
      </c>
      <c r="E366" s="120">
        <v>0</v>
      </c>
      <c r="F366" s="120">
        <v>0</v>
      </c>
      <c r="G366" s="120">
        <v>0</v>
      </c>
      <c r="H366" s="120">
        <v>0</v>
      </c>
      <c r="I366" s="120">
        <v>0</v>
      </c>
      <c r="J366" s="120">
        <v>0</v>
      </c>
      <c r="K366" s="120">
        <v>0</v>
      </c>
      <c r="L366" s="120">
        <v>0</v>
      </c>
      <c r="M366" s="120">
        <v>0</v>
      </c>
      <c r="N366" s="120">
        <v>0</v>
      </c>
      <c r="O366" s="120">
        <v>0</v>
      </c>
      <c r="P366" s="120">
        <v>0</v>
      </c>
      <c r="Q366" s="120">
        <v>0</v>
      </c>
      <c r="R366" s="120">
        <v>0</v>
      </c>
      <c r="S366" s="120">
        <v>0</v>
      </c>
      <c r="T366" s="120">
        <v>0</v>
      </c>
      <c r="U366" s="120">
        <v>0</v>
      </c>
      <c r="V366" s="120">
        <v>0</v>
      </c>
      <c r="W366" s="120">
        <v>0</v>
      </c>
      <c r="X366" s="120">
        <v>0</v>
      </c>
      <c r="Y366" s="120">
        <v>0</v>
      </c>
      <c r="Z366" s="120">
        <v>0</v>
      </c>
    </row>
    <row r="367" spans="1:26" x14ac:dyDescent="0.25">
      <c r="B367" s="119" t="s">
        <v>428</v>
      </c>
      <c r="C367" s="120">
        <v>180.434</v>
      </c>
      <c r="D367" s="120">
        <v>0</v>
      </c>
      <c r="E367" s="120">
        <v>0</v>
      </c>
      <c r="F367" s="120">
        <v>0</v>
      </c>
      <c r="G367" s="120">
        <v>0.85271799999999998</v>
      </c>
      <c r="H367" s="120">
        <v>0</v>
      </c>
      <c r="I367" s="120">
        <v>0</v>
      </c>
      <c r="J367" s="120">
        <v>0</v>
      </c>
      <c r="K367" s="120">
        <v>0</v>
      </c>
      <c r="L367" s="120">
        <v>0</v>
      </c>
      <c r="M367" s="120">
        <v>0</v>
      </c>
      <c r="N367" s="120">
        <v>0</v>
      </c>
      <c r="O367" s="120">
        <v>0</v>
      </c>
      <c r="P367" s="120">
        <v>0</v>
      </c>
      <c r="Q367" s="120">
        <v>0</v>
      </c>
      <c r="R367" s="120">
        <v>4.2366599999999996</v>
      </c>
      <c r="S367" s="120">
        <v>0</v>
      </c>
      <c r="T367" s="120">
        <v>0</v>
      </c>
      <c r="U367" s="120">
        <v>0</v>
      </c>
      <c r="V367" s="120">
        <v>0</v>
      </c>
      <c r="W367" s="120">
        <v>0</v>
      </c>
      <c r="X367" s="120">
        <v>0</v>
      </c>
      <c r="Y367" s="120">
        <v>0</v>
      </c>
      <c r="Z367" s="120">
        <v>185.52337800000001</v>
      </c>
    </row>
    <row r="368" spans="1:26" x14ac:dyDescent="0.25">
      <c r="B368" s="119" t="s">
        <v>429</v>
      </c>
      <c r="C368" s="120">
        <v>0</v>
      </c>
      <c r="D368" s="120">
        <v>0</v>
      </c>
      <c r="E368" s="120">
        <v>0</v>
      </c>
      <c r="F368" s="120">
        <v>0</v>
      </c>
      <c r="G368" s="120">
        <v>0</v>
      </c>
      <c r="H368" s="120">
        <v>0</v>
      </c>
      <c r="I368" s="120">
        <v>0</v>
      </c>
      <c r="J368" s="120">
        <v>0</v>
      </c>
      <c r="K368" s="120">
        <v>0</v>
      </c>
      <c r="L368" s="120">
        <v>0</v>
      </c>
      <c r="M368" s="120">
        <v>0</v>
      </c>
      <c r="N368" s="120">
        <v>0</v>
      </c>
      <c r="O368" s="120">
        <v>0</v>
      </c>
      <c r="P368" s="120">
        <v>0</v>
      </c>
      <c r="Q368" s="120">
        <v>0</v>
      </c>
      <c r="R368" s="120">
        <v>0</v>
      </c>
      <c r="S368" s="120">
        <v>0</v>
      </c>
      <c r="T368" s="120">
        <v>0</v>
      </c>
      <c r="U368" s="120">
        <v>0</v>
      </c>
      <c r="V368" s="120">
        <v>0</v>
      </c>
      <c r="W368" s="120">
        <v>0</v>
      </c>
      <c r="X368" s="120">
        <v>0</v>
      </c>
      <c r="Y368" s="120">
        <v>0</v>
      </c>
      <c r="Z368" s="120">
        <v>0</v>
      </c>
    </row>
    <row r="369" spans="1:26" x14ac:dyDescent="0.25">
      <c r="B369" s="119" t="s">
        <v>430</v>
      </c>
      <c r="C369" s="120">
        <v>0</v>
      </c>
      <c r="D369" s="120">
        <v>0</v>
      </c>
      <c r="E369" s="120">
        <v>0</v>
      </c>
      <c r="F369" s="120">
        <v>0</v>
      </c>
      <c r="G369" s="120">
        <v>0</v>
      </c>
      <c r="H369" s="120">
        <v>0</v>
      </c>
      <c r="I369" s="120">
        <v>0</v>
      </c>
      <c r="J369" s="120">
        <v>0</v>
      </c>
      <c r="K369" s="120">
        <v>0</v>
      </c>
      <c r="L369" s="120">
        <v>0</v>
      </c>
      <c r="M369" s="120">
        <v>0</v>
      </c>
      <c r="N369" s="120">
        <v>0</v>
      </c>
      <c r="O369" s="120">
        <v>0</v>
      </c>
      <c r="P369" s="120">
        <v>0</v>
      </c>
      <c r="Q369" s="120">
        <v>0</v>
      </c>
      <c r="R369" s="120">
        <v>0</v>
      </c>
      <c r="S369" s="120">
        <v>0</v>
      </c>
      <c r="T369" s="120">
        <v>0</v>
      </c>
      <c r="U369" s="120">
        <v>0</v>
      </c>
      <c r="V369" s="120">
        <v>0</v>
      </c>
      <c r="W369" s="120">
        <v>0</v>
      </c>
      <c r="X369" s="120">
        <v>0</v>
      </c>
      <c r="Y369" s="120">
        <v>0</v>
      </c>
      <c r="Z369" s="120">
        <v>0</v>
      </c>
    </row>
    <row r="370" spans="1:26" x14ac:dyDescent="0.25">
      <c r="B370" s="119" t="s">
        <v>431</v>
      </c>
      <c r="C370" s="120">
        <v>0</v>
      </c>
      <c r="D370" s="120">
        <v>0</v>
      </c>
      <c r="E370" s="120">
        <v>0</v>
      </c>
      <c r="F370" s="120">
        <v>0</v>
      </c>
      <c r="G370" s="120">
        <v>0</v>
      </c>
      <c r="H370" s="120">
        <v>0</v>
      </c>
      <c r="I370" s="120">
        <v>0</v>
      </c>
      <c r="J370" s="120">
        <v>0</v>
      </c>
      <c r="K370" s="120">
        <v>0</v>
      </c>
      <c r="L370" s="120">
        <v>0</v>
      </c>
      <c r="M370" s="120">
        <v>0</v>
      </c>
      <c r="N370" s="120">
        <v>0</v>
      </c>
      <c r="O370" s="120">
        <v>0</v>
      </c>
      <c r="P370" s="120">
        <v>0</v>
      </c>
      <c r="Q370" s="120">
        <v>0</v>
      </c>
      <c r="R370" s="120">
        <v>0</v>
      </c>
      <c r="S370" s="120">
        <v>0</v>
      </c>
      <c r="T370" s="120">
        <v>0</v>
      </c>
      <c r="U370" s="120">
        <v>0</v>
      </c>
      <c r="V370" s="120">
        <v>0</v>
      </c>
      <c r="W370" s="120">
        <v>0</v>
      </c>
      <c r="X370" s="120">
        <v>0</v>
      </c>
      <c r="Y370" s="120">
        <v>0</v>
      </c>
      <c r="Z370" s="120">
        <v>0</v>
      </c>
    </row>
    <row r="371" spans="1:26" x14ac:dyDescent="0.2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x14ac:dyDescent="0.25">
      <c r="B372" s="119" t="s">
        <v>433</v>
      </c>
      <c r="C372" s="120">
        <v>0</v>
      </c>
      <c r="D372" s="120">
        <v>0</v>
      </c>
      <c r="E372" s="120">
        <v>0</v>
      </c>
      <c r="F372" s="120">
        <v>0</v>
      </c>
      <c r="G372" s="120">
        <v>0</v>
      </c>
      <c r="H372" s="120">
        <v>0</v>
      </c>
      <c r="I372" s="120">
        <v>0</v>
      </c>
      <c r="J372" s="120">
        <v>0</v>
      </c>
      <c r="K372" s="120">
        <v>0</v>
      </c>
      <c r="L372" s="120">
        <v>0</v>
      </c>
      <c r="M372" s="120">
        <v>0</v>
      </c>
      <c r="N372" s="120">
        <v>0</v>
      </c>
      <c r="O372" s="120">
        <v>0</v>
      </c>
      <c r="P372" s="120">
        <v>0</v>
      </c>
      <c r="Q372" s="120">
        <v>0</v>
      </c>
      <c r="R372" s="120">
        <v>0</v>
      </c>
      <c r="S372" s="120">
        <v>0</v>
      </c>
      <c r="T372" s="120">
        <v>0</v>
      </c>
      <c r="U372" s="120">
        <v>0</v>
      </c>
      <c r="V372" s="120">
        <v>0</v>
      </c>
      <c r="W372" s="120">
        <v>0</v>
      </c>
      <c r="X372" s="120">
        <v>0</v>
      </c>
      <c r="Y372" s="120">
        <v>0</v>
      </c>
      <c r="Z372" s="120">
        <v>0</v>
      </c>
    </row>
    <row r="373" spans="1:26" x14ac:dyDescent="0.25">
      <c r="B373" s="119" t="s">
        <v>434</v>
      </c>
      <c r="C373" s="120">
        <v>0</v>
      </c>
      <c r="D373" s="120">
        <v>0</v>
      </c>
      <c r="E373" s="120">
        <v>0</v>
      </c>
      <c r="F373" s="120">
        <v>0</v>
      </c>
      <c r="G373" s="120">
        <v>0</v>
      </c>
      <c r="H373" s="120">
        <v>0</v>
      </c>
      <c r="I373" s="120">
        <v>0</v>
      </c>
      <c r="J373" s="120">
        <v>0</v>
      </c>
      <c r="K373" s="120">
        <v>0</v>
      </c>
      <c r="L373" s="120">
        <v>0</v>
      </c>
      <c r="M373" s="120">
        <v>0</v>
      </c>
      <c r="N373" s="120">
        <v>0</v>
      </c>
      <c r="O373" s="120">
        <v>0</v>
      </c>
      <c r="P373" s="120">
        <v>0</v>
      </c>
      <c r="Q373" s="120">
        <v>0</v>
      </c>
      <c r="R373" s="120">
        <v>0</v>
      </c>
      <c r="S373" s="120">
        <v>0</v>
      </c>
      <c r="T373" s="120">
        <v>0</v>
      </c>
      <c r="U373" s="120">
        <v>0</v>
      </c>
      <c r="V373" s="120">
        <v>0</v>
      </c>
      <c r="W373" s="120">
        <v>0</v>
      </c>
      <c r="X373" s="120">
        <v>0</v>
      </c>
      <c r="Y373" s="120">
        <v>0</v>
      </c>
      <c r="Z373" s="120">
        <v>0</v>
      </c>
    </row>
    <row r="374" spans="1:26" x14ac:dyDescent="0.2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x14ac:dyDescent="0.25">
      <c r="B375" s="119" t="s">
        <v>436</v>
      </c>
      <c r="C375" s="120">
        <v>0</v>
      </c>
      <c r="D375" s="120">
        <v>0</v>
      </c>
      <c r="E375" s="120">
        <v>0</v>
      </c>
      <c r="F375" s="120">
        <v>0</v>
      </c>
      <c r="G375" s="120">
        <v>0</v>
      </c>
      <c r="H375" s="120">
        <v>0</v>
      </c>
      <c r="I375" s="120">
        <v>0</v>
      </c>
      <c r="J375" s="120">
        <v>0</v>
      </c>
      <c r="K375" s="120">
        <v>0</v>
      </c>
      <c r="L375" s="120">
        <v>0</v>
      </c>
      <c r="M375" s="120">
        <v>0</v>
      </c>
      <c r="N375" s="120">
        <v>0</v>
      </c>
      <c r="O375" s="120">
        <v>0</v>
      </c>
      <c r="P375" s="120">
        <v>0</v>
      </c>
      <c r="Q375" s="120">
        <v>0</v>
      </c>
      <c r="R375" s="120">
        <v>0</v>
      </c>
      <c r="S375" s="120">
        <v>0</v>
      </c>
      <c r="T375" s="120">
        <v>0</v>
      </c>
      <c r="U375" s="120">
        <v>0</v>
      </c>
      <c r="V375" s="120">
        <v>0</v>
      </c>
      <c r="W375" s="120">
        <v>0</v>
      </c>
      <c r="X375" s="120">
        <v>0</v>
      </c>
      <c r="Y375" s="120">
        <v>0</v>
      </c>
      <c r="Z375" s="120">
        <v>0</v>
      </c>
    </row>
    <row r="376" spans="1:26" x14ac:dyDescent="0.2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x14ac:dyDescent="0.25">
      <c r="B377" s="119" t="s">
        <v>9</v>
      </c>
      <c r="C377" s="120">
        <v>0</v>
      </c>
      <c r="D377" s="120">
        <v>0</v>
      </c>
      <c r="E377" s="120">
        <v>0</v>
      </c>
      <c r="F377" s="120">
        <v>0</v>
      </c>
      <c r="G377" s="120">
        <v>0</v>
      </c>
      <c r="H377" s="120">
        <v>0</v>
      </c>
      <c r="I377" s="120">
        <v>0</v>
      </c>
      <c r="J377" s="120">
        <v>0</v>
      </c>
      <c r="K377" s="120">
        <v>0</v>
      </c>
      <c r="L377" s="120">
        <v>0</v>
      </c>
      <c r="M377" s="120">
        <v>0</v>
      </c>
      <c r="N377" s="120">
        <v>0</v>
      </c>
      <c r="O377" s="120">
        <v>0</v>
      </c>
      <c r="P377" s="120">
        <v>0</v>
      </c>
      <c r="Q377" s="120">
        <v>0</v>
      </c>
      <c r="R377" s="120">
        <v>0</v>
      </c>
      <c r="S377" s="120">
        <v>0</v>
      </c>
      <c r="T377" s="120">
        <v>0</v>
      </c>
      <c r="U377" s="120">
        <v>0</v>
      </c>
      <c r="V377" s="120">
        <v>0</v>
      </c>
      <c r="W377" s="120">
        <v>0</v>
      </c>
      <c r="X377" s="120">
        <v>0</v>
      </c>
      <c r="Y377" s="120">
        <v>0</v>
      </c>
      <c r="Z377" s="120">
        <v>0</v>
      </c>
    </row>
    <row r="378" spans="1:26" x14ac:dyDescent="0.25">
      <c r="B378" s="119" t="s">
        <v>12</v>
      </c>
      <c r="C378" s="120">
        <v>0</v>
      </c>
      <c r="D378" s="120">
        <v>0</v>
      </c>
      <c r="E378" s="120">
        <v>0</v>
      </c>
      <c r="F378" s="120">
        <v>0</v>
      </c>
      <c r="G378" s="120">
        <v>0</v>
      </c>
      <c r="H378" s="120">
        <v>0</v>
      </c>
      <c r="I378" s="120">
        <v>0</v>
      </c>
      <c r="J378" s="120">
        <v>0</v>
      </c>
      <c r="K378" s="120">
        <v>0</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0</v>
      </c>
    </row>
    <row r="379" spans="1:26" x14ac:dyDescent="0.25">
      <c r="B379" s="119" t="s">
        <v>13</v>
      </c>
      <c r="C379" s="120">
        <v>0</v>
      </c>
      <c r="D379" s="120">
        <v>0</v>
      </c>
      <c r="E379" s="120">
        <v>0</v>
      </c>
      <c r="F379" s="120">
        <v>0</v>
      </c>
      <c r="G379" s="120">
        <v>0</v>
      </c>
      <c r="H379" s="120">
        <v>0</v>
      </c>
      <c r="I379" s="120">
        <v>0</v>
      </c>
      <c r="J379" s="120">
        <v>0</v>
      </c>
      <c r="K379" s="120">
        <v>0</v>
      </c>
      <c r="L379" s="120">
        <v>0</v>
      </c>
      <c r="M379" s="120">
        <v>0</v>
      </c>
      <c r="N379" s="120">
        <v>0</v>
      </c>
      <c r="O379" s="120">
        <v>0</v>
      </c>
      <c r="P379" s="120">
        <v>0</v>
      </c>
      <c r="Q379" s="120">
        <v>0</v>
      </c>
      <c r="R379" s="120">
        <v>0</v>
      </c>
      <c r="S379" s="120">
        <v>0</v>
      </c>
      <c r="T379" s="120">
        <v>0</v>
      </c>
      <c r="U379" s="120">
        <v>0</v>
      </c>
      <c r="V379" s="120">
        <v>0</v>
      </c>
      <c r="W379" s="120">
        <v>0</v>
      </c>
      <c r="X379" s="120">
        <v>0</v>
      </c>
      <c r="Y379" s="120">
        <v>0</v>
      </c>
      <c r="Z379" s="120">
        <v>0</v>
      </c>
    </row>
    <row r="380" spans="1:26" x14ac:dyDescent="0.25">
      <c r="B380" s="119" t="s">
        <v>14</v>
      </c>
      <c r="C380" s="120">
        <v>0</v>
      </c>
      <c r="D380" s="120">
        <v>0</v>
      </c>
      <c r="E380" s="120">
        <v>0</v>
      </c>
      <c r="F380" s="120">
        <v>0</v>
      </c>
      <c r="G380" s="120">
        <v>0</v>
      </c>
      <c r="H380" s="120">
        <v>0</v>
      </c>
      <c r="I380" s="120">
        <v>0</v>
      </c>
      <c r="J380" s="120">
        <v>0</v>
      </c>
      <c r="K380" s="120">
        <v>0</v>
      </c>
      <c r="L380" s="120">
        <v>0</v>
      </c>
      <c r="M380" s="120">
        <v>0</v>
      </c>
      <c r="N380" s="120">
        <v>0</v>
      </c>
      <c r="O380" s="120">
        <v>0</v>
      </c>
      <c r="P380" s="120">
        <v>0</v>
      </c>
      <c r="Q380" s="120">
        <v>0</v>
      </c>
      <c r="R380" s="120">
        <v>0</v>
      </c>
      <c r="S380" s="120">
        <v>0</v>
      </c>
      <c r="T380" s="120">
        <v>0</v>
      </c>
      <c r="U380" s="120">
        <v>0</v>
      </c>
      <c r="V380" s="120">
        <v>0</v>
      </c>
      <c r="W380" s="120">
        <v>0</v>
      </c>
      <c r="X380" s="120">
        <v>0</v>
      </c>
      <c r="Y380" s="120">
        <v>0</v>
      </c>
      <c r="Z380" s="120">
        <v>0</v>
      </c>
    </row>
    <row r="381" spans="1:26" x14ac:dyDescent="0.25">
      <c r="B381" s="119" t="s">
        <v>15</v>
      </c>
      <c r="C381" s="120">
        <v>0</v>
      </c>
      <c r="D381" s="120">
        <v>0</v>
      </c>
      <c r="E381" s="120">
        <v>0</v>
      </c>
      <c r="F381" s="120">
        <v>0</v>
      </c>
      <c r="G381" s="120">
        <v>0</v>
      </c>
      <c r="H381" s="120">
        <v>0</v>
      </c>
      <c r="I381" s="120">
        <v>0</v>
      </c>
      <c r="J381" s="120">
        <v>0</v>
      </c>
      <c r="K381" s="120">
        <v>0</v>
      </c>
      <c r="L381" s="120">
        <v>0</v>
      </c>
      <c r="M381" s="120">
        <v>0</v>
      </c>
      <c r="N381" s="120">
        <v>0</v>
      </c>
      <c r="O381" s="120">
        <v>0</v>
      </c>
      <c r="P381" s="120">
        <v>0</v>
      </c>
      <c r="Q381" s="120">
        <v>0</v>
      </c>
      <c r="R381" s="120">
        <v>0</v>
      </c>
      <c r="S381" s="120">
        <v>0</v>
      </c>
      <c r="T381" s="120">
        <v>0</v>
      </c>
      <c r="U381" s="120">
        <v>0</v>
      </c>
      <c r="V381" s="120">
        <v>0</v>
      </c>
      <c r="W381" s="120">
        <v>0</v>
      </c>
      <c r="X381" s="120">
        <v>0</v>
      </c>
      <c r="Y381" s="120">
        <v>0</v>
      </c>
      <c r="Z381" s="120">
        <v>0</v>
      </c>
    </row>
    <row r="382" spans="1:26" x14ac:dyDescent="0.25">
      <c r="B382" s="119" t="s">
        <v>18</v>
      </c>
      <c r="C382" s="120">
        <v>0</v>
      </c>
      <c r="D382" s="120">
        <v>0</v>
      </c>
      <c r="E382" s="120">
        <v>0</v>
      </c>
      <c r="F382" s="120">
        <v>0</v>
      </c>
      <c r="G382" s="120">
        <v>0</v>
      </c>
      <c r="H382" s="120">
        <v>0</v>
      </c>
      <c r="I382" s="120">
        <v>0</v>
      </c>
      <c r="J382" s="120">
        <v>0</v>
      </c>
      <c r="K382" s="120">
        <v>0</v>
      </c>
      <c r="L382" s="120">
        <v>0</v>
      </c>
      <c r="M382" s="120">
        <v>0</v>
      </c>
      <c r="N382" s="120">
        <v>0</v>
      </c>
      <c r="O382" s="120">
        <v>0</v>
      </c>
      <c r="P382" s="120">
        <v>0</v>
      </c>
      <c r="Q382" s="120">
        <v>0</v>
      </c>
      <c r="R382" s="120">
        <v>0</v>
      </c>
      <c r="S382" s="120">
        <v>0</v>
      </c>
      <c r="T382" s="120">
        <v>0</v>
      </c>
      <c r="U382" s="120">
        <v>0</v>
      </c>
      <c r="V382" s="120">
        <v>0</v>
      </c>
      <c r="W382" s="120">
        <v>0</v>
      </c>
      <c r="X382" s="120">
        <v>0</v>
      </c>
      <c r="Y382" s="120">
        <v>0</v>
      </c>
      <c r="Z382" s="120">
        <v>0</v>
      </c>
    </row>
    <row r="383" spans="1:26" x14ac:dyDescent="0.25">
      <c r="B383" s="119" t="s">
        <v>19</v>
      </c>
      <c r="C383" s="120">
        <v>0</v>
      </c>
      <c r="D383" s="120">
        <v>0</v>
      </c>
      <c r="E383" s="120">
        <v>0</v>
      </c>
      <c r="F383" s="120">
        <v>0</v>
      </c>
      <c r="G383" s="120">
        <v>0</v>
      </c>
      <c r="H383" s="120">
        <v>0</v>
      </c>
      <c r="I383" s="120">
        <v>0</v>
      </c>
      <c r="J383" s="120">
        <v>0</v>
      </c>
      <c r="K383" s="120">
        <v>0</v>
      </c>
      <c r="L383" s="120">
        <v>0</v>
      </c>
      <c r="M383" s="120">
        <v>0</v>
      </c>
      <c r="N383" s="120">
        <v>0</v>
      </c>
      <c r="O383" s="120">
        <v>0</v>
      </c>
      <c r="P383" s="120">
        <v>0</v>
      </c>
      <c r="Q383" s="120">
        <v>0</v>
      </c>
      <c r="R383" s="120">
        <v>0</v>
      </c>
      <c r="S383" s="120">
        <v>0</v>
      </c>
      <c r="T383" s="120">
        <v>0</v>
      </c>
      <c r="U383" s="120">
        <v>0</v>
      </c>
      <c r="V383" s="120">
        <v>0</v>
      </c>
      <c r="W383" s="120">
        <v>0</v>
      </c>
      <c r="X383" s="120">
        <v>0</v>
      </c>
      <c r="Y383" s="120">
        <v>0</v>
      </c>
      <c r="Z383" s="120">
        <v>0</v>
      </c>
    </row>
    <row r="384" spans="1:26" x14ac:dyDescent="0.25">
      <c r="B384" s="119" t="s">
        <v>20</v>
      </c>
      <c r="C384" s="120">
        <v>0</v>
      </c>
      <c r="D384" s="120">
        <v>0</v>
      </c>
      <c r="E384" s="120">
        <v>0</v>
      </c>
      <c r="F384" s="120">
        <v>0</v>
      </c>
      <c r="G384" s="120">
        <v>0</v>
      </c>
      <c r="H384" s="120">
        <v>0</v>
      </c>
      <c r="I384" s="120">
        <v>0</v>
      </c>
      <c r="J384" s="120">
        <v>0</v>
      </c>
      <c r="K384" s="120">
        <v>0</v>
      </c>
      <c r="L384" s="120">
        <v>0</v>
      </c>
      <c r="M384" s="120">
        <v>0</v>
      </c>
      <c r="N384" s="120">
        <v>0</v>
      </c>
      <c r="O384" s="120">
        <v>0</v>
      </c>
      <c r="P384" s="120">
        <v>0</v>
      </c>
      <c r="Q384" s="120">
        <v>0</v>
      </c>
      <c r="R384" s="120">
        <v>0</v>
      </c>
      <c r="S384" s="120">
        <v>0</v>
      </c>
      <c r="T384" s="120">
        <v>0</v>
      </c>
      <c r="U384" s="120">
        <v>0</v>
      </c>
      <c r="V384" s="120">
        <v>0</v>
      </c>
      <c r="W384" s="120">
        <v>0</v>
      </c>
      <c r="X384" s="120">
        <v>0</v>
      </c>
      <c r="Y384" s="120">
        <v>0</v>
      </c>
      <c r="Z384" s="120">
        <v>0</v>
      </c>
    </row>
    <row r="385" spans="1:26" x14ac:dyDescent="0.2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x14ac:dyDescent="0.25">
      <c r="B386" s="119" t="s">
        <v>439</v>
      </c>
      <c r="C386" s="120">
        <v>0</v>
      </c>
      <c r="D386" s="120">
        <v>0</v>
      </c>
      <c r="E386" s="120">
        <v>0</v>
      </c>
      <c r="F386" s="120">
        <v>0</v>
      </c>
      <c r="G386" s="120">
        <v>0</v>
      </c>
      <c r="H386" s="120">
        <v>0</v>
      </c>
      <c r="I386" s="120">
        <v>0</v>
      </c>
      <c r="J386" s="120">
        <v>0</v>
      </c>
      <c r="K386" s="120">
        <v>0</v>
      </c>
      <c r="L386" s="120">
        <v>0</v>
      </c>
      <c r="M386" s="120">
        <v>0</v>
      </c>
      <c r="N386" s="120">
        <v>0</v>
      </c>
      <c r="O386" s="120">
        <v>0</v>
      </c>
      <c r="P386" s="120">
        <v>0</v>
      </c>
      <c r="Q386" s="120">
        <v>0</v>
      </c>
      <c r="R386" s="120">
        <v>0</v>
      </c>
      <c r="S386" s="120">
        <v>0</v>
      </c>
      <c r="T386" s="120">
        <v>0</v>
      </c>
      <c r="U386" s="120">
        <v>0</v>
      </c>
      <c r="V386" s="120">
        <v>0</v>
      </c>
      <c r="W386" s="120">
        <v>0</v>
      </c>
      <c r="X386" s="120">
        <v>0</v>
      </c>
      <c r="Y386" s="120">
        <v>0</v>
      </c>
      <c r="Z386" s="120">
        <v>0</v>
      </c>
    </row>
    <row r="387" spans="1:26" x14ac:dyDescent="0.2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x14ac:dyDescent="0.25">
      <c r="B388" s="119" t="s">
        <v>441</v>
      </c>
      <c r="C388" s="120">
        <v>0</v>
      </c>
      <c r="D388" s="120">
        <v>0</v>
      </c>
      <c r="E388" s="120">
        <v>0</v>
      </c>
      <c r="F388" s="120">
        <v>0</v>
      </c>
      <c r="G388" s="120">
        <v>0</v>
      </c>
      <c r="H388" s="120">
        <v>0</v>
      </c>
      <c r="I388" s="120">
        <v>0</v>
      </c>
      <c r="J388" s="120">
        <v>0</v>
      </c>
      <c r="K388" s="120">
        <v>0</v>
      </c>
      <c r="L388" s="120">
        <v>0</v>
      </c>
      <c r="M388" s="120">
        <v>0</v>
      </c>
      <c r="N388" s="120">
        <v>2.02</v>
      </c>
      <c r="O388" s="120">
        <v>0</v>
      </c>
      <c r="P388" s="120">
        <v>0</v>
      </c>
      <c r="Q388" s="120">
        <v>0</v>
      </c>
      <c r="R388" s="120">
        <v>0.13</v>
      </c>
      <c r="S388" s="120">
        <v>0</v>
      </c>
      <c r="T388" s="120">
        <v>0</v>
      </c>
      <c r="U388" s="120">
        <v>0</v>
      </c>
      <c r="V388" s="120">
        <v>0</v>
      </c>
      <c r="W388" s="120">
        <v>0</v>
      </c>
      <c r="X388" s="120">
        <v>0</v>
      </c>
      <c r="Y388" s="120">
        <v>0</v>
      </c>
      <c r="Z388" s="120">
        <v>2.15</v>
      </c>
    </row>
    <row r="389" spans="1:26" x14ac:dyDescent="0.25">
      <c r="B389" s="119" t="s">
        <v>442</v>
      </c>
      <c r="C389" s="120">
        <v>0</v>
      </c>
      <c r="D389" s="120">
        <v>0</v>
      </c>
      <c r="E389" s="120">
        <v>0</v>
      </c>
      <c r="F389" s="120">
        <v>0</v>
      </c>
      <c r="G389" s="120">
        <v>0</v>
      </c>
      <c r="H389" s="120">
        <v>0</v>
      </c>
      <c r="I389" s="120">
        <v>0</v>
      </c>
      <c r="J389" s="120">
        <v>0</v>
      </c>
      <c r="K389" s="120">
        <v>0</v>
      </c>
      <c r="L389" s="120">
        <v>0</v>
      </c>
      <c r="M389" s="120">
        <v>0</v>
      </c>
      <c r="N389" s="120">
        <v>0</v>
      </c>
      <c r="O389" s="120">
        <v>0</v>
      </c>
      <c r="P389" s="120">
        <v>0</v>
      </c>
      <c r="Q389" s="120">
        <v>0</v>
      </c>
      <c r="R389" s="120">
        <v>0</v>
      </c>
      <c r="S389" s="120">
        <v>0</v>
      </c>
      <c r="T389" s="120">
        <v>0</v>
      </c>
      <c r="U389" s="120">
        <v>0</v>
      </c>
      <c r="V389" s="120">
        <v>0</v>
      </c>
      <c r="W389" s="120">
        <v>0</v>
      </c>
      <c r="X389" s="120">
        <v>0</v>
      </c>
      <c r="Y389" s="120">
        <v>0</v>
      </c>
      <c r="Z389" s="120">
        <v>0</v>
      </c>
    </row>
    <row r="390" spans="1:26" x14ac:dyDescent="0.25">
      <c r="B390" s="119" t="s">
        <v>443</v>
      </c>
      <c r="C390" s="120">
        <v>0</v>
      </c>
      <c r="D390" s="120">
        <v>0</v>
      </c>
      <c r="E390" s="120">
        <v>0</v>
      </c>
      <c r="F390" s="120">
        <v>0</v>
      </c>
      <c r="G390" s="120">
        <v>0</v>
      </c>
      <c r="H390" s="120">
        <v>0</v>
      </c>
      <c r="I390" s="120">
        <v>0</v>
      </c>
      <c r="J390" s="120">
        <v>0</v>
      </c>
      <c r="K390" s="120">
        <v>0</v>
      </c>
      <c r="L390" s="120">
        <v>0</v>
      </c>
      <c r="M390" s="120">
        <v>0</v>
      </c>
      <c r="N390" s="120">
        <v>0</v>
      </c>
      <c r="O390" s="120">
        <v>0</v>
      </c>
      <c r="P390" s="120">
        <v>0</v>
      </c>
      <c r="Q390" s="120">
        <v>0</v>
      </c>
      <c r="R390" s="120">
        <v>0</v>
      </c>
      <c r="S390" s="120">
        <v>0</v>
      </c>
      <c r="T390" s="120">
        <v>0</v>
      </c>
      <c r="U390" s="120">
        <v>0</v>
      </c>
      <c r="V390" s="120">
        <v>0</v>
      </c>
      <c r="W390" s="120">
        <v>0</v>
      </c>
      <c r="X390" s="120">
        <v>0</v>
      </c>
      <c r="Y390" s="120">
        <v>0</v>
      </c>
      <c r="Z390" s="120">
        <v>0</v>
      </c>
    </row>
    <row r="391" spans="1:26" x14ac:dyDescent="0.25">
      <c r="B391" s="119" t="s">
        <v>444</v>
      </c>
      <c r="C391" s="120">
        <v>0</v>
      </c>
      <c r="D391" s="120">
        <v>0</v>
      </c>
      <c r="E391" s="120">
        <v>0</v>
      </c>
      <c r="F391" s="120">
        <v>0</v>
      </c>
      <c r="G391" s="120">
        <v>0</v>
      </c>
      <c r="H391" s="120">
        <v>0</v>
      </c>
      <c r="I391" s="120">
        <v>0</v>
      </c>
      <c r="J391" s="120">
        <v>0</v>
      </c>
      <c r="K391" s="120">
        <v>0</v>
      </c>
      <c r="L391" s="120">
        <v>0</v>
      </c>
      <c r="M391" s="120">
        <v>0</v>
      </c>
      <c r="N391" s="120">
        <v>0</v>
      </c>
      <c r="O391" s="120">
        <v>0</v>
      </c>
      <c r="P391" s="120">
        <v>0</v>
      </c>
      <c r="Q391" s="120">
        <v>0</v>
      </c>
      <c r="R391" s="120">
        <v>0</v>
      </c>
      <c r="S391" s="120">
        <v>0</v>
      </c>
      <c r="T391" s="120">
        <v>0</v>
      </c>
      <c r="U391" s="120">
        <v>0</v>
      </c>
      <c r="V391" s="120">
        <v>0</v>
      </c>
      <c r="W391" s="120">
        <v>0</v>
      </c>
      <c r="X391" s="120">
        <v>0</v>
      </c>
      <c r="Y391" s="120">
        <v>0</v>
      </c>
      <c r="Z391" s="120">
        <v>0</v>
      </c>
    </row>
    <row r="392" spans="1:26" x14ac:dyDescent="0.2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x14ac:dyDescent="0.25">
      <c r="B393" s="119" t="s">
        <v>446</v>
      </c>
      <c r="C393" s="120">
        <v>0</v>
      </c>
      <c r="D393" s="120">
        <v>0</v>
      </c>
      <c r="E393" s="120">
        <v>0</v>
      </c>
      <c r="F393" s="120">
        <v>0</v>
      </c>
      <c r="G393" s="120">
        <v>0</v>
      </c>
      <c r="H393" s="120">
        <v>0</v>
      </c>
      <c r="I393" s="120">
        <v>0</v>
      </c>
      <c r="J393" s="120">
        <v>0</v>
      </c>
      <c r="K393" s="120">
        <v>0</v>
      </c>
      <c r="L393" s="120">
        <v>0</v>
      </c>
      <c r="M393" s="120">
        <v>0</v>
      </c>
      <c r="N393" s="120">
        <v>0</v>
      </c>
      <c r="O393" s="120">
        <v>0</v>
      </c>
      <c r="P393" s="120">
        <v>0</v>
      </c>
      <c r="Q393" s="120">
        <v>0</v>
      </c>
      <c r="R393" s="120">
        <v>0</v>
      </c>
      <c r="S393" s="120">
        <v>0</v>
      </c>
      <c r="T393" s="120">
        <v>0</v>
      </c>
      <c r="U393" s="120">
        <v>0</v>
      </c>
      <c r="V393" s="120">
        <v>0</v>
      </c>
      <c r="W393" s="120">
        <v>0</v>
      </c>
      <c r="X393" s="120">
        <v>0</v>
      </c>
      <c r="Y393" s="120">
        <v>0</v>
      </c>
      <c r="Z393" s="120">
        <v>0</v>
      </c>
    </row>
    <row r="394" spans="1:26" x14ac:dyDescent="0.25">
      <c r="B394" s="119" t="s">
        <v>447</v>
      </c>
      <c r="C394" s="120">
        <v>0</v>
      </c>
      <c r="D394" s="120">
        <v>0</v>
      </c>
      <c r="E394" s="120">
        <v>0</v>
      </c>
      <c r="F394" s="120">
        <v>0</v>
      </c>
      <c r="G394" s="120">
        <v>0</v>
      </c>
      <c r="H394" s="120">
        <v>0</v>
      </c>
      <c r="I394" s="120">
        <v>0</v>
      </c>
      <c r="J394" s="120">
        <v>0</v>
      </c>
      <c r="K394" s="120">
        <v>0</v>
      </c>
      <c r="L394" s="120">
        <v>0</v>
      </c>
      <c r="M394" s="120">
        <v>0</v>
      </c>
      <c r="N394" s="120">
        <v>0</v>
      </c>
      <c r="O394" s="120">
        <v>0</v>
      </c>
      <c r="P394" s="120">
        <v>0</v>
      </c>
      <c r="Q394" s="120">
        <v>0</v>
      </c>
      <c r="R394" s="120">
        <v>0</v>
      </c>
      <c r="S394" s="120">
        <v>0</v>
      </c>
      <c r="T394" s="120">
        <v>0</v>
      </c>
      <c r="U394" s="120">
        <v>0</v>
      </c>
      <c r="V394" s="120">
        <v>0</v>
      </c>
      <c r="W394" s="120">
        <v>0</v>
      </c>
      <c r="X394" s="120">
        <v>0</v>
      </c>
      <c r="Y394" s="120">
        <v>0</v>
      </c>
      <c r="Z394" s="120">
        <v>0</v>
      </c>
    </row>
    <row r="395" spans="1:26" x14ac:dyDescent="0.2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x14ac:dyDescent="0.25">
      <c r="B396" s="119" t="s">
        <v>449</v>
      </c>
      <c r="C396" s="120">
        <v>9.7071299999999994</v>
      </c>
      <c r="D396" s="120">
        <v>0</v>
      </c>
      <c r="E396" s="120">
        <v>1.92432</v>
      </c>
      <c r="F396" s="120">
        <v>0</v>
      </c>
      <c r="G396" s="120">
        <v>0.61093500000000001</v>
      </c>
      <c r="H396" s="120">
        <v>0</v>
      </c>
      <c r="I396" s="120">
        <v>0</v>
      </c>
      <c r="J396" s="120">
        <v>4.4900799999999998</v>
      </c>
      <c r="K396" s="120">
        <v>0</v>
      </c>
      <c r="L396" s="120">
        <v>113.791</v>
      </c>
      <c r="M396" s="120">
        <v>0</v>
      </c>
      <c r="N396" s="120">
        <v>0</v>
      </c>
      <c r="O396" s="120">
        <v>0</v>
      </c>
      <c r="P396" s="120">
        <v>0</v>
      </c>
      <c r="Q396" s="120">
        <v>0</v>
      </c>
      <c r="R396" s="120">
        <v>3.65333</v>
      </c>
      <c r="S396" s="120">
        <v>0</v>
      </c>
      <c r="T396" s="120">
        <v>0</v>
      </c>
      <c r="U396" s="120">
        <v>0</v>
      </c>
      <c r="V396" s="120">
        <v>0</v>
      </c>
      <c r="W396" s="120">
        <v>0</v>
      </c>
      <c r="X396" s="120">
        <v>0</v>
      </c>
      <c r="Y396" s="120">
        <v>0</v>
      </c>
      <c r="Z396" s="120">
        <v>134.176795</v>
      </c>
    </row>
    <row r="397" spans="1:26" x14ac:dyDescent="0.2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x14ac:dyDescent="0.25">
      <c r="B398" s="119" t="s">
        <v>451</v>
      </c>
      <c r="C398" s="120">
        <v>0</v>
      </c>
      <c r="D398" s="120">
        <v>0</v>
      </c>
      <c r="E398" s="120">
        <v>0</v>
      </c>
      <c r="F398" s="120">
        <v>0</v>
      </c>
      <c r="G398" s="120">
        <v>0</v>
      </c>
      <c r="H398" s="120">
        <v>0</v>
      </c>
      <c r="I398" s="120">
        <v>0</v>
      </c>
      <c r="J398" s="120">
        <v>0</v>
      </c>
      <c r="K398" s="120">
        <v>0</v>
      </c>
      <c r="L398" s="120">
        <v>0</v>
      </c>
      <c r="M398" s="120">
        <v>0</v>
      </c>
      <c r="N398" s="120">
        <v>0</v>
      </c>
      <c r="O398" s="120">
        <v>0</v>
      </c>
      <c r="P398" s="120">
        <v>0</v>
      </c>
      <c r="Q398" s="120">
        <v>0</v>
      </c>
      <c r="R398" s="120">
        <v>0</v>
      </c>
      <c r="S398" s="120">
        <v>0</v>
      </c>
      <c r="T398" s="120">
        <v>0</v>
      </c>
      <c r="U398" s="120">
        <v>0</v>
      </c>
      <c r="V398" s="120">
        <v>0</v>
      </c>
      <c r="W398" s="120">
        <v>0</v>
      </c>
      <c r="X398" s="120">
        <v>0</v>
      </c>
      <c r="Y398" s="120">
        <v>0</v>
      </c>
      <c r="Z398" s="120">
        <v>0</v>
      </c>
    </row>
    <row r="399" spans="1:26" x14ac:dyDescent="0.25">
      <c r="B399" s="119" t="s">
        <v>452</v>
      </c>
      <c r="C399" s="120">
        <v>0</v>
      </c>
      <c r="D399" s="120">
        <v>0</v>
      </c>
      <c r="E399" s="120">
        <v>0</v>
      </c>
      <c r="F399" s="120">
        <v>0</v>
      </c>
      <c r="G399" s="120">
        <v>0</v>
      </c>
      <c r="H399" s="120">
        <v>0</v>
      </c>
      <c r="I399" s="120">
        <v>0</v>
      </c>
      <c r="J399" s="120">
        <v>0</v>
      </c>
      <c r="K399" s="120">
        <v>0</v>
      </c>
      <c r="L399" s="120">
        <v>0</v>
      </c>
      <c r="M399" s="120">
        <v>0</v>
      </c>
      <c r="N399" s="120">
        <v>0</v>
      </c>
      <c r="O399" s="120">
        <v>0</v>
      </c>
      <c r="P399" s="120">
        <v>0</v>
      </c>
      <c r="Q399" s="120">
        <v>0</v>
      </c>
      <c r="R399" s="120">
        <v>0</v>
      </c>
      <c r="S399" s="120">
        <v>0</v>
      </c>
      <c r="T399" s="120">
        <v>0</v>
      </c>
      <c r="U399" s="120">
        <v>0</v>
      </c>
      <c r="V399" s="120">
        <v>0</v>
      </c>
      <c r="W399" s="120">
        <v>0</v>
      </c>
      <c r="X399" s="120">
        <v>0</v>
      </c>
      <c r="Y399" s="120">
        <v>0</v>
      </c>
      <c r="Z399" s="120">
        <v>0</v>
      </c>
    </row>
    <row r="400" spans="1:26" x14ac:dyDescent="0.25">
      <c r="B400" s="119" t="s">
        <v>453</v>
      </c>
      <c r="C400" s="120">
        <v>137.125</v>
      </c>
      <c r="D400" s="120">
        <v>0</v>
      </c>
      <c r="E400" s="120">
        <v>0</v>
      </c>
      <c r="F400" s="120">
        <v>0</v>
      </c>
      <c r="G400" s="120">
        <v>0</v>
      </c>
      <c r="H400" s="120">
        <v>0</v>
      </c>
      <c r="I400" s="120">
        <v>0</v>
      </c>
      <c r="J400" s="120">
        <v>0</v>
      </c>
      <c r="K400" s="120">
        <v>0</v>
      </c>
      <c r="L400" s="120">
        <v>0</v>
      </c>
      <c r="M400" s="120">
        <v>0</v>
      </c>
      <c r="N400" s="120">
        <v>0</v>
      </c>
      <c r="O400" s="120">
        <v>0</v>
      </c>
      <c r="P400" s="120">
        <v>0</v>
      </c>
      <c r="Q400" s="120">
        <v>0</v>
      </c>
      <c r="R400" s="120">
        <v>6.4447299999999998</v>
      </c>
      <c r="S400" s="120">
        <v>0</v>
      </c>
      <c r="T400" s="120">
        <v>0</v>
      </c>
      <c r="U400" s="120">
        <v>0</v>
      </c>
      <c r="V400" s="120">
        <v>0</v>
      </c>
      <c r="W400" s="120">
        <v>0</v>
      </c>
      <c r="X400" s="120">
        <v>0</v>
      </c>
      <c r="Y400" s="120">
        <v>6.7734699999999997</v>
      </c>
      <c r="Z400" s="120">
        <v>150.3432</v>
      </c>
    </row>
    <row r="401" spans="1:26" x14ac:dyDescent="0.25">
      <c r="B401" s="119" t="s">
        <v>454</v>
      </c>
      <c r="C401" s="120">
        <v>0</v>
      </c>
      <c r="D401" s="120">
        <v>0</v>
      </c>
      <c r="E401" s="120">
        <v>0</v>
      </c>
      <c r="F401" s="120">
        <v>0</v>
      </c>
      <c r="G401" s="120">
        <v>0</v>
      </c>
      <c r="H401" s="120">
        <v>0</v>
      </c>
      <c r="I401" s="120">
        <v>0</v>
      </c>
      <c r="J401" s="120">
        <v>0</v>
      </c>
      <c r="K401" s="120">
        <v>0</v>
      </c>
      <c r="L401" s="120">
        <v>0</v>
      </c>
      <c r="M401" s="120">
        <v>0</v>
      </c>
      <c r="N401" s="120">
        <v>0</v>
      </c>
      <c r="O401" s="120">
        <v>0</v>
      </c>
      <c r="P401" s="120">
        <v>0</v>
      </c>
      <c r="Q401" s="120">
        <v>0</v>
      </c>
      <c r="R401" s="120">
        <v>0</v>
      </c>
      <c r="S401" s="120">
        <v>0</v>
      </c>
      <c r="T401" s="120">
        <v>0</v>
      </c>
      <c r="U401" s="120">
        <v>0</v>
      </c>
      <c r="V401" s="120">
        <v>0</v>
      </c>
      <c r="W401" s="120">
        <v>0</v>
      </c>
      <c r="X401" s="120">
        <v>0</v>
      </c>
      <c r="Y401" s="120">
        <v>0</v>
      </c>
      <c r="Z401" s="120">
        <v>0</v>
      </c>
    </row>
    <row r="402" spans="1:26" x14ac:dyDescent="0.25">
      <c r="B402" s="119" t="s">
        <v>455</v>
      </c>
      <c r="C402" s="120">
        <v>0</v>
      </c>
      <c r="D402" s="120">
        <v>0</v>
      </c>
      <c r="E402" s="120">
        <v>0</v>
      </c>
      <c r="F402" s="120">
        <v>0</v>
      </c>
      <c r="G402" s="120">
        <v>0</v>
      </c>
      <c r="H402" s="120">
        <v>0</v>
      </c>
      <c r="I402" s="120">
        <v>0</v>
      </c>
      <c r="J402" s="120">
        <v>0</v>
      </c>
      <c r="K402" s="120">
        <v>0</v>
      </c>
      <c r="L402" s="120">
        <v>0</v>
      </c>
      <c r="M402" s="120">
        <v>0</v>
      </c>
      <c r="N402" s="120">
        <v>0</v>
      </c>
      <c r="O402" s="120">
        <v>0</v>
      </c>
      <c r="P402" s="120">
        <v>0</v>
      </c>
      <c r="Q402" s="120">
        <v>0</v>
      </c>
      <c r="R402" s="120">
        <v>0</v>
      </c>
      <c r="S402" s="120">
        <v>0</v>
      </c>
      <c r="T402" s="120">
        <v>0</v>
      </c>
      <c r="U402" s="120">
        <v>0</v>
      </c>
      <c r="V402" s="120">
        <v>0</v>
      </c>
      <c r="W402" s="120">
        <v>0</v>
      </c>
      <c r="X402" s="120">
        <v>0</v>
      </c>
      <c r="Y402" s="120">
        <v>0</v>
      </c>
      <c r="Z402" s="120">
        <v>0</v>
      </c>
    </row>
    <row r="403" spans="1:26" x14ac:dyDescent="0.2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x14ac:dyDescent="0.25">
      <c r="B404" s="119" t="s">
        <v>462</v>
      </c>
      <c r="C404" s="120">
        <v>0</v>
      </c>
      <c r="D404" s="120">
        <v>0</v>
      </c>
      <c r="E404" s="120">
        <v>0</v>
      </c>
      <c r="F404" s="120">
        <v>0</v>
      </c>
      <c r="G404" s="120">
        <v>0</v>
      </c>
      <c r="H404" s="120">
        <v>0</v>
      </c>
      <c r="I404" s="120">
        <v>0</v>
      </c>
      <c r="J404" s="120">
        <v>0</v>
      </c>
      <c r="K404" s="120">
        <v>0</v>
      </c>
      <c r="L404" s="120">
        <v>0</v>
      </c>
      <c r="M404" s="120">
        <v>0</v>
      </c>
      <c r="N404" s="120">
        <v>0</v>
      </c>
      <c r="O404" s="120">
        <v>0</v>
      </c>
      <c r="P404" s="120">
        <v>0</v>
      </c>
      <c r="Q404" s="120">
        <v>0</v>
      </c>
      <c r="R404" s="120">
        <v>0</v>
      </c>
      <c r="S404" s="120">
        <v>0</v>
      </c>
      <c r="T404" s="120">
        <v>0</v>
      </c>
      <c r="U404" s="120">
        <v>0</v>
      </c>
      <c r="V404" s="120">
        <v>0</v>
      </c>
      <c r="W404" s="120">
        <v>0</v>
      </c>
      <c r="X404" s="120">
        <v>0</v>
      </c>
      <c r="Y404" s="120">
        <v>0</v>
      </c>
      <c r="Z404" s="120">
        <v>0</v>
      </c>
    </row>
    <row r="405" spans="1:26" x14ac:dyDescent="0.2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x14ac:dyDescent="0.25">
      <c r="B406" s="119" t="s">
        <v>464</v>
      </c>
      <c r="C406" s="120">
        <v>0</v>
      </c>
      <c r="D406" s="120">
        <v>0</v>
      </c>
      <c r="E406" s="120">
        <v>0</v>
      </c>
      <c r="F406" s="120">
        <v>0</v>
      </c>
      <c r="G406" s="120">
        <v>0</v>
      </c>
      <c r="H406" s="120">
        <v>0</v>
      </c>
      <c r="I406" s="120">
        <v>0</v>
      </c>
      <c r="J406" s="120">
        <v>0</v>
      </c>
      <c r="K406" s="120">
        <v>0</v>
      </c>
      <c r="L406" s="120">
        <v>0</v>
      </c>
      <c r="M406" s="120">
        <v>0</v>
      </c>
      <c r="N406" s="120">
        <v>0</v>
      </c>
      <c r="O406" s="120">
        <v>0</v>
      </c>
      <c r="P406" s="120">
        <v>0</v>
      </c>
      <c r="Q406" s="120">
        <v>0</v>
      </c>
      <c r="R406" s="120">
        <v>0</v>
      </c>
      <c r="S406" s="120">
        <v>0</v>
      </c>
      <c r="T406" s="120">
        <v>0</v>
      </c>
      <c r="U406" s="120">
        <v>0</v>
      </c>
      <c r="V406" s="120">
        <v>0</v>
      </c>
      <c r="W406" s="120">
        <v>0</v>
      </c>
      <c r="X406" s="120">
        <v>0</v>
      </c>
      <c r="Y406" s="120">
        <v>0</v>
      </c>
      <c r="Z406" s="120">
        <v>0</v>
      </c>
    </row>
    <row r="407" spans="1:26" x14ac:dyDescent="0.25">
      <c r="B407" s="119" t="s">
        <v>465</v>
      </c>
      <c r="C407" s="120">
        <v>0</v>
      </c>
      <c r="D407" s="120">
        <v>0</v>
      </c>
      <c r="E407" s="120">
        <v>0</v>
      </c>
      <c r="F407" s="120">
        <v>0</v>
      </c>
      <c r="G407" s="120">
        <v>0</v>
      </c>
      <c r="H407" s="120">
        <v>0</v>
      </c>
      <c r="I407" s="120">
        <v>0</v>
      </c>
      <c r="J407" s="120">
        <v>0</v>
      </c>
      <c r="K407" s="120">
        <v>0</v>
      </c>
      <c r="L407" s="120">
        <v>0</v>
      </c>
      <c r="M407" s="120">
        <v>0</v>
      </c>
      <c r="N407" s="120">
        <v>0</v>
      </c>
      <c r="O407" s="120">
        <v>0</v>
      </c>
      <c r="P407" s="120">
        <v>0</v>
      </c>
      <c r="Q407" s="120">
        <v>0</v>
      </c>
      <c r="R407" s="120">
        <v>0</v>
      </c>
      <c r="S407" s="120">
        <v>0</v>
      </c>
      <c r="T407" s="120">
        <v>0</v>
      </c>
      <c r="U407" s="120">
        <v>0</v>
      </c>
      <c r="V407" s="120">
        <v>0</v>
      </c>
      <c r="W407" s="120">
        <v>0</v>
      </c>
      <c r="X407" s="120">
        <v>0</v>
      </c>
      <c r="Y407" s="120">
        <v>0</v>
      </c>
      <c r="Z407" s="120">
        <v>0</v>
      </c>
    </row>
    <row r="408" spans="1:26" x14ac:dyDescent="0.2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x14ac:dyDescent="0.25">
      <c r="B409" s="119" t="s">
        <v>467</v>
      </c>
      <c r="C409" s="120">
        <v>0</v>
      </c>
      <c r="D409" s="120">
        <v>0</v>
      </c>
      <c r="E409" s="120">
        <v>0</v>
      </c>
      <c r="F409" s="120">
        <v>0</v>
      </c>
      <c r="G409" s="120">
        <v>0</v>
      </c>
      <c r="H409" s="120">
        <v>0</v>
      </c>
      <c r="I409" s="120">
        <v>0</v>
      </c>
      <c r="J409" s="120">
        <v>0</v>
      </c>
      <c r="K409" s="120">
        <v>0</v>
      </c>
      <c r="L409" s="120">
        <v>0</v>
      </c>
      <c r="M409" s="120">
        <v>0</v>
      </c>
      <c r="N409" s="120">
        <v>0</v>
      </c>
      <c r="O409" s="120">
        <v>0</v>
      </c>
      <c r="P409" s="120">
        <v>0</v>
      </c>
      <c r="Q409" s="120">
        <v>0</v>
      </c>
      <c r="R409" s="120">
        <v>0</v>
      </c>
      <c r="S409" s="120">
        <v>0</v>
      </c>
      <c r="T409" s="120">
        <v>0</v>
      </c>
      <c r="U409" s="120">
        <v>0</v>
      </c>
      <c r="V409" s="120">
        <v>0</v>
      </c>
      <c r="W409" s="120">
        <v>0</v>
      </c>
      <c r="X409" s="120">
        <v>0</v>
      </c>
      <c r="Y409" s="120">
        <v>0</v>
      </c>
      <c r="Z409" s="120">
        <v>0</v>
      </c>
    </row>
    <row r="410" spans="1:26" x14ac:dyDescent="0.2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x14ac:dyDescent="0.25">
      <c r="B411" s="119" t="s">
        <v>469</v>
      </c>
      <c r="C411" s="120">
        <v>0</v>
      </c>
      <c r="D411" s="120">
        <v>0</v>
      </c>
      <c r="E411" s="120">
        <v>0</v>
      </c>
      <c r="F411" s="120">
        <v>0</v>
      </c>
      <c r="G411" s="120">
        <v>0</v>
      </c>
      <c r="H411" s="120">
        <v>0</v>
      </c>
      <c r="I411" s="120">
        <v>0</v>
      </c>
      <c r="J411" s="120">
        <v>0</v>
      </c>
      <c r="K411" s="120">
        <v>0</v>
      </c>
      <c r="L411" s="120">
        <v>0</v>
      </c>
      <c r="M411" s="120">
        <v>0</v>
      </c>
      <c r="N411" s="120">
        <v>0</v>
      </c>
      <c r="O411" s="120">
        <v>0</v>
      </c>
      <c r="P411" s="120">
        <v>0</v>
      </c>
      <c r="Q411" s="120">
        <v>0</v>
      </c>
      <c r="R411" s="120">
        <v>0</v>
      </c>
      <c r="S411" s="120">
        <v>0</v>
      </c>
      <c r="T411" s="120">
        <v>0</v>
      </c>
      <c r="U411" s="120">
        <v>0</v>
      </c>
      <c r="V411" s="120">
        <v>0</v>
      </c>
      <c r="W411" s="120">
        <v>0</v>
      </c>
      <c r="X411" s="120">
        <v>0</v>
      </c>
      <c r="Y411" s="120">
        <v>0</v>
      </c>
      <c r="Z411" s="120">
        <v>0</v>
      </c>
    </row>
    <row r="412" spans="1:26" x14ac:dyDescent="0.25">
      <c r="B412" s="119" t="s">
        <v>470</v>
      </c>
      <c r="C412" s="120">
        <v>0</v>
      </c>
      <c r="D412" s="120">
        <v>0</v>
      </c>
      <c r="E412" s="120">
        <v>0</v>
      </c>
      <c r="F412" s="120">
        <v>0</v>
      </c>
      <c r="G412" s="120">
        <v>0</v>
      </c>
      <c r="H412" s="120">
        <v>0</v>
      </c>
      <c r="I412" s="120">
        <v>0</v>
      </c>
      <c r="J412" s="120">
        <v>0</v>
      </c>
      <c r="K412" s="120">
        <v>0</v>
      </c>
      <c r="L412" s="120">
        <v>0</v>
      </c>
      <c r="M412" s="120">
        <v>0</v>
      </c>
      <c r="N412" s="120">
        <v>0</v>
      </c>
      <c r="O412" s="120">
        <v>0</v>
      </c>
      <c r="P412" s="120">
        <v>0</v>
      </c>
      <c r="Q412" s="120">
        <v>0</v>
      </c>
      <c r="R412" s="120">
        <v>0</v>
      </c>
      <c r="S412" s="120">
        <v>0</v>
      </c>
      <c r="T412" s="120">
        <v>0</v>
      </c>
      <c r="U412" s="120">
        <v>0</v>
      </c>
      <c r="V412" s="120">
        <v>0</v>
      </c>
      <c r="W412" s="120">
        <v>0</v>
      </c>
      <c r="X412" s="120">
        <v>0</v>
      </c>
      <c r="Y412" s="120">
        <v>0</v>
      </c>
      <c r="Z412" s="120">
        <v>0</v>
      </c>
    </row>
    <row r="413" spans="1:26" x14ac:dyDescent="0.25">
      <c r="B413" s="119" t="s">
        <v>471</v>
      </c>
      <c r="C413" s="120">
        <v>0</v>
      </c>
      <c r="D413" s="120">
        <v>0</v>
      </c>
      <c r="E413" s="120">
        <v>0</v>
      </c>
      <c r="F413" s="120">
        <v>0</v>
      </c>
      <c r="G413" s="120">
        <v>0</v>
      </c>
      <c r="H413" s="120">
        <v>0</v>
      </c>
      <c r="I413" s="120">
        <v>0</v>
      </c>
      <c r="J413" s="120">
        <v>0</v>
      </c>
      <c r="K413" s="120">
        <v>0</v>
      </c>
      <c r="L413" s="120">
        <v>0</v>
      </c>
      <c r="M413" s="120">
        <v>0</v>
      </c>
      <c r="N413" s="120">
        <v>0</v>
      </c>
      <c r="O413" s="120">
        <v>0</v>
      </c>
      <c r="P413" s="120">
        <v>0</v>
      </c>
      <c r="Q413" s="120">
        <v>0</v>
      </c>
      <c r="R413" s="120">
        <v>0</v>
      </c>
      <c r="S413" s="120">
        <v>0</v>
      </c>
      <c r="T413" s="120">
        <v>0</v>
      </c>
      <c r="U413" s="120">
        <v>0</v>
      </c>
      <c r="V413" s="120">
        <v>0</v>
      </c>
      <c r="W413" s="120">
        <v>0</v>
      </c>
      <c r="X413" s="120">
        <v>0</v>
      </c>
      <c r="Y413" s="120">
        <v>0</v>
      </c>
      <c r="Z413" s="120">
        <v>0</v>
      </c>
    </row>
    <row r="414" spans="1:26" x14ac:dyDescent="0.25">
      <c r="B414" s="119" t="s">
        <v>472</v>
      </c>
      <c r="C414" s="120">
        <v>0</v>
      </c>
      <c r="D414" s="120">
        <v>0</v>
      </c>
      <c r="E414" s="120">
        <v>14.6213</v>
      </c>
      <c r="F414" s="120">
        <v>0</v>
      </c>
      <c r="G414" s="120">
        <v>3.8538299999999998E-2</v>
      </c>
      <c r="H414" s="120">
        <v>0</v>
      </c>
      <c r="I414" s="120">
        <v>0</v>
      </c>
      <c r="J414" s="120">
        <v>24.3688</v>
      </c>
      <c r="K414" s="120">
        <v>0</v>
      </c>
      <c r="L414" s="120">
        <v>0</v>
      </c>
      <c r="M414" s="120">
        <v>0</v>
      </c>
      <c r="N414" s="120">
        <v>17.9529</v>
      </c>
      <c r="O414" s="120">
        <v>0</v>
      </c>
      <c r="P414" s="120">
        <v>0</v>
      </c>
      <c r="Q414" s="120">
        <v>0</v>
      </c>
      <c r="R414" s="120">
        <v>2.59931</v>
      </c>
      <c r="S414" s="120">
        <v>0</v>
      </c>
      <c r="T414" s="120">
        <v>0</v>
      </c>
      <c r="U414" s="120">
        <v>0</v>
      </c>
      <c r="V414" s="120">
        <v>0</v>
      </c>
      <c r="W414" s="120">
        <v>0</v>
      </c>
      <c r="X414" s="120">
        <v>0</v>
      </c>
      <c r="Y414" s="120">
        <v>23.454899999999999</v>
      </c>
      <c r="Z414" s="120">
        <v>83.035748299999995</v>
      </c>
    </row>
    <row r="415" spans="1:26" x14ac:dyDescent="0.2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x14ac:dyDescent="0.25">
      <c r="B416" s="119" t="s">
        <v>474</v>
      </c>
      <c r="C416" s="120">
        <v>0</v>
      </c>
      <c r="D416" s="120">
        <v>0</v>
      </c>
      <c r="E416" s="120">
        <v>38.520899999999997</v>
      </c>
      <c r="F416" s="120">
        <v>0</v>
      </c>
      <c r="G416" s="120">
        <v>1.2657499999999999</v>
      </c>
      <c r="H416" s="120">
        <v>0</v>
      </c>
      <c r="I416" s="120">
        <v>0</v>
      </c>
      <c r="J416" s="120">
        <v>50.9313</v>
      </c>
      <c r="K416" s="120">
        <v>0</v>
      </c>
      <c r="L416" s="120">
        <v>196.33500000000001</v>
      </c>
      <c r="M416" s="120">
        <v>64.953999999999994</v>
      </c>
      <c r="N416" s="120">
        <v>20.6158</v>
      </c>
      <c r="O416" s="120">
        <v>0</v>
      </c>
      <c r="P416" s="120">
        <v>0</v>
      </c>
      <c r="Q416" s="120">
        <v>2.8308900000000001</v>
      </c>
      <c r="R416" s="120">
        <v>12.422599999999999</v>
      </c>
      <c r="S416" s="120">
        <v>0</v>
      </c>
      <c r="T416" s="120">
        <v>0</v>
      </c>
      <c r="U416" s="120">
        <v>0</v>
      </c>
      <c r="V416" s="120">
        <v>0</v>
      </c>
      <c r="W416" s="120">
        <v>0</v>
      </c>
      <c r="X416" s="120">
        <v>0</v>
      </c>
      <c r="Y416" s="120">
        <v>0</v>
      </c>
      <c r="Z416" s="120">
        <v>387.87624</v>
      </c>
    </row>
    <row r="417" spans="1:26" x14ac:dyDescent="0.2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x14ac:dyDescent="0.25">
      <c r="B418" s="119" t="s">
        <v>478</v>
      </c>
      <c r="C418" s="120">
        <v>0</v>
      </c>
      <c r="D418" s="120">
        <v>0</v>
      </c>
      <c r="E418" s="120">
        <v>0</v>
      </c>
      <c r="F418" s="120">
        <v>0</v>
      </c>
      <c r="G418" s="120">
        <v>0</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0</v>
      </c>
      <c r="W418" s="120">
        <v>0</v>
      </c>
      <c r="X418" s="120">
        <v>0</v>
      </c>
      <c r="Y418" s="120">
        <v>0</v>
      </c>
      <c r="Z418" s="120">
        <v>0</v>
      </c>
    </row>
    <row r="419" spans="1:26" x14ac:dyDescent="0.25">
      <c r="B419" s="119" t="s">
        <v>479</v>
      </c>
      <c r="C419" s="120">
        <v>0</v>
      </c>
      <c r="D419" s="120">
        <v>0</v>
      </c>
      <c r="E419" s="120">
        <v>0</v>
      </c>
      <c r="F419" s="120">
        <v>0</v>
      </c>
      <c r="G419" s="120">
        <v>6.5576499999999999E-3</v>
      </c>
      <c r="H419" s="120">
        <v>0</v>
      </c>
      <c r="I419" s="120">
        <v>0</v>
      </c>
      <c r="J419" s="120">
        <v>1.8492900000000001</v>
      </c>
      <c r="K419" s="120">
        <v>0</v>
      </c>
      <c r="L419" s="120">
        <v>92.762600000000006</v>
      </c>
      <c r="M419" s="120">
        <v>0</v>
      </c>
      <c r="N419" s="120">
        <v>0</v>
      </c>
      <c r="O419" s="120">
        <v>0</v>
      </c>
      <c r="P419" s="120">
        <v>0</v>
      </c>
      <c r="Q419" s="120">
        <v>0</v>
      </c>
      <c r="R419" s="120">
        <v>1.8430500000000001</v>
      </c>
      <c r="S419" s="120">
        <v>0</v>
      </c>
      <c r="T419" s="120">
        <v>0</v>
      </c>
      <c r="U419" s="120">
        <v>0</v>
      </c>
      <c r="V419" s="120">
        <v>0</v>
      </c>
      <c r="W419" s="120">
        <v>0</v>
      </c>
      <c r="X419" s="120">
        <v>0</v>
      </c>
      <c r="Y419" s="120">
        <v>0</v>
      </c>
      <c r="Z419" s="120">
        <v>96.461497650000013</v>
      </c>
    </row>
    <row r="420" spans="1:26" x14ac:dyDescent="0.25">
      <c r="B420" s="119" t="s">
        <v>480</v>
      </c>
      <c r="C420" s="120">
        <v>0</v>
      </c>
      <c r="D420" s="120">
        <v>0</v>
      </c>
      <c r="E420" s="120">
        <v>0</v>
      </c>
      <c r="F420" s="120">
        <v>0</v>
      </c>
      <c r="G420" s="120">
        <v>0</v>
      </c>
      <c r="H420" s="120">
        <v>0</v>
      </c>
      <c r="I420" s="120">
        <v>0</v>
      </c>
      <c r="J420" s="120">
        <v>0</v>
      </c>
      <c r="K420" s="120">
        <v>0</v>
      </c>
      <c r="L420" s="120">
        <v>0</v>
      </c>
      <c r="M420" s="120">
        <v>0</v>
      </c>
      <c r="N420" s="120">
        <v>0</v>
      </c>
      <c r="O420" s="120">
        <v>0</v>
      </c>
      <c r="P420" s="120">
        <v>0</v>
      </c>
      <c r="Q420" s="120">
        <v>0</v>
      </c>
      <c r="R420" s="120">
        <v>0</v>
      </c>
      <c r="S420" s="120">
        <v>0</v>
      </c>
      <c r="T420" s="120">
        <v>0</v>
      </c>
      <c r="U420" s="120">
        <v>0</v>
      </c>
      <c r="V420" s="120">
        <v>0</v>
      </c>
      <c r="W420" s="120">
        <v>0</v>
      </c>
      <c r="X420" s="120">
        <v>0</v>
      </c>
      <c r="Y420" s="120">
        <v>0</v>
      </c>
      <c r="Z420" s="120">
        <v>0</v>
      </c>
    </row>
    <row r="421" spans="1:26" x14ac:dyDescent="0.25">
      <c r="B421" s="119" t="s">
        <v>481</v>
      </c>
      <c r="C421" s="120">
        <v>402.22500000000002</v>
      </c>
      <c r="D421" s="120">
        <v>0</v>
      </c>
      <c r="E421" s="120">
        <v>18.311399999999999</v>
      </c>
      <c r="F421" s="120">
        <v>0</v>
      </c>
      <c r="G421" s="120">
        <v>7.8908500000000004</v>
      </c>
      <c r="H421" s="120">
        <v>0</v>
      </c>
      <c r="I421" s="120">
        <v>22.526</v>
      </c>
      <c r="J421" s="120">
        <v>19.5444</v>
      </c>
      <c r="K421" s="120">
        <v>0</v>
      </c>
      <c r="L421" s="120">
        <v>172.50899999999999</v>
      </c>
      <c r="M421" s="120">
        <v>0</v>
      </c>
      <c r="N421" s="120">
        <v>0.86316199999999998</v>
      </c>
      <c r="O421" s="120">
        <v>62.749400000000001</v>
      </c>
      <c r="P421" s="120">
        <v>0</v>
      </c>
      <c r="Q421" s="120">
        <v>0</v>
      </c>
      <c r="R421" s="120">
        <v>42.004399999999997</v>
      </c>
      <c r="S421" s="120">
        <v>0</v>
      </c>
      <c r="T421" s="120">
        <v>0</v>
      </c>
      <c r="U421" s="120">
        <v>0</v>
      </c>
      <c r="V421" s="120">
        <v>0</v>
      </c>
      <c r="W421" s="120">
        <v>54.359200000000001</v>
      </c>
      <c r="X421" s="120">
        <v>0</v>
      </c>
      <c r="Y421" s="120">
        <v>27.929400000000001</v>
      </c>
      <c r="Z421" s="120">
        <v>830.91221200000007</v>
      </c>
    </row>
    <row r="422" spans="1:26" x14ac:dyDescent="0.25">
      <c r="B422" s="119" t="s">
        <v>482</v>
      </c>
      <c r="C422" s="120">
        <v>0</v>
      </c>
      <c r="D422" s="120">
        <v>0</v>
      </c>
      <c r="E422" s="120">
        <v>0</v>
      </c>
      <c r="F422" s="120">
        <v>0</v>
      </c>
      <c r="G422" s="120">
        <v>0</v>
      </c>
      <c r="H422" s="120">
        <v>0</v>
      </c>
      <c r="I422" s="120">
        <v>0</v>
      </c>
      <c r="J422" s="120">
        <v>0</v>
      </c>
      <c r="K422" s="120">
        <v>0</v>
      </c>
      <c r="L422" s="120">
        <v>0</v>
      </c>
      <c r="M422" s="120">
        <v>0</v>
      </c>
      <c r="N422" s="120">
        <v>0</v>
      </c>
      <c r="O422" s="120">
        <v>0</v>
      </c>
      <c r="P422" s="120">
        <v>0</v>
      </c>
      <c r="Q422" s="120">
        <v>0</v>
      </c>
      <c r="R422" s="120">
        <v>0</v>
      </c>
      <c r="S422" s="120">
        <v>0</v>
      </c>
      <c r="T422" s="120">
        <v>0</v>
      </c>
      <c r="U422" s="120">
        <v>0</v>
      </c>
      <c r="V422" s="120">
        <v>0</v>
      </c>
      <c r="W422" s="120">
        <v>0</v>
      </c>
      <c r="X422" s="120">
        <v>0</v>
      </c>
      <c r="Y422" s="120">
        <v>0</v>
      </c>
      <c r="Z422" s="120">
        <v>0</v>
      </c>
    </row>
    <row r="423" spans="1:26" x14ac:dyDescent="0.25">
      <c r="B423" s="119" t="s">
        <v>483</v>
      </c>
      <c r="C423" s="120">
        <v>0</v>
      </c>
      <c r="D423" s="120">
        <v>0</v>
      </c>
      <c r="E423" s="120">
        <v>0</v>
      </c>
      <c r="F423" s="120">
        <v>0</v>
      </c>
      <c r="G423" s="120">
        <v>0</v>
      </c>
      <c r="H423" s="120">
        <v>0</v>
      </c>
      <c r="I423" s="120">
        <v>0</v>
      </c>
      <c r="J423" s="120">
        <v>0</v>
      </c>
      <c r="K423" s="120">
        <v>0</v>
      </c>
      <c r="L423" s="120">
        <v>0</v>
      </c>
      <c r="M423" s="120">
        <v>0</v>
      </c>
      <c r="N423" s="120">
        <v>0</v>
      </c>
      <c r="O423" s="120">
        <v>0</v>
      </c>
      <c r="P423" s="120">
        <v>0</v>
      </c>
      <c r="Q423" s="120">
        <v>0</v>
      </c>
      <c r="R423" s="120">
        <v>0</v>
      </c>
      <c r="S423" s="120">
        <v>0</v>
      </c>
      <c r="T423" s="120">
        <v>0</v>
      </c>
      <c r="U423" s="120">
        <v>0</v>
      </c>
      <c r="V423" s="120">
        <v>0</v>
      </c>
      <c r="W423" s="120">
        <v>0</v>
      </c>
      <c r="X423" s="120">
        <v>0</v>
      </c>
      <c r="Y423" s="120">
        <v>0</v>
      </c>
      <c r="Z423" s="120">
        <v>0</v>
      </c>
    </row>
    <row r="424" spans="1:26" x14ac:dyDescent="0.2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x14ac:dyDescent="0.25">
      <c r="B425" s="119" t="s">
        <v>485</v>
      </c>
      <c r="C425" s="120">
        <v>0</v>
      </c>
      <c r="D425" s="120">
        <v>0</v>
      </c>
      <c r="E425" s="120">
        <v>0</v>
      </c>
      <c r="F425" s="120">
        <v>0</v>
      </c>
      <c r="G425" s="120">
        <v>0</v>
      </c>
      <c r="H425" s="120">
        <v>0</v>
      </c>
      <c r="I425" s="120">
        <v>0</v>
      </c>
      <c r="J425" s="120">
        <v>0</v>
      </c>
      <c r="K425" s="120">
        <v>0</v>
      </c>
      <c r="L425" s="120">
        <v>0</v>
      </c>
      <c r="M425" s="120">
        <v>0</v>
      </c>
      <c r="N425" s="120">
        <v>0</v>
      </c>
      <c r="O425" s="120">
        <v>0</v>
      </c>
      <c r="P425" s="120">
        <v>0</v>
      </c>
      <c r="Q425" s="120">
        <v>0</v>
      </c>
      <c r="R425" s="120">
        <v>0</v>
      </c>
      <c r="S425" s="120">
        <v>0</v>
      </c>
      <c r="T425" s="120">
        <v>0</v>
      </c>
      <c r="U425" s="120">
        <v>0</v>
      </c>
      <c r="V425" s="120">
        <v>0</v>
      </c>
      <c r="W425" s="120">
        <v>0</v>
      </c>
      <c r="X425" s="120">
        <v>0</v>
      </c>
      <c r="Y425" s="120">
        <v>0</v>
      </c>
      <c r="Z425" s="120">
        <v>0</v>
      </c>
    </row>
    <row r="426" spans="1:26" x14ac:dyDescent="0.25">
      <c r="B426" s="119" t="s">
        <v>486</v>
      </c>
      <c r="C426" s="120">
        <v>0</v>
      </c>
      <c r="D426" s="120">
        <v>0</v>
      </c>
      <c r="E426" s="120">
        <v>31.488800000000001</v>
      </c>
      <c r="F426" s="120">
        <v>0</v>
      </c>
      <c r="G426" s="120">
        <v>1.01322</v>
      </c>
      <c r="H426" s="120">
        <v>0</v>
      </c>
      <c r="I426" s="120">
        <v>0</v>
      </c>
      <c r="J426" s="120">
        <v>41.689399999999999</v>
      </c>
      <c r="K426" s="120">
        <v>0</v>
      </c>
      <c r="L426" s="120">
        <v>159.66200000000001</v>
      </c>
      <c r="M426" s="120">
        <v>53.220500000000001</v>
      </c>
      <c r="N426" s="120">
        <v>17.740200000000002</v>
      </c>
      <c r="O426" s="120">
        <v>0</v>
      </c>
      <c r="P426" s="120">
        <v>0</v>
      </c>
      <c r="Q426" s="120">
        <v>2.4251499999999999</v>
      </c>
      <c r="R426" s="120">
        <v>10.1229</v>
      </c>
      <c r="S426" s="120">
        <v>0</v>
      </c>
      <c r="T426" s="120">
        <v>0</v>
      </c>
      <c r="U426" s="120">
        <v>0</v>
      </c>
      <c r="V426" s="120">
        <v>0</v>
      </c>
      <c r="W426" s="120">
        <v>0</v>
      </c>
      <c r="X426" s="120">
        <v>0</v>
      </c>
      <c r="Y426" s="120">
        <v>0</v>
      </c>
      <c r="Z426" s="120">
        <v>317.36216999999999</v>
      </c>
    </row>
    <row r="427" spans="1:26" x14ac:dyDescent="0.2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x14ac:dyDescent="0.25">
      <c r="B428" s="119" t="s">
        <v>488</v>
      </c>
      <c r="C428" s="120">
        <v>13.569000000000001</v>
      </c>
      <c r="D428" s="120">
        <v>0</v>
      </c>
      <c r="E428" s="120">
        <v>0</v>
      </c>
      <c r="F428" s="120">
        <v>0</v>
      </c>
      <c r="G428" s="120">
        <v>3.6284900000000002E-2</v>
      </c>
      <c r="H428" s="120">
        <v>0</v>
      </c>
      <c r="I428" s="120">
        <v>0</v>
      </c>
      <c r="J428" s="120">
        <v>0.87424900000000005</v>
      </c>
      <c r="K428" s="120">
        <v>0</v>
      </c>
      <c r="L428" s="120">
        <v>14.7082</v>
      </c>
      <c r="M428" s="120">
        <v>0</v>
      </c>
      <c r="N428" s="120">
        <v>0</v>
      </c>
      <c r="O428" s="120">
        <v>0</v>
      </c>
      <c r="P428" s="120">
        <v>0</v>
      </c>
      <c r="Q428" s="120">
        <v>0</v>
      </c>
      <c r="R428" s="120">
        <v>1.23376</v>
      </c>
      <c r="S428" s="120">
        <v>0</v>
      </c>
      <c r="T428" s="120">
        <v>0</v>
      </c>
      <c r="U428" s="120">
        <v>0</v>
      </c>
      <c r="V428" s="120">
        <v>0</v>
      </c>
      <c r="W428" s="120">
        <v>0</v>
      </c>
      <c r="X428" s="120">
        <v>16.678000000000001</v>
      </c>
      <c r="Y428" s="120">
        <v>0</v>
      </c>
      <c r="Z428" s="120">
        <v>47.099493899999999</v>
      </c>
    </row>
    <row r="429" spans="1:26" x14ac:dyDescent="0.2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x14ac:dyDescent="0.25">
      <c r="B430" s="119" t="s">
        <v>490</v>
      </c>
      <c r="C430" s="120">
        <v>0</v>
      </c>
      <c r="D430" s="120">
        <v>0</v>
      </c>
      <c r="E430" s="120">
        <v>0</v>
      </c>
      <c r="F430" s="120">
        <v>0</v>
      </c>
      <c r="G430" s="120">
        <v>0</v>
      </c>
      <c r="H430" s="120">
        <v>0</v>
      </c>
      <c r="I430" s="120">
        <v>0</v>
      </c>
      <c r="J430" s="120">
        <v>0</v>
      </c>
      <c r="K430" s="120">
        <v>0</v>
      </c>
      <c r="L430" s="120">
        <v>0</v>
      </c>
      <c r="M430" s="120">
        <v>0</v>
      </c>
      <c r="N430" s="120">
        <v>0</v>
      </c>
      <c r="O430" s="120">
        <v>0</v>
      </c>
      <c r="P430" s="120">
        <v>0</v>
      </c>
      <c r="Q430" s="120">
        <v>0</v>
      </c>
      <c r="R430" s="120">
        <v>0</v>
      </c>
      <c r="S430" s="120">
        <v>0</v>
      </c>
      <c r="T430" s="120">
        <v>0</v>
      </c>
      <c r="U430" s="120">
        <v>0</v>
      </c>
      <c r="V430" s="120">
        <v>0</v>
      </c>
      <c r="W430" s="120">
        <v>0</v>
      </c>
      <c r="X430" s="120">
        <v>0</v>
      </c>
      <c r="Y430" s="120">
        <v>0</v>
      </c>
      <c r="Z430" s="120">
        <v>0</v>
      </c>
    </row>
    <row r="431" spans="1:26" x14ac:dyDescent="0.25">
      <c r="B431" s="119" t="s">
        <v>491</v>
      </c>
      <c r="C431" s="120">
        <v>0</v>
      </c>
      <c r="D431" s="120">
        <v>0</v>
      </c>
      <c r="E431" s="120">
        <v>0</v>
      </c>
      <c r="F431" s="120">
        <v>0</v>
      </c>
      <c r="G431" s="120">
        <v>0</v>
      </c>
      <c r="H431" s="120">
        <v>0</v>
      </c>
      <c r="I431" s="120">
        <v>0</v>
      </c>
      <c r="J431" s="120">
        <v>0</v>
      </c>
      <c r="K431" s="120">
        <v>0</v>
      </c>
      <c r="L431" s="120">
        <v>0</v>
      </c>
      <c r="M431" s="120">
        <v>0</v>
      </c>
      <c r="N431" s="120">
        <v>0</v>
      </c>
      <c r="O431" s="120">
        <v>0</v>
      </c>
      <c r="P431" s="120">
        <v>0</v>
      </c>
      <c r="Q431" s="120">
        <v>0</v>
      </c>
      <c r="R431" s="120">
        <v>0</v>
      </c>
      <c r="S431" s="120">
        <v>0</v>
      </c>
      <c r="T431" s="120">
        <v>0</v>
      </c>
      <c r="U431" s="120">
        <v>0</v>
      </c>
      <c r="V431" s="120">
        <v>0</v>
      </c>
      <c r="W431" s="120">
        <v>0</v>
      </c>
      <c r="X431" s="120">
        <v>0</v>
      </c>
      <c r="Y431" s="120">
        <v>0</v>
      </c>
      <c r="Z431" s="120">
        <v>0</v>
      </c>
    </row>
    <row r="432" spans="1:26" x14ac:dyDescent="0.2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x14ac:dyDescent="0.25">
      <c r="B433" s="119" t="s">
        <v>492</v>
      </c>
      <c r="C433" s="120">
        <v>0</v>
      </c>
      <c r="D433" s="120">
        <v>0</v>
      </c>
      <c r="E433" s="120">
        <v>0</v>
      </c>
      <c r="F433" s="120">
        <v>0</v>
      </c>
      <c r="G433" s="120">
        <v>0</v>
      </c>
      <c r="H433" s="120">
        <v>0</v>
      </c>
      <c r="I433" s="120">
        <v>0</v>
      </c>
      <c r="J433" s="120">
        <v>0</v>
      </c>
      <c r="K433" s="120">
        <v>0</v>
      </c>
      <c r="L433" s="120">
        <v>0</v>
      </c>
      <c r="M433" s="120">
        <v>0</v>
      </c>
      <c r="N433" s="120">
        <v>0</v>
      </c>
      <c r="O433" s="120">
        <v>0</v>
      </c>
      <c r="P433" s="120">
        <v>0</v>
      </c>
      <c r="Q433" s="120">
        <v>0</v>
      </c>
      <c r="R433" s="120">
        <v>0</v>
      </c>
      <c r="S433" s="120">
        <v>0</v>
      </c>
      <c r="T433" s="120">
        <v>0</v>
      </c>
      <c r="U433" s="120">
        <v>0</v>
      </c>
      <c r="V433" s="120">
        <v>0</v>
      </c>
      <c r="W433" s="120">
        <v>0</v>
      </c>
      <c r="X433" s="120">
        <v>0</v>
      </c>
      <c r="Y433" s="120">
        <v>0</v>
      </c>
      <c r="Z433" s="120">
        <v>0</v>
      </c>
    </row>
    <row r="434" spans="1:26" x14ac:dyDescent="0.2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x14ac:dyDescent="0.2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0</v>
      </c>
      <c r="Q435" s="120">
        <v>0</v>
      </c>
      <c r="R435" s="120">
        <v>0</v>
      </c>
      <c r="S435" s="120">
        <v>0</v>
      </c>
      <c r="T435" s="120">
        <v>0</v>
      </c>
      <c r="U435" s="120">
        <v>0</v>
      </c>
      <c r="V435" s="120">
        <v>0</v>
      </c>
      <c r="W435" s="120">
        <v>0</v>
      </c>
      <c r="X435" s="120">
        <v>0</v>
      </c>
      <c r="Y435" s="120">
        <v>0</v>
      </c>
      <c r="Z435" s="120">
        <v>0</v>
      </c>
    </row>
    <row r="436" spans="1:26" x14ac:dyDescent="0.2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x14ac:dyDescent="0.25">
      <c r="B437" s="119" t="s">
        <v>497</v>
      </c>
      <c r="C437" s="120">
        <v>0</v>
      </c>
      <c r="D437" s="120">
        <v>0</v>
      </c>
      <c r="E437" s="120">
        <v>0</v>
      </c>
      <c r="F437" s="120">
        <v>0</v>
      </c>
      <c r="G437" s="120">
        <v>0</v>
      </c>
      <c r="H437" s="120">
        <v>0</v>
      </c>
      <c r="I437" s="120">
        <v>0</v>
      </c>
      <c r="J437" s="120">
        <v>98.873400000000004</v>
      </c>
      <c r="K437" s="120">
        <v>0</v>
      </c>
      <c r="L437" s="120">
        <v>0</v>
      </c>
      <c r="M437" s="120">
        <v>0</v>
      </c>
      <c r="N437" s="120">
        <v>0</v>
      </c>
      <c r="O437" s="120">
        <v>0</v>
      </c>
      <c r="P437" s="120">
        <v>0</v>
      </c>
      <c r="Q437" s="120">
        <v>0</v>
      </c>
      <c r="R437" s="120">
        <v>0</v>
      </c>
      <c r="S437" s="120">
        <v>0</v>
      </c>
      <c r="T437" s="120">
        <v>0</v>
      </c>
      <c r="U437" s="120">
        <v>0</v>
      </c>
      <c r="V437" s="120">
        <v>0</v>
      </c>
      <c r="W437" s="120">
        <v>0</v>
      </c>
      <c r="X437" s="120">
        <v>0</v>
      </c>
      <c r="Y437" s="120">
        <v>0</v>
      </c>
      <c r="Z437" s="120">
        <v>98.873400000000004</v>
      </c>
    </row>
    <row r="438" spans="1:26" x14ac:dyDescent="0.2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x14ac:dyDescent="0.25">
      <c r="B439" s="119" t="s">
        <v>499</v>
      </c>
      <c r="C439" s="120">
        <v>0</v>
      </c>
      <c r="D439" s="120">
        <v>0</v>
      </c>
      <c r="E439" s="120">
        <v>0</v>
      </c>
      <c r="F439" s="120">
        <v>0</v>
      </c>
      <c r="G439" s="120">
        <v>0</v>
      </c>
      <c r="H439" s="120">
        <v>0</v>
      </c>
      <c r="I439" s="120">
        <v>0</v>
      </c>
      <c r="J439" s="120">
        <v>0</v>
      </c>
      <c r="K439" s="120">
        <v>0</v>
      </c>
      <c r="L439" s="120">
        <v>0</v>
      </c>
      <c r="M439" s="120">
        <v>0</v>
      </c>
      <c r="N439" s="120">
        <v>0</v>
      </c>
      <c r="O439" s="120">
        <v>0</v>
      </c>
      <c r="P439" s="120">
        <v>0</v>
      </c>
      <c r="Q439" s="120">
        <v>0</v>
      </c>
      <c r="R439" s="120">
        <v>0</v>
      </c>
      <c r="S439" s="120">
        <v>0</v>
      </c>
      <c r="T439" s="120">
        <v>0</v>
      </c>
      <c r="U439" s="120">
        <v>0</v>
      </c>
      <c r="V439" s="120">
        <v>0</v>
      </c>
      <c r="W439" s="120">
        <v>0</v>
      </c>
      <c r="X439" s="120">
        <v>0</v>
      </c>
      <c r="Y439" s="120">
        <v>0</v>
      </c>
      <c r="Z439" s="120">
        <v>0</v>
      </c>
    </row>
    <row r="440" spans="1:26" x14ac:dyDescent="0.2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x14ac:dyDescent="0.25">
      <c r="B441" s="119" t="s">
        <v>501</v>
      </c>
      <c r="C441" s="120">
        <v>0</v>
      </c>
      <c r="D441" s="120">
        <v>0</v>
      </c>
      <c r="E441" s="120">
        <v>0</v>
      </c>
      <c r="F441" s="120">
        <v>0</v>
      </c>
      <c r="G441" s="120">
        <v>0</v>
      </c>
      <c r="H441" s="120">
        <v>0</v>
      </c>
      <c r="I441" s="120">
        <v>0</v>
      </c>
      <c r="J441" s="120">
        <v>84.943399999999997</v>
      </c>
      <c r="K441" s="120">
        <v>0</v>
      </c>
      <c r="L441" s="120">
        <v>0</v>
      </c>
      <c r="M441" s="120">
        <v>0</v>
      </c>
      <c r="N441" s="120">
        <v>0</v>
      </c>
      <c r="O441" s="120">
        <v>0</v>
      </c>
      <c r="P441" s="120">
        <v>0</v>
      </c>
      <c r="Q441" s="120">
        <v>0</v>
      </c>
      <c r="R441" s="120">
        <v>2.3475299999999999</v>
      </c>
      <c r="S441" s="120">
        <v>0</v>
      </c>
      <c r="T441" s="120">
        <v>0</v>
      </c>
      <c r="U441" s="120">
        <v>0</v>
      </c>
      <c r="V441" s="120">
        <v>0</v>
      </c>
      <c r="W441" s="120">
        <v>0</v>
      </c>
      <c r="X441" s="120">
        <v>0</v>
      </c>
      <c r="Y441" s="120">
        <v>0</v>
      </c>
      <c r="Z441" s="120">
        <v>87.290930000000003</v>
      </c>
    </row>
    <row r="442" spans="1:26" x14ac:dyDescent="0.2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x14ac:dyDescent="0.25">
      <c r="B443" s="119" t="s">
        <v>503</v>
      </c>
      <c r="C443" s="120">
        <v>0</v>
      </c>
      <c r="D443" s="120">
        <v>0</v>
      </c>
      <c r="E443" s="120">
        <v>0</v>
      </c>
      <c r="F443" s="120">
        <v>0</v>
      </c>
      <c r="G443" s="120">
        <v>0</v>
      </c>
      <c r="H443" s="120">
        <v>0</v>
      </c>
      <c r="I443" s="120">
        <v>0</v>
      </c>
      <c r="J443" s="120">
        <v>0</v>
      </c>
      <c r="K443" s="120">
        <v>0</v>
      </c>
      <c r="L443" s="120">
        <v>0</v>
      </c>
      <c r="M443" s="120">
        <v>0</v>
      </c>
      <c r="N443" s="120">
        <v>0</v>
      </c>
      <c r="O443" s="120">
        <v>0</v>
      </c>
      <c r="P443" s="120">
        <v>0</v>
      </c>
      <c r="Q443" s="120">
        <v>0</v>
      </c>
      <c r="R443" s="120">
        <v>0</v>
      </c>
      <c r="S443" s="120">
        <v>0</v>
      </c>
      <c r="T443" s="120">
        <v>0</v>
      </c>
      <c r="U443" s="120">
        <v>0</v>
      </c>
      <c r="V443" s="120">
        <v>0</v>
      </c>
      <c r="W443" s="120">
        <v>0</v>
      </c>
      <c r="X443" s="120">
        <v>0</v>
      </c>
      <c r="Y443" s="120">
        <v>0</v>
      </c>
      <c r="Z443" s="120">
        <v>0</v>
      </c>
    </row>
    <row r="444" spans="1:26" x14ac:dyDescent="0.25">
      <c r="B444" s="119" t="s">
        <v>504</v>
      </c>
      <c r="C444" s="120">
        <v>0</v>
      </c>
      <c r="D444" s="120">
        <v>0</v>
      </c>
      <c r="E444" s="120">
        <v>0</v>
      </c>
      <c r="F444" s="120">
        <v>0</v>
      </c>
      <c r="G444" s="120">
        <v>0</v>
      </c>
      <c r="H444" s="120">
        <v>0</v>
      </c>
      <c r="I444" s="120">
        <v>0</v>
      </c>
      <c r="J444" s="120">
        <v>0</v>
      </c>
      <c r="K444" s="120">
        <v>0</v>
      </c>
      <c r="L444" s="120">
        <v>0</v>
      </c>
      <c r="M444" s="120">
        <v>0</v>
      </c>
      <c r="N444" s="120">
        <v>0</v>
      </c>
      <c r="O444" s="120">
        <v>0</v>
      </c>
      <c r="P444" s="120">
        <v>0</v>
      </c>
      <c r="Q444" s="120">
        <v>0</v>
      </c>
      <c r="R444" s="120">
        <v>0</v>
      </c>
      <c r="S444" s="120">
        <v>0</v>
      </c>
      <c r="T444" s="120">
        <v>0</v>
      </c>
      <c r="U444" s="120">
        <v>0</v>
      </c>
      <c r="V444" s="120">
        <v>0</v>
      </c>
      <c r="W444" s="120">
        <v>0</v>
      </c>
      <c r="X444" s="120">
        <v>0</v>
      </c>
      <c r="Y444" s="120">
        <v>0</v>
      </c>
      <c r="Z444" s="120">
        <v>0</v>
      </c>
    </row>
    <row r="445" spans="1:26" x14ac:dyDescent="0.25">
      <c r="B445" s="119" t="s">
        <v>505</v>
      </c>
      <c r="C445" s="120">
        <v>167.02</v>
      </c>
      <c r="D445" s="120">
        <v>0</v>
      </c>
      <c r="E445" s="120">
        <v>0</v>
      </c>
      <c r="F445" s="120">
        <v>0</v>
      </c>
      <c r="G445" s="120">
        <v>0.27047399999999999</v>
      </c>
      <c r="H445" s="120">
        <v>0</v>
      </c>
      <c r="I445" s="120">
        <v>0</v>
      </c>
      <c r="J445" s="120">
        <v>0</v>
      </c>
      <c r="K445" s="120">
        <v>0</v>
      </c>
      <c r="L445" s="120">
        <v>3.7732600000000001</v>
      </c>
      <c r="M445" s="120">
        <v>0</v>
      </c>
      <c r="N445" s="120">
        <v>0</v>
      </c>
      <c r="O445" s="120">
        <v>0</v>
      </c>
      <c r="P445" s="120">
        <v>0</v>
      </c>
      <c r="Q445" s="120">
        <v>0</v>
      </c>
      <c r="R445" s="120">
        <v>7.0947100000000001</v>
      </c>
      <c r="S445" s="120">
        <v>0</v>
      </c>
      <c r="T445" s="120">
        <v>0</v>
      </c>
      <c r="U445" s="120">
        <v>0</v>
      </c>
      <c r="V445" s="120">
        <v>0</v>
      </c>
      <c r="W445" s="120">
        <v>0</v>
      </c>
      <c r="X445" s="120">
        <v>1.2397800000000001</v>
      </c>
      <c r="Y445" s="120">
        <v>0</v>
      </c>
      <c r="Z445" s="120">
        <v>179.398224</v>
      </c>
    </row>
    <row r="446" spans="1:26" x14ac:dyDescent="0.2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x14ac:dyDescent="0.25">
      <c r="B447" s="119" t="s">
        <v>507</v>
      </c>
      <c r="C447" s="120">
        <v>0</v>
      </c>
      <c r="D447" s="120">
        <v>0</v>
      </c>
      <c r="E447" s="120">
        <v>0</v>
      </c>
      <c r="F447" s="120">
        <v>0</v>
      </c>
      <c r="G447" s="120">
        <v>0</v>
      </c>
      <c r="H447" s="120">
        <v>0</v>
      </c>
      <c r="I447" s="120">
        <v>0</v>
      </c>
      <c r="J447" s="120">
        <v>0</v>
      </c>
      <c r="K447" s="120">
        <v>0</v>
      </c>
      <c r="L447" s="120">
        <v>0</v>
      </c>
      <c r="M447" s="120">
        <v>0</v>
      </c>
      <c r="N447" s="120">
        <v>0</v>
      </c>
      <c r="O447" s="120">
        <v>0</v>
      </c>
      <c r="P447" s="120">
        <v>0</v>
      </c>
      <c r="Q447" s="120">
        <v>0</v>
      </c>
      <c r="R447" s="120">
        <v>0</v>
      </c>
      <c r="S447" s="120">
        <v>0</v>
      </c>
      <c r="T447" s="120">
        <v>0</v>
      </c>
      <c r="U447" s="120">
        <v>0</v>
      </c>
      <c r="V447" s="120">
        <v>0</v>
      </c>
      <c r="W447" s="120">
        <v>0</v>
      </c>
      <c r="X447" s="120">
        <v>0</v>
      </c>
      <c r="Y447" s="120">
        <v>0</v>
      </c>
      <c r="Z447" s="120">
        <v>0</v>
      </c>
    </row>
    <row r="448" spans="1:26" x14ac:dyDescent="0.25">
      <c r="B448" s="119" t="s">
        <v>508</v>
      </c>
      <c r="C448" s="120">
        <v>0</v>
      </c>
      <c r="D448" s="120">
        <v>0</v>
      </c>
      <c r="E448" s="120">
        <v>0</v>
      </c>
      <c r="F448" s="120">
        <v>0</v>
      </c>
      <c r="G448" s="120">
        <v>0</v>
      </c>
      <c r="H448" s="120">
        <v>0</v>
      </c>
      <c r="I448" s="120">
        <v>0</v>
      </c>
      <c r="J448" s="120">
        <v>0</v>
      </c>
      <c r="K448" s="120">
        <v>0</v>
      </c>
      <c r="L448" s="120">
        <v>0</v>
      </c>
      <c r="M448" s="120">
        <v>0</v>
      </c>
      <c r="N448" s="120">
        <v>0</v>
      </c>
      <c r="O448" s="120">
        <v>0</v>
      </c>
      <c r="P448" s="120">
        <v>0</v>
      </c>
      <c r="Q448" s="120">
        <v>0</v>
      </c>
      <c r="R448" s="120">
        <v>0</v>
      </c>
      <c r="S448" s="120">
        <v>0</v>
      </c>
      <c r="T448" s="120">
        <v>0</v>
      </c>
      <c r="U448" s="120">
        <v>0</v>
      </c>
      <c r="V448" s="120">
        <v>0</v>
      </c>
      <c r="W448" s="120">
        <v>0</v>
      </c>
      <c r="X448" s="120">
        <v>0</v>
      </c>
      <c r="Y448" s="120">
        <v>0</v>
      </c>
      <c r="Z448" s="120">
        <v>0</v>
      </c>
    </row>
    <row r="449" spans="1:26" x14ac:dyDescent="0.25">
      <c r="B449" s="119" t="s">
        <v>509</v>
      </c>
      <c r="C449" s="120">
        <v>0</v>
      </c>
      <c r="D449" s="120">
        <v>0</v>
      </c>
      <c r="E449" s="120">
        <v>0</v>
      </c>
      <c r="F449" s="120">
        <v>0</v>
      </c>
      <c r="G449" s="120">
        <v>0</v>
      </c>
      <c r="H449" s="120">
        <v>0</v>
      </c>
      <c r="I449" s="120">
        <v>0</v>
      </c>
      <c r="J449" s="120">
        <v>0</v>
      </c>
      <c r="K449" s="120">
        <v>0</v>
      </c>
      <c r="L449" s="120">
        <v>0</v>
      </c>
      <c r="M449" s="120">
        <v>0</v>
      </c>
      <c r="N449" s="120">
        <v>0</v>
      </c>
      <c r="O449" s="120">
        <v>0</v>
      </c>
      <c r="P449" s="120">
        <v>0</v>
      </c>
      <c r="Q449" s="120">
        <v>0</v>
      </c>
      <c r="R449" s="120">
        <v>0</v>
      </c>
      <c r="S449" s="120">
        <v>0</v>
      </c>
      <c r="T449" s="120">
        <v>0</v>
      </c>
      <c r="U449" s="120">
        <v>0</v>
      </c>
      <c r="V449" s="120">
        <v>0</v>
      </c>
      <c r="W449" s="120">
        <v>0</v>
      </c>
      <c r="X449" s="120">
        <v>0</v>
      </c>
      <c r="Y449" s="120">
        <v>0</v>
      </c>
      <c r="Z449" s="120">
        <v>0</v>
      </c>
    </row>
    <row r="450" spans="1:26" x14ac:dyDescent="0.2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x14ac:dyDescent="0.25">
      <c r="B451" s="119" t="s">
        <v>511</v>
      </c>
      <c r="C451" s="120">
        <v>0</v>
      </c>
      <c r="D451" s="120">
        <v>0</v>
      </c>
      <c r="E451" s="120">
        <v>0</v>
      </c>
      <c r="F451" s="120">
        <v>0</v>
      </c>
      <c r="G451" s="120">
        <v>0</v>
      </c>
      <c r="H451" s="120">
        <v>0</v>
      </c>
      <c r="I451" s="120">
        <v>0</v>
      </c>
      <c r="J451" s="120">
        <v>0</v>
      </c>
      <c r="K451" s="120">
        <v>0</v>
      </c>
      <c r="L451" s="120">
        <v>0</v>
      </c>
      <c r="M451" s="120">
        <v>0</v>
      </c>
      <c r="N451" s="120">
        <v>0</v>
      </c>
      <c r="O451" s="120">
        <v>0</v>
      </c>
      <c r="P451" s="120">
        <v>0</v>
      </c>
      <c r="Q451" s="120">
        <v>0</v>
      </c>
      <c r="R451" s="120">
        <v>0</v>
      </c>
      <c r="S451" s="120">
        <v>0</v>
      </c>
      <c r="T451" s="120">
        <v>0</v>
      </c>
      <c r="U451" s="120">
        <v>0</v>
      </c>
      <c r="V451" s="120">
        <v>0</v>
      </c>
      <c r="W451" s="120">
        <v>0</v>
      </c>
      <c r="X451" s="120">
        <v>0</v>
      </c>
      <c r="Y451" s="120">
        <v>0</v>
      </c>
      <c r="Z451" s="120">
        <v>0</v>
      </c>
    </row>
    <row r="452" spans="1:26" x14ac:dyDescent="0.25">
      <c r="B452" s="119" t="s">
        <v>512</v>
      </c>
      <c r="C452" s="120">
        <v>0</v>
      </c>
      <c r="D452" s="120">
        <v>0</v>
      </c>
      <c r="E452" s="120">
        <v>0</v>
      </c>
      <c r="F452" s="120">
        <v>0</v>
      </c>
      <c r="G452" s="120">
        <v>0</v>
      </c>
      <c r="H452" s="120">
        <v>0</v>
      </c>
      <c r="I452" s="120">
        <v>0</v>
      </c>
      <c r="J452" s="120">
        <v>0</v>
      </c>
      <c r="K452" s="120">
        <v>0</v>
      </c>
      <c r="L452" s="120">
        <v>0</v>
      </c>
      <c r="M452" s="120">
        <v>0</v>
      </c>
      <c r="N452" s="120">
        <v>0</v>
      </c>
      <c r="O452" s="120">
        <v>0</v>
      </c>
      <c r="P452" s="120">
        <v>0</v>
      </c>
      <c r="Q452" s="120">
        <v>0</v>
      </c>
      <c r="R452" s="120">
        <v>0</v>
      </c>
      <c r="S452" s="120">
        <v>0</v>
      </c>
      <c r="T452" s="120">
        <v>0</v>
      </c>
      <c r="U452" s="120">
        <v>0</v>
      </c>
      <c r="V452" s="120">
        <v>0</v>
      </c>
      <c r="W452" s="120">
        <v>0</v>
      </c>
      <c r="X452" s="120">
        <v>0</v>
      </c>
      <c r="Y452" s="120">
        <v>0</v>
      </c>
      <c r="Z452" s="120">
        <v>0</v>
      </c>
    </row>
    <row r="453" spans="1:26" x14ac:dyDescent="0.25">
      <c r="B453" s="119" t="s">
        <v>513</v>
      </c>
      <c r="C453" s="120">
        <v>0</v>
      </c>
      <c r="D453" s="120">
        <v>0</v>
      </c>
      <c r="E453" s="120">
        <v>0</v>
      </c>
      <c r="F453" s="120">
        <v>0</v>
      </c>
      <c r="G453" s="120">
        <v>0</v>
      </c>
      <c r="H453" s="120">
        <v>0</v>
      </c>
      <c r="I453" s="120">
        <v>0</v>
      </c>
      <c r="J453" s="120">
        <v>0</v>
      </c>
      <c r="K453" s="120">
        <v>0</v>
      </c>
      <c r="L453" s="120">
        <v>0</v>
      </c>
      <c r="M453" s="120">
        <v>0</v>
      </c>
      <c r="N453" s="120">
        <v>0</v>
      </c>
      <c r="O453" s="120">
        <v>0</v>
      </c>
      <c r="P453" s="120">
        <v>0</v>
      </c>
      <c r="Q453" s="120">
        <v>0</v>
      </c>
      <c r="R453" s="120">
        <v>0</v>
      </c>
      <c r="S453" s="120">
        <v>0</v>
      </c>
      <c r="T453" s="120">
        <v>0</v>
      </c>
      <c r="U453" s="120">
        <v>0</v>
      </c>
      <c r="V453" s="120">
        <v>0</v>
      </c>
      <c r="W453" s="120">
        <v>0</v>
      </c>
      <c r="X453" s="120">
        <v>0</v>
      </c>
      <c r="Y453" s="120">
        <v>0</v>
      </c>
      <c r="Z453" s="120">
        <v>0</v>
      </c>
    </row>
    <row r="454" spans="1:26" x14ac:dyDescent="0.25">
      <c r="B454" s="119" t="s">
        <v>514</v>
      </c>
      <c r="C454" s="120">
        <v>206.02099999999999</v>
      </c>
      <c r="D454" s="120">
        <v>0</v>
      </c>
      <c r="E454" s="120">
        <v>116.458</v>
      </c>
      <c r="F454" s="120">
        <v>0</v>
      </c>
      <c r="G454" s="120">
        <v>7.2040499999999996</v>
      </c>
      <c r="H454" s="120">
        <v>0</v>
      </c>
      <c r="I454" s="120">
        <v>0</v>
      </c>
      <c r="J454" s="120">
        <v>49.112200000000001</v>
      </c>
      <c r="K454" s="120">
        <v>0</v>
      </c>
      <c r="L454" s="120">
        <v>10.972799999999999</v>
      </c>
      <c r="M454" s="120">
        <v>31.832599999999999</v>
      </c>
      <c r="N454" s="120">
        <v>39.592100000000002</v>
      </c>
      <c r="O454" s="120">
        <v>0</v>
      </c>
      <c r="P454" s="120">
        <v>0</v>
      </c>
      <c r="Q454" s="120">
        <v>17.069199999999999</v>
      </c>
      <c r="R454" s="120">
        <v>22.548200000000001</v>
      </c>
      <c r="S454" s="120">
        <v>0</v>
      </c>
      <c r="T454" s="120">
        <v>0</v>
      </c>
      <c r="U454" s="120">
        <v>0</v>
      </c>
      <c r="V454" s="120">
        <v>0</v>
      </c>
      <c r="W454" s="120">
        <v>0</v>
      </c>
      <c r="X454" s="120">
        <v>0</v>
      </c>
      <c r="Y454" s="120">
        <v>5.8793699999999998</v>
      </c>
      <c r="Z454" s="120">
        <v>506.68952000000007</v>
      </c>
    </row>
    <row r="455" spans="1:26" x14ac:dyDescent="0.2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x14ac:dyDescent="0.25">
      <c r="B456" s="119" t="s">
        <v>516</v>
      </c>
      <c r="C456" s="120">
        <v>0</v>
      </c>
      <c r="D456" s="120">
        <v>0</v>
      </c>
      <c r="E456" s="120">
        <v>0</v>
      </c>
      <c r="F456" s="120">
        <v>0</v>
      </c>
      <c r="G456" s="120">
        <v>0</v>
      </c>
      <c r="H456" s="120">
        <v>0</v>
      </c>
      <c r="I456" s="120">
        <v>0</v>
      </c>
      <c r="J456" s="120">
        <v>0</v>
      </c>
      <c r="K456" s="120">
        <v>0</v>
      </c>
      <c r="L456" s="120">
        <v>0</v>
      </c>
      <c r="M456" s="120">
        <v>0</v>
      </c>
      <c r="N456" s="120">
        <v>0</v>
      </c>
      <c r="O456" s="120">
        <v>0</v>
      </c>
      <c r="P456" s="120">
        <v>0</v>
      </c>
      <c r="Q456" s="120">
        <v>0</v>
      </c>
      <c r="R456" s="120">
        <v>0</v>
      </c>
      <c r="S456" s="120">
        <v>0</v>
      </c>
      <c r="T456" s="120">
        <v>0</v>
      </c>
      <c r="U456" s="120">
        <v>0</v>
      </c>
      <c r="V456" s="120">
        <v>0</v>
      </c>
      <c r="W456" s="120">
        <v>0</v>
      </c>
      <c r="X456" s="120">
        <v>0</v>
      </c>
      <c r="Y456" s="120">
        <v>0</v>
      </c>
      <c r="Z456" s="120">
        <v>0</v>
      </c>
    </row>
    <row r="457" spans="1:26" x14ac:dyDescent="0.25">
      <c r="B457" s="119" t="s">
        <v>517</v>
      </c>
      <c r="C457" s="120">
        <v>0</v>
      </c>
      <c r="D457" s="120">
        <v>0</v>
      </c>
      <c r="E457" s="120">
        <v>0</v>
      </c>
      <c r="F457" s="120">
        <v>0</v>
      </c>
      <c r="G457" s="120">
        <v>0</v>
      </c>
      <c r="H457" s="120">
        <v>0</v>
      </c>
      <c r="I457" s="120">
        <v>0</v>
      </c>
      <c r="J457" s="120">
        <v>0</v>
      </c>
      <c r="K457" s="120">
        <v>0</v>
      </c>
      <c r="L457" s="120">
        <v>0</v>
      </c>
      <c r="M457" s="120">
        <v>0</v>
      </c>
      <c r="N457" s="120">
        <v>0</v>
      </c>
      <c r="O457" s="120">
        <v>0</v>
      </c>
      <c r="P457" s="120">
        <v>0</v>
      </c>
      <c r="Q457" s="120">
        <v>0</v>
      </c>
      <c r="R457" s="120">
        <v>0</v>
      </c>
      <c r="S457" s="120">
        <v>0</v>
      </c>
      <c r="T457" s="120">
        <v>0</v>
      </c>
      <c r="U457" s="120">
        <v>0</v>
      </c>
      <c r="V457" s="120">
        <v>0</v>
      </c>
      <c r="W457" s="120">
        <v>0</v>
      </c>
      <c r="X457" s="120">
        <v>0</v>
      </c>
      <c r="Y457" s="120">
        <v>0</v>
      </c>
      <c r="Z457" s="120">
        <v>0</v>
      </c>
    </row>
    <row r="458" spans="1:26" x14ac:dyDescent="0.2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x14ac:dyDescent="0.25">
      <c r="B459" s="119" t="s">
        <v>519</v>
      </c>
      <c r="C459" s="120">
        <v>0</v>
      </c>
      <c r="D459" s="120">
        <v>0</v>
      </c>
      <c r="E459" s="120">
        <v>0</v>
      </c>
      <c r="F459" s="120">
        <v>0</v>
      </c>
      <c r="G459" s="120">
        <v>0</v>
      </c>
      <c r="H459" s="120">
        <v>0</v>
      </c>
      <c r="I459" s="120">
        <v>0</v>
      </c>
      <c r="J459" s="120">
        <v>0</v>
      </c>
      <c r="K459" s="120">
        <v>0</v>
      </c>
      <c r="L459" s="120">
        <v>0</v>
      </c>
      <c r="M459" s="120">
        <v>0</v>
      </c>
      <c r="N459" s="120">
        <v>0</v>
      </c>
      <c r="O459" s="120">
        <v>0</v>
      </c>
      <c r="P459" s="120">
        <v>0</v>
      </c>
      <c r="Q459" s="120">
        <v>0</v>
      </c>
      <c r="R459" s="120">
        <v>0</v>
      </c>
      <c r="S459" s="120">
        <v>0</v>
      </c>
      <c r="T459" s="120">
        <v>0</v>
      </c>
      <c r="U459" s="120">
        <v>0</v>
      </c>
      <c r="V459" s="120">
        <v>0</v>
      </c>
      <c r="W459" s="120">
        <v>0</v>
      </c>
      <c r="X459" s="120">
        <v>0</v>
      </c>
      <c r="Y459" s="120">
        <v>0</v>
      </c>
      <c r="Z459" s="120">
        <v>0</v>
      </c>
    </row>
    <row r="460" spans="1:26" x14ac:dyDescent="0.2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x14ac:dyDescent="0.25">
      <c r="B461" s="119" t="s">
        <v>521</v>
      </c>
      <c r="C461" s="120">
        <v>0</v>
      </c>
      <c r="D461" s="120">
        <v>0</v>
      </c>
      <c r="E461" s="120">
        <v>0</v>
      </c>
      <c r="F461" s="120">
        <v>0</v>
      </c>
      <c r="G461" s="120">
        <v>0</v>
      </c>
      <c r="H461" s="120">
        <v>0</v>
      </c>
      <c r="I461" s="120">
        <v>0</v>
      </c>
      <c r="J461" s="120">
        <v>0</v>
      </c>
      <c r="K461" s="120">
        <v>0</v>
      </c>
      <c r="L461" s="120">
        <v>0</v>
      </c>
      <c r="M461" s="120">
        <v>0</v>
      </c>
      <c r="N461" s="120">
        <v>0</v>
      </c>
      <c r="O461" s="120">
        <v>0</v>
      </c>
      <c r="P461" s="120">
        <v>0</v>
      </c>
      <c r="Q461" s="120">
        <v>0</v>
      </c>
      <c r="R461" s="120">
        <v>0</v>
      </c>
      <c r="S461" s="120">
        <v>0</v>
      </c>
      <c r="T461" s="120">
        <v>0</v>
      </c>
      <c r="U461" s="120">
        <v>0</v>
      </c>
      <c r="V461" s="120">
        <v>0</v>
      </c>
      <c r="W461" s="120">
        <v>0</v>
      </c>
      <c r="X461" s="120">
        <v>0</v>
      </c>
      <c r="Y461" s="120">
        <v>0</v>
      </c>
      <c r="Z461" s="120">
        <v>0</v>
      </c>
    </row>
    <row r="462" spans="1:26" x14ac:dyDescent="0.25">
      <c r="B462" s="119" t="s">
        <v>522</v>
      </c>
      <c r="C462" s="120">
        <v>0</v>
      </c>
      <c r="D462" s="120">
        <v>0</v>
      </c>
      <c r="E462" s="120">
        <v>0</v>
      </c>
      <c r="F462" s="120">
        <v>0</v>
      </c>
      <c r="G462" s="120">
        <v>0</v>
      </c>
      <c r="H462" s="120">
        <v>0</v>
      </c>
      <c r="I462" s="120">
        <v>0</v>
      </c>
      <c r="J462" s="120">
        <v>0</v>
      </c>
      <c r="K462" s="120">
        <v>0</v>
      </c>
      <c r="L462" s="120">
        <v>0</v>
      </c>
      <c r="M462" s="120">
        <v>0</v>
      </c>
      <c r="N462" s="120">
        <v>0</v>
      </c>
      <c r="O462" s="120">
        <v>0</v>
      </c>
      <c r="P462" s="120">
        <v>0</v>
      </c>
      <c r="Q462" s="120">
        <v>0</v>
      </c>
      <c r="R462" s="120">
        <v>0</v>
      </c>
      <c r="S462" s="120">
        <v>0</v>
      </c>
      <c r="T462" s="120">
        <v>0</v>
      </c>
      <c r="U462" s="120">
        <v>0</v>
      </c>
      <c r="V462" s="120">
        <v>0</v>
      </c>
      <c r="W462" s="120">
        <v>0</v>
      </c>
      <c r="X462" s="120">
        <v>0</v>
      </c>
      <c r="Y462" s="120">
        <v>0</v>
      </c>
      <c r="Z462" s="120">
        <v>0</v>
      </c>
    </row>
    <row r="463" spans="1:26" x14ac:dyDescent="0.25">
      <c r="B463" s="119" t="s">
        <v>523</v>
      </c>
      <c r="C463" s="120">
        <v>0</v>
      </c>
      <c r="D463" s="120">
        <v>0</v>
      </c>
      <c r="E463" s="120">
        <v>0</v>
      </c>
      <c r="F463" s="120">
        <v>0</v>
      </c>
      <c r="G463" s="120">
        <v>0</v>
      </c>
      <c r="H463" s="120">
        <v>0</v>
      </c>
      <c r="I463" s="120">
        <v>0</v>
      </c>
      <c r="J463" s="120">
        <v>0</v>
      </c>
      <c r="K463" s="120">
        <v>0</v>
      </c>
      <c r="L463" s="120">
        <v>0</v>
      </c>
      <c r="M463" s="120">
        <v>0</v>
      </c>
      <c r="N463" s="120">
        <v>0</v>
      </c>
      <c r="O463" s="120">
        <v>0</v>
      </c>
      <c r="P463" s="120">
        <v>0</v>
      </c>
      <c r="Q463" s="120">
        <v>0</v>
      </c>
      <c r="R463" s="120">
        <v>0</v>
      </c>
      <c r="S463" s="120">
        <v>0</v>
      </c>
      <c r="T463" s="120">
        <v>0</v>
      </c>
      <c r="U463" s="120">
        <v>0</v>
      </c>
      <c r="V463" s="120">
        <v>0</v>
      </c>
      <c r="W463" s="120">
        <v>0</v>
      </c>
      <c r="X463" s="120">
        <v>0</v>
      </c>
      <c r="Y463" s="120">
        <v>0</v>
      </c>
      <c r="Z463" s="120">
        <v>0</v>
      </c>
    </row>
    <row r="464" spans="1:26" x14ac:dyDescent="0.2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x14ac:dyDescent="0.25">
      <c r="B465" s="119" t="s">
        <v>11</v>
      </c>
      <c r="C465" s="120">
        <v>0</v>
      </c>
      <c r="D465" s="120">
        <v>0</v>
      </c>
      <c r="E465" s="120">
        <v>0</v>
      </c>
      <c r="F465" s="120">
        <v>0</v>
      </c>
      <c r="G465" s="120">
        <v>0</v>
      </c>
      <c r="H465" s="120">
        <v>0</v>
      </c>
      <c r="I465" s="120">
        <v>0</v>
      </c>
      <c r="J465" s="120">
        <v>0</v>
      </c>
      <c r="K465" s="120">
        <v>0</v>
      </c>
      <c r="L465" s="120">
        <v>0</v>
      </c>
      <c r="M465" s="120">
        <v>0</v>
      </c>
      <c r="N465" s="120">
        <v>0</v>
      </c>
      <c r="O465" s="120">
        <v>0</v>
      </c>
      <c r="P465" s="120">
        <v>0</v>
      </c>
      <c r="Q465" s="120">
        <v>0</v>
      </c>
      <c r="R465" s="120">
        <v>0</v>
      </c>
      <c r="S465" s="120">
        <v>0</v>
      </c>
      <c r="T465" s="120">
        <v>0</v>
      </c>
      <c r="U465" s="120">
        <v>0</v>
      </c>
      <c r="V465" s="120">
        <v>0</v>
      </c>
      <c r="W465" s="120">
        <v>0</v>
      </c>
      <c r="X465" s="120">
        <v>0</v>
      </c>
      <c r="Y465" s="120">
        <v>0</v>
      </c>
      <c r="Z465" s="120">
        <v>0</v>
      </c>
    </row>
    <row r="466" spans="1:26" x14ac:dyDescent="0.25">
      <c r="B466" s="119" t="s">
        <v>525</v>
      </c>
      <c r="C466" s="120">
        <v>0</v>
      </c>
      <c r="D466" s="120">
        <v>0</v>
      </c>
      <c r="E466" s="120">
        <v>0</v>
      </c>
      <c r="F466" s="120">
        <v>0</v>
      </c>
      <c r="G466" s="120">
        <v>0</v>
      </c>
      <c r="H466" s="120">
        <v>0</v>
      </c>
      <c r="I466" s="120">
        <v>0</v>
      </c>
      <c r="J466" s="120">
        <v>0</v>
      </c>
      <c r="K466" s="120">
        <v>0</v>
      </c>
      <c r="L466" s="120">
        <v>0</v>
      </c>
      <c r="M466" s="120">
        <v>0</v>
      </c>
      <c r="N466" s="120">
        <v>0</v>
      </c>
      <c r="O466" s="120">
        <v>0</v>
      </c>
      <c r="P466" s="120">
        <v>0</v>
      </c>
      <c r="Q466" s="120">
        <v>0</v>
      </c>
      <c r="R466" s="120">
        <v>0</v>
      </c>
      <c r="S466" s="120">
        <v>0</v>
      </c>
      <c r="T466" s="120">
        <v>0</v>
      </c>
      <c r="U466" s="120">
        <v>0</v>
      </c>
      <c r="V466" s="120">
        <v>0</v>
      </c>
      <c r="W466" s="120">
        <v>0</v>
      </c>
      <c r="X466" s="120">
        <v>0</v>
      </c>
      <c r="Y466" s="120">
        <v>0</v>
      </c>
      <c r="Z466" s="120">
        <v>0</v>
      </c>
    </row>
    <row r="467" spans="1:26" x14ac:dyDescent="0.25">
      <c r="B467" s="119" t="s">
        <v>318</v>
      </c>
      <c r="C467" s="120">
        <v>0</v>
      </c>
      <c r="D467" s="120">
        <v>0</v>
      </c>
      <c r="E467" s="120">
        <v>0</v>
      </c>
      <c r="F467" s="120">
        <v>0</v>
      </c>
      <c r="G467" s="120">
        <v>0</v>
      </c>
      <c r="H467" s="120">
        <v>0</v>
      </c>
      <c r="I467" s="120">
        <v>0</v>
      </c>
      <c r="J467" s="120">
        <v>0</v>
      </c>
      <c r="K467" s="120">
        <v>0</v>
      </c>
      <c r="L467" s="120">
        <v>0</v>
      </c>
      <c r="M467" s="120">
        <v>0</v>
      </c>
      <c r="N467" s="120">
        <v>0</v>
      </c>
      <c r="O467" s="120">
        <v>0</v>
      </c>
      <c r="P467" s="120">
        <v>0</v>
      </c>
      <c r="Q467" s="120">
        <v>0</v>
      </c>
      <c r="R467" s="120">
        <v>0</v>
      </c>
      <c r="S467" s="120">
        <v>0</v>
      </c>
      <c r="T467" s="120">
        <v>0</v>
      </c>
      <c r="U467" s="120">
        <v>0</v>
      </c>
      <c r="V467" s="120">
        <v>0</v>
      </c>
      <c r="W467" s="120">
        <v>0</v>
      </c>
      <c r="X467" s="120">
        <v>0</v>
      </c>
      <c r="Y467" s="120">
        <v>0</v>
      </c>
      <c r="Z467" s="120">
        <v>0</v>
      </c>
    </row>
    <row r="468" spans="1:26" x14ac:dyDescent="0.2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x14ac:dyDescent="0.25">
      <c r="B469" s="119" t="s">
        <v>527</v>
      </c>
      <c r="C469" s="120">
        <v>0</v>
      </c>
      <c r="D469" s="120">
        <v>0</v>
      </c>
      <c r="E469" s="120">
        <v>0</v>
      </c>
      <c r="F469" s="120">
        <v>0</v>
      </c>
      <c r="G469" s="120">
        <v>0</v>
      </c>
      <c r="H469" s="120">
        <v>0</v>
      </c>
      <c r="I469" s="120">
        <v>0</v>
      </c>
      <c r="J469" s="120">
        <v>0</v>
      </c>
      <c r="K469" s="120">
        <v>0</v>
      </c>
      <c r="L469" s="120">
        <v>0</v>
      </c>
      <c r="M469" s="120">
        <v>0</v>
      </c>
      <c r="N469" s="120">
        <v>0</v>
      </c>
      <c r="O469" s="120">
        <v>0</v>
      </c>
      <c r="P469" s="120">
        <v>0</v>
      </c>
      <c r="Q469" s="120">
        <v>0</v>
      </c>
      <c r="R469" s="120">
        <v>0</v>
      </c>
      <c r="S469" s="120">
        <v>0</v>
      </c>
      <c r="T469" s="120">
        <v>0</v>
      </c>
      <c r="U469" s="120">
        <v>0</v>
      </c>
      <c r="V469" s="120">
        <v>0</v>
      </c>
      <c r="W469" s="120">
        <v>0</v>
      </c>
      <c r="X469" s="120">
        <v>0</v>
      </c>
      <c r="Y469" s="120">
        <v>0</v>
      </c>
      <c r="Z469" s="120">
        <v>0</v>
      </c>
    </row>
    <row r="470" spans="1:26" x14ac:dyDescent="0.25">
      <c r="B470" s="119" t="s">
        <v>528</v>
      </c>
      <c r="C470" s="120">
        <v>0</v>
      </c>
      <c r="D470" s="120">
        <v>0</v>
      </c>
      <c r="E470" s="120">
        <v>0</v>
      </c>
      <c r="F470" s="120">
        <v>0</v>
      </c>
      <c r="G470" s="120">
        <v>0</v>
      </c>
      <c r="H470" s="120">
        <v>0</v>
      </c>
      <c r="I470" s="120">
        <v>0</v>
      </c>
      <c r="J470" s="120">
        <v>0</v>
      </c>
      <c r="K470" s="120">
        <v>0</v>
      </c>
      <c r="L470" s="120">
        <v>253.70400000000001</v>
      </c>
      <c r="M470" s="120">
        <v>0</v>
      </c>
      <c r="N470" s="120">
        <v>3.95852</v>
      </c>
      <c r="O470" s="120">
        <v>0</v>
      </c>
      <c r="P470" s="120">
        <v>0</v>
      </c>
      <c r="Q470" s="120">
        <v>0</v>
      </c>
      <c r="R470" s="120">
        <v>7.9768600000000003</v>
      </c>
      <c r="S470" s="120">
        <v>0</v>
      </c>
      <c r="T470" s="120">
        <v>0</v>
      </c>
      <c r="U470" s="120">
        <v>0</v>
      </c>
      <c r="V470" s="120">
        <v>0</v>
      </c>
      <c r="W470" s="120">
        <v>0</v>
      </c>
      <c r="X470" s="120">
        <v>0</v>
      </c>
      <c r="Y470" s="120">
        <v>0</v>
      </c>
      <c r="Z470" s="120">
        <v>265.63938000000002</v>
      </c>
    </row>
    <row r="471" spans="1:26" x14ac:dyDescent="0.25">
      <c r="B471" s="119" t="s">
        <v>529</v>
      </c>
      <c r="C471" s="120">
        <v>0</v>
      </c>
      <c r="D471" s="120">
        <v>0</v>
      </c>
      <c r="E471" s="120">
        <v>0</v>
      </c>
      <c r="F471" s="120">
        <v>0</v>
      </c>
      <c r="G471" s="120">
        <v>0</v>
      </c>
      <c r="H471" s="120">
        <v>0</v>
      </c>
      <c r="I471" s="120">
        <v>0</v>
      </c>
      <c r="J471" s="120">
        <v>0</v>
      </c>
      <c r="K471" s="120">
        <v>0</v>
      </c>
      <c r="L471" s="120">
        <v>0</v>
      </c>
      <c r="M471" s="120">
        <v>0</v>
      </c>
      <c r="N471" s="120">
        <v>0</v>
      </c>
      <c r="O471" s="120">
        <v>0</v>
      </c>
      <c r="P471" s="120">
        <v>0</v>
      </c>
      <c r="Q471" s="120">
        <v>0</v>
      </c>
      <c r="R471" s="120">
        <v>0</v>
      </c>
      <c r="S471" s="120">
        <v>0</v>
      </c>
      <c r="T471" s="120">
        <v>0</v>
      </c>
      <c r="U471" s="120">
        <v>0</v>
      </c>
      <c r="V471" s="120">
        <v>0</v>
      </c>
      <c r="W471" s="120">
        <v>0</v>
      </c>
      <c r="X471" s="120">
        <v>0</v>
      </c>
      <c r="Y471" s="120">
        <v>0</v>
      </c>
      <c r="Z471" s="120">
        <v>0</v>
      </c>
    </row>
    <row r="472" spans="1:26" x14ac:dyDescent="0.25">
      <c r="B472" s="119" t="s">
        <v>530</v>
      </c>
      <c r="C472" s="120">
        <v>0</v>
      </c>
      <c r="D472" s="120">
        <v>0</v>
      </c>
      <c r="E472" s="120">
        <v>0</v>
      </c>
      <c r="F472" s="120">
        <v>0</v>
      </c>
      <c r="G472" s="120">
        <v>0</v>
      </c>
      <c r="H472" s="120">
        <v>0</v>
      </c>
      <c r="I472" s="120">
        <v>0</v>
      </c>
      <c r="J472" s="120">
        <v>0</v>
      </c>
      <c r="K472" s="120">
        <v>0</v>
      </c>
      <c r="L472" s="120">
        <v>0</v>
      </c>
      <c r="M472" s="120">
        <v>0</v>
      </c>
      <c r="N472" s="120">
        <v>0</v>
      </c>
      <c r="O472" s="120">
        <v>0</v>
      </c>
      <c r="P472" s="120">
        <v>0</v>
      </c>
      <c r="Q472" s="120">
        <v>0</v>
      </c>
      <c r="R472" s="120">
        <v>0</v>
      </c>
      <c r="S472" s="120">
        <v>0</v>
      </c>
      <c r="T472" s="120">
        <v>0</v>
      </c>
      <c r="U472" s="120">
        <v>0</v>
      </c>
      <c r="V472" s="120">
        <v>0</v>
      </c>
      <c r="W472" s="120">
        <v>0</v>
      </c>
      <c r="X472" s="120">
        <v>0</v>
      </c>
      <c r="Y472" s="120">
        <v>0</v>
      </c>
      <c r="Z472" s="120">
        <v>0</v>
      </c>
    </row>
    <row r="473" spans="1:26" x14ac:dyDescent="0.25">
      <c r="B473" s="119" t="s">
        <v>531</v>
      </c>
      <c r="C473" s="120">
        <v>0</v>
      </c>
      <c r="D473" s="120">
        <v>0</v>
      </c>
      <c r="E473" s="120">
        <v>0</v>
      </c>
      <c r="F473" s="120">
        <v>0</v>
      </c>
      <c r="G473" s="120">
        <v>0</v>
      </c>
      <c r="H473" s="120">
        <v>0</v>
      </c>
      <c r="I473" s="120">
        <v>0</v>
      </c>
      <c r="J473" s="120">
        <v>0</v>
      </c>
      <c r="K473" s="120">
        <v>0</v>
      </c>
      <c r="L473" s="120">
        <v>0</v>
      </c>
      <c r="M473" s="120">
        <v>0</v>
      </c>
      <c r="N473" s="120">
        <v>0</v>
      </c>
      <c r="O473" s="120">
        <v>0</v>
      </c>
      <c r="P473" s="120">
        <v>0</v>
      </c>
      <c r="Q473" s="120">
        <v>0</v>
      </c>
      <c r="R473" s="120">
        <v>0</v>
      </c>
      <c r="S473" s="120">
        <v>0</v>
      </c>
      <c r="T473" s="120">
        <v>0</v>
      </c>
      <c r="U473" s="120">
        <v>0</v>
      </c>
      <c r="V473" s="120">
        <v>0</v>
      </c>
      <c r="W473" s="120">
        <v>0</v>
      </c>
      <c r="X473" s="120">
        <v>0</v>
      </c>
      <c r="Y473" s="120">
        <v>0</v>
      </c>
      <c r="Z473" s="120">
        <v>0</v>
      </c>
    </row>
    <row r="474" spans="1:26" x14ac:dyDescent="0.25">
      <c r="B474" s="119" t="s">
        <v>532</v>
      </c>
      <c r="C474" s="120">
        <v>0</v>
      </c>
      <c r="D474" s="120">
        <v>0</v>
      </c>
      <c r="E474" s="120">
        <v>25.032</v>
      </c>
      <c r="F474" s="120">
        <v>0</v>
      </c>
      <c r="G474" s="120">
        <v>0</v>
      </c>
      <c r="H474" s="120">
        <v>0</v>
      </c>
      <c r="I474" s="120">
        <v>0</v>
      </c>
      <c r="J474" s="120">
        <v>37.420699999999997</v>
      </c>
      <c r="K474" s="120">
        <v>0</v>
      </c>
      <c r="L474" s="120">
        <v>0</v>
      </c>
      <c r="M474" s="120">
        <v>11.824400000000001</v>
      </c>
      <c r="N474" s="120">
        <v>8.0247100000000007</v>
      </c>
      <c r="O474" s="120">
        <v>0</v>
      </c>
      <c r="P474" s="120">
        <v>0</v>
      </c>
      <c r="Q474" s="120">
        <v>0</v>
      </c>
      <c r="R474" s="120">
        <v>1.81514</v>
      </c>
      <c r="S474" s="120">
        <v>0</v>
      </c>
      <c r="T474" s="120">
        <v>0</v>
      </c>
      <c r="U474" s="120">
        <v>0</v>
      </c>
      <c r="V474" s="120">
        <v>0</v>
      </c>
      <c r="W474" s="120">
        <v>0</v>
      </c>
      <c r="X474" s="120">
        <v>0</v>
      </c>
      <c r="Y474" s="120">
        <v>0</v>
      </c>
      <c r="Z474" s="120">
        <v>84.116949999999989</v>
      </c>
    </row>
    <row r="475" spans="1:26" x14ac:dyDescent="0.25">
      <c r="B475" s="119" t="s">
        <v>533</v>
      </c>
      <c r="C475" s="120">
        <v>1.038</v>
      </c>
      <c r="D475" s="120">
        <v>1.16177</v>
      </c>
      <c r="E475" s="120">
        <v>0</v>
      </c>
      <c r="F475" s="120">
        <v>0</v>
      </c>
      <c r="G475" s="120">
        <v>0</v>
      </c>
      <c r="H475" s="120">
        <v>0.154303</v>
      </c>
      <c r="I475" s="120">
        <v>0</v>
      </c>
      <c r="J475" s="120">
        <v>1.4030499999999999</v>
      </c>
      <c r="K475" s="120">
        <v>0</v>
      </c>
      <c r="L475" s="120">
        <v>182.78899999999999</v>
      </c>
      <c r="M475" s="120">
        <v>0</v>
      </c>
      <c r="N475" s="120">
        <v>0</v>
      </c>
      <c r="O475" s="120">
        <v>0</v>
      </c>
      <c r="P475" s="120">
        <v>0</v>
      </c>
      <c r="Q475" s="120">
        <v>0</v>
      </c>
      <c r="R475" s="120">
        <v>7.48238</v>
      </c>
      <c r="S475" s="120">
        <v>0</v>
      </c>
      <c r="T475" s="120">
        <v>0</v>
      </c>
      <c r="U475" s="120">
        <v>0</v>
      </c>
      <c r="V475" s="120">
        <v>0</v>
      </c>
      <c r="W475" s="120">
        <v>0</v>
      </c>
      <c r="X475" s="120">
        <v>0</v>
      </c>
      <c r="Y475" s="120">
        <v>0</v>
      </c>
      <c r="Z475" s="120">
        <v>194.028503</v>
      </c>
    </row>
    <row r="476" spans="1:26" x14ac:dyDescent="0.25">
      <c r="B476" s="119" t="s">
        <v>534</v>
      </c>
      <c r="C476" s="120">
        <v>0</v>
      </c>
      <c r="D476" s="120">
        <v>0</v>
      </c>
      <c r="E476" s="120">
        <v>0</v>
      </c>
      <c r="F476" s="120">
        <v>0</v>
      </c>
      <c r="G476" s="120">
        <v>0</v>
      </c>
      <c r="H476" s="120">
        <v>0</v>
      </c>
      <c r="I476" s="120">
        <v>0</v>
      </c>
      <c r="J476" s="120">
        <v>0</v>
      </c>
      <c r="K476" s="120">
        <v>0</v>
      </c>
      <c r="L476" s="120">
        <v>0</v>
      </c>
      <c r="M476" s="120">
        <v>0</v>
      </c>
      <c r="N476" s="120">
        <v>0</v>
      </c>
      <c r="O476" s="120">
        <v>0</v>
      </c>
      <c r="P476" s="120">
        <v>0</v>
      </c>
      <c r="Q476" s="120">
        <v>0</v>
      </c>
      <c r="R476" s="120">
        <v>0</v>
      </c>
      <c r="S476" s="120">
        <v>0</v>
      </c>
      <c r="T476" s="120">
        <v>0</v>
      </c>
      <c r="U476" s="120">
        <v>0</v>
      </c>
      <c r="V476" s="120">
        <v>0</v>
      </c>
      <c r="W476" s="120">
        <v>0</v>
      </c>
      <c r="X476" s="120">
        <v>0</v>
      </c>
      <c r="Y476" s="120">
        <v>0</v>
      </c>
      <c r="Z476" s="120">
        <v>0</v>
      </c>
    </row>
    <row r="477" spans="1:26" x14ac:dyDescent="0.25">
      <c r="B477" s="119" t="s">
        <v>535</v>
      </c>
      <c r="C477" s="120">
        <v>0</v>
      </c>
      <c r="D477" s="120">
        <v>0</v>
      </c>
      <c r="E477" s="120">
        <v>0</v>
      </c>
      <c r="F477" s="120">
        <v>0</v>
      </c>
      <c r="G477" s="120">
        <v>0</v>
      </c>
      <c r="H477" s="120">
        <v>0</v>
      </c>
      <c r="I477" s="120">
        <v>0</v>
      </c>
      <c r="J477" s="120">
        <v>0</v>
      </c>
      <c r="K477" s="120">
        <v>0</v>
      </c>
      <c r="L477" s="120">
        <v>0</v>
      </c>
      <c r="M477" s="120">
        <v>0</v>
      </c>
      <c r="N477" s="120">
        <v>0</v>
      </c>
      <c r="O477" s="120">
        <v>0</v>
      </c>
      <c r="P477" s="120">
        <v>0</v>
      </c>
      <c r="Q477" s="120">
        <v>0</v>
      </c>
      <c r="R477" s="120">
        <v>0</v>
      </c>
      <c r="S477" s="120">
        <v>0</v>
      </c>
      <c r="T477" s="120">
        <v>0</v>
      </c>
      <c r="U477" s="120">
        <v>0</v>
      </c>
      <c r="V477" s="120">
        <v>0</v>
      </c>
      <c r="W477" s="120">
        <v>0</v>
      </c>
      <c r="X477" s="120">
        <v>0</v>
      </c>
      <c r="Y477" s="120">
        <v>0</v>
      </c>
      <c r="Z477" s="120">
        <v>0</v>
      </c>
    </row>
    <row r="478" spans="1:26" x14ac:dyDescent="0.25">
      <c r="B478" s="119" t="s">
        <v>536</v>
      </c>
      <c r="C478" s="120">
        <v>86.506299999999996</v>
      </c>
      <c r="D478" s="120">
        <v>0</v>
      </c>
      <c r="E478" s="120">
        <v>0</v>
      </c>
      <c r="F478" s="120">
        <v>0</v>
      </c>
      <c r="G478" s="120">
        <v>4.6673099999999996</v>
      </c>
      <c r="H478" s="120">
        <v>0</v>
      </c>
      <c r="I478" s="120">
        <v>3.37853</v>
      </c>
      <c r="J478" s="120">
        <v>0</v>
      </c>
      <c r="K478" s="120">
        <v>0</v>
      </c>
      <c r="L478" s="120">
        <v>0</v>
      </c>
      <c r="M478" s="120">
        <v>0</v>
      </c>
      <c r="N478" s="120">
        <v>0</v>
      </c>
      <c r="O478" s="120">
        <v>0</v>
      </c>
      <c r="P478" s="120">
        <v>0</v>
      </c>
      <c r="Q478" s="120">
        <v>129.696</v>
      </c>
      <c r="R478" s="120">
        <v>8.4525299999999994</v>
      </c>
      <c r="S478" s="120">
        <v>0</v>
      </c>
      <c r="T478" s="120">
        <v>39.517499999999998</v>
      </c>
      <c r="U478" s="120">
        <v>0</v>
      </c>
      <c r="V478" s="120">
        <v>0</v>
      </c>
      <c r="W478" s="120">
        <v>0</v>
      </c>
      <c r="X478" s="120">
        <v>0</v>
      </c>
      <c r="Y478" s="120">
        <v>9.26931E-2</v>
      </c>
      <c r="Z478" s="120">
        <v>272.31086310000001</v>
      </c>
    </row>
    <row r="479" spans="1:26" x14ac:dyDescent="0.25">
      <c r="B479" s="119" t="s">
        <v>537</v>
      </c>
      <c r="C479" s="120">
        <v>0</v>
      </c>
      <c r="D479" s="120">
        <v>0</v>
      </c>
      <c r="E479" s="120">
        <v>0</v>
      </c>
      <c r="F479" s="120">
        <v>0</v>
      </c>
      <c r="G479" s="120">
        <v>0</v>
      </c>
      <c r="H479" s="120">
        <v>0</v>
      </c>
      <c r="I479" s="120">
        <v>0</v>
      </c>
      <c r="J479" s="120">
        <v>0</v>
      </c>
      <c r="K479" s="120">
        <v>0</v>
      </c>
      <c r="L479" s="120">
        <v>0</v>
      </c>
      <c r="M479" s="120">
        <v>0</v>
      </c>
      <c r="N479" s="120">
        <v>0</v>
      </c>
      <c r="O479" s="120">
        <v>0</v>
      </c>
      <c r="P479" s="120">
        <v>0</v>
      </c>
      <c r="Q479" s="120">
        <v>0</v>
      </c>
      <c r="R479" s="120">
        <v>0</v>
      </c>
      <c r="S479" s="120">
        <v>0</v>
      </c>
      <c r="T479" s="120">
        <v>0</v>
      </c>
      <c r="U479" s="120">
        <v>0</v>
      </c>
      <c r="V479" s="120">
        <v>0</v>
      </c>
      <c r="W479" s="120">
        <v>0</v>
      </c>
      <c r="X479" s="120">
        <v>0</v>
      </c>
      <c r="Y479" s="120">
        <v>0</v>
      </c>
      <c r="Z479" s="120">
        <v>0</v>
      </c>
    </row>
    <row r="480" spans="1:26" x14ac:dyDescent="0.2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x14ac:dyDescent="0.25">
      <c r="B481" s="119" t="s">
        <v>539</v>
      </c>
      <c r="C481" s="120">
        <v>0</v>
      </c>
      <c r="D481" s="120">
        <v>0</v>
      </c>
      <c r="E481" s="120">
        <v>0</v>
      </c>
      <c r="F481" s="120">
        <v>0</v>
      </c>
      <c r="G481" s="120">
        <v>0</v>
      </c>
      <c r="H481" s="120">
        <v>0</v>
      </c>
      <c r="I481" s="120">
        <v>0</v>
      </c>
      <c r="J481" s="120">
        <v>0</v>
      </c>
      <c r="K481" s="120">
        <v>0</v>
      </c>
      <c r="L481" s="120">
        <v>0</v>
      </c>
      <c r="M481" s="120">
        <v>0</v>
      </c>
      <c r="N481" s="120">
        <v>0</v>
      </c>
      <c r="O481" s="120">
        <v>0</v>
      </c>
      <c r="P481" s="120">
        <v>0</v>
      </c>
      <c r="Q481" s="120">
        <v>0</v>
      </c>
      <c r="R481" s="120">
        <v>0</v>
      </c>
      <c r="S481" s="120">
        <v>0</v>
      </c>
      <c r="T481" s="120">
        <v>0</v>
      </c>
      <c r="U481" s="120">
        <v>0</v>
      </c>
      <c r="V481" s="120">
        <v>0</v>
      </c>
      <c r="W481" s="120">
        <v>0</v>
      </c>
      <c r="X481" s="120">
        <v>0</v>
      </c>
      <c r="Y481" s="120">
        <v>0</v>
      </c>
      <c r="Z481" s="120">
        <v>0</v>
      </c>
    </row>
    <row r="482" spans="1:26" x14ac:dyDescent="0.25">
      <c r="B482" s="119" t="s">
        <v>540</v>
      </c>
      <c r="C482" s="120">
        <v>0</v>
      </c>
      <c r="D482" s="120">
        <v>0</v>
      </c>
      <c r="E482" s="120">
        <v>0</v>
      </c>
      <c r="F482" s="120">
        <v>0</v>
      </c>
      <c r="G482" s="120">
        <v>0</v>
      </c>
      <c r="H482" s="120">
        <v>0</v>
      </c>
      <c r="I482" s="120">
        <v>0</v>
      </c>
      <c r="J482" s="120">
        <v>0</v>
      </c>
      <c r="K482" s="120">
        <v>0</v>
      </c>
      <c r="L482" s="120">
        <v>0</v>
      </c>
      <c r="M482" s="120">
        <v>0</v>
      </c>
      <c r="N482" s="120">
        <v>0</v>
      </c>
      <c r="O482" s="120">
        <v>0</v>
      </c>
      <c r="P482" s="120">
        <v>0</v>
      </c>
      <c r="Q482" s="120">
        <v>0</v>
      </c>
      <c r="R482" s="120">
        <v>0</v>
      </c>
      <c r="S482" s="120">
        <v>0</v>
      </c>
      <c r="T482" s="120">
        <v>0</v>
      </c>
      <c r="U482" s="120">
        <v>0</v>
      </c>
      <c r="V482" s="120">
        <v>0</v>
      </c>
      <c r="W482" s="120">
        <v>0</v>
      </c>
      <c r="X482" s="120">
        <v>0</v>
      </c>
      <c r="Y482" s="120">
        <v>0</v>
      </c>
      <c r="Z482" s="120">
        <v>0</v>
      </c>
    </row>
    <row r="483" spans="1:26" x14ac:dyDescent="0.25">
      <c r="B483" s="119" t="s">
        <v>541</v>
      </c>
      <c r="C483" s="120">
        <v>4.0358700000000001</v>
      </c>
      <c r="D483" s="120">
        <v>0</v>
      </c>
      <c r="E483" s="120">
        <v>2.4349400000000001</v>
      </c>
      <c r="F483" s="120">
        <v>0</v>
      </c>
      <c r="G483" s="120">
        <v>0.53532199999999996</v>
      </c>
      <c r="H483" s="120">
        <v>0</v>
      </c>
      <c r="I483" s="120">
        <v>0</v>
      </c>
      <c r="J483" s="120">
        <v>0.286464</v>
      </c>
      <c r="K483" s="120">
        <v>0</v>
      </c>
      <c r="L483" s="120">
        <v>69.252600000000001</v>
      </c>
      <c r="M483" s="120">
        <v>0</v>
      </c>
      <c r="N483" s="120">
        <v>1.43232</v>
      </c>
      <c r="O483" s="120">
        <v>0</v>
      </c>
      <c r="P483" s="120">
        <v>0</v>
      </c>
      <c r="Q483" s="120">
        <v>0</v>
      </c>
      <c r="R483" s="120">
        <v>2.8563200000000002</v>
      </c>
      <c r="S483" s="120">
        <v>0</v>
      </c>
      <c r="T483" s="120">
        <v>0</v>
      </c>
      <c r="U483" s="120">
        <v>0</v>
      </c>
      <c r="V483" s="120">
        <v>0</v>
      </c>
      <c r="W483" s="120">
        <v>0</v>
      </c>
      <c r="X483" s="120">
        <v>0</v>
      </c>
      <c r="Y483" s="120">
        <v>0</v>
      </c>
      <c r="Z483" s="120">
        <v>80.833836000000005</v>
      </c>
    </row>
    <row r="484" spans="1:26" x14ac:dyDescent="0.2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x14ac:dyDescent="0.25">
      <c r="B485" s="119" t="s">
        <v>543</v>
      </c>
      <c r="C485" s="120">
        <v>0</v>
      </c>
      <c r="D485" s="120">
        <v>0</v>
      </c>
      <c r="E485" s="120">
        <v>0</v>
      </c>
      <c r="F485" s="120">
        <v>0</v>
      </c>
      <c r="G485" s="120">
        <v>0</v>
      </c>
      <c r="H485" s="120">
        <v>0</v>
      </c>
      <c r="I485" s="120">
        <v>0</v>
      </c>
      <c r="J485" s="120">
        <v>0</v>
      </c>
      <c r="K485" s="120">
        <v>0</v>
      </c>
      <c r="L485" s="120">
        <v>0</v>
      </c>
      <c r="M485" s="120">
        <v>0</v>
      </c>
      <c r="N485" s="120">
        <v>0</v>
      </c>
      <c r="O485" s="120">
        <v>0</v>
      </c>
      <c r="P485" s="120">
        <v>0</v>
      </c>
      <c r="Q485" s="120">
        <v>0</v>
      </c>
      <c r="R485" s="120">
        <v>0</v>
      </c>
      <c r="S485" s="120">
        <v>0</v>
      </c>
      <c r="T485" s="120">
        <v>0</v>
      </c>
      <c r="U485" s="120">
        <v>0</v>
      </c>
      <c r="V485" s="120">
        <v>0</v>
      </c>
      <c r="W485" s="120">
        <v>0</v>
      </c>
      <c r="X485" s="120">
        <v>0</v>
      </c>
      <c r="Y485" s="120">
        <v>0</v>
      </c>
      <c r="Z485" s="120">
        <v>0</v>
      </c>
    </row>
    <row r="486" spans="1:26" x14ac:dyDescent="0.25">
      <c r="B486" s="119" t="s">
        <v>544</v>
      </c>
      <c r="C486" s="120">
        <v>0</v>
      </c>
      <c r="D486" s="120">
        <v>0</v>
      </c>
      <c r="E486" s="120">
        <v>0</v>
      </c>
      <c r="F486" s="120">
        <v>0</v>
      </c>
      <c r="G486" s="120">
        <v>0</v>
      </c>
      <c r="H486" s="120">
        <v>0</v>
      </c>
      <c r="I486" s="120">
        <v>0</v>
      </c>
      <c r="J486" s="120">
        <v>0</v>
      </c>
      <c r="K486" s="120">
        <v>0</v>
      </c>
      <c r="L486" s="120">
        <v>0</v>
      </c>
      <c r="M486" s="120">
        <v>0</v>
      </c>
      <c r="N486" s="120">
        <v>0</v>
      </c>
      <c r="O486" s="120">
        <v>0</v>
      </c>
      <c r="P486" s="120">
        <v>0</v>
      </c>
      <c r="Q486" s="120">
        <v>0</v>
      </c>
      <c r="R486" s="120">
        <v>0</v>
      </c>
      <c r="S486" s="120">
        <v>0</v>
      </c>
      <c r="T486" s="120">
        <v>0</v>
      </c>
      <c r="U486" s="120">
        <v>0</v>
      </c>
      <c r="V486" s="120">
        <v>0</v>
      </c>
      <c r="W486" s="120">
        <v>0</v>
      </c>
      <c r="X486" s="120">
        <v>0</v>
      </c>
      <c r="Y486" s="120">
        <v>0</v>
      </c>
      <c r="Z486" s="120">
        <v>0</v>
      </c>
    </row>
    <row r="487" spans="1:26" x14ac:dyDescent="0.25">
      <c r="B487" s="119" t="s">
        <v>545</v>
      </c>
      <c r="C487" s="120">
        <v>0</v>
      </c>
      <c r="D487" s="120">
        <v>0</v>
      </c>
      <c r="E487" s="120">
        <v>0</v>
      </c>
      <c r="F487" s="120">
        <v>0</v>
      </c>
      <c r="G487" s="120">
        <v>0</v>
      </c>
      <c r="H487" s="120">
        <v>0</v>
      </c>
      <c r="I487" s="120">
        <v>0</v>
      </c>
      <c r="J487" s="120">
        <v>0</v>
      </c>
      <c r="K487" s="120">
        <v>0</v>
      </c>
      <c r="L487" s="120">
        <v>0</v>
      </c>
      <c r="M487" s="120">
        <v>0</v>
      </c>
      <c r="N487" s="120">
        <v>0</v>
      </c>
      <c r="O487" s="120">
        <v>0</v>
      </c>
      <c r="P487" s="120">
        <v>0</v>
      </c>
      <c r="Q487" s="120">
        <v>0</v>
      </c>
      <c r="R487" s="120">
        <v>0</v>
      </c>
      <c r="S487" s="120">
        <v>0</v>
      </c>
      <c r="T487" s="120">
        <v>0</v>
      </c>
      <c r="U487" s="120">
        <v>0</v>
      </c>
      <c r="V487" s="120">
        <v>0</v>
      </c>
      <c r="W487" s="120">
        <v>0</v>
      </c>
      <c r="X487" s="120">
        <v>0</v>
      </c>
      <c r="Y487" s="120">
        <v>0</v>
      </c>
      <c r="Z487" s="120">
        <v>0</v>
      </c>
    </row>
    <row r="488" spans="1:26" x14ac:dyDescent="0.25">
      <c r="B488" s="119" t="s">
        <v>546</v>
      </c>
      <c r="C488" s="120">
        <v>0</v>
      </c>
      <c r="D488" s="120">
        <v>0</v>
      </c>
      <c r="E488" s="120">
        <v>0</v>
      </c>
      <c r="F488" s="120">
        <v>0</v>
      </c>
      <c r="G488" s="120">
        <v>0</v>
      </c>
      <c r="H488" s="120">
        <v>0</v>
      </c>
      <c r="I488" s="120">
        <v>0</v>
      </c>
      <c r="J488" s="120">
        <v>0</v>
      </c>
      <c r="K488" s="120">
        <v>0</v>
      </c>
      <c r="L488" s="120">
        <v>0</v>
      </c>
      <c r="M488" s="120">
        <v>0</v>
      </c>
      <c r="N488" s="120">
        <v>0</v>
      </c>
      <c r="O488" s="120">
        <v>0</v>
      </c>
      <c r="P488" s="120">
        <v>0</v>
      </c>
      <c r="Q488" s="120">
        <v>0</v>
      </c>
      <c r="R488" s="120">
        <v>0</v>
      </c>
      <c r="S488" s="120">
        <v>0</v>
      </c>
      <c r="T488" s="120">
        <v>0</v>
      </c>
      <c r="U488" s="120">
        <v>0</v>
      </c>
      <c r="V488" s="120">
        <v>0</v>
      </c>
      <c r="W488" s="120">
        <v>0</v>
      </c>
      <c r="X488" s="120">
        <v>0</v>
      </c>
      <c r="Y488" s="120">
        <v>0</v>
      </c>
      <c r="Z488" s="120">
        <v>0</v>
      </c>
    </row>
    <row r="489" spans="1:26" x14ac:dyDescent="0.25">
      <c r="B489" s="119" t="s">
        <v>547</v>
      </c>
      <c r="C489" s="120">
        <v>0</v>
      </c>
      <c r="D489" s="120">
        <v>0</v>
      </c>
      <c r="E489" s="120">
        <v>35.403799999999997</v>
      </c>
      <c r="F489" s="120">
        <v>0</v>
      </c>
      <c r="G489" s="120">
        <v>0</v>
      </c>
      <c r="H489" s="120">
        <v>0</v>
      </c>
      <c r="I489" s="120">
        <v>0</v>
      </c>
      <c r="J489" s="120">
        <v>53.225000000000001</v>
      </c>
      <c r="K489" s="120">
        <v>0</v>
      </c>
      <c r="L489" s="120">
        <v>0</v>
      </c>
      <c r="M489" s="120">
        <v>0</v>
      </c>
      <c r="N489" s="120">
        <v>0</v>
      </c>
      <c r="O489" s="120">
        <v>0</v>
      </c>
      <c r="P489" s="120">
        <v>0</v>
      </c>
      <c r="Q489" s="120">
        <v>0</v>
      </c>
      <c r="R489" s="120">
        <v>2.3867699999999998</v>
      </c>
      <c r="S489" s="120">
        <v>0</v>
      </c>
      <c r="T489" s="120">
        <v>0</v>
      </c>
      <c r="U489" s="120">
        <v>0</v>
      </c>
      <c r="V489" s="120">
        <v>0</v>
      </c>
      <c r="W489" s="120">
        <v>0</v>
      </c>
      <c r="X489" s="120">
        <v>0</v>
      </c>
      <c r="Y489" s="120">
        <v>2.8641299999999998</v>
      </c>
      <c r="Z489" s="120">
        <v>93.8797</v>
      </c>
    </row>
    <row r="490" spans="1:26" x14ac:dyDescent="0.2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x14ac:dyDescent="0.25">
      <c r="B491" s="119" t="s">
        <v>549</v>
      </c>
      <c r="C491" s="120">
        <v>0</v>
      </c>
      <c r="D491" s="120">
        <v>0</v>
      </c>
      <c r="E491" s="120">
        <v>0</v>
      </c>
      <c r="F491" s="120">
        <v>0</v>
      </c>
      <c r="G491" s="120">
        <v>0</v>
      </c>
      <c r="H491" s="120">
        <v>0</v>
      </c>
      <c r="I491" s="120">
        <v>0</v>
      </c>
      <c r="J491" s="120">
        <v>0</v>
      </c>
      <c r="K491" s="120">
        <v>0</v>
      </c>
      <c r="L491" s="120">
        <v>0</v>
      </c>
      <c r="M491" s="120">
        <v>0</v>
      </c>
      <c r="N491" s="120">
        <v>0</v>
      </c>
      <c r="O491" s="120">
        <v>0</v>
      </c>
      <c r="P491" s="120">
        <v>0</v>
      </c>
      <c r="Q491" s="120">
        <v>0</v>
      </c>
      <c r="R491" s="120">
        <v>0</v>
      </c>
      <c r="S491" s="120">
        <v>0</v>
      </c>
      <c r="T491" s="120">
        <v>0</v>
      </c>
      <c r="U491" s="120">
        <v>0</v>
      </c>
      <c r="V491" s="120">
        <v>0</v>
      </c>
      <c r="W491" s="120">
        <v>0</v>
      </c>
      <c r="X491" s="120">
        <v>0</v>
      </c>
      <c r="Y491" s="120">
        <v>0</v>
      </c>
      <c r="Z491" s="120">
        <v>0</v>
      </c>
    </row>
    <row r="492" spans="1:26" x14ac:dyDescent="0.25">
      <c r="B492" s="119" t="s">
        <v>550</v>
      </c>
      <c r="C492" s="120">
        <v>0</v>
      </c>
      <c r="D492" s="120">
        <v>0</v>
      </c>
      <c r="E492" s="120">
        <v>0</v>
      </c>
      <c r="F492" s="120">
        <v>0</v>
      </c>
      <c r="G492" s="120">
        <v>0</v>
      </c>
      <c r="H492" s="120">
        <v>0</v>
      </c>
      <c r="I492" s="120">
        <v>0</v>
      </c>
      <c r="J492" s="120">
        <v>0</v>
      </c>
      <c r="K492" s="120">
        <v>0</v>
      </c>
      <c r="L492" s="120">
        <v>0</v>
      </c>
      <c r="M492" s="120">
        <v>0</v>
      </c>
      <c r="N492" s="120">
        <v>0</v>
      </c>
      <c r="O492" s="120">
        <v>0</v>
      </c>
      <c r="P492" s="120">
        <v>0</v>
      </c>
      <c r="Q492" s="120">
        <v>0</v>
      </c>
      <c r="R492" s="120">
        <v>0</v>
      </c>
      <c r="S492" s="120">
        <v>0</v>
      </c>
      <c r="T492" s="120">
        <v>0</v>
      </c>
      <c r="U492" s="120">
        <v>0</v>
      </c>
      <c r="V492" s="120">
        <v>0</v>
      </c>
      <c r="W492" s="120">
        <v>0</v>
      </c>
      <c r="X492" s="120">
        <v>0</v>
      </c>
      <c r="Y492" s="120">
        <v>0</v>
      </c>
      <c r="Z492" s="120">
        <v>0</v>
      </c>
    </row>
    <row r="493" spans="1:26" x14ac:dyDescent="0.25">
      <c r="B493" s="119" t="s">
        <v>551</v>
      </c>
      <c r="C493" s="120">
        <v>0</v>
      </c>
      <c r="D493" s="120">
        <v>0</v>
      </c>
      <c r="E493" s="120">
        <v>0</v>
      </c>
      <c r="F493" s="120">
        <v>0</v>
      </c>
      <c r="G493" s="120">
        <v>0</v>
      </c>
      <c r="H493" s="120">
        <v>0</v>
      </c>
      <c r="I493" s="120">
        <v>0</v>
      </c>
      <c r="J493" s="120">
        <v>0</v>
      </c>
      <c r="K493" s="120">
        <v>0</v>
      </c>
      <c r="L493" s="120">
        <v>0</v>
      </c>
      <c r="M493" s="120">
        <v>0</v>
      </c>
      <c r="N493" s="120">
        <v>0</v>
      </c>
      <c r="O493" s="120">
        <v>0</v>
      </c>
      <c r="P493" s="120">
        <v>0</v>
      </c>
      <c r="Q493" s="120">
        <v>0</v>
      </c>
      <c r="R493" s="120">
        <v>0</v>
      </c>
      <c r="S493" s="120">
        <v>0</v>
      </c>
      <c r="T493" s="120">
        <v>0</v>
      </c>
      <c r="U493" s="120">
        <v>0</v>
      </c>
      <c r="V493" s="120">
        <v>0</v>
      </c>
      <c r="W493" s="120">
        <v>0</v>
      </c>
      <c r="X493" s="120">
        <v>0</v>
      </c>
      <c r="Y493" s="120">
        <v>0</v>
      </c>
      <c r="Z493" s="120">
        <v>0</v>
      </c>
    </row>
    <row r="494" spans="1:26" x14ac:dyDescent="0.2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x14ac:dyDescent="0.25">
      <c r="B495" s="119" t="s">
        <v>553</v>
      </c>
      <c r="C495" s="120">
        <v>0</v>
      </c>
      <c r="D495" s="120">
        <v>0</v>
      </c>
      <c r="E495" s="120">
        <v>0</v>
      </c>
      <c r="F495" s="120">
        <v>0</v>
      </c>
      <c r="G495" s="120">
        <v>0</v>
      </c>
      <c r="H495" s="120">
        <v>0</v>
      </c>
      <c r="I495" s="120">
        <v>0</v>
      </c>
      <c r="J495" s="120">
        <v>0</v>
      </c>
      <c r="K495" s="120">
        <v>0</v>
      </c>
      <c r="L495" s="120">
        <v>0</v>
      </c>
      <c r="M495" s="120">
        <v>0</v>
      </c>
      <c r="N495" s="120">
        <v>0</v>
      </c>
      <c r="O495" s="120">
        <v>0</v>
      </c>
      <c r="P495" s="120">
        <v>0</v>
      </c>
      <c r="Q495" s="120">
        <v>0</v>
      </c>
      <c r="R495" s="120">
        <v>0</v>
      </c>
      <c r="S495" s="120">
        <v>0</v>
      </c>
      <c r="T495" s="120">
        <v>0</v>
      </c>
      <c r="U495" s="120">
        <v>0</v>
      </c>
      <c r="V495" s="120">
        <v>0</v>
      </c>
      <c r="W495" s="120">
        <v>0</v>
      </c>
      <c r="X495" s="120">
        <v>0</v>
      </c>
      <c r="Y495" s="120">
        <v>0</v>
      </c>
      <c r="Z495" s="120">
        <v>0</v>
      </c>
    </row>
    <row r="496" spans="1:26" x14ac:dyDescent="0.25">
      <c r="B496" s="119" t="s">
        <v>554</v>
      </c>
      <c r="C496" s="120">
        <v>0</v>
      </c>
      <c r="D496" s="120">
        <v>0</v>
      </c>
      <c r="E496" s="120">
        <v>0</v>
      </c>
      <c r="F496" s="120">
        <v>0</v>
      </c>
      <c r="G496" s="120">
        <v>0</v>
      </c>
      <c r="H496" s="120">
        <v>0</v>
      </c>
      <c r="I496" s="120">
        <v>0</v>
      </c>
      <c r="J496" s="120">
        <v>0</v>
      </c>
      <c r="K496" s="120">
        <v>0</v>
      </c>
      <c r="L496" s="120">
        <v>0</v>
      </c>
      <c r="M496" s="120">
        <v>0</v>
      </c>
      <c r="N496" s="120">
        <v>0</v>
      </c>
      <c r="O496" s="120">
        <v>0</v>
      </c>
      <c r="P496" s="120">
        <v>0</v>
      </c>
      <c r="Q496" s="120">
        <v>0</v>
      </c>
      <c r="R496" s="120">
        <v>0</v>
      </c>
      <c r="S496" s="120">
        <v>0</v>
      </c>
      <c r="T496" s="120">
        <v>0</v>
      </c>
      <c r="U496" s="120">
        <v>0</v>
      </c>
      <c r="V496" s="120">
        <v>0</v>
      </c>
      <c r="W496" s="120">
        <v>0</v>
      </c>
      <c r="X496" s="120">
        <v>0</v>
      </c>
      <c r="Y496" s="120">
        <v>0</v>
      </c>
      <c r="Z496" s="120">
        <v>0</v>
      </c>
    </row>
    <row r="497" spans="2:26" x14ac:dyDescent="0.25">
      <c r="B497" s="119" t="s">
        <v>555</v>
      </c>
      <c r="C497" s="120">
        <v>0</v>
      </c>
      <c r="D497" s="120">
        <v>0</v>
      </c>
      <c r="E497" s="120">
        <v>0</v>
      </c>
      <c r="F497" s="120">
        <v>0</v>
      </c>
      <c r="G497" s="120">
        <v>0</v>
      </c>
      <c r="H497" s="120">
        <v>0</v>
      </c>
      <c r="I497" s="120">
        <v>0</v>
      </c>
      <c r="J497" s="120">
        <v>0</v>
      </c>
      <c r="K497" s="120">
        <v>0</v>
      </c>
      <c r="L497" s="120">
        <v>0</v>
      </c>
      <c r="M497" s="120">
        <v>0</v>
      </c>
      <c r="N497" s="120">
        <v>0</v>
      </c>
      <c r="O497" s="120">
        <v>0</v>
      </c>
      <c r="P497" s="120">
        <v>0</v>
      </c>
      <c r="Q497" s="120">
        <v>0</v>
      </c>
      <c r="R497" s="120">
        <v>0</v>
      </c>
      <c r="S497" s="120">
        <v>0</v>
      </c>
      <c r="T497" s="120">
        <v>0</v>
      </c>
      <c r="U497" s="120">
        <v>0</v>
      </c>
      <c r="V497" s="120">
        <v>0</v>
      </c>
      <c r="W497" s="120">
        <v>0</v>
      </c>
      <c r="X497" s="120">
        <v>0</v>
      </c>
      <c r="Y497" s="120">
        <v>0</v>
      </c>
      <c r="Z497" s="120">
        <v>0</v>
      </c>
    </row>
    <row r="498" spans="2:26" x14ac:dyDescent="0.25">
      <c r="B498" s="119" t="s">
        <v>556</v>
      </c>
      <c r="C498" s="120">
        <v>0</v>
      </c>
      <c r="D498" s="120">
        <v>0</v>
      </c>
      <c r="E498" s="120">
        <v>0</v>
      </c>
      <c r="F498" s="120">
        <v>0</v>
      </c>
      <c r="G498" s="120">
        <v>0</v>
      </c>
      <c r="H498" s="120">
        <v>0</v>
      </c>
      <c r="I498" s="120">
        <v>0</v>
      </c>
      <c r="J498" s="120">
        <v>0</v>
      </c>
      <c r="K498" s="120">
        <v>0</v>
      </c>
      <c r="L498" s="120">
        <v>0</v>
      </c>
      <c r="M498" s="120">
        <v>0</v>
      </c>
      <c r="N498" s="120">
        <v>0</v>
      </c>
      <c r="O498" s="120">
        <v>0</v>
      </c>
      <c r="P498" s="120">
        <v>0</v>
      </c>
      <c r="Q498" s="120">
        <v>0</v>
      </c>
      <c r="R498" s="120">
        <v>0</v>
      </c>
      <c r="S498" s="120">
        <v>0</v>
      </c>
      <c r="T498" s="120">
        <v>0</v>
      </c>
      <c r="U498" s="120">
        <v>0</v>
      </c>
      <c r="V498" s="120">
        <v>0</v>
      </c>
      <c r="W498" s="120">
        <v>0</v>
      </c>
      <c r="X498" s="120">
        <v>0</v>
      </c>
      <c r="Y498" s="120">
        <v>0</v>
      </c>
      <c r="Z498" s="120">
        <v>0</v>
      </c>
    </row>
    <row r="499" spans="2:26" x14ac:dyDescent="0.25">
      <c r="B499" s="119" t="s">
        <v>557</v>
      </c>
      <c r="C499" s="120">
        <v>0</v>
      </c>
      <c r="D499" s="120">
        <v>0</v>
      </c>
      <c r="E499" s="120">
        <v>0</v>
      </c>
      <c r="F499" s="120">
        <v>0</v>
      </c>
      <c r="G499" s="120">
        <v>0</v>
      </c>
      <c r="H499" s="120">
        <v>0</v>
      </c>
      <c r="I499" s="120">
        <v>0</v>
      </c>
      <c r="J499" s="120">
        <v>0</v>
      </c>
      <c r="K499" s="120">
        <v>0</v>
      </c>
      <c r="L499" s="120">
        <v>0</v>
      </c>
      <c r="M499" s="120">
        <v>0</v>
      </c>
      <c r="N499" s="120">
        <v>0</v>
      </c>
      <c r="O499" s="120">
        <v>0</v>
      </c>
      <c r="P499" s="120">
        <v>0</v>
      </c>
      <c r="Q499" s="120">
        <v>0</v>
      </c>
      <c r="R499" s="120">
        <v>0</v>
      </c>
      <c r="S499" s="120">
        <v>0</v>
      </c>
      <c r="T499" s="120">
        <v>0</v>
      </c>
      <c r="U499" s="120">
        <v>0</v>
      </c>
      <c r="V499" s="120">
        <v>0</v>
      </c>
      <c r="W499" s="120">
        <v>0</v>
      </c>
      <c r="X499" s="120">
        <v>0</v>
      </c>
      <c r="Y499" s="120">
        <v>0</v>
      </c>
      <c r="Z499" s="120">
        <v>0</v>
      </c>
    </row>
    <row r="500" spans="2:26" x14ac:dyDescent="0.25">
      <c r="B500" s="119" t="s">
        <v>558</v>
      </c>
      <c r="C500" s="120">
        <v>0</v>
      </c>
      <c r="D500" s="120">
        <v>0</v>
      </c>
      <c r="E500" s="120">
        <v>0</v>
      </c>
      <c r="F500" s="120">
        <v>0</v>
      </c>
      <c r="G500" s="120">
        <v>0</v>
      </c>
      <c r="H500" s="120">
        <v>0</v>
      </c>
      <c r="I500" s="120">
        <v>0</v>
      </c>
      <c r="J500" s="120">
        <v>0</v>
      </c>
      <c r="K500" s="120">
        <v>0</v>
      </c>
      <c r="L500" s="120">
        <v>0</v>
      </c>
      <c r="M500" s="120">
        <v>0</v>
      </c>
      <c r="N500" s="120">
        <v>0</v>
      </c>
      <c r="O500" s="120">
        <v>0</v>
      </c>
      <c r="P500" s="120">
        <v>0</v>
      </c>
      <c r="Q500" s="120">
        <v>0</v>
      </c>
      <c r="R500" s="120">
        <v>0</v>
      </c>
      <c r="S500" s="120">
        <v>0</v>
      </c>
      <c r="T500" s="120">
        <v>0</v>
      </c>
      <c r="U500" s="120">
        <v>0</v>
      </c>
      <c r="V500" s="120">
        <v>0</v>
      </c>
      <c r="W500" s="120">
        <v>0</v>
      </c>
      <c r="X500" s="120">
        <v>0</v>
      </c>
      <c r="Y500" s="120">
        <v>0</v>
      </c>
      <c r="Z500" s="120">
        <v>0</v>
      </c>
    </row>
    <row r="501" spans="2:26" x14ac:dyDescent="0.25">
      <c r="B501" s="119" t="s">
        <v>559</v>
      </c>
      <c r="C501" s="120">
        <v>0</v>
      </c>
      <c r="D501" s="120">
        <v>2.8222999999999998</v>
      </c>
      <c r="E501" s="120">
        <v>40.462699999999998</v>
      </c>
      <c r="F501" s="120">
        <v>0</v>
      </c>
      <c r="G501" s="120">
        <v>0</v>
      </c>
      <c r="H501" s="120">
        <v>0</v>
      </c>
      <c r="I501" s="120">
        <v>0</v>
      </c>
      <c r="J501" s="120">
        <v>12.8613</v>
      </c>
      <c r="K501" s="120">
        <v>0</v>
      </c>
      <c r="L501" s="120">
        <v>0</v>
      </c>
      <c r="M501" s="120">
        <v>25.1218</v>
      </c>
      <c r="N501" s="120">
        <v>0</v>
      </c>
      <c r="O501" s="120">
        <v>0</v>
      </c>
      <c r="P501" s="120">
        <v>0</v>
      </c>
      <c r="Q501" s="120">
        <v>0</v>
      </c>
      <c r="R501" s="120">
        <v>2.9493299999999998</v>
      </c>
      <c r="S501" s="120">
        <v>0</v>
      </c>
      <c r="T501" s="120">
        <v>0</v>
      </c>
      <c r="U501" s="120">
        <v>0</v>
      </c>
      <c r="V501" s="120">
        <v>0</v>
      </c>
      <c r="W501" s="120">
        <v>0</v>
      </c>
      <c r="X501" s="120">
        <v>0</v>
      </c>
      <c r="Y501" s="120">
        <v>2.1497899999999999</v>
      </c>
      <c r="Z501" s="120">
        <v>86.367220000000003</v>
      </c>
    </row>
    <row r="502" spans="2:26" x14ac:dyDescent="0.25">
      <c r="B502" s="119" t="s">
        <v>560</v>
      </c>
      <c r="C502" s="120">
        <v>0</v>
      </c>
      <c r="D502" s="120">
        <v>0</v>
      </c>
      <c r="E502" s="120">
        <v>0</v>
      </c>
      <c r="F502" s="120">
        <v>0</v>
      </c>
      <c r="G502" s="120">
        <v>0</v>
      </c>
      <c r="H502" s="120">
        <v>0</v>
      </c>
      <c r="I502" s="120">
        <v>0</v>
      </c>
      <c r="J502" s="120">
        <v>0</v>
      </c>
      <c r="K502" s="120">
        <v>0</v>
      </c>
      <c r="L502" s="120">
        <v>0</v>
      </c>
      <c r="M502" s="120">
        <v>0</v>
      </c>
      <c r="N502" s="120">
        <v>0</v>
      </c>
      <c r="O502" s="120">
        <v>0</v>
      </c>
      <c r="P502" s="120">
        <v>0</v>
      </c>
      <c r="Q502" s="120">
        <v>0</v>
      </c>
      <c r="R502" s="120">
        <v>0</v>
      </c>
      <c r="S502" s="120">
        <v>0</v>
      </c>
      <c r="T502" s="120">
        <v>0</v>
      </c>
      <c r="U502" s="120">
        <v>0</v>
      </c>
      <c r="V502" s="120">
        <v>0</v>
      </c>
      <c r="W502" s="120">
        <v>0</v>
      </c>
      <c r="X502" s="120">
        <v>0</v>
      </c>
      <c r="Y502" s="120">
        <v>0</v>
      </c>
      <c r="Z502" s="120">
        <v>0</v>
      </c>
    </row>
    <row r="503" spans="2:26" x14ac:dyDescent="0.25">
      <c r="B503" s="119" t="s">
        <v>561</v>
      </c>
      <c r="C503" s="120">
        <v>0</v>
      </c>
      <c r="D503" s="120">
        <v>0</v>
      </c>
      <c r="E503" s="120">
        <v>0</v>
      </c>
      <c r="F503" s="120">
        <v>0</v>
      </c>
      <c r="G503" s="120">
        <v>0</v>
      </c>
      <c r="H503" s="120">
        <v>0</v>
      </c>
      <c r="I503" s="120">
        <v>0</v>
      </c>
      <c r="J503" s="120">
        <v>0</v>
      </c>
      <c r="K503" s="120">
        <v>0</v>
      </c>
      <c r="L503" s="120">
        <v>0</v>
      </c>
      <c r="M503" s="120">
        <v>0</v>
      </c>
      <c r="N503" s="120">
        <v>0</v>
      </c>
      <c r="O503" s="120">
        <v>0</v>
      </c>
      <c r="P503" s="120">
        <v>0</v>
      </c>
      <c r="Q503" s="120">
        <v>0</v>
      </c>
      <c r="R503" s="120">
        <v>0</v>
      </c>
      <c r="S503" s="120">
        <v>0</v>
      </c>
      <c r="T503" s="120">
        <v>0</v>
      </c>
      <c r="U503" s="120">
        <v>0</v>
      </c>
      <c r="V503" s="120">
        <v>0</v>
      </c>
      <c r="W503" s="120">
        <v>0</v>
      </c>
      <c r="X503" s="120">
        <v>0</v>
      </c>
      <c r="Y503" s="120">
        <v>0</v>
      </c>
      <c r="Z503" s="120">
        <v>0</v>
      </c>
    </row>
    <row r="504" spans="2:26" x14ac:dyDescent="0.25">
      <c r="B504" s="119" t="s">
        <v>562</v>
      </c>
      <c r="C504" s="120">
        <v>0</v>
      </c>
      <c r="D504" s="120">
        <v>0</v>
      </c>
      <c r="E504" s="120">
        <v>0</v>
      </c>
      <c r="F504" s="120">
        <v>0</v>
      </c>
      <c r="G504" s="120">
        <v>0</v>
      </c>
      <c r="H504" s="120">
        <v>0</v>
      </c>
      <c r="I504" s="120">
        <v>0</v>
      </c>
      <c r="J504" s="120">
        <v>0</v>
      </c>
      <c r="K504" s="120">
        <v>0</v>
      </c>
      <c r="L504" s="120">
        <v>0</v>
      </c>
      <c r="M504" s="120">
        <v>0</v>
      </c>
      <c r="N504" s="120">
        <v>0</v>
      </c>
      <c r="O504" s="120">
        <v>0</v>
      </c>
      <c r="P504" s="120">
        <v>0</v>
      </c>
      <c r="Q504" s="120">
        <v>0</v>
      </c>
      <c r="R504" s="120">
        <v>0</v>
      </c>
      <c r="S504" s="120">
        <v>0</v>
      </c>
      <c r="T504" s="120">
        <v>0</v>
      </c>
      <c r="U504" s="120">
        <v>0</v>
      </c>
      <c r="V504" s="120">
        <v>0</v>
      </c>
      <c r="W504" s="120">
        <v>0</v>
      </c>
      <c r="X504" s="120">
        <v>0</v>
      </c>
      <c r="Y504" s="120">
        <v>0</v>
      </c>
      <c r="Z504" s="120">
        <v>0</v>
      </c>
    </row>
    <row r="505" spans="2:26" x14ac:dyDescent="0.25">
      <c r="B505" s="119" t="s">
        <v>563</v>
      </c>
      <c r="C505" s="120">
        <v>0</v>
      </c>
      <c r="D505" s="120">
        <v>0</v>
      </c>
      <c r="E505" s="120">
        <v>0</v>
      </c>
      <c r="F505" s="120">
        <v>0</v>
      </c>
      <c r="G505" s="120">
        <v>0</v>
      </c>
      <c r="H505" s="120">
        <v>0</v>
      </c>
      <c r="I505" s="120">
        <v>0</v>
      </c>
      <c r="J505" s="120">
        <v>0</v>
      </c>
      <c r="K505" s="120">
        <v>0</v>
      </c>
      <c r="L505" s="120">
        <v>0</v>
      </c>
      <c r="M505" s="120">
        <v>0</v>
      </c>
      <c r="N505" s="120">
        <v>0</v>
      </c>
      <c r="O505" s="120">
        <v>0</v>
      </c>
      <c r="P505" s="120">
        <v>0</v>
      </c>
      <c r="Q505" s="120">
        <v>0</v>
      </c>
      <c r="R505" s="120">
        <v>0</v>
      </c>
      <c r="S505" s="120">
        <v>0</v>
      </c>
      <c r="T505" s="120">
        <v>0</v>
      </c>
      <c r="U505" s="120">
        <v>0</v>
      </c>
      <c r="V505" s="120">
        <v>0</v>
      </c>
      <c r="W505" s="120">
        <v>0</v>
      </c>
      <c r="X505" s="120">
        <v>0</v>
      </c>
      <c r="Y505" s="120">
        <v>0</v>
      </c>
      <c r="Z505" s="120">
        <v>0</v>
      </c>
    </row>
    <row r="506" spans="2:26" x14ac:dyDescent="0.25">
      <c r="B506" s="119" t="s">
        <v>564</v>
      </c>
      <c r="C506" s="120">
        <v>0</v>
      </c>
      <c r="D506" s="120">
        <v>0</v>
      </c>
      <c r="E506" s="120">
        <v>0</v>
      </c>
      <c r="F506" s="120">
        <v>0</v>
      </c>
      <c r="G506" s="120">
        <v>9.6199099999999996E-2</v>
      </c>
      <c r="H506" s="120">
        <v>0</v>
      </c>
      <c r="I506" s="120">
        <v>0.27044699999999999</v>
      </c>
      <c r="J506" s="120">
        <v>0.87247699999999995</v>
      </c>
      <c r="K506" s="120">
        <v>0</v>
      </c>
      <c r="L506" s="120">
        <v>8.0149399999999993</v>
      </c>
      <c r="M506" s="120">
        <v>0</v>
      </c>
      <c r="N506" s="120">
        <v>0</v>
      </c>
      <c r="O506" s="120">
        <v>0</v>
      </c>
      <c r="P506" s="120">
        <v>0</v>
      </c>
      <c r="Q506" s="120">
        <v>0</v>
      </c>
      <c r="R506" s="120">
        <v>0.36454399999999998</v>
      </c>
      <c r="S506" s="120">
        <v>0</v>
      </c>
      <c r="T506" s="120">
        <v>0</v>
      </c>
      <c r="U506" s="120">
        <v>0</v>
      </c>
      <c r="V506" s="120">
        <v>0</v>
      </c>
      <c r="W506" s="120">
        <v>0</v>
      </c>
      <c r="X506" s="120">
        <v>0</v>
      </c>
      <c r="Y506" s="120">
        <v>0.69214699999999996</v>
      </c>
      <c r="Z506" s="120">
        <v>10.3107541</v>
      </c>
    </row>
    <row r="507" spans="2:26" x14ac:dyDescent="0.25">
      <c r="B507" s="119" t="s">
        <v>565</v>
      </c>
      <c r="C507" s="120">
        <v>0</v>
      </c>
      <c r="D507" s="120">
        <v>0</v>
      </c>
      <c r="E507" s="120">
        <v>0</v>
      </c>
      <c r="F507" s="120">
        <v>0</v>
      </c>
      <c r="G507" s="120">
        <v>0</v>
      </c>
      <c r="H507" s="120">
        <v>0</v>
      </c>
      <c r="I507" s="120">
        <v>0</v>
      </c>
      <c r="J507" s="120">
        <v>0</v>
      </c>
      <c r="K507" s="120">
        <v>0</v>
      </c>
      <c r="L507" s="120">
        <v>0</v>
      </c>
      <c r="M507" s="120">
        <v>0</v>
      </c>
      <c r="N507" s="120">
        <v>0</v>
      </c>
      <c r="O507" s="120">
        <v>0</v>
      </c>
      <c r="P507" s="120">
        <v>0</v>
      </c>
      <c r="Q507" s="120">
        <v>0</v>
      </c>
      <c r="R507" s="120">
        <v>0</v>
      </c>
      <c r="S507" s="120">
        <v>0</v>
      </c>
      <c r="T507" s="120">
        <v>0</v>
      </c>
      <c r="U507" s="120">
        <v>0</v>
      </c>
      <c r="V507" s="120">
        <v>0</v>
      </c>
      <c r="W507" s="120">
        <v>0</v>
      </c>
      <c r="X507" s="120">
        <v>0</v>
      </c>
      <c r="Y507" s="120">
        <v>0</v>
      </c>
      <c r="Z507" s="120">
        <v>0</v>
      </c>
    </row>
    <row r="508" spans="2:26" x14ac:dyDescent="0.25">
      <c r="B508" s="119" t="s">
        <v>566</v>
      </c>
      <c r="C508" s="120">
        <v>0</v>
      </c>
      <c r="D508" s="120">
        <v>0</v>
      </c>
      <c r="E508" s="120">
        <v>0</v>
      </c>
      <c r="F508" s="120">
        <v>0</v>
      </c>
      <c r="G508" s="120">
        <v>0</v>
      </c>
      <c r="H508" s="120">
        <v>0</v>
      </c>
      <c r="I508" s="120">
        <v>0</v>
      </c>
      <c r="J508" s="120">
        <v>0</v>
      </c>
      <c r="K508" s="120">
        <v>0</v>
      </c>
      <c r="L508" s="120">
        <v>0</v>
      </c>
      <c r="M508" s="120">
        <v>0</v>
      </c>
      <c r="N508" s="120">
        <v>0</v>
      </c>
      <c r="O508" s="120">
        <v>0</v>
      </c>
      <c r="P508" s="120">
        <v>0</v>
      </c>
      <c r="Q508" s="120">
        <v>0</v>
      </c>
      <c r="R508" s="120">
        <v>0</v>
      </c>
      <c r="S508" s="120">
        <v>0</v>
      </c>
      <c r="T508" s="120">
        <v>0</v>
      </c>
      <c r="U508" s="120">
        <v>0</v>
      </c>
      <c r="V508" s="120">
        <v>0</v>
      </c>
      <c r="W508" s="120">
        <v>0</v>
      </c>
      <c r="X508" s="120">
        <v>0</v>
      </c>
      <c r="Y508" s="120">
        <v>0</v>
      </c>
      <c r="Z508" s="120">
        <v>0</v>
      </c>
    </row>
    <row r="509" spans="2:26" x14ac:dyDescent="0.25">
      <c r="B509" s="119" t="s">
        <v>567</v>
      </c>
      <c r="C509" s="120">
        <v>0</v>
      </c>
      <c r="D509" s="120">
        <v>0</v>
      </c>
      <c r="E509" s="120">
        <v>0</v>
      </c>
      <c r="F509" s="120">
        <v>0</v>
      </c>
      <c r="G509" s="120">
        <v>0</v>
      </c>
      <c r="H509" s="120">
        <v>0</v>
      </c>
      <c r="I509" s="120">
        <v>0</v>
      </c>
      <c r="J509" s="120">
        <v>0</v>
      </c>
      <c r="K509" s="120">
        <v>0</v>
      </c>
      <c r="L509" s="120">
        <v>0</v>
      </c>
      <c r="M509" s="120">
        <v>0</v>
      </c>
      <c r="N509" s="120">
        <v>0</v>
      </c>
      <c r="O509" s="120">
        <v>0</v>
      </c>
      <c r="P509" s="120">
        <v>0</v>
      </c>
      <c r="Q509" s="120">
        <v>0</v>
      </c>
      <c r="R509" s="120">
        <v>0</v>
      </c>
      <c r="S509" s="120">
        <v>0</v>
      </c>
      <c r="T509" s="120">
        <v>0</v>
      </c>
      <c r="U509" s="120">
        <v>0</v>
      </c>
      <c r="V509" s="120">
        <v>0</v>
      </c>
      <c r="W509" s="120">
        <v>0</v>
      </c>
      <c r="X509" s="120">
        <v>0</v>
      </c>
      <c r="Y509" s="120">
        <v>0</v>
      </c>
      <c r="Z509" s="120">
        <v>0</v>
      </c>
    </row>
    <row r="510" spans="2:26" x14ac:dyDescent="0.25">
      <c r="B510" s="119" t="s">
        <v>568</v>
      </c>
      <c r="C510" s="120">
        <v>0</v>
      </c>
      <c r="D510" s="120">
        <v>0</v>
      </c>
      <c r="E510" s="120">
        <v>0</v>
      </c>
      <c r="F510" s="120">
        <v>0</v>
      </c>
      <c r="G510" s="120">
        <v>0</v>
      </c>
      <c r="H510" s="120">
        <v>0</v>
      </c>
      <c r="I510" s="120">
        <v>0</v>
      </c>
      <c r="J510" s="120">
        <v>0</v>
      </c>
      <c r="K510" s="120">
        <v>0</v>
      </c>
      <c r="L510" s="120">
        <v>0</v>
      </c>
      <c r="M510" s="120">
        <v>0</v>
      </c>
      <c r="N510" s="120">
        <v>0</v>
      </c>
      <c r="O510" s="120">
        <v>0</v>
      </c>
      <c r="P510" s="120">
        <v>0</v>
      </c>
      <c r="Q510" s="120">
        <v>0</v>
      </c>
      <c r="R510" s="120">
        <v>0</v>
      </c>
      <c r="S510" s="120">
        <v>0</v>
      </c>
      <c r="T510" s="120">
        <v>0</v>
      </c>
      <c r="U510" s="120">
        <v>0</v>
      </c>
      <c r="V510" s="120">
        <v>0</v>
      </c>
      <c r="W510" s="120">
        <v>0</v>
      </c>
      <c r="X510" s="120">
        <v>0</v>
      </c>
      <c r="Y510" s="120">
        <v>0</v>
      </c>
      <c r="Z510" s="120">
        <v>0</v>
      </c>
    </row>
    <row r="511" spans="2:26" x14ac:dyDescent="0.25">
      <c r="B511" s="119" t="s">
        <v>569</v>
      </c>
      <c r="C511" s="120">
        <v>0</v>
      </c>
      <c r="D511" s="120">
        <v>0</v>
      </c>
      <c r="E511" s="120">
        <v>0</v>
      </c>
      <c r="F511" s="120">
        <v>0</v>
      </c>
      <c r="G511" s="120">
        <v>0</v>
      </c>
      <c r="H511" s="120">
        <v>0</v>
      </c>
      <c r="I511" s="120">
        <v>0</v>
      </c>
      <c r="J511" s="120">
        <v>0</v>
      </c>
      <c r="K511" s="120">
        <v>0</v>
      </c>
      <c r="L511" s="120">
        <v>0</v>
      </c>
      <c r="M511" s="120">
        <v>0</v>
      </c>
      <c r="N511" s="120">
        <v>0</v>
      </c>
      <c r="O511" s="120">
        <v>0</v>
      </c>
      <c r="P511" s="120">
        <v>0</v>
      </c>
      <c r="Q511" s="120">
        <v>0</v>
      </c>
      <c r="R511" s="120">
        <v>0</v>
      </c>
      <c r="S511" s="120">
        <v>0</v>
      </c>
      <c r="T511" s="120">
        <v>0</v>
      </c>
      <c r="U511" s="120">
        <v>0</v>
      </c>
      <c r="V511" s="120">
        <v>0</v>
      </c>
      <c r="W511" s="120">
        <v>0</v>
      </c>
      <c r="X511" s="120">
        <v>0</v>
      </c>
      <c r="Y511" s="120">
        <v>0</v>
      </c>
      <c r="Z511" s="120">
        <v>0</v>
      </c>
    </row>
    <row r="512" spans="2:26" x14ac:dyDescent="0.25">
      <c r="B512" s="119" t="s">
        <v>570</v>
      </c>
      <c r="C512" s="120">
        <v>0</v>
      </c>
      <c r="D512" s="120">
        <v>0</v>
      </c>
      <c r="E512" s="120">
        <v>0</v>
      </c>
      <c r="F512" s="120">
        <v>0</v>
      </c>
      <c r="G512" s="120">
        <v>0</v>
      </c>
      <c r="H512" s="120">
        <v>0</v>
      </c>
      <c r="I512" s="120">
        <v>0</v>
      </c>
      <c r="J512" s="120">
        <v>0</v>
      </c>
      <c r="K512" s="120">
        <v>0</v>
      </c>
      <c r="L512" s="120">
        <v>0</v>
      </c>
      <c r="M512" s="120">
        <v>0</v>
      </c>
      <c r="N512" s="120">
        <v>0</v>
      </c>
      <c r="O512" s="120">
        <v>0</v>
      </c>
      <c r="P512" s="120">
        <v>0</v>
      </c>
      <c r="Q512" s="120">
        <v>0</v>
      </c>
      <c r="R512" s="120">
        <v>0</v>
      </c>
      <c r="S512" s="120">
        <v>0</v>
      </c>
      <c r="T512" s="120">
        <v>0</v>
      </c>
      <c r="U512" s="120">
        <v>0</v>
      </c>
      <c r="V512" s="120">
        <v>0</v>
      </c>
      <c r="W512" s="120">
        <v>0</v>
      </c>
      <c r="X512" s="120">
        <v>0</v>
      </c>
      <c r="Y512" s="120">
        <v>0</v>
      </c>
      <c r="Z512" s="120">
        <v>0</v>
      </c>
    </row>
    <row r="513" spans="1:26" x14ac:dyDescent="0.2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x14ac:dyDescent="0.25">
      <c r="B514" s="119" t="s">
        <v>572</v>
      </c>
      <c r="C514" s="120">
        <v>0</v>
      </c>
      <c r="D514" s="120">
        <v>0</v>
      </c>
      <c r="E514" s="120">
        <v>0</v>
      </c>
      <c r="F514" s="120">
        <v>0</v>
      </c>
      <c r="G514" s="120">
        <v>0</v>
      </c>
      <c r="H514" s="120">
        <v>0</v>
      </c>
      <c r="I514" s="120">
        <v>0</v>
      </c>
      <c r="J514" s="120">
        <v>0</v>
      </c>
      <c r="K514" s="120">
        <v>0</v>
      </c>
      <c r="L514" s="120">
        <v>0</v>
      </c>
      <c r="M514" s="120">
        <v>0</v>
      </c>
      <c r="N514" s="120">
        <v>0</v>
      </c>
      <c r="O514" s="120">
        <v>0</v>
      </c>
      <c r="P514" s="120">
        <v>0</v>
      </c>
      <c r="Q514" s="120">
        <v>0</v>
      </c>
      <c r="R514" s="120">
        <v>0</v>
      </c>
      <c r="S514" s="120">
        <v>0</v>
      </c>
      <c r="T514" s="120">
        <v>0</v>
      </c>
      <c r="U514" s="120">
        <v>0</v>
      </c>
      <c r="V514" s="120">
        <v>0</v>
      </c>
      <c r="W514" s="120">
        <v>0</v>
      </c>
      <c r="X514" s="120">
        <v>0</v>
      </c>
      <c r="Y514" s="120">
        <v>0</v>
      </c>
      <c r="Z514" s="120">
        <v>0</v>
      </c>
    </row>
    <row r="515" spans="1:26" x14ac:dyDescent="0.25">
      <c r="B515" s="119" t="s">
        <v>573</v>
      </c>
      <c r="C515" s="120">
        <v>0</v>
      </c>
      <c r="D515" s="120">
        <v>0</v>
      </c>
      <c r="E515" s="120">
        <v>21.235900000000001</v>
      </c>
      <c r="F515" s="120">
        <v>0</v>
      </c>
      <c r="G515" s="120">
        <v>0</v>
      </c>
      <c r="H515" s="120">
        <v>0</v>
      </c>
      <c r="I515" s="120">
        <v>0</v>
      </c>
      <c r="J515" s="120">
        <v>16.0776</v>
      </c>
      <c r="K515" s="120">
        <v>0</v>
      </c>
      <c r="L515" s="120">
        <v>0</v>
      </c>
      <c r="M515" s="120">
        <v>0</v>
      </c>
      <c r="N515" s="120">
        <v>11.6137</v>
      </c>
      <c r="O515" s="120">
        <v>0</v>
      </c>
      <c r="P515" s="120">
        <v>0</v>
      </c>
      <c r="Q515" s="120">
        <v>0</v>
      </c>
      <c r="R515" s="120">
        <v>0</v>
      </c>
      <c r="S515" s="120">
        <v>0</v>
      </c>
      <c r="T515" s="120">
        <v>0</v>
      </c>
      <c r="U515" s="120">
        <v>0</v>
      </c>
      <c r="V515" s="120">
        <v>0</v>
      </c>
      <c r="W515" s="120">
        <v>0</v>
      </c>
      <c r="X515" s="120">
        <v>0</v>
      </c>
      <c r="Y515" s="120">
        <v>0</v>
      </c>
      <c r="Z515" s="120">
        <v>48.927200000000006</v>
      </c>
    </row>
    <row r="516" spans="1:26" x14ac:dyDescent="0.2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x14ac:dyDescent="0.25">
      <c r="B517" s="119" t="s">
        <v>575</v>
      </c>
      <c r="C517" s="120">
        <v>0</v>
      </c>
      <c r="D517" s="120">
        <v>0</v>
      </c>
      <c r="E517" s="120">
        <v>0</v>
      </c>
      <c r="F517" s="120">
        <v>0</v>
      </c>
      <c r="G517" s="120">
        <v>0</v>
      </c>
      <c r="H517" s="120">
        <v>0</v>
      </c>
      <c r="I517" s="120">
        <v>0</v>
      </c>
      <c r="J517" s="120">
        <v>0</v>
      </c>
      <c r="K517" s="120">
        <v>0</v>
      </c>
      <c r="L517" s="120">
        <v>0</v>
      </c>
      <c r="M517" s="120">
        <v>0</v>
      </c>
      <c r="N517" s="120">
        <v>0</v>
      </c>
      <c r="O517" s="120">
        <v>0</v>
      </c>
      <c r="P517" s="120">
        <v>0</v>
      </c>
      <c r="Q517" s="120">
        <v>0</v>
      </c>
      <c r="R517" s="120">
        <v>0</v>
      </c>
      <c r="S517" s="120">
        <v>0</v>
      </c>
      <c r="T517" s="120">
        <v>0</v>
      </c>
      <c r="U517" s="120">
        <v>0</v>
      </c>
      <c r="V517" s="120">
        <v>0</v>
      </c>
      <c r="W517" s="120">
        <v>0</v>
      </c>
      <c r="X517" s="120">
        <v>0</v>
      </c>
      <c r="Y517" s="120">
        <v>0</v>
      </c>
      <c r="Z517" s="120">
        <v>0</v>
      </c>
    </row>
    <row r="518" spans="1:26" x14ac:dyDescent="0.25">
      <c r="B518" s="119" t="s">
        <v>576</v>
      </c>
      <c r="C518" s="120">
        <v>0</v>
      </c>
      <c r="D518" s="120">
        <v>0</v>
      </c>
      <c r="E518" s="120">
        <v>0</v>
      </c>
      <c r="F518" s="120">
        <v>0</v>
      </c>
      <c r="G518" s="120">
        <v>0</v>
      </c>
      <c r="H518" s="120">
        <v>0</v>
      </c>
      <c r="I518" s="120">
        <v>0</v>
      </c>
      <c r="J518" s="120">
        <v>0</v>
      </c>
      <c r="K518" s="120">
        <v>0</v>
      </c>
      <c r="L518" s="120">
        <v>0</v>
      </c>
      <c r="M518" s="120">
        <v>0</v>
      </c>
      <c r="N518" s="120">
        <v>0</v>
      </c>
      <c r="O518" s="120">
        <v>0</v>
      </c>
      <c r="P518" s="120">
        <v>0</v>
      </c>
      <c r="Q518" s="120">
        <v>0</v>
      </c>
      <c r="R518" s="120">
        <v>0</v>
      </c>
      <c r="S518" s="120">
        <v>0</v>
      </c>
      <c r="T518" s="120">
        <v>0</v>
      </c>
      <c r="U518" s="120">
        <v>0</v>
      </c>
      <c r="V518" s="120">
        <v>0</v>
      </c>
      <c r="W518" s="120">
        <v>0</v>
      </c>
      <c r="X518" s="120">
        <v>0</v>
      </c>
      <c r="Y518" s="120">
        <v>0</v>
      </c>
      <c r="Z518" s="120">
        <v>0</v>
      </c>
    </row>
    <row r="519" spans="1:26" x14ac:dyDescent="0.25">
      <c r="B519" s="119" t="s">
        <v>577</v>
      </c>
      <c r="C519" s="120">
        <v>0</v>
      </c>
      <c r="D519" s="120">
        <v>0</v>
      </c>
      <c r="E519" s="120">
        <v>0</v>
      </c>
      <c r="F519" s="120">
        <v>0</v>
      </c>
      <c r="G519" s="120">
        <v>0</v>
      </c>
      <c r="H519" s="120">
        <v>0</v>
      </c>
      <c r="I519" s="120">
        <v>0</v>
      </c>
      <c r="J519" s="120">
        <v>0</v>
      </c>
      <c r="K519" s="120">
        <v>0</v>
      </c>
      <c r="L519" s="120">
        <v>0</v>
      </c>
      <c r="M519" s="120">
        <v>0</v>
      </c>
      <c r="N519" s="120">
        <v>0</v>
      </c>
      <c r="O519" s="120">
        <v>0</v>
      </c>
      <c r="P519" s="120">
        <v>0</v>
      </c>
      <c r="Q519" s="120">
        <v>0</v>
      </c>
      <c r="R519" s="120">
        <v>0</v>
      </c>
      <c r="S519" s="120">
        <v>0</v>
      </c>
      <c r="T519" s="120">
        <v>0</v>
      </c>
      <c r="U519" s="120">
        <v>0</v>
      </c>
      <c r="V519" s="120">
        <v>0</v>
      </c>
      <c r="W519" s="120">
        <v>0</v>
      </c>
      <c r="X519" s="120">
        <v>0</v>
      </c>
      <c r="Y519" s="120">
        <v>0</v>
      </c>
      <c r="Z519" s="120">
        <v>0</v>
      </c>
    </row>
    <row r="520" spans="1:26" x14ac:dyDescent="0.25">
      <c r="B520" s="119" t="s">
        <v>578</v>
      </c>
      <c r="C520" s="120">
        <v>0</v>
      </c>
      <c r="D520" s="120">
        <v>0</v>
      </c>
      <c r="E520" s="120">
        <v>0</v>
      </c>
      <c r="F520" s="120">
        <v>0</v>
      </c>
      <c r="G520" s="120">
        <v>0</v>
      </c>
      <c r="H520" s="120">
        <v>0</v>
      </c>
      <c r="I520" s="120">
        <v>0</v>
      </c>
      <c r="J520" s="120">
        <v>0</v>
      </c>
      <c r="K520" s="120">
        <v>0</v>
      </c>
      <c r="L520" s="120">
        <v>0</v>
      </c>
      <c r="M520" s="120">
        <v>0</v>
      </c>
      <c r="N520" s="120">
        <v>0</v>
      </c>
      <c r="O520" s="120">
        <v>0</v>
      </c>
      <c r="P520" s="120">
        <v>0</v>
      </c>
      <c r="Q520" s="120">
        <v>0</v>
      </c>
      <c r="R520" s="120">
        <v>0</v>
      </c>
      <c r="S520" s="120">
        <v>0</v>
      </c>
      <c r="T520" s="120">
        <v>0</v>
      </c>
      <c r="U520" s="120">
        <v>0</v>
      </c>
      <c r="V520" s="120">
        <v>0</v>
      </c>
      <c r="W520" s="120">
        <v>0</v>
      </c>
      <c r="X520" s="120">
        <v>0</v>
      </c>
      <c r="Y520" s="120">
        <v>0</v>
      </c>
      <c r="Z520" s="120">
        <v>0</v>
      </c>
    </row>
    <row r="521" spans="1:26" x14ac:dyDescent="0.2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x14ac:dyDescent="0.25">
      <c r="B522" s="119" t="s">
        <v>580</v>
      </c>
      <c r="C522" s="120">
        <v>0</v>
      </c>
      <c r="D522" s="120">
        <v>0</v>
      </c>
      <c r="E522" s="120">
        <v>0</v>
      </c>
      <c r="F522" s="120">
        <v>0</v>
      </c>
      <c r="G522" s="120">
        <v>0</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0</v>
      </c>
      <c r="W522" s="120">
        <v>0</v>
      </c>
      <c r="X522" s="120">
        <v>0</v>
      </c>
      <c r="Y522" s="120">
        <v>0</v>
      </c>
      <c r="Z522" s="120">
        <v>0</v>
      </c>
    </row>
    <row r="523" spans="1:26" x14ac:dyDescent="0.25">
      <c r="B523" s="119" t="s">
        <v>581</v>
      </c>
      <c r="C523" s="120">
        <v>0</v>
      </c>
      <c r="D523" s="120">
        <v>0</v>
      </c>
      <c r="E523" s="120">
        <v>0</v>
      </c>
      <c r="F523" s="120">
        <v>0</v>
      </c>
      <c r="G523" s="120">
        <v>0</v>
      </c>
      <c r="H523" s="120">
        <v>0</v>
      </c>
      <c r="I523" s="120">
        <v>0</v>
      </c>
      <c r="J523" s="120">
        <v>0</v>
      </c>
      <c r="K523" s="120">
        <v>0</v>
      </c>
      <c r="L523" s="120">
        <v>0</v>
      </c>
      <c r="M523" s="120">
        <v>0</v>
      </c>
      <c r="N523" s="120">
        <v>0</v>
      </c>
      <c r="O523" s="120">
        <v>0</v>
      </c>
      <c r="P523" s="120">
        <v>0</v>
      </c>
      <c r="Q523" s="120">
        <v>0</v>
      </c>
      <c r="R523" s="120">
        <v>0</v>
      </c>
      <c r="S523" s="120">
        <v>0</v>
      </c>
      <c r="T523" s="120">
        <v>0</v>
      </c>
      <c r="U523" s="120">
        <v>0</v>
      </c>
      <c r="V523" s="120">
        <v>0</v>
      </c>
      <c r="W523" s="120">
        <v>0</v>
      </c>
      <c r="X523" s="120">
        <v>0</v>
      </c>
      <c r="Y523" s="120">
        <v>0</v>
      </c>
      <c r="Z523" s="120">
        <v>0</v>
      </c>
    </row>
    <row r="524" spans="1:26" x14ac:dyDescent="0.25">
      <c r="B524" s="119" t="s">
        <v>582</v>
      </c>
      <c r="C524" s="120">
        <v>83.005799999999994</v>
      </c>
      <c r="D524" s="120">
        <v>0</v>
      </c>
      <c r="E524" s="120">
        <v>0</v>
      </c>
      <c r="F524" s="120">
        <v>0</v>
      </c>
      <c r="G524" s="120">
        <v>0.71918400000000005</v>
      </c>
      <c r="H524" s="120">
        <v>0</v>
      </c>
      <c r="I524" s="120">
        <v>0</v>
      </c>
      <c r="J524" s="120">
        <v>0</v>
      </c>
      <c r="K524" s="120">
        <v>0</v>
      </c>
      <c r="L524" s="120">
        <v>0</v>
      </c>
      <c r="M524" s="120">
        <v>0</v>
      </c>
      <c r="N524" s="120">
        <v>0</v>
      </c>
      <c r="O524" s="120">
        <v>0</v>
      </c>
      <c r="P524" s="120">
        <v>0</v>
      </c>
      <c r="Q524" s="120">
        <v>0</v>
      </c>
      <c r="R524" s="120">
        <v>3.40076</v>
      </c>
      <c r="S524" s="120">
        <v>0</v>
      </c>
      <c r="T524" s="120">
        <v>0</v>
      </c>
      <c r="U524" s="120">
        <v>0</v>
      </c>
      <c r="V524" s="120">
        <v>0</v>
      </c>
      <c r="W524" s="120">
        <v>0</v>
      </c>
      <c r="X524" s="120">
        <v>0</v>
      </c>
      <c r="Y524" s="120">
        <v>0</v>
      </c>
      <c r="Z524" s="120">
        <v>87.125743999999997</v>
      </c>
    </row>
    <row r="525" spans="1:26" x14ac:dyDescent="0.2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x14ac:dyDescent="0.25">
      <c r="B526" s="119" t="s">
        <v>584</v>
      </c>
      <c r="C526" s="120">
        <v>0</v>
      </c>
      <c r="D526" s="120">
        <v>0</v>
      </c>
      <c r="E526" s="120">
        <v>0</v>
      </c>
      <c r="F526" s="120">
        <v>0</v>
      </c>
      <c r="G526" s="120">
        <v>0</v>
      </c>
      <c r="H526" s="120">
        <v>0</v>
      </c>
      <c r="I526" s="120">
        <v>0</v>
      </c>
      <c r="J526" s="120">
        <v>0</v>
      </c>
      <c r="K526" s="120">
        <v>0</v>
      </c>
      <c r="L526" s="120">
        <v>0</v>
      </c>
      <c r="M526" s="120">
        <v>0</v>
      </c>
      <c r="N526" s="120">
        <v>0</v>
      </c>
      <c r="O526" s="120">
        <v>0</v>
      </c>
      <c r="P526" s="120">
        <v>0</v>
      </c>
      <c r="Q526" s="120">
        <v>0</v>
      </c>
      <c r="R526" s="120">
        <v>0</v>
      </c>
      <c r="S526" s="120">
        <v>0</v>
      </c>
      <c r="T526" s="120">
        <v>0</v>
      </c>
      <c r="U526" s="120">
        <v>0</v>
      </c>
      <c r="V526" s="120">
        <v>0</v>
      </c>
      <c r="W526" s="120">
        <v>0</v>
      </c>
      <c r="X526" s="120">
        <v>0</v>
      </c>
      <c r="Y526" s="120">
        <v>0</v>
      </c>
      <c r="Z526" s="120">
        <v>0</v>
      </c>
    </row>
    <row r="527" spans="1:26" x14ac:dyDescent="0.25">
      <c r="B527" s="119" t="s">
        <v>585</v>
      </c>
      <c r="C527" s="120">
        <v>0</v>
      </c>
      <c r="D527" s="120">
        <v>0</v>
      </c>
      <c r="E527" s="120">
        <v>0</v>
      </c>
      <c r="F527" s="120">
        <v>0</v>
      </c>
      <c r="G527" s="120">
        <v>0</v>
      </c>
      <c r="H527" s="120">
        <v>0</v>
      </c>
      <c r="I527" s="120">
        <v>0</v>
      </c>
      <c r="J527" s="120">
        <v>0</v>
      </c>
      <c r="K527" s="120">
        <v>0</v>
      </c>
      <c r="L527" s="120">
        <v>0</v>
      </c>
      <c r="M527" s="120">
        <v>0</v>
      </c>
      <c r="N527" s="120">
        <v>0</v>
      </c>
      <c r="O527" s="120">
        <v>0</v>
      </c>
      <c r="P527" s="120">
        <v>0</v>
      </c>
      <c r="Q527" s="120">
        <v>0</v>
      </c>
      <c r="R527" s="120">
        <v>0</v>
      </c>
      <c r="S527" s="120">
        <v>0</v>
      </c>
      <c r="T527" s="120">
        <v>0</v>
      </c>
      <c r="U527" s="120">
        <v>0</v>
      </c>
      <c r="V527" s="120">
        <v>0</v>
      </c>
      <c r="W527" s="120">
        <v>0</v>
      </c>
      <c r="X527" s="120">
        <v>0</v>
      </c>
      <c r="Y527" s="120">
        <v>0</v>
      </c>
      <c r="Z527" s="120">
        <v>0</v>
      </c>
    </row>
    <row r="528" spans="1:26" x14ac:dyDescent="0.25">
      <c r="B528" s="119" t="s">
        <v>586</v>
      </c>
      <c r="C528" s="120">
        <v>0</v>
      </c>
      <c r="D528" s="120">
        <v>0</v>
      </c>
      <c r="E528" s="120">
        <v>0</v>
      </c>
      <c r="F528" s="120">
        <v>0</v>
      </c>
      <c r="G528" s="120">
        <v>0</v>
      </c>
      <c r="H528" s="120">
        <v>0</v>
      </c>
      <c r="I528" s="120">
        <v>0</v>
      </c>
      <c r="J528" s="120">
        <v>0</v>
      </c>
      <c r="K528" s="120">
        <v>0</v>
      </c>
      <c r="L528" s="120">
        <v>0</v>
      </c>
      <c r="M528" s="120">
        <v>0</v>
      </c>
      <c r="N528" s="120">
        <v>0</v>
      </c>
      <c r="O528" s="120">
        <v>0</v>
      </c>
      <c r="P528" s="120">
        <v>0</v>
      </c>
      <c r="Q528" s="120">
        <v>0</v>
      </c>
      <c r="R528" s="120">
        <v>0</v>
      </c>
      <c r="S528" s="120">
        <v>0</v>
      </c>
      <c r="T528" s="120">
        <v>0</v>
      </c>
      <c r="U528" s="120">
        <v>0</v>
      </c>
      <c r="V528" s="120">
        <v>0</v>
      </c>
      <c r="W528" s="120">
        <v>0</v>
      </c>
      <c r="X528" s="120">
        <v>0</v>
      </c>
      <c r="Y528" s="120">
        <v>0</v>
      </c>
      <c r="Z528" s="120">
        <v>0</v>
      </c>
    </row>
    <row r="529" spans="1:26" x14ac:dyDescent="0.25">
      <c r="B529" s="119" t="s">
        <v>587</v>
      </c>
      <c r="C529" s="120">
        <v>0</v>
      </c>
      <c r="D529" s="120">
        <v>0</v>
      </c>
      <c r="E529" s="120">
        <v>49.602699999999999</v>
      </c>
      <c r="F529" s="120">
        <v>0</v>
      </c>
      <c r="G529" s="120">
        <v>1.8490500000000001</v>
      </c>
      <c r="H529" s="120">
        <v>0</v>
      </c>
      <c r="I529" s="120">
        <v>0</v>
      </c>
      <c r="J529" s="120">
        <v>262.928</v>
      </c>
      <c r="K529" s="120">
        <v>0</v>
      </c>
      <c r="L529" s="120">
        <v>3.0743999999999998</v>
      </c>
      <c r="M529" s="120">
        <v>36.790599999999998</v>
      </c>
      <c r="N529" s="120">
        <v>94.434100000000001</v>
      </c>
      <c r="O529" s="120">
        <v>0</v>
      </c>
      <c r="P529" s="120">
        <v>0</v>
      </c>
      <c r="Q529" s="120">
        <v>18.254300000000001</v>
      </c>
      <c r="R529" s="120">
        <v>20.829599999999999</v>
      </c>
      <c r="S529" s="120">
        <v>0</v>
      </c>
      <c r="T529" s="120">
        <v>0</v>
      </c>
      <c r="U529" s="120">
        <v>0</v>
      </c>
      <c r="V529" s="120">
        <v>0</v>
      </c>
      <c r="W529" s="120">
        <v>0</v>
      </c>
      <c r="X529" s="120">
        <v>0</v>
      </c>
      <c r="Y529" s="120">
        <v>0</v>
      </c>
      <c r="Z529" s="120">
        <v>487.76274999999998</v>
      </c>
    </row>
    <row r="530" spans="1:26" x14ac:dyDescent="0.2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x14ac:dyDescent="0.25">
      <c r="B531" s="119" t="s">
        <v>589</v>
      </c>
      <c r="C531" s="120">
        <v>0</v>
      </c>
      <c r="D531" s="120">
        <v>0</v>
      </c>
      <c r="E531" s="120">
        <v>0</v>
      </c>
      <c r="F531" s="120">
        <v>0</v>
      </c>
      <c r="G531" s="120">
        <v>0</v>
      </c>
      <c r="H531" s="120">
        <v>0</v>
      </c>
      <c r="I531" s="120">
        <v>0</v>
      </c>
      <c r="J531" s="120">
        <v>0</v>
      </c>
      <c r="K531" s="120">
        <v>0</v>
      </c>
      <c r="L531" s="120">
        <v>0</v>
      </c>
      <c r="M531" s="120">
        <v>0</v>
      </c>
      <c r="N531" s="120">
        <v>0</v>
      </c>
      <c r="O531" s="120">
        <v>0</v>
      </c>
      <c r="P531" s="120">
        <v>0</v>
      </c>
      <c r="Q531" s="120">
        <v>0</v>
      </c>
      <c r="R531" s="120">
        <v>0</v>
      </c>
      <c r="S531" s="120">
        <v>0</v>
      </c>
      <c r="T531" s="120">
        <v>0</v>
      </c>
      <c r="U531" s="120">
        <v>0</v>
      </c>
      <c r="V531" s="120">
        <v>0</v>
      </c>
      <c r="W531" s="120">
        <v>0</v>
      </c>
      <c r="X531" s="120">
        <v>0</v>
      </c>
      <c r="Y531" s="120">
        <v>0</v>
      </c>
      <c r="Z531" s="120">
        <v>0</v>
      </c>
    </row>
    <row r="532" spans="1:26" x14ac:dyDescent="0.2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x14ac:dyDescent="0.25">
      <c r="B533" s="119" t="s">
        <v>591</v>
      </c>
      <c r="C533" s="120">
        <v>0</v>
      </c>
      <c r="D533" s="120">
        <v>0</v>
      </c>
      <c r="E533" s="120">
        <v>0</v>
      </c>
      <c r="F533" s="120">
        <v>0</v>
      </c>
      <c r="G533" s="120">
        <v>0</v>
      </c>
      <c r="H533" s="120">
        <v>0</v>
      </c>
      <c r="I533" s="120">
        <v>0</v>
      </c>
      <c r="J533" s="120">
        <v>0</v>
      </c>
      <c r="K533" s="120">
        <v>0</v>
      </c>
      <c r="L533" s="120">
        <v>0</v>
      </c>
      <c r="M533" s="120">
        <v>0</v>
      </c>
      <c r="N533" s="120">
        <v>0</v>
      </c>
      <c r="O533" s="120">
        <v>0</v>
      </c>
      <c r="P533" s="120">
        <v>0</v>
      </c>
      <c r="Q533" s="120">
        <v>0</v>
      </c>
      <c r="R533" s="120">
        <v>0</v>
      </c>
      <c r="S533" s="120">
        <v>0</v>
      </c>
      <c r="T533" s="120">
        <v>0</v>
      </c>
      <c r="U533" s="120">
        <v>0</v>
      </c>
      <c r="V533" s="120">
        <v>0</v>
      </c>
      <c r="W533" s="120">
        <v>0</v>
      </c>
      <c r="X533" s="120">
        <v>0</v>
      </c>
      <c r="Y533" s="120">
        <v>0</v>
      </c>
      <c r="Z533" s="120">
        <v>0</v>
      </c>
    </row>
    <row r="534" spans="1:26" x14ac:dyDescent="0.25">
      <c r="B534" s="119" t="s">
        <v>592</v>
      </c>
      <c r="C534" s="120">
        <v>0</v>
      </c>
      <c r="D534" s="120">
        <v>0</v>
      </c>
      <c r="E534" s="120">
        <v>0</v>
      </c>
      <c r="F534" s="120">
        <v>0</v>
      </c>
      <c r="G534" s="120">
        <v>0</v>
      </c>
      <c r="H534" s="120">
        <v>0</v>
      </c>
      <c r="I534" s="120">
        <v>0</v>
      </c>
      <c r="J534" s="120">
        <v>0</v>
      </c>
      <c r="K534" s="120">
        <v>0</v>
      </c>
      <c r="L534" s="120">
        <v>0</v>
      </c>
      <c r="M534" s="120">
        <v>0</v>
      </c>
      <c r="N534" s="120">
        <v>0</v>
      </c>
      <c r="O534" s="120">
        <v>0</v>
      </c>
      <c r="P534" s="120">
        <v>0</v>
      </c>
      <c r="Q534" s="120">
        <v>0</v>
      </c>
      <c r="R534" s="120">
        <v>0</v>
      </c>
      <c r="S534" s="120">
        <v>0</v>
      </c>
      <c r="T534" s="120">
        <v>0</v>
      </c>
      <c r="U534" s="120">
        <v>0</v>
      </c>
      <c r="V534" s="120">
        <v>0</v>
      </c>
      <c r="W534" s="120">
        <v>0</v>
      </c>
      <c r="X534" s="120">
        <v>0</v>
      </c>
      <c r="Y534" s="120">
        <v>0</v>
      </c>
      <c r="Z534" s="120">
        <v>0</v>
      </c>
    </row>
    <row r="535" spans="1:26" x14ac:dyDescent="0.25">
      <c r="B535" s="119" t="s">
        <v>593</v>
      </c>
      <c r="C535" s="120">
        <v>0</v>
      </c>
      <c r="D535" s="120">
        <v>0</v>
      </c>
      <c r="E535" s="120">
        <v>0</v>
      </c>
      <c r="F535" s="120">
        <v>0</v>
      </c>
      <c r="G535" s="120">
        <v>0</v>
      </c>
      <c r="H535" s="120">
        <v>0</v>
      </c>
      <c r="I535" s="120">
        <v>0</v>
      </c>
      <c r="J535" s="120">
        <v>0</v>
      </c>
      <c r="K535" s="120">
        <v>0</v>
      </c>
      <c r="L535" s="120">
        <v>0</v>
      </c>
      <c r="M535" s="120">
        <v>0</v>
      </c>
      <c r="N535" s="120">
        <v>0</v>
      </c>
      <c r="O535" s="120">
        <v>0</v>
      </c>
      <c r="P535" s="120">
        <v>0</v>
      </c>
      <c r="Q535" s="120">
        <v>0</v>
      </c>
      <c r="R535" s="120">
        <v>0</v>
      </c>
      <c r="S535" s="120">
        <v>0</v>
      </c>
      <c r="T535" s="120">
        <v>0</v>
      </c>
      <c r="U535" s="120">
        <v>0</v>
      </c>
      <c r="V535" s="120">
        <v>0</v>
      </c>
      <c r="W535" s="120">
        <v>0</v>
      </c>
      <c r="X535" s="120">
        <v>0</v>
      </c>
      <c r="Y535" s="120">
        <v>0</v>
      </c>
      <c r="Z535" s="120">
        <v>0</v>
      </c>
    </row>
    <row r="536" spans="1:26" x14ac:dyDescent="0.2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x14ac:dyDescent="0.25">
      <c r="B537" s="119" t="s">
        <v>599</v>
      </c>
      <c r="C537" s="120">
        <v>248.23599999999999</v>
      </c>
      <c r="D537" s="120">
        <v>0</v>
      </c>
      <c r="E537" s="120">
        <v>0</v>
      </c>
      <c r="F537" s="120">
        <v>0</v>
      </c>
      <c r="G537" s="120">
        <v>1.6290899999999999</v>
      </c>
      <c r="H537" s="120">
        <v>0</v>
      </c>
      <c r="I537" s="120">
        <v>1.68727</v>
      </c>
      <c r="J537" s="120">
        <v>3.7901799999999999E-2</v>
      </c>
      <c r="K537" s="120">
        <v>0</v>
      </c>
      <c r="L537" s="120">
        <v>0</v>
      </c>
      <c r="M537" s="120">
        <v>0</v>
      </c>
      <c r="N537" s="120">
        <v>0</v>
      </c>
      <c r="O537" s="120">
        <v>0</v>
      </c>
      <c r="P537" s="120">
        <v>0</v>
      </c>
      <c r="Q537" s="120">
        <v>0</v>
      </c>
      <c r="R537" s="120">
        <v>14.991300000000001</v>
      </c>
      <c r="S537" s="120">
        <v>0</v>
      </c>
      <c r="T537" s="120">
        <v>161.85</v>
      </c>
      <c r="U537" s="120">
        <v>0.43093900000000002</v>
      </c>
      <c r="V537" s="120">
        <v>0</v>
      </c>
      <c r="W537" s="120">
        <v>0</v>
      </c>
      <c r="X537" s="120">
        <v>0</v>
      </c>
      <c r="Y537" s="120">
        <v>0</v>
      </c>
      <c r="Z537" s="120">
        <v>428.86250079999996</v>
      </c>
    </row>
    <row r="538" spans="1:26" x14ac:dyDescent="0.25">
      <c r="B538" s="119" t="s">
        <v>600</v>
      </c>
      <c r="C538" s="120">
        <v>0</v>
      </c>
      <c r="D538" s="120">
        <v>0</v>
      </c>
      <c r="E538" s="120">
        <v>0</v>
      </c>
      <c r="F538" s="120">
        <v>0</v>
      </c>
      <c r="G538" s="120">
        <v>0</v>
      </c>
      <c r="H538" s="120">
        <v>0</v>
      </c>
      <c r="I538" s="120">
        <v>0</v>
      </c>
      <c r="J538" s="120">
        <v>0</v>
      </c>
      <c r="K538" s="120">
        <v>0</v>
      </c>
      <c r="L538" s="120">
        <v>0</v>
      </c>
      <c r="M538" s="120">
        <v>0</v>
      </c>
      <c r="N538" s="120">
        <v>0</v>
      </c>
      <c r="O538" s="120">
        <v>0</v>
      </c>
      <c r="P538" s="120">
        <v>0</v>
      </c>
      <c r="Q538" s="120">
        <v>0</v>
      </c>
      <c r="R538" s="120">
        <v>0</v>
      </c>
      <c r="S538" s="120">
        <v>0</v>
      </c>
      <c r="T538" s="120">
        <v>0</v>
      </c>
      <c r="U538" s="120">
        <v>0</v>
      </c>
      <c r="V538" s="120">
        <v>0</v>
      </c>
      <c r="W538" s="120">
        <v>0</v>
      </c>
      <c r="X538" s="120">
        <v>0</v>
      </c>
      <c r="Y538" s="120">
        <v>0</v>
      </c>
      <c r="Z538" s="120">
        <v>0</v>
      </c>
    </row>
    <row r="539" spans="1:26" x14ac:dyDescent="0.25">
      <c r="B539" s="119" t="s">
        <v>601</v>
      </c>
      <c r="C539" s="120">
        <v>0</v>
      </c>
      <c r="D539" s="120">
        <v>0</v>
      </c>
      <c r="E539" s="120">
        <v>0</v>
      </c>
      <c r="F539" s="120">
        <v>0</v>
      </c>
      <c r="G539" s="120">
        <v>0</v>
      </c>
      <c r="H539" s="120">
        <v>0</v>
      </c>
      <c r="I539" s="120">
        <v>0</v>
      </c>
      <c r="J539" s="120">
        <v>0</v>
      </c>
      <c r="K539" s="120">
        <v>0</v>
      </c>
      <c r="L539" s="120">
        <v>0</v>
      </c>
      <c r="M539" s="120">
        <v>0</v>
      </c>
      <c r="N539" s="120">
        <v>0</v>
      </c>
      <c r="O539" s="120">
        <v>0</v>
      </c>
      <c r="P539" s="120">
        <v>0</v>
      </c>
      <c r="Q539" s="120">
        <v>0</v>
      </c>
      <c r="R539" s="120">
        <v>0</v>
      </c>
      <c r="S539" s="120">
        <v>0</v>
      </c>
      <c r="T539" s="120">
        <v>0</v>
      </c>
      <c r="U539" s="120">
        <v>0</v>
      </c>
      <c r="V539" s="120">
        <v>0</v>
      </c>
      <c r="W539" s="120">
        <v>0</v>
      </c>
      <c r="X539" s="120">
        <v>0</v>
      </c>
      <c r="Y539" s="120">
        <v>0</v>
      </c>
      <c r="Z539" s="120">
        <v>0</v>
      </c>
    </row>
    <row r="540" spans="1:26" x14ac:dyDescent="0.25">
      <c r="B540" s="119" t="s">
        <v>602</v>
      </c>
      <c r="C540" s="120">
        <v>0</v>
      </c>
      <c r="D540" s="120">
        <v>0</v>
      </c>
      <c r="E540" s="120">
        <v>0</v>
      </c>
      <c r="F540" s="120">
        <v>0</v>
      </c>
      <c r="G540" s="120">
        <v>0</v>
      </c>
      <c r="H540" s="120">
        <v>0</v>
      </c>
      <c r="I540" s="120">
        <v>0</v>
      </c>
      <c r="J540" s="120">
        <v>0</v>
      </c>
      <c r="K540" s="120">
        <v>0</v>
      </c>
      <c r="L540" s="120">
        <v>0</v>
      </c>
      <c r="M540" s="120">
        <v>0</v>
      </c>
      <c r="N540" s="120">
        <v>0</v>
      </c>
      <c r="O540" s="120">
        <v>0</v>
      </c>
      <c r="P540" s="120">
        <v>0</v>
      </c>
      <c r="Q540" s="120">
        <v>0</v>
      </c>
      <c r="R540" s="120">
        <v>0</v>
      </c>
      <c r="S540" s="120">
        <v>0</v>
      </c>
      <c r="T540" s="120">
        <v>0</v>
      </c>
      <c r="U540" s="120">
        <v>0</v>
      </c>
      <c r="V540" s="120">
        <v>0</v>
      </c>
      <c r="W540" s="120">
        <v>0</v>
      </c>
      <c r="X540" s="120">
        <v>0</v>
      </c>
      <c r="Y540" s="120">
        <v>0</v>
      </c>
      <c r="Z540" s="120">
        <v>0</v>
      </c>
    </row>
    <row r="541" spans="1:26" x14ac:dyDescent="0.2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x14ac:dyDescent="0.25">
      <c r="B542" s="119" t="s">
        <v>604</v>
      </c>
      <c r="C542" s="120">
        <v>0</v>
      </c>
      <c r="D542" s="120">
        <v>0</v>
      </c>
      <c r="E542" s="120">
        <v>0</v>
      </c>
      <c r="F542" s="120">
        <v>0</v>
      </c>
      <c r="G542" s="120">
        <v>0</v>
      </c>
      <c r="H542" s="120">
        <v>0</v>
      </c>
      <c r="I542" s="120">
        <v>0</v>
      </c>
      <c r="J542" s="120">
        <v>0</v>
      </c>
      <c r="K542" s="120">
        <v>0</v>
      </c>
      <c r="L542" s="120">
        <v>0</v>
      </c>
      <c r="M542" s="120">
        <v>0</v>
      </c>
      <c r="N542" s="120">
        <v>0</v>
      </c>
      <c r="O542" s="120">
        <v>0</v>
      </c>
      <c r="P542" s="120">
        <v>0</v>
      </c>
      <c r="Q542" s="120">
        <v>0</v>
      </c>
      <c r="R542" s="120">
        <v>0</v>
      </c>
      <c r="S542" s="120">
        <v>0</v>
      </c>
      <c r="T542" s="120">
        <v>0</v>
      </c>
      <c r="U542" s="120">
        <v>0</v>
      </c>
      <c r="V542" s="120">
        <v>0</v>
      </c>
      <c r="W542" s="120">
        <v>0</v>
      </c>
      <c r="X542" s="120">
        <v>0</v>
      </c>
      <c r="Y542" s="120">
        <v>0</v>
      </c>
      <c r="Z542" s="120">
        <v>0</v>
      </c>
    </row>
    <row r="543" spans="1:26" x14ac:dyDescent="0.2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x14ac:dyDescent="0.25">
      <c r="B544" s="119" t="s">
        <v>606</v>
      </c>
      <c r="C544" s="120">
        <v>0</v>
      </c>
      <c r="D544" s="120">
        <v>0</v>
      </c>
      <c r="E544" s="120">
        <v>0</v>
      </c>
      <c r="F544" s="120">
        <v>0</v>
      </c>
      <c r="G544" s="120">
        <v>0</v>
      </c>
      <c r="H544" s="120">
        <v>0</v>
      </c>
      <c r="I544" s="120">
        <v>0</v>
      </c>
      <c r="J544" s="120">
        <v>0</v>
      </c>
      <c r="K544" s="120">
        <v>0</v>
      </c>
      <c r="L544" s="120">
        <v>0</v>
      </c>
      <c r="M544" s="120">
        <v>0</v>
      </c>
      <c r="N544" s="120">
        <v>0</v>
      </c>
      <c r="O544" s="120">
        <v>0</v>
      </c>
      <c r="P544" s="120">
        <v>0</v>
      </c>
      <c r="Q544" s="120">
        <v>0</v>
      </c>
      <c r="R544" s="120">
        <v>0</v>
      </c>
      <c r="S544" s="120">
        <v>0</v>
      </c>
      <c r="T544" s="120">
        <v>0</v>
      </c>
      <c r="U544" s="120">
        <v>0</v>
      </c>
      <c r="V544" s="120">
        <v>0</v>
      </c>
      <c r="W544" s="120">
        <v>0</v>
      </c>
      <c r="X544" s="120">
        <v>0</v>
      </c>
      <c r="Y544" s="120">
        <v>0</v>
      </c>
      <c r="Z544" s="120">
        <v>0</v>
      </c>
    </row>
    <row r="545" spans="1:26" x14ac:dyDescent="0.2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x14ac:dyDescent="0.25">
      <c r="B546" s="119" t="s">
        <v>609</v>
      </c>
      <c r="C546" s="120">
        <v>0</v>
      </c>
      <c r="D546" s="120">
        <v>0</v>
      </c>
      <c r="E546" s="120">
        <v>0</v>
      </c>
      <c r="F546" s="120">
        <v>0</v>
      </c>
      <c r="G546" s="120">
        <v>0</v>
      </c>
      <c r="H546" s="120">
        <v>0</v>
      </c>
      <c r="I546" s="120">
        <v>0</v>
      </c>
      <c r="J546" s="120">
        <v>0</v>
      </c>
      <c r="K546" s="120">
        <v>0</v>
      </c>
      <c r="L546" s="120">
        <v>0</v>
      </c>
      <c r="M546" s="120">
        <v>0</v>
      </c>
      <c r="N546" s="120">
        <v>0</v>
      </c>
      <c r="O546" s="120">
        <v>0</v>
      </c>
      <c r="P546" s="120">
        <v>0</v>
      </c>
      <c r="Q546" s="120">
        <v>0</v>
      </c>
      <c r="R546" s="120">
        <v>0</v>
      </c>
      <c r="S546" s="120">
        <v>0</v>
      </c>
      <c r="T546" s="120">
        <v>0</v>
      </c>
      <c r="U546" s="120">
        <v>0</v>
      </c>
      <c r="V546" s="120">
        <v>0</v>
      </c>
      <c r="W546" s="120">
        <v>0</v>
      </c>
      <c r="X546" s="120">
        <v>0</v>
      </c>
      <c r="Y546" s="120">
        <v>0</v>
      </c>
      <c r="Z546" s="120">
        <v>0</v>
      </c>
    </row>
    <row r="547" spans="1:26" x14ac:dyDescent="0.25">
      <c r="B547" s="119" t="s">
        <v>610</v>
      </c>
      <c r="C547" s="120">
        <v>0</v>
      </c>
      <c r="D547" s="120">
        <v>0</v>
      </c>
      <c r="E547" s="120">
        <v>0</v>
      </c>
      <c r="F547" s="120">
        <v>0</v>
      </c>
      <c r="G547" s="120">
        <v>0</v>
      </c>
      <c r="H547" s="120">
        <v>0</v>
      </c>
      <c r="I547" s="120">
        <v>0</v>
      </c>
      <c r="J547" s="120">
        <v>0</v>
      </c>
      <c r="K547" s="120">
        <v>0</v>
      </c>
      <c r="L547" s="120">
        <v>0</v>
      </c>
      <c r="M547" s="120">
        <v>0</v>
      </c>
      <c r="N547" s="120">
        <v>0</v>
      </c>
      <c r="O547" s="120">
        <v>0</v>
      </c>
      <c r="P547" s="120">
        <v>0</v>
      </c>
      <c r="Q547" s="120">
        <v>0</v>
      </c>
      <c r="R547" s="120">
        <v>0</v>
      </c>
      <c r="S547" s="120">
        <v>0</v>
      </c>
      <c r="T547" s="120">
        <v>0</v>
      </c>
      <c r="U547" s="120">
        <v>0</v>
      </c>
      <c r="V547" s="120">
        <v>0</v>
      </c>
      <c r="W547" s="120">
        <v>0</v>
      </c>
      <c r="X547" s="120">
        <v>0</v>
      </c>
      <c r="Y547" s="120">
        <v>0</v>
      </c>
      <c r="Z547" s="120">
        <v>0</v>
      </c>
    </row>
    <row r="548" spans="1:26" x14ac:dyDescent="0.25">
      <c r="B548" s="119" t="s">
        <v>611</v>
      </c>
      <c r="C548" s="120">
        <v>0</v>
      </c>
      <c r="D548" s="120">
        <v>0</v>
      </c>
      <c r="E548" s="120">
        <v>0</v>
      </c>
      <c r="F548" s="120">
        <v>0</v>
      </c>
      <c r="G548" s="120">
        <v>0</v>
      </c>
      <c r="H548" s="120">
        <v>0</v>
      </c>
      <c r="I548" s="120">
        <v>0</v>
      </c>
      <c r="J548" s="120">
        <v>0</v>
      </c>
      <c r="K548" s="120">
        <v>0</v>
      </c>
      <c r="L548" s="120">
        <v>0</v>
      </c>
      <c r="M548" s="120">
        <v>0</v>
      </c>
      <c r="N548" s="120">
        <v>0</v>
      </c>
      <c r="O548" s="120">
        <v>0</v>
      </c>
      <c r="P548" s="120">
        <v>0</v>
      </c>
      <c r="Q548" s="120">
        <v>0</v>
      </c>
      <c r="R548" s="120">
        <v>0</v>
      </c>
      <c r="S548" s="120">
        <v>0</v>
      </c>
      <c r="T548" s="120">
        <v>0</v>
      </c>
      <c r="U548" s="120">
        <v>0</v>
      </c>
      <c r="V548" s="120">
        <v>0</v>
      </c>
      <c r="W548" s="120">
        <v>0</v>
      </c>
      <c r="X548" s="120">
        <v>0</v>
      </c>
      <c r="Y548" s="120">
        <v>0</v>
      </c>
      <c r="Z548" s="120">
        <v>0</v>
      </c>
    </row>
    <row r="549" spans="1:26" x14ac:dyDescent="0.25">
      <c r="B549" s="119" t="s">
        <v>612</v>
      </c>
      <c r="C549" s="120">
        <v>0</v>
      </c>
      <c r="D549" s="120">
        <v>0</v>
      </c>
      <c r="E549" s="120">
        <v>0</v>
      </c>
      <c r="F549" s="120">
        <v>0</v>
      </c>
      <c r="G549" s="120">
        <v>0</v>
      </c>
      <c r="H549" s="120">
        <v>0</v>
      </c>
      <c r="I549" s="120">
        <v>0</v>
      </c>
      <c r="J549" s="120">
        <v>0</v>
      </c>
      <c r="K549" s="120">
        <v>0</v>
      </c>
      <c r="L549" s="120">
        <v>0</v>
      </c>
      <c r="M549" s="120">
        <v>0</v>
      </c>
      <c r="N549" s="120">
        <v>0</v>
      </c>
      <c r="O549" s="120">
        <v>0</v>
      </c>
      <c r="P549" s="120">
        <v>0</v>
      </c>
      <c r="Q549" s="120">
        <v>0</v>
      </c>
      <c r="R549" s="120">
        <v>0</v>
      </c>
      <c r="S549" s="120">
        <v>0</v>
      </c>
      <c r="T549" s="120">
        <v>0</v>
      </c>
      <c r="U549" s="120">
        <v>0</v>
      </c>
      <c r="V549" s="120">
        <v>0</v>
      </c>
      <c r="W549" s="120">
        <v>0</v>
      </c>
      <c r="X549" s="120">
        <v>0</v>
      </c>
      <c r="Y549" s="120">
        <v>0</v>
      </c>
      <c r="Z549" s="120">
        <v>0</v>
      </c>
    </row>
    <row r="550" spans="1:26" x14ac:dyDescent="0.25">
      <c r="B550" s="119" t="s">
        <v>613</v>
      </c>
      <c r="C550" s="120">
        <v>0</v>
      </c>
      <c r="D550" s="120">
        <v>0</v>
      </c>
      <c r="E550" s="120">
        <v>0</v>
      </c>
      <c r="F550" s="120">
        <v>0</v>
      </c>
      <c r="G550" s="120">
        <v>0</v>
      </c>
      <c r="H550" s="120">
        <v>0</v>
      </c>
      <c r="I550" s="120">
        <v>0</v>
      </c>
      <c r="J550" s="120">
        <v>0</v>
      </c>
      <c r="K550" s="120">
        <v>0</v>
      </c>
      <c r="L550" s="120">
        <v>0</v>
      </c>
      <c r="M550" s="120">
        <v>0</v>
      </c>
      <c r="N550" s="120">
        <v>0</v>
      </c>
      <c r="O550" s="120">
        <v>0</v>
      </c>
      <c r="P550" s="120">
        <v>0</v>
      </c>
      <c r="Q550" s="120">
        <v>0</v>
      </c>
      <c r="R550" s="120">
        <v>0</v>
      </c>
      <c r="S550" s="120">
        <v>0</v>
      </c>
      <c r="T550" s="120">
        <v>0</v>
      </c>
      <c r="U550" s="120">
        <v>0</v>
      </c>
      <c r="V550" s="120">
        <v>0</v>
      </c>
      <c r="W550" s="120">
        <v>0</v>
      </c>
      <c r="X550" s="120">
        <v>0</v>
      </c>
      <c r="Y550" s="120">
        <v>0</v>
      </c>
      <c r="Z550" s="120">
        <v>0</v>
      </c>
    </row>
    <row r="551" spans="1:26" x14ac:dyDescent="0.25">
      <c r="B551" s="119" t="s">
        <v>614</v>
      </c>
      <c r="C551" s="120">
        <v>0</v>
      </c>
      <c r="D551" s="120">
        <v>3.9853399999999999</v>
      </c>
      <c r="E551" s="120">
        <v>95.316400000000002</v>
      </c>
      <c r="F551" s="120">
        <v>0</v>
      </c>
      <c r="G551" s="120">
        <v>0</v>
      </c>
      <c r="H551" s="120">
        <v>0</v>
      </c>
      <c r="I551" s="120">
        <v>6.8188899999999997</v>
      </c>
      <c r="J551" s="120">
        <v>25.668399999999998</v>
      </c>
      <c r="K551" s="120">
        <v>0</v>
      </c>
      <c r="L551" s="120">
        <v>0</v>
      </c>
      <c r="M551" s="120">
        <v>42.185000000000002</v>
      </c>
      <c r="N551" s="120">
        <v>17.250299999999999</v>
      </c>
      <c r="O551" s="120">
        <v>0</v>
      </c>
      <c r="P551" s="120">
        <v>0</v>
      </c>
      <c r="Q551" s="120">
        <v>27.6921</v>
      </c>
      <c r="R551" s="120">
        <v>9.5415600000000005</v>
      </c>
      <c r="S551" s="120">
        <v>0</v>
      </c>
      <c r="T551" s="120">
        <v>0</v>
      </c>
      <c r="U551" s="120">
        <v>0</v>
      </c>
      <c r="V551" s="120">
        <v>0</v>
      </c>
      <c r="W551" s="120">
        <v>0</v>
      </c>
      <c r="X551" s="120">
        <v>0</v>
      </c>
      <c r="Y551" s="120">
        <v>0</v>
      </c>
      <c r="Z551" s="120">
        <v>228.45799000000002</v>
      </c>
    </row>
    <row r="552" spans="1:26" x14ac:dyDescent="0.25">
      <c r="B552" s="119" t="s">
        <v>615</v>
      </c>
      <c r="C552" s="120">
        <v>0</v>
      </c>
      <c r="D552" s="120">
        <v>2.5912299999999999</v>
      </c>
      <c r="E552" s="120">
        <v>61.326900000000002</v>
      </c>
      <c r="F552" s="120">
        <v>0</v>
      </c>
      <c r="G552" s="120">
        <v>0</v>
      </c>
      <c r="H552" s="120">
        <v>0</v>
      </c>
      <c r="I552" s="120">
        <v>0.30361700000000003</v>
      </c>
      <c r="J552" s="120">
        <v>16.8232</v>
      </c>
      <c r="K552" s="120">
        <v>0</v>
      </c>
      <c r="L552" s="120">
        <v>0</v>
      </c>
      <c r="M552" s="120">
        <v>25.7698</v>
      </c>
      <c r="N552" s="120">
        <v>13.552899999999999</v>
      </c>
      <c r="O552" s="120">
        <v>0</v>
      </c>
      <c r="P552" s="120">
        <v>0</v>
      </c>
      <c r="Q552" s="120">
        <v>18.663900000000002</v>
      </c>
      <c r="R552" s="120">
        <v>5.6376200000000001</v>
      </c>
      <c r="S552" s="120">
        <v>0</v>
      </c>
      <c r="T552" s="120">
        <v>0</v>
      </c>
      <c r="U552" s="120">
        <v>0</v>
      </c>
      <c r="V552" s="120">
        <v>0</v>
      </c>
      <c r="W552" s="120">
        <v>0</v>
      </c>
      <c r="X552" s="120">
        <v>0</v>
      </c>
      <c r="Y552" s="120">
        <v>0</v>
      </c>
      <c r="Z552" s="120">
        <v>144.66916700000002</v>
      </c>
    </row>
    <row r="553" spans="1:26" x14ac:dyDescent="0.25">
      <c r="A553" s="119" t="s">
        <v>1157</v>
      </c>
      <c r="C553" s="120">
        <v>5329.0493718000007</v>
      </c>
      <c r="D553" s="120">
        <v>10.560639999999999</v>
      </c>
      <c r="E553" s="120">
        <v>1386.9708753000002</v>
      </c>
      <c r="F553" s="120">
        <v>1.1921330000000001</v>
      </c>
      <c r="G553" s="120">
        <v>121.76454651499999</v>
      </c>
      <c r="H553" s="120">
        <v>5.9482929999999996</v>
      </c>
      <c r="I553" s="120">
        <v>53.720327999999995</v>
      </c>
      <c r="J553" s="120">
        <v>3015.5429877199999</v>
      </c>
      <c r="K553" s="120">
        <v>1106.3703999999998</v>
      </c>
      <c r="L553" s="120">
        <v>1854.2428541900001</v>
      </c>
      <c r="M553" s="120">
        <v>675.65390090000005</v>
      </c>
      <c r="N553" s="120">
        <v>809.06663749999984</v>
      </c>
      <c r="O553" s="120">
        <v>1154.39324167</v>
      </c>
      <c r="P553" s="120">
        <v>2.0025729999999999</v>
      </c>
      <c r="Q553" s="120">
        <v>476.57695981000001</v>
      </c>
      <c r="R553" s="120">
        <v>646.50943011000004</v>
      </c>
      <c r="S553" s="120">
        <v>18.795819999999999</v>
      </c>
      <c r="T553" s="120">
        <v>322.00434910000001</v>
      </c>
      <c r="U553" s="120">
        <v>0.43093900000000002</v>
      </c>
      <c r="V553" s="120">
        <v>8.8252638119999993</v>
      </c>
      <c r="W553" s="120">
        <v>54.359200000000001</v>
      </c>
      <c r="X553" s="120">
        <v>18.273364000000001</v>
      </c>
      <c r="Y553" s="120">
        <v>668.9840931</v>
      </c>
      <c r="Z553" s="120">
        <v>17741.238201527001</v>
      </c>
    </row>
    <row r="566" spans="1:26" x14ac:dyDescent="0.25">
      <c r="B566" s="119"/>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row>
    <row r="567" spans="1:26" x14ac:dyDescent="0.25">
      <c r="A567" s="119"/>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row>
    <row r="568" spans="1:26" x14ac:dyDescent="0.25">
      <c r="A568" s="119"/>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row>
    <row r="569" spans="1:26" x14ac:dyDescent="0.25">
      <c r="B569" s="119"/>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row>
    <row r="570" spans="1:26" x14ac:dyDescent="0.25">
      <c r="B570" s="119"/>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row>
    <row r="571" spans="1:26" x14ac:dyDescent="0.25">
      <c r="B571" s="119"/>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row>
    <row r="572" spans="1:26" x14ac:dyDescent="0.25">
      <c r="A572" s="119"/>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row>
    <row r="573" spans="1:26" x14ac:dyDescent="0.25">
      <c r="A573" s="119"/>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row>
    <row r="574" spans="1:26" x14ac:dyDescent="0.25">
      <c r="B574" s="119"/>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row>
    <row r="575" spans="1:26" x14ac:dyDescent="0.25">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row>
    <row r="576" spans="1:26" x14ac:dyDescent="0.25">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row>
    <row r="577" spans="1:26" x14ac:dyDescent="0.25">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row>
    <row r="578" spans="1:26" x14ac:dyDescent="0.25">
      <c r="A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row>
    <row r="579" spans="1:26" x14ac:dyDescent="0.25">
      <c r="A579" s="119"/>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row>
    <row r="580" spans="1:26" x14ac:dyDescent="0.25">
      <c r="B580" s="119"/>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row>
    <row r="581" spans="1:26" x14ac:dyDescent="0.25">
      <c r="B581" s="119"/>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row>
    <row r="582" spans="1:26" x14ac:dyDescent="0.25">
      <c r="A582" s="119"/>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row>
    <row r="583" spans="1:26" x14ac:dyDescent="0.25">
      <c r="A583" s="119"/>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row>
    <row r="584" spans="1:26" x14ac:dyDescent="0.25">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row>
    <row r="585" spans="1:26" x14ac:dyDescent="0.25">
      <c r="A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row>
    <row r="586" spans="1:26" x14ac:dyDescent="0.25">
      <c r="A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row>
    <row r="587" spans="1:26" x14ac:dyDescent="0.25">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row>
    <row r="588" spans="1:26" x14ac:dyDescent="0.25">
      <c r="B588" s="11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row>
    <row r="589" spans="1:26" x14ac:dyDescent="0.25">
      <c r="B589" s="119"/>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row>
    <row r="590" spans="1:26" x14ac:dyDescent="0.25">
      <c r="A590" s="119"/>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row>
    <row r="591" spans="1:26" x14ac:dyDescent="0.25">
      <c r="A591" s="119"/>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row>
    <row r="592" spans="1:26" x14ac:dyDescent="0.25">
      <c r="B592" s="119"/>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row>
    <row r="593" spans="1:26" x14ac:dyDescent="0.25">
      <c r="B593" s="119"/>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row>
    <row r="594" spans="1:26" x14ac:dyDescent="0.25">
      <c r="B594" s="119"/>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row>
    <row r="595" spans="1:26" x14ac:dyDescent="0.25">
      <c r="A595" s="119"/>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row>
    <row r="596" spans="1:26" x14ac:dyDescent="0.25">
      <c r="A596" s="119"/>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row>
    <row r="597" spans="1:26" x14ac:dyDescent="0.25">
      <c r="B597" s="119"/>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row>
    <row r="598" spans="1:26" x14ac:dyDescent="0.25">
      <c r="B598" s="119"/>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row>
    <row r="599" spans="1:26" x14ac:dyDescent="0.25">
      <c r="B599" s="119"/>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row>
    <row r="600" spans="1:26" x14ac:dyDescent="0.25">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row>
    <row r="601" spans="1:26" x14ac:dyDescent="0.25">
      <c r="B601" s="119"/>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row>
    <row r="602" spans="1:26" x14ac:dyDescent="0.25">
      <c r="B602" s="119"/>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row>
    <row r="603" spans="1:26" x14ac:dyDescent="0.25">
      <c r="B603" s="119"/>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row>
    <row r="604" spans="1:26" x14ac:dyDescent="0.25">
      <c r="B604" s="119"/>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row>
    <row r="605" spans="1:26" x14ac:dyDescent="0.25">
      <c r="B605" s="119"/>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row>
    <row r="606" spans="1:26" x14ac:dyDescent="0.25">
      <c r="B606" s="119"/>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row>
    <row r="607" spans="1:26" x14ac:dyDescent="0.25">
      <c r="B607" s="119"/>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row>
    <row r="608" spans="1:26" x14ac:dyDescent="0.25">
      <c r="A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row>
    <row r="609" spans="1:26" x14ac:dyDescent="0.25">
      <c r="A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row>
    <row r="610" spans="1:26" x14ac:dyDescent="0.25">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row>
    <row r="611" spans="1:26" x14ac:dyDescent="0.25">
      <c r="B611" s="119"/>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row>
    <row r="612" spans="1:26" x14ac:dyDescent="0.25">
      <c r="B612" s="119"/>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row>
    <row r="613" spans="1:26" x14ac:dyDescent="0.25">
      <c r="A613" s="119"/>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row>
    <row r="614" spans="1:26" x14ac:dyDescent="0.25">
      <c r="A614" s="119"/>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row>
    <row r="615" spans="1:26" x14ac:dyDescent="0.25">
      <c r="B615" s="119"/>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row>
    <row r="616" spans="1:26" x14ac:dyDescent="0.25">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row>
    <row r="617" spans="1:26" x14ac:dyDescent="0.25">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row>
    <row r="618" spans="1:26" x14ac:dyDescent="0.25">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row>
    <row r="619" spans="1:26" x14ac:dyDescent="0.25">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row>
    <row r="620" spans="1:26" x14ac:dyDescent="0.25">
      <c r="A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row>
    <row r="621" spans="1:26" x14ac:dyDescent="0.25">
      <c r="A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row>
    <row r="622" spans="1:26" x14ac:dyDescent="0.25">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row>
    <row r="623" spans="1:26" x14ac:dyDescent="0.25">
      <c r="B623" s="11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row>
    <row r="624" spans="1:26" x14ac:dyDescent="0.25">
      <c r="B624" s="119"/>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row>
    <row r="625" spans="1:26" x14ac:dyDescent="0.25">
      <c r="A625" s="119"/>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row>
    <row r="626" spans="1:26" x14ac:dyDescent="0.25">
      <c r="A626" s="119"/>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row>
    <row r="627" spans="1:26" x14ac:dyDescent="0.25">
      <c r="B627" s="119"/>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row>
    <row r="628" spans="1:26" x14ac:dyDescent="0.25">
      <c r="B628" s="119"/>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row>
    <row r="629" spans="1:26" x14ac:dyDescent="0.25">
      <c r="B629" s="119"/>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row>
    <row r="630" spans="1:26" x14ac:dyDescent="0.25">
      <c r="B630" s="119"/>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row>
    <row r="631" spans="1:26" x14ac:dyDescent="0.25">
      <c r="B631" s="119"/>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row>
    <row r="632" spans="1:26" x14ac:dyDescent="0.25">
      <c r="B632" s="119"/>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row>
    <row r="633" spans="1:26" x14ac:dyDescent="0.25">
      <c r="B633" s="119"/>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row>
    <row r="634" spans="1:26" x14ac:dyDescent="0.25">
      <c r="B634" s="119"/>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row>
    <row r="635" spans="1:26" x14ac:dyDescent="0.25">
      <c r="B635" s="119"/>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row>
    <row r="636" spans="1:26" x14ac:dyDescent="0.25">
      <c r="B636" s="119"/>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row>
    <row r="637" spans="1:26" x14ac:dyDescent="0.25">
      <c r="B637" s="119"/>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6" x14ac:dyDescent="0.25">
      <c r="B638" s="119"/>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row>
    <row r="639" spans="1:26" x14ac:dyDescent="0.25">
      <c r="B639" s="119"/>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row>
    <row r="640" spans="1:26" x14ac:dyDescent="0.25">
      <c r="B640" s="119"/>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row>
    <row r="641" spans="1:26" x14ac:dyDescent="0.25">
      <c r="B641" s="119"/>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row>
    <row r="642" spans="1:26" x14ac:dyDescent="0.25">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row>
    <row r="643" spans="1:26" x14ac:dyDescent="0.25">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row>
    <row r="644" spans="1:26" x14ac:dyDescent="0.25">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row>
    <row r="645" spans="1:26" x14ac:dyDescent="0.25">
      <c r="A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row>
    <row r="646" spans="1:26" x14ac:dyDescent="0.25">
      <c r="A646" s="119"/>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row>
    <row r="647" spans="1:26" x14ac:dyDescent="0.25">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row>
    <row r="648" spans="1:26" x14ac:dyDescent="0.25">
      <c r="B648" s="119"/>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row>
    <row r="649" spans="1:26" x14ac:dyDescent="0.25">
      <c r="A649" s="119"/>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row>
    <row r="650" spans="1:26" x14ac:dyDescent="0.25">
      <c r="A650" s="119"/>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row>
    <row r="651" spans="1:26" x14ac:dyDescent="0.25">
      <c r="B651" s="119"/>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row>
    <row r="652" spans="1:26" x14ac:dyDescent="0.25">
      <c r="B652" s="119"/>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row>
    <row r="653" spans="1:26" x14ac:dyDescent="0.25">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row>
    <row r="654" spans="1:26" x14ac:dyDescent="0.25">
      <c r="B654" s="119"/>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row>
    <row r="655" spans="1:26" x14ac:dyDescent="0.25">
      <c r="A655" s="119"/>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row>
    <row r="656" spans="1:26" x14ac:dyDescent="0.25">
      <c r="A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row>
    <row r="657" spans="1:26" x14ac:dyDescent="0.25">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row>
    <row r="658" spans="1:26" x14ac:dyDescent="0.25">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row>
    <row r="659" spans="1:26" x14ac:dyDescent="0.25">
      <c r="B659" s="119"/>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row>
    <row r="660" spans="1:26" x14ac:dyDescent="0.25">
      <c r="A660" s="119"/>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row>
    <row r="661" spans="1:26" x14ac:dyDescent="0.25">
      <c r="A661" s="119"/>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row>
    <row r="662" spans="1:26" x14ac:dyDescent="0.25">
      <c r="B662" s="119"/>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row>
    <row r="663" spans="1:26" x14ac:dyDescent="0.25">
      <c r="B663" s="119"/>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row>
    <row r="664" spans="1:26" x14ac:dyDescent="0.25">
      <c r="B664" s="119"/>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row>
    <row r="665" spans="1:26" x14ac:dyDescent="0.25">
      <c r="B665" s="119"/>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row>
    <row r="666" spans="1:26" x14ac:dyDescent="0.25">
      <c r="A666" s="119"/>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row>
    <row r="667" spans="1:26" x14ac:dyDescent="0.25">
      <c r="A667" s="119"/>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6" x14ac:dyDescent="0.25">
      <c r="B668" s="119"/>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row>
    <row r="669" spans="1:26" x14ac:dyDescent="0.25">
      <c r="A669" s="119"/>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row>
    <row r="670" spans="1:26" x14ac:dyDescent="0.25">
      <c r="A670" s="119"/>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row>
    <row r="671" spans="1:26" x14ac:dyDescent="0.25">
      <c r="B671" s="119"/>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row>
    <row r="672" spans="1:26" x14ac:dyDescent="0.25">
      <c r="B672" s="119"/>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row>
    <row r="673" spans="1:26" x14ac:dyDescent="0.25">
      <c r="B673" s="119"/>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row>
    <row r="674" spans="1:26" x14ac:dyDescent="0.25">
      <c r="A674" s="119"/>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row>
    <row r="675" spans="1:26" x14ac:dyDescent="0.25">
      <c r="A675" s="119"/>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row>
    <row r="676" spans="1:26" x14ac:dyDescent="0.25">
      <c r="B676" s="119"/>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row>
    <row r="677" spans="1:26" x14ac:dyDescent="0.25">
      <c r="B677" s="119"/>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row>
    <row r="678" spans="1:26" x14ac:dyDescent="0.25">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row>
    <row r="679" spans="1:26" x14ac:dyDescent="0.25">
      <c r="B679" s="119"/>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row>
    <row r="680" spans="1:26" x14ac:dyDescent="0.25">
      <c r="A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row>
    <row r="681" spans="1:26" x14ac:dyDescent="0.25">
      <c r="A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row>
    <row r="682" spans="1:26" x14ac:dyDescent="0.25">
      <c r="B682" s="119"/>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row>
    <row r="683" spans="1:26" x14ac:dyDescent="0.25">
      <c r="A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row>
    <row r="684" spans="1:26" x14ac:dyDescent="0.25">
      <c r="A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row>
    <row r="685" spans="1:26" x14ac:dyDescent="0.25">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row>
    <row r="686" spans="1:26" x14ac:dyDescent="0.25">
      <c r="A686" s="119"/>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row>
    <row r="687" spans="1:26" x14ac:dyDescent="0.25">
      <c r="A687" s="119"/>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row>
    <row r="688" spans="1:26" x14ac:dyDescent="0.25">
      <c r="B688" s="119"/>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row>
    <row r="689" spans="1:26" x14ac:dyDescent="0.25">
      <c r="B689" s="119"/>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row>
    <row r="690" spans="1:26" x14ac:dyDescent="0.25">
      <c r="B690" s="119"/>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row>
    <row r="691" spans="1:26" x14ac:dyDescent="0.25">
      <c r="B691" s="119"/>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row>
    <row r="692" spans="1:26" x14ac:dyDescent="0.25">
      <c r="B692" s="11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row>
    <row r="693" spans="1:26" x14ac:dyDescent="0.25">
      <c r="B693" s="11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row>
    <row r="694" spans="1:26" x14ac:dyDescent="0.25">
      <c r="B694" s="11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row>
    <row r="695" spans="1:26" x14ac:dyDescent="0.25">
      <c r="A695" s="119"/>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row>
    <row r="696" spans="1:26" x14ac:dyDescent="0.25">
      <c r="A696" s="119"/>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3"/>
  <sheetViews>
    <sheetView workbookViewId="0">
      <pane xSplit="2" ySplit="1" topLeftCell="C2" activePane="bottomRight" state="frozen"/>
      <selection pane="topRight"/>
      <selection pane="bottomLeft"/>
      <selection pane="bottomRight"/>
    </sheetView>
  </sheetViews>
  <sheetFormatPr defaultRowHeight="15" x14ac:dyDescent="0.25"/>
  <cols>
    <col min="1" max="1" width="35.7109375" customWidth="1"/>
    <col min="2" max="2" width="16.7109375" customWidth="1"/>
  </cols>
  <sheetData>
    <row r="1" spans="1:26" s="121" customFormat="1" x14ac:dyDescent="0.25">
      <c r="A1" s="121" t="s">
        <v>1156</v>
      </c>
      <c r="B1" s="121" t="s">
        <v>1</v>
      </c>
      <c r="C1" s="121" t="s">
        <v>689</v>
      </c>
      <c r="D1" s="121" t="s">
        <v>1056</v>
      </c>
      <c r="E1" s="121" t="s">
        <v>1058</v>
      </c>
      <c r="F1" s="121" t="s">
        <v>1068</v>
      </c>
      <c r="G1" s="121" t="s">
        <v>721</v>
      </c>
      <c r="H1" s="121" t="s">
        <v>1054</v>
      </c>
      <c r="I1" s="121" t="s">
        <v>733</v>
      </c>
      <c r="J1" s="121" t="s">
        <v>1059</v>
      </c>
      <c r="K1" s="121" t="s">
        <v>688</v>
      </c>
      <c r="L1" s="121" t="s">
        <v>1057</v>
      </c>
      <c r="M1" s="121" t="s">
        <v>1060</v>
      </c>
      <c r="N1" s="121" t="s">
        <v>1061</v>
      </c>
      <c r="O1" s="121" t="s">
        <v>1053</v>
      </c>
      <c r="P1" s="121" t="s">
        <v>1067</v>
      </c>
      <c r="Q1" s="121" t="s">
        <v>1070</v>
      </c>
      <c r="R1" s="121" t="s">
        <v>1077</v>
      </c>
      <c r="S1" s="121" t="s">
        <v>1064</v>
      </c>
      <c r="T1" s="121" t="s">
        <v>1063</v>
      </c>
      <c r="U1" s="121" t="s">
        <v>1065</v>
      </c>
      <c r="V1" s="121" t="s">
        <v>1069</v>
      </c>
      <c r="W1" s="121" t="s">
        <v>1055</v>
      </c>
      <c r="X1" s="121" t="s">
        <v>1066</v>
      </c>
      <c r="Y1" s="121" t="s">
        <v>1062</v>
      </c>
      <c r="Z1" s="121" t="s">
        <v>1157</v>
      </c>
    </row>
    <row r="2" spans="1:26" x14ac:dyDescent="0.2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25">
      <c r="B3" s="119" t="s">
        <v>23</v>
      </c>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x14ac:dyDescent="0.25">
      <c r="B4" s="119" t="s">
        <v>24</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x14ac:dyDescent="0.25">
      <c r="B5" s="119" t="s">
        <v>25</v>
      </c>
      <c r="C5" s="120"/>
      <c r="D5" s="120"/>
      <c r="E5" s="120"/>
      <c r="F5" s="120"/>
      <c r="G5" s="120"/>
      <c r="H5" s="120"/>
      <c r="I5" s="120"/>
      <c r="J5" s="120"/>
      <c r="K5" s="120"/>
      <c r="L5" s="120"/>
      <c r="M5" s="120"/>
      <c r="N5" s="120"/>
      <c r="O5" s="120"/>
      <c r="P5" s="120"/>
      <c r="Q5" s="120"/>
      <c r="R5" s="120"/>
      <c r="S5" s="120"/>
      <c r="T5" s="120"/>
      <c r="U5" s="120"/>
      <c r="V5" s="120"/>
      <c r="W5" s="120"/>
      <c r="X5" s="120"/>
      <c r="Y5" s="120"/>
      <c r="Z5" s="120"/>
    </row>
    <row r="6" spans="1:26" x14ac:dyDescent="0.25">
      <c r="B6" s="119" t="s">
        <v>26</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x14ac:dyDescent="0.25">
      <c r="B7" s="119" t="s">
        <v>27</v>
      </c>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x14ac:dyDescent="0.25">
      <c r="B8" s="119" t="s">
        <v>28</v>
      </c>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x14ac:dyDescent="0.25">
      <c r="B9" s="119" t="s">
        <v>29</v>
      </c>
      <c r="C9" s="120"/>
      <c r="D9" s="120"/>
      <c r="E9" s="120"/>
      <c r="F9" s="120"/>
      <c r="G9" s="120"/>
      <c r="H9" s="120"/>
      <c r="I9" s="120"/>
      <c r="J9" s="120"/>
      <c r="K9" s="120"/>
      <c r="L9" s="120"/>
      <c r="M9" s="120"/>
      <c r="N9" s="120"/>
      <c r="O9" s="120"/>
      <c r="P9" s="120"/>
      <c r="Q9" s="120"/>
      <c r="R9" s="120"/>
      <c r="S9" s="120"/>
      <c r="T9" s="120"/>
      <c r="U9" s="120"/>
      <c r="V9" s="120"/>
      <c r="W9" s="120"/>
      <c r="X9" s="120"/>
      <c r="Y9" s="120"/>
      <c r="Z9" s="120"/>
    </row>
    <row r="10" spans="1:26" x14ac:dyDescent="0.25">
      <c r="B10" s="119" t="s">
        <v>30</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x14ac:dyDescent="0.2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25">
      <c r="B12" s="119" t="s">
        <v>32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x14ac:dyDescent="0.25">
      <c r="B13" s="119" t="s">
        <v>33</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row>
    <row r="14" spans="1:26" x14ac:dyDescent="0.25">
      <c r="B14" s="119" t="s">
        <v>34</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x14ac:dyDescent="0.25">
      <c r="B15" s="119" t="s">
        <v>35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1:26" x14ac:dyDescent="0.2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25">
      <c r="B17" s="119" t="s">
        <v>37</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x14ac:dyDescent="0.2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25">
      <c r="B19" s="119" t="s">
        <v>39</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x14ac:dyDescent="0.25">
      <c r="B20" s="119" t="s">
        <v>41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x14ac:dyDescent="0.25">
      <c r="B21" s="119" t="s">
        <v>42</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x14ac:dyDescent="0.2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25">
      <c r="B23" s="119" t="s">
        <v>44</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x14ac:dyDescent="0.2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25">
      <c r="B25" s="119" t="s">
        <v>46</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2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25">
      <c r="B27" s="119" t="s">
        <v>51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2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25">
      <c r="B29" s="119" t="s">
        <v>53</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2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25">
      <c r="B31" s="119" t="s">
        <v>55</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25">
      <c r="B32" s="119" t="s">
        <v>56</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25">
      <c r="B33" s="119" t="s">
        <v>57</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25">
      <c r="B34" s="119" t="s">
        <v>58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25">
      <c r="B35" s="119" t="s">
        <v>59</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25">
      <c r="B36" s="119" t="s">
        <v>60</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25">
      <c r="B37" s="119" t="s">
        <v>61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25">
      <c r="B38" s="119" t="s">
        <v>62</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25">
      <c r="B39" s="119" t="s">
        <v>63</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25">
      <c r="B40" s="119" t="s">
        <v>64</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2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25">
      <c r="B42" s="119" t="s">
        <v>68</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25">
      <c r="B43" s="119" t="s">
        <v>69</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25">
      <c r="B44" s="119" t="s">
        <v>70</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2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25">
      <c r="B46" s="119" t="s">
        <v>72</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25">
      <c r="B47" s="119" t="s">
        <v>73</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2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25">
      <c r="B49" s="119" t="s">
        <v>75</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25">
      <c r="B50" s="119" t="s">
        <v>76</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25">
      <c r="B51" s="119" t="s">
        <v>77</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2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25">
      <c r="B53" s="119" t="s">
        <v>79</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25">
      <c r="B54" s="119" t="s">
        <v>80</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2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25">
      <c r="B56" s="119" t="s">
        <v>82</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2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B58" s="119" t="s">
        <v>91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25">
      <c r="B59" s="119" t="s">
        <v>92</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2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25">
      <c r="B61" s="119" t="s">
        <v>94</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25">
      <c r="B62" s="119" t="s">
        <v>95</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2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25">
      <c r="B64" s="119" t="s">
        <v>97</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25">
      <c r="B65" s="119" t="s">
        <v>98</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25">
      <c r="B66" s="119" t="s">
        <v>99</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25">
      <c r="B67" s="119" t="s">
        <v>100</v>
      </c>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2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25">
      <c r="B69" s="119" t="s">
        <v>102</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25">
      <c r="B70" s="119" t="s">
        <v>103</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25">
      <c r="B71" s="119" t="s">
        <v>104</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25">
      <c r="B72" s="119" t="s">
        <v>105</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25">
      <c r="B73" s="119" t="s">
        <v>106</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25">
      <c r="B74" s="119" t="s">
        <v>107</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25">
      <c r="B75" s="119" t="s">
        <v>108</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25">
      <c r="B76" s="119" t="s">
        <v>109</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25">
      <c r="B77" s="119" t="s">
        <v>110</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25">
      <c r="B78" s="119" t="s">
        <v>111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25">
      <c r="B79" s="119" t="s">
        <v>112</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25">
      <c r="B80" s="119" t="s">
        <v>113</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x14ac:dyDescent="0.25">
      <c r="B81" s="119" t="s">
        <v>114</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x14ac:dyDescent="0.25">
      <c r="B82" s="119" t="s">
        <v>115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x14ac:dyDescent="0.25">
      <c r="B83" s="119" t="s">
        <v>116</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x14ac:dyDescent="0.25">
      <c r="B84" s="119" t="s">
        <v>117</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x14ac:dyDescent="0.25">
      <c r="B85" s="119" t="s">
        <v>118</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x14ac:dyDescent="0.25">
      <c r="B86" s="119" t="s">
        <v>119</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x14ac:dyDescent="0.25">
      <c r="B87" s="119" t="s">
        <v>120</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x14ac:dyDescent="0.25">
      <c r="B88" s="119" t="s">
        <v>121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x14ac:dyDescent="0.2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25">
      <c r="B90" s="119" t="s">
        <v>123</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x14ac:dyDescent="0.2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25">
      <c r="B92" s="119" t="s">
        <v>125</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x14ac:dyDescent="0.25">
      <c r="B93" s="119" t="s">
        <v>126</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x14ac:dyDescent="0.25">
      <c r="B94" s="119" t="s">
        <v>127</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x14ac:dyDescent="0.2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25">
      <c r="B96" s="119" t="s">
        <v>129</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x14ac:dyDescent="0.2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25">
      <c r="B98" s="119" t="s">
        <v>131</v>
      </c>
      <c r="C98" s="120">
        <v>0</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row>
    <row r="99" spans="1:26" x14ac:dyDescent="0.25">
      <c r="B99" s="119" t="s">
        <v>132</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x14ac:dyDescent="0.2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x14ac:dyDescent="0.25">
      <c r="B101" s="119" t="s">
        <v>134</v>
      </c>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x14ac:dyDescent="0.2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x14ac:dyDescent="0.25">
      <c r="B103" s="119" t="s">
        <v>136</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x14ac:dyDescent="0.2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x14ac:dyDescent="0.25">
      <c r="B105" s="119" t="s">
        <v>138</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x14ac:dyDescent="0.25">
      <c r="B106" s="119" t="s">
        <v>139</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x14ac:dyDescent="0.25">
      <c r="B107" s="119" t="s">
        <v>140</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x14ac:dyDescent="0.2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x14ac:dyDescent="0.25">
      <c r="B109" s="119" t="s">
        <v>142</v>
      </c>
      <c r="C109" s="120">
        <v>0</v>
      </c>
      <c r="D109" s="120">
        <v>0</v>
      </c>
      <c r="E109" s="120"/>
      <c r="F109" s="120"/>
      <c r="G109" s="120">
        <v>0</v>
      </c>
      <c r="H109" s="120">
        <v>0</v>
      </c>
      <c r="I109" s="120">
        <v>0</v>
      </c>
      <c r="J109" s="120"/>
      <c r="K109" s="120">
        <v>0</v>
      </c>
      <c r="L109" s="120">
        <v>0</v>
      </c>
      <c r="M109" s="120">
        <v>0</v>
      </c>
      <c r="N109" s="120"/>
      <c r="O109" s="120">
        <v>0</v>
      </c>
      <c r="P109" s="120">
        <v>0</v>
      </c>
      <c r="Q109" s="120">
        <v>0</v>
      </c>
      <c r="R109" s="120"/>
      <c r="S109" s="120"/>
      <c r="T109" s="120">
        <v>0</v>
      </c>
      <c r="U109" s="120">
        <v>0</v>
      </c>
      <c r="V109" s="120">
        <v>0</v>
      </c>
      <c r="W109" s="120">
        <v>0</v>
      </c>
      <c r="X109" s="120">
        <v>0</v>
      </c>
      <c r="Y109" s="120"/>
      <c r="Z109" s="120">
        <v>0</v>
      </c>
    </row>
    <row r="110" spans="1:26" x14ac:dyDescent="0.25">
      <c r="B110" s="119" t="s">
        <v>143</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x14ac:dyDescent="0.25">
      <c r="B111" s="119" t="s">
        <v>144</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x14ac:dyDescent="0.2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x14ac:dyDescent="0.25">
      <c r="B113" s="119" t="s">
        <v>146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v>0</v>
      </c>
      <c r="T113" s="120">
        <v>0</v>
      </c>
      <c r="U113" s="120">
        <v>0</v>
      </c>
      <c r="V113" s="120">
        <v>0</v>
      </c>
      <c r="W113" s="120">
        <v>0</v>
      </c>
      <c r="X113" s="120">
        <v>0</v>
      </c>
      <c r="Y113" s="120">
        <v>0</v>
      </c>
      <c r="Z113" s="120">
        <v>0</v>
      </c>
    </row>
    <row r="114" spans="1:26" x14ac:dyDescent="0.25">
      <c r="B114" s="119" t="s">
        <v>147</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x14ac:dyDescent="0.25">
      <c r="B115" s="119" t="s">
        <v>148</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x14ac:dyDescent="0.2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x14ac:dyDescent="0.25">
      <c r="B117" s="119" t="s">
        <v>150</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x14ac:dyDescent="0.25">
      <c r="B118" s="119" t="s">
        <v>151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x14ac:dyDescent="0.25">
      <c r="B119" s="119" t="s">
        <v>152</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x14ac:dyDescent="0.25">
      <c r="B120" s="119" t="s">
        <v>153</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x14ac:dyDescent="0.2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x14ac:dyDescent="0.25">
      <c r="B122" s="119" t="s">
        <v>155</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x14ac:dyDescent="0.2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x14ac:dyDescent="0.25">
      <c r="B124" s="119" t="s">
        <v>157</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x14ac:dyDescent="0.2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x14ac:dyDescent="0.25">
      <c r="B126" s="119" t="s">
        <v>163</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x14ac:dyDescent="0.25">
      <c r="B127" s="119" t="s">
        <v>164</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x14ac:dyDescent="0.25">
      <c r="B128" s="119" t="s">
        <v>165</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x14ac:dyDescent="0.25">
      <c r="B129" s="119" t="s">
        <v>166</v>
      </c>
      <c r="C129" s="120">
        <v>832.73800000000006</v>
      </c>
      <c r="D129" s="120"/>
      <c r="E129" s="120"/>
      <c r="F129" s="120"/>
      <c r="G129" s="120">
        <v>59.081800000000001</v>
      </c>
      <c r="H129" s="120"/>
      <c r="I129" s="120">
        <v>17.577400000000001</v>
      </c>
      <c r="J129" s="120">
        <v>149.66200000000001</v>
      </c>
      <c r="K129" s="120"/>
      <c r="L129" s="120"/>
      <c r="M129" s="120"/>
      <c r="N129" s="120"/>
      <c r="O129" s="120">
        <v>867.64200000000005</v>
      </c>
      <c r="P129" s="120"/>
      <c r="Q129" s="120"/>
      <c r="R129" s="120">
        <v>151.971</v>
      </c>
      <c r="S129" s="120"/>
      <c r="T129" s="120">
        <v>145.666</v>
      </c>
      <c r="U129" s="120"/>
      <c r="V129" s="120">
        <v>0.135881</v>
      </c>
      <c r="W129" s="120"/>
      <c r="X129" s="120"/>
      <c r="Y129" s="120">
        <v>22.453700000000001</v>
      </c>
      <c r="Z129" s="120">
        <v>2246.9277810000003</v>
      </c>
    </row>
    <row r="130" spans="1:26" x14ac:dyDescent="0.25">
      <c r="B130" s="119" t="s">
        <v>167</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x14ac:dyDescent="0.25">
      <c r="B131" s="119" t="s">
        <v>168</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x14ac:dyDescent="0.25">
      <c r="B132" s="119" t="s">
        <v>169</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x14ac:dyDescent="0.25">
      <c r="B133" s="119" t="s">
        <v>170</v>
      </c>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x14ac:dyDescent="0.25">
      <c r="B134" s="119" t="s">
        <v>171</v>
      </c>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x14ac:dyDescent="0.2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x14ac:dyDescent="0.25">
      <c r="B136" s="119" t="s">
        <v>173</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x14ac:dyDescent="0.25">
      <c r="B137" s="119" t="s">
        <v>174</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x14ac:dyDescent="0.25">
      <c r="B138" s="119" t="s">
        <v>175</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x14ac:dyDescent="0.25">
      <c r="B139" s="119" t="s">
        <v>176</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x14ac:dyDescent="0.25">
      <c r="B140" s="119" t="s">
        <v>177</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x14ac:dyDescent="0.25">
      <c r="B141" s="119" t="s">
        <v>178</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x14ac:dyDescent="0.25">
      <c r="B142" s="119" t="s">
        <v>179</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x14ac:dyDescent="0.2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x14ac:dyDescent="0.25">
      <c r="B144" s="119" t="s">
        <v>181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x14ac:dyDescent="0.25">
      <c r="B145" s="119" t="s">
        <v>182</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x14ac:dyDescent="0.25">
      <c r="B146" s="119" t="s">
        <v>183</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x14ac:dyDescent="0.2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x14ac:dyDescent="0.25">
      <c r="B148" s="119" t="s">
        <v>185</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x14ac:dyDescent="0.25">
      <c r="B149" s="119" t="s">
        <v>186</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x14ac:dyDescent="0.25">
      <c r="B150" s="119" t="s">
        <v>187</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x14ac:dyDescent="0.25">
      <c r="B151" s="119" t="s">
        <v>188</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x14ac:dyDescent="0.2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x14ac:dyDescent="0.25">
      <c r="B153" s="119" t="s">
        <v>190</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x14ac:dyDescent="0.2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x14ac:dyDescent="0.25">
      <c r="B155" s="119" t="s">
        <v>192</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x14ac:dyDescent="0.2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x14ac:dyDescent="0.25">
      <c r="B157" s="119" t="s">
        <v>194</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x14ac:dyDescent="0.25">
      <c r="B158" s="119" t="s">
        <v>195</v>
      </c>
      <c r="C158" s="120">
        <v>0</v>
      </c>
      <c r="D158" s="120">
        <v>0</v>
      </c>
      <c r="E158" s="120">
        <v>24.651</v>
      </c>
      <c r="F158" s="120">
        <v>1.075</v>
      </c>
      <c r="G158" s="120">
        <v>5.7000000000000002E-2</v>
      </c>
      <c r="H158" s="120">
        <v>0</v>
      </c>
      <c r="I158" s="120">
        <v>0</v>
      </c>
      <c r="J158" s="120">
        <v>78.061999999999998</v>
      </c>
      <c r="K158" s="120">
        <v>258.27699999999999</v>
      </c>
      <c r="L158" s="120">
        <v>0</v>
      </c>
      <c r="M158" s="120">
        <v>0</v>
      </c>
      <c r="N158" s="120">
        <v>71.899000000000001</v>
      </c>
      <c r="O158" s="120">
        <v>0</v>
      </c>
      <c r="P158" s="120">
        <v>0</v>
      </c>
      <c r="Q158" s="120">
        <v>0</v>
      </c>
      <c r="R158" s="120">
        <v>8.0649999999999995</v>
      </c>
      <c r="S158" s="120">
        <v>0</v>
      </c>
      <c r="T158" s="120">
        <v>0</v>
      </c>
      <c r="U158" s="120">
        <v>0</v>
      </c>
      <c r="V158" s="120">
        <v>0</v>
      </c>
      <c r="W158" s="120">
        <v>0</v>
      </c>
      <c r="X158" s="120">
        <v>0</v>
      </c>
      <c r="Y158" s="120">
        <v>30.814</v>
      </c>
      <c r="Z158" s="120">
        <v>472.9</v>
      </c>
    </row>
    <row r="159" spans="1:26" x14ac:dyDescent="0.25">
      <c r="B159" s="119" t="s">
        <v>196</v>
      </c>
      <c r="C159" s="120"/>
      <c r="D159" s="120"/>
      <c r="E159" s="120">
        <v>11.551</v>
      </c>
      <c r="F159" s="120"/>
      <c r="G159" s="120"/>
      <c r="H159" s="120"/>
      <c r="I159" s="120"/>
      <c r="J159" s="120">
        <v>36.578000000000003</v>
      </c>
      <c r="K159" s="120"/>
      <c r="L159" s="120"/>
      <c r="M159" s="120"/>
      <c r="N159" s="120">
        <v>33.69</v>
      </c>
      <c r="O159" s="120"/>
      <c r="P159" s="120"/>
      <c r="Q159" s="120"/>
      <c r="R159" s="120">
        <v>2.2999999999999998</v>
      </c>
      <c r="S159" s="120"/>
      <c r="T159" s="120"/>
      <c r="U159" s="120"/>
      <c r="V159" s="120"/>
      <c r="W159" s="120"/>
      <c r="X159" s="120"/>
      <c r="Y159" s="120">
        <v>14.439</v>
      </c>
      <c r="Z159" s="120">
        <v>98.557999999999993</v>
      </c>
    </row>
    <row r="160" spans="1:26" x14ac:dyDescent="0.25">
      <c r="B160" s="119" t="s">
        <v>193</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x14ac:dyDescent="0.25">
      <c r="B161" s="119" t="s">
        <v>197</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x14ac:dyDescent="0.25">
      <c r="B162" s="119" t="s">
        <v>198</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x14ac:dyDescent="0.25">
      <c r="B163" s="119" t="s">
        <v>199</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x14ac:dyDescent="0.2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x14ac:dyDescent="0.25">
      <c r="B165" s="119" t="s">
        <v>201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x14ac:dyDescent="0.25">
      <c r="B166" s="119" t="s">
        <v>202</v>
      </c>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x14ac:dyDescent="0.2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x14ac:dyDescent="0.25">
      <c r="B168" s="119" t="s">
        <v>204</v>
      </c>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x14ac:dyDescent="0.2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x14ac:dyDescent="0.25">
      <c r="B170" s="119" t="s">
        <v>206</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x14ac:dyDescent="0.25">
      <c r="B171" s="119" t="s">
        <v>207</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x14ac:dyDescent="0.25">
      <c r="B172" s="119" t="s">
        <v>208</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x14ac:dyDescent="0.2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x14ac:dyDescent="0.25">
      <c r="B174" s="119" t="s">
        <v>210</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x14ac:dyDescent="0.2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x14ac:dyDescent="0.25">
      <c r="B176" s="119" t="s">
        <v>212</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x14ac:dyDescent="0.2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x14ac:dyDescent="0.25">
      <c r="B178" s="119" t="s">
        <v>214</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x14ac:dyDescent="0.25">
      <c r="B179" s="119" t="s">
        <v>215</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x14ac:dyDescent="0.25">
      <c r="B180" s="119" t="s">
        <v>216</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x14ac:dyDescent="0.25">
      <c r="B181" s="119" t="s">
        <v>217</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x14ac:dyDescent="0.2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x14ac:dyDescent="0.25">
      <c r="B183" s="119" t="s">
        <v>221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x14ac:dyDescent="0.2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x14ac:dyDescent="0.25">
      <c r="B185" s="119" t="s">
        <v>223</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x14ac:dyDescent="0.2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x14ac:dyDescent="0.25">
      <c r="B187" s="119" t="s">
        <v>225</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x14ac:dyDescent="0.25">
      <c r="B188" s="119" t="s">
        <v>226</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x14ac:dyDescent="0.2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x14ac:dyDescent="0.25">
      <c r="B190" s="119" t="s">
        <v>228</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x14ac:dyDescent="0.2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x14ac:dyDescent="0.25">
      <c r="B192" s="119" t="s">
        <v>230</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x14ac:dyDescent="0.2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x14ac:dyDescent="0.25">
      <c r="B194" s="119" t="s">
        <v>232</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x14ac:dyDescent="0.25">
      <c r="B195" s="119" t="s">
        <v>233</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x14ac:dyDescent="0.25">
      <c r="B196" s="119" t="s">
        <v>234</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x14ac:dyDescent="0.25">
      <c r="B197" s="119" t="s">
        <v>235</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x14ac:dyDescent="0.2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x14ac:dyDescent="0.25">
      <c r="B199" s="119" t="s">
        <v>239</v>
      </c>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x14ac:dyDescent="0.25">
      <c r="B200" s="119" t="s">
        <v>240</v>
      </c>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x14ac:dyDescent="0.25">
      <c r="B201" s="119" t="s">
        <v>241</v>
      </c>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x14ac:dyDescent="0.25">
      <c r="B202" s="119" t="s">
        <v>242</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x14ac:dyDescent="0.2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x14ac:dyDescent="0.25">
      <c r="B204" s="119" t="s">
        <v>244</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x14ac:dyDescent="0.2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x14ac:dyDescent="0.25">
      <c r="B206" s="119" t="s">
        <v>248</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x14ac:dyDescent="0.2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x14ac:dyDescent="0.25">
      <c r="B208" s="119" t="s">
        <v>254</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x14ac:dyDescent="0.2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x14ac:dyDescent="0.25">
      <c r="B210" s="119" t="s">
        <v>256</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x14ac:dyDescent="0.2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x14ac:dyDescent="0.25">
      <c r="B212" s="119" t="s">
        <v>258</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x14ac:dyDescent="0.2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x14ac:dyDescent="0.25">
      <c r="B214" s="119" t="s">
        <v>260</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x14ac:dyDescent="0.25">
      <c r="B215" s="119" t="s">
        <v>261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x14ac:dyDescent="0.2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x14ac:dyDescent="0.25">
      <c r="B217" s="119" t="s">
        <v>263</v>
      </c>
      <c r="C217" s="120"/>
      <c r="D217" s="120"/>
      <c r="E217" s="120">
        <v>20.869</v>
      </c>
      <c r="F217" s="120"/>
      <c r="G217" s="120"/>
      <c r="H217" s="120"/>
      <c r="I217" s="120"/>
      <c r="J217" s="120">
        <v>118.545</v>
      </c>
      <c r="K217" s="120">
        <v>10.026999999999999</v>
      </c>
      <c r="L217" s="120">
        <v>149.66900000000001</v>
      </c>
      <c r="M217" s="120">
        <v>22.434999999999999</v>
      </c>
      <c r="N217" s="120"/>
      <c r="O217" s="120"/>
      <c r="P217" s="120"/>
      <c r="Q217" s="120">
        <v>33.564999999999998</v>
      </c>
      <c r="R217" s="120"/>
      <c r="S217" s="120"/>
      <c r="T217" s="120"/>
      <c r="U217" s="120"/>
      <c r="V217" s="120"/>
      <c r="W217" s="120"/>
      <c r="X217" s="120"/>
      <c r="Y217" s="120"/>
      <c r="Z217" s="120">
        <v>355.11</v>
      </c>
    </row>
    <row r="218" spans="1:26" x14ac:dyDescent="0.25">
      <c r="B218" s="119" t="s">
        <v>264</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x14ac:dyDescent="0.2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x14ac:dyDescent="0.25">
      <c r="B220" s="119" t="s">
        <v>266</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x14ac:dyDescent="0.2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x14ac:dyDescent="0.25">
      <c r="B222" s="119" t="s">
        <v>268</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x14ac:dyDescent="0.25">
      <c r="B223" s="119" t="s">
        <v>269</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x14ac:dyDescent="0.25">
      <c r="B224" s="119" t="s">
        <v>270</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x14ac:dyDescent="0.25">
      <c r="B225" s="119" t="s">
        <v>271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x14ac:dyDescent="0.2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x14ac:dyDescent="0.25">
      <c r="B227" s="119" t="s">
        <v>273</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x14ac:dyDescent="0.25">
      <c r="B228" s="119" t="s">
        <v>274</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x14ac:dyDescent="0.2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x14ac:dyDescent="0.25">
      <c r="B230" s="119" t="s">
        <v>276</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x14ac:dyDescent="0.2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x14ac:dyDescent="0.25">
      <c r="B232" s="119" t="s">
        <v>278</v>
      </c>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x14ac:dyDescent="0.25">
      <c r="B233" s="119" t="s">
        <v>279</v>
      </c>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x14ac:dyDescent="0.25">
      <c r="B234" s="119" t="s">
        <v>280</v>
      </c>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x14ac:dyDescent="0.25">
      <c r="B235" s="119" t="s">
        <v>281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spans="1:26" x14ac:dyDescent="0.25">
      <c r="B236" s="119" t="s">
        <v>282</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row>
    <row r="237" spans="1:26" x14ac:dyDescent="0.25">
      <c r="B237" s="119" t="s">
        <v>283</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row>
    <row r="238" spans="1:26" x14ac:dyDescent="0.25">
      <c r="B238" s="119" t="s">
        <v>284</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row>
    <row r="239" spans="1:26" x14ac:dyDescent="0.25">
      <c r="B239" s="119" t="s">
        <v>285</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row>
    <row r="240" spans="1:26" x14ac:dyDescent="0.2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x14ac:dyDescent="0.25">
      <c r="B241" s="119" t="s">
        <v>287</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row>
    <row r="242" spans="1:26" x14ac:dyDescent="0.2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x14ac:dyDescent="0.25">
      <c r="B243" s="119" t="s">
        <v>10</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row>
    <row r="244" spans="1:26" x14ac:dyDescent="0.25">
      <c r="B244" s="119" t="s">
        <v>292</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row>
    <row r="245" spans="1:26" x14ac:dyDescent="0.25">
      <c r="B245" s="119" t="s">
        <v>293</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row>
    <row r="246" spans="1:26" x14ac:dyDescent="0.25">
      <c r="B246" s="119" t="s">
        <v>294</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row>
    <row r="247" spans="1:26" x14ac:dyDescent="0.2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x14ac:dyDescent="0.25">
      <c r="B248" s="119" t="s">
        <v>296</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x14ac:dyDescent="0.2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x14ac:dyDescent="0.25">
      <c r="B250" s="119" t="s">
        <v>298</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row>
    <row r="251" spans="1:26" x14ac:dyDescent="0.2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x14ac:dyDescent="0.25">
      <c r="B252" s="119" t="s">
        <v>300</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row>
    <row r="253" spans="1:26" x14ac:dyDescent="0.2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x14ac:dyDescent="0.25">
      <c r="B254" s="119" t="s">
        <v>302</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row>
    <row r="255" spans="1:26" x14ac:dyDescent="0.2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x14ac:dyDescent="0.25">
      <c r="B256" s="119" t="s">
        <v>304</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row>
    <row r="257" spans="1:26" x14ac:dyDescent="0.25">
      <c r="B257" s="119" t="s">
        <v>305</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row>
    <row r="258" spans="1:26" x14ac:dyDescent="0.25">
      <c r="B258" s="119" t="s">
        <v>306</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x14ac:dyDescent="0.25">
      <c r="B259" s="119" t="s">
        <v>307</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row>
    <row r="260" spans="1:26" x14ac:dyDescent="0.2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x14ac:dyDescent="0.25">
      <c r="B261" s="119" t="s">
        <v>309</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row>
    <row r="262" spans="1:26" x14ac:dyDescent="0.2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25">
      <c r="B263" s="119" t="s">
        <v>311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row>
    <row r="264" spans="1:26" x14ac:dyDescent="0.25">
      <c r="B264" s="119" t="s">
        <v>312</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row>
    <row r="265" spans="1:26" x14ac:dyDescent="0.25">
      <c r="B265" s="119" t="s">
        <v>313</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row>
    <row r="266" spans="1:26" x14ac:dyDescent="0.2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x14ac:dyDescent="0.25">
      <c r="B267" s="119" t="s">
        <v>315</v>
      </c>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row>
    <row r="268" spans="1:26" x14ac:dyDescent="0.25">
      <c r="B268" s="119" t="s">
        <v>316</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row>
    <row r="269" spans="1:26" x14ac:dyDescent="0.2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x14ac:dyDescent="0.25">
      <c r="B270" s="119" t="s">
        <v>1022</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row>
    <row r="271" spans="1:26" x14ac:dyDescent="0.2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x14ac:dyDescent="0.25">
      <c r="B272" s="119" t="s">
        <v>320</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row>
    <row r="273" spans="1:26" x14ac:dyDescent="0.2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x14ac:dyDescent="0.25">
      <c r="B274" s="119" t="s">
        <v>322</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row>
    <row r="275" spans="1:26" x14ac:dyDescent="0.25">
      <c r="B275" s="119" t="s">
        <v>323</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row>
    <row r="276" spans="1:26" x14ac:dyDescent="0.25">
      <c r="B276" s="119" t="s">
        <v>324</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row>
    <row r="277" spans="1:26" x14ac:dyDescent="0.2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x14ac:dyDescent="0.25">
      <c r="B278" s="119" t="s">
        <v>328</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row>
    <row r="279" spans="1:26" x14ac:dyDescent="0.2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x14ac:dyDescent="0.25">
      <c r="B280" s="119" t="s">
        <v>330</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row>
    <row r="281" spans="1:26" x14ac:dyDescent="0.2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x14ac:dyDescent="0.25">
      <c r="B282" s="119" t="s">
        <v>332</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row>
    <row r="283" spans="1:26" x14ac:dyDescent="0.2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x14ac:dyDescent="0.25">
      <c r="B284" s="119" t="s">
        <v>334</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row>
    <row r="285" spans="1:26" x14ac:dyDescent="0.25">
      <c r="B285" s="119" t="s">
        <v>335</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row>
    <row r="286" spans="1:26" x14ac:dyDescent="0.25">
      <c r="B286" s="119" t="s">
        <v>336</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row>
    <row r="287" spans="1:26" x14ac:dyDescent="0.25">
      <c r="B287" s="119" t="s">
        <v>337</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row>
    <row r="288" spans="1:26" x14ac:dyDescent="0.2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x14ac:dyDescent="0.25">
      <c r="B289" s="119" t="s">
        <v>339</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row>
    <row r="290" spans="1:26" x14ac:dyDescent="0.25">
      <c r="B290" s="119" t="s">
        <v>340</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row>
    <row r="291" spans="1:26" x14ac:dyDescent="0.25">
      <c r="B291" s="119" t="s">
        <v>341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row>
    <row r="292" spans="1:26" x14ac:dyDescent="0.2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x14ac:dyDescent="0.25">
      <c r="B293" s="119" t="s">
        <v>352</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row>
    <row r="294" spans="1:26" x14ac:dyDescent="0.2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x14ac:dyDescent="0.25">
      <c r="B295" s="119" t="s">
        <v>354</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row>
    <row r="296" spans="1:26" x14ac:dyDescent="0.25">
      <c r="B296" s="119" t="s">
        <v>355</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row>
    <row r="297" spans="1:26" x14ac:dyDescent="0.25">
      <c r="B297" s="119" t="s">
        <v>356</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row>
    <row r="298" spans="1:26" x14ac:dyDescent="0.2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x14ac:dyDescent="0.25">
      <c r="B299" s="119" t="s">
        <v>358</v>
      </c>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row>
    <row r="300" spans="1:26" x14ac:dyDescent="0.2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x14ac:dyDescent="0.25">
      <c r="B301" s="119" t="s">
        <v>360</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row>
    <row r="302" spans="1:26" x14ac:dyDescent="0.25">
      <c r="B302" s="119" t="s">
        <v>361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row>
    <row r="303" spans="1:26" x14ac:dyDescent="0.25">
      <c r="B303" s="119" t="s">
        <v>362</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row>
    <row r="304" spans="1:26" x14ac:dyDescent="0.2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x14ac:dyDescent="0.25">
      <c r="B305" s="119" t="s">
        <v>364</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row>
    <row r="306" spans="1:26" x14ac:dyDescent="0.2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x14ac:dyDescent="0.25">
      <c r="B307" s="119" t="s">
        <v>366</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row>
    <row r="308" spans="1:26" x14ac:dyDescent="0.2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x14ac:dyDescent="0.25">
      <c r="B309" s="119" t="s">
        <v>368</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row>
    <row r="310" spans="1:26" x14ac:dyDescent="0.2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x14ac:dyDescent="0.25">
      <c r="B311" s="119" t="s">
        <v>372</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row>
    <row r="312" spans="1:26" x14ac:dyDescent="0.2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x14ac:dyDescent="0.25">
      <c r="B313" s="119" t="s">
        <v>374</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row>
    <row r="314" spans="1:26" x14ac:dyDescent="0.25">
      <c r="B314" s="119" t="s">
        <v>375</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row>
    <row r="315" spans="1:26" x14ac:dyDescent="0.25">
      <c r="B315" s="119" t="s">
        <v>376</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row>
    <row r="316" spans="1:26" x14ac:dyDescent="0.25">
      <c r="B316" s="119" t="s">
        <v>377</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row>
    <row r="317" spans="1:26" x14ac:dyDescent="0.2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x14ac:dyDescent="0.25">
      <c r="B318" s="119" t="s">
        <v>379</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row>
    <row r="319" spans="1:26" x14ac:dyDescent="0.2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x14ac:dyDescent="0.25">
      <c r="B320" s="119" t="s">
        <v>381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row>
    <row r="321" spans="1:26" x14ac:dyDescent="0.2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x14ac:dyDescent="0.25">
      <c r="B322" s="119" t="s">
        <v>383</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row>
    <row r="323" spans="1:26" x14ac:dyDescent="0.25">
      <c r="B323" s="119" t="s">
        <v>384</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row>
    <row r="324" spans="1:26" x14ac:dyDescent="0.25">
      <c r="B324" s="119" t="s">
        <v>385</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row>
    <row r="325" spans="1:26" x14ac:dyDescent="0.25">
      <c r="B325" s="119" t="s">
        <v>386</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row>
    <row r="326" spans="1:26" x14ac:dyDescent="0.25">
      <c r="B326" s="119" t="s">
        <v>387</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row>
    <row r="327" spans="1:26" x14ac:dyDescent="0.25">
      <c r="B327" s="119" t="s">
        <v>388</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row>
    <row r="328" spans="1:26" x14ac:dyDescent="0.25">
      <c r="B328" s="119" t="s">
        <v>389</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row>
    <row r="329" spans="1:26" x14ac:dyDescent="0.25">
      <c r="B329" s="119" t="s">
        <v>390</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row>
    <row r="330" spans="1:26" x14ac:dyDescent="0.25">
      <c r="B330" s="119" t="s">
        <v>391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row>
    <row r="331" spans="1:26" x14ac:dyDescent="0.25">
      <c r="B331" s="119" t="s">
        <v>392</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row>
    <row r="332" spans="1:26" x14ac:dyDescent="0.25">
      <c r="B332" s="119" t="s">
        <v>393</v>
      </c>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row>
    <row r="333" spans="1:26" x14ac:dyDescent="0.25">
      <c r="B333" s="119" t="s">
        <v>394</v>
      </c>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row>
    <row r="334" spans="1:26" x14ac:dyDescent="0.25">
      <c r="B334" s="119" t="s">
        <v>395</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row>
    <row r="335" spans="1:26" x14ac:dyDescent="0.2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x14ac:dyDescent="0.25">
      <c r="B336" s="119" t="s">
        <v>397</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row>
    <row r="337" spans="1:26" x14ac:dyDescent="0.25">
      <c r="B337" s="119" t="s">
        <v>398</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row>
    <row r="338" spans="1:26" x14ac:dyDescent="0.2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x14ac:dyDescent="0.25">
      <c r="B339" s="119" t="s">
        <v>400</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row>
    <row r="340" spans="1:26" x14ac:dyDescent="0.2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x14ac:dyDescent="0.25">
      <c r="B341" s="119" t="s">
        <v>402</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row>
    <row r="342" spans="1:26" x14ac:dyDescent="0.2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x14ac:dyDescent="0.25">
      <c r="B343" s="119" t="s">
        <v>404</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row>
    <row r="344" spans="1:26" x14ac:dyDescent="0.2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x14ac:dyDescent="0.25">
      <c r="B345" s="119" t="s">
        <v>406</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row>
    <row r="346" spans="1:26" x14ac:dyDescent="0.2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x14ac:dyDescent="0.25">
      <c r="B347" s="119" t="s">
        <v>408</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row>
    <row r="348" spans="1:26" x14ac:dyDescent="0.25">
      <c r="B348" s="119" t="s">
        <v>409</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row>
    <row r="349" spans="1:26" x14ac:dyDescent="0.25">
      <c r="B349" s="119" t="s">
        <v>410</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row>
    <row r="350" spans="1:26" x14ac:dyDescent="0.25">
      <c r="B350" s="119" t="s">
        <v>411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row>
    <row r="351" spans="1:26" x14ac:dyDescent="0.25">
      <c r="B351" s="119" t="s">
        <v>412</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row>
    <row r="352" spans="1:26" x14ac:dyDescent="0.25">
      <c r="B352" s="119" t="s">
        <v>413</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row>
    <row r="353" spans="1:26" x14ac:dyDescent="0.25">
      <c r="B353" s="119" t="s">
        <v>414</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row>
    <row r="354" spans="1:26" x14ac:dyDescent="0.25">
      <c r="B354" s="119" t="s">
        <v>415</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row>
    <row r="355" spans="1:26" x14ac:dyDescent="0.25">
      <c r="B355" s="119" t="s">
        <v>416</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row>
    <row r="356" spans="1:26" x14ac:dyDescent="0.25">
      <c r="B356" s="119" t="s">
        <v>417</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row>
    <row r="357" spans="1:26" x14ac:dyDescent="0.25">
      <c r="B357" s="119" t="s">
        <v>418</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row>
    <row r="358" spans="1:26" x14ac:dyDescent="0.25">
      <c r="B358" s="119" t="s">
        <v>419</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row>
    <row r="359" spans="1:26" x14ac:dyDescent="0.25">
      <c r="B359" s="119" t="s">
        <v>420</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row>
    <row r="360" spans="1:26" x14ac:dyDescent="0.25">
      <c r="B360" s="119" t="s">
        <v>421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row>
    <row r="361" spans="1:26" x14ac:dyDescent="0.25">
      <c r="B361" s="119" t="s">
        <v>422</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row>
    <row r="362" spans="1:26" x14ac:dyDescent="0.25">
      <c r="B362" s="119" t="s">
        <v>423</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row>
    <row r="363" spans="1:26" x14ac:dyDescent="0.25">
      <c r="B363" s="119" t="s">
        <v>424</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row>
    <row r="364" spans="1:26" x14ac:dyDescent="0.25">
      <c r="B364" s="119" t="s">
        <v>425</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row>
    <row r="365" spans="1:26" x14ac:dyDescent="0.2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x14ac:dyDescent="0.25">
      <c r="B366" s="119" t="s">
        <v>427</v>
      </c>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row>
    <row r="367" spans="1:26" x14ac:dyDescent="0.25">
      <c r="B367" s="119" t="s">
        <v>428</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row>
    <row r="368" spans="1:26" x14ac:dyDescent="0.25">
      <c r="B368" s="119" t="s">
        <v>429</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row>
    <row r="369" spans="1:26" x14ac:dyDescent="0.25">
      <c r="B369" s="119" t="s">
        <v>430</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row>
    <row r="370" spans="1:26" x14ac:dyDescent="0.25">
      <c r="B370" s="119" t="s">
        <v>431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row>
    <row r="371" spans="1:26" x14ac:dyDescent="0.2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x14ac:dyDescent="0.25">
      <c r="B372" s="119" t="s">
        <v>433</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row>
    <row r="373" spans="1:26" x14ac:dyDescent="0.25">
      <c r="B373" s="119" t="s">
        <v>434</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row>
    <row r="374" spans="1:26" x14ac:dyDescent="0.2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x14ac:dyDescent="0.25">
      <c r="B375" s="119" t="s">
        <v>436</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row>
    <row r="376" spans="1:26" x14ac:dyDescent="0.2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x14ac:dyDescent="0.25">
      <c r="B377" s="119" t="s">
        <v>9</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row>
    <row r="378" spans="1:26" x14ac:dyDescent="0.25">
      <c r="B378" s="119" t="s">
        <v>12</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row>
    <row r="379" spans="1:26" x14ac:dyDescent="0.25">
      <c r="B379" s="119" t="s">
        <v>13</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row>
    <row r="380" spans="1:26" x14ac:dyDescent="0.25">
      <c r="B380" s="119" t="s">
        <v>14</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row>
    <row r="381" spans="1:26" x14ac:dyDescent="0.25">
      <c r="B381" s="119" t="s">
        <v>15</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row>
    <row r="382" spans="1:26" x14ac:dyDescent="0.25">
      <c r="B382" s="119" t="s">
        <v>18</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row>
    <row r="383" spans="1:26" x14ac:dyDescent="0.25">
      <c r="B383" s="119" t="s">
        <v>19</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row>
    <row r="384" spans="1:26" x14ac:dyDescent="0.25">
      <c r="B384" s="119" t="s">
        <v>20</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row>
    <row r="385" spans="1:26" x14ac:dyDescent="0.2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x14ac:dyDescent="0.25">
      <c r="B386" s="119" t="s">
        <v>439</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x14ac:dyDescent="0.2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x14ac:dyDescent="0.25">
      <c r="B388" s="119" t="s">
        <v>441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x14ac:dyDescent="0.25">
      <c r="B389" s="119" t="s">
        <v>442</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row>
    <row r="390" spans="1:26" x14ac:dyDescent="0.25">
      <c r="B390" s="119" t="s">
        <v>443</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row>
    <row r="391" spans="1:26" x14ac:dyDescent="0.25">
      <c r="B391" s="119" t="s">
        <v>444</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row>
    <row r="392" spans="1:26" x14ac:dyDescent="0.2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x14ac:dyDescent="0.25">
      <c r="B393" s="119" t="s">
        <v>446</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row>
    <row r="394" spans="1:26" x14ac:dyDescent="0.25">
      <c r="B394" s="119" t="s">
        <v>447</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row>
    <row r="395" spans="1:26" x14ac:dyDescent="0.2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x14ac:dyDescent="0.25">
      <c r="B396" s="119" t="s">
        <v>449</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row>
    <row r="397" spans="1:26" x14ac:dyDescent="0.2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x14ac:dyDescent="0.25">
      <c r="B398" s="119" t="s">
        <v>451</v>
      </c>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row>
    <row r="399" spans="1:26" x14ac:dyDescent="0.25">
      <c r="B399" s="119" t="s">
        <v>452</v>
      </c>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row>
    <row r="400" spans="1:26" x14ac:dyDescent="0.25">
      <c r="B400" s="119" t="s">
        <v>453</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row>
    <row r="401" spans="1:26" x14ac:dyDescent="0.25">
      <c r="B401" s="119" t="s">
        <v>454</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row>
    <row r="402" spans="1:26" x14ac:dyDescent="0.25">
      <c r="B402" s="119" t="s">
        <v>455</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row>
    <row r="403" spans="1:26" x14ac:dyDescent="0.2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x14ac:dyDescent="0.25">
      <c r="B404" s="119" t="s">
        <v>462</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row>
    <row r="405" spans="1:26" x14ac:dyDescent="0.2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x14ac:dyDescent="0.25">
      <c r="B406" s="119" t="s">
        <v>464</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row>
    <row r="407" spans="1:26" x14ac:dyDescent="0.25">
      <c r="B407" s="119" t="s">
        <v>465</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row>
    <row r="408" spans="1:26" x14ac:dyDescent="0.2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x14ac:dyDescent="0.25">
      <c r="B409" s="119" t="s">
        <v>467</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row>
    <row r="410" spans="1:26" x14ac:dyDescent="0.2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x14ac:dyDescent="0.25">
      <c r="B411" s="119" t="s">
        <v>469</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row>
    <row r="412" spans="1:26" x14ac:dyDescent="0.25">
      <c r="B412" s="119" t="s">
        <v>470</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row>
    <row r="413" spans="1:26" x14ac:dyDescent="0.25">
      <c r="B413" s="119" t="s">
        <v>471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row>
    <row r="414" spans="1:26" x14ac:dyDescent="0.25">
      <c r="B414" s="119" t="s">
        <v>472</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x14ac:dyDescent="0.2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x14ac:dyDescent="0.25">
      <c r="B416" s="119" t="s">
        <v>474</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row>
    <row r="417" spans="1:26" x14ac:dyDescent="0.2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x14ac:dyDescent="0.25">
      <c r="B418" s="119" t="s">
        <v>478</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row>
    <row r="419" spans="1:26" x14ac:dyDescent="0.25">
      <c r="B419" s="119" t="s">
        <v>479</v>
      </c>
      <c r="C419" s="120"/>
      <c r="D419" s="120"/>
      <c r="E419" s="120"/>
      <c r="F419" s="120"/>
      <c r="G419" s="120"/>
      <c r="H419" s="120"/>
      <c r="I419" s="120"/>
      <c r="J419" s="120"/>
      <c r="K419" s="120"/>
      <c r="L419" s="120">
        <v>100</v>
      </c>
      <c r="M419" s="120"/>
      <c r="N419" s="120"/>
      <c r="O419" s="120"/>
      <c r="P419" s="120"/>
      <c r="Q419" s="120"/>
      <c r="R419" s="120"/>
      <c r="S419" s="120"/>
      <c r="T419" s="120"/>
      <c r="U419" s="120"/>
      <c r="V419" s="120"/>
      <c r="W419" s="120"/>
      <c r="X419" s="120"/>
      <c r="Y419" s="120"/>
      <c r="Z419" s="120">
        <v>100</v>
      </c>
    </row>
    <row r="420" spans="1:26" x14ac:dyDescent="0.25">
      <c r="B420" s="119" t="s">
        <v>480</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row>
    <row r="421" spans="1:26" x14ac:dyDescent="0.25">
      <c r="B421" s="119" t="s">
        <v>481</v>
      </c>
      <c r="C421" s="120">
        <v>457</v>
      </c>
      <c r="D421" s="120"/>
      <c r="E421" s="120"/>
      <c r="F421" s="120"/>
      <c r="G421" s="120"/>
      <c r="H421" s="120"/>
      <c r="I421" s="120"/>
      <c r="J421" s="120"/>
      <c r="K421" s="120"/>
      <c r="L421" s="120"/>
      <c r="M421" s="120"/>
      <c r="N421" s="120"/>
      <c r="O421" s="120"/>
      <c r="P421" s="120"/>
      <c r="Q421" s="120"/>
      <c r="R421" s="120"/>
      <c r="S421" s="120"/>
      <c r="T421" s="120"/>
      <c r="U421" s="120"/>
      <c r="V421" s="120"/>
      <c r="W421" s="120">
        <v>38</v>
      </c>
      <c r="X421" s="120"/>
      <c r="Y421" s="120"/>
      <c r="Z421" s="120">
        <v>495</v>
      </c>
    </row>
    <row r="422" spans="1:26" x14ac:dyDescent="0.25">
      <c r="B422" s="119" t="s">
        <v>482</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row>
    <row r="423" spans="1:26" x14ac:dyDescent="0.25">
      <c r="B423" s="119" t="s">
        <v>483</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row>
    <row r="424" spans="1:26" x14ac:dyDescent="0.2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x14ac:dyDescent="0.25">
      <c r="B425" s="119" t="s">
        <v>485</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row>
    <row r="426" spans="1:26" x14ac:dyDescent="0.25">
      <c r="B426" s="119" t="s">
        <v>486</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row>
    <row r="427" spans="1:26" x14ac:dyDescent="0.2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x14ac:dyDescent="0.25">
      <c r="B428" s="119" t="s">
        <v>488</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row>
    <row r="429" spans="1:26" x14ac:dyDescent="0.2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x14ac:dyDescent="0.25">
      <c r="B430" s="119" t="s">
        <v>490</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row>
    <row r="431" spans="1:26" x14ac:dyDescent="0.25">
      <c r="B431" s="119" t="s">
        <v>491</v>
      </c>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row>
    <row r="432" spans="1:26" x14ac:dyDescent="0.2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x14ac:dyDescent="0.25">
      <c r="B433" s="119" t="s">
        <v>492</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row>
    <row r="434" spans="1:26" x14ac:dyDescent="0.2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x14ac:dyDescent="0.2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0</v>
      </c>
      <c r="Q435" s="120">
        <v>0</v>
      </c>
      <c r="R435" s="120">
        <v>0</v>
      </c>
      <c r="S435" s="120">
        <v>0</v>
      </c>
      <c r="T435" s="120">
        <v>0</v>
      </c>
      <c r="U435" s="120">
        <v>0</v>
      </c>
      <c r="V435" s="120">
        <v>0</v>
      </c>
      <c r="W435" s="120">
        <v>0</v>
      </c>
      <c r="X435" s="120">
        <v>0</v>
      </c>
      <c r="Y435" s="120">
        <v>0</v>
      </c>
      <c r="Z435" s="120">
        <v>0</v>
      </c>
    </row>
    <row r="436" spans="1:26" x14ac:dyDescent="0.2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x14ac:dyDescent="0.25">
      <c r="B437" s="119" t="s">
        <v>497</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row>
    <row r="438" spans="1:26" x14ac:dyDescent="0.2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x14ac:dyDescent="0.25">
      <c r="B439" s="119" t="s">
        <v>499</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row>
    <row r="440" spans="1:26" x14ac:dyDescent="0.2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x14ac:dyDescent="0.25">
      <c r="B441" s="119" t="s">
        <v>501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row>
    <row r="442" spans="1:26" x14ac:dyDescent="0.2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x14ac:dyDescent="0.25">
      <c r="B443" s="119" t="s">
        <v>503</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row>
    <row r="444" spans="1:26" x14ac:dyDescent="0.25">
      <c r="B444" s="119" t="s">
        <v>504</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row>
    <row r="445" spans="1:26" x14ac:dyDescent="0.25">
      <c r="B445" s="119" t="s">
        <v>505</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row>
    <row r="446" spans="1:26" x14ac:dyDescent="0.2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x14ac:dyDescent="0.25">
      <c r="B447" s="119" t="s">
        <v>507</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row>
    <row r="448" spans="1:26" x14ac:dyDescent="0.25">
      <c r="B448" s="119" t="s">
        <v>508</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row>
    <row r="449" spans="1:26" x14ac:dyDescent="0.25">
      <c r="B449" s="119" t="s">
        <v>509</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x14ac:dyDescent="0.2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x14ac:dyDescent="0.25">
      <c r="B451" s="119" t="s">
        <v>511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row>
    <row r="452" spans="1:26" x14ac:dyDescent="0.25">
      <c r="B452" s="119" t="s">
        <v>512</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row>
    <row r="453" spans="1:26" x14ac:dyDescent="0.25">
      <c r="B453" s="119" t="s">
        <v>513</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row>
    <row r="454" spans="1:26" x14ac:dyDescent="0.25">
      <c r="B454" s="119" t="s">
        <v>514</v>
      </c>
      <c r="C454" s="120">
        <v>238.9</v>
      </c>
      <c r="D454" s="120"/>
      <c r="E454" s="120">
        <v>103</v>
      </c>
      <c r="F454" s="120"/>
      <c r="G454" s="120">
        <v>7.3</v>
      </c>
      <c r="H454" s="120"/>
      <c r="I454" s="120"/>
      <c r="J454" s="120">
        <v>43.4</v>
      </c>
      <c r="K454" s="120"/>
      <c r="L454" s="120">
        <v>9.6999999999999993</v>
      </c>
      <c r="M454" s="120">
        <v>28.2</v>
      </c>
      <c r="N454" s="120">
        <v>35</v>
      </c>
      <c r="O454" s="120"/>
      <c r="P454" s="120"/>
      <c r="Q454" s="120">
        <v>15.3</v>
      </c>
      <c r="R454" s="120">
        <v>22.7</v>
      </c>
      <c r="S454" s="120"/>
      <c r="T454" s="120"/>
      <c r="U454" s="120"/>
      <c r="V454" s="120"/>
      <c r="W454" s="120"/>
      <c r="X454" s="120"/>
      <c r="Y454" s="120">
        <v>5.2</v>
      </c>
      <c r="Z454" s="120">
        <v>508.69999999999993</v>
      </c>
    </row>
    <row r="455" spans="1:26" x14ac:dyDescent="0.2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x14ac:dyDescent="0.25">
      <c r="B456" s="119" t="s">
        <v>516</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row>
    <row r="457" spans="1:26" x14ac:dyDescent="0.25">
      <c r="B457" s="119" t="s">
        <v>517</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row>
    <row r="458" spans="1:26" x14ac:dyDescent="0.2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x14ac:dyDescent="0.25">
      <c r="B459" s="119" t="s">
        <v>519</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row>
    <row r="460" spans="1:26" x14ac:dyDescent="0.2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x14ac:dyDescent="0.25">
      <c r="B461" s="119" t="s">
        <v>521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row>
    <row r="462" spans="1:26" x14ac:dyDescent="0.25">
      <c r="B462" s="119" t="s">
        <v>522</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row>
    <row r="463" spans="1:26" x14ac:dyDescent="0.25">
      <c r="B463" s="119" t="s">
        <v>523</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row>
    <row r="464" spans="1:26" x14ac:dyDescent="0.2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x14ac:dyDescent="0.25">
      <c r="B465" s="119" t="s">
        <v>11</v>
      </c>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row>
    <row r="466" spans="1:26" x14ac:dyDescent="0.25">
      <c r="B466" s="119" t="s">
        <v>525</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row>
    <row r="467" spans="1:26" x14ac:dyDescent="0.25">
      <c r="B467" s="119" t="s">
        <v>318</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row>
    <row r="468" spans="1:26" x14ac:dyDescent="0.2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x14ac:dyDescent="0.25">
      <c r="B469" s="119" t="s">
        <v>527</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row>
    <row r="470" spans="1:26" x14ac:dyDescent="0.25">
      <c r="B470" s="119" t="s">
        <v>528</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row>
    <row r="471" spans="1:26" x14ac:dyDescent="0.25">
      <c r="B471" s="119" t="s">
        <v>529</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row>
    <row r="472" spans="1:26" x14ac:dyDescent="0.25">
      <c r="B472" s="119" t="s">
        <v>530</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row>
    <row r="473" spans="1:26" x14ac:dyDescent="0.25">
      <c r="B473" s="119" t="s">
        <v>531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row>
    <row r="474" spans="1:26" x14ac:dyDescent="0.25">
      <c r="B474" s="119" t="s">
        <v>532</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row>
    <row r="475" spans="1:26" x14ac:dyDescent="0.25">
      <c r="B475" s="119" t="s">
        <v>533</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row>
    <row r="476" spans="1:26" x14ac:dyDescent="0.25">
      <c r="B476" s="119" t="s">
        <v>534</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row>
    <row r="477" spans="1:26" x14ac:dyDescent="0.25">
      <c r="B477" s="119" t="s">
        <v>535</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x14ac:dyDescent="0.25">
      <c r="B478" s="119" t="s">
        <v>536</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row>
    <row r="479" spans="1:26" x14ac:dyDescent="0.25">
      <c r="B479" s="119" t="s">
        <v>537</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row>
    <row r="480" spans="1:26" x14ac:dyDescent="0.2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x14ac:dyDescent="0.25">
      <c r="B481" s="119" t="s">
        <v>539</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row>
    <row r="482" spans="1:26" x14ac:dyDescent="0.25">
      <c r="B482" s="119" t="s">
        <v>540</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row>
    <row r="483" spans="1:26" x14ac:dyDescent="0.25">
      <c r="B483" s="119" t="s">
        <v>541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row>
    <row r="484" spans="1:26" x14ac:dyDescent="0.2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x14ac:dyDescent="0.25">
      <c r="B485" s="119" t="s">
        <v>543</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row>
    <row r="486" spans="1:26" x14ac:dyDescent="0.25">
      <c r="B486" s="119" t="s">
        <v>544</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row>
    <row r="487" spans="1:26" x14ac:dyDescent="0.25">
      <c r="B487" s="119" t="s">
        <v>545</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row>
    <row r="488" spans="1:26" x14ac:dyDescent="0.25">
      <c r="B488" s="119" t="s">
        <v>546</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row>
    <row r="489" spans="1:26" x14ac:dyDescent="0.25">
      <c r="B489" s="119" t="s">
        <v>547</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row>
    <row r="490" spans="1:26" x14ac:dyDescent="0.2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x14ac:dyDescent="0.25">
      <c r="B491" s="119" t="s">
        <v>549</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row>
    <row r="492" spans="1:26" x14ac:dyDescent="0.25">
      <c r="B492" s="119" t="s">
        <v>550</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row>
    <row r="493" spans="1:26" x14ac:dyDescent="0.25">
      <c r="B493" s="119" t="s">
        <v>551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row>
    <row r="494" spans="1:26" x14ac:dyDescent="0.2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x14ac:dyDescent="0.25">
      <c r="B495" s="119" t="s">
        <v>553</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row>
    <row r="496" spans="1:26" x14ac:dyDescent="0.25">
      <c r="B496" s="119" t="s">
        <v>554</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row>
    <row r="497" spans="2:26" x14ac:dyDescent="0.25">
      <c r="B497" s="119" t="s">
        <v>555</v>
      </c>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row>
    <row r="498" spans="2:26" x14ac:dyDescent="0.25">
      <c r="B498" s="119" t="s">
        <v>556</v>
      </c>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row>
    <row r="499" spans="2:26" x14ac:dyDescent="0.25">
      <c r="B499" s="119" t="s">
        <v>557</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row>
    <row r="500" spans="2:26" x14ac:dyDescent="0.25">
      <c r="B500" s="119" t="s">
        <v>558</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row>
    <row r="501" spans="2:26" x14ac:dyDescent="0.25">
      <c r="B501" s="119" t="s">
        <v>559</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row>
    <row r="502" spans="2:26" x14ac:dyDescent="0.25">
      <c r="B502" s="119" t="s">
        <v>560</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row>
    <row r="503" spans="2:26" x14ac:dyDescent="0.25">
      <c r="B503" s="119" t="s">
        <v>561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row>
    <row r="504" spans="2:26" x14ac:dyDescent="0.25">
      <c r="B504" s="119" t="s">
        <v>562</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row>
    <row r="505" spans="2:26" x14ac:dyDescent="0.25">
      <c r="B505" s="119" t="s">
        <v>563</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row>
    <row r="506" spans="2:26" x14ac:dyDescent="0.25">
      <c r="B506" s="119" t="s">
        <v>564</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row>
    <row r="507" spans="2:26" x14ac:dyDescent="0.25">
      <c r="B507" s="119" t="s">
        <v>565</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row>
    <row r="508" spans="2:26" x14ac:dyDescent="0.25">
      <c r="B508" s="119" t="s">
        <v>566</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row>
    <row r="509" spans="2:26" x14ac:dyDescent="0.25">
      <c r="B509" s="119" t="s">
        <v>567</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2:26" x14ac:dyDescent="0.25">
      <c r="B510" s="119" t="s">
        <v>568</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row>
    <row r="511" spans="2:26" x14ac:dyDescent="0.25">
      <c r="B511" s="119" t="s">
        <v>569</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row>
    <row r="512" spans="2:26" x14ac:dyDescent="0.25">
      <c r="B512" s="119" t="s">
        <v>570</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row>
    <row r="513" spans="1:26" x14ac:dyDescent="0.2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x14ac:dyDescent="0.25">
      <c r="B514" s="119" t="s">
        <v>572</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row>
    <row r="515" spans="1:26" x14ac:dyDescent="0.25">
      <c r="B515" s="119" t="s">
        <v>573</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row>
    <row r="516" spans="1:26" x14ac:dyDescent="0.2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x14ac:dyDescent="0.25">
      <c r="B517" s="119" t="s">
        <v>575</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row>
    <row r="518" spans="1:26" x14ac:dyDescent="0.25">
      <c r="B518" s="119" t="s">
        <v>576</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row>
    <row r="519" spans="1:26" x14ac:dyDescent="0.25">
      <c r="B519" s="119" t="s">
        <v>577</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row>
    <row r="520" spans="1:26" x14ac:dyDescent="0.25">
      <c r="B520" s="119" t="s">
        <v>578</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row>
    <row r="521" spans="1:26" x14ac:dyDescent="0.2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x14ac:dyDescent="0.25">
      <c r="B522" s="119" t="s">
        <v>580</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row>
    <row r="523" spans="1:26" x14ac:dyDescent="0.25">
      <c r="B523" s="119" t="s">
        <v>581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row>
    <row r="524" spans="1:26" x14ac:dyDescent="0.25">
      <c r="B524" s="119" t="s">
        <v>582</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row>
    <row r="525" spans="1:26" x14ac:dyDescent="0.2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x14ac:dyDescent="0.25">
      <c r="B526" s="119" t="s">
        <v>584</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row>
    <row r="527" spans="1:26" x14ac:dyDescent="0.25">
      <c r="B527" s="119" t="s">
        <v>585</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row>
    <row r="528" spans="1:26" x14ac:dyDescent="0.25">
      <c r="B528" s="119" t="s">
        <v>586</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row>
    <row r="529" spans="1:26" x14ac:dyDescent="0.25">
      <c r="B529" s="119" t="s">
        <v>587</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row>
    <row r="530" spans="1:26" x14ac:dyDescent="0.2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x14ac:dyDescent="0.25">
      <c r="B531" s="119" t="s">
        <v>589</v>
      </c>
      <c r="C531" s="120">
        <v>0</v>
      </c>
      <c r="D531" s="120">
        <v>0</v>
      </c>
      <c r="E531" s="120">
        <v>0</v>
      </c>
      <c r="F531" s="120">
        <v>0</v>
      </c>
      <c r="G531" s="120">
        <v>0</v>
      </c>
      <c r="H531" s="120">
        <v>0</v>
      </c>
      <c r="I531" s="120">
        <v>0</v>
      </c>
      <c r="J531" s="120">
        <v>0</v>
      </c>
      <c r="K531" s="120">
        <v>0</v>
      </c>
      <c r="L531" s="120">
        <v>0</v>
      </c>
      <c r="M531" s="120">
        <v>0</v>
      </c>
      <c r="N531" s="120">
        <v>0</v>
      </c>
      <c r="O531" s="120">
        <v>0</v>
      </c>
      <c r="P531" s="120">
        <v>0</v>
      </c>
      <c r="Q531" s="120">
        <v>0</v>
      </c>
      <c r="R531" s="120"/>
      <c r="S531" s="120">
        <v>0</v>
      </c>
      <c r="T531" s="120">
        <v>0</v>
      </c>
      <c r="U531" s="120">
        <v>0</v>
      </c>
      <c r="V531" s="120">
        <v>0</v>
      </c>
      <c r="W531" s="120">
        <v>0</v>
      </c>
      <c r="X531" s="120">
        <v>0</v>
      </c>
      <c r="Y531" s="120">
        <v>0</v>
      </c>
      <c r="Z531" s="120">
        <v>0</v>
      </c>
    </row>
    <row r="532" spans="1:26" x14ac:dyDescent="0.2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x14ac:dyDescent="0.25">
      <c r="B533" s="119" t="s">
        <v>591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row>
    <row r="534" spans="1:26" x14ac:dyDescent="0.25">
      <c r="B534" s="119" t="s">
        <v>592</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row>
    <row r="535" spans="1:26" x14ac:dyDescent="0.25">
      <c r="B535" s="119" t="s">
        <v>593</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row>
    <row r="536" spans="1:26" x14ac:dyDescent="0.2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x14ac:dyDescent="0.25">
      <c r="B537" s="119" t="s">
        <v>599</v>
      </c>
      <c r="C537" s="120">
        <v>246.8</v>
      </c>
      <c r="D537" s="120"/>
      <c r="E537" s="120"/>
      <c r="F537" s="120"/>
      <c r="G537" s="120">
        <v>1.6080000000000001</v>
      </c>
      <c r="H537" s="120"/>
      <c r="I537" s="120">
        <v>1.609</v>
      </c>
      <c r="J537" s="120"/>
      <c r="K537" s="120"/>
      <c r="L537" s="120"/>
      <c r="M537" s="120"/>
      <c r="N537" s="120"/>
      <c r="O537" s="120"/>
      <c r="P537" s="120"/>
      <c r="Q537" s="120"/>
      <c r="R537" s="120"/>
      <c r="S537" s="120"/>
      <c r="T537" s="120">
        <v>152.30000000000001</v>
      </c>
      <c r="U537" s="120">
        <v>0.4</v>
      </c>
      <c r="V537" s="120"/>
      <c r="W537" s="120"/>
      <c r="X537" s="120"/>
      <c r="Y537" s="120"/>
      <c r="Z537" s="120">
        <v>402.71699999999998</v>
      </c>
    </row>
    <row r="538" spans="1:26" x14ac:dyDescent="0.25">
      <c r="B538" s="119" t="s">
        <v>600</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row>
    <row r="539" spans="1:26" x14ac:dyDescent="0.25">
      <c r="B539" s="119" t="s">
        <v>601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row>
    <row r="540" spans="1:26" x14ac:dyDescent="0.25">
      <c r="B540" s="119" t="s">
        <v>602</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row>
    <row r="541" spans="1:26" x14ac:dyDescent="0.2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x14ac:dyDescent="0.25">
      <c r="B542" s="119" t="s">
        <v>604</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row>
    <row r="543" spans="1:26" x14ac:dyDescent="0.2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x14ac:dyDescent="0.25">
      <c r="B544" s="119" t="s">
        <v>606</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row>
    <row r="545" spans="1:26" x14ac:dyDescent="0.2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x14ac:dyDescent="0.25">
      <c r="B546" s="119" t="s">
        <v>609</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row>
    <row r="547" spans="1:26" x14ac:dyDescent="0.25">
      <c r="B547" s="119" t="s">
        <v>610</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row>
    <row r="548" spans="1:26" x14ac:dyDescent="0.25">
      <c r="B548" s="119" t="s">
        <v>611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row>
    <row r="549" spans="1:26" x14ac:dyDescent="0.25">
      <c r="B549" s="119" t="s">
        <v>612</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row>
    <row r="550" spans="1:26" x14ac:dyDescent="0.25">
      <c r="B550" s="119" t="s">
        <v>613</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row>
    <row r="551" spans="1:26" x14ac:dyDescent="0.25">
      <c r="B551" s="119" t="s">
        <v>614</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row>
    <row r="552" spans="1:26" x14ac:dyDescent="0.25">
      <c r="B552" s="119" t="s">
        <v>615</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6" x14ac:dyDescent="0.25">
      <c r="A553" s="119" t="s">
        <v>1157</v>
      </c>
      <c r="C553" s="120">
        <v>1775.4380000000001</v>
      </c>
      <c r="D553" s="120">
        <v>0</v>
      </c>
      <c r="E553" s="120">
        <v>160.071</v>
      </c>
      <c r="F553" s="120">
        <v>1.075</v>
      </c>
      <c r="G553" s="120">
        <v>68.046800000000005</v>
      </c>
      <c r="H553" s="120">
        <v>0</v>
      </c>
      <c r="I553" s="120">
        <v>19.186399999999999</v>
      </c>
      <c r="J553" s="120">
        <v>426.24700000000001</v>
      </c>
      <c r="K553" s="120">
        <v>268.30399999999997</v>
      </c>
      <c r="L553" s="120">
        <v>259.36900000000003</v>
      </c>
      <c r="M553" s="120">
        <v>50.634999999999998</v>
      </c>
      <c r="N553" s="120">
        <v>140.589</v>
      </c>
      <c r="O553" s="120">
        <v>867.64200000000005</v>
      </c>
      <c r="P553" s="120">
        <v>0</v>
      </c>
      <c r="Q553" s="120">
        <v>48.864999999999995</v>
      </c>
      <c r="R553" s="120">
        <v>185.036</v>
      </c>
      <c r="S553" s="120">
        <v>0</v>
      </c>
      <c r="T553" s="120">
        <v>297.96600000000001</v>
      </c>
      <c r="U553" s="120">
        <v>0.4</v>
      </c>
      <c r="V553" s="120">
        <v>0.135881</v>
      </c>
      <c r="W553" s="120">
        <v>38</v>
      </c>
      <c r="X553" s="120">
        <v>0</v>
      </c>
      <c r="Y553" s="120">
        <v>72.906700000000015</v>
      </c>
      <c r="Z553" s="120">
        <v>4679.912781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15"/>
  <sheetViews>
    <sheetView workbookViewId="0">
      <pane xSplit="2" ySplit="1" topLeftCell="C2" activePane="bottomRight" state="frozen"/>
      <selection pane="topRight"/>
      <selection pane="bottomLeft"/>
      <selection pane="bottomRight"/>
    </sheetView>
  </sheetViews>
  <sheetFormatPr defaultRowHeight="15" x14ac:dyDescent="0.25"/>
  <cols>
    <col min="3" max="3" width="9.85546875" bestFit="1" customWidth="1"/>
    <col min="28" max="28" width="9.85546875" bestFit="1" customWidth="1"/>
    <col min="33" max="33" width="13.42578125" customWidth="1"/>
    <col min="34" max="34" width="25" customWidth="1"/>
    <col min="35" max="35" width="19.85546875" customWidth="1"/>
  </cols>
  <sheetData>
    <row r="1" spans="1:37" s="122" customFormat="1" ht="90" x14ac:dyDescent="0.25">
      <c r="A1" s="124" t="s">
        <v>0</v>
      </c>
      <c r="B1" s="124" t="s">
        <v>1</v>
      </c>
      <c r="C1" s="125" t="s">
        <v>689</v>
      </c>
      <c r="D1" s="125" t="s">
        <v>1056</v>
      </c>
      <c r="E1" s="125" t="s">
        <v>1058</v>
      </c>
      <c r="F1" s="125" t="s">
        <v>1068</v>
      </c>
      <c r="G1" s="125" t="s">
        <v>721</v>
      </c>
      <c r="H1" s="125" t="s">
        <v>1054</v>
      </c>
      <c r="I1" s="125" t="s">
        <v>733</v>
      </c>
      <c r="J1" s="125" t="s">
        <v>1059</v>
      </c>
      <c r="K1" s="125" t="s">
        <v>688</v>
      </c>
      <c r="L1" s="125" t="s">
        <v>1057</v>
      </c>
      <c r="M1" s="125" t="s">
        <v>1060</v>
      </c>
      <c r="N1" s="125" t="s">
        <v>1061</v>
      </c>
      <c r="O1" s="125" t="s">
        <v>1053</v>
      </c>
      <c r="P1" s="125" t="s">
        <v>1067</v>
      </c>
      <c r="Q1" s="125" t="s">
        <v>1070</v>
      </c>
      <c r="R1" s="125" t="s">
        <v>1077</v>
      </c>
      <c r="S1" s="125" t="s">
        <v>1064</v>
      </c>
      <c r="T1" s="125" t="s">
        <v>1063</v>
      </c>
      <c r="U1" s="125" t="s">
        <v>1065</v>
      </c>
      <c r="V1" s="125" t="s">
        <v>1069</v>
      </c>
      <c r="W1" s="125" t="s">
        <v>1055</v>
      </c>
      <c r="X1" s="125" t="s">
        <v>1066</v>
      </c>
      <c r="Y1" s="125" t="s">
        <v>1062</v>
      </c>
      <c r="Z1" s="125"/>
      <c r="AB1" s="126" t="s">
        <v>1074</v>
      </c>
      <c r="AE1" s="122" t="s">
        <v>1275</v>
      </c>
      <c r="AG1" s="122" t="s">
        <v>1276</v>
      </c>
      <c r="AH1" s="290" t="s">
        <v>1277</v>
      </c>
      <c r="AI1" s="123" t="s">
        <v>1047</v>
      </c>
      <c r="AK1" s="122" t="s">
        <v>1158</v>
      </c>
    </row>
    <row r="2" spans="1:37" x14ac:dyDescent="0.25">
      <c r="A2" s="2" t="s">
        <v>22</v>
      </c>
      <c r="B2" s="2" t="s">
        <v>23</v>
      </c>
      <c r="C2">
        <f>IF($B2=" ","",IF(ISERROR(1/VLOOKUP($B2,'Justerad allokering kvv'!$B$1:$AG$700,MATCH(C$1,'Justerad allokering kvv'!$B$1:$AF$1,0),FALSE)),VLOOKUP($B2,'Allokerad kvv'!$B$2:$AV$700,MATCH(C$1,'Allokerad kvv'!$B$1:$AV$1,0),FALSE),VLOOKUP($B2,'Justerad allokering kvv'!$B$1:$AG$700,MATCH(C$1,'Justerad allokering kvv'!$B$1:$AF$1,0),FALSE)))</f>
        <v>0</v>
      </c>
      <c r="D2">
        <f>IF($B2=" ","",IF(ISERROR(1/VLOOKUP($B2,'Justerad allokering kvv'!$B$1:$AG$700,MATCH(D$1,'Justerad allokering kvv'!$B$1:$AF$1,0),FALSE)),VLOOKUP($B2,'Allokerad kvv'!$B$2:$AV$700,MATCH(D$1,'Allokerad kvv'!$B$1:$AV$1,0),FALSE),VLOOKUP($B2,'Justerad allokering kvv'!$B$1:$AG$700,MATCH(D$1,'Justerad allokering kvv'!$B$1:$AF$1,0),FALSE)))</f>
        <v>0</v>
      </c>
      <c r="E2">
        <f>IF($B2=" ","",IF(ISERROR(1/VLOOKUP($B2,'Justerad allokering kvv'!$B$1:$AG$700,MATCH(E$1,'Justerad allokering kvv'!$B$1:$AF$1,0),FALSE)),VLOOKUP($B2,'Allokerad kvv'!$B$2:$AV$700,MATCH(E$1,'Allokerad kvv'!$B$1:$AV$1,0),FALSE),VLOOKUP($B2,'Justerad allokering kvv'!$B$1:$AG$700,MATCH(E$1,'Justerad allokering kvv'!$B$1:$AF$1,0),FALSE)))</f>
        <v>0</v>
      </c>
      <c r="F2">
        <f>IF($B2=" ","",IF(ISERROR(1/VLOOKUP($B2,'Justerad allokering kvv'!$B$1:$AG$700,MATCH(F$1,'Justerad allokering kvv'!$B$1:$AF$1,0),FALSE)),VLOOKUP($B2,'Allokerad kvv'!$B$2:$AV$700,MATCH(F$1,'Allokerad kvv'!$B$1:$AV$1,0),FALSE),VLOOKUP($B2,'Justerad allokering kvv'!$B$1:$AG$700,MATCH(F$1,'Justerad allokering kvv'!$B$1:$AF$1,0),FALSE)))</f>
        <v>0</v>
      </c>
      <c r="G2">
        <f>IF($B2=" ","",IF(ISERROR(1/VLOOKUP($B2,'Justerad allokering kvv'!$B$1:$AG$700,MATCH(G$1,'Justerad allokering kvv'!$B$1:$AF$1,0),FALSE)),VLOOKUP($B2,'Allokerad kvv'!$B$2:$AV$700,MATCH(G$1,'Allokerad kvv'!$B$1:$AV$1,0),FALSE),VLOOKUP($B2,'Justerad allokering kvv'!$B$1:$AG$700,MATCH(G$1,'Justerad allokering kvv'!$B$1:$AF$1,0),FALSE)))</f>
        <v>0</v>
      </c>
      <c r="H2">
        <f>IF($B2=" ","",IF(ISERROR(1/VLOOKUP($B2,'Justerad allokering kvv'!$B$1:$AG$700,MATCH(H$1,'Justerad allokering kvv'!$B$1:$AF$1,0),FALSE)),VLOOKUP($B2,'Allokerad kvv'!$B$2:$AV$700,MATCH(H$1,'Allokerad kvv'!$B$1:$AV$1,0),FALSE),VLOOKUP($B2,'Justerad allokering kvv'!$B$1:$AG$700,MATCH(H$1,'Justerad allokering kvv'!$B$1:$AF$1,0),FALSE)))</f>
        <v>0</v>
      </c>
      <c r="I2">
        <f>IF($B2=" ","",IF(ISERROR(1/VLOOKUP($B2,'Justerad allokering kvv'!$B$1:$AG$700,MATCH(I$1,'Justerad allokering kvv'!$B$1:$AF$1,0),FALSE)),VLOOKUP($B2,'Allokerad kvv'!$B$2:$AV$700,MATCH(I$1,'Allokerad kvv'!$B$1:$AV$1,0),FALSE),VLOOKUP($B2,'Justerad allokering kvv'!$B$1:$AG$700,MATCH(I$1,'Justerad allokering kvv'!$B$1:$AF$1,0),FALSE)))</f>
        <v>0</v>
      </c>
      <c r="J2">
        <f>IF($B2=" ","",IF(ISERROR(1/VLOOKUP($B2,'Justerad allokering kvv'!$B$1:$AG$700,MATCH(J$1,'Justerad allokering kvv'!$B$1:$AF$1,0),FALSE)),VLOOKUP($B2,'Allokerad kvv'!$B$2:$AV$700,MATCH(J$1,'Allokerad kvv'!$B$1:$AV$1,0),FALSE),VLOOKUP($B2,'Justerad allokering kvv'!$B$1:$AG$700,MATCH(J$1,'Justerad allokering kvv'!$B$1:$AF$1,0),FALSE)))</f>
        <v>0</v>
      </c>
      <c r="K2">
        <f>IF($B2=" ","",IF(ISERROR(1/VLOOKUP($B2,'Justerad allokering kvv'!$B$1:$AG$700,MATCH(K$1,'Justerad allokering kvv'!$B$1:$AF$1,0),FALSE)),VLOOKUP($B2,'Allokerad kvv'!$B$2:$AV$700,MATCH(K$1,'Allokerad kvv'!$B$1:$AV$1,0),FALSE),VLOOKUP($B2,'Justerad allokering kvv'!$B$1:$AG$700,MATCH(K$1,'Justerad allokering kvv'!$B$1:$AF$1,0),FALSE)))</f>
        <v>0</v>
      </c>
      <c r="L2">
        <f>IF($B2=" ","",IF(ISERROR(1/VLOOKUP($B2,'Justerad allokering kvv'!$B$1:$AG$700,MATCH(L$1,'Justerad allokering kvv'!$B$1:$AF$1,0),FALSE)),VLOOKUP($B2,'Allokerad kvv'!$B$2:$AV$700,MATCH(L$1,'Allokerad kvv'!$B$1:$AV$1,0),FALSE),VLOOKUP($B2,'Justerad allokering kvv'!$B$1:$AG$700,MATCH(L$1,'Justerad allokering kvv'!$B$1:$AF$1,0),FALSE)))</f>
        <v>0</v>
      </c>
      <c r="M2">
        <f>IF($B2=" ","",IF(ISERROR(1/VLOOKUP($B2,'Justerad allokering kvv'!$B$1:$AG$700,MATCH(M$1,'Justerad allokering kvv'!$B$1:$AF$1,0),FALSE)),VLOOKUP($B2,'Allokerad kvv'!$B$2:$AV$700,MATCH(M$1,'Allokerad kvv'!$B$1:$AV$1,0),FALSE),VLOOKUP($B2,'Justerad allokering kvv'!$B$1:$AG$700,MATCH(M$1,'Justerad allokering kvv'!$B$1:$AF$1,0),FALSE)))</f>
        <v>0</v>
      </c>
      <c r="N2">
        <f>IF($B2=" ","",IF(ISERROR(1/VLOOKUP($B2,'Justerad allokering kvv'!$B$1:$AG$700,MATCH(N$1,'Justerad allokering kvv'!$B$1:$AF$1,0),FALSE)),VLOOKUP($B2,'Allokerad kvv'!$B$2:$AV$700,MATCH(N$1,'Allokerad kvv'!$B$1:$AV$1,0),FALSE),VLOOKUP($B2,'Justerad allokering kvv'!$B$1:$AG$700,MATCH(N$1,'Justerad allokering kvv'!$B$1:$AF$1,0),FALSE)))</f>
        <v>0</v>
      </c>
      <c r="O2">
        <f>IF($B2=" ","",IF(ISERROR(1/VLOOKUP($B2,'Justerad allokering kvv'!$B$1:$AG$700,MATCH(O$1,'Justerad allokering kvv'!$B$1:$AF$1,0),FALSE)),VLOOKUP($B2,'Allokerad kvv'!$B$2:$AV$700,MATCH(O$1,'Allokerad kvv'!$B$1:$AV$1,0),FALSE),VLOOKUP($B2,'Justerad allokering kvv'!$B$1:$AG$700,MATCH(O$1,'Justerad allokering kvv'!$B$1:$AF$1,0),FALSE)))</f>
        <v>0</v>
      </c>
      <c r="P2">
        <f>IF($B2=" ","",IF(ISERROR(1/VLOOKUP($B2,'Justerad allokering kvv'!$B$1:$AG$700,MATCH(P$1,'Justerad allokering kvv'!$B$1:$AF$1,0),FALSE)),VLOOKUP($B2,'Allokerad kvv'!$B$2:$AV$700,MATCH(P$1,'Allokerad kvv'!$B$1:$AV$1,0),FALSE),VLOOKUP($B2,'Justerad allokering kvv'!$B$1:$AG$700,MATCH(P$1,'Justerad allokering kvv'!$B$1:$AF$1,0),FALSE)))</f>
        <v>0</v>
      </c>
      <c r="Q2">
        <f>IF($B2=" ","",IF(ISERROR(1/VLOOKUP($B2,'Justerad allokering kvv'!$B$1:$AG$700,MATCH(Q$1,'Justerad allokering kvv'!$B$1:$AF$1,0),FALSE)),VLOOKUP($B2,'Allokerad kvv'!$B$2:$AV$700,MATCH(Q$1,'Allokerad kvv'!$B$1:$AV$1,0),FALSE),VLOOKUP($B2,'Justerad allokering kvv'!$B$1:$AG$700,MATCH(Q$1,'Justerad allokering kvv'!$B$1:$AF$1,0),FALSE)))</f>
        <v>0</v>
      </c>
      <c r="R2">
        <f>IF($B2=" ","",IF(ISERROR(1/VLOOKUP($B2,'Justerad allokering kvv'!$B$1:$AG$700,MATCH(R$1,'Justerad allokering kvv'!$B$1:$AF$1,0),FALSE)),VLOOKUP($B2,'Allokerad kvv'!$B$2:$AV$700,MATCH(R$1,'Allokerad kvv'!$B$1:$AV$1,0),FALSE),VLOOKUP($B2,'Justerad allokering kvv'!$B$1:$AG$700,MATCH(R$1,'Justerad allokering kvv'!$B$1:$AF$1,0),FALSE)))</f>
        <v>0</v>
      </c>
      <c r="S2">
        <f>IF($B2=" ","",IF(ISERROR(1/VLOOKUP($B2,'Justerad allokering kvv'!$B$1:$AG$700,MATCH(S$1,'Justerad allokering kvv'!$B$1:$AF$1,0),FALSE)),VLOOKUP($B2,'Allokerad kvv'!$B$2:$AV$700,MATCH(S$1,'Allokerad kvv'!$B$1:$AV$1,0),FALSE),VLOOKUP($B2,'Justerad allokering kvv'!$B$1:$AG$700,MATCH(S$1,'Justerad allokering kvv'!$B$1:$AF$1,0),FALSE)))</f>
        <v>0</v>
      </c>
      <c r="T2">
        <f>IF($B2=" ","",IF(ISERROR(1/VLOOKUP($B2,'Justerad allokering kvv'!$B$1:$AG$700,MATCH(T$1,'Justerad allokering kvv'!$B$1:$AF$1,0),FALSE)),VLOOKUP($B2,'Allokerad kvv'!$B$2:$AV$700,MATCH(T$1,'Allokerad kvv'!$B$1:$AV$1,0),FALSE),VLOOKUP($B2,'Justerad allokering kvv'!$B$1:$AG$700,MATCH(T$1,'Justerad allokering kvv'!$B$1:$AF$1,0),FALSE)))</f>
        <v>0</v>
      </c>
      <c r="U2">
        <f>IF($B2=" ","",IF(ISERROR(1/VLOOKUP($B2,'Justerad allokering kvv'!$B$1:$AG$700,MATCH(U$1,'Justerad allokering kvv'!$B$1:$AF$1,0),FALSE)),VLOOKUP($B2,'Allokerad kvv'!$B$2:$AV$700,MATCH(U$1,'Allokerad kvv'!$B$1:$AV$1,0),FALSE),VLOOKUP($B2,'Justerad allokering kvv'!$B$1:$AG$700,MATCH(U$1,'Justerad allokering kvv'!$B$1:$AF$1,0),FALSE)))</f>
        <v>0</v>
      </c>
      <c r="V2">
        <f>IF($B2=" ","",IF(ISERROR(1/VLOOKUP($B2,'Justerad allokering kvv'!$B$1:$AG$700,MATCH(V$1,'Justerad allokering kvv'!$B$1:$AF$1,0),FALSE)),VLOOKUP($B2,'Allokerad kvv'!$B$2:$AV$700,MATCH(V$1,'Allokerad kvv'!$B$1:$AV$1,0),FALSE),VLOOKUP($B2,'Justerad allokering kvv'!$B$1:$AG$700,MATCH(V$1,'Justerad allokering kvv'!$B$1:$AF$1,0),FALSE)))</f>
        <v>0</v>
      </c>
      <c r="W2">
        <f>IF($B2=" ","",IF(ISERROR(1/VLOOKUP($B2,'Justerad allokering kvv'!$B$1:$AG$700,MATCH(W$1,'Justerad allokering kvv'!$B$1:$AF$1,0),FALSE)),VLOOKUP($B2,'Allokerad kvv'!$B$2:$AV$700,MATCH(W$1,'Allokerad kvv'!$B$1:$AV$1,0),FALSE),VLOOKUP($B2,'Justerad allokering kvv'!$B$1:$AG$700,MATCH(W$1,'Justerad allokering kvv'!$B$1:$AF$1,0),FALSE)))</f>
        <v>0</v>
      </c>
      <c r="X2">
        <f>IF($B2=" ","",IF(ISERROR(1/VLOOKUP($B2,'Justerad allokering kvv'!$B$1:$AG$700,MATCH(X$1,'Justerad allokering kvv'!$B$1:$AF$1,0),FALSE)),VLOOKUP($B2,'Allokerad kvv'!$B$2:$AV$700,MATCH(X$1,'Allokerad kvv'!$B$1:$AV$1,0),FALSE),VLOOKUP($B2,'Justerad allokering kvv'!$B$1:$AG$700,MATCH(X$1,'Justerad allokering kvv'!$B$1:$AF$1,0),FALSE)))</f>
        <v>0</v>
      </c>
      <c r="Y2">
        <f>IF($B2=" ","",IF(ISERROR(1/VLOOKUP($B2,'Justerad allokering kvv'!$B$1:$AG$700,MATCH(Y$1,'Justerad allokering kvv'!$B$1:$AF$1,0),FALSE)),VLOOKUP($B2,'Allokerad kvv'!$B$2:$AV$700,MATCH(Y$1,'Allokerad kvv'!$B$1:$AV$1,0),FALSE),VLOOKUP($B2,'Justerad allokering kvv'!$B$1:$AG$700,MATCH(Y$1,'Justerad allokering kvv'!$B$1:$AF$1,0),FALSE)))</f>
        <v>0</v>
      </c>
      <c r="AB2">
        <f>IFERROR(VLOOKUP($B2,Kraftvärmeprod!$B$1:$AO$424,MATCH("Tillförd energi från rökgaskondensering (GWh)",Kraftvärmeprod!$B$1:$AG$1,0),FALSE)/1,0)</f>
        <v>0</v>
      </c>
      <c r="AE2" s="122">
        <f>SUM(C2:AB2)</f>
        <v>0</v>
      </c>
      <c r="AG2">
        <f>AE2-R2</f>
        <v>0</v>
      </c>
      <c r="AH2">
        <f>AG2-AB2</f>
        <v>0</v>
      </c>
      <c r="AI2" t="str">
        <f>IF(AH2=0,"",AH2/VLOOKUP(B2,Kraftvärmeprod!$B$1:$BC$480,MATCH("Summa tillförd energi exklusive rökgaskondensering",Kraftvärmeprod!$B$1:$BC$1,0),FALSE))</f>
        <v/>
      </c>
      <c r="AK2">
        <f>E2+F2+J2+M2+N2+P2+S2+T2+U2+V2+X2+Y2+L2</f>
        <v>0</v>
      </c>
    </row>
    <row r="3" spans="1:37" x14ac:dyDescent="0.25">
      <c r="A3" s="2" t="s">
        <v>22</v>
      </c>
      <c r="B3" s="2" t="s">
        <v>24</v>
      </c>
      <c r="C3">
        <f>IF($B3=" ","",IF(ISERROR(1/VLOOKUP($B3,'Justerad allokering kvv'!$B$1:$AG$700,MATCH(C$1,'Justerad allokering kvv'!$B$1:$AF$1,0),FALSE)),VLOOKUP($B3,'Allokerad kvv'!$B$2:$AV$700,MATCH(C$1,'Allokerad kvv'!$B$1:$AV$1,0),FALSE),VLOOKUP($B3,'Justerad allokering kvv'!$B$1:$AG$700,MATCH(C$1,'Justerad allokering kvv'!$B$1:$AF$1,0),FALSE)))</f>
        <v>0</v>
      </c>
      <c r="D3">
        <f>IF($B3=" ","",IF(ISERROR(1/VLOOKUP($B3,'Justerad allokering kvv'!$B$1:$AG$700,MATCH(D$1,'Justerad allokering kvv'!$B$1:$AF$1,0),FALSE)),VLOOKUP($B3,'Allokerad kvv'!$B$2:$AV$700,MATCH(D$1,'Allokerad kvv'!$B$1:$AV$1,0),FALSE),VLOOKUP($B3,'Justerad allokering kvv'!$B$1:$AG$700,MATCH(D$1,'Justerad allokering kvv'!$B$1:$AF$1,0),FALSE)))</f>
        <v>0</v>
      </c>
      <c r="E3">
        <f>IF($B3=" ","",IF(ISERROR(1/VLOOKUP($B3,'Justerad allokering kvv'!$B$1:$AG$700,MATCH(E$1,'Justerad allokering kvv'!$B$1:$AF$1,0),FALSE)),VLOOKUP($B3,'Allokerad kvv'!$B$2:$AV$700,MATCH(E$1,'Allokerad kvv'!$B$1:$AV$1,0),FALSE),VLOOKUP($B3,'Justerad allokering kvv'!$B$1:$AG$700,MATCH(E$1,'Justerad allokering kvv'!$B$1:$AF$1,0),FALSE)))</f>
        <v>0</v>
      </c>
      <c r="F3">
        <f>IF($B3=" ","",IF(ISERROR(1/VLOOKUP($B3,'Justerad allokering kvv'!$B$1:$AG$700,MATCH(F$1,'Justerad allokering kvv'!$B$1:$AF$1,0),FALSE)),VLOOKUP($B3,'Allokerad kvv'!$B$2:$AV$700,MATCH(F$1,'Allokerad kvv'!$B$1:$AV$1,0),FALSE),VLOOKUP($B3,'Justerad allokering kvv'!$B$1:$AG$700,MATCH(F$1,'Justerad allokering kvv'!$B$1:$AF$1,0),FALSE)))</f>
        <v>0</v>
      </c>
      <c r="G3">
        <f>IF($B3=" ","",IF(ISERROR(1/VLOOKUP($B3,'Justerad allokering kvv'!$B$1:$AG$700,MATCH(G$1,'Justerad allokering kvv'!$B$1:$AF$1,0),FALSE)),VLOOKUP($B3,'Allokerad kvv'!$B$2:$AV$700,MATCH(G$1,'Allokerad kvv'!$B$1:$AV$1,0),FALSE),VLOOKUP($B3,'Justerad allokering kvv'!$B$1:$AG$700,MATCH(G$1,'Justerad allokering kvv'!$B$1:$AF$1,0),FALSE)))</f>
        <v>0</v>
      </c>
      <c r="H3">
        <f>IF($B3=" ","",IF(ISERROR(1/VLOOKUP($B3,'Justerad allokering kvv'!$B$1:$AG$700,MATCH(H$1,'Justerad allokering kvv'!$B$1:$AF$1,0),FALSE)),VLOOKUP($B3,'Allokerad kvv'!$B$2:$AV$700,MATCH(H$1,'Allokerad kvv'!$B$1:$AV$1,0),FALSE),VLOOKUP($B3,'Justerad allokering kvv'!$B$1:$AG$700,MATCH(H$1,'Justerad allokering kvv'!$B$1:$AF$1,0),FALSE)))</f>
        <v>0</v>
      </c>
      <c r="I3">
        <f>IF($B3=" ","",IF(ISERROR(1/VLOOKUP($B3,'Justerad allokering kvv'!$B$1:$AG$700,MATCH(I$1,'Justerad allokering kvv'!$B$1:$AF$1,0),FALSE)),VLOOKUP($B3,'Allokerad kvv'!$B$2:$AV$700,MATCH(I$1,'Allokerad kvv'!$B$1:$AV$1,0),FALSE),VLOOKUP($B3,'Justerad allokering kvv'!$B$1:$AG$700,MATCH(I$1,'Justerad allokering kvv'!$B$1:$AF$1,0),FALSE)))</f>
        <v>0</v>
      </c>
      <c r="J3">
        <f>IF($B3=" ","",IF(ISERROR(1/VLOOKUP($B3,'Justerad allokering kvv'!$B$1:$AG$700,MATCH(J$1,'Justerad allokering kvv'!$B$1:$AF$1,0),FALSE)),VLOOKUP($B3,'Allokerad kvv'!$B$2:$AV$700,MATCH(J$1,'Allokerad kvv'!$B$1:$AV$1,0),FALSE),VLOOKUP($B3,'Justerad allokering kvv'!$B$1:$AG$700,MATCH(J$1,'Justerad allokering kvv'!$B$1:$AF$1,0),FALSE)))</f>
        <v>0</v>
      </c>
      <c r="K3">
        <f>IF($B3=" ","",IF(ISERROR(1/VLOOKUP($B3,'Justerad allokering kvv'!$B$1:$AG$700,MATCH(K$1,'Justerad allokering kvv'!$B$1:$AF$1,0),FALSE)),VLOOKUP($B3,'Allokerad kvv'!$B$2:$AV$700,MATCH(K$1,'Allokerad kvv'!$B$1:$AV$1,0),FALSE),VLOOKUP($B3,'Justerad allokering kvv'!$B$1:$AG$700,MATCH(K$1,'Justerad allokering kvv'!$B$1:$AF$1,0),FALSE)))</f>
        <v>0</v>
      </c>
      <c r="L3">
        <f>IF($B3=" ","",IF(ISERROR(1/VLOOKUP($B3,'Justerad allokering kvv'!$B$1:$AG$700,MATCH(L$1,'Justerad allokering kvv'!$B$1:$AF$1,0),FALSE)),VLOOKUP($B3,'Allokerad kvv'!$B$2:$AV$700,MATCH(L$1,'Allokerad kvv'!$B$1:$AV$1,0),FALSE),VLOOKUP($B3,'Justerad allokering kvv'!$B$1:$AG$700,MATCH(L$1,'Justerad allokering kvv'!$B$1:$AF$1,0),FALSE)))</f>
        <v>0</v>
      </c>
      <c r="M3">
        <f>IF($B3=" ","",IF(ISERROR(1/VLOOKUP($B3,'Justerad allokering kvv'!$B$1:$AG$700,MATCH(M$1,'Justerad allokering kvv'!$B$1:$AF$1,0),FALSE)),VLOOKUP($B3,'Allokerad kvv'!$B$2:$AV$700,MATCH(M$1,'Allokerad kvv'!$B$1:$AV$1,0),FALSE),VLOOKUP($B3,'Justerad allokering kvv'!$B$1:$AG$700,MATCH(M$1,'Justerad allokering kvv'!$B$1:$AF$1,0),FALSE)))</f>
        <v>0</v>
      </c>
      <c r="N3">
        <f>IF($B3=" ","",IF(ISERROR(1/VLOOKUP($B3,'Justerad allokering kvv'!$B$1:$AG$700,MATCH(N$1,'Justerad allokering kvv'!$B$1:$AF$1,0),FALSE)),VLOOKUP($B3,'Allokerad kvv'!$B$2:$AV$700,MATCH(N$1,'Allokerad kvv'!$B$1:$AV$1,0),FALSE),VLOOKUP($B3,'Justerad allokering kvv'!$B$1:$AG$700,MATCH(N$1,'Justerad allokering kvv'!$B$1:$AF$1,0),FALSE)))</f>
        <v>0</v>
      </c>
      <c r="O3">
        <f>IF($B3=" ","",IF(ISERROR(1/VLOOKUP($B3,'Justerad allokering kvv'!$B$1:$AG$700,MATCH(O$1,'Justerad allokering kvv'!$B$1:$AF$1,0),FALSE)),VLOOKUP($B3,'Allokerad kvv'!$B$2:$AV$700,MATCH(O$1,'Allokerad kvv'!$B$1:$AV$1,0),FALSE),VLOOKUP($B3,'Justerad allokering kvv'!$B$1:$AG$700,MATCH(O$1,'Justerad allokering kvv'!$B$1:$AF$1,0),FALSE)))</f>
        <v>0</v>
      </c>
      <c r="P3">
        <f>IF($B3=" ","",IF(ISERROR(1/VLOOKUP($B3,'Justerad allokering kvv'!$B$1:$AG$700,MATCH(P$1,'Justerad allokering kvv'!$B$1:$AF$1,0),FALSE)),VLOOKUP($B3,'Allokerad kvv'!$B$2:$AV$700,MATCH(P$1,'Allokerad kvv'!$B$1:$AV$1,0),FALSE),VLOOKUP($B3,'Justerad allokering kvv'!$B$1:$AG$700,MATCH(P$1,'Justerad allokering kvv'!$B$1:$AF$1,0),FALSE)))</f>
        <v>0</v>
      </c>
      <c r="Q3">
        <f>IF($B3=" ","",IF(ISERROR(1/VLOOKUP($B3,'Justerad allokering kvv'!$B$1:$AG$700,MATCH(Q$1,'Justerad allokering kvv'!$B$1:$AF$1,0),FALSE)),VLOOKUP($B3,'Allokerad kvv'!$B$2:$AV$700,MATCH(Q$1,'Allokerad kvv'!$B$1:$AV$1,0),FALSE),VLOOKUP($B3,'Justerad allokering kvv'!$B$1:$AG$700,MATCH(Q$1,'Justerad allokering kvv'!$B$1:$AF$1,0),FALSE)))</f>
        <v>0</v>
      </c>
      <c r="R3">
        <f>IF($B3=" ","",IF(ISERROR(1/VLOOKUP($B3,'Justerad allokering kvv'!$B$1:$AG$700,MATCH(R$1,'Justerad allokering kvv'!$B$1:$AF$1,0),FALSE)),VLOOKUP($B3,'Allokerad kvv'!$B$2:$AV$700,MATCH(R$1,'Allokerad kvv'!$B$1:$AV$1,0),FALSE),VLOOKUP($B3,'Justerad allokering kvv'!$B$1:$AG$700,MATCH(R$1,'Justerad allokering kvv'!$B$1:$AF$1,0),FALSE)))</f>
        <v>0</v>
      </c>
      <c r="S3">
        <f>IF($B3=" ","",IF(ISERROR(1/VLOOKUP($B3,'Justerad allokering kvv'!$B$1:$AG$700,MATCH(S$1,'Justerad allokering kvv'!$B$1:$AF$1,0),FALSE)),VLOOKUP($B3,'Allokerad kvv'!$B$2:$AV$700,MATCH(S$1,'Allokerad kvv'!$B$1:$AV$1,0),FALSE),VLOOKUP($B3,'Justerad allokering kvv'!$B$1:$AG$700,MATCH(S$1,'Justerad allokering kvv'!$B$1:$AF$1,0),FALSE)))</f>
        <v>0</v>
      </c>
      <c r="T3">
        <f>IF($B3=" ","",IF(ISERROR(1/VLOOKUP($B3,'Justerad allokering kvv'!$B$1:$AG$700,MATCH(T$1,'Justerad allokering kvv'!$B$1:$AF$1,0),FALSE)),VLOOKUP($B3,'Allokerad kvv'!$B$2:$AV$700,MATCH(T$1,'Allokerad kvv'!$B$1:$AV$1,0),FALSE),VLOOKUP($B3,'Justerad allokering kvv'!$B$1:$AG$700,MATCH(T$1,'Justerad allokering kvv'!$B$1:$AF$1,0),FALSE)))</f>
        <v>0</v>
      </c>
      <c r="U3">
        <f>IF($B3=" ","",IF(ISERROR(1/VLOOKUP($B3,'Justerad allokering kvv'!$B$1:$AG$700,MATCH(U$1,'Justerad allokering kvv'!$B$1:$AF$1,0),FALSE)),VLOOKUP($B3,'Allokerad kvv'!$B$2:$AV$700,MATCH(U$1,'Allokerad kvv'!$B$1:$AV$1,0),FALSE),VLOOKUP($B3,'Justerad allokering kvv'!$B$1:$AG$700,MATCH(U$1,'Justerad allokering kvv'!$B$1:$AF$1,0),FALSE)))</f>
        <v>0</v>
      </c>
      <c r="V3">
        <f>IF($B3=" ","",IF(ISERROR(1/VLOOKUP($B3,'Justerad allokering kvv'!$B$1:$AG$700,MATCH(V$1,'Justerad allokering kvv'!$B$1:$AF$1,0),FALSE)),VLOOKUP($B3,'Allokerad kvv'!$B$2:$AV$700,MATCH(V$1,'Allokerad kvv'!$B$1:$AV$1,0),FALSE),VLOOKUP($B3,'Justerad allokering kvv'!$B$1:$AG$700,MATCH(V$1,'Justerad allokering kvv'!$B$1:$AF$1,0),FALSE)))</f>
        <v>0</v>
      </c>
      <c r="W3">
        <f>IF($B3=" ","",IF(ISERROR(1/VLOOKUP($B3,'Justerad allokering kvv'!$B$1:$AG$700,MATCH(W$1,'Justerad allokering kvv'!$B$1:$AF$1,0),FALSE)),VLOOKUP($B3,'Allokerad kvv'!$B$2:$AV$700,MATCH(W$1,'Allokerad kvv'!$B$1:$AV$1,0),FALSE),VLOOKUP($B3,'Justerad allokering kvv'!$B$1:$AG$700,MATCH(W$1,'Justerad allokering kvv'!$B$1:$AF$1,0),FALSE)))</f>
        <v>0</v>
      </c>
      <c r="X3">
        <f>IF($B3=" ","",IF(ISERROR(1/VLOOKUP($B3,'Justerad allokering kvv'!$B$1:$AG$700,MATCH(X$1,'Justerad allokering kvv'!$B$1:$AF$1,0),FALSE)),VLOOKUP($B3,'Allokerad kvv'!$B$2:$AV$700,MATCH(X$1,'Allokerad kvv'!$B$1:$AV$1,0),FALSE),VLOOKUP($B3,'Justerad allokering kvv'!$B$1:$AG$700,MATCH(X$1,'Justerad allokering kvv'!$B$1:$AF$1,0),FALSE)))</f>
        <v>0</v>
      </c>
      <c r="Y3">
        <f>IF($B3=" ","",IF(ISERROR(1/VLOOKUP($B3,'Justerad allokering kvv'!$B$1:$AG$700,MATCH(Y$1,'Justerad allokering kvv'!$B$1:$AF$1,0),FALSE)),VLOOKUP($B3,'Allokerad kvv'!$B$2:$AV$700,MATCH(Y$1,'Allokerad kvv'!$B$1:$AV$1,0),FALSE),VLOOKUP($B3,'Justerad allokering kvv'!$B$1:$AG$700,MATCH(Y$1,'Justerad allokering kvv'!$B$1:$AF$1,0),FALSE)))</f>
        <v>0</v>
      </c>
      <c r="AB3">
        <f>IFERROR(VLOOKUP($B3,Kraftvärmeprod!$B$1:$AO$424,MATCH("Tillförd energi från rökgaskondensering (GWh)",Kraftvärmeprod!$B$1:$AG$1,0),FALSE)/1,0)</f>
        <v>0</v>
      </c>
      <c r="AE3" s="122">
        <f t="shared" ref="AE3:AE66" si="0">SUM(C3:AB3)</f>
        <v>0</v>
      </c>
      <c r="AG3">
        <f t="shared" ref="AG3:AG66" si="1">AE3-R3</f>
        <v>0</v>
      </c>
      <c r="AH3">
        <f t="shared" ref="AH3:AH66" si="2">AG3-AB3</f>
        <v>0</v>
      </c>
      <c r="AI3" t="str">
        <f>IF(AH3=0,"",AH3/VLOOKUP(B3,Kraftvärmeprod!$B$1:$BC$480,MATCH("Summa tillförd energi exklusive rökgaskondensering",Kraftvärmeprod!$B$1:$BC$1,0),FALSE))</f>
        <v/>
      </c>
      <c r="AK3">
        <f t="shared" ref="AK3:AK66" si="3">E3+F3+J3+M3+N3+P3+S3+T3+U3+V3+X3+Y3+L3</f>
        <v>0</v>
      </c>
    </row>
    <row r="4" spans="1:37" x14ac:dyDescent="0.25">
      <c r="A4" s="2" t="s">
        <v>22</v>
      </c>
      <c r="B4" s="2" t="s">
        <v>25</v>
      </c>
      <c r="C4">
        <f>IF($B4=" ","",IF(ISERROR(1/VLOOKUP($B4,'Justerad allokering kvv'!$B$1:$AG$700,MATCH(C$1,'Justerad allokering kvv'!$B$1:$AF$1,0),FALSE)),VLOOKUP($B4,'Allokerad kvv'!$B$2:$AV$700,MATCH(C$1,'Allokerad kvv'!$B$1:$AV$1,0),FALSE),VLOOKUP($B4,'Justerad allokering kvv'!$B$1:$AG$700,MATCH(C$1,'Justerad allokering kvv'!$B$1:$AF$1,0),FALSE)))</f>
        <v>0</v>
      </c>
      <c r="D4">
        <f>IF($B4=" ","",IF(ISERROR(1/VLOOKUP($B4,'Justerad allokering kvv'!$B$1:$AG$700,MATCH(D$1,'Justerad allokering kvv'!$B$1:$AF$1,0),FALSE)),VLOOKUP($B4,'Allokerad kvv'!$B$2:$AV$700,MATCH(D$1,'Allokerad kvv'!$B$1:$AV$1,0),FALSE),VLOOKUP($B4,'Justerad allokering kvv'!$B$1:$AG$700,MATCH(D$1,'Justerad allokering kvv'!$B$1:$AF$1,0),FALSE)))</f>
        <v>0</v>
      </c>
      <c r="E4">
        <f>IF($B4=" ","",IF(ISERROR(1/VLOOKUP($B4,'Justerad allokering kvv'!$B$1:$AG$700,MATCH(E$1,'Justerad allokering kvv'!$B$1:$AF$1,0),FALSE)),VLOOKUP($B4,'Allokerad kvv'!$B$2:$AV$700,MATCH(E$1,'Allokerad kvv'!$B$1:$AV$1,0),FALSE),VLOOKUP($B4,'Justerad allokering kvv'!$B$1:$AG$700,MATCH(E$1,'Justerad allokering kvv'!$B$1:$AF$1,0),FALSE)))</f>
        <v>0</v>
      </c>
      <c r="F4">
        <f>IF($B4=" ","",IF(ISERROR(1/VLOOKUP($B4,'Justerad allokering kvv'!$B$1:$AG$700,MATCH(F$1,'Justerad allokering kvv'!$B$1:$AF$1,0),FALSE)),VLOOKUP($B4,'Allokerad kvv'!$B$2:$AV$700,MATCH(F$1,'Allokerad kvv'!$B$1:$AV$1,0),FALSE),VLOOKUP($B4,'Justerad allokering kvv'!$B$1:$AG$700,MATCH(F$1,'Justerad allokering kvv'!$B$1:$AF$1,0),FALSE)))</f>
        <v>0</v>
      </c>
      <c r="G4">
        <f>IF($B4=" ","",IF(ISERROR(1/VLOOKUP($B4,'Justerad allokering kvv'!$B$1:$AG$700,MATCH(G$1,'Justerad allokering kvv'!$B$1:$AF$1,0),FALSE)),VLOOKUP($B4,'Allokerad kvv'!$B$2:$AV$700,MATCH(G$1,'Allokerad kvv'!$B$1:$AV$1,0),FALSE),VLOOKUP($B4,'Justerad allokering kvv'!$B$1:$AG$700,MATCH(G$1,'Justerad allokering kvv'!$B$1:$AF$1,0),FALSE)))</f>
        <v>0</v>
      </c>
      <c r="H4">
        <f>IF($B4=" ","",IF(ISERROR(1/VLOOKUP($B4,'Justerad allokering kvv'!$B$1:$AG$700,MATCH(H$1,'Justerad allokering kvv'!$B$1:$AF$1,0),FALSE)),VLOOKUP($B4,'Allokerad kvv'!$B$2:$AV$700,MATCH(H$1,'Allokerad kvv'!$B$1:$AV$1,0),FALSE),VLOOKUP($B4,'Justerad allokering kvv'!$B$1:$AG$700,MATCH(H$1,'Justerad allokering kvv'!$B$1:$AF$1,0),FALSE)))</f>
        <v>0</v>
      </c>
      <c r="I4">
        <f>IF($B4=" ","",IF(ISERROR(1/VLOOKUP($B4,'Justerad allokering kvv'!$B$1:$AG$700,MATCH(I$1,'Justerad allokering kvv'!$B$1:$AF$1,0),FALSE)),VLOOKUP($B4,'Allokerad kvv'!$B$2:$AV$700,MATCH(I$1,'Allokerad kvv'!$B$1:$AV$1,0),FALSE),VLOOKUP($B4,'Justerad allokering kvv'!$B$1:$AG$700,MATCH(I$1,'Justerad allokering kvv'!$B$1:$AF$1,0),FALSE)))</f>
        <v>0</v>
      </c>
      <c r="J4">
        <f>IF($B4=" ","",IF(ISERROR(1/VLOOKUP($B4,'Justerad allokering kvv'!$B$1:$AG$700,MATCH(J$1,'Justerad allokering kvv'!$B$1:$AF$1,0),FALSE)),VLOOKUP($B4,'Allokerad kvv'!$B$2:$AV$700,MATCH(J$1,'Allokerad kvv'!$B$1:$AV$1,0),FALSE),VLOOKUP($B4,'Justerad allokering kvv'!$B$1:$AG$700,MATCH(J$1,'Justerad allokering kvv'!$B$1:$AF$1,0),FALSE)))</f>
        <v>0</v>
      </c>
      <c r="K4">
        <f>IF($B4=" ","",IF(ISERROR(1/VLOOKUP($B4,'Justerad allokering kvv'!$B$1:$AG$700,MATCH(K$1,'Justerad allokering kvv'!$B$1:$AF$1,0),FALSE)),VLOOKUP($B4,'Allokerad kvv'!$B$2:$AV$700,MATCH(K$1,'Allokerad kvv'!$B$1:$AV$1,0),FALSE),VLOOKUP($B4,'Justerad allokering kvv'!$B$1:$AG$700,MATCH(K$1,'Justerad allokering kvv'!$B$1:$AF$1,0),FALSE)))</f>
        <v>0</v>
      </c>
      <c r="L4">
        <f>IF($B4=" ","",IF(ISERROR(1/VLOOKUP($B4,'Justerad allokering kvv'!$B$1:$AG$700,MATCH(L$1,'Justerad allokering kvv'!$B$1:$AF$1,0),FALSE)),VLOOKUP($B4,'Allokerad kvv'!$B$2:$AV$700,MATCH(L$1,'Allokerad kvv'!$B$1:$AV$1,0),FALSE),VLOOKUP($B4,'Justerad allokering kvv'!$B$1:$AG$700,MATCH(L$1,'Justerad allokering kvv'!$B$1:$AF$1,0),FALSE)))</f>
        <v>0</v>
      </c>
      <c r="M4">
        <f>IF($B4=" ","",IF(ISERROR(1/VLOOKUP($B4,'Justerad allokering kvv'!$B$1:$AG$700,MATCH(M$1,'Justerad allokering kvv'!$B$1:$AF$1,0),FALSE)),VLOOKUP($B4,'Allokerad kvv'!$B$2:$AV$700,MATCH(M$1,'Allokerad kvv'!$B$1:$AV$1,0),FALSE),VLOOKUP($B4,'Justerad allokering kvv'!$B$1:$AG$700,MATCH(M$1,'Justerad allokering kvv'!$B$1:$AF$1,0),FALSE)))</f>
        <v>0</v>
      </c>
      <c r="N4">
        <f>IF($B4=" ","",IF(ISERROR(1/VLOOKUP($B4,'Justerad allokering kvv'!$B$1:$AG$700,MATCH(N$1,'Justerad allokering kvv'!$B$1:$AF$1,0),FALSE)),VLOOKUP($B4,'Allokerad kvv'!$B$2:$AV$700,MATCH(N$1,'Allokerad kvv'!$B$1:$AV$1,0),FALSE),VLOOKUP($B4,'Justerad allokering kvv'!$B$1:$AG$700,MATCH(N$1,'Justerad allokering kvv'!$B$1:$AF$1,0),FALSE)))</f>
        <v>0</v>
      </c>
      <c r="O4">
        <f>IF($B4=" ","",IF(ISERROR(1/VLOOKUP($B4,'Justerad allokering kvv'!$B$1:$AG$700,MATCH(O$1,'Justerad allokering kvv'!$B$1:$AF$1,0),FALSE)),VLOOKUP($B4,'Allokerad kvv'!$B$2:$AV$700,MATCH(O$1,'Allokerad kvv'!$B$1:$AV$1,0),FALSE),VLOOKUP($B4,'Justerad allokering kvv'!$B$1:$AG$700,MATCH(O$1,'Justerad allokering kvv'!$B$1:$AF$1,0),FALSE)))</f>
        <v>0</v>
      </c>
      <c r="P4">
        <f>IF($B4=" ","",IF(ISERROR(1/VLOOKUP($B4,'Justerad allokering kvv'!$B$1:$AG$700,MATCH(P$1,'Justerad allokering kvv'!$B$1:$AF$1,0),FALSE)),VLOOKUP($B4,'Allokerad kvv'!$B$2:$AV$700,MATCH(P$1,'Allokerad kvv'!$B$1:$AV$1,0),FALSE),VLOOKUP($B4,'Justerad allokering kvv'!$B$1:$AG$700,MATCH(P$1,'Justerad allokering kvv'!$B$1:$AF$1,0),FALSE)))</f>
        <v>0</v>
      </c>
      <c r="Q4">
        <f>IF($B4=" ","",IF(ISERROR(1/VLOOKUP($B4,'Justerad allokering kvv'!$B$1:$AG$700,MATCH(Q$1,'Justerad allokering kvv'!$B$1:$AF$1,0),FALSE)),VLOOKUP($B4,'Allokerad kvv'!$B$2:$AV$700,MATCH(Q$1,'Allokerad kvv'!$B$1:$AV$1,0),FALSE),VLOOKUP($B4,'Justerad allokering kvv'!$B$1:$AG$700,MATCH(Q$1,'Justerad allokering kvv'!$B$1:$AF$1,0),FALSE)))</f>
        <v>0</v>
      </c>
      <c r="R4">
        <f>IF($B4=" ","",IF(ISERROR(1/VLOOKUP($B4,'Justerad allokering kvv'!$B$1:$AG$700,MATCH(R$1,'Justerad allokering kvv'!$B$1:$AF$1,0),FALSE)),VLOOKUP($B4,'Allokerad kvv'!$B$2:$AV$700,MATCH(R$1,'Allokerad kvv'!$B$1:$AV$1,0),FALSE),VLOOKUP($B4,'Justerad allokering kvv'!$B$1:$AG$700,MATCH(R$1,'Justerad allokering kvv'!$B$1:$AF$1,0),FALSE)))</f>
        <v>0</v>
      </c>
      <c r="S4">
        <f>IF($B4=" ","",IF(ISERROR(1/VLOOKUP($B4,'Justerad allokering kvv'!$B$1:$AG$700,MATCH(S$1,'Justerad allokering kvv'!$B$1:$AF$1,0),FALSE)),VLOOKUP($B4,'Allokerad kvv'!$B$2:$AV$700,MATCH(S$1,'Allokerad kvv'!$B$1:$AV$1,0),FALSE),VLOOKUP($B4,'Justerad allokering kvv'!$B$1:$AG$700,MATCH(S$1,'Justerad allokering kvv'!$B$1:$AF$1,0),FALSE)))</f>
        <v>0</v>
      </c>
      <c r="T4">
        <f>IF($B4=" ","",IF(ISERROR(1/VLOOKUP($B4,'Justerad allokering kvv'!$B$1:$AG$700,MATCH(T$1,'Justerad allokering kvv'!$B$1:$AF$1,0),FALSE)),VLOOKUP($B4,'Allokerad kvv'!$B$2:$AV$700,MATCH(T$1,'Allokerad kvv'!$B$1:$AV$1,0),FALSE),VLOOKUP($B4,'Justerad allokering kvv'!$B$1:$AG$700,MATCH(T$1,'Justerad allokering kvv'!$B$1:$AF$1,0),FALSE)))</f>
        <v>0</v>
      </c>
      <c r="U4">
        <f>IF($B4=" ","",IF(ISERROR(1/VLOOKUP($B4,'Justerad allokering kvv'!$B$1:$AG$700,MATCH(U$1,'Justerad allokering kvv'!$B$1:$AF$1,0),FALSE)),VLOOKUP($B4,'Allokerad kvv'!$B$2:$AV$700,MATCH(U$1,'Allokerad kvv'!$B$1:$AV$1,0),FALSE),VLOOKUP($B4,'Justerad allokering kvv'!$B$1:$AG$700,MATCH(U$1,'Justerad allokering kvv'!$B$1:$AF$1,0),FALSE)))</f>
        <v>0</v>
      </c>
      <c r="V4">
        <f>IF($B4=" ","",IF(ISERROR(1/VLOOKUP($B4,'Justerad allokering kvv'!$B$1:$AG$700,MATCH(V$1,'Justerad allokering kvv'!$B$1:$AF$1,0),FALSE)),VLOOKUP($B4,'Allokerad kvv'!$B$2:$AV$700,MATCH(V$1,'Allokerad kvv'!$B$1:$AV$1,0),FALSE),VLOOKUP($B4,'Justerad allokering kvv'!$B$1:$AG$700,MATCH(V$1,'Justerad allokering kvv'!$B$1:$AF$1,0),FALSE)))</f>
        <v>0</v>
      </c>
      <c r="W4">
        <f>IF($B4=" ","",IF(ISERROR(1/VLOOKUP($B4,'Justerad allokering kvv'!$B$1:$AG$700,MATCH(W$1,'Justerad allokering kvv'!$B$1:$AF$1,0),FALSE)),VLOOKUP($B4,'Allokerad kvv'!$B$2:$AV$700,MATCH(W$1,'Allokerad kvv'!$B$1:$AV$1,0),FALSE),VLOOKUP($B4,'Justerad allokering kvv'!$B$1:$AG$700,MATCH(W$1,'Justerad allokering kvv'!$B$1:$AF$1,0),FALSE)))</f>
        <v>0</v>
      </c>
      <c r="X4">
        <f>IF($B4=" ","",IF(ISERROR(1/VLOOKUP($B4,'Justerad allokering kvv'!$B$1:$AG$700,MATCH(X$1,'Justerad allokering kvv'!$B$1:$AF$1,0),FALSE)),VLOOKUP($B4,'Allokerad kvv'!$B$2:$AV$700,MATCH(X$1,'Allokerad kvv'!$B$1:$AV$1,0),FALSE),VLOOKUP($B4,'Justerad allokering kvv'!$B$1:$AG$700,MATCH(X$1,'Justerad allokering kvv'!$B$1:$AF$1,0),FALSE)))</f>
        <v>0</v>
      </c>
      <c r="Y4">
        <f>IF($B4=" ","",IF(ISERROR(1/VLOOKUP($B4,'Justerad allokering kvv'!$B$1:$AG$700,MATCH(Y$1,'Justerad allokering kvv'!$B$1:$AF$1,0),FALSE)),VLOOKUP($B4,'Allokerad kvv'!$B$2:$AV$700,MATCH(Y$1,'Allokerad kvv'!$B$1:$AV$1,0),FALSE),VLOOKUP($B4,'Justerad allokering kvv'!$B$1:$AG$700,MATCH(Y$1,'Justerad allokering kvv'!$B$1:$AF$1,0),FALSE)))</f>
        <v>0</v>
      </c>
      <c r="AB4">
        <f>IFERROR(VLOOKUP($B4,Kraftvärmeprod!$B$1:$AO$424,MATCH("Tillförd energi från rökgaskondensering (GWh)",Kraftvärmeprod!$B$1:$AG$1,0),FALSE)/1,0)</f>
        <v>0</v>
      </c>
      <c r="AE4" s="122">
        <f t="shared" si="0"/>
        <v>0</v>
      </c>
      <c r="AG4">
        <f t="shared" si="1"/>
        <v>0</v>
      </c>
      <c r="AH4">
        <f t="shared" si="2"/>
        <v>0</v>
      </c>
      <c r="AI4" t="str">
        <f>IF(AH4=0,"",AH4/VLOOKUP(B4,Kraftvärmeprod!$B$1:$BC$480,MATCH("Summa tillförd energi exklusive rökgaskondensering",Kraftvärmeprod!$B$1:$BC$1,0),FALSE))</f>
        <v/>
      </c>
      <c r="AK4">
        <f t="shared" si="3"/>
        <v>0</v>
      </c>
    </row>
    <row r="5" spans="1:37" x14ac:dyDescent="0.25">
      <c r="A5" s="2" t="s">
        <v>22</v>
      </c>
      <c r="B5" s="2" t="s">
        <v>26</v>
      </c>
      <c r="C5">
        <f>IF($B5=" ","",IF(ISERROR(1/VLOOKUP($B5,'Justerad allokering kvv'!$B$1:$AG$700,MATCH(C$1,'Justerad allokering kvv'!$B$1:$AF$1,0),FALSE)),VLOOKUP($B5,'Allokerad kvv'!$B$2:$AV$700,MATCH(C$1,'Allokerad kvv'!$B$1:$AV$1,0),FALSE),VLOOKUP($B5,'Justerad allokering kvv'!$B$1:$AG$700,MATCH(C$1,'Justerad allokering kvv'!$B$1:$AF$1,0),FALSE)))</f>
        <v>0</v>
      </c>
      <c r="D5">
        <f>IF($B5=" ","",IF(ISERROR(1/VLOOKUP($B5,'Justerad allokering kvv'!$B$1:$AG$700,MATCH(D$1,'Justerad allokering kvv'!$B$1:$AF$1,0),FALSE)),VLOOKUP($B5,'Allokerad kvv'!$B$2:$AV$700,MATCH(D$1,'Allokerad kvv'!$B$1:$AV$1,0),FALSE),VLOOKUP($B5,'Justerad allokering kvv'!$B$1:$AG$700,MATCH(D$1,'Justerad allokering kvv'!$B$1:$AF$1,0),FALSE)))</f>
        <v>0</v>
      </c>
      <c r="E5">
        <f>IF($B5=" ","",IF(ISERROR(1/VLOOKUP($B5,'Justerad allokering kvv'!$B$1:$AG$700,MATCH(E$1,'Justerad allokering kvv'!$B$1:$AF$1,0),FALSE)),VLOOKUP($B5,'Allokerad kvv'!$B$2:$AV$700,MATCH(E$1,'Allokerad kvv'!$B$1:$AV$1,0),FALSE),VLOOKUP($B5,'Justerad allokering kvv'!$B$1:$AG$700,MATCH(E$1,'Justerad allokering kvv'!$B$1:$AF$1,0),FALSE)))</f>
        <v>0</v>
      </c>
      <c r="F5">
        <f>IF($B5=" ","",IF(ISERROR(1/VLOOKUP($B5,'Justerad allokering kvv'!$B$1:$AG$700,MATCH(F$1,'Justerad allokering kvv'!$B$1:$AF$1,0),FALSE)),VLOOKUP($B5,'Allokerad kvv'!$B$2:$AV$700,MATCH(F$1,'Allokerad kvv'!$B$1:$AV$1,0),FALSE),VLOOKUP($B5,'Justerad allokering kvv'!$B$1:$AG$700,MATCH(F$1,'Justerad allokering kvv'!$B$1:$AF$1,0),FALSE)))</f>
        <v>0</v>
      </c>
      <c r="G5">
        <f>IF($B5=" ","",IF(ISERROR(1/VLOOKUP($B5,'Justerad allokering kvv'!$B$1:$AG$700,MATCH(G$1,'Justerad allokering kvv'!$B$1:$AF$1,0),FALSE)),VLOOKUP($B5,'Allokerad kvv'!$B$2:$AV$700,MATCH(G$1,'Allokerad kvv'!$B$1:$AV$1,0),FALSE),VLOOKUP($B5,'Justerad allokering kvv'!$B$1:$AG$700,MATCH(G$1,'Justerad allokering kvv'!$B$1:$AF$1,0),FALSE)))</f>
        <v>0</v>
      </c>
      <c r="H5">
        <f>IF($B5=" ","",IF(ISERROR(1/VLOOKUP($B5,'Justerad allokering kvv'!$B$1:$AG$700,MATCH(H$1,'Justerad allokering kvv'!$B$1:$AF$1,0),FALSE)),VLOOKUP($B5,'Allokerad kvv'!$B$2:$AV$700,MATCH(H$1,'Allokerad kvv'!$B$1:$AV$1,0),FALSE),VLOOKUP($B5,'Justerad allokering kvv'!$B$1:$AG$700,MATCH(H$1,'Justerad allokering kvv'!$B$1:$AF$1,0),FALSE)))</f>
        <v>0</v>
      </c>
      <c r="I5">
        <f>IF($B5=" ","",IF(ISERROR(1/VLOOKUP($B5,'Justerad allokering kvv'!$B$1:$AG$700,MATCH(I$1,'Justerad allokering kvv'!$B$1:$AF$1,0),FALSE)),VLOOKUP($B5,'Allokerad kvv'!$B$2:$AV$700,MATCH(I$1,'Allokerad kvv'!$B$1:$AV$1,0),FALSE),VLOOKUP($B5,'Justerad allokering kvv'!$B$1:$AG$700,MATCH(I$1,'Justerad allokering kvv'!$B$1:$AF$1,0),FALSE)))</f>
        <v>0</v>
      </c>
      <c r="J5">
        <f>IF($B5=" ","",IF(ISERROR(1/VLOOKUP($B5,'Justerad allokering kvv'!$B$1:$AG$700,MATCH(J$1,'Justerad allokering kvv'!$B$1:$AF$1,0),FALSE)),VLOOKUP($B5,'Allokerad kvv'!$B$2:$AV$700,MATCH(J$1,'Allokerad kvv'!$B$1:$AV$1,0),FALSE),VLOOKUP($B5,'Justerad allokering kvv'!$B$1:$AG$700,MATCH(J$1,'Justerad allokering kvv'!$B$1:$AF$1,0),FALSE)))</f>
        <v>0</v>
      </c>
      <c r="K5">
        <f>IF($B5=" ","",IF(ISERROR(1/VLOOKUP($B5,'Justerad allokering kvv'!$B$1:$AG$700,MATCH(K$1,'Justerad allokering kvv'!$B$1:$AF$1,0),FALSE)),VLOOKUP($B5,'Allokerad kvv'!$B$2:$AV$700,MATCH(K$1,'Allokerad kvv'!$B$1:$AV$1,0),FALSE),VLOOKUP($B5,'Justerad allokering kvv'!$B$1:$AG$700,MATCH(K$1,'Justerad allokering kvv'!$B$1:$AF$1,0),FALSE)))</f>
        <v>0</v>
      </c>
      <c r="L5">
        <f>IF($B5=" ","",IF(ISERROR(1/VLOOKUP($B5,'Justerad allokering kvv'!$B$1:$AG$700,MATCH(L$1,'Justerad allokering kvv'!$B$1:$AF$1,0),FALSE)),VLOOKUP($B5,'Allokerad kvv'!$B$2:$AV$700,MATCH(L$1,'Allokerad kvv'!$B$1:$AV$1,0),FALSE),VLOOKUP($B5,'Justerad allokering kvv'!$B$1:$AG$700,MATCH(L$1,'Justerad allokering kvv'!$B$1:$AF$1,0),FALSE)))</f>
        <v>0</v>
      </c>
      <c r="M5">
        <f>IF($B5=" ","",IF(ISERROR(1/VLOOKUP($B5,'Justerad allokering kvv'!$B$1:$AG$700,MATCH(M$1,'Justerad allokering kvv'!$B$1:$AF$1,0),FALSE)),VLOOKUP($B5,'Allokerad kvv'!$B$2:$AV$700,MATCH(M$1,'Allokerad kvv'!$B$1:$AV$1,0),FALSE),VLOOKUP($B5,'Justerad allokering kvv'!$B$1:$AG$700,MATCH(M$1,'Justerad allokering kvv'!$B$1:$AF$1,0),FALSE)))</f>
        <v>0</v>
      </c>
      <c r="N5">
        <f>IF($B5=" ","",IF(ISERROR(1/VLOOKUP($B5,'Justerad allokering kvv'!$B$1:$AG$700,MATCH(N$1,'Justerad allokering kvv'!$B$1:$AF$1,0),FALSE)),VLOOKUP($B5,'Allokerad kvv'!$B$2:$AV$700,MATCH(N$1,'Allokerad kvv'!$B$1:$AV$1,0),FALSE),VLOOKUP($B5,'Justerad allokering kvv'!$B$1:$AG$700,MATCH(N$1,'Justerad allokering kvv'!$B$1:$AF$1,0),FALSE)))</f>
        <v>0</v>
      </c>
      <c r="O5">
        <f>IF($B5=" ","",IF(ISERROR(1/VLOOKUP($B5,'Justerad allokering kvv'!$B$1:$AG$700,MATCH(O$1,'Justerad allokering kvv'!$B$1:$AF$1,0),FALSE)),VLOOKUP($B5,'Allokerad kvv'!$B$2:$AV$700,MATCH(O$1,'Allokerad kvv'!$B$1:$AV$1,0),FALSE),VLOOKUP($B5,'Justerad allokering kvv'!$B$1:$AG$700,MATCH(O$1,'Justerad allokering kvv'!$B$1:$AF$1,0),FALSE)))</f>
        <v>0</v>
      </c>
      <c r="P5">
        <f>IF($B5=" ","",IF(ISERROR(1/VLOOKUP($B5,'Justerad allokering kvv'!$B$1:$AG$700,MATCH(P$1,'Justerad allokering kvv'!$B$1:$AF$1,0),FALSE)),VLOOKUP($B5,'Allokerad kvv'!$B$2:$AV$700,MATCH(P$1,'Allokerad kvv'!$B$1:$AV$1,0),FALSE),VLOOKUP($B5,'Justerad allokering kvv'!$B$1:$AG$700,MATCH(P$1,'Justerad allokering kvv'!$B$1:$AF$1,0),FALSE)))</f>
        <v>0</v>
      </c>
      <c r="Q5">
        <f>IF($B5=" ","",IF(ISERROR(1/VLOOKUP($B5,'Justerad allokering kvv'!$B$1:$AG$700,MATCH(Q$1,'Justerad allokering kvv'!$B$1:$AF$1,0),FALSE)),VLOOKUP($B5,'Allokerad kvv'!$B$2:$AV$700,MATCH(Q$1,'Allokerad kvv'!$B$1:$AV$1,0),FALSE),VLOOKUP($B5,'Justerad allokering kvv'!$B$1:$AG$700,MATCH(Q$1,'Justerad allokering kvv'!$B$1:$AF$1,0),FALSE)))</f>
        <v>0</v>
      </c>
      <c r="R5">
        <f>IF($B5=" ","",IF(ISERROR(1/VLOOKUP($B5,'Justerad allokering kvv'!$B$1:$AG$700,MATCH(R$1,'Justerad allokering kvv'!$B$1:$AF$1,0),FALSE)),VLOOKUP($B5,'Allokerad kvv'!$B$2:$AV$700,MATCH(R$1,'Allokerad kvv'!$B$1:$AV$1,0),FALSE),VLOOKUP($B5,'Justerad allokering kvv'!$B$1:$AG$700,MATCH(R$1,'Justerad allokering kvv'!$B$1:$AF$1,0),FALSE)))</f>
        <v>0</v>
      </c>
      <c r="S5">
        <f>IF($B5=" ","",IF(ISERROR(1/VLOOKUP($B5,'Justerad allokering kvv'!$B$1:$AG$700,MATCH(S$1,'Justerad allokering kvv'!$B$1:$AF$1,0),FALSE)),VLOOKUP($B5,'Allokerad kvv'!$B$2:$AV$700,MATCH(S$1,'Allokerad kvv'!$B$1:$AV$1,0),FALSE),VLOOKUP($B5,'Justerad allokering kvv'!$B$1:$AG$700,MATCH(S$1,'Justerad allokering kvv'!$B$1:$AF$1,0),FALSE)))</f>
        <v>0</v>
      </c>
      <c r="T5">
        <f>IF($B5=" ","",IF(ISERROR(1/VLOOKUP($B5,'Justerad allokering kvv'!$B$1:$AG$700,MATCH(T$1,'Justerad allokering kvv'!$B$1:$AF$1,0),FALSE)),VLOOKUP($B5,'Allokerad kvv'!$B$2:$AV$700,MATCH(T$1,'Allokerad kvv'!$B$1:$AV$1,0),FALSE),VLOOKUP($B5,'Justerad allokering kvv'!$B$1:$AG$700,MATCH(T$1,'Justerad allokering kvv'!$B$1:$AF$1,0),FALSE)))</f>
        <v>0</v>
      </c>
      <c r="U5">
        <f>IF($B5=" ","",IF(ISERROR(1/VLOOKUP($B5,'Justerad allokering kvv'!$B$1:$AG$700,MATCH(U$1,'Justerad allokering kvv'!$B$1:$AF$1,0),FALSE)),VLOOKUP($B5,'Allokerad kvv'!$B$2:$AV$700,MATCH(U$1,'Allokerad kvv'!$B$1:$AV$1,0),FALSE),VLOOKUP($B5,'Justerad allokering kvv'!$B$1:$AG$700,MATCH(U$1,'Justerad allokering kvv'!$B$1:$AF$1,0),FALSE)))</f>
        <v>0</v>
      </c>
      <c r="V5">
        <f>IF($B5=" ","",IF(ISERROR(1/VLOOKUP($B5,'Justerad allokering kvv'!$B$1:$AG$700,MATCH(V$1,'Justerad allokering kvv'!$B$1:$AF$1,0),FALSE)),VLOOKUP($B5,'Allokerad kvv'!$B$2:$AV$700,MATCH(V$1,'Allokerad kvv'!$B$1:$AV$1,0),FALSE),VLOOKUP($B5,'Justerad allokering kvv'!$B$1:$AG$700,MATCH(V$1,'Justerad allokering kvv'!$B$1:$AF$1,0),FALSE)))</f>
        <v>0</v>
      </c>
      <c r="W5">
        <f>IF($B5=" ","",IF(ISERROR(1/VLOOKUP($B5,'Justerad allokering kvv'!$B$1:$AG$700,MATCH(W$1,'Justerad allokering kvv'!$B$1:$AF$1,0),FALSE)),VLOOKUP($B5,'Allokerad kvv'!$B$2:$AV$700,MATCH(W$1,'Allokerad kvv'!$B$1:$AV$1,0),FALSE),VLOOKUP($B5,'Justerad allokering kvv'!$B$1:$AG$700,MATCH(W$1,'Justerad allokering kvv'!$B$1:$AF$1,0),FALSE)))</f>
        <v>0</v>
      </c>
      <c r="X5">
        <f>IF($B5=" ","",IF(ISERROR(1/VLOOKUP($B5,'Justerad allokering kvv'!$B$1:$AG$700,MATCH(X$1,'Justerad allokering kvv'!$B$1:$AF$1,0),FALSE)),VLOOKUP($B5,'Allokerad kvv'!$B$2:$AV$700,MATCH(X$1,'Allokerad kvv'!$B$1:$AV$1,0),FALSE),VLOOKUP($B5,'Justerad allokering kvv'!$B$1:$AG$700,MATCH(X$1,'Justerad allokering kvv'!$B$1:$AF$1,0),FALSE)))</f>
        <v>0</v>
      </c>
      <c r="Y5">
        <f>IF($B5=" ","",IF(ISERROR(1/VLOOKUP($B5,'Justerad allokering kvv'!$B$1:$AG$700,MATCH(Y$1,'Justerad allokering kvv'!$B$1:$AF$1,0),FALSE)),VLOOKUP($B5,'Allokerad kvv'!$B$2:$AV$700,MATCH(Y$1,'Allokerad kvv'!$B$1:$AV$1,0),FALSE),VLOOKUP($B5,'Justerad allokering kvv'!$B$1:$AG$700,MATCH(Y$1,'Justerad allokering kvv'!$B$1:$AF$1,0),FALSE)))</f>
        <v>0</v>
      </c>
      <c r="AB5">
        <f>IFERROR(VLOOKUP($B5,Kraftvärmeprod!$B$1:$AO$424,MATCH("Tillförd energi från rökgaskondensering (GWh)",Kraftvärmeprod!$B$1:$AG$1,0),FALSE)/1,0)</f>
        <v>0</v>
      </c>
      <c r="AE5" s="122">
        <f t="shared" si="0"/>
        <v>0</v>
      </c>
      <c r="AG5">
        <f t="shared" si="1"/>
        <v>0</v>
      </c>
      <c r="AH5">
        <f t="shared" si="2"/>
        <v>0</v>
      </c>
      <c r="AI5" t="str">
        <f>IF(AH5=0,"",AH5/VLOOKUP(B5,Kraftvärmeprod!$B$1:$BC$480,MATCH("Summa tillförd energi exklusive rökgaskondensering",Kraftvärmeprod!$B$1:$BC$1,0),FALSE))</f>
        <v/>
      </c>
      <c r="AK5">
        <f t="shared" si="3"/>
        <v>0</v>
      </c>
    </row>
    <row r="6" spans="1:37" x14ac:dyDescent="0.25">
      <c r="A6" s="2" t="s">
        <v>22</v>
      </c>
      <c r="B6" s="2" t="s">
        <v>27</v>
      </c>
      <c r="C6">
        <f>IF($B6=" ","",IF(ISERROR(1/VLOOKUP($B6,'Justerad allokering kvv'!$B$1:$AG$700,MATCH(C$1,'Justerad allokering kvv'!$B$1:$AF$1,0),FALSE)),VLOOKUP($B6,'Allokerad kvv'!$B$2:$AV$700,MATCH(C$1,'Allokerad kvv'!$B$1:$AV$1,0),FALSE),VLOOKUP($B6,'Justerad allokering kvv'!$B$1:$AG$700,MATCH(C$1,'Justerad allokering kvv'!$B$1:$AF$1,0),FALSE)))</f>
        <v>0</v>
      </c>
      <c r="D6">
        <f>IF($B6=" ","",IF(ISERROR(1/VLOOKUP($B6,'Justerad allokering kvv'!$B$1:$AG$700,MATCH(D$1,'Justerad allokering kvv'!$B$1:$AF$1,0),FALSE)),VLOOKUP($B6,'Allokerad kvv'!$B$2:$AV$700,MATCH(D$1,'Allokerad kvv'!$B$1:$AV$1,0),FALSE),VLOOKUP($B6,'Justerad allokering kvv'!$B$1:$AG$700,MATCH(D$1,'Justerad allokering kvv'!$B$1:$AF$1,0),FALSE)))</f>
        <v>0</v>
      </c>
      <c r="E6">
        <f>IF($B6=" ","",IF(ISERROR(1/VLOOKUP($B6,'Justerad allokering kvv'!$B$1:$AG$700,MATCH(E$1,'Justerad allokering kvv'!$B$1:$AF$1,0),FALSE)),VLOOKUP($B6,'Allokerad kvv'!$B$2:$AV$700,MATCH(E$1,'Allokerad kvv'!$B$1:$AV$1,0),FALSE),VLOOKUP($B6,'Justerad allokering kvv'!$B$1:$AG$700,MATCH(E$1,'Justerad allokering kvv'!$B$1:$AF$1,0),FALSE)))</f>
        <v>0</v>
      </c>
      <c r="F6">
        <f>IF($B6=" ","",IF(ISERROR(1/VLOOKUP($B6,'Justerad allokering kvv'!$B$1:$AG$700,MATCH(F$1,'Justerad allokering kvv'!$B$1:$AF$1,0),FALSE)),VLOOKUP($B6,'Allokerad kvv'!$B$2:$AV$700,MATCH(F$1,'Allokerad kvv'!$B$1:$AV$1,0),FALSE),VLOOKUP($B6,'Justerad allokering kvv'!$B$1:$AG$700,MATCH(F$1,'Justerad allokering kvv'!$B$1:$AF$1,0),FALSE)))</f>
        <v>0</v>
      </c>
      <c r="G6">
        <f>IF($B6=" ","",IF(ISERROR(1/VLOOKUP($B6,'Justerad allokering kvv'!$B$1:$AG$700,MATCH(G$1,'Justerad allokering kvv'!$B$1:$AF$1,0),FALSE)),VLOOKUP($B6,'Allokerad kvv'!$B$2:$AV$700,MATCH(G$1,'Allokerad kvv'!$B$1:$AV$1,0),FALSE),VLOOKUP($B6,'Justerad allokering kvv'!$B$1:$AG$700,MATCH(G$1,'Justerad allokering kvv'!$B$1:$AF$1,0),FALSE)))</f>
        <v>0</v>
      </c>
      <c r="H6">
        <f>IF($B6=" ","",IF(ISERROR(1/VLOOKUP($B6,'Justerad allokering kvv'!$B$1:$AG$700,MATCH(H$1,'Justerad allokering kvv'!$B$1:$AF$1,0),FALSE)),VLOOKUP($B6,'Allokerad kvv'!$B$2:$AV$700,MATCH(H$1,'Allokerad kvv'!$B$1:$AV$1,0),FALSE),VLOOKUP($B6,'Justerad allokering kvv'!$B$1:$AG$700,MATCH(H$1,'Justerad allokering kvv'!$B$1:$AF$1,0),FALSE)))</f>
        <v>0</v>
      </c>
      <c r="I6">
        <f>IF($B6=" ","",IF(ISERROR(1/VLOOKUP($B6,'Justerad allokering kvv'!$B$1:$AG$700,MATCH(I$1,'Justerad allokering kvv'!$B$1:$AF$1,0),FALSE)),VLOOKUP($B6,'Allokerad kvv'!$B$2:$AV$700,MATCH(I$1,'Allokerad kvv'!$B$1:$AV$1,0),FALSE),VLOOKUP($B6,'Justerad allokering kvv'!$B$1:$AG$700,MATCH(I$1,'Justerad allokering kvv'!$B$1:$AF$1,0),FALSE)))</f>
        <v>0</v>
      </c>
      <c r="J6">
        <f>IF($B6=" ","",IF(ISERROR(1/VLOOKUP($B6,'Justerad allokering kvv'!$B$1:$AG$700,MATCH(J$1,'Justerad allokering kvv'!$B$1:$AF$1,0),FALSE)),VLOOKUP($B6,'Allokerad kvv'!$B$2:$AV$700,MATCH(J$1,'Allokerad kvv'!$B$1:$AV$1,0),FALSE),VLOOKUP($B6,'Justerad allokering kvv'!$B$1:$AG$700,MATCH(J$1,'Justerad allokering kvv'!$B$1:$AF$1,0),FALSE)))</f>
        <v>0</v>
      </c>
      <c r="K6">
        <f>IF($B6=" ","",IF(ISERROR(1/VLOOKUP($B6,'Justerad allokering kvv'!$B$1:$AG$700,MATCH(K$1,'Justerad allokering kvv'!$B$1:$AF$1,0),FALSE)),VLOOKUP($B6,'Allokerad kvv'!$B$2:$AV$700,MATCH(K$1,'Allokerad kvv'!$B$1:$AV$1,0),FALSE),VLOOKUP($B6,'Justerad allokering kvv'!$B$1:$AG$700,MATCH(K$1,'Justerad allokering kvv'!$B$1:$AF$1,0),FALSE)))</f>
        <v>0</v>
      </c>
      <c r="L6">
        <f>IF($B6=" ","",IF(ISERROR(1/VLOOKUP($B6,'Justerad allokering kvv'!$B$1:$AG$700,MATCH(L$1,'Justerad allokering kvv'!$B$1:$AF$1,0),FALSE)),VLOOKUP($B6,'Allokerad kvv'!$B$2:$AV$700,MATCH(L$1,'Allokerad kvv'!$B$1:$AV$1,0),FALSE),VLOOKUP($B6,'Justerad allokering kvv'!$B$1:$AG$700,MATCH(L$1,'Justerad allokering kvv'!$B$1:$AF$1,0),FALSE)))</f>
        <v>0</v>
      </c>
      <c r="M6">
        <f>IF($B6=" ","",IF(ISERROR(1/VLOOKUP($B6,'Justerad allokering kvv'!$B$1:$AG$700,MATCH(M$1,'Justerad allokering kvv'!$B$1:$AF$1,0),FALSE)),VLOOKUP($B6,'Allokerad kvv'!$B$2:$AV$700,MATCH(M$1,'Allokerad kvv'!$B$1:$AV$1,0),FALSE),VLOOKUP($B6,'Justerad allokering kvv'!$B$1:$AG$700,MATCH(M$1,'Justerad allokering kvv'!$B$1:$AF$1,0),FALSE)))</f>
        <v>0</v>
      </c>
      <c r="N6">
        <f>IF($B6=" ","",IF(ISERROR(1/VLOOKUP($B6,'Justerad allokering kvv'!$B$1:$AG$700,MATCH(N$1,'Justerad allokering kvv'!$B$1:$AF$1,0),FALSE)),VLOOKUP($B6,'Allokerad kvv'!$B$2:$AV$700,MATCH(N$1,'Allokerad kvv'!$B$1:$AV$1,0),FALSE),VLOOKUP($B6,'Justerad allokering kvv'!$B$1:$AG$700,MATCH(N$1,'Justerad allokering kvv'!$B$1:$AF$1,0),FALSE)))</f>
        <v>0</v>
      </c>
      <c r="O6">
        <f>IF($B6=" ","",IF(ISERROR(1/VLOOKUP($B6,'Justerad allokering kvv'!$B$1:$AG$700,MATCH(O$1,'Justerad allokering kvv'!$B$1:$AF$1,0),FALSE)),VLOOKUP($B6,'Allokerad kvv'!$B$2:$AV$700,MATCH(O$1,'Allokerad kvv'!$B$1:$AV$1,0),FALSE),VLOOKUP($B6,'Justerad allokering kvv'!$B$1:$AG$700,MATCH(O$1,'Justerad allokering kvv'!$B$1:$AF$1,0),FALSE)))</f>
        <v>0</v>
      </c>
      <c r="P6">
        <f>IF($B6=" ","",IF(ISERROR(1/VLOOKUP($B6,'Justerad allokering kvv'!$B$1:$AG$700,MATCH(P$1,'Justerad allokering kvv'!$B$1:$AF$1,0),FALSE)),VLOOKUP($B6,'Allokerad kvv'!$B$2:$AV$700,MATCH(P$1,'Allokerad kvv'!$B$1:$AV$1,0),FALSE),VLOOKUP($B6,'Justerad allokering kvv'!$B$1:$AG$700,MATCH(P$1,'Justerad allokering kvv'!$B$1:$AF$1,0),FALSE)))</f>
        <v>0</v>
      </c>
      <c r="Q6">
        <f>IF($B6=" ","",IF(ISERROR(1/VLOOKUP($B6,'Justerad allokering kvv'!$B$1:$AG$700,MATCH(Q$1,'Justerad allokering kvv'!$B$1:$AF$1,0),FALSE)),VLOOKUP($B6,'Allokerad kvv'!$B$2:$AV$700,MATCH(Q$1,'Allokerad kvv'!$B$1:$AV$1,0),FALSE),VLOOKUP($B6,'Justerad allokering kvv'!$B$1:$AG$700,MATCH(Q$1,'Justerad allokering kvv'!$B$1:$AF$1,0),FALSE)))</f>
        <v>0</v>
      </c>
      <c r="R6">
        <f>IF($B6=" ","",IF(ISERROR(1/VLOOKUP($B6,'Justerad allokering kvv'!$B$1:$AG$700,MATCH(R$1,'Justerad allokering kvv'!$B$1:$AF$1,0),FALSE)),VLOOKUP($B6,'Allokerad kvv'!$B$2:$AV$700,MATCH(R$1,'Allokerad kvv'!$B$1:$AV$1,0),FALSE),VLOOKUP($B6,'Justerad allokering kvv'!$B$1:$AG$700,MATCH(R$1,'Justerad allokering kvv'!$B$1:$AF$1,0),FALSE)))</f>
        <v>0</v>
      </c>
      <c r="S6">
        <f>IF($B6=" ","",IF(ISERROR(1/VLOOKUP($B6,'Justerad allokering kvv'!$B$1:$AG$700,MATCH(S$1,'Justerad allokering kvv'!$B$1:$AF$1,0),FALSE)),VLOOKUP($B6,'Allokerad kvv'!$B$2:$AV$700,MATCH(S$1,'Allokerad kvv'!$B$1:$AV$1,0),FALSE),VLOOKUP($B6,'Justerad allokering kvv'!$B$1:$AG$700,MATCH(S$1,'Justerad allokering kvv'!$B$1:$AF$1,0),FALSE)))</f>
        <v>0</v>
      </c>
      <c r="T6">
        <f>IF($B6=" ","",IF(ISERROR(1/VLOOKUP($B6,'Justerad allokering kvv'!$B$1:$AG$700,MATCH(T$1,'Justerad allokering kvv'!$B$1:$AF$1,0),FALSE)),VLOOKUP($B6,'Allokerad kvv'!$B$2:$AV$700,MATCH(T$1,'Allokerad kvv'!$B$1:$AV$1,0),FALSE),VLOOKUP($B6,'Justerad allokering kvv'!$B$1:$AG$700,MATCH(T$1,'Justerad allokering kvv'!$B$1:$AF$1,0),FALSE)))</f>
        <v>0</v>
      </c>
      <c r="U6">
        <f>IF($B6=" ","",IF(ISERROR(1/VLOOKUP($B6,'Justerad allokering kvv'!$B$1:$AG$700,MATCH(U$1,'Justerad allokering kvv'!$B$1:$AF$1,0),FALSE)),VLOOKUP($B6,'Allokerad kvv'!$B$2:$AV$700,MATCH(U$1,'Allokerad kvv'!$B$1:$AV$1,0),FALSE),VLOOKUP($B6,'Justerad allokering kvv'!$B$1:$AG$700,MATCH(U$1,'Justerad allokering kvv'!$B$1:$AF$1,0),FALSE)))</f>
        <v>0</v>
      </c>
      <c r="V6">
        <f>IF($B6=" ","",IF(ISERROR(1/VLOOKUP($B6,'Justerad allokering kvv'!$B$1:$AG$700,MATCH(V$1,'Justerad allokering kvv'!$B$1:$AF$1,0),FALSE)),VLOOKUP($B6,'Allokerad kvv'!$B$2:$AV$700,MATCH(V$1,'Allokerad kvv'!$B$1:$AV$1,0),FALSE),VLOOKUP($B6,'Justerad allokering kvv'!$B$1:$AG$700,MATCH(V$1,'Justerad allokering kvv'!$B$1:$AF$1,0),FALSE)))</f>
        <v>0</v>
      </c>
      <c r="W6">
        <f>IF($B6=" ","",IF(ISERROR(1/VLOOKUP($B6,'Justerad allokering kvv'!$B$1:$AG$700,MATCH(W$1,'Justerad allokering kvv'!$B$1:$AF$1,0),FALSE)),VLOOKUP($B6,'Allokerad kvv'!$B$2:$AV$700,MATCH(W$1,'Allokerad kvv'!$B$1:$AV$1,0),FALSE),VLOOKUP($B6,'Justerad allokering kvv'!$B$1:$AG$700,MATCH(W$1,'Justerad allokering kvv'!$B$1:$AF$1,0),FALSE)))</f>
        <v>0</v>
      </c>
      <c r="X6">
        <f>IF($B6=" ","",IF(ISERROR(1/VLOOKUP($B6,'Justerad allokering kvv'!$B$1:$AG$700,MATCH(X$1,'Justerad allokering kvv'!$B$1:$AF$1,0),FALSE)),VLOOKUP($B6,'Allokerad kvv'!$B$2:$AV$700,MATCH(X$1,'Allokerad kvv'!$B$1:$AV$1,0),FALSE),VLOOKUP($B6,'Justerad allokering kvv'!$B$1:$AG$700,MATCH(X$1,'Justerad allokering kvv'!$B$1:$AF$1,0),FALSE)))</f>
        <v>0</v>
      </c>
      <c r="Y6">
        <f>IF($B6=" ","",IF(ISERROR(1/VLOOKUP($B6,'Justerad allokering kvv'!$B$1:$AG$700,MATCH(Y$1,'Justerad allokering kvv'!$B$1:$AF$1,0),FALSE)),VLOOKUP($B6,'Allokerad kvv'!$B$2:$AV$700,MATCH(Y$1,'Allokerad kvv'!$B$1:$AV$1,0),FALSE),VLOOKUP($B6,'Justerad allokering kvv'!$B$1:$AG$700,MATCH(Y$1,'Justerad allokering kvv'!$B$1:$AF$1,0),FALSE)))</f>
        <v>0</v>
      </c>
      <c r="AB6">
        <f>IFERROR(VLOOKUP($B6,Kraftvärmeprod!$B$1:$AO$424,MATCH("Tillförd energi från rökgaskondensering (GWh)",Kraftvärmeprod!$B$1:$AG$1,0),FALSE)/1,0)</f>
        <v>0</v>
      </c>
      <c r="AE6" s="122">
        <f t="shared" si="0"/>
        <v>0</v>
      </c>
      <c r="AG6">
        <f t="shared" si="1"/>
        <v>0</v>
      </c>
      <c r="AH6">
        <f t="shared" si="2"/>
        <v>0</v>
      </c>
      <c r="AI6" t="str">
        <f>IF(AH6=0,"",AH6/VLOOKUP(B6,Kraftvärmeprod!$B$1:$BC$480,MATCH("Summa tillförd energi exklusive rökgaskondensering",Kraftvärmeprod!$B$1:$BC$1,0),FALSE))</f>
        <v/>
      </c>
      <c r="AK6">
        <f t="shared" si="3"/>
        <v>0</v>
      </c>
    </row>
    <row r="7" spans="1:37" x14ac:dyDescent="0.25">
      <c r="A7" s="2" t="s">
        <v>22</v>
      </c>
      <c r="B7" s="2" t="s">
        <v>28</v>
      </c>
      <c r="C7">
        <f>IF($B7=" ","",IF(ISERROR(1/VLOOKUP($B7,'Justerad allokering kvv'!$B$1:$AG$700,MATCH(C$1,'Justerad allokering kvv'!$B$1:$AF$1,0),FALSE)),VLOOKUP($B7,'Allokerad kvv'!$B$2:$AV$700,MATCH(C$1,'Allokerad kvv'!$B$1:$AV$1,0),FALSE),VLOOKUP($B7,'Justerad allokering kvv'!$B$1:$AG$700,MATCH(C$1,'Justerad allokering kvv'!$B$1:$AF$1,0),FALSE)))</f>
        <v>0</v>
      </c>
      <c r="D7">
        <f>IF($B7=" ","",IF(ISERROR(1/VLOOKUP($B7,'Justerad allokering kvv'!$B$1:$AG$700,MATCH(D$1,'Justerad allokering kvv'!$B$1:$AF$1,0),FALSE)),VLOOKUP($B7,'Allokerad kvv'!$B$2:$AV$700,MATCH(D$1,'Allokerad kvv'!$B$1:$AV$1,0),FALSE),VLOOKUP($B7,'Justerad allokering kvv'!$B$1:$AG$700,MATCH(D$1,'Justerad allokering kvv'!$B$1:$AF$1,0),FALSE)))</f>
        <v>0</v>
      </c>
      <c r="E7">
        <f>IF($B7=" ","",IF(ISERROR(1/VLOOKUP($B7,'Justerad allokering kvv'!$B$1:$AG$700,MATCH(E$1,'Justerad allokering kvv'!$B$1:$AF$1,0),FALSE)),VLOOKUP($B7,'Allokerad kvv'!$B$2:$AV$700,MATCH(E$1,'Allokerad kvv'!$B$1:$AV$1,0),FALSE),VLOOKUP($B7,'Justerad allokering kvv'!$B$1:$AG$700,MATCH(E$1,'Justerad allokering kvv'!$B$1:$AF$1,0),FALSE)))</f>
        <v>0</v>
      </c>
      <c r="F7">
        <f>IF($B7=" ","",IF(ISERROR(1/VLOOKUP($B7,'Justerad allokering kvv'!$B$1:$AG$700,MATCH(F$1,'Justerad allokering kvv'!$B$1:$AF$1,0),FALSE)),VLOOKUP($B7,'Allokerad kvv'!$B$2:$AV$700,MATCH(F$1,'Allokerad kvv'!$B$1:$AV$1,0),FALSE),VLOOKUP($B7,'Justerad allokering kvv'!$B$1:$AG$700,MATCH(F$1,'Justerad allokering kvv'!$B$1:$AF$1,0),FALSE)))</f>
        <v>0</v>
      </c>
      <c r="G7">
        <f>IF($B7=" ","",IF(ISERROR(1/VLOOKUP($B7,'Justerad allokering kvv'!$B$1:$AG$700,MATCH(G$1,'Justerad allokering kvv'!$B$1:$AF$1,0),FALSE)),VLOOKUP($B7,'Allokerad kvv'!$B$2:$AV$700,MATCH(G$1,'Allokerad kvv'!$B$1:$AV$1,0),FALSE),VLOOKUP($B7,'Justerad allokering kvv'!$B$1:$AG$700,MATCH(G$1,'Justerad allokering kvv'!$B$1:$AF$1,0),FALSE)))</f>
        <v>0</v>
      </c>
      <c r="H7">
        <f>IF($B7=" ","",IF(ISERROR(1/VLOOKUP($B7,'Justerad allokering kvv'!$B$1:$AG$700,MATCH(H$1,'Justerad allokering kvv'!$B$1:$AF$1,0),FALSE)),VLOOKUP($B7,'Allokerad kvv'!$B$2:$AV$700,MATCH(H$1,'Allokerad kvv'!$B$1:$AV$1,0),FALSE),VLOOKUP($B7,'Justerad allokering kvv'!$B$1:$AG$700,MATCH(H$1,'Justerad allokering kvv'!$B$1:$AF$1,0),FALSE)))</f>
        <v>0</v>
      </c>
      <c r="I7">
        <f>IF($B7=" ","",IF(ISERROR(1/VLOOKUP($B7,'Justerad allokering kvv'!$B$1:$AG$700,MATCH(I$1,'Justerad allokering kvv'!$B$1:$AF$1,0),FALSE)),VLOOKUP($B7,'Allokerad kvv'!$B$2:$AV$700,MATCH(I$1,'Allokerad kvv'!$B$1:$AV$1,0),FALSE),VLOOKUP($B7,'Justerad allokering kvv'!$B$1:$AG$700,MATCH(I$1,'Justerad allokering kvv'!$B$1:$AF$1,0),FALSE)))</f>
        <v>0</v>
      </c>
      <c r="J7">
        <f>IF($B7=" ","",IF(ISERROR(1/VLOOKUP($B7,'Justerad allokering kvv'!$B$1:$AG$700,MATCH(J$1,'Justerad allokering kvv'!$B$1:$AF$1,0),FALSE)),VLOOKUP($B7,'Allokerad kvv'!$B$2:$AV$700,MATCH(J$1,'Allokerad kvv'!$B$1:$AV$1,0),FALSE),VLOOKUP($B7,'Justerad allokering kvv'!$B$1:$AG$700,MATCH(J$1,'Justerad allokering kvv'!$B$1:$AF$1,0),FALSE)))</f>
        <v>0</v>
      </c>
      <c r="K7">
        <f>IF($B7=" ","",IF(ISERROR(1/VLOOKUP($B7,'Justerad allokering kvv'!$B$1:$AG$700,MATCH(K$1,'Justerad allokering kvv'!$B$1:$AF$1,0),FALSE)),VLOOKUP($B7,'Allokerad kvv'!$B$2:$AV$700,MATCH(K$1,'Allokerad kvv'!$B$1:$AV$1,0),FALSE),VLOOKUP($B7,'Justerad allokering kvv'!$B$1:$AG$700,MATCH(K$1,'Justerad allokering kvv'!$B$1:$AF$1,0),FALSE)))</f>
        <v>0</v>
      </c>
      <c r="L7">
        <f>IF($B7=" ","",IF(ISERROR(1/VLOOKUP($B7,'Justerad allokering kvv'!$B$1:$AG$700,MATCH(L$1,'Justerad allokering kvv'!$B$1:$AF$1,0),FALSE)),VLOOKUP($B7,'Allokerad kvv'!$B$2:$AV$700,MATCH(L$1,'Allokerad kvv'!$B$1:$AV$1,0),FALSE),VLOOKUP($B7,'Justerad allokering kvv'!$B$1:$AG$700,MATCH(L$1,'Justerad allokering kvv'!$B$1:$AF$1,0),FALSE)))</f>
        <v>0</v>
      </c>
      <c r="M7">
        <f>IF($B7=" ","",IF(ISERROR(1/VLOOKUP($B7,'Justerad allokering kvv'!$B$1:$AG$700,MATCH(M$1,'Justerad allokering kvv'!$B$1:$AF$1,0),FALSE)),VLOOKUP($B7,'Allokerad kvv'!$B$2:$AV$700,MATCH(M$1,'Allokerad kvv'!$B$1:$AV$1,0),FALSE),VLOOKUP($B7,'Justerad allokering kvv'!$B$1:$AG$700,MATCH(M$1,'Justerad allokering kvv'!$B$1:$AF$1,0),FALSE)))</f>
        <v>0</v>
      </c>
      <c r="N7">
        <f>IF($B7=" ","",IF(ISERROR(1/VLOOKUP($B7,'Justerad allokering kvv'!$B$1:$AG$700,MATCH(N$1,'Justerad allokering kvv'!$B$1:$AF$1,0),FALSE)),VLOOKUP($B7,'Allokerad kvv'!$B$2:$AV$700,MATCH(N$1,'Allokerad kvv'!$B$1:$AV$1,0),FALSE),VLOOKUP($B7,'Justerad allokering kvv'!$B$1:$AG$700,MATCH(N$1,'Justerad allokering kvv'!$B$1:$AF$1,0),FALSE)))</f>
        <v>0</v>
      </c>
      <c r="O7">
        <f>IF($B7=" ","",IF(ISERROR(1/VLOOKUP($B7,'Justerad allokering kvv'!$B$1:$AG$700,MATCH(O$1,'Justerad allokering kvv'!$B$1:$AF$1,0),FALSE)),VLOOKUP($B7,'Allokerad kvv'!$B$2:$AV$700,MATCH(O$1,'Allokerad kvv'!$B$1:$AV$1,0),FALSE),VLOOKUP($B7,'Justerad allokering kvv'!$B$1:$AG$700,MATCH(O$1,'Justerad allokering kvv'!$B$1:$AF$1,0),FALSE)))</f>
        <v>0</v>
      </c>
      <c r="P7">
        <f>IF($B7=" ","",IF(ISERROR(1/VLOOKUP($B7,'Justerad allokering kvv'!$B$1:$AG$700,MATCH(P$1,'Justerad allokering kvv'!$B$1:$AF$1,0),FALSE)),VLOOKUP($B7,'Allokerad kvv'!$B$2:$AV$700,MATCH(P$1,'Allokerad kvv'!$B$1:$AV$1,0),FALSE),VLOOKUP($B7,'Justerad allokering kvv'!$B$1:$AG$700,MATCH(P$1,'Justerad allokering kvv'!$B$1:$AF$1,0),FALSE)))</f>
        <v>0</v>
      </c>
      <c r="Q7">
        <f>IF($B7=" ","",IF(ISERROR(1/VLOOKUP($B7,'Justerad allokering kvv'!$B$1:$AG$700,MATCH(Q$1,'Justerad allokering kvv'!$B$1:$AF$1,0),FALSE)),VLOOKUP($B7,'Allokerad kvv'!$B$2:$AV$700,MATCH(Q$1,'Allokerad kvv'!$B$1:$AV$1,0),FALSE),VLOOKUP($B7,'Justerad allokering kvv'!$B$1:$AG$700,MATCH(Q$1,'Justerad allokering kvv'!$B$1:$AF$1,0),FALSE)))</f>
        <v>0</v>
      </c>
      <c r="R7">
        <f>IF($B7=" ","",IF(ISERROR(1/VLOOKUP($B7,'Justerad allokering kvv'!$B$1:$AG$700,MATCH(R$1,'Justerad allokering kvv'!$B$1:$AF$1,0),FALSE)),VLOOKUP($B7,'Allokerad kvv'!$B$2:$AV$700,MATCH(R$1,'Allokerad kvv'!$B$1:$AV$1,0),FALSE),VLOOKUP($B7,'Justerad allokering kvv'!$B$1:$AG$700,MATCH(R$1,'Justerad allokering kvv'!$B$1:$AF$1,0),FALSE)))</f>
        <v>0</v>
      </c>
      <c r="S7">
        <f>IF($B7=" ","",IF(ISERROR(1/VLOOKUP($B7,'Justerad allokering kvv'!$B$1:$AG$700,MATCH(S$1,'Justerad allokering kvv'!$B$1:$AF$1,0),FALSE)),VLOOKUP($B7,'Allokerad kvv'!$B$2:$AV$700,MATCH(S$1,'Allokerad kvv'!$B$1:$AV$1,0),FALSE),VLOOKUP($B7,'Justerad allokering kvv'!$B$1:$AG$700,MATCH(S$1,'Justerad allokering kvv'!$B$1:$AF$1,0),FALSE)))</f>
        <v>0</v>
      </c>
      <c r="T7">
        <f>IF($B7=" ","",IF(ISERROR(1/VLOOKUP($B7,'Justerad allokering kvv'!$B$1:$AG$700,MATCH(T$1,'Justerad allokering kvv'!$B$1:$AF$1,0),FALSE)),VLOOKUP($B7,'Allokerad kvv'!$B$2:$AV$700,MATCH(T$1,'Allokerad kvv'!$B$1:$AV$1,0),FALSE),VLOOKUP($B7,'Justerad allokering kvv'!$B$1:$AG$700,MATCH(T$1,'Justerad allokering kvv'!$B$1:$AF$1,0),FALSE)))</f>
        <v>0</v>
      </c>
      <c r="U7">
        <f>IF($B7=" ","",IF(ISERROR(1/VLOOKUP($B7,'Justerad allokering kvv'!$B$1:$AG$700,MATCH(U$1,'Justerad allokering kvv'!$B$1:$AF$1,0),FALSE)),VLOOKUP($B7,'Allokerad kvv'!$B$2:$AV$700,MATCH(U$1,'Allokerad kvv'!$B$1:$AV$1,0),FALSE),VLOOKUP($B7,'Justerad allokering kvv'!$B$1:$AG$700,MATCH(U$1,'Justerad allokering kvv'!$B$1:$AF$1,0),FALSE)))</f>
        <v>0</v>
      </c>
      <c r="V7">
        <f>IF($B7=" ","",IF(ISERROR(1/VLOOKUP($B7,'Justerad allokering kvv'!$B$1:$AG$700,MATCH(V$1,'Justerad allokering kvv'!$B$1:$AF$1,0),FALSE)),VLOOKUP($B7,'Allokerad kvv'!$B$2:$AV$700,MATCH(V$1,'Allokerad kvv'!$B$1:$AV$1,0),FALSE),VLOOKUP($B7,'Justerad allokering kvv'!$B$1:$AG$700,MATCH(V$1,'Justerad allokering kvv'!$B$1:$AF$1,0),FALSE)))</f>
        <v>0</v>
      </c>
      <c r="W7">
        <f>IF($B7=" ","",IF(ISERROR(1/VLOOKUP($B7,'Justerad allokering kvv'!$B$1:$AG$700,MATCH(W$1,'Justerad allokering kvv'!$B$1:$AF$1,0),FALSE)),VLOOKUP($B7,'Allokerad kvv'!$B$2:$AV$700,MATCH(W$1,'Allokerad kvv'!$B$1:$AV$1,0),FALSE),VLOOKUP($B7,'Justerad allokering kvv'!$B$1:$AG$700,MATCH(W$1,'Justerad allokering kvv'!$B$1:$AF$1,0),FALSE)))</f>
        <v>0</v>
      </c>
      <c r="X7">
        <f>IF($B7=" ","",IF(ISERROR(1/VLOOKUP($B7,'Justerad allokering kvv'!$B$1:$AG$700,MATCH(X$1,'Justerad allokering kvv'!$B$1:$AF$1,0),FALSE)),VLOOKUP($B7,'Allokerad kvv'!$B$2:$AV$700,MATCH(X$1,'Allokerad kvv'!$B$1:$AV$1,0),FALSE),VLOOKUP($B7,'Justerad allokering kvv'!$B$1:$AG$700,MATCH(X$1,'Justerad allokering kvv'!$B$1:$AF$1,0),FALSE)))</f>
        <v>0</v>
      </c>
      <c r="Y7">
        <f>IF($B7=" ","",IF(ISERROR(1/VLOOKUP($B7,'Justerad allokering kvv'!$B$1:$AG$700,MATCH(Y$1,'Justerad allokering kvv'!$B$1:$AF$1,0),FALSE)),VLOOKUP($B7,'Allokerad kvv'!$B$2:$AV$700,MATCH(Y$1,'Allokerad kvv'!$B$1:$AV$1,0),FALSE),VLOOKUP($B7,'Justerad allokering kvv'!$B$1:$AG$700,MATCH(Y$1,'Justerad allokering kvv'!$B$1:$AF$1,0),FALSE)))</f>
        <v>0</v>
      </c>
      <c r="AB7">
        <f>IFERROR(VLOOKUP($B7,Kraftvärmeprod!$B$1:$AO$424,MATCH("Tillförd energi från rökgaskondensering (GWh)",Kraftvärmeprod!$B$1:$AG$1,0),FALSE)/1,0)</f>
        <v>0</v>
      </c>
      <c r="AE7" s="122">
        <f t="shared" si="0"/>
        <v>0</v>
      </c>
      <c r="AG7">
        <f t="shared" si="1"/>
        <v>0</v>
      </c>
      <c r="AH7">
        <f t="shared" si="2"/>
        <v>0</v>
      </c>
      <c r="AI7" t="str">
        <f>IF(AH7=0,"",AH7/VLOOKUP(B7,Kraftvärmeprod!$B$1:$BC$480,MATCH("Summa tillförd energi exklusive rökgaskondensering",Kraftvärmeprod!$B$1:$BC$1,0),FALSE))</f>
        <v/>
      </c>
      <c r="AK7">
        <f t="shared" si="3"/>
        <v>0</v>
      </c>
    </row>
    <row r="8" spans="1:37" x14ac:dyDescent="0.25">
      <c r="A8" s="2" t="s">
        <v>22</v>
      </c>
      <c r="B8" s="2" t="s">
        <v>29</v>
      </c>
      <c r="C8">
        <f>IF($B8=" ","",IF(ISERROR(1/VLOOKUP($B8,'Justerad allokering kvv'!$B$1:$AG$700,MATCH(C$1,'Justerad allokering kvv'!$B$1:$AF$1,0),FALSE)),VLOOKUP($B8,'Allokerad kvv'!$B$2:$AV$700,MATCH(C$1,'Allokerad kvv'!$B$1:$AV$1,0),FALSE),VLOOKUP($B8,'Justerad allokering kvv'!$B$1:$AG$700,MATCH(C$1,'Justerad allokering kvv'!$B$1:$AF$1,0),FALSE)))</f>
        <v>0</v>
      </c>
      <c r="D8">
        <f>IF($B8=" ","",IF(ISERROR(1/VLOOKUP($B8,'Justerad allokering kvv'!$B$1:$AG$700,MATCH(D$1,'Justerad allokering kvv'!$B$1:$AF$1,0),FALSE)),VLOOKUP($B8,'Allokerad kvv'!$B$2:$AV$700,MATCH(D$1,'Allokerad kvv'!$B$1:$AV$1,0),FALSE),VLOOKUP($B8,'Justerad allokering kvv'!$B$1:$AG$700,MATCH(D$1,'Justerad allokering kvv'!$B$1:$AF$1,0),FALSE)))</f>
        <v>0</v>
      </c>
      <c r="E8">
        <f>IF($B8=" ","",IF(ISERROR(1/VLOOKUP($B8,'Justerad allokering kvv'!$B$1:$AG$700,MATCH(E$1,'Justerad allokering kvv'!$B$1:$AF$1,0),FALSE)),VLOOKUP($B8,'Allokerad kvv'!$B$2:$AV$700,MATCH(E$1,'Allokerad kvv'!$B$1:$AV$1,0),FALSE),VLOOKUP($B8,'Justerad allokering kvv'!$B$1:$AG$700,MATCH(E$1,'Justerad allokering kvv'!$B$1:$AF$1,0),FALSE)))</f>
        <v>0</v>
      </c>
      <c r="F8">
        <f>IF($B8=" ","",IF(ISERROR(1/VLOOKUP($B8,'Justerad allokering kvv'!$B$1:$AG$700,MATCH(F$1,'Justerad allokering kvv'!$B$1:$AF$1,0),FALSE)),VLOOKUP($B8,'Allokerad kvv'!$B$2:$AV$700,MATCH(F$1,'Allokerad kvv'!$B$1:$AV$1,0),FALSE),VLOOKUP($B8,'Justerad allokering kvv'!$B$1:$AG$700,MATCH(F$1,'Justerad allokering kvv'!$B$1:$AF$1,0),FALSE)))</f>
        <v>0</v>
      </c>
      <c r="G8">
        <f>IF($B8=" ","",IF(ISERROR(1/VLOOKUP($B8,'Justerad allokering kvv'!$B$1:$AG$700,MATCH(G$1,'Justerad allokering kvv'!$B$1:$AF$1,0),FALSE)),VLOOKUP($B8,'Allokerad kvv'!$B$2:$AV$700,MATCH(G$1,'Allokerad kvv'!$B$1:$AV$1,0),FALSE),VLOOKUP($B8,'Justerad allokering kvv'!$B$1:$AG$700,MATCH(G$1,'Justerad allokering kvv'!$B$1:$AF$1,0),FALSE)))</f>
        <v>0</v>
      </c>
      <c r="H8">
        <f>IF($B8=" ","",IF(ISERROR(1/VLOOKUP($B8,'Justerad allokering kvv'!$B$1:$AG$700,MATCH(H$1,'Justerad allokering kvv'!$B$1:$AF$1,0),FALSE)),VLOOKUP($B8,'Allokerad kvv'!$B$2:$AV$700,MATCH(H$1,'Allokerad kvv'!$B$1:$AV$1,0),FALSE),VLOOKUP($B8,'Justerad allokering kvv'!$B$1:$AG$700,MATCH(H$1,'Justerad allokering kvv'!$B$1:$AF$1,0),FALSE)))</f>
        <v>0</v>
      </c>
      <c r="I8">
        <f>IF($B8=" ","",IF(ISERROR(1/VLOOKUP($B8,'Justerad allokering kvv'!$B$1:$AG$700,MATCH(I$1,'Justerad allokering kvv'!$B$1:$AF$1,0),FALSE)),VLOOKUP($B8,'Allokerad kvv'!$B$2:$AV$700,MATCH(I$1,'Allokerad kvv'!$B$1:$AV$1,0),FALSE),VLOOKUP($B8,'Justerad allokering kvv'!$B$1:$AG$700,MATCH(I$1,'Justerad allokering kvv'!$B$1:$AF$1,0),FALSE)))</f>
        <v>0</v>
      </c>
      <c r="J8">
        <f>IF($B8=" ","",IF(ISERROR(1/VLOOKUP($B8,'Justerad allokering kvv'!$B$1:$AG$700,MATCH(J$1,'Justerad allokering kvv'!$B$1:$AF$1,0),FALSE)),VLOOKUP($B8,'Allokerad kvv'!$B$2:$AV$700,MATCH(J$1,'Allokerad kvv'!$B$1:$AV$1,0),FALSE),VLOOKUP($B8,'Justerad allokering kvv'!$B$1:$AG$700,MATCH(J$1,'Justerad allokering kvv'!$B$1:$AF$1,0),FALSE)))</f>
        <v>0</v>
      </c>
      <c r="K8">
        <f>IF($B8=" ","",IF(ISERROR(1/VLOOKUP($B8,'Justerad allokering kvv'!$B$1:$AG$700,MATCH(K$1,'Justerad allokering kvv'!$B$1:$AF$1,0),FALSE)),VLOOKUP($B8,'Allokerad kvv'!$B$2:$AV$700,MATCH(K$1,'Allokerad kvv'!$B$1:$AV$1,0),FALSE),VLOOKUP($B8,'Justerad allokering kvv'!$B$1:$AG$700,MATCH(K$1,'Justerad allokering kvv'!$B$1:$AF$1,0),FALSE)))</f>
        <v>0</v>
      </c>
      <c r="L8">
        <f>IF($B8=" ","",IF(ISERROR(1/VLOOKUP($B8,'Justerad allokering kvv'!$B$1:$AG$700,MATCH(L$1,'Justerad allokering kvv'!$B$1:$AF$1,0),FALSE)),VLOOKUP($B8,'Allokerad kvv'!$B$2:$AV$700,MATCH(L$1,'Allokerad kvv'!$B$1:$AV$1,0),FALSE),VLOOKUP($B8,'Justerad allokering kvv'!$B$1:$AG$700,MATCH(L$1,'Justerad allokering kvv'!$B$1:$AF$1,0),FALSE)))</f>
        <v>0</v>
      </c>
      <c r="M8">
        <f>IF($B8=" ","",IF(ISERROR(1/VLOOKUP($B8,'Justerad allokering kvv'!$B$1:$AG$700,MATCH(M$1,'Justerad allokering kvv'!$B$1:$AF$1,0),FALSE)),VLOOKUP($B8,'Allokerad kvv'!$B$2:$AV$700,MATCH(M$1,'Allokerad kvv'!$B$1:$AV$1,0),FALSE),VLOOKUP($B8,'Justerad allokering kvv'!$B$1:$AG$700,MATCH(M$1,'Justerad allokering kvv'!$B$1:$AF$1,0),FALSE)))</f>
        <v>0</v>
      </c>
      <c r="N8">
        <f>IF($B8=" ","",IF(ISERROR(1/VLOOKUP($B8,'Justerad allokering kvv'!$B$1:$AG$700,MATCH(N$1,'Justerad allokering kvv'!$B$1:$AF$1,0),FALSE)),VLOOKUP($B8,'Allokerad kvv'!$B$2:$AV$700,MATCH(N$1,'Allokerad kvv'!$B$1:$AV$1,0),FALSE),VLOOKUP($B8,'Justerad allokering kvv'!$B$1:$AG$700,MATCH(N$1,'Justerad allokering kvv'!$B$1:$AF$1,0),FALSE)))</f>
        <v>0</v>
      </c>
      <c r="O8">
        <f>IF($B8=" ","",IF(ISERROR(1/VLOOKUP($B8,'Justerad allokering kvv'!$B$1:$AG$700,MATCH(O$1,'Justerad allokering kvv'!$B$1:$AF$1,0),FALSE)),VLOOKUP($B8,'Allokerad kvv'!$B$2:$AV$700,MATCH(O$1,'Allokerad kvv'!$B$1:$AV$1,0),FALSE),VLOOKUP($B8,'Justerad allokering kvv'!$B$1:$AG$700,MATCH(O$1,'Justerad allokering kvv'!$B$1:$AF$1,0),FALSE)))</f>
        <v>0</v>
      </c>
      <c r="P8">
        <f>IF($B8=" ","",IF(ISERROR(1/VLOOKUP($B8,'Justerad allokering kvv'!$B$1:$AG$700,MATCH(P$1,'Justerad allokering kvv'!$B$1:$AF$1,0),FALSE)),VLOOKUP($B8,'Allokerad kvv'!$B$2:$AV$700,MATCH(P$1,'Allokerad kvv'!$B$1:$AV$1,0),FALSE),VLOOKUP($B8,'Justerad allokering kvv'!$B$1:$AG$700,MATCH(P$1,'Justerad allokering kvv'!$B$1:$AF$1,0),FALSE)))</f>
        <v>0</v>
      </c>
      <c r="Q8">
        <f>IF($B8=" ","",IF(ISERROR(1/VLOOKUP($B8,'Justerad allokering kvv'!$B$1:$AG$700,MATCH(Q$1,'Justerad allokering kvv'!$B$1:$AF$1,0),FALSE)),VLOOKUP($B8,'Allokerad kvv'!$B$2:$AV$700,MATCH(Q$1,'Allokerad kvv'!$B$1:$AV$1,0),FALSE),VLOOKUP($B8,'Justerad allokering kvv'!$B$1:$AG$700,MATCH(Q$1,'Justerad allokering kvv'!$B$1:$AF$1,0),FALSE)))</f>
        <v>0</v>
      </c>
      <c r="R8">
        <f>IF($B8=" ","",IF(ISERROR(1/VLOOKUP($B8,'Justerad allokering kvv'!$B$1:$AG$700,MATCH(R$1,'Justerad allokering kvv'!$B$1:$AF$1,0),FALSE)),VLOOKUP($B8,'Allokerad kvv'!$B$2:$AV$700,MATCH(R$1,'Allokerad kvv'!$B$1:$AV$1,0),FALSE),VLOOKUP($B8,'Justerad allokering kvv'!$B$1:$AG$700,MATCH(R$1,'Justerad allokering kvv'!$B$1:$AF$1,0),FALSE)))</f>
        <v>0</v>
      </c>
      <c r="S8">
        <f>IF($B8=" ","",IF(ISERROR(1/VLOOKUP($B8,'Justerad allokering kvv'!$B$1:$AG$700,MATCH(S$1,'Justerad allokering kvv'!$B$1:$AF$1,0),FALSE)),VLOOKUP($B8,'Allokerad kvv'!$B$2:$AV$700,MATCH(S$1,'Allokerad kvv'!$B$1:$AV$1,0),FALSE),VLOOKUP($B8,'Justerad allokering kvv'!$B$1:$AG$700,MATCH(S$1,'Justerad allokering kvv'!$B$1:$AF$1,0),FALSE)))</f>
        <v>0</v>
      </c>
      <c r="T8">
        <f>IF($B8=" ","",IF(ISERROR(1/VLOOKUP($B8,'Justerad allokering kvv'!$B$1:$AG$700,MATCH(T$1,'Justerad allokering kvv'!$B$1:$AF$1,0),FALSE)),VLOOKUP($B8,'Allokerad kvv'!$B$2:$AV$700,MATCH(T$1,'Allokerad kvv'!$B$1:$AV$1,0),FALSE),VLOOKUP($B8,'Justerad allokering kvv'!$B$1:$AG$700,MATCH(T$1,'Justerad allokering kvv'!$B$1:$AF$1,0),FALSE)))</f>
        <v>0</v>
      </c>
      <c r="U8">
        <f>IF($B8=" ","",IF(ISERROR(1/VLOOKUP($B8,'Justerad allokering kvv'!$B$1:$AG$700,MATCH(U$1,'Justerad allokering kvv'!$B$1:$AF$1,0),FALSE)),VLOOKUP($B8,'Allokerad kvv'!$B$2:$AV$700,MATCH(U$1,'Allokerad kvv'!$B$1:$AV$1,0),FALSE),VLOOKUP($B8,'Justerad allokering kvv'!$B$1:$AG$700,MATCH(U$1,'Justerad allokering kvv'!$B$1:$AF$1,0),FALSE)))</f>
        <v>0</v>
      </c>
      <c r="V8">
        <f>IF($B8=" ","",IF(ISERROR(1/VLOOKUP($B8,'Justerad allokering kvv'!$B$1:$AG$700,MATCH(V$1,'Justerad allokering kvv'!$B$1:$AF$1,0),FALSE)),VLOOKUP($B8,'Allokerad kvv'!$B$2:$AV$700,MATCH(V$1,'Allokerad kvv'!$B$1:$AV$1,0),FALSE),VLOOKUP($B8,'Justerad allokering kvv'!$B$1:$AG$700,MATCH(V$1,'Justerad allokering kvv'!$B$1:$AF$1,0),FALSE)))</f>
        <v>0</v>
      </c>
      <c r="W8">
        <f>IF($B8=" ","",IF(ISERROR(1/VLOOKUP($B8,'Justerad allokering kvv'!$B$1:$AG$700,MATCH(W$1,'Justerad allokering kvv'!$B$1:$AF$1,0),FALSE)),VLOOKUP($B8,'Allokerad kvv'!$B$2:$AV$700,MATCH(W$1,'Allokerad kvv'!$B$1:$AV$1,0),FALSE),VLOOKUP($B8,'Justerad allokering kvv'!$B$1:$AG$700,MATCH(W$1,'Justerad allokering kvv'!$B$1:$AF$1,0),FALSE)))</f>
        <v>0</v>
      </c>
      <c r="X8">
        <f>IF($B8=" ","",IF(ISERROR(1/VLOOKUP($B8,'Justerad allokering kvv'!$B$1:$AG$700,MATCH(X$1,'Justerad allokering kvv'!$B$1:$AF$1,0),FALSE)),VLOOKUP($B8,'Allokerad kvv'!$B$2:$AV$700,MATCH(X$1,'Allokerad kvv'!$B$1:$AV$1,0),FALSE),VLOOKUP($B8,'Justerad allokering kvv'!$B$1:$AG$700,MATCH(X$1,'Justerad allokering kvv'!$B$1:$AF$1,0),FALSE)))</f>
        <v>0</v>
      </c>
      <c r="Y8">
        <f>IF($B8=" ","",IF(ISERROR(1/VLOOKUP($B8,'Justerad allokering kvv'!$B$1:$AG$700,MATCH(Y$1,'Justerad allokering kvv'!$B$1:$AF$1,0),FALSE)),VLOOKUP($B8,'Allokerad kvv'!$B$2:$AV$700,MATCH(Y$1,'Allokerad kvv'!$B$1:$AV$1,0),FALSE),VLOOKUP($B8,'Justerad allokering kvv'!$B$1:$AG$700,MATCH(Y$1,'Justerad allokering kvv'!$B$1:$AF$1,0),FALSE)))</f>
        <v>0</v>
      </c>
      <c r="AB8">
        <f>IFERROR(VLOOKUP($B8,Kraftvärmeprod!$B$1:$AO$424,MATCH("Tillförd energi från rökgaskondensering (GWh)",Kraftvärmeprod!$B$1:$AG$1,0),FALSE)/1,0)</f>
        <v>0</v>
      </c>
      <c r="AE8" s="122">
        <f t="shared" si="0"/>
        <v>0</v>
      </c>
      <c r="AG8">
        <f t="shared" si="1"/>
        <v>0</v>
      </c>
      <c r="AH8">
        <f t="shared" si="2"/>
        <v>0</v>
      </c>
      <c r="AI8" t="str">
        <f>IF(AH8=0,"",AH8/VLOOKUP(B8,Kraftvärmeprod!$B$1:$BC$480,MATCH("Summa tillförd energi exklusive rökgaskondensering",Kraftvärmeprod!$B$1:$BC$1,0),FALSE))</f>
        <v/>
      </c>
      <c r="AK8">
        <f t="shared" si="3"/>
        <v>0</v>
      </c>
    </row>
    <row r="9" spans="1:37" x14ac:dyDescent="0.25">
      <c r="A9" s="2" t="s">
        <v>22</v>
      </c>
      <c r="B9" s="2" t="s">
        <v>30</v>
      </c>
      <c r="C9">
        <f>IF($B9=" ","",IF(ISERROR(1/VLOOKUP($B9,'Justerad allokering kvv'!$B$1:$AG$700,MATCH(C$1,'Justerad allokering kvv'!$B$1:$AF$1,0),FALSE)),VLOOKUP($B9,'Allokerad kvv'!$B$2:$AV$700,MATCH(C$1,'Allokerad kvv'!$B$1:$AV$1,0),FALSE),VLOOKUP($B9,'Justerad allokering kvv'!$B$1:$AG$700,MATCH(C$1,'Justerad allokering kvv'!$B$1:$AF$1,0),FALSE)))</f>
        <v>0</v>
      </c>
      <c r="D9">
        <f>IF($B9=" ","",IF(ISERROR(1/VLOOKUP($B9,'Justerad allokering kvv'!$B$1:$AG$700,MATCH(D$1,'Justerad allokering kvv'!$B$1:$AF$1,0),FALSE)),VLOOKUP($B9,'Allokerad kvv'!$B$2:$AV$700,MATCH(D$1,'Allokerad kvv'!$B$1:$AV$1,0),FALSE),VLOOKUP($B9,'Justerad allokering kvv'!$B$1:$AG$700,MATCH(D$1,'Justerad allokering kvv'!$B$1:$AF$1,0),FALSE)))</f>
        <v>0</v>
      </c>
      <c r="E9">
        <f>IF($B9=" ","",IF(ISERROR(1/VLOOKUP($B9,'Justerad allokering kvv'!$B$1:$AG$700,MATCH(E$1,'Justerad allokering kvv'!$B$1:$AF$1,0),FALSE)),VLOOKUP($B9,'Allokerad kvv'!$B$2:$AV$700,MATCH(E$1,'Allokerad kvv'!$B$1:$AV$1,0),FALSE),VLOOKUP($B9,'Justerad allokering kvv'!$B$1:$AG$700,MATCH(E$1,'Justerad allokering kvv'!$B$1:$AF$1,0),FALSE)))</f>
        <v>0</v>
      </c>
      <c r="F9">
        <f>IF($B9=" ","",IF(ISERROR(1/VLOOKUP($B9,'Justerad allokering kvv'!$B$1:$AG$700,MATCH(F$1,'Justerad allokering kvv'!$B$1:$AF$1,0),FALSE)),VLOOKUP($B9,'Allokerad kvv'!$B$2:$AV$700,MATCH(F$1,'Allokerad kvv'!$B$1:$AV$1,0),FALSE),VLOOKUP($B9,'Justerad allokering kvv'!$B$1:$AG$700,MATCH(F$1,'Justerad allokering kvv'!$B$1:$AF$1,0),FALSE)))</f>
        <v>0</v>
      </c>
      <c r="G9">
        <f>IF($B9=" ","",IF(ISERROR(1/VLOOKUP($B9,'Justerad allokering kvv'!$B$1:$AG$700,MATCH(G$1,'Justerad allokering kvv'!$B$1:$AF$1,0),FALSE)),VLOOKUP($B9,'Allokerad kvv'!$B$2:$AV$700,MATCH(G$1,'Allokerad kvv'!$B$1:$AV$1,0),FALSE),VLOOKUP($B9,'Justerad allokering kvv'!$B$1:$AG$700,MATCH(G$1,'Justerad allokering kvv'!$B$1:$AF$1,0),FALSE)))</f>
        <v>0</v>
      </c>
      <c r="H9">
        <f>IF($B9=" ","",IF(ISERROR(1/VLOOKUP($B9,'Justerad allokering kvv'!$B$1:$AG$700,MATCH(H$1,'Justerad allokering kvv'!$B$1:$AF$1,0),FALSE)),VLOOKUP($B9,'Allokerad kvv'!$B$2:$AV$700,MATCH(H$1,'Allokerad kvv'!$B$1:$AV$1,0),FALSE),VLOOKUP($B9,'Justerad allokering kvv'!$B$1:$AG$700,MATCH(H$1,'Justerad allokering kvv'!$B$1:$AF$1,0),FALSE)))</f>
        <v>0</v>
      </c>
      <c r="I9">
        <f>IF($B9=" ","",IF(ISERROR(1/VLOOKUP($B9,'Justerad allokering kvv'!$B$1:$AG$700,MATCH(I$1,'Justerad allokering kvv'!$B$1:$AF$1,0),FALSE)),VLOOKUP($B9,'Allokerad kvv'!$B$2:$AV$700,MATCH(I$1,'Allokerad kvv'!$B$1:$AV$1,0),FALSE),VLOOKUP($B9,'Justerad allokering kvv'!$B$1:$AG$700,MATCH(I$1,'Justerad allokering kvv'!$B$1:$AF$1,0),FALSE)))</f>
        <v>0</v>
      </c>
      <c r="J9">
        <f>IF($B9=" ","",IF(ISERROR(1/VLOOKUP($B9,'Justerad allokering kvv'!$B$1:$AG$700,MATCH(J$1,'Justerad allokering kvv'!$B$1:$AF$1,0),FALSE)),VLOOKUP($B9,'Allokerad kvv'!$B$2:$AV$700,MATCH(J$1,'Allokerad kvv'!$B$1:$AV$1,0),FALSE),VLOOKUP($B9,'Justerad allokering kvv'!$B$1:$AG$700,MATCH(J$1,'Justerad allokering kvv'!$B$1:$AF$1,0),FALSE)))</f>
        <v>0</v>
      </c>
      <c r="K9">
        <f>IF($B9=" ","",IF(ISERROR(1/VLOOKUP($B9,'Justerad allokering kvv'!$B$1:$AG$700,MATCH(K$1,'Justerad allokering kvv'!$B$1:$AF$1,0),FALSE)),VLOOKUP($B9,'Allokerad kvv'!$B$2:$AV$700,MATCH(K$1,'Allokerad kvv'!$B$1:$AV$1,0),FALSE),VLOOKUP($B9,'Justerad allokering kvv'!$B$1:$AG$700,MATCH(K$1,'Justerad allokering kvv'!$B$1:$AF$1,0),FALSE)))</f>
        <v>0</v>
      </c>
      <c r="L9">
        <f>IF($B9=" ","",IF(ISERROR(1/VLOOKUP($B9,'Justerad allokering kvv'!$B$1:$AG$700,MATCH(L$1,'Justerad allokering kvv'!$B$1:$AF$1,0),FALSE)),VLOOKUP($B9,'Allokerad kvv'!$B$2:$AV$700,MATCH(L$1,'Allokerad kvv'!$B$1:$AV$1,0),FALSE),VLOOKUP($B9,'Justerad allokering kvv'!$B$1:$AG$700,MATCH(L$1,'Justerad allokering kvv'!$B$1:$AF$1,0),FALSE)))</f>
        <v>0</v>
      </c>
      <c r="M9">
        <f>IF($B9=" ","",IF(ISERROR(1/VLOOKUP($B9,'Justerad allokering kvv'!$B$1:$AG$700,MATCH(M$1,'Justerad allokering kvv'!$B$1:$AF$1,0),FALSE)),VLOOKUP($B9,'Allokerad kvv'!$B$2:$AV$700,MATCH(M$1,'Allokerad kvv'!$B$1:$AV$1,0),FALSE),VLOOKUP($B9,'Justerad allokering kvv'!$B$1:$AG$700,MATCH(M$1,'Justerad allokering kvv'!$B$1:$AF$1,0),FALSE)))</f>
        <v>0</v>
      </c>
      <c r="N9">
        <f>IF($B9=" ","",IF(ISERROR(1/VLOOKUP($B9,'Justerad allokering kvv'!$B$1:$AG$700,MATCH(N$1,'Justerad allokering kvv'!$B$1:$AF$1,0),FALSE)),VLOOKUP($B9,'Allokerad kvv'!$B$2:$AV$700,MATCH(N$1,'Allokerad kvv'!$B$1:$AV$1,0),FALSE),VLOOKUP($B9,'Justerad allokering kvv'!$B$1:$AG$700,MATCH(N$1,'Justerad allokering kvv'!$B$1:$AF$1,0),FALSE)))</f>
        <v>0</v>
      </c>
      <c r="O9">
        <f>IF($B9=" ","",IF(ISERROR(1/VLOOKUP($B9,'Justerad allokering kvv'!$B$1:$AG$700,MATCH(O$1,'Justerad allokering kvv'!$B$1:$AF$1,0),FALSE)),VLOOKUP($B9,'Allokerad kvv'!$B$2:$AV$700,MATCH(O$1,'Allokerad kvv'!$B$1:$AV$1,0),FALSE),VLOOKUP($B9,'Justerad allokering kvv'!$B$1:$AG$700,MATCH(O$1,'Justerad allokering kvv'!$B$1:$AF$1,0),FALSE)))</f>
        <v>0</v>
      </c>
      <c r="P9">
        <f>IF($B9=" ","",IF(ISERROR(1/VLOOKUP($B9,'Justerad allokering kvv'!$B$1:$AG$700,MATCH(P$1,'Justerad allokering kvv'!$B$1:$AF$1,0),FALSE)),VLOOKUP($B9,'Allokerad kvv'!$B$2:$AV$700,MATCH(P$1,'Allokerad kvv'!$B$1:$AV$1,0),FALSE),VLOOKUP($B9,'Justerad allokering kvv'!$B$1:$AG$700,MATCH(P$1,'Justerad allokering kvv'!$B$1:$AF$1,0),FALSE)))</f>
        <v>0</v>
      </c>
      <c r="Q9">
        <f>IF($B9=" ","",IF(ISERROR(1/VLOOKUP($B9,'Justerad allokering kvv'!$B$1:$AG$700,MATCH(Q$1,'Justerad allokering kvv'!$B$1:$AF$1,0),FALSE)),VLOOKUP($B9,'Allokerad kvv'!$B$2:$AV$700,MATCH(Q$1,'Allokerad kvv'!$B$1:$AV$1,0),FALSE),VLOOKUP($B9,'Justerad allokering kvv'!$B$1:$AG$700,MATCH(Q$1,'Justerad allokering kvv'!$B$1:$AF$1,0),FALSE)))</f>
        <v>0</v>
      </c>
      <c r="R9">
        <f>IF($B9=" ","",IF(ISERROR(1/VLOOKUP($B9,'Justerad allokering kvv'!$B$1:$AG$700,MATCH(R$1,'Justerad allokering kvv'!$B$1:$AF$1,0),FALSE)),VLOOKUP($B9,'Allokerad kvv'!$B$2:$AV$700,MATCH(R$1,'Allokerad kvv'!$B$1:$AV$1,0),FALSE),VLOOKUP($B9,'Justerad allokering kvv'!$B$1:$AG$700,MATCH(R$1,'Justerad allokering kvv'!$B$1:$AF$1,0),FALSE)))</f>
        <v>0</v>
      </c>
      <c r="S9">
        <f>IF($B9=" ","",IF(ISERROR(1/VLOOKUP($B9,'Justerad allokering kvv'!$B$1:$AG$700,MATCH(S$1,'Justerad allokering kvv'!$B$1:$AF$1,0),FALSE)),VLOOKUP($B9,'Allokerad kvv'!$B$2:$AV$700,MATCH(S$1,'Allokerad kvv'!$B$1:$AV$1,0),FALSE),VLOOKUP($B9,'Justerad allokering kvv'!$B$1:$AG$700,MATCH(S$1,'Justerad allokering kvv'!$B$1:$AF$1,0),FALSE)))</f>
        <v>0</v>
      </c>
      <c r="T9">
        <f>IF($B9=" ","",IF(ISERROR(1/VLOOKUP($B9,'Justerad allokering kvv'!$B$1:$AG$700,MATCH(T$1,'Justerad allokering kvv'!$B$1:$AF$1,0),FALSE)),VLOOKUP($B9,'Allokerad kvv'!$B$2:$AV$700,MATCH(T$1,'Allokerad kvv'!$B$1:$AV$1,0),FALSE),VLOOKUP($B9,'Justerad allokering kvv'!$B$1:$AG$700,MATCH(T$1,'Justerad allokering kvv'!$B$1:$AF$1,0),FALSE)))</f>
        <v>0</v>
      </c>
      <c r="U9">
        <f>IF($B9=" ","",IF(ISERROR(1/VLOOKUP($B9,'Justerad allokering kvv'!$B$1:$AG$700,MATCH(U$1,'Justerad allokering kvv'!$B$1:$AF$1,0),FALSE)),VLOOKUP($B9,'Allokerad kvv'!$B$2:$AV$700,MATCH(U$1,'Allokerad kvv'!$B$1:$AV$1,0),FALSE),VLOOKUP($B9,'Justerad allokering kvv'!$B$1:$AG$700,MATCH(U$1,'Justerad allokering kvv'!$B$1:$AF$1,0),FALSE)))</f>
        <v>0</v>
      </c>
      <c r="V9">
        <f>IF($B9=" ","",IF(ISERROR(1/VLOOKUP($B9,'Justerad allokering kvv'!$B$1:$AG$700,MATCH(V$1,'Justerad allokering kvv'!$B$1:$AF$1,0),FALSE)),VLOOKUP($B9,'Allokerad kvv'!$B$2:$AV$700,MATCH(V$1,'Allokerad kvv'!$B$1:$AV$1,0),FALSE),VLOOKUP($B9,'Justerad allokering kvv'!$B$1:$AG$700,MATCH(V$1,'Justerad allokering kvv'!$B$1:$AF$1,0),FALSE)))</f>
        <v>0</v>
      </c>
      <c r="W9">
        <f>IF($B9=" ","",IF(ISERROR(1/VLOOKUP($B9,'Justerad allokering kvv'!$B$1:$AG$700,MATCH(W$1,'Justerad allokering kvv'!$B$1:$AF$1,0),FALSE)),VLOOKUP($B9,'Allokerad kvv'!$B$2:$AV$700,MATCH(W$1,'Allokerad kvv'!$B$1:$AV$1,0),FALSE),VLOOKUP($B9,'Justerad allokering kvv'!$B$1:$AG$700,MATCH(W$1,'Justerad allokering kvv'!$B$1:$AF$1,0),FALSE)))</f>
        <v>0</v>
      </c>
      <c r="X9">
        <f>IF($B9=" ","",IF(ISERROR(1/VLOOKUP($B9,'Justerad allokering kvv'!$B$1:$AG$700,MATCH(X$1,'Justerad allokering kvv'!$B$1:$AF$1,0),FALSE)),VLOOKUP($B9,'Allokerad kvv'!$B$2:$AV$700,MATCH(X$1,'Allokerad kvv'!$B$1:$AV$1,0),FALSE),VLOOKUP($B9,'Justerad allokering kvv'!$B$1:$AG$700,MATCH(X$1,'Justerad allokering kvv'!$B$1:$AF$1,0),FALSE)))</f>
        <v>0</v>
      </c>
      <c r="Y9">
        <f>IF($B9=" ","",IF(ISERROR(1/VLOOKUP($B9,'Justerad allokering kvv'!$B$1:$AG$700,MATCH(Y$1,'Justerad allokering kvv'!$B$1:$AF$1,0),FALSE)),VLOOKUP($B9,'Allokerad kvv'!$B$2:$AV$700,MATCH(Y$1,'Allokerad kvv'!$B$1:$AV$1,0),FALSE),VLOOKUP($B9,'Justerad allokering kvv'!$B$1:$AG$700,MATCH(Y$1,'Justerad allokering kvv'!$B$1:$AF$1,0),FALSE)))</f>
        <v>0</v>
      </c>
      <c r="AB9">
        <f>IFERROR(VLOOKUP($B9,Kraftvärmeprod!$B$1:$AO$424,MATCH("Tillförd energi från rökgaskondensering (GWh)",Kraftvärmeprod!$B$1:$AG$1,0),FALSE)/1,0)</f>
        <v>0</v>
      </c>
      <c r="AE9" s="122">
        <f t="shared" si="0"/>
        <v>0</v>
      </c>
      <c r="AG9">
        <f t="shared" si="1"/>
        <v>0</v>
      </c>
      <c r="AH9">
        <f t="shared" si="2"/>
        <v>0</v>
      </c>
      <c r="AI9" t="str">
        <f>IF(AH9=0,"",AH9/VLOOKUP(B9,Kraftvärmeprod!$B$1:$BC$480,MATCH("Summa tillförd energi exklusive rökgaskondensering",Kraftvärmeprod!$B$1:$BC$1,0),FALSE))</f>
        <v/>
      </c>
      <c r="AK9">
        <f t="shared" si="3"/>
        <v>0</v>
      </c>
    </row>
    <row r="10" spans="1:37" x14ac:dyDescent="0.25">
      <c r="A10" s="2" t="s">
        <v>31</v>
      </c>
      <c r="B10" s="2" t="s">
        <v>32</v>
      </c>
      <c r="C10">
        <f>IF($B10=" ","",IF(ISERROR(1/VLOOKUP($B10,'Justerad allokering kvv'!$B$1:$AG$700,MATCH(C$1,'Justerad allokering kvv'!$B$1:$AF$1,0),FALSE)),VLOOKUP($B10,'Allokerad kvv'!$B$2:$AV$700,MATCH(C$1,'Allokerad kvv'!$B$1:$AV$1,0),FALSE),VLOOKUP($B10,'Justerad allokering kvv'!$B$1:$AG$700,MATCH(C$1,'Justerad allokering kvv'!$B$1:$AF$1,0),FALSE)))</f>
        <v>0</v>
      </c>
      <c r="D10">
        <f>IF($B10=" ","",IF(ISERROR(1/VLOOKUP($B10,'Justerad allokering kvv'!$B$1:$AG$700,MATCH(D$1,'Justerad allokering kvv'!$B$1:$AF$1,0),FALSE)),VLOOKUP($B10,'Allokerad kvv'!$B$2:$AV$700,MATCH(D$1,'Allokerad kvv'!$B$1:$AV$1,0),FALSE),VLOOKUP($B10,'Justerad allokering kvv'!$B$1:$AG$700,MATCH(D$1,'Justerad allokering kvv'!$B$1:$AF$1,0),FALSE)))</f>
        <v>0</v>
      </c>
      <c r="E10">
        <f>IF($B10=" ","",IF(ISERROR(1/VLOOKUP($B10,'Justerad allokering kvv'!$B$1:$AG$700,MATCH(E$1,'Justerad allokering kvv'!$B$1:$AF$1,0),FALSE)),VLOOKUP($B10,'Allokerad kvv'!$B$2:$AV$700,MATCH(E$1,'Allokerad kvv'!$B$1:$AV$1,0),FALSE),VLOOKUP($B10,'Justerad allokering kvv'!$B$1:$AG$700,MATCH(E$1,'Justerad allokering kvv'!$B$1:$AF$1,0),FALSE)))</f>
        <v>0</v>
      </c>
      <c r="F10">
        <f>IF($B10=" ","",IF(ISERROR(1/VLOOKUP($B10,'Justerad allokering kvv'!$B$1:$AG$700,MATCH(F$1,'Justerad allokering kvv'!$B$1:$AF$1,0),FALSE)),VLOOKUP($B10,'Allokerad kvv'!$B$2:$AV$700,MATCH(F$1,'Allokerad kvv'!$B$1:$AV$1,0),FALSE),VLOOKUP($B10,'Justerad allokering kvv'!$B$1:$AG$700,MATCH(F$1,'Justerad allokering kvv'!$B$1:$AF$1,0),FALSE)))</f>
        <v>0</v>
      </c>
      <c r="G10">
        <f>IF($B10=" ","",IF(ISERROR(1/VLOOKUP($B10,'Justerad allokering kvv'!$B$1:$AG$700,MATCH(G$1,'Justerad allokering kvv'!$B$1:$AF$1,0),FALSE)),VLOOKUP($B10,'Allokerad kvv'!$B$2:$AV$700,MATCH(G$1,'Allokerad kvv'!$B$1:$AV$1,0),FALSE),VLOOKUP($B10,'Justerad allokering kvv'!$B$1:$AG$700,MATCH(G$1,'Justerad allokering kvv'!$B$1:$AF$1,0),FALSE)))</f>
        <v>0</v>
      </c>
      <c r="H10">
        <f>IF($B10=" ","",IF(ISERROR(1/VLOOKUP($B10,'Justerad allokering kvv'!$B$1:$AG$700,MATCH(H$1,'Justerad allokering kvv'!$B$1:$AF$1,0),FALSE)),VLOOKUP($B10,'Allokerad kvv'!$B$2:$AV$700,MATCH(H$1,'Allokerad kvv'!$B$1:$AV$1,0),FALSE),VLOOKUP($B10,'Justerad allokering kvv'!$B$1:$AG$700,MATCH(H$1,'Justerad allokering kvv'!$B$1:$AF$1,0),FALSE)))</f>
        <v>0</v>
      </c>
      <c r="I10">
        <f>IF($B10=" ","",IF(ISERROR(1/VLOOKUP($B10,'Justerad allokering kvv'!$B$1:$AG$700,MATCH(I$1,'Justerad allokering kvv'!$B$1:$AF$1,0),FALSE)),VLOOKUP($B10,'Allokerad kvv'!$B$2:$AV$700,MATCH(I$1,'Allokerad kvv'!$B$1:$AV$1,0),FALSE),VLOOKUP($B10,'Justerad allokering kvv'!$B$1:$AG$700,MATCH(I$1,'Justerad allokering kvv'!$B$1:$AF$1,0),FALSE)))</f>
        <v>0</v>
      </c>
      <c r="J10">
        <f>IF($B10=" ","",IF(ISERROR(1/VLOOKUP($B10,'Justerad allokering kvv'!$B$1:$AG$700,MATCH(J$1,'Justerad allokering kvv'!$B$1:$AF$1,0),FALSE)),VLOOKUP($B10,'Allokerad kvv'!$B$2:$AV$700,MATCH(J$1,'Allokerad kvv'!$B$1:$AV$1,0),FALSE),VLOOKUP($B10,'Justerad allokering kvv'!$B$1:$AG$700,MATCH(J$1,'Justerad allokering kvv'!$B$1:$AF$1,0),FALSE)))</f>
        <v>0</v>
      </c>
      <c r="K10">
        <f>IF($B10=" ","",IF(ISERROR(1/VLOOKUP($B10,'Justerad allokering kvv'!$B$1:$AG$700,MATCH(K$1,'Justerad allokering kvv'!$B$1:$AF$1,0),FALSE)),VLOOKUP($B10,'Allokerad kvv'!$B$2:$AV$700,MATCH(K$1,'Allokerad kvv'!$B$1:$AV$1,0),FALSE),VLOOKUP($B10,'Justerad allokering kvv'!$B$1:$AG$700,MATCH(K$1,'Justerad allokering kvv'!$B$1:$AF$1,0),FALSE)))</f>
        <v>0</v>
      </c>
      <c r="L10">
        <f>IF($B10=" ","",IF(ISERROR(1/VLOOKUP($B10,'Justerad allokering kvv'!$B$1:$AG$700,MATCH(L$1,'Justerad allokering kvv'!$B$1:$AF$1,0),FALSE)),VLOOKUP($B10,'Allokerad kvv'!$B$2:$AV$700,MATCH(L$1,'Allokerad kvv'!$B$1:$AV$1,0),FALSE),VLOOKUP($B10,'Justerad allokering kvv'!$B$1:$AG$700,MATCH(L$1,'Justerad allokering kvv'!$B$1:$AF$1,0),FALSE)))</f>
        <v>0</v>
      </c>
      <c r="M10">
        <f>IF($B10=" ","",IF(ISERROR(1/VLOOKUP($B10,'Justerad allokering kvv'!$B$1:$AG$700,MATCH(M$1,'Justerad allokering kvv'!$B$1:$AF$1,0),FALSE)),VLOOKUP($B10,'Allokerad kvv'!$B$2:$AV$700,MATCH(M$1,'Allokerad kvv'!$B$1:$AV$1,0),FALSE),VLOOKUP($B10,'Justerad allokering kvv'!$B$1:$AG$700,MATCH(M$1,'Justerad allokering kvv'!$B$1:$AF$1,0),FALSE)))</f>
        <v>0</v>
      </c>
      <c r="N10">
        <f>IF($B10=" ","",IF(ISERROR(1/VLOOKUP($B10,'Justerad allokering kvv'!$B$1:$AG$700,MATCH(N$1,'Justerad allokering kvv'!$B$1:$AF$1,0),FALSE)),VLOOKUP($B10,'Allokerad kvv'!$B$2:$AV$700,MATCH(N$1,'Allokerad kvv'!$B$1:$AV$1,0),FALSE),VLOOKUP($B10,'Justerad allokering kvv'!$B$1:$AG$700,MATCH(N$1,'Justerad allokering kvv'!$B$1:$AF$1,0),FALSE)))</f>
        <v>0</v>
      </c>
      <c r="O10">
        <f>IF($B10=" ","",IF(ISERROR(1/VLOOKUP($B10,'Justerad allokering kvv'!$B$1:$AG$700,MATCH(O$1,'Justerad allokering kvv'!$B$1:$AF$1,0),FALSE)),VLOOKUP($B10,'Allokerad kvv'!$B$2:$AV$700,MATCH(O$1,'Allokerad kvv'!$B$1:$AV$1,0),FALSE),VLOOKUP($B10,'Justerad allokering kvv'!$B$1:$AG$700,MATCH(O$1,'Justerad allokering kvv'!$B$1:$AF$1,0),FALSE)))</f>
        <v>0</v>
      </c>
      <c r="P10">
        <f>IF($B10=" ","",IF(ISERROR(1/VLOOKUP($B10,'Justerad allokering kvv'!$B$1:$AG$700,MATCH(P$1,'Justerad allokering kvv'!$B$1:$AF$1,0),FALSE)),VLOOKUP($B10,'Allokerad kvv'!$B$2:$AV$700,MATCH(P$1,'Allokerad kvv'!$B$1:$AV$1,0),FALSE),VLOOKUP($B10,'Justerad allokering kvv'!$B$1:$AG$700,MATCH(P$1,'Justerad allokering kvv'!$B$1:$AF$1,0),FALSE)))</f>
        <v>0</v>
      </c>
      <c r="Q10">
        <f>IF($B10=" ","",IF(ISERROR(1/VLOOKUP($B10,'Justerad allokering kvv'!$B$1:$AG$700,MATCH(Q$1,'Justerad allokering kvv'!$B$1:$AF$1,0),FALSE)),VLOOKUP($B10,'Allokerad kvv'!$B$2:$AV$700,MATCH(Q$1,'Allokerad kvv'!$B$1:$AV$1,0),FALSE),VLOOKUP($B10,'Justerad allokering kvv'!$B$1:$AG$700,MATCH(Q$1,'Justerad allokering kvv'!$B$1:$AF$1,0),FALSE)))</f>
        <v>0</v>
      </c>
      <c r="R10">
        <f>IF($B10=" ","",IF(ISERROR(1/VLOOKUP($B10,'Justerad allokering kvv'!$B$1:$AG$700,MATCH(R$1,'Justerad allokering kvv'!$B$1:$AF$1,0),FALSE)),VLOOKUP($B10,'Allokerad kvv'!$B$2:$AV$700,MATCH(R$1,'Allokerad kvv'!$B$1:$AV$1,0),FALSE),VLOOKUP($B10,'Justerad allokering kvv'!$B$1:$AG$700,MATCH(R$1,'Justerad allokering kvv'!$B$1:$AF$1,0),FALSE)))</f>
        <v>0</v>
      </c>
      <c r="S10">
        <f>IF($B10=" ","",IF(ISERROR(1/VLOOKUP($B10,'Justerad allokering kvv'!$B$1:$AG$700,MATCH(S$1,'Justerad allokering kvv'!$B$1:$AF$1,0),FALSE)),VLOOKUP($B10,'Allokerad kvv'!$B$2:$AV$700,MATCH(S$1,'Allokerad kvv'!$B$1:$AV$1,0),FALSE),VLOOKUP($B10,'Justerad allokering kvv'!$B$1:$AG$700,MATCH(S$1,'Justerad allokering kvv'!$B$1:$AF$1,0),FALSE)))</f>
        <v>0</v>
      </c>
      <c r="T10">
        <f>IF($B10=" ","",IF(ISERROR(1/VLOOKUP($B10,'Justerad allokering kvv'!$B$1:$AG$700,MATCH(T$1,'Justerad allokering kvv'!$B$1:$AF$1,0),FALSE)),VLOOKUP($B10,'Allokerad kvv'!$B$2:$AV$700,MATCH(T$1,'Allokerad kvv'!$B$1:$AV$1,0),FALSE),VLOOKUP($B10,'Justerad allokering kvv'!$B$1:$AG$700,MATCH(T$1,'Justerad allokering kvv'!$B$1:$AF$1,0),FALSE)))</f>
        <v>0</v>
      </c>
      <c r="U10">
        <f>IF($B10=" ","",IF(ISERROR(1/VLOOKUP($B10,'Justerad allokering kvv'!$B$1:$AG$700,MATCH(U$1,'Justerad allokering kvv'!$B$1:$AF$1,0),FALSE)),VLOOKUP($B10,'Allokerad kvv'!$B$2:$AV$700,MATCH(U$1,'Allokerad kvv'!$B$1:$AV$1,0),FALSE),VLOOKUP($B10,'Justerad allokering kvv'!$B$1:$AG$700,MATCH(U$1,'Justerad allokering kvv'!$B$1:$AF$1,0),FALSE)))</f>
        <v>0</v>
      </c>
      <c r="V10">
        <f>IF($B10=" ","",IF(ISERROR(1/VLOOKUP($B10,'Justerad allokering kvv'!$B$1:$AG$700,MATCH(V$1,'Justerad allokering kvv'!$B$1:$AF$1,0),FALSE)),VLOOKUP($B10,'Allokerad kvv'!$B$2:$AV$700,MATCH(V$1,'Allokerad kvv'!$B$1:$AV$1,0),FALSE),VLOOKUP($B10,'Justerad allokering kvv'!$B$1:$AG$700,MATCH(V$1,'Justerad allokering kvv'!$B$1:$AF$1,0),FALSE)))</f>
        <v>0</v>
      </c>
      <c r="W10">
        <f>IF($B10=" ","",IF(ISERROR(1/VLOOKUP($B10,'Justerad allokering kvv'!$B$1:$AG$700,MATCH(W$1,'Justerad allokering kvv'!$B$1:$AF$1,0),FALSE)),VLOOKUP($B10,'Allokerad kvv'!$B$2:$AV$700,MATCH(W$1,'Allokerad kvv'!$B$1:$AV$1,0),FALSE),VLOOKUP($B10,'Justerad allokering kvv'!$B$1:$AG$700,MATCH(W$1,'Justerad allokering kvv'!$B$1:$AF$1,0),FALSE)))</f>
        <v>0</v>
      </c>
      <c r="X10">
        <f>IF($B10=" ","",IF(ISERROR(1/VLOOKUP($B10,'Justerad allokering kvv'!$B$1:$AG$700,MATCH(X$1,'Justerad allokering kvv'!$B$1:$AF$1,0),FALSE)),VLOOKUP($B10,'Allokerad kvv'!$B$2:$AV$700,MATCH(X$1,'Allokerad kvv'!$B$1:$AV$1,0),FALSE),VLOOKUP($B10,'Justerad allokering kvv'!$B$1:$AG$700,MATCH(X$1,'Justerad allokering kvv'!$B$1:$AF$1,0),FALSE)))</f>
        <v>0</v>
      </c>
      <c r="Y10">
        <f>IF($B10=" ","",IF(ISERROR(1/VLOOKUP($B10,'Justerad allokering kvv'!$B$1:$AG$700,MATCH(Y$1,'Justerad allokering kvv'!$B$1:$AF$1,0),FALSE)),VLOOKUP($B10,'Allokerad kvv'!$B$2:$AV$700,MATCH(Y$1,'Allokerad kvv'!$B$1:$AV$1,0),FALSE),VLOOKUP($B10,'Justerad allokering kvv'!$B$1:$AG$700,MATCH(Y$1,'Justerad allokering kvv'!$B$1:$AF$1,0),FALSE)))</f>
        <v>0</v>
      </c>
      <c r="AB10">
        <f>IFERROR(VLOOKUP($B10,Kraftvärmeprod!$B$1:$AO$424,MATCH("Tillförd energi från rökgaskondensering (GWh)",Kraftvärmeprod!$B$1:$AG$1,0),FALSE)/1,0)</f>
        <v>0</v>
      </c>
      <c r="AE10" s="122">
        <f t="shared" si="0"/>
        <v>0</v>
      </c>
      <c r="AG10">
        <f t="shared" si="1"/>
        <v>0</v>
      </c>
      <c r="AH10">
        <f t="shared" si="2"/>
        <v>0</v>
      </c>
      <c r="AI10" t="str">
        <f>IF(AH10=0,"",AH10/VLOOKUP(B10,Kraftvärmeprod!$B$1:$BC$480,MATCH("Summa tillförd energi exklusive rökgaskondensering",Kraftvärmeprod!$B$1:$BC$1,0),FALSE))</f>
        <v/>
      </c>
      <c r="AK10">
        <f t="shared" si="3"/>
        <v>0</v>
      </c>
    </row>
    <row r="11" spans="1:37" x14ac:dyDescent="0.25">
      <c r="A11" s="2" t="s">
        <v>31</v>
      </c>
      <c r="B11" s="2" t="s">
        <v>33</v>
      </c>
      <c r="C11">
        <f>IF($B11=" ","",IF(ISERROR(1/VLOOKUP($B11,'Justerad allokering kvv'!$B$1:$AG$700,MATCH(C$1,'Justerad allokering kvv'!$B$1:$AF$1,0),FALSE)),VLOOKUP($B11,'Allokerad kvv'!$B$2:$AV$700,MATCH(C$1,'Allokerad kvv'!$B$1:$AV$1,0),FALSE),VLOOKUP($B11,'Justerad allokering kvv'!$B$1:$AG$700,MATCH(C$1,'Justerad allokering kvv'!$B$1:$AF$1,0),FALSE)))</f>
        <v>0</v>
      </c>
      <c r="D11">
        <f>IF($B11=" ","",IF(ISERROR(1/VLOOKUP($B11,'Justerad allokering kvv'!$B$1:$AG$700,MATCH(D$1,'Justerad allokering kvv'!$B$1:$AF$1,0),FALSE)),VLOOKUP($B11,'Allokerad kvv'!$B$2:$AV$700,MATCH(D$1,'Allokerad kvv'!$B$1:$AV$1,0),FALSE),VLOOKUP($B11,'Justerad allokering kvv'!$B$1:$AG$700,MATCH(D$1,'Justerad allokering kvv'!$B$1:$AF$1,0),FALSE)))</f>
        <v>0</v>
      </c>
      <c r="E11">
        <f>IF($B11=" ","",IF(ISERROR(1/VLOOKUP($B11,'Justerad allokering kvv'!$B$1:$AG$700,MATCH(E$1,'Justerad allokering kvv'!$B$1:$AF$1,0),FALSE)),VLOOKUP($B11,'Allokerad kvv'!$B$2:$AV$700,MATCH(E$1,'Allokerad kvv'!$B$1:$AV$1,0),FALSE),VLOOKUP($B11,'Justerad allokering kvv'!$B$1:$AG$700,MATCH(E$1,'Justerad allokering kvv'!$B$1:$AF$1,0),FALSE)))</f>
        <v>36.340800000000002</v>
      </c>
      <c r="F11">
        <f>IF($B11=" ","",IF(ISERROR(1/VLOOKUP($B11,'Justerad allokering kvv'!$B$1:$AG$700,MATCH(F$1,'Justerad allokering kvv'!$B$1:$AF$1,0),FALSE)),VLOOKUP($B11,'Allokerad kvv'!$B$2:$AV$700,MATCH(F$1,'Allokerad kvv'!$B$1:$AV$1,0),FALSE),VLOOKUP($B11,'Justerad allokering kvv'!$B$1:$AG$700,MATCH(F$1,'Justerad allokering kvv'!$B$1:$AF$1,0),FALSE)))</f>
        <v>0</v>
      </c>
      <c r="G11">
        <f>IF($B11=" ","",IF(ISERROR(1/VLOOKUP($B11,'Justerad allokering kvv'!$B$1:$AG$700,MATCH(G$1,'Justerad allokering kvv'!$B$1:$AF$1,0),FALSE)),VLOOKUP($B11,'Allokerad kvv'!$B$2:$AV$700,MATCH(G$1,'Allokerad kvv'!$B$1:$AV$1,0),FALSE),VLOOKUP($B11,'Justerad allokering kvv'!$B$1:$AG$700,MATCH(G$1,'Justerad allokering kvv'!$B$1:$AF$1,0),FALSE)))</f>
        <v>0.23869799999999999</v>
      </c>
      <c r="H11">
        <f>IF($B11=" ","",IF(ISERROR(1/VLOOKUP($B11,'Justerad allokering kvv'!$B$1:$AG$700,MATCH(H$1,'Justerad allokering kvv'!$B$1:$AF$1,0),FALSE)),VLOOKUP($B11,'Allokerad kvv'!$B$2:$AV$700,MATCH(H$1,'Allokerad kvv'!$B$1:$AV$1,0),FALSE),VLOOKUP($B11,'Justerad allokering kvv'!$B$1:$AG$700,MATCH(H$1,'Justerad allokering kvv'!$B$1:$AF$1,0),FALSE)))</f>
        <v>0</v>
      </c>
      <c r="I11">
        <f>IF($B11=" ","",IF(ISERROR(1/VLOOKUP($B11,'Justerad allokering kvv'!$B$1:$AG$700,MATCH(I$1,'Justerad allokering kvv'!$B$1:$AF$1,0),FALSE)),VLOOKUP($B11,'Allokerad kvv'!$B$2:$AV$700,MATCH(I$1,'Allokerad kvv'!$B$1:$AV$1,0),FALSE),VLOOKUP($B11,'Justerad allokering kvv'!$B$1:$AG$700,MATCH(I$1,'Justerad allokering kvv'!$B$1:$AF$1,0),FALSE)))</f>
        <v>0</v>
      </c>
      <c r="J11">
        <f>IF($B11=" ","",IF(ISERROR(1/VLOOKUP($B11,'Justerad allokering kvv'!$B$1:$AG$700,MATCH(J$1,'Justerad allokering kvv'!$B$1:$AF$1,0),FALSE)),VLOOKUP($B11,'Allokerad kvv'!$B$2:$AV$700,MATCH(J$1,'Allokerad kvv'!$B$1:$AV$1,0),FALSE),VLOOKUP($B11,'Justerad allokering kvv'!$B$1:$AG$700,MATCH(J$1,'Justerad allokering kvv'!$B$1:$AF$1,0),FALSE)))</f>
        <v>99.580100000000002</v>
      </c>
      <c r="K11">
        <f>IF($B11=" ","",IF(ISERROR(1/VLOOKUP($B11,'Justerad allokering kvv'!$B$1:$AG$700,MATCH(K$1,'Justerad allokering kvv'!$B$1:$AF$1,0),FALSE)),VLOOKUP($B11,'Allokerad kvv'!$B$2:$AV$700,MATCH(K$1,'Allokerad kvv'!$B$1:$AV$1,0),FALSE),VLOOKUP($B11,'Justerad allokering kvv'!$B$1:$AG$700,MATCH(K$1,'Justerad allokering kvv'!$B$1:$AF$1,0),FALSE)))</f>
        <v>0</v>
      </c>
      <c r="L11">
        <f>IF($B11=" ","",IF(ISERROR(1/VLOOKUP($B11,'Justerad allokering kvv'!$B$1:$AG$700,MATCH(L$1,'Justerad allokering kvv'!$B$1:$AF$1,0),FALSE)),VLOOKUP($B11,'Allokerad kvv'!$B$2:$AV$700,MATCH(L$1,'Allokerad kvv'!$B$1:$AV$1,0),FALSE),VLOOKUP($B11,'Justerad allokering kvv'!$B$1:$AG$700,MATCH(L$1,'Justerad allokering kvv'!$B$1:$AF$1,0),FALSE)))</f>
        <v>0</v>
      </c>
      <c r="M11">
        <f>IF($B11=" ","",IF(ISERROR(1/VLOOKUP($B11,'Justerad allokering kvv'!$B$1:$AG$700,MATCH(M$1,'Justerad allokering kvv'!$B$1:$AF$1,0),FALSE)),VLOOKUP($B11,'Allokerad kvv'!$B$2:$AV$700,MATCH(M$1,'Allokerad kvv'!$B$1:$AV$1,0),FALSE),VLOOKUP($B11,'Justerad allokering kvv'!$B$1:$AG$700,MATCH(M$1,'Justerad allokering kvv'!$B$1:$AF$1,0),FALSE)))</f>
        <v>7.3478500000000002</v>
      </c>
      <c r="N11">
        <f>IF($B11=" ","",IF(ISERROR(1/VLOOKUP($B11,'Justerad allokering kvv'!$B$1:$AG$700,MATCH(N$1,'Justerad allokering kvv'!$B$1:$AF$1,0),FALSE)),VLOOKUP($B11,'Allokerad kvv'!$B$2:$AV$700,MATCH(N$1,'Allokerad kvv'!$B$1:$AV$1,0),FALSE),VLOOKUP($B11,'Justerad allokering kvv'!$B$1:$AG$700,MATCH(N$1,'Justerad allokering kvv'!$B$1:$AF$1,0),FALSE)))</f>
        <v>13.2197</v>
      </c>
      <c r="O11">
        <f>IF($B11=" ","",IF(ISERROR(1/VLOOKUP($B11,'Justerad allokering kvv'!$B$1:$AG$700,MATCH(O$1,'Justerad allokering kvv'!$B$1:$AF$1,0),FALSE)),VLOOKUP($B11,'Allokerad kvv'!$B$2:$AV$700,MATCH(O$1,'Allokerad kvv'!$B$1:$AV$1,0),FALSE),VLOOKUP($B11,'Justerad allokering kvv'!$B$1:$AG$700,MATCH(O$1,'Justerad allokering kvv'!$B$1:$AF$1,0),FALSE)))</f>
        <v>0</v>
      </c>
      <c r="P11">
        <f>IF($B11=" ","",IF(ISERROR(1/VLOOKUP($B11,'Justerad allokering kvv'!$B$1:$AG$700,MATCH(P$1,'Justerad allokering kvv'!$B$1:$AF$1,0),FALSE)),VLOOKUP($B11,'Allokerad kvv'!$B$2:$AV$700,MATCH(P$1,'Allokerad kvv'!$B$1:$AV$1,0),FALSE),VLOOKUP($B11,'Justerad allokering kvv'!$B$1:$AG$700,MATCH(P$1,'Justerad allokering kvv'!$B$1:$AF$1,0),FALSE)))</f>
        <v>0</v>
      </c>
      <c r="Q11">
        <f>IF($B11=" ","",IF(ISERROR(1/VLOOKUP($B11,'Justerad allokering kvv'!$B$1:$AG$700,MATCH(Q$1,'Justerad allokering kvv'!$B$1:$AF$1,0),FALSE)),VLOOKUP($B11,'Allokerad kvv'!$B$2:$AV$700,MATCH(Q$1,'Allokerad kvv'!$B$1:$AV$1,0),FALSE),VLOOKUP($B11,'Justerad allokering kvv'!$B$1:$AG$700,MATCH(Q$1,'Justerad allokering kvv'!$B$1:$AF$1,0),FALSE)))</f>
        <v>0</v>
      </c>
      <c r="R11">
        <f>IF($B11=" ","",IF(ISERROR(1/VLOOKUP($B11,'Justerad allokering kvv'!$B$1:$AG$700,MATCH(R$1,'Justerad allokering kvv'!$B$1:$AF$1,0),FALSE)),VLOOKUP($B11,'Allokerad kvv'!$B$2:$AV$700,MATCH(R$1,'Allokerad kvv'!$B$1:$AV$1,0),FALSE),VLOOKUP($B11,'Justerad allokering kvv'!$B$1:$AG$700,MATCH(R$1,'Justerad allokering kvv'!$B$1:$AF$1,0),FALSE)))</f>
        <v>7.5980400000000001</v>
      </c>
      <c r="S11">
        <f>IF($B11=" ","",IF(ISERROR(1/VLOOKUP($B11,'Justerad allokering kvv'!$B$1:$AG$700,MATCH(S$1,'Justerad allokering kvv'!$B$1:$AF$1,0),FALSE)),VLOOKUP($B11,'Allokerad kvv'!$B$2:$AV$700,MATCH(S$1,'Allokerad kvv'!$B$1:$AV$1,0),FALSE),VLOOKUP($B11,'Justerad allokering kvv'!$B$1:$AG$700,MATCH(S$1,'Justerad allokering kvv'!$B$1:$AF$1,0),FALSE)))</f>
        <v>0</v>
      </c>
      <c r="T11">
        <f>IF($B11=" ","",IF(ISERROR(1/VLOOKUP($B11,'Justerad allokering kvv'!$B$1:$AG$700,MATCH(T$1,'Justerad allokering kvv'!$B$1:$AF$1,0),FALSE)),VLOOKUP($B11,'Allokerad kvv'!$B$2:$AV$700,MATCH(T$1,'Allokerad kvv'!$B$1:$AV$1,0),FALSE),VLOOKUP($B11,'Justerad allokering kvv'!$B$1:$AG$700,MATCH(T$1,'Justerad allokering kvv'!$B$1:$AF$1,0),FALSE)))</f>
        <v>0</v>
      </c>
      <c r="U11">
        <f>IF($B11=" ","",IF(ISERROR(1/VLOOKUP($B11,'Justerad allokering kvv'!$B$1:$AG$700,MATCH(U$1,'Justerad allokering kvv'!$B$1:$AF$1,0),FALSE)),VLOOKUP($B11,'Allokerad kvv'!$B$2:$AV$700,MATCH(U$1,'Allokerad kvv'!$B$1:$AV$1,0),FALSE),VLOOKUP($B11,'Justerad allokering kvv'!$B$1:$AG$700,MATCH(U$1,'Justerad allokering kvv'!$B$1:$AF$1,0),FALSE)))</f>
        <v>0</v>
      </c>
      <c r="V11">
        <f>IF($B11=" ","",IF(ISERROR(1/VLOOKUP($B11,'Justerad allokering kvv'!$B$1:$AG$700,MATCH(V$1,'Justerad allokering kvv'!$B$1:$AF$1,0),FALSE)),VLOOKUP($B11,'Allokerad kvv'!$B$2:$AV$700,MATCH(V$1,'Allokerad kvv'!$B$1:$AV$1,0),FALSE),VLOOKUP($B11,'Justerad allokering kvv'!$B$1:$AG$700,MATCH(V$1,'Justerad allokering kvv'!$B$1:$AF$1,0),FALSE)))</f>
        <v>0</v>
      </c>
      <c r="W11">
        <f>IF($B11=" ","",IF(ISERROR(1/VLOOKUP($B11,'Justerad allokering kvv'!$B$1:$AG$700,MATCH(W$1,'Justerad allokering kvv'!$B$1:$AF$1,0),FALSE)),VLOOKUP($B11,'Allokerad kvv'!$B$2:$AV$700,MATCH(W$1,'Allokerad kvv'!$B$1:$AV$1,0),FALSE),VLOOKUP($B11,'Justerad allokering kvv'!$B$1:$AG$700,MATCH(W$1,'Justerad allokering kvv'!$B$1:$AF$1,0),FALSE)))</f>
        <v>0</v>
      </c>
      <c r="X11">
        <f>IF($B11=" ","",IF(ISERROR(1/VLOOKUP($B11,'Justerad allokering kvv'!$B$1:$AG$700,MATCH(X$1,'Justerad allokering kvv'!$B$1:$AF$1,0),FALSE)),VLOOKUP($B11,'Allokerad kvv'!$B$2:$AV$700,MATCH(X$1,'Allokerad kvv'!$B$1:$AV$1,0),FALSE),VLOOKUP($B11,'Justerad allokering kvv'!$B$1:$AG$700,MATCH(X$1,'Justerad allokering kvv'!$B$1:$AF$1,0),FALSE)))</f>
        <v>0</v>
      </c>
      <c r="Y11">
        <f>IF($B11=" ","",IF(ISERROR(1/VLOOKUP($B11,'Justerad allokering kvv'!$B$1:$AG$700,MATCH(Y$1,'Justerad allokering kvv'!$B$1:$AF$1,0),FALSE)),VLOOKUP($B11,'Allokerad kvv'!$B$2:$AV$700,MATCH(Y$1,'Allokerad kvv'!$B$1:$AV$1,0),FALSE),VLOOKUP($B11,'Justerad allokering kvv'!$B$1:$AG$700,MATCH(Y$1,'Justerad allokering kvv'!$B$1:$AF$1,0),FALSE)))</f>
        <v>0</v>
      </c>
      <c r="AB11">
        <f>IFERROR(VLOOKUP($B11,Kraftvärmeprod!$B$1:$AO$424,MATCH("Tillförd energi från rökgaskondensering (GWh)",Kraftvärmeprod!$B$1:$AG$1,0),FALSE)/1,0)</f>
        <v>52.167999999999999</v>
      </c>
      <c r="AE11" s="122">
        <f t="shared" si="0"/>
        <v>216.493188</v>
      </c>
      <c r="AG11">
        <f t="shared" si="1"/>
        <v>208.89514800000001</v>
      </c>
      <c r="AH11">
        <f t="shared" si="2"/>
        <v>156.727148</v>
      </c>
      <c r="AI11">
        <f>IF(AH11=0,"",AH11/VLOOKUP(B11,Kraftvärmeprod!$B$1:$BC$480,MATCH("Summa tillförd energi exklusive rökgaskondensering",Kraftvärmeprod!$B$1:$BC$1,0),FALSE))</f>
        <v>0.58347690509253214</v>
      </c>
      <c r="AK11">
        <f t="shared" si="3"/>
        <v>156.48845</v>
      </c>
    </row>
    <row r="12" spans="1:37" x14ac:dyDescent="0.25">
      <c r="A12" s="2" t="s">
        <v>31</v>
      </c>
      <c r="B12" s="2" t="s">
        <v>34</v>
      </c>
      <c r="C12">
        <f>IF($B12=" ","",IF(ISERROR(1/VLOOKUP($B12,'Justerad allokering kvv'!$B$1:$AG$700,MATCH(C$1,'Justerad allokering kvv'!$B$1:$AF$1,0),FALSE)),VLOOKUP($B12,'Allokerad kvv'!$B$2:$AV$700,MATCH(C$1,'Allokerad kvv'!$B$1:$AV$1,0),FALSE),VLOOKUP($B12,'Justerad allokering kvv'!$B$1:$AG$700,MATCH(C$1,'Justerad allokering kvv'!$B$1:$AF$1,0),FALSE)))</f>
        <v>0</v>
      </c>
      <c r="D12">
        <f>IF($B12=" ","",IF(ISERROR(1/VLOOKUP($B12,'Justerad allokering kvv'!$B$1:$AG$700,MATCH(D$1,'Justerad allokering kvv'!$B$1:$AF$1,0),FALSE)),VLOOKUP($B12,'Allokerad kvv'!$B$2:$AV$700,MATCH(D$1,'Allokerad kvv'!$B$1:$AV$1,0),FALSE),VLOOKUP($B12,'Justerad allokering kvv'!$B$1:$AG$700,MATCH(D$1,'Justerad allokering kvv'!$B$1:$AF$1,0),FALSE)))</f>
        <v>0</v>
      </c>
      <c r="E12">
        <f>IF($B12=" ","",IF(ISERROR(1/VLOOKUP($B12,'Justerad allokering kvv'!$B$1:$AG$700,MATCH(E$1,'Justerad allokering kvv'!$B$1:$AF$1,0),FALSE)),VLOOKUP($B12,'Allokerad kvv'!$B$2:$AV$700,MATCH(E$1,'Allokerad kvv'!$B$1:$AV$1,0),FALSE),VLOOKUP($B12,'Justerad allokering kvv'!$B$1:$AG$700,MATCH(E$1,'Justerad allokering kvv'!$B$1:$AF$1,0),FALSE)))</f>
        <v>0</v>
      </c>
      <c r="F12">
        <f>IF($B12=" ","",IF(ISERROR(1/VLOOKUP($B12,'Justerad allokering kvv'!$B$1:$AG$700,MATCH(F$1,'Justerad allokering kvv'!$B$1:$AF$1,0),FALSE)),VLOOKUP($B12,'Allokerad kvv'!$B$2:$AV$700,MATCH(F$1,'Allokerad kvv'!$B$1:$AV$1,0),FALSE),VLOOKUP($B12,'Justerad allokering kvv'!$B$1:$AG$700,MATCH(F$1,'Justerad allokering kvv'!$B$1:$AF$1,0),FALSE)))</f>
        <v>0</v>
      </c>
      <c r="G12">
        <f>IF($B12=" ","",IF(ISERROR(1/VLOOKUP($B12,'Justerad allokering kvv'!$B$1:$AG$700,MATCH(G$1,'Justerad allokering kvv'!$B$1:$AF$1,0),FALSE)),VLOOKUP($B12,'Allokerad kvv'!$B$2:$AV$700,MATCH(G$1,'Allokerad kvv'!$B$1:$AV$1,0),FALSE),VLOOKUP($B12,'Justerad allokering kvv'!$B$1:$AG$700,MATCH(G$1,'Justerad allokering kvv'!$B$1:$AF$1,0),FALSE)))</f>
        <v>0</v>
      </c>
      <c r="H12">
        <f>IF($B12=" ","",IF(ISERROR(1/VLOOKUP($B12,'Justerad allokering kvv'!$B$1:$AG$700,MATCH(H$1,'Justerad allokering kvv'!$B$1:$AF$1,0),FALSE)),VLOOKUP($B12,'Allokerad kvv'!$B$2:$AV$700,MATCH(H$1,'Allokerad kvv'!$B$1:$AV$1,0),FALSE),VLOOKUP($B12,'Justerad allokering kvv'!$B$1:$AG$700,MATCH(H$1,'Justerad allokering kvv'!$B$1:$AF$1,0),FALSE)))</f>
        <v>0</v>
      </c>
      <c r="I12">
        <f>IF($B12=" ","",IF(ISERROR(1/VLOOKUP($B12,'Justerad allokering kvv'!$B$1:$AG$700,MATCH(I$1,'Justerad allokering kvv'!$B$1:$AF$1,0),FALSE)),VLOOKUP($B12,'Allokerad kvv'!$B$2:$AV$700,MATCH(I$1,'Allokerad kvv'!$B$1:$AV$1,0),FALSE),VLOOKUP($B12,'Justerad allokering kvv'!$B$1:$AG$700,MATCH(I$1,'Justerad allokering kvv'!$B$1:$AF$1,0),FALSE)))</f>
        <v>0</v>
      </c>
      <c r="J12">
        <f>IF($B12=" ","",IF(ISERROR(1/VLOOKUP($B12,'Justerad allokering kvv'!$B$1:$AG$700,MATCH(J$1,'Justerad allokering kvv'!$B$1:$AF$1,0),FALSE)),VLOOKUP($B12,'Allokerad kvv'!$B$2:$AV$700,MATCH(J$1,'Allokerad kvv'!$B$1:$AV$1,0),FALSE),VLOOKUP($B12,'Justerad allokering kvv'!$B$1:$AG$700,MATCH(J$1,'Justerad allokering kvv'!$B$1:$AF$1,0),FALSE)))</f>
        <v>0</v>
      </c>
      <c r="K12">
        <f>IF($B12=" ","",IF(ISERROR(1/VLOOKUP($B12,'Justerad allokering kvv'!$B$1:$AG$700,MATCH(K$1,'Justerad allokering kvv'!$B$1:$AF$1,0),FALSE)),VLOOKUP($B12,'Allokerad kvv'!$B$2:$AV$700,MATCH(K$1,'Allokerad kvv'!$B$1:$AV$1,0),FALSE),VLOOKUP($B12,'Justerad allokering kvv'!$B$1:$AG$700,MATCH(K$1,'Justerad allokering kvv'!$B$1:$AF$1,0),FALSE)))</f>
        <v>0</v>
      </c>
      <c r="L12">
        <f>IF($B12=" ","",IF(ISERROR(1/VLOOKUP($B12,'Justerad allokering kvv'!$B$1:$AG$700,MATCH(L$1,'Justerad allokering kvv'!$B$1:$AF$1,0),FALSE)),VLOOKUP($B12,'Allokerad kvv'!$B$2:$AV$700,MATCH(L$1,'Allokerad kvv'!$B$1:$AV$1,0),FALSE),VLOOKUP($B12,'Justerad allokering kvv'!$B$1:$AG$700,MATCH(L$1,'Justerad allokering kvv'!$B$1:$AF$1,0),FALSE)))</f>
        <v>0</v>
      </c>
      <c r="M12">
        <f>IF($B12=" ","",IF(ISERROR(1/VLOOKUP($B12,'Justerad allokering kvv'!$B$1:$AG$700,MATCH(M$1,'Justerad allokering kvv'!$B$1:$AF$1,0),FALSE)),VLOOKUP($B12,'Allokerad kvv'!$B$2:$AV$700,MATCH(M$1,'Allokerad kvv'!$B$1:$AV$1,0),FALSE),VLOOKUP($B12,'Justerad allokering kvv'!$B$1:$AG$700,MATCH(M$1,'Justerad allokering kvv'!$B$1:$AF$1,0),FALSE)))</f>
        <v>0</v>
      </c>
      <c r="N12">
        <f>IF($B12=" ","",IF(ISERROR(1/VLOOKUP($B12,'Justerad allokering kvv'!$B$1:$AG$700,MATCH(N$1,'Justerad allokering kvv'!$B$1:$AF$1,0),FALSE)),VLOOKUP($B12,'Allokerad kvv'!$B$2:$AV$700,MATCH(N$1,'Allokerad kvv'!$B$1:$AV$1,0),FALSE),VLOOKUP($B12,'Justerad allokering kvv'!$B$1:$AG$700,MATCH(N$1,'Justerad allokering kvv'!$B$1:$AF$1,0),FALSE)))</f>
        <v>0</v>
      </c>
      <c r="O12">
        <f>IF($B12=" ","",IF(ISERROR(1/VLOOKUP($B12,'Justerad allokering kvv'!$B$1:$AG$700,MATCH(O$1,'Justerad allokering kvv'!$B$1:$AF$1,0),FALSE)),VLOOKUP($B12,'Allokerad kvv'!$B$2:$AV$700,MATCH(O$1,'Allokerad kvv'!$B$1:$AV$1,0),FALSE),VLOOKUP($B12,'Justerad allokering kvv'!$B$1:$AG$700,MATCH(O$1,'Justerad allokering kvv'!$B$1:$AF$1,0),FALSE)))</f>
        <v>0</v>
      </c>
      <c r="P12">
        <f>IF($B12=" ","",IF(ISERROR(1/VLOOKUP($B12,'Justerad allokering kvv'!$B$1:$AG$700,MATCH(P$1,'Justerad allokering kvv'!$B$1:$AF$1,0),FALSE)),VLOOKUP($B12,'Allokerad kvv'!$B$2:$AV$700,MATCH(P$1,'Allokerad kvv'!$B$1:$AV$1,0),FALSE),VLOOKUP($B12,'Justerad allokering kvv'!$B$1:$AG$700,MATCH(P$1,'Justerad allokering kvv'!$B$1:$AF$1,0),FALSE)))</f>
        <v>0</v>
      </c>
      <c r="Q12">
        <f>IF($B12=" ","",IF(ISERROR(1/VLOOKUP($B12,'Justerad allokering kvv'!$B$1:$AG$700,MATCH(Q$1,'Justerad allokering kvv'!$B$1:$AF$1,0),FALSE)),VLOOKUP($B12,'Allokerad kvv'!$B$2:$AV$700,MATCH(Q$1,'Allokerad kvv'!$B$1:$AV$1,0),FALSE),VLOOKUP($B12,'Justerad allokering kvv'!$B$1:$AG$700,MATCH(Q$1,'Justerad allokering kvv'!$B$1:$AF$1,0),FALSE)))</f>
        <v>0</v>
      </c>
      <c r="R12">
        <f>IF($B12=" ","",IF(ISERROR(1/VLOOKUP($B12,'Justerad allokering kvv'!$B$1:$AG$700,MATCH(R$1,'Justerad allokering kvv'!$B$1:$AF$1,0),FALSE)),VLOOKUP($B12,'Allokerad kvv'!$B$2:$AV$700,MATCH(R$1,'Allokerad kvv'!$B$1:$AV$1,0),FALSE),VLOOKUP($B12,'Justerad allokering kvv'!$B$1:$AG$700,MATCH(R$1,'Justerad allokering kvv'!$B$1:$AF$1,0),FALSE)))</f>
        <v>0</v>
      </c>
      <c r="S12">
        <f>IF($B12=" ","",IF(ISERROR(1/VLOOKUP($B12,'Justerad allokering kvv'!$B$1:$AG$700,MATCH(S$1,'Justerad allokering kvv'!$B$1:$AF$1,0),FALSE)),VLOOKUP($B12,'Allokerad kvv'!$B$2:$AV$700,MATCH(S$1,'Allokerad kvv'!$B$1:$AV$1,0),FALSE),VLOOKUP($B12,'Justerad allokering kvv'!$B$1:$AG$700,MATCH(S$1,'Justerad allokering kvv'!$B$1:$AF$1,0),FALSE)))</f>
        <v>0</v>
      </c>
      <c r="T12">
        <f>IF($B12=" ","",IF(ISERROR(1/VLOOKUP($B12,'Justerad allokering kvv'!$B$1:$AG$700,MATCH(T$1,'Justerad allokering kvv'!$B$1:$AF$1,0),FALSE)),VLOOKUP($B12,'Allokerad kvv'!$B$2:$AV$700,MATCH(T$1,'Allokerad kvv'!$B$1:$AV$1,0),FALSE),VLOOKUP($B12,'Justerad allokering kvv'!$B$1:$AG$700,MATCH(T$1,'Justerad allokering kvv'!$B$1:$AF$1,0),FALSE)))</f>
        <v>0</v>
      </c>
      <c r="U12">
        <f>IF($B12=" ","",IF(ISERROR(1/VLOOKUP($B12,'Justerad allokering kvv'!$B$1:$AG$700,MATCH(U$1,'Justerad allokering kvv'!$B$1:$AF$1,0),FALSE)),VLOOKUP($B12,'Allokerad kvv'!$B$2:$AV$700,MATCH(U$1,'Allokerad kvv'!$B$1:$AV$1,0),FALSE),VLOOKUP($B12,'Justerad allokering kvv'!$B$1:$AG$700,MATCH(U$1,'Justerad allokering kvv'!$B$1:$AF$1,0),FALSE)))</f>
        <v>0</v>
      </c>
      <c r="V12">
        <f>IF($B12=" ","",IF(ISERROR(1/VLOOKUP($B12,'Justerad allokering kvv'!$B$1:$AG$700,MATCH(V$1,'Justerad allokering kvv'!$B$1:$AF$1,0),FALSE)),VLOOKUP($B12,'Allokerad kvv'!$B$2:$AV$700,MATCH(V$1,'Allokerad kvv'!$B$1:$AV$1,0),FALSE),VLOOKUP($B12,'Justerad allokering kvv'!$B$1:$AG$700,MATCH(V$1,'Justerad allokering kvv'!$B$1:$AF$1,0),FALSE)))</f>
        <v>0</v>
      </c>
      <c r="W12">
        <f>IF($B12=" ","",IF(ISERROR(1/VLOOKUP($B12,'Justerad allokering kvv'!$B$1:$AG$700,MATCH(W$1,'Justerad allokering kvv'!$B$1:$AF$1,0),FALSE)),VLOOKUP($B12,'Allokerad kvv'!$B$2:$AV$700,MATCH(W$1,'Allokerad kvv'!$B$1:$AV$1,0),FALSE),VLOOKUP($B12,'Justerad allokering kvv'!$B$1:$AG$700,MATCH(W$1,'Justerad allokering kvv'!$B$1:$AF$1,0),FALSE)))</f>
        <v>0</v>
      </c>
      <c r="X12">
        <f>IF($B12=" ","",IF(ISERROR(1/VLOOKUP($B12,'Justerad allokering kvv'!$B$1:$AG$700,MATCH(X$1,'Justerad allokering kvv'!$B$1:$AF$1,0),FALSE)),VLOOKUP($B12,'Allokerad kvv'!$B$2:$AV$700,MATCH(X$1,'Allokerad kvv'!$B$1:$AV$1,0),FALSE),VLOOKUP($B12,'Justerad allokering kvv'!$B$1:$AG$700,MATCH(X$1,'Justerad allokering kvv'!$B$1:$AF$1,0),FALSE)))</f>
        <v>0</v>
      </c>
      <c r="Y12">
        <f>IF($B12=" ","",IF(ISERROR(1/VLOOKUP($B12,'Justerad allokering kvv'!$B$1:$AG$700,MATCH(Y$1,'Justerad allokering kvv'!$B$1:$AF$1,0),FALSE)),VLOOKUP($B12,'Allokerad kvv'!$B$2:$AV$700,MATCH(Y$1,'Allokerad kvv'!$B$1:$AV$1,0),FALSE),VLOOKUP($B12,'Justerad allokering kvv'!$B$1:$AG$700,MATCH(Y$1,'Justerad allokering kvv'!$B$1:$AF$1,0),FALSE)))</f>
        <v>0</v>
      </c>
      <c r="AB12">
        <f>IFERROR(VLOOKUP($B12,Kraftvärmeprod!$B$1:$AO$424,MATCH("Tillförd energi från rökgaskondensering (GWh)",Kraftvärmeprod!$B$1:$AG$1,0),FALSE)/1,0)</f>
        <v>0</v>
      </c>
      <c r="AE12" s="122">
        <f t="shared" si="0"/>
        <v>0</v>
      </c>
      <c r="AG12">
        <f t="shared" si="1"/>
        <v>0</v>
      </c>
      <c r="AH12">
        <f t="shared" si="2"/>
        <v>0</v>
      </c>
      <c r="AI12" t="str">
        <f>IF(AH12=0,"",AH12/VLOOKUP(B12,Kraftvärmeprod!$B$1:$BC$480,MATCH("Summa tillförd energi exklusive rökgaskondensering",Kraftvärmeprod!$B$1:$BC$1,0),FALSE))</f>
        <v/>
      </c>
      <c r="AK12">
        <f t="shared" si="3"/>
        <v>0</v>
      </c>
    </row>
    <row r="13" spans="1:37" x14ac:dyDescent="0.25">
      <c r="A13" s="2" t="s">
        <v>31</v>
      </c>
      <c r="B13" s="2" t="s">
        <v>35</v>
      </c>
      <c r="C13">
        <f>IF($B13=" ","",IF(ISERROR(1/VLOOKUP($B13,'Justerad allokering kvv'!$B$1:$AG$700,MATCH(C$1,'Justerad allokering kvv'!$B$1:$AF$1,0),FALSE)),VLOOKUP($B13,'Allokerad kvv'!$B$2:$AV$700,MATCH(C$1,'Allokerad kvv'!$B$1:$AV$1,0),FALSE),VLOOKUP($B13,'Justerad allokering kvv'!$B$1:$AG$700,MATCH(C$1,'Justerad allokering kvv'!$B$1:$AF$1,0),FALSE)))</f>
        <v>0</v>
      </c>
      <c r="D13">
        <f>IF($B13=" ","",IF(ISERROR(1/VLOOKUP($B13,'Justerad allokering kvv'!$B$1:$AG$700,MATCH(D$1,'Justerad allokering kvv'!$B$1:$AF$1,0),FALSE)),VLOOKUP($B13,'Allokerad kvv'!$B$2:$AV$700,MATCH(D$1,'Allokerad kvv'!$B$1:$AV$1,0),FALSE),VLOOKUP($B13,'Justerad allokering kvv'!$B$1:$AG$700,MATCH(D$1,'Justerad allokering kvv'!$B$1:$AF$1,0),FALSE)))</f>
        <v>0</v>
      </c>
      <c r="E13">
        <f>IF($B13=" ","",IF(ISERROR(1/VLOOKUP($B13,'Justerad allokering kvv'!$B$1:$AG$700,MATCH(E$1,'Justerad allokering kvv'!$B$1:$AF$1,0),FALSE)),VLOOKUP($B13,'Allokerad kvv'!$B$2:$AV$700,MATCH(E$1,'Allokerad kvv'!$B$1:$AV$1,0),FALSE),VLOOKUP($B13,'Justerad allokering kvv'!$B$1:$AG$700,MATCH(E$1,'Justerad allokering kvv'!$B$1:$AF$1,0),FALSE)))</f>
        <v>0</v>
      </c>
      <c r="F13">
        <f>IF($B13=" ","",IF(ISERROR(1/VLOOKUP($B13,'Justerad allokering kvv'!$B$1:$AG$700,MATCH(F$1,'Justerad allokering kvv'!$B$1:$AF$1,0),FALSE)),VLOOKUP($B13,'Allokerad kvv'!$B$2:$AV$700,MATCH(F$1,'Allokerad kvv'!$B$1:$AV$1,0),FALSE),VLOOKUP($B13,'Justerad allokering kvv'!$B$1:$AG$700,MATCH(F$1,'Justerad allokering kvv'!$B$1:$AF$1,0),FALSE)))</f>
        <v>0</v>
      </c>
      <c r="G13">
        <f>IF($B13=" ","",IF(ISERROR(1/VLOOKUP($B13,'Justerad allokering kvv'!$B$1:$AG$700,MATCH(G$1,'Justerad allokering kvv'!$B$1:$AF$1,0),FALSE)),VLOOKUP($B13,'Allokerad kvv'!$B$2:$AV$700,MATCH(G$1,'Allokerad kvv'!$B$1:$AV$1,0),FALSE),VLOOKUP($B13,'Justerad allokering kvv'!$B$1:$AG$700,MATCH(G$1,'Justerad allokering kvv'!$B$1:$AF$1,0),FALSE)))</f>
        <v>0</v>
      </c>
      <c r="H13">
        <f>IF($B13=" ","",IF(ISERROR(1/VLOOKUP($B13,'Justerad allokering kvv'!$B$1:$AG$700,MATCH(H$1,'Justerad allokering kvv'!$B$1:$AF$1,0),FALSE)),VLOOKUP($B13,'Allokerad kvv'!$B$2:$AV$700,MATCH(H$1,'Allokerad kvv'!$B$1:$AV$1,0),FALSE),VLOOKUP($B13,'Justerad allokering kvv'!$B$1:$AG$700,MATCH(H$1,'Justerad allokering kvv'!$B$1:$AF$1,0),FALSE)))</f>
        <v>0</v>
      </c>
      <c r="I13">
        <f>IF($B13=" ","",IF(ISERROR(1/VLOOKUP($B13,'Justerad allokering kvv'!$B$1:$AG$700,MATCH(I$1,'Justerad allokering kvv'!$B$1:$AF$1,0),FALSE)),VLOOKUP($B13,'Allokerad kvv'!$B$2:$AV$700,MATCH(I$1,'Allokerad kvv'!$B$1:$AV$1,0),FALSE),VLOOKUP($B13,'Justerad allokering kvv'!$B$1:$AG$700,MATCH(I$1,'Justerad allokering kvv'!$B$1:$AF$1,0),FALSE)))</f>
        <v>0</v>
      </c>
      <c r="J13">
        <f>IF($B13=" ","",IF(ISERROR(1/VLOOKUP($B13,'Justerad allokering kvv'!$B$1:$AG$700,MATCH(J$1,'Justerad allokering kvv'!$B$1:$AF$1,0),FALSE)),VLOOKUP($B13,'Allokerad kvv'!$B$2:$AV$700,MATCH(J$1,'Allokerad kvv'!$B$1:$AV$1,0),FALSE),VLOOKUP($B13,'Justerad allokering kvv'!$B$1:$AG$700,MATCH(J$1,'Justerad allokering kvv'!$B$1:$AF$1,0),FALSE)))</f>
        <v>0</v>
      </c>
      <c r="K13">
        <f>IF($B13=" ","",IF(ISERROR(1/VLOOKUP($B13,'Justerad allokering kvv'!$B$1:$AG$700,MATCH(K$1,'Justerad allokering kvv'!$B$1:$AF$1,0),FALSE)),VLOOKUP($B13,'Allokerad kvv'!$B$2:$AV$700,MATCH(K$1,'Allokerad kvv'!$B$1:$AV$1,0),FALSE),VLOOKUP($B13,'Justerad allokering kvv'!$B$1:$AG$700,MATCH(K$1,'Justerad allokering kvv'!$B$1:$AF$1,0),FALSE)))</f>
        <v>0</v>
      </c>
      <c r="L13">
        <f>IF($B13=" ","",IF(ISERROR(1/VLOOKUP($B13,'Justerad allokering kvv'!$B$1:$AG$700,MATCH(L$1,'Justerad allokering kvv'!$B$1:$AF$1,0),FALSE)),VLOOKUP($B13,'Allokerad kvv'!$B$2:$AV$700,MATCH(L$1,'Allokerad kvv'!$B$1:$AV$1,0),FALSE),VLOOKUP($B13,'Justerad allokering kvv'!$B$1:$AG$700,MATCH(L$1,'Justerad allokering kvv'!$B$1:$AF$1,0),FALSE)))</f>
        <v>0</v>
      </c>
      <c r="M13">
        <f>IF($B13=" ","",IF(ISERROR(1/VLOOKUP($B13,'Justerad allokering kvv'!$B$1:$AG$700,MATCH(M$1,'Justerad allokering kvv'!$B$1:$AF$1,0),FALSE)),VLOOKUP($B13,'Allokerad kvv'!$B$2:$AV$700,MATCH(M$1,'Allokerad kvv'!$B$1:$AV$1,0),FALSE),VLOOKUP($B13,'Justerad allokering kvv'!$B$1:$AG$700,MATCH(M$1,'Justerad allokering kvv'!$B$1:$AF$1,0),FALSE)))</f>
        <v>0</v>
      </c>
      <c r="N13">
        <f>IF($B13=" ","",IF(ISERROR(1/VLOOKUP($B13,'Justerad allokering kvv'!$B$1:$AG$700,MATCH(N$1,'Justerad allokering kvv'!$B$1:$AF$1,0),FALSE)),VLOOKUP($B13,'Allokerad kvv'!$B$2:$AV$700,MATCH(N$1,'Allokerad kvv'!$B$1:$AV$1,0),FALSE),VLOOKUP($B13,'Justerad allokering kvv'!$B$1:$AG$700,MATCH(N$1,'Justerad allokering kvv'!$B$1:$AF$1,0),FALSE)))</f>
        <v>0</v>
      </c>
      <c r="O13">
        <f>IF($B13=" ","",IF(ISERROR(1/VLOOKUP($B13,'Justerad allokering kvv'!$B$1:$AG$700,MATCH(O$1,'Justerad allokering kvv'!$B$1:$AF$1,0),FALSE)),VLOOKUP($B13,'Allokerad kvv'!$B$2:$AV$700,MATCH(O$1,'Allokerad kvv'!$B$1:$AV$1,0),FALSE),VLOOKUP($B13,'Justerad allokering kvv'!$B$1:$AG$700,MATCH(O$1,'Justerad allokering kvv'!$B$1:$AF$1,0),FALSE)))</f>
        <v>0</v>
      </c>
      <c r="P13">
        <f>IF($B13=" ","",IF(ISERROR(1/VLOOKUP($B13,'Justerad allokering kvv'!$B$1:$AG$700,MATCH(P$1,'Justerad allokering kvv'!$B$1:$AF$1,0),FALSE)),VLOOKUP($B13,'Allokerad kvv'!$B$2:$AV$700,MATCH(P$1,'Allokerad kvv'!$B$1:$AV$1,0),FALSE),VLOOKUP($B13,'Justerad allokering kvv'!$B$1:$AG$700,MATCH(P$1,'Justerad allokering kvv'!$B$1:$AF$1,0),FALSE)))</f>
        <v>0</v>
      </c>
      <c r="Q13">
        <f>IF($B13=" ","",IF(ISERROR(1/VLOOKUP($B13,'Justerad allokering kvv'!$B$1:$AG$700,MATCH(Q$1,'Justerad allokering kvv'!$B$1:$AF$1,0),FALSE)),VLOOKUP($B13,'Allokerad kvv'!$B$2:$AV$700,MATCH(Q$1,'Allokerad kvv'!$B$1:$AV$1,0),FALSE),VLOOKUP($B13,'Justerad allokering kvv'!$B$1:$AG$700,MATCH(Q$1,'Justerad allokering kvv'!$B$1:$AF$1,0),FALSE)))</f>
        <v>0</v>
      </c>
      <c r="R13">
        <f>IF($B13=" ","",IF(ISERROR(1/VLOOKUP($B13,'Justerad allokering kvv'!$B$1:$AG$700,MATCH(R$1,'Justerad allokering kvv'!$B$1:$AF$1,0),FALSE)),VLOOKUP($B13,'Allokerad kvv'!$B$2:$AV$700,MATCH(R$1,'Allokerad kvv'!$B$1:$AV$1,0),FALSE),VLOOKUP($B13,'Justerad allokering kvv'!$B$1:$AG$700,MATCH(R$1,'Justerad allokering kvv'!$B$1:$AF$1,0),FALSE)))</f>
        <v>0</v>
      </c>
      <c r="S13">
        <f>IF($B13=" ","",IF(ISERROR(1/VLOOKUP($B13,'Justerad allokering kvv'!$B$1:$AG$700,MATCH(S$1,'Justerad allokering kvv'!$B$1:$AF$1,0),FALSE)),VLOOKUP($B13,'Allokerad kvv'!$B$2:$AV$700,MATCH(S$1,'Allokerad kvv'!$B$1:$AV$1,0),FALSE),VLOOKUP($B13,'Justerad allokering kvv'!$B$1:$AG$700,MATCH(S$1,'Justerad allokering kvv'!$B$1:$AF$1,0),FALSE)))</f>
        <v>0</v>
      </c>
      <c r="T13">
        <f>IF($B13=" ","",IF(ISERROR(1/VLOOKUP($B13,'Justerad allokering kvv'!$B$1:$AG$700,MATCH(T$1,'Justerad allokering kvv'!$B$1:$AF$1,0),FALSE)),VLOOKUP($B13,'Allokerad kvv'!$B$2:$AV$700,MATCH(T$1,'Allokerad kvv'!$B$1:$AV$1,0),FALSE),VLOOKUP($B13,'Justerad allokering kvv'!$B$1:$AG$700,MATCH(T$1,'Justerad allokering kvv'!$B$1:$AF$1,0),FALSE)))</f>
        <v>0</v>
      </c>
      <c r="U13">
        <f>IF($B13=" ","",IF(ISERROR(1/VLOOKUP($B13,'Justerad allokering kvv'!$B$1:$AG$700,MATCH(U$1,'Justerad allokering kvv'!$B$1:$AF$1,0),FALSE)),VLOOKUP($B13,'Allokerad kvv'!$B$2:$AV$700,MATCH(U$1,'Allokerad kvv'!$B$1:$AV$1,0),FALSE),VLOOKUP($B13,'Justerad allokering kvv'!$B$1:$AG$700,MATCH(U$1,'Justerad allokering kvv'!$B$1:$AF$1,0),FALSE)))</f>
        <v>0</v>
      </c>
      <c r="V13">
        <f>IF($B13=" ","",IF(ISERROR(1/VLOOKUP($B13,'Justerad allokering kvv'!$B$1:$AG$700,MATCH(V$1,'Justerad allokering kvv'!$B$1:$AF$1,0),FALSE)),VLOOKUP($B13,'Allokerad kvv'!$B$2:$AV$700,MATCH(V$1,'Allokerad kvv'!$B$1:$AV$1,0),FALSE),VLOOKUP($B13,'Justerad allokering kvv'!$B$1:$AG$700,MATCH(V$1,'Justerad allokering kvv'!$B$1:$AF$1,0),FALSE)))</f>
        <v>0</v>
      </c>
      <c r="W13">
        <f>IF($B13=" ","",IF(ISERROR(1/VLOOKUP($B13,'Justerad allokering kvv'!$B$1:$AG$700,MATCH(W$1,'Justerad allokering kvv'!$B$1:$AF$1,0),FALSE)),VLOOKUP($B13,'Allokerad kvv'!$B$2:$AV$700,MATCH(W$1,'Allokerad kvv'!$B$1:$AV$1,0),FALSE),VLOOKUP($B13,'Justerad allokering kvv'!$B$1:$AG$700,MATCH(W$1,'Justerad allokering kvv'!$B$1:$AF$1,0),FALSE)))</f>
        <v>0</v>
      </c>
      <c r="X13">
        <f>IF($B13=" ","",IF(ISERROR(1/VLOOKUP($B13,'Justerad allokering kvv'!$B$1:$AG$700,MATCH(X$1,'Justerad allokering kvv'!$B$1:$AF$1,0),FALSE)),VLOOKUP($B13,'Allokerad kvv'!$B$2:$AV$700,MATCH(X$1,'Allokerad kvv'!$B$1:$AV$1,0),FALSE),VLOOKUP($B13,'Justerad allokering kvv'!$B$1:$AG$700,MATCH(X$1,'Justerad allokering kvv'!$B$1:$AF$1,0),FALSE)))</f>
        <v>0</v>
      </c>
      <c r="Y13">
        <f>IF($B13=" ","",IF(ISERROR(1/VLOOKUP($B13,'Justerad allokering kvv'!$B$1:$AG$700,MATCH(Y$1,'Justerad allokering kvv'!$B$1:$AF$1,0),FALSE)),VLOOKUP($B13,'Allokerad kvv'!$B$2:$AV$700,MATCH(Y$1,'Allokerad kvv'!$B$1:$AV$1,0),FALSE),VLOOKUP($B13,'Justerad allokering kvv'!$B$1:$AG$700,MATCH(Y$1,'Justerad allokering kvv'!$B$1:$AF$1,0),FALSE)))</f>
        <v>0</v>
      </c>
      <c r="AB13">
        <f>IFERROR(VLOOKUP($B13,Kraftvärmeprod!$B$1:$AO$424,MATCH("Tillförd energi från rökgaskondensering (GWh)",Kraftvärmeprod!$B$1:$AG$1,0),FALSE)/1,0)</f>
        <v>0</v>
      </c>
      <c r="AE13" s="122">
        <f t="shared" si="0"/>
        <v>0</v>
      </c>
      <c r="AG13">
        <f t="shared" si="1"/>
        <v>0</v>
      </c>
      <c r="AH13">
        <f t="shared" si="2"/>
        <v>0</v>
      </c>
      <c r="AI13" t="str">
        <f>IF(AH13=0,"",AH13/VLOOKUP(B13,Kraftvärmeprod!$B$1:$BC$480,MATCH("Summa tillförd energi exklusive rökgaskondensering",Kraftvärmeprod!$B$1:$BC$1,0),FALSE))</f>
        <v/>
      </c>
      <c r="AK13">
        <f t="shared" si="3"/>
        <v>0</v>
      </c>
    </row>
    <row r="14" spans="1:37" x14ac:dyDescent="0.25">
      <c r="A14" s="2" t="s">
        <v>36</v>
      </c>
      <c r="B14" s="2" t="s">
        <v>37</v>
      </c>
      <c r="C14">
        <f>IF($B14=" ","",IF(ISERROR(1/VLOOKUP($B14,'Justerad allokering kvv'!$B$1:$AG$700,MATCH(C$1,'Justerad allokering kvv'!$B$1:$AF$1,0),FALSE)),VLOOKUP($B14,'Allokerad kvv'!$B$2:$AV$700,MATCH(C$1,'Allokerad kvv'!$B$1:$AV$1,0),FALSE),VLOOKUP($B14,'Justerad allokering kvv'!$B$1:$AG$700,MATCH(C$1,'Justerad allokering kvv'!$B$1:$AF$1,0),FALSE)))</f>
        <v>0</v>
      </c>
      <c r="D14">
        <f>IF($B14=" ","",IF(ISERROR(1/VLOOKUP($B14,'Justerad allokering kvv'!$B$1:$AG$700,MATCH(D$1,'Justerad allokering kvv'!$B$1:$AF$1,0),FALSE)),VLOOKUP($B14,'Allokerad kvv'!$B$2:$AV$700,MATCH(D$1,'Allokerad kvv'!$B$1:$AV$1,0),FALSE),VLOOKUP($B14,'Justerad allokering kvv'!$B$1:$AG$700,MATCH(D$1,'Justerad allokering kvv'!$B$1:$AF$1,0),FALSE)))</f>
        <v>0</v>
      </c>
      <c r="E14">
        <f>IF($B14=" ","",IF(ISERROR(1/VLOOKUP($B14,'Justerad allokering kvv'!$B$1:$AG$700,MATCH(E$1,'Justerad allokering kvv'!$B$1:$AF$1,0),FALSE)),VLOOKUP($B14,'Allokerad kvv'!$B$2:$AV$700,MATCH(E$1,'Allokerad kvv'!$B$1:$AV$1,0),FALSE),VLOOKUP($B14,'Justerad allokering kvv'!$B$1:$AG$700,MATCH(E$1,'Justerad allokering kvv'!$B$1:$AF$1,0),FALSE)))</f>
        <v>0</v>
      </c>
      <c r="F14">
        <f>IF($B14=" ","",IF(ISERROR(1/VLOOKUP($B14,'Justerad allokering kvv'!$B$1:$AG$700,MATCH(F$1,'Justerad allokering kvv'!$B$1:$AF$1,0),FALSE)),VLOOKUP($B14,'Allokerad kvv'!$B$2:$AV$700,MATCH(F$1,'Allokerad kvv'!$B$1:$AV$1,0),FALSE),VLOOKUP($B14,'Justerad allokering kvv'!$B$1:$AG$700,MATCH(F$1,'Justerad allokering kvv'!$B$1:$AF$1,0),FALSE)))</f>
        <v>0</v>
      </c>
      <c r="G14">
        <f>IF($B14=" ","",IF(ISERROR(1/VLOOKUP($B14,'Justerad allokering kvv'!$B$1:$AG$700,MATCH(G$1,'Justerad allokering kvv'!$B$1:$AF$1,0),FALSE)),VLOOKUP($B14,'Allokerad kvv'!$B$2:$AV$700,MATCH(G$1,'Allokerad kvv'!$B$1:$AV$1,0),FALSE),VLOOKUP($B14,'Justerad allokering kvv'!$B$1:$AG$700,MATCH(G$1,'Justerad allokering kvv'!$B$1:$AF$1,0),FALSE)))</f>
        <v>0</v>
      </c>
      <c r="H14">
        <f>IF($B14=" ","",IF(ISERROR(1/VLOOKUP($B14,'Justerad allokering kvv'!$B$1:$AG$700,MATCH(H$1,'Justerad allokering kvv'!$B$1:$AF$1,0),FALSE)),VLOOKUP($B14,'Allokerad kvv'!$B$2:$AV$700,MATCH(H$1,'Allokerad kvv'!$B$1:$AV$1,0),FALSE),VLOOKUP($B14,'Justerad allokering kvv'!$B$1:$AG$700,MATCH(H$1,'Justerad allokering kvv'!$B$1:$AF$1,0),FALSE)))</f>
        <v>0</v>
      </c>
      <c r="I14">
        <f>IF($B14=" ","",IF(ISERROR(1/VLOOKUP($B14,'Justerad allokering kvv'!$B$1:$AG$700,MATCH(I$1,'Justerad allokering kvv'!$B$1:$AF$1,0),FALSE)),VLOOKUP($B14,'Allokerad kvv'!$B$2:$AV$700,MATCH(I$1,'Allokerad kvv'!$B$1:$AV$1,0),FALSE),VLOOKUP($B14,'Justerad allokering kvv'!$B$1:$AG$700,MATCH(I$1,'Justerad allokering kvv'!$B$1:$AF$1,0),FALSE)))</f>
        <v>0</v>
      </c>
      <c r="J14">
        <f>IF($B14=" ","",IF(ISERROR(1/VLOOKUP($B14,'Justerad allokering kvv'!$B$1:$AG$700,MATCH(J$1,'Justerad allokering kvv'!$B$1:$AF$1,0),FALSE)),VLOOKUP($B14,'Allokerad kvv'!$B$2:$AV$700,MATCH(J$1,'Allokerad kvv'!$B$1:$AV$1,0),FALSE),VLOOKUP($B14,'Justerad allokering kvv'!$B$1:$AG$700,MATCH(J$1,'Justerad allokering kvv'!$B$1:$AF$1,0),FALSE)))</f>
        <v>0</v>
      </c>
      <c r="K14">
        <f>IF($B14=" ","",IF(ISERROR(1/VLOOKUP($B14,'Justerad allokering kvv'!$B$1:$AG$700,MATCH(K$1,'Justerad allokering kvv'!$B$1:$AF$1,0),FALSE)),VLOOKUP($B14,'Allokerad kvv'!$B$2:$AV$700,MATCH(K$1,'Allokerad kvv'!$B$1:$AV$1,0),FALSE),VLOOKUP($B14,'Justerad allokering kvv'!$B$1:$AG$700,MATCH(K$1,'Justerad allokering kvv'!$B$1:$AF$1,0),FALSE)))</f>
        <v>0</v>
      </c>
      <c r="L14">
        <f>IF($B14=" ","",IF(ISERROR(1/VLOOKUP($B14,'Justerad allokering kvv'!$B$1:$AG$700,MATCH(L$1,'Justerad allokering kvv'!$B$1:$AF$1,0),FALSE)),VLOOKUP($B14,'Allokerad kvv'!$B$2:$AV$700,MATCH(L$1,'Allokerad kvv'!$B$1:$AV$1,0),FALSE),VLOOKUP($B14,'Justerad allokering kvv'!$B$1:$AG$700,MATCH(L$1,'Justerad allokering kvv'!$B$1:$AF$1,0),FALSE)))</f>
        <v>0</v>
      </c>
      <c r="M14">
        <f>IF($B14=" ","",IF(ISERROR(1/VLOOKUP($B14,'Justerad allokering kvv'!$B$1:$AG$700,MATCH(M$1,'Justerad allokering kvv'!$B$1:$AF$1,0),FALSE)),VLOOKUP($B14,'Allokerad kvv'!$B$2:$AV$700,MATCH(M$1,'Allokerad kvv'!$B$1:$AV$1,0),FALSE),VLOOKUP($B14,'Justerad allokering kvv'!$B$1:$AG$700,MATCH(M$1,'Justerad allokering kvv'!$B$1:$AF$1,0),FALSE)))</f>
        <v>0</v>
      </c>
      <c r="N14">
        <f>IF($B14=" ","",IF(ISERROR(1/VLOOKUP($B14,'Justerad allokering kvv'!$B$1:$AG$700,MATCH(N$1,'Justerad allokering kvv'!$B$1:$AF$1,0),FALSE)),VLOOKUP($B14,'Allokerad kvv'!$B$2:$AV$700,MATCH(N$1,'Allokerad kvv'!$B$1:$AV$1,0),FALSE),VLOOKUP($B14,'Justerad allokering kvv'!$B$1:$AG$700,MATCH(N$1,'Justerad allokering kvv'!$B$1:$AF$1,0),FALSE)))</f>
        <v>0</v>
      </c>
      <c r="O14">
        <f>IF($B14=" ","",IF(ISERROR(1/VLOOKUP($B14,'Justerad allokering kvv'!$B$1:$AG$700,MATCH(O$1,'Justerad allokering kvv'!$B$1:$AF$1,0),FALSE)),VLOOKUP($B14,'Allokerad kvv'!$B$2:$AV$700,MATCH(O$1,'Allokerad kvv'!$B$1:$AV$1,0),FALSE),VLOOKUP($B14,'Justerad allokering kvv'!$B$1:$AG$700,MATCH(O$1,'Justerad allokering kvv'!$B$1:$AF$1,0),FALSE)))</f>
        <v>0</v>
      </c>
      <c r="P14">
        <f>IF($B14=" ","",IF(ISERROR(1/VLOOKUP($B14,'Justerad allokering kvv'!$B$1:$AG$700,MATCH(P$1,'Justerad allokering kvv'!$B$1:$AF$1,0),FALSE)),VLOOKUP($B14,'Allokerad kvv'!$B$2:$AV$700,MATCH(P$1,'Allokerad kvv'!$B$1:$AV$1,0),FALSE),VLOOKUP($B14,'Justerad allokering kvv'!$B$1:$AG$700,MATCH(P$1,'Justerad allokering kvv'!$B$1:$AF$1,0),FALSE)))</f>
        <v>0</v>
      </c>
      <c r="Q14">
        <f>IF($B14=" ","",IF(ISERROR(1/VLOOKUP($B14,'Justerad allokering kvv'!$B$1:$AG$700,MATCH(Q$1,'Justerad allokering kvv'!$B$1:$AF$1,0),FALSE)),VLOOKUP($B14,'Allokerad kvv'!$B$2:$AV$700,MATCH(Q$1,'Allokerad kvv'!$B$1:$AV$1,0),FALSE),VLOOKUP($B14,'Justerad allokering kvv'!$B$1:$AG$700,MATCH(Q$1,'Justerad allokering kvv'!$B$1:$AF$1,0),FALSE)))</f>
        <v>0</v>
      </c>
      <c r="R14">
        <f>IF($B14=" ","",IF(ISERROR(1/VLOOKUP($B14,'Justerad allokering kvv'!$B$1:$AG$700,MATCH(R$1,'Justerad allokering kvv'!$B$1:$AF$1,0),FALSE)),VLOOKUP($B14,'Allokerad kvv'!$B$2:$AV$700,MATCH(R$1,'Allokerad kvv'!$B$1:$AV$1,0),FALSE),VLOOKUP($B14,'Justerad allokering kvv'!$B$1:$AG$700,MATCH(R$1,'Justerad allokering kvv'!$B$1:$AF$1,0),FALSE)))</f>
        <v>0</v>
      </c>
      <c r="S14">
        <f>IF($B14=" ","",IF(ISERROR(1/VLOOKUP($B14,'Justerad allokering kvv'!$B$1:$AG$700,MATCH(S$1,'Justerad allokering kvv'!$B$1:$AF$1,0),FALSE)),VLOOKUP($B14,'Allokerad kvv'!$B$2:$AV$700,MATCH(S$1,'Allokerad kvv'!$B$1:$AV$1,0),FALSE),VLOOKUP($B14,'Justerad allokering kvv'!$B$1:$AG$700,MATCH(S$1,'Justerad allokering kvv'!$B$1:$AF$1,0),FALSE)))</f>
        <v>0</v>
      </c>
      <c r="T14">
        <f>IF($B14=" ","",IF(ISERROR(1/VLOOKUP($B14,'Justerad allokering kvv'!$B$1:$AG$700,MATCH(T$1,'Justerad allokering kvv'!$B$1:$AF$1,0),FALSE)),VLOOKUP($B14,'Allokerad kvv'!$B$2:$AV$700,MATCH(T$1,'Allokerad kvv'!$B$1:$AV$1,0),FALSE),VLOOKUP($B14,'Justerad allokering kvv'!$B$1:$AG$700,MATCH(T$1,'Justerad allokering kvv'!$B$1:$AF$1,0),FALSE)))</f>
        <v>0</v>
      </c>
      <c r="U14">
        <f>IF($B14=" ","",IF(ISERROR(1/VLOOKUP($B14,'Justerad allokering kvv'!$B$1:$AG$700,MATCH(U$1,'Justerad allokering kvv'!$B$1:$AF$1,0),FALSE)),VLOOKUP($B14,'Allokerad kvv'!$B$2:$AV$700,MATCH(U$1,'Allokerad kvv'!$B$1:$AV$1,0),FALSE),VLOOKUP($B14,'Justerad allokering kvv'!$B$1:$AG$700,MATCH(U$1,'Justerad allokering kvv'!$B$1:$AF$1,0),FALSE)))</f>
        <v>0</v>
      </c>
      <c r="V14">
        <f>IF($B14=" ","",IF(ISERROR(1/VLOOKUP($B14,'Justerad allokering kvv'!$B$1:$AG$700,MATCH(V$1,'Justerad allokering kvv'!$B$1:$AF$1,0),FALSE)),VLOOKUP($B14,'Allokerad kvv'!$B$2:$AV$700,MATCH(V$1,'Allokerad kvv'!$B$1:$AV$1,0),FALSE),VLOOKUP($B14,'Justerad allokering kvv'!$B$1:$AG$700,MATCH(V$1,'Justerad allokering kvv'!$B$1:$AF$1,0),FALSE)))</f>
        <v>0</v>
      </c>
      <c r="W14">
        <f>IF($B14=" ","",IF(ISERROR(1/VLOOKUP($B14,'Justerad allokering kvv'!$B$1:$AG$700,MATCH(W$1,'Justerad allokering kvv'!$B$1:$AF$1,0),FALSE)),VLOOKUP($B14,'Allokerad kvv'!$B$2:$AV$700,MATCH(W$1,'Allokerad kvv'!$B$1:$AV$1,0),FALSE),VLOOKUP($B14,'Justerad allokering kvv'!$B$1:$AG$700,MATCH(W$1,'Justerad allokering kvv'!$B$1:$AF$1,0),FALSE)))</f>
        <v>0</v>
      </c>
      <c r="X14">
        <f>IF($B14=" ","",IF(ISERROR(1/VLOOKUP($B14,'Justerad allokering kvv'!$B$1:$AG$700,MATCH(X$1,'Justerad allokering kvv'!$B$1:$AF$1,0),FALSE)),VLOOKUP($B14,'Allokerad kvv'!$B$2:$AV$700,MATCH(X$1,'Allokerad kvv'!$B$1:$AV$1,0),FALSE),VLOOKUP($B14,'Justerad allokering kvv'!$B$1:$AG$700,MATCH(X$1,'Justerad allokering kvv'!$B$1:$AF$1,0),FALSE)))</f>
        <v>0</v>
      </c>
      <c r="Y14">
        <f>IF($B14=" ","",IF(ISERROR(1/VLOOKUP($B14,'Justerad allokering kvv'!$B$1:$AG$700,MATCH(Y$1,'Justerad allokering kvv'!$B$1:$AF$1,0),FALSE)),VLOOKUP($B14,'Allokerad kvv'!$B$2:$AV$700,MATCH(Y$1,'Allokerad kvv'!$B$1:$AV$1,0),FALSE),VLOOKUP($B14,'Justerad allokering kvv'!$B$1:$AG$700,MATCH(Y$1,'Justerad allokering kvv'!$B$1:$AF$1,0),FALSE)))</f>
        <v>0</v>
      </c>
      <c r="AB14">
        <f>IFERROR(VLOOKUP($B14,Kraftvärmeprod!$B$1:$AO$424,MATCH("Tillförd energi från rökgaskondensering (GWh)",Kraftvärmeprod!$B$1:$AG$1,0),FALSE)/1,0)</f>
        <v>0</v>
      </c>
      <c r="AE14" s="122">
        <f t="shared" si="0"/>
        <v>0</v>
      </c>
      <c r="AG14">
        <f t="shared" si="1"/>
        <v>0</v>
      </c>
      <c r="AH14">
        <f t="shared" si="2"/>
        <v>0</v>
      </c>
      <c r="AI14" t="str">
        <f>IF(AH14=0,"",AH14/VLOOKUP(B14,Kraftvärmeprod!$B$1:$BC$480,MATCH("Summa tillförd energi exklusive rökgaskondensering",Kraftvärmeprod!$B$1:$BC$1,0),FALSE))</f>
        <v/>
      </c>
      <c r="AK14">
        <f t="shared" si="3"/>
        <v>0</v>
      </c>
    </row>
    <row r="15" spans="1:37" x14ac:dyDescent="0.25">
      <c r="A15" s="2" t="s">
        <v>38</v>
      </c>
      <c r="B15" s="2" t="s">
        <v>39</v>
      </c>
      <c r="C15">
        <f>IF($B15=" ","",IF(ISERROR(1/VLOOKUP($B15,'Justerad allokering kvv'!$B$1:$AG$700,MATCH(C$1,'Justerad allokering kvv'!$B$1:$AF$1,0),FALSE)),VLOOKUP($B15,'Allokerad kvv'!$B$2:$AV$700,MATCH(C$1,'Allokerad kvv'!$B$1:$AV$1,0),FALSE),VLOOKUP($B15,'Justerad allokering kvv'!$B$1:$AG$700,MATCH(C$1,'Justerad allokering kvv'!$B$1:$AF$1,0),FALSE)))</f>
        <v>0</v>
      </c>
      <c r="D15">
        <f>IF($B15=" ","",IF(ISERROR(1/VLOOKUP($B15,'Justerad allokering kvv'!$B$1:$AG$700,MATCH(D$1,'Justerad allokering kvv'!$B$1:$AF$1,0),FALSE)),VLOOKUP($B15,'Allokerad kvv'!$B$2:$AV$700,MATCH(D$1,'Allokerad kvv'!$B$1:$AV$1,0),FALSE),VLOOKUP($B15,'Justerad allokering kvv'!$B$1:$AG$700,MATCH(D$1,'Justerad allokering kvv'!$B$1:$AF$1,0),FALSE)))</f>
        <v>0</v>
      </c>
      <c r="E15">
        <f>IF($B15=" ","",IF(ISERROR(1/VLOOKUP($B15,'Justerad allokering kvv'!$B$1:$AG$700,MATCH(E$1,'Justerad allokering kvv'!$B$1:$AF$1,0),FALSE)),VLOOKUP($B15,'Allokerad kvv'!$B$2:$AV$700,MATCH(E$1,'Allokerad kvv'!$B$1:$AV$1,0),FALSE),VLOOKUP($B15,'Justerad allokering kvv'!$B$1:$AG$700,MATCH(E$1,'Justerad allokering kvv'!$B$1:$AF$1,0),FALSE)))</f>
        <v>0</v>
      </c>
      <c r="F15">
        <f>IF($B15=" ","",IF(ISERROR(1/VLOOKUP($B15,'Justerad allokering kvv'!$B$1:$AG$700,MATCH(F$1,'Justerad allokering kvv'!$B$1:$AF$1,0),FALSE)),VLOOKUP($B15,'Allokerad kvv'!$B$2:$AV$700,MATCH(F$1,'Allokerad kvv'!$B$1:$AV$1,0),FALSE),VLOOKUP($B15,'Justerad allokering kvv'!$B$1:$AG$700,MATCH(F$1,'Justerad allokering kvv'!$B$1:$AF$1,0),FALSE)))</f>
        <v>0</v>
      </c>
      <c r="G15">
        <f>IF($B15=" ","",IF(ISERROR(1/VLOOKUP($B15,'Justerad allokering kvv'!$B$1:$AG$700,MATCH(G$1,'Justerad allokering kvv'!$B$1:$AF$1,0),FALSE)),VLOOKUP($B15,'Allokerad kvv'!$B$2:$AV$700,MATCH(G$1,'Allokerad kvv'!$B$1:$AV$1,0),FALSE),VLOOKUP($B15,'Justerad allokering kvv'!$B$1:$AG$700,MATCH(G$1,'Justerad allokering kvv'!$B$1:$AF$1,0),FALSE)))</f>
        <v>0</v>
      </c>
      <c r="H15">
        <f>IF($B15=" ","",IF(ISERROR(1/VLOOKUP($B15,'Justerad allokering kvv'!$B$1:$AG$700,MATCH(H$1,'Justerad allokering kvv'!$B$1:$AF$1,0),FALSE)),VLOOKUP($B15,'Allokerad kvv'!$B$2:$AV$700,MATCH(H$1,'Allokerad kvv'!$B$1:$AV$1,0),FALSE),VLOOKUP($B15,'Justerad allokering kvv'!$B$1:$AG$700,MATCH(H$1,'Justerad allokering kvv'!$B$1:$AF$1,0),FALSE)))</f>
        <v>0</v>
      </c>
      <c r="I15">
        <f>IF($B15=" ","",IF(ISERROR(1/VLOOKUP($B15,'Justerad allokering kvv'!$B$1:$AG$700,MATCH(I$1,'Justerad allokering kvv'!$B$1:$AF$1,0),FALSE)),VLOOKUP($B15,'Allokerad kvv'!$B$2:$AV$700,MATCH(I$1,'Allokerad kvv'!$B$1:$AV$1,0),FALSE),VLOOKUP($B15,'Justerad allokering kvv'!$B$1:$AG$700,MATCH(I$1,'Justerad allokering kvv'!$B$1:$AF$1,0),FALSE)))</f>
        <v>0</v>
      </c>
      <c r="J15">
        <f>IF($B15=" ","",IF(ISERROR(1/VLOOKUP($B15,'Justerad allokering kvv'!$B$1:$AG$700,MATCH(J$1,'Justerad allokering kvv'!$B$1:$AF$1,0),FALSE)),VLOOKUP($B15,'Allokerad kvv'!$B$2:$AV$700,MATCH(J$1,'Allokerad kvv'!$B$1:$AV$1,0),FALSE),VLOOKUP($B15,'Justerad allokering kvv'!$B$1:$AG$700,MATCH(J$1,'Justerad allokering kvv'!$B$1:$AF$1,0),FALSE)))</f>
        <v>0</v>
      </c>
      <c r="K15">
        <f>IF($B15=" ","",IF(ISERROR(1/VLOOKUP($B15,'Justerad allokering kvv'!$B$1:$AG$700,MATCH(K$1,'Justerad allokering kvv'!$B$1:$AF$1,0),FALSE)),VLOOKUP($B15,'Allokerad kvv'!$B$2:$AV$700,MATCH(K$1,'Allokerad kvv'!$B$1:$AV$1,0),FALSE),VLOOKUP($B15,'Justerad allokering kvv'!$B$1:$AG$700,MATCH(K$1,'Justerad allokering kvv'!$B$1:$AF$1,0),FALSE)))</f>
        <v>0</v>
      </c>
      <c r="L15">
        <f>IF($B15=" ","",IF(ISERROR(1/VLOOKUP($B15,'Justerad allokering kvv'!$B$1:$AG$700,MATCH(L$1,'Justerad allokering kvv'!$B$1:$AF$1,0),FALSE)),VLOOKUP($B15,'Allokerad kvv'!$B$2:$AV$700,MATCH(L$1,'Allokerad kvv'!$B$1:$AV$1,0),FALSE),VLOOKUP($B15,'Justerad allokering kvv'!$B$1:$AG$700,MATCH(L$1,'Justerad allokering kvv'!$B$1:$AF$1,0),FALSE)))</f>
        <v>0</v>
      </c>
      <c r="M15">
        <f>IF($B15=" ","",IF(ISERROR(1/VLOOKUP($B15,'Justerad allokering kvv'!$B$1:$AG$700,MATCH(M$1,'Justerad allokering kvv'!$B$1:$AF$1,0),FALSE)),VLOOKUP($B15,'Allokerad kvv'!$B$2:$AV$700,MATCH(M$1,'Allokerad kvv'!$B$1:$AV$1,0),FALSE),VLOOKUP($B15,'Justerad allokering kvv'!$B$1:$AG$700,MATCH(M$1,'Justerad allokering kvv'!$B$1:$AF$1,0),FALSE)))</f>
        <v>0</v>
      </c>
      <c r="N15">
        <f>IF($B15=" ","",IF(ISERROR(1/VLOOKUP($B15,'Justerad allokering kvv'!$B$1:$AG$700,MATCH(N$1,'Justerad allokering kvv'!$B$1:$AF$1,0),FALSE)),VLOOKUP($B15,'Allokerad kvv'!$B$2:$AV$700,MATCH(N$1,'Allokerad kvv'!$B$1:$AV$1,0),FALSE),VLOOKUP($B15,'Justerad allokering kvv'!$B$1:$AG$700,MATCH(N$1,'Justerad allokering kvv'!$B$1:$AF$1,0),FALSE)))</f>
        <v>0</v>
      </c>
      <c r="O15">
        <f>IF($B15=" ","",IF(ISERROR(1/VLOOKUP($B15,'Justerad allokering kvv'!$B$1:$AG$700,MATCH(O$1,'Justerad allokering kvv'!$B$1:$AF$1,0),FALSE)),VLOOKUP($B15,'Allokerad kvv'!$B$2:$AV$700,MATCH(O$1,'Allokerad kvv'!$B$1:$AV$1,0),FALSE),VLOOKUP($B15,'Justerad allokering kvv'!$B$1:$AG$700,MATCH(O$1,'Justerad allokering kvv'!$B$1:$AF$1,0),FALSE)))</f>
        <v>0</v>
      </c>
      <c r="P15">
        <f>IF($B15=" ","",IF(ISERROR(1/VLOOKUP($B15,'Justerad allokering kvv'!$B$1:$AG$700,MATCH(P$1,'Justerad allokering kvv'!$B$1:$AF$1,0),FALSE)),VLOOKUP($B15,'Allokerad kvv'!$B$2:$AV$700,MATCH(P$1,'Allokerad kvv'!$B$1:$AV$1,0),FALSE),VLOOKUP($B15,'Justerad allokering kvv'!$B$1:$AG$700,MATCH(P$1,'Justerad allokering kvv'!$B$1:$AF$1,0),FALSE)))</f>
        <v>0</v>
      </c>
      <c r="Q15">
        <f>IF($B15=" ","",IF(ISERROR(1/VLOOKUP($B15,'Justerad allokering kvv'!$B$1:$AG$700,MATCH(Q$1,'Justerad allokering kvv'!$B$1:$AF$1,0),FALSE)),VLOOKUP($B15,'Allokerad kvv'!$B$2:$AV$700,MATCH(Q$1,'Allokerad kvv'!$B$1:$AV$1,0),FALSE),VLOOKUP($B15,'Justerad allokering kvv'!$B$1:$AG$700,MATCH(Q$1,'Justerad allokering kvv'!$B$1:$AF$1,0),FALSE)))</f>
        <v>0</v>
      </c>
      <c r="R15">
        <f>IF($B15=" ","",IF(ISERROR(1/VLOOKUP($B15,'Justerad allokering kvv'!$B$1:$AG$700,MATCH(R$1,'Justerad allokering kvv'!$B$1:$AF$1,0),FALSE)),VLOOKUP($B15,'Allokerad kvv'!$B$2:$AV$700,MATCH(R$1,'Allokerad kvv'!$B$1:$AV$1,0),FALSE),VLOOKUP($B15,'Justerad allokering kvv'!$B$1:$AG$700,MATCH(R$1,'Justerad allokering kvv'!$B$1:$AF$1,0),FALSE)))</f>
        <v>0</v>
      </c>
      <c r="S15">
        <f>IF($B15=" ","",IF(ISERROR(1/VLOOKUP($B15,'Justerad allokering kvv'!$B$1:$AG$700,MATCH(S$1,'Justerad allokering kvv'!$B$1:$AF$1,0),FALSE)),VLOOKUP($B15,'Allokerad kvv'!$B$2:$AV$700,MATCH(S$1,'Allokerad kvv'!$B$1:$AV$1,0),FALSE),VLOOKUP($B15,'Justerad allokering kvv'!$B$1:$AG$700,MATCH(S$1,'Justerad allokering kvv'!$B$1:$AF$1,0),FALSE)))</f>
        <v>0</v>
      </c>
      <c r="T15">
        <f>IF($B15=" ","",IF(ISERROR(1/VLOOKUP($B15,'Justerad allokering kvv'!$B$1:$AG$700,MATCH(T$1,'Justerad allokering kvv'!$B$1:$AF$1,0),FALSE)),VLOOKUP($B15,'Allokerad kvv'!$B$2:$AV$700,MATCH(T$1,'Allokerad kvv'!$B$1:$AV$1,0),FALSE),VLOOKUP($B15,'Justerad allokering kvv'!$B$1:$AG$700,MATCH(T$1,'Justerad allokering kvv'!$B$1:$AF$1,0),FALSE)))</f>
        <v>0</v>
      </c>
      <c r="U15">
        <f>IF($B15=" ","",IF(ISERROR(1/VLOOKUP($B15,'Justerad allokering kvv'!$B$1:$AG$700,MATCH(U$1,'Justerad allokering kvv'!$B$1:$AF$1,0),FALSE)),VLOOKUP($B15,'Allokerad kvv'!$B$2:$AV$700,MATCH(U$1,'Allokerad kvv'!$B$1:$AV$1,0),FALSE),VLOOKUP($B15,'Justerad allokering kvv'!$B$1:$AG$700,MATCH(U$1,'Justerad allokering kvv'!$B$1:$AF$1,0),FALSE)))</f>
        <v>0</v>
      </c>
      <c r="V15">
        <f>IF($B15=" ","",IF(ISERROR(1/VLOOKUP($B15,'Justerad allokering kvv'!$B$1:$AG$700,MATCH(V$1,'Justerad allokering kvv'!$B$1:$AF$1,0),FALSE)),VLOOKUP($B15,'Allokerad kvv'!$B$2:$AV$700,MATCH(V$1,'Allokerad kvv'!$B$1:$AV$1,0),FALSE),VLOOKUP($B15,'Justerad allokering kvv'!$B$1:$AG$700,MATCH(V$1,'Justerad allokering kvv'!$B$1:$AF$1,0),FALSE)))</f>
        <v>0</v>
      </c>
      <c r="W15">
        <f>IF($B15=" ","",IF(ISERROR(1/VLOOKUP($B15,'Justerad allokering kvv'!$B$1:$AG$700,MATCH(W$1,'Justerad allokering kvv'!$B$1:$AF$1,0),FALSE)),VLOOKUP($B15,'Allokerad kvv'!$B$2:$AV$700,MATCH(W$1,'Allokerad kvv'!$B$1:$AV$1,0),FALSE),VLOOKUP($B15,'Justerad allokering kvv'!$B$1:$AG$700,MATCH(W$1,'Justerad allokering kvv'!$B$1:$AF$1,0),FALSE)))</f>
        <v>0</v>
      </c>
      <c r="X15">
        <f>IF($B15=" ","",IF(ISERROR(1/VLOOKUP($B15,'Justerad allokering kvv'!$B$1:$AG$700,MATCH(X$1,'Justerad allokering kvv'!$B$1:$AF$1,0),FALSE)),VLOOKUP($B15,'Allokerad kvv'!$B$2:$AV$700,MATCH(X$1,'Allokerad kvv'!$B$1:$AV$1,0),FALSE),VLOOKUP($B15,'Justerad allokering kvv'!$B$1:$AG$700,MATCH(X$1,'Justerad allokering kvv'!$B$1:$AF$1,0),FALSE)))</f>
        <v>0</v>
      </c>
      <c r="Y15">
        <f>IF($B15=" ","",IF(ISERROR(1/VLOOKUP($B15,'Justerad allokering kvv'!$B$1:$AG$700,MATCH(Y$1,'Justerad allokering kvv'!$B$1:$AF$1,0),FALSE)),VLOOKUP($B15,'Allokerad kvv'!$B$2:$AV$700,MATCH(Y$1,'Allokerad kvv'!$B$1:$AV$1,0),FALSE),VLOOKUP($B15,'Justerad allokering kvv'!$B$1:$AG$700,MATCH(Y$1,'Justerad allokering kvv'!$B$1:$AF$1,0),FALSE)))</f>
        <v>0</v>
      </c>
      <c r="AB15">
        <f>IFERROR(VLOOKUP($B15,Kraftvärmeprod!$B$1:$AO$424,MATCH("Tillförd energi från rökgaskondensering (GWh)",Kraftvärmeprod!$B$1:$AG$1,0),FALSE)/1,0)</f>
        <v>0</v>
      </c>
      <c r="AE15" s="122">
        <f t="shared" si="0"/>
        <v>0</v>
      </c>
      <c r="AG15">
        <f t="shared" si="1"/>
        <v>0</v>
      </c>
      <c r="AH15">
        <f t="shared" si="2"/>
        <v>0</v>
      </c>
      <c r="AI15" t="str">
        <f>IF(AH15=0,"",AH15/VLOOKUP(B15,Kraftvärmeprod!$B$1:$BC$480,MATCH("Summa tillförd energi exklusive rökgaskondensering",Kraftvärmeprod!$B$1:$BC$1,0),FALSE))</f>
        <v/>
      </c>
      <c r="AK15">
        <f t="shared" si="3"/>
        <v>0</v>
      </c>
    </row>
    <row r="16" spans="1:37" x14ac:dyDescent="0.25">
      <c r="A16" s="2" t="s">
        <v>38</v>
      </c>
      <c r="B16" s="2" t="s">
        <v>41</v>
      </c>
      <c r="C16">
        <f>IF($B16=" ","",IF(ISERROR(1/VLOOKUP($B16,'Justerad allokering kvv'!$B$1:$AG$700,MATCH(C$1,'Justerad allokering kvv'!$B$1:$AF$1,0),FALSE)),VLOOKUP($B16,'Allokerad kvv'!$B$2:$AV$700,MATCH(C$1,'Allokerad kvv'!$B$1:$AV$1,0),FALSE),VLOOKUP($B16,'Justerad allokering kvv'!$B$1:$AG$700,MATCH(C$1,'Justerad allokering kvv'!$B$1:$AF$1,0),FALSE)))</f>
        <v>0</v>
      </c>
      <c r="D16">
        <f>IF($B16=" ","",IF(ISERROR(1/VLOOKUP($B16,'Justerad allokering kvv'!$B$1:$AG$700,MATCH(D$1,'Justerad allokering kvv'!$B$1:$AF$1,0),FALSE)),VLOOKUP($B16,'Allokerad kvv'!$B$2:$AV$700,MATCH(D$1,'Allokerad kvv'!$B$1:$AV$1,0),FALSE),VLOOKUP($B16,'Justerad allokering kvv'!$B$1:$AG$700,MATCH(D$1,'Justerad allokering kvv'!$B$1:$AF$1,0),FALSE)))</f>
        <v>0</v>
      </c>
      <c r="E16">
        <f>IF($B16=" ","",IF(ISERROR(1/VLOOKUP($B16,'Justerad allokering kvv'!$B$1:$AG$700,MATCH(E$1,'Justerad allokering kvv'!$B$1:$AF$1,0),FALSE)),VLOOKUP($B16,'Allokerad kvv'!$B$2:$AV$700,MATCH(E$1,'Allokerad kvv'!$B$1:$AV$1,0),FALSE),VLOOKUP($B16,'Justerad allokering kvv'!$B$1:$AG$700,MATCH(E$1,'Justerad allokering kvv'!$B$1:$AF$1,0),FALSE)))</f>
        <v>0</v>
      </c>
      <c r="F16">
        <f>IF($B16=" ","",IF(ISERROR(1/VLOOKUP($B16,'Justerad allokering kvv'!$B$1:$AG$700,MATCH(F$1,'Justerad allokering kvv'!$B$1:$AF$1,0),FALSE)),VLOOKUP($B16,'Allokerad kvv'!$B$2:$AV$700,MATCH(F$1,'Allokerad kvv'!$B$1:$AV$1,0),FALSE),VLOOKUP($B16,'Justerad allokering kvv'!$B$1:$AG$700,MATCH(F$1,'Justerad allokering kvv'!$B$1:$AF$1,0),FALSE)))</f>
        <v>0</v>
      </c>
      <c r="G16">
        <f>IF($B16=" ","",IF(ISERROR(1/VLOOKUP($B16,'Justerad allokering kvv'!$B$1:$AG$700,MATCH(G$1,'Justerad allokering kvv'!$B$1:$AF$1,0),FALSE)),VLOOKUP($B16,'Allokerad kvv'!$B$2:$AV$700,MATCH(G$1,'Allokerad kvv'!$B$1:$AV$1,0),FALSE),VLOOKUP($B16,'Justerad allokering kvv'!$B$1:$AG$700,MATCH(G$1,'Justerad allokering kvv'!$B$1:$AF$1,0),FALSE)))</f>
        <v>0</v>
      </c>
      <c r="H16">
        <f>IF($B16=" ","",IF(ISERROR(1/VLOOKUP($B16,'Justerad allokering kvv'!$B$1:$AG$700,MATCH(H$1,'Justerad allokering kvv'!$B$1:$AF$1,0),FALSE)),VLOOKUP($B16,'Allokerad kvv'!$B$2:$AV$700,MATCH(H$1,'Allokerad kvv'!$B$1:$AV$1,0),FALSE),VLOOKUP($B16,'Justerad allokering kvv'!$B$1:$AG$700,MATCH(H$1,'Justerad allokering kvv'!$B$1:$AF$1,0),FALSE)))</f>
        <v>0</v>
      </c>
      <c r="I16">
        <f>IF($B16=" ","",IF(ISERROR(1/VLOOKUP($B16,'Justerad allokering kvv'!$B$1:$AG$700,MATCH(I$1,'Justerad allokering kvv'!$B$1:$AF$1,0),FALSE)),VLOOKUP($B16,'Allokerad kvv'!$B$2:$AV$700,MATCH(I$1,'Allokerad kvv'!$B$1:$AV$1,0),FALSE),VLOOKUP($B16,'Justerad allokering kvv'!$B$1:$AG$700,MATCH(I$1,'Justerad allokering kvv'!$B$1:$AF$1,0),FALSE)))</f>
        <v>0</v>
      </c>
      <c r="J16">
        <f>IF($B16=" ","",IF(ISERROR(1/VLOOKUP($B16,'Justerad allokering kvv'!$B$1:$AG$700,MATCH(J$1,'Justerad allokering kvv'!$B$1:$AF$1,0),FALSE)),VLOOKUP($B16,'Allokerad kvv'!$B$2:$AV$700,MATCH(J$1,'Allokerad kvv'!$B$1:$AV$1,0),FALSE),VLOOKUP($B16,'Justerad allokering kvv'!$B$1:$AG$700,MATCH(J$1,'Justerad allokering kvv'!$B$1:$AF$1,0),FALSE)))</f>
        <v>0</v>
      </c>
      <c r="K16">
        <f>IF($B16=" ","",IF(ISERROR(1/VLOOKUP($B16,'Justerad allokering kvv'!$B$1:$AG$700,MATCH(K$1,'Justerad allokering kvv'!$B$1:$AF$1,0),FALSE)),VLOOKUP($B16,'Allokerad kvv'!$B$2:$AV$700,MATCH(K$1,'Allokerad kvv'!$B$1:$AV$1,0),FALSE),VLOOKUP($B16,'Justerad allokering kvv'!$B$1:$AG$700,MATCH(K$1,'Justerad allokering kvv'!$B$1:$AF$1,0),FALSE)))</f>
        <v>0</v>
      </c>
      <c r="L16">
        <f>IF($B16=" ","",IF(ISERROR(1/VLOOKUP($B16,'Justerad allokering kvv'!$B$1:$AG$700,MATCH(L$1,'Justerad allokering kvv'!$B$1:$AF$1,0),FALSE)),VLOOKUP($B16,'Allokerad kvv'!$B$2:$AV$700,MATCH(L$1,'Allokerad kvv'!$B$1:$AV$1,0),FALSE),VLOOKUP($B16,'Justerad allokering kvv'!$B$1:$AG$700,MATCH(L$1,'Justerad allokering kvv'!$B$1:$AF$1,0),FALSE)))</f>
        <v>0</v>
      </c>
      <c r="M16">
        <f>IF($B16=" ","",IF(ISERROR(1/VLOOKUP($B16,'Justerad allokering kvv'!$B$1:$AG$700,MATCH(M$1,'Justerad allokering kvv'!$B$1:$AF$1,0),FALSE)),VLOOKUP($B16,'Allokerad kvv'!$B$2:$AV$700,MATCH(M$1,'Allokerad kvv'!$B$1:$AV$1,0),FALSE),VLOOKUP($B16,'Justerad allokering kvv'!$B$1:$AG$700,MATCH(M$1,'Justerad allokering kvv'!$B$1:$AF$1,0),FALSE)))</f>
        <v>0</v>
      </c>
      <c r="N16">
        <f>IF($B16=" ","",IF(ISERROR(1/VLOOKUP($B16,'Justerad allokering kvv'!$B$1:$AG$700,MATCH(N$1,'Justerad allokering kvv'!$B$1:$AF$1,0),FALSE)),VLOOKUP($B16,'Allokerad kvv'!$B$2:$AV$700,MATCH(N$1,'Allokerad kvv'!$B$1:$AV$1,0),FALSE),VLOOKUP($B16,'Justerad allokering kvv'!$B$1:$AG$700,MATCH(N$1,'Justerad allokering kvv'!$B$1:$AF$1,0),FALSE)))</f>
        <v>0</v>
      </c>
      <c r="O16">
        <f>IF($B16=" ","",IF(ISERROR(1/VLOOKUP($B16,'Justerad allokering kvv'!$B$1:$AG$700,MATCH(O$1,'Justerad allokering kvv'!$B$1:$AF$1,0),FALSE)),VLOOKUP($B16,'Allokerad kvv'!$B$2:$AV$700,MATCH(O$1,'Allokerad kvv'!$B$1:$AV$1,0),FALSE),VLOOKUP($B16,'Justerad allokering kvv'!$B$1:$AG$700,MATCH(O$1,'Justerad allokering kvv'!$B$1:$AF$1,0),FALSE)))</f>
        <v>0</v>
      </c>
      <c r="P16">
        <f>IF($B16=" ","",IF(ISERROR(1/VLOOKUP($B16,'Justerad allokering kvv'!$B$1:$AG$700,MATCH(P$1,'Justerad allokering kvv'!$B$1:$AF$1,0),FALSE)),VLOOKUP($B16,'Allokerad kvv'!$B$2:$AV$700,MATCH(P$1,'Allokerad kvv'!$B$1:$AV$1,0),FALSE),VLOOKUP($B16,'Justerad allokering kvv'!$B$1:$AG$700,MATCH(P$1,'Justerad allokering kvv'!$B$1:$AF$1,0),FALSE)))</f>
        <v>0</v>
      </c>
      <c r="Q16">
        <f>IF($B16=" ","",IF(ISERROR(1/VLOOKUP($B16,'Justerad allokering kvv'!$B$1:$AG$700,MATCH(Q$1,'Justerad allokering kvv'!$B$1:$AF$1,0),FALSE)),VLOOKUP($B16,'Allokerad kvv'!$B$2:$AV$700,MATCH(Q$1,'Allokerad kvv'!$B$1:$AV$1,0),FALSE),VLOOKUP($B16,'Justerad allokering kvv'!$B$1:$AG$700,MATCH(Q$1,'Justerad allokering kvv'!$B$1:$AF$1,0),FALSE)))</f>
        <v>0</v>
      </c>
      <c r="R16">
        <f>IF($B16=" ","",IF(ISERROR(1/VLOOKUP($B16,'Justerad allokering kvv'!$B$1:$AG$700,MATCH(R$1,'Justerad allokering kvv'!$B$1:$AF$1,0),FALSE)),VLOOKUP($B16,'Allokerad kvv'!$B$2:$AV$700,MATCH(R$1,'Allokerad kvv'!$B$1:$AV$1,0),FALSE),VLOOKUP($B16,'Justerad allokering kvv'!$B$1:$AG$700,MATCH(R$1,'Justerad allokering kvv'!$B$1:$AF$1,0),FALSE)))</f>
        <v>0</v>
      </c>
      <c r="S16">
        <f>IF($B16=" ","",IF(ISERROR(1/VLOOKUP($B16,'Justerad allokering kvv'!$B$1:$AG$700,MATCH(S$1,'Justerad allokering kvv'!$B$1:$AF$1,0),FALSE)),VLOOKUP($B16,'Allokerad kvv'!$B$2:$AV$700,MATCH(S$1,'Allokerad kvv'!$B$1:$AV$1,0),FALSE),VLOOKUP($B16,'Justerad allokering kvv'!$B$1:$AG$700,MATCH(S$1,'Justerad allokering kvv'!$B$1:$AF$1,0),FALSE)))</f>
        <v>0</v>
      </c>
      <c r="T16">
        <f>IF($B16=" ","",IF(ISERROR(1/VLOOKUP($B16,'Justerad allokering kvv'!$B$1:$AG$700,MATCH(T$1,'Justerad allokering kvv'!$B$1:$AF$1,0),FALSE)),VLOOKUP($B16,'Allokerad kvv'!$B$2:$AV$700,MATCH(T$1,'Allokerad kvv'!$B$1:$AV$1,0),FALSE),VLOOKUP($B16,'Justerad allokering kvv'!$B$1:$AG$700,MATCH(T$1,'Justerad allokering kvv'!$B$1:$AF$1,0),FALSE)))</f>
        <v>0</v>
      </c>
      <c r="U16">
        <f>IF($B16=" ","",IF(ISERROR(1/VLOOKUP($B16,'Justerad allokering kvv'!$B$1:$AG$700,MATCH(U$1,'Justerad allokering kvv'!$B$1:$AF$1,0),FALSE)),VLOOKUP($B16,'Allokerad kvv'!$B$2:$AV$700,MATCH(U$1,'Allokerad kvv'!$B$1:$AV$1,0),FALSE),VLOOKUP($B16,'Justerad allokering kvv'!$B$1:$AG$700,MATCH(U$1,'Justerad allokering kvv'!$B$1:$AF$1,0),FALSE)))</f>
        <v>0</v>
      </c>
      <c r="V16">
        <f>IF($B16=" ","",IF(ISERROR(1/VLOOKUP($B16,'Justerad allokering kvv'!$B$1:$AG$700,MATCH(V$1,'Justerad allokering kvv'!$B$1:$AF$1,0),FALSE)),VLOOKUP($B16,'Allokerad kvv'!$B$2:$AV$700,MATCH(V$1,'Allokerad kvv'!$B$1:$AV$1,0),FALSE),VLOOKUP($B16,'Justerad allokering kvv'!$B$1:$AG$700,MATCH(V$1,'Justerad allokering kvv'!$B$1:$AF$1,0),FALSE)))</f>
        <v>0</v>
      </c>
      <c r="W16">
        <f>IF($B16=" ","",IF(ISERROR(1/VLOOKUP($B16,'Justerad allokering kvv'!$B$1:$AG$700,MATCH(W$1,'Justerad allokering kvv'!$B$1:$AF$1,0),FALSE)),VLOOKUP($B16,'Allokerad kvv'!$B$2:$AV$700,MATCH(W$1,'Allokerad kvv'!$B$1:$AV$1,0),FALSE),VLOOKUP($B16,'Justerad allokering kvv'!$B$1:$AG$700,MATCH(W$1,'Justerad allokering kvv'!$B$1:$AF$1,0),FALSE)))</f>
        <v>0</v>
      </c>
      <c r="X16">
        <f>IF($B16=" ","",IF(ISERROR(1/VLOOKUP($B16,'Justerad allokering kvv'!$B$1:$AG$700,MATCH(X$1,'Justerad allokering kvv'!$B$1:$AF$1,0),FALSE)),VLOOKUP($B16,'Allokerad kvv'!$B$2:$AV$700,MATCH(X$1,'Allokerad kvv'!$B$1:$AV$1,0),FALSE),VLOOKUP($B16,'Justerad allokering kvv'!$B$1:$AG$700,MATCH(X$1,'Justerad allokering kvv'!$B$1:$AF$1,0),FALSE)))</f>
        <v>0</v>
      </c>
      <c r="Y16">
        <f>IF($B16=" ","",IF(ISERROR(1/VLOOKUP($B16,'Justerad allokering kvv'!$B$1:$AG$700,MATCH(Y$1,'Justerad allokering kvv'!$B$1:$AF$1,0),FALSE)),VLOOKUP($B16,'Allokerad kvv'!$B$2:$AV$700,MATCH(Y$1,'Allokerad kvv'!$B$1:$AV$1,0),FALSE),VLOOKUP($B16,'Justerad allokering kvv'!$B$1:$AG$700,MATCH(Y$1,'Justerad allokering kvv'!$B$1:$AF$1,0),FALSE)))</f>
        <v>0</v>
      </c>
      <c r="AB16">
        <f>IFERROR(VLOOKUP($B16,Kraftvärmeprod!$B$1:$AO$424,MATCH("Tillförd energi från rökgaskondensering (GWh)",Kraftvärmeprod!$B$1:$AG$1,0),FALSE)/1,0)</f>
        <v>0</v>
      </c>
      <c r="AE16" s="122">
        <f t="shared" si="0"/>
        <v>0</v>
      </c>
      <c r="AG16">
        <f t="shared" si="1"/>
        <v>0</v>
      </c>
      <c r="AH16">
        <f t="shared" si="2"/>
        <v>0</v>
      </c>
      <c r="AI16" t="str">
        <f>IF(AH16=0,"",AH16/VLOOKUP(B16,Kraftvärmeprod!$B$1:$BC$480,MATCH("Summa tillförd energi exklusive rökgaskondensering",Kraftvärmeprod!$B$1:$BC$1,0),FALSE))</f>
        <v/>
      </c>
      <c r="AK16">
        <f t="shared" si="3"/>
        <v>0</v>
      </c>
    </row>
    <row r="17" spans="1:37" x14ac:dyDescent="0.25">
      <c r="A17" s="2" t="s">
        <v>38</v>
      </c>
      <c r="B17" s="2" t="s">
        <v>42</v>
      </c>
      <c r="C17">
        <f>IF($B17=" ","",IF(ISERROR(1/VLOOKUP($B17,'Justerad allokering kvv'!$B$1:$AG$700,MATCH(C$1,'Justerad allokering kvv'!$B$1:$AF$1,0),FALSE)),VLOOKUP($B17,'Allokerad kvv'!$B$2:$AV$700,MATCH(C$1,'Allokerad kvv'!$B$1:$AV$1,0),FALSE),VLOOKUP($B17,'Justerad allokering kvv'!$B$1:$AG$700,MATCH(C$1,'Justerad allokering kvv'!$B$1:$AF$1,0),FALSE)))</f>
        <v>0</v>
      </c>
      <c r="D17">
        <f>IF($B17=" ","",IF(ISERROR(1/VLOOKUP($B17,'Justerad allokering kvv'!$B$1:$AG$700,MATCH(D$1,'Justerad allokering kvv'!$B$1:$AF$1,0),FALSE)),VLOOKUP($B17,'Allokerad kvv'!$B$2:$AV$700,MATCH(D$1,'Allokerad kvv'!$B$1:$AV$1,0),FALSE),VLOOKUP($B17,'Justerad allokering kvv'!$B$1:$AG$700,MATCH(D$1,'Justerad allokering kvv'!$B$1:$AF$1,0),FALSE)))</f>
        <v>0</v>
      </c>
      <c r="E17">
        <f>IF($B17=" ","",IF(ISERROR(1/VLOOKUP($B17,'Justerad allokering kvv'!$B$1:$AG$700,MATCH(E$1,'Justerad allokering kvv'!$B$1:$AF$1,0),FALSE)),VLOOKUP($B17,'Allokerad kvv'!$B$2:$AV$700,MATCH(E$1,'Allokerad kvv'!$B$1:$AV$1,0),FALSE),VLOOKUP($B17,'Justerad allokering kvv'!$B$1:$AG$700,MATCH(E$1,'Justerad allokering kvv'!$B$1:$AF$1,0),FALSE)))</f>
        <v>0</v>
      </c>
      <c r="F17">
        <f>IF($B17=" ","",IF(ISERROR(1/VLOOKUP($B17,'Justerad allokering kvv'!$B$1:$AG$700,MATCH(F$1,'Justerad allokering kvv'!$B$1:$AF$1,0),FALSE)),VLOOKUP($B17,'Allokerad kvv'!$B$2:$AV$700,MATCH(F$1,'Allokerad kvv'!$B$1:$AV$1,0),FALSE),VLOOKUP($B17,'Justerad allokering kvv'!$B$1:$AG$700,MATCH(F$1,'Justerad allokering kvv'!$B$1:$AF$1,0),FALSE)))</f>
        <v>0</v>
      </c>
      <c r="G17">
        <f>IF($B17=" ","",IF(ISERROR(1/VLOOKUP($B17,'Justerad allokering kvv'!$B$1:$AG$700,MATCH(G$1,'Justerad allokering kvv'!$B$1:$AF$1,0),FALSE)),VLOOKUP($B17,'Allokerad kvv'!$B$2:$AV$700,MATCH(G$1,'Allokerad kvv'!$B$1:$AV$1,0),FALSE),VLOOKUP($B17,'Justerad allokering kvv'!$B$1:$AG$700,MATCH(G$1,'Justerad allokering kvv'!$B$1:$AF$1,0),FALSE)))</f>
        <v>0</v>
      </c>
      <c r="H17">
        <f>IF($B17=" ","",IF(ISERROR(1/VLOOKUP($B17,'Justerad allokering kvv'!$B$1:$AG$700,MATCH(H$1,'Justerad allokering kvv'!$B$1:$AF$1,0),FALSE)),VLOOKUP($B17,'Allokerad kvv'!$B$2:$AV$700,MATCH(H$1,'Allokerad kvv'!$B$1:$AV$1,0),FALSE),VLOOKUP($B17,'Justerad allokering kvv'!$B$1:$AG$700,MATCH(H$1,'Justerad allokering kvv'!$B$1:$AF$1,0),FALSE)))</f>
        <v>0</v>
      </c>
      <c r="I17">
        <f>IF($B17=" ","",IF(ISERROR(1/VLOOKUP($B17,'Justerad allokering kvv'!$B$1:$AG$700,MATCH(I$1,'Justerad allokering kvv'!$B$1:$AF$1,0),FALSE)),VLOOKUP($B17,'Allokerad kvv'!$B$2:$AV$700,MATCH(I$1,'Allokerad kvv'!$B$1:$AV$1,0),FALSE),VLOOKUP($B17,'Justerad allokering kvv'!$B$1:$AG$700,MATCH(I$1,'Justerad allokering kvv'!$B$1:$AF$1,0),FALSE)))</f>
        <v>0</v>
      </c>
      <c r="J17">
        <f>IF($B17=" ","",IF(ISERROR(1/VLOOKUP($B17,'Justerad allokering kvv'!$B$1:$AG$700,MATCH(J$1,'Justerad allokering kvv'!$B$1:$AF$1,0),FALSE)),VLOOKUP($B17,'Allokerad kvv'!$B$2:$AV$700,MATCH(J$1,'Allokerad kvv'!$B$1:$AV$1,0),FALSE),VLOOKUP($B17,'Justerad allokering kvv'!$B$1:$AG$700,MATCH(J$1,'Justerad allokering kvv'!$B$1:$AF$1,0),FALSE)))</f>
        <v>0</v>
      </c>
      <c r="K17">
        <f>IF($B17=" ","",IF(ISERROR(1/VLOOKUP($B17,'Justerad allokering kvv'!$B$1:$AG$700,MATCH(K$1,'Justerad allokering kvv'!$B$1:$AF$1,0),FALSE)),VLOOKUP($B17,'Allokerad kvv'!$B$2:$AV$700,MATCH(K$1,'Allokerad kvv'!$B$1:$AV$1,0),FALSE),VLOOKUP($B17,'Justerad allokering kvv'!$B$1:$AG$700,MATCH(K$1,'Justerad allokering kvv'!$B$1:$AF$1,0),FALSE)))</f>
        <v>0</v>
      </c>
      <c r="L17">
        <f>IF($B17=" ","",IF(ISERROR(1/VLOOKUP($B17,'Justerad allokering kvv'!$B$1:$AG$700,MATCH(L$1,'Justerad allokering kvv'!$B$1:$AF$1,0),FALSE)),VLOOKUP($B17,'Allokerad kvv'!$B$2:$AV$700,MATCH(L$1,'Allokerad kvv'!$B$1:$AV$1,0),FALSE),VLOOKUP($B17,'Justerad allokering kvv'!$B$1:$AG$700,MATCH(L$1,'Justerad allokering kvv'!$B$1:$AF$1,0),FALSE)))</f>
        <v>0</v>
      </c>
      <c r="M17">
        <f>IF($B17=" ","",IF(ISERROR(1/VLOOKUP($B17,'Justerad allokering kvv'!$B$1:$AG$700,MATCH(M$1,'Justerad allokering kvv'!$B$1:$AF$1,0),FALSE)),VLOOKUP($B17,'Allokerad kvv'!$B$2:$AV$700,MATCH(M$1,'Allokerad kvv'!$B$1:$AV$1,0),FALSE),VLOOKUP($B17,'Justerad allokering kvv'!$B$1:$AG$700,MATCH(M$1,'Justerad allokering kvv'!$B$1:$AF$1,0),FALSE)))</f>
        <v>0</v>
      </c>
      <c r="N17">
        <f>IF($B17=" ","",IF(ISERROR(1/VLOOKUP($B17,'Justerad allokering kvv'!$B$1:$AG$700,MATCH(N$1,'Justerad allokering kvv'!$B$1:$AF$1,0),FALSE)),VLOOKUP($B17,'Allokerad kvv'!$B$2:$AV$700,MATCH(N$1,'Allokerad kvv'!$B$1:$AV$1,0),FALSE),VLOOKUP($B17,'Justerad allokering kvv'!$B$1:$AG$700,MATCH(N$1,'Justerad allokering kvv'!$B$1:$AF$1,0),FALSE)))</f>
        <v>0</v>
      </c>
      <c r="O17">
        <f>IF($B17=" ","",IF(ISERROR(1/VLOOKUP($B17,'Justerad allokering kvv'!$B$1:$AG$700,MATCH(O$1,'Justerad allokering kvv'!$B$1:$AF$1,0),FALSE)),VLOOKUP($B17,'Allokerad kvv'!$B$2:$AV$700,MATCH(O$1,'Allokerad kvv'!$B$1:$AV$1,0),FALSE),VLOOKUP($B17,'Justerad allokering kvv'!$B$1:$AG$700,MATCH(O$1,'Justerad allokering kvv'!$B$1:$AF$1,0),FALSE)))</f>
        <v>0</v>
      </c>
      <c r="P17">
        <f>IF($B17=" ","",IF(ISERROR(1/VLOOKUP($B17,'Justerad allokering kvv'!$B$1:$AG$700,MATCH(P$1,'Justerad allokering kvv'!$B$1:$AF$1,0),FALSE)),VLOOKUP($B17,'Allokerad kvv'!$B$2:$AV$700,MATCH(P$1,'Allokerad kvv'!$B$1:$AV$1,0),FALSE),VLOOKUP($B17,'Justerad allokering kvv'!$B$1:$AG$700,MATCH(P$1,'Justerad allokering kvv'!$B$1:$AF$1,0),FALSE)))</f>
        <v>0</v>
      </c>
      <c r="Q17">
        <f>IF($B17=" ","",IF(ISERROR(1/VLOOKUP($B17,'Justerad allokering kvv'!$B$1:$AG$700,MATCH(Q$1,'Justerad allokering kvv'!$B$1:$AF$1,0),FALSE)),VLOOKUP($B17,'Allokerad kvv'!$B$2:$AV$700,MATCH(Q$1,'Allokerad kvv'!$B$1:$AV$1,0),FALSE),VLOOKUP($B17,'Justerad allokering kvv'!$B$1:$AG$700,MATCH(Q$1,'Justerad allokering kvv'!$B$1:$AF$1,0),FALSE)))</f>
        <v>0</v>
      </c>
      <c r="R17">
        <f>IF($B17=" ","",IF(ISERROR(1/VLOOKUP($B17,'Justerad allokering kvv'!$B$1:$AG$700,MATCH(R$1,'Justerad allokering kvv'!$B$1:$AF$1,0),FALSE)),VLOOKUP($B17,'Allokerad kvv'!$B$2:$AV$700,MATCH(R$1,'Allokerad kvv'!$B$1:$AV$1,0),FALSE),VLOOKUP($B17,'Justerad allokering kvv'!$B$1:$AG$700,MATCH(R$1,'Justerad allokering kvv'!$B$1:$AF$1,0),FALSE)))</f>
        <v>0</v>
      </c>
      <c r="S17">
        <f>IF($B17=" ","",IF(ISERROR(1/VLOOKUP($B17,'Justerad allokering kvv'!$B$1:$AG$700,MATCH(S$1,'Justerad allokering kvv'!$B$1:$AF$1,0),FALSE)),VLOOKUP($B17,'Allokerad kvv'!$B$2:$AV$700,MATCH(S$1,'Allokerad kvv'!$B$1:$AV$1,0),FALSE),VLOOKUP($B17,'Justerad allokering kvv'!$B$1:$AG$700,MATCH(S$1,'Justerad allokering kvv'!$B$1:$AF$1,0),FALSE)))</f>
        <v>0</v>
      </c>
      <c r="T17">
        <f>IF($B17=" ","",IF(ISERROR(1/VLOOKUP($B17,'Justerad allokering kvv'!$B$1:$AG$700,MATCH(T$1,'Justerad allokering kvv'!$B$1:$AF$1,0),FALSE)),VLOOKUP($B17,'Allokerad kvv'!$B$2:$AV$700,MATCH(T$1,'Allokerad kvv'!$B$1:$AV$1,0),FALSE),VLOOKUP($B17,'Justerad allokering kvv'!$B$1:$AG$700,MATCH(T$1,'Justerad allokering kvv'!$B$1:$AF$1,0),FALSE)))</f>
        <v>0</v>
      </c>
      <c r="U17">
        <f>IF($B17=" ","",IF(ISERROR(1/VLOOKUP($B17,'Justerad allokering kvv'!$B$1:$AG$700,MATCH(U$1,'Justerad allokering kvv'!$B$1:$AF$1,0),FALSE)),VLOOKUP($B17,'Allokerad kvv'!$B$2:$AV$700,MATCH(U$1,'Allokerad kvv'!$B$1:$AV$1,0),FALSE),VLOOKUP($B17,'Justerad allokering kvv'!$B$1:$AG$700,MATCH(U$1,'Justerad allokering kvv'!$B$1:$AF$1,0),FALSE)))</f>
        <v>0</v>
      </c>
      <c r="V17">
        <f>IF($B17=" ","",IF(ISERROR(1/VLOOKUP($B17,'Justerad allokering kvv'!$B$1:$AG$700,MATCH(V$1,'Justerad allokering kvv'!$B$1:$AF$1,0),FALSE)),VLOOKUP($B17,'Allokerad kvv'!$B$2:$AV$700,MATCH(V$1,'Allokerad kvv'!$B$1:$AV$1,0),FALSE),VLOOKUP($B17,'Justerad allokering kvv'!$B$1:$AG$700,MATCH(V$1,'Justerad allokering kvv'!$B$1:$AF$1,0),FALSE)))</f>
        <v>0</v>
      </c>
      <c r="W17">
        <f>IF($B17=" ","",IF(ISERROR(1/VLOOKUP($B17,'Justerad allokering kvv'!$B$1:$AG$700,MATCH(W$1,'Justerad allokering kvv'!$B$1:$AF$1,0),FALSE)),VLOOKUP($B17,'Allokerad kvv'!$B$2:$AV$700,MATCH(W$1,'Allokerad kvv'!$B$1:$AV$1,0),FALSE),VLOOKUP($B17,'Justerad allokering kvv'!$B$1:$AG$700,MATCH(W$1,'Justerad allokering kvv'!$B$1:$AF$1,0),FALSE)))</f>
        <v>0</v>
      </c>
      <c r="X17">
        <f>IF($B17=" ","",IF(ISERROR(1/VLOOKUP($B17,'Justerad allokering kvv'!$B$1:$AG$700,MATCH(X$1,'Justerad allokering kvv'!$B$1:$AF$1,0),FALSE)),VLOOKUP($B17,'Allokerad kvv'!$B$2:$AV$700,MATCH(X$1,'Allokerad kvv'!$B$1:$AV$1,0),FALSE),VLOOKUP($B17,'Justerad allokering kvv'!$B$1:$AG$700,MATCH(X$1,'Justerad allokering kvv'!$B$1:$AF$1,0),FALSE)))</f>
        <v>0</v>
      </c>
      <c r="Y17">
        <f>IF($B17=" ","",IF(ISERROR(1/VLOOKUP($B17,'Justerad allokering kvv'!$B$1:$AG$700,MATCH(Y$1,'Justerad allokering kvv'!$B$1:$AF$1,0),FALSE)),VLOOKUP($B17,'Allokerad kvv'!$B$2:$AV$700,MATCH(Y$1,'Allokerad kvv'!$B$1:$AV$1,0),FALSE),VLOOKUP($B17,'Justerad allokering kvv'!$B$1:$AG$700,MATCH(Y$1,'Justerad allokering kvv'!$B$1:$AF$1,0),FALSE)))</f>
        <v>0</v>
      </c>
      <c r="AB17">
        <f>IFERROR(VLOOKUP($B17,Kraftvärmeprod!$B$1:$AO$424,MATCH("Tillförd energi från rökgaskondensering (GWh)",Kraftvärmeprod!$B$1:$AG$1,0),FALSE)/1,0)</f>
        <v>0</v>
      </c>
      <c r="AE17" s="122">
        <f t="shared" si="0"/>
        <v>0</v>
      </c>
      <c r="AG17">
        <f t="shared" si="1"/>
        <v>0</v>
      </c>
      <c r="AH17">
        <f t="shared" si="2"/>
        <v>0</v>
      </c>
      <c r="AI17" t="str">
        <f>IF(AH17=0,"",AH17/VLOOKUP(B17,Kraftvärmeprod!$B$1:$BC$480,MATCH("Summa tillförd energi exklusive rökgaskondensering",Kraftvärmeprod!$B$1:$BC$1,0),FALSE))</f>
        <v/>
      </c>
      <c r="AK17">
        <f t="shared" si="3"/>
        <v>0</v>
      </c>
    </row>
    <row r="18" spans="1:37" x14ac:dyDescent="0.25">
      <c r="A18" s="2" t="s">
        <v>43</v>
      </c>
      <c r="B18" s="2" t="s">
        <v>44</v>
      </c>
      <c r="C18">
        <f>IF($B18=" ","",IF(ISERROR(1/VLOOKUP($B18,'Justerad allokering kvv'!$B$1:$AG$700,MATCH(C$1,'Justerad allokering kvv'!$B$1:$AF$1,0),FALSE)),VLOOKUP($B18,'Allokerad kvv'!$B$2:$AV$700,MATCH(C$1,'Allokerad kvv'!$B$1:$AV$1,0),FALSE),VLOOKUP($B18,'Justerad allokering kvv'!$B$1:$AG$700,MATCH(C$1,'Justerad allokering kvv'!$B$1:$AF$1,0),FALSE)))</f>
        <v>0</v>
      </c>
      <c r="D18">
        <f>IF($B18=" ","",IF(ISERROR(1/VLOOKUP($B18,'Justerad allokering kvv'!$B$1:$AG$700,MATCH(D$1,'Justerad allokering kvv'!$B$1:$AF$1,0),FALSE)),VLOOKUP($B18,'Allokerad kvv'!$B$2:$AV$700,MATCH(D$1,'Allokerad kvv'!$B$1:$AV$1,0),FALSE),VLOOKUP($B18,'Justerad allokering kvv'!$B$1:$AG$700,MATCH(D$1,'Justerad allokering kvv'!$B$1:$AF$1,0),FALSE)))</f>
        <v>0</v>
      </c>
      <c r="E18">
        <f>IF($B18=" ","",IF(ISERROR(1/VLOOKUP($B18,'Justerad allokering kvv'!$B$1:$AG$700,MATCH(E$1,'Justerad allokering kvv'!$B$1:$AF$1,0),FALSE)),VLOOKUP($B18,'Allokerad kvv'!$B$2:$AV$700,MATCH(E$1,'Allokerad kvv'!$B$1:$AV$1,0),FALSE),VLOOKUP($B18,'Justerad allokering kvv'!$B$1:$AG$700,MATCH(E$1,'Justerad allokering kvv'!$B$1:$AF$1,0),FALSE)))</f>
        <v>0</v>
      </c>
      <c r="F18">
        <f>IF($B18=" ","",IF(ISERROR(1/VLOOKUP($B18,'Justerad allokering kvv'!$B$1:$AG$700,MATCH(F$1,'Justerad allokering kvv'!$B$1:$AF$1,0),FALSE)),VLOOKUP($B18,'Allokerad kvv'!$B$2:$AV$700,MATCH(F$1,'Allokerad kvv'!$B$1:$AV$1,0),FALSE),VLOOKUP($B18,'Justerad allokering kvv'!$B$1:$AG$700,MATCH(F$1,'Justerad allokering kvv'!$B$1:$AF$1,0),FALSE)))</f>
        <v>0</v>
      </c>
      <c r="G18">
        <f>IF($B18=" ","",IF(ISERROR(1/VLOOKUP($B18,'Justerad allokering kvv'!$B$1:$AG$700,MATCH(G$1,'Justerad allokering kvv'!$B$1:$AF$1,0),FALSE)),VLOOKUP($B18,'Allokerad kvv'!$B$2:$AV$700,MATCH(G$1,'Allokerad kvv'!$B$1:$AV$1,0),FALSE),VLOOKUP($B18,'Justerad allokering kvv'!$B$1:$AG$700,MATCH(G$1,'Justerad allokering kvv'!$B$1:$AF$1,0),FALSE)))</f>
        <v>0</v>
      </c>
      <c r="H18">
        <f>IF($B18=" ","",IF(ISERROR(1/VLOOKUP($B18,'Justerad allokering kvv'!$B$1:$AG$700,MATCH(H$1,'Justerad allokering kvv'!$B$1:$AF$1,0),FALSE)),VLOOKUP($B18,'Allokerad kvv'!$B$2:$AV$700,MATCH(H$1,'Allokerad kvv'!$B$1:$AV$1,0),FALSE),VLOOKUP($B18,'Justerad allokering kvv'!$B$1:$AG$700,MATCH(H$1,'Justerad allokering kvv'!$B$1:$AF$1,0),FALSE)))</f>
        <v>0</v>
      </c>
      <c r="I18">
        <f>IF($B18=" ","",IF(ISERROR(1/VLOOKUP($B18,'Justerad allokering kvv'!$B$1:$AG$700,MATCH(I$1,'Justerad allokering kvv'!$B$1:$AF$1,0),FALSE)),VLOOKUP($B18,'Allokerad kvv'!$B$2:$AV$700,MATCH(I$1,'Allokerad kvv'!$B$1:$AV$1,0),FALSE),VLOOKUP($B18,'Justerad allokering kvv'!$B$1:$AG$700,MATCH(I$1,'Justerad allokering kvv'!$B$1:$AF$1,0),FALSE)))</f>
        <v>0</v>
      </c>
      <c r="J18">
        <f>IF($B18=" ","",IF(ISERROR(1/VLOOKUP($B18,'Justerad allokering kvv'!$B$1:$AG$700,MATCH(J$1,'Justerad allokering kvv'!$B$1:$AF$1,0),FALSE)),VLOOKUP($B18,'Allokerad kvv'!$B$2:$AV$700,MATCH(J$1,'Allokerad kvv'!$B$1:$AV$1,0),FALSE),VLOOKUP($B18,'Justerad allokering kvv'!$B$1:$AG$700,MATCH(J$1,'Justerad allokering kvv'!$B$1:$AF$1,0),FALSE)))</f>
        <v>0</v>
      </c>
      <c r="K18">
        <f>IF($B18=" ","",IF(ISERROR(1/VLOOKUP($B18,'Justerad allokering kvv'!$B$1:$AG$700,MATCH(K$1,'Justerad allokering kvv'!$B$1:$AF$1,0),FALSE)),VLOOKUP($B18,'Allokerad kvv'!$B$2:$AV$700,MATCH(K$1,'Allokerad kvv'!$B$1:$AV$1,0),FALSE),VLOOKUP($B18,'Justerad allokering kvv'!$B$1:$AG$700,MATCH(K$1,'Justerad allokering kvv'!$B$1:$AF$1,0),FALSE)))</f>
        <v>0</v>
      </c>
      <c r="L18">
        <f>IF($B18=" ","",IF(ISERROR(1/VLOOKUP($B18,'Justerad allokering kvv'!$B$1:$AG$700,MATCH(L$1,'Justerad allokering kvv'!$B$1:$AF$1,0),FALSE)),VLOOKUP($B18,'Allokerad kvv'!$B$2:$AV$700,MATCH(L$1,'Allokerad kvv'!$B$1:$AV$1,0),FALSE),VLOOKUP($B18,'Justerad allokering kvv'!$B$1:$AG$700,MATCH(L$1,'Justerad allokering kvv'!$B$1:$AF$1,0),FALSE)))</f>
        <v>0</v>
      </c>
      <c r="M18">
        <f>IF($B18=" ","",IF(ISERROR(1/VLOOKUP($B18,'Justerad allokering kvv'!$B$1:$AG$700,MATCH(M$1,'Justerad allokering kvv'!$B$1:$AF$1,0),FALSE)),VLOOKUP($B18,'Allokerad kvv'!$B$2:$AV$700,MATCH(M$1,'Allokerad kvv'!$B$1:$AV$1,0),FALSE),VLOOKUP($B18,'Justerad allokering kvv'!$B$1:$AG$700,MATCH(M$1,'Justerad allokering kvv'!$B$1:$AF$1,0),FALSE)))</f>
        <v>0</v>
      </c>
      <c r="N18">
        <f>IF($B18=" ","",IF(ISERROR(1/VLOOKUP($B18,'Justerad allokering kvv'!$B$1:$AG$700,MATCH(N$1,'Justerad allokering kvv'!$B$1:$AF$1,0),FALSE)),VLOOKUP($B18,'Allokerad kvv'!$B$2:$AV$700,MATCH(N$1,'Allokerad kvv'!$B$1:$AV$1,0),FALSE),VLOOKUP($B18,'Justerad allokering kvv'!$B$1:$AG$700,MATCH(N$1,'Justerad allokering kvv'!$B$1:$AF$1,0),FALSE)))</f>
        <v>0</v>
      </c>
      <c r="O18">
        <f>IF($B18=" ","",IF(ISERROR(1/VLOOKUP($B18,'Justerad allokering kvv'!$B$1:$AG$700,MATCH(O$1,'Justerad allokering kvv'!$B$1:$AF$1,0),FALSE)),VLOOKUP($B18,'Allokerad kvv'!$B$2:$AV$700,MATCH(O$1,'Allokerad kvv'!$B$1:$AV$1,0),FALSE),VLOOKUP($B18,'Justerad allokering kvv'!$B$1:$AG$700,MATCH(O$1,'Justerad allokering kvv'!$B$1:$AF$1,0),FALSE)))</f>
        <v>0</v>
      </c>
      <c r="P18">
        <f>IF($B18=" ","",IF(ISERROR(1/VLOOKUP($B18,'Justerad allokering kvv'!$B$1:$AG$700,MATCH(P$1,'Justerad allokering kvv'!$B$1:$AF$1,0),FALSE)),VLOOKUP($B18,'Allokerad kvv'!$B$2:$AV$700,MATCH(P$1,'Allokerad kvv'!$B$1:$AV$1,0),FALSE),VLOOKUP($B18,'Justerad allokering kvv'!$B$1:$AG$700,MATCH(P$1,'Justerad allokering kvv'!$B$1:$AF$1,0),FALSE)))</f>
        <v>0</v>
      </c>
      <c r="Q18">
        <f>IF($B18=" ","",IF(ISERROR(1/VLOOKUP($B18,'Justerad allokering kvv'!$B$1:$AG$700,MATCH(Q$1,'Justerad allokering kvv'!$B$1:$AF$1,0),FALSE)),VLOOKUP($B18,'Allokerad kvv'!$B$2:$AV$700,MATCH(Q$1,'Allokerad kvv'!$B$1:$AV$1,0),FALSE),VLOOKUP($B18,'Justerad allokering kvv'!$B$1:$AG$700,MATCH(Q$1,'Justerad allokering kvv'!$B$1:$AF$1,0),FALSE)))</f>
        <v>0</v>
      </c>
      <c r="R18">
        <f>IF($B18=" ","",IF(ISERROR(1/VLOOKUP($B18,'Justerad allokering kvv'!$B$1:$AG$700,MATCH(R$1,'Justerad allokering kvv'!$B$1:$AF$1,0),FALSE)),VLOOKUP($B18,'Allokerad kvv'!$B$2:$AV$700,MATCH(R$1,'Allokerad kvv'!$B$1:$AV$1,0),FALSE),VLOOKUP($B18,'Justerad allokering kvv'!$B$1:$AG$700,MATCH(R$1,'Justerad allokering kvv'!$B$1:$AF$1,0),FALSE)))</f>
        <v>0</v>
      </c>
      <c r="S18">
        <f>IF($B18=" ","",IF(ISERROR(1/VLOOKUP($B18,'Justerad allokering kvv'!$B$1:$AG$700,MATCH(S$1,'Justerad allokering kvv'!$B$1:$AF$1,0),FALSE)),VLOOKUP($B18,'Allokerad kvv'!$B$2:$AV$700,MATCH(S$1,'Allokerad kvv'!$B$1:$AV$1,0),FALSE),VLOOKUP($B18,'Justerad allokering kvv'!$B$1:$AG$700,MATCH(S$1,'Justerad allokering kvv'!$B$1:$AF$1,0),FALSE)))</f>
        <v>0</v>
      </c>
      <c r="T18">
        <f>IF($B18=" ","",IF(ISERROR(1/VLOOKUP($B18,'Justerad allokering kvv'!$B$1:$AG$700,MATCH(T$1,'Justerad allokering kvv'!$B$1:$AF$1,0),FALSE)),VLOOKUP($B18,'Allokerad kvv'!$B$2:$AV$700,MATCH(T$1,'Allokerad kvv'!$B$1:$AV$1,0),FALSE),VLOOKUP($B18,'Justerad allokering kvv'!$B$1:$AG$700,MATCH(T$1,'Justerad allokering kvv'!$B$1:$AF$1,0),FALSE)))</f>
        <v>0</v>
      </c>
      <c r="U18">
        <f>IF($B18=" ","",IF(ISERROR(1/VLOOKUP($B18,'Justerad allokering kvv'!$B$1:$AG$700,MATCH(U$1,'Justerad allokering kvv'!$B$1:$AF$1,0),FALSE)),VLOOKUP($B18,'Allokerad kvv'!$B$2:$AV$700,MATCH(U$1,'Allokerad kvv'!$B$1:$AV$1,0),FALSE),VLOOKUP($B18,'Justerad allokering kvv'!$B$1:$AG$700,MATCH(U$1,'Justerad allokering kvv'!$B$1:$AF$1,0),FALSE)))</f>
        <v>0</v>
      </c>
      <c r="V18">
        <f>IF($B18=" ","",IF(ISERROR(1/VLOOKUP($B18,'Justerad allokering kvv'!$B$1:$AG$700,MATCH(V$1,'Justerad allokering kvv'!$B$1:$AF$1,0),FALSE)),VLOOKUP($B18,'Allokerad kvv'!$B$2:$AV$700,MATCH(V$1,'Allokerad kvv'!$B$1:$AV$1,0),FALSE),VLOOKUP($B18,'Justerad allokering kvv'!$B$1:$AG$700,MATCH(V$1,'Justerad allokering kvv'!$B$1:$AF$1,0),FALSE)))</f>
        <v>0</v>
      </c>
      <c r="W18">
        <f>IF($B18=" ","",IF(ISERROR(1/VLOOKUP($B18,'Justerad allokering kvv'!$B$1:$AG$700,MATCH(W$1,'Justerad allokering kvv'!$B$1:$AF$1,0),FALSE)),VLOOKUP($B18,'Allokerad kvv'!$B$2:$AV$700,MATCH(W$1,'Allokerad kvv'!$B$1:$AV$1,0),FALSE),VLOOKUP($B18,'Justerad allokering kvv'!$B$1:$AG$700,MATCH(W$1,'Justerad allokering kvv'!$B$1:$AF$1,0),FALSE)))</f>
        <v>0</v>
      </c>
      <c r="X18">
        <f>IF($B18=" ","",IF(ISERROR(1/VLOOKUP($B18,'Justerad allokering kvv'!$B$1:$AG$700,MATCH(X$1,'Justerad allokering kvv'!$B$1:$AF$1,0),FALSE)),VLOOKUP($B18,'Allokerad kvv'!$B$2:$AV$700,MATCH(X$1,'Allokerad kvv'!$B$1:$AV$1,0),FALSE),VLOOKUP($B18,'Justerad allokering kvv'!$B$1:$AG$700,MATCH(X$1,'Justerad allokering kvv'!$B$1:$AF$1,0),FALSE)))</f>
        <v>0</v>
      </c>
      <c r="Y18">
        <f>IF($B18=" ","",IF(ISERROR(1/VLOOKUP($B18,'Justerad allokering kvv'!$B$1:$AG$700,MATCH(Y$1,'Justerad allokering kvv'!$B$1:$AF$1,0),FALSE)),VLOOKUP($B18,'Allokerad kvv'!$B$2:$AV$700,MATCH(Y$1,'Allokerad kvv'!$B$1:$AV$1,0),FALSE),VLOOKUP($B18,'Justerad allokering kvv'!$B$1:$AG$700,MATCH(Y$1,'Justerad allokering kvv'!$B$1:$AF$1,0),FALSE)))</f>
        <v>0</v>
      </c>
      <c r="AB18">
        <f>IFERROR(VLOOKUP($B18,Kraftvärmeprod!$B$1:$AO$424,MATCH("Tillförd energi från rökgaskondensering (GWh)",Kraftvärmeprod!$B$1:$AG$1,0),FALSE)/1,0)</f>
        <v>0</v>
      </c>
      <c r="AE18" s="122">
        <f t="shared" si="0"/>
        <v>0</v>
      </c>
      <c r="AG18">
        <f t="shared" si="1"/>
        <v>0</v>
      </c>
      <c r="AH18">
        <f t="shared" si="2"/>
        <v>0</v>
      </c>
      <c r="AI18" t="str">
        <f>IF(AH18=0,"",AH18/VLOOKUP(B18,Kraftvärmeprod!$B$1:$BC$480,MATCH("Summa tillförd energi exklusive rökgaskondensering",Kraftvärmeprod!$B$1:$BC$1,0),FALSE))</f>
        <v/>
      </c>
      <c r="AK18">
        <f t="shared" si="3"/>
        <v>0</v>
      </c>
    </row>
    <row r="19" spans="1:37" x14ac:dyDescent="0.25">
      <c r="A19" s="2" t="s">
        <v>45</v>
      </c>
      <c r="B19" s="2" t="s">
        <v>46</v>
      </c>
      <c r="C19">
        <f>IF($B19=" ","",IF(ISERROR(1/VLOOKUP($B19,'Justerad allokering kvv'!$B$1:$AG$700,MATCH(C$1,'Justerad allokering kvv'!$B$1:$AF$1,0),FALSE)),VLOOKUP($B19,'Allokerad kvv'!$B$2:$AV$700,MATCH(C$1,'Allokerad kvv'!$B$1:$AV$1,0),FALSE),VLOOKUP($B19,'Justerad allokering kvv'!$B$1:$AG$700,MATCH(C$1,'Justerad allokering kvv'!$B$1:$AF$1,0),FALSE)))</f>
        <v>0</v>
      </c>
      <c r="D19">
        <f>IF($B19=" ","",IF(ISERROR(1/VLOOKUP($B19,'Justerad allokering kvv'!$B$1:$AG$700,MATCH(D$1,'Justerad allokering kvv'!$B$1:$AF$1,0),FALSE)),VLOOKUP($B19,'Allokerad kvv'!$B$2:$AV$700,MATCH(D$1,'Allokerad kvv'!$B$1:$AV$1,0),FALSE),VLOOKUP($B19,'Justerad allokering kvv'!$B$1:$AG$700,MATCH(D$1,'Justerad allokering kvv'!$B$1:$AF$1,0),FALSE)))</f>
        <v>0</v>
      </c>
      <c r="E19">
        <f>IF($B19=" ","",IF(ISERROR(1/VLOOKUP($B19,'Justerad allokering kvv'!$B$1:$AG$700,MATCH(E$1,'Justerad allokering kvv'!$B$1:$AF$1,0),FALSE)),VLOOKUP($B19,'Allokerad kvv'!$B$2:$AV$700,MATCH(E$1,'Allokerad kvv'!$B$1:$AV$1,0),FALSE),VLOOKUP($B19,'Justerad allokering kvv'!$B$1:$AG$700,MATCH(E$1,'Justerad allokering kvv'!$B$1:$AF$1,0),FALSE)))</f>
        <v>0</v>
      </c>
      <c r="F19">
        <f>IF($B19=" ","",IF(ISERROR(1/VLOOKUP($B19,'Justerad allokering kvv'!$B$1:$AG$700,MATCH(F$1,'Justerad allokering kvv'!$B$1:$AF$1,0),FALSE)),VLOOKUP($B19,'Allokerad kvv'!$B$2:$AV$700,MATCH(F$1,'Allokerad kvv'!$B$1:$AV$1,0),FALSE),VLOOKUP($B19,'Justerad allokering kvv'!$B$1:$AG$700,MATCH(F$1,'Justerad allokering kvv'!$B$1:$AF$1,0),FALSE)))</f>
        <v>0</v>
      </c>
      <c r="G19">
        <f>IF($B19=" ","",IF(ISERROR(1/VLOOKUP($B19,'Justerad allokering kvv'!$B$1:$AG$700,MATCH(G$1,'Justerad allokering kvv'!$B$1:$AF$1,0),FALSE)),VLOOKUP($B19,'Allokerad kvv'!$B$2:$AV$700,MATCH(G$1,'Allokerad kvv'!$B$1:$AV$1,0),FALSE),VLOOKUP($B19,'Justerad allokering kvv'!$B$1:$AG$700,MATCH(G$1,'Justerad allokering kvv'!$B$1:$AF$1,0),FALSE)))</f>
        <v>0</v>
      </c>
      <c r="H19">
        <f>IF($B19=" ","",IF(ISERROR(1/VLOOKUP($B19,'Justerad allokering kvv'!$B$1:$AG$700,MATCH(H$1,'Justerad allokering kvv'!$B$1:$AF$1,0),FALSE)),VLOOKUP($B19,'Allokerad kvv'!$B$2:$AV$700,MATCH(H$1,'Allokerad kvv'!$B$1:$AV$1,0),FALSE),VLOOKUP($B19,'Justerad allokering kvv'!$B$1:$AG$700,MATCH(H$1,'Justerad allokering kvv'!$B$1:$AF$1,0),FALSE)))</f>
        <v>0</v>
      </c>
      <c r="I19">
        <f>IF($B19=" ","",IF(ISERROR(1/VLOOKUP($B19,'Justerad allokering kvv'!$B$1:$AG$700,MATCH(I$1,'Justerad allokering kvv'!$B$1:$AF$1,0),FALSE)),VLOOKUP($B19,'Allokerad kvv'!$B$2:$AV$700,MATCH(I$1,'Allokerad kvv'!$B$1:$AV$1,0),FALSE),VLOOKUP($B19,'Justerad allokering kvv'!$B$1:$AG$700,MATCH(I$1,'Justerad allokering kvv'!$B$1:$AF$1,0),FALSE)))</f>
        <v>0</v>
      </c>
      <c r="J19">
        <f>IF($B19=" ","",IF(ISERROR(1/VLOOKUP($B19,'Justerad allokering kvv'!$B$1:$AG$700,MATCH(J$1,'Justerad allokering kvv'!$B$1:$AF$1,0),FALSE)),VLOOKUP($B19,'Allokerad kvv'!$B$2:$AV$700,MATCH(J$1,'Allokerad kvv'!$B$1:$AV$1,0),FALSE),VLOOKUP($B19,'Justerad allokering kvv'!$B$1:$AG$700,MATCH(J$1,'Justerad allokering kvv'!$B$1:$AF$1,0),FALSE)))</f>
        <v>0</v>
      </c>
      <c r="K19">
        <f>IF($B19=" ","",IF(ISERROR(1/VLOOKUP($B19,'Justerad allokering kvv'!$B$1:$AG$700,MATCH(K$1,'Justerad allokering kvv'!$B$1:$AF$1,0),FALSE)),VLOOKUP($B19,'Allokerad kvv'!$B$2:$AV$700,MATCH(K$1,'Allokerad kvv'!$B$1:$AV$1,0),FALSE),VLOOKUP($B19,'Justerad allokering kvv'!$B$1:$AG$700,MATCH(K$1,'Justerad allokering kvv'!$B$1:$AF$1,0),FALSE)))</f>
        <v>0</v>
      </c>
      <c r="L19">
        <f>IF($B19=" ","",IF(ISERROR(1/VLOOKUP($B19,'Justerad allokering kvv'!$B$1:$AG$700,MATCH(L$1,'Justerad allokering kvv'!$B$1:$AF$1,0),FALSE)),VLOOKUP($B19,'Allokerad kvv'!$B$2:$AV$700,MATCH(L$1,'Allokerad kvv'!$B$1:$AV$1,0),FALSE),VLOOKUP($B19,'Justerad allokering kvv'!$B$1:$AG$700,MATCH(L$1,'Justerad allokering kvv'!$B$1:$AF$1,0),FALSE)))</f>
        <v>0</v>
      </c>
      <c r="M19">
        <f>IF($B19=" ","",IF(ISERROR(1/VLOOKUP($B19,'Justerad allokering kvv'!$B$1:$AG$700,MATCH(M$1,'Justerad allokering kvv'!$B$1:$AF$1,0),FALSE)),VLOOKUP($B19,'Allokerad kvv'!$B$2:$AV$700,MATCH(M$1,'Allokerad kvv'!$B$1:$AV$1,0),FALSE),VLOOKUP($B19,'Justerad allokering kvv'!$B$1:$AG$700,MATCH(M$1,'Justerad allokering kvv'!$B$1:$AF$1,0),FALSE)))</f>
        <v>0</v>
      </c>
      <c r="N19">
        <f>IF($B19=" ","",IF(ISERROR(1/VLOOKUP($B19,'Justerad allokering kvv'!$B$1:$AG$700,MATCH(N$1,'Justerad allokering kvv'!$B$1:$AF$1,0),FALSE)),VLOOKUP($B19,'Allokerad kvv'!$B$2:$AV$700,MATCH(N$1,'Allokerad kvv'!$B$1:$AV$1,0),FALSE),VLOOKUP($B19,'Justerad allokering kvv'!$B$1:$AG$700,MATCH(N$1,'Justerad allokering kvv'!$B$1:$AF$1,0),FALSE)))</f>
        <v>0</v>
      </c>
      <c r="O19">
        <f>IF($B19=" ","",IF(ISERROR(1/VLOOKUP($B19,'Justerad allokering kvv'!$B$1:$AG$700,MATCH(O$1,'Justerad allokering kvv'!$B$1:$AF$1,0),FALSE)),VLOOKUP($B19,'Allokerad kvv'!$B$2:$AV$700,MATCH(O$1,'Allokerad kvv'!$B$1:$AV$1,0),FALSE),VLOOKUP($B19,'Justerad allokering kvv'!$B$1:$AG$700,MATCH(O$1,'Justerad allokering kvv'!$B$1:$AF$1,0),FALSE)))</f>
        <v>0</v>
      </c>
      <c r="P19">
        <f>IF($B19=" ","",IF(ISERROR(1/VLOOKUP($B19,'Justerad allokering kvv'!$B$1:$AG$700,MATCH(P$1,'Justerad allokering kvv'!$B$1:$AF$1,0),FALSE)),VLOOKUP($B19,'Allokerad kvv'!$B$2:$AV$700,MATCH(P$1,'Allokerad kvv'!$B$1:$AV$1,0),FALSE),VLOOKUP($B19,'Justerad allokering kvv'!$B$1:$AG$700,MATCH(P$1,'Justerad allokering kvv'!$B$1:$AF$1,0),FALSE)))</f>
        <v>0</v>
      </c>
      <c r="Q19">
        <f>IF($B19=" ","",IF(ISERROR(1/VLOOKUP($B19,'Justerad allokering kvv'!$B$1:$AG$700,MATCH(Q$1,'Justerad allokering kvv'!$B$1:$AF$1,0),FALSE)),VLOOKUP($B19,'Allokerad kvv'!$B$2:$AV$700,MATCH(Q$1,'Allokerad kvv'!$B$1:$AV$1,0),FALSE),VLOOKUP($B19,'Justerad allokering kvv'!$B$1:$AG$700,MATCH(Q$1,'Justerad allokering kvv'!$B$1:$AF$1,0),FALSE)))</f>
        <v>0</v>
      </c>
      <c r="R19">
        <f>IF($B19=" ","",IF(ISERROR(1/VLOOKUP($B19,'Justerad allokering kvv'!$B$1:$AG$700,MATCH(R$1,'Justerad allokering kvv'!$B$1:$AF$1,0),FALSE)),VLOOKUP($B19,'Allokerad kvv'!$B$2:$AV$700,MATCH(R$1,'Allokerad kvv'!$B$1:$AV$1,0),FALSE),VLOOKUP($B19,'Justerad allokering kvv'!$B$1:$AG$700,MATCH(R$1,'Justerad allokering kvv'!$B$1:$AF$1,0),FALSE)))</f>
        <v>0</v>
      </c>
      <c r="S19">
        <f>IF($B19=" ","",IF(ISERROR(1/VLOOKUP($B19,'Justerad allokering kvv'!$B$1:$AG$700,MATCH(S$1,'Justerad allokering kvv'!$B$1:$AF$1,0),FALSE)),VLOOKUP($B19,'Allokerad kvv'!$B$2:$AV$700,MATCH(S$1,'Allokerad kvv'!$B$1:$AV$1,0),FALSE),VLOOKUP($B19,'Justerad allokering kvv'!$B$1:$AG$700,MATCH(S$1,'Justerad allokering kvv'!$B$1:$AF$1,0),FALSE)))</f>
        <v>0</v>
      </c>
      <c r="T19">
        <f>IF($B19=" ","",IF(ISERROR(1/VLOOKUP($B19,'Justerad allokering kvv'!$B$1:$AG$700,MATCH(T$1,'Justerad allokering kvv'!$B$1:$AF$1,0),FALSE)),VLOOKUP($B19,'Allokerad kvv'!$B$2:$AV$700,MATCH(T$1,'Allokerad kvv'!$B$1:$AV$1,0),FALSE),VLOOKUP($B19,'Justerad allokering kvv'!$B$1:$AG$700,MATCH(T$1,'Justerad allokering kvv'!$B$1:$AF$1,0),FALSE)))</f>
        <v>0</v>
      </c>
      <c r="U19">
        <f>IF($B19=" ","",IF(ISERROR(1/VLOOKUP($B19,'Justerad allokering kvv'!$B$1:$AG$700,MATCH(U$1,'Justerad allokering kvv'!$B$1:$AF$1,0),FALSE)),VLOOKUP($B19,'Allokerad kvv'!$B$2:$AV$700,MATCH(U$1,'Allokerad kvv'!$B$1:$AV$1,0),FALSE),VLOOKUP($B19,'Justerad allokering kvv'!$B$1:$AG$700,MATCH(U$1,'Justerad allokering kvv'!$B$1:$AF$1,0),FALSE)))</f>
        <v>0</v>
      </c>
      <c r="V19">
        <f>IF($B19=" ","",IF(ISERROR(1/VLOOKUP($B19,'Justerad allokering kvv'!$B$1:$AG$700,MATCH(V$1,'Justerad allokering kvv'!$B$1:$AF$1,0),FALSE)),VLOOKUP($B19,'Allokerad kvv'!$B$2:$AV$700,MATCH(V$1,'Allokerad kvv'!$B$1:$AV$1,0),FALSE),VLOOKUP($B19,'Justerad allokering kvv'!$B$1:$AG$700,MATCH(V$1,'Justerad allokering kvv'!$B$1:$AF$1,0),FALSE)))</f>
        <v>0</v>
      </c>
      <c r="W19">
        <f>IF($B19=" ","",IF(ISERROR(1/VLOOKUP($B19,'Justerad allokering kvv'!$B$1:$AG$700,MATCH(W$1,'Justerad allokering kvv'!$B$1:$AF$1,0),FALSE)),VLOOKUP($B19,'Allokerad kvv'!$B$2:$AV$700,MATCH(W$1,'Allokerad kvv'!$B$1:$AV$1,0),FALSE),VLOOKUP($B19,'Justerad allokering kvv'!$B$1:$AG$700,MATCH(W$1,'Justerad allokering kvv'!$B$1:$AF$1,0),FALSE)))</f>
        <v>0</v>
      </c>
      <c r="X19">
        <f>IF($B19=" ","",IF(ISERROR(1/VLOOKUP($B19,'Justerad allokering kvv'!$B$1:$AG$700,MATCH(X$1,'Justerad allokering kvv'!$B$1:$AF$1,0),FALSE)),VLOOKUP($B19,'Allokerad kvv'!$B$2:$AV$700,MATCH(X$1,'Allokerad kvv'!$B$1:$AV$1,0),FALSE),VLOOKUP($B19,'Justerad allokering kvv'!$B$1:$AG$700,MATCH(X$1,'Justerad allokering kvv'!$B$1:$AF$1,0),FALSE)))</f>
        <v>0</v>
      </c>
      <c r="Y19">
        <f>IF($B19=" ","",IF(ISERROR(1/VLOOKUP($B19,'Justerad allokering kvv'!$B$1:$AG$700,MATCH(Y$1,'Justerad allokering kvv'!$B$1:$AF$1,0),FALSE)),VLOOKUP($B19,'Allokerad kvv'!$B$2:$AV$700,MATCH(Y$1,'Allokerad kvv'!$B$1:$AV$1,0),FALSE),VLOOKUP($B19,'Justerad allokering kvv'!$B$1:$AG$700,MATCH(Y$1,'Justerad allokering kvv'!$B$1:$AF$1,0),FALSE)))</f>
        <v>0</v>
      </c>
      <c r="AB19">
        <f>IFERROR(VLOOKUP($B19,Kraftvärmeprod!$B$1:$AO$424,MATCH("Tillförd energi från rökgaskondensering (GWh)",Kraftvärmeprod!$B$1:$AG$1,0),FALSE)/1,0)</f>
        <v>0</v>
      </c>
      <c r="AE19" s="122">
        <f t="shared" si="0"/>
        <v>0</v>
      </c>
      <c r="AG19">
        <f t="shared" si="1"/>
        <v>0</v>
      </c>
      <c r="AH19">
        <f t="shared" si="2"/>
        <v>0</v>
      </c>
      <c r="AI19" t="str">
        <f>IF(AH19=0,"",AH19/VLOOKUP(B19,Kraftvärmeprod!$B$1:$BC$480,MATCH("Summa tillförd energi exklusive rökgaskondensering",Kraftvärmeprod!$B$1:$BC$1,0),FALSE))</f>
        <v/>
      </c>
      <c r="AK19">
        <f t="shared" si="3"/>
        <v>0</v>
      </c>
    </row>
    <row r="20" spans="1:37" x14ac:dyDescent="0.25">
      <c r="A20" s="2" t="s">
        <v>50</v>
      </c>
      <c r="B20" s="2" t="s">
        <v>51</v>
      </c>
      <c r="C20">
        <f>IF($B20=" ","",IF(ISERROR(1/VLOOKUP($B20,'Justerad allokering kvv'!$B$1:$AG$700,MATCH(C$1,'Justerad allokering kvv'!$B$1:$AF$1,0),FALSE)),VLOOKUP($B20,'Allokerad kvv'!$B$2:$AV$700,MATCH(C$1,'Allokerad kvv'!$B$1:$AV$1,0),FALSE),VLOOKUP($B20,'Justerad allokering kvv'!$B$1:$AG$700,MATCH(C$1,'Justerad allokering kvv'!$B$1:$AF$1,0),FALSE)))</f>
        <v>0</v>
      </c>
      <c r="D20">
        <f>IF($B20=" ","",IF(ISERROR(1/VLOOKUP($B20,'Justerad allokering kvv'!$B$1:$AG$700,MATCH(D$1,'Justerad allokering kvv'!$B$1:$AF$1,0),FALSE)),VLOOKUP($B20,'Allokerad kvv'!$B$2:$AV$700,MATCH(D$1,'Allokerad kvv'!$B$1:$AV$1,0),FALSE),VLOOKUP($B20,'Justerad allokering kvv'!$B$1:$AG$700,MATCH(D$1,'Justerad allokering kvv'!$B$1:$AF$1,0),FALSE)))</f>
        <v>0</v>
      </c>
      <c r="E20">
        <f>IF($B20=" ","",IF(ISERROR(1/VLOOKUP($B20,'Justerad allokering kvv'!$B$1:$AG$700,MATCH(E$1,'Justerad allokering kvv'!$B$1:$AF$1,0),FALSE)),VLOOKUP($B20,'Allokerad kvv'!$B$2:$AV$700,MATCH(E$1,'Allokerad kvv'!$B$1:$AV$1,0),FALSE),VLOOKUP($B20,'Justerad allokering kvv'!$B$1:$AG$700,MATCH(E$1,'Justerad allokering kvv'!$B$1:$AF$1,0),FALSE)))</f>
        <v>0</v>
      </c>
      <c r="F20">
        <f>IF($B20=" ","",IF(ISERROR(1/VLOOKUP($B20,'Justerad allokering kvv'!$B$1:$AG$700,MATCH(F$1,'Justerad allokering kvv'!$B$1:$AF$1,0),FALSE)),VLOOKUP($B20,'Allokerad kvv'!$B$2:$AV$700,MATCH(F$1,'Allokerad kvv'!$B$1:$AV$1,0),FALSE),VLOOKUP($B20,'Justerad allokering kvv'!$B$1:$AG$700,MATCH(F$1,'Justerad allokering kvv'!$B$1:$AF$1,0),FALSE)))</f>
        <v>0</v>
      </c>
      <c r="G20">
        <f>IF($B20=" ","",IF(ISERROR(1/VLOOKUP($B20,'Justerad allokering kvv'!$B$1:$AG$700,MATCH(G$1,'Justerad allokering kvv'!$B$1:$AF$1,0),FALSE)),VLOOKUP($B20,'Allokerad kvv'!$B$2:$AV$700,MATCH(G$1,'Allokerad kvv'!$B$1:$AV$1,0),FALSE),VLOOKUP($B20,'Justerad allokering kvv'!$B$1:$AG$700,MATCH(G$1,'Justerad allokering kvv'!$B$1:$AF$1,0),FALSE)))</f>
        <v>0</v>
      </c>
      <c r="H20">
        <f>IF($B20=" ","",IF(ISERROR(1/VLOOKUP($B20,'Justerad allokering kvv'!$B$1:$AG$700,MATCH(H$1,'Justerad allokering kvv'!$B$1:$AF$1,0),FALSE)),VLOOKUP($B20,'Allokerad kvv'!$B$2:$AV$700,MATCH(H$1,'Allokerad kvv'!$B$1:$AV$1,0),FALSE),VLOOKUP($B20,'Justerad allokering kvv'!$B$1:$AG$700,MATCH(H$1,'Justerad allokering kvv'!$B$1:$AF$1,0),FALSE)))</f>
        <v>0</v>
      </c>
      <c r="I20">
        <f>IF($B20=" ","",IF(ISERROR(1/VLOOKUP($B20,'Justerad allokering kvv'!$B$1:$AG$700,MATCH(I$1,'Justerad allokering kvv'!$B$1:$AF$1,0),FALSE)),VLOOKUP($B20,'Allokerad kvv'!$B$2:$AV$700,MATCH(I$1,'Allokerad kvv'!$B$1:$AV$1,0),FALSE),VLOOKUP($B20,'Justerad allokering kvv'!$B$1:$AG$700,MATCH(I$1,'Justerad allokering kvv'!$B$1:$AF$1,0),FALSE)))</f>
        <v>0</v>
      </c>
      <c r="J20">
        <f>IF($B20=" ","",IF(ISERROR(1/VLOOKUP($B20,'Justerad allokering kvv'!$B$1:$AG$700,MATCH(J$1,'Justerad allokering kvv'!$B$1:$AF$1,0),FALSE)),VLOOKUP($B20,'Allokerad kvv'!$B$2:$AV$700,MATCH(J$1,'Allokerad kvv'!$B$1:$AV$1,0),FALSE),VLOOKUP($B20,'Justerad allokering kvv'!$B$1:$AG$700,MATCH(J$1,'Justerad allokering kvv'!$B$1:$AF$1,0),FALSE)))</f>
        <v>0</v>
      </c>
      <c r="K20">
        <f>IF($B20=" ","",IF(ISERROR(1/VLOOKUP($B20,'Justerad allokering kvv'!$B$1:$AG$700,MATCH(K$1,'Justerad allokering kvv'!$B$1:$AF$1,0),FALSE)),VLOOKUP($B20,'Allokerad kvv'!$B$2:$AV$700,MATCH(K$1,'Allokerad kvv'!$B$1:$AV$1,0),FALSE),VLOOKUP($B20,'Justerad allokering kvv'!$B$1:$AG$700,MATCH(K$1,'Justerad allokering kvv'!$B$1:$AF$1,0),FALSE)))</f>
        <v>0</v>
      </c>
      <c r="L20">
        <f>IF($B20=" ","",IF(ISERROR(1/VLOOKUP($B20,'Justerad allokering kvv'!$B$1:$AG$700,MATCH(L$1,'Justerad allokering kvv'!$B$1:$AF$1,0),FALSE)),VLOOKUP($B20,'Allokerad kvv'!$B$2:$AV$700,MATCH(L$1,'Allokerad kvv'!$B$1:$AV$1,0),FALSE),VLOOKUP($B20,'Justerad allokering kvv'!$B$1:$AG$700,MATCH(L$1,'Justerad allokering kvv'!$B$1:$AF$1,0),FALSE)))</f>
        <v>0</v>
      </c>
      <c r="M20">
        <f>IF($B20=" ","",IF(ISERROR(1/VLOOKUP($B20,'Justerad allokering kvv'!$B$1:$AG$700,MATCH(M$1,'Justerad allokering kvv'!$B$1:$AF$1,0),FALSE)),VLOOKUP($B20,'Allokerad kvv'!$B$2:$AV$700,MATCH(M$1,'Allokerad kvv'!$B$1:$AV$1,0),FALSE),VLOOKUP($B20,'Justerad allokering kvv'!$B$1:$AG$700,MATCH(M$1,'Justerad allokering kvv'!$B$1:$AF$1,0),FALSE)))</f>
        <v>0</v>
      </c>
      <c r="N20">
        <f>IF($B20=" ","",IF(ISERROR(1/VLOOKUP($B20,'Justerad allokering kvv'!$B$1:$AG$700,MATCH(N$1,'Justerad allokering kvv'!$B$1:$AF$1,0),FALSE)),VLOOKUP($B20,'Allokerad kvv'!$B$2:$AV$700,MATCH(N$1,'Allokerad kvv'!$B$1:$AV$1,0),FALSE),VLOOKUP($B20,'Justerad allokering kvv'!$B$1:$AG$700,MATCH(N$1,'Justerad allokering kvv'!$B$1:$AF$1,0),FALSE)))</f>
        <v>0</v>
      </c>
      <c r="O20">
        <f>IF($B20=" ","",IF(ISERROR(1/VLOOKUP($B20,'Justerad allokering kvv'!$B$1:$AG$700,MATCH(O$1,'Justerad allokering kvv'!$B$1:$AF$1,0),FALSE)),VLOOKUP($B20,'Allokerad kvv'!$B$2:$AV$700,MATCH(O$1,'Allokerad kvv'!$B$1:$AV$1,0),FALSE),VLOOKUP($B20,'Justerad allokering kvv'!$B$1:$AG$700,MATCH(O$1,'Justerad allokering kvv'!$B$1:$AF$1,0),FALSE)))</f>
        <v>0</v>
      </c>
      <c r="P20">
        <f>IF($B20=" ","",IF(ISERROR(1/VLOOKUP($B20,'Justerad allokering kvv'!$B$1:$AG$700,MATCH(P$1,'Justerad allokering kvv'!$B$1:$AF$1,0),FALSE)),VLOOKUP($B20,'Allokerad kvv'!$B$2:$AV$700,MATCH(P$1,'Allokerad kvv'!$B$1:$AV$1,0),FALSE),VLOOKUP($B20,'Justerad allokering kvv'!$B$1:$AG$700,MATCH(P$1,'Justerad allokering kvv'!$B$1:$AF$1,0),FALSE)))</f>
        <v>0</v>
      </c>
      <c r="Q20">
        <f>IF($B20=" ","",IF(ISERROR(1/VLOOKUP($B20,'Justerad allokering kvv'!$B$1:$AG$700,MATCH(Q$1,'Justerad allokering kvv'!$B$1:$AF$1,0),FALSE)),VLOOKUP($B20,'Allokerad kvv'!$B$2:$AV$700,MATCH(Q$1,'Allokerad kvv'!$B$1:$AV$1,0),FALSE),VLOOKUP($B20,'Justerad allokering kvv'!$B$1:$AG$700,MATCH(Q$1,'Justerad allokering kvv'!$B$1:$AF$1,0),FALSE)))</f>
        <v>0</v>
      </c>
      <c r="R20">
        <f>IF($B20=" ","",IF(ISERROR(1/VLOOKUP($B20,'Justerad allokering kvv'!$B$1:$AG$700,MATCH(R$1,'Justerad allokering kvv'!$B$1:$AF$1,0),FALSE)),VLOOKUP($B20,'Allokerad kvv'!$B$2:$AV$700,MATCH(R$1,'Allokerad kvv'!$B$1:$AV$1,0),FALSE),VLOOKUP($B20,'Justerad allokering kvv'!$B$1:$AG$700,MATCH(R$1,'Justerad allokering kvv'!$B$1:$AF$1,0),FALSE)))</f>
        <v>0</v>
      </c>
      <c r="S20">
        <f>IF($B20=" ","",IF(ISERROR(1/VLOOKUP($B20,'Justerad allokering kvv'!$B$1:$AG$700,MATCH(S$1,'Justerad allokering kvv'!$B$1:$AF$1,0),FALSE)),VLOOKUP($B20,'Allokerad kvv'!$B$2:$AV$700,MATCH(S$1,'Allokerad kvv'!$B$1:$AV$1,0),FALSE),VLOOKUP($B20,'Justerad allokering kvv'!$B$1:$AG$700,MATCH(S$1,'Justerad allokering kvv'!$B$1:$AF$1,0),FALSE)))</f>
        <v>0</v>
      </c>
      <c r="T20">
        <f>IF($B20=" ","",IF(ISERROR(1/VLOOKUP($B20,'Justerad allokering kvv'!$B$1:$AG$700,MATCH(T$1,'Justerad allokering kvv'!$B$1:$AF$1,0),FALSE)),VLOOKUP($B20,'Allokerad kvv'!$B$2:$AV$700,MATCH(T$1,'Allokerad kvv'!$B$1:$AV$1,0),FALSE),VLOOKUP($B20,'Justerad allokering kvv'!$B$1:$AG$700,MATCH(T$1,'Justerad allokering kvv'!$B$1:$AF$1,0),FALSE)))</f>
        <v>0</v>
      </c>
      <c r="U20">
        <f>IF($B20=" ","",IF(ISERROR(1/VLOOKUP($B20,'Justerad allokering kvv'!$B$1:$AG$700,MATCH(U$1,'Justerad allokering kvv'!$B$1:$AF$1,0),FALSE)),VLOOKUP($B20,'Allokerad kvv'!$B$2:$AV$700,MATCH(U$1,'Allokerad kvv'!$B$1:$AV$1,0),FALSE),VLOOKUP($B20,'Justerad allokering kvv'!$B$1:$AG$700,MATCH(U$1,'Justerad allokering kvv'!$B$1:$AF$1,0),FALSE)))</f>
        <v>0</v>
      </c>
      <c r="V20">
        <f>IF($B20=" ","",IF(ISERROR(1/VLOOKUP($B20,'Justerad allokering kvv'!$B$1:$AG$700,MATCH(V$1,'Justerad allokering kvv'!$B$1:$AF$1,0),FALSE)),VLOOKUP($B20,'Allokerad kvv'!$B$2:$AV$700,MATCH(V$1,'Allokerad kvv'!$B$1:$AV$1,0),FALSE),VLOOKUP($B20,'Justerad allokering kvv'!$B$1:$AG$700,MATCH(V$1,'Justerad allokering kvv'!$B$1:$AF$1,0),FALSE)))</f>
        <v>0</v>
      </c>
      <c r="W20">
        <f>IF($B20=" ","",IF(ISERROR(1/VLOOKUP($B20,'Justerad allokering kvv'!$B$1:$AG$700,MATCH(W$1,'Justerad allokering kvv'!$B$1:$AF$1,0),FALSE)),VLOOKUP($B20,'Allokerad kvv'!$B$2:$AV$700,MATCH(W$1,'Allokerad kvv'!$B$1:$AV$1,0),FALSE),VLOOKUP($B20,'Justerad allokering kvv'!$B$1:$AG$700,MATCH(W$1,'Justerad allokering kvv'!$B$1:$AF$1,0),FALSE)))</f>
        <v>0</v>
      </c>
      <c r="X20">
        <f>IF($B20=" ","",IF(ISERROR(1/VLOOKUP($B20,'Justerad allokering kvv'!$B$1:$AG$700,MATCH(X$1,'Justerad allokering kvv'!$B$1:$AF$1,0),FALSE)),VLOOKUP($B20,'Allokerad kvv'!$B$2:$AV$700,MATCH(X$1,'Allokerad kvv'!$B$1:$AV$1,0),FALSE),VLOOKUP($B20,'Justerad allokering kvv'!$B$1:$AG$700,MATCH(X$1,'Justerad allokering kvv'!$B$1:$AF$1,0),FALSE)))</f>
        <v>0</v>
      </c>
      <c r="Y20">
        <f>IF($B20=" ","",IF(ISERROR(1/VLOOKUP($B20,'Justerad allokering kvv'!$B$1:$AG$700,MATCH(Y$1,'Justerad allokering kvv'!$B$1:$AF$1,0),FALSE)),VLOOKUP($B20,'Allokerad kvv'!$B$2:$AV$700,MATCH(Y$1,'Allokerad kvv'!$B$1:$AV$1,0),FALSE),VLOOKUP($B20,'Justerad allokering kvv'!$B$1:$AG$700,MATCH(Y$1,'Justerad allokering kvv'!$B$1:$AF$1,0),FALSE)))</f>
        <v>0</v>
      </c>
      <c r="AB20">
        <f>IFERROR(VLOOKUP($B20,Kraftvärmeprod!$B$1:$AO$424,MATCH("Tillförd energi från rökgaskondensering (GWh)",Kraftvärmeprod!$B$1:$AG$1,0),FALSE)/1,0)</f>
        <v>0</v>
      </c>
      <c r="AE20" s="122">
        <f t="shared" si="0"/>
        <v>0</v>
      </c>
      <c r="AG20">
        <f t="shared" si="1"/>
        <v>0</v>
      </c>
      <c r="AH20">
        <f t="shared" si="2"/>
        <v>0</v>
      </c>
      <c r="AI20" t="str">
        <f>IF(AH20=0,"",AH20/VLOOKUP(B20,Kraftvärmeprod!$B$1:$BC$480,MATCH("Summa tillförd energi exklusive rökgaskondensering",Kraftvärmeprod!$B$1:$BC$1,0),FALSE))</f>
        <v/>
      </c>
      <c r="AK20">
        <f t="shared" si="3"/>
        <v>0</v>
      </c>
    </row>
    <row r="21" spans="1:37" x14ac:dyDescent="0.25">
      <c r="A21" s="2" t="s">
        <v>52</v>
      </c>
      <c r="B21" s="2" t="s">
        <v>53</v>
      </c>
      <c r="C21">
        <f>IF($B21=" ","",IF(ISERROR(1/VLOOKUP($B21,'Justerad allokering kvv'!$B$1:$AG$700,MATCH(C$1,'Justerad allokering kvv'!$B$1:$AF$1,0),FALSE)),VLOOKUP($B21,'Allokerad kvv'!$B$2:$AV$700,MATCH(C$1,'Allokerad kvv'!$B$1:$AV$1,0),FALSE),VLOOKUP($B21,'Justerad allokering kvv'!$B$1:$AG$700,MATCH(C$1,'Justerad allokering kvv'!$B$1:$AF$1,0),FALSE)))</f>
        <v>0</v>
      </c>
      <c r="D21">
        <f>IF($B21=" ","",IF(ISERROR(1/VLOOKUP($B21,'Justerad allokering kvv'!$B$1:$AG$700,MATCH(D$1,'Justerad allokering kvv'!$B$1:$AF$1,0),FALSE)),VLOOKUP($B21,'Allokerad kvv'!$B$2:$AV$700,MATCH(D$1,'Allokerad kvv'!$B$1:$AV$1,0),FALSE),VLOOKUP($B21,'Justerad allokering kvv'!$B$1:$AG$700,MATCH(D$1,'Justerad allokering kvv'!$B$1:$AF$1,0),FALSE)))</f>
        <v>0</v>
      </c>
      <c r="E21">
        <f>IF($B21=" ","",IF(ISERROR(1/VLOOKUP($B21,'Justerad allokering kvv'!$B$1:$AG$700,MATCH(E$1,'Justerad allokering kvv'!$B$1:$AF$1,0),FALSE)),VLOOKUP($B21,'Allokerad kvv'!$B$2:$AV$700,MATCH(E$1,'Allokerad kvv'!$B$1:$AV$1,0),FALSE),VLOOKUP($B21,'Justerad allokering kvv'!$B$1:$AG$700,MATCH(E$1,'Justerad allokering kvv'!$B$1:$AF$1,0),FALSE)))</f>
        <v>0</v>
      </c>
      <c r="F21">
        <f>IF($B21=" ","",IF(ISERROR(1/VLOOKUP($B21,'Justerad allokering kvv'!$B$1:$AG$700,MATCH(F$1,'Justerad allokering kvv'!$B$1:$AF$1,0),FALSE)),VLOOKUP($B21,'Allokerad kvv'!$B$2:$AV$700,MATCH(F$1,'Allokerad kvv'!$B$1:$AV$1,0),FALSE),VLOOKUP($B21,'Justerad allokering kvv'!$B$1:$AG$700,MATCH(F$1,'Justerad allokering kvv'!$B$1:$AF$1,0),FALSE)))</f>
        <v>0</v>
      </c>
      <c r="G21">
        <f>IF($B21=" ","",IF(ISERROR(1/VLOOKUP($B21,'Justerad allokering kvv'!$B$1:$AG$700,MATCH(G$1,'Justerad allokering kvv'!$B$1:$AF$1,0),FALSE)),VLOOKUP($B21,'Allokerad kvv'!$B$2:$AV$700,MATCH(G$1,'Allokerad kvv'!$B$1:$AV$1,0),FALSE),VLOOKUP($B21,'Justerad allokering kvv'!$B$1:$AG$700,MATCH(G$1,'Justerad allokering kvv'!$B$1:$AF$1,0),FALSE)))</f>
        <v>0</v>
      </c>
      <c r="H21">
        <f>IF($B21=" ","",IF(ISERROR(1/VLOOKUP($B21,'Justerad allokering kvv'!$B$1:$AG$700,MATCH(H$1,'Justerad allokering kvv'!$B$1:$AF$1,0),FALSE)),VLOOKUP($B21,'Allokerad kvv'!$B$2:$AV$700,MATCH(H$1,'Allokerad kvv'!$B$1:$AV$1,0),FALSE),VLOOKUP($B21,'Justerad allokering kvv'!$B$1:$AG$700,MATCH(H$1,'Justerad allokering kvv'!$B$1:$AF$1,0),FALSE)))</f>
        <v>0</v>
      </c>
      <c r="I21">
        <f>IF($B21=" ","",IF(ISERROR(1/VLOOKUP($B21,'Justerad allokering kvv'!$B$1:$AG$700,MATCH(I$1,'Justerad allokering kvv'!$B$1:$AF$1,0),FALSE)),VLOOKUP($B21,'Allokerad kvv'!$B$2:$AV$700,MATCH(I$1,'Allokerad kvv'!$B$1:$AV$1,0),FALSE),VLOOKUP($B21,'Justerad allokering kvv'!$B$1:$AG$700,MATCH(I$1,'Justerad allokering kvv'!$B$1:$AF$1,0),FALSE)))</f>
        <v>0</v>
      </c>
      <c r="J21">
        <f>IF($B21=" ","",IF(ISERROR(1/VLOOKUP($B21,'Justerad allokering kvv'!$B$1:$AG$700,MATCH(J$1,'Justerad allokering kvv'!$B$1:$AF$1,0),FALSE)),VLOOKUP($B21,'Allokerad kvv'!$B$2:$AV$700,MATCH(J$1,'Allokerad kvv'!$B$1:$AV$1,0),FALSE),VLOOKUP($B21,'Justerad allokering kvv'!$B$1:$AG$700,MATCH(J$1,'Justerad allokering kvv'!$B$1:$AF$1,0),FALSE)))</f>
        <v>0</v>
      </c>
      <c r="K21">
        <f>IF($B21=" ","",IF(ISERROR(1/VLOOKUP($B21,'Justerad allokering kvv'!$B$1:$AG$700,MATCH(K$1,'Justerad allokering kvv'!$B$1:$AF$1,0),FALSE)),VLOOKUP($B21,'Allokerad kvv'!$B$2:$AV$700,MATCH(K$1,'Allokerad kvv'!$B$1:$AV$1,0),FALSE),VLOOKUP($B21,'Justerad allokering kvv'!$B$1:$AG$700,MATCH(K$1,'Justerad allokering kvv'!$B$1:$AF$1,0),FALSE)))</f>
        <v>0</v>
      </c>
      <c r="L21">
        <f>IF($B21=" ","",IF(ISERROR(1/VLOOKUP($B21,'Justerad allokering kvv'!$B$1:$AG$700,MATCH(L$1,'Justerad allokering kvv'!$B$1:$AF$1,0),FALSE)),VLOOKUP($B21,'Allokerad kvv'!$B$2:$AV$700,MATCH(L$1,'Allokerad kvv'!$B$1:$AV$1,0),FALSE),VLOOKUP($B21,'Justerad allokering kvv'!$B$1:$AG$700,MATCH(L$1,'Justerad allokering kvv'!$B$1:$AF$1,0),FALSE)))</f>
        <v>0</v>
      </c>
      <c r="M21">
        <f>IF($B21=" ","",IF(ISERROR(1/VLOOKUP($B21,'Justerad allokering kvv'!$B$1:$AG$700,MATCH(M$1,'Justerad allokering kvv'!$B$1:$AF$1,0),FALSE)),VLOOKUP($B21,'Allokerad kvv'!$B$2:$AV$700,MATCH(M$1,'Allokerad kvv'!$B$1:$AV$1,0),FALSE),VLOOKUP($B21,'Justerad allokering kvv'!$B$1:$AG$700,MATCH(M$1,'Justerad allokering kvv'!$B$1:$AF$1,0),FALSE)))</f>
        <v>0</v>
      </c>
      <c r="N21">
        <f>IF($B21=" ","",IF(ISERROR(1/VLOOKUP($B21,'Justerad allokering kvv'!$B$1:$AG$700,MATCH(N$1,'Justerad allokering kvv'!$B$1:$AF$1,0),FALSE)),VLOOKUP($B21,'Allokerad kvv'!$B$2:$AV$700,MATCH(N$1,'Allokerad kvv'!$B$1:$AV$1,0),FALSE),VLOOKUP($B21,'Justerad allokering kvv'!$B$1:$AG$700,MATCH(N$1,'Justerad allokering kvv'!$B$1:$AF$1,0),FALSE)))</f>
        <v>0</v>
      </c>
      <c r="O21">
        <f>IF($B21=" ","",IF(ISERROR(1/VLOOKUP($B21,'Justerad allokering kvv'!$B$1:$AG$700,MATCH(O$1,'Justerad allokering kvv'!$B$1:$AF$1,0),FALSE)),VLOOKUP($B21,'Allokerad kvv'!$B$2:$AV$700,MATCH(O$1,'Allokerad kvv'!$B$1:$AV$1,0),FALSE),VLOOKUP($B21,'Justerad allokering kvv'!$B$1:$AG$700,MATCH(O$1,'Justerad allokering kvv'!$B$1:$AF$1,0),FALSE)))</f>
        <v>0</v>
      </c>
      <c r="P21">
        <f>IF($B21=" ","",IF(ISERROR(1/VLOOKUP($B21,'Justerad allokering kvv'!$B$1:$AG$700,MATCH(P$1,'Justerad allokering kvv'!$B$1:$AF$1,0),FALSE)),VLOOKUP($B21,'Allokerad kvv'!$B$2:$AV$700,MATCH(P$1,'Allokerad kvv'!$B$1:$AV$1,0),FALSE),VLOOKUP($B21,'Justerad allokering kvv'!$B$1:$AG$700,MATCH(P$1,'Justerad allokering kvv'!$B$1:$AF$1,0),FALSE)))</f>
        <v>0</v>
      </c>
      <c r="Q21">
        <f>IF($B21=" ","",IF(ISERROR(1/VLOOKUP($B21,'Justerad allokering kvv'!$B$1:$AG$700,MATCH(Q$1,'Justerad allokering kvv'!$B$1:$AF$1,0),FALSE)),VLOOKUP($B21,'Allokerad kvv'!$B$2:$AV$700,MATCH(Q$1,'Allokerad kvv'!$B$1:$AV$1,0),FALSE),VLOOKUP($B21,'Justerad allokering kvv'!$B$1:$AG$700,MATCH(Q$1,'Justerad allokering kvv'!$B$1:$AF$1,0),FALSE)))</f>
        <v>0</v>
      </c>
      <c r="R21">
        <f>IF($B21=" ","",IF(ISERROR(1/VLOOKUP($B21,'Justerad allokering kvv'!$B$1:$AG$700,MATCH(R$1,'Justerad allokering kvv'!$B$1:$AF$1,0),FALSE)),VLOOKUP($B21,'Allokerad kvv'!$B$2:$AV$700,MATCH(R$1,'Allokerad kvv'!$B$1:$AV$1,0),FALSE),VLOOKUP($B21,'Justerad allokering kvv'!$B$1:$AG$700,MATCH(R$1,'Justerad allokering kvv'!$B$1:$AF$1,0),FALSE)))</f>
        <v>0</v>
      </c>
      <c r="S21">
        <f>IF($B21=" ","",IF(ISERROR(1/VLOOKUP($B21,'Justerad allokering kvv'!$B$1:$AG$700,MATCH(S$1,'Justerad allokering kvv'!$B$1:$AF$1,0),FALSE)),VLOOKUP($B21,'Allokerad kvv'!$B$2:$AV$700,MATCH(S$1,'Allokerad kvv'!$B$1:$AV$1,0),FALSE),VLOOKUP($B21,'Justerad allokering kvv'!$B$1:$AG$700,MATCH(S$1,'Justerad allokering kvv'!$B$1:$AF$1,0),FALSE)))</f>
        <v>0</v>
      </c>
      <c r="T21">
        <f>IF($B21=" ","",IF(ISERROR(1/VLOOKUP($B21,'Justerad allokering kvv'!$B$1:$AG$700,MATCH(T$1,'Justerad allokering kvv'!$B$1:$AF$1,0),FALSE)),VLOOKUP($B21,'Allokerad kvv'!$B$2:$AV$700,MATCH(T$1,'Allokerad kvv'!$B$1:$AV$1,0),FALSE),VLOOKUP($B21,'Justerad allokering kvv'!$B$1:$AG$700,MATCH(T$1,'Justerad allokering kvv'!$B$1:$AF$1,0),FALSE)))</f>
        <v>0</v>
      </c>
      <c r="U21">
        <f>IF($B21=" ","",IF(ISERROR(1/VLOOKUP($B21,'Justerad allokering kvv'!$B$1:$AG$700,MATCH(U$1,'Justerad allokering kvv'!$B$1:$AF$1,0),FALSE)),VLOOKUP($B21,'Allokerad kvv'!$B$2:$AV$700,MATCH(U$1,'Allokerad kvv'!$B$1:$AV$1,0),FALSE),VLOOKUP($B21,'Justerad allokering kvv'!$B$1:$AG$700,MATCH(U$1,'Justerad allokering kvv'!$B$1:$AF$1,0),FALSE)))</f>
        <v>0</v>
      </c>
      <c r="V21">
        <f>IF($B21=" ","",IF(ISERROR(1/VLOOKUP($B21,'Justerad allokering kvv'!$B$1:$AG$700,MATCH(V$1,'Justerad allokering kvv'!$B$1:$AF$1,0),FALSE)),VLOOKUP($B21,'Allokerad kvv'!$B$2:$AV$700,MATCH(V$1,'Allokerad kvv'!$B$1:$AV$1,0),FALSE),VLOOKUP($B21,'Justerad allokering kvv'!$B$1:$AG$700,MATCH(V$1,'Justerad allokering kvv'!$B$1:$AF$1,0),FALSE)))</f>
        <v>0</v>
      </c>
      <c r="W21">
        <f>IF($B21=" ","",IF(ISERROR(1/VLOOKUP($B21,'Justerad allokering kvv'!$B$1:$AG$700,MATCH(W$1,'Justerad allokering kvv'!$B$1:$AF$1,0),FALSE)),VLOOKUP($B21,'Allokerad kvv'!$B$2:$AV$700,MATCH(W$1,'Allokerad kvv'!$B$1:$AV$1,0),FALSE),VLOOKUP($B21,'Justerad allokering kvv'!$B$1:$AG$700,MATCH(W$1,'Justerad allokering kvv'!$B$1:$AF$1,0),FALSE)))</f>
        <v>0</v>
      </c>
      <c r="X21">
        <f>IF($B21=" ","",IF(ISERROR(1/VLOOKUP($B21,'Justerad allokering kvv'!$B$1:$AG$700,MATCH(X$1,'Justerad allokering kvv'!$B$1:$AF$1,0),FALSE)),VLOOKUP($B21,'Allokerad kvv'!$B$2:$AV$700,MATCH(X$1,'Allokerad kvv'!$B$1:$AV$1,0),FALSE),VLOOKUP($B21,'Justerad allokering kvv'!$B$1:$AG$700,MATCH(X$1,'Justerad allokering kvv'!$B$1:$AF$1,0),FALSE)))</f>
        <v>0</v>
      </c>
      <c r="Y21">
        <f>IF($B21=" ","",IF(ISERROR(1/VLOOKUP($B21,'Justerad allokering kvv'!$B$1:$AG$700,MATCH(Y$1,'Justerad allokering kvv'!$B$1:$AF$1,0),FALSE)),VLOOKUP($B21,'Allokerad kvv'!$B$2:$AV$700,MATCH(Y$1,'Allokerad kvv'!$B$1:$AV$1,0),FALSE),VLOOKUP($B21,'Justerad allokering kvv'!$B$1:$AG$700,MATCH(Y$1,'Justerad allokering kvv'!$B$1:$AF$1,0),FALSE)))</f>
        <v>0</v>
      </c>
      <c r="AB21">
        <f>IFERROR(VLOOKUP($B21,Kraftvärmeprod!$B$1:$AO$424,MATCH("Tillförd energi från rökgaskondensering (GWh)",Kraftvärmeprod!$B$1:$AG$1,0),FALSE)/1,0)</f>
        <v>0</v>
      </c>
      <c r="AE21" s="122">
        <f t="shared" si="0"/>
        <v>0</v>
      </c>
      <c r="AG21">
        <f t="shared" si="1"/>
        <v>0</v>
      </c>
      <c r="AH21">
        <f t="shared" si="2"/>
        <v>0</v>
      </c>
      <c r="AI21" t="str">
        <f>IF(AH21=0,"",AH21/VLOOKUP(B21,Kraftvärmeprod!$B$1:$BC$480,MATCH("Summa tillförd energi exklusive rökgaskondensering",Kraftvärmeprod!$B$1:$BC$1,0),FALSE))</f>
        <v/>
      </c>
      <c r="AK21">
        <f t="shared" si="3"/>
        <v>0</v>
      </c>
    </row>
    <row r="22" spans="1:37" x14ac:dyDescent="0.25">
      <c r="A22" s="2" t="s">
        <v>54</v>
      </c>
      <c r="B22" s="2" t="s">
        <v>55</v>
      </c>
      <c r="C22">
        <f>IF($B22=" ","",IF(ISERROR(1/VLOOKUP($B22,'Justerad allokering kvv'!$B$1:$AG$700,MATCH(C$1,'Justerad allokering kvv'!$B$1:$AF$1,0),FALSE)),VLOOKUP($B22,'Allokerad kvv'!$B$2:$AV$700,MATCH(C$1,'Allokerad kvv'!$B$1:$AV$1,0),FALSE),VLOOKUP($B22,'Justerad allokering kvv'!$B$1:$AG$700,MATCH(C$1,'Justerad allokering kvv'!$B$1:$AF$1,0),FALSE)))</f>
        <v>0</v>
      </c>
      <c r="D22">
        <f>IF($B22=" ","",IF(ISERROR(1/VLOOKUP($B22,'Justerad allokering kvv'!$B$1:$AG$700,MATCH(D$1,'Justerad allokering kvv'!$B$1:$AF$1,0),FALSE)),VLOOKUP($B22,'Allokerad kvv'!$B$2:$AV$700,MATCH(D$1,'Allokerad kvv'!$B$1:$AV$1,0),FALSE),VLOOKUP($B22,'Justerad allokering kvv'!$B$1:$AG$700,MATCH(D$1,'Justerad allokering kvv'!$B$1:$AF$1,0),FALSE)))</f>
        <v>0</v>
      </c>
      <c r="E22">
        <f>IF($B22=" ","",IF(ISERROR(1/VLOOKUP($B22,'Justerad allokering kvv'!$B$1:$AG$700,MATCH(E$1,'Justerad allokering kvv'!$B$1:$AF$1,0),FALSE)),VLOOKUP($B22,'Allokerad kvv'!$B$2:$AV$700,MATCH(E$1,'Allokerad kvv'!$B$1:$AV$1,0),FALSE),VLOOKUP($B22,'Justerad allokering kvv'!$B$1:$AG$700,MATCH(E$1,'Justerad allokering kvv'!$B$1:$AF$1,0),FALSE)))</f>
        <v>0</v>
      </c>
      <c r="F22">
        <f>IF($B22=" ","",IF(ISERROR(1/VLOOKUP($B22,'Justerad allokering kvv'!$B$1:$AG$700,MATCH(F$1,'Justerad allokering kvv'!$B$1:$AF$1,0),FALSE)),VLOOKUP($B22,'Allokerad kvv'!$B$2:$AV$700,MATCH(F$1,'Allokerad kvv'!$B$1:$AV$1,0),FALSE),VLOOKUP($B22,'Justerad allokering kvv'!$B$1:$AG$700,MATCH(F$1,'Justerad allokering kvv'!$B$1:$AF$1,0),FALSE)))</f>
        <v>0</v>
      </c>
      <c r="G22">
        <f>IF($B22=" ","",IF(ISERROR(1/VLOOKUP($B22,'Justerad allokering kvv'!$B$1:$AG$700,MATCH(G$1,'Justerad allokering kvv'!$B$1:$AF$1,0),FALSE)),VLOOKUP($B22,'Allokerad kvv'!$B$2:$AV$700,MATCH(G$1,'Allokerad kvv'!$B$1:$AV$1,0),FALSE),VLOOKUP($B22,'Justerad allokering kvv'!$B$1:$AG$700,MATCH(G$1,'Justerad allokering kvv'!$B$1:$AF$1,0),FALSE)))</f>
        <v>0</v>
      </c>
      <c r="H22">
        <f>IF($B22=" ","",IF(ISERROR(1/VLOOKUP($B22,'Justerad allokering kvv'!$B$1:$AG$700,MATCH(H$1,'Justerad allokering kvv'!$B$1:$AF$1,0),FALSE)),VLOOKUP($B22,'Allokerad kvv'!$B$2:$AV$700,MATCH(H$1,'Allokerad kvv'!$B$1:$AV$1,0),FALSE),VLOOKUP($B22,'Justerad allokering kvv'!$B$1:$AG$700,MATCH(H$1,'Justerad allokering kvv'!$B$1:$AF$1,0),FALSE)))</f>
        <v>0</v>
      </c>
      <c r="I22">
        <f>IF($B22=" ","",IF(ISERROR(1/VLOOKUP($B22,'Justerad allokering kvv'!$B$1:$AG$700,MATCH(I$1,'Justerad allokering kvv'!$B$1:$AF$1,0),FALSE)),VLOOKUP($B22,'Allokerad kvv'!$B$2:$AV$700,MATCH(I$1,'Allokerad kvv'!$B$1:$AV$1,0),FALSE),VLOOKUP($B22,'Justerad allokering kvv'!$B$1:$AG$700,MATCH(I$1,'Justerad allokering kvv'!$B$1:$AF$1,0),FALSE)))</f>
        <v>0</v>
      </c>
      <c r="J22">
        <f>IF($B22=" ","",IF(ISERROR(1/VLOOKUP($B22,'Justerad allokering kvv'!$B$1:$AG$700,MATCH(J$1,'Justerad allokering kvv'!$B$1:$AF$1,0),FALSE)),VLOOKUP($B22,'Allokerad kvv'!$B$2:$AV$700,MATCH(J$1,'Allokerad kvv'!$B$1:$AV$1,0),FALSE),VLOOKUP($B22,'Justerad allokering kvv'!$B$1:$AG$700,MATCH(J$1,'Justerad allokering kvv'!$B$1:$AF$1,0),FALSE)))</f>
        <v>0</v>
      </c>
      <c r="K22">
        <f>IF($B22=" ","",IF(ISERROR(1/VLOOKUP($B22,'Justerad allokering kvv'!$B$1:$AG$700,MATCH(K$1,'Justerad allokering kvv'!$B$1:$AF$1,0),FALSE)),VLOOKUP($B22,'Allokerad kvv'!$B$2:$AV$700,MATCH(K$1,'Allokerad kvv'!$B$1:$AV$1,0),FALSE),VLOOKUP($B22,'Justerad allokering kvv'!$B$1:$AG$700,MATCH(K$1,'Justerad allokering kvv'!$B$1:$AF$1,0),FALSE)))</f>
        <v>0</v>
      </c>
      <c r="L22">
        <f>IF($B22=" ","",IF(ISERROR(1/VLOOKUP($B22,'Justerad allokering kvv'!$B$1:$AG$700,MATCH(L$1,'Justerad allokering kvv'!$B$1:$AF$1,0),FALSE)),VLOOKUP($B22,'Allokerad kvv'!$B$2:$AV$700,MATCH(L$1,'Allokerad kvv'!$B$1:$AV$1,0),FALSE),VLOOKUP($B22,'Justerad allokering kvv'!$B$1:$AG$700,MATCH(L$1,'Justerad allokering kvv'!$B$1:$AF$1,0),FALSE)))</f>
        <v>0</v>
      </c>
      <c r="M22">
        <f>IF($B22=" ","",IF(ISERROR(1/VLOOKUP($B22,'Justerad allokering kvv'!$B$1:$AG$700,MATCH(M$1,'Justerad allokering kvv'!$B$1:$AF$1,0),FALSE)),VLOOKUP($B22,'Allokerad kvv'!$B$2:$AV$700,MATCH(M$1,'Allokerad kvv'!$B$1:$AV$1,0),FALSE),VLOOKUP($B22,'Justerad allokering kvv'!$B$1:$AG$700,MATCH(M$1,'Justerad allokering kvv'!$B$1:$AF$1,0),FALSE)))</f>
        <v>0</v>
      </c>
      <c r="N22">
        <f>IF($B22=" ","",IF(ISERROR(1/VLOOKUP($B22,'Justerad allokering kvv'!$B$1:$AG$700,MATCH(N$1,'Justerad allokering kvv'!$B$1:$AF$1,0),FALSE)),VLOOKUP($B22,'Allokerad kvv'!$B$2:$AV$700,MATCH(N$1,'Allokerad kvv'!$B$1:$AV$1,0),FALSE),VLOOKUP($B22,'Justerad allokering kvv'!$B$1:$AG$700,MATCH(N$1,'Justerad allokering kvv'!$B$1:$AF$1,0),FALSE)))</f>
        <v>0</v>
      </c>
      <c r="O22">
        <f>IF($B22=" ","",IF(ISERROR(1/VLOOKUP($B22,'Justerad allokering kvv'!$B$1:$AG$700,MATCH(O$1,'Justerad allokering kvv'!$B$1:$AF$1,0),FALSE)),VLOOKUP($B22,'Allokerad kvv'!$B$2:$AV$700,MATCH(O$1,'Allokerad kvv'!$B$1:$AV$1,0),FALSE),VLOOKUP($B22,'Justerad allokering kvv'!$B$1:$AG$700,MATCH(O$1,'Justerad allokering kvv'!$B$1:$AF$1,0),FALSE)))</f>
        <v>0</v>
      </c>
      <c r="P22">
        <f>IF($B22=" ","",IF(ISERROR(1/VLOOKUP($B22,'Justerad allokering kvv'!$B$1:$AG$700,MATCH(P$1,'Justerad allokering kvv'!$B$1:$AF$1,0),FALSE)),VLOOKUP($B22,'Allokerad kvv'!$B$2:$AV$700,MATCH(P$1,'Allokerad kvv'!$B$1:$AV$1,0),FALSE),VLOOKUP($B22,'Justerad allokering kvv'!$B$1:$AG$700,MATCH(P$1,'Justerad allokering kvv'!$B$1:$AF$1,0),FALSE)))</f>
        <v>0</v>
      </c>
      <c r="Q22">
        <f>IF($B22=" ","",IF(ISERROR(1/VLOOKUP($B22,'Justerad allokering kvv'!$B$1:$AG$700,MATCH(Q$1,'Justerad allokering kvv'!$B$1:$AF$1,0),FALSE)),VLOOKUP($B22,'Allokerad kvv'!$B$2:$AV$700,MATCH(Q$1,'Allokerad kvv'!$B$1:$AV$1,0),FALSE),VLOOKUP($B22,'Justerad allokering kvv'!$B$1:$AG$700,MATCH(Q$1,'Justerad allokering kvv'!$B$1:$AF$1,0),FALSE)))</f>
        <v>0</v>
      </c>
      <c r="R22">
        <f>IF($B22=" ","",IF(ISERROR(1/VLOOKUP($B22,'Justerad allokering kvv'!$B$1:$AG$700,MATCH(R$1,'Justerad allokering kvv'!$B$1:$AF$1,0),FALSE)),VLOOKUP($B22,'Allokerad kvv'!$B$2:$AV$700,MATCH(R$1,'Allokerad kvv'!$B$1:$AV$1,0),FALSE),VLOOKUP($B22,'Justerad allokering kvv'!$B$1:$AG$700,MATCH(R$1,'Justerad allokering kvv'!$B$1:$AF$1,0),FALSE)))</f>
        <v>0</v>
      </c>
      <c r="S22">
        <f>IF($B22=" ","",IF(ISERROR(1/VLOOKUP($B22,'Justerad allokering kvv'!$B$1:$AG$700,MATCH(S$1,'Justerad allokering kvv'!$B$1:$AF$1,0),FALSE)),VLOOKUP($B22,'Allokerad kvv'!$B$2:$AV$700,MATCH(S$1,'Allokerad kvv'!$B$1:$AV$1,0),FALSE),VLOOKUP($B22,'Justerad allokering kvv'!$B$1:$AG$700,MATCH(S$1,'Justerad allokering kvv'!$B$1:$AF$1,0),FALSE)))</f>
        <v>0</v>
      </c>
      <c r="T22">
        <f>IF($B22=" ","",IF(ISERROR(1/VLOOKUP($B22,'Justerad allokering kvv'!$B$1:$AG$700,MATCH(T$1,'Justerad allokering kvv'!$B$1:$AF$1,0),FALSE)),VLOOKUP($B22,'Allokerad kvv'!$B$2:$AV$700,MATCH(T$1,'Allokerad kvv'!$B$1:$AV$1,0),FALSE),VLOOKUP($B22,'Justerad allokering kvv'!$B$1:$AG$700,MATCH(T$1,'Justerad allokering kvv'!$B$1:$AF$1,0),FALSE)))</f>
        <v>0</v>
      </c>
      <c r="U22">
        <f>IF($B22=" ","",IF(ISERROR(1/VLOOKUP($B22,'Justerad allokering kvv'!$B$1:$AG$700,MATCH(U$1,'Justerad allokering kvv'!$B$1:$AF$1,0),FALSE)),VLOOKUP($B22,'Allokerad kvv'!$B$2:$AV$700,MATCH(U$1,'Allokerad kvv'!$B$1:$AV$1,0),FALSE),VLOOKUP($B22,'Justerad allokering kvv'!$B$1:$AG$700,MATCH(U$1,'Justerad allokering kvv'!$B$1:$AF$1,0),FALSE)))</f>
        <v>0</v>
      </c>
      <c r="V22">
        <f>IF($B22=" ","",IF(ISERROR(1/VLOOKUP($B22,'Justerad allokering kvv'!$B$1:$AG$700,MATCH(V$1,'Justerad allokering kvv'!$B$1:$AF$1,0),FALSE)),VLOOKUP($B22,'Allokerad kvv'!$B$2:$AV$700,MATCH(V$1,'Allokerad kvv'!$B$1:$AV$1,0),FALSE),VLOOKUP($B22,'Justerad allokering kvv'!$B$1:$AG$700,MATCH(V$1,'Justerad allokering kvv'!$B$1:$AF$1,0),FALSE)))</f>
        <v>0</v>
      </c>
      <c r="W22">
        <f>IF($B22=" ","",IF(ISERROR(1/VLOOKUP($B22,'Justerad allokering kvv'!$B$1:$AG$700,MATCH(W$1,'Justerad allokering kvv'!$B$1:$AF$1,0),FALSE)),VLOOKUP($B22,'Allokerad kvv'!$B$2:$AV$700,MATCH(W$1,'Allokerad kvv'!$B$1:$AV$1,0),FALSE),VLOOKUP($B22,'Justerad allokering kvv'!$B$1:$AG$700,MATCH(W$1,'Justerad allokering kvv'!$B$1:$AF$1,0),FALSE)))</f>
        <v>0</v>
      </c>
      <c r="X22">
        <f>IF($B22=" ","",IF(ISERROR(1/VLOOKUP($B22,'Justerad allokering kvv'!$B$1:$AG$700,MATCH(X$1,'Justerad allokering kvv'!$B$1:$AF$1,0),FALSE)),VLOOKUP($B22,'Allokerad kvv'!$B$2:$AV$700,MATCH(X$1,'Allokerad kvv'!$B$1:$AV$1,0),FALSE),VLOOKUP($B22,'Justerad allokering kvv'!$B$1:$AG$700,MATCH(X$1,'Justerad allokering kvv'!$B$1:$AF$1,0),FALSE)))</f>
        <v>0</v>
      </c>
      <c r="Y22">
        <f>IF($B22=" ","",IF(ISERROR(1/VLOOKUP($B22,'Justerad allokering kvv'!$B$1:$AG$700,MATCH(Y$1,'Justerad allokering kvv'!$B$1:$AF$1,0),FALSE)),VLOOKUP($B22,'Allokerad kvv'!$B$2:$AV$700,MATCH(Y$1,'Allokerad kvv'!$B$1:$AV$1,0),FALSE),VLOOKUP($B22,'Justerad allokering kvv'!$B$1:$AG$700,MATCH(Y$1,'Justerad allokering kvv'!$B$1:$AF$1,0),FALSE)))</f>
        <v>0</v>
      </c>
      <c r="AB22">
        <f>IFERROR(VLOOKUP($B22,Kraftvärmeprod!$B$1:$AO$424,MATCH("Tillförd energi från rökgaskondensering (GWh)",Kraftvärmeprod!$B$1:$AG$1,0),FALSE)/1,0)</f>
        <v>0</v>
      </c>
      <c r="AE22" s="122">
        <f t="shared" si="0"/>
        <v>0</v>
      </c>
      <c r="AG22">
        <f t="shared" si="1"/>
        <v>0</v>
      </c>
      <c r="AH22">
        <f t="shared" si="2"/>
        <v>0</v>
      </c>
      <c r="AI22" t="str">
        <f>IF(AH22=0,"",AH22/VLOOKUP(B22,Kraftvärmeprod!$B$1:$BC$480,MATCH("Summa tillförd energi exklusive rökgaskondensering",Kraftvärmeprod!$B$1:$BC$1,0),FALSE))</f>
        <v/>
      </c>
      <c r="AK22">
        <f t="shared" si="3"/>
        <v>0</v>
      </c>
    </row>
    <row r="23" spans="1:37" x14ac:dyDescent="0.25">
      <c r="A23" s="2" t="s">
        <v>54</v>
      </c>
      <c r="B23" s="2" t="s">
        <v>56</v>
      </c>
      <c r="C23">
        <f>IF($B23=" ","",IF(ISERROR(1/VLOOKUP($B23,'Justerad allokering kvv'!$B$1:$AG$700,MATCH(C$1,'Justerad allokering kvv'!$B$1:$AF$1,0),FALSE)),VLOOKUP($B23,'Allokerad kvv'!$B$2:$AV$700,MATCH(C$1,'Allokerad kvv'!$B$1:$AV$1,0),FALSE),VLOOKUP($B23,'Justerad allokering kvv'!$B$1:$AG$700,MATCH(C$1,'Justerad allokering kvv'!$B$1:$AF$1,0),FALSE)))</f>
        <v>0</v>
      </c>
      <c r="D23">
        <f>IF($B23=" ","",IF(ISERROR(1/VLOOKUP($B23,'Justerad allokering kvv'!$B$1:$AG$700,MATCH(D$1,'Justerad allokering kvv'!$B$1:$AF$1,0),FALSE)),VLOOKUP($B23,'Allokerad kvv'!$B$2:$AV$700,MATCH(D$1,'Allokerad kvv'!$B$1:$AV$1,0),FALSE),VLOOKUP($B23,'Justerad allokering kvv'!$B$1:$AG$700,MATCH(D$1,'Justerad allokering kvv'!$B$1:$AF$1,0),FALSE)))</f>
        <v>0</v>
      </c>
      <c r="E23">
        <f>IF($B23=" ","",IF(ISERROR(1/VLOOKUP($B23,'Justerad allokering kvv'!$B$1:$AG$700,MATCH(E$1,'Justerad allokering kvv'!$B$1:$AF$1,0),FALSE)),VLOOKUP($B23,'Allokerad kvv'!$B$2:$AV$700,MATCH(E$1,'Allokerad kvv'!$B$1:$AV$1,0),FALSE),VLOOKUP($B23,'Justerad allokering kvv'!$B$1:$AG$700,MATCH(E$1,'Justerad allokering kvv'!$B$1:$AF$1,0),FALSE)))</f>
        <v>0</v>
      </c>
      <c r="F23">
        <f>IF($B23=" ","",IF(ISERROR(1/VLOOKUP($B23,'Justerad allokering kvv'!$B$1:$AG$700,MATCH(F$1,'Justerad allokering kvv'!$B$1:$AF$1,0),FALSE)),VLOOKUP($B23,'Allokerad kvv'!$B$2:$AV$700,MATCH(F$1,'Allokerad kvv'!$B$1:$AV$1,0),FALSE),VLOOKUP($B23,'Justerad allokering kvv'!$B$1:$AG$700,MATCH(F$1,'Justerad allokering kvv'!$B$1:$AF$1,0),FALSE)))</f>
        <v>0</v>
      </c>
      <c r="G23">
        <f>IF($B23=" ","",IF(ISERROR(1/VLOOKUP($B23,'Justerad allokering kvv'!$B$1:$AG$700,MATCH(G$1,'Justerad allokering kvv'!$B$1:$AF$1,0),FALSE)),VLOOKUP($B23,'Allokerad kvv'!$B$2:$AV$700,MATCH(G$1,'Allokerad kvv'!$B$1:$AV$1,0),FALSE),VLOOKUP($B23,'Justerad allokering kvv'!$B$1:$AG$700,MATCH(G$1,'Justerad allokering kvv'!$B$1:$AF$1,0),FALSE)))</f>
        <v>0</v>
      </c>
      <c r="H23">
        <f>IF($B23=" ","",IF(ISERROR(1/VLOOKUP($B23,'Justerad allokering kvv'!$B$1:$AG$700,MATCH(H$1,'Justerad allokering kvv'!$B$1:$AF$1,0),FALSE)),VLOOKUP($B23,'Allokerad kvv'!$B$2:$AV$700,MATCH(H$1,'Allokerad kvv'!$B$1:$AV$1,0),FALSE),VLOOKUP($B23,'Justerad allokering kvv'!$B$1:$AG$700,MATCH(H$1,'Justerad allokering kvv'!$B$1:$AF$1,0),FALSE)))</f>
        <v>0</v>
      </c>
      <c r="I23">
        <f>IF($B23=" ","",IF(ISERROR(1/VLOOKUP($B23,'Justerad allokering kvv'!$B$1:$AG$700,MATCH(I$1,'Justerad allokering kvv'!$B$1:$AF$1,0),FALSE)),VLOOKUP($B23,'Allokerad kvv'!$B$2:$AV$700,MATCH(I$1,'Allokerad kvv'!$B$1:$AV$1,0),FALSE),VLOOKUP($B23,'Justerad allokering kvv'!$B$1:$AG$700,MATCH(I$1,'Justerad allokering kvv'!$B$1:$AF$1,0),FALSE)))</f>
        <v>0</v>
      </c>
      <c r="J23">
        <f>IF($B23=" ","",IF(ISERROR(1/VLOOKUP($B23,'Justerad allokering kvv'!$B$1:$AG$700,MATCH(J$1,'Justerad allokering kvv'!$B$1:$AF$1,0),FALSE)),VLOOKUP($B23,'Allokerad kvv'!$B$2:$AV$700,MATCH(J$1,'Allokerad kvv'!$B$1:$AV$1,0),FALSE),VLOOKUP($B23,'Justerad allokering kvv'!$B$1:$AG$700,MATCH(J$1,'Justerad allokering kvv'!$B$1:$AF$1,0),FALSE)))</f>
        <v>0</v>
      </c>
      <c r="K23">
        <f>IF($B23=" ","",IF(ISERROR(1/VLOOKUP($B23,'Justerad allokering kvv'!$B$1:$AG$700,MATCH(K$1,'Justerad allokering kvv'!$B$1:$AF$1,0),FALSE)),VLOOKUP($B23,'Allokerad kvv'!$B$2:$AV$700,MATCH(K$1,'Allokerad kvv'!$B$1:$AV$1,0),FALSE),VLOOKUP($B23,'Justerad allokering kvv'!$B$1:$AG$700,MATCH(K$1,'Justerad allokering kvv'!$B$1:$AF$1,0),FALSE)))</f>
        <v>0</v>
      </c>
      <c r="L23">
        <f>IF($B23=" ","",IF(ISERROR(1/VLOOKUP($B23,'Justerad allokering kvv'!$B$1:$AG$700,MATCH(L$1,'Justerad allokering kvv'!$B$1:$AF$1,0),FALSE)),VLOOKUP($B23,'Allokerad kvv'!$B$2:$AV$700,MATCH(L$1,'Allokerad kvv'!$B$1:$AV$1,0),FALSE),VLOOKUP($B23,'Justerad allokering kvv'!$B$1:$AG$700,MATCH(L$1,'Justerad allokering kvv'!$B$1:$AF$1,0),FALSE)))</f>
        <v>0</v>
      </c>
      <c r="M23">
        <f>IF($B23=" ","",IF(ISERROR(1/VLOOKUP($B23,'Justerad allokering kvv'!$B$1:$AG$700,MATCH(M$1,'Justerad allokering kvv'!$B$1:$AF$1,0),FALSE)),VLOOKUP($B23,'Allokerad kvv'!$B$2:$AV$700,MATCH(M$1,'Allokerad kvv'!$B$1:$AV$1,0),FALSE),VLOOKUP($B23,'Justerad allokering kvv'!$B$1:$AG$700,MATCH(M$1,'Justerad allokering kvv'!$B$1:$AF$1,0),FALSE)))</f>
        <v>0</v>
      </c>
      <c r="N23">
        <f>IF($B23=" ","",IF(ISERROR(1/VLOOKUP($B23,'Justerad allokering kvv'!$B$1:$AG$700,MATCH(N$1,'Justerad allokering kvv'!$B$1:$AF$1,0),FALSE)),VLOOKUP($B23,'Allokerad kvv'!$B$2:$AV$700,MATCH(N$1,'Allokerad kvv'!$B$1:$AV$1,0),FALSE),VLOOKUP($B23,'Justerad allokering kvv'!$B$1:$AG$700,MATCH(N$1,'Justerad allokering kvv'!$B$1:$AF$1,0),FALSE)))</f>
        <v>0</v>
      </c>
      <c r="O23">
        <f>IF($B23=" ","",IF(ISERROR(1/VLOOKUP($B23,'Justerad allokering kvv'!$B$1:$AG$700,MATCH(O$1,'Justerad allokering kvv'!$B$1:$AF$1,0),FALSE)),VLOOKUP($B23,'Allokerad kvv'!$B$2:$AV$700,MATCH(O$1,'Allokerad kvv'!$B$1:$AV$1,0),FALSE),VLOOKUP($B23,'Justerad allokering kvv'!$B$1:$AG$700,MATCH(O$1,'Justerad allokering kvv'!$B$1:$AF$1,0),FALSE)))</f>
        <v>0</v>
      </c>
      <c r="P23">
        <f>IF($B23=" ","",IF(ISERROR(1/VLOOKUP($B23,'Justerad allokering kvv'!$B$1:$AG$700,MATCH(P$1,'Justerad allokering kvv'!$B$1:$AF$1,0),FALSE)),VLOOKUP($B23,'Allokerad kvv'!$B$2:$AV$700,MATCH(P$1,'Allokerad kvv'!$B$1:$AV$1,0),FALSE),VLOOKUP($B23,'Justerad allokering kvv'!$B$1:$AG$700,MATCH(P$1,'Justerad allokering kvv'!$B$1:$AF$1,0),FALSE)))</f>
        <v>0</v>
      </c>
      <c r="Q23">
        <f>IF($B23=" ","",IF(ISERROR(1/VLOOKUP($B23,'Justerad allokering kvv'!$B$1:$AG$700,MATCH(Q$1,'Justerad allokering kvv'!$B$1:$AF$1,0),FALSE)),VLOOKUP($B23,'Allokerad kvv'!$B$2:$AV$700,MATCH(Q$1,'Allokerad kvv'!$B$1:$AV$1,0),FALSE),VLOOKUP($B23,'Justerad allokering kvv'!$B$1:$AG$700,MATCH(Q$1,'Justerad allokering kvv'!$B$1:$AF$1,0),FALSE)))</f>
        <v>0</v>
      </c>
      <c r="R23">
        <f>IF($B23=" ","",IF(ISERROR(1/VLOOKUP($B23,'Justerad allokering kvv'!$B$1:$AG$700,MATCH(R$1,'Justerad allokering kvv'!$B$1:$AF$1,0),FALSE)),VLOOKUP($B23,'Allokerad kvv'!$B$2:$AV$700,MATCH(R$1,'Allokerad kvv'!$B$1:$AV$1,0),FALSE),VLOOKUP($B23,'Justerad allokering kvv'!$B$1:$AG$700,MATCH(R$1,'Justerad allokering kvv'!$B$1:$AF$1,0),FALSE)))</f>
        <v>0</v>
      </c>
      <c r="S23">
        <f>IF($B23=" ","",IF(ISERROR(1/VLOOKUP($B23,'Justerad allokering kvv'!$B$1:$AG$700,MATCH(S$1,'Justerad allokering kvv'!$B$1:$AF$1,0),FALSE)),VLOOKUP($B23,'Allokerad kvv'!$B$2:$AV$700,MATCH(S$1,'Allokerad kvv'!$B$1:$AV$1,0),FALSE),VLOOKUP($B23,'Justerad allokering kvv'!$B$1:$AG$700,MATCH(S$1,'Justerad allokering kvv'!$B$1:$AF$1,0),FALSE)))</f>
        <v>0</v>
      </c>
      <c r="T23">
        <f>IF($B23=" ","",IF(ISERROR(1/VLOOKUP($B23,'Justerad allokering kvv'!$B$1:$AG$700,MATCH(T$1,'Justerad allokering kvv'!$B$1:$AF$1,0),FALSE)),VLOOKUP($B23,'Allokerad kvv'!$B$2:$AV$700,MATCH(T$1,'Allokerad kvv'!$B$1:$AV$1,0),FALSE),VLOOKUP($B23,'Justerad allokering kvv'!$B$1:$AG$700,MATCH(T$1,'Justerad allokering kvv'!$B$1:$AF$1,0),FALSE)))</f>
        <v>0</v>
      </c>
      <c r="U23">
        <f>IF($B23=" ","",IF(ISERROR(1/VLOOKUP($B23,'Justerad allokering kvv'!$B$1:$AG$700,MATCH(U$1,'Justerad allokering kvv'!$B$1:$AF$1,0),FALSE)),VLOOKUP($B23,'Allokerad kvv'!$B$2:$AV$700,MATCH(U$1,'Allokerad kvv'!$B$1:$AV$1,0),FALSE),VLOOKUP($B23,'Justerad allokering kvv'!$B$1:$AG$700,MATCH(U$1,'Justerad allokering kvv'!$B$1:$AF$1,0),FALSE)))</f>
        <v>0</v>
      </c>
      <c r="V23">
        <f>IF($B23=" ","",IF(ISERROR(1/VLOOKUP($B23,'Justerad allokering kvv'!$B$1:$AG$700,MATCH(V$1,'Justerad allokering kvv'!$B$1:$AF$1,0),FALSE)),VLOOKUP($B23,'Allokerad kvv'!$B$2:$AV$700,MATCH(V$1,'Allokerad kvv'!$B$1:$AV$1,0),FALSE),VLOOKUP($B23,'Justerad allokering kvv'!$B$1:$AG$700,MATCH(V$1,'Justerad allokering kvv'!$B$1:$AF$1,0),FALSE)))</f>
        <v>0</v>
      </c>
      <c r="W23">
        <f>IF($B23=" ","",IF(ISERROR(1/VLOOKUP($B23,'Justerad allokering kvv'!$B$1:$AG$700,MATCH(W$1,'Justerad allokering kvv'!$B$1:$AF$1,0),FALSE)),VLOOKUP($B23,'Allokerad kvv'!$B$2:$AV$700,MATCH(W$1,'Allokerad kvv'!$B$1:$AV$1,0),FALSE),VLOOKUP($B23,'Justerad allokering kvv'!$B$1:$AG$700,MATCH(W$1,'Justerad allokering kvv'!$B$1:$AF$1,0),FALSE)))</f>
        <v>0</v>
      </c>
      <c r="X23">
        <f>IF($B23=" ","",IF(ISERROR(1/VLOOKUP($B23,'Justerad allokering kvv'!$B$1:$AG$700,MATCH(X$1,'Justerad allokering kvv'!$B$1:$AF$1,0),FALSE)),VLOOKUP($B23,'Allokerad kvv'!$B$2:$AV$700,MATCH(X$1,'Allokerad kvv'!$B$1:$AV$1,0),FALSE),VLOOKUP($B23,'Justerad allokering kvv'!$B$1:$AG$700,MATCH(X$1,'Justerad allokering kvv'!$B$1:$AF$1,0),FALSE)))</f>
        <v>0</v>
      </c>
      <c r="Y23">
        <f>IF($B23=" ","",IF(ISERROR(1/VLOOKUP($B23,'Justerad allokering kvv'!$B$1:$AG$700,MATCH(Y$1,'Justerad allokering kvv'!$B$1:$AF$1,0),FALSE)),VLOOKUP($B23,'Allokerad kvv'!$B$2:$AV$700,MATCH(Y$1,'Allokerad kvv'!$B$1:$AV$1,0),FALSE),VLOOKUP($B23,'Justerad allokering kvv'!$B$1:$AG$700,MATCH(Y$1,'Justerad allokering kvv'!$B$1:$AF$1,0),FALSE)))</f>
        <v>0</v>
      </c>
      <c r="AB23">
        <f>IFERROR(VLOOKUP($B23,Kraftvärmeprod!$B$1:$AO$424,MATCH("Tillförd energi från rökgaskondensering (GWh)",Kraftvärmeprod!$B$1:$AG$1,0),FALSE)/1,0)</f>
        <v>0</v>
      </c>
      <c r="AE23" s="122">
        <f t="shared" si="0"/>
        <v>0</v>
      </c>
      <c r="AG23">
        <f t="shared" si="1"/>
        <v>0</v>
      </c>
      <c r="AH23">
        <f t="shared" si="2"/>
        <v>0</v>
      </c>
      <c r="AI23" t="str">
        <f>IF(AH23=0,"",AH23/VLOOKUP(B23,Kraftvärmeprod!$B$1:$BC$480,MATCH("Summa tillförd energi exklusive rökgaskondensering",Kraftvärmeprod!$B$1:$BC$1,0),FALSE))</f>
        <v/>
      </c>
      <c r="AK23">
        <f t="shared" si="3"/>
        <v>0</v>
      </c>
    </row>
    <row r="24" spans="1:37" x14ac:dyDescent="0.25">
      <c r="A24" s="2" t="s">
        <v>54</v>
      </c>
      <c r="B24" s="2" t="s">
        <v>57</v>
      </c>
      <c r="C24">
        <f>IF($B24=" ","",IF(ISERROR(1/VLOOKUP($B24,'Justerad allokering kvv'!$B$1:$AG$700,MATCH(C$1,'Justerad allokering kvv'!$B$1:$AF$1,0),FALSE)),VLOOKUP($B24,'Allokerad kvv'!$B$2:$AV$700,MATCH(C$1,'Allokerad kvv'!$B$1:$AV$1,0),FALSE),VLOOKUP($B24,'Justerad allokering kvv'!$B$1:$AG$700,MATCH(C$1,'Justerad allokering kvv'!$B$1:$AF$1,0),FALSE)))</f>
        <v>0</v>
      </c>
      <c r="D24">
        <f>IF($B24=" ","",IF(ISERROR(1/VLOOKUP($B24,'Justerad allokering kvv'!$B$1:$AG$700,MATCH(D$1,'Justerad allokering kvv'!$B$1:$AF$1,0),FALSE)),VLOOKUP($B24,'Allokerad kvv'!$B$2:$AV$700,MATCH(D$1,'Allokerad kvv'!$B$1:$AV$1,0),FALSE),VLOOKUP($B24,'Justerad allokering kvv'!$B$1:$AG$700,MATCH(D$1,'Justerad allokering kvv'!$B$1:$AF$1,0),FALSE)))</f>
        <v>0</v>
      </c>
      <c r="E24">
        <f>IF($B24=" ","",IF(ISERROR(1/VLOOKUP($B24,'Justerad allokering kvv'!$B$1:$AG$700,MATCH(E$1,'Justerad allokering kvv'!$B$1:$AF$1,0),FALSE)),VLOOKUP($B24,'Allokerad kvv'!$B$2:$AV$700,MATCH(E$1,'Allokerad kvv'!$B$1:$AV$1,0),FALSE),VLOOKUP($B24,'Justerad allokering kvv'!$B$1:$AG$700,MATCH(E$1,'Justerad allokering kvv'!$B$1:$AF$1,0),FALSE)))</f>
        <v>0</v>
      </c>
      <c r="F24">
        <f>IF($B24=" ","",IF(ISERROR(1/VLOOKUP($B24,'Justerad allokering kvv'!$B$1:$AG$700,MATCH(F$1,'Justerad allokering kvv'!$B$1:$AF$1,0),FALSE)),VLOOKUP($B24,'Allokerad kvv'!$B$2:$AV$700,MATCH(F$1,'Allokerad kvv'!$B$1:$AV$1,0),FALSE),VLOOKUP($B24,'Justerad allokering kvv'!$B$1:$AG$700,MATCH(F$1,'Justerad allokering kvv'!$B$1:$AF$1,0),FALSE)))</f>
        <v>0</v>
      </c>
      <c r="G24">
        <f>IF($B24=" ","",IF(ISERROR(1/VLOOKUP($B24,'Justerad allokering kvv'!$B$1:$AG$700,MATCH(G$1,'Justerad allokering kvv'!$B$1:$AF$1,0),FALSE)),VLOOKUP($B24,'Allokerad kvv'!$B$2:$AV$700,MATCH(G$1,'Allokerad kvv'!$B$1:$AV$1,0),FALSE),VLOOKUP($B24,'Justerad allokering kvv'!$B$1:$AG$700,MATCH(G$1,'Justerad allokering kvv'!$B$1:$AF$1,0),FALSE)))</f>
        <v>0</v>
      </c>
      <c r="H24">
        <f>IF($B24=" ","",IF(ISERROR(1/VLOOKUP($B24,'Justerad allokering kvv'!$B$1:$AG$700,MATCH(H$1,'Justerad allokering kvv'!$B$1:$AF$1,0),FALSE)),VLOOKUP($B24,'Allokerad kvv'!$B$2:$AV$700,MATCH(H$1,'Allokerad kvv'!$B$1:$AV$1,0),FALSE),VLOOKUP($B24,'Justerad allokering kvv'!$B$1:$AG$700,MATCH(H$1,'Justerad allokering kvv'!$B$1:$AF$1,0),FALSE)))</f>
        <v>0</v>
      </c>
      <c r="I24">
        <f>IF($B24=" ","",IF(ISERROR(1/VLOOKUP($B24,'Justerad allokering kvv'!$B$1:$AG$700,MATCH(I$1,'Justerad allokering kvv'!$B$1:$AF$1,0),FALSE)),VLOOKUP($B24,'Allokerad kvv'!$B$2:$AV$700,MATCH(I$1,'Allokerad kvv'!$B$1:$AV$1,0),FALSE),VLOOKUP($B24,'Justerad allokering kvv'!$B$1:$AG$700,MATCH(I$1,'Justerad allokering kvv'!$B$1:$AF$1,0),FALSE)))</f>
        <v>0</v>
      </c>
      <c r="J24">
        <f>IF($B24=" ","",IF(ISERROR(1/VLOOKUP($B24,'Justerad allokering kvv'!$B$1:$AG$700,MATCH(J$1,'Justerad allokering kvv'!$B$1:$AF$1,0),FALSE)),VLOOKUP($B24,'Allokerad kvv'!$B$2:$AV$700,MATCH(J$1,'Allokerad kvv'!$B$1:$AV$1,0),FALSE),VLOOKUP($B24,'Justerad allokering kvv'!$B$1:$AG$700,MATCH(J$1,'Justerad allokering kvv'!$B$1:$AF$1,0),FALSE)))</f>
        <v>0</v>
      </c>
      <c r="K24">
        <f>IF($B24=" ","",IF(ISERROR(1/VLOOKUP($B24,'Justerad allokering kvv'!$B$1:$AG$700,MATCH(K$1,'Justerad allokering kvv'!$B$1:$AF$1,0),FALSE)),VLOOKUP($B24,'Allokerad kvv'!$B$2:$AV$700,MATCH(K$1,'Allokerad kvv'!$B$1:$AV$1,0),FALSE),VLOOKUP($B24,'Justerad allokering kvv'!$B$1:$AG$700,MATCH(K$1,'Justerad allokering kvv'!$B$1:$AF$1,0),FALSE)))</f>
        <v>0</v>
      </c>
      <c r="L24">
        <f>IF($B24=" ","",IF(ISERROR(1/VLOOKUP($B24,'Justerad allokering kvv'!$B$1:$AG$700,MATCH(L$1,'Justerad allokering kvv'!$B$1:$AF$1,0),FALSE)),VLOOKUP($B24,'Allokerad kvv'!$B$2:$AV$700,MATCH(L$1,'Allokerad kvv'!$B$1:$AV$1,0),FALSE),VLOOKUP($B24,'Justerad allokering kvv'!$B$1:$AG$700,MATCH(L$1,'Justerad allokering kvv'!$B$1:$AF$1,0),FALSE)))</f>
        <v>0</v>
      </c>
      <c r="M24">
        <f>IF($B24=" ","",IF(ISERROR(1/VLOOKUP($B24,'Justerad allokering kvv'!$B$1:$AG$700,MATCH(M$1,'Justerad allokering kvv'!$B$1:$AF$1,0),FALSE)),VLOOKUP($B24,'Allokerad kvv'!$B$2:$AV$700,MATCH(M$1,'Allokerad kvv'!$B$1:$AV$1,0),FALSE),VLOOKUP($B24,'Justerad allokering kvv'!$B$1:$AG$700,MATCH(M$1,'Justerad allokering kvv'!$B$1:$AF$1,0),FALSE)))</f>
        <v>0</v>
      </c>
      <c r="N24">
        <f>IF($B24=" ","",IF(ISERROR(1/VLOOKUP($B24,'Justerad allokering kvv'!$B$1:$AG$700,MATCH(N$1,'Justerad allokering kvv'!$B$1:$AF$1,0),FALSE)),VLOOKUP($B24,'Allokerad kvv'!$B$2:$AV$700,MATCH(N$1,'Allokerad kvv'!$B$1:$AV$1,0),FALSE),VLOOKUP($B24,'Justerad allokering kvv'!$B$1:$AG$700,MATCH(N$1,'Justerad allokering kvv'!$B$1:$AF$1,0),FALSE)))</f>
        <v>0</v>
      </c>
      <c r="O24">
        <f>IF($B24=" ","",IF(ISERROR(1/VLOOKUP($B24,'Justerad allokering kvv'!$B$1:$AG$700,MATCH(O$1,'Justerad allokering kvv'!$B$1:$AF$1,0),FALSE)),VLOOKUP($B24,'Allokerad kvv'!$B$2:$AV$700,MATCH(O$1,'Allokerad kvv'!$B$1:$AV$1,0),FALSE),VLOOKUP($B24,'Justerad allokering kvv'!$B$1:$AG$700,MATCH(O$1,'Justerad allokering kvv'!$B$1:$AF$1,0),FALSE)))</f>
        <v>0</v>
      </c>
      <c r="P24">
        <f>IF($B24=" ","",IF(ISERROR(1/VLOOKUP($B24,'Justerad allokering kvv'!$B$1:$AG$700,MATCH(P$1,'Justerad allokering kvv'!$B$1:$AF$1,0),FALSE)),VLOOKUP($B24,'Allokerad kvv'!$B$2:$AV$700,MATCH(P$1,'Allokerad kvv'!$B$1:$AV$1,0),FALSE),VLOOKUP($B24,'Justerad allokering kvv'!$B$1:$AG$700,MATCH(P$1,'Justerad allokering kvv'!$B$1:$AF$1,0),FALSE)))</f>
        <v>0</v>
      </c>
      <c r="Q24">
        <f>IF($B24=" ","",IF(ISERROR(1/VLOOKUP($B24,'Justerad allokering kvv'!$B$1:$AG$700,MATCH(Q$1,'Justerad allokering kvv'!$B$1:$AF$1,0),FALSE)),VLOOKUP($B24,'Allokerad kvv'!$B$2:$AV$700,MATCH(Q$1,'Allokerad kvv'!$B$1:$AV$1,0),FALSE),VLOOKUP($B24,'Justerad allokering kvv'!$B$1:$AG$700,MATCH(Q$1,'Justerad allokering kvv'!$B$1:$AF$1,0),FALSE)))</f>
        <v>0</v>
      </c>
      <c r="R24">
        <f>IF($B24=" ","",IF(ISERROR(1/VLOOKUP($B24,'Justerad allokering kvv'!$B$1:$AG$700,MATCH(R$1,'Justerad allokering kvv'!$B$1:$AF$1,0),FALSE)),VLOOKUP($B24,'Allokerad kvv'!$B$2:$AV$700,MATCH(R$1,'Allokerad kvv'!$B$1:$AV$1,0),FALSE),VLOOKUP($B24,'Justerad allokering kvv'!$B$1:$AG$700,MATCH(R$1,'Justerad allokering kvv'!$B$1:$AF$1,0),FALSE)))</f>
        <v>0</v>
      </c>
      <c r="S24">
        <f>IF($B24=" ","",IF(ISERROR(1/VLOOKUP($B24,'Justerad allokering kvv'!$B$1:$AG$700,MATCH(S$1,'Justerad allokering kvv'!$B$1:$AF$1,0),FALSE)),VLOOKUP($B24,'Allokerad kvv'!$B$2:$AV$700,MATCH(S$1,'Allokerad kvv'!$B$1:$AV$1,0),FALSE),VLOOKUP($B24,'Justerad allokering kvv'!$B$1:$AG$700,MATCH(S$1,'Justerad allokering kvv'!$B$1:$AF$1,0),FALSE)))</f>
        <v>0</v>
      </c>
      <c r="T24">
        <f>IF($B24=" ","",IF(ISERROR(1/VLOOKUP($B24,'Justerad allokering kvv'!$B$1:$AG$700,MATCH(T$1,'Justerad allokering kvv'!$B$1:$AF$1,0),FALSE)),VLOOKUP($B24,'Allokerad kvv'!$B$2:$AV$700,MATCH(T$1,'Allokerad kvv'!$B$1:$AV$1,0),FALSE),VLOOKUP($B24,'Justerad allokering kvv'!$B$1:$AG$700,MATCH(T$1,'Justerad allokering kvv'!$B$1:$AF$1,0),FALSE)))</f>
        <v>0</v>
      </c>
      <c r="U24">
        <f>IF($B24=" ","",IF(ISERROR(1/VLOOKUP($B24,'Justerad allokering kvv'!$B$1:$AG$700,MATCH(U$1,'Justerad allokering kvv'!$B$1:$AF$1,0),FALSE)),VLOOKUP($B24,'Allokerad kvv'!$B$2:$AV$700,MATCH(U$1,'Allokerad kvv'!$B$1:$AV$1,0),FALSE),VLOOKUP($B24,'Justerad allokering kvv'!$B$1:$AG$700,MATCH(U$1,'Justerad allokering kvv'!$B$1:$AF$1,0),FALSE)))</f>
        <v>0</v>
      </c>
      <c r="V24">
        <f>IF($B24=" ","",IF(ISERROR(1/VLOOKUP($B24,'Justerad allokering kvv'!$B$1:$AG$700,MATCH(V$1,'Justerad allokering kvv'!$B$1:$AF$1,0),FALSE)),VLOOKUP($B24,'Allokerad kvv'!$B$2:$AV$700,MATCH(V$1,'Allokerad kvv'!$B$1:$AV$1,0),FALSE),VLOOKUP($B24,'Justerad allokering kvv'!$B$1:$AG$700,MATCH(V$1,'Justerad allokering kvv'!$B$1:$AF$1,0),FALSE)))</f>
        <v>0</v>
      </c>
      <c r="W24">
        <f>IF($B24=" ","",IF(ISERROR(1/VLOOKUP($B24,'Justerad allokering kvv'!$B$1:$AG$700,MATCH(W$1,'Justerad allokering kvv'!$B$1:$AF$1,0),FALSE)),VLOOKUP($B24,'Allokerad kvv'!$B$2:$AV$700,MATCH(W$1,'Allokerad kvv'!$B$1:$AV$1,0),FALSE),VLOOKUP($B24,'Justerad allokering kvv'!$B$1:$AG$700,MATCH(W$1,'Justerad allokering kvv'!$B$1:$AF$1,0),FALSE)))</f>
        <v>0</v>
      </c>
      <c r="X24">
        <f>IF($B24=" ","",IF(ISERROR(1/VLOOKUP($B24,'Justerad allokering kvv'!$B$1:$AG$700,MATCH(X$1,'Justerad allokering kvv'!$B$1:$AF$1,0),FALSE)),VLOOKUP($B24,'Allokerad kvv'!$B$2:$AV$700,MATCH(X$1,'Allokerad kvv'!$B$1:$AV$1,0),FALSE),VLOOKUP($B24,'Justerad allokering kvv'!$B$1:$AG$700,MATCH(X$1,'Justerad allokering kvv'!$B$1:$AF$1,0),FALSE)))</f>
        <v>0</v>
      </c>
      <c r="Y24">
        <f>IF($B24=" ","",IF(ISERROR(1/VLOOKUP($B24,'Justerad allokering kvv'!$B$1:$AG$700,MATCH(Y$1,'Justerad allokering kvv'!$B$1:$AF$1,0),FALSE)),VLOOKUP($B24,'Allokerad kvv'!$B$2:$AV$700,MATCH(Y$1,'Allokerad kvv'!$B$1:$AV$1,0),FALSE),VLOOKUP($B24,'Justerad allokering kvv'!$B$1:$AG$700,MATCH(Y$1,'Justerad allokering kvv'!$B$1:$AF$1,0),FALSE)))</f>
        <v>0</v>
      </c>
      <c r="AB24">
        <f>IFERROR(VLOOKUP($B24,Kraftvärmeprod!$B$1:$AO$424,MATCH("Tillförd energi från rökgaskondensering (GWh)",Kraftvärmeprod!$B$1:$AG$1,0),FALSE)/1,0)</f>
        <v>0</v>
      </c>
      <c r="AE24" s="122">
        <f t="shared" si="0"/>
        <v>0</v>
      </c>
      <c r="AG24">
        <f t="shared" si="1"/>
        <v>0</v>
      </c>
      <c r="AH24">
        <f t="shared" si="2"/>
        <v>0</v>
      </c>
      <c r="AI24" t="str">
        <f>IF(AH24=0,"",AH24/VLOOKUP(B24,Kraftvärmeprod!$B$1:$BC$480,MATCH("Summa tillförd energi exklusive rökgaskondensering",Kraftvärmeprod!$B$1:$BC$1,0),FALSE))</f>
        <v/>
      </c>
      <c r="AK24">
        <f t="shared" si="3"/>
        <v>0</v>
      </c>
    </row>
    <row r="25" spans="1:37" x14ac:dyDescent="0.25">
      <c r="A25" s="2" t="s">
        <v>54</v>
      </c>
      <c r="B25" s="2" t="s">
        <v>58</v>
      </c>
      <c r="C25">
        <f>IF($B25=" ","",IF(ISERROR(1/VLOOKUP($B25,'Justerad allokering kvv'!$B$1:$AG$700,MATCH(C$1,'Justerad allokering kvv'!$B$1:$AF$1,0),FALSE)),VLOOKUP($B25,'Allokerad kvv'!$B$2:$AV$700,MATCH(C$1,'Allokerad kvv'!$B$1:$AV$1,0),FALSE),VLOOKUP($B25,'Justerad allokering kvv'!$B$1:$AG$700,MATCH(C$1,'Justerad allokering kvv'!$B$1:$AF$1,0),FALSE)))</f>
        <v>0</v>
      </c>
      <c r="D25">
        <f>IF($B25=" ","",IF(ISERROR(1/VLOOKUP($B25,'Justerad allokering kvv'!$B$1:$AG$700,MATCH(D$1,'Justerad allokering kvv'!$B$1:$AF$1,0),FALSE)),VLOOKUP($B25,'Allokerad kvv'!$B$2:$AV$700,MATCH(D$1,'Allokerad kvv'!$B$1:$AV$1,0),FALSE),VLOOKUP($B25,'Justerad allokering kvv'!$B$1:$AG$700,MATCH(D$1,'Justerad allokering kvv'!$B$1:$AF$1,0),FALSE)))</f>
        <v>0</v>
      </c>
      <c r="E25">
        <f>IF($B25=" ","",IF(ISERROR(1/VLOOKUP($B25,'Justerad allokering kvv'!$B$1:$AG$700,MATCH(E$1,'Justerad allokering kvv'!$B$1:$AF$1,0),FALSE)),VLOOKUP($B25,'Allokerad kvv'!$B$2:$AV$700,MATCH(E$1,'Allokerad kvv'!$B$1:$AV$1,0),FALSE),VLOOKUP($B25,'Justerad allokering kvv'!$B$1:$AG$700,MATCH(E$1,'Justerad allokering kvv'!$B$1:$AF$1,0),FALSE)))</f>
        <v>0</v>
      </c>
      <c r="F25">
        <f>IF($B25=" ","",IF(ISERROR(1/VLOOKUP($B25,'Justerad allokering kvv'!$B$1:$AG$700,MATCH(F$1,'Justerad allokering kvv'!$B$1:$AF$1,0),FALSE)),VLOOKUP($B25,'Allokerad kvv'!$B$2:$AV$700,MATCH(F$1,'Allokerad kvv'!$B$1:$AV$1,0),FALSE),VLOOKUP($B25,'Justerad allokering kvv'!$B$1:$AG$700,MATCH(F$1,'Justerad allokering kvv'!$B$1:$AF$1,0),FALSE)))</f>
        <v>0</v>
      </c>
      <c r="G25">
        <f>IF($B25=" ","",IF(ISERROR(1/VLOOKUP($B25,'Justerad allokering kvv'!$B$1:$AG$700,MATCH(G$1,'Justerad allokering kvv'!$B$1:$AF$1,0),FALSE)),VLOOKUP($B25,'Allokerad kvv'!$B$2:$AV$700,MATCH(G$1,'Allokerad kvv'!$B$1:$AV$1,0),FALSE),VLOOKUP($B25,'Justerad allokering kvv'!$B$1:$AG$700,MATCH(G$1,'Justerad allokering kvv'!$B$1:$AF$1,0),FALSE)))</f>
        <v>0</v>
      </c>
      <c r="H25">
        <f>IF($B25=" ","",IF(ISERROR(1/VLOOKUP($B25,'Justerad allokering kvv'!$B$1:$AG$700,MATCH(H$1,'Justerad allokering kvv'!$B$1:$AF$1,0),FALSE)),VLOOKUP($B25,'Allokerad kvv'!$B$2:$AV$700,MATCH(H$1,'Allokerad kvv'!$B$1:$AV$1,0),FALSE),VLOOKUP($B25,'Justerad allokering kvv'!$B$1:$AG$700,MATCH(H$1,'Justerad allokering kvv'!$B$1:$AF$1,0),FALSE)))</f>
        <v>0</v>
      </c>
      <c r="I25">
        <f>IF($B25=" ","",IF(ISERROR(1/VLOOKUP($B25,'Justerad allokering kvv'!$B$1:$AG$700,MATCH(I$1,'Justerad allokering kvv'!$B$1:$AF$1,0),FALSE)),VLOOKUP($B25,'Allokerad kvv'!$B$2:$AV$700,MATCH(I$1,'Allokerad kvv'!$B$1:$AV$1,0),FALSE),VLOOKUP($B25,'Justerad allokering kvv'!$B$1:$AG$700,MATCH(I$1,'Justerad allokering kvv'!$B$1:$AF$1,0),FALSE)))</f>
        <v>0</v>
      </c>
      <c r="J25">
        <f>IF($B25=" ","",IF(ISERROR(1/VLOOKUP($B25,'Justerad allokering kvv'!$B$1:$AG$700,MATCH(J$1,'Justerad allokering kvv'!$B$1:$AF$1,0),FALSE)),VLOOKUP($B25,'Allokerad kvv'!$B$2:$AV$700,MATCH(J$1,'Allokerad kvv'!$B$1:$AV$1,0),FALSE),VLOOKUP($B25,'Justerad allokering kvv'!$B$1:$AG$700,MATCH(J$1,'Justerad allokering kvv'!$B$1:$AF$1,0),FALSE)))</f>
        <v>0</v>
      </c>
      <c r="K25">
        <f>IF($B25=" ","",IF(ISERROR(1/VLOOKUP($B25,'Justerad allokering kvv'!$B$1:$AG$700,MATCH(K$1,'Justerad allokering kvv'!$B$1:$AF$1,0),FALSE)),VLOOKUP($B25,'Allokerad kvv'!$B$2:$AV$700,MATCH(K$1,'Allokerad kvv'!$B$1:$AV$1,0),FALSE),VLOOKUP($B25,'Justerad allokering kvv'!$B$1:$AG$700,MATCH(K$1,'Justerad allokering kvv'!$B$1:$AF$1,0),FALSE)))</f>
        <v>0</v>
      </c>
      <c r="L25">
        <f>IF($B25=" ","",IF(ISERROR(1/VLOOKUP($B25,'Justerad allokering kvv'!$B$1:$AG$700,MATCH(L$1,'Justerad allokering kvv'!$B$1:$AF$1,0),FALSE)),VLOOKUP($B25,'Allokerad kvv'!$B$2:$AV$700,MATCH(L$1,'Allokerad kvv'!$B$1:$AV$1,0),FALSE),VLOOKUP($B25,'Justerad allokering kvv'!$B$1:$AG$700,MATCH(L$1,'Justerad allokering kvv'!$B$1:$AF$1,0),FALSE)))</f>
        <v>0</v>
      </c>
      <c r="M25">
        <f>IF($B25=" ","",IF(ISERROR(1/VLOOKUP($B25,'Justerad allokering kvv'!$B$1:$AG$700,MATCH(M$1,'Justerad allokering kvv'!$B$1:$AF$1,0),FALSE)),VLOOKUP($B25,'Allokerad kvv'!$B$2:$AV$700,MATCH(M$1,'Allokerad kvv'!$B$1:$AV$1,0),FALSE),VLOOKUP($B25,'Justerad allokering kvv'!$B$1:$AG$700,MATCH(M$1,'Justerad allokering kvv'!$B$1:$AF$1,0),FALSE)))</f>
        <v>0</v>
      </c>
      <c r="N25">
        <f>IF($B25=" ","",IF(ISERROR(1/VLOOKUP($B25,'Justerad allokering kvv'!$B$1:$AG$700,MATCH(N$1,'Justerad allokering kvv'!$B$1:$AF$1,0),FALSE)),VLOOKUP($B25,'Allokerad kvv'!$B$2:$AV$700,MATCH(N$1,'Allokerad kvv'!$B$1:$AV$1,0),FALSE),VLOOKUP($B25,'Justerad allokering kvv'!$B$1:$AG$700,MATCH(N$1,'Justerad allokering kvv'!$B$1:$AF$1,0),FALSE)))</f>
        <v>0</v>
      </c>
      <c r="O25">
        <f>IF($B25=" ","",IF(ISERROR(1/VLOOKUP($B25,'Justerad allokering kvv'!$B$1:$AG$700,MATCH(O$1,'Justerad allokering kvv'!$B$1:$AF$1,0),FALSE)),VLOOKUP($B25,'Allokerad kvv'!$B$2:$AV$700,MATCH(O$1,'Allokerad kvv'!$B$1:$AV$1,0),FALSE),VLOOKUP($B25,'Justerad allokering kvv'!$B$1:$AG$700,MATCH(O$1,'Justerad allokering kvv'!$B$1:$AF$1,0),FALSE)))</f>
        <v>0</v>
      </c>
      <c r="P25">
        <f>IF($B25=" ","",IF(ISERROR(1/VLOOKUP($B25,'Justerad allokering kvv'!$B$1:$AG$700,MATCH(P$1,'Justerad allokering kvv'!$B$1:$AF$1,0),FALSE)),VLOOKUP($B25,'Allokerad kvv'!$B$2:$AV$700,MATCH(P$1,'Allokerad kvv'!$B$1:$AV$1,0),FALSE),VLOOKUP($B25,'Justerad allokering kvv'!$B$1:$AG$700,MATCH(P$1,'Justerad allokering kvv'!$B$1:$AF$1,0),FALSE)))</f>
        <v>0</v>
      </c>
      <c r="Q25">
        <f>IF($B25=" ","",IF(ISERROR(1/VLOOKUP($B25,'Justerad allokering kvv'!$B$1:$AG$700,MATCH(Q$1,'Justerad allokering kvv'!$B$1:$AF$1,0),FALSE)),VLOOKUP($B25,'Allokerad kvv'!$B$2:$AV$700,MATCH(Q$1,'Allokerad kvv'!$B$1:$AV$1,0),FALSE),VLOOKUP($B25,'Justerad allokering kvv'!$B$1:$AG$700,MATCH(Q$1,'Justerad allokering kvv'!$B$1:$AF$1,0),FALSE)))</f>
        <v>0</v>
      </c>
      <c r="R25">
        <f>IF($B25=" ","",IF(ISERROR(1/VLOOKUP($B25,'Justerad allokering kvv'!$B$1:$AG$700,MATCH(R$1,'Justerad allokering kvv'!$B$1:$AF$1,0),FALSE)),VLOOKUP($B25,'Allokerad kvv'!$B$2:$AV$700,MATCH(R$1,'Allokerad kvv'!$B$1:$AV$1,0),FALSE),VLOOKUP($B25,'Justerad allokering kvv'!$B$1:$AG$700,MATCH(R$1,'Justerad allokering kvv'!$B$1:$AF$1,0),FALSE)))</f>
        <v>0</v>
      </c>
      <c r="S25">
        <f>IF($B25=" ","",IF(ISERROR(1/VLOOKUP($B25,'Justerad allokering kvv'!$B$1:$AG$700,MATCH(S$1,'Justerad allokering kvv'!$B$1:$AF$1,0),FALSE)),VLOOKUP($B25,'Allokerad kvv'!$B$2:$AV$700,MATCH(S$1,'Allokerad kvv'!$B$1:$AV$1,0),FALSE),VLOOKUP($B25,'Justerad allokering kvv'!$B$1:$AG$700,MATCH(S$1,'Justerad allokering kvv'!$B$1:$AF$1,0),FALSE)))</f>
        <v>0</v>
      </c>
      <c r="T25">
        <f>IF($B25=" ","",IF(ISERROR(1/VLOOKUP($B25,'Justerad allokering kvv'!$B$1:$AG$700,MATCH(T$1,'Justerad allokering kvv'!$B$1:$AF$1,0),FALSE)),VLOOKUP($B25,'Allokerad kvv'!$B$2:$AV$700,MATCH(T$1,'Allokerad kvv'!$B$1:$AV$1,0),FALSE),VLOOKUP($B25,'Justerad allokering kvv'!$B$1:$AG$700,MATCH(T$1,'Justerad allokering kvv'!$B$1:$AF$1,0),FALSE)))</f>
        <v>0</v>
      </c>
      <c r="U25">
        <f>IF($B25=" ","",IF(ISERROR(1/VLOOKUP($B25,'Justerad allokering kvv'!$B$1:$AG$700,MATCH(U$1,'Justerad allokering kvv'!$B$1:$AF$1,0),FALSE)),VLOOKUP($B25,'Allokerad kvv'!$B$2:$AV$700,MATCH(U$1,'Allokerad kvv'!$B$1:$AV$1,0),FALSE),VLOOKUP($B25,'Justerad allokering kvv'!$B$1:$AG$700,MATCH(U$1,'Justerad allokering kvv'!$B$1:$AF$1,0),FALSE)))</f>
        <v>0</v>
      </c>
      <c r="V25">
        <f>IF($B25=" ","",IF(ISERROR(1/VLOOKUP($B25,'Justerad allokering kvv'!$B$1:$AG$700,MATCH(V$1,'Justerad allokering kvv'!$B$1:$AF$1,0),FALSE)),VLOOKUP($B25,'Allokerad kvv'!$B$2:$AV$700,MATCH(V$1,'Allokerad kvv'!$B$1:$AV$1,0),FALSE),VLOOKUP($B25,'Justerad allokering kvv'!$B$1:$AG$700,MATCH(V$1,'Justerad allokering kvv'!$B$1:$AF$1,0),FALSE)))</f>
        <v>0</v>
      </c>
      <c r="W25">
        <f>IF($B25=" ","",IF(ISERROR(1/VLOOKUP($B25,'Justerad allokering kvv'!$B$1:$AG$700,MATCH(W$1,'Justerad allokering kvv'!$B$1:$AF$1,0),FALSE)),VLOOKUP($B25,'Allokerad kvv'!$B$2:$AV$700,MATCH(W$1,'Allokerad kvv'!$B$1:$AV$1,0),FALSE),VLOOKUP($B25,'Justerad allokering kvv'!$B$1:$AG$700,MATCH(W$1,'Justerad allokering kvv'!$B$1:$AF$1,0),FALSE)))</f>
        <v>0</v>
      </c>
      <c r="X25">
        <f>IF($B25=" ","",IF(ISERROR(1/VLOOKUP($B25,'Justerad allokering kvv'!$B$1:$AG$700,MATCH(X$1,'Justerad allokering kvv'!$B$1:$AF$1,0),FALSE)),VLOOKUP($B25,'Allokerad kvv'!$B$2:$AV$700,MATCH(X$1,'Allokerad kvv'!$B$1:$AV$1,0),FALSE),VLOOKUP($B25,'Justerad allokering kvv'!$B$1:$AG$700,MATCH(X$1,'Justerad allokering kvv'!$B$1:$AF$1,0),FALSE)))</f>
        <v>0</v>
      </c>
      <c r="Y25">
        <f>IF($B25=" ","",IF(ISERROR(1/VLOOKUP($B25,'Justerad allokering kvv'!$B$1:$AG$700,MATCH(Y$1,'Justerad allokering kvv'!$B$1:$AF$1,0),FALSE)),VLOOKUP($B25,'Allokerad kvv'!$B$2:$AV$700,MATCH(Y$1,'Allokerad kvv'!$B$1:$AV$1,0),FALSE),VLOOKUP($B25,'Justerad allokering kvv'!$B$1:$AG$700,MATCH(Y$1,'Justerad allokering kvv'!$B$1:$AF$1,0),FALSE)))</f>
        <v>0</v>
      </c>
      <c r="AB25">
        <f>IFERROR(VLOOKUP($B25,Kraftvärmeprod!$B$1:$AO$424,MATCH("Tillförd energi från rökgaskondensering (GWh)",Kraftvärmeprod!$B$1:$AG$1,0),FALSE)/1,0)</f>
        <v>0</v>
      </c>
      <c r="AE25" s="122">
        <f t="shared" si="0"/>
        <v>0</v>
      </c>
      <c r="AG25">
        <f t="shared" si="1"/>
        <v>0</v>
      </c>
      <c r="AH25">
        <f t="shared" si="2"/>
        <v>0</v>
      </c>
      <c r="AI25" t="str">
        <f>IF(AH25=0,"",AH25/VLOOKUP(B25,Kraftvärmeprod!$B$1:$BC$480,MATCH("Summa tillförd energi exklusive rökgaskondensering",Kraftvärmeprod!$B$1:$BC$1,0),FALSE))</f>
        <v/>
      </c>
      <c r="AK25">
        <f t="shared" si="3"/>
        <v>0</v>
      </c>
    </row>
    <row r="26" spans="1:37" x14ac:dyDescent="0.25">
      <c r="A26" s="2" t="s">
        <v>54</v>
      </c>
      <c r="B26" s="2" t="s">
        <v>59</v>
      </c>
      <c r="C26">
        <f>IF($B26=" ","",IF(ISERROR(1/VLOOKUP($B26,'Justerad allokering kvv'!$B$1:$AG$700,MATCH(C$1,'Justerad allokering kvv'!$B$1:$AF$1,0),FALSE)),VLOOKUP($B26,'Allokerad kvv'!$B$2:$AV$700,MATCH(C$1,'Allokerad kvv'!$B$1:$AV$1,0),FALSE),VLOOKUP($B26,'Justerad allokering kvv'!$B$1:$AG$700,MATCH(C$1,'Justerad allokering kvv'!$B$1:$AF$1,0),FALSE)))</f>
        <v>0</v>
      </c>
      <c r="D26">
        <f>IF($B26=" ","",IF(ISERROR(1/VLOOKUP($B26,'Justerad allokering kvv'!$B$1:$AG$700,MATCH(D$1,'Justerad allokering kvv'!$B$1:$AF$1,0),FALSE)),VLOOKUP($B26,'Allokerad kvv'!$B$2:$AV$700,MATCH(D$1,'Allokerad kvv'!$B$1:$AV$1,0),FALSE),VLOOKUP($B26,'Justerad allokering kvv'!$B$1:$AG$700,MATCH(D$1,'Justerad allokering kvv'!$B$1:$AF$1,0),FALSE)))</f>
        <v>0</v>
      </c>
      <c r="E26">
        <f>IF($B26=" ","",IF(ISERROR(1/VLOOKUP($B26,'Justerad allokering kvv'!$B$1:$AG$700,MATCH(E$1,'Justerad allokering kvv'!$B$1:$AF$1,0),FALSE)),VLOOKUP($B26,'Allokerad kvv'!$B$2:$AV$700,MATCH(E$1,'Allokerad kvv'!$B$1:$AV$1,0),FALSE),VLOOKUP($B26,'Justerad allokering kvv'!$B$1:$AG$700,MATCH(E$1,'Justerad allokering kvv'!$B$1:$AF$1,0),FALSE)))</f>
        <v>0</v>
      </c>
      <c r="F26">
        <f>IF($B26=" ","",IF(ISERROR(1/VLOOKUP($B26,'Justerad allokering kvv'!$B$1:$AG$700,MATCH(F$1,'Justerad allokering kvv'!$B$1:$AF$1,0),FALSE)),VLOOKUP($B26,'Allokerad kvv'!$B$2:$AV$700,MATCH(F$1,'Allokerad kvv'!$B$1:$AV$1,0),FALSE),VLOOKUP($B26,'Justerad allokering kvv'!$B$1:$AG$700,MATCH(F$1,'Justerad allokering kvv'!$B$1:$AF$1,0),FALSE)))</f>
        <v>0</v>
      </c>
      <c r="G26">
        <f>IF($B26=" ","",IF(ISERROR(1/VLOOKUP($B26,'Justerad allokering kvv'!$B$1:$AG$700,MATCH(G$1,'Justerad allokering kvv'!$B$1:$AF$1,0),FALSE)),VLOOKUP($B26,'Allokerad kvv'!$B$2:$AV$700,MATCH(G$1,'Allokerad kvv'!$B$1:$AV$1,0),FALSE),VLOOKUP($B26,'Justerad allokering kvv'!$B$1:$AG$700,MATCH(G$1,'Justerad allokering kvv'!$B$1:$AF$1,0),FALSE)))</f>
        <v>0</v>
      </c>
      <c r="H26">
        <f>IF($B26=" ","",IF(ISERROR(1/VLOOKUP($B26,'Justerad allokering kvv'!$B$1:$AG$700,MATCH(H$1,'Justerad allokering kvv'!$B$1:$AF$1,0),FALSE)),VLOOKUP($B26,'Allokerad kvv'!$B$2:$AV$700,MATCH(H$1,'Allokerad kvv'!$B$1:$AV$1,0),FALSE),VLOOKUP($B26,'Justerad allokering kvv'!$B$1:$AG$700,MATCH(H$1,'Justerad allokering kvv'!$B$1:$AF$1,0),FALSE)))</f>
        <v>0</v>
      </c>
      <c r="I26">
        <f>IF($B26=" ","",IF(ISERROR(1/VLOOKUP($B26,'Justerad allokering kvv'!$B$1:$AG$700,MATCH(I$1,'Justerad allokering kvv'!$B$1:$AF$1,0),FALSE)),VLOOKUP($B26,'Allokerad kvv'!$B$2:$AV$700,MATCH(I$1,'Allokerad kvv'!$B$1:$AV$1,0),FALSE),VLOOKUP($B26,'Justerad allokering kvv'!$B$1:$AG$700,MATCH(I$1,'Justerad allokering kvv'!$B$1:$AF$1,0),FALSE)))</f>
        <v>0</v>
      </c>
      <c r="J26">
        <f>IF($B26=" ","",IF(ISERROR(1/VLOOKUP($B26,'Justerad allokering kvv'!$B$1:$AG$700,MATCH(J$1,'Justerad allokering kvv'!$B$1:$AF$1,0),FALSE)),VLOOKUP($B26,'Allokerad kvv'!$B$2:$AV$700,MATCH(J$1,'Allokerad kvv'!$B$1:$AV$1,0),FALSE),VLOOKUP($B26,'Justerad allokering kvv'!$B$1:$AG$700,MATCH(J$1,'Justerad allokering kvv'!$B$1:$AF$1,0),FALSE)))</f>
        <v>0</v>
      </c>
      <c r="K26">
        <f>IF($B26=" ","",IF(ISERROR(1/VLOOKUP($B26,'Justerad allokering kvv'!$B$1:$AG$700,MATCH(K$1,'Justerad allokering kvv'!$B$1:$AF$1,0),FALSE)),VLOOKUP($B26,'Allokerad kvv'!$B$2:$AV$700,MATCH(K$1,'Allokerad kvv'!$B$1:$AV$1,0),FALSE),VLOOKUP($B26,'Justerad allokering kvv'!$B$1:$AG$700,MATCH(K$1,'Justerad allokering kvv'!$B$1:$AF$1,0),FALSE)))</f>
        <v>0</v>
      </c>
      <c r="L26">
        <f>IF($B26=" ","",IF(ISERROR(1/VLOOKUP($B26,'Justerad allokering kvv'!$B$1:$AG$700,MATCH(L$1,'Justerad allokering kvv'!$B$1:$AF$1,0),FALSE)),VLOOKUP($B26,'Allokerad kvv'!$B$2:$AV$700,MATCH(L$1,'Allokerad kvv'!$B$1:$AV$1,0),FALSE),VLOOKUP($B26,'Justerad allokering kvv'!$B$1:$AG$700,MATCH(L$1,'Justerad allokering kvv'!$B$1:$AF$1,0),FALSE)))</f>
        <v>0</v>
      </c>
      <c r="M26">
        <f>IF($B26=" ","",IF(ISERROR(1/VLOOKUP($B26,'Justerad allokering kvv'!$B$1:$AG$700,MATCH(M$1,'Justerad allokering kvv'!$B$1:$AF$1,0),FALSE)),VLOOKUP($B26,'Allokerad kvv'!$B$2:$AV$700,MATCH(M$1,'Allokerad kvv'!$B$1:$AV$1,0),FALSE),VLOOKUP($B26,'Justerad allokering kvv'!$B$1:$AG$700,MATCH(M$1,'Justerad allokering kvv'!$B$1:$AF$1,0),FALSE)))</f>
        <v>0</v>
      </c>
      <c r="N26">
        <f>IF($B26=" ","",IF(ISERROR(1/VLOOKUP($B26,'Justerad allokering kvv'!$B$1:$AG$700,MATCH(N$1,'Justerad allokering kvv'!$B$1:$AF$1,0),FALSE)),VLOOKUP($B26,'Allokerad kvv'!$B$2:$AV$700,MATCH(N$1,'Allokerad kvv'!$B$1:$AV$1,0),FALSE),VLOOKUP($B26,'Justerad allokering kvv'!$B$1:$AG$700,MATCH(N$1,'Justerad allokering kvv'!$B$1:$AF$1,0),FALSE)))</f>
        <v>0</v>
      </c>
      <c r="O26">
        <f>IF($B26=" ","",IF(ISERROR(1/VLOOKUP($B26,'Justerad allokering kvv'!$B$1:$AG$700,MATCH(O$1,'Justerad allokering kvv'!$B$1:$AF$1,0),FALSE)),VLOOKUP($B26,'Allokerad kvv'!$B$2:$AV$700,MATCH(O$1,'Allokerad kvv'!$B$1:$AV$1,0),FALSE),VLOOKUP($B26,'Justerad allokering kvv'!$B$1:$AG$700,MATCH(O$1,'Justerad allokering kvv'!$B$1:$AF$1,0),FALSE)))</f>
        <v>0</v>
      </c>
      <c r="P26">
        <f>IF($B26=" ","",IF(ISERROR(1/VLOOKUP($B26,'Justerad allokering kvv'!$B$1:$AG$700,MATCH(P$1,'Justerad allokering kvv'!$B$1:$AF$1,0),FALSE)),VLOOKUP($B26,'Allokerad kvv'!$B$2:$AV$700,MATCH(P$1,'Allokerad kvv'!$B$1:$AV$1,0),FALSE),VLOOKUP($B26,'Justerad allokering kvv'!$B$1:$AG$700,MATCH(P$1,'Justerad allokering kvv'!$B$1:$AF$1,0),FALSE)))</f>
        <v>0</v>
      </c>
      <c r="Q26">
        <f>IF($B26=" ","",IF(ISERROR(1/VLOOKUP($B26,'Justerad allokering kvv'!$B$1:$AG$700,MATCH(Q$1,'Justerad allokering kvv'!$B$1:$AF$1,0),FALSE)),VLOOKUP($B26,'Allokerad kvv'!$B$2:$AV$700,MATCH(Q$1,'Allokerad kvv'!$B$1:$AV$1,0),FALSE),VLOOKUP($B26,'Justerad allokering kvv'!$B$1:$AG$700,MATCH(Q$1,'Justerad allokering kvv'!$B$1:$AF$1,0),FALSE)))</f>
        <v>0</v>
      </c>
      <c r="R26">
        <f>IF($B26=" ","",IF(ISERROR(1/VLOOKUP($B26,'Justerad allokering kvv'!$B$1:$AG$700,MATCH(R$1,'Justerad allokering kvv'!$B$1:$AF$1,0),FALSE)),VLOOKUP($B26,'Allokerad kvv'!$B$2:$AV$700,MATCH(R$1,'Allokerad kvv'!$B$1:$AV$1,0),FALSE),VLOOKUP($B26,'Justerad allokering kvv'!$B$1:$AG$700,MATCH(R$1,'Justerad allokering kvv'!$B$1:$AF$1,0),FALSE)))</f>
        <v>0</v>
      </c>
      <c r="S26">
        <f>IF($B26=" ","",IF(ISERROR(1/VLOOKUP($B26,'Justerad allokering kvv'!$B$1:$AG$700,MATCH(S$1,'Justerad allokering kvv'!$B$1:$AF$1,0),FALSE)),VLOOKUP($B26,'Allokerad kvv'!$B$2:$AV$700,MATCH(S$1,'Allokerad kvv'!$B$1:$AV$1,0),FALSE),VLOOKUP($B26,'Justerad allokering kvv'!$B$1:$AG$700,MATCH(S$1,'Justerad allokering kvv'!$B$1:$AF$1,0),FALSE)))</f>
        <v>0</v>
      </c>
      <c r="T26">
        <f>IF($B26=" ","",IF(ISERROR(1/VLOOKUP($B26,'Justerad allokering kvv'!$B$1:$AG$700,MATCH(T$1,'Justerad allokering kvv'!$B$1:$AF$1,0),FALSE)),VLOOKUP($B26,'Allokerad kvv'!$B$2:$AV$700,MATCH(T$1,'Allokerad kvv'!$B$1:$AV$1,0),FALSE),VLOOKUP($B26,'Justerad allokering kvv'!$B$1:$AG$700,MATCH(T$1,'Justerad allokering kvv'!$B$1:$AF$1,0),FALSE)))</f>
        <v>0</v>
      </c>
      <c r="U26">
        <f>IF($B26=" ","",IF(ISERROR(1/VLOOKUP($B26,'Justerad allokering kvv'!$B$1:$AG$700,MATCH(U$1,'Justerad allokering kvv'!$B$1:$AF$1,0),FALSE)),VLOOKUP($B26,'Allokerad kvv'!$B$2:$AV$700,MATCH(U$1,'Allokerad kvv'!$B$1:$AV$1,0),FALSE),VLOOKUP($B26,'Justerad allokering kvv'!$B$1:$AG$700,MATCH(U$1,'Justerad allokering kvv'!$B$1:$AF$1,0),FALSE)))</f>
        <v>0</v>
      </c>
      <c r="V26">
        <f>IF($B26=" ","",IF(ISERROR(1/VLOOKUP($B26,'Justerad allokering kvv'!$B$1:$AG$700,MATCH(V$1,'Justerad allokering kvv'!$B$1:$AF$1,0),FALSE)),VLOOKUP($B26,'Allokerad kvv'!$B$2:$AV$700,MATCH(V$1,'Allokerad kvv'!$B$1:$AV$1,0),FALSE),VLOOKUP($B26,'Justerad allokering kvv'!$B$1:$AG$700,MATCH(V$1,'Justerad allokering kvv'!$B$1:$AF$1,0),FALSE)))</f>
        <v>0</v>
      </c>
      <c r="W26">
        <f>IF($B26=" ","",IF(ISERROR(1/VLOOKUP($B26,'Justerad allokering kvv'!$B$1:$AG$700,MATCH(W$1,'Justerad allokering kvv'!$B$1:$AF$1,0),FALSE)),VLOOKUP($B26,'Allokerad kvv'!$B$2:$AV$700,MATCH(W$1,'Allokerad kvv'!$B$1:$AV$1,0),FALSE),VLOOKUP($B26,'Justerad allokering kvv'!$B$1:$AG$700,MATCH(W$1,'Justerad allokering kvv'!$B$1:$AF$1,0),FALSE)))</f>
        <v>0</v>
      </c>
      <c r="X26">
        <f>IF($B26=" ","",IF(ISERROR(1/VLOOKUP($B26,'Justerad allokering kvv'!$B$1:$AG$700,MATCH(X$1,'Justerad allokering kvv'!$B$1:$AF$1,0),FALSE)),VLOOKUP($B26,'Allokerad kvv'!$B$2:$AV$700,MATCH(X$1,'Allokerad kvv'!$B$1:$AV$1,0),FALSE),VLOOKUP($B26,'Justerad allokering kvv'!$B$1:$AG$700,MATCH(X$1,'Justerad allokering kvv'!$B$1:$AF$1,0),FALSE)))</f>
        <v>0</v>
      </c>
      <c r="Y26">
        <f>IF($B26=" ","",IF(ISERROR(1/VLOOKUP($B26,'Justerad allokering kvv'!$B$1:$AG$700,MATCH(Y$1,'Justerad allokering kvv'!$B$1:$AF$1,0),FALSE)),VLOOKUP($B26,'Allokerad kvv'!$B$2:$AV$700,MATCH(Y$1,'Allokerad kvv'!$B$1:$AV$1,0),FALSE),VLOOKUP($B26,'Justerad allokering kvv'!$B$1:$AG$700,MATCH(Y$1,'Justerad allokering kvv'!$B$1:$AF$1,0),FALSE)))</f>
        <v>0</v>
      </c>
      <c r="AB26">
        <f>IFERROR(VLOOKUP($B26,Kraftvärmeprod!$B$1:$AO$424,MATCH("Tillförd energi från rökgaskondensering (GWh)",Kraftvärmeprod!$B$1:$AG$1,0),FALSE)/1,0)</f>
        <v>0</v>
      </c>
      <c r="AE26" s="122">
        <f t="shared" si="0"/>
        <v>0</v>
      </c>
      <c r="AG26">
        <f t="shared" si="1"/>
        <v>0</v>
      </c>
      <c r="AH26">
        <f t="shared" si="2"/>
        <v>0</v>
      </c>
      <c r="AI26" t="str">
        <f>IF(AH26=0,"",AH26/VLOOKUP(B26,Kraftvärmeprod!$B$1:$BC$480,MATCH("Summa tillförd energi exklusive rökgaskondensering",Kraftvärmeprod!$B$1:$BC$1,0),FALSE))</f>
        <v/>
      </c>
      <c r="AK26">
        <f t="shared" si="3"/>
        <v>0</v>
      </c>
    </row>
    <row r="27" spans="1:37" x14ac:dyDescent="0.25">
      <c r="A27" s="2" t="s">
        <v>54</v>
      </c>
      <c r="B27" s="2" t="s">
        <v>60</v>
      </c>
      <c r="C27">
        <f>IF($B27=" ","",IF(ISERROR(1/VLOOKUP($B27,'Justerad allokering kvv'!$B$1:$AG$700,MATCH(C$1,'Justerad allokering kvv'!$B$1:$AF$1,0),FALSE)),VLOOKUP($B27,'Allokerad kvv'!$B$2:$AV$700,MATCH(C$1,'Allokerad kvv'!$B$1:$AV$1,0),FALSE),VLOOKUP($B27,'Justerad allokering kvv'!$B$1:$AG$700,MATCH(C$1,'Justerad allokering kvv'!$B$1:$AF$1,0),FALSE)))</f>
        <v>0</v>
      </c>
      <c r="D27">
        <f>IF($B27=" ","",IF(ISERROR(1/VLOOKUP($B27,'Justerad allokering kvv'!$B$1:$AG$700,MATCH(D$1,'Justerad allokering kvv'!$B$1:$AF$1,0),FALSE)),VLOOKUP($B27,'Allokerad kvv'!$B$2:$AV$700,MATCH(D$1,'Allokerad kvv'!$B$1:$AV$1,0),FALSE),VLOOKUP($B27,'Justerad allokering kvv'!$B$1:$AG$700,MATCH(D$1,'Justerad allokering kvv'!$B$1:$AF$1,0),FALSE)))</f>
        <v>0</v>
      </c>
      <c r="E27">
        <f>IF($B27=" ","",IF(ISERROR(1/VLOOKUP($B27,'Justerad allokering kvv'!$B$1:$AG$700,MATCH(E$1,'Justerad allokering kvv'!$B$1:$AF$1,0),FALSE)),VLOOKUP($B27,'Allokerad kvv'!$B$2:$AV$700,MATCH(E$1,'Allokerad kvv'!$B$1:$AV$1,0),FALSE),VLOOKUP($B27,'Justerad allokering kvv'!$B$1:$AG$700,MATCH(E$1,'Justerad allokering kvv'!$B$1:$AF$1,0),FALSE)))</f>
        <v>0</v>
      </c>
      <c r="F27">
        <f>IF($B27=" ","",IF(ISERROR(1/VLOOKUP($B27,'Justerad allokering kvv'!$B$1:$AG$700,MATCH(F$1,'Justerad allokering kvv'!$B$1:$AF$1,0),FALSE)),VLOOKUP($B27,'Allokerad kvv'!$B$2:$AV$700,MATCH(F$1,'Allokerad kvv'!$B$1:$AV$1,0),FALSE),VLOOKUP($B27,'Justerad allokering kvv'!$B$1:$AG$700,MATCH(F$1,'Justerad allokering kvv'!$B$1:$AF$1,0),FALSE)))</f>
        <v>0</v>
      </c>
      <c r="G27">
        <f>IF($B27=" ","",IF(ISERROR(1/VLOOKUP($B27,'Justerad allokering kvv'!$B$1:$AG$700,MATCH(G$1,'Justerad allokering kvv'!$B$1:$AF$1,0),FALSE)),VLOOKUP($B27,'Allokerad kvv'!$B$2:$AV$700,MATCH(G$1,'Allokerad kvv'!$B$1:$AV$1,0),FALSE),VLOOKUP($B27,'Justerad allokering kvv'!$B$1:$AG$700,MATCH(G$1,'Justerad allokering kvv'!$B$1:$AF$1,0),FALSE)))</f>
        <v>0</v>
      </c>
      <c r="H27">
        <f>IF($B27=" ","",IF(ISERROR(1/VLOOKUP($B27,'Justerad allokering kvv'!$B$1:$AG$700,MATCH(H$1,'Justerad allokering kvv'!$B$1:$AF$1,0),FALSE)),VLOOKUP($B27,'Allokerad kvv'!$B$2:$AV$700,MATCH(H$1,'Allokerad kvv'!$B$1:$AV$1,0),FALSE),VLOOKUP($B27,'Justerad allokering kvv'!$B$1:$AG$700,MATCH(H$1,'Justerad allokering kvv'!$B$1:$AF$1,0),FALSE)))</f>
        <v>0</v>
      </c>
      <c r="I27">
        <f>IF($B27=" ","",IF(ISERROR(1/VLOOKUP($B27,'Justerad allokering kvv'!$B$1:$AG$700,MATCH(I$1,'Justerad allokering kvv'!$B$1:$AF$1,0),FALSE)),VLOOKUP($B27,'Allokerad kvv'!$B$2:$AV$700,MATCH(I$1,'Allokerad kvv'!$B$1:$AV$1,0),FALSE),VLOOKUP($B27,'Justerad allokering kvv'!$B$1:$AG$700,MATCH(I$1,'Justerad allokering kvv'!$B$1:$AF$1,0),FALSE)))</f>
        <v>0</v>
      </c>
      <c r="J27">
        <f>IF($B27=" ","",IF(ISERROR(1/VLOOKUP($B27,'Justerad allokering kvv'!$B$1:$AG$700,MATCH(J$1,'Justerad allokering kvv'!$B$1:$AF$1,0),FALSE)),VLOOKUP($B27,'Allokerad kvv'!$B$2:$AV$700,MATCH(J$1,'Allokerad kvv'!$B$1:$AV$1,0),FALSE),VLOOKUP($B27,'Justerad allokering kvv'!$B$1:$AG$700,MATCH(J$1,'Justerad allokering kvv'!$B$1:$AF$1,0),FALSE)))</f>
        <v>0</v>
      </c>
      <c r="K27">
        <f>IF($B27=" ","",IF(ISERROR(1/VLOOKUP($B27,'Justerad allokering kvv'!$B$1:$AG$700,MATCH(K$1,'Justerad allokering kvv'!$B$1:$AF$1,0),FALSE)),VLOOKUP($B27,'Allokerad kvv'!$B$2:$AV$700,MATCH(K$1,'Allokerad kvv'!$B$1:$AV$1,0),FALSE),VLOOKUP($B27,'Justerad allokering kvv'!$B$1:$AG$700,MATCH(K$1,'Justerad allokering kvv'!$B$1:$AF$1,0),FALSE)))</f>
        <v>0</v>
      </c>
      <c r="L27">
        <f>IF($B27=" ","",IF(ISERROR(1/VLOOKUP($B27,'Justerad allokering kvv'!$B$1:$AG$700,MATCH(L$1,'Justerad allokering kvv'!$B$1:$AF$1,0),FALSE)),VLOOKUP($B27,'Allokerad kvv'!$B$2:$AV$700,MATCH(L$1,'Allokerad kvv'!$B$1:$AV$1,0),FALSE),VLOOKUP($B27,'Justerad allokering kvv'!$B$1:$AG$700,MATCH(L$1,'Justerad allokering kvv'!$B$1:$AF$1,0),FALSE)))</f>
        <v>0</v>
      </c>
      <c r="M27">
        <f>IF($B27=" ","",IF(ISERROR(1/VLOOKUP($B27,'Justerad allokering kvv'!$B$1:$AG$700,MATCH(M$1,'Justerad allokering kvv'!$B$1:$AF$1,0),FALSE)),VLOOKUP($B27,'Allokerad kvv'!$B$2:$AV$700,MATCH(M$1,'Allokerad kvv'!$B$1:$AV$1,0),FALSE),VLOOKUP($B27,'Justerad allokering kvv'!$B$1:$AG$700,MATCH(M$1,'Justerad allokering kvv'!$B$1:$AF$1,0),FALSE)))</f>
        <v>0</v>
      </c>
      <c r="N27">
        <f>IF($B27=" ","",IF(ISERROR(1/VLOOKUP($B27,'Justerad allokering kvv'!$B$1:$AG$700,MATCH(N$1,'Justerad allokering kvv'!$B$1:$AF$1,0),FALSE)),VLOOKUP($B27,'Allokerad kvv'!$B$2:$AV$700,MATCH(N$1,'Allokerad kvv'!$B$1:$AV$1,0),FALSE),VLOOKUP($B27,'Justerad allokering kvv'!$B$1:$AG$700,MATCH(N$1,'Justerad allokering kvv'!$B$1:$AF$1,0),FALSE)))</f>
        <v>0</v>
      </c>
      <c r="O27">
        <f>IF($B27=" ","",IF(ISERROR(1/VLOOKUP($B27,'Justerad allokering kvv'!$B$1:$AG$700,MATCH(O$1,'Justerad allokering kvv'!$B$1:$AF$1,0),FALSE)),VLOOKUP($B27,'Allokerad kvv'!$B$2:$AV$700,MATCH(O$1,'Allokerad kvv'!$B$1:$AV$1,0),FALSE),VLOOKUP($B27,'Justerad allokering kvv'!$B$1:$AG$700,MATCH(O$1,'Justerad allokering kvv'!$B$1:$AF$1,0),FALSE)))</f>
        <v>0</v>
      </c>
      <c r="P27">
        <f>IF($B27=" ","",IF(ISERROR(1/VLOOKUP($B27,'Justerad allokering kvv'!$B$1:$AG$700,MATCH(P$1,'Justerad allokering kvv'!$B$1:$AF$1,0),FALSE)),VLOOKUP($B27,'Allokerad kvv'!$B$2:$AV$700,MATCH(P$1,'Allokerad kvv'!$B$1:$AV$1,0),FALSE),VLOOKUP($B27,'Justerad allokering kvv'!$B$1:$AG$700,MATCH(P$1,'Justerad allokering kvv'!$B$1:$AF$1,0),FALSE)))</f>
        <v>0</v>
      </c>
      <c r="Q27">
        <f>IF($B27=" ","",IF(ISERROR(1/VLOOKUP($B27,'Justerad allokering kvv'!$B$1:$AG$700,MATCH(Q$1,'Justerad allokering kvv'!$B$1:$AF$1,0),FALSE)),VLOOKUP($B27,'Allokerad kvv'!$B$2:$AV$700,MATCH(Q$1,'Allokerad kvv'!$B$1:$AV$1,0),FALSE),VLOOKUP($B27,'Justerad allokering kvv'!$B$1:$AG$700,MATCH(Q$1,'Justerad allokering kvv'!$B$1:$AF$1,0),FALSE)))</f>
        <v>0</v>
      </c>
      <c r="R27">
        <f>IF($B27=" ","",IF(ISERROR(1/VLOOKUP($B27,'Justerad allokering kvv'!$B$1:$AG$700,MATCH(R$1,'Justerad allokering kvv'!$B$1:$AF$1,0),FALSE)),VLOOKUP($B27,'Allokerad kvv'!$B$2:$AV$700,MATCH(R$1,'Allokerad kvv'!$B$1:$AV$1,0),FALSE),VLOOKUP($B27,'Justerad allokering kvv'!$B$1:$AG$700,MATCH(R$1,'Justerad allokering kvv'!$B$1:$AF$1,0),FALSE)))</f>
        <v>0</v>
      </c>
      <c r="S27">
        <f>IF($B27=" ","",IF(ISERROR(1/VLOOKUP($B27,'Justerad allokering kvv'!$B$1:$AG$700,MATCH(S$1,'Justerad allokering kvv'!$B$1:$AF$1,0),FALSE)),VLOOKUP($B27,'Allokerad kvv'!$B$2:$AV$700,MATCH(S$1,'Allokerad kvv'!$B$1:$AV$1,0),FALSE),VLOOKUP($B27,'Justerad allokering kvv'!$B$1:$AG$700,MATCH(S$1,'Justerad allokering kvv'!$B$1:$AF$1,0),FALSE)))</f>
        <v>0</v>
      </c>
      <c r="T27">
        <f>IF($B27=" ","",IF(ISERROR(1/VLOOKUP($B27,'Justerad allokering kvv'!$B$1:$AG$700,MATCH(T$1,'Justerad allokering kvv'!$B$1:$AF$1,0),FALSE)),VLOOKUP($B27,'Allokerad kvv'!$B$2:$AV$700,MATCH(T$1,'Allokerad kvv'!$B$1:$AV$1,0),FALSE),VLOOKUP($B27,'Justerad allokering kvv'!$B$1:$AG$700,MATCH(T$1,'Justerad allokering kvv'!$B$1:$AF$1,0),FALSE)))</f>
        <v>0</v>
      </c>
      <c r="U27">
        <f>IF($B27=" ","",IF(ISERROR(1/VLOOKUP($B27,'Justerad allokering kvv'!$B$1:$AG$700,MATCH(U$1,'Justerad allokering kvv'!$B$1:$AF$1,0),FALSE)),VLOOKUP($B27,'Allokerad kvv'!$B$2:$AV$700,MATCH(U$1,'Allokerad kvv'!$B$1:$AV$1,0),FALSE),VLOOKUP($B27,'Justerad allokering kvv'!$B$1:$AG$700,MATCH(U$1,'Justerad allokering kvv'!$B$1:$AF$1,0),FALSE)))</f>
        <v>0</v>
      </c>
      <c r="V27">
        <f>IF($B27=" ","",IF(ISERROR(1/VLOOKUP($B27,'Justerad allokering kvv'!$B$1:$AG$700,MATCH(V$1,'Justerad allokering kvv'!$B$1:$AF$1,0),FALSE)),VLOOKUP($B27,'Allokerad kvv'!$B$2:$AV$700,MATCH(V$1,'Allokerad kvv'!$B$1:$AV$1,0),FALSE),VLOOKUP($B27,'Justerad allokering kvv'!$B$1:$AG$700,MATCH(V$1,'Justerad allokering kvv'!$B$1:$AF$1,0),FALSE)))</f>
        <v>0</v>
      </c>
      <c r="W27">
        <f>IF($B27=" ","",IF(ISERROR(1/VLOOKUP($B27,'Justerad allokering kvv'!$B$1:$AG$700,MATCH(W$1,'Justerad allokering kvv'!$B$1:$AF$1,0),FALSE)),VLOOKUP($B27,'Allokerad kvv'!$B$2:$AV$700,MATCH(W$1,'Allokerad kvv'!$B$1:$AV$1,0),FALSE),VLOOKUP($B27,'Justerad allokering kvv'!$B$1:$AG$700,MATCH(W$1,'Justerad allokering kvv'!$B$1:$AF$1,0),FALSE)))</f>
        <v>0</v>
      </c>
      <c r="X27">
        <f>IF($B27=" ","",IF(ISERROR(1/VLOOKUP($B27,'Justerad allokering kvv'!$B$1:$AG$700,MATCH(X$1,'Justerad allokering kvv'!$B$1:$AF$1,0),FALSE)),VLOOKUP($B27,'Allokerad kvv'!$B$2:$AV$700,MATCH(X$1,'Allokerad kvv'!$B$1:$AV$1,0),FALSE),VLOOKUP($B27,'Justerad allokering kvv'!$B$1:$AG$700,MATCH(X$1,'Justerad allokering kvv'!$B$1:$AF$1,0),FALSE)))</f>
        <v>0</v>
      </c>
      <c r="Y27">
        <f>IF($B27=" ","",IF(ISERROR(1/VLOOKUP($B27,'Justerad allokering kvv'!$B$1:$AG$700,MATCH(Y$1,'Justerad allokering kvv'!$B$1:$AF$1,0),FALSE)),VLOOKUP($B27,'Allokerad kvv'!$B$2:$AV$700,MATCH(Y$1,'Allokerad kvv'!$B$1:$AV$1,0),FALSE),VLOOKUP($B27,'Justerad allokering kvv'!$B$1:$AG$700,MATCH(Y$1,'Justerad allokering kvv'!$B$1:$AF$1,0),FALSE)))</f>
        <v>0</v>
      </c>
      <c r="AB27">
        <f>IFERROR(VLOOKUP($B27,Kraftvärmeprod!$B$1:$AO$424,MATCH("Tillförd energi från rökgaskondensering (GWh)",Kraftvärmeprod!$B$1:$AG$1,0),FALSE)/1,0)</f>
        <v>0</v>
      </c>
      <c r="AE27" s="122">
        <f t="shared" si="0"/>
        <v>0</v>
      </c>
      <c r="AG27">
        <f t="shared" si="1"/>
        <v>0</v>
      </c>
      <c r="AH27">
        <f t="shared" si="2"/>
        <v>0</v>
      </c>
      <c r="AI27" t="str">
        <f>IF(AH27=0,"",AH27/VLOOKUP(B27,Kraftvärmeprod!$B$1:$BC$480,MATCH("Summa tillförd energi exklusive rökgaskondensering",Kraftvärmeprod!$B$1:$BC$1,0),FALSE))</f>
        <v/>
      </c>
      <c r="AK27">
        <f t="shared" si="3"/>
        <v>0</v>
      </c>
    </row>
    <row r="28" spans="1:37" x14ac:dyDescent="0.25">
      <c r="A28" s="2" t="s">
        <v>54</v>
      </c>
      <c r="B28" s="2" t="s">
        <v>61</v>
      </c>
      <c r="C28">
        <f>IF($B28=" ","",IF(ISERROR(1/VLOOKUP($B28,'Justerad allokering kvv'!$B$1:$AG$700,MATCH(C$1,'Justerad allokering kvv'!$B$1:$AF$1,0),FALSE)),VLOOKUP($B28,'Allokerad kvv'!$B$2:$AV$700,MATCH(C$1,'Allokerad kvv'!$B$1:$AV$1,0),FALSE),VLOOKUP($B28,'Justerad allokering kvv'!$B$1:$AG$700,MATCH(C$1,'Justerad allokering kvv'!$B$1:$AF$1,0),FALSE)))</f>
        <v>0</v>
      </c>
      <c r="D28">
        <f>IF($B28=" ","",IF(ISERROR(1/VLOOKUP($B28,'Justerad allokering kvv'!$B$1:$AG$700,MATCH(D$1,'Justerad allokering kvv'!$B$1:$AF$1,0),FALSE)),VLOOKUP($B28,'Allokerad kvv'!$B$2:$AV$700,MATCH(D$1,'Allokerad kvv'!$B$1:$AV$1,0),FALSE),VLOOKUP($B28,'Justerad allokering kvv'!$B$1:$AG$700,MATCH(D$1,'Justerad allokering kvv'!$B$1:$AF$1,0),FALSE)))</f>
        <v>0</v>
      </c>
      <c r="E28">
        <f>IF($B28=" ","",IF(ISERROR(1/VLOOKUP($B28,'Justerad allokering kvv'!$B$1:$AG$700,MATCH(E$1,'Justerad allokering kvv'!$B$1:$AF$1,0),FALSE)),VLOOKUP($B28,'Allokerad kvv'!$B$2:$AV$700,MATCH(E$1,'Allokerad kvv'!$B$1:$AV$1,0),FALSE),VLOOKUP($B28,'Justerad allokering kvv'!$B$1:$AG$700,MATCH(E$1,'Justerad allokering kvv'!$B$1:$AF$1,0),FALSE)))</f>
        <v>0</v>
      </c>
      <c r="F28">
        <f>IF($B28=" ","",IF(ISERROR(1/VLOOKUP($B28,'Justerad allokering kvv'!$B$1:$AG$700,MATCH(F$1,'Justerad allokering kvv'!$B$1:$AF$1,0),FALSE)),VLOOKUP($B28,'Allokerad kvv'!$B$2:$AV$700,MATCH(F$1,'Allokerad kvv'!$B$1:$AV$1,0),FALSE),VLOOKUP($B28,'Justerad allokering kvv'!$B$1:$AG$700,MATCH(F$1,'Justerad allokering kvv'!$B$1:$AF$1,0),FALSE)))</f>
        <v>0</v>
      </c>
      <c r="G28">
        <f>IF($B28=" ","",IF(ISERROR(1/VLOOKUP($B28,'Justerad allokering kvv'!$B$1:$AG$700,MATCH(G$1,'Justerad allokering kvv'!$B$1:$AF$1,0),FALSE)),VLOOKUP($B28,'Allokerad kvv'!$B$2:$AV$700,MATCH(G$1,'Allokerad kvv'!$B$1:$AV$1,0),FALSE),VLOOKUP($B28,'Justerad allokering kvv'!$B$1:$AG$700,MATCH(G$1,'Justerad allokering kvv'!$B$1:$AF$1,0),FALSE)))</f>
        <v>0</v>
      </c>
      <c r="H28">
        <f>IF($B28=" ","",IF(ISERROR(1/VLOOKUP($B28,'Justerad allokering kvv'!$B$1:$AG$700,MATCH(H$1,'Justerad allokering kvv'!$B$1:$AF$1,0),FALSE)),VLOOKUP($B28,'Allokerad kvv'!$B$2:$AV$700,MATCH(H$1,'Allokerad kvv'!$B$1:$AV$1,0),FALSE),VLOOKUP($B28,'Justerad allokering kvv'!$B$1:$AG$700,MATCH(H$1,'Justerad allokering kvv'!$B$1:$AF$1,0),FALSE)))</f>
        <v>0</v>
      </c>
      <c r="I28">
        <f>IF($B28=" ","",IF(ISERROR(1/VLOOKUP($B28,'Justerad allokering kvv'!$B$1:$AG$700,MATCH(I$1,'Justerad allokering kvv'!$B$1:$AF$1,0),FALSE)),VLOOKUP($B28,'Allokerad kvv'!$B$2:$AV$700,MATCH(I$1,'Allokerad kvv'!$B$1:$AV$1,0),FALSE),VLOOKUP($B28,'Justerad allokering kvv'!$B$1:$AG$700,MATCH(I$1,'Justerad allokering kvv'!$B$1:$AF$1,0),FALSE)))</f>
        <v>0</v>
      </c>
      <c r="J28">
        <f>IF($B28=" ","",IF(ISERROR(1/VLOOKUP($B28,'Justerad allokering kvv'!$B$1:$AG$700,MATCH(J$1,'Justerad allokering kvv'!$B$1:$AF$1,0),FALSE)),VLOOKUP($B28,'Allokerad kvv'!$B$2:$AV$700,MATCH(J$1,'Allokerad kvv'!$B$1:$AV$1,0),FALSE),VLOOKUP($B28,'Justerad allokering kvv'!$B$1:$AG$700,MATCH(J$1,'Justerad allokering kvv'!$B$1:$AF$1,0),FALSE)))</f>
        <v>0</v>
      </c>
      <c r="K28">
        <f>IF($B28=" ","",IF(ISERROR(1/VLOOKUP($B28,'Justerad allokering kvv'!$B$1:$AG$700,MATCH(K$1,'Justerad allokering kvv'!$B$1:$AF$1,0),FALSE)),VLOOKUP($B28,'Allokerad kvv'!$B$2:$AV$700,MATCH(K$1,'Allokerad kvv'!$B$1:$AV$1,0),FALSE),VLOOKUP($B28,'Justerad allokering kvv'!$B$1:$AG$700,MATCH(K$1,'Justerad allokering kvv'!$B$1:$AF$1,0),FALSE)))</f>
        <v>0</v>
      </c>
      <c r="L28">
        <f>IF($B28=" ","",IF(ISERROR(1/VLOOKUP($B28,'Justerad allokering kvv'!$B$1:$AG$700,MATCH(L$1,'Justerad allokering kvv'!$B$1:$AF$1,0),FALSE)),VLOOKUP($B28,'Allokerad kvv'!$B$2:$AV$700,MATCH(L$1,'Allokerad kvv'!$B$1:$AV$1,0),FALSE),VLOOKUP($B28,'Justerad allokering kvv'!$B$1:$AG$700,MATCH(L$1,'Justerad allokering kvv'!$B$1:$AF$1,0),FALSE)))</f>
        <v>0</v>
      </c>
      <c r="M28">
        <f>IF($B28=" ","",IF(ISERROR(1/VLOOKUP($B28,'Justerad allokering kvv'!$B$1:$AG$700,MATCH(M$1,'Justerad allokering kvv'!$B$1:$AF$1,0),FALSE)),VLOOKUP($B28,'Allokerad kvv'!$B$2:$AV$700,MATCH(M$1,'Allokerad kvv'!$B$1:$AV$1,0),FALSE),VLOOKUP($B28,'Justerad allokering kvv'!$B$1:$AG$700,MATCH(M$1,'Justerad allokering kvv'!$B$1:$AF$1,0),FALSE)))</f>
        <v>0</v>
      </c>
      <c r="N28">
        <f>IF($B28=" ","",IF(ISERROR(1/VLOOKUP($B28,'Justerad allokering kvv'!$B$1:$AG$700,MATCH(N$1,'Justerad allokering kvv'!$B$1:$AF$1,0),FALSE)),VLOOKUP($B28,'Allokerad kvv'!$B$2:$AV$700,MATCH(N$1,'Allokerad kvv'!$B$1:$AV$1,0),FALSE),VLOOKUP($B28,'Justerad allokering kvv'!$B$1:$AG$700,MATCH(N$1,'Justerad allokering kvv'!$B$1:$AF$1,0),FALSE)))</f>
        <v>0</v>
      </c>
      <c r="O28">
        <f>IF($B28=" ","",IF(ISERROR(1/VLOOKUP($B28,'Justerad allokering kvv'!$B$1:$AG$700,MATCH(O$1,'Justerad allokering kvv'!$B$1:$AF$1,0),FALSE)),VLOOKUP($B28,'Allokerad kvv'!$B$2:$AV$700,MATCH(O$1,'Allokerad kvv'!$B$1:$AV$1,0),FALSE),VLOOKUP($B28,'Justerad allokering kvv'!$B$1:$AG$700,MATCH(O$1,'Justerad allokering kvv'!$B$1:$AF$1,0),FALSE)))</f>
        <v>0</v>
      </c>
      <c r="P28">
        <f>IF($B28=" ","",IF(ISERROR(1/VLOOKUP($B28,'Justerad allokering kvv'!$B$1:$AG$700,MATCH(P$1,'Justerad allokering kvv'!$B$1:$AF$1,0),FALSE)),VLOOKUP($B28,'Allokerad kvv'!$B$2:$AV$700,MATCH(P$1,'Allokerad kvv'!$B$1:$AV$1,0),FALSE),VLOOKUP($B28,'Justerad allokering kvv'!$B$1:$AG$700,MATCH(P$1,'Justerad allokering kvv'!$B$1:$AF$1,0),FALSE)))</f>
        <v>0</v>
      </c>
      <c r="Q28">
        <f>IF($B28=" ","",IF(ISERROR(1/VLOOKUP($B28,'Justerad allokering kvv'!$B$1:$AG$700,MATCH(Q$1,'Justerad allokering kvv'!$B$1:$AF$1,0),FALSE)),VLOOKUP($B28,'Allokerad kvv'!$B$2:$AV$700,MATCH(Q$1,'Allokerad kvv'!$B$1:$AV$1,0),FALSE),VLOOKUP($B28,'Justerad allokering kvv'!$B$1:$AG$700,MATCH(Q$1,'Justerad allokering kvv'!$B$1:$AF$1,0),FALSE)))</f>
        <v>0</v>
      </c>
      <c r="R28">
        <f>IF($B28=" ","",IF(ISERROR(1/VLOOKUP($B28,'Justerad allokering kvv'!$B$1:$AG$700,MATCH(R$1,'Justerad allokering kvv'!$B$1:$AF$1,0),FALSE)),VLOOKUP($B28,'Allokerad kvv'!$B$2:$AV$700,MATCH(R$1,'Allokerad kvv'!$B$1:$AV$1,0),FALSE),VLOOKUP($B28,'Justerad allokering kvv'!$B$1:$AG$700,MATCH(R$1,'Justerad allokering kvv'!$B$1:$AF$1,0),FALSE)))</f>
        <v>0</v>
      </c>
      <c r="S28">
        <f>IF($B28=" ","",IF(ISERROR(1/VLOOKUP($B28,'Justerad allokering kvv'!$B$1:$AG$700,MATCH(S$1,'Justerad allokering kvv'!$B$1:$AF$1,0),FALSE)),VLOOKUP($B28,'Allokerad kvv'!$B$2:$AV$700,MATCH(S$1,'Allokerad kvv'!$B$1:$AV$1,0),FALSE),VLOOKUP($B28,'Justerad allokering kvv'!$B$1:$AG$700,MATCH(S$1,'Justerad allokering kvv'!$B$1:$AF$1,0),FALSE)))</f>
        <v>0</v>
      </c>
      <c r="T28">
        <f>IF($B28=" ","",IF(ISERROR(1/VLOOKUP($B28,'Justerad allokering kvv'!$B$1:$AG$700,MATCH(T$1,'Justerad allokering kvv'!$B$1:$AF$1,0),FALSE)),VLOOKUP($B28,'Allokerad kvv'!$B$2:$AV$700,MATCH(T$1,'Allokerad kvv'!$B$1:$AV$1,0),FALSE),VLOOKUP($B28,'Justerad allokering kvv'!$B$1:$AG$700,MATCH(T$1,'Justerad allokering kvv'!$B$1:$AF$1,0),FALSE)))</f>
        <v>0</v>
      </c>
      <c r="U28">
        <f>IF($B28=" ","",IF(ISERROR(1/VLOOKUP($B28,'Justerad allokering kvv'!$B$1:$AG$700,MATCH(U$1,'Justerad allokering kvv'!$B$1:$AF$1,0),FALSE)),VLOOKUP($B28,'Allokerad kvv'!$B$2:$AV$700,MATCH(U$1,'Allokerad kvv'!$B$1:$AV$1,0),FALSE),VLOOKUP($B28,'Justerad allokering kvv'!$B$1:$AG$700,MATCH(U$1,'Justerad allokering kvv'!$B$1:$AF$1,0),FALSE)))</f>
        <v>0</v>
      </c>
      <c r="V28">
        <f>IF($B28=" ","",IF(ISERROR(1/VLOOKUP($B28,'Justerad allokering kvv'!$B$1:$AG$700,MATCH(V$1,'Justerad allokering kvv'!$B$1:$AF$1,0),FALSE)),VLOOKUP($B28,'Allokerad kvv'!$B$2:$AV$700,MATCH(V$1,'Allokerad kvv'!$B$1:$AV$1,0),FALSE),VLOOKUP($B28,'Justerad allokering kvv'!$B$1:$AG$700,MATCH(V$1,'Justerad allokering kvv'!$B$1:$AF$1,0),FALSE)))</f>
        <v>0</v>
      </c>
      <c r="W28">
        <f>IF($B28=" ","",IF(ISERROR(1/VLOOKUP($B28,'Justerad allokering kvv'!$B$1:$AG$700,MATCH(W$1,'Justerad allokering kvv'!$B$1:$AF$1,0),FALSE)),VLOOKUP($B28,'Allokerad kvv'!$B$2:$AV$700,MATCH(W$1,'Allokerad kvv'!$B$1:$AV$1,0),FALSE),VLOOKUP($B28,'Justerad allokering kvv'!$B$1:$AG$700,MATCH(W$1,'Justerad allokering kvv'!$B$1:$AF$1,0),FALSE)))</f>
        <v>0</v>
      </c>
      <c r="X28">
        <f>IF($B28=" ","",IF(ISERROR(1/VLOOKUP($B28,'Justerad allokering kvv'!$B$1:$AG$700,MATCH(X$1,'Justerad allokering kvv'!$B$1:$AF$1,0),FALSE)),VLOOKUP($B28,'Allokerad kvv'!$B$2:$AV$700,MATCH(X$1,'Allokerad kvv'!$B$1:$AV$1,0),FALSE),VLOOKUP($B28,'Justerad allokering kvv'!$B$1:$AG$700,MATCH(X$1,'Justerad allokering kvv'!$B$1:$AF$1,0),FALSE)))</f>
        <v>0</v>
      </c>
      <c r="Y28">
        <f>IF($B28=" ","",IF(ISERROR(1/VLOOKUP($B28,'Justerad allokering kvv'!$B$1:$AG$700,MATCH(Y$1,'Justerad allokering kvv'!$B$1:$AF$1,0),FALSE)),VLOOKUP($B28,'Allokerad kvv'!$B$2:$AV$700,MATCH(Y$1,'Allokerad kvv'!$B$1:$AV$1,0),FALSE),VLOOKUP($B28,'Justerad allokering kvv'!$B$1:$AG$700,MATCH(Y$1,'Justerad allokering kvv'!$B$1:$AF$1,0),FALSE)))</f>
        <v>0</v>
      </c>
      <c r="AB28">
        <f>IFERROR(VLOOKUP($B28,Kraftvärmeprod!$B$1:$AO$424,MATCH("Tillförd energi från rökgaskondensering (GWh)",Kraftvärmeprod!$B$1:$AG$1,0),FALSE)/1,0)</f>
        <v>0</v>
      </c>
      <c r="AE28" s="122">
        <f t="shared" si="0"/>
        <v>0</v>
      </c>
      <c r="AG28">
        <f t="shared" si="1"/>
        <v>0</v>
      </c>
      <c r="AH28">
        <f t="shared" si="2"/>
        <v>0</v>
      </c>
      <c r="AI28" t="str">
        <f>IF(AH28=0,"",AH28/VLOOKUP(B28,Kraftvärmeprod!$B$1:$BC$480,MATCH("Summa tillförd energi exklusive rökgaskondensering",Kraftvärmeprod!$B$1:$BC$1,0),FALSE))</f>
        <v/>
      </c>
      <c r="AK28">
        <f t="shared" si="3"/>
        <v>0</v>
      </c>
    </row>
    <row r="29" spans="1:37" x14ac:dyDescent="0.25">
      <c r="A29" s="2" t="s">
        <v>54</v>
      </c>
      <c r="B29" s="2" t="s">
        <v>62</v>
      </c>
      <c r="C29">
        <f>IF($B29=" ","",IF(ISERROR(1/VLOOKUP($B29,'Justerad allokering kvv'!$B$1:$AG$700,MATCH(C$1,'Justerad allokering kvv'!$B$1:$AF$1,0),FALSE)),VLOOKUP($B29,'Allokerad kvv'!$B$2:$AV$700,MATCH(C$1,'Allokerad kvv'!$B$1:$AV$1,0),FALSE),VLOOKUP($B29,'Justerad allokering kvv'!$B$1:$AG$700,MATCH(C$1,'Justerad allokering kvv'!$B$1:$AF$1,0),FALSE)))</f>
        <v>0</v>
      </c>
      <c r="D29">
        <f>IF($B29=" ","",IF(ISERROR(1/VLOOKUP($B29,'Justerad allokering kvv'!$B$1:$AG$700,MATCH(D$1,'Justerad allokering kvv'!$B$1:$AF$1,0),FALSE)),VLOOKUP($B29,'Allokerad kvv'!$B$2:$AV$700,MATCH(D$1,'Allokerad kvv'!$B$1:$AV$1,0),FALSE),VLOOKUP($B29,'Justerad allokering kvv'!$B$1:$AG$700,MATCH(D$1,'Justerad allokering kvv'!$B$1:$AF$1,0),FALSE)))</f>
        <v>0</v>
      </c>
      <c r="E29">
        <f>IF($B29=" ","",IF(ISERROR(1/VLOOKUP($B29,'Justerad allokering kvv'!$B$1:$AG$700,MATCH(E$1,'Justerad allokering kvv'!$B$1:$AF$1,0),FALSE)),VLOOKUP($B29,'Allokerad kvv'!$B$2:$AV$700,MATCH(E$1,'Allokerad kvv'!$B$1:$AV$1,0),FALSE),VLOOKUP($B29,'Justerad allokering kvv'!$B$1:$AG$700,MATCH(E$1,'Justerad allokering kvv'!$B$1:$AF$1,0),FALSE)))</f>
        <v>0</v>
      </c>
      <c r="F29">
        <f>IF($B29=" ","",IF(ISERROR(1/VLOOKUP($B29,'Justerad allokering kvv'!$B$1:$AG$700,MATCH(F$1,'Justerad allokering kvv'!$B$1:$AF$1,0),FALSE)),VLOOKUP($B29,'Allokerad kvv'!$B$2:$AV$700,MATCH(F$1,'Allokerad kvv'!$B$1:$AV$1,0),FALSE),VLOOKUP($B29,'Justerad allokering kvv'!$B$1:$AG$700,MATCH(F$1,'Justerad allokering kvv'!$B$1:$AF$1,0),FALSE)))</f>
        <v>0</v>
      </c>
      <c r="G29">
        <f>IF($B29=" ","",IF(ISERROR(1/VLOOKUP($B29,'Justerad allokering kvv'!$B$1:$AG$700,MATCH(G$1,'Justerad allokering kvv'!$B$1:$AF$1,0),FALSE)),VLOOKUP($B29,'Allokerad kvv'!$B$2:$AV$700,MATCH(G$1,'Allokerad kvv'!$B$1:$AV$1,0),FALSE),VLOOKUP($B29,'Justerad allokering kvv'!$B$1:$AG$700,MATCH(G$1,'Justerad allokering kvv'!$B$1:$AF$1,0),FALSE)))</f>
        <v>0</v>
      </c>
      <c r="H29">
        <f>IF($B29=" ","",IF(ISERROR(1/VLOOKUP($B29,'Justerad allokering kvv'!$B$1:$AG$700,MATCH(H$1,'Justerad allokering kvv'!$B$1:$AF$1,0),FALSE)),VLOOKUP($B29,'Allokerad kvv'!$B$2:$AV$700,MATCH(H$1,'Allokerad kvv'!$B$1:$AV$1,0),FALSE),VLOOKUP($B29,'Justerad allokering kvv'!$B$1:$AG$700,MATCH(H$1,'Justerad allokering kvv'!$B$1:$AF$1,0),FALSE)))</f>
        <v>0</v>
      </c>
      <c r="I29">
        <f>IF($B29=" ","",IF(ISERROR(1/VLOOKUP($B29,'Justerad allokering kvv'!$B$1:$AG$700,MATCH(I$1,'Justerad allokering kvv'!$B$1:$AF$1,0),FALSE)),VLOOKUP($B29,'Allokerad kvv'!$B$2:$AV$700,MATCH(I$1,'Allokerad kvv'!$B$1:$AV$1,0),FALSE),VLOOKUP($B29,'Justerad allokering kvv'!$B$1:$AG$700,MATCH(I$1,'Justerad allokering kvv'!$B$1:$AF$1,0),FALSE)))</f>
        <v>0</v>
      </c>
      <c r="J29">
        <f>IF($B29=" ","",IF(ISERROR(1/VLOOKUP($B29,'Justerad allokering kvv'!$B$1:$AG$700,MATCH(J$1,'Justerad allokering kvv'!$B$1:$AF$1,0),FALSE)),VLOOKUP($B29,'Allokerad kvv'!$B$2:$AV$700,MATCH(J$1,'Allokerad kvv'!$B$1:$AV$1,0),FALSE),VLOOKUP($B29,'Justerad allokering kvv'!$B$1:$AG$700,MATCH(J$1,'Justerad allokering kvv'!$B$1:$AF$1,0),FALSE)))</f>
        <v>0</v>
      </c>
      <c r="K29">
        <f>IF($B29=" ","",IF(ISERROR(1/VLOOKUP($B29,'Justerad allokering kvv'!$B$1:$AG$700,MATCH(K$1,'Justerad allokering kvv'!$B$1:$AF$1,0),FALSE)),VLOOKUP($B29,'Allokerad kvv'!$B$2:$AV$700,MATCH(K$1,'Allokerad kvv'!$B$1:$AV$1,0),FALSE),VLOOKUP($B29,'Justerad allokering kvv'!$B$1:$AG$700,MATCH(K$1,'Justerad allokering kvv'!$B$1:$AF$1,0),FALSE)))</f>
        <v>0</v>
      </c>
      <c r="L29">
        <f>IF($B29=" ","",IF(ISERROR(1/VLOOKUP($B29,'Justerad allokering kvv'!$B$1:$AG$700,MATCH(L$1,'Justerad allokering kvv'!$B$1:$AF$1,0),FALSE)),VLOOKUP($B29,'Allokerad kvv'!$B$2:$AV$700,MATCH(L$1,'Allokerad kvv'!$B$1:$AV$1,0),FALSE),VLOOKUP($B29,'Justerad allokering kvv'!$B$1:$AG$700,MATCH(L$1,'Justerad allokering kvv'!$B$1:$AF$1,0),FALSE)))</f>
        <v>0</v>
      </c>
      <c r="M29">
        <f>IF($B29=" ","",IF(ISERROR(1/VLOOKUP($B29,'Justerad allokering kvv'!$B$1:$AG$700,MATCH(M$1,'Justerad allokering kvv'!$B$1:$AF$1,0),FALSE)),VLOOKUP($B29,'Allokerad kvv'!$B$2:$AV$700,MATCH(M$1,'Allokerad kvv'!$B$1:$AV$1,0),FALSE),VLOOKUP($B29,'Justerad allokering kvv'!$B$1:$AG$700,MATCH(M$1,'Justerad allokering kvv'!$B$1:$AF$1,0),FALSE)))</f>
        <v>0</v>
      </c>
      <c r="N29">
        <f>IF($B29=" ","",IF(ISERROR(1/VLOOKUP($B29,'Justerad allokering kvv'!$B$1:$AG$700,MATCH(N$1,'Justerad allokering kvv'!$B$1:$AF$1,0),FALSE)),VLOOKUP($B29,'Allokerad kvv'!$B$2:$AV$700,MATCH(N$1,'Allokerad kvv'!$B$1:$AV$1,0),FALSE),VLOOKUP($B29,'Justerad allokering kvv'!$B$1:$AG$700,MATCH(N$1,'Justerad allokering kvv'!$B$1:$AF$1,0),FALSE)))</f>
        <v>0</v>
      </c>
      <c r="O29">
        <f>IF($B29=" ","",IF(ISERROR(1/VLOOKUP($B29,'Justerad allokering kvv'!$B$1:$AG$700,MATCH(O$1,'Justerad allokering kvv'!$B$1:$AF$1,0),FALSE)),VLOOKUP($B29,'Allokerad kvv'!$B$2:$AV$700,MATCH(O$1,'Allokerad kvv'!$B$1:$AV$1,0),FALSE),VLOOKUP($B29,'Justerad allokering kvv'!$B$1:$AG$700,MATCH(O$1,'Justerad allokering kvv'!$B$1:$AF$1,0),FALSE)))</f>
        <v>0</v>
      </c>
      <c r="P29">
        <f>IF($B29=" ","",IF(ISERROR(1/VLOOKUP($B29,'Justerad allokering kvv'!$B$1:$AG$700,MATCH(P$1,'Justerad allokering kvv'!$B$1:$AF$1,0),FALSE)),VLOOKUP($B29,'Allokerad kvv'!$B$2:$AV$700,MATCH(P$1,'Allokerad kvv'!$B$1:$AV$1,0),FALSE),VLOOKUP($B29,'Justerad allokering kvv'!$B$1:$AG$700,MATCH(P$1,'Justerad allokering kvv'!$B$1:$AF$1,0),FALSE)))</f>
        <v>0</v>
      </c>
      <c r="Q29">
        <f>IF($B29=" ","",IF(ISERROR(1/VLOOKUP($B29,'Justerad allokering kvv'!$B$1:$AG$700,MATCH(Q$1,'Justerad allokering kvv'!$B$1:$AF$1,0),FALSE)),VLOOKUP($B29,'Allokerad kvv'!$B$2:$AV$700,MATCH(Q$1,'Allokerad kvv'!$B$1:$AV$1,0),FALSE),VLOOKUP($B29,'Justerad allokering kvv'!$B$1:$AG$700,MATCH(Q$1,'Justerad allokering kvv'!$B$1:$AF$1,0),FALSE)))</f>
        <v>0</v>
      </c>
      <c r="R29">
        <f>IF($B29=" ","",IF(ISERROR(1/VLOOKUP($B29,'Justerad allokering kvv'!$B$1:$AG$700,MATCH(R$1,'Justerad allokering kvv'!$B$1:$AF$1,0),FALSE)),VLOOKUP($B29,'Allokerad kvv'!$B$2:$AV$700,MATCH(R$1,'Allokerad kvv'!$B$1:$AV$1,0),FALSE),VLOOKUP($B29,'Justerad allokering kvv'!$B$1:$AG$700,MATCH(R$1,'Justerad allokering kvv'!$B$1:$AF$1,0),FALSE)))</f>
        <v>0</v>
      </c>
      <c r="S29">
        <f>IF($B29=" ","",IF(ISERROR(1/VLOOKUP($B29,'Justerad allokering kvv'!$B$1:$AG$700,MATCH(S$1,'Justerad allokering kvv'!$B$1:$AF$1,0),FALSE)),VLOOKUP($B29,'Allokerad kvv'!$B$2:$AV$700,MATCH(S$1,'Allokerad kvv'!$B$1:$AV$1,0),FALSE),VLOOKUP($B29,'Justerad allokering kvv'!$B$1:$AG$700,MATCH(S$1,'Justerad allokering kvv'!$B$1:$AF$1,0),FALSE)))</f>
        <v>0</v>
      </c>
      <c r="T29">
        <f>IF($B29=" ","",IF(ISERROR(1/VLOOKUP($B29,'Justerad allokering kvv'!$B$1:$AG$700,MATCH(T$1,'Justerad allokering kvv'!$B$1:$AF$1,0),FALSE)),VLOOKUP($B29,'Allokerad kvv'!$B$2:$AV$700,MATCH(T$1,'Allokerad kvv'!$B$1:$AV$1,0),FALSE),VLOOKUP($B29,'Justerad allokering kvv'!$B$1:$AG$700,MATCH(T$1,'Justerad allokering kvv'!$B$1:$AF$1,0),FALSE)))</f>
        <v>0</v>
      </c>
      <c r="U29">
        <f>IF($B29=" ","",IF(ISERROR(1/VLOOKUP($B29,'Justerad allokering kvv'!$B$1:$AG$700,MATCH(U$1,'Justerad allokering kvv'!$B$1:$AF$1,0),FALSE)),VLOOKUP($B29,'Allokerad kvv'!$B$2:$AV$700,MATCH(U$1,'Allokerad kvv'!$B$1:$AV$1,0),FALSE),VLOOKUP($B29,'Justerad allokering kvv'!$B$1:$AG$700,MATCH(U$1,'Justerad allokering kvv'!$B$1:$AF$1,0),FALSE)))</f>
        <v>0</v>
      </c>
      <c r="V29">
        <f>IF($B29=" ","",IF(ISERROR(1/VLOOKUP($B29,'Justerad allokering kvv'!$B$1:$AG$700,MATCH(V$1,'Justerad allokering kvv'!$B$1:$AF$1,0),FALSE)),VLOOKUP($B29,'Allokerad kvv'!$B$2:$AV$700,MATCH(V$1,'Allokerad kvv'!$B$1:$AV$1,0),FALSE),VLOOKUP($B29,'Justerad allokering kvv'!$B$1:$AG$700,MATCH(V$1,'Justerad allokering kvv'!$B$1:$AF$1,0),FALSE)))</f>
        <v>0</v>
      </c>
      <c r="W29">
        <f>IF($B29=" ","",IF(ISERROR(1/VLOOKUP($B29,'Justerad allokering kvv'!$B$1:$AG$700,MATCH(W$1,'Justerad allokering kvv'!$B$1:$AF$1,0),FALSE)),VLOOKUP($B29,'Allokerad kvv'!$B$2:$AV$700,MATCH(W$1,'Allokerad kvv'!$B$1:$AV$1,0),FALSE),VLOOKUP($B29,'Justerad allokering kvv'!$B$1:$AG$700,MATCH(W$1,'Justerad allokering kvv'!$B$1:$AF$1,0),FALSE)))</f>
        <v>0</v>
      </c>
      <c r="X29">
        <f>IF($B29=" ","",IF(ISERROR(1/VLOOKUP($B29,'Justerad allokering kvv'!$B$1:$AG$700,MATCH(X$1,'Justerad allokering kvv'!$B$1:$AF$1,0),FALSE)),VLOOKUP($B29,'Allokerad kvv'!$B$2:$AV$700,MATCH(X$1,'Allokerad kvv'!$B$1:$AV$1,0),FALSE),VLOOKUP($B29,'Justerad allokering kvv'!$B$1:$AG$700,MATCH(X$1,'Justerad allokering kvv'!$B$1:$AF$1,0),FALSE)))</f>
        <v>0</v>
      </c>
      <c r="Y29">
        <f>IF($B29=" ","",IF(ISERROR(1/VLOOKUP($B29,'Justerad allokering kvv'!$B$1:$AG$700,MATCH(Y$1,'Justerad allokering kvv'!$B$1:$AF$1,0),FALSE)),VLOOKUP($B29,'Allokerad kvv'!$B$2:$AV$700,MATCH(Y$1,'Allokerad kvv'!$B$1:$AV$1,0),FALSE),VLOOKUP($B29,'Justerad allokering kvv'!$B$1:$AG$700,MATCH(Y$1,'Justerad allokering kvv'!$B$1:$AF$1,0),FALSE)))</f>
        <v>0</v>
      </c>
      <c r="AB29">
        <f>IFERROR(VLOOKUP($B29,Kraftvärmeprod!$B$1:$AO$424,MATCH("Tillförd energi från rökgaskondensering (GWh)",Kraftvärmeprod!$B$1:$AG$1,0),FALSE)/1,0)</f>
        <v>0</v>
      </c>
      <c r="AE29" s="122">
        <f t="shared" si="0"/>
        <v>0</v>
      </c>
      <c r="AG29">
        <f t="shared" si="1"/>
        <v>0</v>
      </c>
      <c r="AH29">
        <f t="shared" si="2"/>
        <v>0</v>
      </c>
      <c r="AI29" t="str">
        <f>IF(AH29=0,"",AH29/VLOOKUP(B29,Kraftvärmeprod!$B$1:$BC$480,MATCH("Summa tillförd energi exklusive rökgaskondensering",Kraftvärmeprod!$B$1:$BC$1,0),FALSE))</f>
        <v/>
      </c>
      <c r="AK29">
        <f t="shared" si="3"/>
        <v>0</v>
      </c>
    </row>
    <row r="30" spans="1:37" x14ac:dyDescent="0.25">
      <c r="A30" s="2" t="s">
        <v>54</v>
      </c>
      <c r="B30" s="2" t="s">
        <v>63</v>
      </c>
      <c r="C30">
        <f>IF($B30=" ","",IF(ISERROR(1/VLOOKUP($B30,'Justerad allokering kvv'!$B$1:$AG$700,MATCH(C$1,'Justerad allokering kvv'!$B$1:$AF$1,0),FALSE)),VLOOKUP($B30,'Allokerad kvv'!$B$2:$AV$700,MATCH(C$1,'Allokerad kvv'!$B$1:$AV$1,0),FALSE),VLOOKUP($B30,'Justerad allokering kvv'!$B$1:$AG$700,MATCH(C$1,'Justerad allokering kvv'!$B$1:$AF$1,0),FALSE)))</f>
        <v>0</v>
      </c>
      <c r="D30">
        <f>IF($B30=" ","",IF(ISERROR(1/VLOOKUP($B30,'Justerad allokering kvv'!$B$1:$AG$700,MATCH(D$1,'Justerad allokering kvv'!$B$1:$AF$1,0),FALSE)),VLOOKUP($B30,'Allokerad kvv'!$B$2:$AV$700,MATCH(D$1,'Allokerad kvv'!$B$1:$AV$1,0),FALSE),VLOOKUP($B30,'Justerad allokering kvv'!$B$1:$AG$700,MATCH(D$1,'Justerad allokering kvv'!$B$1:$AF$1,0),FALSE)))</f>
        <v>0</v>
      </c>
      <c r="E30">
        <f>IF($B30=" ","",IF(ISERROR(1/VLOOKUP($B30,'Justerad allokering kvv'!$B$1:$AG$700,MATCH(E$1,'Justerad allokering kvv'!$B$1:$AF$1,0),FALSE)),VLOOKUP($B30,'Allokerad kvv'!$B$2:$AV$700,MATCH(E$1,'Allokerad kvv'!$B$1:$AV$1,0),FALSE),VLOOKUP($B30,'Justerad allokering kvv'!$B$1:$AG$700,MATCH(E$1,'Justerad allokering kvv'!$B$1:$AF$1,0),FALSE)))</f>
        <v>0</v>
      </c>
      <c r="F30">
        <f>IF($B30=" ","",IF(ISERROR(1/VLOOKUP($B30,'Justerad allokering kvv'!$B$1:$AG$700,MATCH(F$1,'Justerad allokering kvv'!$B$1:$AF$1,0),FALSE)),VLOOKUP($B30,'Allokerad kvv'!$B$2:$AV$700,MATCH(F$1,'Allokerad kvv'!$B$1:$AV$1,0),FALSE),VLOOKUP($B30,'Justerad allokering kvv'!$B$1:$AG$700,MATCH(F$1,'Justerad allokering kvv'!$B$1:$AF$1,0),FALSE)))</f>
        <v>0</v>
      </c>
      <c r="G30">
        <f>IF($B30=" ","",IF(ISERROR(1/VLOOKUP($B30,'Justerad allokering kvv'!$B$1:$AG$700,MATCH(G$1,'Justerad allokering kvv'!$B$1:$AF$1,0),FALSE)),VLOOKUP($B30,'Allokerad kvv'!$B$2:$AV$700,MATCH(G$1,'Allokerad kvv'!$B$1:$AV$1,0),FALSE),VLOOKUP($B30,'Justerad allokering kvv'!$B$1:$AG$700,MATCH(G$1,'Justerad allokering kvv'!$B$1:$AF$1,0),FALSE)))</f>
        <v>0</v>
      </c>
      <c r="H30">
        <f>IF($B30=" ","",IF(ISERROR(1/VLOOKUP($B30,'Justerad allokering kvv'!$B$1:$AG$700,MATCH(H$1,'Justerad allokering kvv'!$B$1:$AF$1,0),FALSE)),VLOOKUP($B30,'Allokerad kvv'!$B$2:$AV$700,MATCH(H$1,'Allokerad kvv'!$B$1:$AV$1,0),FALSE),VLOOKUP($B30,'Justerad allokering kvv'!$B$1:$AG$700,MATCH(H$1,'Justerad allokering kvv'!$B$1:$AF$1,0),FALSE)))</f>
        <v>0</v>
      </c>
      <c r="I30">
        <f>IF($B30=" ","",IF(ISERROR(1/VLOOKUP($B30,'Justerad allokering kvv'!$B$1:$AG$700,MATCH(I$1,'Justerad allokering kvv'!$B$1:$AF$1,0),FALSE)),VLOOKUP($B30,'Allokerad kvv'!$B$2:$AV$700,MATCH(I$1,'Allokerad kvv'!$B$1:$AV$1,0),FALSE),VLOOKUP($B30,'Justerad allokering kvv'!$B$1:$AG$700,MATCH(I$1,'Justerad allokering kvv'!$B$1:$AF$1,0),FALSE)))</f>
        <v>0</v>
      </c>
      <c r="J30">
        <f>IF($B30=" ","",IF(ISERROR(1/VLOOKUP($B30,'Justerad allokering kvv'!$B$1:$AG$700,MATCH(J$1,'Justerad allokering kvv'!$B$1:$AF$1,0),FALSE)),VLOOKUP($B30,'Allokerad kvv'!$B$2:$AV$700,MATCH(J$1,'Allokerad kvv'!$B$1:$AV$1,0),FALSE),VLOOKUP($B30,'Justerad allokering kvv'!$B$1:$AG$700,MATCH(J$1,'Justerad allokering kvv'!$B$1:$AF$1,0),FALSE)))</f>
        <v>0</v>
      </c>
      <c r="K30">
        <f>IF($B30=" ","",IF(ISERROR(1/VLOOKUP($B30,'Justerad allokering kvv'!$B$1:$AG$700,MATCH(K$1,'Justerad allokering kvv'!$B$1:$AF$1,0),FALSE)),VLOOKUP($B30,'Allokerad kvv'!$B$2:$AV$700,MATCH(K$1,'Allokerad kvv'!$B$1:$AV$1,0),FALSE),VLOOKUP($B30,'Justerad allokering kvv'!$B$1:$AG$700,MATCH(K$1,'Justerad allokering kvv'!$B$1:$AF$1,0),FALSE)))</f>
        <v>0</v>
      </c>
      <c r="L30">
        <f>IF($B30=" ","",IF(ISERROR(1/VLOOKUP($B30,'Justerad allokering kvv'!$B$1:$AG$700,MATCH(L$1,'Justerad allokering kvv'!$B$1:$AF$1,0),FALSE)),VLOOKUP($B30,'Allokerad kvv'!$B$2:$AV$700,MATCH(L$1,'Allokerad kvv'!$B$1:$AV$1,0),FALSE),VLOOKUP($B30,'Justerad allokering kvv'!$B$1:$AG$700,MATCH(L$1,'Justerad allokering kvv'!$B$1:$AF$1,0),FALSE)))</f>
        <v>0</v>
      </c>
      <c r="M30">
        <f>IF($B30=" ","",IF(ISERROR(1/VLOOKUP($B30,'Justerad allokering kvv'!$B$1:$AG$700,MATCH(M$1,'Justerad allokering kvv'!$B$1:$AF$1,0),FALSE)),VLOOKUP($B30,'Allokerad kvv'!$B$2:$AV$700,MATCH(M$1,'Allokerad kvv'!$B$1:$AV$1,0),FALSE),VLOOKUP($B30,'Justerad allokering kvv'!$B$1:$AG$700,MATCH(M$1,'Justerad allokering kvv'!$B$1:$AF$1,0),FALSE)))</f>
        <v>0</v>
      </c>
      <c r="N30">
        <f>IF($B30=" ","",IF(ISERROR(1/VLOOKUP($B30,'Justerad allokering kvv'!$B$1:$AG$700,MATCH(N$1,'Justerad allokering kvv'!$B$1:$AF$1,0),FALSE)),VLOOKUP($B30,'Allokerad kvv'!$B$2:$AV$700,MATCH(N$1,'Allokerad kvv'!$B$1:$AV$1,0),FALSE),VLOOKUP($B30,'Justerad allokering kvv'!$B$1:$AG$700,MATCH(N$1,'Justerad allokering kvv'!$B$1:$AF$1,0),FALSE)))</f>
        <v>0</v>
      </c>
      <c r="O30">
        <f>IF($B30=" ","",IF(ISERROR(1/VLOOKUP($B30,'Justerad allokering kvv'!$B$1:$AG$700,MATCH(O$1,'Justerad allokering kvv'!$B$1:$AF$1,0),FALSE)),VLOOKUP($B30,'Allokerad kvv'!$B$2:$AV$700,MATCH(O$1,'Allokerad kvv'!$B$1:$AV$1,0),FALSE),VLOOKUP($B30,'Justerad allokering kvv'!$B$1:$AG$700,MATCH(O$1,'Justerad allokering kvv'!$B$1:$AF$1,0),FALSE)))</f>
        <v>0</v>
      </c>
      <c r="P30">
        <f>IF($B30=" ","",IF(ISERROR(1/VLOOKUP($B30,'Justerad allokering kvv'!$B$1:$AG$700,MATCH(P$1,'Justerad allokering kvv'!$B$1:$AF$1,0),FALSE)),VLOOKUP($B30,'Allokerad kvv'!$B$2:$AV$700,MATCH(P$1,'Allokerad kvv'!$B$1:$AV$1,0),FALSE),VLOOKUP($B30,'Justerad allokering kvv'!$B$1:$AG$700,MATCH(P$1,'Justerad allokering kvv'!$B$1:$AF$1,0),FALSE)))</f>
        <v>0</v>
      </c>
      <c r="Q30">
        <f>IF($B30=" ","",IF(ISERROR(1/VLOOKUP($B30,'Justerad allokering kvv'!$B$1:$AG$700,MATCH(Q$1,'Justerad allokering kvv'!$B$1:$AF$1,0),FALSE)),VLOOKUP($B30,'Allokerad kvv'!$B$2:$AV$700,MATCH(Q$1,'Allokerad kvv'!$B$1:$AV$1,0),FALSE),VLOOKUP($B30,'Justerad allokering kvv'!$B$1:$AG$700,MATCH(Q$1,'Justerad allokering kvv'!$B$1:$AF$1,0),FALSE)))</f>
        <v>0</v>
      </c>
      <c r="R30">
        <f>IF($B30=" ","",IF(ISERROR(1/VLOOKUP($B30,'Justerad allokering kvv'!$B$1:$AG$700,MATCH(R$1,'Justerad allokering kvv'!$B$1:$AF$1,0),FALSE)),VLOOKUP($B30,'Allokerad kvv'!$B$2:$AV$700,MATCH(R$1,'Allokerad kvv'!$B$1:$AV$1,0),FALSE),VLOOKUP($B30,'Justerad allokering kvv'!$B$1:$AG$700,MATCH(R$1,'Justerad allokering kvv'!$B$1:$AF$1,0),FALSE)))</f>
        <v>0</v>
      </c>
      <c r="S30">
        <f>IF($B30=" ","",IF(ISERROR(1/VLOOKUP($B30,'Justerad allokering kvv'!$B$1:$AG$700,MATCH(S$1,'Justerad allokering kvv'!$B$1:$AF$1,0),FALSE)),VLOOKUP($B30,'Allokerad kvv'!$B$2:$AV$700,MATCH(S$1,'Allokerad kvv'!$B$1:$AV$1,0),FALSE),VLOOKUP($B30,'Justerad allokering kvv'!$B$1:$AG$700,MATCH(S$1,'Justerad allokering kvv'!$B$1:$AF$1,0),FALSE)))</f>
        <v>0</v>
      </c>
      <c r="T30">
        <f>IF($B30=" ","",IF(ISERROR(1/VLOOKUP($B30,'Justerad allokering kvv'!$B$1:$AG$700,MATCH(T$1,'Justerad allokering kvv'!$B$1:$AF$1,0),FALSE)),VLOOKUP($B30,'Allokerad kvv'!$B$2:$AV$700,MATCH(T$1,'Allokerad kvv'!$B$1:$AV$1,0),FALSE),VLOOKUP($B30,'Justerad allokering kvv'!$B$1:$AG$700,MATCH(T$1,'Justerad allokering kvv'!$B$1:$AF$1,0),FALSE)))</f>
        <v>0</v>
      </c>
      <c r="U30">
        <f>IF($B30=" ","",IF(ISERROR(1/VLOOKUP($B30,'Justerad allokering kvv'!$B$1:$AG$700,MATCH(U$1,'Justerad allokering kvv'!$B$1:$AF$1,0),FALSE)),VLOOKUP($B30,'Allokerad kvv'!$B$2:$AV$700,MATCH(U$1,'Allokerad kvv'!$B$1:$AV$1,0),FALSE),VLOOKUP($B30,'Justerad allokering kvv'!$B$1:$AG$700,MATCH(U$1,'Justerad allokering kvv'!$B$1:$AF$1,0),FALSE)))</f>
        <v>0</v>
      </c>
      <c r="V30">
        <f>IF($B30=" ","",IF(ISERROR(1/VLOOKUP($B30,'Justerad allokering kvv'!$B$1:$AG$700,MATCH(V$1,'Justerad allokering kvv'!$B$1:$AF$1,0),FALSE)),VLOOKUP($B30,'Allokerad kvv'!$B$2:$AV$700,MATCH(V$1,'Allokerad kvv'!$B$1:$AV$1,0),FALSE),VLOOKUP($B30,'Justerad allokering kvv'!$B$1:$AG$700,MATCH(V$1,'Justerad allokering kvv'!$B$1:$AF$1,0),FALSE)))</f>
        <v>0</v>
      </c>
      <c r="W30">
        <f>IF($B30=" ","",IF(ISERROR(1/VLOOKUP($B30,'Justerad allokering kvv'!$B$1:$AG$700,MATCH(W$1,'Justerad allokering kvv'!$B$1:$AF$1,0),FALSE)),VLOOKUP($B30,'Allokerad kvv'!$B$2:$AV$700,MATCH(W$1,'Allokerad kvv'!$B$1:$AV$1,0),FALSE),VLOOKUP($B30,'Justerad allokering kvv'!$B$1:$AG$700,MATCH(W$1,'Justerad allokering kvv'!$B$1:$AF$1,0),FALSE)))</f>
        <v>0</v>
      </c>
      <c r="X30">
        <f>IF($B30=" ","",IF(ISERROR(1/VLOOKUP($B30,'Justerad allokering kvv'!$B$1:$AG$700,MATCH(X$1,'Justerad allokering kvv'!$B$1:$AF$1,0),FALSE)),VLOOKUP($B30,'Allokerad kvv'!$B$2:$AV$700,MATCH(X$1,'Allokerad kvv'!$B$1:$AV$1,0),FALSE),VLOOKUP($B30,'Justerad allokering kvv'!$B$1:$AG$700,MATCH(X$1,'Justerad allokering kvv'!$B$1:$AF$1,0),FALSE)))</f>
        <v>0</v>
      </c>
      <c r="Y30">
        <f>IF($B30=" ","",IF(ISERROR(1/VLOOKUP($B30,'Justerad allokering kvv'!$B$1:$AG$700,MATCH(Y$1,'Justerad allokering kvv'!$B$1:$AF$1,0),FALSE)),VLOOKUP($B30,'Allokerad kvv'!$B$2:$AV$700,MATCH(Y$1,'Allokerad kvv'!$B$1:$AV$1,0),FALSE),VLOOKUP($B30,'Justerad allokering kvv'!$B$1:$AG$700,MATCH(Y$1,'Justerad allokering kvv'!$B$1:$AF$1,0),FALSE)))</f>
        <v>0</v>
      </c>
      <c r="AB30">
        <f>IFERROR(VLOOKUP($B30,Kraftvärmeprod!$B$1:$AO$424,MATCH("Tillförd energi från rökgaskondensering (GWh)",Kraftvärmeprod!$B$1:$AG$1,0),FALSE)/1,0)</f>
        <v>0</v>
      </c>
      <c r="AE30" s="122">
        <f t="shared" si="0"/>
        <v>0</v>
      </c>
      <c r="AG30">
        <f t="shared" si="1"/>
        <v>0</v>
      </c>
      <c r="AH30">
        <f t="shared" si="2"/>
        <v>0</v>
      </c>
      <c r="AI30" t="str">
        <f>IF(AH30=0,"",AH30/VLOOKUP(B30,Kraftvärmeprod!$B$1:$BC$480,MATCH("Summa tillförd energi exklusive rökgaskondensering",Kraftvärmeprod!$B$1:$BC$1,0),FALSE))</f>
        <v/>
      </c>
      <c r="AK30">
        <f t="shared" si="3"/>
        <v>0</v>
      </c>
    </row>
    <row r="31" spans="1:37" x14ac:dyDescent="0.25">
      <c r="A31" s="2" t="s">
        <v>54</v>
      </c>
      <c r="B31" s="2" t="s">
        <v>64</v>
      </c>
      <c r="C31">
        <f>IF($B31=" ","",IF(ISERROR(1/VLOOKUP($B31,'Justerad allokering kvv'!$B$1:$AG$700,MATCH(C$1,'Justerad allokering kvv'!$B$1:$AF$1,0),FALSE)),VLOOKUP($B31,'Allokerad kvv'!$B$2:$AV$700,MATCH(C$1,'Allokerad kvv'!$B$1:$AV$1,0),FALSE),VLOOKUP($B31,'Justerad allokering kvv'!$B$1:$AG$700,MATCH(C$1,'Justerad allokering kvv'!$B$1:$AF$1,0),FALSE)))</f>
        <v>0</v>
      </c>
      <c r="D31">
        <f>IF($B31=" ","",IF(ISERROR(1/VLOOKUP($B31,'Justerad allokering kvv'!$B$1:$AG$700,MATCH(D$1,'Justerad allokering kvv'!$B$1:$AF$1,0),FALSE)),VLOOKUP($B31,'Allokerad kvv'!$B$2:$AV$700,MATCH(D$1,'Allokerad kvv'!$B$1:$AV$1,0),FALSE),VLOOKUP($B31,'Justerad allokering kvv'!$B$1:$AG$700,MATCH(D$1,'Justerad allokering kvv'!$B$1:$AF$1,0),FALSE)))</f>
        <v>0</v>
      </c>
      <c r="E31">
        <f>IF($B31=" ","",IF(ISERROR(1/VLOOKUP($B31,'Justerad allokering kvv'!$B$1:$AG$700,MATCH(E$1,'Justerad allokering kvv'!$B$1:$AF$1,0),FALSE)),VLOOKUP($B31,'Allokerad kvv'!$B$2:$AV$700,MATCH(E$1,'Allokerad kvv'!$B$1:$AV$1,0),FALSE),VLOOKUP($B31,'Justerad allokering kvv'!$B$1:$AG$700,MATCH(E$1,'Justerad allokering kvv'!$B$1:$AF$1,0),FALSE)))</f>
        <v>0</v>
      </c>
      <c r="F31">
        <f>IF($B31=" ","",IF(ISERROR(1/VLOOKUP($B31,'Justerad allokering kvv'!$B$1:$AG$700,MATCH(F$1,'Justerad allokering kvv'!$B$1:$AF$1,0),FALSE)),VLOOKUP($B31,'Allokerad kvv'!$B$2:$AV$700,MATCH(F$1,'Allokerad kvv'!$B$1:$AV$1,0),FALSE),VLOOKUP($B31,'Justerad allokering kvv'!$B$1:$AG$700,MATCH(F$1,'Justerad allokering kvv'!$B$1:$AF$1,0),FALSE)))</f>
        <v>0</v>
      </c>
      <c r="G31">
        <f>IF($B31=" ","",IF(ISERROR(1/VLOOKUP($B31,'Justerad allokering kvv'!$B$1:$AG$700,MATCH(G$1,'Justerad allokering kvv'!$B$1:$AF$1,0),FALSE)),VLOOKUP($B31,'Allokerad kvv'!$B$2:$AV$700,MATCH(G$1,'Allokerad kvv'!$B$1:$AV$1,0),FALSE),VLOOKUP($B31,'Justerad allokering kvv'!$B$1:$AG$700,MATCH(G$1,'Justerad allokering kvv'!$B$1:$AF$1,0),FALSE)))</f>
        <v>0</v>
      </c>
      <c r="H31">
        <f>IF($B31=" ","",IF(ISERROR(1/VLOOKUP($B31,'Justerad allokering kvv'!$B$1:$AG$700,MATCH(H$1,'Justerad allokering kvv'!$B$1:$AF$1,0),FALSE)),VLOOKUP($B31,'Allokerad kvv'!$B$2:$AV$700,MATCH(H$1,'Allokerad kvv'!$B$1:$AV$1,0),FALSE),VLOOKUP($B31,'Justerad allokering kvv'!$B$1:$AG$700,MATCH(H$1,'Justerad allokering kvv'!$B$1:$AF$1,0),FALSE)))</f>
        <v>0</v>
      </c>
      <c r="I31">
        <f>IF($B31=" ","",IF(ISERROR(1/VLOOKUP($B31,'Justerad allokering kvv'!$B$1:$AG$700,MATCH(I$1,'Justerad allokering kvv'!$B$1:$AF$1,0),FALSE)),VLOOKUP($B31,'Allokerad kvv'!$B$2:$AV$700,MATCH(I$1,'Allokerad kvv'!$B$1:$AV$1,0),FALSE),VLOOKUP($B31,'Justerad allokering kvv'!$B$1:$AG$700,MATCH(I$1,'Justerad allokering kvv'!$B$1:$AF$1,0),FALSE)))</f>
        <v>0</v>
      </c>
      <c r="J31">
        <f>IF($B31=" ","",IF(ISERROR(1/VLOOKUP($B31,'Justerad allokering kvv'!$B$1:$AG$700,MATCH(J$1,'Justerad allokering kvv'!$B$1:$AF$1,0),FALSE)),VLOOKUP($B31,'Allokerad kvv'!$B$2:$AV$700,MATCH(J$1,'Allokerad kvv'!$B$1:$AV$1,0),FALSE),VLOOKUP($B31,'Justerad allokering kvv'!$B$1:$AG$700,MATCH(J$1,'Justerad allokering kvv'!$B$1:$AF$1,0),FALSE)))</f>
        <v>0</v>
      </c>
      <c r="K31">
        <f>IF($B31=" ","",IF(ISERROR(1/VLOOKUP($B31,'Justerad allokering kvv'!$B$1:$AG$700,MATCH(K$1,'Justerad allokering kvv'!$B$1:$AF$1,0),FALSE)),VLOOKUP($B31,'Allokerad kvv'!$B$2:$AV$700,MATCH(K$1,'Allokerad kvv'!$B$1:$AV$1,0),FALSE),VLOOKUP($B31,'Justerad allokering kvv'!$B$1:$AG$700,MATCH(K$1,'Justerad allokering kvv'!$B$1:$AF$1,0),FALSE)))</f>
        <v>0</v>
      </c>
      <c r="L31">
        <f>IF($B31=" ","",IF(ISERROR(1/VLOOKUP($B31,'Justerad allokering kvv'!$B$1:$AG$700,MATCH(L$1,'Justerad allokering kvv'!$B$1:$AF$1,0),FALSE)),VLOOKUP($B31,'Allokerad kvv'!$B$2:$AV$700,MATCH(L$1,'Allokerad kvv'!$B$1:$AV$1,0),FALSE),VLOOKUP($B31,'Justerad allokering kvv'!$B$1:$AG$700,MATCH(L$1,'Justerad allokering kvv'!$B$1:$AF$1,0),FALSE)))</f>
        <v>0</v>
      </c>
      <c r="M31">
        <f>IF($B31=" ","",IF(ISERROR(1/VLOOKUP($B31,'Justerad allokering kvv'!$B$1:$AG$700,MATCH(M$1,'Justerad allokering kvv'!$B$1:$AF$1,0),FALSE)),VLOOKUP($B31,'Allokerad kvv'!$B$2:$AV$700,MATCH(M$1,'Allokerad kvv'!$B$1:$AV$1,0),FALSE),VLOOKUP($B31,'Justerad allokering kvv'!$B$1:$AG$700,MATCH(M$1,'Justerad allokering kvv'!$B$1:$AF$1,0),FALSE)))</f>
        <v>0</v>
      </c>
      <c r="N31">
        <f>IF($B31=" ","",IF(ISERROR(1/VLOOKUP($B31,'Justerad allokering kvv'!$B$1:$AG$700,MATCH(N$1,'Justerad allokering kvv'!$B$1:$AF$1,0),FALSE)),VLOOKUP($B31,'Allokerad kvv'!$B$2:$AV$700,MATCH(N$1,'Allokerad kvv'!$B$1:$AV$1,0),FALSE),VLOOKUP($B31,'Justerad allokering kvv'!$B$1:$AG$700,MATCH(N$1,'Justerad allokering kvv'!$B$1:$AF$1,0),FALSE)))</f>
        <v>0</v>
      </c>
      <c r="O31">
        <f>IF($B31=" ","",IF(ISERROR(1/VLOOKUP($B31,'Justerad allokering kvv'!$B$1:$AG$700,MATCH(O$1,'Justerad allokering kvv'!$B$1:$AF$1,0),FALSE)),VLOOKUP($B31,'Allokerad kvv'!$B$2:$AV$700,MATCH(O$1,'Allokerad kvv'!$B$1:$AV$1,0),FALSE),VLOOKUP($B31,'Justerad allokering kvv'!$B$1:$AG$700,MATCH(O$1,'Justerad allokering kvv'!$B$1:$AF$1,0),FALSE)))</f>
        <v>0</v>
      </c>
      <c r="P31">
        <f>IF($B31=" ","",IF(ISERROR(1/VLOOKUP($B31,'Justerad allokering kvv'!$B$1:$AG$700,MATCH(P$1,'Justerad allokering kvv'!$B$1:$AF$1,0),FALSE)),VLOOKUP($B31,'Allokerad kvv'!$B$2:$AV$700,MATCH(P$1,'Allokerad kvv'!$B$1:$AV$1,0),FALSE),VLOOKUP($B31,'Justerad allokering kvv'!$B$1:$AG$700,MATCH(P$1,'Justerad allokering kvv'!$B$1:$AF$1,0),FALSE)))</f>
        <v>0</v>
      </c>
      <c r="Q31">
        <f>IF($B31=" ","",IF(ISERROR(1/VLOOKUP($B31,'Justerad allokering kvv'!$B$1:$AG$700,MATCH(Q$1,'Justerad allokering kvv'!$B$1:$AF$1,0),FALSE)),VLOOKUP($B31,'Allokerad kvv'!$B$2:$AV$700,MATCH(Q$1,'Allokerad kvv'!$B$1:$AV$1,0),FALSE),VLOOKUP($B31,'Justerad allokering kvv'!$B$1:$AG$700,MATCH(Q$1,'Justerad allokering kvv'!$B$1:$AF$1,0),FALSE)))</f>
        <v>0</v>
      </c>
      <c r="R31">
        <f>IF($B31=" ","",IF(ISERROR(1/VLOOKUP($B31,'Justerad allokering kvv'!$B$1:$AG$700,MATCH(R$1,'Justerad allokering kvv'!$B$1:$AF$1,0),FALSE)),VLOOKUP($B31,'Allokerad kvv'!$B$2:$AV$700,MATCH(R$1,'Allokerad kvv'!$B$1:$AV$1,0),FALSE),VLOOKUP($B31,'Justerad allokering kvv'!$B$1:$AG$700,MATCH(R$1,'Justerad allokering kvv'!$B$1:$AF$1,0),FALSE)))</f>
        <v>0</v>
      </c>
      <c r="S31">
        <f>IF($B31=" ","",IF(ISERROR(1/VLOOKUP($B31,'Justerad allokering kvv'!$B$1:$AG$700,MATCH(S$1,'Justerad allokering kvv'!$B$1:$AF$1,0),FALSE)),VLOOKUP($B31,'Allokerad kvv'!$B$2:$AV$700,MATCH(S$1,'Allokerad kvv'!$B$1:$AV$1,0),FALSE),VLOOKUP($B31,'Justerad allokering kvv'!$B$1:$AG$700,MATCH(S$1,'Justerad allokering kvv'!$B$1:$AF$1,0),FALSE)))</f>
        <v>0</v>
      </c>
      <c r="T31">
        <f>IF($B31=" ","",IF(ISERROR(1/VLOOKUP($B31,'Justerad allokering kvv'!$B$1:$AG$700,MATCH(T$1,'Justerad allokering kvv'!$B$1:$AF$1,0),FALSE)),VLOOKUP($B31,'Allokerad kvv'!$B$2:$AV$700,MATCH(T$1,'Allokerad kvv'!$B$1:$AV$1,0),FALSE),VLOOKUP($B31,'Justerad allokering kvv'!$B$1:$AG$700,MATCH(T$1,'Justerad allokering kvv'!$B$1:$AF$1,0),FALSE)))</f>
        <v>0</v>
      </c>
      <c r="U31">
        <f>IF($B31=" ","",IF(ISERROR(1/VLOOKUP($B31,'Justerad allokering kvv'!$B$1:$AG$700,MATCH(U$1,'Justerad allokering kvv'!$B$1:$AF$1,0),FALSE)),VLOOKUP($B31,'Allokerad kvv'!$B$2:$AV$700,MATCH(U$1,'Allokerad kvv'!$B$1:$AV$1,0),FALSE),VLOOKUP($B31,'Justerad allokering kvv'!$B$1:$AG$700,MATCH(U$1,'Justerad allokering kvv'!$B$1:$AF$1,0),FALSE)))</f>
        <v>0</v>
      </c>
      <c r="V31">
        <f>IF($B31=" ","",IF(ISERROR(1/VLOOKUP($B31,'Justerad allokering kvv'!$B$1:$AG$700,MATCH(V$1,'Justerad allokering kvv'!$B$1:$AF$1,0),FALSE)),VLOOKUP($B31,'Allokerad kvv'!$B$2:$AV$700,MATCH(V$1,'Allokerad kvv'!$B$1:$AV$1,0),FALSE),VLOOKUP($B31,'Justerad allokering kvv'!$B$1:$AG$700,MATCH(V$1,'Justerad allokering kvv'!$B$1:$AF$1,0),FALSE)))</f>
        <v>0</v>
      </c>
      <c r="W31">
        <f>IF($B31=" ","",IF(ISERROR(1/VLOOKUP($B31,'Justerad allokering kvv'!$B$1:$AG$700,MATCH(W$1,'Justerad allokering kvv'!$B$1:$AF$1,0),FALSE)),VLOOKUP($B31,'Allokerad kvv'!$B$2:$AV$700,MATCH(W$1,'Allokerad kvv'!$B$1:$AV$1,0),FALSE),VLOOKUP($B31,'Justerad allokering kvv'!$B$1:$AG$700,MATCH(W$1,'Justerad allokering kvv'!$B$1:$AF$1,0),FALSE)))</f>
        <v>0</v>
      </c>
      <c r="X31">
        <f>IF($B31=" ","",IF(ISERROR(1/VLOOKUP($B31,'Justerad allokering kvv'!$B$1:$AG$700,MATCH(X$1,'Justerad allokering kvv'!$B$1:$AF$1,0),FALSE)),VLOOKUP($B31,'Allokerad kvv'!$B$2:$AV$700,MATCH(X$1,'Allokerad kvv'!$B$1:$AV$1,0),FALSE),VLOOKUP($B31,'Justerad allokering kvv'!$B$1:$AG$700,MATCH(X$1,'Justerad allokering kvv'!$B$1:$AF$1,0),FALSE)))</f>
        <v>0</v>
      </c>
      <c r="Y31">
        <f>IF($B31=" ","",IF(ISERROR(1/VLOOKUP($B31,'Justerad allokering kvv'!$B$1:$AG$700,MATCH(Y$1,'Justerad allokering kvv'!$B$1:$AF$1,0),FALSE)),VLOOKUP($B31,'Allokerad kvv'!$B$2:$AV$700,MATCH(Y$1,'Allokerad kvv'!$B$1:$AV$1,0),FALSE),VLOOKUP($B31,'Justerad allokering kvv'!$B$1:$AG$700,MATCH(Y$1,'Justerad allokering kvv'!$B$1:$AF$1,0),FALSE)))</f>
        <v>0</v>
      </c>
      <c r="AB31">
        <f>IFERROR(VLOOKUP($B31,Kraftvärmeprod!$B$1:$AO$424,MATCH("Tillförd energi från rökgaskondensering (GWh)",Kraftvärmeprod!$B$1:$AG$1,0),FALSE)/1,0)</f>
        <v>0</v>
      </c>
      <c r="AE31" s="122">
        <f t="shared" si="0"/>
        <v>0</v>
      </c>
      <c r="AG31">
        <f t="shared" si="1"/>
        <v>0</v>
      </c>
      <c r="AH31">
        <f t="shared" si="2"/>
        <v>0</v>
      </c>
      <c r="AI31" t="str">
        <f>IF(AH31=0,"",AH31/VLOOKUP(B31,Kraftvärmeprod!$B$1:$BC$480,MATCH("Summa tillförd energi exklusive rökgaskondensering",Kraftvärmeprod!$B$1:$BC$1,0),FALSE))</f>
        <v/>
      </c>
      <c r="AK31">
        <f t="shared" si="3"/>
        <v>0</v>
      </c>
    </row>
    <row r="32" spans="1:37" x14ac:dyDescent="0.25">
      <c r="A32" s="2" t="s">
        <v>67</v>
      </c>
      <c r="B32" s="2" t="s">
        <v>68</v>
      </c>
      <c r="C32">
        <f>IF($B32=" ","",IF(ISERROR(1/VLOOKUP($B32,'Justerad allokering kvv'!$B$1:$AG$700,MATCH(C$1,'Justerad allokering kvv'!$B$1:$AF$1,0),FALSE)),VLOOKUP($B32,'Allokerad kvv'!$B$2:$AV$700,MATCH(C$1,'Allokerad kvv'!$B$1:$AV$1,0),FALSE),VLOOKUP($B32,'Justerad allokering kvv'!$B$1:$AG$700,MATCH(C$1,'Justerad allokering kvv'!$B$1:$AF$1,0),FALSE)))</f>
        <v>0</v>
      </c>
      <c r="D32">
        <f>IF($B32=" ","",IF(ISERROR(1/VLOOKUP($B32,'Justerad allokering kvv'!$B$1:$AG$700,MATCH(D$1,'Justerad allokering kvv'!$B$1:$AF$1,0),FALSE)),VLOOKUP($B32,'Allokerad kvv'!$B$2:$AV$700,MATCH(D$1,'Allokerad kvv'!$B$1:$AV$1,0),FALSE),VLOOKUP($B32,'Justerad allokering kvv'!$B$1:$AG$700,MATCH(D$1,'Justerad allokering kvv'!$B$1:$AF$1,0),FALSE)))</f>
        <v>0</v>
      </c>
      <c r="E32">
        <f>IF($B32=" ","",IF(ISERROR(1/VLOOKUP($B32,'Justerad allokering kvv'!$B$1:$AG$700,MATCH(E$1,'Justerad allokering kvv'!$B$1:$AF$1,0),FALSE)),VLOOKUP($B32,'Allokerad kvv'!$B$2:$AV$700,MATCH(E$1,'Allokerad kvv'!$B$1:$AV$1,0),FALSE),VLOOKUP($B32,'Justerad allokering kvv'!$B$1:$AG$700,MATCH(E$1,'Justerad allokering kvv'!$B$1:$AF$1,0),FALSE)))</f>
        <v>0</v>
      </c>
      <c r="F32">
        <f>IF($B32=" ","",IF(ISERROR(1/VLOOKUP($B32,'Justerad allokering kvv'!$B$1:$AG$700,MATCH(F$1,'Justerad allokering kvv'!$B$1:$AF$1,0),FALSE)),VLOOKUP($B32,'Allokerad kvv'!$B$2:$AV$700,MATCH(F$1,'Allokerad kvv'!$B$1:$AV$1,0),FALSE),VLOOKUP($B32,'Justerad allokering kvv'!$B$1:$AG$700,MATCH(F$1,'Justerad allokering kvv'!$B$1:$AF$1,0),FALSE)))</f>
        <v>0</v>
      </c>
      <c r="G32">
        <f>IF($B32=" ","",IF(ISERROR(1/VLOOKUP($B32,'Justerad allokering kvv'!$B$1:$AG$700,MATCH(G$1,'Justerad allokering kvv'!$B$1:$AF$1,0),FALSE)),VLOOKUP($B32,'Allokerad kvv'!$B$2:$AV$700,MATCH(G$1,'Allokerad kvv'!$B$1:$AV$1,0),FALSE),VLOOKUP($B32,'Justerad allokering kvv'!$B$1:$AG$700,MATCH(G$1,'Justerad allokering kvv'!$B$1:$AF$1,0),FALSE)))</f>
        <v>0</v>
      </c>
      <c r="H32">
        <f>IF($B32=" ","",IF(ISERROR(1/VLOOKUP($B32,'Justerad allokering kvv'!$B$1:$AG$700,MATCH(H$1,'Justerad allokering kvv'!$B$1:$AF$1,0),FALSE)),VLOOKUP($B32,'Allokerad kvv'!$B$2:$AV$700,MATCH(H$1,'Allokerad kvv'!$B$1:$AV$1,0),FALSE),VLOOKUP($B32,'Justerad allokering kvv'!$B$1:$AG$700,MATCH(H$1,'Justerad allokering kvv'!$B$1:$AF$1,0),FALSE)))</f>
        <v>0</v>
      </c>
      <c r="I32">
        <f>IF($B32=" ","",IF(ISERROR(1/VLOOKUP($B32,'Justerad allokering kvv'!$B$1:$AG$700,MATCH(I$1,'Justerad allokering kvv'!$B$1:$AF$1,0),FALSE)),VLOOKUP($B32,'Allokerad kvv'!$B$2:$AV$700,MATCH(I$1,'Allokerad kvv'!$B$1:$AV$1,0),FALSE),VLOOKUP($B32,'Justerad allokering kvv'!$B$1:$AG$700,MATCH(I$1,'Justerad allokering kvv'!$B$1:$AF$1,0),FALSE)))</f>
        <v>0</v>
      </c>
      <c r="J32">
        <f>IF($B32=" ","",IF(ISERROR(1/VLOOKUP($B32,'Justerad allokering kvv'!$B$1:$AG$700,MATCH(J$1,'Justerad allokering kvv'!$B$1:$AF$1,0),FALSE)),VLOOKUP($B32,'Allokerad kvv'!$B$2:$AV$700,MATCH(J$1,'Allokerad kvv'!$B$1:$AV$1,0),FALSE),VLOOKUP($B32,'Justerad allokering kvv'!$B$1:$AG$700,MATCH(J$1,'Justerad allokering kvv'!$B$1:$AF$1,0),FALSE)))</f>
        <v>0</v>
      </c>
      <c r="K32">
        <f>IF($B32=" ","",IF(ISERROR(1/VLOOKUP($B32,'Justerad allokering kvv'!$B$1:$AG$700,MATCH(K$1,'Justerad allokering kvv'!$B$1:$AF$1,0),FALSE)),VLOOKUP($B32,'Allokerad kvv'!$B$2:$AV$700,MATCH(K$1,'Allokerad kvv'!$B$1:$AV$1,0),FALSE),VLOOKUP($B32,'Justerad allokering kvv'!$B$1:$AG$700,MATCH(K$1,'Justerad allokering kvv'!$B$1:$AF$1,0),FALSE)))</f>
        <v>0</v>
      </c>
      <c r="L32">
        <f>IF($B32=" ","",IF(ISERROR(1/VLOOKUP($B32,'Justerad allokering kvv'!$B$1:$AG$700,MATCH(L$1,'Justerad allokering kvv'!$B$1:$AF$1,0),FALSE)),VLOOKUP($B32,'Allokerad kvv'!$B$2:$AV$700,MATCH(L$1,'Allokerad kvv'!$B$1:$AV$1,0),FALSE),VLOOKUP($B32,'Justerad allokering kvv'!$B$1:$AG$700,MATCH(L$1,'Justerad allokering kvv'!$B$1:$AF$1,0),FALSE)))</f>
        <v>0</v>
      </c>
      <c r="M32">
        <f>IF($B32=" ","",IF(ISERROR(1/VLOOKUP($B32,'Justerad allokering kvv'!$B$1:$AG$700,MATCH(M$1,'Justerad allokering kvv'!$B$1:$AF$1,0),FALSE)),VLOOKUP($B32,'Allokerad kvv'!$B$2:$AV$700,MATCH(M$1,'Allokerad kvv'!$B$1:$AV$1,0),FALSE),VLOOKUP($B32,'Justerad allokering kvv'!$B$1:$AG$700,MATCH(M$1,'Justerad allokering kvv'!$B$1:$AF$1,0),FALSE)))</f>
        <v>0</v>
      </c>
      <c r="N32">
        <f>IF($B32=" ","",IF(ISERROR(1/VLOOKUP($B32,'Justerad allokering kvv'!$B$1:$AG$700,MATCH(N$1,'Justerad allokering kvv'!$B$1:$AF$1,0),FALSE)),VLOOKUP($B32,'Allokerad kvv'!$B$2:$AV$700,MATCH(N$1,'Allokerad kvv'!$B$1:$AV$1,0),FALSE),VLOOKUP($B32,'Justerad allokering kvv'!$B$1:$AG$700,MATCH(N$1,'Justerad allokering kvv'!$B$1:$AF$1,0),FALSE)))</f>
        <v>0</v>
      </c>
      <c r="O32">
        <f>IF($B32=" ","",IF(ISERROR(1/VLOOKUP($B32,'Justerad allokering kvv'!$B$1:$AG$700,MATCH(O$1,'Justerad allokering kvv'!$B$1:$AF$1,0),FALSE)),VLOOKUP($B32,'Allokerad kvv'!$B$2:$AV$700,MATCH(O$1,'Allokerad kvv'!$B$1:$AV$1,0),FALSE),VLOOKUP($B32,'Justerad allokering kvv'!$B$1:$AG$700,MATCH(O$1,'Justerad allokering kvv'!$B$1:$AF$1,0),FALSE)))</f>
        <v>0</v>
      </c>
      <c r="P32">
        <f>IF($B32=" ","",IF(ISERROR(1/VLOOKUP($B32,'Justerad allokering kvv'!$B$1:$AG$700,MATCH(P$1,'Justerad allokering kvv'!$B$1:$AF$1,0),FALSE)),VLOOKUP($B32,'Allokerad kvv'!$B$2:$AV$700,MATCH(P$1,'Allokerad kvv'!$B$1:$AV$1,0),FALSE),VLOOKUP($B32,'Justerad allokering kvv'!$B$1:$AG$700,MATCH(P$1,'Justerad allokering kvv'!$B$1:$AF$1,0),FALSE)))</f>
        <v>0</v>
      </c>
      <c r="Q32">
        <f>IF($B32=" ","",IF(ISERROR(1/VLOOKUP($B32,'Justerad allokering kvv'!$B$1:$AG$700,MATCH(Q$1,'Justerad allokering kvv'!$B$1:$AF$1,0),FALSE)),VLOOKUP($B32,'Allokerad kvv'!$B$2:$AV$700,MATCH(Q$1,'Allokerad kvv'!$B$1:$AV$1,0),FALSE),VLOOKUP($B32,'Justerad allokering kvv'!$B$1:$AG$700,MATCH(Q$1,'Justerad allokering kvv'!$B$1:$AF$1,0),FALSE)))</f>
        <v>0</v>
      </c>
      <c r="R32">
        <f>IF($B32=" ","",IF(ISERROR(1/VLOOKUP($B32,'Justerad allokering kvv'!$B$1:$AG$700,MATCH(R$1,'Justerad allokering kvv'!$B$1:$AF$1,0),FALSE)),VLOOKUP($B32,'Allokerad kvv'!$B$2:$AV$700,MATCH(R$1,'Allokerad kvv'!$B$1:$AV$1,0),FALSE),VLOOKUP($B32,'Justerad allokering kvv'!$B$1:$AG$700,MATCH(R$1,'Justerad allokering kvv'!$B$1:$AF$1,0),FALSE)))</f>
        <v>0</v>
      </c>
      <c r="S32">
        <f>IF($B32=" ","",IF(ISERROR(1/VLOOKUP($B32,'Justerad allokering kvv'!$B$1:$AG$700,MATCH(S$1,'Justerad allokering kvv'!$B$1:$AF$1,0),FALSE)),VLOOKUP($B32,'Allokerad kvv'!$B$2:$AV$700,MATCH(S$1,'Allokerad kvv'!$B$1:$AV$1,0),FALSE),VLOOKUP($B32,'Justerad allokering kvv'!$B$1:$AG$700,MATCH(S$1,'Justerad allokering kvv'!$B$1:$AF$1,0),FALSE)))</f>
        <v>0</v>
      </c>
      <c r="T32">
        <f>IF($B32=" ","",IF(ISERROR(1/VLOOKUP($B32,'Justerad allokering kvv'!$B$1:$AG$700,MATCH(T$1,'Justerad allokering kvv'!$B$1:$AF$1,0),FALSE)),VLOOKUP($B32,'Allokerad kvv'!$B$2:$AV$700,MATCH(T$1,'Allokerad kvv'!$B$1:$AV$1,0),FALSE),VLOOKUP($B32,'Justerad allokering kvv'!$B$1:$AG$700,MATCH(T$1,'Justerad allokering kvv'!$B$1:$AF$1,0),FALSE)))</f>
        <v>0</v>
      </c>
      <c r="U32">
        <f>IF($B32=" ","",IF(ISERROR(1/VLOOKUP($B32,'Justerad allokering kvv'!$B$1:$AG$700,MATCH(U$1,'Justerad allokering kvv'!$B$1:$AF$1,0),FALSE)),VLOOKUP($B32,'Allokerad kvv'!$B$2:$AV$700,MATCH(U$1,'Allokerad kvv'!$B$1:$AV$1,0),FALSE),VLOOKUP($B32,'Justerad allokering kvv'!$B$1:$AG$700,MATCH(U$1,'Justerad allokering kvv'!$B$1:$AF$1,0),FALSE)))</f>
        <v>0</v>
      </c>
      <c r="V32">
        <f>IF($B32=" ","",IF(ISERROR(1/VLOOKUP($B32,'Justerad allokering kvv'!$B$1:$AG$700,MATCH(V$1,'Justerad allokering kvv'!$B$1:$AF$1,0),FALSE)),VLOOKUP($B32,'Allokerad kvv'!$B$2:$AV$700,MATCH(V$1,'Allokerad kvv'!$B$1:$AV$1,0),FALSE),VLOOKUP($B32,'Justerad allokering kvv'!$B$1:$AG$700,MATCH(V$1,'Justerad allokering kvv'!$B$1:$AF$1,0),FALSE)))</f>
        <v>0</v>
      </c>
      <c r="W32">
        <f>IF($B32=" ","",IF(ISERROR(1/VLOOKUP($B32,'Justerad allokering kvv'!$B$1:$AG$700,MATCH(W$1,'Justerad allokering kvv'!$B$1:$AF$1,0),FALSE)),VLOOKUP($B32,'Allokerad kvv'!$B$2:$AV$700,MATCH(W$1,'Allokerad kvv'!$B$1:$AV$1,0),FALSE),VLOOKUP($B32,'Justerad allokering kvv'!$B$1:$AG$700,MATCH(W$1,'Justerad allokering kvv'!$B$1:$AF$1,0),FALSE)))</f>
        <v>0</v>
      </c>
      <c r="X32">
        <f>IF($B32=" ","",IF(ISERROR(1/VLOOKUP($B32,'Justerad allokering kvv'!$B$1:$AG$700,MATCH(X$1,'Justerad allokering kvv'!$B$1:$AF$1,0),FALSE)),VLOOKUP($B32,'Allokerad kvv'!$B$2:$AV$700,MATCH(X$1,'Allokerad kvv'!$B$1:$AV$1,0),FALSE),VLOOKUP($B32,'Justerad allokering kvv'!$B$1:$AG$700,MATCH(X$1,'Justerad allokering kvv'!$B$1:$AF$1,0),FALSE)))</f>
        <v>0</v>
      </c>
      <c r="Y32">
        <f>IF($B32=" ","",IF(ISERROR(1/VLOOKUP($B32,'Justerad allokering kvv'!$B$1:$AG$700,MATCH(Y$1,'Justerad allokering kvv'!$B$1:$AF$1,0),FALSE)),VLOOKUP($B32,'Allokerad kvv'!$B$2:$AV$700,MATCH(Y$1,'Allokerad kvv'!$B$1:$AV$1,0),FALSE),VLOOKUP($B32,'Justerad allokering kvv'!$B$1:$AG$700,MATCH(Y$1,'Justerad allokering kvv'!$B$1:$AF$1,0),FALSE)))</f>
        <v>0</v>
      </c>
      <c r="AB32">
        <f>IFERROR(VLOOKUP($B32,Kraftvärmeprod!$B$1:$AO$424,MATCH("Tillförd energi från rökgaskondensering (GWh)",Kraftvärmeprod!$B$1:$AG$1,0),FALSE)/1,0)</f>
        <v>0</v>
      </c>
      <c r="AE32" s="122">
        <f t="shared" si="0"/>
        <v>0</v>
      </c>
      <c r="AG32">
        <f t="shared" si="1"/>
        <v>0</v>
      </c>
      <c r="AH32">
        <f t="shared" si="2"/>
        <v>0</v>
      </c>
      <c r="AI32" t="str">
        <f>IF(AH32=0,"",AH32/VLOOKUP(B32,Kraftvärmeprod!$B$1:$BC$480,MATCH("Summa tillförd energi exklusive rökgaskondensering",Kraftvärmeprod!$B$1:$BC$1,0),FALSE))</f>
        <v/>
      </c>
      <c r="AK32">
        <f t="shared" si="3"/>
        <v>0</v>
      </c>
    </row>
    <row r="33" spans="1:37" x14ac:dyDescent="0.25">
      <c r="A33" s="2" t="s">
        <v>67</v>
      </c>
      <c r="B33" s="2" t="s">
        <v>69</v>
      </c>
      <c r="C33">
        <f>IF($B33=" ","",IF(ISERROR(1/VLOOKUP($B33,'Justerad allokering kvv'!$B$1:$AG$700,MATCH(C$1,'Justerad allokering kvv'!$B$1:$AF$1,0),FALSE)),VLOOKUP($B33,'Allokerad kvv'!$B$2:$AV$700,MATCH(C$1,'Allokerad kvv'!$B$1:$AV$1,0),FALSE),VLOOKUP($B33,'Justerad allokering kvv'!$B$1:$AG$700,MATCH(C$1,'Justerad allokering kvv'!$B$1:$AF$1,0),FALSE)))</f>
        <v>70.413399999999996</v>
      </c>
      <c r="D33">
        <f>IF($B33=" ","",IF(ISERROR(1/VLOOKUP($B33,'Justerad allokering kvv'!$B$1:$AG$700,MATCH(D$1,'Justerad allokering kvv'!$B$1:$AF$1,0),FALSE)),VLOOKUP($B33,'Allokerad kvv'!$B$2:$AV$700,MATCH(D$1,'Allokerad kvv'!$B$1:$AV$1,0),FALSE),VLOOKUP($B33,'Justerad allokering kvv'!$B$1:$AG$700,MATCH(D$1,'Justerad allokering kvv'!$B$1:$AF$1,0),FALSE)))</f>
        <v>0</v>
      </c>
      <c r="E33">
        <f>IF($B33=" ","",IF(ISERROR(1/VLOOKUP($B33,'Justerad allokering kvv'!$B$1:$AG$700,MATCH(E$1,'Justerad allokering kvv'!$B$1:$AF$1,0),FALSE)),VLOOKUP($B33,'Allokerad kvv'!$B$2:$AV$700,MATCH(E$1,'Allokerad kvv'!$B$1:$AV$1,0),FALSE),VLOOKUP($B33,'Justerad allokering kvv'!$B$1:$AG$700,MATCH(E$1,'Justerad allokering kvv'!$B$1:$AF$1,0),FALSE)))</f>
        <v>8.9480900000000002E-2</v>
      </c>
      <c r="F33">
        <f>IF($B33=" ","",IF(ISERROR(1/VLOOKUP($B33,'Justerad allokering kvv'!$B$1:$AG$700,MATCH(F$1,'Justerad allokering kvv'!$B$1:$AF$1,0),FALSE)),VLOOKUP($B33,'Allokerad kvv'!$B$2:$AV$700,MATCH(F$1,'Allokerad kvv'!$B$1:$AV$1,0),FALSE),VLOOKUP($B33,'Justerad allokering kvv'!$B$1:$AG$700,MATCH(F$1,'Justerad allokering kvv'!$B$1:$AF$1,0),FALSE)))</f>
        <v>0</v>
      </c>
      <c r="G33">
        <f>IF($B33=" ","",IF(ISERROR(1/VLOOKUP($B33,'Justerad allokering kvv'!$B$1:$AG$700,MATCH(G$1,'Justerad allokering kvv'!$B$1:$AF$1,0),FALSE)),VLOOKUP($B33,'Allokerad kvv'!$B$2:$AV$700,MATCH(G$1,'Allokerad kvv'!$B$1:$AV$1,0),FALSE),VLOOKUP($B33,'Justerad allokering kvv'!$B$1:$AG$700,MATCH(G$1,'Justerad allokering kvv'!$B$1:$AF$1,0),FALSE)))</f>
        <v>0.66887600000000003</v>
      </c>
      <c r="H33">
        <f>IF($B33=" ","",IF(ISERROR(1/VLOOKUP($B33,'Justerad allokering kvv'!$B$1:$AG$700,MATCH(H$1,'Justerad allokering kvv'!$B$1:$AF$1,0),FALSE)),VLOOKUP($B33,'Allokerad kvv'!$B$2:$AV$700,MATCH(H$1,'Allokerad kvv'!$B$1:$AV$1,0),FALSE),VLOOKUP($B33,'Justerad allokering kvv'!$B$1:$AG$700,MATCH(H$1,'Justerad allokering kvv'!$B$1:$AF$1,0),FALSE)))</f>
        <v>0</v>
      </c>
      <c r="I33">
        <f>IF($B33=" ","",IF(ISERROR(1/VLOOKUP($B33,'Justerad allokering kvv'!$B$1:$AG$700,MATCH(I$1,'Justerad allokering kvv'!$B$1:$AF$1,0),FALSE)),VLOOKUP($B33,'Allokerad kvv'!$B$2:$AV$700,MATCH(I$1,'Allokerad kvv'!$B$1:$AV$1,0),FALSE),VLOOKUP($B33,'Justerad allokering kvv'!$B$1:$AG$700,MATCH(I$1,'Justerad allokering kvv'!$B$1:$AF$1,0),FALSE)))</f>
        <v>0</v>
      </c>
      <c r="J33">
        <f>IF($B33=" ","",IF(ISERROR(1/VLOOKUP($B33,'Justerad allokering kvv'!$B$1:$AG$700,MATCH(J$1,'Justerad allokering kvv'!$B$1:$AF$1,0),FALSE)),VLOOKUP($B33,'Allokerad kvv'!$B$2:$AV$700,MATCH(J$1,'Allokerad kvv'!$B$1:$AV$1,0),FALSE),VLOOKUP($B33,'Justerad allokering kvv'!$B$1:$AG$700,MATCH(J$1,'Justerad allokering kvv'!$B$1:$AF$1,0),FALSE)))</f>
        <v>0</v>
      </c>
      <c r="K33">
        <f>IF($B33=" ","",IF(ISERROR(1/VLOOKUP($B33,'Justerad allokering kvv'!$B$1:$AG$700,MATCH(K$1,'Justerad allokering kvv'!$B$1:$AF$1,0),FALSE)),VLOOKUP($B33,'Allokerad kvv'!$B$2:$AV$700,MATCH(K$1,'Allokerad kvv'!$B$1:$AV$1,0),FALSE),VLOOKUP($B33,'Justerad allokering kvv'!$B$1:$AG$700,MATCH(K$1,'Justerad allokering kvv'!$B$1:$AF$1,0),FALSE)))</f>
        <v>0</v>
      </c>
      <c r="L33">
        <f>IF($B33=" ","",IF(ISERROR(1/VLOOKUP($B33,'Justerad allokering kvv'!$B$1:$AG$700,MATCH(L$1,'Justerad allokering kvv'!$B$1:$AF$1,0),FALSE)),VLOOKUP($B33,'Allokerad kvv'!$B$2:$AV$700,MATCH(L$1,'Allokerad kvv'!$B$1:$AV$1,0),FALSE),VLOOKUP($B33,'Justerad allokering kvv'!$B$1:$AG$700,MATCH(L$1,'Justerad allokering kvv'!$B$1:$AF$1,0),FALSE)))</f>
        <v>6.0011900000000002</v>
      </c>
      <c r="M33">
        <f>IF($B33=" ","",IF(ISERROR(1/VLOOKUP($B33,'Justerad allokering kvv'!$B$1:$AG$700,MATCH(M$1,'Justerad allokering kvv'!$B$1:$AF$1,0),FALSE)),VLOOKUP($B33,'Allokerad kvv'!$B$2:$AV$700,MATCH(M$1,'Allokerad kvv'!$B$1:$AV$1,0),FALSE),VLOOKUP($B33,'Justerad allokering kvv'!$B$1:$AG$700,MATCH(M$1,'Justerad allokering kvv'!$B$1:$AF$1,0),FALSE)))</f>
        <v>0</v>
      </c>
      <c r="N33">
        <f>IF($B33=" ","",IF(ISERROR(1/VLOOKUP($B33,'Justerad allokering kvv'!$B$1:$AG$700,MATCH(N$1,'Justerad allokering kvv'!$B$1:$AF$1,0),FALSE)),VLOOKUP($B33,'Allokerad kvv'!$B$2:$AV$700,MATCH(N$1,'Allokerad kvv'!$B$1:$AV$1,0),FALSE),VLOOKUP($B33,'Justerad allokering kvv'!$B$1:$AG$700,MATCH(N$1,'Justerad allokering kvv'!$B$1:$AF$1,0),FALSE)))</f>
        <v>0</v>
      </c>
      <c r="O33">
        <f>IF($B33=" ","",IF(ISERROR(1/VLOOKUP($B33,'Justerad allokering kvv'!$B$1:$AG$700,MATCH(O$1,'Justerad allokering kvv'!$B$1:$AF$1,0),FALSE)),VLOOKUP($B33,'Allokerad kvv'!$B$2:$AV$700,MATCH(O$1,'Allokerad kvv'!$B$1:$AV$1,0),FALSE),VLOOKUP($B33,'Justerad allokering kvv'!$B$1:$AG$700,MATCH(O$1,'Justerad allokering kvv'!$B$1:$AF$1,0),FALSE)))</f>
        <v>0</v>
      </c>
      <c r="P33">
        <f>IF($B33=" ","",IF(ISERROR(1/VLOOKUP($B33,'Justerad allokering kvv'!$B$1:$AG$700,MATCH(P$1,'Justerad allokering kvv'!$B$1:$AF$1,0),FALSE)),VLOOKUP($B33,'Allokerad kvv'!$B$2:$AV$700,MATCH(P$1,'Allokerad kvv'!$B$1:$AV$1,0),FALSE),VLOOKUP($B33,'Justerad allokering kvv'!$B$1:$AG$700,MATCH(P$1,'Justerad allokering kvv'!$B$1:$AF$1,0),FALSE)))</f>
        <v>0</v>
      </c>
      <c r="Q33">
        <f>IF($B33=" ","",IF(ISERROR(1/VLOOKUP($B33,'Justerad allokering kvv'!$B$1:$AG$700,MATCH(Q$1,'Justerad allokering kvv'!$B$1:$AF$1,0),FALSE)),VLOOKUP($B33,'Allokerad kvv'!$B$2:$AV$700,MATCH(Q$1,'Allokerad kvv'!$B$1:$AV$1,0),FALSE),VLOOKUP($B33,'Justerad allokering kvv'!$B$1:$AG$700,MATCH(Q$1,'Justerad allokering kvv'!$B$1:$AF$1,0),FALSE)))</f>
        <v>0</v>
      </c>
      <c r="R33">
        <f>IF($B33=" ","",IF(ISERROR(1/VLOOKUP($B33,'Justerad allokering kvv'!$B$1:$AG$700,MATCH(R$1,'Justerad allokering kvv'!$B$1:$AF$1,0),FALSE)),VLOOKUP($B33,'Allokerad kvv'!$B$2:$AV$700,MATCH(R$1,'Allokerad kvv'!$B$1:$AV$1,0),FALSE),VLOOKUP($B33,'Justerad allokering kvv'!$B$1:$AG$700,MATCH(R$1,'Justerad allokering kvv'!$B$1:$AF$1,0),FALSE)))</f>
        <v>3.43676</v>
      </c>
      <c r="S33">
        <f>IF($B33=" ","",IF(ISERROR(1/VLOOKUP($B33,'Justerad allokering kvv'!$B$1:$AG$700,MATCH(S$1,'Justerad allokering kvv'!$B$1:$AF$1,0),FALSE)),VLOOKUP($B33,'Allokerad kvv'!$B$2:$AV$700,MATCH(S$1,'Allokerad kvv'!$B$1:$AV$1,0),FALSE),VLOOKUP($B33,'Justerad allokering kvv'!$B$1:$AG$700,MATCH(S$1,'Justerad allokering kvv'!$B$1:$AF$1,0),FALSE)))</f>
        <v>0</v>
      </c>
      <c r="T33">
        <f>IF($B33=" ","",IF(ISERROR(1/VLOOKUP($B33,'Justerad allokering kvv'!$B$1:$AG$700,MATCH(T$1,'Justerad allokering kvv'!$B$1:$AF$1,0),FALSE)),VLOOKUP($B33,'Allokerad kvv'!$B$2:$AV$700,MATCH(T$1,'Allokerad kvv'!$B$1:$AV$1,0),FALSE),VLOOKUP($B33,'Justerad allokering kvv'!$B$1:$AG$700,MATCH(T$1,'Justerad allokering kvv'!$B$1:$AF$1,0),FALSE)))</f>
        <v>0</v>
      </c>
      <c r="U33">
        <f>IF($B33=" ","",IF(ISERROR(1/VLOOKUP($B33,'Justerad allokering kvv'!$B$1:$AG$700,MATCH(U$1,'Justerad allokering kvv'!$B$1:$AF$1,0),FALSE)),VLOOKUP($B33,'Allokerad kvv'!$B$2:$AV$700,MATCH(U$1,'Allokerad kvv'!$B$1:$AV$1,0),FALSE),VLOOKUP($B33,'Justerad allokering kvv'!$B$1:$AG$700,MATCH(U$1,'Justerad allokering kvv'!$B$1:$AF$1,0),FALSE)))</f>
        <v>0</v>
      </c>
      <c r="V33">
        <f>IF($B33=" ","",IF(ISERROR(1/VLOOKUP($B33,'Justerad allokering kvv'!$B$1:$AG$700,MATCH(V$1,'Justerad allokering kvv'!$B$1:$AF$1,0),FALSE)),VLOOKUP($B33,'Allokerad kvv'!$B$2:$AV$700,MATCH(V$1,'Allokerad kvv'!$B$1:$AV$1,0),FALSE),VLOOKUP($B33,'Justerad allokering kvv'!$B$1:$AG$700,MATCH(V$1,'Justerad allokering kvv'!$B$1:$AF$1,0),FALSE)))</f>
        <v>0</v>
      </c>
      <c r="W33">
        <f>IF($B33=" ","",IF(ISERROR(1/VLOOKUP($B33,'Justerad allokering kvv'!$B$1:$AG$700,MATCH(W$1,'Justerad allokering kvv'!$B$1:$AF$1,0),FALSE)),VLOOKUP($B33,'Allokerad kvv'!$B$2:$AV$700,MATCH(W$1,'Allokerad kvv'!$B$1:$AV$1,0),FALSE),VLOOKUP($B33,'Justerad allokering kvv'!$B$1:$AG$700,MATCH(W$1,'Justerad allokering kvv'!$B$1:$AF$1,0),FALSE)))</f>
        <v>0</v>
      </c>
      <c r="X33">
        <f>IF($B33=" ","",IF(ISERROR(1/VLOOKUP($B33,'Justerad allokering kvv'!$B$1:$AG$700,MATCH(X$1,'Justerad allokering kvv'!$B$1:$AF$1,0),FALSE)),VLOOKUP($B33,'Allokerad kvv'!$B$2:$AV$700,MATCH(X$1,'Allokerad kvv'!$B$1:$AV$1,0),FALSE),VLOOKUP($B33,'Justerad allokering kvv'!$B$1:$AG$700,MATCH(X$1,'Justerad allokering kvv'!$B$1:$AF$1,0),FALSE)))</f>
        <v>0</v>
      </c>
      <c r="Y33">
        <f>IF($B33=" ","",IF(ISERROR(1/VLOOKUP($B33,'Justerad allokering kvv'!$B$1:$AG$700,MATCH(Y$1,'Justerad allokering kvv'!$B$1:$AF$1,0),FALSE)),VLOOKUP($B33,'Allokerad kvv'!$B$2:$AV$700,MATCH(Y$1,'Allokerad kvv'!$B$1:$AV$1,0),FALSE),VLOOKUP($B33,'Justerad allokering kvv'!$B$1:$AG$700,MATCH(Y$1,'Justerad allokering kvv'!$B$1:$AF$1,0),FALSE)))</f>
        <v>0</v>
      </c>
      <c r="AB33">
        <f>IFERROR(VLOOKUP($B33,Kraftvärmeprod!$B$1:$AO$424,MATCH("Tillförd energi från rökgaskondensering (GWh)",Kraftvärmeprod!$B$1:$AG$1,0),FALSE)/1,0)</f>
        <v>12.18</v>
      </c>
      <c r="AE33" s="122">
        <f t="shared" si="0"/>
        <v>92.789706899999999</v>
      </c>
      <c r="AG33">
        <f t="shared" si="1"/>
        <v>89.352946899999992</v>
      </c>
      <c r="AH33">
        <f t="shared" si="2"/>
        <v>77.172946899999999</v>
      </c>
      <c r="AI33">
        <f>IF(AH33=0,"",AH33/VLOOKUP(B33,Kraftvärmeprod!$B$1:$BC$480,MATCH("Summa tillförd energi exklusive rökgaskondensering",Kraftvärmeprod!$B$1:$BC$1,0),FALSE))</f>
        <v>0.55076325221238942</v>
      </c>
      <c r="AK33">
        <f t="shared" si="3"/>
        <v>6.0906709000000001</v>
      </c>
    </row>
    <row r="34" spans="1:37" x14ac:dyDescent="0.25">
      <c r="A34" s="2" t="s">
        <v>67</v>
      </c>
      <c r="B34" s="2" t="s">
        <v>70</v>
      </c>
      <c r="C34">
        <f>IF($B34=" ","",IF(ISERROR(1/VLOOKUP($B34,'Justerad allokering kvv'!$B$1:$AG$700,MATCH(C$1,'Justerad allokering kvv'!$B$1:$AF$1,0),FALSE)),VLOOKUP($B34,'Allokerad kvv'!$B$2:$AV$700,MATCH(C$1,'Allokerad kvv'!$B$1:$AV$1,0),FALSE),VLOOKUP($B34,'Justerad allokering kvv'!$B$1:$AG$700,MATCH(C$1,'Justerad allokering kvv'!$B$1:$AF$1,0),FALSE)))</f>
        <v>0</v>
      </c>
      <c r="D34">
        <f>IF($B34=" ","",IF(ISERROR(1/VLOOKUP($B34,'Justerad allokering kvv'!$B$1:$AG$700,MATCH(D$1,'Justerad allokering kvv'!$B$1:$AF$1,0),FALSE)),VLOOKUP($B34,'Allokerad kvv'!$B$2:$AV$700,MATCH(D$1,'Allokerad kvv'!$B$1:$AV$1,0),FALSE),VLOOKUP($B34,'Justerad allokering kvv'!$B$1:$AG$700,MATCH(D$1,'Justerad allokering kvv'!$B$1:$AF$1,0),FALSE)))</f>
        <v>0</v>
      </c>
      <c r="E34">
        <f>IF($B34=" ","",IF(ISERROR(1/VLOOKUP($B34,'Justerad allokering kvv'!$B$1:$AG$700,MATCH(E$1,'Justerad allokering kvv'!$B$1:$AF$1,0),FALSE)),VLOOKUP($B34,'Allokerad kvv'!$B$2:$AV$700,MATCH(E$1,'Allokerad kvv'!$B$1:$AV$1,0),FALSE),VLOOKUP($B34,'Justerad allokering kvv'!$B$1:$AG$700,MATCH(E$1,'Justerad allokering kvv'!$B$1:$AF$1,0),FALSE)))</f>
        <v>0</v>
      </c>
      <c r="F34">
        <f>IF($B34=" ","",IF(ISERROR(1/VLOOKUP($B34,'Justerad allokering kvv'!$B$1:$AG$700,MATCH(F$1,'Justerad allokering kvv'!$B$1:$AF$1,0),FALSE)),VLOOKUP($B34,'Allokerad kvv'!$B$2:$AV$700,MATCH(F$1,'Allokerad kvv'!$B$1:$AV$1,0),FALSE),VLOOKUP($B34,'Justerad allokering kvv'!$B$1:$AG$700,MATCH(F$1,'Justerad allokering kvv'!$B$1:$AF$1,0),FALSE)))</f>
        <v>0</v>
      </c>
      <c r="G34">
        <f>IF($B34=" ","",IF(ISERROR(1/VLOOKUP($B34,'Justerad allokering kvv'!$B$1:$AG$700,MATCH(G$1,'Justerad allokering kvv'!$B$1:$AF$1,0),FALSE)),VLOOKUP($B34,'Allokerad kvv'!$B$2:$AV$700,MATCH(G$1,'Allokerad kvv'!$B$1:$AV$1,0),FALSE),VLOOKUP($B34,'Justerad allokering kvv'!$B$1:$AG$700,MATCH(G$1,'Justerad allokering kvv'!$B$1:$AF$1,0),FALSE)))</f>
        <v>0</v>
      </c>
      <c r="H34">
        <f>IF($B34=" ","",IF(ISERROR(1/VLOOKUP($B34,'Justerad allokering kvv'!$B$1:$AG$700,MATCH(H$1,'Justerad allokering kvv'!$B$1:$AF$1,0),FALSE)),VLOOKUP($B34,'Allokerad kvv'!$B$2:$AV$700,MATCH(H$1,'Allokerad kvv'!$B$1:$AV$1,0),FALSE),VLOOKUP($B34,'Justerad allokering kvv'!$B$1:$AG$700,MATCH(H$1,'Justerad allokering kvv'!$B$1:$AF$1,0),FALSE)))</f>
        <v>0</v>
      </c>
      <c r="I34">
        <f>IF($B34=" ","",IF(ISERROR(1/VLOOKUP($B34,'Justerad allokering kvv'!$B$1:$AG$700,MATCH(I$1,'Justerad allokering kvv'!$B$1:$AF$1,0),FALSE)),VLOOKUP($B34,'Allokerad kvv'!$B$2:$AV$700,MATCH(I$1,'Allokerad kvv'!$B$1:$AV$1,0),FALSE),VLOOKUP($B34,'Justerad allokering kvv'!$B$1:$AG$700,MATCH(I$1,'Justerad allokering kvv'!$B$1:$AF$1,0),FALSE)))</f>
        <v>0</v>
      </c>
      <c r="J34">
        <f>IF($B34=" ","",IF(ISERROR(1/VLOOKUP($B34,'Justerad allokering kvv'!$B$1:$AG$700,MATCH(J$1,'Justerad allokering kvv'!$B$1:$AF$1,0),FALSE)),VLOOKUP($B34,'Allokerad kvv'!$B$2:$AV$700,MATCH(J$1,'Allokerad kvv'!$B$1:$AV$1,0),FALSE),VLOOKUP($B34,'Justerad allokering kvv'!$B$1:$AG$700,MATCH(J$1,'Justerad allokering kvv'!$B$1:$AF$1,0),FALSE)))</f>
        <v>0</v>
      </c>
      <c r="K34">
        <f>IF($B34=" ","",IF(ISERROR(1/VLOOKUP($B34,'Justerad allokering kvv'!$B$1:$AG$700,MATCH(K$1,'Justerad allokering kvv'!$B$1:$AF$1,0),FALSE)),VLOOKUP($B34,'Allokerad kvv'!$B$2:$AV$700,MATCH(K$1,'Allokerad kvv'!$B$1:$AV$1,0),FALSE),VLOOKUP($B34,'Justerad allokering kvv'!$B$1:$AG$700,MATCH(K$1,'Justerad allokering kvv'!$B$1:$AF$1,0),FALSE)))</f>
        <v>0</v>
      </c>
      <c r="L34">
        <f>IF($B34=" ","",IF(ISERROR(1/VLOOKUP($B34,'Justerad allokering kvv'!$B$1:$AG$700,MATCH(L$1,'Justerad allokering kvv'!$B$1:$AF$1,0),FALSE)),VLOOKUP($B34,'Allokerad kvv'!$B$2:$AV$700,MATCH(L$1,'Allokerad kvv'!$B$1:$AV$1,0),FALSE),VLOOKUP($B34,'Justerad allokering kvv'!$B$1:$AG$700,MATCH(L$1,'Justerad allokering kvv'!$B$1:$AF$1,0),FALSE)))</f>
        <v>0</v>
      </c>
      <c r="M34">
        <f>IF($B34=" ","",IF(ISERROR(1/VLOOKUP($B34,'Justerad allokering kvv'!$B$1:$AG$700,MATCH(M$1,'Justerad allokering kvv'!$B$1:$AF$1,0),FALSE)),VLOOKUP($B34,'Allokerad kvv'!$B$2:$AV$700,MATCH(M$1,'Allokerad kvv'!$B$1:$AV$1,0),FALSE),VLOOKUP($B34,'Justerad allokering kvv'!$B$1:$AG$700,MATCH(M$1,'Justerad allokering kvv'!$B$1:$AF$1,0),FALSE)))</f>
        <v>0</v>
      </c>
      <c r="N34">
        <f>IF($B34=" ","",IF(ISERROR(1/VLOOKUP($B34,'Justerad allokering kvv'!$B$1:$AG$700,MATCH(N$1,'Justerad allokering kvv'!$B$1:$AF$1,0),FALSE)),VLOOKUP($B34,'Allokerad kvv'!$B$2:$AV$700,MATCH(N$1,'Allokerad kvv'!$B$1:$AV$1,0),FALSE),VLOOKUP($B34,'Justerad allokering kvv'!$B$1:$AG$700,MATCH(N$1,'Justerad allokering kvv'!$B$1:$AF$1,0),FALSE)))</f>
        <v>0</v>
      </c>
      <c r="O34">
        <f>IF($B34=" ","",IF(ISERROR(1/VLOOKUP($B34,'Justerad allokering kvv'!$B$1:$AG$700,MATCH(O$1,'Justerad allokering kvv'!$B$1:$AF$1,0),FALSE)),VLOOKUP($B34,'Allokerad kvv'!$B$2:$AV$700,MATCH(O$1,'Allokerad kvv'!$B$1:$AV$1,0),FALSE),VLOOKUP($B34,'Justerad allokering kvv'!$B$1:$AG$700,MATCH(O$1,'Justerad allokering kvv'!$B$1:$AF$1,0),FALSE)))</f>
        <v>0</v>
      </c>
      <c r="P34">
        <f>IF($B34=" ","",IF(ISERROR(1/VLOOKUP($B34,'Justerad allokering kvv'!$B$1:$AG$700,MATCH(P$1,'Justerad allokering kvv'!$B$1:$AF$1,0),FALSE)),VLOOKUP($B34,'Allokerad kvv'!$B$2:$AV$700,MATCH(P$1,'Allokerad kvv'!$B$1:$AV$1,0),FALSE),VLOOKUP($B34,'Justerad allokering kvv'!$B$1:$AG$700,MATCH(P$1,'Justerad allokering kvv'!$B$1:$AF$1,0),FALSE)))</f>
        <v>0</v>
      </c>
      <c r="Q34">
        <f>IF($B34=" ","",IF(ISERROR(1/VLOOKUP($B34,'Justerad allokering kvv'!$B$1:$AG$700,MATCH(Q$1,'Justerad allokering kvv'!$B$1:$AF$1,0),FALSE)),VLOOKUP($B34,'Allokerad kvv'!$B$2:$AV$700,MATCH(Q$1,'Allokerad kvv'!$B$1:$AV$1,0),FALSE),VLOOKUP($B34,'Justerad allokering kvv'!$B$1:$AG$700,MATCH(Q$1,'Justerad allokering kvv'!$B$1:$AF$1,0),FALSE)))</f>
        <v>0</v>
      </c>
      <c r="R34">
        <f>IF($B34=" ","",IF(ISERROR(1/VLOOKUP($B34,'Justerad allokering kvv'!$B$1:$AG$700,MATCH(R$1,'Justerad allokering kvv'!$B$1:$AF$1,0),FALSE)),VLOOKUP($B34,'Allokerad kvv'!$B$2:$AV$700,MATCH(R$1,'Allokerad kvv'!$B$1:$AV$1,0),FALSE),VLOOKUP($B34,'Justerad allokering kvv'!$B$1:$AG$700,MATCH(R$1,'Justerad allokering kvv'!$B$1:$AF$1,0),FALSE)))</f>
        <v>0</v>
      </c>
      <c r="S34">
        <f>IF($B34=" ","",IF(ISERROR(1/VLOOKUP($B34,'Justerad allokering kvv'!$B$1:$AG$700,MATCH(S$1,'Justerad allokering kvv'!$B$1:$AF$1,0),FALSE)),VLOOKUP($B34,'Allokerad kvv'!$B$2:$AV$700,MATCH(S$1,'Allokerad kvv'!$B$1:$AV$1,0),FALSE),VLOOKUP($B34,'Justerad allokering kvv'!$B$1:$AG$700,MATCH(S$1,'Justerad allokering kvv'!$B$1:$AF$1,0),FALSE)))</f>
        <v>0</v>
      </c>
      <c r="T34">
        <f>IF($B34=" ","",IF(ISERROR(1/VLOOKUP($B34,'Justerad allokering kvv'!$B$1:$AG$700,MATCH(T$1,'Justerad allokering kvv'!$B$1:$AF$1,0),FALSE)),VLOOKUP($B34,'Allokerad kvv'!$B$2:$AV$700,MATCH(T$1,'Allokerad kvv'!$B$1:$AV$1,0),FALSE),VLOOKUP($B34,'Justerad allokering kvv'!$B$1:$AG$700,MATCH(T$1,'Justerad allokering kvv'!$B$1:$AF$1,0),FALSE)))</f>
        <v>0</v>
      </c>
      <c r="U34">
        <f>IF($B34=" ","",IF(ISERROR(1/VLOOKUP($B34,'Justerad allokering kvv'!$B$1:$AG$700,MATCH(U$1,'Justerad allokering kvv'!$B$1:$AF$1,0),FALSE)),VLOOKUP($B34,'Allokerad kvv'!$B$2:$AV$700,MATCH(U$1,'Allokerad kvv'!$B$1:$AV$1,0),FALSE),VLOOKUP($B34,'Justerad allokering kvv'!$B$1:$AG$700,MATCH(U$1,'Justerad allokering kvv'!$B$1:$AF$1,0),FALSE)))</f>
        <v>0</v>
      </c>
      <c r="V34">
        <f>IF($B34=" ","",IF(ISERROR(1/VLOOKUP($B34,'Justerad allokering kvv'!$B$1:$AG$700,MATCH(V$1,'Justerad allokering kvv'!$B$1:$AF$1,0),FALSE)),VLOOKUP($B34,'Allokerad kvv'!$B$2:$AV$700,MATCH(V$1,'Allokerad kvv'!$B$1:$AV$1,0),FALSE),VLOOKUP($B34,'Justerad allokering kvv'!$B$1:$AG$700,MATCH(V$1,'Justerad allokering kvv'!$B$1:$AF$1,0),FALSE)))</f>
        <v>0</v>
      </c>
      <c r="W34">
        <f>IF($B34=" ","",IF(ISERROR(1/VLOOKUP($B34,'Justerad allokering kvv'!$B$1:$AG$700,MATCH(W$1,'Justerad allokering kvv'!$B$1:$AF$1,0),FALSE)),VLOOKUP($B34,'Allokerad kvv'!$B$2:$AV$700,MATCH(W$1,'Allokerad kvv'!$B$1:$AV$1,0),FALSE),VLOOKUP($B34,'Justerad allokering kvv'!$B$1:$AG$700,MATCH(W$1,'Justerad allokering kvv'!$B$1:$AF$1,0),FALSE)))</f>
        <v>0</v>
      </c>
      <c r="X34">
        <f>IF($B34=" ","",IF(ISERROR(1/VLOOKUP($B34,'Justerad allokering kvv'!$B$1:$AG$700,MATCH(X$1,'Justerad allokering kvv'!$B$1:$AF$1,0),FALSE)),VLOOKUP($B34,'Allokerad kvv'!$B$2:$AV$700,MATCH(X$1,'Allokerad kvv'!$B$1:$AV$1,0),FALSE),VLOOKUP($B34,'Justerad allokering kvv'!$B$1:$AG$700,MATCH(X$1,'Justerad allokering kvv'!$B$1:$AF$1,0),FALSE)))</f>
        <v>0</v>
      </c>
      <c r="Y34">
        <f>IF($B34=" ","",IF(ISERROR(1/VLOOKUP($B34,'Justerad allokering kvv'!$B$1:$AG$700,MATCH(Y$1,'Justerad allokering kvv'!$B$1:$AF$1,0),FALSE)),VLOOKUP($B34,'Allokerad kvv'!$B$2:$AV$700,MATCH(Y$1,'Allokerad kvv'!$B$1:$AV$1,0),FALSE),VLOOKUP($B34,'Justerad allokering kvv'!$B$1:$AG$700,MATCH(Y$1,'Justerad allokering kvv'!$B$1:$AF$1,0),FALSE)))</f>
        <v>0</v>
      </c>
      <c r="AB34">
        <f>IFERROR(VLOOKUP($B34,Kraftvärmeprod!$B$1:$AO$424,MATCH("Tillförd energi från rökgaskondensering (GWh)",Kraftvärmeprod!$B$1:$AG$1,0),FALSE)/1,0)</f>
        <v>0</v>
      </c>
      <c r="AE34" s="122">
        <f t="shared" si="0"/>
        <v>0</v>
      </c>
      <c r="AG34">
        <f t="shared" si="1"/>
        <v>0</v>
      </c>
      <c r="AH34">
        <f t="shared" si="2"/>
        <v>0</v>
      </c>
      <c r="AI34" t="str">
        <f>IF(AH34=0,"",AH34/VLOOKUP(B34,Kraftvärmeprod!$B$1:$BC$480,MATCH("Summa tillförd energi exklusive rökgaskondensering",Kraftvärmeprod!$B$1:$BC$1,0),FALSE))</f>
        <v/>
      </c>
      <c r="AK34">
        <f t="shared" si="3"/>
        <v>0</v>
      </c>
    </row>
    <row r="35" spans="1:37" x14ac:dyDescent="0.25">
      <c r="A35" s="2" t="s">
        <v>71</v>
      </c>
      <c r="B35" s="2" t="s">
        <v>72</v>
      </c>
      <c r="C35">
        <f>IF($B35=" ","",IF(ISERROR(1/VLOOKUP($B35,'Justerad allokering kvv'!$B$1:$AG$700,MATCH(C$1,'Justerad allokering kvv'!$B$1:$AF$1,0),FALSE)),VLOOKUP($B35,'Allokerad kvv'!$B$2:$AV$700,MATCH(C$1,'Allokerad kvv'!$B$1:$AV$1,0),FALSE),VLOOKUP($B35,'Justerad allokering kvv'!$B$1:$AG$700,MATCH(C$1,'Justerad allokering kvv'!$B$1:$AF$1,0),FALSE)))</f>
        <v>0</v>
      </c>
      <c r="D35">
        <f>IF($B35=" ","",IF(ISERROR(1/VLOOKUP($B35,'Justerad allokering kvv'!$B$1:$AG$700,MATCH(D$1,'Justerad allokering kvv'!$B$1:$AF$1,0),FALSE)),VLOOKUP($B35,'Allokerad kvv'!$B$2:$AV$700,MATCH(D$1,'Allokerad kvv'!$B$1:$AV$1,0),FALSE),VLOOKUP($B35,'Justerad allokering kvv'!$B$1:$AG$700,MATCH(D$1,'Justerad allokering kvv'!$B$1:$AF$1,0),FALSE)))</f>
        <v>0</v>
      </c>
      <c r="E35">
        <f>IF($B35=" ","",IF(ISERROR(1/VLOOKUP($B35,'Justerad allokering kvv'!$B$1:$AG$700,MATCH(E$1,'Justerad allokering kvv'!$B$1:$AF$1,0),FALSE)),VLOOKUP($B35,'Allokerad kvv'!$B$2:$AV$700,MATCH(E$1,'Allokerad kvv'!$B$1:$AV$1,0),FALSE),VLOOKUP($B35,'Justerad allokering kvv'!$B$1:$AG$700,MATCH(E$1,'Justerad allokering kvv'!$B$1:$AF$1,0),FALSE)))</f>
        <v>0</v>
      </c>
      <c r="F35">
        <f>IF($B35=" ","",IF(ISERROR(1/VLOOKUP($B35,'Justerad allokering kvv'!$B$1:$AG$700,MATCH(F$1,'Justerad allokering kvv'!$B$1:$AF$1,0),FALSE)),VLOOKUP($B35,'Allokerad kvv'!$B$2:$AV$700,MATCH(F$1,'Allokerad kvv'!$B$1:$AV$1,0),FALSE),VLOOKUP($B35,'Justerad allokering kvv'!$B$1:$AG$700,MATCH(F$1,'Justerad allokering kvv'!$B$1:$AF$1,0),FALSE)))</f>
        <v>0</v>
      </c>
      <c r="G35">
        <f>IF($B35=" ","",IF(ISERROR(1/VLOOKUP($B35,'Justerad allokering kvv'!$B$1:$AG$700,MATCH(G$1,'Justerad allokering kvv'!$B$1:$AF$1,0),FALSE)),VLOOKUP($B35,'Allokerad kvv'!$B$2:$AV$700,MATCH(G$1,'Allokerad kvv'!$B$1:$AV$1,0),FALSE),VLOOKUP($B35,'Justerad allokering kvv'!$B$1:$AG$700,MATCH(G$1,'Justerad allokering kvv'!$B$1:$AF$1,0),FALSE)))</f>
        <v>0</v>
      </c>
      <c r="H35">
        <f>IF($B35=" ","",IF(ISERROR(1/VLOOKUP($B35,'Justerad allokering kvv'!$B$1:$AG$700,MATCH(H$1,'Justerad allokering kvv'!$B$1:$AF$1,0),FALSE)),VLOOKUP($B35,'Allokerad kvv'!$B$2:$AV$700,MATCH(H$1,'Allokerad kvv'!$B$1:$AV$1,0),FALSE),VLOOKUP($B35,'Justerad allokering kvv'!$B$1:$AG$700,MATCH(H$1,'Justerad allokering kvv'!$B$1:$AF$1,0),FALSE)))</f>
        <v>0</v>
      </c>
      <c r="I35">
        <f>IF($B35=" ","",IF(ISERROR(1/VLOOKUP($B35,'Justerad allokering kvv'!$B$1:$AG$700,MATCH(I$1,'Justerad allokering kvv'!$B$1:$AF$1,0),FALSE)),VLOOKUP($B35,'Allokerad kvv'!$B$2:$AV$700,MATCH(I$1,'Allokerad kvv'!$B$1:$AV$1,0),FALSE),VLOOKUP($B35,'Justerad allokering kvv'!$B$1:$AG$700,MATCH(I$1,'Justerad allokering kvv'!$B$1:$AF$1,0),FALSE)))</f>
        <v>0</v>
      </c>
      <c r="J35">
        <f>IF($B35=" ","",IF(ISERROR(1/VLOOKUP($B35,'Justerad allokering kvv'!$B$1:$AG$700,MATCH(J$1,'Justerad allokering kvv'!$B$1:$AF$1,0),FALSE)),VLOOKUP($B35,'Allokerad kvv'!$B$2:$AV$700,MATCH(J$1,'Allokerad kvv'!$B$1:$AV$1,0),FALSE),VLOOKUP($B35,'Justerad allokering kvv'!$B$1:$AG$700,MATCH(J$1,'Justerad allokering kvv'!$B$1:$AF$1,0),FALSE)))</f>
        <v>0</v>
      </c>
      <c r="K35">
        <f>IF($B35=" ","",IF(ISERROR(1/VLOOKUP($B35,'Justerad allokering kvv'!$B$1:$AG$700,MATCH(K$1,'Justerad allokering kvv'!$B$1:$AF$1,0),FALSE)),VLOOKUP($B35,'Allokerad kvv'!$B$2:$AV$700,MATCH(K$1,'Allokerad kvv'!$B$1:$AV$1,0),FALSE),VLOOKUP($B35,'Justerad allokering kvv'!$B$1:$AG$700,MATCH(K$1,'Justerad allokering kvv'!$B$1:$AF$1,0),FALSE)))</f>
        <v>0</v>
      </c>
      <c r="L35">
        <f>IF($B35=" ","",IF(ISERROR(1/VLOOKUP($B35,'Justerad allokering kvv'!$B$1:$AG$700,MATCH(L$1,'Justerad allokering kvv'!$B$1:$AF$1,0),FALSE)),VLOOKUP($B35,'Allokerad kvv'!$B$2:$AV$700,MATCH(L$1,'Allokerad kvv'!$B$1:$AV$1,0),FALSE),VLOOKUP($B35,'Justerad allokering kvv'!$B$1:$AG$700,MATCH(L$1,'Justerad allokering kvv'!$B$1:$AF$1,0),FALSE)))</f>
        <v>0</v>
      </c>
      <c r="M35">
        <f>IF($B35=" ","",IF(ISERROR(1/VLOOKUP($B35,'Justerad allokering kvv'!$B$1:$AG$700,MATCH(M$1,'Justerad allokering kvv'!$B$1:$AF$1,0),FALSE)),VLOOKUP($B35,'Allokerad kvv'!$B$2:$AV$700,MATCH(M$1,'Allokerad kvv'!$B$1:$AV$1,0),FALSE),VLOOKUP($B35,'Justerad allokering kvv'!$B$1:$AG$700,MATCH(M$1,'Justerad allokering kvv'!$B$1:$AF$1,0),FALSE)))</f>
        <v>0</v>
      </c>
      <c r="N35">
        <f>IF($B35=" ","",IF(ISERROR(1/VLOOKUP($B35,'Justerad allokering kvv'!$B$1:$AG$700,MATCH(N$1,'Justerad allokering kvv'!$B$1:$AF$1,0),FALSE)),VLOOKUP($B35,'Allokerad kvv'!$B$2:$AV$700,MATCH(N$1,'Allokerad kvv'!$B$1:$AV$1,0),FALSE),VLOOKUP($B35,'Justerad allokering kvv'!$B$1:$AG$700,MATCH(N$1,'Justerad allokering kvv'!$B$1:$AF$1,0),FALSE)))</f>
        <v>0</v>
      </c>
      <c r="O35">
        <f>IF($B35=" ","",IF(ISERROR(1/VLOOKUP($B35,'Justerad allokering kvv'!$B$1:$AG$700,MATCH(O$1,'Justerad allokering kvv'!$B$1:$AF$1,0),FALSE)),VLOOKUP($B35,'Allokerad kvv'!$B$2:$AV$700,MATCH(O$1,'Allokerad kvv'!$B$1:$AV$1,0),FALSE),VLOOKUP($B35,'Justerad allokering kvv'!$B$1:$AG$700,MATCH(O$1,'Justerad allokering kvv'!$B$1:$AF$1,0),FALSE)))</f>
        <v>0</v>
      </c>
      <c r="P35">
        <f>IF($B35=" ","",IF(ISERROR(1/VLOOKUP($B35,'Justerad allokering kvv'!$B$1:$AG$700,MATCH(P$1,'Justerad allokering kvv'!$B$1:$AF$1,0),FALSE)),VLOOKUP($B35,'Allokerad kvv'!$B$2:$AV$700,MATCH(P$1,'Allokerad kvv'!$B$1:$AV$1,0),FALSE),VLOOKUP($B35,'Justerad allokering kvv'!$B$1:$AG$700,MATCH(P$1,'Justerad allokering kvv'!$B$1:$AF$1,0),FALSE)))</f>
        <v>0</v>
      </c>
      <c r="Q35">
        <f>IF($B35=" ","",IF(ISERROR(1/VLOOKUP($B35,'Justerad allokering kvv'!$B$1:$AG$700,MATCH(Q$1,'Justerad allokering kvv'!$B$1:$AF$1,0),FALSE)),VLOOKUP($B35,'Allokerad kvv'!$B$2:$AV$700,MATCH(Q$1,'Allokerad kvv'!$B$1:$AV$1,0),FALSE),VLOOKUP($B35,'Justerad allokering kvv'!$B$1:$AG$700,MATCH(Q$1,'Justerad allokering kvv'!$B$1:$AF$1,0),FALSE)))</f>
        <v>0</v>
      </c>
      <c r="R35">
        <f>IF($B35=" ","",IF(ISERROR(1/VLOOKUP($B35,'Justerad allokering kvv'!$B$1:$AG$700,MATCH(R$1,'Justerad allokering kvv'!$B$1:$AF$1,0),FALSE)),VLOOKUP($B35,'Allokerad kvv'!$B$2:$AV$700,MATCH(R$1,'Allokerad kvv'!$B$1:$AV$1,0),FALSE),VLOOKUP($B35,'Justerad allokering kvv'!$B$1:$AG$700,MATCH(R$1,'Justerad allokering kvv'!$B$1:$AF$1,0),FALSE)))</f>
        <v>0</v>
      </c>
      <c r="S35">
        <f>IF($B35=" ","",IF(ISERROR(1/VLOOKUP($B35,'Justerad allokering kvv'!$B$1:$AG$700,MATCH(S$1,'Justerad allokering kvv'!$B$1:$AF$1,0),FALSE)),VLOOKUP($B35,'Allokerad kvv'!$B$2:$AV$700,MATCH(S$1,'Allokerad kvv'!$B$1:$AV$1,0),FALSE),VLOOKUP($B35,'Justerad allokering kvv'!$B$1:$AG$700,MATCH(S$1,'Justerad allokering kvv'!$B$1:$AF$1,0),FALSE)))</f>
        <v>0</v>
      </c>
      <c r="T35">
        <f>IF($B35=" ","",IF(ISERROR(1/VLOOKUP($B35,'Justerad allokering kvv'!$B$1:$AG$700,MATCH(T$1,'Justerad allokering kvv'!$B$1:$AF$1,0),FALSE)),VLOOKUP($B35,'Allokerad kvv'!$B$2:$AV$700,MATCH(T$1,'Allokerad kvv'!$B$1:$AV$1,0),FALSE),VLOOKUP($B35,'Justerad allokering kvv'!$B$1:$AG$700,MATCH(T$1,'Justerad allokering kvv'!$B$1:$AF$1,0),FALSE)))</f>
        <v>0</v>
      </c>
      <c r="U35">
        <f>IF($B35=" ","",IF(ISERROR(1/VLOOKUP($B35,'Justerad allokering kvv'!$B$1:$AG$700,MATCH(U$1,'Justerad allokering kvv'!$B$1:$AF$1,0),FALSE)),VLOOKUP($B35,'Allokerad kvv'!$B$2:$AV$700,MATCH(U$1,'Allokerad kvv'!$B$1:$AV$1,0),FALSE),VLOOKUP($B35,'Justerad allokering kvv'!$B$1:$AG$700,MATCH(U$1,'Justerad allokering kvv'!$B$1:$AF$1,0),FALSE)))</f>
        <v>0</v>
      </c>
      <c r="V35">
        <f>IF($B35=" ","",IF(ISERROR(1/VLOOKUP($B35,'Justerad allokering kvv'!$B$1:$AG$700,MATCH(V$1,'Justerad allokering kvv'!$B$1:$AF$1,0),FALSE)),VLOOKUP($B35,'Allokerad kvv'!$B$2:$AV$700,MATCH(V$1,'Allokerad kvv'!$B$1:$AV$1,0),FALSE),VLOOKUP($B35,'Justerad allokering kvv'!$B$1:$AG$700,MATCH(V$1,'Justerad allokering kvv'!$B$1:$AF$1,0),FALSE)))</f>
        <v>0</v>
      </c>
      <c r="W35">
        <f>IF($B35=" ","",IF(ISERROR(1/VLOOKUP($B35,'Justerad allokering kvv'!$B$1:$AG$700,MATCH(W$1,'Justerad allokering kvv'!$B$1:$AF$1,0),FALSE)),VLOOKUP($B35,'Allokerad kvv'!$B$2:$AV$700,MATCH(W$1,'Allokerad kvv'!$B$1:$AV$1,0),FALSE),VLOOKUP($B35,'Justerad allokering kvv'!$B$1:$AG$700,MATCH(W$1,'Justerad allokering kvv'!$B$1:$AF$1,0),FALSE)))</f>
        <v>0</v>
      </c>
      <c r="X35">
        <f>IF($B35=" ","",IF(ISERROR(1/VLOOKUP($B35,'Justerad allokering kvv'!$B$1:$AG$700,MATCH(X$1,'Justerad allokering kvv'!$B$1:$AF$1,0),FALSE)),VLOOKUP($B35,'Allokerad kvv'!$B$2:$AV$700,MATCH(X$1,'Allokerad kvv'!$B$1:$AV$1,0),FALSE),VLOOKUP($B35,'Justerad allokering kvv'!$B$1:$AG$700,MATCH(X$1,'Justerad allokering kvv'!$B$1:$AF$1,0),FALSE)))</f>
        <v>0</v>
      </c>
      <c r="Y35">
        <f>IF($B35=" ","",IF(ISERROR(1/VLOOKUP($B35,'Justerad allokering kvv'!$B$1:$AG$700,MATCH(Y$1,'Justerad allokering kvv'!$B$1:$AF$1,0),FALSE)),VLOOKUP($B35,'Allokerad kvv'!$B$2:$AV$700,MATCH(Y$1,'Allokerad kvv'!$B$1:$AV$1,0),FALSE),VLOOKUP($B35,'Justerad allokering kvv'!$B$1:$AG$700,MATCH(Y$1,'Justerad allokering kvv'!$B$1:$AF$1,0),FALSE)))</f>
        <v>0</v>
      </c>
      <c r="AB35">
        <f>IFERROR(VLOOKUP($B35,Kraftvärmeprod!$B$1:$AO$424,MATCH("Tillförd energi från rökgaskondensering (GWh)",Kraftvärmeprod!$B$1:$AG$1,0),FALSE)/1,0)</f>
        <v>0</v>
      </c>
      <c r="AE35" s="122">
        <f t="shared" si="0"/>
        <v>0</v>
      </c>
      <c r="AG35">
        <f t="shared" si="1"/>
        <v>0</v>
      </c>
      <c r="AH35">
        <f t="shared" si="2"/>
        <v>0</v>
      </c>
      <c r="AI35" t="str">
        <f>IF(AH35=0,"",AH35/VLOOKUP(B35,Kraftvärmeprod!$B$1:$BC$480,MATCH("Summa tillförd energi exklusive rökgaskondensering",Kraftvärmeprod!$B$1:$BC$1,0),FALSE))</f>
        <v/>
      </c>
      <c r="AK35">
        <f t="shared" si="3"/>
        <v>0</v>
      </c>
    </row>
    <row r="36" spans="1:37" x14ac:dyDescent="0.25">
      <c r="A36" s="2" t="s">
        <v>71</v>
      </c>
      <c r="B36" s="2" t="s">
        <v>73</v>
      </c>
      <c r="C36">
        <f>IF($B36=" ","",IF(ISERROR(1/VLOOKUP($B36,'Justerad allokering kvv'!$B$1:$AG$700,MATCH(C$1,'Justerad allokering kvv'!$B$1:$AF$1,0),FALSE)),VLOOKUP($B36,'Allokerad kvv'!$B$2:$AV$700,MATCH(C$1,'Allokerad kvv'!$B$1:$AV$1,0),FALSE),VLOOKUP($B36,'Justerad allokering kvv'!$B$1:$AG$700,MATCH(C$1,'Justerad allokering kvv'!$B$1:$AF$1,0),FALSE)))</f>
        <v>0</v>
      </c>
      <c r="D36">
        <f>IF($B36=" ","",IF(ISERROR(1/VLOOKUP($B36,'Justerad allokering kvv'!$B$1:$AG$700,MATCH(D$1,'Justerad allokering kvv'!$B$1:$AF$1,0),FALSE)),VLOOKUP($B36,'Allokerad kvv'!$B$2:$AV$700,MATCH(D$1,'Allokerad kvv'!$B$1:$AV$1,0),FALSE),VLOOKUP($B36,'Justerad allokering kvv'!$B$1:$AG$700,MATCH(D$1,'Justerad allokering kvv'!$B$1:$AF$1,0),FALSE)))</f>
        <v>0</v>
      </c>
      <c r="E36">
        <f>IF($B36=" ","",IF(ISERROR(1/VLOOKUP($B36,'Justerad allokering kvv'!$B$1:$AG$700,MATCH(E$1,'Justerad allokering kvv'!$B$1:$AF$1,0),FALSE)),VLOOKUP($B36,'Allokerad kvv'!$B$2:$AV$700,MATCH(E$1,'Allokerad kvv'!$B$1:$AV$1,0),FALSE),VLOOKUP($B36,'Justerad allokering kvv'!$B$1:$AG$700,MATCH(E$1,'Justerad allokering kvv'!$B$1:$AF$1,0),FALSE)))</f>
        <v>0</v>
      </c>
      <c r="F36">
        <f>IF($B36=" ","",IF(ISERROR(1/VLOOKUP($B36,'Justerad allokering kvv'!$B$1:$AG$700,MATCH(F$1,'Justerad allokering kvv'!$B$1:$AF$1,0),FALSE)),VLOOKUP($B36,'Allokerad kvv'!$B$2:$AV$700,MATCH(F$1,'Allokerad kvv'!$B$1:$AV$1,0),FALSE),VLOOKUP($B36,'Justerad allokering kvv'!$B$1:$AG$700,MATCH(F$1,'Justerad allokering kvv'!$B$1:$AF$1,0),FALSE)))</f>
        <v>0</v>
      </c>
      <c r="G36">
        <f>IF($B36=" ","",IF(ISERROR(1/VLOOKUP($B36,'Justerad allokering kvv'!$B$1:$AG$700,MATCH(G$1,'Justerad allokering kvv'!$B$1:$AF$1,0),FALSE)),VLOOKUP($B36,'Allokerad kvv'!$B$2:$AV$700,MATCH(G$1,'Allokerad kvv'!$B$1:$AV$1,0),FALSE),VLOOKUP($B36,'Justerad allokering kvv'!$B$1:$AG$700,MATCH(G$1,'Justerad allokering kvv'!$B$1:$AF$1,0),FALSE)))</f>
        <v>0</v>
      </c>
      <c r="H36">
        <f>IF($B36=" ","",IF(ISERROR(1/VLOOKUP($B36,'Justerad allokering kvv'!$B$1:$AG$700,MATCH(H$1,'Justerad allokering kvv'!$B$1:$AF$1,0),FALSE)),VLOOKUP($B36,'Allokerad kvv'!$B$2:$AV$700,MATCH(H$1,'Allokerad kvv'!$B$1:$AV$1,0),FALSE),VLOOKUP($B36,'Justerad allokering kvv'!$B$1:$AG$700,MATCH(H$1,'Justerad allokering kvv'!$B$1:$AF$1,0),FALSE)))</f>
        <v>0</v>
      </c>
      <c r="I36">
        <f>IF($B36=" ","",IF(ISERROR(1/VLOOKUP($B36,'Justerad allokering kvv'!$B$1:$AG$700,MATCH(I$1,'Justerad allokering kvv'!$B$1:$AF$1,0),FALSE)),VLOOKUP($B36,'Allokerad kvv'!$B$2:$AV$700,MATCH(I$1,'Allokerad kvv'!$B$1:$AV$1,0),FALSE),VLOOKUP($B36,'Justerad allokering kvv'!$B$1:$AG$700,MATCH(I$1,'Justerad allokering kvv'!$B$1:$AF$1,0),FALSE)))</f>
        <v>0</v>
      </c>
      <c r="J36">
        <f>IF($B36=" ","",IF(ISERROR(1/VLOOKUP($B36,'Justerad allokering kvv'!$B$1:$AG$700,MATCH(J$1,'Justerad allokering kvv'!$B$1:$AF$1,0),FALSE)),VLOOKUP($B36,'Allokerad kvv'!$B$2:$AV$700,MATCH(J$1,'Allokerad kvv'!$B$1:$AV$1,0),FALSE),VLOOKUP($B36,'Justerad allokering kvv'!$B$1:$AG$700,MATCH(J$1,'Justerad allokering kvv'!$B$1:$AF$1,0),FALSE)))</f>
        <v>0</v>
      </c>
      <c r="K36">
        <f>IF($B36=" ","",IF(ISERROR(1/VLOOKUP($B36,'Justerad allokering kvv'!$B$1:$AG$700,MATCH(K$1,'Justerad allokering kvv'!$B$1:$AF$1,0),FALSE)),VLOOKUP($B36,'Allokerad kvv'!$B$2:$AV$700,MATCH(K$1,'Allokerad kvv'!$B$1:$AV$1,0),FALSE),VLOOKUP($B36,'Justerad allokering kvv'!$B$1:$AG$700,MATCH(K$1,'Justerad allokering kvv'!$B$1:$AF$1,0),FALSE)))</f>
        <v>0</v>
      </c>
      <c r="L36">
        <f>IF($B36=" ","",IF(ISERROR(1/VLOOKUP($B36,'Justerad allokering kvv'!$B$1:$AG$700,MATCH(L$1,'Justerad allokering kvv'!$B$1:$AF$1,0),FALSE)),VLOOKUP($B36,'Allokerad kvv'!$B$2:$AV$700,MATCH(L$1,'Allokerad kvv'!$B$1:$AV$1,0),FALSE),VLOOKUP($B36,'Justerad allokering kvv'!$B$1:$AG$700,MATCH(L$1,'Justerad allokering kvv'!$B$1:$AF$1,0),FALSE)))</f>
        <v>0</v>
      </c>
      <c r="M36">
        <f>IF($B36=" ","",IF(ISERROR(1/VLOOKUP($B36,'Justerad allokering kvv'!$B$1:$AG$700,MATCH(M$1,'Justerad allokering kvv'!$B$1:$AF$1,0),FALSE)),VLOOKUP($B36,'Allokerad kvv'!$B$2:$AV$700,MATCH(M$1,'Allokerad kvv'!$B$1:$AV$1,0),FALSE),VLOOKUP($B36,'Justerad allokering kvv'!$B$1:$AG$700,MATCH(M$1,'Justerad allokering kvv'!$B$1:$AF$1,0),FALSE)))</f>
        <v>0</v>
      </c>
      <c r="N36">
        <f>IF($B36=" ","",IF(ISERROR(1/VLOOKUP($B36,'Justerad allokering kvv'!$B$1:$AG$700,MATCH(N$1,'Justerad allokering kvv'!$B$1:$AF$1,0),FALSE)),VLOOKUP($B36,'Allokerad kvv'!$B$2:$AV$700,MATCH(N$1,'Allokerad kvv'!$B$1:$AV$1,0),FALSE),VLOOKUP($B36,'Justerad allokering kvv'!$B$1:$AG$700,MATCH(N$1,'Justerad allokering kvv'!$B$1:$AF$1,0),FALSE)))</f>
        <v>0</v>
      </c>
      <c r="O36">
        <f>IF($B36=" ","",IF(ISERROR(1/VLOOKUP($B36,'Justerad allokering kvv'!$B$1:$AG$700,MATCH(O$1,'Justerad allokering kvv'!$B$1:$AF$1,0),FALSE)),VLOOKUP($B36,'Allokerad kvv'!$B$2:$AV$700,MATCH(O$1,'Allokerad kvv'!$B$1:$AV$1,0),FALSE),VLOOKUP($B36,'Justerad allokering kvv'!$B$1:$AG$700,MATCH(O$1,'Justerad allokering kvv'!$B$1:$AF$1,0),FALSE)))</f>
        <v>0</v>
      </c>
      <c r="P36">
        <f>IF($B36=" ","",IF(ISERROR(1/VLOOKUP($B36,'Justerad allokering kvv'!$B$1:$AG$700,MATCH(P$1,'Justerad allokering kvv'!$B$1:$AF$1,0),FALSE)),VLOOKUP($B36,'Allokerad kvv'!$B$2:$AV$700,MATCH(P$1,'Allokerad kvv'!$B$1:$AV$1,0),FALSE),VLOOKUP($B36,'Justerad allokering kvv'!$B$1:$AG$700,MATCH(P$1,'Justerad allokering kvv'!$B$1:$AF$1,0),FALSE)))</f>
        <v>0</v>
      </c>
      <c r="Q36">
        <f>IF($B36=" ","",IF(ISERROR(1/VLOOKUP($B36,'Justerad allokering kvv'!$B$1:$AG$700,MATCH(Q$1,'Justerad allokering kvv'!$B$1:$AF$1,0),FALSE)),VLOOKUP($B36,'Allokerad kvv'!$B$2:$AV$700,MATCH(Q$1,'Allokerad kvv'!$B$1:$AV$1,0),FALSE),VLOOKUP($B36,'Justerad allokering kvv'!$B$1:$AG$700,MATCH(Q$1,'Justerad allokering kvv'!$B$1:$AF$1,0),FALSE)))</f>
        <v>0</v>
      </c>
      <c r="R36">
        <f>IF($B36=" ","",IF(ISERROR(1/VLOOKUP($B36,'Justerad allokering kvv'!$B$1:$AG$700,MATCH(R$1,'Justerad allokering kvv'!$B$1:$AF$1,0),FALSE)),VLOOKUP($B36,'Allokerad kvv'!$B$2:$AV$700,MATCH(R$1,'Allokerad kvv'!$B$1:$AV$1,0),FALSE),VLOOKUP($B36,'Justerad allokering kvv'!$B$1:$AG$700,MATCH(R$1,'Justerad allokering kvv'!$B$1:$AF$1,0),FALSE)))</f>
        <v>0</v>
      </c>
      <c r="S36">
        <f>IF($B36=" ","",IF(ISERROR(1/VLOOKUP($B36,'Justerad allokering kvv'!$B$1:$AG$700,MATCH(S$1,'Justerad allokering kvv'!$B$1:$AF$1,0),FALSE)),VLOOKUP($B36,'Allokerad kvv'!$B$2:$AV$700,MATCH(S$1,'Allokerad kvv'!$B$1:$AV$1,0),FALSE),VLOOKUP($B36,'Justerad allokering kvv'!$B$1:$AG$700,MATCH(S$1,'Justerad allokering kvv'!$B$1:$AF$1,0),FALSE)))</f>
        <v>0</v>
      </c>
      <c r="T36">
        <f>IF($B36=" ","",IF(ISERROR(1/VLOOKUP($B36,'Justerad allokering kvv'!$B$1:$AG$700,MATCH(T$1,'Justerad allokering kvv'!$B$1:$AF$1,0),FALSE)),VLOOKUP($B36,'Allokerad kvv'!$B$2:$AV$700,MATCH(T$1,'Allokerad kvv'!$B$1:$AV$1,0),FALSE),VLOOKUP($B36,'Justerad allokering kvv'!$B$1:$AG$700,MATCH(T$1,'Justerad allokering kvv'!$B$1:$AF$1,0),FALSE)))</f>
        <v>0</v>
      </c>
      <c r="U36">
        <f>IF($B36=" ","",IF(ISERROR(1/VLOOKUP($B36,'Justerad allokering kvv'!$B$1:$AG$700,MATCH(U$1,'Justerad allokering kvv'!$B$1:$AF$1,0),FALSE)),VLOOKUP($B36,'Allokerad kvv'!$B$2:$AV$700,MATCH(U$1,'Allokerad kvv'!$B$1:$AV$1,0),FALSE),VLOOKUP($B36,'Justerad allokering kvv'!$B$1:$AG$700,MATCH(U$1,'Justerad allokering kvv'!$B$1:$AF$1,0),FALSE)))</f>
        <v>0</v>
      </c>
      <c r="V36">
        <f>IF($B36=" ","",IF(ISERROR(1/VLOOKUP($B36,'Justerad allokering kvv'!$B$1:$AG$700,MATCH(V$1,'Justerad allokering kvv'!$B$1:$AF$1,0),FALSE)),VLOOKUP($B36,'Allokerad kvv'!$B$2:$AV$700,MATCH(V$1,'Allokerad kvv'!$B$1:$AV$1,0),FALSE),VLOOKUP($B36,'Justerad allokering kvv'!$B$1:$AG$700,MATCH(V$1,'Justerad allokering kvv'!$B$1:$AF$1,0),FALSE)))</f>
        <v>0</v>
      </c>
      <c r="W36">
        <f>IF($B36=" ","",IF(ISERROR(1/VLOOKUP($B36,'Justerad allokering kvv'!$B$1:$AG$700,MATCH(W$1,'Justerad allokering kvv'!$B$1:$AF$1,0),FALSE)),VLOOKUP($B36,'Allokerad kvv'!$B$2:$AV$700,MATCH(W$1,'Allokerad kvv'!$B$1:$AV$1,0),FALSE),VLOOKUP($B36,'Justerad allokering kvv'!$B$1:$AG$700,MATCH(W$1,'Justerad allokering kvv'!$B$1:$AF$1,0),FALSE)))</f>
        <v>0</v>
      </c>
      <c r="X36">
        <f>IF($B36=" ","",IF(ISERROR(1/VLOOKUP($B36,'Justerad allokering kvv'!$B$1:$AG$700,MATCH(X$1,'Justerad allokering kvv'!$B$1:$AF$1,0),FALSE)),VLOOKUP($B36,'Allokerad kvv'!$B$2:$AV$700,MATCH(X$1,'Allokerad kvv'!$B$1:$AV$1,0),FALSE),VLOOKUP($B36,'Justerad allokering kvv'!$B$1:$AG$700,MATCH(X$1,'Justerad allokering kvv'!$B$1:$AF$1,0),FALSE)))</f>
        <v>0</v>
      </c>
      <c r="Y36">
        <f>IF($B36=" ","",IF(ISERROR(1/VLOOKUP($B36,'Justerad allokering kvv'!$B$1:$AG$700,MATCH(Y$1,'Justerad allokering kvv'!$B$1:$AF$1,0),FALSE)),VLOOKUP($B36,'Allokerad kvv'!$B$2:$AV$700,MATCH(Y$1,'Allokerad kvv'!$B$1:$AV$1,0),FALSE),VLOOKUP($B36,'Justerad allokering kvv'!$B$1:$AG$700,MATCH(Y$1,'Justerad allokering kvv'!$B$1:$AF$1,0),FALSE)))</f>
        <v>0</v>
      </c>
      <c r="AB36">
        <f>IFERROR(VLOOKUP($B36,Kraftvärmeprod!$B$1:$AO$424,MATCH("Tillförd energi från rökgaskondensering (GWh)",Kraftvärmeprod!$B$1:$AG$1,0),FALSE)/1,0)</f>
        <v>0</v>
      </c>
      <c r="AE36" s="122">
        <f t="shared" si="0"/>
        <v>0</v>
      </c>
      <c r="AG36">
        <f t="shared" si="1"/>
        <v>0</v>
      </c>
      <c r="AH36">
        <f t="shared" si="2"/>
        <v>0</v>
      </c>
      <c r="AI36" t="str">
        <f>IF(AH36=0,"",AH36/VLOOKUP(B36,Kraftvärmeprod!$B$1:$BC$480,MATCH("Summa tillförd energi exklusive rökgaskondensering",Kraftvärmeprod!$B$1:$BC$1,0),FALSE))</f>
        <v/>
      </c>
      <c r="AK36">
        <f t="shared" si="3"/>
        <v>0</v>
      </c>
    </row>
    <row r="37" spans="1:37" x14ac:dyDescent="0.25">
      <c r="A37" s="2" t="s">
        <v>74</v>
      </c>
      <c r="B37" s="2" t="s">
        <v>75</v>
      </c>
      <c r="C37">
        <f>IF($B37=" ","",IF(ISERROR(1/VLOOKUP($B37,'Justerad allokering kvv'!$B$1:$AG$700,MATCH(C$1,'Justerad allokering kvv'!$B$1:$AF$1,0),FALSE)),VLOOKUP($B37,'Allokerad kvv'!$B$2:$AV$700,MATCH(C$1,'Allokerad kvv'!$B$1:$AV$1,0),FALSE),VLOOKUP($B37,'Justerad allokering kvv'!$B$1:$AG$700,MATCH(C$1,'Justerad allokering kvv'!$B$1:$AF$1,0),FALSE)))</f>
        <v>139.88399999999999</v>
      </c>
      <c r="D37">
        <f>IF($B37=" ","",IF(ISERROR(1/VLOOKUP($B37,'Justerad allokering kvv'!$B$1:$AG$700,MATCH(D$1,'Justerad allokering kvv'!$B$1:$AF$1,0),FALSE)),VLOOKUP($B37,'Allokerad kvv'!$B$2:$AV$700,MATCH(D$1,'Allokerad kvv'!$B$1:$AV$1,0),FALSE),VLOOKUP($B37,'Justerad allokering kvv'!$B$1:$AG$700,MATCH(D$1,'Justerad allokering kvv'!$B$1:$AF$1,0),FALSE)))</f>
        <v>0</v>
      </c>
      <c r="E37">
        <f>IF($B37=" ","",IF(ISERROR(1/VLOOKUP($B37,'Justerad allokering kvv'!$B$1:$AG$700,MATCH(E$1,'Justerad allokering kvv'!$B$1:$AF$1,0),FALSE)),VLOOKUP($B37,'Allokerad kvv'!$B$2:$AV$700,MATCH(E$1,'Allokerad kvv'!$B$1:$AV$1,0),FALSE),VLOOKUP($B37,'Justerad allokering kvv'!$B$1:$AG$700,MATCH(E$1,'Justerad allokering kvv'!$B$1:$AF$1,0),FALSE)))</f>
        <v>0</v>
      </c>
      <c r="F37">
        <f>IF($B37=" ","",IF(ISERROR(1/VLOOKUP($B37,'Justerad allokering kvv'!$B$1:$AG$700,MATCH(F$1,'Justerad allokering kvv'!$B$1:$AF$1,0),FALSE)),VLOOKUP($B37,'Allokerad kvv'!$B$2:$AV$700,MATCH(F$1,'Allokerad kvv'!$B$1:$AV$1,0),FALSE),VLOOKUP($B37,'Justerad allokering kvv'!$B$1:$AG$700,MATCH(F$1,'Justerad allokering kvv'!$B$1:$AF$1,0),FALSE)))</f>
        <v>0</v>
      </c>
      <c r="G37">
        <f>IF($B37=" ","",IF(ISERROR(1/VLOOKUP($B37,'Justerad allokering kvv'!$B$1:$AG$700,MATCH(G$1,'Justerad allokering kvv'!$B$1:$AF$1,0),FALSE)),VLOOKUP($B37,'Allokerad kvv'!$B$2:$AV$700,MATCH(G$1,'Allokerad kvv'!$B$1:$AV$1,0),FALSE),VLOOKUP($B37,'Justerad allokering kvv'!$B$1:$AG$700,MATCH(G$1,'Justerad allokering kvv'!$B$1:$AF$1,0),FALSE)))</f>
        <v>0.28523100000000001</v>
      </c>
      <c r="H37">
        <f>IF($B37=" ","",IF(ISERROR(1/VLOOKUP($B37,'Justerad allokering kvv'!$B$1:$AG$700,MATCH(H$1,'Justerad allokering kvv'!$B$1:$AF$1,0),FALSE)),VLOOKUP($B37,'Allokerad kvv'!$B$2:$AV$700,MATCH(H$1,'Allokerad kvv'!$B$1:$AV$1,0),FALSE),VLOOKUP($B37,'Justerad allokering kvv'!$B$1:$AG$700,MATCH(H$1,'Justerad allokering kvv'!$B$1:$AF$1,0),FALSE)))</f>
        <v>0</v>
      </c>
      <c r="I37">
        <f>IF($B37=" ","",IF(ISERROR(1/VLOOKUP($B37,'Justerad allokering kvv'!$B$1:$AG$700,MATCH(I$1,'Justerad allokering kvv'!$B$1:$AF$1,0),FALSE)),VLOOKUP($B37,'Allokerad kvv'!$B$2:$AV$700,MATCH(I$1,'Allokerad kvv'!$B$1:$AV$1,0),FALSE),VLOOKUP($B37,'Justerad allokering kvv'!$B$1:$AG$700,MATCH(I$1,'Justerad allokering kvv'!$B$1:$AF$1,0),FALSE)))</f>
        <v>0</v>
      </c>
      <c r="J37">
        <f>IF($B37=" ","",IF(ISERROR(1/VLOOKUP($B37,'Justerad allokering kvv'!$B$1:$AG$700,MATCH(J$1,'Justerad allokering kvv'!$B$1:$AF$1,0),FALSE)),VLOOKUP($B37,'Allokerad kvv'!$B$2:$AV$700,MATCH(J$1,'Allokerad kvv'!$B$1:$AV$1,0),FALSE),VLOOKUP($B37,'Justerad allokering kvv'!$B$1:$AG$700,MATCH(J$1,'Justerad allokering kvv'!$B$1:$AF$1,0),FALSE)))</f>
        <v>0</v>
      </c>
      <c r="K37">
        <f>IF($B37=" ","",IF(ISERROR(1/VLOOKUP($B37,'Justerad allokering kvv'!$B$1:$AG$700,MATCH(K$1,'Justerad allokering kvv'!$B$1:$AF$1,0),FALSE)),VLOOKUP($B37,'Allokerad kvv'!$B$2:$AV$700,MATCH(K$1,'Allokerad kvv'!$B$1:$AV$1,0),FALSE),VLOOKUP($B37,'Justerad allokering kvv'!$B$1:$AG$700,MATCH(K$1,'Justerad allokering kvv'!$B$1:$AF$1,0),FALSE)))</f>
        <v>0</v>
      </c>
      <c r="L37">
        <f>IF($B37=" ","",IF(ISERROR(1/VLOOKUP($B37,'Justerad allokering kvv'!$B$1:$AG$700,MATCH(L$1,'Justerad allokering kvv'!$B$1:$AF$1,0),FALSE)),VLOOKUP($B37,'Allokerad kvv'!$B$2:$AV$700,MATCH(L$1,'Allokerad kvv'!$B$1:$AV$1,0),FALSE),VLOOKUP($B37,'Justerad allokering kvv'!$B$1:$AG$700,MATCH(L$1,'Justerad allokering kvv'!$B$1:$AF$1,0),FALSE)))</f>
        <v>0</v>
      </c>
      <c r="M37">
        <f>IF($B37=" ","",IF(ISERROR(1/VLOOKUP($B37,'Justerad allokering kvv'!$B$1:$AG$700,MATCH(M$1,'Justerad allokering kvv'!$B$1:$AF$1,0),FALSE)),VLOOKUP($B37,'Allokerad kvv'!$B$2:$AV$700,MATCH(M$1,'Allokerad kvv'!$B$1:$AV$1,0),FALSE),VLOOKUP($B37,'Justerad allokering kvv'!$B$1:$AG$700,MATCH(M$1,'Justerad allokering kvv'!$B$1:$AF$1,0),FALSE)))</f>
        <v>0</v>
      </c>
      <c r="N37">
        <f>IF($B37=" ","",IF(ISERROR(1/VLOOKUP($B37,'Justerad allokering kvv'!$B$1:$AG$700,MATCH(N$1,'Justerad allokering kvv'!$B$1:$AF$1,0),FALSE)),VLOOKUP($B37,'Allokerad kvv'!$B$2:$AV$700,MATCH(N$1,'Allokerad kvv'!$B$1:$AV$1,0),FALSE),VLOOKUP($B37,'Justerad allokering kvv'!$B$1:$AG$700,MATCH(N$1,'Justerad allokering kvv'!$B$1:$AF$1,0),FALSE)))</f>
        <v>0</v>
      </c>
      <c r="O37">
        <f>IF($B37=" ","",IF(ISERROR(1/VLOOKUP($B37,'Justerad allokering kvv'!$B$1:$AG$700,MATCH(O$1,'Justerad allokering kvv'!$B$1:$AF$1,0),FALSE)),VLOOKUP($B37,'Allokerad kvv'!$B$2:$AV$700,MATCH(O$1,'Allokerad kvv'!$B$1:$AV$1,0),FALSE),VLOOKUP($B37,'Justerad allokering kvv'!$B$1:$AG$700,MATCH(O$1,'Justerad allokering kvv'!$B$1:$AF$1,0),FALSE)))</f>
        <v>0</v>
      </c>
      <c r="P37">
        <f>IF($B37=" ","",IF(ISERROR(1/VLOOKUP($B37,'Justerad allokering kvv'!$B$1:$AG$700,MATCH(P$1,'Justerad allokering kvv'!$B$1:$AF$1,0),FALSE)),VLOOKUP($B37,'Allokerad kvv'!$B$2:$AV$700,MATCH(P$1,'Allokerad kvv'!$B$1:$AV$1,0),FALSE),VLOOKUP($B37,'Justerad allokering kvv'!$B$1:$AG$700,MATCH(P$1,'Justerad allokering kvv'!$B$1:$AF$1,0),FALSE)))</f>
        <v>0</v>
      </c>
      <c r="Q37">
        <f>IF($B37=" ","",IF(ISERROR(1/VLOOKUP($B37,'Justerad allokering kvv'!$B$1:$AG$700,MATCH(Q$1,'Justerad allokering kvv'!$B$1:$AF$1,0),FALSE)),VLOOKUP($B37,'Allokerad kvv'!$B$2:$AV$700,MATCH(Q$1,'Allokerad kvv'!$B$1:$AV$1,0),FALSE),VLOOKUP($B37,'Justerad allokering kvv'!$B$1:$AG$700,MATCH(Q$1,'Justerad allokering kvv'!$B$1:$AF$1,0),FALSE)))</f>
        <v>0</v>
      </c>
      <c r="R37">
        <f>IF($B37=" ","",IF(ISERROR(1/VLOOKUP($B37,'Justerad allokering kvv'!$B$1:$AG$700,MATCH(R$1,'Justerad allokering kvv'!$B$1:$AF$1,0),FALSE)),VLOOKUP($B37,'Allokerad kvv'!$B$2:$AV$700,MATCH(R$1,'Allokerad kvv'!$B$1:$AV$1,0),FALSE),VLOOKUP($B37,'Justerad allokering kvv'!$B$1:$AG$700,MATCH(R$1,'Justerad allokering kvv'!$B$1:$AF$1,0),FALSE)))</f>
        <v>4.0784700000000003</v>
      </c>
      <c r="S37">
        <f>IF($B37=" ","",IF(ISERROR(1/VLOOKUP($B37,'Justerad allokering kvv'!$B$1:$AG$700,MATCH(S$1,'Justerad allokering kvv'!$B$1:$AF$1,0),FALSE)),VLOOKUP($B37,'Allokerad kvv'!$B$2:$AV$700,MATCH(S$1,'Allokerad kvv'!$B$1:$AV$1,0),FALSE),VLOOKUP($B37,'Justerad allokering kvv'!$B$1:$AG$700,MATCH(S$1,'Justerad allokering kvv'!$B$1:$AF$1,0),FALSE)))</f>
        <v>0</v>
      </c>
      <c r="T37">
        <f>IF($B37=" ","",IF(ISERROR(1/VLOOKUP($B37,'Justerad allokering kvv'!$B$1:$AG$700,MATCH(T$1,'Justerad allokering kvv'!$B$1:$AF$1,0),FALSE)),VLOOKUP($B37,'Allokerad kvv'!$B$2:$AV$700,MATCH(T$1,'Allokerad kvv'!$B$1:$AV$1,0),FALSE),VLOOKUP($B37,'Justerad allokering kvv'!$B$1:$AG$700,MATCH(T$1,'Justerad allokering kvv'!$B$1:$AF$1,0),FALSE)))</f>
        <v>0</v>
      </c>
      <c r="U37">
        <f>IF($B37=" ","",IF(ISERROR(1/VLOOKUP($B37,'Justerad allokering kvv'!$B$1:$AG$700,MATCH(U$1,'Justerad allokering kvv'!$B$1:$AF$1,0),FALSE)),VLOOKUP($B37,'Allokerad kvv'!$B$2:$AV$700,MATCH(U$1,'Allokerad kvv'!$B$1:$AV$1,0),FALSE),VLOOKUP($B37,'Justerad allokering kvv'!$B$1:$AG$700,MATCH(U$1,'Justerad allokering kvv'!$B$1:$AF$1,0),FALSE)))</f>
        <v>0</v>
      </c>
      <c r="V37">
        <f>IF($B37=" ","",IF(ISERROR(1/VLOOKUP($B37,'Justerad allokering kvv'!$B$1:$AG$700,MATCH(V$1,'Justerad allokering kvv'!$B$1:$AF$1,0),FALSE)),VLOOKUP($B37,'Allokerad kvv'!$B$2:$AV$700,MATCH(V$1,'Allokerad kvv'!$B$1:$AV$1,0),FALSE),VLOOKUP($B37,'Justerad allokering kvv'!$B$1:$AG$700,MATCH(V$1,'Justerad allokering kvv'!$B$1:$AF$1,0),FALSE)))</f>
        <v>0</v>
      </c>
      <c r="W37">
        <f>IF($B37=" ","",IF(ISERROR(1/VLOOKUP($B37,'Justerad allokering kvv'!$B$1:$AG$700,MATCH(W$1,'Justerad allokering kvv'!$B$1:$AF$1,0),FALSE)),VLOOKUP($B37,'Allokerad kvv'!$B$2:$AV$700,MATCH(W$1,'Allokerad kvv'!$B$1:$AV$1,0),FALSE),VLOOKUP($B37,'Justerad allokering kvv'!$B$1:$AG$700,MATCH(W$1,'Justerad allokering kvv'!$B$1:$AF$1,0),FALSE)))</f>
        <v>0</v>
      </c>
      <c r="X37">
        <f>IF($B37=" ","",IF(ISERROR(1/VLOOKUP($B37,'Justerad allokering kvv'!$B$1:$AG$700,MATCH(X$1,'Justerad allokering kvv'!$B$1:$AF$1,0),FALSE)),VLOOKUP($B37,'Allokerad kvv'!$B$2:$AV$700,MATCH(X$1,'Allokerad kvv'!$B$1:$AV$1,0),FALSE),VLOOKUP($B37,'Justerad allokering kvv'!$B$1:$AG$700,MATCH(X$1,'Justerad allokering kvv'!$B$1:$AF$1,0),FALSE)))</f>
        <v>0</v>
      </c>
      <c r="Y37">
        <f>IF($B37=" ","",IF(ISERROR(1/VLOOKUP($B37,'Justerad allokering kvv'!$B$1:$AG$700,MATCH(Y$1,'Justerad allokering kvv'!$B$1:$AF$1,0),FALSE)),VLOOKUP($B37,'Allokerad kvv'!$B$2:$AV$700,MATCH(Y$1,'Allokerad kvv'!$B$1:$AV$1,0),FALSE),VLOOKUP($B37,'Justerad allokering kvv'!$B$1:$AG$700,MATCH(Y$1,'Justerad allokering kvv'!$B$1:$AF$1,0),FALSE)))</f>
        <v>0</v>
      </c>
      <c r="AB37">
        <f>IFERROR(VLOOKUP($B37,Kraftvärmeprod!$B$1:$AO$424,MATCH("Tillförd energi från rökgaskondensering (GWh)",Kraftvärmeprod!$B$1:$AG$1,0),FALSE)/1,0)</f>
        <v>0</v>
      </c>
      <c r="AE37" s="122">
        <f t="shared" si="0"/>
        <v>144.24770100000001</v>
      </c>
      <c r="AG37">
        <f t="shared" si="1"/>
        <v>140.169231</v>
      </c>
      <c r="AH37">
        <f t="shared" si="2"/>
        <v>140.169231</v>
      </c>
      <c r="AI37">
        <f>IF(AH37=0,"",AH37/VLOOKUP(B37,Kraftvärmeprod!$B$1:$BC$480,MATCH("Summa tillförd energi exklusive rökgaskondensering",Kraftvärmeprod!$B$1:$BC$1,0),FALSE))</f>
        <v>0.57793212795801696</v>
      </c>
      <c r="AK37">
        <f t="shared" si="3"/>
        <v>0</v>
      </c>
    </row>
    <row r="38" spans="1:37" x14ac:dyDescent="0.25">
      <c r="A38" s="2" t="s">
        <v>74</v>
      </c>
      <c r="B38" s="2" t="s">
        <v>76</v>
      </c>
      <c r="C38">
        <f>IF($B38=" ","",IF(ISERROR(1/VLOOKUP($B38,'Justerad allokering kvv'!$B$1:$AG$700,MATCH(C$1,'Justerad allokering kvv'!$B$1:$AF$1,0),FALSE)),VLOOKUP($B38,'Allokerad kvv'!$B$2:$AV$700,MATCH(C$1,'Allokerad kvv'!$B$1:$AV$1,0),FALSE),VLOOKUP($B38,'Justerad allokering kvv'!$B$1:$AG$700,MATCH(C$1,'Justerad allokering kvv'!$B$1:$AF$1,0),FALSE)))</f>
        <v>0</v>
      </c>
      <c r="D38">
        <f>IF($B38=" ","",IF(ISERROR(1/VLOOKUP($B38,'Justerad allokering kvv'!$B$1:$AG$700,MATCH(D$1,'Justerad allokering kvv'!$B$1:$AF$1,0),FALSE)),VLOOKUP($B38,'Allokerad kvv'!$B$2:$AV$700,MATCH(D$1,'Allokerad kvv'!$B$1:$AV$1,0),FALSE),VLOOKUP($B38,'Justerad allokering kvv'!$B$1:$AG$700,MATCH(D$1,'Justerad allokering kvv'!$B$1:$AF$1,0),FALSE)))</f>
        <v>0</v>
      </c>
      <c r="E38">
        <f>IF($B38=" ","",IF(ISERROR(1/VLOOKUP($B38,'Justerad allokering kvv'!$B$1:$AG$700,MATCH(E$1,'Justerad allokering kvv'!$B$1:$AF$1,0),FALSE)),VLOOKUP($B38,'Allokerad kvv'!$B$2:$AV$700,MATCH(E$1,'Allokerad kvv'!$B$1:$AV$1,0),FALSE),VLOOKUP($B38,'Justerad allokering kvv'!$B$1:$AG$700,MATCH(E$1,'Justerad allokering kvv'!$B$1:$AF$1,0),FALSE)))</f>
        <v>0</v>
      </c>
      <c r="F38">
        <f>IF($B38=" ","",IF(ISERROR(1/VLOOKUP($B38,'Justerad allokering kvv'!$B$1:$AG$700,MATCH(F$1,'Justerad allokering kvv'!$B$1:$AF$1,0),FALSE)),VLOOKUP($B38,'Allokerad kvv'!$B$2:$AV$700,MATCH(F$1,'Allokerad kvv'!$B$1:$AV$1,0),FALSE),VLOOKUP($B38,'Justerad allokering kvv'!$B$1:$AG$700,MATCH(F$1,'Justerad allokering kvv'!$B$1:$AF$1,0),FALSE)))</f>
        <v>0</v>
      </c>
      <c r="G38">
        <f>IF($B38=" ","",IF(ISERROR(1/VLOOKUP($B38,'Justerad allokering kvv'!$B$1:$AG$700,MATCH(G$1,'Justerad allokering kvv'!$B$1:$AF$1,0),FALSE)),VLOOKUP($B38,'Allokerad kvv'!$B$2:$AV$700,MATCH(G$1,'Allokerad kvv'!$B$1:$AV$1,0),FALSE),VLOOKUP($B38,'Justerad allokering kvv'!$B$1:$AG$700,MATCH(G$1,'Justerad allokering kvv'!$B$1:$AF$1,0),FALSE)))</f>
        <v>0</v>
      </c>
      <c r="H38">
        <f>IF($B38=" ","",IF(ISERROR(1/VLOOKUP($B38,'Justerad allokering kvv'!$B$1:$AG$700,MATCH(H$1,'Justerad allokering kvv'!$B$1:$AF$1,0),FALSE)),VLOOKUP($B38,'Allokerad kvv'!$B$2:$AV$700,MATCH(H$1,'Allokerad kvv'!$B$1:$AV$1,0),FALSE),VLOOKUP($B38,'Justerad allokering kvv'!$B$1:$AG$700,MATCH(H$1,'Justerad allokering kvv'!$B$1:$AF$1,0),FALSE)))</f>
        <v>0</v>
      </c>
      <c r="I38">
        <f>IF($B38=" ","",IF(ISERROR(1/VLOOKUP($B38,'Justerad allokering kvv'!$B$1:$AG$700,MATCH(I$1,'Justerad allokering kvv'!$B$1:$AF$1,0),FALSE)),VLOOKUP($B38,'Allokerad kvv'!$B$2:$AV$700,MATCH(I$1,'Allokerad kvv'!$B$1:$AV$1,0),FALSE),VLOOKUP($B38,'Justerad allokering kvv'!$B$1:$AG$700,MATCH(I$1,'Justerad allokering kvv'!$B$1:$AF$1,0),FALSE)))</f>
        <v>0</v>
      </c>
      <c r="J38">
        <f>IF($B38=" ","",IF(ISERROR(1/VLOOKUP($B38,'Justerad allokering kvv'!$B$1:$AG$700,MATCH(J$1,'Justerad allokering kvv'!$B$1:$AF$1,0),FALSE)),VLOOKUP($B38,'Allokerad kvv'!$B$2:$AV$700,MATCH(J$1,'Allokerad kvv'!$B$1:$AV$1,0),FALSE),VLOOKUP($B38,'Justerad allokering kvv'!$B$1:$AG$700,MATCH(J$1,'Justerad allokering kvv'!$B$1:$AF$1,0),FALSE)))</f>
        <v>0</v>
      </c>
      <c r="K38">
        <f>IF($B38=" ","",IF(ISERROR(1/VLOOKUP($B38,'Justerad allokering kvv'!$B$1:$AG$700,MATCH(K$1,'Justerad allokering kvv'!$B$1:$AF$1,0),FALSE)),VLOOKUP($B38,'Allokerad kvv'!$B$2:$AV$700,MATCH(K$1,'Allokerad kvv'!$B$1:$AV$1,0),FALSE),VLOOKUP($B38,'Justerad allokering kvv'!$B$1:$AG$700,MATCH(K$1,'Justerad allokering kvv'!$B$1:$AF$1,0),FALSE)))</f>
        <v>0</v>
      </c>
      <c r="L38">
        <f>IF($B38=" ","",IF(ISERROR(1/VLOOKUP($B38,'Justerad allokering kvv'!$B$1:$AG$700,MATCH(L$1,'Justerad allokering kvv'!$B$1:$AF$1,0),FALSE)),VLOOKUP($B38,'Allokerad kvv'!$B$2:$AV$700,MATCH(L$1,'Allokerad kvv'!$B$1:$AV$1,0),FALSE),VLOOKUP($B38,'Justerad allokering kvv'!$B$1:$AG$700,MATCH(L$1,'Justerad allokering kvv'!$B$1:$AF$1,0),FALSE)))</f>
        <v>0</v>
      </c>
      <c r="M38">
        <f>IF($B38=" ","",IF(ISERROR(1/VLOOKUP($B38,'Justerad allokering kvv'!$B$1:$AG$700,MATCH(M$1,'Justerad allokering kvv'!$B$1:$AF$1,0),FALSE)),VLOOKUP($B38,'Allokerad kvv'!$B$2:$AV$700,MATCH(M$1,'Allokerad kvv'!$B$1:$AV$1,0),FALSE),VLOOKUP($B38,'Justerad allokering kvv'!$B$1:$AG$700,MATCH(M$1,'Justerad allokering kvv'!$B$1:$AF$1,0),FALSE)))</f>
        <v>0</v>
      </c>
      <c r="N38">
        <f>IF($B38=" ","",IF(ISERROR(1/VLOOKUP($B38,'Justerad allokering kvv'!$B$1:$AG$700,MATCH(N$1,'Justerad allokering kvv'!$B$1:$AF$1,0),FALSE)),VLOOKUP($B38,'Allokerad kvv'!$B$2:$AV$700,MATCH(N$1,'Allokerad kvv'!$B$1:$AV$1,0),FALSE),VLOOKUP($B38,'Justerad allokering kvv'!$B$1:$AG$700,MATCH(N$1,'Justerad allokering kvv'!$B$1:$AF$1,0),FALSE)))</f>
        <v>0</v>
      </c>
      <c r="O38">
        <f>IF($B38=" ","",IF(ISERROR(1/VLOOKUP($B38,'Justerad allokering kvv'!$B$1:$AG$700,MATCH(O$1,'Justerad allokering kvv'!$B$1:$AF$1,0),FALSE)),VLOOKUP($B38,'Allokerad kvv'!$B$2:$AV$700,MATCH(O$1,'Allokerad kvv'!$B$1:$AV$1,0),FALSE),VLOOKUP($B38,'Justerad allokering kvv'!$B$1:$AG$700,MATCH(O$1,'Justerad allokering kvv'!$B$1:$AF$1,0),FALSE)))</f>
        <v>0</v>
      </c>
      <c r="P38">
        <f>IF($B38=" ","",IF(ISERROR(1/VLOOKUP($B38,'Justerad allokering kvv'!$B$1:$AG$700,MATCH(P$1,'Justerad allokering kvv'!$B$1:$AF$1,0),FALSE)),VLOOKUP($B38,'Allokerad kvv'!$B$2:$AV$700,MATCH(P$1,'Allokerad kvv'!$B$1:$AV$1,0),FALSE),VLOOKUP($B38,'Justerad allokering kvv'!$B$1:$AG$700,MATCH(P$1,'Justerad allokering kvv'!$B$1:$AF$1,0),FALSE)))</f>
        <v>0</v>
      </c>
      <c r="Q38">
        <f>IF($B38=" ","",IF(ISERROR(1/VLOOKUP($B38,'Justerad allokering kvv'!$B$1:$AG$700,MATCH(Q$1,'Justerad allokering kvv'!$B$1:$AF$1,0),FALSE)),VLOOKUP($B38,'Allokerad kvv'!$B$2:$AV$700,MATCH(Q$1,'Allokerad kvv'!$B$1:$AV$1,0),FALSE),VLOOKUP($B38,'Justerad allokering kvv'!$B$1:$AG$700,MATCH(Q$1,'Justerad allokering kvv'!$B$1:$AF$1,0),FALSE)))</f>
        <v>0</v>
      </c>
      <c r="R38">
        <f>IF($B38=" ","",IF(ISERROR(1/VLOOKUP($B38,'Justerad allokering kvv'!$B$1:$AG$700,MATCH(R$1,'Justerad allokering kvv'!$B$1:$AF$1,0),FALSE)),VLOOKUP($B38,'Allokerad kvv'!$B$2:$AV$700,MATCH(R$1,'Allokerad kvv'!$B$1:$AV$1,0),FALSE),VLOOKUP($B38,'Justerad allokering kvv'!$B$1:$AG$700,MATCH(R$1,'Justerad allokering kvv'!$B$1:$AF$1,0),FALSE)))</f>
        <v>0</v>
      </c>
      <c r="S38">
        <f>IF($B38=" ","",IF(ISERROR(1/VLOOKUP($B38,'Justerad allokering kvv'!$B$1:$AG$700,MATCH(S$1,'Justerad allokering kvv'!$B$1:$AF$1,0),FALSE)),VLOOKUP($B38,'Allokerad kvv'!$B$2:$AV$700,MATCH(S$1,'Allokerad kvv'!$B$1:$AV$1,0),FALSE),VLOOKUP($B38,'Justerad allokering kvv'!$B$1:$AG$700,MATCH(S$1,'Justerad allokering kvv'!$B$1:$AF$1,0),FALSE)))</f>
        <v>0</v>
      </c>
      <c r="T38">
        <f>IF($B38=" ","",IF(ISERROR(1/VLOOKUP($B38,'Justerad allokering kvv'!$B$1:$AG$700,MATCH(T$1,'Justerad allokering kvv'!$B$1:$AF$1,0),FALSE)),VLOOKUP($B38,'Allokerad kvv'!$B$2:$AV$700,MATCH(T$1,'Allokerad kvv'!$B$1:$AV$1,0),FALSE),VLOOKUP($B38,'Justerad allokering kvv'!$B$1:$AG$700,MATCH(T$1,'Justerad allokering kvv'!$B$1:$AF$1,0),FALSE)))</f>
        <v>0</v>
      </c>
      <c r="U38">
        <f>IF($B38=" ","",IF(ISERROR(1/VLOOKUP($B38,'Justerad allokering kvv'!$B$1:$AG$700,MATCH(U$1,'Justerad allokering kvv'!$B$1:$AF$1,0),FALSE)),VLOOKUP($B38,'Allokerad kvv'!$B$2:$AV$700,MATCH(U$1,'Allokerad kvv'!$B$1:$AV$1,0),FALSE),VLOOKUP($B38,'Justerad allokering kvv'!$B$1:$AG$700,MATCH(U$1,'Justerad allokering kvv'!$B$1:$AF$1,0),FALSE)))</f>
        <v>0</v>
      </c>
      <c r="V38">
        <f>IF($B38=" ","",IF(ISERROR(1/VLOOKUP($B38,'Justerad allokering kvv'!$B$1:$AG$700,MATCH(V$1,'Justerad allokering kvv'!$B$1:$AF$1,0),FALSE)),VLOOKUP($B38,'Allokerad kvv'!$B$2:$AV$700,MATCH(V$1,'Allokerad kvv'!$B$1:$AV$1,0),FALSE),VLOOKUP($B38,'Justerad allokering kvv'!$B$1:$AG$700,MATCH(V$1,'Justerad allokering kvv'!$B$1:$AF$1,0),FALSE)))</f>
        <v>0</v>
      </c>
      <c r="W38">
        <f>IF($B38=" ","",IF(ISERROR(1/VLOOKUP($B38,'Justerad allokering kvv'!$B$1:$AG$700,MATCH(W$1,'Justerad allokering kvv'!$B$1:$AF$1,0),FALSE)),VLOOKUP($B38,'Allokerad kvv'!$B$2:$AV$700,MATCH(W$1,'Allokerad kvv'!$B$1:$AV$1,0),FALSE),VLOOKUP($B38,'Justerad allokering kvv'!$B$1:$AG$700,MATCH(W$1,'Justerad allokering kvv'!$B$1:$AF$1,0),FALSE)))</f>
        <v>0</v>
      </c>
      <c r="X38">
        <f>IF($B38=" ","",IF(ISERROR(1/VLOOKUP($B38,'Justerad allokering kvv'!$B$1:$AG$700,MATCH(X$1,'Justerad allokering kvv'!$B$1:$AF$1,0),FALSE)),VLOOKUP($B38,'Allokerad kvv'!$B$2:$AV$700,MATCH(X$1,'Allokerad kvv'!$B$1:$AV$1,0),FALSE),VLOOKUP($B38,'Justerad allokering kvv'!$B$1:$AG$700,MATCH(X$1,'Justerad allokering kvv'!$B$1:$AF$1,0),FALSE)))</f>
        <v>0</v>
      </c>
      <c r="Y38">
        <f>IF($B38=" ","",IF(ISERROR(1/VLOOKUP($B38,'Justerad allokering kvv'!$B$1:$AG$700,MATCH(Y$1,'Justerad allokering kvv'!$B$1:$AF$1,0),FALSE)),VLOOKUP($B38,'Allokerad kvv'!$B$2:$AV$700,MATCH(Y$1,'Allokerad kvv'!$B$1:$AV$1,0),FALSE),VLOOKUP($B38,'Justerad allokering kvv'!$B$1:$AG$700,MATCH(Y$1,'Justerad allokering kvv'!$B$1:$AF$1,0),FALSE)))</f>
        <v>0</v>
      </c>
      <c r="AB38">
        <f>IFERROR(VLOOKUP($B38,Kraftvärmeprod!$B$1:$AO$424,MATCH("Tillförd energi från rökgaskondensering (GWh)",Kraftvärmeprod!$B$1:$AG$1,0),FALSE)/1,0)</f>
        <v>0</v>
      </c>
      <c r="AE38" s="122">
        <f t="shared" si="0"/>
        <v>0</v>
      </c>
      <c r="AG38">
        <f t="shared" si="1"/>
        <v>0</v>
      </c>
      <c r="AH38">
        <f t="shared" si="2"/>
        <v>0</v>
      </c>
      <c r="AI38" t="str">
        <f>IF(AH38=0,"",AH38/VLOOKUP(B38,Kraftvärmeprod!$B$1:$BC$480,MATCH("Summa tillförd energi exklusive rökgaskondensering",Kraftvärmeprod!$B$1:$BC$1,0),FALSE))</f>
        <v/>
      </c>
      <c r="AK38">
        <f t="shared" si="3"/>
        <v>0</v>
      </c>
    </row>
    <row r="39" spans="1:37" x14ac:dyDescent="0.25">
      <c r="A39" s="2" t="s">
        <v>74</v>
      </c>
      <c r="B39" s="2" t="s">
        <v>77</v>
      </c>
      <c r="C39">
        <f>IF($B39=" ","",IF(ISERROR(1/VLOOKUP($B39,'Justerad allokering kvv'!$B$1:$AG$700,MATCH(C$1,'Justerad allokering kvv'!$B$1:$AF$1,0),FALSE)),VLOOKUP($B39,'Allokerad kvv'!$B$2:$AV$700,MATCH(C$1,'Allokerad kvv'!$B$1:$AV$1,0),FALSE),VLOOKUP($B39,'Justerad allokering kvv'!$B$1:$AG$700,MATCH(C$1,'Justerad allokering kvv'!$B$1:$AF$1,0),FALSE)))</f>
        <v>0</v>
      </c>
      <c r="D39">
        <f>IF($B39=" ","",IF(ISERROR(1/VLOOKUP($B39,'Justerad allokering kvv'!$B$1:$AG$700,MATCH(D$1,'Justerad allokering kvv'!$B$1:$AF$1,0),FALSE)),VLOOKUP($B39,'Allokerad kvv'!$B$2:$AV$700,MATCH(D$1,'Allokerad kvv'!$B$1:$AV$1,0),FALSE),VLOOKUP($B39,'Justerad allokering kvv'!$B$1:$AG$700,MATCH(D$1,'Justerad allokering kvv'!$B$1:$AF$1,0),FALSE)))</f>
        <v>0</v>
      </c>
      <c r="E39">
        <f>IF($B39=" ","",IF(ISERROR(1/VLOOKUP($B39,'Justerad allokering kvv'!$B$1:$AG$700,MATCH(E$1,'Justerad allokering kvv'!$B$1:$AF$1,0),FALSE)),VLOOKUP($B39,'Allokerad kvv'!$B$2:$AV$700,MATCH(E$1,'Allokerad kvv'!$B$1:$AV$1,0),FALSE),VLOOKUP($B39,'Justerad allokering kvv'!$B$1:$AG$700,MATCH(E$1,'Justerad allokering kvv'!$B$1:$AF$1,0),FALSE)))</f>
        <v>0</v>
      </c>
      <c r="F39">
        <f>IF($B39=" ","",IF(ISERROR(1/VLOOKUP($B39,'Justerad allokering kvv'!$B$1:$AG$700,MATCH(F$1,'Justerad allokering kvv'!$B$1:$AF$1,0),FALSE)),VLOOKUP($B39,'Allokerad kvv'!$B$2:$AV$700,MATCH(F$1,'Allokerad kvv'!$B$1:$AV$1,0),FALSE),VLOOKUP($B39,'Justerad allokering kvv'!$B$1:$AG$700,MATCH(F$1,'Justerad allokering kvv'!$B$1:$AF$1,0),FALSE)))</f>
        <v>0</v>
      </c>
      <c r="G39">
        <f>IF($B39=" ","",IF(ISERROR(1/VLOOKUP($B39,'Justerad allokering kvv'!$B$1:$AG$700,MATCH(G$1,'Justerad allokering kvv'!$B$1:$AF$1,0),FALSE)),VLOOKUP($B39,'Allokerad kvv'!$B$2:$AV$700,MATCH(G$1,'Allokerad kvv'!$B$1:$AV$1,0),FALSE),VLOOKUP($B39,'Justerad allokering kvv'!$B$1:$AG$700,MATCH(G$1,'Justerad allokering kvv'!$B$1:$AF$1,0),FALSE)))</f>
        <v>0</v>
      </c>
      <c r="H39">
        <f>IF($B39=" ","",IF(ISERROR(1/VLOOKUP($B39,'Justerad allokering kvv'!$B$1:$AG$700,MATCH(H$1,'Justerad allokering kvv'!$B$1:$AF$1,0),FALSE)),VLOOKUP($B39,'Allokerad kvv'!$B$2:$AV$700,MATCH(H$1,'Allokerad kvv'!$B$1:$AV$1,0),FALSE),VLOOKUP($B39,'Justerad allokering kvv'!$B$1:$AG$700,MATCH(H$1,'Justerad allokering kvv'!$B$1:$AF$1,0),FALSE)))</f>
        <v>0</v>
      </c>
      <c r="I39">
        <f>IF($B39=" ","",IF(ISERROR(1/VLOOKUP($B39,'Justerad allokering kvv'!$B$1:$AG$700,MATCH(I$1,'Justerad allokering kvv'!$B$1:$AF$1,0),FALSE)),VLOOKUP($B39,'Allokerad kvv'!$B$2:$AV$700,MATCH(I$1,'Allokerad kvv'!$B$1:$AV$1,0),FALSE),VLOOKUP($B39,'Justerad allokering kvv'!$B$1:$AG$700,MATCH(I$1,'Justerad allokering kvv'!$B$1:$AF$1,0),FALSE)))</f>
        <v>0</v>
      </c>
      <c r="J39">
        <f>IF($B39=" ","",IF(ISERROR(1/VLOOKUP($B39,'Justerad allokering kvv'!$B$1:$AG$700,MATCH(J$1,'Justerad allokering kvv'!$B$1:$AF$1,0),FALSE)),VLOOKUP($B39,'Allokerad kvv'!$B$2:$AV$700,MATCH(J$1,'Allokerad kvv'!$B$1:$AV$1,0),FALSE),VLOOKUP($B39,'Justerad allokering kvv'!$B$1:$AG$700,MATCH(J$1,'Justerad allokering kvv'!$B$1:$AF$1,0),FALSE)))</f>
        <v>0</v>
      </c>
      <c r="K39">
        <f>IF($B39=" ","",IF(ISERROR(1/VLOOKUP($B39,'Justerad allokering kvv'!$B$1:$AG$700,MATCH(K$1,'Justerad allokering kvv'!$B$1:$AF$1,0),FALSE)),VLOOKUP($B39,'Allokerad kvv'!$B$2:$AV$700,MATCH(K$1,'Allokerad kvv'!$B$1:$AV$1,0),FALSE),VLOOKUP($B39,'Justerad allokering kvv'!$B$1:$AG$700,MATCH(K$1,'Justerad allokering kvv'!$B$1:$AF$1,0),FALSE)))</f>
        <v>0</v>
      </c>
      <c r="L39">
        <f>IF($B39=" ","",IF(ISERROR(1/VLOOKUP($B39,'Justerad allokering kvv'!$B$1:$AG$700,MATCH(L$1,'Justerad allokering kvv'!$B$1:$AF$1,0),FALSE)),VLOOKUP($B39,'Allokerad kvv'!$B$2:$AV$700,MATCH(L$1,'Allokerad kvv'!$B$1:$AV$1,0),FALSE),VLOOKUP($B39,'Justerad allokering kvv'!$B$1:$AG$700,MATCH(L$1,'Justerad allokering kvv'!$B$1:$AF$1,0),FALSE)))</f>
        <v>0</v>
      </c>
      <c r="M39">
        <f>IF($B39=" ","",IF(ISERROR(1/VLOOKUP($B39,'Justerad allokering kvv'!$B$1:$AG$700,MATCH(M$1,'Justerad allokering kvv'!$B$1:$AF$1,0),FALSE)),VLOOKUP($B39,'Allokerad kvv'!$B$2:$AV$700,MATCH(M$1,'Allokerad kvv'!$B$1:$AV$1,0),FALSE),VLOOKUP($B39,'Justerad allokering kvv'!$B$1:$AG$700,MATCH(M$1,'Justerad allokering kvv'!$B$1:$AF$1,0),FALSE)))</f>
        <v>0</v>
      </c>
      <c r="N39">
        <f>IF($B39=" ","",IF(ISERROR(1/VLOOKUP($B39,'Justerad allokering kvv'!$B$1:$AG$700,MATCH(N$1,'Justerad allokering kvv'!$B$1:$AF$1,0),FALSE)),VLOOKUP($B39,'Allokerad kvv'!$B$2:$AV$700,MATCH(N$1,'Allokerad kvv'!$B$1:$AV$1,0),FALSE),VLOOKUP($B39,'Justerad allokering kvv'!$B$1:$AG$700,MATCH(N$1,'Justerad allokering kvv'!$B$1:$AF$1,0),FALSE)))</f>
        <v>0</v>
      </c>
      <c r="O39">
        <f>IF($B39=" ","",IF(ISERROR(1/VLOOKUP($B39,'Justerad allokering kvv'!$B$1:$AG$700,MATCH(O$1,'Justerad allokering kvv'!$B$1:$AF$1,0),FALSE)),VLOOKUP($B39,'Allokerad kvv'!$B$2:$AV$700,MATCH(O$1,'Allokerad kvv'!$B$1:$AV$1,0),FALSE),VLOOKUP($B39,'Justerad allokering kvv'!$B$1:$AG$700,MATCH(O$1,'Justerad allokering kvv'!$B$1:$AF$1,0),FALSE)))</f>
        <v>0</v>
      </c>
      <c r="P39">
        <f>IF($B39=" ","",IF(ISERROR(1/VLOOKUP($B39,'Justerad allokering kvv'!$B$1:$AG$700,MATCH(P$1,'Justerad allokering kvv'!$B$1:$AF$1,0),FALSE)),VLOOKUP($B39,'Allokerad kvv'!$B$2:$AV$700,MATCH(P$1,'Allokerad kvv'!$B$1:$AV$1,0),FALSE),VLOOKUP($B39,'Justerad allokering kvv'!$B$1:$AG$700,MATCH(P$1,'Justerad allokering kvv'!$B$1:$AF$1,0),FALSE)))</f>
        <v>0</v>
      </c>
      <c r="Q39">
        <f>IF($B39=" ","",IF(ISERROR(1/VLOOKUP($B39,'Justerad allokering kvv'!$B$1:$AG$700,MATCH(Q$1,'Justerad allokering kvv'!$B$1:$AF$1,0),FALSE)),VLOOKUP($B39,'Allokerad kvv'!$B$2:$AV$700,MATCH(Q$1,'Allokerad kvv'!$B$1:$AV$1,0),FALSE),VLOOKUP($B39,'Justerad allokering kvv'!$B$1:$AG$700,MATCH(Q$1,'Justerad allokering kvv'!$B$1:$AF$1,0),FALSE)))</f>
        <v>0</v>
      </c>
      <c r="R39">
        <f>IF($B39=" ","",IF(ISERROR(1/VLOOKUP($B39,'Justerad allokering kvv'!$B$1:$AG$700,MATCH(R$1,'Justerad allokering kvv'!$B$1:$AF$1,0),FALSE)),VLOOKUP($B39,'Allokerad kvv'!$B$2:$AV$700,MATCH(R$1,'Allokerad kvv'!$B$1:$AV$1,0),FALSE),VLOOKUP($B39,'Justerad allokering kvv'!$B$1:$AG$700,MATCH(R$1,'Justerad allokering kvv'!$B$1:$AF$1,0),FALSE)))</f>
        <v>0</v>
      </c>
      <c r="S39">
        <f>IF($B39=" ","",IF(ISERROR(1/VLOOKUP($B39,'Justerad allokering kvv'!$B$1:$AG$700,MATCH(S$1,'Justerad allokering kvv'!$B$1:$AF$1,0),FALSE)),VLOOKUP($B39,'Allokerad kvv'!$B$2:$AV$700,MATCH(S$1,'Allokerad kvv'!$B$1:$AV$1,0),FALSE),VLOOKUP($B39,'Justerad allokering kvv'!$B$1:$AG$700,MATCH(S$1,'Justerad allokering kvv'!$B$1:$AF$1,0),FALSE)))</f>
        <v>0</v>
      </c>
      <c r="T39">
        <f>IF($B39=" ","",IF(ISERROR(1/VLOOKUP($B39,'Justerad allokering kvv'!$B$1:$AG$700,MATCH(T$1,'Justerad allokering kvv'!$B$1:$AF$1,0),FALSE)),VLOOKUP($B39,'Allokerad kvv'!$B$2:$AV$700,MATCH(T$1,'Allokerad kvv'!$B$1:$AV$1,0),FALSE),VLOOKUP($B39,'Justerad allokering kvv'!$B$1:$AG$700,MATCH(T$1,'Justerad allokering kvv'!$B$1:$AF$1,0),FALSE)))</f>
        <v>0</v>
      </c>
      <c r="U39">
        <f>IF($B39=" ","",IF(ISERROR(1/VLOOKUP($B39,'Justerad allokering kvv'!$B$1:$AG$700,MATCH(U$1,'Justerad allokering kvv'!$B$1:$AF$1,0),FALSE)),VLOOKUP($B39,'Allokerad kvv'!$B$2:$AV$700,MATCH(U$1,'Allokerad kvv'!$B$1:$AV$1,0),FALSE),VLOOKUP($B39,'Justerad allokering kvv'!$B$1:$AG$700,MATCH(U$1,'Justerad allokering kvv'!$B$1:$AF$1,0),FALSE)))</f>
        <v>0</v>
      </c>
      <c r="V39">
        <f>IF($B39=" ","",IF(ISERROR(1/VLOOKUP($B39,'Justerad allokering kvv'!$B$1:$AG$700,MATCH(V$1,'Justerad allokering kvv'!$B$1:$AF$1,0),FALSE)),VLOOKUP($B39,'Allokerad kvv'!$B$2:$AV$700,MATCH(V$1,'Allokerad kvv'!$B$1:$AV$1,0),FALSE),VLOOKUP($B39,'Justerad allokering kvv'!$B$1:$AG$700,MATCH(V$1,'Justerad allokering kvv'!$B$1:$AF$1,0),FALSE)))</f>
        <v>0</v>
      </c>
      <c r="W39">
        <f>IF($B39=" ","",IF(ISERROR(1/VLOOKUP($B39,'Justerad allokering kvv'!$B$1:$AG$700,MATCH(W$1,'Justerad allokering kvv'!$B$1:$AF$1,0),FALSE)),VLOOKUP($B39,'Allokerad kvv'!$B$2:$AV$700,MATCH(W$1,'Allokerad kvv'!$B$1:$AV$1,0),FALSE),VLOOKUP($B39,'Justerad allokering kvv'!$B$1:$AG$700,MATCH(W$1,'Justerad allokering kvv'!$B$1:$AF$1,0),FALSE)))</f>
        <v>0</v>
      </c>
      <c r="X39">
        <f>IF($B39=" ","",IF(ISERROR(1/VLOOKUP($B39,'Justerad allokering kvv'!$B$1:$AG$700,MATCH(X$1,'Justerad allokering kvv'!$B$1:$AF$1,0),FALSE)),VLOOKUP($B39,'Allokerad kvv'!$B$2:$AV$700,MATCH(X$1,'Allokerad kvv'!$B$1:$AV$1,0),FALSE),VLOOKUP($B39,'Justerad allokering kvv'!$B$1:$AG$700,MATCH(X$1,'Justerad allokering kvv'!$B$1:$AF$1,0),FALSE)))</f>
        <v>0</v>
      </c>
      <c r="Y39">
        <f>IF($B39=" ","",IF(ISERROR(1/VLOOKUP($B39,'Justerad allokering kvv'!$B$1:$AG$700,MATCH(Y$1,'Justerad allokering kvv'!$B$1:$AF$1,0),FALSE)),VLOOKUP($B39,'Allokerad kvv'!$B$2:$AV$700,MATCH(Y$1,'Allokerad kvv'!$B$1:$AV$1,0),FALSE),VLOOKUP($B39,'Justerad allokering kvv'!$B$1:$AG$700,MATCH(Y$1,'Justerad allokering kvv'!$B$1:$AF$1,0),FALSE)))</f>
        <v>0</v>
      </c>
      <c r="AB39">
        <f>IFERROR(VLOOKUP($B39,Kraftvärmeprod!$B$1:$AO$424,MATCH("Tillförd energi från rökgaskondensering (GWh)",Kraftvärmeprod!$B$1:$AG$1,0),FALSE)/1,0)</f>
        <v>0</v>
      </c>
      <c r="AE39" s="122">
        <f t="shared" si="0"/>
        <v>0</v>
      </c>
      <c r="AG39">
        <f t="shared" si="1"/>
        <v>0</v>
      </c>
      <c r="AH39">
        <f t="shared" si="2"/>
        <v>0</v>
      </c>
      <c r="AI39" t="str">
        <f>IF(AH39=0,"",AH39/VLOOKUP(B39,Kraftvärmeprod!$B$1:$BC$480,MATCH("Summa tillförd energi exklusive rökgaskondensering",Kraftvärmeprod!$B$1:$BC$1,0),FALSE))</f>
        <v/>
      </c>
      <c r="AK39">
        <f t="shared" si="3"/>
        <v>0</v>
      </c>
    </row>
    <row r="40" spans="1:37" x14ac:dyDescent="0.25">
      <c r="A40" s="2" t="s">
        <v>78</v>
      </c>
      <c r="B40" s="2" t="s">
        <v>79</v>
      </c>
      <c r="C40">
        <f>IF($B40=" ","",IF(ISERROR(1/VLOOKUP($B40,'Justerad allokering kvv'!$B$1:$AG$700,MATCH(C$1,'Justerad allokering kvv'!$B$1:$AF$1,0),FALSE)),VLOOKUP($B40,'Allokerad kvv'!$B$2:$AV$700,MATCH(C$1,'Allokerad kvv'!$B$1:$AV$1,0),FALSE),VLOOKUP($B40,'Justerad allokering kvv'!$B$1:$AG$700,MATCH(C$1,'Justerad allokering kvv'!$B$1:$AF$1,0),FALSE)))</f>
        <v>207.822</v>
      </c>
      <c r="D40">
        <f>IF($B40=" ","",IF(ISERROR(1/VLOOKUP($B40,'Justerad allokering kvv'!$B$1:$AG$700,MATCH(D$1,'Justerad allokering kvv'!$B$1:$AF$1,0),FALSE)),VLOOKUP($B40,'Allokerad kvv'!$B$2:$AV$700,MATCH(D$1,'Allokerad kvv'!$B$1:$AV$1,0),FALSE),VLOOKUP($B40,'Justerad allokering kvv'!$B$1:$AG$700,MATCH(D$1,'Justerad allokering kvv'!$B$1:$AF$1,0),FALSE)))</f>
        <v>0</v>
      </c>
      <c r="E40">
        <f>IF($B40=" ","",IF(ISERROR(1/VLOOKUP($B40,'Justerad allokering kvv'!$B$1:$AG$700,MATCH(E$1,'Justerad allokering kvv'!$B$1:$AF$1,0),FALSE)),VLOOKUP($B40,'Allokerad kvv'!$B$2:$AV$700,MATCH(E$1,'Allokerad kvv'!$B$1:$AV$1,0),FALSE),VLOOKUP($B40,'Justerad allokering kvv'!$B$1:$AG$700,MATCH(E$1,'Justerad allokering kvv'!$B$1:$AF$1,0),FALSE)))</f>
        <v>16.982600000000001</v>
      </c>
      <c r="F40">
        <f>IF($B40=" ","",IF(ISERROR(1/VLOOKUP($B40,'Justerad allokering kvv'!$B$1:$AG$700,MATCH(F$1,'Justerad allokering kvv'!$B$1:$AF$1,0),FALSE)),VLOOKUP($B40,'Allokerad kvv'!$B$2:$AV$700,MATCH(F$1,'Allokerad kvv'!$B$1:$AV$1,0),FALSE),VLOOKUP($B40,'Justerad allokering kvv'!$B$1:$AG$700,MATCH(F$1,'Justerad allokering kvv'!$B$1:$AF$1,0),FALSE)))</f>
        <v>0</v>
      </c>
      <c r="G40">
        <f>IF($B40=" ","",IF(ISERROR(1/VLOOKUP($B40,'Justerad allokering kvv'!$B$1:$AG$700,MATCH(G$1,'Justerad allokering kvv'!$B$1:$AF$1,0),FALSE)),VLOOKUP($B40,'Allokerad kvv'!$B$2:$AV$700,MATCH(G$1,'Allokerad kvv'!$B$1:$AV$1,0),FALSE),VLOOKUP($B40,'Justerad allokering kvv'!$B$1:$AG$700,MATCH(G$1,'Justerad allokering kvv'!$B$1:$AF$1,0),FALSE)))</f>
        <v>0</v>
      </c>
      <c r="H40">
        <f>IF($B40=" ","",IF(ISERROR(1/VLOOKUP($B40,'Justerad allokering kvv'!$B$1:$AG$700,MATCH(H$1,'Justerad allokering kvv'!$B$1:$AF$1,0),FALSE)),VLOOKUP($B40,'Allokerad kvv'!$B$2:$AV$700,MATCH(H$1,'Allokerad kvv'!$B$1:$AV$1,0),FALSE),VLOOKUP($B40,'Justerad allokering kvv'!$B$1:$AG$700,MATCH(H$1,'Justerad allokering kvv'!$B$1:$AF$1,0),FALSE)))</f>
        <v>5.79399</v>
      </c>
      <c r="I40">
        <f>IF($B40=" ","",IF(ISERROR(1/VLOOKUP($B40,'Justerad allokering kvv'!$B$1:$AG$700,MATCH(I$1,'Justerad allokering kvv'!$B$1:$AF$1,0),FALSE)),VLOOKUP($B40,'Allokerad kvv'!$B$2:$AV$700,MATCH(I$1,'Allokerad kvv'!$B$1:$AV$1,0),FALSE),VLOOKUP($B40,'Justerad allokering kvv'!$B$1:$AG$700,MATCH(I$1,'Justerad allokering kvv'!$B$1:$AF$1,0),FALSE)))</f>
        <v>0</v>
      </c>
      <c r="J40">
        <f>IF($B40=" ","",IF(ISERROR(1/VLOOKUP($B40,'Justerad allokering kvv'!$B$1:$AG$700,MATCH(J$1,'Justerad allokering kvv'!$B$1:$AF$1,0),FALSE)),VLOOKUP($B40,'Allokerad kvv'!$B$2:$AV$700,MATCH(J$1,'Allokerad kvv'!$B$1:$AV$1,0),FALSE),VLOOKUP($B40,'Justerad allokering kvv'!$B$1:$AG$700,MATCH(J$1,'Justerad allokering kvv'!$B$1:$AF$1,0),FALSE)))</f>
        <v>246.65199999999999</v>
      </c>
      <c r="K40">
        <f>IF($B40=" ","",IF(ISERROR(1/VLOOKUP($B40,'Justerad allokering kvv'!$B$1:$AG$700,MATCH(K$1,'Justerad allokering kvv'!$B$1:$AF$1,0),FALSE)),VLOOKUP($B40,'Allokerad kvv'!$B$2:$AV$700,MATCH(K$1,'Allokerad kvv'!$B$1:$AV$1,0),FALSE),VLOOKUP($B40,'Justerad allokering kvv'!$B$1:$AG$700,MATCH(K$1,'Justerad allokering kvv'!$B$1:$AF$1,0),FALSE)))</f>
        <v>0</v>
      </c>
      <c r="L40">
        <f>IF($B40=" ","",IF(ISERROR(1/VLOOKUP($B40,'Justerad allokering kvv'!$B$1:$AG$700,MATCH(L$1,'Justerad allokering kvv'!$B$1:$AF$1,0),FALSE)),VLOOKUP($B40,'Allokerad kvv'!$B$2:$AV$700,MATCH(L$1,'Allokerad kvv'!$B$1:$AV$1,0),FALSE),VLOOKUP($B40,'Justerad allokering kvv'!$B$1:$AG$700,MATCH(L$1,'Justerad allokering kvv'!$B$1:$AF$1,0),FALSE)))</f>
        <v>0</v>
      </c>
      <c r="M40">
        <f>IF($B40=" ","",IF(ISERROR(1/VLOOKUP($B40,'Justerad allokering kvv'!$B$1:$AG$700,MATCH(M$1,'Justerad allokering kvv'!$B$1:$AF$1,0),FALSE)),VLOOKUP($B40,'Allokerad kvv'!$B$2:$AV$700,MATCH(M$1,'Allokerad kvv'!$B$1:$AV$1,0),FALSE),VLOOKUP($B40,'Justerad allokering kvv'!$B$1:$AG$700,MATCH(M$1,'Justerad allokering kvv'!$B$1:$AF$1,0),FALSE)))</f>
        <v>0</v>
      </c>
      <c r="N40">
        <f>IF($B40=" ","",IF(ISERROR(1/VLOOKUP($B40,'Justerad allokering kvv'!$B$1:$AG$700,MATCH(N$1,'Justerad allokering kvv'!$B$1:$AF$1,0),FALSE)),VLOOKUP($B40,'Allokerad kvv'!$B$2:$AV$700,MATCH(N$1,'Allokerad kvv'!$B$1:$AV$1,0),FALSE),VLOOKUP($B40,'Justerad allokering kvv'!$B$1:$AG$700,MATCH(N$1,'Justerad allokering kvv'!$B$1:$AF$1,0),FALSE)))</f>
        <v>24.463000000000001</v>
      </c>
      <c r="O40">
        <f>IF($B40=" ","",IF(ISERROR(1/VLOOKUP($B40,'Justerad allokering kvv'!$B$1:$AG$700,MATCH(O$1,'Justerad allokering kvv'!$B$1:$AF$1,0),FALSE)),VLOOKUP($B40,'Allokerad kvv'!$B$2:$AV$700,MATCH(O$1,'Allokerad kvv'!$B$1:$AV$1,0),FALSE),VLOOKUP($B40,'Justerad allokering kvv'!$B$1:$AG$700,MATCH(O$1,'Justerad allokering kvv'!$B$1:$AF$1,0),FALSE)))</f>
        <v>0</v>
      </c>
      <c r="P40">
        <f>IF($B40=" ","",IF(ISERROR(1/VLOOKUP($B40,'Justerad allokering kvv'!$B$1:$AG$700,MATCH(P$1,'Justerad allokering kvv'!$B$1:$AF$1,0),FALSE)),VLOOKUP($B40,'Allokerad kvv'!$B$2:$AV$700,MATCH(P$1,'Allokerad kvv'!$B$1:$AV$1,0),FALSE),VLOOKUP($B40,'Justerad allokering kvv'!$B$1:$AG$700,MATCH(P$1,'Justerad allokering kvv'!$B$1:$AF$1,0),FALSE)))</f>
        <v>0</v>
      </c>
      <c r="Q40">
        <f>IF($B40=" ","",IF(ISERROR(1/VLOOKUP($B40,'Justerad allokering kvv'!$B$1:$AG$700,MATCH(Q$1,'Justerad allokering kvv'!$B$1:$AF$1,0),FALSE)),VLOOKUP($B40,'Allokerad kvv'!$B$2:$AV$700,MATCH(Q$1,'Allokerad kvv'!$B$1:$AV$1,0),FALSE),VLOOKUP($B40,'Justerad allokering kvv'!$B$1:$AG$700,MATCH(Q$1,'Justerad allokering kvv'!$B$1:$AF$1,0),FALSE)))</f>
        <v>0</v>
      </c>
      <c r="R40">
        <f>IF($B40=" ","",IF(ISERROR(1/VLOOKUP($B40,'Justerad allokering kvv'!$B$1:$AG$700,MATCH(R$1,'Justerad allokering kvv'!$B$1:$AF$1,0),FALSE)),VLOOKUP($B40,'Allokerad kvv'!$B$2:$AV$700,MATCH(R$1,'Allokerad kvv'!$B$1:$AV$1,0),FALSE),VLOOKUP($B40,'Justerad allokering kvv'!$B$1:$AG$700,MATCH(R$1,'Justerad allokering kvv'!$B$1:$AF$1,0),FALSE)))</f>
        <v>15.513299999999999</v>
      </c>
      <c r="S40">
        <f>IF($B40=" ","",IF(ISERROR(1/VLOOKUP($B40,'Justerad allokering kvv'!$B$1:$AG$700,MATCH(S$1,'Justerad allokering kvv'!$B$1:$AF$1,0),FALSE)),VLOOKUP($B40,'Allokerad kvv'!$B$2:$AV$700,MATCH(S$1,'Allokerad kvv'!$B$1:$AV$1,0),FALSE),VLOOKUP($B40,'Justerad allokering kvv'!$B$1:$AG$700,MATCH(S$1,'Justerad allokering kvv'!$B$1:$AF$1,0),FALSE)))</f>
        <v>0</v>
      </c>
      <c r="T40">
        <f>IF($B40=" ","",IF(ISERROR(1/VLOOKUP($B40,'Justerad allokering kvv'!$B$1:$AG$700,MATCH(T$1,'Justerad allokering kvv'!$B$1:$AF$1,0),FALSE)),VLOOKUP($B40,'Allokerad kvv'!$B$2:$AV$700,MATCH(T$1,'Allokerad kvv'!$B$1:$AV$1,0),FALSE),VLOOKUP($B40,'Justerad allokering kvv'!$B$1:$AG$700,MATCH(T$1,'Justerad allokering kvv'!$B$1:$AF$1,0),FALSE)))</f>
        <v>0</v>
      </c>
      <c r="U40">
        <f>IF($B40=" ","",IF(ISERROR(1/VLOOKUP($B40,'Justerad allokering kvv'!$B$1:$AG$700,MATCH(U$1,'Justerad allokering kvv'!$B$1:$AF$1,0),FALSE)),VLOOKUP($B40,'Allokerad kvv'!$B$2:$AV$700,MATCH(U$1,'Allokerad kvv'!$B$1:$AV$1,0),FALSE),VLOOKUP($B40,'Justerad allokering kvv'!$B$1:$AG$700,MATCH(U$1,'Justerad allokering kvv'!$B$1:$AF$1,0),FALSE)))</f>
        <v>0</v>
      </c>
      <c r="V40">
        <f>IF($B40=" ","",IF(ISERROR(1/VLOOKUP($B40,'Justerad allokering kvv'!$B$1:$AG$700,MATCH(V$1,'Justerad allokering kvv'!$B$1:$AF$1,0),FALSE)),VLOOKUP($B40,'Allokerad kvv'!$B$2:$AV$700,MATCH(V$1,'Allokerad kvv'!$B$1:$AV$1,0),FALSE),VLOOKUP($B40,'Justerad allokering kvv'!$B$1:$AG$700,MATCH(V$1,'Justerad allokering kvv'!$B$1:$AF$1,0),FALSE)))</f>
        <v>0</v>
      </c>
      <c r="W40">
        <f>IF($B40=" ","",IF(ISERROR(1/VLOOKUP($B40,'Justerad allokering kvv'!$B$1:$AG$700,MATCH(W$1,'Justerad allokering kvv'!$B$1:$AF$1,0),FALSE)),VLOOKUP($B40,'Allokerad kvv'!$B$2:$AV$700,MATCH(W$1,'Allokerad kvv'!$B$1:$AV$1,0),FALSE),VLOOKUP($B40,'Justerad allokering kvv'!$B$1:$AG$700,MATCH(W$1,'Justerad allokering kvv'!$B$1:$AF$1,0),FALSE)))</f>
        <v>0</v>
      </c>
      <c r="X40">
        <f>IF($B40=" ","",IF(ISERROR(1/VLOOKUP($B40,'Justerad allokering kvv'!$B$1:$AG$700,MATCH(X$1,'Justerad allokering kvv'!$B$1:$AF$1,0),FALSE)),VLOOKUP($B40,'Allokerad kvv'!$B$2:$AV$700,MATCH(X$1,'Allokerad kvv'!$B$1:$AV$1,0),FALSE),VLOOKUP($B40,'Justerad allokering kvv'!$B$1:$AG$700,MATCH(X$1,'Justerad allokering kvv'!$B$1:$AF$1,0),FALSE)))</f>
        <v>0</v>
      </c>
      <c r="Y40">
        <f>IF($B40=" ","",IF(ISERROR(1/VLOOKUP($B40,'Justerad allokering kvv'!$B$1:$AG$700,MATCH(Y$1,'Justerad allokering kvv'!$B$1:$AF$1,0),FALSE)),VLOOKUP($B40,'Allokerad kvv'!$B$2:$AV$700,MATCH(Y$1,'Allokerad kvv'!$B$1:$AV$1,0),FALSE),VLOOKUP($B40,'Justerad allokering kvv'!$B$1:$AG$700,MATCH(Y$1,'Justerad allokering kvv'!$B$1:$AF$1,0),FALSE)))</f>
        <v>0</v>
      </c>
      <c r="AB40">
        <f>IFERROR(VLOOKUP($B40,Kraftvärmeprod!$B$1:$AO$424,MATCH("Tillförd energi från rökgaskondensering (GWh)",Kraftvärmeprod!$B$1:$AG$1,0),FALSE)/1,0)</f>
        <v>0</v>
      </c>
      <c r="AE40" s="122">
        <f t="shared" si="0"/>
        <v>517.22689000000003</v>
      </c>
      <c r="AG40">
        <f t="shared" si="1"/>
        <v>501.71359000000001</v>
      </c>
      <c r="AH40">
        <f t="shared" si="2"/>
        <v>501.71359000000001</v>
      </c>
      <c r="AI40">
        <f>IF(AH40=0,"",AH40/VLOOKUP(B40,Kraftvärmeprod!$B$1:$BC$480,MATCH("Summa tillförd energi exklusive rökgaskondensering",Kraftvärmeprod!$B$1:$BC$1,0),FALSE))</f>
        <v>0.65432083936512908</v>
      </c>
      <c r="AK40">
        <f t="shared" si="3"/>
        <v>288.0976</v>
      </c>
    </row>
    <row r="41" spans="1:37" x14ac:dyDescent="0.25">
      <c r="A41" s="2" t="s">
        <v>78</v>
      </c>
      <c r="B41" s="2" t="s">
        <v>80</v>
      </c>
      <c r="C41">
        <f>IF($B41=" ","",IF(ISERROR(1/VLOOKUP($B41,'Justerad allokering kvv'!$B$1:$AG$700,MATCH(C$1,'Justerad allokering kvv'!$B$1:$AF$1,0),FALSE)),VLOOKUP($B41,'Allokerad kvv'!$B$2:$AV$700,MATCH(C$1,'Allokerad kvv'!$B$1:$AV$1,0),FALSE),VLOOKUP($B41,'Justerad allokering kvv'!$B$1:$AG$700,MATCH(C$1,'Justerad allokering kvv'!$B$1:$AF$1,0),FALSE)))</f>
        <v>0</v>
      </c>
      <c r="D41">
        <f>IF($B41=" ","",IF(ISERROR(1/VLOOKUP($B41,'Justerad allokering kvv'!$B$1:$AG$700,MATCH(D$1,'Justerad allokering kvv'!$B$1:$AF$1,0),FALSE)),VLOOKUP($B41,'Allokerad kvv'!$B$2:$AV$700,MATCH(D$1,'Allokerad kvv'!$B$1:$AV$1,0),FALSE),VLOOKUP($B41,'Justerad allokering kvv'!$B$1:$AG$700,MATCH(D$1,'Justerad allokering kvv'!$B$1:$AF$1,0),FALSE)))</f>
        <v>0</v>
      </c>
      <c r="E41">
        <f>IF($B41=" ","",IF(ISERROR(1/VLOOKUP($B41,'Justerad allokering kvv'!$B$1:$AG$700,MATCH(E$1,'Justerad allokering kvv'!$B$1:$AF$1,0),FALSE)),VLOOKUP($B41,'Allokerad kvv'!$B$2:$AV$700,MATCH(E$1,'Allokerad kvv'!$B$1:$AV$1,0),FALSE),VLOOKUP($B41,'Justerad allokering kvv'!$B$1:$AG$700,MATCH(E$1,'Justerad allokering kvv'!$B$1:$AF$1,0),FALSE)))</f>
        <v>0</v>
      </c>
      <c r="F41">
        <f>IF($B41=" ","",IF(ISERROR(1/VLOOKUP($B41,'Justerad allokering kvv'!$B$1:$AG$700,MATCH(F$1,'Justerad allokering kvv'!$B$1:$AF$1,0),FALSE)),VLOOKUP($B41,'Allokerad kvv'!$B$2:$AV$700,MATCH(F$1,'Allokerad kvv'!$B$1:$AV$1,0),FALSE),VLOOKUP($B41,'Justerad allokering kvv'!$B$1:$AG$700,MATCH(F$1,'Justerad allokering kvv'!$B$1:$AF$1,0),FALSE)))</f>
        <v>0</v>
      </c>
      <c r="G41">
        <f>IF($B41=" ","",IF(ISERROR(1/VLOOKUP($B41,'Justerad allokering kvv'!$B$1:$AG$700,MATCH(G$1,'Justerad allokering kvv'!$B$1:$AF$1,0),FALSE)),VLOOKUP($B41,'Allokerad kvv'!$B$2:$AV$700,MATCH(G$1,'Allokerad kvv'!$B$1:$AV$1,0),FALSE),VLOOKUP($B41,'Justerad allokering kvv'!$B$1:$AG$700,MATCH(G$1,'Justerad allokering kvv'!$B$1:$AF$1,0),FALSE)))</f>
        <v>0</v>
      </c>
      <c r="H41">
        <f>IF($B41=" ","",IF(ISERROR(1/VLOOKUP($B41,'Justerad allokering kvv'!$B$1:$AG$700,MATCH(H$1,'Justerad allokering kvv'!$B$1:$AF$1,0),FALSE)),VLOOKUP($B41,'Allokerad kvv'!$B$2:$AV$700,MATCH(H$1,'Allokerad kvv'!$B$1:$AV$1,0),FALSE),VLOOKUP($B41,'Justerad allokering kvv'!$B$1:$AG$700,MATCH(H$1,'Justerad allokering kvv'!$B$1:$AF$1,0),FALSE)))</f>
        <v>0</v>
      </c>
      <c r="I41">
        <f>IF($B41=" ","",IF(ISERROR(1/VLOOKUP($B41,'Justerad allokering kvv'!$B$1:$AG$700,MATCH(I$1,'Justerad allokering kvv'!$B$1:$AF$1,0),FALSE)),VLOOKUP($B41,'Allokerad kvv'!$B$2:$AV$700,MATCH(I$1,'Allokerad kvv'!$B$1:$AV$1,0),FALSE),VLOOKUP($B41,'Justerad allokering kvv'!$B$1:$AG$700,MATCH(I$1,'Justerad allokering kvv'!$B$1:$AF$1,0),FALSE)))</f>
        <v>0</v>
      </c>
      <c r="J41">
        <f>IF($B41=" ","",IF(ISERROR(1/VLOOKUP($B41,'Justerad allokering kvv'!$B$1:$AG$700,MATCH(J$1,'Justerad allokering kvv'!$B$1:$AF$1,0),FALSE)),VLOOKUP($B41,'Allokerad kvv'!$B$2:$AV$700,MATCH(J$1,'Allokerad kvv'!$B$1:$AV$1,0),FALSE),VLOOKUP($B41,'Justerad allokering kvv'!$B$1:$AG$700,MATCH(J$1,'Justerad allokering kvv'!$B$1:$AF$1,0),FALSE)))</f>
        <v>0</v>
      </c>
      <c r="K41">
        <f>IF($B41=" ","",IF(ISERROR(1/VLOOKUP($B41,'Justerad allokering kvv'!$B$1:$AG$700,MATCH(K$1,'Justerad allokering kvv'!$B$1:$AF$1,0),FALSE)),VLOOKUP($B41,'Allokerad kvv'!$B$2:$AV$700,MATCH(K$1,'Allokerad kvv'!$B$1:$AV$1,0),FALSE),VLOOKUP($B41,'Justerad allokering kvv'!$B$1:$AG$700,MATCH(K$1,'Justerad allokering kvv'!$B$1:$AF$1,0),FALSE)))</f>
        <v>0</v>
      </c>
      <c r="L41">
        <f>IF($B41=" ","",IF(ISERROR(1/VLOOKUP($B41,'Justerad allokering kvv'!$B$1:$AG$700,MATCH(L$1,'Justerad allokering kvv'!$B$1:$AF$1,0),FALSE)),VLOOKUP($B41,'Allokerad kvv'!$B$2:$AV$700,MATCH(L$1,'Allokerad kvv'!$B$1:$AV$1,0),FALSE),VLOOKUP($B41,'Justerad allokering kvv'!$B$1:$AG$700,MATCH(L$1,'Justerad allokering kvv'!$B$1:$AF$1,0),FALSE)))</f>
        <v>0</v>
      </c>
      <c r="M41">
        <f>IF($B41=" ","",IF(ISERROR(1/VLOOKUP($B41,'Justerad allokering kvv'!$B$1:$AG$700,MATCH(M$1,'Justerad allokering kvv'!$B$1:$AF$1,0),FALSE)),VLOOKUP($B41,'Allokerad kvv'!$B$2:$AV$700,MATCH(M$1,'Allokerad kvv'!$B$1:$AV$1,0),FALSE),VLOOKUP($B41,'Justerad allokering kvv'!$B$1:$AG$700,MATCH(M$1,'Justerad allokering kvv'!$B$1:$AF$1,0),FALSE)))</f>
        <v>0</v>
      </c>
      <c r="N41">
        <f>IF($B41=" ","",IF(ISERROR(1/VLOOKUP($B41,'Justerad allokering kvv'!$B$1:$AG$700,MATCH(N$1,'Justerad allokering kvv'!$B$1:$AF$1,0),FALSE)),VLOOKUP($B41,'Allokerad kvv'!$B$2:$AV$700,MATCH(N$1,'Allokerad kvv'!$B$1:$AV$1,0),FALSE),VLOOKUP($B41,'Justerad allokering kvv'!$B$1:$AG$700,MATCH(N$1,'Justerad allokering kvv'!$B$1:$AF$1,0),FALSE)))</f>
        <v>0</v>
      </c>
      <c r="O41">
        <f>IF($B41=" ","",IF(ISERROR(1/VLOOKUP($B41,'Justerad allokering kvv'!$B$1:$AG$700,MATCH(O$1,'Justerad allokering kvv'!$B$1:$AF$1,0),FALSE)),VLOOKUP($B41,'Allokerad kvv'!$B$2:$AV$700,MATCH(O$1,'Allokerad kvv'!$B$1:$AV$1,0),FALSE),VLOOKUP($B41,'Justerad allokering kvv'!$B$1:$AG$700,MATCH(O$1,'Justerad allokering kvv'!$B$1:$AF$1,0),FALSE)))</f>
        <v>0</v>
      </c>
      <c r="P41">
        <f>IF($B41=" ","",IF(ISERROR(1/VLOOKUP($B41,'Justerad allokering kvv'!$B$1:$AG$700,MATCH(P$1,'Justerad allokering kvv'!$B$1:$AF$1,0),FALSE)),VLOOKUP($B41,'Allokerad kvv'!$B$2:$AV$700,MATCH(P$1,'Allokerad kvv'!$B$1:$AV$1,0),FALSE),VLOOKUP($B41,'Justerad allokering kvv'!$B$1:$AG$700,MATCH(P$1,'Justerad allokering kvv'!$B$1:$AF$1,0),FALSE)))</f>
        <v>0</v>
      </c>
      <c r="Q41">
        <f>IF($B41=" ","",IF(ISERROR(1/VLOOKUP($B41,'Justerad allokering kvv'!$B$1:$AG$700,MATCH(Q$1,'Justerad allokering kvv'!$B$1:$AF$1,0),FALSE)),VLOOKUP($B41,'Allokerad kvv'!$B$2:$AV$700,MATCH(Q$1,'Allokerad kvv'!$B$1:$AV$1,0),FALSE),VLOOKUP($B41,'Justerad allokering kvv'!$B$1:$AG$700,MATCH(Q$1,'Justerad allokering kvv'!$B$1:$AF$1,0),FALSE)))</f>
        <v>0</v>
      </c>
      <c r="R41">
        <f>IF($B41=" ","",IF(ISERROR(1/VLOOKUP($B41,'Justerad allokering kvv'!$B$1:$AG$700,MATCH(R$1,'Justerad allokering kvv'!$B$1:$AF$1,0),FALSE)),VLOOKUP($B41,'Allokerad kvv'!$B$2:$AV$700,MATCH(R$1,'Allokerad kvv'!$B$1:$AV$1,0),FALSE),VLOOKUP($B41,'Justerad allokering kvv'!$B$1:$AG$700,MATCH(R$1,'Justerad allokering kvv'!$B$1:$AF$1,0),FALSE)))</f>
        <v>0</v>
      </c>
      <c r="S41">
        <f>IF($B41=" ","",IF(ISERROR(1/VLOOKUP($B41,'Justerad allokering kvv'!$B$1:$AG$700,MATCH(S$1,'Justerad allokering kvv'!$B$1:$AF$1,0),FALSE)),VLOOKUP($B41,'Allokerad kvv'!$B$2:$AV$700,MATCH(S$1,'Allokerad kvv'!$B$1:$AV$1,0),FALSE),VLOOKUP($B41,'Justerad allokering kvv'!$B$1:$AG$700,MATCH(S$1,'Justerad allokering kvv'!$B$1:$AF$1,0),FALSE)))</f>
        <v>0</v>
      </c>
      <c r="T41">
        <f>IF($B41=" ","",IF(ISERROR(1/VLOOKUP($B41,'Justerad allokering kvv'!$B$1:$AG$700,MATCH(T$1,'Justerad allokering kvv'!$B$1:$AF$1,0),FALSE)),VLOOKUP($B41,'Allokerad kvv'!$B$2:$AV$700,MATCH(T$1,'Allokerad kvv'!$B$1:$AV$1,0),FALSE),VLOOKUP($B41,'Justerad allokering kvv'!$B$1:$AG$700,MATCH(T$1,'Justerad allokering kvv'!$B$1:$AF$1,0),FALSE)))</f>
        <v>0</v>
      </c>
      <c r="U41">
        <f>IF($B41=" ","",IF(ISERROR(1/VLOOKUP($B41,'Justerad allokering kvv'!$B$1:$AG$700,MATCH(U$1,'Justerad allokering kvv'!$B$1:$AF$1,0),FALSE)),VLOOKUP($B41,'Allokerad kvv'!$B$2:$AV$700,MATCH(U$1,'Allokerad kvv'!$B$1:$AV$1,0),FALSE),VLOOKUP($B41,'Justerad allokering kvv'!$B$1:$AG$700,MATCH(U$1,'Justerad allokering kvv'!$B$1:$AF$1,0),FALSE)))</f>
        <v>0</v>
      </c>
      <c r="V41">
        <f>IF($B41=" ","",IF(ISERROR(1/VLOOKUP($B41,'Justerad allokering kvv'!$B$1:$AG$700,MATCH(V$1,'Justerad allokering kvv'!$B$1:$AF$1,0),FALSE)),VLOOKUP($B41,'Allokerad kvv'!$B$2:$AV$700,MATCH(V$1,'Allokerad kvv'!$B$1:$AV$1,0),FALSE),VLOOKUP($B41,'Justerad allokering kvv'!$B$1:$AG$700,MATCH(V$1,'Justerad allokering kvv'!$B$1:$AF$1,0),FALSE)))</f>
        <v>0</v>
      </c>
      <c r="W41">
        <f>IF($B41=" ","",IF(ISERROR(1/VLOOKUP($B41,'Justerad allokering kvv'!$B$1:$AG$700,MATCH(W$1,'Justerad allokering kvv'!$B$1:$AF$1,0),FALSE)),VLOOKUP($B41,'Allokerad kvv'!$B$2:$AV$700,MATCH(W$1,'Allokerad kvv'!$B$1:$AV$1,0),FALSE),VLOOKUP($B41,'Justerad allokering kvv'!$B$1:$AG$700,MATCH(W$1,'Justerad allokering kvv'!$B$1:$AF$1,0),FALSE)))</f>
        <v>0</v>
      </c>
      <c r="X41">
        <f>IF($B41=" ","",IF(ISERROR(1/VLOOKUP($B41,'Justerad allokering kvv'!$B$1:$AG$700,MATCH(X$1,'Justerad allokering kvv'!$B$1:$AF$1,0),FALSE)),VLOOKUP($B41,'Allokerad kvv'!$B$2:$AV$700,MATCH(X$1,'Allokerad kvv'!$B$1:$AV$1,0),FALSE),VLOOKUP($B41,'Justerad allokering kvv'!$B$1:$AG$700,MATCH(X$1,'Justerad allokering kvv'!$B$1:$AF$1,0),FALSE)))</f>
        <v>0</v>
      </c>
      <c r="Y41">
        <f>IF($B41=" ","",IF(ISERROR(1/VLOOKUP($B41,'Justerad allokering kvv'!$B$1:$AG$700,MATCH(Y$1,'Justerad allokering kvv'!$B$1:$AF$1,0),FALSE)),VLOOKUP($B41,'Allokerad kvv'!$B$2:$AV$700,MATCH(Y$1,'Allokerad kvv'!$B$1:$AV$1,0),FALSE),VLOOKUP($B41,'Justerad allokering kvv'!$B$1:$AG$700,MATCH(Y$1,'Justerad allokering kvv'!$B$1:$AF$1,0),FALSE)))</f>
        <v>0</v>
      </c>
      <c r="AB41">
        <f>IFERROR(VLOOKUP($B41,Kraftvärmeprod!$B$1:$AO$424,MATCH("Tillförd energi från rökgaskondensering (GWh)",Kraftvärmeprod!$B$1:$AG$1,0),FALSE)/1,0)</f>
        <v>0</v>
      </c>
      <c r="AE41" s="122">
        <f t="shared" si="0"/>
        <v>0</v>
      </c>
      <c r="AG41">
        <f t="shared" si="1"/>
        <v>0</v>
      </c>
      <c r="AH41">
        <f t="shared" si="2"/>
        <v>0</v>
      </c>
      <c r="AI41" t="str">
        <f>IF(AH41=0,"",AH41/VLOOKUP(B41,Kraftvärmeprod!$B$1:$BC$480,MATCH("Summa tillförd energi exklusive rökgaskondensering",Kraftvärmeprod!$B$1:$BC$1,0),FALSE))</f>
        <v/>
      </c>
      <c r="AK41">
        <f t="shared" si="3"/>
        <v>0</v>
      </c>
    </row>
    <row r="42" spans="1:37" x14ac:dyDescent="0.25">
      <c r="A42" s="2" t="s">
        <v>81</v>
      </c>
      <c r="B42" s="2" t="s">
        <v>82</v>
      </c>
      <c r="C42">
        <f>IF($B42=" ","",IF(ISERROR(1/VLOOKUP($B42,'Justerad allokering kvv'!$B$1:$AG$700,MATCH(C$1,'Justerad allokering kvv'!$B$1:$AF$1,0),FALSE)),VLOOKUP($B42,'Allokerad kvv'!$B$2:$AV$700,MATCH(C$1,'Allokerad kvv'!$B$1:$AV$1,0),FALSE),VLOOKUP($B42,'Justerad allokering kvv'!$B$1:$AG$700,MATCH(C$1,'Justerad allokering kvv'!$B$1:$AF$1,0),FALSE)))</f>
        <v>0</v>
      </c>
      <c r="D42">
        <f>IF($B42=" ","",IF(ISERROR(1/VLOOKUP($B42,'Justerad allokering kvv'!$B$1:$AG$700,MATCH(D$1,'Justerad allokering kvv'!$B$1:$AF$1,0),FALSE)),VLOOKUP($B42,'Allokerad kvv'!$B$2:$AV$700,MATCH(D$1,'Allokerad kvv'!$B$1:$AV$1,0),FALSE),VLOOKUP($B42,'Justerad allokering kvv'!$B$1:$AG$700,MATCH(D$1,'Justerad allokering kvv'!$B$1:$AF$1,0),FALSE)))</f>
        <v>0</v>
      </c>
      <c r="E42">
        <f>IF($B42=" ","",IF(ISERROR(1/VLOOKUP($B42,'Justerad allokering kvv'!$B$1:$AG$700,MATCH(E$1,'Justerad allokering kvv'!$B$1:$AF$1,0),FALSE)),VLOOKUP($B42,'Allokerad kvv'!$B$2:$AV$700,MATCH(E$1,'Allokerad kvv'!$B$1:$AV$1,0),FALSE),VLOOKUP($B42,'Justerad allokering kvv'!$B$1:$AG$700,MATCH(E$1,'Justerad allokering kvv'!$B$1:$AF$1,0),FALSE)))</f>
        <v>0</v>
      </c>
      <c r="F42">
        <f>IF($B42=" ","",IF(ISERROR(1/VLOOKUP($B42,'Justerad allokering kvv'!$B$1:$AG$700,MATCH(F$1,'Justerad allokering kvv'!$B$1:$AF$1,0),FALSE)),VLOOKUP($B42,'Allokerad kvv'!$B$2:$AV$700,MATCH(F$1,'Allokerad kvv'!$B$1:$AV$1,0),FALSE),VLOOKUP($B42,'Justerad allokering kvv'!$B$1:$AG$700,MATCH(F$1,'Justerad allokering kvv'!$B$1:$AF$1,0),FALSE)))</f>
        <v>0</v>
      </c>
      <c r="G42">
        <f>IF($B42=" ","",IF(ISERROR(1/VLOOKUP($B42,'Justerad allokering kvv'!$B$1:$AG$700,MATCH(G$1,'Justerad allokering kvv'!$B$1:$AF$1,0),FALSE)),VLOOKUP($B42,'Allokerad kvv'!$B$2:$AV$700,MATCH(G$1,'Allokerad kvv'!$B$1:$AV$1,0),FALSE),VLOOKUP($B42,'Justerad allokering kvv'!$B$1:$AG$700,MATCH(G$1,'Justerad allokering kvv'!$B$1:$AF$1,0),FALSE)))</f>
        <v>0</v>
      </c>
      <c r="H42">
        <f>IF($B42=" ","",IF(ISERROR(1/VLOOKUP($B42,'Justerad allokering kvv'!$B$1:$AG$700,MATCH(H$1,'Justerad allokering kvv'!$B$1:$AF$1,0),FALSE)),VLOOKUP($B42,'Allokerad kvv'!$B$2:$AV$700,MATCH(H$1,'Allokerad kvv'!$B$1:$AV$1,0),FALSE),VLOOKUP($B42,'Justerad allokering kvv'!$B$1:$AG$700,MATCH(H$1,'Justerad allokering kvv'!$B$1:$AF$1,0),FALSE)))</f>
        <v>0</v>
      </c>
      <c r="I42">
        <f>IF($B42=" ","",IF(ISERROR(1/VLOOKUP($B42,'Justerad allokering kvv'!$B$1:$AG$700,MATCH(I$1,'Justerad allokering kvv'!$B$1:$AF$1,0),FALSE)),VLOOKUP($B42,'Allokerad kvv'!$B$2:$AV$700,MATCH(I$1,'Allokerad kvv'!$B$1:$AV$1,0),FALSE),VLOOKUP($B42,'Justerad allokering kvv'!$B$1:$AG$700,MATCH(I$1,'Justerad allokering kvv'!$B$1:$AF$1,0),FALSE)))</f>
        <v>0</v>
      </c>
      <c r="J42">
        <f>IF($B42=" ","",IF(ISERROR(1/VLOOKUP($B42,'Justerad allokering kvv'!$B$1:$AG$700,MATCH(J$1,'Justerad allokering kvv'!$B$1:$AF$1,0),FALSE)),VLOOKUP($B42,'Allokerad kvv'!$B$2:$AV$700,MATCH(J$1,'Allokerad kvv'!$B$1:$AV$1,0),FALSE),VLOOKUP($B42,'Justerad allokering kvv'!$B$1:$AG$700,MATCH(J$1,'Justerad allokering kvv'!$B$1:$AF$1,0),FALSE)))</f>
        <v>0</v>
      </c>
      <c r="K42">
        <f>IF($B42=" ","",IF(ISERROR(1/VLOOKUP($B42,'Justerad allokering kvv'!$B$1:$AG$700,MATCH(K$1,'Justerad allokering kvv'!$B$1:$AF$1,0),FALSE)),VLOOKUP($B42,'Allokerad kvv'!$B$2:$AV$700,MATCH(K$1,'Allokerad kvv'!$B$1:$AV$1,0),FALSE),VLOOKUP($B42,'Justerad allokering kvv'!$B$1:$AG$700,MATCH(K$1,'Justerad allokering kvv'!$B$1:$AF$1,0),FALSE)))</f>
        <v>0</v>
      </c>
      <c r="L42">
        <f>IF($B42=" ","",IF(ISERROR(1/VLOOKUP($B42,'Justerad allokering kvv'!$B$1:$AG$700,MATCH(L$1,'Justerad allokering kvv'!$B$1:$AF$1,0),FALSE)),VLOOKUP($B42,'Allokerad kvv'!$B$2:$AV$700,MATCH(L$1,'Allokerad kvv'!$B$1:$AV$1,0),FALSE),VLOOKUP($B42,'Justerad allokering kvv'!$B$1:$AG$700,MATCH(L$1,'Justerad allokering kvv'!$B$1:$AF$1,0),FALSE)))</f>
        <v>0</v>
      </c>
      <c r="M42">
        <f>IF($B42=" ","",IF(ISERROR(1/VLOOKUP($B42,'Justerad allokering kvv'!$B$1:$AG$700,MATCH(M$1,'Justerad allokering kvv'!$B$1:$AF$1,0),FALSE)),VLOOKUP($B42,'Allokerad kvv'!$B$2:$AV$700,MATCH(M$1,'Allokerad kvv'!$B$1:$AV$1,0),FALSE),VLOOKUP($B42,'Justerad allokering kvv'!$B$1:$AG$700,MATCH(M$1,'Justerad allokering kvv'!$B$1:$AF$1,0),FALSE)))</f>
        <v>0</v>
      </c>
      <c r="N42">
        <f>IF($B42=" ","",IF(ISERROR(1/VLOOKUP($B42,'Justerad allokering kvv'!$B$1:$AG$700,MATCH(N$1,'Justerad allokering kvv'!$B$1:$AF$1,0),FALSE)),VLOOKUP($B42,'Allokerad kvv'!$B$2:$AV$700,MATCH(N$1,'Allokerad kvv'!$B$1:$AV$1,0),FALSE),VLOOKUP($B42,'Justerad allokering kvv'!$B$1:$AG$700,MATCH(N$1,'Justerad allokering kvv'!$B$1:$AF$1,0),FALSE)))</f>
        <v>0</v>
      </c>
      <c r="O42">
        <f>IF($B42=" ","",IF(ISERROR(1/VLOOKUP($B42,'Justerad allokering kvv'!$B$1:$AG$700,MATCH(O$1,'Justerad allokering kvv'!$B$1:$AF$1,0),FALSE)),VLOOKUP($B42,'Allokerad kvv'!$B$2:$AV$700,MATCH(O$1,'Allokerad kvv'!$B$1:$AV$1,0),FALSE),VLOOKUP($B42,'Justerad allokering kvv'!$B$1:$AG$700,MATCH(O$1,'Justerad allokering kvv'!$B$1:$AF$1,0),FALSE)))</f>
        <v>0</v>
      </c>
      <c r="P42">
        <f>IF($B42=" ","",IF(ISERROR(1/VLOOKUP($B42,'Justerad allokering kvv'!$B$1:$AG$700,MATCH(P$1,'Justerad allokering kvv'!$B$1:$AF$1,0),FALSE)),VLOOKUP($B42,'Allokerad kvv'!$B$2:$AV$700,MATCH(P$1,'Allokerad kvv'!$B$1:$AV$1,0),FALSE),VLOOKUP($B42,'Justerad allokering kvv'!$B$1:$AG$700,MATCH(P$1,'Justerad allokering kvv'!$B$1:$AF$1,0),FALSE)))</f>
        <v>0</v>
      </c>
      <c r="Q42">
        <f>IF($B42=" ","",IF(ISERROR(1/VLOOKUP($B42,'Justerad allokering kvv'!$B$1:$AG$700,MATCH(Q$1,'Justerad allokering kvv'!$B$1:$AF$1,0),FALSE)),VLOOKUP($B42,'Allokerad kvv'!$B$2:$AV$700,MATCH(Q$1,'Allokerad kvv'!$B$1:$AV$1,0),FALSE),VLOOKUP($B42,'Justerad allokering kvv'!$B$1:$AG$700,MATCH(Q$1,'Justerad allokering kvv'!$B$1:$AF$1,0),FALSE)))</f>
        <v>0</v>
      </c>
      <c r="R42">
        <f>IF($B42=" ","",IF(ISERROR(1/VLOOKUP($B42,'Justerad allokering kvv'!$B$1:$AG$700,MATCH(R$1,'Justerad allokering kvv'!$B$1:$AF$1,0),FALSE)),VLOOKUP($B42,'Allokerad kvv'!$B$2:$AV$700,MATCH(R$1,'Allokerad kvv'!$B$1:$AV$1,0),FALSE),VLOOKUP($B42,'Justerad allokering kvv'!$B$1:$AG$700,MATCH(R$1,'Justerad allokering kvv'!$B$1:$AF$1,0),FALSE)))</f>
        <v>0</v>
      </c>
      <c r="S42">
        <f>IF($B42=" ","",IF(ISERROR(1/VLOOKUP($B42,'Justerad allokering kvv'!$B$1:$AG$700,MATCH(S$1,'Justerad allokering kvv'!$B$1:$AF$1,0),FALSE)),VLOOKUP($B42,'Allokerad kvv'!$B$2:$AV$700,MATCH(S$1,'Allokerad kvv'!$B$1:$AV$1,0),FALSE),VLOOKUP($B42,'Justerad allokering kvv'!$B$1:$AG$700,MATCH(S$1,'Justerad allokering kvv'!$B$1:$AF$1,0),FALSE)))</f>
        <v>0</v>
      </c>
      <c r="T42">
        <f>IF($B42=" ","",IF(ISERROR(1/VLOOKUP($B42,'Justerad allokering kvv'!$B$1:$AG$700,MATCH(T$1,'Justerad allokering kvv'!$B$1:$AF$1,0),FALSE)),VLOOKUP($B42,'Allokerad kvv'!$B$2:$AV$700,MATCH(T$1,'Allokerad kvv'!$B$1:$AV$1,0),FALSE),VLOOKUP($B42,'Justerad allokering kvv'!$B$1:$AG$700,MATCH(T$1,'Justerad allokering kvv'!$B$1:$AF$1,0),FALSE)))</f>
        <v>0</v>
      </c>
      <c r="U42">
        <f>IF($B42=" ","",IF(ISERROR(1/VLOOKUP($B42,'Justerad allokering kvv'!$B$1:$AG$700,MATCH(U$1,'Justerad allokering kvv'!$B$1:$AF$1,0),FALSE)),VLOOKUP($B42,'Allokerad kvv'!$B$2:$AV$700,MATCH(U$1,'Allokerad kvv'!$B$1:$AV$1,0),FALSE),VLOOKUP($B42,'Justerad allokering kvv'!$B$1:$AG$700,MATCH(U$1,'Justerad allokering kvv'!$B$1:$AF$1,0),FALSE)))</f>
        <v>0</v>
      </c>
      <c r="V42">
        <f>IF($B42=" ","",IF(ISERROR(1/VLOOKUP($B42,'Justerad allokering kvv'!$B$1:$AG$700,MATCH(V$1,'Justerad allokering kvv'!$B$1:$AF$1,0),FALSE)),VLOOKUP($B42,'Allokerad kvv'!$B$2:$AV$700,MATCH(V$1,'Allokerad kvv'!$B$1:$AV$1,0),FALSE),VLOOKUP($B42,'Justerad allokering kvv'!$B$1:$AG$700,MATCH(V$1,'Justerad allokering kvv'!$B$1:$AF$1,0),FALSE)))</f>
        <v>0</v>
      </c>
      <c r="W42">
        <f>IF($B42=" ","",IF(ISERROR(1/VLOOKUP($B42,'Justerad allokering kvv'!$B$1:$AG$700,MATCH(W$1,'Justerad allokering kvv'!$B$1:$AF$1,0),FALSE)),VLOOKUP($B42,'Allokerad kvv'!$B$2:$AV$700,MATCH(W$1,'Allokerad kvv'!$B$1:$AV$1,0),FALSE),VLOOKUP($B42,'Justerad allokering kvv'!$B$1:$AG$700,MATCH(W$1,'Justerad allokering kvv'!$B$1:$AF$1,0),FALSE)))</f>
        <v>0</v>
      </c>
      <c r="X42">
        <f>IF($B42=" ","",IF(ISERROR(1/VLOOKUP($B42,'Justerad allokering kvv'!$B$1:$AG$700,MATCH(X$1,'Justerad allokering kvv'!$B$1:$AF$1,0),FALSE)),VLOOKUP($B42,'Allokerad kvv'!$B$2:$AV$700,MATCH(X$1,'Allokerad kvv'!$B$1:$AV$1,0),FALSE),VLOOKUP($B42,'Justerad allokering kvv'!$B$1:$AG$700,MATCH(X$1,'Justerad allokering kvv'!$B$1:$AF$1,0),FALSE)))</f>
        <v>0</v>
      </c>
      <c r="Y42">
        <f>IF($B42=" ","",IF(ISERROR(1/VLOOKUP($B42,'Justerad allokering kvv'!$B$1:$AG$700,MATCH(Y$1,'Justerad allokering kvv'!$B$1:$AF$1,0),FALSE)),VLOOKUP($B42,'Allokerad kvv'!$B$2:$AV$700,MATCH(Y$1,'Allokerad kvv'!$B$1:$AV$1,0),FALSE),VLOOKUP($B42,'Justerad allokering kvv'!$B$1:$AG$700,MATCH(Y$1,'Justerad allokering kvv'!$B$1:$AF$1,0),FALSE)))</f>
        <v>0</v>
      </c>
      <c r="AB42">
        <f>IFERROR(VLOOKUP($B42,Kraftvärmeprod!$B$1:$AO$424,MATCH("Tillförd energi från rökgaskondensering (GWh)",Kraftvärmeprod!$B$1:$AG$1,0),FALSE)/1,0)</f>
        <v>0</v>
      </c>
      <c r="AE42" s="122">
        <f t="shared" si="0"/>
        <v>0</v>
      </c>
      <c r="AG42">
        <f t="shared" si="1"/>
        <v>0</v>
      </c>
      <c r="AH42">
        <f t="shared" si="2"/>
        <v>0</v>
      </c>
      <c r="AI42" t="str">
        <f>IF(AH42=0,"",AH42/VLOOKUP(B42,Kraftvärmeprod!$B$1:$BC$480,MATCH("Summa tillförd energi exklusive rökgaskondensering",Kraftvärmeprod!$B$1:$BC$1,0),FALSE))</f>
        <v/>
      </c>
      <c r="AK42">
        <f t="shared" si="3"/>
        <v>0</v>
      </c>
    </row>
    <row r="43" spans="1:37" x14ac:dyDescent="0.25">
      <c r="A43" s="2" t="s">
        <v>90</v>
      </c>
      <c r="B43" s="2" t="s">
        <v>91</v>
      </c>
      <c r="C43">
        <f>IF($B43=" ","",IF(ISERROR(1/VLOOKUP($B43,'Justerad allokering kvv'!$B$1:$AG$700,MATCH(C$1,'Justerad allokering kvv'!$B$1:$AF$1,0),FALSE)),VLOOKUP($B43,'Allokerad kvv'!$B$2:$AV$700,MATCH(C$1,'Allokerad kvv'!$B$1:$AV$1,0),FALSE),VLOOKUP($B43,'Justerad allokering kvv'!$B$1:$AG$700,MATCH(C$1,'Justerad allokering kvv'!$B$1:$AF$1,0),FALSE)))</f>
        <v>0</v>
      </c>
      <c r="D43">
        <f>IF($B43=" ","",IF(ISERROR(1/VLOOKUP($B43,'Justerad allokering kvv'!$B$1:$AG$700,MATCH(D$1,'Justerad allokering kvv'!$B$1:$AF$1,0),FALSE)),VLOOKUP($B43,'Allokerad kvv'!$B$2:$AV$700,MATCH(D$1,'Allokerad kvv'!$B$1:$AV$1,0),FALSE),VLOOKUP($B43,'Justerad allokering kvv'!$B$1:$AG$700,MATCH(D$1,'Justerad allokering kvv'!$B$1:$AF$1,0),FALSE)))</f>
        <v>0</v>
      </c>
      <c r="E43">
        <f>IF($B43=" ","",IF(ISERROR(1/VLOOKUP($B43,'Justerad allokering kvv'!$B$1:$AG$700,MATCH(E$1,'Justerad allokering kvv'!$B$1:$AF$1,0),FALSE)),VLOOKUP($B43,'Allokerad kvv'!$B$2:$AV$700,MATCH(E$1,'Allokerad kvv'!$B$1:$AV$1,0),FALSE),VLOOKUP($B43,'Justerad allokering kvv'!$B$1:$AG$700,MATCH(E$1,'Justerad allokering kvv'!$B$1:$AF$1,0),FALSE)))</f>
        <v>0</v>
      </c>
      <c r="F43">
        <f>IF($B43=" ","",IF(ISERROR(1/VLOOKUP($B43,'Justerad allokering kvv'!$B$1:$AG$700,MATCH(F$1,'Justerad allokering kvv'!$B$1:$AF$1,0),FALSE)),VLOOKUP($B43,'Allokerad kvv'!$B$2:$AV$700,MATCH(F$1,'Allokerad kvv'!$B$1:$AV$1,0),FALSE),VLOOKUP($B43,'Justerad allokering kvv'!$B$1:$AG$700,MATCH(F$1,'Justerad allokering kvv'!$B$1:$AF$1,0),FALSE)))</f>
        <v>0</v>
      </c>
      <c r="G43">
        <f>IF($B43=" ","",IF(ISERROR(1/VLOOKUP($B43,'Justerad allokering kvv'!$B$1:$AG$700,MATCH(G$1,'Justerad allokering kvv'!$B$1:$AF$1,0),FALSE)),VLOOKUP($B43,'Allokerad kvv'!$B$2:$AV$700,MATCH(G$1,'Allokerad kvv'!$B$1:$AV$1,0),FALSE),VLOOKUP($B43,'Justerad allokering kvv'!$B$1:$AG$700,MATCH(G$1,'Justerad allokering kvv'!$B$1:$AF$1,0),FALSE)))</f>
        <v>0</v>
      </c>
      <c r="H43">
        <f>IF($B43=" ","",IF(ISERROR(1/VLOOKUP($B43,'Justerad allokering kvv'!$B$1:$AG$700,MATCH(H$1,'Justerad allokering kvv'!$B$1:$AF$1,0),FALSE)),VLOOKUP($B43,'Allokerad kvv'!$B$2:$AV$700,MATCH(H$1,'Allokerad kvv'!$B$1:$AV$1,0),FALSE),VLOOKUP($B43,'Justerad allokering kvv'!$B$1:$AG$700,MATCH(H$1,'Justerad allokering kvv'!$B$1:$AF$1,0),FALSE)))</f>
        <v>0</v>
      </c>
      <c r="I43">
        <f>IF($B43=" ","",IF(ISERROR(1/VLOOKUP($B43,'Justerad allokering kvv'!$B$1:$AG$700,MATCH(I$1,'Justerad allokering kvv'!$B$1:$AF$1,0),FALSE)),VLOOKUP($B43,'Allokerad kvv'!$B$2:$AV$700,MATCH(I$1,'Allokerad kvv'!$B$1:$AV$1,0),FALSE),VLOOKUP($B43,'Justerad allokering kvv'!$B$1:$AG$700,MATCH(I$1,'Justerad allokering kvv'!$B$1:$AF$1,0),FALSE)))</f>
        <v>0</v>
      </c>
      <c r="J43">
        <f>IF($B43=" ","",IF(ISERROR(1/VLOOKUP($B43,'Justerad allokering kvv'!$B$1:$AG$700,MATCH(J$1,'Justerad allokering kvv'!$B$1:$AF$1,0),FALSE)),VLOOKUP($B43,'Allokerad kvv'!$B$2:$AV$700,MATCH(J$1,'Allokerad kvv'!$B$1:$AV$1,0),FALSE),VLOOKUP($B43,'Justerad allokering kvv'!$B$1:$AG$700,MATCH(J$1,'Justerad allokering kvv'!$B$1:$AF$1,0),FALSE)))</f>
        <v>0</v>
      </c>
      <c r="K43">
        <f>IF($B43=" ","",IF(ISERROR(1/VLOOKUP($B43,'Justerad allokering kvv'!$B$1:$AG$700,MATCH(K$1,'Justerad allokering kvv'!$B$1:$AF$1,0),FALSE)),VLOOKUP($B43,'Allokerad kvv'!$B$2:$AV$700,MATCH(K$1,'Allokerad kvv'!$B$1:$AV$1,0),FALSE),VLOOKUP($B43,'Justerad allokering kvv'!$B$1:$AG$700,MATCH(K$1,'Justerad allokering kvv'!$B$1:$AF$1,0),FALSE)))</f>
        <v>0</v>
      </c>
      <c r="L43">
        <f>IF($B43=" ","",IF(ISERROR(1/VLOOKUP($B43,'Justerad allokering kvv'!$B$1:$AG$700,MATCH(L$1,'Justerad allokering kvv'!$B$1:$AF$1,0),FALSE)),VLOOKUP($B43,'Allokerad kvv'!$B$2:$AV$700,MATCH(L$1,'Allokerad kvv'!$B$1:$AV$1,0),FALSE),VLOOKUP($B43,'Justerad allokering kvv'!$B$1:$AG$700,MATCH(L$1,'Justerad allokering kvv'!$B$1:$AF$1,0),FALSE)))</f>
        <v>0</v>
      </c>
      <c r="M43">
        <f>IF($B43=" ","",IF(ISERROR(1/VLOOKUP($B43,'Justerad allokering kvv'!$B$1:$AG$700,MATCH(M$1,'Justerad allokering kvv'!$B$1:$AF$1,0),FALSE)),VLOOKUP($B43,'Allokerad kvv'!$B$2:$AV$700,MATCH(M$1,'Allokerad kvv'!$B$1:$AV$1,0),FALSE),VLOOKUP($B43,'Justerad allokering kvv'!$B$1:$AG$700,MATCH(M$1,'Justerad allokering kvv'!$B$1:$AF$1,0),FALSE)))</f>
        <v>0</v>
      </c>
      <c r="N43">
        <f>IF($B43=" ","",IF(ISERROR(1/VLOOKUP($B43,'Justerad allokering kvv'!$B$1:$AG$700,MATCH(N$1,'Justerad allokering kvv'!$B$1:$AF$1,0),FALSE)),VLOOKUP($B43,'Allokerad kvv'!$B$2:$AV$700,MATCH(N$1,'Allokerad kvv'!$B$1:$AV$1,0),FALSE),VLOOKUP($B43,'Justerad allokering kvv'!$B$1:$AG$700,MATCH(N$1,'Justerad allokering kvv'!$B$1:$AF$1,0),FALSE)))</f>
        <v>0</v>
      </c>
      <c r="O43">
        <f>IF($B43=" ","",IF(ISERROR(1/VLOOKUP($B43,'Justerad allokering kvv'!$B$1:$AG$700,MATCH(O$1,'Justerad allokering kvv'!$B$1:$AF$1,0),FALSE)),VLOOKUP($B43,'Allokerad kvv'!$B$2:$AV$700,MATCH(O$1,'Allokerad kvv'!$B$1:$AV$1,0),FALSE),VLOOKUP($B43,'Justerad allokering kvv'!$B$1:$AG$700,MATCH(O$1,'Justerad allokering kvv'!$B$1:$AF$1,0),FALSE)))</f>
        <v>0</v>
      </c>
      <c r="P43">
        <f>IF($B43=" ","",IF(ISERROR(1/VLOOKUP($B43,'Justerad allokering kvv'!$B$1:$AG$700,MATCH(P$1,'Justerad allokering kvv'!$B$1:$AF$1,0),FALSE)),VLOOKUP($B43,'Allokerad kvv'!$B$2:$AV$700,MATCH(P$1,'Allokerad kvv'!$B$1:$AV$1,0),FALSE),VLOOKUP($B43,'Justerad allokering kvv'!$B$1:$AG$700,MATCH(P$1,'Justerad allokering kvv'!$B$1:$AF$1,0),FALSE)))</f>
        <v>0</v>
      </c>
      <c r="Q43">
        <f>IF($B43=" ","",IF(ISERROR(1/VLOOKUP($B43,'Justerad allokering kvv'!$B$1:$AG$700,MATCH(Q$1,'Justerad allokering kvv'!$B$1:$AF$1,0),FALSE)),VLOOKUP($B43,'Allokerad kvv'!$B$2:$AV$700,MATCH(Q$1,'Allokerad kvv'!$B$1:$AV$1,0),FALSE),VLOOKUP($B43,'Justerad allokering kvv'!$B$1:$AG$700,MATCH(Q$1,'Justerad allokering kvv'!$B$1:$AF$1,0),FALSE)))</f>
        <v>0</v>
      </c>
      <c r="R43">
        <f>IF($B43=" ","",IF(ISERROR(1/VLOOKUP($B43,'Justerad allokering kvv'!$B$1:$AG$700,MATCH(R$1,'Justerad allokering kvv'!$B$1:$AF$1,0),FALSE)),VLOOKUP($B43,'Allokerad kvv'!$B$2:$AV$700,MATCH(R$1,'Allokerad kvv'!$B$1:$AV$1,0),FALSE),VLOOKUP($B43,'Justerad allokering kvv'!$B$1:$AG$700,MATCH(R$1,'Justerad allokering kvv'!$B$1:$AF$1,0),FALSE)))</f>
        <v>0</v>
      </c>
      <c r="S43">
        <f>IF($B43=" ","",IF(ISERROR(1/VLOOKUP($B43,'Justerad allokering kvv'!$B$1:$AG$700,MATCH(S$1,'Justerad allokering kvv'!$B$1:$AF$1,0),FALSE)),VLOOKUP($B43,'Allokerad kvv'!$B$2:$AV$700,MATCH(S$1,'Allokerad kvv'!$B$1:$AV$1,0),FALSE),VLOOKUP($B43,'Justerad allokering kvv'!$B$1:$AG$700,MATCH(S$1,'Justerad allokering kvv'!$B$1:$AF$1,0),FALSE)))</f>
        <v>0</v>
      </c>
      <c r="T43">
        <f>IF($B43=" ","",IF(ISERROR(1/VLOOKUP($B43,'Justerad allokering kvv'!$B$1:$AG$700,MATCH(T$1,'Justerad allokering kvv'!$B$1:$AF$1,0),FALSE)),VLOOKUP($B43,'Allokerad kvv'!$B$2:$AV$700,MATCH(T$1,'Allokerad kvv'!$B$1:$AV$1,0),FALSE),VLOOKUP($B43,'Justerad allokering kvv'!$B$1:$AG$700,MATCH(T$1,'Justerad allokering kvv'!$B$1:$AF$1,0),FALSE)))</f>
        <v>0</v>
      </c>
      <c r="U43">
        <f>IF($B43=" ","",IF(ISERROR(1/VLOOKUP($B43,'Justerad allokering kvv'!$B$1:$AG$700,MATCH(U$1,'Justerad allokering kvv'!$B$1:$AF$1,0),FALSE)),VLOOKUP($B43,'Allokerad kvv'!$B$2:$AV$700,MATCH(U$1,'Allokerad kvv'!$B$1:$AV$1,0),FALSE),VLOOKUP($B43,'Justerad allokering kvv'!$B$1:$AG$700,MATCH(U$1,'Justerad allokering kvv'!$B$1:$AF$1,0),FALSE)))</f>
        <v>0</v>
      </c>
      <c r="V43">
        <f>IF($B43=" ","",IF(ISERROR(1/VLOOKUP($B43,'Justerad allokering kvv'!$B$1:$AG$700,MATCH(V$1,'Justerad allokering kvv'!$B$1:$AF$1,0),FALSE)),VLOOKUP($B43,'Allokerad kvv'!$B$2:$AV$700,MATCH(V$1,'Allokerad kvv'!$B$1:$AV$1,0),FALSE),VLOOKUP($B43,'Justerad allokering kvv'!$B$1:$AG$700,MATCH(V$1,'Justerad allokering kvv'!$B$1:$AF$1,0),FALSE)))</f>
        <v>0</v>
      </c>
      <c r="W43">
        <f>IF($B43=" ","",IF(ISERROR(1/VLOOKUP($B43,'Justerad allokering kvv'!$B$1:$AG$700,MATCH(W$1,'Justerad allokering kvv'!$B$1:$AF$1,0),FALSE)),VLOOKUP($B43,'Allokerad kvv'!$B$2:$AV$700,MATCH(W$1,'Allokerad kvv'!$B$1:$AV$1,0),FALSE),VLOOKUP($B43,'Justerad allokering kvv'!$B$1:$AG$700,MATCH(W$1,'Justerad allokering kvv'!$B$1:$AF$1,0),FALSE)))</f>
        <v>0</v>
      </c>
      <c r="X43">
        <f>IF($B43=" ","",IF(ISERROR(1/VLOOKUP($B43,'Justerad allokering kvv'!$B$1:$AG$700,MATCH(X$1,'Justerad allokering kvv'!$B$1:$AF$1,0),FALSE)),VLOOKUP($B43,'Allokerad kvv'!$B$2:$AV$700,MATCH(X$1,'Allokerad kvv'!$B$1:$AV$1,0),FALSE),VLOOKUP($B43,'Justerad allokering kvv'!$B$1:$AG$700,MATCH(X$1,'Justerad allokering kvv'!$B$1:$AF$1,0),FALSE)))</f>
        <v>0</v>
      </c>
      <c r="Y43">
        <f>IF($B43=" ","",IF(ISERROR(1/VLOOKUP($B43,'Justerad allokering kvv'!$B$1:$AG$700,MATCH(Y$1,'Justerad allokering kvv'!$B$1:$AF$1,0),FALSE)),VLOOKUP($B43,'Allokerad kvv'!$B$2:$AV$700,MATCH(Y$1,'Allokerad kvv'!$B$1:$AV$1,0),FALSE),VLOOKUP($B43,'Justerad allokering kvv'!$B$1:$AG$700,MATCH(Y$1,'Justerad allokering kvv'!$B$1:$AF$1,0),FALSE)))</f>
        <v>0</v>
      </c>
      <c r="AB43">
        <f>IFERROR(VLOOKUP($B43,Kraftvärmeprod!$B$1:$AO$424,MATCH("Tillförd energi från rökgaskondensering (GWh)",Kraftvärmeprod!$B$1:$AG$1,0),FALSE)/1,0)</f>
        <v>0</v>
      </c>
      <c r="AE43" s="122">
        <f t="shared" si="0"/>
        <v>0</v>
      </c>
      <c r="AG43">
        <f t="shared" si="1"/>
        <v>0</v>
      </c>
      <c r="AH43">
        <f t="shared" si="2"/>
        <v>0</v>
      </c>
      <c r="AI43" t="str">
        <f>IF(AH43=0,"",AH43/VLOOKUP(B43,Kraftvärmeprod!$B$1:$BC$480,MATCH("Summa tillförd energi exklusive rökgaskondensering",Kraftvärmeprod!$B$1:$BC$1,0),FALSE))</f>
        <v/>
      </c>
      <c r="AK43">
        <f t="shared" si="3"/>
        <v>0</v>
      </c>
    </row>
    <row r="44" spans="1:37" x14ac:dyDescent="0.25">
      <c r="A44" s="2" t="s">
        <v>90</v>
      </c>
      <c r="B44" s="2" t="s">
        <v>92</v>
      </c>
      <c r="C44">
        <f>IF($B44=" ","",IF(ISERROR(1/VLOOKUP($B44,'Justerad allokering kvv'!$B$1:$AG$700,MATCH(C$1,'Justerad allokering kvv'!$B$1:$AF$1,0),FALSE)),VLOOKUP($B44,'Allokerad kvv'!$B$2:$AV$700,MATCH(C$1,'Allokerad kvv'!$B$1:$AV$1,0),FALSE),VLOOKUP($B44,'Justerad allokering kvv'!$B$1:$AG$700,MATCH(C$1,'Justerad allokering kvv'!$B$1:$AF$1,0),FALSE)))</f>
        <v>0</v>
      </c>
      <c r="D44">
        <f>IF($B44=" ","",IF(ISERROR(1/VLOOKUP($B44,'Justerad allokering kvv'!$B$1:$AG$700,MATCH(D$1,'Justerad allokering kvv'!$B$1:$AF$1,0),FALSE)),VLOOKUP($B44,'Allokerad kvv'!$B$2:$AV$700,MATCH(D$1,'Allokerad kvv'!$B$1:$AV$1,0),FALSE),VLOOKUP($B44,'Justerad allokering kvv'!$B$1:$AG$700,MATCH(D$1,'Justerad allokering kvv'!$B$1:$AF$1,0),FALSE)))</f>
        <v>0</v>
      </c>
      <c r="E44">
        <f>IF($B44=" ","",IF(ISERROR(1/VLOOKUP($B44,'Justerad allokering kvv'!$B$1:$AG$700,MATCH(E$1,'Justerad allokering kvv'!$B$1:$AF$1,0),FALSE)),VLOOKUP($B44,'Allokerad kvv'!$B$2:$AV$700,MATCH(E$1,'Allokerad kvv'!$B$1:$AV$1,0),FALSE),VLOOKUP($B44,'Justerad allokering kvv'!$B$1:$AG$700,MATCH(E$1,'Justerad allokering kvv'!$B$1:$AF$1,0),FALSE)))</f>
        <v>0.78990700000000003</v>
      </c>
      <c r="F44">
        <f>IF($B44=" ","",IF(ISERROR(1/VLOOKUP($B44,'Justerad allokering kvv'!$B$1:$AG$700,MATCH(F$1,'Justerad allokering kvv'!$B$1:$AF$1,0),FALSE)),VLOOKUP($B44,'Allokerad kvv'!$B$2:$AV$700,MATCH(F$1,'Allokerad kvv'!$B$1:$AV$1,0),FALSE),VLOOKUP($B44,'Justerad allokering kvv'!$B$1:$AG$700,MATCH(F$1,'Justerad allokering kvv'!$B$1:$AF$1,0),FALSE)))</f>
        <v>0</v>
      </c>
      <c r="G44">
        <f>IF($B44=" ","",IF(ISERROR(1/VLOOKUP($B44,'Justerad allokering kvv'!$B$1:$AG$700,MATCH(G$1,'Justerad allokering kvv'!$B$1:$AF$1,0),FALSE)),VLOOKUP($B44,'Allokerad kvv'!$B$2:$AV$700,MATCH(G$1,'Allokerad kvv'!$B$1:$AV$1,0),FALSE),VLOOKUP($B44,'Justerad allokering kvv'!$B$1:$AG$700,MATCH(G$1,'Justerad allokering kvv'!$B$1:$AF$1,0),FALSE)))</f>
        <v>0.164744</v>
      </c>
      <c r="H44">
        <f>IF($B44=" ","",IF(ISERROR(1/VLOOKUP($B44,'Justerad allokering kvv'!$B$1:$AG$700,MATCH(H$1,'Justerad allokering kvv'!$B$1:$AF$1,0),FALSE)),VLOOKUP($B44,'Allokerad kvv'!$B$2:$AV$700,MATCH(H$1,'Allokerad kvv'!$B$1:$AV$1,0),FALSE),VLOOKUP($B44,'Justerad allokering kvv'!$B$1:$AG$700,MATCH(H$1,'Justerad allokering kvv'!$B$1:$AF$1,0),FALSE)))</f>
        <v>0</v>
      </c>
      <c r="I44">
        <f>IF($B44=" ","",IF(ISERROR(1/VLOOKUP($B44,'Justerad allokering kvv'!$B$1:$AG$700,MATCH(I$1,'Justerad allokering kvv'!$B$1:$AF$1,0),FALSE)),VLOOKUP($B44,'Allokerad kvv'!$B$2:$AV$700,MATCH(I$1,'Allokerad kvv'!$B$1:$AV$1,0),FALSE),VLOOKUP($B44,'Justerad allokering kvv'!$B$1:$AG$700,MATCH(I$1,'Justerad allokering kvv'!$B$1:$AF$1,0),FALSE)))</f>
        <v>0</v>
      </c>
      <c r="J44">
        <f>IF($B44=" ","",IF(ISERROR(1/VLOOKUP($B44,'Justerad allokering kvv'!$B$1:$AG$700,MATCH(J$1,'Justerad allokering kvv'!$B$1:$AF$1,0),FALSE)),VLOOKUP($B44,'Allokerad kvv'!$B$2:$AV$700,MATCH(J$1,'Allokerad kvv'!$B$1:$AV$1,0),FALSE),VLOOKUP($B44,'Justerad allokering kvv'!$B$1:$AG$700,MATCH(J$1,'Justerad allokering kvv'!$B$1:$AF$1,0),FALSE)))</f>
        <v>206.386</v>
      </c>
      <c r="K44">
        <f>IF($B44=" ","",IF(ISERROR(1/VLOOKUP($B44,'Justerad allokering kvv'!$B$1:$AG$700,MATCH(K$1,'Justerad allokering kvv'!$B$1:$AF$1,0),FALSE)),VLOOKUP($B44,'Allokerad kvv'!$B$2:$AV$700,MATCH(K$1,'Allokerad kvv'!$B$1:$AV$1,0),FALSE),VLOOKUP($B44,'Justerad allokering kvv'!$B$1:$AG$700,MATCH(K$1,'Justerad allokering kvv'!$B$1:$AF$1,0),FALSE)))</f>
        <v>0</v>
      </c>
      <c r="L44">
        <f>IF($B44=" ","",IF(ISERROR(1/VLOOKUP($B44,'Justerad allokering kvv'!$B$1:$AG$700,MATCH(L$1,'Justerad allokering kvv'!$B$1:$AF$1,0),FALSE)),VLOOKUP($B44,'Allokerad kvv'!$B$2:$AV$700,MATCH(L$1,'Allokerad kvv'!$B$1:$AV$1,0),FALSE),VLOOKUP($B44,'Justerad allokering kvv'!$B$1:$AG$700,MATCH(L$1,'Justerad allokering kvv'!$B$1:$AF$1,0),FALSE)))</f>
        <v>0</v>
      </c>
      <c r="M44">
        <f>IF($B44=" ","",IF(ISERROR(1/VLOOKUP($B44,'Justerad allokering kvv'!$B$1:$AG$700,MATCH(M$1,'Justerad allokering kvv'!$B$1:$AF$1,0),FALSE)),VLOOKUP($B44,'Allokerad kvv'!$B$2:$AV$700,MATCH(M$1,'Allokerad kvv'!$B$1:$AV$1,0),FALSE),VLOOKUP($B44,'Justerad allokering kvv'!$B$1:$AG$700,MATCH(M$1,'Justerad allokering kvv'!$B$1:$AF$1,0),FALSE)))</f>
        <v>0</v>
      </c>
      <c r="N44">
        <f>IF($B44=" ","",IF(ISERROR(1/VLOOKUP($B44,'Justerad allokering kvv'!$B$1:$AG$700,MATCH(N$1,'Justerad allokering kvv'!$B$1:$AF$1,0),FALSE)),VLOOKUP($B44,'Allokerad kvv'!$B$2:$AV$700,MATCH(N$1,'Allokerad kvv'!$B$1:$AV$1,0),FALSE),VLOOKUP($B44,'Justerad allokering kvv'!$B$1:$AG$700,MATCH(N$1,'Justerad allokering kvv'!$B$1:$AF$1,0),FALSE)))</f>
        <v>40.767499999999998</v>
      </c>
      <c r="O44">
        <f>IF($B44=" ","",IF(ISERROR(1/VLOOKUP($B44,'Justerad allokering kvv'!$B$1:$AG$700,MATCH(O$1,'Justerad allokering kvv'!$B$1:$AF$1,0),FALSE)),VLOOKUP($B44,'Allokerad kvv'!$B$2:$AV$700,MATCH(O$1,'Allokerad kvv'!$B$1:$AV$1,0),FALSE),VLOOKUP($B44,'Justerad allokering kvv'!$B$1:$AG$700,MATCH(O$1,'Justerad allokering kvv'!$B$1:$AF$1,0),FALSE)))</f>
        <v>0</v>
      </c>
      <c r="P44">
        <f>IF($B44=" ","",IF(ISERROR(1/VLOOKUP($B44,'Justerad allokering kvv'!$B$1:$AG$700,MATCH(P$1,'Justerad allokering kvv'!$B$1:$AF$1,0),FALSE)),VLOOKUP($B44,'Allokerad kvv'!$B$2:$AV$700,MATCH(P$1,'Allokerad kvv'!$B$1:$AV$1,0),FALSE),VLOOKUP($B44,'Justerad allokering kvv'!$B$1:$AG$700,MATCH(P$1,'Justerad allokering kvv'!$B$1:$AF$1,0),FALSE)))</f>
        <v>0</v>
      </c>
      <c r="Q44">
        <f>IF($B44=" ","",IF(ISERROR(1/VLOOKUP($B44,'Justerad allokering kvv'!$B$1:$AG$700,MATCH(Q$1,'Justerad allokering kvv'!$B$1:$AF$1,0),FALSE)),VLOOKUP($B44,'Allokerad kvv'!$B$2:$AV$700,MATCH(Q$1,'Allokerad kvv'!$B$1:$AV$1,0),FALSE),VLOOKUP($B44,'Justerad allokering kvv'!$B$1:$AG$700,MATCH(Q$1,'Justerad allokering kvv'!$B$1:$AF$1,0),FALSE)))</f>
        <v>0</v>
      </c>
      <c r="R44">
        <f>IF($B44=" ","",IF(ISERROR(1/VLOOKUP($B44,'Justerad allokering kvv'!$B$1:$AG$700,MATCH(R$1,'Justerad allokering kvv'!$B$1:$AF$1,0),FALSE)),VLOOKUP($B44,'Allokerad kvv'!$B$2:$AV$700,MATCH(R$1,'Allokerad kvv'!$B$1:$AV$1,0),FALSE),VLOOKUP($B44,'Justerad allokering kvv'!$B$1:$AG$700,MATCH(R$1,'Justerad allokering kvv'!$B$1:$AF$1,0),FALSE)))</f>
        <v>9.2990100000000009</v>
      </c>
      <c r="S44">
        <f>IF($B44=" ","",IF(ISERROR(1/VLOOKUP($B44,'Justerad allokering kvv'!$B$1:$AG$700,MATCH(S$1,'Justerad allokering kvv'!$B$1:$AF$1,0),FALSE)),VLOOKUP($B44,'Allokerad kvv'!$B$2:$AV$700,MATCH(S$1,'Allokerad kvv'!$B$1:$AV$1,0),FALSE),VLOOKUP($B44,'Justerad allokering kvv'!$B$1:$AG$700,MATCH(S$1,'Justerad allokering kvv'!$B$1:$AF$1,0),FALSE)))</f>
        <v>0</v>
      </c>
      <c r="T44">
        <f>IF($B44=" ","",IF(ISERROR(1/VLOOKUP($B44,'Justerad allokering kvv'!$B$1:$AG$700,MATCH(T$1,'Justerad allokering kvv'!$B$1:$AF$1,0),FALSE)),VLOOKUP($B44,'Allokerad kvv'!$B$2:$AV$700,MATCH(T$1,'Allokerad kvv'!$B$1:$AV$1,0),FALSE),VLOOKUP($B44,'Justerad allokering kvv'!$B$1:$AG$700,MATCH(T$1,'Justerad allokering kvv'!$B$1:$AF$1,0),FALSE)))</f>
        <v>0</v>
      </c>
      <c r="U44">
        <f>IF($B44=" ","",IF(ISERROR(1/VLOOKUP($B44,'Justerad allokering kvv'!$B$1:$AG$700,MATCH(U$1,'Justerad allokering kvv'!$B$1:$AF$1,0),FALSE)),VLOOKUP($B44,'Allokerad kvv'!$B$2:$AV$700,MATCH(U$1,'Allokerad kvv'!$B$1:$AV$1,0),FALSE),VLOOKUP($B44,'Justerad allokering kvv'!$B$1:$AG$700,MATCH(U$1,'Justerad allokering kvv'!$B$1:$AF$1,0),FALSE)))</f>
        <v>0</v>
      </c>
      <c r="V44">
        <f>IF($B44=" ","",IF(ISERROR(1/VLOOKUP($B44,'Justerad allokering kvv'!$B$1:$AG$700,MATCH(V$1,'Justerad allokering kvv'!$B$1:$AF$1,0),FALSE)),VLOOKUP($B44,'Allokerad kvv'!$B$2:$AV$700,MATCH(V$1,'Allokerad kvv'!$B$1:$AV$1,0),FALSE),VLOOKUP($B44,'Justerad allokering kvv'!$B$1:$AG$700,MATCH(V$1,'Justerad allokering kvv'!$B$1:$AF$1,0),FALSE)))</f>
        <v>0</v>
      </c>
      <c r="W44">
        <f>IF($B44=" ","",IF(ISERROR(1/VLOOKUP($B44,'Justerad allokering kvv'!$B$1:$AG$700,MATCH(W$1,'Justerad allokering kvv'!$B$1:$AF$1,0),FALSE)),VLOOKUP($B44,'Allokerad kvv'!$B$2:$AV$700,MATCH(W$1,'Allokerad kvv'!$B$1:$AV$1,0),FALSE),VLOOKUP($B44,'Justerad allokering kvv'!$B$1:$AG$700,MATCH(W$1,'Justerad allokering kvv'!$B$1:$AF$1,0),FALSE)))</f>
        <v>0</v>
      </c>
      <c r="X44">
        <f>IF($B44=" ","",IF(ISERROR(1/VLOOKUP($B44,'Justerad allokering kvv'!$B$1:$AG$700,MATCH(X$1,'Justerad allokering kvv'!$B$1:$AF$1,0),FALSE)),VLOOKUP($B44,'Allokerad kvv'!$B$2:$AV$700,MATCH(X$1,'Allokerad kvv'!$B$1:$AV$1,0),FALSE),VLOOKUP($B44,'Justerad allokering kvv'!$B$1:$AG$700,MATCH(X$1,'Justerad allokering kvv'!$B$1:$AF$1,0),FALSE)))</f>
        <v>0</v>
      </c>
      <c r="Y44">
        <f>IF($B44=" ","",IF(ISERROR(1/VLOOKUP($B44,'Justerad allokering kvv'!$B$1:$AG$700,MATCH(Y$1,'Justerad allokering kvv'!$B$1:$AF$1,0),FALSE)),VLOOKUP($B44,'Allokerad kvv'!$B$2:$AV$700,MATCH(Y$1,'Allokerad kvv'!$B$1:$AV$1,0),FALSE),VLOOKUP($B44,'Justerad allokering kvv'!$B$1:$AG$700,MATCH(Y$1,'Justerad allokering kvv'!$B$1:$AF$1,0),FALSE)))</f>
        <v>15.7021</v>
      </c>
      <c r="AB44">
        <f>IFERROR(VLOOKUP($B44,Kraftvärmeprod!$B$1:$AO$424,MATCH("Tillförd energi från rökgaskondensering (GWh)",Kraftvärmeprod!$B$1:$AG$1,0),FALSE)/1,0)</f>
        <v>69.843000000000004</v>
      </c>
      <c r="AE44" s="122">
        <f t="shared" si="0"/>
        <v>342.95226100000002</v>
      </c>
      <c r="AG44">
        <f t="shared" si="1"/>
        <v>333.65325100000001</v>
      </c>
      <c r="AH44">
        <f t="shared" si="2"/>
        <v>263.81025099999999</v>
      </c>
      <c r="AI44">
        <f>IF(AH44=0,"",AH44/VLOOKUP(B44,Kraftvärmeprod!$B$1:$BC$480,MATCH("Summa tillförd energi exklusive rökgaskondensering",Kraftvärmeprod!$B$1:$BC$1,0),FALSE))</f>
        <v>0.57829663623310723</v>
      </c>
      <c r="AK44">
        <f t="shared" si="3"/>
        <v>263.64550699999995</v>
      </c>
    </row>
    <row r="45" spans="1:37" x14ac:dyDescent="0.25">
      <c r="A45" s="2" t="s">
        <v>93</v>
      </c>
      <c r="B45" s="2" t="s">
        <v>94</v>
      </c>
      <c r="C45">
        <f>IF($B45=" ","",IF(ISERROR(1/VLOOKUP($B45,'Justerad allokering kvv'!$B$1:$AG$700,MATCH(C$1,'Justerad allokering kvv'!$B$1:$AF$1,0),FALSE)),VLOOKUP($B45,'Allokerad kvv'!$B$2:$AV$700,MATCH(C$1,'Allokerad kvv'!$B$1:$AV$1,0),FALSE),VLOOKUP($B45,'Justerad allokering kvv'!$B$1:$AG$700,MATCH(C$1,'Justerad allokering kvv'!$B$1:$AF$1,0),FALSE)))</f>
        <v>0</v>
      </c>
      <c r="D45">
        <f>IF($B45=" ","",IF(ISERROR(1/VLOOKUP($B45,'Justerad allokering kvv'!$B$1:$AG$700,MATCH(D$1,'Justerad allokering kvv'!$B$1:$AF$1,0),FALSE)),VLOOKUP($B45,'Allokerad kvv'!$B$2:$AV$700,MATCH(D$1,'Allokerad kvv'!$B$1:$AV$1,0),FALSE),VLOOKUP($B45,'Justerad allokering kvv'!$B$1:$AG$700,MATCH(D$1,'Justerad allokering kvv'!$B$1:$AF$1,0),FALSE)))</f>
        <v>0</v>
      </c>
      <c r="E45">
        <f>IF($B45=" ","",IF(ISERROR(1/VLOOKUP($B45,'Justerad allokering kvv'!$B$1:$AG$700,MATCH(E$1,'Justerad allokering kvv'!$B$1:$AF$1,0),FALSE)),VLOOKUP($B45,'Allokerad kvv'!$B$2:$AV$700,MATCH(E$1,'Allokerad kvv'!$B$1:$AV$1,0),FALSE),VLOOKUP($B45,'Justerad allokering kvv'!$B$1:$AG$700,MATCH(E$1,'Justerad allokering kvv'!$B$1:$AF$1,0),FALSE)))</f>
        <v>0</v>
      </c>
      <c r="F45">
        <f>IF($B45=" ","",IF(ISERROR(1/VLOOKUP($B45,'Justerad allokering kvv'!$B$1:$AG$700,MATCH(F$1,'Justerad allokering kvv'!$B$1:$AF$1,0),FALSE)),VLOOKUP($B45,'Allokerad kvv'!$B$2:$AV$700,MATCH(F$1,'Allokerad kvv'!$B$1:$AV$1,0),FALSE),VLOOKUP($B45,'Justerad allokering kvv'!$B$1:$AG$700,MATCH(F$1,'Justerad allokering kvv'!$B$1:$AF$1,0),FALSE)))</f>
        <v>0</v>
      </c>
      <c r="G45">
        <f>IF($B45=" ","",IF(ISERROR(1/VLOOKUP($B45,'Justerad allokering kvv'!$B$1:$AG$700,MATCH(G$1,'Justerad allokering kvv'!$B$1:$AF$1,0),FALSE)),VLOOKUP($B45,'Allokerad kvv'!$B$2:$AV$700,MATCH(G$1,'Allokerad kvv'!$B$1:$AV$1,0),FALSE),VLOOKUP($B45,'Justerad allokering kvv'!$B$1:$AG$700,MATCH(G$1,'Justerad allokering kvv'!$B$1:$AF$1,0),FALSE)))</f>
        <v>0</v>
      </c>
      <c r="H45">
        <f>IF($B45=" ","",IF(ISERROR(1/VLOOKUP($B45,'Justerad allokering kvv'!$B$1:$AG$700,MATCH(H$1,'Justerad allokering kvv'!$B$1:$AF$1,0),FALSE)),VLOOKUP($B45,'Allokerad kvv'!$B$2:$AV$700,MATCH(H$1,'Allokerad kvv'!$B$1:$AV$1,0),FALSE),VLOOKUP($B45,'Justerad allokering kvv'!$B$1:$AG$700,MATCH(H$1,'Justerad allokering kvv'!$B$1:$AF$1,0),FALSE)))</f>
        <v>0</v>
      </c>
      <c r="I45">
        <f>IF($B45=" ","",IF(ISERROR(1/VLOOKUP($B45,'Justerad allokering kvv'!$B$1:$AG$700,MATCH(I$1,'Justerad allokering kvv'!$B$1:$AF$1,0),FALSE)),VLOOKUP($B45,'Allokerad kvv'!$B$2:$AV$700,MATCH(I$1,'Allokerad kvv'!$B$1:$AV$1,0),FALSE),VLOOKUP($B45,'Justerad allokering kvv'!$B$1:$AG$700,MATCH(I$1,'Justerad allokering kvv'!$B$1:$AF$1,0),FALSE)))</f>
        <v>0</v>
      </c>
      <c r="J45">
        <f>IF($B45=" ","",IF(ISERROR(1/VLOOKUP($B45,'Justerad allokering kvv'!$B$1:$AG$700,MATCH(J$1,'Justerad allokering kvv'!$B$1:$AF$1,0),FALSE)),VLOOKUP($B45,'Allokerad kvv'!$B$2:$AV$700,MATCH(J$1,'Allokerad kvv'!$B$1:$AV$1,0),FALSE),VLOOKUP($B45,'Justerad allokering kvv'!$B$1:$AG$700,MATCH(J$1,'Justerad allokering kvv'!$B$1:$AF$1,0),FALSE)))</f>
        <v>0</v>
      </c>
      <c r="K45">
        <f>IF($B45=" ","",IF(ISERROR(1/VLOOKUP($B45,'Justerad allokering kvv'!$B$1:$AG$700,MATCH(K$1,'Justerad allokering kvv'!$B$1:$AF$1,0),FALSE)),VLOOKUP($B45,'Allokerad kvv'!$B$2:$AV$700,MATCH(K$1,'Allokerad kvv'!$B$1:$AV$1,0),FALSE),VLOOKUP($B45,'Justerad allokering kvv'!$B$1:$AG$700,MATCH(K$1,'Justerad allokering kvv'!$B$1:$AF$1,0),FALSE)))</f>
        <v>0</v>
      </c>
      <c r="L45">
        <f>IF($B45=" ","",IF(ISERROR(1/VLOOKUP($B45,'Justerad allokering kvv'!$B$1:$AG$700,MATCH(L$1,'Justerad allokering kvv'!$B$1:$AF$1,0),FALSE)),VLOOKUP($B45,'Allokerad kvv'!$B$2:$AV$700,MATCH(L$1,'Allokerad kvv'!$B$1:$AV$1,0),FALSE),VLOOKUP($B45,'Justerad allokering kvv'!$B$1:$AG$700,MATCH(L$1,'Justerad allokering kvv'!$B$1:$AF$1,0),FALSE)))</f>
        <v>0</v>
      </c>
      <c r="M45">
        <f>IF($B45=" ","",IF(ISERROR(1/VLOOKUP($B45,'Justerad allokering kvv'!$B$1:$AG$700,MATCH(M$1,'Justerad allokering kvv'!$B$1:$AF$1,0),FALSE)),VLOOKUP($B45,'Allokerad kvv'!$B$2:$AV$700,MATCH(M$1,'Allokerad kvv'!$B$1:$AV$1,0),FALSE),VLOOKUP($B45,'Justerad allokering kvv'!$B$1:$AG$700,MATCH(M$1,'Justerad allokering kvv'!$B$1:$AF$1,0),FALSE)))</f>
        <v>0</v>
      </c>
      <c r="N45">
        <f>IF($B45=" ","",IF(ISERROR(1/VLOOKUP($B45,'Justerad allokering kvv'!$B$1:$AG$700,MATCH(N$1,'Justerad allokering kvv'!$B$1:$AF$1,0),FALSE)),VLOOKUP($B45,'Allokerad kvv'!$B$2:$AV$700,MATCH(N$1,'Allokerad kvv'!$B$1:$AV$1,0),FALSE),VLOOKUP($B45,'Justerad allokering kvv'!$B$1:$AG$700,MATCH(N$1,'Justerad allokering kvv'!$B$1:$AF$1,0),FALSE)))</f>
        <v>0</v>
      </c>
      <c r="O45">
        <f>IF($B45=" ","",IF(ISERROR(1/VLOOKUP($B45,'Justerad allokering kvv'!$B$1:$AG$700,MATCH(O$1,'Justerad allokering kvv'!$B$1:$AF$1,0),FALSE)),VLOOKUP($B45,'Allokerad kvv'!$B$2:$AV$700,MATCH(O$1,'Allokerad kvv'!$B$1:$AV$1,0),FALSE),VLOOKUP($B45,'Justerad allokering kvv'!$B$1:$AG$700,MATCH(O$1,'Justerad allokering kvv'!$B$1:$AF$1,0),FALSE)))</f>
        <v>0</v>
      </c>
      <c r="P45">
        <f>IF($B45=" ","",IF(ISERROR(1/VLOOKUP($B45,'Justerad allokering kvv'!$B$1:$AG$700,MATCH(P$1,'Justerad allokering kvv'!$B$1:$AF$1,0),FALSE)),VLOOKUP($B45,'Allokerad kvv'!$B$2:$AV$700,MATCH(P$1,'Allokerad kvv'!$B$1:$AV$1,0),FALSE),VLOOKUP($B45,'Justerad allokering kvv'!$B$1:$AG$700,MATCH(P$1,'Justerad allokering kvv'!$B$1:$AF$1,0),FALSE)))</f>
        <v>0</v>
      </c>
      <c r="Q45">
        <f>IF($B45=" ","",IF(ISERROR(1/VLOOKUP($B45,'Justerad allokering kvv'!$B$1:$AG$700,MATCH(Q$1,'Justerad allokering kvv'!$B$1:$AF$1,0),FALSE)),VLOOKUP($B45,'Allokerad kvv'!$B$2:$AV$700,MATCH(Q$1,'Allokerad kvv'!$B$1:$AV$1,0),FALSE),VLOOKUP($B45,'Justerad allokering kvv'!$B$1:$AG$700,MATCH(Q$1,'Justerad allokering kvv'!$B$1:$AF$1,0),FALSE)))</f>
        <v>0</v>
      </c>
      <c r="R45">
        <f>IF($B45=" ","",IF(ISERROR(1/VLOOKUP($B45,'Justerad allokering kvv'!$B$1:$AG$700,MATCH(R$1,'Justerad allokering kvv'!$B$1:$AF$1,0),FALSE)),VLOOKUP($B45,'Allokerad kvv'!$B$2:$AV$700,MATCH(R$1,'Allokerad kvv'!$B$1:$AV$1,0),FALSE),VLOOKUP($B45,'Justerad allokering kvv'!$B$1:$AG$700,MATCH(R$1,'Justerad allokering kvv'!$B$1:$AF$1,0),FALSE)))</f>
        <v>0</v>
      </c>
      <c r="S45">
        <f>IF($B45=" ","",IF(ISERROR(1/VLOOKUP($B45,'Justerad allokering kvv'!$B$1:$AG$700,MATCH(S$1,'Justerad allokering kvv'!$B$1:$AF$1,0),FALSE)),VLOOKUP($B45,'Allokerad kvv'!$B$2:$AV$700,MATCH(S$1,'Allokerad kvv'!$B$1:$AV$1,0),FALSE),VLOOKUP($B45,'Justerad allokering kvv'!$B$1:$AG$700,MATCH(S$1,'Justerad allokering kvv'!$B$1:$AF$1,0),FALSE)))</f>
        <v>0</v>
      </c>
      <c r="T45">
        <f>IF($B45=" ","",IF(ISERROR(1/VLOOKUP($B45,'Justerad allokering kvv'!$B$1:$AG$700,MATCH(T$1,'Justerad allokering kvv'!$B$1:$AF$1,0),FALSE)),VLOOKUP($B45,'Allokerad kvv'!$B$2:$AV$700,MATCH(T$1,'Allokerad kvv'!$B$1:$AV$1,0),FALSE),VLOOKUP($B45,'Justerad allokering kvv'!$B$1:$AG$700,MATCH(T$1,'Justerad allokering kvv'!$B$1:$AF$1,0),FALSE)))</f>
        <v>0</v>
      </c>
      <c r="U45">
        <f>IF($B45=" ","",IF(ISERROR(1/VLOOKUP($B45,'Justerad allokering kvv'!$B$1:$AG$700,MATCH(U$1,'Justerad allokering kvv'!$B$1:$AF$1,0),FALSE)),VLOOKUP($B45,'Allokerad kvv'!$B$2:$AV$700,MATCH(U$1,'Allokerad kvv'!$B$1:$AV$1,0),FALSE),VLOOKUP($B45,'Justerad allokering kvv'!$B$1:$AG$700,MATCH(U$1,'Justerad allokering kvv'!$B$1:$AF$1,0),FALSE)))</f>
        <v>0</v>
      </c>
      <c r="V45">
        <f>IF($B45=" ","",IF(ISERROR(1/VLOOKUP($B45,'Justerad allokering kvv'!$B$1:$AG$700,MATCH(V$1,'Justerad allokering kvv'!$B$1:$AF$1,0),FALSE)),VLOOKUP($B45,'Allokerad kvv'!$B$2:$AV$700,MATCH(V$1,'Allokerad kvv'!$B$1:$AV$1,0),FALSE),VLOOKUP($B45,'Justerad allokering kvv'!$B$1:$AG$700,MATCH(V$1,'Justerad allokering kvv'!$B$1:$AF$1,0),FALSE)))</f>
        <v>0</v>
      </c>
      <c r="W45">
        <f>IF($B45=" ","",IF(ISERROR(1/VLOOKUP($B45,'Justerad allokering kvv'!$B$1:$AG$700,MATCH(W$1,'Justerad allokering kvv'!$B$1:$AF$1,0),FALSE)),VLOOKUP($B45,'Allokerad kvv'!$B$2:$AV$700,MATCH(W$1,'Allokerad kvv'!$B$1:$AV$1,0),FALSE),VLOOKUP($B45,'Justerad allokering kvv'!$B$1:$AG$700,MATCH(W$1,'Justerad allokering kvv'!$B$1:$AF$1,0),FALSE)))</f>
        <v>0</v>
      </c>
      <c r="X45">
        <f>IF($B45=" ","",IF(ISERROR(1/VLOOKUP($B45,'Justerad allokering kvv'!$B$1:$AG$700,MATCH(X$1,'Justerad allokering kvv'!$B$1:$AF$1,0),FALSE)),VLOOKUP($B45,'Allokerad kvv'!$B$2:$AV$700,MATCH(X$1,'Allokerad kvv'!$B$1:$AV$1,0),FALSE),VLOOKUP($B45,'Justerad allokering kvv'!$B$1:$AG$700,MATCH(X$1,'Justerad allokering kvv'!$B$1:$AF$1,0),FALSE)))</f>
        <v>0</v>
      </c>
      <c r="Y45">
        <f>IF($B45=" ","",IF(ISERROR(1/VLOOKUP($B45,'Justerad allokering kvv'!$B$1:$AG$700,MATCH(Y$1,'Justerad allokering kvv'!$B$1:$AF$1,0),FALSE)),VLOOKUP($B45,'Allokerad kvv'!$B$2:$AV$700,MATCH(Y$1,'Allokerad kvv'!$B$1:$AV$1,0),FALSE),VLOOKUP($B45,'Justerad allokering kvv'!$B$1:$AG$700,MATCH(Y$1,'Justerad allokering kvv'!$B$1:$AF$1,0),FALSE)))</f>
        <v>0</v>
      </c>
      <c r="AB45">
        <f>IFERROR(VLOOKUP($B45,Kraftvärmeprod!$B$1:$AO$424,MATCH("Tillförd energi från rökgaskondensering (GWh)",Kraftvärmeprod!$B$1:$AG$1,0),FALSE)/1,0)</f>
        <v>0</v>
      </c>
      <c r="AE45" s="122">
        <f t="shared" si="0"/>
        <v>0</v>
      </c>
      <c r="AG45">
        <f t="shared" si="1"/>
        <v>0</v>
      </c>
      <c r="AH45">
        <f t="shared" si="2"/>
        <v>0</v>
      </c>
      <c r="AI45" t="str">
        <f>IF(AH45=0,"",AH45/VLOOKUP(B45,Kraftvärmeprod!$B$1:$BC$480,MATCH("Summa tillförd energi exklusive rökgaskondensering",Kraftvärmeprod!$B$1:$BC$1,0),FALSE))</f>
        <v/>
      </c>
      <c r="AK45">
        <f t="shared" si="3"/>
        <v>0</v>
      </c>
    </row>
    <row r="46" spans="1:37" x14ac:dyDescent="0.25">
      <c r="A46" s="2" t="s">
        <v>93</v>
      </c>
      <c r="B46" s="2" t="s">
        <v>95</v>
      </c>
      <c r="C46">
        <f>IF($B46=" ","",IF(ISERROR(1/VLOOKUP($B46,'Justerad allokering kvv'!$B$1:$AG$700,MATCH(C$1,'Justerad allokering kvv'!$B$1:$AF$1,0),FALSE)),VLOOKUP($B46,'Allokerad kvv'!$B$2:$AV$700,MATCH(C$1,'Allokerad kvv'!$B$1:$AV$1,0),FALSE),VLOOKUP($B46,'Justerad allokering kvv'!$B$1:$AG$700,MATCH(C$1,'Justerad allokering kvv'!$B$1:$AF$1,0),FALSE)))</f>
        <v>0</v>
      </c>
      <c r="D46">
        <f>IF($B46=" ","",IF(ISERROR(1/VLOOKUP($B46,'Justerad allokering kvv'!$B$1:$AG$700,MATCH(D$1,'Justerad allokering kvv'!$B$1:$AF$1,0),FALSE)),VLOOKUP($B46,'Allokerad kvv'!$B$2:$AV$700,MATCH(D$1,'Allokerad kvv'!$B$1:$AV$1,0),FALSE),VLOOKUP($B46,'Justerad allokering kvv'!$B$1:$AG$700,MATCH(D$1,'Justerad allokering kvv'!$B$1:$AF$1,0),FALSE)))</f>
        <v>0</v>
      </c>
      <c r="E46">
        <f>IF($B46=" ","",IF(ISERROR(1/VLOOKUP($B46,'Justerad allokering kvv'!$B$1:$AG$700,MATCH(E$1,'Justerad allokering kvv'!$B$1:$AF$1,0),FALSE)),VLOOKUP($B46,'Allokerad kvv'!$B$2:$AV$700,MATCH(E$1,'Allokerad kvv'!$B$1:$AV$1,0),FALSE),VLOOKUP($B46,'Justerad allokering kvv'!$B$1:$AG$700,MATCH(E$1,'Justerad allokering kvv'!$B$1:$AF$1,0),FALSE)))</f>
        <v>0</v>
      </c>
      <c r="F46">
        <f>IF($B46=" ","",IF(ISERROR(1/VLOOKUP($B46,'Justerad allokering kvv'!$B$1:$AG$700,MATCH(F$1,'Justerad allokering kvv'!$B$1:$AF$1,0),FALSE)),VLOOKUP($B46,'Allokerad kvv'!$B$2:$AV$700,MATCH(F$1,'Allokerad kvv'!$B$1:$AV$1,0),FALSE),VLOOKUP($B46,'Justerad allokering kvv'!$B$1:$AG$700,MATCH(F$1,'Justerad allokering kvv'!$B$1:$AF$1,0),FALSE)))</f>
        <v>0</v>
      </c>
      <c r="G46">
        <f>IF($B46=" ","",IF(ISERROR(1/VLOOKUP($B46,'Justerad allokering kvv'!$B$1:$AG$700,MATCH(G$1,'Justerad allokering kvv'!$B$1:$AF$1,0),FALSE)),VLOOKUP($B46,'Allokerad kvv'!$B$2:$AV$700,MATCH(G$1,'Allokerad kvv'!$B$1:$AV$1,0),FALSE),VLOOKUP($B46,'Justerad allokering kvv'!$B$1:$AG$700,MATCH(G$1,'Justerad allokering kvv'!$B$1:$AF$1,0),FALSE)))</f>
        <v>0</v>
      </c>
      <c r="H46">
        <f>IF($B46=" ","",IF(ISERROR(1/VLOOKUP($B46,'Justerad allokering kvv'!$B$1:$AG$700,MATCH(H$1,'Justerad allokering kvv'!$B$1:$AF$1,0),FALSE)),VLOOKUP($B46,'Allokerad kvv'!$B$2:$AV$700,MATCH(H$1,'Allokerad kvv'!$B$1:$AV$1,0),FALSE),VLOOKUP($B46,'Justerad allokering kvv'!$B$1:$AG$700,MATCH(H$1,'Justerad allokering kvv'!$B$1:$AF$1,0),FALSE)))</f>
        <v>0</v>
      </c>
      <c r="I46">
        <f>IF($B46=" ","",IF(ISERROR(1/VLOOKUP($B46,'Justerad allokering kvv'!$B$1:$AG$700,MATCH(I$1,'Justerad allokering kvv'!$B$1:$AF$1,0),FALSE)),VLOOKUP($B46,'Allokerad kvv'!$B$2:$AV$700,MATCH(I$1,'Allokerad kvv'!$B$1:$AV$1,0),FALSE),VLOOKUP($B46,'Justerad allokering kvv'!$B$1:$AG$700,MATCH(I$1,'Justerad allokering kvv'!$B$1:$AF$1,0),FALSE)))</f>
        <v>0</v>
      </c>
      <c r="J46">
        <f>IF($B46=" ","",IF(ISERROR(1/VLOOKUP($B46,'Justerad allokering kvv'!$B$1:$AG$700,MATCH(J$1,'Justerad allokering kvv'!$B$1:$AF$1,0),FALSE)),VLOOKUP($B46,'Allokerad kvv'!$B$2:$AV$700,MATCH(J$1,'Allokerad kvv'!$B$1:$AV$1,0),FALSE),VLOOKUP($B46,'Justerad allokering kvv'!$B$1:$AG$700,MATCH(J$1,'Justerad allokering kvv'!$B$1:$AF$1,0),FALSE)))</f>
        <v>0</v>
      </c>
      <c r="K46">
        <f>IF($B46=" ","",IF(ISERROR(1/VLOOKUP($B46,'Justerad allokering kvv'!$B$1:$AG$700,MATCH(K$1,'Justerad allokering kvv'!$B$1:$AF$1,0),FALSE)),VLOOKUP($B46,'Allokerad kvv'!$B$2:$AV$700,MATCH(K$1,'Allokerad kvv'!$B$1:$AV$1,0),FALSE),VLOOKUP($B46,'Justerad allokering kvv'!$B$1:$AG$700,MATCH(K$1,'Justerad allokering kvv'!$B$1:$AF$1,0),FALSE)))</f>
        <v>0</v>
      </c>
      <c r="L46">
        <f>IF($B46=" ","",IF(ISERROR(1/VLOOKUP($B46,'Justerad allokering kvv'!$B$1:$AG$700,MATCH(L$1,'Justerad allokering kvv'!$B$1:$AF$1,0),FALSE)),VLOOKUP($B46,'Allokerad kvv'!$B$2:$AV$700,MATCH(L$1,'Allokerad kvv'!$B$1:$AV$1,0),FALSE),VLOOKUP($B46,'Justerad allokering kvv'!$B$1:$AG$700,MATCH(L$1,'Justerad allokering kvv'!$B$1:$AF$1,0),FALSE)))</f>
        <v>0</v>
      </c>
      <c r="M46">
        <f>IF($B46=" ","",IF(ISERROR(1/VLOOKUP($B46,'Justerad allokering kvv'!$B$1:$AG$700,MATCH(M$1,'Justerad allokering kvv'!$B$1:$AF$1,0),FALSE)),VLOOKUP($B46,'Allokerad kvv'!$B$2:$AV$700,MATCH(M$1,'Allokerad kvv'!$B$1:$AV$1,0),FALSE),VLOOKUP($B46,'Justerad allokering kvv'!$B$1:$AG$700,MATCH(M$1,'Justerad allokering kvv'!$B$1:$AF$1,0),FALSE)))</f>
        <v>0</v>
      </c>
      <c r="N46">
        <f>IF($B46=" ","",IF(ISERROR(1/VLOOKUP($B46,'Justerad allokering kvv'!$B$1:$AG$700,MATCH(N$1,'Justerad allokering kvv'!$B$1:$AF$1,0),FALSE)),VLOOKUP($B46,'Allokerad kvv'!$B$2:$AV$700,MATCH(N$1,'Allokerad kvv'!$B$1:$AV$1,0),FALSE),VLOOKUP($B46,'Justerad allokering kvv'!$B$1:$AG$700,MATCH(N$1,'Justerad allokering kvv'!$B$1:$AF$1,0),FALSE)))</f>
        <v>0</v>
      </c>
      <c r="O46">
        <f>IF($B46=" ","",IF(ISERROR(1/VLOOKUP($B46,'Justerad allokering kvv'!$B$1:$AG$700,MATCH(O$1,'Justerad allokering kvv'!$B$1:$AF$1,0),FALSE)),VLOOKUP($B46,'Allokerad kvv'!$B$2:$AV$700,MATCH(O$1,'Allokerad kvv'!$B$1:$AV$1,0),FALSE),VLOOKUP($B46,'Justerad allokering kvv'!$B$1:$AG$700,MATCH(O$1,'Justerad allokering kvv'!$B$1:$AF$1,0),FALSE)))</f>
        <v>0</v>
      </c>
      <c r="P46">
        <f>IF($B46=" ","",IF(ISERROR(1/VLOOKUP($B46,'Justerad allokering kvv'!$B$1:$AG$700,MATCH(P$1,'Justerad allokering kvv'!$B$1:$AF$1,0),FALSE)),VLOOKUP($B46,'Allokerad kvv'!$B$2:$AV$700,MATCH(P$1,'Allokerad kvv'!$B$1:$AV$1,0),FALSE),VLOOKUP($B46,'Justerad allokering kvv'!$B$1:$AG$700,MATCH(P$1,'Justerad allokering kvv'!$B$1:$AF$1,0),FALSE)))</f>
        <v>0</v>
      </c>
      <c r="Q46">
        <f>IF($B46=" ","",IF(ISERROR(1/VLOOKUP($B46,'Justerad allokering kvv'!$B$1:$AG$700,MATCH(Q$1,'Justerad allokering kvv'!$B$1:$AF$1,0),FALSE)),VLOOKUP($B46,'Allokerad kvv'!$B$2:$AV$700,MATCH(Q$1,'Allokerad kvv'!$B$1:$AV$1,0),FALSE),VLOOKUP($B46,'Justerad allokering kvv'!$B$1:$AG$700,MATCH(Q$1,'Justerad allokering kvv'!$B$1:$AF$1,0),FALSE)))</f>
        <v>0</v>
      </c>
      <c r="R46">
        <f>IF($B46=" ","",IF(ISERROR(1/VLOOKUP($B46,'Justerad allokering kvv'!$B$1:$AG$700,MATCH(R$1,'Justerad allokering kvv'!$B$1:$AF$1,0),FALSE)),VLOOKUP($B46,'Allokerad kvv'!$B$2:$AV$700,MATCH(R$1,'Allokerad kvv'!$B$1:$AV$1,0),FALSE),VLOOKUP($B46,'Justerad allokering kvv'!$B$1:$AG$700,MATCH(R$1,'Justerad allokering kvv'!$B$1:$AF$1,0),FALSE)))</f>
        <v>0</v>
      </c>
      <c r="S46">
        <f>IF($B46=" ","",IF(ISERROR(1/VLOOKUP($B46,'Justerad allokering kvv'!$B$1:$AG$700,MATCH(S$1,'Justerad allokering kvv'!$B$1:$AF$1,0),FALSE)),VLOOKUP($B46,'Allokerad kvv'!$B$2:$AV$700,MATCH(S$1,'Allokerad kvv'!$B$1:$AV$1,0),FALSE),VLOOKUP($B46,'Justerad allokering kvv'!$B$1:$AG$700,MATCH(S$1,'Justerad allokering kvv'!$B$1:$AF$1,0),FALSE)))</f>
        <v>0</v>
      </c>
      <c r="T46">
        <f>IF($B46=" ","",IF(ISERROR(1/VLOOKUP($B46,'Justerad allokering kvv'!$B$1:$AG$700,MATCH(T$1,'Justerad allokering kvv'!$B$1:$AF$1,0),FALSE)),VLOOKUP($B46,'Allokerad kvv'!$B$2:$AV$700,MATCH(T$1,'Allokerad kvv'!$B$1:$AV$1,0),FALSE),VLOOKUP($B46,'Justerad allokering kvv'!$B$1:$AG$700,MATCH(T$1,'Justerad allokering kvv'!$B$1:$AF$1,0),FALSE)))</f>
        <v>0</v>
      </c>
      <c r="U46">
        <f>IF($B46=" ","",IF(ISERROR(1/VLOOKUP($B46,'Justerad allokering kvv'!$B$1:$AG$700,MATCH(U$1,'Justerad allokering kvv'!$B$1:$AF$1,0),FALSE)),VLOOKUP($B46,'Allokerad kvv'!$B$2:$AV$700,MATCH(U$1,'Allokerad kvv'!$B$1:$AV$1,0),FALSE),VLOOKUP($B46,'Justerad allokering kvv'!$B$1:$AG$700,MATCH(U$1,'Justerad allokering kvv'!$B$1:$AF$1,0),FALSE)))</f>
        <v>0</v>
      </c>
      <c r="V46">
        <f>IF($B46=" ","",IF(ISERROR(1/VLOOKUP($B46,'Justerad allokering kvv'!$B$1:$AG$700,MATCH(V$1,'Justerad allokering kvv'!$B$1:$AF$1,0),FALSE)),VLOOKUP($B46,'Allokerad kvv'!$B$2:$AV$700,MATCH(V$1,'Allokerad kvv'!$B$1:$AV$1,0),FALSE),VLOOKUP($B46,'Justerad allokering kvv'!$B$1:$AG$700,MATCH(V$1,'Justerad allokering kvv'!$B$1:$AF$1,0),FALSE)))</f>
        <v>0</v>
      </c>
      <c r="W46">
        <f>IF($B46=" ","",IF(ISERROR(1/VLOOKUP($B46,'Justerad allokering kvv'!$B$1:$AG$700,MATCH(W$1,'Justerad allokering kvv'!$B$1:$AF$1,0),FALSE)),VLOOKUP($B46,'Allokerad kvv'!$B$2:$AV$700,MATCH(W$1,'Allokerad kvv'!$B$1:$AV$1,0),FALSE),VLOOKUP($B46,'Justerad allokering kvv'!$B$1:$AG$700,MATCH(W$1,'Justerad allokering kvv'!$B$1:$AF$1,0),FALSE)))</f>
        <v>0</v>
      </c>
      <c r="X46">
        <f>IF($B46=" ","",IF(ISERROR(1/VLOOKUP($B46,'Justerad allokering kvv'!$B$1:$AG$700,MATCH(X$1,'Justerad allokering kvv'!$B$1:$AF$1,0),FALSE)),VLOOKUP($B46,'Allokerad kvv'!$B$2:$AV$700,MATCH(X$1,'Allokerad kvv'!$B$1:$AV$1,0),FALSE),VLOOKUP($B46,'Justerad allokering kvv'!$B$1:$AG$700,MATCH(X$1,'Justerad allokering kvv'!$B$1:$AF$1,0),FALSE)))</f>
        <v>0</v>
      </c>
      <c r="Y46">
        <f>IF($B46=" ","",IF(ISERROR(1/VLOOKUP($B46,'Justerad allokering kvv'!$B$1:$AG$700,MATCH(Y$1,'Justerad allokering kvv'!$B$1:$AF$1,0),FALSE)),VLOOKUP($B46,'Allokerad kvv'!$B$2:$AV$700,MATCH(Y$1,'Allokerad kvv'!$B$1:$AV$1,0),FALSE),VLOOKUP($B46,'Justerad allokering kvv'!$B$1:$AG$700,MATCH(Y$1,'Justerad allokering kvv'!$B$1:$AF$1,0),FALSE)))</f>
        <v>0</v>
      </c>
      <c r="AB46">
        <f>IFERROR(VLOOKUP($B46,Kraftvärmeprod!$B$1:$AO$424,MATCH("Tillförd energi från rökgaskondensering (GWh)",Kraftvärmeprod!$B$1:$AG$1,0),FALSE)/1,0)</f>
        <v>0</v>
      </c>
      <c r="AE46" s="122">
        <f t="shared" si="0"/>
        <v>0</v>
      </c>
      <c r="AG46">
        <f t="shared" si="1"/>
        <v>0</v>
      </c>
      <c r="AH46">
        <f t="shared" si="2"/>
        <v>0</v>
      </c>
      <c r="AI46" t="str">
        <f>IF(AH46=0,"",AH46/VLOOKUP(B46,Kraftvärmeprod!$B$1:$BC$480,MATCH("Summa tillförd energi exklusive rökgaskondensering",Kraftvärmeprod!$B$1:$BC$1,0),FALSE))</f>
        <v/>
      </c>
      <c r="AK46">
        <f t="shared" si="3"/>
        <v>0</v>
      </c>
    </row>
    <row r="47" spans="1:37" x14ac:dyDescent="0.25">
      <c r="A47" s="2" t="s">
        <v>96</v>
      </c>
      <c r="B47" s="2" t="s">
        <v>97</v>
      </c>
      <c r="C47">
        <f>IF($B47=" ","",IF(ISERROR(1/VLOOKUP($B47,'Justerad allokering kvv'!$B$1:$AG$700,MATCH(C$1,'Justerad allokering kvv'!$B$1:$AF$1,0),FALSE)),VLOOKUP($B47,'Allokerad kvv'!$B$2:$AV$700,MATCH(C$1,'Allokerad kvv'!$B$1:$AV$1,0),FALSE),VLOOKUP($B47,'Justerad allokering kvv'!$B$1:$AG$700,MATCH(C$1,'Justerad allokering kvv'!$B$1:$AF$1,0),FALSE)))</f>
        <v>0</v>
      </c>
      <c r="D47">
        <f>IF($B47=" ","",IF(ISERROR(1/VLOOKUP($B47,'Justerad allokering kvv'!$B$1:$AG$700,MATCH(D$1,'Justerad allokering kvv'!$B$1:$AF$1,0),FALSE)),VLOOKUP($B47,'Allokerad kvv'!$B$2:$AV$700,MATCH(D$1,'Allokerad kvv'!$B$1:$AV$1,0),FALSE),VLOOKUP($B47,'Justerad allokering kvv'!$B$1:$AG$700,MATCH(D$1,'Justerad allokering kvv'!$B$1:$AF$1,0),FALSE)))</f>
        <v>0</v>
      </c>
      <c r="E47">
        <f>IF($B47=" ","",IF(ISERROR(1/VLOOKUP($B47,'Justerad allokering kvv'!$B$1:$AG$700,MATCH(E$1,'Justerad allokering kvv'!$B$1:$AF$1,0),FALSE)),VLOOKUP($B47,'Allokerad kvv'!$B$2:$AV$700,MATCH(E$1,'Allokerad kvv'!$B$1:$AV$1,0),FALSE),VLOOKUP($B47,'Justerad allokering kvv'!$B$1:$AG$700,MATCH(E$1,'Justerad allokering kvv'!$B$1:$AF$1,0),FALSE)))</f>
        <v>0</v>
      </c>
      <c r="F47">
        <f>IF($B47=" ","",IF(ISERROR(1/VLOOKUP($B47,'Justerad allokering kvv'!$B$1:$AG$700,MATCH(F$1,'Justerad allokering kvv'!$B$1:$AF$1,0),FALSE)),VLOOKUP($B47,'Allokerad kvv'!$B$2:$AV$700,MATCH(F$1,'Allokerad kvv'!$B$1:$AV$1,0),FALSE),VLOOKUP($B47,'Justerad allokering kvv'!$B$1:$AG$700,MATCH(F$1,'Justerad allokering kvv'!$B$1:$AF$1,0),FALSE)))</f>
        <v>0</v>
      </c>
      <c r="G47">
        <f>IF($B47=" ","",IF(ISERROR(1/VLOOKUP($B47,'Justerad allokering kvv'!$B$1:$AG$700,MATCH(G$1,'Justerad allokering kvv'!$B$1:$AF$1,0),FALSE)),VLOOKUP($B47,'Allokerad kvv'!$B$2:$AV$700,MATCH(G$1,'Allokerad kvv'!$B$1:$AV$1,0),FALSE),VLOOKUP($B47,'Justerad allokering kvv'!$B$1:$AG$700,MATCH(G$1,'Justerad allokering kvv'!$B$1:$AF$1,0),FALSE)))</f>
        <v>0</v>
      </c>
      <c r="H47">
        <f>IF($B47=" ","",IF(ISERROR(1/VLOOKUP($B47,'Justerad allokering kvv'!$B$1:$AG$700,MATCH(H$1,'Justerad allokering kvv'!$B$1:$AF$1,0),FALSE)),VLOOKUP($B47,'Allokerad kvv'!$B$2:$AV$700,MATCH(H$1,'Allokerad kvv'!$B$1:$AV$1,0),FALSE),VLOOKUP($B47,'Justerad allokering kvv'!$B$1:$AG$700,MATCH(H$1,'Justerad allokering kvv'!$B$1:$AF$1,0),FALSE)))</f>
        <v>0</v>
      </c>
      <c r="I47">
        <f>IF($B47=" ","",IF(ISERROR(1/VLOOKUP($B47,'Justerad allokering kvv'!$B$1:$AG$700,MATCH(I$1,'Justerad allokering kvv'!$B$1:$AF$1,0),FALSE)),VLOOKUP($B47,'Allokerad kvv'!$B$2:$AV$700,MATCH(I$1,'Allokerad kvv'!$B$1:$AV$1,0),FALSE),VLOOKUP($B47,'Justerad allokering kvv'!$B$1:$AG$700,MATCH(I$1,'Justerad allokering kvv'!$B$1:$AF$1,0),FALSE)))</f>
        <v>0</v>
      </c>
      <c r="J47">
        <f>IF($B47=" ","",IF(ISERROR(1/VLOOKUP($B47,'Justerad allokering kvv'!$B$1:$AG$700,MATCH(J$1,'Justerad allokering kvv'!$B$1:$AF$1,0),FALSE)),VLOOKUP($B47,'Allokerad kvv'!$B$2:$AV$700,MATCH(J$1,'Allokerad kvv'!$B$1:$AV$1,0),FALSE),VLOOKUP($B47,'Justerad allokering kvv'!$B$1:$AG$700,MATCH(J$1,'Justerad allokering kvv'!$B$1:$AF$1,0),FALSE)))</f>
        <v>0</v>
      </c>
      <c r="K47">
        <f>IF($B47=" ","",IF(ISERROR(1/VLOOKUP($B47,'Justerad allokering kvv'!$B$1:$AG$700,MATCH(K$1,'Justerad allokering kvv'!$B$1:$AF$1,0),FALSE)),VLOOKUP($B47,'Allokerad kvv'!$B$2:$AV$700,MATCH(K$1,'Allokerad kvv'!$B$1:$AV$1,0),FALSE),VLOOKUP($B47,'Justerad allokering kvv'!$B$1:$AG$700,MATCH(K$1,'Justerad allokering kvv'!$B$1:$AF$1,0),FALSE)))</f>
        <v>0</v>
      </c>
      <c r="L47">
        <f>IF($B47=" ","",IF(ISERROR(1/VLOOKUP($B47,'Justerad allokering kvv'!$B$1:$AG$700,MATCH(L$1,'Justerad allokering kvv'!$B$1:$AF$1,0),FALSE)),VLOOKUP($B47,'Allokerad kvv'!$B$2:$AV$700,MATCH(L$1,'Allokerad kvv'!$B$1:$AV$1,0),FALSE),VLOOKUP($B47,'Justerad allokering kvv'!$B$1:$AG$700,MATCH(L$1,'Justerad allokering kvv'!$B$1:$AF$1,0),FALSE)))</f>
        <v>0</v>
      </c>
      <c r="M47">
        <f>IF($B47=" ","",IF(ISERROR(1/VLOOKUP($B47,'Justerad allokering kvv'!$B$1:$AG$700,MATCH(M$1,'Justerad allokering kvv'!$B$1:$AF$1,0),FALSE)),VLOOKUP($B47,'Allokerad kvv'!$B$2:$AV$700,MATCH(M$1,'Allokerad kvv'!$B$1:$AV$1,0),FALSE),VLOOKUP($B47,'Justerad allokering kvv'!$B$1:$AG$700,MATCH(M$1,'Justerad allokering kvv'!$B$1:$AF$1,0),FALSE)))</f>
        <v>0</v>
      </c>
      <c r="N47">
        <f>IF($B47=" ","",IF(ISERROR(1/VLOOKUP($B47,'Justerad allokering kvv'!$B$1:$AG$700,MATCH(N$1,'Justerad allokering kvv'!$B$1:$AF$1,0),FALSE)),VLOOKUP($B47,'Allokerad kvv'!$B$2:$AV$700,MATCH(N$1,'Allokerad kvv'!$B$1:$AV$1,0),FALSE),VLOOKUP($B47,'Justerad allokering kvv'!$B$1:$AG$700,MATCH(N$1,'Justerad allokering kvv'!$B$1:$AF$1,0),FALSE)))</f>
        <v>0</v>
      </c>
      <c r="O47">
        <f>IF($B47=" ","",IF(ISERROR(1/VLOOKUP($B47,'Justerad allokering kvv'!$B$1:$AG$700,MATCH(O$1,'Justerad allokering kvv'!$B$1:$AF$1,0),FALSE)),VLOOKUP($B47,'Allokerad kvv'!$B$2:$AV$700,MATCH(O$1,'Allokerad kvv'!$B$1:$AV$1,0),FALSE),VLOOKUP($B47,'Justerad allokering kvv'!$B$1:$AG$700,MATCH(O$1,'Justerad allokering kvv'!$B$1:$AF$1,0),FALSE)))</f>
        <v>0</v>
      </c>
      <c r="P47">
        <f>IF($B47=" ","",IF(ISERROR(1/VLOOKUP($B47,'Justerad allokering kvv'!$B$1:$AG$700,MATCH(P$1,'Justerad allokering kvv'!$B$1:$AF$1,0),FALSE)),VLOOKUP($B47,'Allokerad kvv'!$B$2:$AV$700,MATCH(P$1,'Allokerad kvv'!$B$1:$AV$1,0),FALSE),VLOOKUP($B47,'Justerad allokering kvv'!$B$1:$AG$700,MATCH(P$1,'Justerad allokering kvv'!$B$1:$AF$1,0),FALSE)))</f>
        <v>0</v>
      </c>
      <c r="Q47">
        <f>IF($B47=" ","",IF(ISERROR(1/VLOOKUP($B47,'Justerad allokering kvv'!$B$1:$AG$700,MATCH(Q$1,'Justerad allokering kvv'!$B$1:$AF$1,0),FALSE)),VLOOKUP($B47,'Allokerad kvv'!$B$2:$AV$700,MATCH(Q$1,'Allokerad kvv'!$B$1:$AV$1,0),FALSE),VLOOKUP($B47,'Justerad allokering kvv'!$B$1:$AG$700,MATCH(Q$1,'Justerad allokering kvv'!$B$1:$AF$1,0),FALSE)))</f>
        <v>0</v>
      </c>
      <c r="R47">
        <f>IF($B47=" ","",IF(ISERROR(1/VLOOKUP($B47,'Justerad allokering kvv'!$B$1:$AG$700,MATCH(R$1,'Justerad allokering kvv'!$B$1:$AF$1,0),FALSE)),VLOOKUP($B47,'Allokerad kvv'!$B$2:$AV$700,MATCH(R$1,'Allokerad kvv'!$B$1:$AV$1,0),FALSE),VLOOKUP($B47,'Justerad allokering kvv'!$B$1:$AG$700,MATCH(R$1,'Justerad allokering kvv'!$B$1:$AF$1,0),FALSE)))</f>
        <v>0</v>
      </c>
      <c r="S47">
        <f>IF($B47=" ","",IF(ISERROR(1/VLOOKUP($B47,'Justerad allokering kvv'!$B$1:$AG$700,MATCH(S$1,'Justerad allokering kvv'!$B$1:$AF$1,0),FALSE)),VLOOKUP($B47,'Allokerad kvv'!$B$2:$AV$700,MATCH(S$1,'Allokerad kvv'!$B$1:$AV$1,0),FALSE),VLOOKUP($B47,'Justerad allokering kvv'!$B$1:$AG$700,MATCH(S$1,'Justerad allokering kvv'!$B$1:$AF$1,0),FALSE)))</f>
        <v>0</v>
      </c>
      <c r="T47">
        <f>IF($B47=" ","",IF(ISERROR(1/VLOOKUP($B47,'Justerad allokering kvv'!$B$1:$AG$700,MATCH(T$1,'Justerad allokering kvv'!$B$1:$AF$1,0),FALSE)),VLOOKUP($B47,'Allokerad kvv'!$B$2:$AV$700,MATCH(T$1,'Allokerad kvv'!$B$1:$AV$1,0),FALSE),VLOOKUP($B47,'Justerad allokering kvv'!$B$1:$AG$700,MATCH(T$1,'Justerad allokering kvv'!$B$1:$AF$1,0),FALSE)))</f>
        <v>0</v>
      </c>
      <c r="U47">
        <f>IF($B47=" ","",IF(ISERROR(1/VLOOKUP($B47,'Justerad allokering kvv'!$B$1:$AG$700,MATCH(U$1,'Justerad allokering kvv'!$B$1:$AF$1,0),FALSE)),VLOOKUP($B47,'Allokerad kvv'!$B$2:$AV$700,MATCH(U$1,'Allokerad kvv'!$B$1:$AV$1,0),FALSE),VLOOKUP($B47,'Justerad allokering kvv'!$B$1:$AG$700,MATCH(U$1,'Justerad allokering kvv'!$B$1:$AF$1,0),FALSE)))</f>
        <v>0</v>
      </c>
      <c r="V47">
        <f>IF($B47=" ","",IF(ISERROR(1/VLOOKUP($B47,'Justerad allokering kvv'!$B$1:$AG$700,MATCH(V$1,'Justerad allokering kvv'!$B$1:$AF$1,0),FALSE)),VLOOKUP($B47,'Allokerad kvv'!$B$2:$AV$700,MATCH(V$1,'Allokerad kvv'!$B$1:$AV$1,0),FALSE),VLOOKUP($B47,'Justerad allokering kvv'!$B$1:$AG$700,MATCH(V$1,'Justerad allokering kvv'!$B$1:$AF$1,0),FALSE)))</f>
        <v>0</v>
      </c>
      <c r="W47">
        <f>IF($B47=" ","",IF(ISERROR(1/VLOOKUP($B47,'Justerad allokering kvv'!$B$1:$AG$700,MATCH(W$1,'Justerad allokering kvv'!$B$1:$AF$1,0),FALSE)),VLOOKUP($B47,'Allokerad kvv'!$B$2:$AV$700,MATCH(W$1,'Allokerad kvv'!$B$1:$AV$1,0),FALSE),VLOOKUP($B47,'Justerad allokering kvv'!$B$1:$AG$700,MATCH(W$1,'Justerad allokering kvv'!$B$1:$AF$1,0),FALSE)))</f>
        <v>0</v>
      </c>
      <c r="X47">
        <f>IF($B47=" ","",IF(ISERROR(1/VLOOKUP($B47,'Justerad allokering kvv'!$B$1:$AG$700,MATCH(X$1,'Justerad allokering kvv'!$B$1:$AF$1,0),FALSE)),VLOOKUP($B47,'Allokerad kvv'!$B$2:$AV$700,MATCH(X$1,'Allokerad kvv'!$B$1:$AV$1,0),FALSE),VLOOKUP($B47,'Justerad allokering kvv'!$B$1:$AG$700,MATCH(X$1,'Justerad allokering kvv'!$B$1:$AF$1,0),FALSE)))</f>
        <v>0</v>
      </c>
      <c r="Y47">
        <f>IF($B47=" ","",IF(ISERROR(1/VLOOKUP($B47,'Justerad allokering kvv'!$B$1:$AG$700,MATCH(Y$1,'Justerad allokering kvv'!$B$1:$AF$1,0),FALSE)),VLOOKUP($B47,'Allokerad kvv'!$B$2:$AV$700,MATCH(Y$1,'Allokerad kvv'!$B$1:$AV$1,0),FALSE),VLOOKUP($B47,'Justerad allokering kvv'!$B$1:$AG$700,MATCH(Y$1,'Justerad allokering kvv'!$B$1:$AF$1,0),FALSE)))</f>
        <v>0</v>
      </c>
      <c r="AB47">
        <f>IFERROR(VLOOKUP($B47,Kraftvärmeprod!$B$1:$AO$424,MATCH("Tillförd energi från rökgaskondensering (GWh)",Kraftvärmeprod!$B$1:$AG$1,0),FALSE)/1,0)</f>
        <v>0</v>
      </c>
      <c r="AE47" s="122">
        <f t="shared" si="0"/>
        <v>0</v>
      </c>
      <c r="AG47">
        <f t="shared" si="1"/>
        <v>0</v>
      </c>
      <c r="AH47">
        <f t="shared" si="2"/>
        <v>0</v>
      </c>
      <c r="AI47" t="str">
        <f>IF(AH47=0,"",AH47/VLOOKUP(B47,Kraftvärmeprod!$B$1:$BC$480,MATCH("Summa tillförd energi exklusive rökgaskondensering",Kraftvärmeprod!$B$1:$BC$1,0),FALSE))</f>
        <v/>
      </c>
      <c r="AK47">
        <f t="shared" si="3"/>
        <v>0</v>
      </c>
    </row>
    <row r="48" spans="1:37" x14ac:dyDescent="0.25">
      <c r="A48" s="2" t="s">
        <v>96</v>
      </c>
      <c r="B48" s="2" t="s">
        <v>98</v>
      </c>
      <c r="C48">
        <f>IF($B48=" ","",IF(ISERROR(1/VLOOKUP($B48,'Justerad allokering kvv'!$B$1:$AG$700,MATCH(C$1,'Justerad allokering kvv'!$B$1:$AF$1,0),FALSE)),VLOOKUP($B48,'Allokerad kvv'!$B$2:$AV$700,MATCH(C$1,'Allokerad kvv'!$B$1:$AV$1,0),FALSE),VLOOKUP($B48,'Justerad allokering kvv'!$B$1:$AG$700,MATCH(C$1,'Justerad allokering kvv'!$B$1:$AF$1,0),FALSE)))</f>
        <v>0</v>
      </c>
      <c r="D48">
        <f>IF($B48=" ","",IF(ISERROR(1/VLOOKUP($B48,'Justerad allokering kvv'!$B$1:$AG$700,MATCH(D$1,'Justerad allokering kvv'!$B$1:$AF$1,0),FALSE)),VLOOKUP($B48,'Allokerad kvv'!$B$2:$AV$700,MATCH(D$1,'Allokerad kvv'!$B$1:$AV$1,0),FALSE),VLOOKUP($B48,'Justerad allokering kvv'!$B$1:$AG$700,MATCH(D$1,'Justerad allokering kvv'!$B$1:$AF$1,0),FALSE)))</f>
        <v>0</v>
      </c>
      <c r="E48">
        <f>IF($B48=" ","",IF(ISERROR(1/VLOOKUP($B48,'Justerad allokering kvv'!$B$1:$AG$700,MATCH(E$1,'Justerad allokering kvv'!$B$1:$AF$1,0),FALSE)),VLOOKUP($B48,'Allokerad kvv'!$B$2:$AV$700,MATCH(E$1,'Allokerad kvv'!$B$1:$AV$1,0),FALSE),VLOOKUP($B48,'Justerad allokering kvv'!$B$1:$AG$700,MATCH(E$1,'Justerad allokering kvv'!$B$1:$AF$1,0),FALSE)))</f>
        <v>0</v>
      </c>
      <c r="F48">
        <f>IF($B48=" ","",IF(ISERROR(1/VLOOKUP($B48,'Justerad allokering kvv'!$B$1:$AG$700,MATCH(F$1,'Justerad allokering kvv'!$B$1:$AF$1,0),FALSE)),VLOOKUP($B48,'Allokerad kvv'!$B$2:$AV$700,MATCH(F$1,'Allokerad kvv'!$B$1:$AV$1,0),FALSE),VLOOKUP($B48,'Justerad allokering kvv'!$B$1:$AG$700,MATCH(F$1,'Justerad allokering kvv'!$B$1:$AF$1,0),FALSE)))</f>
        <v>0</v>
      </c>
      <c r="G48">
        <f>IF($B48=" ","",IF(ISERROR(1/VLOOKUP($B48,'Justerad allokering kvv'!$B$1:$AG$700,MATCH(G$1,'Justerad allokering kvv'!$B$1:$AF$1,0),FALSE)),VLOOKUP($B48,'Allokerad kvv'!$B$2:$AV$700,MATCH(G$1,'Allokerad kvv'!$B$1:$AV$1,0),FALSE),VLOOKUP($B48,'Justerad allokering kvv'!$B$1:$AG$700,MATCH(G$1,'Justerad allokering kvv'!$B$1:$AF$1,0),FALSE)))</f>
        <v>0</v>
      </c>
      <c r="H48">
        <f>IF($B48=" ","",IF(ISERROR(1/VLOOKUP($B48,'Justerad allokering kvv'!$B$1:$AG$700,MATCH(H$1,'Justerad allokering kvv'!$B$1:$AF$1,0),FALSE)),VLOOKUP($B48,'Allokerad kvv'!$B$2:$AV$700,MATCH(H$1,'Allokerad kvv'!$B$1:$AV$1,0),FALSE),VLOOKUP($B48,'Justerad allokering kvv'!$B$1:$AG$700,MATCH(H$1,'Justerad allokering kvv'!$B$1:$AF$1,0),FALSE)))</f>
        <v>0</v>
      </c>
      <c r="I48">
        <f>IF($B48=" ","",IF(ISERROR(1/VLOOKUP($B48,'Justerad allokering kvv'!$B$1:$AG$700,MATCH(I$1,'Justerad allokering kvv'!$B$1:$AF$1,0),FALSE)),VLOOKUP($B48,'Allokerad kvv'!$B$2:$AV$700,MATCH(I$1,'Allokerad kvv'!$B$1:$AV$1,0),FALSE),VLOOKUP($B48,'Justerad allokering kvv'!$B$1:$AG$700,MATCH(I$1,'Justerad allokering kvv'!$B$1:$AF$1,0),FALSE)))</f>
        <v>0</v>
      </c>
      <c r="J48">
        <f>IF($B48=" ","",IF(ISERROR(1/VLOOKUP($B48,'Justerad allokering kvv'!$B$1:$AG$700,MATCH(J$1,'Justerad allokering kvv'!$B$1:$AF$1,0),FALSE)),VLOOKUP($B48,'Allokerad kvv'!$B$2:$AV$700,MATCH(J$1,'Allokerad kvv'!$B$1:$AV$1,0),FALSE),VLOOKUP($B48,'Justerad allokering kvv'!$B$1:$AG$700,MATCH(J$1,'Justerad allokering kvv'!$B$1:$AF$1,0),FALSE)))</f>
        <v>0</v>
      </c>
      <c r="K48">
        <f>IF($B48=" ","",IF(ISERROR(1/VLOOKUP($B48,'Justerad allokering kvv'!$B$1:$AG$700,MATCH(K$1,'Justerad allokering kvv'!$B$1:$AF$1,0),FALSE)),VLOOKUP($B48,'Allokerad kvv'!$B$2:$AV$700,MATCH(K$1,'Allokerad kvv'!$B$1:$AV$1,0),FALSE),VLOOKUP($B48,'Justerad allokering kvv'!$B$1:$AG$700,MATCH(K$1,'Justerad allokering kvv'!$B$1:$AF$1,0),FALSE)))</f>
        <v>0</v>
      </c>
      <c r="L48">
        <f>IF($B48=" ","",IF(ISERROR(1/VLOOKUP($B48,'Justerad allokering kvv'!$B$1:$AG$700,MATCH(L$1,'Justerad allokering kvv'!$B$1:$AF$1,0),FALSE)),VLOOKUP($B48,'Allokerad kvv'!$B$2:$AV$700,MATCH(L$1,'Allokerad kvv'!$B$1:$AV$1,0),FALSE),VLOOKUP($B48,'Justerad allokering kvv'!$B$1:$AG$700,MATCH(L$1,'Justerad allokering kvv'!$B$1:$AF$1,0),FALSE)))</f>
        <v>0</v>
      </c>
      <c r="M48">
        <f>IF($B48=" ","",IF(ISERROR(1/VLOOKUP($B48,'Justerad allokering kvv'!$B$1:$AG$700,MATCH(M$1,'Justerad allokering kvv'!$B$1:$AF$1,0),FALSE)),VLOOKUP($B48,'Allokerad kvv'!$B$2:$AV$700,MATCH(M$1,'Allokerad kvv'!$B$1:$AV$1,0),FALSE),VLOOKUP($B48,'Justerad allokering kvv'!$B$1:$AG$700,MATCH(M$1,'Justerad allokering kvv'!$B$1:$AF$1,0),FALSE)))</f>
        <v>0</v>
      </c>
      <c r="N48">
        <f>IF($B48=" ","",IF(ISERROR(1/VLOOKUP($B48,'Justerad allokering kvv'!$B$1:$AG$700,MATCH(N$1,'Justerad allokering kvv'!$B$1:$AF$1,0),FALSE)),VLOOKUP($B48,'Allokerad kvv'!$B$2:$AV$700,MATCH(N$1,'Allokerad kvv'!$B$1:$AV$1,0),FALSE),VLOOKUP($B48,'Justerad allokering kvv'!$B$1:$AG$700,MATCH(N$1,'Justerad allokering kvv'!$B$1:$AF$1,0),FALSE)))</f>
        <v>0</v>
      </c>
      <c r="O48">
        <f>IF($B48=" ","",IF(ISERROR(1/VLOOKUP($B48,'Justerad allokering kvv'!$B$1:$AG$700,MATCH(O$1,'Justerad allokering kvv'!$B$1:$AF$1,0),FALSE)),VLOOKUP($B48,'Allokerad kvv'!$B$2:$AV$700,MATCH(O$1,'Allokerad kvv'!$B$1:$AV$1,0),FALSE),VLOOKUP($B48,'Justerad allokering kvv'!$B$1:$AG$700,MATCH(O$1,'Justerad allokering kvv'!$B$1:$AF$1,0),FALSE)))</f>
        <v>0</v>
      </c>
      <c r="P48">
        <f>IF($B48=" ","",IF(ISERROR(1/VLOOKUP($B48,'Justerad allokering kvv'!$B$1:$AG$700,MATCH(P$1,'Justerad allokering kvv'!$B$1:$AF$1,0),FALSE)),VLOOKUP($B48,'Allokerad kvv'!$B$2:$AV$700,MATCH(P$1,'Allokerad kvv'!$B$1:$AV$1,0),FALSE),VLOOKUP($B48,'Justerad allokering kvv'!$B$1:$AG$700,MATCH(P$1,'Justerad allokering kvv'!$B$1:$AF$1,0),FALSE)))</f>
        <v>0</v>
      </c>
      <c r="Q48">
        <f>IF($B48=" ","",IF(ISERROR(1/VLOOKUP($B48,'Justerad allokering kvv'!$B$1:$AG$700,MATCH(Q$1,'Justerad allokering kvv'!$B$1:$AF$1,0),FALSE)),VLOOKUP($B48,'Allokerad kvv'!$B$2:$AV$700,MATCH(Q$1,'Allokerad kvv'!$B$1:$AV$1,0),FALSE),VLOOKUP($B48,'Justerad allokering kvv'!$B$1:$AG$700,MATCH(Q$1,'Justerad allokering kvv'!$B$1:$AF$1,0),FALSE)))</f>
        <v>0</v>
      </c>
      <c r="R48">
        <f>IF($B48=" ","",IF(ISERROR(1/VLOOKUP($B48,'Justerad allokering kvv'!$B$1:$AG$700,MATCH(R$1,'Justerad allokering kvv'!$B$1:$AF$1,0),FALSE)),VLOOKUP($B48,'Allokerad kvv'!$B$2:$AV$700,MATCH(R$1,'Allokerad kvv'!$B$1:$AV$1,0),FALSE),VLOOKUP($B48,'Justerad allokering kvv'!$B$1:$AG$700,MATCH(R$1,'Justerad allokering kvv'!$B$1:$AF$1,0),FALSE)))</f>
        <v>0</v>
      </c>
      <c r="S48">
        <f>IF($B48=" ","",IF(ISERROR(1/VLOOKUP($B48,'Justerad allokering kvv'!$B$1:$AG$700,MATCH(S$1,'Justerad allokering kvv'!$B$1:$AF$1,0),FALSE)),VLOOKUP($B48,'Allokerad kvv'!$B$2:$AV$700,MATCH(S$1,'Allokerad kvv'!$B$1:$AV$1,0),FALSE),VLOOKUP($B48,'Justerad allokering kvv'!$B$1:$AG$700,MATCH(S$1,'Justerad allokering kvv'!$B$1:$AF$1,0),FALSE)))</f>
        <v>0</v>
      </c>
      <c r="T48">
        <f>IF($B48=" ","",IF(ISERROR(1/VLOOKUP($B48,'Justerad allokering kvv'!$B$1:$AG$700,MATCH(T$1,'Justerad allokering kvv'!$B$1:$AF$1,0),FALSE)),VLOOKUP($B48,'Allokerad kvv'!$B$2:$AV$700,MATCH(T$1,'Allokerad kvv'!$B$1:$AV$1,0),FALSE),VLOOKUP($B48,'Justerad allokering kvv'!$B$1:$AG$700,MATCH(T$1,'Justerad allokering kvv'!$B$1:$AF$1,0),FALSE)))</f>
        <v>0</v>
      </c>
      <c r="U48">
        <f>IF($B48=" ","",IF(ISERROR(1/VLOOKUP($B48,'Justerad allokering kvv'!$B$1:$AG$700,MATCH(U$1,'Justerad allokering kvv'!$B$1:$AF$1,0),FALSE)),VLOOKUP($B48,'Allokerad kvv'!$B$2:$AV$700,MATCH(U$1,'Allokerad kvv'!$B$1:$AV$1,0),FALSE),VLOOKUP($B48,'Justerad allokering kvv'!$B$1:$AG$700,MATCH(U$1,'Justerad allokering kvv'!$B$1:$AF$1,0),FALSE)))</f>
        <v>0</v>
      </c>
      <c r="V48">
        <f>IF($B48=" ","",IF(ISERROR(1/VLOOKUP($B48,'Justerad allokering kvv'!$B$1:$AG$700,MATCH(V$1,'Justerad allokering kvv'!$B$1:$AF$1,0),FALSE)),VLOOKUP($B48,'Allokerad kvv'!$B$2:$AV$700,MATCH(V$1,'Allokerad kvv'!$B$1:$AV$1,0),FALSE),VLOOKUP($B48,'Justerad allokering kvv'!$B$1:$AG$700,MATCH(V$1,'Justerad allokering kvv'!$B$1:$AF$1,0),FALSE)))</f>
        <v>0</v>
      </c>
      <c r="W48">
        <f>IF($B48=" ","",IF(ISERROR(1/VLOOKUP($B48,'Justerad allokering kvv'!$B$1:$AG$700,MATCH(W$1,'Justerad allokering kvv'!$B$1:$AF$1,0),FALSE)),VLOOKUP($B48,'Allokerad kvv'!$B$2:$AV$700,MATCH(W$1,'Allokerad kvv'!$B$1:$AV$1,0),FALSE),VLOOKUP($B48,'Justerad allokering kvv'!$B$1:$AG$700,MATCH(W$1,'Justerad allokering kvv'!$B$1:$AF$1,0),FALSE)))</f>
        <v>0</v>
      </c>
      <c r="X48">
        <f>IF($B48=" ","",IF(ISERROR(1/VLOOKUP($B48,'Justerad allokering kvv'!$B$1:$AG$700,MATCH(X$1,'Justerad allokering kvv'!$B$1:$AF$1,0),FALSE)),VLOOKUP($B48,'Allokerad kvv'!$B$2:$AV$700,MATCH(X$1,'Allokerad kvv'!$B$1:$AV$1,0),FALSE),VLOOKUP($B48,'Justerad allokering kvv'!$B$1:$AG$700,MATCH(X$1,'Justerad allokering kvv'!$B$1:$AF$1,0),FALSE)))</f>
        <v>0</v>
      </c>
      <c r="Y48">
        <f>IF($B48=" ","",IF(ISERROR(1/VLOOKUP($B48,'Justerad allokering kvv'!$B$1:$AG$700,MATCH(Y$1,'Justerad allokering kvv'!$B$1:$AF$1,0),FALSE)),VLOOKUP($B48,'Allokerad kvv'!$B$2:$AV$700,MATCH(Y$1,'Allokerad kvv'!$B$1:$AV$1,0),FALSE),VLOOKUP($B48,'Justerad allokering kvv'!$B$1:$AG$700,MATCH(Y$1,'Justerad allokering kvv'!$B$1:$AF$1,0),FALSE)))</f>
        <v>0</v>
      </c>
      <c r="AB48">
        <f>IFERROR(VLOOKUP($B48,Kraftvärmeprod!$B$1:$AO$424,MATCH("Tillförd energi från rökgaskondensering (GWh)",Kraftvärmeprod!$B$1:$AG$1,0),FALSE)/1,0)</f>
        <v>0</v>
      </c>
      <c r="AE48" s="122">
        <f t="shared" si="0"/>
        <v>0</v>
      </c>
      <c r="AG48">
        <f t="shared" si="1"/>
        <v>0</v>
      </c>
      <c r="AH48">
        <f t="shared" si="2"/>
        <v>0</v>
      </c>
      <c r="AI48" t="str">
        <f>IF(AH48=0,"",AH48/VLOOKUP(B48,Kraftvärmeprod!$B$1:$BC$480,MATCH("Summa tillförd energi exklusive rökgaskondensering",Kraftvärmeprod!$B$1:$BC$1,0),FALSE))</f>
        <v/>
      </c>
      <c r="AK48">
        <f t="shared" si="3"/>
        <v>0</v>
      </c>
    </row>
    <row r="49" spans="1:37" x14ac:dyDescent="0.25">
      <c r="A49" s="2" t="s">
        <v>96</v>
      </c>
      <c r="B49" s="2" t="s">
        <v>99</v>
      </c>
      <c r="C49">
        <f>IF($B49=" ","",IF(ISERROR(1/VLOOKUP($B49,'Justerad allokering kvv'!$B$1:$AG$700,MATCH(C$1,'Justerad allokering kvv'!$B$1:$AF$1,0),FALSE)),VLOOKUP($B49,'Allokerad kvv'!$B$2:$AV$700,MATCH(C$1,'Allokerad kvv'!$B$1:$AV$1,0),FALSE),VLOOKUP($B49,'Justerad allokering kvv'!$B$1:$AG$700,MATCH(C$1,'Justerad allokering kvv'!$B$1:$AF$1,0),FALSE)))</f>
        <v>0</v>
      </c>
      <c r="D49">
        <f>IF($B49=" ","",IF(ISERROR(1/VLOOKUP($B49,'Justerad allokering kvv'!$B$1:$AG$700,MATCH(D$1,'Justerad allokering kvv'!$B$1:$AF$1,0),FALSE)),VLOOKUP($B49,'Allokerad kvv'!$B$2:$AV$700,MATCH(D$1,'Allokerad kvv'!$B$1:$AV$1,0),FALSE),VLOOKUP($B49,'Justerad allokering kvv'!$B$1:$AG$700,MATCH(D$1,'Justerad allokering kvv'!$B$1:$AF$1,0),FALSE)))</f>
        <v>0</v>
      </c>
      <c r="E49">
        <f>IF($B49=" ","",IF(ISERROR(1/VLOOKUP($B49,'Justerad allokering kvv'!$B$1:$AG$700,MATCH(E$1,'Justerad allokering kvv'!$B$1:$AF$1,0),FALSE)),VLOOKUP($B49,'Allokerad kvv'!$B$2:$AV$700,MATCH(E$1,'Allokerad kvv'!$B$1:$AV$1,0),FALSE),VLOOKUP($B49,'Justerad allokering kvv'!$B$1:$AG$700,MATCH(E$1,'Justerad allokering kvv'!$B$1:$AF$1,0),FALSE)))</f>
        <v>0</v>
      </c>
      <c r="F49">
        <f>IF($B49=" ","",IF(ISERROR(1/VLOOKUP($B49,'Justerad allokering kvv'!$B$1:$AG$700,MATCH(F$1,'Justerad allokering kvv'!$B$1:$AF$1,0),FALSE)),VLOOKUP($B49,'Allokerad kvv'!$B$2:$AV$700,MATCH(F$1,'Allokerad kvv'!$B$1:$AV$1,0),FALSE),VLOOKUP($B49,'Justerad allokering kvv'!$B$1:$AG$700,MATCH(F$1,'Justerad allokering kvv'!$B$1:$AF$1,0),FALSE)))</f>
        <v>0</v>
      </c>
      <c r="G49">
        <f>IF($B49=" ","",IF(ISERROR(1/VLOOKUP($B49,'Justerad allokering kvv'!$B$1:$AG$700,MATCH(G$1,'Justerad allokering kvv'!$B$1:$AF$1,0),FALSE)),VLOOKUP($B49,'Allokerad kvv'!$B$2:$AV$700,MATCH(G$1,'Allokerad kvv'!$B$1:$AV$1,0),FALSE),VLOOKUP($B49,'Justerad allokering kvv'!$B$1:$AG$700,MATCH(G$1,'Justerad allokering kvv'!$B$1:$AF$1,0),FALSE)))</f>
        <v>0</v>
      </c>
      <c r="H49">
        <f>IF($B49=" ","",IF(ISERROR(1/VLOOKUP($B49,'Justerad allokering kvv'!$B$1:$AG$700,MATCH(H$1,'Justerad allokering kvv'!$B$1:$AF$1,0),FALSE)),VLOOKUP($B49,'Allokerad kvv'!$B$2:$AV$700,MATCH(H$1,'Allokerad kvv'!$B$1:$AV$1,0),FALSE),VLOOKUP($B49,'Justerad allokering kvv'!$B$1:$AG$700,MATCH(H$1,'Justerad allokering kvv'!$B$1:$AF$1,0),FALSE)))</f>
        <v>0</v>
      </c>
      <c r="I49">
        <f>IF($B49=" ","",IF(ISERROR(1/VLOOKUP($B49,'Justerad allokering kvv'!$B$1:$AG$700,MATCH(I$1,'Justerad allokering kvv'!$B$1:$AF$1,0),FALSE)),VLOOKUP($B49,'Allokerad kvv'!$B$2:$AV$700,MATCH(I$1,'Allokerad kvv'!$B$1:$AV$1,0),FALSE),VLOOKUP($B49,'Justerad allokering kvv'!$B$1:$AG$700,MATCH(I$1,'Justerad allokering kvv'!$B$1:$AF$1,0),FALSE)))</f>
        <v>0</v>
      </c>
      <c r="J49">
        <f>IF($B49=" ","",IF(ISERROR(1/VLOOKUP($B49,'Justerad allokering kvv'!$B$1:$AG$700,MATCH(J$1,'Justerad allokering kvv'!$B$1:$AF$1,0),FALSE)),VLOOKUP($B49,'Allokerad kvv'!$B$2:$AV$700,MATCH(J$1,'Allokerad kvv'!$B$1:$AV$1,0),FALSE),VLOOKUP($B49,'Justerad allokering kvv'!$B$1:$AG$700,MATCH(J$1,'Justerad allokering kvv'!$B$1:$AF$1,0),FALSE)))</f>
        <v>0</v>
      </c>
      <c r="K49">
        <f>IF($B49=" ","",IF(ISERROR(1/VLOOKUP($B49,'Justerad allokering kvv'!$B$1:$AG$700,MATCH(K$1,'Justerad allokering kvv'!$B$1:$AF$1,0),FALSE)),VLOOKUP($B49,'Allokerad kvv'!$B$2:$AV$700,MATCH(K$1,'Allokerad kvv'!$B$1:$AV$1,0),FALSE),VLOOKUP($B49,'Justerad allokering kvv'!$B$1:$AG$700,MATCH(K$1,'Justerad allokering kvv'!$B$1:$AF$1,0),FALSE)))</f>
        <v>0</v>
      </c>
      <c r="L49">
        <f>IF($B49=" ","",IF(ISERROR(1/VLOOKUP($B49,'Justerad allokering kvv'!$B$1:$AG$700,MATCH(L$1,'Justerad allokering kvv'!$B$1:$AF$1,0),FALSE)),VLOOKUP($B49,'Allokerad kvv'!$B$2:$AV$700,MATCH(L$1,'Allokerad kvv'!$B$1:$AV$1,0),FALSE),VLOOKUP($B49,'Justerad allokering kvv'!$B$1:$AG$700,MATCH(L$1,'Justerad allokering kvv'!$B$1:$AF$1,0),FALSE)))</f>
        <v>0</v>
      </c>
      <c r="M49">
        <f>IF($B49=" ","",IF(ISERROR(1/VLOOKUP($B49,'Justerad allokering kvv'!$B$1:$AG$700,MATCH(M$1,'Justerad allokering kvv'!$B$1:$AF$1,0),FALSE)),VLOOKUP($B49,'Allokerad kvv'!$B$2:$AV$700,MATCH(M$1,'Allokerad kvv'!$B$1:$AV$1,0),FALSE),VLOOKUP($B49,'Justerad allokering kvv'!$B$1:$AG$700,MATCH(M$1,'Justerad allokering kvv'!$B$1:$AF$1,0),FALSE)))</f>
        <v>0</v>
      </c>
      <c r="N49">
        <f>IF($B49=" ","",IF(ISERROR(1/VLOOKUP($B49,'Justerad allokering kvv'!$B$1:$AG$700,MATCH(N$1,'Justerad allokering kvv'!$B$1:$AF$1,0),FALSE)),VLOOKUP($B49,'Allokerad kvv'!$B$2:$AV$700,MATCH(N$1,'Allokerad kvv'!$B$1:$AV$1,0),FALSE),VLOOKUP($B49,'Justerad allokering kvv'!$B$1:$AG$700,MATCH(N$1,'Justerad allokering kvv'!$B$1:$AF$1,0),FALSE)))</f>
        <v>0</v>
      </c>
      <c r="O49">
        <f>IF($B49=" ","",IF(ISERROR(1/VLOOKUP($B49,'Justerad allokering kvv'!$B$1:$AG$700,MATCH(O$1,'Justerad allokering kvv'!$B$1:$AF$1,0),FALSE)),VLOOKUP($B49,'Allokerad kvv'!$B$2:$AV$700,MATCH(O$1,'Allokerad kvv'!$B$1:$AV$1,0),FALSE),VLOOKUP($B49,'Justerad allokering kvv'!$B$1:$AG$700,MATCH(O$1,'Justerad allokering kvv'!$B$1:$AF$1,0),FALSE)))</f>
        <v>0</v>
      </c>
      <c r="P49">
        <f>IF($B49=" ","",IF(ISERROR(1/VLOOKUP($B49,'Justerad allokering kvv'!$B$1:$AG$700,MATCH(P$1,'Justerad allokering kvv'!$B$1:$AF$1,0),FALSE)),VLOOKUP($B49,'Allokerad kvv'!$B$2:$AV$700,MATCH(P$1,'Allokerad kvv'!$B$1:$AV$1,0),FALSE),VLOOKUP($B49,'Justerad allokering kvv'!$B$1:$AG$700,MATCH(P$1,'Justerad allokering kvv'!$B$1:$AF$1,0),FALSE)))</f>
        <v>0</v>
      </c>
      <c r="Q49">
        <f>IF($B49=" ","",IF(ISERROR(1/VLOOKUP($B49,'Justerad allokering kvv'!$B$1:$AG$700,MATCH(Q$1,'Justerad allokering kvv'!$B$1:$AF$1,0),FALSE)),VLOOKUP($B49,'Allokerad kvv'!$B$2:$AV$700,MATCH(Q$1,'Allokerad kvv'!$B$1:$AV$1,0),FALSE),VLOOKUP($B49,'Justerad allokering kvv'!$B$1:$AG$700,MATCH(Q$1,'Justerad allokering kvv'!$B$1:$AF$1,0),FALSE)))</f>
        <v>0</v>
      </c>
      <c r="R49">
        <f>IF($B49=" ","",IF(ISERROR(1/VLOOKUP($B49,'Justerad allokering kvv'!$B$1:$AG$700,MATCH(R$1,'Justerad allokering kvv'!$B$1:$AF$1,0),FALSE)),VLOOKUP($B49,'Allokerad kvv'!$B$2:$AV$700,MATCH(R$1,'Allokerad kvv'!$B$1:$AV$1,0),FALSE),VLOOKUP($B49,'Justerad allokering kvv'!$B$1:$AG$700,MATCH(R$1,'Justerad allokering kvv'!$B$1:$AF$1,0),FALSE)))</f>
        <v>0</v>
      </c>
      <c r="S49">
        <f>IF($B49=" ","",IF(ISERROR(1/VLOOKUP($B49,'Justerad allokering kvv'!$B$1:$AG$700,MATCH(S$1,'Justerad allokering kvv'!$B$1:$AF$1,0),FALSE)),VLOOKUP($B49,'Allokerad kvv'!$B$2:$AV$700,MATCH(S$1,'Allokerad kvv'!$B$1:$AV$1,0),FALSE),VLOOKUP($B49,'Justerad allokering kvv'!$B$1:$AG$700,MATCH(S$1,'Justerad allokering kvv'!$B$1:$AF$1,0),FALSE)))</f>
        <v>0</v>
      </c>
      <c r="T49">
        <f>IF($B49=" ","",IF(ISERROR(1/VLOOKUP($B49,'Justerad allokering kvv'!$B$1:$AG$700,MATCH(T$1,'Justerad allokering kvv'!$B$1:$AF$1,0),FALSE)),VLOOKUP($B49,'Allokerad kvv'!$B$2:$AV$700,MATCH(T$1,'Allokerad kvv'!$B$1:$AV$1,0),FALSE),VLOOKUP($B49,'Justerad allokering kvv'!$B$1:$AG$700,MATCH(T$1,'Justerad allokering kvv'!$B$1:$AF$1,0),FALSE)))</f>
        <v>0</v>
      </c>
      <c r="U49">
        <f>IF($B49=" ","",IF(ISERROR(1/VLOOKUP($B49,'Justerad allokering kvv'!$B$1:$AG$700,MATCH(U$1,'Justerad allokering kvv'!$B$1:$AF$1,0),FALSE)),VLOOKUP($B49,'Allokerad kvv'!$B$2:$AV$700,MATCH(U$1,'Allokerad kvv'!$B$1:$AV$1,0),FALSE),VLOOKUP($B49,'Justerad allokering kvv'!$B$1:$AG$700,MATCH(U$1,'Justerad allokering kvv'!$B$1:$AF$1,0),FALSE)))</f>
        <v>0</v>
      </c>
      <c r="V49">
        <f>IF($B49=" ","",IF(ISERROR(1/VLOOKUP($B49,'Justerad allokering kvv'!$B$1:$AG$700,MATCH(V$1,'Justerad allokering kvv'!$B$1:$AF$1,0),FALSE)),VLOOKUP($B49,'Allokerad kvv'!$B$2:$AV$700,MATCH(V$1,'Allokerad kvv'!$B$1:$AV$1,0),FALSE),VLOOKUP($B49,'Justerad allokering kvv'!$B$1:$AG$700,MATCH(V$1,'Justerad allokering kvv'!$B$1:$AF$1,0),FALSE)))</f>
        <v>0</v>
      </c>
      <c r="W49">
        <f>IF($B49=" ","",IF(ISERROR(1/VLOOKUP($B49,'Justerad allokering kvv'!$B$1:$AG$700,MATCH(W$1,'Justerad allokering kvv'!$B$1:$AF$1,0),FALSE)),VLOOKUP($B49,'Allokerad kvv'!$B$2:$AV$700,MATCH(W$1,'Allokerad kvv'!$B$1:$AV$1,0),FALSE),VLOOKUP($B49,'Justerad allokering kvv'!$B$1:$AG$700,MATCH(W$1,'Justerad allokering kvv'!$B$1:$AF$1,0),FALSE)))</f>
        <v>0</v>
      </c>
      <c r="X49">
        <f>IF($B49=" ","",IF(ISERROR(1/VLOOKUP($B49,'Justerad allokering kvv'!$B$1:$AG$700,MATCH(X$1,'Justerad allokering kvv'!$B$1:$AF$1,0),FALSE)),VLOOKUP($B49,'Allokerad kvv'!$B$2:$AV$700,MATCH(X$1,'Allokerad kvv'!$B$1:$AV$1,0),FALSE),VLOOKUP($B49,'Justerad allokering kvv'!$B$1:$AG$700,MATCH(X$1,'Justerad allokering kvv'!$B$1:$AF$1,0),FALSE)))</f>
        <v>0</v>
      </c>
      <c r="Y49">
        <f>IF($B49=" ","",IF(ISERROR(1/VLOOKUP($B49,'Justerad allokering kvv'!$B$1:$AG$700,MATCH(Y$1,'Justerad allokering kvv'!$B$1:$AF$1,0),FALSE)),VLOOKUP($B49,'Allokerad kvv'!$B$2:$AV$700,MATCH(Y$1,'Allokerad kvv'!$B$1:$AV$1,0),FALSE),VLOOKUP($B49,'Justerad allokering kvv'!$B$1:$AG$700,MATCH(Y$1,'Justerad allokering kvv'!$B$1:$AF$1,0),FALSE)))</f>
        <v>0</v>
      </c>
      <c r="AB49">
        <f>IFERROR(VLOOKUP($B49,Kraftvärmeprod!$B$1:$AO$424,MATCH("Tillförd energi från rökgaskondensering (GWh)",Kraftvärmeprod!$B$1:$AG$1,0),FALSE)/1,0)</f>
        <v>0</v>
      </c>
      <c r="AE49" s="122">
        <f t="shared" si="0"/>
        <v>0</v>
      </c>
      <c r="AG49">
        <f t="shared" si="1"/>
        <v>0</v>
      </c>
      <c r="AH49">
        <f t="shared" si="2"/>
        <v>0</v>
      </c>
      <c r="AI49" t="str">
        <f>IF(AH49=0,"",AH49/VLOOKUP(B49,Kraftvärmeprod!$B$1:$BC$480,MATCH("Summa tillförd energi exklusive rökgaskondensering",Kraftvärmeprod!$B$1:$BC$1,0),FALSE))</f>
        <v/>
      </c>
      <c r="AK49">
        <f t="shared" si="3"/>
        <v>0</v>
      </c>
    </row>
    <row r="50" spans="1:37" x14ac:dyDescent="0.25">
      <c r="A50" s="2" t="s">
        <v>96</v>
      </c>
      <c r="B50" s="2" t="s">
        <v>100</v>
      </c>
      <c r="C50">
        <f>IF($B50=" ","",IF(ISERROR(1/VLOOKUP($B50,'Justerad allokering kvv'!$B$1:$AG$700,MATCH(C$1,'Justerad allokering kvv'!$B$1:$AF$1,0),FALSE)),VLOOKUP($B50,'Allokerad kvv'!$B$2:$AV$700,MATCH(C$1,'Allokerad kvv'!$B$1:$AV$1,0),FALSE),VLOOKUP($B50,'Justerad allokering kvv'!$B$1:$AG$700,MATCH(C$1,'Justerad allokering kvv'!$B$1:$AF$1,0),FALSE)))</f>
        <v>0</v>
      </c>
      <c r="D50">
        <f>IF($B50=" ","",IF(ISERROR(1/VLOOKUP($B50,'Justerad allokering kvv'!$B$1:$AG$700,MATCH(D$1,'Justerad allokering kvv'!$B$1:$AF$1,0),FALSE)),VLOOKUP($B50,'Allokerad kvv'!$B$2:$AV$700,MATCH(D$1,'Allokerad kvv'!$B$1:$AV$1,0),FALSE),VLOOKUP($B50,'Justerad allokering kvv'!$B$1:$AG$700,MATCH(D$1,'Justerad allokering kvv'!$B$1:$AF$1,0),FALSE)))</f>
        <v>0</v>
      </c>
      <c r="E50">
        <f>IF($B50=" ","",IF(ISERROR(1/VLOOKUP($B50,'Justerad allokering kvv'!$B$1:$AG$700,MATCH(E$1,'Justerad allokering kvv'!$B$1:$AF$1,0),FALSE)),VLOOKUP($B50,'Allokerad kvv'!$B$2:$AV$700,MATCH(E$1,'Allokerad kvv'!$B$1:$AV$1,0),FALSE),VLOOKUP($B50,'Justerad allokering kvv'!$B$1:$AG$700,MATCH(E$1,'Justerad allokering kvv'!$B$1:$AF$1,0),FALSE)))</f>
        <v>0</v>
      </c>
      <c r="F50">
        <f>IF($B50=" ","",IF(ISERROR(1/VLOOKUP($B50,'Justerad allokering kvv'!$B$1:$AG$700,MATCH(F$1,'Justerad allokering kvv'!$B$1:$AF$1,0),FALSE)),VLOOKUP($B50,'Allokerad kvv'!$B$2:$AV$700,MATCH(F$1,'Allokerad kvv'!$B$1:$AV$1,0),FALSE),VLOOKUP($B50,'Justerad allokering kvv'!$B$1:$AG$700,MATCH(F$1,'Justerad allokering kvv'!$B$1:$AF$1,0),FALSE)))</f>
        <v>0</v>
      </c>
      <c r="G50">
        <f>IF($B50=" ","",IF(ISERROR(1/VLOOKUP($B50,'Justerad allokering kvv'!$B$1:$AG$700,MATCH(G$1,'Justerad allokering kvv'!$B$1:$AF$1,0),FALSE)),VLOOKUP($B50,'Allokerad kvv'!$B$2:$AV$700,MATCH(G$1,'Allokerad kvv'!$B$1:$AV$1,0),FALSE),VLOOKUP($B50,'Justerad allokering kvv'!$B$1:$AG$700,MATCH(G$1,'Justerad allokering kvv'!$B$1:$AF$1,0),FALSE)))</f>
        <v>0</v>
      </c>
      <c r="H50">
        <f>IF($B50=" ","",IF(ISERROR(1/VLOOKUP($B50,'Justerad allokering kvv'!$B$1:$AG$700,MATCH(H$1,'Justerad allokering kvv'!$B$1:$AF$1,0),FALSE)),VLOOKUP($B50,'Allokerad kvv'!$B$2:$AV$700,MATCH(H$1,'Allokerad kvv'!$B$1:$AV$1,0),FALSE),VLOOKUP($B50,'Justerad allokering kvv'!$B$1:$AG$700,MATCH(H$1,'Justerad allokering kvv'!$B$1:$AF$1,0),FALSE)))</f>
        <v>0</v>
      </c>
      <c r="I50">
        <f>IF($B50=" ","",IF(ISERROR(1/VLOOKUP($B50,'Justerad allokering kvv'!$B$1:$AG$700,MATCH(I$1,'Justerad allokering kvv'!$B$1:$AF$1,0),FALSE)),VLOOKUP($B50,'Allokerad kvv'!$B$2:$AV$700,MATCH(I$1,'Allokerad kvv'!$B$1:$AV$1,0),FALSE),VLOOKUP($B50,'Justerad allokering kvv'!$B$1:$AG$700,MATCH(I$1,'Justerad allokering kvv'!$B$1:$AF$1,0),FALSE)))</f>
        <v>0</v>
      </c>
      <c r="J50">
        <f>IF($B50=" ","",IF(ISERROR(1/VLOOKUP($B50,'Justerad allokering kvv'!$B$1:$AG$700,MATCH(J$1,'Justerad allokering kvv'!$B$1:$AF$1,0),FALSE)),VLOOKUP($B50,'Allokerad kvv'!$B$2:$AV$700,MATCH(J$1,'Allokerad kvv'!$B$1:$AV$1,0),FALSE),VLOOKUP($B50,'Justerad allokering kvv'!$B$1:$AG$700,MATCH(J$1,'Justerad allokering kvv'!$B$1:$AF$1,0),FALSE)))</f>
        <v>0</v>
      </c>
      <c r="K50">
        <f>IF($B50=" ","",IF(ISERROR(1/VLOOKUP($B50,'Justerad allokering kvv'!$B$1:$AG$700,MATCH(K$1,'Justerad allokering kvv'!$B$1:$AF$1,0),FALSE)),VLOOKUP($B50,'Allokerad kvv'!$B$2:$AV$700,MATCH(K$1,'Allokerad kvv'!$B$1:$AV$1,0),FALSE),VLOOKUP($B50,'Justerad allokering kvv'!$B$1:$AG$700,MATCH(K$1,'Justerad allokering kvv'!$B$1:$AF$1,0),FALSE)))</f>
        <v>0</v>
      </c>
      <c r="L50">
        <f>IF($B50=" ","",IF(ISERROR(1/VLOOKUP($B50,'Justerad allokering kvv'!$B$1:$AG$700,MATCH(L$1,'Justerad allokering kvv'!$B$1:$AF$1,0),FALSE)),VLOOKUP($B50,'Allokerad kvv'!$B$2:$AV$700,MATCH(L$1,'Allokerad kvv'!$B$1:$AV$1,0),FALSE),VLOOKUP($B50,'Justerad allokering kvv'!$B$1:$AG$700,MATCH(L$1,'Justerad allokering kvv'!$B$1:$AF$1,0),FALSE)))</f>
        <v>0</v>
      </c>
      <c r="M50">
        <f>IF($B50=" ","",IF(ISERROR(1/VLOOKUP($B50,'Justerad allokering kvv'!$B$1:$AG$700,MATCH(M$1,'Justerad allokering kvv'!$B$1:$AF$1,0),FALSE)),VLOOKUP($B50,'Allokerad kvv'!$B$2:$AV$700,MATCH(M$1,'Allokerad kvv'!$B$1:$AV$1,0),FALSE),VLOOKUP($B50,'Justerad allokering kvv'!$B$1:$AG$700,MATCH(M$1,'Justerad allokering kvv'!$B$1:$AF$1,0),FALSE)))</f>
        <v>0</v>
      </c>
      <c r="N50">
        <f>IF($B50=" ","",IF(ISERROR(1/VLOOKUP($B50,'Justerad allokering kvv'!$B$1:$AG$700,MATCH(N$1,'Justerad allokering kvv'!$B$1:$AF$1,0),FALSE)),VLOOKUP($B50,'Allokerad kvv'!$B$2:$AV$700,MATCH(N$1,'Allokerad kvv'!$B$1:$AV$1,0),FALSE),VLOOKUP($B50,'Justerad allokering kvv'!$B$1:$AG$700,MATCH(N$1,'Justerad allokering kvv'!$B$1:$AF$1,0),FALSE)))</f>
        <v>0</v>
      </c>
      <c r="O50">
        <f>IF($B50=" ","",IF(ISERROR(1/VLOOKUP($B50,'Justerad allokering kvv'!$B$1:$AG$700,MATCH(O$1,'Justerad allokering kvv'!$B$1:$AF$1,0),FALSE)),VLOOKUP($B50,'Allokerad kvv'!$B$2:$AV$700,MATCH(O$1,'Allokerad kvv'!$B$1:$AV$1,0),FALSE),VLOOKUP($B50,'Justerad allokering kvv'!$B$1:$AG$700,MATCH(O$1,'Justerad allokering kvv'!$B$1:$AF$1,0),FALSE)))</f>
        <v>0</v>
      </c>
      <c r="P50">
        <f>IF($B50=" ","",IF(ISERROR(1/VLOOKUP($B50,'Justerad allokering kvv'!$B$1:$AG$700,MATCH(P$1,'Justerad allokering kvv'!$B$1:$AF$1,0),FALSE)),VLOOKUP($B50,'Allokerad kvv'!$B$2:$AV$700,MATCH(P$1,'Allokerad kvv'!$B$1:$AV$1,0),FALSE),VLOOKUP($B50,'Justerad allokering kvv'!$B$1:$AG$700,MATCH(P$1,'Justerad allokering kvv'!$B$1:$AF$1,0),FALSE)))</f>
        <v>0</v>
      </c>
      <c r="Q50">
        <f>IF($B50=" ","",IF(ISERROR(1/VLOOKUP($B50,'Justerad allokering kvv'!$B$1:$AG$700,MATCH(Q$1,'Justerad allokering kvv'!$B$1:$AF$1,0),FALSE)),VLOOKUP($B50,'Allokerad kvv'!$B$2:$AV$700,MATCH(Q$1,'Allokerad kvv'!$B$1:$AV$1,0),FALSE),VLOOKUP($B50,'Justerad allokering kvv'!$B$1:$AG$700,MATCH(Q$1,'Justerad allokering kvv'!$B$1:$AF$1,0),FALSE)))</f>
        <v>0</v>
      </c>
      <c r="R50">
        <f>IF($B50=" ","",IF(ISERROR(1/VLOOKUP($B50,'Justerad allokering kvv'!$B$1:$AG$700,MATCH(R$1,'Justerad allokering kvv'!$B$1:$AF$1,0),FALSE)),VLOOKUP($B50,'Allokerad kvv'!$B$2:$AV$700,MATCH(R$1,'Allokerad kvv'!$B$1:$AV$1,0),FALSE),VLOOKUP($B50,'Justerad allokering kvv'!$B$1:$AG$700,MATCH(R$1,'Justerad allokering kvv'!$B$1:$AF$1,0),FALSE)))</f>
        <v>0</v>
      </c>
      <c r="S50">
        <f>IF($B50=" ","",IF(ISERROR(1/VLOOKUP($B50,'Justerad allokering kvv'!$B$1:$AG$700,MATCH(S$1,'Justerad allokering kvv'!$B$1:$AF$1,0),FALSE)),VLOOKUP($B50,'Allokerad kvv'!$B$2:$AV$700,MATCH(S$1,'Allokerad kvv'!$B$1:$AV$1,0),FALSE),VLOOKUP($B50,'Justerad allokering kvv'!$B$1:$AG$700,MATCH(S$1,'Justerad allokering kvv'!$B$1:$AF$1,0),FALSE)))</f>
        <v>0</v>
      </c>
      <c r="T50">
        <f>IF($B50=" ","",IF(ISERROR(1/VLOOKUP($B50,'Justerad allokering kvv'!$B$1:$AG$700,MATCH(T$1,'Justerad allokering kvv'!$B$1:$AF$1,0),FALSE)),VLOOKUP($B50,'Allokerad kvv'!$B$2:$AV$700,MATCH(T$1,'Allokerad kvv'!$B$1:$AV$1,0),FALSE),VLOOKUP($B50,'Justerad allokering kvv'!$B$1:$AG$700,MATCH(T$1,'Justerad allokering kvv'!$B$1:$AF$1,0),FALSE)))</f>
        <v>0</v>
      </c>
      <c r="U50">
        <f>IF($B50=" ","",IF(ISERROR(1/VLOOKUP($B50,'Justerad allokering kvv'!$B$1:$AG$700,MATCH(U$1,'Justerad allokering kvv'!$B$1:$AF$1,0),FALSE)),VLOOKUP($B50,'Allokerad kvv'!$B$2:$AV$700,MATCH(U$1,'Allokerad kvv'!$B$1:$AV$1,0),FALSE),VLOOKUP($B50,'Justerad allokering kvv'!$B$1:$AG$700,MATCH(U$1,'Justerad allokering kvv'!$B$1:$AF$1,0),FALSE)))</f>
        <v>0</v>
      </c>
      <c r="V50">
        <f>IF($B50=" ","",IF(ISERROR(1/VLOOKUP($B50,'Justerad allokering kvv'!$B$1:$AG$700,MATCH(V$1,'Justerad allokering kvv'!$B$1:$AF$1,0),FALSE)),VLOOKUP($B50,'Allokerad kvv'!$B$2:$AV$700,MATCH(V$1,'Allokerad kvv'!$B$1:$AV$1,0),FALSE),VLOOKUP($B50,'Justerad allokering kvv'!$B$1:$AG$700,MATCH(V$1,'Justerad allokering kvv'!$B$1:$AF$1,0),FALSE)))</f>
        <v>0</v>
      </c>
      <c r="W50">
        <f>IF($B50=" ","",IF(ISERROR(1/VLOOKUP($B50,'Justerad allokering kvv'!$B$1:$AG$700,MATCH(W$1,'Justerad allokering kvv'!$B$1:$AF$1,0),FALSE)),VLOOKUP($B50,'Allokerad kvv'!$B$2:$AV$700,MATCH(W$1,'Allokerad kvv'!$B$1:$AV$1,0),FALSE),VLOOKUP($B50,'Justerad allokering kvv'!$B$1:$AG$700,MATCH(W$1,'Justerad allokering kvv'!$B$1:$AF$1,0),FALSE)))</f>
        <v>0</v>
      </c>
      <c r="X50">
        <f>IF($B50=" ","",IF(ISERROR(1/VLOOKUP($B50,'Justerad allokering kvv'!$B$1:$AG$700,MATCH(X$1,'Justerad allokering kvv'!$B$1:$AF$1,0),FALSE)),VLOOKUP($B50,'Allokerad kvv'!$B$2:$AV$700,MATCH(X$1,'Allokerad kvv'!$B$1:$AV$1,0),FALSE),VLOOKUP($B50,'Justerad allokering kvv'!$B$1:$AG$700,MATCH(X$1,'Justerad allokering kvv'!$B$1:$AF$1,0),FALSE)))</f>
        <v>0</v>
      </c>
      <c r="Y50">
        <f>IF($B50=" ","",IF(ISERROR(1/VLOOKUP($B50,'Justerad allokering kvv'!$B$1:$AG$700,MATCH(Y$1,'Justerad allokering kvv'!$B$1:$AF$1,0),FALSE)),VLOOKUP($B50,'Allokerad kvv'!$B$2:$AV$700,MATCH(Y$1,'Allokerad kvv'!$B$1:$AV$1,0),FALSE),VLOOKUP($B50,'Justerad allokering kvv'!$B$1:$AG$700,MATCH(Y$1,'Justerad allokering kvv'!$B$1:$AF$1,0),FALSE)))</f>
        <v>0</v>
      </c>
      <c r="AB50">
        <f>IFERROR(VLOOKUP($B50,Kraftvärmeprod!$B$1:$AO$424,MATCH("Tillförd energi från rökgaskondensering (GWh)",Kraftvärmeprod!$B$1:$AG$1,0),FALSE)/1,0)</f>
        <v>0</v>
      </c>
      <c r="AE50" s="122">
        <f t="shared" si="0"/>
        <v>0</v>
      </c>
      <c r="AG50">
        <f t="shared" si="1"/>
        <v>0</v>
      </c>
      <c r="AH50">
        <f t="shared" si="2"/>
        <v>0</v>
      </c>
      <c r="AI50" t="str">
        <f>IF(AH50=0,"",AH50/VLOOKUP(B50,Kraftvärmeprod!$B$1:$BC$480,MATCH("Summa tillförd energi exklusive rökgaskondensering",Kraftvärmeprod!$B$1:$BC$1,0),FALSE))</f>
        <v/>
      </c>
      <c r="AK50">
        <f t="shared" si="3"/>
        <v>0</v>
      </c>
    </row>
    <row r="51" spans="1:37" x14ac:dyDescent="0.25">
      <c r="A51" s="2" t="s">
        <v>101</v>
      </c>
      <c r="B51" s="2" t="s">
        <v>102</v>
      </c>
      <c r="C51">
        <f>IF($B51=" ","",IF(ISERROR(1/VLOOKUP($B51,'Justerad allokering kvv'!$B$1:$AG$700,MATCH(C$1,'Justerad allokering kvv'!$B$1:$AF$1,0),FALSE)),VLOOKUP($B51,'Allokerad kvv'!$B$2:$AV$700,MATCH(C$1,'Allokerad kvv'!$B$1:$AV$1,0),FALSE),VLOOKUP($B51,'Justerad allokering kvv'!$B$1:$AG$700,MATCH(C$1,'Justerad allokering kvv'!$B$1:$AF$1,0),FALSE)))</f>
        <v>0</v>
      </c>
      <c r="D51">
        <f>IF($B51=" ","",IF(ISERROR(1/VLOOKUP($B51,'Justerad allokering kvv'!$B$1:$AG$700,MATCH(D$1,'Justerad allokering kvv'!$B$1:$AF$1,0),FALSE)),VLOOKUP($B51,'Allokerad kvv'!$B$2:$AV$700,MATCH(D$1,'Allokerad kvv'!$B$1:$AV$1,0),FALSE),VLOOKUP($B51,'Justerad allokering kvv'!$B$1:$AG$700,MATCH(D$1,'Justerad allokering kvv'!$B$1:$AF$1,0),FALSE)))</f>
        <v>0</v>
      </c>
      <c r="E51">
        <f>IF($B51=" ","",IF(ISERROR(1/VLOOKUP($B51,'Justerad allokering kvv'!$B$1:$AG$700,MATCH(E$1,'Justerad allokering kvv'!$B$1:$AF$1,0),FALSE)),VLOOKUP($B51,'Allokerad kvv'!$B$2:$AV$700,MATCH(E$1,'Allokerad kvv'!$B$1:$AV$1,0),FALSE),VLOOKUP($B51,'Justerad allokering kvv'!$B$1:$AG$700,MATCH(E$1,'Justerad allokering kvv'!$B$1:$AF$1,0),FALSE)))</f>
        <v>0</v>
      </c>
      <c r="F51">
        <f>IF($B51=" ","",IF(ISERROR(1/VLOOKUP($B51,'Justerad allokering kvv'!$B$1:$AG$700,MATCH(F$1,'Justerad allokering kvv'!$B$1:$AF$1,0),FALSE)),VLOOKUP($B51,'Allokerad kvv'!$B$2:$AV$700,MATCH(F$1,'Allokerad kvv'!$B$1:$AV$1,0),FALSE),VLOOKUP($B51,'Justerad allokering kvv'!$B$1:$AG$700,MATCH(F$1,'Justerad allokering kvv'!$B$1:$AF$1,0),FALSE)))</f>
        <v>0</v>
      </c>
      <c r="G51">
        <f>IF($B51=" ","",IF(ISERROR(1/VLOOKUP($B51,'Justerad allokering kvv'!$B$1:$AG$700,MATCH(G$1,'Justerad allokering kvv'!$B$1:$AF$1,0),FALSE)),VLOOKUP($B51,'Allokerad kvv'!$B$2:$AV$700,MATCH(G$1,'Allokerad kvv'!$B$1:$AV$1,0),FALSE),VLOOKUP($B51,'Justerad allokering kvv'!$B$1:$AG$700,MATCH(G$1,'Justerad allokering kvv'!$B$1:$AF$1,0),FALSE)))</f>
        <v>0</v>
      </c>
      <c r="H51">
        <f>IF($B51=" ","",IF(ISERROR(1/VLOOKUP($B51,'Justerad allokering kvv'!$B$1:$AG$700,MATCH(H$1,'Justerad allokering kvv'!$B$1:$AF$1,0),FALSE)),VLOOKUP($B51,'Allokerad kvv'!$B$2:$AV$700,MATCH(H$1,'Allokerad kvv'!$B$1:$AV$1,0),FALSE),VLOOKUP($B51,'Justerad allokering kvv'!$B$1:$AG$700,MATCH(H$1,'Justerad allokering kvv'!$B$1:$AF$1,0),FALSE)))</f>
        <v>0</v>
      </c>
      <c r="I51">
        <f>IF($B51=" ","",IF(ISERROR(1/VLOOKUP($B51,'Justerad allokering kvv'!$B$1:$AG$700,MATCH(I$1,'Justerad allokering kvv'!$B$1:$AF$1,0),FALSE)),VLOOKUP($B51,'Allokerad kvv'!$B$2:$AV$700,MATCH(I$1,'Allokerad kvv'!$B$1:$AV$1,0),FALSE),VLOOKUP($B51,'Justerad allokering kvv'!$B$1:$AG$700,MATCH(I$1,'Justerad allokering kvv'!$B$1:$AF$1,0),FALSE)))</f>
        <v>0</v>
      </c>
      <c r="J51">
        <f>IF($B51=" ","",IF(ISERROR(1/VLOOKUP($B51,'Justerad allokering kvv'!$B$1:$AG$700,MATCH(J$1,'Justerad allokering kvv'!$B$1:$AF$1,0),FALSE)),VLOOKUP($B51,'Allokerad kvv'!$B$2:$AV$700,MATCH(J$1,'Allokerad kvv'!$B$1:$AV$1,0),FALSE),VLOOKUP($B51,'Justerad allokering kvv'!$B$1:$AG$700,MATCH(J$1,'Justerad allokering kvv'!$B$1:$AF$1,0),FALSE)))</f>
        <v>0</v>
      </c>
      <c r="K51">
        <f>IF($B51=" ","",IF(ISERROR(1/VLOOKUP($B51,'Justerad allokering kvv'!$B$1:$AG$700,MATCH(K$1,'Justerad allokering kvv'!$B$1:$AF$1,0),FALSE)),VLOOKUP($B51,'Allokerad kvv'!$B$2:$AV$700,MATCH(K$1,'Allokerad kvv'!$B$1:$AV$1,0),FALSE),VLOOKUP($B51,'Justerad allokering kvv'!$B$1:$AG$700,MATCH(K$1,'Justerad allokering kvv'!$B$1:$AF$1,0),FALSE)))</f>
        <v>0</v>
      </c>
      <c r="L51">
        <f>IF($B51=" ","",IF(ISERROR(1/VLOOKUP($B51,'Justerad allokering kvv'!$B$1:$AG$700,MATCH(L$1,'Justerad allokering kvv'!$B$1:$AF$1,0),FALSE)),VLOOKUP($B51,'Allokerad kvv'!$B$2:$AV$700,MATCH(L$1,'Allokerad kvv'!$B$1:$AV$1,0),FALSE),VLOOKUP($B51,'Justerad allokering kvv'!$B$1:$AG$700,MATCH(L$1,'Justerad allokering kvv'!$B$1:$AF$1,0),FALSE)))</f>
        <v>0</v>
      </c>
      <c r="M51">
        <f>IF($B51=" ","",IF(ISERROR(1/VLOOKUP($B51,'Justerad allokering kvv'!$B$1:$AG$700,MATCH(M$1,'Justerad allokering kvv'!$B$1:$AF$1,0),FALSE)),VLOOKUP($B51,'Allokerad kvv'!$B$2:$AV$700,MATCH(M$1,'Allokerad kvv'!$B$1:$AV$1,0),FALSE),VLOOKUP($B51,'Justerad allokering kvv'!$B$1:$AG$700,MATCH(M$1,'Justerad allokering kvv'!$B$1:$AF$1,0),FALSE)))</f>
        <v>0</v>
      </c>
      <c r="N51">
        <f>IF($B51=" ","",IF(ISERROR(1/VLOOKUP($B51,'Justerad allokering kvv'!$B$1:$AG$700,MATCH(N$1,'Justerad allokering kvv'!$B$1:$AF$1,0),FALSE)),VLOOKUP($B51,'Allokerad kvv'!$B$2:$AV$700,MATCH(N$1,'Allokerad kvv'!$B$1:$AV$1,0),FALSE),VLOOKUP($B51,'Justerad allokering kvv'!$B$1:$AG$700,MATCH(N$1,'Justerad allokering kvv'!$B$1:$AF$1,0),FALSE)))</f>
        <v>0</v>
      </c>
      <c r="O51">
        <f>IF($B51=" ","",IF(ISERROR(1/VLOOKUP($B51,'Justerad allokering kvv'!$B$1:$AG$700,MATCH(O$1,'Justerad allokering kvv'!$B$1:$AF$1,0),FALSE)),VLOOKUP($B51,'Allokerad kvv'!$B$2:$AV$700,MATCH(O$1,'Allokerad kvv'!$B$1:$AV$1,0),FALSE),VLOOKUP($B51,'Justerad allokering kvv'!$B$1:$AG$700,MATCH(O$1,'Justerad allokering kvv'!$B$1:$AF$1,0),FALSE)))</f>
        <v>0</v>
      </c>
      <c r="P51">
        <f>IF($B51=" ","",IF(ISERROR(1/VLOOKUP($B51,'Justerad allokering kvv'!$B$1:$AG$700,MATCH(P$1,'Justerad allokering kvv'!$B$1:$AF$1,0),FALSE)),VLOOKUP($B51,'Allokerad kvv'!$B$2:$AV$700,MATCH(P$1,'Allokerad kvv'!$B$1:$AV$1,0),FALSE),VLOOKUP($B51,'Justerad allokering kvv'!$B$1:$AG$700,MATCH(P$1,'Justerad allokering kvv'!$B$1:$AF$1,0),FALSE)))</f>
        <v>0</v>
      </c>
      <c r="Q51">
        <f>IF($B51=" ","",IF(ISERROR(1/VLOOKUP($B51,'Justerad allokering kvv'!$B$1:$AG$700,MATCH(Q$1,'Justerad allokering kvv'!$B$1:$AF$1,0),FALSE)),VLOOKUP($B51,'Allokerad kvv'!$B$2:$AV$700,MATCH(Q$1,'Allokerad kvv'!$B$1:$AV$1,0),FALSE),VLOOKUP($B51,'Justerad allokering kvv'!$B$1:$AG$700,MATCH(Q$1,'Justerad allokering kvv'!$B$1:$AF$1,0),FALSE)))</f>
        <v>0</v>
      </c>
      <c r="R51">
        <f>IF($B51=" ","",IF(ISERROR(1/VLOOKUP($B51,'Justerad allokering kvv'!$B$1:$AG$700,MATCH(R$1,'Justerad allokering kvv'!$B$1:$AF$1,0),FALSE)),VLOOKUP($B51,'Allokerad kvv'!$B$2:$AV$700,MATCH(R$1,'Allokerad kvv'!$B$1:$AV$1,0),FALSE),VLOOKUP($B51,'Justerad allokering kvv'!$B$1:$AG$700,MATCH(R$1,'Justerad allokering kvv'!$B$1:$AF$1,0),FALSE)))</f>
        <v>0</v>
      </c>
      <c r="S51">
        <f>IF($B51=" ","",IF(ISERROR(1/VLOOKUP($B51,'Justerad allokering kvv'!$B$1:$AG$700,MATCH(S$1,'Justerad allokering kvv'!$B$1:$AF$1,0),FALSE)),VLOOKUP($B51,'Allokerad kvv'!$B$2:$AV$700,MATCH(S$1,'Allokerad kvv'!$B$1:$AV$1,0),FALSE),VLOOKUP($B51,'Justerad allokering kvv'!$B$1:$AG$700,MATCH(S$1,'Justerad allokering kvv'!$B$1:$AF$1,0),FALSE)))</f>
        <v>0</v>
      </c>
      <c r="T51">
        <f>IF($B51=" ","",IF(ISERROR(1/VLOOKUP($B51,'Justerad allokering kvv'!$B$1:$AG$700,MATCH(T$1,'Justerad allokering kvv'!$B$1:$AF$1,0),FALSE)),VLOOKUP($B51,'Allokerad kvv'!$B$2:$AV$700,MATCH(T$1,'Allokerad kvv'!$B$1:$AV$1,0),FALSE),VLOOKUP($B51,'Justerad allokering kvv'!$B$1:$AG$700,MATCH(T$1,'Justerad allokering kvv'!$B$1:$AF$1,0),FALSE)))</f>
        <v>0</v>
      </c>
      <c r="U51">
        <f>IF($B51=" ","",IF(ISERROR(1/VLOOKUP($B51,'Justerad allokering kvv'!$B$1:$AG$700,MATCH(U$1,'Justerad allokering kvv'!$B$1:$AF$1,0),FALSE)),VLOOKUP($B51,'Allokerad kvv'!$B$2:$AV$700,MATCH(U$1,'Allokerad kvv'!$B$1:$AV$1,0),FALSE),VLOOKUP($B51,'Justerad allokering kvv'!$B$1:$AG$700,MATCH(U$1,'Justerad allokering kvv'!$B$1:$AF$1,0),FALSE)))</f>
        <v>0</v>
      </c>
      <c r="V51">
        <f>IF($B51=" ","",IF(ISERROR(1/VLOOKUP($B51,'Justerad allokering kvv'!$B$1:$AG$700,MATCH(V$1,'Justerad allokering kvv'!$B$1:$AF$1,0),FALSE)),VLOOKUP($B51,'Allokerad kvv'!$B$2:$AV$700,MATCH(V$1,'Allokerad kvv'!$B$1:$AV$1,0),FALSE),VLOOKUP($B51,'Justerad allokering kvv'!$B$1:$AG$700,MATCH(V$1,'Justerad allokering kvv'!$B$1:$AF$1,0),FALSE)))</f>
        <v>0</v>
      </c>
      <c r="W51">
        <f>IF($B51=" ","",IF(ISERROR(1/VLOOKUP($B51,'Justerad allokering kvv'!$B$1:$AG$700,MATCH(W$1,'Justerad allokering kvv'!$B$1:$AF$1,0),FALSE)),VLOOKUP($B51,'Allokerad kvv'!$B$2:$AV$700,MATCH(W$1,'Allokerad kvv'!$B$1:$AV$1,0),FALSE),VLOOKUP($B51,'Justerad allokering kvv'!$B$1:$AG$700,MATCH(W$1,'Justerad allokering kvv'!$B$1:$AF$1,0),FALSE)))</f>
        <v>0</v>
      </c>
      <c r="X51">
        <f>IF($B51=" ","",IF(ISERROR(1/VLOOKUP($B51,'Justerad allokering kvv'!$B$1:$AG$700,MATCH(X$1,'Justerad allokering kvv'!$B$1:$AF$1,0),FALSE)),VLOOKUP($B51,'Allokerad kvv'!$B$2:$AV$700,MATCH(X$1,'Allokerad kvv'!$B$1:$AV$1,0),FALSE),VLOOKUP($B51,'Justerad allokering kvv'!$B$1:$AG$700,MATCH(X$1,'Justerad allokering kvv'!$B$1:$AF$1,0),FALSE)))</f>
        <v>0</v>
      </c>
      <c r="Y51">
        <f>IF($B51=" ","",IF(ISERROR(1/VLOOKUP($B51,'Justerad allokering kvv'!$B$1:$AG$700,MATCH(Y$1,'Justerad allokering kvv'!$B$1:$AF$1,0),FALSE)),VLOOKUP($B51,'Allokerad kvv'!$B$2:$AV$700,MATCH(Y$1,'Allokerad kvv'!$B$1:$AV$1,0),FALSE),VLOOKUP($B51,'Justerad allokering kvv'!$B$1:$AG$700,MATCH(Y$1,'Justerad allokering kvv'!$B$1:$AF$1,0),FALSE)))</f>
        <v>0</v>
      </c>
      <c r="AB51">
        <f>IFERROR(VLOOKUP($B51,Kraftvärmeprod!$B$1:$AO$424,MATCH("Tillförd energi från rökgaskondensering (GWh)",Kraftvärmeprod!$B$1:$AG$1,0),FALSE)/1,0)</f>
        <v>0</v>
      </c>
      <c r="AE51" s="122">
        <f t="shared" si="0"/>
        <v>0</v>
      </c>
      <c r="AG51">
        <f t="shared" si="1"/>
        <v>0</v>
      </c>
      <c r="AH51">
        <f t="shared" si="2"/>
        <v>0</v>
      </c>
      <c r="AI51" t="str">
        <f>IF(AH51=0,"",AH51/VLOOKUP(B51,Kraftvärmeprod!$B$1:$BC$480,MATCH("Summa tillförd energi exklusive rökgaskondensering",Kraftvärmeprod!$B$1:$BC$1,0),FALSE))</f>
        <v/>
      </c>
      <c r="AK51">
        <f t="shared" si="3"/>
        <v>0</v>
      </c>
    </row>
    <row r="52" spans="1:37" x14ac:dyDescent="0.25">
      <c r="A52" s="2" t="s">
        <v>101</v>
      </c>
      <c r="B52" s="2" t="s">
        <v>103</v>
      </c>
      <c r="C52">
        <f>IF($B52=" ","",IF(ISERROR(1/VLOOKUP($B52,'Justerad allokering kvv'!$B$1:$AG$700,MATCH(C$1,'Justerad allokering kvv'!$B$1:$AF$1,0),FALSE)),VLOOKUP($B52,'Allokerad kvv'!$B$2:$AV$700,MATCH(C$1,'Allokerad kvv'!$B$1:$AV$1,0),FALSE),VLOOKUP($B52,'Justerad allokering kvv'!$B$1:$AG$700,MATCH(C$1,'Justerad allokering kvv'!$B$1:$AF$1,0),FALSE)))</f>
        <v>0</v>
      </c>
      <c r="D52">
        <f>IF($B52=" ","",IF(ISERROR(1/VLOOKUP($B52,'Justerad allokering kvv'!$B$1:$AG$700,MATCH(D$1,'Justerad allokering kvv'!$B$1:$AF$1,0),FALSE)),VLOOKUP($B52,'Allokerad kvv'!$B$2:$AV$700,MATCH(D$1,'Allokerad kvv'!$B$1:$AV$1,0),FALSE),VLOOKUP($B52,'Justerad allokering kvv'!$B$1:$AG$700,MATCH(D$1,'Justerad allokering kvv'!$B$1:$AF$1,0),FALSE)))</f>
        <v>0</v>
      </c>
      <c r="E52">
        <f>IF($B52=" ","",IF(ISERROR(1/VLOOKUP($B52,'Justerad allokering kvv'!$B$1:$AG$700,MATCH(E$1,'Justerad allokering kvv'!$B$1:$AF$1,0),FALSE)),VLOOKUP($B52,'Allokerad kvv'!$B$2:$AV$700,MATCH(E$1,'Allokerad kvv'!$B$1:$AV$1,0),FALSE),VLOOKUP($B52,'Justerad allokering kvv'!$B$1:$AG$700,MATCH(E$1,'Justerad allokering kvv'!$B$1:$AF$1,0),FALSE)))</f>
        <v>0</v>
      </c>
      <c r="F52">
        <f>IF($B52=" ","",IF(ISERROR(1/VLOOKUP($B52,'Justerad allokering kvv'!$B$1:$AG$700,MATCH(F$1,'Justerad allokering kvv'!$B$1:$AF$1,0),FALSE)),VLOOKUP($B52,'Allokerad kvv'!$B$2:$AV$700,MATCH(F$1,'Allokerad kvv'!$B$1:$AV$1,0),FALSE),VLOOKUP($B52,'Justerad allokering kvv'!$B$1:$AG$700,MATCH(F$1,'Justerad allokering kvv'!$B$1:$AF$1,0),FALSE)))</f>
        <v>0</v>
      </c>
      <c r="G52">
        <f>IF($B52=" ","",IF(ISERROR(1/VLOOKUP($B52,'Justerad allokering kvv'!$B$1:$AG$700,MATCH(G$1,'Justerad allokering kvv'!$B$1:$AF$1,0),FALSE)),VLOOKUP($B52,'Allokerad kvv'!$B$2:$AV$700,MATCH(G$1,'Allokerad kvv'!$B$1:$AV$1,0),FALSE),VLOOKUP($B52,'Justerad allokering kvv'!$B$1:$AG$700,MATCH(G$1,'Justerad allokering kvv'!$B$1:$AF$1,0),FALSE)))</f>
        <v>0</v>
      </c>
      <c r="H52">
        <f>IF($B52=" ","",IF(ISERROR(1/VLOOKUP($B52,'Justerad allokering kvv'!$B$1:$AG$700,MATCH(H$1,'Justerad allokering kvv'!$B$1:$AF$1,0),FALSE)),VLOOKUP($B52,'Allokerad kvv'!$B$2:$AV$700,MATCH(H$1,'Allokerad kvv'!$B$1:$AV$1,0),FALSE),VLOOKUP($B52,'Justerad allokering kvv'!$B$1:$AG$700,MATCH(H$1,'Justerad allokering kvv'!$B$1:$AF$1,0),FALSE)))</f>
        <v>0</v>
      </c>
      <c r="I52">
        <f>IF($B52=" ","",IF(ISERROR(1/VLOOKUP($B52,'Justerad allokering kvv'!$B$1:$AG$700,MATCH(I$1,'Justerad allokering kvv'!$B$1:$AF$1,0),FALSE)),VLOOKUP($B52,'Allokerad kvv'!$B$2:$AV$700,MATCH(I$1,'Allokerad kvv'!$B$1:$AV$1,0),FALSE),VLOOKUP($B52,'Justerad allokering kvv'!$B$1:$AG$700,MATCH(I$1,'Justerad allokering kvv'!$B$1:$AF$1,0),FALSE)))</f>
        <v>0</v>
      </c>
      <c r="J52">
        <f>IF($B52=" ","",IF(ISERROR(1/VLOOKUP($B52,'Justerad allokering kvv'!$B$1:$AG$700,MATCH(J$1,'Justerad allokering kvv'!$B$1:$AF$1,0),FALSE)),VLOOKUP($B52,'Allokerad kvv'!$B$2:$AV$700,MATCH(J$1,'Allokerad kvv'!$B$1:$AV$1,0),FALSE),VLOOKUP($B52,'Justerad allokering kvv'!$B$1:$AG$700,MATCH(J$1,'Justerad allokering kvv'!$B$1:$AF$1,0),FALSE)))</f>
        <v>0</v>
      </c>
      <c r="K52">
        <f>IF($B52=" ","",IF(ISERROR(1/VLOOKUP($B52,'Justerad allokering kvv'!$B$1:$AG$700,MATCH(K$1,'Justerad allokering kvv'!$B$1:$AF$1,0),FALSE)),VLOOKUP($B52,'Allokerad kvv'!$B$2:$AV$700,MATCH(K$1,'Allokerad kvv'!$B$1:$AV$1,0),FALSE),VLOOKUP($B52,'Justerad allokering kvv'!$B$1:$AG$700,MATCH(K$1,'Justerad allokering kvv'!$B$1:$AF$1,0),FALSE)))</f>
        <v>0</v>
      </c>
      <c r="L52">
        <f>IF($B52=" ","",IF(ISERROR(1/VLOOKUP($B52,'Justerad allokering kvv'!$B$1:$AG$700,MATCH(L$1,'Justerad allokering kvv'!$B$1:$AF$1,0),FALSE)),VLOOKUP($B52,'Allokerad kvv'!$B$2:$AV$700,MATCH(L$1,'Allokerad kvv'!$B$1:$AV$1,0),FALSE),VLOOKUP($B52,'Justerad allokering kvv'!$B$1:$AG$700,MATCH(L$1,'Justerad allokering kvv'!$B$1:$AF$1,0),FALSE)))</f>
        <v>0</v>
      </c>
      <c r="M52">
        <f>IF($B52=" ","",IF(ISERROR(1/VLOOKUP($B52,'Justerad allokering kvv'!$B$1:$AG$700,MATCH(M$1,'Justerad allokering kvv'!$B$1:$AF$1,0),FALSE)),VLOOKUP($B52,'Allokerad kvv'!$B$2:$AV$700,MATCH(M$1,'Allokerad kvv'!$B$1:$AV$1,0),FALSE),VLOOKUP($B52,'Justerad allokering kvv'!$B$1:$AG$700,MATCH(M$1,'Justerad allokering kvv'!$B$1:$AF$1,0),FALSE)))</f>
        <v>0</v>
      </c>
      <c r="N52">
        <f>IF($B52=" ","",IF(ISERROR(1/VLOOKUP($B52,'Justerad allokering kvv'!$B$1:$AG$700,MATCH(N$1,'Justerad allokering kvv'!$B$1:$AF$1,0),FALSE)),VLOOKUP($B52,'Allokerad kvv'!$B$2:$AV$700,MATCH(N$1,'Allokerad kvv'!$B$1:$AV$1,0),FALSE),VLOOKUP($B52,'Justerad allokering kvv'!$B$1:$AG$700,MATCH(N$1,'Justerad allokering kvv'!$B$1:$AF$1,0),FALSE)))</f>
        <v>0</v>
      </c>
      <c r="O52">
        <f>IF($B52=" ","",IF(ISERROR(1/VLOOKUP($B52,'Justerad allokering kvv'!$B$1:$AG$700,MATCH(O$1,'Justerad allokering kvv'!$B$1:$AF$1,0),FALSE)),VLOOKUP($B52,'Allokerad kvv'!$B$2:$AV$700,MATCH(O$1,'Allokerad kvv'!$B$1:$AV$1,0),FALSE),VLOOKUP($B52,'Justerad allokering kvv'!$B$1:$AG$700,MATCH(O$1,'Justerad allokering kvv'!$B$1:$AF$1,0),FALSE)))</f>
        <v>0</v>
      </c>
      <c r="P52">
        <f>IF($B52=" ","",IF(ISERROR(1/VLOOKUP($B52,'Justerad allokering kvv'!$B$1:$AG$700,MATCH(P$1,'Justerad allokering kvv'!$B$1:$AF$1,0),FALSE)),VLOOKUP($B52,'Allokerad kvv'!$B$2:$AV$700,MATCH(P$1,'Allokerad kvv'!$B$1:$AV$1,0),FALSE),VLOOKUP($B52,'Justerad allokering kvv'!$B$1:$AG$700,MATCH(P$1,'Justerad allokering kvv'!$B$1:$AF$1,0),FALSE)))</f>
        <v>0</v>
      </c>
      <c r="Q52">
        <f>IF($B52=" ","",IF(ISERROR(1/VLOOKUP($B52,'Justerad allokering kvv'!$B$1:$AG$700,MATCH(Q$1,'Justerad allokering kvv'!$B$1:$AF$1,0),FALSE)),VLOOKUP($B52,'Allokerad kvv'!$B$2:$AV$700,MATCH(Q$1,'Allokerad kvv'!$B$1:$AV$1,0),FALSE),VLOOKUP($B52,'Justerad allokering kvv'!$B$1:$AG$700,MATCH(Q$1,'Justerad allokering kvv'!$B$1:$AF$1,0),FALSE)))</f>
        <v>0</v>
      </c>
      <c r="R52">
        <f>IF($B52=" ","",IF(ISERROR(1/VLOOKUP($B52,'Justerad allokering kvv'!$B$1:$AG$700,MATCH(R$1,'Justerad allokering kvv'!$B$1:$AF$1,0),FALSE)),VLOOKUP($B52,'Allokerad kvv'!$B$2:$AV$700,MATCH(R$1,'Allokerad kvv'!$B$1:$AV$1,0),FALSE),VLOOKUP($B52,'Justerad allokering kvv'!$B$1:$AG$700,MATCH(R$1,'Justerad allokering kvv'!$B$1:$AF$1,0),FALSE)))</f>
        <v>0</v>
      </c>
      <c r="S52">
        <f>IF($B52=" ","",IF(ISERROR(1/VLOOKUP($B52,'Justerad allokering kvv'!$B$1:$AG$700,MATCH(S$1,'Justerad allokering kvv'!$B$1:$AF$1,0),FALSE)),VLOOKUP($B52,'Allokerad kvv'!$B$2:$AV$700,MATCH(S$1,'Allokerad kvv'!$B$1:$AV$1,0),FALSE),VLOOKUP($B52,'Justerad allokering kvv'!$B$1:$AG$700,MATCH(S$1,'Justerad allokering kvv'!$B$1:$AF$1,0),FALSE)))</f>
        <v>0</v>
      </c>
      <c r="T52">
        <f>IF($B52=" ","",IF(ISERROR(1/VLOOKUP($B52,'Justerad allokering kvv'!$B$1:$AG$700,MATCH(T$1,'Justerad allokering kvv'!$B$1:$AF$1,0),FALSE)),VLOOKUP($B52,'Allokerad kvv'!$B$2:$AV$700,MATCH(T$1,'Allokerad kvv'!$B$1:$AV$1,0),FALSE),VLOOKUP($B52,'Justerad allokering kvv'!$B$1:$AG$700,MATCH(T$1,'Justerad allokering kvv'!$B$1:$AF$1,0),FALSE)))</f>
        <v>0</v>
      </c>
      <c r="U52">
        <f>IF($B52=" ","",IF(ISERROR(1/VLOOKUP($B52,'Justerad allokering kvv'!$B$1:$AG$700,MATCH(U$1,'Justerad allokering kvv'!$B$1:$AF$1,0),FALSE)),VLOOKUP($B52,'Allokerad kvv'!$B$2:$AV$700,MATCH(U$1,'Allokerad kvv'!$B$1:$AV$1,0),FALSE),VLOOKUP($B52,'Justerad allokering kvv'!$B$1:$AG$700,MATCH(U$1,'Justerad allokering kvv'!$B$1:$AF$1,0),FALSE)))</f>
        <v>0</v>
      </c>
      <c r="V52">
        <f>IF($B52=" ","",IF(ISERROR(1/VLOOKUP($B52,'Justerad allokering kvv'!$B$1:$AG$700,MATCH(V$1,'Justerad allokering kvv'!$B$1:$AF$1,0),FALSE)),VLOOKUP($B52,'Allokerad kvv'!$B$2:$AV$700,MATCH(V$1,'Allokerad kvv'!$B$1:$AV$1,0),FALSE),VLOOKUP($B52,'Justerad allokering kvv'!$B$1:$AG$700,MATCH(V$1,'Justerad allokering kvv'!$B$1:$AF$1,0),FALSE)))</f>
        <v>0</v>
      </c>
      <c r="W52">
        <f>IF($B52=" ","",IF(ISERROR(1/VLOOKUP($B52,'Justerad allokering kvv'!$B$1:$AG$700,MATCH(W$1,'Justerad allokering kvv'!$B$1:$AF$1,0),FALSE)),VLOOKUP($B52,'Allokerad kvv'!$B$2:$AV$700,MATCH(W$1,'Allokerad kvv'!$B$1:$AV$1,0),FALSE),VLOOKUP($B52,'Justerad allokering kvv'!$B$1:$AG$700,MATCH(W$1,'Justerad allokering kvv'!$B$1:$AF$1,0),FALSE)))</f>
        <v>0</v>
      </c>
      <c r="X52">
        <f>IF($B52=" ","",IF(ISERROR(1/VLOOKUP($B52,'Justerad allokering kvv'!$B$1:$AG$700,MATCH(X$1,'Justerad allokering kvv'!$B$1:$AF$1,0),FALSE)),VLOOKUP($B52,'Allokerad kvv'!$B$2:$AV$700,MATCH(X$1,'Allokerad kvv'!$B$1:$AV$1,0),FALSE),VLOOKUP($B52,'Justerad allokering kvv'!$B$1:$AG$700,MATCH(X$1,'Justerad allokering kvv'!$B$1:$AF$1,0),FALSE)))</f>
        <v>0</v>
      </c>
      <c r="Y52">
        <f>IF($B52=" ","",IF(ISERROR(1/VLOOKUP($B52,'Justerad allokering kvv'!$B$1:$AG$700,MATCH(Y$1,'Justerad allokering kvv'!$B$1:$AF$1,0),FALSE)),VLOOKUP($B52,'Allokerad kvv'!$B$2:$AV$700,MATCH(Y$1,'Allokerad kvv'!$B$1:$AV$1,0),FALSE),VLOOKUP($B52,'Justerad allokering kvv'!$B$1:$AG$700,MATCH(Y$1,'Justerad allokering kvv'!$B$1:$AF$1,0),FALSE)))</f>
        <v>0</v>
      </c>
      <c r="AB52">
        <f>IFERROR(VLOOKUP($B52,Kraftvärmeprod!$B$1:$AO$424,MATCH("Tillförd energi från rökgaskondensering (GWh)",Kraftvärmeprod!$B$1:$AG$1,0),FALSE)/1,0)</f>
        <v>0</v>
      </c>
      <c r="AE52" s="122">
        <f t="shared" si="0"/>
        <v>0</v>
      </c>
      <c r="AG52">
        <f t="shared" si="1"/>
        <v>0</v>
      </c>
      <c r="AH52">
        <f t="shared" si="2"/>
        <v>0</v>
      </c>
      <c r="AI52" t="str">
        <f>IF(AH52=0,"",AH52/VLOOKUP(B52,Kraftvärmeprod!$B$1:$BC$480,MATCH("Summa tillförd energi exklusive rökgaskondensering",Kraftvärmeprod!$B$1:$BC$1,0),FALSE))</f>
        <v/>
      </c>
      <c r="AK52">
        <f t="shared" si="3"/>
        <v>0</v>
      </c>
    </row>
    <row r="53" spans="1:37" x14ac:dyDescent="0.25">
      <c r="A53" s="2" t="s">
        <v>101</v>
      </c>
      <c r="B53" s="2" t="s">
        <v>104</v>
      </c>
      <c r="C53">
        <f>IF($B53=" ","",IF(ISERROR(1/VLOOKUP($B53,'Justerad allokering kvv'!$B$1:$AG$700,MATCH(C$1,'Justerad allokering kvv'!$B$1:$AF$1,0),FALSE)),VLOOKUP($B53,'Allokerad kvv'!$B$2:$AV$700,MATCH(C$1,'Allokerad kvv'!$B$1:$AV$1,0),FALSE),VLOOKUP($B53,'Justerad allokering kvv'!$B$1:$AG$700,MATCH(C$1,'Justerad allokering kvv'!$B$1:$AF$1,0),FALSE)))</f>
        <v>0</v>
      </c>
      <c r="D53">
        <f>IF($B53=" ","",IF(ISERROR(1/VLOOKUP($B53,'Justerad allokering kvv'!$B$1:$AG$700,MATCH(D$1,'Justerad allokering kvv'!$B$1:$AF$1,0),FALSE)),VLOOKUP($B53,'Allokerad kvv'!$B$2:$AV$700,MATCH(D$1,'Allokerad kvv'!$B$1:$AV$1,0),FALSE),VLOOKUP($B53,'Justerad allokering kvv'!$B$1:$AG$700,MATCH(D$1,'Justerad allokering kvv'!$B$1:$AF$1,0),FALSE)))</f>
        <v>0</v>
      </c>
      <c r="E53">
        <f>IF($B53=" ","",IF(ISERROR(1/VLOOKUP($B53,'Justerad allokering kvv'!$B$1:$AG$700,MATCH(E$1,'Justerad allokering kvv'!$B$1:$AF$1,0),FALSE)),VLOOKUP($B53,'Allokerad kvv'!$B$2:$AV$700,MATCH(E$1,'Allokerad kvv'!$B$1:$AV$1,0),FALSE),VLOOKUP($B53,'Justerad allokering kvv'!$B$1:$AG$700,MATCH(E$1,'Justerad allokering kvv'!$B$1:$AF$1,0),FALSE)))</f>
        <v>0</v>
      </c>
      <c r="F53">
        <f>IF($B53=" ","",IF(ISERROR(1/VLOOKUP($B53,'Justerad allokering kvv'!$B$1:$AG$700,MATCH(F$1,'Justerad allokering kvv'!$B$1:$AF$1,0),FALSE)),VLOOKUP($B53,'Allokerad kvv'!$B$2:$AV$700,MATCH(F$1,'Allokerad kvv'!$B$1:$AV$1,0),FALSE),VLOOKUP($B53,'Justerad allokering kvv'!$B$1:$AG$700,MATCH(F$1,'Justerad allokering kvv'!$B$1:$AF$1,0),FALSE)))</f>
        <v>0</v>
      </c>
      <c r="G53">
        <f>IF($B53=" ","",IF(ISERROR(1/VLOOKUP($B53,'Justerad allokering kvv'!$B$1:$AG$700,MATCH(G$1,'Justerad allokering kvv'!$B$1:$AF$1,0),FALSE)),VLOOKUP($B53,'Allokerad kvv'!$B$2:$AV$700,MATCH(G$1,'Allokerad kvv'!$B$1:$AV$1,0),FALSE),VLOOKUP($B53,'Justerad allokering kvv'!$B$1:$AG$700,MATCH(G$1,'Justerad allokering kvv'!$B$1:$AF$1,0),FALSE)))</f>
        <v>0</v>
      </c>
      <c r="H53">
        <f>IF($B53=" ","",IF(ISERROR(1/VLOOKUP($B53,'Justerad allokering kvv'!$B$1:$AG$700,MATCH(H$1,'Justerad allokering kvv'!$B$1:$AF$1,0),FALSE)),VLOOKUP($B53,'Allokerad kvv'!$B$2:$AV$700,MATCH(H$1,'Allokerad kvv'!$B$1:$AV$1,0),FALSE),VLOOKUP($B53,'Justerad allokering kvv'!$B$1:$AG$700,MATCH(H$1,'Justerad allokering kvv'!$B$1:$AF$1,0),FALSE)))</f>
        <v>0</v>
      </c>
      <c r="I53">
        <f>IF($B53=" ","",IF(ISERROR(1/VLOOKUP($B53,'Justerad allokering kvv'!$B$1:$AG$700,MATCH(I$1,'Justerad allokering kvv'!$B$1:$AF$1,0),FALSE)),VLOOKUP($B53,'Allokerad kvv'!$B$2:$AV$700,MATCH(I$1,'Allokerad kvv'!$B$1:$AV$1,0),FALSE),VLOOKUP($B53,'Justerad allokering kvv'!$B$1:$AG$700,MATCH(I$1,'Justerad allokering kvv'!$B$1:$AF$1,0),FALSE)))</f>
        <v>0</v>
      </c>
      <c r="J53">
        <f>IF($B53=" ","",IF(ISERROR(1/VLOOKUP($B53,'Justerad allokering kvv'!$B$1:$AG$700,MATCH(J$1,'Justerad allokering kvv'!$B$1:$AF$1,0),FALSE)),VLOOKUP($B53,'Allokerad kvv'!$B$2:$AV$700,MATCH(J$1,'Allokerad kvv'!$B$1:$AV$1,0),FALSE),VLOOKUP($B53,'Justerad allokering kvv'!$B$1:$AG$700,MATCH(J$1,'Justerad allokering kvv'!$B$1:$AF$1,0),FALSE)))</f>
        <v>0</v>
      </c>
      <c r="K53">
        <f>IF($B53=" ","",IF(ISERROR(1/VLOOKUP($B53,'Justerad allokering kvv'!$B$1:$AG$700,MATCH(K$1,'Justerad allokering kvv'!$B$1:$AF$1,0),FALSE)),VLOOKUP($B53,'Allokerad kvv'!$B$2:$AV$700,MATCH(K$1,'Allokerad kvv'!$B$1:$AV$1,0),FALSE),VLOOKUP($B53,'Justerad allokering kvv'!$B$1:$AG$700,MATCH(K$1,'Justerad allokering kvv'!$B$1:$AF$1,0),FALSE)))</f>
        <v>0</v>
      </c>
      <c r="L53">
        <f>IF($B53=" ","",IF(ISERROR(1/VLOOKUP($B53,'Justerad allokering kvv'!$B$1:$AG$700,MATCH(L$1,'Justerad allokering kvv'!$B$1:$AF$1,0),FALSE)),VLOOKUP($B53,'Allokerad kvv'!$B$2:$AV$700,MATCH(L$1,'Allokerad kvv'!$B$1:$AV$1,0),FALSE),VLOOKUP($B53,'Justerad allokering kvv'!$B$1:$AG$700,MATCH(L$1,'Justerad allokering kvv'!$B$1:$AF$1,0),FALSE)))</f>
        <v>0</v>
      </c>
      <c r="M53">
        <f>IF($B53=" ","",IF(ISERROR(1/VLOOKUP($B53,'Justerad allokering kvv'!$B$1:$AG$700,MATCH(M$1,'Justerad allokering kvv'!$B$1:$AF$1,0),FALSE)),VLOOKUP($B53,'Allokerad kvv'!$B$2:$AV$700,MATCH(M$1,'Allokerad kvv'!$B$1:$AV$1,0),FALSE),VLOOKUP($B53,'Justerad allokering kvv'!$B$1:$AG$700,MATCH(M$1,'Justerad allokering kvv'!$B$1:$AF$1,0),FALSE)))</f>
        <v>0</v>
      </c>
      <c r="N53">
        <f>IF($B53=" ","",IF(ISERROR(1/VLOOKUP($B53,'Justerad allokering kvv'!$B$1:$AG$700,MATCH(N$1,'Justerad allokering kvv'!$B$1:$AF$1,0),FALSE)),VLOOKUP($B53,'Allokerad kvv'!$B$2:$AV$700,MATCH(N$1,'Allokerad kvv'!$B$1:$AV$1,0),FALSE),VLOOKUP($B53,'Justerad allokering kvv'!$B$1:$AG$700,MATCH(N$1,'Justerad allokering kvv'!$B$1:$AF$1,0),FALSE)))</f>
        <v>0</v>
      </c>
      <c r="O53">
        <f>IF($B53=" ","",IF(ISERROR(1/VLOOKUP($B53,'Justerad allokering kvv'!$B$1:$AG$700,MATCH(O$1,'Justerad allokering kvv'!$B$1:$AF$1,0),FALSE)),VLOOKUP($B53,'Allokerad kvv'!$B$2:$AV$700,MATCH(O$1,'Allokerad kvv'!$B$1:$AV$1,0),FALSE),VLOOKUP($B53,'Justerad allokering kvv'!$B$1:$AG$700,MATCH(O$1,'Justerad allokering kvv'!$B$1:$AF$1,0),FALSE)))</f>
        <v>0</v>
      </c>
      <c r="P53">
        <f>IF($B53=" ","",IF(ISERROR(1/VLOOKUP($B53,'Justerad allokering kvv'!$B$1:$AG$700,MATCH(P$1,'Justerad allokering kvv'!$B$1:$AF$1,0),FALSE)),VLOOKUP($B53,'Allokerad kvv'!$B$2:$AV$700,MATCH(P$1,'Allokerad kvv'!$B$1:$AV$1,0),FALSE),VLOOKUP($B53,'Justerad allokering kvv'!$B$1:$AG$700,MATCH(P$1,'Justerad allokering kvv'!$B$1:$AF$1,0),FALSE)))</f>
        <v>0</v>
      </c>
      <c r="Q53">
        <f>IF($B53=" ","",IF(ISERROR(1/VLOOKUP($B53,'Justerad allokering kvv'!$B$1:$AG$700,MATCH(Q$1,'Justerad allokering kvv'!$B$1:$AF$1,0),FALSE)),VLOOKUP($B53,'Allokerad kvv'!$B$2:$AV$700,MATCH(Q$1,'Allokerad kvv'!$B$1:$AV$1,0),FALSE),VLOOKUP($B53,'Justerad allokering kvv'!$B$1:$AG$700,MATCH(Q$1,'Justerad allokering kvv'!$B$1:$AF$1,0),FALSE)))</f>
        <v>0</v>
      </c>
      <c r="R53">
        <f>IF($B53=" ","",IF(ISERROR(1/VLOOKUP($B53,'Justerad allokering kvv'!$B$1:$AG$700,MATCH(R$1,'Justerad allokering kvv'!$B$1:$AF$1,0),FALSE)),VLOOKUP($B53,'Allokerad kvv'!$B$2:$AV$700,MATCH(R$1,'Allokerad kvv'!$B$1:$AV$1,0),FALSE),VLOOKUP($B53,'Justerad allokering kvv'!$B$1:$AG$700,MATCH(R$1,'Justerad allokering kvv'!$B$1:$AF$1,0),FALSE)))</f>
        <v>0</v>
      </c>
      <c r="S53">
        <f>IF($B53=" ","",IF(ISERROR(1/VLOOKUP($B53,'Justerad allokering kvv'!$B$1:$AG$700,MATCH(S$1,'Justerad allokering kvv'!$B$1:$AF$1,0),FALSE)),VLOOKUP($B53,'Allokerad kvv'!$B$2:$AV$700,MATCH(S$1,'Allokerad kvv'!$B$1:$AV$1,0),FALSE),VLOOKUP($B53,'Justerad allokering kvv'!$B$1:$AG$700,MATCH(S$1,'Justerad allokering kvv'!$B$1:$AF$1,0),FALSE)))</f>
        <v>0</v>
      </c>
      <c r="T53">
        <f>IF($B53=" ","",IF(ISERROR(1/VLOOKUP($B53,'Justerad allokering kvv'!$B$1:$AG$700,MATCH(T$1,'Justerad allokering kvv'!$B$1:$AF$1,0),FALSE)),VLOOKUP($B53,'Allokerad kvv'!$B$2:$AV$700,MATCH(T$1,'Allokerad kvv'!$B$1:$AV$1,0),FALSE),VLOOKUP($B53,'Justerad allokering kvv'!$B$1:$AG$700,MATCH(T$1,'Justerad allokering kvv'!$B$1:$AF$1,0),FALSE)))</f>
        <v>0</v>
      </c>
      <c r="U53">
        <f>IF($B53=" ","",IF(ISERROR(1/VLOOKUP($B53,'Justerad allokering kvv'!$B$1:$AG$700,MATCH(U$1,'Justerad allokering kvv'!$B$1:$AF$1,0),FALSE)),VLOOKUP($B53,'Allokerad kvv'!$B$2:$AV$700,MATCH(U$1,'Allokerad kvv'!$B$1:$AV$1,0),FALSE),VLOOKUP($B53,'Justerad allokering kvv'!$B$1:$AG$700,MATCH(U$1,'Justerad allokering kvv'!$B$1:$AF$1,0),FALSE)))</f>
        <v>0</v>
      </c>
      <c r="V53">
        <f>IF($B53=" ","",IF(ISERROR(1/VLOOKUP($B53,'Justerad allokering kvv'!$B$1:$AG$700,MATCH(V$1,'Justerad allokering kvv'!$B$1:$AF$1,0),FALSE)),VLOOKUP($B53,'Allokerad kvv'!$B$2:$AV$700,MATCH(V$1,'Allokerad kvv'!$B$1:$AV$1,0),FALSE),VLOOKUP($B53,'Justerad allokering kvv'!$B$1:$AG$700,MATCH(V$1,'Justerad allokering kvv'!$B$1:$AF$1,0),FALSE)))</f>
        <v>0</v>
      </c>
      <c r="W53">
        <f>IF($B53=" ","",IF(ISERROR(1/VLOOKUP($B53,'Justerad allokering kvv'!$B$1:$AG$700,MATCH(W$1,'Justerad allokering kvv'!$B$1:$AF$1,0),FALSE)),VLOOKUP($B53,'Allokerad kvv'!$B$2:$AV$700,MATCH(W$1,'Allokerad kvv'!$B$1:$AV$1,0),FALSE),VLOOKUP($B53,'Justerad allokering kvv'!$B$1:$AG$700,MATCH(W$1,'Justerad allokering kvv'!$B$1:$AF$1,0),FALSE)))</f>
        <v>0</v>
      </c>
      <c r="X53">
        <f>IF($B53=" ","",IF(ISERROR(1/VLOOKUP($B53,'Justerad allokering kvv'!$B$1:$AG$700,MATCH(X$1,'Justerad allokering kvv'!$B$1:$AF$1,0),FALSE)),VLOOKUP($B53,'Allokerad kvv'!$B$2:$AV$700,MATCH(X$1,'Allokerad kvv'!$B$1:$AV$1,0),FALSE),VLOOKUP($B53,'Justerad allokering kvv'!$B$1:$AG$700,MATCH(X$1,'Justerad allokering kvv'!$B$1:$AF$1,0),FALSE)))</f>
        <v>0</v>
      </c>
      <c r="Y53">
        <f>IF($B53=" ","",IF(ISERROR(1/VLOOKUP($B53,'Justerad allokering kvv'!$B$1:$AG$700,MATCH(Y$1,'Justerad allokering kvv'!$B$1:$AF$1,0),FALSE)),VLOOKUP($B53,'Allokerad kvv'!$B$2:$AV$700,MATCH(Y$1,'Allokerad kvv'!$B$1:$AV$1,0),FALSE),VLOOKUP($B53,'Justerad allokering kvv'!$B$1:$AG$700,MATCH(Y$1,'Justerad allokering kvv'!$B$1:$AF$1,0),FALSE)))</f>
        <v>0</v>
      </c>
      <c r="AB53">
        <f>IFERROR(VLOOKUP($B53,Kraftvärmeprod!$B$1:$AO$424,MATCH("Tillförd energi från rökgaskondensering (GWh)",Kraftvärmeprod!$B$1:$AG$1,0),FALSE)/1,0)</f>
        <v>0</v>
      </c>
      <c r="AE53" s="122">
        <f t="shared" si="0"/>
        <v>0</v>
      </c>
      <c r="AG53">
        <f t="shared" si="1"/>
        <v>0</v>
      </c>
      <c r="AH53">
        <f t="shared" si="2"/>
        <v>0</v>
      </c>
      <c r="AI53" t="str">
        <f>IF(AH53=0,"",AH53/VLOOKUP(B53,Kraftvärmeprod!$B$1:$BC$480,MATCH("Summa tillförd energi exklusive rökgaskondensering",Kraftvärmeprod!$B$1:$BC$1,0),FALSE))</f>
        <v/>
      </c>
      <c r="AK53">
        <f t="shared" si="3"/>
        <v>0</v>
      </c>
    </row>
    <row r="54" spans="1:37" x14ac:dyDescent="0.25">
      <c r="A54" s="2" t="s">
        <v>101</v>
      </c>
      <c r="B54" s="2" t="s">
        <v>105</v>
      </c>
      <c r="C54">
        <f>IF($B54=" ","",IF(ISERROR(1/VLOOKUP($B54,'Justerad allokering kvv'!$B$1:$AG$700,MATCH(C$1,'Justerad allokering kvv'!$B$1:$AF$1,0),FALSE)),VLOOKUP($B54,'Allokerad kvv'!$B$2:$AV$700,MATCH(C$1,'Allokerad kvv'!$B$1:$AV$1,0),FALSE),VLOOKUP($B54,'Justerad allokering kvv'!$B$1:$AG$700,MATCH(C$1,'Justerad allokering kvv'!$B$1:$AF$1,0),FALSE)))</f>
        <v>0</v>
      </c>
      <c r="D54">
        <f>IF($B54=" ","",IF(ISERROR(1/VLOOKUP($B54,'Justerad allokering kvv'!$B$1:$AG$700,MATCH(D$1,'Justerad allokering kvv'!$B$1:$AF$1,0),FALSE)),VLOOKUP($B54,'Allokerad kvv'!$B$2:$AV$700,MATCH(D$1,'Allokerad kvv'!$B$1:$AV$1,0),FALSE),VLOOKUP($B54,'Justerad allokering kvv'!$B$1:$AG$700,MATCH(D$1,'Justerad allokering kvv'!$B$1:$AF$1,0),FALSE)))</f>
        <v>0</v>
      </c>
      <c r="E54">
        <f>IF($B54=" ","",IF(ISERROR(1/VLOOKUP($B54,'Justerad allokering kvv'!$B$1:$AG$700,MATCH(E$1,'Justerad allokering kvv'!$B$1:$AF$1,0),FALSE)),VLOOKUP($B54,'Allokerad kvv'!$B$2:$AV$700,MATCH(E$1,'Allokerad kvv'!$B$1:$AV$1,0),FALSE),VLOOKUP($B54,'Justerad allokering kvv'!$B$1:$AG$700,MATCH(E$1,'Justerad allokering kvv'!$B$1:$AF$1,0),FALSE)))</f>
        <v>0</v>
      </c>
      <c r="F54">
        <f>IF($B54=" ","",IF(ISERROR(1/VLOOKUP($B54,'Justerad allokering kvv'!$B$1:$AG$700,MATCH(F$1,'Justerad allokering kvv'!$B$1:$AF$1,0),FALSE)),VLOOKUP($B54,'Allokerad kvv'!$B$2:$AV$700,MATCH(F$1,'Allokerad kvv'!$B$1:$AV$1,0),FALSE),VLOOKUP($B54,'Justerad allokering kvv'!$B$1:$AG$700,MATCH(F$1,'Justerad allokering kvv'!$B$1:$AF$1,0),FALSE)))</f>
        <v>0</v>
      </c>
      <c r="G54">
        <f>IF($B54=" ","",IF(ISERROR(1/VLOOKUP($B54,'Justerad allokering kvv'!$B$1:$AG$700,MATCH(G$1,'Justerad allokering kvv'!$B$1:$AF$1,0),FALSE)),VLOOKUP($B54,'Allokerad kvv'!$B$2:$AV$700,MATCH(G$1,'Allokerad kvv'!$B$1:$AV$1,0),FALSE),VLOOKUP($B54,'Justerad allokering kvv'!$B$1:$AG$700,MATCH(G$1,'Justerad allokering kvv'!$B$1:$AF$1,0),FALSE)))</f>
        <v>0</v>
      </c>
      <c r="H54">
        <f>IF($B54=" ","",IF(ISERROR(1/VLOOKUP($B54,'Justerad allokering kvv'!$B$1:$AG$700,MATCH(H$1,'Justerad allokering kvv'!$B$1:$AF$1,0),FALSE)),VLOOKUP($B54,'Allokerad kvv'!$B$2:$AV$700,MATCH(H$1,'Allokerad kvv'!$B$1:$AV$1,0),FALSE),VLOOKUP($B54,'Justerad allokering kvv'!$B$1:$AG$700,MATCH(H$1,'Justerad allokering kvv'!$B$1:$AF$1,0),FALSE)))</f>
        <v>0</v>
      </c>
      <c r="I54">
        <f>IF($B54=" ","",IF(ISERROR(1/VLOOKUP($B54,'Justerad allokering kvv'!$B$1:$AG$700,MATCH(I$1,'Justerad allokering kvv'!$B$1:$AF$1,0),FALSE)),VLOOKUP($B54,'Allokerad kvv'!$B$2:$AV$700,MATCH(I$1,'Allokerad kvv'!$B$1:$AV$1,0),FALSE),VLOOKUP($B54,'Justerad allokering kvv'!$B$1:$AG$700,MATCH(I$1,'Justerad allokering kvv'!$B$1:$AF$1,0),FALSE)))</f>
        <v>0</v>
      </c>
      <c r="J54">
        <f>IF($B54=" ","",IF(ISERROR(1/VLOOKUP($B54,'Justerad allokering kvv'!$B$1:$AG$700,MATCH(J$1,'Justerad allokering kvv'!$B$1:$AF$1,0),FALSE)),VLOOKUP($B54,'Allokerad kvv'!$B$2:$AV$700,MATCH(J$1,'Allokerad kvv'!$B$1:$AV$1,0),FALSE),VLOOKUP($B54,'Justerad allokering kvv'!$B$1:$AG$700,MATCH(J$1,'Justerad allokering kvv'!$B$1:$AF$1,0),FALSE)))</f>
        <v>0</v>
      </c>
      <c r="K54">
        <f>IF($B54=" ","",IF(ISERROR(1/VLOOKUP($B54,'Justerad allokering kvv'!$B$1:$AG$700,MATCH(K$1,'Justerad allokering kvv'!$B$1:$AF$1,0),FALSE)),VLOOKUP($B54,'Allokerad kvv'!$B$2:$AV$700,MATCH(K$1,'Allokerad kvv'!$B$1:$AV$1,0),FALSE),VLOOKUP($B54,'Justerad allokering kvv'!$B$1:$AG$700,MATCH(K$1,'Justerad allokering kvv'!$B$1:$AF$1,0),FALSE)))</f>
        <v>0</v>
      </c>
      <c r="L54">
        <f>IF($B54=" ","",IF(ISERROR(1/VLOOKUP($B54,'Justerad allokering kvv'!$B$1:$AG$700,MATCH(L$1,'Justerad allokering kvv'!$B$1:$AF$1,0),FALSE)),VLOOKUP($B54,'Allokerad kvv'!$B$2:$AV$700,MATCH(L$1,'Allokerad kvv'!$B$1:$AV$1,0),FALSE),VLOOKUP($B54,'Justerad allokering kvv'!$B$1:$AG$700,MATCH(L$1,'Justerad allokering kvv'!$B$1:$AF$1,0),FALSE)))</f>
        <v>0</v>
      </c>
      <c r="M54">
        <f>IF($B54=" ","",IF(ISERROR(1/VLOOKUP($B54,'Justerad allokering kvv'!$B$1:$AG$700,MATCH(M$1,'Justerad allokering kvv'!$B$1:$AF$1,0),FALSE)),VLOOKUP($B54,'Allokerad kvv'!$B$2:$AV$700,MATCH(M$1,'Allokerad kvv'!$B$1:$AV$1,0),FALSE),VLOOKUP($B54,'Justerad allokering kvv'!$B$1:$AG$700,MATCH(M$1,'Justerad allokering kvv'!$B$1:$AF$1,0),FALSE)))</f>
        <v>0</v>
      </c>
      <c r="N54">
        <f>IF($B54=" ","",IF(ISERROR(1/VLOOKUP($B54,'Justerad allokering kvv'!$B$1:$AG$700,MATCH(N$1,'Justerad allokering kvv'!$B$1:$AF$1,0),FALSE)),VLOOKUP($B54,'Allokerad kvv'!$B$2:$AV$700,MATCH(N$1,'Allokerad kvv'!$B$1:$AV$1,0),FALSE),VLOOKUP($B54,'Justerad allokering kvv'!$B$1:$AG$700,MATCH(N$1,'Justerad allokering kvv'!$B$1:$AF$1,0),FALSE)))</f>
        <v>0</v>
      </c>
      <c r="O54">
        <f>IF($B54=" ","",IF(ISERROR(1/VLOOKUP($B54,'Justerad allokering kvv'!$B$1:$AG$700,MATCH(O$1,'Justerad allokering kvv'!$B$1:$AF$1,0),FALSE)),VLOOKUP($B54,'Allokerad kvv'!$B$2:$AV$700,MATCH(O$1,'Allokerad kvv'!$B$1:$AV$1,0),FALSE),VLOOKUP($B54,'Justerad allokering kvv'!$B$1:$AG$700,MATCH(O$1,'Justerad allokering kvv'!$B$1:$AF$1,0),FALSE)))</f>
        <v>0</v>
      </c>
      <c r="P54">
        <f>IF($B54=" ","",IF(ISERROR(1/VLOOKUP($B54,'Justerad allokering kvv'!$B$1:$AG$700,MATCH(P$1,'Justerad allokering kvv'!$B$1:$AF$1,0),FALSE)),VLOOKUP($B54,'Allokerad kvv'!$B$2:$AV$700,MATCH(P$1,'Allokerad kvv'!$B$1:$AV$1,0),FALSE),VLOOKUP($B54,'Justerad allokering kvv'!$B$1:$AG$700,MATCH(P$1,'Justerad allokering kvv'!$B$1:$AF$1,0),FALSE)))</f>
        <v>0</v>
      </c>
      <c r="Q54">
        <f>IF($B54=" ","",IF(ISERROR(1/VLOOKUP($B54,'Justerad allokering kvv'!$B$1:$AG$700,MATCH(Q$1,'Justerad allokering kvv'!$B$1:$AF$1,0),FALSE)),VLOOKUP($B54,'Allokerad kvv'!$B$2:$AV$700,MATCH(Q$1,'Allokerad kvv'!$B$1:$AV$1,0),FALSE),VLOOKUP($B54,'Justerad allokering kvv'!$B$1:$AG$700,MATCH(Q$1,'Justerad allokering kvv'!$B$1:$AF$1,0),FALSE)))</f>
        <v>0</v>
      </c>
      <c r="R54">
        <f>IF($B54=" ","",IF(ISERROR(1/VLOOKUP($B54,'Justerad allokering kvv'!$B$1:$AG$700,MATCH(R$1,'Justerad allokering kvv'!$B$1:$AF$1,0),FALSE)),VLOOKUP($B54,'Allokerad kvv'!$B$2:$AV$700,MATCH(R$1,'Allokerad kvv'!$B$1:$AV$1,0),FALSE),VLOOKUP($B54,'Justerad allokering kvv'!$B$1:$AG$700,MATCH(R$1,'Justerad allokering kvv'!$B$1:$AF$1,0),FALSE)))</f>
        <v>0</v>
      </c>
      <c r="S54">
        <f>IF($B54=" ","",IF(ISERROR(1/VLOOKUP($B54,'Justerad allokering kvv'!$B$1:$AG$700,MATCH(S$1,'Justerad allokering kvv'!$B$1:$AF$1,0),FALSE)),VLOOKUP($B54,'Allokerad kvv'!$B$2:$AV$700,MATCH(S$1,'Allokerad kvv'!$B$1:$AV$1,0),FALSE),VLOOKUP($B54,'Justerad allokering kvv'!$B$1:$AG$700,MATCH(S$1,'Justerad allokering kvv'!$B$1:$AF$1,0),FALSE)))</f>
        <v>0</v>
      </c>
      <c r="T54">
        <f>IF($B54=" ","",IF(ISERROR(1/VLOOKUP($B54,'Justerad allokering kvv'!$B$1:$AG$700,MATCH(T$1,'Justerad allokering kvv'!$B$1:$AF$1,0),FALSE)),VLOOKUP($B54,'Allokerad kvv'!$B$2:$AV$700,MATCH(T$1,'Allokerad kvv'!$B$1:$AV$1,0),FALSE),VLOOKUP($B54,'Justerad allokering kvv'!$B$1:$AG$700,MATCH(T$1,'Justerad allokering kvv'!$B$1:$AF$1,0),FALSE)))</f>
        <v>0</v>
      </c>
      <c r="U54">
        <f>IF($B54=" ","",IF(ISERROR(1/VLOOKUP($B54,'Justerad allokering kvv'!$B$1:$AG$700,MATCH(U$1,'Justerad allokering kvv'!$B$1:$AF$1,0),FALSE)),VLOOKUP($B54,'Allokerad kvv'!$B$2:$AV$700,MATCH(U$1,'Allokerad kvv'!$B$1:$AV$1,0),FALSE),VLOOKUP($B54,'Justerad allokering kvv'!$B$1:$AG$700,MATCH(U$1,'Justerad allokering kvv'!$B$1:$AF$1,0),FALSE)))</f>
        <v>0</v>
      </c>
      <c r="V54">
        <f>IF($B54=" ","",IF(ISERROR(1/VLOOKUP($B54,'Justerad allokering kvv'!$B$1:$AG$700,MATCH(V$1,'Justerad allokering kvv'!$B$1:$AF$1,0),FALSE)),VLOOKUP($B54,'Allokerad kvv'!$B$2:$AV$700,MATCH(V$1,'Allokerad kvv'!$B$1:$AV$1,0),FALSE),VLOOKUP($B54,'Justerad allokering kvv'!$B$1:$AG$700,MATCH(V$1,'Justerad allokering kvv'!$B$1:$AF$1,0),FALSE)))</f>
        <v>0</v>
      </c>
      <c r="W54">
        <f>IF($B54=" ","",IF(ISERROR(1/VLOOKUP($B54,'Justerad allokering kvv'!$B$1:$AG$700,MATCH(W$1,'Justerad allokering kvv'!$B$1:$AF$1,0),FALSE)),VLOOKUP($B54,'Allokerad kvv'!$B$2:$AV$700,MATCH(W$1,'Allokerad kvv'!$B$1:$AV$1,0),FALSE),VLOOKUP($B54,'Justerad allokering kvv'!$B$1:$AG$700,MATCH(W$1,'Justerad allokering kvv'!$B$1:$AF$1,0),FALSE)))</f>
        <v>0</v>
      </c>
      <c r="X54">
        <f>IF($B54=" ","",IF(ISERROR(1/VLOOKUP($B54,'Justerad allokering kvv'!$B$1:$AG$700,MATCH(X$1,'Justerad allokering kvv'!$B$1:$AF$1,0),FALSE)),VLOOKUP($B54,'Allokerad kvv'!$B$2:$AV$700,MATCH(X$1,'Allokerad kvv'!$B$1:$AV$1,0),FALSE),VLOOKUP($B54,'Justerad allokering kvv'!$B$1:$AG$700,MATCH(X$1,'Justerad allokering kvv'!$B$1:$AF$1,0),FALSE)))</f>
        <v>0</v>
      </c>
      <c r="Y54">
        <f>IF($B54=" ","",IF(ISERROR(1/VLOOKUP($B54,'Justerad allokering kvv'!$B$1:$AG$700,MATCH(Y$1,'Justerad allokering kvv'!$B$1:$AF$1,0),FALSE)),VLOOKUP($B54,'Allokerad kvv'!$B$2:$AV$700,MATCH(Y$1,'Allokerad kvv'!$B$1:$AV$1,0),FALSE),VLOOKUP($B54,'Justerad allokering kvv'!$B$1:$AG$700,MATCH(Y$1,'Justerad allokering kvv'!$B$1:$AF$1,0),FALSE)))</f>
        <v>0</v>
      </c>
      <c r="AB54">
        <f>IFERROR(VLOOKUP($B54,Kraftvärmeprod!$B$1:$AO$424,MATCH("Tillförd energi från rökgaskondensering (GWh)",Kraftvärmeprod!$B$1:$AG$1,0),FALSE)/1,0)</f>
        <v>0</v>
      </c>
      <c r="AE54" s="122">
        <f t="shared" si="0"/>
        <v>0</v>
      </c>
      <c r="AG54">
        <f t="shared" si="1"/>
        <v>0</v>
      </c>
      <c r="AH54">
        <f t="shared" si="2"/>
        <v>0</v>
      </c>
      <c r="AI54" t="str">
        <f>IF(AH54=0,"",AH54/VLOOKUP(B54,Kraftvärmeprod!$B$1:$BC$480,MATCH("Summa tillförd energi exklusive rökgaskondensering",Kraftvärmeprod!$B$1:$BC$1,0),FALSE))</f>
        <v/>
      </c>
      <c r="AK54">
        <f t="shared" si="3"/>
        <v>0</v>
      </c>
    </row>
    <row r="55" spans="1:37" x14ac:dyDescent="0.25">
      <c r="A55" s="2" t="s">
        <v>101</v>
      </c>
      <c r="B55" s="2" t="s">
        <v>106</v>
      </c>
      <c r="C55">
        <f>IF($B55=" ","",IF(ISERROR(1/VLOOKUP($B55,'Justerad allokering kvv'!$B$1:$AG$700,MATCH(C$1,'Justerad allokering kvv'!$B$1:$AF$1,0),FALSE)),VLOOKUP($B55,'Allokerad kvv'!$B$2:$AV$700,MATCH(C$1,'Allokerad kvv'!$B$1:$AV$1,0),FALSE),VLOOKUP($B55,'Justerad allokering kvv'!$B$1:$AG$700,MATCH(C$1,'Justerad allokering kvv'!$B$1:$AF$1,0),FALSE)))</f>
        <v>0</v>
      </c>
      <c r="D55">
        <f>IF($B55=" ","",IF(ISERROR(1/VLOOKUP($B55,'Justerad allokering kvv'!$B$1:$AG$700,MATCH(D$1,'Justerad allokering kvv'!$B$1:$AF$1,0),FALSE)),VLOOKUP($B55,'Allokerad kvv'!$B$2:$AV$700,MATCH(D$1,'Allokerad kvv'!$B$1:$AV$1,0),FALSE),VLOOKUP($B55,'Justerad allokering kvv'!$B$1:$AG$700,MATCH(D$1,'Justerad allokering kvv'!$B$1:$AF$1,0),FALSE)))</f>
        <v>0</v>
      </c>
      <c r="E55">
        <f>IF($B55=" ","",IF(ISERROR(1/VLOOKUP($B55,'Justerad allokering kvv'!$B$1:$AG$700,MATCH(E$1,'Justerad allokering kvv'!$B$1:$AF$1,0),FALSE)),VLOOKUP($B55,'Allokerad kvv'!$B$2:$AV$700,MATCH(E$1,'Allokerad kvv'!$B$1:$AV$1,0),FALSE),VLOOKUP($B55,'Justerad allokering kvv'!$B$1:$AG$700,MATCH(E$1,'Justerad allokering kvv'!$B$1:$AF$1,0),FALSE)))</f>
        <v>0</v>
      </c>
      <c r="F55">
        <f>IF($B55=" ","",IF(ISERROR(1/VLOOKUP($B55,'Justerad allokering kvv'!$B$1:$AG$700,MATCH(F$1,'Justerad allokering kvv'!$B$1:$AF$1,0),FALSE)),VLOOKUP($B55,'Allokerad kvv'!$B$2:$AV$700,MATCH(F$1,'Allokerad kvv'!$B$1:$AV$1,0),FALSE),VLOOKUP($B55,'Justerad allokering kvv'!$B$1:$AG$700,MATCH(F$1,'Justerad allokering kvv'!$B$1:$AF$1,0),FALSE)))</f>
        <v>0</v>
      </c>
      <c r="G55">
        <f>IF($B55=" ","",IF(ISERROR(1/VLOOKUP($B55,'Justerad allokering kvv'!$B$1:$AG$700,MATCH(G$1,'Justerad allokering kvv'!$B$1:$AF$1,0),FALSE)),VLOOKUP($B55,'Allokerad kvv'!$B$2:$AV$700,MATCH(G$1,'Allokerad kvv'!$B$1:$AV$1,0),FALSE),VLOOKUP($B55,'Justerad allokering kvv'!$B$1:$AG$700,MATCH(G$1,'Justerad allokering kvv'!$B$1:$AF$1,0),FALSE)))</f>
        <v>0</v>
      </c>
      <c r="H55">
        <f>IF($B55=" ","",IF(ISERROR(1/VLOOKUP($B55,'Justerad allokering kvv'!$B$1:$AG$700,MATCH(H$1,'Justerad allokering kvv'!$B$1:$AF$1,0),FALSE)),VLOOKUP($B55,'Allokerad kvv'!$B$2:$AV$700,MATCH(H$1,'Allokerad kvv'!$B$1:$AV$1,0),FALSE),VLOOKUP($B55,'Justerad allokering kvv'!$B$1:$AG$700,MATCH(H$1,'Justerad allokering kvv'!$B$1:$AF$1,0),FALSE)))</f>
        <v>0</v>
      </c>
      <c r="I55">
        <f>IF($B55=" ","",IF(ISERROR(1/VLOOKUP($B55,'Justerad allokering kvv'!$B$1:$AG$700,MATCH(I$1,'Justerad allokering kvv'!$B$1:$AF$1,0),FALSE)),VLOOKUP($B55,'Allokerad kvv'!$B$2:$AV$700,MATCH(I$1,'Allokerad kvv'!$B$1:$AV$1,0),FALSE),VLOOKUP($B55,'Justerad allokering kvv'!$B$1:$AG$700,MATCH(I$1,'Justerad allokering kvv'!$B$1:$AF$1,0),FALSE)))</f>
        <v>0</v>
      </c>
      <c r="J55">
        <f>IF($B55=" ","",IF(ISERROR(1/VLOOKUP($B55,'Justerad allokering kvv'!$B$1:$AG$700,MATCH(J$1,'Justerad allokering kvv'!$B$1:$AF$1,0),FALSE)),VLOOKUP($B55,'Allokerad kvv'!$B$2:$AV$700,MATCH(J$1,'Allokerad kvv'!$B$1:$AV$1,0),FALSE),VLOOKUP($B55,'Justerad allokering kvv'!$B$1:$AG$700,MATCH(J$1,'Justerad allokering kvv'!$B$1:$AF$1,0),FALSE)))</f>
        <v>0</v>
      </c>
      <c r="K55">
        <f>IF($B55=" ","",IF(ISERROR(1/VLOOKUP($B55,'Justerad allokering kvv'!$B$1:$AG$700,MATCH(K$1,'Justerad allokering kvv'!$B$1:$AF$1,0),FALSE)),VLOOKUP($B55,'Allokerad kvv'!$B$2:$AV$700,MATCH(K$1,'Allokerad kvv'!$B$1:$AV$1,0),FALSE),VLOOKUP($B55,'Justerad allokering kvv'!$B$1:$AG$700,MATCH(K$1,'Justerad allokering kvv'!$B$1:$AF$1,0),FALSE)))</f>
        <v>0</v>
      </c>
      <c r="L55">
        <f>IF($B55=" ","",IF(ISERROR(1/VLOOKUP($B55,'Justerad allokering kvv'!$B$1:$AG$700,MATCH(L$1,'Justerad allokering kvv'!$B$1:$AF$1,0),FALSE)),VLOOKUP($B55,'Allokerad kvv'!$B$2:$AV$700,MATCH(L$1,'Allokerad kvv'!$B$1:$AV$1,0),FALSE),VLOOKUP($B55,'Justerad allokering kvv'!$B$1:$AG$700,MATCH(L$1,'Justerad allokering kvv'!$B$1:$AF$1,0),FALSE)))</f>
        <v>0</v>
      </c>
      <c r="M55">
        <f>IF($B55=" ","",IF(ISERROR(1/VLOOKUP($B55,'Justerad allokering kvv'!$B$1:$AG$700,MATCH(M$1,'Justerad allokering kvv'!$B$1:$AF$1,0),FALSE)),VLOOKUP($B55,'Allokerad kvv'!$B$2:$AV$700,MATCH(M$1,'Allokerad kvv'!$B$1:$AV$1,0),FALSE),VLOOKUP($B55,'Justerad allokering kvv'!$B$1:$AG$700,MATCH(M$1,'Justerad allokering kvv'!$B$1:$AF$1,0),FALSE)))</f>
        <v>0</v>
      </c>
      <c r="N55">
        <f>IF($B55=" ","",IF(ISERROR(1/VLOOKUP($B55,'Justerad allokering kvv'!$B$1:$AG$700,MATCH(N$1,'Justerad allokering kvv'!$B$1:$AF$1,0),FALSE)),VLOOKUP($B55,'Allokerad kvv'!$B$2:$AV$700,MATCH(N$1,'Allokerad kvv'!$B$1:$AV$1,0),FALSE),VLOOKUP($B55,'Justerad allokering kvv'!$B$1:$AG$700,MATCH(N$1,'Justerad allokering kvv'!$B$1:$AF$1,0),FALSE)))</f>
        <v>0</v>
      </c>
      <c r="O55">
        <f>IF($B55=" ","",IF(ISERROR(1/VLOOKUP($B55,'Justerad allokering kvv'!$B$1:$AG$700,MATCH(O$1,'Justerad allokering kvv'!$B$1:$AF$1,0),FALSE)),VLOOKUP($B55,'Allokerad kvv'!$B$2:$AV$700,MATCH(O$1,'Allokerad kvv'!$B$1:$AV$1,0),FALSE),VLOOKUP($B55,'Justerad allokering kvv'!$B$1:$AG$700,MATCH(O$1,'Justerad allokering kvv'!$B$1:$AF$1,0),FALSE)))</f>
        <v>0</v>
      </c>
      <c r="P55">
        <f>IF($B55=" ","",IF(ISERROR(1/VLOOKUP($B55,'Justerad allokering kvv'!$B$1:$AG$700,MATCH(P$1,'Justerad allokering kvv'!$B$1:$AF$1,0),FALSE)),VLOOKUP($B55,'Allokerad kvv'!$B$2:$AV$700,MATCH(P$1,'Allokerad kvv'!$B$1:$AV$1,0),FALSE),VLOOKUP($B55,'Justerad allokering kvv'!$B$1:$AG$700,MATCH(P$1,'Justerad allokering kvv'!$B$1:$AF$1,0),FALSE)))</f>
        <v>0</v>
      </c>
      <c r="Q55">
        <f>IF($B55=" ","",IF(ISERROR(1/VLOOKUP($B55,'Justerad allokering kvv'!$B$1:$AG$700,MATCH(Q$1,'Justerad allokering kvv'!$B$1:$AF$1,0),FALSE)),VLOOKUP($B55,'Allokerad kvv'!$B$2:$AV$700,MATCH(Q$1,'Allokerad kvv'!$B$1:$AV$1,0),FALSE),VLOOKUP($B55,'Justerad allokering kvv'!$B$1:$AG$700,MATCH(Q$1,'Justerad allokering kvv'!$B$1:$AF$1,0),FALSE)))</f>
        <v>0</v>
      </c>
      <c r="R55">
        <f>IF($B55=" ","",IF(ISERROR(1/VLOOKUP($B55,'Justerad allokering kvv'!$B$1:$AG$700,MATCH(R$1,'Justerad allokering kvv'!$B$1:$AF$1,0),FALSE)),VLOOKUP($B55,'Allokerad kvv'!$B$2:$AV$700,MATCH(R$1,'Allokerad kvv'!$B$1:$AV$1,0),FALSE),VLOOKUP($B55,'Justerad allokering kvv'!$B$1:$AG$700,MATCH(R$1,'Justerad allokering kvv'!$B$1:$AF$1,0),FALSE)))</f>
        <v>0</v>
      </c>
      <c r="S55">
        <f>IF($B55=" ","",IF(ISERROR(1/VLOOKUP($B55,'Justerad allokering kvv'!$B$1:$AG$700,MATCH(S$1,'Justerad allokering kvv'!$B$1:$AF$1,0),FALSE)),VLOOKUP($B55,'Allokerad kvv'!$B$2:$AV$700,MATCH(S$1,'Allokerad kvv'!$B$1:$AV$1,0),FALSE),VLOOKUP($B55,'Justerad allokering kvv'!$B$1:$AG$700,MATCH(S$1,'Justerad allokering kvv'!$B$1:$AF$1,0),FALSE)))</f>
        <v>0</v>
      </c>
      <c r="T55">
        <f>IF($B55=" ","",IF(ISERROR(1/VLOOKUP($B55,'Justerad allokering kvv'!$B$1:$AG$700,MATCH(T$1,'Justerad allokering kvv'!$B$1:$AF$1,0),FALSE)),VLOOKUP($B55,'Allokerad kvv'!$B$2:$AV$700,MATCH(T$1,'Allokerad kvv'!$B$1:$AV$1,0),FALSE),VLOOKUP($B55,'Justerad allokering kvv'!$B$1:$AG$700,MATCH(T$1,'Justerad allokering kvv'!$B$1:$AF$1,0),FALSE)))</f>
        <v>0</v>
      </c>
      <c r="U55">
        <f>IF($B55=" ","",IF(ISERROR(1/VLOOKUP($B55,'Justerad allokering kvv'!$B$1:$AG$700,MATCH(U$1,'Justerad allokering kvv'!$B$1:$AF$1,0),FALSE)),VLOOKUP($B55,'Allokerad kvv'!$B$2:$AV$700,MATCH(U$1,'Allokerad kvv'!$B$1:$AV$1,0),FALSE),VLOOKUP($B55,'Justerad allokering kvv'!$B$1:$AG$700,MATCH(U$1,'Justerad allokering kvv'!$B$1:$AF$1,0),FALSE)))</f>
        <v>0</v>
      </c>
      <c r="V55">
        <f>IF($B55=" ","",IF(ISERROR(1/VLOOKUP($B55,'Justerad allokering kvv'!$B$1:$AG$700,MATCH(V$1,'Justerad allokering kvv'!$B$1:$AF$1,0),FALSE)),VLOOKUP($B55,'Allokerad kvv'!$B$2:$AV$700,MATCH(V$1,'Allokerad kvv'!$B$1:$AV$1,0),FALSE),VLOOKUP($B55,'Justerad allokering kvv'!$B$1:$AG$700,MATCH(V$1,'Justerad allokering kvv'!$B$1:$AF$1,0),FALSE)))</f>
        <v>0</v>
      </c>
      <c r="W55">
        <f>IF($B55=" ","",IF(ISERROR(1/VLOOKUP($B55,'Justerad allokering kvv'!$B$1:$AG$700,MATCH(W$1,'Justerad allokering kvv'!$B$1:$AF$1,0),FALSE)),VLOOKUP($B55,'Allokerad kvv'!$B$2:$AV$700,MATCH(W$1,'Allokerad kvv'!$B$1:$AV$1,0),FALSE),VLOOKUP($B55,'Justerad allokering kvv'!$B$1:$AG$700,MATCH(W$1,'Justerad allokering kvv'!$B$1:$AF$1,0),FALSE)))</f>
        <v>0</v>
      </c>
      <c r="X55">
        <f>IF($B55=" ","",IF(ISERROR(1/VLOOKUP($B55,'Justerad allokering kvv'!$B$1:$AG$700,MATCH(X$1,'Justerad allokering kvv'!$B$1:$AF$1,0),FALSE)),VLOOKUP($B55,'Allokerad kvv'!$B$2:$AV$700,MATCH(X$1,'Allokerad kvv'!$B$1:$AV$1,0),FALSE),VLOOKUP($B55,'Justerad allokering kvv'!$B$1:$AG$700,MATCH(X$1,'Justerad allokering kvv'!$B$1:$AF$1,0),FALSE)))</f>
        <v>0</v>
      </c>
      <c r="Y55">
        <f>IF($B55=" ","",IF(ISERROR(1/VLOOKUP($B55,'Justerad allokering kvv'!$B$1:$AG$700,MATCH(Y$1,'Justerad allokering kvv'!$B$1:$AF$1,0),FALSE)),VLOOKUP($B55,'Allokerad kvv'!$B$2:$AV$700,MATCH(Y$1,'Allokerad kvv'!$B$1:$AV$1,0),FALSE),VLOOKUP($B55,'Justerad allokering kvv'!$B$1:$AG$700,MATCH(Y$1,'Justerad allokering kvv'!$B$1:$AF$1,0),FALSE)))</f>
        <v>0</v>
      </c>
      <c r="AB55">
        <f>IFERROR(VLOOKUP($B55,Kraftvärmeprod!$B$1:$AO$424,MATCH("Tillförd energi från rökgaskondensering (GWh)",Kraftvärmeprod!$B$1:$AG$1,0),FALSE)/1,0)</f>
        <v>0</v>
      </c>
      <c r="AE55" s="122">
        <f t="shared" si="0"/>
        <v>0</v>
      </c>
      <c r="AG55">
        <f t="shared" si="1"/>
        <v>0</v>
      </c>
      <c r="AH55">
        <f t="shared" si="2"/>
        <v>0</v>
      </c>
      <c r="AI55" t="str">
        <f>IF(AH55=0,"",AH55/VLOOKUP(B55,Kraftvärmeprod!$B$1:$BC$480,MATCH("Summa tillförd energi exklusive rökgaskondensering",Kraftvärmeprod!$B$1:$BC$1,0),FALSE))</f>
        <v/>
      </c>
      <c r="AK55">
        <f t="shared" si="3"/>
        <v>0</v>
      </c>
    </row>
    <row r="56" spans="1:37" x14ac:dyDescent="0.25">
      <c r="A56" s="2" t="s">
        <v>101</v>
      </c>
      <c r="B56" s="2" t="s">
        <v>107</v>
      </c>
      <c r="C56">
        <f>IF($B56=" ","",IF(ISERROR(1/VLOOKUP($B56,'Justerad allokering kvv'!$B$1:$AG$700,MATCH(C$1,'Justerad allokering kvv'!$B$1:$AF$1,0),FALSE)),VLOOKUP($B56,'Allokerad kvv'!$B$2:$AV$700,MATCH(C$1,'Allokerad kvv'!$B$1:$AV$1,0),FALSE),VLOOKUP($B56,'Justerad allokering kvv'!$B$1:$AG$700,MATCH(C$1,'Justerad allokering kvv'!$B$1:$AF$1,0),FALSE)))</f>
        <v>0</v>
      </c>
      <c r="D56">
        <f>IF($B56=" ","",IF(ISERROR(1/VLOOKUP($B56,'Justerad allokering kvv'!$B$1:$AG$700,MATCH(D$1,'Justerad allokering kvv'!$B$1:$AF$1,0),FALSE)),VLOOKUP($B56,'Allokerad kvv'!$B$2:$AV$700,MATCH(D$1,'Allokerad kvv'!$B$1:$AV$1,0),FALSE),VLOOKUP($B56,'Justerad allokering kvv'!$B$1:$AG$700,MATCH(D$1,'Justerad allokering kvv'!$B$1:$AF$1,0),FALSE)))</f>
        <v>0</v>
      </c>
      <c r="E56">
        <f>IF($B56=" ","",IF(ISERROR(1/VLOOKUP($B56,'Justerad allokering kvv'!$B$1:$AG$700,MATCH(E$1,'Justerad allokering kvv'!$B$1:$AF$1,0),FALSE)),VLOOKUP($B56,'Allokerad kvv'!$B$2:$AV$700,MATCH(E$1,'Allokerad kvv'!$B$1:$AV$1,0),FALSE),VLOOKUP($B56,'Justerad allokering kvv'!$B$1:$AG$700,MATCH(E$1,'Justerad allokering kvv'!$B$1:$AF$1,0),FALSE)))</f>
        <v>53.1477</v>
      </c>
      <c r="F56">
        <f>IF($B56=" ","",IF(ISERROR(1/VLOOKUP($B56,'Justerad allokering kvv'!$B$1:$AG$700,MATCH(F$1,'Justerad allokering kvv'!$B$1:$AF$1,0),FALSE)),VLOOKUP($B56,'Allokerad kvv'!$B$2:$AV$700,MATCH(F$1,'Allokerad kvv'!$B$1:$AV$1,0),FALSE),VLOOKUP($B56,'Justerad allokering kvv'!$B$1:$AG$700,MATCH(F$1,'Justerad allokering kvv'!$B$1:$AF$1,0),FALSE)))</f>
        <v>0</v>
      </c>
      <c r="G56">
        <f>IF($B56=" ","",IF(ISERROR(1/VLOOKUP($B56,'Justerad allokering kvv'!$B$1:$AG$700,MATCH(G$1,'Justerad allokering kvv'!$B$1:$AF$1,0),FALSE)),VLOOKUP($B56,'Allokerad kvv'!$B$2:$AV$700,MATCH(G$1,'Allokerad kvv'!$B$1:$AV$1,0),FALSE),VLOOKUP($B56,'Justerad allokering kvv'!$B$1:$AG$700,MATCH(G$1,'Justerad allokering kvv'!$B$1:$AF$1,0),FALSE)))</f>
        <v>0</v>
      </c>
      <c r="H56">
        <f>IF($B56=" ","",IF(ISERROR(1/VLOOKUP($B56,'Justerad allokering kvv'!$B$1:$AG$700,MATCH(H$1,'Justerad allokering kvv'!$B$1:$AF$1,0),FALSE)),VLOOKUP($B56,'Allokerad kvv'!$B$2:$AV$700,MATCH(H$1,'Allokerad kvv'!$B$1:$AV$1,0),FALSE),VLOOKUP($B56,'Justerad allokering kvv'!$B$1:$AG$700,MATCH(H$1,'Justerad allokering kvv'!$B$1:$AF$1,0),FALSE)))</f>
        <v>0</v>
      </c>
      <c r="I56">
        <f>IF($B56=" ","",IF(ISERROR(1/VLOOKUP($B56,'Justerad allokering kvv'!$B$1:$AG$700,MATCH(I$1,'Justerad allokering kvv'!$B$1:$AF$1,0),FALSE)),VLOOKUP($B56,'Allokerad kvv'!$B$2:$AV$700,MATCH(I$1,'Allokerad kvv'!$B$1:$AV$1,0),FALSE),VLOOKUP($B56,'Justerad allokering kvv'!$B$1:$AG$700,MATCH(I$1,'Justerad allokering kvv'!$B$1:$AF$1,0),FALSE)))</f>
        <v>0</v>
      </c>
      <c r="J56">
        <f>IF($B56=" ","",IF(ISERROR(1/VLOOKUP($B56,'Justerad allokering kvv'!$B$1:$AG$700,MATCH(J$1,'Justerad allokering kvv'!$B$1:$AF$1,0),FALSE)),VLOOKUP($B56,'Allokerad kvv'!$B$2:$AV$700,MATCH(J$1,'Allokerad kvv'!$B$1:$AV$1,0),FALSE),VLOOKUP($B56,'Justerad allokering kvv'!$B$1:$AG$700,MATCH(J$1,'Justerad allokering kvv'!$B$1:$AF$1,0),FALSE)))</f>
        <v>53.1477</v>
      </c>
      <c r="K56">
        <f>IF($B56=" ","",IF(ISERROR(1/VLOOKUP($B56,'Justerad allokering kvv'!$B$1:$AG$700,MATCH(K$1,'Justerad allokering kvv'!$B$1:$AF$1,0),FALSE)),VLOOKUP($B56,'Allokerad kvv'!$B$2:$AV$700,MATCH(K$1,'Allokerad kvv'!$B$1:$AV$1,0),FALSE),VLOOKUP($B56,'Justerad allokering kvv'!$B$1:$AG$700,MATCH(K$1,'Justerad allokering kvv'!$B$1:$AF$1,0),FALSE)))</f>
        <v>0</v>
      </c>
      <c r="L56">
        <f>IF($B56=" ","",IF(ISERROR(1/VLOOKUP($B56,'Justerad allokering kvv'!$B$1:$AG$700,MATCH(L$1,'Justerad allokering kvv'!$B$1:$AF$1,0),FALSE)),VLOOKUP($B56,'Allokerad kvv'!$B$2:$AV$700,MATCH(L$1,'Allokerad kvv'!$B$1:$AV$1,0),FALSE),VLOOKUP($B56,'Justerad allokering kvv'!$B$1:$AG$700,MATCH(L$1,'Justerad allokering kvv'!$B$1:$AF$1,0),FALSE)))</f>
        <v>0</v>
      </c>
      <c r="M56">
        <f>IF($B56=" ","",IF(ISERROR(1/VLOOKUP($B56,'Justerad allokering kvv'!$B$1:$AG$700,MATCH(M$1,'Justerad allokering kvv'!$B$1:$AF$1,0),FALSE)),VLOOKUP($B56,'Allokerad kvv'!$B$2:$AV$700,MATCH(M$1,'Allokerad kvv'!$B$1:$AV$1,0),FALSE),VLOOKUP($B56,'Justerad allokering kvv'!$B$1:$AG$700,MATCH(M$1,'Justerad allokering kvv'!$B$1:$AF$1,0),FALSE)))</f>
        <v>0</v>
      </c>
      <c r="N56">
        <f>IF($B56=" ","",IF(ISERROR(1/VLOOKUP($B56,'Justerad allokering kvv'!$B$1:$AG$700,MATCH(N$1,'Justerad allokering kvv'!$B$1:$AF$1,0),FALSE)),VLOOKUP($B56,'Allokerad kvv'!$B$2:$AV$700,MATCH(N$1,'Allokerad kvv'!$B$1:$AV$1,0),FALSE),VLOOKUP($B56,'Justerad allokering kvv'!$B$1:$AG$700,MATCH(N$1,'Justerad allokering kvv'!$B$1:$AF$1,0),FALSE)))</f>
        <v>26.573899999999998</v>
      </c>
      <c r="O56">
        <f>IF($B56=" ","",IF(ISERROR(1/VLOOKUP($B56,'Justerad allokering kvv'!$B$1:$AG$700,MATCH(O$1,'Justerad allokering kvv'!$B$1:$AF$1,0),FALSE)),VLOOKUP($B56,'Allokerad kvv'!$B$2:$AV$700,MATCH(O$1,'Allokerad kvv'!$B$1:$AV$1,0),FALSE),VLOOKUP($B56,'Justerad allokering kvv'!$B$1:$AG$700,MATCH(O$1,'Justerad allokering kvv'!$B$1:$AF$1,0),FALSE)))</f>
        <v>0</v>
      </c>
      <c r="P56">
        <f>IF($B56=" ","",IF(ISERROR(1/VLOOKUP($B56,'Justerad allokering kvv'!$B$1:$AG$700,MATCH(P$1,'Justerad allokering kvv'!$B$1:$AF$1,0),FALSE)),VLOOKUP($B56,'Allokerad kvv'!$B$2:$AV$700,MATCH(P$1,'Allokerad kvv'!$B$1:$AV$1,0),FALSE),VLOOKUP($B56,'Justerad allokering kvv'!$B$1:$AG$700,MATCH(P$1,'Justerad allokering kvv'!$B$1:$AF$1,0),FALSE)))</f>
        <v>0</v>
      </c>
      <c r="Q56">
        <f>IF($B56=" ","",IF(ISERROR(1/VLOOKUP($B56,'Justerad allokering kvv'!$B$1:$AG$700,MATCH(Q$1,'Justerad allokering kvv'!$B$1:$AF$1,0),FALSE)),VLOOKUP($B56,'Allokerad kvv'!$B$2:$AV$700,MATCH(Q$1,'Allokerad kvv'!$B$1:$AV$1,0),FALSE),VLOOKUP($B56,'Justerad allokering kvv'!$B$1:$AG$700,MATCH(Q$1,'Justerad allokering kvv'!$B$1:$AF$1,0),FALSE)))</f>
        <v>0</v>
      </c>
      <c r="R56">
        <f>IF($B56=" ","",IF(ISERROR(1/VLOOKUP($B56,'Justerad allokering kvv'!$B$1:$AG$700,MATCH(R$1,'Justerad allokering kvv'!$B$1:$AF$1,0),FALSE)),VLOOKUP($B56,'Allokerad kvv'!$B$2:$AV$700,MATCH(R$1,'Allokerad kvv'!$B$1:$AV$1,0),FALSE),VLOOKUP($B56,'Justerad allokering kvv'!$B$1:$AG$700,MATCH(R$1,'Justerad allokering kvv'!$B$1:$AF$1,0),FALSE)))</f>
        <v>2.5919300000000001</v>
      </c>
      <c r="S56">
        <f>IF($B56=" ","",IF(ISERROR(1/VLOOKUP($B56,'Justerad allokering kvv'!$B$1:$AG$700,MATCH(S$1,'Justerad allokering kvv'!$B$1:$AF$1,0),FALSE)),VLOOKUP($B56,'Allokerad kvv'!$B$2:$AV$700,MATCH(S$1,'Allokerad kvv'!$B$1:$AV$1,0),FALSE),VLOOKUP($B56,'Justerad allokering kvv'!$B$1:$AG$700,MATCH(S$1,'Justerad allokering kvv'!$B$1:$AF$1,0),FALSE)))</f>
        <v>0</v>
      </c>
      <c r="T56">
        <f>IF($B56=" ","",IF(ISERROR(1/VLOOKUP($B56,'Justerad allokering kvv'!$B$1:$AG$700,MATCH(T$1,'Justerad allokering kvv'!$B$1:$AF$1,0),FALSE)),VLOOKUP($B56,'Allokerad kvv'!$B$2:$AV$700,MATCH(T$1,'Allokerad kvv'!$B$1:$AV$1,0),FALSE),VLOOKUP($B56,'Justerad allokering kvv'!$B$1:$AG$700,MATCH(T$1,'Justerad allokering kvv'!$B$1:$AF$1,0),FALSE)))</f>
        <v>0</v>
      </c>
      <c r="U56">
        <f>IF($B56=" ","",IF(ISERROR(1/VLOOKUP($B56,'Justerad allokering kvv'!$B$1:$AG$700,MATCH(U$1,'Justerad allokering kvv'!$B$1:$AF$1,0),FALSE)),VLOOKUP($B56,'Allokerad kvv'!$B$2:$AV$700,MATCH(U$1,'Allokerad kvv'!$B$1:$AV$1,0),FALSE),VLOOKUP($B56,'Justerad allokering kvv'!$B$1:$AG$700,MATCH(U$1,'Justerad allokering kvv'!$B$1:$AF$1,0),FALSE)))</f>
        <v>0</v>
      </c>
      <c r="V56">
        <f>IF($B56=" ","",IF(ISERROR(1/VLOOKUP($B56,'Justerad allokering kvv'!$B$1:$AG$700,MATCH(V$1,'Justerad allokering kvv'!$B$1:$AF$1,0),FALSE)),VLOOKUP($B56,'Allokerad kvv'!$B$2:$AV$700,MATCH(V$1,'Allokerad kvv'!$B$1:$AV$1,0),FALSE),VLOOKUP($B56,'Justerad allokering kvv'!$B$1:$AG$700,MATCH(V$1,'Justerad allokering kvv'!$B$1:$AF$1,0),FALSE)))</f>
        <v>0</v>
      </c>
      <c r="W56">
        <f>IF($B56=" ","",IF(ISERROR(1/VLOOKUP($B56,'Justerad allokering kvv'!$B$1:$AG$700,MATCH(W$1,'Justerad allokering kvv'!$B$1:$AF$1,0),FALSE)),VLOOKUP($B56,'Allokerad kvv'!$B$2:$AV$700,MATCH(W$1,'Allokerad kvv'!$B$1:$AV$1,0),FALSE),VLOOKUP($B56,'Justerad allokering kvv'!$B$1:$AG$700,MATCH(W$1,'Justerad allokering kvv'!$B$1:$AF$1,0),FALSE)))</f>
        <v>0</v>
      </c>
      <c r="X56">
        <f>IF($B56=" ","",IF(ISERROR(1/VLOOKUP($B56,'Justerad allokering kvv'!$B$1:$AG$700,MATCH(X$1,'Justerad allokering kvv'!$B$1:$AF$1,0),FALSE)),VLOOKUP($B56,'Allokerad kvv'!$B$2:$AV$700,MATCH(X$1,'Allokerad kvv'!$B$1:$AV$1,0),FALSE),VLOOKUP($B56,'Justerad allokering kvv'!$B$1:$AG$700,MATCH(X$1,'Justerad allokering kvv'!$B$1:$AF$1,0),FALSE)))</f>
        <v>0</v>
      </c>
      <c r="Y56">
        <f>IF($B56=" ","",IF(ISERROR(1/VLOOKUP($B56,'Justerad allokering kvv'!$B$1:$AG$700,MATCH(Y$1,'Justerad allokering kvv'!$B$1:$AF$1,0),FALSE)),VLOOKUP($B56,'Allokerad kvv'!$B$2:$AV$700,MATCH(Y$1,'Allokerad kvv'!$B$1:$AV$1,0),FALSE),VLOOKUP($B56,'Justerad allokering kvv'!$B$1:$AG$700,MATCH(Y$1,'Justerad allokering kvv'!$B$1:$AF$1,0),FALSE)))</f>
        <v>0</v>
      </c>
      <c r="AB56">
        <f>IFERROR(VLOOKUP($B56,Kraftvärmeprod!$B$1:$AO$424,MATCH("Tillförd energi från rökgaskondensering (GWh)",Kraftvärmeprod!$B$1:$AG$1,0),FALSE)/1,0)</f>
        <v>65.995000000000005</v>
      </c>
      <c r="AE56" s="122">
        <f t="shared" si="0"/>
        <v>201.45623000000001</v>
      </c>
      <c r="AG56">
        <f t="shared" si="1"/>
        <v>198.86430000000001</v>
      </c>
      <c r="AH56">
        <f t="shared" si="2"/>
        <v>132.86930000000001</v>
      </c>
      <c r="AI56">
        <f>IF(AH56=0,"",AH56/VLOOKUP(B56,Kraftvärmeprod!$B$1:$BC$480,MATCH("Summa tillförd energi exklusive rökgaskondensering",Kraftvärmeprod!$B$1:$BC$1,0),FALSE))</f>
        <v>0.43350505709624798</v>
      </c>
      <c r="AK56">
        <f t="shared" si="3"/>
        <v>132.86930000000001</v>
      </c>
    </row>
    <row r="57" spans="1:37" x14ac:dyDescent="0.25">
      <c r="A57" s="2" t="s">
        <v>101</v>
      </c>
      <c r="B57" s="2" t="s">
        <v>108</v>
      </c>
      <c r="C57">
        <f>IF($B57=" ","",IF(ISERROR(1/VLOOKUP($B57,'Justerad allokering kvv'!$B$1:$AG$700,MATCH(C$1,'Justerad allokering kvv'!$B$1:$AF$1,0),FALSE)),VLOOKUP($B57,'Allokerad kvv'!$B$2:$AV$700,MATCH(C$1,'Allokerad kvv'!$B$1:$AV$1,0),FALSE),VLOOKUP($B57,'Justerad allokering kvv'!$B$1:$AG$700,MATCH(C$1,'Justerad allokering kvv'!$B$1:$AF$1,0),FALSE)))</f>
        <v>0</v>
      </c>
      <c r="D57">
        <f>IF($B57=" ","",IF(ISERROR(1/VLOOKUP($B57,'Justerad allokering kvv'!$B$1:$AG$700,MATCH(D$1,'Justerad allokering kvv'!$B$1:$AF$1,0),FALSE)),VLOOKUP($B57,'Allokerad kvv'!$B$2:$AV$700,MATCH(D$1,'Allokerad kvv'!$B$1:$AV$1,0),FALSE),VLOOKUP($B57,'Justerad allokering kvv'!$B$1:$AG$700,MATCH(D$1,'Justerad allokering kvv'!$B$1:$AF$1,0),FALSE)))</f>
        <v>0</v>
      </c>
      <c r="E57">
        <f>IF($B57=" ","",IF(ISERROR(1/VLOOKUP($B57,'Justerad allokering kvv'!$B$1:$AG$700,MATCH(E$1,'Justerad allokering kvv'!$B$1:$AF$1,0),FALSE)),VLOOKUP($B57,'Allokerad kvv'!$B$2:$AV$700,MATCH(E$1,'Allokerad kvv'!$B$1:$AV$1,0),FALSE),VLOOKUP($B57,'Justerad allokering kvv'!$B$1:$AG$700,MATCH(E$1,'Justerad allokering kvv'!$B$1:$AF$1,0),FALSE)))</f>
        <v>0</v>
      </c>
      <c r="F57">
        <f>IF($B57=" ","",IF(ISERROR(1/VLOOKUP($B57,'Justerad allokering kvv'!$B$1:$AG$700,MATCH(F$1,'Justerad allokering kvv'!$B$1:$AF$1,0),FALSE)),VLOOKUP($B57,'Allokerad kvv'!$B$2:$AV$700,MATCH(F$1,'Allokerad kvv'!$B$1:$AV$1,0),FALSE),VLOOKUP($B57,'Justerad allokering kvv'!$B$1:$AG$700,MATCH(F$1,'Justerad allokering kvv'!$B$1:$AF$1,0),FALSE)))</f>
        <v>0</v>
      </c>
      <c r="G57">
        <f>IF($B57=" ","",IF(ISERROR(1/VLOOKUP($B57,'Justerad allokering kvv'!$B$1:$AG$700,MATCH(G$1,'Justerad allokering kvv'!$B$1:$AF$1,0),FALSE)),VLOOKUP($B57,'Allokerad kvv'!$B$2:$AV$700,MATCH(G$1,'Allokerad kvv'!$B$1:$AV$1,0),FALSE),VLOOKUP($B57,'Justerad allokering kvv'!$B$1:$AG$700,MATCH(G$1,'Justerad allokering kvv'!$B$1:$AF$1,0),FALSE)))</f>
        <v>0</v>
      </c>
      <c r="H57">
        <f>IF($B57=" ","",IF(ISERROR(1/VLOOKUP($B57,'Justerad allokering kvv'!$B$1:$AG$700,MATCH(H$1,'Justerad allokering kvv'!$B$1:$AF$1,0),FALSE)),VLOOKUP($B57,'Allokerad kvv'!$B$2:$AV$700,MATCH(H$1,'Allokerad kvv'!$B$1:$AV$1,0),FALSE),VLOOKUP($B57,'Justerad allokering kvv'!$B$1:$AG$700,MATCH(H$1,'Justerad allokering kvv'!$B$1:$AF$1,0),FALSE)))</f>
        <v>0</v>
      </c>
      <c r="I57">
        <f>IF($B57=" ","",IF(ISERROR(1/VLOOKUP($B57,'Justerad allokering kvv'!$B$1:$AG$700,MATCH(I$1,'Justerad allokering kvv'!$B$1:$AF$1,0),FALSE)),VLOOKUP($B57,'Allokerad kvv'!$B$2:$AV$700,MATCH(I$1,'Allokerad kvv'!$B$1:$AV$1,0),FALSE),VLOOKUP($B57,'Justerad allokering kvv'!$B$1:$AG$700,MATCH(I$1,'Justerad allokering kvv'!$B$1:$AF$1,0),FALSE)))</f>
        <v>0</v>
      </c>
      <c r="J57">
        <f>IF($B57=" ","",IF(ISERROR(1/VLOOKUP($B57,'Justerad allokering kvv'!$B$1:$AG$700,MATCH(J$1,'Justerad allokering kvv'!$B$1:$AF$1,0),FALSE)),VLOOKUP($B57,'Allokerad kvv'!$B$2:$AV$700,MATCH(J$1,'Allokerad kvv'!$B$1:$AV$1,0),FALSE),VLOOKUP($B57,'Justerad allokering kvv'!$B$1:$AG$700,MATCH(J$1,'Justerad allokering kvv'!$B$1:$AF$1,0),FALSE)))</f>
        <v>0</v>
      </c>
      <c r="K57">
        <f>IF($B57=" ","",IF(ISERROR(1/VLOOKUP($B57,'Justerad allokering kvv'!$B$1:$AG$700,MATCH(K$1,'Justerad allokering kvv'!$B$1:$AF$1,0),FALSE)),VLOOKUP($B57,'Allokerad kvv'!$B$2:$AV$700,MATCH(K$1,'Allokerad kvv'!$B$1:$AV$1,0),FALSE),VLOOKUP($B57,'Justerad allokering kvv'!$B$1:$AG$700,MATCH(K$1,'Justerad allokering kvv'!$B$1:$AF$1,0),FALSE)))</f>
        <v>0</v>
      </c>
      <c r="L57">
        <f>IF($B57=" ","",IF(ISERROR(1/VLOOKUP($B57,'Justerad allokering kvv'!$B$1:$AG$700,MATCH(L$1,'Justerad allokering kvv'!$B$1:$AF$1,0),FALSE)),VLOOKUP($B57,'Allokerad kvv'!$B$2:$AV$700,MATCH(L$1,'Allokerad kvv'!$B$1:$AV$1,0),FALSE),VLOOKUP($B57,'Justerad allokering kvv'!$B$1:$AG$700,MATCH(L$1,'Justerad allokering kvv'!$B$1:$AF$1,0),FALSE)))</f>
        <v>0</v>
      </c>
      <c r="M57">
        <f>IF($B57=" ","",IF(ISERROR(1/VLOOKUP($B57,'Justerad allokering kvv'!$B$1:$AG$700,MATCH(M$1,'Justerad allokering kvv'!$B$1:$AF$1,0),FALSE)),VLOOKUP($B57,'Allokerad kvv'!$B$2:$AV$700,MATCH(M$1,'Allokerad kvv'!$B$1:$AV$1,0),FALSE),VLOOKUP($B57,'Justerad allokering kvv'!$B$1:$AG$700,MATCH(M$1,'Justerad allokering kvv'!$B$1:$AF$1,0),FALSE)))</f>
        <v>0</v>
      </c>
      <c r="N57">
        <f>IF($B57=" ","",IF(ISERROR(1/VLOOKUP($B57,'Justerad allokering kvv'!$B$1:$AG$700,MATCH(N$1,'Justerad allokering kvv'!$B$1:$AF$1,0),FALSE)),VLOOKUP($B57,'Allokerad kvv'!$B$2:$AV$700,MATCH(N$1,'Allokerad kvv'!$B$1:$AV$1,0),FALSE),VLOOKUP($B57,'Justerad allokering kvv'!$B$1:$AG$700,MATCH(N$1,'Justerad allokering kvv'!$B$1:$AF$1,0),FALSE)))</f>
        <v>0</v>
      </c>
      <c r="O57">
        <f>IF($B57=" ","",IF(ISERROR(1/VLOOKUP($B57,'Justerad allokering kvv'!$B$1:$AG$700,MATCH(O$1,'Justerad allokering kvv'!$B$1:$AF$1,0),FALSE)),VLOOKUP($B57,'Allokerad kvv'!$B$2:$AV$700,MATCH(O$1,'Allokerad kvv'!$B$1:$AV$1,0),FALSE),VLOOKUP($B57,'Justerad allokering kvv'!$B$1:$AG$700,MATCH(O$1,'Justerad allokering kvv'!$B$1:$AF$1,0),FALSE)))</f>
        <v>0</v>
      </c>
      <c r="P57">
        <f>IF($B57=" ","",IF(ISERROR(1/VLOOKUP($B57,'Justerad allokering kvv'!$B$1:$AG$700,MATCH(P$1,'Justerad allokering kvv'!$B$1:$AF$1,0),FALSE)),VLOOKUP($B57,'Allokerad kvv'!$B$2:$AV$700,MATCH(P$1,'Allokerad kvv'!$B$1:$AV$1,0),FALSE),VLOOKUP($B57,'Justerad allokering kvv'!$B$1:$AG$700,MATCH(P$1,'Justerad allokering kvv'!$B$1:$AF$1,0),FALSE)))</f>
        <v>0</v>
      </c>
      <c r="Q57">
        <f>IF($B57=" ","",IF(ISERROR(1/VLOOKUP($B57,'Justerad allokering kvv'!$B$1:$AG$700,MATCH(Q$1,'Justerad allokering kvv'!$B$1:$AF$1,0),FALSE)),VLOOKUP($B57,'Allokerad kvv'!$B$2:$AV$700,MATCH(Q$1,'Allokerad kvv'!$B$1:$AV$1,0),FALSE),VLOOKUP($B57,'Justerad allokering kvv'!$B$1:$AG$700,MATCH(Q$1,'Justerad allokering kvv'!$B$1:$AF$1,0),FALSE)))</f>
        <v>0</v>
      </c>
      <c r="R57">
        <f>IF($B57=" ","",IF(ISERROR(1/VLOOKUP($B57,'Justerad allokering kvv'!$B$1:$AG$700,MATCH(R$1,'Justerad allokering kvv'!$B$1:$AF$1,0),FALSE)),VLOOKUP($B57,'Allokerad kvv'!$B$2:$AV$700,MATCH(R$1,'Allokerad kvv'!$B$1:$AV$1,0),FALSE),VLOOKUP($B57,'Justerad allokering kvv'!$B$1:$AG$700,MATCH(R$1,'Justerad allokering kvv'!$B$1:$AF$1,0),FALSE)))</f>
        <v>0</v>
      </c>
      <c r="S57">
        <f>IF($B57=" ","",IF(ISERROR(1/VLOOKUP($B57,'Justerad allokering kvv'!$B$1:$AG$700,MATCH(S$1,'Justerad allokering kvv'!$B$1:$AF$1,0),FALSE)),VLOOKUP($B57,'Allokerad kvv'!$B$2:$AV$700,MATCH(S$1,'Allokerad kvv'!$B$1:$AV$1,0),FALSE),VLOOKUP($B57,'Justerad allokering kvv'!$B$1:$AG$700,MATCH(S$1,'Justerad allokering kvv'!$B$1:$AF$1,0),FALSE)))</f>
        <v>0</v>
      </c>
      <c r="T57">
        <f>IF($B57=" ","",IF(ISERROR(1/VLOOKUP($B57,'Justerad allokering kvv'!$B$1:$AG$700,MATCH(T$1,'Justerad allokering kvv'!$B$1:$AF$1,0),FALSE)),VLOOKUP($B57,'Allokerad kvv'!$B$2:$AV$700,MATCH(T$1,'Allokerad kvv'!$B$1:$AV$1,0),FALSE),VLOOKUP($B57,'Justerad allokering kvv'!$B$1:$AG$700,MATCH(T$1,'Justerad allokering kvv'!$B$1:$AF$1,0),FALSE)))</f>
        <v>0</v>
      </c>
      <c r="U57">
        <f>IF($B57=" ","",IF(ISERROR(1/VLOOKUP($B57,'Justerad allokering kvv'!$B$1:$AG$700,MATCH(U$1,'Justerad allokering kvv'!$B$1:$AF$1,0),FALSE)),VLOOKUP($B57,'Allokerad kvv'!$B$2:$AV$700,MATCH(U$1,'Allokerad kvv'!$B$1:$AV$1,0),FALSE),VLOOKUP($B57,'Justerad allokering kvv'!$B$1:$AG$700,MATCH(U$1,'Justerad allokering kvv'!$B$1:$AF$1,0),FALSE)))</f>
        <v>0</v>
      </c>
      <c r="V57">
        <f>IF($B57=" ","",IF(ISERROR(1/VLOOKUP($B57,'Justerad allokering kvv'!$B$1:$AG$700,MATCH(V$1,'Justerad allokering kvv'!$B$1:$AF$1,0),FALSE)),VLOOKUP($B57,'Allokerad kvv'!$B$2:$AV$700,MATCH(V$1,'Allokerad kvv'!$B$1:$AV$1,0),FALSE),VLOOKUP($B57,'Justerad allokering kvv'!$B$1:$AG$700,MATCH(V$1,'Justerad allokering kvv'!$B$1:$AF$1,0),FALSE)))</f>
        <v>0</v>
      </c>
      <c r="W57">
        <f>IF($B57=" ","",IF(ISERROR(1/VLOOKUP($B57,'Justerad allokering kvv'!$B$1:$AG$700,MATCH(W$1,'Justerad allokering kvv'!$B$1:$AF$1,0),FALSE)),VLOOKUP($B57,'Allokerad kvv'!$B$2:$AV$700,MATCH(W$1,'Allokerad kvv'!$B$1:$AV$1,0),FALSE),VLOOKUP($B57,'Justerad allokering kvv'!$B$1:$AG$700,MATCH(W$1,'Justerad allokering kvv'!$B$1:$AF$1,0),FALSE)))</f>
        <v>0</v>
      </c>
      <c r="X57">
        <f>IF($B57=" ","",IF(ISERROR(1/VLOOKUP($B57,'Justerad allokering kvv'!$B$1:$AG$700,MATCH(X$1,'Justerad allokering kvv'!$B$1:$AF$1,0),FALSE)),VLOOKUP($B57,'Allokerad kvv'!$B$2:$AV$700,MATCH(X$1,'Allokerad kvv'!$B$1:$AV$1,0),FALSE),VLOOKUP($B57,'Justerad allokering kvv'!$B$1:$AG$700,MATCH(X$1,'Justerad allokering kvv'!$B$1:$AF$1,0),FALSE)))</f>
        <v>0</v>
      </c>
      <c r="Y57">
        <f>IF($B57=" ","",IF(ISERROR(1/VLOOKUP($B57,'Justerad allokering kvv'!$B$1:$AG$700,MATCH(Y$1,'Justerad allokering kvv'!$B$1:$AF$1,0),FALSE)),VLOOKUP($B57,'Allokerad kvv'!$B$2:$AV$700,MATCH(Y$1,'Allokerad kvv'!$B$1:$AV$1,0),FALSE),VLOOKUP($B57,'Justerad allokering kvv'!$B$1:$AG$700,MATCH(Y$1,'Justerad allokering kvv'!$B$1:$AF$1,0),FALSE)))</f>
        <v>0</v>
      </c>
      <c r="AB57">
        <f>IFERROR(VLOOKUP($B57,Kraftvärmeprod!$B$1:$AO$424,MATCH("Tillförd energi från rökgaskondensering (GWh)",Kraftvärmeprod!$B$1:$AG$1,0),FALSE)/1,0)</f>
        <v>0</v>
      </c>
      <c r="AE57" s="122">
        <f t="shared" si="0"/>
        <v>0</v>
      </c>
      <c r="AG57">
        <f t="shared" si="1"/>
        <v>0</v>
      </c>
      <c r="AH57">
        <f t="shared" si="2"/>
        <v>0</v>
      </c>
      <c r="AI57" t="str">
        <f>IF(AH57=0,"",AH57/VLOOKUP(B57,Kraftvärmeprod!$B$1:$BC$480,MATCH("Summa tillförd energi exklusive rökgaskondensering",Kraftvärmeprod!$B$1:$BC$1,0),FALSE))</f>
        <v/>
      </c>
      <c r="AK57">
        <f t="shared" si="3"/>
        <v>0</v>
      </c>
    </row>
    <row r="58" spans="1:37" x14ac:dyDescent="0.25">
      <c r="A58" s="2" t="s">
        <v>101</v>
      </c>
      <c r="B58" s="2" t="s">
        <v>109</v>
      </c>
      <c r="C58">
        <f>IF($B58=" ","",IF(ISERROR(1/VLOOKUP($B58,'Justerad allokering kvv'!$B$1:$AG$700,MATCH(C$1,'Justerad allokering kvv'!$B$1:$AF$1,0),FALSE)),VLOOKUP($B58,'Allokerad kvv'!$B$2:$AV$700,MATCH(C$1,'Allokerad kvv'!$B$1:$AV$1,0),FALSE),VLOOKUP($B58,'Justerad allokering kvv'!$B$1:$AG$700,MATCH(C$1,'Justerad allokering kvv'!$B$1:$AF$1,0),FALSE)))</f>
        <v>0</v>
      </c>
      <c r="D58">
        <f>IF($B58=" ","",IF(ISERROR(1/VLOOKUP($B58,'Justerad allokering kvv'!$B$1:$AG$700,MATCH(D$1,'Justerad allokering kvv'!$B$1:$AF$1,0),FALSE)),VLOOKUP($B58,'Allokerad kvv'!$B$2:$AV$700,MATCH(D$1,'Allokerad kvv'!$B$1:$AV$1,0),FALSE),VLOOKUP($B58,'Justerad allokering kvv'!$B$1:$AG$700,MATCH(D$1,'Justerad allokering kvv'!$B$1:$AF$1,0),FALSE)))</f>
        <v>0</v>
      </c>
      <c r="E58">
        <f>IF($B58=" ","",IF(ISERROR(1/VLOOKUP($B58,'Justerad allokering kvv'!$B$1:$AG$700,MATCH(E$1,'Justerad allokering kvv'!$B$1:$AF$1,0),FALSE)),VLOOKUP($B58,'Allokerad kvv'!$B$2:$AV$700,MATCH(E$1,'Allokerad kvv'!$B$1:$AV$1,0),FALSE),VLOOKUP($B58,'Justerad allokering kvv'!$B$1:$AG$700,MATCH(E$1,'Justerad allokering kvv'!$B$1:$AF$1,0),FALSE)))</f>
        <v>0</v>
      </c>
      <c r="F58">
        <f>IF($B58=" ","",IF(ISERROR(1/VLOOKUP($B58,'Justerad allokering kvv'!$B$1:$AG$700,MATCH(F$1,'Justerad allokering kvv'!$B$1:$AF$1,0),FALSE)),VLOOKUP($B58,'Allokerad kvv'!$B$2:$AV$700,MATCH(F$1,'Allokerad kvv'!$B$1:$AV$1,0),FALSE),VLOOKUP($B58,'Justerad allokering kvv'!$B$1:$AG$700,MATCH(F$1,'Justerad allokering kvv'!$B$1:$AF$1,0),FALSE)))</f>
        <v>0</v>
      </c>
      <c r="G58">
        <f>IF($B58=" ","",IF(ISERROR(1/VLOOKUP($B58,'Justerad allokering kvv'!$B$1:$AG$700,MATCH(G$1,'Justerad allokering kvv'!$B$1:$AF$1,0),FALSE)),VLOOKUP($B58,'Allokerad kvv'!$B$2:$AV$700,MATCH(G$1,'Allokerad kvv'!$B$1:$AV$1,0),FALSE),VLOOKUP($B58,'Justerad allokering kvv'!$B$1:$AG$700,MATCH(G$1,'Justerad allokering kvv'!$B$1:$AF$1,0),FALSE)))</f>
        <v>0</v>
      </c>
      <c r="H58">
        <f>IF($B58=" ","",IF(ISERROR(1/VLOOKUP($B58,'Justerad allokering kvv'!$B$1:$AG$700,MATCH(H$1,'Justerad allokering kvv'!$B$1:$AF$1,0),FALSE)),VLOOKUP($B58,'Allokerad kvv'!$B$2:$AV$700,MATCH(H$1,'Allokerad kvv'!$B$1:$AV$1,0),FALSE),VLOOKUP($B58,'Justerad allokering kvv'!$B$1:$AG$700,MATCH(H$1,'Justerad allokering kvv'!$B$1:$AF$1,0),FALSE)))</f>
        <v>0</v>
      </c>
      <c r="I58">
        <f>IF($B58=" ","",IF(ISERROR(1/VLOOKUP($B58,'Justerad allokering kvv'!$B$1:$AG$700,MATCH(I$1,'Justerad allokering kvv'!$B$1:$AF$1,0),FALSE)),VLOOKUP($B58,'Allokerad kvv'!$B$2:$AV$700,MATCH(I$1,'Allokerad kvv'!$B$1:$AV$1,0),FALSE),VLOOKUP($B58,'Justerad allokering kvv'!$B$1:$AG$700,MATCH(I$1,'Justerad allokering kvv'!$B$1:$AF$1,0),FALSE)))</f>
        <v>0</v>
      </c>
      <c r="J58">
        <f>IF($B58=" ","",IF(ISERROR(1/VLOOKUP($B58,'Justerad allokering kvv'!$B$1:$AG$700,MATCH(J$1,'Justerad allokering kvv'!$B$1:$AF$1,0),FALSE)),VLOOKUP($B58,'Allokerad kvv'!$B$2:$AV$700,MATCH(J$1,'Allokerad kvv'!$B$1:$AV$1,0),FALSE),VLOOKUP($B58,'Justerad allokering kvv'!$B$1:$AG$700,MATCH(J$1,'Justerad allokering kvv'!$B$1:$AF$1,0),FALSE)))</f>
        <v>0</v>
      </c>
      <c r="K58">
        <f>IF($B58=" ","",IF(ISERROR(1/VLOOKUP($B58,'Justerad allokering kvv'!$B$1:$AG$700,MATCH(K$1,'Justerad allokering kvv'!$B$1:$AF$1,0),FALSE)),VLOOKUP($B58,'Allokerad kvv'!$B$2:$AV$700,MATCH(K$1,'Allokerad kvv'!$B$1:$AV$1,0),FALSE),VLOOKUP($B58,'Justerad allokering kvv'!$B$1:$AG$700,MATCH(K$1,'Justerad allokering kvv'!$B$1:$AF$1,0),FALSE)))</f>
        <v>0</v>
      </c>
      <c r="L58">
        <f>IF($B58=" ","",IF(ISERROR(1/VLOOKUP($B58,'Justerad allokering kvv'!$B$1:$AG$700,MATCH(L$1,'Justerad allokering kvv'!$B$1:$AF$1,0),FALSE)),VLOOKUP($B58,'Allokerad kvv'!$B$2:$AV$700,MATCH(L$1,'Allokerad kvv'!$B$1:$AV$1,0),FALSE),VLOOKUP($B58,'Justerad allokering kvv'!$B$1:$AG$700,MATCH(L$1,'Justerad allokering kvv'!$B$1:$AF$1,0),FALSE)))</f>
        <v>0</v>
      </c>
      <c r="M58">
        <f>IF($B58=" ","",IF(ISERROR(1/VLOOKUP($B58,'Justerad allokering kvv'!$B$1:$AG$700,MATCH(M$1,'Justerad allokering kvv'!$B$1:$AF$1,0),FALSE)),VLOOKUP($B58,'Allokerad kvv'!$B$2:$AV$700,MATCH(M$1,'Allokerad kvv'!$B$1:$AV$1,0),FALSE),VLOOKUP($B58,'Justerad allokering kvv'!$B$1:$AG$700,MATCH(M$1,'Justerad allokering kvv'!$B$1:$AF$1,0),FALSE)))</f>
        <v>0</v>
      </c>
      <c r="N58">
        <f>IF($B58=" ","",IF(ISERROR(1/VLOOKUP($B58,'Justerad allokering kvv'!$B$1:$AG$700,MATCH(N$1,'Justerad allokering kvv'!$B$1:$AF$1,0),FALSE)),VLOOKUP($B58,'Allokerad kvv'!$B$2:$AV$700,MATCH(N$1,'Allokerad kvv'!$B$1:$AV$1,0),FALSE),VLOOKUP($B58,'Justerad allokering kvv'!$B$1:$AG$700,MATCH(N$1,'Justerad allokering kvv'!$B$1:$AF$1,0),FALSE)))</f>
        <v>0</v>
      </c>
      <c r="O58">
        <f>IF($B58=" ","",IF(ISERROR(1/VLOOKUP($B58,'Justerad allokering kvv'!$B$1:$AG$700,MATCH(O$1,'Justerad allokering kvv'!$B$1:$AF$1,0),FALSE)),VLOOKUP($B58,'Allokerad kvv'!$B$2:$AV$700,MATCH(O$1,'Allokerad kvv'!$B$1:$AV$1,0),FALSE),VLOOKUP($B58,'Justerad allokering kvv'!$B$1:$AG$700,MATCH(O$1,'Justerad allokering kvv'!$B$1:$AF$1,0),FALSE)))</f>
        <v>0</v>
      </c>
      <c r="P58">
        <f>IF($B58=" ","",IF(ISERROR(1/VLOOKUP($B58,'Justerad allokering kvv'!$B$1:$AG$700,MATCH(P$1,'Justerad allokering kvv'!$B$1:$AF$1,0),FALSE)),VLOOKUP($B58,'Allokerad kvv'!$B$2:$AV$700,MATCH(P$1,'Allokerad kvv'!$B$1:$AV$1,0),FALSE),VLOOKUP($B58,'Justerad allokering kvv'!$B$1:$AG$700,MATCH(P$1,'Justerad allokering kvv'!$B$1:$AF$1,0),FALSE)))</f>
        <v>0</v>
      </c>
      <c r="Q58">
        <f>IF($B58=" ","",IF(ISERROR(1/VLOOKUP($B58,'Justerad allokering kvv'!$B$1:$AG$700,MATCH(Q$1,'Justerad allokering kvv'!$B$1:$AF$1,0),FALSE)),VLOOKUP($B58,'Allokerad kvv'!$B$2:$AV$700,MATCH(Q$1,'Allokerad kvv'!$B$1:$AV$1,0),FALSE),VLOOKUP($B58,'Justerad allokering kvv'!$B$1:$AG$700,MATCH(Q$1,'Justerad allokering kvv'!$B$1:$AF$1,0),FALSE)))</f>
        <v>0</v>
      </c>
      <c r="R58">
        <f>IF($B58=" ","",IF(ISERROR(1/VLOOKUP($B58,'Justerad allokering kvv'!$B$1:$AG$700,MATCH(R$1,'Justerad allokering kvv'!$B$1:$AF$1,0),FALSE)),VLOOKUP($B58,'Allokerad kvv'!$B$2:$AV$700,MATCH(R$1,'Allokerad kvv'!$B$1:$AV$1,0),FALSE),VLOOKUP($B58,'Justerad allokering kvv'!$B$1:$AG$700,MATCH(R$1,'Justerad allokering kvv'!$B$1:$AF$1,0),FALSE)))</f>
        <v>0</v>
      </c>
      <c r="S58">
        <f>IF($B58=" ","",IF(ISERROR(1/VLOOKUP($B58,'Justerad allokering kvv'!$B$1:$AG$700,MATCH(S$1,'Justerad allokering kvv'!$B$1:$AF$1,0),FALSE)),VLOOKUP($B58,'Allokerad kvv'!$B$2:$AV$700,MATCH(S$1,'Allokerad kvv'!$B$1:$AV$1,0),FALSE),VLOOKUP($B58,'Justerad allokering kvv'!$B$1:$AG$700,MATCH(S$1,'Justerad allokering kvv'!$B$1:$AF$1,0),FALSE)))</f>
        <v>0</v>
      </c>
      <c r="T58">
        <f>IF($B58=" ","",IF(ISERROR(1/VLOOKUP($B58,'Justerad allokering kvv'!$B$1:$AG$700,MATCH(T$1,'Justerad allokering kvv'!$B$1:$AF$1,0),FALSE)),VLOOKUP($B58,'Allokerad kvv'!$B$2:$AV$700,MATCH(T$1,'Allokerad kvv'!$B$1:$AV$1,0),FALSE),VLOOKUP($B58,'Justerad allokering kvv'!$B$1:$AG$700,MATCH(T$1,'Justerad allokering kvv'!$B$1:$AF$1,0),FALSE)))</f>
        <v>0</v>
      </c>
      <c r="U58">
        <f>IF($B58=" ","",IF(ISERROR(1/VLOOKUP($B58,'Justerad allokering kvv'!$B$1:$AG$700,MATCH(U$1,'Justerad allokering kvv'!$B$1:$AF$1,0),FALSE)),VLOOKUP($B58,'Allokerad kvv'!$B$2:$AV$700,MATCH(U$1,'Allokerad kvv'!$B$1:$AV$1,0),FALSE),VLOOKUP($B58,'Justerad allokering kvv'!$B$1:$AG$700,MATCH(U$1,'Justerad allokering kvv'!$B$1:$AF$1,0),FALSE)))</f>
        <v>0</v>
      </c>
      <c r="V58">
        <f>IF($B58=" ","",IF(ISERROR(1/VLOOKUP($B58,'Justerad allokering kvv'!$B$1:$AG$700,MATCH(V$1,'Justerad allokering kvv'!$B$1:$AF$1,0),FALSE)),VLOOKUP($B58,'Allokerad kvv'!$B$2:$AV$700,MATCH(V$1,'Allokerad kvv'!$B$1:$AV$1,0),FALSE),VLOOKUP($B58,'Justerad allokering kvv'!$B$1:$AG$700,MATCH(V$1,'Justerad allokering kvv'!$B$1:$AF$1,0),FALSE)))</f>
        <v>0</v>
      </c>
      <c r="W58">
        <f>IF($B58=" ","",IF(ISERROR(1/VLOOKUP($B58,'Justerad allokering kvv'!$B$1:$AG$700,MATCH(W$1,'Justerad allokering kvv'!$B$1:$AF$1,0),FALSE)),VLOOKUP($B58,'Allokerad kvv'!$B$2:$AV$700,MATCH(W$1,'Allokerad kvv'!$B$1:$AV$1,0),FALSE),VLOOKUP($B58,'Justerad allokering kvv'!$B$1:$AG$700,MATCH(W$1,'Justerad allokering kvv'!$B$1:$AF$1,0),FALSE)))</f>
        <v>0</v>
      </c>
      <c r="X58">
        <f>IF($B58=" ","",IF(ISERROR(1/VLOOKUP($B58,'Justerad allokering kvv'!$B$1:$AG$700,MATCH(X$1,'Justerad allokering kvv'!$B$1:$AF$1,0),FALSE)),VLOOKUP($B58,'Allokerad kvv'!$B$2:$AV$700,MATCH(X$1,'Allokerad kvv'!$B$1:$AV$1,0),FALSE),VLOOKUP($B58,'Justerad allokering kvv'!$B$1:$AG$700,MATCH(X$1,'Justerad allokering kvv'!$B$1:$AF$1,0),FALSE)))</f>
        <v>0</v>
      </c>
      <c r="Y58">
        <f>IF($B58=" ","",IF(ISERROR(1/VLOOKUP($B58,'Justerad allokering kvv'!$B$1:$AG$700,MATCH(Y$1,'Justerad allokering kvv'!$B$1:$AF$1,0),FALSE)),VLOOKUP($B58,'Allokerad kvv'!$B$2:$AV$700,MATCH(Y$1,'Allokerad kvv'!$B$1:$AV$1,0),FALSE),VLOOKUP($B58,'Justerad allokering kvv'!$B$1:$AG$700,MATCH(Y$1,'Justerad allokering kvv'!$B$1:$AF$1,0),FALSE)))</f>
        <v>0</v>
      </c>
      <c r="AB58">
        <f>IFERROR(VLOOKUP($B58,Kraftvärmeprod!$B$1:$AO$424,MATCH("Tillförd energi från rökgaskondensering (GWh)",Kraftvärmeprod!$B$1:$AG$1,0),FALSE)/1,0)</f>
        <v>0</v>
      </c>
      <c r="AE58" s="122">
        <f t="shared" si="0"/>
        <v>0</v>
      </c>
      <c r="AG58">
        <f t="shared" si="1"/>
        <v>0</v>
      </c>
      <c r="AH58">
        <f t="shared" si="2"/>
        <v>0</v>
      </c>
      <c r="AI58" t="str">
        <f>IF(AH58=0,"",AH58/VLOOKUP(B58,Kraftvärmeprod!$B$1:$BC$480,MATCH("Summa tillförd energi exklusive rökgaskondensering",Kraftvärmeprod!$B$1:$BC$1,0),FALSE))</f>
        <v/>
      </c>
      <c r="AK58">
        <f t="shared" si="3"/>
        <v>0</v>
      </c>
    </row>
    <row r="59" spans="1:37" x14ac:dyDescent="0.25">
      <c r="A59" s="2" t="s">
        <v>101</v>
      </c>
      <c r="B59" s="2" t="s">
        <v>110</v>
      </c>
      <c r="C59">
        <f>IF($B59=" ","",IF(ISERROR(1/VLOOKUP($B59,'Justerad allokering kvv'!$B$1:$AG$700,MATCH(C$1,'Justerad allokering kvv'!$B$1:$AF$1,0),FALSE)),VLOOKUP($B59,'Allokerad kvv'!$B$2:$AV$700,MATCH(C$1,'Allokerad kvv'!$B$1:$AV$1,0),FALSE),VLOOKUP($B59,'Justerad allokering kvv'!$B$1:$AG$700,MATCH(C$1,'Justerad allokering kvv'!$B$1:$AF$1,0),FALSE)))</f>
        <v>732.12900000000002</v>
      </c>
      <c r="D59">
        <f>IF($B59=" ","",IF(ISERROR(1/VLOOKUP($B59,'Justerad allokering kvv'!$B$1:$AG$700,MATCH(D$1,'Justerad allokering kvv'!$B$1:$AF$1,0),FALSE)),VLOOKUP($B59,'Allokerad kvv'!$B$2:$AV$700,MATCH(D$1,'Allokerad kvv'!$B$1:$AV$1,0),FALSE),VLOOKUP($B59,'Justerad allokering kvv'!$B$1:$AG$700,MATCH(D$1,'Justerad allokering kvv'!$B$1:$AF$1,0),FALSE)))</f>
        <v>0</v>
      </c>
      <c r="E59">
        <f>IF($B59=" ","",IF(ISERROR(1/VLOOKUP($B59,'Justerad allokering kvv'!$B$1:$AG$700,MATCH(E$1,'Justerad allokering kvv'!$B$1:$AF$1,0),FALSE)),VLOOKUP($B59,'Allokerad kvv'!$B$2:$AV$700,MATCH(E$1,'Allokerad kvv'!$B$1:$AV$1,0),FALSE),VLOOKUP($B59,'Justerad allokering kvv'!$B$1:$AG$700,MATCH(E$1,'Justerad allokering kvv'!$B$1:$AF$1,0),FALSE)))</f>
        <v>0</v>
      </c>
      <c r="F59">
        <f>IF($B59=" ","",IF(ISERROR(1/VLOOKUP($B59,'Justerad allokering kvv'!$B$1:$AG$700,MATCH(F$1,'Justerad allokering kvv'!$B$1:$AF$1,0),FALSE)),VLOOKUP($B59,'Allokerad kvv'!$B$2:$AV$700,MATCH(F$1,'Allokerad kvv'!$B$1:$AV$1,0),FALSE),VLOOKUP($B59,'Justerad allokering kvv'!$B$1:$AG$700,MATCH(F$1,'Justerad allokering kvv'!$B$1:$AF$1,0),FALSE)))</f>
        <v>0</v>
      </c>
      <c r="G59">
        <f>IF($B59=" ","",IF(ISERROR(1/VLOOKUP($B59,'Justerad allokering kvv'!$B$1:$AG$700,MATCH(G$1,'Justerad allokering kvv'!$B$1:$AF$1,0),FALSE)),VLOOKUP($B59,'Allokerad kvv'!$B$2:$AV$700,MATCH(G$1,'Allokerad kvv'!$B$1:$AV$1,0),FALSE),VLOOKUP($B59,'Justerad allokering kvv'!$B$1:$AG$700,MATCH(G$1,'Justerad allokering kvv'!$B$1:$AF$1,0),FALSE)))</f>
        <v>0.153946</v>
      </c>
      <c r="H59">
        <f>IF($B59=" ","",IF(ISERROR(1/VLOOKUP($B59,'Justerad allokering kvv'!$B$1:$AG$700,MATCH(H$1,'Justerad allokering kvv'!$B$1:$AF$1,0),FALSE)),VLOOKUP($B59,'Allokerad kvv'!$B$2:$AV$700,MATCH(H$1,'Allokerad kvv'!$B$1:$AV$1,0),FALSE),VLOOKUP($B59,'Justerad allokering kvv'!$B$1:$AG$700,MATCH(H$1,'Justerad allokering kvv'!$B$1:$AF$1,0),FALSE)))</f>
        <v>0</v>
      </c>
      <c r="I59">
        <f>IF($B59=" ","",IF(ISERROR(1/VLOOKUP($B59,'Justerad allokering kvv'!$B$1:$AG$700,MATCH(I$1,'Justerad allokering kvv'!$B$1:$AF$1,0),FALSE)),VLOOKUP($B59,'Allokerad kvv'!$B$2:$AV$700,MATCH(I$1,'Allokerad kvv'!$B$1:$AV$1,0),FALSE),VLOOKUP($B59,'Justerad allokering kvv'!$B$1:$AG$700,MATCH(I$1,'Justerad allokering kvv'!$B$1:$AF$1,0),FALSE)))</f>
        <v>0.45157399999999998</v>
      </c>
      <c r="J59">
        <f>IF($B59=" ","",IF(ISERROR(1/VLOOKUP($B59,'Justerad allokering kvv'!$B$1:$AG$700,MATCH(J$1,'Justerad allokering kvv'!$B$1:$AF$1,0),FALSE)),VLOOKUP($B59,'Allokerad kvv'!$B$2:$AV$700,MATCH(J$1,'Allokerad kvv'!$B$1:$AV$1,0),FALSE),VLOOKUP($B59,'Justerad allokering kvv'!$B$1:$AG$700,MATCH(J$1,'Justerad allokering kvv'!$B$1:$AF$1,0),FALSE)))</f>
        <v>0</v>
      </c>
      <c r="K59">
        <f>IF($B59=" ","",IF(ISERROR(1/VLOOKUP($B59,'Justerad allokering kvv'!$B$1:$AG$700,MATCH(K$1,'Justerad allokering kvv'!$B$1:$AF$1,0),FALSE)),VLOOKUP($B59,'Allokerad kvv'!$B$2:$AV$700,MATCH(K$1,'Allokerad kvv'!$B$1:$AV$1,0),FALSE),VLOOKUP($B59,'Justerad allokering kvv'!$B$1:$AG$700,MATCH(K$1,'Justerad allokering kvv'!$B$1:$AF$1,0),FALSE)))</f>
        <v>772.06399999999996</v>
      </c>
      <c r="L59">
        <f>IF($B59=" ","",IF(ISERROR(1/VLOOKUP($B59,'Justerad allokering kvv'!$B$1:$AG$700,MATCH(L$1,'Justerad allokering kvv'!$B$1:$AF$1,0),FALSE)),VLOOKUP($B59,'Allokerad kvv'!$B$2:$AV$700,MATCH(L$1,'Allokerad kvv'!$B$1:$AV$1,0),FALSE),VLOOKUP($B59,'Justerad allokering kvv'!$B$1:$AG$700,MATCH(L$1,'Justerad allokering kvv'!$B$1:$AF$1,0),FALSE)))</f>
        <v>0</v>
      </c>
      <c r="M59">
        <f>IF($B59=" ","",IF(ISERROR(1/VLOOKUP($B59,'Justerad allokering kvv'!$B$1:$AG$700,MATCH(M$1,'Justerad allokering kvv'!$B$1:$AF$1,0),FALSE)),VLOOKUP($B59,'Allokerad kvv'!$B$2:$AV$700,MATCH(M$1,'Allokerad kvv'!$B$1:$AV$1,0),FALSE),VLOOKUP($B59,'Justerad allokering kvv'!$B$1:$AG$700,MATCH(M$1,'Justerad allokering kvv'!$B$1:$AF$1,0),FALSE)))</f>
        <v>0</v>
      </c>
      <c r="N59">
        <f>IF($B59=" ","",IF(ISERROR(1/VLOOKUP($B59,'Justerad allokering kvv'!$B$1:$AG$700,MATCH(N$1,'Justerad allokering kvv'!$B$1:$AF$1,0),FALSE)),VLOOKUP($B59,'Allokerad kvv'!$B$2:$AV$700,MATCH(N$1,'Allokerad kvv'!$B$1:$AV$1,0),FALSE),VLOOKUP($B59,'Justerad allokering kvv'!$B$1:$AG$700,MATCH(N$1,'Justerad allokering kvv'!$B$1:$AF$1,0),FALSE)))</f>
        <v>0</v>
      </c>
      <c r="O59">
        <f>IF($B59=" ","",IF(ISERROR(1/VLOOKUP($B59,'Justerad allokering kvv'!$B$1:$AG$700,MATCH(O$1,'Justerad allokering kvv'!$B$1:$AF$1,0),FALSE)),VLOOKUP($B59,'Allokerad kvv'!$B$2:$AV$700,MATCH(O$1,'Allokerad kvv'!$B$1:$AV$1,0),FALSE),VLOOKUP($B59,'Justerad allokering kvv'!$B$1:$AG$700,MATCH(O$1,'Justerad allokering kvv'!$B$1:$AF$1,0),FALSE)))</f>
        <v>0</v>
      </c>
      <c r="P59">
        <f>IF($B59=" ","",IF(ISERROR(1/VLOOKUP($B59,'Justerad allokering kvv'!$B$1:$AG$700,MATCH(P$1,'Justerad allokering kvv'!$B$1:$AF$1,0),FALSE)),VLOOKUP($B59,'Allokerad kvv'!$B$2:$AV$700,MATCH(P$1,'Allokerad kvv'!$B$1:$AV$1,0),FALSE),VLOOKUP($B59,'Justerad allokering kvv'!$B$1:$AG$700,MATCH(P$1,'Justerad allokering kvv'!$B$1:$AF$1,0),FALSE)))</f>
        <v>0</v>
      </c>
      <c r="Q59">
        <f>IF($B59=" ","",IF(ISERROR(1/VLOOKUP($B59,'Justerad allokering kvv'!$B$1:$AG$700,MATCH(Q$1,'Justerad allokering kvv'!$B$1:$AF$1,0),FALSE)),VLOOKUP($B59,'Allokerad kvv'!$B$2:$AV$700,MATCH(Q$1,'Allokerad kvv'!$B$1:$AV$1,0),FALSE),VLOOKUP($B59,'Justerad allokering kvv'!$B$1:$AG$700,MATCH(Q$1,'Justerad allokering kvv'!$B$1:$AF$1,0),FALSE)))</f>
        <v>0</v>
      </c>
      <c r="R59">
        <f>IF($B59=" ","",IF(ISERROR(1/VLOOKUP($B59,'Justerad allokering kvv'!$B$1:$AG$700,MATCH(R$1,'Justerad allokering kvv'!$B$1:$AF$1,0),FALSE)),VLOOKUP($B59,'Allokerad kvv'!$B$2:$AV$700,MATCH(R$1,'Allokerad kvv'!$B$1:$AV$1,0),FALSE),VLOOKUP($B59,'Justerad allokering kvv'!$B$1:$AG$700,MATCH(R$1,'Justerad allokering kvv'!$B$1:$AF$1,0),FALSE)))</f>
        <v>5.2106399999999997</v>
      </c>
      <c r="S59">
        <f>IF($B59=" ","",IF(ISERROR(1/VLOOKUP($B59,'Justerad allokering kvv'!$B$1:$AG$700,MATCH(S$1,'Justerad allokering kvv'!$B$1:$AF$1,0),FALSE)),VLOOKUP($B59,'Allokerad kvv'!$B$2:$AV$700,MATCH(S$1,'Allokerad kvv'!$B$1:$AV$1,0),FALSE),VLOOKUP($B59,'Justerad allokering kvv'!$B$1:$AG$700,MATCH(S$1,'Justerad allokering kvv'!$B$1:$AF$1,0),FALSE)))</f>
        <v>0</v>
      </c>
      <c r="T59">
        <f>IF($B59=" ","",IF(ISERROR(1/VLOOKUP($B59,'Justerad allokering kvv'!$B$1:$AG$700,MATCH(T$1,'Justerad allokering kvv'!$B$1:$AF$1,0),FALSE)),VLOOKUP($B59,'Allokerad kvv'!$B$2:$AV$700,MATCH(T$1,'Allokerad kvv'!$B$1:$AV$1,0),FALSE),VLOOKUP($B59,'Justerad allokering kvv'!$B$1:$AG$700,MATCH(T$1,'Justerad allokering kvv'!$B$1:$AF$1,0),FALSE)))</f>
        <v>0</v>
      </c>
      <c r="U59">
        <f>IF($B59=" ","",IF(ISERROR(1/VLOOKUP($B59,'Justerad allokering kvv'!$B$1:$AG$700,MATCH(U$1,'Justerad allokering kvv'!$B$1:$AF$1,0),FALSE)),VLOOKUP($B59,'Allokerad kvv'!$B$2:$AV$700,MATCH(U$1,'Allokerad kvv'!$B$1:$AV$1,0),FALSE),VLOOKUP($B59,'Justerad allokering kvv'!$B$1:$AG$700,MATCH(U$1,'Justerad allokering kvv'!$B$1:$AF$1,0),FALSE)))</f>
        <v>0</v>
      </c>
      <c r="V59">
        <f>IF($B59=" ","",IF(ISERROR(1/VLOOKUP($B59,'Justerad allokering kvv'!$B$1:$AG$700,MATCH(V$1,'Justerad allokering kvv'!$B$1:$AF$1,0),FALSE)),VLOOKUP($B59,'Allokerad kvv'!$B$2:$AV$700,MATCH(V$1,'Allokerad kvv'!$B$1:$AV$1,0),FALSE),VLOOKUP($B59,'Justerad allokering kvv'!$B$1:$AG$700,MATCH(V$1,'Justerad allokering kvv'!$B$1:$AF$1,0),FALSE)))</f>
        <v>0</v>
      </c>
      <c r="W59">
        <f>IF($B59=" ","",IF(ISERROR(1/VLOOKUP($B59,'Justerad allokering kvv'!$B$1:$AG$700,MATCH(W$1,'Justerad allokering kvv'!$B$1:$AF$1,0),FALSE)),VLOOKUP($B59,'Allokerad kvv'!$B$2:$AV$700,MATCH(W$1,'Allokerad kvv'!$B$1:$AV$1,0),FALSE),VLOOKUP($B59,'Justerad allokering kvv'!$B$1:$AG$700,MATCH(W$1,'Justerad allokering kvv'!$B$1:$AF$1,0),FALSE)))</f>
        <v>0</v>
      </c>
      <c r="X59">
        <f>IF($B59=" ","",IF(ISERROR(1/VLOOKUP($B59,'Justerad allokering kvv'!$B$1:$AG$700,MATCH(X$1,'Justerad allokering kvv'!$B$1:$AF$1,0),FALSE)),VLOOKUP($B59,'Allokerad kvv'!$B$2:$AV$700,MATCH(X$1,'Allokerad kvv'!$B$1:$AV$1,0),FALSE),VLOOKUP($B59,'Justerad allokering kvv'!$B$1:$AG$700,MATCH(X$1,'Justerad allokering kvv'!$B$1:$AF$1,0),FALSE)))</f>
        <v>0</v>
      </c>
      <c r="Y59">
        <f>IF($B59=" ","",IF(ISERROR(1/VLOOKUP($B59,'Justerad allokering kvv'!$B$1:$AG$700,MATCH(Y$1,'Justerad allokering kvv'!$B$1:$AF$1,0),FALSE)),VLOOKUP($B59,'Allokerad kvv'!$B$2:$AV$700,MATCH(Y$1,'Allokerad kvv'!$B$1:$AV$1,0),FALSE),VLOOKUP($B59,'Justerad allokering kvv'!$B$1:$AG$700,MATCH(Y$1,'Justerad allokering kvv'!$B$1:$AF$1,0),FALSE)))</f>
        <v>0</v>
      </c>
      <c r="AB59">
        <f>IFERROR(VLOOKUP($B59,Kraftvärmeprod!$B$1:$AO$424,MATCH("Tillförd energi från rökgaskondensering (GWh)",Kraftvärmeprod!$B$1:$AG$1,0),FALSE)/1,0)</f>
        <v>13.1</v>
      </c>
      <c r="AE59" s="122">
        <f t="shared" si="0"/>
        <v>1523.10916</v>
      </c>
      <c r="AG59">
        <f t="shared" si="1"/>
        <v>1517.89852</v>
      </c>
      <c r="AH59">
        <f t="shared" si="2"/>
        <v>1504.7985200000001</v>
      </c>
      <c r="AI59">
        <f>IF(AH59=0,"",AH59/VLOOKUP(B59,Kraftvärmeprod!$B$1:$BC$480,MATCH("Summa tillförd energi exklusive rökgaskondensering",Kraftvärmeprod!$B$1:$BC$1,0),FALSE))</f>
        <v>0.46744777241409302</v>
      </c>
      <c r="AK59">
        <f t="shared" si="3"/>
        <v>0</v>
      </c>
    </row>
    <row r="60" spans="1:37" x14ac:dyDescent="0.25">
      <c r="A60" s="2" t="s">
        <v>101</v>
      </c>
      <c r="B60" s="2" t="s">
        <v>111</v>
      </c>
      <c r="C60">
        <f>IF($B60=" ","",IF(ISERROR(1/VLOOKUP($B60,'Justerad allokering kvv'!$B$1:$AG$700,MATCH(C$1,'Justerad allokering kvv'!$B$1:$AF$1,0),FALSE)),VLOOKUP($B60,'Allokerad kvv'!$B$2:$AV$700,MATCH(C$1,'Allokerad kvv'!$B$1:$AV$1,0),FALSE),VLOOKUP($B60,'Justerad allokering kvv'!$B$1:$AG$700,MATCH(C$1,'Justerad allokering kvv'!$B$1:$AF$1,0),FALSE)))</f>
        <v>0</v>
      </c>
      <c r="D60">
        <f>IF($B60=" ","",IF(ISERROR(1/VLOOKUP($B60,'Justerad allokering kvv'!$B$1:$AG$700,MATCH(D$1,'Justerad allokering kvv'!$B$1:$AF$1,0),FALSE)),VLOOKUP($B60,'Allokerad kvv'!$B$2:$AV$700,MATCH(D$1,'Allokerad kvv'!$B$1:$AV$1,0),FALSE),VLOOKUP($B60,'Justerad allokering kvv'!$B$1:$AG$700,MATCH(D$1,'Justerad allokering kvv'!$B$1:$AF$1,0),FALSE)))</f>
        <v>0</v>
      </c>
      <c r="E60">
        <f>IF($B60=" ","",IF(ISERROR(1/VLOOKUP($B60,'Justerad allokering kvv'!$B$1:$AG$700,MATCH(E$1,'Justerad allokering kvv'!$B$1:$AF$1,0),FALSE)),VLOOKUP($B60,'Allokerad kvv'!$B$2:$AV$700,MATCH(E$1,'Allokerad kvv'!$B$1:$AV$1,0),FALSE),VLOOKUP($B60,'Justerad allokering kvv'!$B$1:$AG$700,MATCH(E$1,'Justerad allokering kvv'!$B$1:$AF$1,0),FALSE)))</f>
        <v>0</v>
      </c>
      <c r="F60">
        <f>IF($B60=" ","",IF(ISERROR(1/VLOOKUP($B60,'Justerad allokering kvv'!$B$1:$AG$700,MATCH(F$1,'Justerad allokering kvv'!$B$1:$AF$1,0),FALSE)),VLOOKUP($B60,'Allokerad kvv'!$B$2:$AV$700,MATCH(F$1,'Allokerad kvv'!$B$1:$AV$1,0),FALSE),VLOOKUP($B60,'Justerad allokering kvv'!$B$1:$AG$700,MATCH(F$1,'Justerad allokering kvv'!$B$1:$AF$1,0),FALSE)))</f>
        <v>0</v>
      </c>
      <c r="G60">
        <f>IF($B60=" ","",IF(ISERROR(1/VLOOKUP($B60,'Justerad allokering kvv'!$B$1:$AG$700,MATCH(G$1,'Justerad allokering kvv'!$B$1:$AF$1,0),FALSE)),VLOOKUP($B60,'Allokerad kvv'!$B$2:$AV$700,MATCH(G$1,'Allokerad kvv'!$B$1:$AV$1,0),FALSE),VLOOKUP($B60,'Justerad allokering kvv'!$B$1:$AG$700,MATCH(G$1,'Justerad allokering kvv'!$B$1:$AF$1,0),FALSE)))</f>
        <v>0</v>
      </c>
      <c r="H60">
        <f>IF($B60=" ","",IF(ISERROR(1/VLOOKUP($B60,'Justerad allokering kvv'!$B$1:$AG$700,MATCH(H$1,'Justerad allokering kvv'!$B$1:$AF$1,0),FALSE)),VLOOKUP($B60,'Allokerad kvv'!$B$2:$AV$700,MATCH(H$1,'Allokerad kvv'!$B$1:$AV$1,0),FALSE),VLOOKUP($B60,'Justerad allokering kvv'!$B$1:$AG$700,MATCH(H$1,'Justerad allokering kvv'!$B$1:$AF$1,0),FALSE)))</f>
        <v>0</v>
      </c>
      <c r="I60">
        <f>IF($B60=" ","",IF(ISERROR(1/VLOOKUP($B60,'Justerad allokering kvv'!$B$1:$AG$700,MATCH(I$1,'Justerad allokering kvv'!$B$1:$AF$1,0),FALSE)),VLOOKUP($B60,'Allokerad kvv'!$B$2:$AV$700,MATCH(I$1,'Allokerad kvv'!$B$1:$AV$1,0),FALSE),VLOOKUP($B60,'Justerad allokering kvv'!$B$1:$AG$700,MATCH(I$1,'Justerad allokering kvv'!$B$1:$AF$1,0),FALSE)))</f>
        <v>0</v>
      </c>
      <c r="J60">
        <f>IF($B60=" ","",IF(ISERROR(1/VLOOKUP($B60,'Justerad allokering kvv'!$B$1:$AG$700,MATCH(J$1,'Justerad allokering kvv'!$B$1:$AF$1,0),FALSE)),VLOOKUP($B60,'Allokerad kvv'!$B$2:$AV$700,MATCH(J$1,'Allokerad kvv'!$B$1:$AV$1,0),FALSE),VLOOKUP($B60,'Justerad allokering kvv'!$B$1:$AG$700,MATCH(J$1,'Justerad allokering kvv'!$B$1:$AF$1,0),FALSE)))</f>
        <v>0</v>
      </c>
      <c r="K60">
        <f>IF($B60=" ","",IF(ISERROR(1/VLOOKUP($B60,'Justerad allokering kvv'!$B$1:$AG$700,MATCH(K$1,'Justerad allokering kvv'!$B$1:$AF$1,0),FALSE)),VLOOKUP($B60,'Allokerad kvv'!$B$2:$AV$700,MATCH(K$1,'Allokerad kvv'!$B$1:$AV$1,0),FALSE),VLOOKUP($B60,'Justerad allokering kvv'!$B$1:$AG$700,MATCH(K$1,'Justerad allokering kvv'!$B$1:$AF$1,0),FALSE)))</f>
        <v>0</v>
      </c>
      <c r="L60">
        <f>IF($B60=" ","",IF(ISERROR(1/VLOOKUP($B60,'Justerad allokering kvv'!$B$1:$AG$700,MATCH(L$1,'Justerad allokering kvv'!$B$1:$AF$1,0),FALSE)),VLOOKUP($B60,'Allokerad kvv'!$B$2:$AV$700,MATCH(L$1,'Allokerad kvv'!$B$1:$AV$1,0),FALSE),VLOOKUP($B60,'Justerad allokering kvv'!$B$1:$AG$700,MATCH(L$1,'Justerad allokering kvv'!$B$1:$AF$1,0),FALSE)))</f>
        <v>0</v>
      </c>
      <c r="M60">
        <f>IF($B60=" ","",IF(ISERROR(1/VLOOKUP($B60,'Justerad allokering kvv'!$B$1:$AG$700,MATCH(M$1,'Justerad allokering kvv'!$B$1:$AF$1,0),FALSE)),VLOOKUP($B60,'Allokerad kvv'!$B$2:$AV$700,MATCH(M$1,'Allokerad kvv'!$B$1:$AV$1,0),FALSE),VLOOKUP($B60,'Justerad allokering kvv'!$B$1:$AG$700,MATCH(M$1,'Justerad allokering kvv'!$B$1:$AF$1,0),FALSE)))</f>
        <v>0</v>
      </c>
      <c r="N60">
        <f>IF($B60=" ","",IF(ISERROR(1/VLOOKUP($B60,'Justerad allokering kvv'!$B$1:$AG$700,MATCH(N$1,'Justerad allokering kvv'!$B$1:$AF$1,0),FALSE)),VLOOKUP($B60,'Allokerad kvv'!$B$2:$AV$700,MATCH(N$1,'Allokerad kvv'!$B$1:$AV$1,0),FALSE),VLOOKUP($B60,'Justerad allokering kvv'!$B$1:$AG$700,MATCH(N$1,'Justerad allokering kvv'!$B$1:$AF$1,0),FALSE)))</f>
        <v>0</v>
      </c>
      <c r="O60">
        <f>IF($B60=" ","",IF(ISERROR(1/VLOOKUP($B60,'Justerad allokering kvv'!$B$1:$AG$700,MATCH(O$1,'Justerad allokering kvv'!$B$1:$AF$1,0),FALSE)),VLOOKUP($B60,'Allokerad kvv'!$B$2:$AV$700,MATCH(O$1,'Allokerad kvv'!$B$1:$AV$1,0),FALSE),VLOOKUP($B60,'Justerad allokering kvv'!$B$1:$AG$700,MATCH(O$1,'Justerad allokering kvv'!$B$1:$AF$1,0),FALSE)))</f>
        <v>0</v>
      </c>
      <c r="P60">
        <f>IF($B60=" ","",IF(ISERROR(1/VLOOKUP($B60,'Justerad allokering kvv'!$B$1:$AG$700,MATCH(P$1,'Justerad allokering kvv'!$B$1:$AF$1,0),FALSE)),VLOOKUP($B60,'Allokerad kvv'!$B$2:$AV$700,MATCH(P$1,'Allokerad kvv'!$B$1:$AV$1,0),FALSE),VLOOKUP($B60,'Justerad allokering kvv'!$B$1:$AG$700,MATCH(P$1,'Justerad allokering kvv'!$B$1:$AF$1,0),FALSE)))</f>
        <v>0</v>
      </c>
      <c r="Q60">
        <f>IF($B60=" ","",IF(ISERROR(1/VLOOKUP($B60,'Justerad allokering kvv'!$B$1:$AG$700,MATCH(Q$1,'Justerad allokering kvv'!$B$1:$AF$1,0),FALSE)),VLOOKUP($B60,'Allokerad kvv'!$B$2:$AV$700,MATCH(Q$1,'Allokerad kvv'!$B$1:$AV$1,0),FALSE),VLOOKUP($B60,'Justerad allokering kvv'!$B$1:$AG$700,MATCH(Q$1,'Justerad allokering kvv'!$B$1:$AF$1,0),FALSE)))</f>
        <v>0</v>
      </c>
      <c r="R60">
        <f>IF($B60=" ","",IF(ISERROR(1/VLOOKUP($B60,'Justerad allokering kvv'!$B$1:$AG$700,MATCH(R$1,'Justerad allokering kvv'!$B$1:$AF$1,0),FALSE)),VLOOKUP($B60,'Allokerad kvv'!$B$2:$AV$700,MATCH(R$1,'Allokerad kvv'!$B$1:$AV$1,0),FALSE),VLOOKUP($B60,'Justerad allokering kvv'!$B$1:$AG$700,MATCH(R$1,'Justerad allokering kvv'!$B$1:$AF$1,0),FALSE)))</f>
        <v>0</v>
      </c>
      <c r="S60">
        <f>IF($B60=" ","",IF(ISERROR(1/VLOOKUP($B60,'Justerad allokering kvv'!$B$1:$AG$700,MATCH(S$1,'Justerad allokering kvv'!$B$1:$AF$1,0),FALSE)),VLOOKUP($B60,'Allokerad kvv'!$B$2:$AV$700,MATCH(S$1,'Allokerad kvv'!$B$1:$AV$1,0),FALSE),VLOOKUP($B60,'Justerad allokering kvv'!$B$1:$AG$700,MATCH(S$1,'Justerad allokering kvv'!$B$1:$AF$1,0),FALSE)))</f>
        <v>0</v>
      </c>
      <c r="T60">
        <f>IF($B60=" ","",IF(ISERROR(1/VLOOKUP($B60,'Justerad allokering kvv'!$B$1:$AG$700,MATCH(T$1,'Justerad allokering kvv'!$B$1:$AF$1,0),FALSE)),VLOOKUP($B60,'Allokerad kvv'!$B$2:$AV$700,MATCH(T$1,'Allokerad kvv'!$B$1:$AV$1,0),FALSE),VLOOKUP($B60,'Justerad allokering kvv'!$B$1:$AG$700,MATCH(T$1,'Justerad allokering kvv'!$B$1:$AF$1,0),FALSE)))</f>
        <v>0</v>
      </c>
      <c r="U60">
        <f>IF($B60=" ","",IF(ISERROR(1/VLOOKUP($B60,'Justerad allokering kvv'!$B$1:$AG$700,MATCH(U$1,'Justerad allokering kvv'!$B$1:$AF$1,0),FALSE)),VLOOKUP($B60,'Allokerad kvv'!$B$2:$AV$700,MATCH(U$1,'Allokerad kvv'!$B$1:$AV$1,0),FALSE),VLOOKUP($B60,'Justerad allokering kvv'!$B$1:$AG$700,MATCH(U$1,'Justerad allokering kvv'!$B$1:$AF$1,0),FALSE)))</f>
        <v>0</v>
      </c>
      <c r="V60">
        <f>IF($B60=" ","",IF(ISERROR(1/VLOOKUP($B60,'Justerad allokering kvv'!$B$1:$AG$700,MATCH(V$1,'Justerad allokering kvv'!$B$1:$AF$1,0),FALSE)),VLOOKUP($B60,'Allokerad kvv'!$B$2:$AV$700,MATCH(V$1,'Allokerad kvv'!$B$1:$AV$1,0),FALSE),VLOOKUP($B60,'Justerad allokering kvv'!$B$1:$AG$700,MATCH(V$1,'Justerad allokering kvv'!$B$1:$AF$1,0),FALSE)))</f>
        <v>0</v>
      </c>
      <c r="W60">
        <f>IF($B60=" ","",IF(ISERROR(1/VLOOKUP($B60,'Justerad allokering kvv'!$B$1:$AG$700,MATCH(W$1,'Justerad allokering kvv'!$B$1:$AF$1,0),FALSE)),VLOOKUP($B60,'Allokerad kvv'!$B$2:$AV$700,MATCH(W$1,'Allokerad kvv'!$B$1:$AV$1,0),FALSE),VLOOKUP($B60,'Justerad allokering kvv'!$B$1:$AG$700,MATCH(W$1,'Justerad allokering kvv'!$B$1:$AF$1,0),FALSE)))</f>
        <v>0</v>
      </c>
      <c r="X60">
        <f>IF($B60=" ","",IF(ISERROR(1/VLOOKUP($B60,'Justerad allokering kvv'!$B$1:$AG$700,MATCH(X$1,'Justerad allokering kvv'!$B$1:$AF$1,0),FALSE)),VLOOKUP($B60,'Allokerad kvv'!$B$2:$AV$700,MATCH(X$1,'Allokerad kvv'!$B$1:$AV$1,0),FALSE),VLOOKUP($B60,'Justerad allokering kvv'!$B$1:$AG$700,MATCH(X$1,'Justerad allokering kvv'!$B$1:$AF$1,0),FALSE)))</f>
        <v>0</v>
      </c>
      <c r="Y60">
        <f>IF($B60=" ","",IF(ISERROR(1/VLOOKUP($B60,'Justerad allokering kvv'!$B$1:$AG$700,MATCH(Y$1,'Justerad allokering kvv'!$B$1:$AF$1,0),FALSE)),VLOOKUP($B60,'Allokerad kvv'!$B$2:$AV$700,MATCH(Y$1,'Allokerad kvv'!$B$1:$AV$1,0),FALSE),VLOOKUP($B60,'Justerad allokering kvv'!$B$1:$AG$700,MATCH(Y$1,'Justerad allokering kvv'!$B$1:$AF$1,0),FALSE)))</f>
        <v>0</v>
      </c>
      <c r="AB60">
        <f>IFERROR(VLOOKUP($B60,Kraftvärmeprod!$B$1:$AO$424,MATCH("Tillförd energi från rökgaskondensering (GWh)",Kraftvärmeprod!$B$1:$AG$1,0),FALSE)/1,0)</f>
        <v>0</v>
      </c>
      <c r="AE60" s="122">
        <f t="shared" si="0"/>
        <v>0</v>
      </c>
      <c r="AG60">
        <f t="shared" si="1"/>
        <v>0</v>
      </c>
      <c r="AH60">
        <f t="shared" si="2"/>
        <v>0</v>
      </c>
      <c r="AI60" t="str">
        <f>IF(AH60=0,"",AH60/VLOOKUP(B60,Kraftvärmeprod!$B$1:$BC$480,MATCH("Summa tillförd energi exklusive rökgaskondensering",Kraftvärmeprod!$B$1:$BC$1,0),FALSE))</f>
        <v/>
      </c>
      <c r="AK60">
        <f t="shared" si="3"/>
        <v>0</v>
      </c>
    </row>
    <row r="61" spans="1:37" x14ac:dyDescent="0.25">
      <c r="A61" s="2" t="s">
        <v>101</v>
      </c>
      <c r="B61" s="2" t="s">
        <v>112</v>
      </c>
      <c r="C61">
        <f>IF($B61=" ","",IF(ISERROR(1/VLOOKUP($B61,'Justerad allokering kvv'!$B$1:$AG$700,MATCH(C$1,'Justerad allokering kvv'!$B$1:$AF$1,0),FALSE)),VLOOKUP($B61,'Allokerad kvv'!$B$2:$AV$700,MATCH(C$1,'Allokerad kvv'!$B$1:$AV$1,0),FALSE),VLOOKUP($B61,'Justerad allokering kvv'!$B$1:$AG$700,MATCH(C$1,'Justerad allokering kvv'!$B$1:$AF$1,0),FALSE)))</f>
        <v>459.17099999999999</v>
      </c>
      <c r="D61">
        <f>IF($B61=" ","",IF(ISERROR(1/VLOOKUP($B61,'Justerad allokering kvv'!$B$1:$AG$700,MATCH(D$1,'Justerad allokering kvv'!$B$1:$AF$1,0),FALSE)),VLOOKUP($B61,'Allokerad kvv'!$B$2:$AV$700,MATCH(D$1,'Allokerad kvv'!$B$1:$AV$1,0),FALSE),VLOOKUP($B61,'Justerad allokering kvv'!$B$1:$AG$700,MATCH(D$1,'Justerad allokering kvv'!$B$1:$AF$1,0),FALSE)))</f>
        <v>0</v>
      </c>
      <c r="E61">
        <f>IF($B61=" ","",IF(ISERROR(1/VLOOKUP($B61,'Justerad allokering kvv'!$B$1:$AG$700,MATCH(E$1,'Justerad allokering kvv'!$B$1:$AF$1,0),FALSE)),VLOOKUP($B61,'Allokerad kvv'!$B$2:$AV$700,MATCH(E$1,'Allokerad kvv'!$B$1:$AV$1,0),FALSE),VLOOKUP($B61,'Justerad allokering kvv'!$B$1:$AG$700,MATCH(E$1,'Justerad allokering kvv'!$B$1:$AF$1,0),FALSE)))</f>
        <v>0</v>
      </c>
      <c r="F61">
        <f>IF($B61=" ","",IF(ISERROR(1/VLOOKUP($B61,'Justerad allokering kvv'!$B$1:$AG$700,MATCH(F$1,'Justerad allokering kvv'!$B$1:$AF$1,0),FALSE)),VLOOKUP($B61,'Allokerad kvv'!$B$2:$AV$700,MATCH(F$1,'Allokerad kvv'!$B$1:$AV$1,0),FALSE),VLOOKUP($B61,'Justerad allokering kvv'!$B$1:$AG$700,MATCH(F$1,'Justerad allokering kvv'!$B$1:$AF$1,0),FALSE)))</f>
        <v>0</v>
      </c>
      <c r="G61">
        <f>IF($B61=" ","",IF(ISERROR(1/VLOOKUP($B61,'Justerad allokering kvv'!$B$1:$AG$700,MATCH(G$1,'Justerad allokering kvv'!$B$1:$AF$1,0),FALSE)),VLOOKUP($B61,'Allokerad kvv'!$B$2:$AV$700,MATCH(G$1,'Allokerad kvv'!$B$1:$AV$1,0),FALSE),VLOOKUP($B61,'Justerad allokering kvv'!$B$1:$AG$700,MATCH(G$1,'Justerad allokering kvv'!$B$1:$AF$1,0),FALSE)))</f>
        <v>10.7317</v>
      </c>
      <c r="H61">
        <f>IF($B61=" ","",IF(ISERROR(1/VLOOKUP($B61,'Justerad allokering kvv'!$B$1:$AG$700,MATCH(H$1,'Justerad allokering kvv'!$B$1:$AF$1,0),FALSE)),VLOOKUP($B61,'Allokerad kvv'!$B$2:$AV$700,MATCH(H$1,'Allokerad kvv'!$B$1:$AV$1,0),FALSE),VLOOKUP($B61,'Justerad allokering kvv'!$B$1:$AG$700,MATCH(H$1,'Justerad allokering kvv'!$B$1:$AF$1,0),FALSE)))</f>
        <v>0</v>
      </c>
      <c r="I61">
        <f>IF($B61=" ","",IF(ISERROR(1/VLOOKUP($B61,'Justerad allokering kvv'!$B$1:$AG$700,MATCH(I$1,'Justerad allokering kvv'!$B$1:$AF$1,0),FALSE)),VLOOKUP($B61,'Allokerad kvv'!$B$2:$AV$700,MATCH(I$1,'Allokerad kvv'!$B$1:$AV$1,0),FALSE),VLOOKUP($B61,'Justerad allokering kvv'!$B$1:$AG$700,MATCH(I$1,'Justerad allokering kvv'!$B$1:$AF$1,0),FALSE)))</f>
        <v>0</v>
      </c>
      <c r="J61">
        <f>IF($B61=" ","",IF(ISERROR(1/VLOOKUP($B61,'Justerad allokering kvv'!$B$1:$AG$700,MATCH(J$1,'Justerad allokering kvv'!$B$1:$AF$1,0),FALSE)),VLOOKUP($B61,'Allokerad kvv'!$B$2:$AV$700,MATCH(J$1,'Allokerad kvv'!$B$1:$AV$1,0),FALSE),VLOOKUP($B61,'Justerad allokering kvv'!$B$1:$AG$700,MATCH(J$1,'Justerad allokering kvv'!$B$1:$AF$1,0),FALSE)))</f>
        <v>27.941299999999998</v>
      </c>
      <c r="K61">
        <f>IF($B61=" ","",IF(ISERROR(1/VLOOKUP($B61,'Justerad allokering kvv'!$B$1:$AG$700,MATCH(K$1,'Justerad allokering kvv'!$B$1:$AF$1,0),FALSE)),VLOOKUP($B61,'Allokerad kvv'!$B$2:$AV$700,MATCH(K$1,'Allokerad kvv'!$B$1:$AV$1,0),FALSE),VLOOKUP($B61,'Justerad allokering kvv'!$B$1:$AG$700,MATCH(K$1,'Justerad allokering kvv'!$B$1:$AF$1,0),FALSE)))</f>
        <v>0</v>
      </c>
      <c r="L61">
        <f>IF($B61=" ","",IF(ISERROR(1/VLOOKUP($B61,'Justerad allokering kvv'!$B$1:$AG$700,MATCH(L$1,'Justerad allokering kvv'!$B$1:$AF$1,0),FALSE)),VLOOKUP($B61,'Allokerad kvv'!$B$2:$AV$700,MATCH(L$1,'Allokerad kvv'!$B$1:$AV$1,0),FALSE),VLOOKUP($B61,'Justerad allokering kvv'!$B$1:$AG$700,MATCH(L$1,'Justerad allokering kvv'!$B$1:$AF$1,0),FALSE)))</f>
        <v>31.873799999999999</v>
      </c>
      <c r="M61">
        <f>IF($B61=" ","",IF(ISERROR(1/VLOOKUP($B61,'Justerad allokering kvv'!$B$1:$AG$700,MATCH(M$1,'Justerad allokering kvv'!$B$1:$AF$1,0),FALSE)),VLOOKUP($B61,'Allokerad kvv'!$B$2:$AV$700,MATCH(M$1,'Allokerad kvv'!$B$1:$AV$1,0),FALSE),VLOOKUP($B61,'Justerad allokering kvv'!$B$1:$AG$700,MATCH(M$1,'Justerad allokering kvv'!$B$1:$AF$1,0),FALSE)))</f>
        <v>0</v>
      </c>
      <c r="N61">
        <f>IF($B61=" ","",IF(ISERROR(1/VLOOKUP($B61,'Justerad allokering kvv'!$B$1:$AG$700,MATCH(N$1,'Justerad allokering kvv'!$B$1:$AF$1,0),FALSE)),VLOOKUP($B61,'Allokerad kvv'!$B$2:$AV$700,MATCH(N$1,'Allokerad kvv'!$B$1:$AV$1,0),FALSE),VLOOKUP($B61,'Justerad allokering kvv'!$B$1:$AG$700,MATCH(N$1,'Justerad allokering kvv'!$B$1:$AF$1,0),FALSE)))</f>
        <v>0</v>
      </c>
      <c r="O61">
        <f>IF($B61=" ","",IF(ISERROR(1/VLOOKUP($B61,'Justerad allokering kvv'!$B$1:$AG$700,MATCH(O$1,'Justerad allokering kvv'!$B$1:$AF$1,0),FALSE)),VLOOKUP($B61,'Allokerad kvv'!$B$2:$AV$700,MATCH(O$1,'Allokerad kvv'!$B$1:$AV$1,0),FALSE),VLOOKUP($B61,'Justerad allokering kvv'!$B$1:$AG$700,MATCH(O$1,'Justerad allokering kvv'!$B$1:$AF$1,0),FALSE)))</f>
        <v>35.028799999999997</v>
      </c>
      <c r="P61">
        <f>IF($B61=" ","",IF(ISERROR(1/VLOOKUP($B61,'Justerad allokering kvv'!$B$1:$AG$700,MATCH(P$1,'Justerad allokering kvv'!$B$1:$AF$1,0),FALSE)),VLOOKUP($B61,'Allokerad kvv'!$B$2:$AV$700,MATCH(P$1,'Allokerad kvv'!$B$1:$AV$1,0),FALSE),VLOOKUP($B61,'Justerad allokering kvv'!$B$1:$AG$700,MATCH(P$1,'Justerad allokering kvv'!$B$1:$AF$1,0),FALSE)))</f>
        <v>0</v>
      </c>
      <c r="Q61">
        <f>IF($B61=" ","",IF(ISERROR(1/VLOOKUP($B61,'Justerad allokering kvv'!$B$1:$AG$700,MATCH(Q$1,'Justerad allokering kvv'!$B$1:$AF$1,0),FALSE)),VLOOKUP($B61,'Allokerad kvv'!$B$2:$AV$700,MATCH(Q$1,'Allokerad kvv'!$B$1:$AV$1,0),FALSE),VLOOKUP($B61,'Justerad allokering kvv'!$B$1:$AG$700,MATCH(Q$1,'Justerad allokering kvv'!$B$1:$AF$1,0),FALSE)))</f>
        <v>0</v>
      </c>
      <c r="R61">
        <f>IF($B61=" ","",IF(ISERROR(1/VLOOKUP($B61,'Justerad allokering kvv'!$B$1:$AG$700,MATCH(R$1,'Justerad allokering kvv'!$B$1:$AF$1,0),FALSE)),VLOOKUP($B61,'Allokerad kvv'!$B$2:$AV$700,MATCH(R$1,'Allokerad kvv'!$B$1:$AV$1,0),FALSE),VLOOKUP($B61,'Justerad allokering kvv'!$B$1:$AG$700,MATCH(R$1,'Justerad allokering kvv'!$B$1:$AF$1,0),FALSE)))</f>
        <v>34.817700000000002</v>
      </c>
      <c r="S61">
        <f>IF($B61=" ","",IF(ISERROR(1/VLOOKUP($B61,'Justerad allokering kvv'!$B$1:$AG$700,MATCH(S$1,'Justerad allokering kvv'!$B$1:$AF$1,0),FALSE)),VLOOKUP($B61,'Allokerad kvv'!$B$2:$AV$700,MATCH(S$1,'Allokerad kvv'!$B$1:$AV$1,0),FALSE),VLOOKUP($B61,'Justerad allokering kvv'!$B$1:$AG$700,MATCH(S$1,'Justerad allokering kvv'!$B$1:$AF$1,0),FALSE)))</f>
        <v>0</v>
      </c>
      <c r="T61">
        <f>IF($B61=" ","",IF(ISERROR(1/VLOOKUP($B61,'Justerad allokering kvv'!$B$1:$AG$700,MATCH(T$1,'Justerad allokering kvv'!$B$1:$AF$1,0),FALSE)),VLOOKUP($B61,'Allokerad kvv'!$B$2:$AV$700,MATCH(T$1,'Allokerad kvv'!$B$1:$AV$1,0),FALSE),VLOOKUP($B61,'Justerad allokering kvv'!$B$1:$AG$700,MATCH(T$1,'Justerad allokering kvv'!$B$1:$AF$1,0),FALSE)))</f>
        <v>0</v>
      </c>
      <c r="U61">
        <f>IF($B61=" ","",IF(ISERROR(1/VLOOKUP($B61,'Justerad allokering kvv'!$B$1:$AG$700,MATCH(U$1,'Justerad allokering kvv'!$B$1:$AF$1,0),FALSE)),VLOOKUP($B61,'Allokerad kvv'!$B$2:$AV$700,MATCH(U$1,'Allokerad kvv'!$B$1:$AV$1,0),FALSE),VLOOKUP($B61,'Justerad allokering kvv'!$B$1:$AG$700,MATCH(U$1,'Justerad allokering kvv'!$B$1:$AF$1,0),FALSE)))</f>
        <v>0</v>
      </c>
      <c r="V61">
        <f>IF($B61=" ","",IF(ISERROR(1/VLOOKUP($B61,'Justerad allokering kvv'!$B$1:$AG$700,MATCH(V$1,'Justerad allokering kvv'!$B$1:$AF$1,0),FALSE)),VLOOKUP($B61,'Allokerad kvv'!$B$2:$AV$700,MATCH(V$1,'Allokerad kvv'!$B$1:$AV$1,0),FALSE),VLOOKUP($B61,'Justerad allokering kvv'!$B$1:$AG$700,MATCH(V$1,'Justerad allokering kvv'!$B$1:$AF$1,0),FALSE)))</f>
        <v>0</v>
      </c>
      <c r="W61">
        <f>IF($B61=" ","",IF(ISERROR(1/VLOOKUP($B61,'Justerad allokering kvv'!$B$1:$AG$700,MATCH(W$1,'Justerad allokering kvv'!$B$1:$AF$1,0),FALSE)),VLOOKUP($B61,'Allokerad kvv'!$B$2:$AV$700,MATCH(W$1,'Allokerad kvv'!$B$1:$AV$1,0),FALSE),VLOOKUP($B61,'Justerad allokering kvv'!$B$1:$AG$700,MATCH(W$1,'Justerad allokering kvv'!$B$1:$AF$1,0),FALSE)))</f>
        <v>0</v>
      </c>
      <c r="X61">
        <f>IF($B61=" ","",IF(ISERROR(1/VLOOKUP($B61,'Justerad allokering kvv'!$B$1:$AG$700,MATCH(X$1,'Justerad allokering kvv'!$B$1:$AF$1,0),FALSE)),VLOOKUP($B61,'Allokerad kvv'!$B$2:$AV$700,MATCH(X$1,'Allokerad kvv'!$B$1:$AV$1,0),FALSE),VLOOKUP($B61,'Justerad allokering kvv'!$B$1:$AG$700,MATCH(X$1,'Justerad allokering kvv'!$B$1:$AF$1,0),FALSE)))</f>
        <v>0</v>
      </c>
      <c r="Y61">
        <f>IF($B61=" ","",IF(ISERROR(1/VLOOKUP($B61,'Justerad allokering kvv'!$B$1:$AG$700,MATCH(Y$1,'Justerad allokering kvv'!$B$1:$AF$1,0),FALSE)),VLOOKUP($B61,'Allokerad kvv'!$B$2:$AV$700,MATCH(Y$1,'Allokerad kvv'!$B$1:$AV$1,0),FALSE),VLOOKUP($B61,'Justerad allokering kvv'!$B$1:$AG$700,MATCH(Y$1,'Justerad allokering kvv'!$B$1:$AF$1,0),FALSE)))</f>
        <v>0</v>
      </c>
      <c r="AB61">
        <f>IFERROR(VLOOKUP($B61,Kraftvärmeprod!$B$1:$AO$424,MATCH("Tillförd energi från rökgaskondensering (GWh)",Kraftvärmeprod!$B$1:$AG$1,0),FALSE)/1,0)</f>
        <v>48</v>
      </c>
      <c r="AE61" s="122">
        <f t="shared" si="0"/>
        <v>647.5643</v>
      </c>
      <c r="AG61">
        <f t="shared" si="1"/>
        <v>612.74659999999994</v>
      </c>
      <c r="AH61">
        <f t="shared" si="2"/>
        <v>564.74659999999994</v>
      </c>
      <c r="AI61">
        <f>IF(AH61=0,"",AH61/VLOOKUP(B61,Kraftvärmeprod!$B$1:$BC$480,MATCH("Summa tillförd energi exklusive rökgaskondensering",Kraftvärmeprod!$B$1:$BC$1,0),FALSE))</f>
        <v>0.47892350746268653</v>
      </c>
      <c r="AK61">
        <f t="shared" si="3"/>
        <v>59.815100000000001</v>
      </c>
    </row>
    <row r="62" spans="1:37" x14ac:dyDescent="0.25">
      <c r="A62" s="2" t="s">
        <v>101</v>
      </c>
      <c r="B62" s="2" t="s">
        <v>113</v>
      </c>
      <c r="C62">
        <f>IF($B62=" ","",IF(ISERROR(1/VLOOKUP($B62,'Justerad allokering kvv'!$B$1:$AG$700,MATCH(C$1,'Justerad allokering kvv'!$B$1:$AF$1,0),FALSE)),VLOOKUP($B62,'Allokerad kvv'!$B$2:$AV$700,MATCH(C$1,'Allokerad kvv'!$B$1:$AV$1,0),FALSE),VLOOKUP($B62,'Justerad allokering kvv'!$B$1:$AG$700,MATCH(C$1,'Justerad allokering kvv'!$B$1:$AF$1,0),FALSE)))</f>
        <v>0</v>
      </c>
      <c r="D62">
        <f>IF($B62=" ","",IF(ISERROR(1/VLOOKUP($B62,'Justerad allokering kvv'!$B$1:$AG$700,MATCH(D$1,'Justerad allokering kvv'!$B$1:$AF$1,0),FALSE)),VLOOKUP($B62,'Allokerad kvv'!$B$2:$AV$700,MATCH(D$1,'Allokerad kvv'!$B$1:$AV$1,0),FALSE),VLOOKUP($B62,'Justerad allokering kvv'!$B$1:$AG$700,MATCH(D$1,'Justerad allokering kvv'!$B$1:$AF$1,0),FALSE)))</f>
        <v>0</v>
      </c>
      <c r="E62">
        <f>IF($B62=" ","",IF(ISERROR(1/VLOOKUP($B62,'Justerad allokering kvv'!$B$1:$AG$700,MATCH(E$1,'Justerad allokering kvv'!$B$1:$AF$1,0),FALSE)),VLOOKUP($B62,'Allokerad kvv'!$B$2:$AV$700,MATCH(E$1,'Allokerad kvv'!$B$1:$AV$1,0),FALSE),VLOOKUP($B62,'Justerad allokering kvv'!$B$1:$AG$700,MATCH(E$1,'Justerad allokering kvv'!$B$1:$AF$1,0),FALSE)))</f>
        <v>0</v>
      </c>
      <c r="F62">
        <f>IF($B62=" ","",IF(ISERROR(1/VLOOKUP($B62,'Justerad allokering kvv'!$B$1:$AG$700,MATCH(F$1,'Justerad allokering kvv'!$B$1:$AF$1,0),FALSE)),VLOOKUP($B62,'Allokerad kvv'!$B$2:$AV$700,MATCH(F$1,'Allokerad kvv'!$B$1:$AV$1,0),FALSE),VLOOKUP($B62,'Justerad allokering kvv'!$B$1:$AG$700,MATCH(F$1,'Justerad allokering kvv'!$B$1:$AF$1,0),FALSE)))</f>
        <v>0</v>
      </c>
      <c r="G62">
        <f>IF($B62=" ","",IF(ISERROR(1/VLOOKUP($B62,'Justerad allokering kvv'!$B$1:$AG$700,MATCH(G$1,'Justerad allokering kvv'!$B$1:$AF$1,0),FALSE)),VLOOKUP($B62,'Allokerad kvv'!$B$2:$AV$700,MATCH(G$1,'Allokerad kvv'!$B$1:$AV$1,0),FALSE),VLOOKUP($B62,'Justerad allokering kvv'!$B$1:$AG$700,MATCH(G$1,'Justerad allokering kvv'!$B$1:$AF$1,0),FALSE)))</f>
        <v>0</v>
      </c>
      <c r="H62">
        <f>IF($B62=" ","",IF(ISERROR(1/VLOOKUP($B62,'Justerad allokering kvv'!$B$1:$AG$700,MATCH(H$1,'Justerad allokering kvv'!$B$1:$AF$1,0),FALSE)),VLOOKUP($B62,'Allokerad kvv'!$B$2:$AV$700,MATCH(H$1,'Allokerad kvv'!$B$1:$AV$1,0),FALSE),VLOOKUP($B62,'Justerad allokering kvv'!$B$1:$AG$700,MATCH(H$1,'Justerad allokering kvv'!$B$1:$AF$1,0),FALSE)))</f>
        <v>0</v>
      </c>
      <c r="I62">
        <f>IF($B62=" ","",IF(ISERROR(1/VLOOKUP($B62,'Justerad allokering kvv'!$B$1:$AG$700,MATCH(I$1,'Justerad allokering kvv'!$B$1:$AF$1,0),FALSE)),VLOOKUP($B62,'Allokerad kvv'!$B$2:$AV$700,MATCH(I$1,'Allokerad kvv'!$B$1:$AV$1,0),FALSE),VLOOKUP($B62,'Justerad allokering kvv'!$B$1:$AG$700,MATCH(I$1,'Justerad allokering kvv'!$B$1:$AF$1,0),FALSE)))</f>
        <v>0</v>
      </c>
      <c r="J62">
        <f>IF($B62=" ","",IF(ISERROR(1/VLOOKUP($B62,'Justerad allokering kvv'!$B$1:$AG$700,MATCH(J$1,'Justerad allokering kvv'!$B$1:$AF$1,0),FALSE)),VLOOKUP($B62,'Allokerad kvv'!$B$2:$AV$700,MATCH(J$1,'Allokerad kvv'!$B$1:$AV$1,0),FALSE),VLOOKUP($B62,'Justerad allokering kvv'!$B$1:$AG$700,MATCH(J$1,'Justerad allokering kvv'!$B$1:$AF$1,0),FALSE)))</f>
        <v>0</v>
      </c>
      <c r="K62">
        <f>IF($B62=" ","",IF(ISERROR(1/VLOOKUP($B62,'Justerad allokering kvv'!$B$1:$AG$700,MATCH(K$1,'Justerad allokering kvv'!$B$1:$AF$1,0),FALSE)),VLOOKUP($B62,'Allokerad kvv'!$B$2:$AV$700,MATCH(K$1,'Allokerad kvv'!$B$1:$AV$1,0),FALSE),VLOOKUP($B62,'Justerad allokering kvv'!$B$1:$AG$700,MATCH(K$1,'Justerad allokering kvv'!$B$1:$AF$1,0),FALSE)))</f>
        <v>0</v>
      </c>
      <c r="L62">
        <f>IF($B62=" ","",IF(ISERROR(1/VLOOKUP($B62,'Justerad allokering kvv'!$B$1:$AG$700,MATCH(L$1,'Justerad allokering kvv'!$B$1:$AF$1,0),FALSE)),VLOOKUP($B62,'Allokerad kvv'!$B$2:$AV$700,MATCH(L$1,'Allokerad kvv'!$B$1:$AV$1,0),FALSE),VLOOKUP($B62,'Justerad allokering kvv'!$B$1:$AG$700,MATCH(L$1,'Justerad allokering kvv'!$B$1:$AF$1,0),FALSE)))</f>
        <v>0</v>
      </c>
      <c r="M62">
        <f>IF($B62=" ","",IF(ISERROR(1/VLOOKUP($B62,'Justerad allokering kvv'!$B$1:$AG$700,MATCH(M$1,'Justerad allokering kvv'!$B$1:$AF$1,0),FALSE)),VLOOKUP($B62,'Allokerad kvv'!$B$2:$AV$700,MATCH(M$1,'Allokerad kvv'!$B$1:$AV$1,0),FALSE),VLOOKUP($B62,'Justerad allokering kvv'!$B$1:$AG$700,MATCH(M$1,'Justerad allokering kvv'!$B$1:$AF$1,0),FALSE)))</f>
        <v>0</v>
      </c>
      <c r="N62">
        <f>IF($B62=" ","",IF(ISERROR(1/VLOOKUP($B62,'Justerad allokering kvv'!$B$1:$AG$700,MATCH(N$1,'Justerad allokering kvv'!$B$1:$AF$1,0),FALSE)),VLOOKUP($B62,'Allokerad kvv'!$B$2:$AV$700,MATCH(N$1,'Allokerad kvv'!$B$1:$AV$1,0),FALSE),VLOOKUP($B62,'Justerad allokering kvv'!$B$1:$AG$700,MATCH(N$1,'Justerad allokering kvv'!$B$1:$AF$1,0),FALSE)))</f>
        <v>0</v>
      </c>
      <c r="O62">
        <f>IF($B62=" ","",IF(ISERROR(1/VLOOKUP($B62,'Justerad allokering kvv'!$B$1:$AG$700,MATCH(O$1,'Justerad allokering kvv'!$B$1:$AF$1,0),FALSE)),VLOOKUP($B62,'Allokerad kvv'!$B$2:$AV$700,MATCH(O$1,'Allokerad kvv'!$B$1:$AV$1,0),FALSE),VLOOKUP($B62,'Justerad allokering kvv'!$B$1:$AG$700,MATCH(O$1,'Justerad allokering kvv'!$B$1:$AF$1,0),FALSE)))</f>
        <v>0</v>
      </c>
      <c r="P62">
        <f>IF($B62=" ","",IF(ISERROR(1/VLOOKUP($B62,'Justerad allokering kvv'!$B$1:$AG$700,MATCH(P$1,'Justerad allokering kvv'!$B$1:$AF$1,0),FALSE)),VLOOKUP($B62,'Allokerad kvv'!$B$2:$AV$700,MATCH(P$1,'Allokerad kvv'!$B$1:$AV$1,0),FALSE),VLOOKUP($B62,'Justerad allokering kvv'!$B$1:$AG$700,MATCH(P$1,'Justerad allokering kvv'!$B$1:$AF$1,0),FALSE)))</f>
        <v>0</v>
      </c>
      <c r="Q62">
        <f>IF($B62=" ","",IF(ISERROR(1/VLOOKUP($B62,'Justerad allokering kvv'!$B$1:$AG$700,MATCH(Q$1,'Justerad allokering kvv'!$B$1:$AF$1,0),FALSE)),VLOOKUP($B62,'Allokerad kvv'!$B$2:$AV$700,MATCH(Q$1,'Allokerad kvv'!$B$1:$AV$1,0),FALSE),VLOOKUP($B62,'Justerad allokering kvv'!$B$1:$AG$700,MATCH(Q$1,'Justerad allokering kvv'!$B$1:$AF$1,0),FALSE)))</f>
        <v>0</v>
      </c>
      <c r="R62">
        <f>IF($B62=" ","",IF(ISERROR(1/VLOOKUP($B62,'Justerad allokering kvv'!$B$1:$AG$700,MATCH(R$1,'Justerad allokering kvv'!$B$1:$AF$1,0),FALSE)),VLOOKUP($B62,'Allokerad kvv'!$B$2:$AV$700,MATCH(R$1,'Allokerad kvv'!$B$1:$AV$1,0),FALSE),VLOOKUP($B62,'Justerad allokering kvv'!$B$1:$AG$700,MATCH(R$1,'Justerad allokering kvv'!$B$1:$AF$1,0),FALSE)))</f>
        <v>0</v>
      </c>
      <c r="S62">
        <f>IF($B62=" ","",IF(ISERROR(1/VLOOKUP($B62,'Justerad allokering kvv'!$B$1:$AG$700,MATCH(S$1,'Justerad allokering kvv'!$B$1:$AF$1,0),FALSE)),VLOOKUP($B62,'Allokerad kvv'!$B$2:$AV$700,MATCH(S$1,'Allokerad kvv'!$B$1:$AV$1,0),FALSE),VLOOKUP($B62,'Justerad allokering kvv'!$B$1:$AG$700,MATCH(S$1,'Justerad allokering kvv'!$B$1:$AF$1,0),FALSE)))</f>
        <v>0</v>
      </c>
      <c r="T62">
        <f>IF($B62=" ","",IF(ISERROR(1/VLOOKUP($B62,'Justerad allokering kvv'!$B$1:$AG$700,MATCH(T$1,'Justerad allokering kvv'!$B$1:$AF$1,0),FALSE)),VLOOKUP($B62,'Allokerad kvv'!$B$2:$AV$700,MATCH(T$1,'Allokerad kvv'!$B$1:$AV$1,0),FALSE),VLOOKUP($B62,'Justerad allokering kvv'!$B$1:$AG$700,MATCH(T$1,'Justerad allokering kvv'!$B$1:$AF$1,0),FALSE)))</f>
        <v>0</v>
      </c>
      <c r="U62">
        <f>IF($B62=" ","",IF(ISERROR(1/VLOOKUP($B62,'Justerad allokering kvv'!$B$1:$AG$700,MATCH(U$1,'Justerad allokering kvv'!$B$1:$AF$1,0),FALSE)),VLOOKUP($B62,'Allokerad kvv'!$B$2:$AV$700,MATCH(U$1,'Allokerad kvv'!$B$1:$AV$1,0),FALSE),VLOOKUP($B62,'Justerad allokering kvv'!$B$1:$AG$700,MATCH(U$1,'Justerad allokering kvv'!$B$1:$AF$1,0),FALSE)))</f>
        <v>0</v>
      </c>
      <c r="V62">
        <f>IF($B62=" ","",IF(ISERROR(1/VLOOKUP($B62,'Justerad allokering kvv'!$B$1:$AG$700,MATCH(V$1,'Justerad allokering kvv'!$B$1:$AF$1,0),FALSE)),VLOOKUP($B62,'Allokerad kvv'!$B$2:$AV$700,MATCH(V$1,'Allokerad kvv'!$B$1:$AV$1,0),FALSE),VLOOKUP($B62,'Justerad allokering kvv'!$B$1:$AG$700,MATCH(V$1,'Justerad allokering kvv'!$B$1:$AF$1,0),FALSE)))</f>
        <v>0</v>
      </c>
      <c r="W62">
        <f>IF($B62=" ","",IF(ISERROR(1/VLOOKUP($B62,'Justerad allokering kvv'!$B$1:$AG$700,MATCH(W$1,'Justerad allokering kvv'!$B$1:$AF$1,0),FALSE)),VLOOKUP($B62,'Allokerad kvv'!$B$2:$AV$700,MATCH(W$1,'Allokerad kvv'!$B$1:$AV$1,0),FALSE),VLOOKUP($B62,'Justerad allokering kvv'!$B$1:$AG$700,MATCH(W$1,'Justerad allokering kvv'!$B$1:$AF$1,0),FALSE)))</f>
        <v>0</v>
      </c>
      <c r="X62">
        <f>IF($B62=" ","",IF(ISERROR(1/VLOOKUP($B62,'Justerad allokering kvv'!$B$1:$AG$700,MATCH(X$1,'Justerad allokering kvv'!$B$1:$AF$1,0),FALSE)),VLOOKUP($B62,'Allokerad kvv'!$B$2:$AV$700,MATCH(X$1,'Allokerad kvv'!$B$1:$AV$1,0),FALSE),VLOOKUP($B62,'Justerad allokering kvv'!$B$1:$AG$700,MATCH(X$1,'Justerad allokering kvv'!$B$1:$AF$1,0),FALSE)))</f>
        <v>0</v>
      </c>
      <c r="Y62">
        <f>IF($B62=" ","",IF(ISERROR(1/VLOOKUP($B62,'Justerad allokering kvv'!$B$1:$AG$700,MATCH(Y$1,'Justerad allokering kvv'!$B$1:$AF$1,0),FALSE)),VLOOKUP($B62,'Allokerad kvv'!$B$2:$AV$700,MATCH(Y$1,'Allokerad kvv'!$B$1:$AV$1,0),FALSE),VLOOKUP($B62,'Justerad allokering kvv'!$B$1:$AG$700,MATCH(Y$1,'Justerad allokering kvv'!$B$1:$AF$1,0),FALSE)))</f>
        <v>0</v>
      </c>
      <c r="AB62">
        <f>IFERROR(VLOOKUP($B62,Kraftvärmeprod!$B$1:$AO$424,MATCH("Tillförd energi från rökgaskondensering (GWh)",Kraftvärmeprod!$B$1:$AG$1,0),FALSE)/1,0)</f>
        <v>0</v>
      </c>
      <c r="AE62" s="122">
        <f t="shared" si="0"/>
        <v>0</v>
      </c>
      <c r="AG62">
        <f t="shared" si="1"/>
        <v>0</v>
      </c>
      <c r="AH62">
        <f t="shared" si="2"/>
        <v>0</v>
      </c>
      <c r="AI62" t="str">
        <f>IF(AH62=0,"",AH62/VLOOKUP(B62,Kraftvärmeprod!$B$1:$BC$480,MATCH("Summa tillförd energi exklusive rökgaskondensering",Kraftvärmeprod!$B$1:$BC$1,0),FALSE))</f>
        <v/>
      </c>
      <c r="AK62">
        <f t="shared" si="3"/>
        <v>0</v>
      </c>
    </row>
    <row r="63" spans="1:37" x14ac:dyDescent="0.25">
      <c r="A63" s="2" t="s">
        <v>101</v>
      </c>
      <c r="B63" s="2" t="s">
        <v>114</v>
      </c>
      <c r="C63">
        <f>IF($B63=" ","",IF(ISERROR(1/VLOOKUP($B63,'Justerad allokering kvv'!$B$1:$AG$700,MATCH(C$1,'Justerad allokering kvv'!$B$1:$AF$1,0),FALSE)),VLOOKUP($B63,'Allokerad kvv'!$B$2:$AV$700,MATCH(C$1,'Allokerad kvv'!$B$1:$AV$1,0),FALSE),VLOOKUP($B63,'Justerad allokering kvv'!$B$1:$AG$700,MATCH(C$1,'Justerad allokering kvv'!$B$1:$AF$1,0),FALSE)))</f>
        <v>0</v>
      </c>
      <c r="D63">
        <f>IF($B63=" ","",IF(ISERROR(1/VLOOKUP($B63,'Justerad allokering kvv'!$B$1:$AG$700,MATCH(D$1,'Justerad allokering kvv'!$B$1:$AF$1,0),FALSE)),VLOOKUP($B63,'Allokerad kvv'!$B$2:$AV$700,MATCH(D$1,'Allokerad kvv'!$B$1:$AV$1,0),FALSE),VLOOKUP($B63,'Justerad allokering kvv'!$B$1:$AG$700,MATCH(D$1,'Justerad allokering kvv'!$B$1:$AF$1,0),FALSE)))</f>
        <v>0</v>
      </c>
      <c r="E63">
        <f>IF($B63=" ","",IF(ISERROR(1/VLOOKUP($B63,'Justerad allokering kvv'!$B$1:$AG$700,MATCH(E$1,'Justerad allokering kvv'!$B$1:$AF$1,0),FALSE)),VLOOKUP($B63,'Allokerad kvv'!$B$2:$AV$700,MATCH(E$1,'Allokerad kvv'!$B$1:$AV$1,0),FALSE),VLOOKUP($B63,'Justerad allokering kvv'!$B$1:$AG$700,MATCH(E$1,'Justerad allokering kvv'!$B$1:$AF$1,0),FALSE)))</f>
        <v>0</v>
      </c>
      <c r="F63">
        <f>IF($B63=" ","",IF(ISERROR(1/VLOOKUP($B63,'Justerad allokering kvv'!$B$1:$AG$700,MATCH(F$1,'Justerad allokering kvv'!$B$1:$AF$1,0),FALSE)),VLOOKUP($B63,'Allokerad kvv'!$B$2:$AV$700,MATCH(F$1,'Allokerad kvv'!$B$1:$AV$1,0),FALSE),VLOOKUP($B63,'Justerad allokering kvv'!$B$1:$AG$700,MATCH(F$1,'Justerad allokering kvv'!$B$1:$AF$1,0),FALSE)))</f>
        <v>0</v>
      </c>
      <c r="G63">
        <f>IF($B63=" ","",IF(ISERROR(1/VLOOKUP($B63,'Justerad allokering kvv'!$B$1:$AG$700,MATCH(G$1,'Justerad allokering kvv'!$B$1:$AF$1,0),FALSE)),VLOOKUP($B63,'Allokerad kvv'!$B$2:$AV$700,MATCH(G$1,'Allokerad kvv'!$B$1:$AV$1,0),FALSE),VLOOKUP($B63,'Justerad allokering kvv'!$B$1:$AG$700,MATCH(G$1,'Justerad allokering kvv'!$B$1:$AF$1,0),FALSE)))</f>
        <v>0</v>
      </c>
      <c r="H63">
        <f>IF($B63=" ","",IF(ISERROR(1/VLOOKUP($B63,'Justerad allokering kvv'!$B$1:$AG$700,MATCH(H$1,'Justerad allokering kvv'!$B$1:$AF$1,0),FALSE)),VLOOKUP($B63,'Allokerad kvv'!$B$2:$AV$700,MATCH(H$1,'Allokerad kvv'!$B$1:$AV$1,0),FALSE),VLOOKUP($B63,'Justerad allokering kvv'!$B$1:$AG$700,MATCH(H$1,'Justerad allokering kvv'!$B$1:$AF$1,0),FALSE)))</f>
        <v>0</v>
      </c>
      <c r="I63">
        <f>IF($B63=" ","",IF(ISERROR(1/VLOOKUP($B63,'Justerad allokering kvv'!$B$1:$AG$700,MATCH(I$1,'Justerad allokering kvv'!$B$1:$AF$1,0),FALSE)),VLOOKUP($B63,'Allokerad kvv'!$B$2:$AV$700,MATCH(I$1,'Allokerad kvv'!$B$1:$AV$1,0),FALSE),VLOOKUP($B63,'Justerad allokering kvv'!$B$1:$AG$700,MATCH(I$1,'Justerad allokering kvv'!$B$1:$AF$1,0),FALSE)))</f>
        <v>0</v>
      </c>
      <c r="J63">
        <f>IF($B63=" ","",IF(ISERROR(1/VLOOKUP($B63,'Justerad allokering kvv'!$B$1:$AG$700,MATCH(J$1,'Justerad allokering kvv'!$B$1:$AF$1,0),FALSE)),VLOOKUP($B63,'Allokerad kvv'!$B$2:$AV$700,MATCH(J$1,'Allokerad kvv'!$B$1:$AV$1,0),FALSE),VLOOKUP($B63,'Justerad allokering kvv'!$B$1:$AG$700,MATCH(J$1,'Justerad allokering kvv'!$B$1:$AF$1,0),FALSE)))</f>
        <v>0</v>
      </c>
      <c r="K63">
        <f>IF($B63=" ","",IF(ISERROR(1/VLOOKUP($B63,'Justerad allokering kvv'!$B$1:$AG$700,MATCH(K$1,'Justerad allokering kvv'!$B$1:$AF$1,0),FALSE)),VLOOKUP($B63,'Allokerad kvv'!$B$2:$AV$700,MATCH(K$1,'Allokerad kvv'!$B$1:$AV$1,0),FALSE),VLOOKUP($B63,'Justerad allokering kvv'!$B$1:$AG$700,MATCH(K$1,'Justerad allokering kvv'!$B$1:$AF$1,0),FALSE)))</f>
        <v>0</v>
      </c>
      <c r="L63">
        <f>IF($B63=" ","",IF(ISERROR(1/VLOOKUP($B63,'Justerad allokering kvv'!$B$1:$AG$700,MATCH(L$1,'Justerad allokering kvv'!$B$1:$AF$1,0),FALSE)),VLOOKUP($B63,'Allokerad kvv'!$B$2:$AV$700,MATCH(L$1,'Allokerad kvv'!$B$1:$AV$1,0),FALSE),VLOOKUP($B63,'Justerad allokering kvv'!$B$1:$AG$700,MATCH(L$1,'Justerad allokering kvv'!$B$1:$AF$1,0),FALSE)))</f>
        <v>0</v>
      </c>
      <c r="M63">
        <f>IF($B63=" ","",IF(ISERROR(1/VLOOKUP($B63,'Justerad allokering kvv'!$B$1:$AG$700,MATCH(M$1,'Justerad allokering kvv'!$B$1:$AF$1,0),FALSE)),VLOOKUP($B63,'Allokerad kvv'!$B$2:$AV$700,MATCH(M$1,'Allokerad kvv'!$B$1:$AV$1,0),FALSE),VLOOKUP($B63,'Justerad allokering kvv'!$B$1:$AG$700,MATCH(M$1,'Justerad allokering kvv'!$B$1:$AF$1,0),FALSE)))</f>
        <v>0</v>
      </c>
      <c r="N63">
        <f>IF($B63=" ","",IF(ISERROR(1/VLOOKUP($B63,'Justerad allokering kvv'!$B$1:$AG$700,MATCH(N$1,'Justerad allokering kvv'!$B$1:$AF$1,0),FALSE)),VLOOKUP($B63,'Allokerad kvv'!$B$2:$AV$700,MATCH(N$1,'Allokerad kvv'!$B$1:$AV$1,0),FALSE),VLOOKUP($B63,'Justerad allokering kvv'!$B$1:$AG$700,MATCH(N$1,'Justerad allokering kvv'!$B$1:$AF$1,0),FALSE)))</f>
        <v>0</v>
      </c>
      <c r="O63">
        <f>IF($B63=" ","",IF(ISERROR(1/VLOOKUP($B63,'Justerad allokering kvv'!$B$1:$AG$700,MATCH(O$1,'Justerad allokering kvv'!$B$1:$AF$1,0),FALSE)),VLOOKUP($B63,'Allokerad kvv'!$B$2:$AV$700,MATCH(O$1,'Allokerad kvv'!$B$1:$AV$1,0),FALSE),VLOOKUP($B63,'Justerad allokering kvv'!$B$1:$AG$700,MATCH(O$1,'Justerad allokering kvv'!$B$1:$AF$1,0),FALSE)))</f>
        <v>0</v>
      </c>
      <c r="P63">
        <f>IF($B63=" ","",IF(ISERROR(1/VLOOKUP($B63,'Justerad allokering kvv'!$B$1:$AG$700,MATCH(P$1,'Justerad allokering kvv'!$B$1:$AF$1,0),FALSE)),VLOOKUP($B63,'Allokerad kvv'!$B$2:$AV$700,MATCH(P$1,'Allokerad kvv'!$B$1:$AV$1,0),FALSE),VLOOKUP($B63,'Justerad allokering kvv'!$B$1:$AG$700,MATCH(P$1,'Justerad allokering kvv'!$B$1:$AF$1,0),FALSE)))</f>
        <v>0</v>
      </c>
      <c r="Q63">
        <f>IF($B63=" ","",IF(ISERROR(1/VLOOKUP($B63,'Justerad allokering kvv'!$B$1:$AG$700,MATCH(Q$1,'Justerad allokering kvv'!$B$1:$AF$1,0),FALSE)),VLOOKUP($B63,'Allokerad kvv'!$B$2:$AV$700,MATCH(Q$1,'Allokerad kvv'!$B$1:$AV$1,0),FALSE),VLOOKUP($B63,'Justerad allokering kvv'!$B$1:$AG$700,MATCH(Q$1,'Justerad allokering kvv'!$B$1:$AF$1,0),FALSE)))</f>
        <v>0</v>
      </c>
      <c r="R63">
        <f>IF($B63=" ","",IF(ISERROR(1/VLOOKUP($B63,'Justerad allokering kvv'!$B$1:$AG$700,MATCH(R$1,'Justerad allokering kvv'!$B$1:$AF$1,0),FALSE)),VLOOKUP($B63,'Allokerad kvv'!$B$2:$AV$700,MATCH(R$1,'Allokerad kvv'!$B$1:$AV$1,0),FALSE),VLOOKUP($B63,'Justerad allokering kvv'!$B$1:$AG$700,MATCH(R$1,'Justerad allokering kvv'!$B$1:$AF$1,0),FALSE)))</f>
        <v>0</v>
      </c>
      <c r="S63">
        <f>IF($B63=" ","",IF(ISERROR(1/VLOOKUP($B63,'Justerad allokering kvv'!$B$1:$AG$700,MATCH(S$1,'Justerad allokering kvv'!$B$1:$AF$1,0),FALSE)),VLOOKUP($B63,'Allokerad kvv'!$B$2:$AV$700,MATCH(S$1,'Allokerad kvv'!$B$1:$AV$1,0),FALSE),VLOOKUP($B63,'Justerad allokering kvv'!$B$1:$AG$700,MATCH(S$1,'Justerad allokering kvv'!$B$1:$AF$1,0),FALSE)))</f>
        <v>0</v>
      </c>
      <c r="T63">
        <f>IF($B63=" ","",IF(ISERROR(1/VLOOKUP($B63,'Justerad allokering kvv'!$B$1:$AG$700,MATCH(T$1,'Justerad allokering kvv'!$B$1:$AF$1,0),FALSE)),VLOOKUP($B63,'Allokerad kvv'!$B$2:$AV$700,MATCH(T$1,'Allokerad kvv'!$B$1:$AV$1,0),FALSE),VLOOKUP($B63,'Justerad allokering kvv'!$B$1:$AG$700,MATCH(T$1,'Justerad allokering kvv'!$B$1:$AF$1,0),FALSE)))</f>
        <v>0</v>
      </c>
      <c r="U63">
        <f>IF($B63=" ","",IF(ISERROR(1/VLOOKUP($B63,'Justerad allokering kvv'!$B$1:$AG$700,MATCH(U$1,'Justerad allokering kvv'!$B$1:$AF$1,0),FALSE)),VLOOKUP($B63,'Allokerad kvv'!$B$2:$AV$700,MATCH(U$1,'Allokerad kvv'!$B$1:$AV$1,0),FALSE),VLOOKUP($B63,'Justerad allokering kvv'!$B$1:$AG$700,MATCH(U$1,'Justerad allokering kvv'!$B$1:$AF$1,0),FALSE)))</f>
        <v>0</v>
      </c>
      <c r="V63">
        <f>IF($B63=" ","",IF(ISERROR(1/VLOOKUP($B63,'Justerad allokering kvv'!$B$1:$AG$700,MATCH(V$1,'Justerad allokering kvv'!$B$1:$AF$1,0),FALSE)),VLOOKUP($B63,'Allokerad kvv'!$B$2:$AV$700,MATCH(V$1,'Allokerad kvv'!$B$1:$AV$1,0),FALSE),VLOOKUP($B63,'Justerad allokering kvv'!$B$1:$AG$700,MATCH(V$1,'Justerad allokering kvv'!$B$1:$AF$1,0),FALSE)))</f>
        <v>0</v>
      </c>
      <c r="W63">
        <f>IF($B63=" ","",IF(ISERROR(1/VLOOKUP($B63,'Justerad allokering kvv'!$B$1:$AG$700,MATCH(W$1,'Justerad allokering kvv'!$B$1:$AF$1,0),FALSE)),VLOOKUP($B63,'Allokerad kvv'!$B$2:$AV$700,MATCH(W$1,'Allokerad kvv'!$B$1:$AV$1,0),FALSE),VLOOKUP($B63,'Justerad allokering kvv'!$B$1:$AG$700,MATCH(W$1,'Justerad allokering kvv'!$B$1:$AF$1,0),FALSE)))</f>
        <v>0</v>
      </c>
      <c r="X63">
        <f>IF($B63=" ","",IF(ISERROR(1/VLOOKUP($B63,'Justerad allokering kvv'!$B$1:$AG$700,MATCH(X$1,'Justerad allokering kvv'!$B$1:$AF$1,0),FALSE)),VLOOKUP($B63,'Allokerad kvv'!$B$2:$AV$700,MATCH(X$1,'Allokerad kvv'!$B$1:$AV$1,0),FALSE),VLOOKUP($B63,'Justerad allokering kvv'!$B$1:$AG$700,MATCH(X$1,'Justerad allokering kvv'!$B$1:$AF$1,0),FALSE)))</f>
        <v>0</v>
      </c>
      <c r="Y63">
        <f>IF($B63=" ","",IF(ISERROR(1/VLOOKUP($B63,'Justerad allokering kvv'!$B$1:$AG$700,MATCH(Y$1,'Justerad allokering kvv'!$B$1:$AF$1,0),FALSE)),VLOOKUP($B63,'Allokerad kvv'!$B$2:$AV$700,MATCH(Y$1,'Allokerad kvv'!$B$1:$AV$1,0),FALSE),VLOOKUP($B63,'Justerad allokering kvv'!$B$1:$AG$700,MATCH(Y$1,'Justerad allokering kvv'!$B$1:$AF$1,0),FALSE)))</f>
        <v>0</v>
      </c>
      <c r="AB63">
        <f>IFERROR(VLOOKUP($B63,Kraftvärmeprod!$B$1:$AO$424,MATCH("Tillförd energi från rökgaskondensering (GWh)",Kraftvärmeprod!$B$1:$AG$1,0),FALSE)/1,0)</f>
        <v>0</v>
      </c>
      <c r="AE63" s="122">
        <f t="shared" si="0"/>
        <v>0</v>
      </c>
      <c r="AG63">
        <f t="shared" si="1"/>
        <v>0</v>
      </c>
      <c r="AH63">
        <f t="shared" si="2"/>
        <v>0</v>
      </c>
      <c r="AI63" t="str">
        <f>IF(AH63=0,"",AH63/VLOOKUP(B63,Kraftvärmeprod!$B$1:$BC$480,MATCH("Summa tillförd energi exklusive rökgaskondensering",Kraftvärmeprod!$B$1:$BC$1,0),FALSE))</f>
        <v/>
      </c>
      <c r="AK63">
        <f t="shared" si="3"/>
        <v>0</v>
      </c>
    </row>
    <row r="64" spans="1:37" x14ac:dyDescent="0.25">
      <c r="A64" s="2" t="s">
        <v>101</v>
      </c>
      <c r="B64" s="2" t="s">
        <v>115</v>
      </c>
      <c r="C64">
        <f>IF($B64=" ","",IF(ISERROR(1/VLOOKUP($B64,'Justerad allokering kvv'!$B$1:$AG$700,MATCH(C$1,'Justerad allokering kvv'!$B$1:$AF$1,0),FALSE)),VLOOKUP($B64,'Allokerad kvv'!$B$2:$AV$700,MATCH(C$1,'Allokerad kvv'!$B$1:$AV$1,0),FALSE),VLOOKUP($B64,'Justerad allokering kvv'!$B$1:$AG$700,MATCH(C$1,'Justerad allokering kvv'!$B$1:$AF$1,0),FALSE)))</f>
        <v>0</v>
      </c>
      <c r="D64">
        <f>IF($B64=" ","",IF(ISERROR(1/VLOOKUP($B64,'Justerad allokering kvv'!$B$1:$AG$700,MATCH(D$1,'Justerad allokering kvv'!$B$1:$AF$1,0),FALSE)),VLOOKUP($B64,'Allokerad kvv'!$B$2:$AV$700,MATCH(D$1,'Allokerad kvv'!$B$1:$AV$1,0),FALSE),VLOOKUP($B64,'Justerad allokering kvv'!$B$1:$AG$700,MATCH(D$1,'Justerad allokering kvv'!$B$1:$AF$1,0),FALSE)))</f>
        <v>0</v>
      </c>
      <c r="E64">
        <f>IF($B64=" ","",IF(ISERROR(1/VLOOKUP($B64,'Justerad allokering kvv'!$B$1:$AG$700,MATCH(E$1,'Justerad allokering kvv'!$B$1:$AF$1,0),FALSE)),VLOOKUP($B64,'Allokerad kvv'!$B$2:$AV$700,MATCH(E$1,'Allokerad kvv'!$B$1:$AV$1,0),FALSE),VLOOKUP($B64,'Justerad allokering kvv'!$B$1:$AG$700,MATCH(E$1,'Justerad allokering kvv'!$B$1:$AF$1,0),FALSE)))</f>
        <v>0</v>
      </c>
      <c r="F64">
        <f>IF($B64=" ","",IF(ISERROR(1/VLOOKUP($B64,'Justerad allokering kvv'!$B$1:$AG$700,MATCH(F$1,'Justerad allokering kvv'!$B$1:$AF$1,0),FALSE)),VLOOKUP($B64,'Allokerad kvv'!$B$2:$AV$700,MATCH(F$1,'Allokerad kvv'!$B$1:$AV$1,0),FALSE),VLOOKUP($B64,'Justerad allokering kvv'!$B$1:$AG$700,MATCH(F$1,'Justerad allokering kvv'!$B$1:$AF$1,0),FALSE)))</f>
        <v>0</v>
      </c>
      <c r="G64">
        <f>IF($B64=" ","",IF(ISERROR(1/VLOOKUP($B64,'Justerad allokering kvv'!$B$1:$AG$700,MATCH(G$1,'Justerad allokering kvv'!$B$1:$AF$1,0),FALSE)),VLOOKUP($B64,'Allokerad kvv'!$B$2:$AV$700,MATCH(G$1,'Allokerad kvv'!$B$1:$AV$1,0),FALSE),VLOOKUP($B64,'Justerad allokering kvv'!$B$1:$AG$700,MATCH(G$1,'Justerad allokering kvv'!$B$1:$AF$1,0),FALSE)))</f>
        <v>0</v>
      </c>
      <c r="H64">
        <f>IF($B64=" ","",IF(ISERROR(1/VLOOKUP($B64,'Justerad allokering kvv'!$B$1:$AG$700,MATCH(H$1,'Justerad allokering kvv'!$B$1:$AF$1,0),FALSE)),VLOOKUP($B64,'Allokerad kvv'!$B$2:$AV$700,MATCH(H$1,'Allokerad kvv'!$B$1:$AV$1,0),FALSE),VLOOKUP($B64,'Justerad allokering kvv'!$B$1:$AG$700,MATCH(H$1,'Justerad allokering kvv'!$B$1:$AF$1,0),FALSE)))</f>
        <v>0</v>
      </c>
      <c r="I64">
        <f>IF($B64=" ","",IF(ISERROR(1/VLOOKUP($B64,'Justerad allokering kvv'!$B$1:$AG$700,MATCH(I$1,'Justerad allokering kvv'!$B$1:$AF$1,0),FALSE)),VLOOKUP($B64,'Allokerad kvv'!$B$2:$AV$700,MATCH(I$1,'Allokerad kvv'!$B$1:$AV$1,0),FALSE),VLOOKUP($B64,'Justerad allokering kvv'!$B$1:$AG$700,MATCH(I$1,'Justerad allokering kvv'!$B$1:$AF$1,0),FALSE)))</f>
        <v>0</v>
      </c>
      <c r="J64">
        <f>IF($B64=" ","",IF(ISERROR(1/VLOOKUP($B64,'Justerad allokering kvv'!$B$1:$AG$700,MATCH(J$1,'Justerad allokering kvv'!$B$1:$AF$1,0),FALSE)),VLOOKUP($B64,'Allokerad kvv'!$B$2:$AV$700,MATCH(J$1,'Allokerad kvv'!$B$1:$AV$1,0),FALSE),VLOOKUP($B64,'Justerad allokering kvv'!$B$1:$AG$700,MATCH(J$1,'Justerad allokering kvv'!$B$1:$AF$1,0),FALSE)))</f>
        <v>0</v>
      </c>
      <c r="K64">
        <f>IF($B64=" ","",IF(ISERROR(1/VLOOKUP($B64,'Justerad allokering kvv'!$B$1:$AG$700,MATCH(K$1,'Justerad allokering kvv'!$B$1:$AF$1,0),FALSE)),VLOOKUP($B64,'Allokerad kvv'!$B$2:$AV$700,MATCH(K$1,'Allokerad kvv'!$B$1:$AV$1,0),FALSE),VLOOKUP($B64,'Justerad allokering kvv'!$B$1:$AG$700,MATCH(K$1,'Justerad allokering kvv'!$B$1:$AF$1,0),FALSE)))</f>
        <v>0</v>
      </c>
      <c r="L64">
        <f>IF($B64=" ","",IF(ISERROR(1/VLOOKUP($B64,'Justerad allokering kvv'!$B$1:$AG$700,MATCH(L$1,'Justerad allokering kvv'!$B$1:$AF$1,0),FALSE)),VLOOKUP($B64,'Allokerad kvv'!$B$2:$AV$700,MATCH(L$1,'Allokerad kvv'!$B$1:$AV$1,0),FALSE),VLOOKUP($B64,'Justerad allokering kvv'!$B$1:$AG$700,MATCH(L$1,'Justerad allokering kvv'!$B$1:$AF$1,0),FALSE)))</f>
        <v>0</v>
      </c>
      <c r="M64">
        <f>IF($B64=" ","",IF(ISERROR(1/VLOOKUP($B64,'Justerad allokering kvv'!$B$1:$AG$700,MATCH(M$1,'Justerad allokering kvv'!$B$1:$AF$1,0),FALSE)),VLOOKUP($B64,'Allokerad kvv'!$B$2:$AV$700,MATCH(M$1,'Allokerad kvv'!$B$1:$AV$1,0),FALSE),VLOOKUP($B64,'Justerad allokering kvv'!$B$1:$AG$700,MATCH(M$1,'Justerad allokering kvv'!$B$1:$AF$1,0),FALSE)))</f>
        <v>0</v>
      </c>
      <c r="N64">
        <f>IF($B64=" ","",IF(ISERROR(1/VLOOKUP($B64,'Justerad allokering kvv'!$B$1:$AG$700,MATCH(N$1,'Justerad allokering kvv'!$B$1:$AF$1,0),FALSE)),VLOOKUP($B64,'Allokerad kvv'!$B$2:$AV$700,MATCH(N$1,'Allokerad kvv'!$B$1:$AV$1,0),FALSE),VLOOKUP($B64,'Justerad allokering kvv'!$B$1:$AG$700,MATCH(N$1,'Justerad allokering kvv'!$B$1:$AF$1,0),FALSE)))</f>
        <v>0</v>
      </c>
      <c r="O64">
        <f>IF($B64=" ","",IF(ISERROR(1/VLOOKUP($B64,'Justerad allokering kvv'!$B$1:$AG$700,MATCH(O$1,'Justerad allokering kvv'!$B$1:$AF$1,0),FALSE)),VLOOKUP($B64,'Allokerad kvv'!$B$2:$AV$700,MATCH(O$1,'Allokerad kvv'!$B$1:$AV$1,0),FALSE),VLOOKUP($B64,'Justerad allokering kvv'!$B$1:$AG$700,MATCH(O$1,'Justerad allokering kvv'!$B$1:$AF$1,0),FALSE)))</f>
        <v>0</v>
      </c>
      <c r="P64">
        <f>IF($B64=" ","",IF(ISERROR(1/VLOOKUP($B64,'Justerad allokering kvv'!$B$1:$AG$700,MATCH(P$1,'Justerad allokering kvv'!$B$1:$AF$1,0),FALSE)),VLOOKUP($B64,'Allokerad kvv'!$B$2:$AV$700,MATCH(P$1,'Allokerad kvv'!$B$1:$AV$1,0),FALSE),VLOOKUP($B64,'Justerad allokering kvv'!$B$1:$AG$700,MATCH(P$1,'Justerad allokering kvv'!$B$1:$AF$1,0),FALSE)))</f>
        <v>0</v>
      </c>
      <c r="Q64">
        <f>IF($B64=" ","",IF(ISERROR(1/VLOOKUP($B64,'Justerad allokering kvv'!$B$1:$AG$700,MATCH(Q$1,'Justerad allokering kvv'!$B$1:$AF$1,0),FALSE)),VLOOKUP($B64,'Allokerad kvv'!$B$2:$AV$700,MATCH(Q$1,'Allokerad kvv'!$B$1:$AV$1,0),FALSE),VLOOKUP($B64,'Justerad allokering kvv'!$B$1:$AG$700,MATCH(Q$1,'Justerad allokering kvv'!$B$1:$AF$1,0),FALSE)))</f>
        <v>0</v>
      </c>
      <c r="R64">
        <f>IF($B64=" ","",IF(ISERROR(1/VLOOKUP($B64,'Justerad allokering kvv'!$B$1:$AG$700,MATCH(R$1,'Justerad allokering kvv'!$B$1:$AF$1,0),FALSE)),VLOOKUP($B64,'Allokerad kvv'!$B$2:$AV$700,MATCH(R$1,'Allokerad kvv'!$B$1:$AV$1,0),FALSE),VLOOKUP($B64,'Justerad allokering kvv'!$B$1:$AG$700,MATCH(R$1,'Justerad allokering kvv'!$B$1:$AF$1,0),FALSE)))</f>
        <v>0</v>
      </c>
      <c r="S64">
        <f>IF($B64=" ","",IF(ISERROR(1/VLOOKUP($B64,'Justerad allokering kvv'!$B$1:$AG$700,MATCH(S$1,'Justerad allokering kvv'!$B$1:$AF$1,0),FALSE)),VLOOKUP($B64,'Allokerad kvv'!$B$2:$AV$700,MATCH(S$1,'Allokerad kvv'!$B$1:$AV$1,0),FALSE),VLOOKUP($B64,'Justerad allokering kvv'!$B$1:$AG$700,MATCH(S$1,'Justerad allokering kvv'!$B$1:$AF$1,0),FALSE)))</f>
        <v>0</v>
      </c>
      <c r="T64">
        <f>IF($B64=" ","",IF(ISERROR(1/VLOOKUP($B64,'Justerad allokering kvv'!$B$1:$AG$700,MATCH(T$1,'Justerad allokering kvv'!$B$1:$AF$1,0),FALSE)),VLOOKUP($B64,'Allokerad kvv'!$B$2:$AV$700,MATCH(T$1,'Allokerad kvv'!$B$1:$AV$1,0),FALSE),VLOOKUP($B64,'Justerad allokering kvv'!$B$1:$AG$700,MATCH(T$1,'Justerad allokering kvv'!$B$1:$AF$1,0),FALSE)))</f>
        <v>0</v>
      </c>
      <c r="U64">
        <f>IF($B64=" ","",IF(ISERROR(1/VLOOKUP($B64,'Justerad allokering kvv'!$B$1:$AG$700,MATCH(U$1,'Justerad allokering kvv'!$B$1:$AF$1,0),FALSE)),VLOOKUP($B64,'Allokerad kvv'!$B$2:$AV$700,MATCH(U$1,'Allokerad kvv'!$B$1:$AV$1,0),FALSE),VLOOKUP($B64,'Justerad allokering kvv'!$B$1:$AG$700,MATCH(U$1,'Justerad allokering kvv'!$B$1:$AF$1,0),FALSE)))</f>
        <v>0</v>
      </c>
      <c r="V64">
        <f>IF($B64=" ","",IF(ISERROR(1/VLOOKUP($B64,'Justerad allokering kvv'!$B$1:$AG$700,MATCH(V$1,'Justerad allokering kvv'!$B$1:$AF$1,0),FALSE)),VLOOKUP($B64,'Allokerad kvv'!$B$2:$AV$700,MATCH(V$1,'Allokerad kvv'!$B$1:$AV$1,0),FALSE),VLOOKUP($B64,'Justerad allokering kvv'!$B$1:$AG$700,MATCH(V$1,'Justerad allokering kvv'!$B$1:$AF$1,0),FALSE)))</f>
        <v>0</v>
      </c>
      <c r="W64">
        <f>IF($B64=" ","",IF(ISERROR(1/VLOOKUP($B64,'Justerad allokering kvv'!$B$1:$AG$700,MATCH(W$1,'Justerad allokering kvv'!$B$1:$AF$1,0),FALSE)),VLOOKUP($B64,'Allokerad kvv'!$B$2:$AV$700,MATCH(W$1,'Allokerad kvv'!$B$1:$AV$1,0),FALSE),VLOOKUP($B64,'Justerad allokering kvv'!$B$1:$AG$700,MATCH(W$1,'Justerad allokering kvv'!$B$1:$AF$1,0),FALSE)))</f>
        <v>0</v>
      </c>
      <c r="X64">
        <f>IF($B64=" ","",IF(ISERROR(1/VLOOKUP($B64,'Justerad allokering kvv'!$B$1:$AG$700,MATCH(X$1,'Justerad allokering kvv'!$B$1:$AF$1,0),FALSE)),VLOOKUP($B64,'Allokerad kvv'!$B$2:$AV$700,MATCH(X$1,'Allokerad kvv'!$B$1:$AV$1,0),FALSE),VLOOKUP($B64,'Justerad allokering kvv'!$B$1:$AG$700,MATCH(X$1,'Justerad allokering kvv'!$B$1:$AF$1,0),FALSE)))</f>
        <v>0</v>
      </c>
      <c r="Y64">
        <f>IF($B64=" ","",IF(ISERROR(1/VLOOKUP($B64,'Justerad allokering kvv'!$B$1:$AG$700,MATCH(Y$1,'Justerad allokering kvv'!$B$1:$AF$1,0),FALSE)),VLOOKUP($B64,'Allokerad kvv'!$B$2:$AV$700,MATCH(Y$1,'Allokerad kvv'!$B$1:$AV$1,0),FALSE),VLOOKUP($B64,'Justerad allokering kvv'!$B$1:$AG$700,MATCH(Y$1,'Justerad allokering kvv'!$B$1:$AF$1,0),FALSE)))</f>
        <v>0</v>
      </c>
      <c r="AB64">
        <f>IFERROR(VLOOKUP($B64,Kraftvärmeprod!$B$1:$AO$424,MATCH("Tillförd energi från rökgaskondensering (GWh)",Kraftvärmeprod!$B$1:$AG$1,0),FALSE)/1,0)</f>
        <v>0</v>
      </c>
      <c r="AE64" s="122">
        <f t="shared" si="0"/>
        <v>0</v>
      </c>
      <c r="AG64">
        <f t="shared" si="1"/>
        <v>0</v>
      </c>
      <c r="AH64">
        <f t="shared" si="2"/>
        <v>0</v>
      </c>
      <c r="AI64" t="str">
        <f>IF(AH64=0,"",AH64/VLOOKUP(B64,Kraftvärmeprod!$B$1:$BC$480,MATCH("Summa tillförd energi exklusive rökgaskondensering",Kraftvärmeprod!$B$1:$BC$1,0),FALSE))</f>
        <v/>
      </c>
      <c r="AK64">
        <f t="shared" si="3"/>
        <v>0</v>
      </c>
    </row>
    <row r="65" spans="1:37" x14ac:dyDescent="0.25">
      <c r="A65" s="2" t="s">
        <v>101</v>
      </c>
      <c r="B65" s="2" t="s">
        <v>116</v>
      </c>
      <c r="C65">
        <f>IF($B65=" ","",IF(ISERROR(1/VLOOKUP($B65,'Justerad allokering kvv'!$B$1:$AG$700,MATCH(C$1,'Justerad allokering kvv'!$B$1:$AF$1,0),FALSE)),VLOOKUP($B65,'Allokerad kvv'!$B$2:$AV$700,MATCH(C$1,'Allokerad kvv'!$B$1:$AV$1,0),FALSE),VLOOKUP($B65,'Justerad allokering kvv'!$B$1:$AG$700,MATCH(C$1,'Justerad allokering kvv'!$B$1:$AF$1,0),FALSE)))</f>
        <v>0</v>
      </c>
      <c r="D65">
        <f>IF($B65=" ","",IF(ISERROR(1/VLOOKUP($B65,'Justerad allokering kvv'!$B$1:$AG$700,MATCH(D$1,'Justerad allokering kvv'!$B$1:$AF$1,0),FALSE)),VLOOKUP($B65,'Allokerad kvv'!$B$2:$AV$700,MATCH(D$1,'Allokerad kvv'!$B$1:$AV$1,0),FALSE),VLOOKUP($B65,'Justerad allokering kvv'!$B$1:$AG$700,MATCH(D$1,'Justerad allokering kvv'!$B$1:$AF$1,0),FALSE)))</f>
        <v>0</v>
      </c>
      <c r="E65">
        <f>IF($B65=" ","",IF(ISERROR(1/VLOOKUP($B65,'Justerad allokering kvv'!$B$1:$AG$700,MATCH(E$1,'Justerad allokering kvv'!$B$1:$AF$1,0),FALSE)),VLOOKUP($B65,'Allokerad kvv'!$B$2:$AV$700,MATCH(E$1,'Allokerad kvv'!$B$1:$AV$1,0),FALSE),VLOOKUP($B65,'Justerad allokering kvv'!$B$1:$AG$700,MATCH(E$1,'Justerad allokering kvv'!$B$1:$AF$1,0),FALSE)))</f>
        <v>0</v>
      </c>
      <c r="F65">
        <f>IF($B65=" ","",IF(ISERROR(1/VLOOKUP($B65,'Justerad allokering kvv'!$B$1:$AG$700,MATCH(F$1,'Justerad allokering kvv'!$B$1:$AF$1,0),FALSE)),VLOOKUP($B65,'Allokerad kvv'!$B$2:$AV$700,MATCH(F$1,'Allokerad kvv'!$B$1:$AV$1,0),FALSE),VLOOKUP($B65,'Justerad allokering kvv'!$B$1:$AG$700,MATCH(F$1,'Justerad allokering kvv'!$B$1:$AF$1,0),FALSE)))</f>
        <v>0</v>
      </c>
      <c r="G65">
        <f>IF($B65=" ","",IF(ISERROR(1/VLOOKUP($B65,'Justerad allokering kvv'!$B$1:$AG$700,MATCH(G$1,'Justerad allokering kvv'!$B$1:$AF$1,0),FALSE)),VLOOKUP($B65,'Allokerad kvv'!$B$2:$AV$700,MATCH(G$1,'Allokerad kvv'!$B$1:$AV$1,0),FALSE),VLOOKUP($B65,'Justerad allokering kvv'!$B$1:$AG$700,MATCH(G$1,'Justerad allokering kvv'!$B$1:$AF$1,0),FALSE)))</f>
        <v>0</v>
      </c>
      <c r="H65">
        <f>IF($B65=" ","",IF(ISERROR(1/VLOOKUP($B65,'Justerad allokering kvv'!$B$1:$AG$700,MATCH(H$1,'Justerad allokering kvv'!$B$1:$AF$1,0),FALSE)),VLOOKUP($B65,'Allokerad kvv'!$B$2:$AV$700,MATCH(H$1,'Allokerad kvv'!$B$1:$AV$1,0),FALSE),VLOOKUP($B65,'Justerad allokering kvv'!$B$1:$AG$700,MATCH(H$1,'Justerad allokering kvv'!$B$1:$AF$1,0),FALSE)))</f>
        <v>0</v>
      </c>
      <c r="I65">
        <f>IF($B65=" ","",IF(ISERROR(1/VLOOKUP($B65,'Justerad allokering kvv'!$B$1:$AG$700,MATCH(I$1,'Justerad allokering kvv'!$B$1:$AF$1,0),FALSE)),VLOOKUP($B65,'Allokerad kvv'!$B$2:$AV$700,MATCH(I$1,'Allokerad kvv'!$B$1:$AV$1,0),FALSE),VLOOKUP($B65,'Justerad allokering kvv'!$B$1:$AG$700,MATCH(I$1,'Justerad allokering kvv'!$B$1:$AF$1,0),FALSE)))</f>
        <v>0</v>
      </c>
      <c r="J65">
        <f>IF($B65=" ","",IF(ISERROR(1/VLOOKUP($B65,'Justerad allokering kvv'!$B$1:$AG$700,MATCH(J$1,'Justerad allokering kvv'!$B$1:$AF$1,0),FALSE)),VLOOKUP($B65,'Allokerad kvv'!$B$2:$AV$700,MATCH(J$1,'Allokerad kvv'!$B$1:$AV$1,0),FALSE),VLOOKUP($B65,'Justerad allokering kvv'!$B$1:$AG$700,MATCH(J$1,'Justerad allokering kvv'!$B$1:$AF$1,0),FALSE)))</f>
        <v>0</v>
      </c>
      <c r="K65">
        <f>IF($B65=" ","",IF(ISERROR(1/VLOOKUP($B65,'Justerad allokering kvv'!$B$1:$AG$700,MATCH(K$1,'Justerad allokering kvv'!$B$1:$AF$1,0),FALSE)),VLOOKUP($B65,'Allokerad kvv'!$B$2:$AV$700,MATCH(K$1,'Allokerad kvv'!$B$1:$AV$1,0),FALSE),VLOOKUP($B65,'Justerad allokering kvv'!$B$1:$AG$700,MATCH(K$1,'Justerad allokering kvv'!$B$1:$AF$1,0),FALSE)))</f>
        <v>0</v>
      </c>
      <c r="L65">
        <f>IF($B65=" ","",IF(ISERROR(1/VLOOKUP($B65,'Justerad allokering kvv'!$B$1:$AG$700,MATCH(L$1,'Justerad allokering kvv'!$B$1:$AF$1,0),FALSE)),VLOOKUP($B65,'Allokerad kvv'!$B$2:$AV$700,MATCH(L$1,'Allokerad kvv'!$B$1:$AV$1,0),FALSE),VLOOKUP($B65,'Justerad allokering kvv'!$B$1:$AG$700,MATCH(L$1,'Justerad allokering kvv'!$B$1:$AF$1,0),FALSE)))</f>
        <v>0</v>
      </c>
      <c r="M65">
        <f>IF($B65=" ","",IF(ISERROR(1/VLOOKUP($B65,'Justerad allokering kvv'!$B$1:$AG$700,MATCH(M$1,'Justerad allokering kvv'!$B$1:$AF$1,0),FALSE)),VLOOKUP($B65,'Allokerad kvv'!$B$2:$AV$700,MATCH(M$1,'Allokerad kvv'!$B$1:$AV$1,0),FALSE),VLOOKUP($B65,'Justerad allokering kvv'!$B$1:$AG$700,MATCH(M$1,'Justerad allokering kvv'!$B$1:$AF$1,0),FALSE)))</f>
        <v>0</v>
      </c>
      <c r="N65">
        <f>IF($B65=" ","",IF(ISERROR(1/VLOOKUP($B65,'Justerad allokering kvv'!$B$1:$AG$700,MATCH(N$1,'Justerad allokering kvv'!$B$1:$AF$1,0),FALSE)),VLOOKUP($B65,'Allokerad kvv'!$B$2:$AV$700,MATCH(N$1,'Allokerad kvv'!$B$1:$AV$1,0),FALSE),VLOOKUP($B65,'Justerad allokering kvv'!$B$1:$AG$700,MATCH(N$1,'Justerad allokering kvv'!$B$1:$AF$1,0),FALSE)))</f>
        <v>0</v>
      </c>
      <c r="O65">
        <f>IF($B65=" ","",IF(ISERROR(1/VLOOKUP($B65,'Justerad allokering kvv'!$B$1:$AG$700,MATCH(O$1,'Justerad allokering kvv'!$B$1:$AF$1,0),FALSE)),VLOOKUP($B65,'Allokerad kvv'!$B$2:$AV$700,MATCH(O$1,'Allokerad kvv'!$B$1:$AV$1,0),FALSE),VLOOKUP($B65,'Justerad allokering kvv'!$B$1:$AG$700,MATCH(O$1,'Justerad allokering kvv'!$B$1:$AF$1,0),FALSE)))</f>
        <v>0</v>
      </c>
      <c r="P65">
        <f>IF($B65=" ","",IF(ISERROR(1/VLOOKUP($B65,'Justerad allokering kvv'!$B$1:$AG$700,MATCH(P$1,'Justerad allokering kvv'!$B$1:$AF$1,0),FALSE)),VLOOKUP($B65,'Allokerad kvv'!$B$2:$AV$700,MATCH(P$1,'Allokerad kvv'!$B$1:$AV$1,0),FALSE),VLOOKUP($B65,'Justerad allokering kvv'!$B$1:$AG$700,MATCH(P$1,'Justerad allokering kvv'!$B$1:$AF$1,0),FALSE)))</f>
        <v>0</v>
      </c>
      <c r="Q65">
        <f>IF($B65=" ","",IF(ISERROR(1/VLOOKUP($B65,'Justerad allokering kvv'!$B$1:$AG$700,MATCH(Q$1,'Justerad allokering kvv'!$B$1:$AF$1,0),FALSE)),VLOOKUP($B65,'Allokerad kvv'!$B$2:$AV$700,MATCH(Q$1,'Allokerad kvv'!$B$1:$AV$1,0),FALSE),VLOOKUP($B65,'Justerad allokering kvv'!$B$1:$AG$700,MATCH(Q$1,'Justerad allokering kvv'!$B$1:$AF$1,0),FALSE)))</f>
        <v>0</v>
      </c>
      <c r="R65">
        <f>IF($B65=" ","",IF(ISERROR(1/VLOOKUP($B65,'Justerad allokering kvv'!$B$1:$AG$700,MATCH(R$1,'Justerad allokering kvv'!$B$1:$AF$1,0),FALSE)),VLOOKUP($B65,'Allokerad kvv'!$B$2:$AV$700,MATCH(R$1,'Allokerad kvv'!$B$1:$AV$1,0),FALSE),VLOOKUP($B65,'Justerad allokering kvv'!$B$1:$AG$700,MATCH(R$1,'Justerad allokering kvv'!$B$1:$AF$1,0),FALSE)))</f>
        <v>0</v>
      </c>
      <c r="S65">
        <f>IF($B65=" ","",IF(ISERROR(1/VLOOKUP($B65,'Justerad allokering kvv'!$B$1:$AG$700,MATCH(S$1,'Justerad allokering kvv'!$B$1:$AF$1,0),FALSE)),VLOOKUP($B65,'Allokerad kvv'!$B$2:$AV$700,MATCH(S$1,'Allokerad kvv'!$B$1:$AV$1,0),FALSE),VLOOKUP($B65,'Justerad allokering kvv'!$B$1:$AG$700,MATCH(S$1,'Justerad allokering kvv'!$B$1:$AF$1,0),FALSE)))</f>
        <v>0</v>
      </c>
      <c r="T65">
        <f>IF($B65=" ","",IF(ISERROR(1/VLOOKUP($B65,'Justerad allokering kvv'!$B$1:$AG$700,MATCH(T$1,'Justerad allokering kvv'!$B$1:$AF$1,0),FALSE)),VLOOKUP($B65,'Allokerad kvv'!$B$2:$AV$700,MATCH(T$1,'Allokerad kvv'!$B$1:$AV$1,0),FALSE),VLOOKUP($B65,'Justerad allokering kvv'!$B$1:$AG$700,MATCH(T$1,'Justerad allokering kvv'!$B$1:$AF$1,0),FALSE)))</f>
        <v>0</v>
      </c>
      <c r="U65">
        <f>IF($B65=" ","",IF(ISERROR(1/VLOOKUP($B65,'Justerad allokering kvv'!$B$1:$AG$700,MATCH(U$1,'Justerad allokering kvv'!$B$1:$AF$1,0),FALSE)),VLOOKUP($B65,'Allokerad kvv'!$B$2:$AV$700,MATCH(U$1,'Allokerad kvv'!$B$1:$AV$1,0),FALSE),VLOOKUP($B65,'Justerad allokering kvv'!$B$1:$AG$700,MATCH(U$1,'Justerad allokering kvv'!$B$1:$AF$1,0),FALSE)))</f>
        <v>0</v>
      </c>
      <c r="V65">
        <f>IF($B65=" ","",IF(ISERROR(1/VLOOKUP($B65,'Justerad allokering kvv'!$B$1:$AG$700,MATCH(V$1,'Justerad allokering kvv'!$B$1:$AF$1,0),FALSE)),VLOOKUP($B65,'Allokerad kvv'!$B$2:$AV$700,MATCH(V$1,'Allokerad kvv'!$B$1:$AV$1,0),FALSE),VLOOKUP($B65,'Justerad allokering kvv'!$B$1:$AG$700,MATCH(V$1,'Justerad allokering kvv'!$B$1:$AF$1,0),FALSE)))</f>
        <v>0</v>
      </c>
      <c r="W65">
        <f>IF($B65=" ","",IF(ISERROR(1/VLOOKUP($B65,'Justerad allokering kvv'!$B$1:$AG$700,MATCH(W$1,'Justerad allokering kvv'!$B$1:$AF$1,0),FALSE)),VLOOKUP($B65,'Allokerad kvv'!$B$2:$AV$700,MATCH(W$1,'Allokerad kvv'!$B$1:$AV$1,0),FALSE),VLOOKUP($B65,'Justerad allokering kvv'!$B$1:$AG$700,MATCH(W$1,'Justerad allokering kvv'!$B$1:$AF$1,0),FALSE)))</f>
        <v>0</v>
      </c>
      <c r="X65">
        <f>IF($B65=" ","",IF(ISERROR(1/VLOOKUP($B65,'Justerad allokering kvv'!$B$1:$AG$700,MATCH(X$1,'Justerad allokering kvv'!$B$1:$AF$1,0),FALSE)),VLOOKUP($B65,'Allokerad kvv'!$B$2:$AV$700,MATCH(X$1,'Allokerad kvv'!$B$1:$AV$1,0),FALSE),VLOOKUP($B65,'Justerad allokering kvv'!$B$1:$AG$700,MATCH(X$1,'Justerad allokering kvv'!$B$1:$AF$1,0),FALSE)))</f>
        <v>0</v>
      </c>
      <c r="Y65">
        <f>IF($B65=" ","",IF(ISERROR(1/VLOOKUP($B65,'Justerad allokering kvv'!$B$1:$AG$700,MATCH(Y$1,'Justerad allokering kvv'!$B$1:$AF$1,0),FALSE)),VLOOKUP($B65,'Allokerad kvv'!$B$2:$AV$700,MATCH(Y$1,'Allokerad kvv'!$B$1:$AV$1,0),FALSE),VLOOKUP($B65,'Justerad allokering kvv'!$B$1:$AG$700,MATCH(Y$1,'Justerad allokering kvv'!$B$1:$AF$1,0),FALSE)))</f>
        <v>0</v>
      </c>
      <c r="AB65">
        <f>IFERROR(VLOOKUP($B65,Kraftvärmeprod!$B$1:$AO$424,MATCH("Tillförd energi från rökgaskondensering (GWh)",Kraftvärmeprod!$B$1:$AG$1,0),FALSE)/1,0)</f>
        <v>0</v>
      </c>
      <c r="AE65" s="122">
        <f t="shared" si="0"/>
        <v>0</v>
      </c>
      <c r="AG65">
        <f t="shared" si="1"/>
        <v>0</v>
      </c>
      <c r="AH65">
        <f t="shared" si="2"/>
        <v>0</v>
      </c>
      <c r="AI65" t="str">
        <f>IF(AH65=0,"",AH65/VLOOKUP(B65,Kraftvärmeprod!$B$1:$BC$480,MATCH("Summa tillförd energi exklusive rökgaskondensering",Kraftvärmeprod!$B$1:$BC$1,0),FALSE))</f>
        <v/>
      </c>
      <c r="AK65">
        <f t="shared" si="3"/>
        <v>0</v>
      </c>
    </row>
    <row r="66" spans="1:37" x14ac:dyDescent="0.25">
      <c r="A66" s="2" t="s">
        <v>101</v>
      </c>
      <c r="B66" s="2" t="s">
        <v>117</v>
      </c>
      <c r="C66">
        <f>IF($B66=" ","",IF(ISERROR(1/VLOOKUP($B66,'Justerad allokering kvv'!$B$1:$AG$700,MATCH(C$1,'Justerad allokering kvv'!$B$1:$AF$1,0),FALSE)),VLOOKUP($B66,'Allokerad kvv'!$B$2:$AV$700,MATCH(C$1,'Allokerad kvv'!$B$1:$AV$1,0),FALSE),VLOOKUP($B66,'Justerad allokering kvv'!$B$1:$AG$700,MATCH(C$1,'Justerad allokering kvv'!$B$1:$AF$1,0),FALSE)))</f>
        <v>0</v>
      </c>
      <c r="D66">
        <f>IF($B66=" ","",IF(ISERROR(1/VLOOKUP($B66,'Justerad allokering kvv'!$B$1:$AG$700,MATCH(D$1,'Justerad allokering kvv'!$B$1:$AF$1,0),FALSE)),VLOOKUP($B66,'Allokerad kvv'!$B$2:$AV$700,MATCH(D$1,'Allokerad kvv'!$B$1:$AV$1,0),FALSE),VLOOKUP($B66,'Justerad allokering kvv'!$B$1:$AG$700,MATCH(D$1,'Justerad allokering kvv'!$B$1:$AF$1,0),FALSE)))</f>
        <v>0</v>
      </c>
      <c r="E66">
        <f>IF($B66=" ","",IF(ISERROR(1/VLOOKUP($B66,'Justerad allokering kvv'!$B$1:$AG$700,MATCH(E$1,'Justerad allokering kvv'!$B$1:$AF$1,0),FALSE)),VLOOKUP($B66,'Allokerad kvv'!$B$2:$AV$700,MATCH(E$1,'Allokerad kvv'!$B$1:$AV$1,0),FALSE),VLOOKUP($B66,'Justerad allokering kvv'!$B$1:$AG$700,MATCH(E$1,'Justerad allokering kvv'!$B$1:$AF$1,0),FALSE)))</f>
        <v>0</v>
      </c>
      <c r="F66">
        <f>IF($B66=" ","",IF(ISERROR(1/VLOOKUP($B66,'Justerad allokering kvv'!$B$1:$AG$700,MATCH(F$1,'Justerad allokering kvv'!$B$1:$AF$1,0),FALSE)),VLOOKUP($B66,'Allokerad kvv'!$B$2:$AV$700,MATCH(F$1,'Allokerad kvv'!$B$1:$AV$1,0),FALSE),VLOOKUP($B66,'Justerad allokering kvv'!$B$1:$AG$700,MATCH(F$1,'Justerad allokering kvv'!$B$1:$AF$1,0),FALSE)))</f>
        <v>0</v>
      </c>
      <c r="G66">
        <f>IF($B66=" ","",IF(ISERROR(1/VLOOKUP($B66,'Justerad allokering kvv'!$B$1:$AG$700,MATCH(G$1,'Justerad allokering kvv'!$B$1:$AF$1,0),FALSE)),VLOOKUP($B66,'Allokerad kvv'!$B$2:$AV$700,MATCH(G$1,'Allokerad kvv'!$B$1:$AV$1,0),FALSE),VLOOKUP($B66,'Justerad allokering kvv'!$B$1:$AG$700,MATCH(G$1,'Justerad allokering kvv'!$B$1:$AF$1,0),FALSE)))</f>
        <v>0</v>
      </c>
      <c r="H66">
        <f>IF($B66=" ","",IF(ISERROR(1/VLOOKUP($B66,'Justerad allokering kvv'!$B$1:$AG$700,MATCH(H$1,'Justerad allokering kvv'!$B$1:$AF$1,0),FALSE)),VLOOKUP($B66,'Allokerad kvv'!$B$2:$AV$700,MATCH(H$1,'Allokerad kvv'!$B$1:$AV$1,0),FALSE),VLOOKUP($B66,'Justerad allokering kvv'!$B$1:$AG$700,MATCH(H$1,'Justerad allokering kvv'!$B$1:$AF$1,0),FALSE)))</f>
        <v>0</v>
      </c>
      <c r="I66">
        <f>IF($B66=" ","",IF(ISERROR(1/VLOOKUP($B66,'Justerad allokering kvv'!$B$1:$AG$700,MATCH(I$1,'Justerad allokering kvv'!$B$1:$AF$1,0),FALSE)),VLOOKUP($B66,'Allokerad kvv'!$B$2:$AV$700,MATCH(I$1,'Allokerad kvv'!$B$1:$AV$1,0),FALSE),VLOOKUP($B66,'Justerad allokering kvv'!$B$1:$AG$700,MATCH(I$1,'Justerad allokering kvv'!$B$1:$AF$1,0),FALSE)))</f>
        <v>0</v>
      </c>
      <c r="J66">
        <f>IF($B66=" ","",IF(ISERROR(1/VLOOKUP($B66,'Justerad allokering kvv'!$B$1:$AG$700,MATCH(J$1,'Justerad allokering kvv'!$B$1:$AF$1,0),FALSE)),VLOOKUP($B66,'Allokerad kvv'!$B$2:$AV$700,MATCH(J$1,'Allokerad kvv'!$B$1:$AV$1,0),FALSE),VLOOKUP($B66,'Justerad allokering kvv'!$B$1:$AG$700,MATCH(J$1,'Justerad allokering kvv'!$B$1:$AF$1,0),FALSE)))</f>
        <v>0</v>
      </c>
      <c r="K66">
        <f>IF($B66=" ","",IF(ISERROR(1/VLOOKUP($B66,'Justerad allokering kvv'!$B$1:$AG$700,MATCH(K$1,'Justerad allokering kvv'!$B$1:$AF$1,0),FALSE)),VLOOKUP($B66,'Allokerad kvv'!$B$2:$AV$700,MATCH(K$1,'Allokerad kvv'!$B$1:$AV$1,0),FALSE),VLOOKUP($B66,'Justerad allokering kvv'!$B$1:$AG$700,MATCH(K$1,'Justerad allokering kvv'!$B$1:$AF$1,0),FALSE)))</f>
        <v>0</v>
      </c>
      <c r="L66">
        <f>IF($B66=" ","",IF(ISERROR(1/VLOOKUP($B66,'Justerad allokering kvv'!$B$1:$AG$700,MATCH(L$1,'Justerad allokering kvv'!$B$1:$AF$1,0),FALSE)),VLOOKUP($B66,'Allokerad kvv'!$B$2:$AV$700,MATCH(L$1,'Allokerad kvv'!$B$1:$AV$1,0),FALSE),VLOOKUP($B66,'Justerad allokering kvv'!$B$1:$AG$700,MATCH(L$1,'Justerad allokering kvv'!$B$1:$AF$1,0),FALSE)))</f>
        <v>0</v>
      </c>
      <c r="M66">
        <f>IF($B66=" ","",IF(ISERROR(1/VLOOKUP($B66,'Justerad allokering kvv'!$B$1:$AG$700,MATCH(M$1,'Justerad allokering kvv'!$B$1:$AF$1,0),FALSE)),VLOOKUP($B66,'Allokerad kvv'!$B$2:$AV$700,MATCH(M$1,'Allokerad kvv'!$B$1:$AV$1,0),FALSE),VLOOKUP($B66,'Justerad allokering kvv'!$B$1:$AG$700,MATCH(M$1,'Justerad allokering kvv'!$B$1:$AF$1,0),FALSE)))</f>
        <v>0</v>
      </c>
      <c r="N66">
        <f>IF($B66=" ","",IF(ISERROR(1/VLOOKUP($B66,'Justerad allokering kvv'!$B$1:$AG$700,MATCH(N$1,'Justerad allokering kvv'!$B$1:$AF$1,0),FALSE)),VLOOKUP($B66,'Allokerad kvv'!$B$2:$AV$700,MATCH(N$1,'Allokerad kvv'!$B$1:$AV$1,0),FALSE),VLOOKUP($B66,'Justerad allokering kvv'!$B$1:$AG$700,MATCH(N$1,'Justerad allokering kvv'!$B$1:$AF$1,0),FALSE)))</f>
        <v>0</v>
      </c>
      <c r="O66">
        <f>IF($B66=" ","",IF(ISERROR(1/VLOOKUP($B66,'Justerad allokering kvv'!$B$1:$AG$700,MATCH(O$1,'Justerad allokering kvv'!$B$1:$AF$1,0),FALSE)),VLOOKUP($B66,'Allokerad kvv'!$B$2:$AV$700,MATCH(O$1,'Allokerad kvv'!$B$1:$AV$1,0),FALSE),VLOOKUP($B66,'Justerad allokering kvv'!$B$1:$AG$700,MATCH(O$1,'Justerad allokering kvv'!$B$1:$AF$1,0),FALSE)))</f>
        <v>0</v>
      </c>
      <c r="P66">
        <f>IF($B66=" ","",IF(ISERROR(1/VLOOKUP($B66,'Justerad allokering kvv'!$B$1:$AG$700,MATCH(P$1,'Justerad allokering kvv'!$B$1:$AF$1,0),FALSE)),VLOOKUP($B66,'Allokerad kvv'!$B$2:$AV$700,MATCH(P$1,'Allokerad kvv'!$B$1:$AV$1,0),FALSE),VLOOKUP($B66,'Justerad allokering kvv'!$B$1:$AG$700,MATCH(P$1,'Justerad allokering kvv'!$B$1:$AF$1,0),FALSE)))</f>
        <v>0</v>
      </c>
      <c r="Q66">
        <f>IF($B66=" ","",IF(ISERROR(1/VLOOKUP($B66,'Justerad allokering kvv'!$B$1:$AG$700,MATCH(Q$1,'Justerad allokering kvv'!$B$1:$AF$1,0),FALSE)),VLOOKUP($B66,'Allokerad kvv'!$B$2:$AV$700,MATCH(Q$1,'Allokerad kvv'!$B$1:$AV$1,0),FALSE),VLOOKUP($B66,'Justerad allokering kvv'!$B$1:$AG$700,MATCH(Q$1,'Justerad allokering kvv'!$B$1:$AF$1,0),FALSE)))</f>
        <v>0</v>
      </c>
      <c r="R66">
        <f>IF($B66=" ","",IF(ISERROR(1/VLOOKUP($B66,'Justerad allokering kvv'!$B$1:$AG$700,MATCH(R$1,'Justerad allokering kvv'!$B$1:$AF$1,0),FALSE)),VLOOKUP($B66,'Allokerad kvv'!$B$2:$AV$700,MATCH(R$1,'Allokerad kvv'!$B$1:$AV$1,0),FALSE),VLOOKUP($B66,'Justerad allokering kvv'!$B$1:$AG$700,MATCH(R$1,'Justerad allokering kvv'!$B$1:$AF$1,0),FALSE)))</f>
        <v>0</v>
      </c>
      <c r="S66">
        <f>IF($B66=" ","",IF(ISERROR(1/VLOOKUP($B66,'Justerad allokering kvv'!$B$1:$AG$700,MATCH(S$1,'Justerad allokering kvv'!$B$1:$AF$1,0),FALSE)),VLOOKUP($B66,'Allokerad kvv'!$B$2:$AV$700,MATCH(S$1,'Allokerad kvv'!$B$1:$AV$1,0),FALSE),VLOOKUP($B66,'Justerad allokering kvv'!$B$1:$AG$700,MATCH(S$1,'Justerad allokering kvv'!$B$1:$AF$1,0),FALSE)))</f>
        <v>0</v>
      </c>
      <c r="T66">
        <f>IF($B66=" ","",IF(ISERROR(1/VLOOKUP($B66,'Justerad allokering kvv'!$B$1:$AG$700,MATCH(T$1,'Justerad allokering kvv'!$B$1:$AF$1,0),FALSE)),VLOOKUP($B66,'Allokerad kvv'!$B$2:$AV$700,MATCH(T$1,'Allokerad kvv'!$B$1:$AV$1,0),FALSE),VLOOKUP($B66,'Justerad allokering kvv'!$B$1:$AG$700,MATCH(T$1,'Justerad allokering kvv'!$B$1:$AF$1,0),FALSE)))</f>
        <v>0</v>
      </c>
      <c r="U66">
        <f>IF($B66=" ","",IF(ISERROR(1/VLOOKUP($B66,'Justerad allokering kvv'!$B$1:$AG$700,MATCH(U$1,'Justerad allokering kvv'!$B$1:$AF$1,0),FALSE)),VLOOKUP($B66,'Allokerad kvv'!$B$2:$AV$700,MATCH(U$1,'Allokerad kvv'!$B$1:$AV$1,0),FALSE),VLOOKUP($B66,'Justerad allokering kvv'!$B$1:$AG$700,MATCH(U$1,'Justerad allokering kvv'!$B$1:$AF$1,0),FALSE)))</f>
        <v>0</v>
      </c>
      <c r="V66">
        <f>IF($B66=" ","",IF(ISERROR(1/VLOOKUP($B66,'Justerad allokering kvv'!$B$1:$AG$700,MATCH(V$1,'Justerad allokering kvv'!$B$1:$AF$1,0),FALSE)),VLOOKUP($B66,'Allokerad kvv'!$B$2:$AV$700,MATCH(V$1,'Allokerad kvv'!$B$1:$AV$1,0),FALSE),VLOOKUP($B66,'Justerad allokering kvv'!$B$1:$AG$700,MATCH(V$1,'Justerad allokering kvv'!$B$1:$AF$1,0),FALSE)))</f>
        <v>0</v>
      </c>
      <c r="W66">
        <f>IF($B66=" ","",IF(ISERROR(1/VLOOKUP($B66,'Justerad allokering kvv'!$B$1:$AG$700,MATCH(W$1,'Justerad allokering kvv'!$B$1:$AF$1,0),FALSE)),VLOOKUP($B66,'Allokerad kvv'!$B$2:$AV$700,MATCH(W$1,'Allokerad kvv'!$B$1:$AV$1,0),FALSE),VLOOKUP($B66,'Justerad allokering kvv'!$B$1:$AG$700,MATCH(W$1,'Justerad allokering kvv'!$B$1:$AF$1,0),FALSE)))</f>
        <v>0</v>
      </c>
      <c r="X66">
        <f>IF($B66=" ","",IF(ISERROR(1/VLOOKUP($B66,'Justerad allokering kvv'!$B$1:$AG$700,MATCH(X$1,'Justerad allokering kvv'!$B$1:$AF$1,0),FALSE)),VLOOKUP($B66,'Allokerad kvv'!$B$2:$AV$700,MATCH(X$1,'Allokerad kvv'!$B$1:$AV$1,0),FALSE),VLOOKUP($B66,'Justerad allokering kvv'!$B$1:$AG$700,MATCH(X$1,'Justerad allokering kvv'!$B$1:$AF$1,0),FALSE)))</f>
        <v>0</v>
      </c>
      <c r="Y66">
        <f>IF($B66=" ","",IF(ISERROR(1/VLOOKUP($B66,'Justerad allokering kvv'!$B$1:$AG$700,MATCH(Y$1,'Justerad allokering kvv'!$B$1:$AF$1,0),FALSE)),VLOOKUP($B66,'Allokerad kvv'!$B$2:$AV$700,MATCH(Y$1,'Allokerad kvv'!$B$1:$AV$1,0),FALSE),VLOOKUP($B66,'Justerad allokering kvv'!$B$1:$AG$700,MATCH(Y$1,'Justerad allokering kvv'!$B$1:$AF$1,0),FALSE)))</f>
        <v>0</v>
      </c>
      <c r="AB66">
        <f>IFERROR(VLOOKUP($B66,Kraftvärmeprod!$B$1:$AO$424,MATCH("Tillförd energi från rökgaskondensering (GWh)",Kraftvärmeprod!$B$1:$AG$1,0),FALSE)/1,0)</f>
        <v>0</v>
      </c>
      <c r="AE66" s="122">
        <f t="shared" si="0"/>
        <v>0</v>
      </c>
      <c r="AG66">
        <f t="shared" si="1"/>
        <v>0</v>
      </c>
      <c r="AH66">
        <f t="shared" si="2"/>
        <v>0</v>
      </c>
      <c r="AI66" t="str">
        <f>IF(AH66=0,"",AH66/VLOOKUP(B66,Kraftvärmeprod!$B$1:$BC$480,MATCH("Summa tillförd energi exklusive rökgaskondensering",Kraftvärmeprod!$B$1:$BC$1,0),FALSE))</f>
        <v/>
      </c>
      <c r="AK66">
        <f t="shared" si="3"/>
        <v>0</v>
      </c>
    </row>
    <row r="67" spans="1:37" x14ac:dyDescent="0.25">
      <c r="A67" s="2" t="s">
        <v>101</v>
      </c>
      <c r="B67" s="2" t="s">
        <v>118</v>
      </c>
      <c r="C67">
        <f>IF($B67=" ","",IF(ISERROR(1/VLOOKUP($B67,'Justerad allokering kvv'!$B$1:$AG$700,MATCH(C$1,'Justerad allokering kvv'!$B$1:$AF$1,0),FALSE)),VLOOKUP($B67,'Allokerad kvv'!$B$2:$AV$700,MATCH(C$1,'Allokerad kvv'!$B$1:$AV$1,0),FALSE),VLOOKUP($B67,'Justerad allokering kvv'!$B$1:$AG$700,MATCH(C$1,'Justerad allokering kvv'!$B$1:$AF$1,0),FALSE)))</f>
        <v>0</v>
      </c>
      <c r="D67">
        <f>IF($B67=" ","",IF(ISERROR(1/VLOOKUP($B67,'Justerad allokering kvv'!$B$1:$AG$700,MATCH(D$1,'Justerad allokering kvv'!$B$1:$AF$1,0),FALSE)),VLOOKUP($B67,'Allokerad kvv'!$B$2:$AV$700,MATCH(D$1,'Allokerad kvv'!$B$1:$AV$1,0),FALSE),VLOOKUP($B67,'Justerad allokering kvv'!$B$1:$AG$700,MATCH(D$1,'Justerad allokering kvv'!$B$1:$AF$1,0),FALSE)))</f>
        <v>0</v>
      </c>
      <c r="E67">
        <f>IF($B67=" ","",IF(ISERROR(1/VLOOKUP($B67,'Justerad allokering kvv'!$B$1:$AG$700,MATCH(E$1,'Justerad allokering kvv'!$B$1:$AF$1,0),FALSE)),VLOOKUP($B67,'Allokerad kvv'!$B$2:$AV$700,MATCH(E$1,'Allokerad kvv'!$B$1:$AV$1,0),FALSE),VLOOKUP($B67,'Justerad allokering kvv'!$B$1:$AG$700,MATCH(E$1,'Justerad allokering kvv'!$B$1:$AF$1,0),FALSE)))</f>
        <v>0</v>
      </c>
      <c r="F67">
        <f>IF($B67=" ","",IF(ISERROR(1/VLOOKUP($B67,'Justerad allokering kvv'!$B$1:$AG$700,MATCH(F$1,'Justerad allokering kvv'!$B$1:$AF$1,0),FALSE)),VLOOKUP($B67,'Allokerad kvv'!$B$2:$AV$700,MATCH(F$1,'Allokerad kvv'!$B$1:$AV$1,0),FALSE),VLOOKUP($B67,'Justerad allokering kvv'!$B$1:$AG$700,MATCH(F$1,'Justerad allokering kvv'!$B$1:$AF$1,0),FALSE)))</f>
        <v>0</v>
      </c>
      <c r="G67">
        <f>IF($B67=" ","",IF(ISERROR(1/VLOOKUP($B67,'Justerad allokering kvv'!$B$1:$AG$700,MATCH(G$1,'Justerad allokering kvv'!$B$1:$AF$1,0),FALSE)),VLOOKUP($B67,'Allokerad kvv'!$B$2:$AV$700,MATCH(G$1,'Allokerad kvv'!$B$1:$AV$1,0),FALSE),VLOOKUP($B67,'Justerad allokering kvv'!$B$1:$AG$700,MATCH(G$1,'Justerad allokering kvv'!$B$1:$AF$1,0),FALSE)))</f>
        <v>0</v>
      </c>
      <c r="H67">
        <f>IF($B67=" ","",IF(ISERROR(1/VLOOKUP($B67,'Justerad allokering kvv'!$B$1:$AG$700,MATCH(H$1,'Justerad allokering kvv'!$B$1:$AF$1,0),FALSE)),VLOOKUP($B67,'Allokerad kvv'!$B$2:$AV$700,MATCH(H$1,'Allokerad kvv'!$B$1:$AV$1,0),FALSE),VLOOKUP($B67,'Justerad allokering kvv'!$B$1:$AG$700,MATCH(H$1,'Justerad allokering kvv'!$B$1:$AF$1,0),FALSE)))</f>
        <v>0</v>
      </c>
      <c r="I67">
        <f>IF($B67=" ","",IF(ISERROR(1/VLOOKUP($B67,'Justerad allokering kvv'!$B$1:$AG$700,MATCH(I$1,'Justerad allokering kvv'!$B$1:$AF$1,0),FALSE)),VLOOKUP($B67,'Allokerad kvv'!$B$2:$AV$700,MATCH(I$1,'Allokerad kvv'!$B$1:$AV$1,0),FALSE),VLOOKUP($B67,'Justerad allokering kvv'!$B$1:$AG$700,MATCH(I$1,'Justerad allokering kvv'!$B$1:$AF$1,0),FALSE)))</f>
        <v>0</v>
      </c>
      <c r="J67">
        <f>IF($B67=" ","",IF(ISERROR(1/VLOOKUP($B67,'Justerad allokering kvv'!$B$1:$AG$700,MATCH(J$1,'Justerad allokering kvv'!$B$1:$AF$1,0),FALSE)),VLOOKUP($B67,'Allokerad kvv'!$B$2:$AV$700,MATCH(J$1,'Allokerad kvv'!$B$1:$AV$1,0),FALSE),VLOOKUP($B67,'Justerad allokering kvv'!$B$1:$AG$700,MATCH(J$1,'Justerad allokering kvv'!$B$1:$AF$1,0),FALSE)))</f>
        <v>0</v>
      </c>
      <c r="K67">
        <f>IF($B67=" ","",IF(ISERROR(1/VLOOKUP($B67,'Justerad allokering kvv'!$B$1:$AG$700,MATCH(K$1,'Justerad allokering kvv'!$B$1:$AF$1,0),FALSE)),VLOOKUP($B67,'Allokerad kvv'!$B$2:$AV$700,MATCH(K$1,'Allokerad kvv'!$B$1:$AV$1,0),FALSE),VLOOKUP($B67,'Justerad allokering kvv'!$B$1:$AG$700,MATCH(K$1,'Justerad allokering kvv'!$B$1:$AF$1,0),FALSE)))</f>
        <v>0</v>
      </c>
      <c r="L67">
        <f>IF($B67=" ","",IF(ISERROR(1/VLOOKUP($B67,'Justerad allokering kvv'!$B$1:$AG$700,MATCH(L$1,'Justerad allokering kvv'!$B$1:$AF$1,0),FALSE)),VLOOKUP($B67,'Allokerad kvv'!$B$2:$AV$700,MATCH(L$1,'Allokerad kvv'!$B$1:$AV$1,0),FALSE),VLOOKUP($B67,'Justerad allokering kvv'!$B$1:$AG$700,MATCH(L$1,'Justerad allokering kvv'!$B$1:$AF$1,0),FALSE)))</f>
        <v>0</v>
      </c>
      <c r="M67">
        <f>IF($B67=" ","",IF(ISERROR(1/VLOOKUP($B67,'Justerad allokering kvv'!$B$1:$AG$700,MATCH(M$1,'Justerad allokering kvv'!$B$1:$AF$1,0),FALSE)),VLOOKUP($B67,'Allokerad kvv'!$B$2:$AV$700,MATCH(M$1,'Allokerad kvv'!$B$1:$AV$1,0),FALSE),VLOOKUP($B67,'Justerad allokering kvv'!$B$1:$AG$700,MATCH(M$1,'Justerad allokering kvv'!$B$1:$AF$1,0),FALSE)))</f>
        <v>0</v>
      </c>
      <c r="N67">
        <f>IF($B67=" ","",IF(ISERROR(1/VLOOKUP($B67,'Justerad allokering kvv'!$B$1:$AG$700,MATCH(N$1,'Justerad allokering kvv'!$B$1:$AF$1,0),FALSE)),VLOOKUP($B67,'Allokerad kvv'!$B$2:$AV$700,MATCH(N$1,'Allokerad kvv'!$B$1:$AV$1,0),FALSE),VLOOKUP($B67,'Justerad allokering kvv'!$B$1:$AG$700,MATCH(N$1,'Justerad allokering kvv'!$B$1:$AF$1,0),FALSE)))</f>
        <v>0</v>
      </c>
      <c r="O67">
        <f>IF($B67=" ","",IF(ISERROR(1/VLOOKUP($B67,'Justerad allokering kvv'!$B$1:$AG$700,MATCH(O$1,'Justerad allokering kvv'!$B$1:$AF$1,0),FALSE)),VLOOKUP($B67,'Allokerad kvv'!$B$2:$AV$700,MATCH(O$1,'Allokerad kvv'!$B$1:$AV$1,0),FALSE),VLOOKUP($B67,'Justerad allokering kvv'!$B$1:$AG$700,MATCH(O$1,'Justerad allokering kvv'!$B$1:$AF$1,0),FALSE)))</f>
        <v>0</v>
      </c>
      <c r="P67">
        <f>IF($B67=" ","",IF(ISERROR(1/VLOOKUP($B67,'Justerad allokering kvv'!$B$1:$AG$700,MATCH(P$1,'Justerad allokering kvv'!$B$1:$AF$1,0),FALSE)),VLOOKUP($B67,'Allokerad kvv'!$B$2:$AV$700,MATCH(P$1,'Allokerad kvv'!$B$1:$AV$1,0),FALSE),VLOOKUP($B67,'Justerad allokering kvv'!$B$1:$AG$700,MATCH(P$1,'Justerad allokering kvv'!$B$1:$AF$1,0),FALSE)))</f>
        <v>0</v>
      </c>
      <c r="Q67">
        <f>IF($B67=" ","",IF(ISERROR(1/VLOOKUP($B67,'Justerad allokering kvv'!$B$1:$AG$700,MATCH(Q$1,'Justerad allokering kvv'!$B$1:$AF$1,0),FALSE)),VLOOKUP($B67,'Allokerad kvv'!$B$2:$AV$700,MATCH(Q$1,'Allokerad kvv'!$B$1:$AV$1,0),FALSE),VLOOKUP($B67,'Justerad allokering kvv'!$B$1:$AG$700,MATCH(Q$1,'Justerad allokering kvv'!$B$1:$AF$1,0),FALSE)))</f>
        <v>0</v>
      </c>
      <c r="R67">
        <f>IF($B67=" ","",IF(ISERROR(1/VLOOKUP($B67,'Justerad allokering kvv'!$B$1:$AG$700,MATCH(R$1,'Justerad allokering kvv'!$B$1:$AF$1,0),FALSE)),VLOOKUP($B67,'Allokerad kvv'!$B$2:$AV$700,MATCH(R$1,'Allokerad kvv'!$B$1:$AV$1,0),FALSE),VLOOKUP($B67,'Justerad allokering kvv'!$B$1:$AG$700,MATCH(R$1,'Justerad allokering kvv'!$B$1:$AF$1,0),FALSE)))</f>
        <v>0</v>
      </c>
      <c r="S67">
        <f>IF($B67=" ","",IF(ISERROR(1/VLOOKUP($B67,'Justerad allokering kvv'!$B$1:$AG$700,MATCH(S$1,'Justerad allokering kvv'!$B$1:$AF$1,0),FALSE)),VLOOKUP($B67,'Allokerad kvv'!$B$2:$AV$700,MATCH(S$1,'Allokerad kvv'!$B$1:$AV$1,0),FALSE),VLOOKUP($B67,'Justerad allokering kvv'!$B$1:$AG$700,MATCH(S$1,'Justerad allokering kvv'!$B$1:$AF$1,0),FALSE)))</f>
        <v>0</v>
      </c>
      <c r="T67">
        <f>IF($B67=" ","",IF(ISERROR(1/VLOOKUP($B67,'Justerad allokering kvv'!$B$1:$AG$700,MATCH(T$1,'Justerad allokering kvv'!$B$1:$AF$1,0),FALSE)),VLOOKUP($B67,'Allokerad kvv'!$B$2:$AV$700,MATCH(T$1,'Allokerad kvv'!$B$1:$AV$1,0),FALSE),VLOOKUP($B67,'Justerad allokering kvv'!$B$1:$AG$700,MATCH(T$1,'Justerad allokering kvv'!$B$1:$AF$1,0),FALSE)))</f>
        <v>0</v>
      </c>
      <c r="U67">
        <f>IF($B67=" ","",IF(ISERROR(1/VLOOKUP($B67,'Justerad allokering kvv'!$B$1:$AG$700,MATCH(U$1,'Justerad allokering kvv'!$B$1:$AF$1,0),FALSE)),VLOOKUP($B67,'Allokerad kvv'!$B$2:$AV$700,MATCH(U$1,'Allokerad kvv'!$B$1:$AV$1,0),FALSE),VLOOKUP($B67,'Justerad allokering kvv'!$B$1:$AG$700,MATCH(U$1,'Justerad allokering kvv'!$B$1:$AF$1,0),FALSE)))</f>
        <v>0</v>
      </c>
      <c r="V67">
        <f>IF($B67=" ","",IF(ISERROR(1/VLOOKUP($B67,'Justerad allokering kvv'!$B$1:$AG$700,MATCH(V$1,'Justerad allokering kvv'!$B$1:$AF$1,0),FALSE)),VLOOKUP($B67,'Allokerad kvv'!$B$2:$AV$700,MATCH(V$1,'Allokerad kvv'!$B$1:$AV$1,0),FALSE),VLOOKUP($B67,'Justerad allokering kvv'!$B$1:$AG$700,MATCH(V$1,'Justerad allokering kvv'!$B$1:$AF$1,0),FALSE)))</f>
        <v>0</v>
      </c>
      <c r="W67">
        <f>IF($B67=" ","",IF(ISERROR(1/VLOOKUP($B67,'Justerad allokering kvv'!$B$1:$AG$700,MATCH(W$1,'Justerad allokering kvv'!$B$1:$AF$1,0),FALSE)),VLOOKUP($B67,'Allokerad kvv'!$B$2:$AV$700,MATCH(W$1,'Allokerad kvv'!$B$1:$AV$1,0),FALSE),VLOOKUP($B67,'Justerad allokering kvv'!$B$1:$AG$700,MATCH(W$1,'Justerad allokering kvv'!$B$1:$AF$1,0),FALSE)))</f>
        <v>0</v>
      </c>
      <c r="X67">
        <f>IF($B67=" ","",IF(ISERROR(1/VLOOKUP($B67,'Justerad allokering kvv'!$B$1:$AG$700,MATCH(X$1,'Justerad allokering kvv'!$B$1:$AF$1,0),FALSE)),VLOOKUP($B67,'Allokerad kvv'!$B$2:$AV$700,MATCH(X$1,'Allokerad kvv'!$B$1:$AV$1,0),FALSE),VLOOKUP($B67,'Justerad allokering kvv'!$B$1:$AG$700,MATCH(X$1,'Justerad allokering kvv'!$B$1:$AF$1,0),FALSE)))</f>
        <v>0</v>
      </c>
      <c r="Y67">
        <f>IF($B67=" ","",IF(ISERROR(1/VLOOKUP($B67,'Justerad allokering kvv'!$B$1:$AG$700,MATCH(Y$1,'Justerad allokering kvv'!$B$1:$AF$1,0),FALSE)),VLOOKUP($B67,'Allokerad kvv'!$B$2:$AV$700,MATCH(Y$1,'Allokerad kvv'!$B$1:$AV$1,0),FALSE),VLOOKUP($B67,'Justerad allokering kvv'!$B$1:$AG$700,MATCH(Y$1,'Justerad allokering kvv'!$B$1:$AF$1,0),FALSE)))</f>
        <v>0</v>
      </c>
      <c r="AB67">
        <f>IFERROR(VLOOKUP($B67,Kraftvärmeprod!$B$1:$AO$424,MATCH("Tillförd energi från rökgaskondensering (GWh)",Kraftvärmeprod!$B$1:$AG$1,0),FALSE)/1,0)</f>
        <v>0</v>
      </c>
      <c r="AE67" s="122">
        <f t="shared" ref="AE67:AE130" si="4">SUM(C67:AB67)</f>
        <v>0</v>
      </c>
      <c r="AG67">
        <f t="shared" ref="AG67:AG130" si="5">AE67-R67</f>
        <v>0</v>
      </c>
      <c r="AH67">
        <f t="shared" ref="AH67:AH130" si="6">AG67-AB67</f>
        <v>0</v>
      </c>
      <c r="AI67" t="str">
        <f>IF(AH67=0,"",AH67/VLOOKUP(B67,Kraftvärmeprod!$B$1:$BC$480,MATCH("Summa tillförd energi exklusive rökgaskondensering",Kraftvärmeprod!$B$1:$BC$1,0),FALSE))</f>
        <v/>
      </c>
      <c r="AK67">
        <f t="shared" ref="AK67:AK130" si="7">E67+F67+J67+M67+N67+P67+S67+T67+U67+V67+X67+Y67+L67</f>
        <v>0</v>
      </c>
    </row>
    <row r="68" spans="1:37" x14ac:dyDescent="0.25">
      <c r="A68" s="2" t="s">
        <v>101</v>
      </c>
      <c r="B68" s="2" t="s">
        <v>119</v>
      </c>
      <c r="C68">
        <f>IF($B68=" ","",IF(ISERROR(1/VLOOKUP($B68,'Justerad allokering kvv'!$B$1:$AG$700,MATCH(C$1,'Justerad allokering kvv'!$B$1:$AF$1,0),FALSE)),VLOOKUP($B68,'Allokerad kvv'!$B$2:$AV$700,MATCH(C$1,'Allokerad kvv'!$B$1:$AV$1,0),FALSE),VLOOKUP($B68,'Justerad allokering kvv'!$B$1:$AG$700,MATCH(C$1,'Justerad allokering kvv'!$B$1:$AF$1,0),FALSE)))</f>
        <v>0</v>
      </c>
      <c r="D68">
        <f>IF($B68=" ","",IF(ISERROR(1/VLOOKUP($B68,'Justerad allokering kvv'!$B$1:$AG$700,MATCH(D$1,'Justerad allokering kvv'!$B$1:$AF$1,0),FALSE)),VLOOKUP($B68,'Allokerad kvv'!$B$2:$AV$700,MATCH(D$1,'Allokerad kvv'!$B$1:$AV$1,0),FALSE),VLOOKUP($B68,'Justerad allokering kvv'!$B$1:$AG$700,MATCH(D$1,'Justerad allokering kvv'!$B$1:$AF$1,0),FALSE)))</f>
        <v>0</v>
      </c>
      <c r="E68">
        <f>IF($B68=" ","",IF(ISERROR(1/VLOOKUP($B68,'Justerad allokering kvv'!$B$1:$AG$700,MATCH(E$1,'Justerad allokering kvv'!$B$1:$AF$1,0),FALSE)),VLOOKUP($B68,'Allokerad kvv'!$B$2:$AV$700,MATCH(E$1,'Allokerad kvv'!$B$1:$AV$1,0),FALSE),VLOOKUP($B68,'Justerad allokering kvv'!$B$1:$AG$700,MATCH(E$1,'Justerad allokering kvv'!$B$1:$AF$1,0),FALSE)))</f>
        <v>0</v>
      </c>
      <c r="F68">
        <f>IF($B68=" ","",IF(ISERROR(1/VLOOKUP($B68,'Justerad allokering kvv'!$B$1:$AG$700,MATCH(F$1,'Justerad allokering kvv'!$B$1:$AF$1,0),FALSE)),VLOOKUP($B68,'Allokerad kvv'!$B$2:$AV$700,MATCH(F$1,'Allokerad kvv'!$B$1:$AV$1,0),FALSE),VLOOKUP($B68,'Justerad allokering kvv'!$B$1:$AG$700,MATCH(F$1,'Justerad allokering kvv'!$B$1:$AF$1,0),FALSE)))</f>
        <v>0</v>
      </c>
      <c r="G68">
        <f>IF($B68=" ","",IF(ISERROR(1/VLOOKUP($B68,'Justerad allokering kvv'!$B$1:$AG$700,MATCH(G$1,'Justerad allokering kvv'!$B$1:$AF$1,0),FALSE)),VLOOKUP($B68,'Allokerad kvv'!$B$2:$AV$700,MATCH(G$1,'Allokerad kvv'!$B$1:$AV$1,0),FALSE),VLOOKUP($B68,'Justerad allokering kvv'!$B$1:$AG$700,MATCH(G$1,'Justerad allokering kvv'!$B$1:$AF$1,0),FALSE)))</f>
        <v>0</v>
      </c>
      <c r="H68">
        <f>IF($B68=" ","",IF(ISERROR(1/VLOOKUP($B68,'Justerad allokering kvv'!$B$1:$AG$700,MATCH(H$1,'Justerad allokering kvv'!$B$1:$AF$1,0),FALSE)),VLOOKUP($B68,'Allokerad kvv'!$B$2:$AV$700,MATCH(H$1,'Allokerad kvv'!$B$1:$AV$1,0),FALSE),VLOOKUP($B68,'Justerad allokering kvv'!$B$1:$AG$700,MATCH(H$1,'Justerad allokering kvv'!$B$1:$AF$1,0),FALSE)))</f>
        <v>0</v>
      </c>
      <c r="I68">
        <f>IF($B68=" ","",IF(ISERROR(1/VLOOKUP($B68,'Justerad allokering kvv'!$B$1:$AG$700,MATCH(I$1,'Justerad allokering kvv'!$B$1:$AF$1,0),FALSE)),VLOOKUP($B68,'Allokerad kvv'!$B$2:$AV$700,MATCH(I$1,'Allokerad kvv'!$B$1:$AV$1,0),FALSE),VLOOKUP($B68,'Justerad allokering kvv'!$B$1:$AG$700,MATCH(I$1,'Justerad allokering kvv'!$B$1:$AF$1,0),FALSE)))</f>
        <v>0</v>
      </c>
      <c r="J68">
        <f>IF($B68=" ","",IF(ISERROR(1/VLOOKUP($B68,'Justerad allokering kvv'!$B$1:$AG$700,MATCH(J$1,'Justerad allokering kvv'!$B$1:$AF$1,0),FALSE)),VLOOKUP($B68,'Allokerad kvv'!$B$2:$AV$700,MATCH(J$1,'Allokerad kvv'!$B$1:$AV$1,0),FALSE),VLOOKUP($B68,'Justerad allokering kvv'!$B$1:$AG$700,MATCH(J$1,'Justerad allokering kvv'!$B$1:$AF$1,0),FALSE)))</f>
        <v>0</v>
      </c>
      <c r="K68">
        <f>IF($B68=" ","",IF(ISERROR(1/VLOOKUP($B68,'Justerad allokering kvv'!$B$1:$AG$700,MATCH(K$1,'Justerad allokering kvv'!$B$1:$AF$1,0),FALSE)),VLOOKUP($B68,'Allokerad kvv'!$B$2:$AV$700,MATCH(K$1,'Allokerad kvv'!$B$1:$AV$1,0),FALSE),VLOOKUP($B68,'Justerad allokering kvv'!$B$1:$AG$700,MATCH(K$1,'Justerad allokering kvv'!$B$1:$AF$1,0),FALSE)))</f>
        <v>0</v>
      </c>
      <c r="L68">
        <f>IF($B68=" ","",IF(ISERROR(1/VLOOKUP($B68,'Justerad allokering kvv'!$B$1:$AG$700,MATCH(L$1,'Justerad allokering kvv'!$B$1:$AF$1,0),FALSE)),VLOOKUP($B68,'Allokerad kvv'!$B$2:$AV$700,MATCH(L$1,'Allokerad kvv'!$B$1:$AV$1,0),FALSE),VLOOKUP($B68,'Justerad allokering kvv'!$B$1:$AG$700,MATCH(L$1,'Justerad allokering kvv'!$B$1:$AF$1,0),FALSE)))</f>
        <v>0</v>
      </c>
      <c r="M68">
        <f>IF($B68=" ","",IF(ISERROR(1/VLOOKUP($B68,'Justerad allokering kvv'!$B$1:$AG$700,MATCH(M$1,'Justerad allokering kvv'!$B$1:$AF$1,0),FALSE)),VLOOKUP($B68,'Allokerad kvv'!$B$2:$AV$700,MATCH(M$1,'Allokerad kvv'!$B$1:$AV$1,0),FALSE),VLOOKUP($B68,'Justerad allokering kvv'!$B$1:$AG$700,MATCH(M$1,'Justerad allokering kvv'!$B$1:$AF$1,0),FALSE)))</f>
        <v>0</v>
      </c>
      <c r="N68">
        <f>IF($B68=" ","",IF(ISERROR(1/VLOOKUP($B68,'Justerad allokering kvv'!$B$1:$AG$700,MATCH(N$1,'Justerad allokering kvv'!$B$1:$AF$1,0),FALSE)),VLOOKUP($B68,'Allokerad kvv'!$B$2:$AV$700,MATCH(N$1,'Allokerad kvv'!$B$1:$AV$1,0),FALSE),VLOOKUP($B68,'Justerad allokering kvv'!$B$1:$AG$700,MATCH(N$1,'Justerad allokering kvv'!$B$1:$AF$1,0),FALSE)))</f>
        <v>0</v>
      </c>
      <c r="O68">
        <f>IF($B68=" ","",IF(ISERROR(1/VLOOKUP($B68,'Justerad allokering kvv'!$B$1:$AG$700,MATCH(O$1,'Justerad allokering kvv'!$B$1:$AF$1,0),FALSE)),VLOOKUP($B68,'Allokerad kvv'!$B$2:$AV$700,MATCH(O$1,'Allokerad kvv'!$B$1:$AV$1,0),FALSE),VLOOKUP($B68,'Justerad allokering kvv'!$B$1:$AG$700,MATCH(O$1,'Justerad allokering kvv'!$B$1:$AF$1,0),FALSE)))</f>
        <v>0</v>
      </c>
      <c r="P68">
        <f>IF($B68=" ","",IF(ISERROR(1/VLOOKUP($B68,'Justerad allokering kvv'!$B$1:$AG$700,MATCH(P$1,'Justerad allokering kvv'!$B$1:$AF$1,0),FALSE)),VLOOKUP($B68,'Allokerad kvv'!$B$2:$AV$700,MATCH(P$1,'Allokerad kvv'!$B$1:$AV$1,0),FALSE),VLOOKUP($B68,'Justerad allokering kvv'!$B$1:$AG$700,MATCH(P$1,'Justerad allokering kvv'!$B$1:$AF$1,0),FALSE)))</f>
        <v>0</v>
      </c>
      <c r="Q68">
        <f>IF($B68=" ","",IF(ISERROR(1/VLOOKUP($B68,'Justerad allokering kvv'!$B$1:$AG$700,MATCH(Q$1,'Justerad allokering kvv'!$B$1:$AF$1,0),FALSE)),VLOOKUP($B68,'Allokerad kvv'!$B$2:$AV$700,MATCH(Q$1,'Allokerad kvv'!$B$1:$AV$1,0),FALSE),VLOOKUP($B68,'Justerad allokering kvv'!$B$1:$AG$700,MATCH(Q$1,'Justerad allokering kvv'!$B$1:$AF$1,0),FALSE)))</f>
        <v>0</v>
      </c>
      <c r="R68">
        <f>IF($B68=" ","",IF(ISERROR(1/VLOOKUP($B68,'Justerad allokering kvv'!$B$1:$AG$700,MATCH(R$1,'Justerad allokering kvv'!$B$1:$AF$1,0),FALSE)),VLOOKUP($B68,'Allokerad kvv'!$B$2:$AV$700,MATCH(R$1,'Allokerad kvv'!$B$1:$AV$1,0),FALSE),VLOOKUP($B68,'Justerad allokering kvv'!$B$1:$AG$700,MATCH(R$1,'Justerad allokering kvv'!$B$1:$AF$1,0),FALSE)))</f>
        <v>0</v>
      </c>
      <c r="S68">
        <f>IF($B68=" ","",IF(ISERROR(1/VLOOKUP($B68,'Justerad allokering kvv'!$B$1:$AG$700,MATCH(S$1,'Justerad allokering kvv'!$B$1:$AF$1,0),FALSE)),VLOOKUP($B68,'Allokerad kvv'!$B$2:$AV$700,MATCH(S$1,'Allokerad kvv'!$B$1:$AV$1,0),FALSE),VLOOKUP($B68,'Justerad allokering kvv'!$B$1:$AG$700,MATCH(S$1,'Justerad allokering kvv'!$B$1:$AF$1,0),FALSE)))</f>
        <v>0</v>
      </c>
      <c r="T68">
        <f>IF($B68=" ","",IF(ISERROR(1/VLOOKUP($B68,'Justerad allokering kvv'!$B$1:$AG$700,MATCH(T$1,'Justerad allokering kvv'!$B$1:$AF$1,0),FALSE)),VLOOKUP($B68,'Allokerad kvv'!$B$2:$AV$700,MATCH(T$1,'Allokerad kvv'!$B$1:$AV$1,0),FALSE),VLOOKUP($B68,'Justerad allokering kvv'!$B$1:$AG$700,MATCH(T$1,'Justerad allokering kvv'!$B$1:$AF$1,0),FALSE)))</f>
        <v>0</v>
      </c>
      <c r="U68">
        <f>IF($B68=" ","",IF(ISERROR(1/VLOOKUP($B68,'Justerad allokering kvv'!$B$1:$AG$700,MATCH(U$1,'Justerad allokering kvv'!$B$1:$AF$1,0),FALSE)),VLOOKUP($B68,'Allokerad kvv'!$B$2:$AV$700,MATCH(U$1,'Allokerad kvv'!$B$1:$AV$1,0),FALSE),VLOOKUP($B68,'Justerad allokering kvv'!$B$1:$AG$700,MATCH(U$1,'Justerad allokering kvv'!$B$1:$AF$1,0),FALSE)))</f>
        <v>0</v>
      </c>
      <c r="V68">
        <f>IF($B68=" ","",IF(ISERROR(1/VLOOKUP($B68,'Justerad allokering kvv'!$B$1:$AG$700,MATCH(V$1,'Justerad allokering kvv'!$B$1:$AF$1,0),FALSE)),VLOOKUP($B68,'Allokerad kvv'!$B$2:$AV$700,MATCH(V$1,'Allokerad kvv'!$B$1:$AV$1,0),FALSE),VLOOKUP($B68,'Justerad allokering kvv'!$B$1:$AG$700,MATCH(V$1,'Justerad allokering kvv'!$B$1:$AF$1,0),FALSE)))</f>
        <v>0</v>
      </c>
      <c r="W68">
        <f>IF($B68=" ","",IF(ISERROR(1/VLOOKUP($B68,'Justerad allokering kvv'!$B$1:$AG$700,MATCH(W$1,'Justerad allokering kvv'!$B$1:$AF$1,0),FALSE)),VLOOKUP($B68,'Allokerad kvv'!$B$2:$AV$700,MATCH(W$1,'Allokerad kvv'!$B$1:$AV$1,0),FALSE),VLOOKUP($B68,'Justerad allokering kvv'!$B$1:$AG$700,MATCH(W$1,'Justerad allokering kvv'!$B$1:$AF$1,0),FALSE)))</f>
        <v>0</v>
      </c>
      <c r="X68">
        <f>IF($B68=" ","",IF(ISERROR(1/VLOOKUP($B68,'Justerad allokering kvv'!$B$1:$AG$700,MATCH(X$1,'Justerad allokering kvv'!$B$1:$AF$1,0),FALSE)),VLOOKUP($B68,'Allokerad kvv'!$B$2:$AV$700,MATCH(X$1,'Allokerad kvv'!$B$1:$AV$1,0),FALSE),VLOOKUP($B68,'Justerad allokering kvv'!$B$1:$AG$700,MATCH(X$1,'Justerad allokering kvv'!$B$1:$AF$1,0),FALSE)))</f>
        <v>0</v>
      </c>
      <c r="Y68">
        <f>IF($B68=" ","",IF(ISERROR(1/VLOOKUP($B68,'Justerad allokering kvv'!$B$1:$AG$700,MATCH(Y$1,'Justerad allokering kvv'!$B$1:$AF$1,0),FALSE)),VLOOKUP($B68,'Allokerad kvv'!$B$2:$AV$700,MATCH(Y$1,'Allokerad kvv'!$B$1:$AV$1,0),FALSE),VLOOKUP($B68,'Justerad allokering kvv'!$B$1:$AG$700,MATCH(Y$1,'Justerad allokering kvv'!$B$1:$AF$1,0),FALSE)))</f>
        <v>0</v>
      </c>
      <c r="AB68">
        <f>IFERROR(VLOOKUP($B68,Kraftvärmeprod!$B$1:$AO$424,MATCH("Tillförd energi från rökgaskondensering (GWh)",Kraftvärmeprod!$B$1:$AG$1,0),FALSE)/1,0)</f>
        <v>0</v>
      </c>
      <c r="AE68" s="122">
        <f t="shared" si="4"/>
        <v>0</v>
      </c>
      <c r="AG68">
        <f t="shared" si="5"/>
        <v>0</v>
      </c>
      <c r="AH68">
        <f t="shared" si="6"/>
        <v>0</v>
      </c>
      <c r="AI68" t="str">
        <f>IF(AH68=0,"",AH68/VLOOKUP(B68,Kraftvärmeprod!$B$1:$BC$480,MATCH("Summa tillförd energi exklusive rökgaskondensering",Kraftvärmeprod!$B$1:$BC$1,0),FALSE))</f>
        <v/>
      </c>
      <c r="AK68">
        <f t="shared" si="7"/>
        <v>0</v>
      </c>
    </row>
    <row r="69" spans="1:37" x14ac:dyDescent="0.25">
      <c r="A69" s="2" t="s">
        <v>101</v>
      </c>
      <c r="B69" s="2" t="s">
        <v>120</v>
      </c>
      <c r="C69">
        <f>IF($B69=" ","",IF(ISERROR(1/VLOOKUP($B69,'Justerad allokering kvv'!$B$1:$AG$700,MATCH(C$1,'Justerad allokering kvv'!$B$1:$AF$1,0),FALSE)),VLOOKUP($B69,'Allokerad kvv'!$B$2:$AV$700,MATCH(C$1,'Allokerad kvv'!$B$1:$AV$1,0),FALSE),VLOOKUP($B69,'Justerad allokering kvv'!$B$1:$AG$700,MATCH(C$1,'Justerad allokering kvv'!$B$1:$AF$1,0),FALSE)))</f>
        <v>0</v>
      </c>
      <c r="D69">
        <f>IF($B69=" ","",IF(ISERROR(1/VLOOKUP($B69,'Justerad allokering kvv'!$B$1:$AG$700,MATCH(D$1,'Justerad allokering kvv'!$B$1:$AF$1,0),FALSE)),VLOOKUP($B69,'Allokerad kvv'!$B$2:$AV$700,MATCH(D$1,'Allokerad kvv'!$B$1:$AV$1,0),FALSE),VLOOKUP($B69,'Justerad allokering kvv'!$B$1:$AG$700,MATCH(D$1,'Justerad allokering kvv'!$B$1:$AF$1,0),FALSE)))</f>
        <v>0</v>
      </c>
      <c r="E69">
        <f>IF($B69=" ","",IF(ISERROR(1/VLOOKUP($B69,'Justerad allokering kvv'!$B$1:$AG$700,MATCH(E$1,'Justerad allokering kvv'!$B$1:$AF$1,0),FALSE)),VLOOKUP($B69,'Allokerad kvv'!$B$2:$AV$700,MATCH(E$1,'Allokerad kvv'!$B$1:$AV$1,0),FALSE),VLOOKUP($B69,'Justerad allokering kvv'!$B$1:$AG$700,MATCH(E$1,'Justerad allokering kvv'!$B$1:$AF$1,0),FALSE)))</f>
        <v>0</v>
      </c>
      <c r="F69">
        <f>IF($B69=" ","",IF(ISERROR(1/VLOOKUP($B69,'Justerad allokering kvv'!$B$1:$AG$700,MATCH(F$1,'Justerad allokering kvv'!$B$1:$AF$1,0),FALSE)),VLOOKUP($B69,'Allokerad kvv'!$B$2:$AV$700,MATCH(F$1,'Allokerad kvv'!$B$1:$AV$1,0),FALSE),VLOOKUP($B69,'Justerad allokering kvv'!$B$1:$AG$700,MATCH(F$1,'Justerad allokering kvv'!$B$1:$AF$1,0),FALSE)))</f>
        <v>0</v>
      </c>
      <c r="G69">
        <f>IF($B69=" ","",IF(ISERROR(1/VLOOKUP($B69,'Justerad allokering kvv'!$B$1:$AG$700,MATCH(G$1,'Justerad allokering kvv'!$B$1:$AF$1,0),FALSE)),VLOOKUP($B69,'Allokerad kvv'!$B$2:$AV$700,MATCH(G$1,'Allokerad kvv'!$B$1:$AV$1,0),FALSE),VLOOKUP($B69,'Justerad allokering kvv'!$B$1:$AG$700,MATCH(G$1,'Justerad allokering kvv'!$B$1:$AF$1,0),FALSE)))</f>
        <v>0</v>
      </c>
      <c r="H69">
        <f>IF($B69=" ","",IF(ISERROR(1/VLOOKUP($B69,'Justerad allokering kvv'!$B$1:$AG$700,MATCH(H$1,'Justerad allokering kvv'!$B$1:$AF$1,0),FALSE)),VLOOKUP($B69,'Allokerad kvv'!$B$2:$AV$700,MATCH(H$1,'Allokerad kvv'!$B$1:$AV$1,0),FALSE),VLOOKUP($B69,'Justerad allokering kvv'!$B$1:$AG$700,MATCH(H$1,'Justerad allokering kvv'!$B$1:$AF$1,0),FALSE)))</f>
        <v>0</v>
      </c>
      <c r="I69">
        <f>IF($B69=" ","",IF(ISERROR(1/VLOOKUP($B69,'Justerad allokering kvv'!$B$1:$AG$700,MATCH(I$1,'Justerad allokering kvv'!$B$1:$AF$1,0),FALSE)),VLOOKUP($B69,'Allokerad kvv'!$B$2:$AV$700,MATCH(I$1,'Allokerad kvv'!$B$1:$AV$1,0),FALSE),VLOOKUP($B69,'Justerad allokering kvv'!$B$1:$AG$700,MATCH(I$1,'Justerad allokering kvv'!$B$1:$AF$1,0),FALSE)))</f>
        <v>0</v>
      </c>
      <c r="J69">
        <f>IF($B69=" ","",IF(ISERROR(1/VLOOKUP($B69,'Justerad allokering kvv'!$B$1:$AG$700,MATCH(J$1,'Justerad allokering kvv'!$B$1:$AF$1,0),FALSE)),VLOOKUP($B69,'Allokerad kvv'!$B$2:$AV$700,MATCH(J$1,'Allokerad kvv'!$B$1:$AV$1,0),FALSE),VLOOKUP($B69,'Justerad allokering kvv'!$B$1:$AG$700,MATCH(J$1,'Justerad allokering kvv'!$B$1:$AF$1,0),FALSE)))</f>
        <v>0</v>
      </c>
      <c r="K69">
        <f>IF($B69=" ","",IF(ISERROR(1/VLOOKUP($B69,'Justerad allokering kvv'!$B$1:$AG$700,MATCH(K$1,'Justerad allokering kvv'!$B$1:$AF$1,0),FALSE)),VLOOKUP($B69,'Allokerad kvv'!$B$2:$AV$700,MATCH(K$1,'Allokerad kvv'!$B$1:$AV$1,0),FALSE),VLOOKUP($B69,'Justerad allokering kvv'!$B$1:$AG$700,MATCH(K$1,'Justerad allokering kvv'!$B$1:$AF$1,0),FALSE)))</f>
        <v>0</v>
      </c>
      <c r="L69">
        <f>IF($B69=" ","",IF(ISERROR(1/VLOOKUP($B69,'Justerad allokering kvv'!$B$1:$AG$700,MATCH(L$1,'Justerad allokering kvv'!$B$1:$AF$1,0),FALSE)),VLOOKUP($B69,'Allokerad kvv'!$B$2:$AV$700,MATCH(L$1,'Allokerad kvv'!$B$1:$AV$1,0),FALSE),VLOOKUP($B69,'Justerad allokering kvv'!$B$1:$AG$700,MATCH(L$1,'Justerad allokering kvv'!$B$1:$AF$1,0),FALSE)))</f>
        <v>0</v>
      </c>
      <c r="M69">
        <f>IF($B69=" ","",IF(ISERROR(1/VLOOKUP($B69,'Justerad allokering kvv'!$B$1:$AG$700,MATCH(M$1,'Justerad allokering kvv'!$B$1:$AF$1,0),FALSE)),VLOOKUP($B69,'Allokerad kvv'!$B$2:$AV$700,MATCH(M$1,'Allokerad kvv'!$B$1:$AV$1,0),FALSE),VLOOKUP($B69,'Justerad allokering kvv'!$B$1:$AG$700,MATCH(M$1,'Justerad allokering kvv'!$B$1:$AF$1,0),FALSE)))</f>
        <v>0</v>
      </c>
      <c r="N69">
        <f>IF($B69=" ","",IF(ISERROR(1/VLOOKUP($B69,'Justerad allokering kvv'!$B$1:$AG$700,MATCH(N$1,'Justerad allokering kvv'!$B$1:$AF$1,0),FALSE)),VLOOKUP($B69,'Allokerad kvv'!$B$2:$AV$700,MATCH(N$1,'Allokerad kvv'!$B$1:$AV$1,0),FALSE),VLOOKUP($B69,'Justerad allokering kvv'!$B$1:$AG$700,MATCH(N$1,'Justerad allokering kvv'!$B$1:$AF$1,0),FALSE)))</f>
        <v>0</v>
      </c>
      <c r="O69">
        <f>IF($B69=" ","",IF(ISERROR(1/VLOOKUP($B69,'Justerad allokering kvv'!$B$1:$AG$700,MATCH(O$1,'Justerad allokering kvv'!$B$1:$AF$1,0),FALSE)),VLOOKUP($B69,'Allokerad kvv'!$B$2:$AV$700,MATCH(O$1,'Allokerad kvv'!$B$1:$AV$1,0),FALSE),VLOOKUP($B69,'Justerad allokering kvv'!$B$1:$AG$700,MATCH(O$1,'Justerad allokering kvv'!$B$1:$AF$1,0),FALSE)))</f>
        <v>0</v>
      </c>
      <c r="P69">
        <f>IF($B69=" ","",IF(ISERROR(1/VLOOKUP($B69,'Justerad allokering kvv'!$B$1:$AG$700,MATCH(P$1,'Justerad allokering kvv'!$B$1:$AF$1,0),FALSE)),VLOOKUP($B69,'Allokerad kvv'!$B$2:$AV$700,MATCH(P$1,'Allokerad kvv'!$B$1:$AV$1,0),FALSE),VLOOKUP($B69,'Justerad allokering kvv'!$B$1:$AG$700,MATCH(P$1,'Justerad allokering kvv'!$B$1:$AF$1,0),FALSE)))</f>
        <v>0</v>
      </c>
      <c r="Q69">
        <f>IF($B69=" ","",IF(ISERROR(1/VLOOKUP($B69,'Justerad allokering kvv'!$B$1:$AG$700,MATCH(Q$1,'Justerad allokering kvv'!$B$1:$AF$1,0),FALSE)),VLOOKUP($B69,'Allokerad kvv'!$B$2:$AV$700,MATCH(Q$1,'Allokerad kvv'!$B$1:$AV$1,0),FALSE),VLOOKUP($B69,'Justerad allokering kvv'!$B$1:$AG$700,MATCH(Q$1,'Justerad allokering kvv'!$B$1:$AF$1,0),FALSE)))</f>
        <v>0</v>
      </c>
      <c r="R69">
        <f>IF($B69=" ","",IF(ISERROR(1/VLOOKUP($B69,'Justerad allokering kvv'!$B$1:$AG$700,MATCH(R$1,'Justerad allokering kvv'!$B$1:$AF$1,0),FALSE)),VLOOKUP($B69,'Allokerad kvv'!$B$2:$AV$700,MATCH(R$1,'Allokerad kvv'!$B$1:$AV$1,0),FALSE),VLOOKUP($B69,'Justerad allokering kvv'!$B$1:$AG$700,MATCH(R$1,'Justerad allokering kvv'!$B$1:$AF$1,0),FALSE)))</f>
        <v>0</v>
      </c>
      <c r="S69">
        <f>IF($B69=" ","",IF(ISERROR(1/VLOOKUP($B69,'Justerad allokering kvv'!$B$1:$AG$700,MATCH(S$1,'Justerad allokering kvv'!$B$1:$AF$1,0),FALSE)),VLOOKUP($B69,'Allokerad kvv'!$B$2:$AV$700,MATCH(S$1,'Allokerad kvv'!$B$1:$AV$1,0),FALSE),VLOOKUP($B69,'Justerad allokering kvv'!$B$1:$AG$700,MATCH(S$1,'Justerad allokering kvv'!$B$1:$AF$1,0),FALSE)))</f>
        <v>0</v>
      </c>
      <c r="T69">
        <f>IF($B69=" ","",IF(ISERROR(1/VLOOKUP($B69,'Justerad allokering kvv'!$B$1:$AG$700,MATCH(T$1,'Justerad allokering kvv'!$B$1:$AF$1,0),FALSE)),VLOOKUP($B69,'Allokerad kvv'!$B$2:$AV$700,MATCH(T$1,'Allokerad kvv'!$B$1:$AV$1,0),FALSE),VLOOKUP($B69,'Justerad allokering kvv'!$B$1:$AG$700,MATCH(T$1,'Justerad allokering kvv'!$B$1:$AF$1,0),FALSE)))</f>
        <v>0</v>
      </c>
      <c r="U69">
        <f>IF($B69=" ","",IF(ISERROR(1/VLOOKUP($B69,'Justerad allokering kvv'!$B$1:$AG$700,MATCH(U$1,'Justerad allokering kvv'!$B$1:$AF$1,0),FALSE)),VLOOKUP($B69,'Allokerad kvv'!$B$2:$AV$700,MATCH(U$1,'Allokerad kvv'!$B$1:$AV$1,0),FALSE),VLOOKUP($B69,'Justerad allokering kvv'!$B$1:$AG$700,MATCH(U$1,'Justerad allokering kvv'!$B$1:$AF$1,0),FALSE)))</f>
        <v>0</v>
      </c>
      <c r="V69">
        <f>IF($B69=" ","",IF(ISERROR(1/VLOOKUP($B69,'Justerad allokering kvv'!$B$1:$AG$700,MATCH(V$1,'Justerad allokering kvv'!$B$1:$AF$1,0),FALSE)),VLOOKUP($B69,'Allokerad kvv'!$B$2:$AV$700,MATCH(V$1,'Allokerad kvv'!$B$1:$AV$1,0),FALSE),VLOOKUP($B69,'Justerad allokering kvv'!$B$1:$AG$700,MATCH(V$1,'Justerad allokering kvv'!$B$1:$AF$1,0),FALSE)))</f>
        <v>0</v>
      </c>
      <c r="W69">
        <f>IF($B69=" ","",IF(ISERROR(1/VLOOKUP($B69,'Justerad allokering kvv'!$B$1:$AG$700,MATCH(W$1,'Justerad allokering kvv'!$B$1:$AF$1,0),FALSE)),VLOOKUP($B69,'Allokerad kvv'!$B$2:$AV$700,MATCH(W$1,'Allokerad kvv'!$B$1:$AV$1,0),FALSE),VLOOKUP($B69,'Justerad allokering kvv'!$B$1:$AG$700,MATCH(W$1,'Justerad allokering kvv'!$B$1:$AF$1,0),FALSE)))</f>
        <v>0</v>
      </c>
      <c r="X69">
        <f>IF($B69=" ","",IF(ISERROR(1/VLOOKUP($B69,'Justerad allokering kvv'!$B$1:$AG$700,MATCH(X$1,'Justerad allokering kvv'!$B$1:$AF$1,0),FALSE)),VLOOKUP($B69,'Allokerad kvv'!$B$2:$AV$700,MATCH(X$1,'Allokerad kvv'!$B$1:$AV$1,0),FALSE),VLOOKUP($B69,'Justerad allokering kvv'!$B$1:$AG$700,MATCH(X$1,'Justerad allokering kvv'!$B$1:$AF$1,0),FALSE)))</f>
        <v>0</v>
      </c>
      <c r="Y69">
        <f>IF($B69=" ","",IF(ISERROR(1/VLOOKUP($B69,'Justerad allokering kvv'!$B$1:$AG$700,MATCH(Y$1,'Justerad allokering kvv'!$B$1:$AF$1,0),FALSE)),VLOOKUP($B69,'Allokerad kvv'!$B$2:$AV$700,MATCH(Y$1,'Allokerad kvv'!$B$1:$AV$1,0),FALSE),VLOOKUP($B69,'Justerad allokering kvv'!$B$1:$AG$700,MATCH(Y$1,'Justerad allokering kvv'!$B$1:$AF$1,0),FALSE)))</f>
        <v>0</v>
      </c>
      <c r="AB69">
        <f>IFERROR(VLOOKUP($B69,Kraftvärmeprod!$B$1:$AO$424,MATCH("Tillförd energi från rökgaskondensering (GWh)",Kraftvärmeprod!$B$1:$AG$1,0),FALSE)/1,0)</f>
        <v>0</v>
      </c>
      <c r="AE69" s="122">
        <f t="shared" si="4"/>
        <v>0</v>
      </c>
      <c r="AG69">
        <f t="shared" si="5"/>
        <v>0</v>
      </c>
      <c r="AH69">
        <f t="shared" si="6"/>
        <v>0</v>
      </c>
      <c r="AI69" t="str">
        <f>IF(AH69=0,"",AH69/VLOOKUP(B69,Kraftvärmeprod!$B$1:$BC$480,MATCH("Summa tillförd energi exklusive rökgaskondensering",Kraftvärmeprod!$B$1:$BC$1,0),FALSE))</f>
        <v/>
      </c>
      <c r="AK69">
        <f t="shared" si="7"/>
        <v>0</v>
      </c>
    </row>
    <row r="70" spans="1:37" x14ac:dyDescent="0.25">
      <c r="A70" s="2" t="s">
        <v>101</v>
      </c>
      <c r="B70" s="2" t="s">
        <v>121</v>
      </c>
      <c r="C70">
        <f>IF($B70=" ","",IF(ISERROR(1/VLOOKUP($B70,'Justerad allokering kvv'!$B$1:$AG$700,MATCH(C$1,'Justerad allokering kvv'!$B$1:$AF$1,0),FALSE)),VLOOKUP($B70,'Allokerad kvv'!$B$2:$AV$700,MATCH(C$1,'Allokerad kvv'!$B$1:$AV$1,0),FALSE),VLOOKUP($B70,'Justerad allokering kvv'!$B$1:$AG$700,MATCH(C$1,'Justerad allokering kvv'!$B$1:$AF$1,0),FALSE)))</f>
        <v>0</v>
      </c>
      <c r="D70">
        <f>IF($B70=" ","",IF(ISERROR(1/VLOOKUP($B70,'Justerad allokering kvv'!$B$1:$AG$700,MATCH(D$1,'Justerad allokering kvv'!$B$1:$AF$1,0),FALSE)),VLOOKUP($B70,'Allokerad kvv'!$B$2:$AV$700,MATCH(D$1,'Allokerad kvv'!$B$1:$AV$1,0),FALSE),VLOOKUP($B70,'Justerad allokering kvv'!$B$1:$AG$700,MATCH(D$1,'Justerad allokering kvv'!$B$1:$AF$1,0),FALSE)))</f>
        <v>0</v>
      </c>
      <c r="E70">
        <f>IF($B70=" ","",IF(ISERROR(1/VLOOKUP($B70,'Justerad allokering kvv'!$B$1:$AG$700,MATCH(E$1,'Justerad allokering kvv'!$B$1:$AF$1,0),FALSE)),VLOOKUP($B70,'Allokerad kvv'!$B$2:$AV$700,MATCH(E$1,'Allokerad kvv'!$B$1:$AV$1,0),FALSE),VLOOKUP($B70,'Justerad allokering kvv'!$B$1:$AG$700,MATCH(E$1,'Justerad allokering kvv'!$B$1:$AF$1,0),FALSE)))</f>
        <v>0</v>
      </c>
      <c r="F70">
        <f>IF($B70=" ","",IF(ISERROR(1/VLOOKUP($B70,'Justerad allokering kvv'!$B$1:$AG$700,MATCH(F$1,'Justerad allokering kvv'!$B$1:$AF$1,0),FALSE)),VLOOKUP($B70,'Allokerad kvv'!$B$2:$AV$700,MATCH(F$1,'Allokerad kvv'!$B$1:$AV$1,0),FALSE),VLOOKUP($B70,'Justerad allokering kvv'!$B$1:$AG$700,MATCH(F$1,'Justerad allokering kvv'!$B$1:$AF$1,0),FALSE)))</f>
        <v>0</v>
      </c>
      <c r="G70">
        <f>IF($B70=" ","",IF(ISERROR(1/VLOOKUP($B70,'Justerad allokering kvv'!$B$1:$AG$700,MATCH(G$1,'Justerad allokering kvv'!$B$1:$AF$1,0),FALSE)),VLOOKUP($B70,'Allokerad kvv'!$B$2:$AV$700,MATCH(G$1,'Allokerad kvv'!$B$1:$AV$1,0),FALSE),VLOOKUP($B70,'Justerad allokering kvv'!$B$1:$AG$700,MATCH(G$1,'Justerad allokering kvv'!$B$1:$AF$1,0),FALSE)))</f>
        <v>0</v>
      </c>
      <c r="H70">
        <f>IF($B70=" ","",IF(ISERROR(1/VLOOKUP($B70,'Justerad allokering kvv'!$B$1:$AG$700,MATCH(H$1,'Justerad allokering kvv'!$B$1:$AF$1,0),FALSE)),VLOOKUP($B70,'Allokerad kvv'!$B$2:$AV$700,MATCH(H$1,'Allokerad kvv'!$B$1:$AV$1,0),FALSE),VLOOKUP($B70,'Justerad allokering kvv'!$B$1:$AG$700,MATCH(H$1,'Justerad allokering kvv'!$B$1:$AF$1,0),FALSE)))</f>
        <v>0</v>
      </c>
      <c r="I70">
        <f>IF($B70=" ","",IF(ISERROR(1/VLOOKUP($B70,'Justerad allokering kvv'!$B$1:$AG$700,MATCH(I$1,'Justerad allokering kvv'!$B$1:$AF$1,0),FALSE)),VLOOKUP($B70,'Allokerad kvv'!$B$2:$AV$700,MATCH(I$1,'Allokerad kvv'!$B$1:$AV$1,0),FALSE),VLOOKUP($B70,'Justerad allokering kvv'!$B$1:$AG$700,MATCH(I$1,'Justerad allokering kvv'!$B$1:$AF$1,0),FALSE)))</f>
        <v>0</v>
      </c>
      <c r="J70">
        <f>IF($B70=" ","",IF(ISERROR(1/VLOOKUP($B70,'Justerad allokering kvv'!$B$1:$AG$700,MATCH(J$1,'Justerad allokering kvv'!$B$1:$AF$1,0),FALSE)),VLOOKUP($B70,'Allokerad kvv'!$B$2:$AV$700,MATCH(J$1,'Allokerad kvv'!$B$1:$AV$1,0),FALSE),VLOOKUP($B70,'Justerad allokering kvv'!$B$1:$AG$700,MATCH(J$1,'Justerad allokering kvv'!$B$1:$AF$1,0),FALSE)))</f>
        <v>0</v>
      </c>
      <c r="K70">
        <f>IF($B70=" ","",IF(ISERROR(1/VLOOKUP($B70,'Justerad allokering kvv'!$B$1:$AG$700,MATCH(K$1,'Justerad allokering kvv'!$B$1:$AF$1,0),FALSE)),VLOOKUP($B70,'Allokerad kvv'!$B$2:$AV$700,MATCH(K$1,'Allokerad kvv'!$B$1:$AV$1,0),FALSE),VLOOKUP($B70,'Justerad allokering kvv'!$B$1:$AG$700,MATCH(K$1,'Justerad allokering kvv'!$B$1:$AF$1,0),FALSE)))</f>
        <v>0</v>
      </c>
      <c r="L70">
        <f>IF($B70=" ","",IF(ISERROR(1/VLOOKUP($B70,'Justerad allokering kvv'!$B$1:$AG$700,MATCH(L$1,'Justerad allokering kvv'!$B$1:$AF$1,0),FALSE)),VLOOKUP($B70,'Allokerad kvv'!$B$2:$AV$700,MATCH(L$1,'Allokerad kvv'!$B$1:$AV$1,0),FALSE),VLOOKUP($B70,'Justerad allokering kvv'!$B$1:$AG$700,MATCH(L$1,'Justerad allokering kvv'!$B$1:$AF$1,0),FALSE)))</f>
        <v>0</v>
      </c>
      <c r="M70">
        <f>IF($B70=" ","",IF(ISERROR(1/VLOOKUP($B70,'Justerad allokering kvv'!$B$1:$AG$700,MATCH(M$1,'Justerad allokering kvv'!$B$1:$AF$1,0),FALSE)),VLOOKUP($B70,'Allokerad kvv'!$B$2:$AV$700,MATCH(M$1,'Allokerad kvv'!$B$1:$AV$1,0),FALSE),VLOOKUP($B70,'Justerad allokering kvv'!$B$1:$AG$700,MATCH(M$1,'Justerad allokering kvv'!$B$1:$AF$1,0),FALSE)))</f>
        <v>0</v>
      </c>
      <c r="N70">
        <f>IF($B70=" ","",IF(ISERROR(1/VLOOKUP($B70,'Justerad allokering kvv'!$B$1:$AG$700,MATCH(N$1,'Justerad allokering kvv'!$B$1:$AF$1,0),FALSE)),VLOOKUP($B70,'Allokerad kvv'!$B$2:$AV$700,MATCH(N$1,'Allokerad kvv'!$B$1:$AV$1,0),FALSE),VLOOKUP($B70,'Justerad allokering kvv'!$B$1:$AG$700,MATCH(N$1,'Justerad allokering kvv'!$B$1:$AF$1,0),FALSE)))</f>
        <v>0</v>
      </c>
      <c r="O70">
        <f>IF($B70=" ","",IF(ISERROR(1/VLOOKUP($B70,'Justerad allokering kvv'!$B$1:$AG$700,MATCH(O$1,'Justerad allokering kvv'!$B$1:$AF$1,0),FALSE)),VLOOKUP($B70,'Allokerad kvv'!$B$2:$AV$700,MATCH(O$1,'Allokerad kvv'!$B$1:$AV$1,0),FALSE),VLOOKUP($B70,'Justerad allokering kvv'!$B$1:$AG$700,MATCH(O$1,'Justerad allokering kvv'!$B$1:$AF$1,0),FALSE)))</f>
        <v>0</v>
      </c>
      <c r="P70">
        <f>IF($B70=" ","",IF(ISERROR(1/VLOOKUP($B70,'Justerad allokering kvv'!$B$1:$AG$700,MATCH(P$1,'Justerad allokering kvv'!$B$1:$AF$1,0),FALSE)),VLOOKUP($B70,'Allokerad kvv'!$B$2:$AV$700,MATCH(P$1,'Allokerad kvv'!$B$1:$AV$1,0),FALSE),VLOOKUP($B70,'Justerad allokering kvv'!$B$1:$AG$700,MATCH(P$1,'Justerad allokering kvv'!$B$1:$AF$1,0),FALSE)))</f>
        <v>0</v>
      </c>
      <c r="Q70">
        <f>IF($B70=" ","",IF(ISERROR(1/VLOOKUP($B70,'Justerad allokering kvv'!$B$1:$AG$700,MATCH(Q$1,'Justerad allokering kvv'!$B$1:$AF$1,0),FALSE)),VLOOKUP($B70,'Allokerad kvv'!$B$2:$AV$700,MATCH(Q$1,'Allokerad kvv'!$B$1:$AV$1,0),FALSE),VLOOKUP($B70,'Justerad allokering kvv'!$B$1:$AG$700,MATCH(Q$1,'Justerad allokering kvv'!$B$1:$AF$1,0),FALSE)))</f>
        <v>0</v>
      </c>
      <c r="R70">
        <f>IF($B70=" ","",IF(ISERROR(1/VLOOKUP($B70,'Justerad allokering kvv'!$B$1:$AG$700,MATCH(R$1,'Justerad allokering kvv'!$B$1:$AF$1,0),FALSE)),VLOOKUP($B70,'Allokerad kvv'!$B$2:$AV$700,MATCH(R$1,'Allokerad kvv'!$B$1:$AV$1,0),FALSE),VLOOKUP($B70,'Justerad allokering kvv'!$B$1:$AG$700,MATCH(R$1,'Justerad allokering kvv'!$B$1:$AF$1,0),FALSE)))</f>
        <v>0</v>
      </c>
      <c r="S70">
        <f>IF($B70=" ","",IF(ISERROR(1/VLOOKUP($B70,'Justerad allokering kvv'!$B$1:$AG$700,MATCH(S$1,'Justerad allokering kvv'!$B$1:$AF$1,0),FALSE)),VLOOKUP($B70,'Allokerad kvv'!$B$2:$AV$700,MATCH(S$1,'Allokerad kvv'!$B$1:$AV$1,0),FALSE),VLOOKUP($B70,'Justerad allokering kvv'!$B$1:$AG$700,MATCH(S$1,'Justerad allokering kvv'!$B$1:$AF$1,0),FALSE)))</f>
        <v>0</v>
      </c>
      <c r="T70">
        <f>IF($B70=" ","",IF(ISERROR(1/VLOOKUP($B70,'Justerad allokering kvv'!$B$1:$AG$700,MATCH(T$1,'Justerad allokering kvv'!$B$1:$AF$1,0),FALSE)),VLOOKUP($B70,'Allokerad kvv'!$B$2:$AV$700,MATCH(T$1,'Allokerad kvv'!$B$1:$AV$1,0),FALSE),VLOOKUP($B70,'Justerad allokering kvv'!$B$1:$AG$700,MATCH(T$1,'Justerad allokering kvv'!$B$1:$AF$1,0),FALSE)))</f>
        <v>0</v>
      </c>
      <c r="U70">
        <f>IF($B70=" ","",IF(ISERROR(1/VLOOKUP($B70,'Justerad allokering kvv'!$B$1:$AG$700,MATCH(U$1,'Justerad allokering kvv'!$B$1:$AF$1,0),FALSE)),VLOOKUP($B70,'Allokerad kvv'!$B$2:$AV$700,MATCH(U$1,'Allokerad kvv'!$B$1:$AV$1,0),FALSE),VLOOKUP($B70,'Justerad allokering kvv'!$B$1:$AG$700,MATCH(U$1,'Justerad allokering kvv'!$B$1:$AF$1,0),FALSE)))</f>
        <v>0</v>
      </c>
      <c r="V70">
        <f>IF($B70=" ","",IF(ISERROR(1/VLOOKUP($B70,'Justerad allokering kvv'!$B$1:$AG$700,MATCH(V$1,'Justerad allokering kvv'!$B$1:$AF$1,0),FALSE)),VLOOKUP($B70,'Allokerad kvv'!$B$2:$AV$700,MATCH(V$1,'Allokerad kvv'!$B$1:$AV$1,0),FALSE),VLOOKUP($B70,'Justerad allokering kvv'!$B$1:$AG$700,MATCH(V$1,'Justerad allokering kvv'!$B$1:$AF$1,0),FALSE)))</f>
        <v>0</v>
      </c>
      <c r="W70">
        <f>IF($B70=" ","",IF(ISERROR(1/VLOOKUP($B70,'Justerad allokering kvv'!$B$1:$AG$700,MATCH(W$1,'Justerad allokering kvv'!$B$1:$AF$1,0),FALSE)),VLOOKUP($B70,'Allokerad kvv'!$B$2:$AV$700,MATCH(W$1,'Allokerad kvv'!$B$1:$AV$1,0),FALSE),VLOOKUP($B70,'Justerad allokering kvv'!$B$1:$AG$700,MATCH(W$1,'Justerad allokering kvv'!$B$1:$AF$1,0),FALSE)))</f>
        <v>0</v>
      </c>
      <c r="X70">
        <f>IF($B70=" ","",IF(ISERROR(1/VLOOKUP($B70,'Justerad allokering kvv'!$B$1:$AG$700,MATCH(X$1,'Justerad allokering kvv'!$B$1:$AF$1,0),FALSE)),VLOOKUP($B70,'Allokerad kvv'!$B$2:$AV$700,MATCH(X$1,'Allokerad kvv'!$B$1:$AV$1,0),FALSE),VLOOKUP($B70,'Justerad allokering kvv'!$B$1:$AG$700,MATCH(X$1,'Justerad allokering kvv'!$B$1:$AF$1,0),FALSE)))</f>
        <v>0</v>
      </c>
      <c r="Y70">
        <f>IF($B70=" ","",IF(ISERROR(1/VLOOKUP($B70,'Justerad allokering kvv'!$B$1:$AG$700,MATCH(Y$1,'Justerad allokering kvv'!$B$1:$AF$1,0),FALSE)),VLOOKUP($B70,'Allokerad kvv'!$B$2:$AV$700,MATCH(Y$1,'Allokerad kvv'!$B$1:$AV$1,0),FALSE),VLOOKUP($B70,'Justerad allokering kvv'!$B$1:$AG$700,MATCH(Y$1,'Justerad allokering kvv'!$B$1:$AF$1,0),FALSE)))</f>
        <v>0</v>
      </c>
      <c r="AB70">
        <f>IFERROR(VLOOKUP($B70,Kraftvärmeprod!$B$1:$AO$424,MATCH("Tillförd energi från rökgaskondensering (GWh)",Kraftvärmeprod!$B$1:$AG$1,0),FALSE)/1,0)</f>
        <v>0</v>
      </c>
      <c r="AE70" s="122">
        <f t="shared" si="4"/>
        <v>0</v>
      </c>
      <c r="AG70">
        <f t="shared" si="5"/>
        <v>0</v>
      </c>
      <c r="AH70">
        <f t="shared" si="6"/>
        <v>0</v>
      </c>
      <c r="AI70" t="str">
        <f>IF(AH70=0,"",AH70/VLOOKUP(B70,Kraftvärmeprod!$B$1:$BC$480,MATCH("Summa tillförd energi exklusive rökgaskondensering",Kraftvärmeprod!$B$1:$BC$1,0),FALSE))</f>
        <v/>
      </c>
      <c r="AK70">
        <f t="shared" si="7"/>
        <v>0</v>
      </c>
    </row>
    <row r="71" spans="1:37" x14ac:dyDescent="0.25">
      <c r="A71" s="2" t="s">
        <v>122</v>
      </c>
      <c r="B71" s="2" t="s">
        <v>123</v>
      </c>
      <c r="C71">
        <f>IF($B71=" ","",IF(ISERROR(1/VLOOKUP($B71,'Justerad allokering kvv'!$B$1:$AG$700,MATCH(C$1,'Justerad allokering kvv'!$B$1:$AF$1,0),FALSE)),VLOOKUP($B71,'Allokerad kvv'!$B$2:$AV$700,MATCH(C$1,'Allokerad kvv'!$B$1:$AV$1,0),FALSE),VLOOKUP($B71,'Justerad allokering kvv'!$B$1:$AG$700,MATCH(C$1,'Justerad allokering kvv'!$B$1:$AF$1,0),FALSE)))</f>
        <v>0</v>
      </c>
      <c r="D71">
        <f>IF($B71=" ","",IF(ISERROR(1/VLOOKUP($B71,'Justerad allokering kvv'!$B$1:$AG$700,MATCH(D$1,'Justerad allokering kvv'!$B$1:$AF$1,0),FALSE)),VLOOKUP($B71,'Allokerad kvv'!$B$2:$AV$700,MATCH(D$1,'Allokerad kvv'!$B$1:$AV$1,0),FALSE),VLOOKUP($B71,'Justerad allokering kvv'!$B$1:$AG$700,MATCH(D$1,'Justerad allokering kvv'!$B$1:$AF$1,0),FALSE)))</f>
        <v>0</v>
      </c>
      <c r="E71">
        <f>IF($B71=" ","",IF(ISERROR(1/VLOOKUP($B71,'Justerad allokering kvv'!$B$1:$AG$700,MATCH(E$1,'Justerad allokering kvv'!$B$1:$AF$1,0),FALSE)),VLOOKUP($B71,'Allokerad kvv'!$B$2:$AV$700,MATCH(E$1,'Allokerad kvv'!$B$1:$AV$1,0),FALSE),VLOOKUP($B71,'Justerad allokering kvv'!$B$1:$AG$700,MATCH(E$1,'Justerad allokering kvv'!$B$1:$AF$1,0),FALSE)))</f>
        <v>0</v>
      </c>
      <c r="F71">
        <f>IF($B71=" ","",IF(ISERROR(1/VLOOKUP($B71,'Justerad allokering kvv'!$B$1:$AG$700,MATCH(F$1,'Justerad allokering kvv'!$B$1:$AF$1,0),FALSE)),VLOOKUP($B71,'Allokerad kvv'!$B$2:$AV$700,MATCH(F$1,'Allokerad kvv'!$B$1:$AV$1,0),FALSE),VLOOKUP($B71,'Justerad allokering kvv'!$B$1:$AG$700,MATCH(F$1,'Justerad allokering kvv'!$B$1:$AF$1,0),FALSE)))</f>
        <v>0</v>
      </c>
      <c r="G71">
        <f>IF($B71=" ","",IF(ISERROR(1/VLOOKUP($B71,'Justerad allokering kvv'!$B$1:$AG$700,MATCH(G$1,'Justerad allokering kvv'!$B$1:$AF$1,0),FALSE)),VLOOKUP($B71,'Allokerad kvv'!$B$2:$AV$700,MATCH(G$1,'Allokerad kvv'!$B$1:$AV$1,0),FALSE),VLOOKUP($B71,'Justerad allokering kvv'!$B$1:$AG$700,MATCH(G$1,'Justerad allokering kvv'!$B$1:$AF$1,0),FALSE)))</f>
        <v>0</v>
      </c>
      <c r="H71">
        <f>IF($B71=" ","",IF(ISERROR(1/VLOOKUP($B71,'Justerad allokering kvv'!$B$1:$AG$700,MATCH(H$1,'Justerad allokering kvv'!$B$1:$AF$1,0),FALSE)),VLOOKUP($B71,'Allokerad kvv'!$B$2:$AV$700,MATCH(H$1,'Allokerad kvv'!$B$1:$AV$1,0),FALSE),VLOOKUP($B71,'Justerad allokering kvv'!$B$1:$AG$700,MATCH(H$1,'Justerad allokering kvv'!$B$1:$AF$1,0),FALSE)))</f>
        <v>0</v>
      </c>
      <c r="I71">
        <f>IF($B71=" ","",IF(ISERROR(1/VLOOKUP($B71,'Justerad allokering kvv'!$B$1:$AG$700,MATCH(I$1,'Justerad allokering kvv'!$B$1:$AF$1,0),FALSE)),VLOOKUP($B71,'Allokerad kvv'!$B$2:$AV$700,MATCH(I$1,'Allokerad kvv'!$B$1:$AV$1,0),FALSE),VLOOKUP($B71,'Justerad allokering kvv'!$B$1:$AG$700,MATCH(I$1,'Justerad allokering kvv'!$B$1:$AF$1,0),FALSE)))</f>
        <v>0</v>
      </c>
      <c r="J71">
        <f>IF($B71=" ","",IF(ISERROR(1/VLOOKUP($B71,'Justerad allokering kvv'!$B$1:$AG$700,MATCH(J$1,'Justerad allokering kvv'!$B$1:$AF$1,0),FALSE)),VLOOKUP($B71,'Allokerad kvv'!$B$2:$AV$700,MATCH(J$1,'Allokerad kvv'!$B$1:$AV$1,0),FALSE),VLOOKUP($B71,'Justerad allokering kvv'!$B$1:$AG$700,MATCH(J$1,'Justerad allokering kvv'!$B$1:$AF$1,0),FALSE)))</f>
        <v>0</v>
      </c>
      <c r="K71">
        <f>IF($B71=" ","",IF(ISERROR(1/VLOOKUP($B71,'Justerad allokering kvv'!$B$1:$AG$700,MATCH(K$1,'Justerad allokering kvv'!$B$1:$AF$1,0),FALSE)),VLOOKUP($B71,'Allokerad kvv'!$B$2:$AV$700,MATCH(K$1,'Allokerad kvv'!$B$1:$AV$1,0),FALSE),VLOOKUP($B71,'Justerad allokering kvv'!$B$1:$AG$700,MATCH(K$1,'Justerad allokering kvv'!$B$1:$AF$1,0),FALSE)))</f>
        <v>0</v>
      </c>
      <c r="L71">
        <f>IF($B71=" ","",IF(ISERROR(1/VLOOKUP($B71,'Justerad allokering kvv'!$B$1:$AG$700,MATCH(L$1,'Justerad allokering kvv'!$B$1:$AF$1,0),FALSE)),VLOOKUP($B71,'Allokerad kvv'!$B$2:$AV$700,MATCH(L$1,'Allokerad kvv'!$B$1:$AV$1,0),FALSE),VLOOKUP($B71,'Justerad allokering kvv'!$B$1:$AG$700,MATCH(L$1,'Justerad allokering kvv'!$B$1:$AF$1,0),FALSE)))</f>
        <v>0</v>
      </c>
      <c r="M71">
        <f>IF($B71=" ","",IF(ISERROR(1/VLOOKUP($B71,'Justerad allokering kvv'!$B$1:$AG$700,MATCH(M$1,'Justerad allokering kvv'!$B$1:$AF$1,0),FALSE)),VLOOKUP($B71,'Allokerad kvv'!$B$2:$AV$700,MATCH(M$1,'Allokerad kvv'!$B$1:$AV$1,0),FALSE),VLOOKUP($B71,'Justerad allokering kvv'!$B$1:$AG$700,MATCH(M$1,'Justerad allokering kvv'!$B$1:$AF$1,0),FALSE)))</f>
        <v>0</v>
      </c>
      <c r="N71">
        <f>IF($B71=" ","",IF(ISERROR(1/VLOOKUP($B71,'Justerad allokering kvv'!$B$1:$AG$700,MATCH(N$1,'Justerad allokering kvv'!$B$1:$AF$1,0),FALSE)),VLOOKUP($B71,'Allokerad kvv'!$B$2:$AV$700,MATCH(N$1,'Allokerad kvv'!$B$1:$AV$1,0),FALSE),VLOOKUP($B71,'Justerad allokering kvv'!$B$1:$AG$700,MATCH(N$1,'Justerad allokering kvv'!$B$1:$AF$1,0),FALSE)))</f>
        <v>0</v>
      </c>
      <c r="O71">
        <f>IF($B71=" ","",IF(ISERROR(1/VLOOKUP($B71,'Justerad allokering kvv'!$B$1:$AG$700,MATCH(O$1,'Justerad allokering kvv'!$B$1:$AF$1,0),FALSE)),VLOOKUP($B71,'Allokerad kvv'!$B$2:$AV$700,MATCH(O$1,'Allokerad kvv'!$B$1:$AV$1,0),FALSE),VLOOKUP($B71,'Justerad allokering kvv'!$B$1:$AG$700,MATCH(O$1,'Justerad allokering kvv'!$B$1:$AF$1,0),FALSE)))</f>
        <v>0</v>
      </c>
      <c r="P71">
        <f>IF($B71=" ","",IF(ISERROR(1/VLOOKUP($B71,'Justerad allokering kvv'!$B$1:$AG$700,MATCH(P$1,'Justerad allokering kvv'!$B$1:$AF$1,0),FALSE)),VLOOKUP($B71,'Allokerad kvv'!$B$2:$AV$700,MATCH(P$1,'Allokerad kvv'!$B$1:$AV$1,0),FALSE),VLOOKUP($B71,'Justerad allokering kvv'!$B$1:$AG$700,MATCH(P$1,'Justerad allokering kvv'!$B$1:$AF$1,0),FALSE)))</f>
        <v>0</v>
      </c>
      <c r="Q71">
        <f>IF($B71=" ","",IF(ISERROR(1/VLOOKUP($B71,'Justerad allokering kvv'!$B$1:$AG$700,MATCH(Q$1,'Justerad allokering kvv'!$B$1:$AF$1,0),FALSE)),VLOOKUP($B71,'Allokerad kvv'!$B$2:$AV$700,MATCH(Q$1,'Allokerad kvv'!$B$1:$AV$1,0),FALSE),VLOOKUP($B71,'Justerad allokering kvv'!$B$1:$AG$700,MATCH(Q$1,'Justerad allokering kvv'!$B$1:$AF$1,0),FALSE)))</f>
        <v>0</v>
      </c>
      <c r="R71">
        <f>IF($B71=" ","",IF(ISERROR(1/VLOOKUP($B71,'Justerad allokering kvv'!$B$1:$AG$700,MATCH(R$1,'Justerad allokering kvv'!$B$1:$AF$1,0),FALSE)),VLOOKUP($B71,'Allokerad kvv'!$B$2:$AV$700,MATCH(R$1,'Allokerad kvv'!$B$1:$AV$1,0),FALSE),VLOOKUP($B71,'Justerad allokering kvv'!$B$1:$AG$700,MATCH(R$1,'Justerad allokering kvv'!$B$1:$AF$1,0),FALSE)))</f>
        <v>0</v>
      </c>
      <c r="S71">
        <f>IF($B71=" ","",IF(ISERROR(1/VLOOKUP($B71,'Justerad allokering kvv'!$B$1:$AG$700,MATCH(S$1,'Justerad allokering kvv'!$B$1:$AF$1,0),FALSE)),VLOOKUP($B71,'Allokerad kvv'!$B$2:$AV$700,MATCH(S$1,'Allokerad kvv'!$B$1:$AV$1,0),FALSE),VLOOKUP($B71,'Justerad allokering kvv'!$B$1:$AG$700,MATCH(S$1,'Justerad allokering kvv'!$B$1:$AF$1,0),FALSE)))</f>
        <v>0</v>
      </c>
      <c r="T71">
        <f>IF($B71=" ","",IF(ISERROR(1/VLOOKUP($B71,'Justerad allokering kvv'!$B$1:$AG$700,MATCH(T$1,'Justerad allokering kvv'!$B$1:$AF$1,0),FALSE)),VLOOKUP($B71,'Allokerad kvv'!$B$2:$AV$700,MATCH(T$1,'Allokerad kvv'!$B$1:$AV$1,0),FALSE),VLOOKUP($B71,'Justerad allokering kvv'!$B$1:$AG$700,MATCH(T$1,'Justerad allokering kvv'!$B$1:$AF$1,0),FALSE)))</f>
        <v>0</v>
      </c>
      <c r="U71">
        <f>IF($B71=" ","",IF(ISERROR(1/VLOOKUP($B71,'Justerad allokering kvv'!$B$1:$AG$700,MATCH(U$1,'Justerad allokering kvv'!$B$1:$AF$1,0),FALSE)),VLOOKUP($B71,'Allokerad kvv'!$B$2:$AV$700,MATCH(U$1,'Allokerad kvv'!$B$1:$AV$1,0),FALSE),VLOOKUP($B71,'Justerad allokering kvv'!$B$1:$AG$700,MATCH(U$1,'Justerad allokering kvv'!$B$1:$AF$1,0),FALSE)))</f>
        <v>0</v>
      </c>
      <c r="V71">
        <f>IF($B71=" ","",IF(ISERROR(1/VLOOKUP($B71,'Justerad allokering kvv'!$B$1:$AG$700,MATCH(V$1,'Justerad allokering kvv'!$B$1:$AF$1,0),FALSE)),VLOOKUP($B71,'Allokerad kvv'!$B$2:$AV$700,MATCH(V$1,'Allokerad kvv'!$B$1:$AV$1,0),FALSE),VLOOKUP($B71,'Justerad allokering kvv'!$B$1:$AG$700,MATCH(V$1,'Justerad allokering kvv'!$B$1:$AF$1,0),FALSE)))</f>
        <v>0</v>
      </c>
      <c r="W71">
        <f>IF($B71=" ","",IF(ISERROR(1/VLOOKUP($B71,'Justerad allokering kvv'!$B$1:$AG$700,MATCH(W$1,'Justerad allokering kvv'!$B$1:$AF$1,0),FALSE)),VLOOKUP($B71,'Allokerad kvv'!$B$2:$AV$700,MATCH(W$1,'Allokerad kvv'!$B$1:$AV$1,0),FALSE),VLOOKUP($B71,'Justerad allokering kvv'!$B$1:$AG$700,MATCH(W$1,'Justerad allokering kvv'!$B$1:$AF$1,0),FALSE)))</f>
        <v>0</v>
      </c>
      <c r="X71">
        <f>IF($B71=" ","",IF(ISERROR(1/VLOOKUP($B71,'Justerad allokering kvv'!$B$1:$AG$700,MATCH(X$1,'Justerad allokering kvv'!$B$1:$AF$1,0),FALSE)),VLOOKUP($B71,'Allokerad kvv'!$B$2:$AV$700,MATCH(X$1,'Allokerad kvv'!$B$1:$AV$1,0),FALSE),VLOOKUP($B71,'Justerad allokering kvv'!$B$1:$AG$700,MATCH(X$1,'Justerad allokering kvv'!$B$1:$AF$1,0),FALSE)))</f>
        <v>0</v>
      </c>
      <c r="Y71">
        <f>IF($B71=" ","",IF(ISERROR(1/VLOOKUP($B71,'Justerad allokering kvv'!$B$1:$AG$700,MATCH(Y$1,'Justerad allokering kvv'!$B$1:$AF$1,0),FALSE)),VLOOKUP($B71,'Allokerad kvv'!$B$2:$AV$700,MATCH(Y$1,'Allokerad kvv'!$B$1:$AV$1,0),FALSE),VLOOKUP($B71,'Justerad allokering kvv'!$B$1:$AG$700,MATCH(Y$1,'Justerad allokering kvv'!$B$1:$AF$1,0),FALSE)))</f>
        <v>0</v>
      </c>
      <c r="AB71">
        <f>IFERROR(VLOOKUP($B71,Kraftvärmeprod!$B$1:$AO$424,MATCH("Tillförd energi från rökgaskondensering (GWh)",Kraftvärmeprod!$B$1:$AG$1,0),FALSE)/1,0)</f>
        <v>0</v>
      </c>
      <c r="AE71" s="122">
        <f t="shared" si="4"/>
        <v>0</v>
      </c>
      <c r="AG71">
        <f t="shared" si="5"/>
        <v>0</v>
      </c>
      <c r="AH71">
        <f t="shared" si="6"/>
        <v>0</v>
      </c>
      <c r="AI71" t="str">
        <f>IF(AH71=0,"",AH71/VLOOKUP(B71,Kraftvärmeprod!$B$1:$BC$480,MATCH("Summa tillförd energi exklusive rökgaskondensering",Kraftvärmeprod!$B$1:$BC$1,0),FALSE))</f>
        <v/>
      </c>
      <c r="AK71">
        <f t="shared" si="7"/>
        <v>0</v>
      </c>
    </row>
    <row r="72" spans="1:37" x14ac:dyDescent="0.25">
      <c r="A72" s="2" t="s">
        <v>124</v>
      </c>
      <c r="B72" s="2" t="s">
        <v>125</v>
      </c>
      <c r="C72">
        <f>IF($B72=" ","",IF(ISERROR(1/VLOOKUP($B72,'Justerad allokering kvv'!$B$1:$AG$700,MATCH(C$1,'Justerad allokering kvv'!$B$1:$AF$1,0),FALSE)),VLOOKUP($B72,'Allokerad kvv'!$B$2:$AV$700,MATCH(C$1,'Allokerad kvv'!$B$1:$AV$1,0),FALSE),VLOOKUP($B72,'Justerad allokering kvv'!$B$1:$AG$700,MATCH(C$1,'Justerad allokering kvv'!$B$1:$AF$1,0),FALSE)))</f>
        <v>94.352199999999996</v>
      </c>
      <c r="D72">
        <f>IF($B72=" ","",IF(ISERROR(1/VLOOKUP($B72,'Justerad allokering kvv'!$B$1:$AG$700,MATCH(D$1,'Justerad allokering kvv'!$B$1:$AF$1,0),FALSE)),VLOOKUP($B72,'Allokerad kvv'!$B$2:$AV$700,MATCH(D$1,'Allokerad kvv'!$B$1:$AV$1,0),FALSE),VLOOKUP($B72,'Justerad allokering kvv'!$B$1:$AG$700,MATCH(D$1,'Justerad allokering kvv'!$B$1:$AF$1,0),FALSE)))</f>
        <v>0</v>
      </c>
      <c r="E72">
        <f>IF($B72=" ","",IF(ISERROR(1/VLOOKUP($B72,'Justerad allokering kvv'!$B$1:$AG$700,MATCH(E$1,'Justerad allokering kvv'!$B$1:$AF$1,0),FALSE)),VLOOKUP($B72,'Allokerad kvv'!$B$2:$AV$700,MATCH(E$1,'Allokerad kvv'!$B$1:$AV$1,0),FALSE),VLOOKUP($B72,'Justerad allokering kvv'!$B$1:$AG$700,MATCH(E$1,'Justerad allokering kvv'!$B$1:$AF$1,0),FALSE)))</f>
        <v>0</v>
      </c>
      <c r="F72">
        <f>IF($B72=" ","",IF(ISERROR(1/VLOOKUP($B72,'Justerad allokering kvv'!$B$1:$AG$700,MATCH(F$1,'Justerad allokering kvv'!$B$1:$AF$1,0),FALSE)),VLOOKUP($B72,'Allokerad kvv'!$B$2:$AV$700,MATCH(F$1,'Allokerad kvv'!$B$1:$AV$1,0),FALSE),VLOOKUP($B72,'Justerad allokering kvv'!$B$1:$AG$700,MATCH(F$1,'Justerad allokering kvv'!$B$1:$AF$1,0),FALSE)))</f>
        <v>0</v>
      </c>
      <c r="G72">
        <f>IF($B72=" ","",IF(ISERROR(1/VLOOKUP($B72,'Justerad allokering kvv'!$B$1:$AG$700,MATCH(G$1,'Justerad allokering kvv'!$B$1:$AF$1,0),FALSE)),VLOOKUP($B72,'Allokerad kvv'!$B$2:$AV$700,MATCH(G$1,'Allokerad kvv'!$B$1:$AV$1,0),FALSE),VLOOKUP($B72,'Justerad allokering kvv'!$B$1:$AG$700,MATCH(G$1,'Justerad allokering kvv'!$B$1:$AF$1,0),FALSE)))</f>
        <v>0.244061</v>
      </c>
      <c r="H72">
        <f>IF($B72=" ","",IF(ISERROR(1/VLOOKUP($B72,'Justerad allokering kvv'!$B$1:$AG$700,MATCH(H$1,'Justerad allokering kvv'!$B$1:$AF$1,0),FALSE)),VLOOKUP($B72,'Allokerad kvv'!$B$2:$AV$700,MATCH(H$1,'Allokerad kvv'!$B$1:$AV$1,0),FALSE),VLOOKUP($B72,'Justerad allokering kvv'!$B$1:$AG$700,MATCH(H$1,'Justerad allokering kvv'!$B$1:$AF$1,0),FALSE)))</f>
        <v>0</v>
      </c>
      <c r="I72">
        <f>IF($B72=" ","",IF(ISERROR(1/VLOOKUP($B72,'Justerad allokering kvv'!$B$1:$AG$700,MATCH(I$1,'Justerad allokering kvv'!$B$1:$AF$1,0),FALSE)),VLOOKUP($B72,'Allokerad kvv'!$B$2:$AV$700,MATCH(I$1,'Allokerad kvv'!$B$1:$AV$1,0),FALSE),VLOOKUP($B72,'Justerad allokering kvv'!$B$1:$AG$700,MATCH(I$1,'Justerad allokering kvv'!$B$1:$AF$1,0),FALSE)))</f>
        <v>0</v>
      </c>
      <c r="J72">
        <f>IF($B72=" ","",IF(ISERROR(1/VLOOKUP($B72,'Justerad allokering kvv'!$B$1:$AG$700,MATCH(J$1,'Justerad allokering kvv'!$B$1:$AF$1,0),FALSE)),VLOOKUP($B72,'Allokerad kvv'!$B$2:$AV$700,MATCH(J$1,'Allokerad kvv'!$B$1:$AV$1,0),FALSE),VLOOKUP($B72,'Justerad allokering kvv'!$B$1:$AG$700,MATCH(J$1,'Justerad allokering kvv'!$B$1:$AF$1,0),FALSE)))</f>
        <v>0</v>
      </c>
      <c r="K72">
        <f>IF($B72=" ","",IF(ISERROR(1/VLOOKUP($B72,'Justerad allokering kvv'!$B$1:$AG$700,MATCH(K$1,'Justerad allokering kvv'!$B$1:$AF$1,0),FALSE)),VLOOKUP($B72,'Allokerad kvv'!$B$2:$AV$700,MATCH(K$1,'Allokerad kvv'!$B$1:$AV$1,0),FALSE),VLOOKUP($B72,'Justerad allokering kvv'!$B$1:$AG$700,MATCH(K$1,'Justerad allokering kvv'!$B$1:$AF$1,0),FALSE)))</f>
        <v>0</v>
      </c>
      <c r="L72">
        <f>IF($B72=" ","",IF(ISERROR(1/VLOOKUP($B72,'Justerad allokering kvv'!$B$1:$AG$700,MATCH(L$1,'Justerad allokering kvv'!$B$1:$AF$1,0),FALSE)),VLOOKUP($B72,'Allokerad kvv'!$B$2:$AV$700,MATCH(L$1,'Allokerad kvv'!$B$1:$AV$1,0),FALSE),VLOOKUP($B72,'Justerad allokering kvv'!$B$1:$AG$700,MATCH(L$1,'Justerad allokering kvv'!$B$1:$AF$1,0),FALSE)))</f>
        <v>0</v>
      </c>
      <c r="M72">
        <f>IF($B72=" ","",IF(ISERROR(1/VLOOKUP($B72,'Justerad allokering kvv'!$B$1:$AG$700,MATCH(M$1,'Justerad allokering kvv'!$B$1:$AF$1,0),FALSE)),VLOOKUP($B72,'Allokerad kvv'!$B$2:$AV$700,MATCH(M$1,'Allokerad kvv'!$B$1:$AV$1,0),FALSE),VLOOKUP($B72,'Justerad allokering kvv'!$B$1:$AG$700,MATCH(M$1,'Justerad allokering kvv'!$B$1:$AF$1,0),FALSE)))</f>
        <v>0</v>
      </c>
      <c r="N72">
        <f>IF($B72=" ","",IF(ISERROR(1/VLOOKUP($B72,'Justerad allokering kvv'!$B$1:$AG$700,MATCH(N$1,'Justerad allokering kvv'!$B$1:$AF$1,0),FALSE)),VLOOKUP($B72,'Allokerad kvv'!$B$2:$AV$700,MATCH(N$1,'Allokerad kvv'!$B$1:$AV$1,0),FALSE),VLOOKUP($B72,'Justerad allokering kvv'!$B$1:$AG$700,MATCH(N$1,'Justerad allokering kvv'!$B$1:$AF$1,0),FALSE)))</f>
        <v>0</v>
      </c>
      <c r="O72">
        <f>IF($B72=" ","",IF(ISERROR(1/VLOOKUP($B72,'Justerad allokering kvv'!$B$1:$AG$700,MATCH(O$1,'Justerad allokering kvv'!$B$1:$AF$1,0),FALSE)),VLOOKUP($B72,'Allokerad kvv'!$B$2:$AV$700,MATCH(O$1,'Allokerad kvv'!$B$1:$AV$1,0),FALSE),VLOOKUP($B72,'Justerad allokering kvv'!$B$1:$AG$700,MATCH(O$1,'Justerad allokering kvv'!$B$1:$AF$1,0),FALSE)))</f>
        <v>0</v>
      </c>
      <c r="P72">
        <f>IF($B72=" ","",IF(ISERROR(1/VLOOKUP($B72,'Justerad allokering kvv'!$B$1:$AG$700,MATCH(P$1,'Justerad allokering kvv'!$B$1:$AF$1,0),FALSE)),VLOOKUP($B72,'Allokerad kvv'!$B$2:$AV$700,MATCH(P$1,'Allokerad kvv'!$B$1:$AV$1,0),FALSE),VLOOKUP($B72,'Justerad allokering kvv'!$B$1:$AG$700,MATCH(P$1,'Justerad allokering kvv'!$B$1:$AF$1,0),FALSE)))</f>
        <v>0</v>
      </c>
      <c r="Q72">
        <f>IF($B72=" ","",IF(ISERROR(1/VLOOKUP($B72,'Justerad allokering kvv'!$B$1:$AG$700,MATCH(Q$1,'Justerad allokering kvv'!$B$1:$AF$1,0),FALSE)),VLOOKUP($B72,'Allokerad kvv'!$B$2:$AV$700,MATCH(Q$1,'Allokerad kvv'!$B$1:$AV$1,0),FALSE),VLOOKUP($B72,'Justerad allokering kvv'!$B$1:$AG$700,MATCH(Q$1,'Justerad allokering kvv'!$B$1:$AF$1,0),FALSE)))</f>
        <v>0</v>
      </c>
      <c r="R72">
        <f>IF($B72=" ","",IF(ISERROR(1/VLOOKUP($B72,'Justerad allokering kvv'!$B$1:$AG$700,MATCH(R$1,'Justerad allokering kvv'!$B$1:$AF$1,0),FALSE)),VLOOKUP($B72,'Allokerad kvv'!$B$2:$AV$700,MATCH(R$1,'Allokerad kvv'!$B$1:$AV$1,0),FALSE),VLOOKUP($B72,'Justerad allokering kvv'!$B$1:$AG$700,MATCH(R$1,'Justerad allokering kvv'!$B$1:$AF$1,0),FALSE)))</f>
        <v>0</v>
      </c>
      <c r="S72">
        <f>IF($B72=" ","",IF(ISERROR(1/VLOOKUP($B72,'Justerad allokering kvv'!$B$1:$AG$700,MATCH(S$1,'Justerad allokering kvv'!$B$1:$AF$1,0),FALSE)),VLOOKUP($B72,'Allokerad kvv'!$B$2:$AV$700,MATCH(S$1,'Allokerad kvv'!$B$1:$AV$1,0),FALSE),VLOOKUP($B72,'Justerad allokering kvv'!$B$1:$AG$700,MATCH(S$1,'Justerad allokering kvv'!$B$1:$AF$1,0),FALSE)))</f>
        <v>0</v>
      </c>
      <c r="T72">
        <f>IF($B72=" ","",IF(ISERROR(1/VLOOKUP($B72,'Justerad allokering kvv'!$B$1:$AG$700,MATCH(T$1,'Justerad allokering kvv'!$B$1:$AF$1,0),FALSE)),VLOOKUP($B72,'Allokerad kvv'!$B$2:$AV$700,MATCH(T$1,'Allokerad kvv'!$B$1:$AV$1,0),FALSE),VLOOKUP($B72,'Justerad allokering kvv'!$B$1:$AG$700,MATCH(T$1,'Justerad allokering kvv'!$B$1:$AF$1,0),FALSE)))</f>
        <v>0</v>
      </c>
      <c r="U72">
        <f>IF($B72=" ","",IF(ISERROR(1/VLOOKUP($B72,'Justerad allokering kvv'!$B$1:$AG$700,MATCH(U$1,'Justerad allokering kvv'!$B$1:$AF$1,0),FALSE)),VLOOKUP($B72,'Allokerad kvv'!$B$2:$AV$700,MATCH(U$1,'Allokerad kvv'!$B$1:$AV$1,0),FALSE),VLOOKUP($B72,'Justerad allokering kvv'!$B$1:$AG$700,MATCH(U$1,'Justerad allokering kvv'!$B$1:$AF$1,0),FALSE)))</f>
        <v>0</v>
      </c>
      <c r="V72">
        <f>IF($B72=" ","",IF(ISERROR(1/VLOOKUP($B72,'Justerad allokering kvv'!$B$1:$AG$700,MATCH(V$1,'Justerad allokering kvv'!$B$1:$AF$1,0),FALSE)),VLOOKUP($B72,'Allokerad kvv'!$B$2:$AV$700,MATCH(V$1,'Allokerad kvv'!$B$1:$AV$1,0),FALSE),VLOOKUP($B72,'Justerad allokering kvv'!$B$1:$AG$700,MATCH(V$1,'Justerad allokering kvv'!$B$1:$AF$1,0),FALSE)))</f>
        <v>0</v>
      </c>
      <c r="W72">
        <f>IF($B72=" ","",IF(ISERROR(1/VLOOKUP($B72,'Justerad allokering kvv'!$B$1:$AG$700,MATCH(W$1,'Justerad allokering kvv'!$B$1:$AF$1,0),FALSE)),VLOOKUP($B72,'Allokerad kvv'!$B$2:$AV$700,MATCH(W$1,'Allokerad kvv'!$B$1:$AV$1,0),FALSE),VLOOKUP($B72,'Justerad allokering kvv'!$B$1:$AG$700,MATCH(W$1,'Justerad allokering kvv'!$B$1:$AF$1,0),FALSE)))</f>
        <v>0</v>
      </c>
      <c r="X72">
        <f>IF($B72=" ","",IF(ISERROR(1/VLOOKUP($B72,'Justerad allokering kvv'!$B$1:$AG$700,MATCH(X$1,'Justerad allokering kvv'!$B$1:$AF$1,0),FALSE)),VLOOKUP($B72,'Allokerad kvv'!$B$2:$AV$700,MATCH(X$1,'Allokerad kvv'!$B$1:$AV$1,0),FALSE),VLOOKUP($B72,'Justerad allokering kvv'!$B$1:$AG$700,MATCH(X$1,'Justerad allokering kvv'!$B$1:$AF$1,0),FALSE)))</f>
        <v>0</v>
      </c>
      <c r="Y72">
        <f>IF($B72=" ","",IF(ISERROR(1/VLOOKUP($B72,'Justerad allokering kvv'!$B$1:$AG$700,MATCH(Y$1,'Justerad allokering kvv'!$B$1:$AF$1,0),FALSE)),VLOOKUP($B72,'Allokerad kvv'!$B$2:$AV$700,MATCH(Y$1,'Allokerad kvv'!$B$1:$AV$1,0),FALSE),VLOOKUP($B72,'Justerad allokering kvv'!$B$1:$AG$700,MATCH(Y$1,'Justerad allokering kvv'!$B$1:$AF$1,0),FALSE)))</f>
        <v>0</v>
      </c>
      <c r="AB72">
        <f>IFERROR(VLOOKUP($B72,Kraftvärmeprod!$B$1:$AO$424,MATCH("Tillförd energi från rökgaskondensering (GWh)",Kraftvärmeprod!$B$1:$AG$1,0),FALSE)/1,0)</f>
        <v>0</v>
      </c>
      <c r="AE72" s="122">
        <f t="shared" si="4"/>
        <v>94.596260999999998</v>
      </c>
      <c r="AG72">
        <f t="shared" si="5"/>
        <v>94.596260999999998</v>
      </c>
      <c r="AH72">
        <f t="shared" si="6"/>
        <v>94.596260999999998</v>
      </c>
      <c r="AI72">
        <f>IF(AH72=0,"",AH72/VLOOKUP(B72,Kraftvärmeprod!$B$1:$BC$480,MATCH("Summa tillförd energi exklusive rökgaskondensering",Kraftvärmeprod!$B$1:$BC$1,0),FALSE))</f>
        <v>0.71371858306926195</v>
      </c>
      <c r="AK72">
        <f t="shared" si="7"/>
        <v>0</v>
      </c>
    </row>
    <row r="73" spans="1:37" x14ac:dyDescent="0.25">
      <c r="A73" s="2" t="s">
        <v>124</v>
      </c>
      <c r="B73" s="2" t="s">
        <v>126</v>
      </c>
      <c r="C73">
        <f>IF($B73=" ","",IF(ISERROR(1/VLOOKUP($B73,'Justerad allokering kvv'!$B$1:$AG$700,MATCH(C$1,'Justerad allokering kvv'!$B$1:$AF$1,0),FALSE)),VLOOKUP($B73,'Allokerad kvv'!$B$2:$AV$700,MATCH(C$1,'Allokerad kvv'!$B$1:$AV$1,0),FALSE),VLOOKUP($B73,'Justerad allokering kvv'!$B$1:$AG$700,MATCH(C$1,'Justerad allokering kvv'!$B$1:$AF$1,0),FALSE)))</f>
        <v>0</v>
      </c>
      <c r="D73">
        <f>IF($B73=" ","",IF(ISERROR(1/VLOOKUP($B73,'Justerad allokering kvv'!$B$1:$AG$700,MATCH(D$1,'Justerad allokering kvv'!$B$1:$AF$1,0),FALSE)),VLOOKUP($B73,'Allokerad kvv'!$B$2:$AV$700,MATCH(D$1,'Allokerad kvv'!$B$1:$AV$1,0),FALSE),VLOOKUP($B73,'Justerad allokering kvv'!$B$1:$AG$700,MATCH(D$1,'Justerad allokering kvv'!$B$1:$AF$1,0),FALSE)))</f>
        <v>0</v>
      </c>
      <c r="E73">
        <f>IF($B73=" ","",IF(ISERROR(1/VLOOKUP($B73,'Justerad allokering kvv'!$B$1:$AG$700,MATCH(E$1,'Justerad allokering kvv'!$B$1:$AF$1,0),FALSE)),VLOOKUP($B73,'Allokerad kvv'!$B$2:$AV$700,MATCH(E$1,'Allokerad kvv'!$B$1:$AV$1,0),FALSE),VLOOKUP($B73,'Justerad allokering kvv'!$B$1:$AG$700,MATCH(E$1,'Justerad allokering kvv'!$B$1:$AF$1,0),FALSE)))</f>
        <v>0</v>
      </c>
      <c r="F73">
        <f>IF($B73=" ","",IF(ISERROR(1/VLOOKUP($B73,'Justerad allokering kvv'!$B$1:$AG$700,MATCH(F$1,'Justerad allokering kvv'!$B$1:$AF$1,0),FALSE)),VLOOKUP($B73,'Allokerad kvv'!$B$2:$AV$700,MATCH(F$1,'Allokerad kvv'!$B$1:$AV$1,0),FALSE),VLOOKUP($B73,'Justerad allokering kvv'!$B$1:$AG$700,MATCH(F$1,'Justerad allokering kvv'!$B$1:$AF$1,0),FALSE)))</f>
        <v>0</v>
      </c>
      <c r="G73">
        <f>IF($B73=" ","",IF(ISERROR(1/VLOOKUP($B73,'Justerad allokering kvv'!$B$1:$AG$700,MATCH(G$1,'Justerad allokering kvv'!$B$1:$AF$1,0),FALSE)),VLOOKUP($B73,'Allokerad kvv'!$B$2:$AV$700,MATCH(G$1,'Allokerad kvv'!$B$1:$AV$1,0),FALSE),VLOOKUP($B73,'Justerad allokering kvv'!$B$1:$AG$700,MATCH(G$1,'Justerad allokering kvv'!$B$1:$AF$1,0),FALSE)))</f>
        <v>0</v>
      </c>
      <c r="H73">
        <f>IF($B73=" ","",IF(ISERROR(1/VLOOKUP($B73,'Justerad allokering kvv'!$B$1:$AG$700,MATCH(H$1,'Justerad allokering kvv'!$B$1:$AF$1,0),FALSE)),VLOOKUP($B73,'Allokerad kvv'!$B$2:$AV$700,MATCH(H$1,'Allokerad kvv'!$B$1:$AV$1,0),FALSE),VLOOKUP($B73,'Justerad allokering kvv'!$B$1:$AG$700,MATCH(H$1,'Justerad allokering kvv'!$B$1:$AF$1,0),FALSE)))</f>
        <v>0</v>
      </c>
      <c r="I73">
        <f>IF($B73=" ","",IF(ISERROR(1/VLOOKUP($B73,'Justerad allokering kvv'!$B$1:$AG$700,MATCH(I$1,'Justerad allokering kvv'!$B$1:$AF$1,0),FALSE)),VLOOKUP($B73,'Allokerad kvv'!$B$2:$AV$700,MATCH(I$1,'Allokerad kvv'!$B$1:$AV$1,0),FALSE),VLOOKUP($B73,'Justerad allokering kvv'!$B$1:$AG$700,MATCH(I$1,'Justerad allokering kvv'!$B$1:$AF$1,0),FALSE)))</f>
        <v>0</v>
      </c>
      <c r="J73">
        <f>IF($B73=" ","",IF(ISERROR(1/VLOOKUP($B73,'Justerad allokering kvv'!$B$1:$AG$700,MATCH(J$1,'Justerad allokering kvv'!$B$1:$AF$1,0),FALSE)),VLOOKUP($B73,'Allokerad kvv'!$B$2:$AV$700,MATCH(J$1,'Allokerad kvv'!$B$1:$AV$1,0),FALSE),VLOOKUP($B73,'Justerad allokering kvv'!$B$1:$AG$700,MATCH(J$1,'Justerad allokering kvv'!$B$1:$AF$1,0),FALSE)))</f>
        <v>0</v>
      </c>
      <c r="K73">
        <f>IF($B73=" ","",IF(ISERROR(1/VLOOKUP($B73,'Justerad allokering kvv'!$B$1:$AG$700,MATCH(K$1,'Justerad allokering kvv'!$B$1:$AF$1,0),FALSE)),VLOOKUP($B73,'Allokerad kvv'!$B$2:$AV$700,MATCH(K$1,'Allokerad kvv'!$B$1:$AV$1,0),FALSE),VLOOKUP($B73,'Justerad allokering kvv'!$B$1:$AG$700,MATCH(K$1,'Justerad allokering kvv'!$B$1:$AF$1,0),FALSE)))</f>
        <v>0</v>
      </c>
      <c r="L73">
        <f>IF($B73=" ","",IF(ISERROR(1/VLOOKUP($B73,'Justerad allokering kvv'!$B$1:$AG$700,MATCH(L$1,'Justerad allokering kvv'!$B$1:$AF$1,0),FALSE)),VLOOKUP($B73,'Allokerad kvv'!$B$2:$AV$700,MATCH(L$1,'Allokerad kvv'!$B$1:$AV$1,0),FALSE),VLOOKUP($B73,'Justerad allokering kvv'!$B$1:$AG$700,MATCH(L$1,'Justerad allokering kvv'!$B$1:$AF$1,0),FALSE)))</f>
        <v>0</v>
      </c>
      <c r="M73">
        <f>IF($B73=" ","",IF(ISERROR(1/VLOOKUP($B73,'Justerad allokering kvv'!$B$1:$AG$700,MATCH(M$1,'Justerad allokering kvv'!$B$1:$AF$1,0),FALSE)),VLOOKUP($B73,'Allokerad kvv'!$B$2:$AV$700,MATCH(M$1,'Allokerad kvv'!$B$1:$AV$1,0),FALSE),VLOOKUP($B73,'Justerad allokering kvv'!$B$1:$AG$700,MATCH(M$1,'Justerad allokering kvv'!$B$1:$AF$1,0),FALSE)))</f>
        <v>0</v>
      </c>
      <c r="N73">
        <f>IF($B73=" ","",IF(ISERROR(1/VLOOKUP($B73,'Justerad allokering kvv'!$B$1:$AG$700,MATCH(N$1,'Justerad allokering kvv'!$B$1:$AF$1,0),FALSE)),VLOOKUP($B73,'Allokerad kvv'!$B$2:$AV$700,MATCH(N$1,'Allokerad kvv'!$B$1:$AV$1,0),FALSE),VLOOKUP($B73,'Justerad allokering kvv'!$B$1:$AG$700,MATCH(N$1,'Justerad allokering kvv'!$B$1:$AF$1,0),FALSE)))</f>
        <v>0</v>
      </c>
      <c r="O73">
        <f>IF($B73=" ","",IF(ISERROR(1/VLOOKUP($B73,'Justerad allokering kvv'!$B$1:$AG$700,MATCH(O$1,'Justerad allokering kvv'!$B$1:$AF$1,0),FALSE)),VLOOKUP($B73,'Allokerad kvv'!$B$2:$AV$700,MATCH(O$1,'Allokerad kvv'!$B$1:$AV$1,0),FALSE),VLOOKUP($B73,'Justerad allokering kvv'!$B$1:$AG$700,MATCH(O$1,'Justerad allokering kvv'!$B$1:$AF$1,0),FALSE)))</f>
        <v>0</v>
      </c>
      <c r="P73">
        <f>IF($B73=" ","",IF(ISERROR(1/VLOOKUP($B73,'Justerad allokering kvv'!$B$1:$AG$700,MATCH(P$1,'Justerad allokering kvv'!$B$1:$AF$1,0),FALSE)),VLOOKUP($B73,'Allokerad kvv'!$B$2:$AV$700,MATCH(P$1,'Allokerad kvv'!$B$1:$AV$1,0),FALSE),VLOOKUP($B73,'Justerad allokering kvv'!$B$1:$AG$700,MATCH(P$1,'Justerad allokering kvv'!$B$1:$AF$1,0),FALSE)))</f>
        <v>0</v>
      </c>
      <c r="Q73">
        <f>IF($B73=" ","",IF(ISERROR(1/VLOOKUP($B73,'Justerad allokering kvv'!$B$1:$AG$700,MATCH(Q$1,'Justerad allokering kvv'!$B$1:$AF$1,0),FALSE)),VLOOKUP($B73,'Allokerad kvv'!$B$2:$AV$700,MATCH(Q$1,'Allokerad kvv'!$B$1:$AV$1,0),FALSE),VLOOKUP($B73,'Justerad allokering kvv'!$B$1:$AG$700,MATCH(Q$1,'Justerad allokering kvv'!$B$1:$AF$1,0),FALSE)))</f>
        <v>0</v>
      </c>
      <c r="R73">
        <f>IF($B73=" ","",IF(ISERROR(1/VLOOKUP($B73,'Justerad allokering kvv'!$B$1:$AG$700,MATCH(R$1,'Justerad allokering kvv'!$B$1:$AF$1,0),FALSE)),VLOOKUP($B73,'Allokerad kvv'!$B$2:$AV$700,MATCH(R$1,'Allokerad kvv'!$B$1:$AV$1,0),FALSE),VLOOKUP($B73,'Justerad allokering kvv'!$B$1:$AG$700,MATCH(R$1,'Justerad allokering kvv'!$B$1:$AF$1,0),FALSE)))</f>
        <v>0</v>
      </c>
      <c r="S73">
        <f>IF($B73=" ","",IF(ISERROR(1/VLOOKUP($B73,'Justerad allokering kvv'!$B$1:$AG$700,MATCH(S$1,'Justerad allokering kvv'!$B$1:$AF$1,0),FALSE)),VLOOKUP($B73,'Allokerad kvv'!$B$2:$AV$700,MATCH(S$1,'Allokerad kvv'!$B$1:$AV$1,0),FALSE),VLOOKUP($B73,'Justerad allokering kvv'!$B$1:$AG$700,MATCH(S$1,'Justerad allokering kvv'!$B$1:$AF$1,0),FALSE)))</f>
        <v>0</v>
      </c>
      <c r="T73">
        <f>IF($B73=" ","",IF(ISERROR(1/VLOOKUP($B73,'Justerad allokering kvv'!$B$1:$AG$700,MATCH(T$1,'Justerad allokering kvv'!$B$1:$AF$1,0),FALSE)),VLOOKUP($B73,'Allokerad kvv'!$B$2:$AV$700,MATCH(T$1,'Allokerad kvv'!$B$1:$AV$1,0),FALSE),VLOOKUP($B73,'Justerad allokering kvv'!$B$1:$AG$700,MATCH(T$1,'Justerad allokering kvv'!$B$1:$AF$1,0),FALSE)))</f>
        <v>0</v>
      </c>
      <c r="U73">
        <f>IF($B73=" ","",IF(ISERROR(1/VLOOKUP($B73,'Justerad allokering kvv'!$B$1:$AG$700,MATCH(U$1,'Justerad allokering kvv'!$B$1:$AF$1,0),FALSE)),VLOOKUP($B73,'Allokerad kvv'!$B$2:$AV$700,MATCH(U$1,'Allokerad kvv'!$B$1:$AV$1,0),FALSE),VLOOKUP($B73,'Justerad allokering kvv'!$B$1:$AG$700,MATCH(U$1,'Justerad allokering kvv'!$B$1:$AF$1,0),FALSE)))</f>
        <v>0</v>
      </c>
      <c r="V73">
        <f>IF($B73=" ","",IF(ISERROR(1/VLOOKUP($B73,'Justerad allokering kvv'!$B$1:$AG$700,MATCH(V$1,'Justerad allokering kvv'!$B$1:$AF$1,0),FALSE)),VLOOKUP($B73,'Allokerad kvv'!$B$2:$AV$700,MATCH(V$1,'Allokerad kvv'!$B$1:$AV$1,0),FALSE),VLOOKUP($B73,'Justerad allokering kvv'!$B$1:$AG$700,MATCH(V$1,'Justerad allokering kvv'!$B$1:$AF$1,0),FALSE)))</f>
        <v>0</v>
      </c>
      <c r="W73">
        <f>IF($B73=" ","",IF(ISERROR(1/VLOOKUP($B73,'Justerad allokering kvv'!$B$1:$AG$700,MATCH(W$1,'Justerad allokering kvv'!$B$1:$AF$1,0),FALSE)),VLOOKUP($B73,'Allokerad kvv'!$B$2:$AV$700,MATCH(W$1,'Allokerad kvv'!$B$1:$AV$1,0),FALSE),VLOOKUP($B73,'Justerad allokering kvv'!$B$1:$AG$700,MATCH(W$1,'Justerad allokering kvv'!$B$1:$AF$1,0),FALSE)))</f>
        <v>0</v>
      </c>
      <c r="X73">
        <f>IF($B73=" ","",IF(ISERROR(1/VLOOKUP($B73,'Justerad allokering kvv'!$B$1:$AG$700,MATCH(X$1,'Justerad allokering kvv'!$B$1:$AF$1,0),FALSE)),VLOOKUP($B73,'Allokerad kvv'!$B$2:$AV$700,MATCH(X$1,'Allokerad kvv'!$B$1:$AV$1,0),FALSE),VLOOKUP($B73,'Justerad allokering kvv'!$B$1:$AG$700,MATCH(X$1,'Justerad allokering kvv'!$B$1:$AF$1,0),FALSE)))</f>
        <v>0</v>
      </c>
      <c r="Y73">
        <f>IF($B73=" ","",IF(ISERROR(1/VLOOKUP($B73,'Justerad allokering kvv'!$B$1:$AG$700,MATCH(Y$1,'Justerad allokering kvv'!$B$1:$AF$1,0),FALSE)),VLOOKUP($B73,'Allokerad kvv'!$B$2:$AV$700,MATCH(Y$1,'Allokerad kvv'!$B$1:$AV$1,0),FALSE),VLOOKUP($B73,'Justerad allokering kvv'!$B$1:$AG$700,MATCH(Y$1,'Justerad allokering kvv'!$B$1:$AF$1,0),FALSE)))</f>
        <v>0</v>
      </c>
      <c r="AB73">
        <f>IFERROR(VLOOKUP($B73,Kraftvärmeprod!$B$1:$AO$424,MATCH("Tillförd energi från rökgaskondensering (GWh)",Kraftvärmeprod!$B$1:$AG$1,0),FALSE)/1,0)</f>
        <v>0</v>
      </c>
      <c r="AE73" s="122">
        <f t="shared" si="4"/>
        <v>0</v>
      </c>
      <c r="AG73">
        <f t="shared" si="5"/>
        <v>0</v>
      </c>
      <c r="AH73">
        <f t="shared" si="6"/>
        <v>0</v>
      </c>
      <c r="AI73" t="str">
        <f>IF(AH73=0,"",AH73/VLOOKUP(B73,Kraftvärmeprod!$B$1:$BC$480,MATCH("Summa tillförd energi exklusive rökgaskondensering",Kraftvärmeprod!$B$1:$BC$1,0),FALSE))</f>
        <v/>
      </c>
      <c r="AK73">
        <f t="shared" si="7"/>
        <v>0</v>
      </c>
    </row>
    <row r="74" spans="1:37" x14ac:dyDescent="0.25">
      <c r="A74" s="2" t="s">
        <v>124</v>
      </c>
      <c r="B74" s="2" t="s">
        <v>127</v>
      </c>
      <c r="C74">
        <f>IF($B74=" ","",IF(ISERROR(1/VLOOKUP($B74,'Justerad allokering kvv'!$B$1:$AG$700,MATCH(C$1,'Justerad allokering kvv'!$B$1:$AF$1,0),FALSE)),VLOOKUP($B74,'Allokerad kvv'!$B$2:$AV$700,MATCH(C$1,'Allokerad kvv'!$B$1:$AV$1,0),FALSE),VLOOKUP($B74,'Justerad allokering kvv'!$B$1:$AG$700,MATCH(C$1,'Justerad allokering kvv'!$B$1:$AF$1,0),FALSE)))</f>
        <v>0</v>
      </c>
      <c r="D74">
        <f>IF($B74=" ","",IF(ISERROR(1/VLOOKUP($B74,'Justerad allokering kvv'!$B$1:$AG$700,MATCH(D$1,'Justerad allokering kvv'!$B$1:$AF$1,0),FALSE)),VLOOKUP($B74,'Allokerad kvv'!$B$2:$AV$700,MATCH(D$1,'Allokerad kvv'!$B$1:$AV$1,0),FALSE),VLOOKUP($B74,'Justerad allokering kvv'!$B$1:$AG$700,MATCH(D$1,'Justerad allokering kvv'!$B$1:$AF$1,0),FALSE)))</f>
        <v>0</v>
      </c>
      <c r="E74">
        <f>IF($B74=" ","",IF(ISERROR(1/VLOOKUP($B74,'Justerad allokering kvv'!$B$1:$AG$700,MATCH(E$1,'Justerad allokering kvv'!$B$1:$AF$1,0),FALSE)),VLOOKUP($B74,'Allokerad kvv'!$B$2:$AV$700,MATCH(E$1,'Allokerad kvv'!$B$1:$AV$1,0),FALSE),VLOOKUP($B74,'Justerad allokering kvv'!$B$1:$AG$700,MATCH(E$1,'Justerad allokering kvv'!$B$1:$AF$1,0),FALSE)))</f>
        <v>0</v>
      </c>
      <c r="F74">
        <f>IF($B74=" ","",IF(ISERROR(1/VLOOKUP($B74,'Justerad allokering kvv'!$B$1:$AG$700,MATCH(F$1,'Justerad allokering kvv'!$B$1:$AF$1,0),FALSE)),VLOOKUP($B74,'Allokerad kvv'!$B$2:$AV$700,MATCH(F$1,'Allokerad kvv'!$B$1:$AV$1,0),FALSE),VLOOKUP($B74,'Justerad allokering kvv'!$B$1:$AG$700,MATCH(F$1,'Justerad allokering kvv'!$B$1:$AF$1,0),FALSE)))</f>
        <v>0</v>
      </c>
      <c r="G74">
        <f>IF($B74=" ","",IF(ISERROR(1/VLOOKUP($B74,'Justerad allokering kvv'!$B$1:$AG$700,MATCH(G$1,'Justerad allokering kvv'!$B$1:$AF$1,0),FALSE)),VLOOKUP($B74,'Allokerad kvv'!$B$2:$AV$700,MATCH(G$1,'Allokerad kvv'!$B$1:$AV$1,0),FALSE),VLOOKUP($B74,'Justerad allokering kvv'!$B$1:$AG$700,MATCH(G$1,'Justerad allokering kvv'!$B$1:$AF$1,0),FALSE)))</f>
        <v>0</v>
      </c>
      <c r="H74">
        <f>IF($B74=" ","",IF(ISERROR(1/VLOOKUP($B74,'Justerad allokering kvv'!$B$1:$AG$700,MATCH(H$1,'Justerad allokering kvv'!$B$1:$AF$1,0),FALSE)),VLOOKUP($B74,'Allokerad kvv'!$B$2:$AV$700,MATCH(H$1,'Allokerad kvv'!$B$1:$AV$1,0),FALSE),VLOOKUP($B74,'Justerad allokering kvv'!$B$1:$AG$700,MATCH(H$1,'Justerad allokering kvv'!$B$1:$AF$1,0),FALSE)))</f>
        <v>0</v>
      </c>
      <c r="I74">
        <f>IF($B74=" ","",IF(ISERROR(1/VLOOKUP($B74,'Justerad allokering kvv'!$B$1:$AG$700,MATCH(I$1,'Justerad allokering kvv'!$B$1:$AF$1,0),FALSE)),VLOOKUP($B74,'Allokerad kvv'!$B$2:$AV$700,MATCH(I$1,'Allokerad kvv'!$B$1:$AV$1,0),FALSE),VLOOKUP($B74,'Justerad allokering kvv'!$B$1:$AG$700,MATCH(I$1,'Justerad allokering kvv'!$B$1:$AF$1,0),FALSE)))</f>
        <v>0</v>
      </c>
      <c r="J74">
        <f>IF($B74=" ","",IF(ISERROR(1/VLOOKUP($B74,'Justerad allokering kvv'!$B$1:$AG$700,MATCH(J$1,'Justerad allokering kvv'!$B$1:$AF$1,0),FALSE)),VLOOKUP($B74,'Allokerad kvv'!$B$2:$AV$700,MATCH(J$1,'Allokerad kvv'!$B$1:$AV$1,0),FALSE),VLOOKUP($B74,'Justerad allokering kvv'!$B$1:$AG$700,MATCH(J$1,'Justerad allokering kvv'!$B$1:$AF$1,0),FALSE)))</f>
        <v>0</v>
      </c>
      <c r="K74">
        <f>IF($B74=" ","",IF(ISERROR(1/VLOOKUP($B74,'Justerad allokering kvv'!$B$1:$AG$700,MATCH(K$1,'Justerad allokering kvv'!$B$1:$AF$1,0),FALSE)),VLOOKUP($B74,'Allokerad kvv'!$B$2:$AV$700,MATCH(K$1,'Allokerad kvv'!$B$1:$AV$1,0),FALSE),VLOOKUP($B74,'Justerad allokering kvv'!$B$1:$AG$700,MATCH(K$1,'Justerad allokering kvv'!$B$1:$AF$1,0),FALSE)))</f>
        <v>0</v>
      </c>
      <c r="L74">
        <f>IF($B74=" ","",IF(ISERROR(1/VLOOKUP($B74,'Justerad allokering kvv'!$B$1:$AG$700,MATCH(L$1,'Justerad allokering kvv'!$B$1:$AF$1,0),FALSE)),VLOOKUP($B74,'Allokerad kvv'!$B$2:$AV$700,MATCH(L$1,'Allokerad kvv'!$B$1:$AV$1,0),FALSE),VLOOKUP($B74,'Justerad allokering kvv'!$B$1:$AG$700,MATCH(L$1,'Justerad allokering kvv'!$B$1:$AF$1,0),FALSE)))</f>
        <v>0</v>
      </c>
      <c r="M74">
        <f>IF($B74=" ","",IF(ISERROR(1/VLOOKUP($B74,'Justerad allokering kvv'!$B$1:$AG$700,MATCH(M$1,'Justerad allokering kvv'!$B$1:$AF$1,0),FALSE)),VLOOKUP($B74,'Allokerad kvv'!$B$2:$AV$700,MATCH(M$1,'Allokerad kvv'!$B$1:$AV$1,0),FALSE),VLOOKUP($B74,'Justerad allokering kvv'!$B$1:$AG$700,MATCH(M$1,'Justerad allokering kvv'!$B$1:$AF$1,0),FALSE)))</f>
        <v>0</v>
      </c>
      <c r="N74">
        <f>IF($B74=" ","",IF(ISERROR(1/VLOOKUP($B74,'Justerad allokering kvv'!$B$1:$AG$700,MATCH(N$1,'Justerad allokering kvv'!$B$1:$AF$1,0),FALSE)),VLOOKUP($B74,'Allokerad kvv'!$B$2:$AV$700,MATCH(N$1,'Allokerad kvv'!$B$1:$AV$1,0),FALSE),VLOOKUP($B74,'Justerad allokering kvv'!$B$1:$AG$700,MATCH(N$1,'Justerad allokering kvv'!$B$1:$AF$1,0),FALSE)))</f>
        <v>0</v>
      </c>
      <c r="O74">
        <f>IF($B74=" ","",IF(ISERROR(1/VLOOKUP($B74,'Justerad allokering kvv'!$B$1:$AG$700,MATCH(O$1,'Justerad allokering kvv'!$B$1:$AF$1,0),FALSE)),VLOOKUP($B74,'Allokerad kvv'!$B$2:$AV$700,MATCH(O$1,'Allokerad kvv'!$B$1:$AV$1,0),FALSE),VLOOKUP($B74,'Justerad allokering kvv'!$B$1:$AG$700,MATCH(O$1,'Justerad allokering kvv'!$B$1:$AF$1,0),FALSE)))</f>
        <v>0</v>
      </c>
      <c r="P74">
        <f>IF($B74=" ","",IF(ISERROR(1/VLOOKUP($B74,'Justerad allokering kvv'!$B$1:$AG$700,MATCH(P$1,'Justerad allokering kvv'!$B$1:$AF$1,0),FALSE)),VLOOKUP($B74,'Allokerad kvv'!$B$2:$AV$700,MATCH(P$1,'Allokerad kvv'!$B$1:$AV$1,0),FALSE),VLOOKUP($B74,'Justerad allokering kvv'!$B$1:$AG$700,MATCH(P$1,'Justerad allokering kvv'!$B$1:$AF$1,0),FALSE)))</f>
        <v>0</v>
      </c>
      <c r="Q74">
        <f>IF($B74=" ","",IF(ISERROR(1/VLOOKUP($B74,'Justerad allokering kvv'!$B$1:$AG$700,MATCH(Q$1,'Justerad allokering kvv'!$B$1:$AF$1,0),FALSE)),VLOOKUP($B74,'Allokerad kvv'!$B$2:$AV$700,MATCH(Q$1,'Allokerad kvv'!$B$1:$AV$1,0),FALSE),VLOOKUP($B74,'Justerad allokering kvv'!$B$1:$AG$700,MATCH(Q$1,'Justerad allokering kvv'!$B$1:$AF$1,0),FALSE)))</f>
        <v>0</v>
      </c>
      <c r="R74">
        <f>IF($B74=" ","",IF(ISERROR(1/VLOOKUP($B74,'Justerad allokering kvv'!$B$1:$AG$700,MATCH(R$1,'Justerad allokering kvv'!$B$1:$AF$1,0),FALSE)),VLOOKUP($B74,'Allokerad kvv'!$B$2:$AV$700,MATCH(R$1,'Allokerad kvv'!$B$1:$AV$1,0),FALSE),VLOOKUP($B74,'Justerad allokering kvv'!$B$1:$AG$700,MATCH(R$1,'Justerad allokering kvv'!$B$1:$AF$1,0),FALSE)))</f>
        <v>0</v>
      </c>
      <c r="S74">
        <f>IF($B74=" ","",IF(ISERROR(1/VLOOKUP($B74,'Justerad allokering kvv'!$B$1:$AG$700,MATCH(S$1,'Justerad allokering kvv'!$B$1:$AF$1,0),FALSE)),VLOOKUP($B74,'Allokerad kvv'!$B$2:$AV$700,MATCH(S$1,'Allokerad kvv'!$B$1:$AV$1,0),FALSE),VLOOKUP($B74,'Justerad allokering kvv'!$B$1:$AG$700,MATCH(S$1,'Justerad allokering kvv'!$B$1:$AF$1,0),FALSE)))</f>
        <v>0</v>
      </c>
      <c r="T74">
        <f>IF($B74=" ","",IF(ISERROR(1/VLOOKUP($B74,'Justerad allokering kvv'!$B$1:$AG$700,MATCH(T$1,'Justerad allokering kvv'!$B$1:$AF$1,0),FALSE)),VLOOKUP($B74,'Allokerad kvv'!$B$2:$AV$700,MATCH(T$1,'Allokerad kvv'!$B$1:$AV$1,0),FALSE),VLOOKUP($B74,'Justerad allokering kvv'!$B$1:$AG$700,MATCH(T$1,'Justerad allokering kvv'!$B$1:$AF$1,0),FALSE)))</f>
        <v>0</v>
      </c>
      <c r="U74">
        <f>IF($B74=" ","",IF(ISERROR(1/VLOOKUP($B74,'Justerad allokering kvv'!$B$1:$AG$700,MATCH(U$1,'Justerad allokering kvv'!$B$1:$AF$1,0),FALSE)),VLOOKUP($B74,'Allokerad kvv'!$B$2:$AV$700,MATCH(U$1,'Allokerad kvv'!$B$1:$AV$1,0),FALSE),VLOOKUP($B74,'Justerad allokering kvv'!$B$1:$AG$700,MATCH(U$1,'Justerad allokering kvv'!$B$1:$AF$1,0),FALSE)))</f>
        <v>0</v>
      </c>
      <c r="V74">
        <f>IF($B74=" ","",IF(ISERROR(1/VLOOKUP($B74,'Justerad allokering kvv'!$B$1:$AG$700,MATCH(V$1,'Justerad allokering kvv'!$B$1:$AF$1,0),FALSE)),VLOOKUP($B74,'Allokerad kvv'!$B$2:$AV$700,MATCH(V$1,'Allokerad kvv'!$B$1:$AV$1,0),FALSE),VLOOKUP($B74,'Justerad allokering kvv'!$B$1:$AG$700,MATCH(V$1,'Justerad allokering kvv'!$B$1:$AF$1,0),FALSE)))</f>
        <v>0</v>
      </c>
      <c r="W74">
        <f>IF($B74=" ","",IF(ISERROR(1/VLOOKUP($B74,'Justerad allokering kvv'!$B$1:$AG$700,MATCH(W$1,'Justerad allokering kvv'!$B$1:$AF$1,0),FALSE)),VLOOKUP($B74,'Allokerad kvv'!$B$2:$AV$700,MATCH(W$1,'Allokerad kvv'!$B$1:$AV$1,0),FALSE),VLOOKUP($B74,'Justerad allokering kvv'!$B$1:$AG$700,MATCH(W$1,'Justerad allokering kvv'!$B$1:$AF$1,0),FALSE)))</f>
        <v>0</v>
      </c>
      <c r="X74">
        <f>IF($B74=" ","",IF(ISERROR(1/VLOOKUP($B74,'Justerad allokering kvv'!$B$1:$AG$700,MATCH(X$1,'Justerad allokering kvv'!$B$1:$AF$1,0),FALSE)),VLOOKUP($B74,'Allokerad kvv'!$B$2:$AV$700,MATCH(X$1,'Allokerad kvv'!$B$1:$AV$1,0),FALSE),VLOOKUP($B74,'Justerad allokering kvv'!$B$1:$AG$700,MATCH(X$1,'Justerad allokering kvv'!$B$1:$AF$1,0),FALSE)))</f>
        <v>0</v>
      </c>
      <c r="Y74">
        <f>IF($B74=" ","",IF(ISERROR(1/VLOOKUP($B74,'Justerad allokering kvv'!$B$1:$AG$700,MATCH(Y$1,'Justerad allokering kvv'!$B$1:$AF$1,0),FALSE)),VLOOKUP($B74,'Allokerad kvv'!$B$2:$AV$700,MATCH(Y$1,'Allokerad kvv'!$B$1:$AV$1,0),FALSE),VLOOKUP($B74,'Justerad allokering kvv'!$B$1:$AG$700,MATCH(Y$1,'Justerad allokering kvv'!$B$1:$AF$1,0),FALSE)))</f>
        <v>0</v>
      </c>
      <c r="AB74">
        <f>IFERROR(VLOOKUP($B74,Kraftvärmeprod!$B$1:$AO$424,MATCH("Tillförd energi från rökgaskondensering (GWh)",Kraftvärmeprod!$B$1:$AG$1,0),FALSE)/1,0)</f>
        <v>0</v>
      </c>
      <c r="AE74" s="122">
        <f t="shared" si="4"/>
        <v>0</v>
      </c>
      <c r="AG74">
        <f t="shared" si="5"/>
        <v>0</v>
      </c>
      <c r="AH74">
        <f t="shared" si="6"/>
        <v>0</v>
      </c>
      <c r="AI74" t="str">
        <f>IF(AH74=0,"",AH74/VLOOKUP(B74,Kraftvärmeprod!$B$1:$BC$480,MATCH("Summa tillförd energi exklusive rökgaskondensering",Kraftvärmeprod!$B$1:$BC$1,0),FALSE))</f>
        <v/>
      </c>
      <c r="AK74">
        <f t="shared" si="7"/>
        <v>0</v>
      </c>
    </row>
    <row r="75" spans="1:37" x14ac:dyDescent="0.25">
      <c r="A75" s="2" t="s">
        <v>128</v>
      </c>
      <c r="B75" s="2" t="s">
        <v>129</v>
      </c>
      <c r="C75">
        <f>IF($B75=" ","",IF(ISERROR(1/VLOOKUP($B75,'Justerad allokering kvv'!$B$1:$AG$700,MATCH(C$1,'Justerad allokering kvv'!$B$1:$AF$1,0),FALSE)),VLOOKUP($B75,'Allokerad kvv'!$B$2:$AV$700,MATCH(C$1,'Allokerad kvv'!$B$1:$AV$1,0),FALSE),VLOOKUP($B75,'Justerad allokering kvv'!$B$1:$AG$700,MATCH(C$1,'Justerad allokering kvv'!$B$1:$AF$1,0),FALSE)))</f>
        <v>0</v>
      </c>
      <c r="D75">
        <f>IF($B75=" ","",IF(ISERROR(1/VLOOKUP($B75,'Justerad allokering kvv'!$B$1:$AG$700,MATCH(D$1,'Justerad allokering kvv'!$B$1:$AF$1,0),FALSE)),VLOOKUP($B75,'Allokerad kvv'!$B$2:$AV$700,MATCH(D$1,'Allokerad kvv'!$B$1:$AV$1,0),FALSE),VLOOKUP($B75,'Justerad allokering kvv'!$B$1:$AG$700,MATCH(D$1,'Justerad allokering kvv'!$B$1:$AF$1,0),FALSE)))</f>
        <v>0</v>
      </c>
      <c r="E75">
        <f>IF($B75=" ","",IF(ISERROR(1/VLOOKUP($B75,'Justerad allokering kvv'!$B$1:$AG$700,MATCH(E$1,'Justerad allokering kvv'!$B$1:$AF$1,0),FALSE)),VLOOKUP($B75,'Allokerad kvv'!$B$2:$AV$700,MATCH(E$1,'Allokerad kvv'!$B$1:$AV$1,0),FALSE),VLOOKUP($B75,'Justerad allokering kvv'!$B$1:$AG$700,MATCH(E$1,'Justerad allokering kvv'!$B$1:$AF$1,0),FALSE)))</f>
        <v>0</v>
      </c>
      <c r="F75">
        <f>IF($B75=" ","",IF(ISERROR(1/VLOOKUP($B75,'Justerad allokering kvv'!$B$1:$AG$700,MATCH(F$1,'Justerad allokering kvv'!$B$1:$AF$1,0),FALSE)),VLOOKUP($B75,'Allokerad kvv'!$B$2:$AV$700,MATCH(F$1,'Allokerad kvv'!$B$1:$AV$1,0),FALSE),VLOOKUP($B75,'Justerad allokering kvv'!$B$1:$AG$700,MATCH(F$1,'Justerad allokering kvv'!$B$1:$AF$1,0),FALSE)))</f>
        <v>0</v>
      </c>
      <c r="G75">
        <f>IF($B75=" ","",IF(ISERROR(1/VLOOKUP($B75,'Justerad allokering kvv'!$B$1:$AG$700,MATCH(G$1,'Justerad allokering kvv'!$B$1:$AF$1,0),FALSE)),VLOOKUP($B75,'Allokerad kvv'!$B$2:$AV$700,MATCH(G$1,'Allokerad kvv'!$B$1:$AV$1,0),FALSE),VLOOKUP($B75,'Justerad allokering kvv'!$B$1:$AG$700,MATCH(G$1,'Justerad allokering kvv'!$B$1:$AF$1,0),FALSE)))</f>
        <v>0</v>
      </c>
      <c r="H75">
        <f>IF($B75=" ","",IF(ISERROR(1/VLOOKUP($B75,'Justerad allokering kvv'!$B$1:$AG$700,MATCH(H$1,'Justerad allokering kvv'!$B$1:$AF$1,0),FALSE)),VLOOKUP($B75,'Allokerad kvv'!$B$2:$AV$700,MATCH(H$1,'Allokerad kvv'!$B$1:$AV$1,0),FALSE),VLOOKUP($B75,'Justerad allokering kvv'!$B$1:$AG$700,MATCH(H$1,'Justerad allokering kvv'!$B$1:$AF$1,0),FALSE)))</f>
        <v>0</v>
      </c>
      <c r="I75">
        <f>IF($B75=" ","",IF(ISERROR(1/VLOOKUP($B75,'Justerad allokering kvv'!$B$1:$AG$700,MATCH(I$1,'Justerad allokering kvv'!$B$1:$AF$1,0),FALSE)),VLOOKUP($B75,'Allokerad kvv'!$B$2:$AV$700,MATCH(I$1,'Allokerad kvv'!$B$1:$AV$1,0),FALSE),VLOOKUP($B75,'Justerad allokering kvv'!$B$1:$AG$700,MATCH(I$1,'Justerad allokering kvv'!$B$1:$AF$1,0),FALSE)))</f>
        <v>0</v>
      </c>
      <c r="J75">
        <f>IF($B75=" ","",IF(ISERROR(1/VLOOKUP($B75,'Justerad allokering kvv'!$B$1:$AG$700,MATCH(J$1,'Justerad allokering kvv'!$B$1:$AF$1,0),FALSE)),VLOOKUP($B75,'Allokerad kvv'!$B$2:$AV$700,MATCH(J$1,'Allokerad kvv'!$B$1:$AV$1,0),FALSE),VLOOKUP($B75,'Justerad allokering kvv'!$B$1:$AG$700,MATCH(J$1,'Justerad allokering kvv'!$B$1:$AF$1,0),FALSE)))</f>
        <v>0</v>
      </c>
      <c r="K75">
        <f>IF($B75=" ","",IF(ISERROR(1/VLOOKUP($B75,'Justerad allokering kvv'!$B$1:$AG$700,MATCH(K$1,'Justerad allokering kvv'!$B$1:$AF$1,0),FALSE)),VLOOKUP($B75,'Allokerad kvv'!$B$2:$AV$700,MATCH(K$1,'Allokerad kvv'!$B$1:$AV$1,0),FALSE),VLOOKUP($B75,'Justerad allokering kvv'!$B$1:$AG$700,MATCH(K$1,'Justerad allokering kvv'!$B$1:$AF$1,0),FALSE)))</f>
        <v>0</v>
      </c>
      <c r="L75">
        <f>IF($B75=" ","",IF(ISERROR(1/VLOOKUP($B75,'Justerad allokering kvv'!$B$1:$AG$700,MATCH(L$1,'Justerad allokering kvv'!$B$1:$AF$1,0),FALSE)),VLOOKUP($B75,'Allokerad kvv'!$B$2:$AV$700,MATCH(L$1,'Allokerad kvv'!$B$1:$AV$1,0),FALSE),VLOOKUP($B75,'Justerad allokering kvv'!$B$1:$AG$700,MATCH(L$1,'Justerad allokering kvv'!$B$1:$AF$1,0),FALSE)))</f>
        <v>0</v>
      </c>
      <c r="M75">
        <f>IF($B75=" ","",IF(ISERROR(1/VLOOKUP($B75,'Justerad allokering kvv'!$B$1:$AG$700,MATCH(M$1,'Justerad allokering kvv'!$B$1:$AF$1,0),FALSE)),VLOOKUP($B75,'Allokerad kvv'!$B$2:$AV$700,MATCH(M$1,'Allokerad kvv'!$B$1:$AV$1,0),FALSE),VLOOKUP($B75,'Justerad allokering kvv'!$B$1:$AG$700,MATCH(M$1,'Justerad allokering kvv'!$B$1:$AF$1,0),FALSE)))</f>
        <v>0</v>
      </c>
      <c r="N75">
        <f>IF($B75=" ","",IF(ISERROR(1/VLOOKUP($B75,'Justerad allokering kvv'!$B$1:$AG$700,MATCH(N$1,'Justerad allokering kvv'!$B$1:$AF$1,0),FALSE)),VLOOKUP($B75,'Allokerad kvv'!$B$2:$AV$700,MATCH(N$1,'Allokerad kvv'!$B$1:$AV$1,0),FALSE),VLOOKUP($B75,'Justerad allokering kvv'!$B$1:$AG$700,MATCH(N$1,'Justerad allokering kvv'!$B$1:$AF$1,0),FALSE)))</f>
        <v>0</v>
      </c>
      <c r="O75">
        <f>IF($B75=" ","",IF(ISERROR(1/VLOOKUP($B75,'Justerad allokering kvv'!$B$1:$AG$700,MATCH(O$1,'Justerad allokering kvv'!$B$1:$AF$1,0),FALSE)),VLOOKUP($B75,'Allokerad kvv'!$B$2:$AV$700,MATCH(O$1,'Allokerad kvv'!$B$1:$AV$1,0),FALSE),VLOOKUP($B75,'Justerad allokering kvv'!$B$1:$AG$700,MATCH(O$1,'Justerad allokering kvv'!$B$1:$AF$1,0),FALSE)))</f>
        <v>0</v>
      </c>
      <c r="P75">
        <f>IF($B75=" ","",IF(ISERROR(1/VLOOKUP($B75,'Justerad allokering kvv'!$B$1:$AG$700,MATCH(P$1,'Justerad allokering kvv'!$B$1:$AF$1,0),FALSE)),VLOOKUP($B75,'Allokerad kvv'!$B$2:$AV$700,MATCH(P$1,'Allokerad kvv'!$B$1:$AV$1,0),FALSE),VLOOKUP($B75,'Justerad allokering kvv'!$B$1:$AG$700,MATCH(P$1,'Justerad allokering kvv'!$B$1:$AF$1,0),FALSE)))</f>
        <v>0</v>
      </c>
      <c r="Q75">
        <f>IF($B75=" ","",IF(ISERROR(1/VLOOKUP($B75,'Justerad allokering kvv'!$B$1:$AG$700,MATCH(Q$1,'Justerad allokering kvv'!$B$1:$AF$1,0),FALSE)),VLOOKUP($B75,'Allokerad kvv'!$B$2:$AV$700,MATCH(Q$1,'Allokerad kvv'!$B$1:$AV$1,0),FALSE),VLOOKUP($B75,'Justerad allokering kvv'!$B$1:$AG$700,MATCH(Q$1,'Justerad allokering kvv'!$B$1:$AF$1,0),FALSE)))</f>
        <v>0</v>
      </c>
      <c r="R75">
        <f>IF($B75=" ","",IF(ISERROR(1/VLOOKUP($B75,'Justerad allokering kvv'!$B$1:$AG$700,MATCH(R$1,'Justerad allokering kvv'!$B$1:$AF$1,0),FALSE)),VLOOKUP($B75,'Allokerad kvv'!$B$2:$AV$700,MATCH(R$1,'Allokerad kvv'!$B$1:$AV$1,0),FALSE),VLOOKUP($B75,'Justerad allokering kvv'!$B$1:$AG$700,MATCH(R$1,'Justerad allokering kvv'!$B$1:$AF$1,0),FALSE)))</f>
        <v>0</v>
      </c>
      <c r="S75">
        <f>IF($B75=" ","",IF(ISERROR(1/VLOOKUP($B75,'Justerad allokering kvv'!$B$1:$AG$700,MATCH(S$1,'Justerad allokering kvv'!$B$1:$AF$1,0),FALSE)),VLOOKUP($B75,'Allokerad kvv'!$B$2:$AV$700,MATCH(S$1,'Allokerad kvv'!$B$1:$AV$1,0),FALSE),VLOOKUP($B75,'Justerad allokering kvv'!$B$1:$AG$700,MATCH(S$1,'Justerad allokering kvv'!$B$1:$AF$1,0),FALSE)))</f>
        <v>0</v>
      </c>
      <c r="T75">
        <f>IF($B75=" ","",IF(ISERROR(1/VLOOKUP($B75,'Justerad allokering kvv'!$B$1:$AG$700,MATCH(T$1,'Justerad allokering kvv'!$B$1:$AF$1,0),FALSE)),VLOOKUP($B75,'Allokerad kvv'!$B$2:$AV$700,MATCH(T$1,'Allokerad kvv'!$B$1:$AV$1,0),FALSE),VLOOKUP($B75,'Justerad allokering kvv'!$B$1:$AG$700,MATCH(T$1,'Justerad allokering kvv'!$B$1:$AF$1,0),FALSE)))</f>
        <v>0</v>
      </c>
      <c r="U75">
        <f>IF($B75=" ","",IF(ISERROR(1/VLOOKUP($B75,'Justerad allokering kvv'!$B$1:$AG$700,MATCH(U$1,'Justerad allokering kvv'!$B$1:$AF$1,0),FALSE)),VLOOKUP($B75,'Allokerad kvv'!$B$2:$AV$700,MATCH(U$1,'Allokerad kvv'!$B$1:$AV$1,0),FALSE),VLOOKUP($B75,'Justerad allokering kvv'!$B$1:$AG$700,MATCH(U$1,'Justerad allokering kvv'!$B$1:$AF$1,0),FALSE)))</f>
        <v>0</v>
      </c>
      <c r="V75">
        <f>IF($B75=" ","",IF(ISERROR(1/VLOOKUP($B75,'Justerad allokering kvv'!$B$1:$AG$700,MATCH(V$1,'Justerad allokering kvv'!$B$1:$AF$1,0),FALSE)),VLOOKUP($B75,'Allokerad kvv'!$B$2:$AV$700,MATCH(V$1,'Allokerad kvv'!$B$1:$AV$1,0),FALSE),VLOOKUP($B75,'Justerad allokering kvv'!$B$1:$AG$700,MATCH(V$1,'Justerad allokering kvv'!$B$1:$AF$1,0),FALSE)))</f>
        <v>0</v>
      </c>
      <c r="W75">
        <f>IF($B75=" ","",IF(ISERROR(1/VLOOKUP($B75,'Justerad allokering kvv'!$B$1:$AG$700,MATCH(W$1,'Justerad allokering kvv'!$B$1:$AF$1,0),FALSE)),VLOOKUP($B75,'Allokerad kvv'!$B$2:$AV$700,MATCH(W$1,'Allokerad kvv'!$B$1:$AV$1,0),FALSE),VLOOKUP($B75,'Justerad allokering kvv'!$B$1:$AG$700,MATCH(W$1,'Justerad allokering kvv'!$B$1:$AF$1,0),FALSE)))</f>
        <v>0</v>
      </c>
      <c r="X75">
        <f>IF($B75=" ","",IF(ISERROR(1/VLOOKUP($B75,'Justerad allokering kvv'!$B$1:$AG$700,MATCH(X$1,'Justerad allokering kvv'!$B$1:$AF$1,0),FALSE)),VLOOKUP($B75,'Allokerad kvv'!$B$2:$AV$700,MATCH(X$1,'Allokerad kvv'!$B$1:$AV$1,0),FALSE),VLOOKUP($B75,'Justerad allokering kvv'!$B$1:$AG$700,MATCH(X$1,'Justerad allokering kvv'!$B$1:$AF$1,0),FALSE)))</f>
        <v>0</v>
      </c>
      <c r="Y75">
        <f>IF($B75=" ","",IF(ISERROR(1/VLOOKUP($B75,'Justerad allokering kvv'!$B$1:$AG$700,MATCH(Y$1,'Justerad allokering kvv'!$B$1:$AF$1,0),FALSE)),VLOOKUP($B75,'Allokerad kvv'!$B$2:$AV$700,MATCH(Y$1,'Allokerad kvv'!$B$1:$AV$1,0),FALSE),VLOOKUP($B75,'Justerad allokering kvv'!$B$1:$AG$700,MATCH(Y$1,'Justerad allokering kvv'!$B$1:$AF$1,0),FALSE)))</f>
        <v>0</v>
      </c>
      <c r="AB75">
        <f>IFERROR(VLOOKUP($B75,Kraftvärmeprod!$B$1:$AO$424,MATCH("Tillförd energi från rökgaskondensering (GWh)",Kraftvärmeprod!$B$1:$AG$1,0),FALSE)/1,0)</f>
        <v>0</v>
      </c>
      <c r="AE75" s="122">
        <f t="shared" si="4"/>
        <v>0</v>
      </c>
      <c r="AG75">
        <f t="shared" si="5"/>
        <v>0</v>
      </c>
      <c r="AH75">
        <f t="shared" si="6"/>
        <v>0</v>
      </c>
      <c r="AI75" t="str">
        <f>IF(AH75=0,"",AH75/VLOOKUP(B75,Kraftvärmeprod!$B$1:$BC$480,MATCH("Summa tillförd energi exklusive rökgaskondensering",Kraftvärmeprod!$B$1:$BC$1,0),FALSE))</f>
        <v/>
      </c>
      <c r="AK75">
        <f t="shared" si="7"/>
        <v>0</v>
      </c>
    </row>
    <row r="76" spans="1:37" x14ac:dyDescent="0.25">
      <c r="A76" s="2" t="s">
        <v>130</v>
      </c>
      <c r="B76" s="2" t="s">
        <v>131</v>
      </c>
      <c r="C76">
        <f>IF($B76=" ","",IF(ISERROR(1/VLOOKUP($B76,'Justerad allokering kvv'!$B$1:$AG$700,MATCH(C$1,'Justerad allokering kvv'!$B$1:$AF$1,0),FALSE)),VLOOKUP($B76,'Allokerad kvv'!$B$2:$AV$700,MATCH(C$1,'Allokerad kvv'!$B$1:$AV$1,0),FALSE),VLOOKUP($B76,'Justerad allokering kvv'!$B$1:$AG$700,MATCH(C$1,'Justerad allokering kvv'!$B$1:$AF$1,0),FALSE)))</f>
        <v>0</v>
      </c>
      <c r="D76">
        <f>IF($B76=" ","",IF(ISERROR(1/VLOOKUP($B76,'Justerad allokering kvv'!$B$1:$AG$700,MATCH(D$1,'Justerad allokering kvv'!$B$1:$AF$1,0),FALSE)),VLOOKUP($B76,'Allokerad kvv'!$B$2:$AV$700,MATCH(D$1,'Allokerad kvv'!$B$1:$AV$1,0),FALSE),VLOOKUP($B76,'Justerad allokering kvv'!$B$1:$AG$700,MATCH(D$1,'Justerad allokering kvv'!$B$1:$AF$1,0),FALSE)))</f>
        <v>0</v>
      </c>
      <c r="E76">
        <f>IF($B76=" ","",IF(ISERROR(1/VLOOKUP($B76,'Justerad allokering kvv'!$B$1:$AG$700,MATCH(E$1,'Justerad allokering kvv'!$B$1:$AF$1,0),FALSE)),VLOOKUP($B76,'Allokerad kvv'!$B$2:$AV$700,MATCH(E$1,'Allokerad kvv'!$B$1:$AV$1,0),FALSE),VLOOKUP($B76,'Justerad allokering kvv'!$B$1:$AG$700,MATCH(E$1,'Justerad allokering kvv'!$B$1:$AF$1,0),FALSE)))</f>
        <v>0</v>
      </c>
      <c r="F76">
        <f>IF($B76=" ","",IF(ISERROR(1/VLOOKUP($B76,'Justerad allokering kvv'!$B$1:$AG$700,MATCH(F$1,'Justerad allokering kvv'!$B$1:$AF$1,0),FALSE)),VLOOKUP($B76,'Allokerad kvv'!$B$2:$AV$700,MATCH(F$1,'Allokerad kvv'!$B$1:$AV$1,0),FALSE),VLOOKUP($B76,'Justerad allokering kvv'!$B$1:$AG$700,MATCH(F$1,'Justerad allokering kvv'!$B$1:$AF$1,0),FALSE)))</f>
        <v>0</v>
      </c>
      <c r="G76">
        <f>IF($B76=" ","",IF(ISERROR(1/VLOOKUP($B76,'Justerad allokering kvv'!$B$1:$AG$700,MATCH(G$1,'Justerad allokering kvv'!$B$1:$AF$1,0),FALSE)),VLOOKUP($B76,'Allokerad kvv'!$B$2:$AV$700,MATCH(G$1,'Allokerad kvv'!$B$1:$AV$1,0),FALSE),VLOOKUP($B76,'Justerad allokering kvv'!$B$1:$AG$700,MATCH(G$1,'Justerad allokering kvv'!$B$1:$AF$1,0),FALSE)))</f>
        <v>0</v>
      </c>
      <c r="H76">
        <f>IF($B76=" ","",IF(ISERROR(1/VLOOKUP($B76,'Justerad allokering kvv'!$B$1:$AG$700,MATCH(H$1,'Justerad allokering kvv'!$B$1:$AF$1,0),FALSE)),VLOOKUP($B76,'Allokerad kvv'!$B$2:$AV$700,MATCH(H$1,'Allokerad kvv'!$B$1:$AV$1,0),FALSE),VLOOKUP($B76,'Justerad allokering kvv'!$B$1:$AG$700,MATCH(H$1,'Justerad allokering kvv'!$B$1:$AF$1,0),FALSE)))</f>
        <v>0</v>
      </c>
      <c r="I76">
        <f>IF($B76=" ","",IF(ISERROR(1/VLOOKUP($B76,'Justerad allokering kvv'!$B$1:$AG$700,MATCH(I$1,'Justerad allokering kvv'!$B$1:$AF$1,0),FALSE)),VLOOKUP($B76,'Allokerad kvv'!$B$2:$AV$700,MATCH(I$1,'Allokerad kvv'!$B$1:$AV$1,0),FALSE),VLOOKUP($B76,'Justerad allokering kvv'!$B$1:$AG$700,MATCH(I$1,'Justerad allokering kvv'!$B$1:$AF$1,0),FALSE)))</f>
        <v>0</v>
      </c>
      <c r="J76">
        <f>IF($B76=" ","",IF(ISERROR(1/VLOOKUP($B76,'Justerad allokering kvv'!$B$1:$AG$700,MATCH(J$1,'Justerad allokering kvv'!$B$1:$AF$1,0),FALSE)),VLOOKUP($B76,'Allokerad kvv'!$B$2:$AV$700,MATCH(J$1,'Allokerad kvv'!$B$1:$AV$1,0),FALSE),VLOOKUP($B76,'Justerad allokering kvv'!$B$1:$AG$700,MATCH(J$1,'Justerad allokering kvv'!$B$1:$AF$1,0),FALSE)))</f>
        <v>0</v>
      </c>
      <c r="K76">
        <f>IF($B76=" ","",IF(ISERROR(1/VLOOKUP($B76,'Justerad allokering kvv'!$B$1:$AG$700,MATCH(K$1,'Justerad allokering kvv'!$B$1:$AF$1,0),FALSE)),VLOOKUP($B76,'Allokerad kvv'!$B$2:$AV$700,MATCH(K$1,'Allokerad kvv'!$B$1:$AV$1,0),FALSE),VLOOKUP($B76,'Justerad allokering kvv'!$B$1:$AG$700,MATCH(K$1,'Justerad allokering kvv'!$B$1:$AF$1,0),FALSE)))</f>
        <v>0</v>
      </c>
      <c r="L76">
        <f>IF($B76=" ","",IF(ISERROR(1/VLOOKUP($B76,'Justerad allokering kvv'!$B$1:$AG$700,MATCH(L$1,'Justerad allokering kvv'!$B$1:$AF$1,0),FALSE)),VLOOKUP($B76,'Allokerad kvv'!$B$2:$AV$700,MATCH(L$1,'Allokerad kvv'!$B$1:$AV$1,0),FALSE),VLOOKUP($B76,'Justerad allokering kvv'!$B$1:$AG$700,MATCH(L$1,'Justerad allokering kvv'!$B$1:$AF$1,0),FALSE)))</f>
        <v>0</v>
      </c>
      <c r="M76">
        <f>IF($B76=" ","",IF(ISERROR(1/VLOOKUP($B76,'Justerad allokering kvv'!$B$1:$AG$700,MATCH(M$1,'Justerad allokering kvv'!$B$1:$AF$1,0),FALSE)),VLOOKUP($B76,'Allokerad kvv'!$B$2:$AV$700,MATCH(M$1,'Allokerad kvv'!$B$1:$AV$1,0),FALSE),VLOOKUP($B76,'Justerad allokering kvv'!$B$1:$AG$700,MATCH(M$1,'Justerad allokering kvv'!$B$1:$AF$1,0),FALSE)))</f>
        <v>0</v>
      </c>
      <c r="N76">
        <f>IF($B76=" ","",IF(ISERROR(1/VLOOKUP($B76,'Justerad allokering kvv'!$B$1:$AG$700,MATCH(N$1,'Justerad allokering kvv'!$B$1:$AF$1,0),FALSE)),VLOOKUP($B76,'Allokerad kvv'!$B$2:$AV$700,MATCH(N$1,'Allokerad kvv'!$B$1:$AV$1,0),FALSE),VLOOKUP($B76,'Justerad allokering kvv'!$B$1:$AG$700,MATCH(N$1,'Justerad allokering kvv'!$B$1:$AF$1,0),FALSE)))</f>
        <v>0</v>
      </c>
      <c r="O76">
        <f>IF($B76=" ","",IF(ISERROR(1/VLOOKUP($B76,'Justerad allokering kvv'!$B$1:$AG$700,MATCH(O$1,'Justerad allokering kvv'!$B$1:$AF$1,0),FALSE)),VLOOKUP($B76,'Allokerad kvv'!$B$2:$AV$700,MATCH(O$1,'Allokerad kvv'!$B$1:$AV$1,0),FALSE),VLOOKUP($B76,'Justerad allokering kvv'!$B$1:$AG$700,MATCH(O$1,'Justerad allokering kvv'!$B$1:$AF$1,0),FALSE)))</f>
        <v>0</v>
      </c>
      <c r="P76">
        <f>IF($B76=" ","",IF(ISERROR(1/VLOOKUP($B76,'Justerad allokering kvv'!$B$1:$AG$700,MATCH(P$1,'Justerad allokering kvv'!$B$1:$AF$1,0),FALSE)),VLOOKUP($B76,'Allokerad kvv'!$B$2:$AV$700,MATCH(P$1,'Allokerad kvv'!$B$1:$AV$1,0),FALSE),VLOOKUP($B76,'Justerad allokering kvv'!$B$1:$AG$700,MATCH(P$1,'Justerad allokering kvv'!$B$1:$AF$1,0),FALSE)))</f>
        <v>0</v>
      </c>
      <c r="Q76">
        <f>IF($B76=" ","",IF(ISERROR(1/VLOOKUP($B76,'Justerad allokering kvv'!$B$1:$AG$700,MATCH(Q$1,'Justerad allokering kvv'!$B$1:$AF$1,0),FALSE)),VLOOKUP($B76,'Allokerad kvv'!$B$2:$AV$700,MATCH(Q$1,'Allokerad kvv'!$B$1:$AV$1,0),FALSE),VLOOKUP($B76,'Justerad allokering kvv'!$B$1:$AG$700,MATCH(Q$1,'Justerad allokering kvv'!$B$1:$AF$1,0),FALSE)))</f>
        <v>0</v>
      </c>
      <c r="R76">
        <f>IF($B76=" ","",IF(ISERROR(1/VLOOKUP($B76,'Justerad allokering kvv'!$B$1:$AG$700,MATCH(R$1,'Justerad allokering kvv'!$B$1:$AF$1,0),FALSE)),VLOOKUP($B76,'Allokerad kvv'!$B$2:$AV$700,MATCH(R$1,'Allokerad kvv'!$B$1:$AV$1,0),FALSE),VLOOKUP($B76,'Justerad allokering kvv'!$B$1:$AG$700,MATCH(R$1,'Justerad allokering kvv'!$B$1:$AF$1,0),FALSE)))</f>
        <v>0</v>
      </c>
      <c r="S76">
        <f>IF($B76=" ","",IF(ISERROR(1/VLOOKUP($B76,'Justerad allokering kvv'!$B$1:$AG$700,MATCH(S$1,'Justerad allokering kvv'!$B$1:$AF$1,0),FALSE)),VLOOKUP($B76,'Allokerad kvv'!$B$2:$AV$700,MATCH(S$1,'Allokerad kvv'!$B$1:$AV$1,0),FALSE),VLOOKUP($B76,'Justerad allokering kvv'!$B$1:$AG$700,MATCH(S$1,'Justerad allokering kvv'!$B$1:$AF$1,0),FALSE)))</f>
        <v>0</v>
      </c>
      <c r="T76">
        <f>IF($B76=" ","",IF(ISERROR(1/VLOOKUP($B76,'Justerad allokering kvv'!$B$1:$AG$700,MATCH(T$1,'Justerad allokering kvv'!$B$1:$AF$1,0),FALSE)),VLOOKUP($B76,'Allokerad kvv'!$B$2:$AV$700,MATCH(T$1,'Allokerad kvv'!$B$1:$AV$1,0),FALSE),VLOOKUP($B76,'Justerad allokering kvv'!$B$1:$AG$700,MATCH(T$1,'Justerad allokering kvv'!$B$1:$AF$1,0),FALSE)))</f>
        <v>0</v>
      </c>
      <c r="U76">
        <f>IF($B76=" ","",IF(ISERROR(1/VLOOKUP($B76,'Justerad allokering kvv'!$B$1:$AG$700,MATCH(U$1,'Justerad allokering kvv'!$B$1:$AF$1,0),FALSE)),VLOOKUP($B76,'Allokerad kvv'!$B$2:$AV$700,MATCH(U$1,'Allokerad kvv'!$B$1:$AV$1,0),FALSE),VLOOKUP($B76,'Justerad allokering kvv'!$B$1:$AG$700,MATCH(U$1,'Justerad allokering kvv'!$B$1:$AF$1,0),FALSE)))</f>
        <v>0</v>
      </c>
      <c r="V76">
        <f>IF($B76=" ","",IF(ISERROR(1/VLOOKUP($B76,'Justerad allokering kvv'!$B$1:$AG$700,MATCH(V$1,'Justerad allokering kvv'!$B$1:$AF$1,0),FALSE)),VLOOKUP($B76,'Allokerad kvv'!$B$2:$AV$700,MATCH(V$1,'Allokerad kvv'!$B$1:$AV$1,0),FALSE),VLOOKUP($B76,'Justerad allokering kvv'!$B$1:$AG$700,MATCH(V$1,'Justerad allokering kvv'!$B$1:$AF$1,0),FALSE)))</f>
        <v>0</v>
      </c>
      <c r="W76">
        <f>IF($B76=" ","",IF(ISERROR(1/VLOOKUP($B76,'Justerad allokering kvv'!$B$1:$AG$700,MATCH(W$1,'Justerad allokering kvv'!$B$1:$AF$1,0),FALSE)),VLOOKUP($B76,'Allokerad kvv'!$B$2:$AV$700,MATCH(W$1,'Allokerad kvv'!$B$1:$AV$1,0),FALSE),VLOOKUP($B76,'Justerad allokering kvv'!$B$1:$AG$700,MATCH(W$1,'Justerad allokering kvv'!$B$1:$AF$1,0),FALSE)))</f>
        <v>0</v>
      </c>
      <c r="X76">
        <f>IF($B76=" ","",IF(ISERROR(1/VLOOKUP($B76,'Justerad allokering kvv'!$B$1:$AG$700,MATCH(X$1,'Justerad allokering kvv'!$B$1:$AF$1,0),FALSE)),VLOOKUP($B76,'Allokerad kvv'!$B$2:$AV$700,MATCH(X$1,'Allokerad kvv'!$B$1:$AV$1,0),FALSE),VLOOKUP($B76,'Justerad allokering kvv'!$B$1:$AG$700,MATCH(X$1,'Justerad allokering kvv'!$B$1:$AF$1,0),FALSE)))</f>
        <v>0</v>
      </c>
      <c r="Y76">
        <f>IF($B76=" ","",IF(ISERROR(1/VLOOKUP($B76,'Justerad allokering kvv'!$B$1:$AG$700,MATCH(Y$1,'Justerad allokering kvv'!$B$1:$AF$1,0),FALSE)),VLOOKUP($B76,'Allokerad kvv'!$B$2:$AV$700,MATCH(Y$1,'Allokerad kvv'!$B$1:$AV$1,0),FALSE),VLOOKUP($B76,'Justerad allokering kvv'!$B$1:$AG$700,MATCH(Y$1,'Justerad allokering kvv'!$B$1:$AF$1,0),FALSE)))</f>
        <v>0</v>
      </c>
      <c r="AB76">
        <f>IFERROR(VLOOKUP($B76,Kraftvärmeprod!$B$1:$AO$424,MATCH("Tillförd energi från rökgaskondensering (GWh)",Kraftvärmeprod!$B$1:$AG$1,0),FALSE)/1,0)</f>
        <v>0</v>
      </c>
      <c r="AE76" s="122">
        <f t="shared" si="4"/>
        <v>0</v>
      </c>
      <c r="AG76">
        <f t="shared" si="5"/>
        <v>0</v>
      </c>
      <c r="AH76">
        <f t="shared" si="6"/>
        <v>0</v>
      </c>
      <c r="AI76" t="str">
        <f>IF(AH76=0,"",AH76/VLOOKUP(B76,Kraftvärmeprod!$B$1:$BC$480,MATCH("Summa tillförd energi exklusive rökgaskondensering",Kraftvärmeprod!$B$1:$BC$1,0),FALSE))</f>
        <v/>
      </c>
      <c r="AK76">
        <f t="shared" si="7"/>
        <v>0</v>
      </c>
    </row>
    <row r="77" spans="1:37" x14ac:dyDescent="0.25">
      <c r="A77" s="2" t="s">
        <v>130</v>
      </c>
      <c r="B77" s="2" t="s">
        <v>132</v>
      </c>
      <c r="C77">
        <f>IF($B77=" ","",IF(ISERROR(1/VLOOKUP($B77,'Justerad allokering kvv'!$B$1:$AG$700,MATCH(C$1,'Justerad allokering kvv'!$B$1:$AF$1,0),FALSE)),VLOOKUP($B77,'Allokerad kvv'!$B$2:$AV$700,MATCH(C$1,'Allokerad kvv'!$B$1:$AV$1,0),FALSE),VLOOKUP($B77,'Justerad allokering kvv'!$B$1:$AG$700,MATCH(C$1,'Justerad allokering kvv'!$B$1:$AF$1,0),FALSE)))</f>
        <v>0</v>
      </c>
      <c r="D77">
        <f>IF($B77=" ","",IF(ISERROR(1/VLOOKUP($B77,'Justerad allokering kvv'!$B$1:$AG$700,MATCH(D$1,'Justerad allokering kvv'!$B$1:$AF$1,0),FALSE)),VLOOKUP($B77,'Allokerad kvv'!$B$2:$AV$700,MATCH(D$1,'Allokerad kvv'!$B$1:$AV$1,0),FALSE),VLOOKUP($B77,'Justerad allokering kvv'!$B$1:$AG$700,MATCH(D$1,'Justerad allokering kvv'!$B$1:$AF$1,0),FALSE)))</f>
        <v>0</v>
      </c>
      <c r="E77">
        <f>IF($B77=" ","",IF(ISERROR(1/VLOOKUP($B77,'Justerad allokering kvv'!$B$1:$AG$700,MATCH(E$1,'Justerad allokering kvv'!$B$1:$AF$1,0),FALSE)),VLOOKUP($B77,'Allokerad kvv'!$B$2:$AV$700,MATCH(E$1,'Allokerad kvv'!$B$1:$AV$1,0),FALSE),VLOOKUP($B77,'Justerad allokering kvv'!$B$1:$AG$700,MATCH(E$1,'Justerad allokering kvv'!$B$1:$AF$1,0),FALSE)))</f>
        <v>0</v>
      </c>
      <c r="F77">
        <f>IF($B77=" ","",IF(ISERROR(1/VLOOKUP($B77,'Justerad allokering kvv'!$B$1:$AG$700,MATCH(F$1,'Justerad allokering kvv'!$B$1:$AF$1,0),FALSE)),VLOOKUP($B77,'Allokerad kvv'!$B$2:$AV$700,MATCH(F$1,'Allokerad kvv'!$B$1:$AV$1,0),FALSE),VLOOKUP($B77,'Justerad allokering kvv'!$B$1:$AG$700,MATCH(F$1,'Justerad allokering kvv'!$B$1:$AF$1,0),FALSE)))</f>
        <v>0</v>
      </c>
      <c r="G77">
        <f>IF($B77=" ","",IF(ISERROR(1/VLOOKUP($B77,'Justerad allokering kvv'!$B$1:$AG$700,MATCH(G$1,'Justerad allokering kvv'!$B$1:$AF$1,0),FALSE)),VLOOKUP($B77,'Allokerad kvv'!$B$2:$AV$700,MATCH(G$1,'Allokerad kvv'!$B$1:$AV$1,0),FALSE),VLOOKUP($B77,'Justerad allokering kvv'!$B$1:$AG$700,MATCH(G$1,'Justerad allokering kvv'!$B$1:$AF$1,0),FALSE)))</f>
        <v>0</v>
      </c>
      <c r="H77">
        <f>IF($B77=" ","",IF(ISERROR(1/VLOOKUP($B77,'Justerad allokering kvv'!$B$1:$AG$700,MATCH(H$1,'Justerad allokering kvv'!$B$1:$AF$1,0),FALSE)),VLOOKUP($B77,'Allokerad kvv'!$B$2:$AV$700,MATCH(H$1,'Allokerad kvv'!$B$1:$AV$1,0),FALSE),VLOOKUP($B77,'Justerad allokering kvv'!$B$1:$AG$700,MATCH(H$1,'Justerad allokering kvv'!$B$1:$AF$1,0),FALSE)))</f>
        <v>0</v>
      </c>
      <c r="I77">
        <f>IF($B77=" ","",IF(ISERROR(1/VLOOKUP($B77,'Justerad allokering kvv'!$B$1:$AG$700,MATCH(I$1,'Justerad allokering kvv'!$B$1:$AF$1,0),FALSE)),VLOOKUP($B77,'Allokerad kvv'!$B$2:$AV$700,MATCH(I$1,'Allokerad kvv'!$B$1:$AV$1,0),FALSE),VLOOKUP($B77,'Justerad allokering kvv'!$B$1:$AG$700,MATCH(I$1,'Justerad allokering kvv'!$B$1:$AF$1,0),FALSE)))</f>
        <v>0</v>
      </c>
      <c r="J77">
        <f>IF($B77=" ","",IF(ISERROR(1/VLOOKUP($B77,'Justerad allokering kvv'!$B$1:$AG$700,MATCH(J$1,'Justerad allokering kvv'!$B$1:$AF$1,0),FALSE)),VLOOKUP($B77,'Allokerad kvv'!$B$2:$AV$700,MATCH(J$1,'Allokerad kvv'!$B$1:$AV$1,0),FALSE),VLOOKUP($B77,'Justerad allokering kvv'!$B$1:$AG$700,MATCH(J$1,'Justerad allokering kvv'!$B$1:$AF$1,0),FALSE)))</f>
        <v>0</v>
      </c>
      <c r="K77">
        <f>IF($B77=" ","",IF(ISERROR(1/VLOOKUP($B77,'Justerad allokering kvv'!$B$1:$AG$700,MATCH(K$1,'Justerad allokering kvv'!$B$1:$AF$1,0),FALSE)),VLOOKUP($B77,'Allokerad kvv'!$B$2:$AV$700,MATCH(K$1,'Allokerad kvv'!$B$1:$AV$1,0),FALSE),VLOOKUP($B77,'Justerad allokering kvv'!$B$1:$AG$700,MATCH(K$1,'Justerad allokering kvv'!$B$1:$AF$1,0),FALSE)))</f>
        <v>0</v>
      </c>
      <c r="L77">
        <f>IF($B77=" ","",IF(ISERROR(1/VLOOKUP($B77,'Justerad allokering kvv'!$B$1:$AG$700,MATCH(L$1,'Justerad allokering kvv'!$B$1:$AF$1,0),FALSE)),VLOOKUP($B77,'Allokerad kvv'!$B$2:$AV$700,MATCH(L$1,'Allokerad kvv'!$B$1:$AV$1,0),FALSE),VLOOKUP($B77,'Justerad allokering kvv'!$B$1:$AG$700,MATCH(L$1,'Justerad allokering kvv'!$B$1:$AF$1,0),FALSE)))</f>
        <v>0</v>
      </c>
      <c r="M77">
        <f>IF($B77=" ","",IF(ISERROR(1/VLOOKUP($B77,'Justerad allokering kvv'!$B$1:$AG$700,MATCH(M$1,'Justerad allokering kvv'!$B$1:$AF$1,0),FALSE)),VLOOKUP($B77,'Allokerad kvv'!$B$2:$AV$700,MATCH(M$1,'Allokerad kvv'!$B$1:$AV$1,0),FALSE),VLOOKUP($B77,'Justerad allokering kvv'!$B$1:$AG$700,MATCH(M$1,'Justerad allokering kvv'!$B$1:$AF$1,0),FALSE)))</f>
        <v>0</v>
      </c>
      <c r="N77">
        <f>IF($B77=" ","",IF(ISERROR(1/VLOOKUP($B77,'Justerad allokering kvv'!$B$1:$AG$700,MATCH(N$1,'Justerad allokering kvv'!$B$1:$AF$1,0),FALSE)),VLOOKUP($B77,'Allokerad kvv'!$B$2:$AV$700,MATCH(N$1,'Allokerad kvv'!$B$1:$AV$1,0),FALSE),VLOOKUP($B77,'Justerad allokering kvv'!$B$1:$AG$700,MATCH(N$1,'Justerad allokering kvv'!$B$1:$AF$1,0),FALSE)))</f>
        <v>0</v>
      </c>
      <c r="O77">
        <f>IF($B77=" ","",IF(ISERROR(1/VLOOKUP($B77,'Justerad allokering kvv'!$B$1:$AG$700,MATCH(O$1,'Justerad allokering kvv'!$B$1:$AF$1,0),FALSE)),VLOOKUP($B77,'Allokerad kvv'!$B$2:$AV$700,MATCH(O$1,'Allokerad kvv'!$B$1:$AV$1,0),FALSE),VLOOKUP($B77,'Justerad allokering kvv'!$B$1:$AG$700,MATCH(O$1,'Justerad allokering kvv'!$B$1:$AF$1,0),FALSE)))</f>
        <v>0</v>
      </c>
      <c r="P77">
        <f>IF($B77=" ","",IF(ISERROR(1/VLOOKUP($B77,'Justerad allokering kvv'!$B$1:$AG$700,MATCH(P$1,'Justerad allokering kvv'!$B$1:$AF$1,0),FALSE)),VLOOKUP($B77,'Allokerad kvv'!$B$2:$AV$700,MATCH(P$1,'Allokerad kvv'!$B$1:$AV$1,0),FALSE),VLOOKUP($B77,'Justerad allokering kvv'!$B$1:$AG$700,MATCH(P$1,'Justerad allokering kvv'!$B$1:$AF$1,0),FALSE)))</f>
        <v>0</v>
      </c>
      <c r="Q77">
        <f>IF($B77=" ","",IF(ISERROR(1/VLOOKUP($B77,'Justerad allokering kvv'!$B$1:$AG$700,MATCH(Q$1,'Justerad allokering kvv'!$B$1:$AF$1,0),FALSE)),VLOOKUP($B77,'Allokerad kvv'!$B$2:$AV$700,MATCH(Q$1,'Allokerad kvv'!$B$1:$AV$1,0),FALSE),VLOOKUP($B77,'Justerad allokering kvv'!$B$1:$AG$700,MATCH(Q$1,'Justerad allokering kvv'!$B$1:$AF$1,0),FALSE)))</f>
        <v>0</v>
      </c>
      <c r="R77">
        <f>IF($B77=" ","",IF(ISERROR(1/VLOOKUP($B77,'Justerad allokering kvv'!$B$1:$AG$700,MATCH(R$1,'Justerad allokering kvv'!$B$1:$AF$1,0),FALSE)),VLOOKUP($B77,'Allokerad kvv'!$B$2:$AV$700,MATCH(R$1,'Allokerad kvv'!$B$1:$AV$1,0),FALSE),VLOOKUP($B77,'Justerad allokering kvv'!$B$1:$AG$700,MATCH(R$1,'Justerad allokering kvv'!$B$1:$AF$1,0),FALSE)))</f>
        <v>0</v>
      </c>
      <c r="S77">
        <f>IF($B77=" ","",IF(ISERROR(1/VLOOKUP($B77,'Justerad allokering kvv'!$B$1:$AG$700,MATCH(S$1,'Justerad allokering kvv'!$B$1:$AF$1,0),FALSE)),VLOOKUP($B77,'Allokerad kvv'!$B$2:$AV$700,MATCH(S$1,'Allokerad kvv'!$B$1:$AV$1,0),FALSE),VLOOKUP($B77,'Justerad allokering kvv'!$B$1:$AG$700,MATCH(S$1,'Justerad allokering kvv'!$B$1:$AF$1,0),FALSE)))</f>
        <v>0</v>
      </c>
      <c r="T77">
        <f>IF($B77=" ","",IF(ISERROR(1/VLOOKUP($B77,'Justerad allokering kvv'!$B$1:$AG$700,MATCH(T$1,'Justerad allokering kvv'!$B$1:$AF$1,0),FALSE)),VLOOKUP($B77,'Allokerad kvv'!$B$2:$AV$700,MATCH(T$1,'Allokerad kvv'!$B$1:$AV$1,0),FALSE),VLOOKUP($B77,'Justerad allokering kvv'!$B$1:$AG$700,MATCH(T$1,'Justerad allokering kvv'!$B$1:$AF$1,0),FALSE)))</f>
        <v>0</v>
      </c>
      <c r="U77">
        <f>IF($B77=" ","",IF(ISERROR(1/VLOOKUP($B77,'Justerad allokering kvv'!$B$1:$AG$700,MATCH(U$1,'Justerad allokering kvv'!$B$1:$AF$1,0),FALSE)),VLOOKUP($B77,'Allokerad kvv'!$B$2:$AV$700,MATCH(U$1,'Allokerad kvv'!$B$1:$AV$1,0),FALSE),VLOOKUP($B77,'Justerad allokering kvv'!$B$1:$AG$700,MATCH(U$1,'Justerad allokering kvv'!$B$1:$AF$1,0),FALSE)))</f>
        <v>0</v>
      </c>
      <c r="V77">
        <f>IF($B77=" ","",IF(ISERROR(1/VLOOKUP($B77,'Justerad allokering kvv'!$B$1:$AG$700,MATCH(V$1,'Justerad allokering kvv'!$B$1:$AF$1,0),FALSE)),VLOOKUP($B77,'Allokerad kvv'!$B$2:$AV$700,MATCH(V$1,'Allokerad kvv'!$B$1:$AV$1,0),FALSE),VLOOKUP($B77,'Justerad allokering kvv'!$B$1:$AG$700,MATCH(V$1,'Justerad allokering kvv'!$B$1:$AF$1,0),FALSE)))</f>
        <v>0</v>
      </c>
      <c r="W77">
        <f>IF($B77=" ","",IF(ISERROR(1/VLOOKUP($B77,'Justerad allokering kvv'!$B$1:$AG$700,MATCH(W$1,'Justerad allokering kvv'!$B$1:$AF$1,0),FALSE)),VLOOKUP($B77,'Allokerad kvv'!$B$2:$AV$700,MATCH(W$1,'Allokerad kvv'!$B$1:$AV$1,0),FALSE),VLOOKUP($B77,'Justerad allokering kvv'!$B$1:$AG$700,MATCH(W$1,'Justerad allokering kvv'!$B$1:$AF$1,0),FALSE)))</f>
        <v>0</v>
      </c>
      <c r="X77">
        <f>IF($B77=" ","",IF(ISERROR(1/VLOOKUP($B77,'Justerad allokering kvv'!$B$1:$AG$700,MATCH(X$1,'Justerad allokering kvv'!$B$1:$AF$1,0),FALSE)),VLOOKUP($B77,'Allokerad kvv'!$B$2:$AV$700,MATCH(X$1,'Allokerad kvv'!$B$1:$AV$1,0),FALSE),VLOOKUP($B77,'Justerad allokering kvv'!$B$1:$AG$700,MATCH(X$1,'Justerad allokering kvv'!$B$1:$AF$1,0),FALSE)))</f>
        <v>0</v>
      </c>
      <c r="Y77">
        <f>IF($B77=" ","",IF(ISERROR(1/VLOOKUP($B77,'Justerad allokering kvv'!$B$1:$AG$700,MATCH(Y$1,'Justerad allokering kvv'!$B$1:$AF$1,0),FALSE)),VLOOKUP($B77,'Allokerad kvv'!$B$2:$AV$700,MATCH(Y$1,'Allokerad kvv'!$B$1:$AV$1,0),FALSE),VLOOKUP($B77,'Justerad allokering kvv'!$B$1:$AG$700,MATCH(Y$1,'Justerad allokering kvv'!$B$1:$AF$1,0),FALSE)))</f>
        <v>0</v>
      </c>
      <c r="AB77">
        <f>IFERROR(VLOOKUP($B77,Kraftvärmeprod!$B$1:$AO$424,MATCH("Tillförd energi från rökgaskondensering (GWh)",Kraftvärmeprod!$B$1:$AG$1,0),FALSE)/1,0)</f>
        <v>0</v>
      </c>
      <c r="AE77" s="122">
        <f t="shared" si="4"/>
        <v>0</v>
      </c>
      <c r="AG77">
        <f t="shared" si="5"/>
        <v>0</v>
      </c>
      <c r="AH77">
        <f t="shared" si="6"/>
        <v>0</v>
      </c>
      <c r="AI77" t="str">
        <f>IF(AH77=0,"",AH77/VLOOKUP(B77,Kraftvärmeprod!$B$1:$BC$480,MATCH("Summa tillförd energi exklusive rökgaskondensering",Kraftvärmeprod!$B$1:$BC$1,0),FALSE))</f>
        <v/>
      </c>
      <c r="AK77">
        <f t="shared" si="7"/>
        <v>0</v>
      </c>
    </row>
    <row r="78" spans="1:37" x14ac:dyDescent="0.25">
      <c r="A78" s="2" t="s">
        <v>133</v>
      </c>
      <c r="B78" s="2" t="s">
        <v>134</v>
      </c>
      <c r="C78">
        <f>IF($B78=" ","",IF(ISERROR(1/VLOOKUP($B78,'Justerad allokering kvv'!$B$1:$AG$700,MATCH(C$1,'Justerad allokering kvv'!$B$1:$AF$1,0),FALSE)),VLOOKUP($B78,'Allokerad kvv'!$B$2:$AV$700,MATCH(C$1,'Allokerad kvv'!$B$1:$AV$1,0),FALSE),VLOOKUP($B78,'Justerad allokering kvv'!$B$1:$AG$700,MATCH(C$1,'Justerad allokering kvv'!$B$1:$AF$1,0),FALSE)))</f>
        <v>0</v>
      </c>
      <c r="D78">
        <f>IF($B78=" ","",IF(ISERROR(1/VLOOKUP($B78,'Justerad allokering kvv'!$B$1:$AG$700,MATCH(D$1,'Justerad allokering kvv'!$B$1:$AF$1,0),FALSE)),VLOOKUP($B78,'Allokerad kvv'!$B$2:$AV$700,MATCH(D$1,'Allokerad kvv'!$B$1:$AV$1,0),FALSE),VLOOKUP($B78,'Justerad allokering kvv'!$B$1:$AG$700,MATCH(D$1,'Justerad allokering kvv'!$B$1:$AF$1,0),FALSE)))</f>
        <v>0</v>
      </c>
      <c r="E78">
        <f>IF($B78=" ","",IF(ISERROR(1/VLOOKUP($B78,'Justerad allokering kvv'!$B$1:$AG$700,MATCH(E$1,'Justerad allokering kvv'!$B$1:$AF$1,0),FALSE)),VLOOKUP($B78,'Allokerad kvv'!$B$2:$AV$700,MATCH(E$1,'Allokerad kvv'!$B$1:$AV$1,0),FALSE),VLOOKUP($B78,'Justerad allokering kvv'!$B$1:$AG$700,MATCH(E$1,'Justerad allokering kvv'!$B$1:$AF$1,0),FALSE)))</f>
        <v>0</v>
      </c>
      <c r="F78">
        <f>IF($B78=" ","",IF(ISERROR(1/VLOOKUP($B78,'Justerad allokering kvv'!$B$1:$AG$700,MATCH(F$1,'Justerad allokering kvv'!$B$1:$AF$1,0),FALSE)),VLOOKUP($B78,'Allokerad kvv'!$B$2:$AV$700,MATCH(F$1,'Allokerad kvv'!$B$1:$AV$1,0),FALSE),VLOOKUP($B78,'Justerad allokering kvv'!$B$1:$AG$700,MATCH(F$1,'Justerad allokering kvv'!$B$1:$AF$1,0),FALSE)))</f>
        <v>0</v>
      </c>
      <c r="G78">
        <f>IF($B78=" ","",IF(ISERROR(1/VLOOKUP($B78,'Justerad allokering kvv'!$B$1:$AG$700,MATCH(G$1,'Justerad allokering kvv'!$B$1:$AF$1,0),FALSE)),VLOOKUP($B78,'Allokerad kvv'!$B$2:$AV$700,MATCH(G$1,'Allokerad kvv'!$B$1:$AV$1,0),FALSE),VLOOKUP($B78,'Justerad allokering kvv'!$B$1:$AG$700,MATCH(G$1,'Justerad allokering kvv'!$B$1:$AF$1,0),FALSE)))</f>
        <v>0</v>
      </c>
      <c r="H78">
        <f>IF($B78=" ","",IF(ISERROR(1/VLOOKUP($B78,'Justerad allokering kvv'!$B$1:$AG$700,MATCH(H$1,'Justerad allokering kvv'!$B$1:$AF$1,0),FALSE)),VLOOKUP($B78,'Allokerad kvv'!$B$2:$AV$700,MATCH(H$1,'Allokerad kvv'!$B$1:$AV$1,0),FALSE),VLOOKUP($B78,'Justerad allokering kvv'!$B$1:$AG$700,MATCH(H$1,'Justerad allokering kvv'!$B$1:$AF$1,0),FALSE)))</f>
        <v>0</v>
      </c>
      <c r="I78">
        <f>IF($B78=" ","",IF(ISERROR(1/VLOOKUP($B78,'Justerad allokering kvv'!$B$1:$AG$700,MATCH(I$1,'Justerad allokering kvv'!$B$1:$AF$1,0),FALSE)),VLOOKUP($B78,'Allokerad kvv'!$B$2:$AV$700,MATCH(I$1,'Allokerad kvv'!$B$1:$AV$1,0),FALSE),VLOOKUP($B78,'Justerad allokering kvv'!$B$1:$AG$700,MATCH(I$1,'Justerad allokering kvv'!$B$1:$AF$1,0),FALSE)))</f>
        <v>0</v>
      </c>
      <c r="J78">
        <f>IF($B78=" ","",IF(ISERROR(1/VLOOKUP($B78,'Justerad allokering kvv'!$B$1:$AG$700,MATCH(J$1,'Justerad allokering kvv'!$B$1:$AF$1,0),FALSE)),VLOOKUP($B78,'Allokerad kvv'!$B$2:$AV$700,MATCH(J$1,'Allokerad kvv'!$B$1:$AV$1,0),FALSE),VLOOKUP($B78,'Justerad allokering kvv'!$B$1:$AG$700,MATCH(J$1,'Justerad allokering kvv'!$B$1:$AF$1,0),FALSE)))</f>
        <v>0</v>
      </c>
      <c r="K78">
        <f>IF($B78=" ","",IF(ISERROR(1/VLOOKUP($B78,'Justerad allokering kvv'!$B$1:$AG$700,MATCH(K$1,'Justerad allokering kvv'!$B$1:$AF$1,0),FALSE)),VLOOKUP($B78,'Allokerad kvv'!$B$2:$AV$700,MATCH(K$1,'Allokerad kvv'!$B$1:$AV$1,0),FALSE),VLOOKUP($B78,'Justerad allokering kvv'!$B$1:$AG$700,MATCH(K$1,'Justerad allokering kvv'!$B$1:$AF$1,0),FALSE)))</f>
        <v>0</v>
      </c>
      <c r="L78">
        <f>IF($B78=" ","",IF(ISERROR(1/VLOOKUP($B78,'Justerad allokering kvv'!$B$1:$AG$700,MATCH(L$1,'Justerad allokering kvv'!$B$1:$AF$1,0),FALSE)),VLOOKUP($B78,'Allokerad kvv'!$B$2:$AV$700,MATCH(L$1,'Allokerad kvv'!$B$1:$AV$1,0),FALSE),VLOOKUP($B78,'Justerad allokering kvv'!$B$1:$AG$700,MATCH(L$1,'Justerad allokering kvv'!$B$1:$AF$1,0),FALSE)))</f>
        <v>0</v>
      </c>
      <c r="M78">
        <f>IF($B78=" ","",IF(ISERROR(1/VLOOKUP($B78,'Justerad allokering kvv'!$B$1:$AG$700,MATCH(M$1,'Justerad allokering kvv'!$B$1:$AF$1,0),FALSE)),VLOOKUP($B78,'Allokerad kvv'!$B$2:$AV$700,MATCH(M$1,'Allokerad kvv'!$B$1:$AV$1,0),FALSE),VLOOKUP($B78,'Justerad allokering kvv'!$B$1:$AG$700,MATCH(M$1,'Justerad allokering kvv'!$B$1:$AF$1,0),FALSE)))</f>
        <v>0</v>
      </c>
      <c r="N78">
        <f>IF($B78=" ","",IF(ISERROR(1/VLOOKUP($B78,'Justerad allokering kvv'!$B$1:$AG$700,MATCH(N$1,'Justerad allokering kvv'!$B$1:$AF$1,0),FALSE)),VLOOKUP($B78,'Allokerad kvv'!$B$2:$AV$700,MATCH(N$1,'Allokerad kvv'!$B$1:$AV$1,0),FALSE),VLOOKUP($B78,'Justerad allokering kvv'!$B$1:$AG$700,MATCH(N$1,'Justerad allokering kvv'!$B$1:$AF$1,0),FALSE)))</f>
        <v>0</v>
      </c>
      <c r="O78">
        <f>IF($B78=" ","",IF(ISERROR(1/VLOOKUP($B78,'Justerad allokering kvv'!$B$1:$AG$700,MATCH(O$1,'Justerad allokering kvv'!$B$1:$AF$1,0),FALSE)),VLOOKUP($B78,'Allokerad kvv'!$B$2:$AV$700,MATCH(O$1,'Allokerad kvv'!$B$1:$AV$1,0),FALSE),VLOOKUP($B78,'Justerad allokering kvv'!$B$1:$AG$700,MATCH(O$1,'Justerad allokering kvv'!$B$1:$AF$1,0),FALSE)))</f>
        <v>0</v>
      </c>
      <c r="P78">
        <f>IF($B78=" ","",IF(ISERROR(1/VLOOKUP($B78,'Justerad allokering kvv'!$B$1:$AG$700,MATCH(P$1,'Justerad allokering kvv'!$B$1:$AF$1,0),FALSE)),VLOOKUP($B78,'Allokerad kvv'!$B$2:$AV$700,MATCH(P$1,'Allokerad kvv'!$B$1:$AV$1,0),FALSE),VLOOKUP($B78,'Justerad allokering kvv'!$B$1:$AG$700,MATCH(P$1,'Justerad allokering kvv'!$B$1:$AF$1,0),FALSE)))</f>
        <v>0</v>
      </c>
      <c r="Q78">
        <f>IF($B78=" ","",IF(ISERROR(1/VLOOKUP($B78,'Justerad allokering kvv'!$B$1:$AG$700,MATCH(Q$1,'Justerad allokering kvv'!$B$1:$AF$1,0),FALSE)),VLOOKUP($B78,'Allokerad kvv'!$B$2:$AV$700,MATCH(Q$1,'Allokerad kvv'!$B$1:$AV$1,0),FALSE),VLOOKUP($B78,'Justerad allokering kvv'!$B$1:$AG$700,MATCH(Q$1,'Justerad allokering kvv'!$B$1:$AF$1,0),FALSE)))</f>
        <v>0</v>
      </c>
      <c r="R78">
        <f>IF($B78=" ","",IF(ISERROR(1/VLOOKUP($B78,'Justerad allokering kvv'!$B$1:$AG$700,MATCH(R$1,'Justerad allokering kvv'!$B$1:$AF$1,0),FALSE)),VLOOKUP($B78,'Allokerad kvv'!$B$2:$AV$700,MATCH(R$1,'Allokerad kvv'!$B$1:$AV$1,0),FALSE),VLOOKUP($B78,'Justerad allokering kvv'!$B$1:$AG$700,MATCH(R$1,'Justerad allokering kvv'!$B$1:$AF$1,0),FALSE)))</f>
        <v>0</v>
      </c>
      <c r="S78">
        <f>IF($B78=" ","",IF(ISERROR(1/VLOOKUP($B78,'Justerad allokering kvv'!$B$1:$AG$700,MATCH(S$1,'Justerad allokering kvv'!$B$1:$AF$1,0),FALSE)),VLOOKUP($B78,'Allokerad kvv'!$B$2:$AV$700,MATCH(S$1,'Allokerad kvv'!$B$1:$AV$1,0),FALSE),VLOOKUP($B78,'Justerad allokering kvv'!$B$1:$AG$700,MATCH(S$1,'Justerad allokering kvv'!$B$1:$AF$1,0),FALSE)))</f>
        <v>0</v>
      </c>
      <c r="T78">
        <f>IF($B78=" ","",IF(ISERROR(1/VLOOKUP($B78,'Justerad allokering kvv'!$B$1:$AG$700,MATCH(T$1,'Justerad allokering kvv'!$B$1:$AF$1,0),FALSE)),VLOOKUP($B78,'Allokerad kvv'!$B$2:$AV$700,MATCH(T$1,'Allokerad kvv'!$B$1:$AV$1,0),FALSE),VLOOKUP($B78,'Justerad allokering kvv'!$B$1:$AG$700,MATCH(T$1,'Justerad allokering kvv'!$B$1:$AF$1,0),FALSE)))</f>
        <v>0</v>
      </c>
      <c r="U78">
        <f>IF($B78=" ","",IF(ISERROR(1/VLOOKUP($B78,'Justerad allokering kvv'!$B$1:$AG$700,MATCH(U$1,'Justerad allokering kvv'!$B$1:$AF$1,0),FALSE)),VLOOKUP($B78,'Allokerad kvv'!$B$2:$AV$700,MATCH(U$1,'Allokerad kvv'!$B$1:$AV$1,0),FALSE),VLOOKUP($B78,'Justerad allokering kvv'!$B$1:$AG$700,MATCH(U$1,'Justerad allokering kvv'!$B$1:$AF$1,0),FALSE)))</f>
        <v>0</v>
      </c>
      <c r="V78">
        <f>IF($B78=" ","",IF(ISERROR(1/VLOOKUP($B78,'Justerad allokering kvv'!$B$1:$AG$700,MATCH(V$1,'Justerad allokering kvv'!$B$1:$AF$1,0),FALSE)),VLOOKUP($B78,'Allokerad kvv'!$B$2:$AV$700,MATCH(V$1,'Allokerad kvv'!$B$1:$AV$1,0),FALSE),VLOOKUP($B78,'Justerad allokering kvv'!$B$1:$AG$700,MATCH(V$1,'Justerad allokering kvv'!$B$1:$AF$1,0),FALSE)))</f>
        <v>0</v>
      </c>
      <c r="W78">
        <f>IF($B78=" ","",IF(ISERROR(1/VLOOKUP($B78,'Justerad allokering kvv'!$B$1:$AG$700,MATCH(W$1,'Justerad allokering kvv'!$B$1:$AF$1,0),FALSE)),VLOOKUP($B78,'Allokerad kvv'!$B$2:$AV$700,MATCH(W$1,'Allokerad kvv'!$B$1:$AV$1,0),FALSE),VLOOKUP($B78,'Justerad allokering kvv'!$B$1:$AG$700,MATCH(W$1,'Justerad allokering kvv'!$B$1:$AF$1,0),FALSE)))</f>
        <v>0</v>
      </c>
      <c r="X78">
        <f>IF($B78=" ","",IF(ISERROR(1/VLOOKUP($B78,'Justerad allokering kvv'!$B$1:$AG$700,MATCH(X$1,'Justerad allokering kvv'!$B$1:$AF$1,0),FALSE)),VLOOKUP($B78,'Allokerad kvv'!$B$2:$AV$700,MATCH(X$1,'Allokerad kvv'!$B$1:$AV$1,0),FALSE),VLOOKUP($B78,'Justerad allokering kvv'!$B$1:$AG$700,MATCH(X$1,'Justerad allokering kvv'!$B$1:$AF$1,0),FALSE)))</f>
        <v>0</v>
      </c>
      <c r="Y78">
        <f>IF($B78=" ","",IF(ISERROR(1/VLOOKUP($B78,'Justerad allokering kvv'!$B$1:$AG$700,MATCH(Y$1,'Justerad allokering kvv'!$B$1:$AF$1,0),FALSE)),VLOOKUP($B78,'Allokerad kvv'!$B$2:$AV$700,MATCH(Y$1,'Allokerad kvv'!$B$1:$AV$1,0),FALSE),VLOOKUP($B78,'Justerad allokering kvv'!$B$1:$AG$700,MATCH(Y$1,'Justerad allokering kvv'!$B$1:$AF$1,0),FALSE)))</f>
        <v>0</v>
      </c>
      <c r="AB78">
        <f>IFERROR(VLOOKUP($B78,Kraftvärmeprod!$B$1:$AO$424,MATCH("Tillförd energi från rökgaskondensering (GWh)",Kraftvärmeprod!$B$1:$AG$1,0),FALSE)/1,0)</f>
        <v>0</v>
      </c>
      <c r="AE78" s="122">
        <f t="shared" si="4"/>
        <v>0</v>
      </c>
      <c r="AG78">
        <f t="shared" si="5"/>
        <v>0</v>
      </c>
      <c r="AH78">
        <f t="shared" si="6"/>
        <v>0</v>
      </c>
      <c r="AI78" t="str">
        <f>IF(AH78=0,"",AH78/VLOOKUP(B78,Kraftvärmeprod!$B$1:$BC$480,MATCH("Summa tillförd energi exklusive rökgaskondensering",Kraftvärmeprod!$B$1:$BC$1,0),FALSE))</f>
        <v/>
      </c>
      <c r="AK78">
        <f t="shared" si="7"/>
        <v>0</v>
      </c>
    </row>
    <row r="79" spans="1:37" x14ac:dyDescent="0.25">
      <c r="A79" s="2" t="s">
        <v>135</v>
      </c>
      <c r="B79" s="2" t="s">
        <v>136</v>
      </c>
      <c r="C79">
        <f>IF($B79=" ","",IF(ISERROR(1/VLOOKUP($B79,'Justerad allokering kvv'!$B$1:$AG$700,MATCH(C$1,'Justerad allokering kvv'!$B$1:$AF$1,0),FALSE)),VLOOKUP($B79,'Allokerad kvv'!$B$2:$AV$700,MATCH(C$1,'Allokerad kvv'!$B$1:$AV$1,0),FALSE),VLOOKUP($B79,'Justerad allokering kvv'!$B$1:$AG$700,MATCH(C$1,'Justerad allokering kvv'!$B$1:$AF$1,0),FALSE)))</f>
        <v>0</v>
      </c>
      <c r="D79">
        <f>IF($B79=" ","",IF(ISERROR(1/VLOOKUP($B79,'Justerad allokering kvv'!$B$1:$AG$700,MATCH(D$1,'Justerad allokering kvv'!$B$1:$AF$1,0),FALSE)),VLOOKUP($B79,'Allokerad kvv'!$B$2:$AV$700,MATCH(D$1,'Allokerad kvv'!$B$1:$AV$1,0),FALSE),VLOOKUP($B79,'Justerad allokering kvv'!$B$1:$AG$700,MATCH(D$1,'Justerad allokering kvv'!$B$1:$AF$1,0),FALSE)))</f>
        <v>0</v>
      </c>
      <c r="E79">
        <f>IF($B79=" ","",IF(ISERROR(1/VLOOKUP($B79,'Justerad allokering kvv'!$B$1:$AG$700,MATCH(E$1,'Justerad allokering kvv'!$B$1:$AF$1,0),FALSE)),VLOOKUP($B79,'Allokerad kvv'!$B$2:$AV$700,MATCH(E$1,'Allokerad kvv'!$B$1:$AV$1,0),FALSE),VLOOKUP($B79,'Justerad allokering kvv'!$B$1:$AG$700,MATCH(E$1,'Justerad allokering kvv'!$B$1:$AF$1,0),FALSE)))</f>
        <v>0</v>
      </c>
      <c r="F79">
        <f>IF($B79=" ","",IF(ISERROR(1/VLOOKUP($B79,'Justerad allokering kvv'!$B$1:$AG$700,MATCH(F$1,'Justerad allokering kvv'!$B$1:$AF$1,0),FALSE)),VLOOKUP($B79,'Allokerad kvv'!$B$2:$AV$700,MATCH(F$1,'Allokerad kvv'!$B$1:$AV$1,0),FALSE),VLOOKUP($B79,'Justerad allokering kvv'!$B$1:$AG$700,MATCH(F$1,'Justerad allokering kvv'!$B$1:$AF$1,0),FALSE)))</f>
        <v>0</v>
      </c>
      <c r="G79">
        <f>IF($B79=" ","",IF(ISERROR(1/VLOOKUP($B79,'Justerad allokering kvv'!$B$1:$AG$700,MATCH(G$1,'Justerad allokering kvv'!$B$1:$AF$1,0),FALSE)),VLOOKUP($B79,'Allokerad kvv'!$B$2:$AV$700,MATCH(G$1,'Allokerad kvv'!$B$1:$AV$1,0),FALSE),VLOOKUP($B79,'Justerad allokering kvv'!$B$1:$AG$700,MATCH(G$1,'Justerad allokering kvv'!$B$1:$AF$1,0),FALSE)))</f>
        <v>0.54399799999999998</v>
      </c>
      <c r="H79">
        <f>IF($B79=" ","",IF(ISERROR(1/VLOOKUP($B79,'Justerad allokering kvv'!$B$1:$AG$700,MATCH(H$1,'Justerad allokering kvv'!$B$1:$AF$1,0),FALSE)),VLOOKUP($B79,'Allokerad kvv'!$B$2:$AV$700,MATCH(H$1,'Allokerad kvv'!$B$1:$AV$1,0),FALSE),VLOOKUP($B79,'Justerad allokering kvv'!$B$1:$AG$700,MATCH(H$1,'Justerad allokering kvv'!$B$1:$AF$1,0),FALSE)))</f>
        <v>0</v>
      </c>
      <c r="I79">
        <f>IF($B79=" ","",IF(ISERROR(1/VLOOKUP($B79,'Justerad allokering kvv'!$B$1:$AG$700,MATCH(I$1,'Justerad allokering kvv'!$B$1:$AF$1,0),FALSE)),VLOOKUP($B79,'Allokerad kvv'!$B$2:$AV$700,MATCH(I$1,'Allokerad kvv'!$B$1:$AV$1,0),FALSE),VLOOKUP($B79,'Justerad allokering kvv'!$B$1:$AG$700,MATCH(I$1,'Justerad allokering kvv'!$B$1:$AF$1,0),FALSE)))</f>
        <v>0</v>
      </c>
      <c r="J79">
        <f>IF($B79=" ","",IF(ISERROR(1/VLOOKUP($B79,'Justerad allokering kvv'!$B$1:$AG$700,MATCH(J$1,'Justerad allokering kvv'!$B$1:$AF$1,0),FALSE)),VLOOKUP($B79,'Allokerad kvv'!$B$2:$AV$700,MATCH(J$1,'Allokerad kvv'!$B$1:$AV$1,0),FALSE),VLOOKUP($B79,'Justerad allokering kvv'!$B$1:$AG$700,MATCH(J$1,'Justerad allokering kvv'!$B$1:$AF$1,0),FALSE)))</f>
        <v>6.22546</v>
      </c>
      <c r="K79">
        <f>IF($B79=" ","",IF(ISERROR(1/VLOOKUP($B79,'Justerad allokering kvv'!$B$1:$AG$700,MATCH(K$1,'Justerad allokering kvv'!$B$1:$AF$1,0),FALSE)),VLOOKUP($B79,'Allokerad kvv'!$B$2:$AV$700,MATCH(K$1,'Allokerad kvv'!$B$1:$AV$1,0),FALSE),VLOOKUP($B79,'Justerad allokering kvv'!$B$1:$AG$700,MATCH(K$1,'Justerad allokering kvv'!$B$1:$AF$1,0),FALSE)))</f>
        <v>0</v>
      </c>
      <c r="L79">
        <f>IF($B79=" ","",IF(ISERROR(1/VLOOKUP($B79,'Justerad allokering kvv'!$B$1:$AG$700,MATCH(L$1,'Justerad allokering kvv'!$B$1:$AF$1,0),FALSE)),VLOOKUP($B79,'Allokerad kvv'!$B$2:$AV$700,MATCH(L$1,'Allokerad kvv'!$B$1:$AV$1,0),FALSE),VLOOKUP($B79,'Justerad allokering kvv'!$B$1:$AG$700,MATCH(L$1,'Justerad allokering kvv'!$B$1:$AF$1,0),FALSE)))</f>
        <v>154.703</v>
      </c>
      <c r="M79">
        <f>IF($B79=" ","",IF(ISERROR(1/VLOOKUP($B79,'Justerad allokering kvv'!$B$1:$AG$700,MATCH(M$1,'Justerad allokering kvv'!$B$1:$AF$1,0),FALSE)),VLOOKUP($B79,'Allokerad kvv'!$B$2:$AV$700,MATCH(M$1,'Allokerad kvv'!$B$1:$AV$1,0),FALSE),VLOOKUP($B79,'Justerad allokering kvv'!$B$1:$AG$700,MATCH(M$1,'Justerad allokering kvv'!$B$1:$AF$1,0),FALSE)))</f>
        <v>0</v>
      </c>
      <c r="N79">
        <f>IF($B79=" ","",IF(ISERROR(1/VLOOKUP($B79,'Justerad allokering kvv'!$B$1:$AG$700,MATCH(N$1,'Justerad allokering kvv'!$B$1:$AF$1,0),FALSE)),VLOOKUP($B79,'Allokerad kvv'!$B$2:$AV$700,MATCH(N$1,'Allokerad kvv'!$B$1:$AV$1,0),FALSE),VLOOKUP($B79,'Justerad allokering kvv'!$B$1:$AG$700,MATCH(N$1,'Justerad allokering kvv'!$B$1:$AF$1,0),FALSE)))</f>
        <v>0.31127300000000002</v>
      </c>
      <c r="O79">
        <f>IF($B79=" ","",IF(ISERROR(1/VLOOKUP($B79,'Justerad allokering kvv'!$B$1:$AG$700,MATCH(O$1,'Justerad allokering kvv'!$B$1:$AF$1,0),FALSE)),VLOOKUP($B79,'Allokerad kvv'!$B$2:$AV$700,MATCH(O$1,'Allokerad kvv'!$B$1:$AV$1,0),FALSE),VLOOKUP($B79,'Justerad allokering kvv'!$B$1:$AG$700,MATCH(O$1,'Justerad allokering kvv'!$B$1:$AF$1,0),FALSE)))</f>
        <v>0</v>
      </c>
      <c r="P79">
        <f>IF($B79=" ","",IF(ISERROR(1/VLOOKUP($B79,'Justerad allokering kvv'!$B$1:$AG$700,MATCH(P$1,'Justerad allokering kvv'!$B$1:$AF$1,0),FALSE)),VLOOKUP($B79,'Allokerad kvv'!$B$2:$AV$700,MATCH(P$1,'Allokerad kvv'!$B$1:$AV$1,0),FALSE),VLOOKUP($B79,'Justerad allokering kvv'!$B$1:$AG$700,MATCH(P$1,'Justerad allokering kvv'!$B$1:$AF$1,0),FALSE)))</f>
        <v>0</v>
      </c>
      <c r="Q79">
        <f>IF($B79=" ","",IF(ISERROR(1/VLOOKUP($B79,'Justerad allokering kvv'!$B$1:$AG$700,MATCH(Q$1,'Justerad allokering kvv'!$B$1:$AF$1,0),FALSE)),VLOOKUP($B79,'Allokerad kvv'!$B$2:$AV$700,MATCH(Q$1,'Allokerad kvv'!$B$1:$AV$1,0),FALSE),VLOOKUP($B79,'Justerad allokering kvv'!$B$1:$AG$700,MATCH(Q$1,'Justerad allokering kvv'!$B$1:$AF$1,0),FALSE)))</f>
        <v>0</v>
      </c>
      <c r="R79">
        <f>IF($B79=" ","",IF(ISERROR(1/VLOOKUP($B79,'Justerad allokering kvv'!$B$1:$AG$700,MATCH(R$1,'Justerad allokering kvv'!$B$1:$AF$1,0),FALSE)),VLOOKUP($B79,'Allokerad kvv'!$B$2:$AV$700,MATCH(R$1,'Allokerad kvv'!$B$1:$AV$1,0),FALSE),VLOOKUP($B79,'Justerad allokering kvv'!$B$1:$AG$700,MATCH(R$1,'Justerad allokering kvv'!$B$1:$AF$1,0),FALSE)))</f>
        <v>4.6504399999999997</v>
      </c>
      <c r="S79">
        <f>IF($B79=" ","",IF(ISERROR(1/VLOOKUP($B79,'Justerad allokering kvv'!$B$1:$AG$700,MATCH(S$1,'Justerad allokering kvv'!$B$1:$AF$1,0),FALSE)),VLOOKUP($B79,'Allokerad kvv'!$B$2:$AV$700,MATCH(S$1,'Allokerad kvv'!$B$1:$AV$1,0),FALSE),VLOOKUP($B79,'Justerad allokering kvv'!$B$1:$AG$700,MATCH(S$1,'Justerad allokering kvv'!$B$1:$AF$1,0),FALSE)))</f>
        <v>0</v>
      </c>
      <c r="T79">
        <f>IF($B79=" ","",IF(ISERROR(1/VLOOKUP($B79,'Justerad allokering kvv'!$B$1:$AG$700,MATCH(T$1,'Justerad allokering kvv'!$B$1:$AF$1,0),FALSE)),VLOOKUP($B79,'Allokerad kvv'!$B$2:$AV$700,MATCH(T$1,'Allokerad kvv'!$B$1:$AV$1,0),FALSE),VLOOKUP($B79,'Justerad allokering kvv'!$B$1:$AG$700,MATCH(T$1,'Justerad allokering kvv'!$B$1:$AF$1,0),FALSE)))</f>
        <v>0</v>
      </c>
      <c r="U79">
        <f>IF($B79=" ","",IF(ISERROR(1/VLOOKUP($B79,'Justerad allokering kvv'!$B$1:$AG$700,MATCH(U$1,'Justerad allokering kvv'!$B$1:$AF$1,0),FALSE)),VLOOKUP($B79,'Allokerad kvv'!$B$2:$AV$700,MATCH(U$1,'Allokerad kvv'!$B$1:$AV$1,0),FALSE),VLOOKUP($B79,'Justerad allokering kvv'!$B$1:$AG$700,MATCH(U$1,'Justerad allokering kvv'!$B$1:$AF$1,0),FALSE)))</f>
        <v>0</v>
      </c>
      <c r="V79">
        <f>IF($B79=" ","",IF(ISERROR(1/VLOOKUP($B79,'Justerad allokering kvv'!$B$1:$AG$700,MATCH(V$1,'Justerad allokering kvv'!$B$1:$AF$1,0),FALSE)),VLOOKUP($B79,'Allokerad kvv'!$B$2:$AV$700,MATCH(V$1,'Allokerad kvv'!$B$1:$AV$1,0),FALSE),VLOOKUP($B79,'Justerad allokering kvv'!$B$1:$AG$700,MATCH(V$1,'Justerad allokering kvv'!$B$1:$AF$1,0),FALSE)))</f>
        <v>8.5984999999999996</v>
      </c>
      <c r="W79">
        <f>IF($B79=" ","",IF(ISERROR(1/VLOOKUP($B79,'Justerad allokering kvv'!$B$1:$AG$700,MATCH(W$1,'Justerad allokering kvv'!$B$1:$AF$1,0),FALSE)),VLOOKUP($B79,'Allokerad kvv'!$B$2:$AV$700,MATCH(W$1,'Allokerad kvv'!$B$1:$AV$1,0),FALSE),VLOOKUP($B79,'Justerad allokering kvv'!$B$1:$AG$700,MATCH(W$1,'Justerad allokering kvv'!$B$1:$AF$1,0),FALSE)))</f>
        <v>0</v>
      </c>
      <c r="X79">
        <f>IF($B79=" ","",IF(ISERROR(1/VLOOKUP($B79,'Justerad allokering kvv'!$B$1:$AG$700,MATCH(X$1,'Justerad allokering kvv'!$B$1:$AF$1,0),FALSE)),VLOOKUP($B79,'Allokerad kvv'!$B$2:$AV$700,MATCH(X$1,'Allokerad kvv'!$B$1:$AV$1,0),FALSE),VLOOKUP($B79,'Justerad allokering kvv'!$B$1:$AG$700,MATCH(X$1,'Justerad allokering kvv'!$B$1:$AF$1,0),FALSE)))</f>
        <v>0</v>
      </c>
      <c r="Y79">
        <f>IF($B79=" ","",IF(ISERROR(1/VLOOKUP($B79,'Justerad allokering kvv'!$B$1:$AG$700,MATCH(Y$1,'Justerad allokering kvv'!$B$1:$AF$1,0),FALSE)),VLOOKUP($B79,'Allokerad kvv'!$B$2:$AV$700,MATCH(Y$1,'Allokerad kvv'!$B$1:$AV$1,0),FALSE),VLOOKUP($B79,'Justerad allokering kvv'!$B$1:$AG$700,MATCH(Y$1,'Justerad allokering kvv'!$B$1:$AF$1,0),FALSE)))</f>
        <v>2.4901800000000001</v>
      </c>
      <c r="AB79">
        <f>IFERROR(VLOOKUP($B79,Kraftvärmeprod!$B$1:$AO$424,MATCH("Tillförd energi från rökgaskondensering (GWh)",Kraftvärmeprod!$B$1:$AG$1,0),FALSE)/1,0)</f>
        <v>23</v>
      </c>
      <c r="AE79" s="122">
        <f t="shared" si="4"/>
        <v>200.52285100000003</v>
      </c>
      <c r="AG79">
        <f t="shared" si="5"/>
        <v>195.87241100000003</v>
      </c>
      <c r="AH79">
        <f t="shared" si="6"/>
        <v>172.87241100000003</v>
      </c>
      <c r="AI79">
        <f>IF(AH79=0,"",AH79/VLOOKUP(B79,Kraftvärmeprod!$B$1:$BC$480,MATCH("Summa tillförd energi exklusive rökgaskondensering",Kraftvärmeprod!$B$1:$BC$1,0),FALSE))</f>
        <v>0.6200588629842182</v>
      </c>
      <c r="AK79">
        <f t="shared" si="7"/>
        <v>172.32841300000001</v>
      </c>
    </row>
    <row r="80" spans="1:37" x14ac:dyDescent="0.25">
      <c r="A80" s="2" t="s">
        <v>137</v>
      </c>
      <c r="B80" s="2" t="s">
        <v>138</v>
      </c>
      <c r="C80">
        <f>IF($B80=" ","",IF(ISERROR(1/VLOOKUP($B80,'Justerad allokering kvv'!$B$1:$AG$700,MATCH(C$1,'Justerad allokering kvv'!$B$1:$AF$1,0),FALSE)),VLOOKUP($B80,'Allokerad kvv'!$B$2:$AV$700,MATCH(C$1,'Allokerad kvv'!$B$1:$AV$1,0),FALSE),VLOOKUP($B80,'Justerad allokering kvv'!$B$1:$AG$700,MATCH(C$1,'Justerad allokering kvv'!$B$1:$AF$1,0),FALSE)))</f>
        <v>0</v>
      </c>
      <c r="D80">
        <f>IF($B80=" ","",IF(ISERROR(1/VLOOKUP($B80,'Justerad allokering kvv'!$B$1:$AG$700,MATCH(D$1,'Justerad allokering kvv'!$B$1:$AF$1,0),FALSE)),VLOOKUP($B80,'Allokerad kvv'!$B$2:$AV$700,MATCH(D$1,'Allokerad kvv'!$B$1:$AV$1,0),FALSE),VLOOKUP($B80,'Justerad allokering kvv'!$B$1:$AG$700,MATCH(D$1,'Justerad allokering kvv'!$B$1:$AF$1,0),FALSE)))</f>
        <v>0</v>
      </c>
      <c r="E80">
        <f>IF($B80=" ","",IF(ISERROR(1/VLOOKUP($B80,'Justerad allokering kvv'!$B$1:$AG$700,MATCH(E$1,'Justerad allokering kvv'!$B$1:$AF$1,0),FALSE)),VLOOKUP($B80,'Allokerad kvv'!$B$2:$AV$700,MATCH(E$1,'Allokerad kvv'!$B$1:$AV$1,0),FALSE),VLOOKUP($B80,'Justerad allokering kvv'!$B$1:$AG$700,MATCH(E$1,'Justerad allokering kvv'!$B$1:$AF$1,0),FALSE)))</f>
        <v>89.98</v>
      </c>
      <c r="F80">
        <f>IF($B80=" ","",IF(ISERROR(1/VLOOKUP($B80,'Justerad allokering kvv'!$B$1:$AG$700,MATCH(F$1,'Justerad allokering kvv'!$B$1:$AF$1,0),FALSE)),VLOOKUP($B80,'Allokerad kvv'!$B$2:$AV$700,MATCH(F$1,'Allokerad kvv'!$B$1:$AV$1,0),FALSE),VLOOKUP($B80,'Justerad allokering kvv'!$B$1:$AG$700,MATCH(F$1,'Justerad allokering kvv'!$B$1:$AF$1,0),FALSE)))</f>
        <v>0</v>
      </c>
      <c r="G80">
        <f>IF($B80=" ","",IF(ISERROR(1/VLOOKUP($B80,'Justerad allokering kvv'!$B$1:$AG$700,MATCH(G$1,'Justerad allokering kvv'!$B$1:$AF$1,0),FALSE)),VLOOKUP($B80,'Allokerad kvv'!$B$2:$AV$700,MATCH(G$1,'Allokerad kvv'!$B$1:$AV$1,0),FALSE),VLOOKUP($B80,'Justerad allokering kvv'!$B$1:$AG$700,MATCH(G$1,'Justerad allokering kvv'!$B$1:$AF$1,0),FALSE)))</f>
        <v>0.41064099999999998</v>
      </c>
      <c r="H80">
        <f>IF($B80=" ","",IF(ISERROR(1/VLOOKUP($B80,'Justerad allokering kvv'!$B$1:$AG$700,MATCH(H$1,'Justerad allokering kvv'!$B$1:$AF$1,0),FALSE)),VLOOKUP($B80,'Allokerad kvv'!$B$2:$AV$700,MATCH(H$1,'Allokerad kvv'!$B$1:$AV$1,0),FALSE),VLOOKUP($B80,'Justerad allokering kvv'!$B$1:$AG$700,MATCH(H$1,'Justerad allokering kvv'!$B$1:$AF$1,0),FALSE)))</f>
        <v>0</v>
      </c>
      <c r="I80">
        <f>IF($B80=" ","",IF(ISERROR(1/VLOOKUP($B80,'Justerad allokering kvv'!$B$1:$AG$700,MATCH(I$1,'Justerad allokering kvv'!$B$1:$AF$1,0),FALSE)),VLOOKUP($B80,'Allokerad kvv'!$B$2:$AV$700,MATCH(I$1,'Allokerad kvv'!$B$1:$AV$1,0),FALSE),VLOOKUP($B80,'Justerad allokering kvv'!$B$1:$AG$700,MATCH(I$1,'Justerad allokering kvv'!$B$1:$AF$1,0),FALSE)))</f>
        <v>0</v>
      </c>
      <c r="J80">
        <f>IF($B80=" ","",IF(ISERROR(1/VLOOKUP($B80,'Justerad allokering kvv'!$B$1:$AG$700,MATCH(J$1,'Justerad allokering kvv'!$B$1:$AF$1,0),FALSE)),VLOOKUP($B80,'Allokerad kvv'!$B$2:$AV$700,MATCH(J$1,'Allokerad kvv'!$B$1:$AV$1,0),FALSE),VLOOKUP($B80,'Justerad allokering kvv'!$B$1:$AG$700,MATCH(J$1,'Justerad allokering kvv'!$B$1:$AF$1,0),FALSE)))</f>
        <v>267.798</v>
      </c>
      <c r="K80">
        <f>IF($B80=" ","",IF(ISERROR(1/VLOOKUP($B80,'Justerad allokering kvv'!$B$1:$AG$700,MATCH(K$1,'Justerad allokering kvv'!$B$1:$AF$1,0),FALSE)),VLOOKUP($B80,'Allokerad kvv'!$B$2:$AV$700,MATCH(K$1,'Allokerad kvv'!$B$1:$AV$1,0),FALSE),VLOOKUP($B80,'Justerad allokering kvv'!$B$1:$AG$700,MATCH(K$1,'Justerad allokering kvv'!$B$1:$AF$1,0),FALSE)))</f>
        <v>0</v>
      </c>
      <c r="L80">
        <f>IF($B80=" ","",IF(ISERROR(1/VLOOKUP($B80,'Justerad allokering kvv'!$B$1:$AG$700,MATCH(L$1,'Justerad allokering kvv'!$B$1:$AF$1,0),FALSE)),VLOOKUP($B80,'Allokerad kvv'!$B$2:$AV$700,MATCH(L$1,'Allokerad kvv'!$B$1:$AV$1,0),FALSE),VLOOKUP($B80,'Justerad allokering kvv'!$B$1:$AG$700,MATCH(L$1,'Justerad allokering kvv'!$B$1:$AF$1,0),FALSE)))</f>
        <v>0</v>
      </c>
      <c r="M80">
        <f>IF($B80=" ","",IF(ISERROR(1/VLOOKUP($B80,'Justerad allokering kvv'!$B$1:$AG$700,MATCH(M$1,'Justerad allokering kvv'!$B$1:$AF$1,0),FALSE)),VLOOKUP($B80,'Allokerad kvv'!$B$2:$AV$700,MATCH(M$1,'Allokerad kvv'!$B$1:$AV$1,0),FALSE),VLOOKUP($B80,'Justerad allokering kvv'!$B$1:$AG$700,MATCH(M$1,'Justerad allokering kvv'!$B$1:$AF$1,0),FALSE)))</f>
        <v>0</v>
      </c>
      <c r="N80">
        <f>IF($B80=" ","",IF(ISERROR(1/VLOOKUP($B80,'Justerad allokering kvv'!$B$1:$AG$700,MATCH(N$1,'Justerad allokering kvv'!$B$1:$AF$1,0),FALSE)),VLOOKUP($B80,'Allokerad kvv'!$B$2:$AV$700,MATCH(N$1,'Allokerad kvv'!$B$1:$AV$1,0),FALSE),VLOOKUP($B80,'Justerad allokering kvv'!$B$1:$AG$700,MATCH(N$1,'Justerad allokering kvv'!$B$1:$AF$1,0),FALSE)))</f>
        <v>0</v>
      </c>
      <c r="O80">
        <f>IF($B80=" ","",IF(ISERROR(1/VLOOKUP($B80,'Justerad allokering kvv'!$B$1:$AG$700,MATCH(O$1,'Justerad allokering kvv'!$B$1:$AF$1,0),FALSE)),VLOOKUP($B80,'Allokerad kvv'!$B$2:$AV$700,MATCH(O$1,'Allokerad kvv'!$B$1:$AV$1,0),FALSE),VLOOKUP($B80,'Justerad allokering kvv'!$B$1:$AG$700,MATCH(O$1,'Justerad allokering kvv'!$B$1:$AF$1,0),FALSE)))</f>
        <v>0</v>
      </c>
      <c r="P80">
        <f>IF($B80=" ","",IF(ISERROR(1/VLOOKUP($B80,'Justerad allokering kvv'!$B$1:$AG$700,MATCH(P$1,'Justerad allokering kvv'!$B$1:$AF$1,0),FALSE)),VLOOKUP($B80,'Allokerad kvv'!$B$2:$AV$700,MATCH(P$1,'Allokerad kvv'!$B$1:$AV$1,0),FALSE),VLOOKUP($B80,'Justerad allokering kvv'!$B$1:$AG$700,MATCH(P$1,'Justerad allokering kvv'!$B$1:$AF$1,0),FALSE)))</f>
        <v>0</v>
      </c>
      <c r="Q80">
        <f>IF($B80=" ","",IF(ISERROR(1/VLOOKUP($B80,'Justerad allokering kvv'!$B$1:$AG$700,MATCH(Q$1,'Justerad allokering kvv'!$B$1:$AF$1,0),FALSE)),VLOOKUP($B80,'Allokerad kvv'!$B$2:$AV$700,MATCH(Q$1,'Allokerad kvv'!$B$1:$AV$1,0),FALSE),VLOOKUP($B80,'Justerad allokering kvv'!$B$1:$AG$700,MATCH(Q$1,'Justerad allokering kvv'!$B$1:$AF$1,0),FALSE)))</f>
        <v>0</v>
      </c>
      <c r="R80">
        <f>IF($B80=" ","",IF(ISERROR(1/VLOOKUP($B80,'Justerad allokering kvv'!$B$1:$AG$700,MATCH(R$1,'Justerad allokering kvv'!$B$1:$AF$1,0),FALSE)),VLOOKUP($B80,'Allokerad kvv'!$B$2:$AV$700,MATCH(R$1,'Allokerad kvv'!$B$1:$AV$1,0),FALSE),VLOOKUP($B80,'Justerad allokering kvv'!$B$1:$AG$700,MATCH(R$1,'Justerad allokering kvv'!$B$1:$AF$1,0),FALSE)))</f>
        <v>11.832700000000001</v>
      </c>
      <c r="S80">
        <f>IF($B80=" ","",IF(ISERROR(1/VLOOKUP($B80,'Justerad allokering kvv'!$B$1:$AG$700,MATCH(S$1,'Justerad allokering kvv'!$B$1:$AF$1,0),FALSE)),VLOOKUP($B80,'Allokerad kvv'!$B$2:$AV$700,MATCH(S$1,'Allokerad kvv'!$B$1:$AV$1,0),FALSE),VLOOKUP($B80,'Justerad allokering kvv'!$B$1:$AG$700,MATCH(S$1,'Justerad allokering kvv'!$B$1:$AF$1,0),FALSE)))</f>
        <v>0</v>
      </c>
      <c r="T80">
        <f>IF($B80=" ","",IF(ISERROR(1/VLOOKUP($B80,'Justerad allokering kvv'!$B$1:$AG$700,MATCH(T$1,'Justerad allokering kvv'!$B$1:$AF$1,0),FALSE)),VLOOKUP($B80,'Allokerad kvv'!$B$2:$AV$700,MATCH(T$1,'Allokerad kvv'!$B$1:$AV$1,0),FALSE),VLOOKUP($B80,'Justerad allokering kvv'!$B$1:$AG$700,MATCH(T$1,'Justerad allokering kvv'!$B$1:$AF$1,0),FALSE)))</f>
        <v>0</v>
      </c>
      <c r="U80">
        <f>IF($B80=" ","",IF(ISERROR(1/VLOOKUP($B80,'Justerad allokering kvv'!$B$1:$AG$700,MATCH(U$1,'Justerad allokering kvv'!$B$1:$AF$1,0),FALSE)),VLOOKUP($B80,'Allokerad kvv'!$B$2:$AV$700,MATCH(U$1,'Allokerad kvv'!$B$1:$AV$1,0),FALSE),VLOOKUP($B80,'Justerad allokering kvv'!$B$1:$AG$700,MATCH(U$1,'Justerad allokering kvv'!$B$1:$AF$1,0),FALSE)))</f>
        <v>0</v>
      </c>
      <c r="V80">
        <f>IF($B80=" ","",IF(ISERROR(1/VLOOKUP($B80,'Justerad allokering kvv'!$B$1:$AG$700,MATCH(V$1,'Justerad allokering kvv'!$B$1:$AF$1,0),FALSE)),VLOOKUP($B80,'Allokerad kvv'!$B$2:$AV$700,MATCH(V$1,'Allokerad kvv'!$B$1:$AV$1,0),FALSE),VLOOKUP($B80,'Justerad allokering kvv'!$B$1:$AG$700,MATCH(V$1,'Justerad allokering kvv'!$B$1:$AF$1,0),FALSE)))</f>
        <v>0</v>
      </c>
      <c r="W80">
        <f>IF($B80=" ","",IF(ISERROR(1/VLOOKUP($B80,'Justerad allokering kvv'!$B$1:$AG$700,MATCH(W$1,'Justerad allokering kvv'!$B$1:$AF$1,0),FALSE)),VLOOKUP($B80,'Allokerad kvv'!$B$2:$AV$700,MATCH(W$1,'Allokerad kvv'!$B$1:$AV$1,0),FALSE),VLOOKUP($B80,'Justerad allokering kvv'!$B$1:$AG$700,MATCH(W$1,'Justerad allokering kvv'!$B$1:$AF$1,0),FALSE)))</f>
        <v>0</v>
      </c>
      <c r="X80">
        <f>IF($B80=" ","",IF(ISERROR(1/VLOOKUP($B80,'Justerad allokering kvv'!$B$1:$AG$700,MATCH(X$1,'Justerad allokering kvv'!$B$1:$AF$1,0),FALSE)),VLOOKUP($B80,'Allokerad kvv'!$B$2:$AV$700,MATCH(X$1,'Allokerad kvv'!$B$1:$AV$1,0),FALSE),VLOOKUP($B80,'Justerad allokering kvv'!$B$1:$AG$700,MATCH(X$1,'Justerad allokering kvv'!$B$1:$AF$1,0),FALSE)))</f>
        <v>0</v>
      </c>
      <c r="Y80">
        <f>IF($B80=" ","",IF(ISERROR(1/VLOOKUP($B80,'Justerad allokering kvv'!$B$1:$AG$700,MATCH(Y$1,'Justerad allokering kvv'!$B$1:$AF$1,0),FALSE)),VLOOKUP($B80,'Allokerad kvv'!$B$2:$AV$700,MATCH(Y$1,'Allokerad kvv'!$B$1:$AV$1,0),FALSE),VLOOKUP($B80,'Justerad allokering kvv'!$B$1:$AG$700,MATCH(Y$1,'Justerad allokering kvv'!$B$1:$AF$1,0),FALSE)))</f>
        <v>0</v>
      </c>
      <c r="AB80">
        <f>IFERROR(VLOOKUP($B80,Kraftvärmeprod!$B$1:$AO$424,MATCH("Tillförd energi från rökgaskondensering (GWh)",Kraftvärmeprod!$B$1:$AG$1,0),FALSE)/1,0)</f>
        <v>136</v>
      </c>
      <c r="AE80" s="122">
        <f t="shared" si="4"/>
        <v>506.02134100000001</v>
      </c>
      <c r="AG80">
        <f t="shared" si="5"/>
        <v>494.18864100000002</v>
      </c>
      <c r="AH80">
        <f t="shared" si="6"/>
        <v>358.18864100000002</v>
      </c>
      <c r="AI80">
        <f>IF(AH80=0,"",AH80/VLOOKUP(B80,Kraftvärmeprod!$B$1:$BC$480,MATCH("Summa tillförd energi exklusive rökgaskondensering",Kraftvärmeprod!$B$1:$BC$1,0),FALSE))</f>
        <v>0.53565964494599116</v>
      </c>
      <c r="AK80">
        <f t="shared" si="7"/>
        <v>357.77800000000002</v>
      </c>
    </row>
    <row r="81" spans="1:37" x14ac:dyDescent="0.25">
      <c r="A81" s="2" t="s">
        <v>137</v>
      </c>
      <c r="B81" s="2" t="s">
        <v>139</v>
      </c>
      <c r="C81">
        <f>IF($B81=" ","",IF(ISERROR(1/VLOOKUP($B81,'Justerad allokering kvv'!$B$1:$AG$700,MATCH(C$1,'Justerad allokering kvv'!$B$1:$AF$1,0),FALSE)),VLOOKUP($B81,'Allokerad kvv'!$B$2:$AV$700,MATCH(C$1,'Allokerad kvv'!$B$1:$AV$1,0),FALSE),VLOOKUP($B81,'Justerad allokering kvv'!$B$1:$AG$700,MATCH(C$1,'Justerad allokering kvv'!$B$1:$AF$1,0),FALSE)))</f>
        <v>0</v>
      </c>
      <c r="D81">
        <f>IF($B81=" ","",IF(ISERROR(1/VLOOKUP($B81,'Justerad allokering kvv'!$B$1:$AG$700,MATCH(D$1,'Justerad allokering kvv'!$B$1:$AF$1,0),FALSE)),VLOOKUP($B81,'Allokerad kvv'!$B$2:$AV$700,MATCH(D$1,'Allokerad kvv'!$B$1:$AV$1,0),FALSE),VLOOKUP($B81,'Justerad allokering kvv'!$B$1:$AG$700,MATCH(D$1,'Justerad allokering kvv'!$B$1:$AF$1,0),FALSE)))</f>
        <v>0</v>
      </c>
      <c r="E81">
        <f>IF($B81=" ","",IF(ISERROR(1/VLOOKUP($B81,'Justerad allokering kvv'!$B$1:$AG$700,MATCH(E$1,'Justerad allokering kvv'!$B$1:$AF$1,0),FALSE)),VLOOKUP($B81,'Allokerad kvv'!$B$2:$AV$700,MATCH(E$1,'Allokerad kvv'!$B$1:$AV$1,0),FALSE),VLOOKUP($B81,'Justerad allokering kvv'!$B$1:$AG$700,MATCH(E$1,'Justerad allokering kvv'!$B$1:$AF$1,0),FALSE)))</f>
        <v>0</v>
      </c>
      <c r="F81">
        <f>IF($B81=" ","",IF(ISERROR(1/VLOOKUP($B81,'Justerad allokering kvv'!$B$1:$AG$700,MATCH(F$1,'Justerad allokering kvv'!$B$1:$AF$1,0),FALSE)),VLOOKUP($B81,'Allokerad kvv'!$B$2:$AV$700,MATCH(F$1,'Allokerad kvv'!$B$1:$AV$1,0),FALSE),VLOOKUP($B81,'Justerad allokering kvv'!$B$1:$AG$700,MATCH(F$1,'Justerad allokering kvv'!$B$1:$AF$1,0),FALSE)))</f>
        <v>0</v>
      </c>
      <c r="G81">
        <f>IF($B81=" ","",IF(ISERROR(1/VLOOKUP($B81,'Justerad allokering kvv'!$B$1:$AG$700,MATCH(G$1,'Justerad allokering kvv'!$B$1:$AF$1,0),FALSE)),VLOOKUP($B81,'Allokerad kvv'!$B$2:$AV$700,MATCH(G$1,'Allokerad kvv'!$B$1:$AV$1,0),FALSE),VLOOKUP($B81,'Justerad allokering kvv'!$B$1:$AG$700,MATCH(G$1,'Justerad allokering kvv'!$B$1:$AF$1,0),FALSE)))</f>
        <v>0</v>
      </c>
      <c r="H81">
        <f>IF($B81=" ","",IF(ISERROR(1/VLOOKUP($B81,'Justerad allokering kvv'!$B$1:$AG$700,MATCH(H$1,'Justerad allokering kvv'!$B$1:$AF$1,0),FALSE)),VLOOKUP($B81,'Allokerad kvv'!$B$2:$AV$700,MATCH(H$1,'Allokerad kvv'!$B$1:$AV$1,0),FALSE),VLOOKUP($B81,'Justerad allokering kvv'!$B$1:$AG$700,MATCH(H$1,'Justerad allokering kvv'!$B$1:$AF$1,0),FALSE)))</f>
        <v>0</v>
      </c>
      <c r="I81">
        <f>IF($B81=" ","",IF(ISERROR(1/VLOOKUP($B81,'Justerad allokering kvv'!$B$1:$AG$700,MATCH(I$1,'Justerad allokering kvv'!$B$1:$AF$1,0),FALSE)),VLOOKUP($B81,'Allokerad kvv'!$B$2:$AV$700,MATCH(I$1,'Allokerad kvv'!$B$1:$AV$1,0),FALSE),VLOOKUP($B81,'Justerad allokering kvv'!$B$1:$AG$700,MATCH(I$1,'Justerad allokering kvv'!$B$1:$AF$1,0),FALSE)))</f>
        <v>0</v>
      </c>
      <c r="J81">
        <f>IF($B81=" ","",IF(ISERROR(1/VLOOKUP($B81,'Justerad allokering kvv'!$B$1:$AG$700,MATCH(J$1,'Justerad allokering kvv'!$B$1:$AF$1,0),FALSE)),VLOOKUP($B81,'Allokerad kvv'!$B$2:$AV$700,MATCH(J$1,'Allokerad kvv'!$B$1:$AV$1,0),FALSE),VLOOKUP($B81,'Justerad allokering kvv'!$B$1:$AG$700,MATCH(J$1,'Justerad allokering kvv'!$B$1:$AF$1,0),FALSE)))</f>
        <v>0</v>
      </c>
      <c r="K81">
        <f>IF($B81=" ","",IF(ISERROR(1/VLOOKUP($B81,'Justerad allokering kvv'!$B$1:$AG$700,MATCH(K$1,'Justerad allokering kvv'!$B$1:$AF$1,0),FALSE)),VLOOKUP($B81,'Allokerad kvv'!$B$2:$AV$700,MATCH(K$1,'Allokerad kvv'!$B$1:$AV$1,0),FALSE),VLOOKUP($B81,'Justerad allokering kvv'!$B$1:$AG$700,MATCH(K$1,'Justerad allokering kvv'!$B$1:$AF$1,0),FALSE)))</f>
        <v>0</v>
      </c>
      <c r="L81">
        <f>IF($B81=" ","",IF(ISERROR(1/VLOOKUP($B81,'Justerad allokering kvv'!$B$1:$AG$700,MATCH(L$1,'Justerad allokering kvv'!$B$1:$AF$1,0),FALSE)),VLOOKUP($B81,'Allokerad kvv'!$B$2:$AV$700,MATCH(L$1,'Allokerad kvv'!$B$1:$AV$1,0),FALSE),VLOOKUP($B81,'Justerad allokering kvv'!$B$1:$AG$700,MATCH(L$1,'Justerad allokering kvv'!$B$1:$AF$1,0),FALSE)))</f>
        <v>0</v>
      </c>
      <c r="M81">
        <f>IF($B81=" ","",IF(ISERROR(1/VLOOKUP($B81,'Justerad allokering kvv'!$B$1:$AG$700,MATCH(M$1,'Justerad allokering kvv'!$B$1:$AF$1,0),FALSE)),VLOOKUP($B81,'Allokerad kvv'!$B$2:$AV$700,MATCH(M$1,'Allokerad kvv'!$B$1:$AV$1,0),FALSE),VLOOKUP($B81,'Justerad allokering kvv'!$B$1:$AG$700,MATCH(M$1,'Justerad allokering kvv'!$B$1:$AF$1,0),FALSE)))</f>
        <v>0</v>
      </c>
      <c r="N81">
        <f>IF($B81=" ","",IF(ISERROR(1/VLOOKUP($B81,'Justerad allokering kvv'!$B$1:$AG$700,MATCH(N$1,'Justerad allokering kvv'!$B$1:$AF$1,0),FALSE)),VLOOKUP($B81,'Allokerad kvv'!$B$2:$AV$700,MATCH(N$1,'Allokerad kvv'!$B$1:$AV$1,0),FALSE),VLOOKUP($B81,'Justerad allokering kvv'!$B$1:$AG$700,MATCH(N$1,'Justerad allokering kvv'!$B$1:$AF$1,0),FALSE)))</f>
        <v>0</v>
      </c>
      <c r="O81">
        <f>IF($B81=" ","",IF(ISERROR(1/VLOOKUP($B81,'Justerad allokering kvv'!$B$1:$AG$700,MATCH(O$1,'Justerad allokering kvv'!$B$1:$AF$1,0),FALSE)),VLOOKUP($B81,'Allokerad kvv'!$B$2:$AV$700,MATCH(O$1,'Allokerad kvv'!$B$1:$AV$1,0),FALSE),VLOOKUP($B81,'Justerad allokering kvv'!$B$1:$AG$700,MATCH(O$1,'Justerad allokering kvv'!$B$1:$AF$1,0),FALSE)))</f>
        <v>0</v>
      </c>
      <c r="P81">
        <f>IF($B81=" ","",IF(ISERROR(1/VLOOKUP($B81,'Justerad allokering kvv'!$B$1:$AG$700,MATCH(P$1,'Justerad allokering kvv'!$B$1:$AF$1,0),FALSE)),VLOOKUP($B81,'Allokerad kvv'!$B$2:$AV$700,MATCH(P$1,'Allokerad kvv'!$B$1:$AV$1,0),FALSE),VLOOKUP($B81,'Justerad allokering kvv'!$B$1:$AG$700,MATCH(P$1,'Justerad allokering kvv'!$B$1:$AF$1,0),FALSE)))</f>
        <v>0</v>
      </c>
      <c r="Q81">
        <f>IF($B81=" ","",IF(ISERROR(1/VLOOKUP($B81,'Justerad allokering kvv'!$B$1:$AG$700,MATCH(Q$1,'Justerad allokering kvv'!$B$1:$AF$1,0),FALSE)),VLOOKUP($B81,'Allokerad kvv'!$B$2:$AV$700,MATCH(Q$1,'Allokerad kvv'!$B$1:$AV$1,0),FALSE),VLOOKUP($B81,'Justerad allokering kvv'!$B$1:$AG$700,MATCH(Q$1,'Justerad allokering kvv'!$B$1:$AF$1,0),FALSE)))</f>
        <v>0</v>
      </c>
      <c r="R81">
        <f>IF($B81=" ","",IF(ISERROR(1/VLOOKUP($B81,'Justerad allokering kvv'!$B$1:$AG$700,MATCH(R$1,'Justerad allokering kvv'!$B$1:$AF$1,0),FALSE)),VLOOKUP($B81,'Allokerad kvv'!$B$2:$AV$700,MATCH(R$1,'Allokerad kvv'!$B$1:$AV$1,0),FALSE),VLOOKUP($B81,'Justerad allokering kvv'!$B$1:$AG$700,MATCH(R$1,'Justerad allokering kvv'!$B$1:$AF$1,0),FALSE)))</f>
        <v>0</v>
      </c>
      <c r="S81">
        <f>IF($B81=" ","",IF(ISERROR(1/VLOOKUP($B81,'Justerad allokering kvv'!$B$1:$AG$700,MATCH(S$1,'Justerad allokering kvv'!$B$1:$AF$1,0),FALSE)),VLOOKUP($B81,'Allokerad kvv'!$B$2:$AV$700,MATCH(S$1,'Allokerad kvv'!$B$1:$AV$1,0),FALSE),VLOOKUP($B81,'Justerad allokering kvv'!$B$1:$AG$700,MATCH(S$1,'Justerad allokering kvv'!$B$1:$AF$1,0),FALSE)))</f>
        <v>0</v>
      </c>
      <c r="T81">
        <f>IF($B81=" ","",IF(ISERROR(1/VLOOKUP($B81,'Justerad allokering kvv'!$B$1:$AG$700,MATCH(T$1,'Justerad allokering kvv'!$B$1:$AF$1,0),FALSE)),VLOOKUP($B81,'Allokerad kvv'!$B$2:$AV$700,MATCH(T$1,'Allokerad kvv'!$B$1:$AV$1,0),FALSE),VLOOKUP($B81,'Justerad allokering kvv'!$B$1:$AG$700,MATCH(T$1,'Justerad allokering kvv'!$B$1:$AF$1,0),FALSE)))</f>
        <v>0</v>
      </c>
      <c r="U81">
        <f>IF($B81=" ","",IF(ISERROR(1/VLOOKUP($B81,'Justerad allokering kvv'!$B$1:$AG$700,MATCH(U$1,'Justerad allokering kvv'!$B$1:$AF$1,0),FALSE)),VLOOKUP($B81,'Allokerad kvv'!$B$2:$AV$700,MATCH(U$1,'Allokerad kvv'!$B$1:$AV$1,0),FALSE),VLOOKUP($B81,'Justerad allokering kvv'!$B$1:$AG$700,MATCH(U$1,'Justerad allokering kvv'!$B$1:$AF$1,0),FALSE)))</f>
        <v>0</v>
      </c>
      <c r="V81">
        <f>IF($B81=" ","",IF(ISERROR(1/VLOOKUP($B81,'Justerad allokering kvv'!$B$1:$AG$700,MATCH(V$1,'Justerad allokering kvv'!$B$1:$AF$1,0),FALSE)),VLOOKUP($B81,'Allokerad kvv'!$B$2:$AV$700,MATCH(V$1,'Allokerad kvv'!$B$1:$AV$1,0),FALSE),VLOOKUP($B81,'Justerad allokering kvv'!$B$1:$AG$700,MATCH(V$1,'Justerad allokering kvv'!$B$1:$AF$1,0),FALSE)))</f>
        <v>0</v>
      </c>
      <c r="W81">
        <f>IF($B81=" ","",IF(ISERROR(1/VLOOKUP($B81,'Justerad allokering kvv'!$B$1:$AG$700,MATCH(W$1,'Justerad allokering kvv'!$B$1:$AF$1,0),FALSE)),VLOOKUP($B81,'Allokerad kvv'!$B$2:$AV$700,MATCH(W$1,'Allokerad kvv'!$B$1:$AV$1,0),FALSE),VLOOKUP($B81,'Justerad allokering kvv'!$B$1:$AG$700,MATCH(W$1,'Justerad allokering kvv'!$B$1:$AF$1,0),FALSE)))</f>
        <v>0</v>
      </c>
      <c r="X81">
        <f>IF($B81=" ","",IF(ISERROR(1/VLOOKUP($B81,'Justerad allokering kvv'!$B$1:$AG$700,MATCH(X$1,'Justerad allokering kvv'!$B$1:$AF$1,0),FALSE)),VLOOKUP($B81,'Allokerad kvv'!$B$2:$AV$700,MATCH(X$1,'Allokerad kvv'!$B$1:$AV$1,0),FALSE),VLOOKUP($B81,'Justerad allokering kvv'!$B$1:$AG$700,MATCH(X$1,'Justerad allokering kvv'!$B$1:$AF$1,0),FALSE)))</f>
        <v>0</v>
      </c>
      <c r="Y81">
        <f>IF($B81=" ","",IF(ISERROR(1/VLOOKUP($B81,'Justerad allokering kvv'!$B$1:$AG$700,MATCH(Y$1,'Justerad allokering kvv'!$B$1:$AF$1,0),FALSE)),VLOOKUP($B81,'Allokerad kvv'!$B$2:$AV$700,MATCH(Y$1,'Allokerad kvv'!$B$1:$AV$1,0),FALSE),VLOOKUP($B81,'Justerad allokering kvv'!$B$1:$AG$700,MATCH(Y$1,'Justerad allokering kvv'!$B$1:$AF$1,0),FALSE)))</f>
        <v>0</v>
      </c>
      <c r="AB81">
        <f>IFERROR(VLOOKUP($B81,Kraftvärmeprod!$B$1:$AO$424,MATCH("Tillförd energi från rökgaskondensering (GWh)",Kraftvärmeprod!$B$1:$AG$1,0),FALSE)/1,0)</f>
        <v>0</v>
      </c>
      <c r="AE81" s="122">
        <f t="shared" si="4"/>
        <v>0</v>
      </c>
      <c r="AG81">
        <f t="shared" si="5"/>
        <v>0</v>
      </c>
      <c r="AH81">
        <f t="shared" si="6"/>
        <v>0</v>
      </c>
      <c r="AI81" t="str">
        <f>IF(AH81=0,"",AH81/VLOOKUP(B81,Kraftvärmeprod!$B$1:$BC$480,MATCH("Summa tillförd energi exklusive rökgaskondensering",Kraftvärmeprod!$B$1:$BC$1,0),FALSE))</f>
        <v/>
      </c>
      <c r="AK81">
        <f t="shared" si="7"/>
        <v>0</v>
      </c>
    </row>
    <row r="82" spans="1:37" x14ac:dyDescent="0.25">
      <c r="A82" s="2" t="s">
        <v>137</v>
      </c>
      <c r="B82" s="2" t="s">
        <v>140</v>
      </c>
      <c r="C82">
        <f>IF($B82=" ","",IF(ISERROR(1/VLOOKUP($B82,'Justerad allokering kvv'!$B$1:$AG$700,MATCH(C$1,'Justerad allokering kvv'!$B$1:$AF$1,0),FALSE)),VLOOKUP($B82,'Allokerad kvv'!$B$2:$AV$700,MATCH(C$1,'Allokerad kvv'!$B$1:$AV$1,0),FALSE),VLOOKUP($B82,'Justerad allokering kvv'!$B$1:$AG$700,MATCH(C$1,'Justerad allokering kvv'!$B$1:$AF$1,0),FALSE)))</f>
        <v>0</v>
      </c>
      <c r="D82">
        <f>IF($B82=" ","",IF(ISERROR(1/VLOOKUP($B82,'Justerad allokering kvv'!$B$1:$AG$700,MATCH(D$1,'Justerad allokering kvv'!$B$1:$AF$1,0),FALSE)),VLOOKUP($B82,'Allokerad kvv'!$B$2:$AV$700,MATCH(D$1,'Allokerad kvv'!$B$1:$AV$1,0),FALSE),VLOOKUP($B82,'Justerad allokering kvv'!$B$1:$AG$700,MATCH(D$1,'Justerad allokering kvv'!$B$1:$AF$1,0),FALSE)))</f>
        <v>0</v>
      </c>
      <c r="E82">
        <f>IF($B82=" ","",IF(ISERROR(1/VLOOKUP($B82,'Justerad allokering kvv'!$B$1:$AG$700,MATCH(E$1,'Justerad allokering kvv'!$B$1:$AF$1,0),FALSE)),VLOOKUP($B82,'Allokerad kvv'!$B$2:$AV$700,MATCH(E$1,'Allokerad kvv'!$B$1:$AV$1,0),FALSE),VLOOKUP($B82,'Justerad allokering kvv'!$B$1:$AG$700,MATCH(E$1,'Justerad allokering kvv'!$B$1:$AF$1,0),FALSE)))</f>
        <v>0</v>
      </c>
      <c r="F82">
        <f>IF($B82=" ","",IF(ISERROR(1/VLOOKUP($B82,'Justerad allokering kvv'!$B$1:$AG$700,MATCH(F$1,'Justerad allokering kvv'!$B$1:$AF$1,0),FALSE)),VLOOKUP($B82,'Allokerad kvv'!$B$2:$AV$700,MATCH(F$1,'Allokerad kvv'!$B$1:$AV$1,0),FALSE),VLOOKUP($B82,'Justerad allokering kvv'!$B$1:$AG$700,MATCH(F$1,'Justerad allokering kvv'!$B$1:$AF$1,0),FALSE)))</f>
        <v>0</v>
      </c>
      <c r="G82">
        <f>IF($B82=" ","",IF(ISERROR(1/VLOOKUP($B82,'Justerad allokering kvv'!$B$1:$AG$700,MATCH(G$1,'Justerad allokering kvv'!$B$1:$AF$1,0),FALSE)),VLOOKUP($B82,'Allokerad kvv'!$B$2:$AV$700,MATCH(G$1,'Allokerad kvv'!$B$1:$AV$1,0),FALSE),VLOOKUP($B82,'Justerad allokering kvv'!$B$1:$AG$700,MATCH(G$1,'Justerad allokering kvv'!$B$1:$AF$1,0),FALSE)))</f>
        <v>0</v>
      </c>
      <c r="H82">
        <f>IF($B82=" ","",IF(ISERROR(1/VLOOKUP($B82,'Justerad allokering kvv'!$B$1:$AG$700,MATCH(H$1,'Justerad allokering kvv'!$B$1:$AF$1,0),FALSE)),VLOOKUP($B82,'Allokerad kvv'!$B$2:$AV$700,MATCH(H$1,'Allokerad kvv'!$B$1:$AV$1,0),FALSE),VLOOKUP($B82,'Justerad allokering kvv'!$B$1:$AG$700,MATCH(H$1,'Justerad allokering kvv'!$B$1:$AF$1,0),FALSE)))</f>
        <v>0</v>
      </c>
      <c r="I82">
        <f>IF($B82=" ","",IF(ISERROR(1/VLOOKUP($B82,'Justerad allokering kvv'!$B$1:$AG$700,MATCH(I$1,'Justerad allokering kvv'!$B$1:$AF$1,0),FALSE)),VLOOKUP($B82,'Allokerad kvv'!$B$2:$AV$700,MATCH(I$1,'Allokerad kvv'!$B$1:$AV$1,0),FALSE),VLOOKUP($B82,'Justerad allokering kvv'!$B$1:$AG$700,MATCH(I$1,'Justerad allokering kvv'!$B$1:$AF$1,0),FALSE)))</f>
        <v>0</v>
      </c>
      <c r="J82">
        <f>IF($B82=" ","",IF(ISERROR(1/VLOOKUP($B82,'Justerad allokering kvv'!$B$1:$AG$700,MATCH(J$1,'Justerad allokering kvv'!$B$1:$AF$1,0),FALSE)),VLOOKUP($B82,'Allokerad kvv'!$B$2:$AV$700,MATCH(J$1,'Allokerad kvv'!$B$1:$AV$1,0),FALSE),VLOOKUP($B82,'Justerad allokering kvv'!$B$1:$AG$700,MATCH(J$1,'Justerad allokering kvv'!$B$1:$AF$1,0),FALSE)))</f>
        <v>0</v>
      </c>
      <c r="K82">
        <f>IF($B82=" ","",IF(ISERROR(1/VLOOKUP($B82,'Justerad allokering kvv'!$B$1:$AG$700,MATCH(K$1,'Justerad allokering kvv'!$B$1:$AF$1,0),FALSE)),VLOOKUP($B82,'Allokerad kvv'!$B$2:$AV$700,MATCH(K$1,'Allokerad kvv'!$B$1:$AV$1,0),FALSE),VLOOKUP($B82,'Justerad allokering kvv'!$B$1:$AG$700,MATCH(K$1,'Justerad allokering kvv'!$B$1:$AF$1,0),FALSE)))</f>
        <v>0</v>
      </c>
      <c r="L82">
        <f>IF($B82=" ","",IF(ISERROR(1/VLOOKUP($B82,'Justerad allokering kvv'!$B$1:$AG$700,MATCH(L$1,'Justerad allokering kvv'!$B$1:$AF$1,0),FALSE)),VLOOKUP($B82,'Allokerad kvv'!$B$2:$AV$700,MATCH(L$1,'Allokerad kvv'!$B$1:$AV$1,0),FALSE),VLOOKUP($B82,'Justerad allokering kvv'!$B$1:$AG$700,MATCH(L$1,'Justerad allokering kvv'!$B$1:$AF$1,0),FALSE)))</f>
        <v>0</v>
      </c>
      <c r="M82">
        <f>IF($B82=" ","",IF(ISERROR(1/VLOOKUP($B82,'Justerad allokering kvv'!$B$1:$AG$700,MATCH(M$1,'Justerad allokering kvv'!$B$1:$AF$1,0),FALSE)),VLOOKUP($B82,'Allokerad kvv'!$B$2:$AV$700,MATCH(M$1,'Allokerad kvv'!$B$1:$AV$1,0),FALSE),VLOOKUP($B82,'Justerad allokering kvv'!$B$1:$AG$700,MATCH(M$1,'Justerad allokering kvv'!$B$1:$AF$1,0),FALSE)))</f>
        <v>0</v>
      </c>
      <c r="N82">
        <f>IF($B82=" ","",IF(ISERROR(1/VLOOKUP($B82,'Justerad allokering kvv'!$B$1:$AG$700,MATCH(N$1,'Justerad allokering kvv'!$B$1:$AF$1,0),FALSE)),VLOOKUP($B82,'Allokerad kvv'!$B$2:$AV$700,MATCH(N$1,'Allokerad kvv'!$B$1:$AV$1,0),FALSE),VLOOKUP($B82,'Justerad allokering kvv'!$B$1:$AG$700,MATCH(N$1,'Justerad allokering kvv'!$B$1:$AF$1,0),FALSE)))</f>
        <v>0</v>
      </c>
      <c r="O82">
        <f>IF($B82=" ","",IF(ISERROR(1/VLOOKUP($B82,'Justerad allokering kvv'!$B$1:$AG$700,MATCH(O$1,'Justerad allokering kvv'!$B$1:$AF$1,0),FALSE)),VLOOKUP($B82,'Allokerad kvv'!$B$2:$AV$700,MATCH(O$1,'Allokerad kvv'!$B$1:$AV$1,0),FALSE),VLOOKUP($B82,'Justerad allokering kvv'!$B$1:$AG$700,MATCH(O$1,'Justerad allokering kvv'!$B$1:$AF$1,0),FALSE)))</f>
        <v>0</v>
      </c>
      <c r="P82">
        <f>IF($B82=" ","",IF(ISERROR(1/VLOOKUP($B82,'Justerad allokering kvv'!$B$1:$AG$700,MATCH(P$1,'Justerad allokering kvv'!$B$1:$AF$1,0),FALSE)),VLOOKUP($B82,'Allokerad kvv'!$B$2:$AV$700,MATCH(P$1,'Allokerad kvv'!$B$1:$AV$1,0),FALSE),VLOOKUP($B82,'Justerad allokering kvv'!$B$1:$AG$700,MATCH(P$1,'Justerad allokering kvv'!$B$1:$AF$1,0),FALSE)))</f>
        <v>0</v>
      </c>
      <c r="Q82">
        <f>IF($B82=" ","",IF(ISERROR(1/VLOOKUP($B82,'Justerad allokering kvv'!$B$1:$AG$700,MATCH(Q$1,'Justerad allokering kvv'!$B$1:$AF$1,0),FALSE)),VLOOKUP($B82,'Allokerad kvv'!$B$2:$AV$700,MATCH(Q$1,'Allokerad kvv'!$B$1:$AV$1,0),FALSE),VLOOKUP($B82,'Justerad allokering kvv'!$B$1:$AG$700,MATCH(Q$1,'Justerad allokering kvv'!$B$1:$AF$1,0),FALSE)))</f>
        <v>0</v>
      </c>
      <c r="R82">
        <f>IF($B82=" ","",IF(ISERROR(1/VLOOKUP($B82,'Justerad allokering kvv'!$B$1:$AG$700,MATCH(R$1,'Justerad allokering kvv'!$B$1:$AF$1,0),FALSE)),VLOOKUP($B82,'Allokerad kvv'!$B$2:$AV$700,MATCH(R$1,'Allokerad kvv'!$B$1:$AV$1,0),FALSE),VLOOKUP($B82,'Justerad allokering kvv'!$B$1:$AG$700,MATCH(R$1,'Justerad allokering kvv'!$B$1:$AF$1,0),FALSE)))</f>
        <v>0</v>
      </c>
      <c r="S82">
        <f>IF($B82=" ","",IF(ISERROR(1/VLOOKUP($B82,'Justerad allokering kvv'!$B$1:$AG$700,MATCH(S$1,'Justerad allokering kvv'!$B$1:$AF$1,0),FALSE)),VLOOKUP($B82,'Allokerad kvv'!$B$2:$AV$700,MATCH(S$1,'Allokerad kvv'!$B$1:$AV$1,0),FALSE),VLOOKUP($B82,'Justerad allokering kvv'!$B$1:$AG$700,MATCH(S$1,'Justerad allokering kvv'!$B$1:$AF$1,0),FALSE)))</f>
        <v>0</v>
      </c>
      <c r="T82">
        <f>IF($B82=" ","",IF(ISERROR(1/VLOOKUP($B82,'Justerad allokering kvv'!$B$1:$AG$700,MATCH(T$1,'Justerad allokering kvv'!$B$1:$AF$1,0),FALSE)),VLOOKUP($B82,'Allokerad kvv'!$B$2:$AV$700,MATCH(T$1,'Allokerad kvv'!$B$1:$AV$1,0),FALSE),VLOOKUP($B82,'Justerad allokering kvv'!$B$1:$AG$700,MATCH(T$1,'Justerad allokering kvv'!$B$1:$AF$1,0),FALSE)))</f>
        <v>0</v>
      </c>
      <c r="U82">
        <f>IF($B82=" ","",IF(ISERROR(1/VLOOKUP($B82,'Justerad allokering kvv'!$B$1:$AG$700,MATCH(U$1,'Justerad allokering kvv'!$B$1:$AF$1,0),FALSE)),VLOOKUP($B82,'Allokerad kvv'!$B$2:$AV$700,MATCH(U$1,'Allokerad kvv'!$B$1:$AV$1,0),FALSE),VLOOKUP($B82,'Justerad allokering kvv'!$B$1:$AG$700,MATCH(U$1,'Justerad allokering kvv'!$B$1:$AF$1,0),FALSE)))</f>
        <v>0</v>
      </c>
      <c r="V82">
        <f>IF($B82=" ","",IF(ISERROR(1/VLOOKUP($B82,'Justerad allokering kvv'!$B$1:$AG$700,MATCH(V$1,'Justerad allokering kvv'!$B$1:$AF$1,0),FALSE)),VLOOKUP($B82,'Allokerad kvv'!$B$2:$AV$700,MATCH(V$1,'Allokerad kvv'!$B$1:$AV$1,0),FALSE),VLOOKUP($B82,'Justerad allokering kvv'!$B$1:$AG$700,MATCH(V$1,'Justerad allokering kvv'!$B$1:$AF$1,0),FALSE)))</f>
        <v>0</v>
      </c>
      <c r="W82">
        <f>IF($B82=" ","",IF(ISERROR(1/VLOOKUP($B82,'Justerad allokering kvv'!$B$1:$AG$700,MATCH(W$1,'Justerad allokering kvv'!$B$1:$AF$1,0),FALSE)),VLOOKUP($B82,'Allokerad kvv'!$B$2:$AV$700,MATCH(W$1,'Allokerad kvv'!$B$1:$AV$1,0),FALSE),VLOOKUP($B82,'Justerad allokering kvv'!$B$1:$AG$700,MATCH(W$1,'Justerad allokering kvv'!$B$1:$AF$1,0),FALSE)))</f>
        <v>0</v>
      </c>
      <c r="X82">
        <f>IF($B82=" ","",IF(ISERROR(1/VLOOKUP($B82,'Justerad allokering kvv'!$B$1:$AG$700,MATCH(X$1,'Justerad allokering kvv'!$B$1:$AF$1,0),FALSE)),VLOOKUP($B82,'Allokerad kvv'!$B$2:$AV$700,MATCH(X$1,'Allokerad kvv'!$B$1:$AV$1,0),FALSE),VLOOKUP($B82,'Justerad allokering kvv'!$B$1:$AG$700,MATCH(X$1,'Justerad allokering kvv'!$B$1:$AF$1,0),FALSE)))</f>
        <v>0</v>
      </c>
      <c r="Y82">
        <f>IF($B82=" ","",IF(ISERROR(1/VLOOKUP($B82,'Justerad allokering kvv'!$B$1:$AG$700,MATCH(Y$1,'Justerad allokering kvv'!$B$1:$AF$1,0),FALSE)),VLOOKUP($B82,'Allokerad kvv'!$B$2:$AV$700,MATCH(Y$1,'Allokerad kvv'!$B$1:$AV$1,0),FALSE),VLOOKUP($B82,'Justerad allokering kvv'!$B$1:$AG$700,MATCH(Y$1,'Justerad allokering kvv'!$B$1:$AF$1,0),FALSE)))</f>
        <v>0</v>
      </c>
      <c r="AB82">
        <f>IFERROR(VLOOKUP($B82,Kraftvärmeprod!$B$1:$AO$424,MATCH("Tillförd energi från rökgaskondensering (GWh)",Kraftvärmeprod!$B$1:$AG$1,0),FALSE)/1,0)</f>
        <v>0</v>
      </c>
      <c r="AE82" s="122">
        <f t="shared" si="4"/>
        <v>0</v>
      </c>
      <c r="AG82">
        <f t="shared" si="5"/>
        <v>0</v>
      </c>
      <c r="AH82">
        <f t="shared" si="6"/>
        <v>0</v>
      </c>
      <c r="AI82" t="str">
        <f>IF(AH82=0,"",AH82/VLOOKUP(B82,Kraftvärmeprod!$B$1:$BC$480,MATCH("Summa tillförd energi exklusive rökgaskondensering",Kraftvärmeprod!$B$1:$BC$1,0),FALSE))</f>
        <v/>
      </c>
      <c r="AK82">
        <f t="shared" si="7"/>
        <v>0</v>
      </c>
    </row>
    <row r="83" spans="1:37" x14ac:dyDescent="0.25">
      <c r="A83" s="2" t="s">
        <v>141</v>
      </c>
      <c r="B83" s="2" t="s">
        <v>142</v>
      </c>
      <c r="C83">
        <f>IF($B83=" ","",IF(ISERROR(1/VLOOKUP($B83,'Justerad allokering kvv'!$B$1:$AG$700,MATCH(C$1,'Justerad allokering kvv'!$B$1:$AF$1,0),FALSE)),VLOOKUP($B83,'Allokerad kvv'!$B$2:$AV$700,MATCH(C$1,'Allokerad kvv'!$B$1:$AV$1,0),FALSE),VLOOKUP($B83,'Justerad allokering kvv'!$B$1:$AG$700,MATCH(C$1,'Justerad allokering kvv'!$B$1:$AF$1,0),FALSE)))</f>
        <v>0</v>
      </c>
      <c r="D83">
        <f>IF($B83=" ","",IF(ISERROR(1/VLOOKUP($B83,'Justerad allokering kvv'!$B$1:$AG$700,MATCH(D$1,'Justerad allokering kvv'!$B$1:$AF$1,0),FALSE)),VLOOKUP($B83,'Allokerad kvv'!$B$2:$AV$700,MATCH(D$1,'Allokerad kvv'!$B$1:$AV$1,0),FALSE),VLOOKUP($B83,'Justerad allokering kvv'!$B$1:$AG$700,MATCH(D$1,'Justerad allokering kvv'!$B$1:$AF$1,0),FALSE)))</f>
        <v>0</v>
      </c>
      <c r="E83">
        <f>IF($B83=" ","",IF(ISERROR(1/VLOOKUP($B83,'Justerad allokering kvv'!$B$1:$AG$700,MATCH(E$1,'Justerad allokering kvv'!$B$1:$AF$1,0),FALSE)),VLOOKUP($B83,'Allokerad kvv'!$B$2:$AV$700,MATCH(E$1,'Allokerad kvv'!$B$1:$AV$1,0),FALSE),VLOOKUP($B83,'Justerad allokering kvv'!$B$1:$AG$700,MATCH(E$1,'Justerad allokering kvv'!$B$1:$AF$1,0),FALSE)))</f>
        <v>12.2393</v>
      </c>
      <c r="F83">
        <f>IF($B83=" ","",IF(ISERROR(1/VLOOKUP($B83,'Justerad allokering kvv'!$B$1:$AG$700,MATCH(F$1,'Justerad allokering kvv'!$B$1:$AF$1,0),FALSE)),VLOOKUP($B83,'Allokerad kvv'!$B$2:$AV$700,MATCH(F$1,'Allokerad kvv'!$B$1:$AV$1,0),FALSE),VLOOKUP($B83,'Justerad allokering kvv'!$B$1:$AG$700,MATCH(F$1,'Justerad allokering kvv'!$B$1:$AF$1,0),FALSE)))</f>
        <v>0.45205499999999998</v>
      </c>
      <c r="G83">
        <f>IF($B83=" ","",IF(ISERROR(1/VLOOKUP($B83,'Justerad allokering kvv'!$B$1:$AG$700,MATCH(G$1,'Justerad allokering kvv'!$B$1:$AF$1,0),FALSE)),VLOOKUP($B83,'Allokerad kvv'!$B$2:$AV$700,MATCH(G$1,'Allokerad kvv'!$B$1:$AV$1,0),FALSE),VLOOKUP($B83,'Justerad allokering kvv'!$B$1:$AG$700,MATCH(G$1,'Justerad allokering kvv'!$B$1:$AF$1,0),FALSE)))</f>
        <v>0</v>
      </c>
      <c r="H83">
        <f>IF($B83=" ","",IF(ISERROR(1/VLOOKUP($B83,'Justerad allokering kvv'!$B$1:$AG$700,MATCH(H$1,'Justerad allokering kvv'!$B$1:$AF$1,0),FALSE)),VLOOKUP($B83,'Allokerad kvv'!$B$2:$AV$700,MATCH(H$1,'Allokerad kvv'!$B$1:$AV$1,0),FALSE),VLOOKUP($B83,'Justerad allokering kvv'!$B$1:$AG$700,MATCH(H$1,'Justerad allokering kvv'!$B$1:$AF$1,0),FALSE)))</f>
        <v>0</v>
      </c>
      <c r="I83">
        <f>IF($B83=" ","",IF(ISERROR(1/VLOOKUP($B83,'Justerad allokering kvv'!$B$1:$AG$700,MATCH(I$1,'Justerad allokering kvv'!$B$1:$AF$1,0),FALSE)),VLOOKUP($B83,'Allokerad kvv'!$B$2:$AV$700,MATCH(I$1,'Allokerad kvv'!$B$1:$AV$1,0),FALSE),VLOOKUP($B83,'Justerad allokering kvv'!$B$1:$AG$700,MATCH(I$1,'Justerad allokering kvv'!$B$1:$AF$1,0),FALSE)))</f>
        <v>0</v>
      </c>
      <c r="J83">
        <f>IF($B83=" ","",IF(ISERROR(1/VLOOKUP($B83,'Justerad allokering kvv'!$B$1:$AG$700,MATCH(J$1,'Justerad allokering kvv'!$B$1:$AF$1,0),FALSE)),VLOOKUP($B83,'Allokerad kvv'!$B$2:$AV$700,MATCH(J$1,'Allokerad kvv'!$B$1:$AV$1,0),FALSE),VLOOKUP($B83,'Justerad allokering kvv'!$B$1:$AG$700,MATCH(J$1,'Justerad allokering kvv'!$B$1:$AF$1,0),FALSE)))</f>
        <v>38.968699999999998</v>
      </c>
      <c r="K83">
        <f>IF($B83=" ","",IF(ISERROR(1/VLOOKUP($B83,'Justerad allokering kvv'!$B$1:$AG$700,MATCH(K$1,'Justerad allokering kvv'!$B$1:$AF$1,0),FALSE)),VLOOKUP($B83,'Allokerad kvv'!$B$2:$AV$700,MATCH(K$1,'Allokerad kvv'!$B$1:$AV$1,0),FALSE),VLOOKUP($B83,'Justerad allokering kvv'!$B$1:$AG$700,MATCH(K$1,'Justerad allokering kvv'!$B$1:$AF$1,0),FALSE)))</f>
        <v>0</v>
      </c>
      <c r="L83">
        <f>IF($B83=" ","",IF(ISERROR(1/VLOOKUP($B83,'Justerad allokering kvv'!$B$1:$AG$700,MATCH(L$1,'Justerad allokering kvv'!$B$1:$AF$1,0),FALSE)),VLOOKUP($B83,'Allokerad kvv'!$B$2:$AV$700,MATCH(L$1,'Allokerad kvv'!$B$1:$AV$1,0),FALSE),VLOOKUP($B83,'Justerad allokering kvv'!$B$1:$AG$700,MATCH(L$1,'Justerad allokering kvv'!$B$1:$AF$1,0),FALSE)))</f>
        <v>0</v>
      </c>
      <c r="M83">
        <f>IF($B83=" ","",IF(ISERROR(1/VLOOKUP($B83,'Justerad allokering kvv'!$B$1:$AG$700,MATCH(M$1,'Justerad allokering kvv'!$B$1:$AF$1,0),FALSE)),VLOOKUP($B83,'Allokerad kvv'!$B$2:$AV$700,MATCH(M$1,'Allokerad kvv'!$B$1:$AV$1,0),FALSE),VLOOKUP($B83,'Justerad allokering kvv'!$B$1:$AG$700,MATCH(M$1,'Justerad allokering kvv'!$B$1:$AF$1,0),FALSE)))</f>
        <v>0</v>
      </c>
      <c r="N83">
        <f>IF($B83=" ","",IF(ISERROR(1/VLOOKUP($B83,'Justerad allokering kvv'!$B$1:$AG$700,MATCH(N$1,'Justerad allokering kvv'!$B$1:$AF$1,0),FALSE)),VLOOKUP($B83,'Allokerad kvv'!$B$2:$AV$700,MATCH(N$1,'Allokerad kvv'!$B$1:$AV$1,0),FALSE),VLOOKUP($B83,'Justerad allokering kvv'!$B$1:$AG$700,MATCH(N$1,'Justerad allokering kvv'!$B$1:$AF$1,0),FALSE)))</f>
        <v>23.0717</v>
      </c>
      <c r="O83">
        <f>IF($B83=" ","",IF(ISERROR(1/VLOOKUP($B83,'Justerad allokering kvv'!$B$1:$AG$700,MATCH(O$1,'Justerad allokering kvv'!$B$1:$AF$1,0),FALSE)),VLOOKUP($B83,'Allokerad kvv'!$B$2:$AV$700,MATCH(O$1,'Allokerad kvv'!$B$1:$AV$1,0),FALSE),VLOOKUP($B83,'Justerad allokering kvv'!$B$1:$AG$700,MATCH(O$1,'Justerad allokering kvv'!$B$1:$AF$1,0),FALSE)))</f>
        <v>0</v>
      </c>
      <c r="P83">
        <f>IF($B83=" ","",IF(ISERROR(1/VLOOKUP($B83,'Justerad allokering kvv'!$B$1:$AG$700,MATCH(P$1,'Justerad allokering kvv'!$B$1:$AF$1,0),FALSE)),VLOOKUP($B83,'Allokerad kvv'!$B$2:$AV$700,MATCH(P$1,'Allokerad kvv'!$B$1:$AV$1,0),FALSE),VLOOKUP($B83,'Justerad allokering kvv'!$B$1:$AG$700,MATCH(P$1,'Justerad allokering kvv'!$B$1:$AF$1,0),FALSE)))</f>
        <v>0</v>
      </c>
      <c r="Q83">
        <f>IF($B83=" ","",IF(ISERROR(1/VLOOKUP($B83,'Justerad allokering kvv'!$B$1:$AG$700,MATCH(Q$1,'Justerad allokering kvv'!$B$1:$AF$1,0),FALSE)),VLOOKUP($B83,'Allokerad kvv'!$B$2:$AV$700,MATCH(Q$1,'Allokerad kvv'!$B$1:$AV$1,0),FALSE),VLOOKUP($B83,'Justerad allokering kvv'!$B$1:$AG$700,MATCH(Q$1,'Justerad allokering kvv'!$B$1:$AF$1,0),FALSE)))</f>
        <v>0</v>
      </c>
      <c r="R83">
        <f>IF($B83=" ","",IF(ISERROR(1/VLOOKUP($B83,'Justerad allokering kvv'!$B$1:$AG$700,MATCH(R$1,'Justerad allokering kvv'!$B$1:$AF$1,0),FALSE)),VLOOKUP($B83,'Allokerad kvv'!$B$2:$AV$700,MATCH(R$1,'Allokerad kvv'!$B$1:$AV$1,0),FALSE),VLOOKUP($B83,'Justerad allokering kvv'!$B$1:$AG$700,MATCH(R$1,'Justerad allokering kvv'!$B$1:$AF$1,0),FALSE)))</f>
        <v>0.84436299999999997</v>
      </c>
      <c r="S83">
        <f>IF($B83=" ","",IF(ISERROR(1/VLOOKUP($B83,'Justerad allokering kvv'!$B$1:$AG$700,MATCH(S$1,'Justerad allokering kvv'!$B$1:$AF$1,0),FALSE)),VLOOKUP($B83,'Allokerad kvv'!$B$2:$AV$700,MATCH(S$1,'Allokerad kvv'!$B$1:$AV$1,0),FALSE),VLOOKUP($B83,'Justerad allokering kvv'!$B$1:$AG$700,MATCH(S$1,'Justerad allokering kvv'!$B$1:$AF$1,0),FALSE)))</f>
        <v>3.5170300000000001</v>
      </c>
      <c r="T83">
        <f>IF($B83=" ","",IF(ISERROR(1/VLOOKUP($B83,'Justerad allokering kvv'!$B$1:$AG$700,MATCH(T$1,'Justerad allokering kvv'!$B$1:$AF$1,0),FALSE)),VLOOKUP($B83,'Allokerad kvv'!$B$2:$AV$700,MATCH(T$1,'Allokerad kvv'!$B$1:$AV$1,0),FALSE),VLOOKUP($B83,'Justerad allokering kvv'!$B$1:$AG$700,MATCH(T$1,'Justerad allokering kvv'!$B$1:$AF$1,0),FALSE)))</f>
        <v>0</v>
      </c>
      <c r="U83">
        <f>IF($B83=" ","",IF(ISERROR(1/VLOOKUP($B83,'Justerad allokering kvv'!$B$1:$AG$700,MATCH(U$1,'Justerad allokering kvv'!$B$1:$AF$1,0),FALSE)),VLOOKUP($B83,'Allokerad kvv'!$B$2:$AV$700,MATCH(U$1,'Allokerad kvv'!$B$1:$AV$1,0),FALSE),VLOOKUP($B83,'Justerad allokering kvv'!$B$1:$AG$700,MATCH(U$1,'Justerad allokering kvv'!$B$1:$AF$1,0),FALSE)))</f>
        <v>0</v>
      </c>
      <c r="V83">
        <f>IF($B83=" ","",IF(ISERROR(1/VLOOKUP($B83,'Justerad allokering kvv'!$B$1:$AG$700,MATCH(V$1,'Justerad allokering kvv'!$B$1:$AF$1,0),FALSE)),VLOOKUP($B83,'Allokerad kvv'!$B$2:$AV$700,MATCH(V$1,'Allokerad kvv'!$B$1:$AV$1,0),FALSE),VLOOKUP($B83,'Justerad allokering kvv'!$B$1:$AG$700,MATCH(V$1,'Justerad allokering kvv'!$B$1:$AF$1,0),FALSE)))</f>
        <v>0</v>
      </c>
      <c r="W83">
        <f>IF($B83=" ","",IF(ISERROR(1/VLOOKUP($B83,'Justerad allokering kvv'!$B$1:$AG$700,MATCH(W$1,'Justerad allokering kvv'!$B$1:$AF$1,0),FALSE)),VLOOKUP($B83,'Allokerad kvv'!$B$2:$AV$700,MATCH(W$1,'Allokerad kvv'!$B$1:$AV$1,0),FALSE),VLOOKUP($B83,'Justerad allokering kvv'!$B$1:$AG$700,MATCH(W$1,'Justerad allokering kvv'!$B$1:$AF$1,0),FALSE)))</f>
        <v>0</v>
      </c>
      <c r="X83">
        <f>IF($B83=" ","",IF(ISERROR(1/VLOOKUP($B83,'Justerad allokering kvv'!$B$1:$AG$700,MATCH(X$1,'Justerad allokering kvv'!$B$1:$AF$1,0),FALSE)),VLOOKUP($B83,'Allokerad kvv'!$B$2:$AV$700,MATCH(X$1,'Allokerad kvv'!$B$1:$AV$1,0),FALSE),VLOOKUP($B83,'Justerad allokering kvv'!$B$1:$AG$700,MATCH(X$1,'Justerad allokering kvv'!$B$1:$AF$1,0),FALSE)))</f>
        <v>0</v>
      </c>
      <c r="Y83">
        <f>IF($B83=" ","",IF(ISERROR(1/VLOOKUP($B83,'Justerad allokering kvv'!$B$1:$AG$700,MATCH(Y$1,'Justerad allokering kvv'!$B$1:$AF$1,0),FALSE)),VLOOKUP($B83,'Allokerad kvv'!$B$2:$AV$700,MATCH(Y$1,'Allokerad kvv'!$B$1:$AV$1,0),FALSE),VLOOKUP($B83,'Justerad allokering kvv'!$B$1:$AG$700,MATCH(Y$1,'Justerad allokering kvv'!$B$1:$AF$1,0),FALSE)))</f>
        <v>13.435</v>
      </c>
      <c r="AB83">
        <f>IFERROR(VLOOKUP($B83,Kraftvärmeprod!$B$1:$AO$424,MATCH("Tillförd energi från rökgaskondensering (GWh)",Kraftvärmeprod!$B$1:$AG$1,0),FALSE)/1,0)</f>
        <v>26</v>
      </c>
      <c r="AE83" s="122">
        <f t="shared" si="4"/>
        <v>118.528148</v>
      </c>
      <c r="AG83">
        <f t="shared" si="5"/>
        <v>117.683785</v>
      </c>
      <c r="AH83">
        <f t="shared" si="6"/>
        <v>91.683785</v>
      </c>
      <c r="AI83">
        <f>IF(AH83=0,"",AH83/VLOOKUP(B83,Kraftvärmeprod!$B$1:$BC$480,MATCH("Summa tillförd energi exklusive rökgaskondensering",Kraftvärmeprod!$B$1:$BC$1,0),FALSE))</f>
        <v>0.70363610897927864</v>
      </c>
      <c r="AK83">
        <f t="shared" si="7"/>
        <v>91.683785</v>
      </c>
    </row>
    <row r="84" spans="1:37" x14ac:dyDescent="0.25">
      <c r="A84" s="2" t="s">
        <v>141</v>
      </c>
      <c r="B84" s="2" t="s">
        <v>143</v>
      </c>
      <c r="C84">
        <f>IF($B84=" ","",IF(ISERROR(1/VLOOKUP($B84,'Justerad allokering kvv'!$B$1:$AG$700,MATCH(C$1,'Justerad allokering kvv'!$B$1:$AF$1,0),FALSE)),VLOOKUP($B84,'Allokerad kvv'!$B$2:$AV$700,MATCH(C$1,'Allokerad kvv'!$B$1:$AV$1,0),FALSE),VLOOKUP($B84,'Justerad allokering kvv'!$B$1:$AG$700,MATCH(C$1,'Justerad allokering kvv'!$B$1:$AF$1,0),FALSE)))</f>
        <v>0</v>
      </c>
      <c r="D84">
        <f>IF($B84=" ","",IF(ISERROR(1/VLOOKUP($B84,'Justerad allokering kvv'!$B$1:$AG$700,MATCH(D$1,'Justerad allokering kvv'!$B$1:$AF$1,0),FALSE)),VLOOKUP($B84,'Allokerad kvv'!$B$2:$AV$700,MATCH(D$1,'Allokerad kvv'!$B$1:$AV$1,0),FALSE),VLOOKUP($B84,'Justerad allokering kvv'!$B$1:$AG$700,MATCH(D$1,'Justerad allokering kvv'!$B$1:$AF$1,0),FALSE)))</f>
        <v>0</v>
      </c>
      <c r="E84">
        <f>IF($B84=" ","",IF(ISERROR(1/VLOOKUP($B84,'Justerad allokering kvv'!$B$1:$AG$700,MATCH(E$1,'Justerad allokering kvv'!$B$1:$AF$1,0),FALSE)),VLOOKUP($B84,'Allokerad kvv'!$B$2:$AV$700,MATCH(E$1,'Allokerad kvv'!$B$1:$AV$1,0),FALSE),VLOOKUP($B84,'Justerad allokering kvv'!$B$1:$AG$700,MATCH(E$1,'Justerad allokering kvv'!$B$1:$AF$1,0),FALSE)))</f>
        <v>0</v>
      </c>
      <c r="F84">
        <f>IF($B84=" ","",IF(ISERROR(1/VLOOKUP($B84,'Justerad allokering kvv'!$B$1:$AG$700,MATCH(F$1,'Justerad allokering kvv'!$B$1:$AF$1,0),FALSE)),VLOOKUP($B84,'Allokerad kvv'!$B$2:$AV$700,MATCH(F$1,'Allokerad kvv'!$B$1:$AV$1,0),FALSE),VLOOKUP($B84,'Justerad allokering kvv'!$B$1:$AG$700,MATCH(F$1,'Justerad allokering kvv'!$B$1:$AF$1,0),FALSE)))</f>
        <v>0</v>
      </c>
      <c r="G84">
        <f>IF($B84=" ","",IF(ISERROR(1/VLOOKUP($B84,'Justerad allokering kvv'!$B$1:$AG$700,MATCH(G$1,'Justerad allokering kvv'!$B$1:$AF$1,0),FALSE)),VLOOKUP($B84,'Allokerad kvv'!$B$2:$AV$700,MATCH(G$1,'Allokerad kvv'!$B$1:$AV$1,0),FALSE),VLOOKUP($B84,'Justerad allokering kvv'!$B$1:$AG$700,MATCH(G$1,'Justerad allokering kvv'!$B$1:$AF$1,0),FALSE)))</f>
        <v>0</v>
      </c>
      <c r="H84">
        <f>IF($B84=" ","",IF(ISERROR(1/VLOOKUP($B84,'Justerad allokering kvv'!$B$1:$AG$700,MATCH(H$1,'Justerad allokering kvv'!$B$1:$AF$1,0),FALSE)),VLOOKUP($B84,'Allokerad kvv'!$B$2:$AV$700,MATCH(H$1,'Allokerad kvv'!$B$1:$AV$1,0),FALSE),VLOOKUP($B84,'Justerad allokering kvv'!$B$1:$AG$700,MATCH(H$1,'Justerad allokering kvv'!$B$1:$AF$1,0),FALSE)))</f>
        <v>0</v>
      </c>
      <c r="I84">
        <f>IF($B84=" ","",IF(ISERROR(1/VLOOKUP($B84,'Justerad allokering kvv'!$B$1:$AG$700,MATCH(I$1,'Justerad allokering kvv'!$B$1:$AF$1,0),FALSE)),VLOOKUP($B84,'Allokerad kvv'!$B$2:$AV$700,MATCH(I$1,'Allokerad kvv'!$B$1:$AV$1,0),FALSE),VLOOKUP($B84,'Justerad allokering kvv'!$B$1:$AG$700,MATCH(I$1,'Justerad allokering kvv'!$B$1:$AF$1,0),FALSE)))</f>
        <v>0</v>
      </c>
      <c r="J84">
        <f>IF($B84=" ","",IF(ISERROR(1/VLOOKUP($B84,'Justerad allokering kvv'!$B$1:$AG$700,MATCH(J$1,'Justerad allokering kvv'!$B$1:$AF$1,0),FALSE)),VLOOKUP($B84,'Allokerad kvv'!$B$2:$AV$700,MATCH(J$1,'Allokerad kvv'!$B$1:$AV$1,0),FALSE),VLOOKUP($B84,'Justerad allokering kvv'!$B$1:$AG$700,MATCH(J$1,'Justerad allokering kvv'!$B$1:$AF$1,0),FALSE)))</f>
        <v>0</v>
      </c>
      <c r="K84">
        <f>IF($B84=" ","",IF(ISERROR(1/VLOOKUP($B84,'Justerad allokering kvv'!$B$1:$AG$700,MATCH(K$1,'Justerad allokering kvv'!$B$1:$AF$1,0),FALSE)),VLOOKUP($B84,'Allokerad kvv'!$B$2:$AV$700,MATCH(K$1,'Allokerad kvv'!$B$1:$AV$1,0),FALSE),VLOOKUP($B84,'Justerad allokering kvv'!$B$1:$AG$700,MATCH(K$1,'Justerad allokering kvv'!$B$1:$AF$1,0),FALSE)))</f>
        <v>0</v>
      </c>
      <c r="L84">
        <f>IF($B84=" ","",IF(ISERROR(1/VLOOKUP($B84,'Justerad allokering kvv'!$B$1:$AG$700,MATCH(L$1,'Justerad allokering kvv'!$B$1:$AF$1,0),FALSE)),VLOOKUP($B84,'Allokerad kvv'!$B$2:$AV$700,MATCH(L$1,'Allokerad kvv'!$B$1:$AV$1,0),FALSE),VLOOKUP($B84,'Justerad allokering kvv'!$B$1:$AG$700,MATCH(L$1,'Justerad allokering kvv'!$B$1:$AF$1,0),FALSE)))</f>
        <v>0</v>
      </c>
      <c r="M84">
        <f>IF($B84=" ","",IF(ISERROR(1/VLOOKUP($B84,'Justerad allokering kvv'!$B$1:$AG$700,MATCH(M$1,'Justerad allokering kvv'!$B$1:$AF$1,0),FALSE)),VLOOKUP($B84,'Allokerad kvv'!$B$2:$AV$700,MATCH(M$1,'Allokerad kvv'!$B$1:$AV$1,0),FALSE),VLOOKUP($B84,'Justerad allokering kvv'!$B$1:$AG$700,MATCH(M$1,'Justerad allokering kvv'!$B$1:$AF$1,0),FALSE)))</f>
        <v>0</v>
      </c>
      <c r="N84">
        <f>IF($B84=" ","",IF(ISERROR(1/VLOOKUP($B84,'Justerad allokering kvv'!$B$1:$AG$700,MATCH(N$1,'Justerad allokering kvv'!$B$1:$AF$1,0),FALSE)),VLOOKUP($B84,'Allokerad kvv'!$B$2:$AV$700,MATCH(N$1,'Allokerad kvv'!$B$1:$AV$1,0),FALSE),VLOOKUP($B84,'Justerad allokering kvv'!$B$1:$AG$700,MATCH(N$1,'Justerad allokering kvv'!$B$1:$AF$1,0),FALSE)))</f>
        <v>0</v>
      </c>
      <c r="O84">
        <f>IF($B84=" ","",IF(ISERROR(1/VLOOKUP($B84,'Justerad allokering kvv'!$B$1:$AG$700,MATCH(O$1,'Justerad allokering kvv'!$B$1:$AF$1,0),FALSE)),VLOOKUP($B84,'Allokerad kvv'!$B$2:$AV$700,MATCH(O$1,'Allokerad kvv'!$B$1:$AV$1,0),FALSE),VLOOKUP($B84,'Justerad allokering kvv'!$B$1:$AG$700,MATCH(O$1,'Justerad allokering kvv'!$B$1:$AF$1,0),FALSE)))</f>
        <v>0</v>
      </c>
      <c r="P84">
        <f>IF($B84=" ","",IF(ISERROR(1/VLOOKUP($B84,'Justerad allokering kvv'!$B$1:$AG$700,MATCH(P$1,'Justerad allokering kvv'!$B$1:$AF$1,0),FALSE)),VLOOKUP($B84,'Allokerad kvv'!$B$2:$AV$700,MATCH(P$1,'Allokerad kvv'!$B$1:$AV$1,0),FALSE),VLOOKUP($B84,'Justerad allokering kvv'!$B$1:$AG$700,MATCH(P$1,'Justerad allokering kvv'!$B$1:$AF$1,0),FALSE)))</f>
        <v>0</v>
      </c>
      <c r="Q84">
        <f>IF($B84=" ","",IF(ISERROR(1/VLOOKUP($B84,'Justerad allokering kvv'!$B$1:$AG$700,MATCH(Q$1,'Justerad allokering kvv'!$B$1:$AF$1,0),FALSE)),VLOOKUP($B84,'Allokerad kvv'!$B$2:$AV$700,MATCH(Q$1,'Allokerad kvv'!$B$1:$AV$1,0),FALSE),VLOOKUP($B84,'Justerad allokering kvv'!$B$1:$AG$700,MATCH(Q$1,'Justerad allokering kvv'!$B$1:$AF$1,0),FALSE)))</f>
        <v>0</v>
      </c>
      <c r="R84">
        <f>IF($B84=" ","",IF(ISERROR(1/VLOOKUP($B84,'Justerad allokering kvv'!$B$1:$AG$700,MATCH(R$1,'Justerad allokering kvv'!$B$1:$AF$1,0),FALSE)),VLOOKUP($B84,'Allokerad kvv'!$B$2:$AV$700,MATCH(R$1,'Allokerad kvv'!$B$1:$AV$1,0),FALSE),VLOOKUP($B84,'Justerad allokering kvv'!$B$1:$AG$700,MATCH(R$1,'Justerad allokering kvv'!$B$1:$AF$1,0),FALSE)))</f>
        <v>0</v>
      </c>
      <c r="S84">
        <f>IF($B84=" ","",IF(ISERROR(1/VLOOKUP($B84,'Justerad allokering kvv'!$B$1:$AG$700,MATCH(S$1,'Justerad allokering kvv'!$B$1:$AF$1,0),FALSE)),VLOOKUP($B84,'Allokerad kvv'!$B$2:$AV$700,MATCH(S$1,'Allokerad kvv'!$B$1:$AV$1,0),FALSE),VLOOKUP($B84,'Justerad allokering kvv'!$B$1:$AG$700,MATCH(S$1,'Justerad allokering kvv'!$B$1:$AF$1,0),FALSE)))</f>
        <v>0</v>
      </c>
      <c r="T84">
        <f>IF($B84=" ","",IF(ISERROR(1/VLOOKUP($B84,'Justerad allokering kvv'!$B$1:$AG$700,MATCH(T$1,'Justerad allokering kvv'!$B$1:$AF$1,0),FALSE)),VLOOKUP($B84,'Allokerad kvv'!$B$2:$AV$700,MATCH(T$1,'Allokerad kvv'!$B$1:$AV$1,0),FALSE),VLOOKUP($B84,'Justerad allokering kvv'!$B$1:$AG$700,MATCH(T$1,'Justerad allokering kvv'!$B$1:$AF$1,0),FALSE)))</f>
        <v>0</v>
      </c>
      <c r="U84">
        <f>IF($B84=" ","",IF(ISERROR(1/VLOOKUP($B84,'Justerad allokering kvv'!$B$1:$AG$700,MATCH(U$1,'Justerad allokering kvv'!$B$1:$AF$1,0),FALSE)),VLOOKUP($B84,'Allokerad kvv'!$B$2:$AV$700,MATCH(U$1,'Allokerad kvv'!$B$1:$AV$1,0),FALSE),VLOOKUP($B84,'Justerad allokering kvv'!$B$1:$AG$700,MATCH(U$1,'Justerad allokering kvv'!$B$1:$AF$1,0),FALSE)))</f>
        <v>0</v>
      </c>
      <c r="V84">
        <f>IF($B84=" ","",IF(ISERROR(1/VLOOKUP($B84,'Justerad allokering kvv'!$B$1:$AG$700,MATCH(V$1,'Justerad allokering kvv'!$B$1:$AF$1,0),FALSE)),VLOOKUP($B84,'Allokerad kvv'!$B$2:$AV$700,MATCH(V$1,'Allokerad kvv'!$B$1:$AV$1,0),FALSE),VLOOKUP($B84,'Justerad allokering kvv'!$B$1:$AG$700,MATCH(V$1,'Justerad allokering kvv'!$B$1:$AF$1,0),FALSE)))</f>
        <v>0</v>
      </c>
      <c r="W84">
        <f>IF($B84=" ","",IF(ISERROR(1/VLOOKUP($B84,'Justerad allokering kvv'!$B$1:$AG$700,MATCH(W$1,'Justerad allokering kvv'!$B$1:$AF$1,0),FALSE)),VLOOKUP($B84,'Allokerad kvv'!$B$2:$AV$700,MATCH(W$1,'Allokerad kvv'!$B$1:$AV$1,0),FALSE),VLOOKUP($B84,'Justerad allokering kvv'!$B$1:$AG$700,MATCH(W$1,'Justerad allokering kvv'!$B$1:$AF$1,0),FALSE)))</f>
        <v>0</v>
      </c>
      <c r="X84">
        <f>IF($B84=" ","",IF(ISERROR(1/VLOOKUP($B84,'Justerad allokering kvv'!$B$1:$AG$700,MATCH(X$1,'Justerad allokering kvv'!$B$1:$AF$1,0),FALSE)),VLOOKUP($B84,'Allokerad kvv'!$B$2:$AV$700,MATCH(X$1,'Allokerad kvv'!$B$1:$AV$1,0),FALSE),VLOOKUP($B84,'Justerad allokering kvv'!$B$1:$AG$700,MATCH(X$1,'Justerad allokering kvv'!$B$1:$AF$1,0),FALSE)))</f>
        <v>0</v>
      </c>
      <c r="Y84">
        <f>IF($B84=" ","",IF(ISERROR(1/VLOOKUP($B84,'Justerad allokering kvv'!$B$1:$AG$700,MATCH(Y$1,'Justerad allokering kvv'!$B$1:$AF$1,0),FALSE)),VLOOKUP($B84,'Allokerad kvv'!$B$2:$AV$700,MATCH(Y$1,'Allokerad kvv'!$B$1:$AV$1,0),FALSE),VLOOKUP($B84,'Justerad allokering kvv'!$B$1:$AG$700,MATCH(Y$1,'Justerad allokering kvv'!$B$1:$AF$1,0),FALSE)))</f>
        <v>0</v>
      </c>
      <c r="AB84">
        <f>IFERROR(VLOOKUP($B84,Kraftvärmeprod!$B$1:$AO$424,MATCH("Tillförd energi från rökgaskondensering (GWh)",Kraftvärmeprod!$B$1:$AG$1,0),FALSE)/1,0)</f>
        <v>0</v>
      </c>
      <c r="AE84" s="122">
        <f t="shared" si="4"/>
        <v>0</v>
      </c>
      <c r="AG84">
        <f t="shared" si="5"/>
        <v>0</v>
      </c>
      <c r="AH84">
        <f t="shared" si="6"/>
        <v>0</v>
      </c>
      <c r="AI84" t="str">
        <f>IF(AH84=0,"",AH84/VLOOKUP(B84,Kraftvärmeprod!$B$1:$BC$480,MATCH("Summa tillförd energi exklusive rökgaskondensering",Kraftvärmeprod!$B$1:$BC$1,0),FALSE))</f>
        <v/>
      </c>
      <c r="AK84">
        <f t="shared" si="7"/>
        <v>0</v>
      </c>
    </row>
    <row r="85" spans="1:37" x14ac:dyDescent="0.25">
      <c r="A85" s="2" t="s">
        <v>141</v>
      </c>
      <c r="B85" s="2" t="s">
        <v>144</v>
      </c>
      <c r="C85">
        <f>IF($B85=" ","",IF(ISERROR(1/VLOOKUP($B85,'Justerad allokering kvv'!$B$1:$AG$700,MATCH(C$1,'Justerad allokering kvv'!$B$1:$AF$1,0),FALSE)),VLOOKUP($B85,'Allokerad kvv'!$B$2:$AV$700,MATCH(C$1,'Allokerad kvv'!$B$1:$AV$1,0),FALSE),VLOOKUP($B85,'Justerad allokering kvv'!$B$1:$AG$700,MATCH(C$1,'Justerad allokering kvv'!$B$1:$AF$1,0),FALSE)))</f>
        <v>0</v>
      </c>
      <c r="D85">
        <f>IF($B85=" ","",IF(ISERROR(1/VLOOKUP($B85,'Justerad allokering kvv'!$B$1:$AG$700,MATCH(D$1,'Justerad allokering kvv'!$B$1:$AF$1,0),FALSE)),VLOOKUP($B85,'Allokerad kvv'!$B$2:$AV$700,MATCH(D$1,'Allokerad kvv'!$B$1:$AV$1,0),FALSE),VLOOKUP($B85,'Justerad allokering kvv'!$B$1:$AG$700,MATCH(D$1,'Justerad allokering kvv'!$B$1:$AF$1,0),FALSE)))</f>
        <v>0</v>
      </c>
      <c r="E85">
        <f>IF($B85=" ","",IF(ISERROR(1/VLOOKUP($B85,'Justerad allokering kvv'!$B$1:$AG$700,MATCH(E$1,'Justerad allokering kvv'!$B$1:$AF$1,0),FALSE)),VLOOKUP($B85,'Allokerad kvv'!$B$2:$AV$700,MATCH(E$1,'Allokerad kvv'!$B$1:$AV$1,0),FALSE),VLOOKUP($B85,'Justerad allokering kvv'!$B$1:$AG$700,MATCH(E$1,'Justerad allokering kvv'!$B$1:$AF$1,0),FALSE)))</f>
        <v>0</v>
      </c>
      <c r="F85">
        <f>IF($B85=" ","",IF(ISERROR(1/VLOOKUP($B85,'Justerad allokering kvv'!$B$1:$AG$700,MATCH(F$1,'Justerad allokering kvv'!$B$1:$AF$1,0),FALSE)),VLOOKUP($B85,'Allokerad kvv'!$B$2:$AV$700,MATCH(F$1,'Allokerad kvv'!$B$1:$AV$1,0),FALSE),VLOOKUP($B85,'Justerad allokering kvv'!$B$1:$AG$700,MATCH(F$1,'Justerad allokering kvv'!$B$1:$AF$1,0),FALSE)))</f>
        <v>0</v>
      </c>
      <c r="G85">
        <f>IF($B85=" ","",IF(ISERROR(1/VLOOKUP($B85,'Justerad allokering kvv'!$B$1:$AG$700,MATCH(G$1,'Justerad allokering kvv'!$B$1:$AF$1,0),FALSE)),VLOOKUP($B85,'Allokerad kvv'!$B$2:$AV$700,MATCH(G$1,'Allokerad kvv'!$B$1:$AV$1,0),FALSE),VLOOKUP($B85,'Justerad allokering kvv'!$B$1:$AG$700,MATCH(G$1,'Justerad allokering kvv'!$B$1:$AF$1,0),FALSE)))</f>
        <v>0</v>
      </c>
      <c r="H85">
        <f>IF($B85=" ","",IF(ISERROR(1/VLOOKUP($B85,'Justerad allokering kvv'!$B$1:$AG$700,MATCH(H$1,'Justerad allokering kvv'!$B$1:$AF$1,0),FALSE)),VLOOKUP($B85,'Allokerad kvv'!$B$2:$AV$700,MATCH(H$1,'Allokerad kvv'!$B$1:$AV$1,0),FALSE),VLOOKUP($B85,'Justerad allokering kvv'!$B$1:$AG$700,MATCH(H$1,'Justerad allokering kvv'!$B$1:$AF$1,0),FALSE)))</f>
        <v>0</v>
      </c>
      <c r="I85">
        <f>IF($B85=" ","",IF(ISERROR(1/VLOOKUP($B85,'Justerad allokering kvv'!$B$1:$AG$700,MATCH(I$1,'Justerad allokering kvv'!$B$1:$AF$1,0),FALSE)),VLOOKUP($B85,'Allokerad kvv'!$B$2:$AV$700,MATCH(I$1,'Allokerad kvv'!$B$1:$AV$1,0),FALSE),VLOOKUP($B85,'Justerad allokering kvv'!$B$1:$AG$700,MATCH(I$1,'Justerad allokering kvv'!$B$1:$AF$1,0),FALSE)))</f>
        <v>0</v>
      </c>
      <c r="J85">
        <f>IF($B85=" ","",IF(ISERROR(1/VLOOKUP($B85,'Justerad allokering kvv'!$B$1:$AG$700,MATCH(J$1,'Justerad allokering kvv'!$B$1:$AF$1,0),FALSE)),VLOOKUP($B85,'Allokerad kvv'!$B$2:$AV$700,MATCH(J$1,'Allokerad kvv'!$B$1:$AV$1,0),FALSE),VLOOKUP($B85,'Justerad allokering kvv'!$B$1:$AG$700,MATCH(J$1,'Justerad allokering kvv'!$B$1:$AF$1,0),FALSE)))</f>
        <v>0</v>
      </c>
      <c r="K85">
        <f>IF($B85=" ","",IF(ISERROR(1/VLOOKUP($B85,'Justerad allokering kvv'!$B$1:$AG$700,MATCH(K$1,'Justerad allokering kvv'!$B$1:$AF$1,0),FALSE)),VLOOKUP($B85,'Allokerad kvv'!$B$2:$AV$700,MATCH(K$1,'Allokerad kvv'!$B$1:$AV$1,0),FALSE),VLOOKUP($B85,'Justerad allokering kvv'!$B$1:$AG$700,MATCH(K$1,'Justerad allokering kvv'!$B$1:$AF$1,0),FALSE)))</f>
        <v>0</v>
      </c>
      <c r="L85">
        <f>IF($B85=" ","",IF(ISERROR(1/VLOOKUP($B85,'Justerad allokering kvv'!$B$1:$AG$700,MATCH(L$1,'Justerad allokering kvv'!$B$1:$AF$1,0),FALSE)),VLOOKUP($B85,'Allokerad kvv'!$B$2:$AV$700,MATCH(L$1,'Allokerad kvv'!$B$1:$AV$1,0),FALSE),VLOOKUP($B85,'Justerad allokering kvv'!$B$1:$AG$700,MATCH(L$1,'Justerad allokering kvv'!$B$1:$AF$1,0),FALSE)))</f>
        <v>0</v>
      </c>
      <c r="M85">
        <f>IF($B85=" ","",IF(ISERROR(1/VLOOKUP($B85,'Justerad allokering kvv'!$B$1:$AG$700,MATCH(M$1,'Justerad allokering kvv'!$B$1:$AF$1,0),FALSE)),VLOOKUP($B85,'Allokerad kvv'!$B$2:$AV$700,MATCH(M$1,'Allokerad kvv'!$B$1:$AV$1,0),FALSE),VLOOKUP($B85,'Justerad allokering kvv'!$B$1:$AG$700,MATCH(M$1,'Justerad allokering kvv'!$B$1:$AF$1,0),FALSE)))</f>
        <v>0</v>
      </c>
      <c r="N85">
        <f>IF($B85=" ","",IF(ISERROR(1/VLOOKUP($B85,'Justerad allokering kvv'!$B$1:$AG$700,MATCH(N$1,'Justerad allokering kvv'!$B$1:$AF$1,0),FALSE)),VLOOKUP($B85,'Allokerad kvv'!$B$2:$AV$700,MATCH(N$1,'Allokerad kvv'!$B$1:$AV$1,0),FALSE),VLOOKUP($B85,'Justerad allokering kvv'!$B$1:$AG$700,MATCH(N$1,'Justerad allokering kvv'!$B$1:$AF$1,0),FALSE)))</f>
        <v>0</v>
      </c>
      <c r="O85">
        <f>IF($B85=" ","",IF(ISERROR(1/VLOOKUP($B85,'Justerad allokering kvv'!$B$1:$AG$700,MATCH(O$1,'Justerad allokering kvv'!$B$1:$AF$1,0),FALSE)),VLOOKUP($B85,'Allokerad kvv'!$B$2:$AV$700,MATCH(O$1,'Allokerad kvv'!$B$1:$AV$1,0),FALSE),VLOOKUP($B85,'Justerad allokering kvv'!$B$1:$AG$700,MATCH(O$1,'Justerad allokering kvv'!$B$1:$AF$1,0),FALSE)))</f>
        <v>0</v>
      </c>
      <c r="P85">
        <f>IF($B85=" ","",IF(ISERROR(1/VLOOKUP($B85,'Justerad allokering kvv'!$B$1:$AG$700,MATCH(P$1,'Justerad allokering kvv'!$B$1:$AF$1,0),FALSE)),VLOOKUP($B85,'Allokerad kvv'!$B$2:$AV$700,MATCH(P$1,'Allokerad kvv'!$B$1:$AV$1,0),FALSE),VLOOKUP($B85,'Justerad allokering kvv'!$B$1:$AG$700,MATCH(P$1,'Justerad allokering kvv'!$B$1:$AF$1,0),FALSE)))</f>
        <v>0</v>
      </c>
      <c r="Q85">
        <f>IF($B85=" ","",IF(ISERROR(1/VLOOKUP($B85,'Justerad allokering kvv'!$B$1:$AG$700,MATCH(Q$1,'Justerad allokering kvv'!$B$1:$AF$1,0),FALSE)),VLOOKUP($B85,'Allokerad kvv'!$B$2:$AV$700,MATCH(Q$1,'Allokerad kvv'!$B$1:$AV$1,0),FALSE),VLOOKUP($B85,'Justerad allokering kvv'!$B$1:$AG$700,MATCH(Q$1,'Justerad allokering kvv'!$B$1:$AF$1,0),FALSE)))</f>
        <v>0</v>
      </c>
      <c r="R85">
        <f>IF($B85=" ","",IF(ISERROR(1/VLOOKUP($B85,'Justerad allokering kvv'!$B$1:$AG$700,MATCH(R$1,'Justerad allokering kvv'!$B$1:$AF$1,0),FALSE)),VLOOKUP($B85,'Allokerad kvv'!$B$2:$AV$700,MATCH(R$1,'Allokerad kvv'!$B$1:$AV$1,0),FALSE),VLOOKUP($B85,'Justerad allokering kvv'!$B$1:$AG$700,MATCH(R$1,'Justerad allokering kvv'!$B$1:$AF$1,0),FALSE)))</f>
        <v>0</v>
      </c>
      <c r="S85">
        <f>IF($B85=" ","",IF(ISERROR(1/VLOOKUP($B85,'Justerad allokering kvv'!$B$1:$AG$700,MATCH(S$1,'Justerad allokering kvv'!$B$1:$AF$1,0),FALSE)),VLOOKUP($B85,'Allokerad kvv'!$B$2:$AV$700,MATCH(S$1,'Allokerad kvv'!$B$1:$AV$1,0),FALSE),VLOOKUP($B85,'Justerad allokering kvv'!$B$1:$AG$700,MATCH(S$1,'Justerad allokering kvv'!$B$1:$AF$1,0),FALSE)))</f>
        <v>0</v>
      </c>
      <c r="T85">
        <f>IF($B85=" ","",IF(ISERROR(1/VLOOKUP($B85,'Justerad allokering kvv'!$B$1:$AG$700,MATCH(T$1,'Justerad allokering kvv'!$B$1:$AF$1,0),FALSE)),VLOOKUP($B85,'Allokerad kvv'!$B$2:$AV$700,MATCH(T$1,'Allokerad kvv'!$B$1:$AV$1,0),FALSE),VLOOKUP($B85,'Justerad allokering kvv'!$B$1:$AG$700,MATCH(T$1,'Justerad allokering kvv'!$B$1:$AF$1,0),FALSE)))</f>
        <v>0</v>
      </c>
      <c r="U85">
        <f>IF($B85=" ","",IF(ISERROR(1/VLOOKUP($B85,'Justerad allokering kvv'!$B$1:$AG$700,MATCH(U$1,'Justerad allokering kvv'!$B$1:$AF$1,0),FALSE)),VLOOKUP($B85,'Allokerad kvv'!$B$2:$AV$700,MATCH(U$1,'Allokerad kvv'!$B$1:$AV$1,0),FALSE),VLOOKUP($B85,'Justerad allokering kvv'!$B$1:$AG$700,MATCH(U$1,'Justerad allokering kvv'!$B$1:$AF$1,0),FALSE)))</f>
        <v>0</v>
      </c>
      <c r="V85">
        <f>IF($B85=" ","",IF(ISERROR(1/VLOOKUP($B85,'Justerad allokering kvv'!$B$1:$AG$700,MATCH(V$1,'Justerad allokering kvv'!$B$1:$AF$1,0),FALSE)),VLOOKUP($B85,'Allokerad kvv'!$B$2:$AV$700,MATCH(V$1,'Allokerad kvv'!$B$1:$AV$1,0),FALSE),VLOOKUP($B85,'Justerad allokering kvv'!$B$1:$AG$700,MATCH(V$1,'Justerad allokering kvv'!$B$1:$AF$1,0),FALSE)))</f>
        <v>0</v>
      </c>
      <c r="W85">
        <f>IF($B85=" ","",IF(ISERROR(1/VLOOKUP($B85,'Justerad allokering kvv'!$B$1:$AG$700,MATCH(W$1,'Justerad allokering kvv'!$B$1:$AF$1,0),FALSE)),VLOOKUP($B85,'Allokerad kvv'!$B$2:$AV$700,MATCH(W$1,'Allokerad kvv'!$B$1:$AV$1,0),FALSE),VLOOKUP($B85,'Justerad allokering kvv'!$B$1:$AG$700,MATCH(W$1,'Justerad allokering kvv'!$B$1:$AF$1,0),FALSE)))</f>
        <v>0</v>
      </c>
      <c r="X85">
        <f>IF($B85=" ","",IF(ISERROR(1/VLOOKUP($B85,'Justerad allokering kvv'!$B$1:$AG$700,MATCH(X$1,'Justerad allokering kvv'!$B$1:$AF$1,0),FALSE)),VLOOKUP($B85,'Allokerad kvv'!$B$2:$AV$700,MATCH(X$1,'Allokerad kvv'!$B$1:$AV$1,0),FALSE),VLOOKUP($B85,'Justerad allokering kvv'!$B$1:$AG$700,MATCH(X$1,'Justerad allokering kvv'!$B$1:$AF$1,0),FALSE)))</f>
        <v>0</v>
      </c>
      <c r="Y85">
        <f>IF($B85=" ","",IF(ISERROR(1/VLOOKUP($B85,'Justerad allokering kvv'!$B$1:$AG$700,MATCH(Y$1,'Justerad allokering kvv'!$B$1:$AF$1,0),FALSE)),VLOOKUP($B85,'Allokerad kvv'!$B$2:$AV$700,MATCH(Y$1,'Allokerad kvv'!$B$1:$AV$1,0),FALSE),VLOOKUP($B85,'Justerad allokering kvv'!$B$1:$AG$700,MATCH(Y$1,'Justerad allokering kvv'!$B$1:$AF$1,0),FALSE)))</f>
        <v>0</v>
      </c>
      <c r="AB85">
        <f>IFERROR(VLOOKUP($B85,Kraftvärmeprod!$B$1:$AO$424,MATCH("Tillförd energi från rökgaskondensering (GWh)",Kraftvärmeprod!$B$1:$AG$1,0),FALSE)/1,0)</f>
        <v>0</v>
      </c>
      <c r="AE85" s="122">
        <f t="shared" si="4"/>
        <v>0</v>
      </c>
      <c r="AG85">
        <f t="shared" si="5"/>
        <v>0</v>
      </c>
      <c r="AH85">
        <f t="shared" si="6"/>
        <v>0</v>
      </c>
      <c r="AI85" t="str">
        <f>IF(AH85=0,"",AH85/VLOOKUP(B85,Kraftvärmeprod!$B$1:$BC$480,MATCH("Summa tillförd energi exklusive rökgaskondensering",Kraftvärmeprod!$B$1:$BC$1,0),FALSE))</f>
        <v/>
      </c>
      <c r="AK85">
        <f t="shared" si="7"/>
        <v>0</v>
      </c>
    </row>
    <row r="86" spans="1:37" x14ac:dyDescent="0.25">
      <c r="A86" s="2" t="s">
        <v>145</v>
      </c>
      <c r="B86" s="2" t="s">
        <v>146</v>
      </c>
      <c r="C86">
        <f>IF($B86=" ","",IF(ISERROR(1/VLOOKUP($B86,'Justerad allokering kvv'!$B$1:$AG$700,MATCH(C$1,'Justerad allokering kvv'!$B$1:$AF$1,0),FALSE)),VLOOKUP($B86,'Allokerad kvv'!$B$2:$AV$700,MATCH(C$1,'Allokerad kvv'!$B$1:$AV$1,0),FALSE),VLOOKUP($B86,'Justerad allokering kvv'!$B$1:$AG$700,MATCH(C$1,'Justerad allokering kvv'!$B$1:$AF$1,0),FALSE)))</f>
        <v>0</v>
      </c>
      <c r="D86">
        <f>IF($B86=" ","",IF(ISERROR(1/VLOOKUP($B86,'Justerad allokering kvv'!$B$1:$AG$700,MATCH(D$1,'Justerad allokering kvv'!$B$1:$AF$1,0),FALSE)),VLOOKUP($B86,'Allokerad kvv'!$B$2:$AV$700,MATCH(D$1,'Allokerad kvv'!$B$1:$AV$1,0),FALSE),VLOOKUP($B86,'Justerad allokering kvv'!$B$1:$AG$700,MATCH(D$1,'Justerad allokering kvv'!$B$1:$AF$1,0),FALSE)))</f>
        <v>0</v>
      </c>
      <c r="E86">
        <f>IF($B86=" ","",IF(ISERROR(1/VLOOKUP($B86,'Justerad allokering kvv'!$B$1:$AG$700,MATCH(E$1,'Justerad allokering kvv'!$B$1:$AF$1,0),FALSE)),VLOOKUP($B86,'Allokerad kvv'!$B$2:$AV$700,MATCH(E$1,'Allokerad kvv'!$B$1:$AV$1,0),FALSE),VLOOKUP($B86,'Justerad allokering kvv'!$B$1:$AG$700,MATCH(E$1,'Justerad allokering kvv'!$B$1:$AF$1,0),FALSE)))</f>
        <v>0</v>
      </c>
      <c r="F86">
        <f>IF($B86=" ","",IF(ISERROR(1/VLOOKUP($B86,'Justerad allokering kvv'!$B$1:$AG$700,MATCH(F$1,'Justerad allokering kvv'!$B$1:$AF$1,0),FALSE)),VLOOKUP($B86,'Allokerad kvv'!$B$2:$AV$700,MATCH(F$1,'Allokerad kvv'!$B$1:$AV$1,0),FALSE),VLOOKUP($B86,'Justerad allokering kvv'!$B$1:$AG$700,MATCH(F$1,'Justerad allokering kvv'!$B$1:$AF$1,0),FALSE)))</f>
        <v>0</v>
      </c>
      <c r="G86">
        <f>IF($B86=" ","",IF(ISERROR(1/VLOOKUP($B86,'Justerad allokering kvv'!$B$1:$AG$700,MATCH(G$1,'Justerad allokering kvv'!$B$1:$AF$1,0),FALSE)),VLOOKUP($B86,'Allokerad kvv'!$B$2:$AV$700,MATCH(G$1,'Allokerad kvv'!$B$1:$AV$1,0),FALSE),VLOOKUP($B86,'Justerad allokering kvv'!$B$1:$AG$700,MATCH(G$1,'Justerad allokering kvv'!$B$1:$AF$1,0),FALSE)))</f>
        <v>0</v>
      </c>
      <c r="H86">
        <f>IF($B86=" ","",IF(ISERROR(1/VLOOKUP($B86,'Justerad allokering kvv'!$B$1:$AG$700,MATCH(H$1,'Justerad allokering kvv'!$B$1:$AF$1,0),FALSE)),VLOOKUP($B86,'Allokerad kvv'!$B$2:$AV$700,MATCH(H$1,'Allokerad kvv'!$B$1:$AV$1,0),FALSE),VLOOKUP($B86,'Justerad allokering kvv'!$B$1:$AG$700,MATCH(H$1,'Justerad allokering kvv'!$B$1:$AF$1,0),FALSE)))</f>
        <v>0</v>
      </c>
      <c r="I86">
        <f>IF($B86=" ","",IF(ISERROR(1/VLOOKUP($B86,'Justerad allokering kvv'!$B$1:$AG$700,MATCH(I$1,'Justerad allokering kvv'!$B$1:$AF$1,0),FALSE)),VLOOKUP($B86,'Allokerad kvv'!$B$2:$AV$700,MATCH(I$1,'Allokerad kvv'!$B$1:$AV$1,0),FALSE),VLOOKUP($B86,'Justerad allokering kvv'!$B$1:$AG$700,MATCH(I$1,'Justerad allokering kvv'!$B$1:$AF$1,0),FALSE)))</f>
        <v>0</v>
      </c>
      <c r="J86">
        <f>IF($B86=" ","",IF(ISERROR(1/VLOOKUP($B86,'Justerad allokering kvv'!$B$1:$AG$700,MATCH(J$1,'Justerad allokering kvv'!$B$1:$AF$1,0),FALSE)),VLOOKUP($B86,'Allokerad kvv'!$B$2:$AV$700,MATCH(J$1,'Allokerad kvv'!$B$1:$AV$1,0),FALSE),VLOOKUP($B86,'Justerad allokering kvv'!$B$1:$AG$700,MATCH(J$1,'Justerad allokering kvv'!$B$1:$AF$1,0),FALSE)))</f>
        <v>0</v>
      </c>
      <c r="K86">
        <f>IF($B86=" ","",IF(ISERROR(1/VLOOKUP($B86,'Justerad allokering kvv'!$B$1:$AG$700,MATCH(K$1,'Justerad allokering kvv'!$B$1:$AF$1,0),FALSE)),VLOOKUP($B86,'Allokerad kvv'!$B$2:$AV$700,MATCH(K$1,'Allokerad kvv'!$B$1:$AV$1,0),FALSE),VLOOKUP($B86,'Justerad allokering kvv'!$B$1:$AG$700,MATCH(K$1,'Justerad allokering kvv'!$B$1:$AF$1,0),FALSE)))</f>
        <v>0</v>
      </c>
      <c r="L86">
        <f>IF($B86=" ","",IF(ISERROR(1/VLOOKUP($B86,'Justerad allokering kvv'!$B$1:$AG$700,MATCH(L$1,'Justerad allokering kvv'!$B$1:$AF$1,0),FALSE)),VLOOKUP($B86,'Allokerad kvv'!$B$2:$AV$700,MATCH(L$1,'Allokerad kvv'!$B$1:$AV$1,0),FALSE),VLOOKUP($B86,'Justerad allokering kvv'!$B$1:$AG$700,MATCH(L$1,'Justerad allokering kvv'!$B$1:$AF$1,0),FALSE)))</f>
        <v>0</v>
      </c>
      <c r="M86">
        <f>IF($B86=" ","",IF(ISERROR(1/VLOOKUP($B86,'Justerad allokering kvv'!$B$1:$AG$700,MATCH(M$1,'Justerad allokering kvv'!$B$1:$AF$1,0),FALSE)),VLOOKUP($B86,'Allokerad kvv'!$B$2:$AV$700,MATCH(M$1,'Allokerad kvv'!$B$1:$AV$1,0),FALSE),VLOOKUP($B86,'Justerad allokering kvv'!$B$1:$AG$700,MATCH(M$1,'Justerad allokering kvv'!$B$1:$AF$1,0),FALSE)))</f>
        <v>0</v>
      </c>
      <c r="N86">
        <f>IF($B86=" ","",IF(ISERROR(1/VLOOKUP($B86,'Justerad allokering kvv'!$B$1:$AG$700,MATCH(N$1,'Justerad allokering kvv'!$B$1:$AF$1,0),FALSE)),VLOOKUP($B86,'Allokerad kvv'!$B$2:$AV$700,MATCH(N$1,'Allokerad kvv'!$B$1:$AV$1,0),FALSE),VLOOKUP($B86,'Justerad allokering kvv'!$B$1:$AG$700,MATCH(N$1,'Justerad allokering kvv'!$B$1:$AF$1,0),FALSE)))</f>
        <v>0</v>
      </c>
      <c r="O86">
        <f>IF($B86=" ","",IF(ISERROR(1/VLOOKUP($B86,'Justerad allokering kvv'!$B$1:$AG$700,MATCH(O$1,'Justerad allokering kvv'!$B$1:$AF$1,0),FALSE)),VLOOKUP($B86,'Allokerad kvv'!$B$2:$AV$700,MATCH(O$1,'Allokerad kvv'!$B$1:$AV$1,0),FALSE),VLOOKUP($B86,'Justerad allokering kvv'!$B$1:$AG$700,MATCH(O$1,'Justerad allokering kvv'!$B$1:$AF$1,0),FALSE)))</f>
        <v>0</v>
      </c>
      <c r="P86">
        <f>IF($B86=" ","",IF(ISERROR(1/VLOOKUP($B86,'Justerad allokering kvv'!$B$1:$AG$700,MATCH(P$1,'Justerad allokering kvv'!$B$1:$AF$1,0),FALSE)),VLOOKUP($B86,'Allokerad kvv'!$B$2:$AV$700,MATCH(P$1,'Allokerad kvv'!$B$1:$AV$1,0),FALSE),VLOOKUP($B86,'Justerad allokering kvv'!$B$1:$AG$700,MATCH(P$1,'Justerad allokering kvv'!$B$1:$AF$1,0),FALSE)))</f>
        <v>0</v>
      </c>
      <c r="Q86">
        <f>IF($B86=" ","",IF(ISERROR(1/VLOOKUP($B86,'Justerad allokering kvv'!$B$1:$AG$700,MATCH(Q$1,'Justerad allokering kvv'!$B$1:$AF$1,0),FALSE)),VLOOKUP($B86,'Allokerad kvv'!$B$2:$AV$700,MATCH(Q$1,'Allokerad kvv'!$B$1:$AV$1,0),FALSE),VLOOKUP($B86,'Justerad allokering kvv'!$B$1:$AG$700,MATCH(Q$1,'Justerad allokering kvv'!$B$1:$AF$1,0),FALSE)))</f>
        <v>0</v>
      </c>
      <c r="R86">
        <f>IF($B86=" ","",IF(ISERROR(1/VLOOKUP($B86,'Justerad allokering kvv'!$B$1:$AG$700,MATCH(R$1,'Justerad allokering kvv'!$B$1:$AF$1,0),FALSE)),VLOOKUP($B86,'Allokerad kvv'!$B$2:$AV$700,MATCH(R$1,'Allokerad kvv'!$B$1:$AV$1,0),FALSE),VLOOKUP($B86,'Justerad allokering kvv'!$B$1:$AG$700,MATCH(R$1,'Justerad allokering kvv'!$B$1:$AF$1,0),FALSE)))</f>
        <v>0</v>
      </c>
      <c r="S86">
        <f>IF($B86=" ","",IF(ISERROR(1/VLOOKUP($B86,'Justerad allokering kvv'!$B$1:$AG$700,MATCH(S$1,'Justerad allokering kvv'!$B$1:$AF$1,0),FALSE)),VLOOKUP($B86,'Allokerad kvv'!$B$2:$AV$700,MATCH(S$1,'Allokerad kvv'!$B$1:$AV$1,0),FALSE),VLOOKUP($B86,'Justerad allokering kvv'!$B$1:$AG$700,MATCH(S$1,'Justerad allokering kvv'!$B$1:$AF$1,0),FALSE)))</f>
        <v>0</v>
      </c>
      <c r="T86">
        <f>IF($B86=" ","",IF(ISERROR(1/VLOOKUP($B86,'Justerad allokering kvv'!$B$1:$AG$700,MATCH(T$1,'Justerad allokering kvv'!$B$1:$AF$1,0),FALSE)),VLOOKUP($B86,'Allokerad kvv'!$B$2:$AV$700,MATCH(T$1,'Allokerad kvv'!$B$1:$AV$1,0),FALSE),VLOOKUP($B86,'Justerad allokering kvv'!$B$1:$AG$700,MATCH(T$1,'Justerad allokering kvv'!$B$1:$AF$1,0),FALSE)))</f>
        <v>0</v>
      </c>
      <c r="U86">
        <f>IF($B86=" ","",IF(ISERROR(1/VLOOKUP($B86,'Justerad allokering kvv'!$B$1:$AG$700,MATCH(U$1,'Justerad allokering kvv'!$B$1:$AF$1,0),FALSE)),VLOOKUP($B86,'Allokerad kvv'!$B$2:$AV$700,MATCH(U$1,'Allokerad kvv'!$B$1:$AV$1,0),FALSE),VLOOKUP($B86,'Justerad allokering kvv'!$B$1:$AG$700,MATCH(U$1,'Justerad allokering kvv'!$B$1:$AF$1,0),FALSE)))</f>
        <v>0</v>
      </c>
      <c r="V86">
        <f>IF($B86=" ","",IF(ISERROR(1/VLOOKUP($B86,'Justerad allokering kvv'!$B$1:$AG$700,MATCH(V$1,'Justerad allokering kvv'!$B$1:$AF$1,0),FALSE)),VLOOKUP($B86,'Allokerad kvv'!$B$2:$AV$700,MATCH(V$1,'Allokerad kvv'!$B$1:$AV$1,0),FALSE),VLOOKUP($B86,'Justerad allokering kvv'!$B$1:$AG$700,MATCH(V$1,'Justerad allokering kvv'!$B$1:$AF$1,0),FALSE)))</f>
        <v>0</v>
      </c>
      <c r="W86">
        <f>IF($B86=" ","",IF(ISERROR(1/VLOOKUP($B86,'Justerad allokering kvv'!$B$1:$AG$700,MATCH(W$1,'Justerad allokering kvv'!$B$1:$AF$1,0),FALSE)),VLOOKUP($B86,'Allokerad kvv'!$B$2:$AV$700,MATCH(W$1,'Allokerad kvv'!$B$1:$AV$1,0),FALSE),VLOOKUP($B86,'Justerad allokering kvv'!$B$1:$AG$700,MATCH(W$1,'Justerad allokering kvv'!$B$1:$AF$1,0),FALSE)))</f>
        <v>0</v>
      </c>
      <c r="X86">
        <f>IF($B86=" ","",IF(ISERROR(1/VLOOKUP($B86,'Justerad allokering kvv'!$B$1:$AG$700,MATCH(X$1,'Justerad allokering kvv'!$B$1:$AF$1,0),FALSE)),VLOOKUP($B86,'Allokerad kvv'!$B$2:$AV$700,MATCH(X$1,'Allokerad kvv'!$B$1:$AV$1,0),FALSE),VLOOKUP($B86,'Justerad allokering kvv'!$B$1:$AG$700,MATCH(X$1,'Justerad allokering kvv'!$B$1:$AF$1,0),FALSE)))</f>
        <v>0</v>
      </c>
      <c r="Y86">
        <f>IF($B86=" ","",IF(ISERROR(1/VLOOKUP($B86,'Justerad allokering kvv'!$B$1:$AG$700,MATCH(Y$1,'Justerad allokering kvv'!$B$1:$AF$1,0),FALSE)),VLOOKUP($B86,'Allokerad kvv'!$B$2:$AV$700,MATCH(Y$1,'Allokerad kvv'!$B$1:$AV$1,0),FALSE),VLOOKUP($B86,'Justerad allokering kvv'!$B$1:$AG$700,MATCH(Y$1,'Justerad allokering kvv'!$B$1:$AF$1,0),FALSE)))</f>
        <v>0</v>
      </c>
      <c r="AB86">
        <f>IFERROR(VLOOKUP($B86,Kraftvärmeprod!$B$1:$AO$424,MATCH("Tillförd energi från rökgaskondensering (GWh)",Kraftvärmeprod!$B$1:$AG$1,0),FALSE)/1,0)</f>
        <v>0</v>
      </c>
      <c r="AE86" s="122">
        <f t="shared" si="4"/>
        <v>0</v>
      </c>
      <c r="AG86">
        <f t="shared" si="5"/>
        <v>0</v>
      </c>
      <c r="AH86">
        <f t="shared" si="6"/>
        <v>0</v>
      </c>
      <c r="AI86" t="str">
        <f>IF(AH86=0,"",AH86/VLOOKUP(B86,Kraftvärmeprod!$B$1:$BC$480,MATCH("Summa tillförd energi exklusive rökgaskondensering",Kraftvärmeprod!$B$1:$BC$1,0),FALSE))</f>
        <v/>
      </c>
      <c r="AK86">
        <f t="shared" si="7"/>
        <v>0</v>
      </c>
    </row>
    <row r="87" spans="1:37" x14ac:dyDescent="0.25">
      <c r="A87" s="2" t="s">
        <v>145</v>
      </c>
      <c r="B87" s="2" t="s">
        <v>147</v>
      </c>
      <c r="C87">
        <f>IF($B87=" ","",IF(ISERROR(1/VLOOKUP($B87,'Justerad allokering kvv'!$B$1:$AG$700,MATCH(C$1,'Justerad allokering kvv'!$B$1:$AF$1,0),FALSE)),VLOOKUP($B87,'Allokerad kvv'!$B$2:$AV$700,MATCH(C$1,'Allokerad kvv'!$B$1:$AV$1,0),FALSE),VLOOKUP($B87,'Justerad allokering kvv'!$B$1:$AG$700,MATCH(C$1,'Justerad allokering kvv'!$B$1:$AF$1,0),FALSE)))</f>
        <v>0</v>
      </c>
      <c r="D87">
        <f>IF($B87=" ","",IF(ISERROR(1/VLOOKUP($B87,'Justerad allokering kvv'!$B$1:$AG$700,MATCH(D$1,'Justerad allokering kvv'!$B$1:$AF$1,0),FALSE)),VLOOKUP($B87,'Allokerad kvv'!$B$2:$AV$700,MATCH(D$1,'Allokerad kvv'!$B$1:$AV$1,0),FALSE),VLOOKUP($B87,'Justerad allokering kvv'!$B$1:$AG$700,MATCH(D$1,'Justerad allokering kvv'!$B$1:$AF$1,0),FALSE)))</f>
        <v>0</v>
      </c>
      <c r="E87">
        <f>IF($B87=" ","",IF(ISERROR(1/VLOOKUP($B87,'Justerad allokering kvv'!$B$1:$AG$700,MATCH(E$1,'Justerad allokering kvv'!$B$1:$AF$1,0),FALSE)),VLOOKUP($B87,'Allokerad kvv'!$B$2:$AV$700,MATCH(E$1,'Allokerad kvv'!$B$1:$AV$1,0),FALSE),VLOOKUP($B87,'Justerad allokering kvv'!$B$1:$AG$700,MATCH(E$1,'Justerad allokering kvv'!$B$1:$AF$1,0),FALSE)))</f>
        <v>0</v>
      </c>
      <c r="F87">
        <f>IF($B87=" ","",IF(ISERROR(1/VLOOKUP($B87,'Justerad allokering kvv'!$B$1:$AG$700,MATCH(F$1,'Justerad allokering kvv'!$B$1:$AF$1,0),FALSE)),VLOOKUP($B87,'Allokerad kvv'!$B$2:$AV$700,MATCH(F$1,'Allokerad kvv'!$B$1:$AV$1,0),FALSE),VLOOKUP($B87,'Justerad allokering kvv'!$B$1:$AG$700,MATCH(F$1,'Justerad allokering kvv'!$B$1:$AF$1,0),FALSE)))</f>
        <v>0</v>
      </c>
      <c r="G87">
        <f>IF($B87=" ","",IF(ISERROR(1/VLOOKUP($B87,'Justerad allokering kvv'!$B$1:$AG$700,MATCH(G$1,'Justerad allokering kvv'!$B$1:$AF$1,0),FALSE)),VLOOKUP($B87,'Allokerad kvv'!$B$2:$AV$700,MATCH(G$1,'Allokerad kvv'!$B$1:$AV$1,0),FALSE),VLOOKUP($B87,'Justerad allokering kvv'!$B$1:$AG$700,MATCH(G$1,'Justerad allokering kvv'!$B$1:$AF$1,0),FALSE)))</f>
        <v>0</v>
      </c>
      <c r="H87">
        <f>IF($B87=" ","",IF(ISERROR(1/VLOOKUP($B87,'Justerad allokering kvv'!$B$1:$AG$700,MATCH(H$1,'Justerad allokering kvv'!$B$1:$AF$1,0),FALSE)),VLOOKUP($B87,'Allokerad kvv'!$B$2:$AV$700,MATCH(H$1,'Allokerad kvv'!$B$1:$AV$1,0),FALSE),VLOOKUP($B87,'Justerad allokering kvv'!$B$1:$AG$700,MATCH(H$1,'Justerad allokering kvv'!$B$1:$AF$1,0),FALSE)))</f>
        <v>0</v>
      </c>
      <c r="I87">
        <f>IF($B87=" ","",IF(ISERROR(1/VLOOKUP($B87,'Justerad allokering kvv'!$B$1:$AG$700,MATCH(I$1,'Justerad allokering kvv'!$B$1:$AF$1,0),FALSE)),VLOOKUP($B87,'Allokerad kvv'!$B$2:$AV$700,MATCH(I$1,'Allokerad kvv'!$B$1:$AV$1,0),FALSE),VLOOKUP($B87,'Justerad allokering kvv'!$B$1:$AG$700,MATCH(I$1,'Justerad allokering kvv'!$B$1:$AF$1,0),FALSE)))</f>
        <v>0</v>
      </c>
      <c r="J87">
        <f>IF($B87=" ","",IF(ISERROR(1/VLOOKUP($B87,'Justerad allokering kvv'!$B$1:$AG$700,MATCH(J$1,'Justerad allokering kvv'!$B$1:$AF$1,0),FALSE)),VLOOKUP($B87,'Allokerad kvv'!$B$2:$AV$700,MATCH(J$1,'Allokerad kvv'!$B$1:$AV$1,0),FALSE),VLOOKUP($B87,'Justerad allokering kvv'!$B$1:$AG$700,MATCH(J$1,'Justerad allokering kvv'!$B$1:$AF$1,0),FALSE)))</f>
        <v>0</v>
      </c>
      <c r="K87">
        <f>IF($B87=" ","",IF(ISERROR(1/VLOOKUP($B87,'Justerad allokering kvv'!$B$1:$AG$700,MATCH(K$1,'Justerad allokering kvv'!$B$1:$AF$1,0),FALSE)),VLOOKUP($B87,'Allokerad kvv'!$B$2:$AV$700,MATCH(K$1,'Allokerad kvv'!$B$1:$AV$1,0),FALSE),VLOOKUP($B87,'Justerad allokering kvv'!$B$1:$AG$700,MATCH(K$1,'Justerad allokering kvv'!$B$1:$AF$1,0),FALSE)))</f>
        <v>0</v>
      </c>
      <c r="L87">
        <f>IF($B87=" ","",IF(ISERROR(1/VLOOKUP($B87,'Justerad allokering kvv'!$B$1:$AG$700,MATCH(L$1,'Justerad allokering kvv'!$B$1:$AF$1,0),FALSE)),VLOOKUP($B87,'Allokerad kvv'!$B$2:$AV$700,MATCH(L$1,'Allokerad kvv'!$B$1:$AV$1,0),FALSE),VLOOKUP($B87,'Justerad allokering kvv'!$B$1:$AG$700,MATCH(L$1,'Justerad allokering kvv'!$B$1:$AF$1,0),FALSE)))</f>
        <v>0</v>
      </c>
      <c r="M87">
        <f>IF($B87=" ","",IF(ISERROR(1/VLOOKUP($B87,'Justerad allokering kvv'!$B$1:$AG$700,MATCH(M$1,'Justerad allokering kvv'!$B$1:$AF$1,0),FALSE)),VLOOKUP($B87,'Allokerad kvv'!$B$2:$AV$700,MATCH(M$1,'Allokerad kvv'!$B$1:$AV$1,0),FALSE),VLOOKUP($B87,'Justerad allokering kvv'!$B$1:$AG$700,MATCH(M$1,'Justerad allokering kvv'!$B$1:$AF$1,0),FALSE)))</f>
        <v>0</v>
      </c>
      <c r="N87">
        <f>IF($B87=" ","",IF(ISERROR(1/VLOOKUP($B87,'Justerad allokering kvv'!$B$1:$AG$700,MATCH(N$1,'Justerad allokering kvv'!$B$1:$AF$1,0),FALSE)),VLOOKUP($B87,'Allokerad kvv'!$B$2:$AV$700,MATCH(N$1,'Allokerad kvv'!$B$1:$AV$1,0),FALSE),VLOOKUP($B87,'Justerad allokering kvv'!$B$1:$AG$700,MATCH(N$1,'Justerad allokering kvv'!$B$1:$AF$1,0),FALSE)))</f>
        <v>0</v>
      </c>
      <c r="O87">
        <f>IF($B87=" ","",IF(ISERROR(1/VLOOKUP($B87,'Justerad allokering kvv'!$B$1:$AG$700,MATCH(O$1,'Justerad allokering kvv'!$B$1:$AF$1,0),FALSE)),VLOOKUP($B87,'Allokerad kvv'!$B$2:$AV$700,MATCH(O$1,'Allokerad kvv'!$B$1:$AV$1,0),FALSE),VLOOKUP($B87,'Justerad allokering kvv'!$B$1:$AG$700,MATCH(O$1,'Justerad allokering kvv'!$B$1:$AF$1,0),FALSE)))</f>
        <v>0</v>
      </c>
      <c r="P87">
        <f>IF($B87=" ","",IF(ISERROR(1/VLOOKUP($B87,'Justerad allokering kvv'!$B$1:$AG$700,MATCH(P$1,'Justerad allokering kvv'!$B$1:$AF$1,0),FALSE)),VLOOKUP($B87,'Allokerad kvv'!$B$2:$AV$700,MATCH(P$1,'Allokerad kvv'!$B$1:$AV$1,0),FALSE),VLOOKUP($B87,'Justerad allokering kvv'!$B$1:$AG$700,MATCH(P$1,'Justerad allokering kvv'!$B$1:$AF$1,0),FALSE)))</f>
        <v>0</v>
      </c>
      <c r="Q87">
        <f>IF($B87=" ","",IF(ISERROR(1/VLOOKUP($B87,'Justerad allokering kvv'!$B$1:$AG$700,MATCH(Q$1,'Justerad allokering kvv'!$B$1:$AF$1,0),FALSE)),VLOOKUP($B87,'Allokerad kvv'!$B$2:$AV$700,MATCH(Q$1,'Allokerad kvv'!$B$1:$AV$1,0),FALSE),VLOOKUP($B87,'Justerad allokering kvv'!$B$1:$AG$700,MATCH(Q$1,'Justerad allokering kvv'!$B$1:$AF$1,0),FALSE)))</f>
        <v>0</v>
      </c>
      <c r="R87">
        <f>IF($B87=" ","",IF(ISERROR(1/VLOOKUP($B87,'Justerad allokering kvv'!$B$1:$AG$700,MATCH(R$1,'Justerad allokering kvv'!$B$1:$AF$1,0),FALSE)),VLOOKUP($B87,'Allokerad kvv'!$B$2:$AV$700,MATCH(R$1,'Allokerad kvv'!$B$1:$AV$1,0),FALSE),VLOOKUP($B87,'Justerad allokering kvv'!$B$1:$AG$700,MATCH(R$1,'Justerad allokering kvv'!$B$1:$AF$1,0),FALSE)))</f>
        <v>0</v>
      </c>
      <c r="S87">
        <f>IF($B87=" ","",IF(ISERROR(1/VLOOKUP($B87,'Justerad allokering kvv'!$B$1:$AG$700,MATCH(S$1,'Justerad allokering kvv'!$B$1:$AF$1,0),FALSE)),VLOOKUP($B87,'Allokerad kvv'!$B$2:$AV$700,MATCH(S$1,'Allokerad kvv'!$B$1:$AV$1,0),FALSE),VLOOKUP($B87,'Justerad allokering kvv'!$B$1:$AG$700,MATCH(S$1,'Justerad allokering kvv'!$B$1:$AF$1,0),FALSE)))</f>
        <v>0</v>
      </c>
      <c r="T87">
        <f>IF($B87=" ","",IF(ISERROR(1/VLOOKUP($B87,'Justerad allokering kvv'!$B$1:$AG$700,MATCH(T$1,'Justerad allokering kvv'!$B$1:$AF$1,0),FALSE)),VLOOKUP($B87,'Allokerad kvv'!$B$2:$AV$700,MATCH(T$1,'Allokerad kvv'!$B$1:$AV$1,0),FALSE),VLOOKUP($B87,'Justerad allokering kvv'!$B$1:$AG$700,MATCH(T$1,'Justerad allokering kvv'!$B$1:$AF$1,0),FALSE)))</f>
        <v>0</v>
      </c>
      <c r="U87">
        <f>IF($B87=" ","",IF(ISERROR(1/VLOOKUP($B87,'Justerad allokering kvv'!$B$1:$AG$700,MATCH(U$1,'Justerad allokering kvv'!$B$1:$AF$1,0),FALSE)),VLOOKUP($B87,'Allokerad kvv'!$B$2:$AV$700,MATCH(U$1,'Allokerad kvv'!$B$1:$AV$1,0),FALSE),VLOOKUP($B87,'Justerad allokering kvv'!$B$1:$AG$700,MATCH(U$1,'Justerad allokering kvv'!$B$1:$AF$1,0),FALSE)))</f>
        <v>0</v>
      </c>
      <c r="V87">
        <f>IF($B87=" ","",IF(ISERROR(1/VLOOKUP($B87,'Justerad allokering kvv'!$B$1:$AG$700,MATCH(V$1,'Justerad allokering kvv'!$B$1:$AF$1,0),FALSE)),VLOOKUP($B87,'Allokerad kvv'!$B$2:$AV$700,MATCH(V$1,'Allokerad kvv'!$B$1:$AV$1,0),FALSE),VLOOKUP($B87,'Justerad allokering kvv'!$B$1:$AG$700,MATCH(V$1,'Justerad allokering kvv'!$B$1:$AF$1,0),FALSE)))</f>
        <v>0</v>
      </c>
      <c r="W87">
        <f>IF($B87=" ","",IF(ISERROR(1/VLOOKUP($B87,'Justerad allokering kvv'!$B$1:$AG$700,MATCH(W$1,'Justerad allokering kvv'!$B$1:$AF$1,0),FALSE)),VLOOKUP($B87,'Allokerad kvv'!$B$2:$AV$700,MATCH(W$1,'Allokerad kvv'!$B$1:$AV$1,0),FALSE),VLOOKUP($B87,'Justerad allokering kvv'!$B$1:$AG$700,MATCH(W$1,'Justerad allokering kvv'!$B$1:$AF$1,0),FALSE)))</f>
        <v>0</v>
      </c>
      <c r="X87">
        <f>IF($B87=" ","",IF(ISERROR(1/VLOOKUP($B87,'Justerad allokering kvv'!$B$1:$AG$700,MATCH(X$1,'Justerad allokering kvv'!$B$1:$AF$1,0),FALSE)),VLOOKUP($B87,'Allokerad kvv'!$B$2:$AV$700,MATCH(X$1,'Allokerad kvv'!$B$1:$AV$1,0),FALSE),VLOOKUP($B87,'Justerad allokering kvv'!$B$1:$AG$700,MATCH(X$1,'Justerad allokering kvv'!$B$1:$AF$1,0),FALSE)))</f>
        <v>0</v>
      </c>
      <c r="Y87">
        <f>IF($B87=" ","",IF(ISERROR(1/VLOOKUP($B87,'Justerad allokering kvv'!$B$1:$AG$700,MATCH(Y$1,'Justerad allokering kvv'!$B$1:$AF$1,0),FALSE)),VLOOKUP($B87,'Allokerad kvv'!$B$2:$AV$700,MATCH(Y$1,'Allokerad kvv'!$B$1:$AV$1,0),FALSE),VLOOKUP($B87,'Justerad allokering kvv'!$B$1:$AG$700,MATCH(Y$1,'Justerad allokering kvv'!$B$1:$AF$1,0),FALSE)))</f>
        <v>0</v>
      </c>
      <c r="AB87">
        <f>IFERROR(VLOOKUP($B87,Kraftvärmeprod!$B$1:$AO$424,MATCH("Tillförd energi från rökgaskondensering (GWh)",Kraftvärmeprod!$B$1:$AG$1,0),FALSE)/1,0)</f>
        <v>0</v>
      </c>
      <c r="AE87" s="122">
        <f t="shared" si="4"/>
        <v>0</v>
      </c>
      <c r="AG87">
        <f t="shared" si="5"/>
        <v>0</v>
      </c>
      <c r="AH87">
        <f t="shared" si="6"/>
        <v>0</v>
      </c>
      <c r="AI87" t="str">
        <f>IF(AH87=0,"",AH87/VLOOKUP(B87,Kraftvärmeprod!$B$1:$BC$480,MATCH("Summa tillförd energi exklusive rökgaskondensering",Kraftvärmeprod!$B$1:$BC$1,0),FALSE))</f>
        <v/>
      </c>
      <c r="AK87">
        <f t="shared" si="7"/>
        <v>0</v>
      </c>
    </row>
    <row r="88" spans="1:37" x14ac:dyDescent="0.25">
      <c r="A88" s="2" t="s">
        <v>145</v>
      </c>
      <c r="B88" s="2" t="s">
        <v>148</v>
      </c>
      <c r="C88">
        <f>IF($B88=" ","",IF(ISERROR(1/VLOOKUP($B88,'Justerad allokering kvv'!$B$1:$AG$700,MATCH(C$1,'Justerad allokering kvv'!$B$1:$AF$1,0),FALSE)),VLOOKUP($B88,'Allokerad kvv'!$B$2:$AV$700,MATCH(C$1,'Allokerad kvv'!$B$1:$AV$1,0),FALSE),VLOOKUP($B88,'Justerad allokering kvv'!$B$1:$AG$700,MATCH(C$1,'Justerad allokering kvv'!$B$1:$AF$1,0),FALSE)))</f>
        <v>0</v>
      </c>
      <c r="D88">
        <f>IF($B88=" ","",IF(ISERROR(1/VLOOKUP($B88,'Justerad allokering kvv'!$B$1:$AG$700,MATCH(D$1,'Justerad allokering kvv'!$B$1:$AF$1,0),FALSE)),VLOOKUP($B88,'Allokerad kvv'!$B$2:$AV$700,MATCH(D$1,'Allokerad kvv'!$B$1:$AV$1,0),FALSE),VLOOKUP($B88,'Justerad allokering kvv'!$B$1:$AG$700,MATCH(D$1,'Justerad allokering kvv'!$B$1:$AF$1,0),FALSE)))</f>
        <v>0</v>
      </c>
      <c r="E88">
        <f>IF($B88=" ","",IF(ISERROR(1/VLOOKUP($B88,'Justerad allokering kvv'!$B$1:$AG$700,MATCH(E$1,'Justerad allokering kvv'!$B$1:$AF$1,0),FALSE)),VLOOKUP($B88,'Allokerad kvv'!$B$2:$AV$700,MATCH(E$1,'Allokerad kvv'!$B$1:$AV$1,0),FALSE),VLOOKUP($B88,'Justerad allokering kvv'!$B$1:$AG$700,MATCH(E$1,'Justerad allokering kvv'!$B$1:$AF$1,0),FALSE)))</f>
        <v>0</v>
      </c>
      <c r="F88">
        <f>IF($B88=" ","",IF(ISERROR(1/VLOOKUP($B88,'Justerad allokering kvv'!$B$1:$AG$700,MATCH(F$1,'Justerad allokering kvv'!$B$1:$AF$1,0),FALSE)),VLOOKUP($B88,'Allokerad kvv'!$B$2:$AV$700,MATCH(F$1,'Allokerad kvv'!$B$1:$AV$1,0),FALSE),VLOOKUP($B88,'Justerad allokering kvv'!$B$1:$AG$700,MATCH(F$1,'Justerad allokering kvv'!$B$1:$AF$1,0),FALSE)))</f>
        <v>0</v>
      </c>
      <c r="G88">
        <f>IF($B88=" ","",IF(ISERROR(1/VLOOKUP($B88,'Justerad allokering kvv'!$B$1:$AG$700,MATCH(G$1,'Justerad allokering kvv'!$B$1:$AF$1,0),FALSE)),VLOOKUP($B88,'Allokerad kvv'!$B$2:$AV$700,MATCH(G$1,'Allokerad kvv'!$B$1:$AV$1,0),FALSE),VLOOKUP($B88,'Justerad allokering kvv'!$B$1:$AG$700,MATCH(G$1,'Justerad allokering kvv'!$B$1:$AF$1,0),FALSE)))</f>
        <v>0</v>
      </c>
      <c r="H88">
        <f>IF($B88=" ","",IF(ISERROR(1/VLOOKUP($B88,'Justerad allokering kvv'!$B$1:$AG$700,MATCH(H$1,'Justerad allokering kvv'!$B$1:$AF$1,0),FALSE)),VLOOKUP($B88,'Allokerad kvv'!$B$2:$AV$700,MATCH(H$1,'Allokerad kvv'!$B$1:$AV$1,0),FALSE),VLOOKUP($B88,'Justerad allokering kvv'!$B$1:$AG$700,MATCH(H$1,'Justerad allokering kvv'!$B$1:$AF$1,0),FALSE)))</f>
        <v>0</v>
      </c>
      <c r="I88">
        <f>IF($B88=" ","",IF(ISERROR(1/VLOOKUP($B88,'Justerad allokering kvv'!$B$1:$AG$700,MATCH(I$1,'Justerad allokering kvv'!$B$1:$AF$1,0),FALSE)),VLOOKUP($B88,'Allokerad kvv'!$B$2:$AV$700,MATCH(I$1,'Allokerad kvv'!$B$1:$AV$1,0),FALSE),VLOOKUP($B88,'Justerad allokering kvv'!$B$1:$AG$700,MATCH(I$1,'Justerad allokering kvv'!$B$1:$AF$1,0),FALSE)))</f>
        <v>0</v>
      </c>
      <c r="J88">
        <f>IF($B88=" ","",IF(ISERROR(1/VLOOKUP($B88,'Justerad allokering kvv'!$B$1:$AG$700,MATCH(J$1,'Justerad allokering kvv'!$B$1:$AF$1,0),FALSE)),VLOOKUP($B88,'Allokerad kvv'!$B$2:$AV$700,MATCH(J$1,'Allokerad kvv'!$B$1:$AV$1,0),FALSE),VLOOKUP($B88,'Justerad allokering kvv'!$B$1:$AG$700,MATCH(J$1,'Justerad allokering kvv'!$B$1:$AF$1,0),FALSE)))</f>
        <v>0</v>
      </c>
      <c r="K88">
        <f>IF($B88=" ","",IF(ISERROR(1/VLOOKUP($B88,'Justerad allokering kvv'!$B$1:$AG$700,MATCH(K$1,'Justerad allokering kvv'!$B$1:$AF$1,0),FALSE)),VLOOKUP($B88,'Allokerad kvv'!$B$2:$AV$700,MATCH(K$1,'Allokerad kvv'!$B$1:$AV$1,0),FALSE),VLOOKUP($B88,'Justerad allokering kvv'!$B$1:$AG$700,MATCH(K$1,'Justerad allokering kvv'!$B$1:$AF$1,0),FALSE)))</f>
        <v>0</v>
      </c>
      <c r="L88">
        <f>IF($B88=" ","",IF(ISERROR(1/VLOOKUP($B88,'Justerad allokering kvv'!$B$1:$AG$700,MATCH(L$1,'Justerad allokering kvv'!$B$1:$AF$1,0),FALSE)),VLOOKUP($B88,'Allokerad kvv'!$B$2:$AV$700,MATCH(L$1,'Allokerad kvv'!$B$1:$AV$1,0),FALSE),VLOOKUP($B88,'Justerad allokering kvv'!$B$1:$AG$700,MATCH(L$1,'Justerad allokering kvv'!$B$1:$AF$1,0),FALSE)))</f>
        <v>0</v>
      </c>
      <c r="M88">
        <f>IF($B88=" ","",IF(ISERROR(1/VLOOKUP($B88,'Justerad allokering kvv'!$B$1:$AG$700,MATCH(M$1,'Justerad allokering kvv'!$B$1:$AF$1,0),FALSE)),VLOOKUP($B88,'Allokerad kvv'!$B$2:$AV$700,MATCH(M$1,'Allokerad kvv'!$B$1:$AV$1,0),FALSE),VLOOKUP($B88,'Justerad allokering kvv'!$B$1:$AG$700,MATCH(M$1,'Justerad allokering kvv'!$B$1:$AF$1,0),FALSE)))</f>
        <v>0</v>
      </c>
      <c r="N88">
        <f>IF($B88=" ","",IF(ISERROR(1/VLOOKUP($B88,'Justerad allokering kvv'!$B$1:$AG$700,MATCH(N$1,'Justerad allokering kvv'!$B$1:$AF$1,0),FALSE)),VLOOKUP($B88,'Allokerad kvv'!$B$2:$AV$700,MATCH(N$1,'Allokerad kvv'!$B$1:$AV$1,0),FALSE),VLOOKUP($B88,'Justerad allokering kvv'!$B$1:$AG$700,MATCH(N$1,'Justerad allokering kvv'!$B$1:$AF$1,0),FALSE)))</f>
        <v>0</v>
      </c>
      <c r="O88">
        <f>IF($B88=" ","",IF(ISERROR(1/VLOOKUP($B88,'Justerad allokering kvv'!$B$1:$AG$700,MATCH(O$1,'Justerad allokering kvv'!$B$1:$AF$1,0),FALSE)),VLOOKUP($B88,'Allokerad kvv'!$B$2:$AV$700,MATCH(O$1,'Allokerad kvv'!$B$1:$AV$1,0),FALSE),VLOOKUP($B88,'Justerad allokering kvv'!$B$1:$AG$700,MATCH(O$1,'Justerad allokering kvv'!$B$1:$AF$1,0),FALSE)))</f>
        <v>0</v>
      </c>
      <c r="P88">
        <f>IF($B88=" ","",IF(ISERROR(1/VLOOKUP($B88,'Justerad allokering kvv'!$B$1:$AG$700,MATCH(P$1,'Justerad allokering kvv'!$B$1:$AF$1,0),FALSE)),VLOOKUP($B88,'Allokerad kvv'!$B$2:$AV$700,MATCH(P$1,'Allokerad kvv'!$B$1:$AV$1,0),FALSE),VLOOKUP($B88,'Justerad allokering kvv'!$B$1:$AG$700,MATCH(P$1,'Justerad allokering kvv'!$B$1:$AF$1,0),FALSE)))</f>
        <v>0</v>
      </c>
      <c r="Q88">
        <f>IF($B88=" ","",IF(ISERROR(1/VLOOKUP($B88,'Justerad allokering kvv'!$B$1:$AG$700,MATCH(Q$1,'Justerad allokering kvv'!$B$1:$AF$1,0),FALSE)),VLOOKUP($B88,'Allokerad kvv'!$B$2:$AV$700,MATCH(Q$1,'Allokerad kvv'!$B$1:$AV$1,0),FALSE),VLOOKUP($B88,'Justerad allokering kvv'!$B$1:$AG$700,MATCH(Q$1,'Justerad allokering kvv'!$B$1:$AF$1,0),FALSE)))</f>
        <v>0</v>
      </c>
      <c r="R88">
        <f>IF($B88=" ","",IF(ISERROR(1/VLOOKUP($B88,'Justerad allokering kvv'!$B$1:$AG$700,MATCH(R$1,'Justerad allokering kvv'!$B$1:$AF$1,0),FALSE)),VLOOKUP($B88,'Allokerad kvv'!$B$2:$AV$700,MATCH(R$1,'Allokerad kvv'!$B$1:$AV$1,0),FALSE),VLOOKUP($B88,'Justerad allokering kvv'!$B$1:$AG$700,MATCH(R$1,'Justerad allokering kvv'!$B$1:$AF$1,0),FALSE)))</f>
        <v>0</v>
      </c>
      <c r="S88">
        <f>IF($B88=" ","",IF(ISERROR(1/VLOOKUP($B88,'Justerad allokering kvv'!$B$1:$AG$700,MATCH(S$1,'Justerad allokering kvv'!$B$1:$AF$1,0),FALSE)),VLOOKUP($B88,'Allokerad kvv'!$B$2:$AV$700,MATCH(S$1,'Allokerad kvv'!$B$1:$AV$1,0),FALSE),VLOOKUP($B88,'Justerad allokering kvv'!$B$1:$AG$700,MATCH(S$1,'Justerad allokering kvv'!$B$1:$AF$1,0),FALSE)))</f>
        <v>0</v>
      </c>
      <c r="T88">
        <f>IF($B88=" ","",IF(ISERROR(1/VLOOKUP($B88,'Justerad allokering kvv'!$B$1:$AG$700,MATCH(T$1,'Justerad allokering kvv'!$B$1:$AF$1,0),FALSE)),VLOOKUP($B88,'Allokerad kvv'!$B$2:$AV$700,MATCH(T$1,'Allokerad kvv'!$B$1:$AV$1,0),FALSE),VLOOKUP($B88,'Justerad allokering kvv'!$B$1:$AG$700,MATCH(T$1,'Justerad allokering kvv'!$B$1:$AF$1,0),FALSE)))</f>
        <v>0</v>
      </c>
      <c r="U88">
        <f>IF($B88=" ","",IF(ISERROR(1/VLOOKUP($B88,'Justerad allokering kvv'!$B$1:$AG$700,MATCH(U$1,'Justerad allokering kvv'!$B$1:$AF$1,0),FALSE)),VLOOKUP($B88,'Allokerad kvv'!$B$2:$AV$700,MATCH(U$1,'Allokerad kvv'!$B$1:$AV$1,0),FALSE),VLOOKUP($B88,'Justerad allokering kvv'!$B$1:$AG$700,MATCH(U$1,'Justerad allokering kvv'!$B$1:$AF$1,0),FALSE)))</f>
        <v>0</v>
      </c>
      <c r="V88">
        <f>IF($B88=" ","",IF(ISERROR(1/VLOOKUP($B88,'Justerad allokering kvv'!$B$1:$AG$700,MATCH(V$1,'Justerad allokering kvv'!$B$1:$AF$1,0),FALSE)),VLOOKUP($B88,'Allokerad kvv'!$B$2:$AV$700,MATCH(V$1,'Allokerad kvv'!$B$1:$AV$1,0),FALSE),VLOOKUP($B88,'Justerad allokering kvv'!$B$1:$AG$700,MATCH(V$1,'Justerad allokering kvv'!$B$1:$AF$1,0),FALSE)))</f>
        <v>0</v>
      </c>
      <c r="W88">
        <f>IF($B88=" ","",IF(ISERROR(1/VLOOKUP($B88,'Justerad allokering kvv'!$B$1:$AG$700,MATCH(W$1,'Justerad allokering kvv'!$B$1:$AF$1,0),FALSE)),VLOOKUP($B88,'Allokerad kvv'!$B$2:$AV$700,MATCH(W$1,'Allokerad kvv'!$B$1:$AV$1,0),FALSE),VLOOKUP($B88,'Justerad allokering kvv'!$B$1:$AG$700,MATCH(W$1,'Justerad allokering kvv'!$B$1:$AF$1,0),FALSE)))</f>
        <v>0</v>
      </c>
      <c r="X88">
        <f>IF($B88=" ","",IF(ISERROR(1/VLOOKUP($B88,'Justerad allokering kvv'!$B$1:$AG$700,MATCH(X$1,'Justerad allokering kvv'!$B$1:$AF$1,0),FALSE)),VLOOKUP($B88,'Allokerad kvv'!$B$2:$AV$700,MATCH(X$1,'Allokerad kvv'!$B$1:$AV$1,0),FALSE),VLOOKUP($B88,'Justerad allokering kvv'!$B$1:$AG$700,MATCH(X$1,'Justerad allokering kvv'!$B$1:$AF$1,0),FALSE)))</f>
        <v>0</v>
      </c>
      <c r="Y88">
        <f>IF($B88=" ","",IF(ISERROR(1/VLOOKUP($B88,'Justerad allokering kvv'!$B$1:$AG$700,MATCH(Y$1,'Justerad allokering kvv'!$B$1:$AF$1,0),FALSE)),VLOOKUP($B88,'Allokerad kvv'!$B$2:$AV$700,MATCH(Y$1,'Allokerad kvv'!$B$1:$AV$1,0),FALSE),VLOOKUP($B88,'Justerad allokering kvv'!$B$1:$AG$700,MATCH(Y$1,'Justerad allokering kvv'!$B$1:$AF$1,0),FALSE)))</f>
        <v>0</v>
      </c>
      <c r="AB88">
        <f>IFERROR(VLOOKUP($B88,Kraftvärmeprod!$B$1:$AO$424,MATCH("Tillförd energi från rökgaskondensering (GWh)",Kraftvärmeprod!$B$1:$AG$1,0),FALSE)/1,0)</f>
        <v>0</v>
      </c>
      <c r="AE88" s="122">
        <f t="shared" si="4"/>
        <v>0</v>
      </c>
      <c r="AG88">
        <f t="shared" si="5"/>
        <v>0</v>
      </c>
      <c r="AH88">
        <f t="shared" si="6"/>
        <v>0</v>
      </c>
      <c r="AI88" t="str">
        <f>IF(AH88=0,"",AH88/VLOOKUP(B88,Kraftvärmeprod!$B$1:$BC$480,MATCH("Summa tillförd energi exklusive rökgaskondensering",Kraftvärmeprod!$B$1:$BC$1,0),FALSE))</f>
        <v/>
      </c>
      <c r="AK88">
        <f t="shared" si="7"/>
        <v>0</v>
      </c>
    </row>
    <row r="89" spans="1:37" x14ac:dyDescent="0.25">
      <c r="A89" s="2" t="s">
        <v>149</v>
      </c>
      <c r="B89" s="2" t="s">
        <v>150</v>
      </c>
      <c r="C89">
        <f>IF($B89=" ","",IF(ISERROR(1/VLOOKUP($B89,'Justerad allokering kvv'!$B$1:$AG$700,MATCH(C$1,'Justerad allokering kvv'!$B$1:$AF$1,0),FALSE)),VLOOKUP($B89,'Allokerad kvv'!$B$2:$AV$700,MATCH(C$1,'Allokerad kvv'!$B$1:$AV$1,0),FALSE),VLOOKUP($B89,'Justerad allokering kvv'!$B$1:$AG$700,MATCH(C$1,'Justerad allokering kvv'!$B$1:$AF$1,0),FALSE)))</f>
        <v>0</v>
      </c>
      <c r="D89">
        <f>IF($B89=" ","",IF(ISERROR(1/VLOOKUP($B89,'Justerad allokering kvv'!$B$1:$AG$700,MATCH(D$1,'Justerad allokering kvv'!$B$1:$AF$1,0),FALSE)),VLOOKUP($B89,'Allokerad kvv'!$B$2:$AV$700,MATCH(D$1,'Allokerad kvv'!$B$1:$AV$1,0),FALSE),VLOOKUP($B89,'Justerad allokering kvv'!$B$1:$AG$700,MATCH(D$1,'Justerad allokering kvv'!$B$1:$AF$1,0),FALSE)))</f>
        <v>0</v>
      </c>
      <c r="E89">
        <f>IF($B89=" ","",IF(ISERROR(1/VLOOKUP($B89,'Justerad allokering kvv'!$B$1:$AG$700,MATCH(E$1,'Justerad allokering kvv'!$B$1:$AF$1,0),FALSE)),VLOOKUP($B89,'Allokerad kvv'!$B$2:$AV$700,MATCH(E$1,'Allokerad kvv'!$B$1:$AV$1,0),FALSE),VLOOKUP($B89,'Justerad allokering kvv'!$B$1:$AG$700,MATCH(E$1,'Justerad allokering kvv'!$B$1:$AF$1,0),FALSE)))</f>
        <v>0</v>
      </c>
      <c r="F89">
        <f>IF($B89=" ","",IF(ISERROR(1/VLOOKUP($B89,'Justerad allokering kvv'!$B$1:$AG$700,MATCH(F$1,'Justerad allokering kvv'!$B$1:$AF$1,0),FALSE)),VLOOKUP($B89,'Allokerad kvv'!$B$2:$AV$700,MATCH(F$1,'Allokerad kvv'!$B$1:$AV$1,0),FALSE),VLOOKUP($B89,'Justerad allokering kvv'!$B$1:$AG$700,MATCH(F$1,'Justerad allokering kvv'!$B$1:$AF$1,0),FALSE)))</f>
        <v>0</v>
      </c>
      <c r="G89">
        <f>IF($B89=" ","",IF(ISERROR(1/VLOOKUP($B89,'Justerad allokering kvv'!$B$1:$AG$700,MATCH(G$1,'Justerad allokering kvv'!$B$1:$AF$1,0),FALSE)),VLOOKUP($B89,'Allokerad kvv'!$B$2:$AV$700,MATCH(G$1,'Allokerad kvv'!$B$1:$AV$1,0),FALSE),VLOOKUP($B89,'Justerad allokering kvv'!$B$1:$AG$700,MATCH(G$1,'Justerad allokering kvv'!$B$1:$AF$1,0),FALSE)))</f>
        <v>0</v>
      </c>
      <c r="H89">
        <f>IF($B89=" ","",IF(ISERROR(1/VLOOKUP($B89,'Justerad allokering kvv'!$B$1:$AG$700,MATCH(H$1,'Justerad allokering kvv'!$B$1:$AF$1,0),FALSE)),VLOOKUP($B89,'Allokerad kvv'!$B$2:$AV$700,MATCH(H$1,'Allokerad kvv'!$B$1:$AV$1,0),FALSE),VLOOKUP($B89,'Justerad allokering kvv'!$B$1:$AG$700,MATCH(H$1,'Justerad allokering kvv'!$B$1:$AF$1,0),FALSE)))</f>
        <v>0</v>
      </c>
      <c r="I89">
        <f>IF($B89=" ","",IF(ISERROR(1/VLOOKUP($B89,'Justerad allokering kvv'!$B$1:$AG$700,MATCH(I$1,'Justerad allokering kvv'!$B$1:$AF$1,0),FALSE)),VLOOKUP($B89,'Allokerad kvv'!$B$2:$AV$700,MATCH(I$1,'Allokerad kvv'!$B$1:$AV$1,0),FALSE),VLOOKUP($B89,'Justerad allokering kvv'!$B$1:$AG$700,MATCH(I$1,'Justerad allokering kvv'!$B$1:$AF$1,0),FALSE)))</f>
        <v>0</v>
      </c>
      <c r="J89">
        <f>IF($B89=" ","",IF(ISERROR(1/VLOOKUP($B89,'Justerad allokering kvv'!$B$1:$AG$700,MATCH(J$1,'Justerad allokering kvv'!$B$1:$AF$1,0),FALSE)),VLOOKUP($B89,'Allokerad kvv'!$B$2:$AV$700,MATCH(J$1,'Allokerad kvv'!$B$1:$AV$1,0),FALSE),VLOOKUP($B89,'Justerad allokering kvv'!$B$1:$AG$700,MATCH(J$1,'Justerad allokering kvv'!$B$1:$AF$1,0),FALSE)))</f>
        <v>0</v>
      </c>
      <c r="K89">
        <f>IF($B89=" ","",IF(ISERROR(1/VLOOKUP($B89,'Justerad allokering kvv'!$B$1:$AG$700,MATCH(K$1,'Justerad allokering kvv'!$B$1:$AF$1,0),FALSE)),VLOOKUP($B89,'Allokerad kvv'!$B$2:$AV$700,MATCH(K$1,'Allokerad kvv'!$B$1:$AV$1,0),FALSE),VLOOKUP($B89,'Justerad allokering kvv'!$B$1:$AG$700,MATCH(K$1,'Justerad allokering kvv'!$B$1:$AF$1,0),FALSE)))</f>
        <v>0</v>
      </c>
      <c r="L89">
        <f>IF($B89=" ","",IF(ISERROR(1/VLOOKUP($B89,'Justerad allokering kvv'!$B$1:$AG$700,MATCH(L$1,'Justerad allokering kvv'!$B$1:$AF$1,0),FALSE)),VLOOKUP($B89,'Allokerad kvv'!$B$2:$AV$700,MATCH(L$1,'Allokerad kvv'!$B$1:$AV$1,0),FALSE),VLOOKUP($B89,'Justerad allokering kvv'!$B$1:$AG$700,MATCH(L$1,'Justerad allokering kvv'!$B$1:$AF$1,0),FALSE)))</f>
        <v>0</v>
      </c>
      <c r="M89">
        <f>IF($B89=" ","",IF(ISERROR(1/VLOOKUP($B89,'Justerad allokering kvv'!$B$1:$AG$700,MATCH(M$1,'Justerad allokering kvv'!$B$1:$AF$1,0),FALSE)),VLOOKUP($B89,'Allokerad kvv'!$B$2:$AV$700,MATCH(M$1,'Allokerad kvv'!$B$1:$AV$1,0),FALSE),VLOOKUP($B89,'Justerad allokering kvv'!$B$1:$AG$700,MATCH(M$1,'Justerad allokering kvv'!$B$1:$AF$1,0),FALSE)))</f>
        <v>0</v>
      </c>
      <c r="N89">
        <f>IF($B89=" ","",IF(ISERROR(1/VLOOKUP($B89,'Justerad allokering kvv'!$B$1:$AG$700,MATCH(N$1,'Justerad allokering kvv'!$B$1:$AF$1,0),FALSE)),VLOOKUP($B89,'Allokerad kvv'!$B$2:$AV$700,MATCH(N$1,'Allokerad kvv'!$B$1:$AV$1,0),FALSE),VLOOKUP($B89,'Justerad allokering kvv'!$B$1:$AG$700,MATCH(N$1,'Justerad allokering kvv'!$B$1:$AF$1,0),FALSE)))</f>
        <v>0</v>
      </c>
      <c r="O89">
        <f>IF($B89=" ","",IF(ISERROR(1/VLOOKUP($B89,'Justerad allokering kvv'!$B$1:$AG$700,MATCH(O$1,'Justerad allokering kvv'!$B$1:$AF$1,0),FALSE)),VLOOKUP($B89,'Allokerad kvv'!$B$2:$AV$700,MATCH(O$1,'Allokerad kvv'!$B$1:$AV$1,0),FALSE),VLOOKUP($B89,'Justerad allokering kvv'!$B$1:$AG$700,MATCH(O$1,'Justerad allokering kvv'!$B$1:$AF$1,0),FALSE)))</f>
        <v>0</v>
      </c>
      <c r="P89">
        <f>IF($B89=" ","",IF(ISERROR(1/VLOOKUP($B89,'Justerad allokering kvv'!$B$1:$AG$700,MATCH(P$1,'Justerad allokering kvv'!$B$1:$AF$1,0),FALSE)),VLOOKUP($B89,'Allokerad kvv'!$B$2:$AV$700,MATCH(P$1,'Allokerad kvv'!$B$1:$AV$1,0),FALSE),VLOOKUP($B89,'Justerad allokering kvv'!$B$1:$AG$700,MATCH(P$1,'Justerad allokering kvv'!$B$1:$AF$1,0),FALSE)))</f>
        <v>0</v>
      </c>
      <c r="Q89">
        <f>IF($B89=" ","",IF(ISERROR(1/VLOOKUP($B89,'Justerad allokering kvv'!$B$1:$AG$700,MATCH(Q$1,'Justerad allokering kvv'!$B$1:$AF$1,0),FALSE)),VLOOKUP($B89,'Allokerad kvv'!$B$2:$AV$700,MATCH(Q$1,'Allokerad kvv'!$B$1:$AV$1,0),FALSE),VLOOKUP($B89,'Justerad allokering kvv'!$B$1:$AG$700,MATCH(Q$1,'Justerad allokering kvv'!$B$1:$AF$1,0),FALSE)))</f>
        <v>0</v>
      </c>
      <c r="R89">
        <f>IF($B89=" ","",IF(ISERROR(1/VLOOKUP($B89,'Justerad allokering kvv'!$B$1:$AG$700,MATCH(R$1,'Justerad allokering kvv'!$B$1:$AF$1,0),FALSE)),VLOOKUP($B89,'Allokerad kvv'!$B$2:$AV$700,MATCH(R$1,'Allokerad kvv'!$B$1:$AV$1,0),FALSE),VLOOKUP($B89,'Justerad allokering kvv'!$B$1:$AG$700,MATCH(R$1,'Justerad allokering kvv'!$B$1:$AF$1,0),FALSE)))</f>
        <v>0</v>
      </c>
      <c r="S89">
        <f>IF($B89=" ","",IF(ISERROR(1/VLOOKUP($B89,'Justerad allokering kvv'!$B$1:$AG$700,MATCH(S$1,'Justerad allokering kvv'!$B$1:$AF$1,0),FALSE)),VLOOKUP($B89,'Allokerad kvv'!$B$2:$AV$700,MATCH(S$1,'Allokerad kvv'!$B$1:$AV$1,0),FALSE),VLOOKUP($B89,'Justerad allokering kvv'!$B$1:$AG$700,MATCH(S$1,'Justerad allokering kvv'!$B$1:$AF$1,0),FALSE)))</f>
        <v>0</v>
      </c>
      <c r="T89">
        <f>IF($B89=" ","",IF(ISERROR(1/VLOOKUP($B89,'Justerad allokering kvv'!$B$1:$AG$700,MATCH(T$1,'Justerad allokering kvv'!$B$1:$AF$1,0),FALSE)),VLOOKUP($B89,'Allokerad kvv'!$B$2:$AV$700,MATCH(T$1,'Allokerad kvv'!$B$1:$AV$1,0),FALSE),VLOOKUP($B89,'Justerad allokering kvv'!$B$1:$AG$700,MATCH(T$1,'Justerad allokering kvv'!$B$1:$AF$1,0),FALSE)))</f>
        <v>0</v>
      </c>
      <c r="U89">
        <f>IF($B89=" ","",IF(ISERROR(1/VLOOKUP($B89,'Justerad allokering kvv'!$B$1:$AG$700,MATCH(U$1,'Justerad allokering kvv'!$B$1:$AF$1,0),FALSE)),VLOOKUP($B89,'Allokerad kvv'!$B$2:$AV$700,MATCH(U$1,'Allokerad kvv'!$B$1:$AV$1,0),FALSE),VLOOKUP($B89,'Justerad allokering kvv'!$B$1:$AG$700,MATCH(U$1,'Justerad allokering kvv'!$B$1:$AF$1,0),FALSE)))</f>
        <v>0</v>
      </c>
      <c r="V89">
        <f>IF($B89=" ","",IF(ISERROR(1/VLOOKUP($B89,'Justerad allokering kvv'!$B$1:$AG$700,MATCH(V$1,'Justerad allokering kvv'!$B$1:$AF$1,0),FALSE)),VLOOKUP($B89,'Allokerad kvv'!$B$2:$AV$700,MATCH(V$1,'Allokerad kvv'!$B$1:$AV$1,0),FALSE),VLOOKUP($B89,'Justerad allokering kvv'!$B$1:$AG$700,MATCH(V$1,'Justerad allokering kvv'!$B$1:$AF$1,0),FALSE)))</f>
        <v>0</v>
      </c>
      <c r="W89">
        <f>IF($B89=" ","",IF(ISERROR(1/VLOOKUP($B89,'Justerad allokering kvv'!$B$1:$AG$700,MATCH(W$1,'Justerad allokering kvv'!$B$1:$AF$1,0),FALSE)),VLOOKUP($B89,'Allokerad kvv'!$B$2:$AV$700,MATCH(W$1,'Allokerad kvv'!$B$1:$AV$1,0),FALSE),VLOOKUP($B89,'Justerad allokering kvv'!$B$1:$AG$700,MATCH(W$1,'Justerad allokering kvv'!$B$1:$AF$1,0),FALSE)))</f>
        <v>0</v>
      </c>
      <c r="X89">
        <f>IF($B89=" ","",IF(ISERROR(1/VLOOKUP($B89,'Justerad allokering kvv'!$B$1:$AG$700,MATCH(X$1,'Justerad allokering kvv'!$B$1:$AF$1,0),FALSE)),VLOOKUP($B89,'Allokerad kvv'!$B$2:$AV$700,MATCH(X$1,'Allokerad kvv'!$B$1:$AV$1,0),FALSE),VLOOKUP($B89,'Justerad allokering kvv'!$B$1:$AG$700,MATCH(X$1,'Justerad allokering kvv'!$B$1:$AF$1,0),FALSE)))</f>
        <v>0</v>
      </c>
      <c r="Y89">
        <f>IF($B89=" ","",IF(ISERROR(1/VLOOKUP($B89,'Justerad allokering kvv'!$B$1:$AG$700,MATCH(Y$1,'Justerad allokering kvv'!$B$1:$AF$1,0),FALSE)),VLOOKUP($B89,'Allokerad kvv'!$B$2:$AV$700,MATCH(Y$1,'Allokerad kvv'!$B$1:$AV$1,0),FALSE),VLOOKUP($B89,'Justerad allokering kvv'!$B$1:$AG$700,MATCH(Y$1,'Justerad allokering kvv'!$B$1:$AF$1,0),FALSE)))</f>
        <v>0</v>
      </c>
      <c r="AB89">
        <f>IFERROR(VLOOKUP($B89,Kraftvärmeprod!$B$1:$AO$424,MATCH("Tillförd energi från rökgaskondensering (GWh)",Kraftvärmeprod!$B$1:$AG$1,0),FALSE)/1,0)</f>
        <v>0</v>
      </c>
      <c r="AE89" s="122">
        <f t="shared" si="4"/>
        <v>0</v>
      </c>
      <c r="AG89">
        <f t="shared" si="5"/>
        <v>0</v>
      </c>
      <c r="AH89">
        <f t="shared" si="6"/>
        <v>0</v>
      </c>
      <c r="AI89" t="str">
        <f>IF(AH89=0,"",AH89/VLOOKUP(B89,Kraftvärmeprod!$B$1:$BC$480,MATCH("Summa tillförd energi exklusive rökgaskondensering",Kraftvärmeprod!$B$1:$BC$1,0),FALSE))</f>
        <v/>
      </c>
      <c r="AK89">
        <f t="shared" si="7"/>
        <v>0</v>
      </c>
    </row>
    <row r="90" spans="1:37" x14ac:dyDescent="0.25">
      <c r="A90" s="2" t="s">
        <v>149</v>
      </c>
      <c r="B90" s="2" t="s">
        <v>151</v>
      </c>
      <c r="C90">
        <f>IF($B90=" ","",IF(ISERROR(1/VLOOKUP($B90,'Justerad allokering kvv'!$B$1:$AG$700,MATCH(C$1,'Justerad allokering kvv'!$B$1:$AF$1,0),FALSE)),VLOOKUP($B90,'Allokerad kvv'!$B$2:$AV$700,MATCH(C$1,'Allokerad kvv'!$B$1:$AV$1,0),FALSE),VLOOKUP($B90,'Justerad allokering kvv'!$B$1:$AG$700,MATCH(C$1,'Justerad allokering kvv'!$B$1:$AF$1,0),FALSE)))</f>
        <v>0</v>
      </c>
      <c r="D90">
        <f>IF($B90=" ","",IF(ISERROR(1/VLOOKUP($B90,'Justerad allokering kvv'!$B$1:$AG$700,MATCH(D$1,'Justerad allokering kvv'!$B$1:$AF$1,0),FALSE)),VLOOKUP($B90,'Allokerad kvv'!$B$2:$AV$700,MATCH(D$1,'Allokerad kvv'!$B$1:$AV$1,0),FALSE),VLOOKUP($B90,'Justerad allokering kvv'!$B$1:$AG$700,MATCH(D$1,'Justerad allokering kvv'!$B$1:$AF$1,0),FALSE)))</f>
        <v>0</v>
      </c>
      <c r="E90">
        <f>IF($B90=" ","",IF(ISERROR(1/VLOOKUP($B90,'Justerad allokering kvv'!$B$1:$AG$700,MATCH(E$1,'Justerad allokering kvv'!$B$1:$AF$1,0),FALSE)),VLOOKUP($B90,'Allokerad kvv'!$B$2:$AV$700,MATCH(E$1,'Allokerad kvv'!$B$1:$AV$1,0),FALSE),VLOOKUP($B90,'Justerad allokering kvv'!$B$1:$AG$700,MATCH(E$1,'Justerad allokering kvv'!$B$1:$AF$1,0),FALSE)))</f>
        <v>50.808999999999997</v>
      </c>
      <c r="F90">
        <f>IF($B90=" ","",IF(ISERROR(1/VLOOKUP($B90,'Justerad allokering kvv'!$B$1:$AG$700,MATCH(F$1,'Justerad allokering kvv'!$B$1:$AF$1,0),FALSE)),VLOOKUP($B90,'Allokerad kvv'!$B$2:$AV$700,MATCH(F$1,'Allokerad kvv'!$B$1:$AV$1,0),FALSE),VLOOKUP($B90,'Justerad allokering kvv'!$B$1:$AG$700,MATCH(F$1,'Justerad allokering kvv'!$B$1:$AF$1,0),FALSE)))</f>
        <v>0</v>
      </c>
      <c r="G90">
        <f>IF($B90=" ","",IF(ISERROR(1/VLOOKUP($B90,'Justerad allokering kvv'!$B$1:$AG$700,MATCH(G$1,'Justerad allokering kvv'!$B$1:$AF$1,0),FALSE)),VLOOKUP($B90,'Allokerad kvv'!$B$2:$AV$700,MATCH(G$1,'Allokerad kvv'!$B$1:$AV$1,0),FALSE),VLOOKUP($B90,'Justerad allokering kvv'!$B$1:$AG$700,MATCH(G$1,'Justerad allokering kvv'!$B$1:$AF$1,0),FALSE)))</f>
        <v>0.556925</v>
      </c>
      <c r="H90">
        <f>IF($B90=" ","",IF(ISERROR(1/VLOOKUP($B90,'Justerad allokering kvv'!$B$1:$AG$700,MATCH(H$1,'Justerad allokering kvv'!$B$1:$AF$1,0),FALSE)),VLOOKUP($B90,'Allokerad kvv'!$B$2:$AV$700,MATCH(H$1,'Allokerad kvv'!$B$1:$AV$1,0),FALSE),VLOOKUP($B90,'Justerad allokering kvv'!$B$1:$AG$700,MATCH(H$1,'Justerad allokering kvv'!$B$1:$AF$1,0),FALSE)))</f>
        <v>0</v>
      </c>
      <c r="I90">
        <f>IF($B90=" ","",IF(ISERROR(1/VLOOKUP($B90,'Justerad allokering kvv'!$B$1:$AG$700,MATCH(I$1,'Justerad allokering kvv'!$B$1:$AF$1,0),FALSE)),VLOOKUP($B90,'Allokerad kvv'!$B$2:$AV$700,MATCH(I$1,'Allokerad kvv'!$B$1:$AV$1,0),FALSE),VLOOKUP($B90,'Justerad allokering kvv'!$B$1:$AG$700,MATCH(I$1,'Justerad allokering kvv'!$B$1:$AF$1,0),FALSE)))</f>
        <v>0</v>
      </c>
      <c r="J90">
        <f>IF($B90=" ","",IF(ISERROR(1/VLOOKUP($B90,'Justerad allokering kvv'!$B$1:$AG$700,MATCH(J$1,'Justerad allokering kvv'!$B$1:$AF$1,0),FALSE)),VLOOKUP($B90,'Allokerad kvv'!$B$2:$AV$700,MATCH(J$1,'Allokerad kvv'!$B$1:$AV$1,0),FALSE),VLOOKUP($B90,'Justerad allokering kvv'!$B$1:$AG$700,MATCH(J$1,'Justerad allokering kvv'!$B$1:$AF$1,0),FALSE)))</f>
        <v>29.755600000000001</v>
      </c>
      <c r="K90">
        <f>IF($B90=" ","",IF(ISERROR(1/VLOOKUP($B90,'Justerad allokering kvv'!$B$1:$AG$700,MATCH(K$1,'Justerad allokering kvv'!$B$1:$AF$1,0),FALSE)),VLOOKUP($B90,'Allokerad kvv'!$B$2:$AV$700,MATCH(K$1,'Allokerad kvv'!$B$1:$AV$1,0),FALSE),VLOOKUP($B90,'Justerad allokering kvv'!$B$1:$AG$700,MATCH(K$1,'Justerad allokering kvv'!$B$1:$AF$1,0),FALSE)))</f>
        <v>0</v>
      </c>
      <c r="L90">
        <f>IF($B90=" ","",IF(ISERROR(1/VLOOKUP($B90,'Justerad allokering kvv'!$B$1:$AG$700,MATCH(L$1,'Justerad allokering kvv'!$B$1:$AF$1,0),FALSE)),VLOOKUP($B90,'Allokerad kvv'!$B$2:$AV$700,MATCH(L$1,'Allokerad kvv'!$B$1:$AV$1,0),FALSE),VLOOKUP($B90,'Justerad allokering kvv'!$B$1:$AG$700,MATCH(L$1,'Justerad allokering kvv'!$B$1:$AF$1,0),FALSE)))</f>
        <v>34.819400000000002</v>
      </c>
      <c r="M90">
        <f>IF($B90=" ","",IF(ISERROR(1/VLOOKUP($B90,'Justerad allokering kvv'!$B$1:$AG$700,MATCH(M$1,'Justerad allokering kvv'!$B$1:$AF$1,0),FALSE)),VLOOKUP($B90,'Allokerad kvv'!$B$2:$AV$700,MATCH(M$1,'Allokerad kvv'!$B$1:$AV$1,0),FALSE),VLOOKUP($B90,'Justerad allokering kvv'!$B$1:$AG$700,MATCH(M$1,'Justerad allokering kvv'!$B$1:$AF$1,0),FALSE)))</f>
        <v>2.22919</v>
      </c>
      <c r="N90">
        <f>IF($B90=" ","",IF(ISERROR(1/VLOOKUP($B90,'Justerad allokering kvv'!$B$1:$AG$700,MATCH(N$1,'Justerad allokering kvv'!$B$1:$AF$1,0),FALSE)),VLOOKUP($B90,'Allokerad kvv'!$B$2:$AV$700,MATCH(N$1,'Allokerad kvv'!$B$1:$AV$1,0),FALSE),VLOOKUP($B90,'Justerad allokering kvv'!$B$1:$AG$700,MATCH(N$1,'Justerad allokering kvv'!$B$1:$AF$1,0),FALSE)))</f>
        <v>61.311</v>
      </c>
      <c r="O90">
        <f>IF($B90=" ","",IF(ISERROR(1/VLOOKUP($B90,'Justerad allokering kvv'!$B$1:$AG$700,MATCH(O$1,'Justerad allokering kvv'!$B$1:$AF$1,0),FALSE)),VLOOKUP($B90,'Allokerad kvv'!$B$2:$AV$700,MATCH(O$1,'Allokerad kvv'!$B$1:$AV$1,0),FALSE),VLOOKUP($B90,'Justerad allokering kvv'!$B$1:$AG$700,MATCH(O$1,'Justerad allokering kvv'!$B$1:$AF$1,0),FALSE)))</f>
        <v>0</v>
      </c>
      <c r="P90">
        <f>IF($B90=" ","",IF(ISERROR(1/VLOOKUP($B90,'Justerad allokering kvv'!$B$1:$AG$700,MATCH(P$1,'Justerad allokering kvv'!$B$1:$AF$1,0),FALSE)),VLOOKUP($B90,'Allokerad kvv'!$B$2:$AV$700,MATCH(P$1,'Allokerad kvv'!$B$1:$AV$1,0),FALSE),VLOOKUP($B90,'Justerad allokering kvv'!$B$1:$AG$700,MATCH(P$1,'Justerad allokering kvv'!$B$1:$AF$1,0),FALSE)))</f>
        <v>0</v>
      </c>
      <c r="Q90">
        <f>IF($B90=" ","",IF(ISERROR(1/VLOOKUP($B90,'Justerad allokering kvv'!$B$1:$AG$700,MATCH(Q$1,'Justerad allokering kvv'!$B$1:$AF$1,0),FALSE)),VLOOKUP($B90,'Allokerad kvv'!$B$2:$AV$700,MATCH(Q$1,'Allokerad kvv'!$B$1:$AV$1,0),FALSE),VLOOKUP($B90,'Justerad allokering kvv'!$B$1:$AG$700,MATCH(Q$1,'Justerad allokering kvv'!$B$1:$AF$1,0),FALSE)))</f>
        <v>0</v>
      </c>
      <c r="R90">
        <f>IF($B90=" ","",IF(ISERROR(1/VLOOKUP($B90,'Justerad allokering kvv'!$B$1:$AG$700,MATCH(R$1,'Justerad allokering kvv'!$B$1:$AF$1,0),FALSE)),VLOOKUP($B90,'Allokerad kvv'!$B$2:$AV$700,MATCH(R$1,'Allokerad kvv'!$B$1:$AV$1,0),FALSE),VLOOKUP($B90,'Justerad allokering kvv'!$B$1:$AG$700,MATCH(R$1,'Justerad allokering kvv'!$B$1:$AF$1,0),FALSE)))</f>
        <v>8.7760300000000004</v>
      </c>
      <c r="S90">
        <f>IF($B90=" ","",IF(ISERROR(1/VLOOKUP($B90,'Justerad allokering kvv'!$B$1:$AG$700,MATCH(S$1,'Justerad allokering kvv'!$B$1:$AF$1,0),FALSE)),VLOOKUP($B90,'Allokerad kvv'!$B$2:$AV$700,MATCH(S$1,'Allokerad kvv'!$B$1:$AV$1,0),FALSE),VLOOKUP($B90,'Justerad allokering kvv'!$B$1:$AG$700,MATCH(S$1,'Justerad allokering kvv'!$B$1:$AF$1,0),FALSE)))</f>
        <v>0</v>
      </c>
      <c r="T90">
        <f>IF($B90=" ","",IF(ISERROR(1/VLOOKUP($B90,'Justerad allokering kvv'!$B$1:$AG$700,MATCH(T$1,'Justerad allokering kvv'!$B$1:$AF$1,0),FALSE)),VLOOKUP($B90,'Allokerad kvv'!$B$2:$AV$700,MATCH(T$1,'Allokerad kvv'!$B$1:$AV$1,0),FALSE),VLOOKUP($B90,'Justerad allokering kvv'!$B$1:$AG$700,MATCH(T$1,'Justerad allokering kvv'!$B$1:$AF$1,0),FALSE)))</f>
        <v>0</v>
      </c>
      <c r="U90">
        <f>IF($B90=" ","",IF(ISERROR(1/VLOOKUP($B90,'Justerad allokering kvv'!$B$1:$AG$700,MATCH(U$1,'Justerad allokering kvv'!$B$1:$AF$1,0),FALSE)),VLOOKUP($B90,'Allokerad kvv'!$B$2:$AV$700,MATCH(U$1,'Allokerad kvv'!$B$1:$AV$1,0),FALSE),VLOOKUP($B90,'Justerad allokering kvv'!$B$1:$AG$700,MATCH(U$1,'Justerad allokering kvv'!$B$1:$AF$1,0),FALSE)))</f>
        <v>0</v>
      </c>
      <c r="V90">
        <f>IF($B90=" ","",IF(ISERROR(1/VLOOKUP($B90,'Justerad allokering kvv'!$B$1:$AG$700,MATCH(V$1,'Justerad allokering kvv'!$B$1:$AF$1,0),FALSE)),VLOOKUP($B90,'Allokerad kvv'!$B$2:$AV$700,MATCH(V$1,'Allokerad kvv'!$B$1:$AV$1,0),FALSE),VLOOKUP($B90,'Justerad allokering kvv'!$B$1:$AG$700,MATCH(V$1,'Justerad allokering kvv'!$B$1:$AF$1,0),FALSE)))</f>
        <v>0</v>
      </c>
      <c r="W90">
        <f>IF($B90=" ","",IF(ISERROR(1/VLOOKUP($B90,'Justerad allokering kvv'!$B$1:$AG$700,MATCH(W$1,'Justerad allokering kvv'!$B$1:$AF$1,0),FALSE)),VLOOKUP($B90,'Allokerad kvv'!$B$2:$AV$700,MATCH(W$1,'Allokerad kvv'!$B$1:$AV$1,0),FALSE),VLOOKUP($B90,'Justerad allokering kvv'!$B$1:$AG$700,MATCH(W$1,'Justerad allokering kvv'!$B$1:$AF$1,0),FALSE)))</f>
        <v>0</v>
      </c>
      <c r="X90">
        <f>IF($B90=" ","",IF(ISERROR(1/VLOOKUP($B90,'Justerad allokering kvv'!$B$1:$AG$700,MATCH(X$1,'Justerad allokering kvv'!$B$1:$AF$1,0),FALSE)),VLOOKUP($B90,'Allokerad kvv'!$B$2:$AV$700,MATCH(X$1,'Allokerad kvv'!$B$1:$AV$1,0),FALSE),VLOOKUP($B90,'Justerad allokering kvv'!$B$1:$AG$700,MATCH(X$1,'Justerad allokering kvv'!$B$1:$AF$1,0),FALSE)))</f>
        <v>0</v>
      </c>
      <c r="Y90">
        <f>IF($B90=" ","",IF(ISERROR(1/VLOOKUP($B90,'Justerad allokering kvv'!$B$1:$AG$700,MATCH(Y$1,'Justerad allokering kvv'!$B$1:$AF$1,0),FALSE)),VLOOKUP($B90,'Allokerad kvv'!$B$2:$AV$700,MATCH(Y$1,'Allokerad kvv'!$B$1:$AV$1,0),FALSE),VLOOKUP($B90,'Justerad allokering kvv'!$B$1:$AG$700,MATCH(Y$1,'Justerad allokering kvv'!$B$1:$AF$1,0),FALSE)))</f>
        <v>27.9282</v>
      </c>
      <c r="AB90">
        <f>IFERROR(VLOOKUP($B90,Kraftvärmeprod!$B$1:$AO$424,MATCH("Tillförd energi från rökgaskondensering (GWh)",Kraftvärmeprod!$B$1:$AG$1,0),FALSE)/1,0)</f>
        <v>86.77</v>
      </c>
      <c r="AE90" s="122">
        <f t="shared" si="4"/>
        <v>302.95534499999997</v>
      </c>
      <c r="AG90">
        <f t="shared" si="5"/>
        <v>294.17931499999997</v>
      </c>
      <c r="AH90">
        <f t="shared" si="6"/>
        <v>207.40931499999999</v>
      </c>
      <c r="AI90">
        <f>IF(AH90=0,"",AH90/VLOOKUP(B90,Kraftvärmeprod!$B$1:$BC$480,MATCH("Summa tillförd energi exklusive rökgaskondensering",Kraftvärmeprod!$B$1:$BC$1,0),FALSE))</f>
        <v>0.55056624283287314</v>
      </c>
      <c r="AK90">
        <f t="shared" si="7"/>
        <v>206.85239000000001</v>
      </c>
    </row>
    <row r="91" spans="1:37" x14ac:dyDescent="0.25">
      <c r="A91" s="2" t="s">
        <v>149</v>
      </c>
      <c r="B91" s="2" t="s">
        <v>152</v>
      </c>
      <c r="C91">
        <f>IF($B91=" ","",IF(ISERROR(1/VLOOKUP($B91,'Justerad allokering kvv'!$B$1:$AG$700,MATCH(C$1,'Justerad allokering kvv'!$B$1:$AF$1,0),FALSE)),VLOOKUP($B91,'Allokerad kvv'!$B$2:$AV$700,MATCH(C$1,'Allokerad kvv'!$B$1:$AV$1,0),FALSE),VLOOKUP($B91,'Justerad allokering kvv'!$B$1:$AG$700,MATCH(C$1,'Justerad allokering kvv'!$B$1:$AF$1,0),FALSE)))</f>
        <v>0</v>
      </c>
      <c r="D91">
        <f>IF($B91=" ","",IF(ISERROR(1/VLOOKUP($B91,'Justerad allokering kvv'!$B$1:$AG$700,MATCH(D$1,'Justerad allokering kvv'!$B$1:$AF$1,0),FALSE)),VLOOKUP($B91,'Allokerad kvv'!$B$2:$AV$700,MATCH(D$1,'Allokerad kvv'!$B$1:$AV$1,0),FALSE),VLOOKUP($B91,'Justerad allokering kvv'!$B$1:$AG$700,MATCH(D$1,'Justerad allokering kvv'!$B$1:$AF$1,0),FALSE)))</f>
        <v>0</v>
      </c>
      <c r="E91">
        <f>IF($B91=" ","",IF(ISERROR(1/VLOOKUP($B91,'Justerad allokering kvv'!$B$1:$AG$700,MATCH(E$1,'Justerad allokering kvv'!$B$1:$AF$1,0),FALSE)),VLOOKUP($B91,'Allokerad kvv'!$B$2:$AV$700,MATCH(E$1,'Allokerad kvv'!$B$1:$AV$1,0),FALSE),VLOOKUP($B91,'Justerad allokering kvv'!$B$1:$AG$700,MATCH(E$1,'Justerad allokering kvv'!$B$1:$AF$1,0),FALSE)))</f>
        <v>0</v>
      </c>
      <c r="F91">
        <f>IF($B91=" ","",IF(ISERROR(1/VLOOKUP($B91,'Justerad allokering kvv'!$B$1:$AG$700,MATCH(F$1,'Justerad allokering kvv'!$B$1:$AF$1,0),FALSE)),VLOOKUP($B91,'Allokerad kvv'!$B$2:$AV$700,MATCH(F$1,'Allokerad kvv'!$B$1:$AV$1,0),FALSE),VLOOKUP($B91,'Justerad allokering kvv'!$B$1:$AG$700,MATCH(F$1,'Justerad allokering kvv'!$B$1:$AF$1,0),FALSE)))</f>
        <v>0</v>
      </c>
      <c r="G91">
        <f>IF($B91=" ","",IF(ISERROR(1/VLOOKUP($B91,'Justerad allokering kvv'!$B$1:$AG$700,MATCH(G$1,'Justerad allokering kvv'!$B$1:$AF$1,0),FALSE)),VLOOKUP($B91,'Allokerad kvv'!$B$2:$AV$700,MATCH(G$1,'Allokerad kvv'!$B$1:$AV$1,0),FALSE),VLOOKUP($B91,'Justerad allokering kvv'!$B$1:$AG$700,MATCH(G$1,'Justerad allokering kvv'!$B$1:$AF$1,0),FALSE)))</f>
        <v>0</v>
      </c>
      <c r="H91">
        <f>IF($B91=" ","",IF(ISERROR(1/VLOOKUP($B91,'Justerad allokering kvv'!$B$1:$AG$700,MATCH(H$1,'Justerad allokering kvv'!$B$1:$AF$1,0),FALSE)),VLOOKUP($B91,'Allokerad kvv'!$B$2:$AV$700,MATCH(H$1,'Allokerad kvv'!$B$1:$AV$1,0),FALSE),VLOOKUP($B91,'Justerad allokering kvv'!$B$1:$AG$700,MATCH(H$1,'Justerad allokering kvv'!$B$1:$AF$1,0),FALSE)))</f>
        <v>0</v>
      </c>
      <c r="I91">
        <f>IF($B91=" ","",IF(ISERROR(1/VLOOKUP($B91,'Justerad allokering kvv'!$B$1:$AG$700,MATCH(I$1,'Justerad allokering kvv'!$B$1:$AF$1,0),FALSE)),VLOOKUP($B91,'Allokerad kvv'!$B$2:$AV$700,MATCH(I$1,'Allokerad kvv'!$B$1:$AV$1,0),FALSE),VLOOKUP($B91,'Justerad allokering kvv'!$B$1:$AG$700,MATCH(I$1,'Justerad allokering kvv'!$B$1:$AF$1,0),FALSE)))</f>
        <v>0</v>
      </c>
      <c r="J91">
        <f>IF($B91=" ","",IF(ISERROR(1/VLOOKUP($B91,'Justerad allokering kvv'!$B$1:$AG$700,MATCH(J$1,'Justerad allokering kvv'!$B$1:$AF$1,0),FALSE)),VLOOKUP($B91,'Allokerad kvv'!$B$2:$AV$700,MATCH(J$1,'Allokerad kvv'!$B$1:$AV$1,0),FALSE),VLOOKUP($B91,'Justerad allokering kvv'!$B$1:$AG$700,MATCH(J$1,'Justerad allokering kvv'!$B$1:$AF$1,0),FALSE)))</f>
        <v>0</v>
      </c>
      <c r="K91">
        <f>IF($B91=" ","",IF(ISERROR(1/VLOOKUP($B91,'Justerad allokering kvv'!$B$1:$AG$700,MATCH(K$1,'Justerad allokering kvv'!$B$1:$AF$1,0),FALSE)),VLOOKUP($B91,'Allokerad kvv'!$B$2:$AV$700,MATCH(K$1,'Allokerad kvv'!$B$1:$AV$1,0),FALSE),VLOOKUP($B91,'Justerad allokering kvv'!$B$1:$AG$700,MATCH(K$1,'Justerad allokering kvv'!$B$1:$AF$1,0),FALSE)))</f>
        <v>0</v>
      </c>
      <c r="L91">
        <f>IF($B91=" ","",IF(ISERROR(1/VLOOKUP($B91,'Justerad allokering kvv'!$B$1:$AG$700,MATCH(L$1,'Justerad allokering kvv'!$B$1:$AF$1,0),FALSE)),VLOOKUP($B91,'Allokerad kvv'!$B$2:$AV$700,MATCH(L$1,'Allokerad kvv'!$B$1:$AV$1,0),FALSE),VLOOKUP($B91,'Justerad allokering kvv'!$B$1:$AG$700,MATCH(L$1,'Justerad allokering kvv'!$B$1:$AF$1,0),FALSE)))</f>
        <v>0</v>
      </c>
      <c r="M91">
        <f>IF($B91=" ","",IF(ISERROR(1/VLOOKUP($B91,'Justerad allokering kvv'!$B$1:$AG$700,MATCH(M$1,'Justerad allokering kvv'!$B$1:$AF$1,0),FALSE)),VLOOKUP($B91,'Allokerad kvv'!$B$2:$AV$700,MATCH(M$1,'Allokerad kvv'!$B$1:$AV$1,0),FALSE),VLOOKUP($B91,'Justerad allokering kvv'!$B$1:$AG$700,MATCH(M$1,'Justerad allokering kvv'!$B$1:$AF$1,0),FALSE)))</f>
        <v>0</v>
      </c>
      <c r="N91">
        <f>IF($B91=" ","",IF(ISERROR(1/VLOOKUP($B91,'Justerad allokering kvv'!$B$1:$AG$700,MATCH(N$1,'Justerad allokering kvv'!$B$1:$AF$1,0),FALSE)),VLOOKUP($B91,'Allokerad kvv'!$B$2:$AV$700,MATCH(N$1,'Allokerad kvv'!$B$1:$AV$1,0),FALSE),VLOOKUP($B91,'Justerad allokering kvv'!$B$1:$AG$700,MATCH(N$1,'Justerad allokering kvv'!$B$1:$AF$1,0),FALSE)))</f>
        <v>0</v>
      </c>
      <c r="O91">
        <f>IF($B91=" ","",IF(ISERROR(1/VLOOKUP($B91,'Justerad allokering kvv'!$B$1:$AG$700,MATCH(O$1,'Justerad allokering kvv'!$B$1:$AF$1,0),FALSE)),VLOOKUP($B91,'Allokerad kvv'!$B$2:$AV$700,MATCH(O$1,'Allokerad kvv'!$B$1:$AV$1,0),FALSE),VLOOKUP($B91,'Justerad allokering kvv'!$B$1:$AG$700,MATCH(O$1,'Justerad allokering kvv'!$B$1:$AF$1,0),FALSE)))</f>
        <v>0</v>
      </c>
      <c r="P91">
        <f>IF($B91=" ","",IF(ISERROR(1/VLOOKUP($B91,'Justerad allokering kvv'!$B$1:$AG$700,MATCH(P$1,'Justerad allokering kvv'!$B$1:$AF$1,0),FALSE)),VLOOKUP($B91,'Allokerad kvv'!$B$2:$AV$700,MATCH(P$1,'Allokerad kvv'!$B$1:$AV$1,0),FALSE),VLOOKUP($B91,'Justerad allokering kvv'!$B$1:$AG$700,MATCH(P$1,'Justerad allokering kvv'!$B$1:$AF$1,0),FALSE)))</f>
        <v>0</v>
      </c>
      <c r="Q91">
        <f>IF($B91=" ","",IF(ISERROR(1/VLOOKUP($B91,'Justerad allokering kvv'!$B$1:$AG$700,MATCH(Q$1,'Justerad allokering kvv'!$B$1:$AF$1,0),FALSE)),VLOOKUP($B91,'Allokerad kvv'!$B$2:$AV$700,MATCH(Q$1,'Allokerad kvv'!$B$1:$AV$1,0),FALSE),VLOOKUP($B91,'Justerad allokering kvv'!$B$1:$AG$700,MATCH(Q$1,'Justerad allokering kvv'!$B$1:$AF$1,0),FALSE)))</f>
        <v>0</v>
      </c>
      <c r="R91">
        <f>IF($B91=" ","",IF(ISERROR(1/VLOOKUP($B91,'Justerad allokering kvv'!$B$1:$AG$700,MATCH(R$1,'Justerad allokering kvv'!$B$1:$AF$1,0),FALSE)),VLOOKUP($B91,'Allokerad kvv'!$B$2:$AV$700,MATCH(R$1,'Allokerad kvv'!$B$1:$AV$1,0),FALSE),VLOOKUP($B91,'Justerad allokering kvv'!$B$1:$AG$700,MATCH(R$1,'Justerad allokering kvv'!$B$1:$AF$1,0),FALSE)))</f>
        <v>0</v>
      </c>
      <c r="S91">
        <f>IF($B91=" ","",IF(ISERROR(1/VLOOKUP($B91,'Justerad allokering kvv'!$B$1:$AG$700,MATCH(S$1,'Justerad allokering kvv'!$B$1:$AF$1,0),FALSE)),VLOOKUP($B91,'Allokerad kvv'!$B$2:$AV$700,MATCH(S$1,'Allokerad kvv'!$B$1:$AV$1,0),FALSE),VLOOKUP($B91,'Justerad allokering kvv'!$B$1:$AG$700,MATCH(S$1,'Justerad allokering kvv'!$B$1:$AF$1,0),FALSE)))</f>
        <v>0</v>
      </c>
      <c r="T91">
        <f>IF($B91=" ","",IF(ISERROR(1/VLOOKUP($B91,'Justerad allokering kvv'!$B$1:$AG$700,MATCH(T$1,'Justerad allokering kvv'!$B$1:$AF$1,0),FALSE)),VLOOKUP($B91,'Allokerad kvv'!$B$2:$AV$700,MATCH(T$1,'Allokerad kvv'!$B$1:$AV$1,0),FALSE),VLOOKUP($B91,'Justerad allokering kvv'!$B$1:$AG$700,MATCH(T$1,'Justerad allokering kvv'!$B$1:$AF$1,0),FALSE)))</f>
        <v>0</v>
      </c>
      <c r="U91">
        <f>IF($B91=" ","",IF(ISERROR(1/VLOOKUP($B91,'Justerad allokering kvv'!$B$1:$AG$700,MATCH(U$1,'Justerad allokering kvv'!$B$1:$AF$1,0),FALSE)),VLOOKUP($B91,'Allokerad kvv'!$B$2:$AV$700,MATCH(U$1,'Allokerad kvv'!$B$1:$AV$1,0),FALSE),VLOOKUP($B91,'Justerad allokering kvv'!$B$1:$AG$700,MATCH(U$1,'Justerad allokering kvv'!$B$1:$AF$1,0),FALSE)))</f>
        <v>0</v>
      </c>
      <c r="V91">
        <f>IF($B91=" ","",IF(ISERROR(1/VLOOKUP($B91,'Justerad allokering kvv'!$B$1:$AG$700,MATCH(V$1,'Justerad allokering kvv'!$B$1:$AF$1,0),FALSE)),VLOOKUP($B91,'Allokerad kvv'!$B$2:$AV$700,MATCH(V$1,'Allokerad kvv'!$B$1:$AV$1,0),FALSE),VLOOKUP($B91,'Justerad allokering kvv'!$B$1:$AG$700,MATCH(V$1,'Justerad allokering kvv'!$B$1:$AF$1,0),FALSE)))</f>
        <v>0</v>
      </c>
      <c r="W91">
        <f>IF($B91=" ","",IF(ISERROR(1/VLOOKUP($B91,'Justerad allokering kvv'!$B$1:$AG$700,MATCH(W$1,'Justerad allokering kvv'!$B$1:$AF$1,0),FALSE)),VLOOKUP($B91,'Allokerad kvv'!$B$2:$AV$700,MATCH(W$1,'Allokerad kvv'!$B$1:$AV$1,0),FALSE),VLOOKUP($B91,'Justerad allokering kvv'!$B$1:$AG$700,MATCH(W$1,'Justerad allokering kvv'!$B$1:$AF$1,0),FALSE)))</f>
        <v>0</v>
      </c>
      <c r="X91">
        <f>IF($B91=" ","",IF(ISERROR(1/VLOOKUP($B91,'Justerad allokering kvv'!$B$1:$AG$700,MATCH(X$1,'Justerad allokering kvv'!$B$1:$AF$1,0),FALSE)),VLOOKUP($B91,'Allokerad kvv'!$B$2:$AV$700,MATCH(X$1,'Allokerad kvv'!$B$1:$AV$1,0),FALSE),VLOOKUP($B91,'Justerad allokering kvv'!$B$1:$AG$700,MATCH(X$1,'Justerad allokering kvv'!$B$1:$AF$1,0),FALSE)))</f>
        <v>0</v>
      </c>
      <c r="Y91">
        <f>IF($B91=" ","",IF(ISERROR(1/VLOOKUP($B91,'Justerad allokering kvv'!$B$1:$AG$700,MATCH(Y$1,'Justerad allokering kvv'!$B$1:$AF$1,0),FALSE)),VLOOKUP($B91,'Allokerad kvv'!$B$2:$AV$700,MATCH(Y$1,'Allokerad kvv'!$B$1:$AV$1,0),FALSE),VLOOKUP($B91,'Justerad allokering kvv'!$B$1:$AG$700,MATCH(Y$1,'Justerad allokering kvv'!$B$1:$AF$1,0),FALSE)))</f>
        <v>0</v>
      </c>
      <c r="AB91">
        <f>IFERROR(VLOOKUP($B91,Kraftvärmeprod!$B$1:$AO$424,MATCH("Tillförd energi från rökgaskondensering (GWh)",Kraftvärmeprod!$B$1:$AG$1,0),FALSE)/1,0)</f>
        <v>0</v>
      </c>
      <c r="AE91" s="122">
        <f t="shared" si="4"/>
        <v>0</v>
      </c>
      <c r="AG91">
        <f t="shared" si="5"/>
        <v>0</v>
      </c>
      <c r="AH91">
        <f t="shared" si="6"/>
        <v>0</v>
      </c>
      <c r="AI91" t="str">
        <f>IF(AH91=0,"",AH91/VLOOKUP(B91,Kraftvärmeprod!$B$1:$BC$480,MATCH("Summa tillförd energi exklusive rökgaskondensering",Kraftvärmeprod!$B$1:$BC$1,0),FALSE))</f>
        <v/>
      </c>
      <c r="AK91">
        <f t="shared" si="7"/>
        <v>0</v>
      </c>
    </row>
    <row r="92" spans="1:37" x14ac:dyDescent="0.25">
      <c r="A92" s="2" t="s">
        <v>149</v>
      </c>
      <c r="B92" s="2" t="s">
        <v>153</v>
      </c>
      <c r="C92">
        <f>IF($B92=" ","",IF(ISERROR(1/VLOOKUP($B92,'Justerad allokering kvv'!$B$1:$AG$700,MATCH(C$1,'Justerad allokering kvv'!$B$1:$AF$1,0),FALSE)),VLOOKUP($B92,'Allokerad kvv'!$B$2:$AV$700,MATCH(C$1,'Allokerad kvv'!$B$1:$AV$1,0),FALSE),VLOOKUP($B92,'Justerad allokering kvv'!$B$1:$AG$700,MATCH(C$1,'Justerad allokering kvv'!$B$1:$AF$1,0),FALSE)))</f>
        <v>0</v>
      </c>
      <c r="D92">
        <f>IF($B92=" ","",IF(ISERROR(1/VLOOKUP($B92,'Justerad allokering kvv'!$B$1:$AG$700,MATCH(D$1,'Justerad allokering kvv'!$B$1:$AF$1,0),FALSE)),VLOOKUP($B92,'Allokerad kvv'!$B$2:$AV$700,MATCH(D$1,'Allokerad kvv'!$B$1:$AV$1,0),FALSE),VLOOKUP($B92,'Justerad allokering kvv'!$B$1:$AG$700,MATCH(D$1,'Justerad allokering kvv'!$B$1:$AF$1,0),FALSE)))</f>
        <v>0</v>
      </c>
      <c r="E92">
        <f>IF($B92=" ","",IF(ISERROR(1/VLOOKUP($B92,'Justerad allokering kvv'!$B$1:$AG$700,MATCH(E$1,'Justerad allokering kvv'!$B$1:$AF$1,0),FALSE)),VLOOKUP($B92,'Allokerad kvv'!$B$2:$AV$700,MATCH(E$1,'Allokerad kvv'!$B$1:$AV$1,0),FALSE),VLOOKUP($B92,'Justerad allokering kvv'!$B$1:$AG$700,MATCH(E$1,'Justerad allokering kvv'!$B$1:$AF$1,0),FALSE)))</f>
        <v>0</v>
      </c>
      <c r="F92">
        <f>IF($B92=" ","",IF(ISERROR(1/VLOOKUP($B92,'Justerad allokering kvv'!$B$1:$AG$700,MATCH(F$1,'Justerad allokering kvv'!$B$1:$AF$1,0),FALSE)),VLOOKUP($B92,'Allokerad kvv'!$B$2:$AV$700,MATCH(F$1,'Allokerad kvv'!$B$1:$AV$1,0),FALSE),VLOOKUP($B92,'Justerad allokering kvv'!$B$1:$AG$700,MATCH(F$1,'Justerad allokering kvv'!$B$1:$AF$1,0),FALSE)))</f>
        <v>0</v>
      </c>
      <c r="G92">
        <f>IF($B92=" ","",IF(ISERROR(1/VLOOKUP($B92,'Justerad allokering kvv'!$B$1:$AG$700,MATCH(G$1,'Justerad allokering kvv'!$B$1:$AF$1,0),FALSE)),VLOOKUP($B92,'Allokerad kvv'!$B$2:$AV$700,MATCH(G$1,'Allokerad kvv'!$B$1:$AV$1,0),FALSE),VLOOKUP($B92,'Justerad allokering kvv'!$B$1:$AG$700,MATCH(G$1,'Justerad allokering kvv'!$B$1:$AF$1,0),FALSE)))</f>
        <v>0</v>
      </c>
      <c r="H92">
        <f>IF($B92=" ","",IF(ISERROR(1/VLOOKUP($B92,'Justerad allokering kvv'!$B$1:$AG$700,MATCH(H$1,'Justerad allokering kvv'!$B$1:$AF$1,0),FALSE)),VLOOKUP($B92,'Allokerad kvv'!$B$2:$AV$700,MATCH(H$1,'Allokerad kvv'!$B$1:$AV$1,0),FALSE),VLOOKUP($B92,'Justerad allokering kvv'!$B$1:$AG$700,MATCH(H$1,'Justerad allokering kvv'!$B$1:$AF$1,0),FALSE)))</f>
        <v>0</v>
      </c>
      <c r="I92">
        <f>IF($B92=" ","",IF(ISERROR(1/VLOOKUP($B92,'Justerad allokering kvv'!$B$1:$AG$700,MATCH(I$1,'Justerad allokering kvv'!$B$1:$AF$1,0),FALSE)),VLOOKUP($B92,'Allokerad kvv'!$B$2:$AV$700,MATCH(I$1,'Allokerad kvv'!$B$1:$AV$1,0),FALSE),VLOOKUP($B92,'Justerad allokering kvv'!$B$1:$AG$700,MATCH(I$1,'Justerad allokering kvv'!$B$1:$AF$1,0),FALSE)))</f>
        <v>0</v>
      </c>
      <c r="J92">
        <f>IF($B92=" ","",IF(ISERROR(1/VLOOKUP($B92,'Justerad allokering kvv'!$B$1:$AG$700,MATCH(J$1,'Justerad allokering kvv'!$B$1:$AF$1,0),FALSE)),VLOOKUP($B92,'Allokerad kvv'!$B$2:$AV$700,MATCH(J$1,'Allokerad kvv'!$B$1:$AV$1,0),FALSE),VLOOKUP($B92,'Justerad allokering kvv'!$B$1:$AG$700,MATCH(J$1,'Justerad allokering kvv'!$B$1:$AF$1,0),FALSE)))</f>
        <v>0</v>
      </c>
      <c r="K92">
        <f>IF($B92=" ","",IF(ISERROR(1/VLOOKUP($B92,'Justerad allokering kvv'!$B$1:$AG$700,MATCH(K$1,'Justerad allokering kvv'!$B$1:$AF$1,0),FALSE)),VLOOKUP($B92,'Allokerad kvv'!$B$2:$AV$700,MATCH(K$1,'Allokerad kvv'!$B$1:$AV$1,0),FALSE),VLOOKUP($B92,'Justerad allokering kvv'!$B$1:$AG$700,MATCH(K$1,'Justerad allokering kvv'!$B$1:$AF$1,0),FALSE)))</f>
        <v>0</v>
      </c>
      <c r="L92">
        <f>IF($B92=" ","",IF(ISERROR(1/VLOOKUP($B92,'Justerad allokering kvv'!$B$1:$AG$700,MATCH(L$1,'Justerad allokering kvv'!$B$1:$AF$1,0),FALSE)),VLOOKUP($B92,'Allokerad kvv'!$B$2:$AV$700,MATCH(L$1,'Allokerad kvv'!$B$1:$AV$1,0),FALSE),VLOOKUP($B92,'Justerad allokering kvv'!$B$1:$AG$700,MATCH(L$1,'Justerad allokering kvv'!$B$1:$AF$1,0),FALSE)))</f>
        <v>0</v>
      </c>
      <c r="M92">
        <f>IF($B92=" ","",IF(ISERROR(1/VLOOKUP($B92,'Justerad allokering kvv'!$B$1:$AG$700,MATCH(M$1,'Justerad allokering kvv'!$B$1:$AF$1,0),FALSE)),VLOOKUP($B92,'Allokerad kvv'!$B$2:$AV$700,MATCH(M$1,'Allokerad kvv'!$B$1:$AV$1,0),FALSE),VLOOKUP($B92,'Justerad allokering kvv'!$B$1:$AG$700,MATCH(M$1,'Justerad allokering kvv'!$B$1:$AF$1,0),FALSE)))</f>
        <v>0</v>
      </c>
      <c r="N92">
        <f>IF($B92=" ","",IF(ISERROR(1/VLOOKUP($B92,'Justerad allokering kvv'!$B$1:$AG$700,MATCH(N$1,'Justerad allokering kvv'!$B$1:$AF$1,0),FALSE)),VLOOKUP($B92,'Allokerad kvv'!$B$2:$AV$700,MATCH(N$1,'Allokerad kvv'!$B$1:$AV$1,0),FALSE),VLOOKUP($B92,'Justerad allokering kvv'!$B$1:$AG$700,MATCH(N$1,'Justerad allokering kvv'!$B$1:$AF$1,0),FALSE)))</f>
        <v>0</v>
      </c>
      <c r="O92">
        <f>IF($B92=" ","",IF(ISERROR(1/VLOOKUP($B92,'Justerad allokering kvv'!$B$1:$AG$700,MATCH(O$1,'Justerad allokering kvv'!$B$1:$AF$1,0),FALSE)),VLOOKUP($B92,'Allokerad kvv'!$B$2:$AV$700,MATCH(O$1,'Allokerad kvv'!$B$1:$AV$1,0),FALSE),VLOOKUP($B92,'Justerad allokering kvv'!$B$1:$AG$700,MATCH(O$1,'Justerad allokering kvv'!$B$1:$AF$1,0),FALSE)))</f>
        <v>0</v>
      </c>
      <c r="P92">
        <f>IF($B92=" ","",IF(ISERROR(1/VLOOKUP($B92,'Justerad allokering kvv'!$B$1:$AG$700,MATCH(P$1,'Justerad allokering kvv'!$B$1:$AF$1,0),FALSE)),VLOOKUP($B92,'Allokerad kvv'!$B$2:$AV$700,MATCH(P$1,'Allokerad kvv'!$B$1:$AV$1,0),FALSE),VLOOKUP($B92,'Justerad allokering kvv'!$B$1:$AG$700,MATCH(P$1,'Justerad allokering kvv'!$B$1:$AF$1,0),FALSE)))</f>
        <v>0</v>
      </c>
      <c r="Q92">
        <f>IF($B92=" ","",IF(ISERROR(1/VLOOKUP($B92,'Justerad allokering kvv'!$B$1:$AG$700,MATCH(Q$1,'Justerad allokering kvv'!$B$1:$AF$1,0),FALSE)),VLOOKUP($B92,'Allokerad kvv'!$B$2:$AV$700,MATCH(Q$1,'Allokerad kvv'!$B$1:$AV$1,0),FALSE),VLOOKUP($B92,'Justerad allokering kvv'!$B$1:$AG$700,MATCH(Q$1,'Justerad allokering kvv'!$B$1:$AF$1,0),FALSE)))</f>
        <v>0</v>
      </c>
      <c r="R92">
        <f>IF($B92=" ","",IF(ISERROR(1/VLOOKUP($B92,'Justerad allokering kvv'!$B$1:$AG$700,MATCH(R$1,'Justerad allokering kvv'!$B$1:$AF$1,0),FALSE)),VLOOKUP($B92,'Allokerad kvv'!$B$2:$AV$700,MATCH(R$1,'Allokerad kvv'!$B$1:$AV$1,0),FALSE),VLOOKUP($B92,'Justerad allokering kvv'!$B$1:$AG$700,MATCH(R$1,'Justerad allokering kvv'!$B$1:$AF$1,0),FALSE)))</f>
        <v>0</v>
      </c>
      <c r="S92">
        <f>IF($B92=" ","",IF(ISERROR(1/VLOOKUP($B92,'Justerad allokering kvv'!$B$1:$AG$700,MATCH(S$1,'Justerad allokering kvv'!$B$1:$AF$1,0),FALSE)),VLOOKUP($B92,'Allokerad kvv'!$B$2:$AV$700,MATCH(S$1,'Allokerad kvv'!$B$1:$AV$1,0),FALSE),VLOOKUP($B92,'Justerad allokering kvv'!$B$1:$AG$700,MATCH(S$1,'Justerad allokering kvv'!$B$1:$AF$1,0),FALSE)))</f>
        <v>0</v>
      </c>
      <c r="T92">
        <f>IF($B92=" ","",IF(ISERROR(1/VLOOKUP($B92,'Justerad allokering kvv'!$B$1:$AG$700,MATCH(T$1,'Justerad allokering kvv'!$B$1:$AF$1,0),FALSE)),VLOOKUP($B92,'Allokerad kvv'!$B$2:$AV$700,MATCH(T$1,'Allokerad kvv'!$B$1:$AV$1,0),FALSE),VLOOKUP($B92,'Justerad allokering kvv'!$B$1:$AG$700,MATCH(T$1,'Justerad allokering kvv'!$B$1:$AF$1,0),FALSE)))</f>
        <v>0</v>
      </c>
      <c r="U92">
        <f>IF($B92=" ","",IF(ISERROR(1/VLOOKUP($B92,'Justerad allokering kvv'!$B$1:$AG$700,MATCH(U$1,'Justerad allokering kvv'!$B$1:$AF$1,0),FALSE)),VLOOKUP($B92,'Allokerad kvv'!$B$2:$AV$700,MATCH(U$1,'Allokerad kvv'!$B$1:$AV$1,0),FALSE),VLOOKUP($B92,'Justerad allokering kvv'!$B$1:$AG$700,MATCH(U$1,'Justerad allokering kvv'!$B$1:$AF$1,0),FALSE)))</f>
        <v>0</v>
      </c>
      <c r="V92">
        <f>IF($B92=" ","",IF(ISERROR(1/VLOOKUP($B92,'Justerad allokering kvv'!$B$1:$AG$700,MATCH(V$1,'Justerad allokering kvv'!$B$1:$AF$1,0),FALSE)),VLOOKUP($B92,'Allokerad kvv'!$B$2:$AV$700,MATCH(V$1,'Allokerad kvv'!$B$1:$AV$1,0),FALSE),VLOOKUP($B92,'Justerad allokering kvv'!$B$1:$AG$700,MATCH(V$1,'Justerad allokering kvv'!$B$1:$AF$1,0),FALSE)))</f>
        <v>0</v>
      </c>
      <c r="W92">
        <f>IF($B92=" ","",IF(ISERROR(1/VLOOKUP($B92,'Justerad allokering kvv'!$B$1:$AG$700,MATCH(W$1,'Justerad allokering kvv'!$B$1:$AF$1,0),FALSE)),VLOOKUP($B92,'Allokerad kvv'!$B$2:$AV$700,MATCH(W$1,'Allokerad kvv'!$B$1:$AV$1,0),FALSE),VLOOKUP($B92,'Justerad allokering kvv'!$B$1:$AG$700,MATCH(W$1,'Justerad allokering kvv'!$B$1:$AF$1,0),FALSE)))</f>
        <v>0</v>
      </c>
      <c r="X92">
        <f>IF($B92=" ","",IF(ISERROR(1/VLOOKUP($B92,'Justerad allokering kvv'!$B$1:$AG$700,MATCH(X$1,'Justerad allokering kvv'!$B$1:$AF$1,0),FALSE)),VLOOKUP($B92,'Allokerad kvv'!$B$2:$AV$700,MATCH(X$1,'Allokerad kvv'!$B$1:$AV$1,0),FALSE),VLOOKUP($B92,'Justerad allokering kvv'!$B$1:$AG$700,MATCH(X$1,'Justerad allokering kvv'!$B$1:$AF$1,0),FALSE)))</f>
        <v>0</v>
      </c>
      <c r="Y92">
        <f>IF($B92=" ","",IF(ISERROR(1/VLOOKUP($B92,'Justerad allokering kvv'!$B$1:$AG$700,MATCH(Y$1,'Justerad allokering kvv'!$B$1:$AF$1,0),FALSE)),VLOOKUP($B92,'Allokerad kvv'!$B$2:$AV$700,MATCH(Y$1,'Allokerad kvv'!$B$1:$AV$1,0),FALSE),VLOOKUP($B92,'Justerad allokering kvv'!$B$1:$AG$700,MATCH(Y$1,'Justerad allokering kvv'!$B$1:$AF$1,0),FALSE)))</f>
        <v>0</v>
      </c>
      <c r="AB92">
        <f>IFERROR(VLOOKUP($B92,Kraftvärmeprod!$B$1:$AO$424,MATCH("Tillförd energi från rökgaskondensering (GWh)",Kraftvärmeprod!$B$1:$AG$1,0),FALSE)/1,0)</f>
        <v>0</v>
      </c>
      <c r="AE92" s="122">
        <f t="shared" si="4"/>
        <v>0</v>
      </c>
      <c r="AG92">
        <f t="shared" si="5"/>
        <v>0</v>
      </c>
      <c r="AH92">
        <f t="shared" si="6"/>
        <v>0</v>
      </c>
      <c r="AI92" t="str">
        <f>IF(AH92=0,"",AH92/VLOOKUP(B92,Kraftvärmeprod!$B$1:$BC$480,MATCH("Summa tillförd energi exklusive rökgaskondensering",Kraftvärmeprod!$B$1:$BC$1,0),FALSE))</f>
        <v/>
      </c>
      <c r="AK92">
        <f t="shared" si="7"/>
        <v>0</v>
      </c>
    </row>
    <row r="93" spans="1:37" x14ac:dyDescent="0.25">
      <c r="A93" s="2" t="s">
        <v>154</v>
      </c>
      <c r="B93" s="2" t="s">
        <v>155</v>
      </c>
      <c r="C93">
        <f>IF($B93=" ","",IF(ISERROR(1/VLOOKUP($B93,'Justerad allokering kvv'!$B$1:$AG$700,MATCH(C$1,'Justerad allokering kvv'!$B$1:$AF$1,0),FALSE)),VLOOKUP($B93,'Allokerad kvv'!$B$2:$AV$700,MATCH(C$1,'Allokerad kvv'!$B$1:$AV$1,0),FALSE),VLOOKUP($B93,'Justerad allokering kvv'!$B$1:$AG$700,MATCH(C$1,'Justerad allokering kvv'!$B$1:$AF$1,0),FALSE)))</f>
        <v>0</v>
      </c>
      <c r="D93">
        <f>IF($B93=" ","",IF(ISERROR(1/VLOOKUP($B93,'Justerad allokering kvv'!$B$1:$AG$700,MATCH(D$1,'Justerad allokering kvv'!$B$1:$AF$1,0),FALSE)),VLOOKUP($B93,'Allokerad kvv'!$B$2:$AV$700,MATCH(D$1,'Allokerad kvv'!$B$1:$AV$1,0),FALSE),VLOOKUP($B93,'Justerad allokering kvv'!$B$1:$AG$700,MATCH(D$1,'Justerad allokering kvv'!$B$1:$AF$1,0),FALSE)))</f>
        <v>0</v>
      </c>
      <c r="E93">
        <f>IF($B93=" ","",IF(ISERROR(1/VLOOKUP($B93,'Justerad allokering kvv'!$B$1:$AG$700,MATCH(E$1,'Justerad allokering kvv'!$B$1:$AF$1,0),FALSE)),VLOOKUP($B93,'Allokerad kvv'!$B$2:$AV$700,MATCH(E$1,'Allokerad kvv'!$B$1:$AV$1,0),FALSE),VLOOKUP($B93,'Justerad allokering kvv'!$B$1:$AG$700,MATCH(E$1,'Justerad allokering kvv'!$B$1:$AF$1,0),FALSE)))</f>
        <v>0</v>
      </c>
      <c r="F93">
        <f>IF($B93=" ","",IF(ISERROR(1/VLOOKUP($B93,'Justerad allokering kvv'!$B$1:$AG$700,MATCH(F$1,'Justerad allokering kvv'!$B$1:$AF$1,0),FALSE)),VLOOKUP($B93,'Allokerad kvv'!$B$2:$AV$700,MATCH(F$1,'Allokerad kvv'!$B$1:$AV$1,0),FALSE),VLOOKUP($B93,'Justerad allokering kvv'!$B$1:$AG$700,MATCH(F$1,'Justerad allokering kvv'!$B$1:$AF$1,0),FALSE)))</f>
        <v>0</v>
      </c>
      <c r="G93">
        <f>IF($B93=" ","",IF(ISERROR(1/VLOOKUP($B93,'Justerad allokering kvv'!$B$1:$AG$700,MATCH(G$1,'Justerad allokering kvv'!$B$1:$AF$1,0),FALSE)),VLOOKUP($B93,'Allokerad kvv'!$B$2:$AV$700,MATCH(G$1,'Allokerad kvv'!$B$1:$AV$1,0),FALSE),VLOOKUP($B93,'Justerad allokering kvv'!$B$1:$AG$700,MATCH(G$1,'Justerad allokering kvv'!$B$1:$AF$1,0),FALSE)))</f>
        <v>0</v>
      </c>
      <c r="H93">
        <f>IF($B93=" ","",IF(ISERROR(1/VLOOKUP($B93,'Justerad allokering kvv'!$B$1:$AG$700,MATCH(H$1,'Justerad allokering kvv'!$B$1:$AF$1,0),FALSE)),VLOOKUP($B93,'Allokerad kvv'!$B$2:$AV$700,MATCH(H$1,'Allokerad kvv'!$B$1:$AV$1,0),FALSE),VLOOKUP($B93,'Justerad allokering kvv'!$B$1:$AG$700,MATCH(H$1,'Justerad allokering kvv'!$B$1:$AF$1,0),FALSE)))</f>
        <v>0</v>
      </c>
      <c r="I93">
        <f>IF($B93=" ","",IF(ISERROR(1/VLOOKUP($B93,'Justerad allokering kvv'!$B$1:$AG$700,MATCH(I$1,'Justerad allokering kvv'!$B$1:$AF$1,0),FALSE)),VLOOKUP($B93,'Allokerad kvv'!$B$2:$AV$700,MATCH(I$1,'Allokerad kvv'!$B$1:$AV$1,0),FALSE),VLOOKUP($B93,'Justerad allokering kvv'!$B$1:$AG$700,MATCH(I$1,'Justerad allokering kvv'!$B$1:$AF$1,0),FALSE)))</f>
        <v>0</v>
      </c>
      <c r="J93">
        <f>IF($B93=" ","",IF(ISERROR(1/VLOOKUP($B93,'Justerad allokering kvv'!$B$1:$AG$700,MATCH(J$1,'Justerad allokering kvv'!$B$1:$AF$1,0),FALSE)),VLOOKUP($B93,'Allokerad kvv'!$B$2:$AV$700,MATCH(J$1,'Allokerad kvv'!$B$1:$AV$1,0),FALSE),VLOOKUP($B93,'Justerad allokering kvv'!$B$1:$AG$700,MATCH(J$1,'Justerad allokering kvv'!$B$1:$AF$1,0),FALSE)))</f>
        <v>0</v>
      </c>
      <c r="K93">
        <f>IF($B93=" ","",IF(ISERROR(1/VLOOKUP($B93,'Justerad allokering kvv'!$B$1:$AG$700,MATCH(K$1,'Justerad allokering kvv'!$B$1:$AF$1,0),FALSE)),VLOOKUP($B93,'Allokerad kvv'!$B$2:$AV$700,MATCH(K$1,'Allokerad kvv'!$B$1:$AV$1,0),FALSE),VLOOKUP($B93,'Justerad allokering kvv'!$B$1:$AG$700,MATCH(K$1,'Justerad allokering kvv'!$B$1:$AF$1,0),FALSE)))</f>
        <v>0</v>
      </c>
      <c r="L93">
        <f>IF($B93=" ","",IF(ISERROR(1/VLOOKUP($B93,'Justerad allokering kvv'!$B$1:$AG$700,MATCH(L$1,'Justerad allokering kvv'!$B$1:$AF$1,0),FALSE)),VLOOKUP($B93,'Allokerad kvv'!$B$2:$AV$700,MATCH(L$1,'Allokerad kvv'!$B$1:$AV$1,0),FALSE),VLOOKUP($B93,'Justerad allokering kvv'!$B$1:$AG$700,MATCH(L$1,'Justerad allokering kvv'!$B$1:$AF$1,0),FALSE)))</f>
        <v>0</v>
      </c>
      <c r="M93">
        <f>IF($B93=" ","",IF(ISERROR(1/VLOOKUP($B93,'Justerad allokering kvv'!$B$1:$AG$700,MATCH(M$1,'Justerad allokering kvv'!$B$1:$AF$1,0),FALSE)),VLOOKUP($B93,'Allokerad kvv'!$B$2:$AV$700,MATCH(M$1,'Allokerad kvv'!$B$1:$AV$1,0),FALSE),VLOOKUP($B93,'Justerad allokering kvv'!$B$1:$AG$700,MATCH(M$1,'Justerad allokering kvv'!$B$1:$AF$1,0),FALSE)))</f>
        <v>0</v>
      </c>
      <c r="N93">
        <f>IF($B93=" ","",IF(ISERROR(1/VLOOKUP($B93,'Justerad allokering kvv'!$B$1:$AG$700,MATCH(N$1,'Justerad allokering kvv'!$B$1:$AF$1,0),FALSE)),VLOOKUP($B93,'Allokerad kvv'!$B$2:$AV$700,MATCH(N$1,'Allokerad kvv'!$B$1:$AV$1,0),FALSE),VLOOKUP($B93,'Justerad allokering kvv'!$B$1:$AG$700,MATCH(N$1,'Justerad allokering kvv'!$B$1:$AF$1,0),FALSE)))</f>
        <v>0</v>
      </c>
      <c r="O93">
        <f>IF($B93=" ","",IF(ISERROR(1/VLOOKUP($B93,'Justerad allokering kvv'!$B$1:$AG$700,MATCH(O$1,'Justerad allokering kvv'!$B$1:$AF$1,0),FALSE)),VLOOKUP($B93,'Allokerad kvv'!$B$2:$AV$700,MATCH(O$1,'Allokerad kvv'!$B$1:$AV$1,0),FALSE),VLOOKUP($B93,'Justerad allokering kvv'!$B$1:$AG$700,MATCH(O$1,'Justerad allokering kvv'!$B$1:$AF$1,0),FALSE)))</f>
        <v>0</v>
      </c>
      <c r="P93">
        <f>IF($B93=" ","",IF(ISERROR(1/VLOOKUP($B93,'Justerad allokering kvv'!$B$1:$AG$700,MATCH(P$1,'Justerad allokering kvv'!$B$1:$AF$1,0),FALSE)),VLOOKUP($B93,'Allokerad kvv'!$B$2:$AV$700,MATCH(P$1,'Allokerad kvv'!$B$1:$AV$1,0),FALSE),VLOOKUP($B93,'Justerad allokering kvv'!$B$1:$AG$700,MATCH(P$1,'Justerad allokering kvv'!$B$1:$AF$1,0),FALSE)))</f>
        <v>0</v>
      </c>
      <c r="Q93">
        <f>IF($B93=" ","",IF(ISERROR(1/VLOOKUP($B93,'Justerad allokering kvv'!$B$1:$AG$700,MATCH(Q$1,'Justerad allokering kvv'!$B$1:$AF$1,0),FALSE)),VLOOKUP($B93,'Allokerad kvv'!$B$2:$AV$700,MATCH(Q$1,'Allokerad kvv'!$B$1:$AV$1,0),FALSE),VLOOKUP($B93,'Justerad allokering kvv'!$B$1:$AG$700,MATCH(Q$1,'Justerad allokering kvv'!$B$1:$AF$1,0),FALSE)))</f>
        <v>0</v>
      </c>
      <c r="R93">
        <f>IF($B93=" ","",IF(ISERROR(1/VLOOKUP($B93,'Justerad allokering kvv'!$B$1:$AG$700,MATCH(R$1,'Justerad allokering kvv'!$B$1:$AF$1,0),FALSE)),VLOOKUP($B93,'Allokerad kvv'!$B$2:$AV$700,MATCH(R$1,'Allokerad kvv'!$B$1:$AV$1,0),FALSE),VLOOKUP($B93,'Justerad allokering kvv'!$B$1:$AG$700,MATCH(R$1,'Justerad allokering kvv'!$B$1:$AF$1,0),FALSE)))</f>
        <v>0</v>
      </c>
      <c r="S93">
        <f>IF($B93=" ","",IF(ISERROR(1/VLOOKUP($B93,'Justerad allokering kvv'!$B$1:$AG$700,MATCH(S$1,'Justerad allokering kvv'!$B$1:$AF$1,0),FALSE)),VLOOKUP($B93,'Allokerad kvv'!$B$2:$AV$700,MATCH(S$1,'Allokerad kvv'!$B$1:$AV$1,0),FALSE),VLOOKUP($B93,'Justerad allokering kvv'!$B$1:$AG$700,MATCH(S$1,'Justerad allokering kvv'!$B$1:$AF$1,0),FALSE)))</f>
        <v>0</v>
      </c>
      <c r="T93">
        <f>IF($B93=" ","",IF(ISERROR(1/VLOOKUP($B93,'Justerad allokering kvv'!$B$1:$AG$700,MATCH(T$1,'Justerad allokering kvv'!$B$1:$AF$1,0),FALSE)),VLOOKUP($B93,'Allokerad kvv'!$B$2:$AV$700,MATCH(T$1,'Allokerad kvv'!$B$1:$AV$1,0),FALSE),VLOOKUP($B93,'Justerad allokering kvv'!$B$1:$AG$700,MATCH(T$1,'Justerad allokering kvv'!$B$1:$AF$1,0),FALSE)))</f>
        <v>0</v>
      </c>
      <c r="U93">
        <f>IF($B93=" ","",IF(ISERROR(1/VLOOKUP($B93,'Justerad allokering kvv'!$B$1:$AG$700,MATCH(U$1,'Justerad allokering kvv'!$B$1:$AF$1,0),FALSE)),VLOOKUP($B93,'Allokerad kvv'!$B$2:$AV$700,MATCH(U$1,'Allokerad kvv'!$B$1:$AV$1,0),FALSE),VLOOKUP($B93,'Justerad allokering kvv'!$B$1:$AG$700,MATCH(U$1,'Justerad allokering kvv'!$B$1:$AF$1,0),FALSE)))</f>
        <v>0</v>
      </c>
      <c r="V93">
        <f>IF($B93=" ","",IF(ISERROR(1/VLOOKUP($B93,'Justerad allokering kvv'!$B$1:$AG$700,MATCH(V$1,'Justerad allokering kvv'!$B$1:$AF$1,0),FALSE)),VLOOKUP($B93,'Allokerad kvv'!$B$2:$AV$700,MATCH(V$1,'Allokerad kvv'!$B$1:$AV$1,0),FALSE),VLOOKUP($B93,'Justerad allokering kvv'!$B$1:$AG$700,MATCH(V$1,'Justerad allokering kvv'!$B$1:$AF$1,0),FALSE)))</f>
        <v>0</v>
      </c>
      <c r="W93">
        <f>IF($B93=" ","",IF(ISERROR(1/VLOOKUP($B93,'Justerad allokering kvv'!$B$1:$AG$700,MATCH(W$1,'Justerad allokering kvv'!$B$1:$AF$1,0),FALSE)),VLOOKUP($B93,'Allokerad kvv'!$B$2:$AV$700,MATCH(W$1,'Allokerad kvv'!$B$1:$AV$1,0),FALSE),VLOOKUP($B93,'Justerad allokering kvv'!$B$1:$AG$700,MATCH(W$1,'Justerad allokering kvv'!$B$1:$AF$1,0),FALSE)))</f>
        <v>0</v>
      </c>
      <c r="X93">
        <f>IF($B93=" ","",IF(ISERROR(1/VLOOKUP($B93,'Justerad allokering kvv'!$B$1:$AG$700,MATCH(X$1,'Justerad allokering kvv'!$B$1:$AF$1,0),FALSE)),VLOOKUP($B93,'Allokerad kvv'!$B$2:$AV$700,MATCH(X$1,'Allokerad kvv'!$B$1:$AV$1,0),FALSE),VLOOKUP($B93,'Justerad allokering kvv'!$B$1:$AG$700,MATCH(X$1,'Justerad allokering kvv'!$B$1:$AF$1,0),FALSE)))</f>
        <v>0</v>
      </c>
      <c r="Y93">
        <f>IF($B93=" ","",IF(ISERROR(1/VLOOKUP($B93,'Justerad allokering kvv'!$B$1:$AG$700,MATCH(Y$1,'Justerad allokering kvv'!$B$1:$AF$1,0),FALSE)),VLOOKUP($B93,'Allokerad kvv'!$B$2:$AV$700,MATCH(Y$1,'Allokerad kvv'!$B$1:$AV$1,0),FALSE),VLOOKUP($B93,'Justerad allokering kvv'!$B$1:$AG$700,MATCH(Y$1,'Justerad allokering kvv'!$B$1:$AF$1,0),FALSE)))</f>
        <v>0</v>
      </c>
      <c r="AB93">
        <f>IFERROR(VLOOKUP($B93,Kraftvärmeprod!$B$1:$AO$424,MATCH("Tillförd energi från rökgaskondensering (GWh)",Kraftvärmeprod!$B$1:$AG$1,0),FALSE)/1,0)</f>
        <v>0</v>
      </c>
      <c r="AE93" s="122">
        <f t="shared" si="4"/>
        <v>0</v>
      </c>
      <c r="AG93">
        <f t="shared" si="5"/>
        <v>0</v>
      </c>
      <c r="AH93">
        <f t="shared" si="6"/>
        <v>0</v>
      </c>
      <c r="AI93" t="str">
        <f>IF(AH93=0,"",AH93/VLOOKUP(B93,Kraftvärmeprod!$B$1:$BC$480,MATCH("Summa tillförd energi exklusive rökgaskondensering",Kraftvärmeprod!$B$1:$BC$1,0),FALSE))</f>
        <v/>
      </c>
      <c r="AK93">
        <f t="shared" si="7"/>
        <v>0</v>
      </c>
    </row>
    <row r="94" spans="1:37" x14ac:dyDescent="0.25">
      <c r="A94" s="2" t="s">
        <v>156</v>
      </c>
      <c r="B94" s="2" t="s">
        <v>157</v>
      </c>
      <c r="C94">
        <f>IF($B94=" ","",IF(ISERROR(1/VLOOKUP($B94,'Justerad allokering kvv'!$B$1:$AG$700,MATCH(C$1,'Justerad allokering kvv'!$B$1:$AF$1,0),FALSE)),VLOOKUP($B94,'Allokerad kvv'!$B$2:$AV$700,MATCH(C$1,'Allokerad kvv'!$B$1:$AV$1,0),FALSE),VLOOKUP($B94,'Justerad allokering kvv'!$B$1:$AG$700,MATCH(C$1,'Justerad allokering kvv'!$B$1:$AF$1,0),FALSE)))</f>
        <v>0</v>
      </c>
      <c r="D94">
        <f>IF($B94=" ","",IF(ISERROR(1/VLOOKUP($B94,'Justerad allokering kvv'!$B$1:$AG$700,MATCH(D$1,'Justerad allokering kvv'!$B$1:$AF$1,0),FALSE)),VLOOKUP($B94,'Allokerad kvv'!$B$2:$AV$700,MATCH(D$1,'Allokerad kvv'!$B$1:$AV$1,0),FALSE),VLOOKUP($B94,'Justerad allokering kvv'!$B$1:$AG$700,MATCH(D$1,'Justerad allokering kvv'!$B$1:$AF$1,0),FALSE)))</f>
        <v>0</v>
      </c>
      <c r="E94">
        <f>IF($B94=" ","",IF(ISERROR(1/VLOOKUP($B94,'Justerad allokering kvv'!$B$1:$AG$700,MATCH(E$1,'Justerad allokering kvv'!$B$1:$AF$1,0),FALSE)),VLOOKUP($B94,'Allokerad kvv'!$B$2:$AV$700,MATCH(E$1,'Allokerad kvv'!$B$1:$AV$1,0),FALSE),VLOOKUP($B94,'Justerad allokering kvv'!$B$1:$AG$700,MATCH(E$1,'Justerad allokering kvv'!$B$1:$AF$1,0),FALSE)))</f>
        <v>0</v>
      </c>
      <c r="F94">
        <f>IF($B94=" ","",IF(ISERROR(1/VLOOKUP($B94,'Justerad allokering kvv'!$B$1:$AG$700,MATCH(F$1,'Justerad allokering kvv'!$B$1:$AF$1,0),FALSE)),VLOOKUP($B94,'Allokerad kvv'!$B$2:$AV$700,MATCH(F$1,'Allokerad kvv'!$B$1:$AV$1,0),FALSE),VLOOKUP($B94,'Justerad allokering kvv'!$B$1:$AG$700,MATCH(F$1,'Justerad allokering kvv'!$B$1:$AF$1,0),FALSE)))</f>
        <v>0</v>
      </c>
      <c r="G94">
        <f>IF($B94=" ","",IF(ISERROR(1/VLOOKUP($B94,'Justerad allokering kvv'!$B$1:$AG$700,MATCH(G$1,'Justerad allokering kvv'!$B$1:$AF$1,0),FALSE)),VLOOKUP($B94,'Allokerad kvv'!$B$2:$AV$700,MATCH(G$1,'Allokerad kvv'!$B$1:$AV$1,0),FALSE),VLOOKUP($B94,'Justerad allokering kvv'!$B$1:$AG$700,MATCH(G$1,'Justerad allokering kvv'!$B$1:$AF$1,0),FALSE)))</f>
        <v>0</v>
      </c>
      <c r="H94">
        <f>IF($B94=" ","",IF(ISERROR(1/VLOOKUP($B94,'Justerad allokering kvv'!$B$1:$AG$700,MATCH(H$1,'Justerad allokering kvv'!$B$1:$AF$1,0),FALSE)),VLOOKUP($B94,'Allokerad kvv'!$B$2:$AV$700,MATCH(H$1,'Allokerad kvv'!$B$1:$AV$1,0),FALSE),VLOOKUP($B94,'Justerad allokering kvv'!$B$1:$AG$700,MATCH(H$1,'Justerad allokering kvv'!$B$1:$AF$1,0),FALSE)))</f>
        <v>0</v>
      </c>
      <c r="I94">
        <f>IF($B94=" ","",IF(ISERROR(1/VLOOKUP($B94,'Justerad allokering kvv'!$B$1:$AG$700,MATCH(I$1,'Justerad allokering kvv'!$B$1:$AF$1,0),FALSE)),VLOOKUP($B94,'Allokerad kvv'!$B$2:$AV$700,MATCH(I$1,'Allokerad kvv'!$B$1:$AV$1,0),FALSE),VLOOKUP($B94,'Justerad allokering kvv'!$B$1:$AG$700,MATCH(I$1,'Justerad allokering kvv'!$B$1:$AF$1,0),FALSE)))</f>
        <v>0</v>
      </c>
      <c r="J94">
        <f>IF($B94=" ","",IF(ISERROR(1/VLOOKUP($B94,'Justerad allokering kvv'!$B$1:$AG$700,MATCH(J$1,'Justerad allokering kvv'!$B$1:$AF$1,0),FALSE)),VLOOKUP($B94,'Allokerad kvv'!$B$2:$AV$700,MATCH(J$1,'Allokerad kvv'!$B$1:$AV$1,0),FALSE),VLOOKUP($B94,'Justerad allokering kvv'!$B$1:$AG$700,MATCH(J$1,'Justerad allokering kvv'!$B$1:$AF$1,0),FALSE)))</f>
        <v>0</v>
      </c>
      <c r="K94">
        <f>IF($B94=" ","",IF(ISERROR(1/VLOOKUP($B94,'Justerad allokering kvv'!$B$1:$AG$700,MATCH(K$1,'Justerad allokering kvv'!$B$1:$AF$1,0),FALSE)),VLOOKUP($B94,'Allokerad kvv'!$B$2:$AV$700,MATCH(K$1,'Allokerad kvv'!$B$1:$AV$1,0),FALSE),VLOOKUP($B94,'Justerad allokering kvv'!$B$1:$AG$700,MATCH(K$1,'Justerad allokering kvv'!$B$1:$AF$1,0),FALSE)))</f>
        <v>0</v>
      </c>
      <c r="L94">
        <f>IF($B94=" ","",IF(ISERROR(1/VLOOKUP($B94,'Justerad allokering kvv'!$B$1:$AG$700,MATCH(L$1,'Justerad allokering kvv'!$B$1:$AF$1,0),FALSE)),VLOOKUP($B94,'Allokerad kvv'!$B$2:$AV$700,MATCH(L$1,'Allokerad kvv'!$B$1:$AV$1,0),FALSE),VLOOKUP($B94,'Justerad allokering kvv'!$B$1:$AG$700,MATCH(L$1,'Justerad allokering kvv'!$B$1:$AF$1,0),FALSE)))</f>
        <v>0</v>
      </c>
      <c r="M94">
        <f>IF($B94=" ","",IF(ISERROR(1/VLOOKUP($B94,'Justerad allokering kvv'!$B$1:$AG$700,MATCH(M$1,'Justerad allokering kvv'!$B$1:$AF$1,0),FALSE)),VLOOKUP($B94,'Allokerad kvv'!$B$2:$AV$700,MATCH(M$1,'Allokerad kvv'!$B$1:$AV$1,0),FALSE),VLOOKUP($B94,'Justerad allokering kvv'!$B$1:$AG$700,MATCH(M$1,'Justerad allokering kvv'!$B$1:$AF$1,0),FALSE)))</f>
        <v>0</v>
      </c>
      <c r="N94">
        <f>IF($B94=" ","",IF(ISERROR(1/VLOOKUP($B94,'Justerad allokering kvv'!$B$1:$AG$700,MATCH(N$1,'Justerad allokering kvv'!$B$1:$AF$1,0),FALSE)),VLOOKUP($B94,'Allokerad kvv'!$B$2:$AV$700,MATCH(N$1,'Allokerad kvv'!$B$1:$AV$1,0),FALSE),VLOOKUP($B94,'Justerad allokering kvv'!$B$1:$AG$700,MATCH(N$1,'Justerad allokering kvv'!$B$1:$AF$1,0),FALSE)))</f>
        <v>0</v>
      </c>
      <c r="O94">
        <f>IF($B94=" ","",IF(ISERROR(1/VLOOKUP($B94,'Justerad allokering kvv'!$B$1:$AG$700,MATCH(O$1,'Justerad allokering kvv'!$B$1:$AF$1,0),FALSE)),VLOOKUP($B94,'Allokerad kvv'!$B$2:$AV$700,MATCH(O$1,'Allokerad kvv'!$B$1:$AV$1,0),FALSE),VLOOKUP($B94,'Justerad allokering kvv'!$B$1:$AG$700,MATCH(O$1,'Justerad allokering kvv'!$B$1:$AF$1,0),FALSE)))</f>
        <v>0</v>
      </c>
      <c r="P94">
        <f>IF($B94=" ","",IF(ISERROR(1/VLOOKUP($B94,'Justerad allokering kvv'!$B$1:$AG$700,MATCH(P$1,'Justerad allokering kvv'!$B$1:$AF$1,0),FALSE)),VLOOKUP($B94,'Allokerad kvv'!$B$2:$AV$700,MATCH(P$1,'Allokerad kvv'!$B$1:$AV$1,0),FALSE),VLOOKUP($B94,'Justerad allokering kvv'!$B$1:$AG$700,MATCH(P$1,'Justerad allokering kvv'!$B$1:$AF$1,0),FALSE)))</f>
        <v>0</v>
      </c>
      <c r="Q94">
        <f>IF($B94=" ","",IF(ISERROR(1/VLOOKUP($B94,'Justerad allokering kvv'!$B$1:$AG$700,MATCH(Q$1,'Justerad allokering kvv'!$B$1:$AF$1,0),FALSE)),VLOOKUP($B94,'Allokerad kvv'!$B$2:$AV$700,MATCH(Q$1,'Allokerad kvv'!$B$1:$AV$1,0),FALSE),VLOOKUP($B94,'Justerad allokering kvv'!$B$1:$AG$700,MATCH(Q$1,'Justerad allokering kvv'!$B$1:$AF$1,0),FALSE)))</f>
        <v>0</v>
      </c>
      <c r="R94">
        <f>IF($B94=" ","",IF(ISERROR(1/VLOOKUP($B94,'Justerad allokering kvv'!$B$1:$AG$700,MATCH(R$1,'Justerad allokering kvv'!$B$1:$AF$1,0),FALSE)),VLOOKUP($B94,'Allokerad kvv'!$B$2:$AV$700,MATCH(R$1,'Allokerad kvv'!$B$1:$AV$1,0),FALSE),VLOOKUP($B94,'Justerad allokering kvv'!$B$1:$AG$700,MATCH(R$1,'Justerad allokering kvv'!$B$1:$AF$1,0),FALSE)))</f>
        <v>0</v>
      </c>
      <c r="S94">
        <f>IF($B94=" ","",IF(ISERROR(1/VLOOKUP($B94,'Justerad allokering kvv'!$B$1:$AG$700,MATCH(S$1,'Justerad allokering kvv'!$B$1:$AF$1,0),FALSE)),VLOOKUP($B94,'Allokerad kvv'!$B$2:$AV$700,MATCH(S$1,'Allokerad kvv'!$B$1:$AV$1,0),FALSE),VLOOKUP($B94,'Justerad allokering kvv'!$B$1:$AG$700,MATCH(S$1,'Justerad allokering kvv'!$B$1:$AF$1,0),FALSE)))</f>
        <v>0</v>
      </c>
      <c r="T94">
        <f>IF($B94=" ","",IF(ISERROR(1/VLOOKUP($B94,'Justerad allokering kvv'!$B$1:$AG$700,MATCH(T$1,'Justerad allokering kvv'!$B$1:$AF$1,0),FALSE)),VLOOKUP($B94,'Allokerad kvv'!$B$2:$AV$700,MATCH(T$1,'Allokerad kvv'!$B$1:$AV$1,0),FALSE),VLOOKUP($B94,'Justerad allokering kvv'!$B$1:$AG$700,MATCH(T$1,'Justerad allokering kvv'!$B$1:$AF$1,0),FALSE)))</f>
        <v>0</v>
      </c>
      <c r="U94">
        <f>IF($B94=" ","",IF(ISERROR(1/VLOOKUP($B94,'Justerad allokering kvv'!$B$1:$AG$700,MATCH(U$1,'Justerad allokering kvv'!$B$1:$AF$1,0),FALSE)),VLOOKUP($B94,'Allokerad kvv'!$B$2:$AV$700,MATCH(U$1,'Allokerad kvv'!$B$1:$AV$1,0),FALSE),VLOOKUP($B94,'Justerad allokering kvv'!$B$1:$AG$700,MATCH(U$1,'Justerad allokering kvv'!$B$1:$AF$1,0),FALSE)))</f>
        <v>0</v>
      </c>
      <c r="V94">
        <f>IF($B94=" ","",IF(ISERROR(1/VLOOKUP($B94,'Justerad allokering kvv'!$B$1:$AG$700,MATCH(V$1,'Justerad allokering kvv'!$B$1:$AF$1,0),FALSE)),VLOOKUP($B94,'Allokerad kvv'!$B$2:$AV$700,MATCH(V$1,'Allokerad kvv'!$B$1:$AV$1,0),FALSE),VLOOKUP($B94,'Justerad allokering kvv'!$B$1:$AG$700,MATCH(V$1,'Justerad allokering kvv'!$B$1:$AF$1,0),FALSE)))</f>
        <v>0</v>
      </c>
      <c r="W94">
        <f>IF($B94=" ","",IF(ISERROR(1/VLOOKUP($B94,'Justerad allokering kvv'!$B$1:$AG$700,MATCH(W$1,'Justerad allokering kvv'!$B$1:$AF$1,0),FALSE)),VLOOKUP($B94,'Allokerad kvv'!$B$2:$AV$700,MATCH(W$1,'Allokerad kvv'!$B$1:$AV$1,0),FALSE),VLOOKUP($B94,'Justerad allokering kvv'!$B$1:$AG$700,MATCH(W$1,'Justerad allokering kvv'!$B$1:$AF$1,0),FALSE)))</f>
        <v>0</v>
      </c>
      <c r="X94">
        <f>IF($B94=" ","",IF(ISERROR(1/VLOOKUP($B94,'Justerad allokering kvv'!$B$1:$AG$700,MATCH(X$1,'Justerad allokering kvv'!$B$1:$AF$1,0),FALSE)),VLOOKUP($B94,'Allokerad kvv'!$B$2:$AV$700,MATCH(X$1,'Allokerad kvv'!$B$1:$AV$1,0),FALSE),VLOOKUP($B94,'Justerad allokering kvv'!$B$1:$AG$700,MATCH(X$1,'Justerad allokering kvv'!$B$1:$AF$1,0),FALSE)))</f>
        <v>0</v>
      </c>
      <c r="Y94">
        <f>IF($B94=" ","",IF(ISERROR(1/VLOOKUP($B94,'Justerad allokering kvv'!$B$1:$AG$700,MATCH(Y$1,'Justerad allokering kvv'!$B$1:$AF$1,0),FALSE)),VLOOKUP($B94,'Allokerad kvv'!$B$2:$AV$700,MATCH(Y$1,'Allokerad kvv'!$B$1:$AV$1,0),FALSE),VLOOKUP($B94,'Justerad allokering kvv'!$B$1:$AG$700,MATCH(Y$1,'Justerad allokering kvv'!$B$1:$AF$1,0),FALSE)))</f>
        <v>0</v>
      </c>
      <c r="AB94">
        <f>IFERROR(VLOOKUP($B94,Kraftvärmeprod!$B$1:$AO$424,MATCH("Tillförd energi från rökgaskondensering (GWh)",Kraftvärmeprod!$B$1:$AG$1,0),FALSE)/1,0)</f>
        <v>0</v>
      </c>
      <c r="AE94" s="122">
        <f t="shared" si="4"/>
        <v>0</v>
      </c>
      <c r="AG94">
        <f t="shared" si="5"/>
        <v>0</v>
      </c>
      <c r="AH94">
        <f t="shared" si="6"/>
        <v>0</v>
      </c>
      <c r="AI94" t="str">
        <f>IF(AH94=0,"",AH94/VLOOKUP(B94,Kraftvärmeprod!$B$1:$BC$480,MATCH("Summa tillförd energi exklusive rökgaskondensering",Kraftvärmeprod!$B$1:$BC$1,0),FALSE))</f>
        <v/>
      </c>
      <c r="AK94">
        <f t="shared" si="7"/>
        <v>0</v>
      </c>
    </row>
    <row r="95" spans="1:37" x14ac:dyDescent="0.25">
      <c r="A95" s="2" t="s">
        <v>664</v>
      </c>
      <c r="B95" s="2" t="s">
        <v>665</v>
      </c>
      <c r="C95" t="str">
        <f>IF($B95=" ","",IF(ISERROR(1/VLOOKUP($B95,'Justerad allokering kvv'!$B$1:$AG$700,MATCH(C$1,'Justerad allokering kvv'!$B$1:$AF$1,0),FALSE)),VLOOKUP($B95,'Allokerad kvv'!$B$2:$AV$700,MATCH(C$1,'Allokerad kvv'!$B$1:$AV$1,0),FALSE),VLOOKUP($B95,'Justerad allokering kvv'!$B$1:$AG$700,MATCH(C$1,'Justerad allokering kvv'!$B$1:$AF$1,0),FALSE)))</f>
        <v/>
      </c>
      <c r="D95" t="str">
        <f>IF($B95=" ","",IF(ISERROR(1/VLOOKUP($B95,'Justerad allokering kvv'!$B$1:$AG$700,MATCH(D$1,'Justerad allokering kvv'!$B$1:$AF$1,0),FALSE)),VLOOKUP($B95,'Allokerad kvv'!$B$2:$AV$700,MATCH(D$1,'Allokerad kvv'!$B$1:$AV$1,0),FALSE),VLOOKUP($B95,'Justerad allokering kvv'!$B$1:$AG$700,MATCH(D$1,'Justerad allokering kvv'!$B$1:$AF$1,0),FALSE)))</f>
        <v/>
      </c>
      <c r="E95" t="str">
        <f>IF($B95=" ","",IF(ISERROR(1/VLOOKUP($B95,'Justerad allokering kvv'!$B$1:$AG$700,MATCH(E$1,'Justerad allokering kvv'!$B$1:$AF$1,0),FALSE)),VLOOKUP($B95,'Allokerad kvv'!$B$2:$AV$700,MATCH(E$1,'Allokerad kvv'!$B$1:$AV$1,0),FALSE),VLOOKUP($B95,'Justerad allokering kvv'!$B$1:$AG$700,MATCH(E$1,'Justerad allokering kvv'!$B$1:$AF$1,0),FALSE)))</f>
        <v/>
      </c>
      <c r="F95" t="str">
        <f>IF($B95=" ","",IF(ISERROR(1/VLOOKUP($B95,'Justerad allokering kvv'!$B$1:$AG$700,MATCH(F$1,'Justerad allokering kvv'!$B$1:$AF$1,0),FALSE)),VLOOKUP($B95,'Allokerad kvv'!$B$2:$AV$700,MATCH(F$1,'Allokerad kvv'!$B$1:$AV$1,0),FALSE),VLOOKUP($B95,'Justerad allokering kvv'!$B$1:$AG$700,MATCH(F$1,'Justerad allokering kvv'!$B$1:$AF$1,0),FALSE)))</f>
        <v/>
      </c>
      <c r="G95" t="str">
        <f>IF($B95=" ","",IF(ISERROR(1/VLOOKUP($B95,'Justerad allokering kvv'!$B$1:$AG$700,MATCH(G$1,'Justerad allokering kvv'!$B$1:$AF$1,0),FALSE)),VLOOKUP($B95,'Allokerad kvv'!$B$2:$AV$700,MATCH(G$1,'Allokerad kvv'!$B$1:$AV$1,0),FALSE),VLOOKUP($B95,'Justerad allokering kvv'!$B$1:$AG$700,MATCH(G$1,'Justerad allokering kvv'!$B$1:$AF$1,0),FALSE)))</f>
        <v/>
      </c>
      <c r="H95" t="str">
        <f>IF($B95=" ","",IF(ISERROR(1/VLOOKUP($B95,'Justerad allokering kvv'!$B$1:$AG$700,MATCH(H$1,'Justerad allokering kvv'!$B$1:$AF$1,0),FALSE)),VLOOKUP($B95,'Allokerad kvv'!$B$2:$AV$700,MATCH(H$1,'Allokerad kvv'!$B$1:$AV$1,0),FALSE),VLOOKUP($B95,'Justerad allokering kvv'!$B$1:$AG$700,MATCH(H$1,'Justerad allokering kvv'!$B$1:$AF$1,0),FALSE)))</f>
        <v/>
      </c>
      <c r="I95" t="str">
        <f>IF($B95=" ","",IF(ISERROR(1/VLOOKUP($B95,'Justerad allokering kvv'!$B$1:$AG$700,MATCH(I$1,'Justerad allokering kvv'!$B$1:$AF$1,0),FALSE)),VLOOKUP($B95,'Allokerad kvv'!$B$2:$AV$700,MATCH(I$1,'Allokerad kvv'!$B$1:$AV$1,0),FALSE),VLOOKUP($B95,'Justerad allokering kvv'!$B$1:$AG$700,MATCH(I$1,'Justerad allokering kvv'!$B$1:$AF$1,0),FALSE)))</f>
        <v/>
      </c>
      <c r="J95" t="str">
        <f>IF($B95=" ","",IF(ISERROR(1/VLOOKUP($B95,'Justerad allokering kvv'!$B$1:$AG$700,MATCH(J$1,'Justerad allokering kvv'!$B$1:$AF$1,0),FALSE)),VLOOKUP($B95,'Allokerad kvv'!$B$2:$AV$700,MATCH(J$1,'Allokerad kvv'!$B$1:$AV$1,0),FALSE),VLOOKUP($B95,'Justerad allokering kvv'!$B$1:$AG$700,MATCH(J$1,'Justerad allokering kvv'!$B$1:$AF$1,0),FALSE)))</f>
        <v/>
      </c>
      <c r="K95" t="str">
        <f>IF($B95=" ","",IF(ISERROR(1/VLOOKUP($B95,'Justerad allokering kvv'!$B$1:$AG$700,MATCH(K$1,'Justerad allokering kvv'!$B$1:$AF$1,0),FALSE)),VLOOKUP($B95,'Allokerad kvv'!$B$2:$AV$700,MATCH(K$1,'Allokerad kvv'!$B$1:$AV$1,0),FALSE),VLOOKUP($B95,'Justerad allokering kvv'!$B$1:$AG$700,MATCH(K$1,'Justerad allokering kvv'!$B$1:$AF$1,0),FALSE)))</f>
        <v/>
      </c>
      <c r="L95" t="str">
        <f>IF($B95=" ","",IF(ISERROR(1/VLOOKUP($B95,'Justerad allokering kvv'!$B$1:$AG$700,MATCH(L$1,'Justerad allokering kvv'!$B$1:$AF$1,0),FALSE)),VLOOKUP($B95,'Allokerad kvv'!$B$2:$AV$700,MATCH(L$1,'Allokerad kvv'!$B$1:$AV$1,0),FALSE),VLOOKUP($B95,'Justerad allokering kvv'!$B$1:$AG$700,MATCH(L$1,'Justerad allokering kvv'!$B$1:$AF$1,0),FALSE)))</f>
        <v/>
      </c>
      <c r="M95" t="str">
        <f>IF($B95=" ","",IF(ISERROR(1/VLOOKUP($B95,'Justerad allokering kvv'!$B$1:$AG$700,MATCH(M$1,'Justerad allokering kvv'!$B$1:$AF$1,0),FALSE)),VLOOKUP($B95,'Allokerad kvv'!$B$2:$AV$700,MATCH(M$1,'Allokerad kvv'!$B$1:$AV$1,0),FALSE),VLOOKUP($B95,'Justerad allokering kvv'!$B$1:$AG$700,MATCH(M$1,'Justerad allokering kvv'!$B$1:$AF$1,0),FALSE)))</f>
        <v/>
      </c>
      <c r="N95" t="str">
        <f>IF($B95=" ","",IF(ISERROR(1/VLOOKUP($B95,'Justerad allokering kvv'!$B$1:$AG$700,MATCH(N$1,'Justerad allokering kvv'!$B$1:$AF$1,0),FALSE)),VLOOKUP($B95,'Allokerad kvv'!$B$2:$AV$700,MATCH(N$1,'Allokerad kvv'!$B$1:$AV$1,0),FALSE),VLOOKUP($B95,'Justerad allokering kvv'!$B$1:$AG$700,MATCH(N$1,'Justerad allokering kvv'!$B$1:$AF$1,0),FALSE)))</f>
        <v/>
      </c>
      <c r="O95" t="str">
        <f>IF($B95=" ","",IF(ISERROR(1/VLOOKUP($B95,'Justerad allokering kvv'!$B$1:$AG$700,MATCH(O$1,'Justerad allokering kvv'!$B$1:$AF$1,0),FALSE)),VLOOKUP($B95,'Allokerad kvv'!$B$2:$AV$700,MATCH(O$1,'Allokerad kvv'!$B$1:$AV$1,0),FALSE),VLOOKUP($B95,'Justerad allokering kvv'!$B$1:$AG$700,MATCH(O$1,'Justerad allokering kvv'!$B$1:$AF$1,0),FALSE)))</f>
        <v/>
      </c>
      <c r="P95" t="str">
        <f>IF($B95=" ","",IF(ISERROR(1/VLOOKUP($B95,'Justerad allokering kvv'!$B$1:$AG$700,MATCH(P$1,'Justerad allokering kvv'!$B$1:$AF$1,0),FALSE)),VLOOKUP($B95,'Allokerad kvv'!$B$2:$AV$700,MATCH(P$1,'Allokerad kvv'!$B$1:$AV$1,0),FALSE),VLOOKUP($B95,'Justerad allokering kvv'!$B$1:$AG$700,MATCH(P$1,'Justerad allokering kvv'!$B$1:$AF$1,0),FALSE)))</f>
        <v/>
      </c>
      <c r="Q95" t="str">
        <f>IF($B95=" ","",IF(ISERROR(1/VLOOKUP($B95,'Justerad allokering kvv'!$B$1:$AG$700,MATCH(Q$1,'Justerad allokering kvv'!$B$1:$AF$1,0),FALSE)),VLOOKUP($B95,'Allokerad kvv'!$B$2:$AV$700,MATCH(Q$1,'Allokerad kvv'!$B$1:$AV$1,0),FALSE),VLOOKUP($B95,'Justerad allokering kvv'!$B$1:$AG$700,MATCH(Q$1,'Justerad allokering kvv'!$B$1:$AF$1,0),FALSE)))</f>
        <v/>
      </c>
      <c r="R95" t="str">
        <f>IF($B95=" ","",IF(ISERROR(1/VLOOKUP($B95,'Justerad allokering kvv'!$B$1:$AG$700,MATCH(R$1,'Justerad allokering kvv'!$B$1:$AF$1,0),FALSE)),VLOOKUP($B95,'Allokerad kvv'!$B$2:$AV$700,MATCH(R$1,'Allokerad kvv'!$B$1:$AV$1,0),FALSE),VLOOKUP($B95,'Justerad allokering kvv'!$B$1:$AG$700,MATCH(R$1,'Justerad allokering kvv'!$B$1:$AF$1,0),FALSE)))</f>
        <v/>
      </c>
      <c r="S95" t="str">
        <f>IF($B95=" ","",IF(ISERROR(1/VLOOKUP($B95,'Justerad allokering kvv'!$B$1:$AG$700,MATCH(S$1,'Justerad allokering kvv'!$B$1:$AF$1,0),FALSE)),VLOOKUP($B95,'Allokerad kvv'!$B$2:$AV$700,MATCH(S$1,'Allokerad kvv'!$B$1:$AV$1,0),FALSE),VLOOKUP($B95,'Justerad allokering kvv'!$B$1:$AG$700,MATCH(S$1,'Justerad allokering kvv'!$B$1:$AF$1,0),FALSE)))</f>
        <v/>
      </c>
      <c r="T95" t="str">
        <f>IF($B95=" ","",IF(ISERROR(1/VLOOKUP($B95,'Justerad allokering kvv'!$B$1:$AG$700,MATCH(T$1,'Justerad allokering kvv'!$B$1:$AF$1,0),FALSE)),VLOOKUP($B95,'Allokerad kvv'!$B$2:$AV$700,MATCH(T$1,'Allokerad kvv'!$B$1:$AV$1,0),FALSE),VLOOKUP($B95,'Justerad allokering kvv'!$B$1:$AG$700,MATCH(T$1,'Justerad allokering kvv'!$B$1:$AF$1,0),FALSE)))</f>
        <v/>
      </c>
      <c r="U95" t="str">
        <f>IF($B95=" ","",IF(ISERROR(1/VLOOKUP($B95,'Justerad allokering kvv'!$B$1:$AG$700,MATCH(U$1,'Justerad allokering kvv'!$B$1:$AF$1,0),FALSE)),VLOOKUP($B95,'Allokerad kvv'!$B$2:$AV$700,MATCH(U$1,'Allokerad kvv'!$B$1:$AV$1,0),FALSE),VLOOKUP($B95,'Justerad allokering kvv'!$B$1:$AG$700,MATCH(U$1,'Justerad allokering kvv'!$B$1:$AF$1,0),FALSE)))</f>
        <v/>
      </c>
      <c r="V95" t="str">
        <f>IF($B95=" ","",IF(ISERROR(1/VLOOKUP($B95,'Justerad allokering kvv'!$B$1:$AG$700,MATCH(V$1,'Justerad allokering kvv'!$B$1:$AF$1,0),FALSE)),VLOOKUP($B95,'Allokerad kvv'!$B$2:$AV$700,MATCH(V$1,'Allokerad kvv'!$B$1:$AV$1,0),FALSE),VLOOKUP($B95,'Justerad allokering kvv'!$B$1:$AG$700,MATCH(V$1,'Justerad allokering kvv'!$B$1:$AF$1,0),FALSE)))</f>
        <v/>
      </c>
      <c r="W95" t="str">
        <f>IF($B95=" ","",IF(ISERROR(1/VLOOKUP($B95,'Justerad allokering kvv'!$B$1:$AG$700,MATCH(W$1,'Justerad allokering kvv'!$B$1:$AF$1,0),FALSE)),VLOOKUP($B95,'Allokerad kvv'!$B$2:$AV$700,MATCH(W$1,'Allokerad kvv'!$B$1:$AV$1,0),FALSE),VLOOKUP($B95,'Justerad allokering kvv'!$B$1:$AG$700,MATCH(W$1,'Justerad allokering kvv'!$B$1:$AF$1,0),FALSE)))</f>
        <v/>
      </c>
      <c r="X95" t="str">
        <f>IF($B95=" ","",IF(ISERROR(1/VLOOKUP($B95,'Justerad allokering kvv'!$B$1:$AG$700,MATCH(X$1,'Justerad allokering kvv'!$B$1:$AF$1,0),FALSE)),VLOOKUP($B95,'Allokerad kvv'!$B$2:$AV$700,MATCH(X$1,'Allokerad kvv'!$B$1:$AV$1,0),FALSE),VLOOKUP($B95,'Justerad allokering kvv'!$B$1:$AG$700,MATCH(X$1,'Justerad allokering kvv'!$B$1:$AF$1,0),FALSE)))</f>
        <v/>
      </c>
      <c r="Y95" t="str">
        <f>IF($B95=" ","",IF(ISERROR(1/VLOOKUP($B95,'Justerad allokering kvv'!$B$1:$AG$700,MATCH(Y$1,'Justerad allokering kvv'!$B$1:$AF$1,0),FALSE)),VLOOKUP($B95,'Allokerad kvv'!$B$2:$AV$700,MATCH(Y$1,'Allokerad kvv'!$B$1:$AV$1,0),FALSE),VLOOKUP($B95,'Justerad allokering kvv'!$B$1:$AG$700,MATCH(Y$1,'Justerad allokering kvv'!$B$1:$AF$1,0),FALSE)))</f>
        <v/>
      </c>
      <c r="AB95">
        <f>IFERROR(VLOOKUP($B95,Kraftvärmeprod!$B$1:$AO$424,MATCH("Tillförd energi från rökgaskondensering (GWh)",Kraftvärmeprod!$B$1:$AG$1,0),FALSE)/1,0)</f>
        <v>0</v>
      </c>
      <c r="AE95" s="122">
        <f t="shared" si="4"/>
        <v>0</v>
      </c>
      <c r="AG95" t="e">
        <f t="shared" si="5"/>
        <v>#VALUE!</v>
      </c>
      <c r="AH95" t="e">
        <f t="shared" si="6"/>
        <v>#VALUE!</v>
      </c>
      <c r="AI95" t="e">
        <f>IF(AH95=0,"",AH95/VLOOKUP(B95,Kraftvärmeprod!$B$1:$BC$480,MATCH("Summa tillförd energi exklusive rökgaskondensering",Kraftvärmeprod!$B$1:$BC$1,0),FALSE))</f>
        <v>#VALUE!</v>
      </c>
      <c r="AK95" t="e">
        <f t="shared" si="7"/>
        <v>#VALUE!</v>
      </c>
    </row>
    <row r="96" spans="1:37" x14ac:dyDescent="0.25">
      <c r="A96" s="2" t="s">
        <v>162</v>
      </c>
      <c r="B96" s="2" t="s">
        <v>163</v>
      </c>
      <c r="C96">
        <f>IF($B96=" ","",IF(ISERROR(1/VLOOKUP($B96,'Justerad allokering kvv'!$B$1:$AG$700,MATCH(C$1,'Justerad allokering kvv'!$B$1:$AF$1,0),FALSE)),VLOOKUP($B96,'Allokerad kvv'!$B$2:$AV$700,MATCH(C$1,'Allokerad kvv'!$B$1:$AV$1,0),FALSE),VLOOKUP($B96,'Justerad allokering kvv'!$B$1:$AG$700,MATCH(C$1,'Justerad allokering kvv'!$B$1:$AF$1,0),FALSE)))</f>
        <v>0</v>
      </c>
      <c r="D96">
        <f>IF($B96=" ","",IF(ISERROR(1/VLOOKUP($B96,'Justerad allokering kvv'!$B$1:$AG$700,MATCH(D$1,'Justerad allokering kvv'!$B$1:$AF$1,0),FALSE)),VLOOKUP($B96,'Allokerad kvv'!$B$2:$AV$700,MATCH(D$1,'Allokerad kvv'!$B$1:$AV$1,0),FALSE),VLOOKUP($B96,'Justerad allokering kvv'!$B$1:$AG$700,MATCH(D$1,'Justerad allokering kvv'!$B$1:$AF$1,0),FALSE)))</f>
        <v>0</v>
      </c>
      <c r="E96">
        <f>IF($B96=" ","",IF(ISERROR(1/VLOOKUP($B96,'Justerad allokering kvv'!$B$1:$AG$700,MATCH(E$1,'Justerad allokering kvv'!$B$1:$AF$1,0),FALSE)),VLOOKUP($B96,'Allokerad kvv'!$B$2:$AV$700,MATCH(E$1,'Allokerad kvv'!$B$1:$AV$1,0),FALSE),VLOOKUP($B96,'Justerad allokering kvv'!$B$1:$AG$700,MATCH(E$1,'Justerad allokering kvv'!$B$1:$AF$1,0),FALSE)))</f>
        <v>0</v>
      </c>
      <c r="F96">
        <f>IF($B96=" ","",IF(ISERROR(1/VLOOKUP($B96,'Justerad allokering kvv'!$B$1:$AG$700,MATCH(F$1,'Justerad allokering kvv'!$B$1:$AF$1,0),FALSE)),VLOOKUP($B96,'Allokerad kvv'!$B$2:$AV$700,MATCH(F$1,'Allokerad kvv'!$B$1:$AV$1,0),FALSE),VLOOKUP($B96,'Justerad allokering kvv'!$B$1:$AG$700,MATCH(F$1,'Justerad allokering kvv'!$B$1:$AF$1,0),FALSE)))</f>
        <v>0</v>
      </c>
      <c r="G96">
        <f>IF($B96=" ","",IF(ISERROR(1/VLOOKUP($B96,'Justerad allokering kvv'!$B$1:$AG$700,MATCH(G$1,'Justerad allokering kvv'!$B$1:$AF$1,0),FALSE)),VLOOKUP($B96,'Allokerad kvv'!$B$2:$AV$700,MATCH(G$1,'Allokerad kvv'!$B$1:$AV$1,0),FALSE),VLOOKUP($B96,'Justerad allokering kvv'!$B$1:$AG$700,MATCH(G$1,'Justerad allokering kvv'!$B$1:$AF$1,0),FALSE)))</f>
        <v>0</v>
      </c>
      <c r="H96">
        <f>IF($B96=" ","",IF(ISERROR(1/VLOOKUP($B96,'Justerad allokering kvv'!$B$1:$AG$700,MATCH(H$1,'Justerad allokering kvv'!$B$1:$AF$1,0),FALSE)),VLOOKUP($B96,'Allokerad kvv'!$B$2:$AV$700,MATCH(H$1,'Allokerad kvv'!$B$1:$AV$1,0),FALSE),VLOOKUP($B96,'Justerad allokering kvv'!$B$1:$AG$700,MATCH(H$1,'Justerad allokering kvv'!$B$1:$AF$1,0),FALSE)))</f>
        <v>0</v>
      </c>
      <c r="I96">
        <f>IF($B96=" ","",IF(ISERROR(1/VLOOKUP($B96,'Justerad allokering kvv'!$B$1:$AG$700,MATCH(I$1,'Justerad allokering kvv'!$B$1:$AF$1,0),FALSE)),VLOOKUP($B96,'Allokerad kvv'!$B$2:$AV$700,MATCH(I$1,'Allokerad kvv'!$B$1:$AV$1,0),FALSE),VLOOKUP($B96,'Justerad allokering kvv'!$B$1:$AG$700,MATCH(I$1,'Justerad allokering kvv'!$B$1:$AF$1,0),FALSE)))</f>
        <v>0</v>
      </c>
      <c r="J96">
        <f>IF($B96=" ","",IF(ISERROR(1/VLOOKUP($B96,'Justerad allokering kvv'!$B$1:$AG$700,MATCH(J$1,'Justerad allokering kvv'!$B$1:$AF$1,0),FALSE)),VLOOKUP($B96,'Allokerad kvv'!$B$2:$AV$700,MATCH(J$1,'Allokerad kvv'!$B$1:$AV$1,0),FALSE),VLOOKUP($B96,'Justerad allokering kvv'!$B$1:$AG$700,MATCH(J$1,'Justerad allokering kvv'!$B$1:$AF$1,0),FALSE)))</f>
        <v>0</v>
      </c>
      <c r="K96">
        <f>IF($B96=" ","",IF(ISERROR(1/VLOOKUP($B96,'Justerad allokering kvv'!$B$1:$AG$700,MATCH(K$1,'Justerad allokering kvv'!$B$1:$AF$1,0),FALSE)),VLOOKUP($B96,'Allokerad kvv'!$B$2:$AV$700,MATCH(K$1,'Allokerad kvv'!$B$1:$AV$1,0),FALSE),VLOOKUP($B96,'Justerad allokering kvv'!$B$1:$AG$700,MATCH(K$1,'Justerad allokering kvv'!$B$1:$AF$1,0),FALSE)))</f>
        <v>0</v>
      </c>
      <c r="L96">
        <f>IF($B96=" ","",IF(ISERROR(1/VLOOKUP($B96,'Justerad allokering kvv'!$B$1:$AG$700,MATCH(L$1,'Justerad allokering kvv'!$B$1:$AF$1,0),FALSE)),VLOOKUP($B96,'Allokerad kvv'!$B$2:$AV$700,MATCH(L$1,'Allokerad kvv'!$B$1:$AV$1,0),FALSE),VLOOKUP($B96,'Justerad allokering kvv'!$B$1:$AG$700,MATCH(L$1,'Justerad allokering kvv'!$B$1:$AF$1,0),FALSE)))</f>
        <v>0</v>
      </c>
      <c r="M96">
        <f>IF($B96=" ","",IF(ISERROR(1/VLOOKUP($B96,'Justerad allokering kvv'!$B$1:$AG$700,MATCH(M$1,'Justerad allokering kvv'!$B$1:$AF$1,0),FALSE)),VLOOKUP($B96,'Allokerad kvv'!$B$2:$AV$700,MATCH(M$1,'Allokerad kvv'!$B$1:$AV$1,0),FALSE),VLOOKUP($B96,'Justerad allokering kvv'!$B$1:$AG$700,MATCH(M$1,'Justerad allokering kvv'!$B$1:$AF$1,0),FALSE)))</f>
        <v>0</v>
      </c>
      <c r="N96">
        <f>IF($B96=" ","",IF(ISERROR(1/VLOOKUP($B96,'Justerad allokering kvv'!$B$1:$AG$700,MATCH(N$1,'Justerad allokering kvv'!$B$1:$AF$1,0),FALSE)),VLOOKUP($B96,'Allokerad kvv'!$B$2:$AV$700,MATCH(N$1,'Allokerad kvv'!$B$1:$AV$1,0),FALSE),VLOOKUP($B96,'Justerad allokering kvv'!$B$1:$AG$700,MATCH(N$1,'Justerad allokering kvv'!$B$1:$AF$1,0),FALSE)))</f>
        <v>0</v>
      </c>
      <c r="O96">
        <f>IF($B96=" ","",IF(ISERROR(1/VLOOKUP($B96,'Justerad allokering kvv'!$B$1:$AG$700,MATCH(O$1,'Justerad allokering kvv'!$B$1:$AF$1,0),FALSE)),VLOOKUP($B96,'Allokerad kvv'!$B$2:$AV$700,MATCH(O$1,'Allokerad kvv'!$B$1:$AV$1,0),FALSE),VLOOKUP($B96,'Justerad allokering kvv'!$B$1:$AG$700,MATCH(O$1,'Justerad allokering kvv'!$B$1:$AF$1,0),FALSE)))</f>
        <v>0</v>
      </c>
      <c r="P96">
        <f>IF($B96=" ","",IF(ISERROR(1/VLOOKUP($B96,'Justerad allokering kvv'!$B$1:$AG$700,MATCH(P$1,'Justerad allokering kvv'!$B$1:$AF$1,0),FALSE)),VLOOKUP($B96,'Allokerad kvv'!$B$2:$AV$700,MATCH(P$1,'Allokerad kvv'!$B$1:$AV$1,0),FALSE),VLOOKUP($B96,'Justerad allokering kvv'!$B$1:$AG$700,MATCH(P$1,'Justerad allokering kvv'!$B$1:$AF$1,0),FALSE)))</f>
        <v>0</v>
      </c>
      <c r="Q96">
        <f>IF($B96=" ","",IF(ISERROR(1/VLOOKUP($B96,'Justerad allokering kvv'!$B$1:$AG$700,MATCH(Q$1,'Justerad allokering kvv'!$B$1:$AF$1,0),FALSE)),VLOOKUP($B96,'Allokerad kvv'!$B$2:$AV$700,MATCH(Q$1,'Allokerad kvv'!$B$1:$AV$1,0),FALSE),VLOOKUP($B96,'Justerad allokering kvv'!$B$1:$AG$700,MATCH(Q$1,'Justerad allokering kvv'!$B$1:$AF$1,0),FALSE)))</f>
        <v>0</v>
      </c>
      <c r="R96">
        <f>IF($B96=" ","",IF(ISERROR(1/VLOOKUP($B96,'Justerad allokering kvv'!$B$1:$AG$700,MATCH(R$1,'Justerad allokering kvv'!$B$1:$AF$1,0),FALSE)),VLOOKUP($B96,'Allokerad kvv'!$B$2:$AV$700,MATCH(R$1,'Allokerad kvv'!$B$1:$AV$1,0),FALSE),VLOOKUP($B96,'Justerad allokering kvv'!$B$1:$AG$700,MATCH(R$1,'Justerad allokering kvv'!$B$1:$AF$1,0),FALSE)))</f>
        <v>0</v>
      </c>
      <c r="S96">
        <f>IF($B96=" ","",IF(ISERROR(1/VLOOKUP($B96,'Justerad allokering kvv'!$B$1:$AG$700,MATCH(S$1,'Justerad allokering kvv'!$B$1:$AF$1,0),FALSE)),VLOOKUP($B96,'Allokerad kvv'!$B$2:$AV$700,MATCH(S$1,'Allokerad kvv'!$B$1:$AV$1,0),FALSE),VLOOKUP($B96,'Justerad allokering kvv'!$B$1:$AG$700,MATCH(S$1,'Justerad allokering kvv'!$B$1:$AF$1,0),FALSE)))</f>
        <v>0</v>
      </c>
      <c r="T96">
        <f>IF($B96=" ","",IF(ISERROR(1/VLOOKUP($B96,'Justerad allokering kvv'!$B$1:$AG$700,MATCH(T$1,'Justerad allokering kvv'!$B$1:$AF$1,0),FALSE)),VLOOKUP($B96,'Allokerad kvv'!$B$2:$AV$700,MATCH(T$1,'Allokerad kvv'!$B$1:$AV$1,0),FALSE),VLOOKUP($B96,'Justerad allokering kvv'!$B$1:$AG$700,MATCH(T$1,'Justerad allokering kvv'!$B$1:$AF$1,0),FALSE)))</f>
        <v>0</v>
      </c>
      <c r="U96">
        <f>IF($B96=" ","",IF(ISERROR(1/VLOOKUP($B96,'Justerad allokering kvv'!$B$1:$AG$700,MATCH(U$1,'Justerad allokering kvv'!$B$1:$AF$1,0),FALSE)),VLOOKUP($B96,'Allokerad kvv'!$B$2:$AV$700,MATCH(U$1,'Allokerad kvv'!$B$1:$AV$1,0),FALSE),VLOOKUP($B96,'Justerad allokering kvv'!$B$1:$AG$700,MATCH(U$1,'Justerad allokering kvv'!$B$1:$AF$1,0),FALSE)))</f>
        <v>0</v>
      </c>
      <c r="V96">
        <f>IF($B96=" ","",IF(ISERROR(1/VLOOKUP($B96,'Justerad allokering kvv'!$B$1:$AG$700,MATCH(V$1,'Justerad allokering kvv'!$B$1:$AF$1,0),FALSE)),VLOOKUP($B96,'Allokerad kvv'!$B$2:$AV$700,MATCH(V$1,'Allokerad kvv'!$B$1:$AV$1,0),FALSE),VLOOKUP($B96,'Justerad allokering kvv'!$B$1:$AG$700,MATCH(V$1,'Justerad allokering kvv'!$B$1:$AF$1,0),FALSE)))</f>
        <v>0</v>
      </c>
      <c r="W96">
        <f>IF($B96=" ","",IF(ISERROR(1/VLOOKUP($B96,'Justerad allokering kvv'!$B$1:$AG$700,MATCH(W$1,'Justerad allokering kvv'!$B$1:$AF$1,0),FALSE)),VLOOKUP($B96,'Allokerad kvv'!$B$2:$AV$700,MATCH(W$1,'Allokerad kvv'!$B$1:$AV$1,0),FALSE),VLOOKUP($B96,'Justerad allokering kvv'!$B$1:$AG$700,MATCH(W$1,'Justerad allokering kvv'!$B$1:$AF$1,0),FALSE)))</f>
        <v>0</v>
      </c>
      <c r="X96">
        <f>IF($B96=" ","",IF(ISERROR(1/VLOOKUP($B96,'Justerad allokering kvv'!$B$1:$AG$700,MATCH(X$1,'Justerad allokering kvv'!$B$1:$AF$1,0),FALSE)),VLOOKUP($B96,'Allokerad kvv'!$B$2:$AV$700,MATCH(X$1,'Allokerad kvv'!$B$1:$AV$1,0),FALSE),VLOOKUP($B96,'Justerad allokering kvv'!$B$1:$AG$700,MATCH(X$1,'Justerad allokering kvv'!$B$1:$AF$1,0),FALSE)))</f>
        <v>0</v>
      </c>
      <c r="Y96">
        <f>IF($B96=" ","",IF(ISERROR(1/VLOOKUP($B96,'Justerad allokering kvv'!$B$1:$AG$700,MATCH(Y$1,'Justerad allokering kvv'!$B$1:$AF$1,0),FALSE)),VLOOKUP($B96,'Allokerad kvv'!$B$2:$AV$700,MATCH(Y$1,'Allokerad kvv'!$B$1:$AV$1,0),FALSE),VLOOKUP($B96,'Justerad allokering kvv'!$B$1:$AG$700,MATCH(Y$1,'Justerad allokering kvv'!$B$1:$AF$1,0),FALSE)))</f>
        <v>0</v>
      </c>
      <c r="AB96">
        <f>IFERROR(VLOOKUP($B96,Kraftvärmeprod!$B$1:$AO$424,MATCH("Tillförd energi från rökgaskondensering (GWh)",Kraftvärmeprod!$B$1:$AG$1,0),FALSE)/1,0)</f>
        <v>0</v>
      </c>
      <c r="AE96" s="122">
        <f t="shared" si="4"/>
        <v>0</v>
      </c>
      <c r="AG96">
        <f t="shared" si="5"/>
        <v>0</v>
      </c>
      <c r="AH96">
        <f t="shared" si="6"/>
        <v>0</v>
      </c>
      <c r="AI96" t="str">
        <f>IF(AH96=0,"",AH96/VLOOKUP(B96,Kraftvärmeprod!$B$1:$BC$480,MATCH("Summa tillförd energi exklusive rökgaskondensering",Kraftvärmeprod!$B$1:$BC$1,0),FALSE))</f>
        <v/>
      </c>
      <c r="AK96">
        <f t="shared" si="7"/>
        <v>0</v>
      </c>
    </row>
    <row r="97" spans="1:37" x14ac:dyDescent="0.25">
      <c r="A97" s="2" t="s">
        <v>162</v>
      </c>
      <c r="B97" s="2" t="s">
        <v>164</v>
      </c>
      <c r="C97">
        <f>IF($B97=" ","",IF(ISERROR(1/VLOOKUP($B97,'Justerad allokering kvv'!$B$1:$AG$700,MATCH(C$1,'Justerad allokering kvv'!$B$1:$AF$1,0),FALSE)),VLOOKUP($B97,'Allokerad kvv'!$B$2:$AV$700,MATCH(C$1,'Allokerad kvv'!$B$1:$AV$1,0),FALSE),VLOOKUP($B97,'Justerad allokering kvv'!$B$1:$AG$700,MATCH(C$1,'Justerad allokering kvv'!$B$1:$AF$1,0),FALSE)))</f>
        <v>0</v>
      </c>
      <c r="D97">
        <f>IF($B97=" ","",IF(ISERROR(1/VLOOKUP($B97,'Justerad allokering kvv'!$B$1:$AG$700,MATCH(D$1,'Justerad allokering kvv'!$B$1:$AF$1,0),FALSE)),VLOOKUP($B97,'Allokerad kvv'!$B$2:$AV$700,MATCH(D$1,'Allokerad kvv'!$B$1:$AV$1,0),FALSE),VLOOKUP($B97,'Justerad allokering kvv'!$B$1:$AG$700,MATCH(D$1,'Justerad allokering kvv'!$B$1:$AF$1,0),FALSE)))</f>
        <v>0</v>
      </c>
      <c r="E97">
        <f>IF($B97=" ","",IF(ISERROR(1/VLOOKUP($B97,'Justerad allokering kvv'!$B$1:$AG$700,MATCH(E$1,'Justerad allokering kvv'!$B$1:$AF$1,0),FALSE)),VLOOKUP($B97,'Allokerad kvv'!$B$2:$AV$700,MATCH(E$1,'Allokerad kvv'!$B$1:$AV$1,0),FALSE),VLOOKUP($B97,'Justerad allokering kvv'!$B$1:$AG$700,MATCH(E$1,'Justerad allokering kvv'!$B$1:$AF$1,0),FALSE)))</f>
        <v>0</v>
      </c>
      <c r="F97">
        <f>IF($B97=" ","",IF(ISERROR(1/VLOOKUP($B97,'Justerad allokering kvv'!$B$1:$AG$700,MATCH(F$1,'Justerad allokering kvv'!$B$1:$AF$1,0),FALSE)),VLOOKUP($B97,'Allokerad kvv'!$B$2:$AV$700,MATCH(F$1,'Allokerad kvv'!$B$1:$AV$1,0),FALSE),VLOOKUP($B97,'Justerad allokering kvv'!$B$1:$AG$700,MATCH(F$1,'Justerad allokering kvv'!$B$1:$AF$1,0),FALSE)))</f>
        <v>0</v>
      </c>
      <c r="G97">
        <f>IF($B97=" ","",IF(ISERROR(1/VLOOKUP($B97,'Justerad allokering kvv'!$B$1:$AG$700,MATCH(G$1,'Justerad allokering kvv'!$B$1:$AF$1,0),FALSE)),VLOOKUP($B97,'Allokerad kvv'!$B$2:$AV$700,MATCH(G$1,'Allokerad kvv'!$B$1:$AV$1,0),FALSE),VLOOKUP($B97,'Justerad allokering kvv'!$B$1:$AG$700,MATCH(G$1,'Justerad allokering kvv'!$B$1:$AF$1,0),FALSE)))</f>
        <v>0</v>
      </c>
      <c r="H97">
        <f>IF($B97=" ","",IF(ISERROR(1/VLOOKUP($B97,'Justerad allokering kvv'!$B$1:$AG$700,MATCH(H$1,'Justerad allokering kvv'!$B$1:$AF$1,0),FALSE)),VLOOKUP($B97,'Allokerad kvv'!$B$2:$AV$700,MATCH(H$1,'Allokerad kvv'!$B$1:$AV$1,0),FALSE),VLOOKUP($B97,'Justerad allokering kvv'!$B$1:$AG$700,MATCH(H$1,'Justerad allokering kvv'!$B$1:$AF$1,0),FALSE)))</f>
        <v>0</v>
      </c>
      <c r="I97">
        <f>IF($B97=" ","",IF(ISERROR(1/VLOOKUP($B97,'Justerad allokering kvv'!$B$1:$AG$700,MATCH(I$1,'Justerad allokering kvv'!$B$1:$AF$1,0),FALSE)),VLOOKUP($B97,'Allokerad kvv'!$B$2:$AV$700,MATCH(I$1,'Allokerad kvv'!$B$1:$AV$1,0),FALSE),VLOOKUP($B97,'Justerad allokering kvv'!$B$1:$AG$700,MATCH(I$1,'Justerad allokering kvv'!$B$1:$AF$1,0),FALSE)))</f>
        <v>0</v>
      </c>
      <c r="J97">
        <f>IF($B97=" ","",IF(ISERROR(1/VLOOKUP($B97,'Justerad allokering kvv'!$B$1:$AG$700,MATCH(J$1,'Justerad allokering kvv'!$B$1:$AF$1,0),FALSE)),VLOOKUP($B97,'Allokerad kvv'!$B$2:$AV$700,MATCH(J$1,'Allokerad kvv'!$B$1:$AV$1,0),FALSE),VLOOKUP($B97,'Justerad allokering kvv'!$B$1:$AG$700,MATCH(J$1,'Justerad allokering kvv'!$B$1:$AF$1,0),FALSE)))</f>
        <v>0</v>
      </c>
      <c r="K97">
        <f>IF($B97=" ","",IF(ISERROR(1/VLOOKUP($B97,'Justerad allokering kvv'!$B$1:$AG$700,MATCH(K$1,'Justerad allokering kvv'!$B$1:$AF$1,0),FALSE)),VLOOKUP($B97,'Allokerad kvv'!$B$2:$AV$700,MATCH(K$1,'Allokerad kvv'!$B$1:$AV$1,0),FALSE),VLOOKUP($B97,'Justerad allokering kvv'!$B$1:$AG$700,MATCH(K$1,'Justerad allokering kvv'!$B$1:$AF$1,0),FALSE)))</f>
        <v>0</v>
      </c>
      <c r="L97">
        <f>IF($B97=" ","",IF(ISERROR(1/VLOOKUP($B97,'Justerad allokering kvv'!$B$1:$AG$700,MATCH(L$1,'Justerad allokering kvv'!$B$1:$AF$1,0),FALSE)),VLOOKUP($B97,'Allokerad kvv'!$B$2:$AV$700,MATCH(L$1,'Allokerad kvv'!$B$1:$AV$1,0),FALSE),VLOOKUP($B97,'Justerad allokering kvv'!$B$1:$AG$700,MATCH(L$1,'Justerad allokering kvv'!$B$1:$AF$1,0),FALSE)))</f>
        <v>0</v>
      </c>
      <c r="M97">
        <f>IF($B97=" ","",IF(ISERROR(1/VLOOKUP($B97,'Justerad allokering kvv'!$B$1:$AG$700,MATCH(M$1,'Justerad allokering kvv'!$B$1:$AF$1,0),FALSE)),VLOOKUP($B97,'Allokerad kvv'!$B$2:$AV$700,MATCH(M$1,'Allokerad kvv'!$B$1:$AV$1,0),FALSE),VLOOKUP($B97,'Justerad allokering kvv'!$B$1:$AG$700,MATCH(M$1,'Justerad allokering kvv'!$B$1:$AF$1,0),FALSE)))</f>
        <v>0</v>
      </c>
      <c r="N97">
        <f>IF($B97=" ","",IF(ISERROR(1/VLOOKUP($B97,'Justerad allokering kvv'!$B$1:$AG$700,MATCH(N$1,'Justerad allokering kvv'!$B$1:$AF$1,0),FALSE)),VLOOKUP($B97,'Allokerad kvv'!$B$2:$AV$700,MATCH(N$1,'Allokerad kvv'!$B$1:$AV$1,0),FALSE),VLOOKUP($B97,'Justerad allokering kvv'!$B$1:$AG$700,MATCH(N$1,'Justerad allokering kvv'!$B$1:$AF$1,0),FALSE)))</f>
        <v>0</v>
      </c>
      <c r="O97">
        <f>IF($B97=" ","",IF(ISERROR(1/VLOOKUP($B97,'Justerad allokering kvv'!$B$1:$AG$700,MATCH(O$1,'Justerad allokering kvv'!$B$1:$AF$1,0),FALSE)),VLOOKUP($B97,'Allokerad kvv'!$B$2:$AV$700,MATCH(O$1,'Allokerad kvv'!$B$1:$AV$1,0),FALSE),VLOOKUP($B97,'Justerad allokering kvv'!$B$1:$AG$700,MATCH(O$1,'Justerad allokering kvv'!$B$1:$AF$1,0),FALSE)))</f>
        <v>0</v>
      </c>
      <c r="P97">
        <f>IF($B97=" ","",IF(ISERROR(1/VLOOKUP($B97,'Justerad allokering kvv'!$B$1:$AG$700,MATCH(P$1,'Justerad allokering kvv'!$B$1:$AF$1,0),FALSE)),VLOOKUP($B97,'Allokerad kvv'!$B$2:$AV$700,MATCH(P$1,'Allokerad kvv'!$B$1:$AV$1,0),FALSE),VLOOKUP($B97,'Justerad allokering kvv'!$B$1:$AG$700,MATCH(P$1,'Justerad allokering kvv'!$B$1:$AF$1,0),FALSE)))</f>
        <v>0</v>
      </c>
      <c r="Q97">
        <f>IF($B97=" ","",IF(ISERROR(1/VLOOKUP($B97,'Justerad allokering kvv'!$B$1:$AG$700,MATCH(Q$1,'Justerad allokering kvv'!$B$1:$AF$1,0),FALSE)),VLOOKUP($B97,'Allokerad kvv'!$B$2:$AV$700,MATCH(Q$1,'Allokerad kvv'!$B$1:$AV$1,0),FALSE),VLOOKUP($B97,'Justerad allokering kvv'!$B$1:$AG$700,MATCH(Q$1,'Justerad allokering kvv'!$B$1:$AF$1,0),FALSE)))</f>
        <v>0</v>
      </c>
      <c r="R97">
        <f>IF($B97=" ","",IF(ISERROR(1/VLOOKUP($B97,'Justerad allokering kvv'!$B$1:$AG$700,MATCH(R$1,'Justerad allokering kvv'!$B$1:$AF$1,0),FALSE)),VLOOKUP($B97,'Allokerad kvv'!$B$2:$AV$700,MATCH(R$1,'Allokerad kvv'!$B$1:$AV$1,0),FALSE),VLOOKUP($B97,'Justerad allokering kvv'!$B$1:$AG$700,MATCH(R$1,'Justerad allokering kvv'!$B$1:$AF$1,0),FALSE)))</f>
        <v>0</v>
      </c>
      <c r="S97">
        <f>IF($B97=" ","",IF(ISERROR(1/VLOOKUP($B97,'Justerad allokering kvv'!$B$1:$AG$700,MATCH(S$1,'Justerad allokering kvv'!$B$1:$AF$1,0),FALSE)),VLOOKUP($B97,'Allokerad kvv'!$B$2:$AV$700,MATCH(S$1,'Allokerad kvv'!$B$1:$AV$1,0),FALSE),VLOOKUP($B97,'Justerad allokering kvv'!$B$1:$AG$700,MATCH(S$1,'Justerad allokering kvv'!$B$1:$AF$1,0),FALSE)))</f>
        <v>0</v>
      </c>
      <c r="T97">
        <f>IF($B97=" ","",IF(ISERROR(1/VLOOKUP($B97,'Justerad allokering kvv'!$B$1:$AG$700,MATCH(T$1,'Justerad allokering kvv'!$B$1:$AF$1,0),FALSE)),VLOOKUP($B97,'Allokerad kvv'!$B$2:$AV$700,MATCH(T$1,'Allokerad kvv'!$B$1:$AV$1,0),FALSE),VLOOKUP($B97,'Justerad allokering kvv'!$B$1:$AG$700,MATCH(T$1,'Justerad allokering kvv'!$B$1:$AF$1,0),FALSE)))</f>
        <v>0</v>
      </c>
      <c r="U97">
        <f>IF($B97=" ","",IF(ISERROR(1/VLOOKUP($B97,'Justerad allokering kvv'!$B$1:$AG$700,MATCH(U$1,'Justerad allokering kvv'!$B$1:$AF$1,0),FALSE)),VLOOKUP($B97,'Allokerad kvv'!$B$2:$AV$700,MATCH(U$1,'Allokerad kvv'!$B$1:$AV$1,0),FALSE),VLOOKUP($B97,'Justerad allokering kvv'!$B$1:$AG$700,MATCH(U$1,'Justerad allokering kvv'!$B$1:$AF$1,0),FALSE)))</f>
        <v>0</v>
      </c>
      <c r="V97">
        <f>IF($B97=" ","",IF(ISERROR(1/VLOOKUP($B97,'Justerad allokering kvv'!$B$1:$AG$700,MATCH(V$1,'Justerad allokering kvv'!$B$1:$AF$1,0),FALSE)),VLOOKUP($B97,'Allokerad kvv'!$B$2:$AV$700,MATCH(V$1,'Allokerad kvv'!$B$1:$AV$1,0),FALSE),VLOOKUP($B97,'Justerad allokering kvv'!$B$1:$AG$700,MATCH(V$1,'Justerad allokering kvv'!$B$1:$AF$1,0),FALSE)))</f>
        <v>0</v>
      </c>
      <c r="W97">
        <f>IF($B97=" ","",IF(ISERROR(1/VLOOKUP($B97,'Justerad allokering kvv'!$B$1:$AG$700,MATCH(W$1,'Justerad allokering kvv'!$B$1:$AF$1,0),FALSE)),VLOOKUP($B97,'Allokerad kvv'!$B$2:$AV$700,MATCH(W$1,'Allokerad kvv'!$B$1:$AV$1,0),FALSE),VLOOKUP($B97,'Justerad allokering kvv'!$B$1:$AG$700,MATCH(W$1,'Justerad allokering kvv'!$B$1:$AF$1,0),FALSE)))</f>
        <v>0</v>
      </c>
      <c r="X97">
        <f>IF($B97=" ","",IF(ISERROR(1/VLOOKUP($B97,'Justerad allokering kvv'!$B$1:$AG$700,MATCH(X$1,'Justerad allokering kvv'!$B$1:$AF$1,0),FALSE)),VLOOKUP($B97,'Allokerad kvv'!$B$2:$AV$700,MATCH(X$1,'Allokerad kvv'!$B$1:$AV$1,0),FALSE),VLOOKUP($B97,'Justerad allokering kvv'!$B$1:$AG$700,MATCH(X$1,'Justerad allokering kvv'!$B$1:$AF$1,0),FALSE)))</f>
        <v>0</v>
      </c>
      <c r="Y97">
        <f>IF($B97=" ","",IF(ISERROR(1/VLOOKUP($B97,'Justerad allokering kvv'!$B$1:$AG$700,MATCH(Y$1,'Justerad allokering kvv'!$B$1:$AF$1,0),FALSE)),VLOOKUP($B97,'Allokerad kvv'!$B$2:$AV$700,MATCH(Y$1,'Allokerad kvv'!$B$1:$AV$1,0),FALSE),VLOOKUP($B97,'Justerad allokering kvv'!$B$1:$AG$700,MATCH(Y$1,'Justerad allokering kvv'!$B$1:$AF$1,0),FALSE)))</f>
        <v>0</v>
      </c>
      <c r="AB97">
        <f>IFERROR(VLOOKUP($B97,Kraftvärmeprod!$B$1:$AO$424,MATCH("Tillförd energi från rökgaskondensering (GWh)",Kraftvärmeprod!$B$1:$AG$1,0),FALSE)/1,0)</f>
        <v>0</v>
      </c>
      <c r="AE97" s="122">
        <f t="shared" si="4"/>
        <v>0</v>
      </c>
      <c r="AG97">
        <f t="shared" si="5"/>
        <v>0</v>
      </c>
      <c r="AH97">
        <f t="shared" si="6"/>
        <v>0</v>
      </c>
      <c r="AI97" t="str">
        <f>IF(AH97=0,"",AH97/VLOOKUP(B97,Kraftvärmeprod!$B$1:$BC$480,MATCH("Summa tillförd energi exklusive rökgaskondensering",Kraftvärmeprod!$B$1:$BC$1,0),FALSE))</f>
        <v/>
      </c>
      <c r="AK97">
        <f t="shared" si="7"/>
        <v>0</v>
      </c>
    </row>
    <row r="98" spans="1:37" x14ac:dyDescent="0.25">
      <c r="A98" s="2" t="s">
        <v>162</v>
      </c>
      <c r="B98" s="2" t="s">
        <v>165</v>
      </c>
      <c r="C98">
        <f>IF($B98=" ","",IF(ISERROR(1/VLOOKUP($B98,'Justerad allokering kvv'!$B$1:$AG$700,MATCH(C$1,'Justerad allokering kvv'!$B$1:$AF$1,0),FALSE)),VLOOKUP($B98,'Allokerad kvv'!$B$2:$AV$700,MATCH(C$1,'Allokerad kvv'!$B$1:$AV$1,0),FALSE),VLOOKUP($B98,'Justerad allokering kvv'!$B$1:$AG$700,MATCH(C$1,'Justerad allokering kvv'!$B$1:$AF$1,0),FALSE)))</f>
        <v>0</v>
      </c>
      <c r="D98">
        <f>IF($B98=" ","",IF(ISERROR(1/VLOOKUP($B98,'Justerad allokering kvv'!$B$1:$AG$700,MATCH(D$1,'Justerad allokering kvv'!$B$1:$AF$1,0),FALSE)),VLOOKUP($B98,'Allokerad kvv'!$B$2:$AV$700,MATCH(D$1,'Allokerad kvv'!$B$1:$AV$1,0),FALSE),VLOOKUP($B98,'Justerad allokering kvv'!$B$1:$AG$700,MATCH(D$1,'Justerad allokering kvv'!$B$1:$AF$1,0),FALSE)))</f>
        <v>0</v>
      </c>
      <c r="E98">
        <f>IF($B98=" ","",IF(ISERROR(1/VLOOKUP($B98,'Justerad allokering kvv'!$B$1:$AG$700,MATCH(E$1,'Justerad allokering kvv'!$B$1:$AF$1,0),FALSE)),VLOOKUP($B98,'Allokerad kvv'!$B$2:$AV$700,MATCH(E$1,'Allokerad kvv'!$B$1:$AV$1,0),FALSE),VLOOKUP($B98,'Justerad allokering kvv'!$B$1:$AG$700,MATCH(E$1,'Justerad allokering kvv'!$B$1:$AF$1,0),FALSE)))</f>
        <v>0</v>
      </c>
      <c r="F98">
        <f>IF($B98=" ","",IF(ISERROR(1/VLOOKUP($B98,'Justerad allokering kvv'!$B$1:$AG$700,MATCH(F$1,'Justerad allokering kvv'!$B$1:$AF$1,0),FALSE)),VLOOKUP($B98,'Allokerad kvv'!$B$2:$AV$700,MATCH(F$1,'Allokerad kvv'!$B$1:$AV$1,0),FALSE),VLOOKUP($B98,'Justerad allokering kvv'!$B$1:$AG$700,MATCH(F$1,'Justerad allokering kvv'!$B$1:$AF$1,0),FALSE)))</f>
        <v>0</v>
      </c>
      <c r="G98">
        <f>IF($B98=" ","",IF(ISERROR(1/VLOOKUP($B98,'Justerad allokering kvv'!$B$1:$AG$700,MATCH(G$1,'Justerad allokering kvv'!$B$1:$AF$1,0),FALSE)),VLOOKUP($B98,'Allokerad kvv'!$B$2:$AV$700,MATCH(G$1,'Allokerad kvv'!$B$1:$AV$1,0),FALSE),VLOOKUP($B98,'Justerad allokering kvv'!$B$1:$AG$700,MATCH(G$1,'Justerad allokering kvv'!$B$1:$AF$1,0),FALSE)))</f>
        <v>0</v>
      </c>
      <c r="H98">
        <f>IF($B98=" ","",IF(ISERROR(1/VLOOKUP($B98,'Justerad allokering kvv'!$B$1:$AG$700,MATCH(H$1,'Justerad allokering kvv'!$B$1:$AF$1,0),FALSE)),VLOOKUP($B98,'Allokerad kvv'!$B$2:$AV$700,MATCH(H$1,'Allokerad kvv'!$B$1:$AV$1,0),FALSE),VLOOKUP($B98,'Justerad allokering kvv'!$B$1:$AG$700,MATCH(H$1,'Justerad allokering kvv'!$B$1:$AF$1,0),FALSE)))</f>
        <v>0</v>
      </c>
      <c r="I98">
        <f>IF($B98=" ","",IF(ISERROR(1/VLOOKUP($B98,'Justerad allokering kvv'!$B$1:$AG$700,MATCH(I$1,'Justerad allokering kvv'!$B$1:$AF$1,0),FALSE)),VLOOKUP($B98,'Allokerad kvv'!$B$2:$AV$700,MATCH(I$1,'Allokerad kvv'!$B$1:$AV$1,0),FALSE),VLOOKUP($B98,'Justerad allokering kvv'!$B$1:$AG$700,MATCH(I$1,'Justerad allokering kvv'!$B$1:$AF$1,0),FALSE)))</f>
        <v>0</v>
      </c>
      <c r="J98">
        <f>IF($B98=" ","",IF(ISERROR(1/VLOOKUP($B98,'Justerad allokering kvv'!$B$1:$AG$700,MATCH(J$1,'Justerad allokering kvv'!$B$1:$AF$1,0),FALSE)),VLOOKUP($B98,'Allokerad kvv'!$B$2:$AV$700,MATCH(J$1,'Allokerad kvv'!$B$1:$AV$1,0),FALSE),VLOOKUP($B98,'Justerad allokering kvv'!$B$1:$AG$700,MATCH(J$1,'Justerad allokering kvv'!$B$1:$AF$1,0),FALSE)))</f>
        <v>0</v>
      </c>
      <c r="K98">
        <f>IF($B98=" ","",IF(ISERROR(1/VLOOKUP($B98,'Justerad allokering kvv'!$B$1:$AG$700,MATCH(K$1,'Justerad allokering kvv'!$B$1:$AF$1,0),FALSE)),VLOOKUP($B98,'Allokerad kvv'!$B$2:$AV$700,MATCH(K$1,'Allokerad kvv'!$B$1:$AV$1,0),FALSE),VLOOKUP($B98,'Justerad allokering kvv'!$B$1:$AG$700,MATCH(K$1,'Justerad allokering kvv'!$B$1:$AF$1,0),FALSE)))</f>
        <v>0</v>
      </c>
      <c r="L98">
        <f>IF($B98=" ","",IF(ISERROR(1/VLOOKUP($B98,'Justerad allokering kvv'!$B$1:$AG$700,MATCH(L$1,'Justerad allokering kvv'!$B$1:$AF$1,0),FALSE)),VLOOKUP($B98,'Allokerad kvv'!$B$2:$AV$700,MATCH(L$1,'Allokerad kvv'!$B$1:$AV$1,0),FALSE),VLOOKUP($B98,'Justerad allokering kvv'!$B$1:$AG$700,MATCH(L$1,'Justerad allokering kvv'!$B$1:$AF$1,0),FALSE)))</f>
        <v>0</v>
      </c>
      <c r="M98">
        <f>IF($B98=" ","",IF(ISERROR(1/VLOOKUP($B98,'Justerad allokering kvv'!$B$1:$AG$700,MATCH(M$1,'Justerad allokering kvv'!$B$1:$AF$1,0),FALSE)),VLOOKUP($B98,'Allokerad kvv'!$B$2:$AV$700,MATCH(M$1,'Allokerad kvv'!$B$1:$AV$1,0),FALSE),VLOOKUP($B98,'Justerad allokering kvv'!$B$1:$AG$700,MATCH(M$1,'Justerad allokering kvv'!$B$1:$AF$1,0),FALSE)))</f>
        <v>0</v>
      </c>
      <c r="N98">
        <f>IF($B98=" ","",IF(ISERROR(1/VLOOKUP($B98,'Justerad allokering kvv'!$B$1:$AG$700,MATCH(N$1,'Justerad allokering kvv'!$B$1:$AF$1,0),FALSE)),VLOOKUP($B98,'Allokerad kvv'!$B$2:$AV$700,MATCH(N$1,'Allokerad kvv'!$B$1:$AV$1,0),FALSE),VLOOKUP($B98,'Justerad allokering kvv'!$B$1:$AG$700,MATCH(N$1,'Justerad allokering kvv'!$B$1:$AF$1,0),FALSE)))</f>
        <v>0</v>
      </c>
      <c r="O98">
        <f>IF($B98=" ","",IF(ISERROR(1/VLOOKUP($B98,'Justerad allokering kvv'!$B$1:$AG$700,MATCH(O$1,'Justerad allokering kvv'!$B$1:$AF$1,0),FALSE)),VLOOKUP($B98,'Allokerad kvv'!$B$2:$AV$700,MATCH(O$1,'Allokerad kvv'!$B$1:$AV$1,0),FALSE),VLOOKUP($B98,'Justerad allokering kvv'!$B$1:$AG$700,MATCH(O$1,'Justerad allokering kvv'!$B$1:$AF$1,0),FALSE)))</f>
        <v>0</v>
      </c>
      <c r="P98">
        <f>IF($B98=" ","",IF(ISERROR(1/VLOOKUP($B98,'Justerad allokering kvv'!$B$1:$AG$700,MATCH(P$1,'Justerad allokering kvv'!$B$1:$AF$1,0),FALSE)),VLOOKUP($B98,'Allokerad kvv'!$B$2:$AV$700,MATCH(P$1,'Allokerad kvv'!$B$1:$AV$1,0),FALSE),VLOOKUP($B98,'Justerad allokering kvv'!$B$1:$AG$700,MATCH(P$1,'Justerad allokering kvv'!$B$1:$AF$1,0),FALSE)))</f>
        <v>0</v>
      </c>
      <c r="Q98">
        <f>IF($B98=" ","",IF(ISERROR(1/VLOOKUP($B98,'Justerad allokering kvv'!$B$1:$AG$700,MATCH(Q$1,'Justerad allokering kvv'!$B$1:$AF$1,0),FALSE)),VLOOKUP($B98,'Allokerad kvv'!$B$2:$AV$700,MATCH(Q$1,'Allokerad kvv'!$B$1:$AV$1,0),FALSE),VLOOKUP($B98,'Justerad allokering kvv'!$B$1:$AG$700,MATCH(Q$1,'Justerad allokering kvv'!$B$1:$AF$1,0),FALSE)))</f>
        <v>0</v>
      </c>
      <c r="R98">
        <f>IF($B98=" ","",IF(ISERROR(1/VLOOKUP($B98,'Justerad allokering kvv'!$B$1:$AG$700,MATCH(R$1,'Justerad allokering kvv'!$B$1:$AF$1,0),FALSE)),VLOOKUP($B98,'Allokerad kvv'!$B$2:$AV$700,MATCH(R$1,'Allokerad kvv'!$B$1:$AV$1,0),FALSE),VLOOKUP($B98,'Justerad allokering kvv'!$B$1:$AG$700,MATCH(R$1,'Justerad allokering kvv'!$B$1:$AF$1,0),FALSE)))</f>
        <v>0</v>
      </c>
      <c r="S98">
        <f>IF($B98=" ","",IF(ISERROR(1/VLOOKUP($B98,'Justerad allokering kvv'!$B$1:$AG$700,MATCH(S$1,'Justerad allokering kvv'!$B$1:$AF$1,0),FALSE)),VLOOKUP($B98,'Allokerad kvv'!$B$2:$AV$700,MATCH(S$1,'Allokerad kvv'!$B$1:$AV$1,0),FALSE),VLOOKUP($B98,'Justerad allokering kvv'!$B$1:$AG$700,MATCH(S$1,'Justerad allokering kvv'!$B$1:$AF$1,0),FALSE)))</f>
        <v>0</v>
      </c>
      <c r="T98">
        <f>IF($B98=" ","",IF(ISERROR(1/VLOOKUP($B98,'Justerad allokering kvv'!$B$1:$AG$700,MATCH(T$1,'Justerad allokering kvv'!$B$1:$AF$1,0),FALSE)),VLOOKUP($B98,'Allokerad kvv'!$B$2:$AV$700,MATCH(T$1,'Allokerad kvv'!$B$1:$AV$1,0),FALSE),VLOOKUP($B98,'Justerad allokering kvv'!$B$1:$AG$700,MATCH(T$1,'Justerad allokering kvv'!$B$1:$AF$1,0),FALSE)))</f>
        <v>0</v>
      </c>
      <c r="U98">
        <f>IF($B98=" ","",IF(ISERROR(1/VLOOKUP($B98,'Justerad allokering kvv'!$B$1:$AG$700,MATCH(U$1,'Justerad allokering kvv'!$B$1:$AF$1,0),FALSE)),VLOOKUP($B98,'Allokerad kvv'!$B$2:$AV$700,MATCH(U$1,'Allokerad kvv'!$B$1:$AV$1,0),FALSE),VLOOKUP($B98,'Justerad allokering kvv'!$B$1:$AG$700,MATCH(U$1,'Justerad allokering kvv'!$B$1:$AF$1,0),FALSE)))</f>
        <v>0</v>
      </c>
      <c r="V98">
        <f>IF($B98=" ","",IF(ISERROR(1/VLOOKUP($B98,'Justerad allokering kvv'!$B$1:$AG$700,MATCH(V$1,'Justerad allokering kvv'!$B$1:$AF$1,0),FALSE)),VLOOKUP($B98,'Allokerad kvv'!$B$2:$AV$700,MATCH(V$1,'Allokerad kvv'!$B$1:$AV$1,0),FALSE),VLOOKUP($B98,'Justerad allokering kvv'!$B$1:$AG$700,MATCH(V$1,'Justerad allokering kvv'!$B$1:$AF$1,0),FALSE)))</f>
        <v>0</v>
      </c>
      <c r="W98">
        <f>IF($B98=" ","",IF(ISERROR(1/VLOOKUP($B98,'Justerad allokering kvv'!$B$1:$AG$700,MATCH(W$1,'Justerad allokering kvv'!$B$1:$AF$1,0),FALSE)),VLOOKUP($B98,'Allokerad kvv'!$B$2:$AV$700,MATCH(W$1,'Allokerad kvv'!$B$1:$AV$1,0),FALSE),VLOOKUP($B98,'Justerad allokering kvv'!$B$1:$AG$700,MATCH(W$1,'Justerad allokering kvv'!$B$1:$AF$1,0),FALSE)))</f>
        <v>0</v>
      </c>
      <c r="X98">
        <f>IF($B98=" ","",IF(ISERROR(1/VLOOKUP($B98,'Justerad allokering kvv'!$B$1:$AG$700,MATCH(X$1,'Justerad allokering kvv'!$B$1:$AF$1,0),FALSE)),VLOOKUP($B98,'Allokerad kvv'!$B$2:$AV$700,MATCH(X$1,'Allokerad kvv'!$B$1:$AV$1,0),FALSE),VLOOKUP($B98,'Justerad allokering kvv'!$B$1:$AG$700,MATCH(X$1,'Justerad allokering kvv'!$B$1:$AF$1,0),FALSE)))</f>
        <v>0</v>
      </c>
      <c r="Y98">
        <f>IF($B98=" ","",IF(ISERROR(1/VLOOKUP($B98,'Justerad allokering kvv'!$B$1:$AG$700,MATCH(Y$1,'Justerad allokering kvv'!$B$1:$AF$1,0),FALSE)),VLOOKUP($B98,'Allokerad kvv'!$B$2:$AV$700,MATCH(Y$1,'Allokerad kvv'!$B$1:$AV$1,0),FALSE),VLOOKUP($B98,'Justerad allokering kvv'!$B$1:$AG$700,MATCH(Y$1,'Justerad allokering kvv'!$B$1:$AF$1,0),FALSE)))</f>
        <v>0</v>
      </c>
      <c r="AB98">
        <f>IFERROR(VLOOKUP($B98,Kraftvärmeprod!$B$1:$AO$424,MATCH("Tillförd energi från rökgaskondensering (GWh)",Kraftvärmeprod!$B$1:$AG$1,0),FALSE)/1,0)</f>
        <v>0</v>
      </c>
      <c r="AE98" s="122">
        <f t="shared" si="4"/>
        <v>0</v>
      </c>
      <c r="AG98">
        <f t="shared" si="5"/>
        <v>0</v>
      </c>
      <c r="AH98">
        <f t="shared" si="6"/>
        <v>0</v>
      </c>
      <c r="AI98" t="str">
        <f>IF(AH98=0,"",AH98/VLOOKUP(B98,Kraftvärmeprod!$B$1:$BC$480,MATCH("Summa tillförd energi exklusive rökgaskondensering",Kraftvärmeprod!$B$1:$BC$1,0),FALSE))</f>
        <v/>
      </c>
      <c r="AK98">
        <f t="shared" si="7"/>
        <v>0</v>
      </c>
    </row>
    <row r="99" spans="1:37" x14ac:dyDescent="0.25">
      <c r="A99" s="2" t="s">
        <v>162</v>
      </c>
      <c r="B99" s="2" t="s">
        <v>166</v>
      </c>
      <c r="C99">
        <f>IF($B99=" ","",IF(ISERROR(1/VLOOKUP($B99,'Justerad allokering kvv'!$B$1:$AG$700,MATCH(C$1,'Justerad allokering kvv'!$B$1:$AF$1,0),FALSE)),VLOOKUP($B99,'Allokerad kvv'!$B$2:$AV$700,MATCH(C$1,'Allokerad kvv'!$B$1:$AV$1,0),FALSE),VLOOKUP($B99,'Justerad allokering kvv'!$B$1:$AG$700,MATCH(C$1,'Justerad allokering kvv'!$B$1:$AF$1,0),FALSE)))</f>
        <v>832.73800000000006</v>
      </c>
      <c r="D99">
        <f>IF($B99=" ","",IF(ISERROR(1/VLOOKUP($B99,'Justerad allokering kvv'!$B$1:$AG$700,MATCH(D$1,'Justerad allokering kvv'!$B$1:$AF$1,0),FALSE)),VLOOKUP($B99,'Allokerad kvv'!$B$2:$AV$700,MATCH(D$1,'Allokerad kvv'!$B$1:$AV$1,0),FALSE),VLOOKUP($B99,'Justerad allokering kvv'!$B$1:$AG$700,MATCH(D$1,'Justerad allokering kvv'!$B$1:$AF$1,0),FALSE)))</f>
        <v>0</v>
      </c>
      <c r="E99">
        <f>IF($B99=" ","",IF(ISERROR(1/VLOOKUP($B99,'Justerad allokering kvv'!$B$1:$AG$700,MATCH(E$1,'Justerad allokering kvv'!$B$1:$AF$1,0),FALSE)),VLOOKUP($B99,'Allokerad kvv'!$B$2:$AV$700,MATCH(E$1,'Allokerad kvv'!$B$1:$AV$1,0),FALSE),VLOOKUP($B99,'Justerad allokering kvv'!$B$1:$AG$700,MATCH(E$1,'Justerad allokering kvv'!$B$1:$AF$1,0),FALSE)))</f>
        <v>0</v>
      </c>
      <c r="F99">
        <f>IF($B99=" ","",IF(ISERROR(1/VLOOKUP($B99,'Justerad allokering kvv'!$B$1:$AG$700,MATCH(F$1,'Justerad allokering kvv'!$B$1:$AF$1,0),FALSE)),VLOOKUP($B99,'Allokerad kvv'!$B$2:$AV$700,MATCH(F$1,'Allokerad kvv'!$B$1:$AV$1,0),FALSE),VLOOKUP($B99,'Justerad allokering kvv'!$B$1:$AG$700,MATCH(F$1,'Justerad allokering kvv'!$B$1:$AF$1,0),FALSE)))</f>
        <v>0</v>
      </c>
      <c r="G99">
        <f>IF($B99=" ","",IF(ISERROR(1/VLOOKUP($B99,'Justerad allokering kvv'!$B$1:$AG$700,MATCH(G$1,'Justerad allokering kvv'!$B$1:$AF$1,0),FALSE)),VLOOKUP($B99,'Allokerad kvv'!$B$2:$AV$700,MATCH(G$1,'Allokerad kvv'!$B$1:$AV$1,0),FALSE),VLOOKUP($B99,'Justerad allokering kvv'!$B$1:$AG$700,MATCH(G$1,'Justerad allokering kvv'!$B$1:$AF$1,0),FALSE)))</f>
        <v>59.081800000000001</v>
      </c>
      <c r="H99">
        <f>IF($B99=" ","",IF(ISERROR(1/VLOOKUP($B99,'Justerad allokering kvv'!$B$1:$AG$700,MATCH(H$1,'Justerad allokering kvv'!$B$1:$AF$1,0),FALSE)),VLOOKUP($B99,'Allokerad kvv'!$B$2:$AV$700,MATCH(H$1,'Allokerad kvv'!$B$1:$AV$1,0),FALSE),VLOOKUP($B99,'Justerad allokering kvv'!$B$1:$AG$700,MATCH(H$1,'Justerad allokering kvv'!$B$1:$AF$1,0),FALSE)))</f>
        <v>0</v>
      </c>
      <c r="I99">
        <f>IF($B99=" ","",IF(ISERROR(1/VLOOKUP($B99,'Justerad allokering kvv'!$B$1:$AG$700,MATCH(I$1,'Justerad allokering kvv'!$B$1:$AF$1,0),FALSE)),VLOOKUP($B99,'Allokerad kvv'!$B$2:$AV$700,MATCH(I$1,'Allokerad kvv'!$B$1:$AV$1,0),FALSE),VLOOKUP($B99,'Justerad allokering kvv'!$B$1:$AG$700,MATCH(I$1,'Justerad allokering kvv'!$B$1:$AF$1,0),FALSE)))</f>
        <v>17.577400000000001</v>
      </c>
      <c r="J99">
        <f>IF($B99=" ","",IF(ISERROR(1/VLOOKUP($B99,'Justerad allokering kvv'!$B$1:$AG$700,MATCH(J$1,'Justerad allokering kvv'!$B$1:$AF$1,0),FALSE)),VLOOKUP($B99,'Allokerad kvv'!$B$2:$AV$700,MATCH(J$1,'Allokerad kvv'!$B$1:$AV$1,0),FALSE),VLOOKUP($B99,'Justerad allokering kvv'!$B$1:$AG$700,MATCH(J$1,'Justerad allokering kvv'!$B$1:$AF$1,0),FALSE)))</f>
        <v>149.66200000000001</v>
      </c>
      <c r="K99">
        <f>IF($B99=" ","",IF(ISERROR(1/VLOOKUP($B99,'Justerad allokering kvv'!$B$1:$AG$700,MATCH(K$1,'Justerad allokering kvv'!$B$1:$AF$1,0),FALSE)),VLOOKUP($B99,'Allokerad kvv'!$B$2:$AV$700,MATCH(K$1,'Allokerad kvv'!$B$1:$AV$1,0),FALSE),VLOOKUP($B99,'Justerad allokering kvv'!$B$1:$AG$700,MATCH(K$1,'Justerad allokering kvv'!$B$1:$AF$1,0),FALSE)))</f>
        <v>0</v>
      </c>
      <c r="L99">
        <f>IF($B99=" ","",IF(ISERROR(1/VLOOKUP($B99,'Justerad allokering kvv'!$B$1:$AG$700,MATCH(L$1,'Justerad allokering kvv'!$B$1:$AF$1,0),FALSE)),VLOOKUP($B99,'Allokerad kvv'!$B$2:$AV$700,MATCH(L$1,'Allokerad kvv'!$B$1:$AV$1,0),FALSE),VLOOKUP($B99,'Justerad allokering kvv'!$B$1:$AG$700,MATCH(L$1,'Justerad allokering kvv'!$B$1:$AF$1,0),FALSE)))</f>
        <v>0</v>
      </c>
      <c r="M99">
        <f>IF($B99=" ","",IF(ISERROR(1/VLOOKUP($B99,'Justerad allokering kvv'!$B$1:$AG$700,MATCH(M$1,'Justerad allokering kvv'!$B$1:$AF$1,0),FALSE)),VLOOKUP($B99,'Allokerad kvv'!$B$2:$AV$700,MATCH(M$1,'Allokerad kvv'!$B$1:$AV$1,0),FALSE),VLOOKUP($B99,'Justerad allokering kvv'!$B$1:$AG$700,MATCH(M$1,'Justerad allokering kvv'!$B$1:$AF$1,0),FALSE)))</f>
        <v>0</v>
      </c>
      <c r="N99">
        <f>IF($B99=" ","",IF(ISERROR(1/VLOOKUP($B99,'Justerad allokering kvv'!$B$1:$AG$700,MATCH(N$1,'Justerad allokering kvv'!$B$1:$AF$1,0),FALSE)),VLOOKUP($B99,'Allokerad kvv'!$B$2:$AV$700,MATCH(N$1,'Allokerad kvv'!$B$1:$AV$1,0),FALSE),VLOOKUP($B99,'Justerad allokering kvv'!$B$1:$AG$700,MATCH(N$1,'Justerad allokering kvv'!$B$1:$AF$1,0),FALSE)))</f>
        <v>0</v>
      </c>
      <c r="O99">
        <f>IF($B99=" ","",IF(ISERROR(1/VLOOKUP($B99,'Justerad allokering kvv'!$B$1:$AG$700,MATCH(O$1,'Justerad allokering kvv'!$B$1:$AF$1,0),FALSE)),VLOOKUP($B99,'Allokerad kvv'!$B$2:$AV$700,MATCH(O$1,'Allokerad kvv'!$B$1:$AV$1,0),FALSE),VLOOKUP($B99,'Justerad allokering kvv'!$B$1:$AG$700,MATCH(O$1,'Justerad allokering kvv'!$B$1:$AF$1,0),FALSE)))</f>
        <v>867.64200000000005</v>
      </c>
      <c r="P99">
        <f>IF($B99=" ","",IF(ISERROR(1/VLOOKUP($B99,'Justerad allokering kvv'!$B$1:$AG$700,MATCH(P$1,'Justerad allokering kvv'!$B$1:$AF$1,0),FALSE)),VLOOKUP($B99,'Allokerad kvv'!$B$2:$AV$700,MATCH(P$1,'Allokerad kvv'!$B$1:$AV$1,0),FALSE),VLOOKUP($B99,'Justerad allokering kvv'!$B$1:$AG$700,MATCH(P$1,'Justerad allokering kvv'!$B$1:$AF$1,0),FALSE)))</f>
        <v>0</v>
      </c>
      <c r="Q99">
        <f>IF($B99=" ","",IF(ISERROR(1/VLOOKUP($B99,'Justerad allokering kvv'!$B$1:$AG$700,MATCH(Q$1,'Justerad allokering kvv'!$B$1:$AF$1,0),FALSE)),VLOOKUP($B99,'Allokerad kvv'!$B$2:$AV$700,MATCH(Q$1,'Allokerad kvv'!$B$1:$AV$1,0),FALSE),VLOOKUP($B99,'Justerad allokering kvv'!$B$1:$AG$700,MATCH(Q$1,'Justerad allokering kvv'!$B$1:$AF$1,0),FALSE)))</f>
        <v>0</v>
      </c>
      <c r="R99">
        <f>IF($B99=" ","",IF(ISERROR(1/VLOOKUP($B99,'Justerad allokering kvv'!$B$1:$AG$700,MATCH(R$1,'Justerad allokering kvv'!$B$1:$AF$1,0),FALSE)),VLOOKUP($B99,'Allokerad kvv'!$B$2:$AV$700,MATCH(R$1,'Allokerad kvv'!$B$1:$AV$1,0),FALSE),VLOOKUP($B99,'Justerad allokering kvv'!$B$1:$AG$700,MATCH(R$1,'Justerad allokering kvv'!$B$1:$AF$1,0),FALSE)))</f>
        <v>151.971</v>
      </c>
      <c r="S99">
        <f>IF($B99=" ","",IF(ISERROR(1/VLOOKUP($B99,'Justerad allokering kvv'!$B$1:$AG$700,MATCH(S$1,'Justerad allokering kvv'!$B$1:$AF$1,0),FALSE)),VLOOKUP($B99,'Allokerad kvv'!$B$2:$AV$700,MATCH(S$1,'Allokerad kvv'!$B$1:$AV$1,0),FALSE),VLOOKUP($B99,'Justerad allokering kvv'!$B$1:$AG$700,MATCH(S$1,'Justerad allokering kvv'!$B$1:$AF$1,0),FALSE)))</f>
        <v>0</v>
      </c>
      <c r="T99">
        <f>IF($B99=" ","",IF(ISERROR(1/VLOOKUP($B99,'Justerad allokering kvv'!$B$1:$AG$700,MATCH(T$1,'Justerad allokering kvv'!$B$1:$AF$1,0),FALSE)),VLOOKUP($B99,'Allokerad kvv'!$B$2:$AV$700,MATCH(T$1,'Allokerad kvv'!$B$1:$AV$1,0),FALSE),VLOOKUP($B99,'Justerad allokering kvv'!$B$1:$AG$700,MATCH(T$1,'Justerad allokering kvv'!$B$1:$AF$1,0),FALSE)))</f>
        <v>145.666</v>
      </c>
      <c r="U99">
        <f>IF($B99=" ","",IF(ISERROR(1/VLOOKUP($B99,'Justerad allokering kvv'!$B$1:$AG$700,MATCH(U$1,'Justerad allokering kvv'!$B$1:$AF$1,0),FALSE)),VLOOKUP($B99,'Allokerad kvv'!$B$2:$AV$700,MATCH(U$1,'Allokerad kvv'!$B$1:$AV$1,0),FALSE),VLOOKUP($B99,'Justerad allokering kvv'!$B$1:$AG$700,MATCH(U$1,'Justerad allokering kvv'!$B$1:$AF$1,0),FALSE)))</f>
        <v>0</v>
      </c>
      <c r="V99">
        <f>IF($B99=" ","",IF(ISERROR(1/VLOOKUP($B99,'Justerad allokering kvv'!$B$1:$AG$700,MATCH(V$1,'Justerad allokering kvv'!$B$1:$AF$1,0),FALSE)),VLOOKUP($B99,'Allokerad kvv'!$B$2:$AV$700,MATCH(V$1,'Allokerad kvv'!$B$1:$AV$1,0),FALSE),VLOOKUP($B99,'Justerad allokering kvv'!$B$1:$AG$700,MATCH(V$1,'Justerad allokering kvv'!$B$1:$AF$1,0),FALSE)))</f>
        <v>0.135881</v>
      </c>
      <c r="W99">
        <f>IF($B99=" ","",IF(ISERROR(1/VLOOKUP($B99,'Justerad allokering kvv'!$B$1:$AG$700,MATCH(W$1,'Justerad allokering kvv'!$B$1:$AF$1,0),FALSE)),VLOOKUP($B99,'Allokerad kvv'!$B$2:$AV$700,MATCH(W$1,'Allokerad kvv'!$B$1:$AV$1,0),FALSE),VLOOKUP($B99,'Justerad allokering kvv'!$B$1:$AG$700,MATCH(W$1,'Justerad allokering kvv'!$B$1:$AF$1,0),FALSE)))</f>
        <v>0</v>
      </c>
      <c r="X99">
        <f>IF($B99=" ","",IF(ISERROR(1/VLOOKUP($B99,'Justerad allokering kvv'!$B$1:$AG$700,MATCH(X$1,'Justerad allokering kvv'!$B$1:$AF$1,0),FALSE)),VLOOKUP($B99,'Allokerad kvv'!$B$2:$AV$700,MATCH(X$1,'Allokerad kvv'!$B$1:$AV$1,0),FALSE),VLOOKUP($B99,'Justerad allokering kvv'!$B$1:$AG$700,MATCH(X$1,'Justerad allokering kvv'!$B$1:$AF$1,0),FALSE)))</f>
        <v>0</v>
      </c>
      <c r="Y99">
        <f>IF($B99=" ","",IF(ISERROR(1/VLOOKUP($B99,'Justerad allokering kvv'!$B$1:$AG$700,MATCH(Y$1,'Justerad allokering kvv'!$B$1:$AF$1,0),FALSE)),VLOOKUP($B99,'Allokerad kvv'!$B$2:$AV$700,MATCH(Y$1,'Allokerad kvv'!$B$1:$AV$1,0),FALSE),VLOOKUP($B99,'Justerad allokering kvv'!$B$1:$AG$700,MATCH(Y$1,'Justerad allokering kvv'!$B$1:$AF$1,0),FALSE)))</f>
        <v>22.453700000000001</v>
      </c>
      <c r="AB99">
        <f>IFERROR(VLOOKUP($B99,Kraftvärmeprod!$B$1:$AO$424,MATCH("Tillförd energi från rökgaskondensering (GWh)",Kraftvärmeprod!$B$1:$AG$1,0),FALSE)/1,0)</f>
        <v>775.18</v>
      </c>
      <c r="AE99" s="122">
        <f t="shared" si="4"/>
        <v>3022.1077810000002</v>
      </c>
      <c r="AG99">
        <f t="shared" si="5"/>
        <v>2870.1367810000002</v>
      </c>
      <c r="AH99">
        <f t="shared" si="6"/>
        <v>2094.9567810000003</v>
      </c>
      <c r="AI99">
        <f>IF(AH99=0,"",AH99/VLOOKUP(B99,Kraftvärmeprod!$B$1:$BC$480,MATCH("Summa tillförd energi exklusive rökgaskondensering",Kraftvärmeprod!$B$1:$BC$1,0),FALSE))</f>
        <v>0.50653266066664948</v>
      </c>
      <c r="AK99">
        <f t="shared" si="7"/>
        <v>317.91758099999998</v>
      </c>
    </row>
    <row r="100" spans="1:37" x14ac:dyDescent="0.25">
      <c r="A100" s="2" t="s">
        <v>162</v>
      </c>
      <c r="B100" s="2" t="s">
        <v>167</v>
      </c>
      <c r="C100">
        <f>IF($B100=" ","",IF(ISERROR(1/VLOOKUP($B100,'Justerad allokering kvv'!$B$1:$AG$700,MATCH(C$1,'Justerad allokering kvv'!$B$1:$AF$1,0),FALSE)),VLOOKUP($B100,'Allokerad kvv'!$B$2:$AV$700,MATCH(C$1,'Allokerad kvv'!$B$1:$AV$1,0),FALSE),VLOOKUP($B100,'Justerad allokering kvv'!$B$1:$AG$700,MATCH(C$1,'Justerad allokering kvv'!$B$1:$AF$1,0),FALSE)))</f>
        <v>0</v>
      </c>
      <c r="D100">
        <f>IF($B100=" ","",IF(ISERROR(1/VLOOKUP($B100,'Justerad allokering kvv'!$B$1:$AG$700,MATCH(D$1,'Justerad allokering kvv'!$B$1:$AF$1,0),FALSE)),VLOOKUP($B100,'Allokerad kvv'!$B$2:$AV$700,MATCH(D$1,'Allokerad kvv'!$B$1:$AV$1,0),FALSE),VLOOKUP($B100,'Justerad allokering kvv'!$B$1:$AG$700,MATCH(D$1,'Justerad allokering kvv'!$B$1:$AF$1,0),FALSE)))</f>
        <v>0</v>
      </c>
      <c r="E100">
        <f>IF($B100=" ","",IF(ISERROR(1/VLOOKUP($B100,'Justerad allokering kvv'!$B$1:$AG$700,MATCH(E$1,'Justerad allokering kvv'!$B$1:$AF$1,0),FALSE)),VLOOKUP($B100,'Allokerad kvv'!$B$2:$AV$700,MATCH(E$1,'Allokerad kvv'!$B$1:$AV$1,0),FALSE),VLOOKUP($B100,'Justerad allokering kvv'!$B$1:$AG$700,MATCH(E$1,'Justerad allokering kvv'!$B$1:$AF$1,0),FALSE)))</f>
        <v>0</v>
      </c>
      <c r="F100">
        <f>IF($B100=" ","",IF(ISERROR(1/VLOOKUP($B100,'Justerad allokering kvv'!$B$1:$AG$700,MATCH(F$1,'Justerad allokering kvv'!$B$1:$AF$1,0),FALSE)),VLOOKUP($B100,'Allokerad kvv'!$B$2:$AV$700,MATCH(F$1,'Allokerad kvv'!$B$1:$AV$1,0),FALSE),VLOOKUP($B100,'Justerad allokering kvv'!$B$1:$AG$700,MATCH(F$1,'Justerad allokering kvv'!$B$1:$AF$1,0),FALSE)))</f>
        <v>0</v>
      </c>
      <c r="G100">
        <f>IF($B100=" ","",IF(ISERROR(1/VLOOKUP($B100,'Justerad allokering kvv'!$B$1:$AG$700,MATCH(G$1,'Justerad allokering kvv'!$B$1:$AF$1,0),FALSE)),VLOOKUP($B100,'Allokerad kvv'!$B$2:$AV$700,MATCH(G$1,'Allokerad kvv'!$B$1:$AV$1,0),FALSE),VLOOKUP($B100,'Justerad allokering kvv'!$B$1:$AG$700,MATCH(G$1,'Justerad allokering kvv'!$B$1:$AF$1,0),FALSE)))</f>
        <v>0</v>
      </c>
      <c r="H100">
        <f>IF($B100=" ","",IF(ISERROR(1/VLOOKUP($B100,'Justerad allokering kvv'!$B$1:$AG$700,MATCH(H$1,'Justerad allokering kvv'!$B$1:$AF$1,0),FALSE)),VLOOKUP($B100,'Allokerad kvv'!$B$2:$AV$700,MATCH(H$1,'Allokerad kvv'!$B$1:$AV$1,0),FALSE),VLOOKUP($B100,'Justerad allokering kvv'!$B$1:$AG$700,MATCH(H$1,'Justerad allokering kvv'!$B$1:$AF$1,0),FALSE)))</f>
        <v>0</v>
      </c>
      <c r="I100">
        <f>IF($B100=" ","",IF(ISERROR(1/VLOOKUP($B100,'Justerad allokering kvv'!$B$1:$AG$700,MATCH(I$1,'Justerad allokering kvv'!$B$1:$AF$1,0),FALSE)),VLOOKUP($B100,'Allokerad kvv'!$B$2:$AV$700,MATCH(I$1,'Allokerad kvv'!$B$1:$AV$1,0),FALSE),VLOOKUP($B100,'Justerad allokering kvv'!$B$1:$AG$700,MATCH(I$1,'Justerad allokering kvv'!$B$1:$AF$1,0),FALSE)))</f>
        <v>0</v>
      </c>
      <c r="J100">
        <f>IF($B100=" ","",IF(ISERROR(1/VLOOKUP($B100,'Justerad allokering kvv'!$B$1:$AG$700,MATCH(J$1,'Justerad allokering kvv'!$B$1:$AF$1,0),FALSE)),VLOOKUP($B100,'Allokerad kvv'!$B$2:$AV$700,MATCH(J$1,'Allokerad kvv'!$B$1:$AV$1,0),FALSE),VLOOKUP($B100,'Justerad allokering kvv'!$B$1:$AG$700,MATCH(J$1,'Justerad allokering kvv'!$B$1:$AF$1,0),FALSE)))</f>
        <v>0</v>
      </c>
      <c r="K100">
        <f>IF($B100=" ","",IF(ISERROR(1/VLOOKUP($B100,'Justerad allokering kvv'!$B$1:$AG$700,MATCH(K$1,'Justerad allokering kvv'!$B$1:$AF$1,0),FALSE)),VLOOKUP($B100,'Allokerad kvv'!$B$2:$AV$700,MATCH(K$1,'Allokerad kvv'!$B$1:$AV$1,0),FALSE),VLOOKUP($B100,'Justerad allokering kvv'!$B$1:$AG$700,MATCH(K$1,'Justerad allokering kvv'!$B$1:$AF$1,0),FALSE)))</f>
        <v>0</v>
      </c>
      <c r="L100">
        <f>IF($B100=" ","",IF(ISERROR(1/VLOOKUP($B100,'Justerad allokering kvv'!$B$1:$AG$700,MATCH(L$1,'Justerad allokering kvv'!$B$1:$AF$1,0),FALSE)),VLOOKUP($B100,'Allokerad kvv'!$B$2:$AV$700,MATCH(L$1,'Allokerad kvv'!$B$1:$AV$1,0),FALSE),VLOOKUP($B100,'Justerad allokering kvv'!$B$1:$AG$700,MATCH(L$1,'Justerad allokering kvv'!$B$1:$AF$1,0),FALSE)))</f>
        <v>0</v>
      </c>
      <c r="M100">
        <f>IF($B100=" ","",IF(ISERROR(1/VLOOKUP($B100,'Justerad allokering kvv'!$B$1:$AG$700,MATCH(M$1,'Justerad allokering kvv'!$B$1:$AF$1,0),FALSE)),VLOOKUP($B100,'Allokerad kvv'!$B$2:$AV$700,MATCH(M$1,'Allokerad kvv'!$B$1:$AV$1,0),FALSE),VLOOKUP($B100,'Justerad allokering kvv'!$B$1:$AG$700,MATCH(M$1,'Justerad allokering kvv'!$B$1:$AF$1,0),FALSE)))</f>
        <v>0</v>
      </c>
      <c r="N100">
        <f>IF($B100=" ","",IF(ISERROR(1/VLOOKUP($B100,'Justerad allokering kvv'!$B$1:$AG$700,MATCH(N$1,'Justerad allokering kvv'!$B$1:$AF$1,0),FALSE)),VLOOKUP($B100,'Allokerad kvv'!$B$2:$AV$700,MATCH(N$1,'Allokerad kvv'!$B$1:$AV$1,0),FALSE),VLOOKUP($B100,'Justerad allokering kvv'!$B$1:$AG$700,MATCH(N$1,'Justerad allokering kvv'!$B$1:$AF$1,0),FALSE)))</f>
        <v>0</v>
      </c>
      <c r="O100">
        <f>IF($B100=" ","",IF(ISERROR(1/VLOOKUP($B100,'Justerad allokering kvv'!$B$1:$AG$700,MATCH(O$1,'Justerad allokering kvv'!$B$1:$AF$1,0),FALSE)),VLOOKUP($B100,'Allokerad kvv'!$B$2:$AV$700,MATCH(O$1,'Allokerad kvv'!$B$1:$AV$1,0),FALSE),VLOOKUP($B100,'Justerad allokering kvv'!$B$1:$AG$700,MATCH(O$1,'Justerad allokering kvv'!$B$1:$AF$1,0),FALSE)))</f>
        <v>0</v>
      </c>
      <c r="P100">
        <f>IF($B100=" ","",IF(ISERROR(1/VLOOKUP($B100,'Justerad allokering kvv'!$B$1:$AG$700,MATCH(P$1,'Justerad allokering kvv'!$B$1:$AF$1,0),FALSE)),VLOOKUP($B100,'Allokerad kvv'!$B$2:$AV$700,MATCH(P$1,'Allokerad kvv'!$B$1:$AV$1,0),FALSE),VLOOKUP($B100,'Justerad allokering kvv'!$B$1:$AG$700,MATCH(P$1,'Justerad allokering kvv'!$B$1:$AF$1,0),FALSE)))</f>
        <v>0</v>
      </c>
      <c r="Q100">
        <f>IF($B100=" ","",IF(ISERROR(1/VLOOKUP($B100,'Justerad allokering kvv'!$B$1:$AG$700,MATCH(Q$1,'Justerad allokering kvv'!$B$1:$AF$1,0),FALSE)),VLOOKUP($B100,'Allokerad kvv'!$B$2:$AV$700,MATCH(Q$1,'Allokerad kvv'!$B$1:$AV$1,0),FALSE),VLOOKUP($B100,'Justerad allokering kvv'!$B$1:$AG$700,MATCH(Q$1,'Justerad allokering kvv'!$B$1:$AF$1,0),FALSE)))</f>
        <v>0</v>
      </c>
      <c r="R100">
        <f>IF($B100=" ","",IF(ISERROR(1/VLOOKUP($B100,'Justerad allokering kvv'!$B$1:$AG$700,MATCH(R$1,'Justerad allokering kvv'!$B$1:$AF$1,0),FALSE)),VLOOKUP($B100,'Allokerad kvv'!$B$2:$AV$700,MATCH(R$1,'Allokerad kvv'!$B$1:$AV$1,0),FALSE),VLOOKUP($B100,'Justerad allokering kvv'!$B$1:$AG$700,MATCH(R$1,'Justerad allokering kvv'!$B$1:$AF$1,0),FALSE)))</f>
        <v>0</v>
      </c>
      <c r="S100">
        <f>IF($B100=" ","",IF(ISERROR(1/VLOOKUP($B100,'Justerad allokering kvv'!$B$1:$AG$700,MATCH(S$1,'Justerad allokering kvv'!$B$1:$AF$1,0),FALSE)),VLOOKUP($B100,'Allokerad kvv'!$B$2:$AV$700,MATCH(S$1,'Allokerad kvv'!$B$1:$AV$1,0),FALSE),VLOOKUP($B100,'Justerad allokering kvv'!$B$1:$AG$700,MATCH(S$1,'Justerad allokering kvv'!$B$1:$AF$1,0),FALSE)))</f>
        <v>0</v>
      </c>
      <c r="T100">
        <f>IF($B100=" ","",IF(ISERROR(1/VLOOKUP($B100,'Justerad allokering kvv'!$B$1:$AG$700,MATCH(T$1,'Justerad allokering kvv'!$B$1:$AF$1,0),FALSE)),VLOOKUP($B100,'Allokerad kvv'!$B$2:$AV$700,MATCH(T$1,'Allokerad kvv'!$B$1:$AV$1,0),FALSE),VLOOKUP($B100,'Justerad allokering kvv'!$B$1:$AG$700,MATCH(T$1,'Justerad allokering kvv'!$B$1:$AF$1,0),FALSE)))</f>
        <v>0</v>
      </c>
      <c r="U100">
        <f>IF($B100=" ","",IF(ISERROR(1/VLOOKUP($B100,'Justerad allokering kvv'!$B$1:$AG$700,MATCH(U$1,'Justerad allokering kvv'!$B$1:$AF$1,0),FALSE)),VLOOKUP($B100,'Allokerad kvv'!$B$2:$AV$700,MATCH(U$1,'Allokerad kvv'!$B$1:$AV$1,0),FALSE),VLOOKUP($B100,'Justerad allokering kvv'!$B$1:$AG$700,MATCH(U$1,'Justerad allokering kvv'!$B$1:$AF$1,0),FALSE)))</f>
        <v>0</v>
      </c>
      <c r="V100">
        <f>IF($B100=" ","",IF(ISERROR(1/VLOOKUP($B100,'Justerad allokering kvv'!$B$1:$AG$700,MATCH(V$1,'Justerad allokering kvv'!$B$1:$AF$1,0),FALSE)),VLOOKUP($B100,'Allokerad kvv'!$B$2:$AV$700,MATCH(V$1,'Allokerad kvv'!$B$1:$AV$1,0),FALSE),VLOOKUP($B100,'Justerad allokering kvv'!$B$1:$AG$700,MATCH(V$1,'Justerad allokering kvv'!$B$1:$AF$1,0),FALSE)))</f>
        <v>0</v>
      </c>
      <c r="W100">
        <f>IF($B100=" ","",IF(ISERROR(1/VLOOKUP($B100,'Justerad allokering kvv'!$B$1:$AG$700,MATCH(W$1,'Justerad allokering kvv'!$B$1:$AF$1,0),FALSE)),VLOOKUP($B100,'Allokerad kvv'!$B$2:$AV$700,MATCH(W$1,'Allokerad kvv'!$B$1:$AV$1,0),FALSE),VLOOKUP($B100,'Justerad allokering kvv'!$B$1:$AG$700,MATCH(W$1,'Justerad allokering kvv'!$B$1:$AF$1,0),FALSE)))</f>
        <v>0</v>
      </c>
      <c r="X100">
        <f>IF($B100=" ","",IF(ISERROR(1/VLOOKUP($B100,'Justerad allokering kvv'!$B$1:$AG$700,MATCH(X$1,'Justerad allokering kvv'!$B$1:$AF$1,0),FALSE)),VLOOKUP($B100,'Allokerad kvv'!$B$2:$AV$700,MATCH(X$1,'Allokerad kvv'!$B$1:$AV$1,0),FALSE),VLOOKUP($B100,'Justerad allokering kvv'!$B$1:$AG$700,MATCH(X$1,'Justerad allokering kvv'!$B$1:$AF$1,0),FALSE)))</f>
        <v>0</v>
      </c>
      <c r="Y100">
        <f>IF($B100=" ","",IF(ISERROR(1/VLOOKUP($B100,'Justerad allokering kvv'!$B$1:$AG$700,MATCH(Y$1,'Justerad allokering kvv'!$B$1:$AF$1,0),FALSE)),VLOOKUP($B100,'Allokerad kvv'!$B$2:$AV$700,MATCH(Y$1,'Allokerad kvv'!$B$1:$AV$1,0),FALSE),VLOOKUP($B100,'Justerad allokering kvv'!$B$1:$AG$700,MATCH(Y$1,'Justerad allokering kvv'!$B$1:$AF$1,0),FALSE)))</f>
        <v>0</v>
      </c>
      <c r="AB100">
        <f>IFERROR(VLOOKUP($B100,Kraftvärmeprod!$B$1:$AO$424,MATCH("Tillförd energi från rökgaskondensering (GWh)",Kraftvärmeprod!$B$1:$AG$1,0),FALSE)/1,0)</f>
        <v>0</v>
      </c>
      <c r="AE100" s="122">
        <f t="shared" si="4"/>
        <v>0</v>
      </c>
      <c r="AG100">
        <f t="shared" si="5"/>
        <v>0</v>
      </c>
      <c r="AH100">
        <f t="shared" si="6"/>
        <v>0</v>
      </c>
      <c r="AI100" t="str">
        <f>IF(AH100=0,"",AH100/VLOOKUP(B100,Kraftvärmeprod!$B$1:$BC$480,MATCH("Summa tillförd energi exklusive rökgaskondensering",Kraftvärmeprod!$B$1:$BC$1,0),FALSE))</f>
        <v/>
      </c>
      <c r="AK100">
        <f t="shared" si="7"/>
        <v>0</v>
      </c>
    </row>
    <row r="101" spans="1:37" x14ac:dyDescent="0.25">
      <c r="A101" s="2" t="s">
        <v>162</v>
      </c>
      <c r="B101" s="2" t="s">
        <v>168</v>
      </c>
      <c r="C101">
        <f>IF($B101=" ","",IF(ISERROR(1/VLOOKUP($B101,'Justerad allokering kvv'!$B$1:$AG$700,MATCH(C$1,'Justerad allokering kvv'!$B$1:$AF$1,0),FALSE)),VLOOKUP($B101,'Allokerad kvv'!$B$2:$AV$700,MATCH(C$1,'Allokerad kvv'!$B$1:$AV$1,0),FALSE),VLOOKUP($B101,'Justerad allokering kvv'!$B$1:$AG$700,MATCH(C$1,'Justerad allokering kvv'!$B$1:$AF$1,0),FALSE)))</f>
        <v>0</v>
      </c>
      <c r="D101">
        <f>IF($B101=" ","",IF(ISERROR(1/VLOOKUP($B101,'Justerad allokering kvv'!$B$1:$AG$700,MATCH(D$1,'Justerad allokering kvv'!$B$1:$AF$1,0),FALSE)),VLOOKUP($B101,'Allokerad kvv'!$B$2:$AV$700,MATCH(D$1,'Allokerad kvv'!$B$1:$AV$1,0),FALSE),VLOOKUP($B101,'Justerad allokering kvv'!$B$1:$AG$700,MATCH(D$1,'Justerad allokering kvv'!$B$1:$AF$1,0),FALSE)))</f>
        <v>0</v>
      </c>
      <c r="E101">
        <f>IF($B101=" ","",IF(ISERROR(1/VLOOKUP($B101,'Justerad allokering kvv'!$B$1:$AG$700,MATCH(E$1,'Justerad allokering kvv'!$B$1:$AF$1,0),FALSE)),VLOOKUP($B101,'Allokerad kvv'!$B$2:$AV$700,MATCH(E$1,'Allokerad kvv'!$B$1:$AV$1,0),FALSE),VLOOKUP($B101,'Justerad allokering kvv'!$B$1:$AG$700,MATCH(E$1,'Justerad allokering kvv'!$B$1:$AF$1,0),FALSE)))</f>
        <v>0</v>
      </c>
      <c r="F101">
        <f>IF($B101=" ","",IF(ISERROR(1/VLOOKUP($B101,'Justerad allokering kvv'!$B$1:$AG$700,MATCH(F$1,'Justerad allokering kvv'!$B$1:$AF$1,0),FALSE)),VLOOKUP($B101,'Allokerad kvv'!$B$2:$AV$700,MATCH(F$1,'Allokerad kvv'!$B$1:$AV$1,0),FALSE),VLOOKUP($B101,'Justerad allokering kvv'!$B$1:$AG$700,MATCH(F$1,'Justerad allokering kvv'!$B$1:$AF$1,0),FALSE)))</f>
        <v>0</v>
      </c>
      <c r="G101">
        <f>IF($B101=" ","",IF(ISERROR(1/VLOOKUP($B101,'Justerad allokering kvv'!$B$1:$AG$700,MATCH(G$1,'Justerad allokering kvv'!$B$1:$AF$1,0),FALSE)),VLOOKUP($B101,'Allokerad kvv'!$B$2:$AV$700,MATCH(G$1,'Allokerad kvv'!$B$1:$AV$1,0),FALSE),VLOOKUP($B101,'Justerad allokering kvv'!$B$1:$AG$700,MATCH(G$1,'Justerad allokering kvv'!$B$1:$AF$1,0),FALSE)))</f>
        <v>0</v>
      </c>
      <c r="H101">
        <f>IF($B101=" ","",IF(ISERROR(1/VLOOKUP($B101,'Justerad allokering kvv'!$B$1:$AG$700,MATCH(H$1,'Justerad allokering kvv'!$B$1:$AF$1,0),FALSE)),VLOOKUP($B101,'Allokerad kvv'!$B$2:$AV$700,MATCH(H$1,'Allokerad kvv'!$B$1:$AV$1,0),FALSE),VLOOKUP($B101,'Justerad allokering kvv'!$B$1:$AG$700,MATCH(H$1,'Justerad allokering kvv'!$B$1:$AF$1,0),FALSE)))</f>
        <v>0</v>
      </c>
      <c r="I101">
        <f>IF($B101=" ","",IF(ISERROR(1/VLOOKUP($B101,'Justerad allokering kvv'!$B$1:$AG$700,MATCH(I$1,'Justerad allokering kvv'!$B$1:$AF$1,0),FALSE)),VLOOKUP($B101,'Allokerad kvv'!$B$2:$AV$700,MATCH(I$1,'Allokerad kvv'!$B$1:$AV$1,0),FALSE),VLOOKUP($B101,'Justerad allokering kvv'!$B$1:$AG$700,MATCH(I$1,'Justerad allokering kvv'!$B$1:$AF$1,0),FALSE)))</f>
        <v>0</v>
      </c>
      <c r="J101">
        <f>IF($B101=" ","",IF(ISERROR(1/VLOOKUP($B101,'Justerad allokering kvv'!$B$1:$AG$700,MATCH(J$1,'Justerad allokering kvv'!$B$1:$AF$1,0),FALSE)),VLOOKUP($B101,'Allokerad kvv'!$B$2:$AV$700,MATCH(J$1,'Allokerad kvv'!$B$1:$AV$1,0),FALSE),VLOOKUP($B101,'Justerad allokering kvv'!$B$1:$AG$700,MATCH(J$1,'Justerad allokering kvv'!$B$1:$AF$1,0),FALSE)))</f>
        <v>0</v>
      </c>
      <c r="K101">
        <f>IF($B101=" ","",IF(ISERROR(1/VLOOKUP($B101,'Justerad allokering kvv'!$B$1:$AG$700,MATCH(K$1,'Justerad allokering kvv'!$B$1:$AF$1,0),FALSE)),VLOOKUP($B101,'Allokerad kvv'!$B$2:$AV$700,MATCH(K$1,'Allokerad kvv'!$B$1:$AV$1,0),FALSE),VLOOKUP($B101,'Justerad allokering kvv'!$B$1:$AG$700,MATCH(K$1,'Justerad allokering kvv'!$B$1:$AF$1,0),FALSE)))</f>
        <v>0</v>
      </c>
      <c r="L101">
        <f>IF($B101=" ","",IF(ISERROR(1/VLOOKUP($B101,'Justerad allokering kvv'!$B$1:$AG$700,MATCH(L$1,'Justerad allokering kvv'!$B$1:$AF$1,0),FALSE)),VLOOKUP($B101,'Allokerad kvv'!$B$2:$AV$700,MATCH(L$1,'Allokerad kvv'!$B$1:$AV$1,0),FALSE),VLOOKUP($B101,'Justerad allokering kvv'!$B$1:$AG$700,MATCH(L$1,'Justerad allokering kvv'!$B$1:$AF$1,0),FALSE)))</f>
        <v>0</v>
      </c>
      <c r="M101">
        <f>IF($B101=" ","",IF(ISERROR(1/VLOOKUP($B101,'Justerad allokering kvv'!$B$1:$AG$700,MATCH(M$1,'Justerad allokering kvv'!$B$1:$AF$1,0),FALSE)),VLOOKUP($B101,'Allokerad kvv'!$B$2:$AV$700,MATCH(M$1,'Allokerad kvv'!$B$1:$AV$1,0),FALSE),VLOOKUP($B101,'Justerad allokering kvv'!$B$1:$AG$700,MATCH(M$1,'Justerad allokering kvv'!$B$1:$AF$1,0),FALSE)))</f>
        <v>0</v>
      </c>
      <c r="N101">
        <f>IF($B101=" ","",IF(ISERROR(1/VLOOKUP($B101,'Justerad allokering kvv'!$B$1:$AG$700,MATCH(N$1,'Justerad allokering kvv'!$B$1:$AF$1,0),FALSE)),VLOOKUP($B101,'Allokerad kvv'!$B$2:$AV$700,MATCH(N$1,'Allokerad kvv'!$B$1:$AV$1,0),FALSE),VLOOKUP($B101,'Justerad allokering kvv'!$B$1:$AG$700,MATCH(N$1,'Justerad allokering kvv'!$B$1:$AF$1,0),FALSE)))</f>
        <v>0</v>
      </c>
      <c r="O101">
        <f>IF($B101=" ","",IF(ISERROR(1/VLOOKUP($B101,'Justerad allokering kvv'!$B$1:$AG$700,MATCH(O$1,'Justerad allokering kvv'!$B$1:$AF$1,0),FALSE)),VLOOKUP($B101,'Allokerad kvv'!$B$2:$AV$700,MATCH(O$1,'Allokerad kvv'!$B$1:$AV$1,0),FALSE),VLOOKUP($B101,'Justerad allokering kvv'!$B$1:$AG$700,MATCH(O$1,'Justerad allokering kvv'!$B$1:$AF$1,0),FALSE)))</f>
        <v>0</v>
      </c>
      <c r="P101">
        <f>IF($B101=" ","",IF(ISERROR(1/VLOOKUP($B101,'Justerad allokering kvv'!$B$1:$AG$700,MATCH(P$1,'Justerad allokering kvv'!$B$1:$AF$1,0),FALSE)),VLOOKUP($B101,'Allokerad kvv'!$B$2:$AV$700,MATCH(P$1,'Allokerad kvv'!$B$1:$AV$1,0),FALSE),VLOOKUP($B101,'Justerad allokering kvv'!$B$1:$AG$700,MATCH(P$1,'Justerad allokering kvv'!$B$1:$AF$1,0),FALSE)))</f>
        <v>0</v>
      </c>
      <c r="Q101">
        <f>IF($B101=" ","",IF(ISERROR(1/VLOOKUP($B101,'Justerad allokering kvv'!$B$1:$AG$700,MATCH(Q$1,'Justerad allokering kvv'!$B$1:$AF$1,0),FALSE)),VLOOKUP($B101,'Allokerad kvv'!$B$2:$AV$700,MATCH(Q$1,'Allokerad kvv'!$B$1:$AV$1,0),FALSE),VLOOKUP($B101,'Justerad allokering kvv'!$B$1:$AG$700,MATCH(Q$1,'Justerad allokering kvv'!$B$1:$AF$1,0),FALSE)))</f>
        <v>0</v>
      </c>
      <c r="R101">
        <f>IF($B101=" ","",IF(ISERROR(1/VLOOKUP($B101,'Justerad allokering kvv'!$B$1:$AG$700,MATCH(R$1,'Justerad allokering kvv'!$B$1:$AF$1,0),FALSE)),VLOOKUP($B101,'Allokerad kvv'!$B$2:$AV$700,MATCH(R$1,'Allokerad kvv'!$B$1:$AV$1,0),FALSE),VLOOKUP($B101,'Justerad allokering kvv'!$B$1:$AG$700,MATCH(R$1,'Justerad allokering kvv'!$B$1:$AF$1,0),FALSE)))</f>
        <v>0</v>
      </c>
      <c r="S101">
        <f>IF($B101=" ","",IF(ISERROR(1/VLOOKUP($B101,'Justerad allokering kvv'!$B$1:$AG$700,MATCH(S$1,'Justerad allokering kvv'!$B$1:$AF$1,0),FALSE)),VLOOKUP($B101,'Allokerad kvv'!$B$2:$AV$700,MATCH(S$1,'Allokerad kvv'!$B$1:$AV$1,0),FALSE),VLOOKUP($B101,'Justerad allokering kvv'!$B$1:$AG$700,MATCH(S$1,'Justerad allokering kvv'!$B$1:$AF$1,0),FALSE)))</f>
        <v>0</v>
      </c>
      <c r="T101">
        <f>IF($B101=" ","",IF(ISERROR(1/VLOOKUP($B101,'Justerad allokering kvv'!$B$1:$AG$700,MATCH(T$1,'Justerad allokering kvv'!$B$1:$AF$1,0),FALSE)),VLOOKUP($B101,'Allokerad kvv'!$B$2:$AV$700,MATCH(T$1,'Allokerad kvv'!$B$1:$AV$1,0),FALSE),VLOOKUP($B101,'Justerad allokering kvv'!$B$1:$AG$700,MATCH(T$1,'Justerad allokering kvv'!$B$1:$AF$1,0),FALSE)))</f>
        <v>0</v>
      </c>
      <c r="U101">
        <f>IF($B101=" ","",IF(ISERROR(1/VLOOKUP($B101,'Justerad allokering kvv'!$B$1:$AG$700,MATCH(U$1,'Justerad allokering kvv'!$B$1:$AF$1,0),FALSE)),VLOOKUP($B101,'Allokerad kvv'!$B$2:$AV$700,MATCH(U$1,'Allokerad kvv'!$B$1:$AV$1,0),FALSE),VLOOKUP($B101,'Justerad allokering kvv'!$B$1:$AG$700,MATCH(U$1,'Justerad allokering kvv'!$B$1:$AF$1,0),FALSE)))</f>
        <v>0</v>
      </c>
      <c r="V101">
        <f>IF($B101=" ","",IF(ISERROR(1/VLOOKUP($B101,'Justerad allokering kvv'!$B$1:$AG$700,MATCH(V$1,'Justerad allokering kvv'!$B$1:$AF$1,0),FALSE)),VLOOKUP($B101,'Allokerad kvv'!$B$2:$AV$700,MATCH(V$1,'Allokerad kvv'!$B$1:$AV$1,0),FALSE),VLOOKUP($B101,'Justerad allokering kvv'!$B$1:$AG$700,MATCH(V$1,'Justerad allokering kvv'!$B$1:$AF$1,0),FALSE)))</f>
        <v>0</v>
      </c>
      <c r="W101">
        <f>IF($B101=" ","",IF(ISERROR(1/VLOOKUP($B101,'Justerad allokering kvv'!$B$1:$AG$700,MATCH(W$1,'Justerad allokering kvv'!$B$1:$AF$1,0),FALSE)),VLOOKUP($B101,'Allokerad kvv'!$B$2:$AV$700,MATCH(W$1,'Allokerad kvv'!$B$1:$AV$1,0),FALSE),VLOOKUP($B101,'Justerad allokering kvv'!$B$1:$AG$700,MATCH(W$1,'Justerad allokering kvv'!$B$1:$AF$1,0),FALSE)))</f>
        <v>0</v>
      </c>
      <c r="X101">
        <f>IF($B101=" ","",IF(ISERROR(1/VLOOKUP($B101,'Justerad allokering kvv'!$B$1:$AG$700,MATCH(X$1,'Justerad allokering kvv'!$B$1:$AF$1,0),FALSE)),VLOOKUP($B101,'Allokerad kvv'!$B$2:$AV$700,MATCH(X$1,'Allokerad kvv'!$B$1:$AV$1,0),FALSE),VLOOKUP($B101,'Justerad allokering kvv'!$B$1:$AG$700,MATCH(X$1,'Justerad allokering kvv'!$B$1:$AF$1,0),FALSE)))</f>
        <v>0</v>
      </c>
      <c r="Y101">
        <f>IF($B101=" ","",IF(ISERROR(1/VLOOKUP($B101,'Justerad allokering kvv'!$B$1:$AG$700,MATCH(Y$1,'Justerad allokering kvv'!$B$1:$AF$1,0),FALSE)),VLOOKUP($B101,'Allokerad kvv'!$B$2:$AV$700,MATCH(Y$1,'Allokerad kvv'!$B$1:$AV$1,0),FALSE),VLOOKUP($B101,'Justerad allokering kvv'!$B$1:$AG$700,MATCH(Y$1,'Justerad allokering kvv'!$B$1:$AF$1,0),FALSE)))</f>
        <v>0</v>
      </c>
      <c r="AB101">
        <f>IFERROR(VLOOKUP($B101,Kraftvärmeprod!$B$1:$AO$424,MATCH("Tillförd energi från rökgaskondensering (GWh)",Kraftvärmeprod!$B$1:$AG$1,0),FALSE)/1,0)</f>
        <v>0</v>
      </c>
      <c r="AE101" s="122">
        <f t="shared" si="4"/>
        <v>0</v>
      </c>
      <c r="AG101">
        <f t="shared" si="5"/>
        <v>0</v>
      </c>
      <c r="AH101">
        <f t="shared" si="6"/>
        <v>0</v>
      </c>
      <c r="AI101" t="str">
        <f>IF(AH101=0,"",AH101/VLOOKUP(B101,Kraftvärmeprod!$B$1:$BC$480,MATCH("Summa tillförd energi exklusive rökgaskondensering",Kraftvärmeprod!$B$1:$BC$1,0),FALSE))</f>
        <v/>
      </c>
      <c r="AK101">
        <f t="shared" si="7"/>
        <v>0</v>
      </c>
    </row>
    <row r="102" spans="1:37" x14ac:dyDescent="0.25">
      <c r="A102" s="2" t="s">
        <v>162</v>
      </c>
      <c r="B102" s="2" t="s">
        <v>169</v>
      </c>
      <c r="C102">
        <f>IF($B102=" ","",IF(ISERROR(1/VLOOKUP($B102,'Justerad allokering kvv'!$B$1:$AG$700,MATCH(C$1,'Justerad allokering kvv'!$B$1:$AF$1,0),FALSE)),VLOOKUP($B102,'Allokerad kvv'!$B$2:$AV$700,MATCH(C$1,'Allokerad kvv'!$B$1:$AV$1,0),FALSE),VLOOKUP($B102,'Justerad allokering kvv'!$B$1:$AG$700,MATCH(C$1,'Justerad allokering kvv'!$B$1:$AF$1,0),FALSE)))</f>
        <v>0</v>
      </c>
      <c r="D102">
        <f>IF($B102=" ","",IF(ISERROR(1/VLOOKUP($B102,'Justerad allokering kvv'!$B$1:$AG$700,MATCH(D$1,'Justerad allokering kvv'!$B$1:$AF$1,0),FALSE)),VLOOKUP($B102,'Allokerad kvv'!$B$2:$AV$700,MATCH(D$1,'Allokerad kvv'!$B$1:$AV$1,0),FALSE),VLOOKUP($B102,'Justerad allokering kvv'!$B$1:$AG$700,MATCH(D$1,'Justerad allokering kvv'!$B$1:$AF$1,0),FALSE)))</f>
        <v>0</v>
      </c>
      <c r="E102">
        <f>IF($B102=" ","",IF(ISERROR(1/VLOOKUP($B102,'Justerad allokering kvv'!$B$1:$AG$700,MATCH(E$1,'Justerad allokering kvv'!$B$1:$AF$1,0),FALSE)),VLOOKUP($B102,'Allokerad kvv'!$B$2:$AV$700,MATCH(E$1,'Allokerad kvv'!$B$1:$AV$1,0),FALSE),VLOOKUP($B102,'Justerad allokering kvv'!$B$1:$AG$700,MATCH(E$1,'Justerad allokering kvv'!$B$1:$AF$1,0),FALSE)))</f>
        <v>0</v>
      </c>
      <c r="F102">
        <f>IF($B102=" ","",IF(ISERROR(1/VLOOKUP($B102,'Justerad allokering kvv'!$B$1:$AG$700,MATCH(F$1,'Justerad allokering kvv'!$B$1:$AF$1,0),FALSE)),VLOOKUP($B102,'Allokerad kvv'!$B$2:$AV$700,MATCH(F$1,'Allokerad kvv'!$B$1:$AV$1,0),FALSE),VLOOKUP($B102,'Justerad allokering kvv'!$B$1:$AG$700,MATCH(F$1,'Justerad allokering kvv'!$B$1:$AF$1,0),FALSE)))</f>
        <v>0</v>
      </c>
      <c r="G102">
        <f>IF($B102=" ","",IF(ISERROR(1/VLOOKUP($B102,'Justerad allokering kvv'!$B$1:$AG$700,MATCH(G$1,'Justerad allokering kvv'!$B$1:$AF$1,0),FALSE)),VLOOKUP($B102,'Allokerad kvv'!$B$2:$AV$700,MATCH(G$1,'Allokerad kvv'!$B$1:$AV$1,0),FALSE),VLOOKUP($B102,'Justerad allokering kvv'!$B$1:$AG$700,MATCH(G$1,'Justerad allokering kvv'!$B$1:$AF$1,0),FALSE)))</f>
        <v>0</v>
      </c>
      <c r="H102">
        <f>IF($B102=" ","",IF(ISERROR(1/VLOOKUP($B102,'Justerad allokering kvv'!$B$1:$AG$700,MATCH(H$1,'Justerad allokering kvv'!$B$1:$AF$1,0),FALSE)),VLOOKUP($B102,'Allokerad kvv'!$B$2:$AV$700,MATCH(H$1,'Allokerad kvv'!$B$1:$AV$1,0),FALSE),VLOOKUP($B102,'Justerad allokering kvv'!$B$1:$AG$700,MATCH(H$1,'Justerad allokering kvv'!$B$1:$AF$1,0),FALSE)))</f>
        <v>0</v>
      </c>
      <c r="I102">
        <f>IF($B102=" ","",IF(ISERROR(1/VLOOKUP($B102,'Justerad allokering kvv'!$B$1:$AG$700,MATCH(I$1,'Justerad allokering kvv'!$B$1:$AF$1,0),FALSE)),VLOOKUP($B102,'Allokerad kvv'!$B$2:$AV$700,MATCH(I$1,'Allokerad kvv'!$B$1:$AV$1,0),FALSE),VLOOKUP($B102,'Justerad allokering kvv'!$B$1:$AG$700,MATCH(I$1,'Justerad allokering kvv'!$B$1:$AF$1,0),FALSE)))</f>
        <v>0</v>
      </c>
      <c r="J102">
        <f>IF($B102=" ","",IF(ISERROR(1/VLOOKUP($B102,'Justerad allokering kvv'!$B$1:$AG$700,MATCH(J$1,'Justerad allokering kvv'!$B$1:$AF$1,0),FALSE)),VLOOKUP($B102,'Allokerad kvv'!$B$2:$AV$700,MATCH(J$1,'Allokerad kvv'!$B$1:$AV$1,0),FALSE),VLOOKUP($B102,'Justerad allokering kvv'!$B$1:$AG$700,MATCH(J$1,'Justerad allokering kvv'!$B$1:$AF$1,0),FALSE)))</f>
        <v>0</v>
      </c>
      <c r="K102">
        <f>IF($B102=" ","",IF(ISERROR(1/VLOOKUP($B102,'Justerad allokering kvv'!$B$1:$AG$700,MATCH(K$1,'Justerad allokering kvv'!$B$1:$AF$1,0),FALSE)),VLOOKUP($B102,'Allokerad kvv'!$B$2:$AV$700,MATCH(K$1,'Allokerad kvv'!$B$1:$AV$1,0),FALSE),VLOOKUP($B102,'Justerad allokering kvv'!$B$1:$AG$700,MATCH(K$1,'Justerad allokering kvv'!$B$1:$AF$1,0),FALSE)))</f>
        <v>0</v>
      </c>
      <c r="L102">
        <f>IF($B102=" ","",IF(ISERROR(1/VLOOKUP($B102,'Justerad allokering kvv'!$B$1:$AG$700,MATCH(L$1,'Justerad allokering kvv'!$B$1:$AF$1,0),FALSE)),VLOOKUP($B102,'Allokerad kvv'!$B$2:$AV$700,MATCH(L$1,'Allokerad kvv'!$B$1:$AV$1,0),FALSE),VLOOKUP($B102,'Justerad allokering kvv'!$B$1:$AG$700,MATCH(L$1,'Justerad allokering kvv'!$B$1:$AF$1,0),FALSE)))</f>
        <v>0</v>
      </c>
      <c r="M102">
        <f>IF($B102=" ","",IF(ISERROR(1/VLOOKUP($B102,'Justerad allokering kvv'!$B$1:$AG$700,MATCH(M$1,'Justerad allokering kvv'!$B$1:$AF$1,0),FALSE)),VLOOKUP($B102,'Allokerad kvv'!$B$2:$AV$700,MATCH(M$1,'Allokerad kvv'!$B$1:$AV$1,0),FALSE),VLOOKUP($B102,'Justerad allokering kvv'!$B$1:$AG$700,MATCH(M$1,'Justerad allokering kvv'!$B$1:$AF$1,0),FALSE)))</f>
        <v>0</v>
      </c>
      <c r="N102">
        <f>IF($B102=" ","",IF(ISERROR(1/VLOOKUP($B102,'Justerad allokering kvv'!$B$1:$AG$700,MATCH(N$1,'Justerad allokering kvv'!$B$1:$AF$1,0),FALSE)),VLOOKUP($B102,'Allokerad kvv'!$B$2:$AV$700,MATCH(N$1,'Allokerad kvv'!$B$1:$AV$1,0),FALSE),VLOOKUP($B102,'Justerad allokering kvv'!$B$1:$AG$700,MATCH(N$1,'Justerad allokering kvv'!$B$1:$AF$1,0),FALSE)))</f>
        <v>0</v>
      </c>
      <c r="O102">
        <f>IF($B102=" ","",IF(ISERROR(1/VLOOKUP($B102,'Justerad allokering kvv'!$B$1:$AG$700,MATCH(O$1,'Justerad allokering kvv'!$B$1:$AF$1,0),FALSE)),VLOOKUP($B102,'Allokerad kvv'!$B$2:$AV$700,MATCH(O$1,'Allokerad kvv'!$B$1:$AV$1,0),FALSE),VLOOKUP($B102,'Justerad allokering kvv'!$B$1:$AG$700,MATCH(O$1,'Justerad allokering kvv'!$B$1:$AF$1,0),FALSE)))</f>
        <v>0</v>
      </c>
      <c r="P102">
        <f>IF($B102=" ","",IF(ISERROR(1/VLOOKUP($B102,'Justerad allokering kvv'!$B$1:$AG$700,MATCH(P$1,'Justerad allokering kvv'!$B$1:$AF$1,0),FALSE)),VLOOKUP($B102,'Allokerad kvv'!$B$2:$AV$700,MATCH(P$1,'Allokerad kvv'!$B$1:$AV$1,0),FALSE),VLOOKUP($B102,'Justerad allokering kvv'!$B$1:$AG$700,MATCH(P$1,'Justerad allokering kvv'!$B$1:$AF$1,0),FALSE)))</f>
        <v>0</v>
      </c>
      <c r="Q102">
        <f>IF($B102=" ","",IF(ISERROR(1/VLOOKUP($B102,'Justerad allokering kvv'!$B$1:$AG$700,MATCH(Q$1,'Justerad allokering kvv'!$B$1:$AF$1,0),FALSE)),VLOOKUP($B102,'Allokerad kvv'!$B$2:$AV$700,MATCH(Q$1,'Allokerad kvv'!$B$1:$AV$1,0),FALSE),VLOOKUP($B102,'Justerad allokering kvv'!$B$1:$AG$700,MATCH(Q$1,'Justerad allokering kvv'!$B$1:$AF$1,0),FALSE)))</f>
        <v>0</v>
      </c>
      <c r="R102">
        <f>IF($B102=" ","",IF(ISERROR(1/VLOOKUP($B102,'Justerad allokering kvv'!$B$1:$AG$700,MATCH(R$1,'Justerad allokering kvv'!$B$1:$AF$1,0),FALSE)),VLOOKUP($B102,'Allokerad kvv'!$B$2:$AV$700,MATCH(R$1,'Allokerad kvv'!$B$1:$AV$1,0),FALSE),VLOOKUP($B102,'Justerad allokering kvv'!$B$1:$AG$700,MATCH(R$1,'Justerad allokering kvv'!$B$1:$AF$1,0),FALSE)))</f>
        <v>0</v>
      </c>
      <c r="S102">
        <f>IF($B102=" ","",IF(ISERROR(1/VLOOKUP($B102,'Justerad allokering kvv'!$B$1:$AG$700,MATCH(S$1,'Justerad allokering kvv'!$B$1:$AF$1,0),FALSE)),VLOOKUP($B102,'Allokerad kvv'!$B$2:$AV$700,MATCH(S$1,'Allokerad kvv'!$B$1:$AV$1,0),FALSE),VLOOKUP($B102,'Justerad allokering kvv'!$B$1:$AG$700,MATCH(S$1,'Justerad allokering kvv'!$B$1:$AF$1,0),FALSE)))</f>
        <v>0</v>
      </c>
      <c r="T102">
        <f>IF($B102=" ","",IF(ISERROR(1/VLOOKUP($B102,'Justerad allokering kvv'!$B$1:$AG$700,MATCH(T$1,'Justerad allokering kvv'!$B$1:$AF$1,0),FALSE)),VLOOKUP($B102,'Allokerad kvv'!$B$2:$AV$700,MATCH(T$1,'Allokerad kvv'!$B$1:$AV$1,0),FALSE),VLOOKUP($B102,'Justerad allokering kvv'!$B$1:$AG$700,MATCH(T$1,'Justerad allokering kvv'!$B$1:$AF$1,0),FALSE)))</f>
        <v>0</v>
      </c>
      <c r="U102">
        <f>IF($B102=" ","",IF(ISERROR(1/VLOOKUP($B102,'Justerad allokering kvv'!$B$1:$AG$700,MATCH(U$1,'Justerad allokering kvv'!$B$1:$AF$1,0),FALSE)),VLOOKUP($B102,'Allokerad kvv'!$B$2:$AV$700,MATCH(U$1,'Allokerad kvv'!$B$1:$AV$1,0),FALSE),VLOOKUP($B102,'Justerad allokering kvv'!$B$1:$AG$700,MATCH(U$1,'Justerad allokering kvv'!$B$1:$AF$1,0),FALSE)))</f>
        <v>0</v>
      </c>
      <c r="V102">
        <f>IF($B102=" ","",IF(ISERROR(1/VLOOKUP($B102,'Justerad allokering kvv'!$B$1:$AG$700,MATCH(V$1,'Justerad allokering kvv'!$B$1:$AF$1,0),FALSE)),VLOOKUP($B102,'Allokerad kvv'!$B$2:$AV$700,MATCH(V$1,'Allokerad kvv'!$B$1:$AV$1,0),FALSE),VLOOKUP($B102,'Justerad allokering kvv'!$B$1:$AG$700,MATCH(V$1,'Justerad allokering kvv'!$B$1:$AF$1,0),FALSE)))</f>
        <v>0</v>
      </c>
      <c r="W102">
        <f>IF($B102=" ","",IF(ISERROR(1/VLOOKUP($B102,'Justerad allokering kvv'!$B$1:$AG$700,MATCH(W$1,'Justerad allokering kvv'!$B$1:$AF$1,0),FALSE)),VLOOKUP($B102,'Allokerad kvv'!$B$2:$AV$700,MATCH(W$1,'Allokerad kvv'!$B$1:$AV$1,0),FALSE),VLOOKUP($B102,'Justerad allokering kvv'!$B$1:$AG$700,MATCH(W$1,'Justerad allokering kvv'!$B$1:$AF$1,0),FALSE)))</f>
        <v>0</v>
      </c>
      <c r="X102">
        <f>IF($B102=" ","",IF(ISERROR(1/VLOOKUP($B102,'Justerad allokering kvv'!$B$1:$AG$700,MATCH(X$1,'Justerad allokering kvv'!$B$1:$AF$1,0),FALSE)),VLOOKUP($B102,'Allokerad kvv'!$B$2:$AV$700,MATCH(X$1,'Allokerad kvv'!$B$1:$AV$1,0),FALSE),VLOOKUP($B102,'Justerad allokering kvv'!$B$1:$AG$700,MATCH(X$1,'Justerad allokering kvv'!$B$1:$AF$1,0),FALSE)))</f>
        <v>0</v>
      </c>
      <c r="Y102">
        <f>IF($B102=" ","",IF(ISERROR(1/VLOOKUP($B102,'Justerad allokering kvv'!$B$1:$AG$700,MATCH(Y$1,'Justerad allokering kvv'!$B$1:$AF$1,0),FALSE)),VLOOKUP($B102,'Allokerad kvv'!$B$2:$AV$700,MATCH(Y$1,'Allokerad kvv'!$B$1:$AV$1,0),FALSE),VLOOKUP($B102,'Justerad allokering kvv'!$B$1:$AG$700,MATCH(Y$1,'Justerad allokering kvv'!$B$1:$AF$1,0),FALSE)))</f>
        <v>0</v>
      </c>
      <c r="AB102">
        <f>IFERROR(VLOOKUP($B102,Kraftvärmeprod!$B$1:$AO$424,MATCH("Tillförd energi från rökgaskondensering (GWh)",Kraftvärmeprod!$B$1:$AG$1,0),FALSE)/1,0)</f>
        <v>0</v>
      </c>
      <c r="AE102" s="122">
        <f t="shared" si="4"/>
        <v>0</v>
      </c>
      <c r="AG102">
        <f t="shared" si="5"/>
        <v>0</v>
      </c>
      <c r="AH102">
        <f t="shared" si="6"/>
        <v>0</v>
      </c>
      <c r="AI102" t="str">
        <f>IF(AH102=0,"",AH102/VLOOKUP(B102,Kraftvärmeprod!$B$1:$BC$480,MATCH("Summa tillförd energi exklusive rökgaskondensering",Kraftvärmeprod!$B$1:$BC$1,0),FALSE))</f>
        <v/>
      </c>
      <c r="AK102">
        <f t="shared" si="7"/>
        <v>0</v>
      </c>
    </row>
    <row r="103" spans="1:37" x14ac:dyDescent="0.25">
      <c r="A103" s="2" t="s">
        <v>162</v>
      </c>
      <c r="B103" s="2" t="s">
        <v>170</v>
      </c>
      <c r="C103">
        <f>IF($B103=" ","",IF(ISERROR(1/VLOOKUP($B103,'Justerad allokering kvv'!$B$1:$AG$700,MATCH(C$1,'Justerad allokering kvv'!$B$1:$AF$1,0),FALSE)),VLOOKUP($B103,'Allokerad kvv'!$B$2:$AV$700,MATCH(C$1,'Allokerad kvv'!$B$1:$AV$1,0),FALSE),VLOOKUP($B103,'Justerad allokering kvv'!$B$1:$AG$700,MATCH(C$1,'Justerad allokering kvv'!$B$1:$AF$1,0),FALSE)))</f>
        <v>0</v>
      </c>
      <c r="D103">
        <f>IF($B103=" ","",IF(ISERROR(1/VLOOKUP($B103,'Justerad allokering kvv'!$B$1:$AG$700,MATCH(D$1,'Justerad allokering kvv'!$B$1:$AF$1,0),FALSE)),VLOOKUP($B103,'Allokerad kvv'!$B$2:$AV$700,MATCH(D$1,'Allokerad kvv'!$B$1:$AV$1,0),FALSE),VLOOKUP($B103,'Justerad allokering kvv'!$B$1:$AG$700,MATCH(D$1,'Justerad allokering kvv'!$B$1:$AF$1,0),FALSE)))</f>
        <v>0</v>
      </c>
      <c r="E103">
        <f>IF($B103=" ","",IF(ISERROR(1/VLOOKUP($B103,'Justerad allokering kvv'!$B$1:$AG$700,MATCH(E$1,'Justerad allokering kvv'!$B$1:$AF$1,0),FALSE)),VLOOKUP($B103,'Allokerad kvv'!$B$2:$AV$700,MATCH(E$1,'Allokerad kvv'!$B$1:$AV$1,0),FALSE),VLOOKUP($B103,'Justerad allokering kvv'!$B$1:$AG$700,MATCH(E$1,'Justerad allokering kvv'!$B$1:$AF$1,0),FALSE)))</f>
        <v>0</v>
      </c>
      <c r="F103">
        <f>IF($B103=" ","",IF(ISERROR(1/VLOOKUP($B103,'Justerad allokering kvv'!$B$1:$AG$700,MATCH(F$1,'Justerad allokering kvv'!$B$1:$AF$1,0),FALSE)),VLOOKUP($B103,'Allokerad kvv'!$B$2:$AV$700,MATCH(F$1,'Allokerad kvv'!$B$1:$AV$1,0),FALSE),VLOOKUP($B103,'Justerad allokering kvv'!$B$1:$AG$700,MATCH(F$1,'Justerad allokering kvv'!$B$1:$AF$1,0),FALSE)))</f>
        <v>0</v>
      </c>
      <c r="G103">
        <f>IF($B103=" ","",IF(ISERROR(1/VLOOKUP($B103,'Justerad allokering kvv'!$B$1:$AG$700,MATCH(G$1,'Justerad allokering kvv'!$B$1:$AF$1,0),FALSE)),VLOOKUP($B103,'Allokerad kvv'!$B$2:$AV$700,MATCH(G$1,'Allokerad kvv'!$B$1:$AV$1,0),FALSE),VLOOKUP($B103,'Justerad allokering kvv'!$B$1:$AG$700,MATCH(G$1,'Justerad allokering kvv'!$B$1:$AF$1,0),FALSE)))</f>
        <v>0</v>
      </c>
      <c r="H103">
        <f>IF($B103=" ","",IF(ISERROR(1/VLOOKUP($B103,'Justerad allokering kvv'!$B$1:$AG$700,MATCH(H$1,'Justerad allokering kvv'!$B$1:$AF$1,0),FALSE)),VLOOKUP($B103,'Allokerad kvv'!$B$2:$AV$700,MATCH(H$1,'Allokerad kvv'!$B$1:$AV$1,0),FALSE),VLOOKUP($B103,'Justerad allokering kvv'!$B$1:$AG$700,MATCH(H$1,'Justerad allokering kvv'!$B$1:$AF$1,0),FALSE)))</f>
        <v>0</v>
      </c>
      <c r="I103">
        <f>IF($B103=" ","",IF(ISERROR(1/VLOOKUP($B103,'Justerad allokering kvv'!$B$1:$AG$700,MATCH(I$1,'Justerad allokering kvv'!$B$1:$AF$1,0),FALSE)),VLOOKUP($B103,'Allokerad kvv'!$B$2:$AV$700,MATCH(I$1,'Allokerad kvv'!$B$1:$AV$1,0),FALSE),VLOOKUP($B103,'Justerad allokering kvv'!$B$1:$AG$700,MATCH(I$1,'Justerad allokering kvv'!$B$1:$AF$1,0),FALSE)))</f>
        <v>0</v>
      </c>
      <c r="J103">
        <f>IF($B103=" ","",IF(ISERROR(1/VLOOKUP($B103,'Justerad allokering kvv'!$B$1:$AG$700,MATCH(J$1,'Justerad allokering kvv'!$B$1:$AF$1,0),FALSE)),VLOOKUP($B103,'Allokerad kvv'!$B$2:$AV$700,MATCH(J$1,'Allokerad kvv'!$B$1:$AV$1,0),FALSE),VLOOKUP($B103,'Justerad allokering kvv'!$B$1:$AG$700,MATCH(J$1,'Justerad allokering kvv'!$B$1:$AF$1,0),FALSE)))</f>
        <v>0</v>
      </c>
      <c r="K103">
        <f>IF($B103=" ","",IF(ISERROR(1/VLOOKUP($B103,'Justerad allokering kvv'!$B$1:$AG$700,MATCH(K$1,'Justerad allokering kvv'!$B$1:$AF$1,0),FALSE)),VLOOKUP($B103,'Allokerad kvv'!$B$2:$AV$700,MATCH(K$1,'Allokerad kvv'!$B$1:$AV$1,0),FALSE),VLOOKUP($B103,'Justerad allokering kvv'!$B$1:$AG$700,MATCH(K$1,'Justerad allokering kvv'!$B$1:$AF$1,0),FALSE)))</f>
        <v>0</v>
      </c>
      <c r="L103">
        <f>IF($B103=" ","",IF(ISERROR(1/VLOOKUP($B103,'Justerad allokering kvv'!$B$1:$AG$700,MATCH(L$1,'Justerad allokering kvv'!$B$1:$AF$1,0),FALSE)),VLOOKUP($B103,'Allokerad kvv'!$B$2:$AV$700,MATCH(L$1,'Allokerad kvv'!$B$1:$AV$1,0),FALSE),VLOOKUP($B103,'Justerad allokering kvv'!$B$1:$AG$700,MATCH(L$1,'Justerad allokering kvv'!$B$1:$AF$1,0),FALSE)))</f>
        <v>0</v>
      </c>
      <c r="M103">
        <f>IF($B103=" ","",IF(ISERROR(1/VLOOKUP($B103,'Justerad allokering kvv'!$B$1:$AG$700,MATCH(M$1,'Justerad allokering kvv'!$B$1:$AF$1,0),FALSE)),VLOOKUP($B103,'Allokerad kvv'!$B$2:$AV$700,MATCH(M$1,'Allokerad kvv'!$B$1:$AV$1,0),FALSE),VLOOKUP($B103,'Justerad allokering kvv'!$B$1:$AG$700,MATCH(M$1,'Justerad allokering kvv'!$B$1:$AF$1,0),FALSE)))</f>
        <v>0</v>
      </c>
      <c r="N103">
        <f>IF($B103=" ","",IF(ISERROR(1/VLOOKUP($B103,'Justerad allokering kvv'!$B$1:$AG$700,MATCH(N$1,'Justerad allokering kvv'!$B$1:$AF$1,0),FALSE)),VLOOKUP($B103,'Allokerad kvv'!$B$2:$AV$700,MATCH(N$1,'Allokerad kvv'!$B$1:$AV$1,0),FALSE),VLOOKUP($B103,'Justerad allokering kvv'!$B$1:$AG$700,MATCH(N$1,'Justerad allokering kvv'!$B$1:$AF$1,0),FALSE)))</f>
        <v>0</v>
      </c>
      <c r="O103">
        <f>IF($B103=" ","",IF(ISERROR(1/VLOOKUP($B103,'Justerad allokering kvv'!$B$1:$AG$700,MATCH(O$1,'Justerad allokering kvv'!$B$1:$AF$1,0),FALSE)),VLOOKUP($B103,'Allokerad kvv'!$B$2:$AV$700,MATCH(O$1,'Allokerad kvv'!$B$1:$AV$1,0),FALSE),VLOOKUP($B103,'Justerad allokering kvv'!$B$1:$AG$700,MATCH(O$1,'Justerad allokering kvv'!$B$1:$AF$1,0),FALSE)))</f>
        <v>0</v>
      </c>
      <c r="P103">
        <f>IF($B103=" ","",IF(ISERROR(1/VLOOKUP($B103,'Justerad allokering kvv'!$B$1:$AG$700,MATCH(P$1,'Justerad allokering kvv'!$B$1:$AF$1,0),FALSE)),VLOOKUP($B103,'Allokerad kvv'!$B$2:$AV$700,MATCH(P$1,'Allokerad kvv'!$B$1:$AV$1,0),FALSE),VLOOKUP($B103,'Justerad allokering kvv'!$B$1:$AG$700,MATCH(P$1,'Justerad allokering kvv'!$B$1:$AF$1,0),FALSE)))</f>
        <v>0</v>
      </c>
      <c r="Q103">
        <f>IF($B103=" ","",IF(ISERROR(1/VLOOKUP($B103,'Justerad allokering kvv'!$B$1:$AG$700,MATCH(Q$1,'Justerad allokering kvv'!$B$1:$AF$1,0),FALSE)),VLOOKUP($B103,'Allokerad kvv'!$B$2:$AV$700,MATCH(Q$1,'Allokerad kvv'!$B$1:$AV$1,0),FALSE),VLOOKUP($B103,'Justerad allokering kvv'!$B$1:$AG$700,MATCH(Q$1,'Justerad allokering kvv'!$B$1:$AF$1,0),FALSE)))</f>
        <v>0</v>
      </c>
      <c r="R103">
        <f>IF($B103=" ","",IF(ISERROR(1/VLOOKUP($B103,'Justerad allokering kvv'!$B$1:$AG$700,MATCH(R$1,'Justerad allokering kvv'!$B$1:$AF$1,0),FALSE)),VLOOKUP($B103,'Allokerad kvv'!$B$2:$AV$700,MATCH(R$1,'Allokerad kvv'!$B$1:$AV$1,0),FALSE),VLOOKUP($B103,'Justerad allokering kvv'!$B$1:$AG$700,MATCH(R$1,'Justerad allokering kvv'!$B$1:$AF$1,0),FALSE)))</f>
        <v>0</v>
      </c>
      <c r="S103">
        <f>IF($B103=" ","",IF(ISERROR(1/VLOOKUP($B103,'Justerad allokering kvv'!$B$1:$AG$700,MATCH(S$1,'Justerad allokering kvv'!$B$1:$AF$1,0),FALSE)),VLOOKUP($B103,'Allokerad kvv'!$B$2:$AV$700,MATCH(S$1,'Allokerad kvv'!$B$1:$AV$1,0),FALSE),VLOOKUP($B103,'Justerad allokering kvv'!$B$1:$AG$700,MATCH(S$1,'Justerad allokering kvv'!$B$1:$AF$1,0),FALSE)))</f>
        <v>0</v>
      </c>
      <c r="T103">
        <f>IF($B103=" ","",IF(ISERROR(1/VLOOKUP($B103,'Justerad allokering kvv'!$B$1:$AG$700,MATCH(T$1,'Justerad allokering kvv'!$B$1:$AF$1,0),FALSE)),VLOOKUP($B103,'Allokerad kvv'!$B$2:$AV$700,MATCH(T$1,'Allokerad kvv'!$B$1:$AV$1,0),FALSE),VLOOKUP($B103,'Justerad allokering kvv'!$B$1:$AG$700,MATCH(T$1,'Justerad allokering kvv'!$B$1:$AF$1,0),FALSE)))</f>
        <v>0</v>
      </c>
      <c r="U103">
        <f>IF($B103=" ","",IF(ISERROR(1/VLOOKUP($B103,'Justerad allokering kvv'!$B$1:$AG$700,MATCH(U$1,'Justerad allokering kvv'!$B$1:$AF$1,0),FALSE)),VLOOKUP($B103,'Allokerad kvv'!$B$2:$AV$700,MATCH(U$1,'Allokerad kvv'!$B$1:$AV$1,0),FALSE),VLOOKUP($B103,'Justerad allokering kvv'!$B$1:$AG$700,MATCH(U$1,'Justerad allokering kvv'!$B$1:$AF$1,0),FALSE)))</f>
        <v>0</v>
      </c>
      <c r="V103">
        <f>IF($B103=" ","",IF(ISERROR(1/VLOOKUP($B103,'Justerad allokering kvv'!$B$1:$AG$700,MATCH(V$1,'Justerad allokering kvv'!$B$1:$AF$1,0),FALSE)),VLOOKUP($B103,'Allokerad kvv'!$B$2:$AV$700,MATCH(V$1,'Allokerad kvv'!$B$1:$AV$1,0),FALSE),VLOOKUP($B103,'Justerad allokering kvv'!$B$1:$AG$700,MATCH(V$1,'Justerad allokering kvv'!$B$1:$AF$1,0),FALSE)))</f>
        <v>0</v>
      </c>
      <c r="W103">
        <f>IF($B103=" ","",IF(ISERROR(1/VLOOKUP($B103,'Justerad allokering kvv'!$B$1:$AG$700,MATCH(W$1,'Justerad allokering kvv'!$B$1:$AF$1,0),FALSE)),VLOOKUP($B103,'Allokerad kvv'!$B$2:$AV$700,MATCH(W$1,'Allokerad kvv'!$B$1:$AV$1,0),FALSE),VLOOKUP($B103,'Justerad allokering kvv'!$B$1:$AG$700,MATCH(W$1,'Justerad allokering kvv'!$B$1:$AF$1,0),FALSE)))</f>
        <v>0</v>
      </c>
      <c r="X103">
        <f>IF($B103=" ","",IF(ISERROR(1/VLOOKUP($B103,'Justerad allokering kvv'!$B$1:$AG$700,MATCH(X$1,'Justerad allokering kvv'!$B$1:$AF$1,0),FALSE)),VLOOKUP($B103,'Allokerad kvv'!$B$2:$AV$700,MATCH(X$1,'Allokerad kvv'!$B$1:$AV$1,0),FALSE),VLOOKUP($B103,'Justerad allokering kvv'!$B$1:$AG$700,MATCH(X$1,'Justerad allokering kvv'!$B$1:$AF$1,0),FALSE)))</f>
        <v>0</v>
      </c>
      <c r="Y103">
        <f>IF($B103=" ","",IF(ISERROR(1/VLOOKUP($B103,'Justerad allokering kvv'!$B$1:$AG$700,MATCH(Y$1,'Justerad allokering kvv'!$B$1:$AF$1,0),FALSE)),VLOOKUP($B103,'Allokerad kvv'!$B$2:$AV$700,MATCH(Y$1,'Allokerad kvv'!$B$1:$AV$1,0),FALSE),VLOOKUP($B103,'Justerad allokering kvv'!$B$1:$AG$700,MATCH(Y$1,'Justerad allokering kvv'!$B$1:$AF$1,0),FALSE)))</f>
        <v>0</v>
      </c>
      <c r="AB103">
        <f>IFERROR(VLOOKUP($B103,Kraftvärmeprod!$B$1:$AO$424,MATCH("Tillförd energi från rökgaskondensering (GWh)",Kraftvärmeprod!$B$1:$AG$1,0),FALSE)/1,0)</f>
        <v>0</v>
      </c>
      <c r="AE103" s="122">
        <f t="shared" si="4"/>
        <v>0</v>
      </c>
      <c r="AG103">
        <f t="shared" si="5"/>
        <v>0</v>
      </c>
      <c r="AH103">
        <f t="shared" si="6"/>
        <v>0</v>
      </c>
      <c r="AI103" t="str">
        <f>IF(AH103=0,"",AH103/VLOOKUP(B103,Kraftvärmeprod!$B$1:$BC$480,MATCH("Summa tillförd energi exklusive rökgaskondensering",Kraftvärmeprod!$B$1:$BC$1,0),FALSE))</f>
        <v/>
      </c>
      <c r="AK103">
        <f t="shared" si="7"/>
        <v>0</v>
      </c>
    </row>
    <row r="104" spans="1:37" x14ac:dyDescent="0.25">
      <c r="A104" s="2" t="s">
        <v>162</v>
      </c>
      <c r="B104" s="2" t="s">
        <v>171</v>
      </c>
      <c r="C104">
        <f>IF($B104=" ","",IF(ISERROR(1/VLOOKUP($B104,'Justerad allokering kvv'!$B$1:$AG$700,MATCH(C$1,'Justerad allokering kvv'!$B$1:$AF$1,0),FALSE)),VLOOKUP($B104,'Allokerad kvv'!$B$2:$AV$700,MATCH(C$1,'Allokerad kvv'!$B$1:$AV$1,0),FALSE),VLOOKUP($B104,'Justerad allokering kvv'!$B$1:$AG$700,MATCH(C$1,'Justerad allokering kvv'!$B$1:$AF$1,0),FALSE)))</f>
        <v>0</v>
      </c>
      <c r="D104">
        <f>IF($B104=" ","",IF(ISERROR(1/VLOOKUP($B104,'Justerad allokering kvv'!$B$1:$AG$700,MATCH(D$1,'Justerad allokering kvv'!$B$1:$AF$1,0),FALSE)),VLOOKUP($B104,'Allokerad kvv'!$B$2:$AV$700,MATCH(D$1,'Allokerad kvv'!$B$1:$AV$1,0),FALSE),VLOOKUP($B104,'Justerad allokering kvv'!$B$1:$AG$700,MATCH(D$1,'Justerad allokering kvv'!$B$1:$AF$1,0),FALSE)))</f>
        <v>0</v>
      </c>
      <c r="E104">
        <f>IF($B104=" ","",IF(ISERROR(1/VLOOKUP($B104,'Justerad allokering kvv'!$B$1:$AG$700,MATCH(E$1,'Justerad allokering kvv'!$B$1:$AF$1,0),FALSE)),VLOOKUP($B104,'Allokerad kvv'!$B$2:$AV$700,MATCH(E$1,'Allokerad kvv'!$B$1:$AV$1,0),FALSE),VLOOKUP($B104,'Justerad allokering kvv'!$B$1:$AG$700,MATCH(E$1,'Justerad allokering kvv'!$B$1:$AF$1,0),FALSE)))</f>
        <v>0</v>
      </c>
      <c r="F104">
        <f>IF($B104=" ","",IF(ISERROR(1/VLOOKUP($B104,'Justerad allokering kvv'!$B$1:$AG$700,MATCH(F$1,'Justerad allokering kvv'!$B$1:$AF$1,0),FALSE)),VLOOKUP($B104,'Allokerad kvv'!$B$2:$AV$700,MATCH(F$1,'Allokerad kvv'!$B$1:$AV$1,0),FALSE),VLOOKUP($B104,'Justerad allokering kvv'!$B$1:$AG$700,MATCH(F$1,'Justerad allokering kvv'!$B$1:$AF$1,0),FALSE)))</f>
        <v>0</v>
      </c>
      <c r="G104">
        <f>IF($B104=" ","",IF(ISERROR(1/VLOOKUP($B104,'Justerad allokering kvv'!$B$1:$AG$700,MATCH(G$1,'Justerad allokering kvv'!$B$1:$AF$1,0),FALSE)),VLOOKUP($B104,'Allokerad kvv'!$B$2:$AV$700,MATCH(G$1,'Allokerad kvv'!$B$1:$AV$1,0),FALSE),VLOOKUP($B104,'Justerad allokering kvv'!$B$1:$AG$700,MATCH(G$1,'Justerad allokering kvv'!$B$1:$AF$1,0),FALSE)))</f>
        <v>0</v>
      </c>
      <c r="H104">
        <f>IF($B104=" ","",IF(ISERROR(1/VLOOKUP($B104,'Justerad allokering kvv'!$B$1:$AG$700,MATCH(H$1,'Justerad allokering kvv'!$B$1:$AF$1,0),FALSE)),VLOOKUP($B104,'Allokerad kvv'!$B$2:$AV$700,MATCH(H$1,'Allokerad kvv'!$B$1:$AV$1,0),FALSE),VLOOKUP($B104,'Justerad allokering kvv'!$B$1:$AG$700,MATCH(H$1,'Justerad allokering kvv'!$B$1:$AF$1,0),FALSE)))</f>
        <v>0</v>
      </c>
      <c r="I104">
        <f>IF($B104=" ","",IF(ISERROR(1/VLOOKUP($B104,'Justerad allokering kvv'!$B$1:$AG$700,MATCH(I$1,'Justerad allokering kvv'!$B$1:$AF$1,0),FALSE)),VLOOKUP($B104,'Allokerad kvv'!$B$2:$AV$700,MATCH(I$1,'Allokerad kvv'!$B$1:$AV$1,0),FALSE),VLOOKUP($B104,'Justerad allokering kvv'!$B$1:$AG$700,MATCH(I$1,'Justerad allokering kvv'!$B$1:$AF$1,0),FALSE)))</f>
        <v>0</v>
      </c>
      <c r="J104">
        <f>IF($B104=" ","",IF(ISERROR(1/VLOOKUP($B104,'Justerad allokering kvv'!$B$1:$AG$700,MATCH(J$1,'Justerad allokering kvv'!$B$1:$AF$1,0),FALSE)),VLOOKUP($B104,'Allokerad kvv'!$B$2:$AV$700,MATCH(J$1,'Allokerad kvv'!$B$1:$AV$1,0),FALSE),VLOOKUP($B104,'Justerad allokering kvv'!$B$1:$AG$700,MATCH(J$1,'Justerad allokering kvv'!$B$1:$AF$1,0),FALSE)))</f>
        <v>0</v>
      </c>
      <c r="K104">
        <f>IF($B104=" ","",IF(ISERROR(1/VLOOKUP($B104,'Justerad allokering kvv'!$B$1:$AG$700,MATCH(K$1,'Justerad allokering kvv'!$B$1:$AF$1,0),FALSE)),VLOOKUP($B104,'Allokerad kvv'!$B$2:$AV$700,MATCH(K$1,'Allokerad kvv'!$B$1:$AV$1,0),FALSE),VLOOKUP($B104,'Justerad allokering kvv'!$B$1:$AG$700,MATCH(K$1,'Justerad allokering kvv'!$B$1:$AF$1,0),FALSE)))</f>
        <v>0</v>
      </c>
      <c r="L104">
        <f>IF($B104=" ","",IF(ISERROR(1/VLOOKUP($B104,'Justerad allokering kvv'!$B$1:$AG$700,MATCH(L$1,'Justerad allokering kvv'!$B$1:$AF$1,0),FALSE)),VLOOKUP($B104,'Allokerad kvv'!$B$2:$AV$700,MATCH(L$1,'Allokerad kvv'!$B$1:$AV$1,0),FALSE),VLOOKUP($B104,'Justerad allokering kvv'!$B$1:$AG$700,MATCH(L$1,'Justerad allokering kvv'!$B$1:$AF$1,0),FALSE)))</f>
        <v>0</v>
      </c>
      <c r="M104">
        <f>IF($B104=" ","",IF(ISERROR(1/VLOOKUP($B104,'Justerad allokering kvv'!$B$1:$AG$700,MATCH(M$1,'Justerad allokering kvv'!$B$1:$AF$1,0),FALSE)),VLOOKUP($B104,'Allokerad kvv'!$B$2:$AV$700,MATCH(M$1,'Allokerad kvv'!$B$1:$AV$1,0),FALSE),VLOOKUP($B104,'Justerad allokering kvv'!$B$1:$AG$700,MATCH(M$1,'Justerad allokering kvv'!$B$1:$AF$1,0),FALSE)))</f>
        <v>0</v>
      </c>
      <c r="N104">
        <f>IF($B104=" ","",IF(ISERROR(1/VLOOKUP($B104,'Justerad allokering kvv'!$B$1:$AG$700,MATCH(N$1,'Justerad allokering kvv'!$B$1:$AF$1,0),FALSE)),VLOOKUP($B104,'Allokerad kvv'!$B$2:$AV$700,MATCH(N$1,'Allokerad kvv'!$B$1:$AV$1,0),FALSE),VLOOKUP($B104,'Justerad allokering kvv'!$B$1:$AG$700,MATCH(N$1,'Justerad allokering kvv'!$B$1:$AF$1,0),FALSE)))</f>
        <v>0</v>
      </c>
      <c r="O104">
        <f>IF($B104=" ","",IF(ISERROR(1/VLOOKUP($B104,'Justerad allokering kvv'!$B$1:$AG$700,MATCH(O$1,'Justerad allokering kvv'!$B$1:$AF$1,0),FALSE)),VLOOKUP($B104,'Allokerad kvv'!$B$2:$AV$700,MATCH(O$1,'Allokerad kvv'!$B$1:$AV$1,0),FALSE),VLOOKUP($B104,'Justerad allokering kvv'!$B$1:$AG$700,MATCH(O$1,'Justerad allokering kvv'!$B$1:$AF$1,0),FALSE)))</f>
        <v>0</v>
      </c>
      <c r="P104">
        <f>IF($B104=" ","",IF(ISERROR(1/VLOOKUP($B104,'Justerad allokering kvv'!$B$1:$AG$700,MATCH(P$1,'Justerad allokering kvv'!$B$1:$AF$1,0),FALSE)),VLOOKUP($B104,'Allokerad kvv'!$B$2:$AV$700,MATCH(P$1,'Allokerad kvv'!$B$1:$AV$1,0),FALSE),VLOOKUP($B104,'Justerad allokering kvv'!$B$1:$AG$700,MATCH(P$1,'Justerad allokering kvv'!$B$1:$AF$1,0),FALSE)))</f>
        <v>0</v>
      </c>
      <c r="Q104">
        <f>IF($B104=" ","",IF(ISERROR(1/VLOOKUP($B104,'Justerad allokering kvv'!$B$1:$AG$700,MATCH(Q$1,'Justerad allokering kvv'!$B$1:$AF$1,0),FALSE)),VLOOKUP($B104,'Allokerad kvv'!$B$2:$AV$700,MATCH(Q$1,'Allokerad kvv'!$B$1:$AV$1,0),FALSE),VLOOKUP($B104,'Justerad allokering kvv'!$B$1:$AG$700,MATCH(Q$1,'Justerad allokering kvv'!$B$1:$AF$1,0),FALSE)))</f>
        <v>0</v>
      </c>
      <c r="R104">
        <f>IF($B104=" ","",IF(ISERROR(1/VLOOKUP($B104,'Justerad allokering kvv'!$B$1:$AG$700,MATCH(R$1,'Justerad allokering kvv'!$B$1:$AF$1,0),FALSE)),VLOOKUP($B104,'Allokerad kvv'!$B$2:$AV$700,MATCH(R$1,'Allokerad kvv'!$B$1:$AV$1,0),FALSE),VLOOKUP($B104,'Justerad allokering kvv'!$B$1:$AG$700,MATCH(R$1,'Justerad allokering kvv'!$B$1:$AF$1,0),FALSE)))</f>
        <v>0</v>
      </c>
      <c r="S104">
        <f>IF($B104=" ","",IF(ISERROR(1/VLOOKUP($B104,'Justerad allokering kvv'!$B$1:$AG$700,MATCH(S$1,'Justerad allokering kvv'!$B$1:$AF$1,0),FALSE)),VLOOKUP($B104,'Allokerad kvv'!$B$2:$AV$700,MATCH(S$1,'Allokerad kvv'!$B$1:$AV$1,0),FALSE),VLOOKUP($B104,'Justerad allokering kvv'!$B$1:$AG$700,MATCH(S$1,'Justerad allokering kvv'!$B$1:$AF$1,0),FALSE)))</f>
        <v>0</v>
      </c>
      <c r="T104">
        <f>IF($B104=" ","",IF(ISERROR(1/VLOOKUP($B104,'Justerad allokering kvv'!$B$1:$AG$700,MATCH(T$1,'Justerad allokering kvv'!$B$1:$AF$1,0),FALSE)),VLOOKUP($B104,'Allokerad kvv'!$B$2:$AV$700,MATCH(T$1,'Allokerad kvv'!$B$1:$AV$1,0),FALSE),VLOOKUP($B104,'Justerad allokering kvv'!$B$1:$AG$700,MATCH(T$1,'Justerad allokering kvv'!$B$1:$AF$1,0),FALSE)))</f>
        <v>0</v>
      </c>
      <c r="U104">
        <f>IF($B104=" ","",IF(ISERROR(1/VLOOKUP($B104,'Justerad allokering kvv'!$B$1:$AG$700,MATCH(U$1,'Justerad allokering kvv'!$B$1:$AF$1,0),FALSE)),VLOOKUP($B104,'Allokerad kvv'!$B$2:$AV$700,MATCH(U$1,'Allokerad kvv'!$B$1:$AV$1,0),FALSE),VLOOKUP($B104,'Justerad allokering kvv'!$B$1:$AG$700,MATCH(U$1,'Justerad allokering kvv'!$B$1:$AF$1,0),FALSE)))</f>
        <v>0</v>
      </c>
      <c r="V104">
        <f>IF($B104=" ","",IF(ISERROR(1/VLOOKUP($B104,'Justerad allokering kvv'!$B$1:$AG$700,MATCH(V$1,'Justerad allokering kvv'!$B$1:$AF$1,0),FALSE)),VLOOKUP($B104,'Allokerad kvv'!$B$2:$AV$700,MATCH(V$1,'Allokerad kvv'!$B$1:$AV$1,0),FALSE),VLOOKUP($B104,'Justerad allokering kvv'!$B$1:$AG$700,MATCH(V$1,'Justerad allokering kvv'!$B$1:$AF$1,0),FALSE)))</f>
        <v>0</v>
      </c>
      <c r="W104">
        <f>IF($B104=" ","",IF(ISERROR(1/VLOOKUP($B104,'Justerad allokering kvv'!$B$1:$AG$700,MATCH(W$1,'Justerad allokering kvv'!$B$1:$AF$1,0),FALSE)),VLOOKUP($B104,'Allokerad kvv'!$B$2:$AV$700,MATCH(W$1,'Allokerad kvv'!$B$1:$AV$1,0),FALSE),VLOOKUP($B104,'Justerad allokering kvv'!$B$1:$AG$700,MATCH(W$1,'Justerad allokering kvv'!$B$1:$AF$1,0),FALSE)))</f>
        <v>0</v>
      </c>
      <c r="X104">
        <f>IF($B104=" ","",IF(ISERROR(1/VLOOKUP($B104,'Justerad allokering kvv'!$B$1:$AG$700,MATCH(X$1,'Justerad allokering kvv'!$B$1:$AF$1,0),FALSE)),VLOOKUP($B104,'Allokerad kvv'!$B$2:$AV$700,MATCH(X$1,'Allokerad kvv'!$B$1:$AV$1,0),FALSE),VLOOKUP($B104,'Justerad allokering kvv'!$B$1:$AG$700,MATCH(X$1,'Justerad allokering kvv'!$B$1:$AF$1,0),FALSE)))</f>
        <v>0</v>
      </c>
      <c r="Y104">
        <f>IF($B104=" ","",IF(ISERROR(1/VLOOKUP($B104,'Justerad allokering kvv'!$B$1:$AG$700,MATCH(Y$1,'Justerad allokering kvv'!$B$1:$AF$1,0),FALSE)),VLOOKUP($B104,'Allokerad kvv'!$B$2:$AV$700,MATCH(Y$1,'Allokerad kvv'!$B$1:$AV$1,0),FALSE),VLOOKUP($B104,'Justerad allokering kvv'!$B$1:$AG$700,MATCH(Y$1,'Justerad allokering kvv'!$B$1:$AF$1,0),FALSE)))</f>
        <v>0</v>
      </c>
      <c r="AB104">
        <f>IFERROR(VLOOKUP($B104,Kraftvärmeprod!$B$1:$AO$424,MATCH("Tillförd energi från rökgaskondensering (GWh)",Kraftvärmeprod!$B$1:$AG$1,0),FALSE)/1,0)</f>
        <v>0</v>
      </c>
      <c r="AE104" s="122">
        <f t="shared" si="4"/>
        <v>0</v>
      </c>
      <c r="AG104">
        <f t="shared" si="5"/>
        <v>0</v>
      </c>
      <c r="AH104">
        <f t="shared" si="6"/>
        <v>0</v>
      </c>
      <c r="AI104" t="str">
        <f>IF(AH104=0,"",AH104/VLOOKUP(B104,Kraftvärmeprod!$B$1:$BC$480,MATCH("Summa tillförd energi exklusive rökgaskondensering",Kraftvärmeprod!$B$1:$BC$1,0),FALSE))</f>
        <v/>
      </c>
      <c r="AK104">
        <f t="shared" si="7"/>
        <v>0</v>
      </c>
    </row>
    <row r="105" spans="1:37" x14ac:dyDescent="0.25">
      <c r="A105" s="2" t="s">
        <v>172</v>
      </c>
      <c r="B105" s="2" t="s">
        <v>173</v>
      </c>
      <c r="C105">
        <f>IF($B105=" ","",IF(ISERROR(1/VLOOKUP($B105,'Justerad allokering kvv'!$B$1:$AG$700,MATCH(C$1,'Justerad allokering kvv'!$B$1:$AF$1,0),FALSE)),VLOOKUP($B105,'Allokerad kvv'!$B$2:$AV$700,MATCH(C$1,'Allokerad kvv'!$B$1:$AV$1,0),FALSE),VLOOKUP($B105,'Justerad allokering kvv'!$B$1:$AG$700,MATCH(C$1,'Justerad allokering kvv'!$B$1:$AF$1,0),FALSE)))</f>
        <v>0</v>
      </c>
      <c r="D105">
        <f>IF($B105=" ","",IF(ISERROR(1/VLOOKUP($B105,'Justerad allokering kvv'!$B$1:$AG$700,MATCH(D$1,'Justerad allokering kvv'!$B$1:$AF$1,0),FALSE)),VLOOKUP($B105,'Allokerad kvv'!$B$2:$AV$700,MATCH(D$1,'Allokerad kvv'!$B$1:$AV$1,0),FALSE),VLOOKUP($B105,'Justerad allokering kvv'!$B$1:$AG$700,MATCH(D$1,'Justerad allokering kvv'!$B$1:$AF$1,0),FALSE)))</f>
        <v>0</v>
      </c>
      <c r="E105">
        <f>IF($B105=" ","",IF(ISERROR(1/VLOOKUP($B105,'Justerad allokering kvv'!$B$1:$AG$700,MATCH(E$1,'Justerad allokering kvv'!$B$1:$AF$1,0),FALSE)),VLOOKUP($B105,'Allokerad kvv'!$B$2:$AV$700,MATCH(E$1,'Allokerad kvv'!$B$1:$AV$1,0),FALSE),VLOOKUP($B105,'Justerad allokering kvv'!$B$1:$AG$700,MATCH(E$1,'Justerad allokering kvv'!$B$1:$AF$1,0),FALSE)))</f>
        <v>0</v>
      </c>
      <c r="F105">
        <f>IF($B105=" ","",IF(ISERROR(1/VLOOKUP($B105,'Justerad allokering kvv'!$B$1:$AG$700,MATCH(F$1,'Justerad allokering kvv'!$B$1:$AF$1,0),FALSE)),VLOOKUP($B105,'Allokerad kvv'!$B$2:$AV$700,MATCH(F$1,'Allokerad kvv'!$B$1:$AV$1,0),FALSE),VLOOKUP($B105,'Justerad allokering kvv'!$B$1:$AG$700,MATCH(F$1,'Justerad allokering kvv'!$B$1:$AF$1,0),FALSE)))</f>
        <v>0</v>
      </c>
      <c r="G105">
        <f>IF($B105=" ","",IF(ISERROR(1/VLOOKUP($B105,'Justerad allokering kvv'!$B$1:$AG$700,MATCH(G$1,'Justerad allokering kvv'!$B$1:$AF$1,0),FALSE)),VLOOKUP($B105,'Allokerad kvv'!$B$2:$AV$700,MATCH(G$1,'Allokerad kvv'!$B$1:$AV$1,0),FALSE),VLOOKUP($B105,'Justerad allokering kvv'!$B$1:$AG$700,MATCH(G$1,'Justerad allokering kvv'!$B$1:$AF$1,0),FALSE)))</f>
        <v>0</v>
      </c>
      <c r="H105">
        <f>IF($B105=" ","",IF(ISERROR(1/VLOOKUP($B105,'Justerad allokering kvv'!$B$1:$AG$700,MATCH(H$1,'Justerad allokering kvv'!$B$1:$AF$1,0),FALSE)),VLOOKUP($B105,'Allokerad kvv'!$B$2:$AV$700,MATCH(H$1,'Allokerad kvv'!$B$1:$AV$1,0),FALSE),VLOOKUP($B105,'Justerad allokering kvv'!$B$1:$AG$700,MATCH(H$1,'Justerad allokering kvv'!$B$1:$AF$1,0),FALSE)))</f>
        <v>0</v>
      </c>
      <c r="I105">
        <f>IF($B105=" ","",IF(ISERROR(1/VLOOKUP($B105,'Justerad allokering kvv'!$B$1:$AG$700,MATCH(I$1,'Justerad allokering kvv'!$B$1:$AF$1,0),FALSE)),VLOOKUP($B105,'Allokerad kvv'!$B$2:$AV$700,MATCH(I$1,'Allokerad kvv'!$B$1:$AV$1,0),FALSE),VLOOKUP($B105,'Justerad allokering kvv'!$B$1:$AG$700,MATCH(I$1,'Justerad allokering kvv'!$B$1:$AF$1,0),FALSE)))</f>
        <v>0</v>
      </c>
      <c r="J105">
        <f>IF($B105=" ","",IF(ISERROR(1/VLOOKUP($B105,'Justerad allokering kvv'!$B$1:$AG$700,MATCH(J$1,'Justerad allokering kvv'!$B$1:$AF$1,0),FALSE)),VLOOKUP($B105,'Allokerad kvv'!$B$2:$AV$700,MATCH(J$1,'Allokerad kvv'!$B$1:$AV$1,0),FALSE),VLOOKUP($B105,'Justerad allokering kvv'!$B$1:$AG$700,MATCH(J$1,'Justerad allokering kvv'!$B$1:$AF$1,0),FALSE)))</f>
        <v>0</v>
      </c>
      <c r="K105">
        <f>IF($B105=" ","",IF(ISERROR(1/VLOOKUP($B105,'Justerad allokering kvv'!$B$1:$AG$700,MATCH(K$1,'Justerad allokering kvv'!$B$1:$AF$1,0),FALSE)),VLOOKUP($B105,'Allokerad kvv'!$B$2:$AV$700,MATCH(K$1,'Allokerad kvv'!$B$1:$AV$1,0),FALSE),VLOOKUP($B105,'Justerad allokering kvv'!$B$1:$AG$700,MATCH(K$1,'Justerad allokering kvv'!$B$1:$AF$1,0),FALSE)))</f>
        <v>0</v>
      </c>
      <c r="L105">
        <f>IF($B105=" ","",IF(ISERROR(1/VLOOKUP($B105,'Justerad allokering kvv'!$B$1:$AG$700,MATCH(L$1,'Justerad allokering kvv'!$B$1:$AF$1,0),FALSE)),VLOOKUP($B105,'Allokerad kvv'!$B$2:$AV$700,MATCH(L$1,'Allokerad kvv'!$B$1:$AV$1,0),FALSE),VLOOKUP($B105,'Justerad allokering kvv'!$B$1:$AG$700,MATCH(L$1,'Justerad allokering kvv'!$B$1:$AF$1,0),FALSE)))</f>
        <v>0</v>
      </c>
      <c r="M105">
        <f>IF($B105=" ","",IF(ISERROR(1/VLOOKUP($B105,'Justerad allokering kvv'!$B$1:$AG$700,MATCH(M$1,'Justerad allokering kvv'!$B$1:$AF$1,0),FALSE)),VLOOKUP($B105,'Allokerad kvv'!$B$2:$AV$700,MATCH(M$1,'Allokerad kvv'!$B$1:$AV$1,0),FALSE),VLOOKUP($B105,'Justerad allokering kvv'!$B$1:$AG$700,MATCH(M$1,'Justerad allokering kvv'!$B$1:$AF$1,0),FALSE)))</f>
        <v>0</v>
      </c>
      <c r="N105">
        <f>IF($B105=" ","",IF(ISERROR(1/VLOOKUP($B105,'Justerad allokering kvv'!$B$1:$AG$700,MATCH(N$1,'Justerad allokering kvv'!$B$1:$AF$1,0),FALSE)),VLOOKUP($B105,'Allokerad kvv'!$B$2:$AV$700,MATCH(N$1,'Allokerad kvv'!$B$1:$AV$1,0),FALSE),VLOOKUP($B105,'Justerad allokering kvv'!$B$1:$AG$700,MATCH(N$1,'Justerad allokering kvv'!$B$1:$AF$1,0),FALSE)))</f>
        <v>0</v>
      </c>
      <c r="O105">
        <f>IF($B105=" ","",IF(ISERROR(1/VLOOKUP($B105,'Justerad allokering kvv'!$B$1:$AG$700,MATCH(O$1,'Justerad allokering kvv'!$B$1:$AF$1,0),FALSE)),VLOOKUP($B105,'Allokerad kvv'!$B$2:$AV$700,MATCH(O$1,'Allokerad kvv'!$B$1:$AV$1,0),FALSE),VLOOKUP($B105,'Justerad allokering kvv'!$B$1:$AG$700,MATCH(O$1,'Justerad allokering kvv'!$B$1:$AF$1,0),FALSE)))</f>
        <v>0</v>
      </c>
      <c r="P105">
        <f>IF($B105=" ","",IF(ISERROR(1/VLOOKUP($B105,'Justerad allokering kvv'!$B$1:$AG$700,MATCH(P$1,'Justerad allokering kvv'!$B$1:$AF$1,0),FALSE)),VLOOKUP($B105,'Allokerad kvv'!$B$2:$AV$700,MATCH(P$1,'Allokerad kvv'!$B$1:$AV$1,0),FALSE),VLOOKUP($B105,'Justerad allokering kvv'!$B$1:$AG$700,MATCH(P$1,'Justerad allokering kvv'!$B$1:$AF$1,0),FALSE)))</f>
        <v>0</v>
      </c>
      <c r="Q105">
        <f>IF($B105=" ","",IF(ISERROR(1/VLOOKUP($B105,'Justerad allokering kvv'!$B$1:$AG$700,MATCH(Q$1,'Justerad allokering kvv'!$B$1:$AF$1,0),FALSE)),VLOOKUP($B105,'Allokerad kvv'!$B$2:$AV$700,MATCH(Q$1,'Allokerad kvv'!$B$1:$AV$1,0),FALSE),VLOOKUP($B105,'Justerad allokering kvv'!$B$1:$AG$700,MATCH(Q$1,'Justerad allokering kvv'!$B$1:$AF$1,0),FALSE)))</f>
        <v>0</v>
      </c>
      <c r="R105">
        <f>IF($B105=" ","",IF(ISERROR(1/VLOOKUP($B105,'Justerad allokering kvv'!$B$1:$AG$700,MATCH(R$1,'Justerad allokering kvv'!$B$1:$AF$1,0),FALSE)),VLOOKUP($B105,'Allokerad kvv'!$B$2:$AV$700,MATCH(R$1,'Allokerad kvv'!$B$1:$AV$1,0),FALSE),VLOOKUP($B105,'Justerad allokering kvv'!$B$1:$AG$700,MATCH(R$1,'Justerad allokering kvv'!$B$1:$AF$1,0),FALSE)))</f>
        <v>0</v>
      </c>
      <c r="S105">
        <f>IF($B105=" ","",IF(ISERROR(1/VLOOKUP($B105,'Justerad allokering kvv'!$B$1:$AG$700,MATCH(S$1,'Justerad allokering kvv'!$B$1:$AF$1,0),FALSE)),VLOOKUP($B105,'Allokerad kvv'!$B$2:$AV$700,MATCH(S$1,'Allokerad kvv'!$B$1:$AV$1,0),FALSE),VLOOKUP($B105,'Justerad allokering kvv'!$B$1:$AG$700,MATCH(S$1,'Justerad allokering kvv'!$B$1:$AF$1,0),FALSE)))</f>
        <v>0</v>
      </c>
      <c r="T105">
        <f>IF($B105=" ","",IF(ISERROR(1/VLOOKUP($B105,'Justerad allokering kvv'!$B$1:$AG$700,MATCH(T$1,'Justerad allokering kvv'!$B$1:$AF$1,0),FALSE)),VLOOKUP($B105,'Allokerad kvv'!$B$2:$AV$700,MATCH(T$1,'Allokerad kvv'!$B$1:$AV$1,0),FALSE),VLOOKUP($B105,'Justerad allokering kvv'!$B$1:$AG$700,MATCH(T$1,'Justerad allokering kvv'!$B$1:$AF$1,0),FALSE)))</f>
        <v>0</v>
      </c>
      <c r="U105">
        <f>IF($B105=" ","",IF(ISERROR(1/VLOOKUP($B105,'Justerad allokering kvv'!$B$1:$AG$700,MATCH(U$1,'Justerad allokering kvv'!$B$1:$AF$1,0),FALSE)),VLOOKUP($B105,'Allokerad kvv'!$B$2:$AV$700,MATCH(U$1,'Allokerad kvv'!$B$1:$AV$1,0),FALSE),VLOOKUP($B105,'Justerad allokering kvv'!$B$1:$AG$700,MATCH(U$1,'Justerad allokering kvv'!$B$1:$AF$1,0),FALSE)))</f>
        <v>0</v>
      </c>
      <c r="V105">
        <f>IF($B105=" ","",IF(ISERROR(1/VLOOKUP($B105,'Justerad allokering kvv'!$B$1:$AG$700,MATCH(V$1,'Justerad allokering kvv'!$B$1:$AF$1,0),FALSE)),VLOOKUP($B105,'Allokerad kvv'!$B$2:$AV$700,MATCH(V$1,'Allokerad kvv'!$B$1:$AV$1,0),FALSE),VLOOKUP($B105,'Justerad allokering kvv'!$B$1:$AG$700,MATCH(V$1,'Justerad allokering kvv'!$B$1:$AF$1,0),FALSE)))</f>
        <v>0</v>
      </c>
      <c r="W105">
        <f>IF($B105=" ","",IF(ISERROR(1/VLOOKUP($B105,'Justerad allokering kvv'!$B$1:$AG$700,MATCH(W$1,'Justerad allokering kvv'!$B$1:$AF$1,0),FALSE)),VLOOKUP($B105,'Allokerad kvv'!$B$2:$AV$700,MATCH(W$1,'Allokerad kvv'!$B$1:$AV$1,0),FALSE),VLOOKUP($B105,'Justerad allokering kvv'!$B$1:$AG$700,MATCH(W$1,'Justerad allokering kvv'!$B$1:$AF$1,0),FALSE)))</f>
        <v>0</v>
      </c>
      <c r="X105">
        <f>IF($B105=" ","",IF(ISERROR(1/VLOOKUP($B105,'Justerad allokering kvv'!$B$1:$AG$700,MATCH(X$1,'Justerad allokering kvv'!$B$1:$AF$1,0),FALSE)),VLOOKUP($B105,'Allokerad kvv'!$B$2:$AV$700,MATCH(X$1,'Allokerad kvv'!$B$1:$AV$1,0),FALSE),VLOOKUP($B105,'Justerad allokering kvv'!$B$1:$AG$700,MATCH(X$1,'Justerad allokering kvv'!$B$1:$AF$1,0),FALSE)))</f>
        <v>0</v>
      </c>
      <c r="Y105">
        <f>IF($B105=" ","",IF(ISERROR(1/VLOOKUP($B105,'Justerad allokering kvv'!$B$1:$AG$700,MATCH(Y$1,'Justerad allokering kvv'!$B$1:$AF$1,0),FALSE)),VLOOKUP($B105,'Allokerad kvv'!$B$2:$AV$700,MATCH(Y$1,'Allokerad kvv'!$B$1:$AV$1,0),FALSE),VLOOKUP($B105,'Justerad allokering kvv'!$B$1:$AG$700,MATCH(Y$1,'Justerad allokering kvv'!$B$1:$AF$1,0),FALSE)))</f>
        <v>0</v>
      </c>
      <c r="AB105">
        <f>IFERROR(VLOOKUP($B105,Kraftvärmeprod!$B$1:$AO$424,MATCH("Tillförd energi från rökgaskondensering (GWh)",Kraftvärmeprod!$B$1:$AG$1,0),FALSE)/1,0)</f>
        <v>0</v>
      </c>
      <c r="AE105" s="122">
        <f t="shared" si="4"/>
        <v>0</v>
      </c>
      <c r="AG105">
        <f t="shared" si="5"/>
        <v>0</v>
      </c>
      <c r="AH105">
        <f t="shared" si="6"/>
        <v>0</v>
      </c>
      <c r="AI105" t="str">
        <f>IF(AH105=0,"",AH105/VLOOKUP(B105,Kraftvärmeprod!$B$1:$BC$480,MATCH("Summa tillförd energi exklusive rökgaskondensering",Kraftvärmeprod!$B$1:$BC$1,0),FALSE))</f>
        <v/>
      </c>
      <c r="AK105">
        <f t="shared" si="7"/>
        <v>0</v>
      </c>
    </row>
    <row r="106" spans="1:37" x14ac:dyDescent="0.25">
      <c r="A106" s="2" t="s">
        <v>172</v>
      </c>
      <c r="B106" s="2" t="s">
        <v>174</v>
      </c>
      <c r="C106">
        <f>IF($B106=" ","",IF(ISERROR(1/VLOOKUP($B106,'Justerad allokering kvv'!$B$1:$AG$700,MATCH(C$1,'Justerad allokering kvv'!$B$1:$AF$1,0),FALSE)),VLOOKUP($B106,'Allokerad kvv'!$B$2:$AV$700,MATCH(C$1,'Allokerad kvv'!$B$1:$AV$1,0),FALSE),VLOOKUP($B106,'Justerad allokering kvv'!$B$1:$AG$700,MATCH(C$1,'Justerad allokering kvv'!$B$1:$AF$1,0),FALSE)))</f>
        <v>0</v>
      </c>
      <c r="D106">
        <f>IF($B106=" ","",IF(ISERROR(1/VLOOKUP($B106,'Justerad allokering kvv'!$B$1:$AG$700,MATCH(D$1,'Justerad allokering kvv'!$B$1:$AF$1,0),FALSE)),VLOOKUP($B106,'Allokerad kvv'!$B$2:$AV$700,MATCH(D$1,'Allokerad kvv'!$B$1:$AV$1,0),FALSE),VLOOKUP($B106,'Justerad allokering kvv'!$B$1:$AG$700,MATCH(D$1,'Justerad allokering kvv'!$B$1:$AF$1,0),FALSE)))</f>
        <v>0</v>
      </c>
      <c r="E106">
        <f>IF($B106=" ","",IF(ISERROR(1/VLOOKUP($B106,'Justerad allokering kvv'!$B$1:$AG$700,MATCH(E$1,'Justerad allokering kvv'!$B$1:$AF$1,0),FALSE)),VLOOKUP($B106,'Allokerad kvv'!$B$2:$AV$700,MATCH(E$1,'Allokerad kvv'!$B$1:$AV$1,0),FALSE),VLOOKUP($B106,'Justerad allokering kvv'!$B$1:$AG$700,MATCH(E$1,'Justerad allokering kvv'!$B$1:$AF$1,0),FALSE)))</f>
        <v>0</v>
      </c>
      <c r="F106">
        <f>IF($B106=" ","",IF(ISERROR(1/VLOOKUP($B106,'Justerad allokering kvv'!$B$1:$AG$700,MATCH(F$1,'Justerad allokering kvv'!$B$1:$AF$1,0),FALSE)),VLOOKUP($B106,'Allokerad kvv'!$B$2:$AV$700,MATCH(F$1,'Allokerad kvv'!$B$1:$AV$1,0),FALSE),VLOOKUP($B106,'Justerad allokering kvv'!$B$1:$AG$700,MATCH(F$1,'Justerad allokering kvv'!$B$1:$AF$1,0),FALSE)))</f>
        <v>0</v>
      </c>
      <c r="G106">
        <f>IF($B106=" ","",IF(ISERROR(1/VLOOKUP($B106,'Justerad allokering kvv'!$B$1:$AG$700,MATCH(G$1,'Justerad allokering kvv'!$B$1:$AF$1,0),FALSE)),VLOOKUP($B106,'Allokerad kvv'!$B$2:$AV$700,MATCH(G$1,'Allokerad kvv'!$B$1:$AV$1,0),FALSE),VLOOKUP($B106,'Justerad allokering kvv'!$B$1:$AG$700,MATCH(G$1,'Justerad allokering kvv'!$B$1:$AF$1,0),FALSE)))</f>
        <v>0</v>
      </c>
      <c r="H106">
        <f>IF($B106=" ","",IF(ISERROR(1/VLOOKUP($B106,'Justerad allokering kvv'!$B$1:$AG$700,MATCH(H$1,'Justerad allokering kvv'!$B$1:$AF$1,0),FALSE)),VLOOKUP($B106,'Allokerad kvv'!$B$2:$AV$700,MATCH(H$1,'Allokerad kvv'!$B$1:$AV$1,0),FALSE),VLOOKUP($B106,'Justerad allokering kvv'!$B$1:$AG$700,MATCH(H$1,'Justerad allokering kvv'!$B$1:$AF$1,0),FALSE)))</f>
        <v>0</v>
      </c>
      <c r="I106">
        <f>IF($B106=" ","",IF(ISERROR(1/VLOOKUP($B106,'Justerad allokering kvv'!$B$1:$AG$700,MATCH(I$1,'Justerad allokering kvv'!$B$1:$AF$1,0),FALSE)),VLOOKUP($B106,'Allokerad kvv'!$B$2:$AV$700,MATCH(I$1,'Allokerad kvv'!$B$1:$AV$1,0),FALSE),VLOOKUP($B106,'Justerad allokering kvv'!$B$1:$AG$700,MATCH(I$1,'Justerad allokering kvv'!$B$1:$AF$1,0),FALSE)))</f>
        <v>0</v>
      </c>
      <c r="J106">
        <f>IF($B106=" ","",IF(ISERROR(1/VLOOKUP($B106,'Justerad allokering kvv'!$B$1:$AG$700,MATCH(J$1,'Justerad allokering kvv'!$B$1:$AF$1,0),FALSE)),VLOOKUP($B106,'Allokerad kvv'!$B$2:$AV$700,MATCH(J$1,'Allokerad kvv'!$B$1:$AV$1,0),FALSE),VLOOKUP($B106,'Justerad allokering kvv'!$B$1:$AG$700,MATCH(J$1,'Justerad allokering kvv'!$B$1:$AF$1,0),FALSE)))</f>
        <v>0</v>
      </c>
      <c r="K106">
        <f>IF($B106=" ","",IF(ISERROR(1/VLOOKUP($B106,'Justerad allokering kvv'!$B$1:$AG$700,MATCH(K$1,'Justerad allokering kvv'!$B$1:$AF$1,0),FALSE)),VLOOKUP($B106,'Allokerad kvv'!$B$2:$AV$700,MATCH(K$1,'Allokerad kvv'!$B$1:$AV$1,0),FALSE),VLOOKUP($B106,'Justerad allokering kvv'!$B$1:$AG$700,MATCH(K$1,'Justerad allokering kvv'!$B$1:$AF$1,0),FALSE)))</f>
        <v>0</v>
      </c>
      <c r="L106">
        <f>IF($B106=" ","",IF(ISERROR(1/VLOOKUP($B106,'Justerad allokering kvv'!$B$1:$AG$700,MATCH(L$1,'Justerad allokering kvv'!$B$1:$AF$1,0),FALSE)),VLOOKUP($B106,'Allokerad kvv'!$B$2:$AV$700,MATCH(L$1,'Allokerad kvv'!$B$1:$AV$1,0),FALSE),VLOOKUP($B106,'Justerad allokering kvv'!$B$1:$AG$700,MATCH(L$1,'Justerad allokering kvv'!$B$1:$AF$1,0),FALSE)))</f>
        <v>0</v>
      </c>
      <c r="M106">
        <f>IF($B106=" ","",IF(ISERROR(1/VLOOKUP($B106,'Justerad allokering kvv'!$B$1:$AG$700,MATCH(M$1,'Justerad allokering kvv'!$B$1:$AF$1,0),FALSE)),VLOOKUP($B106,'Allokerad kvv'!$B$2:$AV$700,MATCH(M$1,'Allokerad kvv'!$B$1:$AV$1,0),FALSE),VLOOKUP($B106,'Justerad allokering kvv'!$B$1:$AG$700,MATCH(M$1,'Justerad allokering kvv'!$B$1:$AF$1,0),FALSE)))</f>
        <v>0</v>
      </c>
      <c r="N106">
        <f>IF($B106=" ","",IF(ISERROR(1/VLOOKUP($B106,'Justerad allokering kvv'!$B$1:$AG$700,MATCH(N$1,'Justerad allokering kvv'!$B$1:$AF$1,0),FALSE)),VLOOKUP($B106,'Allokerad kvv'!$B$2:$AV$700,MATCH(N$1,'Allokerad kvv'!$B$1:$AV$1,0),FALSE),VLOOKUP($B106,'Justerad allokering kvv'!$B$1:$AG$700,MATCH(N$1,'Justerad allokering kvv'!$B$1:$AF$1,0),FALSE)))</f>
        <v>0</v>
      </c>
      <c r="O106">
        <f>IF($B106=" ","",IF(ISERROR(1/VLOOKUP($B106,'Justerad allokering kvv'!$B$1:$AG$700,MATCH(O$1,'Justerad allokering kvv'!$B$1:$AF$1,0),FALSE)),VLOOKUP($B106,'Allokerad kvv'!$B$2:$AV$700,MATCH(O$1,'Allokerad kvv'!$B$1:$AV$1,0),FALSE),VLOOKUP($B106,'Justerad allokering kvv'!$B$1:$AG$700,MATCH(O$1,'Justerad allokering kvv'!$B$1:$AF$1,0),FALSE)))</f>
        <v>0</v>
      </c>
      <c r="P106">
        <f>IF($B106=" ","",IF(ISERROR(1/VLOOKUP($B106,'Justerad allokering kvv'!$B$1:$AG$700,MATCH(P$1,'Justerad allokering kvv'!$B$1:$AF$1,0),FALSE)),VLOOKUP($B106,'Allokerad kvv'!$B$2:$AV$700,MATCH(P$1,'Allokerad kvv'!$B$1:$AV$1,0),FALSE),VLOOKUP($B106,'Justerad allokering kvv'!$B$1:$AG$700,MATCH(P$1,'Justerad allokering kvv'!$B$1:$AF$1,0),FALSE)))</f>
        <v>0</v>
      </c>
      <c r="Q106">
        <f>IF($B106=" ","",IF(ISERROR(1/VLOOKUP($B106,'Justerad allokering kvv'!$B$1:$AG$700,MATCH(Q$1,'Justerad allokering kvv'!$B$1:$AF$1,0),FALSE)),VLOOKUP($B106,'Allokerad kvv'!$B$2:$AV$700,MATCH(Q$1,'Allokerad kvv'!$B$1:$AV$1,0),FALSE),VLOOKUP($B106,'Justerad allokering kvv'!$B$1:$AG$700,MATCH(Q$1,'Justerad allokering kvv'!$B$1:$AF$1,0),FALSE)))</f>
        <v>0</v>
      </c>
      <c r="R106">
        <f>IF($B106=" ","",IF(ISERROR(1/VLOOKUP($B106,'Justerad allokering kvv'!$B$1:$AG$700,MATCH(R$1,'Justerad allokering kvv'!$B$1:$AF$1,0),FALSE)),VLOOKUP($B106,'Allokerad kvv'!$B$2:$AV$700,MATCH(R$1,'Allokerad kvv'!$B$1:$AV$1,0),FALSE),VLOOKUP($B106,'Justerad allokering kvv'!$B$1:$AG$700,MATCH(R$1,'Justerad allokering kvv'!$B$1:$AF$1,0),FALSE)))</f>
        <v>0</v>
      </c>
      <c r="S106">
        <f>IF($B106=" ","",IF(ISERROR(1/VLOOKUP($B106,'Justerad allokering kvv'!$B$1:$AG$700,MATCH(S$1,'Justerad allokering kvv'!$B$1:$AF$1,0),FALSE)),VLOOKUP($B106,'Allokerad kvv'!$B$2:$AV$700,MATCH(S$1,'Allokerad kvv'!$B$1:$AV$1,0),FALSE),VLOOKUP($B106,'Justerad allokering kvv'!$B$1:$AG$700,MATCH(S$1,'Justerad allokering kvv'!$B$1:$AF$1,0),FALSE)))</f>
        <v>0</v>
      </c>
      <c r="T106">
        <f>IF($B106=" ","",IF(ISERROR(1/VLOOKUP($B106,'Justerad allokering kvv'!$B$1:$AG$700,MATCH(T$1,'Justerad allokering kvv'!$B$1:$AF$1,0),FALSE)),VLOOKUP($B106,'Allokerad kvv'!$B$2:$AV$700,MATCH(T$1,'Allokerad kvv'!$B$1:$AV$1,0),FALSE),VLOOKUP($B106,'Justerad allokering kvv'!$B$1:$AG$700,MATCH(T$1,'Justerad allokering kvv'!$B$1:$AF$1,0),FALSE)))</f>
        <v>0</v>
      </c>
      <c r="U106">
        <f>IF($B106=" ","",IF(ISERROR(1/VLOOKUP($B106,'Justerad allokering kvv'!$B$1:$AG$700,MATCH(U$1,'Justerad allokering kvv'!$B$1:$AF$1,0),FALSE)),VLOOKUP($B106,'Allokerad kvv'!$B$2:$AV$700,MATCH(U$1,'Allokerad kvv'!$B$1:$AV$1,0),FALSE),VLOOKUP($B106,'Justerad allokering kvv'!$B$1:$AG$700,MATCH(U$1,'Justerad allokering kvv'!$B$1:$AF$1,0),FALSE)))</f>
        <v>0</v>
      </c>
      <c r="V106">
        <f>IF($B106=" ","",IF(ISERROR(1/VLOOKUP($B106,'Justerad allokering kvv'!$B$1:$AG$700,MATCH(V$1,'Justerad allokering kvv'!$B$1:$AF$1,0),FALSE)),VLOOKUP($B106,'Allokerad kvv'!$B$2:$AV$700,MATCH(V$1,'Allokerad kvv'!$B$1:$AV$1,0),FALSE),VLOOKUP($B106,'Justerad allokering kvv'!$B$1:$AG$700,MATCH(V$1,'Justerad allokering kvv'!$B$1:$AF$1,0),FALSE)))</f>
        <v>0</v>
      </c>
      <c r="W106">
        <f>IF($B106=" ","",IF(ISERROR(1/VLOOKUP($B106,'Justerad allokering kvv'!$B$1:$AG$700,MATCH(W$1,'Justerad allokering kvv'!$B$1:$AF$1,0),FALSE)),VLOOKUP($B106,'Allokerad kvv'!$B$2:$AV$700,MATCH(W$1,'Allokerad kvv'!$B$1:$AV$1,0),FALSE),VLOOKUP($B106,'Justerad allokering kvv'!$B$1:$AG$700,MATCH(W$1,'Justerad allokering kvv'!$B$1:$AF$1,0),FALSE)))</f>
        <v>0</v>
      </c>
      <c r="X106">
        <f>IF($B106=" ","",IF(ISERROR(1/VLOOKUP($B106,'Justerad allokering kvv'!$B$1:$AG$700,MATCH(X$1,'Justerad allokering kvv'!$B$1:$AF$1,0),FALSE)),VLOOKUP($B106,'Allokerad kvv'!$B$2:$AV$700,MATCH(X$1,'Allokerad kvv'!$B$1:$AV$1,0),FALSE),VLOOKUP($B106,'Justerad allokering kvv'!$B$1:$AG$700,MATCH(X$1,'Justerad allokering kvv'!$B$1:$AF$1,0),FALSE)))</f>
        <v>0</v>
      </c>
      <c r="Y106">
        <f>IF($B106=" ","",IF(ISERROR(1/VLOOKUP($B106,'Justerad allokering kvv'!$B$1:$AG$700,MATCH(Y$1,'Justerad allokering kvv'!$B$1:$AF$1,0),FALSE)),VLOOKUP($B106,'Allokerad kvv'!$B$2:$AV$700,MATCH(Y$1,'Allokerad kvv'!$B$1:$AV$1,0),FALSE),VLOOKUP($B106,'Justerad allokering kvv'!$B$1:$AG$700,MATCH(Y$1,'Justerad allokering kvv'!$B$1:$AF$1,0),FALSE)))</f>
        <v>0</v>
      </c>
      <c r="AB106">
        <f>IFERROR(VLOOKUP($B106,Kraftvärmeprod!$B$1:$AO$424,MATCH("Tillförd energi från rökgaskondensering (GWh)",Kraftvärmeprod!$B$1:$AG$1,0),FALSE)/1,0)</f>
        <v>0</v>
      </c>
      <c r="AE106" s="122">
        <f t="shared" si="4"/>
        <v>0</v>
      </c>
      <c r="AG106">
        <f t="shared" si="5"/>
        <v>0</v>
      </c>
      <c r="AH106">
        <f t="shared" si="6"/>
        <v>0</v>
      </c>
      <c r="AI106" t="str">
        <f>IF(AH106=0,"",AH106/VLOOKUP(B106,Kraftvärmeprod!$B$1:$BC$480,MATCH("Summa tillförd energi exklusive rökgaskondensering",Kraftvärmeprod!$B$1:$BC$1,0),FALSE))</f>
        <v/>
      </c>
      <c r="AK106">
        <f t="shared" si="7"/>
        <v>0</v>
      </c>
    </row>
    <row r="107" spans="1:37" x14ac:dyDescent="0.25">
      <c r="A107" s="2" t="s">
        <v>172</v>
      </c>
      <c r="B107" s="2" t="s">
        <v>175</v>
      </c>
      <c r="C107">
        <f>IF($B107=" ","",IF(ISERROR(1/VLOOKUP($B107,'Justerad allokering kvv'!$B$1:$AG$700,MATCH(C$1,'Justerad allokering kvv'!$B$1:$AF$1,0),FALSE)),VLOOKUP($B107,'Allokerad kvv'!$B$2:$AV$700,MATCH(C$1,'Allokerad kvv'!$B$1:$AV$1,0),FALSE),VLOOKUP($B107,'Justerad allokering kvv'!$B$1:$AG$700,MATCH(C$1,'Justerad allokering kvv'!$B$1:$AF$1,0),FALSE)))</f>
        <v>0</v>
      </c>
      <c r="D107">
        <f>IF($B107=" ","",IF(ISERROR(1/VLOOKUP($B107,'Justerad allokering kvv'!$B$1:$AG$700,MATCH(D$1,'Justerad allokering kvv'!$B$1:$AF$1,0),FALSE)),VLOOKUP($B107,'Allokerad kvv'!$B$2:$AV$700,MATCH(D$1,'Allokerad kvv'!$B$1:$AV$1,0),FALSE),VLOOKUP($B107,'Justerad allokering kvv'!$B$1:$AG$700,MATCH(D$1,'Justerad allokering kvv'!$B$1:$AF$1,0),FALSE)))</f>
        <v>0</v>
      </c>
      <c r="E107">
        <f>IF($B107=" ","",IF(ISERROR(1/VLOOKUP($B107,'Justerad allokering kvv'!$B$1:$AG$700,MATCH(E$1,'Justerad allokering kvv'!$B$1:$AF$1,0),FALSE)),VLOOKUP($B107,'Allokerad kvv'!$B$2:$AV$700,MATCH(E$1,'Allokerad kvv'!$B$1:$AV$1,0),FALSE),VLOOKUP($B107,'Justerad allokering kvv'!$B$1:$AG$700,MATCH(E$1,'Justerad allokering kvv'!$B$1:$AF$1,0),FALSE)))</f>
        <v>0</v>
      </c>
      <c r="F107">
        <f>IF($B107=" ","",IF(ISERROR(1/VLOOKUP($B107,'Justerad allokering kvv'!$B$1:$AG$700,MATCH(F$1,'Justerad allokering kvv'!$B$1:$AF$1,0),FALSE)),VLOOKUP($B107,'Allokerad kvv'!$B$2:$AV$700,MATCH(F$1,'Allokerad kvv'!$B$1:$AV$1,0),FALSE),VLOOKUP($B107,'Justerad allokering kvv'!$B$1:$AG$700,MATCH(F$1,'Justerad allokering kvv'!$B$1:$AF$1,0),FALSE)))</f>
        <v>0</v>
      </c>
      <c r="G107">
        <f>IF($B107=" ","",IF(ISERROR(1/VLOOKUP($B107,'Justerad allokering kvv'!$B$1:$AG$700,MATCH(G$1,'Justerad allokering kvv'!$B$1:$AF$1,0),FALSE)),VLOOKUP($B107,'Allokerad kvv'!$B$2:$AV$700,MATCH(G$1,'Allokerad kvv'!$B$1:$AV$1,0),FALSE),VLOOKUP($B107,'Justerad allokering kvv'!$B$1:$AG$700,MATCH(G$1,'Justerad allokering kvv'!$B$1:$AF$1,0),FALSE)))</f>
        <v>0</v>
      </c>
      <c r="H107">
        <f>IF($B107=" ","",IF(ISERROR(1/VLOOKUP($B107,'Justerad allokering kvv'!$B$1:$AG$700,MATCH(H$1,'Justerad allokering kvv'!$B$1:$AF$1,0),FALSE)),VLOOKUP($B107,'Allokerad kvv'!$B$2:$AV$700,MATCH(H$1,'Allokerad kvv'!$B$1:$AV$1,0),FALSE),VLOOKUP($B107,'Justerad allokering kvv'!$B$1:$AG$700,MATCH(H$1,'Justerad allokering kvv'!$B$1:$AF$1,0),FALSE)))</f>
        <v>0</v>
      </c>
      <c r="I107">
        <f>IF($B107=" ","",IF(ISERROR(1/VLOOKUP($B107,'Justerad allokering kvv'!$B$1:$AG$700,MATCH(I$1,'Justerad allokering kvv'!$B$1:$AF$1,0),FALSE)),VLOOKUP($B107,'Allokerad kvv'!$B$2:$AV$700,MATCH(I$1,'Allokerad kvv'!$B$1:$AV$1,0),FALSE),VLOOKUP($B107,'Justerad allokering kvv'!$B$1:$AG$700,MATCH(I$1,'Justerad allokering kvv'!$B$1:$AF$1,0),FALSE)))</f>
        <v>0</v>
      </c>
      <c r="J107">
        <f>IF($B107=" ","",IF(ISERROR(1/VLOOKUP($B107,'Justerad allokering kvv'!$B$1:$AG$700,MATCH(J$1,'Justerad allokering kvv'!$B$1:$AF$1,0),FALSE)),VLOOKUP($B107,'Allokerad kvv'!$B$2:$AV$700,MATCH(J$1,'Allokerad kvv'!$B$1:$AV$1,0),FALSE),VLOOKUP($B107,'Justerad allokering kvv'!$B$1:$AG$700,MATCH(J$1,'Justerad allokering kvv'!$B$1:$AF$1,0),FALSE)))</f>
        <v>0</v>
      </c>
      <c r="K107">
        <f>IF($B107=" ","",IF(ISERROR(1/VLOOKUP($B107,'Justerad allokering kvv'!$B$1:$AG$700,MATCH(K$1,'Justerad allokering kvv'!$B$1:$AF$1,0),FALSE)),VLOOKUP($B107,'Allokerad kvv'!$B$2:$AV$700,MATCH(K$1,'Allokerad kvv'!$B$1:$AV$1,0),FALSE),VLOOKUP($B107,'Justerad allokering kvv'!$B$1:$AG$700,MATCH(K$1,'Justerad allokering kvv'!$B$1:$AF$1,0),FALSE)))</f>
        <v>0</v>
      </c>
      <c r="L107">
        <f>IF($B107=" ","",IF(ISERROR(1/VLOOKUP($B107,'Justerad allokering kvv'!$B$1:$AG$700,MATCH(L$1,'Justerad allokering kvv'!$B$1:$AF$1,0),FALSE)),VLOOKUP($B107,'Allokerad kvv'!$B$2:$AV$700,MATCH(L$1,'Allokerad kvv'!$B$1:$AV$1,0),FALSE),VLOOKUP($B107,'Justerad allokering kvv'!$B$1:$AG$700,MATCH(L$1,'Justerad allokering kvv'!$B$1:$AF$1,0),FALSE)))</f>
        <v>0</v>
      </c>
      <c r="M107">
        <f>IF($B107=" ","",IF(ISERROR(1/VLOOKUP($B107,'Justerad allokering kvv'!$B$1:$AG$700,MATCH(M$1,'Justerad allokering kvv'!$B$1:$AF$1,0),FALSE)),VLOOKUP($B107,'Allokerad kvv'!$B$2:$AV$700,MATCH(M$1,'Allokerad kvv'!$B$1:$AV$1,0),FALSE),VLOOKUP($B107,'Justerad allokering kvv'!$B$1:$AG$700,MATCH(M$1,'Justerad allokering kvv'!$B$1:$AF$1,0),FALSE)))</f>
        <v>0</v>
      </c>
      <c r="N107">
        <f>IF($B107=" ","",IF(ISERROR(1/VLOOKUP($B107,'Justerad allokering kvv'!$B$1:$AG$700,MATCH(N$1,'Justerad allokering kvv'!$B$1:$AF$1,0),FALSE)),VLOOKUP($B107,'Allokerad kvv'!$B$2:$AV$700,MATCH(N$1,'Allokerad kvv'!$B$1:$AV$1,0),FALSE),VLOOKUP($B107,'Justerad allokering kvv'!$B$1:$AG$700,MATCH(N$1,'Justerad allokering kvv'!$B$1:$AF$1,0),FALSE)))</f>
        <v>0</v>
      </c>
      <c r="O107">
        <f>IF($B107=" ","",IF(ISERROR(1/VLOOKUP($B107,'Justerad allokering kvv'!$B$1:$AG$700,MATCH(O$1,'Justerad allokering kvv'!$B$1:$AF$1,0),FALSE)),VLOOKUP($B107,'Allokerad kvv'!$B$2:$AV$700,MATCH(O$1,'Allokerad kvv'!$B$1:$AV$1,0),FALSE),VLOOKUP($B107,'Justerad allokering kvv'!$B$1:$AG$700,MATCH(O$1,'Justerad allokering kvv'!$B$1:$AF$1,0),FALSE)))</f>
        <v>0</v>
      </c>
      <c r="P107">
        <f>IF($B107=" ","",IF(ISERROR(1/VLOOKUP($B107,'Justerad allokering kvv'!$B$1:$AG$700,MATCH(P$1,'Justerad allokering kvv'!$B$1:$AF$1,0),FALSE)),VLOOKUP($B107,'Allokerad kvv'!$B$2:$AV$700,MATCH(P$1,'Allokerad kvv'!$B$1:$AV$1,0),FALSE),VLOOKUP($B107,'Justerad allokering kvv'!$B$1:$AG$700,MATCH(P$1,'Justerad allokering kvv'!$B$1:$AF$1,0),FALSE)))</f>
        <v>0</v>
      </c>
      <c r="Q107">
        <f>IF($B107=" ","",IF(ISERROR(1/VLOOKUP($B107,'Justerad allokering kvv'!$B$1:$AG$700,MATCH(Q$1,'Justerad allokering kvv'!$B$1:$AF$1,0),FALSE)),VLOOKUP($B107,'Allokerad kvv'!$B$2:$AV$700,MATCH(Q$1,'Allokerad kvv'!$B$1:$AV$1,0),FALSE),VLOOKUP($B107,'Justerad allokering kvv'!$B$1:$AG$700,MATCH(Q$1,'Justerad allokering kvv'!$B$1:$AF$1,0),FALSE)))</f>
        <v>0</v>
      </c>
      <c r="R107">
        <f>IF($B107=" ","",IF(ISERROR(1/VLOOKUP($B107,'Justerad allokering kvv'!$B$1:$AG$700,MATCH(R$1,'Justerad allokering kvv'!$B$1:$AF$1,0),FALSE)),VLOOKUP($B107,'Allokerad kvv'!$B$2:$AV$700,MATCH(R$1,'Allokerad kvv'!$B$1:$AV$1,0),FALSE),VLOOKUP($B107,'Justerad allokering kvv'!$B$1:$AG$700,MATCH(R$1,'Justerad allokering kvv'!$B$1:$AF$1,0),FALSE)))</f>
        <v>0</v>
      </c>
      <c r="S107">
        <f>IF($B107=" ","",IF(ISERROR(1/VLOOKUP($B107,'Justerad allokering kvv'!$B$1:$AG$700,MATCH(S$1,'Justerad allokering kvv'!$B$1:$AF$1,0),FALSE)),VLOOKUP($B107,'Allokerad kvv'!$B$2:$AV$700,MATCH(S$1,'Allokerad kvv'!$B$1:$AV$1,0),FALSE),VLOOKUP($B107,'Justerad allokering kvv'!$B$1:$AG$700,MATCH(S$1,'Justerad allokering kvv'!$B$1:$AF$1,0),FALSE)))</f>
        <v>0</v>
      </c>
      <c r="T107">
        <f>IF($B107=" ","",IF(ISERROR(1/VLOOKUP($B107,'Justerad allokering kvv'!$B$1:$AG$700,MATCH(T$1,'Justerad allokering kvv'!$B$1:$AF$1,0),FALSE)),VLOOKUP($B107,'Allokerad kvv'!$B$2:$AV$700,MATCH(T$1,'Allokerad kvv'!$B$1:$AV$1,0),FALSE),VLOOKUP($B107,'Justerad allokering kvv'!$B$1:$AG$700,MATCH(T$1,'Justerad allokering kvv'!$B$1:$AF$1,0),FALSE)))</f>
        <v>0</v>
      </c>
      <c r="U107">
        <f>IF($B107=" ","",IF(ISERROR(1/VLOOKUP($B107,'Justerad allokering kvv'!$B$1:$AG$700,MATCH(U$1,'Justerad allokering kvv'!$B$1:$AF$1,0),FALSE)),VLOOKUP($B107,'Allokerad kvv'!$B$2:$AV$700,MATCH(U$1,'Allokerad kvv'!$B$1:$AV$1,0),FALSE),VLOOKUP($B107,'Justerad allokering kvv'!$B$1:$AG$700,MATCH(U$1,'Justerad allokering kvv'!$B$1:$AF$1,0),FALSE)))</f>
        <v>0</v>
      </c>
      <c r="V107">
        <f>IF($B107=" ","",IF(ISERROR(1/VLOOKUP($B107,'Justerad allokering kvv'!$B$1:$AG$700,MATCH(V$1,'Justerad allokering kvv'!$B$1:$AF$1,0),FALSE)),VLOOKUP($B107,'Allokerad kvv'!$B$2:$AV$700,MATCH(V$1,'Allokerad kvv'!$B$1:$AV$1,0),FALSE),VLOOKUP($B107,'Justerad allokering kvv'!$B$1:$AG$700,MATCH(V$1,'Justerad allokering kvv'!$B$1:$AF$1,0),FALSE)))</f>
        <v>0</v>
      </c>
      <c r="W107">
        <f>IF($B107=" ","",IF(ISERROR(1/VLOOKUP($B107,'Justerad allokering kvv'!$B$1:$AG$700,MATCH(W$1,'Justerad allokering kvv'!$B$1:$AF$1,0),FALSE)),VLOOKUP($B107,'Allokerad kvv'!$B$2:$AV$700,MATCH(W$1,'Allokerad kvv'!$B$1:$AV$1,0),FALSE),VLOOKUP($B107,'Justerad allokering kvv'!$B$1:$AG$700,MATCH(W$1,'Justerad allokering kvv'!$B$1:$AF$1,0),FALSE)))</f>
        <v>0</v>
      </c>
      <c r="X107">
        <f>IF($B107=" ","",IF(ISERROR(1/VLOOKUP($B107,'Justerad allokering kvv'!$B$1:$AG$700,MATCH(X$1,'Justerad allokering kvv'!$B$1:$AF$1,0),FALSE)),VLOOKUP($B107,'Allokerad kvv'!$B$2:$AV$700,MATCH(X$1,'Allokerad kvv'!$B$1:$AV$1,0),FALSE),VLOOKUP($B107,'Justerad allokering kvv'!$B$1:$AG$700,MATCH(X$1,'Justerad allokering kvv'!$B$1:$AF$1,0),FALSE)))</f>
        <v>0</v>
      </c>
      <c r="Y107">
        <f>IF($B107=" ","",IF(ISERROR(1/VLOOKUP($B107,'Justerad allokering kvv'!$B$1:$AG$700,MATCH(Y$1,'Justerad allokering kvv'!$B$1:$AF$1,0),FALSE)),VLOOKUP($B107,'Allokerad kvv'!$B$2:$AV$700,MATCH(Y$1,'Allokerad kvv'!$B$1:$AV$1,0),FALSE),VLOOKUP($B107,'Justerad allokering kvv'!$B$1:$AG$700,MATCH(Y$1,'Justerad allokering kvv'!$B$1:$AF$1,0),FALSE)))</f>
        <v>0</v>
      </c>
      <c r="AB107">
        <f>IFERROR(VLOOKUP($B107,Kraftvärmeprod!$B$1:$AO$424,MATCH("Tillförd energi från rökgaskondensering (GWh)",Kraftvärmeprod!$B$1:$AG$1,0),FALSE)/1,0)</f>
        <v>0</v>
      </c>
      <c r="AE107" s="122">
        <f t="shared" si="4"/>
        <v>0</v>
      </c>
      <c r="AG107">
        <f t="shared" si="5"/>
        <v>0</v>
      </c>
      <c r="AH107">
        <f t="shared" si="6"/>
        <v>0</v>
      </c>
      <c r="AI107" t="str">
        <f>IF(AH107=0,"",AH107/VLOOKUP(B107,Kraftvärmeprod!$B$1:$BC$480,MATCH("Summa tillförd energi exklusive rökgaskondensering",Kraftvärmeprod!$B$1:$BC$1,0),FALSE))</f>
        <v/>
      </c>
      <c r="AK107">
        <f t="shared" si="7"/>
        <v>0</v>
      </c>
    </row>
    <row r="108" spans="1:37" x14ac:dyDescent="0.25">
      <c r="A108" s="2" t="s">
        <v>172</v>
      </c>
      <c r="B108" s="2" t="s">
        <v>176</v>
      </c>
      <c r="C108">
        <f>IF($B108=" ","",IF(ISERROR(1/VLOOKUP($B108,'Justerad allokering kvv'!$B$1:$AG$700,MATCH(C$1,'Justerad allokering kvv'!$B$1:$AF$1,0),FALSE)),VLOOKUP($B108,'Allokerad kvv'!$B$2:$AV$700,MATCH(C$1,'Allokerad kvv'!$B$1:$AV$1,0),FALSE),VLOOKUP($B108,'Justerad allokering kvv'!$B$1:$AG$700,MATCH(C$1,'Justerad allokering kvv'!$B$1:$AF$1,0),FALSE)))</f>
        <v>0</v>
      </c>
      <c r="D108">
        <f>IF($B108=" ","",IF(ISERROR(1/VLOOKUP($B108,'Justerad allokering kvv'!$B$1:$AG$700,MATCH(D$1,'Justerad allokering kvv'!$B$1:$AF$1,0),FALSE)),VLOOKUP($B108,'Allokerad kvv'!$B$2:$AV$700,MATCH(D$1,'Allokerad kvv'!$B$1:$AV$1,0),FALSE),VLOOKUP($B108,'Justerad allokering kvv'!$B$1:$AG$700,MATCH(D$1,'Justerad allokering kvv'!$B$1:$AF$1,0),FALSE)))</f>
        <v>0</v>
      </c>
      <c r="E108">
        <f>IF($B108=" ","",IF(ISERROR(1/VLOOKUP($B108,'Justerad allokering kvv'!$B$1:$AG$700,MATCH(E$1,'Justerad allokering kvv'!$B$1:$AF$1,0),FALSE)),VLOOKUP($B108,'Allokerad kvv'!$B$2:$AV$700,MATCH(E$1,'Allokerad kvv'!$B$1:$AV$1,0),FALSE),VLOOKUP($B108,'Justerad allokering kvv'!$B$1:$AG$700,MATCH(E$1,'Justerad allokering kvv'!$B$1:$AF$1,0),FALSE)))</f>
        <v>0</v>
      </c>
      <c r="F108">
        <f>IF($B108=" ","",IF(ISERROR(1/VLOOKUP($B108,'Justerad allokering kvv'!$B$1:$AG$700,MATCH(F$1,'Justerad allokering kvv'!$B$1:$AF$1,0),FALSE)),VLOOKUP($B108,'Allokerad kvv'!$B$2:$AV$700,MATCH(F$1,'Allokerad kvv'!$B$1:$AV$1,0),FALSE),VLOOKUP($B108,'Justerad allokering kvv'!$B$1:$AG$700,MATCH(F$1,'Justerad allokering kvv'!$B$1:$AF$1,0),FALSE)))</f>
        <v>0</v>
      </c>
      <c r="G108">
        <f>IF($B108=" ","",IF(ISERROR(1/VLOOKUP($B108,'Justerad allokering kvv'!$B$1:$AG$700,MATCH(G$1,'Justerad allokering kvv'!$B$1:$AF$1,0),FALSE)),VLOOKUP($B108,'Allokerad kvv'!$B$2:$AV$700,MATCH(G$1,'Allokerad kvv'!$B$1:$AV$1,0),FALSE),VLOOKUP($B108,'Justerad allokering kvv'!$B$1:$AG$700,MATCH(G$1,'Justerad allokering kvv'!$B$1:$AF$1,0),FALSE)))</f>
        <v>0</v>
      </c>
      <c r="H108">
        <f>IF($B108=" ","",IF(ISERROR(1/VLOOKUP($B108,'Justerad allokering kvv'!$B$1:$AG$700,MATCH(H$1,'Justerad allokering kvv'!$B$1:$AF$1,0),FALSE)),VLOOKUP($B108,'Allokerad kvv'!$B$2:$AV$700,MATCH(H$1,'Allokerad kvv'!$B$1:$AV$1,0),FALSE),VLOOKUP($B108,'Justerad allokering kvv'!$B$1:$AG$700,MATCH(H$1,'Justerad allokering kvv'!$B$1:$AF$1,0),FALSE)))</f>
        <v>0</v>
      </c>
      <c r="I108">
        <f>IF($B108=" ","",IF(ISERROR(1/VLOOKUP($B108,'Justerad allokering kvv'!$B$1:$AG$700,MATCH(I$1,'Justerad allokering kvv'!$B$1:$AF$1,0),FALSE)),VLOOKUP($B108,'Allokerad kvv'!$B$2:$AV$700,MATCH(I$1,'Allokerad kvv'!$B$1:$AV$1,0),FALSE),VLOOKUP($B108,'Justerad allokering kvv'!$B$1:$AG$700,MATCH(I$1,'Justerad allokering kvv'!$B$1:$AF$1,0),FALSE)))</f>
        <v>0</v>
      </c>
      <c r="J108">
        <f>IF($B108=" ","",IF(ISERROR(1/VLOOKUP($B108,'Justerad allokering kvv'!$B$1:$AG$700,MATCH(J$1,'Justerad allokering kvv'!$B$1:$AF$1,0),FALSE)),VLOOKUP($B108,'Allokerad kvv'!$B$2:$AV$700,MATCH(J$1,'Allokerad kvv'!$B$1:$AV$1,0),FALSE),VLOOKUP($B108,'Justerad allokering kvv'!$B$1:$AG$700,MATCH(J$1,'Justerad allokering kvv'!$B$1:$AF$1,0),FALSE)))</f>
        <v>0</v>
      </c>
      <c r="K108">
        <f>IF($B108=" ","",IF(ISERROR(1/VLOOKUP($B108,'Justerad allokering kvv'!$B$1:$AG$700,MATCH(K$1,'Justerad allokering kvv'!$B$1:$AF$1,0),FALSE)),VLOOKUP($B108,'Allokerad kvv'!$B$2:$AV$700,MATCH(K$1,'Allokerad kvv'!$B$1:$AV$1,0),FALSE),VLOOKUP($B108,'Justerad allokering kvv'!$B$1:$AG$700,MATCH(K$1,'Justerad allokering kvv'!$B$1:$AF$1,0),FALSE)))</f>
        <v>0</v>
      </c>
      <c r="L108">
        <f>IF($B108=" ","",IF(ISERROR(1/VLOOKUP($B108,'Justerad allokering kvv'!$B$1:$AG$700,MATCH(L$1,'Justerad allokering kvv'!$B$1:$AF$1,0),FALSE)),VLOOKUP($B108,'Allokerad kvv'!$B$2:$AV$700,MATCH(L$1,'Allokerad kvv'!$B$1:$AV$1,0),FALSE),VLOOKUP($B108,'Justerad allokering kvv'!$B$1:$AG$700,MATCH(L$1,'Justerad allokering kvv'!$B$1:$AF$1,0),FALSE)))</f>
        <v>0</v>
      </c>
      <c r="M108">
        <f>IF($B108=" ","",IF(ISERROR(1/VLOOKUP($B108,'Justerad allokering kvv'!$B$1:$AG$700,MATCH(M$1,'Justerad allokering kvv'!$B$1:$AF$1,0),FALSE)),VLOOKUP($B108,'Allokerad kvv'!$B$2:$AV$700,MATCH(M$1,'Allokerad kvv'!$B$1:$AV$1,0),FALSE),VLOOKUP($B108,'Justerad allokering kvv'!$B$1:$AG$700,MATCH(M$1,'Justerad allokering kvv'!$B$1:$AF$1,0),FALSE)))</f>
        <v>0</v>
      </c>
      <c r="N108">
        <f>IF($B108=" ","",IF(ISERROR(1/VLOOKUP($B108,'Justerad allokering kvv'!$B$1:$AG$700,MATCH(N$1,'Justerad allokering kvv'!$B$1:$AF$1,0),FALSE)),VLOOKUP($B108,'Allokerad kvv'!$B$2:$AV$700,MATCH(N$1,'Allokerad kvv'!$B$1:$AV$1,0),FALSE),VLOOKUP($B108,'Justerad allokering kvv'!$B$1:$AG$700,MATCH(N$1,'Justerad allokering kvv'!$B$1:$AF$1,0),FALSE)))</f>
        <v>0</v>
      </c>
      <c r="O108">
        <f>IF($B108=" ","",IF(ISERROR(1/VLOOKUP($B108,'Justerad allokering kvv'!$B$1:$AG$700,MATCH(O$1,'Justerad allokering kvv'!$B$1:$AF$1,0),FALSE)),VLOOKUP($B108,'Allokerad kvv'!$B$2:$AV$700,MATCH(O$1,'Allokerad kvv'!$B$1:$AV$1,0),FALSE),VLOOKUP($B108,'Justerad allokering kvv'!$B$1:$AG$700,MATCH(O$1,'Justerad allokering kvv'!$B$1:$AF$1,0),FALSE)))</f>
        <v>0</v>
      </c>
      <c r="P108">
        <f>IF($B108=" ","",IF(ISERROR(1/VLOOKUP($B108,'Justerad allokering kvv'!$B$1:$AG$700,MATCH(P$1,'Justerad allokering kvv'!$B$1:$AF$1,0),FALSE)),VLOOKUP($B108,'Allokerad kvv'!$B$2:$AV$700,MATCH(P$1,'Allokerad kvv'!$B$1:$AV$1,0),FALSE),VLOOKUP($B108,'Justerad allokering kvv'!$B$1:$AG$700,MATCH(P$1,'Justerad allokering kvv'!$B$1:$AF$1,0),FALSE)))</f>
        <v>0</v>
      </c>
      <c r="Q108">
        <f>IF($B108=" ","",IF(ISERROR(1/VLOOKUP($B108,'Justerad allokering kvv'!$B$1:$AG$700,MATCH(Q$1,'Justerad allokering kvv'!$B$1:$AF$1,0),FALSE)),VLOOKUP($B108,'Allokerad kvv'!$B$2:$AV$700,MATCH(Q$1,'Allokerad kvv'!$B$1:$AV$1,0),FALSE),VLOOKUP($B108,'Justerad allokering kvv'!$B$1:$AG$700,MATCH(Q$1,'Justerad allokering kvv'!$B$1:$AF$1,0),FALSE)))</f>
        <v>0</v>
      </c>
      <c r="R108">
        <f>IF($B108=" ","",IF(ISERROR(1/VLOOKUP($B108,'Justerad allokering kvv'!$B$1:$AG$700,MATCH(R$1,'Justerad allokering kvv'!$B$1:$AF$1,0),FALSE)),VLOOKUP($B108,'Allokerad kvv'!$B$2:$AV$700,MATCH(R$1,'Allokerad kvv'!$B$1:$AV$1,0),FALSE),VLOOKUP($B108,'Justerad allokering kvv'!$B$1:$AG$700,MATCH(R$1,'Justerad allokering kvv'!$B$1:$AF$1,0),FALSE)))</f>
        <v>0</v>
      </c>
      <c r="S108">
        <f>IF($B108=" ","",IF(ISERROR(1/VLOOKUP($B108,'Justerad allokering kvv'!$B$1:$AG$700,MATCH(S$1,'Justerad allokering kvv'!$B$1:$AF$1,0),FALSE)),VLOOKUP($B108,'Allokerad kvv'!$B$2:$AV$700,MATCH(S$1,'Allokerad kvv'!$B$1:$AV$1,0),FALSE),VLOOKUP($B108,'Justerad allokering kvv'!$B$1:$AG$700,MATCH(S$1,'Justerad allokering kvv'!$B$1:$AF$1,0),FALSE)))</f>
        <v>0</v>
      </c>
      <c r="T108">
        <f>IF($B108=" ","",IF(ISERROR(1/VLOOKUP($B108,'Justerad allokering kvv'!$B$1:$AG$700,MATCH(T$1,'Justerad allokering kvv'!$B$1:$AF$1,0),FALSE)),VLOOKUP($B108,'Allokerad kvv'!$B$2:$AV$700,MATCH(T$1,'Allokerad kvv'!$B$1:$AV$1,0),FALSE),VLOOKUP($B108,'Justerad allokering kvv'!$B$1:$AG$700,MATCH(T$1,'Justerad allokering kvv'!$B$1:$AF$1,0),FALSE)))</f>
        <v>0</v>
      </c>
      <c r="U108">
        <f>IF($B108=" ","",IF(ISERROR(1/VLOOKUP($B108,'Justerad allokering kvv'!$B$1:$AG$700,MATCH(U$1,'Justerad allokering kvv'!$B$1:$AF$1,0),FALSE)),VLOOKUP($B108,'Allokerad kvv'!$B$2:$AV$700,MATCH(U$1,'Allokerad kvv'!$B$1:$AV$1,0),FALSE),VLOOKUP($B108,'Justerad allokering kvv'!$B$1:$AG$700,MATCH(U$1,'Justerad allokering kvv'!$B$1:$AF$1,0),FALSE)))</f>
        <v>0</v>
      </c>
      <c r="V108">
        <f>IF($B108=" ","",IF(ISERROR(1/VLOOKUP($B108,'Justerad allokering kvv'!$B$1:$AG$700,MATCH(V$1,'Justerad allokering kvv'!$B$1:$AF$1,0),FALSE)),VLOOKUP($B108,'Allokerad kvv'!$B$2:$AV$700,MATCH(V$1,'Allokerad kvv'!$B$1:$AV$1,0),FALSE),VLOOKUP($B108,'Justerad allokering kvv'!$B$1:$AG$700,MATCH(V$1,'Justerad allokering kvv'!$B$1:$AF$1,0),FALSE)))</f>
        <v>0</v>
      </c>
      <c r="W108">
        <f>IF($B108=" ","",IF(ISERROR(1/VLOOKUP($B108,'Justerad allokering kvv'!$B$1:$AG$700,MATCH(W$1,'Justerad allokering kvv'!$B$1:$AF$1,0),FALSE)),VLOOKUP($B108,'Allokerad kvv'!$B$2:$AV$700,MATCH(W$1,'Allokerad kvv'!$B$1:$AV$1,0),FALSE),VLOOKUP($B108,'Justerad allokering kvv'!$B$1:$AG$700,MATCH(W$1,'Justerad allokering kvv'!$B$1:$AF$1,0),FALSE)))</f>
        <v>0</v>
      </c>
      <c r="X108">
        <f>IF($B108=" ","",IF(ISERROR(1/VLOOKUP($B108,'Justerad allokering kvv'!$B$1:$AG$700,MATCH(X$1,'Justerad allokering kvv'!$B$1:$AF$1,0),FALSE)),VLOOKUP($B108,'Allokerad kvv'!$B$2:$AV$700,MATCH(X$1,'Allokerad kvv'!$B$1:$AV$1,0),FALSE),VLOOKUP($B108,'Justerad allokering kvv'!$B$1:$AG$700,MATCH(X$1,'Justerad allokering kvv'!$B$1:$AF$1,0),FALSE)))</f>
        <v>0</v>
      </c>
      <c r="Y108">
        <f>IF($B108=" ","",IF(ISERROR(1/VLOOKUP($B108,'Justerad allokering kvv'!$B$1:$AG$700,MATCH(Y$1,'Justerad allokering kvv'!$B$1:$AF$1,0),FALSE)),VLOOKUP($B108,'Allokerad kvv'!$B$2:$AV$700,MATCH(Y$1,'Allokerad kvv'!$B$1:$AV$1,0),FALSE),VLOOKUP($B108,'Justerad allokering kvv'!$B$1:$AG$700,MATCH(Y$1,'Justerad allokering kvv'!$B$1:$AF$1,0),FALSE)))</f>
        <v>0</v>
      </c>
      <c r="AB108">
        <f>IFERROR(VLOOKUP($B108,Kraftvärmeprod!$B$1:$AO$424,MATCH("Tillförd energi från rökgaskondensering (GWh)",Kraftvärmeprod!$B$1:$AG$1,0),FALSE)/1,0)</f>
        <v>0</v>
      </c>
      <c r="AE108" s="122">
        <f t="shared" si="4"/>
        <v>0</v>
      </c>
      <c r="AG108">
        <f t="shared" si="5"/>
        <v>0</v>
      </c>
      <c r="AH108">
        <f t="shared" si="6"/>
        <v>0</v>
      </c>
      <c r="AI108" t="str">
        <f>IF(AH108=0,"",AH108/VLOOKUP(B108,Kraftvärmeprod!$B$1:$BC$480,MATCH("Summa tillförd energi exklusive rökgaskondensering",Kraftvärmeprod!$B$1:$BC$1,0),FALSE))</f>
        <v/>
      </c>
      <c r="AK108">
        <f t="shared" si="7"/>
        <v>0</v>
      </c>
    </row>
    <row r="109" spans="1:37" x14ac:dyDescent="0.25">
      <c r="A109" s="2" t="s">
        <v>172</v>
      </c>
      <c r="B109" s="2" t="s">
        <v>177</v>
      </c>
      <c r="C109">
        <f>IF($B109=" ","",IF(ISERROR(1/VLOOKUP($B109,'Justerad allokering kvv'!$B$1:$AG$700,MATCH(C$1,'Justerad allokering kvv'!$B$1:$AF$1,0),FALSE)),VLOOKUP($B109,'Allokerad kvv'!$B$2:$AV$700,MATCH(C$1,'Allokerad kvv'!$B$1:$AV$1,0),FALSE),VLOOKUP($B109,'Justerad allokering kvv'!$B$1:$AG$700,MATCH(C$1,'Justerad allokering kvv'!$B$1:$AF$1,0),FALSE)))</f>
        <v>0</v>
      </c>
      <c r="D109">
        <f>IF($B109=" ","",IF(ISERROR(1/VLOOKUP($B109,'Justerad allokering kvv'!$B$1:$AG$700,MATCH(D$1,'Justerad allokering kvv'!$B$1:$AF$1,0),FALSE)),VLOOKUP($B109,'Allokerad kvv'!$B$2:$AV$700,MATCH(D$1,'Allokerad kvv'!$B$1:$AV$1,0),FALSE),VLOOKUP($B109,'Justerad allokering kvv'!$B$1:$AG$700,MATCH(D$1,'Justerad allokering kvv'!$B$1:$AF$1,0),FALSE)))</f>
        <v>0</v>
      </c>
      <c r="E109">
        <f>IF($B109=" ","",IF(ISERROR(1/VLOOKUP($B109,'Justerad allokering kvv'!$B$1:$AG$700,MATCH(E$1,'Justerad allokering kvv'!$B$1:$AF$1,0),FALSE)),VLOOKUP($B109,'Allokerad kvv'!$B$2:$AV$700,MATCH(E$1,'Allokerad kvv'!$B$1:$AV$1,0),FALSE),VLOOKUP($B109,'Justerad allokering kvv'!$B$1:$AG$700,MATCH(E$1,'Justerad allokering kvv'!$B$1:$AF$1,0),FALSE)))</f>
        <v>0</v>
      </c>
      <c r="F109">
        <f>IF($B109=" ","",IF(ISERROR(1/VLOOKUP($B109,'Justerad allokering kvv'!$B$1:$AG$700,MATCH(F$1,'Justerad allokering kvv'!$B$1:$AF$1,0),FALSE)),VLOOKUP($B109,'Allokerad kvv'!$B$2:$AV$700,MATCH(F$1,'Allokerad kvv'!$B$1:$AV$1,0),FALSE),VLOOKUP($B109,'Justerad allokering kvv'!$B$1:$AG$700,MATCH(F$1,'Justerad allokering kvv'!$B$1:$AF$1,0),FALSE)))</f>
        <v>0</v>
      </c>
      <c r="G109">
        <f>IF($B109=" ","",IF(ISERROR(1/VLOOKUP($B109,'Justerad allokering kvv'!$B$1:$AG$700,MATCH(G$1,'Justerad allokering kvv'!$B$1:$AF$1,0),FALSE)),VLOOKUP($B109,'Allokerad kvv'!$B$2:$AV$700,MATCH(G$1,'Allokerad kvv'!$B$1:$AV$1,0),FALSE),VLOOKUP($B109,'Justerad allokering kvv'!$B$1:$AG$700,MATCH(G$1,'Justerad allokering kvv'!$B$1:$AF$1,0),FALSE)))</f>
        <v>0</v>
      </c>
      <c r="H109">
        <f>IF($B109=" ","",IF(ISERROR(1/VLOOKUP($B109,'Justerad allokering kvv'!$B$1:$AG$700,MATCH(H$1,'Justerad allokering kvv'!$B$1:$AF$1,0),FALSE)),VLOOKUP($B109,'Allokerad kvv'!$B$2:$AV$700,MATCH(H$1,'Allokerad kvv'!$B$1:$AV$1,0),FALSE),VLOOKUP($B109,'Justerad allokering kvv'!$B$1:$AG$700,MATCH(H$1,'Justerad allokering kvv'!$B$1:$AF$1,0),FALSE)))</f>
        <v>0</v>
      </c>
      <c r="I109">
        <f>IF($B109=" ","",IF(ISERROR(1/VLOOKUP($B109,'Justerad allokering kvv'!$B$1:$AG$700,MATCH(I$1,'Justerad allokering kvv'!$B$1:$AF$1,0),FALSE)),VLOOKUP($B109,'Allokerad kvv'!$B$2:$AV$700,MATCH(I$1,'Allokerad kvv'!$B$1:$AV$1,0),FALSE),VLOOKUP($B109,'Justerad allokering kvv'!$B$1:$AG$700,MATCH(I$1,'Justerad allokering kvv'!$B$1:$AF$1,0),FALSE)))</f>
        <v>0</v>
      </c>
      <c r="J109">
        <f>IF($B109=" ","",IF(ISERROR(1/VLOOKUP($B109,'Justerad allokering kvv'!$B$1:$AG$700,MATCH(J$1,'Justerad allokering kvv'!$B$1:$AF$1,0),FALSE)),VLOOKUP($B109,'Allokerad kvv'!$B$2:$AV$700,MATCH(J$1,'Allokerad kvv'!$B$1:$AV$1,0),FALSE),VLOOKUP($B109,'Justerad allokering kvv'!$B$1:$AG$700,MATCH(J$1,'Justerad allokering kvv'!$B$1:$AF$1,0),FALSE)))</f>
        <v>0</v>
      </c>
      <c r="K109">
        <f>IF($B109=" ","",IF(ISERROR(1/VLOOKUP($B109,'Justerad allokering kvv'!$B$1:$AG$700,MATCH(K$1,'Justerad allokering kvv'!$B$1:$AF$1,0),FALSE)),VLOOKUP($B109,'Allokerad kvv'!$B$2:$AV$700,MATCH(K$1,'Allokerad kvv'!$B$1:$AV$1,0),FALSE),VLOOKUP($B109,'Justerad allokering kvv'!$B$1:$AG$700,MATCH(K$1,'Justerad allokering kvv'!$B$1:$AF$1,0),FALSE)))</f>
        <v>0</v>
      </c>
      <c r="L109">
        <f>IF($B109=" ","",IF(ISERROR(1/VLOOKUP($B109,'Justerad allokering kvv'!$B$1:$AG$700,MATCH(L$1,'Justerad allokering kvv'!$B$1:$AF$1,0),FALSE)),VLOOKUP($B109,'Allokerad kvv'!$B$2:$AV$700,MATCH(L$1,'Allokerad kvv'!$B$1:$AV$1,0),FALSE),VLOOKUP($B109,'Justerad allokering kvv'!$B$1:$AG$700,MATCH(L$1,'Justerad allokering kvv'!$B$1:$AF$1,0),FALSE)))</f>
        <v>0</v>
      </c>
      <c r="M109">
        <f>IF($B109=" ","",IF(ISERROR(1/VLOOKUP($B109,'Justerad allokering kvv'!$B$1:$AG$700,MATCH(M$1,'Justerad allokering kvv'!$B$1:$AF$1,0),FALSE)),VLOOKUP($B109,'Allokerad kvv'!$B$2:$AV$700,MATCH(M$1,'Allokerad kvv'!$B$1:$AV$1,0),FALSE),VLOOKUP($B109,'Justerad allokering kvv'!$B$1:$AG$700,MATCH(M$1,'Justerad allokering kvv'!$B$1:$AF$1,0),FALSE)))</f>
        <v>0</v>
      </c>
      <c r="N109">
        <f>IF($B109=" ","",IF(ISERROR(1/VLOOKUP($B109,'Justerad allokering kvv'!$B$1:$AG$700,MATCH(N$1,'Justerad allokering kvv'!$B$1:$AF$1,0),FALSE)),VLOOKUP($B109,'Allokerad kvv'!$B$2:$AV$700,MATCH(N$1,'Allokerad kvv'!$B$1:$AV$1,0),FALSE),VLOOKUP($B109,'Justerad allokering kvv'!$B$1:$AG$700,MATCH(N$1,'Justerad allokering kvv'!$B$1:$AF$1,0),FALSE)))</f>
        <v>0</v>
      </c>
      <c r="O109">
        <f>IF($B109=" ","",IF(ISERROR(1/VLOOKUP($B109,'Justerad allokering kvv'!$B$1:$AG$700,MATCH(O$1,'Justerad allokering kvv'!$B$1:$AF$1,0),FALSE)),VLOOKUP($B109,'Allokerad kvv'!$B$2:$AV$700,MATCH(O$1,'Allokerad kvv'!$B$1:$AV$1,0),FALSE),VLOOKUP($B109,'Justerad allokering kvv'!$B$1:$AG$700,MATCH(O$1,'Justerad allokering kvv'!$B$1:$AF$1,0),FALSE)))</f>
        <v>0</v>
      </c>
      <c r="P109">
        <f>IF($B109=" ","",IF(ISERROR(1/VLOOKUP($B109,'Justerad allokering kvv'!$B$1:$AG$700,MATCH(P$1,'Justerad allokering kvv'!$B$1:$AF$1,0),FALSE)),VLOOKUP($B109,'Allokerad kvv'!$B$2:$AV$700,MATCH(P$1,'Allokerad kvv'!$B$1:$AV$1,0),FALSE),VLOOKUP($B109,'Justerad allokering kvv'!$B$1:$AG$700,MATCH(P$1,'Justerad allokering kvv'!$B$1:$AF$1,0),FALSE)))</f>
        <v>0</v>
      </c>
      <c r="Q109">
        <f>IF($B109=" ","",IF(ISERROR(1/VLOOKUP($B109,'Justerad allokering kvv'!$B$1:$AG$700,MATCH(Q$1,'Justerad allokering kvv'!$B$1:$AF$1,0),FALSE)),VLOOKUP($B109,'Allokerad kvv'!$B$2:$AV$700,MATCH(Q$1,'Allokerad kvv'!$B$1:$AV$1,0),FALSE),VLOOKUP($B109,'Justerad allokering kvv'!$B$1:$AG$700,MATCH(Q$1,'Justerad allokering kvv'!$B$1:$AF$1,0),FALSE)))</f>
        <v>0</v>
      </c>
      <c r="R109">
        <f>IF($B109=" ","",IF(ISERROR(1/VLOOKUP($B109,'Justerad allokering kvv'!$B$1:$AG$700,MATCH(R$1,'Justerad allokering kvv'!$B$1:$AF$1,0),FALSE)),VLOOKUP($B109,'Allokerad kvv'!$B$2:$AV$700,MATCH(R$1,'Allokerad kvv'!$B$1:$AV$1,0),FALSE),VLOOKUP($B109,'Justerad allokering kvv'!$B$1:$AG$700,MATCH(R$1,'Justerad allokering kvv'!$B$1:$AF$1,0),FALSE)))</f>
        <v>0</v>
      </c>
      <c r="S109">
        <f>IF($B109=" ","",IF(ISERROR(1/VLOOKUP($B109,'Justerad allokering kvv'!$B$1:$AG$700,MATCH(S$1,'Justerad allokering kvv'!$B$1:$AF$1,0),FALSE)),VLOOKUP($B109,'Allokerad kvv'!$B$2:$AV$700,MATCH(S$1,'Allokerad kvv'!$B$1:$AV$1,0),FALSE),VLOOKUP($B109,'Justerad allokering kvv'!$B$1:$AG$700,MATCH(S$1,'Justerad allokering kvv'!$B$1:$AF$1,0),FALSE)))</f>
        <v>0</v>
      </c>
      <c r="T109">
        <f>IF($B109=" ","",IF(ISERROR(1/VLOOKUP($B109,'Justerad allokering kvv'!$B$1:$AG$700,MATCH(T$1,'Justerad allokering kvv'!$B$1:$AF$1,0),FALSE)),VLOOKUP($B109,'Allokerad kvv'!$B$2:$AV$700,MATCH(T$1,'Allokerad kvv'!$B$1:$AV$1,0),FALSE),VLOOKUP($B109,'Justerad allokering kvv'!$B$1:$AG$700,MATCH(T$1,'Justerad allokering kvv'!$B$1:$AF$1,0),FALSE)))</f>
        <v>0</v>
      </c>
      <c r="U109">
        <f>IF($B109=" ","",IF(ISERROR(1/VLOOKUP($B109,'Justerad allokering kvv'!$B$1:$AG$700,MATCH(U$1,'Justerad allokering kvv'!$B$1:$AF$1,0),FALSE)),VLOOKUP($B109,'Allokerad kvv'!$B$2:$AV$700,MATCH(U$1,'Allokerad kvv'!$B$1:$AV$1,0),FALSE),VLOOKUP($B109,'Justerad allokering kvv'!$B$1:$AG$700,MATCH(U$1,'Justerad allokering kvv'!$B$1:$AF$1,0),FALSE)))</f>
        <v>0</v>
      </c>
      <c r="V109">
        <f>IF($B109=" ","",IF(ISERROR(1/VLOOKUP($B109,'Justerad allokering kvv'!$B$1:$AG$700,MATCH(V$1,'Justerad allokering kvv'!$B$1:$AF$1,0),FALSE)),VLOOKUP($B109,'Allokerad kvv'!$B$2:$AV$700,MATCH(V$1,'Allokerad kvv'!$B$1:$AV$1,0),FALSE),VLOOKUP($B109,'Justerad allokering kvv'!$B$1:$AG$700,MATCH(V$1,'Justerad allokering kvv'!$B$1:$AF$1,0),FALSE)))</f>
        <v>0</v>
      </c>
      <c r="W109">
        <f>IF($B109=" ","",IF(ISERROR(1/VLOOKUP($B109,'Justerad allokering kvv'!$B$1:$AG$700,MATCH(W$1,'Justerad allokering kvv'!$B$1:$AF$1,0),FALSE)),VLOOKUP($B109,'Allokerad kvv'!$B$2:$AV$700,MATCH(W$1,'Allokerad kvv'!$B$1:$AV$1,0),FALSE),VLOOKUP($B109,'Justerad allokering kvv'!$B$1:$AG$700,MATCH(W$1,'Justerad allokering kvv'!$B$1:$AF$1,0),FALSE)))</f>
        <v>0</v>
      </c>
      <c r="X109">
        <f>IF($B109=" ","",IF(ISERROR(1/VLOOKUP($B109,'Justerad allokering kvv'!$B$1:$AG$700,MATCH(X$1,'Justerad allokering kvv'!$B$1:$AF$1,0),FALSE)),VLOOKUP($B109,'Allokerad kvv'!$B$2:$AV$700,MATCH(X$1,'Allokerad kvv'!$B$1:$AV$1,0),FALSE),VLOOKUP($B109,'Justerad allokering kvv'!$B$1:$AG$700,MATCH(X$1,'Justerad allokering kvv'!$B$1:$AF$1,0),FALSE)))</f>
        <v>0</v>
      </c>
      <c r="Y109">
        <f>IF($B109=" ","",IF(ISERROR(1/VLOOKUP($B109,'Justerad allokering kvv'!$B$1:$AG$700,MATCH(Y$1,'Justerad allokering kvv'!$B$1:$AF$1,0),FALSE)),VLOOKUP($B109,'Allokerad kvv'!$B$2:$AV$700,MATCH(Y$1,'Allokerad kvv'!$B$1:$AV$1,0),FALSE),VLOOKUP($B109,'Justerad allokering kvv'!$B$1:$AG$700,MATCH(Y$1,'Justerad allokering kvv'!$B$1:$AF$1,0),FALSE)))</f>
        <v>0</v>
      </c>
      <c r="AB109">
        <f>IFERROR(VLOOKUP($B109,Kraftvärmeprod!$B$1:$AO$424,MATCH("Tillförd energi från rökgaskondensering (GWh)",Kraftvärmeprod!$B$1:$AG$1,0),FALSE)/1,0)</f>
        <v>0</v>
      </c>
      <c r="AE109" s="122">
        <f t="shared" si="4"/>
        <v>0</v>
      </c>
      <c r="AG109">
        <f t="shared" si="5"/>
        <v>0</v>
      </c>
      <c r="AH109">
        <f t="shared" si="6"/>
        <v>0</v>
      </c>
      <c r="AI109" t="str">
        <f>IF(AH109=0,"",AH109/VLOOKUP(B109,Kraftvärmeprod!$B$1:$BC$480,MATCH("Summa tillförd energi exklusive rökgaskondensering",Kraftvärmeprod!$B$1:$BC$1,0),FALSE))</f>
        <v/>
      </c>
      <c r="AK109">
        <f t="shared" si="7"/>
        <v>0</v>
      </c>
    </row>
    <row r="110" spans="1:37" x14ac:dyDescent="0.25">
      <c r="A110" s="2" t="s">
        <v>172</v>
      </c>
      <c r="B110" s="2" t="s">
        <v>178</v>
      </c>
      <c r="C110">
        <f>IF($B110=" ","",IF(ISERROR(1/VLOOKUP($B110,'Justerad allokering kvv'!$B$1:$AG$700,MATCH(C$1,'Justerad allokering kvv'!$B$1:$AF$1,0),FALSE)),VLOOKUP($B110,'Allokerad kvv'!$B$2:$AV$700,MATCH(C$1,'Allokerad kvv'!$B$1:$AV$1,0),FALSE),VLOOKUP($B110,'Justerad allokering kvv'!$B$1:$AG$700,MATCH(C$1,'Justerad allokering kvv'!$B$1:$AF$1,0),FALSE)))</f>
        <v>0</v>
      </c>
      <c r="D110">
        <f>IF($B110=" ","",IF(ISERROR(1/VLOOKUP($B110,'Justerad allokering kvv'!$B$1:$AG$700,MATCH(D$1,'Justerad allokering kvv'!$B$1:$AF$1,0),FALSE)),VLOOKUP($B110,'Allokerad kvv'!$B$2:$AV$700,MATCH(D$1,'Allokerad kvv'!$B$1:$AV$1,0),FALSE),VLOOKUP($B110,'Justerad allokering kvv'!$B$1:$AG$700,MATCH(D$1,'Justerad allokering kvv'!$B$1:$AF$1,0),FALSE)))</f>
        <v>0</v>
      </c>
      <c r="E110">
        <f>IF($B110=" ","",IF(ISERROR(1/VLOOKUP($B110,'Justerad allokering kvv'!$B$1:$AG$700,MATCH(E$1,'Justerad allokering kvv'!$B$1:$AF$1,0),FALSE)),VLOOKUP($B110,'Allokerad kvv'!$B$2:$AV$700,MATCH(E$1,'Allokerad kvv'!$B$1:$AV$1,0),FALSE),VLOOKUP($B110,'Justerad allokering kvv'!$B$1:$AG$700,MATCH(E$1,'Justerad allokering kvv'!$B$1:$AF$1,0),FALSE)))</f>
        <v>0</v>
      </c>
      <c r="F110">
        <f>IF($B110=" ","",IF(ISERROR(1/VLOOKUP($B110,'Justerad allokering kvv'!$B$1:$AG$700,MATCH(F$1,'Justerad allokering kvv'!$B$1:$AF$1,0),FALSE)),VLOOKUP($B110,'Allokerad kvv'!$B$2:$AV$700,MATCH(F$1,'Allokerad kvv'!$B$1:$AV$1,0),FALSE),VLOOKUP($B110,'Justerad allokering kvv'!$B$1:$AG$700,MATCH(F$1,'Justerad allokering kvv'!$B$1:$AF$1,0),FALSE)))</f>
        <v>0</v>
      </c>
      <c r="G110">
        <f>IF($B110=" ","",IF(ISERROR(1/VLOOKUP($B110,'Justerad allokering kvv'!$B$1:$AG$700,MATCH(G$1,'Justerad allokering kvv'!$B$1:$AF$1,0),FALSE)),VLOOKUP($B110,'Allokerad kvv'!$B$2:$AV$700,MATCH(G$1,'Allokerad kvv'!$B$1:$AV$1,0),FALSE),VLOOKUP($B110,'Justerad allokering kvv'!$B$1:$AG$700,MATCH(G$1,'Justerad allokering kvv'!$B$1:$AF$1,0),FALSE)))</f>
        <v>0</v>
      </c>
      <c r="H110">
        <f>IF($B110=" ","",IF(ISERROR(1/VLOOKUP($B110,'Justerad allokering kvv'!$B$1:$AG$700,MATCH(H$1,'Justerad allokering kvv'!$B$1:$AF$1,0),FALSE)),VLOOKUP($B110,'Allokerad kvv'!$B$2:$AV$700,MATCH(H$1,'Allokerad kvv'!$B$1:$AV$1,0),FALSE),VLOOKUP($B110,'Justerad allokering kvv'!$B$1:$AG$700,MATCH(H$1,'Justerad allokering kvv'!$B$1:$AF$1,0),FALSE)))</f>
        <v>0</v>
      </c>
      <c r="I110">
        <f>IF($B110=" ","",IF(ISERROR(1/VLOOKUP($B110,'Justerad allokering kvv'!$B$1:$AG$700,MATCH(I$1,'Justerad allokering kvv'!$B$1:$AF$1,0),FALSE)),VLOOKUP($B110,'Allokerad kvv'!$B$2:$AV$700,MATCH(I$1,'Allokerad kvv'!$B$1:$AV$1,0),FALSE),VLOOKUP($B110,'Justerad allokering kvv'!$B$1:$AG$700,MATCH(I$1,'Justerad allokering kvv'!$B$1:$AF$1,0),FALSE)))</f>
        <v>0</v>
      </c>
      <c r="J110">
        <f>IF($B110=" ","",IF(ISERROR(1/VLOOKUP($B110,'Justerad allokering kvv'!$B$1:$AG$700,MATCH(J$1,'Justerad allokering kvv'!$B$1:$AF$1,0),FALSE)),VLOOKUP($B110,'Allokerad kvv'!$B$2:$AV$700,MATCH(J$1,'Allokerad kvv'!$B$1:$AV$1,0),FALSE),VLOOKUP($B110,'Justerad allokering kvv'!$B$1:$AG$700,MATCH(J$1,'Justerad allokering kvv'!$B$1:$AF$1,0),FALSE)))</f>
        <v>0</v>
      </c>
      <c r="K110">
        <f>IF($B110=" ","",IF(ISERROR(1/VLOOKUP($B110,'Justerad allokering kvv'!$B$1:$AG$700,MATCH(K$1,'Justerad allokering kvv'!$B$1:$AF$1,0),FALSE)),VLOOKUP($B110,'Allokerad kvv'!$B$2:$AV$700,MATCH(K$1,'Allokerad kvv'!$B$1:$AV$1,0),FALSE),VLOOKUP($B110,'Justerad allokering kvv'!$B$1:$AG$700,MATCH(K$1,'Justerad allokering kvv'!$B$1:$AF$1,0),FALSE)))</f>
        <v>0</v>
      </c>
      <c r="L110">
        <f>IF($B110=" ","",IF(ISERROR(1/VLOOKUP($B110,'Justerad allokering kvv'!$B$1:$AG$700,MATCH(L$1,'Justerad allokering kvv'!$B$1:$AF$1,0),FALSE)),VLOOKUP($B110,'Allokerad kvv'!$B$2:$AV$700,MATCH(L$1,'Allokerad kvv'!$B$1:$AV$1,0),FALSE),VLOOKUP($B110,'Justerad allokering kvv'!$B$1:$AG$700,MATCH(L$1,'Justerad allokering kvv'!$B$1:$AF$1,0),FALSE)))</f>
        <v>0</v>
      </c>
      <c r="M110">
        <f>IF($B110=" ","",IF(ISERROR(1/VLOOKUP($B110,'Justerad allokering kvv'!$B$1:$AG$700,MATCH(M$1,'Justerad allokering kvv'!$B$1:$AF$1,0),FALSE)),VLOOKUP($B110,'Allokerad kvv'!$B$2:$AV$700,MATCH(M$1,'Allokerad kvv'!$B$1:$AV$1,0),FALSE),VLOOKUP($B110,'Justerad allokering kvv'!$B$1:$AG$700,MATCH(M$1,'Justerad allokering kvv'!$B$1:$AF$1,0),FALSE)))</f>
        <v>0</v>
      </c>
      <c r="N110">
        <f>IF($B110=" ","",IF(ISERROR(1/VLOOKUP($B110,'Justerad allokering kvv'!$B$1:$AG$700,MATCH(N$1,'Justerad allokering kvv'!$B$1:$AF$1,0),FALSE)),VLOOKUP($B110,'Allokerad kvv'!$B$2:$AV$700,MATCH(N$1,'Allokerad kvv'!$B$1:$AV$1,0),FALSE),VLOOKUP($B110,'Justerad allokering kvv'!$B$1:$AG$700,MATCH(N$1,'Justerad allokering kvv'!$B$1:$AF$1,0),FALSE)))</f>
        <v>0</v>
      </c>
      <c r="O110">
        <f>IF($B110=" ","",IF(ISERROR(1/VLOOKUP($B110,'Justerad allokering kvv'!$B$1:$AG$700,MATCH(O$1,'Justerad allokering kvv'!$B$1:$AF$1,0),FALSE)),VLOOKUP($B110,'Allokerad kvv'!$B$2:$AV$700,MATCH(O$1,'Allokerad kvv'!$B$1:$AV$1,0),FALSE),VLOOKUP($B110,'Justerad allokering kvv'!$B$1:$AG$700,MATCH(O$1,'Justerad allokering kvv'!$B$1:$AF$1,0),FALSE)))</f>
        <v>0</v>
      </c>
      <c r="P110">
        <f>IF($B110=" ","",IF(ISERROR(1/VLOOKUP($B110,'Justerad allokering kvv'!$B$1:$AG$700,MATCH(P$1,'Justerad allokering kvv'!$B$1:$AF$1,0),FALSE)),VLOOKUP($B110,'Allokerad kvv'!$B$2:$AV$700,MATCH(P$1,'Allokerad kvv'!$B$1:$AV$1,0),FALSE),VLOOKUP($B110,'Justerad allokering kvv'!$B$1:$AG$700,MATCH(P$1,'Justerad allokering kvv'!$B$1:$AF$1,0),FALSE)))</f>
        <v>0</v>
      </c>
      <c r="Q110">
        <f>IF($B110=" ","",IF(ISERROR(1/VLOOKUP($B110,'Justerad allokering kvv'!$B$1:$AG$700,MATCH(Q$1,'Justerad allokering kvv'!$B$1:$AF$1,0),FALSE)),VLOOKUP($B110,'Allokerad kvv'!$B$2:$AV$700,MATCH(Q$1,'Allokerad kvv'!$B$1:$AV$1,0),FALSE),VLOOKUP($B110,'Justerad allokering kvv'!$B$1:$AG$700,MATCH(Q$1,'Justerad allokering kvv'!$B$1:$AF$1,0),FALSE)))</f>
        <v>0</v>
      </c>
      <c r="R110">
        <f>IF($B110=" ","",IF(ISERROR(1/VLOOKUP($B110,'Justerad allokering kvv'!$B$1:$AG$700,MATCH(R$1,'Justerad allokering kvv'!$B$1:$AF$1,0),FALSE)),VLOOKUP($B110,'Allokerad kvv'!$B$2:$AV$700,MATCH(R$1,'Allokerad kvv'!$B$1:$AV$1,0),FALSE),VLOOKUP($B110,'Justerad allokering kvv'!$B$1:$AG$700,MATCH(R$1,'Justerad allokering kvv'!$B$1:$AF$1,0),FALSE)))</f>
        <v>0</v>
      </c>
      <c r="S110">
        <f>IF($B110=" ","",IF(ISERROR(1/VLOOKUP($B110,'Justerad allokering kvv'!$B$1:$AG$700,MATCH(S$1,'Justerad allokering kvv'!$B$1:$AF$1,0),FALSE)),VLOOKUP($B110,'Allokerad kvv'!$B$2:$AV$700,MATCH(S$1,'Allokerad kvv'!$B$1:$AV$1,0),FALSE),VLOOKUP($B110,'Justerad allokering kvv'!$B$1:$AG$700,MATCH(S$1,'Justerad allokering kvv'!$B$1:$AF$1,0),FALSE)))</f>
        <v>0</v>
      </c>
      <c r="T110">
        <f>IF($B110=" ","",IF(ISERROR(1/VLOOKUP($B110,'Justerad allokering kvv'!$B$1:$AG$700,MATCH(T$1,'Justerad allokering kvv'!$B$1:$AF$1,0),FALSE)),VLOOKUP($B110,'Allokerad kvv'!$B$2:$AV$700,MATCH(T$1,'Allokerad kvv'!$B$1:$AV$1,0),FALSE),VLOOKUP($B110,'Justerad allokering kvv'!$B$1:$AG$700,MATCH(T$1,'Justerad allokering kvv'!$B$1:$AF$1,0),FALSE)))</f>
        <v>0</v>
      </c>
      <c r="U110">
        <f>IF($B110=" ","",IF(ISERROR(1/VLOOKUP($B110,'Justerad allokering kvv'!$B$1:$AG$700,MATCH(U$1,'Justerad allokering kvv'!$B$1:$AF$1,0),FALSE)),VLOOKUP($B110,'Allokerad kvv'!$B$2:$AV$700,MATCH(U$1,'Allokerad kvv'!$B$1:$AV$1,0),FALSE),VLOOKUP($B110,'Justerad allokering kvv'!$B$1:$AG$700,MATCH(U$1,'Justerad allokering kvv'!$B$1:$AF$1,0),FALSE)))</f>
        <v>0</v>
      </c>
      <c r="V110">
        <f>IF($B110=" ","",IF(ISERROR(1/VLOOKUP($B110,'Justerad allokering kvv'!$B$1:$AG$700,MATCH(V$1,'Justerad allokering kvv'!$B$1:$AF$1,0),FALSE)),VLOOKUP($B110,'Allokerad kvv'!$B$2:$AV$700,MATCH(V$1,'Allokerad kvv'!$B$1:$AV$1,0),FALSE),VLOOKUP($B110,'Justerad allokering kvv'!$B$1:$AG$700,MATCH(V$1,'Justerad allokering kvv'!$B$1:$AF$1,0),FALSE)))</f>
        <v>0</v>
      </c>
      <c r="W110">
        <f>IF($B110=" ","",IF(ISERROR(1/VLOOKUP($B110,'Justerad allokering kvv'!$B$1:$AG$700,MATCH(W$1,'Justerad allokering kvv'!$B$1:$AF$1,0),FALSE)),VLOOKUP($B110,'Allokerad kvv'!$B$2:$AV$700,MATCH(W$1,'Allokerad kvv'!$B$1:$AV$1,0),FALSE),VLOOKUP($B110,'Justerad allokering kvv'!$B$1:$AG$700,MATCH(W$1,'Justerad allokering kvv'!$B$1:$AF$1,0),FALSE)))</f>
        <v>0</v>
      </c>
      <c r="X110">
        <f>IF($B110=" ","",IF(ISERROR(1/VLOOKUP($B110,'Justerad allokering kvv'!$B$1:$AG$700,MATCH(X$1,'Justerad allokering kvv'!$B$1:$AF$1,0),FALSE)),VLOOKUP($B110,'Allokerad kvv'!$B$2:$AV$700,MATCH(X$1,'Allokerad kvv'!$B$1:$AV$1,0),FALSE),VLOOKUP($B110,'Justerad allokering kvv'!$B$1:$AG$700,MATCH(X$1,'Justerad allokering kvv'!$B$1:$AF$1,0),FALSE)))</f>
        <v>0</v>
      </c>
      <c r="Y110">
        <f>IF($B110=" ","",IF(ISERROR(1/VLOOKUP($B110,'Justerad allokering kvv'!$B$1:$AG$700,MATCH(Y$1,'Justerad allokering kvv'!$B$1:$AF$1,0),FALSE)),VLOOKUP($B110,'Allokerad kvv'!$B$2:$AV$700,MATCH(Y$1,'Allokerad kvv'!$B$1:$AV$1,0),FALSE),VLOOKUP($B110,'Justerad allokering kvv'!$B$1:$AG$700,MATCH(Y$1,'Justerad allokering kvv'!$B$1:$AF$1,0),FALSE)))</f>
        <v>0</v>
      </c>
      <c r="AB110">
        <f>IFERROR(VLOOKUP($B110,Kraftvärmeprod!$B$1:$AO$424,MATCH("Tillförd energi från rökgaskondensering (GWh)",Kraftvärmeprod!$B$1:$AG$1,0),FALSE)/1,0)</f>
        <v>0</v>
      </c>
      <c r="AE110" s="122">
        <f t="shared" si="4"/>
        <v>0</v>
      </c>
      <c r="AG110">
        <f t="shared" si="5"/>
        <v>0</v>
      </c>
      <c r="AH110">
        <f t="shared" si="6"/>
        <v>0</v>
      </c>
      <c r="AI110" t="str">
        <f>IF(AH110=0,"",AH110/VLOOKUP(B110,Kraftvärmeprod!$B$1:$BC$480,MATCH("Summa tillförd energi exklusive rökgaskondensering",Kraftvärmeprod!$B$1:$BC$1,0),FALSE))</f>
        <v/>
      </c>
      <c r="AK110">
        <f t="shared" si="7"/>
        <v>0</v>
      </c>
    </row>
    <row r="111" spans="1:37" x14ac:dyDescent="0.25">
      <c r="A111" s="2" t="s">
        <v>172</v>
      </c>
      <c r="B111" s="2" t="s">
        <v>179</v>
      </c>
      <c r="C111">
        <f>IF($B111=" ","",IF(ISERROR(1/VLOOKUP($B111,'Justerad allokering kvv'!$B$1:$AG$700,MATCH(C$1,'Justerad allokering kvv'!$B$1:$AF$1,0),FALSE)),VLOOKUP($B111,'Allokerad kvv'!$B$2:$AV$700,MATCH(C$1,'Allokerad kvv'!$B$1:$AV$1,0),FALSE),VLOOKUP($B111,'Justerad allokering kvv'!$B$1:$AG$700,MATCH(C$1,'Justerad allokering kvv'!$B$1:$AF$1,0),FALSE)))</f>
        <v>0</v>
      </c>
      <c r="D111">
        <f>IF($B111=" ","",IF(ISERROR(1/VLOOKUP($B111,'Justerad allokering kvv'!$B$1:$AG$700,MATCH(D$1,'Justerad allokering kvv'!$B$1:$AF$1,0),FALSE)),VLOOKUP($B111,'Allokerad kvv'!$B$2:$AV$700,MATCH(D$1,'Allokerad kvv'!$B$1:$AV$1,0),FALSE),VLOOKUP($B111,'Justerad allokering kvv'!$B$1:$AG$700,MATCH(D$1,'Justerad allokering kvv'!$B$1:$AF$1,0),FALSE)))</f>
        <v>0</v>
      </c>
      <c r="E111">
        <f>IF($B111=" ","",IF(ISERROR(1/VLOOKUP($B111,'Justerad allokering kvv'!$B$1:$AG$700,MATCH(E$1,'Justerad allokering kvv'!$B$1:$AF$1,0),FALSE)),VLOOKUP($B111,'Allokerad kvv'!$B$2:$AV$700,MATCH(E$1,'Allokerad kvv'!$B$1:$AV$1,0),FALSE),VLOOKUP($B111,'Justerad allokering kvv'!$B$1:$AG$700,MATCH(E$1,'Justerad allokering kvv'!$B$1:$AF$1,0),FALSE)))</f>
        <v>0</v>
      </c>
      <c r="F111">
        <f>IF($B111=" ","",IF(ISERROR(1/VLOOKUP($B111,'Justerad allokering kvv'!$B$1:$AG$700,MATCH(F$1,'Justerad allokering kvv'!$B$1:$AF$1,0),FALSE)),VLOOKUP($B111,'Allokerad kvv'!$B$2:$AV$700,MATCH(F$1,'Allokerad kvv'!$B$1:$AV$1,0),FALSE),VLOOKUP($B111,'Justerad allokering kvv'!$B$1:$AG$700,MATCH(F$1,'Justerad allokering kvv'!$B$1:$AF$1,0),FALSE)))</f>
        <v>0</v>
      </c>
      <c r="G111">
        <f>IF($B111=" ","",IF(ISERROR(1/VLOOKUP($B111,'Justerad allokering kvv'!$B$1:$AG$700,MATCH(G$1,'Justerad allokering kvv'!$B$1:$AF$1,0),FALSE)),VLOOKUP($B111,'Allokerad kvv'!$B$2:$AV$700,MATCH(G$1,'Allokerad kvv'!$B$1:$AV$1,0),FALSE),VLOOKUP($B111,'Justerad allokering kvv'!$B$1:$AG$700,MATCH(G$1,'Justerad allokering kvv'!$B$1:$AF$1,0),FALSE)))</f>
        <v>0</v>
      </c>
      <c r="H111">
        <f>IF($B111=" ","",IF(ISERROR(1/VLOOKUP($B111,'Justerad allokering kvv'!$B$1:$AG$700,MATCH(H$1,'Justerad allokering kvv'!$B$1:$AF$1,0),FALSE)),VLOOKUP($B111,'Allokerad kvv'!$B$2:$AV$700,MATCH(H$1,'Allokerad kvv'!$B$1:$AV$1,0),FALSE),VLOOKUP($B111,'Justerad allokering kvv'!$B$1:$AG$700,MATCH(H$1,'Justerad allokering kvv'!$B$1:$AF$1,0),FALSE)))</f>
        <v>0</v>
      </c>
      <c r="I111">
        <f>IF($B111=" ","",IF(ISERROR(1/VLOOKUP($B111,'Justerad allokering kvv'!$B$1:$AG$700,MATCH(I$1,'Justerad allokering kvv'!$B$1:$AF$1,0),FALSE)),VLOOKUP($B111,'Allokerad kvv'!$B$2:$AV$700,MATCH(I$1,'Allokerad kvv'!$B$1:$AV$1,0),FALSE),VLOOKUP($B111,'Justerad allokering kvv'!$B$1:$AG$700,MATCH(I$1,'Justerad allokering kvv'!$B$1:$AF$1,0),FALSE)))</f>
        <v>0</v>
      </c>
      <c r="J111">
        <f>IF($B111=" ","",IF(ISERROR(1/VLOOKUP($B111,'Justerad allokering kvv'!$B$1:$AG$700,MATCH(J$1,'Justerad allokering kvv'!$B$1:$AF$1,0),FALSE)),VLOOKUP($B111,'Allokerad kvv'!$B$2:$AV$700,MATCH(J$1,'Allokerad kvv'!$B$1:$AV$1,0),FALSE),VLOOKUP($B111,'Justerad allokering kvv'!$B$1:$AG$700,MATCH(J$1,'Justerad allokering kvv'!$B$1:$AF$1,0),FALSE)))</f>
        <v>0</v>
      </c>
      <c r="K111">
        <f>IF($B111=" ","",IF(ISERROR(1/VLOOKUP($B111,'Justerad allokering kvv'!$B$1:$AG$700,MATCH(K$1,'Justerad allokering kvv'!$B$1:$AF$1,0),FALSE)),VLOOKUP($B111,'Allokerad kvv'!$B$2:$AV$700,MATCH(K$1,'Allokerad kvv'!$B$1:$AV$1,0),FALSE),VLOOKUP($B111,'Justerad allokering kvv'!$B$1:$AG$700,MATCH(K$1,'Justerad allokering kvv'!$B$1:$AF$1,0),FALSE)))</f>
        <v>0</v>
      </c>
      <c r="L111">
        <f>IF($B111=" ","",IF(ISERROR(1/VLOOKUP($B111,'Justerad allokering kvv'!$B$1:$AG$700,MATCH(L$1,'Justerad allokering kvv'!$B$1:$AF$1,0),FALSE)),VLOOKUP($B111,'Allokerad kvv'!$B$2:$AV$700,MATCH(L$1,'Allokerad kvv'!$B$1:$AV$1,0),FALSE),VLOOKUP($B111,'Justerad allokering kvv'!$B$1:$AG$700,MATCH(L$1,'Justerad allokering kvv'!$B$1:$AF$1,0),FALSE)))</f>
        <v>0</v>
      </c>
      <c r="M111">
        <f>IF($B111=" ","",IF(ISERROR(1/VLOOKUP($B111,'Justerad allokering kvv'!$B$1:$AG$700,MATCH(M$1,'Justerad allokering kvv'!$B$1:$AF$1,0),FALSE)),VLOOKUP($B111,'Allokerad kvv'!$B$2:$AV$700,MATCH(M$1,'Allokerad kvv'!$B$1:$AV$1,0),FALSE),VLOOKUP($B111,'Justerad allokering kvv'!$B$1:$AG$700,MATCH(M$1,'Justerad allokering kvv'!$B$1:$AF$1,0),FALSE)))</f>
        <v>0</v>
      </c>
      <c r="N111">
        <f>IF($B111=" ","",IF(ISERROR(1/VLOOKUP($B111,'Justerad allokering kvv'!$B$1:$AG$700,MATCH(N$1,'Justerad allokering kvv'!$B$1:$AF$1,0),FALSE)),VLOOKUP($B111,'Allokerad kvv'!$B$2:$AV$700,MATCH(N$1,'Allokerad kvv'!$B$1:$AV$1,0),FALSE),VLOOKUP($B111,'Justerad allokering kvv'!$B$1:$AG$700,MATCH(N$1,'Justerad allokering kvv'!$B$1:$AF$1,0),FALSE)))</f>
        <v>0</v>
      </c>
      <c r="O111">
        <f>IF($B111=" ","",IF(ISERROR(1/VLOOKUP($B111,'Justerad allokering kvv'!$B$1:$AG$700,MATCH(O$1,'Justerad allokering kvv'!$B$1:$AF$1,0),FALSE)),VLOOKUP($B111,'Allokerad kvv'!$B$2:$AV$700,MATCH(O$1,'Allokerad kvv'!$B$1:$AV$1,0),FALSE),VLOOKUP($B111,'Justerad allokering kvv'!$B$1:$AG$700,MATCH(O$1,'Justerad allokering kvv'!$B$1:$AF$1,0),FALSE)))</f>
        <v>0</v>
      </c>
      <c r="P111">
        <f>IF($B111=" ","",IF(ISERROR(1/VLOOKUP($B111,'Justerad allokering kvv'!$B$1:$AG$700,MATCH(P$1,'Justerad allokering kvv'!$B$1:$AF$1,0),FALSE)),VLOOKUP($B111,'Allokerad kvv'!$B$2:$AV$700,MATCH(P$1,'Allokerad kvv'!$B$1:$AV$1,0),FALSE),VLOOKUP($B111,'Justerad allokering kvv'!$B$1:$AG$700,MATCH(P$1,'Justerad allokering kvv'!$B$1:$AF$1,0),FALSE)))</f>
        <v>0</v>
      </c>
      <c r="Q111">
        <f>IF($B111=" ","",IF(ISERROR(1/VLOOKUP($B111,'Justerad allokering kvv'!$B$1:$AG$700,MATCH(Q$1,'Justerad allokering kvv'!$B$1:$AF$1,0),FALSE)),VLOOKUP($B111,'Allokerad kvv'!$B$2:$AV$700,MATCH(Q$1,'Allokerad kvv'!$B$1:$AV$1,0),FALSE),VLOOKUP($B111,'Justerad allokering kvv'!$B$1:$AG$700,MATCH(Q$1,'Justerad allokering kvv'!$B$1:$AF$1,0),FALSE)))</f>
        <v>0</v>
      </c>
      <c r="R111">
        <f>IF($B111=" ","",IF(ISERROR(1/VLOOKUP($B111,'Justerad allokering kvv'!$B$1:$AG$700,MATCH(R$1,'Justerad allokering kvv'!$B$1:$AF$1,0),FALSE)),VLOOKUP($B111,'Allokerad kvv'!$B$2:$AV$700,MATCH(R$1,'Allokerad kvv'!$B$1:$AV$1,0),FALSE),VLOOKUP($B111,'Justerad allokering kvv'!$B$1:$AG$700,MATCH(R$1,'Justerad allokering kvv'!$B$1:$AF$1,0),FALSE)))</f>
        <v>0</v>
      </c>
      <c r="S111">
        <f>IF($B111=" ","",IF(ISERROR(1/VLOOKUP($B111,'Justerad allokering kvv'!$B$1:$AG$700,MATCH(S$1,'Justerad allokering kvv'!$B$1:$AF$1,0),FALSE)),VLOOKUP($B111,'Allokerad kvv'!$B$2:$AV$700,MATCH(S$1,'Allokerad kvv'!$B$1:$AV$1,0),FALSE),VLOOKUP($B111,'Justerad allokering kvv'!$B$1:$AG$700,MATCH(S$1,'Justerad allokering kvv'!$B$1:$AF$1,0),FALSE)))</f>
        <v>0</v>
      </c>
      <c r="T111">
        <f>IF($B111=" ","",IF(ISERROR(1/VLOOKUP($B111,'Justerad allokering kvv'!$B$1:$AG$700,MATCH(T$1,'Justerad allokering kvv'!$B$1:$AF$1,0),FALSE)),VLOOKUP($B111,'Allokerad kvv'!$B$2:$AV$700,MATCH(T$1,'Allokerad kvv'!$B$1:$AV$1,0),FALSE),VLOOKUP($B111,'Justerad allokering kvv'!$B$1:$AG$700,MATCH(T$1,'Justerad allokering kvv'!$B$1:$AF$1,0),FALSE)))</f>
        <v>0</v>
      </c>
      <c r="U111">
        <f>IF($B111=" ","",IF(ISERROR(1/VLOOKUP($B111,'Justerad allokering kvv'!$B$1:$AG$700,MATCH(U$1,'Justerad allokering kvv'!$B$1:$AF$1,0),FALSE)),VLOOKUP($B111,'Allokerad kvv'!$B$2:$AV$700,MATCH(U$1,'Allokerad kvv'!$B$1:$AV$1,0),FALSE),VLOOKUP($B111,'Justerad allokering kvv'!$B$1:$AG$700,MATCH(U$1,'Justerad allokering kvv'!$B$1:$AF$1,0),FALSE)))</f>
        <v>0</v>
      </c>
      <c r="V111">
        <f>IF($B111=" ","",IF(ISERROR(1/VLOOKUP($B111,'Justerad allokering kvv'!$B$1:$AG$700,MATCH(V$1,'Justerad allokering kvv'!$B$1:$AF$1,0),FALSE)),VLOOKUP($B111,'Allokerad kvv'!$B$2:$AV$700,MATCH(V$1,'Allokerad kvv'!$B$1:$AV$1,0),FALSE),VLOOKUP($B111,'Justerad allokering kvv'!$B$1:$AG$700,MATCH(V$1,'Justerad allokering kvv'!$B$1:$AF$1,0),FALSE)))</f>
        <v>0</v>
      </c>
      <c r="W111">
        <f>IF($B111=" ","",IF(ISERROR(1/VLOOKUP($B111,'Justerad allokering kvv'!$B$1:$AG$700,MATCH(W$1,'Justerad allokering kvv'!$B$1:$AF$1,0),FALSE)),VLOOKUP($B111,'Allokerad kvv'!$B$2:$AV$700,MATCH(W$1,'Allokerad kvv'!$B$1:$AV$1,0),FALSE),VLOOKUP($B111,'Justerad allokering kvv'!$B$1:$AG$700,MATCH(W$1,'Justerad allokering kvv'!$B$1:$AF$1,0),FALSE)))</f>
        <v>0</v>
      </c>
      <c r="X111">
        <f>IF($B111=" ","",IF(ISERROR(1/VLOOKUP($B111,'Justerad allokering kvv'!$B$1:$AG$700,MATCH(X$1,'Justerad allokering kvv'!$B$1:$AF$1,0),FALSE)),VLOOKUP($B111,'Allokerad kvv'!$B$2:$AV$700,MATCH(X$1,'Allokerad kvv'!$B$1:$AV$1,0),FALSE),VLOOKUP($B111,'Justerad allokering kvv'!$B$1:$AG$700,MATCH(X$1,'Justerad allokering kvv'!$B$1:$AF$1,0),FALSE)))</f>
        <v>0</v>
      </c>
      <c r="Y111">
        <f>IF($B111=" ","",IF(ISERROR(1/VLOOKUP($B111,'Justerad allokering kvv'!$B$1:$AG$700,MATCH(Y$1,'Justerad allokering kvv'!$B$1:$AF$1,0),FALSE)),VLOOKUP($B111,'Allokerad kvv'!$B$2:$AV$700,MATCH(Y$1,'Allokerad kvv'!$B$1:$AV$1,0),FALSE),VLOOKUP($B111,'Justerad allokering kvv'!$B$1:$AG$700,MATCH(Y$1,'Justerad allokering kvv'!$B$1:$AF$1,0),FALSE)))</f>
        <v>0</v>
      </c>
      <c r="AB111">
        <f>IFERROR(VLOOKUP($B111,Kraftvärmeprod!$B$1:$AO$424,MATCH("Tillförd energi från rökgaskondensering (GWh)",Kraftvärmeprod!$B$1:$AG$1,0),FALSE)/1,0)</f>
        <v>0</v>
      </c>
      <c r="AE111" s="122">
        <f t="shared" si="4"/>
        <v>0</v>
      </c>
      <c r="AG111">
        <f t="shared" si="5"/>
        <v>0</v>
      </c>
      <c r="AH111">
        <f t="shared" si="6"/>
        <v>0</v>
      </c>
      <c r="AI111" t="str">
        <f>IF(AH111=0,"",AH111/VLOOKUP(B111,Kraftvärmeprod!$B$1:$BC$480,MATCH("Summa tillförd energi exklusive rökgaskondensering",Kraftvärmeprod!$B$1:$BC$1,0),FALSE))</f>
        <v/>
      </c>
      <c r="AK111">
        <f t="shared" si="7"/>
        <v>0</v>
      </c>
    </row>
    <row r="112" spans="1:37" x14ac:dyDescent="0.25">
      <c r="A112" s="2" t="s">
        <v>180</v>
      </c>
      <c r="B112" s="2" t="s">
        <v>181</v>
      </c>
      <c r="C112">
        <f>IF($B112=" ","",IF(ISERROR(1/VLOOKUP($B112,'Justerad allokering kvv'!$B$1:$AG$700,MATCH(C$1,'Justerad allokering kvv'!$B$1:$AF$1,0),FALSE)),VLOOKUP($B112,'Allokerad kvv'!$B$2:$AV$700,MATCH(C$1,'Allokerad kvv'!$B$1:$AV$1,0),FALSE),VLOOKUP($B112,'Justerad allokering kvv'!$B$1:$AG$700,MATCH(C$1,'Justerad allokering kvv'!$B$1:$AF$1,0),FALSE)))</f>
        <v>0</v>
      </c>
      <c r="D112">
        <f>IF($B112=" ","",IF(ISERROR(1/VLOOKUP($B112,'Justerad allokering kvv'!$B$1:$AG$700,MATCH(D$1,'Justerad allokering kvv'!$B$1:$AF$1,0),FALSE)),VLOOKUP($B112,'Allokerad kvv'!$B$2:$AV$700,MATCH(D$1,'Allokerad kvv'!$B$1:$AV$1,0),FALSE),VLOOKUP($B112,'Justerad allokering kvv'!$B$1:$AG$700,MATCH(D$1,'Justerad allokering kvv'!$B$1:$AF$1,0),FALSE)))</f>
        <v>0</v>
      </c>
      <c r="E112">
        <f>IF($B112=" ","",IF(ISERROR(1/VLOOKUP($B112,'Justerad allokering kvv'!$B$1:$AG$700,MATCH(E$1,'Justerad allokering kvv'!$B$1:$AF$1,0),FALSE)),VLOOKUP($B112,'Allokerad kvv'!$B$2:$AV$700,MATCH(E$1,'Allokerad kvv'!$B$1:$AV$1,0),FALSE),VLOOKUP($B112,'Justerad allokering kvv'!$B$1:$AG$700,MATCH(E$1,'Justerad allokering kvv'!$B$1:$AF$1,0),FALSE)))</f>
        <v>0</v>
      </c>
      <c r="F112">
        <f>IF($B112=" ","",IF(ISERROR(1/VLOOKUP($B112,'Justerad allokering kvv'!$B$1:$AG$700,MATCH(F$1,'Justerad allokering kvv'!$B$1:$AF$1,0),FALSE)),VLOOKUP($B112,'Allokerad kvv'!$B$2:$AV$700,MATCH(F$1,'Allokerad kvv'!$B$1:$AV$1,0),FALSE),VLOOKUP($B112,'Justerad allokering kvv'!$B$1:$AG$700,MATCH(F$1,'Justerad allokering kvv'!$B$1:$AF$1,0),FALSE)))</f>
        <v>0</v>
      </c>
      <c r="G112">
        <f>IF($B112=" ","",IF(ISERROR(1/VLOOKUP($B112,'Justerad allokering kvv'!$B$1:$AG$700,MATCH(G$1,'Justerad allokering kvv'!$B$1:$AF$1,0),FALSE)),VLOOKUP($B112,'Allokerad kvv'!$B$2:$AV$700,MATCH(G$1,'Allokerad kvv'!$B$1:$AV$1,0),FALSE),VLOOKUP($B112,'Justerad allokering kvv'!$B$1:$AG$700,MATCH(G$1,'Justerad allokering kvv'!$B$1:$AF$1,0),FALSE)))</f>
        <v>0</v>
      </c>
      <c r="H112">
        <f>IF($B112=" ","",IF(ISERROR(1/VLOOKUP($B112,'Justerad allokering kvv'!$B$1:$AG$700,MATCH(H$1,'Justerad allokering kvv'!$B$1:$AF$1,0),FALSE)),VLOOKUP($B112,'Allokerad kvv'!$B$2:$AV$700,MATCH(H$1,'Allokerad kvv'!$B$1:$AV$1,0),FALSE),VLOOKUP($B112,'Justerad allokering kvv'!$B$1:$AG$700,MATCH(H$1,'Justerad allokering kvv'!$B$1:$AF$1,0),FALSE)))</f>
        <v>0</v>
      </c>
      <c r="I112">
        <f>IF($B112=" ","",IF(ISERROR(1/VLOOKUP($B112,'Justerad allokering kvv'!$B$1:$AG$700,MATCH(I$1,'Justerad allokering kvv'!$B$1:$AF$1,0),FALSE)),VLOOKUP($B112,'Allokerad kvv'!$B$2:$AV$700,MATCH(I$1,'Allokerad kvv'!$B$1:$AV$1,0),FALSE),VLOOKUP($B112,'Justerad allokering kvv'!$B$1:$AG$700,MATCH(I$1,'Justerad allokering kvv'!$B$1:$AF$1,0),FALSE)))</f>
        <v>0</v>
      </c>
      <c r="J112">
        <f>IF($B112=" ","",IF(ISERROR(1/VLOOKUP($B112,'Justerad allokering kvv'!$B$1:$AG$700,MATCH(J$1,'Justerad allokering kvv'!$B$1:$AF$1,0),FALSE)),VLOOKUP($B112,'Allokerad kvv'!$B$2:$AV$700,MATCH(J$1,'Allokerad kvv'!$B$1:$AV$1,0),FALSE),VLOOKUP($B112,'Justerad allokering kvv'!$B$1:$AG$700,MATCH(J$1,'Justerad allokering kvv'!$B$1:$AF$1,0),FALSE)))</f>
        <v>0</v>
      </c>
      <c r="K112">
        <f>IF($B112=" ","",IF(ISERROR(1/VLOOKUP($B112,'Justerad allokering kvv'!$B$1:$AG$700,MATCH(K$1,'Justerad allokering kvv'!$B$1:$AF$1,0),FALSE)),VLOOKUP($B112,'Allokerad kvv'!$B$2:$AV$700,MATCH(K$1,'Allokerad kvv'!$B$1:$AV$1,0),FALSE),VLOOKUP($B112,'Justerad allokering kvv'!$B$1:$AG$700,MATCH(K$1,'Justerad allokering kvv'!$B$1:$AF$1,0),FALSE)))</f>
        <v>0</v>
      </c>
      <c r="L112">
        <f>IF($B112=" ","",IF(ISERROR(1/VLOOKUP($B112,'Justerad allokering kvv'!$B$1:$AG$700,MATCH(L$1,'Justerad allokering kvv'!$B$1:$AF$1,0),FALSE)),VLOOKUP($B112,'Allokerad kvv'!$B$2:$AV$700,MATCH(L$1,'Allokerad kvv'!$B$1:$AV$1,0),FALSE),VLOOKUP($B112,'Justerad allokering kvv'!$B$1:$AG$700,MATCH(L$1,'Justerad allokering kvv'!$B$1:$AF$1,0),FALSE)))</f>
        <v>0</v>
      </c>
      <c r="M112">
        <f>IF($B112=" ","",IF(ISERROR(1/VLOOKUP($B112,'Justerad allokering kvv'!$B$1:$AG$700,MATCH(M$1,'Justerad allokering kvv'!$B$1:$AF$1,0),FALSE)),VLOOKUP($B112,'Allokerad kvv'!$B$2:$AV$700,MATCH(M$1,'Allokerad kvv'!$B$1:$AV$1,0),FALSE),VLOOKUP($B112,'Justerad allokering kvv'!$B$1:$AG$700,MATCH(M$1,'Justerad allokering kvv'!$B$1:$AF$1,0),FALSE)))</f>
        <v>0</v>
      </c>
      <c r="N112">
        <f>IF($B112=" ","",IF(ISERROR(1/VLOOKUP($B112,'Justerad allokering kvv'!$B$1:$AG$700,MATCH(N$1,'Justerad allokering kvv'!$B$1:$AF$1,0),FALSE)),VLOOKUP($B112,'Allokerad kvv'!$B$2:$AV$700,MATCH(N$1,'Allokerad kvv'!$B$1:$AV$1,0),FALSE),VLOOKUP($B112,'Justerad allokering kvv'!$B$1:$AG$700,MATCH(N$1,'Justerad allokering kvv'!$B$1:$AF$1,0),FALSE)))</f>
        <v>0</v>
      </c>
      <c r="O112">
        <f>IF($B112=" ","",IF(ISERROR(1/VLOOKUP($B112,'Justerad allokering kvv'!$B$1:$AG$700,MATCH(O$1,'Justerad allokering kvv'!$B$1:$AF$1,0),FALSE)),VLOOKUP($B112,'Allokerad kvv'!$B$2:$AV$700,MATCH(O$1,'Allokerad kvv'!$B$1:$AV$1,0),FALSE),VLOOKUP($B112,'Justerad allokering kvv'!$B$1:$AG$700,MATCH(O$1,'Justerad allokering kvv'!$B$1:$AF$1,0),FALSE)))</f>
        <v>0</v>
      </c>
      <c r="P112">
        <f>IF($B112=" ","",IF(ISERROR(1/VLOOKUP($B112,'Justerad allokering kvv'!$B$1:$AG$700,MATCH(P$1,'Justerad allokering kvv'!$B$1:$AF$1,0),FALSE)),VLOOKUP($B112,'Allokerad kvv'!$B$2:$AV$700,MATCH(P$1,'Allokerad kvv'!$B$1:$AV$1,0),FALSE),VLOOKUP($B112,'Justerad allokering kvv'!$B$1:$AG$700,MATCH(P$1,'Justerad allokering kvv'!$B$1:$AF$1,0),FALSE)))</f>
        <v>0</v>
      </c>
      <c r="Q112">
        <f>IF($B112=" ","",IF(ISERROR(1/VLOOKUP($B112,'Justerad allokering kvv'!$B$1:$AG$700,MATCH(Q$1,'Justerad allokering kvv'!$B$1:$AF$1,0),FALSE)),VLOOKUP($B112,'Allokerad kvv'!$B$2:$AV$700,MATCH(Q$1,'Allokerad kvv'!$B$1:$AV$1,0),FALSE),VLOOKUP($B112,'Justerad allokering kvv'!$B$1:$AG$700,MATCH(Q$1,'Justerad allokering kvv'!$B$1:$AF$1,0),FALSE)))</f>
        <v>0</v>
      </c>
      <c r="R112">
        <f>IF($B112=" ","",IF(ISERROR(1/VLOOKUP($B112,'Justerad allokering kvv'!$B$1:$AG$700,MATCH(R$1,'Justerad allokering kvv'!$B$1:$AF$1,0),FALSE)),VLOOKUP($B112,'Allokerad kvv'!$B$2:$AV$700,MATCH(R$1,'Allokerad kvv'!$B$1:$AV$1,0),FALSE),VLOOKUP($B112,'Justerad allokering kvv'!$B$1:$AG$700,MATCH(R$1,'Justerad allokering kvv'!$B$1:$AF$1,0),FALSE)))</f>
        <v>0</v>
      </c>
      <c r="S112">
        <f>IF($B112=" ","",IF(ISERROR(1/VLOOKUP($B112,'Justerad allokering kvv'!$B$1:$AG$700,MATCH(S$1,'Justerad allokering kvv'!$B$1:$AF$1,0),FALSE)),VLOOKUP($B112,'Allokerad kvv'!$B$2:$AV$700,MATCH(S$1,'Allokerad kvv'!$B$1:$AV$1,0),FALSE),VLOOKUP($B112,'Justerad allokering kvv'!$B$1:$AG$700,MATCH(S$1,'Justerad allokering kvv'!$B$1:$AF$1,0),FALSE)))</f>
        <v>0</v>
      </c>
      <c r="T112">
        <f>IF($B112=" ","",IF(ISERROR(1/VLOOKUP($B112,'Justerad allokering kvv'!$B$1:$AG$700,MATCH(T$1,'Justerad allokering kvv'!$B$1:$AF$1,0),FALSE)),VLOOKUP($B112,'Allokerad kvv'!$B$2:$AV$700,MATCH(T$1,'Allokerad kvv'!$B$1:$AV$1,0),FALSE),VLOOKUP($B112,'Justerad allokering kvv'!$B$1:$AG$700,MATCH(T$1,'Justerad allokering kvv'!$B$1:$AF$1,0),FALSE)))</f>
        <v>0</v>
      </c>
      <c r="U112">
        <f>IF($B112=" ","",IF(ISERROR(1/VLOOKUP($B112,'Justerad allokering kvv'!$B$1:$AG$700,MATCH(U$1,'Justerad allokering kvv'!$B$1:$AF$1,0),FALSE)),VLOOKUP($B112,'Allokerad kvv'!$B$2:$AV$700,MATCH(U$1,'Allokerad kvv'!$B$1:$AV$1,0),FALSE),VLOOKUP($B112,'Justerad allokering kvv'!$B$1:$AG$700,MATCH(U$1,'Justerad allokering kvv'!$B$1:$AF$1,0),FALSE)))</f>
        <v>0</v>
      </c>
      <c r="V112">
        <f>IF($B112=" ","",IF(ISERROR(1/VLOOKUP($B112,'Justerad allokering kvv'!$B$1:$AG$700,MATCH(V$1,'Justerad allokering kvv'!$B$1:$AF$1,0),FALSE)),VLOOKUP($B112,'Allokerad kvv'!$B$2:$AV$700,MATCH(V$1,'Allokerad kvv'!$B$1:$AV$1,0),FALSE),VLOOKUP($B112,'Justerad allokering kvv'!$B$1:$AG$700,MATCH(V$1,'Justerad allokering kvv'!$B$1:$AF$1,0),FALSE)))</f>
        <v>0</v>
      </c>
      <c r="W112">
        <f>IF($B112=" ","",IF(ISERROR(1/VLOOKUP($B112,'Justerad allokering kvv'!$B$1:$AG$700,MATCH(W$1,'Justerad allokering kvv'!$B$1:$AF$1,0),FALSE)),VLOOKUP($B112,'Allokerad kvv'!$B$2:$AV$700,MATCH(W$1,'Allokerad kvv'!$B$1:$AV$1,0),FALSE),VLOOKUP($B112,'Justerad allokering kvv'!$B$1:$AG$700,MATCH(W$1,'Justerad allokering kvv'!$B$1:$AF$1,0),FALSE)))</f>
        <v>0</v>
      </c>
      <c r="X112">
        <f>IF($B112=" ","",IF(ISERROR(1/VLOOKUP($B112,'Justerad allokering kvv'!$B$1:$AG$700,MATCH(X$1,'Justerad allokering kvv'!$B$1:$AF$1,0),FALSE)),VLOOKUP($B112,'Allokerad kvv'!$B$2:$AV$700,MATCH(X$1,'Allokerad kvv'!$B$1:$AV$1,0),FALSE),VLOOKUP($B112,'Justerad allokering kvv'!$B$1:$AG$700,MATCH(X$1,'Justerad allokering kvv'!$B$1:$AF$1,0),FALSE)))</f>
        <v>0</v>
      </c>
      <c r="Y112">
        <f>IF($B112=" ","",IF(ISERROR(1/VLOOKUP($B112,'Justerad allokering kvv'!$B$1:$AG$700,MATCH(Y$1,'Justerad allokering kvv'!$B$1:$AF$1,0),FALSE)),VLOOKUP($B112,'Allokerad kvv'!$B$2:$AV$700,MATCH(Y$1,'Allokerad kvv'!$B$1:$AV$1,0),FALSE),VLOOKUP($B112,'Justerad allokering kvv'!$B$1:$AG$700,MATCH(Y$1,'Justerad allokering kvv'!$B$1:$AF$1,0),FALSE)))</f>
        <v>0</v>
      </c>
      <c r="AB112">
        <f>IFERROR(VLOOKUP($B112,Kraftvärmeprod!$B$1:$AO$424,MATCH("Tillförd energi från rökgaskondensering (GWh)",Kraftvärmeprod!$B$1:$AG$1,0),FALSE)/1,0)</f>
        <v>0</v>
      </c>
      <c r="AE112" s="122">
        <f t="shared" si="4"/>
        <v>0</v>
      </c>
      <c r="AG112">
        <f t="shared" si="5"/>
        <v>0</v>
      </c>
      <c r="AH112">
        <f t="shared" si="6"/>
        <v>0</v>
      </c>
      <c r="AI112" t="str">
        <f>IF(AH112=0,"",AH112/VLOOKUP(B112,Kraftvärmeprod!$B$1:$BC$480,MATCH("Summa tillförd energi exklusive rökgaskondensering",Kraftvärmeprod!$B$1:$BC$1,0),FALSE))</f>
        <v/>
      </c>
      <c r="AK112">
        <f t="shared" si="7"/>
        <v>0</v>
      </c>
    </row>
    <row r="113" spans="1:37" x14ac:dyDescent="0.25">
      <c r="A113" s="2" t="s">
        <v>180</v>
      </c>
      <c r="B113" s="2" t="s">
        <v>182</v>
      </c>
      <c r="C113">
        <f>IF($B113=" ","",IF(ISERROR(1/VLOOKUP($B113,'Justerad allokering kvv'!$B$1:$AG$700,MATCH(C$1,'Justerad allokering kvv'!$B$1:$AF$1,0),FALSE)),VLOOKUP($B113,'Allokerad kvv'!$B$2:$AV$700,MATCH(C$1,'Allokerad kvv'!$B$1:$AV$1,0),FALSE),VLOOKUP($B113,'Justerad allokering kvv'!$B$1:$AG$700,MATCH(C$1,'Justerad allokering kvv'!$B$1:$AF$1,0),FALSE)))</f>
        <v>0</v>
      </c>
      <c r="D113">
        <f>IF($B113=" ","",IF(ISERROR(1/VLOOKUP($B113,'Justerad allokering kvv'!$B$1:$AG$700,MATCH(D$1,'Justerad allokering kvv'!$B$1:$AF$1,0),FALSE)),VLOOKUP($B113,'Allokerad kvv'!$B$2:$AV$700,MATCH(D$1,'Allokerad kvv'!$B$1:$AV$1,0),FALSE),VLOOKUP($B113,'Justerad allokering kvv'!$B$1:$AG$700,MATCH(D$1,'Justerad allokering kvv'!$B$1:$AF$1,0),FALSE)))</f>
        <v>0</v>
      </c>
      <c r="E113">
        <f>IF($B113=" ","",IF(ISERROR(1/VLOOKUP($B113,'Justerad allokering kvv'!$B$1:$AG$700,MATCH(E$1,'Justerad allokering kvv'!$B$1:$AF$1,0),FALSE)),VLOOKUP($B113,'Allokerad kvv'!$B$2:$AV$700,MATCH(E$1,'Allokerad kvv'!$B$1:$AV$1,0),FALSE),VLOOKUP($B113,'Justerad allokering kvv'!$B$1:$AG$700,MATCH(E$1,'Justerad allokering kvv'!$B$1:$AF$1,0),FALSE)))</f>
        <v>0</v>
      </c>
      <c r="F113">
        <f>IF($B113=" ","",IF(ISERROR(1/VLOOKUP($B113,'Justerad allokering kvv'!$B$1:$AG$700,MATCH(F$1,'Justerad allokering kvv'!$B$1:$AF$1,0),FALSE)),VLOOKUP($B113,'Allokerad kvv'!$B$2:$AV$700,MATCH(F$1,'Allokerad kvv'!$B$1:$AV$1,0),FALSE),VLOOKUP($B113,'Justerad allokering kvv'!$B$1:$AG$700,MATCH(F$1,'Justerad allokering kvv'!$B$1:$AF$1,0),FALSE)))</f>
        <v>0</v>
      </c>
      <c r="G113">
        <f>IF($B113=" ","",IF(ISERROR(1/VLOOKUP($B113,'Justerad allokering kvv'!$B$1:$AG$700,MATCH(G$1,'Justerad allokering kvv'!$B$1:$AF$1,0),FALSE)),VLOOKUP($B113,'Allokerad kvv'!$B$2:$AV$700,MATCH(G$1,'Allokerad kvv'!$B$1:$AV$1,0),FALSE),VLOOKUP($B113,'Justerad allokering kvv'!$B$1:$AG$700,MATCH(G$1,'Justerad allokering kvv'!$B$1:$AF$1,0),FALSE)))</f>
        <v>0</v>
      </c>
      <c r="H113">
        <f>IF($B113=" ","",IF(ISERROR(1/VLOOKUP($B113,'Justerad allokering kvv'!$B$1:$AG$700,MATCH(H$1,'Justerad allokering kvv'!$B$1:$AF$1,0),FALSE)),VLOOKUP($B113,'Allokerad kvv'!$B$2:$AV$700,MATCH(H$1,'Allokerad kvv'!$B$1:$AV$1,0),FALSE),VLOOKUP($B113,'Justerad allokering kvv'!$B$1:$AG$700,MATCH(H$1,'Justerad allokering kvv'!$B$1:$AF$1,0),FALSE)))</f>
        <v>0</v>
      </c>
      <c r="I113">
        <f>IF($B113=" ","",IF(ISERROR(1/VLOOKUP($B113,'Justerad allokering kvv'!$B$1:$AG$700,MATCH(I$1,'Justerad allokering kvv'!$B$1:$AF$1,0),FALSE)),VLOOKUP($B113,'Allokerad kvv'!$B$2:$AV$700,MATCH(I$1,'Allokerad kvv'!$B$1:$AV$1,0),FALSE),VLOOKUP($B113,'Justerad allokering kvv'!$B$1:$AG$700,MATCH(I$1,'Justerad allokering kvv'!$B$1:$AF$1,0),FALSE)))</f>
        <v>0</v>
      </c>
      <c r="J113">
        <f>IF($B113=" ","",IF(ISERROR(1/VLOOKUP($B113,'Justerad allokering kvv'!$B$1:$AG$700,MATCH(J$1,'Justerad allokering kvv'!$B$1:$AF$1,0),FALSE)),VLOOKUP($B113,'Allokerad kvv'!$B$2:$AV$700,MATCH(J$1,'Allokerad kvv'!$B$1:$AV$1,0),FALSE),VLOOKUP($B113,'Justerad allokering kvv'!$B$1:$AG$700,MATCH(J$1,'Justerad allokering kvv'!$B$1:$AF$1,0),FALSE)))</f>
        <v>0</v>
      </c>
      <c r="K113">
        <f>IF($B113=" ","",IF(ISERROR(1/VLOOKUP($B113,'Justerad allokering kvv'!$B$1:$AG$700,MATCH(K$1,'Justerad allokering kvv'!$B$1:$AF$1,0),FALSE)),VLOOKUP($B113,'Allokerad kvv'!$B$2:$AV$700,MATCH(K$1,'Allokerad kvv'!$B$1:$AV$1,0),FALSE),VLOOKUP($B113,'Justerad allokering kvv'!$B$1:$AG$700,MATCH(K$1,'Justerad allokering kvv'!$B$1:$AF$1,0),FALSE)))</f>
        <v>0</v>
      </c>
      <c r="L113">
        <f>IF($B113=" ","",IF(ISERROR(1/VLOOKUP($B113,'Justerad allokering kvv'!$B$1:$AG$700,MATCH(L$1,'Justerad allokering kvv'!$B$1:$AF$1,0),FALSE)),VLOOKUP($B113,'Allokerad kvv'!$B$2:$AV$700,MATCH(L$1,'Allokerad kvv'!$B$1:$AV$1,0),FALSE),VLOOKUP($B113,'Justerad allokering kvv'!$B$1:$AG$700,MATCH(L$1,'Justerad allokering kvv'!$B$1:$AF$1,0),FALSE)))</f>
        <v>0</v>
      </c>
      <c r="M113">
        <f>IF($B113=" ","",IF(ISERROR(1/VLOOKUP($B113,'Justerad allokering kvv'!$B$1:$AG$700,MATCH(M$1,'Justerad allokering kvv'!$B$1:$AF$1,0),FALSE)),VLOOKUP($B113,'Allokerad kvv'!$B$2:$AV$700,MATCH(M$1,'Allokerad kvv'!$B$1:$AV$1,0),FALSE),VLOOKUP($B113,'Justerad allokering kvv'!$B$1:$AG$700,MATCH(M$1,'Justerad allokering kvv'!$B$1:$AF$1,0),FALSE)))</f>
        <v>0</v>
      </c>
      <c r="N113">
        <f>IF($B113=" ","",IF(ISERROR(1/VLOOKUP($B113,'Justerad allokering kvv'!$B$1:$AG$700,MATCH(N$1,'Justerad allokering kvv'!$B$1:$AF$1,0),FALSE)),VLOOKUP($B113,'Allokerad kvv'!$B$2:$AV$700,MATCH(N$1,'Allokerad kvv'!$B$1:$AV$1,0),FALSE),VLOOKUP($B113,'Justerad allokering kvv'!$B$1:$AG$700,MATCH(N$1,'Justerad allokering kvv'!$B$1:$AF$1,0),FALSE)))</f>
        <v>0</v>
      </c>
      <c r="O113">
        <f>IF($B113=" ","",IF(ISERROR(1/VLOOKUP($B113,'Justerad allokering kvv'!$B$1:$AG$700,MATCH(O$1,'Justerad allokering kvv'!$B$1:$AF$1,0),FALSE)),VLOOKUP($B113,'Allokerad kvv'!$B$2:$AV$700,MATCH(O$1,'Allokerad kvv'!$B$1:$AV$1,0),FALSE),VLOOKUP($B113,'Justerad allokering kvv'!$B$1:$AG$700,MATCH(O$1,'Justerad allokering kvv'!$B$1:$AF$1,0),FALSE)))</f>
        <v>0</v>
      </c>
      <c r="P113">
        <f>IF($B113=" ","",IF(ISERROR(1/VLOOKUP($B113,'Justerad allokering kvv'!$B$1:$AG$700,MATCH(P$1,'Justerad allokering kvv'!$B$1:$AF$1,0),FALSE)),VLOOKUP($B113,'Allokerad kvv'!$B$2:$AV$700,MATCH(P$1,'Allokerad kvv'!$B$1:$AV$1,0),FALSE),VLOOKUP($B113,'Justerad allokering kvv'!$B$1:$AG$700,MATCH(P$1,'Justerad allokering kvv'!$B$1:$AF$1,0),FALSE)))</f>
        <v>0</v>
      </c>
      <c r="Q113">
        <f>IF($B113=" ","",IF(ISERROR(1/VLOOKUP($B113,'Justerad allokering kvv'!$B$1:$AG$700,MATCH(Q$1,'Justerad allokering kvv'!$B$1:$AF$1,0),FALSE)),VLOOKUP($B113,'Allokerad kvv'!$B$2:$AV$700,MATCH(Q$1,'Allokerad kvv'!$B$1:$AV$1,0),FALSE),VLOOKUP($B113,'Justerad allokering kvv'!$B$1:$AG$700,MATCH(Q$1,'Justerad allokering kvv'!$B$1:$AF$1,0),FALSE)))</f>
        <v>0</v>
      </c>
      <c r="R113">
        <f>IF($B113=" ","",IF(ISERROR(1/VLOOKUP($B113,'Justerad allokering kvv'!$B$1:$AG$700,MATCH(R$1,'Justerad allokering kvv'!$B$1:$AF$1,0),FALSE)),VLOOKUP($B113,'Allokerad kvv'!$B$2:$AV$700,MATCH(R$1,'Allokerad kvv'!$B$1:$AV$1,0),FALSE),VLOOKUP($B113,'Justerad allokering kvv'!$B$1:$AG$700,MATCH(R$1,'Justerad allokering kvv'!$B$1:$AF$1,0),FALSE)))</f>
        <v>0</v>
      </c>
      <c r="S113">
        <f>IF($B113=" ","",IF(ISERROR(1/VLOOKUP($B113,'Justerad allokering kvv'!$B$1:$AG$700,MATCH(S$1,'Justerad allokering kvv'!$B$1:$AF$1,0),FALSE)),VLOOKUP($B113,'Allokerad kvv'!$B$2:$AV$700,MATCH(S$1,'Allokerad kvv'!$B$1:$AV$1,0),FALSE),VLOOKUP($B113,'Justerad allokering kvv'!$B$1:$AG$700,MATCH(S$1,'Justerad allokering kvv'!$B$1:$AF$1,0),FALSE)))</f>
        <v>0</v>
      </c>
      <c r="T113">
        <f>IF($B113=" ","",IF(ISERROR(1/VLOOKUP($B113,'Justerad allokering kvv'!$B$1:$AG$700,MATCH(T$1,'Justerad allokering kvv'!$B$1:$AF$1,0),FALSE)),VLOOKUP($B113,'Allokerad kvv'!$B$2:$AV$700,MATCH(T$1,'Allokerad kvv'!$B$1:$AV$1,0),FALSE),VLOOKUP($B113,'Justerad allokering kvv'!$B$1:$AG$700,MATCH(T$1,'Justerad allokering kvv'!$B$1:$AF$1,0),FALSE)))</f>
        <v>0</v>
      </c>
      <c r="U113">
        <f>IF($B113=" ","",IF(ISERROR(1/VLOOKUP($B113,'Justerad allokering kvv'!$B$1:$AG$700,MATCH(U$1,'Justerad allokering kvv'!$B$1:$AF$1,0),FALSE)),VLOOKUP($B113,'Allokerad kvv'!$B$2:$AV$700,MATCH(U$1,'Allokerad kvv'!$B$1:$AV$1,0),FALSE),VLOOKUP($B113,'Justerad allokering kvv'!$B$1:$AG$700,MATCH(U$1,'Justerad allokering kvv'!$B$1:$AF$1,0),FALSE)))</f>
        <v>0</v>
      </c>
      <c r="V113">
        <f>IF($B113=" ","",IF(ISERROR(1/VLOOKUP($B113,'Justerad allokering kvv'!$B$1:$AG$700,MATCH(V$1,'Justerad allokering kvv'!$B$1:$AF$1,0),FALSE)),VLOOKUP($B113,'Allokerad kvv'!$B$2:$AV$700,MATCH(V$1,'Allokerad kvv'!$B$1:$AV$1,0),FALSE),VLOOKUP($B113,'Justerad allokering kvv'!$B$1:$AG$700,MATCH(V$1,'Justerad allokering kvv'!$B$1:$AF$1,0),FALSE)))</f>
        <v>0</v>
      </c>
      <c r="W113">
        <f>IF($B113=" ","",IF(ISERROR(1/VLOOKUP($B113,'Justerad allokering kvv'!$B$1:$AG$700,MATCH(W$1,'Justerad allokering kvv'!$B$1:$AF$1,0),FALSE)),VLOOKUP($B113,'Allokerad kvv'!$B$2:$AV$700,MATCH(W$1,'Allokerad kvv'!$B$1:$AV$1,0),FALSE),VLOOKUP($B113,'Justerad allokering kvv'!$B$1:$AG$700,MATCH(W$1,'Justerad allokering kvv'!$B$1:$AF$1,0),FALSE)))</f>
        <v>0</v>
      </c>
      <c r="X113">
        <f>IF($B113=" ","",IF(ISERROR(1/VLOOKUP($B113,'Justerad allokering kvv'!$B$1:$AG$700,MATCH(X$1,'Justerad allokering kvv'!$B$1:$AF$1,0),FALSE)),VLOOKUP($B113,'Allokerad kvv'!$B$2:$AV$700,MATCH(X$1,'Allokerad kvv'!$B$1:$AV$1,0),FALSE),VLOOKUP($B113,'Justerad allokering kvv'!$B$1:$AG$700,MATCH(X$1,'Justerad allokering kvv'!$B$1:$AF$1,0),FALSE)))</f>
        <v>0</v>
      </c>
      <c r="Y113">
        <f>IF($B113=" ","",IF(ISERROR(1/VLOOKUP($B113,'Justerad allokering kvv'!$B$1:$AG$700,MATCH(Y$1,'Justerad allokering kvv'!$B$1:$AF$1,0),FALSE)),VLOOKUP($B113,'Allokerad kvv'!$B$2:$AV$700,MATCH(Y$1,'Allokerad kvv'!$B$1:$AV$1,0),FALSE),VLOOKUP($B113,'Justerad allokering kvv'!$B$1:$AG$700,MATCH(Y$1,'Justerad allokering kvv'!$B$1:$AF$1,0),FALSE)))</f>
        <v>0</v>
      </c>
      <c r="AB113">
        <f>IFERROR(VLOOKUP($B113,Kraftvärmeprod!$B$1:$AO$424,MATCH("Tillförd energi från rökgaskondensering (GWh)",Kraftvärmeprod!$B$1:$AG$1,0),FALSE)/1,0)</f>
        <v>0</v>
      </c>
      <c r="AE113" s="122">
        <f t="shared" si="4"/>
        <v>0</v>
      </c>
      <c r="AG113">
        <f t="shared" si="5"/>
        <v>0</v>
      </c>
      <c r="AH113">
        <f t="shared" si="6"/>
        <v>0</v>
      </c>
      <c r="AI113" t="str">
        <f>IF(AH113=0,"",AH113/VLOOKUP(B113,Kraftvärmeprod!$B$1:$BC$480,MATCH("Summa tillförd energi exklusive rökgaskondensering",Kraftvärmeprod!$B$1:$BC$1,0),FALSE))</f>
        <v/>
      </c>
      <c r="AK113">
        <f t="shared" si="7"/>
        <v>0</v>
      </c>
    </row>
    <row r="114" spans="1:37" x14ac:dyDescent="0.25">
      <c r="A114" s="2" t="s">
        <v>180</v>
      </c>
      <c r="B114" s="2" t="s">
        <v>183</v>
      </c>
      <c r="C114">
        <f>IF($B114=" ","",IF(ISERROR(1/VLOOKUP($B114,'Justerad allokering kvv'!$B$1:$AG$700,MATCH(C$1,'Justerad allokering kvv'!$B$1:$AF$1,0),FALSE)),VLOOKUP($B114,'Allokerad kvv'!$B$2:$AV$700,MATCH(C$1,'Allokerad kvv'!$B$1:$AV$1,0),FALSE),VLOOKUP($B114,'Justerad allokering kvv'!$B$1:$AG$700,MATCH(C$1,'Justerad allokering kvv'!$B$1:$AF$1,0),FALSE)))</f>
        <v>0</v>
      </c>
      <c r="D114">
        <f>IF($B114=" ","",IF(ISERROR(1/VLOOKUP($B114,'Justerad allokering kvv'!$B$1:$AG$700,MATCH(D$1,'Justerad allokering kvv'!$B$1:$AF$1,0),FALSE)),VLOOKUP($B114,'Allokerad kvv'!$B$2:$AV$700,MATCH(D$1,'Allokerad kvv'!$B$1:$AV$1,0),FALSE),VLOOKUP($B114,'Justerad allokering kvv'!$B$1:$AG$700,MATCH(D$1,'Justerad allokering kvv'!$B$1:$AF$1,0),FALSE)))</f>
        <v>0</v>
      </c>
      <c r="E114">
        <f>IF($B114=" ","",IF(ISERROR(1/VLOOKUP($B114,'Justerad allokering kvv'!$B$1:$AG$700,MATCH(E$1,'Justerad allokering kvv'!$B$1:$AF$1,0),FALSE)),VLOOKUP($B114,'Allokerad kvv'!$B$2:$AV$700,MATCH(E$1,'Allokerad kvv'!$B$1:$AV$1,0),FALSE),VLOOKUP($B114,'Justerad allokering kvv'!$B$1:$AG$700,MATCH(E$1,'Justerad allokering kvv'!$B$1:$AF$1,0),FALSE)))</f>
        <v>0</v>
      </c>
      <c r="F114">
        <f>IF($B114=" ","",IF(ISERROR(1/VLOOKUP($B114,'Justerad allokering kvv'!$B$1:$AG$700,MATCH(F$1,'Justerad allokering kvv'!$B$1:$AF$1,0),FALSE)),VLOOKUP($B114,'Allokerad kvv'!$B$2:$AV$700,MATCH(F$1,'Allokerad kvv'!$B$1:$AV$1,0),FALSE),VLOOKUP($B114,'Justerad allokering kvv'!$B$1:$AG$700,MATCH(F$1,'Justerad allokering kvv'!$B$1:$AF$1,0),FALSE)))</f>
        <v>0</v>
      </c>
      <c r="G114">
        <f>IF($B114=" ","",IF(ISERROR(1/VLOOKUP($B114,'Justerad allokering kvv'!$B$1:$AG$700,MATCH(G$1,'Justerad allokering kvv'!$B$1:$AF$1,0),FALSE)),VLOOKUP($B114,'Allokerad kvv'!$B$2:$AV$700,MATCH(G$1,'Allokerad kvv'!$B$1:$AV$1,0),FALSE),VLOOKUP($B114,'Justerad allokering kvv'!$B$1:$AG$700,MATCH(G$1,'Justerad allokering kvv'!$B$1:$AF$1,0),FALSE)))</f>
        <v>0</v>
      </c>
      <c r="H114">
        <f>IF($B114=" ","",IF(ISERROR(1/VLOOKUP($B114,'Justerad allokering kvv'!$B$1:$AG$700,MATCH(H$1,'Justerad allokering kvv'!$B$1:$AF$1,0),FALSE)),VLOOKUP($B114,'Allokerad kvv'!$B$2:$AV$700,MATCH(H$1,'Allokerad kvv'!$B$1:$AV$1,0),FALSE),VLOOKUP($B114,'Justerad allokering kvv'!$B$1:$AG$700,MATCH(H$1,'Justerad allokering kvv'!$B$1:$AF$1,0),FALSE)))</f>
        <v>0</v>
      </c>
      <c r="I114">
        <f>IF($B114=" ","",IF(ISERROR(1/VLOOKUP($B114,'Justerad allokering kvv'!$B$1:$AG$700,MATCH(I$1,'Justerad allokering kvv'!$B$1:$AF$1,0),FALSE)),VLOOKUP($B114,'Allokerad kvv'!$B$2:$AV$700,MATCH(I$1,'Allokerad kvv'!$B$1:$AV$1,0),FALSE),VLOOKUP($B114,'Justerad allokering kvv'!$B$1:$AG$700,MATCH(I$1,'Justerad allokering kvv'!$B$1:$AF$1,0),FALSE)))</f>
        <v>0</v>
      </c>
      <c r="J114">
        <f>IF($B114=" ","",IF(ISERROR(1/VLOOKUP($B114,'Justerad allokering kvv'!$B$1:$AG$700,MATCH(J$1,'Justerad allokering kvv'!$B$1:$AF$1,0),FALSE)),VLOOKUP($B114,'Allokerad kvv'!$B$2:$AV$700,MATCH(J$1,'Allokerad kvv'!$B$1:$AV$1,0),FALSE),VLOOKUP($B114,'Justerad allokering kvv'!$B$1:$AG$700,MATCH(J$1,'Justerad allokering kvv'!$B$1:$AF$1,0),FALSE)))</f>
        <v>0</v>
      </c>
      <c r="K114">
        <f>IF($B114=" ","",IF(ISERROR(1/VLOOKUP($B114,'Justerad allokering kvv'!$B$1:$AG$700,MATCH(K$1,'Justerad allokering kvv'!$B$1:$AF$1,0),FALSE)),VLOOKUP($B114,'Allokerad kvv'!$B$2:$AV$700,MATCH(K$1,'Allokerad kvv'!$B$1:$AV$1,0),FALSE),VLOOKUP($B114,'Justerad allokering kvv'!$B$1:$AG$700,MATCH(K$1,'Justerad allokering kvv'!$B$1:$AF$1,0),FALSE)))</f>
        <v>0</v>
      </c>
      <c r="L114">
        <f>IF($B114=" ","",IF(ISERROR(1/VLOOKUP($B114,'Justerad allokering kvv'!$B$1:$AG$700,MATCH(L$1,'Justerad allokering kvv'!$B$1:$AF$1,0),FALSE)),VLOOKUP($B114,'Allokerad kvv'!$B$2:$AV$700,MATCH(L$1,'Allokerad kvv'!$B$1:$AV$1,0),FALSE),VLOOKUP($B114,'Justerad allokering kvv'!$B$1:$AG$700,MATCH(L$1,'Justerad allokering kvv'!$B$1:$AF$1,0),FALSE)))</f>
        <v>0</v>
      </c>
      <c r="M114">
        <f>IF($B114=" ","",IF(ISERROR(1/VLOOKUP($B114,'Justerad allokering kvv'!$B$1:$AG$700,MATCH(M$1,'Justerad allokering kvv'!$B$1:$AF$1,0),FALSE)),VLOOKUP($B114,'Allokerad kvv'!$B$2:$AV$700,MATCH(M$1,'Allokerad kvv'!$B$1:$AV$1,0),FALSE),VLOOKUP($B114,'Justerad allokering kvv'!$B$1:$AG$700,MATCH(M$1,'Justerad allokering kvv'!$B$1:$AF$1,0),FALSE)))</f>
        <v>0</v>
      </c>
      <c r="N114">
        <f>IF($B114=" ","",IF(ISERROR(1/VLOOKUP($B114,'Justerad allokering kvv'!$B$1:$AG$700,MATCH(N$1,'Justerad allokering kvv'!$B$1:$AF$1,0),FALSE)),VLOOKUP($B114,'Allokerad kvv'!$B$2:$AV$700,MATCH(N$1,'Allokerad kvv'!$B$1:$AV$1,0),FALSE),VLOOKUP($B114,'Justerad allokering kvv'!$B$1:$AG$700,MATCH(N$1,'Justerad allokering kvv'!$B$1:$AF$1,0),FALSE)))</f>
        <v>0</v>
      </c>
      <c r="O114">
        <f>IF($B114=" ","",IF(ISERROR(1/VLOOKUP($B114,'Justerad allokering kvv'!$B$1:$AG$700,MATCH(O$1,'Justerad allokering kvv'!$B$1:$AF$1,0),FALSE)),VLOOKUP($B114,'Allokerad kvv'!$B$2:$AV$700,MATCH(O$1,'Allokerad kvv'!$B$1:$AV$1,0),FALSE),VLOOKUP($B114,'Justerad allokering kvv'!$B$1:$AG$700,MATCH(O$1,'Justerad allokering kvv'!$B$1:$AF$1,0),FALSE)))</f>
        <v>0</v>
      </c>
      <c r="P114">
        <f>IF($B114=" ","",IF(ISERROR(1/VLOOKUP($B114,'Justerad allokering kvv'!$B$1:$AG$700,MATCH(P$1,'Justerad allokering kvv'!$B$1:$AF$1,0),FALSE)),VLOOKUP($B114,'Allokerad kvv'!$B$2:$AV$700,MATCH(P$1,'Allokerad kvv'!$B$1:$AV$1,0),FALSE),VLOOKUP($B114,'Justerad allokering kvv'!$B$1:$AG$700,MATCH(P$1,'Justerad allokering kvv'!$B$1:$AF$1,0),FALSE)))</f>
        <v>0</v>
      </c>
      <c r="Q114">
        <f>IF($B114=" ","",IF(ISERROR(1/VLOOKUP($B114,'Justerad allokering kvv'!$B$1:$AG$700,MATCH(Q$1,'Justerad allokering kvv'!$B$1:$AF$1,0),FALSE)),VLOOKUP($B114,'Allokerad kvv'!$B$2:$AV$700,MATCH(Q$1,'Allokerad kvv'!$B$1:$AV$1,0),FALSE),VLOOKUP($B114,'Justerad allokering kvv'!$B$1:$AG$700,MATCH(Q$1,'Justerad allokering kvv'!$B$1:$AF$1,0),FALSE)))</f>
        <v>0</v>
      </c>
      <c r="R114">
        <f>IF($B114=" ","",IF(ISERROR(1/VLOOKUP($B114,'Justerad allokering kvv'!$B$1:$AG$700,MATCH(R$1,'Justerad allokering kvv'!$B$1:$AF$1,0),FALSE)),VLOOKUP($B114,'Allokerad kvv'!$B$2:$AV$700,MATCH(R$1,'Allokerad kvv'!$B$1:$AV$1,0),FALSE),VLOOKUP($B114,'Justerad allokering kvv'!$B$1:$AG$700,MATCH(R$1,'Justerad allokering kvv'!$B$1:$AF$1,0),FALSE)))</f>
        <v>0</v>
      </c>
      <c r="S114">
        <f>IF($B114=" ","",IF(ISERROR(1/VLOOKUP($B114,'Justerad allokering kvv'!$B$1:$AG$700,MATCH(S$1,'Justerad allokering kvv'!$B$1:$AF$1,0),FALSE)),VLOOKUP($B114,'Allokerad kvv'!$B$2:$AV$700,MATCH(S$1,'Allokerad kvv'!$B$1:$AV$1,0),FALSE),VLOOKUP($B114,'Justerad allokering kvv'!$B$1:$AG$700,MATCH(S$1,'Justerad allokering kvv'!$B$1:$AF$1,0),FALSE)))</f>
        <v>0</v>
      </c>
      <c r="T114">
        <f>IF($B114=" ","",IF(ISERROR(1/VLOOKUP($B114,'Justerad allokering kvv'!$B$1:$AG$700,MATCH(T$1,'Justerad allokering kvv'!$B$1:$AF$1,0),FALSE)),VLOOKUP($B114,'Allokerad kvv'!$B$2:$AV$700,MATCH(T$1,'Allokerad kvv'!$B$1:$AV$1,0),FALSE),VLOOKUP($B114,'Justerad allokering kvv'!$B$1:$AG$700,MATCH(T$1,'Justerad allokering kvv'!$B$1:$AF$1,0),FALSE)))</f>
        <v>0</v>
      </c>
      <c r="U114">
        <f>IF($B114=" ","",IF(ISERROR(1/VLOOKUP($B114,'Justerad allokering kvv'!$B$1:$AG$700,MATCH(U$1,'Justerad allokering kvv'!$B$1:$AF$1,0),FALSE)),VLOOKUP($B114,'Allokerad kvv'!$B$2:$AV$700,MATCH(U$1,'Allokerad kvv'!$B$1:$AV$1,0),FALSE),VLOOKUP($B114,'Justerad allokering kvv'!$B$1:$AG$700,MATCH(U$1,'Justerad allokering kvv'!$B$1:$AF$1,0),FALSE)))</f>
        <v>0</v>
      </c>
      <c r="V114">
        <f>IF($B114=" ","",IF(ISERROR(1/VLOOKUP($B114,'Justerad allokering kvv'!$B$1:$AG$700,MATCH(V$1,'Justerad allokering kvv'!$B$1:$AF$1,0),FALSE)),VLOOKUP($B114,'Allokerad kvv'!$B$2:$AV$700,MATCH(V$1,'Allokerad kvv'!$B$1:$AV$1,0),FALSE),VLOOKUP($B114,'Justerad allokering kvv'!$B$1:$AG$700,MATCH(V$1,'Justerad allokering kvv'!$B$1:$AF$1,0),FALSE)))</f>
        <v>0</v>
      </c>
      <c r="W114">
        <f>IF($B114=" ","",IF(ISERROR(1/VLOOKUP($B114,'Justerad allokering kvv'!$B$1:$AG$700,MATCH(W$1,'Justerad allokering kvv'!$B$1:$AF$1,0),FALSE)),VLOOKUP($B114,'Allokerad kvv'!$B$2:$AV$700,MATCH(W$1,'Allokerad kvv'!$B$1:$AV$1,0),FALSE),VLOOKUP($B114,'Justerad allokering kvv'!$B$1:$AG$700,MATCH(W$1,'Justerad allokering kvv'!$B$1:$AF$1,0),FALSE)))</f>
        <v>0</v>
      </c>
      <c r="X114">
        <f>IF($B114=" ","",IF(ISERROR(1/VLOOKUP($B114,'Justerad allokering kvv'!$B$1:$AG$700,MATCH(X$1,'Justerad allokering kvv'!$B$1:$AF$1,0),FALSE)),VLOOKUP($B114,'Allokerad kvv'!$B$2:$AV$700,MATCH(X$1,'Allokerad kvv'!$B$1:$AV$1,0),FALSE),VLOOKUP($B114,'Justerad allokering kvv'!$B$1:$AG$700,MATCH(X$1,'Justerad allokering kvv'!$B$1:$AF$1,0),FALSE)))</f>
        <v>0</v>
      </c>
      <c r="Y114">
        <f>IF($B114=" ","",IF(ISERROR(1/VLOOKUP($B114,'Justerad allokering kvv'!$B$1:$AG$700,MATCH(Y$1,'Justerad allokering kvv'!$B$1:$AF$1,0),FALSE)),VLOOKUP($B114,'Allokerad kvv'!$B$2:$AV$700,MATCH(Y$1,'Allokerad kvv'!$B$1:$AV$1,0),FALSE),VLOOKUP($B114,'Justerad allokering kvv'!$B$1:$AG$700,MATCH(Y$1,'Justerad allokering kvv'!$B$1:$AF$1,0),FALSE)))</f>
        <v>0</v>
      </c>
      <c r="AB114">
        <f>IFERROR(VLOOKUP($B114,Kraftvärmeprod!$B$1:$AO$424,MATCH("Tillförd energi från rökgaskondensering (GWh)",Kraftvärmeprod!$B$1:$AG$1,0),FALSE)/1,0)</f>
        <v>0</v>
      </c>
      <c r="AE114" s="122">
        <f t="shared" si="4"/>
        <v>0</v>
      </c>
      <c r="AG114">
        <f t="shared" si="5"/>
        <v>0</v>
      </c>
      <c r="AH114">
        <f t="shared" si="6"/>
        <v>0</v>
      </c>
      <c r="AI114" t="str">
        <f>IF(AH114=0,"",AH114/VLOOKUP(B114,Kraftvärmeprod!$B$1:$BC$480,MATCH("Summa tillförd energi exklusive rökgaskondensering",Kraftvärmeprod!$B$1:$BC$1,0),FALSE))</f>
        <v/>
      </c>
      <c r="AK114">
        <f t="shared" si="7"/>
        <v>0</v>
      </c>
    </row>
    <row r="115" spans="1:37" x14ac:dyDescent="0.25">
      <c r="A115" s="2" t="s">
        <v>184</v>
      </c>
      <c r="B115" s="2" t="s">
        <v>185</v>
      </c>
      <c r="C115">
        <f>IF($B115=" ","",IF(ISERROR(1/VLOOKUP($B115,'Justerad allokering kvv'!$B$1:$AG$700,MATCH(C$1,'Justerad allokering kvv'!$B$1:$AF$1,0),FALSE)),VLOOKUP($B115,'Allokerad kvv'!$B$2:$AV$700,MATCH(C$1,'Allokerad kvv'!$B$1:$AV$1,0),FALSE),VLOOKUP($B115,'Justerad allokering kvv'!$B$1:$AG$700,MATCH(C$1,'Justerad allokering kvv'!$B$1:$AF$1,0),FALSE)))</f>
        <v>0</v>
      </c>
      <c r="D115">
        <f>IF($B115=" ","",IF(ISERROR(1/VLOOKUP($B115,'Justerad allokering kvv'!$B$1:$AG$700,MATCH(D$1,'Justerad allokering kvv'!$B$1:$AF$1,0),FALSE)),VLOOKUP($B115,'Allokerad kvv'!$B$2:$AV$700,MATCH(D$1,'Allokerad kvv'!$B$1:$AV$1,0),FALSE),VLOOKUP($B115,'Justerad allokering kvv'!$B$1:$AG$700,MATCH(D$1,'Justerad allokering kvv'!$B$1:$AF$1,0),FALSE)))</f>
        <v>0</v>
      </c>
      <c r="E115">
        <f>IF($B115=" ","",IF(ISERROR(1/VLOOKUP($B115,'Justerad allokering kvv'!$B$1:$AG$700,MATCH(E$1,'Justerad allokering kvv'!$B$1:$AF$1,0),FALSE)),VLOOKUP($B115,'Allokerad kvv'!$B$2:$AV$700,MATCH(E$1,'Allokerad kvv'!$B$1:$AV$1,0),FALSE),VLOOKUP($B115,'Justerad allokering kvv'!$B$1:$AG$700,MATCH(E$1,'Justerad allokering kvv'!$B$1:$AF$1,0),FALSE)))</f>
        <v>0</v>
      </c>
      <c r="F115">
        <f>IF($B115=" ","",IF(ISERROR(1/VLOOKUP($B115,'Justerad allokering kvv'!$B$1:$AG$700,MATCH(F$1,'Justerad allokering kvv'!$B$1:$AF$1,0),FALSE)),VLOOKUP($B115,'Allokerad kvv'!$B$2:$AV$700,MATCH(F$1,'Allokerad kvv'!$B$1:$AV$1,0),FALSE),VLOOKUP($B115,'Justerad allokering kvv'!$B$1:$AG$700,MATCH(F$1,'Justerad allokering kvv'!$B$1:$AF$1,0),FALSE)))</f>
        <v>0</v>
      </c>
      <c r="G115">
        <f>IF($B115=" ","",IF(ISERROR(1/VLOOKUP($B115,'Justerad allokering kvv'!$B$1:$AG$700,MATCH(G$1,'Justerad allokering kvv'!$B$1:$AF$1,0),FALSE)),VLOOKUP($B115,'Allokerad kvv'!$B$2:$AV$700,MATCH(G$1,'Allokerad kvv'!$B$1:$AV$1,0),FALSE),VLOOKUP($B115,'Justerad allokering kvv'!$B$1:$AG$700,MATCH(G$1,'Justerad allokering kvv'!$B$1:$AF$1,0),FALSE)))</f>
        <v>0</v>
      </c>
      <c r="H115">
        <f>IF($B115=" ","",IF(ISERROR(1/VLOOKUP($B115,'Justerad allokering kvv'!$B$1:$AG$700,MATCH(H$1,'Justerad allokering kvv'!$B$1:$AF$1,0),FALSE)),VLOOKUP($B115,'Allokerad kvv'!$B$2:$AV$700,MATCH(H$1,'Allokerad kvv'!$B$1:$AV$1,0),FALSE),VLOOKUP($B115,'Justerad allokering kvv'!$B$1:$AG$700,MATCH(H$1,'Justerad allokering kvv'!$B$1:$AF$1,0),FALSE)))</f>
        <v>0</v>
      </c>
      <c r="I115">
        <f>IF($B115=" ","",IF(ISERROR(1/VLOOKUP($B115,'Justerad allokering kvv'!$B$1:$AG$700,MATCH(I$1,'Justerad allokering kvv'!$B$1:$AF$1,0),FALSE)),VLOOKUP($B115,'Allokerad kvv'!$B$2:$AV$700,MATCH(I$1,'Allokerad kvv'!$B$1:$AV$1,0),FALSE),VLOOKUP($B115,'Justerad allokering kvv'!$B$1:$AG$700,MATCH(I$1,'Justerad allokering kvv'!$B$1:$AF$1,0),FALSE)))</f>
        <v>0</v>
      </c>
      <c r="J115">
        <f>IF($B115=" ","",IF(ISERROR(1/VLOOKUP($B115,'Justerad allokering kvv'!$B$1:$AG$700,MATCH(J$1,'Justerad allokering kvv'!$B$1:$AF$1,0),FALSE)),VLOOKUP($B115,'Allokerad kvv'!$B$2:$AV$700,MATCH(J$1,'Allokerad kvv'!$B$1:$AV$1,0),FALSE),VLOOKUP($B115,'Justerad allokering kvv'!$B$1:$AG$700,MATCH(J$1,'Justerad allokering kvv'!$B$1:$AF$1,0),FALSE)))</f>
        <v>0</v>
      </c>
      <c r="K115">
        <f>IF($B115=" ","",IF(ISERROR(1/VLOOKUP($B115,'Justerad allokering kvv'!$B$1:$AG$700,MATCH(K$1,'Justerad allokering kvv'!$B$1:$AF$1,0),FALSE)),VLOOKUP($B115,'Allokerad kvv'!$B$2:$AV$700,MATCH(K$1,'Allokerad kvv'!$B$1:$AV$1,0),FALSE),VLOOKUP($B115,'Justerad allokering kvv'!$B$1:$AG$700,MATCH(K$1,'Justerad allokering kvv'!$B$1:$AF$1,0),FALSE)))</f>
        <v>0</v>
      </c>
      <c r="L115">
        <f>IF($B115=" ","",IF(ISERROR(1/VLOOKUP($B115,'Justerad allokering kvv'!$B$1:$AG$700,MATCH(L$1,'Justerad allokering kvv'!$B$1:$AF$1,0),FALSE)),VLOOKUP($B115,'Allokerad kvv'!$B$2:$AV$700,MATCH(L$1,'Allokerad kvv'!$B$1:$AV$1,0),FALSE),VLOOKUP($B115,'Justerad allokering kvv'!$B$1:$AG$700,MATCH(L$1,'Justerad allokering kvv'!$B$1:$AF$1,0),FALSE)))</f>
        <v>0</v>
      </c>
      <c r="M115">
        <f>IF($B115=" ","",IF(ISERROR(1/VLOOKUP($B115,'Justerad allokering kvv'!$B$1:$AG$700,MATCH(M$1,'Justerad allokering kvv'!$B$1:$AF$1,0),FALSE)),VLOOKUP($B115,'Allokerad kvv'!$B$2:$AV$700,MATCH(M$1,'Allokerad kvv'!$B$1:$AV$1,0),FALSE),VLOOKUP($B115,'Justerad allokering kvv'!$B$1:$AG$700,MATCH(M$1,'Justerad allokering kvv'!$B$1:$AF$1,0),FALSE)))</f>
        <v>0</v>
      </c>
      <c r="N115">
        <f>IF($B115=" ","",IF(ISERROR(1/VLOOKUP($B115,'Justerad allokering kvv'!$B$1:$AG$700,MATCH(N$1,'Justerad allokering kvv'!$B$1:$AF$1,0),FALSE)),VLOOKUP($B115,'Allokerad kvv'!$B$2:$AV$700,MATCH(N$1,'Allokerad kvv'!$B$1:$AV$1,0),FALSE),VLOOKUP($B115,'Justerad allokering kvv'!$B$1:$AG$700,MATCH(N$1,'Justerad allokering kvv'!$B$1:$AF$1,0),FALSE)))</f>
        <v>0</v>
      </c>
      <c r="O115">
        <f>IF($B115=" ","",IF(ISERROR(1/VLOOKUP($B115,'Justerad allokering kvv'!$B$1:$AG$700,MATCH(O$1,'Justerad allokering kvv'!$B$1:$AF$1,0),FALSE)),VLOOKUP($B115,'Allokerad kvv'!$B$2:$AV$700,MATCH(O$1,'Allokerad kvv'!$B$1:$AV$1,0),FALSE),VLOOKUP($B115,'Justerad allokering kvv'!$B$1:$AG$700,MATCH(O$1,'Justerad allokering kvv'!$B$1:$AF$1,0),FALSE)))</f>
        <v>0</v>
      </c>
      <c r="P115">
        <f>IF($B115=" ","",IF(ISERROR(1/VLOOKUP($B115,'Justerad allokering kvv'!$B$1:$AG$700,MATCH(P$1,'Justerad allokering kvv'!$B$1:$AF$1,0),FALSE)),VLOOKUP($B115,'Allokerad kvv'!$B$2:$AV$700,MATCH(P$1,'Allokerad kvv'!$B$1:$AV$1,0),FALSE),VLOOKUP($B115,'Justerad allokering kvv'!$B$1:$AG$700,MATCH(P$1,'Justerad allokering kvv'!$B$1:$AF$1,0),FALSE)))</f>
        <v>0</v>
      </c>
      <c r="Q115">
        <f>IF($B115=" ","",IF(ISERROR(1/VLOOKUP($B115,'Justerad allokering kvv'!$B$1:$AG$700,MATCH(Q$1,'Justerad allokering kvv'!$B$1:$AF$1,0),FALSE)),VLOOKUP($B115,'Allokerad kvv'!$B$2:$AV$700,MATCH(Q$1,'Allokerad kvv'!$B$1:$AV$1,0),FALSE),VLOOKUP($B115,'Justerad allokering kvv'!$B$1:$AG$700,MATCH(Q$1,'Justerad allokering kvv'!$B$1:$AF$1,0),FALSE)))</f>
        <v>0</v>
      </c>
      <c r="R115">
        <f>IF($B115=" ","",IF(ISERROR(1/VLOOKUP($B115,'Justerad allokering kvv'!$B$1:$AG$700,MATCH(R$1,'Justerad allokering kvv'!$B$1:$AF$1,0),FALSE)),VLOOKUP($B115,'Allokerad kvv'!$B$2:$AV$700,MATCH(R$1,'Allokerad kvv'!$B$1:$AV$1,0),FALSE),VLOOKUP($B115,'Justerad allokering kvv'!$B$1:$AG$700,MATCH(R$1,'Justerad allokering kvv'!$B$1:$AF$1,0),FALSE)))</f>
        <v>0</v>
      </c>
      <c r="S115">
        <f>IF($B115=" ","",IF(ISERROR(1/VLOOKUP($B115,'Justerad allokering kvv'!$B$1:$AG$700,MATCH(S$1,'Justerad allokering kvv'!$B$1:$AF$1,0),FALSE)),VLOOKUP($B115,'Allokerad kvv'!$B$2:$AV$700,MATCH(S$1,'Allokerad kvv'!$B$1:$AV$1,0),FALSE),VLOOKUP($B115,'Justerad allokering kvv'!$B$1:$AG$700,MATCH(S$1,'Justerad allokering kvv'!$B$1:$AF$1,0),FALSE)))</f>
        <v>0</v>
      </c>
      <c r="T115">
        <f>IF($B115=" ","",IF(ISERROR(1/VLOOKUP($B115,'Justerad allokering kvv'!$B$1:$AG$700,MATCH(T$1,'Justerad allokering kvv'!$B$1:$AF$1,0),FALSE)),VLOOKUP($B115,'Allokerad kvv'!$B$2:$AV$700,MATCH(T$1,'Allokerad kvv'!$B$1:$AV$1,0),FALSE),VLOOKUP($B115,'Justerad allokering kvv'!$B$1:$AG$700,MATCH(T$1,'Justerad allokering kvv'!$B$1:$AF$1,0),FALSE)))</f>
        <v>0</v>
      </c>
      <c r="U115">
        <f>IF($B115=" ","",IF(ISERROR(1/VLOOKUP($B115,'Justerad allokering kvv'!$B$1:$AG$700,MATCH(U$1,'Justerad allokering kvv'!$B$1:$AF$1,0),FALSE)),VLOOKUP($B115,'Allokerad kvv'!$B$2:$AV$700,MATCH(U$1,'Allokerad kvv'!$B$1:$AV$1,0),FALSE),VLOOKUP($B115,'Justerad allokering kvv'!$B$1:$AG$700,MATCH(U$1,'Justerad allokering kvv'!$B$1:$AF$1,0),FALSE)))</f>
        <v>0</v>
      </c>
      <c r="V115">
        <f>IF($B115=" ","",IF(ISERROR(1/VLOOKUP($B115,'Justerad allokering kvv'!$B$1:$AG$700,MATCH(V$1,'Justerad allokering kvv'!$B$1:$AF$1,0),FALSE)),VLOOKUP($B115,'Allokerad kvv'!$B$2:$AV$700,MATCH(V$1,'Allokerad kvv'!$B$1:$AV$1,0),FALSE),VLOOKUP($B115,'Justerad allokering kvv'!$B$1:$AG$700,MATCH(V$1,'Justerad allokering kvv'!$B$1:$AF$1,0),FALSE)))</f>
        <v>0</v>
      </c>
      <c r="W115">
        <f>IF($B115=" ","",IF(ISERROR(1/VLOOKUP($B115,'Justerad allokering kvv'!$B$1:$AG$700,MATCH(W$1,'Justerad allokering kvv'!$B$1:$AF$1,0),FALSE)),VLOOKUP($B115,'Allokerad kvv'!$B$2:$AV$700,MATCH(W$1,'Allokerad kvv'!$B$1:$AV$1,0),FALSE),VLOOKUP($B115,'Justerad allokering kvv'!$B$1:$AG$700,MATCH(W$1,'Justerad allokering kvv'!$B$1:$AF$1,0),FALSE)))</f>
        <v>0</v>
      </c>
      <c r="X115">
        <f>IF($B115=" ","",IF(ISERROR(1/VLOOKUP($B115,'Justerad allokering kvv'!$B$1:$AG$700,MATCH(X$1,'Justerad allokering kvv'!$B$1:$AF$1,0),FALSE)),VLOOKUP($B115,'Allokerad kvv'!$B$2:$AV$700,MATCH(X$1,'Allokerad kvv'!$B$1:$AV$1,0),FALSE),VLOOKUP($B115,'Justerad allokering kvv'!$B$1:$AG$700,MATCH(X$1,'Justerad allokering kvv'!$B$1:$AF$1,0),FALSE)))</f>
        <v>0</v>
      </c>
      <c r="Y115">
        <f>IF($B115=" ","",IF(ISERROR(1/VLOOKUP($B115,'Justerad allokering kvv'!$B$1:$AG$700,MATCH(Y$1,'Justerad allokering kvv'!$B$1:$AF$1,0),FALSE)),VLOOKUP($B115,'Allokerad kvv'!$B$2:$AV$700,MATCH(Y$1,'Allokerad kvv'!$B$1:$AV$1,0),FALSE),VLOOKUP($B115,'Justerad allokering kvv'!$B$1:$AG$700,MATCH(Y$1,'Justerad allokering kvv'!$B$1:$AF$1,0),FALSE)))</f>
        <v>0</v>
      </c>
      <c r="AB115">
        <f>IFERROR(VLOOKUP($B115,Kraftvärmeprod!$B$1:$AO$424,MATCH("Tillförd energi från rökgaskondensering (GWh)",Kraftvärmeprod!$B$1:$AG$1,0),FALSE)/1,0)</f>
        <v>0</v>
      </c>
      <c r="AE115" s="122">
        <f t="shared" si="4"/>
        <v>0</v>
      </c>
      <c r="AG115">
        <f t="shared" si="5"/>
        <v>0</v>
      </c>
      <c r="AH115">
        <f t="shared" si="6"/>
        <v>0</v>
      </c>
      <c r="AI115" t="str">
        <f>IF(AH115=0,"",AH115/VLOOKUP(B115,Kraftvärmeprod!$B$1:$BC$480,MATCH("Summa tillförd energi exklusive rökgaskondensering",Kraftvärmeprod!$B$1:$BC$1,0),FALSE))</f>
        <v/>
      </c>
      <c r="AK115">
        <f t="shared" si="7"/>
        <v>0</v>
      </c>
    </row>
    <row r="116" spans="1:37" x14ac:dyDescent="0.25">
      <c r="A116" s="2" t="s">
        <v>184</v>
      </c>
      <c r="B116" s="2" t="s">
        <v>186</v>
      </c>
      <c r="C116">
        <f>IF($B116=" ","",IF(ISERROR(1/VLOOKUP($B116,'Justerad allokering kvv'!$B$1:$AG$700,MATCH(C$1,'Justerad allokering kvv'!$B$1:$AF$1,0),FALSE)),VLOOKUP($B116,'Allokerad kvv'!$B$2:$AV$700,MATCH(C$1,'Allokerad kvv'!$B$1:$AV$1,0),FALSE),VLOOKUP($B116,'Justerad allokering kvv'!$B$1:$AG$700,MATCH(C$1,'Justerad allokering kvv'!$B$1:$AF$1,0),FALSE)))</f>
        <v>0</v>
      </c>
      <c r="D116">
        <f>IF($B116=" ","",IF(ISERROR(1/VLOOKUP($B116,'Justerad allokering kvv'!$B$1:$AG$700,MATCH(D$1,'Justerad allokering kvv'!$B$1:$AF$1,0),FALSE)),VLOOKUP($B116,'Allokerad kvv'!$B$2:$AV$700,MATCH(D$1,'Allokerad kvv'!$B$1:$AV$1,0),FALSE),VLOOKUP($B116,'Justerad allokering kvv'!$B$1:$AG$700,MATCH(D$1,'Justerad allokering kvv'!$B$1:$AF$1,0),FALSE)))</f>
        <v>0</v>
      </c>
      <c r="E116">
        <f>IF($B116=" ","",IF(ISERROR(1/VLOOKUP($B116,'Justerad allokering kvv'!$B$1:$AG$700,MATCH(E$1,'Justerad allokering kvv'!$B$1:$AF$1,0),FALSE)),VLOOKUP($B116,'Allokerad kvv'!$B$2:$AV$700,MATCH(E$1,'Allokerad kvv'!$B$1:$AV$1,0),FALSE),VLOOKUP($B116,'Justerad allokering kvv'!$B$1:$AG$700,MATCH(E$1,'Justerad allokering kvv'!$B$1:$AF$1,0),FALSE)))</f>
        <v>0</v>
      </c>
      <c r="F116">
        <f>IF($B116=" ","",IF(ISERROR(1/VLOOKUP($B116,'Justerad allokering kvv'!$B$1:$AG$700,MATCH(F$1,'Justerad allokering kvv'!$B$1:$AF$1,0),FALSE)),VLOOKUP($B116,'Allokerad kvv'!$B$2:$AV$700,MATCH(F$1,'Allokerad kvv'!$B$1:$AV$1,0),FALSE),VLOOKUP($B116,'Justerad allokering kvv'!$B$1:$AG$700,MATCH(F$1,'Justerad allokering kvv'!$B$1:$AF$1,0),FALSE)))</f>
        <v>0</v>
      </c>
      <c r="G116">
        <f>IF($B116=" ","",IF(ISERROR(1/VLOOKUP($B116,'Justerad allokering kvv'!$B$1:$AG$700,MATCH(G$1,'Justerad allokering kvv'!$B$1:$AF$1,0),FALSE)),VLOOKUP($B116,'Allokerad kvv'!$B$2:$AV$700,MATCH(G$1,'Allokerad kvv'!$B$1:$AV$1,0),FALSE),VLOOKUP($B116,'Justerad allokering kvv'!$B$1:$AG$700,MATCH(G$1,'Justerad allokering kvv'!$B$1:$AF$1,0),FALSE)))</f>
        <v>0</v>
      </c>
      <c r="H116">
        <f>IF($B116=" ","",IF(ISERROR(1/VLOOKUP($B116,'Justerad allokering kvv'!$B$1:$AG$700,MATCH(H$1,'Justerad allokering kvv'!$B$1:$AF$1,0),FALSE)),VLOOKUP($B116,'Allokerad kvv'!$B$2:$AV$700,MATCH(H$1,'Allokerad kvv'!$B$1:$AV$1,0),FALSE),VLOOKUP($B116,'Justerad allokering kvv'!$B$1:$AG$700,MATCH(H$1,'Justerad allokering kvv'!$B$1:$AF$1,0),FALSE)))</f>
        <v>0</v>
      </c>
      <c r="I116">
        <f>IF($B116=" ","",IF(ISERROR(1/VLOOKUP($B116,'Justerad allokering kvv'!$B$1:$AG$700,MATCH(I$1,'Justerad allokering kvv'!$B$1:$AF$1,0),FALSE)),VLOOKUP($B116,'Allokerad kvv'!$B$2:$AV$700,MATCH(I$1,'Allokerad kvv'!$B$1:$AV$1,0),FALSE),VLOOKUP($B116,'Justerad allokering kvv'!$B$1:$AG$700,MATCH(I$1,'Justerad allokering kvv'!$B$1:$AF$1,0),FALSE)))</f>
        <v>0</v>
      </c>
      <c r="J116">
        <f>IF($B116=" ","",IF(ISERROR(1/VLOOKUP($B116,'Justerad allokering kvv'!$B$1:$AG$700,MATCH(J$1,'Justerad allokering kvv'!$B$1:$AF$1,0),FALSE)),VLOOKUP($B116,'Allokerad kvv'!$B$2:$AV$700,MATCH(J$1,'Allokerad kvv'!$B$1:$AV$1,0),FALSE),VLOOKUP($B116,'Justerad allokering kvv'!$B$1:$AG$700,MATCH(J$1,'Justerad allokering kvv'!$B$1:$AF$1,0),FALSE)))</f>
        <v>0</v>
      </c>
      <c r="K116">
        <f>IF($B116=" ","",IF(ISERROR(1/VLOOKUP($B116,'Justerad allokering kvv'!$B$1:$AG$700,MATCH(K$1,'Justerad allokering kvv'!$B$1:$AF$1,0),FALSE)),VLOOKUP($B116,'Allokerad kvv'!$B$2:$AV$700,MATCH(K$1,'Allokerad kvv'!$B$1:$AV$1,0),FALSE),VLOOKUP($B116,'Justerad allokering kvv'!$B$1:$AG$700,MATCH(K$1,'Justerad allokering kvv'!$B$1:$AF$1,0),FALSE)))</f>
        <v>0</v>
      </c>
      <c r="L116">
        <f>IF($B116=" ","",IF(ISERROR(1/VLOOKUP($B116,'Justerad allokering kvv'!$B$1:$AG$700,MATCH(L$1,'Justerad allokering kvv'!$B$1:$AF$1,0),FALSE)),VLOOKUP($B116,'Allokerad kvv'!$B$2:$AV$700,MATCH(L$1,'Allokerad kvv'!$B$1:$AV$1,0),FALSE),VLOOKUP($B116,'Justerad allokering kvv'!$B$1:$AG$700,MATCH(L$1,'Justerad allokering kvv'!$B$1:$AF$1,0),FALSE)))</f>
        <v>0</v>
      </c>
      <c r="M116">
        <f>IF($B116=" ","",IF(ISERROR(1/VLOOKUP($B116,'Justerad allokering kvv'!$B$1:$AG$700,MATCH(M$1,'Justerad allokering kvv'!$B$1:$AF$1,0),FALSE)),VLOOKUP($B116,'Allokerad kvv'!$B$2:$AV$700,MATCH(M$1,'Allokerad kvv'!$B$1:$AV$1,0),FALSE),VLOOKUP($B116,'Justerad allokering kvv'!$B$1:$AG$700,MATCH(M$1,'Justerad allokering kvv'!$B$1:$AF$1,0),FALSE)))</f>
        <v>0</v>
      </c>
      <c r="N116">
        <f>IF($B116=" ","",IF(ISERROR(1/VLOOKUP($B116,'Justerad allokering kvv'!$B$1:$AG$700,MATCH(N$1,'Justerad allokering kvv'!$B$1:$AF$1,0),FALSE)),VLOOKUP($B116,'Allokerad kvv'!$B$2:$AV$700,MATCH(N$1,'Allokerad kvv'!$B$1:$AV$1,0),FALSE),VLOOKUP($B116,'Justerad allokering kvv'!$B$1:$AG$700,MATCH(N$1,'Justerad allokering kvv'!$B$1:$AF$1,0),FALSE)))</f>
        <v>0</v>
      </c>
      <c r="O116">
        <f>IF($B116=" ","",IF(ISERROR(1/VLOOKUP($B116,'Justerad allokering kvv'!$B$1:$AG$700,MATCH(O$1,'Justerad allokering kvv'!$B$1:$AF$1,0),FALSE)),VLOOKUP($B116,'Allokerad kvv'!$B$2:$AV$700,MATCH(O$1,'Allokerad kvv'!$B$1:$AV$1,0),FALSE),VLOOKUP($B116,'Justerad allokering kvv'!$B$1:$AG$700,MATCH(O$1,'Justerad allokering kvv'!$B$1:$AF$1,0),FALSE)))</f>
        <v>0</v>
      </c>
      <c r="P116">
        <f>IF($B116=" ","",IF(ISERROR(1/VLOOKUP($B116,'Justerad allokering kvv'!$B$1:$AG$700,MATCH(P$1,'Justerad allokering kvv'!$B$1:$AF$1,0),FALSE)),VLOOKUP($B116,'Allokerad kvv'!$B$2:$AV$700,MATCH(P$1,'Allokerad kvv'!$B$1:$AV$1,0),FALSE),VLOOKUP($B116,'Justerad allokering kvv'!$B$1:$AG$700,MATCH(P$1,'Justerad allokering kvv'!$B$1:$AF$1,0),FALSE)))</f>
        <v>0</v>
      </c>
      <c r="Q116">
        <f>IF($B116=" ","",IF(ISERROR(1/VLOOKUP($B116,'Justerad allokering kvv'!$B$1:$AG$700,MATCH(Q$1,'Justerad allokering kvv'!$B$1:$AF$1,0),FALSE)),VLOOKUP($B116,'Allokerad kvv'!$B$2:$AV$700,MATCH(Q$1,'Allokerad kvv'!$B$1:$AV$1,0),FALSE),VLOOKUP($B116,'Justerad allokering kvv'!$B$1:$AG$700,MATCH(Q$1,'Justerad allokering kvv'!$B$1:$AF$1,0),FALSE)))</f>
        <v>0</v>
      </c>
      <c r="R116">
        <f>IF($B116=" ","",IF(ISERROR(1/VLOOKUP($B116,'Justerad allokering kvv'!$B$1:$AG$700,MATCH(R$1,'Justerad allokering kvv'!$B$1:$AF$1,0),FALSE)),VLOOKUP($B116,'Allokerad kvv'!$B$2:$AV$700,MATCH(R$1,'Allokerad kvv'!$B$1:$AV$1,0),FALSE),VLOOKUP($B116,'Justerad allokering kvv'!$B$1:$AG$700,MATCH(R$1,'Justerad allokering kvv'!$B$1:$AF$1,0),FALSE)))</f>
        <v>0</v>
      </c>
      <c r="S116">
        <f>IF($B116=" ","",IF(ISERROR(1/VLOOKUP($B116,'Justerad allokering kvv'!$B$1:$AG$700,MATCH(S$1,'Justerad allokering kvv'!$B$1:$AF$1,0),FALSE)),VLOOKUP($B116,'Allokerad kvv'!$B$2:$AV$700,MATCH(S$1,'Allokerad kvv'!$B$1:$AV$1,0),FALSE),VLOOKUP($B116,'Justerad allokering kvv'!$B$1:$AG$700,MATCH(S$1,'Justerad allokering kvv'!$B$1:$AF$1,0),FALSE)))</f>
        <v>0</v>
      </c>
      <c r="T116">
        <f>IF($B116=" ","",IF(ISERROR(1/VLOOKUP($B116,'Justerad allokering kvv'!$B$1:$AG$700,MATCH(T$1,'Justerad allokering kvv'!$B$1:$AF$1,0),FALSE)),VLOOKUP($B116,'Allokerad kvv'!$B$2:$AV$700,MATCH(T$1,'Allokerad kvv'!$B$1:$AV$1,0),FALSE),VLOOKUP($B116,'Justerad allokering kvv'!$B$1:$AG$700,MATCH(T$1,'Justerad allokering kvv'!$B$1:$AF$1,0),FALSE)))</f>
        <v>0</v>
      </c>
      <c r="U116">
        <f>IF($B116=" ","",IF(ISERROR(1/VLOOKUP($B116,'Justerad allokering kvv'!$B$1:$AG$700,MATCH(U$1,'Justerad allokering kvv'!$B$1:$AF$1,0),FALSE)),VLOOKUP($B116,'Allokerad kvv'!$B$2:$AV$700,MATCH(U$1,'Allokerad kvv'!$B$1:$AV$1,0),FALSE),VLOOKUP($B116,'Justerad allokering kvv'!$B$1:$AG$700,MATCH(U$1,'Justerad allokering kvv'!$B$1:$AF$1,0),FALSE)))</f>
        <v>0</v>
      </c>
      <c r="V116">
        <f>IF($B116=" ","",IF(ISERROR(1/VLOOKUP($B116,'Justerad allokering kvv'!$B$1:$AG$700,MATCH(V$1,'Justerad allokering kvv'!$B$1:$AF$1,0),FALSE)),VLOOKUP($B116,'Allokerad kvv'!$B$2:$AV$700,MATCH(V$1,'Allokerad kvv'!$B$1:$AV$1,0),FALSE),VLOOKUP($B116,'Justerad allokering kvv'!$B$1:$AG$700,MATCH(V$1,'Justerad allokering kvv'!$B$1:$AF$1,0),FALSE)))</f>
        <v>0</v>
      </c>
      <c r="W116">
        <f>IF($B116=" ","",IF(ISERROR(1/VLOOKUP($B116,'Justerad allokering kvv'!$B$1:$AG$700,MATCH(W$1,'Justerad allokering kvv'!$B$1:$AF$1,0),FALSE)),VLOOKUP($B116,'Allokerad kvv'!$B$2:$AV$700,MATCH(W$1,'Allokerad kvv'!$B$1:$AV$1,0),FALSE),VLOOKUP($B116,'Justerad allokering kvv'!$B$1:$AG$700,MATCH(W$1,'Justerad allokering kvv'!$B$1:$AF$1,0),FALSE)))</f>
        <v>0</v>
      </c>
      <c r="X116">
        <f>IF($B116=" ","",IF(ISERROR(1/VLOOKUP($B116,'Justerad allokering kvv'!$B$1:$AG$700,MATCH(X$1,'Justerad allokering kvv'!$B$1:$AF$1,0),FALSE)),VLOOKUP($B116,'Allokerad kvv'!$B$2:$AV$700,MATCH(X$1,'Allokerad kvv'!$B$1:$AV$1,0),FALSE),VLOOKUP($B116,'Justerad allokering kvv'!$B$1:$AG$700,MATCH(X$1,'Justerad allokering kvv'!$B$1:$AF$1,0),FALSE)))</f>
        <v>0</v>
      </c>
      <c r="Y116">
        <f>IF($B116=" ","",IF(ISERROR(1/VLOOKUP($B116,'Justerad allokering kvv'!$B$1:$AG$700,MATCH(Y$1,'Justerad allokering kvv'!$B$1:$AF$1,0),FALSE)),VLOOKUP($B116,'Allokerad kvv'!$B$2:$AV$700,MATCH(Y$1,'Allokerad kvv'!$B$1:$AV$1,0),FALSE),VLOOKUP($B116,'Justerad allokering kvv'!$B$1:$AG$700,MATCH(Y$1,'Justerad allokering kvv'!$B$1:$AF$1,0),FALSE)))</f>
        <v>0</v>
      </c>
      <c r="AB116">
        <f>IFERROR(VLOOKUP($B116,Kraftvärmeprod!$B$1:$AO$424,MATCH("Tillförd energi från rökgaskondensering (GWh)",Kraftvärmeprod!$B$1:$AG$1,0),FALSE)/1,0)</f>
        <v>0</v>
      </c>
      <c r="AE116" s="122">
        <f t="shared" si="4"/>
        <v>0</v>
      </c>
      <c r="AG116">
        <f t="shared" si="5"/>
        <v>0</v>
      </c>
      <c r="AH116">
        <f t="shared" si="6"/>
        <v>0</v>
      </c>
      <c r="AI116" t="str">
        <f>IF(AH116=0,"",AH116/VLOOKUP(B116,Kraftvärmeprod!$B$1:$BC$480,MATCH("Summa tillförd energi exklusive rökgaskondensering",Kraftvärmeprod!$B$1:$BC$1,0),FALSE))</f>
        <v/>
      </c>
      <c r="AK116">
        <f t="shared" si="7"/>
        <v>0</v>
      </c>
    </row>
    <row r="117" spans="1:37" x14ac:dyDescent="0.25">
      <c r="A117" s="2" t="s">
        <v>184</v>
      </c>
      <c r="B117" s="2" t="s">
        <v>187</v>
      </c>
      <c r="C117">
        <f>IF($B117=" ","",IF(ISERROR(1/VLOOKUP($B117,'Justerad allokering kvv'!$B$1:$AG$700,MATCH(C$1,'Justerad allokering kvv'!$B$1:$AF$1,0),FALSE)),VLOOKUP($B117,'Allokerad kvv'!$B$2:$AV$700,MATCH(C$1,'Allokerad kvv'!$B$1:$AV$1,0),FALSE),VLOOKUP($B117,'Justerad allokering kvv'!$B$1:$AG$700,MATCH(C$1,'Justerad allokering kvv'!$B$1:$AF$1,0),FALSE)))</f>
        <v>0</v>
      </c>
      <c r="D117">
        <f>IF($B117=" ","",IF(ISERROR(1/VLOOKUP($B117,'Justerad allokering kvv'!$B$1:$AG$700,MATCH(D$1,'Justerad allokering kvv'!$B$1:$AF$1,0),FALSE)),VLOOKUP($B117,'Allokerad kvv'!$B$2:$AV$700,MATCH(D$1,'Allokerad kvv'!$B$1:$AV$1,0),FALSE),VLOOKUP($B117,'Justerad allokering kvv'!$B$1:$AG$700,MATCH(D$1,'Justerad allokering kvv'!$B$1:$AF$1,0),FALSE)))</f>
        <v>0</v>
      </c>
      <c r="E117">
        <f>IF($B117=" ","",IF(ISERROR(1/VLOOKUP($B117,'Justerad allokering kvv'!$B$1:$AG$700,MATCH(E$1,'Justerad allokering kvv'!$B$1:$AF$1,0),FALSE)),VLOOKUP($B117,'Allokerad kvv'!$B$2:$AV$700,MATCH(E$1,'Allokerad kvv'!$B$1:$AV$1,0),FALSE),VLOOKUP($B117,'Justerad allokering kvv'!$B$1:$AG$700,MATCH(E$1,'Justerad allokering kvv'!$B$1:$AF$1,0),FALSE)))</f>
        <v>0</v>
      </c>
      <c r="F117">
        <f>IF($B117=" ","",IF(ISERROR(1/VLOOKUP($B117,'Justerad allokering kvv'!$B$1:$AG$700,MATCH(F$1,'Justerad allokering kvv'!$B$1:$AF$1,0),FALSE)),VLOOKUP($B117,'Allokerad kvv'!$B$2:$AV$700,MATCH(F$1,'Allokerad kvv'!$B$1:$AV$1,0),FALSE),VLOOKUP($B117,'Justerad allokering kvv'!$B$1:$AG$700,MATCH(F$1,'Justerad allokering kvv'!$B$1:$AF$1,0),FALSE)))</f>
        <v>0</v>
      </c>
      <c r="G117">
        <f>IF($B117=" ","",IF(ISERROR(1/VLOOKUP($B117,'Justerad allokering kvv'!$B$1:$AG$700,MATCH(G$1,'Justerad allokering kvv'!$B$1:$AF$1,0),FALSE)),VLOOKUP($B117,'Allokerad kvv'!$B$2:$AV$700,MATCH(G$1,'Allokerad kvv'!$B$1:$AV$1,0),FALSE),VLOOKUP($B117,'Justerad allokering kvv'!$B$1:$AG$700,MATCH(G$1,'Justerad allokering kvv'!$B$1:$AF$1,0),FALSE)))</f>
        <v>0</v>
      </c>
      <c r="H117">
        <f>IF($B117=" ","",IF(ISERROR(1/VLOOKUP($B117,'Justerad allokering kvv'!$B$1:$AG$700,MATCH(H$1,'Justerad allokering kvv'!$B$1:$AF$1,0),FALSE)),VLOOKUP($B117,'Allokerad kvv'!$B$2:$AV$700,MATCH(H$1,'Allokerad kvv'!$B$1:$AV$1,0),FALSE),VLOOKUP($B117,'Justerad allokering kvv'!$B$1:$AG$700,MATCH(H$1,'Justerad allokering kvv'!$B$1:$AF$1,0),FALSE)))</f>
        <v>0</v>
      </c>
      <c r="I117">
        <f>IF($B117=" ","",IF(ISERROR(1/VLOOKUP($B117,'Justerad allokering kvv'!$B$1:$AG$700,MATCH(I$1,'Justerad allokering kvv'!$B$1:$AF$1,0),FALSE)),VLOOKUP($B117,'Allokerad kvv'!$B$2:$AV$700,MATCH(I$1,'Allokerad kvv'!$B$1:$AV$1,0),FALSE),VLOOKUP($B117,'Justerad allokering kvv'!$B$1:$AG$700,MATCH(I$1,'Justerad allokering kvv'!$B$1:$AF$1,0),FALSE)))</f>
        <v>0</v>
      </c>
      <c r="J117">
        <f>IF($B117=" ","",IF(ISERROR(1/VLOOKUP($B117,'Justerad allokering kvv'!$B$1:$AG$700,MATCH(J$1,'Justerad allokering kvv'!$B$1:$AF$1,0),FALSE)),VLOOKUP($B117,'Allokerad kvv'!$B$2:$AV$700,MATCH(J$1,'Allokerad kvv'!$B$1:$AV$1,0),FALSE),VLOOKUP($B117,'Justerad allokering kvv'!$B$1:$AG$700,MATCH(J$1,'Justerad allokering kvv'!$B$1:$AF$1,0),FALSE)))</f>
        <v>0</v>
      </c>
      <c r="K117">
        <f>IF($B117=" ","",IF(ISERROR(1/VLOOKUP($B117,'Justerad allokering kvv'!$B$1:$AG$700,MATCH(K$1,'Justerad allokering kvv'!$B$1:$AF$1,0),FALSE)),VLOOKUP($B117,'Allokerad kvv'!$B$2:$AV$700,MATCH(K$1,'Allokerad kvv'!$B$1:$AV$1,0),FALSE),VLOOKUP($B117,'Justerad allokering kvv'!$B$1:$AG$700,MATCH(K$1,'Justerad allokering kvv'!$B$1:$AF$1,0),FALSE)))</f>
        <v>0</v>
      </c>
      <c r="L117">
        <f>IF($B117=" ","",IF(ISERROR(1/VLOOKUP($B117,'Justerad allokering kvv'!$B$1:$AG$700,MATCH(L$1,'Justerad allokering kvv'!$B$1:$AF$1,0),FALSE)),VLOOKUP($B117,'Allokerad kvv'!$B$2:$AV$700,MATCH(L$1,'Allokerad kvv'!$B$1:$AV$1,0),FALSE),VLOOKUP($B117,'Justerad allokering kvv'!$B$1:$AG$700,MATCH(L$1,'Justerad allokering kvv'!$B$1:$AF$1,0),FALSE)))</f>
        <v>0</v>
      </c>
      <c r="M117">
        <f>IF($B117=" ","",IF(ISERROR(1/VLOOKUP($B117,'Justerad allokering kvv'!$B$1:$AG$700,MATCH(M$1,'Justerad allokering kvv'!$B$1:$AF$1,0),FALSE)),VLOOKUP($B117,'Allokerad kvv'!$B$2:$AV$700,MATCH(M$1,'Allokerad kvv'!$B$1:$AV$1,0),FALSE),VLOOKUP($B117,'Justerad allokering kvv'!$B$1:$AG$700,MATCH(M$1,'Justerad allokering kvv'!$B$1:$AF$1,0),FALSE)))</f>
        <v>0</v>
      </c>
      <c r="N117">
        <f>IF($B117=" ","",IF(ISERROR(1/VLOOKUP($B117,'Justerad allokering kvv'!$B$1:$AG$700,MATCH(N$1,'Justerad allokering kvv'!$B$1:$AF$1,0),FALSE)),VLOOKUP($B117,'Allokerad kvv'!$B$2:$AV$700,MATCH(N$1,'Allokerad kvv'!$B$1:$AV$1,0),FALSE),VLOOKUP($B117,'Justerad allokering kvv'!$B$1:$AG$700,MATCH(N$1,'Justerad allokering kvv'!$B$1:$AF$1,0),FALSE)))</f>
        <v>0</v>
      </c>
      <c r="O117">
        <f>IF($B117=" ","",IF(ISERROR(1/VLOOKUP($B117,'Justerad allokering kvv'!$B$1:$AG$700,MATCH(O$1,'Justerad allokering kvv'!$B$1:$AF$1,0),FALSE)),VLOOKUP($B117,'Allokerad kvv'!$B$2:$AV$700,MATCH(O$1,'Allokerad kvv'!$B$1:$AV$1,0),FALSE),VLOOKUP($B117,'Justerad allokering kvv'!$B$1:$AG$700,MATCH(O$1,'Justerad allokering kvv'!$B$1:$AF$1,0),FALSE)))</f>
        <v>0</v>
      </c>
      <c r="P117">
        <f>IF($B117=" ","",IF(ISERROR(1/VLOOKUP($B117,'Justerad allokering kvv'!$B$1:$AG$700,MATCH(P$1,'Justerad allokering kvv'!$B$1:$AF$1,0),FALSE)),VLOOKUP($B117,'Allokerad kvv'!$B$2:$AV$700,MATCH(P$1,'Allokerad kvv'!$B$1:$AV$1,0),FALSE),VLOOKUP($B117,'Justerad allokering kvv'!$B$1:$AG$700,MATCH(P$1,'Justerad allokering kvv'!$B$1:$AF$1,0),FALSE)))</f>
        <v>0</v>
      </c>
      <c r="Q117">
        <f>IF($B117=" ","",IF(ISERROR(1/VLOOKUP($B117,'Justerad allokering kvv'!$B$1:$AG$700,MATCH(Q$1,'Justerad allokering kvv'!$B$1:$AF$1,0),FALSE)),VLOOKUP($B117,'Allokerad kvv'!$B$2:$AV$700,MATCH(Q$1,'Allokerad kvv'!$B$1:$AV$1,0),FALSE),VLOOKUP($B117,'Justerad allokering kvv'!$B$1:$AG$700,MATCH(Q$1,'Justerad allokering kvv'!$B$1:$AF$1,0),FALSE)))</f>
        <v>0</v>
      </c>
      <c r="R117">
        <f>IF($B117=" ","",IF(ISERROR(1/VLOOKUP($B117,'Justerad allokering kvv'!$B$1:$AG$700,MATCH(R$1,'Justerad allokering kvv'!$B$1:$AF$1,0),FALSE)),VLOOKUP($B117,'Allokerad kvv'!$B$2:$AV$700,MATCH(R$1,'Allokerad kvv'!$B$1:$AV$1,0),FALSE),VLOOKUP($B117,'Justerad allokering kvv'!$B$1:$AG$700,MATCH(R$1,'Justerad allokering kvv'!$B$1:$AF$1,0),FALSE)))</f>
        <v>0</v>
      </c>
      <c r="S117">
        <f>IF($B117=" ","",IF(ISERROR(1/VLOOKUP($B117,'Justerad allokering kvv'!$B$1:$AG$700,MATCH(S$1,'Justerad allokering kvv'!$B$1:$AF$1,0),FALSE)),VLOOKUP($B117,'Allokerad kvv'!$B$2:$AV$700,MATCH(S$1,'Allokerad kvv'!$B$1:$AV$1,0),FALSE),VLOOKUP($B117,'Justerad allokering kvv'!$B$1:$AG$700,MATCH(S$1,'Justerad allokering kvv'!$B$1:$AF$1,0),FALSE)))</f>
        <v>0</v>
      </c>
      <c r="T117">
        <f>IF($B117=" ","",IF(ISERROR(1/VLOOKUP($B117,'Justerad allokering kvv'!$B$1:$AG$700,MATCH(T$1,'Justerad allokering kvv'!$B$1:$AF$1,0),FALSE)),VLOOKUP($B117,'Allokerad kvv'!$B$2:$AV$700,MATCH(T$1,'Allokerad kvv'!$B$1:$AV$1,0),FALSE),VLOOKUP($B117,'Justerad allokering kvv'!$B$1:$AG$700,MATCH(T$1,'Justerad allokering kvv'!$B$1:$AF$1,0),FALSE)))</f>
        <v>0</v>
      </c>
      <c r="U117">
        <f>IF($B117=" ","",IF(ISERROR(1/VLOOKUP($B117,'Justerad allokering kvv'!$B$1:$AG$700,MATCH(U$1,'Justerad allokering kvv'!$B$1:$AF$1,0),FALSE)),VLOOKUP($B117,'Allokerad kvv'!$B$2:$AV$700,MATCH(U$1,'Allokerad kvv'!$B$1:$AV$1,0),FALSE),VLOOKUP($B117,'Justerad allokering kvv'!$B$1:$AG$700,MATCH(U$1,'Justerad allokering kvv'!$B$1:$AF$1,0),FALSE)))</f>
        <v>0</v>
      </c>
      <c r="V117">
        <f>IF($B117=" ","",IF(ISERROR(1/VLOOKUP($B117,'Justerad allokering kvv'!$B$1:$AG$700,MATCH(V$1,'Justerad allokering kvv'!$B$1:$AF$1,0),FALSE)),VLOOKUP($B117,'Allokerad kvv'!$B$2:$AV$700,MATCH(V$1,'Allokerad kvv'!$B$1:$AV$1,0),FALSE),VLOOKUP($B117,'Justerad allokering kvv'!$B$1:$AG$700,MATCH(V$1,'Justerad allokering kvv'!$B$1:$AF$1,0),FALSE)))</f>
        <v>0</v>
      </c>
      <c r="W117">
        <f>IF($B117=" ","",IF(ISERROR(1/VLOOKUP($B117,'Justerad allokering kvv'!$B$1:$AG$700,MATCH(W$1,'Justerad allokering kvv'!$B$1:$AF$1,0),FALSE)),VLOOKUP($B117,'Allokerad kvv'!$B$2:$AV$700,MATCH(W$1,'Allokerad kvv'!$B$1:$AV$1,0),FALSE),VLOOKUP($B117,'Justerad allokering kvv'!$B$1:$AG$700,MATCH(W$1,'Justerad allokering kvv'!$B$1:$AF$1,0),FALSE)))</f>
        <v>0</v>
      </c>
      <c r="X117">
        <f>IF($B117=" ","",IF(ISERROR(1/VLOOKUP($B117,'Justerad allokering kvv'!$B$1:$AG$700,MATCH(X$1,'Justerad allokering kvv'!$B$1:$AF$1,0),FALSE)),VLOOKUP($B117,'Allokerad kvv'!$B$2:$AV$700,MATCH(X$1,'Allokerad kvv'!$B$1:$AV$1,0),FALSE),VLOOKUP($B117,'Justerad allokering kvv'!$B$1:$AG$700,MATCH(X$1,'Justerad allokering kvv'!$B$1:$AF$1,0),FALSE)))</f>
        <v>0</v>
      </c>
      <c r="Y117">
        <f>IF($B117=" ","",IF(ISERROR(1/VLOOKUP($B117,'Justerad allokering kvv'!$B$1:$AG$700,MATCH(Y$1,'Justerad allokering kvv'!$B$1:$AF$1,0),FALSE)),VLOOKUP($B117,'Allokerad kvv'!$B$2:$AV$700,MATCH(Y$1,'Allokerad kvv'!$B$1:$AV$1,0),FALSE),VLOOKUP($B117,'Justerad allokering kvv'!$B$1:$AG$700,MATCH(Y$1,'Justerad allokering kvv'!$B$1:$AF$1,0),FALSE)))</f>
        <v>0</v>
      </c>
      <c r="AB117">
        <f>IFERROR(VLOOKUP($B117,Kraftvärmeprod!$B$1:$AO$424,MATCH("Tillförd energi från rökgaskondensering (GWh)",Kraftvärmeprod!$B$1:$AG$1,0),FALSE)/1,0)</f>
        <v>0</v>
      </c>
      <c r="AE117" s="122">
        <f t="shared" si="4"/>
        <v>0</v>
      </c>
      <c r="AG117">
        <f t="shared" si="5"/>
        <v>0</v>
      </c>
      <c r="AH117">
        <f t="shared" si="6"/>
        <v>0</v>
      </c>
      <c r="AI117" t="str">
        <f>IF(AH117=0,"",AH117/VLOOKUP(B117,Kraftvärmeprod!$B$1:$BC$480,MATCH("Summa tillförd energi exklusive rökgaskondensering",Kraftvärmeprod!$B$1:$BC$1,0),FALSE))</f>
        <v/>
      </c>
      <c r="AK117">
        <f t="shared" si="7"/>
        <v>0</v>
      </c>
    </row>
    <row r="118" spans="1:37" x14ac:dyDescent="0.25">
      <c r="A118" s="2" t="s">
        <v>184</v>
      </c>
      <c r="B118" s="2" t="s">
        <v>188</v>
      </c>
      <c r="C118">
        <f>IF($B118=" ","",IF(ISERROR(1/VLOOKUP($B118,'Justerad allokering kvv'!$B$1:$AG$700,MATCH(C$1,'Justerad allokering kvv'!$B$1:$AF$1,0),FALSE)),VLOOKUP($B118,'Allokerad kvv'!$B$2:$AV$700,MATCH(C$1,'Allokerad kvv'!$B$1:$AV$1,0),FALSE),VLOOKUP($B118,'Justerad allokering kvv'!$B$1:$AG$700,MATCH(C$1,'Justerad allokering kvv'!$B$1:$AF$1,0),FALSE)))</f>
        <v>0</v>
      </c>
      <c r="D118">
        <f>IF($B118=" ","",IF(ISERROR(1/VLOOKUP($B118,'Justerad allokering kvv'!$B$1:$AG$700,MATCH(D$1,'Justerad allokering kvv'!$B$1:$AF$1,0),FALSE)),VLOOKUP($B118,'Allokerad kvv'!$B$2:$AV$700,MATCH(D$1,'Allokerad kvv'!$B$1:$AV$1,0),FALSE),VLOOKUP($B118,'Justerad allokering kvv'!$B$1:$AG$700,MATCH(D$1,'Justerad allokering kvv'!$B$1:$AF$1,0),FALSE)))</f>
        <v>0</v>
      </c>
      <c r="E118">
        <f>IF($B118=" ","",IF(ISERROR(1/VLOOKUP($B118,'Justerad allokering kvv'!$B$1:$AG$700,MATCH(E$1,'Justerad allokering kvv'!$B$1:$AF$1,0),FALSE)),VLOOKUP($B118,'Allokerad kvv'!$B$2:$AV$700,MATCH(E$1,'Allokerad kvv'!$B$1:$AV$1,0),FALSE),VLOOKUP($B118,'Justerad allokering kvv'!$B$1:$AG$700,MATCH(E$1,'Justerad allokering kvv'!$B$1:$AF$1,0),FALSE)))</f>
        <v>0</v>
      </c>
      <c r="F118">
        <f>IF($B118=" ","",IF(ISERROR(1/VLOOKUP($B118,'Justerad allokering kvv'!$B$1:$AG$700,MATCH(F$1,'Justerad allokering kvv'!$B$1:$AF$1,0),FALSE)),VLOOKUP($B118,'Allokerad kvv'!$B$2:$AV$700,MATCH(F$1,'Allokerad kvv'!$B$1:$AV$1,0),FALSE),VLOOKUP($B118,'Justerad allokering kvv'!$B$1:$AG$700,MATCH(F$1,'Justerad allokering kvv'!$B$1:$AF$1,0),FALSE)))</f>
        <v>0</v>
      </c>
      <c r="G118">
        <f>IF($B118=" ","",IF(ISERROR(1/VLOOKUP($B118,'Justerad allokering kvv'!$B$1:$AG$700,MATCH(G$1,'Justerad allokering kvv'!$B$1:$AF$1,0),FALSE)),VLOOKUP($B118,'Allokerad kvv'!$B$2:$AV$700,MATCH(G$1,'Allokerad kvv'!$B$1:$AV$1,0),FALSE),VLOOKUP($B118,'Justerad allokering kvv'!$B$1:$AG$700,MATCH(G$1,'Justerad allokering kvv'!$B$1:$AF$1,0),FALSE)))</f>
        <v>0</v>
      </c>
      <c r="H118">
        <f>IF($B118=" ","",IF(ISERROR(1/VLOOKUP($B118,'Justerad allokering kvv'!$B$1:$AG$700,MATCH(H$1,'Justerad allokering kvv'!$B$1:$AF$1,0),FALSE)),VLOOKUP($B118,'Allokerad kvv'!$B$2:$AV$700,MATCH(H$1,'Allokerad kvv'!$B$1:$AV$1,0),FALSE),VLOOKUP($B118,'Justerad allokering kvv'!$B$1:$AG$700,MATCH(H$1,'Justerad allokering kvv'!$B$1:$AF$1,0),FALSE)))</f>
        <v>0</v>
      </c>
      <c r="I118">
        <f>IF($B118=" ","",IF(ISERROR(1/VLOOKUP($B118,'Justerad allokering kvv'!$B$1:$AG$700,MATCH(I$1,'Justerad allokering kvv'!$B$1:$AF$1,0),FALSE)),VLOOKUP($B118,'Allokerad kvv'!$B$2:$AV$700,MATCH(I$1,'Allokerad kvv'!$B$1:$AV$1,0),FALSE),VLOOKUP($B118,'Justerad allokering kvv'!$B$1:$AG$700,MATCH(I$1,'Justerad allokering kvv'!$B$1:$AF$1,0),FALSE)))</f>
        <v>0</v>
      </c>
      <c r="J118">
        <f>IF($B118=" ","",IF(ISERROR(1/VLOOKUP($B118,'Justerad allokering kvv'!$B$1:$AG$700,MATCH(J$1,'Justerad allokering kvv'!$B$1:$AF$1,0),FALSE)),VLOOKUP($B118,'Allokerad kvv'!$B$2:$AV$700,MATCH(J$1,'Allokerad kvv'!$B$1:$AV$1,0),FALSE),VLOOKUP($B118,'Justerad allokering kvv'!$B$1:$AG$700,MATCH(J$1,'Justerad allokering kvv'!$B$1:$AF$1,0),FALSE)))</f>
        <v>0</v>
      </c>
      <c r="K118">
        <f>IF($B118=" ","",IF(ISERROR(1/VLOOKUP($B118,'Justerad allokering kvv'!$B$1:$AG$700,MATCH(K$1,'Justerad allokering kvv'!$B$1:$AF$1,0),FALSE)),VLOOKUP($B118,'Allokerad kvv'!$B$2:$AV$700,MATCH(K$1,'Allokerad kvv'!$B$1:$AV$1,0),FALSE),VLOOKUP($B118,'Justerad allokering kvv'!$B$1:$AG$700,MATCH(K$1,'Justerad allokering kvv'!$B$1:$AF$1,0),FALSE)))</f>
        <v>0</v>
      </c>
      <c r="L118">
        <f>IF($B118=" ","",IF(ISERROR(1/VLOOKUP($B118,'Justerad allokering kvv'!$B$1:$AG$700,MATCH(L$1,'Justerad allokering kvv'!$B$1:$AF$1,0),FALSE)),VLOOKUP($B118,'Allokerad kvv'!$B$2:$AV$700,MATCH(L$1,'Allokerad kvv'!$B$1:$AV$1,0),FALSE),VLOOKUP($B118,'Justerad allokering kvv'!$B$1:$AG$700,MATCH(L$1,'Justerad allokering kvv'!$B$1:$AF$1,0),FALSE)))</f>
        <v>0</v>
      </c>
      <c r="M118">
        <f>IF($B118=" ","",IF(ISERROR(1/VLOOKUP($B118,'Justerad allokering kvv'!$B$1:$AG$700,MATCH(M$1,'Justerad allokering kvv'!$B$1:$AF$1,0),FALSE)),VLOOKUP($B118,'Allokerad kvv'!$B$2:$AV$700,MATCH(M$1,'Allokerad kvv'!$B$1:$AV$1,0),FALSE),VLOOKUP($B118,'Justerad allokering kvv'!$B$1:$AG$700,MATCH(M$1,'Justerad allokering kvv'!$B$1:$AF$1,0),FALSE)))</f>
        <v>0</v>
      </c>
      <c r="N118">
        <f>IF($B118=" ","",IF(ISERROR(1/VLOOKUP($B118,'Justerad allokering kvv'!$B$1:$AG$700,MATCH(N$1,'Justerad allokering kvv'!$B$1:$AF$1,0),FALSE)),VLOOKUP($B118,'Allokerad kvv'!$B$2:$AV$700,MATCH(N$1,'Allokerad kvv'!$B$1:$AV$1,0),FALSE),VLOOKUP($B118,'Justerad allokering kvv'!$B$1:$AG$700,MATCH(N$1,'Justerad allokering kvv'!$B$1:$AF$1,0),FALSE)))</f>
        <v>0</v>
      </c>
      <c r="O118">
        <f>IF($B118=" ","",IF(ISERROR(1/VLOOKUP($B118,'Justerad allokering kvv'!$B$1:$AG$700,MATCH(O$1,'Justerad allokering kvv'!$B$1:$AF$1,0),FALSE)),VLOOKUP($B118,'Allokerad kvv'!$B$2:$AV$700,MATCH(O$1,'Allokerad kvv'!$B$1:$AV$1,0),FALSE),VLOOKUP($B118,'Justerad allokering kvv'!$B$1:$AG$700,MATCH(O$1,'Justerad allokering kvv'!$B$1:$AF$1,0),FALSE)))</f>
        <v>0</v>
      </c>
      <c r="P118">
        <f>IF($B118=" ","",IF(ISERROR(1/VLOOKUP($B118,'Justerad allokering kvv'!$B$1:$AG$700,MATCH(P$1,'Justerad allokering kvv'!$B$1:$AF$1,0),FALSE)),VLOOKUP($B118,'Allokerad kvv'!$B$2:$AV$700,MATCH(P$1,'Allokerad kvv'!$B$1:$AV$1,0),FALSE),VLOOKUP($B118,'Justerad allokering kvv'!$B$1:$AG$700,MATCH(P$1,'Justerad allokering kvv'!$B$1:$AF$1,0),FALSE)))</f>
        <v>0</v>
      </c>
      <c r="Q118">
        <f>IF($B118=" ","",IF(ISERROR(1/VLOOKUP($B118,'Justerad allokering kvv'!$B$1:$AG$700,MATCH(Q$1,'Justerad allokering kvv'!$B$1:$AF$1,0),FALSE)),VLOOKUP($B118,'Allokerad kvv'!$B$2:$AV$700,MATCH(Q$1,'Allokerad kvv'!$B$1:$AV$1,0),FALSE),VLOOKUP($B118,'Justerad allokering kvv'!$B$1:$AG$700,MATCH(Q$1,'Justerad allokering kvv'!$B$1:$AF$1,0),FALSE)))</f>
        <v>0</v>
      </c>
      <c r="R118">
        <f>IF($B118=" ","",IF(ISERROR(1/VLOOKUP($B118,'Justerad allokering kvv'!$B$1:$AG$700,MATCH(R$1,'Justerad allokering kvv'!$B$1:$AF$1,0),FALSE)),VLOOKUP($B118,'Allokerad kvv'!$B$2:$AV$700,MATCH(R$1,'Allokerad kvv'!$B$1:$AV$1,0),FALSE),VLOOKUP($B118,'Justerad allokering kvv'!$B$1:$AG$700,MATCH(R$1,'Justerad allokering kvv'!$B$1:$AF$1,0),FALSE)))</f>
        <v>0</v>
      </c>
      <c r="S118">
        <f>IF($B118=" ","",IF(ISERROR(1/VLOOKUP($B118,'Justerad allokering kvv'!$B$1:$AG$700,MATCH(S$1,'Justerad allokering kvv'!$B$1:$AF$1,0),FALSE)),VLOOKUP($B118,'Allokerad kvv'!$B$2:$AV$700,MATCH(S$1,'Allokerad kvv'!$B$1:$AV$1,0),FALSE),VLOOKUP($B118,'Justerad allokering kvv'!$B$1:$AG$700,MATCH(S$1,'Justerad allokering kvv'!$B$1:$AF$1,0),FALSE)))</f>
        <v>0</v>
      </c>
      <c r="T118">
        <f>IF($B118=" ","",IF(ISERROR(1/VLOOKUP($B118,'Justerad allokering kvv'!$B$1:$AG$700,MATCH(T$1,'Justerad allokering kvv'!$B$1:$AF$1,0),FALSE)),VLOOKUP($B118,'Allokerad kvv'!$B$2:$AV$700,MATCH(T$1,'Allokerad kvv'!$B$1:$AV$1,0),FALSE),VLOOKUP($B118,'Justerad allokering kvv'!$B$1:$AG$700,MATCH(T$1,'Justerad allokering kvv'!$B$1:$AF$1,0),FALSE)))</f>
        <v>0</v>
      </c>
      <c r="U118">
        <f>IF($B118=" ","",IF(ISERROR(1/VLOOKUP($B118,'Justerad allokering kvv'!$B$1:$AG$700,MATCH(U$1,'Justerad allokering kvv'!$B$1:$AF$1,0),FALSE)),VLOOKUP($B118,'Allokerad kvv'!$B$2:$AV$700,MATCH(U$1,'Allokerad kvv'!$B$1:$AV$1,0),FALSE),VLOOKUP($B118,'Justerad allokering kvv'!$B$1:$AG$700,MATCH(U$1,'Justerad allokering kvv'!$B$1:$AF$1,0),FALSE)))</f>
        <v>0</v>
      </c>
      <c r="V118">
        <f>IF($B118=" ","",IF(ISERROR(1/VLOOKUP($B118,'Justerad allokering kvv'!$B$1:$AG$700,MATCH(V$1,'Justerad allokering kvv'!$B$1:$AF$1,0),FALSE)),VLOOKUP($B118,'Allokerad kvv'!$B$2:$AV$700,MATCH(V$1,'Allokerad kvv'!$B$1:$AV$1,0),FALSE),VLOOKUP($B118,'Justerad allokering kvv'!$B$1:$AG$700,MATCH(V$1,'Justerad allokering kvv'!$B$1:$AF$1,0),FALSE)))</f>
        <v>0</v>
      </c>
      <c r="W118">
        <f>IF($B118=" ","",IF(ISERROR(1/VLOOKUP($B118,'Justerad allokering kvv'!$B$1:$AG$700,MATCH(W$1,'Justerad allokering kvv'!$B$1:$AF$1,0),FALSE)),VLOOKUP($B118,'Allokerad kvv'!$B$2:$AV$700,MATCH(W$1,'Allokerad kvv'!$B$1:$AV$1,0),FALSE),VLOOKUP($B118,'Justerad allokering kvv'!$B$1:$AG$700,MATCH(W$1,'Justerad allokering kvv'!$B$1:$AF$1,0),FALSE)))</f>
        <v>0</v>
      </c>
      <c r="X118">
        <f>IF($B118=" ","",IF(ISERROR(1/VLOOKUP($B118,'Justerad allokering kvv'!$B$1:$AG$700,MATCH(X$1,'Justerad allokering kvv'!$B$1:$AF$1,0),FALSE)),VLOOKUP($B118,'Allokerad kvv'!$B$2:$AV$700,MATCH(X$1,'Allokerad kvv'!$B$1:$AV$1,0),FALSE),VLOOKUP($B118,'Justerad allokering kvv'!$B$1:$AG$700,MATCH(X$1,'Justerad allokering kvv'!$B$1:$AF$1,0),FALSE)))</f>
        <v>0</v>
      </c>
      <c r="Y118">
        <f>IF($B118=" ","",IF(ISERROR(1/VLOOKUP($B118,'Justerad allokering kvv'!$B$1:$AG$700,MATCH(Y$1,'Justerad allokering kvv'!$B$1:$AF$1,0),FALSE)),VLOOKUP($B118,'Allokerad kvv'!$B$2:$AV$700,MATCH(Y$1,'Allokerad kvv'!$B$1:$AV$1,0),FALSE),VLOOKUP($B118,'Justerad allokering kvv'!$B$1:$AG$700,MATCH(Y$1,'Justerad allokering kvv'!$B$1:$AF$1,0),FALSE)))</f>
        <v>0</v>
      </c>
      <c r="AB118">
        <f>IFERROR(VLOOKUP($B118,Kraftvärmeprod!$B$1:$AO$424,MATCH("Tillförd energi från rökgaskondensering (GWh)",Kraftvärmeprod!$B$1:$AG$1,0),FALSE)/1,0)</f>
        <v>0</v>
      </c>
      <c r="AE118" s="122">
        <f t="shared" si="4"/>
        <v>0</v>
      </c>
      <c r="AG118">
        <f t="shared" si="5"/>
        <v>0</v>
      </c>
      <c r="AH118">
        <f t="shared" si="6"/>
        <v>0</v>
      </c>
      <c r="AI118" t="str">
        <f>IF(AH118=0,"",AH118/VLOOKUP(B118,Kraftvärmeprod!$B$1:$BC$480,MATCH("Summa tillförd energi exklusive rökgaskondensering",Kraftvärmeprod!$B$1:$BC$1,0),FALSE))</f>
        <v/>
      </c>
      <c r="AK118">
        <f t="shared" si="7"/>
        <v>0</v>
      </c>
    </row>
    <row r="119" spans="1:37" x14ac:dyDescent="0.25">
      <c r="A119" s="2" t="s">
        <v>189</v>
      </c>
      <c r="B119" s="2" t="s">
        <v>190</v>
      </c>
      <c r="C119">
        <f>IF($B119=" ","",IF(ISERROR(1/VLOOKUP($B119,'Justerad allokering kvv'!$B$1:$AG$700,MATCH(C$1,'Justerad allokering kvv'!$B$1:$AF$1,0),FALSE)),VLOOKUP($B119,'Allokerad kvv'!$B$2:$AV$700,MATCH(C$1,'Allokerad kvv'!$B$1:$AV$1,0),FALSE),VLOOKUP($B119,'Justerad allokering kvv'!$B$1:$AG$700,MATCH(C$1,'Justerad allokering kvv'!$B$1:$AF$1,0),FALSE)))</f>
        <v>0</v>
      </c>
      <c r="D119">
        <f>IF($B119=" ","",IF(ISERROR(1/VLOOKUP($B119,'Justerad allokering kvv'!$B$1:$AG$700,MATCH(D$1,'Justerad allokering kvv'!$B$1:$AF$1,0),FALSE)),VLOOKUP($B119,'Allokerad kvv'!$B$2:$AV$700,MATCH(D$1,'Allokerad kvv'!$B$1:$AV$1,0),FALSE),VLOOKUP($B119,'Justerad allokering kvv'!$B$1:$AG$700,MATCH(D$1,'Justerad allokering kvv'!$B$1:$AF$1,0),FALSE)))</f>
        <v>0</v>
      </c>
      <c r="E119">
        <f>IF($B119=" ","",IF(ISERROR(1/VLOOKUP($B119,'Justerad allokering kvv'!$B$1:$AG$700,MATCH(E$1,'Justerad allokering kvv'!$B$1:$AF$1,0),FALSE)),VLOOKUP($B119,'Allokerad kvv'!$B$2:$AV$700,MATCH(E$1,'Allokerad kvv'!$B$1:$AV$1,0),FALSE),VLOOKUP($B119,'Justerad allokering kvv'!$B$1:$AG$700,MATCH(E$1,'Justerad allokering kvv'!$B$1:$AF$1,0),FALSE)))</f>
        <v>0</v>
      </c>
      <c r="F119">
        <f>IF($B119=" ","",IF(ISERROR(1/VLOOKUP($B119,'Justerad allokering kvv'!$B$1:$AG$700,MATCH(F$1,'Justerad allokering kvv'!$B$1:$AF$1,0),FALSE)),VLOOKUP($B119,'Allokerad kvv'!$B$2:$AV$700,MATCH(F$1,'Allokerad kvv'!$B$1:$AV$1,0),FALSE),VLOOKUP($B119,'Justerad allokering kvv'!$B$1:$AG$700,MATCH(F$1,'Justerad allokering kvv'!$B$1:$AF$1,0),FALSE)))</f>
        <v>0</v>
      </c>
      <c r="G119">
        <f>IF($B119=" ","",IF(ISERROR(1/VLOOKUP($B119,'Justerad allokering kvv'!$B$1:$AG$700,MATCH(G$1,'Justerad allokering kvv'!$B$1:$AF$1,0),FALSE)),VLOOKUP($B119,'Allokerad kvv'!$B$2:$AV$700,MATCH(G$1,'Allokerad kvv'!$B$1:$AV$1,0),FALSE),VLOOKUP($B119,'Justerad allokering kvv'!$B$1:$AG$700,MATCH(G$1,'Justerad allokering kvv'!$B$1:$AF$1,0),FALSE)))</f>
        <v>0</v>
      </c>
      <c r="H119">
        <f>IF($B119=" ","",IF(ISERROR(1/VLOOKUP($B119,'Justerad allokering kvv'!$B$1:$AG$700,MATCH(H$1,'Justerad allokering kvv'!$B$1:$AF$1,0),FALSE)),VLOOKUP($B119,'Allokerad kvv'!$B$2:$AV$700,MATCH(H$1,'Allokerad kvv'!$B$1:$AV$1,0),FALSE),VLOOKUP($B119,'Justerad allokering kvv'!$B$1:$AG$700,MATCH(H$1,'Justerad allokering kvv'!$B$1:$AF$1,0),FALSE)))</f>
        <v>0</v>
      </c>
      <c r="I119">
        <f>IF($B119=" ","",IF(ISERROR(1/VLOOKUP($B119,'Justerad allokering kvv'!$B$1:$AG$700,MATCH(I$1,'Justerad allokering kvv'!$B$1:$AF$1,0),FALSE)),VLOOKUP($B119,'Allokerad kvv'!$B$2:$AV$700,MATCH(I$1,'Allokerad kvv'!$B$1:$AV$1,0),FALSE),VLOOKUP($B119,'Justerad allokering kvv'!$B$1:$AG$700,MATCH(I$1,'Justerad allokering kvv'!$B$1:$AF$1,0),FALSE)))</f>
        <v>0</v>
      </c>
      <c r="J119">
        <f>IF($B119=" ","",IF(ISERROR(1/VLOOKUP($B119,'Justerad allokering kvv'!$B$1:$AG$700,MATCH(J$1,'Justerad allokering kvv'!$B$1:$AF$1,0),FALSE)),VLOOKUP($B119,'Allokerad kvv'!$B$2:$AV$700,MATCH(J$1,'Allokerad kvv'!$B$1:$AV$1,0),FALSE),VLOOKUP($B119,'Justerad allokering kvv'!$B$1:$AG$700,MATCH(J$1,'Justerad allokering kvv'!$B$1:$AF$1,0),FALSE)))</f>
        <v>0</v>
      </c>
      <c r="K119">
        <f>IF($B119=" ","",IF(ISERROR(1/VLOOKUP($B119,'Justerad allokering kvv'!$B$1:$AG$700,MATCH(K$1,'Justerad allokering kvv'!$B$1:$AF$1,0),FALSE)),VLOOKUP($B119,'Allokerad kvv'!$B$2:$AV$700,MATCH(K$1,'Allokerad kvv'!$B$1:$AV$1,0),FALSE),VLOOKUP($B119,'Justerad allokering kvv'!$B$1:$AG$700,MATCH(K$1,'Justerad allokering kvv'!$B$1:$AF$1,0),FALSE)))</f>
        <v>0</v>
      </c>
      <c r="L119">
        <f>IF($B119=" ","",IF(ISERROR(1/VLOOKUP($B119,'Justerad allokering kvv'!$B$1:$AG$700,MATCH(L$1,'Justerad allokering kvv'!$B$1:$AF$1,0),FALSE)),VLOOKUP($B119,'Allokerad kvv'!$B$2:$AV$700,MATCH(L$1,'Allokerad kvv'!$B$1:$AV$1,0),FALSE),VLOOKUP($B119,'Justerad allokering kvv'!$B$1:$AG$700,MATCH(L$1,'Justerad allokering kvv'!$B$1:$AF$1,0),FALSE)))</f>
        <v>0</v>
      </c>
      <c r="M119">
        <f>IF($B119=" ","",IF(ISERROR(1/VLOOKUP($B119,'Justerad allokering kvv'!$B$1:$AG$700,MATCH(M$1,'Justerad allokering kvv'!$B$1:$AF$1,0),FALSE)),VLOOKUP($B119,'Allokerad kvv'!$B$2:$AV$700,MATCH(M$1,'Allokerad kvv'!$B$1:$AV$1,0),FALSE),VLOOKUP($B119,'Justerad allokering kvv'!$B$1:$AG$700,MATCH(M$1,'Justerad allokering kvv'!$B$1:$AF$1,0),FALSE)))</f>
        <v>42.389800000000001</v>
      </c>
      <c r="N119">
        <f>IF($B119=" ","",IF(ISERROR(1/VLOOKUP($B119,'Justerad allokering kvv'!$B$1:$AG$700,MATCH(N$1,'Justerad allokering kvv'!$B$1:$AF$1,0),FALSE)),VLOOKUP($B119,'Allokerad kvv'!$B$2:$AV$700,MATCH(N$1,'Allokerad kvv'!$B$1:$AV$1,0),FALSE),VLOOKUP($B119,'Justerad allokering kvv'!$B$1:$AG$700,MATCH(N$1,'Justerad allokering kvv'!$B$1:$AF$1,0),FALSE)))</f>
        <v>33.5017</v>
      </c>
      <c r="O119">
        <f>IF($B119=" ","",IF(ISERROR(1/VLOOKUP($B119,'Justerad allokering kvv'!$B$1:$AG$700,MATCH(O$1,'Justerad allokering kvv'!$B$1:$AF$1,0),FALSE)),VLOOKUP($B119,'Allokerad kvv'!$B$2:$AV$700,MATCH(O$1,'Allokerad kvv'!$B$1:$AV$1,0),FALSE),VLOOKUP($B119,'Justerad allokering kvv'!$B$1:$AG$700,MATCH(O$1,'Justerad allokering kvv'!$B$1:$AF$1,0),FALSE)))</f>
        <v>0</v>
      </c>
      <c r="P119">
        <f>IF($B119=" ","",IF(ISERROR(1/VLOOKUP($B119,'Justerad allokering kvv'!$B$1:$AG$700,MATCH(P$1,'Justerad allokering kvv'!$B$1:$AF$1,0),FALSE)),VLOOKUP($B119,'Allokerad kvv'!$B$2:$AV$700,MATCH(P$1,'Allokerad kvv'!$B$1:$AV$1,0),FALSE),VLOOKUP($B119,'Justerad allokering kvv'!$B$1:$AG$700,MATCH(P$1,'Justerad allokering kvv'!$B$1:$AF$1,0),FALSE)))</f>
        <v>0</v>
      </c>
      <c r="Q119">
        <f>IF($B119=" ","",IF(ISERROR(1/VLOOKUP($B119,'Justerad allokering kvv'!$B$1:$AG$700,MATCH(Q$1,'Justerad allokering kvv'!$B$1:$AF$1,0),FALSE)),VLOOKUP($B119,'Allokerad kvv'!$B$2:$AV$700,MATCH(Q$1,'Allokerad kvv'!$B$1:$AV$1,0),FALSE),VLOOKUP($B119,'Justerad allokering kvv'!$B$1:$AG$700,MATCH(Q$1,'Justerad allokering kvv'!$B$1:$AF$1,0),FALSE)))</f>
        <v>76.179900000000004</v>
      </c>
      <c r="R119">
        <f>IF($B119=" ","",IF(ISERROR(1/VLOOKUP($B119,'Justerad allokering kvv'!$B$1:$AG$700,MATCH(R$1,'Justerad allokering kvv'!$B$1:$AF$1,0),FALSE)),VLOOKUP($B119,'Allokerad kvv'!$B$2:$AV$700,MATCH(R$1,'Allokerad kvv'!$B$1:$AV$1,0),FALSE),VLOOKUP($B119,'Justerad allokering kvv'!$B$1:$AG$700,MATCH(R$1,'Justerad allokering kvv'!$B$1:$AF$1,0),FALSE)))</f>
        <v>0.39945000000000003</v>
      </c>
      <c r="S119">
        <f>IF($B119=" ","",IF(ISERROR(1/VLOOKUP($B119,'Justerad allokering kvv'!$B$1:$AG$700,MATCH(S$1,'Justerad allokering kvv'!$B$1:$AF$1,0),FALSE)),VLOOKUP($B119,'Allokerad kvv'!$B$2:$AV$700,MATCH(S$1,'Allokerad kvv'!$B$1:$AV$1,0),FALSE),VLOOKUP($B119,'Justerad allokering kvv'!$B$1:$AG$700,MATCH(S$1,'Justerad allokering kvv'!$B$1:$AF$1,0),FALSE)))</f>
        <v>0</v>
      </c>
      <c r="T119">
        <f>IF($B119=" ","",IF(ISERROR(1/VLOOKUP($B119,'Justerad allokering kvv'!$B$1:$AG$700,MATCH(T$1,'Justerad allokering kvv'!$B$1:$AF$1,0),FALSE)),VLOOKUP($B119,'Allokerad kvv'!$B$2:$AV$700,MATCH(T$1,'Allokerad kvv'!$B$1:$AV$1,0),FALSE),VLOOKUP($B119,'Justerad allokering kvv'!$B$1:$AG$700,MATCH(T$1,'Justerad allokering kvv'!$B$1:$AF$1,0),FALSE)))</f>
        <v>0</v>
      </c>
      <c r="U119">
        <f>IF($B119=" ","",IF(ISERROR(1/VLOOKUP($B119,'Justerad allokering kvv'!$B$1:$AG$700,MATCH(U$1,'Justerad allokering kvv'!$B$1:$AF$1,0),FALSE)),VLOOKUP($B119,'Allokerad kvv'!$B$2:$AV$700,MATCH(U$1,'Allokerad kvv'!$B$1:$AV$1,0),FALSE),VLOOKUP($B119,'Justerad allokering kvv'!$B$1:$AG$700,MATCH(U$1,'Justerad allokering kvv'!$B$1:$AF$1,0),FALSE)))</f>
        <v>0</v>
      </c>
      <c r="V119">
        <f>IF($B119=" ","",IF(ISERROR(1/VLOOKUP($B119,'Justerad allokering kvv'!$B$1:$AG$700,MATCH(V$1,'Justerad allokering kvv'!$B$1:$AF$1,0),FALSE)),VLOOKUP($B119,'Allokerad kvv'!$B$2:$AV$700,MATCH(V$1,'Allokerad kvv'!$B$1:$AV$1,0),FALSE),VLOOKUP($B119,'Justerad allokering kvv'!$B$1:$AG$700,MATCH(V$1,'Justerad allokering kvv'!$B$1:$AF$1,0),FALSE)))</f>
        <v>0</v>
      </c>
      <c r="W119">
        <f>IF($B119=" ","",IF(ISERROR(1/VLOOKUP($B119,'Justerad allokering kvv'!$B$1:$AG$700,MATCH(W$1,'Justerad allokering kvv'!$B$1:$AF$1,0),FALSE)),VLOOKUP($B119,'Allokerad kvv'!$B$2:$AV$700,MATCH(W$1,'Allokerad kvv'!$B$1:$AV$1,0),FALSE),VLOOKUP($B119,'Justerad allokering kvv'!$B$1:$AG$700,MATCH(W$1,'Justerad allokering kvv'!$B$1:$AF$1,0),FALSE)))</f>
        <v>0</v>
      </c>
      <c r="X119">
        <f>IF($B119=" ","",IF(ISERROR(1/VLOOKUP($B119,'Justerad allokering kvv'!$B$1:$AG$700,MATCH(X$1,'Justerad allokering kvv'!$B$1:$AF$1,0),FALSE)),VLOOKUP($B119,'Allokerad kvv'!$B$2:$AV$700,MATCH(X$1,'Allokerad kvv'!$B$1:$AV$1,0),FALSE),VLOOKUP($B119,'Justerad allokering kvv'!$B$1:$AG$700,MATCH(X$1,'Justerad allokering kvv'!$B$1:$AF$1,0),FALSE)))</f>
        <v>0</v>
      </c>
      <c r="Y119">
        <f>IF($B119=" ","",IF(ISERROR(1/VLOOKUP($B119,'Justerad allokering kvv'!$B$1:$AG$700,MATCH(Y$1,'Justerad allokering kvv'!$B$1:$AF$1,0),FALSE)),VLOOKUP($B119,'Allokerad kvv'!$B$2:$AV$700,MATCH(Y$1,'Allokerad kvv'!$B$1:$AV$1,0),FALSE),VLOOKUP($B119,'Justerad allokering kvv'!$B$1:$AG$700,MATCH(Y$1,'Justerad allokering kvv'!$B$1:$AF$1,0),FALSE)))</f>
        <v>0</v>
      </c>
      <c r="AB119">
        <f>IFERROR(VLOOKUP($B119,Kraftvärmeprod!$B$1:$AO$424,MATCH("Tillförd energi från rökgaskondensering (GWh)",Kraftvärmeprod!$B$1:$AG$1,0),FALSE)/1,0)</f>
        <v>0</v>
      </c>
      <c r="AE119" s="122">
        <f t="shared" si="4"/>
        <v>152.47085000000001</v>
      </c>
      <c r="AG119">
        <f t="shared" si="5"/>
        <v>152.07140000000001</v>
      </c>
      <c r="AH119">
        <f t="shared" si="6"/>
        <v>152.07140000000001</v>
      </c>
      <c r="AI119">
        <f>IF(AH119=0,"",AH119/VLOOKUP(B119,Kraftvärmeprod!$B$1:$BC$480,MATCH("Summa tillförd energi exklusive rökgaskondensering",Kraftvärmeprod!$B$1:$BC$1,0),FALSE))</f>
        <v>0.7007898617511521</v>
      </c>
      <c r="AK119">
        <f t="shared" si="7"/>
        <v>75.891500000000008</v>
      </c>
    </row>
    <row r="120" spans="1:37" x14ac:dyDescent="0.25">
      <c r="A120" s="2" t="s">
        <v>191</v>
      </c>
      <c r="B120" s="2" t="s">
        <v>192</v>
      </c>
      <c r="C120">
        <f>IF($B120=" ","",IF(ISERROR(1/VLOOKUP($B120,'Justerad allokering kvv'!$B$1:$AG$700,MATCH(C$1,'Justerad allokering kvv'!$B$1:$AF$1,0),FALSE)),VLOOKUP($B120,'Allokerad kvv'!$B$2:$AV$700,MATCH(C$1,'Allokerad kvv'!$B$1:$AV$1,0),FALSE),VLOOKUP($B120,'Justerad allokering kvv'!$B$1:$AG$700,MATCH(C$1,'Justerad allokering kvv'!$B$1:$AF$1,0),FALSE)))</f>
        <v>0</v>
      </c>
      <c r="D120">
        <f>IF($B120=" ","",IF(ISERROR(1/VLOOKUP($B120,'Justerad allokering kvv'!$B$1:$AG$700,MATCH(D$1,'Justerad allokering kvv'!$B$1:$AF$1,0),FALSE)),VLOOKUP($B120,'Allokerad kvv'!$B$2:$AV$700,MATCH(D$1,'Allokerad kvv'!$B$1:$AV$1,0),FALSE),VLOOKUP($B120,'Justerad allokering kvv'!$B$1:$AG$700,MATCH(D$1,'Justerad allokering kvv'!$B$1:$AF$1,0),FALSE)))</f>
        <v>0</v>
      </c>
      <c r="E120">
        <f>IF($B120=" ","",IF(ISERROR(1/VLOOKUP($B120,'Justerad allokering kvv'!$B$1:$AG$700,MATCH(E$1,'Justerad allokering kvv'!$B$1:$AF$1,0),FALSE)),VLOOKUP($B120,'Allokerad kvv'!$B$2:$AV$700,MATCH(E$1,'Allokerad kvv'!$B$1:$AV$1,0),FALSE),VLOOKUP($B120,'Justerad allokering kvv'!$B$1:$AG$700,MATCH(E$1,'Justerad allokering kvv'!$B$1:$AF$1,0),FALSE)))</f>
        <v>89.694999999999993</v>
      </c>
      <c r="F120">
        <f>IF($B120=" ","",IF(ISERROR(1/VLOOKUP($B120,'Justerad allokering kvv'!$B$1:$AG$700,MATCH(F$1,'Justerad allokering kvv'!$B$1:$AF$1,0),FALSE)),VLOOKUP($B120,'Allokerad kvv'!$B$2:$AV$700,MATCH(F$1,'Allokerad kvv'!$B$1:$AV$1,0),FALSE),VLOOKUP($B120,'Justerad allokering kvv'!$B$1:$AG$700,MATCH(F$1,'Justerad allokering kvv'!$B$1:$AF$1,0),FALSE)))</f>
        <v>0</v>
      </c>
      <c r="G120">
        <f>IF($B120=" ","",IF(ISERROR(1/VLOOKUP($B120,'Justerad allokering kvv'!$B$1:$AG$700,MATCH(G$1,'Justerad allokering kvv'!$B$1:$AF$1,0),FALSE)),VLOOKUP($B120,'Allokerad kvv'!$B$2:$AV$700,MATCH(G$1,'Allokerad kvv'!$B$1:$AV$1,0),FALSE),VLOOKUP($B120,'Justerad allokering kvv'!$B$1:$AG$700,MATCH(G$1,'Justerad allokering kvv'!$B$1:$AF$1,0),FALSE)))</f>
        <v>0.143204</v>
      </c>
      <c r="H120">
        <f>IF($B120=" ","",IF(ISERROR(1/VLOOKUP($B120,'Justerad allokering kvv'!$B$1:$AG$700,MATCH(H$1,'Justerad allokering kvv'!$B$1:$AF$1,0),FALSE)),VLOOKUP($B120,'Allokerad kvv'!$B$2:$AV$700,MATCH(H$1,'Allokerad kvv'!$B$1:$AV$1,0),FALSE),VLOOKUP($B120,'Justerad allokering kvv'!$B$1:$AG$700,MATCH(H$1,'Justerad allokering kvv'!$B$1:$AF$1,0),FALSE)))</f>
        <v>0</v>
      </c>
      <c r="I120">
        <f>IF($B120=" ","",IF(ISERROR(1/VLOOKUP($B120,'Justerad allokering kvv'!$B$1:$AG$700,MATCH(I$1,'Justerad allokering kvv'!$B$1:$AF$1,0),FALSE)),VLOOKUP($B120,'Allokerad kvv'!$B$2:$AV$700,MATCH(I$1,'Allokerad kvv'!$B$1:$AV$1,0),FALSE),VLOOKUP($B120,'Justerad allokering kvv'!$B$1:$AG$700,MATCH(I$1,'Justerad allokering kvv'!$B$1:$AF$1,0),FALSE)))</f>
        <v>0</v>
      </c>
      <c r="J120">
        <f>IF($B120=" ","",IF(ISERROR(1/VLOOKUP($B120,'Justerad allokering kvv'!$B$1:$AG$700,MATCH(J$1,'Justerad allokering kvv'!$B$1:$AF$1,0),FALSE)),VLOOKUP($B120,'Allokerad kvv'!$B$2:$AV$700,MATCH(J$1,'Allokerad kvv'!$B$1:$AV$1,0),FALSE),VLOOKUP($B120,'Justerad allokering kvv'!$B$1:$AG$700,MATCH(J$1,'Justerad allokering kvv'!$B$1:$AF$1,0),FALSE)))</f>
        <v>12.372999999999999</v>
      </c>
      <c r="K120">
        <f>IF($B120=" ","",IF(ISERROR(1/VLOOKUP($B120,'Justerad allokering kvv'!$B$1:$AG$700,MATCH(K$1,'Justerad allokering kvv'!$B$1:$AF$1,0),FALSE)),VLOOKUP($B120,'Allokerad kvv'!$B$2:$AV$700,MATCH(K$1,'Allokerad kvv'!$B$1:$AV$1,0),FALSE),VLOOKUP($B120,'Justerad allokering kvv'!$B$1:$AG$700,MATCH(K$1,'Justerad allokering kvv'!$B$1:$AF$1,0),FALSE)))</f>
        <v>0</v>
      </c>
      <c r="L120">
        <f>IF($B120=" ","",IF(ISERROR(1/VLOOKUP($B120,'Justerad allokering kvv'!$B$1:$AG$700,MATCH(L$1,'Justerad allokering kvv'!$B$1:$AF$1,0),FALSE)),VLOOKUP($B120,'Allokerad kvv'!$B$2:$AV$700,MATCH(L$1,'Allokerad kvv'!$B$1:$AV$1,0),FALSE),VLOOKUP($B120,'Justerad allokering kvv'!$B$1:$AG$700,MATCH(L$1,'Justerad allokering kvv'!$B$1:$AF$1,0),FALSE)))</f>
        <v>61.796599999999998</v>
      </c>
      <c r="M120">
        <f>IF($B120=" ","",IF(ISERROR(1/VLOOKUP($B120,'Justerad allokering kvv'!$B$1:$AG$700,MATCH(M$1,'Justerad allokering kvv'!$B$1:$AF$1,0),FALSE)),VLOOKUP($B120,'Allokerad kvv'!$B$2:$AV$700,MATCH(M$1,'Allokerad kvv'!$B$1:$AV$1,0),FALSE),VLOOKUP($B120,'Justerad allokering kvv'!$B$1:$AG$700,MATCH(M$1,'Justerad allokering kvv'!$B$1:$AF$1,0),FALSE)))</f>
        <v>0</v>
      </c>
      <c r="N120">
        <f>IF($B120=" ","",IF(ISERROR(1/VLOOKUP($B120,'Justerad allokering kvv'!$B$1:$AG$700,MATCH(N$1,'Justerad allokering kvv'!$B$1:$AF$1,0),FALSE)),VLOOKUP($B120,'Allokerad kvv'!$B$2:$AV$700,MATCH(N$1,'Allokerad kvv'!$B$1:$AV$1,0),FALSE),VLOOKUP($B120,'Justerad allokering kvv'!$B$1:$AG$700,MATCH(N$1,'Justerad allokering kvv'!$B$1:$AF$1,0),FALSE)))</f>
        <v>0</v>
      </c>
      <c r="O120">
        <f>IF($B120=" ","",IF(ISERROR(1/VLOOKUP($B120,'Justerad allokering kvv'!$B$1:$AG$700,MATCH(O$1,'Justerad allokering kvv'!$B$1:$AF$1,0),FALSE)),VLOOKUP($B120,'Allokerad kvv'!$B$2:$AV$700,MATCH(O$1,'Allokerad kvv'!$B$1:$AV$1,0),FALSE),VLOOKUP($B120,'Justerad allokering kvv'!$B$1:$AG$700,MATCH(O$1,'Justerad allokering kvv'!$B$1:$AF$1,0),FALSE)))</f>
        <v>0</v>
      </c>
      <c r="P120">
        <f>IF($B120=" ","",IF(ISERROR(1/VLOOKUP($B120,'Justerad allokering kvv'!$B$1:$AG$700,MATCH(P$1,'Justerad allokering kvv'!$B$1:$AF$1,0),FALSE)),VLOOKUP($B120,'Allokerad kvv'!$B$2:$AV$700,MATCH(P$1,'Allokerad kvv'!$B$1:$AV$1,0),FALSE),VLOOKUP($B120,'Justerad allokering kvv'!$B$1:$AG$700,MATCH(P$1,'Justerad allokering kvv'!$B$1:$AF$1,0),FALSE)))</f>
        <v>0</v>
      </c>
      <c r="Q120">
        <f>IF($B120=" ","",IF(ISERROR(1/VLOOKUP($B120,'Justerad allokering kvv'!$B$1:$AG$700,MATCH(Q$1,'Justerad allokering kvv'!$B$1:$AF$1,0),FALSE)),VLOOKUP($B120,'Allokerad kvv'!$B$2:$AV$700,MATCH(Q$1,'Allokerad kvv'!$B$1:$AV$1,0),FALSE),VLOOKUP($B120,'Justerad allokering kvv'!$B$1:$AG$700,MATCH(Q$1,'Justerad allokering kvv'!$B$1:$AF$1,0),FALSE)))</f>
        <v>0</v>
      </c>
      <c r="R120">
        <f>IF($B120=" ","",IF(ISERROR(1/VLOOKUP($B120,'Justerad allokering kvv'!$B$1:$AG$700,MATCH(R$1,'Justerad allokering kvv'!$B$1:$AF$1,0),FALSE)),VLOOKUP($B120,'Allokerad kvv'!$B$2:$AV$700,MATCH(R$1,'Allokerad kvv'!$B$1:$AV$1,0),FALSE),VLOOKUP($B120,'Justerad allokering kvv'!$B$1:$AG$700,MATCH(R$1,'Justerad allokering kvv'!$B$1:$AF$1,0),FALSE)))</f>
        <v>8.9364500000000007</v>
      </c>
      <c r="S120">
        <f>IF($B120=" ","",IF(ISERROR(1/VLOOKUP($B120,'Justerad allokering kvv'!$B$1:$AG$700,MATCH(S$1,'Justerad allokering kvv'!$B$1:$AF$1,0),FALSE)),VLOOKUP($B120,'Allokerad kvv'!$B$2:$AV$700,MATCH(S$1,'Allokerad kvv'!$B$1:$AV$1,0),FALSE),VLOOKUP($B120,'Justerad allokering kvv'!$B$1:$AG$700,MATCH(S$1,'Justerad allokering kvv'!$B$1:$AF$1,0),FALSE)))</f>
        <v>0</v>
      </c>
      <c r="T120">
        <f>IF($B120=" ","",IF(ISERROR(1/VLOOKUP($B120,'Justerad allokering kvv'!$B$1:$AG$700,MATCH(T$1,'Justerad allokering kvv'!$B$1:$AF$1,0),FALSE)),VLOOKUP($B120,'Allokerad kvv'!$B$2:$AV$700,MATCH(T$1,'Allokerad kvv'!$B$1:$AV$1,0),FALSE),VLOOKUP($B120,'Justerad allokering kvv'!$B$1:$AG$700,MATCH(T$1,'Justerad allokering kvv'!$B$1:$AF$1,0),FALSE)))</f>
        <v>0</v>
      </c>
      <c r="U120">
        <f>IF($B120=" ","",IF(ISERROR(1/VLOOKUP($B120,'Justerad allokering kvv'!$B$1:$AG$700,MATCH(U$1,'Justerad allokering kvv'!$B$1:$AF$1,0),FALSE)),VLOOKUP($B120,'Allokerad kvv'!$B$2:$AV$700,MATCH(U$1,'Allokerad kvv'!$B$1:$AV$1,0),FALSE),VLOOKUP($B120,'Justerad allokering kvv'!$B$1:$AG$700,MATCH(U$1,'Justerad allokering kvv'!$B$1:$AF$1,0),FALSE)))</f>
        <v>0</v>
      </c>
      <c r="V120">
        <f>IF($B120=" ","",IF(ISERROR(1/VLOOKUP($B120,'Justerad allokering kvv'!$B$1:$AG$700,MATCH(V$1,'Justerad allokering kvv'!$B$1:$AF$1,0),FALSE)),VLOOKUP($B120,'Allokerad kvv'!$B$2:$AV$700,MATCH(V$1,'Allokerad kvv'!$B$1:$AV$1,0),FALSE),VLOOKUP($B120,'Justerad allokering kvv'!$B$1:$AG$700,MATCH(V$1,'Justerad allokering kvv'!$B$1:$AF$1,0),FALSE)))</f>
        <v>0</v>
      </c>
      <c r="W120">
        <f>IF($B120=" ","",IF(ISERROR(1/VLOOKUP($B120,'Justerad allokering kvv'!$B$1:$AG$700,MATCH(W$1,'Justerad allokering kvv'!$B$1:$AF$1,0),FALSE)),VLOOKUP($B120,'Allokerad kvv'!$B$2:$AV$700,MATCH(W$1,'Allokerad kvv'!$B$1:$AV$1,0),FALSE),VLOOKUP($B120,'Justerad allokering kvv'!$B$1:$AG$700,MATCH(W$1,'Justerad allokering kvv'!$B$1:$AF$1,0),FALSE)))</f>
        <v>0</v>
      </c>
      <c r="X120">
        <f>IF($B120=" ","",IF(ISERROR(1/VLOOKUP($B120,'Justerad allokering kvv'!$B$1:$AG$700,MATCH(X$1,'Justerad allokering kvv'!$B$1:$AF$1,0),FALSE)),VLOOKUP($B120,'Allokerad kvv'!$B$2:$AV$700,MATCH(X$1,'Allokerad kvv'!$B$1:$AV$1,0),FALSE),VLOOKUP($B120,'Justerad allokering kvv'!$B$1:$AG$700,MATCH(X$1,'Justerad allokering kvv'!$B$1:$AF$1,0),FALSE)))</f>
        <v>0</v>
      </c>
      <c r="Y120">
        <f>IF($B120=" ","",IF(ISERROR(1/VLOOKUP($B120,'Justerad allokering kvv'!$B$1:$AG$700,MATCH(Y$1,'Justerad allokering kvv'!$B$1:$AF$1,0),FALSE)),VLOOKUP($B120,'Allokerad kvv'!$B$2:$AV$700,MATCH(Y$1,'Allokerad kvv'!$B$1:$AV$1,0),FALSE),VLOOKUP($B120,'Justerad allokering kvv'!$B$1:$AG$700,MATCH(Y$1,'Justerad allokering kvv'!$B$1:$AF$1,0),FALSE)))</f>
        <v>0.68356300000000003</v>
      </c>
      <c r="AB120">
        <f>IFERROR(VLOOKUP($B120,Kraftvärmeprod!$B$1:$AO$424,MATCH("Tillförd energi från rökgaskondensering (GWh)",Kraftvärmeprod!$B$1:$AG$1,0),FALSE)/1,0)</f>
        <v>196.55600000000001</v>
      </c>
      <c r="AE120" s="122">
        <f t="shared" si="4"/>
        <v>370.18381699999998</v>
      </c>
      <c r="AG120">
        <f t="shared" si="5"/>
        <v>361.247367</v>
      </c>
      <c r="AH120">
        <f t="shared" si="6"/>
        <v>164.69136699999999</v>
      </c>
      <c r="AI120">
        <f>IF(AH120=0,"",AH120/VLOOKUP(B120,Kraftvärmeprod!$B$1:$BC$480,MATCH("Summa tillförd energi exklusive rökgaskondensering",Kraftvärmeprod!$B$1:$BC$1,0),FALSE))</f>
        <v>0.58831162146038962</v>
      </c>
      <c r="AK120">
        <f t="shared" si="7"/>
        <v>164.54816299999999</v>
      </c>
    </row>
    <row r="121" spans="1:37" x14ac:dyDescent="0.25">
      <c r="A121" s="2" t="s">
        <v>193</v>
      </c>
      <c r="B121" s="2" t="s">
        <v>194</v>
      </c>
      <c r="C121">
        <f>IF($B121=" ","",IF(ISERROR(1/VLOOKUP($B121,'Justerad allokering kvv'!$B$1:$AG$700,MATCH(C$1,'Justerad allokering kvv'!$B$1:$AF$1,0),FALSE)),VLOOKUP($B121,'Allokerad kvv'!$B$2:$AV$700,MATCH(C$1,'Allokerad kvv'!$B$1:$AV$1,0),FALSE),VLOOKUP($B121,'Justerad allokering kvv'!$B$1:$AG$700,MATCH(C$1,'Justerad allokering kvv'!$B$1:$AF$1,0),FALSE)))</f>
        <v>0</v>
      </c>
      <c r="D121">
        <f>IF($B121=" ","",IF(ISERROR(1/VLOOKUP($B121,'Justerad allokering kvv'!$B$1:$AG$700,MATCH(D$1,'Justerad allokering kvv'!$B$1:$AF$1,0),FALSE)),VLOOKUP($B121,'Allokerad kvv'!$B$2:$AV$700,MATCH(D$1,'Allokerad kvv'!$B$1:$AV$1,0),FALSE),VLOOKUP($B121,'Justerad allokering kvv'!$B$1:$AG$700,MATCH(D$1,'Justerad allokering kvv'!$B$1:$AF$1,0),FALSE)))</f>
        <v>0</v>
      </c>
      <c r="E121">
        <f>IF($B121=" ","",IF(ISERROR(1/VLOOKUP($B121,'Justerad allokering kvv'!$B$1:$AG$700,MATCH(E$1,'Justerad allokering kvv'!$B$1:$AF$1,0),FALSE)),VLOOKUP($B121,'Allokerad kvv'!$B$2:$AV$700,MATCH(E$1,'Allokerad kvv'!$B$1:$AV$1,0),FALSE),VLOOKUP($B121,'Justerad allokering kvv'!$B$1:$AG$700,MATCH(E$1,'Justerad allokering kvv'!$B$1:$AF$1,0),FALSE)))</f>
        <v>0</v>
      </c>
      <c r="F121">
        <f>IF($B121=" ","",IF(ISERROR(1/VLOOKUP($B121,'Justerad allokering kvv'!$B$1:$AG$700,MATCH(F$1,'Justerad allokering kvv'!$B$1:$AF$1,0),FALSE)),VLOOKUP($B121,'Allokerad kvv'!$B$2:$AV$700,MATCH(F$1,'Allokerad kvv'!$B$1:$AV$1,0),FALSE),VLOOKUP($B121,'Justerad allokering kvv'!$B$1:$AG$700,MATCH(F$1,'Justerad allokering kvv'!$B$1:$AF$1,0),FALSE)))</f>
        <v>0</v>
      </c>
      <c r="G121">
        <f>IF($B121=" ","",IF(ISERROR(1/VLOOKUP($B121,'Justerad allokering kvv'!$B$1:$AG$700,MATCH(G$1,'Justerad allokering kvv'!$B$1:$AF$1,0),FALSE)),VLOOKUP($B121,'Allokerad kvv'!$B$2:$AV$700,MATCH(G$1,'Allokerad kvv'!$B$1:$AV$1,0),FALSE),VLOOKUP($B121,'Justerad allokering kvv'!$B$1:$AG$700,MATCH(G$1,'Justerad allokering kvv'!$B$1:$AF$1,0),FALSE)))</f>
        <v>0</v>
      </c>
      <c r="H121">
        <f>IF($B121=" ","",IF(ISERROR(1/VLOOKUP($B121,'Justerad allokering kvv'!$B$1:$AG$700,MATCH(H$1,'Justerad allokering kvv'!$B$1:$AF$1,0),FALSE)),VLOOKUP($B121,'Allokerad kvv'!$B$2:$AV$700,MATCH(H$1,'Allokerad kvv'!$B$1:$AV$1,0),FALSE),VLOOKUP($B121,'Justerad allokering kvv'!$B$1:$AG$700,MATCH(H$1,'Justerad allokering kvv'!$B$1:$AF$1,0),FALSE)))</f>
        <v>0</v>
      </c>
      <c r="I121">
        <f>IF($B121=" ","",IF(ISERROR(1/VLOOKUP($B121,'Justerad allokering kvv'!$B$1:$AG$700,MATCH(I$1,'Justerad allokering kvv'!$B$1:$AF$1,0),FALSE)),VLOOKUP($B121,'Allokerad kvv'!$B$2:$AV$700,MATCH(I$1,'Allokerad kvv'!$B$1:$AV$1,0),FALSE),VLOOKUP($B121,'Justerad allokering kvv'!$B$1:$AG$700,MATCH(I$1,'Justerad allokering kvv'!$B$1:$AF$1,0),FALSE)))</f>
        <v>0</v>
      </c>
      <c r="J121">
        <f>IF($B121=" ","",IF(ISERROR(1/VLOOKUP($B121,'Justerad allokering kvv'!$B$1:$AG$700,MATCH(J$1,'Justerad allokering kvv'!$B$1:$AF$1,0),FALSE)),VLOOKUP($B121,'Allokerad kvv'!$B$2:$AV$700,MATCH(J$1,'Allokerad kvv'!$B$1:$AV$1,0),FALSE),VLOOKUP($B121,'Justerad allokering kvv'!$B$1:$AG$700,MATCH(J$1,'Justerad allokering kvv'!$B$1:$AF$1,0),FALSE)))</f>
        <v>0</v>
      </c>
      <c r="K121">
        <f>IF($B121=" ","",IF(ISERROR(1/VLOOKUP($B121,'Justerad allokering kvv'!$B$1:$AG$700,MATCH(K$1,'Justerad allokering kvv'!$B$1:$AF$1,0),FALSE)),VLOOKUP($B121,'Allokerad kvv'!$B$2:$AV$700,MATCH(K$1,'Allokerad kvv'!$B$1:$AV$1,0),FALSE),VLOOKUP($B121,'Justerad allokering kvv'!$B$1:$AG$700,MATCH(K$1,'Justerad allokering kvv'!$B$1:$AF$1,0),FALSE)))</f>
        <v>0</v>
      </c>
      <c r="L121">
        <f>IF($B121=" ","",IF(ISERROR(1/VLOOKUP($B121,'Justerad allokering kvv'!$B$1:$AG$700,MATCH(L$1,'Justerad allokering kvv'!$B$1:$AF$1,0),FALSE)),VLOOKUP($B121,'Allokerad kvv'!$B$2:$AV$700,MATCH(L$1,'Allokerad kvv'!$B$1:$AV$1,0),FALSE),VLOOKUP($B121,'Justerad allokering kvv'!$B$1:$AG$700,MATCH(L$1,'Justerad allokering kvv'!$B$1:$AF$1,0),FALSE)))</f>
        <v>0</v>
      </c>
      <c r="M121">
        <f>IF($B121=" ","",IF(ISERROR(1/VLOOKUP($B121,'Justerad allokering kvv'!$B$1:$AG$700,MATCH(M$1,'Justerad allokering kvv'!$B$1:$AF$1,0),FALSE)),VLOOKUP($B121,'Allokerad kvv'!$B$2:$AV$700,MATCH(M$1,'Allokerad kvv'!$B$1:$AV$1,0),FALSE),VLOOKUP($B121,'Justerad allokering kvv'!$B$1:$AG$700,MATCH(M$1,'Justerad allokering kvv'!$B$1:$AF$1,0),FALSE)))</f>
        <v>0</v>
      </c>
      <c r="N121">
        <f>IF($B121=" ","",IF(ISERROR(1/VLOOKUP($B121,'Justerad allokering kvv'!$B$1:$AG$700,MATCH(N$1,'Justerad allokering kvv'!$B$1:$AF$1,0),FALSE)),VLOOKUP($B121,'Allokerad kvv'!$B$2:$AV$700,MATCH(N$1,'Allokerad kvv'!$B$1:$AV$1,0),FALSE),VLOOKUP($B121,'Justerad allokering kvv'!$B$1:$AG$700,MATCH(N$1,'Justerad allokering kvv'!$B$1:$AF$1,0),FALSE)))</f>
        <v>0</v>
      </c>
      <c r="O121">
        <f>IF($B121=" ","",IF(ISERROR(1/VLOOKUP($B121,'Justerad allokering kvv'!$B$1:$AG$700,MATCH(O$1,'Justerad allokering kvv'!$B$1:$AF$1,0),FALSE)),VLOOKUP($B121,'Allokerad kvv'!$B$2:$AV$700,MATCH(O$1,'Allokerad kvv'!$B$1:$AV$1,0),FALSE),VLOOKUP($B121,'Justerad allokering kvv'!$B$1:$AG$700,MATCH(O$1,'Justerad allokering kvv'!$B$1:$AF$1,0),FALSE)))</f>
        <v>0</v>
      </c>
      <c r="P121">
        <f>IF($B121=" ","",IF(ISERROR(1/VLOOKUP($B121,'Justerad allokering kvv'!$B$1:$AG$700,MATCH(P$1,'Justerad allokering kvv'!$B$1:$AF$1,0),FALSE)),VLOOKUP($B121,'Allokerad kvv'!$B$2:$AV$700,MATCH(P$1,'Allokerad kvv'!$B$1:$AV$1,0),FALSE),VLOOKUP($B121,'Justerad allokering kvv'!$B$1:$AG$700,MATCH(P$1,'Justerad allokering kvv'!$B$1:$AF$1,0),FALSE)))</f>
        <v>0</v>
      </c>
      <c r="Q121">
        <f>IF($B121=" ","",IF(ISERROR(1/VLOOKUP($B121,'Justerad allokering kvv'!$B$1:$AG$700,MATCH(Q$1,'Justerad allokering kvv'!$B$1:$AF$1,0),FALSE)),VLOOKUP($B121,'Allokerad kvv'!$B$2:$AV$700,MATCH(Q$1,'Allokerad kvv'!$B$1:$AV$1,0),FALSE),VLOOKUP($B121,'Justerad allokering kvv'!$B$1:$AG$700,MATCH(Q$1,'Justerad allokering kvv'!$B$1:$AF$1,0),FALSE)))</f>
        <v>0</v>
      </c>
      <c r="R121">
        <f>IF($B121=" ","",IF(ISERROR(1/VLOOKUP($B121,'Justerad allokering kvv'!$B$1:$AG$700,MATCH(R$1,'Justerad allokering kvv'!$B$1:$AF$1,0),FALSE)),VLOOKUP($B121,'Allokerad kvv'!$B$2:$AV$700,MATCH(R$1,'Allokerad kvv'!$B$1:$AV$1,0),FALSE),VLOOKUP($B121,'Justerad allokering kvv'!$B$1:$AG$700,MATCH(R$1,'Justerad allokering kvv'!$B$1:$AF$1,0),FALSE)))</f>
        <v>0</v>
      </c>
      <c r="S121">
        <f>IF($B121=" ","",IF(ISERROR(1/VLOOKUP($B121,'Justerad allokering kvv'!$B$1:$AG$700,MATCH(S$1,'Justerad allokering kvv'!$B$1:$AF$1,0),FALSE)),VLOOKUP($B121,'Allokerad kvv'!$B$2:$AV$700,MATCH(S$1,'Allokerad kvv'!$B$1:$AV$1,0),FALSE),VLOOKUP($B121,'Justerad allokering kvv'!$B$1:$AG$700,MATCH(S$1,'Justerad allokering kvv'!$B$1:$AF$1,0),FALSE)))</f>
        <v>0</v>
      </c>
      <c r="T121">
        <f>IF($B121=" ","",IF(ISERROR(1/VLOOKUP($B121,'Justerad allokering kvv'!$B$1:$AG$700,MATCH(T$1,'Justerad allokering kvv'!$B$1:$AF$1,0),FALSE)),VLOOKUP($B121,'Allokerad kvv'!$B$2:$AV$700,MATCH(T$1,'Allokerad kvv'!$B$1:$AV$1,0),FALSE),VLOOKUP($B121,'Justerad allokering kvv'!$B$1:$AG$700,MATCH(T$1,'Justerad allokering kvv'!$B$1:$AF$1,0),FALSE)))</f>
        <v>0</v>
      </c>
      <c r="U121">
        <f>IF($B121=" ","",IF(ISERROR(1/VLOOKUP($B121,'Justerad allokering kvv'!$B$1:$AG$700,MATCH(U$1,'Justerad allokering kvv'!$B$1:$AF$1,0),FALSE)),VLOOKUP($B121,'Allokerad kvv'!$B$2:$AV$700,MATCH(U$1,'Allokerad kvv'!$B$1:$AV$1,0),FALSE),VLOOKUP($B121,'Justerad allokering kvv'!$B$1:$AG$700,MATCH(U$1,'Justerad allokering kvv'!$B$1:$AF$1,0),FALSE)))</f>
        <v>0</v>
      </c>
      <c r="V121">
        <f>IF($B121=" ","",IF(ISERROR(1/VLOOKUP($B121,'Justerad allokering kvv'!$B$1:$AG$700,MATCH(V$1,'Justerad allokering kvv'!$B$1:$AF$1,0),FALSE)),VLOOKUP($B121,'Allokerad kvv'!$B$2:$AV$700,MATCH(V$1,'Allokerad kvv'!$B$1:$AV$1,0),FALSE),VLOOKUP($B121,'Justerad allokering kvv'!$B$1:$AG$700,MATCH(V$1,'Justerad allokering kvv'!$B$1:$AF$1,0),FALSE)))</f>
        <v>0</v>
      </c>
      <c r="W121">
        <f>IF($B121=" ","",IF(ISERROR(1/VLOOKUP($B121,'Justerad allokering kvv'!$B$1:$AG$700,MATCH(W$1,'Justerad allokering kvv'!$B$1:$AF$1,0),FALSE)),VLOOKUP($B121,'Allokerad kvv'!$B$2:$AV$700,MATCH(W$1,'Allokerad kvv'!$B$1:$AV$1,0),FALSE),VLOOKUP($B121,'Justerad allokering kvv'!$B$1:$AG$700,MATCH(W$1,'Justerad allokering kvv'!$B$1:$AF$1,0),FALSE)))</f>
        <v>0</v>
      </c>
      <c r="X121">
        <f>IF($B121=" ","",IF(ISERROR(1/VLOOKUP($B121,'Justerad allokering kvv'!$B$1:$AG$700,MATCH(X$1,'Justerad allokering kvv'!$B$1:$AF$1,0),FALSE)),VLOOKUP($B121,'Allokerad kvv'!$B$2:$AV$700,MATCH(X$1,'Allokerad kvv'!$B$1:$AV$1,0),FALSE),VLOOKUP($B121,'Justerad allokering kvv'!$B$1:$AG$700,MATCH(X$1,'Justerad allokering kvv'!$B$1:$AF$1,0),FALSE)))</f>
        <v>0</v>
      </c>
      <c r="Y121">
        <f>IF($B121=" ","",IF(ISERROR(1/VLOOKUP($B121,'Justerad allokering kvv'!$B$1:$AG$700,MATCH(Y$1,'Justerad allokering kvv'!$B$1:$AF$1,0),FALSE)),VLOOKUP($B121,'Allokerad kvv'!$B$2:$AV$700,MATCH(Y$1,'Allokerad kvv'!$B$1:$AV$1,0),FALSE),VLOOKUP($B121,'Justerad allokering kvv'!$B$1:$AG$700,MATCH(Y$1,'Justerad allokering kvv'!$B$1:$AF$1,0),FALSE)))</f>
        <v>0</v>
      </c>
      <c r="AB121">
        <f>IFERROR(VLOOKUP($B121,Kraftvärmeprod!$B$1:$AO$424,MATCH("Tillförd energi från rökgaskondensering (GWh)",Kraftvärmeprod!$B$1:$AG$1,0),FALSE)/1,0)</f>
        <v>0</v>
      </c>
      <c r="AE121" s="122">
        <f t="shared" si="4"/>
        <v>0</v>
      </c>
      <c r="AG121">
        <f t="shared" si="5"/>
        <v>0</v>
      </c>
      <c r="AH121">
        <f t="shared" si="6"/>
        <v>0</v>
      </c>
      <c r="AI121" t="str">
        <f>IF(AH121=0,"",AH121/VLOOKUP(B121,Kraftvärmeprod!$B$1:$BC$480,MATCH("Summa tillförd energi exklusive rökgaskondensering",Kraftvärmeprod!$B$1:$BC$1,0),FALSE))</f>
        <v/>
      </c>
      <c r="AK121">
        <f t="shared" si="7"/>
        <v>0</v>
      </c>
    </row>
    <row r="122" spans="1:37" x14ac:dyDescent="0.25">
      <c r="A122" s="2" t="s">
        <v>193</v>
      </c>
      <c r="B122" s="2" t="s">
        <v>195</v>
      </c>
      <c r="C122">
        <f>IF($B122=" ","",IF(ISERROR(1/VLOOKUP($B122,'Justerad allokering kvv'!$B$1:$AG$700,MATCH(C$1,'Justerad allokering kvv'!$B$1:$AF$1,0),FALSE)),VLOOKUP($B122,'Allokerad kvv'!$B$2:$AV$700,MATCH(C$1,'Allokerad kvv'!$B$1:$AV$1,0),FALSE),VLOOKUP($B122,'Justerad allokering kvv'!$B$1:$AG$700,MATCH(C$1,'Justerad allokering kvv'!$B$1:$AF$1,0),FALSE)))</f>
        <v>0</v>
      </c>
      <c r="D122">
        <f>IF($B122=" ","",IF(ISERROR(1/VLOOKUP($B122,'Justerad allokering kvv'!$B$1:$AG$700,MATCH(D$1,'Justerad allokering kvv'!$B$1:$AF$1,0),FALSE)),VLOOKUP($B122,'Allokerad kvv'!$B$2:$AV$700,MATCH(D$1,'Allokerad kvv'!$B$1:$AV$1,0),FALSE),VLOOKUP($B122,'Justerad allokering kvv'!$B$1:$AG$700,MATCH(D$1,'Justerad allokering kvv'!$B$1:$AF$1,0),FALSE)))</f>
        <v>0</v>
      </c>
      <c r="E122">
        <f>IF($B122=" ","",IF(ISERROR(1/VLOOKUP($B122,'Justerad allokering kvv'!$B$1:$AG$700,MATCH(E$1,'Justerad allokering kvv'!$B$1:$AF$1,0),FALSE)),VLOOKUP($B122,'Allokerad kvv'!$B$2:$AV$700,MATCH(E$1,'Allokerad kvv'!$B$1:$AV$1,0),FALSE),VLOOKUP($B122,'Justerad allokering kvv'!$B$1:$AG$700,MATCH(E$1,'Justerad allokering kvv'!$B$1:$AF$1,0),FALSE)))</f>
        <v>24.651</v>
      </c>
      <c r="F122">
        <f>IF($B122=" ","",IF(ISERROR(1/VLOOKUP($B122,'Justerad allokering kvv'!$B$1:$AG$700,MATCH(F$1,'Justerad allokering kvv'!$B$1:$AF$1,0),FALSE)),VLOOKUP($B122,'Allokerad kvv'!$B$2:$AV$700,MATCH(F$1,'Allokerad kvv'!$B$1:$AV$1,0),FALSE),VLOOKUP($B122,'Justerad allokering kvv'!$B$1:$AG$700,MATCH(F$1,'Justerad allokering kvv'!$B$1:$AF$1,0),FALSE)))</f>
        <v>1.075</v>
      </c>
      <c r="G122">
        <f>IF($B122=" ","",IF(ISERROR(1/VLOOKUP($B122,'Justerad allokering kvv'!$B$1:$AG$700,MATCH(G$1,'Justerad allokering kvv'!$B$1:$AF$1,0),FALSE)),VLOOKUP($B122,'Allokerad kvv'!$B$2:$AV$700,MATCH(G$1,'Allokerad kvv'!$B$1:$AV$1,0),FALSE),VLOOKUP($B122,'Justerad allokering kvv'!$B$1:$AG$700,MATCH(G$1,'Justerad allokering kvv'!$B$1:$AF$1,0),FALSE)))</f>
        <v>5.7000000000000002E-2</v>
      </c>
      <c r="H122">
        <f>IF($B122=" ","",IF(ISERROR(1/VLOOKUP($B122,'Justerad allokering kvv'!$B$1:$AG$700,MATCH(H$1,'Justerad allokering kvv'!$B$1:$AF$1,0),FALSE)),VLOOKUP($B122,'Allokerad kvv'!$B$2:$AV$700,MATCH(H$1,'Allokerad kvv'!$B$1:$AV$1,0),FALSE),VLOOKUP($B122,'Justerad allokering kvv'!$B$1:$AG$700,MATCH(H$1,'Justerad allokering kvv'!$B$1:$AF$1,0),FALSE)))</f>
        <v>0</v>
      </c>
      <c r="I122">
        <f>IF($B122=" ","",IF(ISERROR(1/VLOOKUP($B122,'Justerad allokering kvv'!$B$1:$AG$700,MATCH(I$1,'Justerad allokering kvv'!$B$1:$AF$1,0),FALSE)),VLOOKUP($B122,'Allokerad kvv'!$B$2:$AV$700,MATCH(I$1,'Allokerad kvv'!$B$1:$AV$1,0),FALSE),VLOOKUP($B122,'Justerad allokering kvv'!$B$1:$AG$700,MATCH(I$1,'Justerad allokering kvv'!$B$1:$AF$1,0),FALSE)))</f>
        <v>0</v>
      </c>
      <c r="J122">
        <f>IF($B122=" ","",IF(ISERROR(1/VLOOKUP($B122,'Justerad allokering kvv'!$B$1:$AG$700,MATCH(J$1,'Justerad allokering kvv'!$B$1:$AF$1,0),FALSE)),VLOOKUP($B122,'Allokerad kvv'!$B$2:$AV$700,MATCH(J$1,'Allokerad kvv'!$B$1:$AV$1,0),FALSE),VLOOKUP($B122,'Justerad allokering kvv'!$B$1:$AG$700,MATCH(J$1,'Justerad allokering kvv'!$B$1:$AF$1,0),FALSE)))</f>
        <v>78.061999999999998</v>
      </c>
      <c r="K122">
        <f>IF($B122=" ","",IF(ISERROR(1/VLOOKUP($B122,'Justerad allokering kvv'!$B$1:$AG$700,MATCH(K$1,'Justerad allokering kvv'!$B$1:$AF$1,0),FALSE)),VLOOKUP($B122,'Allokerad kvv'!$B$2:$AV$700,MATCH(K$1,'Allokerad kvv'!$B$1:$AV$1,0),FALSE),VLOOKUP($B122,'Justerad allokering kvv'!$B$1:$AG$700,MATCH(K$1,'Justerad allokering kvv'!$B$1:$AF$1,0),FALSE)))</f>
        <v>258.27699999999999</v>
      </c>
      <c r="L122">
        <f>IF($B122=" ","",IF(ISERROR(1/VLOOKUP($B122,'Justerad allokering kvv'!$B$1:$AG$700,MATCH(L$1,'Justerad allokering kvv'!$B$1:$AF$1,0),FALSE)),VLOOKUP($B122,'Allokerad kvv'!$B$2:$AV$700,MATCH(L$1,'Allokerad kvv'!$B$1:$AV$1,0),FALSE),VLOOKUP($B122,'Justerad allokering kvv'!$B$1:$AG$700,MATCH(L$1,'Justerad allokering kvv'!$B$1:$AF$1,0),FALSE)))</f>
        <v>0</v>
      </c>
      <c r="M122">
        <f>IF($B122=" ","",IF(ISERROR(1/VLOOKUP($B122,'Justerad allokering kvv'!$B$1:$AG$700,MATCH(M$1,'Justerad allokering kvv'!$B$1:$AF$1,0),FALSE)),VLOOKUP($B122,'Allokerad kvv'!$B$2:$AV$700,MATCH(M$1,'Allokerad kvv'!$B$1:$AV$1,0),FALSE),VLOOKUP($B122,'Justerad allokering kvv'!$B$1:$AG$700,MATCH(M$1,'Justerad allokering kvv'!$B$1:$AF$1,0),FALSE)))</f>
        <v>0</v>
      </c>
      <c r="N122">
        <f>IF($B122=" ","",IF(ISERROR(1/VLOOKUP($B122,'Justerad allokering kvv'!$B$1:$AG$700,MATCH(N$1,'Justerad allokering kvv'!$B$1:$AF$1,0),FALSE)),VLOOKUP($B122,'Allokerad kvv'!$B$2:$AV$700,MATCH(N$1,'Allokerad kvv'!$B$1:$AV$1,0),FALSE),VLOOKUP($B122,'Justerad allokering kvv'!$B$1:$AG$700,MATCH(N$1,'Justerad allokering kvv'!$B$1:$AF$1,0),FALSE)))</f>
        <v>71.899000000000001</v>
      </c>
      <c r="O122">
        <f>IF($B122=" ","",IF(ISERROR(1/VLOOKUP($B122,'Justerad allokering kvv'!$B$1:$AG$700,MATCH(O$1,'Justerad allokering kvv'!$B$1:$AF$1,0),FALSE)),VLOOKUP($B122,'Allokerad kvv'!$B$2:$AV$700,MATCH(O$1,'Allokerad kvv'!$B$1:$AV$1,0),FALSE),VLOOKUP($B122,'Justerad allokering kvv'!$B$1:$AG$700,MATCH(O$1,'Justerad allokering kvv'!$B$1:$AF$1,0),FALSE)))</f>
        <v>0</v>
      </c>
      <c r="P122">
        <f>IF($B122=" ","",IF(ISERROR(1/VLOOKUP($B122,'Justerad allokering kvv'!$B$1:$AG$700,MATCH(P$1,'Justerad allokering kvv'!$B$1:$AF$1,0),FALSE)),VLOOKUP($B122,'Allokerad kvv'!$B$2:$AV$700,MATCH(P$1,'Allokerad kvv'!$B$1:$AV$1,0),FALSE),VLOOKUP($B122,'Justerad allokering kvv'!$B$1:$AG$700,MATCH(P$1,'Justerad allokering kvv'!$B$1:$AF$1,0),FALSE)))</f>
        <v>0</v>
      </c>
      <c r="Q122">
        <f>IF($B122=" ","",IF(ISERROR(1/VLOOKUP($B122,'Justerad allokering kvv'!$B$1:$AG$700,MATCH(Q$1,'Justerad allokering kvv'!$B$1:$AF$1,0),FALSE)),VLOOKUP($B122,'Allokerad kvv'!$B$2:$AV$700,MATCH(Q$1,'Allokerad kvv'!$B$1:$AV$1,0),FALSE),VLOOKUP($B122,'Justerad allokering kvv'!$B$1:$AG$700,MATCH(Q$1,'Justerad allokering kvv'!$B$1:$AF$1,0),FALSE)))</f>
        <v>0</v>
      </c>
      <c r="R122">
        <f>IF($B122=" ","",IF(ISERROR(1/VLOOKUP($B122,'Justerad allokering kvv'!$B$1:$AG$700,MATCH(R$1,'Justerad allokering kvv'!$B$1:$AF$1,0),FALSE)),VLOOKUP($B122,'Allokerad kvv'!$B$2:$AV$700,MATCH(R$1,'Allokerad kvv'!$B$1:$AV$1,0),FALSE),VLOOKUP($B122,'Justerad allokering kvv'!$B$1:$AG$700,MATCH(R$1,'Justerad allokering kvv'!$B$1:$AF$1,0),FALSE)))</f>
        <v>8.0649999999999995</v>
      </c>
      <c r="S122">
        <f>IF($B122=" ","",IF(ISERROR(1/VLOOKUP($B122,'Justerad allokering kvv'!$B$1:$AG$700,MATCH(S$1,'Justerad allokering kvv'!$B$1:$AF$1,0),FALSE)),VLOOKUP($B122,'Allokerad kvv'!$B$2:$AV$700,MATCH(S$1,'Allokerad kvv'!$B$1:$AV$1,0),FALSE),VLOOKUP($B122,'Justerad allokering kvv'!$B$1:$AG$700,MATCH(S$1,'Justerad allokering kvv'!$B$1:$AF$1,0),FALSE)))</f>
        <v>0</v>
      </c>
      <c r="T122">
        <f>IF($B122=" ","",IF(ISERROR(1/VLOOKUP($B122,'Justerad allokering kvv'!$B$1:$AG$700,MATCH(T$1,'Justerad allokering kvv'!$B$1:$AF$1,0),FALSE)),VLOOKUP($B122,'Allokerad kvv'!$B$2:$AV$700,MATCH(T$1,'Allokerad kvv'!$B$1:$AV$1,0),FALSE),VLOOKUP($B122,'Justerad allokering kvv'!$B$1:$AG$700,MATCH(T$1,'Justerad allokering kvv'!$B$1:$AF$1,0),FALSE)))</f>
        <v>0</v>
      </c>
      <c r="U122">
        <f>IF($B122=" ","",IF(ISERROR(1/VLOOKUP($B122,'Justerad allokering kvv'!$B$1:$AG$700,MATCH(U$1,'Justerad allokering kvv'!$B$1:$AF$1,0),FALSE)),VLOOKUP($B122,'Allokerad kvv'!$B$2:$AV$700,MATCH(U$1,'Allokerad kvv'!$B$1:$AV$1,0),FALSE),VLOOKUP($B122,'Justerad allokering kvv'!$B$1:$AG$700,MATCH(U$1,'Justerad allokering kvv'!$B$1:$AF$1,0),FALSE)))</f>
        <v>0</v>
      </c>
      <c r="V122">
        <f>IF($B122=" ","",IF(ISERROR(1/VLOOKUP($B122,'Justerad allokering kvv'!$B$1:$AG$700,MATCH(V$1,'Justerad allokering kvv'!$B$1:$AF$1,0),FALSE)),VLOOKUP($B122,'Allokerad kvv'!$B$2:$AV$700,MATCH(V$1,'Allokerad kvv'!$B$1:$AV$1,0),FALSE),VLOOKUP($B122,'Justerad allokering kvv'!$B$1:$AG$700,MATCH(V$1,'Justerad allokering kvv'!$B$1:$AF$1,0),FALSE)))</f>
        <v>0</v>
      </c>
      <c r="W122">
        <f>IF($B122=" ","",IF(ISERROR(1/VLOOKUP($B122,'Justerad allokering kvv'!$B$1:$AG$700,MATCH(W$1,'Justerad allokering kvv'!$B$1:$AF$1,0),FALSE)),VLOOKUP($B122,'Allokerad kvv'!$B$2:$AV$700,MATCH(W$1,'Allokerad kvv'!$B$1:$AV$1,0),FALSE),VLOOKUP($B122,'Justerad allokering kvv'!$B$1:$AG$700,MATCH(W$1,'Justerad allokering kvv'!$B$1:$AF$1,0),FALSE)))</f>
        <v>0</v>
      </c>
      <c r="X122">
        <f>IF($B122=" ","",IF(ISERROR(1/VLOOKUP($B122,'Justerad allokering kvv'!$B$1:$AG$700,MATCH(X$1,'Justerad allokering kvv'!$B$1:$AF$1,0),FALSE)),VLOOKUP($B122,'Allokerad kvv'!$B$2:$AV$700,MATCH(X$1,'Allokerad kvv'!$B$1:$AV$1,0),FALSE),VLOOKUP($B122,'Justerad allokering kvv'!$B$1:$AG$700,MATCH(X$1,'Justerad allokering kvv'!$B$1:$AF$1,0),FALSE)))</f>
        <v>0</v>
      </c>
      <c r="Y122">
        <f>IF($B122=" ","",IF(ISERROR(1/VLOOKUP($B122,'Justerad allokering kvv'!$B$1:$AG$700,MATCH(Y$1,'Justerad allokering kvv'!$B$1:$AF$1,0),FALSE)),VLOOKUP($B122,'Allokerad kvv'!$B$2:$AV$700,MATCH(Y$1,'Allokerad kvv'!$B$1:$AV$1,0),FALSE),VLOOKUP($B122,'Justerad allokering kvv'!$B$1:$AG$700,MATCH(Y$1,'Justerad allokering kvv'!$B$1:$AF$1,0),FALSE)))</f>
        <v>30.814</v>
      </c>
      <c r="AB122">
        <f>IFERROR(VLOOKUP($B122,Kraftvärmeprod!$B$1:$AO$424,MATCH("Tillförd energi från rökgaskondensering (GWh)",Kraftvärmeprod!$B$1:$AG$1,0),FALSE)/1,0)</f>
        <v>64.704999999999998</v>
      </c>
      <c r="AE122" s="122">
        <f t="shared" si="4"/>
        <v>537.60500000000002</v>
      </c>
      <c r="AG122">
        <f t="shared" si="5"/>
        <v>529.54</v>
      </c>
      <c r="AH122">
        <f t="shared" si="6"/>
        <v>464.83499999999998</v>
      </c>
      <c r="AI122">
        <f>IF(AH122=0,"",AH122/VLOOKUP(B122,Kraftvärmeprod!$B$1:$BC$480,MATCH("Summa tillförd energi exklusive rökgaskondensering",Kraftvärmeprod!$B$1:$BC$1,0),FALSE))</f>
        <v>0.5161209017667594</v>
      </c>
      <c r="AK122">
        <f t="shared" si="7"/>
        <v>206.501</v>
      </c>
    </row>
    <row r="123" spans="1:37" x14ac:dyDescent="0.25">
      <c r="A123" s="2" t="s">
        <v>193</v>
      </c>
      <c r="B123" s="2" t="s">
        <v>196</v>
      </c>
      <c r="C123">
        <f>IF($B123=" ","",IF(ISERROR(1/VLOOKUP($B123,'Justerad allokering kvv'!$B$1:$AG$700,MATCH(C$1,'Justerad allokering kvv'!$B$1:$AF$1,0),FALSE)),VLOOKUP($B123,'Allokerad kvv'!$B$2:$AV$700,MATCH(C$1,'Allokerad kvv'!$B$1:$AV$1,0),FALSE),VLOOKUP($B123,'Justerad allokering kvv'!$B$1:$AG$700,MATCH(C$1,'Justerad allokering kvv'!$B$1:$AF$1,0),FALSE)))</f>
        <v>0</v>
      </c>
      <c r="D123">
        <f>IF($B123=" ","",IF(ISERROR(1/VLOOKUP($B123,'Justerad allokering kvv'!$B$1:$AG$700,MATCH(D$1,'Justerad allokering kvv'!$B$1:$AF$1,0),FALSE)),VLOOKUP($B123,'Allokerad kvv'!$B$2:$AV$700,MATCH(D$1,'Allokerad kvv'!$B$1:$AV$1,0),FALSE),VLOOKUP($B123,'Justerad allokering kvv'!$B$1:$AG$700,MATCH(D$1,'Justerad allokering kvv'!$B$1:$AF$1,0),FALSE)))</f>
        <v>0</v>
      </c>
      <c r="E123">
        <f>IF($B123=" ","",IF(ISERROR(1/VLOOKUP($B123,'Justerad allokering kvv'!$B$1:$AG$700,MATCH(E$1,'Justerad allokering kvv'!$B$1:$AF$1,0),FALSE)),VLOOKUP($B123,'Allokerad kvv'!$B$2:$AV$700,MATCH(E$1,'Allokerad kvv'!$B$1:$AV$1,0),FALSE),VLOOKUP($B123,'Justerad allokering kvv'!$B$1:$AG$700,MATCH(E$1,'Justerad allokering kvv'!$B$1:$AF$1,0),FALSE)))</f>
        <v>11.551</v>
      </c>
      <c r="F123">
        <f>IF($B123=" ","",IF(ISERROR(1/VLOOKUP($B123,'Justerad allokering kvv'!$B$1:$AG$700,MATCH(F$1,'Justerad allokering kvv'!$B$1:$AF$1,0),FALSE)),VLOOKUP($B123,'Allokerad kvv'!$B$2:$AV$700,MATCH(F$1,'Allokerad kvv'!$B$1:$AV$1,0),FALSE),VLOOKUP($B123,'Justerad allokering kvv'!$B$1:$AG$700,MATCH(F$1,'Justerad allokering kvv'!$B$1:$AF$1,0),FALSE)))</f>
        <v>0</v>
      </c>
      <c r="G123">
        <f>IF($B123=" ","",IF(ISERROR(1/VLOOKUP($B123,'Justerad allokering kvv'!$B$1:$AG$700,MATCH(G$1,'Justerad allokering kvv'!$B$1:$AF$1,0),FALSE)),VLOOKUP($B123,'Allokerad kvv'!$B$2:$AV$700,MATCH(G$1,'Allokerad kvv'!$B$1:$AV$1,0),FALSE),VLOOKUP($B123,'Justerad allokering kvv'!$B$1:$AG$700,MATCH(G$1,'Justerad allokering kvv'!$B$1:$AF$1,0),FALSE)))</f>
        <v>0</v>
      </c>
      <c r="H123">
        <f>IF($B123=" ","",IF(ISERROR(1/VLOOKUP($B123,'Justerad allokering kvv'!$B$1:$AG$700,MATCH(H$1,'Justerad allokering kvv'!$B$1:$AF$1,0),FALSE)),VLOOKUP($B123,'Allokerad kvv'!$B$2:$AV$700,MATCH(H$1,'Allokerad kvv'!$B$1:$AV$1,0),FALSE),VLOOKUP($B123,'Justerad allokering kvv'!$B$1:$AG$700,MATCH(H$1,'Justerad allokering kvv'!$B$1:$AF$1,0),FALSE)))</f>
        <v>0</v>
      </c>
      <c r="I123">
        <f>IF($B123=" ","",IF(ISERROR(1/VLOOKUP($B123,'Justerad allokering kvv'!$B$1:$AG$700,MATCH(I$1,'Justerad allokering kvv'!$B$1:$AF$1,0),FALSE)),VLOOKUP($B123,'Allokerad kvv'!$B$2:$AV$700,MATCH(I$1,'Allokerad kvv'!$B$1:$AV$1,0),FALSE),VLOOKUP($B123,'Justerad allokering kvv'!$B$1:$AG$700,MATCH(I$1,'Justerad allokering kvv'!$B$1:$AF$1,0),FALSE)))</f>
        <v>0</v>
      </c>
      <c r="J123">
        <f>IF($B123=" ","",IF(ISERROR(1/VLOOKUP($B123,'Justerad allokering kvv'!$B$1:$AG$700,MATCH(J$1,'Justerad allokering kvv'!$B$1:$AF$1,0),FALSE)),VLOOKUP($B123,'Allokerad kvv'!$B$2:$AV$700,MATCH(J$1,'Allokerad kvv'!$B$1:$AV$1,0),FALSE),VLOOKUP($B123,'Justerad allokering kvv'!$B$1:$AG$700,MATCH(J$1,'Justerad allokering kvv'!$B$1:$AF$1,0),FALSE)))</f>
        <v>36.578000000000003</v>
      </c>
      <c r="K123">
        <f>IF($B123=" ","",IF(ISERROR(1/VLOOKUP($B123,'Justerad allokering kvv'!$B$1:$AG$700,MATCH(K$1,'Justerad allokering kvv'!$B$1:$AF$1,0),FALSE)),VLOOKUP($B123,'Allokerad kvv'!$B$2:$AV$700,MATCH(K$1,'Allokerad kvv'!$B$1:$AV$1,0),FALSE),VLOOKUP($B123,'Justerad allokering kvv'!$B$1:$AG$700,MATCH(K$1,'Justerad allokering kvv'!$B$1:$AF$1,0),FALSE)))</f>
        <v>0</v>
      </c>
      <c r="L123">
        <f>IF($B123=" ","",IF(ISERROR(1/VLOOKUP($B123,'Justerad allokering kvv'!$B$1:$AG$700,MATCH(L$1,'Justerad allokering kvv'!$B$1:$AF$1,0),FALSE)),VLOOKUP($B123,'Allokerad kvv'!$B$2:$AV$700,MATCH(L$1,'Allokerad kvv'!$B$1:$AV$1,0),FALSE),VLOOKUP($B123,'Justerad allokering kvv'!$B$1:$AG$700,MATCH(L$1,'Justerad allokering kvv'!$B$1:$AF$1,0),FALSE)))</f>
        <v>0</v>
      </c>
      <c r="M123">
        <f>IF($B123=" ","",IF(ISERROR(1/VLOOKUP($B123,'Justerad allokering kvv'!$B$1:$AG$700,MATCH(M$1,'Justerad allokering kvv'!$B$1:$AF$1,0),FALSE)),VLOOKUP($B123,'Allokerad kvv'!$B$2:$AV$700,MATCH(M$1,'Allokerad kvv'!$B$1:$AV$1,0),FALSE),VLOOKUP($B123,'Justerad allokering kvv'!$B$1:$AG$700,MATCH(M$1,'Justerad allokering kvv'!$B$1:$AF$1,0),FALSE)))</f>
        <v>0</v>
      </c>
      <c r="N123">
        <f>IF($B123=" ","",IF(ISERROR(1/VLOOKUP($B123,'Justerad allokering kvv'!$B$1:$AG$700,MATCH(N$1,'Justerad allokering kvv'!$B$1:$AF$1,0),FALSE)),VLOOKUP($B123,'Allokerad kvv'!$B$2:$AV$700,MATCH(N$1,'Allokerad kvv'!$B$1:$AV$1,0),FALSE),VLOOKUP($B123,'Justerad allokering kvv'!$B$1:$AG$700,MATCH(N$1,'Justerad allokering kvv'!$B$1:$AF$1,0),FALSE)))</f>
        <v>33.69</v>
      </c>
      <c r="O123">
        <f>IF($B123=" ","",IF(ISERROR(1/VLOOKUP($B123,'Justerad allokering kvv'!$B$1:$AG$700,MATCH(O$1,'Justerad allokering kvv'!$B$1:$AF$1,0),FALSE)),VLOOKUP($B123,'Allokerad kvv'!$B$2:$AV$700,MATCH(O$1,'Allokerad kvv'!$B$1:$AV$1,0),FALSE),VLOOKUP($B123,'Justerad allokering kvv'!$B$1:$AG$700,MATCH(O$1,'Justerad allokering kvv'!$B$1:$AF$1,0),FALSE)))</f>
        <v>0</v>
      </c>
      <c r="P123">
        <f>IF($B123=" ","",IF(ISERROR(1/VLOOKUP($B123,'Justerad allokering kvv'!$B$1:$AG$700,MATCH(P$1,'Justerad allokering kvv'!$B$1:$AF$1,0),FALSE)),VLOOKUP($B123,'Allokerad kvv'!$B$2:$AV$700,MATCH(P$1,'Allokerad kvv'!$B$1:$AV$1,0),FALSE),VLOOKUP($B123,'Justerad allokering kvv'!$B$1:$AG$700,MATCH(P$1,'Justerad allokering kvv'!$B$1:$AF$1,0),FALSE)))</f>
        <v>0</v>
      </c>
      <c r="Q123">
        <f>IF($B123=" ","",IF(ISERROR(1/VLOOKUP($B123,'Justerad allokering kvv'!$B$1:$AG$700,MATCH(Q$1,'Justerad allokering kvv'!$B$1:$AF$1,0),FALSE)),VLOOKUP($B123,'Allokerad kvv'!$B$2:$AV$700,MATCH(Q$1,'Allokerad kvv'!$B$1:$AV$1,0),FALSE),VLOOKUP($B123,'Justerad allokering kvv'!$B$1:$AG$700,MATCH(Q$1,'Justerad allokering kvv'!$B$1:$AF$1,0),FALSE)))</f>
        <v>0</v>
      </c>
      <c r="R123">
        <f>IF($B123=" ","",IF(ISERROR(1/VLOOKUP($B123,'Justerad allokering kvv'!$B$1:$AG$700,MATCH(R$1,'Justerad allokering kvv'!$B$1:$AF$1,0),FALSE)),VLOOKUP($B123,'Allokerad kvv'!$B$2:$AV$700,MATCH(R$1,'Allokerad kvv'!$B$1:$AV$1,0),FALSE),VLOOKUP($B123,'Justerad allokering kvv'!$B$1:$AG$700,MATCH(R$1,'Justerad allokering kvv'!$B$1:$AF$1,0),FALSE)))</f>
        <v>2.2999999999999998</v>
      </c>
      <c r="S123">
        <f>IF($B123=" ","",IF(ISERROR(1/VLOOKUP($B123,'Justerad allokering kvv'!$B$1:$AG$700,MATCH(S$1,'Justerad allokering kvv'!$B$1:$AF$1,0),FALSE)),VLOOKUP($B123,'Allokerad kvv'!$B$2:$AV$700,MATCH(S$1,'Allokerad kvv'!$B$1:$AV$1,0),FALSE),VLOOKUP($B123,'Justerad allokering kvv'!$B$1:$AG$700,MATCH(S$1,'Justerad allokering kvv'!$B$1:$AF$1,0),FALSE)))</f>
        <v>0</v>
      </c>
      <c r="T123">
        <f>IF($B123=" ","",IF(ISERROR(1/VLOOKUP($B123,'Justerad allokering kvv'!$B$1:$AG$700,MATCH(T$1,'Justerad allokering kvv'!$B$1:$AF$1,0),FALSE)),VLOOKUP($B123,'Allokerad kvv'!$B$2:$AV$700,MATCH(T$1,'Allokerad kvv'!$B$1:$AV$1,0),FALSE),VLOOKUP($B123,'Justerad allokering kvv'!$B$1:$AG$700,MATCH(T$1,'Justerad allokering kvv'!$B$1:$AF$1,0),FALSE)))</f>
        <v>0</v>
      </c>
      <c r="U123">
        <f>IF($B123=" ","",IF(ISERROR(1/VLOOKUP($B123,'Justerad allokering kvv'!$B$1:$AG$700,MATCH(U$1,'Justerad allokering kvv'!$B$1:$AF$1,0),FALSE)),VLOOKUP($B123,'Allokerad kvv'!$B$2:$AV$700,MATCH(U$1,'Allokerad kvv'!$B$1:$AV$1,0),FALSE),VLOOKUP($B123,'Justerad allokering kvv'!$B$1:$AG$700,MATCH(U$1,'Justerad allokering kvv'!$B$1:$AF$1,0),FALSE)))</f>
        <v>0</v>
      </c>
      <c r="V123">
        <f>IF($B123=" ","",IF(ISERROR(1/VLOOKUP($B123,'Justerad allokering kvv'!$B$1:$AG$700,MATCH(V$1,'Justerad allokering kvv'!$B$1:$AF$1,0),FALSE)),VLOOKUP($B123,'Allokerad kvv'!$B$2:$AV$700,MATCH(V$1,'Allokerad kvv'!$B$1:$AV$1,0),FALSE),VLOOKUP($B123,'Justerad allokering kvv'!$B$1:$AG$700,MATCH(V$1,'Justerad allokering kvv'!$B$1:$AF$1,0),FALSE)))</f>
        <v>0</v>
      </c>
      <c r="W123">
        <f>IF($B123=" ","",IF(ISERROR(1/VLOOKUP($B123,'Justerad allokering kvv'!$B$1:$AG$700,MATCH(W$1,'Justerad allokering kvv'!$B$1:$AF$1,0),FALSE)),VLOOKUP($B123,'Allokerad kvv'!$B$2:$AV$700,MATCH(W$1,'Allokerad kvv'!$B$1:$AV$1,0),FALSE),VLOOKUP($B123,'Justerad allokering kvv'!$B$1:$AG$700,MATCH(W$1,'Justerad allokering kvv'!$B$1:$AF$1,0),FALSE)))</f>
        <v>0</v>
      </c>
      <c r="X123">
        <f>IF($B123=" ","",IF(ISERROR(1/VLOOKUP($B123,'Justerad allokering kvv'!$B$1:$AG$700,MATCH(X$1,'Justerad allokering kvv'!$B$1:$AF$1,0),FALSE)),VLOOKUP($B123,'Allokerad kvv'!$B$2:$AV$700,MATCH(X$1,'Allokerad kvv'!$B$1:$AV$1,0),FALSE),VLOOKUP($B123,'Justerad allokering kvv'!$B$1:$AG$700,MATCH(X$1,'Justerad allokering kvv'!$B$1:$AF$1,0),FALSE)))</f>
        <v>0</v>
      </c>
      <c r="Y123">
        <f>IF($B123=" ","",IF(ISERROR(1/VLOOKUP($B123,'Justerad allokering kvv'!$B$1:$AG$700,MATCH(Y$1,'Justerad allokering kvv'!$B$1:$AF$1,0),FALSE)),VLOOKUP($B123,'Allokerad kvv'!$B$2:$AV$700,MATCH(Y$1,'Allokerad kvv'!$B$1:$AV$1,0),FALSE),VLOOKUP($B123,'Justerad allokering kvv'!$B$1:$AG$700,MATCH(Y$1,'Justerad allokering kvv'!$B$1:$AF$1,0),FALSE)))</f>
        <v>14.439</v>
      </c>
      <c r="AB123">
        <f>IFERROR(VLOOKUP($B123,Kraftvärmeprod!$B$1:$AO$424,MATCH("Tillförd energi från rökgaskondensering (GWh)",Kraftvärmeprod!$B$1:$AG$1,0),FALSE)/1,0)</f>
        <v>30.318999999999999</v>
      </c>
      <c r="AE123" s="122">
        <f t="shared" si="4"/>
        <v>128.87699999999998</v>
      </c>
      <c r="AG123">
        <f t="shared" si="5"/>
        <v>126.57699999999998</v>
      </c>
      <c r="AH123">
        <f t="shared" si="6"/>
        <v>96.257999999999981</v>
      </c>
      <c r="AI123">
        <f>IF(AH123=0,"",AH123/VLOOKUP(B123,Kraftvärmeprod!$B$1:$BC$480,MATCH("Summa tillförd energi exklusive rökgaskondensering",Kraftvärmeprod!$B$1:$BC$1,0),FALSE))</f>
        <v>0.72704064291486958</v>
      </c>
      <c r="AK123">
        <f t="shared" si="7"/>
        <v>96.25800000000001</v>
      </c>
    </row>
    <row r="124" spans="1:37" x14ac:dyDescent="0.25">
      <c r="A124" s="2" t="s">
        <v>193</v>
      </c>
      <c r="B124" s="2" t="s">
        <v>193</v>
      </c>
      <c r="C124">
        <f>IF($B124=" ","",IF(ISERROR(1/VLOOKUP($B124,'Justerad allokering kvv'!$B$1:$AG$700,MATCH(C$1,'Justerad allokering kvv'!$B$1:$AF$1,0),FALSE)),VLOOKUP($B124,'Allokerad kvv'!$B$2:$AV$700,MATCH(C$1,'Allokerad kvv'!$B$1:$AV$1,0),FALSE),VLOOKUP($B124,'Justerad allokering kvv'!$B$1:$AG$700,MATCH(C$1,'Justerad allokering kvv'!$B$1:$AF$1,0),FALSE)))</f>
        <v>0</v>
      </c>
      <c r="D124">
        <f>IF($B124=" ","",IF(ISERROR(1/VLOOKUP($B124,'Justerad allokering kvv'!$B$1:$AG$700,MATCH(D$1,'Justerad allokering kvv'!$B$1:$AF$1,0),FALSE)),VLOOKUP($B124,'Allokerad kvv'!$B$2:$AV$700,MATCH(D$1,'Allokerad kvv'!$B$1:$AV$1,0),FALSE),VLOOKUP($B124,'Justerad allokering kvv'!$B$1:$AG$700,MATCH(D$1,'Justerad allokering kvv'!$B$1:$AF$1,0),FALSE)))</f>
        <v>0</v>
      </c>
      <c r="E124">
        <f>IF($B124=" ","",IF(ISERROR(1/VLOOKUP($B124,'Justerad allokering kvv'!$B$1:$AG$700,MATCH(E$1,'Justerad allokering kvv'!$B$1:$AF$1,0),FALSE)),VLOOKUP($B124,'Allokerad kvv'!$B$2:$AV$700,MATCH(E$1,'Allokerad kvv'!$B$1:$AV$1,0),FALSE),VLOOKUP($B124,'Justerad allokering kvv'!$B$1:$AG$700,MATCH(E$1,'Justerad allokering kvv'!$B$1:$AF$1,0),FALSE)))</f>
        <v>0</v>
      </c>
      <c r="F124">
        <f>IF($B124=" ","",IF(ISERROR(1/VLOOKUP($B124,'Justerad allokering kvv'!$B$1:$AG$700,MATCH(F$1,'Justerad allokering kvv'!$B$1:$AF$1,0),FALSE)),VLOOKUP($B124,'Allokerad kvv'!$B$2:$AV$700,MATCH(F$1,'Allokerad kvv'!$B$1:$AV$1,0),FALSE),VLOOKUP($B124,'Justerad allokering kvv'!$B$1:$AG$700,MATCH(F$1,'Justerad allokering kvv'!$B$1:$AF$1,0),FALSE)))</f>
        <v>0</v>
      </c>
      <c r="G124">
        <f>IF($B124=" ","",IF(ISERROR(1/VLOOKUP($B124,'Justerad allokering kvv'!$B$1:$AG$700,MATCH(G$1,'Justerad allokering kvv'!$B$1:$AF$1,0),FALSE)),VLOOKUP($B124,'Allokerad kvv'!$B$2:$AV$700,MATCH(G$1,'Allokerad kvv'!$B$1:$AV$1,0),FALSE),VLOOKUP($B124,'Justerad allokering kvv'!$B$1:$AG$700,MATCH(G$1,'Justerad allokering kvv'!$B$1:$AF$1,0),FALSE)))</f>
        <v>0</v>
      </c>
      <c r="H124">
        <f>IF($B124=" ","",IF(ISERROR(1/VLOOKUP($B124,'Justerad allokering kvv'!$B$1:$AG$700,MATCH(H$1,'Justerad allokering kvv'!$B$1:$AF$1,0),FALSE)),VLOOKUP($B124,'Allokerad kvv'!$B$2:$AV$700,MATCH(H$1,'Allokerad kvv'!$B$1:$AV$1,0),FALSE),VLOOKUP($B124,'Justerad allokering kvv'!$B$1:$AG$700,MATCH(H$1,'Justerad allokering kvv'!$B$1:$AF$1,0),FALSE)))</f>
        <v>0</v>
      </c>
      <c r="I124">
        <f>IF($B124=" ","",IF(ISERROR(1/VLOOKUP($B124,'Justerad allokering kvv'!$B$1:$AG$700,MATCH(I$1,'Justerad allokering kvv'!$B$1:$AF$1,0),FALSE)),VLOOKUP($B124,'Allokerad kvv'!$B$2:$AV$700,MATCH(I$1,'Allokerad kvv'!$B$1:$AV$1,0),FALSE),VLOOKUP($B124,'Justerad allokering kvv'!$B$1:$AG$700,MATCH(I$1,'Justerad allokering kvv'!$B$1:$AF$1,0),FALSE)))</f>
        <v>0</v>
      </c>
      <c r="J124">
        <f>IF($B124=" ","",IF(ISERROR(1/VLOOKUP($B124,'Justerad allokering kvv'!$B$1:$AG$700,MATCH(J$1,'Justerad allokering kvv'!$B$1:$AF$1,0),FALSE)),VLOOKUP($B124,'Allokerad kvv'!$B$2:$AV$700,MATCH(J$1,'Allokerad kvv'!$B$1:$AV$1,0),FALSE),VLOOKUP($B124,'Justerad allokering kvv'!$B$1:$AG$700,MATCH(J$1,'Justerad allokering kvv'!$B$1:$AF$1,0),FALSE)))</f>
        <v>0</v>
      </c>
      <c r="K124">
        <f>IF($B124=" ","",IF(ISERROR(1/VLOOKUP($B124,'Justerad allokering kvv'!$B$1:$AG$700,MATCH(K$1,'Justerad allokering kvv'!$B$1:$AF$1,0),FALSE)),VLOOKUP($B124,'Allokerad kvv'!$B$2:$AV$700,MATCH(K$1,'Allokerad kvv'!$B$1:$AV$1,0),FALSE),VLOOKUP($B124,'Justerad allokering kvv'!$B$1:$AG$700,MATCH(K$1,'Justerad allokering kvv'!$B$1:$AF$1,0),FALSE)))</f>
        <v>0</v>
      </c>
      <c r="L124">
        <f>IF($B124=" ","",IF(ISERROR(1/VLOOKUP($B124,'Justerad allokering kvv'!$B$1:$AG$700,MATCH(L$1,'Justerad allokering kvv'!$B$1:$AF$1,0),FALSE)),VLOOKUP($B124,'Allokerad kvv'!$B$2:$AV$700,MATCH(L$1,'Allokerad kvv'!$B$1:$AV$1,0),FALSE),VLOOKUP($B124,'Justerad allokering kvv'!$B$1:$AG$700,MATCH(L$1,'Justerad allokering kvv'!$B$1:$AF$1,0),FALSE)))</f>
        <v>0</v>
      </c>
      <c r="M124">
        <f>IF($B124=" ","",IF(ISERROR(1/VLOOKUP($B124,'Justerad allokering kvv'!$B$1:$AG$700,MATCH(M$1,'Justerad allokering kvv'!$B$1:$AF$1,0),FALSE)),VLOOKUP($B124,'Allokerad kvv'!$B$2:$AV$700,MATCH(M$1,'Allokerad kvv'!$B$1:$AV$1,0),FALSE),VLOOKUP($B124,'Justerad allokering kvv'!$B$1:$AG$700,MATCH(M$1,'Justerad allokering kvv'!$B$1:$AF$1,0),FALSE)))</f>
        <v>0</v>
      </c>
      <c r="N124">
        <f>IF($B124=" ","",IF(ISERROR(1/VLOOKUP($B124,'Justerad allokering kvv'!$B$1:$AG$700,MATCH(N$1,'Justerad allokering kvv'!$B$1:$AF$1,0),FALSE)),VLOOKUP($B124,'Allokerad kvv'!$B$2:$AV$700,MATCH(N$1,'Allokerad kvv'!$B$1:$AV$1,0),FALSE),VLOOKUP($B124,'Justerad allokering kvv'!$B$1:$AG$700,MATCH(N$1,'Justerad allokering kvv'!$B$1:$AF$1,0),FALSE)))</f>
        <v>0</v>
      </c>
      <c r="O124">
        <f>IF($B124=" ","",IF(ISERROR(1/VLOOKUP($B124,'Justerad allokering kvv'!$B$1:$AG$700,MATCH(O$1,'Justerad allokering kvv'!$B$1:$AF$1,0),FALSE)),VLOOKUP($B124,'Allokerad kvv'!$B$2:$AV$700,MATCH(O$1,'Allokerad kvv'!$B$1:$AV$1,0),FALSE),VLOOKUP($B124,'Justerad allokering kvv'!$B$1:$AG$700,MATCH(O$1,'Justerad allokering kvv'!$B$1:$AF$1,0),FALSE)))</f>
        <v>0</v>
      </c>
      <c r="P124">
        <f>IF($B124=" ","",IF(ISERROR(1/VLOOKUP($B124,'Justerad allokering kvv'!$B$1:$AG$700,MATCH(P$1,'Justerad allokering kvv'!$B$1:$AF$1,0),FALSE)),VLOOKUP($B124,'Allokerad kvv'!$B$2:$AV$700,MATCH(P$1,'Allokerad kvv'!$B$1:$AV$1,0),FALSE),VLOOKUP($B124,'Justerad allokering kvv'!$B$1:$AG$700,MATCH(P$1,'Justerad allokering kvv'!$B$1:$AF$1,0),FALSE)))</f>
        <v>0</v>
      </c>
      <c r="Q124">
        <f>IF($B124=" ","",IF(ISERROR(1/VLOOKUP($B124,'Justerad allokering kvv'!$B$1:$AG$700,MATCH(Q$1,'Justerad allokering kvv'!$B$1:$AF$1,0),FALSE)),VLOOKUP($B124,'Allokerad kvv'!$B$2:$AV$700,MATCH(Q$1,'Allokerad kvv'!$B$1:$AV$1,0),FALSE),VLOOKUP($B124,'Justerad allokering kvv'!$B$1:$AG$700,MATCH(Q$1,'Justerad allokering kvv'!$B$1:$AF$1,0),FALSE)))</f>
        <v>0</v>
      </c>
      <c r="R124">
        <f>IF($B124=" ","",IF(ISERROR(1/VLOOKUP($B124,'Justerad allokering kvv'!$B$1:$AG$700,MATCH(R$1,'Justerad allokering kvv'!$B$1:$AF$1,0),FALSE)),VLOOKUP($B124,'Allokerad kvv'!$B$2:$AV$700,MATCH(R$1,'Allokerad kvv'!$B$1:$AV$1,0),FALSE),VLOOKUP($B124,'Justerad allokering kvv'!$B$1:$AG$700,MATCH(R$1,'Justerad allokering kvv'!$B$1:$AF$1,0),FALSE)))</f>
        <v>0</v>
      </c>
      <c r="S124">
        <f>IF($B124=" ","",IF(ISERROR(1/VLOOKUP($B124,'Justerad allokering kvv'!$B$1:$AG$700,MATCH(S$1,'Justerad allokering kvv'!$B$1:$AF$1,0),FALSE)),VLOOKUP($B124,'Allokerad kvv'!$B$2:$AV$700,MATCH(S$1,'Allokerad kvv'!$B$1:$AV$1,0),FALSE),VLOOKUP($B124,'Justerad allokering kvv'!$B$1:$AG$700,MATCH(S$1,'Justerad allokering kvv'!$B$1:$AF$1,0),FALSE)))</f>
        <v>0</v>
      </c>
      <c r="T124">
        <f>IF($B124=" ","",IF(ISERROR(1/VLOOKUP($B124,'Justerad allokering kvv'!$B$1:$AG$700,MATCH(T$1,'Justerad allokering kvv'!$B$1:$AF$1,0),FALSE)),VLOOKUP($B124,'Allokerad kvv'!$B$2:$AV$700,MATCH(T$1,'Allokerad kvv'!$B$1:$AV$1,0),FALSE),VLOOKUP($B124,'Justerad allokering kvv'!$B$1:$AG$700,MATCH(T$1,'Justerad allokering kvv'!$B$1:$AF$1,0),FALSE)))</f>
        <v>0</v>
      </c>
      <c r="U124">
        <f>IF($B124=" ","",IF(ISERROR(1/VLOOKUP($B124,'Justerad allokering kvv'!$B$1:$AG$700,MATCH(U$1,'Justerad allokering kvv'!$B$1:$AF$1,0),FALSE)),VLOOKUP($B124,'Allokerad kvv'!$B$2:$AV$700,MATCH(U$1,'Allokerad kvv'!$B$1:$AV$1,0),FALSE),VLOOKUP($B124,'Justerad allokering kvv'!$B$1:$AG$700,MATCH(U$1,'Justerad allokering kvv'!$B$1:$AF$1,0),FALSE)))</f>
        <v>0</v>
      </c>
      <c r="V124">
        <f>IF($B124=" ","",IF(ISERROR(1/VLOOKUP($B124,'Justerad allokering kvv'!$B$1:$AG$700,MATCH(V$1,'Justerad allokering kvv'!$B$1:$AF$1,0),FALSE)),VLOOKUP($B124,'Allokerad kvv'!$B$2:$AV$700,MATCH(V$1,'Allokerad kvv'!$B$1:$AV$1,0),FALSE),VLOOKUP($B124,'Justerad allokering kvv'!$B$1:$AG$700,MATCH(V$1,'Justerad allokering kvv'!$B$1:$AF$1,0),FALSE)))</f>
        <v>0</v>
      </c>
      <c r="W124">
        <f>IF($B124=" ","",IF(ISERROR(1/VLOOKUP($B124,'Justerad allokering kvv'!$B$1:$AG$700,MATCH(W$1,'Justerad allokering kvv'!$B$1:$AF$1,0),FALSE)),VLOOKUP($B124,'Allokerad kvv'!$B$2:$AV$700,MATCH(W$1,'Allokerad kvv'!$B$1:$AV$1,0),FALSE),VLOOKUP($B124,'Justerad allokering kvv'!$B$1:$AG$700,MATCH(W$1,'Justerad allokering kvv'!$B$1:$AF$1,0),FALSE)))</f>
        <v>0</v>
      </c>
      <c r="X124">
        <f>IF($B124=" ","",IF(ISERROR(1/VLOOKUP($B124,'Justerad allokering kvv'!$B$1:$AG$700,MATCH(X$1,'Justerad allokering kvv'!$B$1:$AF$1,0),FALSE)),VLOOKUP($B124,'Allokerad kvv'!$B$2:$AV$700,MATCH(X$1,'Allokerad kvv'!$B$1:$AV$1,0),FALSE),VLOOKUP($B124,'Justerad allokering kvv'!$B$1:$AG$700,MATCH(X$1,'Justerad allokering kvv'!$B$1:$AF$1,0),FALSE)))</f>
        <v>0</v>
      </c>
      <c r="Y124">
        <f>IF($B124=" ","",IF(ISERROR(1/VLOOKUP($B124,'Justerad allokering kvv'!$B$1:$AG$700,MATCH(Y$1,'Justerad allokering kvv'!$B$1:$AF$1,0),FALSE)),VLOOKUP($B124,'Allokerad kvv'!$B$2:$AV$700,MATCH(Y$1,'Allokerad kvv'!$B$1:$AV$1,0),FALSE),VLOOKUP($B124,'Justerad allokering kvv'!$B$1:$AG$700,MATCH(Y$1,'Justerad allokering kvv'!$B$1:$AF$1,0),FALSE)))</f>
        <v>0</v>
      </c>
      <c r="AB124">
        <f>IFERROR(VLOOKUP($B124,Kraftvärmeprod!$B$1:$AO$424,MATCH("Tillförd energi från rökgaskondensering (GWh)",Kraftvärmeprod!$B$1:$AG$1,0),FALSE)/1,0)</f>
        <v>0</v>
      </c>
      <c r="AE124" s="122">
        <f t="shared" si="4"/>
        <v>0</v>
      </c>
      <c r="AG124">
        <f t="shared" si="5"/>
        <v>0</v>
      </c>
      <c r="AH124">
        <f t="shared" si="6"/>
        <v>0</v>
      </c>
      <c r="AI124" t="str">
        <f>IF(AH124=0,"",AH124/VLOOKUP(B124,Kraftvärmeprod!$B$1:$BC$480,MATCH("Summa tillförd energi exklusive rökgaskondensering",Kraftvärmeprod!$B$1:$BC$1,0),FALSE))</f>
        <v/>
      </c>
      <c r="AK124">
        <f t="shared" si="7"/>
        <v>0</v>
      </c>
    </row>
    <row r="125" spans="1:37" x14ac:dyDescent="0.25">
      <c r="A125" s="2" t="s">
        <v>193</v>
      </c>
      <c r="B125" s="2" t="s">
        <v>197</v>
      </c>
      <c r="C125">
        <f>IF($B125=" ","",IF(ISERROR(1/VLOOKUP($B125,'Justerad allokering kvv'!$B$1:$AG$700,MATCH(C$1,'Justerad allokering kvv'!$B$1:$AF$1,0),FALSE)),VLOOKUP($B125,'Allokerad kvv'!$B$2:$AV$700,MATCH(C$1,'Allokerad kvv'!$B$1:$AV$1,0),FALSE),VLOOKUP($B125,'Justerad allokering kvv'!$B$1:$AG$700,MATCH(C$1,'Justerad allokering kvv'!$B$1:$AF$1,0),FALSE)))</f>
        <v>0</v>
      </c>
      <c r="D125">
        <f>IF($B125=" ","",IF(ISERROR(1/VLOOKUP($B125,'Justerad allokering kvv'!$B$1:$AG$700,MATCH(D$1,'Justerad allokering kvv'!$B$1:$AF$1,0),FALSE)),VLOOKUP($B125,'Allokerad kvv'!$B$2:$AV$700,MATCH(D$1,'Allokerad kvv'!$B$1:$AV$1,0),FALSE),VLOOKUP($B125,'Justerad allokering kvv'!$B$1:$AG$700,MATCH(D$1,'Justerad allokering kvv'!$B$1:$AF$1,0),FALSE)))</f>
        <v>0</v>
      </c>
      <c r="E125">
        <f>IF($B125=" ","",IF(ISERROR(1/VLOOKUP($B125,'Justerad allokering kvv'!$B$1:$AG$700,MATCH(E$1,'Justerad allokering kvv'!$B$1:$AF$1,0),FALSE)),VLOOKUP($B125,'Allokerad kvv'!$B$2:$AV$700,MATCH(E$1,'Allokerad kvv'!$B$1:$AV$1,0),FALSE),VLOOKUP($B125,'Justerad allokering kvv'!$B$1:$AG$700,MATCH(E$1,'Justerad allokering kvv'!$B$1:$AF$1,0),FALSE)))</f>
        <v>0</v>
      </c>
      <c r="F125">
        <f>IF($B125=" ","",IF(ISERROR(1/VLOOKUP($B125,'Justerad allokering kvv'!$B$1:$AG$700,MATCH(F$1,'Justerad allokering kvv'!$B$1:$AF$1,0),FALSE)),VLOOKUP($B125,'Allokerad kvv'!$B$2:$AV$700,MATCH(F$1,'Allokerad kvv'!$B$1:$AV$1,0),FALSE),VLOOKUP($B125,'Justerad allokering kvv'!$B$1:$AG$700,MATCH(F$1,'Justerad allokering kvv'!$B$1:$AF$1,0),FALSE)))</f>
        <v>0</v>
      </c>
      <c r="G125">
        <f>IF($B125=" ","",IF(ISERROR(1/VLOOKUP($B125,'Justerad allokering kvv'!$B$1:$AG$700,MATCH(G$1,'Justerad allokering kvv'!$B$1:$AF$1,0),FALSE)),VLOOKUP($B125,'Allokerad kvv'!$B$2:$AV$700,MATCH(G$1,'Allokerad kvv'!$B$1:$AV$1,0),FALSE),VLOOKUP($B125,'Justerad allokering kvv'!$B$1:$AG$700,MATCH(G$1,'Justerad allokering kvv'!$B$1:$AF$1,0),FALSE)))</f>
        <v>0</v>
      </c>
      <c r="H125">
        <f>IF($B125=" ","",IF(ISERROR(1/VLOOKUP($B125,'Justerad allokering kvv'!$B$1:$AG$700,MATCH(H$1,'Justerad allokering kvv'!$B$1:$AF$1,0),FALSE)),VLOOKUP($B125,'Allokerad kvv'!$B$2:$AV$700,MATCH(H$1,'Allokerad kvv'!$B$1:$AV$1,0),FALSE),VLOOKUP($B125,'Justerad allokering kvv'!$B$1:$AG$700,MATCH(H$1,'Justerad allokering kvv'!$B$1:$AF$1,0),FALSE)))</f>
        <v>0</v>
      </c>
      <c r="I125">
        <f>IF($B125=" ","",IF(ISERROR(1/VLOOKUP($B125,'Justerad allokering kvv'!$B$1:$AG$700,MATCH(I$1,'Justerad allokering kvv'!$B$1:$AF$1,0),FALSE)),VLOOKUP($B125,'Allokerad kvv'!$B$2:$AV$700,MATCH(I$1,'Allokerad kvv'!$B$1:$AV$1,0),FALSE),VLOOKUP($B125,'Justerad allokering kvv'!$B$1:$AG$700,MATCH(I$1,'Justerad allokering kvv'!$B$1:$AF$1,0),FALSE)))</f>
        <v>0</v>
      </c>
      <c r="J125">
        <f>IF($B125=" ","",IF(ISERROR(1/VLOOKUP($B125,'Justerad allokering kvv'!$B$1:$AG$700,MATCH(J$1,'Justerad allokering kvv'!$B$1:$AF$1,0),FALSE)),VLOOKUP($B125,'Allokerad kvv'!$B$2:$AV$700,MATCH(J$1,'Allokerad kvv'!$B$1:$AV$1,0),FALSE),VLOOKUP($B125,'Justerad allokering kvv'!$B$1:$AG$700,MATCH(J$1,'Justerad allokering kvv'!$B$1:$AF$1,0),FALSE)))</f>
        <v>0</v>
      </c>
      <c r="K125">
        <f>IF($B125=" ","",IF(ISERROR(1/VLOOKUP($B125,'Justerad allokering kvv'!$B$1:$AG$700,MATCH(K$1,'Justerad allokering kvv'!$B$1:$AF$1,0),FALSE)),VLOOKUP($B125,'Allokerad kvv'!$B$2:$AV$700,MATCH(K$1,'Allokerad kvv'!$B$1:$AV$1,0),FALSE),VLOOKUP($B125,'Justerad allokering kvv'!$B$1:$AG$700,MATCH(K$1,'Justerad allokering kvv'!$B$1:$AF$1,0),FALSE)))</f>
        <v>0</v>
      </c>
      <c r="L125">
        <f>IF($B125=" ","",IF(ISERROR(1/VLOOKUP($B125,'Justerad allokering kvv'!$B$1:$AG$700,MATCH(L$1,'Justerad allokering kvv'!$B$1:$AF$1,0),FALSE)),VLOOKUP($B125,'Allokerad kvv'!$B$2:$AV$700,MATCH(L$1,'Allokerad kvv'!$B$1:$AV$1,0),FALSE),VLOOKUP($B125,'Justerad allokering kvv'!$B$1:$AG$700,MATCH(L$1,'Justerad allokering kvv'!$B$1:$AF$1,0),FALSE)))</f>
        <v>0</v>
      </c>
      <c r="M125">
        <f>IF($B125=" ","",IF(ISERROR(1/VLOOKUP($B125,'Justerad allokering kvv'!$B$1:$AG$700,MATCH(M$1,'Justerad allokering kvv'!$B$1:$AF$1,0),FALSE)),VLOOKUP($B125,'Allokerad kvv'!$B$2:$AV$700,MATCH(M$1,'Allokerad kvv'!$B$1:$AV$1,0),FALSE),VLOOKUP($B125,'Justerad allokering kvv'!$B$1:$AG$700,MATCH(M$1,'Justerad allokering kvv'!$B$1:$AF$1,0),FALSE)))</f>
        <v>0</v>
      </c>
      <c r="N125">
        <f>IF($B125=" ","",IF(ISERROR(1/VLOOKUP($B125,'Justerad allokering kvv'!$B$1:$AG$700,MATCH(N$1,'Justerad allokering kvv'!$B$1:$AF$1,0),FALSE)),VLOOKUP($B125,'Allokerad kvv'!$B$2:$AV$700,MATCH(N$1,'Allokerad kvv'!$B$1:$AV$1,0),FALSE),VLOOKUP($B125,'Justerad allokering kvv'!$B$1:$AG$700,MATCH(N$1,'Justerad allokering kvv'!$B$1:$AF$1,0),FALSE)))</f>
        <v>0</v>
      </c>
      <c r="O125">
        <f>IF($B125=" ","",IF(ISERROR(1/VLOOKUP($B125,'Justerad allokering kvv'!$B$1:$AG$700,MATCH(O$1,'Justerad allokering kvv'!$B$1:$AF$1,0),FALSE)),VLOOKUP($B125,'Allokerad kvv'!$B$2:$AV$700,MATCH(O$1,'Allokerad kvv'!$B$1:$AV$1,0),FALSE),VLOOKUP($B125,'Justerad allokering kvv'!$B$1:$AG$700,MATCH(O$1,'Justerad allokering kvv'!$B$1:$AF$1,0),FALSE)))</f>
        <v>0</v>
      </c>
      <c r="P125">
        <f>IF($B125=" ","",IF(ISERROR(1/VLOOKUP($B125,'Justerad allokering kvv'!$B$1:$AG$700,MATCH(P$1,'Justerad allokering kvv'!$B$1:$AF$1,0),FALSE)),VLOOKUP($B125,'Allokerad kvv'!$B$2:$AV$700,MATCH(P$1,'Allokerad kvv'!$B$1:$AV$1,0),FALSE),VLOOKUP($B125,'Justerad allokering kvv'!$B$1:$AG$700,MATCH(P$1,'Justerad allokering kvv'!$B$1:$AF$1,0),FALSE)))</f>
        <v>0</v>
      </c>
      <c r="Q125">
        <f>IF($B125=" ","",IF(ISERROR(1/VLOOKUP($B125,'Justerad allokering kvv'!$B$1:$AG$700,MATCH(Q$1,'Justerad allokering kvv'!$B$1:$AF$1,0),FALSE)),VLOOKUP($B125,'Allokerad kvv'!$B$2:$AV$700,MATCH(Q$1,'Allokerad kvv'!$B$1:$AV$1,0),FALSE),VLOOKUP($B125,'Justerad allokering kvv'!$B$1:$AG$700,MATCH(Q$1,'Justerad allokering kvv'!$B$1:$AF$1,0),FALSE)))</f>
        <v>0</v>
      </c>
      <c r="R125">
        <f>IF($B125=" ","",IF(ISERROR(1/VLOOKUP($B125,'Justerad allokering kvv'!$B$1:$AG$700,MATCH(R$1,'Justerad allokering kvv'!$B$1:$AF$1,0),FALSE)),VLOOKUP($B125,'Allokerad kvv'!$B$2:$AV$700,MATCH(R$1,'Allokerad kvv'!$B$1:$AV$1,0),FALSE),VLOOKUP($B125,'Justerad allokering kvv'!$B$1:$AG$700,MATCH(R$1,'Justerad allokering kvv'!$B$1:$AF$1,0),FALSE)))</f>
        <v>0</v>
      </c>
      <c r="S125">
        <f>IF($B125=" ","",IF(ISERROR(1/VLOOKUP($B125,'Justerad allokering kvv'!$B$1:$AG$700,MATCH(S$1,'Justerad allokering kvv'!$B$1:$AF$1,0),FALSE)),VLOOKUP($B125,'Allokerad kvv'!$B$2:$AV$700,MATCH(S$1,'Allokerad kvv'!$B$1:$AV$1,0),FALSE),VLOOKUP($B125,'Justerad allokering kvv'!$B$1:$AG$700,MATCH(S$1,'Justerad allokering kvv'!$B$1:$AF$1,0),FALSE)))</f>
        <v>0</v>
      </c>
      <c r="T125">
        <f>IF($B125=" ","",IF(ISERROR(1/VLOOKUP($B125,'Justerad allokering kvv'!$B$1:$AG$700,MATCH(T$1,'Justerad allokering kvv'!$B$1:$AF$1,0),FALSE)),VLOOKUP($B125,'Allokerad kvv'!$B$2:$AV$700,MATCH(T$1,'Allokerad kvv'!$B$1:$AV$1,0),FALSE),VLOOKUP($B125,'Justerad allokering kvv'!$B$1:$AG$700,MATCH(T$1,'Justerad allokering kvv'!$B$1:$AF$1,0),FALSE)))</f>
        <v>0</v>
      </c>
      <c r="U125">
        <f>IF($B125=" ","",IF(ISERROR(1/VLOOKUP($B125,'Justerad allokering kvv'!$B$1:$AG$700,MATCH(U$1,'Justerad allokering kvv'!$B$1:$AF$1,0),FALSE)),VLOOKUP($B125,'Allokerad kvv'!$B$2:$AV$700,MATCH(U$1,'Allokerad kvv'!$B$1:$AV$1,0),FALSE),VLOOKUP($B125,'Justerad allokering kvv'!$B$1:$AG$700,MATCH(U$1,'Justerad allokering kvv'!$B$1:$AF$1,0),FALSE)))</f>
        <v>0</v>
      </c>
      <c r="V125">
        <f>IF($B125=" ","",IF(ISERROR(1/VLOOKUP($B125,'Justerad allokering kvv'!$B$1:$AG$700,MATCH(V$1,'Justerad allokering kvv'!$B$1:$AF$1,0),FALSE)),VLOOKUP($B125,'Allokerad kvv'!$B$2:$AV$700,MATCH(V$1,'Allokerad kvv'!$B$1:$AV$1,0),FALSE),VLOOKUP($B125,'Justerad allokering kvv'!$B$1:$AG$700,MATCH(V$1,'Justerad allokering kvv'!$B$1:$AF$1,0),FALSE)))</f>
        <v>0</v>
      </c>
      <c r="W125">
        <f>IF($B125=" ","",IF(ISERROR(1/VLOOKUP($B125,'Justerad allokering kvv'!$B$1:$AG$700,MATCH(W$1,'Justerad allokering kvv'!$B$1:$AF$1,0),FALSE)),VLOOKUP($B125,'Allokerad kvv'!$B$2:$AV$700,MATCH(W$1,'Allokerad kvv'!$B$1:$AV$1,0),FALSE),VLOOKUP($B125,'Justerad allokering kvv'!$B$1:$AG$700,MATCH(W$1,'Justerad allokering kvv'!$B$1:$AF$1,0),FALSE)))</f>
        <v>0</v>
      </c>
      <c r="X125">
        <f>IF($B125=" ","",IF(ISERROR(1/VLOOKUP($B125,'Justerad allokering kvv'!$B$1:$AG$700,MATCH(X$1,'Justerad allokering kvv'!$B$1:$AF$1,0),FALSE)),VLOOKUP($B125,'Allokerad kvv'!$B$2:$AV$700,MATCH(X$1,'Allokerad kvv'!$B$1:$AV$1,0),FALSE),VLOOKUP($B125,'Justerad allokering kvv'!$B$1:$AG$700,MATCH(X$1,'Justerad allokering kvv'!$B$1:$AF$1,0),FALSE)))</f>
        <v>0</v>
      </c>
      <c r="Y125">
        <f>IF($B125=" ","",IF(ISERROR(1/VLOOKUP($B125,'Justerad allokering kvv'!$B$1:$AG$700,MATCH(Y$1,'Justerad allokering kvv'!$B$1:$AF$1,0),FALSE)),VLOOKUP($B125,'Allokerad kvv'!$B$2:$AV$700,MATCH(Y$1,'Allokerad kvv'!$B$1:$AV$1,0),FALSE),VLOOKUP($B125,'Justerad allokering kvv'!$B$1:$AG$700,MATCH(Y$1,'Justerad allokering kvv'!$B$1:$AF$1,0),FALSE)))</f>
        <v>0</v>
      </c>
      <c r="AB125">
        <f>IFERROR(VLOOKUP($B125,Kraftvärmeprod!$B$1:$AO$424,MATCH("Tillförd energi från rökgaskondensering (GWh)",Kraftvärmeprod!$B$1:$AG$1,0),FALSE)/1,0)</f>
        <v>0</v>
      </c>
      <c r="AE125" s="122">
        <f t="shared" si="4"/>
        <v>0</v>
      </c>
      <c r="AG125">
        <f t="shared" si="5"/>
        <v>0</v>
      </c>
      <c r="AH125">
        <f t="shared" si="6"/>
        <v>0</v>
      </c>
      <c r="AI125" t="str">
        <f>IF(AH125=0,"",AH125/VLOOKUP(B125,Kraftvärmeprod!$B$1:$BC$480,MATCH("Summa tillförd energi exklusive rökgaskondensering",Kraftvärmeprod!$B$1:$BC$1,0),FALSE))</f>
        <v/>
      </c>
      <c r="AK125">
        <f t="shared" si="7"/>
        <v>0</v>
      </c>
    </row>
    <row r="126" spans="1:37" x14ac:dyDescent="0.25">
      <c r="A126" s="2" t="s">
        <v>193</v>
      </c>
      <c r="B126" s="2" t="s">
        <v>198</v>
      </c>
      <c r="C126">
        <f>IF($B126=" ","",IF(ISERROR(1/VLOOKUP($B126,'Justerad allokering kvv'!$B$1:$AG$700,MATCH(C$1,'Justerad allokering kvv'!$B$1:$AF$1,0),FALSE)),VLOOKUP($B126,'Allokerad kvv'!$B$2:$AV$700,MATCH(C$1,'Allokerad kvv'!$B$1:$AV$1,0),FALSE),VLOOKUP($B126,'Justerad allokering kvv'!$B$1:$AG$700,MATCH(C$1,'Justerad allokering kvv'!$B$1:$AF$1,0),FALSE)))</f>
        <v>0</v>
      </c>
      <c r="D126">
        <f>IF($B126=" ","",IF(ISERROR(1/VLOOKUP($B126,'Justerad allokering kvv'!$B$1:$AG$700,MATCH(D$1,'Justerad allokering kvv'!$B$1:$AF$1,0),FALSE)),VLOOKUP($B126,'Allokerad kvv'!$B$2:$AV$700,MATCH(D$1,'Allokerad kvv'!$B$1:$AV$1,0),FALSE),VLOOKUP($B126,'Justerad allokering kvv'!$B$1:$AG$700,MATCH(D$1,'Justerad allokering kvv'!$B$1:$AF$1,0),FALSE)))</f>
        <v>0</v>
      </c>
      <c r="E126">
        <f>IF($B126=" ","",IF(ISERROR(1/VLOOKUP($B126,'Justerad allokering kvv'!$B$1:$AG$700,MATCH(E$1,'Justerad allokering kvv'!$B$1:$AF$1,0),FALSE)),VLOOKUP($B126,'Allokerad kvv'!$B$2:$AV$700,MATCH(E$1,'Allokerad kvv'!$B$1:$AV$1,0),FALSE),VLOOKUP($B126,'Justerad allokering kvv'!$B$1:$AG$700,MATCH(E$1,'Justerad allokering kvv'!$B$1:$AF$1,0),FALSE)))</f>
        <v>0</v>
      </c>
      <c r="F126">
        <f>IF($B126=" ","",IF(ISERROR(1/VLOOKUP($B126,'Justerad allokering kvv'!$B$1:$AG$700,MATCH(F$1,'Justerad allokering kvv'!$B$1:$AF$1,0),FALSE)),VLOOKUP($B126,'Allokerad kvv'!$B$2:$AV$700,MATCH(F$1,'Allokerad kvv'!$B$1:$AV$1,0),FALSE),VLOOKUP($B126,'Justerad allokering kvv'!$B$1:$AG$700,MATCH(F$1,'Justerad allokering kvv'!$B$1:$AF$1,0),FALSE)))</f>
        <v>0</v>
      </c>
      <c r="G126">
        <f>IF($B126=" ","",IF(ISERROR(1/VLOOKUP($B126,'Justerad allokering kvv'!$B$1:$AG$700,MATCH(G$1,'Justerad allokering kvv'!$B$1:$AF$1,0),FALSE)),VLOOKUP($B126,'Allokerad kvv'!$B$2:$AV$700,MATCH(G$1,'Allokerad kvv'!$B$1:$AV$1,0),FALSE),VLOOKUP($B126,'Justerad allokering kvv'!$B$1:$AG$700,MATCH(G$1,'Justerad allokering kvv'!$B$1:$AF$1,0),FALSE)))</f>
        <v>0</v>
      </c>
      <c r="H126">
        <f>IF($B126=" ","",IF(ISERROR(1/VLOOKUP($B126,'Justerad allokering kvv'!$B$1:$AG$700,MATCH(H$1,'Justerad allokering kvv'!$B$1:$AF$1,0),FALSE)),VLOOKUP($B126,'Allokerad kvv'!$B$2:$AV$700,MATCH(H$1,'Allokerad kvv'!$B$1:$AV$1,0),FALSE),VLOOKUP($B126,'Justerad allokering kvv'!$B$1:$AG$700,MATCH(H$1,'Justerad allokering kvv'!$B$1:$AF$1,0),FALSE)))</f>
        <v>0</v>
      </c>
      <c r="I126">
        <f>IF($B126=" ","",IF(ISERROR(1/VLOOKUP($B126,'Justerad allokering kvv'!$B$1:$AG$700,MATCH(I$1,'Justerad allokering kvv'!$B$1:$AF$1,0),FALSE)),VLOOKUP($B126,'Allokerad kvv'!$B$2:$AV$700,MATCH(I$1,'Allokerad kvv'!$B$1:$AV$1,0),FALSE),VLOOKUP($B126,'Justerad allokering kvv'!$B$1:$AG$700,MATCH(I$1,'Justerad allokering kvv'!$B$1:$AF$1,0),FALSE)))</f>
        <v>0</v>
      </c>
      <c r="J126">
        <f>IF($B126=" ","",IF(ISERROR(1/VLOOKUP($B126,'Justerad allokering kvv'!$B$1:$AG$700,MATCH(J$1,'Justerad allokering kvv'!$B$1:$AF$1,0),FALSE)),VLOOKUP($B126,'Allokerad kvv'!$B$2:$AV$700,MATCH(J$1,'Allokerad kvv'!$B$1:$AV$1,0),FALSE),VLOOKUP($B126,'Justerad allokering kvv'!$B$1:$AG$700,MATCH(J$1,'Justerad allokering kvv'!$B$1:$AF$1,0),FALSE)))</f>
        <v>0</v>
      </c>
      <c r="K126">
        <f>IF($B126=" ","",IF(ISERROR(1/VLOOKUP($B126,'Justerad allokering kvv'!$B$1:$AG$700,MATCH(K$1,'Justerad allokering kvv'!$B$1:$AF$1,0),FALSE)),VLOOKUP($B126,'Allokerad kvv'!$B$2:$AV$700,MATCH(K$1,'Allokerad kvv'!$B$1:$AV$1,0),FALSE),VLOOKUP($B126,'Justerad allokering kvv'!$B$1:$AG$700,MATCH(K$1,'Justerad allokering kvv'!$B$1:$AF$1,0),FALSE)))</f>
        <v>0</v>
      </c>
      <c r="L126">
        <f>IF($B126=" ","",IF(ISERROR(1/VLOOKUP($B126,'Justerad allokering kvv'!$B$1:$AG$700,MATCH(L$1,'Justerad allokering kvv'!$B$1:$AF$1,0),FALSE)),VLOOKUP($B126,'Allokerad kvv'!$B$2:$AV$700,MATCH(L$1,'Allokerad kvv'!$B$1:$AV$1,0),FALSE),VLOOKUP($B126,'Justerad allokering kvv'!$B$1:$AG$700,MATCH(L$1,'Justerad allokering kvv'!$B$1:$AF$1,0),FALSE)))</f>
        <v>0</v>
      </c>
      <c r="M126">
        <f>IF($B126=" ","",IF(ISERROR(1/VLOOKUP($B126,'Justerad allokering kvv'!$B$1:$AG$700,MATCH(M$1,'Justerad allokering kvv'!$B$1:$AF$1,0),FALSE)),VLOOKUP($B126,'Allokerad kvv'!$B$2:$AV$700,MATCH(M$1,'Allokerad kvv'!$B$1:$AV$1,0),FALSE),VLOOKUP($B126,'Justerad allokering kvv'!$B$1:$AG$700,MATCH(M$1,'Justerad allokering kvv'!$B$1:$AF$1,0),FALSE)))</f>
        <v>0</v>
      </c>
      <c r="N126">
        <f>IF($B126=" ","",IF(ISERROR(1/VLOOKUP($B126,'Justerad allokering kvv'!$B$1:$AG$700,MATCH(N$1,'Justerad allokering kvv'!$B$1:$AF$1,0),FALSE)),VLOOKUP($B126,'Allokerad kvv'!$B$2:$AV$700,MATCH(N$1,'Allokerad kvv'!$B$1:$AV$1,0),FALSE),VLOOKUP($B126,'Justerad allokering kvv'!$B$1:$AG$700,MATCH(N$1,'Justerad allokering kvv'!$B$1:$AF$1,0),FALSE)))</f>
        <v>0</v>
      </c>
      <c r="O126">
        <f>IF($B126=" ","",IF(ISERROR(1/VLOOKUP($B126,'Justerad allokering kvv'!$B$1:$AG$700,MATCH(O$1,'Justerad allokering kvv'!$B$1:$AF$1,0),FALSE)),VLOOKUP($B126,'Allokerad kvv'!$B$2:$AV$700,MATCH(O$1,'Allokerad kvv'!$B$1:$AV$1,0),FALSE),VLOOKUP($B126,'Justerad allokering kvv'!$B$1:$AG$700,MATCH(O$1,'Justerad allokering kvv'!$B$1:$AF$1,0),FALSE)))</f>
        <v>0</v>
      </c>
      <c r="P126">
        <f>IF($B126=" ","",IF(ISERROR(1/VLOOKUP($B126,'Justerad allokering kvv'!$B$1:$AG$700,MATCH(P$1,'Justerad allokering kvv'!$B$1:$AF$1,0),FALSE)),VLOOKUP($B126,'Allokerad kvv'!$B$2:$AV$700,MATCH(P$1,'Allokerad kvv'!$B$1:$AV$1,0),FALSE),VLOOKUP($B126,'Justerad allokering kvv'!$B$1:$AG$700,MATCH(P$1,'Justerad allokering kvv'!$B$1:$AF$1,0),FALSE)))</f>
        <v>0</v>
      </c>
      <c r="Q126">
        <f>IF($B126=" ","",IF(ISERROR(1/VLOOKUP($B126,'Justerad allokering kvv'!$B$1:$AG$700,MATCH(Q$1,'Justerad allokering kvv'!$B$1:$AF$1,0),FALSE)),VLOOKUP($B126,'Allokerad kvv'!$B$2:$AV$700,MATCH(Q$1,'Allokerad kvv'!$B$1:$AV$1,0),FALSE),VLOOKUP($B126,'Justerad allokering kvv'!$B$1:$AG$700,MATCH(Q$1,'Justerad allokering kvv'!$B$1:$AF$1,0),FALSE)))</f>
        <v>0</v>
      </c>
      <c r="R126">
        <f>IF($B126=" ","",IF(ISERROR(1/VLOOKUP($B126,'Justerad allokering kvv'!$B$1:$AG$700,MATCH(R$1,'Justerad allokering kvv'!$B$1:$AF$1,0),FALSE)),VLOOKUP($B126,'Allokerad kvv'!$B$2:$AV$700,MATCH(R$1,'Allokerad kvv'!$B$1:$AV$1,0),FALSE),VLOOKUP($B126,'Justerad allokering kvv'!$B$1:$AG$700,MATCH(R$1,'Justerad allokering kvv'!$B$1:$AF$1,0),FALSE)))</f>
        <v>0</v>
      </c>
      <c r="S126">
        <f>IF($B126=" ","",IF(ISERROR(1/VLOOKUP($B126,'Justerad allokering kvv'!$B$1:$AG$700,MATCH(S$1,'Justerad allokering kvv'!$B$1:$AF$1,0),FALSE)),VLOOKUP($B126,'Allokerad kvv'!$B$2:$AV$700,MATCH(S$1,'Allokerad kvv'!$B$1:$AV$1,0),FALSE),VLOOKUP($B126,'Justerad allokering kvv'!$B$1:$AG$700,MATCH(S$1,'Justerad allokering kvv'!$B$1:$AF$1,0),FALSE)))</f>
        <v>0</v>
      </c>
      <c r="T126">
        <f>IF($B126=" ","",IF(ISERROR(1/VLOOKUP($B126,'Justerad allokering kvv'!$B$1:$AG$700,MATCH(T$1,'Justerad allokering kvv'!$B$1:$AF$1,0),FALSE)),VLOOKUP($B126,'Allokerad kvv'!$B$2:$AV$700,MATCH(T$1,'Allokerad kvv'!$B$1:$AV$1,0),FALSE),VLOOKUP($B126,'Justerad allokering kvv'!$B$1:$AG$700,MATCH(T$1,'Justerad allokering kvv'!$B$1:$AF$1,0),FALSE)))</f>
        <v>0</v>
      </c>
      <c r="U126">
        <f>IF($B126=" ","",IF(ISERROR(1/VLOOKUP($B126,'Justerad allokering kvv'!$B$1:$AG$700,MATCH(U$1,'Justerad allokering kvv'!$B$1:$AF$1,0),FALSE)),VLOOKUP($B126,'Allokerad kvv'!$B$2:$AV$700,MATCH(U$1,'Allokerad kvv'!$B$1:$AV$1,0),FALSE),VLOOKUP($B126,'Justerad allokering kvv'!$B$1:$AG$700,MATCH(U$1,'Justerad allokering kvv'!$B$1:$AF$1,0),FALSE)))</f>
        <v>0</v>
      </c>
      <c r="V126">
        <f>IF($B126=" ","",IF(ISERROR(1/VLOOKUP($B126,'Justerad allokering kvv'!$B$1:$AG$700,MATCH(V$1,'Justerad allokering kvv'!$B$1:$AF$1,0),FALSE)),VLOOKUP($B126,'Allokerad kvv'!$B$2:$AV$700,MATCH(V$1,'Allokerad kvv'!$B$1:$AV$1,0),FALSE),VLOOKUP($B126,'Justerad allokering kvv'!$B$1:$AG$700,MATCH(V$1,'Justerad allokering kvv'!$B$1:$AF$1,0),FALSE)))</f>
        <v>0</v>
      </c>
      <c r="W126">
        <f>IF($B126=" ","",IF(ISERROR(1/VLOOKUP($B126,'Justerad allokering kvv'!$B$1:$AG$700,MATCH(W$1,'Justerad allokering kvv'!$B$1:$AF$1,0),FALSE)),VLOOKUP($B126,'Allokerad kvv'!$B$2:$AV$700,MATCH(W$1,'Allokerad kvv'!$B$1:$AV$1,0),FALSE),VLOOKUP($B126,'Justerad allokering kvv'!$B$1:$AG$700,MATCH(W$1,'Justerad allokering kvv'!$B$1:$AF$1,0),FALSE)))</f>
        <v>0</v>
      </c>
      <c r="X126">
        <f>IF($B126=" ","",IF(ISERROR(1/VLOOKUP($B126,'Justerad allokering kvv'!$B$1:$AG$700,MATCH(X$1,'Justerad allokering kvv'!$B$1:$AF$1,0),FALSE)),VLOOKUP($B126,'Allokerad kvv'!$B$2:$AV$700,MATCH(X$1,'Allokerad kvv'!$B$1:$AV$1,0),FALSE),VLOOKUP($B126,'Justerad allokering kvv'!$B$1:$AG$700,MATCH(X$1,'Justerad allokering kvv'!$B$1:$AF$1,0),FALSE)))</f>
        <v>0</v>
      </c>
      <c r="Y126">
        <f>IF($B126=" ","",IF(ISERROR(1/VLOOKUP($B126,'Justerad allokering kvv'!$B$1:$AG$700,MATCH(Y$1,'Justerad allokering kvv'!$B$1:$AF$1,0),FALSE)),VLOOKUP($B126,'Allokerad kvv'!$B$2:$AV$700,MATCH(Y$1,'Allokerad kvv'!$B$1:$AV$1,0),FALSE),VLOOKUP($B126,'Justerad allokering kvv'!$B$1:$AG$700,MATCH(Y$1,'Justerad allokering kvv'!$B$1:$AF$1,0),FALSE)))</f>
        <v>0</v>
      </c>
      <c r="AB126">
        <f>IFERROR(VLOOKUP($B126,Kraftvärmeprod!$B$1:$AO$424,MATCH("Tillförd energi från rökgaskondensering (GWh)",Kraftvärmeprod!$B$1:$AG$1,0),FALSE)/1,0)</f>
        <v>0</v>
      </c>
      <c r="AE126" s="122">
        <f t="shared" si="4"/>
        <v>0</v>
      </c>
      <c r="AG126">
        <f t="shared" si="5"/>
        <v>0</v>
      </c>
      <c r="AH126">
        <f t="shared" si="6"/>
        <v>0</v>
      </c>
      <c r="AI126" t="str">
        <f>IF(AH126=0,"",AH126/VLOOKUP(B126,Kraftvärmeprod!$B$1:$BC$480,MATCH("Summa tillförd energi exklusive rökgaskondensering",Kraftvärmeprod!$B$1:$BC$1,0),FALSE))</f>
        <v/>
      </c>
      <c r="AK126">
        <f t="shared" si="7"/>
        <v>0</v>
      </c>
    </row>
    <row r="127" spans="1:37" x14ac:dyDescent="0.25">
      <c r="A127" s="2" t="s">
        <v>193</v>
      </c>
      <c r="B127" s="2" t="s">
        <v>199</v>
      </c>
      <c r="C127">
        <f>IF($B127=" ","",IF(ISERROR(1/VLOOKUP($B127,'Justerad allokering kvv'!$B$1:$AG$700,MATCH(C$1,'Justerad allokering kvv'!$B$1:$AF$1,0),FALSE)),VLOOKUP($B127,'Allokerad kvv'!$B$2:$AV$700,MATCH(C$1,'Allokerad kvv'!$B$1:$AV$1,0),FALSE),VLOOKUP($B127,'Justerad allokering kvv'!$B$1:$AG$700,MATCH(C$1,'Justerad allokering kvv'!$B$1:$AF$1,0),FALSE)))</f>
        <v>0</v>
      </c>
      <c r="D127">
        <f>IF($B127=" ","",IF(ISERROR(1/VLOOKUP($B127,'Justerad allokering kvv'!$B$1:$AG$700,MATCH(D$1,'Justerad allokering kvv'!$B$1:$AF$1,0),FALSE)),VLOOKUP($B127,'Allokerad kvv'!$B$2:$AV$700,MATCH(D$1,'Allokerad kvv'!$B$1:$AV$1,0),FALSE),VLOOKUP($B127,'Justerad allokering kvv'!$B$1:$AG$700,MATCH(D$1,'Justerad allokering kvv'!$B$1:$AF$1,0),FALSE)))</f>
        <v>0</v>
      </c>
      <c r="E127">
        <f>IF($B127=" ","",IF(ISERROR(1/VLOOKUP($B127,'Justerad allokering kvv'!$B$1:$AG$700,MATCH(E$1,'Justerad allokering kvv'!$B$1:$AF$1,0),FALSE)),VLOOKUP($B127,'Allokerad kvv'!$B$2:$AV$700,MATCH(E$1,'Allokerad kvv'!$B$1:$AV$1,0),FALSE),VLOOKUP($B127,'Justerad allokering kvv'!$B$1:$AG$700,MATCH(E$1,'Justerad allokering kvv'!$B$1:$AF$1,0),FALSE)))</f>
        <v>0</v>
      </c>
      <c r="F127">
        <f>IF($B127=" ","",IF(ISERROR(1/VLOOKUP($B127,'Justerad allokering kvv'!$B$1:$AG$700,MATCH(F$1,'Justerad allokering kvv'!$B$1:$AF$1,0),FALSE)),VLOOKUP($B127,'Allokerad kvv'!$B$2:$AV$700,MATCH(F$1,'Allokerad kvv'!$B$1:$AV$1,0),FALSE),VLOOKUP($B127,'Justerad allokering kvv'!$B$1:$AG$700,MATCH(F$1,'Justerad allokering kvv'!$B$1:$AF$1,0),FALSE)))</f>
        <v>0</v>
      </c>
      <c r="G127">
        <f>IF($B127=" ","",IF(ISERROR(1/VLOOKUP($B127,'Justerad allokering kvv'!$B$1:$AG$700,MATCH(G$1,'Justerad allokering kvv'!$B$1:$AF$1,0),FALSE)),VLOOKUP($B127,'Allokerad kvv'!$B$2:$AV$700,MATCH(G$1,'Allokerad kvv'!$B$1:$AV$1,0),FALSE),VLOOKUP($B127,'Justerad allokering kvv'!$B$1:$AG$700,MATCH(G$1,'Justerad allokering kvv'!$B$1:$AF$1,0),FALSE)))</f>
        <v>0</v>
      </c>
      <c r="H127">
        <f>IF($B127=" ","",IF(ISERROR(1/VLOOKUP($B127,'Justerad allokering kvv'!$B$1:$AG$700,MATCH(H$1,'Justerad allokering kvv'!$B$1:$AF$1,0),FALSE)),VLOOKUP($B127,'Allokerad kvv'!$B$2:$AV$700,MATCH(H$1,'Allokerad kvv'!$B$1:$AV$1,0),FALSE),VLOOKUP($B127,'Justerad allokering kvv'!$B$1:$AG$700,MATCH(H$1,'Justerad allokering kvv'!$B$1:$AF$1,0),FALSE)))</f>
        <v>0</v>
      </c>
      <c r="I127">
        <f>IF($B127=" ","",IF(ISERROR(1/VLOOKUP($B127,'Justerad allokering kvv'!$B$1:$AG$700,MATCH(I$1,'Justerad allokering kvv'!$B$1:$AF$1,0),FALSE)),VLOOKUP($B127,'Allokerad kvv'!$B$2:$AV$700,MATCH(I$1,'Allokerad kvv'!$B$1:$AV$1,0),FALSE),VLOOKUP($B127,'Justerad allokering kvv'!$B$1:$AG$700,MATCH(I$1,'Justerad allokering kvv'!$B$1:$AF$1,0),FALSE)))</f>
        <v>0</v>
      </c>
      <c r="J127">
        <f>IF($B127=" ","",IF(ISERROR(1/VLOOKUP($B127,'Justerad allokering kvv'!$B$1:$AG$700,MATCH(J$1,'Justerad allokering kvv'!$B$1:$AF$1,0),FALSE)),VLOOKUP($B127,'Allokerad kvv'!$B$2:$AV$700,MATCH(J$1,'Allokerad kvv'!$B$1:$AV$1,0),FALSE),VLOOKUP($B127,'Justerad allokering kvv'!$B$1:$AG$700,MATCH(J$1,'Justerad allokering kvv'!$B$1:$AF$1,0),FALSE)))</f>
        <v>0</v>
      </c>
      <c r="K127">
        <f>IF($B127=" ","",IF(ISERROR(1/VLOOKUP($B127,'Justerad allokering kvv'!$B$1:$AG$700,MATCH(K$1,'Justerad allokering kvv'!$B$1:$AF$1,0),FALSE)),VLOOKUP($B127,'Allokerad kvv'!$B$2:$AV$700,MATCH(K$1,'Allokerad kvv'!$B$1:$AV$1,0),FALSE),VLOOKUP($B127,'Justerad allokering kvv'!$B$1:$AG$700,MATCH(K$1,'Justerad allokering kvv'!$B$1:$AF$1,0),FALSE)))</f>
        <v>0</v>
      </c>
      <c r="L127">
        <f>IF($B127=" ","",IF(ISERROR(1/VLOOKUP($B127,'Justerad allokering kvv'!$B$1:$AG$700,MATCH(L$1,'Justerad allokering kvv'!$B$1:$AF$1,0),FALSE)),VLOOKUP($B127,'Allokerad kvv'!$B$2:$AV$700,MATCH(L$1,'Allokerad kvv'!$B$1:$AV$1,0),FALSE),VLOOKUP($B127,'Justerad allokering kvv'!$B$1:$AG$700,MATCH(L$1,'Justerad allokering kvv'!$B$1:$AF$1,0),FALSE)))</f>
        <v>0</v>
      </c>
      <c r="M127">
        <f>IF($B127=" ","",IF(ISERROR(1/VLOOKUP($B127,'Justerad allokering kvv'!$B$1:$AG$700,MATCH(M$1,'Justerad allokering kvv'!$B$1:$AF$1,0),FALSE)),VLOOKUP($B127,'Allokerad kvv'!$B$2:$AV$700,MATCH(M$1,'Allokerad kvv'!$B$1:$AV$1,0),FALSE),VLOOKUP($B127,'Justerad allokering kvv'!$B$1:$AG$700,MATCH(M$1,'Justerad allokering kvv'!$B$1:$AF$1,0),FALSE)))</f>
        <v>0</v>
      </c>
      <c r="N127">
        <f>IF($B127=" ","",IF(ISERROR(1/VLOOKUP($B127,'Justerad allokering kvv'!$B$1:$AG$700,MATCH(N$1,'Justerad allokering kvv'!$B$1:$AF$1,0),FALSE)),VLOOKUP($B127,'Allokerad kvv'!$B$2:$AV$700,MATCH(N$1,'Allokerad kvv'!$B$1:$AV$1,0),FALSE),VLOOKUP($B127,'Justerad allokering kvv'!$B$1:$AG$700,MATCH(N$1,'Justerad allokering kvv'!$B$1:$AF$1,0),FALSE)))</f>
        <v>0</v>
      </c>
      <c r="O127">
        <f>IF($B127=" ","",IF(ISERROR(1/VLOOKUP($B127,'Justerad allokering kvv'!$B$1:$AG$700,MATCH(O$1,'Justerad allokering kvv'!$B$1:$AF$1,0),FALSE)),VLOOKUP($B127,'Allokerad kvv'!$B$2:$AV$700,MATCH(O$1,'Allokerad kvv'!$B$1:$AV$1,0),FALSE),VLOOKUP($B127,'Justerad allokering kvv'!$B$1:$AG$700,MATCH(O$1,'Justerad allokering kvv'!$B$1:$AF$1,0),FALSE)))</f>
        <v>0</v>
      </c>
      <c r="P127">
        <f>IF($B127=" ","",IF(ISERROR(1/VLOOKUP($B127,'Justerad allokering kvv'!$B$1:$AG$700,MATCH(P$1,'Justerad allokering kvv'!$B$1:$AF$1,0),FALSE)),VLOOKUP($B127,'Allokerad kvv'!$B$2:$AV$700,MATCH(P$1,'Allokerad kvv'!$B$1:$AV$1,0),FALSE),VLOOKUP($B127,'Justerad allokering kvv'!$B$1:$AG$700,MATCH(P$1,'Justerad allokering kvv'!$B$1:$AF$1,0),FALSE)))</f>
        <v>0</v>
      </c>
      <c r="Q127">
        <f>IF($B127=" ","",IF(ISERROR(1/VLOOKUP($B127,'Justerad allokering kvv'!$B$1:$AG$700,MATCH(Q$1,'Justerad allokering kvv'!$B$1:$AF$1,0),FALSE)),VLOOKUP($B127,'Allokerad kvv'!$B$2:$AV$700,MATCH(Q$1,'Allokerad kvv'!$B$1:$AV$1,0),FALSE),VLOOKUP($B127,'Justerad allokering kvv'!$B$1:$AG$700,MATCH(Q$1,'Justerad allokering kvv'!$B$1:$AF$1,0),FALSE)))</f>
        <v>0</v>
      </c>
      <c r="R127">
        <f>IF($B127=" ","",IF(ISERROR(1/VLOOKUP($B127,'Justerad allokering kvv'!$B$1:$AG$700,MATCH(R$1,'Justerad allokering kvv'!$B$1:$AF$1,0),FALSE)),VLOOKUP($B127,'Allokerad kvv'!$B$2:$AV$700,MATCH(R$1,'Allokerad kvv'!$B$1:$AV$1,0),FALSE),VLOOKUP($B127,'Justerad allokering kvv'!$B$1:$AG$700,MATCH(R$1,'Justerad allokering kvv'!$B$1:$AF$1,0),FALSE)))</f>
        <v>0</v>
      </c>
      <c r="S127">
        <f>IF($B127=" ","",IF(ISERROR(1/VLOOKUP($B127,'Justerad allokering kvv'!$B$1:$AG$700,MATCH(S$1,'Justerad allokering kvv'!$B$1:$AF$1,0),FALSE)),VLOOKUP($B127,'Allokerad kvv'!$B$2:$AV$700,MATCH(S$1,'Allokerad kvv'!$B$1:$AV$1,0),FALSE),VLOOKUP($B127,'Justerad allokering kvv'!$B$1:$AG$700,MATCH(S$1,'Justerad allokering kvv'!$B$1:$AF$1,0),FALSE)))</f>
        <v>0</v>
      </c>
      <c r="T127">
        <f>IF($B127=" ","",IF(ISERROR(1/VLOOKUP($B127,'Justerad allokering kvv'!$B$1:$AG$700,MATCH(T$1,'Justerad allokering kvv'!$B$1:$AF$1,0),FALSE)),VLOOKUP($B127,'Allokerad kvv'!$B$2:$AV$700,MATCH(T$1,'Allokerad kvv'!$B$1:$AV$1,0),FALSE),VLOOKUP($B127,'Justerad allokering kvv'!$B$1:$AG$700,MATCH(T$1,'Justerad allokering kvv'!$B$1:$AF$1,0),FALSE)))</f>
        <v>0</v>
      </c>
      <c r="U127">
        <f>IF($B127=" ","",IF(ISERROR(1/VLOOKUP($B127,'Justerad allokering kvv'!$B$1:$AG$700,MATCH(U$1,'Justerad allokering kvv'!$B$1:$AF$1,0),FALSE)),VLOOKUP($B127,'Allokerad kvv'!$B$2:$AV$700,MATCH(U$1,'Allokerad kvv'!$B$1:$AV$1,0),FALSE),VLOOKUP($B127,'Justerad allokering kvv'!$B$1:$AG$700,MATCH(U$1,'Justerad allokering kvv'!$B$1:$AF$1,0),FALSE)))</f>
        <v>0</v>
      </c>
      <c r="V127">
        <f>IF($B127=" ","",IF(ISERROR(1/VLOOKUP($B127,'Justerad allokering kvv'!$B$1:$AG$700,MATCH(V$1,'Justerad allokering kvv'!$B$1:$AF$1,0),FALSE)),VLOOKUP($B127,'Allokerad kvv'!$B$2:$AV$700,MATCH(V$1,'Allokerad kvv'!$B$1:$AV$1,0),FALSE),VLOOKUP($B127,'Justerad allokering kvv'!$B$1:$AG$700,MATCH(V$1,'Justerad allokering kvv'!$B$1:$AF$1,0),FALSE)))</f>
        <v>0</v>
      </c>
      <c r="W127">
        <f>IF($B127=" ","",IF(ISERROR(1/VLOOKUP($B127,'Justerad allokering kvv'!$B$1:$AG$700,MATCH(W$1,'Justerad allokering kvv'!$B$1:$AF$1,0),FALSE)),VLOOKUP($B127,'Allokerad kvv'!$B$2:$AV$700,MATCH(W$1,'Allokerad kvv'!$B$1:$AV$1,0),FALSE),VLOOKUP($B127,'Justerad allokering kvv'!$B$1:$AG$700,MATCH(W$1,'Justerad allokering kvv'!$B$1:$AF$1,0),FALSE)))</f>
        <v>0</v>
      </c>
      <c r="X127">
        <f>IF($B127=" ","",IF(ISERROR(1/VLOOKUP($B127,'Justerad allokering kvv'!$B$1:$AG$700,MATCH(X$1,'Justerad allokering kvv'!$B$1:$AF$1,0),FALSE)),VLOOKUP($B127,'Allokerad kvv'!$B$2:$AV$700,MATCH(X$1,'Allokerad kvv'!$B$1:$AV$1,0),FALSE),VLOOKUP($B127,'Justerad allokering kvv'!$B$1:$AG$700,MATCH(X$1,'Justerad allokering kvv'!$B$1:$AF$1,0),FALSE)))</f>
        <v>0</v>
      </c>
      <c r="Y127">
        <f>IF($B127=" ","",IF(ISERROR(1/VLOOKUP($B127,'Justerad allokering kvv'!$B$1:$AG$700,MATCH(Y$1,'Justerad allokering kvv'!$B$1:$AF$1,0),FALSE)),VLOOKUP($B127,'Allokerad kvv'!$B$2:$AV$700,MATCH(Y$1,'Allokerad kvv'!$B$1:$AV$1,0),FALSE),VLOOKUP($B127,'Justerad allokering kvv'!$B$1:$AG$700,MATCH(Y$1,'Justerad allokering kvv'!$B$1:$AF$1,0),FALSE)))</f>
        <v>0</v>
      </c>
      <c r="AB127">
        <f>IFERROR(VLOOKUP($B127,Kraftvärmeprod!$B$1:$AO$424,MATCH("Tillförd energi från rökgaskondensering (GWh)",Kraftvärmeprod!$B$1:$AG$1,0),FALSE)/1,0)</f>
        <v>0</v>
      </c>
      <c r="AE127" s="122">
        <f t="shared" si="4"/>
        <v>0</v>
      </c>
      <c r="AG127">
        <f t="shared" si="5"/>
        <v>0</v>
      </c>
      <c r="AH127">
        <f t="shared" si="6"/>
        <v>0</v>
      </c>
      <c r="AI127" t="str">
        <f>IF(AH127=0,"",AH127/VLOOKUP(B127,Kraftvärmeprod!$B$1:$BC$480,MATCH("Summa tillförd energi exklusive rökgaskondensering",Kraftvärmeprod!$B$1:$BC$1,0),FALSE))</f>
        <v/>
      </c>
      <c r="AK127">
        <f t="shared" si="7"/>
        <v>0</v>
      </c>
    </row>
    <row r="128" spans="1:37" x14ac:dyDescent="0.25">
      <c r="A128" s="2" t="s">
        <v>200</v>
      </c>
      <c r="B128" s="2" t="s">
        <v>201</v>
      </c>
      <c r="C128">
        <f>IF($B128=" ","",IF(ISERROR(1/VLOOKUP($B128,'Justerad allokering kvv'!$B$1:$AG$700,MATCH(C$1,'Justerad allokering kvv'!$B$1:$AF$1,0),FALSE)),VLOOKUP($B128,'Allokerad kvv'!$B$2:$AV$700,MATCH(C$1,'Allokerad kvv'!$B$1:$AV$1,0),FALSE),VLOOKUP($B128,'Justerad allokering kvv'!$B$1:$AG$700,MATCH(C$1,'Justerad allokering kvv'!$B$1:$AF$1,0),FALSE)))</f>
        <v>0</v>
      </c>
      <c r="D128">
        <f>IF($B128=" ","",IF(ISERROR(1/VLOOKUP($B128,'Justerad allokering kvv'!$B$1:$AG$700,MATCH(D$1,'Justerad allokering kvv'!$B$1:$AF$1,0),FALSE)),VLOOKUP($B128,'Allokerad kvv'!$B$2:$AV$700,MATCH(D$1,'Allokerad kvv'!$B$1:$AV$1,0),FALSE),VLOOKUP($B128,'Justerad allokering kvv'!$B$1:$AG$700,MATCH(D$1,'Justerad allokering kvv'!$B$1:$AF$1,0),FALSE)))</f>
        <v>0</v>
      </c>
      <c r="E128">
        <f>IF($B128=" ","",IF(ISERROR(1/VLOOKUP($B128,'Justerad allokering kvv'!$B$1:$AG$700,MATCH(E$1,'Justerad allokering kvv'!$B$1:$AF$1,0),FALSE)),VLOOKUP($B128,'Allokerad kvv'!$B$2:$AV$700,MATCH(E$1,'Allokerad kvv'!$B$1:$AV$1,0),FALSE),VLOOKUP($B128,'Justerad allokering kvv'!$B$1:$AG$700,MATCH(E$1,'Justerad allokering kvv'!$B$1:$AF$1,0),FALSE)))</f>
        <v>0</v>
      </c>
      <c r="F128">
        <f>IF($B128=" ","",IF(ISERROR(1/VLOOKUP($B128,'Justerad allokering kvv'!$B$1:$AG$700,MATCH(F$1,'Justerad allokering kvv'!$B$1:$AF$1,0),FALSE)),VLOOKUP($B128,'Allokerad kvv'!$B$2:$AV$700,MATCH(F$1,'Allokerad kvv'!$B$1:$AV$1,0),FALSE),VLOOKUP($B128,'Justerad allokering kvv'!$B$1:$AG$700,MATCH(F$1,'Justerad allokering kvv'!$B$1:$AF$1,0),FALSE)))</f>
        <v>0</v>
      </c>
      <c r="G128">
        <f>IF($B128=" ","",IF(ISERROR(1/VLOOKUP($B128,'Justerad allokering kvv'!$B$1:$AG$700,MATCH(G$1,'Justerad allokering kvv'!$B$1:$AF$1,0),FALSE)),VLOOKUP($B128,'Allokerad kvv'!$B$2:$AV$700,MATCH(G$1,'Allokerad kvv'!$B$1:$AV$1,0),FALSE),VLOOKUP($B128,'Justerad allokering kvv'!$B$1:$AG$700,MATCH(G$1,'Justerad allokering kvv'!$B$1:$AF$1,0),FALSE)))</f>
        <v>0</v>
      </c>
      <c r="H128">
        <f>IF($B128=" ","",IF(ISERROR(1/VLOOKUP($B128,'Justerad allokering kvv'!$B$1:$AG$700,MATCH(H$1,'Justerad allokering kvv'!$B$1:$AF$1,0),FALSE)),VLOOKUP($B128,'Allokerad kvv'!$B$2:$AV$700,MATCH(H$1,'Allokerad kvv'!$B$1:$AV$1,0),FALSE),VLOOKUP($B128,'Justerad allokering kvv'!$B$1:$AG$700,MATCH(H$1,'Justerad allokering kvv'!$B$1:$AF$1,0),FALSE)))</f>
        <v>0</v>
      </c>
      <c r="I128">
        <f>IF($B128=" ","",IF(ISERROR(1/VLOOKUP($B128,'Justerad allokering kvv'!$B$1:$AG$700,MATCH(I$1,'Justerad allokering kvv'!$B$1:$AF$1,0),FALSE)),VLOOKUP($B128,'Allokerad kvv'!$B$2:$AV$700,MATCH(I$1,'Allokerad kvv'!$B$1:$AV$1,0),FALSE),VLOOKUP($B128,'Justerad allokering kvv'!$B$1:$AG$700,MATCH(I$1,'Justerad allokering kvv'!$B$1:$AF$1,0),FALSE)))</f>
        <v>0</v>
      </c>
      <c r="J128">
        <f>IF($B128=" ","",IF(ISERROR(1/VLOOKUP($B128,'Justerad allokering kvv'!$B$1:$AG$700,MATCH(J$1,'Justerad allokering kvv'!$B$1:$AF$1,0),FALSE)),VLOOKUP($B128,'Allokerad kvv'!$B$2:$AV$700,MATCH(J$1,'Allokerad kvv'!$B$1:$AV$1,0),FALSE),VLOOKUP($B128,'Justerad allokering kvv'!$B$1:$AG$700,MATCH(J$1,'Justerad allokering kvv'!$B$1:$AF$1,0),FALSE)))</f>
        <v>0</v>
      </c>
      <c r="K128">
        <f>IF($B128=" ","",IF(ISERROR(1/VLOOKUP($B128,'Justerad allokering kvv'!$B$1:$AG$700,MATCH(K$1,'Justerad allokering kvv'!$B$1:$AF$1,0),FALSE)),VLOOKUP($B128,'Allokerad kvv'!$B$2:$AV$700,MATCH(K$1,'Allokerad kvv'!$B$1:$AV$1,0),FALSE),VLOOKUP($B128,'Justerad allokering kvv'!$B$1:$AG$700,MATCH(K$1,'Justerad allokering kvv'!$B$1:$AF$1,0),FALSE)))</f>
        <v>0</v>
      </c>
      <c r="L128">
        <f>IF($B128=" ","",IF(ISERROR(1/VLOOKUP($B128,'Justerad allokering kvv'!$B$1:$AG$700,MATCH(L$1,'Justerad allokering kvv'!$B$1:$AF$1,0),FALSE)),VLOOKUP($B128,'Allokerad kvv'!$B$2:$AV$700,MATCH(L$1,'Allokerad kvv'!$B$1:$AV$1,0),FALSE),VLOOKUP($B128,'Justerad allokering kvv'!$B$1:$AG$700,MATCH(L$1,'Justerad allokering kvv'!$B$1:$AF$1,0),FALSE)))</f>
        <v>0</v>
      </c>
      <c r="M128">
        <f>IF($B128=" ","",IF(ISERROR(1/VLOOKUP($B128,'Justerad allokering kvv'!$B$1:$AG$700,MATCH(M$1,'Justerad allokering kvv'!$B$1:$AF$1,0),FALSE)),VLOOKUP($B128,'Allokerad kvv'!$B$2:$AV$700,MATCH(M$1,'Allokerad kvv'!$B$1:$AV$1,0),FALSE),VLOOKUP($B128,'Justerad allokering kvv'!$B$1:$AG$700,MATCH(M$1,'Justerad allokering kvv'!$B$1:$AF$1,0),FALSE)))</f>
        <v>0</v>
      </c>
      <c r="N128">
        <f>IF($B128=" ","",IF(ISERROR(1/VLOOKUP($B128,'Justerad allokering kvv'!$B$1:$AG$700,MATCH(N$1,'Justerad allokering kvv'!$B$1:$AF$1,0),FALSE)),VLOOKUP($B128,'Allokerad kvv'!$B$2:$AV$700,MATCH(N$1,'Allokerad kvv'!$B$1:$AV$1,0),FALSE),VLOOKUP($B128,'Justerad allokering kvv'!$B$1:$AG$700,MATCH(N$1,'Justerad allokering kvv'!$B$1:$AF$1,0),FALSE)))</f>
        <v>0</v>
      </c>
      <c r="O128">
        <f>IF($B128=" ","",IF(ISERROR(1/VLOOKUP($B128,'Justerad allokering kvv'!$B$1:$AG$700,MATCH(O$1,'Justerad allokering kvv'!$B$1:$AF$1,0),FALSE)),VLOOKUP($B128,'Allokerad kvv'!$B$2:$AV$700,MATCH(O$1,'Allokerad kvv'!$B$1:$AV$1,0),FALSE),VLOOKUP($B128,'Justerad allokering kvv'!$B$1:$AG$700,MATCH(O$1,'Justerad allokering kvv'!$B$1:$AF$1,0),FALSE)))</f>
        <v>0</v>
      </c>
      <c r="P128">
        <f>IF($B128=" ","",IF(ISERROR(1/VLOOKUP($B128,'Justerad allokering kvv'!$B$1:$AG$700,MATCH(P$1,'Justerad allokering kvv'!$B$1:$AF$1,0),FALSE)),VLOOKUP($B128,'Allokerad kvv'!$B$2:$AV$700,MATCH(P$1,'Allokerad kvv'!$B$1:$AV$1,0),FALSE),VLOOKUP($B128,'Justerad allokering kvv'!$B$1:$AG$700,MATCH(P$1,'Justerad allokering kvv'!$B$1:$AF$1,0),FALSE)))</f>
        <v>0</v>
      </c>
      <c r="Q128">
        <f>IF($B128=" ","",IF(ISERROR(1/VLOOKUP($B128,'Justerad allokering kvv'!$B$1:$AG$700,MATCH(Q$1,'Justerad allokering kvv'!$B$1:$AF$1,0),FALSE)),VLOOKUP($B128,'Allokerad kvv'!$B$2:$AV$700,MATCH(Q$1,'Allokerad kvv'!$B$1:$AV$1,0),FALSE),VLOOKUP($B128,'Justerad allokering kvv'!$B$1:$AG$700,MATCH(Q$1,'Justerad allokering kvv'!$B$1:$AF$1,0),FALSE)))</f>
        <v>0</v>
      </c>
      <c r="R128">
        <f>IF($B128=" ","",IF(ISERROR(1/VLOOKUP($B128,'Justerad allokering kvv'!$B$1:$AG$700,MATCH(R$1,'Justerad allokering kvv'!$B$1:$AF$1,0),FALSE)),VLOOKUP($B128,'Allokerad kvv'!$B$2:$AV$700,MATCH(R$1,'Allokerad kvv'!$B$1:$AV$1,0),FALSE),VLOOKUP($B128,'Justerad allokering kvv'!$B$1:$AG$700,MATCH(R$1,'Justerad allokering kvv'!$B$1:$AF$1,0),FALSE)))</f>
        <v>0</v>
      </c>
      <c r="S128">
        <f>IF($B128=" ","",IF(ISERROR(1/VLOOKUP($B128,'Justerad allokering kvv'!$B$1:$AG$700,MATCH(S$1,'Justerad allokering kvv'!$B$1:$AF$1,0),FALSE)),VLOOKUP($B128,'Allokerad kvv'!$B$2:$AV$700,MATCH(S$1,'Allokerad kvv'!$B$1:$AV$1,0),FALSE),VLOOKUP($B128,'Justerad allokering kvv'!$B$1:$AG$700,MATCH(S$1,'Justerad allokering kvv'!$B$1:$AF$1,0),FALSE)))</f>
        <v>0</v>
      </c>
      <c r="T128">
        <f>IF($B128=" ","",IF(ISERROR(1/VLOOKUP($B128,'Justerad allokering kvv'!$B$1:$AG$700,MATCH(T$1,'Justerad allokering kvv'!$B$1:$AF$1,0),FALSE)),VLOOKUP($B128,'Allokerad kvv'!$B$2:$AV$700,MATCH(T$1,'Allokerad kvv'!$B$1:$AV$1,0),FALSE),VLOOKUP($B128,'Justerad allokering kvv'!$B$1:$AG$700,MATCH(T$1,'Justerad allokering kvv'!$B$1:$AF$1,0),FALSE)))</f>
        <v>0</v>
      </c>
      <c r="U128">
        <f>IF($B128=" ","",IF(ISERROR(1/VLOOKUP($B128,'Justerad allokering kvv'!$B$1:$AG$700,MATCH(U$1,'Justerad allokering kvv'!$B$1:$AF$1,0),FALSE)),VLOOKUP($B128,'Allokerad kvv'!$B$2:$AV$700,MATCH(U$1,'Allokerad kvv'!$B$1:$AV$1,0),FALSE),VLOOKUP($B128,'Justerad allokering kvv'!$B$1:$AG$700,MATCH(U$1,'Justerad allokering kvv'!$B$1:$AF$1,0),FALSE)))</f>
        <v>0</v>
      </c>
      <c r="V128">
        <f>IF($B128=" ","",IF(ISERROR(1/VLOOKUP($B128,'Justerad allokering kvv'!$B$1:$AG$700,MATCH(V$1,'Justerad allokering kvv'!$B$1:$AF$1,0),FALSE)),VLOOKUP($B128,'Allokerad kvv'!$B$2:$AV$700,MATCH(V$1,'Allokerad kvv'!$B$1:$AV$1,0),FALSE),VLOOKUP($B128,'Justerad allokering kvv'!$B$1:$AG$700,MATCH(V$1,'Justerad allokering kvv'!$B$1:$AF$1,0),FALSE)))</f>
        <v>0</v>
      </c>
      <c r="W128">
        <f>IF($B128=" ","",IF(ISERROR(1/VLOOKUP($B128,'Justerad allokering kvv'!$B$1:$AG$700,MATCH(W$1,'Justerad allokering kvv'!$B$1:$AF$1,0),FALSE)),VLOOKUP($B128,'Allokerad kvv'!$B$2:$AV$700,MATCH(W$1,'Allokerad kvv'!$B$1:$AV$1,0),FALSE),VLOOKUP($B128,'Justerad allokering kvv'!$B$1:$AG$700,MATCH(W$1,'Justerad allokering kvv'!$B$1:$AF$1,0),FALSE)))</f>
        <v>0</v>
      </c>
      <c r="X128">
        <f>IF($B128=" ","",IF(ISERROR(1/VLOOKUP($B128,'Justerad allokering kvv'!$B$1:$AG$700,MATCH(X$1,'Justerad allokering kvv'!$B$1:$AF$1,0),FALSE)),VLOOKUP($B128,'Allokerad kvv'!$B$2:$AV$700,MATCH(X$1,'Allokerad kvv'!$B$1:$AV$1,0),FALSE),VLOOKUP($B128,'Justerad allokering kvv'!$B$1:$AG$700,MATCH(X$1,'Justerad allokering kvv'!$B$1:$AF$1,0),FALSE)))</f>
        <v>0</v>
      </c>
      <c r="Y128">
        <f>IF($B128=" ","",IF(ISERROR(1/VLOOKUP($B128,'Justerad allokering kvv'!$B$1:$AG$700,MATCH(Y$1,'Justerad allokering kvv'!$B$1:$AF$1,0),FALSE)),VLOOKUP($B128,'Allokerad kvv'!$B$2:$AV$700,MATCH(Y$1,'Allokerad kvv'!$B$1:$AV$1,0),FALSE),VLOOKUP($B128,'Justerad allokering kvv'!$B$1:$AG$700,MATCH(Y$1,'Justerad allokering kvv'!$B$1:$AF$1,0),FALSE)))</f>
        <v>0</v>
      </c>
      <c r="AB128">
        <f>IFERROR(VLOOKUP($B128,Kraftvärmeprod!$B$1:$AO$424,MATCH("Tillförd energi från rökgaskondensering (GWh)",Kraftvärmeprod!$B$1:$AG$1,0),FALSE)/1,0)</f>
        <v>0</v>
      </c>
      <c r="AE128" s="122">
        <f t="shared" si="4"/>
        <v>0</v>
      </c>
      <c r="AG128">
        <f t="shared" si="5"/>
        <v>0</v>
      </c>
      <c r="AH128">
        <f t="shared" si="6"/>
        <v>0</v>
      </c>
      <c r="AI128" t="str">
        <f>IF(AH128=0,"",AH128/VLOOKUP(B128,Kraftvärmeprod!$B$1:$BC$480,MATCH("Summa tillförd energi exklusive rökgaskondensering",Kraftvärmeprod!$B$1:$BC$1,0),FALSE))</f>
        <v/>
      </c>
      <c r="AK128">
        <f t="shared" si="7"/>
        <v>0</v>
      </c>
    </row>
    <row r="129" spans="1:37" x14ac:dyDescent="0.25">
      <c r="A129" s="2" t="s">
        <v>200</v>
      </c>
      <c r="B129" s="2" t="s">
        <v>202</v>
      </c>
      <c r="C129">
        <f>IF($B129=" ","",IF(ISERROR(1/VLOOKUP($B129,'Justerad allokering kvv'!$B$1:$AG$700,MATCH(C$1,'Justerad allokering kvv'!$B$1:$AF$1,0),FALSE)),VLOOKUP($B129,'Allokerad kvv'!$B$2:$AV$700,MATCH(C$1,'Allokerad kvv'!$B$1:$AV$1,0),FALSE),VLOOKUP($B129,'Justerad allokering kvv'!$B$1:$AG$700,MATCH(C$1,'Justerad allokering kvv'!$B$1:$AF$1,0),FALSE)))</f>
        <v>0</v>
      </c>
      <c r="D129">
        <f>IF($B129=" ","",IF(ISERROR(1/VLOOKUP($B129,'Justerad allokering kvv'!$B$1:$AG$700,MATCH(D$1,'Justerad allokering kvv'!$B$1:$AF$1,0),FALSE)),VLOOKUP($B129,'Allokerad kvv'!$B$2:$AV$700,MATCH(D$1,'Allokerad kvv'!$B$1:$AV$1,0),FALSE),VLOOKUP($B129,'Justerad allokering kvv'!$B$1:$AG$700,MATCH(D$1,'Justerad allokering kvv'!$B$1:$AF$1,0),FALSE)))</f>
        <v>0</v>
      </c>
      <c r="E129">
        <f>IF($B129=" ","",IF(ISERROR(1/VLOOKUP($B129,'Justerad allokering kvv'!$B$1:$AG$700,MATCH(E$1,'Justerad allokering kvv'!$B$1:$AF$1,0),FALSE)),VLOOKUP($B129,'Allokerad kvv'!$B$2:$AV$700,MATCH(E$1,'Allokerad kvv'!$B$1:$AV$1,0),FALSE),VLOOKUP($B129,'Justerad allokering kvv'!$B$1:$AG$700,MATCH(E$1,'Justerad allokering kvv'!$B$1:$AF$1,0),FALSE)))</f>
        <v>0</v>
      </c>
      <c r="F129">
        <f>IF($B129=" ","",IF(ISERROR(1/VLOOKUP($B129,'Justerad allokering kvv'!$B$1:$AG$700,MATCH(F$1,'Justerad allokering kvv'!$B$1:$AF$1,0),FALSE)),VLOOKUP($B129,'Allokerad kvv'!$B$2:$AV$700,MATCH(F$1,'Allokerad kvv'!$B$1:$AV$1,0),FALSE),VLOOKUP($B129,'Justerad allokering kvv'!$B$1:$AG$700,MATCH(F$1,'Justerad allokering kvv'!$B$1:$AF$1,0),FALSE)))</f>
        <v>0</v>
      </c>
      <c r="G129">
        <f>IF($B129=" ","",IF(ISERROR(1/VLOOKUP($B129,'Justerad allokering kvv'!$B$1:$AG$700,MATCH(G$1,'Justerad allokering kvv'!$B$1:$AF$1,0),FALSE)),VLOOKUP($B129,'Allokerad kvv'!$B$2:$AV$700,MATCH(G$1,'Allokerad kvv'!$B$1:$AV$1,0),FALSE),VLOOKUP($B129,'Justerad allokering kvv'!$B$1:$AG$700,MATCH(G$1,'Justerad allokering kvv'!$B$1:$AF$1,0),FALSE)))</f>
        <v>0</v>
      </c>
      <c r="H129">
        <f>IF($B129=" ","",IF(ISERROR(1/VLOOKUP($B129,'Justerad allokering kvv'!$B$1:$AG$700,MATCH(H$1,'Justerad allokering kvv'!$B$1:$AF$1,0),FALSE)),VLOOKUP($B129,'Allokerad kvv'!$B$2:$AV$700,MATCH(H$1,'Allokerad kvv'!$B$1:$AV$1,0),FALSE),VLOOKUP($B129,'Justerad allokering kvv'!$B$1:$AG$700,MATCH(H$1,'Justerad allokering kvv'!$B$1:$AF$1,0),FALSE)))</f>
        <v>0</v>
      </c>
      <c r="I129">
        <f>IF($B129=" ","",IF(ISERROR(1/VLOOKUP($B129,'Justerad allokering kvv'!$B$1:$AG$700,MATCH(I$1,'Justerad allokering kvv'!$B$1:$AF$1,0),FALSE)),VLOOKUP($B129,'Allokerad kvv'!$B$2:$AV$700,MATCH(I$1,'Allokerad kvv'!$B$1:$AV$1,0),FALSE),VLOOKUP($B129,'Justerad allokering kvv'!$B$1:$AG$700,MATCH(I$1,'Justerad allokering kvv'!$B$1:$AF$1,0),FALSE)))</f>
        <v>0</v>
      </c>
      <c r="J129">
        <f>IF($B129=" ","",IF(ISERROR(1/VLOOKUP($B129,'Justerad allokering kvv'!$B$1:$AG$700,MATCH(J$1,'Justerad allokering kvv'!$B$1:$AF$1,0),FALSE)),VLOOKUP($B129,'Allokerad kvv'!$B$2:$AV$700,MATCH(J$1,'Allokerad kvv'!$B$1:$AV$1,0),FALSE),VLOOKUP($B129,'Justerad allokering kvv'!$B$1:$AG$700,MATCH(J$1,'Justerad allokering kvv'!$B$1:$AF$1,0),FALSE)))</f>
        <v>0</v>
      </c>
      <c r="K129">
        <f>IF($B129=" ","",IF(ISERROR(1/VLOOKUP($B129,'Justerad allokering kvv'!$B$1:$AG$700,MATCH(K$1,'Justerad allokering kvv'!$B$1:$AF$1,0),FALSE)),VLOOKUP($B129,'Allokerad kvv'!$B$2:$AV$700,MATCH(K$1,'Allokerad kvv'!$B$1:$AV$1,0),FALSE),VLOOKUP($B129,'Justerad allokering kvv'!$B$1:$AG$700,MATCH(K$1,'Justerad allokering kvv'!$B$1:$AF$1,0),FALSE)))</f>
        <v>0</v>
      </c>
      <c r="L129">
        <f>IF($B129=" ","",IF(ISERROR(1/VLOOKUP($B129,'Justerad allokering kvv'!$B$1:$AG$700,MATCH(L$1,'Justerad allokering kvv'!$B$1:$AF$1,0),FALSE)),VLOOKUP($B129,'Allokerad kvv'!$B$2:$AV$700,MATCH(L$1,'Allokerad kvv'!$B$1:$AV$1,0),FALSE),VLOOKUP($B129,'Justerad allokering kvv'!$B$1:$AG$700,MATCH(L$1,'Justerad allokering kvv'!$B$1:$AF$1,0),FALSE)))</f>
        <v>0</v>
      </c>
      <c r="M129">
        <f>IF($B129=" ","",IF(ISERROR(1/VLOOKUP($B129,'Justerad allokering kvv'!$B$1:$AG$700,MATCH(M$1,'Justerad allokering kvv'!$B$1:$AF$1,0),FALSE)),VLOOKUP($B129,'Allokerad kvv'!$B$2:$AV$700,MATCH(M$1,'Allokerad kvv'!$B$1:$AV$1,0),FALSE),VLOOKUP($B129,'Justerad allokering kvv'!$B$1:$AG$700,MATCH(M$1,'Justerad allokering kvv'!$B$1:$AF$1,0),FALSE)))</f>
        <v>0</v>
      </c>
      <c r="N129">
        <f>IF($B129=" ","",IF(ISERROR(1/VLOOKUP($B129,'Justerad allokering kvv'!$B$1:$AG$700,MATCH(N$1,'Justerad allokering kvv'!$B$1:$AF$1,0),FALSE)),VLOOKUP($B129,'Allokerad kvv'!$B$2:$AV$700,MATCH(N$1,'Allokerad kvv'!$B$1:$AV$1,0),FALSE),VLOOKUP($B129,'Justerad allokering kvv'!$B$1:$AG$700,MATCH(N$1,'Justerad allokering kvv'!$B$1:$AF$1,0),FALSE)))</f>
        <v>0</v>
      </c>
      <c r="O129">
        <f>IF($B129=" ","",IF(ISERROR(1/VLOOKUP($B129,'Justerad allokering kvv'!$B$1:$AG$700,MATCH(O$1,'Justerad allokering kvv'!$B$1:$AF$1,0),FALSE)),VLOOKUP($B129,'Allokerad kvv'!$B$2:$AV$700,MATCH(O$1,'Allokerad kvv'!$B$1:$AV$1,0),FALSE),VLOOKUP($B129,'Justerad allokering kvv'!$B$1:$AG$700,MATCH(O$1,'Justerad allokering kvv'!$B$1:$AF$1,0),FALSE)))</f>
        <v>0</v>
      </c>
      <c r="P129">
        <f>IF($B129=" ","",IF(ISERROR(1/VLOOKUP($B129,'Justerad allokering kvv'!$B$1:$AG$700,MATCH(P$1,'Justerad allokering kvv'!$B$1:$AF$1,0),FALSE)),VLOOKUP($B129,'Allokerad kvv'!$B$2:$AV$700,MATCH(P$1,'Allokerad kvv'!$B$1:$AV$1,0),FALSE),VLOOKUP($B129,'Justerad allokering kvv'!$B$1:$AG$700,MATCH(P$1,'Justerad allokering kvv'!$B$1:$AF$1,0),FALSE)))</f>
        <v>0</v>
      </c>
      <c r="Q129">
        <f>IF($B129=" ","",IF(ISERROR(1/VLOOKUP($B129,'Justerad allokering kvv'!$B$1:$AG$700,MATCH(Q$1,'Justerad allokering kvv'!$B$1:$AF$1,0),FALSE)),VLOOKUP($B129,'Allokerad kvv'!$B$2:$AV$700,MATCH(Q$1,'Allokerad kvv'!$B$1:$AV$1,0),FALSE),VLOOKUP($B129,'Justerad allokering kvv'!$B$1:$AG$700,MATCH(Q$1,'Justerad allokering kvv'!$B$1:$AF$1,0),FALSE)))</f>
        <v>0</v>
      </c>
      <c r="R129">
        <f>IF($B129=" ","",IF(ISERROR(1/VLOOKUP($B129,'Justerad allokering kvv'!$B$1:$AG$700,MATCH(R$1,'Justerad allokering kvv'!$B$1:$AF$1,0),FALSE)),VLOOKUP($B129,'Allokerad kvv'!$B$2:$AV$700,MATCH(R$1,'Allokerad kvv'!$B$1:$AV$1,0),FALSE),VLOOKUP($B129,'Justerad allokering kvv'!$B$1:$AG$700,MATCH(R$1,'Justerad allokering kvv'!$B$1:$AF$1,0),FALSE)))</f>
        <v>0</v>
      </c>
      <c r="S129">
        <f>IF($B129=" ","",IF(ISERROR(1/VLOOKUP($B129,'Justerad allokering kvv'!$B$1:$AG$700,MATCH(S$1,'Justerad allokering kvv'!$B$1:$AF$1,0),FALSE)),VLOOKUP($B129,'Allokerad kvv'!$B$2:$AV$700,MATCH(S$1,'Allokerad kvv'!$B$1:$AV$1,0),FALSE),VLOOKUP($B129,'Justerad allokering kvv'!$B$1:$AG$700,MATCH(S$1,'Justerad allokering kvv'!$B$1:$AF$1,0),FALSE)))</f>
        <v>0</v>
      </c>
      <c r="T129">
        <f>IF($B129=" ","",IF(ISERROR(1/VLOOKUP($B129,'Justerad allokering kvv'!$B$1:$AG$700,MATCH(T$1,'Justerad allokering kvv'!$B$1:$AF$1,0),FALSE)),VLOOKUP($B129,'Allokerad kvv'!$B$2:$AV$700,MATCH(T$1,'Allokerad kvv'!$B$1:$AV$1,0),FALSE),VLOOKUP($B129,'Justerad allokering kvv'!$B$1:$AG$700,MATCH(T$1,'Justerad allokering kvv'!$B$1:$AF$1,0),FALSE)))</f>
        <v>0</v>
      </c>
      <c r="U129">
        <f>IF($B129=" ","",IF(ISERROR(1/VLOOKUP($B129,'Justerad allokering kvv'!$B$1:$AG$700,MATCH(U$1,'Justerad allokering kvv'!$B$1:$AF$1,0),FALSE)),VLOOKUP($B129,'Allokerad kvv'!$B$2:$AV$700,MATCH(U$1,'Allokerad kvv'!$B$1:$AV$1,0),FALSE),VLOOKUP($B129,'Justerad allokering kvv'!$B$1:$AG$700,MATCH(U$1,'Justerad allokering kvv'!$B$1:$AF$1,0),FALSE)))</f>
        <v>0</v>
      </c>
      <c r="V129">
        <f>IF($B129=" ","",IF(ISERROR(1/VLOOKUP($B129,'Justerad allokering kvv'!$B$1:$AG$700,MATCH(V$1,'Justerad allokering kvv'!$B$1:$AF$1,0),FALSE)),VLOOKUP($B129,'Allokerad kvv'!$B$2:$AV$700,MATCH(V$1,'Allokerad kvv'!$B$1:$AV$1,0),FALSE),VLOOKUP($B129,'Justerad allokering kvv'!$B$1:$AG$700,MATCH(V$1,'Justerad allokering kvv'!$B$1:$AF$1,0),FALSE)))</f>
        <v>0</v>
      </c>
      <c r="W129">
        <f>IF($B129=" ","",IF(ISERROR(1/VLOOKUP($B129,'Justerad allokering kvv'!$B$1:$AG$700,MATCH(W$1,'Justerad allokering kvv'!$B$1:$AF$1,0),FALSE)),VLOOKUP($B129,'Allokerad kvv'!$B$2:$AV$700,MATCH(W$1,'Allokerad kvv'!$B$1:$AV$1,0),FALSE),VLOOKUP($B129,'Justerad allokering kvv'!$B$1:$AG$700,MATCH(W$1,'Justerad allokering kvv'!$B$1:$AF$1,0),FALSE)))</f>
        <v>0</v>
      </c>
      <c r="X129">
        <f>IF($B129=" ","",IF(ISERROR(1/VLOOKUP($B129,'Justerad allokering kvv'!$B$1:$AG$700,MATCH(X$1,'Justerad allokering kvv'!$B$1:$AF$1,0),FALSE)),VLOOKUP($B129,'Allokerad kvv'!$B$2:$AV$700,MATCH(X$1,'Allokerad kvv'!$B$1:$AV$1,0),FALSE),VLOOKUP($B129,'Justerad allokering kvv'!$B$1:$AG$700,MATCH(X$1,'Justerad allokering kvv'!$B$1:$AF$1,0),FALSE)))</f>
        <v>0</v>
      </c>
      <c r="Y129">
        <f>IF($B129=" ","",IF(ISERROR(1/VLOOKUP($B129,'Justerad allokering kvv'!$B$1:$AG$700,MATCH(Y$1,'Justerad allokering kvv'!$B$1:$AF$1,0),FALSE)),VLOOKUP($B129,'Allokerad kvv'!$B$2:$AV$700,MATCH(Y$1,'Allokerad kvv'!$B$1:$AV$1,0),FALSE),VLOOKUP($B129,'Justerad allokering kvv'!$B$1:$AG$700,MATCH(Y$1,'Justerad allokering kvv'!$B$1:$AF$1,0),FALSE)))</f>
        <v>0</v>
      </c>
      <c r="AB129">
        <f>IFERROR(VLOOKUP($B129,Kraftvärmeprod!$B$1:$AO$424,MATCH("Tillförd energi från rökgaskondensering (GWh)",Kraftvärmeprod!$B$1:$AG$1,0),FALSE)/1,0)</f>
        <v>0</v>
      </c>
      <c r="AE129" s="122">
        <f t="shared" si="4"/>
        <v>0</v>
      </c>
      <c r="AG129">
        <f t="shared" si="5"/>
        <v>0</v>
      </c>
      <c r="AH129">
        <f t="shared" si="6"/>
        <v>0</v>
      </c>
      <c r="AI129" t="str">
        <f>IF(AH129=0,"",AH129/VLOOKUP(B129,Kraftvärmeprod!$B$1:$BC$480,MATCH("Summa tillförd energi exklusive rökgaskondensering",Kraftvärmeprod!$B$1:$BC$1,0),FALSE))</f>
        <v/>
      </c>
      <c r="AK129">
        <f t="shared" si="7"/>
        <v>0</v>
      </c>
    </row>
    <row r="130" spans="1:37" x14ac:dyDescent="0.25">
      <c r="A130" s="2" t="s">
        <v>203</v>
      </c>
      <c r="B130" s="2" t="s">
        <v>204</v>
      </c>
      <c r="C130">
        <f>IF($B130=" ","",IF(ISERROR(1/VLOOKUP($B130,'Justerad allokering kvv'!$B$1:$AG$700,MATCH(C$1,'Justerad allokering kvv'!$B$1:$AF$1,0),FALSE)),VLOOKUP($B130,'Allokerad kvv'!$B$2:$AV$700,MATCH(C$1,'Allokerad kvv'!$B$1:$AV$1,0),FALSE),VLOOKUP($B130,'Justerad allokering kvv'!$B$1:$AG$700,MATCH(C$1,'Justerad allokering kvv'!$B$1:$AF$1,0),FALSE)))</f>
        <v>0</v>
      </c>
      <c r="D130">
        <f>IF($B130=" ","",IF(ISERROR(1/VLOOKUP($B130,'Justerad allokering kvv'!$B$1:$AG$700,MATCH(D$1,'Justerad allokering kvv'!$B$1:$AF$1,0),FALSE)),VLOOKUP($B130,'Allokerad kvv'!$B$2:$AV$700,MATCH(D$1,'Allokerad kvv'!$B$1:$AV$1,0),FALSE),VLOOKUP($B130,'Justerad allokering kvv'!$B$1:$AG$700,MATCH(D$1,'Justerad allokering kvv'!$B$1:$AF$1,0),FALSE)))</f>
        <v>0</v>
      </c>
      <c r="E130">
        <f>IF($B130=" ","",IF(ISERROR(1/VLOOKUP($B130,'Justerad allokering kvv'!$B$1:$AG$700,MATCH(E$1,'Justerad allokering kvv'!$B$1:$AF$1,0),FALSE)),VLOOKUP($B130,'Allokerad kvv'!$B$2:$AV$700,MATCH(E$1,'Allokerad kvv'!$B$1:$AV$1,0),FALSE),VLOOKUP($B130,'Justerad allokering kvv'!$B$1:$AG$700,MATCH(E$1,'Justerad allokering kvv'!$B$1:$AF$1,0),FALSE)))</f>
        <v>0</v>
      </c>
      <c r="F130">
        <f>IF($B130=" ","",IF(ISERROR(1/VLOOKUP($B130,'Justerad allokering kvv'!$B$1:$AG$700,MATCH(F$1,'Justerad allokering kvv'!$B$1:$AF$1,0),FALSE)),VLOOKUP($B130,'Allokerad kvv'!$B$2:$AV$700,MATCH(F$1,'Allokerad kvv'!$B$1:$AV$1,0),FALSE),VLOOKUP($B130,'Justerad allokering kvv'!$B$1:$AG$700,MATCH(F$1,'Justerad allokering kvv'!$B$1:$AF$1,0),FALSE)))</f>
        <v>0</v>
      </c>
      <c r="G130">
        <f>IF($B130=" ","",IF(ISERROR(1/VLOOKUP($B130,'Justerad allokering kvv'!$B$1:$AG$700,MATCH(G$1,'Justerad allokering kvv'!$B$1:$AF$1,0),FALSE)),VLOOKUP($B130,'Allokerad kvv'!$B$2:$AV$700,MATCH(G$1,'Allokerad kvv'!$B$1:$AV$1,0),FALSE),VLOOKUP($B130,'Justerad allokering kvv'!$B$1:$AG$700,MATCH(G$1,'Justerad allokering kvv'!$B$1:$AF$1,0),FALSE)))</f>
        <v>0</v>
      </c>
      <c r="H130">
        <f>IF($B130=" ","",IF(ISERROR(1/VLOOKUP($B130,'Justerad allokering kvv'!$B$1:$AG$700,MATCH(H$1,'Justerad allokering kvv'!$B$1:$AF$1,0),FALSE)),VLOOKUP($B130,'Allokerad kvv'!$B$2:$AV$700,MATCH(H$1,'Allokerad kvv'!$B$1:$AV$1,0),FALSE),VLOOKUP($B130,'Justerad allokering kvv'!$B$1:$AG$700,MATCH(H$1,'Justerad allokering kvv'!$B$1:$AF$1,0),FALSE)))</f>
        <v>0</v>
      </c>
      <c r="I130">
        <f>IF($B130=" ","",IF(ISERROR(1/VLOOKUP($B130,'Justerad allokering kvv'!$B$1:$AG$700,MATCH(I$1,'Justerad allokering kvv'!$B$1:$AF$1,0),FALSE)),VLOOKUP($B130,'Allokerad kvv'!$B$2:$AV$700,MATCH(I$1,'Allokerad kvv'!$B$1:$AV$1,0),FALSE),VLOOKUP($B130,'Justerad allokering kvv'!$B$1:$AG$700,MATCH(I$1,'Justerad allokering kvv'!$B$1:$AF$1,0),FALSE)))</f>
        <v>0</v>
      </c>
      <c r="J130">
        <f>IF($B130=" ","",IF(ISERROR(1/VLOOKUP($B130,'Justerad allokering kvv'!$B$1:$AG$700,MATCH(J$1,'Justerad allokering kvv'!$B$1:$AF$1,0),FALSE)),VLOOKUP($B130,'Allokerad kvv'!$B$2:$AV$700,MATCH(J$1,'Allokerad kvv'!$B$1:$AV$1,0),FALSE),VLOOKUP($B130,'Justerad allokering kvv'!$B$1:$AG$700,MATCH(J$1,'Justerad allokering kvv'!$B$1:$AF$1,0),FALSE)))</f>
        <v>0</v>
      </c>
      <c r="K130">
        <f>IF($B130=" ","",IF(ISERROR(1/VLOOKUP($B130,'Justerad allokering kvv'!$B$1:$AG$700,MATCH(K$1,'Justerad allokering kvv'!$B$1:$AF$1,0),FALSE)),VLOOKUP($B130,'Allokerad kvv'!$B$2:$AV$700,MATCH(K$1,'Allokerad kvv'!$B$1:$AV$1,0),FALSE),VLOOKUP($B130,'Justerad allokering kvv'!$B$1:$AG$700,MATCH(K$1,'Justerad allokering kvv'!$B$1:$AF$1,0),FALSE)))</f>
        <v>0</v>
      </c>
      <c r="L130">
        <f>IF($B130=" ","",IF(ISERROR(1/VLOOKUP($B130,'Justerad allokering kvv'!$B$1:$AG$700,MATCH(L$1,'Justerad allokering kvv'!$B$1:$AF$1,0),FALSE)),VLOOKUP($B130,'Allokerad kvv'!$B$2:$AV$700,MATCH(L$1,'Allokerad kvv'!$B$1:$AV$1,0),FALSE),VLOOKUP($B130,'Justerad allokering kvv'!$B$1:$AG$700,MATCH(L$1,'Justerad allokering kvv'!$B$1:$AF$1,0),FALSE)))</f>
        <v>0</v>
      </c>
      <c r="M130">
        <f>IF($B130=" ","",IF(ISERROR(1/VLOOKUP($B130,'Justerad allokering kvv'!$B$1:$AG$700,MATCH(M$1,'Justerad allokering kvv'!$B$1:$AF$1,0),FALSE)),VLOOKUP($B130,'Allokerad kvv'!$B$2:$AV$700,MATCH(M$1,'Allokerad kvv'!$B$1:$AV$1,0),FALSE),VLOOKUP($B130,'Justerad allokering kvv'!$B$1:$AG$700,MATCH(M$1,'Justerad allokering kvv'!$B$1:$AF$1,0),FALSE)))</f>
        <v>0</v>
      </c>
      <c r="N130">
        <f>IF($B130=" ","",IF(ISERROR(1/VLOOKUP($B130,'Justerad allokering kvv'!$B$1:$AG$700,MATCH(N$1,'Justerad allokering kvv'!$B$1:$AF$1,0),FALSE)),VLOOKUP($B130,'Allokerad kvv'!$B$2:$AV$700,MATCH(N$1,'Allokerad kvv'!$B$1:$AV$1,0),FALSE),VLOOKUP($B130,'Justerad allokering kvv'!$B$1:$AG$700,MATCH(N$1,'Justerad allokering kvv'!$B$1:$AF$1,0),FALSE)))</f>
        <v>0</v>
      </c>
      <c r="O130">
        <f>IF($B130=" ","",IF(ISERROR(1/VLOOKUP($B130,'Justerad allokering kvv'!$B$1:$AG$700,MATCH(O$1,'Justerad allokering kvv'!$B$1:$AF$1,0),FALSE)),VLOOKUP($B130,'Allokerad kvv'!$B$2:$AV$700,MATCH(O$1,'Allokerad kvv'!$B$1:$AV$1,0),FALSE),VLOOKUP($B130,'Justerad allokering kvv'!$B$1:$AG$700,MATCH(O$1,'Justerad allokering kvv'!$B$1:$AF$1,0),FALSE)))</f>
        <v>0</v>
      </c>
      <c r="P130">
        <f>IF($B130=" ","",IF(ISERROR(1/VLOOKUP($B130,'Justerad allokering kvv'!$B$1:$AG$700,MATCH(P$1,'Justerad allokering kvv'!$B$1:$AF$1,0),FALSE)),VLOOKUP($B130,'Allokerad kvv'!$B$2:$AV$700,MATCH(P$1,'Allokerad kvv'!$B$1:$AV$1,0),FALSE),VLOOKUP($B130,'Justerad allokering kvv'!$B$1:$AG$700,MATCH(P$1,'Justerad allokering kvv'!$B$1:$AF$1,0),FALSE)))</f>
        <v>0</v>
      </c>
      <c r="Q130">
        <f>IF($B130=" ","",IF(ISERROR(1/VLOOKUP($B130,'Justerad allokering kvv'!$B$1:$AG$700,MATCH(Q$1,'Justerad allokering kvv'!$B$1:$AF$1,0),FALSE)),VLOOKUP($B130,'Allokerad kvv'!$B$2:$AV$700,MATCH(Q$1,'Allokerad kvv'!$B$1:$AV$1,0),FALSE),VLOOKUP($B130,'Justerad allokering kvv'!$B$1:$AG$700,MATCH(Q$1,'Justerad allokering kvv'!$B$1:$AF$1,0),FALSE)))</f>
        <v>0</v>
      </c>
      <c r="R130">
        <f>IF($B130=" ","",IF(ISERROR(1/VLOOKUP($B130,'Justerad allokering kvv'!$B$1:$AG$700,MATCH(R$1,'Justerad allokering kvv'!$B$1:$AF$1,0),FALSE)),VLOOKUP($B130,'Allokerad kvv'!$B$2:$AV$700,MATCH(R$1,'Allokerad kvv'!$B$1:$AV$1,0),FALSE),VLOOKUP($B130,'Justerad allokering kvv'!$B$1:$AG$700,MATCH(R$1,'Justerad allokering kvv'!$B$1:$AF$1,0),FALSE)))</f>
        <v>0</v>
      </c>
      <c r="S130">
        <f>IF($B130=" ","",IF(ISERROR(1/VLOOKUP($B130,'Justerad allokering kvv'!$B$1:$AG$700,MATCH(S$1,'Justerad allokering kvv'!$B$1:$AF$1,0),FALSE)),VLOOKUP($B130,'Allokerad kvv'!$B$2:$AV$700,MATCH(S$1,'Allokerad kvv'!$B$1:$AV$1,0),FALSE),VLOOKUP($B130,'Justerad allokering kvv'!$B$1:$AG$700,MATCH(S$1,'Justerad allokering kvv'!$B$1:$AF$1,0),FALSE)))</f>
        <v>0</v>
      </c>
      <c r="T130">
        <f>IF($B130=" ","",IF(ISERROR(1/VLOOKUP($B130,'Justerad allokering kvv'!$B$1:$AG$700,MATCH(T$1,'Justerad allokering kvv'!$B$1:$AF$1,0),FALSE)),VLOOKUP($B130,'Allokerad kvv'!$B$2:$AV$700,MATCH(T$1,'Allokerad kvv'!$B$1:$AV$1,0),FALSE),VLOOKUP($B130,'Justerad allokering kvv'!$B$1:$AG$700,MATCH(T$1,'Justerad allokering kvv'!$B$1:$AF$1,0),FALSE)))</f>
        <v>0</v>
      </c>
      <c r="U130">
        <f>IF($B130=" ","",IF(ISERROR(1/VLOOKUP($B130,'Justerad allokering kvv'!$B$1:$AG$700,MATCH(U$1,'Justerad allokering kvv'!$B$1:$AF$1,0),FALSE)),VLOOKUP($B130,'Allokerad kvv'!$B$2:$AV$700,MATCH(U$1,'Allokerad kvv'!$B$1:$AV$1,0),FALSE),VLOOKUP($B130,'Justerad allokering kvv'!$B$1:$AG$700,MATCH(U$1,'Justerad allokering kvv'!$B$1:$AF$1,0),FALSE)))</f>
        <v>0</v>
      </c>
      <c r="V130">
        <f>IF($B130=" ","",IF(ISERROR(1/VLOOKUP($B130,'Justerad allokering kvv'!$B$1:$AG$700,MATCH(V$1,'Justerad allokering kvv'!$B$1:$AF$1,0),FALSE)),VLOOKUP($B130,'Allokerad kvv'!$B$2:$AV$700,MATCH(V$1,'Allokerad kvv'!$B$1:$AV$1,0),FALSE),VLOOKUP($B130,'Justerad allokering kvv'!$B$1:$AG$700,MATCH(V$1,'Justerad allokering kvv'!$B$1:$AF$1,0),FALSE)))</f>
        <v>0</v>
      </c>
      <c r="W130">
        <f>IF($B130=" ","",IF(ISERROR(1/VLOOKUP($B130,'Justerad allokering kvv'!$B$1:$AG$700,MATCH(W$1,'Justerad allokering kvv'!$B$1:$AF$1,0),FALSE)),VLOOKUP($B130,'Allokerad kvv'!$B$2:$AV$700,MATCH(W$1,'Allokerad kvv'!$B$1:$AV$1,0),FALSE),VLOOKUP($B130,'Justerad allokering kvv'!$B$1:$AG$700,MATCH(W$1,'Justerad allokering kvv'!$B$1:$AF$1,0),FALSE)))</f>
        <v>0</v>
      </c>
      <c r="X130">
        <f>IF($B130=" ","",IF(ISERROR(1/VLOOKUP($B130,'Justerad allokering kvv'!$B$1:$AG$700,MATCH(X$1,'Justerad allokering kvv'!$B$1:$AF$1,0),FALSE)),VLOOKUP($B130,'Allokerad kvv'!$B$2:$AV$700,MATCH(X$1,'Allokerad kvv'!$B$1:$AV$1,0),FALSE),VLOOKUP($B130,'Justerad allokering kvv'!$B$1:$AG$700,MATCH(X$1,'Justerad allokering kvv'!$B$1:$AF$1,0),FALSE)))</f>
        <v>0</v>
      </c>
      <c r="Y130">
        <f>IF($B130=" ","",IF(ISERROR(1/VLOOKUP($B130,'Justerad allokering kvv'!$B$1:$AG$700,MATCH(Y$1,'Justerad allokering kvv'!$B$1:$AF$1,0),FALSE)),VLOOKUP($B130,'Allokerad kvv'!$B$2:$AV$700,MATCH(Y$1,'Allokerad kvv'!$B$1:$AV$1,0),FALSE),VLOOKUP($B130,'Justerad allokering kvv'!$B$1:$AG$700,MATCH(Y$1,'Justerad allokering kvv'!$B$1:$AF$1,0),FALSE)))</f>
        <v>0</v>
      </c>
      <c r="AB130">
        <f>IFERROR(VLOOKUP($B130,Kraftvärmeprod!$B$1:$AO$424,MATCH("Tillförd energi från rökgaskondensering (GWh)",Kraftvärmeprod!$B$1:$AG$1,0),FALSE)/1,0)</f>
        <v>0</v>
      </c>
      <c r="AE130" s="122">
        <f t="shared" si="4"/>
        <v>0</v>
      </c>
      <c r="AG130">
        <f t="shared" si="5"/>
        <v>0</v>
      </c>
      <c r="AH130">
        <f t="shared" si="6"/>
        <v>0</v>
      </c>
      <c r="AI130" t="str">
        <f>IF(AH130=0,"",AH130/VLOOKUP(B130,Kraftvärmeprod!$B$1:$BC$480,MATCH("Summa tillförd energi exklusive rökgaskondensering",Kraftvärmeprod!$B$1:$BC$1,0),FALSE))</f>
        <v/>
      </c>
      <c r="AK130">
        <f t="shared" si="7"/>
        <v>0</v>
      </c>
    </row>
    <row r="131" spans="1:37" x14ac:dyDescent="0.25">
      <c r="A131" s="2" t="s">
        <v>205</v>
      </c>
      <c r="B131" s="2" t="s">
        <v>206</v>
      </c>
      <c r="C131">
        <f>IF($B131=" ","",IF(ISERROR(1/VLOOKUP($B131,'Justerad allokering kvv'!$B$1:$AG$700,MATCH(C$1,'Justerad allokering kvv'!$B$1:$AF$1,0),FALSE)),VLOOKUP($B131,'Allokerad kvv'!$B$2:$AV$700,MATCH(C$1,'Allokerad kvv'!$B$1:$AV$1,0),FALSE),VLOOKUP($B131,'Justerad allokering kvv'!$B$1:$AG$700,MATCH(C$1,'Justerad allokering kvv'!$B$1:$AF$1,0),FALSE)))</f>
        <v>0</v>
      </c>
      <c r="D131">
        <f>IF($B131=" ","",IF(ISERROR(1/VLOOKUP($B131,'Justerad allokering kvv'!$B$1:$AG$700,MATCH(D$1,'Justerad allokering kvv'!$B$1:$AF$1,0),FALSE)),VLOOKUP($B131,'Allokerad kvv'!$B$2:$AV$700,MATCH(D$1,'Allokerad kvv'!$B$1:$AV$1,0),FALSE),VLOOKUP($B131,'Justerad allokering kvv'!$B$1:$AG$700,MATCH(D$1,'Justerad allokering kvv'!$B$1:$AF$1,0),FALSE)))</f>
        <v>0</v>
      </c>
      <c r="E131">
        <f>IF($B131=" ","",IF(ISERROR(1/VLOOKUP($B131,'Justerad allokering kvv'!$B$1:$AG$700,MATCH(E$1,'Justerad allokering kvv'!$B$1:$AF$1,0),FALSE)),VLOOKUP($B131,'Allokerad kvv'!$B$2:$AV$700,MATCH(E$1,'Allokerad kvv'!$B$1:$AV$1,0),FALSE),VLOOKUP($B131,'Justerad allokering kvv'!$B$1:$AG$700,MATCH(E$1,'Justerad allokering kvv'!$B$1:$AF$1,0),FALSE)))</f>
        <v>0</v>
      </c>
      <c r="F131">
        <f>IF($B131=" ","",IF(ISERROR(1/VLOOKUP($B131,'Justerad allokering kvv'!$B$1:$AG$700,MATCH(F$1,'Justerad allokering kvv'!$B$1:$AF$1,0),FALSE)),VLOOKUP($B131,'Allokerad kvv'!$B$2:$AV$700,MATCH(F$1,'Allokerad kvv'!$B$1:$AV$1,0),FALSE),VLOOKUP($B131,'Justerad allokering kvv'!$B$1:$AG$700,MATCH(F$1,'Justerad allokering kvv'!$B$1:$AF$1,0),FALSE)))</f>
        <v>0</v>
      </c>
      <c r="G131">
        <f>IF($B131=" ","",IF(ISERROR(1/VLOOKUP($B131,'Justerad allokering kvv'!$B$1:$AG$700,MATCH(G$1,'Justerad allokering kvv'!$B$1:$AF$1,0),FALSE)),VLOOKUP($B131,'Allokerad kvv'!$B$2:$AV$700,MATCH(G$1,'Allokerad kvv'!$B$1:$AV$1,0),FALSE),VLOOKUP($B131,'Justerad allokering kvv'!$B$1:$AG$700,MATCH(G$1,'Justerad allokering kvv'!$B$1:$AF$1,0),FALSE)))</f>
        <v>0</v>
      </c>
      <c r="H131">
        <f>IF($B131=" ","",IF(ISERROR(1/VLOOKUP($B131,'Justerad allokering kvv'!$B$1:$AG$700,MATCH(H$1,'Justerad allokering kvv'!$B$1:$AF$1,0),FALSE)),VLOOKUP($B131,'Allokerad kvv'!$B$2:$AV$700,MATCH(H$1,'Allokerad kvv'!$B$1:$AV$1,0),FALSE),VLOOKUP($B131,'Justerad allokering kvv'!$B$1:$AG$700,MATCH(H$1,'Justerad allokering kvv'!$B$1:$AF$1,0),FALSE)))</f>
        <v>0</v>
      </c>
      <c r="I131">
        <f>IF($B131=" ","",IF(ISERROR(1/VLOOKUP($B131,'Justerad allokering kvv'!$B$1:$AG$700,MATCH(I$1,'Justerad allokering kvv'!$B$1:$AF$1,0),FALSE)),VLOOKUP($B131,'Allokerad kvv'!$B$2:$AV$700,MATCH(I$1,'Allokerad kvv'!$B$1:$AV$1,0),FALSE),VLOOKUP($B131,'Justerad allokering kvv'!$B$1:$AG$700,MATCH(I$1,'Justerad allokering kvv'!$B$1:$AF$1,0),FALSE)))</f>
        <v>0</v>
      </c>
      <c r="J131">
        <f>IF($B131=" ","",IF(ISERROR(1/VLOOKUP($B131,'Justerad allokering kvv'!$B$1:$AG$700,MATCH(J$1,'Justerad allokering kvv'!$B$1:$AF$1,0),FALSE)),VLOOKUP($B131,'Allokerad kvv'!$B$2:$AV$700,MATCH(J$1,'Allokerad kvv'!$B$1:$AV$1,0),FALSE),VLOOKUP($B131,'Justerad allokering kvv'!$B$1:$AG$700,MATCH(J$1,'Justerad allokering kvv'!$B$1:$AF$1,0),FALSE)))</f>
        <v>0</v>
      </c>
      <c r="K131">
        <f>IF($B131=" ","",IF(ISERROR(1/VLOOKUP($B131,'Justerad allokering kvv'!$B$1:$AG$700,MATCH(K$1,'Justerad allokering kvv'!$B$1:$AF$1,0),FALSE)),VLOOKUP($B131,'Allokerad kvv'!$B$2:$AV$700,MATCH(K$1,'Allokerad kvv'!$B$1:$AV$1,0),FALSE),VLOOKUP($B131,'Justerad allokering kvv'!$B$1:$AG$700,MATCH(K$1,'Justerad allokering kvv'!$B$1:$AF$1,0),FALSE)))</f>
        <v>0</v>
      </c>
      <c r="L131">
        <f>IF($B131=" ","",IF(ISERROR(1/VLOOKUP($B131,'Justerad allokering kvv'!$B$1:$AG$700,MATCH(L$1,'Justerad allokering kvv'!$B$1:$AF$1,0),FALSE)),VLOOKUP($B131,'Allokerad kvv'!$B$2:$AV$700,MATCH(L$1,'Allokerad kvv'!$B$1:$AV$1,0),FALSE),VLOOKUP($B131,'Justerad allokering kvv'!$B$1:$AG$700,MATCH(L$1,'Justerad allokering kvv'!$B$1:$AF$1,0),FALSE)))</f>
        <v>0</v>
      </c>
      <c r="M131">
        <f>IF($B131=" ","",IF(ISERROR(1/VLOOKUP($B131,'Justerad allokering kvv'!$B$1:$AG$700,MATCH(M$1,'Justerad allokering kvv'!$B$1:$AF$1,0),FALSE)),VLOOKUP($B131,'Allokerad kvv'!$B$2:$AV$700,MATCH(M$1,'Allokerad kvv'!$B$1:$AV$1,0),FALSE),VLOOKUP($B131,'Justerad allokering kvv'!$B$1:$AG$700,MATCH(M$1,'Justerad allokering kvv'!$B$1:$AF$1,0),FALSE)))</f>
        <v>0</v>
      </c>
      <c r="N131">
        <f>IF($B131=" ","",IF(ISERROR(1/VLOOKUP($B131,'Justerad allokering kvv'!$B$1:$AG$700,MATCH(N$1,'Justerad allokering kvv'!$B$1:$AF$1,0),FALSE)),VLOOKUP($B131,'Allokerad kvv'!$B$2:$AV$700,MATCH(N$1,'Allokerad kvv'!$B$1:$AV$1,0),FALSE),VLOOKUP($B131,'Justerad allokering kvv'!$B$1:$AG$700,MATCH(N$1,'Justerad allokering kvv'!$B$1:$AF$1,0),FALSE)))</f>
        <v>0</v>
      </c>
      <c r="O131">
        <f>IF($B131=" ","",IF(ISERROR(1/VLOOKUP($B131,'Justerad allokering kvv'!$B$1:$AG$700,MATCH(O$1,'Justerad allokering kvv'!$B$1:$AF$1,0),FALSE)),VLOOKUP($B131,'Allokerad kvv'!$B$2:$AV$700,MATCH(O$1,'Allokerad kvv'!$B$1:$AV$1,0),FALSE),VLOOKUP($B131,'Justerad allokering kvv'!$B$1:$AG$700,MATCH(O$1,'Justerad allokering kvv'!$B$1:$AF$1,0),FALSE)))</f>
        <v>0</v>
      </c>
      <c r="P131">
        <f>IF($B131=" ","",IF(ISERROR(1/VLOOKUP($B131,'Justerad allokering kvv'!$B$1:$AG$700,MATCH(P$1,'Justerad allokering kvv'!$B$1:$AF$1,0),FALSE)),VLOOKUP($B131,'Allokerad kvv'!$B$2:$AV$700,MATCH(P$1,'Allokerad kvv'!$B$1:$AV$1,0),FALSE),VLOOKUP($B131,'Justerad allokering kvv'!$B$1:$AG$700,MATCH(P$1,'Justerad allokering kvv'!$B$1:$AF$1,0),FALSE)))</f>
        <v>0</v>
      </c>
      <c r="Q131">
        <f>IF($B131=" ","",IF(ISERROR(1/VLOOKUP($B131,'Justerad allokering kvv'!$B$1:$AG$700,MATCH(Q$1,'Justerad allokering kvv'!$B$1:$AF$1,0),FALSE)),VLOOKUP($B131,'Allokerad kvv'!$B$2:$AV$700,MATCH(Q$1,'Allokerad kvv'!$B$1:$AV$1,0),FALSE),VLOOKUP($B131,'Justerad allokering kvv'!$B$1:$AG$700,MATCH(Q$1,'Justerad allokering kvv'!$B$1:$AF$1,0),FALSE)))</f>
        <v>0</v>
      </c>
      <c r="R131">
        <f>IF($B131=" ","",IF(ISERROR(1/VLOOKUP($B131,'Justerad allokering kvv'!$B$1:$AG$700,MATCH(R$1,'Justerad allokering kvv'!$B$1:$AF$1,0),FALSE)),VLOOKUP($B131,'Allokerad kvv'!$B$2:$AV$700,MATCH(R$1,'Allokerad kvv'!$B$1:$AV$1,0),FALSE),VLOOKUP($B131,'Justerad allokering kvv'!$B$1:$AG$700,MATCH(R$1,'Justerad allokering kvv'!$B$1:$AF$1,0),FALSE)))</f>
        <v>0</v>
      </c>
      <c r="S131">
        <f>IF($B131=" ","",IF(ISERROR(1/VLOOKUP($B131,'Justerad allokering kvv'!$B$1:$AG$700,MATCH(S$1,'Justerad allokering kvv'!$B$1:$AF$1,0),FALSE)),VLOOKUP($B131,'Allokerad kvv'!$B$2:$AV$700,MATCH(S$1,'Allokerad kvv'!$B$1:$AV$1,0),FALSE),VLOOKUP($B131,'Justerad allokering kvv'!$B$1:$AG$700,MATCH(S$1,'Justerad allokering kvv'!$B$1:$AF$1,0),FALSE)))</f>
        <v>0</v>
      </c>
      <c r="T131">
        <f>IF($B131=" ","",IF(ISERROR(1/VLOOKUP($B131,'Justerad allokering kvv'!$B$1:$AG$700,MATCH(T$1,'Justerad allokering kvv'!$B$1:$AF$1,0),FALSE)),VLOOKUP($B131,'Allokerad kvv'!$B$2:$AV$700,MATCH(T$1,'Allokerad kvv'!$B$1:$AV$1,0),FALSE),VLOOKUP($B131,'Justerad allokering kvv'!$B$1:$AG$700,MATCH(T$1,'Justerad allokering kvv'!$B$1:$AF$1,0),FALSE)))</f>
        <v>0</v>
      </c>
      <c r="U131">
        <f>IF($B131=" ","",IF(ISERROR(1/VLOOKUP($B131,'Justerad allokering kvv'!$B$1:$AG$700,MATCH(U$1,'Justerad allokering kvv'!$B$1:$AF$1,0),FALSE)),VLOOKUP($B131,'Allokerad kvv'!$B$2:$AV$700,MATCH(U$1,'Allokerad kvv'!$B$1:$AV$1,0),FALSE),VLOOKUP($B131,'Justerad allokering kvv'!$B$1:$AG$700,MATCH(U$1,'Justerad allokering kvv'!$B$1:$AF$1,0),FALSE)))</f>
        <v>0</v>
      </c>
      <c r="V131">
        <f>IF($B131=" ","",IF(ISERROR(1/VLOOKUP($B131,'Justerad allokering kvv'!$B$1:$AG$700,MATCH(V$1,'Justerad allokering kvv'!$B$1:$AF$1,0),FALSE)),VLOOKUP($B131,'Allokerad kvv'!$B$2:$AV$700,MATCH(V$1,'Allokerad kvv'!$B$1:$AV$1,0),FALSE),VLOOKUP($B131,'Justerad allokering kvv'!$B$1:$AG$700,MATCH(V$1,'Justerad allokering kvv'!$B$1:$AF$1,0),FALSE)))</f>
        <v>0</v>
      </c>
      <c r="W131">
        <f>IF($B131=" ","",IF(ISERROR(1/VLOOKUP($B131,'Justerad allokering kvv'!$B$1:$AG$700,MATCH(W$1,'Justerad allokering kvv'!$B$1:$AF$1,0),FALSE)),VLOOKUP($B131,'Allokerad kvv'!$B$2:$AV$700,MATCH(W$1,'Allokerad kvv'!$B$1:$AV$1,0),FALSE),VLOOKUP($B131,'Justerad allokering kvv'!$B$1:$AG$700,MATCH(W$1,'Justerad allokering kvv'!$B$1:$AF$1,0),FALSE)))</f>
        <v>0</v>
      </c>
      <c r="X131">
        <f>IF($B131=" ","",IF(ISERROR(1/VLOOKUP($B131,'Justerad allokering kvv'!$B$1:$AG$700,MATCH(X$1,'Justerad allokering kvv'!$B$1:$AF$1,0),FALSE)),VLOOKUP($B131,'Allokerad kvv'!$B$2:$AV$700,MATCH(X$1,'Allokerad kvv'!$B$1:$AV$1,0),FALSE),VLOOKUP($B131,'Justerad allokering kvv'!$B$1:$AG$700,MATCH(X$1,'Justerad allokering kvv'!$B$1:$AF$1,0),FALSE)))</f>
        <v>0</v>
      </c>
      <c r="Y131">
        <f>IF($B131=" ","",IF(ISERROR(1/VLOOKUP($B131,'Justerad allokering kvv'!$B$1:$AG$700,MATCH(Y$1,'Justerad allokering kvv'!$B$1:$AF$1,0),FALSE)),VLOOKUP($B131,'Allokerad kvv'!$B$2:$AV$700,MATCH(Y$1,'Allokerad kvv'!$B$1:$AV$1,0),FALSE),VLOOKUP($B131,'Justerad allokering kvv'!$B$1:$AG$700,MATCH(Y$1,'Justerad allokering kvv'!$B$1:$AF$1,0),FALSE)))</f>
        <v>0</v>
      </c>
      <c r="AB131">
        <f>IFERROR(VLOOKUP($B131,Kraftvärmeprod!$B$1:$AO$424,MATCH("Tillförd energi från rökgaskondensering (GWh)",Kraftvärmeprod!$B$1:$AG$1,0),FALSE)/1,0)</f>
        <v>0</v>
      </c>
      <c r="AE131" s="122">
        <f t="shared" ref="AE131:AE194" si="8">SUM(C131:AB131)</f>
        <v>0</v>
      </c>
      <c r="AG131">
        <f t="shared" ref="AG131:AG194" si="9">AE131-R131</f>
        <v>0</v>
      </c>
      <c r="AH131">
        <f t="shared" ref="AH131:AH194" si="10">AG131-AB131</f>
        <v>0</v>
      </c>
      <c r="AI131" t="str">
        <f>IF(AH131=0,"",AH131/VLOOKUP(B131,Kraftvärmeprod!$B$1:$BC$480,MATCH("Summa tillförd energi exklusive rökgaskondensering",Kraftvärmeprod!$B$1:$BC$1,0),FALSE))</f>
        <v/>
      </c>
      <c r="AK131">
        <f t="shared" ref="AK131:AK194" si="11">E131+F131+J131+M131+N131+P131+S131+T131+U131+V131+X131+Y131+L131</f>
        <v>0</v>
      </c>
    </row>
    <row r="132" spans="1:37" x14ac:dyDescent="0.25">
      <c r="A132" s="2" t="s">
        <v>205</v>
      </c>
      <c r="B132" s="2" t="s">
        <v>207</v>
      </c>
      <c r="C132">
        <f>IF($B132=" ","",IF(ISERROR(1/VLOOKUP($B132,'Justerad allokering kvv'!$B$1:$AG$700,MATCH(C$1,'Justerad allokering kvv'!$B$1:$AF$1,0),FALSE)),VLOOKUP($B132,'Allokerad kvv'!$B$2:$AV$700,MATCH(C$1,'Allokerad kvv'!$B$1:$AV$1,0),FALSE),VLOOKUP($B132,'Justerad allokering kvv'!$B$1:$AG$700,MATCH(C$1,'Justerad allokering kvv'!$B$1:$AF$1,0),FALSE)))</f>
        <v>0</v>
      </c>
      <c r="D132">
        <f>IF($B132=" ","",IF(ISERROR(1/VLOOKUP($B132,'Justerad allokering kvv'!$B$1:$AG$700,MATCH(D$1,'Justerad allokering kvv'!$B$1:$AF$1,0),FALSE)),VLOOKUP($B132,'Allokerad kvv'!$B$2:$AV$700,MATCH(D$1,'Allokerad kvv'!$B$1:$AV$1,0),FALSE),VLOOKUP($B132,'Justerad allokering kvv'!$B$1:$AG$700,MATCH(D$1,'Justerad allokering kvv'!$B$1:$AF$1,0),FALSE)))</f>
        <v>0</v>
      </c>
      <c r="E132">
        <f>IF($B132=" ","",IF(ISERROR(1/VLOOKUP($B132,'Justerad allokering kvv'!$B$1:$AG$700,MATCH(E$1,'Justerad allokering kvv'!$B$1:$AF$1,0),FALSE)),VLOOKUP($B132,'Allokerad kvv'!$B$2:$AV$700,MATCH(E$1,'Allokerad kvv'!$B$1:$AV$1,0),FALSE),VLOOKUP($B132,'Justerad allokering kvv'!$B$1:$AG$700,MATCH(E$1,'Justerad allokering kvv'!$B$1:$AF$1,0),FALSE)))</f>
        <v>0</v>
      </c>
      <c r="F132">
        <f>IF($B132=" ","",IF(ISERROR(1/VLOOKUP($B132,'Justerad allokering kvv'!$B$1:$AG$700,MATCH(F$1,'Justerad allokering kvv'!$B$1:$AF$1,0),FALSE)),VLOOKUP($B132,'Allokerad kvv'!$B$2:$AV$700,MATCH(F$1,'Allokerad kvv'!$B$1:$AV$1,0),FALSE),VLOOKUP($B132,'Justerad allokering kvv'!$B$1:$AG$700,MATCH(F$1,'Justerad allokering kvv'!$B$1:$AF$1,0),FALSE)))</f>
        <v>0</v>
      </c>
      <c r="G132">
        <f>IF($B132=" ","",IF(ISERROR(1/VLOOKUP($B132,'Justerad allokering kvv'!$B$1:$AG$700,MATCH(G$1,'Justerad allokering kvv'!$B$1:$AF$1,0),FALSE)),VLOOKUP($B132,'Allokerad kvv'!$B$2:$AV$700,MATCH(G$1,'Allokerad kvv'!$B$1:$AV$1,0),FALSE),VLOOKUP($B132,'Justerad allokering kvv'!$B$1:$AG$700,MATCH(G$1,'Justerad allokering kvv'!$B$1:$AF$1,0),FALSE)))</f>
        <v>0</v>
      </c>
      <c r="H132">
        <f>IF($B132=" ","",IF(ISERROR(1/VLOOKUP($B132,'Justerad allokering kvv'!$B$1:$AG$700,MATCH(H$1,'Justerad allokering kvv'!$B$1:$AF$1,0),FALSE)),VLOOKUP($B132,'Allokerad kvv'!$B$2:$AV$700,MATCH(H$1,'Allokerad kvv'!$B$1:$AV$1,0),FALSE),VLOOKUP($B132,'Justerad allokering kvv'!$B$1:$AG$700,MATCH(H$1,'Justerad allokering kvv'!$B$1:$AF$1,0),FALSE)))</f>
        <v>0</v>
      </c>
      <c r="I132">
        <f>IF($B132=" ","",IF(ISERROR(1/VLOOKUP($B132,'Justerad allokering kvv'!$B$1:$AG$700,MATCH(I$1,'Justerad allokering kvv'!$B$1:$AF$1,0),FALSE)),VLOOKUP($B132,'Allokerad kvv'!$B$2:$AV$700,MATCH(I$1,'Allokerad kvv'!$B$1:$AV$1,0),FALSE),VLOOKUP($B132,'Justerad allokering kvv'!$B$1:$AG$700,MATCH(I$1,'Justerad allokering kvv'!$B$1:$AF$1,0),FALSE)))</f>
        <v>0</v>
      </c>
      <c r="J132">
        <f>IF($B132=" ","",IF(ISERROR(1/VLOOKUP($B132,'Justerad allokering kvv'!$B$1:$AG$700,MATCH(J$1,'Justerad allokering kvv'!$B$1:$AF$1,0),FALSE)),VLOOKUP($B132,'Allokerad kvv'!$B$2:$AV$700,MATCH(J$1,'Allokerad kvv'!$B$1:$AV$1,0),FALSE),VLOOKUP($B132,'Justerad allokering kvv'!$B$1:$AG$700,MATCH(J$1,'Justerad allokering kvv'!$B$1:$AF$1,0),FALSE)))</f>
        <v>0</v>
      </c>
      <c r="K132">
        <f>IF($B132=" ","",IF(ISERROR(1/VLOOKUP($B132,'Justerad allokering kvv'!$B$1:$AG$700,MATCH(K$1,'Justerad allokering kvv'!$B$1:$AF$1,0),FALSE)),VLOOKUP($B132,'Allokerad kvv'!$B$2:$AV$700,MATCH(K$1,'Allokerad kvv'!$B$1:$AV$1,0),FALSE),VLOOKUP($B132,'Justerad allokering kvv'!$B$1:$AG$700,MATCH(K$1,'Justerad allokering kvv'!$B$1:$AF$1,0),FALSE)))</f>
        <v>0</v>
      </c>
      <c r="L132">
        <f>IF($B132=" ","",IF(ISERROR(1/VLOOKUP($B132,'Justerad allokering kvv'!$B$1:$AG$700,MATCH(L$1,'Justerad allokering kvv'!$B$1:$AF$1,0),FALSE)),VLOOKUP($B132,'Allokerad kvv'!$B$2:$AV$700,MATCH(L$1,'Allokerad kvv'!$B$1:$AV$1,0),FALSE),VLOOKUP($B132,'Justerad allokering kvv'!$B$1:$AG$700,MATCH(L$1,'Justerad allokering kvv'!$B$1:$AF$1,0),FALSE)))</f>
        <v>0</v>
      </c>
      <c r="M132">
        <f>IF($B132=" ","",IF(ISERROR(1/VLOOKUP($B132,'Justerad allokering kvv'!$B$1:$AG$700,MATCH(M$1,'Justerad allokering kvv'!$B$1:$AF$1,0),FALSE)),VLOOKUP($B132,'Allokerad kvv'!$B$2:$AV$700,MATCH(M$1,'Allokerad kvv'!$B$1:$AV$1,0),FALSE),VLOOKUP($B132,'Justerad allokering kvv'!$B$1:$AG$700,MATCH(M$1,'Justerad allokering kvv'!$B$1:$AF$1,0),FALSE)))</f>
        <v>0</v>
      </c>
      <c r="N132">
        <f>IF($B132=" ","",IF(ISERROR(1/VLOOKUP($B132,'Justerad allokering kvv'!$B$1:$AG$700,MATCH(N$1,'Justerad allokering kvv'!$B$1:$AF$1,0),FALSE)),VLOOKUP($B132,'Allokerad kvv'!$B$2:$AV$700,MATCH(N$1,'Allokerad kvv'!$B$1:$AV$1,0),FALSE),VLOOKUP($B132,'Justerad allokering kvv'!$B$1:$AG$700,MATCH(N$1,'Justerad allokering kvv'!$B$1:$AF$1,0),FALSE)))</f>
        <v>0</v>
      </c>
      <c r="O132">
        <f>IF($B132=" ","",IF(ISERROR(1/VLOOKUP($B132,'Justerad allokering kvv'!$B$1:$AG$700,MATCH(O$1,'Justerad allokering kvv'!$B$1:$AF$1,0),FALSE)),VLOOKUP($B132,'Allokerad kvv'!$B$2:$AV$700,MATCH(O$1,'Allokerad kvv'!$B$1:$AV$1,0),FALSE),VLOOKUP($B132,'Justerad allokering kvv'!$B$1:$AG$700,MATCH(O$1,'Justerad allokering kvv'!$B$1:$AF$1,0),FALSE)))</f>
        <v>0</v>
      </c>
      <c r="P132">
        <f>IF($B132=" ","",IF(ISERROR(1/VLOOKUP($B132,'Justerad allokering kvv'!$B$1:$AG$700,MATCH(P$1,'Justerad allokering kvv'!$B$1:$AF$1,0),FALSE)),VLOOKUP($B132,'Allokerad kvv'!$B$2:$AV$700,MATCH(P$1,'Allokerad kvv'!$B$1:$AV$1,0),FALSE),VLOOKUP($B132,'Justerad allokering kvv'!$B$1:$AG$700,MATCH(P$1,'Justerad allokering kvv'!$B$1:$AF$1,0),FALSE)))</f>
        <v>0</v>
      </c>
      <c r="Q132">
        <f>IF($B132=" ","",IF(ISERROR(1/VLOOKUP($B132,'Justerad allokering kvv'!$B$1:$AG$700,MATCH(Q$1,'Justerad allokering kvv'!$B$1:$AF$1,0),FALSE)),VLOOKUP($B132,'Allokerad kvv'!$B$2:$AV$700,MATCH(Q$1,'Allokerad kvv'!$B$1:$AV$1,0),FALSE),VLOOKUP($B132,'Justerad allokering kvv'!$B$1:$AG$700,MATCH(Q$1,'Justerad allokering kvv'!$B$1:$AF$1,0),FALSE)))</f>
        <v>0</v>
      </c>
      <c r="R132">
        <f>IF($B132=" ","",IF(ISERROR(1/VLOOKUP($B132,'Justerad allokering kvv'!$B$1:$AG$700,MATCH(R$1,'Justerad allokering kvv'!$B$1:$AF$1,0),FALSE)),VLOOKUP($B132,'Allokerad kvv'!$B$2:$AV$700,MATCH(R$1,'Allokerad kvv'!$B$1:$AV$1,0),FALSE),VLOOKUP($B132,'Justerad allokering kvv'!$B$1:$AG$700,MATCH(R$1,'Justerad allokering kvv'!$B$1:$AF$1,0),FALSE)))</f>
        <v>0</v>
      </c>
      <c r="S132">
        <f>IF($B132=" ","",IF(ISERROR(1/VLOOKUP($B132,'Justerad allokering kvv'!$B$1:$AG$700,MATCH(S$1,'Justerad allokering kvv'!$B$1:$AF$1,0),FALSE)),VLOOKUP($B132,'Allokerad kvv'!$B$2:$AV$700,MATCH(S$1,'Allokerad kvv'!$B$1:$AV$1,0),FALSE),VLOOKUP($B132,'Justerad allokering kvv'!$B$1:$AG$700,MATCH(S$1,'Justerad allokering kvv'!$B$1:$AF$1,0),FALSE)))</f>
        <v>0</v>
      </c>
      <c r="T132">
        <f>IF($B132=" ","",IF(ISERROR(1/VLOOKUP($B132,'Justerad allokering kvv'!$B$1:$AG$700,MATCH(T$1,'Justerad allokering kvv'!$B$1:$AF$1,0),FALSE)),VLOOKUP($B132,'Allokerad kvv'!$B$2:$AV$700,MATCH(T$1,'Allokerad kvv'!$B$1:$AV$1,0),FALSE),VLOOKUP($B132,'Justerad allokering kvv'!$B$1:$AG$700,MATCH(T$1,'Justerad allokering kvv'!$B$1:$AF$1,0),FALSE)))</f>
        <v>0</v>
      </c>
      <c r="U132">
        <f>IF($B132=" ","",IF(ISERROR(1/VLOOKUP($B132,'Justerad allokering kvv'!$B$1:$AG$700,MATCH(U$1,'Justerad allokering kvv'!$B$1:$AF$1,0),FALSE)),VLOOKUP($B132,'Allokerad kvv'!$B$2:$AV$700,MATCH(U$1,'Allokerad kvv'!$B$1:$AV$1,0),FALSE),VLOOKUP($B132,'Justerad allokering kvv'!$B$1:$AG$700,MATCH(U$1,'Justerad allokering kvv'!$B$1:$AF$1,0),FALSE)))</f>
        <v>0</v>
      </c>
      <c r="V132">
        <f>IF($B132=" ","",IF(ISERROR(1/VLOOKUP($B132,'Justerad allokering kvv'!$B$1:$AG$700,MATCH(V$1,'Justerad allokering kvv'!$B$1:$AF$1,0),FALSE)),VLOOKUP($B132,'Allokerad kvv'!$B$2:$AV$700,MATCH(V$1,'Allokerad kvv'!$B$1:$AV$1,0),FALSE),VLOOKUP($B132,'Justerad allokering kvv'!$B$1:$AG$700,MATCH(V$1,'Justerad allokering kvv'!$B$1:$AF$1,0),FALSE)))</f>
        <v>0</v>
      </c>
      <c r="W132">
        <f>IF($B132=" ","",IF(ISERROR(1/VLOOKUP($B132,'Justerad allokering kvv'!$B$1:$AG$700,MATCH(W$1,'Justerad allokering kvv'!$B$1:$AF$1,0),FALSE)),VLOOKUP($B132,'Allokerad kvv'!$B$2:$AV$700,MATCH(W$1,'Allokerad kvv'!$B$1:$AV$1,0),FALSE),VLOOKUP($B132,'Justerad allokering kvv'!$B$1:$AG$700,MATCH(W$1,'Justerad allokering kvv'!$B$1:$AF$1,0),FALSE)))</f>
        <v>0</v>
      </c>
      <c r="X132">
        <f>IF($B132=" ","",IF(ISERROR(1/VLOOKUP($B132,'Justerad allokering kvv'!$B$1:$AG$700,MATCH(X$1,'Justerad allokering kvv'!$B$1:$AF$1,0),FALSE)),VLOOKUP($B132,'Allokerad kvv'!$B$2:$AV$700,MATCH(X$1,'Allokerad kvv'!$B$1:$AV$1,0),FALSE),VLOOKUP($B132,'Justerad allokering kvv'!$B$1:$AG$700,MATCH(X$1,'Justerad allokering kvv'!$B$1:$AF$1,0),FALSE)))</f>
        <v>0</v>
      </c>
      <c r="Y132">
        <f>IF($B132=" ","",IF(ISERROR(1/VLOOKUP($B132,'Justerad allokering kvv'!$B$1:$AG$700,MATCH(Y$1,'Justerad allokering kvv'!$B$1:$AF$1,0),FALSE)),VLOOKUP($B132,'Allokerad kvv'!$B$2:$AV$700,MATCH(Y$1,'Allokerad kvv'!$B$1:$AV$1,0),FALSE),VLOOKUP($B132,'Justerad allokering kvv'!$B$1:$AG$700,MATCH(Y$1,'Justerad allokering kvv'!$B$1:$AF$1,0),FALSE)))</f>
        <v>0</v>
      </c>
      <c r="AB132">
        <f>IFERROR(VLOOKUP($B132,Kraftvärmeprod!$B$1:$AO$424,MATCH("Tillförd energi från rökgaskondensering (GWh)",Kraftvärmeprod!$B$1:$AG$1,0),FALSE)/1,0)</f>
        <v>0</v>
      </c>
      <c r="AE132" s="122">
        <f t="shared" si="8"/>
        <v>0</v>
      </c>
      <c r="AG132">
        <f t="shared" si="9"/>
        <v>0</v>
      </c>
      <c r="AH132">
        <f t="shared" si="10"/>
        <v>0</v>
      </c>
      <c r="AI132" t="str">
        <f>IF(AH132=0,"",AH132/VLOOKUP(B132,Kraftvärmeprod!$B$1:$BC$480,MATCH("Summa tillförd energi exklusive rökgaskondensering",Kraftvärmeprod!$B$1:$BC$1,0),FALSE))</f>
        <v/>
      </c>
      <c r="AK132">
        <f t="shared" si="11"/>
        <v>0</v>
      </c>
    </row>
    <row r="133" spans="1:37" x14ac:dyDescent="0.25">
      <c r="A133" s="2" t="s">
        <v>205</v>
      </c>
      <c r="B133" s="2" t="s">
        <v>208</v>
      </c>
      <c r="C133">
        <f>IF($B133=" ","",IF(ISERROR(1/VLOOKUP($B133,'Justerad allokering kvv'!$B$1:$AG$700,MATCH(C$1,'Justerad allokering kvv'!$B$1:$AF$1,0),FALSE)),VLOOKUP($B133,'Allokerad kvv'!$B$2:$AV$700,MATCH(C$1,'Allokerad kvv'!$B$1:$AV$1,0),FALSE),VLOOKUP($B133,'Justerad allokering kvv'!$B$1:$AG$700,MATCH(C$1,'Justerad allokering kvv'!$B$1:$AF$1,0),FALSE)))</f>
        <v>0</v>
      </c>
      <c r="D133">
        <f>IF($B133=" ","",IF(ISERROR(1/VLOOKUP($B133,'Justerad allokering kvv'!$B$1:$AG$700,MATCH(D$1,'Justerad allokering kvv'!$B$1:$AF$1,0),FALSE)),VLOOKUP($B133,'Allokerad kvv'!$B$2:$AV$700,MATCH(D$1,'Allokerad kvv'!$B$1:$AV$1,0),FALSE),VLOOKUP($B133,'Justerad allokering kvv'!$B$1:$AG$700,MATCH(D$1,'Justerad allokering kvv'!$B$1:$AF$1,0),FALSE)))</f>
        <v>0</v>
      </c>
      <c r="E133">
        <f>IF($B133=" ","",IF(ISERROR(1/VLOOKUP($B133,'Justerad allokering kvv'!$B$1:$AG$700,MATCH(E$1,'Justerad allokering kvv'!$B$1:$AF$1,0),FALSE)),VLOOKUP($B133,'Allokerad kvv'!$B$2:$AV$700,MATCH(E$1,'Allokerad kvv'!$B$1:$AV$1,0),FALSE),VLOOKUP($B133,'Justerad allokering kvv'!$B$1:$AG$700,MATCH(E$1,'Justerad allokering kvv'!$B$1:$AF$1,0),FALSE)))</f>
        <v>0</v>
      </c>
      <c r="F133">
        <f>IF($B133=" ","",IF(ISERROR(1/VLOOKUP($B133,'Justerad allokering kvv'!$B$1:$AG$700,MATCH(F$1,'Justerad allokering kvv'!$B$1:$AF$1,0),FALSE)),VLOOKUP($B133,'Allokerad kvv'!$B$2:$AV$700,MATCH(F$1,'Allokerad kvv'!$B$1:$AV$1,0),FALSE),VLOOKUP($B133,'Justerad allokering kvv'!$B$1:$AG$700,MATCH(F$1,'Justerad allokering kvv'!$B$1:$AF$1,0),FALSE)))</f>
        <v>0</v>
      </c>
      <c r="G133">
        <f>IF($B133=" ","",IF(ISERROR(1/VLOOKUP($B133,'Justerad allokering kvv'!$B$1:$AG$700,MATCH(G$1,'Justerad allokering kvv'!$B$1:$AF$1,0),FALSE)),VLOOKUP($B133,'Allokerad kvv'!$B$2:$AV$700,MATCH(G$1,'Allokerad kvv'!$B$1:$AV$1,0),FALSE),VLOOKUP($B133,'Justerad allokering kvv'!$B$1:$AG$700,MATCH(G$1,'Justerad allokering kvv'!$B$1:$AF$1,0),FALSE)))</f>
        <v>0</v>
      </c>
      <c r="H133">
        <f>IF($B133=" ","",IF(ISERROR(1/VLOOKUP($B133,'Justerad allokering kvv'!$B$1:$AG$700,MATCH(H$1,'Justerad allokering kvv'!$B$1:$AF$1,0),FALSE)),VLOOKUP($B133,'Allokerad kvv'!$B$2:$AV$700,MATCH(H$1,'Allokerad kvv'!$B$1:$AV$1,0),FALSE),VLOOKUP($B133,'Justerad allokering kvv'!$B$1:$AG$700,MATCH(H$1,'Justerad allokering kvv'!$B$1:$AF$1,0),FALSE)))</f>
        <v>0</v>
      </c>
      <c r="I133">
        <f>IF($B133=" ","",IF(ISERROR(1/VLOOKUP($B133,'Justerad allokering kvv'!$B$1:$AG$700,MATCH(I$1,'Justerad allokering kvv'!$B$1:$AF$1,0),FALSE)),VLOOKUP($B133,'Allokerad kvv'!$B$2:$AV$700,MATCH(I$1,'Allokerad kvv'!$B$1:$AV$1,0),FALSE),VLOOKUP($B133,'Justerad allokering kvv'!$B$1:$AG$700,MATCH(I$1,'Justerad allokering kvv'!$B$1:$AF$1,0),FALSE)))</f>
        <v>0</v>
      </c>
      <c r="J133">
        <f>IF($B133=" ","",IF(ISERROR(1/VLOOKUP($B133,'Justerad allokering kvv'!$B$1:$AG$700,MATCH(J$1,'Justerad allokering kvv'!$B$1:$AF$1,0),FALSE)),VLOOKUP($B133,'Allokerad kvv'!$B$2:$AV$700,MATCH(J$1,'Allokerad kvv'!$B$1:$AV$1,0),FALSE),VLOOKUP($B133,'Justerad allokering kvv'!$B$1:$AG$700,MATCH(J$1,'Justerad allokering kvv'!$B$1:$AF$1,0),FALSE)))</f>
        <v>0</v>
      </c>
      <c r="K133">
        <f>IF($B133=" ","",IF(ISERROR(1/VLOOKUP($B133,'Justerad allokering kvv'!$B$1:$AG$700,MATCH(K$1,'Justerad allokering kvv'!$B$1:$AF$1,0),FALSE)),VLOOKUP($B133,'Allokerad kvv'!$B$2:$AV$700,MATCH(K$1,'Allokerad kvv'!$B$1:$AV$1,0),FALSE),VLOOKUP($B133,'Justerad allokering kvv'!$B$1:$AG$700,MATCH(K$1,'Justerad allokering kvv'!$B$1:$AF$1,0),FALSE)))</f>
        <v>0</v>
      </c>
      <c r="L133">
        <f>IF($B133=" ","",IF(ISERROR(1/VLOOKUP($B133,'Justerad allokering kvv'!$B$1:$AG$700,MATCH(L$1,'Justerad allokering kvv'!$B$1:$AF$1,0),FALSE)),VLOOKUP($B133,'Allokerad kvv'!$B$2:$AV$700,MATCH(L$1,'Allokerad kvv'!$B$1:$AV$1,0),FALSE),VLOOKUP($B133,'Justerad allokering kvv'!$B$1:$AG$700,MATCH(L$1,'Justerad allokering kvv'!$B$1:$AF$1,0),FALSE)))</f>
        <v>0</v>
      </c>
      <c r="M133">
        <f>IF($B133=" ","",IF(ISERROR(1/VLOOKUP($B133,'Justerad allokering kvv'!$B$1:$AG$700,MATCH(M$1,'Justerad allokering kvv'!$B$1:$AF$1,0),FALSE)),VLOOKUP($B133,'Allokerad kvv'!$B$2:$AV$700,MATCH(M$1,'Allokerad kvv'!$B$1:$AV$1,0),FALSE),VLOOKUP($B133,'Justerad allokering kvv'!$B$1:$AG$700,MATCH(M$1,'Justerad allokering kvv'!$B$1:$AF$1,0),FALSE)))</f>
        <v>0</v>
      </c>
      <c r="N133">
        <f>IF($B133=" ","",IF(ISERROR(1/VLOOKUP($B133,'Justerad allokering kvv'!$B$1:$AG$700,MATCH(N$1,'Justerad allokering kvv'!$B$1:$AF$1,0),FALSE)),VLOOKUP($B133,'Allokerad kvv'!$B$2:$AV$700,MATCH(N$1,'Allokerad kvv'!$B$1:$AV$1,0),FALSE),VLOOKUP($B133,'Justerad allokering kvv'!$B$1:$AG$700,MATCH(N$1,'Justerad allokering kvv'!$B$1:$AF$1,0),FALSE)))</f>
        <v>0</v>
      </c>
      <c r="O133">
        <f>IF($B133=" ","",IF(ISERROR(1/VLOOKUP($B133,'Justerad allokering kvv'!$B$1:$AG$700,MATCH(O$1,'Justerad allokering kvv'!$B$1:$AF$1,0),FALSE)),VLOOKUP($B133,'Allokerad kvv'!$B$2:$AV$700,MATCH(O$1,'Allokerad kvv'!$B$1:$AV$1,0),FALSE),VLOOKUP($B133,'Justerad allokering kvv'!$B$1:$AG$700,MATCH(O$1,'Justerad allokering kvv'!$B$1:$AF$1,0),FALSE)))</f>
        <v>0</v>
      </c>
      <c r="P133">
        <f>IF($B133=" ","",IF(ISERROR(1/VLOOKUP($B133,'Justerad allokering kvv'!$B$1:$AG$700,MATCH(P$1,'Justerad allokering kvv'!$B$1:$AF$1,0),FALSE)),VLOOKUP($B133,'Allokerad kvv'!$B$2:$AV$700,MATCH(P$1,'Allokerad kvv'!$B$1:$AV$1,0),FALSE),VLOOKUP($B133,'Justerad allokering kvv'!$B$1:$AG$700,MATCH(P$1,'Justerad allokering kvv'!$B$1:$AF$1,0),FALSE)))</f>
        <v>0</v>
      </c>
      <c r="Q133">
        <f>IF($B133=" ","",IF(ISERROR(1/VLOOKUP($B133,'Justerad allokering kvv'!$B$1:$AG$700,MATCH(Q$1,'Justerad allokering kvv'!$B$1:$AF$1,0),FALSE)),VLOOKUP($B133,'Allokerad kvv'!$B$2:$AV$700,MATCH(Q$1,'Allokerad kvv'!$B$1:$AV$1,0),FALSE),VLOOKUP($B133,'Justerad allokering kvv'!$B$1:$AG$700,MATCH(Q$1,'Justerad allokering kvv'!$B$1:$AF$1,0),FALSE)))</f>
        <v>0</v>
      </c>
      <c r="R133">
        <f>IF($B133=" ","",IF(ISERROR(1/VLOOKUP($B133,'Justerad allokering kvv'!$B$1:$AG$700,MATCH(R$1,'Justerad allokering kvv'!$B$1:$AF$1,0),FALSE)),VLOOKUP($B133,'Allokerad kvv'!$B$2:$AV$700,MATCH(R$1,'Allokerad kvv'!$B$1:$AV$1,0),FALSE),VLOOKUP($B133,'Justerad allokering kvv'!$B$1:$AG$700,MATCH(R$1,'Justerad allokering kvv'!$B$1:$AF$1,0),FALSE)))</f>
        <v>0</v>
      </c>
      <c r="S133">
        <f>IF($B133=" ","",IF(ISERROR(1/VLOOKUP($B133,'Justerad allokering kvv'!$B$1:$AG$700,MATCH(S$1,'Justerad allokering kvv'!$B$1:$AF$1,0),FALSE)),VLOOKUP($B133,'Allokerad kvv'!$B$2:$AV$700,MATCH(S$1,'Allokerad kvv'!$B$1:$AV$1,0),FALSE),VLOOKUP($B133,'Justerad allokering kvv'!$B$1:$AG$700,MATCH(S$1,'Justerad allokering kvv'!$B$1:$AF$1,0),FALSE)))</f>
        <v>0</v>
      </c>
      <c r="T133">
        <f>IF($B133=" ","",IF(ISERROR(1/VLOOKUP($B133,'Justerad allokering kvv'!$B$1:$AG$700,MATCH(T$1,'Justerad allokering kvv'!$B$1:$AF$1,0),FALSE)),VLOOKUP($B133,'Allokerad kvv'!$B$2:$AV$700,MATCH(T$1,'Allokerad kvv'!$B$1:$AV$1,0),FALSE),VLOOKUP($B133,'Justerad allokering kvv'!$B$1:$AG$700,MATCH(T$1,'Justerad allokering kvv'!$B$1:$AF$1,0),FALSE)))</f>
        <v>0</v>
      </c>
      <c r="U133">
        <f>IF($B133=" ","",IF(ISERROR(1/VLOOKUP($B133,'Justerad allokering kvv'!$B$1:$AG$700,MATCH(U$1,'Justerad allokering kvv'!$B$1:$AF$1,0),FALSE)),VLOOKUP($B133,'Allokerad kvv'!$B$2:$AV$700,MATCH(U$1,'Allokerad kvv'!$B$1:$AV$1,0),FALSE),VLOOKUP($B133,'Justerad allokering kvv'!$B$1:$AG$700,MATCH(U$1,'Justerad allokering kvv'!$B$1:$AF$1,0),FALSE)))</f>
        <v>0</v>
      </c>
      <c r="V133">
        <f>IF($B133=" ","",IF(ISERROR(1/VLOOKUP($B133,'Justerad allokering kvv'!$B$1:$AG$700,MATCH(V$1,'Justerad allokering kvv'!$B$1:$AF$1,0),FALSE)),VLOOKUP($B133,'Allokerad kvv'!$B$2:$AV$700,MATCH(V$1,'Allokerad kvv'!$B$1:$AV$1,0),FALSE),VLOOKUP($B133,'Justerad allokering kvv'!$B$1:$AG$700,MATCH(V$1,'Justerad allokering kvv'!$B$1:$AF$1,0),FALSE)))</f>
        <v>0</v>
      </c>
      <c r="W133">
        <f>IF($B133=" ","",IF(ISERROR(1/VLOOKUP($B133,'Justerad allokering kvv'!$B$1:$AG$700,MATCH(W$1,'Justerad allokering kvv'!$B$1:$AF$1,0),FALSE)),VLOOKUP($B133,'Allokerad kvv'!$B$2:$AV$700,MATCH(W$1,'Allokerad kvv'!$B$1:$AV$1,0),FALSE),VLOOKUP($B133,'Justerad allokering kvv'!$B$1:$AG$700,MATCH(W$1,'Justerad allokering kvv'!$B$1:$AF$1,0),FALSE)))</f>
        <v>0</v>
      </c>
      <c r="X133">
        <f>IF($B133=" ","",IF(ISERROR(1/VLOOKUP($B133,'Justerad allokering kvv'!$B$1:$AG$700,MATCH(X$1,'Justerad allokering kvv'!$B$1:$AF$1,0),FALSE)),VLOOKUP($B133,'Allokerad kvv'!$B$2:$AV$700,MATCH(X$1,'Allokerad kvv'!$B$1:$AV$1,0),FALSE),VLOOKUP($B133,'Justerad allokering kvv'!$B$1:$AG$700,MATCH(X$1,'Justerad allokering kvv'!$B$1:$AF$1,0),FALSE)))</f>
        <v>0</v>
      </c>
      <c r="Y133">
        <f>IF($B133=" ","",IF(ISERROR(1/VLOOKUP($B133,'Justerad allokering kvv'!$B$1:$AG$700,MATCH(Y$1,'Justerad allokering kvv'!$B$1:$AF$1,0),FALSE)),VLOOKUP($B133,'Allokerad kvv'!$B$2:$AV$700,MATCH(Y$1,'Allokerad kvv'!$B$1:$AV$1,0),FALSE),VLOOKUP($B133,'Justerad allokering kvv'!$B$1:$AG$700,MATCH(Y$1,'Justerad allokering kvv'!$B$1:$AF$1,0),FALSE)))</f>
        <v>0</v>
      </c>
      <c r="AB133">
        <f>IFERROR(VLOOKUP($B133,Kraftvärmeprod!$B$1:$AO$424,MATCH("Tillförd energi från rökgaskondensering (GWh)",Kraftvärmeprod!$B$1:$AG$1,0),FALSE)/1,0)</f>
        <v>0</v>
      </c>
      <c r="AE133" s="122">
        <f t="shared" si="8"/>
        <v>0</v>
      </c>
      <c r="AG133">
        <f t="shared" si="9"/>
        <v>0</v>
      </c>
      <c r="AH133">
        <f t="shared" si="10"/>
        <v>0</v>
      </c>
      <c r="AI133" t="str">
        <f>IF(AH133=0,"",AH133/VLOOKUP(B133,Kraftvärmeprod!$B$1:$BC$480,MATCH("Summa tillförd energi exklusive rökgaskondensering",Kraftvärmeprod!$B$1:$BC$1,0),FALSE))</f>
        <v/>
      </c>
      <c r="AK133">
        <f t="shared" si="11"/>
        <v>0</v>
      </c>
    </row>
    <row r="134" spans="1:37" x14ac:dyDescent="0.25">
      <c r="A134" s="2" t="s">
        <v>209</v>
      </c>
      <c r="B134" s="2" t="s">
        <v>210</v>
      </c>
      <c r="C134">
        <f>IF($B134=" ","",IF(ISERROR(1/VLOOKUP($B134,'Justerad allokering kvv'!$B$1:$AG$700,MATCH(C$1,'Justerad allokering kvv'!$B$1:$AF$1,0),FALSE)),VLOOKUP($B134,'Allokerad kvv'!$B$2:$AV$700,MATCH(C$1,'Allokerad kvv'!$B$1:$AV$1,0),FALSE),VLOOKUP($B134,'Justerad allokering kvv'!$B$1:$AG$700,MATCH(C$1,'Justerad allokering kvv'!$B$1:$AF$1,0),FALSE)))</f>
        <v>206.75299999999999</v>
      </c>
      <c r="D134">
        <f>IF($B134=" ","",IF(ISERROR(1/VLOOKUP($B134,'Justerad allokering kvv'!$B$1:$AG$700,MATCH(D$1,'Justerad allokering kvv'!$B$1:$AF$1,0),FALSE)),VLOOKUP($B134,'Allokerad kvv'!$B$2:$AV$700,MATCH(D$1,'Allokerad kvv'!$B$1:$AV$1,0),FALSE),VLOOKUP($B134,'Justerad allokering kvv'!$B$1:$AG$700,MATCH(D$1,'Justerad allokering kvv'!$B$1:$AF$1,0),FALSE)))</f>
        <v>0</v>
      </c>
      <c r="E134">
        <f>IF($B134=" ","",IF(ISERROR(1/VLOOKUP($B134,'Justerad allokering kvv'!$B$1:$AG$700,MATCH(E$1,'Justerad allokering kvv'!$B$1:$AF$1,0),FALSE)),VLOOKUP($B134,'Allokerad kvv'!$B$2:$AV$700,MATCH(E$1,'Allokerad kvv'!$B$1:$AV$1,0),FALSE),VLOOKUP($B134,'Justerad allokering kvv'!$B$1:$AG$700,MATCH(E$1,'Justerad allokering kvv'!$B$1:$AF$1,0),FALSE)))</f>
        <v>0</v>
      </c>
      <c r="F134">
        <f>IF($B134=" ","",IF(ISERROR(1/VLOOKUP($B134,'Justerad allokering kvv'!$B$1:$AG$700,MATCH(F$1,'Justerad allokering kvv'!$B$1:$AF$1,0),FALSE)),VLOOKUP($B134,'Allokerad kvv'!$B$2:$AV$700,MATCH(F$1,'Allokerad kvv'!$B$1:$AV$1,0),FALSE),VLOOKUP($B134,'Justerad allokering kvv'!$B$1:$AG$700,MATCH(F$1,'Justerad allokering kvv'!$B$1:$AF$1,0),FALSE)))</f>
        <v>0</v>
      </c>
      <c r="G134">
        <f>IF($B134=" ","",IF(ISERROR(1/VLOOKUP($B134,'Justerad allokering kvv'!$B$1:$AG$700,MATCH(G$1,'Justerad allokering kvv'!$B$1:$AF$1,0),FALSE)),VLOOKUP($B134,'Allokerad kvv'!$B$2:$AV$700,MATCH(G$1,'Allokerad kvv'!$B$1:$AV$1,0),FALSE),VLOOKUP($B134,'Justerad allokering kvv'!$B$1:$AG$700,MATCH(G$1,'Justerad allokering kvv'!$B$1:$AF$1,0),FALSE)))</f>
        <v>0.55577900000000002</v>
      </c>
      <c r="H134">
        <f>IF($B134=" ","",IF(ISERROR(1/VLOOKUP($B134,'Justerad allokering kvv'!$B$1:$AG$700,MATCH(H$1,'Justerad allokering kvv'!$B$1:$AF$1,0),FALSE)),VLOOKUP($B134,'Allokerad kvv'!$B$2:$AV$700,MATCH(H$1,'Allokerad kvv'!$B$1:$AV$1,0),FALSE),VLOOKUP($B134,'Justerad allokering kvv'!$B$1:$AG$700,MATCH(H$1,'Justerad allokering kvv'!$B$1:$AF$1,0),FALSE)))</f>
        <v>0</v>
      </c>
      <c r="I134">
        <f>IF($B134=" ","",IF(ISERROR(1/VLOOKUP($B134,'Justerad allokering kvv'!$B$1:$AG$700,MATCH(I$1,'Justerad allokering kvv'!$B$1:$AF$1,0),FALSE)),VLOOKUP($B134,'Allokerad kvv'!$B$2:$AV$700,MATCH(I$1,'Allokerad kvv'!$B$1:$AV$1,0),FALSE),VLOOKUP($B134,'Justerad allokering kvv'!$B$1:$AG$700,MATCH(I$1,'Justerad allokering kvv'!$B$1:$AF$1,0),FALSE)))</f>
        <v>0</v>
      </c>
      <c r="J134">
        <f>IF($B134=" ","",IF(ISERROR(1/VLOOKUP($B134,'Justerad allokering kvv'!$B$1:$AG$700,MATCH(J$1,'Justerad allokering kvv'!$B$1:$AF$1,0),FALSE)),VLOOKUP($B134,'Allokerad kvv'!$B$2:$AV$700,MATCH(J$1,'Allokerad kvv'!$B$1:$AV$1,0),FALSE),VLOOKUP($B134,'Justerad allokering kvv'!$B$1:$AG$700,MATCH(J$1,'Justerad allokering kvv'!$B$1:$AF$1,0),FALSE)))</f>
        <v>61.625399999999999</v>
      </c>
      <c r="K134">
        <f>IF($B134=" ","",IF(ISERROR(1/VLOOKUP($B134,'Justerad allokering kvv'!$B$1:$AG$700,MATCH(K$1,'Justerad allokering kvv'!$B$1:$AF$1,0),FALSE)),VLOOKUP($B134,'Allokerad kvv'!$B$2:$AV$700,MATCH(K$1,'Allokerad kvv'!$B$1:$AV$1,0),FALSE),VLOOKUP($B134,'Justerad allokering kvv'!$B$1:$AG$700,MATCH(K$1,'Justerad allokering kvv'!$B$1:$AF$1,0),FALSE)))</f>
        <v>0</v>
      </c>
      <c r="L134">
        <f>IF($B134=" ","",IF(ISERROR(1/VLOOKUP($B134,'Justerad allokering kvv'!$B$1:$AG$700,MATCH(L$1,'Justerad allokering kvv'!$B$1:$AF$1,0),FALSE)),VLOOKUP($B134,'Allokerad kvv'!$B$2:$AV$700,MATCH(L$1,'Allokerad kvv'!$B$1:$AV$1,0),FALSE),VLOOKUP($B134,'Justerad allokering kvv'!$B$1:$AG$700,MATCH(L$1,'Justerad allokering kvv'!$B$1:$AF$1,0),FALSE)))</f>
        <v>0</v>
      </c>
      <c r="M134">
        <f>IF($B134=" ","",IF(ISERROR(1/VLOOKUP($B134,'Justerad allokering kvv'!$B$1:$AG$700,MATCH(M$1,'Justerad allokering kvv'!$B$1:$AF$1,0),FALSE)),VLOOKUP($B134,'Allokerad kvv'!$B$2:$AV$700,MATCH(M$1,'Allokerad kvv'!$B$1:$AV$1,0),FALSE),VLOOKUP($B134,'Justerad allokering kvv'!$B$1:$AG$700,MATCH(M$1,'Justerad allokering kvv'!$B$1:$AF$1,0),FALSE)))</f>
        <v>0</v>
      </c>
      <c r="N134">
        <f>IF($B134=" ","",IF(ISERROR(1/VLOOKUP($B134,'Justerad allokering kvv'!$B$1:$AG$700,MATCH(N$1,'Justerad allokering kvv'!$B$1:$AF$1,0),FALSE)),VLOOKUP($B134,'Allokerad kvv'!$B$2:$AV$700,MATCH(N$1,'Allokerad kvv'!$B$1:$AV$1,0),FALSE),VLOOKUP($B134,'Justerad allokering kvv'!$B$1:$AG$700,MATCH(N$1,'Justerad allokering kvv'!$B$1:$AF$1,0),FALSE)))</f>
        <v>0</v>
      </c>
      <c r="O134">
        <f>IF($B134=" ","",IF(ISERROR(1/VLOOKUP($B134,'Justerad allokering kvv'!$B$1:$AG$700,MATCH(O$1,'Justerad allokering kvv'!$B$1:$AF$1,0),FALSE)),VLOOKUP($B134,'Allokerad kvv'!$B$2:$AV$700,MATCH(O$1,'Allokerad kvv'!$B$1:$AV$1,0),FALSE),VLOOKUP($B134,'Justerad allokering kvv'!$B$1:$AG$700,MATCH(O$1,'Justerad allokering kvv'!$B$1:$AF$1,0),FALSE)))</f>
        <v>0</v>
      </c>
      <c r="P134">
        <f>IF($B134=" ","",IF(ISERROR(1/VLOOKUP($B134,'Justerad allokering kvv'!$B$1:$AG$700,MATCH(P$1,'Justerad allokering kvv'!$B$1:$AF$1,0),FALSE)),VLOOKUP($B134,'Allokerad kvv'!$B$2:$AV$700,MATCH(P$1,'Allokerad kvv'!$B$1:$AV$1,0),FALSE),VLOOKUP($B134,'Justerad allokering kvv'!$B$1:$AG$700,MATCH(P$1,'Justerad allokering kvv'!$B$1:$AF$1,0),FALSE)))</f>
        <v>0</v>
      </c>
      <c r="Q134">
        <f>IF($B134=" ","",IF(ISERROR(1/VLOOKUP($B134,'Justerad allokering kvv'!$B$1:$AG$700,MATCH(Q$1,'Justerad allokering kvv'!$B$1:$AF$1,0),FALSE)),VLOOKUP($B134,'Allokerad kvv'!$B$2:$AV$700,MATCH(Q$1,'Allokerad kvv'!$B$1:$AV$1,0),FALSE),VLOOKUP($B134,'Justerad allokering kvv'!$B$1:$AG$700,MATCH(Q$1,'Justerad allokering kvv'!$B$1:$AF$1,0),FALSE)))</f>
        <v>0</v>
      </c>
      <c r="R134">
        <f>IF($B134=" ","",IF(ISERROR(1/VLOOKUP($B134,'Justerad allokering kvv'!$B$1:$AG$700,MATCH(R$1,'Justerad allokering kvv'!$B$1:$AF$1,0),FALSE)),VLOOKUP($B134,'Allokerad kvv'!$B$2:$AV$700,MATCH(R$1,'Allokerad kvv'!$B$1:$AV$1,0),FALSE),VLOOKUP($B134,'Justerad allokering kvv'!$B$1:$AG$700,MATCH(R$1,'Justerad allokering kvv'!$B$1:$AF$1,0),FALSE)))</f>
        <v>11.5289</v>
      </c>
      <c r="S134">
        <f>IF($B134=" ","",IF(ISERROR(1/VLOOKUP($B134,'Justerad allokering kvv'!$B$1:$AG$700,MATCH(S$1,'Justerad allokering kvv'!$B$1:$AF$1,0),FALSE)),VLOOKUP($B134,'Allokerad kvv'!$B$2:$AV$700,MATCH(S$1,'Allokerad kvv'!$B$1:$AV$1,0),FALSE),VLOOKUP($B134,'Justerad allokering kvv'!$B$1:$AG$700,MATCH(S$1,'Justerad allokering kvv'!$B$1:$AF$1,0),FALSE)))</f>
        <v>0</v>
      </c>
      <c r="T134">
        <f>IF($B134=" ","",IF(ISERROR(1/VLOOKUP($B134,'Justerad allokering kvv'!$B$1:$AG$700,MATCH(T$1,'Justerad allokering kvv'!$B$1:$AF$1,0),FALSE)),VLOOKUP($B134,'Allokerad kvv'!$B$2:$AV$700,MATCH(T$1,'Allokerad kvv'!$B$1:$AV$1,0),FALSE),VLOOKUP($B134,'Justerad allokering kvv'!$B$1:$AG$700,MATCH(T$1,'Justerad allokering kvv'!$B$1:$AF$1,0),FALSE)))</f>
        <v>0</v>
      </c>
      <c r="U134">
        <f>IF($B134=" ","",IF(ISERROR(1/VLOOKUP($B134,'Justerad allokering kvv'!$B$1:$AG$700,MATCH(U$1,'Justerad allokering kvv'!$B$1:$AF$1,0),FALSE)),VLOOKUP($B134,'Allokerad kvv'!$B$2:$AV$700,MATCH(U$1,'Allokerad kvv'!$B$1:$AV$1,0),FALSE),VLOOKUP($B134,'Justerad allokering kvv'!$B$1:$AG$700,MATCH(U$1,'Justerad allokering kvv'!$B$1:$AF$1,0),FALSE)))</f>
        <v>0</v>
      </c>
      <c r="V134">
        <f>IF($B134=" ","",IF(ISERROR(1/VLOOKUP($B134,'Justerad allokering kvv'!$B$1:$AG$700,MATCH(V$1,'Justerad allokering kvv'!$B$1:$AF$1,0),FALSE)),VLOOKUP($B134,'Allokerad kvv'!$B$2:$AV$700,MATCH(V$1,'Allokerad kvv'!$B$1:$AV$1,0),FALSE),VLOOKUP($B134,'Justerad allokering kvv'!$B$1:$AG$700,MATCH(V$1,'Justerad allokering kvv'!$B$1:$AF$1,0),FALSE)))</f>
        <v>0</v>
      </c>
      <c r="W134">
        <f>IF($B134=" ","",IF(ISERROR(1/VLOOKUP($B134,'Justerad allokering kvv'!$B$1:$AG$700,MATCH(W$1,'Justerad allokering kvv'!$B$1:$AF$1,0),FALSE)),VLOOKUP($B134,'Allokerad kvv'!$B$2:$AV$700,MATCH(W$1,'Allokerad kvv'!$B$1:$AV$1,0),FALSE),VLOOKUP($B134,'Justerad allokering kvv'!$B$1:$AG$700,MATCH(W$1,'Justerad allokering kvv'!$B$1:$AF$1,0),FALSE)))</f>
        <v>0</v>
      </c>
      <c r="X134">
        <f>IF($B134=" ","",IF(ISERROR(1/VLOOKUP($B134,'Justerad allokering kvv'!$B$1:$AG$700,MATCH(X$1,'Justerad allokering kvv'!$B$1:$AF$1,0),FALSE)),VLOOKUP($B134,'Allokerad kvv'!$B$2:$AV$700,MATCH(X$1,'Allokerad kvv'!$B$1:$AV$1,0),FALSE),VLOOKUP($B134,'Justerad allokering kvv'!$B$1:$AG$700,MATCH(X$1,'Justerad allokering kvv'!$B$1:$AF$1,0),FALSE)))</f>
        <v>0</v>
      </c>
      <c r="Y134">
        <f>IF($B134=" ","",IF(ISERROR(1/VLOOKUP($B134,'Justerad allokering kvv'!$B$1:$AG$700,MATCH(Y$1,'Justerad allokering kvv'!$B$1:$AF$1,0),FALSE)),VLOOKUP($B134,'Allokerad kvv'!$B$2:$AV$700,MATCH(Y$1,'Allokerad kvv'!$B$1:$AV$1,0),FALSE),VLOOKUP($B134,'Justerad allokering kvv'!$B$1:$AG$700,MATCH(Y$1,'Justerad allokering kvv'!$B$1:$AF$1,0),FALSE)))</f>
        <v>0</v>
      </c>
      <c r="AB134">
        <f>IFERROR(VLOOKUP($B134,Kraftvärmeprod!$B$1:$AO$424,MATCH("Tillförd energi från rökgaskondensering (GWh)",Kraftvärmeprod!$B$1:$AG$1,0),FALSE)/1,0)</f>
        <v>60.9</v>
      </c>
      <c r="AE134" s="122">
        <f t="shared" si="8"/>
        <v>341.36307899999997</v>
      </c>
      <c r="AG134">
        <f t="shared" si="9"/>
        <v>329.83417899999995</v>
      </c>
      <c r="AH134">
        <f t="shared" si="10"/>
        <v>268.93417899999997</v>
      </c>
      <c r="AI134">
        <f>IF(AH134=0,"",AH134/VLOOKUP(B134,Kraftvärmeprod!$B$1:$BC$480,MATCH("Summa tillförd energi exklusive rökgaskondensering",Kraftvärmeprod!$B$1:$BC$1,0),FALSE))</f>
        <v>0.61983396138572544</v>
      </c>
      <c r="AK134">
        <f t="shared" si="11"/>
        <v>61.625399999999999</v>
      </c>
    </row>
    <row r="135" spans="1:37" x14ac:dyDescent="0.25">
      <c r="A135" s="2" t="s">
        <v>211</v>
      </c>
      <c r="B135" s="2" t="s">
        <v>212</v>
      </c>
      <c r="C135">
        <f>IF($B135=" ","",IF(ISERROR(1/VLOOKUP($B135,'Justerad allokering kvv'!$B$1:$AG$700,MATCH(C$1,'Justerad allokering kvv'!$B$1:$AF$1,0),FALSE)),VLOOKUP($B135,'Allokerad kvv'!$B$2:$AV$700,MATCH(C$1,'Allokerad kvv'!$B$1:$AV$1,0),FALSE),VLOOKUP($B135,'Justerad allokering kvv'!$B$1:$AG$700,MATCH(C$1,'Justerad allokering kvv'!$B$1:$AF$1,0),FALSE)))</f>
        <v>0</v>
      </c>
      <c r="D135">
        <f>IF($B135=" ","",IF(ISERROR(1/VLOOKUP($B135,'Justerad allokering kvv'!$B$1:$AG$700,MATCH(D$1,'Justerad allokering kvv'!$B$1:$AF$1,0),FALSE)),VLOOKUP($B135,'Allokerad kvv'!$B$2:$AV$700,MATCH(D$1,'Allokerad kvv'!$B$1:$AV$1,0),FALSE),VLOOKUP($B135,'Justerad allokering kvv'!$B$1:$AG$700,MATCH(D$1,'Justerad allokering kvv'!$B$1:$AF$1,0),FALSE)))</f>
        <v>0</v>
      </c>
      <c r="E135">
        <f>IF($B135=" ","",IF(ISERROR(1/VLOOKUP($B135,'Justerad allokering kvv'!$B$1:$AG$700,MATCH(E$1,'Justerad allokering kvv'!$B$1:$AF$1,0),FALSE)),VLOOKUP($B135,'Allokerad kvv'!$B$2:$AV$700,MATCH(E$1,'Allokerad kvv'!$B$1:$AV$1,0),FALSE),VLOOKUP($B135,'Justerad allokering kvv'!$B$1:$AG$700,MATCH(E$1,'Justerad allokering kvv'!$B$1:$AF$1,0),FALSE)))</f>
        <v>0</v>
      </c>
      <c r="F135">
        <f>IF($B135=" ","",IF(ISERROR(1/VLOOKUP($B135,'Justerad allokering kvv'!$B$1:$AG$700,MATCH(F$1,'Justerad allokering kvv'!$B$1:$AF$1,0),FALSE)),VLOOKUP($B135,'Allokerad kvv'!$B$2:$AV$700,MATCH(F$1,'Allokerad kvv'!$B$1:$AV$1,0),FALSE),VLOOKUP($B135,'Justerad allokering kvv'!$B$1:$AG$700,MATCH(F$1,'Justerad allokering kvv'!$B$1:$AF$1,0),FALSE)))</f>
        <v>0</v>
      </c>
      <c r="G135">
        <f>IF($B135=" ","",IF(ISERROR(1/VLOOKUP($B135,'Justerad allokering kvv'!$B$1:$AG$700,MATCH(G$1,'Justerad allokering kvv'!$B$1:$AF$1,0),FALSE)),VLOOKUP($B135,'Allokerad kvv'!$B$2:$AV$700,MATCH(G$1,'Allokerad kvv'!$B$1:$AV$1,0),FALSE),VLOOKUP($B135,'Justerad allokering kvv'!$B$1:$AG$700,MATCH(G$1,'Justerad allokering kvv'!$B$1:$AF$1,0),FALSE)))</f>
        <v>0</v>
      </c>
      <c r="H135">
        <f>IF($B135=" ","",IF(ISERROR(1/VLOOKUP($B135,'Justerad allokering kvv'!$B$1:$AG$700,MATCH(H$1,'Justerad allokering kvv'!$B$1:$AF$1,0),FALSE)),VLOOKUP($B135,'Allokerad kvv'!$B$2:$AV$700,MATCH(H$1,'Allokerad kvv'!$B$1:$AV$1,0),FALSE),VLOOKUP($B135,'Justerad allokering kvv'!$B$1:$AG$700,MATCH(H$1,'Justerad allokering kvv'!$B$1:$AF$1,0),FALSE)))</f>
        <v>0</v>
      </c>
      <c r="I135">
        <f>IF($B135=" ","",IF(ISERROR(1/VLOOKUP($B135,'Justerad allokering kvv'!$B$1:$AG$700,MATCH(I$1,'Justerad allokering kvv'!$B$1:$AF$1,0),FALSE)),VLOOKUP($B135,'Allokerad kvv'!$B$2:$AV$700,MATCH(I$1,'Allokerad kvv'!$B$1:$AV$1,0),FALSE),VLOOKUP($B135,'Justerad allokering kvv'!$B$1:$AG$700,MATCH(I$1,'Justerad allokering kvv'!$B$1:$AF$1,0),FALSE)))</f>
        <v>0</v>
      </c>
      <c r="J135">
        <f>IF($B135=" ","",IF(ISERROR(1/VLOOKUP($B135,'Justerad allokering kvv'!$B$1:$AG$700,MATCH(J$1,'Justerad allokering kvv'!$B$1:$AF$1,0),FALSE)),VLOOKUP($B135,'Allokerad kvv'!$B$2:$AV$700,MATCH(J$1,'Allokerad kvv'!$B$1:$AV$1,0),FALSE),VLOOKUP($B135,'Justerad allokering kvv'!$B$1:$AG$700,MATCH(J$1,'Justerad allokering kvv'!$B$1:$AF$1,0),FALSE)))</f>
        <v>0</v>
      </c>
      <c r="K135">
        <f>IF($B135=" ","",IF(ISERROR(1/VLOOKUP($B135,'Justerad allokering kvv'!$B$1:$AG$700,MATCH(K$1,'Justerad allokering kvv'!$B$1:$AF$1,0),FALSE)),VLOOKUP($B135,'Allokerad kvv'!$B$2:$AV$700,MATCH(K$1,'Allokerad kvv'!$B$1:$AV$1,0),FALSE),VLOOKUP($B135,'Justerad allokering kvv'!$B$1:$AG$700,MATCH(K$1,'Justerad allokering kvv'!$B$1:$AF$1,0),FALSE)))</f>
        <v>0</v>
      </c>
      <c r="L135">
        <f>IF($B135=" ","",IF(ISERROR(1/VLOOKUP($B135,'Justerad allokering kvv'!$B$1:$AG$700,MATCH(L$1,'Justerad allokering kvv'!$B$1:$AF$1,0),FALSE)),VLOOKUP($B135,'Allokerad kvv'!$B$2:$AV$700,MATCH(L$1,'Allokerad kvv'!$B$1:$AV$1,0),FALSE),VLOOKUP($B135,'Justerad allokering kvv'!$B$1:$AG$700,MATCH(L$1,'Justerad allokering kvv'!$B$1:$AF$1,0),FALSE)))</f>
        <v>0</v>
      </c>
      <c r="M135">
        <f>IF($B135=" ","",IF(ISERROR(1/VLOOKUP($B135,'Justerad allokering kvv'!$B$1:$AG$700,MATCH(M$1,'Justerad allokering kvv'!$B$1:$AF$1,0),FALSE)),VLOOKUP($B135,'Allokerad kvv'!$B$2:$AV$700,MATCH(M$1,'Allokerad kvv'!$B$1:$AV$1,0),FALSE),VLOOKUP($B135,'Justerad allokering kvv'!$B$1:$AG$700,MATCH(M$1,'Justerad allokering kvv'!$B$1:$AF$1,0),FALSE)))</f>
        <v>0</v>
      </c>
      <c r="N135">
        <f>IF($B135=" ","",IF(ISERROR(1/VLOOKUP($B135,'Justerad allokering kvv'!$B$1:$AG$700,MATCH(N$1,'Justerad allokering kvv'!$B$1:$AF$1,0),FALSE)),VLOOKUP($B135,'Allokerad kvv'!$B$2:$AV$700,MATCH(N$1,'Allokerad kvv'!$B$1:$AV$1,0),FALSE),VLOOKUP($B135,'Justerad allokering kvv'!$B$1:$AG$700,MATCH(N$1,'Justerad allokering kvv'!$B$1:$AF$1,0),FALSE)))</f>
        <v>0</v>
      </c>
      <c r="O135">
        <f>IF($B135=" ","",IF(ISERROR(1/VLOOKUP($B135,'Justerad allokering kvv'!$B$1:$AG$700,MATCH(O$1,'Justerad allokering kvv'!$B$1:$AF$1,0),FALSE)),VLOOKUP($B135,'Allokerad kvv'!$B$2:$AV$700,MATCH(O$1,'Allokerad kvv'!$B$1:$AV$1,0),FALSE),VLOOKUP($B135,'Justerad allokering kvv'!$B$1:$AG$700,MATCH(O$1,'Justerad allokering kvv'!$B$1:$AF$1,0),FALSE)))</f>
        <v>0</v>
      </c>
      <c r="P135">
        <f>IF($B135=" ","",IF(ISERROR(1/VLOOKUP($B135,'Justerad allokering kvv'!$B$1:$AG$700,MATCH(P$1,'Justerad allokering kvv'!$B$1:$AF$1,0),FALSE)),VLOOKUP($B135,'Allokerad kvv'!$B$2:$AV$700,MATCH(P$1,'Allokerad kvv'!$B$1:$AV$1,0),FALSE),VLOOKUP($B135,'Justerad allokering kvv'!$B$1:$AG$700,MATCH(P$1,'Justerad allokering kvv'!$B$1:$AF$1,0),FALSE)))</f>
        <v>0</v>
      </c>
      <c r="Q135">
        <f>IF($B135=" ","",IF(ISERROR(1/VLOOKUP($B135,'Justerad allokering kvv'!$B$1:$AG$700,MATCH(Q$1,'Justerad allokering kvv'!$B$1:$AF$1,0),FALSE)),VLOOKUP($B135,'Allokerad kvv'!$B$2:$AV$700,MATCH(Q$1,'Allokerad kvv'!$B$1:$AV$1,0),FALSE),VLOOKUP($B135,'Justerad allokering kvv'!$B$1:$AG$700,MATCH(Q$1,'Justerad allokering kvv'!$B$1:$AF$1,0),FALSE)))</f>
        <v>0</v>
      </c>
      <c r="R135">
        <f>IF($B135=" ","",IF(ISERROR(1/VLOOKUP($B135,'Justerad allokering kvv'!$B$1:$AG$700,MATCH(R$1,'Justerad allokering kvv'!$B$1:$AF$1,0),FALSE)),VLOOKUP($B135,'Allokerad kvv'!$B$2:$AV$700,MATCH(R$1,'Allokerad kvv'!$B$1:$AV$1,0),FALSE),VLOOKUP($B135,'Justerad allokering kvv'!$B$1:$AG$700,MATCH(R$1,'Justerad allokering kvv'!$B$1:$AF$1,0),FALSE)))</f>
        <v>0</v>
      </c>
      <c r="S135">
        <f>IF($B135=" ","",IF(ISERROR(1/VLOOKUP($B135,'Justerad allokering kvv'!$B$1:$AG$700,MATCH(S$1,'Justerad allokering kvv'!$B$1:$AF$1,0),FALSE)),VLOOKUP($B135,'Allokerad kvv'!$B$2:$AV$700,MATCH(S$1,'Allokerad kvv'!$B$1:$AV$1,0),FALSE),VLOOKUP($B135,'Justerad allokering kvv'!$B$1:$AG$700,MATCH(S$1,'Justerad allokering kvv'!$B$1:$AF$1,0),FALSE)))</f>
        <v>0</v>
      </c>
      <c r="T135">
        <f>IF($B135=" ","",IF(ISERROR(1/VLOOKUP($B135,'Justerad allokering kvv'!$B$1:$AG$700,MATCH(T$1,'Justerad allokering kvv'!$B$1:$AF$1,0),FALSE)),VLOOKUP($B135,'Allokerad kvv'!$B$2:$AV$700,MATCH(T$1,'Allokerad kvv'!$B$1:$AV$1,0),FALSE),VLOOKUP($B135,'Justerad allokering kvv'!$B$1:$AG$700,MATCH(T$1,'Justerad allokering kvv'!$B$1:$AF$1,0),FALSE)))</f>
        <v>0</v>
      </c>
      <c r="U135">
        <f>IF($B135=" ","",IF(ISERROR(1/VLOOKUP($B135,'Justerad allokering kvv'!$B$1:$AG$700,MATCH(U$1,'Justerad allokering kvv'!$B$1:$AF$1,0),FALSE)),VLOOKUP($B135,'Allokerad kvv'!$B$2:$AV$700,MATCH(U$1,'Allokerad kvv'!$B$1:$AV$1,0),FALSE),VLOOKUP($B135,'Justerad allokering kvv'!$B$1:$AG$700,MATCH(U$1,'Justerad allokering kvv'!$B$1:$AF$1,0),FALSE)))</f>
        <v>0</v>
      </c>
      <c r="V135">
        <f>IF($B135=" ","",IF(ISERROR(1/VLOOKUP($B135,'Justerad allokering kvv'!$B$1:$AG$700,MATCH(V$1,'Justerad allokering kvv'!$B$1:$AF$1,0),FALSE)),VLOOKUP($B135,'Allokerad kvv'!$B$2:$AV$700,MATCH(V$1,'Allokerad kvv'!$B$1:$AV$1,0),FALSE),VLOOKUP($B135,'Justerad allokering kvv'!$B$1:$AG$700,MATCH(V$1,'Justerad allokering kvv'!$B$1:$AF$1,0),FALSE)))</f>
        <v>0</v>
      </c>
      <c r="W135">
        <f>IF($B135=" ","",IF(ISERROR(1/VLOOKUP($B135,'Justerad allokering kvv'!$B$1:$AG$700,MATCH(W$1,'Justerad allokering kvv'!$B$1:$AF$1,0),FALSE)),VLOOKUP($B135,'Allokerad kvv'!$B$2:$AV$700,MATCH(W$1,'Allokerad kvv'!$B$1:$AV$1,0),FALSE),VLOOKUP($B135,'Justerad allokering kvv'!$B$1:$AG$700,MATCH(W$1,'Justerad allokering kvv'!$B$1:$AF$1,0),FALSE)))</f>
        <v>0</v>
      </c>
      <c r="X135">
        <f>IF($B135=" ","",IF(ISERROR(1/VLOOKUP($B135,'Justerad allokering kvv'!$B$1:$AG$700,MATCH(X$1,'Justerad allokering kvv'!$B$1:$AF$1,0),FALSE)),VLOOKUP($B135,'Allokerad kvv'!$B$2:$AV$700,MATCH(X$1,'Allokerad kvv'!$B$1:$AV$1,0),FALSE),VLOOKUP($B135,'Justerad allokering kvv'!$B$1:$AG$700,MATCH(X$1,'Justerad allokering kvv'!$B$1:$AF$1,0),FALSE)))</f>
        <v>0</v>
      </c>
      <c r="Y135">
        <f>IF($B135=" ","",IF(ISERROR(1/VLOOKUP($B135,'Justerad allokering kvv'!$B$1:$AG$700,MATCH(Y$1,'Justerad allokering kvv'!$B$1:$AF$1,0),FALSE)),VLOOKUP($B135,'Allokerad kvv'!$B$2:$AV$700,MATCH(Y$1,'Allokerad kvv'!$B$1:$AV$1,0),FALSE),VLOOKUP($B135,'Justerad allokering kvv'!$B$1:$AG$700,MATCH(Y$1,'Justerad allokering kvv'!$B$1:$AF$1,0),FALSE)))</f>
        <v>0</v>
      </c>
      <c r="AB135">
        <f>IFERROR(VLOOKUP($B135,Kraftvärmeprod!$B$1:$AO$424,MATCH("Tillförd energi från rökgaskondensering (GWh)",Kraftvärmeprod!$B$1:$AG$1,0),FALSE)/1,0)</f>
        <v>0</v>
      </c>
      <c r="AE135" s="122">
        <f t="shared" si="8"/>
        <v>0</v>
      </c>
      <c r="AG135">
        <f t="shared" si="9"/>
        <v>0</v>
      </c>
      <c r="AH135">
        <f t="shared" si="10"/>
        <v>0</v>
      </c>
      <c r="AI135" t="str">
        <f>IF(AH135=0,"",AH135/VLOOKUP(B135,Kraftvärmeprod!$B$1:$BC$480,MATCH("Summa tillförd energi exklusive rökgaskondensering",Kraftvärmeprod!$B$1:$BC$1,0),FALSE))</f>
        <v/>
      </c>
      <c r="AK135">
        <f t="shared" si="11"/>
        <v>0</v>
      </c>
    </row>
    <row r="136" spans="1:37" x14ac:dyDescent="0.25">
      <c r="A136" s="2" t="s">
        <v>213</v>
      </c>
      <c r="B136" s="2" t="s">
        <v>214</v>
      </c>
      <c r="C136">
        <f>IF($B136=" ","",IF(ISERROR(1/VLOOKUP($B136,'Justerad allokering kvv'!$B$1:$AG$700,MATCH(C$1,'Justerad allokering kvv'!$B$1:$AF$1,0),FALSE)),VLOOKUP($B136,'Allokerad kvv'!$B$2:$AV$700,MATCH(C$1,'Allokerad kvv'!$B$1:$AV$1,0),FALSE),VLOOKUP($B136,'Justerad allokering kvv'!$B$1:$AG$700,MATCH(C$1,'Justerad allokering kvv'!$B$1:$AF$1,0),FALSE)))</f>
        <v>0</v>
      </c>
      <c r="D136">
        <f>IF($B136=" ","",IF(ISERROR(1/VLOOKUP($B136,'Justerad allokering kvv'!$B$1:$AG$700,MATCH(D$1,'Justerad allokering kvv'!$B$1:$AF$1,0),FALSE)),VLOOKUP($B136,'Allokerad kvv'!$B$2:$AV$700,MATCH(D$1,'Allokerad kvv'!$B$1:$AV$1,0),FALSE),VLOOKUP($B136,'Justerad allokering kvv'!$B$1:$AG$700,MATCH(D$1,'Justerad allokering kvv'!$B$1:$AF$1,0),FALSE)))</f>
        <v>0</v>
      </c>
      <c r="E136">
        <f>IF($B136=" ","",IF(ISERROR(1/VLOOKUP($B136,'Justerad allokering kvv'!$B$1:$AG$700,MATCH(E$1,'Justerad allokering kvv'!$B$1:$AF$1,0),FALSE)),VLOOKUP($B136,'Allokerad kvv'!$B$2:$AV$700,MATCH(E$1,'Allokerad kvv'!$B$1:$AV$1,0),FALSE),VLOOKUP($B136,'Justerad allokering kvv'!$B$1:$AG$700,MATCH(E$1,'Justerad allokering kvv'!$B$1:$AF$1,0),FALSE)))</f>
        <v>7.56846</v>
      </c>
      <c r="F136">
        <f>IF($B136=" ","",IF(ISERROR(1/VLOOKUP($B136,'Justerad allokering kvv'!$B$1:$AG$700,MATCH(F$1,'Justerad allokering kvv'!$B$1:$AF$1,0),FALSE)),VLOOKUP($B136,'Allokerad kvv'!$B$2:$AV$700,MATCH(F$1,'Allokerad kvv'!$B$1:$AV$1,0),FALSE),VLOOKUP($B136,'Justerad allokering kvv'!$B$1:$AG$700,MATCH(F$1,'Justerad allokering kvv'!$B$1:$AF$1,0),FALSE)))</f>
        <v>0</v>
      </c>
      <c r="G136">
        <f>IF($B136=" ","",IF(ISERROR(1/VLOOKUP($B136,'Justerad allokering kvv'!$B$1:$AG$700,MATCH(G$1,'Justerad allokering kvv'!$B$1:$AF$1,0),FALSE)),VLOOKUP($B136,'Allokerad kvv'!$B$2:$AV$700,MATCH(G$1,'Allokerad kvv'!$B$1:$AV$1,0),FALSE),VLOOKUP($B136,'Justerad allokering kvv'!$B$1:$AG$700,MATCH(G$1,'Justerad allokering kvv'!$B$1:$AF$1,0),FALSE)))</f>
        <v>0</v>
      </c>
      <c r="H136">
        <f>IF($B136=" ","",IF(ISERROR(1/VLOOKUP($B136,'Justerad allokering kvv'!$B$1:$AG$700,MATCH(H$1,'Justerad allokering kvv'!$B$1:$AF$1,0),FALSE)),VLOOKUP($B136,'Allokerad kvv'!$B$2:$AV$700,MATCH(H$1,'Allokerad kvv'!$B$1:$AV$1,0),FALSE),VLOOKUP($B136,'Justerad allokering kvv'!$B$1:$AG$700,MATCH(H$1,'Justerad allokering kvv'!$B$1:$AF$1,0),FALSE)))</f>
        <v>0</v>
      </c>
      <c r="I136">
        <f>IF($B136=" ","",IF(ISERROR(1/VLOOKUP($B136,'Justerad allokering kvv'!$B$1:$AG$700,MATCH(I$1,'Justerad allokering kvv'!$B$1:$AF$1,0),FALSE)),VLOOKUP($B136,'Allokerad kvv'!$B$2:$AV$700,MATCH(I$1,'Allokerad kvv'!$B$1:$AV$1,0),FALSE),VLOOKUP($B136,'Justerad allokering kvv'!$B$1:$AG$700,MATCH(I$1,'Justerad allokering kvv'!$B$1:$AF$1,0),FALSE)))</f>
        <v>0</v>
      </c>
      <c r="J136">
        <f>IF($B136=" ","",IF(ISERROR(1/VLOOKUP($B136,'Justerad allokering kvv'!$B$1:$AG$700,MATCH(J$1,'Justerad allokering kvv'!$B$1:$AF$1,0),FALSE)),VLOOKUP($B136,'Allokerad kvv'!$B$2:$AV$700,MATCH(J$1,'Allokerad kvv'!$B$1:$AV$1,0),FALSE),VLOOKUP($B136,'Justerad allokering kvv'!$B$1:$AG$700,MATCH(J$1,'Justerad allokering kvv'!$B$1:$AF$1,0),FALSE)))</f>
        <v>7.56846</v>
      </c>
      <c r="K136">
        <f>IF($B136=" ","",IF(ISERROR(1/VLOOKUP($B136,'Justerad allokering kvv'!$B$1:$AG$700,MATCH(K$1,'Justerad allokering kvv'!$B$1:$AF$1,0),FALSE)),VLOOKUP($B136,'Allokerad kvv'!$B$2:$AV$700,MATCH(K$1,'Allokerad kvv'!$B$1:$AV$1,0),FALSE),VLOOKUP($B136,'Justerad allokering kvv'!$B$1:$AG$700,MATCH(K$1,'Justerad allokering kvv'!$B$1:$AF$1,0),FALSE)))</f>
        <v>0</v>
      </c>
      <c r="L136">
        <f>IF($B136=" ","",IF(ISERROR(1/VLOOKUP($B136,'Justerad allokering kvv'!$B$1:$AG$700,MATCH(L$1,'Justerad allokering kvv'!$B$1:$AF$1,0),FALSE)),VLOOKUP($B136,'Allokerad kvv'!$B$2:$AV$700,MATCH(L$1,'Allokerad kvv'!$B$1:$AV$1,0),FALSE),VLOOKUP($B136,'Justerad allokering kvv'!$B$1:$AG$700,MATCH(L$1,'Justerad allokering kvv'!$B$1:$AF$1,0),FALSE)))</f>
        <v>0</v>
      </c>
      <c r="M136">
        <f>IF($B136=" ","",IF(ISERROR(1/VLOOKUP($B136,'Justerad allokering kvv'!$B$1:$AG$700,MATCH(M$1,'Justerad allokering kvv'!$B$1:$AF$1,0),FALSE)),VLOOKUP($B136,'Allokerad kvv'!$B$2:$AV$700,MATCH(M$1,'Allokerad kvv'!$B$1:$AV$1,0),FALSE),VLOOKUP($B136,'Justerad allokering kvv'!$B$1:$AG$700,MATCH(M$1,'Justerad allokering kvv'!$B$1:$AF$1,0),FALSE)))</f>
        <v>7.7024100000000004</v>
      </c>
      <c r="N136">
        <f>IF($B136=" ","",IF(ISERROR(1/VLOOKUP($B136,'Justerad allokering kvv'!$B$1:$AG$700,MATCH(N$1,'Justerad allokering kvv'!$B$1:$AF$1,0),FALSE)),VLOOKUP($B136,'Allokerad kvv'!$B$2:$AV$700,MATCH(N$1,'Allokerad kvv'!$B$1:$AV$1,0),FALSE),VLOOKUP($B136,'Justerad allokering kvv'!$B$1:$AG$700,MATCH(N$1,'Justerad allokering kvv'!$B$1:$AF$1,0),FALSE)))</f>
        <v>15.136900000000001</v>
      </c>
      <c r="O136">
        <f>IF($B136=" ","",IF(ISERROR(1/VLOOKUP($B136,'Justerad allokering kvv'!$B$1:$AG$700,MATCH(O$1,'Justerad allokering kvv'!$B$1:$AF$1,0),FALSE)),VLOOKUP($B136,'Allokerad kvv'!$B$2:$AV$700,MATCH(O$1,'Allokerad kvv'!$B$1:$AV$1,0),FALSE),VLOOKUP($B136,'Justerad allokering kvv'!$B$1:$AG$700,MATCH(O$1,'Justerad allokering kvv'!$B$1:$AF$1,0),FALSE)))</f>
        <v>0</v>
      </c>
      <c r="P136">
        <f>IF($B136=" ","",IF(ISERROR(1/VLOOKUP($B136,'Justerad allokering kvv'!$B$1:$AG$700,MATCH(P$1,'Justerad allokering kvv'!$B$1:$AF$1,0),FALSE)),VLOOKUP($B136,'Allokerad kvv'!$B$2:$AV$700,MATCH(P$1,'Allokerad kvv'!$B$1:$AV$1,0),FALSE),VLOOKUP($B136,'Justerad allokering kvv'!$B$1:$AG$700,MATCH(P$1,'Justerad allokering kvv'!$B$1:$AF$1,0),FALSE)))</f>
        <v>0</v>
      </c>
      <c r="Q136">
        <f>IF($B136=" ","",IF(ISERROR(1/VLOOKUP($B136,'Justerad allokering kvv'!$B$1:$AG$700,MATCH(Q$1,'Justerad allokering kvv'!$B$1:$AF$1,0),FALSE)),VLOOKUP($B136,'Allokerad kvv'!$B$2:$AV$700,MATCH(Q$1,'Allokerad kvv'!$B$1:$AV$1,0),FALSE),VLOOKUP($B136,'Justerad allokering kvv'!$B$1:$AG$700,MATCH(Q$1,'Justerad allokering kvv'!$B$1:$AF$1,0),FALSE)))</f>
        <v>0</v>
      </c>
      <c r="R136">
        <f>IF($B136=" ","",IF(ISERROR(1/VLOOKUP($B136,'Justerad allokering kvv'!$B$1:$AG$700,MATCH(R$1,'Justerad allokering kvv'!$B$1:$AF$1,0),FALSE)),VLOOKUP($B136,'Allokerad kvv'!$B$2:$AV$700,MATCH(R$1,'Allokerad kvv'!$B$1:$AV$1,0),FALSE),VLOOKUP($B136,'Justerad allokering kvv'!$B$1:$AG$700,MATCH(R$1,'Justerad allokering kvv'!$B$1:$AF$1,0),FALSE)))</f>
        <v>0.73675199999999996</v>
      </c>
      <c r="S136">
        <f>IF($B136=" ","",IF(ISERROR(1/VLOOKUP($B136,'Justerad allokering kvv'!$B$1:$AG$700,MATCH(S$1,'Justerad allokering kvv'!$B$1:$AF$1,0),FALSE)),VLOOKUP($B136,'Allokerad kvv'!$B$2:$AV$700,MATCH(S$1,'Allokerad kvv'!$B$1:$AV$1,0),FALSE),VLOOKUP($B136,'Justerad allokering kvv'!$B$1:$AG$700,MATCH(S$1,'Justerad allokering kvv'!$B$1:$AF$1,0),FALSE)))</f>
        <v>0</v>
      </c>
      <c r="T136">
        <f>IF($B136=" ","",IF(ISERROR(1/VLOOKUP($B136,'Justerad allokering kvv'!$B$1:$AG$700,MATCH(T$1,'Justerad allokering kvv'!$B$1:$AF$1,0),FALSE)),VLOOKUP($B136,'Allokerad kvv'!$B$2:$AV$700,MATCH(T$1,'Allokerad kvv'!$B$1:$AV$1,0),FALSE),VLOOKUP($B136,'Justerad allokering kvv'!$B$1:$AG$700,MATCH(T$1,'Justerad allokering kvv'!$B$1:$AF$1,0),FALSE)))</f>
        <v>0</v>
      </c>
      <c r="U136">
        <f>IF($B136=" ","",IF(ISERROR(1/VLOOKUP($B136,'Justerad allokering kvv'!$B$1:$AG$700,MATCH(U$1,'Justerad allokering kvv'!$B$1:$AF$1,0),FALSE)),VLOOKUP($B136,'Allokerad kvv'!$B$2:$AV$700,MATCH(U$1,'Allokerad kvv'!$B$1:$AV$1,0),FALSE),VLOOKUP($B136,'Justerad allokering kvv'!$B$1:$AG$700,MATCH(U$1,'Justerad allokering kvv'!$B$1:$AF$1,0),FALSE)))</f>
        <v>0</v>
      </c>
      <c r="V136">
        <f>IF($B136=" ","",IF(ISERROR(1/VLOOKUP($B136,'Justerad allokering kvv'!$B$1:$AG$700,MATCH(V$1,'Justerad allokering kvv'!$B$1:$AF$1,0),FALSE)),VLOOKUP($B136,'Allokerad kvv'!$B$2:$AV$700,MATCH(V$1,'Allokerad kvv'!$B$1:$AV$1,0),FALSE),VLOOKUP($B136,'Justerad allokering kvv'!$B$1:$AG$700,MATCH(V$1,'Justerad allokering kvv'!$B$1:$AF$1,0),FALSE)))</f>
        <v>0</v>
      </c>
      <c r="W136">
        <f>IF($B136=" ","",IF(ISERROR(1/VLOOKUP($B136,'Justerad allokering kvv'!$B$1:$AG$700,MATCH(W$1,'Justerad allokering kvv'!$B$1:$AF$1,0),FALSE)),VLOOKUP($B136,'Allokerad kvv'!$B$2:$AV$700,MATCH(W$1,'Allokerad kvv'!$B$1:$AV$1,0),FALSE),VLOOKUP($B136,'Justerad allokering kvv'!$B$1:$AG$700,MATCH(W$1,'Justerad allokering kvv'!$B$1:$AF$1,0),FALSE)))</f>
        <v>0</v>
      </c>
      <c r="X136">
        <f>IF($B136=" ","",IF(ISERROR(1/VLOOKUP($B136,'Justerad allokering kvv'!$B$1:$AG$700,MATCH(X$1,'Justerad allokering kvv'!$B$1:$AF$1,0),FALSE)),VLOOKUP($B136,'Allokerad kvv'!$B$2:$AV$700,MATCH(X$1,'Allokerad kvv'!$B$1:$AV$1,0),FALSE),VLOOKUP($B136,'Justerad allokering kvv'!$B$1:$AG$700,MATCH(X$1,'Justerad allokering kvv'!$B$1:$AF$1,0),FALSE)))</f>
        <v>0</v>
      </c>
      <c r="Y136">
        <f>IF($B136=" ","",IF(ISERROR(1/VLOOKUP($B136,'Justerad allokering kvv'!$B$1:$AG$700,MATCH(Y$1,'Justerad allokering kvv'!$B$1:$AF$1,0),FALSE)),VLOOKUP($B136,'Allokerad kvv'!$B$2:$AV$700,MATCH(Y$1,'Allokerad kvv'!$B$1:$AV$1,0),FALSE),VLOOKUP($B136,'Justerad allokering kvv'!$B$1:$AG$700,MATCH(Y$1,'Justerad allokering kvv'!$B$1:$AF$1,0),FALSE)))</f>
        <v>0</v>
      </c>
      <c r="AB136">
        <f>IFERROR(VLOOKUP($B136,Kraftvärmeprod!$B$1:$AO$424,MATCH("Tillförd energi från rökgaskondensering (GWh)",Kraftvärmeprod!$B$1:$AG$1,0),FALSE)/1,0)</f>
        <v>5.7</v>
      </c>
      <c r="AE136" s="122">
        <f t="shared" si="8"/>
        <v>44.412982000000007</v>
      </c>
      <c r="AG136">
        <f t="shared" si="9"/>
        <v>43.676230000000004</v>
      </c>
      <c r="AH136">
        <f t="shared" si="10"/>
        <v>37.976230000000001</v>
      </c>
      <c r="AI136">
        <f>IF(AH136=0,"",AH136/VLOOKUP(B136,Kraftvärmeprod!$B$1:$BC$480,MATCH("Summa tillförd energi exklusive rökgaskondensering",Kraftvärmeprod!$B$1:$BC$1,0),FALSE))</f>
        <v>0.66977477954144615</v>
      </c>
      <c r="AK136">
        <f t="shared" si="11"/>
        <v>37.976230000000001</v>
      </c>
    </row>
    <row r="137" spans="1:37" x14ac:dyDescent="0.25">
      <c r="A137" s="2" t="s">
        <v>213</v>
      </c>
      <c r="B137" s="2" t="s">
        <v>215</v>
      </c>
      <c r="C137">
        <f>IF($B137=" ","",IF(ISERROR(1/VLOOKUP($B137,'Justerad allokering kvv'!$B$1:$AG$700,MATCH(C$1,'Justerad allokering kvv'!$B$1:$AF$1,0),FALSE)),VLOOKUP($B137,'Allokerad kvv'!$B$2:$AV$700,MATCH(C$1,'Allokerad kvv'!$B$1:$AV$1,0),FALSE),VLOOKUP($B137,'Justerad allokering kvv'!$B$1:$AG$700,MATCH(C$1,'Justerad allokering kvv'!$B$1:$AF$1,0),FALSE)))</f>
        <v>0</v>
      </c>
      <c r="D137">
        <f>IF($B137=" ","",IF(ISERROR(1/VLOOKUP($B137,'Justerad allokering kvv'!$B$1:$AG$700,MATCH(D$1,'Justerad allokering kvv'!$B$1:$AF$1,0),FALSE)),VLOOKUP($B137,'Allokerad kvv'!$B$2:$AV$700,MATCH(D$1,'Allokerad kvv'!$B$1:$AV$1,0),FALSE),VLOOKUP($B137,'Justerad allokering kvv'!$B$1:$AG$700,MATCH(D$1,'Justerad allokering kvv'!$B$1:$AF$1,0),FALSE)))</f>
        <v>0</v>
      </c>
      <c r="E137">
        <f>IF($B137=" ","",IF(ISERROR(1/VLOOKUP($B137,'Justerad allokering kvv'!$B$1:$AG$700,MATCH(E$1,'Justerad allokering kvv'!$B$1:$AF$1,0),FALSE)),VLOOKUP($B137,'Allokerad kvv'!$B$2:$AV$700,MATCH(E$1,'Allokerad kvv'!$B$1:$AV$1,0),FALSE),VLOOKUP($B137,'Justerad allokering kvv'!$B$1:$AG$700,MATCH(E$1,'Justerad allokering kvv'!$B$1:$AF$1,0),FALSE)))</f>
        <v>0</v>
      </c>
      <c r="F137">
        <f>IF($B137=" ","",IF(ISERROR(1/VLOOKUP($B137,'Justerad allokering kvv'!$B$1:$AG$700,MATCH(F$1,'Justerad allokering kvv'!$B$1:$AF$1,0),FALSE)),VLOOKUP($B137,'Allokerad kvv'!$B$2:$AV$700,MATCH(F$1,'Allokerad kvv'!$B$1:$AV$1,0),FALSE),VLOOKUP($B137,'Justerad allokering kvv'!$B$1:$AG$700,MATCH(F$1,'Justerad allokering kvv'!$B$1:$AF$1,0),FALSE)))</f>
        <v>0</v>
      </c>
      <c r="G137">
        <f>IF($B137=" ","",IF(ISERROR(1/VLOOKUP($B137,'Justerad allokering kvv'!$B$1:$AG$700,MATCH(G$1,'Justerad allokering kvv'!$B$1:$AF$1,0),FALSE)),VLOOKUP($B137,'Allokerad kvv'!$B$2:$AV$700,MATCH(G$1,'Allokerad kvv'!$B$1:$AV$1,0),FALSE),VLOOKUP($B137,'Justerad allokering kvv'!$B$1:$AG$700,MATCH(G$1,'Justerad allokering kvv'!$B$1:$AF$1,0),FALSE)))</f>
        <v>0</v>
      </c>
      <c r="H137">
        <f>IF($B137=" ","",IF(ISERROR(1/VLOOKUP($B137,'Justerad allokering kvv'!$B$1:$AG$700,MATCH(H$1,'Justerad allokering kvv'!$B$1:$AF$1,0),FALSE)),VLOOKUP($B137,'Allokerad kvv'!$B$2:$AV$700,MATCH(H$1,'Allokerad kvv'!$B$1:$AV$1,0),FALSE),VLOOKUP($B137,'Justerad allokering kvv'!$B$1:$AG$700,MATCH(H$1,'Justerad allokering kvv'!$B$1:$AF$1,0),FALSE)))</f>
        <v>0</v>
      </c>
      <c r="I137">
        <f>IF($B137=" ","",IF(ISERROR(1/VLOOKUP($B137,'Justerad allokering kvv'!$B$1:$AG$700,MATCH(I$1,'Justerad allokering kvv'!$B$1:$AF$1,0),FALSE)),VLOOKUP($B137,'Allokerad kvv'!$B$2:$AV$700,MATCH(I$1,'Allokerad kvv'!$B$1:$AV$1,0),FALSE),VLOOKUP($B137,'Justerad allokering kvv'!$B$1:$AG$700,MATCH(I$1,'Justerad allokering kvv'!$B$1:$AF$1,0),FALSE)))</f>
        <v>0</v>
      </c>
      <c r="J137">
        <f>IF($B137=" ","",IF(ISERROR(1/VLOOKUP($B137,'Justerad allokering kvv'!$B$1:$AG$700,MATCH(J$1,'Justerad allokering kvv'!$B$1:$AF$1,0),FALSE)),VLOOKUP($B137,'Allokerad kvv'!$B$2:$AV$700,MATCH(J$1,'Allokerad kvv'!$B$1:$AV$1,0),FALSE),VLOOKUP($B137,'Justerad allokering kvv'!$B$1:$AG$700,MATCH(J$1,'Justerad allokering kvv'!$B$1:$AF$1,0),FALSE)))</f>
        <v>0</v>
      </c>
      <c r="K137">
        <f>IF($B137=" ","",IF(ISERROR(1/VLOOKUP($B137,'Justerad allokering kvv'!$B$1:$AG$700,MATCH(K$1,'Justerad allokering kvv'!$B$1:$AF$1,0),FALSE)),VLOOKUP($B137,'Allokerad kvv'!$B$2:$AV$700,MATCH(K$1,'Allokerad kvv'!$B$1:$AV$1,0),FALSE),VLOOKUP($B137,'Justerad allokering kvv'!$B$1:$AG$700,MATCH(K$1,'Justerad allokering kvv'!$B$1:$AF$1,0),FALSE)))</f>
        <v>0</v>
      </c>
      <c r="L137">
        <f>IF($B137=" ","",IF(ISERROR(1/VLOOKUP($B137,'Justerad allokering kvv'!$B$1:$AG$700,MATCH(L$1,'Justerad allokering kvv'!$B$1:$AF$1,0),FALSE)),VLOOKUP($B137,'Allokerad kvv'!$B$2:$AV$700,MATCH(L$1,'Allokerad kvv'!$B$1:$AV$1,0),FALSE),VLOOKUP($B137,'Justerad allokering kvv'!$B$1:$AG$700,MATCH(L$1,'Justerad allokering kvv'!$B$1:$AF$1,0),FALSE)))</f>
        <v>0</v>
      </c>
      <c r="M137">
        <f>IF($B137=" ","",IF(ISERROR(1/VLOOKUP($B137,'Justerad allokering kvv'!$B$1:$AG$700,MATCH(M$1,'Justerad allokering kvv'!$B$1:$AF$1,0),FALSE)),VLOOKUP($B137,'Allokerad kvv'!$B$2:$AV$700,MATCH(M$1,'Allokerad kvv'!$B$1:$AV$1,0),FALSE),VLOOKUP($B137,'Justerad allokering kvv'!$B$1:$AG$700,MATCH(M$1,'Justerad allokering kvv'!$B$1:$AF$1,0),FALSE)))</f>
        <v>0</v>
      </c>
      <c r="N137">
        <f>IF($B137=" ","",IF(ISERROR(1/VLOOKUP($B137,'Justerad allokering kvv'!$B$1:$AG$700,MATCH(N$1,'Justerad allokering kvv'!$B$1:$AF$1,0),FALSE)),VLOOKUP($B137,'Allokerad kvv'!$B$2:$AV$700,MATCH(N$1,'Allokerad kvv'!$B$1:$AV$1,0),FALSE),VLOOKUP($B137,'Justerad allokering kvv'!$B$1:$AG$700,MATCH(N$1,'Justerad allokering kvv'!$B$1:$AF$1,0),FALSE)))</f>
        <v>0</v>
      </c>
      <c r="O137">
        <f>IF($B137=" ","",IF(ISERROR(1/VLOOKUP($B137,'Justerad allokering kvv'!$B$1:$AG$700,MATCH(O$1,'Justerad allokering kvv'!$B$1:$AF$1,0),FALSE)),VLOOKUP($B137,'Allokerad kvv'!$B$2:$AV$700,MATCH(O$1,'Allokerad kvv'!$B$1:$AV$1,0),FALSE),VLOOKUP($B137,'Justerad allokering kvv'!$B$1:$AG$700,MATCH(O$1,'Justerad allokering kvv'!$B$1:$AF$1,0),FALSE)))</f>
        <v>0</v>
      </c>
      <c r="P137">
        <f>IF($B137=" ","",IF(ISERROR(1/VLOOKUP($B137,'Justerad allokering kvv'!$B$1:$AG$700,MATCH(P$1,'Justerad allokering kvv'!$B$1:$AF$1,0),FALSE)),VLOOKUP($B137,'Allokerad kvv'!$B$2:$AV$700,MATCH(P$1,'Allokerad kvv'!$B$1:$AV$1,0),FALSE),VLOOKUP($B137,'Justerad allokering kvv'!$B$1:$AG$700,MATCH(P$1,'Justerad allokering kvv'!$B$1:$AF$1,0),FALSE)))</f>
        <v>0</v>
      </c>
      <c r="Q137">
        <f>IF($B137=" ","",IF(ISERROR(1/VLOOKUP($B137,'Justerad allokering kvv'!$B$1:$AG$700,MATCH(Q$1,'Justerad allokering kvv'!$B$1:$AF$1,0),FALSE)),VLOOKUP($B137,'Allokerad kvv'!$B$2:$AV$700,MATCH(Q$1,'Allokerad kvv'!$B$1:$AV$1,0),FALSE),VLOOKUP($B137,'Justerad allokering kvv'!$B$1:$AG$700,MATCH(Q$1,'Justerad allokering kvv'!$B$1:$AF$1,0),FALSE)))</f>
        <v>0</v>
      </c>
      <c r="R137">
        <f>IF($B137=" ","",IF(ISERROR(1/VLOOKUP($B137,'Justerad allokering kvv'!$B$1:$AG$700,MATCH(R$1,'Justerad allokering kvv'!$B$1:$AF$1,0),FALSE)),VLOOKUP($B137,'Allokerad kvv'!$B$2:$AV$700,MATCH(R$1,'Allokerad kvv'!$B$1:$AV$1,0),FALSE),VLOOKUP($B137,'Justerad allokering kvv'!$B$1:$AG$700,MATCH(R$1,'Justerad allokering kvv'!$B$1:$AF$1,0),FALSE)))</f>
        <v>0</v>
      </c>
      <c r="S137">
        <f>IF($B137=" ","",IF(ISERROR(1/VLOOKUP($B137,'Justerad allokering kvv'!$B$1:$AG$700,MATCH(S$1,'Justerad allokering kvv'!$B$1:$AF$1,0),FALSE)),VLOOKUP($B137,'Allokerad kvv'!$B$2:$AV$700,MATCH(S$1,'Allokerad kvv'!$B$1:$AV$1,0),FALSE),VLOOKUP($B137,'Justerad allokering kvv'!$B$1:$AG$700,MATCH(S$1,'Justerad allokering kvv'!$B$1:$AF$1,0),FALSE)))</f>
        <v>0</v>
      </c>
      <c r="T137">
        <f>IF($B137=" ","",IF(ISERROR(1/VLOOKUP($B137,'Justerad allokering kvv'!$B$1:$AG$700,MATCH(T$1,'Justerad allokering kvv'!$B$1:$AF$1,0),FALSE)),VLOOKUP($B137,'Allokerad kvv'!$B$2:$AV$700,MATCH(T$1,'Allokerad kvv'!$B$1:$AV$1,0),FALSE),VLOOKUP($B137,'Justerad allokering kvv'!$B$1:$AG$700,MATCH(T$1,'Justerad allokering kvv'!$B$1:$AF$1,0),FALSE)))</f>
        <v>0</v>
      </c>
      <c r="U137">
        <f>IF($B137=" ","",IF(ISERROR(1/VLOOKUP($B137,'Justerad allokering kvv'!$B$1:$AG$700,MATCH(U$1,'Justerad allokering kvv'!$B$1:$AF$1,0),FALSE)),VLOOKUP($B137,'Allokerad kvv'!$B$2:$AV$700,MATCH(U$1,'Allokerad kvv'!$B$1:$AV$1,0),FALSE),VLOOKUP($B137,'Justerad allokering kvv'!$B$1:$AG$700,MATCH(U$1,'Justerad allokering kvv'!$B$1:$AF$1,0),FALSE)))</f>
        <v>0</v>
      </c>
      <c r="V137">
        <f>IF($B137=" ","",IF(ISERROR(1/VLOOKUP($B137,'Justerad allokering kvv'!$B$1:$AG$700,MATCH(V$1,'Justerad allokering kvv'!$B$1:$AF$1,0),FALSE)),VLOOKUP($B137,'Allokerad kvv'!$B$2:$AV$700,MATCH(V$1,'Allokerad kvv'!$B$1:$AV$1,0),FALSE),VLOOKUP($B137,'Justerad allokering kvv'!$B$1:$AG$700,MATCH(V$1,'Justerad allokering kvv'!$B$1:$AF$1,0),FALSE)))</f>
        <v>0</v>
      </c>
      <c r="W137">
        <f>IF($B137=" ","",IF(ISERROR(1/VLOOKUP($B137,'Justerad allokering kvv'!$B$1:$AG$700,MATCH(W$1,'Justerad allokering kvv'!$B$1:$AF$1,0),FALSE)),VLOOKUP($B137,'Allokerad kvv'!$B$2:$AV$700,MATCH(W$1,'Allokerad kvv'!$B$1:$AV$1,0),FALSE),VLOOKUP($B137,'Justerad allokering kvv'!$B$1:$AG$700,MATCH(W$1,'Justerad allokering kvv'!$B$1:$AF$1,0),FALSE)))</f>
        <v>0</v>
      </c>
      <c r="X137">
        <f>IF($B137=" ","",IF(ISERROR(1/VLOOKUP($B137,'Justerad allokering kvv'!$B$1:$AG$700,MATCH(X$1,'Justerad allokering kvv'!$B$1:$AF$1,0),FALSE)),VLOOKUP($B137,'Allokerad kvv'!$B$2:$AV$700,MATCH(X$1,'Allokerad kvv'!$B$1:$AV$1,0),FALSE),VLOOKUP($B137,'Justerad allokering kvv'!$B$1:$AG$700,MATCH(X$1,'Justerad allokering kvv'!$B$1:$AF$1,0),FALSE)))</f>
        <v>0</v>
      </c>
      <c r="Y137">
        <f>IF($B137=" ","",IF(ISERROR(1/VLOOKUP($B137,'Justerad allokering kvv'!$B$1:$AG$700,MATCH(Y$1,'Justerad allokering kvv'!$B$1:$AF$1,0),FALSE)),VLOOKUP($B137,'Allokerad kvv'!$B$2:$AV$700,MATCH(Y$1,'Allokerad kvv'!$B$1:$AV$1,0),FALSE),VLOOKUP($B137,'Justerad allokering kvv'!$B$1:$AG$700,MATCH(Y$1,'Justerad allokering kvv'!$B$1:$AF$1,0),FALSE)))</f>
        <v>0</v>
      </c>
      <c r="AB137">
        <f>IFERROR(VLOOKUP($B137,Kraftvärmeprod!$B$1:$AO$424,MATCH("Tillförd energi från rökgaskondensering (GWh)",Kraftvärmeprod!$B$1:$AG$1,0),FALSE)/1,0)</f>
        <v>0</v>
      </c>
      <c r="AE137" s="122">
        <f t="shared" si="8"/>
        <v>0</v>
      </c>
      <c r="AG137">
        <f t="shared" si="9"/>
        <v>0</v>
      </c>
      <c r="AH137">
        <f t="shared" si="10"/>
        <v>0</v>
      </c>
      <c r="AI137" t="str">
        <f>IF(AH137=0,"",AH137/VLOOKUP(B137,Kraftvärmeprod!$B$1:$BC$480,MATCH("Summa tillförd energi exklusive rökgaskondensering",Kraftvärmeprod!$B$1:$BC$1,0),FALSE))</f>
        <v/>
      </c>
      <c r="AK137">
        <f t="shared" si="11"/>
        <v>0</v>
      </c>
    </row>
    <row r="138" spans="1:37" x14ac:dyDescent="0.25">
      <c r="A138" s="2" t="s">
        <v>213</v>
      </c>
      <c r="B138" s="2" t="s">
        <v>216</v>
      </c>
      <c r="C138">
        <f>IF($B138=" ","",IF(ISERROR(1/VLOOKUP($B138,'Justerad allokering kvv'!$B$1:$AG$700,MATCH(C$1,'Justerad allokering kvv'!$B$1:$AF$1,0),FALSE)),VLOOKUP($B138,'Allokerad kvv'!$B$2:$AV$700,MATCH(C$1,'Allokerad kvv'!$B$1:$AV$1,0),FALSE),VLOOKUP($B138,'Justerad allokering kvv'!$B$1:$AG$700,MATCH(C$1,'Justerad allokering kvv'!$B$1:$AF$1,0),FALSE)))</f>
        <v>0</v>
      </c>
      <c r="D138">
        <f>IF($B138=" ","",IF(ISERROR(1/VLOOKUP($B138,'Justerad allokering kvv'!$B$1:$AG$700,MATCH(D$1,'Justerad allokering kvv'!$B$1:$AF$1,0),FALSE)),VLOOKUP($B138,'Allokerad kvv'!$B$2:$AV$700,MATCH(D$1,'Allokerad kvv'!$B$1:$AV$1,0),FALSE),VLOOKUP($B138,'Justerad allokering kvv'!$B$1:$AG$700,MATCH(D$1,'Justerad allokering kvv'!$B$1:$AF$1,0),FALSE)))</f>
        <v>0</v>
      </c>
      <c r="E138">
        <f>IF($B138=" ","",IF(ISERROR(1/VLOOKUP($B138,'Justerad allokering kvv'!$B$1:$AG$700,MATCH(E$1,'Justerad allokering kvv'!$B$1:$AF$1,0),FALSE)),VLOOKUP($B138,'Allokerad kvv'!$B$2:$AV$700,MATCH(E$1,'Allokerad kvv'!$B$1:$AV$1,0),FALSE),VLOOKUP($B138,'Justerad allokering kvv'!$B$1:$AG$700,MATCH(E$1,'Justerad allokering kvv'!$B$1:$AF$1,0),FALSE)))</f>
        <v>0</v>
      </c>
      <c r="F138">
        <f>IF($B138=" ","",IF(ISERROR(1/VLOOKUP($B138,'Justerad allokering kvv'!$B$1:$AG$700,MATCH(F$1,'Justerad allokering kvv'!$B$1:$AF$1,0),FALSE)),VLOOKUP($B138,'Allokerad kvv'!$B$2:$AV$700,MATCH(F$1,'Allokerad kvv'!$B$1:$AV$1,0),FALSE),VLOOKUP($B138,'Justerad allokering kvv'!$B$1:$AG$700,MATCH(F$1,'Justerad allokering kvv'!$B$1:$AF$1,0),FALSE)))</f>
        <v>0</v>
      </c>
      <c r="G138">
        <f>IF($B138=" ","",IF(ISERROR(1/VLOOKUP($B138,'Justerad allokering kvv'!$B$1:$AG$700,MATCH(G$1,'Justerad allokering kvv'!$B$1:$AF$1,0),FALSE)),VLOOKUP($B138,'Allokerad kvv'!$B$2:$AV$700,MATCH(G$1,'Allokerad kvv'!$B$1:$AV$1,0),FALSE),VLOOKUP($B138,'Justerad allokering kvv'!$B$1:$AG$700,MATCH(G$1,'Justerad allokering kvv'!$B$1:$AF$1,0),FALSE)))</f>
        <v>0</v>
      </c>
      <c r="H138">
        <f>IF($B138=" ","",IF(ISERROR(1/VLOOKUP($B138,'Justerad allokering kvv'!$B$1:$AG$700,MATCH(H$1,'Justerad allokering kvv'!$B$1:$AF$1,0),FALSE)),VLOOKUP($B138,'Allokerad kvv'!$B$2:$AV$700,MATCH(H$1,'Allokerad kvv'!$B$1:$AV$1,0),FALSE),VLOOKUP($B138,'Justerad allokering kvv'!$B$1:$AG$700,MATCH(H$1,'Justerad allokering kvv'!$B$1:$AF$1,0),FALSE)))</f>
        <v>0</v>
      </c>
      <c r="I138">
        <f>IF($B138=" ","",IF(ISERROR(1/VLOOKUP($B138,'Justerad allokering kvv'!$B$1:$AG$700,MATCH(I$1,'Justerad allokering kvv'!$B$1:$AF$1,0),FALSE)),VLOOKUP($B138,'Allokerad kvv'!$B$2:$AV$700,MATCH(I$1,'Allokerad kvv'!$B$1:$AV$1,0),FALSE),VLOOKUP($B138,'Justerad allokering kvv'!$B$1:$AG$700,MATCH(I$1,'Justerad allokering kvv'!$B$1:$AF$1,0),FALSE)))</f>
        <v>0</v>
      </c>
      <c r="J138">
        <f>IF($B138=" ","",IF(ISERROR(1/VLOOKUP($B138,'Justerad allokering kvv'!$B$1:$AG$700,MATCH(J$1,'Justerad allokering kvv'!$B$1:$AF$1,0),FALSE)),VLOOKUP($B138,'Allokerad kvv'!$B$2:$AV$700,MATCH(J$1,'Allokerad kvv'!$B$1:$AV$1,0),FALSE),VLOOKUP($B138,'Justerad allokering kvv'!$B$1:$AG$700,MATCH(J$1,'Justerad allokering kvv'!$B$1:$AF$1,0),FALSE)))</f>
        <v>0</v>
      </c>
      <c r="K138">
        <f>IF($B138=" ","",IF(ISERROR(1/VLOOKUP($B138,'Justerad allokering kvv'!$B$1:$AG$700,MATCH(K$1,'Justerad allokering kvv'!$B$1:$AF$1,0),FALSE)),VLOOKUP($B138,'Allokerad kvv'!$B$2:$AV$700,MATCH(K$1,'Allokerad kvv'!$B$1:$AV$1,0),FALSE),VLOOKUP($B138,'Justerad allokering kvv'!$B$1:$AG$700,MATCH(K$1,'Justerad allokering kvv'!$B$1:$AF$1,0),FALSE)))</f>
        <v>0</v>
      </c>
      <c r="L138">
        <f>IF($B138=" ","",IF(ISERROR(1/VLOOKUP($B138,'Justerad allokering kvv'!$B$1:$AG$700,MATCH(L$1,'Justerad allokering kvv'!$B$1:$AF$1,0),FALSE)),VLOOKUP($B138,'Allokerad kvv'!$B$2:$AV$700,MATCH(L$1,'Allokerad kvv'!$B$1:$AV$1,0),FALSE),VLOOKUP($B138,'Justerad allokering kvv'!$B$1:$AG$700,MATCH(L$1,'Justerad allokering kvv'!$B$1:$AF$1,0),FALSE)))</f>
        <v>0</v>
      </c>
      <c r="M138">
        <f>IF($B138=" ","",IF(ISERROR(1/VLOOKUP($B138,'Justerad allokering kvv'!$B$1:$AG$700,MATCH(M$1,'Justerad allokering kvv'!$B$1:$AF$1,0),FALSE)),VLOOKUP($B138,'Allokerad kvv'!$B$2:$AV$700,MATCH(M$1,'Allokerad kvv'!$B$1:$AV$1,0),FALSE),VLOOKUP($B138,'Justerad allokering kvv'!$B$1:$AG$700,MATCH(M$1,'Justerad allokering kvv'!$B$1:$AF$1,0),FALSE)))</f>
        <v>0</v>
      </c>
      <c r="N138">
        <f>IF($B138=" ","",IF(ISERROR(1/VLOOKUP($B138,'Justerad allokering kvv'!$B$1:$AG$700,MATCH(N$1,'Justerad allokering kvv'!$B$1:$AF$1,0),FALSE)),VLOOKUP($B138,'Allokerad kvv'!$B$2:$AV$700,MATCH(N$1,'Allokerad kvv'!$B$1:$AV$1,0),FALSE),VLOOKUP($B138,'Justerad allokering kvv'!$B$1:$AG$700,MATCH(N$1,'Justerad allokering kvv'!$B$1:$AF$1,0),FALSE)))</f>
        <v>0</v>
      </c>
      <c r="O138">
        <f>IF($B138=" ","",IF(ISERROR(1/VLOOKUP($B138,'Justerad allokering kvv'!$B$1:$AG$700,MATCH(O$1,'Justerad allokering kvv'!$B$1:$AF$1,0),FALSE)),VLOOKUP($B138,'Allokerad kvv'!$B$2:$AV$700,MATCH(O$1,'Allokerad kvv'!$B$1:$AV$1,0),FALSE),VLOOKUP($B138,'Justerad allokering kvv'!$B$1:$AG$700,MATCH(O$1,'Justerad allokering kvv'!$B$1:$AF$1,0),FALSE)))</f>
        <v>0</v>
      </c>
      <c r="P138">
        <f>IF($B138=" ","",IF(ISERROR(1/VLOOKUP($B138,'Justerad allokering kvv'!$B$1:$AG$700,MATCH(P$1,'Justerad allokering kvv'!$B$1:$AF$1,0),FALSE)),VLOOKUP($B138,'Allokerad kvv'!$B$2:$AV$700,MATCH(P$1,'Allokerad kvv'!$B$1:$AV$1,0),FALSE),VLOOKUP($B138,'Justerad allokering kvv'!$B$1:$AG$700,MATCH(P$1,'Justerad allokering kvv'!$B$1:$AF$1,0),FALSE)))</f>
        <v>0</v>
      </c>
      <c r="Q138">
        <f>IF($B138=" ","",IF(ISERROR(1/VLOOKUP($B138,'Justerad allokering kvv'!$B$1:$AG$700,MATCH(Q$1,'Justerad allokering kvv'!$B$1:$AF$1,0),FALSE)),VLOOKUP($B138,'Allokerad kvv'!$B$2:$AV$700,MATCH(Q$1,'Allokerad kvv'!$B$1:$AV$1,0),FALSE),VLOOKUP($B138,'Justerad allokering kvv'!$B$1:$AG$700,MATCH(Q$1,'Justerad allokering kvv'!$B$1:$AF$1,0),FALSE)))</f>
        <v>0</v>
      </c>
      <c r="R138">
        <f>IF($B138=" ","",IF(ISERROR(1/VLOOKUP($B138,'Justerad allokering kvv'!$B$1:$AG$700,MATCH(R$1,'Justerad allokering kvv'!$B$1:$AF$1,0),FALSE)),VLOOKUP($B138,'Allokerad kvv'!$B$2:$AV$700,MATCH(R$1,'Allokerad kvv'!$B$1:$AV$1,0),FALSE),VLOOKUP($B138,'Justerad allokering kvv'!$B$1:$AG$700,MATCH(R$1,'Justerad allokering kvv'!$B$1:$AF$1,0),FALSE)))</f>
        <v>0</v>
      </c>
      <c r="S138">
        <f>IF($B138=" ","",IF(ISERROR(1/VLOOKUP($B138,'Justerad allokering kvv'!$B$1:$AG$700,MATCH(S$1,'Justerad allokering kvv'!$B$1:$AF$1,0),FALSE)),VLOOKUP($B138,'Allokerad kvv'!$B$2:$AV$700,MATCH(S$1,'Allokerad kvv'!$B$1:$AV$1,0),FALSE),VLOOKUP($B138,'Justerad allokering kvv'!$B$1:$AG$700,MATCH(S$1,'Justerad allokering kvv'!$B$1:$AF$1,0),FALSE)))</f>
        <v>0</v>
      </c>
      <c r="T138">
        <f>IF($B138=" ","",IF(ISERROR(1/VLOOKUP($B138,'Justerad allokering kvv'!$B$1:$AG$700,MATCH(T$1,'Justerad allokering kvv'!$B$1:$AF$1,0),FALSE)),VLOOKUP($B138,'Allokerad kvv'!$B$2:$AV$700,MATCH(T$1,'Allokerad kvv'!$B$1:$AV$1,0),FALSE),VLOOKUP($B138,'Justerad allokering kvv'!$B$1:$AG$700,MATCH(T$1,'Justerad allokering kvv'!$B$1:$AF$1,0),FALSE)))</f>
        <v>0</v>
      </c>
      <c r="U138">
        <f>IF($B138=" ","",IF(ISERROR(1/VLOOKUP($B138,'Justerad allokering kvv'!$B$1:$AG$700,MATCH(U$1,'Justerad allokering kvv'!$B$1:$AF$1,0),FALSE)),VLOOKUP($B138,'Allokerad kvv'!$B$2:$AV$700,MATCH(U$1,'Allokerad kvv'!$B$1:$AV$1,0),FALSE),VLOOKUP($B138,'Justerad allokering kvv'!$B$1:$AG$700,MATCH(U$1,'Justerad allokering kvv'!$B$1:$AF$1,0),FALSE)))</f>
        <v>0</v>
      </c>
      <c r="V138">
        <f>IF($B138=" ","",IF(ISERROR(1/VLOOKUP($B138,'Justerad allokering kvv'!$B$1:$AG$700,MATCH(V$1,'Justerad allokering kvv'!$B$1:$AF$1,0),FALSE)),VLOOKUP($B138,'Allokerad kvv'!$B$2:$AV$700,MATCH(V$1,'Allokerad kvv'!$B$1:$AV$1,0),FALSE),VLOOKUP($B138,'Justerad allokering kvv'!$B$1:$AG$700,MATCH(V$1,'Justerad allokering kvv'!$B$1:$AF$1,0),FALSE)))</f>
        <v>0</v>
      </c>
      <c r="W138">
        <f>IF($B138=" ","",IF(ISERROR(1/VLOOKUP($B138,'Justerad allokering kvv'!$B$1:$AG$700,MATCH(W$1,'Justerad allokering kvv'!$B$1:$AF$1,0),FALSE)),VLOOKUP($B138,'Allokerad kvv'!$B$2:$AV$700,MATCH(W$1,'Allokerad kvv'!$B$1:$AV$1,0),FALSE),VLOOKUP($B138,'Justerad allokering kvv'!$B$1:$AG$700,MATCH(W$1,'Justerad allokering kvv'!$B$1:$AF$1,0),FALSE)))</f>
        <v>0</v>
      </c>
      <c r="X138">
        <f>IF($B138=" ","",IF(ISERROR(1/VLOOKUP($B138,'Justerad allokering kvv'!$B$1:$AG$700,MATCH(X$1,'Justerad allokering kvv'!$B$1:$AF$1,0),FALSE)),VLOOKUP($B138,'Allokerad kvv'!$B$2:$AV$700,MATCH(X$1,'Allokerad kvv'!$B$1:$AV$1,0),FALSE),VLOOKUP($B138,'Justerad allokering kvv'!$B$1:$AG$700,MATCH(X$1,'Justerad allokering kvv'!$B$1:$AF$1,0),FALSE)))</f>
        <v>0</v>
      </c>
      <c r="Y138">
        <f>IF($B138=" ","",IF(ISERROR(1/VLOOKUP($B138,'Justerad allokering kvv'!$B$1:$AG$700,MATCH(Y$1,'Justerad allokering kvv'!$B$1:$AF$1,0),FALSE)),VLOOKUP($B138,'Allokerad kvv'!$B$2:$AV$700,MATCH(Y$1,'Allokerad kvv'!$B$1:$AV$1,0),FALSE),VLOOKUP($B138,'Justerad allokering kvv'!$B$1:$AG$700,MATCH(Y$1,'Justerad allokering kvv'!$B$1:$AF$1,0),FALSE)))</f>
        <v>0</v>
      </c>
      <c r="AB138">
        <f>IFERROR(VLOOKUP($B138,Kraftvärmeprod!$B$1:$AO$424,MATCH("Tillförd energi från rökgaskondensering (GWh)",Kraftvärmeprod!$B$1:$AG$1,0),FALSE)/1,0)</f>
        <v>0</v>
      </c>
      <c r="AE138" s="122">
        <f t="shared" si="8"/>
        <v>0</v>
      </c>
      <c r="AG138">
        <f t="shared" si="9"/>
        <v>0</v>
      </c>
      <c r="AH138">
        <f t="shared" si="10"/>
        <v>0</v>
      </c>
      <c r="AI138" t="str">
        <f>IF(AH138=0,"",AH138/VLOOKUP(B138,Kraftvärmeprod!$B$1:$BC$480,MATCH("Summa tillförd energi exklusive rökgaskondensering",Kraftvärmeprod!$B$1:$BC$1,0),FALSE))</f>
        <v/>
      </c>
      <c r="AK138">
        <f t="shared" si="11"/>
        <v>0</v>
      </c>
    </row>
    <row r="139" spans="1:37" x14ac:dyDescent="0.25">
      <c r="A139" s="2" t="s">
        <v>213</v>
      </c>
      <c r="B139" s="2" t="s">
        <v>217</v>
      </c>
      <c r="C139">
        <f>IF($B139=" ","",IF(ISERROR(1/VLOOKUP($B139,'Justerad allokering kvv'!$B$1:$AG$700,MATCH(C$1,'Justerad allokering kvv'!$B$1:$AF$1,0),FALSE)),VLOOKUP($B139,'Allokerad kvv'!$B$2:$AV$700,MATCH(C$1,'Allokerad kvv'!$B$1:$AV$1,0),FALSE),VLOOKUP($B139,'Justerad allokering kvv'!$B$1:$AG$700,MATCH(C$1,'Justerad allokering kvv'!$B$1:$AF$1,0),FALSE)))</f>
        <v>0</v>
      </c>
      <c r="D139">
        <f>IF($B139=" ","",IF(ISERROR(1/VLOOKUP($B139,'Justerad allokering kvv'!$B$1:$AG$700,MATCH(D$1,'Justerad allokering kvv'!$B$1:$AF$1,0),FALSE)),VLOOKUP($B139,'Allokerad kvv'!$B$2:$AV$700,MATCH(D$1,'Allokerad kvv'!$B$1:$AV$1,0),FALSE),VLOOKUP($B139,'Justerad allokering kvv'!$B$1:$AG$700,MATCH(D$1,'Justerad allokering kvv'!$B$1:$AF$1,0),FALSE)))</f>
        <v>0</v>
      </c>
      <c r="E139">
        <f>IF($B139=" ","",IF(ISERROR(1/VLOOKUP($B139,'Justerad allokering kvv'!$B$1:$AG$700,MATCH(E$1,'Justerad allokering kvv'!$B$1:$AF$1,0),FALSE)),VLOOKUP($B139,'Allokerad kvv'!$B$2:$AV$700,MATCH(E$1,'Allokerad kvv'!$B$1:$AV$1,0),FALSE),VLOOKUP($B139,'Justerad allokering kvv'!$B$1:$AG$700,MATCH(E$1,'Justerad allokering kvv'!$B$1:$AF$1,0),FALSE)))</f>
        <v>7.2691999999999997</v>
      </c>
      <c r="F139">
        <f>IF($B139=" ","",IF(ISERROR(1/VLOOKUP($B139,'Justerad allokering kvv'!$B$1:$AG$700,MATCH(F$1,'Justerad allokering kvv'!$B$1:$AF$1,0),FALSE)),VLOOKUP($B139,'Allokerad kvv'!$B$2:$AV$700,MATCH(F$1,'Allokerad kvv'!$B$1:$AV$1,0),FALSE),VLOOKUP($B139,'Justerad allokering kvv'!$B$1:$AG$700,MATCH(F$1,'Justerad allokering kvv'!$B$1:$AF$1,0),FALSE)))</f>
        <v>0</v>
      </c>
      <c r="G139">
        <f>IF($B139=" ","",IF(ISERROR(1/VLOOKUP($B139,'Justerad allokering kvv'!$B$1:$AG$700,MATCH(G$1,'Justerad allokering kvv'!$B$1:$AF$1,0),FALSE)),VLOOKUP($B139,'Allokerad kvv'!$B$2:$AV$700,MATCH(G$1,'Allokerad kvv'!$B$1:$AV$1,0),FALSE),VLOOKUP($B139,'Justerad allokering kvv'!$B$1:$AG$700,MATCH(G$1,'Justerad allokering kvv'!$B$1:$AF$1,0),FALSE)))</f>
        <v>0</v>
      </c>
      <c r="H139">
        <f>IF($B139=" ","",IF(ISERROR(1/VLOOKUP($B139,'Justerad allokering kvv'!$B$1:$AG$700,MATCH(H$1,'Justerad allokering kvv'!$B$1:$AF$1,0),FALSE)),VLOOKUP($B139,'Allokerad kvv'!$B$2:$AV$700,MATCH(H$1,'Allokerad kvv'!$B$1:$AV$1,0),FALSE),VLOOKUP($B139,'Justerad allokering kvv'!$B$1:$AG$700,MATCH(H$1,'Justerad allokering kvv'!$B$1:$AF$1,0),FALSE)))</f>
        <v>0</v>
      </c>
      <c r="I139">
        <f>IF($B139=" ","",IF(ISERROR(1/VLOOKUP($B139,'Justerad allokering kvv'!$B$1:$AG$700,MATCH(I$1,'Justerad allokering kvv'!$B$1:$AF$1,0),FALSE)),VLOOKUP($B139,'Allokerad kvv'!$B$2:$AV$700,MATCH(I$1,'Allokerad kvv'!$B$1:$AV$1,0),FALSE),VLOOKUP($B139,'Justerad allokering kvv'!$B$1:$AG$700,MATCH(I$1,'Justerad allokering kvv'!$B$1:$AF$1,0),FALSE)))</f>
        <v>0</v>
      </c>
      <c r="J139">
        <f>IF($B139=" ","",IF(ISERROR(1/VLOOKUP($B139,'Justerad allokering kvv'!$B$1:$AG$700,MATCH(J$1,'Justerad allokering kvv'!$B$1:$AF$1,0),FALSE)),VLOOKUP($B139,'Allokerad kvv'!$B$2:$AV$700,MATCH(J$1,'Allokerad kvv'!$B$1:$AV$1,0),FALSE),VLOOKUP($B139,'Justerad allokering kvv'!$B$1:$AG$700,MATCH(J$1,'Justerad allokering kvv'!$B$1:$AF$1,0),FALSE)))</f>
        <v>7.2691999999999997</v>
      </c>
      <c r="K139">
        <f>IF($B139=" ","",IF(ISERROR(1/VLOOKUP($B139,'Justerad allokering kvv'!$B$1:$AG$700,MATCH(K$1,'Justerad allokering kvv'!$B$1:$AF$1,0),FALSE)),VLOOKUP($B139,'Allokerad kvv'!$B$2:$AV$700,MATCH(K$1,'Allokerad kvv'!$B$1:$AV$1,0),FALSE),VLOOKUP($B139,'Justerad allokering kvv'!$B$1:$AG$700,MATCH(K$1,'Justerad allokering kvv'!$B$1:$AF$1,0),FALSE)))</f>
        <v>0</v>
      </c>
      <c r="L139">
        <f>IF($B139=" ","",IF(ISERROR(1/VLOOKUP($B139,'Justerad allokering kvv'!$B$1:$AG$700,MATCH(L$1,'Justerad allokering kvv'!$B$1:$AF$1,0),FALSE)),VLOOKUP($B139,'Allokerad kvv'!$B$2:$AV$700,MATCH(L$1,'Allokerad kvv'!$B$1:$AV$1,0),FALSE),VLOOKUP($B139,'Justerad allokering kvv'!$B$1:$AG$700,MATCH(L$1,'Justerad allokering kvv'!$B$1:$AF$1,0),FALSE)))</f>
        <v>0</v>
      </c>
      <c r="M139">
        <f>IF($B139=" ","",IF(ISERROR(1/VLOOKUP($B139,'Justerad allokering kvv'!$B$1:$AG$700,MATCH(M$1,'Justerad allokering kvv'!$B$1:$AF$1,0),FALSE)),VLOOKUP($B139,'Allokerad kvv'!$B$2:$AV$700,MATCH(M$1,'Allokerad kvv'!$B$1:$AV$1,0),FALSE),VLOOKUP($B139,'Justerad allokering kvv'!$B$1:$AG$700,MATCH(M$1,'Justerad allokering kvv'!$B$1:$AF$1,0),FALSE)))</f>
        <v>7.41174</v>
      </c>
      <c r="N139">
        <f>IF($B139=" ","",IF(ISERROR(1/VLOOKUP($B139,'Justerad allokering kvv'!$B$1:$AG$700,MATCH(N$1,'Justerad allokering kvv'!$B$1:$AF$1,0),FALSE)),VLOOKUP($B139,'Allokerad kvv'!$B$2:$AV$700,MATCH(N$1,'Allokerad kvv'!$B$1:$AV$1,0),FALSE),VLOOKUP($B139,'Justerad allokering kvv'!$B$1:$AG$700,MATCH(N$1,'Justerad allokering kvv'!$B$1:$AF$1,0),FALSE)))</f>
        <v>14.538399999999999</v>
      </c>
      <c r="O139">
        <f>IF($B139=" ","",IF(ISERROR(1/VLOOKUP($B139,'Justerad allokering kvv'!$B$1:$AG$700,MATCH(O$1,'Justerad allokering kvv'!$B$1:$AF$1,0),FALSE)),VLOOKUP($B139,'Allokerad kvv'!$B$2:$AV$700,MATCH(O$1,'Allokerad kvv'!$B$1:$AV$1,0),FALSE),VLOOKUP($B139,'Justerad allokering kvv'!$B$1:$AG$700,MATCH(O$1,'Justerad allokering kvv'!$B$1:$AF$1,0),FALSE)))</f>
        <v>0</v>
      </c>
      <c r="P139">
        <f>IF($B139=" ","",IF(ISERROR(1/VLOOKUP($B139,'Justerad allokering kvv'!$B$1:$AG$700,MATCH(P$1,'Justerad allokering kvv'!$B$1:$AF$1,0),FALSE)),VLOOKUP($B139,'Allokerad kvv'!$B$2:$AV$700,MATCH(P$1,'Allokerad kvv'!$B$1:$AV$1,0),FALSE),VLOOKUP($B139,'Justerad allokering kvv'!$B$1:$AG$700,MATCH(P$1,'Justerad allokering kvv'!$B$1:$AF$1,0),FALSE)))</f>
        <v>0</v>
      </c>
      <c r="Q139">
        <f>IF($B139=" ","",IF(ISERROR(1/VLOOKUP($B139,'Justerad allokering kvv'!$B$1:$AG$700,MATCH(Q$1,'Justerad allokering kvv'!$B$1:$AF$1,0),FALSE)),VLOOKUP($B139,'Allokerad kvv'!$B$2:$AV$700,MATCH(Q$1,'Allokerad kvv'!$B$1:$AV$1,0),FALSE),VLOOKUP($B139,'Justerad allokering kvv'!$B$1:$AG$700,MATCH(Q$1,'Justerad allokering kvv'!$B$1:$AF$1,0),FALSE)))</f>
        <v>0</v>
      </c>
      <c r="R139">
        <f>IF($B139=" ","",IF(ISERROR(1/VLOOKUP($B139,'Justerad allokering kvv'!$B$1:$AG$700,MATCH(R$1,'Justerad allokering kvv'!$B$1:$AF$1,0),FALSE)),VLOOKUP($B139,'Allokerad kvv'!$B$2:$AV$700,MATCH(R$1,'Allokerad kvv'!$B$1:$AV$1,0),FALSE),VLOOKUP($B139,'Justerad allokering kvv'!$B$1:$AG$700,MATCH(R$1,'Justerad allokering kvv'!$B$1:$AF$1,0),FALSE)))</f>
        <v>0.38484000000000002</v>
      </c>
      <c r="S139">
        <f>IF($B139=" ","",IF(ISERROR(1/VLOOKUP($B139,'Justerad allokering kvv'!$B$1:$AG$700,MATCH(S$1,'Justerad allokering kvv'!$B$1:$AF$1,0),FALSE)),VLOOKUP($B139,'Allokerad kvv'!$B$2:$AV$700,MATCH(S$1,'Allokerad kvv'!$B$1:$AV$1,0),FALSE),VLOOKUP($B139,'Justerad allokering kvv'!$B$1:$AG$700,MATCH(S$1,'Justerad allokering kvv'!$B$1:$AF$1,0),FALSE)))</f>
        <v>0</v>
      </c>
      <c r="T139">
        <f>IF($B139=" ","",IF(ISERROR(1/VLOOKUP($B139,'Justerad allokering kvv'!$B$1:$AG$700,MATCH(T$1,'Justerad allokering kvv'!$B$1:$AF$1,0),FALSE)),VLOOKUP($B139,'Allokerad kvv'!$B$2:$AV$700,MATCH(T$1,'Allokerad kvv'!$B$1:$AV$1,0),FALSE),VLOOKUP($B139,'Justerad allokering kvv'!$B$1:$AG$700,MATCH(T$1,'Justerad allokering kvv'!$B$1:$AF$1,0),FALSE)))</f>
        <v>0</v>
      </c>
      <c r="U139">
        <f>IF($B139=" ","",IF(ISERROR(1/VLOOKUP($B139,'Justerad allokering kvv'!$B$1:$AG$700,MATCH(U$1,'Justerad allokering kvv'!$B$1:$AF$1,0),FALSE)),VLOOKUP($B139,'Allokerad kvv'!$B$2:$AV$700,MATCH(U$1,'Allokerad kvv'!$B$1:$AV$1,0),FALSE),VLOOKUP($B139,'Justerad allokering kvv'!$B$1:$AG$700,MATCH(U$1,'Justerad allokering kvv'!$B$1:$AF$1,0),FALSE)))</f>
        <v>0</v>
      </c>
      <c r="V139">
        <f>IF($B139=" ","",IF(ISERROR(1/VLOOKUP($B139,'Justerad allokering kvv'!$B$1:$AG$700,MATCH(V$1,'Justerad allokering kvv'!$B$1:$AF$1,0),FALSE)),VLOOKUP($B139,'Allokerad kvv'!$B$2:$AV$700,MATCH(V$1,'Allokerad kvv'!$B$1:$AV$1,0),FALSE),VLOOKUP($B139,'Justerad allokering kvv'!$B$1:$AG$700,MATCH(V$1,'Justerad allokering kvv'!$B$1:$AF$1,0),FALSE)))</f>
        <v>0</v>
      </c>
      <c r="W139">
        <f>IF($B139=" ","",IF(ISERROR(1/VLOOKUP($B139,'Justerad allokering kvv'!$B$1:$AG$700,MATCH(W$1,'Justerad allokering kvv'!$B$1:$AF$1,0),FALSE)),VLOOKUP($B139,'Allokerad kvv'!$B$2:$AV$700,MATCH(W$1,'Allokerad kvv'!$B$1:$AV$1,0),FALSE),VLOOKUP($B139,'Justerad allokering kvv'!$B$1:$AG$700,MATCH(W$1,'Justerad allokering kvv'!$B$1:$AF$1,0),FALSE)))</f>
        <v>0</v>
      </c>
      <c r="X139">
        <f>IF($B139=" ","",IF(ISERROR(1/VLOOKUP($B139,'Justerad allokering kvv'!$B$1:$AG$700,MATCH(X$1,'Justerad allokering kvv'!$B$1:$AF$1,0),FALSE)),VLOOKUP($B139,'Allokerad kvv'!$B$2:$AV$700,MATCH(X$1,'Allokerad kvv'!$B$1:$AV$1,0),FALSE),VLOOKUP($B139,'Justerad allokering kvv'!$B$1:$AG$700,MATCH(X$1,'Justerad allokering kvv'!$B$1:$AF$1,0),FALSE)))</f>
        <v>0</v>
      </c>
      <c r="Y139">
        <f>IF($B139=" ","",IF(ISERROR(1/VLOOKUP($B139,'Justerad allokering kvv'!$B$1:$AG$700,MATCH(Y$1,'Justerad allokering kvv'!$B$1:$AF$1,0),FALSE)),VLOOKUP($B139,'Allokerad kvv'!$B$2:$AV$700,MATCH(Y$1,'Allokerad kvv'!$B$1:$AV$1,0),FALSE),VLOOKUP($B139,'Justerad allokering kvv'!$B$1:$AG$700,MATCH(Y$1,'Justerad allokering kvv'!$B$1:$AF$1,0),FALSE)))</f>
        <v>0</v>
      </c>
      <c r="AB139">
        <f>IFERROR(VLOOKUP($B139,Kraftvärmeprod!$B$1:$AO$424,MATCH("Tillförd energi från rökgaskondensering (GWh)",Kraftvärmeprod!$B$1:$AG$1,0),FALSE)/1,0)</f>
        <v>5.3</v>
      </c>
      <c r="AE139" s="122">
        <f t="shared" si="8"/>
        <v>42.173379999999995</v>
      </c>
      <c r="AG139">
        <f t="shared" si="9"/>
        <v>41.788539999999998</v>
      </c>
      <c r="AH139">
        <f t="shared" si="10"/>
        <v>36.48854</v>
      </c>
      <c r="AI139">
        <f>IF(AH139=0,"",AH139/VLOOKUP(B139,Kraftvärmeprod!$B$1:$BC$480,MATCH("Summa tillförd energi exklusive rökgaskondensering",Kraftvärmeprod!$B$1:$BC$1,0),FALSE))</f>
        <v>0.71266679687500012</v>
      </c>
      <c r="AK139">
        <f t="shared" si="11"/>
        <v>36.48854</v>
      </c>
    </row>
    <row r="140" spans="1:37" x14ac:dyDescent="0.25">
      <c r="A140" s="2" t="s">
        <v>220</v>
      </c>
      <c r="B140" s="2" t="s">
        <v>221</v>
      </c>
      <c r="C140">
        <f>IF($B140=" ","",IF(ISERROR(1/VLOOKUP($B140,'Justerad allokering kvv'!$B$1:$AG$700,MATCH(C$1,'Justerad allokering kvv'!$B$1:$AF$1,0),FALSE)),VLOOKUP($B140,'Allokerad kvv'!$B$2:$AV$700,MATCH(C$1,'Allokerad kvv'!$B$1:$AV$1,0),FALSE),VLOOKUP($B140,'Justerad allokering kvv'!$B$1:$AG$700,MATCH(C$1,'Justerad allokering kvv'!$B$1:$AF$1,0),FALSE)))</f>
        <v>0</v>
      </c>
      <c r="D140">
        <f>IF($B140=" ","",IF(ISERROR(1/VLOOKUP($B140,'Justerad allokering kvv'!$B$1:$AG$700,MATCH(D$1,'Justerad allokering kvv'!$B$1:$AF$1,0),FALSE)),VLOOKUP($B140,'Allokerad kvv'!$B$2:$AV$700,MATCH(D$1,'Allokerad kvv'!$B$1:$AV$1,0),FALSE),VLOOKUP($B140,'Justerad allokering kvv'!$B$1:$AG$700,MATCH(D$1,'Justerad allokering kvv'!$B$1:$AF$1,0),FALSE)))</f>
        <v>0</v>
      </c>
      <c r="E140">
        <f>IF($B140=" ","",IF(ISERROR(1/VLOOKUP($B140,'Justerad allokering kvv'!$B$1:$AG$700,MATCH(E$1,'Justerad allokering kvv'!$B$1:$AF$1,0),FALSE)),VLOOKUP($B140,'Allokerad kvv'!$B$2:$AV$700,MATCH(E$1,'Allokerad kvv'!$B$1:$AV$1,0),FALSE),VLOOKUP($B140,'Justerad allokering kvv'!$B$1:$AG$700,MATCH(E$1,'Justerad allokering kvv'!$B$1:$AF$1,0),FALSE)))</f>
        <v>0</v>
      </c>
      <c r="F140">
        <f>IF($B140=" ","",IF(ISERROR(1/VLOOKUP($B140,'Justerad allokering kvv'!$B$1:$AG$700,MATCH(F$1,'Justerad allokering kvv'!$B$1:$AF$1,0),FALSE)),VLOOKUP($B140,'Allokerad kvv'!$B$2:$AV$700,MATCH(F$1,'Allokerad kvv'!$B$1:$AV$1,0),FALSE),VLOOKUP($B140,'Justerad allokering kvv'!$B$1:$AG$700,MATCH(F$1,'Justerad allokering kvv'!$B$1:$AF$1,0),FALSE)))</f>
        <v>0</v>
      </c>
      <c r="G140">
        <f>IF($B140=" ","",IF(ISERROR(1/VLOOKUP($B140,'Justerad allokering kvv'!$B$1:$AG$700,MATCH(G$1,'Justerad allokering kvv'!$B$1:$AF$1,0),FALSE)),VLOOKUP($B140,'Allokerad kvv'!$B$2:$AV$700,MATCH(G$1,'Allokerad kvv'!$B$1:$AV$1,0),FALSE),VLOOKUP($B140,'Justerad allokering kvv'!$B$1:$AG$700,MATCH(G$1,'Justerad allokering kvv'!$B$1:$AF$1,0),FALSE)))</f>
        <v>0</v>
      </c>
      <c r="H140">
        <f>IF($B140=" ","",IF(ISERROR(1/VLOOKUP($B140,'Justerad allokering kvv'!$B$1:$AG$700,MATCH(H$1,'Justerad allokering kvv'!$B$1:$AF$1,0),FALSE)),VLOOKUP($B140,'Allokerad kvv'!$B$2:$AV$700,MATCH(H$1,'Allokerad kvv'!$B$1:$AV$1,0),FALSE),VLOOKUP($B140,'Justerad allokering kvv'!$B$1:$AG$700,MATCH(H$1,'Justerad allokering kvv'!$B$1:$AF$1,0),FALSE)))</f>
        <v>0</v>
      </c>
      <c r="I140">
        <f>IF($B140=" ","",IF(ISERROR(1/VLOOKUP($B140,'Justerad allokering kvv'!$B$1:$AG$700,MATCH(I$1,'Justerad allokering kvv'!$B$1:$AF$1,0),FALSE)),VLOOKUP($B140,'Allokerad kvv'!$B$2:$AV$700,MATCH(I$1,'Allokerad kvv'!$B$1:$AV$1,0),FALSE),VLOOKUP($B140,'Justerad allokering kvv'!$B$1:$AG$700,MATCH(I$1,'Justerad allokering kvv'!$B$1:$AF$1,0),FALSE)))</f>
        <v>0</v>
      </c>
      <c r="J140">
        <f>IF($B140=" ","",IF(ISERROR(1/VLOOKUP($B140,'Justerad allokering kvv'!$B$1:$AG$700,MATCH(J$1,'Justerad allokering kvv'!$B$1:$AF$1,0),FALSE)),VLOOKUP($B140,'Allokerad kvv'!$B$2:$AV$700,MATCH(J$1,'Allokerad kvv'!$B$1:$AV$1,0),FALSE),VLOOKUP($B140,'Justerad allokering kvv'!$B$1:$AG$700,MATCH(J$1,'Justerad allokering kvv'!$B$1:$AF$1,0),FALSE)))</f>
        <v>0</v>
      </c>
      <c r="K140">
        <f>IF($B140=" ","",IF(ISERROR(1/VLOOKUP($B140,'Justerad allokering kvv'!$B$1:$AG$700,MATCH(K$1,'Justerad allokering kvv'!$B$1:$AF$1,0),FALSE)),VLOOKUP($B140,'Allokerad kvv'!$B$2:$AV$700,MATCH(K$1,'Allokerad kvv'!$B$1:$AV$1,0),FALSE),VLOOKUP($B140,'Justerad allokering kvv'!$B$1:$AG$700,MATCH(K$1,'Justerad allokering kvv'!$B$1:$AF$1,0),FALSE)))</f>
        <v>0</v>
      </c>
      <c r="L140">
        <f>IF($B140=" ","",IF(ISERROR(1/VLOOKUP($B140,'Justerad allokering kvv'!$B$1:$AG$700,MATCH(L$1,'Justerad allokering kvv'!$B$1:$AF$1,0),FALSE)),VLOOKUP($B140,'Allokerad kvv'!$B$2:$AV$700,MATCH(L$1,'Allokerad kvv'!$B$1:$AV$1,0),FALSE),VLOOKUP($B140,'Justerad allokering kvv'!$B$1:$AG$700,MATCH(L$1,'Justerad allokering kvv'!$B$1:$AF$1,0),FALSE)))</f>
        <v>0</v>
      </c>
      <c r="M140">
        <f>IF($B140=" ","",IF(ISERROR(1/VLOOKUP($B140,'Justerad allokering kvv'!$B$1:$AG$700,MATCH(M$1,'Justerad allokering kvv'!$B$1:$AF$1,0),FALSE)),VLOOKUP($B140,'Allokerad kvv'!$B$2:$AV$700,MATCH(M$1,'Allokerad kvv'!$B$1:$AV$1,0),FALSE),VLOOKUP($B140,'Justerad allokering kvv'!$B$1:$AG$700,MATCH(M$1,'Justerad allokering kvv'!$B$1:$AF$1,0),FALSE)))</f>
        <v>0</v>
      </c>
      <c r="N140">
        <f>IF($B140=" ","",IF(ISERROR(1/VLOOKUP($B140,'Justerad allokering kvv'!$B$1:$AG$700,MATCH(N$1,'Justerad allokering kvv'!$B$1:$AF$1,0),FALSE)),VLOOKUP($B140,'Allokerad kvv'!$B$2:$AV$700,MATCH(N$1,'Allokerad kvv'!$B$1:$AV$1,0),FALSE),VLOOKUP($B140,'Justerad allokering kvv'!$B$1:$AG$700,MATCH(N$1,'Justerad allokering kvv'!$B$1:$AF$1,0),FALSE)))</f>
        <v>0</v>
      </c>
      <c r="O140">
        <f>IF($B140=" ","",IF(ISERROR(1/VLOOKUP($B140,'Justerad allokering kvv'!$B$1:$AG$700,MATCH(O$1,'Justerad allokering kvv'!$B$1:$AF$1,0),FALSE)),VLOOKUP($B140,'Allokerad kvv'!$B$2:$AV$700,MATCH(O$1,'Allokerad kvv'!$B$1:$AV$1,0),FALSE),VLOOKUP($B140,'Justerad allokering kvv'!$B$1:$AG$700,MATCH(O$1,'Justerad allokering kvv'!$B$1:$AF$1,0),FALSE)))</f>
        <v>0</v>
      </c>
      <c r="P140">
        <f>IF($B140=" ","",IF(ISERROR(1/VLOOKUP($B140,'Justerad allokering kvv'!$B$1:$AG$700,MATCH(P$1,'Justerad allokering kvv'!$B$1:$AF$1,0),FALSE)),VLOOKUP($B140,'Allokerad kvv'!$B$2:$AV$700,MATCH(P$1,'Allokerad kvv'!$B$1:$AV$1,0),FALSE),VLOOKUP($B140,'Justerad allokering kvv'!$B$1:$AG$700,MATCH(P$1,'Justerad allokering kvv'!$B$1:$AF$1,0),FALSE)))</f>
        <v>0</v>
      </c>
      <c r="Q140">
        <f>IF($B140=" ","",IF(ISERROR(1/VLOOKUP($B140,'Justerad allokering kvv'!$B$1:$AG$700,MATCH(Q$1,'Justerad allokering kvv'!$B$1:$AF$1,0),FALSE)),VLOOKUP($B140,'Allokerad kvv'!$B$2:$AV$700,MATCH(Q$1,'Allokerad kvv'!$B$1:$AV$1,0),FALSE),VLOOKUP($B140,'Justerad allokering kvv'!$B$1:$AG$700,MATCH(Q$1,'Justerad allokering kvv'!$B$1:$AF$1,0),FALSE)))</f>
        <v>0</v>
      </c>
      <c r="R140">
        <f>IF($B140=" ","",IF(ISERROR(1/VLOOKUP($B140,'Justerad allokering kvv'!$B$1:$AG$700,MATCH(R$1,'Justerad allokering kvv'!$B$1:$AF$1,0),FALSE)),VLOOKUP($B140,'Allokerad kvv'!$B$2:$AV$700,MATCH(R$1,'Allokerad kvv'!$B$1:$AV$1,0),FALSE),VLOOKUP($B140,'Justerad allokering kvv'!$B$1:$AG$700,MATCH(R$1,'Justerad allokering kvv'!$B$1:$AF$1,0),FALSE)))</f>
        <v>0</v>
      </c>
      <c r="S140">
        <f>IF($B140=" ","",IF(ISERROR(1/VLOOKUP($B140,'Justerad allokering kvv'!$B$1:$AG$700,MATCH(S$1,'Justerad allokering kvv'!$B$1:$AF$1,0),FALSE)),VLOOKUP($B140,'Allokerad kvv'!$B$2:$AV$700,MATCH(S$1,'Allokerad kvv'!$B$1:$AV$1,0),FALSE),VLOOKUP($B140,'Justerad allokering kvv'!$B$1:$AG$700,MATCH(S$1,'Justerad allokering kvv'!$B$1:$AF$1,0),FALSE)))</f>
        <v>0</v>
      </c>
      <c r="T140">
        <f>IF($B140=" ","",IF(ISERROR(1/VLOOKUP($B140,'Justerad allokering kvv'!$B$1:$AG$700,MATCH(T$1,'Justerad allokering kvv'!$B$1:$AF$1,0),FALSE)),VLOOKUP($B140,'Allokerad kvv'!$B$2:$AV$700,MATCH(T$1,'Allokerad kvv'!$B$1:$AV$1,0),FALSE),VLOOKUP($B140,'Justerad allokering kvv'!$B$1:$AG$700,MATCH(T$1,'Justerad allokering kvv'!$B$1:$AF$1,0),FALSE)))</f>
        <v>0</v>
      </c>
      <c r="U140">
        <f>IF($B140=" ","",IF(ISERROR(1/VLOOKUP($B140,'Justerad allokering kvv'!$B$1:$AG$700,MATCH(U$1,'Justerad allokering kvv'!$B$1:$AF$1,0),FALSE)),VLOOKUP($B140,'Allokerad kvv'!$B$2:$AV$700,MATCH(U$1,'Allokerad kvv'!$B$1:$AV$1,0),FALSE),VLOOKUP($B140,'Justerad allokering kvv'!$B$1:$AG$700,MATCH(U$1,'Justerad allokering kvv'!$B$1:$AF$1,0),FALSE)))</f>
        <v>0</v>
      </c>
      <c r="V140">
        <f>IF($B140=" ","",IF(ISERROR(1/VLOOKUP($B140,'Justerad allokering kvv'!$B$1:$AG$700,MATCH(V$1,'Justerad allokering kvv'!$B$1:$AF$1,0),FALSE)),VLOOKUP($B140,'Allokerad kvv'!$B$2:$AV$700,MATCH(V$1,'Allokerad kvv'!$B$1:$AV$1,0),FALSE),VLOOKUP($B140,'Justerad allokering kvv'!$B$1:$AG$700,MATCH(V$1,'Justerad allokering kvv'!$B$1:$AF$1,0),FALSE)))</f>
        <v>0</v>
      </c>
      <c r="W140">
        <f>IF($B140=" ","",IF(ISERROR(1/VLOOKUP($B140,'Justerad allokering kvv'!$B$1:$AG$700,MATCH(W$1,'Justerad allokering kvv'!$B$1:$AF$1,0),FALSE)),VLOOKUP($B140,'Allokerad kvv'!$B$2:$AV$700,MATCH(W$1,'Allokerad kvv'!$B$1:$AV$1,0),FALSE),VLOOKUP($B140,'Justerad allokering kvv'!$B$1:$AG$700,MATCH(W$1,'Justerad allokering kvv'!$B$1:$AF$1,0),FALSE)))</f>
        <v>0</v>
      </c>
      <c r="X140">
        <f>IF($B140=" ","",IF(ISERROR(1/VLOOKUP($B140,'Justerad allokering kvv'!$B$1:$AG$700,MATCH(X$1,'Justerad allokering kvv'!$B$1:$AF$1,0),FALSE)),VLOOKUP($B140,'Allokerad kvv'!$B$2:$AV$700,MATCH(X$1,'Allokerad kvv'!$B$1:$AV$1,0),FALSE),VLOOKUP($B140,'Justerad allokering kvv'!$B$1:$AG$700,MATCH(X$1,'Justerad allokering kvv'!$B$1:$AF$1,0),FALSE)))</f>
        <v>0</v>
      </c>
      <c r="Y140">
        <f>IF($B140=" ","",IF(ISERROR(1/VLOOKUP($B140,'Justerad allokering kvv'!$B$1:$AG$700,MATCH(Y$1,'Justerad allokering kvv'!$B$1:$AF$1,0),FALSE)),VLOOKUP($B140,'Allokerad kvv'!$B$2:$AV$700,MATCH(Y$1,'Allokerad kvv'!$B$1:$AV$1,0),FALSE),VLOOKUP($B140,'Justerad allokering kvv'!$B$1:$AG$700,MATCH(Y$1,'Justerad allokering kvv'!$B$1:$AF$1,0),FALSE)))</f>
        <v>0</v>
      </c>
      <c r="AB140">
        <f>IFERROR(VLOOKUP($B140,Kraftvärmeprod!$B$1:$AO$424,MATCH("Tillförd energi från rökgaskondensering (GWh)",Kraftvärmeprod!$B$1:$AG$1,0),FALSE)/1,0)</f>
        <v>0</v>
      </c>
      <c r="AE140" s="122">
        <f t="shared" si="8"/>
        <v>0</v>
      </c>
      <c r="AG140">
        <f t="shared" si="9"/>
        <v>0</v>
      </c>
      <c r="AH140">
        <f t="shared" si="10"/>
        <v>0</v>
      </c>
      <c r="AI140" t="str">
        <f>IF(AH140=0,"",AH140/VLOOKUP(B140,Kraftvärmeprod!$B$1:$BC$480,MATCH("Summa tillförd energi exklusive rökgaskondensering",Kraftvärmeprod!$B$1:$BC$1,0),FALSE))</f>
        <v/>
      </c>
      <c r="AK140">
        <f t="shared" si="11"/>
        <v>0</v>
      </c>
    </row>
    <row r="141" spans="1:37" x14ac:dyDescent="0.25">
      <c r="A141" s="2" t="s">
        <v>222</v>
      </c>
      <c r="B141" s="2" t="s">
        <v>223</v>
      </c>
      <c r="C141">
        <f>IF($B141=" ","",IF(ISERROR(1/VLOOKUP($B141,'Justerad allokering kvv'!$B$1:$AG$700,MATCH(C$1,'Justerad allokering kvv'!$B$1:$AF$1,0),FALSE)),VLOOKUP($B141,'Allokerad kvv'!$B$2:$AV$700,MATCH(C$1,'Allokerad kvv'!$B$1:$AV$1,0),FALSE),VLOOKUP($B141,'Justerad allokering kvv'!$B$1:$AG$700,MATCH(C$1,'Justerad allokering kvv'!$B$1:$AF$1,0),FALSE)))</f>
        <v>0</v>
      </c>
      <c r="D141">
        <f>IF($B141=" ","",IF(ISERROR(1/VLOOKUP($B141,'Justerad allokering kvv'!$B$1:$AG$700,MATCH(D$1,'Justerad allokering kvv'!$B$1:$AF$1,0),FALSE)),VLOOKUP($B141,'Allokerad kvv'!$B$2:$AV$700,MATCH(D$1,'Allokerad kvv'!$B$1:$AV$1,0),FALSE),VLOOKUP($B141,'Justerad allokering kvv'!$B$1:$AG$700,MATCH(D$1,'Justerad allokering kvv'!$B$1:$AF$1,0),FALSE)))</f>
        <v>0</v>
      </c>
      <c r="E141">
        <f>IF($B141=" ","",IF(ISERROR(1/VLOOKUP($B141,'Justerad allokering kvv'!$B$1:$AG$700,MATCH(E$1,'Justerad allokering kvv'!$B$1:$AF$1,0),FALSE)),VLOOKUP($B141,'Allokerad kvv'!$B$2:$AV$700,MATCH(E$1,'Allokerad kvv'!$B$1:$AV$1,0),FALSE),VLOOKUP($B141,'Justerad allokering kvv'!$B$1:$AG$700,MATCH(E$1,'Justerad allokering kvv'!$B$1:$AF$1,0),FALSE)))</f>
        <v>28.153099999999998</v>
      </c>
      <c r="F141">
        <f>IF($B141=" ","",IF(ISERROR(1/VLOOKUP($B141,'Justerad allokering kvv'!$B$1:$AG$700,MATCH(F$1,'Justerad allokering kvv'!$B$1:$AF$1,0),FALSE)),VLOOKUP($B141,'Allokerad kvv'!$B$2:$AV$700,MATCH(F$1,'Allokerad kvv'!$B$1:$AV$1,0),FALSE),VLOOKUP($B141,'Justerad allokering kvv'!$B$1:$AG$700,MATCH(F$1,'Justerad allokering kvv'!$B$1:$AF$1,0),FALSE)))</f>
        <v>0</v>
      </c>
      <c r="G141">
        <f>IF($B141=" ","",IF(ISERROR(1/VLOOKUP($B141,'Justerad allokering kvv'!$B$1:$AG$700,MATCH(G$1,'Justerad allokering kvv'!$B$1:$AF$1,0),FALSE)),VLOOKUP($B141,'Allokerad kvv'!$B$2:$AV$700,MATCH(G$1,'Allokerad kvv'!$B$1:$AV$1,0),FALSE),VLOOKUP($B141,'Justerad allokering kvv'!$B$1:$AG$700,MATCH(G$1,'Justerad allokering kvv'!$B$1:$AF$1,0),FALSE)))</f>
        <v>0</v>
      </c>
      <c r="H141">
        <f>IF($B141=" ","",IF(ISERROR(1/VLOOKUP($B141,'Justerad allokering kvv'!$B$1:$AG$700,MATCH(H$1,'Justerad allokering kvv'!$B$1:$AF$1,0),FALSE)),VLOOKUP($B141,'Allokerad kvv'!$B$2:$AV$700,MATCH(H$1,'Allokerad kvv'!$B$1:$AV$1,0),FALSE),VLOOKUP($B141,'Justerad allokering kvv'!$B$1:$AG$700,MATCH(H$1,'Justerad allokering kvv'!$B$1:$AF$1,0),FALSE)))</f>
        <v>0</v>
      </c>
      <c r="I141">
        <f>IF($B141=" ","",IF(ISERROR(1/VLOOKUP($B141,'Justerad allokering kvv'!$B$1:$AG$700,MATCH(I$1,'Justerad allokering kvv'!$B$1:$AF$1,0),FALSE)),VLOOKUP($B141,'Allokerad kvv'!$B$2:$AV$700,MATCH(I$1,'Allokerad kvv'!$B$1:$AV$1,0),FALSE),VLOOKUP($B141,'Justerad allokering kvv'!$B$1:$AG$700,MATCH(I$1,'Justerad allokering kvv'!$B$1:$AF$1,0),FALSE)))</f>
        <v>0</v>
      </c>
      <c r="J141">
        <f>IF($B141=" ","",IF(ISERROR(1/VLOOKUP($B141,'Justerad allokering kvv'!$B$1:$AG$700,MATCH(J$1,'Justerad allokering kvv'!$B$1:$AF$1,0),FALSE)),VLOOKUP($B141,'Allokerad kvv'!$B$2:$AV$700,MATCH(J$1,'Allokerad kvv'!$B$1:$AV$1,0),FALSE),VLOOKUP($B141,'Justerad allokering kvv'!$B$1:$AG$700,MATCH(J$1,'Justerad allokering kvv'!$B$1:$AF$1,0),FALSE)))</f>
        <v>24.657</v>
      </c>
      <c r="K141">
        <f>IF($B141=" ","",IF(ISERROR(1/VLOOKUP($B141,'Justerad allokering kvv'!$B$1:$AG$700,MATCH(K$1,'Justerad allokering kvv'!$B$1:$AF$1,0),FALSE)),VLOOKUP($B141,'Allokerad kvv'!$B$2:$AV$700,MATCH(K$1,'Allokerad kvv'!$B$1:$AV$1,0),FALSE),VLOOKUP($B141,'Justerad allokering kvv'!$B$1:$AG$700,MATCH(K$1,'Justerad allokering kvv'!$B$1:$AF$1,0),FALSE)))</f>
        <v>0</v>
      </c>
      <c r="L141">
        <f>IF($B141=" ","",IF(ISERROR(1/VLOOKUP($B141,'Justerad allokering kvv'!$B$1:$AG$700,MATCH(L$1,'Justerad allokering kvv'!$B$1:$AF$1,0),FALSE)),VLOOKUP($B141,'Allokerad kvv'!$B$2:$AV$700,MATCH(L$1,'Allokerad kvv'!$B$1:$AV$1,0),FALSE),VLOOKUP($B141,'Justerad allokering kvv'!$B$1:$AG$700,MATCH(L$1,'Justerad allokering kvv'!$B$1:$AF$1,0),FALSE)))</f>
        <v>0</v>
      </c>
      <c r="M141">
        <f>IF($B141=" ","",IF(ISERROR(1/VLOOKUP($B141,'Justerad allokering kvv'!$B$1:$AG$700,MATCH(M$1,'Justerad allokering kvv'!$B$1:$AF$1,0),FALSE)),VLOOKUP($B141,'Allokerad kvv'!$B$2:$AV$700,MATCH(M$1,'Allokerad kvv'!$B$1:$AV$1,0),FALSE),VLOOKUP($B141,'Justerad allokering kvv'!$B$1:$AG$700,MATCH(M$1,'Justerad allokering kvv'!$B$1:$AF$1,0),FALSE)))</f>
        <v>11.5311</v>
      </c>
      <c r="N141">
        <f>IF($B141=" ","",IF(ISERROR(1/VLOOKUP($B141,'Justerad allokering kvv'!$B$1:$AG$700,MATCH(N$1,'Justerad allokering kvv'!$B$1:$AF$1,0),FALSE)),VLOOKUP($B141,'Allokerad kvv'!$B$2:$AV$700,MATCH(N$1,'Allokerad kvv'!$B$1:$AV$1,0),FALSE),VLOOKUP($B141,'Justerad allokering kvv'!$B$1:$AG$700,MATCH(N$1,'Justerad allokering kvv'!$B$1:$AF$1,0),FALSE)))</f>
        <v>19.136800000000001</v>
      </c>
      <c r="O141">
        <f>IF($B141=" ","",IF(ISERROR(1/VLOOKUP($B141,'Justerad allokering kvv'!$B$1:$AG$700,MATCH(O$1,'Justerad allokering kvv'!$B$1:$AF$1,0),FALSE)),VLOOKUP($B141,'Allokerad kvv'!$B$2:$AV$700,MATCH(O$1,'Allokerad kvv'!$B$1:$AV$1,0),FALSE),VLOOKUP($B141,'Justerad allokering kvv'!$B$1:$AG$700,MATCH(O$1,'Justerad allokering kvv'!$B$1:$AF$1,0),FALSE)))</f>
        <v>0</v>
      </c>
      <c r="P141">
        <f>IF($B141=" ","",IF(ISERROR(1/VLOOKUP($B141,'Justerad allokering kvv'!$B$1:$AG$700,MATCH(P$1,'Justerad allokering kvv'!$B$1:$AF$1,0),FALSE)),VLOOKUP($B141,'Allokerad kvv'!$B$2:$AV$700,MATCH(P$1,'Allokerad kvv'!$B$1:$AV$1,0),FALSE),VLOOKUP($B141,'Justerad allokering kvv'!$B$1:$AG$700,MATCH(P$1,'Justerad allokering kvv'!$B$1:$AF$1,0),FALSE)))</f>
        <v>0</v>
      </c>
      <c r="Q141">
        <f>IF($B141=" ","",IF(ISERROR(1/VLOOKUP($B141,'Justerad allokering kvv'!$B$1:$AG$700,MATCH(Q$1,'Justerad allokering kvv'!$B$1:$AF$1,0),FALSE)),VLOOKUP($B141,'Allokerad kvv'!$B$2:$AV$700,MATCH(Q$1,'Allokerad kvv'!$B$1:$AV$1,0),FALSE),VLOOKUP($B141,'Justerad allokering kvv'!$B$1:$AG$700,MATCH(Q$1,'Justerad allokering kvv'!$B$1:$AF$1,0),FALSE)))</f>
        <v>17.347200000000001</v>
      </c>
      <c r="R141">
        <f>IF($B141=" ","",IF(ISERROR(1/VLOOKUP($B141,'Justerad allokering kvv'!$B$1:$AG$700,MATCH(R$1,'Justerad allokering kvv'!$B$1:$AF$1,0),FALSE)),VLOOKUP($B141,'Allokerad kvv'!$B$2:$AV$700,MATCH(R$1,'Allokerad kvv'!$B$1:$AV$1,0),FALSE),VLOOKUP($B141,'Justerad allokering kvv'!$B$1:$AG$700,MATCH(R$1,'Justerad allokering kvv'!$B$1:$AF$1,0),FALSE)))</f>
        <v>3.64012</v>
      </c>
      <c r="S141">
        <f>IF($B141=" ","",IF(ISERROR(1/VLOOKUP($B141,'Justerad allokering kvv'!$B$1:$AG$700,MATCH(S$1,'Justerad allokering kvv'!$B$1:$AF$1,0),FALSE)),VLOOKUP($B141,'Allokerad kvv'!$B$2:$AV$700,MATCH(S$1,'Allokerad kvv'!$B$1:$AV$1,0),FALSE),VLOOKUP($B141,'Justerad allokering kvv'!$B$1:$AG$700,MATCH(S$1,'Justerad allokering kvv'!$B$1:$AF$1,0),FALSE)))</f>
        <v>0</v>
      </c>
      <c r="T141">
        <f>IF($B141=" ","",IF(ISERROR(1/VLOOKUP($B141,'Justerad allokering kvv'!$B$1:$AG$700,MATCH(T$1,'Justerad allokering kvv'!$B$1:$AF$1,0),FALSE)),VLOOKUP($B141,'Allokerad kvv'!$B$2:$AV$700,MATCH(T$1,'Allokerad kvv'!$B$1:$AV$1,0),FALSE),VLOOKUP($B141,'Justerad allokering kvv'!$B$1:$AG$700,MATCH(T$1,'Justerad allokering kvv'!$B$1:$AF$1,0),FALSE)))</f>
        <v>0</v>
      </c>
      <c r="U141">
        <f>IF($B141=" ","",IF(ISERROR(1/VLOOKUP($B141,'Justerad allokering kvv'!$B$1:$AG$700,MATCH(U$1,'Justerad allokering kvv'!$B$1:$AF$1,0),FALSE)),VLOOKUP($B141,'Allokerad kvv'!$B$2:$AV$700,MATCH(U$1,'Allokerad kvv'!$B$1:$AV$1,0),FALSE),VLOOKUP($B141,'Justerad allokering kvv'!$B$1:$AG$700,MATCH(U$1,'Justerad allokering kvv'!$B$1:$AF$1,0),FALSE)))</f>
        <v>0</v>
      </c>
      <c r="V141">
        <f>IF($B141=" ","",IF(ISERROR(1/VLOOKUP($B141,'Justerad allokering kvv'!$B$1:$AG$700,MATCH(V$1,'Justerad allokering kvv'!$B$1:$AF$1,0),FALSE)),VLOOKUP($B141,'Allokerad kvv'!$B$2:$AV$700,MATCH(V$1,'Allokerad kvv'!$B$1:$AV$1,0),FALSE),VLOOKUP($B141,'Justerad allokering kvv'!$B$1:$AG$700,MATCH(V$1,'Justerad allokering kvv'!$B$1:$AF$1,0),FALSE)))</f>
        <v>0</v>
      </c>
      <c r="W141">
        <f>IF($B141=" ","",IF(ISERROR(1/VLOOKUP($B141,'Justerad allokering kvv'!$B$1:$AG$700,MATCH(W$1,'Justerad allokering kvv'!$B$1:$AF$1,0),FALSE)),VLOOKUP($B141,'Allokerad kvv'!$B$2:$AV$700,MATCH(W$1,'Allokerad kvv'!$B$1:$AV$1,0),FALSE),VLOOKUP($B141,'Justerad allokering kvv'!$B$1:$AG$700,MATCH(W$1,'Justerad allokering kvv'!$B$1:$AF$1,0),FALSE)))</f>
        <v>0</v>
      </c>
      <c r="X141">
        <f>IF($B141=" ","",IF(ISERROR(1/VLOOKUP($B141,'Justerad allokering kvv'!$B$1:$AG$700,MATCH(X$1,'Justerad allokering kvv'!$B$1:$AF$1,0),FALSE)),VLOOKUP($B141,'Allokerad kvv'!$B$2:$AV$700,MATCH(X$1,'Allokerad kvv'!$B$1:$AV$1,0),FALSE),VLOOKUP($B141,'Justerad allokering kvv'!$B$1:$AG$700,MATCH(X$1,'Justerad allokering kvv'!$B$1:$AF$1,0),FALSE)))</f>
        <v>0</v>
      </c>
      <c r="Y141">
        <f>IF($B141=" ","",IF(ISERROR(1/VLOOKUP($B141,'Justerad allokering kvv'!$B$1:$AG$700,MATCH(Y$1,'Justerad allokering kvv'!$B$1:$AF$1,0),FALSE)),VLOOKUP($B141,'Allokerad kvv'!$B$2:$AV$700,MATCH(Y$1,'Allokerad kvv'!$B$1:$AV$1,0),FALSE),VLOOKUP($B141,'Justerad allokering kvv'!$B$1:$AG$700,MATCH(Y$1,'Justerad allokering kvv'!$B$1:$AF$1,0),FALSE)))</f>
        <v>0</v>
      </c>
      <c r="AB141">
        <f>IFERROR(VLOOKUP($B141,Kraftvärmeprod!$B$1:$AO$424,MATCH("Tillförd energi från rökgaskondensering (GWh)",Kraftvärmeprod!$B$1:$AG$1,0),FALSE)/1,0)</f>
        <v>32.08</v>
      </c>
      <c r="AE141" s="122">
        <f t="shared" si="8"/>
        <v>136.54532</v>
      </c>
      <c r="AG141">
        <f t="shared" si="9"/>
        <v>132.90520000000001</v>
      </c>
      <c r="AH141">
        <f t="shared" si="10"/>
        <v>100.82520000000001</v>
      </c>
      <c r="AI141">
        <f>IF(AH141=0,"",AH141/VLOOKUP(B141,Kraftvärmeprod!$B$1:$BC$480,MATCH("Summa tillförd energi exklusive rökgaskondensering",Kraftvärmeprod!$B$1:$BC$1,0),FALSE))</f>
        <v>0.61970006146281509</v>
      </c>
      <c r="AK141">
        <f t="shared" si="11"/>
        <v>83.478000000000009</v>
      </c>
    </row>
    <row r="142" spans="1:37" x14ac:dyDescent="0.25">
      <c r="A142" s="2" t="s">
        <v>224</v>
      </c>
      <c r="B142" s="2" t="s">
        <v>225</v>
      </c>
      <c r="C142">
        <f>IF($B142=" ","",IF(ISERROR(1/VLOOKUP($B142,'Justerad allokering kvv'!$B$1:$AG$700,MATCH(C$1,'Justerad allokering kvv'!$B$1:$AF$1,0),FALSE)),VLOOKUP($B142,'Allokerad kvv'!$B$2:$AV$700,MATCH(C$1,'Allokerad kvv'!$B$1:$AV$1,0),FALSE),VLOOKUP($B142,'Justerad allokering kvv'!$B$1:$AG$700,MATCH(C$1,'Justerad allokering kvv'!$B$1:$AF$1,0),FALSE)))</f>
        <v>111.6</v>
      </c>
      <c r="D142">
        <f>IF($B142=" ","",IF(ISERROR(1/VLOOKUP($B142,'Justerad allokering kvv'!$B$1:$AG$700,MATCH(D$1,'Justerad allokering kvv'!$B$1:$AF$1,0),FALSE)),VLOOKUP($B142,'Allokerad kvv'!$B$2:$AV$700,MATCH(D$1,'Allokerad kvv'!$B$1:$AV$1,0),FALSE),VLOOKUP($B142,'Justerad allokering kvv'!$B$1:$AG$700,MATCH(D$1,'Justerad allokering kvv'!$B$1:$AF$1,0),FALSE)))</f>
        <v>0</v>
      </c>
      <c r="E142">
        <f>IF($B142=" ","",IF(ISERROR(1/VLOOKUP($B142,'Justerad allokering kvv'!$B$1:$AG$700,MATCH(E$1,'Justerad allokering kvv'!$B$1:$AF$1,0),FALSE)),VLOOKUP($B142,'Allokerad kvv'!$B$2:$AV$700,MATCH(E$1,'Allokerad kvv'!$B$1:$AV$1,0),FALSE),VLOOKUP($B142,'Justerad allokering kvv'!$B$1:$AG$700,MATCH(E$1,'Justerad allokering kvv'!$B$1:$AF$1,0),FALSE)))</f>
        <v>0</v>
      </c>
      <c r="F142">
        <f>IF($B142=" ","",IF(ISERROR(1/VLOOKUP($B142,'Justerad allokering kvv'!$B$1:$AG$700,MATCH(F$1,'Justerad allokering kvv'!$B$1:$AF$1,0),FALSE)),VLOOKUP($B142,'Allokerad kvv'!$B$2:$AV$700,MATCH(F$1,'Allokerad kvv'!$B$1:$AV$1,0),FALSE),VLOOKUP($B142,'Justerad allokering kvv'!$B$1:$AG$700,MATCH(F$1,'Justerad allokering kvv'!$B$1:$AF$1,0),FALSE)))</f>
        <v>0</v>
      </c>
      <c r="G142">
        <f>IF($B142=" ","",IF(ISERROR(1/VLOOKUP($B142,'Justerad allokering kvv'!$B$1:$AG$700,MATCH(G$1,'Justerad allokering kvv'!$B$1:$AF$1,0),FALSE)),VLOOKUP($B142,'Allokerad kvv'!$B$2:$AV$700,MATCH(G$1,'Allokerad kvv'!$B$1:$AV$1,0),FALSE),VLOOKUP($B142,'Justerad allokering kvv'!$B$1:$AG$700,MATCH(G$1,'Justerad allokering kvv'!$B$1:$AF$1,0),FALSE)))</f>
        <v>0.50333399999999995</v>
      </c>
      <c r="H142">
        <f>IF($B142=" ","",IF(ISERROR(1/VLOOKUP($B142,'Justerad allokering kvv'!$B$1:$AG$700,MATCH(H$1,'Justerad allokering kvv'!$B$1:$AF$1,0),FALSE)),VLOOKUP($B142,'Allokerad kvv'!$B$2:$AV$700,MATCH(H$1,'Allokerad kvv'!$B$1:$AV$1,0),FALSE),VLOOKUP($B142,'Justerad allokering kvv'!$B$1:$AG$700,MATCH(H$1,'Justerad allokering kvv'!$B$1:$AF$1,0),FALSE)))</f>
        <v>0</v>
      </c>
      <c r="I142">
        <f>IF($B142=" ","",IF(ISERROR(1/VLOOKUP($B142,'Justerad allokering kvv'!$B$1:$AG$700,MATCH(I$1,'Justerad allokering kvv'!$B$1:$AF$1,0),FALSE)),VLOOKUP($B142,'Allokerad kvv'!$B$2:$AV$700,MATCH(I$1,'Allokerad kvv'!$B$1:$AV$1,0),FALSE),VLOOKUP($B142,'Justerad allokering kvv'!$B$1:$AG$700,MATCH(I$1,'Justerad allokering kvv'!$B$1:$AF$1,0),FALSE)))</f>
        <v>0</v>
      </c>
      <c r="J142">
        <f>IF($B142=" ","",IF(ISERROR(1/VLOOKUP($B142,'Justerad allokering kvv'!$B$1:$AG$700,MATCH(J$1,'Justerad allokering kvv'!$B$1:$AF$1,0),FALSE)),VLOOKUP($B142,'Allokerad kvv'!$B$2:$AV$700,MATCH(J$1,'Allokerad kvv'!$B$1:$AV$1,0),FALSE),VLOOKUP($B142,'Justerad allokering kvv'!$B$1:$AG$700,MATCH(J$1,'Justerad allokering kvv'!$B$1:$AF$1,0),FALSE)))</f>
        <v>0</v>
      </c>
      <c r="K142">
        <f>IF($B142=" ","",IF(ISERROR(1/VLOOKUP($B142,'Justerad allokering kvv'!$B$1:$AG$700,MATCH(K$1,'Justerad allokering kvv'!$B$1:$AF$1,0),FALSE)),VLOOKUP($B142,'Allokerad kvv'!$B$2:$AV$700,MATCH(K$1,'Allokerad kvv'!$B$1:$AV$1,0),FALSE),VLOOKUP($B142,'Justerad allokering kvv'!$B$1:$AG$700,MATCH(K$1,'Justerad allokering kvv'!$B$1:$AF$1,0),FALSE)))</f>
        <v>0</v>
      </c>
      <c r="L142">
        <f>IF($B142=" ","",IF(ISERROR(1/VLOOKUP($B142,'Justerad allokering kvv'!$B$1:$AG$700,MATCH(L$1,'Justerad allokering kvv'!$B$1:$AF$1,0),FALSE)),VLOOKUP($B142,'Allokerad kvv'!$B$2:$AV$700,MATCH(L$1,'Allokerad kvv'!$B$1:$AV$1,0),FALSE),VLOOKUP($B142,'Justerad allokering kvv'!$B$1:$AG$700,MATCH(L$1,'Justerad allokering kvv'!$B$1:$AF$1,0),FALSE)))</f>
        <v>0</v>
      </c>
      <c r="M142">
        <f>IF($B142=" ","",IF(ISERROR(1/VLOOKUP($B142,'Justerad allokering kvv'!$B$1:$AG$700,MATCH(M$1,'Justerad allokering kvv'!$B$1:$AF$1,0),FALSE)),VLOOKUP($B142,'Allokerad kvv'!$B$2:$AV$700,MATCH(M$1,'Allokerad kvv'!$B$1:$AV$1,0),FALSE),VLOOKUP($B142,'Justerad allokering kvv'!$B$1:$AG$700,MATCH(M$1,'Justerad allokering kvv'!$B$1:$AF$1,0),FALSE)))</f>
        <v>0</v>
      </c>
      <c r="N142">
        <f>IF($B142=" ","",IF(ISERROR(1/VLOOKUP($B142,'Justerad allokering kvv'!$B$1:$AG$700,MATCH(N$1,'Justerad allokering kvv'!$B$1:$AF$1,0),FALSE)),VLOOKUP($B142,'Allokerad kvv'!$B$2:$AV$700,MATCH(N$1,'Allokerad kvv'!$B$1:$AV$1,0),FALSE),VLOOKUP($B142,'Justerad allokering kvv'!$B$1:$AG$700,MATCH(N$1,'Justerad allokering kvv'!$B$1:$AF$1,0),FALSE)))</f>
        <v>0</v>
      </c>
      <c r="O142">
        <f>IF($B142=" ","",IF(ISERROR(1/VLOOKUP($B142,'Justerad allokering kvv'!$B$1:$AG$700,MATCH(O$1,'Justerad allokering kvv'!$B$1:$AF$1,0),FALSE)),VLOOKUP($B142,'Allokerad kvv'!$B$2:$AV$700,MATCH(O$1,'Allokerad kvv'!$B$1:$AV$1,0),FALSE),VLOOKUP($B142,'Justerad allokering kvv'!$B$1:$AG$700,MATCH(O$1,'Justerad allokering kvv'!$B$1:$AF$1,0),FALSE)))</f>
        <v>0</v>
      </c>
      <c r="P142">
        <f>IF($B142=" ","",IF(ISERROR(1/VLOOKUP($B142,'Justerad allokering kvv'!$B$1:$AG$700,MATCH(P$1,'Justerad allokering kvv'!$B$1:$AF$1,0),FALSE)),VLOOKUP($B142,'Allokerad kvv'!$B$2:$AV$700,MATCH(P$1,'Allokerad kvv'!$B$1:$AV$1,0),FALSE),VLOOKUP($B142,'Justerad allokering kvv'!$B$1:$AG$700,MATCH(P$1,'Justerad allokering kvv'!$B$1:$AF$1,0),FALSE)))</f>
        <v>0</v>
      </c>
      <c r="Q142">
        <f>IF($B142=" ","",IF(ISERROR(1/VLOOKUP($B142,'Justerad allokering kvv'!$B$1:$AG$700,MATCH(Q$1,'Justerad allokering kvv'!$B$1:$AF$1,0),FALSE)),VLOOKUP($B142,'Allokerad kvv'!$B$2:$AV$700,MATCH(Q$1,'Allokerad kvv'!$B$1:$AV$1,0),FALSE),VLOOKUP($B142,'Justerad allokering kvv'!$B$1:$AG$700,MATCH(Q$1,'Justerad allokering kvv'!$B$1:$AF$1,0),FALSE)))</f>
        <v>0</v>
      </c>
      <c r="R142">
        <f>IF($B142=" ","",IF(ISERROR(1/VLOOKUP($B142,'Justerad allokering kvv'!$B$1:$AG$700,MATCH(R$1,'Justerad allokering kvv'!$B$1:$AF$1,0),FALSE)),VLOOKUP($B142,'Allokerad kvv'!$B$2:$AV$700,MATCH(R$1,'Allokerad kvv'!$B$1:$AV$1,0),FALSE),VLOOKUP($B142,'Justerad allokering kvv'!$B$1:$AG$700,MATCH(R$1,'Justerad allokering kvv'!$B$1:$AF$1,0),FALSE)))</f>
        <v>0</v>
      </c>
      <c r="S142">
        <f>IF($B142=" ","",IF(ISERROR(1/VLOOKUP($B142,'Justerad allokering kvv'!$B$1:$AG$700,MATCH(S$1,'Justerad allokering kvv'!$B$1:$AF$1,0),FALSE)),VLOOKUP($B142,'Allokerad kvv'!$B$2:$AV$700,MATCH(S$1,'Allokerad kvv'!$B$1:$AV$1,0),FALSE),VLOOKUP($B142,'Justerad allokering kvv'!$B$1:$AG$700,MATCH(S$1,'Justerad allokering kvv'!$B$1:$AF$1,0),FALSE)))</f>
        <v>0</v>
      </c>
      <c r="T142">
        <f>IF($B142=" ","",IF(ISERROR(1/VLOOKUP($B142,'Justerad allokering kvv'!$B$1:$AG$700,MATCH(T$1,'Justerad allokering kvv'!$B$1:$AF$1,0),FALSE)),VLOOKUP($B142,'Allokerad kvv'!$B$2:$AV$700,MATCH(T$1,'Allokerad kvv'!$B$1:$AV$1,0),FALSE),VLOOKUP($B142,'Justerad allokering kvv'!$B$1:$AG$700,MATCH(T$1,'Justerad allokering kvv'!$B$1:$AF$1,0),FALSE)))</f>
        <v>0</v>
      </c>
      <c r="U142">
        <f>IF($B142=" ","",IF(ISERROR(1/VLOOKUP($B142,'Justerad allokering kvv'!$B$1:$AG$700,MATCH(U$1,'Justerad allokering kvv'!$B$1:$AF$1,0),FALSE)),VLOOKUP($B142,'Allokerad kvv'!$B$2:$AV$700,MATCH(U$1,'Allokerad kvv'!$B$1:$AV$1,0),FALSE),VLOOKUP($B142,'Justerad allokering kvv'!$B$1:$AG$700,MATCH(U$1,'Justerad allokering kvv'!$B$1:$AF$1,0),FALSE)))</f>
        <v>0</v>
      </c>
      <c r="V142">
        <f>IF($B142=" ","",IF(ISERROR(1/VLOOKUP($B142,'Justerad allokering kvv'!$B$1:$AG$700,MATCH(V$1,'Justerad allokering kvv'!$B$1:$AF$1,0),FALSE)),VLOOKUP($B142,'Allokerad kvv'!$B$2:$AV$700,MATCH(V$1,'Allokerad kvv'!$B$1:$AV$1,0),FALSE),VLOOKUP($B142,'Justerad allokering kvv'!$B$1:$AG$700,MATCH(V$1,'Justerad allokering kvv'!$B$1:$AF$1,0),FALSE)))</f>
        <v>0</v>
      </c>
      <c r="W142">
        <f>IF($B142=" ","",IF(ISERROR(1/VLOOKUP($B142,'Justerad allokering kvv'!$B$1:$AG$700,MATCH(W$1,'Justerad allokering kvv'!$B$1:$AF$1,0),FALSE)),VLOOKUP($B142,'Allokerad kvv'!$B$2:$AV$700,MATCH(W$1,'Allokerad kvv'!$B$1:$AV$1,0),FALSE),VLOOKUP($B142,'Justerad allokering kvv'!$B$1:$AG$700,MATCH(W$1,'Justerad allokering kvv'!$B$1:$AF$1,0),FALSE)))</f>
        <v>0</v>
      </c>
      <c r="X142">
        <f>IF($B142=" ","",IF(ISERROR(1/VLOOKUP($B142,'Justerad allokering kvv'!$B$1:$AG$700,MATCH(X$1,'Justerad allokering kvv'!$B$1:$AF$1,0),FALSE)),VLOOKUP($B142,'Allokerad kvv'!$B$2:$AV$700,MATCH(X$1,'Allokerad kvv'!$B$1:$AV$1,0),FALSE),VLOOKUP($B142,'Justerad allokering kvv'!$B$1:$AG$700,MATCH(X$1,'Justerad allokering kvv'!$B$1:$AF$1,0),FALSE)))</f>
        <v>0</v>
      </c>
      <c r="Y142">
        <f>IF($B142=" ","",IF(ISERROR(1/VLOOKUP($B142,'Justerad allokering kvv'!$B$1:$AG$700,MATCH(Y$1,'Justerad allokering kvv'!$B$1:$AF$1,0),FALSE)),VLOOKUP($B142,'Allokerad kvv'!$B$2:$AV$700,MATCH(Y$1,'Allokerad kvv'!$B$1:$AV$1,0),FALSE),VLOOKUP($B142,'Justerad allokering kvv'!$B$1:$AG$700,MATCH(Y$1,'Justerad allokering kvv'!$B$1:$AF$1,0),FALSE)))</f>
        <v>0</v>
      </c>
      <c r="AB142">
        <f>IFERROR(VLOOKUP($B142,Kraftvärmeprod!$B$1:$AO$424,MATCH("Tillförd energi från rökgaskondensering (GWh)",Kraftvärmeprod!$B$1:$AG$1,0),FALSE)/1,0)</f>
        <v>0</v>
      </c>
      <c r="AE142" s="122">
        <f t="shared" si="8"/>
        <v>112.10333399999999</v>
      </c>
      <c r="AG142">
        <f t="shared" si="9"/>
        <v>112.10333399999999</v>
      </c>
      <c r="AH142">
        <f t="shared" si="10"/>
        <v>112.10333399999999</v>
      </c>
      <c r="AI142">
        <f>IF(AH142=0,"",AH142/VLOOKUP(B142,Kraftvärmeprod!$B$1:$BC$480,MATCH("Summa tillförd energi exklusive rökgaskondensering",Kraftvärmeprod!$B$1:$BC$1,0),FALSE))</f>
        <v>0.78619351988217956</v>
      </c>
      <c r="AK142">
        <f t="shared" si="11"/>
        <v>0</v>
      </c>
    </row>
    <row r="143" spans="1:37" x14ac:dyDescent="0.25">
      <c r="A143" s="2" t="s">
        <v>224</v>
      </c>
      <c r="B143" s="2" t="s">
        <v>226</v>
      </c>
      <c r="C143">
        <f>IF($B143=" ","",IF(ISERROR(1/VLOOKUP($B143,'Justerad allokering kvv'!$B$1:$AG$700,MATCH(C$1,'Justerad allokering kvv'!$B$1:$AF$1,0),FALSE)),VLOOKUP($B143,'Allokerad kvv'!$B$2:$AV$700,MATCH(C$1,'Allokerad kvv'!$B$1:$AV$1,0),FALSE),VLOOKUP($B143,'Justerad allokering kvv'!$B$1:$AG$700,MATCH(C$1,'Justerad allokering kvv'!$B$1:$AF$1,0),FALSE)))</f>
        <v>0</v>
      </c>
      <c r="D143">
        <f>IF($B143=" ","",IF(ISERROR(1/VLOOKUP($B143,'Justerad allokering kvv'!$B$1:$AG$700,MATCH(D$1,'Justerad allokering kvv'!$B$1:$AF$1,0),FALSE)),VLOOKUP($B143,'Allokerad kvv'!$B$2:$AV$700,MATCH(D$1,'Allokerad kvv'!$B$1:$AV$1,0),FALSE),VLOOKUP($B143,'Justerad allokering kvv'!$B$1:$AG$700,MATCH(D$1,'Justerad allokering kvv'!$B$1:$AF$1,0),FALSE)))</f>
        <v>0</v>
      </c>
      <c r="E143">
        <f>IF($B143=" ","",IF(ISERROR(1/VLOOKUP($B143,'Justerad allokering kvv'!$B$1:$AG$700,MATCH(E$1,'Justerad allokering kvv'!$B$1:$AF$1,0),FALSE)),VLOOKUP($B143,'Allokerad kvv'!$B$2:$AV$700,MATCH(E$1,'Allokerad kvv'!$B$1:$AV$1,0),FALSE),VLOOKUP($B143,'Justerad allokering kvv'!$B$1:$AG$700,MATCH(E$1,'Justerad allokering kvv'!$B$1:$AF$1,0),FALSE)))</f>
        <v>0</v>
      </c>
      <c r="F143">
        <f>IF($B143=" ","",IF(ISERROR(1/VLOOKUP($B143,'Justerad allokering kvv'!$B$1:$AG$700,MATCH(F$1,'Justerad allokering kvv'!$B$1:$AF$1,0),FALSE)),VLOOKUP($B143,'Allokerad kvv'!$B$2:$AV$700,MATCH(F$1,'Allokerad kvv'!$B$1:$AV$1,0),FALSE),VLOOKUP($B143,'Justerad allokering kvv'!$B$1:$AG$700,MATCH(F$1,'Justerad allokering kvv'!$B$1:$AF$1,0),FALSE)))</f>
        <v>0</v>
      </c>
      <c r="G143">
        <f>IF($B143=" ","",IF(ISERROR(1/VLOOKUP($B143,'Justerad allokering kvv'!$B$1:$AG$700,MATCH(G$1,'Justerad allokering kvv'!$B$1:$AF$1,0),FALSE)),VLOOKUP($B143,'Allokerad kvv'!$B$2:$AV$700,MATCH(G$1,'Allokerad kvv'!$B$1:$AV$1,0),FALSE),VLOOKUP($B143,'Justerad allokering kvv'!$B$1:$AG$700,MATCH(G$1,'Justerad allokering kvv'!$B$1:$AF$1,0),FALSE)))</f>
        <v>0</v>
      </c>
      <c r="H143">
        <f>IF($B143=" ","",IF(ISERROR(1/VLOOKUP($B143,'Justerad allokering kvv'!$B$1:$AG$700,MATCH(H$1,'Justerad allokering kvv'!$B$1:$AF$1,0),FALSE)),VLOOKUP($B143,'Allokerad kvv'!$B$2:$AV$700,MATCH(H$1,'Allokerad kvv'!$B$1:$AV$1,0),FALSE),VLOOKUP($B143,'Justerad allokering kvv'!$B$1:$AG$700,MATCH(H$1,'Justerad allokering kvv'!$B$1:$AF$1,0),FALSE)))</f>
        <v>0</v>
      </c>
      <c r="I143">
        <f>IF($B143=" ","",IF(ISERROR(1/VLOOKUP($B143,'Justerad allokering kvv'!$B$1:$AG$700,MATCH(I$1,'Justerad allokering kvv'!$B$1:$AF$1,0),FALSE)),VLOOKUP($B143,'Allokerad kvv'!$B$2:$AV$700,MATCH(I$1,'Allokerad kvv'!$B$1:$AV$1,0),FALSE),VLOOKUP($B143,'Justerad allokering kvv'!$B$1:$AG$700,MATCH(I$1,'Justerad allokering kvv'!$B$1:$AF$1,0),FALSE)))</f>
        <v>0</v>
      </c>
      <c r="J143">
        <f>IF($B143=" ","",IF(ISERROR(1/VLOOKUP($B143,'Justerad allokering kvv'!$B$1:$AG$700,MATCH(J$1,'Justerad allokering kvv'!$B$1:$AF$1,0),FALSE)),VLOOKUP($B143,'Allokerad kvv'!$B$2:$AV$700,MATCH(J$1,'Allokerad kvv'!$B$1:$AV$1,0),FALSE),VLOOKUP($B143,'Justerad allokering kvv'!$B$1:$AG$700,MATCH(J$1,'Justerad allokering kvv'!$B$1:$AF$1,0),FALSE)))</f>
        <v>0</v>
      </c>
      <c r="K143">
        <f>IF($B143=" ","",IF(ISERROR(1/VLOOKUP($B143,'Justerad allokering kvv'!$B$1:$AG$700,MATCH(K$1,'Justerad allokering kvv'!$B$1:$AF$1,0),FALSE)),VLOOKUP($B143,'Allokerad kvv'!$B$2:$AV$700,MATCH(K$1,'Allokerad kvv'!$B$1:$AV$1,0),FALSE),VLOOKUP($B143,'Justerad allokering kvv'!$B$1:$AG$700,MATCH(K$1,'Justerad allokering kvv'!$B$1:$AF$1,0),FALSE)))</f>
        <v>0</v>
      </c>
      <c r="L143">
        <f>IF($B143=" ","",IF(ISERROR(1/VLOOKUP($B143,'Justerad allokering kvv'!$B$1:$AG$700,MATCH(L$1,'Justerad allokering kvv'!$B$1:$AF$1,0),FALSE)),VLOOKUP($B143,'Allokerad kvv'!$B$2:$AV$700,MATCH(L$1,'Allokerad kvv'!$B$1:$AV$1,0),FALSE),VLOOKUP($B143,'Justerad allokering kvv'!$B$1:$AG$700,MATCH(L$1,'Justerad allokering kvv'!$B$1:$AF$1,0),FALSE)))</f>
        <v>0</v>
      </c>
      <c r="M143">
        <f>IF($B143=" ","",IF(ISERROR(1/VLOOKUP($B143,'Justerad allokering kvv'!$B$1:$AG$700,MATCH(M$1,'Justerad allokering kvv'!$B$1:$AF$1,0),FALSE)),VLOOKUP($B143,'Allokerad kvv'!$B$2:$AV$700,MATCH(M$1,'Allokerad kvv'!$B$1:$AV$1,0),FALSE),VLOOKUP($B143,'Justerad allokering kvv'!$B$1:$AG$700,MATCH(M$1,'Justerad allokering kvv'!$B$1:$AF$1,0),FALSE)))</f>
        <v>0</v>
      </c>
      <c r="N143">
        <f>IF($B143=" ","",IF(ISERROR(1/VLOOKUP($B143,'Justerad allokering kvv'!$B$1:$AG$700,MATCH(N$1,'Justerad allokering kvv'!$B$1:$AF$1,0),FALSE)),VLOOKUP($B143,'Allokerad kvv'!$B$2:$AV$700,MATCH(N$1,'Allokerad kvv'!$B$1:$AV$1,0),FALSE),VLOOKUP($B143,'Justerad allokering kvv'!$B$1:$AG$700,MATCH(N$1,'Justerad allokering kvv'!$B$1:$AF$1,0),FALSE)))</f>
        <v>0</v>
      </c>
      <c r="O143">
        <f>IF($B143=" ","",IF(ISERROR(1/VLOOKUP($B143,'Justerad allokering kvv'!$B$1:$AG$700,MATCH(O$1,'Justerad allokering kvv'!$B$1:$AF$1,0),FALSE)),VLOOKUP($B143,'Allokerad kvv'!$B$2:$AV$700,MATCH(O$1,'Allokerad kvv'!$B$1:$AV$1,0),FALSE),VLOOKUP($B143,'Justerad allokering kvv'!$B$1:$AG$700,MATCH(O$1,'Justerad allokering kvv'!$B$1:$AF$1,0),FALSE)))</f>
        <v>0</v>
      </c>
      <c r="P143">
        <f>IF($B143=" ","",IF(ISERROR(1/VLOOKUP($B143,'Justerad allokering kvv'!$B$1:$AG$700,MATCH(P$1,'Justerad allokering kvv'!$B$1:$AF$1,0),FALSE)),VLOOKUP($B143,'Allokerad kvv'!$B$2:$AV$700,MATCH(P$1,'Allokerad kvv'!$B$1:$AV$1,0),FALSE),VLOOKUP($B143,'Justerad allokering kvv'!$B$1:$AG$700,MATCH(P$1,'Justerad allokering kvv'!$B$1:$AF$1,0),FALSE)))</f>
        <v>0</v>
      </c>
      <c r="Q143">
        <f>IF($B143=" ","",IF(ISERROR(1/VLOOKUP($B143,'Justerad allokering kvv'!$B$1:$AG$700,MATCH(Q$1,'Justerad allokering kvv'!$B$1:$AF$1,0),FALSE)),VLOOKUP($B143,'Allokerad kvv'!$B$2:$AV$700,MATCH(Q$1,'Allokerad kvv'!$B$1:$AV$1,0),FALSE),VLOOKUP($B143,'Justerad allokering kvv'!$B$1:$AG$700,MATCH(Q$1,'Justerad allokering kvv'!$B$1:$AF$1,0),FALSE)))</f>
        <v>0</v>
      </c>
      <c r="R143">
        <f>IF($B143=" ","",IF(ISERROR(1/VLOOKUP($B143,'Justerad allokering kvv'!$B$1:$AG$700,MATCH(R$1,'Justerad allokering kvv'!$B$1:$AF$1,0),FALSE)),VLOOKUP($B143,'Allokerad kvv'!$B$2:$AV$700,MATCH(R$1,'Allokerad kvv'!$B$1:$AV$1,0),FALSE),VLOOKUP($B143,'Justerad allokering kvv'!$B$1:$AG$700,MATCH(R$1,'Justerad allokering kvv'!$B$1:$AF$1,0),FALSE)))</f>
        <v>0</v>
      </c>
      <c r="S143">
        <f>IF($B143=" ","",IF(ISERROR(1/VLOOKUP($B143,'Justerad allokering kvv'!$B$1:$AG$700,MATCH(S$1,'Justerad allokering kvv'!$B$1:$AF$1,0),FALSE)),VLOOKUP($B143,'Allokerad kvv'!$B$2:$AV$700,MATCH(S$1,'Allokerad kvv'!$B$1:$AV$1,0),FALSE),VLOOKUP($B143,'Justerad allokering kvv'!$B$1:$AG$700,MATCH(S$1,'Justerad allokering kvv'!$B$1:$AF$1,0),FALSE)))</f>
        <v>0</v>
      </c>
      <c r="T143">
        <f>IF($B143=" ","",IF(ISERROR(1/VLOOKUP($B143,'Justerad allokering kvv'!$B$1:$AG$700,MATCH(T$1,'Justerad allokering kvv'!$B$1:$AF$1,0),FALSE)),VLOOKUP($B143,'Allokerad kvv'!$B$2:$AV$700,MATCH(T$1,'Allokerad kvv'!$B$1:$AV$1,0),FALSE),VLOOKUP($B143,'Justerad allokering kvv'!$B$1:$AG$700,MATCH(T$1,'Justerad allokering kvv'!$B$1:$AF$1,0),FALSE)))</f>
        <v>0</v>
      </c>
      <c r="U143">
        <f>IF($B143=" ","",IF(ISERROR(1/VLOOKUP($B143,'Justerad allokering kvv'!$B$1:$AG$700,MATCH(U$1,'Justerad allokering kvv'!$B$1:$AF$1,0),FALSE)),VLOOKUP($B143,'Allokerad kvv'!$B$2:$AV$700,MATCH(U$1,'Allokerad kvv'!$B$1:$AV$1,0),FALSE),VLOOKUP($B143,'Justerad allokering kvv'!$B$1:$AG$700,MATCH(U$1,'Justerad allokering kvv'!$B$1:$AF$1,0),FALSE)))</f>
        <v>0</v>
      </c>
      <c r="V143">
        <f>IF($B143=" ","",IF(ISERROR(1/VLOOKUP($B143,'Justerad allokering kvv'!$B$1:$AG$700,MATCH(V$1,'Justerad allokering kvv'!$B$1:$AF$1,0),FALSE)),VLOOKUP($B143,'Allokerad kvv'!$B$2:$AV$700,MATCH(V$1,'Allokerad kvv'!$B$1:$AV$1,0),FALSE),VLOOKUP($B143,'Justerad allokering kvv'!$B$1:$AG$700,MATCH(V$1,'Justerad allokering kvv'!$B$1:$AF$1,0),FALSE)))</f>
        <v>0</v>
      </c>
      <c r="W143">
        <f>IF($B143=" ","",IF(ISERROR(1/VLOOKUP($B143,'Justerad allokering kvv'!$B$1:$AG$700,MATCH(W$1,'Justerad allokering kvv'!$B$1:$AF$1,0),FALSE)),VLOOKUP($B143,'Allokerad kvv'!$B$2:$AV$700,MATCH(W$1,'Allokerad kvv'!$B$1:$AV$1,0),FALSE),VLOOKUP($B143,'Justerad allokering kvv'!$B$1:$AG$700,MATCH(W$1,'Justerad allokering kvv'!$B$1:$AF$1,0),FALSE)))</f>
        <v>0</v>
      </c>
      <c r="X143">
        <f>IF($B143=" ","",IF(ISERROR(1/VLOOKUP($B143,'Justerad allokering kvv'!$B$1:$AG$700,MATCH(X$1,'Justerad allokering kvv'!$B$1:$AF$1,0),FALSE)),VLOOKUP($B143,'Allokerad kvv'!$B$2:$AV$700,MATCH(X$1,'Allokerad kvv'!$B$1:$AV$1,0),FALSE),VLOOKUP($B143,'Justerad allokering kvv'!$B$1:$AG$700,MATCH(X$1,'Justerad allokering kvv'!$B$1:$AF$1,0),FALSE)))</f>
        <v>0</v>
      </c>
      <c r="Y143">
        <f>IF($B143=" ","",IF(ISERROR(1/VLOOKUP($B143,'Justerad allokering kvv'!$B$1:$AG$700,MATCH(Y$1,'Justerad allokering kvv'!$B$1:$AF$1,0),FALSE)),VLOOKUP($B143,'Allokerad kvv'!$B$2:$AV$700,MATCH(Y$1,'Allokerad kvv'!$B$1:$AV$1,0),FALSE),VLOOKUP($B143,'Justerad allokering kvv'!$B$1:$AG$700,MATCH(Y$1,'Justerad allokering kvv'!$B$1:$AF$1,0),FALSE)))</f>
        <v>0</v>
      </c>
      <c r="AB143">
        <f>IFERROR(VLOOKUP($B143,Kraftvärmeprod!$B$1:$AO$424,MATCH("Tillförd energi från rökgaskondensering (GWh)",Kraftvärmeprod!$B$1:$AG$1,0),FALSE)/1,0)</f>
        <v>0</v>
      </c>
      <c r="AE143" s="122">
        <f t="shared" si="8"/>
        <v>0</v>
      </c>
      <c r="AG143">
        <f t="shared" si="9"/>
        <v>0</v>
      </c>
      <c r="AH143">
        <f t="shared" si="10"/>
        <v>0</v>
      </c>
      <c r="AI143" t="str">
        <f>IF(AH143=0,"",AH143/VLOOKUP(B143,Kraftvärmeprod!$B$1:$BC$480,MATCH("Summa tillförd energi exklusive rökgaskondensering",Kraftvärmeprod!$B$1:$BC$1,0),FALSE))</f>
        <v/>
      </c>
      <c r="AK143">
        <f t="shared" si="11"/>
        <v>0</v>
      </c>
    </row>
    <row r="144" spans="1:37" x14ac:dyDescent="0.25">
      <c r="A144" s="2" t="s">
        <v>227</v>
      </c>
      <c r="B144" s="2" t="s">
        <v>228</v>
      </c>
      <c r="C144">
        <f>IF($B144=" ","",IF(ISERROR(1/VLOOKUP($B144,'Justerad allokering kvv'!$B$1:$AG$700,MATCH(C$1,'Justerad allokering kvv'!$B$1:$AF$1,0),FALSE)),VLOOKUP($B144,'Allokerad kvv'!$B$2:$AV$700,MATCH(C$1,'Allokerad kvv'!$B$1:$AV$1,0),FALSE),VLOOKUP($B144,'Justerad allokering kvv'!$B$1:$AG$700,MATCH(C$1,'Justerad allokering kvv'!$B$1:$AF$1,0),FALSE)))</f>
        <v>0</v>
      </c>
      <c r="D144">
        <f>IF($B144=" ","",IF(ISERROR(1/VLOOKUP($B144,'Justerad allokering kvv'!$B$1:$AG$700,MATCH(D$1,'Justerad allokering kvv'!$B$1:$AF$1,0),FALSE)),VLOOKUP($B144,'Allokerad kvv'!$B$2:$AV$700,MATCH(D$1,'Allokerad kvv'!$B$1:$AV$1,0),FALSE),VLOOKUP($B144,'Justerad allokering kvv'!$B$1:$AG$700,MATCH(D$1,'Justerad allokering kvv'!$B$1:$AF$1,0),FALSE)))</f>
        <v>0</v>
      </c>
      <c r="E144">
        <f>IF($B144=" ","",IF(ISERROR(1/VLOOKUP($B144,'Justerad allokering kvv'!$B$1:$AG$700,MATCH(E$1,'Justerad allokering kvv'!$B$1:$AF$1,0),FALSE)),VLOOKUP($B144,'Allokerad kvv'!$B$2:$AV$700,MATCH(E$1,'Allokerad kvv'!$B$1:$AV$1,0),FALSE),VLOOKUP($B144,'Justerad allokering kvv'!$B$1:$AG$700,MATCH(E$1,'Justerad allokering kvv'!$B$1:$AF$1,0),FALSE)))</f>
        <v>0</v>
      </c>
      <c r="F144">
        <f>IF($B144=" ","",IF(ISERROR(1/VLOOKUP($B144,'Justerad allokering kvv'!$B$1:$AG$700,MATCH(F$1,'Justerad allokering kvv'!$B$1:$AF$1,0),FALSE)),VLOOKUP($B144,'Allokerad kvv'!$B$2:$AV$700,MATCH(F$1,'Allokerad kvv'!$B$1:$AV$1,0),FALSE),VLOOKUP($B144,'Justerad allokering kvv'!$B$1:$AG$700,MATCH(F$1,'Justerad allokering kvv'!$B$1:$AF$1,0),FALSE)))</f>
        <v>0</v>
      </c>
      <c r="G144">
        <f>IF($B144=" ","",IF(ISERROR(1/VLOOKUP($B144,'Justerad allokering kvv'!$B$1:$AG$700,MATCH(G$1,'Justerad allokering kvv'!$B$1:$AF$1,0),FALSE)),VLOOKUP($B144,'Allokerad kvv'!$B$2:$AV$700,MATCH(G$1,'Allokerad kvv'!$B$1:$AV$1,0),FALSE),VLOOKUP($B144,'Justerad allokering kvv'!$B$1:$AG$700,MATCH(G$1,'Justerad allokering kvv'!$B$1:$AF$1,0),FALSE)))</f>
        <v>0</v>
      </c>
      <c r="H144">
        <f>IF($B144=" ","",IF(ISERROR(1/VLOOKUP($B144,'Justerad allokering kvv'!$B$1:$AG$700,MATCH(H$1,'Justerad allokering kvv'!$B$1:$AF$1,0),FALSE)),VLOOKUP($B144,'Allokerad kvv'!$B$2:$AV$700,MATCH(H$1,'Allokerad kvv'!$B$1:$AV$1,0),FALSE),VLOOKUP($B144,'Justerad allokering kvv'!$B$1:$AG$700,MATCH(H$1,'Justerad allokering kvv'!$B$1:$AF$1,0),FALSE)))</f>
        <v>0</v>
      </c>
      <c r="I144">
        <f>IF($B144=" ","",IF(ISERROR(1/VLOOKUP($B144,'Justerad allokering kvv'!$B$1:$AG$700,MATCH(I$1,'Justerad allokering kvv'!$B$1:$AF$1,0),FALSE)),VLOOKUP($B144,'Allokerad kvv'!$B$2:$AV$700,MATCH(I$1,'Allokerad kvv'!$B$1:$AV$1,0),FALSE),VLOOKUP($B144,'Justerad allokering kvv'!$B$1:$AG$700,MATCH(I$1,'Justerad allokering kvv'!$B$1:$AF$1,0),FALSE)))</f>
        <v>0</v>
      </c>
      <c r="J144">
        <f>IF($B144=" ","",IF(ISERROR(1/VLOOKUP($B144,'Justerad allokering kvv'!$B$1:$AG$700,MATCH(J$1,'Justerad allokering kvv'!$B$1:$AF$1,0),FALSE)),VLOOKUP($B144,'Allokerad kvv'!$B$2:$AV$700,MATCH(J$1,'Allokerad kvv'!$B$1:$AV$1,0),FALSE),VLOOKUP($B144,'Justerad allokering kvv'!$B$1:$AG$700,MATCH(J$1,'Justerad allokering kvv'!$B$1:$AF$1,0),FALSE)))</f>
        <v>0</v>
      </c>
      <c r="K144">
        <f>IF($B144=" ","",IF(ISERROR(1/VLOOKUP($B144,'Justerad allokering kvv'!$B$1:$AG$700,MATCH(K$1,'Justerad allokering kvv'!$B$1:$AF$1,0),FALSE)),VLOOKUP($B144,'Allokerad kvv'!$B$2:$AV$700,MATCH(K$1,'Allokerad kvv'!$B$1:$AV$1,0),FALSE),VLOOKUP($B144,'Justerad allokering kvv'!$B$1:$AG$700,MATCH(K$1,'Justerad allokering kvv'!$B$1:$AF$1,0),FALSE)))</f>
        <v>0</v>
      </c>
      <c r="L144">
        <f>IF($B144=" ","",IF(ISERROR(1/VLOOKUP($B144,'Justerad allokering kvv'!$B$1:$AG$700,MATCH(L$1,'Justerad allokering kvv'!$B$1:$AF$1,0),FALSE)),VLOOKUP($B144,'Allokerad kvv'!$B$2:$AV$700,MATCH(L$1,'Allokerad kvv'!$B$1:$AV$1,0),FALSE),VLOOKUP($B144,'Justerad allokering kvv'!$B$1:$AG$700,MATCH(L$1,'Justerad allokering kvv'!$B$1:$AF$1,0),FALSE)))</f>
        <v>0</v>
      </c>
      <c r="M144">
        <f>IF($B144=" ","",IF(ISERROR(1/VLOOKUP($B144,'Justerad allokering kvv'!$B$1:$AG$700,MATCH(M$1,'Justerad allokering kvv'!$B$1:$AF$1,0),FALSE)),VLOOKUP($B144,'Allokerad kvv'!$B$2:$AV$700,MATCH(M$1,'Allokerad kvv'!$B$1:$AV$1,0),FALSE),VLOOKUP($B144,'Justerad allokering kvv'!$B$1:$AG$700,MATCH(M$1,'Justerad allokering kvv'!$B$1:$AF$1,0),FALSE)))</f>
        <v>0</v>
      </c>
      <c r="N144">
        <f>IF($B144=" ","",IF(ISERROR(1/VLOOKUP($B144,'Justerad allokering kvv'!$B$1:$AG$700,MATCH(N$1,'Justerad allokering kvv'!$B$1:$AF$1,0),FALSE)),VLOOKUP($B144,'Allokerad kvv'!$B$2:$AV$700,MATCH(N$1,'Allokerad kvv'!$B$1:$AV$1,0),FALSE),VLOOKUP($B144,'Justerad allokering kvv'!$B$1:$AG$700,MATCH(N$1,'Justerad allokering kvv'!$B$1:$AF$1,0),FALSE)))</f>
        <v>0</v>
      </c>
      <c r="O144">
        <f>IF($B144=" ","",IF(ISERROR(1/VLOOKUP($B144,'Justerad allokering kvv'!$B$1:$AG$700,MATCH(O$1,'Justerad allokering kvv'!$B$1:$AF$1,0),FALSE)),VLOOKUP($B144,'Allokerad kvv'!$B$2:$AV$700,MATCH(O$1,'Allokerad kvv'!$B$1:$AV$1,0),FALSE),VLOOKUP($B144,'Justerad allokering kvv'!$B$1:$AG$700,MATCH(O$1,'Justerad allokering kvv'!$B$1:$AF$1,0),FALSE)))</f>
        <v>0</v>
      </c>
      <c r="P144">
        <f>IF($B144=" ","",IF(ISERROR(1/VLOOKUP($B144,'Justerad allokering kvv'!$B$1:$AG$700,MATCH(P$1,'Justerad allokering kvv'!$B$1:$AF$1,0),FALSE)),VLOOKUP($B144,'Allokerad kvv'!$B$2:$AV$700,MATCH(P$1,'Allokerad kvv'!$B$1:$AV$1,0),FALSE),VLOOKUP($B144,'Justerad allokering kvv'!$B$1:$AG$700,MATCH(P$1,'Justerad allokering kvv'!$B$1:$AF$1,0),FALSE)))</f>
        <v>0</v>
      </c>
      <c r="Q144">
        <f>IF($B144=" ","",IF(ISERROR(1/VLOOKUP($B144,'Justerad allokering kvv'!$B$1:$AG$700,MATCH(Q$1,'Justerad allokering kvv'!$B$1:$AF$1,0),FALSE)),VLOOKUP($B144,'Allokerad kvv'!$B$2:$AV$700,MATCH(Q$1,'Allokerad kvv'!$B$1:$AV$1,0),FALSE),VLOOKUP($B144,'Justerad allokering kvv'!$B$1:$AG$700,MATCH(Q$1,'Justerad allokering kvv'!$B$1:$AF$1,0),FALSE)))</f>
        <v>0</v>
      </c>
      <c r="R144">
        <f>IF($B144=" ","",IF(ISERROR(1/VLOOKUP($B144,'Justerad allokering kvv'!$B$1:$AG$700,MATCH(R$1,'Justerad allokering kvv'!$B$1:$AF$1,0),FALSE)),VLOOKUP($B144,'Allokerad kvv'!$B$2:$AV$700,MATCH(R$1,'Allokerad kvv'!$B$1:$AV$1,0),FALSE),VLOOKUP($B144,'Justerad allokering kvv'!$B$1:$AG$700,MATCH(R$1,'Justerad allokering kvv'!$B$1:$AF$1,0),FALSE)))</f>
        <v>0</v>
      </c>
      <c r="S144">
        <f>IF($B144=" ","",IF(ISERROR(1/VLOOKUP($B144,'Justerad allokering kvv'!$B$1:$AG$700,MATCH(S$1,'Justerad allokering kvv'!$B$1:$AF$1,0),FALSE)),VLOOKUP($B144,'Allokerad kvv'!$B$2:$AV$700,MATCH(S$1,'Allokerad kvv'!$B$1:$AV$1,0),FALSE),VLOOKUP($B144,'Justerad allokering kvv'!$B$1:$AG$700,MATCH(S$1,'Justerad allokering kvv'!$B$1:$AF$1,0),FALSE)))</f>
        <v>0</v>
      </c>
      <c r="T144">
        <f>IF($B144=" ","",IF(ISERROR(1/VLOOKUP($B144,'Justerad allokering kvv'!$B$1:$AG$700,MATCH(T$1,'Justerad allokering kvv'!$B$1:$AF$1,0),FALSE)),VLOOKUP($B144,'Allokerad kvv'!$B$2:$AV$700,MATCH(T$1,'Allokerad kvv'!$B$1:$AV$1,0),FALSE),VLOOKUP($B144,'Justerad allokering kvv'!$B$1:$AG$700,MATCH(T$1,'Justerad allokering kvv'!$B$1:$AF$1,0),FALSE)))</f>
        <v>0</v>
      </c>
      <c r="U144">
        <f>IF($B144=" ","",IF(ISERROR(1/VLOOKUP($B144,'Justerad allokering kvv'!$B$1:$AG$700,MATCH(U$1,'Justerad allokering kvv'!$B$1:$AF$1,0),FALSE)),VLOOKUP($B144,'Allokerad kvv'!$B$2:$AV$700,MATCH(U$1,'Allokerad kvv'!$B$1:$AV$1,0),FALSE),VLOOKUP($B144,'Justerad allokering kvv'!$B$1:$AG$700,MATCH(U$1,'Justerad allokering kvv'!$B$1:$AF$1,0),FALSE)))</f>
        <v>0</v>
      </c>
      <c r="V144">
        <f>IF($B144=" ","",IF(ISERROR(1/VLOOKUP($B144,'Justerad allokering kvv'!$B$1:$AG$700,MATCH(V$1,'Justerad allokering kvv'!$B$1:$AF$1,0),FALSE)),VLOOKUP($B144,'Allokerad kvv'!$B$2:$AV$700,MATCH(V$1,'Allokerad kvv'!$B$1:$AV$1,0),FALSE),VLOOKUP($B144,'Justerad allokering kvv'!$B$1:$AG$700,MATCH(V$1,'Justerad allokering kvv'!$B$1:$AF$1,0),FALSE)))</f>
        <v>0</v>
      </c>
      <c r="W144">
        <f>IF($B144=" ","",IF(ISERROR(1/VLOOKUP($B144,'Justerad allokering kvv'!$B$1:$AG$700,MATCH(W$1,'Justerad allokering kvv'!$B$1:$AF$1,0),FALSE)),VLOOKUP($B144,'Allokerad kvv'!$B$2:$AV$700,MATCH(W$1,'Allokerad kvv'!$B$1:$AV$1,0),FALSE),VLOOKUP($B144,'Justerad allokering kvv'!$B$1:$AG$700,MATCH(W$1,'Justerad allokering kvv'!$B$1:$AF$1,0),FALSE)))</f>
        <v>0</v>
      </c>
      <c r="X144">
        <f>IF($B144=" ","",IF(ISERROR(1/VLOOKUP($B144,'Justerad allokering kvv'!$B$1:$AG$700,MATCH(X$1,'Justerad allokering kvv'!$B$1:$AF$1,0),FALSE)),VLOOKUP($B144,'Allokerad kvv'!$B$2:$AV$700,MATCH(X$1,'Allokerad kvv'!$B$1:$AV$1,0),FALSE),VLOOKUP($B144,'Justerad allokering kvv'!$B$1:$AG$700,MATCH(X$1,'Justerad allokering kvv'!$B$1:$AF$1,0),FALSE)))</f>
        <v>0</v>
      </c>
      <c r="Y144">
        <f>IF($B144=" ","",IF(ISERROR(1/VLOOKUP($B144,'Justerad allokering kvv'!$B$1:$AG$700,MATCH(Y$1,'Justerad allokering kvv'!$B$1:$AF$1,0),FALSE)),VLOOKUP($B144,'Allokerad kvv'!$B$2:$AV$700,MATCH(Y$1,'Allokerad kvv'!$B$1:$AV$1,0),FALSE),VLOOKUP($B144,'Justerad allokering kvv'!$B$1:$AG$700,MATCH(Y$1,'Justerad allokering kvv'!$B$1:$AF$1,0),FALSE)))</f>
        <v>0</v>
      </c>
      <c r="AB144">
        <f>IFERROR(VLOOKUP($B144,Kraftvärmeprod!$B$1:$AO$424,MATCH("Tillförd energi från rökgaskondensering (GWh)",Kraftvärmeprod!$B$1:$AG$1,0),FALSE)/1,0)</f>
        <v>0</v>
      </c>
      <c r="AE144" s="122">
        <f t="shared" si="8"/>
        <v>0</v>
      </c>
      <c r="AG144">
        <f t="shared" si="9"/>
        <v>0</v>
      </c>
      <c r="AH144">
        <f t="shared" si="10"/>
        <v>0</v>
      </c>
      <c r="AI144" t="str">
        <f>IF(AH144=0,"",AH144/VLOOKUP(B144,Kraftvärmeprod!$B$1:$BC$480,MATCH("Summa tillförd energi exklusive rökgaskondensering",Kraftvärmeprod!$B$1:$BC$1,0),FALSE))</f>
        <v/>
      </c>
      <c r="AK144">
        <f t="shared" si="11"/>
        <v>0</v>
      </c>
    </row>
    <row r="145" spans="1:37" x14ac:dyDescent="0.25">
      <c r="A145" s="2" t="s">
        <v>229</v>
      </c>
      <c r="B145" s="2" t="s">
        <v>230</v>
      </c>
      <c r="C145">
        <f>IF($B145=" ","",IF(ISERROR(1/VLOOKUP($B145,'Justerad allokering kvv'!$B$1:$AG$700,MATCH(C$1,'Justerad allokering kvv'!$B$1:$AF$1,0),FALSE)),VLOOKUP($B145,'Allokerad kvv'!$B$2:$AV$700,MATCH(C$1,'Allokerad kvv'!$B$1:$AV$1,0),FALSE),VLOOKUP($B145,'Justerad allokering kvv'!$B$1:$AG$700,MATCH(C$1,'Justerad allokering kvv'!$B$1:$AF$1,0),FALSE)))</f>
        <v>0</v>
      </c>
      <c r="D145">
        <f>IF($B145=" ","",IF(ISERROR(1/VLOOKUP($B145,'Justerad allokering kvv'!$B$1:$AG$700,MATCH(D$1,'Justerad allokering kvv'!$B$1:$AF$1,0),FALSE)),VLOOKUP($B145,'Allokerad kvv'!$B$2:$AV$700,MATCH(D$1,'Allokerad kvv'!$B$1:$AV$1,0),FALSE),VLOOKUP($B145,'Justerad allokering kvv'!$B$1:$AG$700,MATCH(D$1,'Justerad allokering kvv'!$B$1:$AF$1,0),FALSE)))</f>
        <v>0</v>
      </c>
      <c r="E145">
        <f>IF($B145=" ","",IF(ISERROR(1/VLOOKUP($B145,'Justerad allokering kvv'!$B$1:$AG$700,MATCH(E$1,'Justerad allokering kvv'!$B$1:$AF$1,0),FALSE)),VLOOKUP($B145,'Allokerad kvv'!$B$2:$AV$700,MATCH(E$1,'Allokerad kvv'!$B$1:$AV$1,0),FALSE),VLOOKUP($B145,'Justerad allokering kvv'!$B$1:$AG$700,MATCH(E$1,'Justerad allokering kvv'!$B$1:$AF$1,0),FALSE)))</f>
        <v>0</v>
      </c>
      <c r="F145">
        <f>IF($B145=" ","",IF(ISERROR(1/VLOOKUP($B145,'Justerad allokering kvv'!$B$1:$AG$700,MATCH(F$1,'Justerad allokering kvv'!$B$1:$AF$1,0),FALSE)),VLOOKUP($B145,'Allokerad kvv'!$B$2:$AV$700,MATCH(F$1,'Allokerad kvv'!$B$1:$AV$1,0),FALSE),VLOOKUP($B145,'Justerad allokering kvv'!$B$1:$AG$700,MATCH(F$1,'Justerad allokering kvv'!$B$1:$AF$1,0),FALSE)))</f>
        <v>0</v>
      </c>
      <c r="G145">
        <f>IF($B145=" ","",IF(ISERROR(1/VLOOKUP($B145,'Justerad allokering kvv'!$B$1:$AG$700,MATCH(G$1,'Justerad allokering kvv'!$B$1:$AF$1,0),FALSE)),VLOOKUP($B145,'Allokerad kvv'!$B$2:$AV$700,MATCH(G$1,'Allokerad kvv'!$B$1:$AV$1,0),FALSE),VLOOKUP($B145,'Justerad allokering kvv'!$B$1:$AG$700,MATCH(G$1,'Justerad allokering kvv'!$B$1:$AF$1,0),FALSE)))</f>
        <v>0</v>
      </c>
      <c r="H145">
        <f>IF($B145=" ","",IF(ISERROR(1/VLOOKUP($B145,'Justerad allokering kvv'!$B$1:$AG$700,MATCH(H$1,'Justerad allokering kvv'!$B$1:$AF$1,0),FALSE)),VLOOKUP($B145,'Allokerad kvv'!$B$2:$AV$700,MATCH(H$1,'Allokerad kvv'!$B$1:$AV$1,0),FALSE),VLOOKUP($B145,'Justerad allokering kvv'!$B$1:$AG$700,MATCH(H$1,'Justerad allokering kvv'!$B$1:$AF$1,0),FALSE)))</f>
        <v>0</v>
      </c>
      <c r="I145">
        <f>IF($B145=" ","",IF(ISERROR(1/VLOOKUP($B145,'Justerad allokering kvv'!$B$1:$AG$700,MATCH(I$1,'Justerad allokering kvv'!$B$1:$AF$1,0),FALSE)),VLOOKUP($B145,'Allokerad kvv'!$B$2:$AV$700,MATCH(I$1,'Allokerad kvv'!$B$1:$AV$1,0),FALSE),VLOOKUP($B145,'Justerad allokering kvv'!$B$1:$AG$700,MATCH(I$1,'Justerad allokering kvv'!$B$1:$AF$1,0),FALSE)))</f>
        <v>0</v>
      </c>
      <c r="J145">
        <f>IF($B145=" ","",IF(ISERROR(1/VLOOKUP($B145,'Justerad allokering kvv'!$B$1:$AG$700,MATCH(J$1,'Justerad allokering kvv'!$B$1:$AF$1,0),FALSE)),VLOOKUP($B145,'Allokerad kvv'!$B$2:$AV$700,MATCH(J$1,'Allokerad kvv'!$B$1:$AV$1,0),FALSE),VLOOKUP($B145,'Justerad allokering kvv'!$B$1:$AG$700,MATCH(J$1,'Justerad allokering kvv'!$B$1:$AF$1,0),FALSE)))</f>
        <v>0</v>
      </c>
      <c r="K145">
        <f>IF($B145=" ","",IF(ISERROR(1/VLOOKUP($B145,'Justerad allokering kvv'!$B$1:$AG$700,MATCH(K$1,'Justerad allokering kvv'!$B$1:$AF$1,0),FALSE)),VLOOKUP($B145,'Allokerad kvv'!$B$2:$AV$700,MATCH(K$1,'Allokerad kvv'!$B$1:$AV$1,0),FALSE),VLOOKUP($B145,'Justerad allokering kvv'!$B$1:$AG$700,MATCH(K$1,'Justerad allokering kvv'!$B$1:$AF$1,0),FALSE)))</f>
        <v>0</v>
      </c>
      <c r="L145">
        <f>IF($B145=" ","",IF(ISERROR(1/VLOOKUP($B145,'Justerad allokering kvv'!$B$1:$AG$700,MATCH(L$1,'Justerad allokering kvv'!$B$1:$AF$1,0),FALSE)),VLOOKUP($B145,'Allokerad kvv'!$B$2:$AV$700,MATCH(L$1,'Allokerad kvv'!$B$1:$AV$1,0),FALSE),VLOOKUP($B145,'Justerad allokering kvv'!$B$1:$AG$700,MATCH(L$1,'Justerad allokering kvv'!$B$1:$AF$1,0),FALSE)))</f>
        <v>0</v>
      </c>
      <c r="M145">
        <f>IF($B145=" ","",IF(ISERROR(1/VLOOKUP($B145,'Justerad allokering kvv'!$B$1:$AG$700,MATCH(M$1,'Justerad allokering kvv'!$B$1:$AF$1,0),FALSE)),VLOOKUP($B145,'Allokerad kvv'!$B$2:$AV$700,MATCH(M$1,'Allokerad kvv'!$B$1:$AV$1,0),FALSE),VLOOKUP($B145,'Justerad allokering kvv'!$B$1:$AG$700,MATCH(M$1,'Justerad allokering kvv'!$B$1:$AF$1,0),FALSE)))</f>
        <v>0</v>
      </c>
      <c r="N145">
        <f>IF($B145=" ","",IF(ISERROR(1/VLOOKUP($B145,'Justerad allokering kvv'!$B$1:$AG$700,MATCH(N$1,'Justerad allokering kvv'!$B$1:$AF$1,0),FALSE)),VLOOKUP($B145,'Allokerad kvv'!$B$2:$AV$700,MATCH(N$1,'Allokerad kvv'!$B$1:$AV$1,0),FALSE),VLOOKUP($B145,'Justerad allokering kvv'!$B$1:$AG$700,MATCH(N$1,'Justerad allokering kvv'!$B$1:$AF$1,0),FALSE)))</f>
        <v>0</v>
      </c>
      <c r="O145">
        <f>IF($B145=" ","",IF(ISERROR(1/VLOOKUP($B145,'Justerad allokering kvv'!$B$1:$AG$700,MATCH(O$1,'Justerad allokering kvv'!$B$1:$AF$1,0),FALSE)),VLOOKUP($B145,'Allokerad kvv'!$B$2:$AV$700,MATCH(O$1,'Allokerad kvv'!$B$1:$AV$1,0),FALSE),VLOOKUP($B145,'Justerad allokering kvv'!$B$1:$AG$700,MATCH(O$1,'Justerad allokering kvv'!$B$1:$AF$1,0),FALSE)))</f>
        <v>0</v>
      </c>
      <c r="P145">
        <f>IF($B145=" ","",IF(ISERROR(1/VLOOKUP($B145,'Justerad allokering kvv'!$B$1:$AG$700,MATCH(P$1,'Justerad allokering kvv'!$B$1:$AF$1,0),FALSE)),VLOOKUP($B145,'Allokerad kvv'!$B$2:$AV$700,MATCH(P$1,'Allokerad kvv'!$B$1:$AV$1,0),FALSE),VLOOKUP($B145,'Justerad allokering kvv'!$B$1:$AG$700,MATCH(P$1,'Justerad allokering kvv'!$B$1:$AF$1,0),FALSE)))</f>
        <v>0</v>
      </c>
      <c r="Q145">
        <f>IF($B145=" ","",IF(ISERROR(1/VLOOKUP($B145,'Justerad allokering kvv'!$B$1:$AG$700,MATCH(Q$1,'Justerad allokering kvv'!$B$1:$AF$1,0),FALSE)),VLOOKUP($B145,'Allokerad kvv'!$B$2:$AV$700,MATCH(Q$1,'Allokerad kvv'!$B$1:$AV$1,0),FALSE),VLOOKUP($B145,'Justerad allokering kvv'!$B$1:$AG$700,MATCH(Q$1,'Justerad allokering kvv'!$B$1:$AF$1,0),FALSE)))</f>
        <v>0</v>
      </c>
      <c r="R145">
        <f>IF($B145=" ","",IF(ISERROR(1/VLOOKUP($B145,'Justerad allokering kvv'!$B$1:$AG$700,MATCH(R$1,'Justerad allokering kvv'!$B$1:$AF$1,0),FALSE)),VLOOKUP($B145,'Allokerad kvv'!$B$2:$AV$700,MATCH(R$1,'Allokerad kvv'!$B$1:$AV$1,0),FALSE),VLOOKUP($B145,'Justerad allokering kvv'!$B$1:$AG$700,MATCH(R$1,'Justerad allokering kvv'!$B$1:$AF$1,0),FALSE)))</f>
        <v>0</v>
      </c>
      <c r="S145">
        <f>IF($B145=" ","",IF(ISERROR(1/VLOOKUP($B145,'Justerad allokering kvv'!$B$1:$AG$700,MATCH(S$1,'Justerad allokering kvv'!$B$1:$AF$1,0),FALSE)),VLOOKUP($B145,'Allokerad kvv'!$B$2:$AV$700,MATCH(S$1,'Allokerad kvv'!$B$1:$AV$1,0),FALSE),VLOOKUP($B145,'Justerad allokering kvv'!$B$1:$AG$700,MATCH(S$1,'Justerad allokering kvv'!$B$1:$AF$1,0),FALSE)))</f>
        <v>0</v>
      </c>
      <c r="T145">
        <f>IF($B145=" ","",IF(ISERROR(1/VLOOKUP($B145,'Justerad allokering kvv'!$B$1:$AG$700,MATCH(T$1,'Justerad allokering kvv'!$B$1:$AF$1,0),FALSE)),VLOOKUP($B145,'Allokerad kvv'!$B$2:$AV$700,MATCH(T$1,'Allokerad kvv'!$B$1:$AV$1,0),FALSE),VLOOKUP($B145,'Justerad allokering kvv'!$B$1:$AG$700,MATCH(T$1,'Justerad allokering kvv'!$B$1:$AF$1,0),FALSE)))</f>
        <v>0</v>
      </c>
      <c r="U145">
        <f>IF($B145=" ","",IF(ISERROR(1/VLOOKUP($B145,'Justerad allokering kvv'!$B$1:$AG$700,MATCH(U$1,'Justerad allokering kvv'!$B$1:$AF$1,0),FALSE)),VLOOKUP($B145,'Allokerad kvv'!$B$2:$AV$700,MATCH(U$1,'Allokerad kvv'!$B$1:$AV$1,0),FALSE),VLOOKUP($B145,'Justerad allokering kvv'!$B$1:$AG$700,MATCH(U$1,'Justerad allokering kvv'!$B$1:$AF$1,0),FALSE)))</f>
        <v>0</v>
      </c>
      <c r="V145">
        <f>IF($B145=" ","",IF(ISERROR(1/VLOOKUP($B145,'Justerad allokering kvv'!$B$1:$AG$700,MATCH(V$1,'Justerad allokering kvv'!$B$1:$AF$1,0),FALSE)),VLOOKUP($B145,'Allokerad kvv'!$B$2:$AV$700,MATCH(V$1,'Allokerad kvv'!$B$1:$AV$1,0),FALSE),VLOOKUP($B145,'Justerad allokering kvv'!$B$1:$AG$700,MATCH(V$1,'Justerad allokering kvv'!$B$1:$AF$1,0),FALSE)))</f>
        <v>0</v>
      </c>
      <c r="W145">
        <f>IF($B145=" ","",IF(ISERROR(1/VLOOKUP($B145,'Justerad allokering kvv'!$B$1:$AG$700,MATCH(W$1,'Justerad allokering kvv'!$B$1:$AF$1,0),FALSE)),VLOOKUP($B145,'Allokerad kvv'!$B$2:$AV$700,MATCH(W$1,'Allokerad kvv'!$B$1:$AV$1,0),FALSE),VLOOKUP($B145,'Justerad allokering kvv'!$B$1:$AG$700,MATCH(W$1,'Justerad allokering kvv'!$B$1:$AF$1,0),FALSE)))</f>
        <v>0</v>
      </c>
      <c r="X145">
        <f>IF($B145=" ","",IF(ISERROR(1/VLOOKUP($B145,'Justerad allokering kvv'!$B$1:$AG$700,MATCH(X$1,'Justerad allokering kvv'!$B$1:$AF$1,0),FALSE)),VLOOKUP($B145,'Allokerad kvv'!$B$2:$AV$700,MATCH(X$1,'Allokerad kvv'!$B$1:$AV$1,0),FALSE),VLOOKUP($B145,'Justerad allokering kvv'!$B$1:$AG$700,MATCH(X$1,'Justerad allokering kvv'!$B$1:$AF$1,0),FALSE)))</f>
        <v>0</v>
      </c>
      <c r="Y145">
        <f>IF($B145=" ","",IF(ISERROR(1/VLOOKUP($B145,'Justerad allokering kvv'!$B$1:$AG$700,MATCH(Y$1,'Justerad allokering kvv'!$B$1:$AF$1,0),FALSE)),VLOOKUP($B145,'Allokerad kvv'!$B$2:$AV$700,MATCH(Y$1,'Allokerad kvv'!$B$1:$AV$1,0),FALSE),VLOOKUP($B145,'Justerad allokering kvv'!$B$1:$AG$700,MATCH(Y$1,'Justerad allokering kvv'!$B$1:$AF$1,0),FALSE)))</f>
        <v>0</v>
      </c>
      <c r="AB145">
        <f>IFERROR(VLOOKUP($B145,Kraftvärmeprod!$B$1:$AO$424,MATCH("Tillförd energi från rökgaskondensering (GWh)",Kraftvärmeprod!$B$1:$AG$1,0),FALSE)/1,0)</f>
        <v>0</v>
      </c>
      <c r="AE145" s="122">
        <f t="shared" si="8"/>
        <v>0</v>
      </c>
      <c r="AG145">
        <f t="shared" si="9"/>
        <v>0</v>
      </c>
      <c r="AH145">
        <f t="shared" si="10"/>
        <v>0</v>
      </c>
      <c r="AI145" t="str">
        <f>IF(AH145=0,"",AH145/VLOOKUP(B145,Kraftvärmeprod!$B$1:$BC$480,MATCH("Summa tillförd energi exklusive rökgaskondensering",Kraftvärmeprod!$B$1:$BC$1,0),FALSE))</f>
        <v/>
      </c>
      <c r="AK145">
        <f t="shared" si="11"/>
        <v>0</v>
      </c>
    </row>
    <row r="146" spans="1:37" x14ac:dyDescent="0.25">
      <c r="A146" s="2" t="s">
        <v>231</v>
      </c>
      <c r="B146" s="2" t="s">
        <v>232</v>
      </c>
      <c r="C146">
        <f>IF($B146=" ","",IF(ISERROR(1/VLOOKUP($B146,'Justerad allokering kvv'!$B$1:$AG$700,MATCH(C$1,'Justerad allokering kvv'!$B$1:$AF$1,0),FALSE)),VLOOKUP($B146,'Allokerad kvv'!$B$2:$AV$700,MATCH(C$1,'Allokerad kvv'!$B$1:$AV$1,0),FALSE),VLOOKUP($B146,'Justerad allokering kvv'!$B$1:$AG$700,MATCH(C$1,'Justerad allokering kvv'!$B$1:$AF$1,0),FALSE)))</f>
        <v>0</v>
      </c>
      <c r="D146">
        <f>IF($B146=" ","",IF(ISERROR(1/VLOOKUP($B146,'Justerad allokering kvv'!$B$1:$AG$700,MATCH(D$1,'Justerad allokering kvv'!$B$1:$AF$1,0),FALSE)),VLOOKUP($B146,'Allokerad kvv'!$B$2:$AV$700,MATCH(D$1,'Allokerad kvv'!$B$1:$AV$1,0),FALSE),VLOOKUP($B146,'Justerad allokering kvv'!$B$1:$AG$700,MATCH(D$1,'Justerad allokering kvv'!$B$1:$AF$1,0),FALSE)))</f>
        <v>0</v>
      </c>
      <c r="E146">
        <f>IF($B146=" ","",IF(ISERROR(1/VLOOKUP($B146,'Justerad allokering kvv'!$B$1:$AG$700,MATCH(E$1,'Justerad allokering kvv'!$B$1:$AF$1,0),FALSE)),VLOOKUP($B146,'Allokerad kvv'!$B$2:$AV$700,MATCH(E$1,'Allokerad kvv'!$B$1:$AV$1,0),FALSE),VLOOKUP($B146,'Justerad allokering kvv'!$B$1:$AG$700,MATCH(E$1,'Justerad allokering kvv'!$B$1:$AF$1,0),FALSE)))</f>
        <v>0</v>
      </c>
      <c r="F146">
        <f>IF($B146=" ","",IF(ISERROR(1/VLOOKUP($B146,'Justerad allokering kvv'!$B$1:$AG$700,MATCH(F$1,'Justerad allokering kvv'!$B$1:$AF$1,0),FALSE)),VLOOKUP($B146,'Allokerad kvv'!$B$2:$AV$700,MATCH(F$1,'Allokerad kvv'!$B$1:$AV$1,0),FALSE),VLOOKUP($B146,'Justerad allokering kvv'!$B$1:$AG$700,MATCH(F$1,'Justerad allokering kvv'!$B$1:$AF$1,0),FALSE)))</f>
        <v>0</v>
      </c>
      <c r="G146">
        <f>IF($B146=" ","",IF(ISERROR(1/VLOOKUP($B146,'Justerad allokering kvv'!$B$1:$AG$700,MATCH(G$1,'Justerad allokering kvv'!$B$1:$AF$1,0),FALSE)),VLOOKUP($B146,'Allokerad kvv'!$B$2:$AV$700,MATCH(G$1,'Allokerad kvv'!$B$1:$AV$1,0),FALSE),VLOOKUP($B146,'Justerad allokering kvv'!$B$1:$AG$700,MATCH(G$1,'Justerad allokering kvv'!$B$1:$AF$1,0),FALSE)))</f>
        <v>0</v>
      </c>
      <c r="H146">
        <f>IF($B146=" ","",IF(ISERROR(1/VLOOKUP($B146,'Justerad allokering kvv'!$B$1:$AG$700,MATCH(H$1,'Justerad allokering kvv'!$B$1:$AF$1,0),FALSE)),VLOOKUP($B146,'Allokerad kvv'!$B$2:$AV$700,MATCH(H$1,'Allokerad kvv'!$B$1:$AV$1,0),FALSE),VLOOKUP($B146,'Justerad allokering kvv'!$B$1:$AG$700,MATCH(H$1,'Justerad allokering kvv'!$B$1:$AF$1,0),FALSE)))</f>
        <v>0</v>
      </c>
      <c r="I146">
        <f>IF($B146=" ","",IF(ISERROR(1/VLOOKUP($B146,'Justerad allokering kvv'!$B$1:$AG$700,MATCH(I$1,'Justerad allokering kvv'!$B$1:$AF$1,0),FALSE)),VLOOKUP($B146,'Allokerad kvv'!$B$2:$AV$700,MATCH(I$1,'Allokerad kvv'!$B$1:$AV$1,0),FALSE),VLOOKUP($B146,'Justerad allokering kvv'!$B$1:$AG$700,MATCH(I$1,'Justerad allokering kvv'!$B$1:$AF$1,0),FALSE)))</f>
        <v>0</v>
      </c>
      <c r="J146">
        <f>IF($B146=" ","",IF(ISERROR(1/VLOOKUP($B146,'Justerad allokering kvv'!$B$1:$AG$700,MATCH(J$1,'Justerad allokering kvv'!$B$1:$AF$1,0),FALSE)),VLOOKUP($B146,'Allokerad kvv'!$B$2:$AV$700,MATCH(J$1,'Allokerad kvv'!$B$1:$AV$1,0),FALSE),VLOOKUP($B146,'Justerad allokering kvv'!$B$1:$AG$700,MATCH(J$1,'Justerad allokering kvv'!$B$1:$AF$1,0),FALSE)))</f>
        <v>0</v>
      </c>
      <c r="K146">
        <f>IF($B146=" ","",IF(ISERROR(1/VLOOKUP($B146,'Justerad allokering kvv'!$B$1:$AG$700,MATCH(K$1,'Justerad allokering kvv'!$B$1:$AF$1,0),FALSE)),VLOOKUP($B146,'Allokerad kvv'!$B$2:$AV$700,MATCH(K$1,'Allokerad kvv'!$B$1:$AV$1,0),FALSE),VLOOKUP($B146,'Justerad allokering kvv'!$B$1:$AG$700,MATCH(K$1,'Justerad allokering kvv'!$B$1:$AF$1,0),FALSE)))</f>
        <v>0</v>
      </c>
      <c r="L146">
        <f>IF($B146=" ","",IF(ISERROR(1/VLOOKUP($B146,'Justerad allokering kvv'!$B$1:$AG$700,MATCH(L$1,'Justerad allokering kvv'!$B$1:$AF$1,0),FALSE)),VLOOKUP($B146,'Allokerad kvv'!$B$2:$AV$700,MATCH(L$1,'Allokerad kvv'!$B$1:$AV$1,0),FALSE),VLOOKUP($B146,'Justerad allokering kvv'!$B$1:$AG$700,MATCH(L$1,'Justerad allokering kvv'!$B$1:$AF$1,0),FALSE)))</f>
        <v>0</v>
      </c>
      <c r="M146">
        <f>IF($B146=" ","",IF(ISERROR(1/VLOOKUP($B146,'Justerad allokering kvv'!$B$1:$AG$700,MATCH(M$1,'Justerad allokering kvv'!$B$1:$AF$1,0),FALSE)),VLOOKUP($B146,'Allokerad kvv'!$B$2:$AV$700,MATCH(M$1,'Allokerad kvv'!$B$1:$AV$1,0),FALSE),VLOOKUP($B146,'Justerad allokering kvv'!$B$1:$AG$700,MATCH(M$1,'Justerad allokering kvv'!$B$1:$AF$1,0),FALSE)))</f>
        <v>0</v>
      </c>
      <c r="N146">
        <f>IF($B146=" ","",IF(ISERROR(1/VLOOKUP($B146,'Justerad allokering kvv'!$B$1:$AG$700,MATCH(N$1,'Justerad allokering kvv'!$B$1:$AF$1,0),FALSE)),VLOOKUP($B146,'Allokerad kvv'!$B$2:$AV$700,MATCH(N$1,'Allokerad kvv'!$B$1:$AV$1,0),FALSE),VLOOKUP($B146,'Justerad allokering kvv'!$B$1:$AG$700,MATCH(N$1,'Justerad allokering kvv'!$B$1:$AF$1,0),FALSE)))</f>
        <v>0</v>
      </c>
      <c r="O146">
        <f>IF($B146=" ","",IF(ISERROR(1/VLOOKUP($B146,'Justerad allokering kvv'!$B$1:$AG$700,MATCH(O$1,'Justerad allokering kvv'!$B$1:$AF$1,0),FALSE)),VLOOKUP($B146,'Allokerad kvv'!$B$2:$AV$700,MATCH(O$1,'Allokerad kvv'!$B$1:$AV$1,0),FALSE),VLOOKUP($B146,'Justerad allokering kvv'!$B$1:$AG$700,MATCH(O$1,'Justerad allokering kvv'!$B$1:$AF$1,0),FALSE)))</f>
        <v>0</v>
      </c>
      <c r="P146">
        <f>IF($B146=" ","",IF(ISERROR(1/VLOOKUP($B146,'Justerad allokering kvv'!$B$1:$AG$700,MATCH(P$1,'Justerad allokering kvv'!$B$1:$AF$1,0),FALSE)),VLOOKUP($B146,'Allokerad kvv'!$B$2:$AV$700,MATCH(P$1,'Allokerad kvv'!$B$1:$AV$1,0),FALSE),VLOOKUP($B146,'Justerad allokering kvv'!$B$1:$AG$700,MATCH(P$1,'Justerad allokering kvv'!$B$1:$AF$1,0),FALSE)))</f>
        <v>0</v>
      </c>
      <c r="Q146">
        <f>IF($B146=" ","",IF(ISERROR(1/VLOOKUP($B146,'Justerad allokering kvv'!$B$1:$AG$700,MATCH(Q$1,'Justerad allokering kvv'!$B$1:$AF$1,0),FALSE)),VLOOKUP($B146,'Allokerad kvv'!$B$2:$AV$700,MATCH(Q$1,'Allokerad kvv'!$B$1:$AV$1,0),FALSE),VLOOKUP($B146,'Justerad allokering kvv'!$B$1:$AG$700,MATCH(Q$1,'Justerad allokering kvv'!$B$1:$AF$1,0),FALSE)))</f>
        <v>0</v>
      </c>
      <c r="R146">
        <f>IF($B146=" ","",IF(ISERROR(1/VLOOKUP($B146,'Justerad allokering kvv'!$B$1:$AG$700,MATCH(R$1,'Justerad allokering kvv'!$B$1:$AF$1,0),FALSE)),VLOOKUP($B146,'Allokerad kvv'!$B$2:$AV$700,MATCH(R$1,'Allokerad kvv'!$B$1:$AV$1,0),FALSE),VLOOKUP($B146,'Justerad allokering kvv'!$B$1:$AG$700,MATCH(R$1,'Justerad allokering kvv'!$B$1:$AF$1,0),FALSE)))</f>
        <v>0</v>
      </c>
      <c r="S146">
        <f>IF($B146=" ","",IF(ISERROR(1/VLOOKUP($B146,'Justerad allokering kvv'!$B$1:$AG$700,MATCH(S$1,'Justerad allokering kvv'!$B$1:$AF$1,0),FALSE)),VLOOKUP($B146,'Allokerad kvv'!$B$2:$AV$700,MATCH(S$1,'Allokerad kvv'!$B$1:$AV$1,0),FALSE),VLOOKUP($B146,'Justerad allokering kvv'!$B$1:$AG$700,MATCH(S$1,'Justerad allokering kvv'!$B$1:$AF$1,0),FALSE)))</f>
        <v>0</v>
      </c>
      <c r="T146">
        <f>IF($B146=" ","",IF(ISERROR(1/VLOOKUP($B146,'Justerad allokering kvv'!$B$1:$AG$700,MATCH(T$1,'Justerad allokering kvv'!$B$1:$AF$1,0),FALSE)),VLOOKUP($B146,'Allokerad kvv'!$B$2:$AV$700,MATCH(T$1,'Allokerad kvv'!$B$1:$AV$1,0),FALSE),VLOOKUP($B146,'Justerad allokering kvv'!$B$1:$AG$700,MATCH(T$1,'Justerad allokering kvv'!$B$1:$AF$1,0),FALSE)))</f>
        <v>0</v>
      </c>
      <c r="U146">
        <f>IF($B146=" ","",IF(ISERROR(1/VLOOKUP($B146,'Justerad allokering kvv'!$B$1:$AG$700,MATCH(U$1,'Justerad allokering kvv'!$B$1:$AF$1,0),FALSE)),VLOOKUP($B146,'Allokerad kvv'!$B$2:$AV$700,MATCH(U$1,'Allokerad kvv'!$B$1:$AV$1,0),FALSE),VLOOKUP($B146,'Justerad allokering kvv'!$B$1:$AG$700,MATCH(U$1,'Justerad allokering kvv'!$B$1:$AF$1,0),FALSE)))</f>
        <v>0</v>
      </c>
      <c r="V146">
        <f>IF($B146=" ","",IF(ISERROR(1/VLOOKUP($B146,'Justerad allokering kvv'!$B$1:$AG$700,MATCH(V$1,'Justerad allokering kvv'!$B$1:$AF$1,0),FALSE)),VLOOKUP($B146,'Allokerad kvv'!$B$2:$AV$700,MATCH(V$1,'Allokerad kvv'!$B$1:$AV$1,0),FALSE),VLOOKUP($B146,'Justerad allokering kvv'!$B$1:$AG$700,MATCH(V$1,'Justerad allokering kvv'!$B$1:$AF$1,0),FALSE)))</f>
        <v>0</v>
      </c>
      <c r="W146">
        <f>IF($B146=" ","",IF(ISERROR(1/VLOOKUP($B146,'Justerad allokering kvv'!$B$1:$AG$700,MATCH(W$1,'Justerad allokering kvv'!$B$1:$AF$1,0),FALSE)),VLOOKUP($B146,'Allokerad kvv'!$B$2:$AV$700,MATCH(W$1,'Allokerad kvv'!$B$1:$AV$1,0),FALSE),VLOOKUP($B146,'Justerad allokering kvv'!$B$1:$AG$700,MATCH(W$1,'Justerad allokering kvv'!$B$1:$AF$1,0),FALSE)))</f>
        <v>0</v>
      </c>
      <c r="X146">
        <f>IF($B146=" ","",IF(ISERROR(1/VLOOKUP($B146,'Justerad allokering kvv'!$B$1:$AG$700,MATCH(X$1,'Justerad allokering kvv'!$B$1:$AF$1,0),FALSE)),VLOOKUP($B146,'Allokerad kvv'!$B$2:$AV$700,MATCH(X$1,'Allokerad kvv'!$B$1:$AV$1,0),FALSE),VLOOKUP($B146,'Justerad allokering kvv'!$B$1:$AG$700,MATCH(X$1,'Justerad allokering kvv'!$B$1:$AF$1,0),FALSE)))</f>
        <v>0</v>
      </c>
      <c r="Y146">
        <f>IF($B146=" ","",IF(ISERROR(1/VLOOKUP($B146,'Justerad allokering kvv'!$B$1:$AG$700,MATCH(Y$1,'Justerad allokering kvv'!$B$1:$AF$1,0),FALSE)),VLOOKUP($B146,'Allokerad kvv'!$B$2:$AV$700,MATCH(Y$1,'Allokerad kvv'!$B$1:$AV$1,0),FALSE),VLOOKUP($B146,'Justerad allokering kvv'!$B$1:$AG$700,MATCH(Y$1,'Justerad allokering kvv'!$B$1:$AF$1,0),FALSE)))</f>
        <v>0</v>
      </c>
      <c r="AB146">
        <f>IFERROR(VLOOKUP($B146,Kraftvärmeprod!$B$1:$AO$424,MATCH("Tillförd energi från rökgaskondensering (GWh)",Kraftvärmeprod!$B$1:$AG$1,0),FALSE)/1,0)</f>
        <v>0</v>
      </c>
      <c r="AE146" s="122">
        <f t="shared" si="8"/>
        <v>0</v>
      </c>
      <c r="AG146">
        <f t="shared" si="9"/>
        <v>0</v>
      </c>
      <c r="AH146">
        <f t="shared" si="10"/>
        <v>0</v>
      </c>
      <c r="AI146" t="str">
        <f>IF(AH146=0,"",AH146/VLOOKUP(B146,Kraftvärmeprod!$B$1:$BC$480,MATCH("Summa tillförd energi exklusive rökgaskondensering",Kraftvärmeprod!$B$1:$BC$1,0),FALSE))</f>
        <v/>
      </c>
      <c r="AK146">
        <f t="shared" si="11"/>
        <v>0</v>
      </c>
    </row>
    <row r="147" spans="1:37" x14ac:dyDescent="0.25">
      <c r="A147" s="2" t="s">
        <v>231</v>
      </c>
      <c r="B147" s="2" t="s">
        <v>233</v>
      </c>
      <c r="C147">
        <f>IF($B147=" ","",IF(ISERROR(1/VLOOKUP($B147,'Justerad allokering kvv'!$B$1:$AG$700,MATCH(C$1,'Justerad allokering kvv'!$B$1:$AF$1,0),FALSE)),VLOOKUP($B147,'Allokerad kvv'!$B$2:$AV$700,MATCH(C$1,'Allokerad kvv'!$B$1:$AV$1,0),FALSE),VLOOKUP($B147,'Justerad allokering kvv'!$B$1:$AG$700,MATCH(C$1,'Justerad allokering kvv'!$B$1:$AF$1,0),FALSE)))</f>
        <v>0</v>
      </c>
      <c r="D147">
        <f>IF($B147=" ","",IF(ISERROR(1/VLOOKUP($B147,'Justerad allokering kvv'!$B$1:$AG$700,MATCH(D$1,'Justerad allokering kvv'!$B$1:$AF$1,0),FALSE)),VLOOKUP($B147,'Allokerad kvv'!$B$2:$AV$700,MATCH(D$1,'Allokerad kvv'!$B$1:$AV$1,0),FALSE),VLOOKUP($B147,'Justerad allokering kvv'!$B$1:$AG$700,MATCH(D$1,'Justerad allokering kvv'!$B$1:$AF$1,0),FALSE)))</f>
        <v>0</v>
      </c>
      <c r="E147">
        <f>IF($B147=" ","",IF(ISERROR(1/VLOOKUP($B147,'Justerad allokering kvv'!$B$1:$AG$700,MATCH(E$1,'Justerad allokering kvv'!$B$1:$AF$1,0),FALSE)),VLOOKUP($B147,'Allokerad kvv'!$B$2:$AV$700,MATCH(E$1,'Allokerad kvv'!$B$1:$AV$1,0),FALSE),VLOOKUP($B147,'Justerad allokering kvv'!$B$1:$AG$700,MATCH(E$1,'Justerad allokering kvv'!$B$1:$AF$1,0),FALSE)))</f>
        <v>0</v>
      </c>
      <c r="F147">
        <f>IF($B147=" ","",IF(ISERROR(1/VLOOKUP($B147,'Justerad allokering kvv'!$B$1:$AG$700,MATCH(F$1,'Justerad allokering kvv'!$B$1:$AF$1,0),FALSE)),VLOOKUP($B147,'Allokerad kvv'!$B$2:$AV$700,MATCH(F$1,'Allokerad kvv'!$B$1:$AV$1,0),FALSE),VLOOKUP($B147,'Justerad allokering kvv'!$B$1:$AG$700,MATCH(F$1,'Justerad allokering kvv'!$B$1:$AF$1,0),FALSE)))</f>
        <v>0</v>
      </c>
      <c r="G147">
        <f>IF($B147=" ","",IF(ISERROR(1/VLOOKUP($B147,'Justerad allokering kvv'!$B$1:$AG$700,MATCH(G$1,'Justerad allokering kvv'!$B$1:$AF$1,0),FALSE)),VLOOKUP($B147,'Allokerad kvv'!$B$2:$AV$700,MATCH(G$1,'Allokerad kvv'!$B$1:$AV$1,0),FALSE),VLOOKUP($B147,'Justerad allokering kvv'!$B$1:$AG$700,MATCH(G$1,'Justerad allokering kvv'!$B$1:$AF$1,0),FALSE)))</f>
        <v>0</v>
      </c>
      <c r="H147">
        <f>IF($B147=" ","",IF(ISERROR(1/VLOOKUP($B147,'Justerad allokering kvv'!$B$1:$AG$700,MATCH(H$1,'Justerad allokering kvv'!$B$1:$AF$1,0),FALSE)),VLOOKUP($B147,'Allokerad kvv'!$B$2:$AV$700,MATCH(H$1,'Allokerad kvv'!$B$1:$AV$1,0),FALSE),VLOOKUP($B147,'Justerad allokering kvv'!$B$1:$AG$700,MATCH(H$1,'Justerad allokering kvv'!$B$1:$AF$1,0),FALSE)))</f>
        <v>0</v>
      </c>
      <c r="I147">
        <f>IF($B147=" ","",IF(ISERROR(1/VLOOKUP($B147,'Justerad allokering kvv'!$B$1:$AG$700,MATCH(I$1,'Justerad allokering kvv'!$B$1:$AF$1,0),FALSE)),VLOOKUP($B147,'Allokerad kvv'!$B$2:$AV$700,MATCH(I$1,'Allokerad kvv'!$B$1:$AV$1,0),FALSE),VLOOKUP($B147,'Justerad allokering kvv'!$B$1:$AG$700,MATCH(I$1,'Justerad allokering kvv'!$B$1:$AF$1,0),FALSE)))</f>
        <v>0</v>
      </c>
      <c r="J147">
        <f>IF($B147=" ","",IF(ISERROR(1/VLOOKUP($B147,'Justerad allokering kvv'!$B$1:$AG$700,MATCH(J$1,'Justerad allokering kvv'!$B$1:$AF$1,0),FALSE)),VLOOKUP($B147,'Allokerad kvv'!$B$2:$AV$700,MATCH(J$1,'Allokerad kvv'!$B$1:$AV$1,0),FALSE),VLOOKUP($B147,'Justerad allokering kvv'!$B$1:$AG$700,MATCH(J$1,'Justerad allokering kvv'!$B$1:$AF$1,0),FALSE)))</f>
        <v>0</v>
      </c>
      <c r="K147">
        <f>IF($B147=" ","",IF(ISERROR(1/VLOOKUP($B147,'Justerad allokering kvv'!$B$1:$AG$700,MATCH(K$1,'Justerad allokering kvv'!$B$1:$AF$1,0),FALSE)),VLOOKUP($B147,'Allokerad kvv'!$B$2:$AV$700,MATCH(K$1,'Allokerad kvv'!$B$1:$AV$1,0),FALSE),VLOOKUP($B147,'Justerad allokering kvv'!$B$1:$AG$700,MATCH(K$1,'Justerad allokering kvv'!$B$1:$AF$1,0),FALSE)))</f>
        <v>0</v>
      </c>
      <c r="L147">
        <f>IF($B147=" ","",IF(ISERROR(1/VLOOKUP($B147,'Justerad allokering kvv'!$B$1:$AG$700,MATCH(L$1,'Justerad allokering kvv'!$B$1:$AF$1,0),FALSE)),VLOOKUP($B147,'Allokerad kvv'!$B$2:$AV$700,MATCH(L$1,'Allokerad kvv'!$B$1:$AV$1,0),FALSE),VLOOKUP($B147,'Justerad allokering kvv'!$B$1:$AG$700,MATCH(L$1,'Justerad allokering kvv'!$B$1:$AF$1,0),FALSE)))</f>
        <v>0</v>
      </c>
      <c r="M147">
        <f>IF($B147=" ","",IF(ISERROR(1/VLOOKUP($B147,'Justerad allokering kvv'!$B$1:$AG$700,MATCH(M$1,'Justerad allokering kvv'!$B$1:$AF$1,0),FALSE)),VLOOKUP($B147,'Allokerad kvv'!$B$2:$AV$700,MATCH(M$1,'Allokerad kvv'!$B$1:$AV$1,0),FALSE),VLOOKUP($B147,'Justerad allokering kvv'!$B$1:$AG$700,MATCH(M$1,'Justerad allokering kvv'!$B$1:$AF$1,0),FALSE)))</f>
        <v>0</v>
      </c>
      <c r="N147">
        <f>IF($B147=" ","",IF(ISERROR(1/VLOOKUP($B147,'Justerad allokering kvv'!$B$1:$AG$700,MATCH(N$1,'Justerad allokering kvv'!$B$1:$AF$1,0),FALSE)),VLOOKUP($B147,'Allokerad kvv'!$B$2:$AV$700,MATCH(N$1,'Allokerad kvv'!$B$1:$AV$1,0),FALSE),VLOOKUP($B147,'Justerad allokering kvv'!$B$1:$AG$700,MATCH(N$1,'Justerad allokering kvv'!$B$1:$AF$1,0),FALSE)))</f>
        <v>0</v>
      </c>
      <c r="O147">
        <f>IF($B147=" ","",IF(ISERROR(1/VLOOKUP($B147,'Justerad allokering kvv'!$B$1:$AG$700,MATCH(O$1,'Justerad allokering kvv'!$B$1:$AF$1,0),FALSE)),VLOOKUP($B147,'Allokerad kvv'!$B$2:$AV$700,MATCH(O$1,'Allokerad kvv'!$B$1:$AV$1,0),FALSE),VLOOKUP($B147,'Justerad allokering kvv'!$B$1:$AG$700,MATCH(O$1,'Justerad allokering kvv'!$B$1:$AF$1,0),FALSE)))</f>
        <v>0</v>
      </c>
      <c r="P147">
        <f>IF($B147=" ","",IF(ISERROR(1/VLOOKUP($B147,'Justerad allokering kvv'!$B$1:$AG$700,MATCH(P$1,'Justerad allokering kvv'!$B$1:$AF$1,0),FALSE)),VLOOKUP($B147,'Allokerad kvv'!$B$2:$AV$700,MATCH(P$1,'Allokerad kvv'!$B$1:$AV$1,0),FALSE),VLOOKUP($B147,'Justerad allokering kvv'!$B$1:$AG$700,MATCH(P$1,'Justerad allokering kvv'!$B$1:$AF$1,0),FALSE)))</f>
        <v>0</v>
      </c>
      <c r="Q147">
        <f>IF($B147=" ","",IF(ISERROR(1/VLOOKUP($B147,'Justerad allokering kvv'!$B$1:$AG$700,MATCH(Q$1,'Justerad allokering kvv'!$B$1:$AF$1,0),FALSE)),VLOOKUP($B147,'Allokerad kvv'!$B$2:$AV$700,MATCH(Q$1,'Allokerad kvv'!$B$1:$AV$1,0),FALSE),VLOOKUP($B147,'Justerad allokering kvv'!$B$1:$AG$700,MATCH(Q$1,'Justerad allokering kvv'!$B$1:$AF$1,0),FALSE)))</f>
        <v>0</v>
      </c>
      <c r="R147">
        <f>IF($B147=" ","",IF(ISERROR(1/VLOOKUP($B147,'Justerad allokering kvv'!$B$1:$AG$700,MATCH(R$1,'Justerad allokering kvv'!$B$1:$AF$1,0),FALSE)),VLOOKUP($B147,'Allokerad kvv'!$B$2:$AV$700,MATCH(R$1,'Allokerad kvv'!$B$1:$AV$1,0),FALSE),VLOOKUP($B147,'Justerad allokering kvv'!$B$1:$AG$700,MATCH(R$1,'Justerad allokering kvv'!$B$1:$AF$1,0),FALSE)))</f>
        <v>0</v>
      </c>
      <c r="S147">
        <f>IF($B147=" ","",IF(ISERROR(1/VLOOKUP($B147,'Justerad allokering kvv'!$B$1:$AG$700,MATCH(S$1,'Justerad allokering kvv'!$B$1:$AF$1,0),FALSE)),VLOOKUP($B147,'Allokerad kvv'!$B$2:$AV$700,MATCH(S$1,'Allokerad kvv'!$B$1:$AV$1,0),FALSE),VLOOKUP($B147,'Justerad allokering kvv'!$B$1:$AG$700,MATCH(S$1,'Justerad allokering kvv'!$B$1:$AF$1,0),FALSE)))</f>
        <v>0</v>
      </c>
      <c r="T147">
        <f>IF($B147=" ","",IF(ISERROR(1/VLOOKUP($B147,'Justerad allokering kvv'!$B$1:$AG$700,MATCH(T$1,'Justerad allokering kvv'!$B$1:$AF$1,0),FALSE)),VLOOKUP($B147,'Allokerad kvv'!$B$2:$AV$700,MATCH(T$1,'Allokerad kvv'!$B$1:$AV$1,0),FALSE),VLOOKUP($B147,'Justerad allokering kvv'!$B$1:$AG$700,MATCH(T$1,'Justerad allokering kvv'!$B$1:$AF$1,0),FALSE)))</f>
        <v>0</v>
      </c>
      <c r="U147">
        <f>IF($B147=" ","",IF(ISERROR(1/VLOOKUP($B147,'Justerad allokering kvv'!$B$1:$AG$700,MATCH(U$1,'Justerad allokering kvv'!$B$1:$AF$1,0),FALSE)),VLOOKUP($B147,'Allokerad kvv'!$B$2:$AV$700,MATCH(U$1,'Allokerad kvv'!$B$1:$AV$1,0),FALSE),VLOOKUP($B147,'Justerad allokering kvv'!$B$1:$AG$700,MATCH(U$1,'Justerad allokering kvv'!$B$1:$AF$1,0),FALSE)))</f>
        <v>0</v>
      </c>
      <c r="V147">
        <f>IF($B147=" ","",IF(ISERROR(1/VLOOKUP($B147,'Justerad allokering kvv'!$B$1:$AG$700,MATCH(V$1,'Justerad allokering kvv'!$B$1:$AF$1,0),FALSE)),VLOOKUP($B147,'Allokerad kvv'!$B$2:$AV$700,MATCH(V$1,'Allokerad kvv'!$B$1:$AV$1,0),FALSE),VLOOKUP($B147,'Justerad allokering kvv'!$B$1:$AG$700,MATCH(V$1,'Justerad allokering kvv'!$B$1:$AF$1,0),FALSE)))</f>
        <v>0</v>
      </c>
      <c r="W147">
        <f>IF($B147=" ","",IF(ISERROR(1/VLOOKUP($B147,'Justerad allokering kvv'!$B$1:$AG$700,MATCH(W$1,'Justerad allokering kvv'!$B$1:$AF$1,0),FALSE)),VLOOKUP($B147,'Allokerad kvv'!$B$2:$AV$700,MATCH(W$1,'Allokerad kvv'!$B$1:$AV$1,0),FALSE),VLOOKUP($B147,'Justerad allokering kvv'!$B$1:$AG$700,MATCH(W$1,'Justerad allokering kvv'!$B$1:$AF$1,0),FALSE)))</f>
        <v>0</v>
      </c>
      <c r="X147">
        <f>IF($B147=" ","",IF(ISERROR(1/VLOOKUP($B147,'Justerad allokering kvv'!$B$1:$AG$700,MATCH(X$1,'Justerad allokering kvv'!$B$1:$AF$1,0),FALSE)),VLOOKUP($B147,'Allokerad kvv'!$B$2:$AV$700,MATCH(X$1,'Allokerad kvv'!$B$1:$AV$1,0),FALSE),VLOOKUP($B147,'Justerad allokering kvv'!$B$1:$AG$700,MATCH(X$1,'Justerad allokering kvv'!$B$1:$AF$1,0),FALSE)))</f>
        <v>0</v>
      </c>
      <c r="Y147">
        <f>IF($B147=" ","",IF(ISERROR(1/VLOOKUP($B147,'Justerad allokering kvv'!$B$1:$AG$700,MATCH(Y$1,'Justerad allokering kvv'!$B$1:$AF$1,0),FALSE)),VLOOKUP($B147,'Allokerad kvv'!$B$2:$AV$700,MATCH(Y$1,'Allokerad kvv'!$B$1:$AV$1,0),FALSE),VLOOKUP($B147,'Justerad allokering kvv'!$B$1:$AG$700,MATCH(Y$1,'Justerad allokering kvv'!$B$1:$AF$1,0),FALSE)))</f>
        <v>0</v>
      </c>
      <c r="AB147">
        <f>IFERROR(VLOOKUP($B147,Kraftvärmeprod!$B$1:$AO$424,MATCH("Tillförd energi från rökgaskondensering (GWh)",Kraftvärmeprod!$B$1:$AG$1,0),FALSE)/1,0)</f>
        <v>0</v>
      </c>
      <c r="AE147" s="122">
        <f t="shared" si="8"/>
        <v>0</v>
      </c>
      <c r="AG147">
        <f t="shared" si="9"/>
        <v>0</v>
      </c>
      <c r="AH147">
        <f t="shared" si="10"/>
        <v>0</v>
      </c>
      <c r="AI147" t="str">
        <f>IF(AH147=0,"",AH147/VLOOKUP(B147,Kraftvärmeprod!$B$1:$BC$480,MATCH("Summa tillförd energi exklusive rökgaskondensering",Kraftvärmeprod!$B$1:$BC$1,0),FALSE))</f>
        <v/>
      </c>
      <c r="AK147">
        <f t="shared" si="11"/>
        <v>0</v>
      </c>
    </row>
    <row r="148" spans="1:37" x14ac:dyDescent="0.25">
      <c r="A148" s="2" t="s">
        <v>231</v>
      </c>
      <c r="B148" s="2" t="s">
        <v>234</v>
      </c>
      <c r="C148">
        <f>IF($B148=" ","",IF(ISERROR(1/VLOOKUP($B148,'Justerad allokering kvv'!$B$1:$AG$700,MATCH(C$1,'Justerad allokering kvv'!$B$1:$AF$1,0),FALSE)),VLOOKUP($B148,'Allokerad kvv'!$B$2:$AV$700,MATCH(C$1,'Allokerad kvv'!$B$1:$AV$1,0),FALSE),VLOOKUP($B148,'Justerad allokering kvv'!$B$1:$AG$700,MATCH(C$1,'Justerad allokering kvv'!$B$1:$AF$1,0),FALSE)))</f>
        <v>0</v>
      </c>
      <c r="D148">
        <f>IF($B148=" ","",IF(ISERROR(1/VLOOKUP($B148,'Justerad allokering kvv'!$B$1:$AG$700,MATCH(D$1,'Justerad allokering kvv'!$B$1:$AF$1,0),FALSE)),VLOOKUP($B148,'Allokerad kvv'!$B$2:$AV$700,MATCH(D$1,'Allokerad kvv'!$B$1:$AV$1,0),FALSE),VLOOKUP($B148,'Justerad allokering kvv'!$B$1:$AG$700,MATCH(D$1,'Justerad allokering kvv'!$B$1:$AF$1,0),FALSE)))</f>
        <v>0</v>
      </c>
      <c r="E148">
        <f>IF($B148=" ","",IF(ISERROR(1/VLOOKUP($B148,'Justerad allokering kvv'!$B$1:$AG$700,MATCH(E$1,'Justerad allokering kvv'!$B$1:$AF$1,0),FALSE)),VLOOKUP($B148,'Allokerad kvv'!$B$2:$AV$700,MATCH(E$1,'Allokerad kvv'!$B$1:$AV$1,0),FALSE),VLOOKUP($B148,'Justerad allokering kvv'!$B$1:$AG$700,MATCH(E$1,'Justerad allokering kvv'!$B$1:$AF$1,0),FALSE)))</f>
        <v>0</v>
      </c>
      <c r="F148">
        <f>IF($B148=" ","",IF(ISERROR(1/VLOOKUP($B148,'Justerad allokering kvv'!$B$1:$AG$700,MATCH(F$1,'Justerad allokering kvv'!$B$1:$AF$1,0),FALSE)),VLOOKUP($B148,'Allokerad kvv'!$B$2:$AV$700,MATCH(F$1,'Allokerad kvv'!$B$1:$AV$1,0),FALSE),VLOOKUP($B148,'Justerad allokering kvv'!$B$1:$AG$700,MATCH(F$1,'Justerad allokering kvv'!$B$1:$AF$1,0),FALSE)))</f>
        <v>0</v>
      </c>
      <c r="G148">
        <f>IF($B148=" ","",IF(ISERROR(1/VLOOKUP($B148,'Justerad allokering kvv'!$B$1:$AG$700,MATCH(G$1,'Justerad allokering kvv'!$B$1:$AF$1,0),FALSE)),VLOOKUP($B148,'Allokerad kvv'!$B$2:$AV$700,MATCH(G$1,'Allokerad kvv'!$B$1:$AV$1,0),FALSE),VLOOKUP($B148,'Justerad allokering kvv'!$B$1:$AG$700,MATCH(G$1,'Justerad allokering kvv'!$B$1:$AF$1,0),FALSE)))</f>
        <v>0</v>
      </c>
      <c r="H148">
        <f>IF($B148=" ","",IF(ISERROR(1/VLOOKUP($B148,'Justerad allokering kvv'!$B$1:$AG$700,MATCH(H$1,'Justerad allokering kvv'!$B$1:$AF$1,0),FALSE)),VLOOKUP($B148,'Allokerad kvv'!$B$2:$AV$700,MATCH(H$1,'Allokerad kvv'!$B$1:$AV$1,0),FALSE),VLOOKUP($B148,'Justerad allokering kvv'!$B$1:$AG$700,MATCH(H$1,'Justerad allokering kvv'!$B$1:$AF$1,0),FALSE)))</f>
        <v>0</v>
      </c>
      <c r="I148">
        <f>IF($B148=" ","",IF(ISERROR(1/VLOOKUP($B148,'Justerad allokering kvv'!$B$1:$AG$700,MATCH(I$1,'Justerad allokering kvv'!$B$1:$AF$1,0),FALSE)),VLOOKUP($B148,'Allokerad kvv'!$B$2:$AV$700,MATCH(I$1,'Allokerad kvv'!$B$1:$AV$1,0),FALSE),VLOOKUP($B148,'Justerad allokering kvv'!$B$1:$AG$700,MATCH(I$1,'Justerad allokering kvv'!$B$1:$AF$1,0),FALSE)))</f>
        <v>0</v>
      </c>
      <c r="J148">
        <f>IF($B148=" ","",IF(ISERROR(1/VLOOKUP($B148,'Justerad allokering kvv'!$B$1:$AG$700,MATCH(J$1,'Justerad allokering kvv'!$B$1:$AF$1,0),FALSE)),VLOOKUP($B148,'Allokerad kvv'!$B$2:$AV$700,MATCH(J$1,'Allokerad kvv'!$B$1:$AV$1,0),FALSE),VLOOKUP($B148,'Justerad allokering kvv'!$B$1:$AG$700,MATCH(J$1,'Justerad allokering kvv'!$B$1:$AF$1,0),FALSE)))</f>
        <v>0</v>
      </c>
      <c r="K148">
        <f>IF($B148=" ","",IF(ISERROR(1/VLOOKUP($B148,'Justerad allokering kvv'!$B$1:$AG$700,MATCH(K$1,'Justerad allokering kvv'!$B$1:$AF$1,0),FALSE)),VLOOKUP($B148,'Allokerad kvv'!$B$2:$AV$700,MATCH(K$1,'Allokerad kvv'!$B$1:$AV$1,0),FALSE),VLOOKUP($B148,'Justerad allokering kvv'!$B$1:$AG$700,MATCH(K$1,'Justerad allokering kvv'!$B$1:$AF$1,0),FALSE)))</f>
        <v>0</v>
      </c>
      <c r="L148">
        <f>IF($B148=" ","",IF(ISERROR(1/VLOOKUP($B148,'Justerad allokering kvv'!$B$1:$AG$700,MATCH(L$1,'Justerad allokering kvv'!$B$1:$AF$1,0),FALSE)),VLOOKUP($B148,'Allokerad kvv'!$B$2:$AV$700,MATCH(L$1,'Allokerad kvv'!$B$1:$AV$1,0),FALSE),VLOOKUP($B148,'Justerad allokering kvv'!$B$1:$AG$700,MATCH(L$1,'Justerad allokering kvv'!$B$1:$AF$1,0),FALSE)))</f>
        <v>0</v>
      </c>
      <c r="M148">
        <f>IF($B148=" ","",IF(ISERROR(1/VLOOKUP($B148,'Justerad allokering kvv'!$B$1:$AG$700,MATCH(M$1,'Justerad allokering kvv'!$B$1:$AF$1,0),FALSE)),VLOOKUP($B148,'Allokerad kvv'!$B$2:$AV$700,MATCH(M$1,'Allokerad kvv'!$B$1:$AV$1,0),FALSE),VLOOKUP($B148,'Justerad allokering kvv'!$B$1:$AG$700,MATCH(M$1,'Justerad allokering kvv'!$B$1:$AF$1,0),FALSE)))</f>
        <v>0</v>
      </c>
      <c r="N148">
        <f>IF($B148=" ","",IF(ISERROR(1/VLOOKUP($B148,'Justerad allokering kvv'!$B$1:$AG$700,MATCH(N$1,'Justerad allokering kvv'!$B$1:$AF$1,0),FALSE)),VLOOKUP($B148,'Allokerad kvv'!$B$2:$AV$700,MATCH(N$1,'Allokerad kvv'!$B$1:$AV$1,0),FALSE),VLOOKUP($B148,'Justerad allokering kvv'!$B$1:$AG$700,MATCH(N$1,'Justerad allokering kvv'!$B$1:$AF$1,0),FALSE)))</f>
        <v>0</v>
      </c>
      <c r="O148">
        <f>IF($B148=" ","",IF(ISERROR(1/VLOOKUP($B148,'Justerad allokering kvv'!$B$1:$AG$700,MATCH(O$1,'Justerad allokering kvv'!$B$1:$AF$1,0),FALSE)),VLOOKUP($B148,'Allokerad kvv'!$B$2:$AV$700,MATCH(O$1,'Allokerad kvv'!$B$1:$AV$1,0),FALSE),VLOOKUP($B148,'Justerad allokering kvv'!$B$1:$AG$700,MATCH(O$1,'Justerad allokering kvv'!$B$1:$AF$1,0),FALSE)))</f>
        <v>0</v>
      </c>
      <c r="P148">
        <f>IF($B148=" ","",IF(ISERROR(1/VLOOKUP($B148,'Justerad allokering kvv'!$B$1:$AG$700,MATCH(P$1,'Justerad allokering kvv'!$B$1:$AF$1,0),FALSE)),VLOOKUP($B148,'Allokerad kvv'!$B$2:$AV$700,MATCH(P$1,'Allokerad kvv'!$B$1:$AV$1,0),FALSE),VLOOKUP($B148,'Justerad allokering kvv'!$B$1:$AG$700,MATCH(P$1,'Justerad allokering kvv'!$B$1:$AF$1,0),FALSE)))</f>
        <v>0</v>
      </c>
      <c r="Q148">
        <f>IF($B148=" ","",IF(ISERROR(1/VLOOKUP($B148,'Justerad allokering kvv'!$B$1:$AG$700,MATCH(Q$1,'Justerad allokering kvv'!$B$1:$AF$1,0),FALSE)),VLOOKUP($B148,'Allokerad kvv'!$B$2:$AV$700,MATCH(Q$1,'Allokerad kvv'!$B$1:$AV$1,0),FALSE),VLOOKUP($B148,'Justerad allokering kvv'!$B$1:$AG$700,MATCH(Q$1,'Justerad allokering kvv'!$B$1:$AF$1,0),FALSE)))</f>
        <v>0</v>
      </c>
      <c r="R148">
        <f>IF($B148=" ","",IF(ISERROR(1/VLOOKUP($B148,'Justerad allokering kvv'!$B$1:$AG$700,MATCH(R$1,'Justerad allokering kvv'!$B$1:$AF$1,0),FALSE)),VLOOKUP($B148,'Allokerad kvv'!$B$2:$AV$700,MATCH(R$1,'Allokerad kvv'!$B$1:$AV$1,0),FALSE),VLOOKUP($B148,'Justerad allokering kvv'!$B$1:$AG$700,MATCH(R$1,'Justerad allokering kvv'!$B$1:$AF$1,0),FALSE)))</f>
        <v>0</v>
      </c>
      <c r="S148">
        <f>IF($B148=" ","",IF(ISERROR(1/VLOOKUP($B148,'Justerad allokering kvv'!$B$1:$AG$700,MATCH(S$1,'Justerad allokering kvv'!$B$1:$AF$1,0),FALSE)),VLOOKUP($B148,'Allokerad kvv'!$B$2:$AV$700,MATCH(S$1,'Allokerad kvv'!$B$1:$AV$1,0),FALSE),VLOOKUP($B148,'Justerad allokering kvv'!$B$1:$AG$700,MATCH(S$1,'Justerad allokering kvv'!$B$1:$AF$1,0),FALSE)))</f>
        <v>0</v>
      </c>
      <c r="T148">
        <f>IF($B148=" ","",IF(ISERROR(1/VLOOKUP($B148,'Justerad allokering kvv'!$B$1:$AG$700,MATCH(T$1,'Justerad allokering kvv'!$B$1:$AF$1,0),FALSE)),VLOOKUP($B148,'Allokerad kvv'!$B$2:$AV$700,MATCH(T$1,'Allokerad kvv'!$B$1:$AV$1,0),FALSE),VLOOKUP($B148,'Justerad allokering kvv'!$B$1:$AG$700,MATCH(T$1,'Justerad allokering kvv'!$B$1:$AF$1,0),FALSE)))</f>
        <v>0</v>
      </c>
      <c r="U148">
        <f>IF($B148=" ","",IF(ISERROR(1/VLOOKUP($B148,'Justerad allokering kvv'!$B$1:$AG$700,MATCH(U$1,'Justerad allokering kvv'!$B$1:$AF$1,0),FALSE)),VLOOKUP($B148,'Allokerad kvv'!$B$2:$AV$700,MATCH(U$1,'Allokerad kvv'!$B$1:$AV$1,0),FALSE),VLOOKUP($B148,'Justerad allokering kvv'!$B$1:$AG$700,MATCH(U$1,'Justerad allokering kvv'!$B$1:$AF$1,0),FALSE)))</f>
        <v>0</v>
      </c>
      <c r="V148">
        <f>IF($B148=" ","",IF(ISERROR(1/VLOOKUP($B148,'Justerad allokering kvv'!$B$1:$AG$700,MATCH(V$1,'Justerad allokering kvv'!$B$1:$AF$1,0),FALSE)),VLOOKUP($B148,'Allokerad kvv'!$B$2:$AV$700,MATCH(V$1,'Allokerad kvv'!$B$1:$AV$1,0),FALSE),VLOOKUP($B148,'Justerad allokering kvv'!$B$1:$AG$700,MATCH(V$1,'Justerad allokering kvv'!$B$1:$AF$1,0),FALSE)))</f>
        <v>0</v>
      </c>
      <c r="W148">
        <f>IF($B148=" ","",IF(ISERROR(1/VLOOKUP($B148,'Justerad allokering kvv'!$B$1:$AG$700,MATCH(W$1,'Justerad allokering kvv'!$B$1:$AF$1,0),FALSE)),VLOOKUP($B148,'Allokerad kvv'!$B$2:$AV$700,MATCH(W$1,'Allokerad kvv'!$B$1:$AV$1,0),FALSE),VLOOKUP($B148,'Justerad allokering kvv'!$B$1:$AG$700,MATCH(W$1,'Justerad allokering kvv'!$B$1:$AF$1,0),FALSE)))</f>
        <v>0</v>
      </c>
      <c r="X148">
        <f>IF($B148=" ","",IF(ISERROR(1/VLOOKUP($B148,'Justerad allokering kvv'!$B$1:$AG$700,MATCH(X$1,'Justerad allokering kvv'!$B$1:$AF$1,0),FALSE)),VLOOKUP($B148,'Allokerad kvv'!$B$2:$AV$700,MATCH(X$1,'Allokerad kvv'!$B$1:$AV$1,0),FALSE),VLOOKUP($B148,'Justerad allokering kvv'!$B$1:$AG$700,MATCH(X$1,'Justerad allokering kvv'!$B$1:$AF$1,0),FALSE)))</f>
        <v>0</v>
      </c>
      <c r="Y148">
        <f>IF($B148=" ","",IF(ISERROR(1/VLOOKUP($B148,'Justerad allokering kvv'!$B$1:$AG$700,MATCH(Y$1,'Justerad allokering kvv'!$B$1:$AF$1,0),FALSE)),VLOOKUP($B148,'Allokerad kvv'!$B$2:$AV$700,MATCH(Y$1,'Allokerad kvv'!$B$1:$AV$1,0),FALSE),VLOOKUP($B148,'Justerad allokering kvv'!$B$1:$AG$700,MATCH(Y$1,'Justerad allokering kvv'!$B$1:$AF$1,0),FALSE)))</f>
        <v>0</v>
      </c>
      <c r="AB148">
        <f>IFERROR(VLOOKUP($B148,Kraftvärmeprod!$B$1:$AO$424,MATCH("Tillförd energi från rökgaskondensering (GWh)",Kraftvärmeprod!$B$1:$AG$1,0),FALSE)/1,0)</f>
        <v>0</v>
      </c>
      <c r="AE148" s="122">
        <f t="shared" si="8"/>
        <v>0</v>
      </c>
      <c r="AG148">
        <f t="shared" si="9"/>
        <v>0</v>
      </c>
      <c r="AH148">
        <f t="shared" si="10"/>
        <v>0</v>
      </c>
      <c r="AI148" t="str">
        <f>IF(AH148=0,"",AH148/VLOOKUP(B148,Kraftvärmeprod!$B$1:$BC$480,MATCH("Summa tillförd energi exklusive rökgaskondensering",Kraftvärmeprod!$B$1:$BC$1,0),FALSE))</f>
        <v/>
      </c>
      <c r="AK148">
        <f t="shared" si="11"/>
        <v>0</v>
      </c>
    </row>
    <row r="149" spans="1:37" x14ac:dyDescent="0.25">
      <c r="A149" s="2" t="s">
        <v>231</v>
      </c>
      <c r="B149" s="2" t="s">
        <v>235</v>
      </c>
      <c r="C149">
        <f>IF($B149=" ","",IF(ISERROR(1/VLOOKUP($B149,'Justerad allokering kvv'!$B$1:$AG$700,MATCH(C$1,'Justerad allokering kvv'!$B$1:$AF$1,0),FALSE)),VLOOKUP($B149,'Allokerad kvv'!$B$2:$AV$700,MATCH(C$1,'Allokerad kvv'!$B$1:$AV$1,0),FALSE),VLOOKUP($B149,'Justerad allokering kvv'!$B$1:$AG$700,MATCH(C$1,'Justerad allokering kvv'!$B$1:$AF$1,0),FALSE)))</f>
        <v>0</v>
      </c>
      <c r="D149">
        <f>IF($B149=" ","",IF(ISERROR(1/VLOOKUP($B149,'Justerad allokering kvv'!$B$1:$AG$700,MATCH(D$1,'Justerad allokering kvv'!$B$1:$AF$1,0),FALSE)),VLOOKUP($B149,'Allokerad kvv'!$B$2:$AV$700,MATCH(D$1,'Allokerad kvv'!$B$1:$AV$1,0),FALSE),VLOOKUP($B149,'Justerad allokering kvv'!$B$1:$AG$700,MATCH(D$1,'Justerad allokering kvv'!$B$1:$AF$1,0),FALSE)))</f>
        <v>0</v>
      </c>
      <c r="E149">
        <f>IF($B149=" ","",IF(ISERROR(1/VLOOKUP($B149,'Justerad allokering kvv'!$B$1:$AG$700,MATCH(E$1,'Justerad allokering kvv'!$B$1:$AF$1,0),FALSE)),VLOOKUP($B149,'Allokerad kvv'!$B$2:$AV$700,MATCH(E$1,'Allokerad kvv'!$B$1:$AV$1,0),FALSE),VLOOKUP($B149,'Justerad allokering kvv'!$B$1:$AG$700,MATCH(E$1,'Justerad allokering kvv'!$B$1:$AF$1,0),FALSE)))</f>
        <v>39.017099999999999</v>
      </c>
      <c r="F149">
        <f>IF($B149=" ","",IF(ISERROR(1/VLOOKUP($B149,'Justerad allokering kvv'!$B$1:$AG$700,MATCH(F$1,'Justerad allokering kvv'!$B$1:$AF$1,0),FALSE)),VLOOKUP($B149,'Allokerad kvv'!$B$2:$AV$700,MATCH(F$1,'Allokerad kvv'!$B$1:$AV$1,0),FALSE),VLOOKUP($B149,'Justerad allokering kvv'!$B$1:$AG$700,MATCH(F$1,'Justerad allokering kvv'!$B$1:$AF$1,0),FALSE)))</f>
        <v>0</v>
      </c>
      <c r="G149">
        <f>IF($B149=" ","",IF(ISERROR(1/VLOOKUP($B149,'Justerad allokering kvv'!$B$1:$AG$700,MATCH(G$1,'Justerad allokering kvv'!$B$1:$AF$1,0),FALSE)),VLOOKUP($B149,'Allokerad kvv'!$B$2:$AV$700,MATCH(G$1,'Allokerad kvv'!$B$1:$AV$1,0),FALSE),VLOOKUP($B149,'Justerad allokering kvv'!$B$1:$AG$700,MATCH(G$1,'Justerad allokering kvv'!$B$1:$AF$1,0),FALSE)))</f>
        <v>0</v>
      </c>
      <c r="H149">
        <f>IF($B149=" ","",IF(ISERROR(1/VLOOKUP($B149,'Justerad allokering kvv'!$B$1:$AG$700,MATCH(H$1,'Justerad allokering kvv'!$B$1:$AF$1,0),FALSE)),VLOOKUP($B149,'Allokerad kvv'!$B$2:$AV$700,MATCH(H$1,'Allokerad kvv'!$B$1:$AV$1,0),FALSE),VLOOKUP($B149,'Justerad allokering kvv'!$B$1:$AG$700,MATCH(H$1,'Justerad allokering kvv'!$B$1:$AF$1,0),FALSE)))</f>
        <v>0</v>
      </c>
      <c r="I149">
        <f>IF($B149=" ","",IF(ISERROR(1/VLOOKUP($B149,'Justerad allokering kvv'!$B$1:$AG$700,MATCH(I$1,'Justerad allokering kvv'!$B$1:$AF$1,0),FALSE)),VLOOKUP($B149,'Allokerad kvv'!$B$2:$AV$700,MATCH(I$1,'Allokerad kvv'!$B$1:$AV$1,0),FALSE),VLOOKUP($B149,'Justerad allokering kvv'!$B$1:$AG$700,MATCH(I$1,'Justerad allokering kvv'!$B$1:$AF$1,0),FALSE)))</f>
        <v>0</v>
      </c>
      <c r="J149">
        <f>IF($B149=" ","",IF(ISERROR(1/VLOOKUP($B149,'Justerad allokering kvv'!$B$1:$AG$700,MATCH(J$1,'Justerad allokering kvv'!$B$1:$AF$1,0),FALSE)),VLOOKUP($B149,'Allokerad kvv'!$B$2:$AV$700,MATCH(J$1,'Allokerad kvv'!$B$1:$AV$1,0),FALSE),VLOOKUP($B149,'Justerad allokering kvv'!$B$1:$AG$700,MATCH(J$1,'Justerad allokering kvv'!$B$1:$AF$1,0),FALSE)))</f>
        <v>16.2928</v>
      </c>
      <c r="K149">
        <f>IF($B149=" ","",IF(ISERROR(1/VLOOKUP($B149,'Justerad allokering kvv'!$B$1:$AG$700,MATCH(K$1,'Justerad allokering kvv'!$B$1:$AF$1,0),FALSE)),VLOOKUP($B149,'Allokerad kvv'!$B$2:$AV$700,MATCH(K$1,'Allokerad kvv'!$B$1:$AV$1,0),FALSE),VLOOKUP($B149,'Justerad allokering kvv'!$B$1:$AG$700,MATCH(K$1,'Justerad allokering kvv'!$B$1:$AF$1,0),FALSE)))</f>
        <v>0</v>
      </c>
      <c r="L149">
        <f>IF($B149=" ","",IF(ISERROR(1/VLOOKUP($B149,'Justerad allokering kvv'!$B$1:$AG$700,MATCH(L$1,'Justerad allokering kvv'!$B$1:$AF$1,0),FALSE)),VLOOKUP($B149,'Allokerad kvv'!$B$2:$AV$700,MATCH(L$1,'Allokerad kvv'!$B$1:$AV$1,0),FALSE),VLOOKUP($B149,'Justerad allokering kvv'!$B$1:$AG$700,MATCH(L$1,'Justerad allokering kvv'!$B$1:$AF$1,0),FALSE)))</f>
        <v>45.877200000000002</v>
      </c>
      <c r="M149">
        <f>IF($B149=" ","",IF(ISERROR(1/VLOOKUP($B149,'Justerad allokering kvv'!$B$1:$AG$700,MATCH(M$1,'Justerad allokering kvv'!$B$1:$AF$1,0),FALSE)),VLOOKUP($B149,'Allokerad kvv'!$B$2:$AV$700,MATCH(M$1,'Allokerad kvv'!$B$1:$AV$1,0),FALSE),VLOOKUP($B149,'Justerad allokering kvv'!$B$1:$AG$700,MATCH(M$1,'Justerad allokering kvv'!$B$1:$AF$1,0),FALSE)))</f>
        <v>26.154299999999999</v>
      </c>
      <c r="N149">
        <f>IF($B149=" ","",IF(ISERROR(1/VLOOKUP($B149,'Justerad allokering kvv'!$B$1:$AG$700,MATCH(N$1,'Justerad allokering kvv'!$B$1:$AF$1,0),FALSE)),VLOOKUP($B149,'Allokerad kvv'!$B$2:$AV$700,MATCH(N$1,'Allokerad kvv'!$B$1:$AV$1,0),FALSE),VLOOKUP($B149,'Justerad allokering kvv'!$B$1:$AG$700,MATCH(N$1,'Justerad allokering kvv'!$B$1:$AF$1,0),FALSE)))</f>
        <v>82.750500000000002</v>
      </c>
      <c r="O149">
        <f>IF($B149=" ","",IF(ISERROR(1/VLOOKUP($B149,'Justerad allokering kvv'!$B$1:$AG$700,MATCH(O$1,'Justerad allokering kvv'!$B$1:$AF$1,0),FALSE)),VLOOKUP($B149,'Allokerad kvv'!$B$2:$AV$700,MATCH(O$1,'Allokerad kvv'!$B$1:$AV$1,0),FALSE),VLOOKUP($B149,'Justerad allokering kvv'!$B$1:$AG$700,MATCH(O$1,'Justerad allokering kvv'!$B$1:$AF$1,0),FALSE)))</f>
        <v>0</v>
      </c>
      <c r="P149">
        <f>IF($B149=" ","",IF(ISERROR(1/VLOOKUP($B149,'Justerad allokering kvv'!$B$1:$AG$700,MATCH(P$1,'Justerad allokering kvv'!$B$1:$AF$1,0),FALSE)),VLOOKUP($B149,'Allokerad kvv'!$B$2:$AV$700,MATCH(P$1,'Allokerad kvv'!$B$1:$AV$1,0),FALSE),VLOOKUP($B149,'Justerad allokering kvv'!$B$1:$AG$700,MATCH(P$1,'Justerad allokering kvv'!$B$1:$AF$1,0),FALSE)))</f>
        <v>0</v>
      </c>
      <c r="Q149">
        <f>IF($B149=" ","",IF(ISERROR(1/VLOOKUP($B149,'Justerad allokering kvv'!$B$1:$AG$700,MATCH(Q$1,'Justerad allokering kvv'!$B$1:$AF$1,0),FALSE)),VLOOKUP($B149,'Allokerad kvv'!$B$2:$AV$700,MATCH(Q$1,'Allokerad kvv'!$B$1:$AV$1,0),FALSE),VLOOKUP($B149,'Justerad allokering kvv'!$B$1:$AG$700,MATCH(Q$1,'Justerad allokering kvv'!$B$1:$AF$1,0),FALSE)))</f>
        <v>24.4437</v>
      </c>
      <c r="R149">
        <f>IF($B149=" ","",IF(ISERROR(1/VLOOKUP($B149,'Justerad allokering kvv'!$B$1:$AG$700,MATCH(R$1,'Justerad allokering kvv'!$B$1:$AF$1,0),FALSE)),VLOOKUP($B149,'Allokerad kvv'!$B$2:$AV$700,MATCH(R$1,'Allokerad kvv'!$B$1:$AV$1,0),FALSE),VLOOKUP($B149,'Justerad allokering kvv'!$B$1:$AG$700,MATCH(R$1,'Justerad allokering kvv'!$B$1:$AF$1,0),FALSE)))</f>
        <v>0</v>
      </c>
      <c r="S149">
        <f>IF($B149=" ","",IF(ISERROR(1/VLOOKUP($B149,'Justerad allokering kvv'!$B$1:$AG$700,MATCH(S$1,'Justerad allokering kvv'!$B$1:$AF$1,0),FALSE)),VLOOKUP($B149,'Allokerad kvv'!$B$2:$AV$700,MATCH(S$1,'Allokerad kvv'!$B$1:$AV$1,0),FALSE),VLOOKUP($B149,'Justerad allokering kvv'!$B$1:$AG$700,MATCH(S$1,'Justerad allokering kvv'!$B$1:$AF$1,0),FALSE)))</f>
        <v>3.04419</v>
      </c>
      <c r="T149">
        <f>IF($B149=" ","",IF(ISERROR(1/VLOOKUP($B149,'Justerad allokering kvv'!$B$1:$AG$700,MATCH(T$1,'Justerad allokering kvv'!$B$1:$AF$1,0),FALSE)),VLOOKUP($B149,'Allokerad kvv'!$B$2:$AV$700,MATCH(T$1,'Allokerad kvv'!$B$1:$AV$1,0),FALSE),VLOOKUP($B149,'Justerad allokering kvv'!$B$1:$AG$700,MATCH(T$1,'Justerad allokering kvv'!$B$1:$AF$1,0),FALSE)))</f>
        <v>7.2889099999999998E-2</v>
      </c>
      <c r="U149">
        <f>IF($B149=" ","",IF(ISERROR(1/VLOOKUP($B149,'Justerad allokering kvv'!$B$1:$AG$700,MATCH(U$1,'Justerad allokering kvv'!$B$1:$AF$1,0),FALSE)),VLOOKUP($B149,'Allokerad kvv'!$B$2:$AV$700,MATCH(U$1,'Allokerad kvv'!$B$1:$AV$1,0),FALSE),VLOOKUP($B149,'Justerad allokering kvv'!$B$1:$AG$700,MATCH(U$1,'Justerad allokering kvv'!$B$1:$AF$1,0),FALSE)))</f>
        <v>0</v>
      </c>
      <c r="V149">
        <f>IF($B149=" ","",IF(ISERROR(1/VLOOKUP($B149,'Justerad allokering kvv'!$B$1:$AG$700,MATCH(V$1,'Justerad allokering kvv'!$B$1:$AF$1,0),FALSE)),VLOOKUP($B149,'Allokerad kvv'!$B$2:$AV$700,MATCH(V$1,'Allokerad kvv'!$B$1:$AV$1,0),FALSE),VLOOKUP($B149,'Justerad allokering kvv'!$B$1:$AG$700,MATCH(V$1,'Justerad allokering kvv'!$B$1:$AF$1,0),FALSE)))</f>
        <v>0</v>
      </c>
      <c r="W149">
        <f>IF($B149=" ","",IF(ISERROR(1/VLOOKUP($B149,'Justerad allokering kvv'!$B$1:$AG$700,MATCH(W$1,'Justerad allokering kvv'!$B$1:$AF$1,0),FALSE)),VLOOKUP($B149,'Allokerad kvv'!$B$2:$AV$700,MATCH(W$1,'Allokerad kvv'!$B$1:$AV$1,0),FALSE),VLOOKUP($B149,'Justerad allokering kvv'!$B$1:$AG$700,MATCH(W$1,'Justerad allokering kvv'!$B$1:$AF$1,0),FALSE)))</f>
        <v>0</v>
      </c>
      <c r="X149">
        <f>IF($B149=" ","",IF(ISERROR(1/VLOOKUP($B149,'Justerad allokering kvv'!$B$1:$AG$700,MATCH(X$1,'Justerad allokering kvv'!$B$1:$AF$1,0),FALSE)),VLOOKUP($B149,'Allokerad kvv'!$B$2:$AV$700,MATCH(X$1,'Allokerad kvv'!$B$1:$AV$1,0),FALSE),VLOOKUP($B149,'Justerad allokering kvv'!$B$1:$AG$700,MATCH(X$1,'Justerad allokering kvv'!$B$1:$AF$1,0),FALSE)))</f>
        <v>0</v>
      </c>
      <c r="Y149">
        <f>IF($B149=" ","",IF(ISERROR(1/VLOOKUP($B149,'Justerad allokering kvv'!$B$1:$AG$700,MATCH(Y$1,'Justerad allokering kvv'!$B$1:$AF$1,0),FALSE)),VLOOKUP($B149,'Allokerad kvv'!$B$2:$AV$700,MATCH(Y$1,'Allokerad kvv'!$B$1:$AV$1,0),FALSE),VLOOKUP($B149,'Justerad allokering kvv'!$B$1:$AG$700,MATCH(Y$1,'Justerad allokering kvv'!$B$1:$AF$1,0),FALSE)))</f>
        <v>36.8733</v>
      </c>
      <c r="AB149">
        <f>IFERROR(VLOOKUP($B149,Kraftvärmeprod!$B$1:$AO$424,MATCH("Tillförd energi från rökgaskondensering (GWh)",Kraftvärmeprod!$B$1:$AG$1,0),FALSE)/1,0)</f>
        <v>123</v>
      </c>
      <c r="AE149" s="122">
        <f t="shared" si="8"/>
        <v>397.52597909999997</v>
      </c>
      <c r="AG149">
        <f t="shared" si="9"/>
        <v>397.52597909999997</v>
      </c>
      <c r="AH149">
        <f t="shared" si="10"/>
        <v>274.52597909999997</v>
      </c>
      <c r="AI149">
        <f>IF(AH149=0,"",AH149/VLOOKUP(B149,Kraftvärmeprod!$B$1:$BC$480,MATCH("Summa tillförd energi exklusive rökgaskondensering",Kraftvärmeprod!$B$1:$BC$1,0),FALSE))</f>
        <v>0.43214063169990707</v>
      </c>
      <c r="AK149">
        <f t="shared" si="11"/>
        <v>250.08227909999999</v>
      </c>
    </row>
    <row r="150" spans="1:37" x14ac:dyDescent="0.25">
      <c r="A150" s="2" t="s">
        <v>668</v>
      </c>
      <c r="B150" s="2" t="s">
        <v>665</v>
      </c>
      <c r="C150" t="str">
        <f>IF($B150=" ","",IF(ISERROR(1/VLOOKUP($B150,'Justerad allokering kvv'!$B$1:$AG$700,MATCH(C$1,'Justerad allokering kvv'!$B$1:$AF$1,0),FALSE)),VLOOKUP($B150,'Allokerad kvv'!$B$2:$AV$700,MATCH(C$1,'Allokerad kvv'!$B$1:$AV$1,0),FALSE),VLOOKUP($B150,'Justerad allokering kvv'!$B$1:$AG$700,MATCH(C$1,'Justerad allokering kvv'!$B$1:$AF$1,0),FALSE)))</f>
        <v/>
      </c>
      <c r="D150" t="str">
        <f>IF($B150=" ","",IF(ISERROR(1/VLOOKUP($B150,'Justerad allokering kvv'!$B$1:$AG$700,MATCH(D$1,'Justerad allokering kvv'!$B$1:$AF$1,0),FALSE)),VLOOKUP($B150,'Allokerad kvv'!$B$2:$AV$700,MATCH(D$1,'Allokerad kvv'!$B$1:$AV$1,0),FALSE),VLOOKUP($B150,'Justerad allokering kvv'!$B$1:$AG$700,MATCH(D$1,'Justerad allokering kvv'!$B$1:$AF$1,0),FALSE)))</f>
        <v/>
      </c>
      <c r="E150" t="str">
        <f>IF($B150=" ","",IF(ISERROR(1/VLOOKUP($B150,'Justerad allokering kvv'!$B$1:$AG$700,MATCH(E$1,'Justerad allokering kvv'!$B$1:$AF$1,0),FALSE)),VLOOKUP($B150,'Allokerad kvv'!$B$2:$AV$700,MATCH(E$1,'Allokerad kvv'!$B$1:$AV$1,0),FALSE),VLOOKUP($B150,'Justerad allokering kvv'!$B$1:$AG$700,MATCH(E$1,'Justerad allokering kvv'!$B$1:$AF$1,0),FALSE)))</f>
        <v/>
      </c>
      <c r="F150" t="str">
        <f>IF($B150=" ","",IF(ISERROR(1/VLOOKUP($B150,'Justerad allokering kvv'!$B$1:$AG$700,MATCH(F$1,'Justerad allokering kvv'!$B$1:$AF$1,0),FALSE)),VLOOKUP($B150,'Allokerad kvv'!$B$2:$AV$700,MATCH(F$1,'Allokerad kvv'!$B$1:$AV$1,0),FALSE),VLOOKUP($B150,'Justerad allokering kvv'!$B$1:$AG$700,MATCH(F$1,'Justerad allokering kvv'!$B$1:$AF$1,0),FALSE)))</f>
        <v/>
      </c>
      <c r="G150" t="str">
        <f>IF($B150=" ","",IF(ISERROR(1/VLOOKUP($B150,'Justerad allokering kvv'!$B$1:$AG$700,MATCH(G$1,'Justerad allokering kvv'!$B$1:$AF$1,0),FALSE)),VLOOKUP($B150,'Allokerad kvv'!$B$2:$AV$700,MATCH(G$1,'Allokerad kvv'!$B$1:$AV$1,0),FALSE),VLOOKUP($B150,'Justerad allokering kvv'!$B$1:$AG$700,MATCH(G$1,'Justerad allokering kvv'!$B$1:$AF$1,0),FALSE)))</f>
        <v/>
      </c>
      <c r="H150" t="str">
        <f>IF($B150=" ","",IF(ISERROR(1/VLOOKUP($B150,'Justerad allokering kvv'!$B$1:$AG$700,MATCH(H$1,'Justerad allokering kvv'!$B$1:$AF$1,0),FALSE)),VLOOKUP($B150,'Allokerad kvv'!$B$2:$AV$700,MATCH(H$1,'Allokerad kvv'!$B$1:$AV$1,0),FALSE),VLOOKUP($B150,'Justerad allokering kvv'!$B$1:$AG$700,MATCH(H$1,'Justerad allokering kvv'!$B$1:$AF$1,0),FALSE)))</f>
        <v/>
      </c>
      <c r="I150" t="str">
        <f>IF($B150=" ","",IF(ISERROR(1/VLOOKUP($B150,'Justerad allokering kvv'!$B$1:$AG$700,MATCH(I$1,'Justerad allokering kvv'!$B$1:$AF$1,0),FALSE)),VLOOKUP($B150,'Allokerad kvv'!$B$2:$AV$700,MATCH(I$1,'Allokerad kvv'!$B$1:$AV$1,0),FALSE),VLOOKUP($B150,'Justerad allokering kvv'!$B$1:$AG$700,MATCH(I$1,'Justerad allokering kvv'!$B$1:$AF$1,0),FALSE)))</f>
        <v/>
      </c>
      <c r="J150" t="str">
        <f>IF($B150=" ","",IF(ISERROR(1/VLOOKUP($B150,'Justerad allokering kvv'!$B$1:$AG$700,MATCH(J$1,'Justerad allokering kvv'!$B$1:$AF$1,0),FALSE)),VLOOKUP($B150,'Allokerad kvv'!$B$2:$AV$700,MATCH(J$1,'Allokerad kvv'!$B$1:$AV$1,0),FALSE),VLOOKUP($B150,'Justerad allokering kvv'!$B$1:$AG$700,MATCH(J$1,'Justerad allokering kvv'!$B$1:$AF$1,0),FALSE)))</f>
        <v/>
      </c>
      <c r="K150" t="str">
        <f>IF($B150=" ","",IF(ISERROR(1/VLOOKUP($B150,'Justerad allokering kvv'!$B$1:$AG$700,MATCH(K$1,'Justerad allokering kvv'!$B$1:$AF$1,0),FALSE)),VLOOKUP($B150,'Allokerad kvv'!$B$2:$AV$700,MATCH(K$1,'Allokerad kvv'!$B$1:$AV$1,0),FALSE),VLOOKUP($B150,'Justerad allokering kvv'!$B$1:$AG$700,MATCH(K$1,'Justerad allokering kvv'!$B$1:$AF$1,0),FALSE)))</f>
        <v/>
      </c>
      <c r="L150" t="str">
        <f>IF($B150=" ","",IF(ISERROR(1/VLOOKUP($B150,'Justerad allokering kvv'!$B$1:$AG$700,MATCH(L$1,'Justerad allokering kvv'!$B$1:$AF$1,0),FALSE)),VLOOKUP($B150,'Allokerad kvv'!$B$2:$AV$700,MATCH(L$1,'Allokerad kvv'!$B$1:$AV$1,0),FALSE),VLOOKUP($B150,'Justerad allokering kvv'!$B$1:$AG$700,MATCH(L$1,'Justerad allokering kvv'!$B$1:$AF$1,0),FALSE)))</f>
        <v/>
      </c>
      <c r="M150" t="str">
        <f>IF($B150=" ","",IF(ISERROR(1/VLOOKUP($B150,'Justerad allokering kvv'!$B$1:$AG$700,MATCH(M$1,'Justerad allokering kvv'!$B$1:$AF$1,0),FALSE)),VLOOKUP($B150,'Allokerad kvv'!$B$2:$AV$700,MATCH(M$1,'Allokerad kvv'!$B$1:$AV$1,0),FALSE),VLOOKUP($B150,'Justerad allokering kvv'!$B$1:$AG$700,MATCH(M$1,'Justerad allokering kvv'!$B$1:$AF$1,0),FALSE)))</f>
        <v/>
      </c>
      <c r="N150" t="str">
        <f>IF($B150=" ","",IF(ISERROR(1/VLOOKUP($B150,'Justerad allokering kvv'!$B$1:$AG$700,MATCH(N$1,'Justerad allokering kvv'!$B$1:$AF$1,0),FALSE)),VLOOKUP($B150,'Allokerad kvv'!$B$2:$AV$700,MATCH(N$1,'Allokerad kvv'!$B$1:$AV$1,0),FALSE),VLOOKUP($B150,'Justerad allokering kvv'!$B$1:$AG$700,MATCH(N$1,'Justerad allokering kvv'!$B$1:$AF$1,0),FALSE)))</f>
        <v/>
      </c>
      <c r="O150" t="str">
        <f>IF($B150=" ","",IF(ISERROR(1/VLOOKUP($B150,'Justerad allokering kvv'!$B$1:$AG$700,MATCH(O$1,'Justerad allokering kvv'!$B$1:$AF$1,0),FALSE)),VLOOKUP($B150,'Allokerad kvv'!$B$2:$AV$700,MATCH(O$1,'Allokerad kvv'!$B$1:$AV$1,0),FALSE),VLOOKUP($B150,'Justerad allokering kvv'!$B$1:$AG$700,MATCH(O$1,'Justerad allokering kvv'!$B$1:$AF$1,0),FALSE)))</f>
        <v/>
      </c>
      <c r="P150" t="str">
        <f>IF($B150=" ","",IF(ISERROR(1/VLOOKUP($B150,'Justerad allokering kvv'!$B$1:$AG$700,MATCH(P$1,'Justerad allokering kvv'!$B$1:$AF$1,0),FALSE)),VLOOKUP($B150,'Allokerad kvv'!$B$2:$AV$700,MATCH(P$1,'Allokerad kvv'!$B$1:$AV$1,0),FALSE),VLOOKUP($B150,'Justerad allokering kvv'!$B$1:$AG$700,MATCH(P$1,'Justerad allokering kvv'!$B$1:$AF$1,0),FALSE)))</f>
        <v/>
      </c>
      <c r="Q150" t="str">
        <f>IF($B150=" ","",IF(ISERROR(1/VLOOKUP($B150,'Justerad allokering kvv'!$B$1:$AG$700,MATCH(Q$1,'Justerad allokering kvv'!$B$1:$AF$1,0),FALSE)),VLOOKUP($B150,'Allokerad kvv'!$B$2:$AV$700,MATCH(Q$1,'Allokerad kvv'!$B$1:$AV$1,0),FALSE),VLOOKUP($B150,'Justerad allokering kvv'!$B$1:$AG$700,MATCH(Q$1,'Justerad allokering kvv'!$B$1:$AF$1,0),FALSE)))</f>
        <v/>
      </c>
      <c r="R150" t="str">
        <f>IF($B150=" ","",IF(ISERROR(1/VLOOKUP($B150,'Justerad allokering kvv'!$B$1:$AG$700,MATCH(R$1,'Justerad allokering kvv'!$B$1:$AF$1,0),FALSE)),VLOOKUP($B150,'Allokerad kvv'!$B$2:$AV$700,MATCH(R$1,'Allokerad kvv'!$B$1:$AV$1,0),FALSE),VLOOKUP($B150,'Justerad allokering kvv'!$B$1:$AG$700,MATCH(R$1,'Justerad allokering kvv'!$B$1:$AF$1,0),FALSE)))</f>
        <v/>
      </c>
      <c r="S150" t="str">
        <f>IF($B150=" ","",IF(ISERROR(1/VLOOKUP($B150,'Justerad allokering kvv'!$B$1:$AG$700,MATCH(S$1,'Justerad allokering kvv'!$B$1:$AF$1,0),FALSE)),VLOOKUP($B150,'Allokerad kvv'!$B$2:$AV$700,MATCH(S$1,'Allokerad kvv'!$B$1:$AV$1,0),FALSE),VLOOKUP($B150,'Justerad allokering kvv'!$B$1:$AG$700,MATCH(S$1,'Justerad allokering kvv'!$B$1:$AF$1,0),FALSE)))</f>
        <v/>
      </c>
      <c r="T150" t="str">
        <f>IF($B150=" ","",IF(ISERROR(1/VLOOKUP($B150,'Justerad allokering kvv'!$B$1:$AG$700,MATCH(T$1,'Justerad allokering kvv'!$B$1:$AF$1,0),FALSE)),VLOOKUP($B150,'Allokerad kvv'!$B$2:$AV$700,MATCH(T$1,'Allokerad kvv'!$B$1:$AV$1,0),FALSE),VLOOKUP($B150,'Justerad allokering kvv'!$B$1:$AG$700,MATCH(T$1,'Justerad allokering kvv'!$B$1:$AF$1,0),FALSE)))</f>
        <v/>
      </c>
      <c r="U150" t="str">
        <f>IF($B150=" ","",IF(ISERROR(1/VLOOKUP($B150,'Justerad allokering kvv'!$B$1:$AG$700,MATCH(U$1,'Justerad allokering kvv'!$B$1:$AF$1,0),FALSE)),VLOOKUP($B150,'Allokerad kvv'!$B$2:$AV$700,MATCH(U$1,'Allokerad kvv'!$B$1:$AV$1,0),FALSE),VLOOKUP($B150,'Justerad allokering kvv'!$B$1:$AG$700,MATCH(U$1,'Justerad allokering kvv'!$B$1:$AF$1,0),FALSE)))</f>
        <v/>
      </c>
      <c r="V150" t="str">
        <f>IF($B150=" ","",IF(ISERROR(1/VLOOKUP($B150,'Justerad allokering kvv'!$B$1:$AG$700,MATCH(V$1,'Justerad allokering kvv'!$B$1:$AF$1,0),FALSE)),VLOOKUP($B150,'Allokerad kvv'!$B$2:$AV$700,MATCH(V$1,'Allokerad kvv'!$B$1:$AV$1,0),FALSE),VLOOKUP($B150,'Justerad allokering kvv'!$B$1:$AG$700,MATCH(V$1,'Justerad allokering kvv'!$B$1:$AF$1,0),FALSE)))</f>
        <v/>
      </c>
      <c r="W150" t="str">
        <f>IF($B150=" ","",IF(ISERROR(1/VLOOKUP($B150,'Justerad allokering kvv'!$B$1:$AG$700,MATCH(W$1,'Justerad allokering kvv'!$B$1:$AF$1,0),FALSE)),VLOOKUP($B150,'Allokerad kvv'!$B$2:$AV$700,MATCH(W$1,'Allokerad kvv'!$B$1:$AV$1,0),FALSE),VLOOKUP($B150,'Justerad allokering kvv'!$B$1:$AG$700,MATCH(W$1,'Justerad allokering kvv'!$B$1:$AF$1,0),FALSE)))</f>
        <v/>
      </c>
      <c r="X150" t="str">
        <f>IF($B150=" ","",IF(ISERROR(1/VLOOKUP($B150,'Justerad allokering kvv'!$B$1:$AG$700,MATCH(X$1,'Justerad allokering kvv'!$B$1:$AF$1,0),FALSE)),VLOOKUP($B150,'Allokerad kvv'!$B$2:$AV$700,MATCH(X$1,'Allokerad kvv'!$B$1:$AV$1,0),FALSE),VLOOKUP($B150,'Justerad allokering kvv'!$B$1:$AG$700,MATCH(X$1,'Justerad allokering kvv'!$B$1:$AF$1,0),FALSE)))</f>
        <v/>
      </c>
      <c r="Y150" t="str">
        <f>IF($B150=" ","",IF(ISERROR(1/VLOOKUP($B150,'Justerad allokering kvv'!$B$1:$AG$700,MATCH(Y$1,'Justerad allokering kvv'!$B$1:$AF$1,0),FALSE)),VLOOKUP($B150,'Allokerad kvv'!$B$2:$AV$700,MATCH(Y$1,'Allokerad kvv'!$B$1:$AV$1,0),FALSE),VLOOKUP($B150,'Justerad allokering kvv'!$B$1:$AG$700,MATCH(Y$1,'Justerad allokering kvv'!$B$1:$AF$1,0),FALSE)))</f>
        <v/>
      </c>
      <c r="AB150">
        <f>IFERROR(VLOOKUP($B150,Kraftvärmeprod!$B$1:$AO$424,MATCH("Tillförd energi från rökgaskondensering (GWh)",Kraftvärmeprod!$B$1:$AG$1,0),FALSE)/1,0)</f>
        <v>0</v>
      </c>
      <c r="AE150" s="122">
        <f t="shared" si="8"/>
        <v>0</v>
      </c>
      <c r="AG150" t="e">
        <f t="shared" si="9"/>
        <v>#VALUE!</v>
      </c>
      <c r="AH150" t="e">
        <f t="shared" si="10"/>
        <v>#VALUE!</v>
      </c>
      <c r="AI150" t="e">
        <f>IF(AH150=0,"",AH150/VLOOKUP(B150,Kraftvärmeprod!$B$1:$BC$480,MATCH("Summa tillförd energi exklusive rökgaskondensering",Kraftvärmeprod!$B$1:$BC$1,0),FALSE))</f>
        <v>#VALUE!</v>
      </c>
      <c r="AK150" t="e">
        <f t="shared" si="11"/>
        <v>#VALUE!</v>
      </c>
    </row>
    <row r="151" spans="1:37" x14ac:dyDescent="0.25">
      <c r="A151" s="2" t="s">
        <v>238</v>
      </c>
      <c r="B151" s="2" t="s">
        <v>239</v>
      </c>
      <c r="C151">
        <f>IF($B151=" ","",IF(ISERROR(1/VLOOKUP($B151,'Justerad allokering kvv'!$B$1:$AG$700,MATCH(C$1,'Justerad allokering kvv'!$B$1:$AF$1,0),FALSE)),VLOOKUP($B151,'Allokerad kvv'!$B$2:$AV$700,MATCH(C$1,'Allokerad kvv'!$B$1:$AV$1,0),FALSE),VLOOKUP($B151,'Justerad allokering kvv'!$B$1:$AG$700,MATCH(C$1,'Justerad allokering kvv'!$B$1:$AF$1,0),FALSE)))</f>
        <v>0</v>
      </c>
      <c r="D151">
        <f>IF($B151=" ","",IF(ISERROR(1/VLOOKUP($B151,'Justerad allokering kvv'!$B$1:$AG$700,MATCH(D$1,'Justerad allokering kvv'!$B$1:$AF$1,0),FALSE)),VLOOKUP($B151,'Allokerad kvv'!$B$2:$AV$700,MATCH(D$1,'Allokerad kvv'!$B$1:$AV$1,0),FALSE),VLOOKUP($B151,'Justerad allokering kvv'!$B$1:$AG$700,MATCH(D$1,'Justerad allokering kvv'!$B$1:$AF$1,0),FALSE)))</f>
        <v>0</v>
      </c>
      <c r="E151">
        <f>IF($B151=" ","",IF(ISERROR(1/VLOOKUP($B151,'Justerad allokering kvv'!$B$1:$AG$700,MATCH(E$1,'Justerad allokering kvv'!$B$1:$AF$1,0),FALSE)),VLOOKUP($B151,'Allokerad kvv'!$B$2:$AV$700,MATCH(E$1,'Allokerad kvv'!$B$1:$AV$1,0),FALSE),VLOOKUP($B151,'Justerad allokering kvv'!$B$1:$AG$700,MATCH(E$1,'Justerad allokering kvv'!$B$1:$AF$1,0),FALSE)))</f>
        <v>0</v>
      </c>
      <c r="F151">
        <f>IF($B151=" ","",IF(ISERROR(1/VLOOKUP($B151,'Justerad allokering kvv'!$B$1:$AG$700,MATCH(F$1,'Justerad allokering kvv'!$B$1:$AF$1,0),FALSE)),VLOOKUP($B151,'Allokerad kvv'!$B$2:$AV$700,MATCH(F$1,'Allokerad kvv'!$B$1:$AV$1,0),FALSE),VLOOKUP($B151,'Justerad allokering kvv'!$B$1:$AG$700,MATCH(F$1,'Justerad allokering kvv'!$B$1:$AF$1,0),FALSE)))</f>
        <v>0</v>
      </c>
      <c r="G151">
        <f>IF($B151=" ","",IF(ISERROR(1/VLOOKUP($B151,'Justerad allokering kvv'!$B$1:$AG$700,MATCH(G$1,'Justerad allokering kvv'!$B$1:$AF$1,0),FALSE)),VLOOKUP($B151,'Allokerad kvv'!$B$2:$AV$700,MATCH(G$1,'Allokerad kvv'!$B$1:$AV$1,0),FALSE),VLOOKUP($B151,'Justerad allokering kvv'!$B$1:$AG$700,MATCH(G$1,'Justerad allokering kvv'!$B$1:$AF$1,0),FALSE)))</f>
        <v>0</v>
      </c>
      <c r="H151">
        <f>IF($B151=" ","",IF(ISERROR(1/VLOOKUP($B151,'Justerad allokering kvv'!$B$1:$AG$700,MATCH(H$1,'Justerad allokering kvv'!$B$1:$AF$1,0),FALSE)),VLOOKUP($B151,'Allokerad kvv'!$B$2:$AV$700,MATCH(H$1,'Allokerad kvv'!$B$1:$AV$1,0),FALSE),VLOOKUP($B151,'Justerad allokering kvv'!$B$1:$AG$700,MATCH(H$1,'Justerad allokering kvv'!$B$1:$AF$1,0),FALSE)))</f>
        <v>0</v>
      </c>
      <c r="I151">
        <f>IF($B151=" ","",IF(ISERROR(1/VLOOKUP($B151,'Justerad allokering kvv'!$B$1:$AG$700,MATCH(I$1,'Justerad allokering kvv'!$B$1:$AF$1,0),FALSE)),VLOOKUP($B151,'Allokerad kvv'!$B$2:$AV$700,MATCH(I$1,'Allokerad kvv'!$B$1:$AV$1,0),FALSE),VLOOKUP($B151,'Justerad allokering kvv'!$B$1:$AG$700,MATCH(I$1,'Justerad allokering kvv'!$B$1:$AF$1,0),FALSE)))</f>
        <v>0</v>
      </c>
      <c r="J151">
        <f>IF($B151=" ","",IF(ISERROR(1/VLOOKUP($B151,'Justerad allokering kvv'!$B$1:$AG$700,MATCH(J$1,'Justerad allokering kvv'!$B$1:$AF$1,0),FALSE)),VLOOKUP($B151,'Allokerad kvv'!$B$2:$AV$700,MATCH(J$1,'Allokerad kvv'!$B$1:$AV$1,0),FALSE),VLOOKUP($B151,'Justerad allokering kvv'!$B$1:$AG$700,MATCH(J$1,'Justerad allokering kvv'!$B$1:$AF$1,0),FALSE)))</f>
        <v>0</v>
      </c>
      <c r="K151">
        <f>IF($B151=" ","",IF(ISERROR(1/VLOOKUP($B151,'Justerad allokering kvv'!$B$1:$AG$700,MATCH(K$1,'Justerad allokering kvv'!$B$1:$AF$1,0),FALSE)),VLOOKUP($B151,'Allokerad kvv'!$B$2:$AV$700,MATCH(K$1,'Allokerad kvv'!$B$1:$AV$1,0),FALSE),VLOOKUP($B151,'Justerad allokering kvv'!$B$1:$AG$700,MATCH(K$1,'Justerad allokering kvv'!$B$1:$AF$1,0),FALSE)))</f>
        <v>0</v>
      </c>
      <c r="L151">
        <f>IF($B151=" ","",IF(ISERROR(1/VLOOKUP($B151,'Justerad allokering kvv'!$B$1:$AG$700,MATCH(L$1,'Justerad allokering kvv'!$B$1:$AF$1,0),FALSE)),VLOOKUP($B151,'Allokerad kvv'!$B$2:$AV$700,MATCH(L$1,'Allokerad kvv'!$B$1:$AV$1,0),FALSE),VLOOKUP($B151,'Justerad allokering kvv'!$B$1:$AG$700,MATCH(L$1,'Justerad allokering kvv'!$B$1:$AF$1,0),FALSE)))</f>
        <v>0</v>
      </c>
      <c r="M151">
        <f>IF($B151=" ","",IF(ISERROR(1/VLOOKUP($B151,'Justerad allokering kvv'!$B$1:$AG$700,MATCH(M$1,'Justerad allokering kvv'!$B$1:$AF$1,0),FALSE)),VLOOKUP($B151,'Allokerad kvv'!$B$2:$AV$700,MATCH(M$1,'Allokerad kvv'!$B$1:$AV$1,0),FALSE),VLOOKUP($B151,'Justerad allokering kvv'!$B$1:$AG$700,MATCH(M$1,'Justerad allokering kvv'!$B$1:$AF$1,0),FALSE)))</f>
        <v>0</v>
      </c>
      <c r="N151">
        <f>IF($B151=" ","",IF(ISERROR(1/VLOOKUP($B151,'Justerad allokering kvv'!$B$1:$AG$700,MATCH(N$1,'Justerad allokering kvv'!$B$1:$AF$1,0),FALSE)),VLOOKUP($B151,'Allokerad kvv'!$B$2:$AV$700,MATCH(N$1,'Allokerad kvv'!$B$1:$AV$1,0),FALSE),VLOOKUP($B151,'Justerad allokering kvv'!$B$1:$AG$700,MATCH(N$1,'Justerad allokering kvv'!$B$1:$AF$1,0),FALSE)))</f>
        <v>0</v>
      </c>
      <c r="O151">
        <f>IF($B151=" ","",IF(ISERROR(1/VLOOKUP($B151,'Justerad allokering kvv'!$B$1:$AG$700,MATCH(O$1,'Justerad allokering kvv'!$B$1:$AF$1,0),FALSE)),VLOOKUP($B151,'Allokerad kvv'!$B$2:$AV$700,MATCH(O$1,'Allokerad kvv'!$B$1:$AV$1,0),FALSE),VLOOKUP($B151,'Justerad allokering kvv'!$B$1:$AG$700,MATCH(O$1,'Justerad allokering kvv'!$B$1:$AF$1,0),FALSE)))</f>
        <v>0</v>
      </c>
      <c r="P151">
        <f>IF($B151=" ","",IF(ISERROR(1/VLOOKUP($B151,'Justerad allokering kvv'!$B$1:$AG$700,MATCH(P$1,'Justerad allokering kvv'!$B$1:$AF$1,0),FALSE)),VLOOKUP($B151,'Allokerad kvv'!$B$2:$AV$700,MATCH(P$1,'Allokerad kvv'!$B$1:$AV$1,0),FALSE),VLOOKUP($B151,'Justerad allokering kvv'!$B$1:$AG$700,MATCH(P$1,'Justerad allokering kvv'!$B$1:$AF$1,0),FALSE)))</f>
        <v>0</v>
      </c>
      <c r="Q151">
        <f>IF($B151=" ","",IF(ISERROR(1/VLOOKUP($B151,'Justerad allokering kvv'!$B$1:$AG$700,MATCH(Q$1,'Justerad allokering kvv'!$B$1:$AF$1,0),FALSE)),VLOOKUP($B151,'Allokerad kvv'!$B$2:$AV$700,MATCH(Q$1,'Allokerad kvv'!$B$1:$AV$1,0),FALSE),VLOOKUP($B151,'Justerad allokering kvv'!$B$1:$AG$700,MATCH(Q$1,'Justerad allokering kvv'!$B$1:$AF$1,0),FALSE)))</f>
        <v>0</v>
      </c>
      <c r="R151">
        <f>IF($B151=" ","",IF(ISERROR(1/VLOOKUP($B151,'Justerad allokering kvv'!$B$1:$AG$700,MATCH(R$1,'Justerad allokering kvv'!$B$1:$AF$1,0),FALSE)),VLOOKUP($B151,'Allokerad kvv'!$B$2:$AV$700,MATCH(R$1,'Allokerad kvv'!$B$1:$AV$1,0),FALSE),VLOOKUP($B151,'Justerad allokering kvv'!$B$1:$AG$700,MATCH(R$1,'Justerad allokering kvv'!$B$1:$AF$1,0),FALSE)))</f>
        <v>0</v>
      </c>
      <c r="S151">
        <f>IF($B151=" ","",IF(ISERROR(1/VLOOKUP($B151,'Justerad allokering kvv'!$B$1:$AG$700,MATCH(S$1,'Justerad allokering kvv'!$B$1:$AF$1,0),FALSE)),VLOOKUP($B151,'Allokerad kvv'!$B$2:$AV$700,MATCH(S$1,'Allokerad kvv'!$B$1:$AV$1,0),FALSE),VLOOKUP($B151,'Justerad allokering kvv'!$B$1:$AG$700,MATCH(S$1,'Justerad allokering kvv'!$B$1:$AF$1,0),FALSE)))</f>
        <v>0</v>
      </c>
      <c r="T151">
        <f>IF($B151=" ","",IF(ISERROR(1/VLOOKUP($B151,'Justerad allokering kvv'!$B$1:$AG$700,MATCH(T$1,'Justerad allokering kvv'!$B$1:$AF$1,0),FALSE)),VLOOKUP($B151,'Allokerad kvv'!$B$2:$AV$700,MATCH(T$1,'Allokerad kvv'!$B$1:$AV$1,0),FALSE),VLOOKUP($B151,'Justerad allokering kvv'!$B$1:$AG$700,MATCH(T$1,'Justerad allokering kvv'!$B$1:$AF$1,0),FALSE)))</f>
        <v>0</v>
      </c>
      <c r="U151">
        <f>IF($B151=" ","",IF(ISERROR(1/VLOOKUP($B151,'Justerad allokering kvv'!$B$1:$AG$700,MATCH(U$1,'Justerad allokering kvv'!$B$1:$AF$1,0),FALSE)),VLOOKUP($B151,'Allokerad kvv'!$B$2:$AV$700,MATCH(U$1,'Allokerad kvv'!$B$1:$AV$1,0),FALSE),VLOOKUP($B151,'Justerad allokering kvv'!$B$1:$AG$700,MATCH(U$1,'Justerad allokering kvv'!$B$1:$AF$1,0),FALSE)))</f>
        <v>0</v>
      </c>
      <c r="V151">
        <f>IF($B151=" ","",IF(ISERROR(1/VLOOKUP($B151,'Justerad allokering kvv'!$B$1:$AG$700,MATCH(V$1,'Justerad allokering kvv'!$B$1:$AF$1,0),FALSE)),VLOOKUP($B151,'Allokerad kvv'!$B$2:$AV$700,MATCH(V$1,'Allokerad kvv'!$B$1:$AV$1,0),FALSE),VLOOKUP($B151,'Justerad allokering kvv'!$B$1:$AG$700,MATCH(V$1,'Justerad allokering kvv'!$B$1:$AF$1,0),FALSE)))</f>
        <v>0</v>
      </c>
      <c r="W151">
        <f>IF($B151=" ","",IF(ISERROR(1/VLOOKUP($B151,'Justerad allokering kvv'!$B$1:$AG$700,MATCH(W$1,'Justerad allokering kvv'!$B$1:$AF$1,0),FALSE)),VLOOKUP($B151,'Allokerad kvv'!$B$2:$AV$700,MATCH(W$1,'Allokerad kvv'!$B$1:$AV$1,0),FALSE),VLOOKUP($B151,'Justerad allokering kvv'!$B$1:$AG$700,MATCH(W$1,'Justerad allokering kvv'!$B$1:$AF$1,0),FALSE)))</f>
        <v>0</v>
      </c>
      <c r="X151">
        <f>IF($B151=" ","",IF(ISERROR(1/VLOOKUP($B151,'Justerad allokering kvv'!$B$1:$AG$700,MATCH(X$1,'Justerad allokering kvv'!$B$1:$AF$1,0),FALSE)),VLOOKUP($B151,'Allokerad kvv'!$B$2:$AV$700,MATCH(X$1,'Allokerad kvv'!$B$1:$AV$1,0),FALSE),VLOOKUP($B151,'Justerad allokering kvv'!$B$1:$AG$700,MATCH(X$1,'Justerad allokering kvv'!$B$1:$AF$1,0),FALSE)))</f>
        <v>0</v>
      </c>
      <c r="Y151">
        <f>IF($B151=" ","",IF(ISERROR(1/VLOOKUP($B151,'Justerad allokering kvv'!$B$1:$AG$700,MATCH(Y$1,'Justerad allokering kvv'!$B$1:$AF$1,0),FALSE)),VLOOKUP($B151,'Allokerad kvv'!$B$2:$AV$700,MATCH(Y$1,'Allokerad kvv'!$B$1:$AV$1,0),FALSE),VLOOKUP($B151,'Justerad allokering kvv'!$B$1:$AG$700,MATCH(Y$1,'Justerad allokering kvv'!$B$1:$AF$1,0),FALSE)))</f>
        <v>0</v>
      </c>
      <c r="AB151">
        <f>IFERROR(VLOOKUP($B151,Kraftvärmeprod!$B$1:$AO$424,MATCH("Tillförd energi från rökgaskondensering (GWh)",Kraftvärmeprod!$B$1:$AG$1,0),FALSE)/1,0)</f>
        <v>0</v>
      </c>
      <c r="AE151" s="122">
        <f t="shared" si="8"/>
        <v>0</v>
      </c>
      <c r="AG151">
        <f t="shared" si="9"/>
        <v>0</v>
      </c>
      <c r="AH151">
        <f t="shared" si="10"/>
        <v>0</v>
      </c>
      <c r="AI151" t="str">
        <f>IF(AH151=0,"",AH151/VLOOKUP(B151,Kraftvärmeprod!$B$1:$BC$480,MATCH("Summa tillförd energi exklusive rökgaskondensering",Kraftvärmeprod!$B$1:$BC$1,0),FALSE))</f>
        <v/>
      </c>
      <c r="AK151">
        <f t="shared" si="11"/>
        <v>0</v>
      </c>
    </row>
    <row r="152" spans="1:37" x14ac:dyDescent="0.25">
      <c r="A152" s="2" t="s">
        <v>238</v>
      </c>
      <c r="B152" s="2" t="s">
        <v>240</v>
      </c>
      <c r="C152">
        <f>IF($B152=" ","",IF(ISERROR(1/VLOOKUP($B152,'Justerad allokering kvv'!$B$1:$AG$700,MATCH(C$1,'Justerad allokering kvv'!$B$1:$AF$1,0),FALSE)),VLOOKUP($B152,'Allokerad kvv'!$B$2:$AV$700,MATCH(C$1,'Allokerad kvv'!$B$1:$AV$1,0),FALSE),VLOOKUP($B152,'Justerad allokering kvv'!$B$1:$AG$700,MATCH(C$1,'Justerad allokering kvv'!$B$1:$AF$1,0),FALSE)))</f>
        <v>264.56799999999998</v>
      </c>
      <c r="D152">
        <f>IF($B152=" ","",IF(ISERROR(1/VLOOKUP($B152,'Justerad allokering kvv'!$B$1:$AG$700,MATCH(D$1,'Justerad allokering kvv'!$B$1:$AF$1,0),FALSE)),VLOOKUP($B152,'Allokerad kvv'!$B$2:$AV$700,MATCH(D$1,'Allokerad kvv'!$B$1:$AV$1,0),FALSE),VLOOKUP($B152,'Justerad allokering kvv'!$B$1:$AG$700,MATCH(D$1,'Justerad allokering kvv'!$B$1:$AF$1,0),FALSE)))</f>
        <v>0</v>
      </c>
      <c r="E152">
        <f>IF($B152=" ","",IF(ISERROR(1/VLOOKUP($B152,'Justerad allokering kvv'!$B$1:$AG$700,MATCH(E$1,'Justerad allokering kvv'!$B$1:$AF$1,0),FALSE)),VLOOKUP($B152,'Allokerad kvv'!$B$2:$AV$700,MATCH(E$1,'Allokerad kvv'!$B$1:$AV$1,0),FALSE),VLOOKUP($B152,'Justerad allokering kvv'!$B$1:$AG$700,MATCH(E$1,'Justerad allokering kvv'!$B$1:$AF$1,0),FALSE)))</f>
        <v>20.604199999999999</v>
      </c>
      <c r="F152">
        <f>IF($B152=" ","",IF(ISERROR(1/VLOOKUP($B152,'Justerad allokering kvv'!$B$1:$AG$700,MATCH(F$1,'Justerad allokering kvv'!$B$1:$AF$1,0),FALSE)),VLOOKUP($B152,'Allokerad kvv'!$B$2:$AV$700,MATCH(F$1,'Allokerad kvv'!$B$1:$AV$1,0),FALSE),VLOOKUP($B152,'Justerad allokering kvv'!$B$1:$AG$700,MATCH(F$1,'Justerad allokering kvv'!$B$1:$AF$1,0),FALSE)))</f>
        <v>0</v>
      </c>
      <c r="G152">
        <f>IF($B152=" ","",IF(ISERROR(1/VLOOKUP($B152,'Justerad allokering kvv'!$B$1:$AG$700,MATCH(G$1,'Justerad allokering kvv'!$B$1:$AF$1,0),FALSE)),VLOOKUP($B152,'Allokerad kvv'!$B$2:$AV$700,MATCH(G$1,'Allokerad kvv'!$B$1:$AV$1,0),FALSE),VLOOKUP($B152,'Justerad allokering kvv'!$B$1:$AG$700,MATCH(G$1,'Justerad allokering kvv'!$B$1:$AF$1,0),FALSE)))</f>
        <v>1.6303399999999999</v>
      </c>
      <c r="H152">
        <f>IF($B152=" ","",IF(ISERROR(1/VLOOKUP($B152,'Justerad allokering kvv'!$B$1:$AG$700,MATCH(H$1,'Justerad allokering kvv'!$B$1:$AF$1,0),FALSE)),VLOOKUP($B152,'Allokerad kvv'!$B$2:$AV$700,MATCH(H$1,'Allokerad kvv'!$B$1:$AV$1,0),FALSE),VLOOKUP($B152,'Justerad allokering kvv'!$B$1:$AG$700,MATCH(H$1,'Justerad allokering kvv'!$B$1:$AF$1,0),FALSE)))</f>
        <v>0</v>
      </c>
      <c r="I152">
        <f>IF($B152=" ","",IF(ISERROR(1/VLOOKUP($B152,'Justerad allokering kvv'!$B$1:$AG$700,MATCH(I$1,'Justerad allokering kvv'!$B$1:$AF$1,0),FALSE)),VLOOKUP($B152,'Allokerad kvv'!$B$2:$AV$700,MATCH(I$1,'Allokerad kvv'!$B$1:$AV$1,0),FALSE),VLOOKUP($B152,'Justerad allokering kvv'!$B$1:$AG$700,MATCH(I$1,'Justerad allokering kvv'!$B$1:$AF$1,0),FALSE)))</f>
        <v>0</v>
      </c>
      <c r="J152">
        <f>IF($B152=" ","",IF(ISERROR(1/VLOOKUP($B152,'Justerad allokering kvv'!$B$1:$AG$700,MATCH(J$1,'Justerad allokering kvv'!$B$1:$AF$1,0),FALSE)),VLOOKUP($B152,'Allokerad kvv'!$B$2:$AV$700,MATCH(J$1,'Allokerad kvv'!$B$1:$AV$1,0),FALSE),VLOOKUP($B152,'Justerad allokering kvv'!$B$1:$AG$700,MATCH(J$1,'Justerad allokering kvv'!$B$1:$AF$1,0),FALSE)))</f>
        <v>133.28700000000001</v>
      </c>
      <c r="K152">
        <f>IF($B152=" ","",IF(ISERROR(1/VLOOKUP($B152,'Justerad allokering kvv'!$B$1:$AG$700,MATCH(K$1,'Justerad allokering kvv'!$B$1:$AF$1,0),FALSE)),VLOOKUP($B152,'Allokerad kvv'!$B$2:$AV$700,MATCH(K$1,'Allokerad kvv'!$B$1:$AV$1,0),FALSE),VLOOKUP($B152,'Justerad allokering kvv'!$B$1:$AG$700,MATCH(K$1,'Justerad allokering kvv'!$B$1:$AF$1,0),FALSE)))</f>
        <v>0</v>
      </c>
      <c r="L152">
        <f>IF($B152=" ","",IF(ISERROR(1/VLOOKUP($B152,'Justerad allokering kvv'!$B$1:$AG$700,MATCH(L$1,'Justerad allokering kvv'!$B$1:$AF$1,0),FALSE)),VLOOKUP($B152,'Allokerad kvv'!$B$2:$AV$700,MATCH(L$1,'Allokerad kvv'!$B$1:$AV$1,0),FALSE),VLOOKUP($B152,'Justerad allokering kvv'!$B$1:$AG$700,MATCH(L$1,'Justerad allokering kvv'!$B$1:$AF$1,0),FALSE)))</f>
        <v>0</v>
      </c>
      <c r="M152">
        <f>IF($B152=" ","",IF(ISERROR(1/VLOOKUP($B152,'Justerad allokering kvv'!$B$1:$AG$700,MATCH(M$1,'Justerad allokering kvv'!$B$1:$AF$1,0),FALSE)),VLOOKUP($B152,'Allokerad kvv'!$B$2:$AV$700,MATCH(M$1,'Allokerad kvv'!$B$1:$AV$1,0),FALSE),VLOOKUP($B152,'Justerad allokering kvv'!$B$1:$AG$700,MATCH(M$1,'Justerad allokering kvv'!$B$1:$AF$1,0),FALSE)))</f>
        <v>5.80647</v>
      </c>
      <c r="N152">
        <f>IF($B152=" ","",IF(ISERROR(1/VLOOKUP($B152,'Justerad allokering kvv'!$B$1:$AG$700,MATCH(N$1,'Justerad allokering kvv'!$B$1:$AF$1,0),FALSE)),VLOOKUP($B152,'Allokerad kvv'!$B$2:$AV$700,MATCH(N$1,'Allokerad kvv'!$B$1:$AV$1,0),FALSE),VLOOKUP($B152,'Justerad allokering kvv'!$B$1:$AG$700,MATCH(N$1,'Justerad allokering kvv'!$B$1:$AF$1,0),FALSE)))</f>
        <v>31.773499999999999</v>
      </c>
      <c r="O152">
        <f>IF($B152=" ","",IF(ISERROR(1/VLOOKUP($B152,'Justerad allokering kvv'!$B$1:$AG$700,MATCH(O$1,'Justerad allokering kvv'!$B$1:$AF$1,0),FALSE)),VLOOKUP($B152,'Allokerad kvv'!$B$2:$AV$700,MATCH(O$1,'Allokerad kvv'!$B$1:$AV$1,0),FALSE),VLOOKUP($B152,'Justerad allokering kvv'!$B$1:$AG$700,MATCH(O$1,'Justerad allokering kvv'!$B$1:$AF$1,0),FALSE)))</f>
        <v>0</v>
      </c>
      <c r="P152">
        <f>IF($B152=" ","",IF(ISERROR(1/VLOOKUP($B152,'Justerad allokering kvv'!$B$1:$AG$700,MATCH(P$1,'Justerad allokering kvv'!$B$1:$AF$1,0),FALSE)),VLOOKUP($B152,'Allokerad kvv'!$B$2:$AV$700,MATCH(P$1,'Allokerad kvv'!$B$1:$AV$1,0),FALSE),VLOOKUP($B152,'Justerad allokering kvv'!$B$1:$AG$700,MATCH(P$1,'Justerad allokering kvv'!$B$1:$AF$1,0),FALSE)))</f>
        <v>0</v>
      </c>
      <c r="Q152">
        <f>IF($B152=" ","",IF(ISERROR(1/VLOOKUP($B152,'Justerad allokering kvv'!$B$1:$AG$700,MATCH(Q$1,'Justerad allokering kvv'!$B$1:$AF$1,0),FALSE)),VLOOKUP($B152,'Allokerad kvv'!$B$2:$AV$700,MATCH(Q$1,'Allokerad kvv'!$B$1:$AV$1,0),FALSE),VLOOKUP($B152,'Justerad allokering kvv'!$B$1:$AG$700,MATCH(Q$1,'Justerad allokering kvv'!$B$1:$AF$1,0),FALSE)))</f>
        <v>0</v>
      </c>
      <c r="R152">
        <f>IF($B152=" ","",IF(ISERROR(1/VLOOKUP($B152,'Justerad allokering kvv'!$B$1:$AG$700,MATCH(R$1,'Justerad allokering kvv'!$B$1:$AF$1,0),FALSE)),VLOOKUP($B152,'Allokerad kvv'!$B$2:$AV$700,MATCH(R$1,'Allokerad kvv'!$B$1:$AV$1,0),FALSE),VLOOKUP($B152,'Justerad allokering kvv'!$B$1:$AG$700,MATCH(R$1,'Justerad allokering kvv'!$B$1:$AF$1,0),FALSE)))</f>
        <v>15.624499999999999</v>
      </c>
      <c r="S152">
        <f>IF($B152=" ","",IF(ISERROR(1/VLOOKUP($B152,'Justerad allokering kvv'!$B$1:$AG$700,MATCH(S$1,'Justerad allokering kvv'!$B$1:$AF$1,0),FALSE)),VLOOKUP($B152,'Allokerad kvv'!$B$2:$AV$700,MATCH(S$1,'Allokerad kvv'!$B$1:$AV$1,0),FALSE),VLOOKUP($B152,'Justerad allokering kvv'!$B$1:$AG$700,MATCH(S$1,'Justerad allokering kvv'!$B$1:$AF$1,0),FALSE)))</f>
        <v>0</v>
      </c>
      <c r="T152">
        <f>IF($B152=" ","",IF(ISERROR(1/VLOOKUP($B152,'Justerad allokering kvv'!$B$1:$AG$700,MATCH(T$1,'Justerad allokering kvv'!$B$1:$AF$1,0),FALSE)),VLOOKUP($B152,'Allokerad kvv'!$B$2:$AV$700,MATCH(T$1,'Allokerad kvv'!$B$1:$AV$1,0),FALSE),VLOOKUP($B152,'Justerad allokering kvv'!$B$1:$AG$700,MATCH(T$1,'Justerad allokering kvv'!$B$1:$AF$1,0),FALSE)))</f>
        <v>0</v>
      </c>
      <c r="U152">
        <f>IF($B152=" ","",IF(ISERROR(1/VLOOKUP($B152,'Justerad allokering kvv'!$B$1:$AG$700,MATCH(U$1,'Justerad allokering kvv'!$B$1:$AF$1,0),FALSE)),VLOOKUP($B152,'Allokerad kvv'!$B$2:$AV$700,MATCH(U$1,'Allokerad kvv'!$B$1:$AV$1,0),FALSE),VLOOKUP($B152,'Justerad allokering kvv'!$B$1:$AG$700,MATCH(U$1,'Justerad allokering kvv'!$B$1:$AF$1,0),FALSE)))</f>
        <v>0</v>
      </c>
      <c r="V152">
        <f>IF($B152=" ","",IF(ISERROR(1/VLOOKUP($B152,'Justerad allokering kvv'!$B$1:$AG$700,MATCH(V$1,'Justerad allokering kvv'!$B$1:$AF$1,0),FALSE)),VLOOKUP($B152,'Allokerad kvv'!$B$2:$AV$700,MATCH(V$1,'Allokerad kvv'!$B$1:$AV$1,0),FALSE),VLOOKUP($B152,'Justerad allokering kvv'!$B$1:$AG$700,MATCH(V$1,'Justerad allokering kvv'!$B$1:$AF$1,0),FALSE)))</f>
        <v>0</v>
      </c>
      <c r="W152">
        <f>IF($B152=" ","",IF(ISERROR(1/VLOOKUP($B152,'Justerad allokering kvv'!$B$1:$AG$700,MATCH(W$1,'Justerad allokering kvv'!$B$1:$AF$1,0),FALSE)),VLOOKUP($B152,'Allokerad kvv'!$B$2:$AV$700,MATCH(W$1,'Allokerad kvv'!$B$1:$AV$1,0),FALSE),VLOOKUP($B152,'Justerad allokering kvv'!$B$1:$AG$700,MATCH(W$1,'Justerad allokering kvv'!$B$1:$AF$1,0),FALSE)))</f>
        <v>0</v>
      </c>
      <c r="X152">
        <f>IF($B152=" ","",IF(ISERROR(1/VLOOKUP($B152,'Justerad allokering kvv'!$B$1:$AG$700,MATCH(X$1,'Justerad allokering kvv'!$B$1:$AF$1,0),FALSE)),VLOOKUP($B152,'Allokerad kvv'!$B$2:$AV$700,MATCH(X$1,'Allokerad kvv'!$B$1:$AV$1,0),FALSE),VLOOKUP($B152,'Justerad allokering kvv'!$B$1:$AG$700,MATCH(X$1,'Justerad allokering kvv'!$B$1:$AF$1,0),FALSE)))</f>
        <v>0</v>
      </c>
      <c r="Y152">
        <f>IF($B152=" ","",IF(ISERROR(1/VLOOKUP($B152,'Justerad allokering kvv'!$B$1:$AG$700,MATCH(Y$1,'Justerad allokering kvv'!$B$1:$AF$1,0),FALSE)),VLOOKUP($B152,'Allokerad kvv'!$B$2:$AV$700,MATCH(Y$1,'Allokerad kvv'!$B$1:$AV$1,0),FALSE),VLOOKUP($B152,'Justerad allokering kvv'!$B$1:$AG$700,MATCH(Y$1,'Justerad allokering kvv'!$B$1:$AF$1,0),FALSE)))</f>
        <v>1.65493</v>
      </c>
      <c r="AB152">
        <f>IFERROR(VLOOKUP($B152,Kraftvärmeprod!$B$1:$AO$424,MATCH("Tillförd energi från rökgaskondensering (GWh)",Kraftvärmeprod!$B$1:$AG$1,0),FALSE)/1,0)</f>
        <v>104.961</v>
      </c>
      <c r="AE152" s="122">
        <f t="shared" si="8"/>
        <v>579.90993999999989</v>
      </c>
      <c r="AG152">
        <f t="shared" si="9"/>
        <v>564.28543999999988</v>
      </c>
      <c r="AH152">
        <f t="shared" si="10"/>
        <v>459.32443999999987</v>
      </c>
      <c r="AI152">
        <f>IF(AH152=0,"",AH152/VLOOKUP(B152,Kraftvärmeprod!$B$1:$BC$480,MATCH("Summa tillförd energi exklusive rökgaskondensering",Kraftvärmeprod!$B$1:$BC$1,0),FALSE))</f>
        <v>0.53840542948237047</v>
      </c>
      <c r="AK152">
        <f t="shared" si="11"/>
        <v>193.12609999999998</v>
      </c>
    </row>
    <row r="153" spans="1:37" x14ac:dyDescent="0.25">
      <c r="A153" s="2" t="s">
        <v>238</v>
      </c>
      <c r="B153" s="2" t="s">
        <v>241</v>
      </c>
      <c r="C153">
        <f>IF($B153=" ","",IF(ISERROR(1/VLOOKUP($B153,'Justerad allokering kvv'!$B$1:$AG$700,MATCH(C$1,'Justerad allokering kvv'!$B$1:$AF$1,0),FALSE)),VLOOKUP($B153,'Allokerad kvv'!$B$2:$AV$700,MATCH(C$1,'Allokerad kvv'!$B$1:$AV$1,0),FALSE),VLOOKUP($B153,'Justerad allokering kvv'!$B$1:$AG$700,MATCH(C$1,'Justerad allokering kvv'!$B$1:$AF$1,0),FALSE)))</f>
        <v>0</v>
      </c>
      <c r="D153">
        <f>IF($B153=" ","",IF(ISERROR(1/VLOOKUP($B153,'Justerad allokering kvv'!$B$1:$AG$700,MATCH(D$1,'Justerad allokering kvv'!$B$1:$AF$1,0),FALSE)),VLOOKUP($B153,'Allokerad kvv'!$B$2:$AV$700,MATCH(D$1,'Allokerad kvv'!$B$1:$AV$1,0),FALSE),VLOOKUP($B153,'Justerad allokering kvv'!$B$1:$AG$700,MATCH(D$1,'Justerad allokering kvv'!$B$1:$AF$1,0),FALSE)))</f>
        <v>0</v>
      </c>
      <c r="E153">
        <f>IF($B153=" ","",IF(ISERROR(1/VLOOKUP($B153,'Justerad allokering kvv'!$B$1:$AG$700,MATCH(E$1,'Justerad allokering kvv'!$B$1:$AF$1,0),FALSE)),VLOOKUP($B153,'Allokerad kvv'!$B$2:$AV$700,MATCH(E$1,'Allokerad kvv'!$B$1:$AV$1,0),FALSE),VLOOKUP($B153,'Justerad allokering kvv'!$B$1:$AG$700,MATCH(E$1,'Justerad allokering kvv'!$B$1:$AF$1,0),FALSE)))</f>
        <v>0</v>
      </c>
      <c r="F153">
        <f>IF($B153=" ","",IF(ISERROR(1/VLOOKUP($B153,'Justerad allokering kvv'!$B$1:$AG$700,MATCH(F$1,'Justerad allokering kvv'!$B$1:$AF$1,0),FALSE)),VLOOKUP($B153,'Allokerad kvv'!$B$2:$AV$700,MATCH(F$1,'Allokerad kvv'!$B$1:$AV$1,0),FALSE),VLOOKUP($B153,'Justerad allokering kvv'!$B$1:$AG$700,MATCH(F$1,'Justerad allokering kvv'!$B$1:$AF$1,0),FALSE)))</f>
        <v>0</v>
      </c>
      <c r="G153">
        <f>IF($B153=" ","",IF(ISERROR(1/VLOOKUP($B153,'Justerad allokering kvv'!$B$1:$AG$700,MATCH(G$1,'Justerad allokering kvv'!$B$1:$AF$1,0),FALSE)),VLOOKUP($B153,'Allokerad kvv'!$B$2:$AV$700,MATCH(G$1,'Allokerad kvv'!$B$1:$AV$1,0),FALSE),VLOOKUP($B153,'Justerad allokering kvv'!$B$1:$AG$700,MATCH(G$1,'Justerad allokering kvv'!$B$1:$AF$1,0),FALSE)))</f>
        <v>0</v>
      </c>
      <c r="H153">
        <f>IF($B153=" ","",IF(ISERROR(1/VLOOKUP($B153,'Justerad allokering kvv'!$B$1:$AG$700,MATCH(H$1,'Justerad allokering kvv'!$B$1:$AF$1,0),FALSE)),VLOOKUP($B153,'Allokerad kvv'!$B$2:$AV$700,MATCH(H$1,'Allokerad kvv'!$B$1:$AV$1,0),FALSE),VLOOKUP($B153,'Justerad allokering kvv'!$B$1:$AG$700,MATCH(H$1,'Justerad allokering kvv'!$B$1:$AF$1,0),FALSE)))</f>
        <v>0</v>
      </c>
      <c r="I153">
        <f>IF($B153=" ","",IF(ISERROR(1/VLOOKUP($B153,'Justerad allokering kvv'!$B$1:$AG$700,MATCH(I$1,'Justerad allokering kvv'!$B$1:$AF$1,0),FALSE)),VLOOKUP($B153,'Allokerad kvv'!$B$2:$AV$700,MATCH(I$1,'Allokerad kvv'!$B$1:$AV$1,0),FALSE),VLOOKUP($B153,'Justerad allokering kvv'!$B$1:$AG$700,MATCH(I$1,'Justerad allokering kvv'!$B$1:$AF$1,0),FALSE)))</f>
        <v>0</v>
      </c>
      <c r="J153">
        <f>IF($B153=" ","",IF(ISERROR(1/VLOOKUP($B153,'Justerad allokering kvv'!$B$1:$AG$700,MATCH(J$1,'Justerad allokering kvv'!$B$1:$AF$1,0),FALSE)),VLOOKUP($B153,'Allokerad kvv'!$B$2:$AV$700,MATCH(J$1,'Allokerad kvv'!$B$1:$AV$1,0),FALSE),VLOOKUP($B153,'Justerad allokering kvv'!$B$1:$AG$700,MATCH(J$1,'Justerad allokering kvv'!$B$1:$AF$1,0),FALSE)))</f>
        <v>0</v>
      </c>
      <c r="K153">
        <f>IF($B153=" ","",IF(ISERROR(1/VLOOKUP($B153,'Justerad allokering kvv'!$B$1:$AG$700,MATCH(K$1,'Justerad allokering kvv'!$B$1:$AF$1,0),FALSE)),VLOOKUP($B153,'Allokerad kvv'!$B$2:$AV$700,MATCH(K$1,'Allokerad kvv'!$B$1:$AV$1,0),FALSE),VLOOKUP($B153,'Justerad allokering kvv'!$B$1:$AG$700,MATCH(K$1,'Justerad allokering kvv'!$B$1:$AF$1,0),FALSE)))</f>
        <v>0</v>
      </c>
      <c r="L153">
        <f>IF($B153=" ","",IF(ISERROR(1/VLOOKUP($B153,'Justerad allokering kvv'!$B$1:$AG$700,MATCH(L$1,'Justerad allokering kvv'!$B$1:$AF$1,0),FALSE)),VLOOKUP($B153,'Allokerad kvv'!$B$2:$AV$700,MATCH(L$1,'Allokerad kvv'!$B$1:$AV$1,0),FALSE),VLOOKUP($B153,'Justerad allokering kvv'!$B$1:$AG$700,MATCH(L$1,'Justerad allokering kvv'!$B$1:$AF$1,0),FALSE)))</f>
        <v>0</v>
      </c>
      <c r="M153">
        <f>IF($B153=" ","",IF(ISERROR(1/VLOOKUP($B153,'Justerad allokering kvv'!$B$1:$AG$700,MATCH(M$1,'Justerad allokering kvv'!$B$1:$AF$1,0),FALSE)),VLOOKUP($B153,'Allokerad kvv'!$B$2:$AV$700,MATCH(M$1,'Allokerad kvv'!$B$1:$AV$1,0),FALSE),VLOOKUP($B153,'Justerad allokering kvv'!$B$1:$AG$700,MATCH(M$1,'Justerad allokering kvv'!$B$1:$AF$1,0),FALSE)))</f>
        <v>0</v>
      </c>
      <c r="N153">
        <f>IF($B153=" ","",IF(ISERROR(1/VLOOKUP($B153,'Justerad allokering kvv'!$B$1:$AG$700,MATCH(N$1,'Justerad allokering kvv'!$B$1:$AF$1,0),FALSE)),VLOOKUP($B153,'Allokerad kvv'!$B$2:$AV$700,MATCH(N$1,'Allokerad kvv'!$B$1:$AV$1,0),FALSE),VLOOKUP($B153,'Justerad allokering kvv'!$B$1:$AG$700,MATCH(N$1,'Justerad allokering kvv'!$B$1:$AF$1,0),FALSE)))</f>
        <v>0</v>
      </c>
      <c r="O153">
        <f>IF($B153=" ","",IF(ISERROR(1/VLOOKUP($B153,'Justerad allokering kvv'!$B$1:$AG$700,MATCH(O$1,'Justerad allokering kvv'!$B$1:$AF$1,0),FALSE)),VLOOKUP($B153,'Allokerad kvv'!$B$2:$AV$700,MATCH(O$1,'Allokerad kvv'!$B$1:$AV$1,0),FALSE),VLOOKUP($B153,'Justerad allokering kvv'!$B$1:$AG$700,MATCH(O$1,'Justerad allokering kvv'!$B$1:$AF$1,0),FALSE)))</f>
        <v>0</v>
      </c>
      <c r="P153">
        <f>IF($B153=" ","",IF(ISERROR(1/VLOOKUP($B153,'Justerad allokering kvv'!$B$1:$AG$700,MATCH(P$1,'Justerad allokering kvv'!$B$1:$AF$1,0),FALSE)),VLOOKUP($B153,'Allokerad kvv'!$B$2:$AV$700,MATCH(P$1,'Allokerad kvv'!$B$1:$AV$1,0),FALSE),VLOOKUP($B153,'Justerad allokering kvv'!$B$1:$AG$700,MATCH(P$1,'Justerad allokering kvv'!$B$1:$AF$1,0),FALSE)))</f>
        <v>0</v>
      </c>
      <c r="Q153">
        <f>IF($B153=" ","",IF(ISERROR(1/VLOOKUP($B153,'Justerad allokering kvv'!$B$1:$AG$700,MATCH(Q$1,'Justerad allokering kvv'!$B$1:$AF$1,0),FALSE)),VLOOKUP($B153,'Allokerad kvv'!$B$2:$AV$700,MATCH(Q$1,'Allokerad kvv'!$B$1:$AV$1,0),FALSE),VLOOKUP($B153,'Justerad allokering kvv'!$B$1:$AG$700,MATCH(Q$1,'Justerad allokering kvv'!$B$1:$AF$1,0),FALSE)))</f>
        <v>0</v>
      </c>
      <c r="R153">
        <f>IF($B153=" ","",IF(ISERROR(1/VLOOKUP($B153,'Justerad allokering kvv'!$B$1:$AG$700,MATCH(R$1,'Justerad allokering kvv'!$B$1:$AF$1,0),FALSE)),VLOOKUP($B153,'Allokerad kvv'!$B$2:$AV$700,MATCH(R$1,'Allokerad kvv'!$B$1:$AV$1,0),FALSE),VLOOKUP($B153,'Justerad allokering kvv'!$B$1:$AG$700,MATCH(R$1,'Justerad allokering kvv'!$B$1:$AF$1,0),FALSE)))</f>
        <v>0</v>
      </c>
      <c r="S153">
        <f>IF($B153=" ","",IF(ISERROR(1/VLOOKUP($B153,'Justerad allokering kvv'!$B$1:$AG$700,MATCH(S$1,'Justerad allokering kvv'!$B$1:$AF$1,0),FALSE)),VLOOKUP($B153,'Allokerad kvv'!$B$2:$AV$700,MATCH(S$1,'Allokerad kvv'!$B$1:$AV$1,0),FALSE),VLOOKUP($B153,'Justerad allokering kvv'!$B$1:$AG$700,MATCH(S$1,'Justerad allokering kvv'!$B$1:$AF$1,0),FALSE)))</f>
        <v>0</v>
      </c>
      <c r="T153">
        <f>IF($B153=" ","",IF(ISERROR(1/VLOOKUP($B153,'Justerad allokering kvv'!$B$1:$AG$700,MATCH(T$1,'Justerad allokering kvv'!$B$1:$AF$1,0),FALSE)),VLOOKUP($B153,'Allokerad kvv'!$B$2:$AV$700,MATCH(T$1,'Allokerad kvv'!$B$1:$AV$1,0),FALSE),VLOOKUP($B153,'Justerad allokering kvv'!$B$1:$AG$700,MATCH(T$1,'Justerad allokering kvv'!$B$1:$AF$1,0),FALSE)))</f>
        <v>0</v>
      </c>
      <c r="U153">
        <f>IF($B153=" ","",IF(ISERROR(1/VLOOKUP($B153,'Justerad allokering kvv'!$B$1:$AG$700,MATCH(U$1,'Justerad allokering kvv'!$B$1:$AF$1,0),FALSE)),VLOOKUP($B153,'Allokerad kvv'!$B$2:$AV$700,MATCH(U$1,'Allokerad kvv'!$B$1:$AV$1,0),FALSE),VLOOKUP($B153,'Justerad allokering kvv'!$B$1:$AG$700,MATCH(U$1,'Justerad allokering kvv'!$B$1:$AF$1,0),FALSE)))</f>
        <v>0</v>
      </c>
      <c r="V153">
        <f>IF($B153=" ","",IF(ISERROR(1/VLOOKUP($B153,'Justerad allokering kvv'!$B$1:$AG$700,MATCH(V$1,'Justerad allokering kvv'!$B$1:$AF$1,0),FALSE)),VLOOKUP($B153,'Allokerad kvv'!$B$2:$AV$700,MATCH(V$1,'Allokerad kvv'!$B$1:$AV$1,0),FALSE),VLOOKUP($B153,'Justerad allokering kvv'!$B$1:$AG$700,MATCH(V$1,'Justerad allokering kvv'!$B$1:$AF$1,0),FALSE)))</f>
        <v>0</v>
      </c>
      <c r="W153">
        <f>IF($B153=" ","",IF(ISERROR(1/VLOOKUP($B153,'Justerad allokering kvv'!$B$1:$AG$700,MATCH(W$1,'Justerad allokering kvv'!$B$1:$AF$1,0),FALSE)),VLOOKUP($B153,'Allokerad kvv'!$B$2:$AV$700,MATCH(W$1,'Allokerad kvv'!$B$1:$AV$1,0),FALSE),VLOOKUP($B153,'Justerad allokering kvv'!$B$1:$AG$700,MATCH(W$1,'Justerad allokering kvv'!$B$1:$AF$1,0),FALSE)))</f>
        <v>0</v>
      </c>
      <c r="X153">
        <f>IF($B153=" ","",IF(ISERROR(1/VLOOKUP($B153,'Justerad allokering kvv'!$B$1:$AG$700,MATCH(X$1,'Justerad allokering kvv'!$B$1:$AF$1,0),FALSE)),VLOOKUP($B153,'Allokerad kvv'!$B$2:$AV$700,MATCH(X$1,'Allokerad kvv'!$B$1:$AV$1,0),FALSE),VLOOKUP($B153,'Justerad allokering kvv'!$B$1:$AG$700,MATCH(X$1,'Justerad allokering kvv'!$B$1:$AF$1,0),FALSE)))</f>
        <v>0</v>
      </c>
      <c r="Y153">
        <f>IF($B153=" ","",IF(ISERROR(1/VLOOKUP($B153,'Justerad allokering kvv'!$B$1:$AG$700,MATCH(Y$1,'Justerad allokering kvv'!$B$1:$AF$1,0),FALSE)),VLOOKUP($B153,'Allokerad kvv'!$B$2:$AV$700,MATCH(Y$1,'Allokerad kvv'!$B$1:$AV$1,0),FALSE),VLOOKUP($B153,'Justerad allokering kvv'!$B$1:$AG$700,MATCH(Y$1,'Justerad allokering kvv'!$B$1:$AF$1,0),FALSE)))</f>
        <v>0</v>
      </c>
      <c r="AB153">
        <f>IFERROR(VLOOKUP($B153,Kraftvärmeprod!$B$1:$AO$424,MATCH("Tillförd energi från rökgaskondensering (GWh)",Kraftvärmeprod!$B$1:$AG$1,0),FALSE)/1,0)</f>
        <v>0</v>
      </c>
      <c r="AE153" s="122">
        <f t="shared" si="8"/>
        <v>0</v>
      </c>
      <c r="AG153">
        <f t="shared" si="9"/>
        <v>0</v>
      </c>
      <c r="AH153">
        <f t="shared" si="10"/>
        <v>0</v>
      </c>
      <c r="AI153" t="str">
        <f>IF(AH153=0,"",AH153/VLOOKUP(B153,Kraftvärmeprod!$B$1:$BC$480,MATCH("Summa tillförd energi exklusive rökgaskondensering",Kraftvärmeprod!$B$1:$BC$1,0),FALSE))</f>
        <v/>
      </c>
      <c r="AK153">
        <f t="shared" si="11"/>
        <v>0</v>
      </c>
    </row>
    <row r="154" spans="1:37" x14ac:dyDescent="0.25">
      <c r="A154" s="2" t="s">
        <v>238</v>
      </c>
      <c r="B154" s="2" t="s">
        <v>242</v>
      </c>
      <c r="C154">
        <f>IF($B154=" ","",IF(ISERROR(1/VLOOKUP($B154,'Justerad allokering kvv'!$B$1:$AG$700,MATCH(C$1,'Justerad allokering kvv'!$B$1:$AF$1,0),FALSE)),VLOOKUP($B154,'Allokerad kvv'!$B$2:$AV$700,MATCH(C$1,'Allokerad kvv'!$B$1:$AV$1,0),FALSE),VLOOKUP($B154,'Justerad allokering kvv'!$B$1:$AG$700,MATCH(C$1,'Justerad allokering kvv'!$B$1:$AF$1,0),FALSE)))</f>
        <v>0</v>
      </c>
      <c r="D154">
        <f>IF($B154=" ","",IF(ISERROR(1/VLOOKUP($B154,'Justerad allokering kvv'!$B$1:$AG$700,MATCH(D$1,'Justerad allokering kvv'!$B$1:$AF$1,0),FALSE)),VLOOKUP($B154,'Allokerad kvv'!$B$2:$AV$700,MATCH(D$1,'Allokerad kvv'!$B$1:$AV$1,0),FALSE),VLOOKUP($B154,'Justerad allokering kvv'!$B$1:$AG$700,MATCH(D$1,'Justerad allokering kvv'!$B$1:$AF$1,0),FALSE)))</f>
        <v>0</v>
      </c>
      <c r="E154">
        <f>IF($B154=" ","",IF(ISERROR(1/VLOOKUP($B154,'Justerad allokering kvv'!$B$1:$AG$700,MATCH(E$1,'Justerad allokering kvv'!$B$1:$AF$1,0),FALSE)),VLOOKUP($B154,'Allokerad kvv'!$B$2:$AV$700,MATCH(E$1,'Allokerad kvv'!$B$1:$AV$1,0),FALSE),VLOOKUP($B154,'Justerad allokering kvv'!$B$1:$AG$700,MATCH(E$1,'Justerad allokering kvv'!$B$1:$AF$1,0),FALSE)))</f>
        <v>0</v>
      </c>
      <c r="F154">
        <f>IF($B154=" ","",IF(ISERROR(1/VLOOKUP($B154,'Justerad allokering kvv'!$B$1:$AG$700,MATCH(F$1,'Justerad allokering kvv'!$B$1:$AF$1,0),FALSE)),VLOOKUP($B154,'Allokerad kvv'!$B$2:$AV$700,MATCH(F$1,'Allokerad kvv'!$B$1:$AV$1,0),FALSE),VLOOKUP($B154,'Justerad allokering kvv'!$B$1:$AG$700,MATCH(F$1,'Justerad allokering kvv'!$B$1:$AF$1,0),FALSE)))</f>
        <v>0</v>
      </c>
      <c r="G154">
        <f>IF($B154=" ","",IF(ISERROR(1/VLOOKUP($B154,'Justerad allokering kvv'!$B$1:$AG$700,MATCH(G$1,'Justerad allokering kvv'!$B$1:$AF$1,0),FALSE)),VLOOKUP($B154,'Allokerad kvv'!$B$2:$AV$700,MATCH(G$1,'Allokerad kvv'!$B$1:$AV$1,0),FALSE),VLOOKUP($B154,'Justerad allokering kvv'!$B$1:$AG$700,MATCH(G$1,'Justerad allokering kvv'!$B$1:$AF$1,0),FALSE)))</f>
        <v>0</v>
      </c>
      <c r="H154">
        <f>IF($B154=" ","",IF(ISERROR(1/VLOOKUP($B154,'Justerad allokering kvv'!$B$1:$AG$700,MATCH(H$1,'Justerad allokering kvv'!$B$1:$AF$1,0),FALSE)),VLOOKUP($B154,'Allokerad kvv'!$B$2:$AV$700,MATCH(H$1,'Allokerad kvv'!$B$1:$AV$1,0),FALSE),VLOOKUP($B154,'Justerad allokering kvv'!$B$1:$AG$700,MATCH(H$1,'Justerad allokering kvv'!$B$1:$AF$1,0),FALSE)))</f>
        <v>0</v>
      </c>
      <c r="I154">
        <f>IF($B154=" ","",IF(ISERROR(1/VLOOKUP($B154,'Justerad allokering kvv'!$B$1:$AG$700,MATCH(I$1,'Justerad allokering kvv'!$B$1:$AF$1,0),FALSE)),VLOOKUP($B154,'Allokerad kvv'!$B$2:$AV$700,MATCH(I$1,'Allokerad kvv'!$B$1:$AV$1,0),FALSE),VLOOKUP($B154,'Justerad allokering kvv'!$B$1:$AG$700,MATCH(I$1,'Justerad allokering kvv'!$B$1:$AF$1,0),FALSE)))</f>
        <v>0</v>
      </c>
      <c r="J154">
        <f>IF($B154=" ","",IF(ISERROR(1/VLOOKUP($B154,'Justerad allokering kvv'!$B$1:$AG$700,MATCH(J$1,'Justerad allokering kvv'!$B$1:$AF$1,0),FALSE)),VLOOKUP($B154,'Allokerad kvv'!$B$2:$AV$700,MATCH(J$1,'Allokerad kvv'!$B$1:$AV$1,0),FALSE),VLOOKUP($B154,'Justerad allokering kvv'!$B$1:$AG$700,MATCH(J$1,'Justerad allokering kvv'!$B$1:$AF$1,0),FALSE)))</f>
        <v>0</v>
      </c>
      <c r="K154">
        <f>IF($B154=" ","",IF(ISERROR(1/VLOOKUP($B154,'Justerad allokering kvv'!$B$1:$AG$700,MATCH(K$1,'Justerad allokering kvv'!$B$1:$AF$1,0),FALSE)),VLOOKUP($B154,'Allokerad kvv'!$B$2:$AV$700,MATCH(K$1,'Allokerad kvv'!$B$1:$AV$1,0),FALSE),VLOOKUP($B154,'Justerad allokering kvv'!$B$1:$AG$700,MATCH(K$1,'Justerad allokering kvv'!$B$1:$AF$1,0),FALSE)))</f>
        <v>0</v>
      </c>
      <c r="L154">
        <f>IF($B154=" ","",IF(ISERROR(1/VLOOKUP($B154,'Justerad allokering kvv'!$B$1:$AG$700,MATCH(L$1,'Justerad allokering kvv'!$B$1:$AF$1,0),FALSE)),VLOOKUP($B154,'Allokerad kvv'!$B$2:$AV$700,MATCH(L$1,'Allokerad kvv'!$B$1:$AV$1,0),FALSE),VLOOKUP($B154,'Justerad allokering kvv'!$B$1:$AG$700,MATCH(L$1,'Justerad allokering kvv'!$B$1:$AF$1,0),FALSE)))</f>
        <v>0</v>
      </c>
      <c r="M154">
        <f>IF($B154=" ","",IF(ISERROR(1/VLOOKUP($B154,'Justerad allokering kvv'!$B$1:$AG$700,MATCH(M$1,'Justerad allokering kvv'!$B$1:$AF$1,0),FALSE)),VLOOKUP($B154,'Allokerad kvv'!$B$2:$AV$700,MATCH(M$1,'Allokerad kvv'!$B$1:$AV$1,0),FALSE),VLOOKUP($B154,'Justerad allokering kvv'!$B$1:$AG$700,MATCH(M$1,'Justerad allokering kvv'!$B$1:$AF$1,0),FALSE)))</f>
        <v>0</v>
      </c>
      <c r="N154">
        <f>IF($B154=" ","",IF(ISERROR(1/VLOOKUP($B154,'Justerad allokering kvv'!$B$1:$AG$700,MATCH(N$1,'Justerad allokering kvv'!$B$1:$AF$1,0),FALSE)),VLOOKUP($B154,'Allokerad kvv'!$B$2:$AV$700,MATCH(N$1,'Allokerad kvv'!$B$1:$AV$1,0),FALSE),VLOOKUP($B154,'Justerad allokering kvv'!$B$1:$AG$700,MATCH(N$1,'Justerad allokering kvv'!$B$1:$AF$1,0),FALSE)))</f>
        <v>0</v>
      </c>
      <c r="O154">
        <f>IF($B154=" ","",IF(ISERROR(1/VLOOKUP($B154,'Justerad allokering kvv'!$B$1:$AG$700,MATCH(O$1,'Justerad allokering kvv'!$B$1:$AF$1,0),FALSE)),VLOOKUP($B154,'Allokerad kvv'!$B$2:$AV$700,MATCH(O$1,'Allokerad kvv'!$B$1:$AV$1,0),FALSE),VLOOKUP($B154,'Justerad allokering kvv'!$B$1:$AG$700,MATCH(O$1,'Justerad allokering kvv'!$B$1:$AF$1,0),FALSE)))</f>
        <v>0</v>
      </c>
      <c r="P154">
        <f>IF($B154=" ","",IF(ISERROR(1/VLOOKUP($B154,'Justerad allokering kvv'!$B$1:$AG$700,MATCH(P$1,'Justerad allokering kvv'!$B$1:$AF$1,0),FALSE)),VLOOKUP($B154,'Allokerad kvv'!$B$2:$AV$700,MATCH(P$1,'Allokerad kvv'!$B$1:$AV$1,0),FALSE),VLOOKUP($B154,'Justerad allokering kvv'!$B$1:$AG$700,MATCH(P$1,'Justerad allokering kvv'!$B$1:$AF$1,0),FALSE)))</f>
        <v>0</v>
      </c>
      <c r="Q154">
        <f>IF($B154=" ","",IF(ISERROR(1/VLOOKUP($B154,'Justerad allokering kvv'!$B$1:$AG$700,MATCH(Q$1,'Justerad allokering kvv'!$B$1:$AF$1,0),FALSE)),VLOOKUP($B154,'Allokerad kvv'!$B$2:$AV$700,MATCH(Q$1,'Allokerad kvv'!$B$1:$AV$1,0),FALSE),VLOOKUP($B154,'Justerad allokering kvv'!$B$1:$AG$700,MATCH(Q$1,'Justerad allokering kvv'!$B$1:$AF$1,0),FALSE)))</f>
        <v>0</v>
      </c>
      <c r="R154">
        <f>IF($B154=" ","",IF(ISERROR(1/VLOOKUP($B154,'Justerad allokering kvv'!$B$1:$AG$700,MATCH(R$1,'Justerad allokering kvv'!$B$1:$AF$1,0),FALSE)),VLOOKUP($B154,'Allokerad kvv'!$B$2:$AV$700,MATCH(R$1,'Allokerad kvv'!$B$1:$AV$1,0),FALSE),VLOOKUP($B154,'Justerad allokering kvv'!$B$1:$AG$700,MATCH(R$1,'Justerad allokering kvv'!$B$1:$AF$1,0),FALSE)))</f>
        <v>0</v>
      </c>
      <c r="S154">
        <f>IF($B154=" ","",IF(ISERROR(1/VLOOKUP($B154,'Justerad allokering kvv'!$B$1:$AG$700,MATCH(S$1,'Justerad allokering kvv'!$B$1:$AF$1,0),FALSE)),VLOOKUP($B154,'Allokerad kvv'!$B$2:$AV$700,MATCH(S$1,'Allokerad kvv'!$B$1:$AV$1,0),FALSE),VLOOKUP($B154,'Justerad allokering kvv'!$B$1:$AG$700,MATCH(S$1,'Justerad allokering kvv'!$B$1:$AF$1,0),FALSE)))</f>
        <v>0</v>
      </c>
      <c r="T154">
        <f>IF($B154=" ","",IF(ISERROR(1/VLOOKUP($B154,'Justerad allokering kvv'!$B$1:$AG$700,MATCH(T$1,'Justerad allokering kvv'!$B$1:$AF$1,0),FALSE)),VLOOKUP($B154,'Allokerad kvv'!$B$2:$AV$700,MATCH(T$1,'Allokerad kvv'!$B$1:$AV$1,0),FALSE),VLOOKUP($B154,'Justerad allokering kvv'!$B$1:$AG$700,MATCH(T$1,'Justerad allokering kvv'!$B$1:$AF$1,0),FALSE)))</f>
        <v>0</v>
      </c>
      <c r="U154">
        <f>IF($B154=" ","",IF(ISERROR(1/VLOOKUP($B154,'Justerad allokering kvv'!$B$1:$AG$700,MATCH(U$1,'Justerad allokering kvv'!$B$1:$AF$1,0),FALSE)),VLOOKUP($B154,'Allokerad kvv'!$B$2:$AV$700,MATCH(U$1,'Allokerad kvv'!$B$1:$AV$1,0),FALSE),VLOOKUP($B154,'Justerad allokering kvv'!$B$1:$AG$700,MATCH(U$1,'Justerad allokering kvv'!$B$1:$AF$1,0),FALSE)))</f>
        <v>0</v>
      </c>
      <c r="V154">
        <f>IF($B154=" ","",IF(ISERROR(1/VLOOKUP($B154,'Justerad allokering kvv'!$B$1:$AG$700,MATCH(V$1,'Justerad allokering kvv'!$B$1:$AF$1,0),FALSE)),VLOOKUP($B154,'Allokerad kvv'!$B$2:$AV$700,MATCH(V$1,'Allokerad kvv'!$B$1:$AV$1,0),FALSE),VLOOKUP($B154,'Justerad allokering kvv'!$B$1:$AG$700,MATCH(V$1,'Justerad allokering kvv'!$B$1:$AF$1,0),FALSE)))</f>
        <v>0</v>
      </c>
      <c r="W154">
        <f>IF($B154=" ","",IF(ISERROR(1/VLOOKUP($B154,'Justerad allokering kvv'!$B$1:$AG$700,MATCH(W$1,'Justerad allokering kvv'!$B$1:$AF$1,0),FALSE)),VLOOKUP($B154,'Allokerad kvv'!$B$2:$AV$700,MATCH(W$1,'Allokerad kvv'!$B$1:$AV$1,0),FALSE),VLOOKUP($B154,'Justerad allokering kvv'!$B$1:$AG$700,MATCH(W$1,'Justerad allokering kvv'!$B$1:$AF$1,0),FALSE)))</f>
        <v>0</v>
      </c>
      <c r="X154">
        <f>IF($B154=" ","",IF(ISERROR(1/VLOOKUP($B154,'Justerad allokering kvv'!$B$1:$AG$700,MATCH(X$1,'Justerad allokering kvv'!$B$1:$AF$1,0),FALSE)),VLOOKUP($B154,'Allokerad kvv'!$B$2:$AV$700,MATCH(X$1,'Allokerad kvv'!$B$1:$AV$1,0),FALSE),VLOOKUP($B154,'Justerad allokering kvv'!$B$1:$AG$700,MATCH(X$1,'Justerad allokering kvv'!$B$1:$AF$1,0),FALSE)))</f>
        <v>0</v>
      </c>
      <c r="Y154">
        <f>IF($B154=" ","",IF(ISERROR(1/VLOOKUP($B154,'Justerad allokering kvv'!$B$1:$AG$700,MATCH(Y$1,'Justerad allokering kvv'!$B$1:$AF$1,0),FALSE)),VLOOKUP($B154,'Allokerad kvv'!$B$2:$AV$700,MATCH(Y$1,'Allokerad kvv'!$B$1:$AV$1,0),FALSE),VLOOKUP($B154,'Justerad allokering kvv'!$B$1:$AG$700,MATCH(Y$1,'Justerad allokering kvv'!$B$1:$AF$1,0),FALSE)))</f>
        <v>0</v>
      </c>
      <c r="AB154">
        <f>IFERROR(VLOOKUP($B154,Kraftvärmeprod!$B$1:$AO$424,MATCH("Tillförd energi från rökgaskondensering (GWh)",Kraftvärmeprod!$B$1:$AG$1,0),FALSE)/1,0)</f>
        <v>0</v>
      </c>
      <c r="AE154" s="122">
        <f t="shared" si="8"/>
        <v>0</v>
      </c>
      <c r="AG154">
        <f t="shared" si="9"/>
        <v>0</v>
      </c>
      <c r="AH154">
        <f t="shared" si="10"/>
        <v>0</v>
      </c>
      <c r="AI154" t="str">
        <f>IF(AH154=0,"",AH154/VLOOKUP(B154,Kraftvärmeprod!$B$1:$BC$480,MATCH("Summa tillförd energi exklusive rökgaskondensering",Kraftvärmeprod!$B$1:$BC$1,0),FALSE))</f>
        <v/>
      </c>
      <c r="AK154">
        <f t="shared" si="11"/>
        <v>0</v>
      </c>
    </row>
    <row r="155" spans="1:37" x14ac:dyDescent="0.25">
      <c r="A155" s="2" t="s">
        <v>243</v>
      </c>
      <c r="B155" s="2" t="s">
        <v>244</v>
      </c>
      <c r="C155">
        <f>IF($B155=" ","",IF(ISERROR(1/VLOOKUP($B155,'Justerad allokering kvv'!$B$1:$AG$700,MATCH(C$1,'Justerad allokering kvv'!$B$1:$AF$1,0),FALSE)),VLOOKUP($B155,'Allokerad kvv'!$B$2:$AV$700,MATCH(C$1,'Allokerad kvv'!$B$1:$AV$1,0),FALSE),VLOOKUP($B155,'Justerad allokering kvv'!$B$1:$AG$700,MATCH(C$1,'Justerad allokering kvv'!$B$1:$AF$1,0),FALSE)))</f>
        <v>0</v>
      </c>
      <c r="D155">
        <f>IF($B155=" ","",IF(ISERROR(1/VLOOKUP($B155,'Justerad allokering kvv'!$B$1:$AG$700,MATCH(D$1,'Justerad allokering kvv'!$B$1:$AF$1,0),FALSE)),VLOOKUP($B155,'Allokerad kvv'!$B$2:$AV$700,MATCH(D$1,'Allokerad kvv'!$B$1:$AV$1,0),FALSE),VLOOKUP($B155,'Justerad allokering kvv'!$B$1:$AG$700,MATCH(D$1,'Justerad allokering kvv'!$B$1:$AF$1,0),FALSE)))</f>
        <v>0</v>
      </c>
      <c r="E155">
        <f>IF($B155=" ","",IF(ISERROR(1/VLOOKUP($B155,'Justerad allokering kvv'!$B$1:$AG$700,MATCH(E$1,'Justerad allokering kvv'!$B$1:$AF$1,0),FALSE)),VLOOKUP($B155,'Allokerad kvv'!$B$2:$AV$700,MATCH(E$1,'Allokerad kvv'!$B$1:$AV$1,0),FALSE),VLOOKUP($B155,'Justerad allokering kvv'!$B$1:$AG$700,MATCH(E$1,'Justerad allokering kvv'!$B$1:$AF$1,0),FALSE)))</f>
        <v>63.860500000000002</v>
      </c>
      <c r="F155">
        <f>IF($B155=" ","",IF(ISERROR(1/VLOOKUP($B155,'Justerad allokering kvv'!$B$1:$AG$700,MATCH(F$1,'Justerad allokering kvv'!$B$1:$AF$1,0),FALSE)),VLOOKUP($B155,'Allokerad kvv'!$B$2:$AV$700,MATCH(F$1,'Allokerad kvv'!$B$1:$AV$1,0),FALSE),VLOOKUP($B155,'Justerad allokering kvv'!$B$1:$AG$700,MATCH(F$1,'Justerad allokering kvv'!$B$1:$AF$1,0),FALSE)))</f>
        <v>0</v>
      </c>
      <c r="G155">
        <f>IF($B155=" ","",IF(ISERROR(1/VLOOKUP($B155,'Justerad allokering kvv'!$B$1:$AG$700,MATCH(G$1,'Justerad allokering kvv'!$B$1:$AF$1,0),FALSE)),VLOOKUP($B155,'Allokerad kvv'!$B$2:$AV$700,MATCH(G$1,'Allokerad kvv'!$B$1:$AV$1,0),FALSE),VLOOKUP($B155,'Justerad allokering kvv'!$B$1:$AG$700,MATCH(G$1,'Justerad allokering kvv'!$B$1:$AF$1,0),FALSE)))</f>
        <v>0</v>
      </c>
      <c r="H155">
        <f>IF($B155=" ","",IF(ISERROR(1/VLOOKUP($B155,'Justerad allokering kvv'!$B$1:$AG$700,MATCH(H$1,'Justerad allokering kvv'!$B$1:$AF$1,0),FALSE)),VLOOKUP($B155,'Allokerad kvv'!$B$2:$AV$700,MATCH(H$1,'Allokerad kvv'!$B$1:$AV$1,0),FALSE),VLOOKUP($B155,'Justerad allokering kvv'!$B$1:$AG$700,MATCH(H$1,'Justerad allokering kvv'!$B$1:$AF$1,0),FALSE)))</f>
        <v>0</v>
      </c>
      <c r="I155">
        <f>IF($B155=" ","",IF(ISERROR(1/VLOOKUP($B155,'Justerad allokering kvv'!$B$1:$AG$700,MATCH(I$1,'Justerad allokering kvv'!$B$1:$AF$1,0),FALSE)),VLOOKUP($B155,'Allokerad kvv'!$B$2:$AV$700,MATCH(I$1,'Allokerad kvv'!$B$1:$AV$1,0),FALSE),VLOOKUP($B155,'Justerad allokering kvv'!$B$1:$AG$700,MATCH(I$1,'Justerad allokering kvv'!$B$1:$AF$1,0),FALSE)))</f>
        <v>0</v>
      </c>
      <c r="J155">
        <f>IF($B155=" ","",IF(ISERROR(1/VLOOKUP($B155,'Justerad allokering kvv'!$B$1:$AG$700,MATCH(J$1,'Justerad allokering kvv'!$B$1:$AF$1,0),FALSE)),VLOOKUP($B155,'Allokerad kvv'!$B$2:$AV$700,MATCH(J$1,'Allokerad kvv'!$B$1:$AV$1,0),FALSE),VLOOKUP($B155,'Justerad allokering kvv'!$B$1:$AG$700,MATCH(J$1,'Justerad allokering kvv'!$B$1:$AF$1,0),FALSE)))</f>
        <v>137.804</v>
      </c>
      <c r="K155">
        <f>IF($B155=" ","",IF(ISERROR(1/VLOOKUP($B155,'Justerad allokering kvv'!$B$1:$AG$700,MATCH(K$1,'Justerad allokering kvv'!$B$1:$AF$1,0),FALSE)),VLOOKUP($B155,'Allokerad kvv'!$B$2:$AV$700,MATCH(K$1,'Allokerad kvv'!$B$1:$AV$1,0),FALSE),VLOOKUP($B155,'Justerad allokering kvv'!$B$1:$AG$700,MATCH(K$1,'Justerad allokering kvv'!$B$1:$AF$1,0),FALSE)))</f>
        <v>0</v>
      </c>
      <c r="L155">
        <f>IF($B155=" ","",IF(ISERROR(1/VLOOKUP($B155,'Justerad allokering kvv'!$B$1:$AG$700,MATCH(L$1,'Justerad allokering kvv'!$B$1:$AF$1,0),FALSE)),VLOOKUP($B155,'Allokerad kvv'!$B$2:$AV$700,MATCH(L$1,'Allokerad kvv'!$B$1:$AV$1,0),FALSE),VLOOKUP($B155,'Justerad allokering kvv'!$B$1:$AG$700,MATCH(L$1,'Justerad allokering kvv'!$B$1:$AF$1,0),FALSE)))</f>
        <v>0</v>
      </c>
      <c r="M155">
        <f>IF($B155=" ","",IF(ISERROR(1/VLOOKUP($B155,'Justerad allokering kvv'!$B$1:$AG$700,MATCH(M$1,'Justerad allokering kvv'!$B$1:$AF$1,0),FALSE)),VLOOKUP($B155,'Allokerad kvv'!$B$2:$AV$700,MATCH(M$1,'Allokerad kvv'!$B$1:$AV$1,0),FALSE),VLOOKUP($B155,'Justerad allokering kvv'!$B$1:$AG$700,MATCH(M$1,'Justerad allokering kvv'!$B$1:$AF$1,0),FALSE)))</f>
        <v>21.366900000000001</v>
      </c>
      <c r="N155">
        <f>IF($B155=" ","",IF(ISERROR(1/VLOOKUP($B155,'Justerad allokering kvv'!$B$1:$AG$700,MATCH(N$1,'Justerad allokering kvv'!$B$1:$AF$1,0),FALSE)),VLOOKUP($B155,'Allokerad kvv'!$B$2:$AV$700,MATCH(N$1,'Allokerad kvv'!$B$1:$AV$1,0),FALSE),VLOOKUP($B155,'Justerad allokering kvv'!$B$1:$AG$700,MATCH(N$1,'Justerad allokering kvv'!$B$1:$AF$1,0),FALSE)))</f>
        <v>0</v>
      </c>
      <c r="O155">
        <f>IF($B155=" ","",IF(ISERROR(1/VLOOKUP($B155,'Justerad allokering kvv'!$B$1:$AG$700,MATCH(O$1,'Justerad allokering kvv'!$B$1:$AF$1,0),FALSE)),VLOOKUP($B155,'Allokerad kvv'!$B$2:$AV$700,MATCH(O$1,'Allokerad kvv'!$B$1:$AV$1,0),FALSE),VLOOKUP($B155,'Justerad allokering kvv'!$B$1:$AG$700,MATCH(O$1,'Justerad allokering kvv'!$B$1:$AF$1,0),FALSE)))</f>
        <v>0</v>
      </c>
      <c r="P155">
        <f>IF($B155=" ","",IF(ISERROR(1/VLOOKUP($B155,'Justerad allokering kvv'!$B$1:$AG$700,MATCH(P$1,'Justerad allokering kvv'!$B$1:$AF$1,0),FALSE)),VLOOKUP($B155,'Allokerad kvv'!$B$2:$AV$700,MATCH(P$1,'Allokerad kvv'!$B$1:$AV$1,0),FALSE),VLOOKUP($B155,'Justerad allokering kvv'!$B$1:$AG$700,MATCH(P$1,'Justerad allokering kvv'!$B$1:$AF$1,0),FALSE)))</f>
        <v>0</v>
      </c>
      <c r="Q155">
        <f>IF($B155=" ","",IF(ISERROR(1/VLOOKUP($B155,'Justerad allokering kvv'!$B$1:$AG$700,MATCH(Q$1,'Justerad allokering kvv'!$B$1:$AF$1,0),FALSE)),VLOOKUP($B155,'Allokerad kvv'!$B$2:$AV$700,MATCH(Q$1,'Allokerad kvv'!$B$1:$AV$1,0),FALSE),VLOOKUP($B155,'Justerad allokering kvv'!$B$1:$AG$700,MATCH(Q$1,'Justerad allokering kvv'!$B$1:$AF$1,0),FALSE)))</f>
        <v>0</v>
      </c>
      <c r="R155">
        <f>IF($B155=" ","",IF(ISERROR(1/VLOOKUP($B155,'Justerad allokering kvv'!$B$1:$AG$700,MATCH(R$1,'Justerad allokering kvv'!$B$1:$AF$1,0),FALSE)),VLOOKUP($B155,'Allokerad kvv'!$B$2:$AV$700,MATCH(R$1,'Allokerad kvv'!$B$1:$AV$1,0),FALSE),VLOOKUP($B155,'Justerad allokering kvv'!$B$1:$AG$700,MATCH(R$1,'Justerad allokering kvv'!$B$1:$AF$1,0),FALSE)))</f>
        <v>9.1229200000000006</v>
      </c>
      <c r="S155">
        <f>IF($B155=" ","",IF(ISERROR(1/VLOOKUP($B155,'Justerad allokering kvv'!$B$1:$AG$700,MATCH(S$1,'Justerad allokering kvv'!$B$1:$AF$1,0),FALSE)),VLOOKUP($B155,'Allokerad kvv'!$B$2:$AV$700,MATCH(S$1,'Allokerad kvv'!$B$1:$AV$1,0),FALSE),VLOOKUP($B155,'Justerad allokering kvv'!$B$1:$AG$700,MATCH(S$1,'Justerad allokering kvv'!$B$1:$AF$1,0),FALSE)))</f>
        <v>0</v>
      </c>
      <c r="T155">
        <f>IF($B155=" ","",IF(ISERROR(1/VLOOKUP($B155,'Justerad allokering kvv'!$B$1:$AG$700,MATCH(T$1,'Justerad allokering kvv'!$B$1:$AF$1,0),FALSE)),VLOOKUP($B155,'Allokerad kvv'!$B$2:$AV$700,MATCH(T$1,'Allokerad kvv'!$B$1:$AV$1,0),FALSE),VLOOKUP($B155,'Justerad allokering kvv'!$B$1:$AG$700,MATCH(T$1,'Justerad allokering kvv'!$B$1:$AF$1,0),FALSE)))</f>
        <v>0</v>
      </c>
      <c r="U155">
        <f>IF($B155=" ","",IF(ISERROR(1/VLOOKUP($B155,'Justerad allokering kvv'!$B$1:$AG$700,MATCH(U$1,'Justerad allokering kvv'!$B$1:$AF$1,0),FALSE)),VLOOKUP($B155,'Allokerad kvv'!$B$2:$AV$700,MATCH(U$1,'Allokerad kvv'!$B$1:$AV$1,0),FALSE),VLOOKUP($B155,'Justerad allokering kvv'!$B$1:$AG$700,MATCH(U$1,'Justerad allokering kvv'!$B$1:$AF$1,0),FALSE)))</f>
        <v>0</v>
      </c>
      <c r="V155">
        <f>IF($B155=" ","",IF(ISERROR(1/VLOOKUP($B155,'Justerad allokering kvv'!$B$1:$AG$700,MATCH(V$1,'Justerad allokering kvv'!$B$1:$AF$1,0),FALSE)),VLOOKUP($B155,'Allokerad kvv'!$B$2:$AV$700,MATCH(V$1,'Allokerad kvv'!$B$1:$AV$1,0),FALSE),VLOOKUP($B155,'Justerad allokering kvv'!$B$1:$AG$700,MATCH(V$1,'Justerad allokering kvv'!$B$1:$AF$1,0),FALSE)))</f>
        <v>0</v>
      </c>
      <c r="W155">
        <f>IF($B155=" ","",IF(ISERROR(1/VLOOKUP($B155,'Justerad allokering kvv'!$B$1:$AG$700,MATCH(W$1,'Justerad allokering kvv'!$B$1:$AF$1,0),FALSE)),VLOOKUP($B155,'Allokerad kvv'!$B$2:$AV$700,MATCH(W$1,'Allokerad kvv'!$B$1:$AV$1,0),FALSE),VLOOKUP($B155,'Justerad allokering kvv'!$B$1:$AG$700,MATCH(W$1,'Justerad allokering kvv'!$B$1:$AF$1,0),FALSE)))</f>
        <v>0</v>
      </c>
      <c r="X155">
        <f>IF($B155=" ","",IF(ISERROR(1/VLOOKUP($B155,'Justerad allokering kvv'!$B$1:$AG$700,MATCH(X$1,'Justerad allokering kvv'!$B$1:$AF$1,0),FALSE)),VLOOKUP($B155,'Allokerad kvv'!$B$2:$AV$700,MATCH(X$1,'Allokerad kvv'!$B$1:$AV$1,0),FALSE),VLOOKUP($B155,'Justerad allokering kvv'!$B$1:$AG$700,MATCH(X$1,'Justerad allokering kvv'!$B$1:$AF$1,0),FALSE)))</f>
        <v>0</v>
      </c>
      <c r="Y155">
        <f>IF($B155=" ","",IF(ISERROR(1/VLOOKUP($B155,'Justerad allokering kvv'!$B$1:$AG$700,MATCH(Y$1,'Justerad allokering kvv'!$B$1:$AF$1,0),FALSE)),VLOOKUP($B155,'Allokerad kvv'!$B$2:$AV$700,MATCH(Y$1,'Allokerad kvv'!$B$1:$AV$1,0),FALSE),VLOOKUP($B155,'Justerad allokering kvv'!$B$1:$AG$700,MATCH(Y$1,'Justerad allokering kvv'!$B$1:$AF$1,0),FALSE)))</f>
        <v>0</v>
      </c>
      <c r="AB155">
        <f>IFERROR(VLOOKUP($B155,Kraftvärmeprod!$B$1:$AO$424,MATCH("Tillförd energi från rökgaskondensering (GWh)",Kraftvärmeprod!$B$1:$AG$1,0),FALSE)/1,0)</f>
        <v>91</v>
      </c>
      <c r="AE155" s="122">
        <f t="shared" si="8"/>
        <v>323.15431999999998</v>
      </c>
      <c r="AG155">
        <f t="shared" si="9"/>
        <v>314.03139999999996</v>
      </c>
      <c r="AH155">
        <f t="shared" si="10"/>
        <v>223.03139999999996</v>
      </c>
      <c r="AI155">
        <f>IF(AH155=0,"",AH155/VLOOKUP(B155,Kraftvärmeprod!$B$1:$BC$480,MATCH("Summa tillförd energi exklusive rökgaskondensering",Kraftvärmeprod!$B$1:$BC$1,0),FALSE))</f>
        <v>0.48015371367061349</v>
      </c>
      <c r="AK155">
        <f t="shared" si="11"/>
        <v>223.03140000000002</v>
      </c>
    </row>
    <row r="156" spans="1:37" x14ac:dyDescent="0.25">
      <c r="A156" s="2" t="s">
        <v>247</v>
      </c>
      <c r="B156" s="2" t="s">
        <v>248</v>
      </c>
      <c r="C156">
        <f>IF($B156=" ","",IF(ISERROR(1/VLOOKUP($B156,'Justerad allokering kvv'!$B$1:$AG$700,MATCH(C$1,'Justerad allokering kvv'!$B$1:$AF$1,0),FALSE)),VLOOKUP($B156,'Allokerad kvv'!$B$2:$AV$700,MATCH(C$1,'Allokerad kvv'!$B$1:$AV$1,0),FALSE),VLOOKUP($B156,'Justerad allokering kvv'!$B$1:$AG$700,MATCH(C$1,'Justerad allokering kvv'!$B$1:$AF$1,0),FALSE)))</f>
        <v>0</v>
      </c>
      <c r="D156">
        <f>IF($B156=" ","",IF(ISERROR(1/VLOOKUP($B156,'Justerad allokering kvv'!$B$1:$AG$700,MATCH(D$1,'Justerad allokering kvv'!$B$1:$AF$1,0),FALSE)),VLOOKUP($B156,'Allokerad kvv'!$B$2:$AV$700,MATCH(D$1,'Allokerad kvv'!$B$1:$AV$1,0),FALSE),VLOOKUP($B156,'Justerad allokering kvv'!$B$1:$AG$700,MATCH(D$1,'Justerad allokering kvv'!$B$1:$AF$1,0),FALSE)))</f>
        <v>0</v>
      </c>
      <c r="E156">
        <f>IF($B156=" ","",IF(ISERROR(1/VLOOKUP($B156,'Justerad allokering kvv'!$B$1:$AG$700,MATCH(E$1,'Justerad allokering kvv'!$B$1:$AF$1,0),FALSE)),VLOOKUP($B156,'Allokerad kvv'!$B$2:$AV$700,MATCH(E$1,'Allokerad kvv'!$B$1:$AV$1,0),FALSE),VLOOKUP($B156,'Justerad allokering kvv'!$B$1:$AG$700,MATCH(E$1,'Justerad allokering kvv'!$B$1:$AF$1,0),FALSE)))</f>
        <v>0</v>
      </c>
      <c r="F156">
        <f>IF($B156=" ","",IF(ISERROR(1/VLOOKUP($B156,'Justerad allokering kvv'!$B$1:$AG$700,MATCH(F$1,'Justerad allokering kvv'!$B$1:$AF$1,0),FALSE)),VLOOKUP($B156,'Allokerad kvv'!$B$2:$AV$700,MATCH(F$1,'Allokerad kvv'!$B$1:$AV$1,0),FALSE),VLOOKUP($B156,'Justerad allokering kvv'!$B$1:$AG$700,MATCH(F$1,'Justerad allokering kvv'!$B$1:$AF$1,0),FALSE)))</f>
        <v>0</v>
      </c>
      <c r="G156">
        <f>IF($B156=" ","",IF(ISERROR(1/VLOOKUP($B156,'Justerad allokering kvv'!$B$1:$AG$700,MATCH(G$1,'Justerad allokering kvv'!$B$1:$AF$1,0),FALSE)),VLOOKUP($B156,'Allokerad kvv'!$B$2:$AV$700,MATCH(G$1,'Allokerad kvv'!$B$1:$AV$1,0),FALSE),VLOOKUP($B156,'Justerad allokering kvv'!$B$1:$AG$700,MATCH(G$1,'Justerad allokering kvv'!$B$1:$AF$1,0),FALSE)))</f>
        <v>0</v>
      </c>
      <c r="H156">
        <f>IF($B156=" ","",IF(ISERROR(1/VLOOKUP($B156,'Justerad allokering kvv'!$B$1:$AG$700,MATCH(H$1,'Justerad allokering kvv'!$B$1:$AF$1,0),FALSE)),VLOOKUP($B156,'Allokerad kvv'!$B$2:$AV$700,MATCH(H$1,'Allokerad kvv'!$B$1:$AV$1,0),FALSE),VLOOKUP($B156,'Justerad allokering kvv'!$B$1:$AG$700,MATCH(H$1,'Justerad allokering kvv'!$B$1:$AF$1,0),FALSE)))</f>
        <v>0</v>
      </c>
      <c r="I156">
        <f>IF($B156=" ","",IF(ISERROR(1/VLOOKUP($B156,'Justerad allokering kvv'!$B$1:$AG$700,MATCH(I$1,'Justerad allokering kvv'!$B$1:$AF$1,0),FALSE)),VLOOKUP($B156,'Allokerad kvv'!$B$2:$AV$700,MATCH(I$1,'Allokerad kvv'!$B$1:$AV$1,0),FALSE),VLOOKUP($B156,'Justerad allokering kvv'!$B$1:$AG$700,MATCH(I$1,'Justerad allokering kvv'!$B$1:$AF$1,0),FALSE)))</f>
        <v>0</v>
      </c>
      <c r="J156">
        <f>IF($B156=" ","",IF(ISERROR(1/VLOOKUP($B156,'Justerad allokering kvv'!$B$1:$AG$700,MATCH(J$1,'Justerad allokering kvv'!$B$1:$AF$1,0),FALSE)),VLOOKUP($B156,'Allokerad kvv'!$B$2:$AV$700,MATCH(J$1,'Allokerad kvv'!$B$1:$AV$1,0),FALSE),VLOOKUP($B156,'Justerad allokering kvv'!$B$1:$AG$700,MATCH(J$1,'Justerad allokering kvv'!$B$1:$AF$1,0),FALSE)))</f>
        <v>0</v>
      </c>
      <c r="K156">
        <f>IF($B156=" ","",IF(ISERROR(1/VLOOKUP($B156,'Justerad allokering kvv'!$B$1:$AG$700,MATCH(K$1,'Justerad allokering kvv'!$B$1:$AF$1,0),FALSE)),VLOOKUP($B156,'Allokerad kvv'!$B$2:$AV$700,MATCH(K$1,'Allokerad kvv'!$B$1:$AV$1,0),FALSE),VLOOKUP($B156,'Justerad allokering kvv'!$B$1:$AG$700,MATCH(K$1,'Justerad allokering kvv'!$B$1:$AF$1,0),FALSE)))</f>
        <v>0</v>
      </c>
      <c r="L156">
        <f>IF($B156=" ","",IF(ISERROR(1/VLOOKUP($B156,'Justerad allokering kvv'!$B$1:$AG$700,MATCH(L$1,'Justerad allokering kvv'!$B$1:$AF$1,0),FALSE)),VLOOKUP($B156,'Allokerad kvv'!$B$2:$AV$700,MATCH(L$1,'Allokerad kvv'!$B$1:$AV$1,0),FALSE),VLOOKUP($B156,'Justerad allokering kvv'!$B$1:$AG$700,MATCH(L$1,'Justerad allokering kvv'!$B$1:$AF$1,0),FALSE)))</f>
        <v>0</v>
      </c>
      <c r="M156">
        <f>IF($B156=" ","",IF(ISERROR(1/VLOOKUP($B156,'Justerad allokering kvv'!$B$1:$AG$700,MATCH(M$1,'Justerad allokering kvv'!$B$1:$AF$1,0),FALSE)),VLOOKUP($B156,'Allokerad kvv'!$B$2:$AV$700,MATCH(M$1,'Allokerad kvv'!$B$1:$AV$1,0),FALSE),VLOOKUP($B156,'Justerad allokering kvv'!$B$1:$AG$700,MATCH(M$1,'Justerad allokering kvv'!$B$1:$AF$1,0),FALSE)))</f>
        <v>0</v>
      </c>
      <c r="N156">
        <f>IF($B156=" ","",IF(ISERROR(1/VLOOKUP($B156,'Justerad allokering kvv'!$B$1:$AG$700,MATCH(N$1,'Justerad allokering kvv'!$B$1:$AF$1,0),FALSE)),VLOOKUP($B156,'Allokerad kvv'!$B$2:$AV$700,MATCH(N$1,'Allokerad kvv'!$B$1:$AV$1,0),FALSE),VLOOKUP($B156,'Justerad allokering kvv'!$B$1:$AG$700,MATCH(N$1,'Justerad allokering kvv'!$B$1:$AF$1,0),FALSE)))</f>
        <v>0</v>
      </c>
      <c r="O156">
        <f>IF($B156=" ","",IF(ISERROR(1/VLOOKUP($B156,'Justerad allokering kvv'!$B$1:$AG$700,MATCH(O$1,'Justerad allokering kvv'!$B$1:$AF$1,0),FALSE)),VLOOKUP($B156,'Allokerad kvv'!$B$2:$AV$700,MATCH(O$1,'Allokerad kvv'!$B$1:$AV$1,0),FALSE),VLOOKUP($B156,'Justerad allokering kvv'!$B$1:$AG$700,MATCH(O$1,'Justerad allokering kvv'!$B$1:$AF$1,0),FALSE)))</f>
        <v>0</v>
      </c>
      <c r="P156">
        <f>IF($B156=" ","",IF(ISERROR(1/VLOOKUP($B156,'Justerad allokering kvv'!$B$1:$AG$700,MATCH(P$1,'Justerad allokering kvv'!$B$1:$AF$1,0),FALSE)),VLOOKUP($B156,'Allokerad kvv'!$B$2:$AV$700,MATCH(P$1,'Allokerad kvv'!$B$1:$AV$1,0),FALSE),VLOOKUP($B156,'Justerad allokering kvv'!$B$1:$AG$700,MATCH(P$1,'Justerad allokering kvv'!$B$1:$AF$1,0),FALSE)))</f>
        <v>0</v>
      </c>
      <c r="Q156">
        <f>IF($B156=" ","",IF(ISERROR(1/VLOOKUP($B156,'Justerad allokering kvv'!$B$1:$AG$700,MATCH(Q$1,'Justerad allokering kvv'!$B$1:$AF$1,0),FALSE)),VLOOKUP($B156,'Allokerad kvv'!$B$2:$AV$700,MATCH(Q$1,'Allokerad kvv'!$B$1:$AV$1,0),FALSE),VLOOKUP($B156,'Justerad allokering kvv'!$B$1:$AG$700,MATCH(Q$1,'Justerad allokering kvv'!$B$1:$AF$1,0),FALSE)))</f>
        <v>0</v>
      </c>
      <c r="R156">
        <f>IF($B156=" ","",IF(ISERROR(1/VLOOKUP($B156,'Justerad allokering kvv'!$B$1:$AG$700,MATCH(R$1,'Justerad allokering kvv'!$B$1:$AF$1,0),FALSE)),VLOOKUP($B156,'Allokerad kvv'!$B$2:$AV$700,MATCH(R$1,'Allokerad kvv'!$B$1:$AV$1,0),FALSE),VLOOKUP($B156,'Justerad allokering kvv'!$B$1:$AG$700,MATCH(R$1,'Justerad allokering kvv'!$B$1:$AF$1,0),FALSE)))</f>
        <v>0</v>
      </c>
      <c r="S156">
        <f>IF($B156=" ","",IF(ISERROR(1/VLOOKUP($B156,'Justerad allokering kvv'!$B$1:$AG$700,MATCH(S$1,'Justerad allokering kvv'!$B$1:$AF$1,0),FALSE)),VLOOKUP($B156,'Allokerad kvv'!$B$2:$AV$700,MATCH(S$1,'Allokerad kvv'!$B$1:$AV$1,0),FALSE),VLOOKUP($B156,'Justerad allokering kvv'!$B$1:$AG$700,MATCH(S$1,'Justerad allokering kvv'!$B$1:$AF$1,0),FALSE)))</f>
        <v>0</v>
      </c>
      <c r="T156">
        <f>IF($B156=" ","",IF(ISERROR(1/VLOOKUP($B156,'Justerad allokering kvv'!$B$1:$AG$700,MATCH(T$1,'Justerad allokering kvv'!$B$1:$AF$1,0),FALSE)),VLOOKUP($B156,'Allokerad kvv'!$B$2:$AV$700,MATCH(T$1,'Allokerad kvv'!$B$1:$AV$1,0),FALSE),VLOOKUP($B156,'Justerad allokering kvv'!$B$1:$AG$700,MATCH(T$1,'Justerad allokering kvv'!$B$1:$AF$1,0),FALSE)))</f>
        <v>0</v>
      </c>
      <c r="U156">
        <f>IF($B156=" ","",IF(ISERROR(1/VLOOKUP($B156,'Justerad allokering kvv'!$B$1:$AG$700,MATCH(U$1,'Justerad allokering kvv'!$B$1:$AF$1,0),FALSE)),VLOOKUP($B156,'Allokerad kvv'!$B$2:$AV$700,MATCH(U$1,'Allokerad kvv'!$B$1:$AV$1,0),FALSE),VLOOKUP($B156,'Justerad allokering kvv'!$B$1:$AG$700,MATCH(U$1,'Justerad allokering kvv'!$B$1:$AF$1,0),FALSE)))</f>
        <v>0</v>
      </c>
      <c r="V156">
        <f>IF($B156=" ","",IF(ISERROR(1/VLOOKUP($B156,'Justerad allokering kvv'!$B$1:$AG$700,MATCH(V$1,'Justerad allokering kvv'!$B$1:$AF$1,0),FALSE)),VLOOKUP($B156,'Allokerad kvv'!$B$2:$AV$700,MATCH(V$1,'Allokerad kvv'!$B$1:$AV$1,0),FALSE),VLOOKUP($B156,'Justerad allokering kvv'!$B$1:$AG$700,MATCH(V$1,'Justerad allokering kvv'!$B$1:$AF$1,0),FALSE)))</f>
        <v>0</v>
      </c>
      <c r="W156">
        <f>IF($B156=" ","",IF(ISERROR(1/VLOOKUP($B156,'Justerad allokering kvv'!$B$1:$AG$700,MATCH(W$1,'Justerad allokering kvv'!$B$1:$AF$1,0),FALSE)),VLOOKUP($B156,'Allokerad kvv'!$B$2:$AV$700,MATCH(W$1,'Allokerad kvv'!$B$1:$AV$1,0),FALSE),VLOOKUP($B156,'Justerad allokering kvv'!$B$1:$AG$700,MATCH(W$1,'Justerad allokering kvv'!$B$1:$AF$1,0),FALSE)))</f>
        <v>0</v>
      </c>
      <c r="X156">
        <f>IF($B156=" ","",IF(ISERROR(1/VLOOKUP($B156,'Justerad allokering kvv'!$B$1:$AG$700,MATCH(X$1,'Justerad allokering kvv'!$B$1:$AF$1,0),FALSE)),VLOOKUP($B156,'Allokerad kvv'!$B$2:$AV$700,MATCH(X$1,'Allokerad kvv'!$B$1:$AV$1,0),FALSE),VLOOKUP($B156,'Justerad allokering kvv'!$B$1:$AG$700,MATCH(X$1,'Justerad allokering kvv'!$B$1:$AF$1,0),FALSE)))</f>
        <v>0</v>
      </c>
      <c r="Y156">
        <f>IF($B156=" ","",IF(ISERROR(1/VLOOKUP($B156,'Justerad allokering kvv'!$B$1:$AG$700,MATCH(Y$1,'Justerad allokering kvv'!$B$1:$AF$1,0),FALSE)),VLOOKUP($B156,'Allokerad kvv'!$B$2:$AV$700,MATCH(Y$1,'Allokerad kvv'!$B$1:$AV$1,0),FALSE),VLOOKUP($B156,'Justerad allokering kvv'!$B$1:$AG$700,MATCH(Y$1,'Justerad allokering kvv'!$B$1:$AF$1,0),FALSE)))</f>
        <v>0</v>
      </c>
      <c r="AB156">
        <f>IFERROR(VLOOKUP($B156,Kraftvärmeprod!$B$1:$AO$424,MATCH("Tillförd energi från rökgaskondensering (GWh)",Kraftvärmeprod!$B$1:$AG$1,0),FALSE)/1,0)</f>
        <v>0</v>
      </c>
      <c r="AE156" s="122">
        <f t="shared" si="8"/>
        <v>0</v>
      </c>
      <c r="AG156">
        <f t="shared" si="9"/>
        <v>0</v>
      </c>
      <c r="AH156">
        <f t="shared" si="10"/>
        <v>0</v>
      </c>
      <c r="AI156" t="str">
        <f>IF(AH156=0,"",AH156/VLOOKUP(B156,Kraftvärmeprod!$B$1:$BC$480,MATCH("Summa tillförd energi exklusive rökgaskondensering",Kraftvärmeprod!$B$1:$BC$1,0),FALSE))</f>
        <v/>
      </c>
      <c r="AK156">
        <f t="shared" si="11"/>
        <v>0</v>
      </c>
    </row>
    <row r="157" spans="1:37" x14ac:dyDescent="0.25">
      <c r="A157" s="2" t="s">
        <v>253</v>
      </c>
      <c r="B157" s="2" t="s">
        <v>254</v>
      </c>
      <c r="C157">
        <f>IF($B157=" ","",IF(ISERROR(1/VLOOKUP($B157,'Justerad allokering kvv'!$B$1:$AG$700,MATCH(C$1,'Justerad allokering kvv'!$B$1:$AF$1,0),FALSE)),VLOOKUP($B157,'Allokerad kvv'!$B$2:$AV$700,MATCH(C$1,'Allokerad kvv'!$B$1:$AV$1,0),FALSE),VLOOKUP($B157,'Justerad allokering kvv'!$B$1:$AG$700,MATCH(C$1,'Justerad allokering kvv'!$B$1:$AF$1,0),FALSE)))</f>
        <v>0</v>
      </c>
      <c r="D157">
        <f>IF($B157=" ","",IF(ISERROR(1/VLOOKUP($B157,'Justerad allokering kvv'!$B$1:$AG$700,MATCH(D$1,'Justerad allokering kvv'!$B$1:$AF$1,0),FALSE)),VLOOKUP($B157,'Allokerad kvv'!$B$2:$AV$700,MATCH(D$1,'Allokerad kvv'!$B$1:$AV$1,0),FALSE),VLOOKUP($B157,'Justerad allokering kvv'!$B$1:$AG$700,MATCH(D$1,'Justerad allokering kvv'!$B$1:$AF$1,0),FALSE)))</f>
        <v>0</v>
      </c>
      <c r="E157">
        <f>IF($B157=" ","",IF(ISERROR(1/VLOOKUP($B157,'Justerad allokering kvv'!$B$1:$AG$700,MATCH(E$1,'Justerad allokering kvv'!$B$1:$AF$1,0),FALSE)),VLOOKUP($B157,'Allokerad kvv'!$B$2:$AV$700,MATCH(E$1,'Allokerad kvv'!$B$1:$AV$1,0),FALSE),VLOOKUP($B157,'Justerad allokering kvv'!$B$1:$AG$700,MATCH(E$1,'Justerad allokering kvv'!$B$1:$AF$1,0),FALSE)))</f>
        <v>0</v>
      </c>
      <c r="F157">
        <f>IF($B157=" ","",IF(ISERROR(1/VLOOKUP($B157,'Justerad allokering kvv'!$B$1:$AG$700,MATCH(F$1,'Justerad allokering kvv'!$B$1:$AF$1,0),FALSE)),VLOOKUP($B157,'Allokerad kvv'!$B$2:$AV$700,MATCH(F$1,'Allokerad kvv'!$B$1:$AV$1,0),FALSE),VLOOKUP($B157,'Justerad allokering kvv'!$B$1:$AG$700,MATCH(F$1,'Justerad allokering kvv'!$B$1:$AF$1,0),FALSE)))</f>
        <v>0</v>
      </c>
      <c r="G157">
        <f>IF($B157=" ","",IF(ISERROR(1/VLOOKUP($B157,'Justerad allokering kvv'!$B$1:$AG$700,MATCH(G$1,'Justerad allokering kvv'!$B$1:$AF$1,0),FALSE)),VLOOKUP($B157,'Allokerad kvv'!$B$2:$AV$700,MATCH(G$1,'Allokerad kvv'!$B$1:$AV$1,0),FALSE),VLOOKUP($B157,'Justerad allokering kvv'!$B$1:$AG$700,MATCH(G$1,'Justerad allokering kvv'!$B$1:$AF$1,0),FALSE)))</f>
        <v>1.4553700000000001</v>
      </c>
      <c r="H157">
        <f>IF($B157=" ","",IF(ISERROR(1/VLOOKUP($B157,'Justerad allokering kvv'!$B$1:$AG$700,MATCH(H$1,'Justerad allokering kvv'!$B$1:$AF$1,0),FALSE)),VLOOKUP($B157,'Allokerad kvv'!$B$2:$AV$700,MATCH(H$1,'Allokerad kvv'!$B$1:$AV$1,0),FALSE),VLOOKUP($B157,'Justerad allokering kvv'!$B$1:$AG$700,MATCH(H$1,'Justerad allokering kvv'!$B$1:$AF$1,0),FALSE)))</f>
        <v>0</v>
      </c>
      <c r="I157">
        <f>IF($B157=" ","",IF(ISERROR(1/VLOOKUP($B157,'Justerad allokering kvv'!$B$1:$AG$700,MATCH(I$1,'Justerad allokering kvv'!$B$1:$AF$1,0),FALSE)),VLOOKUP($B157,'Allokerad kvv'!$B$2:$AV$700,MATCH(I$1,'Allokerad kvv'!$B$1:$AV$1,0),FALSE),VLOOKUP($B157,'Justerad allokering kvv'!$B$1:$AG$700,MATCH(I$1,'Justerad allokering kvv'!$B$1:$AF$1,0),FALSE)))</f>
        <v>0</v>
      </c>
      <c r="J157">
        <f>IF($B157=" ","",IF(ISERROR(1/VLOOKUP($B157,'Justerad allokering kvv'!$B$1:$AG$700,MATCH(J$1,'Justerad allokering kvv'!$B$1:$AF$1,0),FALSE)),VLOOKUP($B157,'Allokerad kvv'!$B$2:$AV$700,MATCH(J$1,'Allokerad kvv'!$B$1:$AV$1,0),FALSE),VLOOKUP($B157,'Justerad allokering kvv'!$B$1:$AG$700,MATCH(J$1,'Justerad allokering kvv'!$B$1:$AF$1,0),FALSE)))</f>
        <v>0</v>
      </c>
      <c r="K157">
        <f>IF($B157=" ","",IF(ISERROR(1/VLOOKUP($B157,'Justerad allokering kvv'!$B$1:$AG$700,MATCH(K$1,'Justerad allokering kvv'!$B$1:$AF$1,0),FALSE)),VLOOKUP($B157,'Allokerad kvv'!$B$2:$AV$700,MATCH(K$1,'Allokerad kvv'!$B$1:$AV$1,0),FALSE),VLOOKUP($B157,'Justerad allokering kvv'!$B$1:$AG$700,MATCH(K$1,'Justerad allokering kvv'!$B$1:$AF$1,0),FALSE)))</f>
        <v>0</v>
      </c>
      <c r="L157">
        <f>IF($B157=" ","",IF(ISERROR(1/VLOOKUP($B157,'Justerad allokering kvv'!$B$1:$AG$700,MATCH(L$1,'Justerad allokering kvv'!$B$1:$AF$1,0),FALSE)),VLOOKUP($B157,'Allokerad kvv'!$B$2:$AV$700,MATCH(L$1,'Allokerad kvv'!$B$1:$AV$1,0),FALSE),VLOOKUP($B157,'Justerad allokering kvv'!$B$1:$AG$700,MATCH(L$1,'Justerad allokering kvv'!$B$1:$AF$1,0),FALSE)))</f>
        <v>0</v>
      </c>
      <c r="M157">
        <f>IF($B157=" ","",IF(ISERROR(1/VLOOKUP($B157,'Justerad allokering kvv'!$B$1:$AG$700,MATCH(M$1,'Justerad allokering kvv'!$B$1:$AF$1,0),FALSE)),VLOOKUP($B157,'Allokerad kvv'!$B$2:$AV$700,MATCH(M$1,'Allokerad kvv'!$B$1:$AV$1,0),FALSE),VLOOKUP($B157,'Justerad allokering kvv'!$B$1:$AG$700,MATCH(M$1,'Justerad allokering kvv'!$B$1:$AF$1,0),FALSE)))</f>
        <v>0</v>
      </c>
      <c r="N157">
        <f>IF($B157=" ","",IF(ISERROR(1/VLOOKUP($B157,'Justerad allokering kvv'!$B$1:$AG$700,MATCH(N$1,'Justerad allokering kvv'!$B$1:$AF$1,0),FALSE)),VLOOKUP($B157,'Allokerad kvv'!$B$2:$AV$700,MATCH(N$1,'Allokerad kvv'!$B$1:$AV$1,0),FALSE),VLOOKUP($B157,'Justerad allokering kvv'!$B$1:$AG$700,MATCH(N$1,'Justerad allokering kvv'!$B$1:$AF$1,0),FALSE)))</f>
        <v>0</v>
      </c>
      <c r="O157">
        <f>IF($B157=" ","",IF(ISERROR(1/VLOOKUP($B157,'Justerad allokering kvv'!$B$1:$AG$700,MATCH(O$1,'Justerad allokering kvv'!$B$1:$AF$1,0),FALSE)),VLOOKUP($B157,'Allokerad kvv'!$B$2:$AV$700,MATCH(O$1,'Allokerad kvv'!$B$1:$AV$1,0),FALSE),VLOOKUP($B157,'Justerad allokering kvv'!$B$1:$AG$700,MATCH(O$1,'Justerad allokering kvv'!$B$1:$AF$1,0),FALSE)))</f>
        <v>0</v>
      </c>
      <c r="P157">
        <f>IF($B157=" ","",IF(ISERROR(1/VLOOKUP($B157,'Justerad allokering kvv'!$B$1:$AG$700,MATCH(P$1,'Justerad allokering kvv'!$B$1:$AF$1,0),FALSE)),VLOOKUP($B157,'Allokerad kvv'!$B$2:$AV$700,MATCH(P$1,'Allokerad kvv'!$B$1:$AV$1,0),FALSE),VLOOKUP($B157,'Justerad allokering kvv'!$B$1:$AG$700,MATCH(P$1,'Justerad allokering kvv'!$B$1:$AF$1,0),FALSE)))</f>
        <v>0</v>
      </c>
      <c r="Q157">
        <f>IF($B157=" ","",IF(ISERROR(1/VLOOKUP($B157,'Justerad allokering kvv'!$B$1:$AG$700,MATCH(Q$1,'Justerad allokering kvv'!$B$1:$AF$1,0),FALSE)),VLOOKUP($B157,'Allokerad kvv'!$B$2:$AV$700,MATCH(Q$1,'Allokerad kvv'!$B$1:$AV$1,0),FALSE),VLOOKUP($B157,'Justerad allokering kvv'!$B$1:$AG$700,MATCH(Q$1,'Justerad allokering kvv'!$B$1:$AF$1,0),FALSE)))</f>
        <v>0</v>
      </c>
      <c r="R157">
        <f>IF($B157=" ","",IF(ISERROR(1/VLOOKUP($B157,'Justerad allokering kvv'!$B$1:$AG$700,MATCH(R$1,'Justerad allokering kvv'!$B$1:$AF$1,0),FALSE)),VLOOKUP($B157,'Allokerad kvv'!$B$2:$AV$700,MATCH(R$1,'Allokerad kvv'!$B$1:$AV$1,0),FALSE),VLOOKUP($B157,'Justerad allokering kvv'!$B$1:$AG$700,MATCH(R$1,'Justerad allokering kvv'!$B$1:$AF$1,0),FALSE)))</f>
        <v>15.9391</v>
      </c>
      <c r="S157">
        <f>IF($B157=" ","",IF(ISERROR(1/VLOOKUP($B157,'Justerad allokering kvv'!$B$1:$AG$700,MATCH(S$1,'Justerad allokering kvv'!$B$1:$AF$1,0),FALSE)),VLOOKUP($B157,'Allokerad kvv'!$B$2:$AV$700,MATCH(S$1,'Allokerad kvv'!$B$1:$AV$1,0),FALSE),VLOOKUP($B157,'Justerad allokering kvv'!$B$1:$AG$700,MATCH(S$1,'Justerad allokering kvv'!$B$1:$AF$1,0),FALSE)))</f>
        <v>0</v>
      </c>
      <c r="T157">
        <f>IF($B157=" ","",IF(ISERROR(1/VLOOKUP($B157,'Justerad allokering kvv'!$B$1:$AG$700,MATCH(T$1,'Justerad allokering kvv'!$B$1:$AF$1,0),FALSE)),VLOOKUP($B157,'Allokerad kvv'!$B$2:$AV$700,MATCH(T$1,'Allokerad kvv'!$B$1:$AV$1,0),FALSE),VLOOKUP($B157,'Justerad allokering kvv'!$B$1:$AG$700,MATCH(T$1,'Justerad allokering kvv'!$B$1:$AF$1,0),FALSE)))</f>
        <v>0</v>
      </c>
      <c r="U157">
        <f>IF($B157=" ","",IF(ISERROR(1/VLOOKUP($B157,'Justerad allokering kvv'!$B$1:$AG$700,MATCH(U$1,'Justerad allokering kvv'!$B$1:$AF$1,0),FALSE)),VLOOKUP($B157,'Allokerad kvv'!$B$2:$AV$700,MATCH(U$1,'Allokerad kvv'!$B$1:$AV$1,0),FALSE),VLOOKUP($B157,'Justerad allokering kvv'!$B$1:$AG$700,MATCH(U$1,'Justerad allokering kvv'!$B$1:$AF$1,0),FALSE)))</f>
        <v>0</v>
      </c>
      <c r="V157">
        <f>IF($B157=" ","",IF(ISERROR(1/VLOOKUP($B157,'Justerad allokering kvv'!$B$1:$AG$700,MATCH(V$1,'Justerad allokering kvv'!$B$1:$AF$1,0),FALSE)),VLOOKUP($B157,'Allokerad kvv'!$B$2:$AV$700,MATCH(V$1,'Allokerad kvv'!$B$1:$AV$1,0),FALSE),VLOOKUP($B157,'Justerad allokering kvv'!$B$1:$AG$700,MATCH(V$1,'Justerad allokering kvv'!$B$1:$AF$1,0),FALSE)))</f>
        <v>0</v>
      </c>
      <c r="W157">
        <f>IF($B157=" ","",IF(ISERROR(1/VLOOKUP($B157,'Justerad allokering kvv'!$B$1:$AG$700,MATCH(W$1,'Justerad allokering kvv'!$B$1:$AF$1,0),FALSE)),VLOOKUP($B157,'Allokerad kvv'!$B$2:$AV$700,MATCH(W$1,'Allokerad kvv'!$B$1:$AV$1,0),FALSE),VLOOKUP($B157,'Justerad allokering kvv'!$B$1:$AG$700,MATCH(W$1,'Justerad allokering kvv'!$B$1:$AF$1,0),FALSE)))</f>
        <v>0</v>
      </c>
      <c r="X157">
        <f>IF($B157=" ","",IF(ISERROR(1/VLOOKUP($B157,'Justerad allokering kvv'!$B$1:$AG$700,MATCH(X$1,'Justerad allokering kvv'!$B$1:$AF$1,0),FALSE)),VLOOKUP($B157,'Allokerad kvv'!$B$2:$AV$700,MATCH(X$1,'Allokerad kvv'!$B$1:$AV$1,0),FALSE),VLOOKUP($B157,'Justerad allokering kvv'!$B$1:$AG$700,MATCH(X$1,'Justerad allokering kvv'!$B$1:$AF$1,0),FALSE)))</f>
        <v>0</v>
      </c>
      <c r="Y157">
        <f>IF($B157=" ","",IF(ISERROR(1/VLOOKUP($B157,'Justerad allokering kvv'!$B$1:$AG$700,MATCH(Y$1,'Justerad allokering kvv'!$B$1:$AF$1,0),FALSE)),VLOOKUP($B157,'Allokerad kvv'!$B$2:$AV$700,MATCH(Y$1,'Allokerad kvv'!$B$1:$AV$1,0),FALSE),VLOOKUP($B157,'Justerad allokering kvv'!$B$1:$AG$700,MATCH(Y$1,'Justerad allokering kvv'!$B$1:$AF$1,0),FALSE)))</f>
        <v>295.57900000000001</v>
      </c>
      <c r="AB157">
        <f>IFERROR(VLOOKUP($B157,Kraftvärmeprod!$B$1:$AO$424,MATCH("Tillförd energi från rökgaskondensering (GWh)",Kraftvärmeprod!$B$1:$AG$1,0),FALSE)/1,0)</f>
        <v>121.264</v>
      </c>
      <c r="AE157" s="122">
        <f t="shared" si="8"/>
        <v>434.23747000000003</v>
      </c>
      <c r="AG157">
        <f t="shared" si="9"/>
        <v>418.29837000000003</v>
      </c>
      <c r="AH157">
        <f t="shared" si="10"/>
        <v>297.03437000000002</v>
      </c>
      <c r="AI157">
        <f>IF(AH157=0,"",AH157/VLOOKUP(B157,Kraftvärmeprod!$B$1:$BC$480,MATCH("Summa tillförd energi exklusive rökgaskondensering",Kraftvärmeprod!$B$1:$BC$1,0),FALSE))</f>
        <v>0.57273217553270472</v>
      </c>
      <c r="AK157">
        <f t="shared" si="11"/>
        <v>295.57900000000001</v>
      </c>
    </row>
    <row r="158" spans="1:37" x14ac:dyDescent="0.25">
      <c r="A158" s="2" t="s">
        <v>255</v>
      </c>
      <c r="B158" s="2" t="s">
        <v>256</v>
      </c>
      <c r="C158">
        <f>IF($B158=" ","",IF(ISERROR(1/VLOOKUP($B158,'Justerad allokering kvv'!$B$1:$AG$700,MATCH(C$1,'Justerad allokering kvv'!$B$1:$AF$1,0),FALSE)),VLOOKUP($B158,'Allokerad kvv'!$B$2:$AV$700,MATCH(C$1,'Allokerad kvv'!$B$1:$AV$1,0),FALSE),VLOOKUP($B158,'Justerad allokering kvv'!$B$1:$AG$700,MATCH(C$1,'Justerad allokering kvv'!$B$1:$AF$1,0),FALSE)))</f>
        <v>0</v>
      </c>
      <c r="D158">
        <f>IF($B158=" ","",IF(ISERROR(1/VLOOKUP($B158,'Justerad allokering kvv'!$B$1:$AG$700,MATCH(D$1,'Justerad allokering kvv'!$B$1:$AF$1,0),FALSE)),VLOOKUP($B158,'Allokerad kvv'!$B$2:$AV$700,MATCH(D$1,'Allokerad kvv'!$B$1:$AV$1,0),FALSE),VLOOKUP($B158,'Justerad allokering kvv'!$B$1:$AG$700,MATCH(D$1,'Justerad allokering kvv'!$B$1:$AF$1,0),FALSE)))</f>
        <v>0</v>
      </c>
      <c r="E158">
        <f>IF($B158=" ","",IF(ISERROR(1/VLOOKUP($B158,'Justerad allokering kvv'!$B$1:$AG$700,MATCH(E$1,'Justerad allokering kvv'!$B$1:$AF$1,0),FALSE)),VLOOKUP($B158,'Allokerad kvv'!$B$2:$AV$700,MATCH(E$1,'Allokerad kvv'!$B$1:$AV$1,0),FALSE),VLOOKUP($B158,'Justerad allokering kvv'!$B$1:$AG$700,MATCH(E$1,'Justerad allokering kvv'!$B$1:$AF$1,0),FALSE)))</f>
        <v>0</v>
      </c>
      <c r="F158">
        <f>IF($B158=" ","",IF(ISERROR(1/VLOOKUP($B158,'Justerad allokering kvv'!$B$1:$AG$700,MATCH(F$1,'Justerad allokering kvv'!$B$1:$AF$1,0),FALSE)),VLOOKUP($B158,'Allokerad kvv'!$B$2:$AV$700,MATCH(F$1,'Allokerad kvv'!$B$1:$AV$1,0),FALSE),VLOOKUP($B158,'Justerad allokering kvv'!$B$1:$AG$700,MATCH(F$1,'Justerad allokering kvv'!$B$1:$AF$1,0),FALSE)))</f>
        <v>0</v>
      </c>
      <c r="G158">
        <f>IF($B158=" ","",IF(ISERROR(1/VLOOKUP($B158,'Justerad allokering kvv'!$B$1:$AG$700,MATCH(G$1,'Justerad allokering kvv'!$B$1:$AF$1,0),FALSE)),VLOOKUP($B158,'Allokerad kvv'!$B$2:$AV$700,MATCH(G$1,'Allokerad kvv'!$B$1:$AV$1,0),FALSE),VLOOKUP($B158,'Justerad allokering kvv'!$B$1:$AG$700,MATCH(G$1,'Justerad allokering kvv'!$B$1:$AF$1,0),FALSE)))</f>
        <v>1.5624100000000001</v>
      </c>
      <c r="H158">
        <f>IF($B158=" ","",IF(ISERROR(1/VLOOKUP($B158,'Justerad allokering kvv'!$B$1:$AG$700,MATCH(H$1,'Justerad allokering kvv'!$B$1:$AF$1,0),FALSE)),VLOOKUP($B158,'Allokerad kvv'!$B$2:$AV$700,MATCH(H$1,'Allokerad kvv'!$B$1:$AV$1,0),FALSE),VLOOKUP($B158,'Justerad allokering kvv'!$B$1:$AG$700,MATCH(H$1,'Justerad allokering kvv'!$B$1:$AF$1,0),FALSE)))</f>
        <v>0</v>
      </c>
      <c r="I158">
        <f>IF($B158=" ","",IF(ISERROR(1/VLOOKUP($B158,'Justerad allokering kvv'!$B$1:$AG$700,MATCH(I$1,'Justerad allokering kvv'!$B$1:$AF$1,0),FALSE)),VLOOKUP($B158,'Allokerad kvv'!$B$2:$AV$700,MATCH(I$1,'Allokerad kvv'!$B$1:$AV$1,0),FALSE),VLOOKUP($B158,'Justerad allokering kvv'!$B$1:$AG$700,MATCH(I$1,'Justerad allokering kvv'!$B$1:$AF$1,0),FALSE)))</f>
        <v>0</v>
      </c>
      <c r="J158">
        <f>IF($B158=" ","",IF(ISERROR(1/VLOOKUP($B158,'Justerad allokering kvv'!$B$1:$AG$700,MATCH(J$1,'Justerad allokering kvv'!$B$1:$AF$1,0),FALSE)),VLOOKUP($B158,'Allokerad kvv'!$B$2:$AV$700,MATCH(J$1,'Allokerad kvv'!$B$1:$AV$1,0),FALSE),VLOOKUP($B158,'Justerad allokering kvv'!$B$1:$AG$700,MATCH(J$1,'Justerad allokering kvv'!$B$1:$AF$1,0),FALSE)))</f>
        <v>0</v>
      </c>
      <c r="K158">
        <f>IF($B158=" ","",IF(ISERROR(1/VLOOKUP($B158,'Justerad allokering kvv'!$B$1:$AG$700,MATCH(K$1,'Justerad allokering kvv'!$B$1:$AF$1,0),FALSE)),VLOOKUP($B158,'Allokerad kvv'!$B$2:$AV$700,MATCH(K$1,'Allokerad kvv'!$B$1:$AV$1,0),FALSE),VLOOKUP($B158,'Justerad allokering kvv'!$B$1:$AG$700,MATCH(K$1,'Justerad allokering kvv'!$B$1:$AF$1,0),FALSE)))</f>
        <v>0</v>
      </c>
      <c r="L158">
        <f>IF($B158=" ","",IF(ISERROR(1/VLOOKUP($B158,'Justerad allokering kvv'!$B$1:$AG$700,MATCH(L$1,'Justerad allokering kvv'!$B$1:$AF$1,0),FALSE)),VLOOKUP($B158,'Allokerad kvv'!$B$2:$AV$700,MATCH(L$1,'Allokerad kvv'!$B$1:$AV$1,0),FALSE),VLOOKUP($B158,'Justerad allokering kvv'!$B$1:$AG$700,MATCH(L$1,'Justerad allokering kvv'!$B$1:$AF$1,0),FALSE)))</f>
        <v>0</v>
      </c>
      <c r="M158">
        <f>IF($B158=" ","",IF(ISERROR(1/VLOOKUP($B158,'Justerad allokering kvv'!$B$1:$AG$700,MATCH(M$1,'Justerad allokering kvv'!$B$1:$AF$1,0),FALSE)),VLOOKUP($B158,'Allokerad kvv'!$B$2:$AV$700,MATCH(M$1,'Allokerad kvv'!$B$1:$AV$1,0),FALSE),VLOOKUP($B158,'Justerad allokering kvv'!$B$1:$AG$700,MATCH(M$1,'Justerad allokering kvv'!$B$1:$AF$1,0),FALSE)))</f>
        <v>0</v>
      </c>
      <c r="N158">
        <f>IF($B158=" ","",IF(ISERROR(1/VLOOKUP($B158,'Justerad allokering kvv'!$B$1:$AG$700,MATCH(N$1,'Justerad allokering kvv'!$B$1:$AF$1,0),FALSE)),VLOOKUP($B158,'Allokerad kvv'!$B$2:$AV$700,MATCH(N$1,'Allokerad kvv'!$B$1:$AV$1,0),FALSE),VLOOKUP($B158,'Justerad allokering kvv'!$B$1:$AG$700,MATCH(N$1,'Justerad allokering kvv'!$B$1:$AF$1,0),FALSE)))</f>
        <v>0</v>
      </c>
      <c r="O158">
        <f>IF($B158=" ","",IF(ISERROR(1/VLOOKUP($B158,'Justerad allokering kvv'!$B$1:$AG$700,MATCH(O$1,'Justerad allokering kvv'!$B$1:$AF$1,0),FALSE)),VLOOKUP($B158,'Allokerad kvv'!$B$2:$AV$700,MATCH(O$1,'Allokerad kvv'!$B$1:$AV$1,0),FALSE),VLOOKUP($B158,'Justerad allokering kvv'!$B$1:$AG$700,MATCH(O$1,'Justerad allokering kvv'!$B$1:$AF$1,0),FALSE)))</f>
        <v>0</v>
      </c>
      <c r="P158">
        <f>IF($B158=" ","",IF(ISERROR(1/VLOOKUP($B158,'Justerad allokering kvv'!$B$1:$AG$700,MATCH(P$1,'Justerad allokering kvv'!$B$1:$AF$1,0),FALSE)),VLOOKUP($B158,'Allokerad kvv'!$B$2:$AV$700,MATCH(P$1,'Allokerad kvv'!$B$1:$AV$1,0),FALSE),VLOOKUP($B158,'Justerad allokering kvv'!$B$1:$AG$700,MATCH(P$1,'Justerad allokering kvv'!$B$1:$AF$1,0),FALSE)))</f>
        <v>0</v>
      </c>
      <c r="Q158">
        <f>IF($B158=" ","",IF(ISERROR(1/VLOOKUP($B158,'Justerad allokering kvv'!$B$1:$AG$700,MATCH(Q$1,'Justerad allokering kvv'!$B$1:$AF$1,0),FALSE)),VLOOKUP($B158,'Allokerad kvv'!$B$2:$AV$700,MATCH(Q$1,'Allokerad kvv'!$B$1:$AV$1,0),FALSE),VLOOKUP($B158,'Justerad allokering kvv'!$B$1:$AG$700,MATCH(Q$1,'Justerad allokering kvv'!$B$1:$AF$1,0),FALSE)))</f>
        <v>0</v>
      </c>
      <c r="R158">
        <f>IF($B158=" ","",IF(ISERROR(1/VLOOKUP($B158,'Justerad allokering kvv'!$B$1:$AG$700,MATCH(R$1,'Justerad allokering kvv'!$B$1:$AF$1,0),FALSE)),VLOOKUP($B158,'Allokerad kvv'!$B$2:$AV$700,MATCH(R$1,'Allokerad kvv'!$B$1:$AV$1,0),FALSE),VLOOKUP($B158,'Justerad allokering kvv'!$B$1:$AG$700,MATCH(R$1,'Justerad allokering kvv'!$B$1:$AF$1,0),FALSE)))</f>
        <v>4.2661800000000003</v>
      </c>
      <c r="S158">
        <f>IF($B158=" ","",IF(ISERROR(1/VLOOKUP($B158,'Justerad allokering kvv'!$B$1:$AG$700,MATCH(S$1,'Justerad allokering kvv'!$B$1:$AF$1,0),FALSE)),VLOOKUP($B158,'Allokerad kvv'!$B$2:$AV$700,MATCH(S$1,'Allokerad kvv'!$B$1:$AV$1,0),FALSE),VLOOKUP($B158,'Justerad allokering kvv'!$B$1:$AG$700,MATCH(S$1,'Justerad allokering kvv'!$B$1:$AF$1,0),FALSE)))</f>
        <v>0</v>
      </c>
      <c r="T158">
        <f>IF($B158=" ","",IF(ISERROR(1/VLOOKUP($B158,'Justerad allokering kvv'!$B$1:$AG$700,MATCH(T$1,'Justerad allokering kvv'!$B$1:$AF$1,0),FALSE)),VLOOKUP($B158,'Allokerad kvv'!$B$2:$AV$700,MATCH(T$1,'Allokerad kvv'!$B$1:$AV$1,0),FALSE),VLOOKUP($B158,'Justerad allokering kvv'!$B$1:$AG$700,MATCH(T$1,'Justerad allokering kvv'!$B$1:$AF$1,0),FALSE)))</f>
        <v>0</v>
      </c>
      <c r="U158">
        <f>IF($B158=" ","",IF(ISERROR(1/VLOOKUP($B158,'Justerad allokering kvv'!$B$1:$AG$700,MATCH(U$1,'Justerad allokering kvv'!$B$1:$AF$1,0),FALSE)),VLOOKUP($B158,'Allokerad kvv'!$B$2:$AV$700,MATCH(U$1,'Allokerad kvv'!$B$1:$AV$1,0),FALSE),VLOOKUP($B158,'Justerad allokering kvv'!$B$1:$AG$700,MATCH(U$1,'Justerad allokering kvv'!$B$1:$AF$1,0),FALSE)))</f>
        <v>0</v>
      </c>
      <c r="V158">
        <f>IF($B158=" ","",IF(ISERROR(1/VLOOKUP($B158,'Justerad allokering kvv'!$B$1:$AG$700,MATCH(V$1,'Justerad allokering kvv'!$B$1:$AF$1,0),FALSE)),VLOOKUP($B158,'Allokerad kvv'!$B$2:$AV$700,MATCH(V$1,'Allokerad kvv'!$B$1:$AV$1,0),FALSE),VLOOKUP($B158,'Justerad allokering kvv'!$B$1:$AG$700,MATCH(V$1,'Justerad allokering kvv'!$B$1:$AF$1,0),FALSE)))</f>
        <v>0</v>
      </c>
      <c r="W158">
        <f>IF($B158=" ","",IF(ISERROR(1/VLOOKUP($B158,'Justerad allokering kvv'!$B$1:$AG$700,MATCH(W$1,'Justerad allokering kvv'!$B$1:$AF$1,0),FALSE)),VLOOKUP($B158,'Allokerad kvv'!$B$2:$AV$700,MATCH(W$1,'Allokerad kvv'!$B$1:$AV$1,0),FALSE),VLOOKUP($B158,'Justerad allokering kvv'!$B$1:$AG$700,MATCH(W$1,'Justerad allokering kvv'!$B$1:$AF$1,0),FALSE)))</f>
        <v>0</v>
      </c>
      <c r="X158">
        <f>IF($B158=" ","",IF(ISERROR(1/VLOOKUP($B158,'Justerad allokering kvv'!$B$1:$AG$700,MATCH(X$1,'Justerad allokering kvv'!$B$1:$AF$1,0),FALSE)),VLOOKUP($B158,'Allokerad kvv'!$B$2:$AV$700,MATCH(X$1,'Allokerad kvv'!$B$1:$AV$1,0),FALSE),VLOOKUP($B158,'Justerad allokering kvv'!$B$1:$AG$700,MATCH(X$1,'Justerad allokering kvv'!$B$1:$AF$1,0),FALSE)))</f>
        <v>0</v>
      </c>
      <c r="Y158">
        <f>IF($B158=" ","",IF(ISERROR(1/VLOOKUP($B158,'Justerad allokering kvv'!$B$1:$AG$700,MATCH(Y$1,'Justerad allokering kvv'!$B$1:$AF$1,0),FALSE)),VLOOKUP($B158,'Allokerad kvv'!$B$2:$AV$700,MATCH(Y$1,'Allokerad kvv'!$B$1:$AV$1,0),FALSE),VLOOKUP($B158,'Justerad allokering kvv'!$B$1:$AG$700,MATCH(Y$1,'Justerad allokering kvv'!$B$1:$AF$1,0),FALSE)))</f>
        <v>94.794499999999999</v>
      </c>
      <c r="AB158">
        <f>IFERROR(VLOOKUP($B158,Kraftvärmeprod!$B$1:$AO$424,MATCH("Tillförd energi från rökgaskondensering (GWh)",Kraftvärmeprod!$B$1:$AG$1,0),FALSE)/1,0)</f>
        <v>33</v>
      </c>
      <c r="AE158" s="122">
        <f t="shared" si="8"/>
        <v>133.62308999999999</v>
      </c>
      <c r="AG158">
        <f t="shared" si="9"/>
        <v>129.35691</v>
      </c>
      <c r="AH158">
        <f t="shared" si="10"/>
        <v>96.356909999999999</v>
      </c>
      <c r="AI158">
        <f>IF(AH158=0,"",AH158/VLOOKUP(B158,Kraftvärmeprod!$B$1:$BC$480,MATCH("Summa tillförd energi exklusive rökgaskondensering",Kraftvärmeprod!$B$1:$BC$1,0),FALSE))</f>
        <v>0.73554893129770993</v>
      </c>
      <c r="AK158">
        <f t="shared" si="11"/>
        <v>94.794499999999999</v>
      </c>
    </row>
    <row r="159" spans="1:37" x14ac:dyDescent="0.25">
      <c r="A159" s="2" t="s">
        <v>257</v>
      </c>
      <c r="B159" s="2" t="s">
        <v>258</v>
      </c>
      <c r="C159">
        <f>IF($B159=" ","",IF(ISERROR(1/VLOOKUP($B159,'Justerad allokering kvv'!$B$1:$AG$700,MATCH(C$1,'Justerad allokering kvv'!$B$1:$AF$1,0),FALSE)),VLOOKUP($B159,'Allokerad kvv'!$B$2:$AV$700,MATCH(C$1,'Allokerad kvv'!$B$1:$AV$1,0),FALSE),VLOOKUP($B159,'Justerad allokering kvv'!$B$1:$AG$700,MATCH(C$1,'Justerad allokering kvv'!$B$1:$AF$1,0),FALSE)))</f>
        <v>0</v>
      </c>
      <c r="D159">
        <f>IF($B159=" ","",IF(ISERROR(1/VLOOKUP($B159,'Justerad allokering kvv'!$B$1:$AG$700,MATCH(D$1,'Justerad allokering kvv'!$B$1:$AF$1,0),FALSE)),VLOOKUP($B159,'Allokerad kvv'!$B$2:$AV$700,MATCH(D$1,'Allokerad kvv'!$B$1:$AV$1,0),FALSE),VLOOKUP($B159,'Justerad allokering kvv'!$B$1:$AG$700,MATCH(D$1,'Justerad allokering kvv'!$B$1:$AF$1,0),FALSE)))</f>
        <v>0</v>
      </c>
      <c r="E159">
        <f>IF($B159=" ","",IF(ISERROR(1/VLOOKUP($B159,'Justerad allokering kvv'!$B$1:$AG$700,MATCH(E$1,'Justerad allokering kvv'!$B$1:$AF$1,0),FALSE)),VLOOKUP($B159,'Allokerad kvv'!$B$2:$AV$700,MATCH(E$1,'Allokerad kvv'!$B$1:$AV$1,0),FALSE),VLOOKUP($B159,'Justerad allokering kvv'!$B$1:$AG$700,MATCH(E$1,'Justerad allokering kvv'!$B$1:$AF$1,0),FALSE)))</f>
        <v>0</v>
      </c>
      <c r="F159">
        <f>IF($B159=" ","",IF(ISERROR(1/VLOOKUP($B159,'Justerad allokering kvv'!$B$1:$AG$700,MATCH(F$1,'Justerad allokering kvv'!$B$1:$AF$1,0),FALSE)),VLOOKUP($B159,'Allokerad kvv'!$B$2:$AV$700,MATCH(F$1,'Allokerad kvv'!$B$1:$AV$1,0),FALSE),VLOOKUP($B159,'Justerad allokering kvv'!$B$1:$AG$700,MATCH(F$1,'Justerad allokering kvv'!$B$1:$AF$1,0),FALSE)))</f>
        <v>0</v>
      </c>
      <c r="G159">
        <f>IF($B159=" ","",IF(ISERROR(1/VLOOKUP($B159,'Justerad allokering kvv'!$B$1:$AG$700,MATCH(G$1,'Justerad allokering kvv'!$B$1:$AF$1,0),FALSE)),VLOOKUP($B159,'Allokerad kvv'!$B$2:$AV$700,MATCH(G$1,'Allokerad kvv'!$B$1:$AV$1,0),FALSE),VLOOKUP($B159,'Justerad allokering kvv'!$B$1:$AG$700,MATCH(G$1,'Justerad allokering kvv'!$B$1:$AF$1,0),FALSE)))</f>
        <v>0</v>
      </c>
      <c r="H159">
        <f>IF($B159=" ","",IF(ISERROR(1/VLOOKUP($B159,'Justerad allokering kvv'!$B$1:$AG$700,MATCH(H$1,'Justerad allokering kvv'!$B$1:$AF$1,0),FALSE)),VLOOKUP($B159,'Allokerad kvv'!$B$2:$AV$700,MATCH(H$1,'Allokerad kvv'!$B$1:$AV$1,0),FALSE),VLOOKUP($B159,'Justerad allokering kvv'!$B$1:$AG$700,MATCH(H$1,'Justerad allokering kvv'!$B$1:$AF$1,0),FALSE)))</f>
        <v>0</v>
      </c>
      <c r="I159">
        <f>IF($B159=" ","",IF(ISERROR(1/VLOOKUP($B159,'Justerad allokering kvv'!$B$1:$AG$700,MATCH(I$1,'Justerad allokering kvv'!$B$1:$AF$1,0),FALSE)),VLOOKUP($B159,'Allokerad kvv'!$B$2:$AV$700,MATCH(I$1,'Allokerad kvv'!$B$1:$AV$1,0),FALSE),VLOOKUP($B159,'Justerad allokering kvv'!$B$1:$AG$700,MATCH(I$1,'Justerad allokering kvv'!$B$1:$AF$1,0),FALSE)))</f>
        <v>0</v>
      </c>
      <c r="J159">
        <f>IF($B159=" ","",IF(ISERROR(1/VLOOKUP($B159,'Justerad allokering kvv'!$B$1:$AG$700,MATCH(J$1,'Justerad allokering kvv'!$B$1:$AF$1,0),FALSE)),VLOOKUP($B159,'Allokerad kvv'!$B$2:$AV$700,MATCH(J$1,'Allokerad kvv'!$B$1:$AV$1,0),FALSE),VLOOKUP($B159,'Justerad allokering kvv'!$B$1:$AG$700,MATCH(J$1,'Justerad allokering kvv'!$B$1:$AF$1,0),FALSE)))</f>
        <v>0</v>
      </c>
      <c r="K159">
        <f>IF($B159=" ","",IF(ISERROR(1/VLOOKUP($B159,'Justerad allokering kvv'!$B$1:$AG$700,MATCH(K$1,'Justerad allokering kvv'!$B$1:$AF$1,0),FALSE)),VLOOKUP($B159,'Allokerad kvv'!$B$2:$AV$700,MATCH(K$1,'Allokerad kvv'!$B$1:$AV$1,0),FALSE),VLOOKUP($B159,'Justerad allokering kvv'!$B$1:$AG$700,MATCH(K$1,'Justerad allokering kvv'!$B$1:$AF$1,0),FALSE)))</f>
        <v>0</v>
      </c>
      <c r="L159">
        <f>IF($B159=" ","",IF(ISERROR(1/VLOOKUP($B159,'Justerad allokering kvv'!$B$1:$AG$700,MATCH(L$1,'Justerad allokering kvv'!$B$1:$AF$1,0),FALSE)),VLOOKUP($B159,'Allokerad kvv'!$B$2:$AV$700,MATCH(L$1,'Allokerad kvv'!$B$1:$AV$1,0),FALSE),VLOOKUP($B159,'Justerad allokering kvv'!$B$1:$AG$700,MATCH(L$1,'Justerad allokering kvv'!$B$1:$AF$1,0),FALSE)))</f>
        <v>0</v>
      </c>
      <c r="M159">
        <f>IF($B159=" ","",IF(ISERROR(1/VLOOKUP($B159,'Justerad allokering kvv'!$B$1:$AG$700,MATCH(M$1,'Justerad allokering kvv'!$B$1:$AF$1,0),FALSE)),VLOOKUP($B159,'Allokerad kvv'!$B$2:$AV$700,MATCH(M$1,'Allokerad kvv'!$B$1:$AV$1,0),FALSE),VLOOKUP($B159,'Justerad allokering kvv'!$B$1:$AG$700,MATCH(M$1,'Justerad allokering kvv'!$B$1:$AF$1,0),FALSE)))</f>
        <v>0</v>
      </c>
      <c r="N159">
        <f>IF($B159=" ","",IF(ISERROR(1/VLOOKUP($B159,'Justerad allokering kvv'!$B$1:$AG$700,MATCH(N$1,'Justerad allokering kvv'!$B$1:$AF$1,0),FALSE)),VLOOKUP($B159,'Allokerad kvv'!$B$2:$AV$700,MATCH(N$1,'Allokerad kvv'!$B$1:$AV$1,0),FALSE),VLOOKUP($B159,'Justerad allokering kvv'!$B$1:$AG$700,MATCH(N$1,'Justerad allokering kvv'!$B$1:$AF$1,0),FALSE)))</f>
        <v>0</v>
      </c>
      <c r="O159">
        <f>IF($B159=" ","",IF(ISERROR(1/VLOOKUP($B159,'Justerad allokering kvv'!$B$1:$AG$700,MATCH(O$1,'Justerad allokering kvv'!$B$1:$AF$1,0),FALSE)),VLOOKUP($B159,'Allokerad kvv'!$B$2:$AV$700,MATCH(O$1,'Allokerad kvv'!$B$1:$AV$1,0),FALSE),VLOOKUP($B159,'Justerad allokering kvv'!$B$1:$AG$700,MATCH(O$1,'Justerad allokering kvv'!$B$1:$AF$1,0),FALSE)))</f>
        <v>0</v>
      </c>
      <c r="P159">
        <f>IF($B159=" ","",IF(ISERROR(1/VLOOKUP($B159,'Justerad allokering kvv'!$B$1:$AG$700,MATCH(P$1,'Justerad allokering kvv'!$B$1:$AF$1,0),FALSE)),VLOOKUP($B159,'Allokerad kvv'!$B$2:$AV$700,MATCH(P$1,'Allokerad kvv'!$B$1:$AV$1,0),FALSE),VLOOKUP($B159,'Justerad allokering kvv'!$B$1:$AG$700,MATCH(P$1,'Justerad allokering kvv'!$B$1:$AF$1,0),FALSE)))</f>
        <v>0</v>
      </c>
      <c r="Q159">
        <f>IF($B159=" ","",IF(ISERROR(1/VLOOKUP($B159,'Justerad allokering kvv'!$B$1:$AG$700,MATCH(Q$1,'Justerad allokering kvv'!$B$1:$AF$1,0),FALSE)),VLOOKUP($B159,'Allokerad kvv'!$B$2:$AV$700,MATCH(Q$1,'Allokerad kvv'!$B$1:$AV$1,0),FALSE),VLOOKUP($B159,'Justerad allokering kvv'!$B$1:$AG$700,MATCH(Q$1,'Justerad allokering kvv'!$B$1:$AF$1,0),FALSE)))</f>
        <v>0</v>
      </c>
      <c r="R159">
        <f>IF($B159=" ","",IF(ISERROR(1/VLOOKUP($B159,'Justerad allokering kvv'!$B$1:$AG$700,MATCH(R$1,'Justerad allokering kvv'!$B$1:$AF$1,0),FALSE)),VLOOKUP($B159,'Allokerad kvv'!$B$2:$AV$700,MATCH(R$1,'Allokerad kvv'!$B$1:$AV$1,0),FALSE),VLOOKUP($B159,'Justerad allokering kvv'!$B$1:$AG$700,MATCH(R$1,'Justerad allokering kvv'!$B$1:$AF$1,0),FALSE)))</f>
        <v>0</v>
      </c>
      <c r="S159">
        <f>IF($B159=" ","",IF(ISERROR(1/VLOOKUP($B159,'Justerad allokering kvv'!$B$1:$AG$700,MATCH(S$1,'Justerad allokering kvv'!$B$1:$AF$1,0),FALSE)),VLOOKUP($B159,'Allokerad kvv'!$B$2:$AV$700,MATCH(S$1,'Allokerad kvv'!$B$1:$AV$1,0),FALSE),VLOOKUP($B159,'Justerad allokering kvv'!$B$1:$AG$700,MATCH(S$1,'Justerad allokering kvv'!$B$1:$AF$1,0),FALSE)))</f>
        <v>0</v>
      </c>
      <c r="T159">
        <f>IF($B159=" ","",IF(ISERROR(1/VLOOKUP($B159,'Justerad allokering kvv'!$B$1:$AG$700,MATCH(T$1,'Justerad allokering kvv'!$B$1:$AF$1,0),FALSE)),VLOOKUP($B159,'Allokerad kvv'!$B$2:$AV$700,MATCH(T$1,'Allokerad kvv'!$B$1:$AV$1,0),FALSE),VLOOKUP($B159,'Justerad allokering kvv'!$B$1:$AG$700,MATCH(T$1,'Justerad allokering kvv'!$B$1:$AF$1,0),FALSE)))</f>
        <v>0</v>
      </c>
      <c r="U159">
        <f>IF($B159=" ","",IF(ISERROR(1/VLOOKUP($B159,'Justerad allokering kvv'!$B$1:$AG$700,MATCH(U$1,'Justerad allokering kvv'!$B$1:$AF$1,0),FALSE)),VLOOKUP($B159,'Allokerad kvv'!$B$2:$AV$700,MATCH(U$1,'Allokerad kvv'!$B$1:$AV$1,0),FALSE),VLOOKUP($B159,'Justerad allokering kvv'!$B$1:$AG$700,MATCH(U$1,'Justerad allokering kvv'!$B$1:$AF$1,0),FALSE)))</f>
        <v>0</v>
      </c>
      <c r="V159">
        <f>IF($B159=" ","",IF(ISERROR(1/VLOOKUP($B159,'Justerad allokering kvv'!$B$1:$AG$700,MATCH(V$1,'Justerad allokering kvv'!$B$1:$AF$1,0),FALSE)),VLOOKUP($B159,'Allokerad kvv'!$B$2:$AV$700,MATCH(V$1,'Allokerad kvv'!$B$1:$AV$1,0),FALSE),VLOOKUP($B159,'Justerad allokering kvv'!$B$1:$AG$700,MATCH(V$1,'Justerad allokering kvv'!$B$1:$AF$1,0),FALSE)))</f>
        <v>0</v>
      </c>
      <c r="W159">
        <f>IF($B159=" ","",IF(ISERROR(1/VLOOKUP($B159,'Justerad allokering kvv'!$B$1:$AG$700,MATCH(W$1,'Justerad allokering kvv'!$B$1:$AF$1,0),FALSE)),VLOOKUP($B159,'Allokerad kvv'!$B$2:$AV$700,MATCH(W$1,'Allokerad kvv'!$B$1:$AV$1,0),FALSE),VLOOKUP($B159,'Justerad allokering kvv'!$B$1:$AG$700,MATCH(W$1,'Justerad allokering kvv'!$B$1:$AF$1,0),FALSE)))</f>
        <v>0</v>
      </c>
      <c r="X159">
        <f>IF($B159=" ","",IF(ISERROR(1/VLOOKUP($B159,'Justerad allokering kvv'!$B$1:$AG$700,MATCH(X$1,'Justerad allokering kvv'!$B$1:$AF$1,0),FALSE)),VLOOKUP($B159,'Allokerad kvv'!$B$2:$AV$700,MATCH(X$1,'Allokerad kvv'!$B$1:$AV$1,0),FALSE),VLOOKUP($B159,'Justerad allokering kvv'!$B$1:$AG$700,MATCH(X$1,'Justerad allokering kvv'!$B$1:$AF$1,0),FALSE)))</f>
        <v>0</v>
      </c>
      <c r="Y159">
        <f>IF($B159=" ","",IF(ISERROR(1/VLOOKUP($B159,'Justerad allokering kvv'!$B$1:$AG$700,MATCH(Y$1,'Justerad allokering kvv'!$B$1:$AF$1,0),FALSE)),VLOOKUP($B159,'Allokerad kvv'!$B$2:$AV$700,MATCH(Y$1,'Allokerad kvv'!$B$1:$AV$1,0),FALSE),VLOOKUP($B159,'Justerad allokering kvv'!$B$1:$AG$700,MATCH(Y$1,'Justerad allokering kvv'!$B$1:$AF$1,0),FALSE)))</f>
        <v>0</v>
      </c>
      <c r="AB159">
        <f>IFERROR(VLOOKUP($B159,Kraftvärmeprod!$B$1:$AO$424,MATCH("Tillförd energi från rökgaskondensering (GWh)",Kraftvärmeprod!$B$1:$AG$1,0),FALSE)/1,0)</f>
        <v>0</v>
      </c>
      <c r="AE159" s="122">
        <f t="shared" si="8"/>
        <v>0</v>
      </c>
      <c r="AG159">
        <f t="shared" si="9"/>
        <v>0</v>
      </c>
      <c r="AH159">
        <f t="shared" si="10"/>
        <v>0</v>
      </c>
      <c r="AI159" t="str">
        <f>IF(AH159=0,"",AH159/VLOOKUP(B159,Kraftvärmeprod!$B$1:$BC$480,MATCH("Summa tillförd energi exklusive rökgaskondensering",Kraftvärmeprod!$B$1:$BC$1,0),FALSE))</f>
        <v/>
      </c>
      <c r="AK159">
        <f t="shared" si="11"/>
        <v>0</v>
      </c>
    </row>
    <row r="160" spans="1:37" x14ac:dyDescent="0.25">
      <c r="A160" s="2" t="s">
        <v>259</v>
      </c>
      <c r="B160" s="2" t="s">
        <v>260</v>
      </c>
      <c r="C160">
        <f>IF($B160=" ","",IF(ISERROR(1/VLOOKUP($B160,'Justerad allokering kvv'!$B$1:$AG$700,MATCH(C$1,'Justerad allokering kvv'!$B$1:$AF$1,0),FALSE)),VLOOKUP($B160,'Allokerad kvv'!$B$2:$AV$700,MATCH(C$1,'Allokerad kvv'!$B$1:$AV$1,0),FALSE),VLOOKUP($B160,'Justerad allokering kvv'!$B$1:$AG$700,MATCH(C$1,'Justerad allokering kvv'!$B$1:$AF$1,0),FALSE)))</f>
        <v>127.23</v>
      </c>
      <c r="D160">
        <f>IF($B160=" ","",IF(ISERROR(1/VLOOKUP($B160,'Justerad allokering kvv'!$B$1:$AG$700,MATCH(D$1,'Justerad allokering kvv'!$B$1:$AF$1,0),FALSE)),VLOOKUP($B160,'Allokerad kvv'!$B$2:$AV$700,MATCH(D$1,'Allokerad kvv'!$B$1:$AV$1,0),FALSE),VLOOKUP($B160,'Justerad allokering kvv'!$B$1:$AG$700,MATCH(D$1,'Justerad allokering kvv'!$B$1:$AF$1,0),FALSE)))</f>
        <v>0</v>
      </c>
      <c r="E160">
        <f>IF($B160=" ","",IF(ISERROR(1/VLOOKUP($B160,'Justerad allokering kvv'!$B$1:$AG$700,MATCH(E$1,'Justerad allokering kvv'!$B$1:$AF$1,0),FALSE)),VLOOKUP($B160,'Allokerad kvv'!$B$2:$AV$700,MATCH(E$1,'Allokerad kvv'!$B$1:$AV$1,0),FALSE),VLOOKUP($B160,'Justerad allokering kvv'!$B$1:$AG$700,MATCH(E$1,'Justerad allokering kvv'!$B$1:$AF$1,0),FALSE)))</f>
        <v>0</v>
      </c>
      <c r="F160">
        <f>IF($B160=" ","",IF(ISERROR(1/VLOOKUP($B160,'Justerad allokering kvv'!$B$1:$AG$700,MATCH(F$1,'Justerad allokering kvv'!$B$1:$AF$1,0),FALSE)),VLOOKUP($B160,'Allokerad kvv'!$B$2:$AV$700,MATCH(F$1,'Allokerad kvv'!$B$1:$AV$1,0),FALSE),VLOOKUP($B160,'Justerad allokering kvv'!$B$1:$AG$700,MATCH(F$1,'Justerad allokering kvv'!$B$1:$AF$1,0),FALSE)))</f>
        <v>0</v>
      </c>
      <c r="G160">
        <f>IF($B160=" ","",IF(ISERROR(1/VLOOKUP($B160,'Justerad allokering kvv'!$B$1:$AG$700,MATCH(G$1,'Justerad allokering kvv'!$B$1:$AF$1,0),FALSE)),VLOOKUP($B160,'Allokerad kvv'!$B$2:$AV$700,MATCH(G$1,'Allokerad kvv'!$B$1:$AV$1,0),FALSE),VLOOKUP($B160,'Justerad allokering kvv'!$B$1:$AG$700,MATCH(G$1,'Justerad allokering kvv'!$B$1:$AF$1,0),FALSE)))</f>
        <v>0</v>
      </c>
      <c r="H160">
        <f>IF($B160=" ","",IF(ISERROR(1/VLOOKUP($B160,'Justerad allokering kvv'!$B$1:$AG$700,MATCH(H$1,'Justerad allokering kvv'!$B$1:$AF$1,0),FALSE)),VLOOKUP($B160,'Allokerad kvv'!$B$2:$AV$700,MATCH(H$1,'Allokerad kvv'!$B$1:$AV$1,0),FALSE),VLOOKUP($B160,'Justerad allokering kvv'!$B$1:$AG$700,MATCH(H$1,'Justerad allokering kvv'!$B$1:$AF$1,0),FALSE)))</f>
        <v>0</v>
      </c>
      <c r="I160">
        <f>IF($B160=" ","",IF(ISERROR(1/VLOOKUP($B160,'Justerad allokering kvv'!$B$1:$AG$700,MATCH(I$1,'Justerad allokering kvv'!$B$1:$AF$1,0),FALSE)),VLOOKUP($B160,'Allokerad kvv'!$B$2:$AV$700,MATCH(I$1,'Allokerad kvv'!$B$1:$AV$1,0),FALSE),VLOOKUP($B160,'Justerad allokering kvv'!$B$1:$AG$700,MATCH(I$1,'Justerad allokering kvv'!$B$1:$AF$1,0),FALSE)))</f>
        <v>0</v>
      </c>
      <c r="J160">
        <f>IF($B160=" ","",IF(ISERROR(1/VLOOKUP($B160,'Justerad allokering kvv'!$B$1:$AG$700,MATCH(J$1,'Justerad allokering kvv'!$B$1:$AF$1,0),FALSE)),VLOOKUP($B160,'Allokerad kvv'!$B$2:$AV$700,MATCH(J$1,'Allokerad kvv'!$B$1:$AV$1,0),FALSE),VLOOKUP($B160,'Justerad allokering kvv'!$B$1:$AG$700,MATCH(J$1,'Justerad allokering kvv'!$B$1:$AF$1,0),FALSE)))</f>
        <v>0</v>
      </c>
      <c r="K160">
        <f>IF($B160=" ","",IF(ISERROR(1/VLOOKUP($B160,'Justerad allokering kvv'!$B$1:$AG$700,MATCH(K$1,'Justerad allokering kvv'!$B$1:$AF$1,0),FALSE)),VLOOKUP($B160,'Allokerad kvv'!$B$2:$AV$700,MATCH(K$1,'Allokerad kvv'!$B$1:$AV$1,0),FALSE),VLOOKUP($B160,'Justerad allokering kvv'!$B$1:$AG$700,MATCH(K$1,'Justerad allokering kvv'!$B$1:$AF$1,0),FALSE)))</f>
        <v>0</v>
      </c>
      <c r="L160">
        <f>IF($B160=" ","",IF(ISERROR(1/VLOOKUP($B160,'Justerad allokering kvv'!$B$1:$AG$700,MATCH(L$1,'Justerad allokering kvv'!$B$1:$AF$1,0),FALSE)),VLOOKUP($B160,'Allokerad kvv'!$B$2:$AV$700,MATCH(L$1,'Allokerad kvv'!$B$1:$AV$1,0),FALSE),VLOOKUP($B160,'Justerad allokering kvv'!$B$1:$AG$700,MATCH(L$1,'Justerad allokering kvv'!$B$1:$AF$1,0),FALSE)))</f>
        <v>5.4445699999999997</v>
      </c>
      <c r="M160">
        <f>IF($B160=" ","",IF(ISERROR(1/VLOOKUP($B160,'Justerad allokering kvv'!$B$1:$AG$700,MATCH(M$1,'Justerad allokering kvv'!$B$1:$AF$1,0),FALSE)),VLOOKUP($B160,'Allokerad kvv'!$B$2:$AV$700,MATCH(M$1,'Allokerad kvv'!$B$1:$AV$1,0),FALSE),VLOOKUP($B160,'Justerad allokering kvv'!$B$1:$AG$700,MATCH(M$1,'Justerad allokering kvv'!$B$1:$AF$1,0),FALSE)))</f>
        <v>0</v>
      </c>
      <c r="N160">
        <f>IF($B160=" ","",IF(ISERROR(1/VLOOKUP($B160,'Justerad allokering kvv'!$B$1:$AG$700,MATCH(N$1,'Justerad allokering kvv'!$B$1:$AF$1,0),FALSE)),VLOOKUP($B160,'Allokerad kvv'!$B$2:$AV$700,MATCH(N$1,'Allokerad kvv'!$B$1:$AV$1,0),FALSE),VLOOKUP($B160,'Justerad allokering kvv'!$B$1:$AG$700,MATCH(N$1,'Justerad allokering kvv'!$B$1:$AF$1,0),FALSE)))</f>
        <v>0</v>
      </c>
      <c r="O160">
        <f>IF($B160=" ","",IF(ISERROR(1/VLOOKUP($B160,'Justerad allokering kvv'!$B$1:$AG$700,MATCH(O$1,'Justerad allokering kvv'!$B$1:$AF$1,0),FALSE)),VLOOKUP($B160,'Allokerad kvv'!$B$2:$AV$700,MATCH(O$1,'Allokerad kvv'!$B$1:$AV$1,0),FALSE),VLOOKUP($B160,'Justerad allokering kvv'!$B$1:$AG$700,MATCH(O$1,'Justerad allokering kvv'!$B$1:$AF$1,0),FALSE)))</f>
        <v>0</v>
      </c>
      <c r="P160">
        <f>IF($B160=" ","",IF(ISERROR(1/VLOOKUP($B160,'Justerad allokering kvv'!$B$1:$AG$700,MATCH(P$1,'Justerad allokering kvv'!$B$1:$AF$1,0),FALSE)),VLOOKUP($B160,'Allokerad kvv'!$B$2:$AV$700,MATCH(P$1,'Allokerad kvv'!$B$1:$AV$1,0),FALSE),VLOOKUP($B160,'Justerad allokering kvv'!$B$1:$AG$700,MATCH(P$1,'Justerad allokering kvv'!$B$1:$AF$1,0),FALSE)))</f>
        <v>0</v>
      </c>
      <c r="Q160">
        <f>IF($B160=" ","",IF(ISERROR(1/VLOOKUP($B160,'Justerad allokering kvv'!$B$1:$AG$700,MATCH(Q$1,'Justerad allokering kvv'!$B$1:$AF$1,0),FALSE)),VLOOKUP($B160,'Allokerad kvv'!$B$2:$AV$700,MATCH(Q$1,'Allokerad kvv'!$B$1:$AV$1,0),FALSE),VLOOKUP($B160,'Justerad allokering kvv'!$B$1:$AG$700,MATCH(Q$1,'Justerad allokering kvv'!$B$1:$AF$1,0),FALSE)))</f>
        <v>0</v>
      </c>
      <c r="R160">
        <f>IF($B160=" ","",IF(ISERROR(1/VLOOKUP($B160,'Justerad allokering kvv'!$B$1:$AG$700,MATCH(R$1,'Justerad allokering kvv'!$B$1:$AF$1,0),FALSE)),VLOOKUP($B160,'Allokerad kvv'!$B$2:$AV$700,MATCH(R$1,'Allokerad kvv'!$B$1:$AV$1,0),FALSE),VLOOKUP($B160,'Justerad allokering kvv'!$B$1:$AG$700,MATCH(R$1,'Justerad allokering kvv'!$B$1:$AF$1,0),FALSE)))</f>
        <v>5.9691200000000002</v>
      </c>
      <c r="S160">
        <f>IF($B160=" ","",IF(ISERROR(1/VLOOKUP($B160,'Justerad allokering kvv'!$B$1:$AG$700,MATCH(S$1,'Justerad allokering kvv'!$B$1:$AF$1,0),FALSE)),VLOOKUP($B160,'Allokerad kvv'!$B$2:$AV$700,MATCH(S$1,'Allokerad kvv'!$B$1:$AV$1,0),FALSE),VLOOKUP($B160,'Justerad allokering kvv'!$B$1:$AG$700,MATCH(S$1,'Justerad allokering kvv'!$B$1:$AF$1,0),FALSE)))</f>
        <v>0</v>
      </c>
      <c r="T160">
        <f>IF($B160=" ","",IF(ISERROR(1/VLOOKUP($B160,'Justerad allokering kvv'!$B$1:$AG$700,MATCH(T$1,'Justerad allokering kvv'!$B$1:$AF$1,0),FALSE)),VLOOKUP($B160,'Allokerad kvv'!$B$2:$AV$700,MATCH(T$1,'Allokerad kvv'!$B$1:$AV$1,0),FALSE),VLOOKUP($B160,'Justerad allokering kvv'!$B$1:$AG$700,MATCH(T$1,'Justerad allokering kvv'!$B$1:$AF$1,0),FALSE)))</f>
        <v>0</v>
      </c>
      <c r="U160">
        <f>IF($B160=" ","",IF(ISERROR(1/VLOOKUP($B160,'Justerad allokering kvv'!$B$1:$AG$700,MATCH(U$1,'Justerad allokering kvv'!$B$1:$AF$1,0),FALSE)),VLOOKUP($B160,'Allokerad kvv'!$B$2:$AV$700,MATCH(U$1,'Allokerad kvv'!$B$1:$AV$1,0),FALSE),VLOOKUP($B160,'Justerad allokering kvv'!$B$1:$AG$700,MATCH(U$1,'Justerad allokering kvv'!$B$1:$AF$1,0),FALSE)))</f>
        <v>0</v>
      </c>
      <c r="V160">
        <f>IF($B160=" ","",IF(ISERROR(1/VLOOKUP($B160,'Justerad allokering kvv'!$B$1:$AG$700,MATCH(V$1,'Justerad allokering kvv'!$B$1:$AF$1,0),FALSE)),VLOOKUP($B160,'Allokerad kvv'!$B$2:$AV$700,MATCH(V$1,'Allokerad kvv'!$B$1:$AV$1,0),FALSE),VLOOKUP($B160,'Justerad allokering kvv'!$B$1:$AG$700,MATCH(V$1,'Justerad allokering kvv'!$B$1:$AF$1,0),FALSE)))</f>
        <v>0</v>
      </c>
      <c r="W160">
        <f>IF($B160=" ","",IF(ISERROR(1/VLOOKUP($B160,'Justerad allokering kvv'!$B$1:$AG$700,MATCH(W$1,'Justerad allokering kvv'!$B$1:$AF$1,0),FALSE)),VLOOKUP($B160,'Allokerad kvv'!$B$2:$AV$700,MATCH(W$1,'Allokerad kvv'!$B$1:$AV$1,0),FALSE),VLOOKUP($B160,'Justerad allokering kvv'!$B$1:$AG$700,MATCH(W$1,'Justerad allokering kvv'!$B$1:$AF$1,0),FALSE)))</f>
        <v>0</v>
      </c>
      <c r="X160">
        <f>IF($B160=" ","",IF(ISERROR(1/VLOOKUP($B160,'Justerad allokering kvv'!$B$1:$AG$700,MATCH(X$1,'Justerad allokering kvv'!$B$1:$AF$1,0),FALSE)),VLOOKUP($B160,'Allokerad kvv'!$B$2:$AV$700,MATCH(X$1,'Allokerad kvv'!$B$1:$AV$1,0),FALSE),VLOOKUP($B160,'Justerad allokering kvv'!$B$1:$AG$700,MATCH(X$1,'Justerad allokering kvv'!$B$1:$AF$1,0),FALSE)))</f>
        <v>0</v>
      </c>
      <c r="Y160">
        <f>IF($B160=" ","",IF(ISERROR(1/VLOOKUP($B160,'Justerad allokering kvv'!$B$1:$AG$700,MATCH(Y$1,'Justerad allokering kvv'!$B$1:$AF$1,0),FALSE)),VLOOKUP($B160,'Allokerad kvv'!$B$2:$AV$700,MATCH(Y$1,'Allokerad kvv'!$B$1:$AV$1,0),FALSE),VLOOKUP($B160,'Justerad allokering kvv'!$B$1:$AG$700,MATCH(Y$1,'Justerad allokering kvv'!$B$1:$AF$1,0),FALSE)))</f>
        <v>0</v>
      </c>
      <c r="AB160">
        <f>IFERROR(VLOOKUP($B160,Kraftvärmeprod!$B$1:$AO$424,MATCH("Tillförd energi från rökgaskondensering (GWh)",Kraftvärmeprod!$B$1:$AG$1,0),FALSE)/1,0)</f>
        <v>22.396000000000001</v>
      </c>
      <c r="AE160" s="122">
        <f t="shared" si="8"/>
        <v>161.03969000000001</v>
      </c>
      <c r="AG160">
        <f t="shared" si="9"/>
        <v>155.07057</v>
      </c>
      <c r="AH160">
        <f t="shared" si="10"/>
        <v>132.67457000000002</v>
      </c>
      <c r="AI160">
        <f>IF(AH160=0,"",AH160/VLOOKUP(B160,Kraftvärmeprod!$B$1:$BC$480,MATCH("Summa tillförd energi exklusive rökgaskondensering",Kraftvärmeprod!$B$1:$BC$1,0),FALSE))</f>
        <v>0.62793234826398092</v>
      </c>
      <c r="AK160">
        <f t="shared" si="11"/>
        <v>5.4445699999999997</v>
      </c>
    </row>
    <row r="161" spans="1:37" x14ac:dyDescent="0.25">
      <c r="A161" s="2" t="s">
        <v>259</v>
      </c>
      <c r="B161" s="2" t="s">
        <v>261</v>
      </c>
      <c r="C161">
        <f>IF($B161=" ","",IF(ISERROR(1/VLOOKUP($B161,'Justerad allokering kvv'!$B$1:$AG$700,MATCH(C$1,'Justerad allokering kvv'!$B$1:$AF$1,0),FALSE)),VLOOKUP($B161,'Allokerad kvv'!$B$2:$AV$700,MATCH(C$1,'Allokerad kvv'!$B$1:$AV$1,0),FALSE),VLOOKUP($B161,'Justerad allokering kvv'!$B$1:$AG$700,MATCH(C$1,'Justerad allokering kvv'!$B$1:$AF$1,0),FALSE)))</f>
        <v>0</v>
      </c>
      <c r="D161">
        <f>IF($B161=" ","",IF(ISERROR(1/VLOOKUP($B161,'Justerad allokering kvv'!$B$1:$AG$700,MATCH(D$1,'Justerad allokering kvv'!$B$1:$AF$1,0),FALSE)),VLOOKUP($B161,'Allokerad kvv'!$B$2:$AV$700,MATCH(D$1,'Allokerad kvv'!$B$1:$AV$1,0),FALSE),VLOOKUP($B161,'Justerad allokering kvv'!$B$1:$AG$700,MATCH(D$1,'Justerad allokering kvv'!$B$1:$AF$1,0),FALSE)))</f>
        <v>0</v>
      </c>
      <c r="E161">
        <f>IF($B161=" ","",IF(ISERROR(1/VLOOKUP($B161,'Justerad allokering kvv'!$B$1:$AG$700,MATCH(E$1,'Justerad allokering kvv'!$B$1:$AF$1,0),FALSE)),VLOOKUP($B161,'Allokerad kvv'!$B$2:$AV$700,MATCH(E$1,'Allokerad kvv'!$B$1:$AV$1,0),FALSE),VLOOKUP($B161,'Justerad allokering kvv'!$B$1:$AG$700,MATCH(E$1,'Justerad allokering kvv'!$B$1:$AF$1,0),FALSE)))</f>
        <v>0</v>
      </c>
      <c r="F161">
        <f>IF($B161=" ","",IF(ISERROR(1/VLOOKUP($B161,'Justerad allokering kvv'!$B$1:$AG$700,MATCH(F$1,'Justerad allokering kvv'!$B$1:$AF$1,0),FALSE)),VLOOKUP($B161,'Allokerad kvv'!$B$2:$AV$700,MATCH(F$1,'Allokerad kvv'!$B$1:$AV$1,0),FALSE),VLOOKUP($B161,'Justerad allokering kvv'!$B$1:$AG$700,MATCH(F$1,'Justerad allokering kvv'!$B$1:$AF$1,0),FALSE)))</f>
        <v>0</v>
      </c>
      <c r="G161">
        <f>IF($B161=" ","",IF(ISERROR(1/VLOOKUP($B161,'Justerad allokering kvv'!$B$1:$AG$700,MATCH(G$1,'Justerad allokering kvv'!$B$1:$AF$1,0),FALSE)),VLOOKUP($B161,'Allokerad kvv'!$B$2:$AV$700,MATCH(G$1,'Allokerad kvv'!$B$1:$AV$1,0),FALSE),VLOOKUP($B161,'Justerad allokering kvv'!$B$1:$AG$700,MATCH(G$1,'Justerad allokering kvv'!$B$1:$AF$1,0),FALSE)))</f>
        <v>0</v>
      </c>
      <c r="H161">
        <f>IF($B161=" ","",IF(ISERROR(1/VLOOKUP($B161,'Justerad allokering kvv'!$B$1:$AG$700,MATCH(H$1,'Justerad allokering kvv'!$B$1:$AF$1,0),FALSE)),VLOOKUP($B161,'Allokerad kvv'!$B$2:$AV$700,MATCH(H$1,'Allokerad kvv'!$B$1:$AV$1,0),FALSE),VLOOKUP($B161,'Justerad allokering kvv'!$B$1:$AG$700,MATCH(H$1,'Justerad allokering kvv'!$B$1:$AF$1,0),FALSE)))</f>
        <v>0</v>
      </c>
      <c r="I161">
        <f>IF($B161=" ","",IF(ISERROR(1/VLOOKUP($B161,'Justerad allokering kvv'!$B$1:$AG$700,MATCH(I$1,'Justerad allokering kvv'!$B$1:$AF$1,0),FALSE)),VLOOKUP($B161,'Allokerad kvv'!$B$2:$AV$700,MATCH(I$1,'Allokerad kvv'!$B$1:$AV$1,0),FALSE),VLOOKUP($B161,'Justerad allokering kvv'!$B$1:$AG$700,MATCH(I$1,'Justerad allokering kvv'!$B$1:$AF$1,0),FALSE)))</f>
        <v>0</v>
      </c>
      <c r="J161">
        <f>IF($B161=" ","",IF(ISERROR(1/VLOOKUP($B161,'Justerad allokering kvv'!$B$1:$AG$700,MATCH(J$1,'Justerad allokering kvv'!$B$1:$AF$1,0),FALSE)),VLOOKUP($B161,'Allokerad kvv'!$B$2:$AV$700,MATCH(J$1,'Allokerad kvv'!$B$1:$AV$1,0),FALSE),VLOOKUP($B161,'Justerad allokering kvv'!$B$1:$AG$700,MATCH(J$1,'Justerad allokering kvv'!$B$1:$AF$1,0),FALSE)))</f>
        <v>0</v>
      </c>
      <c r="K161">
        <f>IF($B161=" ","",IF(ISERROR(1/VLOOKUP($B161,'Justerad allokering kvv'!$B$1:$AG$700,MATCH(K$1,'Justerad allokering kvv'!$B$1:$AF$1,0),FALSE)),VLOOKUP($B161,'Allokerad kvv'!$B$2:$AV$700,MATCH(K$1,'Allokerad kvv'!$B$1:$AV$1,0),FALSE),VLOOKUP($B161,'Justerad allokering kvv'!$B$1:$AG$700,MATCH(K$1,'Justerad allokering kvv'!$B$1:$AF$1,0),FALSE)))</f>
        <v>0</v>
      </c>
      <c r="L161">
        <f>IF($B161=" ","",IF(ISERROR(1/VLOOKUP($B161,'Justerad allokering kvv'!$B$1:$AG$700,MATCH(L$1,'Justerad allokering kvv'!$B$1:$AF$1,0),FALSE)),VLOOKUP($B161,'Allokerad kvv'!$B$2:$AV$700,MATCH(L$1,'Allokerad kvv'!$B$1:$AV$1,0),FALSE),VLOOKUP($B161,'Justerad allokering kvv'!$B$1:$AG$700,MATCH(L$1,'Justerad allokering kvv'!$B$1:$AF$1,0),FALSE)))</f>
        <v>0</v>
      </c>
      <c r="M161">
        <f>IF($B161=" ","",IF(ISERROR(1/VLOOKUP($B161,'Justerad allokering kvv'!$B$1:$AG$700,MATCH(M$1,'Justerad allokering kvv'!$B$1:$AF$1,0),FALSE)),VLOOKUP($B161,'Allokerad kvv'!$B$2:$AV$700,MATCH(M$1,'Allokerad kvv'!$B$1:$AV$1,0),FALSE),VLOOKUP($B161,'Justerad allokering kvv'!$B$1:$AG$700,MATCH(M$1,'Justerad allokering kvv'!$B$1:$AF$1,0),FALSE)))</f>
        <v>0</v>
      </c>
      <c r="N161">
        <f>IF($B161=" ","",IF(ISERROR(1/VLOOKUP($B161,'Justerad allokering kvv'!$B$1:$AG$700,MATCH(N$1,'Justerad allokering kvv'!$B$1:$AF$1,0),FALSE)),VLOOKUP($B161,'Allokerad kvv'!$B$2:$AV$700,MATCH(N$1,'Allokerad kvv'!$B$1:$AV$1,0),FALSE),VLOOKUP($B161,'Justerad allokering kvv'!$B$1:$AG$700,MATCH(N$1,'Justerad allokering kvv'!$B$1:$AF$1,0),FALSE)))</f>
        <v>0</v>
      </c>
      <c r="O161">
        <f>IF($B161=" ","",IF(ISERROR(1/VLOOKUP($B161,'Justerad allokering kvv'!$B$1:$AG$700,MATCH(O$1,'Justerad allokering kvv'!$B$1:$AF$1,0),FALSE)),VLOOKUP($B161,'Allokerad kvv'!$B$2:$AV$700,MATCH(O$1,'Allokerad kvv'!$B$1:$AV$1,0),FALSE),VLOOKUP($B161,'Justerad allokering kvv'!$B$1:$AG$700,MATCH(O$1,'Justerad allokering kvv'!$B$1:$AF$1,0),FALSE)))</f>
        <v>0</v>
      </c>
      <c r="P161">
        <f>IF($B161=" ","",IF(ISERROR(1/VLOOKUP($B161,'Justerad allokering kvv'!$B$1:$AG$700,MATCH(P$1,'Justerad allokering kvv'!$B$1:$AF$1,0),FALSE)),VLOOKUP($B161,'Allokerad kvv'!$B$2:$AV$700,MATCH(P$1,'Allokerad kvv'!$B$1:$AV$1,0),FALSE),VLOOKUP($B161,'Justerad allokering kvv'!$B$1:$AG$700,MATCH(P$1,'Justerad allokering kvv'!$B$1:$AF$1,0),FALSE)))</f>
        <v>0</v>
      </c>
      <c r="Q161">
        <f>IF($B161=" ","",IF(ISERROR(1/VLOOKUP($B161,'Justerad allokering kvv'!$B$1:$AG$700,MATCH(Q$1,'Justerad allokering kvv'!$B$1:$AF$1,0),FALSE)),VLOOKUP($B161,'Allokerad kvv'!$B$2:$AV$700,MATCH(Q$1,'Allokerad kvv'!$B$1:$AV$1,0),FALSE),VLOOKUP($B161,'Justerad allokering kvv'!$B$1:$AG$700,MATCH(Q$1,'Justerad allokering kvv'!$B$1:$AF$1,0),FALSE)))</f>
        <v>0</v>
      </c>
      <c r="R161">
        <f>IF($B161=" ","",IF(ISERROR(1/VLOOKUP($B161,'Justerad allokering kvv'!$B$1:$AG$700,MATCH(R$1,'Justerad allokering kvv'!$B$1:$AF$1,0),FALSE)),VLOOKUP($B161,'Allokerad kvv'!$B$2:$AV$700,MATCH(R$1,'Allokerad kvv'!$B$1:$AV$1,0),FALSE),VLOOKUP($B161,'Justerad allokering kvv'!$B$1:$AG$700,MATCH(R$1,'Justerad allokering kvv'!$B$1:$AF$1,0),FALSE)))</f>
        <v>0</v>
      </c>
      <c r="S161">
        <f>IF($B161=" ","",IF(ISERROR(1/VLOOKUP($B161,'Justerad allokering kvv'!$B$1:$AG$700,MATCH(S$1,'Justerad allokering kvv'!$B$1:$AF$1,0),FALSE)),VLOOKUP($B161,'Allokerad kvv'!$B$2:$AV$700,MATCH(S$1,'Allokerad kvv'!$B$1:$AV$1,0),FALSE),VLOOKUP($B161,'Justerad allokering kvv'!$B$1:$AG$700,MATCH(S$1,'Justerad allokering kvv'!$B$1:$AF$1,0),FALSE)))</f>
        <v>0</v>
      </c>
      <c r="T161">
        <f>IF($B161=" ","",IF(ISERROR(1/VLOOKUP($B161,'Justerad allokering kvv'!$B$1:$AG$700,MATCH(T$1,'Justerad allokering kvv'!$B$1:$AF$1,0),FALSE)),VLOOKUP($B161,'Allokerad kvv'!$B$2:$AV$700,MATCH(T$1,'Allokerad kvv'!$B$1:$AV$1,0),FALSE),VLOOKUP($B161,'Justerad allokering kvv'!$B$1:$AG$700,MATCH(T$1,'Justerad allokering kvv'!$B$1:$AF$1,0),FALSE)))</f>
        <v>0</v>
      </c>
      <c r="U161">
        <f>IF($B161=" ","",IF(ISERROR(1/VLOOKUP($B161,'Justerad allokering kvv'!$B$1:$AG$700,MATCH(U$1,'Justerad allokering kvv'!$B$1:$AF$1,0),FALSE)),VLOOKUP($B161,'Allokerad kvv'!$B$2:$AV$700,MATCH(U$1,'Allokerad kvv'!$B$1:$AV$1,0),FALSE),VLOOKUP($B161,'Justerad allokering kvv'!$B$1:$AG$700,MATCH(U$1,'Justerad allokering kvv'!$B$1:$AF$1,0),FALSE)))</f>
        <v>0</v>
      </c>
      <c r="V161">
        <f>IF($B161=" ","",IF(ISERROR(1/VLOOKUP($B161,'Justerad allokering kvv'!$B$1:$AG$700,MATCH(V$1,'Justerad allokering kvv'!$B$1:$AF$1,0),FALSE)),VLOOKUP($B161,'Allokerad kvv'!$B$2:$AV$700,MATCH(V$1,'Allokerad kvv'!$B$1:$AV$1,0),FALSE),VLOOKUP($B161,'Justerad allokering kvv'!$B$1:$AG$700,MATCH(V$1,'Justerad allokering kvv'!$B$1:$AF$1,0),FALSE)))</f>
        <v>0</v>
      </c>
      <c r="W161">
        <f>IF($B161=" ","",IF(ISERROR(1/VLOOKUP($B161,'Justerad allokering kvv'!$B$1:$AG$700,MATCH(W$1,'Justerad allokering kvv'!$B$1:$AF$1,0),FALSE)),VLOOKUP($B161,'Allokerad kvv'!$B$2:$AV$700,MATCH(W$1,'Allokerad kvv'!$B$1:$AV$1,0),FALSE),VLOOKUP($B161,'Justerad allokering kvv'!$B$1:$AG$700,MATCH(W$1,'Justerad allokering kvv'!$B$1:$AF$1,0),FALSE)))</f>
        <v>0</v>
      </c>
      <c r="X161">
        <f>IF($B161=" ","",IF(ISERROR(1/VLOOKUP($B161,'Justerad allokering kvv'!$B$1:$AG$700,MATCH(X$1,'Justerad allokering kvv'!$B$1:$AF$1,0),FALSE)),VLOOKUP($B161,'Allokerad kvv'!$B$2:$AV$700,MATCH(X$1,'Allokerad kvv'!$B$1:$AV$1,0),FALSE),VLOOKUP($B161,'Justerad allokering kvv'!$B$1:$AG$700,MATCH(X$1,'Justerad allokering kvv'!$B$1:$AF$1,0),FALSE)))</f>
        <v>0</v>
      </c>
      <c r="Y161">
        <f>IF($B161=" ","",IF(ISERROR(1/VLOOKUP($B161,'Justerad allokering kvv'!$B$1:$AG$700,MATCH(Y$1,'Justerad allokering kvv'!$B$1:$AF$1,0),FALSE)),VLOOKUP($B161,'Allokerad kvv'!$B$2:$AV$700,MATCH(Y$1,'Allokerad kvv'!$B$1:$AV$1,0),FALSE),VLOOKUP($B161,'Justerad allokering kvv'!$B$1:$AG$700,MATCH(Y$1,'Justerad allokering kvv'!$B$1:$AF$1,0),FALSE)))</f>
        <v>0</v>
      </c>
      <c r="AB161">
        <f>IFERROR(VLOOKUP($B161,Kraftvärmeprod!$B$1:$AO$424,MATCH("Tillförd energi från rökgaskondensering (GWh)",Kraftvärmeprod!$B$1:$AG$1,0),FALSE)/1,0)</f>
        <v>0</v>
      </c>
      <c r="AE161" s="122">
        <f t="shared" si="8"/>
        <v>0</v>
      </c>
      <c r="AG161">
        <f t="shared" si="9"/>
        <v>0</v>
      </c>
      <c r="AH161">
        <f t="shared" si="10"/>
        <v>0</v>
      </c>
      <c r="AI161" t="str">
        <f>IF(AH161=0,"",AH161/VLOOKUP(B161,Kraftvärmeprod!$B$1:$BC$480,MATCH("Summa tillförd energi exklusive rökgaskondensering",Kraftvärmeprod!$B$1:$BC$1,0),FALSE))</f>
        <v/>
      </c>
      <c r="AK161">
        <f t="shared" si="11"/>
        <v>0</v>
      </c>
    </row>
    <row r="162" spans="1:37" x14ac:dyDescent="0.25">
      <c r="A162" s="2" t="s">
        <v>262</v>
      </c>
      <c r="B162" s="2" t="s">
        <v>263</v>
      </c>
      <c r="C162">
        <f>IF($B162=" ","",IF(ISERROR(1/VLOOKUP($B162,'Justerad allokering kvv'!$B$1:$AG$700,MATCH(C$1,'Justerad allokering kvv'!$B$1:$AF$1,0),FALSE)),VLOOKUP($B162,'Allokerad kvv'!$B$2:$AV$700,MATCH(C$1,'Allokerad kvv'!$B$1:$AV$1,0),FALSE),VLOOKUP($B162,'Justerad allokering kvv'!$B$1:$AG$700,MATCH(C$1,'Justerad allokering kvv'!$B$1:$AF$1,0),FALSE)))</f>
        <v>0</v>
      </c>
      <c r="D162">
        <f>IF($B162=" ","",IF(ISERROR(1/VLOOKUP($B162,'Justerad allokering kvv'!$B$1:$AG$700,MATCH(D$1,'Justerad allokering kvv'!$B$1:$AF$1,0),FALSE)),VLOOKUP($B162,'Allokerad kvv'!$B$2:$AV$700,MATCH(D$1,'Allokerad kvv'!$B$1:$AV$1,0),FALSE),VLOOKUP($B162,'Justerad allokering kvv'!$B$1:$AG$700,MATCH(D$1,'Justerad allokering kvv'!$B$1:$AF$1,0),FALSE)))</f>
        <v>0</v>
      </c>
      <c r="E162">
        <f>IF($B162=" ","",IF(ISERROR(1/VLOOKUP($B162,'Justerad allokering kvv'!$B$1:$AG$700,MATCH(E$1,'Justerad allokering kvv'!$B$1:$AF$1,0),FALSE)),VLOOKUP($B162,'Allokerad kvv'!$B$2:$AV$700,MATCH(E$1,'Allokerad kvv'!$B$1:$AV$1,0),FALSE),VLOOKUP($B162,'Justerad allokering kvv'!$B$1:$AG$700,MATCH(E$1,'Justerad allokering kvv'!$B$1:$AF$1,0),FALSE)))</f>
        <v>20.869</v>
      </c>
      <c r="F162">
        <f>IF($B162=" ","",IF(ISERROR(1/VLOOKUP($B162,'Justerad allokering kvv'!$B$1:$AG$700,MATCH(F$1,'Justerad allokering kvv'!$B$1:$AF$1,0),FALSE)),VLOOKUP($B162,'Allokerad kvv'!$B$2:$AV$700,MATCH(F$1,'Allokerad kvv'!$B$1:$AV$1,0),FALSE),VLOOKUP($B162,'Justerad allokering kvv'!$B$1:$AG$700,MATCH(F$1,'Justerad allokering kvv'!$B$1:$AF$1,0),FALSE)))</f>
        <v>0</v>
      </c>
      <c r="G162">
        <f>IF($B162=" ","",IF(ISERROR(1/VLOOKUP($B162,'Justerad allokering kvv'!$B$1:$AG$700,MATCH(G$1,'Justerad allokering kvv'!$B$1:$AF$1,0),FALSE)),VLOOKUP($B162,'Allokerad kvv'!$B$2:$AV$700,MATCH(G$1,'Allokerad kvv'!$B$1:$AV$1,0),FALSE),VLOOKUP($B162,'Justerad allokering kvv'!$B$1:$AG$700,MATCH(G$1,'Justerad allokering kvv'!$B$1:$AF$1,0),FALSE)))</f>
        <v>0</v>
      </c>
      <c r="H162">
        <f>IF($B162=" ","",IF(ISERROR(1/VLOOKUP($B162,'Justerad allokering kvv'!$B$1:$AG$700,MATCH(H$1,'Justerad allokering kvv'!$B$1:$AF$1,0),FALSE)),VLOOKUP($B162,'Allokerad kvv'!$B$2:$AV$700,MATCH(H$1,'Allokerad kvv'!$B$1:$AV$1,0),FALSE),VLOOKUP($B162,'Justerad allokering kvv'!$B$1:$AG$700,MATCH(H$1,'Justerad allokering kvv'!$B$1:$AF$1,0),FALSE)))</f>
        <v>0</v>
      </c>
      <c r="I162">
        <f>IF($B162=" ","",IF(ISERROR(1/VLOOKUP($B162,'Justerad allokering kvv'!$B$1:$AG$700,MATCH(I$1,'Justerad allokering kvv'!$B$1:$AF$1,0),FALSE)),VLOOKUP($B162,'Allokerad kvv'!$B$2:$AV$700,MATCH(I$1,'Allokerad kvv'!$B$1:$AV$1,0),FALSE),VLOOKUP($B162,'Justerad allokering kvv'!$B$1:$AG$700,MATCH(I$1,'Justerad allokering kvv'!$B$1:$AF$1,0),FALSE)))</f>
        <v>0</v>
      </c>
      <c r="J162">
        <f>IF($B162=" ","",IF(ISERROR(1/VLOOKUP($B162,'Justerad allokering kvv'!$B$1:$AG$700,MATCH(J$1,'Justerad allokering kvv'!$B$1:$AF$1,0),FALSE)),VLOOKUP($B162,'Allokerad kvv'!$B$2:$AV$700,MATCH(J$1,'Allokerad kvv'!$B$1:$AV$1,0),FALSE),VLOOKUP($B162,'Justerad allokering kvv'!$B$1:$AG$700,MATCH(J$1,'Justerad allokering kvv'!$B$1:$AF$1,0),FALSE)))</f>
        <v>118.545</v>
      </c>
      <c r="K162">
        <f>IF($B162=" ","",IF(ISERROR(1/VLOOKUP($B162,'Justerad allokering kvv'!$B$1:$AG$700,MATCH(K$1,'Justerad allokering kvv'!$B$1:$AF$1,0),FALSE)),VLOOKUP($B162,'Allokerad kvv'!$B$2:$AV$700,MATCH(K$1,'Allokerad kvv'!$B$1:$AV$1,0),FALSE),VLOOKUP($B162,'Justerad allokering kvv'!$B$1:$AG$700,MATCH(K$1,'Justerad allokering kvv'!$B$1:$AF$1,0),FALSE)))</f>
        <v>10.026999999999999</v>
      </c>
      <c r="L162">
        <f>IF($B162=" ","",IF(ISERROR(1/VLOOKUP($B162,'Justerad allokering kvv'!$B$1:$AG$700,MATCH(L$1,'Justerad allokering kvv'!$B$1:$AF$1,0),FALSE)),VLOOKUP($B162,'Allokerad kvv'!$B$2:$AV$700,MATCH(L$1,'Allokerad kvv'!$B$1:$AV$1,0),FALSE),VLOOKUP($B162,'Justerad allokering kvv'!$B$1:$AG$700,MATCH(L$1,'Justerad allokering kvv'!$B$1:$AF$1,0),FALSE)))</f>
        <v>149.66900000000001</v>
      </c>
      <c r="M162">
        <f>IF($B162=" ","",IF(ISERROR(1/VLOOKUP($B162,'Justerad allokering kvv'!$B$1:$AG$700,MATCH(M$1,'Justerad allokering kvv'!$B$1:$AF$1,0),FALSE)),VLOOKUP($B162,'Allokerad kvv'!$B$2:$AV$700,MATCH(M$1,'Allokerad kvv'!$B$1:$AV$1,0),FALSE),VLOOKUP($B162,'Justerad allokering kvv'!$B$1:$AG$700,MATCH(M$1,'Justerad allokering kvv'!$B$1:$AF$1,0),FALSE)))</f>
        <v>22.434999999999999</v>
      </c>
      <c r="N162">
        <f>IF($B162=" ","",IF(ISERROR(1/VLOOKUP($B162,'Justerad allokering kvv'!$B$1:$AG$700,MATCH(N$1,'Justerad allokering kvv'!$B$1:$AF$1,0),FALSE)),VLOOKUP($B162,'Allokerad kvv'!$B$2:$AV$700,MATCH(N$1,'Allokerad kvv'!$B$1:$AV$1,0),FALSE),VLOOKUP($B162,'Justerad allokering kvv'!$B$1:$AG$700,MATCH(N$1,'Justerad allokering kvv'!$B$1:$AF$1,0),FALSE)))</f>
        <v>0</v>
      </c>
      <c r="O162">
        <f>IF($B162=" ","",IF(ISERROR(1/VLOOKUP($B162,'Justerad allokering kvv'!$B$1:$AG$700,MATCH(O$1,'Justerad allokering kvv'!$B$1:$AF$1,0),FALSE)),VLOOKUP($B162,'Allokerad kvv'!$B$2:$AV$700,MATCH(O$1,'Allokerad kvv'!$B$1:$AV$1,0),FALSE),VLOOKUP($B162,'Justerad allokering kvv'!$B$1:$AG$700,MATCH(O$1,'Justerad allokering kvv'!$B$1:$AF$1,0),FALSE)))</f>
        <v>0</v>
      </c>
      <c r="P162">
        <f>IF($B162=" ","",IF(ISERROR(1/VLOOKUP($B162,'Justerad allokering kvv'!$B$1:$AG$700,MATCH(P$1,'Justerad allokering kvv'!$B$1:$AF$1,0),FALSE)),VLOOKUP($B162,'Allokerad kvv'!$B$2:$AV$700,MATCH(P$1,'Allokerad kvv'!$B$1:$AV$1,0),FALSE),VLOOKUP($B162,'Justerad allokering kvv'!$B$1:$AG$700,MATCH(P$1,'Justerad allokering kvv'!$B$1:$AF$1,0),FALSE)))</f>
        <v>0</v>
      </c>
      <c r="Q162">
        <f>IF($B162=" ","",IF(ISERROR(1/VLOOKUP($B162,'Justerad allokering kvv'!$B$1:$AG$700,MATCH(Q$1,'Justerad allokering kvv'!$B$1:$AF$1,0),FALSE)),VLOOKUP($B162,'Allokerad kvv'!$B$2:$AV$700,MATCH(Q$1,'Allokerad kvv'!$B$1:$AV$1,0),FALSE),VLOOKUP($B162,'Justerad allokering kvv'!$B$1:$AG$700,MATCH(Q$1,'Justerad allokering kvv'!$B$1:$AF$1,0),FALSE)))</f>
        <v>33.564999999999998</v>
      </c>
      <c r="R162">
        <f>IF($B162=" ","",IF(ISERROR(1/VLOOKUP($B162,'Justerad allokering kvv'!$B$1:$AG$700,MATCH(R$1,'Justerad allokering kvv'!$B$1:$AF$1,0),FALSE)),VLOOKUP($B162,'Allokerad kvv'!$B$2:$AV$700,MATCH(R$1,'Allokerad kvv'!$B$1:$AV$1,0),FALSE),VLOOKUP($B162,'Justerad allokering kvv'!$B$1:$AG$700,MATCH(R$1,'Justerad allokering kvv'!$B$1:$AF$1,0),FALSE)))</f>
        <v>0</v>
      </c>
      <c r="S162">
        <f>IF($B162=" ","",IF(ISERROR(1/VLOOKUP($B162,'Justerad allokering kvv'!$B$1:$AG$700,MATCH(S$1,'Justerad allokering kvv'!$B$1:$AF$1,0),FALSE)),VLOOKUP($B162,'Allokerad kvv'!$B$2:$AV$700,MATCH(S$1,'Allokerad kvv'!$B$1:$AV$1,0),FALSE),VLOOKUP($B162,'Justerad allokering kvv'!$B$1:$AG$700,MATCH(S$1,'Justerad allokering kvv'!$B$1:$AF$1,0),FALSE)))</f>
        <v>0</v>
      </c>
      <c r="T162">
        <f>IF($B162=" ","",IF(ISERROR(1/VLOOKUP($B162,'Justerad allokering kvv'!$B$1:$AG$700,MATCH(T$1,'Justerad allokering kvv'!$B$1:$AF$1,0),FALSE)),VLOOKUP($B162,'Allokerad kvv'!$B$2:$AV$700,MATCH(T$1,'Allokerad kvv'!$B$1:$AV$1,0),FALSE),VLOOKUP($B162,'Justerad allokering kvv'!$B$1:$AG$700,MATCH(T$1,'Justerad allokering kvv'!$B$1:$AF$1,0),FALSE)))</f>
        <v>0</v>
      </c>
      <c r="U162">
        <f>IF($B162=" ","",IF(ISERROR(1/VLOOKUP($B162,'Justerad allokering kvv'!$B$1:$AG$700,MATCH(U$1,'Justerad allokering kvv'!$B$1:$AF$1,0),FALSE)),VLOOKUP($B162,'Allokerad kvv'!$B$2:$AV$700,MATCH(U$1,'Allokerad kvv'!$B$1:$AV$1,0),FALSE),VLOOKUP($B162,'Justerad allokering kvv'!$B$1:$AG$700,MATCH(U$1,'Justerad allokering kvv'!$B$1:$AF$1,0),FALSE)))</f>
        <v>0</v>
      </c>
      <c r="V162">
        <f>IF($B162=" ","",IF(ISERROR(1/VLOOKUP($B162,'Justerad allokering kvv'!$B$1:$AG$700,MATCH(V$1,'Justerad allokering kvv'!$B$1:$AF$1,0),FALSE)),VLOOKUP($B162,'Allokerad kvv'!$B$2:$AV$700,MATCH(V$1,'Allokerad kvv'!$B$1:$AV$1,0),FALSE),VLOOKUP($B162,'Justerad allokering kvv'!$B$1:$AG$700,MATCH(V$1,'Justerad allokering kvv'!$B$1:$AF$1,0),FALSE)))</f>
        <v>0</v>
      </c>
      <c r="W162">
        <f>IF($B162=" ","",IF(ISERROR(1/VLOOKUP($B162,'Justerad allokering kvv'!$B$1:$AG$700,MATCH(W$1,'Justerad allokering kvv'!$B$1:$AF$1,0),FALSE)),VLOOKUP($B162,'Allokerad kvv'!$B$2:$AV$700,MATCH(W$1,'Allokerad kvv'!$B$1:$AV$1,0),FALSE),VLOOKUP($B162,'Justerad allokering kvv'!$B$1:$AG$700,MATCH(W$1,'Justerad allokering kvv'!$B$1:$AF$1,0),FALSE)))</f>
        <v>0</v>
      </c>
      <c r="X162">
        <f>IF($B162=" ","",IF(ISERROR(1/VLOOKUP($B162,'Justerad allokering kvv'!$B$1:$AG$700,MATCH(X$1,'Justerad allokering kvv'!$B$1:$AF$1,0),FALSE)),VLOOKUP($B162,'Allokerad kvv'!$B$2:$AV$700,MATCH(X$1,'Allokerad kvv'!$B$1:$AV$1,0),FALSE),VLOOKUP($B162,'Justerad allokering kvv'!$B$1:$AG$700,MATCH(X$1,'Justerad allokering kvv'!$B$1:$AF$1,0),FALSE)))</f>
        <v>0</v>
      </c>
      <c r="Y162">
        <f>IF($B162=" ","",IF(ISERROR(1/VLOOKUP($B162,'Justerad allokering kvv'!$B$1:$AG$700,MATCH(Y$1,'Justerad allokering kvv'!$B$1:$AF$1,0),FALSE)),VLOOKUP($B162,'Allokerad kvv'!$B$2:$AV$700,MATCH(Y$1,'Allokerad kvv'!$B$1:$AV$1,0),FALSE),VLOOKUP($B162,'Justerad allokering kvv'!$B$1:$AG$700,MATCH(Y$1,'Justerad allokering kvv'!$B$1:$AF$1,0),FALSE)))</f>
        <v>0</v>
      </c>
      <c r="AB162">
        <f>IFERROR(VLOOKUP($B162,Kraftvärmeprod!$B$1:$AO$424,MATCH("Tillförd energi från rökgaskondensering (GWh)",Kraftvärmeprod!$B$1:$AG$1,0),FALSE)/1,0)</f>
        <v>105.575</v>
      </c>
      <c r="AE162" s="122">
        <f t="shared" si="8"/>
        <v>460.685</v>
      </c>
      <c r="AG162">
        <f t="shared" si="9"/>
        <v>460.685</v>
      </c>
      <c r="AH162">
        <f t="shared" si="10"/>
        <v>355.11</v>
      </c>
      <c r="AI162">
        <f>IF(AH162=0,"",AH162/VLOOKUP(B162,Kraftvärmeprod!$B$1:$BC$480,MATCH("Summa tillförd energi exklusive rökgaskondensering",Kraftvärmeprod!$B$1:$BC$1,0),FALSE))</f>
        <v>0.48794396016312891</v>
      </c>
      <c r="AK162">
        <f t="shared" si="11"/>
        <v>311.51800000000003</v>
      </c>
    </row>
    <row r="163" spans="1:37" x14ac:dyDescent="0.25">
      <c r="A163" s="2" t="s">
        <v>262</v>
      </c>
      <c r="B163" s="2" t="s">
        <v>264</v>
      </c>
      <c r="C163">
        <f>IF($B163=" ","",IF(ISERROR(1/VLOOKUP($B163,'Justerad allokering kvv'!$B$1:$AG$700,MATCH(C$1,'Justerad allokering kvv'!$B$1:$AF$1,0),FALSE)),VLOOKUP($B163,'Allokerad kvv'!$B$2:$AV$700,MATCH(C$1,'Allokerad kvv'!$B$1:$AV$1,0),FALSE),VLOOKUP($B163,'Justerad allokering kvv'!$B$1:$AG$700,MATCH(C$1,'Justerad allokering kvv'!$B$1:$AF$1,0),FALSE)))</f>
        <v>0</v>
      </c>
      <c r="D163">
        <f>IF($B163=" ","",IF(ISERROR(1/VLOOKUP($B163,'Justerad allokering kvv'!$B$1:$AG$700,MATCH(D$1,'Justerad allokering kvv'!$B$1:$AF$1,0),FALSE)),VLOOKUP($B163,'Allokerad kvv'!$B$2:$AV$700,MATCH(D$1,'Allokerad kvv'!$B$1:$AV$1,0),FALSE),VLOOKUP($B163,'Justerad allokering kvv'!$B$1:$AG$700,MATCH(D$1,'Justerad allokering kvv'!$B$1:$AF$1,0),FALSE)))</f>
        <v>0</v>
      </c>
      <c r="E163">
        <f>IF($B163=" ","",IF(ISERROR(1/VLOOKUP($B163,'Justerad allokering kvv'!$B$1:$AG$700,MATCH(E$1,'Justerad allokering kvv'!$B$1:$AF$1,0),FALSE)),VLOOKUP($B163,'Allokerad kvv'!$B$2:$AV$700,MATCH(E$1,'Allokerad kvv'!$B$1:$AV$1,0),FALSE),VLOOKUP($B163,'Justerad allokering kvv'!$B$1:$AG$700,MATCH(E$1,'Justerad allokering kvv'!$B$1:$AF$1,0),FALSE)))</f>
        <v>0</v>
      </c>
      <c r="F163">
        <f>IF($B163=" ","",IF(ISERROR(1/VLOOKUP($B163,'Justerad allokering kvv'!$B$1:$AG$700,MATCH(F$1,'Justerad allokering kvv'!$B$1:$AF$1,0),FALSE)),VLOOKUP($B163,'Allokerad kvv'!$B$2:$AV$700,MATCH(F$1,'Allokerad kvv'!$B$1:$AV$1,0),FALSE),VLOOKUP($B163,'Justerad allokering kvv'!$B$1:$AG$700,MATCH(F$1,'Justerad allokering kvv'!$B$1:$AF$1,0),FALSE)))</f>
        <v>0</v>
      </c>
      <c r="G163">
        <f>IF($B163=" ","",IF(ISERROR(1/VLOOKUP($B163,'Justerad allokering kvv'!$B$1:$AG$700,MATCH(G$1,'Justerad allokering kvv'!$B$1:$AF$1,0),FALSE)),VLOOKUP($B163,'Allokerad kvv'!$B$2:$AV$700,MATCH(G$1,'Allokerad kvv'!$B$1:$AV$1,0),FALSE),VLOOKUP($B163,'Justerad allokering kvv'!$B$1:$AG$700,MATCH(G$1,'Justerad allokering kvv'!$B$1:$AF$1,0),FALSE)))</f>
        <v>0</v>
      </c>
      <c r="H163">
        <f>IF($B163=" ","",IF(ISERROR(1/VLOOKUP($B163,'Justerad allokering kvv'!$B$1:$AG$700,MATCH(H$1,'Justerad allokering kvv'!$B$1:$AF$1,0),FALSE)),VLOOKUP($B163,'Allokerad kvv'!$B$2:$AV$700,MATCH(H$1,'Allokerad kvv'!$B$1:$AV$1,0),FALSE),VLOOKUP($B163,'Justerad allokering kvv'!$B$1:$AG$700,MATCH(H$1,'Justerad allokering kvv'!$B$1:$AF$1,0),FALSE)))</f>
        <v>0</v>
      </c>
      <c r="I163">
        <f>IF($B163=" ","",IF(ISERROR(1/VLOOKUP($B163,'Justerad allokering kvv'!$B$1:$AG$700,MATCH(I$1,'Justerad allokering kvv'!$B$1:$AF$1,0),FALSE)),VLOOKUP($B163,'Allokerad kvv'!$B$2:$AV$700,MATCH(I$1,'Allokerad kvv'!$B$1:$AV$1,0),FALSE),VLOOKUP($B163,'Justerad allokering kvv'!$B$1:$AG$700,MATCH(I$1,'Justerad allokering kvv'!$B$1:$AF$1,0),FALSE)))</f>
        <v>0</v>
      </c>
      <c r="J163">
        <f>IF($B163=" ","",IF(ISERROR(1/VLOOKUP($B163,'Justerad allokering kvv'!$B$1:$AG$700,MATCH(J$1,'Justerad allokering kvv'!$B$1:$AF$1,0),FALSE)),VLOOKUP($B163,'Allokerad kvv'!$B$2:$AV$700,MATCH(J$1,'Allokerad kvv'!$B$1:$AV$1,0),FALSE),VLOOKUP($B163,'Justerad allokering kvv'!$B$1:$AG$700,MATCH(J$1,'Justerad allokering kvv'!$B$1:$AF$1,0),FALSE)))</f>
        <v>0</v>
      </c>
      <c r="K163">
        <f>IF($B163=" ","",IF(ISERROR(1/VLOOKUP($B163,'Justerad allokering kvv'!$B$1:$AG$700,MATCH(K$1,'Justerad allokering kvv'!$B$1:$AF$1,0),FALSE)),VLOOKUP($B163,'Allokerad kvv'!$B$2:$AV$700,MATCH(K$1,'Allokerad kvv'!$B$1:$AV$1,0),FALSE),VLOOKUP($B163,'Justerad allokering kvv'!$B$1:$AG$700,MATCH(K$1,'Justerad allokering kvv'!$B$1:$AF$1,0),FALSE)))</f>
        <v>0</v>
      </c>
      <c r="L163">
        <f>IF($B163=" ","",IF(ISERROR(1/VLOOKUP($B163,'Justerad allokering kvv'!$B$1:$AG$700,MATCH(L$1,'Justerad allokering kvv'!$B$1:$AF$1,0),FALSE)),VLOOKUP($B163,'Allokerad kvv'!$B$2:$AV$700,MATCH(L$1,'Allokerad kvv'!$B$1:$AV$1,0),FALSE),VLOOKUP($B163,'Justerad allokering kvv'!$B$1:$AG$700,MATCH(L$1,'Justerad allokering kvv'!$B$1:$AF$1,0),FALSE)))</f>
        <v>0</v>
      </c>
      <c r="M163">
        <f>IF($B163=" ","",IF(ISERROR(1/VLOOKUP($B163,'Justerad allokering kvv'!$B$1:$AG$700,MATCH(M$1,'Justerad allokering kvv'!$B$1:$AF$1,0),FALSE)),VLOOKUP($B163,'Allokerad kvv'!$B$2:$AV$700,MATCH(M$1,'Allokerad kvv'!$B$1:$AV$1,0),FALSE),VLOOKUP($B163,'Justerad allokering kvv'!$B$1:$AG$700,MATCH(M$1,'Justerad allokering kvv'!$B$1:$AF$1,0),FALSE)))</f>
        <v>0</v>
      </c>
      <c r="N163">
        <f>IF($B163=" ","",IF(ISERROR(1/VLOOKUP($B163,'Justerad allokering kvv'!$B$1:$AG$700,MATCH(N$1,'Justerad allokering kvv'!$B$1:$AF$1,0),FALSE)),VLOOKUP($B163,'Allokerad kvv'!$B$2:$AV$700,MATCH(N$1,'Allokerad kvv'!$B$1:$AV$1,0),FALSE),VLOOKUP($B163,'Justerad allokering kvv'!$B$1:$AG$700,MATCH(N$1,'Justerad allokering kvv'!$B$1:$AF$1,0),FALSE)))</f>
        <v>0</v>
      </c>
      <c r="O163">
        <f>IF($B163=" ","",IF(ISERROR(1/VLOOKUP($B163,'Justerad allokering kvv'!$B$1:$AG$700,MATCH(O$1,'Justerad allokering kvv'!$B$1:$AF$1,0),FALSE)),VLOOKUP($B163,'Allokerad kvv'!$B$2:$AV$700,MATCH(O$1,'Allokerad kvv'!$B$1:$AV$1,0),FALSE),VLOOKUP($B163,'Justerad allokering kvv'!$B$1:$AG$700,MATCH(O$1,'Justerad allokering kvv'!$B$1:$AF$1,0),FALSE)))</f>
        <v>0</v>
      </c>
      <c r="P163">
        <f>IF($B163=" ","",IF(ISERROR(1/VLOOKUP($B163,'Justerad allokering kvv'!$B$1:$AG$700,MATCH(P$1,'Justerad allokering kvv'!$B$1:$AF$1,0),FALSE)),VLOOKUP($B163,'Allokerad kvv'!$B$2:$AV$700,MATCH(P$1,'Allokerad kvv'!$B$1:$AV$1,0),FALSE),VLOOKUP($B163,'Justerad allokering kvv'!$B$1:$AG$700,MATCH(P$1,'Justerad allokering kvv'!$B$1:$AF$1,0),FALSE)))</f>
        <v>0</v>
      </c>
      <c r="Q163">
        <f>IF($B163=" ","",IF(ISERROR(1/VLOOKUP($B163,'Justerad allokering kvv'!$B$1:$AG$700,MATCH(Q$1,'Justerad allokering kvv'!$B$1:$AF$1,0),FALSE)),VLOOKUP($B163,'Allokerad kvv'!$B$2:$AV$700,MATCH(Q$1,'Allokerad kvv'!$B$1:$AV$1,0),FALSE),VLOOKUP($B163,'Justerad allokering kvv'!$B$1:$AG$700,MATCH(Q$1,'Justerad allokering kvv'!$B$1:$AF$1,0),FALSE)))</f>
        <v>0</v>
      </c>
      <c r="R163">
        <f>IF($B163=" ","",IF(ISERROR(1/VLOOKUP($B163,'Justerad allokering kvv'!$B$1:$AG$700,MATCH(R$1,'Justerad allokering kvv'!$B$1:$AF$1,0),FALSE)),VLOOKUP($B163,'Allokerad kvv'!$B$2:$AV$700,MATCH(R$1,'Allokerad kvv'!$B$1:$AV$1,0),FALSE),VLOOKUP($B163,'Justerad allokering kvv'!$B$1:$AG$700,MATCH(R$1,'Justerad allokering kvv'!$B$1:$AF$1,0),FALSE)))</f>
        <v>0</v>
      </c>
      <c r="S163">
        <f>IF($B163=" ","",IF(ISERROR(1/VLOOKUP($B163,'Justerad allokering kvv'!$B$1:$AG$700,MATCH(S$1,'Justerad allokering kvv'!$B$1:$AF$1,0),FALSE)),VLOOKUP($B163,'Allokerad kvv'!$B$2:$AV$700,MATCH(S$1,'Allokerad kvv'!$B$1:$AV$1,0),FALSE),VLOOKUP($B163,'Justerad allokering kvv'!$B$1:$AG$700,MATCH(S$1,'Justerad allokering kvv'!$B$1:$AF$1,0),FALSE)))</f>
        <v>0</v>
      </c>
      <c r="T163">
        <f>IF($B163=" ","",IF(ISERROR(1/VLOOKUP($B163,'Justerad allokering kvv'!$B$1:$AG$700,MATCH(T$1,'Justerad allokering kvv'!$B$1:$AF$1,0),FALSE)),VLOOKUP($B163,'Allokerad kvv'!$B$2:$AV$700,MATCH(T$1,'Allokerad kvv'!$B$1:$AV$1,0),FALSE),VLOOKUP($B163,'Justerad allokering kvv'!$B$1:$AG$700,MATCH(T$1,'Justerad allokering kvv'!$B$1:$AF$1,0),FALSE)))</f>
        <v>0</v>
      </c>
      <c r="U163">
        <f>IF($B163=" ","",IF(ISERROR(1/VLOOKUP($B163,'Justerad allokering kvv'!$B$1:$AG$700,MATCH(U$1,'Justerad allokering kvv'!$B$1:$AF$1,0),FALSE)),VLOOKUP($B163,'Allokerad kvv'!$B$2:$AV$700,MATCH(U$1,'Allokerad kvv'!$B$1:$AV$1,0),FALSE),VLOOKUP($B163,'Justerad allokering kvv'!$B$1:$AG$700,MATCH(U$1,'Justerad allokering kvv'!$B$1:$AF$1,0),FALSE)))</f>
        <v>0</v>
      </c>
      <c r="V163">
        <f>IF($B163=" ","",IF(ISERROR(1/VLOOKUP($B163,'Justerad allokering kvv'!$B$1:$AG$700,MATCH(V$1,'Justerad allokering kvv'!$B$1:$AF$1,0),FALSE)),VLOOKUP($B163,'Allokerad kvv'!$B$2:$AV$700,MATCH(V$1,'Allokerad kvv'!$B$1:$AV$1,0),FALSE),VLOOKUP($B163,'Justerad allokering kvv'!$B$1:$AG$700,MATCH(V$1,'Justerad allokering kvv'!$B$1:$AF$1,0),FALSE)))</f>
        <v>0</v>
      </c>
      <c r="W163">
        <f>IF($B163=" ","",IF(ISERROR(1/VLOOKUP($B163,'Justerad allokering kvv'!$B$1:$AG$700,MATCH(W$1,'Justerad allokering kvv'!$B$1:$AF$1,0),FALSE)),VLOOKUP($B163,'Allokerad kvv'!$B$2:$AV$700,MATCH(W$1,'Allokerad kvv'!$B$1:$AV$1,0),FALSE),VLOOKUP($B163,'Justerad allokering kvv'!$B$1:$AG$700,MATCH(W$1,'Justerad allokering kvv'!$B$1:$AF$1,0),FALSE)))</f>
        <v>0</v>
      </c>
      <c r="X163">
        <f>IF($B163=" ","",IF(ISERROR(1/VLOOKUP($B163,'Justerad allokering kvv'!$B$1:$AG$700,MATCH(X$1,'Justerad allokering kvv'!$B$1:$AF$1,0),FALSE)),VLOOKUP($B163,'Allokerad kvv'!$B$2:$AV$700,MATCH(X$1,'Allokerad kvv'!$B$1:$AV$1,0),FALSE),VLOOKUP($B163,'Justerad allokering kvv'!$B$1:$AG$700,MATCH(X$1,'Justerad allokering kvv'!$B$1:$AF$1,0),FALSE)))</f>
        <v>0</v>
      </c>
      <c r="Y163">
        <f>IF($B163=" ","",IF(ISERROR(1/VLOOKUP($B163,'Justerad allokering kvv'!$B$1:$AG$700,MATCH(Y$1,'Justerad allokering kvv'!$B$1:$AF$1,0),FALSE)),VLOOKUP($B163,'Allokerad kvv'!$B$2:$AV$700,MATCH(Y$1,'Allokerad kvv'!$B$1:$AV$1,0),FALSE),VLOOKUP($B163,'Justerad allokering kvv'!$B$1:$AG$700,MATCH(Y$1,'Justerad allokering kvv'!$B$1:$AF$1,0),FALSE)))</f>
        <v>0</v>
      </c>
      <c r="AB163">
        <f>IFERROR(VLOOKUP($B163,Kraftvärmeprod!$B$1:$AO$424,MATCH("Tillförd energi från rökgaskondensering (GWh)",Kraftvärmeprod!$B$1:$AG$1,0),FALSE)/1,0)</f>
        <v>0</v>
      </c>
      <c r="AE163" s="122">
        <f t="shared" si="8"/>
        <v>0</v>
      </c>
      <c r="AG163">
        <f t="shared" si="9"/>
        <v>0</v>
      </c>
      <c r="AH163">
        <f t="shared" si="10"/>
        <v>0</v>
      </c>
      <c r="AI163" t="str">
        <f>IF(AH163=0,"",AH163/VLOOKUP(B163,Kraftvärmeprod!$B$1:$BC$480,MATCH("Summa tillförd energi exklusive rökgaskondensering",Kraftvärmeprod!$B$1:$BC$1,0),FALSE))</f>
        <v/>
      </c>
      <c r="AK163">
        <f t="shared" si="11"/>
        <v>0</v>
      </c>
    </row>
    <row r="164" spans="1:37" x14ac:dyDescent="0.25">
      <c r="A164" s="2" t="s">
        <v>265</v>
      </c>
      <c r="B164" s="2" t="s">
        <v>266</v>
      </c>
      <c r="C164">
        <f>IF($B164=" ","",IF(ISERROR(1/VLOOKUP($B164,'Justerad allokering kvv'!$B$1:$AG$700,MATCH(C$1,'Justerad allokering kvv'!$B$1:$AF$1,0),FALSE)),VLOOKUP($B164,'Allokerad kvv'!$B$2:$AV$700,MATCH(C$1,'Allokerad kvv'!$B$1:$AV$1,0),FALSE),VLOOKUP($B164,'Justerad allokering kvv'!$B$1:$AG$700,MATCH(C$1,'Justerad allokering kvv'!$B$1:$AF$1,0),FALSE)))</f>
        <v>0</v>
      </c>
      <c r="D164">
        <f>IF($B164=" ","",IF(ISERROR(1/VLOOKUP($B164,'Justerad allokering kvv'!$B$1:$AG$700,MATCH(D$1,'Justerad allokering kvv'!$B$1:$AF$1,0),FALSE)),VLOOKUP($B164,'Allokerad kvv'!$B$2:$AV$700,MATCH(D$1,'Allokerad kvv'!$B$1:$AV$1,0),FALSE),VLOOKUP($B164,'Justerad allokering kvv'!$B$1:$AG$700,MATCH(D$1,'Justerad allokering kvv'!$B$1:$AF$1,0),FALSE)))</f>
        <v>0</v>
      </c>
      <c r="E164">
        <f>IF($B164=" ","",IF(ISERROR(1/VLOOKUP($B164,'Justerad allokering kvv'!$B$1:$AG$700,MATCH(E$1,'Justerad allokering kvv'!$B$1:$AF$1,0),FALSE)),VLOOKUP($B164,'Allokerad kvv'!$B$2:$AV$700,MATCH(E$1,'Allokerad kvv'!$B$1:$AV$1,0),FALSE),VLOOKUP($B164,'Justerad allokering kvv'!$B$1:$AG$700,MATCH(E$1,'Justerad allokering kvv'!$B$1:$AF$1,0),FALSE)))</f>
        <v>0</v>
      </c>
      <c r="F164">
        <f>IF($B164=" ","",IF(ISERROR(1/VLOOKUP($B164,'Justerad allokering kvv'!$B$1:$AG$700,MATCH(F$1,'Justerad allokering kvv'!$B$1:$AF$1,0),FALSE)),VLOOKUP($B164,'Allokerad kvv'!$B$2:$AV$700,MATCH(F$1,'Allokerad kvv'!$B$1:$AV$1,0),FALSE),VLOOKUP($B164,'Justerad allokering kvv'!$B$1:$AG$700,MATCH(F$1,'Justerad allokering kvv'!$B$1:$AF$1,0),FALSE)))</f>
        <v>0</v>
      </c>
      <c r="G164">
        <f>IF($B164=" ","",IF(ISERROR(1/VLOOKUP($B164,'Justerad allokering kvv'!$B$1:$AG$700,MATCH(G$1,'Justerad allokering kvv'!$B$1:$AF$1,0),FALSE)),VLOOKUP($B164,'Allokerad kvv'!$B$2:$AV$700,MATCH(G$1,'Allokerad kvv'!$B$1:$AV$1,0),FALSE),VLOOKUP($B164,'Justerad allokering kvv'!$B$1:$AG$700,MATCH(G$1,'Justerad allokering kvv'!$B$1:$AF$1,0),FALSE)))</f>
        <v>0</v>
      </c>
      <c r="H164">
        <f>IF($B164=" ","",IF(ISERROR(1/VLOOKUP($B164,'Justerad allokering kvv'!$B$1:$AG$700,MATCH(H$1,'Justerad allokering kvv'!$B$1:$AF$1,0),FALSE)),VLOOKUP($B164,'Allokerad kvv'!$B$2:$AV$700,MATCH(H$1,'Allokerad kvv'!$B$1:$AV$1,0),FALSE),VLOOKUP($B164,'Justerad allokering kvv'!$B$1:$AG$700,MATCH(H$1,'Justerad allokering kvv'!$B$1:$AF$1,0),FALSE)))</f>
        <v>0</v>
      </c>
      <c r="I164">
        <f>IF($B164=" ","",IF(ISERROR(1/VLOOKUP($B164,'Justerad allokering kvv'!$B$1:$AG$700,MATCH(I$1,'Justerad allokering kvv'!$B$1:$AF$1,0),FALSE)),VLOOKUP($B164,'Allokerad kvv'!$B$2:$AV$700,MATCH(I$1,'Allokerad kvv'!$B$1:$AV$1,0),FALSE),VLOOKUP($B164,'Justerad allokering kvv'!$B$1:$AG$700,MATCH(I$1,'Justerad allokering kvv'!$B$1:$AF$1,0),FALSE)))</f>
        <v>0</v>
      </c>
      <c r="J164">
        <f>IF($B164=" ","",IF(ISERROR(1/VLOOKUP($B164,'Justerad allokering kvv'!$B$1:$AG$700,MATCH(J$1,'Justerad allokering kvv'!$B$1:$AF$1,0),FALSE)),VLOOKUP($B164,'Allokerad kvv'!$B$2:$AV$700,MATCH(J$1,'Allokerad kvv'!$B$1:$AV$1,0),FALSE),VLOOKUP($B164,'Justerad allokering kvv'!$B$1:$AG$700,MATCH(J$1,'Justerad allokering kvv'!$B$1:$AF$1,0),FALSE)))</f>
        <v>0</v>
      </c>
      <c r="K164">
        <f>IF($B164=" ","",IF(ISERROR(1/VLOOKUP($B164,'Justerad allokering kvv'!$B$1:$AG$700,MATCH(K$1,'Justerad allokering kvv'!$B$1:$AF$1,0),FALSE)),VLOOKUP($B164,'Allokerad kvv'!$B$2:$AV$700,MATCH(K$1,'Allokerad kvv'!$B$1:$AV$1,0),FALSE),VLOOKUP($B164,'Justerad allokering kvv'!$B$1:$AG$700,MATCH(K$1,'Justerad allokering kvv'!$B$1:$AF$1,0),FALSE)))</f>
        <v>0</v>
      </c>
      <c r="L164">
        <f>IF($B164=" ","",IF(ISERROR(1/VLOOKUP($B164,'Justerad allokering kvv'!$B$1:$AG$700,MATCH(L$1,'Justerad allokering kvv'!$B$1:$AF$1,0),FALSE)),VLOOKUP($B164,'Allokerad kvv'!$B$2:$AV$700,MATCH(L$1,'Allokerad kvv'!$B$1:$AV$1,0),FALSE),VLOOKUP($B164,'Justerad allokering kvv'!$B$1:$AG$700,MATCH(L$1,'Justerad allokering kvv'!$B$1:$AF$1,0),FALSE)))</f>
        <v>0</v>
      </c>
      <c r="M164">
        <f>IF($B164=" ","",IF(ISERROR(1/VLOOKUP($B164,'Justerad allokering kvv'!$B$1:$AG$700,MATCH(M$1,'Justerad allokering kvv'!$B$1:$AF$1,0),FALSE)),VLOOKUP($B164,'Allokerad kvv'!$B$2:$AV$700,MATCH(M$1,'Allokerad kvv'!$B$1:$AV$1,0),FALSE),VLOOKUP($B164,'Justerad allokering kvv'!$B$1:$AG$700,MATCH(M$1,'Justerad allokering kvv'!$B$1:$AF$1,0),FALSE)))</f>
        <v>0</v>
      </c>
      <c r="N164">
        <f>IF($B164=" ","",IF(ISERROR(1/VLOOKUP($B164,'Justerad allokering kvv'!$B$1:$AG$700,MATCH(N$1,'Justerad allokering kvv'!$B$1:$AF$1,0),FALSE)),VLOOKUP($B164,'Allokerad kvv'!$B$2:$AV$700,MATCH(N$1,'Allokerad kvv'!$B$1:$AV$1,0),FALSE),VLOOKUP($B164,'Justerad allokering kvv'!$B$1:$AG$700,MATCH(N$1,'Justerad allokering kvv'!$B$1:$AF$1,0),FALSE)))</f>
        <v>0</v>
      </c>
      <c r="O164">
        <f>IF($B164=" ","",IF(ISERROR(1/VLOOKUP($B164,'Justerad allokering kvv'!$B$1:$AG$700,MATCH(O$1,'Justerad allokering kvv'!$B$1:$AF$1,0),FALSE)),VLOOKUP($B164,'Allokerad kvv'!$B$2:$AV$700,MATCH(O$1,'Allokerad kvv'!$B$1:$AV$1,0),FALSE),VLOOKUP($B164,'Justerad allokering kvv'!$B$1:$AG$700,MATCH(O$1,'Justerad allokering kvv'!$B$1:$AF$1,0),FALSE)))</f>
        <v>0</v>
      </c>
      <c r="P164">
        <f>IF($B164=" ","",IF(ISERROR(1/VLOOKUP($B164,'Justerad allokering kvv'!$B$1:$AG$700,MATCH(P$1,'Justerad allokering kvv'!$B$1:$AF$1,0),FALSE)),VLOOKUP($B164,'Allokerad kvv'!$B$2:$AV$700,MATCH(P$1,'Allokerad kvv'!$B$1:$AV$1,0),FALSE),VLOOKUP($B164,'Justerad allokering kvv'!$B$1:$AG$700,MATCH(P$1,'Justerad allokering kvv'!$B$1:$AF$1,0),FALSE)))</f>
        <v>0</v>
      </c>
      <c r="Q164">
        <f>IF($B164=" ","",IF(ISERROR(1/VLOOKUP($B164,'Justerad allokering kvv'!$B$1:$AG$700,MATCH(Q$1,'Justerad allokering kvv'!$B$1:$AF$1,0),FALSE)),VLOOKUP($B164,'Allokerad kvv'!$B$2:$AV$700,MATCH(Q$1,'Allokerad kvv'!$B$1:$AV$1,0),FALSE),VLOOKUP($B164,'Justerad allokering kvv'!$B$1:$AG$700,MATCH(Q$1,'Justerad allokering kvv'!$B$1:$AF$1,0),FALSE)))</f>
        <v>0</v>
      </c>
      <c r="R164">
        <f>IF($B164=" ","",IF(ISERROR(1/VLOOKUP($B164,'Justerad allokering kvv'!$B$1:$AG$700,MATCH(R$1,'Justerad allokering kvv'!$B$1:$AF$1,0),FALSE)),VLOOKUP($B164,'Allokerad kvv'!$B$2:$AV$700,MATCH(R$1,'Allokerad kvv'!$B$1:$AV$1,0),FALSE),VLOOKUP($B164,'Justerad allokering kvv'!$B$1:$AG$700,MATCH(R$1,'Justerad allokering kvv'!$B$1:$AF$1,0),FALSE)))</f>
        <v>0</v>
      </c>
      <c r="S164">
        <f>IF($B164=" ","",IF(ISERROR(1/VLOOKUP($B164,'Justerad allokering kvv'!$B$1:$AG$700,MATCH(S$1,'Justerad allokering kvv'!$B$1:$AF$1,0),FALSE)),VLOOKUP($B164,'Allokerad kvv'!$B$2:$AV$700,MATCH(S$1,'Allokerad kvv'!$B$1:$AV$1,0),FALSE),VLOOKUP($B164,'Justerad allokering kvv'!$B$1:$AG$700,MATCH(S$1,'Justerad allokering kvv'!$B$1:$AF$1,0),FALSE)))</f>
        <v>0</v>
      </c>
      <c r="T164">
        <f>IF($B164=" ","",IF(ISERROR(1/VLOOKUP($B164,'Justerad allokering kvv'!$B$1:$AG$700,MATCH(T$1,'Justerad allokering kvv'!$B$1:$AF$1,0),FALSE)),VLOOKUP($B164,'Allokerad kvv'!$B$2:$AV$700,MATCH(T$1,'Allokerad kvv'!$B$1:$AV$1,0),FALSE),VLOOKUP($B164,'Justerad allokering kvv'!$B$1:$AG$700,MATCH(T$1,'Justerad allokering kvv'!$B$1:$AF$1,0),FALSE)))</f>
        <v>0</v>
      </c>
      <c r="U164">
        <f>IF($B164=" ","",IF(ISERROR(1/VLOOKUP($B164,'Justerad allokering kvv'!$B$1:$AG$700,MATCH(U$1,'Justerad allokering kvv'!$B$1:$AF$1,0),FALSE)),VLOOKUP($B164,'Allokerad kvv'!$B$2:$AV$700,MATCH(U$1,'Allokerad kvv'!$B$1:$AV$1,0),FALSE),VLOOKUP($B164,'Justerad allokering kvv'!$B$1:$AG$700,MATCH(U$1,'Justerad allokering kvv'!$B$1:$AF$1,0),FALSE)))</f>
        <v>0</v>
      </c>
      <c r="V164">
        <f>IF($B164=" ","",IF(ISERROR(1/VLOOKUP($B164,'Justerad allokering kvv'!$B$1:$AG$700,MATCH(V$1,'Justerad allokering kvv'!$B$1:$AF$1,0),FALSE)),VLOOKUP($B164,'Allokerad kvv'!$B$2:$AV$700,MATCH(V$1,'Allokerad kvv'!$B$1:$AV$1,0),FALSE),VLOOKUP($B164,'Justerad allokering kvv'!$B$1:$AG$700,MATCH(V$1,'Justerad allokering kvv'!$B$1:$AF$1,0),FALSE)))</f>
        <v>0</v>
      </c>
      <c r="W164">
        <f>IF($B164=" ","",IF(ISERROR(1/VLOOKUP($B164,'Justerad allokering kvv'!$B$1:$AG$700,MATCH(W$1,'Justerad allokering kvv'!$B$1:$AF$1,0),FALSE)),VLOOKUP($B164,'Allokerad kvv'!$B$2:$AV$700,MATCH(W$1,'Allokerad kvv'!$B$1:$AV$1,0),FALSE),VLOOKUP($B164,'Justerad allokering kvv'!$B$1:$AG$700,MATCH(W$1,'Justerad allokering kvv'!$B$1:$AF$1,0),FALSE)))</f>
        <v>0</v>
      </c>
      <c r="X164">
        <f>IF($B164=" ","",IF(ISERROR(1/VLOOKUP($B164,'Justerad allokering kvv'!$B$1:$AG$700,MATCH(X$1,'Justerad allokering kvv'!$B$1:$AF$1,0),FALSE)),VLOOKUP($B164,'Allokerad kvv'!$B$2:$AV$700,MATCH(X$1,'Allokerad kvv'!$B$1:$AV$1,0),FALSE),VLOOKUP($B164,'Justerad allokering kvv'!$B$1:$AG$700,MATCH(X$1,'Justerad allokering kvv'!$B$1:$AF$1,0),FALSE)))</f>
        <v>0</v>
      </c>
      <c r="Y164">
        <f>IF($B164=" ","",IF(ISERROR(1/VLOOKUP($B164,'Justerad allokering kvv'!$B$1:$AG$700,MATCH(Y$1,'Justerad allokering kvv'!$B$1:$AF$1,0),FALSE)),VLOOKUP($B164,'Allokerad kvv'!$B$2:$AV$700,MATCH(Y$1,'Allokerad kvv'!$B$1:$AV$1,0),FALSE),VLOOKUP($B164,'Justerad allokering kvv'!$B$1:$AG$700,MATCH(Y$1,'Justerad allokering kvv'!$B$1:$AF$1,0),FALSE)))</f>
        <v>0</v>
      </c>
      <c r="AB164">
        <f>IFERROR(VLOOKUP($B164,Kraftvärmeprod!$B$1:$AO$424,MATCH("Tillförd energi från rökgaskondensering (GWh)",Kraftvärmeprod!$B$1:$AG$1,0),FALSE)/1,0)</f>
        <v>0</v>
      </c>
      <c r="AE164" s="122">
        <f t="shared" si="8"/>
        <v>0</v>
      </c>
      <c r="AG164">
        <f t="shared" si="9"/>
        <v>0</v>
      </c>
      <c r="AH164">
        <f t="shared" si="10"/>
        <v>0</v>
      </c>
      <c r="AI164" t="str">
        <f>IF(AH164=0,"",AH164/VLOOKUP(B164,Kraftvärmeprod!$B$1:$BC$480,MATCH("Summa tillförd energi exklusive rökgaskondensering",Kraftvärmeprod!$B$1:$BC$1,0),FALSE))</f>
        <v/>
      </c>
      <c r="AK164">
        <f t="shared" si="11"/>
        <v>0</v>
      </c>
    </row>
    <row r="165" spans="1:37" x14ac:dyDescent="0.25">
      <c r="A165" s="2" t="s">
        <v>267</v>
      </c>
      <c r="B165" s="2" t="s">
        <v>268</v>
      </c>
      <c r="C165">
        <f>IF($B165=" ","",IF(ISERROR(1/VLOOKUP($B165,'Justerad allokering kvv'!$B$1:$AG$700,MATCH(C$1,'Justerad allokering kvv'!$B$1:$AF$1,0),FALSE)),VLOOKUP($B165,'Allokerad kvv'!$B$2:$AV$700,MATCH(C$1,'Allokerad kvv'!$B$1:$AV$1,0),FALSE),VLOOKUP($B165,'Justerad allokering kvv'!$B$1:$AG$700,MATCH(C$1,'Justerad allokering kvv'!$B$1:$AF$1,0),FALSE)))</f>
        <v>0</v>
      </c>
      <c r="D165">
        <f>IF($B165=" ","",IF(ISERROR(1/VLOOKUP($B165,'Justerad allokering kvv'!$B$1:$AG$700,MATCH(D$1,'Justerad allokering kvv'!$B$1:$AF$1,0),FALSE)),VLOOKUP($B165,'Allokerad kvv'!$B$2:$AV$700,MATCH(D$1,'Allokerad kvv'!$B$1:$AV$1,0),FALSE),VLOOKUP($B165,'Justerad allokering kvv'!$B$1:$AG$700,MATCH(D$1,'Justerad allokering kvv'!$B$1:$AF$1,0),FALSE)))</f>
        <v>0</v>
      </c>
      <c r="E165">
        <f>IF($B165=" ","",IF(ISERROR(1/VLOOKUP($B165,'Justerad allokering kvv'!$B$1:$AG$700,MATCH(E$1,'Justerad allokering kvv'!$B$1:$AF$1,0),FALSE)),VLOOKUP($B165,'Allokerad kvv'!$B$2:$AV$700,MATCH(E$1,'Allokerad kvv'!$B$1:$AV$1,0),FALSE),VLOOKUP($B165,'Justerad allokering kvv'!$B$1:$AG$700,MATCH(E$1,'Justerad allokering kvv'!$B$1:$AF$1,0),FALSE)))</f>
        <v>0</v>
      </c>
      <c r="F165">
        <f>IF($B165=" ","",IF(ISERROR(1/VLOOKUP($B165,'Justerad allokering kvv'!$B$1:$AG$700,MATCH(F$1,'Justerad allokering kvv'!$B$1:$AF$1,0),FALSE)),VLOOKUP($B165,'Allokerad kvv'!$B$2:$AV$700,MATCH(F$1,'Allokerad kvv'!$B$1:$AV$1,0),FALSE),VLOOKUP($B165,'Justerad allokering kvv'!$B$1:$AG$700,MATCH(F$1,'Justerad allokering kvv'!$B$1:$AF$1,0),FALSE)))</f>
        <v>0</v>
      </c>
      <c r="G165">
        <f>IF($B165=" ","",IF(ISERROR(1/VLOOKUP($B165,'Justerad allokering kvv'!$B$1:$AG$700,MATCH(G$1,'Justerad allokering kvv'!$B$1:$AF$1,0),FALSE)),VLOOKUP($B165,'Allokerad kvv'!$B$2:$AV$700,MATCH(G$1,'Allokerad kvv'!$B$1:$AV$1,0),FALSE),VLOOKUP($B165,'Justerad allokering kvv'!$B$1:$AG$700,MATCH(G$1,'Justerad allokering kvv'!$B$1:$AF$1,0),FALSE)))</f>
        <v>0</v>
      </c>
      <c r="H165">
        <f>IF($B165=" ","",IF(ISERROR(1/VLOOKUP($B165,'Justerad allokering kvv'!$B$1:$AG$700,MATCH(H$1,'Justerad allokering kvv'!$B$1:$AF$1,0),FALSE)),VLOOKUP($B165,'Allokerad kvv'!$B$2:$AV$700,MATCH(H$1,'Allokerad kvv'!$B$1:$AV$1,0),FALSE),VLOOKUP($B165,'Justerad allokering kvv'!$B$1:$AG$700,MATCH(H$1,'Justerad allokering kvv'!$B$1:$AF$1,0),FALSE)))</f>
        <v>0</v>
      </c>
      <c r="I165">
        <f>IF($B165=" ","",IF(ISERROR(1/VLOOKUP($B165,'Justerad allokering kvv'!$B$1:$AG$700,MATCH(I$1,'Justerad allokering kvv'!$B$1:$AF$1,0),FALSE)),VLOOKUP($B165,'Allokerad kvv'!$B$2:$AV$700,MATCH(I$1,'Allokerad kvv'!$B$1:$AV$1,0),FALSE),VLOOKUP($B165,'Justerad allokering kvv'!$B$1:$AG$700,MATCH(I$1,'Justerad allokering kvv'!$B$1:$AF$1,0),FALSE)))</f>
        <v>0</v>
      </c>
      <c r="J165">
        <f>IF($B165=" ","",IF(ISERROR(1/VLOOKUP($B165,'Justerad allokering kvv'!$B$1:$AG$700,MATCH(J$1,'Justerad allokering kvv'!$B$1:$AF$1,0),FALSE)),VLOOKUP($B165,'Allokerad kvv'!$B$2:$AV$700,MATCH(J$1,'Allokerad kvv'!$B$1:$AV$1,0),FALSE),VLOOKUP($B165,'Justerad allokering kvv'!$B$1:$AG$700,MATCH(J$1,'Justerad allokering kvv'!$B$1:$AF$1,0),FALSE)))</f>
        <v>0</v>
      </c>
      <c r="K165">
        <f>IF($B165=" ","",IF(ISERROR(1/VLOOKUP($B165,'Justerad allokering kvv'!$B$1:$AG$700,MATCH(K$1,'Justerad allokering kvv'!$B$1:$AF$1,0),FALSE)),VLOOKUP($B165,'Allokerad kvv'!$B$2:$AV$700,MATCH(K$1,'Allokerad kvv'!$B$1:$AV$1,0),FALSE),VLOOKUP($B165,'Justerad allokering kvv'!$B$1:$AG$700,MATCH(K$1,'Justerad allokering kvv'!$B$1:$AF$1,0),FALSE)))</f>
        <v>0</v>
      </c>
      <c r="L165">
        <f>IF($B165=" ","",IF(ISERROR(1/VLOOKUP($B165,'Justerad allokering kvv'!$B$1:$AG$700,MATCH(L$1,'Justerad allokering kvv'!$B$1:$AF$1,0),FALSE)),VLOOKUP($B165,'Allokerad kvv'!$B$2:$AV$700,MATCH(L$1,'Allokerad kvv'!$B$1:$AV$1,0),FALSE),VLOOKUP($B165,'Justerad allokering kvv'!$B$1:$AG$700,MATCH(L$1,'Justerad allokering kvv'!$B$1:$AF$1,0),FALSE)))</f>
        <v>0</v>
      </c>
      <c r="M165">
        <f>IF($B165=" ","",IF(ISERROR(1/VLOOKUP($B165,'Justerad allokering kvv'!$B$1:$AG$700,MATCH(M$1,'Justerad allokering kvv'!$B$1:$AF$1,0),FALSE)),VLOOKUP($B165,'Allokerad kvv'!$B$2:$AV$700,MATCH(M$1,'Allokerad kvv'!$B$1:$AV$1,0),FALSE),VLOOKUP($B165,'Justerad allokering kvv'!$B$1:$AG$700,MATCH(M$1,'Justerad allokering kvv'!$B$1:$AF$1,0),FALSE)))</f>
        <v>0</v>
      </c>
      <c r="N165">
        <f>IF($B165=" ","",IF(ISERROR(1/VLOOKUP($B165,'Justerad allokering kvv'!$B$1:$AG$700,MATCH(N$1,'Justerad allokering kvv'!$B$1:$AF$1,0),FALSE)),VLOOKUP($B165,'Allokerad kvv'!$B$2:$AV$700,MATCH(N$1,'Allokerad kvv'!$B$1:$AV$1,0),FALSE),VLOOKUP($B165,'Justerad allokering kvv'!$B$1:$AG$700,MATCH(N$1,'Justerad allokering kvv'!$B$1:$AF$1,0),FALSE)))</f>
        <v>0</v>
      </c>
      <c r="O165">
        <f>IF($B165=" ","",IF(ISERROR(1/VLOOKUP($B165,'Justerad allokering kvv'!$B$1:$AG$700,MATCH(O$1,'Justerad allokering kvv'!$B$1:$AF$1,0),FALSE)),VLOOKUP($B165,'Allokerad kvv'!$B$2:$AV$700,MATCH(O$1,'Allokerad kvv'!$B$1:$AV$1,0),FALSE),VLOOKUP($B165,'Justerad allokering kvv'!$B$1:$AG$700,MATCH(O$1,'Justerad allokering kvv'!$B$1:$AF$1,0),FALSE)))</f>
        <v>0</v>
      </c>
      <c r="P165">
        <f>IF($B165=" ","",IF(ISERROR(1/VLOOKUP($B165,'Justerad allokering kvv'!$B$1:$AG$700,MATCH(P$1,'Justerad allokering kvv'!$B$1:$AF$1,0),FALSE)),VLOOKUP($B165,'Allokerad kvv'!$B$2:$AV$700,MATCH(P$1,'Allokerad kvv'!$B$1:$AV$1,0),FALSE),VLOOKUP($B165,'Justerad allokering kvv'!$B$1:$AG$700,MATCH(P$1,'Justerad allokering kvv'!$B$1:$AF$1,0),FALSE)))</f>
        <v>0</v>
      </c>
      <c r="Q165">
        <f>IF($B165=" ","",IF(ISERROR(1/VLOOKUP($B165,'Justerad allokering kvv'!$B$1:$AG$700,MATCH(Q$1,'Justerad allokering kvv'!$B$1:$AF$1,0),FALSE)),VLOOKUP($B165,'Allokerad kvv'!$B$2:$AV$700,MATCH(Q$1,'Allokerad kvv'!$B$1:$AV$1,0),FALSE),VLOOKUP($B165,'Justerad allokering kvv'!$B$1:$AG$700,MATCH(Q$1,'Justerad allokering kvv'!$B$1:$AF$1,0),FALSE)))</f>
        <v>0</v>
      </c>
      <c r="R165">
        <f>IF($B165=" ","",IF(ISERROR(1/VLOOKUP($B165,'Justerad allokering kvv'!$B$1:$AG$700,MATCH(R$1,'Justerad allokering kvv'!$B$1:$AF$1,0),FALSE)),VLOOKUP($B165,'Allokerad kvv'!$B$2:$AV$700,MATCH(R$1,'Allokerad kvv'!$B$1:$AV$1,0),FALSE),VLOOKUP($B165,'Justerad allokering kvv'!$B$1:$AG$700,MATCH(R$1,'Justerad allokering kvv'!$B$1:$AF$1,0),FALSE)))</f>
        <v>0</v>
      </c>
      <c r="S165">
        <f>IF($B165=" ","",IF(ISERROR(1/VLOOKUP($B165,'Justerad allokering kvv'!$B$1:$AG$700,MATCH(S$1,'Justerad allokering kvv'!$B$1:$AF$1,0),FALSE)),VLOOKUP($B165,'Allokerad kvv'!$B$2:$AV$700,MATCH(S$1,'Allokerad kvv'!$B$1:$AV$1,0),FALSE),VLOOKUP($B165,'Justerad allokering kvv'!$B$1:$AG$700,MATCH(S$1,'Justerad allokering kvv'!$B$1:$AF$1,0),FALSE)))</f>
        <v>0</v>
      </c>
      <c r="T165">
        <f>IF($B165=" ","",IF(ISERROR(1/VLOOKUP($B165,'Justerad allokering kvv'!$B$1:$AG$700,MATCH(T$1,'Justerad allokering kvv'!$B$1:$AF$1,0),FALSE)),VLOOKUP($B165,'Allokerad kvv'!$B$2:$AV$700,MATCH(T$1,'Allokerad kvv'!$B$1:$AV$1,0),FALSE),VLOOKUP($B165,'Justerad allokering kvv'!$B$1:$AG$700,MATCH(T$1,'Justerad allokering kvv'!$B$1:$AF$1,0),FALSE)))</f>
        <v>0</v>
      </c>
      <c r="U165">
        <f>IF($B165=" ","",IF(ISERROR(1/VLOOKUP($B165,'Justerad allokering kvv'!$B$1:$AG$700,MATCH(U$1,'Justerad allokering kvv'!$B$1:$AF$1,0),FALSE)),VLOOKUP($B165,'Allokerad kvv'!$B$2:$AV$700,MATCH(U$1,'Allokerad kvv'!$B$1:$AV$1,0),FALSE),VLOOKUP($B165,'Justerad allokering kvv'!$B$1:$AG$700,MATCH(U$1,'Justerad allokering kvv'!$B$1:$AF$1,0),FALSE)))</f>
        <v>0</v>
      </c>
      <c r="V165">
        <f>IF($B165=" ","",IF(ISERROR(1/VLOOKUP($B165,'Justerad allokering kvv'!$B$1:$AG$700,MATCH(V$1,'Justerad allokering kvv'!$B$1:$AF$1,0),FALSE)),VLOOKUP($B165,'Allokerad kvv'!$B$2:$AV$700,MATCH(V$1,'Allokerad kvv'!$B$1:$AV$1,0),FALSE),VLOOKUP($B165,'Justerad allokering kvv'!$B$1:$AG$700,MATCH(V$1,'Justerad allokering kvv'!$B$1:$AF$1,0),FALSE)))</f>
        <v>0</v>
      </c>
      <c r="W165">
        <f>IF($B165=" ","",IF(ISERROR(1/VLOOKUP($B165,'Justerad allokering kvv'!$B$1:$AG$700,MATCH(W$1,'Justerad allokering kvv'!$B$1:$AF$1,0),FALSE)),VLOOKUP($B165,'Allokerad kvv'!$B$2:$AV$700,MATCH(W$1,'Allokerad kvv'!$B$1:$AV$1,0),FALSE),VLOOKUP($B165,'Justerad allokering kvv'!$B$1:$AG$700,MATCH(W$1,'Justerad allokering kvv'!$B$1:$AF$1,0),FALSE)))</f>
        <v>0</v>
      </c>
      <c r="X165">
        <f>IF($B165=" ","",IF(ISERROR(1/VLOOKUP($B165,'Justerad allokering kvv'!$B$1:$AG$700,MATCH(X$1,'Justerad allokering kvv'!$B$1:$AF$1,0),FALSE)),VLOOKUP($B165,'Allokerad kvv'!$B$2:$AV$700,MATCH(X$1,'Allokerad kvv'!$B$1:$AV$1,0),FALSE),VLOOKUP($B165,'Justerad allokering kvv'!$B$1:$AG$700,MATCH(X$1,'Justerad allokering kvv'!$B$1:$AF$1,0),FALSE)))</f>
        <v>0</v>
      </c>
      <c r="Y165">
        <f>IF($B165=" ","",IF(ISERROR(1/VLOOKUP($B165,'Justerad allokering kvv'!$B$1:$AG$700,MATCH(Y$1,'Justerad allokering kvv'!$B$1:$AF$1,0),FALSE)),VLOOKUP($B165,'Allokerad kvv'!$B$2:$AV$700,MATCH(Y$1,'Allokerad kvv'!$B$1:$AV$1,0),FALSE),VLOOKUP($B165,'Justerad allokering kvv'!$B$1:$AG$700,MATCH(Y$1,'Justerad allokering kvv'!$B$1:$AF$1,0),FALSE)))</f>
        <v>0</v>
      </c>
      <c r="AB165">
        <f>IFERROR(VLOOKUP($B165,Kraftvärmeprod!$B$1:$AO$424,MATCH("Tillförd energi från rökgaskondensering (GWh)",Kraftvärmeprod!$B$1:$AG$1,0),FALSE)/1,0)</f>
        <v>0</v>
      </c>
      <c r="AE165" s="122">
        <f t="shared" si="8"/>
        <v>0</v>
      </c>
      <c r="AG165">
        <f t="shared" si="9"/>
        <v>0</v>
      </c>
      <c r="AH165">
        <f t="shared" si="10"/>
        <v>0</v>
      </c>
      <c r="AI165" t="str">
        <f>IF(AH165=0,"",AH165/VLOOKUP(B165,Kraftvärmeprod!$B$1:$BC$480,MATCH("Summa tillförd energi exklusive rökgaskondensering",Kraftvärmeprod!$B$1:$BC$1,0),FALSE))</f>
        <v/>
      </c>
      <c r="AK165">
        <f t="shared" si="11"/>
        <v>0</v>
      </c>
    </row>
    <row r="166" spans="1:37" x14ac:dyDescent="0.25">
      <c r="A166" s="2" t="s">
        <v>267</v>
      </c>
      <c r="B166" s="2" t="s">
        <v>269</v>
      </c>
      <c r="C166">
        <f>IF($B166=" ","",IF(ISERROR(1/VLOOKUP($B166,'Justerad allokering kvv'!$B$1:$AG$700,MATCH(C$1,'Justerad allokering kvv'!$B$1:$AF$1,0),FALSE)),VLOOKUP($B166,'Allokerad kvv'!$B$2:$AV$700,MATCH(C$1,'Allokerad kvv'!$B$1:$AV$1,0),FALSE),VLOOKUP($B166,'Justerad allokering kvv'!$B$1:$AG$700,MATCH(C$1,'Justerad allokering kvv'!$B$1:$AF$1,0),FALSE)))</f>
        <v>0</v>
      </c>
      <c r="D166">
        <f>IF($B166=" ","",IF(ISERROR(1/VLOOKUP($B166,'Justerad allokering kvv'!$B$1:$AG$700,MATCH(D$1,'Justerad allokering kvv'!$B$1:$AF$1,0),FALSE)),VLOOKUP($B166,'Allokerad kvv'!$B$2:$AV$700,MATCH(D$1,'Allokerad kvv'!$B$1:$AV$1,0),FALSE),VLOOKUP($B166,'Justerad allokering kvv'!$B$1:$AG$700,MATCH(D$1,'Justerad allokering kvv'!$B$1:$AF$1,0),FALSE)))</f>
        <v>0</v>
      </c>
      <c r="E166">
        <f>IF($B166=" ","",IF(ISERROR(1/VLOOKUP($B166,'Justerad allokering kvv'!$B$1:$AG$700,MATCH(E$1,'Justerad allokering kvv'!$B$1:$AF$1,0),FALSE)),VLOOKUP($B166,'Allokerad kvv'!$B$2:$AV$700,MATCH(E$1,'Allokerad kvv'!$B$1:$AV$1,0),FALSE),VLOOKUP($B166,'Justerad allokering kvv'!$B$1:$AG$700,MATCH(E$1,'Justerad allokering kvv'!$B$1:$AF$1,0),FALSE)))</f>
        <v>0</v>
      </c>
      <c r="F166">
        <f>IF($B166=" ","",IF(ISERROR(1/VLOOKUP($B166,'Justerad allokering kvv'!$B$1:$AG$700,MATCH(F$1,'Justerad allokering kvv'!$B$1:$AF$1,0),FALSE)),VLOOKUP($B166,'Allokerad kvv'!$B$2:$AV$700,MATCH(F$1,'Allokerad kvv'!$B$1:$AV$1,0),FALSE),VLOOKUP($B166,'Justerad allokering kvv'!$B$1:$AG$700,MATCH(F$1,'Justerad allokering kvv'!$B$1:$AF$1,0),FALSE)))</f>
        <v>0</v>
      </c>
      <c r="G166">
        <f>IF($B166=" ","",IF(ISERROR(1/VLOOKUP($B166,'Justerad allokering kvv'!$B$1:$AG$700,MATCH(G$1,'Justerad allokering kvv'!$B$1:$AF$1,0),FALSE)),VLOOKUP($B166,'Allokerad kvv'!$B$2:$AV$700,MATCH(G$1,'Allokerad kvv'!$B$1:$AV$1,0),FALSE),VLOOKUP($B166,'Justerad allokering kvv'!$B$1:$AG$700,MATCH(G$1,'Justerad allokering kvv'!$B$1:$AF$1,0),FALSE)))</f>
        <v>0</v>
      </c>
      <c r="H166">
        <f>IF($B166=" ","",IF(ISERROR(1/VLOOKUP($B166,'Justerad allokering kvv'!$B$1:$AG$700,MATCH(H$1,'Justerad allokering kvv'!$B$1:$AF$1,0),FALSE)),VLOOKUP($B166,'Allokerad kvv'!$B$2:$AV$700,MATCH(H$1,'Allokerad kvv'!$B$1:$AV$1,0),FALSE),VLOOKUP($B166,'Justerad allokering kvv'!$B$1:$AG$700,MATCH(H$1,'Justerad allokering kvv'!$B$1:$AF$1,0),FALSE)))</f>
        <v>0</v>
      </c>
      <c r="I166">
        <f>IF($B166=" ","",IF(ISERROR(1/VLOOKUP($B166,'Justerad allokering kvv'!$B$1:$AG$700,MATCH(I$1,'Justerad allokering kvv'!$B$1:$AF$1,0),FALSE)),VLOOKUP($B166,'Allokerad kvv'!$B$2:$AV$700,MATCH(I$1,'Allokerad kvv'!$B$1:$AV$1,0),FALSE),VLOOKUP($B166,'Justerad allokering kvv'!$B$1:$AG$700,MATCH(I$1,'Justerad allokering kvv'!$B$1:$AF$1,0),FALSE)))</f>
        <v>0</v>
      </c>
      <c r="J166">
        <f>IF($B166=" ","",IF(ISERROR(1/VLOOKUP($B166,'Justerad allokering kvv'!$B$1:$AG$700,MATCH(J$1,'Justerad allokering kvv'!$B$1:$AF$1,0),FALSE)),VLOOKUP($B166,'Allokerad kvv'!$B$2:$AV$700,MATCH(J$1,'Allokerad kvv'!$B$1:$AV$1,0),FALSE),VLOOKUP($B166,'Justerad allokering kvv'!$B$1:$AG$700,MATCH(J$1,'Justerad allokering kvv'!$B$1:$AF$1,0),FALSE)))</f>
        <v>0</v>
      </c>
      <c r="K166">
        <f>IF($B166=" ","",IF(ISERROR(1/VLOOKUP($B166,'Justerad allokering kvv'!$B$1:$AG$700,MATCH(K$1,'Justerad allokering kvv'!$B$1:$AF$1,0),FALSE)),VLOOKUP($B166,'Allokerad kvv'!$B$2:$AV$700,MATCH(K$1,'Allokerad kvv'!$B$1:$AV$1,0),FALSE),VLOOKUP($B166,'Justerad allokering kvv'!$B$1:$AG$700,MATCH(K$1,'Justerad allokering kvv'!$B$1:$AF$1,0),FALSE)))</f>
        <v>0</v>
      </c>
      <c r="L166">
        <f>IF($B166=" ","",IF(ISERROR(1/VLOOKUP($B166,'Justerad allokering kvv'!$B$1:$AG$700,MATCH(L$1,'Justerad allokering kvv'!$B$1:$AF$1,0),FALSE)),VLOOKUP($B166,'Allokerad kvv'!$B$2:$AV$700,MATCH(L$1,'Allokerad kvv'!$B$1:$AV$1,0),FALSE),VLOOKUP($B166,'Justerad allokering kvv'!$B$1:$AG$700,MATCH(L$1,'Justerad allokering kvv'!$B$1:$AF$1,0),FALSE)))</f>
        <v>0</v>
      </c>
      <c r="M166">
        <f>IF($B166=" ","",IF(ISERROR(1/VLOOKUP($B166,'Justerad allokering kvv'!$B$1:$AG$700,MATCH(M$1,'Justerad allokering kvv'!$B$1:$AF$1,0),FALSE)),VLOOKUP($B166,'Allokerad kvv'!$B$2:$AV$700,MATCH(M$1,'Allokerad kvv'!$B$1:$AV$1,0),FALSE),VLOOKUP($B166,'Justerad allokering kvv'!$B$1:$AG$700,MATCH(M$1,'Justerad allokering kvv'!$B$1:$AF$1,0),FALSE)))</f>
        <v>0</v>
      </c>
      <c r="N166">
        <f>IF($B166=" ","",IF(ISERROR(1/VLOOKUP($B166,'Justerad allokering kvv'!$B$1:$AG$700,MATCH(N$1,'Justerad allokering kvv'!$B$1:$AF$1,0),FALSE)),VLOOKUP($B166,'Allokerad kvv'!$B$2:$AV$700,MATCH(N$1,'Allokerad kvv'!$B$1:$AV$1,0),FALSE),VLOOKUP($B166,'Justerad allokering kvv'!$B$1:$AG$700,MATCH(N$1,'Justerad allokering kvv'!$B$1:$AF$1,0),FALSE)))</f>
        <v>0</v>
      </c>
      <c r="O166">
        <f>IF($B166=" ","",IF(ISERROR(1/VLOOKUP($B166,'Justerad allokering kvv'!$B$1:$AG$700,MATCH(O$1,'Justerad allokering kvv'!$B$1:$AF$1,0),FALSE)),VLOOKUP($B166,'Allokerad kvv'!$B$2:$AV$700,MATCH(O$1,'Allokerad kvv'!$B$1:$AV$1,0),FALSE),VLOOKUP($B166,'Justerad allokering kvv'!$B$1:$AG$700,MATCH(O$1,'Justerad allokering kvv'!$B$1:$AF$1,0),FALSE)))</f>
        <v>0</v>
      </c>
      <c r="P166">
        <f>IF($B166=" ","",IF(ISERROR(1/VLOOKUP($B166,'Justerad allokering kvv'!$B$1:$AG$700,MATCH(P$1,'Justerad allokering kvv'!$B$1:$AF$1,0),FALSE)),VLOOKUP($B166,'Allokerad kvv'!$B$2:$AV$700,MATCH(P$1,'Allokerad kvv'!$B$1:$AV$1,0),FALSE),VLOOKUP($B166,'Justerad allokering kvv'!$B$1:$AG$700,MATCH(P$1,'Justerad allokering kvv'!$B$1:$AF$1,0),FALSE)))</f>
        <v>0</v>
      </c>
      <c r="Q166">
        <f>IF($B166=" ","",IF(ISERROR(1/VLOOKUP($B166,'Justerad allokering kvv'!$B$1:$AG$700,MATCH(Q$1,'Justerad allokering kvv'!$B$1:$AF$1,0),FALSE)),VLOOKUP($B166,'Allokerad kvv'!$B$2:$AV$700,MATCH(Q$1,'Allokerad kvv'!$B$1:$AV$1,0),FALSE),VLOOKUP($B166,'Justerad allokering kvv'!$B$1:$AG$700,MATCH(Q$1,'Justerad allokering kvv'!$B$1:$AF$1,0),FALSE)))</f>
        <v>0</v>
      </c>
      <c r="R166">
        <f>IF($B166=" ","",IF(ISERROR(1/VLOOKUP($B166,'Justerad allokering kvv'!$B$1:$AG$700,MATCH(R$1,'Justerad allokering kvv'!$B$1:$AF$1,0),FALSE)),VLOOKUP($B166,'Allokerad kvv'!$B$2:$AV$700,MATCH(R$1,'Allokerad kvv'!$B$1:$AV$1,0),FALSE),VLOOKUP($B166,'Justerad allokering kvv'!$B$1:$AG$700,MATCH(R$1,'Justerad allokering kvv'!$B$1:$AF$1,0),FALSE)))</f>
        <v>0</v>
      </c>
      <c r="S166">
        <f>IF($B166=" ","",IF(ISERROR(1/VLOOKUP($B166,'Justerad allokering kvv'!$B$1:$AG$700,MATCH(S$1,'Justerad allokering kvv'!$B$1:$AF$1,0),FALSE)),VLOOKUP($B166,'Allokerad kvv'!$B$2:$AV$700,MATCH(S$1,'Allokerad kvv'!$B$1:$AV$1,0),FALSE),VLOOKUP($B166,'Justerad allokering kvv'!$B$1:$AG$700,MATCH(S$1,'Justerad allokering kvv'!$B$1:$AF$1,0),FALSE)))</f>
        <v>0</v>
      </c>
      <c r="T166">
        <f>IF($B166=" ","",IF(ISERROR(1/VLOOKUP($B166,'Justerad allokering kvv'!$B$1:$AG$700,MATCH(T$1,'Justerad allokering kvv'!$B$1:$AF$1,0),FALSE)),VLOOKUP($B166,'Allokerad kvv'!$B$2:$AV$700,MATCH(T$1,'Allokerad kvv'!$B$1:$AV$1,0),FALSE),VLOOKUP($B166,'Justerad allokering kvv'!$B$1:$AG$700,MATCH(T$1,'Justerad allokering kvv'!$B$1:$AF$1,0),FALSE)))</f>
        <v>0</v>
      </c>
      <c r="U166">
        <f>IF($B166=" ","",IF(ISERROR(1/VLOOKUP($B166,'Justerad allokering kvv'!$B$1:$AG$700,MATCH(U$1,'Justerad allokering kvv'!$B$1:$AF$1,0),FALSE)),VLOOKUP($B166,'Allokerad kvv'!$B$2:$AV$700,MATCH(U$1,'Allokerad kvv'!$B$1:$AV$1,0),FALSE),VLOOKUP($B166,'Justerad allokering kvv'!$B$1:$AG$700,MATCH(U$1,'Justerad allokering kvv'!$B$1:$AF$1,0),FALSE)))</f>
        <v>0</v>
      </c>
      <c r="V166">
        <f>IF($B166=" ","",IF(ISERROR(1/VLOOKUP($B166,'Justerad allokering kvv'!$B$1:$AG$700,MATCH(V$1,'Justerad allokering kvv'!$B$1:$AF$1,0),FALSE)),VLOOKUP($B166,'Allokerad kvv'!$B$2:$AV$700,MATCH(V$1,'Allokerad kvv'!$B$1:$AV$1,0),FALSE),VLOOKUP($B166,'Justerad allokering kvv'!$B$1:$AG$700,MATCH(V$1,'Justerad allokering kvv'!$B$1:$AF$1,0),FALSE)))</f>
        <v>0</v>
      </c>
      <c r="W166">
        <f>IF($B166=" ","",IF(ISERROR(1/VLOOKUP($B166,'Justerad allokering kvv'!$B$1:$AG$700,MATCH(W$1,'Justerad allokering kvv'!$B$1:$AF$1,0),FALSE)),VLOOKUP($B166,'Allokerad kvv'!$B$2:$AV$700,MATCH(W$1,'Allokerad kvv'!$B$1:$AV$1,0),FALSE),VLOOKUP($B166,'Justerad allokering kvv'!$B$1:$AG$700,MATCH(W$1,'Justerad allokering kvv'!$B$1:$AF$1,0),FALSE)))</f>
        <v>0</v>
      </c>
      <c r="X166">
        <f>IF($B166=" ","",IF(ISERROR(1/VLOOKUP($B166,'Justerad allokering kvv'!$B$1:$AG$700,MATCH(X$1,'Justerad allokering kvv'!$B$1:$AF$1,0),FALSE)),VLOOKUP($B166,'Allokerad kvv'!$B$2:$AV$700,MATCH(X$1,'Allokerad kvv'!$B$1:$AV$1,0),FALSE),VLOOKUP($B166,'Justerad allokering kvv'!$B$1:$AG$700,MATCH(X$1,'Justerad allokering kvv'!$B$1:$AF$1,0),FALSE)))</f>
        <v>0</v>
      </c>
      <c r="Y166">
        <f>IF($B166=" ","",IF(ISERROR(1/VLOOKUP($B166,'Justerad allokering kvv'!$B$1:$AG$700,MATCH(Y$1,'Justerad allokering kvv'!$B$1:$AF$1,0),FALSE)),VLOOKUP($B166,'Allokerad kvv'!$B$2:$AV$700,MATCH(Y$1,'Allokerad kvv'!$B$1:$AV$1,0),FALSE),VLOOKUP($B166,'Justerad allokering kvv'!$B$1:$AG$700,MATCH(Y$1,'Justerad allokering kvv'!$B$1:$AF$1,0),FALSE)))</f>
        <v>0</v>
      </c>
      <c r="AB166">
        <f>IFERROR(VLOOKUP($B166,Kraftvärmeprod!$B$1:$AO$424,MATCH("Tillförd energi från rökgaskondensering (GWh)",Kraftvärmeprod!$B$1:$AG$1,0),FALSE)/1,0)</f>
        <v>0</v>
      </c>
      <c r="AE166" s="122">
        <f t="shared" si="8"/>
        <v>0</v>
      </c>
      <c r="AG166">
        <f t="shared" si="9"/>
        <v>0</v>
      </c>
      <c r="AH166">
        <f t="shared" si="10"/>
        <v>0</v>
      </c>
      <c r="AI166" t="str">
        <f>IF(AH166=0,"",AH166/VLOOKUP(B166,Kraftvärmeprod!$B$1:$BC$480,MATCH("Summa tillförd energi exklusive rökgaskondensering",Kraftvärmeprod!$B$1:$BC$1,0),FALSE))</f>
        <v/>
      </c>
      <c r="AK166">
        <f t="shared" si="11"/>
        <v>0</v>
      </c>
    </row>
    <row r="167" spans="1:37" x14ac:dyDescent="0.25">
      <c r="A167" s="2" t="s">
        <v>267</v>
      </c>
      <c r="B167" s="2" t="s">
        <v>270</v>
      </c>
      <c r="C167">
        <f>IF($B167=" ","",IF(ISERROR(1/VLOOKUP($B167,'Justerad allokering kvv'!$B$1:$AG$700,MATCH(C$1,'Justerad allokering kvv'!$B$1:$AF$1,0),FALSE)),VLOOKUP($B167,'Allokerad kvv'!$B$2:$AV$700,MATCH(C$1,'Allokerad kvv'!$B$1:$AV$1,0),FALSE),VLOOKUP($B167,'Justerad allokering kvv'!$B$1:$AG$700,MATCH(C$1,'Justerad allokering kvv'!$B$1:$AF$1,0),FALSE)))</f>
        <v>0</v>
      </c>
      <c r="D167">
        <f>IF($B167=" ","",IF(ISERROR(1/VLOOKUP($B167,'Justerad allokering kvv'!$B$1:$AG$700,MATCH(D$1,'Justerad allokering kvv'!$B$1:$AF$1,0),FALSE)),VLOOKUP($B167,'Allokerad kvv'!$B$2:$AV$700,MATCH(D$1,'Allokerad kvv'!$B$1:$AV$1,0),FALSE),VLOOKUP($B167,'Justerad allokering kvv'!$B$1:$AG$700,MATCH(D$1,'Justerad allokering kvv'!$B$1:$AF$1,0),FALSE)))</f>
        <v>0</v>
      </c>
      <c r="E167">
        <f>IF($B167=" ","",IF(ISERROR(1/VLOOKUP($B167,'Justerad allokering kvv'!$B$1:$AG$700,MATCH(E$1,'Justerad allokering kvv'!$B$1:$AF$1,0),FALSE)),VLOOKUP($B167,'Allokerad kvv'!$B$2:$AV$700,MATCH(E$1,'Allokerad kvv'!$B$1:$AV$1,0),FALSE),VLOOKUP($B167,'Justerad allokering kvv'!$B$1:$AG$700,MATCH(E$1,'Justerad allokering kvv'!$B$1:$AF$1,0),FALSE)))</f>
        <v>0</v>
      </c>
      <c r="F167">
        <f>IF($B167=" ","",IF(ISERROR(1/VLOOKUP($B167,'Justerad allokering kvv'!$B$1:$AG$700,MATCH(F$1,'Justerad allokering kvv'!$B$1:$AF$1,0),FALSE)),VLOOKUP($B167,'Allokerad kvv'!$B$2:$AV$700,MATCH(F$1,'Allokerad kvv'!$B$1:$AV$1,0),FALSE),VLOOKUP($B167,'Justerad allokering kvv'!$B$1:$AG$700,MATCH(F$1,'Justerad allokering kvv'!$B$1:$AF$1,0),FALSE)))</f>
        <v>0</v>
      </c>
      <c r="G167">
        <f>IF($B167=" ","",IF(ISERROR(1/VLOOKUP($B167,'Justerad allokering kvv'!$B$1:$AG$700,MATCH(G$1,'Justerad allokering kvv'!$B$1:$AF$1,0),FALSE)),VLOOKUP($B167,'Allokerad kvv'!$B$2:$AV$700,MATCH(G$1,'Allokerad kvv'!$B$1:$AV$1,0),FALSE),VLOOKUP($B167,'Justerad allokering kvv'!$B$1:$AG$700,MATCH(G$1,'Justerad allokering kvv'!$B$1:$AF$1,0),FALSE)))</f>
        <v>0</v>
      </c>
      <c r="H167">
        <f>IF($B167=" ","",IF(ISERROR(1/VLOOKUP($B167,'Justerad allokering kvv'!$B$1:$AG$700,MATCH(H$1,'Justerad allokering kvv'!$B$1:$AF$1,0),FALSE)),VLOOKUP($B167,'Allokerad kvv'!$B$2:$AV$700,MATCH(H$1,'Allokerad kvv'!$B$1:$AV$1,0),FALSE),VLOOKUP($B167,'Justerad allokering kvv'!$B$1:$AG$700,MATCH(H$1,'Justerad allokering kvv'!$B$1:$AF$1,0),FALSE)))</f>
        <v>0</v>
      </c>
      <c r="I167">
        <f>IF($B167=" ","",IF(ISERROR(1/VLOOKUP($B167,'Justerad allokering kvv'!$B$1:$AG$700,MATCH(I$1,'Justerad allokering kvv'!$B$1:$AF$1,0),FALSE)),VLOOKUP($B167,'Allokerad kvv'!$B$2:$AV$700,MATCH(I$1,'Allokerad kvv'!$B$1:$AV$1,0),FALSE),VLOOKUP($B167,'Justerad allokering kvv'!$B$1:$AG$700,MATCH(I$1,'Justerad allokering kvv'!$B$1:$AF$1,0),FALSE)))</f>
        <v>0</v>
      </c>
      <c r="J167">
        <f>IF($B167=" ","",IF(ISERROR(1/VLOOKUP($B167,'Justerad allokering kvv'!$B$1:$AG$700,MATCH(J$1,'Justerad allokering kvv'!$B$1:$AF$1,0),FALSE)),VLOOKUP($B167,'Allokerad kvv'!$B$2:$AV$700,MATCH(J$1,'Allokerad kvv'!$B$1:$AV$1,0),FALSE),VLOOKUP($B167,'Justerad allokering kvv'!$B$1:$AG$700,MATCH(J$1,'Justerad allokering kvv'!$B$1:$AF$1,0),FALSE)))</f>
        <v>0</v>
      </c>
      <c r="K167">
        <f>IF($B167=" ","",IF(ISERROR(1/VLOOKUP($B167,'Justerad allokering kvv'!$B$1:$AG$700,MATCH(K$1,'Justerad allokering kvv'!$B$1:$AF$1,0),FALSE)),VLOOKUP($B167,'Allokerad kvv'!$B$2:$AV$700,MATCH(K$1,'Allokerad kvv'!$B$1:$AV$1,0),FALSE),VLOOKUP($B167,'Justerad allokering kvv'!$B$1:$AG$700,MATCH(K$1,'Justerad allokering kvv'!$B$1:$AF$1,0),FALSE)))</f>
        <v>0</v>
      </c>
      <c r="L167">
        <f>IF($B167=" ","",IF(ISERROR(1/VLOOKUP($B167,'Justerad allokering kvv'!$B$1:$AG$700,MATCH(L$1,'Justerad allokering kvv'!$B$1:$AF$1,0),FALSE)),VLOOKUP($B167,'Allokerad kvv'!$B$2:$AV$700,MATCH(L$1,'Allokerad kvv'!$B$1:$AV$1,0),FALSE),VLOOKUP($B167,'Justerad allokering kvv'!$B$1:$AG$700,MATCH(L$1,'Justerad allokering kvv'!$B$1:$AF$1,0),FALSE)))</f>
        <v>0</v>
      </c>
      <c r="M167">
        <f>IF($B167=" ","",IF(ISERROR(1/VLOOKUP($B167,'Justerad allokering kvv'!$B$1:$AG$700,MATCH(M$1,'Justerad allokering kvv'!$B$1:$AF$1,0),FALSE)),VLOOKUP($B167,'Allokerad kvv'!$B$2:$AV$700,MATCH(M$1,'Allokerad kvv'!$B$1:$AV$1,0),FALSE),VLOOKUP($B167,'Justerad allokering kvv'!$B$1:$AG$700,MATCH(M$1,'Justerad allokering kvv'!$B$1:$AF$1,0),FALSE)))</f>
        <v>0</v>
      </c>
      <c r="N167">
        <f>IF($B167=" ","",IF(ISERROR(1/VLOOKUP($B167,'Justerad allokering kvv'!$B$1:$AG$700,MATCH(N$1,'Justerad allokering kvv'!$B$1:$AF$1,0),FALSE)),VLOOKUP($B167,'Allokerad kvv'!$B$2:$AV$700,MATCH(N$1,'Allokerad kvv'!$B$1:$AV$1,0),FALSE),VLOOKUP($B167,'Justerad allokering kvv'!$B$1:$AG$700,MATCH(N$1,'Justerad allokering kvv'!$B$1:$AF$1,0),FALSE)))</f>
        <v>0</v>
      </c>
      <c r="O167">
        <f>IF($B167=" ","",IF(ISERROR(1/VLOOKUP($B167,'Justerad allokering kvv'!$B$1:$AG$700,MATCH(O$1,'Justerad allokering kvv'!$B$1:$AF$1,0),FALSE)),VLOOKUP($B167,'Allokerad kvv'!$B$2:$AV$700,MATCH(O$1,'Allokerad kvv'!$B$1:$AV$1,0),FALSE),VLOOKUP($B167,'Justerad allokering kvv'!$B$1:$AG$700,MATCH(O$1,'Justerad allokering kvv'!$B$1:$AF$1,0),FALSE)))</f>
        <v>0</v>
      </c>
      <c r="P167">
        <f>IF($B167=" ","",IF(ISERROR(1/VLOOKUP($B167,'Justerad allokering kvv'!$B$1:$AG$700,MATCH(P$1,'Justerad allokering kvv'!$B$1:$AF$1,0),FALSE)),VLOOKUP($B167,'Allokerad kvv'!$B$2:$AV$700,MATCH(P$1,'Allokerad kvv'!$B$1:$AV$1,0),FALSE),VLOOKUP($B167,'Justerad allokering kvv'!$B$1:$AG$700,MATCH(P$1,'Justerad allokering kvv'!$B$1:$AF$1,0),FALSE)))</f>
        <v>0</v>
      </c>
      <c r="Q167">
        <f>IF($B167=" ","",IF(ISERROR(1/VLOOKUP($B167,'Justerad allokering kvv'!$B$1:$AG$700,MATCH(Q$1,'Justerad allokering kvv'!$B$1:$AF$1,0),FALSE)),VLOOKUP($B167,'Allokerad kvv'!$B$2:$AV$700,MATCH(Q$1,'Allokerad kvv'!$B$1:$AV$1,0),FALSE),VLOOKUP($B167,'Justerad allokering kvv'!$B$1:$AG$700,MATCH(Q$1,'Justerad allokering kvv'!$B$1:$AF$1,0),FALSE)))</f>
        <v>0</v>
      </c>
      <c r="R167">
        <f>IF($B167=" ","",IF(ISERROR(1/VLOOKUP($B167,'Justerad allokering kvv'!$B$1:$AG$700,MATCH(R$1,'Justerad allokering kvv'!$B$1:$AF$1,0),FALSE)),VLOOKUP($B167,'Allokerad kvv'!$B$2:$AV$700,MATCH(R$1,'Allokerad kvv'!$B$1:$AV$1,0),FALSE),VLOOKUP($B167,'Justerad allokering kvv'!$B$1:$AG$700,MATCH(R$1,'Justerad allokering kvv'!$B$1:$AF$1,0),FALSE)))</f>
        <v>0</v>
      </c>
      <c r="S167">
        <f>IF($B167=" ","",IF(ISERROR(1/VLOOKUP($B167,'Justerad allokering kvv'!$B$1:$AG$700,MATCH(S$1,'Justerad allokering kvv'!$B$1:$AF$1,0),FALSE)),VLOOKUP($B167,'Allokerad kvv'!$B$2:$AV$700,MATCH(S$1,'Allokerad kvv'!$B$1:$AV$1,0),FALSE),VLOOKUP($B167,'Justerad allokering kvv'!$B$1:$AG$700,MATCH(S$1,'Justerad allokering kvv'!$B$1:$AF$1,0),FALSE)))</f>
        <v>0</v>
      </c>
      <c r="T167">
        <f>IF($B167=" ","",IF(ISERROR(1/VLOOKUP($B167,'Justerad allokering kvv'!$B$1:$AG$700,MATCH(T$1,'Justerad allokering kvv'!$B$1:$AF$1,0),FALSE)),VLOOKUP($B167,'Allokerad kvv'!$B$2:$AV$700,MATCH(T$1,'Allokerad kvv'!$B$1:$AV$1,0),FALSE),VLOOKUP($B167,'Justerad allokering kvv'!$B$1:$AG$700,MATCH(T$1,'Justerad allokering kvv'!$B$1:$AF$1,0),FALSE)))</f>
        <v>0</v>
      </c>
      <c r="U167">
        <f>IF($B167=" ","",IF(ISERROR(1/VLOOKUP($B167,'Justerad allokering kvv'!$B$1:$AG$700,MATCH(U$1,'Justerad allokering kvv'!$B$1:$AF$1,0),FALSE)),VLOOKUP($B167,'Allokerad kvv'!$B$2:$AV$700,MATCH(U$1,'Allokerad kvv'!$B$1:$AV$1,0),FALSE),VLOOKUP($B167,'Justerad allokering kvv'!$B$1:$AG$700,MATCH(U$1,'Justerad allokering kvv'!$B$1:$AF$1,0),FALSE)))</f>
        <v>0</v>
      </c>
      <c r="V167">
        <f>IF($B167=" ","",IF(ISERROR(1/VLOOKUP($B167,'Justerad allokering kvv'!$B$1:$AG$700,MATCH(V$1,'Justerad allokering kvv'!$B$1:$AF$1,0),FALSE)),VLOOKUP($B167,'Allokerad kvv'!$B$2:$AV$700,MATCH(V$1,'Allokerad kvv'!$B$1:$AV$1,0),FALSE),VLOOKUP($B167,'Justerad allokering kvv'!$B$1:$AG$700,MATCH(V$1,'Justerad allokering kvv'!$B$1:$AF$1,0),FALSE)))</f>
        <v>0</v>
      </c>
      <c r="W167">
        <f>IF($B167=" ","",IF(ISERROR(1/VLOOKUP($B167,'Justerad allokering kvv'!$B$1:$AG$700,MATCH(W$1,'Justerad allokering kvv'!$B$1:$AF$1,0),FALSE)),VLOOKUP($B167,'Allokerad kvv'!$B$2:$AV$700,MATCH(W$1,'Allokerad kvv'!$B$1:$AV$1,0),FALSE),VLOOKUP($B167,'Justerad allokering kvv'!$B$1:$AG$700,MATCH(W$1,'Justerad allokering kvv'!$B$1:$AF$1,0),FALSE)))</f>
        <v>0</v>
      </c>
      <c r="X167">
        <f>IF($B167=" ","",IF(ISERROR(1/VLOOKUP($B167,'Justerad allokering kvv'!$B$1:$AG$700,MATCH(X$1,'Justerad allokering kvv'!$B$1:$AF$1,0),FALSE)),VLOOKUP($B167,'Allokerad kvv'!$B$2:$AV$700,MATCH(X$1,'Allokerad kvv'!$B$1:$AV$1,0),FALSE),VLOOKUP($B167,'Justerad allokering kvv'!$B$1:$AG$700,MATCH(X$1,'Justerad allokering kvv'!$B$1:$AF$1,0),FALSE)))</f>
        <v>0</v>
      </c>
      <c r="Y167">
        <f>IF($B167=" ","",IF(ISERROR(1/VLOOKUP($B167,'Justerad allokering kvv'!$B$1:$AG$700,MATCH(Y$1,'Justerad allokering kvv'!$B$1:$AF$1,0),FALSE)),VLOOKUP($B167,'Allokerad kvv'!$B$2:$AV$700,MATCH(Y$1,'Allokerad kvv'!$B$1:$AV$1,0),FALSE),VLOOKUP($B167,'Justerad allokering kvv'!$B$1:$AG$700,MATCH(Y$1,'Justerad allokering kvv'!$B$1:$AF$1,0),FALSE)))</f>
        <v>0</v>
      </c>
      <c r="AB167">
        <f>IFERROR(VLOOKUP($B167,Kraftvärmeprod!$B$1:$AO$424,MATCH("Tillförd energi från rökgaskondensering (GWh)",Kraftvärmeprod!$B$1:$AG$1,0),FALSE)/1,0)</f>
        <v>0</v>
      </c>
      <c r="AE167" s="122">
        <f t="shared" si="8"/>
        <v>0</v>
      </c>
      <c r="AG167">
        <f t="shared" si="9"/>
        <v>0</v>
      </c>
      <c r="AH167">
        <f t="shared" si="10"/>
        <v>0</v>
      </c>
      <c r="AI167" t="str">
        <f>IF(AH167=0,"",AH167/VLOOKUP(B167,Kraftvärmeprod!$B$1:$BC$480,MATCH("Summa tillförd energi exklusive rökgaskondensering",Kraftvärmeprod!$B$1:$BC$1,0),FALSE))</f>
        <v/>
      </c>
      <c r="AK167">
        <f t="shared" si="11"/>
        <v>0</v>
      </c>
    </row>
    <row r="168" spans="1:37" x14ac:dyDescent="0.25">
      <c r="A168" s="2" t="s">
        <v>267</v>
      </c>
      <c r="B168" s="2" t="s">
        <v>271</v>
      </c>
      <c r="C168">
        <f>IF($B168=" ","",IF(ISERROR(1/VLOOKUP($B168,'Justerad allokering kvv'!$B$1:$AG$700,MATCH(C$1,'Justerad allokering kvv'!$B$1:$AF$1,0),FALSE)),VLOOKUP($B168,'Allokerad kvv'!$B$2:$AV$700,MATCH(C$1,'Allokerad kvv'!$B$1:$AV$1,0),FALSE),VLOOKUP($B168,'Justerad allokering kvv'!$B$1:$AG$700,MATCH(C$1,'Justerad allokering kvv'!$B$1:$AF$1,0),FALSE)))</f>
        <v>0</v>
      </c>
      <c r="D168">
        <f>IF($B168=" ","",IF(ISERROR(1/VLOOKUP($B168,'Justerad allokering kvv'!$B$1:$AG$700,MATCH(D$1,'Justerad allokering kvv'!$B$1:$AF$1,0),FALSE)),VLOOKUP($B168,'Allokerad kvv'!$B$2:$AV$700,MATCH(D$1,'Allokerad kvv'!$B$1:$AV$1,0),FALSE),VLOOKUP($B168,'Justerad allokering kvv'!$B$1:$AG$700,MATCH(D$1,'Justerad allokering kvv'!$B$1:$AF$1,0),FALSE)))</f>
        <v>0</v>
      </c>
      <c r="E168">
        <f>IF($B168=" ","",IF(ISERROR(1/VLOOKUP($B168,'Justerad allokering kvv'!$B$1:$AG$700,MATCH(E$1,'Justerad allokering kvv'!$B$1:$AF$1,0),FALSE)),VLOOKUP($B168,'Allokerad kvv'!$B$2:$AV$700,MATCH(E$1,'Allokerad kvv'!$B$1:$AV$1,0),FALSE),VLOOKUP($B168,'Justerad allokering kvv'!$B$1:$AG$700,MATCH(E$1,'Justerad allokering kvv'!$B$1:$AF$1,0),FALSE)))</f>
        <v>22.645800000000001</v>
      </c>
      <c r="F168">
        <f>IF($B168=" ","",IF(ISERROR(1/VLOOKUP($B168,'Justerad allokering kvv'!$B$1:$AG$700,MATCH(F$1,'Justerad allokering kvv'!$B$1:$AF$1,0),FALSE)),VLOOKUP($B168,'Allokerad kvv'!$B$2:$AV$700,MATCH(F$1,'Allokerad kvv'!$B$1:$AV$1,0),FALSE),VLOOKUP($B168,'Justerad allokering kvv'!$B$1:$AG$700,MATCH(F$1,'Justerad allokering kvv'!$B$1:$AF$1,0),FALSE)))</f>
        <v>0</v>
      </c>
      <c r="G168">
        <f>IF($B168=" ","",IF(ISERROR(1/VLOOKUP($B168,'Justerad allokering kvv'!$B$1:$AG$700,MATCH(G$1,'Justerad allokering kvv'!$B$1:$AF$1,0),FALSE)),VLOOKUP($B168,'Allokerad kvv'!$B$2:$AV$700,MATCH(G$1,'Allokerad kvv'!$B$1:$AV$1,0),FALSE),VLOOKUP($B168,'Justerad allokering kvv'!$B$1:$AG$700,MATCH(G$1,'Justerad allokering kvv'!$B$1:$AF$1,0),FALSE)))</f>
        <v>0</v>
      </c>
      <c r="H168">
        <f>IF($B168=" ","",IF(ISERROR(1/VLOOKUP($B168,'Justerad allokering kvv'!$B$1:$AG$700,MATCH(H$1,'Justerad allokering kvv'!$B$1:$AF$1,0),FALSE)),VLOOKUP($B168,'Allokerad kvv'!$B$2:$AV$700,MATCH(H$1,'Allokerad kvv'!$B$1:$AV$1,0),FALSE),VLOOKUP($B168,'Justerad allokering kvv'!$B$1:$AG$700,MATCH(H$1,'Justerad allokering kvv'!$B$1:$AF$1,0),FALSE)))</f>
        <v>0</v>
      </c>
      <c r="I168">
        <f>IF($B168=" ","",IF(ISERROR(1/VLOOKUP($B168,'Justerad allokering kvv'!$B$1:$AG$700,MATCH(I$1,'Justerad allokering kvv'!$B$1:$AF$1,0),FALSE)),VLOOKUP($B168,'Allokerad kvv'!$B$2:$AV$700,MATCH(I$1,'Allokerad kvv'!$B$1:$AV$1,0),FALSE),VLOOKUP($B168,'Justerad allokering kvv'!$B$1:$AG$700,MATCH(I$1,'Justerad allokering kvv'!$B$1:$AF$1,0),FALSE)))</f>
        <v>0</v>
      </c>
      <c r="J168">
        <f>IF($B168=" ","",IF(ISERROR(1/VLOOKUP($B168,'Justerad allokering kvv'!$B$1:$AG$700,MATCH(J$1,'Justerad allokering kvv'!$B$1:$AF$1,0),FALSE)),VLOOKUP($B168,'Allokerad kvv'!$B$2:$AV$700,MATCH(J$1,'Allokerad kvv'!$B$1:$AV$1,0),FALSE),VLOOKUP($B168,'Justerad allokering kvv'!$B$1:$AG$700,MATCH(J$1,'Justerad allokering kvv'!$B$1:$AF$1,0),FALSE)))</f>
        <v>41.570099999999996</v>
      </c>
      <c r="K168">
        <f>IF($B168=" ","",IF(ISERROR(1/VLOOKUP($B168,'Justerad allokering kvv'!$B$1:$AG$700,MATCH(K$1,'Justerad allokering kvv'!$B$1:$AF$1,0),FALSE)),VLOOKUP($B168,'Allokerad kvv'!$B$2:$AV$700,MATCH(K$1,'Allokerad kvv'!$B$1:$AV$1,0),FALSE),VLOOKUP($B168,'Justerad allokering kvv'!$B$1:$AG$700,MATCH(K$1,'Justerad allokering kvv'!$B$1:$AF$1,0),FALSE)))</f>
        <v>0</v>
      </c>
      <c r="L168">
        <f>IF($B168=" ","",IF(ISERROR(1/VLOOKUP($B168,'Justerad allokering kvv'!$B$1:$AG$700,MATCH(L$1,'Justerad allokering kvv'!$B$1:$AF$1,0),FALSE)),VLOOKUP($B168,'Allokerad kvv'!$B$2:$AV$700,MATCH(L$1,'Allokerad kvv'!$B$1:$AV$1,0),FALSE),VLOOKUP($B168,'Justerad allokering kvv'!$B$1:$AG$700,MATCH(L$1,'Justerad allokering kvv'!$B$1:$AF$1,0),FALSE)))</f>
        <v>0</v>
      </c>
      <c r="M168">
        <f>IF($B168=" ","",IF(ISERROR(1/VLOOKUP($B168,'Justerad allokering kvv'!$B$1:$AG$700,MATCH(M$1,'Justerad allokering kvv'!$B$1:$AF$1,0),FALSE)),VLOOKUP($B168,'Allokerad kvv'!$B$2:$AV$700,MATCH(M$1,'Allokerad kvv'!$B$1:$AV$1,0),FALSE),VLOOKUP($B168,'Justerad allokering kvv'!$B$1:$AG$700,MATCH(M$1,'Justerad allokering kvv'!$B$1:$AF$1,0),FALSE)))</f>
        <v>0</v>
      </c>
      <c r="N168">
        <f>IF($B168=" ","",IF(ISERROR(1/VLOOKUP($B168,'Justerad allokering kvv'!$B$1:$AG$700,MATCH(N$1,'Justerad allokering kvv'!$B$1:$AF$1,0),FALSE)),VLOOKUP($B168,'Allokerad kvv'!$B$2:$AV$700,MATCH(N$1,'Allokerad kvv'!$B$1:$AV$1,0),FALSE),VLOOKUP($B168,'Justerad allokering kvv'!$B$1:$AG$700,MATCH(N$1,'Justerad allokering kvv'!$B$1:$AF$1,0),FALSE)))</f>
        <v>11.481299999999999</v>
      </c>
      <c r="O168">
        <f>IF($B168=" ","",IF(ISERROR(1/VLOOKUP($B168,'Justerad allokering kvv'!$B$1:$AG$700,MATCH(O$1,'Justerad allokering kvv'!$B$1:$AF$1,0),FALSE)),VLOOKUP($B168,'Allokerad kvv'!$B$2:$AV$700,MATCH(O$1,'Allokerad kvv'!$B$1:$AV$1,0),FALSE),VLOOKUP($B168,'Justerad allokering kvv'!$B$1:$AG$700,MATCH(O$1,'Justerad allokering kvv'!$B$1:$AF$1,0),FALSE)))</f>
        <v>0</v>
      </c>
      <c r="P168">
        <f>IF($B168=" ","",IF(ISERROR(1/VLOOKUP($B168,'Justerad allokering kvv'!$B$1:$AG$700,MATCH(P$1,'Justerad allokering kvv'!$B$1:$AF$1,0),FALSE)),VLOOKUP($B168,'Allokerad kvv'!$B$2:$AV$700,MATCH(P$1,'Allokerad kvv'!$B$1:$AV$1,0),FALSE),VLOOKUP($B168,'Justerad allokering kvv'!$B$1:$AG$700,MATCH(P$1,'Justerad allokering kvv'!$B$1:$AF$1,0),FALSE)))</f>
        <v>0</v>
      </c>
      <c r="Q168">
        <f>IF($B168=" ","",IF(ISERROR(1/VLOOKUP($B168,'Justerad allokering kvv'!$B$1:$AG$700,MATCH(Q$1,'Justerad allokering kvv'!$B$1:$AF$1,0),FALSE)),VLOOKUP($B168,'Allokerad kvv'!$B$2:$AV$700,MATCH(Q$1,'Allokerad kvv'!$B$1:$AV$1,0),FALSE),VLOOKUP($B168,'Justerad allokering kvv'!$B$1:$AG$700,MATCH(Q$1,'Justerad allokering kvv'!$B$1:$AF$1,0),FALSE)))</f>
        <v>0</v>
      </c>
      <c r="R168">
        <f>IF($B168=" ","",IF(ISERROR(1/VLOOKUP($B168,'Justerad allokering kvv'!$B$1:$AG$700,MATCH(R$1,'Justerad allokering kvv'!$B$1:$AF$1,0),FALSE)),VLOOKUP($B168,'Allokerad kvv'!$B$2:$AV$700,MATCH(R$1,'Allokerad kvv'!$B$1:$AV$1,0),FALSE),VLOOKUP($B168,'Justerad allokering kvv'!$B$1:$AG$700,MATCH(R$1,'Justerad allokering kvv'!$B$1:$AF$1,0),FALSE)))</f>
        <v>3.1672500000000001</v>
      </c>
      <c r="S168">
        <f>IF($B168=" ","",IF(ISERROR(1/VLOOKUP($B168,'Justerad allokering kvv'!$B$1:$AG$700,MATCH(S$1,'Justerad allokering kvv'!$B$1:$AF$1,0),FALSE)),VLOOKUP($B168,'Allokerad kvv'!$B$2:$AV$700,MATCH(S$1,'Allokerad kvv'!$B$1:$AV$1,0),FALSE),VLOOKUP($B168,'Justerad allokering kvv'!$B$1:$AG$700,MATCH(S$1,'Justerad allokering kvv'!$B$1:$AF$1,0),FALSE)))</f>
        <v>0</v>
      </c>
      <c r="T168">
        <f>IF($B168=" ","",IF(ISERROR(1/VLOOKUP($B168,'Justerad allokering kvv'!$B$1:$AG$700,MATCH(T$1,'Justerad allokering kvv'!$B$1:$AF$1,0),FALSE)),VLOOKUP($B168,'Allokerad kvv'!$B$2:$AV$700,MATCH(T$1,'Allokerad kvv'!$B$1:$AV$1,0),FALSE),VLOOKUP($B168,'Justerad allokering kvv'!$B$1:$AG$700,MATCH(T$1,'Justerad allokering kvv'!$B$1:$AF$1,0),FALSE)))</f>
        <v>0</v>
      </c>
      <c r="U168">
        <f>IF($B168=" ","",IF(ISERROR(1/VLOOKUP($B168,'Justerad allokering kvv'!$B$1:$AG$700,MATCH(U$1,'Justerad allokering kvv'!$B$1:$AF$1,0),FALSE)),VLOOKUP($B168,'Allokerad kvv'!$B$2:$AV$700,MATCH(U$1,'Allokerad kvv'!$B$1:$AV$1,0),FALSE),VLOOKUP($B168,'Justerad allokering kvv'!$B$1:$AG$700,MATCH(U$1,'Justerad allokering kvv'!$B$1:$AF$1,0),FALSE)))</f>
        <v>0</v>
      </c>
      <c r="V168">
        <f>IF($B168=" ","",IF(ISERROR(1/VLOOKUP($B168,'Justerad allokering kvv'!$B$1:$AG$700,MATCH(V$1,'Justerad allokering kvv'!$B$1:$AF$1,0),FALSE)),VLOOKUP($B168,'Allokerad kvv'!$B$2:$AV$700,MATCH(V$1,'Allokerad kvv'!$B$1:$AV$1,0),FALSE),VLOOKUP($B168,'Justerad allokering kvv'!$B$1:$AG$700,MATCH(V$1,'Justerad allokering kvv'!$B$1:$AF$1,0),FALSE)))</f>
        <v>0</v>
      </c>
      <c r="W168">
        <f>IF($B168=" ","",IF(ISERROR(1/VLOOKUP($B168,'Justerad allokering kvv'!$B$1:$AG$700,MATCH(W$1,'Justerad allokering kvv'!$B$1:$AF$1,0),FALSE)),VLOOKUP($B168,'Allokerad kvv'!$B$2:$AV$700,MATCH(W$1,'Allokerad kvv'!$B$1:$AV$1,0),FALSE),VLOOKUP($B168,'Justerad allokering kvv'!$B$1:$AG$700,MATCH(W$1,'Justerad allokering kvv'!$B$1:$AF$1,0),FALSE)))</f>
        <v>0</v>
      </c>
      <c r="X168">
        <f>IF($B168=" ","",IF(ISERROR(1/VLOOKUP($B168,'Justerad allokering kvv'!$B$1:$AG$700,MATCH(X$1,'Justerad allokering kvv'!$B$1:$AF$1,0),FALSE)),VLOOKUP($B168,'Allokerad kvv'!$B$2:$AV$700,MATCH(X$1,'Allokerad kvv'!$B$1:$AV$1,0),FALSE),VLOOKUP($B168,'Justerad allokering kvv'!$B$1:$AG$700,MATCH(X$1,'Justerad allokering kvv'!$B$1:$AF$1,0),FALSE)))</f>
        <v>0</v>
      </c>
      <c r="Y168">
        <f>IF($B168=" ","",IF(ISERROR(1/VLOOKUP($B168,'Justerad allokering kvv'!$B$1:$AG$700,MATCH(Y$1,'Justerad allokering kvv'!$B$1:$AF$1,0),FALSE)),VLOOKUP($B168,'Allokerad kvv'!$B$2:$AV$700,MATCH(Y$1,'Allokerad kvv'!$B$1:$AV$1,0),FALSE),VLOOKUP($B168,'Justerad allokering kvv'!$B$1:$AG$700,MATCH(Y$1,'Justerad allokering kvv'!$B$1:$AF$1,0),FALSE)))</f>
        <v>0</v>
      </c>
      <c r="AB168">
        <f>IFERROR(VLOOKUP($B168,Kraftvärmeprod!$B$1:$AO$424,MATCH("Tillförd energi från rökgaskondensering (GWh)",Kraftvärmeprod!$B$1:$AG$1,0),FALSE)/1,0)</f>
        <v>27.3</v>
      </c>
      <c r="AE168" s="122">
        <f t="shared" si="8"/>
        <v>106.16445</v>
      </c>
      <c r="AG168">
        <f t="shared" si="9"/>
        <v>102.99720000000001</v>
      </c>
      <c r="AH168">
        <f t="shared" si="10"/>
        <v>75.697200000000009</v>
      </c>
      <c r="AI168">
        <f>IF(AH168=0,"",AH168/VLOOKUP(B168,Kraftvärmeprod!$B$1:$BC$480,MATCH("Summa tillförd energi exklusive rökgaskondensering",Kraftvärmeprod!$B$1:$BC$1,0),FALSE))</f>
        <v>0.79181171548117169</v>
      </c>
      <c r="AK168">
        <f t="shared" si="11"/>
        <v>75.697200000000009</v>
      </c>
    </row>
    <row r="169" spans="1:37" x14ac:dyDescent="0.25">
      <c r="A169" s="2" t="s">
        <v>272</v>
      </c>
      <c r="B169" s="2" t="s">
        <v>273</v>
      </c>
      <c r="C169">
        <f>IF($B169=" ","",IF(ISERROR(1/VLOOKUP($B169,'Justerad allokering kvv'!$B$1:$AG$700,MATCH(C$1,'Justerad allokering kvv'!$B$1:$AF$1,0),FALSE)),VLOOKUP($B169,'Allokerad kvv'!$B$2:$AV$700,MATCH(C$1,'Allokerad kvv'!$B$1:$AV$1,0),FALSE),VLOOKUP($B169,'Justerad allokering kvv'!$B$1:$AG$700,MATCH(C$1,'Justerad allokering kvv'!$B$1:$AF$1,0),FALSE)))</f>
        <v>0</v>
      </c>
      <c r="D169">
        <f>IF($B169=" ","",IF(ISERROR(1/VLOOKUP($B169,'Justerad allokering kvv'!$B$1:$AG$700,MATCH(D$1,'Justerad allokering kvv'!$B$1:$AF$1,0),FALSE)),VLOOKUP($B169,'Allokerad kvv'!$B$2:$AV$700,MATCH(D$1,'Allokerad kvv'!$B$1:$AV$1,0),FALSE),VLOOKUP($B169,'Justerad allokering kvv'!$B$1:$AG$700,MATCH(D$1,'Justerad allokering kvv'!$B$1:$AF$1,0),FALSE)))</f>
        <v>0</v>
      </c>
      <c r="E169">
        <f>IF($B169=" ","",IF(ISERROR(1/VLOOKUP($B169,'Justerad allokering kvv'!$B$1:$AG$700,MATCH(E$1,'Justerad allokering kvv'!$B$1:$AF$1,0),FALSE)),VLOOKUP($B169,'Allokerad kvv'!$B$2:$AV$700,MATCH(E$1,'Allokerad kvv'!$B$1:$AV$1,0),FALSE),VLOOKUP($B169,'Justerad allokering kvv'!$B$1:$AG$700,MATCH(E$1,'Justerad allokering kvv'!$B$1:$AF$1,0),FALSE)))</f>
        <v>0</v>
      </c>
      <c r="F169">
        <f>IF($B169=" ","",IF(ISERROR(1/VLOOKUP($B169,'Justerad allokering kvv'!$B$1:$AG$700,MATCH(F$1,'Justerad allokering kvv'!$B$1:$AF$1,0),FALSE)),VLOOKUP($B169,'Allokerad kvv'!$B$2:$AV$700,MATCH(F$1,'Allokerad kvv'!$B$1:$AV$1,0),FALSE),VLOOKUP($B169,'Justerad allokering kvv'!$B$1:$AG$700,MATCH(F$1,'Justerad allokering kvv'!$B$1:$AF$1,0),FALSE)))</f>
        <v>0</v>
      </c>
      <c r="G169">
        <f>IF($B169=" ","",IF(ISERROR(1/VLOOKUP($B169,'Justerad allokering kvv'!$B$1:$AG$700,MATCH(G$1,'Justerad allokering kvv'!$B$1:$AF$1,0),FALSE)),VLOOKUP($B169,'Allokerad kvv'!$B$2:$AV$700,MATCH(G$1,'Allokerad kvv'!$B$1:$AV$1,0),FALSE),VLOOKUP($B169,'Justerad allokering kvv'!$B$1:$AG$700,MATCH(G$1,'Justerad allokering kvv'!$B$1:$AF$1,0),FALSE)))</f>
        <v>0</v>
      </c>
      <c r="H169">
        <f>IF($B169=" ","",IF(ISERROR(1/VLOOKUP($B169,'Justerad allokering kvv'!$B$1:$AG$700,MATCH(H$1,'Justerad allokering kvv'!$B$1:$AF$1,0),FALSE)),VLOOKUP($B169,'Allokerad kvv'!$B$2:$AV$700,MATCH(H$1,'Allokerad kvv'!$B$1:$AV$1,0),FALSE),VLOOKUP($B169,'Justerad allokering kvv'!$B$1:$AG$700,MATCH(H$1,'Justerad allokering kvv'!$B$1:$AF$1,0),FALSE)))</f>
        <v>0</v>
      </c>
      <c r="I169">
        <f>IF($B169=" ","",IF(ISERROR(1/VLOOKUP($B169,'Justerad allokering kvv'!$B$1:$AG$700,MATCH(I$1,'Justerad allokering kvv'!$B$1:$AF$1,0),FALSE)),VLOOKUP($B169,'Allokerad kvv'!$B$2:$AV$700,MATCH(I$1,'Allokerad kvv'!$B$1:$AV$1,0),FALSE),VLOOKUP($B169,'Justerad allokering kvv'!$B$1:$AG$700,MATCH(I$1,'Justerad allokering kvv'!$B$1:$AF$1,0),FALSE)))</f>
        <v>0</v>
      </c>
      <c r="J169">
        <f>IF($B169=" ","",IF(ISERROR(1/VLOOKUP($B169,'Justerad allokering kvv'!$B$1:$AG$700,MATCH(J$1,'Justerad allokering kvv'!$B$1:$AF$1,0),FALSE)),VLOOKUP($B169,'Allokerad kvv'!$B$2:$AV$700,MATCH(J$1,'Allokerad kvv'!$B$1:$AV$1,0),FALSE),VLOOKUP($B169,'Justerad allokering kvv'!$B$1:$AG$700,MATCH(J$1,'Justerad allokering kvv'!$B$1:$AF$1,0),FALSE)))</f>
        <v>0</v>
      </c>
      <c r="K169">
        <f>IF($B169=" ","",IF(ISERROR(1/VLOOKUP($B169,'Justerad allokering kvv'!$B$1:$AG$700,MATCH(K$1,'Justerad allokering kvv'!$B$1:$AF$1,0),FALSE)),VLOOKUP($B169,'Allokerad kvv'!$B$2:$AV$700,MATCH(K$1,'Allokerad kvv'!$B$1:$AV$1,0),FALSE),VLOOKUP($B169,'Justerad allokering kvv'!$B$1:$AG$700,MATCH(K$1,'Justerad allokering kvv'!$B$1:$AF$1,0),FALSE)))</f>
        <v>0</v>
      </c>
      <c r="L169">
        <f>IF($B169=" ","",IF(ISERROR(1/VLOOKUP($B169,'Justerad allokering kvv'!$B$1:$AG$700,MATCH(L$1,'Justerad allokering kvv'!$B$1:$AF$1,0),FALSE)),VLOOKUP($B169,'Allokerad kvv'!$B$2:$AV$700,MATCH(L$1,'Allokerad kvv'!$B$1:$AV$1,0),FALSE),VLOOKUP($B169,'Justerad allokering kvv'!$B$1:$AG$700,MATCH(L$1,'Justerad allokering kvv'!$B$1:$AF$1,0),FALSE)))</f>
        <v>0</v>
      </c>
      <c r="M169">
        <f>IF($B169=" ","",IF(ISERROR(1/VLOOKUP($B169,'Justerad allokering kvv'!$B$1:$AG$700,MATCH(M$1,'Justerad allokering kvv'!$B$1:$AF$1,0),FALSE)),VLOOKUP($B169,'Allokerad kvv'!$B$2:$AV$700,MATCH(M$1,'Allokerad kvv'!$B$1:$AV$1,0),FALSE),VLOOKUP($B169,'Justerad allokering kvv'!$B$1:$AG$700,MATCH(M$1,'Justerad allokering kvv'!$B$1:$AF$1,0),FALSE)))</f>
        <v>0</v>
      </c>
      <c r="N169">
        <f>IF($B169=" ","",IF(ISERROR(1/VLOOKUP($B169,'Justerad allokering kvv'!$B$1:$AG$700,MATCH(N$1,'Justerad allokering kvv'!$B$1:$AF$1,0),FALSE)),VLOOKUP($B169,'Allokerad kvv'!$B$2:$AV$700,MATCH(N$1,'Allokerad kvv'!$B$1:$AV$1,0),FALSE),VLOOKUP($B169,'Justerad allokering kvv'!$B$1:$AG$700,MATCH(N$1,'Justerad allokering kvv'!$B$1:$AF$1,0),FALSE)))</f>
        <v>0</v>
      </c>
      <c r="O169">
        <f>IF($B169=" ","",IF(ISERROR(1/VLOOKUP($B169,'Justerad allokering kvv'!$B$1:$AG$700,MATCH(O$1,'Justerad allokering kvv'!$B$1:$AF$1,0),FALSE)),VLOOKUP($B169,'Allokerad kvv'!$B$2:$AV$700,MATCH(O$1,'Allokerad kvv'!$B$1:$AV$1,0),FALSE),VLOOKUP($B169,'Justerad allokering kvv'!$B$1:$AG$700,MATCH(O$1,'Justerad allokering kvv'!$B$1:$AF$1,0),FALSE)))</f>
        <v>0</v>
      </c>
      <c r="P169">
        <f>IF($B169=" ","",IF(ISERROR(1/VLOOKUP($B169,'Justerad allokering kvv'!$B$1:$AG$700,MATCH(P$1,'Justerad allokering kvv'!$B$1:$AF$1,0),FALSE)),VLOOKUP($B169,'Allokerad kvv'!$B$2:$AV$700,MATCH(P$1,'Allokerad kvv'!$B$1:$AV$1,0),FALSE),VLOOKUP($B169,'Justerad allokering kvv'!$B$1:$AG$700,MATCH(P$1,'Justerad allokering kvv'!$B$1:$AF$1,0),FALSE)))</f>
        <v>0</v>
      </c>
      <c r="Q169">
        <f>IF($B169=" ","",IF(ISERROR(1/VLOOKUP($B169,'Justerad allokering kvv'!$B$1:$AG$700,MATCH(Q$1,'Justerad allokering kvv'!$B$1:$AF$1,0),FALSE)),VLOOKUP($B169,'Allokerad kvv'!$B$2:$AV$700,MATCH(Q$1,'Allokerad kvv'!$B$1:$AV$1,0),FALSE),VLOOKUP($B169,'Justerad allokering kvv'!$B$1:$AG$700,MATCH(Q$1,'Justerad allokering kvv'!$B$1:$AF$1,0),FALSE)))</f>
        <v>0</v>
      </c>
      <c r="R169">
        <f>IF($B169=" ","",IF(ISERROR(1/VLOOKUP($B169,'Justerad allokering kvv'!$B$1:$AG$700,MATCH(R$1,'Justerad allokering kvv'!$B$1:$AF$1,0),FALSE)),VLOOKUP($B169,'Allokerad kvv'!$B$2:$AV$700,MATCH(R$1,'Allokerad kvv'!$B$1:$AV$1,0),FALSE),VLOOKUP($B169,'Justerad allokering kvv'!$B$1:$AG$700,MATCH(R$1,'Justerad allokering kvv'!$B$1:$AF$1,0),FALSE)))</f>
        <v>0</v>
      </c>
      <c r="S169">
        <f>IF($B169=" ","",IF(ISERROR(1/VLOOKUP($B169,'Justerad allokering kvv'!$B$1:$AG$700,MATCH(S$1,'Justerad allokering kvv'!$B$1:$AF$1,0),FALSE)),VLOOKUP($B169,'Allokerad kvv'!$B$2:$AV$700,MATCH(S$1,'Allokerad kvv'!$B$1:$AV$1,0),FALSE),VLOOKUP($B169,'Justerad allokering kvv'!$B$1:$AG$700,MATCH(S$1,'Justerad allokering kvv'!$B$1:$AF$1,0),FALSE)))</f>
        <v>0</v>
      </c>
      <c r="T169">
        <f>IF($B169=" ","",IF(ISERROR(1/VLOOKUP($B169,'Justerad allokering kvv'!$B$1:$AG$700,MATCH(T$1,'Justerad allokering kvv'!$B$1:$AF$1,0),FALSE)),VLOOKUP($B169,'Allokerad kvv'!$B$2:$AV$700,MATCH(T$1,'Allokerad kvv'!$B$1:$AV$1,0),FALSE),VLOOKUP($B169,'Justerad allokering kvv'!$B$1:$AG$700,MATCH(T$1,'Justerad allokering kvv'!$B$1:$AF$1,0),FALSE)))</f>
        <v>0</v>
      </c>
      <c r="U169">
        <f>IF($B169=" ","",IF(ISERROR(1/VLOOKUP($B169,'Justerad allokering kvv'!$B$1:$AG$700,MATCH(U$1,'Justerad allokering kvv'!$B$1:$AF$1,0),FALSE)),VLOOKUP($B169,'Allokerad kvv'!$B$2:$AV$700,MATCH(U$1,'Allokerad kvv'!$B$1:$AV$1,0),FALSE),VLOOKUP($B169,'Justerad allokering kvv'!$B$1:$AG$700,MATCH(U$1,'Justerad allokering kvv'!$B$1:$AF$1,0),FALSE)))</f>
        <v>0</v>
      </c>
      <c r="V169">
        <f>IF($B169=" ","",IF(ISERROR(1/VLOOKUP($B169,'Justerad allokering kvv'!$B$1:$AG$700,MATCH(V$1,'Justerad allokering kvv'!$B$1:$AF$1,0),FALSE)),VLOOKUP($B169,'Allokerad kvv'!$B$2:$AV$700,MATCH(V$1,'Allokerad kvv'!$B$1:$AV$1,0),FALSE),VLOOKUP($B169,'Justerad allokering kvv'!$B$1:$AG$700,MATCH(V$1,'Justerad allokering kvv'!$B$1:$AF$1,0),FALSE)))</f>
        <v>0</v>
      </c>
      <c r="W169">
        <f>IF($B169=" ","",IF(ISERROR(1/VLOOKUP($B169,'Justerad allokering kvv'!$B$1:$AG$700,MATCH(W$1,'Justerad allokering kvv'!$B$1:$AF$1,0),FALSE)),VLOOKUP($B169,'Allokerad kvv'!$B$2:$AV$700,MATCH(W$1,'Allokerad kvv'!$B$1:$AV$1,0),FALSE),VLOOKUP($B169,'Justerad allokering kvv'!$B$1:$AG$700,MATCH(W$1,'Justerad allokering kvv'!$B$1:$AF$1,0),FALSE)))</f>
        <v>0</v>
      </c>
      <c r="X169">
        <f>IF($B169=" ","",IF(ISERROR(1/VLOOKUP($B169,'Justerad allokering kvv'!$B$1:$AG$700,MATCH(X$1,'Justerad allokering kvv'!$B$1:$AF$1,0),FALSE)),VLOOKUP($B169,'Allokerad kvv'!$B$2:$AV$700,MATCH(X$1,'Allokerad kvv'!$B$1:$AV$1,0),FALSE),VLOOKUP($B169,'Justerad allokering kvv'!$B$1:$AG$700,MATCH(X$1,'Justerad allokering kvv'!$B$1:$AF$1,0),FALSE)))</f>
        <v>0</v>
      </c>
      <c r="Y169">
        <f>IF($B169=" ","",IF(ISERROR(1/VLOOKUP($B169,'Justerad allokering kvv'!$B$1:$AG$700,MATCH(Y$1,'Justerad allokering kvv'!$B$1:$AF$1,0),FALSE)),VLOOKUP($B169,'Allokerad kvv'!$B$2:$AV$700,MATCH(Y$1,'Allokerad kvv'!$B$1:$AV$1,0),FALSE),VLOOKUP($B169,'Justerad allokering kvv'!$B$1:$AG$700,MATCH(Y$1,'Justerad allokering kvv'!$B$1:$AF$1,0),FALSE)))</f>
        <v>0</v>
      </c>
      <c r="AB169">
        <f>IFERROR(VLOOKUP($B169,Kraftvärmeprod!$B$1:$AO$424,MATCH("Tillförd energi från rökgaskondensering (GWh)",Kraftvärmeprod!$B$1:$AG$1,0),FALSE)/1,0)</f>
        <v>0</v>
      </c>
      <c r="AE169" s="122">
        <f t="shared" si="8"/>
        <v>0</v>
      </c>
      <c r="AG169">
        <f t="shared" si="9"/>
        <v>0</v>
      </c>
      <c r="AH169">
        <f t="shared" si="10"/>
        <v>0</v>
      </c>
      <c r="AI169" t="str">
        <f>IF(AH169=0,"",AH169/VLOOKUP(B169,Kraftvärmeprod!$B$1:$BC$480,MATCH("Summa tillförd energi exklusive rökgaskondensering",Kraftvärmeprod!$B$1:$BC$1,0),FALSE))</f>
        <v/>
      </c>
      <c r="AK169">
        <f t="shared" si="11"/>
        <v>0</v>
      </c>
    </row>
    <row r="170" spans="1:37" x14ac:dyDescent="0.25">
      <c r="A170" s="2" t="s">
        <v>272</v>
      </c>
      <c r="B170" s="2" t="s">
        <v>274</v>
      </c>
      <c r="C170">
        <f>IF($B170=" ","",IF(ISERROR(1/VLOOKUP($B170,'Justerad allokering kvv'!$B$1:$AG$700,MATCH(C$1,'Justerad allokering kvv'!$B$1:$AF$1,0),FALSE)),VLOOKUP($B170,'Allokerad kvv'!$B$2:$AV$700,MATCH(C$1,'Allokerad kvv'!$B$1:$AV$1,0),FALSE),VLOOKUP($B170,'Justerad allokering kvv'!$B$1:$AG$700,MATCH(C$1,'Justerad allokering kvv'!$B$1:$AF$1,0),FALSE)))</f>
        <v>0</v>
      </c>
      <c r="D170">
        <f>IF($B170=" ","",IF(ISERROR(1/VLOOKUP($B170,'Justerad allokering kvv'!$B$1:$AG$700,MATCH(D$1,'Justerad allokering kvv'!$B$1:$AF$1,0),FALSE)),VLOOKUP($B170,'Allokerad kvv'!$B$2:$AV$700,MATCH(D$1,'Allokerad kvv'!$B$1:$AV$1,0),FALSE),VLOOKUP($B170,'Justerad allokering kvv'!$B$1:$AG$700,MATCH(D$1,'Justerad allokering kvv'!$B$1:$AF$1,0),FALSE)))</f>
        <v>0</v>
      </c>
      <c r="E170">
        <f>IF($B170=" ","",IF(ISERROR(1/VLOOKUP($B170,'Justerad allokering kvv'!$B$1:$AG$700,MATCH(E$1,'Justerad allokering kvv'!$B$1:$AF$1,0),FALSE)),VLOOKUP($B170,'Allokerad kvv'!$B$2:$AV$700,MATCH(E$1,'Allokerad kvv'!$B$1:$AV$1,0),FALSE),VLOOKUP($B170,'Justerad allokering kvv'!$B$1:$AG$700,MATCH(E$1,'Justerad allokering kvv'!$B$1:$AF$1,0),FALSE)))</f>
        <v>0</v>
      </c>
      <c r="F170">
        <f>IF($B170=" ","",IF(ISERROR(1/VLOOKUP($B170,'Justerad allokering kvv'!$B$1:$AG$700,MATCH(F$1,'Justerad allokering kvv'!$B$1:$AF$1,0),FALSE)),VLOOKUP($B170,'Allokerad kvv'!$B$2:$AV$700,MATCH(F$1,'Allokerad kvv'!$B$1:$AV$1,0),FALSE),VLOOKUP($B170,'Justerad allokering kvv'!$B$1:$AG$700,MATCH(F$1,'Justerad allokering kvv'!$B$1:$AF$1,0),FALSE)))</f>
        <v>0</v>
      </c>
      <c r="G170">
        <f>IF($B170=" ","",IF(ISERROR(1/VLOOKUP($B170,'Justerad allokering kvv'!$B$1:$AG$700,MATCH(G$1,'Justerad allokering kvv'!$B$1:$AF$1,0),FALSE)),VLOOKUP($B170,'Allokerad kvv'!$B$2:$AV$700,MATCH(G$1,'Allokerad kvv'!$B$1:$AV$1,0),FALSE),VLOOKUP($B170,'Justerad allokering kvv'!$B$1:$AG$700,MATCH(G$1,'Justerad allokering kvv'!$B$1:$AF$1,0),FALSE)))</f>
        <v>0</v>
      </c>
      <c r="H170">
        <f>IF($B170=" ","",IF(ISERROR(1/VLOOKUP($B170,'Justerad allokering kvv'!$B$1:$AG$700,MATCH(H$1,'Justerad allokering kvv'!$B$1:$AF$1,0),FALSE)),VLOOKUP($B170,'Allokerad kvv'!$B$2:$AV$700,MATCH(H$1,'Allokerad kvv'!$B$1:$AV$1,0),FALSE),VLOOKUP($B170,'Justerad allokering kvv'!$B$1:$AG$700,MATCH(H$1,'Justerad allokering kvv'!$B$1:$AF$1,0),FALSE)))</f>
        <v>0</v>
      </c>
      <c r="I170">
        <f>IF($B170=" ","",IF(ISERROR(1/VLOOKUP($B170,'Justerad allokering kvv'!$B$1:$AG$700,MATCH(I$1,'Justerad allokering kvv'!$B$1:$AF$1,0),FALSE)),VLOOKUP($B170,'Allokerad kvv'!$B$2:$AV$700,MATCH(I$1,'Allokerad kvv'!$B$1:$AV$1,0),FALSE),VLOOKUP($B170,'Justerad allokering kvv'!$B$1:$AG$700,MATCH(I$1,'Justerad allokering kvv'!$B$1:$AF$1,0),FALSE)))</f>
        <v>0</v>
      </c>
      <c r="J170">
        <f>IF($B170=" ","",IF(ISERROR(1/VLOOKUP($B170,'Justerad allokering kvv'!$B$1:$AG$700,MATCH(J$1,'Justerad allokering kvv'!$B$1:$AF$1,0),FALSE)),VLOOKUP($B170,'Allokerad kvv'!$B$2:$AV$700,MATCH(J$1,'Allokerad kvv'!$B$1:$AV$1,0),FALSE),VLOOKUP($B170,'Justerad allokering kvv'!$B$1:$AG$700,MATCH(J$1,'Justerad allokering kvv'!$B$1:$AF$1,0),FALSE)))</f>
        <v>0</v>
      </c>
      <c r="K170">
        <f>IF($B170=" ","",IF(ISERROR(1/VLOOKUP($B170,'Justerad allokering kvv'!$B$1:$AG$700,MATCH(K$1,'Justerad allokering kvv'!$B$1:$AF$1,0),FALSE)),VLOOKUP($B170,'Allokerad kvv'!$B$2:$AV$700,MATCH(K$1,'Allokerad kvv'!$B$1:$AV$1,0),FALSE),VLOOKUP($B170,'Justerad allokering kvv'!$B$1:$AG$700,MATCH(K$1,'Justerad allokering kvv'!$B$1:$AF$1,0),FALSE)))</f>
        <v>0</v>
      </c>
      <c r="L170">
        <f>IF($B170=" ","",IF(ISERROR(1/VLOOKUP($B170,'Justerad allokering kvv'!$B$1:$AG$700,MATCH(L$1,'Justerad allokering kvv'!$B$1:$AF$1,0),FALSE)),VLOOKUP($B170,'Allokerad kvv'!$B$2:$AV$700,MATCH(L$1,'Allokerad kvv'!$B$1:$AV$1,0),FALSE),VLOOKUP($B170,'Justerad allokering kvv'!$B$1:$AG$700,MATCH(L$1,'Justerad allokering kvv'!$B$1:$AF$1,0),FALSE)))</f>
        <v>0</v>
      </c>
      <c r="M170">
        <f>IF($B170=" ","",IF(ISERROR(1/VLOOKUP($B170,'Justerad allokering kvv'!$B$1:$AG$700,MATCH(M$1,'Justerad allokering kvv'!$B$1:$AF$1,0),FALSE)),VLOOKUP($B170,'Allokerad kvv'!$B$2:$AV$700,MATCH(M$1,'Allokerad kvv'!$B$1:$AV$1,0),FALSE),VLOOKUP($B170,'Justerad allokering kvv'!$B$1:$AG$700,MATCH(M$1,'Justerad allokering kvv'!$B$1:$AF$1,0),FALSE)))</f>
        <v>0</v>
      </c>
      <c r="N170">
        <f>IF($B170=" ","",IF(ISERROR(1/VLOOKUP($B170,'Justerad allokering kvv'!$B$1:$AG$700,MATCH(N$1,'Justerad allokering kvv'!$B$1:$AF$1,0),FALSE)),VLOOKUP($B170,'Allokerad kvv'!$B$2:$AV$700,MATCH(N$1,'Allokerad kvv'!$B$1:$AV$1,0),FALSE),VLOOKUP($B170,'Justerad allokering kvv'!$B$1:$AG$700,MATCH(N$1,'Justerad allokering kvv'!$B$1:$AF$1,0),FALSE)))</f>
        <v>0</v>
      </c>
      <c r="O170">
        <f>IF($B170=" ","",IF(ISERROR(1/VLOOKUP($B170,'Justerad allokering kvv'!$B$1:$AG$700,MATCH(O$1,'Justerad allokering kvv'!$B$1:$AF$1,0),FALSE)),VLOOKUP($B170,'Allokerad kvv'!$B$2:$AV$700,MATCH(O$1,'Allokerad kvv'!$B$1:$AV$1,0),FALSE),VLOOKUP($B170,'Justerad allokering kvv'!$B$1:$AG$700,MATCH(O$1,'Justerad allokering kvv'!$B$1:$AF$1,0),FALSE)))</f>
        <v>0</v>
      </c>
      <c r="P170">
        <f>IF($B170=" ","",IF(ISERROR(1/VLOOKUP($B170,'Justerad allokering kvv'!$B$1:$AG$700,MATCH(P$1,'Justerad allokering kvv'!$B$1:$AF$1,0),FALSE)),VLOOKUP($B170,'Allokerad kvv'!$B$2:$AV$700,MATCH(P$1,'Allokerad kvv'!$B$1:$AV$1,0),FALSE),VLOOKUP($B170,'Justerad allokering kvv'!$B$1:$AG$700,MATCH(P$1,'Justerad allokering kvv'!$B$1:$AF$1,0),FALSE)))</f>
        <v>0</v>
      </c>
      <c r="Q170">
        <f>IF($B170=" ","",IF(ISERROR(1/VLOOKUP($B170,'Justerad allokering kvv'!$B$1:$AG$700,MATCH(Q$1,'Justerad allokering kvv'!$B$1:$AF$1,0),FALSE)),VLOOKUP($B170,'Allokerad kvv'!$B$2:$AV$700,MATCH(Q$1,'Allokerad kvv'!$B$1:$AV$1,0),FALSE),VLOOKUP($B170,'Justerad allokering kvv'!$B$1:$AG$700,MATCH(Q$1,'Justerad allokering kvv'!$B$1:$AF$1,0),FALSE)))</f>
        <v>0</v>
      </c>
      <c r="R170">
        <f>IF($B170=" ","",IF(ISERROR(1/VLOOKUP($B170,'Justerad allokering kvv'!$B$1:$AG$700,MATCH(R$1,'Justerad allokering kvv'!$B$1:$AF$1,0),FALSE)),VLOOKUP($B170,'Allokerad kvv'!$B$2:$AV$700,MATCH(R$1,'Allokerad kvv'!$B$1:$AV$1,0),FALSE),VLOOKUP($B170,'Justerad allokering kvv'!$B$1:$AG$700,MATCH(R$1,'Justerad allokering kvv'!$B$1:$AF$1,0),FALSE)))</f>
        <v>0</v>
      </c>
      <c r="S170">
        <f>IF($B170=" ","",IF(ISERROR(1/VLOOKUP($B170,'Justerad allokering kvv'!$B$1:$AG$700,MATCH(S$1,'Justerad allokering kvv'!$B$1:$AF$1,0),FALSE)),VLOOKUP($B170,'Allokerad kvv'!$B$2:$AV$700,MATCH(S$1,'Allokerad kvv'!$B$1:$AV$1,0),FALSE),VLOOKUP($B170,'Justerad allokering kvv'!$B$1:$AG$700,MATCH(S$1,'Justerad allokering kvv'!$B$1:$AF$1,0),FALSE)))</f>
        <v>0</v>
      </c>
      <c r="T170">
        <f>IF($B170=" ","",IF(ISERROR(1/VLOOKUP($B170,'Justerad allokering kvv'!$B$1:$AG$700,MATCH(T$1,'Justerad allokering kvv'!$B$1:$AF$1,0),FALSE)),VLOOKUP($B170,'Allokerad kvv'!$B$2:$AV$700,MATCH(T$1,'Allokerad kvv'!$B$1:$AV$1,0),FALSE),VLOOKUP($B170,'Justerad allokering kvv'!$B$1:$AG$700,MATCH(T$1,'Justerad allokering kvv'!$B$1:$AF$1,0),FALSE)))</f>
        <v>0</v>
      </c>
      <c r="U170">
        <f>IF($B170=" ","",IF(ISERROR(1/VLOOKUP($B170,'Justerad allokering kvv'!$B$1:$AG$700,MATCH(U$1,'Justerad allokering kvv'!$B$1:$AF$1,0),FALSE)),VLOOKUP($B170,'Allokerad kvv'!$B$2:$AV$700,MATCH(U$1,'Allokerad kvv'!$B$1:$AV$1,0),FALSE),VLOOKUP($B170,'Justerad allokering kvv'!$B$1:$AG$700,MATCH(U$1,'Justerad allokering kvv'!$B$1:$AF$1,0),FALSE)))</f>
        <v>0</v>
      </c>
      <c r="V170">
        <f>IF($B170=" ","",IF(ISERROR(1/VLOOKUP($B170,'Justerad allokering kvv'!$B$1:$AG$700,MATCH(V$1,'Justerad allokering kvv'!$B$1:$AF$1,0),FALSE)),VLOOKUP($B170,'Allokerad kvv'!$B$2:$AV$700,MATCH(V$1,'Allokerad kvv'!$B$1:$AV$1,0),FALSE),VLOOKUP($B170,'Justerad allokering kvv'!$B$1:$AG$700,MATCH(V$1,'Justerad allokering kvv'!$B$1:$AF$1,0),FALSE)))</f>
        <v>0</v>
      </c>
      <c r="W170">
        <f>IF($B170=" ","",IF(ISERROR(1/VLOOKUP($B170,'Justerad allokering kvv'!$B$1:$AG$700,MATCH(W$1,'Justerad allokering kvv'!$B$1:$AF$1,0),FALSE)),VLOOKUP($B170,'Allokerad kvv'!$B$2:$AV$700,MATCH(W$1,'Allokerad kvv'!$B$1:$AV$1,0),FALSE),VLOOKUP($B170,'Justerad allokering kvv'!$B$1:$AG$700,MATCH(W$1,'Justerad allokering kvv'!$B$1:$AF$1,0),FALSE)))</f>
        <v>0</v>
      </c>
      <c r="X170">
        <f>IF($B170=" ","",IF(ISERROR(1/VLOOKUP($B170,'Justerad allokering kvv'!$B$1:$AG$700,MATCH(X$1,'Justerad allokering kvv'!$B$1:$AF$1,0),FALSE)),VLOOKUP($B170,'Allokerad kvv'!$B$2:$AV$700,MATCH(X$1,'Allokerad kvv'!$B$1:$AV$1,0),FALSE),VLOOKUP($B170,'Justerad allokering kvv'!$B$1:$AG$700,MATCH(X$1,'Justerad allokering kvv'!$B$1:$AF$1,0),FALSE)))</f>
        <v>0</v>
      </c>
      <c r="Y170">
        <f>IF($B170=" ","",IF(ISERROR(1/VLOOKUP($B170,'Justerad allokering kvv'!$B$1:$AG$700,MATCH(Y$1,'Justerad allokering kvv'!$B$1:$AF$1,0),FALSE)),VLOOKUP($B170,'Allokerad kvv'!$B$2:$AV$700,MATCH(Y$1,'Allokerad kvv'!$B$1:$AV$1,0),FALSE),VLOOKUP($B170,'Justerad allokering kvv'!$B$1:$AG$700,MATCH(Y$1,'Justerad allokering kvv'!$B$1:$AF$1,0),FALSE)))</f>
        <v>0</v>
      </c>
      <c r="AB170">
        <f>IFERROR(VLOOKUP($B170,Kraftvärmeprod!$B$1:$AO$424,MATCH("Tillförd energi från rökgaskondensering (GWh)",Kraftvärmeprod!$B$1:$AG$1,0),FALSE)/1,0)</f>
        <v>0</v>
      </c>
      <c r="AE170" s="122">
        <f t="shared" si="8"/>
        <v>0</v>
      </c>
      <c r="AG170">
        <f t="shared" si="9"/>
        <v>0</v>
      </c>
      <c r="AH170">
        <f t="shared" si="10"/>
        <v>0</v>
      </c>
      <c r="AI170" t="str">
        <f>IF(AH170=0,"",AH170/VLOOKUP(B170,Kraftvärmeprod!$B$1:$BC$480,MATCH("Summa tillförd energi exklusive rökgaskondensering",Kraftvärmeprod!$B$1:$BC$1,0),FALSE))</f>
        <v/>
      </c>
      <c r="AK170">
        <f t="shared" si="11"/>
        <v>0</v>
      </c>
    </row>
    <row r="171" spans="1:37" x14ac:dyDescent="0.25">
      <c r="A171" s="2" t="s">
        <v>275</v>
      </c>
      <c r="B171" s="2" t="s">
        <v>276</v>
      </c>
      <c r="C171">
        <f>IF($B171=" ","",IF(ISERROR(1/VLOOKUP($B171,'Justerad allokering kvv'!$B$1:$AG$700,MATCH(C$1,'Justerad allokering kvv'!$B$1:$AF$1,0),FALSE)),VLOOKUP($B171,'Allokerad kvv'!$B$2:$AV$700,MATCH(C$1,'Allokerad kvv'!$B$1:$AV$1,0),FALSE),VLOOKUP($B171,'Justerad allokering kvv'!$B$1:$AG$700,MATCH(C$1,'Justerad allokering kvv'!$B$1:$AF$1,0),FALSE)))</f>
        <v>93.394400000000005</v>
      </c>
      <c r="D171">
        <f>IF($B171=" ","",IF(ISERROR(1/VLOOKUP($B171,'Justerad allokering kvv'!$B$1:$AG$700,MATCH(D$1,'Justerad allokering kvv'!$B$1:$AF$1,0),FALSE)),VLOOKUP($B171,'Allokerad kvv'!$B$2:$AV$700,MATCH(D$1,'Allokerad kvv'!$B$1:$AV$1,0),FALSE),VLOOKUP($B171,'Justerad allokering kvv'!$B$1:$AG$700,MATCH(D$1,'Justerad allokering kvv'!$B$1:$AF$1,0),FALSE)))</f>
        <v>0</v>
      </c>
      <c r="E171">
        <f>IF($B171=" ","",IF(ISERROR(1/VLOOKUP($B171,'Justerad allokering kvv'!$B$1:$AG$700,MATCH(E$1,'Justerad allokering kvv'!$B$1:$AF$1,0),FALSE)),VLOOKUP($B171,'Allokerad kvv'!$B$2:$AV$700,MATCH(E$1,'Allokerad kvv'!$B$1:$AV$1,0),FALSE),VLOOKUP($B171,'Justerad allokering kvv'!$B$1:$AG$700,MATCH(E$1,'Justerad allokering kvv'!$B$1:$AF$1,0),FALSE)))</f>
        <v>0</v>
      </c>
      <c r="F171">
        <f>IF($B171=" ","",IF(ISERROR(1/VLOOKUP($B171,'Justerad allokering kvv'!$B$1:$AG$700,MATCH(F$1,'Justerad allokering kvv'!$B$1:$AF$1,0),FALSE)),VLOOKUP($B171,'Allokerad kvv'!$B$2:$AV$700,MATCH(F$1,'Allokerad kvv'!$B$1:$AV$1,0),FALSE),VLOOKUP($B171,'Justerad allokering kvv'!$B$1:$AG$700,MATCH(F$1,'Justerad allokering kvv'!$B$1:$AF$1,0),FALSE)))</f>
        <v>0</v>
      </c>
      <c r="G171">
        <f>IF($B171=" ","",IF(ISERROR(1/VLOOKUP($B171,'Justerad allokering kvv'!$B$1:$AG$700,MATCH(G$1,'Justerad allokering kvv'!$B$1:$AF$1,0),FALSE)),VLOOKUP($B171,'Allokerad kvv'!$B$2:$AV$700,MATCH(G$1,'Allokerad kvv'!$B$1:$AV$1,0),FALSE),VLOOKUP($B171,'Justerad allokering kvv'!$B$1:$AG$700,MATCH(G$1,'Justerad allokering kvv'!$B$1:$AF$1,0),FALSE)))</f>
        <v>0.28814899999999999</v>
      </c>
      <c r="H171">
        <f>IF($B171=" ","",IF(ISERROR(1/VLOOKUP($B171,'Justerad allokering kvv'!$B$1:$AG$700,MATCH(H$1,'Justerad allokering kvv'!$B$1:$AF$1,0),FALSE)),VLOOKUP($B171,'Allokerad kvv'!$B$2:$AV$700,MATCH(H$1,'Allokerad kvv'!$B$1:$AV$1,0),FALSE),VLOOKUP($B171,'Justerad allokering kvv'!$B$1:$AG$700,MATCH(H$1,'Justerad allokering kvv'!$B$1:$AF$1,0),FALSE)))</f>
        <v>0</v>
      </c>
      <c r="I171">
        <f>IF($B171=" ","",IF(ISERROR(1/VLOOKUP($B171,'Justerad allokering kvv'!$B$1:$AG$700,MATCH(I$1,'Justerad allokering kvv'!$B$1:$AF$1,0),FALSE)),VLOOKUP($B171,'Allokerad kvv'!$B$2:$AV$700,MATCH(I$1,'Allokerad kvv'!$B$1:$AV$1,0),FALSE),VLOOKUP($B171,'Justerad allokering kvv'!$B$1:$AG$700,MATCH(I$1,'Justerad allokering kvv'!$B$1:$AF$1,0),FALSE)))</f>
        <v>0</v>
      </c>
      <c r="J171">
        <f>IF($B171=" ","",IF(ISERROR(1/VLOOKUP($B171,'Justerad allokering kvv'!$B$1:$AG$700,MATCH(J$1,'Justerad allokering kvv'!$B$1:$AF$1,0),FALSE)),VLOOKUP($B171,'Allokerad kvv'!$B$2:$AV$700,MATCH(J$1,'Allokerad kvv'!$B$1:$AV$1,0),FALSE),VLOOKUP($B171,'Justerad allokering kvv'!$B$1:$AG$700,MATCH(J$1,'Justerad allokering kvv'!$B$1:$AF$1,0),FALSE)))</f>
        <v>0</v>
      </c>
      <c r="K171">
        <f>IF($B171=" ","",IF(ISERROR(1/VLOOKUP($B171,'Justerad allokering kvv'!$B$1:$AG$700,MATCH(K$1,'Justerad allokering kvv'!$B$1:$AF$1,0),FALSE)),VLOOKUP($B171,'Allokerad kvv'!$B$2:$AV$700,MATCH(K$1,'Allokerad kvv'!$B$1:$AV$1,0),FALSE),VLOOKUP($B171,'Justerad allokering kvv'!$B$1:$AG$700,MATCH(K$1,'Justerad allokering kvv'!$B$1:$AF$1,0),FALSE)))</f>
        <v>0</v>
      </c>
      <c r="L171">
        <f>IF($B171=" ","",IF(ISERROR(1/VLOOKUP($B171,'Justerad allokering kvv'!$B$1:$AG$700,MATCH(L$1,'Justerad allokering kvv'!$B$1:$AF$1,0),FALSE)),VLOOKUP($B171,'Allokerad kvv'!$B$2:$AV$700,MATCH(L$1,'Allokerad kvv'!$B$1:$AV$1,0),FALSE),VLOOKUP($B171,'Justerad allokering kvv'!$B$1:$AG$700,MATCH(L$1,'Justerad allokering kvv'!$B$1:$AF$1,0),FALSE)))</f>
        <v>29.714200000000002</v>
      </c>
      <c r="M171">
        <f>IF($B171=" ","",IF(ISERROR(1/VLOOKUP($B171,'Justerad allokering kvv'!$B$1:$AG$700,MATCH(M$1,'Justerad allokering kvv'!$B$1:$AF$1,0),FALSE)),VLOOKUP($B171,'Allokerad kvv'!$B$2:$AV$700,MATCH(M$1,'Allokerad kvv'!$B$1:$AV$1,0),FALSE),VLOOKUP($B171,'Justerad allokering kvv'!$B$1:$AG$700,MATCH(M$1,'Justerad allokering kvv'!$B$1:$AF$1,0),FALSE)))</f>
        <v>0</v>
      </c>
      <c r="N171">
        <f>IF($B171=" ","",IF(ISERROR(1/VLOOKUP($B171,'Justerad allokering kvv'!$B$1:$AG$700,MATCH(N$1,'Justerad allokering kvv'!$B$1:$AF$1,0),FALSE)),VLOOKUP($B171,'Allokerad kvv'!$B$2:$AV$700,MATCH(N$1,'Allokerad kvv'!$B$1:$AV$1,0),FALSE),VLOOKUP($B171,'Justerad allokering kvv'!$B$1:$AG$700,MATCH(N$1,'Justerad allokering kvv'!$B$1:$AF$1,0),FALSE)))</f>
        <v>0</v>
      </c>
      <c r="O171">
        <f>IF($B171=" ","",IF(ISERROR(1/VLOOKUP($B171,'Justerad allokering kvv'!$B$1:$AG$700,MATCH(O$1,'Justerad allokering kvv'!$B$1:$AF$1,0),FALSE)),VLOOKUP($B171,'Allokerad kvv'!$B$2:$AV$700,MATCH(O$1,'Allokerad kvv'!$B$1:$AV$1,0),FALSE),VLOOKUP($B171,'Justerad allokering kvv'!$B$1:$AG$700,MATCH(O$1,'Justerad allokering kvv'!$B$1:$AF$1,0),FALSE)))</f>
        <v>0</v>
      </c>
      <c r="P171">
        <f>IF($B171=" ","",IF(ISERROR(1/VLOOKUP($B171,'Justerad allokering kvv'!$B$1:$AG$700,MATCH(P$1,'Justerad allokering kvv'!$B$1:$AF$1,0),FALSE)),VLOOKUP($B171,'Allokerad kvv'!$B$2:$AV$700,MATCH(P$1,'Allokerad kvv'!$B$1:$AV$1,0),FALSE),VLOOKUP($B171,'Justerad allokering kvv'!$B$1:$AG$700,MATCH(P$1,'Justerad allokering kvv'!$B$1:$AF$1,0),FALSE)))</f>
        <v>0</v>
      </c>
      <c r="Q171">
        <f>IF($B171=" ","",IF(ISERROR(1/VLOOKUP($B171,'Justerad allokering kvv'!$B$1:$AG$700,MATCH(Q$1,'Justerad allokering kvv'!$B$1:$AF$1,0),FALSE)),VLOOKUP($B171,'Allokerad kvv'!$B$2:$AV$700,MATCH(Q$1,'Allokerad kvv'!$B$1:$AV$1,0),FALSE),VLOOKUP($B171,'Justerad allokering kvv'!$B$1:$AG$700,MATCH(Q$1,'Justerad allokering kvv'!$B$1:$AF$1,0),FALSE)))</f>
        <v>0</v>
      </c>
      <c r="R171">
        <f>IF($B171=" ","",IF(ISERROR(1/VLOOKUP($B171,'Justerad allokering kvv'!$B$1:$AG$700,MATCH(R$1,'Justerad allokering kvv'!$B$1:$AF$1,0),FALSE)),VLOOKUP($B171,'Allokerad kvv'!$B$2:$AV$700,MATCH(R$1,'Allokerad kvv'!$B$1:$AV$1,0),FALSE),VLOOKUP($B171,'Justerad allokering kvv'!$B$1:$AG$700,MATCH(R$1,'Justerad allokering kvv'!$B$1:$AF$1,0),FALSE)))</f>
        <v>3.7277</v>
      </c>
      <c r="S171">
        <f>IF($B171=" ","",IF(ISERROR(1/VLOOKUP($B171,'Justerad allokering kvv'!$B$1:$AG$700,MATCH(S$1,'Justerad allokering kvv'!$B$1:$AF$1,0),FALSE)),VLOOKUP($B171,'Allokerad kvv'!$B$2:$AV$700,MATCH(S$1,'Allokerad kvv'!$B$1:$AV$1,0),FALSE),VLOOKUP($B171,'Justerad allokering kvv'!$B$1:$AG$700,MATCH(S$1,'Justerad allokering kvv'!$B$1:$AF$1,0),FALSE)))</f>
        <v>0</v>
      </c>
      <c r="T171">
        <f>IF($B171=" ","",IF(ISERROR(1/VLOOKUP($B171,'Justerad allokering kvv'!$B$1:$AG$700,MATCH(T$1,'Justerad allokering kvv'!$B$1:$AF$1,0),FALSE)),VLOOKUP($B171,'Allokerad kvv'!$B$2:$AV$700,MATCH(T$1,'Allokerad kvv'!$B$1:$AV$1,0),FALSE),VLOOKUP($B171,'Justerad allokering kvv'!$B$1:$AG$700,MATCH(T$1,'Justerad allokering kvv'!$B$1:$AF$1,0),FALSE)))</f>
        <v>0</v>
      </c>
      <c r="U171">
        <f>IF($B171=" ","",IF(ISERROR(1/VLOOKUP($B171,'Justerad allokering kvv'!$B$1:$AG$700,MATCH(U$1,'Justerad allokering kvv'!$B$1:$AF$1,0),FALSE)),VLOOKUP($B171,'Allokerad kvv'!$B$2:$AV$700,MATCH(U$1,'Allokerad kvv'!$B$1:$AV$1,0),FALSE),VLOOKUP($B171,'Justerad allokering kvv'!$B$1:$AG$700,MATCH(U$1,'Justerad allokering kvv'!$B$1:$AF$1,0),FALSE)))</f>
        <v>0</v>
      </c>
      <c r="V171">
        <f>IF($B171=" ","",IF(ISERROR(1/VLOOKUP($B171,'Justerad allokering kvv'!$B$1:$AG$700,MATCH(V$1,'Justerad allokering kvv'!$B$1:$AF$1,0),FALSE)),VLOOKUP($B171,'Allokerad kvv'!$B$2:$AV$700,MATCH(V$1,'Allokerad kvv'!$B$1:$AV$1,0),FALSE),VLOOKUP($B171,'Justerad allokering kvv'!$B$1:$AG$700,MATCH(V$1,'Justerad allokering kvv'!$B$1:$AF$1,0),FALSE)))</f>
        <v>0</v>
      </c>
      <c r="W171">
        <f>IF($B171=" ","",IF(ISERROR(1/VLOOKUP($B171,'Justerad allokering kvv'!$B$1:$AG$700,MATCH(W$1,'Justerad allokering kvv'!$B$1:$AF$1,0),FALSE)),VLOOKUP($B171,'Allokerad kvv'!$B$2:$AV$700,MATCH(W$1,'Allokerad kvv'!$B$1:$AV$1,0),FALSE),VLOOKUP($B171,'Justerad allokering kvv'!$B$1:$AG$700,MATCH(W$1,'Justerad allokering kvv'!$B$1:$AF$1,0),FALSE)))</f>
        <v>0</v>
      </c>
      <c r="X171">
        <f>IF($B171=" ","",IF(ISERROR(1/VLOOKUP($B171,'Justerad allokering kvv'!$B$1:$AG$700,MATCH(X$1,'Justerad allokering kvv'!$B$1:$AF$1,0),FALSE)),VLOOKUP($B171,'Allokerad kvv'!$B$2:$AV$700,MATCH(X$1,'Allokerad kvv'!$B$1:$AV$1,0),FALSE),VLOOKUP($B171,'Justerad allokering kvv'!$B$1:$AG$700,MATCH(X$1,'Justerad allokering kvv'!$B$1:$AF$1,0),FALSE)))</f>
        <v>0</v>
      </c>
      <c r="Y171">
        <f>IF($B171=" ","",IF(ISERROR(1/VLOOKUP($B171,'Justerad allokering kvv'!$B$1:$AG$700,MATCH(Y$1,'Justerad allokering kvv'!$B$1:$AF$1,0),FALSE)),VLOOKUP($B171,'Allokerad kvv'!$B$2:$AV$700,MATCH(Y$1,'Allokerad kvv'!$B$1:$AV$1,0),FALSE),VLOOKUP($B171,'Justerad allokering kvv'!$B$1:$AG$700,MATCH(Y$1,'Justerad allokering kvv'!$B$1:$AF$1,0),FALSE)))</f>
        <v>0</v>
      </c>
      <c r="AB171">
        <f>IFERROR(VLOOKUP($B171,Kraftvärmeprod!$B$1:$AO$424,MATCH("Tillförd energi från rökgaskondensering (GWh)",Kraftvärmeprod!$B$1:$AG$1,0),FALSE)/1,0)</f>
        <v>15.9</v>
      </c>
      <c r="AE171" s="122">
        <f t="shared" si="8"/>
        <v>143.024449</v>
      </c>
      <c r="AG171">
        <f t="shared" si="9"/>
        <v>139.29674900000001</v>
      </c>
      <c r="AH171">
        <f t="shared" si="10"/>
        <v>123.396749</v>
      </c>
      <c r="AI171">
        <f>IF(AH171=0,"",AH171/VLOOKUP(B171,Kraftvärmeprod!$B$1:$BC$480,MATCH("Summa tillförd energi exklusive rökgaskondensering",Kraftvärmeprod!$B$1:$BC$1,0),FALSE))</f>
        <v>0.57883558572293026</v>
      </c>
      <c r="AK171">
        <f t="shared" si="11"/>
        <v>29.714200000000002</v>
      </c>
    </row>
    <row r="172" spans="1:37" x14ac:dyDescent="0.25">
      <c r="A172" s="2" t="s">
        <v>277</v>
      </c>
      <c r="B172" s="2" t="s">
        <v>278</v>
      </c>
      <c r="C172">
        <f>IF($B172=" ","",IF(ISERROR(1/VLOOKUP($B172,'Justerad allokering kvv'!$B$1:$AG$700,MATCH(C$1,'Justerad allokering kvv'!$B$1:$AF$1,0),FALSE)),VLOOKUP($B172,'Allokerad kvv'!$B$2:$AV$700,MATCH(C$1,'Allokerad kvv'!$B$1:$AV$1,0),FALSE),VLOOKUP($B172,'Justerad allokering kvv'!$B$1:$AG$700,MATCH(C$1,'Justerad allokering kvv'!$B$1:$AF$1,0),FALSE)))</f>
        <v>0</v>
      </c>
      <c r="D172">
        <f>IF($B172=" ","",IF(ISERROR(1/VLOOKUP($B172,'Justerad allokering kvv'!$B$1:$AG$700,MATCH(D$1,'Justerad allokering kvv'!$B$1:$AF$1,0),FALSE)),VLOOKUP($B172,'Allokerad kvv'!$B$2:$AV$700,MATCH(D$1,'Allokerad kvv'!$B$1:$AV$1,0),FALSE),VLOOKUP($B172,'Justerad allokering kvv'!$B$1:$AG$700,MATCH(D$1,'Justerad allokering kvv'!$B$1:$AF$1,0),FALSE)))</f>
        <v>0</v>
      </c>
      <c r="E172">
        <f>IF($B172=" ","",IF(ISERROR(1/VLOOKUP($B172,'Justerad allokering kvv'!$B$1:$AG$700,MATCH(E$1,'Justerad allokering kvv'!$B$1:$AF$1,0),FALSE)),VLOOKUP($B172,'Allokerad kvv'!$B$2:$AV$700,MATCH(E$1,'Allokerad kvv'!$B$1:$AV$1,0),FALSE),VLOOKUP($B172,'Justerad allokering kvv'!$B$1:$AG$700,MATCH(E$1,'Justerad allokering kvv'!$B$1:$AF$1,0),FALSE)))</f>
        <v>0</v>
      </c>
      <c r="F172">
        <f>IF($B172=" ","",IF(ISERROR(1/VLOOKUP($B172,'Justerad allokering kvv'!$B$1:$AG$700,MATCH(F$1,'Justerad allokering kvv'!$B$1:$AF$1,0),FALSE)),VLOOKUP($B172,'Allokerad kvv'!$B$2:$AV$700,MATCH(F$1,'Allokerad kvv'!$B$1:$AV$1,0),FALSE),VLOOKUP($B172,'Justerad allokering kvv'!$B$1:$AG$700,MATCH(F$1,'Justerad allokering kvv'!$B$1:$AF$1,0),FALSE)))</f>
        <v>0</v>
      </c>
      <c r="G172">
        <f>IF($B172=" ","",IF(ISERROR(1/VLOOKUP($B172,'Justerad allokering kvv'!$B$1:$AG$700,MATCH(G$1,'Justerad allokering kvv'!$B$1:$AF$1,0),FALSE)),VLOOKUP($B172,'Allokerad kvv'!$B$2:$AV$700,MATCH(G$1,'Allokerad kvv'!$B$1:$AV$1,0),FALSE),VLOOKUP($B172,'Justerad allokering kvv'!$B$1:$AG$700,MATCH(G$1,'Justerad allokering kvv'!$B$1:$AF$1,0),FALSE)))</f>
        <v>0</v>
      </c>
      <c r="H172">
        <f>IF($B172=" ","",IF(ISERROR(1/VLOOKUP($B172,'Justerad allokering kvv'!$B$1:$AG$700,MATCH(H$1,'Justerad allokering kvv'!$B$1:$AF$1,0),FALSE)),VLOOKUP($B172,'Allokerad kvv'!$B$2:$AV$700,MATCH(H$1,'Allokerad kvv'!$B$1:$AV$1,0),FALSE),VLOOKUP($B172,'Justerad allokering kvv'!$B$1:$AG$700,MATCH(H$1,'Justerad allokering kvv'!$B$1:$AF$1,0),FALSE)))</f>
        <v>0</v>
      </c>
      <c r="I172">
        <f>IF($B172=" ","",IF(ISERROR(1/VLOOKUP($B172,'Justerad allokering kvv'!$B$1:$AG$700,MATCH(I$1,'Justerad allokering kvv'!$B$1:$AF$1,0),FALSE)),VLOOKUP($B172,'Allokerad kvv'!$B$2:$AV$700,MATCH(I$1,'Allokerad kvv'!$B$1:$AV$1,0),FALSE),VLOOKUP($B172,'Justerad allokering kvv'!$B$1:$AG$700,MATCH(I$1,'Justerad allokering kvv'!$B$1:$AF$1,0),FALSE)))</f>
        <v>0</v>
      </c>
      <c r="J172">
        <f>IF($B172=" ","",IF(ISERROR(1/VLOOKUP($B172,'Justerad allokering kvv'!$B$1:$AG$700,MATCH(J$1,'Justerad allokering kvv'!$B$1:$AF$1,0),FALSE)),VLOOKUP($B172,'Allokerad kvv'!$B$2:$AV$700,MATCH(J$1,'Allokerad kvv'!$B$1:$AV$1,0),FALSE),VLOOKUP($B172,'Justerad allokering kvv'!$B$1:$AG$700,MATCH(J$1,'Justerad allokering kvv'!$B$1:$AF$1,0),FALSE)))</f>
        <v>0</v>
      </c>
      <c r="K172">
        <f>IF($B172=" ","",IF(ISERROR(1/VLOOKUP($B172,'Justerad allokering kvv'!$B$1:$AG$700,MATCH(K$1,'Justerad allokering kvv'!$B$1:$AF$1,0),FALSE)),VLOOKUP($B172,'Allokerad kvv'!$B$2:$AV$700,MATCH(K$1,'Allokerad kvv'!$B$1:$AV$1,0),FALSE),VLOOKUP($B172,'Justerad allokering kvv'!$B$1:$AG$700,MATCH(K$1,'Justerad allokering kvv'!$B$1:$AF$1,0),FALSE)))</f>
        <v>0</v>
      </c>
      <c r="L172">
        <f>IF($B172=" ","",IF(ISERROR(1/VLOOKUP($B172,'Justerad allokering kvv'!$B$1:$AG$700,MATCH(L$1,'Justerad allokering kvv'!$B$1:$AF$1,0),FALSE)),VLOOKUP($B172,'Allokerad kvv'!$B$2:$AV$700,MATCH(L$1,'Allokerad kvv'!$B$1:$AV$1,0),FALSE),VLOOKUP($B172,'Justerad allokering kvv'!$B$1:$AG$700,MATCH(L$1,'Justerad allokering kvv'!$B$1:$AF$1,0),FALSE)))</f>
        <v>0</v>
      </c>
      <c r="M172">
        <f>IF($B172=" ","",IF(ISERROR(1/VLOOKUP($B172,'Justerad allokering kvv'!$B$1:$AG$700,MATCH(M$1,'Justerad allokering kvv'!$B$1:$AF$1,0),FALSE)),VLOOKUP($B172,'Allokerad kvv'!$B$2:$AV$700,MATCH(M$1,'Allokerad kvv'!$B$1:$AV$1,0),FALSE),VLOOKUP($B172,'Justerad allokering kvv'!$B$1:$AG$700,MATCH(M$1,'Justerad allokering kvv'!$B$1:$AF$1,0),FALSE)))</f>
        <v>0</v>
      </c>
      <c r="N172">
        <f>IF($B172=" ","",IF(ISERROR(1/VLOOKUP($B172,'Justerad allokering kvv'!$B$1:$AG$700,MATCH(N$1,'Justerad allokering kvv'!$B$1:$AF$1,0),FALSE)),VLOOKUP($B172,'Allokerad kvv'!$B$2:$AV$700,MATCH(N$1,'Allokerad kvv'!$B$1:$AV$1,0),FALSE),VLOOKUP($B172,'Justerad allokering kvv'!$B$1:$AG$700,MATCH(N$1,'Justerad allokering kvv'!$B$1:$AF$1,0),FALSE)))</f>
        <v>0</v>
      </c>
      <c r="O172">
        <f>IF($B172=" ","",IF(ISERROR(1/VLOOKUP($B172,'Justerad allokering kvv'!$B$1:$AG$700,MATCH(O$1,'Justerad allokering kvv'!$B$1:$AF$1,0),FALSE)),VLOOKUP($B172,'Allokerad kvv'!$B$2:$AV$700,MATCH(O$1,'Allokerad kvv'!$B$1:$AV$1,0),FALSE),VLOOKUP($B172,'Justerad allokering kvv'!$B$1:$AG$700,MATCH(O$1,'Justerad allokering kvv'!$B$1:$AF$1,0),FALSE)))</f>
        <v>0</v>
      </c>
      <c r="P172">
        <f>IF($B172=" ","",IF(ISERROR(1/VLOOKUP($B172,'Justerad allokering kvv'!$B$1:$AG$700,MATCH(P$1,'Justerad allokering kvv'!$B$1:$AF$1,0),FALSE)),VLOOKUP($B172,'Allokerad kvv'!$B$2:$AV$700,MATCH(P$1,'Allokerad kvv'!$B$1:$AV$1,0),FALSE),VLOOKUP($B172,'Justerad allokering kvv'!$B$1:$AG$700,MATCH(P$1,'Justerad allokering kvv'!$B$1:$AF$1,0),FALSE)))</f>
        <v>0</v>
      </c>
      <c r="Q172">
        <f>IF($B172=" ","",IF(ISERROR(1/VLOOKUP($B172,'Justerad allokering kvv'!$B$1:$AG$700,MATCH(Q$1,'Justerad allokering kvv'!$B$1:$AF$1,0),FALSE)),VLOOKUP($B172,'Allokerad kvv'!$B$2:$AV$700,MATCH(Q$1,'Allokerad kvv'!$B$1:$AV$1,0),FALSE),VLOOKUP($B172,'Justerad allokering kvv'!$B$1:$AG$700,MATCH(Q$1,'Justerad allokering kvv'!$B$1:$AF$1,0),FALSE)))</f>
        <v>0</v>
      </c>
      <c r="R172">
        <f>IF($B172=" ","",IF(ISERROR(1/VLOOKUP($B172,'Justerad allokering kvv'!$B$1:$AG$700,MATCH(R$1,'Justerad allokering kvv'!$B$1:$AF$1,0),FALSE)),VLOOKUP($B172,'Allokerad kvv'!$B$2:$AV$700,MATCH(R$1,'Allokerad kvv'!$B$1:$AV$1,0),FALSE),VLOOKUP($B172,'Justerad allokering kvv'!$B$1:$AG$700,MATCH(R$1,'Justerad allokering kvv'!$B$1:$AF$1,0),FALSE)))</f>
        <v>0</v>
      </c>
      <c r="S172">
        <f>IF($B172=" ","",IF(ISERROR(1/VLOOKUP($B172,'Justerad allokering kvv'!$B$1:$AG$700,MATCH(S$1,'Justerad allokering kvv'!$B$1:$AF$1,0),FALSE)),VLOOKUP($B172,'Allokerad kvv'!$B$2:$AV$700,MATCH(S$1,'Allokerad kvv'!$B$1:$AV$1,0),FALSE),VLOOKUP($B172,'Justerad allokering kvv'!$B$1:$AG$700,MATCH(S$1,'Justerad allokering kvv'!$B$1:$AF$1,0),FALSE)))</f>
        <v>0</v>
      </c>
      <c r="T172">
        <f>IF($B172=" ","",IF(ISERROR(1/VLOOKUP($B172,'Justerad allokering kvv'!$B$1:$AG$700,MATCH(T$1,'Justerad allokering kvv'!$B$1:$AF$1,0),FALSE)),VLOOKUP($B172,'Allokerad kvv'!$B$2:$AV$700,MATCH(T$1,'Allokerad kvv'!$B$1:$AV$1,0),FALSE),VLOOKUP($B172,'Justerad allokering kvv'!$B$1:$AG$700,MATCH(T$1,'Justerad allokering kvv'!$B$1:$AF$1,0),FALSE)))</f>
        <v>0</v>
      </c>
      <c r="U172">
        <f>IF($B172=" ","",IF(ISERROR(1/VLOOKUP($B172,'Justerad allokering kvv'!$B$1:$AG$700,MATCH(U$1,'Justerad allokering kvv'!$B$1:$AF$1,0),FALSE)),VLOOKUP($B172,'Allokerad kvv'!$B$2:$AV$700,MATCH(U$1,'Allokerad kvv'!$B$1:$AV$1,0),FALSE),VLOOKUP($B172,'Justerad allokering kvv'!$B$1:$AG$700,MATCH(U$1,'Justerad allokering kvv'!$B$1:$AF$1,0),FALSE)))</f>
        <v>0</v>
      </c>
      <c r="V172">
        <f>IF($B172=" ","",IF(ISERROR(1/VLOOKUP($B172,'Justerad allokering kvv'!$B$1:$AG$700,MATCH(V$1,'Justerad allokering kvv'!$B$1:$AF$1,0),FALSE)),VLOOKUP($B172,'Allokerad kvv'!$B$2:$AV$700,MATCH(V$1,'Allokerad kvv'!$B$1:$AV$1,0),FALSE),VLOOKUP($B172,'Justerad allokering kvv'!$B$1:$AG$700,MATCH(V$1,'Justerad allokering kvv'!$B$1:$AF$1,0),FALSE)))</f>
        <v>0</v>
      </c>
      <c r="W172">
        <f>IF($B172=" ","",IF(ISERROR(1/VLOOKUP($B172,'Justerad allokering kvv'!$B$1:$AG$700,MATCH(W$1,'Justerad allokering kvv'!$B$1:$AF$1,0),FALSE)),VLOOKUP($B172,'Allokerad kvv'!$B$2:$AV$700,MATCH(W$1,'Allokerad kvv'!$B$1:$AV$1,0),FALSE),VLOOKUP($B172,'Justerad allokering kvv'!$B$1:$AG$700,MATCH(W$1,'Justerad allokering kvv'!$B$1:$AF$1,0),FALSE)))</f>
        <v>0</v>
      </c>
      <c r="X172">
        <f>IF($B172=" ","",IF(ISERROR(1/VLOOKUP($B172,'Justerad allokering kvv'!$B$1:$AG$700,MATCH(X$1,'Justerad allokering kvv'!$B$1:$AF$1,0),FALSE)),VLOOKUP($B172,'Allokerad kvv'!$B$2:$AV$700,MATCH(X$1,'Allokerad kvv'!$B$1:$AV$1,0),FALSE),VLOOKUP($B172,'Justerad allokering kvv'!$B$1:$AG$700,MATCH(X$1,'Justerad allokering kvv'!$B$1:$AF$1,0),FALSE)))</f>
        <v>0</v>
      </c>
      <c r="Y172">
        <f>IF($B172=" ","",IF(ISERROR(1/VLOOKUP($B172,'Justerad allokering kvv'!$B$1:$AG$700,MATCH(Y$1,'Justerad allokering kvv'!$B$1:$AF$1,0),FALSE)),VLOOKUP($B172,'Allokerad kvv'!$B$2:$AV$700,MATCH(Y$1,'Allokerad kvv'!$B$1:$AV$1,0),FALSE),VLOOKUP($B172,'Justerad allokering kvv'!$B$1:$AG$700,MATCH(Y$1,'Justerad allokering kvv'!$B$1:$AF$1,0),FALSE)))</f>
        <v>0</v>
      </c>
      <c r="AB172">
        <f>IFERROR(VLOOKUP($B172,Kraftvärmeprod!$B$1:$AO$424,MATCH("Tillförd energi från rökgaskondensering (GWh)",Kraftvärmeprod!$B$1:$AG$1,0),FALSE)/1,0)</f>
        <v>0</v>
      </c>
      <c r="AE172" s="122">
        <f t="shared" si="8"/>
        <v>0</v>
      </c>
      <c r="AG172">
        <f t="shared" si="9"/>
        <v>0</v>
      </c>
      <c r="AH172">
        <f t="shared" si="10"/>
        <v>0</v>
      </c>
      <c r="AI172" t="str">
        <f>IF(AH172=0,"",AH172/VLOOKUP(B172,Kraftvärmeprod!$B$1:$BC$480,MATCH("Summa tillförd energi exklusive rökgaskondensering",Kraftvärmeprod!$B$1:$BC$1,0),FALSE))</f>
        <v/>
      </c>
      <c r="AK172">
        <f t="shared" si="11"/>
        <v>0</v>
      </c>
    </row>
    <row r="173" spans="1:37" x14ac:dyDescent="0.25">
      <c r="A173" s="2" t="s">
        <v>277</v>
      </c>
      <c r="B173" s="2" t="s">
        <v>279</v>
      </c>
      <c r="C173">
        <f>IF($B173=" ","",IF(ISERROR(1/VLOOKUP($B173,'Justerad allokering kvv'!$B$1:$AG$700,MATCH(C$1,'Justerad allokering kvv'!$B$1:$AF$1,0),FALSE)),VLOOKUP($B173,'Allokerad kvv'!$B$2:$AV$700,MATCH(C$1,'Allokerad kvv'!$B$1:$AV$1,0),FALSE),VLOOKUP($B173,'Justerad allokering kvv'!$B$1:$AG$700,MATCH(C$1,'Justerad allokering kvv'!$B$1:$AF$1,0),FALSE)))</f>
        <v>0</v>
      </c>
      <c r="D173">
        <f>IF($B173=" ","",IF(ISERROR(1/VLOOKUP($B173,'Justerad allokering kvv'!$B$1:$AG$700,MATCH(D$1,'Justerad allokering kvv'!$B$1:$AF$1,0),FALSE)),VLOOKUP($B173,'Allokerad kvv'!$B$2:$AV$700,MATCH(D$1,'Allokerad kvv'!$B$1:$AV$1,0),FALSE),VLOOKUP($B173,'Justerad allokering kvv'!$B$1:$AG$700,MATCH(D$1,'Justerad allokering kvv'!$B$1:$AF$1,0),FALSE)))</f>
        <v>0</v>
      </c>
      <c r="E173">
        <f>IF($B173=" ","",IF(ISERROR(1/VLOOKUP($B173,'Justerad allokering kvv'!$B$1:$AG$700,MATCH(E$1,'Justerad allokering kvv'!$B$1:$AF$1,0),FALSE)),VLOOKUP($B173,'Allokerad kvv'!$B$2:$AV$700,MATCH(E$1,'Allokerad kvv'!$B$1:$AV$1,0),FALSE),VLOOKUP($B173,'Justerad allokering kvv'!$B$1:$AG$700,MATCH(E$1,'Justerad allokering kvv'!$B$1:$AF$1,0),FALSE)))</f>
        <v>0</v>
      </c>
      <c r="F173">
        <f>IF($B173=" ","",IF(ISERROR(1/VLOOKUP($B173,'Justerad allokering kvv'!$B$1:$AG$700,MATCH(F$1,'Justerad allokering kvv'!$B$1:$AF$1,0),FALSE)),VLOOKUP($B173,'Allokerad kvv'!$B$2:$AV$700,MATCH(F$1,'Allokerad kvv'!$B$1:$AV$1,0),FALSE),VLOOKUP($B173,'Justerad allokering kvv'!$B$1:$AG$700,MATCH(F$1,'Justerad allokering kvv'!$B$1:$AF$1,0),FALSE)))</f>
        <v>0</v>
      </c>
      <c r="G173">
        <f>IF($B173=" ","",IF(ISERROR(1/VLOOKUP($B173,'Justerad allokering kvv'!$B$1:$AG$700,MATCH(G$1,'Justerad allokering kvv'!$B$1:$AF$1,0),FALSE)),VLOOKUP($B173,'Allokerad kvv'!$B$2:$AV$700,MATCH(G$1,'Allokerad kvv'!$B$1:$AV$1,0),FALSE),VLOOKUP($B173,'Justerad allokering kvv'!$B$1:$AG$700,MATCH(G$1,'Justerad allokering kvv'!$B$1:$AF$1,0),FALSE)))</f>
        <v>0</v>
      </c>
      <c r="H173">
        <f>IF($B173=" ","",IF(ISERROR(1/VLOOKUP($B173,'Justerad allokering kvv'!$B$1:$AG$700,MATCH(H$1,'Justerad allokering kvv'!$B$1:$AF$1,0),FALSE)),VLOOKUP($B173,'Allokerad kvv'!$B$2:$AV$700,MATCH(H$1,'Allokerad kvv'!$B$1:$AV$1,0),FALSE),VLOOKUP($B173,'Justerad allokering kvv'!$B$1:$AG$700,MATCH(H$1,'Justerad allokering kvv'!$B$1:$AF$1,0),FALSE)))</f>
        <v>0</v>
      </c>
      <c r="I173">
        <f>IF($B173=" ","",IF(ISERROR(1/VLOOKUP($B173,'Justerad allokering kvv'!$B$1:$AG$700,MATCH(I$1,'Justerad allokering kvv'!$B$1:$AF$1,0),FALSE)),VLOOKUP($B173,'Allokerad kvv'!$B$2:$AV$700,MATCH(I$1,'Allokerad kvv'!$B$1:$AV$1,0),FALSE),VLOOKUP($B173,'Justerad allokering kvv'!$B$1:$AG$700,MATCH(I$1,'Justerad allokering kvv'!$B$1:$AF$1,0),FALSE)))</f>
        <v>0</v>
      </c>
      <c r="J173">
        <f>IF($B173=" ","",IF(ISERROR(1/VLOOKUP($B173,'Justerad allokering kvv'!$B$1:$AG$700,MATCH(J$1,'Justerad allokering kvv'!$B$1:$AF$1,0),FALSE)),VLOOKUP($B173,'Allokerad kvv'!$B$2:$AV$700,MATCH(J$1,'Allokerad kvv'!$B$1:$AV$1,0),FALSE),VLOOKUP($B173,'Justerad allokering kvv'!$B$1:$AG$700,MATCH(J$1,'Justerad allokering kvv'!$B$1:$AF$1,0),FALSE)))</f>
        <v>0</v>
      </c>
      <c r="K173">
        <f>IF($B173=" ","",IF(ISERROR(1/VLOOKUP($B173,'Justerad allokering kvv'!$B$1:$AG$700,MATCH(K$1,'Justerad allokering kvv'!$B$1:$AF$1,0),FALSE)),VLOOKUP($B173,'Allokerad kvv'!$B$2:$AV$700,MATCH(K$1,'Allokerad kvv'!$B$1:$AV$1,0),FALSE),VLOOKUP($B173,'Justerad allokering kvv'!$B$1:$AG$700,MATCH(K$1,'Justerad allokering kvv'!$B$1:$AF$1,0),FALSE)))</f>
        <v>0</v>
      </c>
      <c r="L173">
        <f>IF($B173=" ","",IF(ISERROR(1/VLOOKUP($B173,'Justerad allokering kvv'!$B$1:$AG$700,MATCH(L$1,'Justerad allokering kvv'!$B$1:$AF$1,0),FALSE)),VLOOKUP($B173,'Allokerad kvv'!$B$2:$AV$700,MATCH(L$1,'Allokerad kvv'!$B$1:$AV$1,0),FALSE),VLOOKUP($B173,'Justerad allokering kvv'!$B$1:$AG$700,MATCH(L$1,'Justerad allokering kvv'!$B$1:$AF$1,0),FALSE)))</f>
        <v>0</v>
      </c>
      <c r="M173">
        <f>IF($B173=" ","",IF(ISERROR(1/VLOOKUP($B173,'Justerad allokering kvv'!$B$1:$AG$700,MATCH(M$1,'Justerad allokering kvv'!$B$1:$AF$1,0),FALSE)),VLOOKUP($B173,'Allokerad kvv'!$B$2:$AV$700,MATCH(M$1,'Allokerad kvv'!$B$1:$AV$1,0),FALSE),VLOOKUP($B173,'Justerad allokering kvv'!$B$1:$AG$700,MATCH(M$1,'Justerad allokering kvv'!$B$1:$AF$1,0),FALSE)))</f>
        <v>0</v>
      </c>
      <c r="N173">
        <f>IF($B173=" ","",IF(ISERROR(1/VLOOKUP($B173,'Justerad allokering kvv'!$B$1:$AG$700,MATCH(N$1,'Justerad allokering kvv'!$B$1:$AF$1,0),FALSE)),VLOOKUP($B173,'Allokerad kvv'!$B$2:$AV$700,MATCH(N$1,'Allokerad kvv'!$B$1:$AV$1,0),FALSE),VLOOKUP($B173,'Justerad allokering kvv'!$B$1:$AG$700,MATCH(N$1,'Justerad allokering kvv'!$B$1:$AF$1,0),FALSE)))</f>
        <v>0</v>
      </c>
      <c r="O173">
        <f>IF($B173=" ","",IF(ISERROR(1/VLOOKUP($B173,'Justerad allokering kvv'!$B$1:$AG$700,MATCH(O$1,'Justerad allokering kvv'!$B$1:$AF$1,0),FALSE)),VLOOKUP($B173,'Allokerad kvv'!$B$2:$AV$700,MATCH(O$1,'Allokerad kvv'!$B$1:$AV$1,0),FALSE),VLOOKUP($B173,'Justerad allokering kvv'!$B$1:$AG$700,MATCH(O$1,'Justerad allokering kvv'!$B$1:$AF$1,0),FALSE)))</f>
        <v>0</v>
      </c>
      <c r="P173">
        <f>IF($B173=" ","",IF(ISERROR(1/VLOOKUP($B173,'Justerad allokering kvv'!$B$1:$AG$700,MATCH(P$1,'Justerad allokering kvv'!$B$1:$AF$1,0),FALSE)),VLOOKUP($B173,'Allokerad kvv'!$B$2:$AV$700,MATCH(P$1,'Allokerad kvv'!$B$1:$AV$1,0),FALSE),VLOOKUP($B173,'Justerad allokering kvv'!$B$1:$AG$700,MATCH(P$1,'Justerad allokering kvv'!$B$1:$AF$1,0),FALSE)))</f>
        <v>0</v>
      </c>
      <c r="Q173">
        <f>IF($B173=" ","",IF(ISERROR(1/VLOOKUP($B173,'Justerad allokering kvv'!$B$1:$AG$700,MATCH(Q$1,'Justerad allokering kvv'!$B$1:$AF$1,0),FALSE)),VLOOKUP($B173,'Allokerad kvv'!$B$2:$AV$700,MATCH(Q$1,'Allokerad kvv'!$B$1:$AV$1,0),FALSE),VLOOKUP($B173,'Justerad allokering kvv'!$B$1:$AG$700,MATCH(Q$1,'Justerad allokering kvv'!$B$1:$AF$1,0),FALSE)))</f>
        <v>0</v>
      </c>
      <c r="R173">
        <f>IF($B173=" ","",IF(ISERROR(1/VLOOKUP($B173,'Justerad allokering kvv'!$B$1:$AG$700,MATCH(R$1,'Justerad allokering kvv'!$B$1:$AF$1,0),FALSE)),VLOOKUP($B173,'Allokerad kvv'!$B$2:$AV$700,MATCH(R$1,'Allokerad kvv'!$B$1:$AV$1,0),FALSE),VLOOKUP($B173,'Justerad allokering kvv'!$B$1:$AG$700,MATCH(R$1,'Justerad allokering kvv'!$B$1:$AF$1,0),FALSE)))</f>
        <v>0</v>
      </c>
      <c r="S173">
        <f>IF($B173=" ","",IF(ISERROR(1/VLOOKUP($B173,'Justerad allokering kvv'!$B$1:$AG$700,MATCH(S$1,'Justerad allokering kvv'!$B$1:$AF$1,0),FALSE)),VLOOKUP($B173,'Allokerad kvv'!$B$2:$AV$700,MATCH(S$1,'Allokerad kvv'!$B$1:$AV$1,0),FALSE),VLOOKUP($B173,'Justerad allokering kvv'!$B$1:$AG$700,MATCH(S$1,'Justerad allokering kvv'!$B$1:$AF$1,0),FALSE)))</f>
        <v>0</v>
      </c>
      <c r="T173">
        <f>IF($B173=" ","",IF(ISERROR(1/VLOOKUP($B173,'Justerad allokering kvv'!$B$1:$AG$700,MATCH(T$1,'Justerad allokering kvv'!$B$1:$AF$1,0),FALSE)),VLOOKUP($B173,'Allokerad kvv'!$B$2:$AV$700,MATCH(T$1,'Allokerad kvv'!$B$1:$AV$1,0),FALSE),VLOOKUP($B173,'Justerad allokering kvv'!$B$1:$AG$700,MATCH(T$1,'Justerad allokering kvv'!$B$1:$AF$1,0),FALSE)))</f>
        <v>0</v>
      </c>
      <c r="U173">
        <f>IF($B173=" ","",IF(ISERROR(1/VLOOKUP($B173,'Justerad allokering kvv'!$B$1:$AG$700,MATCH(U$1,'Justerad allokering kvv'!$B$1:$AF$1,0),FALSE)),VLOOKUP($B173,'Allokerad kvv'!$B$2:$AV$700,MATCH(U$1,'Allokerad kvv'!$B$1:$AV$1,0),FALSE),VLOOKUP($B173,'Justerad allokering kvv'!$B$1:$AG$700,MATCH(U$1,'Justerad allokering kvv'!$B$1:$AF$1,0),FALSE)))</f>
        <v>0</v>
      </c>
      <c r="V173">
        <f>IF($B173=" ","",IF(ISERROR(1/VLOOKUP($B173,'Justerad allokering kvv'!$B$1:$AG$700,MATCH(V$1,'Justerad allokering kvv'!$B$1:$AF$1,0),FALSE)),VLOOKUP($B173,'Allokerad kvv'!$B$2:$AV$700,MATCH(V$1,'Allokerad kvv'!$B$1:$AV$1,0),FALSE),VLOOKUP($B173,'Justerad allokering kvv'!$B$1:$AG$700,MATCH(V$1,'Justerad allokering kvv'!$B$1:$AF$1,0),FALSE)))</f>
        <v>0</v>
      </c>
      <c r="W173">
        <f>IF($B173=" ","",IF(ISERROR(1/VLOOKUP($B173,'Justerad allokering kvv'!$B$1:$AG$700,MATCH(W$1,'Justerad allokering kvv'!$B$1:$AF$1,0),FALSE)),VLOOKUP($B173,'Allokerad kvv'!$B$2:$AV$700,MATCH(W$1,'Allokerad kvv'!$B$1:$AV$1,0),FALSE),VLOOKUP($B173,'Justerad allokering kvv'!$B$1:$AG$700,MATCH(W$1,'Justerad allokering kvv'!$B$1:$AF$1,0),FALSE)))</f>
        <v>0</v>
      </c>
      <c r="X173">
        <f>IF($B173=" ","",IF(ISERROR(1/VLOOKUP($B173,'Justerad allokering kvv'!$B$1:$AG$700,MATCH(X$1,'Justerad allokering kvv'!$B$1:$AF$1,0),FALSE)),VLOOKUP($B173,'Allokerad kvv'!$B$2:$AV$700,MATCH(X$1,'Allokerad kvv'!$B$1:$AV$1,0),FALSE),VLOOKUP($B173,'Justerad allokering kvv'!$B$1:$AG$700,MATCH(X$1,'Justerad allokering kvv'!$B$1:$AF$1,0),FALSE)))</f>
        <v>0</v>
      </c>
      <c r="Y173">
        <f>IF($B173=" ","",IF(ISERROR(1/VLOOKUP($B173,'Justerad allokering kvv'!$B$1:$AG$700,MATCH(Y$1,'Justerad allokering kvv'!$B$1:$AF$1,0),FALSE)),VLOOKUP($B173,'Allokerad kvv'!$B$2:$AV$700,MATCH(Y$1,'Allokerad kvv'!$B$1:$AV$1,0),FALSE),VLOOKUP($B173,'Justerad allokering kvv'!$B$1:$AG$700,MATCH(Y$1,'Justerad allokering kvv'!$B$1:$AF$1,0),FALSE)))</f>
        <v>0</v>
      </c>
      <c r="AB173">
        <f>IFERROR(VLOOKUP($B173,Kraftvärmeprod!$B$1:$AO$424,MATCH("Tillförd energi från rökgaskondensering (GWh)",Kraftvärmeprod!$B$1:$AG$1,0),FALSE)/1,0)</f>
        <v>0</v>
      </c>
      <c r="AE173" s="122">
        <f t="shared" si="8"/>
        <v>0</v>
      </c>
      <c r="AG173">
        <f t="shared" si="9"/>
        <v>0</v>
      </c>
      <c r="AH173">
        <f t="shared" si="10"/>
        <v>0</v>
      </c>
      <c r="AI173" t="str">
        <f>IF(AH173=0,"",AH173/VLOOKUP(B173,Kraftvärmeprod!$B$1:$BC$480,MATCH("Summa tillförd energi exklusive rökgaskondensering",Kraftvärmeprod!$B$1:$BC$1,0),FALSE))</f>
        <v/>
      </c>
      <c r="AK173">
        <f t="shared" si="11"/>
        <v>0</v>
      </c>
    </row>
    <row r="174" spans="1:37" x14ac:dyDescent="0.25">
      <c r="A174" s="2" t="s">
        <v>277</v>
      </c>
      <c r="B174" s="2" t="s">
        <v>280</v>
      </c>
      <c r="C174">
        <f>IF($B174=" ","",IF(ISERROR(1/VLOOKUP($B174,'Justerad allokering kvv'!$B$1:$AG$700,MATCH(C$1,'Justerad allokering kvv'!$B$1:$AF$1,0),FALSE)),VLOOKUP($B174,'Allokerad kvv'!$B$2:$AV$700,MATCH(C$1,'Allokerad kvv'!$B$1:$AV$1,0),FALSE),VLOOKUP($B174,'Justerad allokering kvv'!$B$1:$AG$700,MATCH(C$1,'Justerad allokering kvv'!$B$1:$AF$1,0),FALSE)))</f>
        <v>0</v>
      </c>
      <c r="D174">
        <f>IF($B174=" ","",IF(ISERROR(1/VLOOKUP($B174,'Justerad allokering kvv'!$B$1:$AG$700,MATCH(D$1,'Justerad allokering kvv'!$B$1:$AF$1,0),FALSE)),VLOOKUP($B174,'Allokerad kvv'!$B$2:$AV$700,MATCH(D$1,'Allokerad kvv'!$B$1:$AV$1,0),FALSE),VLOOKUP($B174,'Justerad allokering kvv'!$B$1:$AG$700,MATCH(D$1,'Justerad allokering kvv'!$B$1:$AF$1,0),FALSE)))</f>
        <v>0</v>
      </c>
      <c r="E174">
        <f>IF($B174=" ","",IF(ISERROR(1/VLOOKUP($B174,'Justerad allokering kvv'!$B$1:$AG$700,MATCH(E$1,'Justerad allokering kvv'!$B$1:$AF$1,0),FALSE)),VLOOKUP($B174,'Allokerad kvv'!$B$2:$AV$700,MATCH(E$1,'Allokerad kvv'!$B$1:$AV$1,0),FALSE),VLOOKUP($B174,'Justerad allokering kvv'!$B$1:$AG$700,MATCH(E$1,'Justerad allokering kvv'!$B$1:$AF$1,0),FALSE)))</f>
        <v>0</v>
      </c>
      <c r="F174">
        <f>IF($B174=" ","",IF(ISERROR(1/VLOOKUP($B174,'Justerad allokering kvv'!$B$1:$AG$700,MATCH(F$1,'Justerad allokering kvv'!$B$1:$AF$1,0),FALSE)),VLOOKUP($B174,'Allokerad kvv'!$B$2:$AV$700,MATCH(F$1,'Allokerad kvv'!$B$1:$AV$1,0),FALSE),VLOOKUP($B174,'Justerad allokering kvv'!$B$1:$AG$700,MATCH(F$1,'Justerad allokering kvv'!$B$1:$AF$1,0),FALSE)))</f>
        <v>0</v>
      </c>
      <c r="G174">
        <f>IF($B174=" ","",IF(ISERROR(1/VLOOKUP($B174,'Justerad allokering kvv'!$B$1:$AG$700,MATCH(G$1,'Justerad allokering kvv'!$B$1:$AF$1,0),FALSE)),VLOOKUP($B174,'Allokerad kvv'!$B$2:$AV$700,MATCH(G$1,'Allokerad kvv'!$B$1:$AV$1,0),FALSE),VLOOKUP($B174,'Justerad allokering kvv'!$B$1:$AG$700,MATCH(G$1,'Justerad allokering kvv'!$B$1:$AF$1,0),FALSE)))</f>
        <v>0</v>
      </c>
      <c r="H174">
        <f>IF($B174=" ","",IF(ISERROR(1/VLOOKUP($B174,'Justerad allokering kvv'!$B$1:$AG$700,MATCH(H$1,'Justerad allokering kvv'!$B$1:$AF$1,0),FALSE)),VLOOKUP($B174,'Allokerad kvv'!$B$2:$AV$700,MATCH(H$1,'Allokerad kvv'!$B$1:$AV$1,0),FALSE),VLOOKUP($B174,'Justerad allokering kvv'!$B$1:$AG$700,MATCH(H$1,'Justerad allokering kvv'!$B$1:$AF$1,0),FALSE)))</f>
        <v>0</v>
      </c>
      <c r="I174">
        <f>IF($B174=" ","",IF(ISERROR(1/VLOOKUP($B174,'Justerad allokering kvv'!$B$1:$AG$700,MATCH(I$1,'Justerad allokering kvv'!$B$1:$AF$1,0),FALSE)),VLOOKUP($B174,'Allokerad kvv'!$B$2:$AV$700,MATCH(I$1,'Allokerad kvv'!$B$1:$AV$1,0),FALSE),VLOOKUP($B174,'Justerad allokering kvv'!$B$1:$AG$700,MATCH(I$1,'Justerad allokering kvv'!$B$1:$AF$1,0),FALSE)))</f>
        <v>0</v>
      </c>
      <c r="J174">
        <f>IF($B174=" ","",IF(ISERROR(1/VLOOKUP($B174,'Justerad allokering kvv'!$B$1:$AG$700,MATCH(J$1,'Justerad allokering kvv'!$B$1:$AF$1,0),FALSE)),VLOOKUP($B174,'Allokerad kvv'!$B$2:$AV$700,MATCH(J$1,'Allokerad kvv'!$B$1:$AV$1,0),FALSE),VLOOKUP($B174,'Justerad allokering kvv'!$B$1:$AG$700,MATCH(J$1,'Justerad allokering kvv'!$B$1:$AF$1,0),FALSE)))</f>
        <v>0</v>
      </c>
      <c r="K174">
        <f>IF($B174=" ","",IF(ISERROR(1/VLOOKUP($B174,'Justerad allokering kvv'!$B$1:$AG$700,MATCH(K$1,'Justerad allokering kvv'!$B$1:$AF$1,0),FALSE)),VLOOKUP($B174,'Allokerad kvv'!$B$2:$AV$700,MATCH(K$1,'Allokerad kvv'!$B$1:$AV$1,0),FALSE),VLOOKUP($B174,'Justerad allokering kvv'!$B$1:$AG$700,MATCH(K$1,'Justerad allokering kvv'!$B$1:$AF$1,0),FALSE)))</f>
        <v>0</v>
      </c>
      <c r="L174">
        <f>IF($B174=" ","",IF(ISERROR(1/VLOOKUP($B174,'Justerad allokering kvv'!$B$1:$AG$700,MATCH(L$1,'Justerad allokering kvv'!$B$1:$AF$1,0),FALSE)),VLOOKUP($B174,'Allokerad kvv'!$B$2:$AV$700,MATCH(L$1,'Allokerad kvv'!$B$1:$AV$1,0),FALSE),VLOOKUP($B174,'Justerad allokering kvv'!$B$1:$AG$700,MATCH(L$1,'Justerad allokering kvv'!$B$1:$AF$1,0),FALSE)))</f>
        <v>0</v>
      </c>
      <c r="M174">
        <f>IF($B174=" ","",IF(ISERROR(1/VLOOKUP($B174,'Justerad allokering kvv'!$B$1:$AG$700,MATCH(M$1,'Justerad allokering kvv'!$B$1:$AF$1,0),FALSE)),VLOOKUP($B174,'Allokerad kvv'!$B$2:$AV$700,MATCH(M$1,'Allokerad kvv'!$B$1:$AV$1,0),FALSE),VLOOKUP($B174,'Justerad allokering kvv'!$B$1:$AG$700,MATCH(M$1,'Justerad allokering kvv'!$B$1:$AF$1,0),FALSE)))</f>
        <v>0</v>
      </c>
      <c r="N174">
        <f>IF($B174=" ","",IF(ISERROR(1/VLOOKUP($B174,'Justerad allokering kvv'!$B$1:$AG$700,MATCH(N$1,'Justerad allokering kvv'!$B$1:$AF$1,0),FALSE)),VLOOKUP($B174,'Allokerad kvv'!$B$2:$AV$700,MATCH(N$1,'Allokerad kvv'!$B$1:$AV$1,0),FALSE),VLOOKUP($B174,'Justerad allokering kvv'!$B$1:$AG$700,MATCH(N$1,'Justerad allokering kvv'!$B$1:$AF$1,0),FALSE)))</f>
        <v>0</v>
      </c>
      <c r="O174">
        <f>IF($B174=" ","",IF(ISERROR(1/VLOOKUP($B174,'Justerad allokering kvv'!$B$1:$AG$700,MATCH(O$1,'Justerad allokering kvv'!$B$1:$AF$1,0),FALSE)),VLOOKUP($B174,'Allokerad kvv'!$B$2:$AV$700,MATCH(O$1,'Allokerad kvv'!$B$1:$AV$1,0),FALSE),VLOOKUP($B174,'Justerad allokering kvv'!$B$1:$AG$700,MATCH(O$1,'Justerad allokering kvv'!$B$1:$AF$1,0),FALSE)))</f>
        <v>0</v>
      </c>
      <c r="P174">
        <f>IF($B174=" ","",IF(ISERROR(1/VLOOKUP($B174,'Justerad allokering kvv'!$B$1:$AG$700,MATCH(P$1,'Justerad allokering kvv'!$B$1:$AF$1,0),FALSE)),VLOOKUP($B174,'Allokerad kvv'!$B$2:$AV$700,MATCH(P$1,'Allokerad kvv'!$B$1:$AV$1,0),FALSE),VLOOKUP($B174,'Justerad allokering kvv'!$B$1:$AG$700,MATCH(P$1,'Justerad allokering kvv'!$B$1:$AF$1,0),FALSE)))</f>
        <v>0</v>
      </c>
      <c r="Q174">
        <f>IF($B174=" ","",IF(ISERROR(1/VLOOKUP($B174,'Justerad allokering kvv'!$B$1:$AG$700,MATCH(Q$1,'Justerad allokering kvv'!$B$1:$AF$1,0),FALSE)),VLOOKUP($B174,'Allokerad kvv'!$B$2:$AV$700,MATCH(Q$1,'Allokerad kvv'!$B$1:$AV$1,0),FALSE),VLOOKUP($B174,'Justerad allokering kvv'!$B$1:$AG$700,MATCH(Q$1,'Justerad allokering kvv'!$B$1:$AF$1,0),FALSE)))</f>
        <v>0</v>
      </c>
      <c r="R174">
        <f>IF($B174=" ","",IF(ISERROR(1/VLOOKUP($B174,'Justerad allokering kvv'!$B$1:$AG$700,MATCH(R$1,'Justerad allokering kvv'!$B$1:$AF$1,0),FALSE)),VLOOKUP($B174,'Allokerad kvv'!$B$2:$AV$700,MATCH(R$1,'Allokerad kvv'!$B$1:$AV$1,0),FALSE),VLOOKUP($B174,'Justerad allokering kvv'!$B$1:$AG$700,MATCH(R$1,'Justerad allokering kvv'!$B$1:$AF$1,0),FALSE)))</f>
        <v>0</v>
      </c>
      <c r="S174">
        <f>IF($B174=" ","",IF(ISERROR(1/VLOOKUP($B174,'Justerad allokering kvv'!$B$1:$AG$700,MATCH(S$1,'Justerad allokering kvv'!$B$1:$AF$1,0),FALSE)),VLOOKUP($B174,'Allokerad kvv'!$B$2:$AV$700,MATCH(S$1,'Allokerad kvv'!$B$1:$AV$1,0),FALSE),VLOOKUP($B174,'Justerad allokering kvv'!$B$1:$AG$700,MATCH(S$1,'Justerad allokering kvv'!$B$1:$AF$1,0),FALSE)))</f>
        <v>0</v>
      </c>
      <c r="T174">
        <f>IF($B174=" ","",IF(ISERROR(1/VLOOKUP($B174,'Justerad allokering kvv'!$B$1:$AG$700,MATCH(T$1,'Justerad allokering kvv'!$B$1:$AF$1,0),FALSE)),VLOOKUP($B174,'Allokerad kvv'!$B$2:$AV$700,MATCH(T$1,'Allokerad kvv'!$B$1:$AV$1,0),FALSE),VLOOKUP($B174,'Justerad allokering kvv'!$B$1:$AG$700,MATCH(T$1,'Justerad allokering kvv'!$B$1:$AF$1,0),FALSE)))</f>
        <v>0</v>
      </c>
      <c r="U174">
        <f>IF($B174=" ","",IF(ISERROR(1/VLOOKUP($B174,'Justerad allokering kvv'!$B$1:$AG$700,MATCH(U$1,'Justerad allokering kvv'!$B$1:$AF$1,0),FALSE)),VLOOKUP($B174,'Allokerad kvv'!$B$2:$AV$700,MATCH(U$1,'Allokerad kvv'!$B$1:$AV$1,0),FALSE),VLOOKUP($B174,'Justerad allokering kvv'!$B$1:$AG$700,MATCH(U$1,'Justerad allokering kvv'!$B$1:$AF$1,0),FALSE)))</f>
        <v>0</v>
      </c>
      <c r="V174">
        <f>IF($B174=" ","",IF(ISERROR(1/VLOOKUP($B174,'Justerad allokering kvv'!$B$1:$AG$700,MATCH(V$1,'Justerad allokering kvv'!$B$1:$AF$1,0),FALSE)),VLOOKUP($B174,'Allokerad kvv'!$B$2:$AV$700,MATCH(V$1,'Allokerad kvv'!$B$1:$AV$1,0),FALSE),VLOOKUP($B174,'Justerad allokering kvv'!$B$1:$AG$700,MATCH(V$1,'Justerad allokering kvv'!$B$1:$AF$1,0),FALSE)))</f>
        <v>0</v>
      </c>
      <c r="W174">
        <f>IF($B174=" ","",IF(ISERROR(1/VLOOKUP($B174,'Justerad allokering kvv'!$B$1:$AG$700,MATCH(W$1,'Justerad allokering kvv'!$B$1:$AF$1,0),FALSE)),VLOOKUP($B174,'Allokerad kvv'!$B$2:$AV$700,MATCH(W$1,'Allokerad kvv'!$B$1:$AV$1,0),FALSE),VLOOKUP($B174,'Justerad allokering kvv'!$B$1:$AG$700,MATCH(W$1,'Justerad allokering kvv'!$B$1:$AF$1,0),FALSE)))</f>
        <v>0</v>
      </c>
      <c r="X174">
        <f>IF($B174=" ","",IF(ISERROR(1/VLOOKUP($B174,'Justerad allokering kvv'!$B$1:$AG$700,MATCH(X$1,'Justerad allokering kvv'!$B$1:$AF$1,0),FALSE)),VLOOKUP($B174,'Allokerad kvv'!$B$2:$AV$700,MATCH(X$1,'Allokerad kvv'!$B$1:$AV$1,0),FALSE),VLOOKUP($B174,'Justerad allokering kvv'!$B$1:$AG$700,MATCH(X$1,'Justerad allokering kvv'!$B$1:$AF$1,0),FALSE)))</f>
        <v>0</v>
      </c>
      <c r="Y174">
        <f>IF($B174=" ","",IF(ISERROR(1/VLOOKUP($B174,'Justerad allokering kvv'!$B$1:$AG$700,MATCH(Y$1,'Justerad allokering kvv'!$B$1:$AF$1,0),FALSE)),VLOOKUP($B174,'Allokerad kvv'!$B$2:$AV$700,MATCH(Y$1,'Allokerad kvv'!$B$1:$AV$1,0),FALSE),VLOOKUP($B174,'Justerad allokering kvv'!$B$1:$AG$700,MATCH(Y$1,'Justerad allokering kvv'!$B$1:$AF$1,0),FALSE)))</f>
        <v>0</v>
      </c>
      <c r="AB174">
        <f>IFERROR(VLOOKUP($B174,Kraftvärmeprod!$B$1:$AO$424,MATCH("Tillförd energi från rökgaskondensering (GWh)",Kraftvärmeprod!$B$1:$AG$1,0),FALSE)/1,0)</f>
        <v>0</v>
      </c>
      <c r="AE174" s="122">
        <f t="shared" si="8"/>
        <v>0</v>
      </c>
      <c r="AG174">
        <f t="shared" si="9"/>
        <v>0</v>
      </c>
      <c r="AH174">
        <f t="shared" si="10"/>
        <v>0</v>
      </c>
      <c r="AI174" t="str">
        <f>IF(AH174=0,"",AH174/VLOOKUP(B174,Kraftvärmeprod!$B$1:$BC$480,MATCH("Summa tillförd energi exklusive rökgaskondensering",Kraftvärmeprod!$B$1:$BC$1,0),FALSE))</f>
        <v/>
      </c>
      <c r="AK174">
        <f t="shared" si="11"/>
        <v>0</v>
      </c>
    </row>
    <row r="175" spans="1:37" x14ac:dyDescent="0.25">
      <c r="A175" s="2" t="s">
        <v>277</v>
      </c>
      <c r="B175" s="2" t="s">
        <v>281</v>
      </c>
      <c r="C175">
        <f>IF($B175=" ","",IF(ISERROR(1/VLOOKUP($B175,'Justerad allokering kvv'!$B$1:$AG$700,MATCH(C$1,'Justerad allokering kvv'!$B$1:$AF$1,0),FALSE)),VLOOKUP($B175,'Allokerad kvv'!$B$2:$AV$700,MATCH(C$1,'Allokerad kvv'!$B$1:$AV$1,0),FALSE),VLOOKUP($B175,'Justerad allokering kvv'!$B$1:$AG$700,MATCH(C$1,'Justerad allokering kvv'!$B$1:$AF$1,0),FALSE)))</f>
        <v>0</v>
      </c>
      <c r="D175">
        <f>IF($B175=" ","",IF(ISERROR(1/VLOOKUP($B175,'Justerad allokering kvv'!$B$1:$AG$700,MATCH(D$1,'Justerad allokering kvv'!$B$1:$AF$1,0),FALSE)),VLOOKUP($B175,'Allokerad kvv'!$B$2:$AV$700,MATCH(D$1,'Allokerad kvv'!$B$1:$AV$1,0),FALSE),VLOOKUP($B175,'Justerad allokering kvv'!$B$1:$AG$700,MATCH(D$1,'Justerad allokering kvv'!$B$1:$AF$1,0),FALSE)))</f>
        <v>0</v>
      </c>
      <c r="E175">
        <f>IF($B175=" ","",IF(ISERROR(1/VLOOKUP($B175,'Justerad allokering kvv'!$B$1:$AG$700,MATCH(E$1,'Justerad allokering kvv'!$B$1:$AF$1,0),FALSE)),VLOOKUP($B175,'Allokerad kvv'!$B$2:$AV$700,MATCH(E$1,'Allokerad kvv'!$B$1:$AV$1,0),FALSE),VLOOKUP($B175,'Justerad allokering kvv'!$B$1:$AG$700,MATCH(E$1,'Justerad allokering kvv'!$B$1:$AF$1,0),FALSE)))</f>
        <v>0</v>
      </c>
      <c r="F175">
        <f>IF($B175=" ","",IF(ISERROR(1/VLOOKUP($B175,'Justerad allokering kvv'!$B$1:$AG$700,MATCH(F$1,'Justerad allokering kvv'!$B$1:$AF$1,0),FALSE)),VLOOKUP($B175,'Allokerad kvv'!$B$2:$AV$700,MATCH(F$1,'Allokerad kvv'!$B$1:$AV$1,0),FALSE),VLOOKUP($B175,'Justerad allokering kvv'!$B$1:$AG$700,MATCH(F$1,'Justerad allokering kvv'!$B$1:$AF$1,0),FALSE)))</f>
        <v>0</v>
      </c>
      <c r="G175">
        <f>IF($B175=" ","",IF(ISERROR(1/VLOOKUP($B175,'Justerad allokering kvv'!$B$1:$AG$700,MATCH(G$1,'Justerad allokering kvv'!$B$1:$AF$1,0),FALSE)),VLOOKUP($B175,'Allokerad kvv'!$B$2:$AV$700,MATCH(G$1,'Allokerad kvv'!$B$1:$AV$1,0),FALSE),VLOOKUP($B175,'Justerad allokering kvv'!$B$1:$AG$700,MATCH(G$1,'Justerad allokering kvv'!$B$1:$AF$1,0),FALSE)))</f>
        <v>0</v>
      </c>
      <c r="H175">
        <f>IF($B175=" ","",IF(ISERROR(1/VLOOKUP($B175,'Justerad allokering kvv'!$B$1:$AG$700,MATCH(H$1,'Justerad allokering kvv'!$B$1:$AF$1,0),FALSE)),VLOOKUP($B175,'Allokerad kvv'!$B$2:$AV$700,MATCH(H$1,'Allokerad kvv'!$B$1:$AV$1,0),FALSE),VLOOKUP($B175,'Justerad allokering kvv'!$B$1:$AG$700,MATCH(H$1,'Justerad allokering kvv'!$B$1:$AF$1,0),FALSE)))</f>
        <v>0</v>
      </c>
      <c r="I175">
        <f>IF($B175=" ","",IF(ISERROR(1/VLOOKUP($B175,'Justerad allokering kvv'!$B$1:$AG$700,MATCH(I$1,'Justerad allokering kvv'!$B$1:$AF$1,0),FALSE)),VLOOKUP($B175,'Allokerad kvv'!$B$2:$AV$700,MATCH(I$1,'Allokerad kvv'!$B$1:$AV$1,0),FALSE),VLOOKUP($B175,'Justerad allokering kvv'!$B$1:$AG$700,MATCH(I$1,'Justerad allokering kvv'!$B$1:$AF$1,0),FALSE)))</f>
        <v>0</v>
      </c>
      <c r="J175">
        <f>IF($B175=" ","",IF(ISERROR(1/VLOOKUP($B175,'Justerad allokering kvv'!$B$1:$AG$700,MATCH(J$1,'Justerad allokering kvv'!$B$1:$AF$1,0),FALSE)),VLOOKUP($B175,'Allokerad kvv'!$B$2:$AV$700,MATCH(J$1,'Allokerad kvv'!$B$1:$AV$1,0),FALSE),VLOOKUP($B175,'Justerad allokering kvv'!$B$1:$AG$700,MATCH(J$1,'Justerad allokering kvv'!$B$1:$AF$1,0),FALSE)))</f>
        <v>0</v>
      </c>
      <c r="K175">
        <f>IF($B175=" ","",IF(ISERROR(1/VLOOKUP($B175,'Justerad allokering kvv'!$B$1:$AG$700,MATCH(K$1,'Justerad allokering kvv'!$B$1:$AF$1,0),FALSE)),VLOOKUP($B175,'Allokerad kvv'!$B$2:$AV$700,MATCH(K$1,'Allokerad kvv'!$B$1:$AV$1,0),FALSE),VLOOKUP($B175,'Justerad allokering kvv'!$B$1:$AG$700,MATCH(K$1,'Justerad allokering kvv'!$B$1:$AF$1,0),FALSE)))</f>
        <v>0</v>
      </c>
      <c r="L175">
        <f>IF($B175=" ","",IF(ISERROR(1/VLOOKUP($B175,'Justerad allokering kvv'!$B$1:$AG$700,MATCH(L$1,'Justerad allokering kvv'!$B$1:$AF$1,0),FALSE)),VLOOKUP($B175,'Allokerad kvv'!$B$2:$AV$700,MATCH(L$1,'Allokerad kvv'!$B$1:$AV$1,0),FALSE),VLOOKUP($B175,'Justerad allokering kvv'!$B$1:$AG$700,MATCH(L$1,'Justerad allokering kvv'!$B$1:$AF$1,0),FALSE)))</f>
        <v>0</v>
      </c>
      <c r="M175">
        <f>IF($B175=" ","",IF(ISERROR(1/VLOOKUP($B175,'Justerad allokering kvv'!$B$1:$AG$700,MATCH(M$1,'Justerad allokering kvv'!$B$1:$AF$1,0),FALSE)),VLOOKUP($B175,'Allokerad kvv'!$B$2:$AV$700,MATCH(M$1,'Allokerad kvv'!$B$1:$AV$1,0),FALSE),VLOOKUP($B175,'Justerad allokering kvv'!$B$1:$AG$700,MATCH(M$1,'Justerad allokering kvv'!$B$1:$AF$1,0),FALSE)))</f>
        <v>0</v>
      </c>
      <c r="N175">
        <f>IF($B175=" ","",IF(ISERROR(1/VLOOKUP($B175,'Justerad allokering kvv'!$B$1:$AG$700,MATCH(N$1,'Justerad allokering kvv'!$B$1:$AF$1,0),FALSE)),VLOOKUP($B175,'Allokerad kvv'!$B$2:$AV$700,MATCH(N$1,'Allokerad kvv'!$B$1:$AV$1,0),FALSE),VLOOKUP($B175,'Justerad allokering kvv'!$B$1:$AG$700,MATCH(N$1,'Justerad allokering kvv'!$B$1:$AF$1,0),FALSE)))</f>
        <v>0</v>
      </c>
      <c r="O175">
        <f>IF($B175=" ","",IF(ISERROR(1/VLOOKUP($B175,'Justerad allokering kvv'!$B$1:$AG$700,MATCH(O$1,'Justerad allokering kvv'!$B$1:$AF$1,0),FALSE)),VLOOKUP($B175,'Allokerad kvv'!$B$2:$AV$700,MATCH(O$1,'Allokerad kvv'!$B$1:$AV$1,0),FALSE),VLOOKUP($B175,'Justerad allokering kvv'!$B$1:$AG$700,MATCH(O$1,'Justerad allokering kvv'!$B$1:$AF$1,0),FALSE)))</f>
        <v>0</v>
      </c>
      <c r="P175">
        <f>IF($B175=" ","",IF(ISERROR(1/VLOOKUP($B175,'Justerad allokering kvv'!$B$1:$AG$700,MATCH(P$1,'Justerad allokering kvv'!$B$1:$AF$1,0),FALSE)),VLOOKUP($B175,'Allokerad kvv'!$B$2:$AV$700,MATCH(P$1,'Allokerad kvv'!$B$1:$AV$1,0),FALSE),VLOOKUP($B175,'Justerad allokering kvv'!$B$1:$AG$700,MATCH(P$1,'Justerad allokering kvv'!$B$1:$AF$1,0),FALSE)))</f>
        <v>0</v>
      </c>
      <c r="Q175">
        <f>IF($B175=" ","",IF(ISERROR(1/VLOOKUP($B175,'Justerad allokering kvv'!$B$1:$AG$700,MATCH(Q$1,'Justerad allokering kvv'!$B$1:$AF$1,0),FALSE)),VLOOKUP($B175,'Allokerad kvv'!$B$2:$AV$700,MATCH(Q$1,'Allokerad kvv'!$B$1:$AV$1,0),FALSE),VLOOKUP($B175,'Justerad allokering kvv'!$B$1:$AG$700,MATCH(Q$1,'Justerad allokering kvv'!$B$1:$AF$1,0),FALSE)))</f>
        <v>0</v>
      </c>
      <c r="R175">
        <f>IF($B175=" ","",IF(ISERROR(1/VLOOKUP($B175,'Justerad allokering kvv'!$B$1:$AG$700,MATCH(R$1,'Justerad allokering kvv'!$B$1:$AF$1,0),FALSE)),VLOOKUP($B175,'Allokerad kvv'!$B$2:$AV$700,MATCH(R$1,'Allokerad kvv'!$B$1:$AV$1,0),FALSE),VLOOKUP($B175,'Justerad allokering kvv'!$B$1:$AG$700,MATCH(R$1,'Justerad allokering kvv'!$B$1:$AF$1,0),FALSE)))</f>
        <v>0</v>
      </c>
      <c r="S175">
        <f>IF($B175=" ","",IF(ISERROR(1/VLOOKUP($B175,'Justerad allokering kvv'!$B$1:$AG$700,MATCH(S$1,'Justerad allokering kvv'!$B$1:$AF$1,0),FALSE)),VLOOKUP($B175,'Allokerad kvv'!$B$2:$AV$700,MATCH(S$1,'Allokerad kvv'!$B$1:$AV$1,0),FALSE),VLOOKUP($B175,'Justerad allokering kvv'!$B$1:$AG$700,MATCH(S$1,'Justerad allokering kvv'!$B$1:$AF$1,0),FALSE)))</f>
        <v>0</v>
      </c>
      <c r="T175">
        <f>IF($B175=" ","",IF(ISERROR(1/VLOOKUP($B175,'Justerad allokering kvv'!$B$1:$AG$700,MATCH(T$1,'Justerad allokering kvv'!$B$1:$AF$1,0),FALSE)),VLOOKUP($B175,'Allokerad kvv'!$B$2:$AV$700,MATCH(T$1,'Allokerad kvv'!$B$1:$AV$1,0),FALSE),VLOOKUP($B175,'Justerad allokering kvv'!$B$1:$AG$700,MATCH(T$1,'Justerad allokering kvv'!$B$1:$AF$1,0),FALSE)))</f>
        <v>0</v>
      </c>
      <c r="U175">
        <f>IF($B175=" ","",IF(ISERROR(1/VLOOKUP($B175,'Justerad allokering kvv'!$B$1:$AG$700,MATCH(U$1,'Justerad allokering kvv'!$B$1:$AF$1,0),FALSE)),VLOOKUP($B175,'Allokerad kvv'!$B$2:$AV$700,MATCH(U$1,'Allokerad kvv'!$B$1:$AV$1,0),FALSE),VLOOKUP($B175,'Justerad allokering kvv'!$B$1:$AG$700,MATCH(U$1,'Justerad allokering kvv'!$B$1:$AF$1,0),FALSE)))</f>
        <v>0</v>
      </c>
      <c r="V175">
        <f>IF($B175=" ","",IF(ISERROR(1/VLOOKUP($B175,'Justerad allokering kvv'!$B$1:$AG$700,MATCH(V$1,'Justerad allokering kvv'!$B$1:$AF$1,0),FALSE)),VLOOKUP($B175,'Allokerad kvv'!$B$2:$AV$700,MATCH(V$1,'Allokerad kvv'!$B$1:$AV$1,0),FALSE),VLOOKUP($B175,'Justerad allokering kvv'!$B$1:$AG$700,MATCH(V$1,'Justerad allokering kvv'!$B$1:$AF$1,0),FALSE)))</f>
        <v>0</v>
      </c>
      <c r="W175">
        <f>IF($B175=" ","",IF(ISERROR(1/VLOOKUP($B175,'Justerad allokering kvv'!$B$1:$AG$700,MATCH(W$1,'Justerad allokering kvv'!$B$1:$AF$1,0),FALSE)),VLOOKUP($B175,'Allokerad kvv'!$B$2:$AV$700,MATCH(W$1,'Allokerad kvv'!$B$1:$AV$1,0),FALSE),VLOOKUP($B175,'Justerad allokering kvv'!$B$1:$AG$700,MATCH(W$1,'Justerad allokering kvv'!$B$1:$AF$1,0),FALSE)))</f>
        <v>0</v>
      </c>
      <c r="X175">
        <f>IF($B175=" ","",IF(ISERROR(1/VLOOKUP($B175,'Justerad allokering kvv'!$B$1:$AG$700,MATCH(X$1,'Justerad allokering kvv'!$B$1:$AF$1,0),FALSE)),VLOOKUP($B175,'Allokerad kvv'!$B$2:$AV$700,MATCH(X$1,'Allokerad kvv'!$B$1:$AV$1,0),FALSE),VLOOKUP($B175,'Justerad allokering kvv'!$B$1:$AG$700,MATCH(X$1,'Justerad allokering kvv'!$B$1:$AF$1,0),FALSE)))</f>
        <v>0</v>
      </c>
      <c r="Y175">
        <f>IF($B175=" ","",IF(ISERROR(1/VLOOKUP($B175,'Justerad allokering kvv'!$B$1:$AG$700,MATCH(Y$1,'Justerad allokering kvv'!$B$1:$AF$1,0),FALSE)),VLOOKUP($B175,'Allokerad kvv'!$B$2:$AV$700,MATCH(Y$1,'Allokerad kvv'!$B$1:$AV$1,0),FALSE),VLOOKUP($B175,'Justerad allokering kvv'!$B$1:$AG$700,MATCH(Y$1,'Justerad allokering kvv'!$B$1:$AF$1,0),FALSE)))</f>
        <v>0</v>
      </c>
      <c r="AB175">
        <f>IFERROR(VLOOKUP($B175,Kraftvärmeprod!$B$1:$AO$424,MATCH("Tillförd energi från rökgaskondensering (GWh)",Kraftvärmeprod!$B$1:$AG$1,0),FALSE)/1,0)</f>
        <v>0</v>
      </c>
      <c r="AE175" s="122">
        <f t="shared" si="8"/>
        <v>0</v>
      </c>
      <c r="AG175">
        <f t="shared" si="9"/>
        <v>0</v>
      </c>
      <c r="AH175">
        <f t="shared" si="10"/>
        <v>0</v>
      </c>
      <c r="AI175" t="str">
        <f>IF(AH175=0,"",AH175/VLOOKUP(B175,Kraftvärmeprod!$B$1:$BC$480,MATCH("Summa tillförd energi exklusive rökgaskondensering",Kraftvärmeprod!$B$1:$BC$1,0),FALSE))</f>
        <v/>
      </c>
      <c r="AK175">
        <f t="shared" si="11"/>
        <v>0</v>
      </c>
    </row>
    <row r="176" spans="1:37" x14ac:dyDescent="0.25">
      <c r="A176" s="2" t="s">
        <v>277</v>
      </c>
      <c r="B176" s="2" t="s">
        <v>282</v>
      </c>
      <c r="C176">
        <f>IF($B176=" ","",IF(ISERROR(1/VLOOKUP($B176,'Justerad allokering kvv'!$B$1:$AG$700,MATCH(C$1,'Justerad allokering kvv'!$B$1:$AF$1,0),FALSE)),VLOOKUP($B176,'Allokerad kvv'!$B$2:$AV$700,MATCH(C$1,'Allokerad kvv'!$B$1:$AV$1,0),FALSE),VLOOKUP($B176,'Justerad allokering kvv'!$B$1:$AG$700,MATCH(C$1,'Justerad allokering kvv'!$B$1:$AF$1,0),FALSE)))</f>
        <v>0</v>
      </c>
      <c r="D176">
        <f>IF($B176=" ","",IF(ISERROR(1/VLOOKUP($B176,'Justerad allokering kvv'!$B$1:$AG$700,MATCH(D$1,'Justerad allokering kvv'!$B$1:$AF$1,0),FALSE)),VLOOKUP($B176,'Allokerad kvv'!$B$2:$AV$700,MATCH(D$1,'Allokerad kvv'!$B$1:$AV$1,0),FALSE),VLOOKUP($B176,'Justerad allokering kvv'!$B$1:$AG$700,MATCH(D$1,'Justerad allokering kvv'!$B$1:$AF$1,0),FALSE)))</f>
        <v>0</v>
      </c>
      <c r="E176">
        <f>IF($B176=" ","",IF(ISERROR(1/VLOOKUP($B176,'Justerad allokering kvv'!$B$1:$AG$700,MATCH(E$1,'Justerad allokering kvv'!$B$1:$AF$1,0),FALSE)),VLOOKUP($B176,'Allokerad kvv'!$B$2:$AV$700,MATCH(E$1,'Allokerad kvv'!$B$1:$AV$1,0),FALSE),VLOOKUP($B176,'Justerad allokering kvv'!$B$1:$AG$700,MATCH(E$1,'Justerad allokering kvv'!$B$1:$AF$1,0),FALSE)))</f>
        <v>0</v>
      </c>
      <c r="F176">
        <f>IF($B176=" ","",IF(ISERROR(1/VLOOKUP($B176,'Justerad allokering kvv'!$B$1:$AG$700,MATCH(F$1,'Justerad allokering kvv'!$B$1:$AF$1,0),FALSE)),VLOOKUP($B176,'Allokerad kvv'!$B$2:$AV$700,MATCH(F$1,'Allokerad kvv'!$B$1:$AV$1,0),FALSE),VLOOKUP($B176,'Justerad allokering kvv'!$B$1:$AG$700,MATCH(F$1,'Justerad allokering kvv'!$B$1:$AF$1,0),FALSE)))</f>
        <v>0</v>
      </c>
      <c r="G176">
        <f>IF($B176=" ","",IF(ISERROR(1/VLOOKUP($B176,'Justerad allokering kvv'!$B$1:$AG$700,MATCH(G$1,'Justerad allokering kvv'!$B$1:$AF$1,0),FALSE)),VLOOKUP($B176,'Allokerad kvv'!$B$2:$AV$700,MATCH(G$1,'Allokerad kvv'!$B$1:$AV$1,0),FALSE),VLOOKUP($B176,'Justerad allokering kvv'!$B$1:$AG$700,MATCH(G$1,'Justerad allokering kvv'!$B$1:$AF$1,0),FALSE)))</f>
        <v>0</v>
      </c>
      <c r="H176">
        <f>IF($B176=" ","",IF(ISERROR(1/VLOOKUP($B176,'Justerad allokering kvv'!$B$1:$AG$700,MATCH(H$1,'Justerad allokering kvv'!$B$1:$AF$1,0),FALSE)),VLOOKUP($B176,'Allokerad kvv'!$B$2:$AV$700,MATCH(H$1,'Allokerad kvv'!$B$1:$AV$1,0),FALSE),VLOOKUP($B176,'Justerad allokering kvv'!$B$1:$AG$700,MATCH(H$1,'Justerad allokering kvv'!$B$1:$AF$1,0),FALSE)))</f>
        <v>0</v>
      </c>
      <c r="I176">
        <f>IF($B176=" ","",IF(ISERROR(1/VLOOKUP($B176,'Justerad allokering kvv'!$B$1:$AG$700,MATCH(I$1,'Justerad allokering kvv'!$B$1:$AF$1,0),FALSE)),VLOOKUP($B176,'Allokerad kvv'!$B$2:$AV$700,MATCH(I$1,'Allokerad kvv'!$B$1:$AV$1,0),FALSE),VLOOKUP($B176,'Justerad allokering kvv'!$B$1:$AG$700,MATCH(I$1,'Justerad allokering kvv'!$B$1:$AF$1,0),FALSE)))</f>
        <v>0</v>
      </c>
      <c r="J176">
        <f>IF($B176=" ","",IF(ISERROR(1/VLOOKUP($B176,'Justerad allokering kvv'!$B$1:$AG$700,MATCH(J$1,'Justerad allokering kvv'!$B$1:$AF$1,0),FALSE)),VLOOKUP($B176,'Allokerad kvv'!$B$2:$AV$700,MATCH(J$1,'Allokerad kvv'!$B$1:$AV$1,0),FALSE),VLOOKUP($B176,'Justerad allokering kvv'!$B$1:$AG$700,MATCH(J$1,'Justerad allokering kvv'!$B$1:$AF$1,0),FALSE)))</f>
        <v>0</v>
      </c>
      <c r="K176">
        <f>IF($B176=" ","",IF(ISERROR(1/VLOOKUP($B176,'Justerad allokering kvv'!$B$1:$AG$700,MATCH(K$1,'Justerad allokering kvv'!$B$1:$AF$1,0),FALSE)),VLOOKUP($B176,'Allokerad kvv'!$B$2:$AV$700,MATCH(K$1,'Allokerad kvv'!$B$1:$AV$1,0),FALSE),VLOOKUP($B176,'Justerad allokering kvv'!$B$1:$AG$700,MATCH(K$1,'Justerad allokering kvv'!$B$1:$AF$1,0),FALSE)))</f>
        <v>0</v>
      </c>
      <c r="L176">
        <f>IF($B176=" ","",IF(ISERROR(1/VLOOKUP($B176,'Justerad allokering kvv'!$B$1:$AG$700,MATCH(L$1,'Justerad allokering kvv'!$B$1:$AF$1,0),FALSE)),VLOOKUP($B176,'Allokerad kvv'!$B$2:$AV$700,MATCH(L$1,'Allokerad kvv'!$B$1:$AV$1,0),FALSE),VLOOKUP($B176,'Justerad allokering kvv'!$B$1:$AG$700,MATCH(L$1,'Justerad allokering kvv'!$B$1:$AF$1,0),FALSE)))</f>
        <v>0</v>
      </c>
      <c r="M176">
        <f>IF($B176=" ","",IF(ISERROR(1/VLOOKUP($B176,'Justerad allokering kvv'!$B$1:$AG$700,MATCH(M$1,'Justerad allokering kvv'!$B$1:$AF$1,0),FALSE)),VLOOKUP($B176,'Allokerad kvv'!$B$2:$AV$700,MATCH(M$1,'Allokerad kvv'!$B$1:$AV$1,0),FALSE),VLOOKUP($B176,'Justerad allokering kvv'!$B$1:$AG$700,MATCH(M$1,'Justerad allokering kvv'!$B$1:$AF$1,0),FALSE)))</f>
        <v>0</v>
      </c>
      <c r="N176">
        <f>IF($B176=" ","",IF(ISERROR(1/VLOOKUP($B176,'Justerad allokering kvv'!$B$1:$AG$700,MATCH(N$1,'Justerad allokering kvv'!$B$1:$AF$1,0),FALSE)),VLOOKUP($B176,'Allokerad kvv'!$B$2:$AV$700,MATCH(N$1,'Allokerad kvv'!$B$1:$AV$1,0),FALSE),VLOOKUP($B176,'Justerad allokering kvv'!$B$1:$AG$700,MATCH(N$1,'Justerad allokering kvv'!$B$1:$AF$1,0),FALSE)))</f>
        <v>0</v>
      </c>
      <c r="O176">
        <f>IF($B176=" ","",IF(ISERROR(1/VLOOKUP($B176,'Justerad allokering kvv'!$B$1:$AG$700,MATCH(O$1,'Justerad allokering kvv'!$B$1:$AF$1,0),FALSE)),VLOOKUP($B176,'Allokerad kvv'!$B$2:$AV$700,MATCH(O$1,'Allokerad kvv'!$B$1:$AV$1,0),FALSE),VLOOKUP($B176,'Justerad allokering kvv'!$B$1:$AG$700,MATCH(O$1,'Justerad allokering kvv'!$B$1:$AF$1,0),FALSE)))</f>
        <v>0</v>
      </c>
      <c r="P176">
        <f>IF($B176=" ","",IF(ISERROR(1/VLOOKUP($B176,'Justerad allokering kvv'!$B$1:$AG$700,MATCH(P$1,'Justerad allokering kvv'!$B$1:$AF$1,0),FALSE)),VLOOKUP($B176,'Allokerad kvv'!$B$2:$AV$700,MATCH(P$1,'Allokerad kvv'!$B$1:$AV$1,0),FALSE),VLOOKUP($B176,'Justerad allokering kvv'!$B$1:$AG$700,MATCH(P$1,'Justerad allokering kvv'!$B$1:$AF$1,0),FALSE)))</f>
        <v>0</v>
      </c>
      <c r="Q176">
        <f>IF($B176=" ","",IF(ISERROR(1/VLOOKUP($B176,'Justerad allokering kvv'!$B$1:$AG$700,MATCH(Q$1,'Justerad allokering kvv'!$B$1:$AF$1,0),FALSE)),VLOOKUP($B176,'Allokerad kvv'!$B$2:$AV$700,MATCH(Q$1,'Allokerad kvv'!$B$1:$AV$1,0),FALSE),VLOOKUP($B176,'Justerad allokering kvv'!$B$1:$AG$700,MATCH(Q$1,'Justerad allokering kvv'!$B$1:$AF$1,0),FALSE)))</f>
        <v>0</v>
      </c>
      <c r="R176">
        <f>IF($B176=" ","",IF(ISERROR(1/VLOOKUP($B176,'Justerad allokering kvv'!$B$1:$AG$700,MATCH(R$1,'Justerad allokering kvv'!$B$1:$AF$1,0),FALSE)),VLOOKUP($B176,'Allokerad kvv'!$B$2:$AV$700,MATCH(R$1,'Allokerad kvv'!$B$1:$AV$1,0),FALSE),VLOOKUP($B176,'Justerad allokering kvv'!$B$1:$AG$700,MATCH(R$1,'Justerad allokering kvv'!$B$1:$AF$1,0),FALSE)))</f>
        <v>0</v>
      </c>
      <c r="S176">
        <f>IF($B176=" ","",IF(ISERROR(1/VLOOKUP($B176,'Justerad allokering kvv'!$B$1:$AG$700,MATCH(S$1,'Justerad allokering kvv'!$B$1:$AF$1,0),FALSE)),VLOOKUP($B176,'Allokerad kvv'!$B$2:$AV$700,MATCH(S$1,'Allokerad kvv'!$B$1:$AV$1,0),FALSE),VLOOKUP($B176,'Justerad allokering kvv'!$B$1:$AG$700,MATCH(S$1,'Justerad allokering kvv'!$B$1:$AF$1,0),FALSE)))</f>
        <v>0</v>
      </c>
      <c r="T176">
        <f>IF($B176=" ","",IF(ISERROR(1/VLOOKUP($B176,'Justerad allokering kvv'!$B$1:$AG$700,MATCH(T$1,'Justerad allokering kvv'!$B$1:$AF$1,0),FALSE)),VLOOKUP($B176,'Allokerad kvv'!$B$2:$AV$700,MATCH(T$1,'Allokerad kvv'!$B$1:$AV$1,0),FALSE),VLOOKUP($B176,'Justerad allokering kvv'!$B$1:$AG$700,MATCH(T$1,'Justerad allokering kvv'!$B$1:$AF$1,0),FALSE)))</f>
        <v>0</v>
      </c>
      <c r="U176">
        <f>IF($B176=" ","",IF(ISERROR(1/VLOOKUP($B176,'Justerad allokering kvv'!$B$1:$AG$700,MATCH(U$1,'Justerad allokering kvv'!$B$1:$AF$1,0),FALSE)),VLOOKUP($B176,'Allokerad kvv'!$B$2:$AV$700,MATCH(U$1,'Allokerad kvv'!$B$1:$AV$1,0),FALSE),VLOOKUP($B176,'Justerad allokering kvv'!$B$1:$AG$700,MATCH(U$1,'Justerad allokering kvv'!$B$1:$AF$1,0),FALSE)))</f>
        <v>0</v>
      </c>
      <c r="V176">
        <f>IF($B176=" ","",IF(ISERROR(1/VLOOKUP($B176,'Justerad allokering kvv'!$B$1:$AG$700,MATCH(V$1,'Justerad allokering kvv'!$B$1:$AF$1,0),FALSE)),VLOOKUP($B176,'Allokerad kvv'!$B$2:$AV$700,MATCH(V$1,'Allokerad kvv'!$B$1:$AV$1,0),FALSE),VLOOKUP($B176,'Justerad allokering kvv'!$B$1:$AG$700,MATCH(V$1,'Justerad allokering kvv'!$B$1:$AF$1,0),FALSE)))</f>
        <v>0</v>
      </c>
      <c r="W176">
        <f>IF($B176=" ","",IF(ISERROR(1/VLOOKUP($B176,'Justerad allokering kvv'!$B$1:$AG$700,MATCH(W$1,'Justerad allokering kvv'!$B$1:$AF$1,0),FALSE)),VLOOKUP($B176,'Allokerad kvv'!$B$2:$AV$700,MATCH(W$1,'Allokerad kvv'!$B$1:$AV$1,0),FALSE),VLOOKUP($B176,'Justerad allokering kvv'!$B$1:$AG$700,MATCH(W$1,'Justerad allokering kvv'!$B$1:$AF$1,0),FALSE)))</f>
        <v>0</v>
      </c>
      <c r="X176">
        <f>IF($B176=" ","",IF(ISERROR(1/VLOOKUP($B176,'Justerad allokering kvv'!$B$1:$AG$700,MATCH(X$1,'Justerad allokering kvv'!$B$1:$AF$1,0),FALSE)),VLOOKUP($B176,'Allokerad kvv'!$B$2:$AV$700,MATCH(X$1,'Allokerad kvv'!$B$1:$AV$1,0),FALSE),VLOOKUP($B176,'Justerad allokering kvv'!$B$1:$AG$700,MATCH(X$1,'Justerad allokering kvv'!$B$1:$AF$1,0),FALSE)))</f>
        <v>0</v>
      </c>
      <c r="Y176">
        <f>IF($B176=" ","",IF(ISERROR(1/VLOOKUP($B176,'Justerad allokering kvv'!$B$1:$AG$700,MATCH(Y$1,'Justerad allokering kvv'!$B$1:$AF$1,0),FALSE)),VLOOKUP($B176,'Allokerad kvv'!$B$2:$AV$700,MATCH(Y$1,'Allokerad kvv'!$B$1:$AV$1,0),FALSE),VLOOKUP($B176,'Justerad allokering kvv'!$B$1:$AG$700,MATCH(Y$1,'Justerad allokering kvv'!$B$1:$AF$1,0),FALSE)))</f>
        <v>0</v>
      </c>
      <c r="AB176">
        <f>IFERROR(VLOOKUP($B176,Kraftvärmeprod!$B$1:$AO$424,MATCH("Tillförd energi från rökgaskondensering (GWh)",Kraftvärmeprod!$B$1:$AG$1,0),FALSE)/1,0)</f>
        <v>0</v>
      </c>
      <c r="AE176" s="122">
        <f t="shared" si="8"/>
        <v>0</v>
      </c>
      <c r="AG176">
        <f t="shared" si="9"/>
        <v>0</v>
      </c>
      <c r="AH176">
        <f t="shared" si="10"/>
        <v>0</v>
      </c>
      <c r="AI176" t="str">
        <f>IF(AH176=0,"",AH176/VLOOKUP(B176,Kraftvärmeprod!$B$1:$BC$480,MATCH("Summa tillförd energi exklusive rökgaskondensering",Kraftvärmeprod!$B$1:$BC$1,0),FALSE))</f>
        <v/>
      </c>
      <c r="AK176">
        <f t="shared" si="11"/>
        <v>0</v>
      </c>
    </row>
    <row r="177" spans="1:37" x14ac:dyDescent="0.25">
      <c r="A177" s="2" t="s">
        <v>277</v>
      </c>
      <c r="B177" s="2" t="s">
        <v>283</v>
      </c>
      <c r="C177">
        <f>IF($B177=" ","",IF(ISERROR(1/VLOOKUP($B177,'Justerad allokering kvv'!$B$1:$AG$700,MATCH(C$1,'Justerad allokering kvv'!$B$1:$AF$1,0),FALSE)),VLOOKUP($B177,'Allokerad kvv'!$B$2:$AV$700,MATCH(C$1,'Allokerad kvv'!$B$1:$AV$1,0),FALSE),VLOOKUP($B177,'Justerad allokering kvv'!$B$1:$AG$700,MATCH(C$1,'Justerad allokering kvv'!$B$1:$AF$1,0),FALSE)))</f>
        <v>0</v>
      </c>
      <c r="D177">
        <f>IF($B177=" ","",IF(ISERROR(1/VLOOKUP($B177,'Justerad allokering kvv'!$B$1:$AG$700,MATCH(D$1,'Justerad allokering kvv'!$B$1:$AF$1,0),FALSE)),VLOOKUP($B177,'Allokerad kvv'!$B$2:$AV$700,MATCH(D$1,'Allokerad kvv'!$B$1:$AV$1,0),FALSE),VLOOKUP($B177,'Justerad allokering kvv'!$B$1:$AG$700,MATCH(D$1,'Justerad allokering kvv'!$B$1:$AF$1,0),FALSE)))</f>
        <v>0</v>
      </c>
      <c r="E177">
        <f>IF($B177=" ","",IF(ISERROR(1/VLOOKUP($B177,'Justerad allokering kvv'!$B$1:$AG$700,MATCH(E$1,'Justerad allokering kvv'!$B$1:$AF$1,0),FALSE)),VLOOKUP($B177,'Allokerad kvv'!$B$2:$AV$700,MATCH(E$1,'Allokerad kvv'!$B$1:$AV$1,0),FALSE),VLOOKUP($B177,'Justerad allokering kvv'!$B$1:$AG$700,MATCH(E$1,'Justerad allokering kvv'!$B$1:$AF$1,0),FALSE)))</f>
        <v>0</v>
      </c>
      <c r="F177">
        <f>IF($B177=" ","",IF(ISERROR(1/VLOOKUP($B177,'Justerad allokering kvv'!$B$1:$AG$700,MATCH(F$1,'Justerad allokering kvv'!$B$1:$AF$1,0),FALSE)),VLOOKUP($B177,'Allokerad kvv'!$B$2:$AV$700,MATCH(F$1,'Allokerad kvv'!$B$1:$AV$1,0),FALSE),VLOOKUP($B177,'Justerad allokering kvv'!$B$1:$AG$700,MATCH(F$1,'Justerad allokering kvv'!$B$1:$AF$1,0),FALSE)))</f>
        <v>0</v>
      </c>
      <c r="G177">
        <f>IF($B177=" ","",IF(ISERROR(1/VLOOKUP($B177,'Justerad allokering kvv'!$B$1:$AG$700,MATCH(G$1,'Justerad allokering kvv'!$B$1:$AF$1,0),FALSE)),VLOOKUP($B177,'Allokerad kvv'!$B$2:$AV$700,MATCH(G$1,'Allokerad kvv'!$B$1:$AV$1,0),FALSE),VLOOKUP($B177,'Justerad allokering kvv'!$B$1:$AG$700,MATCH(G$1,'Justerad allokering kvv'!$B$1:$AF$1,0),FALSE)))</f>
        <v>0</v>
      </c>
      <c r="H177">
        <f>IF($B177=" ","",IF(ISERROR(1/VLOOKUP($B177,'Justerad allokering kvv'!$B$1:$AG$700,MATCH(H$1,'Justerad allokering kvv'!$B$1:$AF$1,0),FALSE)),VLOOKUP($B177,'Allokerad kvv'!$B$2:$AV$700,MATCH(H$1,'Allokerad kvv'!$B$1:$AV$1,0),FALSE),VLOOKUP($B177,'Justerad allokering kvv'!$B$1:$AG$700,MATCH(H$1,'Justerad allokering kvv'!$B$1:$AF$1,0),FALSE)))</f>
        <v>0</v>
      </c>
      <c r="I177">
        <f>IF($B177=" ","",IF(ISERROR(1/VLOOKUP($B177,'Justerad allokering kvv'!$B$1:$AG$700,MATCH(I$1,'Justerad allokering kvv'!$B$1:$AF$1,0),FALSE)),VLOOKUP($B177,'Allokerad kvv'!$B$2:$AV$700,MATCH(I$1,'Allokerad kvv'!$B$1:$AV$1,0),FALSE),VLOOKUP($B177,'Justerad allokering kvv'!$B$1:$AG$700,MATCH(I$1,'Justerad allokering kvv'!$B$1:$AF$1,0),FALSE)))</f>
        <v>0</v>
      </c>
      <c r="J177">
        <f>IF($B177=" ","",IF(ISERROR(1/VLOOKUP($B177,'Justerad allokering kvv'!$B$1:$AG$700,MATCH(J$1,'Justerad allokering kvv'!$B$1:$AF$1,0),FALSE)),VLOOKUP($B177,'Allokerad kvv'!$B$2:$AV$700,MATCH(J$1,'Allokerad kvv'!$B$1:$AV$1,0),FALSE),VLOOKUP($B177,'Justerad allokering kvv'!$B$1:$AG$700,MATCH(J$1,'Justerad allokering kvv'!$B$1:$AF$1,0),FALSE)))</f>
        <v>0</v>
      </c>
      <c r="K177">
        <f>IF($B177=" ","",IF(ISERROR(1/VLOOKUP($B177,'Justerad allokering kvv'!$B$1:$AG$700,MATCH(K$1,'Justerad allokering kvv'!$B$1:$AF$1,0),FALSE)),VLOOKUP($B177,'Allokerad kvv'!$B$2:$AV$700,MATCH(K$1,'Allokerad kvv'!$B$1:$AV$1,0),FALSE),VLOOKUP($B177,'Justerad allokering kvv'!$B$1:$AG$700,MATCH(K$1,'Justerad allokering kvv'!$B$1:$AF$1,0),FALSE)))</f>
        <v>0</v>
      </c>
      <c r="L177">
        <f>IF($B177=" ","",IF(ISERROR(1/VLOOKUP($B177,'Justerad allokering kvv'!$B$1:$AG$700,MATCH(L$1,'Justerad allokering kvv'!$B$1:$AF$1,0),FALSE)),VLOOKUP($B177,'Allokerad kvv'!$B$2:$AV$700,MATCH(L$1,'Allokerad kvv'!$B$1:$AV$1,0),FALSE),VLOOKUP($B177,'Justerad allokering kvv'!$B$1:$AG$700,MATCH(L$1,'Justerad allokering kvv'!$B$1:$AF$1,0),FALSE)))</f>
        <v>0</v>
      </c>
      <c r="M177">
        <f>IF($B177=" ","",IF(ISERROR(1/VLOOKUP($B177,'Justerad allokering kvv'!$B$1:$AG$700,MATCH(M$1,'Justerad allokering kvv'!$B$1:$AF$1,0),FALSE)),VLOOKUP($B177,'Allokerad kvv'!$B$2:$AV$700,MATCH(M$1,'Allokerad kvv'!$B$1:$AV$1,0),FALSE),VLOOKUP($B177,'Justerad allokering kvv'!$B$1:$AG$700,MATCH(M$1,'Justerad allokering kvv'!$B$1:$AF$1,0),FALSE)))</f>
        <v>0</v>
      </c>
      <c r="N177">
        <f>IF($B177=" ","",IF(ISERROR(1/VLOOKUP($B177,'Justerad allokering kvv'!$B$1:$AG$700,MATCH(N$1,'Justerad allokering kvv'!$B$1:$AF$1,0),FALSE)),VLOOKUP($B177,'Allokerad kvv'!$B$2:$AV$700,MATCH(N$1,'Allokerad kvv'!$B$1:$AV$1,0),FALSE),VLOOKUP($B177,'Justerad allokering kvv'!$B$1:$AG$700,MATCH(N$1,'Justerad allokering kvv'!$B$1:$AF$1,0),FALSE)))</f>
        <v>0</v>
      </c>
      <c r="O177">
        <f>IF($B177=" ","",IF(ISERROR(1/VLOOKUP($B177,'Justerad allokering kvv'!$B$1:$AG$700,MATCH(O$1,'Justerad allokering kvv'!$B$1:$AF$1,0),FALSE)),VLOOKUP($B177,'Allokerad kvv'!$B$2:$AV$700,MATCH(O$1,'Allokerad kvv'!$B$1:$AV$1,0),FALSE),VLOOKUP($B177,'Justerad allokering kvv'!$B$1:$AG$700,MATCH(O$1,'Justerad allokering kvv'!$B$1:$AF$1,0),FALSE)))</f>
        <v>0</v>
      </c>
      <c r="P177">
        <f>IF($B177=" ","",IF(ISERROR(1/VLOOKUP($B177,'Justerad allokering kvv'!$B$1:$AG$700,MATCH(P$1,'Justerad allokering kvv'!$B$1:$AF$1,0),FALSE)),VLOOKUP($B177,'Allokerad kvv'!$B$2:$AV$700,MATCH(P$1,'Allokerad kvv'!$B$1:$AV$1,0),FALSE),VLOOKUP($B177,'Justerad allokering kvv'!$B$1:$AG$700,MATCH(P$1,'Justerad allokering kvv'!$B$1:$AF$1,0),FALSE)))</f>
        <v>0</v>
      </c>
      <c r="Q177">
        <f>IF($B177=" ","",IF(ISERROR(1/VLOOKUP($B177,'Justerad allokering kvv'!$B$1:$AG$700,MATCH(Q$1,'Justerad allokering kvv'!$B$1:$AF$1,0),FALSE)),VLOOKUP($B177,'Allokerad kvv'!$B$2:$AV$700,MATCH(Q$1,'Allokerad kvv'!$B$1:$AV$1,0),FALSE),VLOOKUP($B177,'Justerad allokering kvv'!$B$1:$AG$700,MATCH(Q$1,'Justerad allokering kvv'!$B$1:$AF$1,0),FALSE)))</f>
        <v>0</v>
      </c>
      <c r="R177">
        <f>IF($B177=" ","",IF(ISERROR(1/VLOOKUP($B177,'Justerad allokering kvv'!$B$1:$AG$700,MATCH(R$1,'Justerad allokering kvv'!$B$1:$AF$1,0),FALSE)),VLOOKUP($B177,'Allokerad kvv'!$B$2:$AV$700,MATCH(R$1,'Allokerad kvv'!$B$1:$AV$1,0),FALSE),VLOOKUP($B177,'Justerad allokering kvv'!$B$1:$AG$700,MATCH(R$1,'Justerad allokering kvv'!$B$1:$AF$1,0),FALSE)))</f>
        <v>0</v>
      </c>
      <c r="S177">
        <f>IF($B177=" ","",IF(ISERROR(1/VLOOKUP($B177,'Justerad allokering kvv'!$B$1:$AG$700,MATCH(S$1,'Justerad allokering kvv'!$B$1:$AF$1,0),FALSE)),VLOOKUP($B177,'Allokerad kvv'!$B$2:$AV$700,MATCH(S$1,'Allokerad kvv'!$B$1:$AV$1,0),FALSE),VLOOKUP($B177,'Justerad allokering kvv'!$B$1:$AG$700,MATCH(S$1,'Justerad allokering kvv'!$B$1:$AF$1,0),FALSE)))</f>
        <v>0</v>
      </c>
      <c r="T177">
        <f>IF($B177=" ","",IF(ISERROR(1/VLOOKUP($B177,'Justerad allokering kvv'!$B$1:$AG$700,MATCH(T$1,'Justerad allokering kvv'!$B$1:$AF$1,0),FALSE)),VLOOKUP($B177,'Allokerad kvv'!$B$2:$AV$700,MATCH(T$1,'Allokerad kvv'!$B$1:$AV$1,0),FALSE),VLOOKUP($B177,'Justerad allokering kvv'!$B$1:$AG$700,MATCH(T$1,'Justerad allokering kvv'!$B$1:$AF$1,0),FALSE)))</f>
        <v>0</v>
      </c>
      <c r="U177">
        <f>IF($B177=" ","",IF(ISERROR(1/VLOOKUP($B177,'Justerad allokering kvv'!$B$1:$AG$700,MATCH(U$1,'Justerad allokering kvv'!$B$1:$AF$1,0),FALSE)),VLOOKUP($B177,'Allokerad kvv'!$B$2:$AV$700,MATCH(U$1,'Allokerad kvv'!$B$1:$AV$1,0),FALSE),VLOOKUP($B177,'Justerad allokering kvv'!$B$1:$AG$700,MATCH(U$1,'Justerad allokering kvv'!$B$1:$AF$1,0),FALSE)))</f>
        <v>0</v>
      </c>
      <c r="V177">
        <f>IF($B177=" ","",IF(ISERROR(1/VLOOKUP($B177,'Justerad allokering kvv'!$B$1:$AG$700,MATCH(V$1,'Justerad allokering kvv'!$B$1:$AF$1,0),FALSE)),VLOOKUP($B177,'Allokerad kvv'!$B$2:$AV$700,MATCH(V$1,'Allokerad kvv'!$B$1:$AV$1,0),FALSE),VLOOKUP($B177,'Justerad allokering kvv'!$B$1:$AG$700,MATCH(V$1,'Justerad allokering kvv'!$B$1:$AF$1,0),FALSE)))</f>
        <v>0</v>
      </c>
      <c r="W177">
        <f>IF($B177=" ","",IF(ISERROR(1/VLOOKUP($B177,'Justerad allokering kvv'!$B$1:$AG$700,MATCH(W$1,'Justerad allokering kvv'!$B$1:$AF$1,0),FALSE)),VLOOKUP($B177,'Allokerad kvv'!$B$2:$AV$700,MATCH(W$1,'Allokerad kvv'!$B$1:$AV$1,0),FALSE),VLOOKUP($B177,'Justerad allokering kvv'!$B$1:$AG$700,MATCH(W$1,'Justerad allokering kvv'!$B$1:$AF$1,0),FALSE)))</f>
        <v>0</v>
      </c>
      <c r="X177">
        <f>IF($B177=" ","",IF(ISERROR(1/VLOOKUP($B177,'Justerad allokering kvv'!$B$1:$AG$700,MATCH(X$1,'Justerad allokering kvv'!$B$1:$AF$1,0),FALSE)),VLOOKUP($B177,'Allokerad kvv'!$B$2:$AV$700,MATCH(X$1,'Allokerad kvv'!$B$1:$AV$1,0),FALSE),VLOOKUP($B177,'Justerad allokering kvv'!$B$1:$AG$700,MATCH(X$1,'Justerad allokering kvv'!$B$1:$AF$1,0),FALSE)))</f>
        <v>0</v>
      </c>
      <c r="Y177">
        <f>IF($B177=" ","",IF(ISERROR(1/VLOOKUP($B177,'Justerad allokering kvv'!$B$1:$AG$700,MATCH(Y$1,'Justerad allokering kvv'!$B$1:$AF$1,0),FALSE)),VLOOKUP($B177,'Allokerad kvv'!$B$2:$AV$700,MATCH(Y$1,'Allokerad kvv'!$B$1:$AV$1,0),FALSE),VLOOKUP($B177,'Justerad allokering kvv'!$B$1:$AG$700,MATCH(Y$1,'Justerad allokering kvv'!$B$1:$AF$1,0),FALSE)))</f>
        <v>0</v>
      </c>
      <c r="AB177">
        <f>IFERROR(VLOOKUP($B177,Kraftvärmeprod!$B$1:$AO$424,MATCH("Tillförd energi från rökgaskondensering (GWh)",Kraftvärmeprod!$B$1:$AG$1,0),FALSE)/1,0)</f>
        <v>0</v>
      </c>
      <c r="AE177" s="122">
        <f t="shared" si="8"/>
        <v>0</v>
      </c>
      <c r="AG177">
        <f t="shared" si="9"/>
        <v>0</v>
      </c>
      <c r="AH177">
        <f t="shared" si="10"/>
        <v>0</v>
      </c>
      <c r="AI177" t="str">
        <f>IF(AH177=0,"",AH177/VLOOKUP(B177,Kraftvärmeprod!$B$1:$BC$480,MATCH("Summa tillförd energi exklusive rökgaskondensering",Kraftvärmeprod!$B$1:$BC$1,0),FALSE))</f>
        <v/>
      </c>
      <c r="AK177">
        <f t="shared" si="11"/>
        <v>0</v>
      </c>
    </row>
    <row r="178" spans="1:37" x14ac:dyDescent="0.25">
      <c r="A178" s="2" t="s">
        <v>277</v>
      </c>
      <c r="B178" s="2" t="s">
        <v>284</v>
      </c>
      <c r="C178">
        <f>IF($B178=" ","",IF(ISERROR(1/VLOOKUP($B178,'Justerad allokering kvv'!$B$1:$AG$700,MATCH(C$1,'Justerad allokering kvv'!$B$1:$AF$1,0),FALSE)),VLOOKUP($B178,'Allokerad kvv'!$B$2:$AV$700,MATCH(C$1,'Allokerad kvv'!$B$1:$AV$1,0),FALSE),VLOOKUP($B178,'Justerad allokering kvv'!$B$1:$AG$700,MATCH(C$1,'Justerad allokering kvv'!$B$1:$AF$1,0),FALSE)))</f>
        <v>0</v>
      </c>
      <c r="D178">
        <f>IF($B178=" ","",IF(ISERROR(1/VLOOKUP($B178,'Justerad allokering kvv'!$B$1:$AG$700,MATCH(D$1,'Justerad allokering kvv'!$B$1:$AF$1,0),FALSE)),VLOOKUP($B178,'Allokerad kvv'!$B$2:$AV$700,MATCH(D$1,'Allokerad kvv'!$B$1:$AV$1,0),FALSE),VLOOKUP($B178,'Justerad allokering kvv'!$B$1:$AG$700,MATCH(D$1,'Justerad allokering kvv'!$B$1:$AF$1,0),FALSE)))</f>
        <v>0</v>
      </c>
      <c r="E178">
        <f>IF($B178=" ","",IF(ISERROR(1/VLOOKUP($B178,'Justerad allokering kvv'!$B$1:$AG$700,MATCH(E$1,'Justerad allokering kvv'!$B$1:$AF$1,0),FALSE)),VLOOKUP($B178,'Allokerad kvv'!$B$2:$AV$700,MATCH(E$1,'Allokerad kvv'!$B$1:$AV$1,0),FALSE),VLOOKUP($B178,'Justerad allokering kvv'!$B$1:$AG$700,MATCH(E$1,'Justerad allokering kvv'!$B$1:$AF$1,0),FALSE)))</f>
        <v>0</v>
      </c>
      <c r="F178">
        <f>IF($B178=" ","",IF(ISERROR(1/VLOOKUP($B178,'Justerad allokering kvv'!$B$1:$AG$700,MATCH(F$1,'Justerad allokering kvv'!$B$1:$AF$1,0),FALSE)),VLOOKUP($B178,'Allokerad kvv'!$B$2:$AV$700,MATCH(F$1,'Allokerad kvv'!$B$1:$AV$1,0),FALSE),VLOOKUP($B178,'Justerad allokering kvv'!$B$1:$AG$700,MATCH(F$1,'Justerad allokering kvv'!$B$1:$AF$1,0),FALSE)))</f>
        <v>0</v>
      </c>
      <c r="G178">
        <f>IF($B178=" ","",IF(ISERROR(1/VLOOKUP($B178,'Justerad allokering kvv'!$B$1:$AG$700,MATCH(G$1,'Justerad allokering kvv'!$B$1:$AF$1,0),FALSE)),VLOOKUP($B178,'Allokerad kvv'!$B$2:$AV$700,MATCH(G$1,'Allokerad kvv'!$B$1:$AV$1,0),FALSE),VLOOKUP($B178,'Justerad allokering kvv'!$B$1:$AG$700,MATCH(G$1,'Justerad allokering kvv'!$B$1:$AF$1,0),FALSE)))</f>
        <v>0</v>
      </c>
      <c r="H178">
        <f>IF($B178=" ","",IF(ISERROR(1/VLOOKUP($B178,'Justerad allokering kvv'!$B$1:$AG$700,MATCH(H$1,'Justerad allokering kvv'!$B$1:$AF$1,0),FALSE)),VLOOKUP($B178,'Allokerad kvv'!$B$2:$AV$700,MATCH(H$1,'Allokerad kvv'!$B$1:$AV$1,0),FALSE),VLOOKUP($B178,'Justerad allokering kvv'!$B$1:$AG$700,MATCH(H$1,'Justerad allokering kvv'!$B$1:$AF$1,0),FALSE)))</f>
        <v>0</v>
      </c>
      <c r="I178">
        <f>IF($B178=" ","",IF(ISERROR(1/VLOOKUP($B178,'Justerad allokering kvv'!$B$1:$AG$700,MATCH(I$1,'Justerad allokering kvv'!$B$1:$AF$1,0),FALSE)),VLOOKUP($B178,'Allokerad kvv'!$B$2:$AV$700,MATCH(I$1,'Allokerad kvv'!$B$1:$AV$1,0),FALSE),VLOOKUP($B178,'Justerad allokering kvv'!$B$1:$AG$700,MATCH(I$1,'Justerad allokering kvv'!$B$1:$AF$1,0),FALSE)))</f>
        <v>0</v>
      </c>
      <c r="J178">
        <f>IF($B178=" ","",IF(ISERROR(1/VLOOKUP($B178,'Justerad allokering kvv'!$B$1:$AG$700,MATCH(J$1,'Justerad allokering kvv'!$B$1:$AF$1,0),FALSE)),VLOOKUP($B178,'Allokerad kvv'!$B$2:$AV$700,MATCH(J$1,'Allokerad kvv'!$B$1:$AV$1,0),FALSE),VLOOKUP($B178,'Justerad allokering kvv'!$B$1:$AG$700,MATCH(J$1,'Justerad allokering kvv'!$B$1:$AF$1,0),FALSE)))</f>
        <v>0</v>
      </c>
      <c r="K178">
        <f>IF($B178=" ","",IF(ISERROR(1/VLOOKUP($B178,'Justerad allokering kvv'!$B$1:$AG$700,MATCH(K$1,'Justerad allokering kvv'!$B$1:$AF$1,0),FALSE)),VLOOKUP($B178,'Allokerad kvv'!$B$2:$AV$700,MATCH(K$1,'Allokerad kvv'!$B$1:$AV$1,0),FALSE),VLOOKUP($B178,'Justerad allokering kvv'!$B$1:$AG$700,MATCH(K$1,'Justerad allokering kvv'!$B$1:$AF$1,0),FALSE)))</f>
        <v>0</v>
      </c>
      <c r="L178">
        <f>IF($B178=" ","",IF(ISERROR(1/VLOOKUP($B178,'Justerad allokering kvv'!$B$1:$AG$700,MATCH(L$1,'Justerad allokering kvv'!$B$1:$AF$1,0),FALSE)),VLOOKUP($B178,'Allokerad kvv'!$B$2:$AV$700,MATCH(L$1,'Allokerad kvv'!$B$1:$AV$1,0),FALSE),VLOOKUP($B178,'Justerad allokering kvv'!$B$1:$AG$700,MATCH(L$1,'Justerad allokering kvv'!$B$1:$AF$1,0),FALSE)))</f>
        <v>0</v>
      </c>
      <c r="M178">
        <f>IF($B178=" ","",IF(ISERROR(1/VLOOKUP($B178,'Justerad allokering kvv'!$B$1:$AG$700,MATCH(M$1,'Justerad allokering kvv'!$B$1:$AF$1,0),FALSE)),VLOOKUP($B178,'Allokerad kvv'!$B$2:$AV$700,MATCH(M$1,'Allokerad kvv'!$B$1:$AV$1,0),FALSE),VLOOKUP($B178,'Justerad allokering kvv'!$B$1:$AG$700,MATCH(M$1,'Justerad allokering kvv'!$B$1:$AF$1,0),FALSE)))</f>
        <v>0</v>
      </c>
      <c r="N178">
        <f>IF($B178=" ","",IF(ISERROR(1/VLOOKUP($B178,'Justerad allokering kvv'!$B$1:$AG$700,MATCH(N$1,'Justerad allokering kvv'!$B$1:$AF$1,0),FALSE)),VLOOKUP($B178,'Allokerad kvv'!$B$2:$AV$700,MATCH(N$1,'Allokerad kvv'!$B$1:$AV$1,0),FALSE),VLOOKUP($B178,'Justerad allokering kvv'!$B$1:$AG$700,MATCH(N$1,'Justerad allokering kvv'!$B$1:$AF$1,0),FALSE)))</f>
        <v>0</v>
      </c>
      <c r="O178">
        <f>IF($B178=" ","",IF(ISERROR(1/VLOOKUP($B178,'Justerad allokering kvv'!$B$1:$AG$700,MATCH(O$1,'Justerad allokering kvv'!$B$1:$AF$1,0),FALSE)),VLOOKUP($B178,'Allokerad kvv'!$B$2:$AV$700,MATCH(O$1,'Allokerad kvv'!$B$1:$AV$1,0),FALSE),VLOOKUP($B178,'Justerad allokering kvv'!$B$1:$AG$700,MATCH(O$1,'Justerad allokering kvv'!$B$1:$AF$1,0),FALSE)))</f>
        <v>0</v>
      </c>
      <c r="P178">
        <f>IF($B178=" ","",IF(ISERROR(1/VLOOKUP($B178,'Justerad allokering kvv'!$B$1:$AG$700,MATCH(P$1,'Justerad allokering kvv'!$B$1:$AF$1,0),FALSE)),VLOOKUP($B178,'Allokerad kvv'!$B$2:$AV$700,MATCH(P$1,'Allokerad kvv'!$B$1:$AV$1,0),FALSE),VLOOKUP($B178,'Justerad allokering kvv'!$B$1:$AG$700,MATCH(P$1,'Justerad allokering kvv'!$B$1:$AF$1,0),FALSE)))</f>
        <v>0</v>
      </c>
      <c r="Q178">
        <f>IF($B178=" ","",IF(ISERROR(1/VLOOKUP($B178,'Justerad allokering kvv'!$B$1:$AG$700,MATCH(Q$1,'Justerad allokering kvv'!$B$1:$AF$1,0),FALSE)),VLOOKUP($B178,'Allokerad kvv'!$B$2:$AV$700,MATCH(Q$1,'Allokerad kvv'!$B$1:$AV$1,0),FALSE),VLOOKUP($B178,'Justerad allokering kvv'!$B$1:$AG$700,MATCH(Q$1,'Justerad allokering kvv'!$B$1:$AF$1,0),FALSE)))</f>
        <v>0</v>
      </c>
      <c r="R178">
        <f>IF($B178=" ","",IF(ISERROR(1/VLOOKUP($B178,'Justerad allokering kvv'!$B$1:$AG$700,MATCH(R$1,'Justerad allokering kvv'!$B$1:$AF$1,0),FALSE)),VLOOKUP($B178,'Allokerad kvv'!$B$2:$AV$700,MATCH(R$1,'Allokerad kvv'!$B$1:$AV$1,0),FALSE),VLOOKUP($B178,'Justerad allokering kvv'!$B$1:$AG$700,MATCH(R$1,'Justerad allokering kvv'!$B$1:$AF$1,0),FALSE)))</f>
        <v>0</v>
      </c>
      <c r="S178">
        <f>IF($B178=" ","",IF(ISERROR(1/VLOOKUP($B178,'Justerad allokering kvv'!$B$1:$AG$700,MATCH(S$1,'Justerad allokering kvv'!$B$1:$AF$1,0),FALSE)),VLOOKUP($B178,'Allokerad kvv'!$B$2:$AV$700,MATCH(S$1,'Allokerad kvv'!$B$1:$AV$1,0),FALSE),VLOOKUP($B178,'Justerad allokering kvv'!$B$1:$AG$700,MATCH(S$1,'Justerad allokering kvv'!$B$1:$AF$1,0),FALSE)))</f>
        <v>0</v>
      </c>
      <c r="T178">
        <f>IF($B178=" ","",IF(ISERROR(1/VLOOKUP($B178,'Justerad allokering kvv'!$B$1:$AG$700,MATCH(T$1,'Justerad allokering kvv'!$B$1:$AF$1,0),FALSE)),VLOOKUP($B178,'Allokerad kvv'!$B$2:$AV$700,MATCH(T$1,'Allokerad kvv'!$B$1:$AV$1,0),FALSE),VLOOKUP($B178,'Justerad allokering kvv'!$B$1:$AG$700,MATCH(T$1,'Justerad allokering kvv'!$B$1:$AF$1,0),FALSE)))</f>
        <v>0</v>
      </c>
      <c r="U178">
        <f>IF($B178=" ","",IF(ISERROR(1/VLOOKUP($B178,'Justerad allokering kvv'!$B$1:$AG$700,MATCH(U$1,'Justerad allokering kvv'!$B$1:$AF$1,0),FALSE)),VLOOKUP($B178,'Allokerad kvv'!$B$2:$AV$700,MATCH(U$1,'Allokerad kvv'!$B$1:$AV$1,0),FALSE),VLOOKUP($B178,'Justerad allokering kvv'!$B$1:$AG$700,MATCH(U$1,'Justerad allokering kvv'!$B$1:$AF$1,0),FALSE)))</f>
        <v>0</v>
      </c>
      <c r="V178">
        <f>IF($B178=" ","",IF(ISERROR(1/VLOOKUP($B178,'Justerad allokering kvv'!$B$1:$AG$700,MATCH(V$1,'Justerad allokering kvv'!$B$1:$AF$1,0),FALSE)),VLOOKUP($B178,'Allokerad kvv'!$B$2:$AV$700,MATCH(V$1,'Allokerad kvv'!$B$1:$AV$1,0),FALSE),VLOOKUP($B178,'Justerad allokering kvv'!$B$1:$AG$700,MATCH(V$1,'Justerad allokering kvv'!$B$1:$AF$1,0),FALSE)))</f>
        <v>0</v>
      </c>
      <c r="W178">
        <f>IF($B178=" ","",IF(ISERROR(1/VLOOKUP($B178,'Justerad allokering kvv'!$B$1:$AG$700,MATCH(W$1,'Justerad allokering kvv'!$B$1:$AF$1,0),FALSE)),VLOOKUP($B178,'Allokerad kvv'!$B$2:$AV$700,MATCH(W$1,'Allokerad kvv'!$B$1:$AV$1,0),FALSE),VLOOKUP($B178,'Justerad allokering kvv'!$B$1:$AG$700,MATCH(W$1,'Justerad allokering kvv'!$B$1:$AF$1,0),FALSE)))</f>
        <v>0</v>
      </c>
      <c r="X178">
        <f>IF($B178=" ","",IF(ISERROR(1/VLOOKUP($B178,'Justerad allokering kvv'!$B$1:$AG$700,MATCH(X$1,'Justerad allokering kvv'!$B$1:$AF$1,0),FALSE)),VLOOKUP($B178,'Allokerad kvv'!$B$2:$AV$700,MATCH(X$1,'Allokerad kvv'!$B$1:$AV$1,0),FALSE),VLOOKUP($B178,'Justerad allokering kvv'!$B$1:$AG$700,MATCH(X$1,'Justerad allokering kvv'!$B$1:$AF$1,0),FALSE)))</f>
        <v>0</v>
      </c>
      <c r="Y178">
        <f>IF($B178=" ","",IF(ISERROR(1/VLOOKUP($B178,'Justerad allokering kvv'!$B$1:$AG$700,MATCH(Y$1,'Justerad allokering kvv'!$B$1:$AF$1,0),FALSE)),VLOOKUP($B178,'Allokerad kvv'!$B$2:$AV$700,MATCH(Y$1,'Allokerad kvv'!$B$1:$AV$1,0),FALSE),VLOOKUP($B178,'Justerad allokering kvv'!$B$1:$AG$700,MATCH(Y$1,'Justerad allokering kvv'!$B$1:$AF$1,0),FALSE)))</f>
        <v>0</v>
      </c>
      <c r="AB178">
        <f>IFERROR(VLOOKUP($B178,Kraftvärmeprod!$B$1:$AO$424,MATCH("Tillförd energi från rökgaskondensering (GWh)",Kraftvärmeprod!$B$1:$AG$1,0),FALSE)/1,0)</f>
        <v>0</v>
      </c>
      <c r="AE178" s="122">
        <f t="shared" si="8"/>
        <v>0</v>
      </c>
      <c r="AG178">
        <f t="shared" si="9"/>
        <v>0</v>
      </c>
      <c r="AH178">
        <f t="shared" si="10"/>
        <v>0</v>
      </c>
      <c r="AI178" t="str">
        <f>IF(AH178=0,"",AH178/VLOOKUP(B178,Kraftvärmeprod!$B$1:$BC$480,MATCH("Summa tillförd energi exklusive rökgaskondensering",Kraftvärmeprod!$B$1:$BC$1,0),FALSE))</f>
        <v/>
      </c>
      <c r="AK178">
        <f t="shared" si="11"/>
        <v>0</v>
      </c>
    </row>
    <row r="179" spans="1:37" x14ac:dyDescent="0.25">
      <c r="A179" s="2" t="s">
        <v>277</v>
      </c>
      <c r="B179" s="2" t="s">
        <v>285</v>
      </c>
      <c r="C179">
        <f>IF($B179=" ","",IF(ISERROR(1/VLOOKUP($B179,'Justerad allokering kvv'!$B$1:$AG$700,MATCH(C$1,'Justerad allokering kvv'!$B$1:$AF$1,0),FALSE)),VLOOKUP($B179,'Allokerad kvv'!$B$2:$AV$700,MATCH(C$1,'Allokerad kvv'!$B$1:$AV$1,0),FALSE),VLOOKUP($B179,'Justerad allokering kvv'!$B$1:$AG$700,MATCH(C$1,'Justerad allokering kvv'!$B$1:$AF$1,0),FALSE)))</f>
        <v>0</v>
      </c>
      <c r="D179">
        <f>IF($B179=" ","",IF(ISERROR(1/VLOOKUP($B179,'Justerad allokering kvv'!$B$1:$AG$700,MATCH(D$1,'Justerad allokering kvv'!$B$1:$AF$1,0),FALSE)),VLOOKUP($B179,'Allokerad kvv'!$B$2:$AV$700,MATCH(D$1,'Allokerad kvv'!$B$1:$AV$1,0),FALSE),VLOOKUP($B179,'Justerad allokering kvv'!$B$1:$AG$700,MATCH(D$1,'Justerad allokering kvv'!$B$1:$AF$1,0),FALSE)))</f>
        <v>0</v>
      </c>
      <c r="E179">
        <f>IF($B179=" ","",IF(ISERROR(1/VLOOKUP($B179,'Justerad allokering kvv'!$B$1:$AG$700,MATCH(E$1,'Justerad allokering kvv'!$B$1:$AF$1,0),FALSE)),VLOOKUP($B179,'Allokerad kvv'!$B$2:$AV$700,MATCH(E$1,'Allokerad kvv'!$B$1:$AV$1,0),FALSE),VLOOKUP($B179,'Justerad allokering kvv'!$B$1:$AG$700,MATCH(E$1,'Justerad allokering kvv'!$B$1:$AF$1,0),FALSE)))</f>
        <v>0</v>
      </c>
      <c r="F179">
        <f>IF($B179=" ","",IF(ISERROR(1/VLOOKUP($B179,'Justerad allokering kvv'!$B$1:$AG$700,MATCH(F$1,'Justerad allokering kvv'!$B$1:$AF$1,0),FALSE)),VLOOKUP($B179,'Allokerad kvv'!$B$2:$AV$700,MATCH(F$1,'Allokerad kvv'!$B$1:$AV$1,0),FALSE),VLOOKUP($B179,'Justerad allokering kvv'!$B$1:$AG$700,MATCH(F$1,'Justerad allokering kvv'!$B$1:$AF$1,0),FALSE)))</f>
        <v>0</v>
      </c>
      <c r="G179">
        <f>IF($B179=" ","",IF(ISERROR(1/VLOOKUP($B179,'Justerad allokering kvv'!$B$1:$AG$700,MATCH(G$1,'Justerad allokering kvv'!$B$1:$AF$1,0),FALSE)),VLOOKUP($B179,'Allokerad kvv'!$B$2:$AV$700,MATCH(G$1,'Allokerad kvv'!$B$1:$AV$1,0),FALSE),VLOOKUP($B179,'Justerad allokering kvv'!$B$1:$AG$700,MATCH(G$1,'Justerad allokering kvv'!$B$1:$AF$1,0),FALSE)))</f>
        <v>0</v>
      </c>
      <c r="H179">
        <f>IF($B179=" ","",IF(ISERROR(1/VLOOKUP($B179,'Justerad allokering kvv'!$B$1:$AG$700,MATCH(H$1,'Justerad allokering kvv'!$B$1:$AF$1,0),FALSE)),VLOOKUP($B179,'Allokerad kvv'!$B$2:$AV$700,MATCH(H$1,'Allokerad kvv'!$B$1:$AV$1,0),FALSE),VLOOKUP($B179,'Justerad allokering kvv'!$B$1:$AG$700,MATCH(H$1,'Justerad allokering kvv'!$B$1:$AF$1,0),FALSE)))</f>
        <v>0</v>
      </c>
      <c r="I179">
        <f>IF($B179=" ","",IF(ISERROR(1/VLOOKUP($B179,'Justerad allokering kvv'!$B$1:$AG$700,MATCH(I$1,'Justerad allokering kvv'!$B$1:$AF$1,0),FALSE)),VLOOKUP($B179,'Allokerad kvv'!$B$2:$AV$700,MATCH(I$1,'Allokerad kvv'!$B$1:$AV$1,0),FALSE),VLOOKUP($B179,'Justerad allokering kvv'!$B$1:$AG$700,MATCH(I$1,'Justerad allokering kvv'!$B$1:$AF$1,0),FALSE)))</f>
        <v>0</v>
      </c>
      <c r="J179">
        <f>IF($B179=" ","",IF(ISERROR(1/VLOOKUP($B179,'Justerad allokering kvv'!$B$1:$AG$700,MATCH(J$1,'Justerad allokering kvv'!$B$1:$AF$1,0),FALSE)),VLOOKUP($B179,'Allokerad kvv'!$B$2:$AV$700,MATCH(J$1,'Allokerad kvv'!$B$1:$AV$1,0),FALSE),VLOOKUP($B179,'Justerad allokering kvv'!$B$1:$AG$700,MATCH(J$1,'Justerad allokering kvv'!$B$1:$AF$1,0),FALSE)))</f>
        <v>0</v>
      </c>
      <c r="K179">
        <f>IF($B179=" ","",IF(ISERROR(1/VLOOKUP($B179,'Justerad allokering kvv'!$B$1:$AG$700,MATCH(K$1,'Justerad allokering kvv'!$B$1:$AF$1,0),FALSE)),VLOOKUP($B179,'Allokerad kvv'!$B$2:$AV$700,MATCH(K$1,'Allokerad kvv'!$B$1:$AV$1,0),FALSE),VLOOKUP($B179,'Justerad allokering kvv'!$B$1:$AG$700,MATCH(K$1,'Justerad allokering kvv'!$B$1:$AF$1,0),FALSE)))</f>
        <v>0</v>
      </c>
      <c r="L179">
        <f>IF($B179=" ","",IF(ISERROR(1/VLOOKUP($B179,'Justerad allokering kvv'!$B$1:$AG$700,MATCH(L$1,'Justerad allokering kvv'!$B$1:$AF$1,0),FALSE)),VLOOKUP($B179,'Allokerad kvv'!$B$2:$AV$700,MATCH(L$1,'Allokerad kvv'!$B$1:$AV$1,0),FALSE),VLOOKUP($B179,'Justerad allokering kvv'!$B$1:$AG$700,MATCH(L$1,'Justerad allokering kvv'!$B$1:$AF$1,0),FALSE)))</f>
        <v>0</v>
      </c>
      <c r="M179">
        <f>IF($B179=" ","",IF(ISERROR(1/VLOOKUP($B179,'Justerad allokering kvv'!$B$1:$AG$700,MATCH(M$1,'Justerad allokering kvv'!$B$1:$AF$1,0),FALSE)),VLOOKUP($B179,'Allokerad kvv'!$B$2:$AV$700,MATCH(M$1,'Allokerad kvv'!$B$1:$AV$1,0),FALSE),VLOOKUP($B179,'Justerad allokering kvv'!$B$1:$AG$700,MATCH(M$1,'Justerad allokering kvv'!$B$1:$AF$1,0),FALSE)))</f>
        <v>0</v>
      </c>
      <c r="N179">
        <f>IF($B179=" ","",IF(ISERROR(1/VLOOKUP($B179,'Justerad allokering kvv'!$B$1:$AG$700,MATCH(N$1,'Justerad allokering kvv'!$B$1:$AF$1,0),FALSE)),VLOOKUP($B179,'Allokerad kvv'!$B$2:$AV$700,MATCH(N$1,'Allokerad kvv'!$B$1:$AV$1,0),FALSE),VLOOKUP($B179,'Justerad allokering kvv'!$B$1:$AG$700,MATCH(N$1,'Justerad allokering kvv'!$B$1:$AF$1,0),FALSE)))</f>
        <v>0</v>
      </c>
      <c r="O179">
        <f>IF($B179=" ","",IF(ISERROR(1/VLOOKUP($B179,'Justerad allokering kvv'!$B$1:$AG$700,MATCH(O$1,'Justerad allokering kvv'!$B$1:$AF$1,0),FALSE)),VLOOKUP($B179,'Allokerad kvv'!$B$2:$AV$700,MATCH(O$1,'Allokerad kvv'!$B$1:$AV$1,0),FALSE),VLOOKUP($B179,'Justerad allokering kvv'!$B$1:$AG$700,MATCH(O$1,'Justerad allokering kvv'!$B$1:$AF$1,0),FALSE)))</f>
        <v>0</v>
      </c>
      <c r="P179">
        <f>IF($B179=" ","",IF(ISERROR(1/VLOOKUP($B179,'Justerad allokering kvv'!$B$1:$AG$700,MATCH(P$1,'Justerad allokering kvv'!$B$1:$AF$1,0),FALSE)),VLOOKUP($B179,'Allokerad kvv'!$B$2:$AV$700,MATCH(P$1,'Allokerad kvv'!$B$1:$AV$1,0),FALSE),VLOOKUP($B179,'Justerad allokering kvv'!$B$1:$AG$700,MATCH(P$1,'Justerad allokering kvv'!$B$1:$AF$1,0),FALSE)))</f>
        <v>0</v>
      </c>
      <c r="Q179">
        <f>IF($B179=" ","",IF(ISERROR(1/VLOOKUP($B179,'Justerad allokering kvv'!$B$1:$AG$700,MATCH(Q$1,'Justerad allokering kvv'!$B$1:$AF$1,0),FALSE)),VLOOKUP($B179,'Allokerad kvv'!$B$2:$AV$700,MATCH(Q$1,'Allokerad kvv'!$B$1:$AV$1,0),FALSE),VLOOKUP($B179,'Justerad allokering kvv'!$B$1:$AG$700,MATCH(Q$1,'Justerad allokering kvv'!$B$1:$AF$1,0),FALSE)))</f>
        <v>0</v>
      </c>
      <c r="R179">
        <f>IF($B179=" ","",IF(ISERROR(1/VLOOKUP($B179,'Justerad allokering kvv'!$B$1:$AG$700,MATCH(R$1,'Justerad allokering kvv'!$B$1:$AF$1,0),FALSE)),VLOOKUP($B179,'Allokerad kvv'!$B$2:$AV$700,MATCH(R$1,'Allokerad kvv'!$B$1:$AV$1,0),FALSE),VLOOKUP($B179,'Justerad allokering kvv'!$B$1:$AG$700,MATCH(R$1,'Justerad allokering kvv'!$B$1:$AF$1,0),FALSE)))</f>
        <v>0</v>
      </c>
      <c r="S179">
        <f>IF($B179=" ","",IF(ISERROR(1/VLOOKUP($B179,'Justerad allokering kvv'!$B$1:$AG$700,MATCH(S$1,'Justerad allokering kvv'!$B$1:$AF$1,0),FALSE)),VLOOKUP($B179,'Allokerad kvv'!$B$2:$AV$700,MATCH(S$1,'Allokerad kvv'!$B$1:$AV$1,0),FALSE),VLOOKUP($B179,'Justerad allokering kvv'!$B$1:$AG$700,MATCH(S$1,'Justerad allokering kvv'!$B$1:$AF$1,0),FALSE)))</f>
        <v>0</v>
      </c>
      <c r="T179">
        <f>IF($B179=" ","",IF(ISERROR(1/VLOOKUP($B179,'Justerad allokering kvv'!$B$1:$AG$700,MATCH(T$1,'Justerad allokering kvv'!$B$1:$AF$1,0),FALSE)),VLOOKUP($B179,'Allokerad kvv'!$B$2:$AV$700,MATCH(T$1,'Allokerad kvv'!$B$1:$AV$1,0),FALSE),VLOOKUP($B179,'Justerad allokering kvv'!$B$1:$AG$700,MATCH(T$1,'Justerad allokering kvv'!$B$1:$AF$1,0),FALSE)))</f>
        <v>0</v>
      </c>
      <c r="U179">
        <f>IF($B179=" ","",IF(ISERROR(1/VLOOKUP($B179,'Justerad allokering kvv'!$B$1:$AG$700,MATCH(U$1,'Justerad allokering kvv'!$B$1:$AF$1,0),FALSE)),VLOOKUP($B179,'Allokerad kvv'!$B$2:$AV$700,MATCH(U$1,'Allokerad kvv'!$B$1:$AV$1,0),FALSE),VLOOKUP($B179,'Justerad allokering kvv'!$B$1:$AG$700,MATCH(U$1,'Justerad allokering kvv'!$B$1:$AF$1,0),FALSE)))</f>
        <v>0</v>
      </c>
      <c r="V179">
        <f>IF($B179=" ","",IF(ISERROR(1/VLOOKUP($B179,'Justerad allokering kvv'!$B$1:$AG$700,MATCH(V$1,'Justerad allokering kvv'!$B$1:$AF$1,0),FALSE)),VLOOKUP($B179,'Allokerad kvv'!$B$2:$AV$700,MATCH(V$1,'Allokerad kvv'!$B$1:$AV$1,0),FALSE),VLOOKUP($B179,'Justerad allokering kvv'!$B$1:$AG$700,MATCH(V$1,'Justerad allokering kvv'!$B$1:$AF$1,0),FALSE)))</f>
        <v>0</v>
      </c>
      <c r="W179">
        <f>IF($B179=" ","",IF(ISERROR(1/VLOOKUP($B179,'Justerad allokering kvv'!$B$1:$AG$700,MATCH(W$1,'Justerad allokering kvv'!$B$1:$AF$1,0),FALSE)),VLOOKUP($B179,'Allokerad kvv'!$B$2:$AV$700,MATCH(W$1,'Allokerad kvv'!$B$1:$AV$1,0),FALSE),VLOOKUP($B179,'Justerad allokering kvv'!$B$1:$AG$700,MATCH(W$1,'Justerad allokering kvv'!$B$1:$AF$1,0),FALSE)))</f>
        <v>0</v>
      </c>
      <c r="X179">
        <f>IF($B179=" ","",IF(ISERROR(1/VLOOKUP($B179,'Justerad allokering kvv'!$B$1:$AG$700,MATCH(X$1,'Justerad allokering kvv'!$B$1:$AF$1,0),FALSE)),VLOOKUP($B179,'Allokerad kvv'!$B$2:$AV$700,MATCH(X$1,'Allokerad kvv'!$B$1:$AV$1,0),FALSE),VLOOKUP($B179,'Justerad allokering kvv'!$B$1:$AG$700,MATCH(X$1,'Justerad allokering kvv'!$B$1:$AF$1,0),FALSE)))</f>
        <v>0</v>
      </c>
      <c r="Y179">
        <f>IF($B179=" ","",IF(ISERROR(1/VLOOKUP($B179,'Justerad allokering kvv'!$B$1:$AG$700,MATCH(Y$1,'Justerad allokering kvv'!$B$1:$AF$1,0),FALSE)),VLOOKUP($B179,'Allokerad kvv'!$B$2:$AV$700,MATCH(Y$1,'Allokerad kvv'!$B$1:$AV$1,0),FALSE),VLOOKUP($B179,'Justerad allokering kvv'!$B$1:$AG$700,MATCH(Y$1,'Justerad allokering kvv'!$B$1:$AF$1,0),FALSE)))</f>
        <v>0</v>
      </c>
      <c r="AB179">
        <f>IFERROR(VLOOKUP($B179,Kraftvärmeprod!$B$1:$AO$424,MATCH("Tillförd energi från rökgaskondensering (GWh)",Kraftvärmeprod!$B$1:$AG$1,0),FALSE)/1,0)</f>
        <v>0</v>
      </c>
      <c r="AE179" s="122">
        <f t="shared" si="8"/>
        <v>0</v>
      </c>
      <c r="AG179">
        <f t="shared" si="9"/>
        <v>0</v>
      </c>
      <c r="AH179">
        <f t="shared" si="10"/>
        <v>0</v>
      </c>
      <c r="AI179" t="str">
        <f>IF(AH179=0,"",AH179/VLOOKUP(B179,Kraftvärmeprod!$B$1:$BC$480,MATCH("Summa tillförd energi exklusive rökgaskondensering",Kraftvärmeprod!$B$1:$BC$1,0),FALSE))</f>
        <v/>
      </c>
      <c r="AK179">
        <f t="shared" si="11"/>
        <v>0</v>
      </c>
    </row>
    <row r="180" spans="1:37" x14ac:dyDescent="0.25">
      <c r="A180" s="2" t="s">
        <v>286</v>
      </c>
      <c r="B180" s="2" t="s">
        <v>287</v>
      </c>
      <c r="C180">
        <f>IF($B180=" ","",IF(ISERROR(1/VLOOKUP($B180,'Justerad allokering kvv'!$B$1:$AG$700,MATCH(C$1,'Justerad allokering kvv'!$B$1:$AF$1,0),FALSE)),VLOOKUP($B180,'Allokerad kvv'!$B$2:$AV$700,MATCH(C$1,'Allokerad kvv'!$B$1:$AV$1,0),FALSE),VLOOKUP($B180,'Justerad allokering kvv'!$B$1:$AG$700,MATCH(C$1,'Justerad allokering kvv'!$B$1:$AF$1,0),FALSE)))</f>
        <v>0</v>
      </c>
      <c r="D180">
        <f>IF($B180=" ","",IF(ISERROR(1/VLOOKUP($B180,'Justerad allokering kvv'!$B$1:$AG$700,MATCH(D$1,'Justerad allokering kvv'!$B$1:$AF$1,0),FALSE)),VLOOKUP($B180,'Allokerad kvv'!$B$2:$AV$700,MATCH(D$1,'Allokerad kvv'!$B$1:$AV$1,0),FALSE),VLOOKUP($B180,'Justerad allokering kvv'!$B$1:$AG$700,MATCH(D$1,'Justerad allokering kvv'!$B$1:$AF$1,0),FALSE)))</f>
        <v>0</v>
      </c>
      <c r="E180">
        <f>IF($B180=" ","",IF(ISERROR(1/VLOOKUP($B180,'Justerad allokering kvv'!$B$1:$AG$700,MATCH(E$1,'Justerad allokering kvv'!$B$1:$AF$1,0),FALSE)),VLOOKUP($B180,'Allokerad kvv'!$B$2:$AV$700,MATCH(E$1,'Allokerad kvv'!$B$1:$AV$1,0),FALSE),VLOOKUP($B180,'Justerad allokering kvv'!$B$1:$AG$700,MATCH(E$1,'Justerad allokering kvv'!$B$1:$AF$1,0),FALSE)))</f>
        <v>0</v>
      </c>
      <c r="F180">
        <f>IF($B180=" ","",IF(ISERROR(1/VLOOKUP($B180,'Justerad allokering kvv'!$B$1:$AG$700,MATCH(F$1,'Justerad allokering kvv'!$B$1:$AF$1,0),FALSE)),VLOOKUP($B180,'Allokerad kvv'!$B$2:$AV$700,MATCH(F$1,'Allokerad kvv'!$B$1:$AV$1,0),FALSE),VLOOKUP($B180,'Justerad allokering kvv'!$B$1:$AG$700,MATCH(F$1,'Justerad allokering kvv'!$B$1:$AF$1,0),FALSE)))</f>
        <v>0</v>
      </c>
      <c r="G180">
        <f>IF($B180=" ","",IF(ISERROR(1/VLOOKUP($B180,'Justerad allokering kvv'!$B$1:$AG$700,MATCH(G$1,'Justerad allokering kvv'!$B$1:$AF$1,0),FALSE)),VLOOKUP($B180,'Allokerad kvv'!$B$2:$AV$700,MATCH(G$1,'Allokerad kvv'!$B$1:$AV$1,0),FALSE),VLOOKUP($B180,'Justerad allokering kvv'!$B$1:$AG$700,MATCH(G$1,'Justerad allokering kvv'!$B$1:$AF$1,0),FALSE)))</f>
        <v>0</v>
      </c>
      <c r="H180">
        <f>IF($B180=" ","",IF(ISERROR(1/VLOOKUP($B180,'Justerad allokering kvv'!$B$1:$AG$700,MATCH(H$1,'Justerad allokering kvv'!$B$1:$AF$1,0),FALSE)),VLOOKUP($B180,'Allokerad kvv'!$B$2:$AV$700,MATCH(H$1,'Allokerad kvv'!$B$1:$AV$1,0),FALSE),VLOOKUP($B180,'Justerad allokering kvv'!$B$1:$AG$700,MATCH(H$1,'Justerad allokering kvv'!$B$1:$AF$1,0),FALSE)))</f>
        <v>0</v>
      </c>
      <c r="I180">
        <f>IF($B180=" ","",IF(ISERROR(1/VLOOKUP($B180,'Justerad allokering kvv'!$B$1:$AG$700,MATCH(I$1,'Justerad allokering kvv'!$B$1:$AF$1,0),FALSE)),VLOOKUP($B180,'Allokerad kvv'!$B$2:$AV$700,MATCH(I$1,'Allokerad kvv'!$B$1:$AV$1,0),FALSE),VLOOKUP($B180,'Justerad allokering kvv'!$B$1:$AG$700,MATCH(I$1,'Justerad allokering kvv'!$B$1:$AF$1,0),FALSE)))</f>
        <v>0</v>
      </c>
      <c r="J180">
        <f>IF($B180=" ","",IF(ISERROR(1/VLOOKUP($B180,'Justerad allokering kvv'!$B$1:$AG$700,MATCH(J$1,'Justerad allokering kvv'!$B$1:$AF$1,0),FALSE)),VLOOKUP($B180,'Allokerad kvv'!$B$2:$AV$700,MATCH(J$1,'Allokerad kvv'!$B$1:$AV$1,0),FALSE),VLOOKUP($B180,'Justerad allokering kvv'!$B$1:$AG$700,MATCH(J$1,'Justerad allokering kvv'!$B$1:$AF$1,0),FALSE)))</f>
        <v>0</v>
      </c>
      <c r="K180">
        <f>IF($B180=" ","",IF(ISERROR(1/VLOOKUP($B180,'Justerad allokering kvv'!$B$1:$AG$700,MATCH(K$1,'Justerad allokering kvv'!$B$1:$AF$1,0),FALSE)),VLOOKUP($B180,'Allokerad kvv'!$B$2:$AV$700,MATCH(K$1,'Allokerad kvv'!$B$1:$AV$1,0),FALSE),VLOOKUP($B180,'Justerad allokering kvv'!$B$1:$AG$700,MATCH(K$1,'Justerad allokering kvv'!$B$1:$AF$1,0),FALSE)))</f>
        <v>0</v>
      </c>
      <c r="L180">
        <f>IF($B180=" ","",IF(ISERROR(1/VLOOKUP($B180,'Justerad allokering kvv'!$B$1:$AG$700,MATCH(L$1,'Justerad allokering kvv'!$B$1:$AF$1,0),FALSE)),VLOOKUP($B180,'Allokerad kvv'!$B$2:$AV$700,MATCH(L$1,'Allokerad kvv'!$B$1:$AV$1,0),FALSE),VLOOKUP($B180,'Justerad allokering kvv'!$B$1:$AG$700,MATCH(L$1,'Justerad allokering kvv'!$B$1:$AF$1,0),FALSE)))</f>
        <v>0</v>
      </c>
      <c r="M180">
        <f>IF($B180=" ","",IF(ISERROR(1/VLOOKUP($B180,'Justerad allokering kvv'!$B$1:$AG$700,MATCH(M$1,'Justerad allokering kvv'!$B$1:$AF$1,0),FALSE)),VLOOKUP($B180,'Allokerad kvv'!$B$2:$AV$700,MATCH(M$1,'Allokerad kvv'!$B$1:$AV$1,0),FALSE),VLOOKUP($B180,'Justerad allokering kvv'!$B$1:$AG$700,MATCH(M$1,'Justerad allokering kvv'!$B$1:$AF$1,0),FALSE)))</f>
        <v>0</v>
      </c>
      <c r="N180">
        <f>IF($B180=" ","",IF(ISERROR(1/VLOOKUP($B180,'Justerad allokering kvv'!$B$1:$AG$700,MATCH(N$1,'Justerad allokering kvv'!$B$1:$AF$1,0),FALSE)),VLOOKUP($B180,'Allokerad kvv'!$B$2:$AV$700,MATCH(N$1,'Allokerad kvv'!$B$1:$AV$1,0),FALSE),VLOOKUP($B180,'Justerad allokering kvv'!$B$1:$AG$700,MATCH(N$1,'Justerad allokering kvv'!$B$1:$AF$1,0),FALSE)))</f>
        <v>0</v>
      </c>
      <c r="O180">
        <f>IF($B180=" ","",IF(ISERROR(1/VLOOKUP($B180,'Justerad allokering kvv'!$B$1:$AG$700,MATCH(O$1,'Justerad allokering kvv'!$B$1:$AF$1,0),FALSE)),VLOOKUP($B180,'Allokerad kvv'!$B$2:$AV$700,MATCH(O$1,'Allokerad kvv'!$B$1:$AV$1,0),FALSE),VLOOKUP($B180,'Justerad allokering kvv'!$B$1:$AG$700,MATCH(O$1,'Justerad allokering kvv'!$B$1:$AF$1,0),FALSE)))</f>
        <v>0</v>
      </c>
      <c r="P180">
        <f>IF($B180=" ","",IF(ISERROR(1/VLOOKUP($B180,'Justerad allokering kvv'!$B$1:$AG$700,MATCH(P$1,'Justerad allokering kvv'!$B$1:$AF$1,0),FALSE)),VLOOKUP($B180,'Allokerad kvv'!$B$2:$AV$700,MATCH(P$1,'Allokerad kvv'!$B$1:$AV$1,0),FALSE),VLOOKUP($B180,'Justerad allokering kvv'!$B$1:$AG$700,MATCH(P$1,'Justerad allokering kvv'!$B$1:$AF$1,0),FALSE)))</f>
        <v>0</v>
      </c>
      <c r="Q180">
        <f>IF($B180=" ","",IF(ISERROR(1/VLOOKUP($B180,'Justerad allokering kvv'!$B$1:$AG$700,MATCH(Q$1,'Justerad allokering kvv'!$B$1:$AF$1,0),FALSE)),VLOOKUP($B180,'Allokerad kvv'!$B$2:$AV$700,MATCH(Q$1,'Allokerad kvv'!$B$1:$AV$1,0),FALSE),VLOOKUP($B180,'Justerad allokering kvv'!$B$1:$AG$700,MATCH(Q$1,'Justerad allokering kvv'!$B$1:$AF$1,0),FALSE)))</f>
        <v>0</v>
      </c>
      <c r="R180">
        <f>IF($B180=" ","",IF(ISERROR(1/VLOOKUP($B180,'Justerad allokering kvv'!$B$1:$AG$700,MATCH(R$1,'Justerad allokering kvv'!$B$1:$AF$1,0),FALSE)),VLOOKUP($B180,'Allokerad kvv'!$B$2:$AV$700,MATCH(R$1,'Allokerad kvv'!$B$1:$AV$1,0),FALSE),VLOOKUP($B180,'Justerad allokering kvv'!$B$1:$AG$700,MATCH(R$1,'Justerad allokering kvv'!$B$1:$AF$1,0),FALSE)))</f>
        <v>0</v>
      </c>
      <c r="S180">
        <f>IF($B180=" ","",IF(ISERROR(1/VLOOKUP($B180,'Justerad allokering kvv'!$B$1:$AG$700,MATCH(S$1,'Justerad allokering kvv'!$B$1:$AF$1,0),FALSE)),VLOOKUP($B180,'Allokerad kvv'!$B$2:$AV$700,MATCH(S$1,'Allokerad kvv'!$B$1:$AV$1,0),FALSE),VLOOKUP($B180,'Justerad allokering kvv'!$B$1:$AG$700,MATCH(S$1,'Justerad allokering kvv'!$B$1:$AF$1,0),FALSE)))</f>
        <v>0</v>
      </c>
      <c r="T180">
        <f>IF($B180=" ","",IF(ISERROR(1/VLOOKUP($B180,'Justerad allokering kvv'!$B$1:$AG$700,MATCH(T$1,'Justerad allokering kvv'!$B$1:$AF$1,0),FALSE)),VLOOKUP($B180,'Allokerad kvv'!$B$2:$AV$700,MATCH(T$1,'Allokerad kvv'!$B$1:$AV$1,0),FALSE),VLOOKUP($B180,'Justerad allokering kvv'!$B$1:$AG$700,MATCH(T$1,'Justerad allokering kvv'!$B$1:$AF$1,0),FALSE)))</f>
        <v>0</v>
      </c>
      <c r="U180">
        <f>IF($B180=" ","",IF(ISERROR(1/VLOOKUP($B180,'Justerad allokering kvv'!$B$1:$AG$700,MATCH(U$1,'Justerad allokering kvv'!$B$1:$AF$1,0),FALSE)),VLOOKUP($B180,'Allokerad kvv'!$B$2:$AV$700,MATCH(U$1,'Allokerad kvv'!$B$1:$AV$1,0),FALSE),VLOOKUP($B180,'Justerad allokering kvv'!$B$1:$AG$700,MATCH(U$1,'Justerad allokering kvv'!$B$1:$AF$1,0),FALSE)))</f>
        <v>0</v>
      </c>
      <c r="V180">
        <f>IF($B180=" ","",IF(ISERROR(1/VLOOKUP($B180,'Justerad allokering kvv'!$B$1:$AG$700,MATCH(V$1,'Justerad allokering kvv'!$B$1:$AF$1,0),FALSE)),VLOOKUP($B180,'Allokerad kvv'!$B$2:$AV$700,MATCH(V$1,'Allokerad kvv'!$B$1:$AV$1,0),FALSE),VLOOKUP($B180,'Justerad allokering kvv'!$B$1:$AG$700,MATCH(V$1,'Justerad allokering kvv'!$B$1:$AF$1,0),FALSE)))</f>
        <v>0</v>
      </c>
      <c r="W180">
        <f>IF($B180=" ","",IF(ISERROR(1/VLOOKUP($B180,'Justerad allokering kvv'!$B$1:$AG$700,MATCH(W$1,'Justerad allokering kvv'!$B$1:$AF$1,0),FALSE)),VLOOKUP($B180,'Allokerad kvv'!$B$2:$AV$700,MATCH(W$1,'Allokerad kvv'!$B$1:$AV$1,0),FALSE),VLOOKUP($B180,'Justerad allokering kvv'!$B$1:$AG$700,MATCH(W$1,'Justerad allokering kvv'!$B$1:$AF$1,0),FALSE)))</f>
        <v>0</v>
      </c>
      <c r="X180">
        <f>IF($B180=" ","",IF(ISERROR(1/VLOOKUP($B180,'Justerad allokering kvv'!$B$1:$AG$700,MATCH(X$1,'Justerad allokering kvv'!$B$1:$AF$1,0),FALSE)),VLOOKUP($B180,'Allokerad kvv'!$B$2:$AV$700,MATCH(X$1,'Allokerad kvv'!$B$1:$AV$1,0),FALSE),VLOOKUP($B180,'Justerad allokering kvv'!$B$1:$AG$700,MATCH(X$1,'Justerad allokering kvv'!$B$1:$AF$1,0),FALSE)))</f>
        <v>0</v>
      </c>
      <c r="Y180">
        <f>IF($B180=" ","",IF(ISERROR(1/VLOOKUP($B180,'Justerad allokering kvv'!$B$1:$AG$700,MATCH(Y$1,'Justerad allokering kvv'!$B$1:$AF$1,0),FALSE)),VLOOKUP($B180,'Allokerad kvv'!$B$2:$AV$700,MATCH(Y$1,'Allokerad kvv'!$B$1:$AV$1,0),FALSE),VLOOKUP($B180,'Justerad allokering kvv'!$B$1:$AG$700,MATCH(Y$1,'Justerad allokering kvv'!$B$1:$AF$1,0),FALSE)))</f>
        <v>0</v>
      </c>
      <c r="AB180">
        <f>IFERROR(VLOOKUP($B180,Kraftvärmeprod!$B$1:$AO$424,MATCH("Tillförd energi från rökgaskondensering (GWh)",Kraftvärmeprod!$B$1:$AG$1,0),FALSE)/1,0)</f>
        <v>0</v>
      </c>
      <c r="AE180" s="122">
        <f t="shared" si="8"/>
        <v>0</v>
      </c>
      <c r="AG180">
        <f t="shared" si="9"/>
        <v>0</v>
      </c>
      <c r="AH180">
        <f t="shared" si="10"/>
        <v>0</v>
      </c>
      <c r="AI180" t="str">
        <f>IF(AH180=0,"",AH180/VLOOKUP(B180,Kraftvärmeprod!$B$1:$BC$480,MATCH("Summa tillförd energi exklusive rökgaskondensering",Kraftvärmeprod!$B$1:$BC$1,0),FALSE))</f>
        <v/>
      </c>
      <c r="AK180">
        <f t="shared" si="11"/>
        <v>0</v>
      </c>
    </row>
    <row r="181" spans="1:37" x14ac:dyDescent="0.25">
      <c r="A181" s="2" t="s">
        <v>291</v>
      </c>
      <c r="B181" s="2" t="s">
        <v>10</v>
      </c>
      <c r="C181">
        <f>IF($B181=" ","",IF(ISERROR(1/VLOOKUP($B181,'Justerad allokering kvv'!$B$1:$AG$700,MATCH(C$1,'Justerad allokering kvv'!$B$1:$AF$1,0),FALSE)),VLOOKUP($B181,'Allokerad kvv'!$B$2:$AV$700,MATCH(C$1,'Allokerad kvv'!$B$1:$AV$1,0),FALSE),VLOOKUP($B181,'Justerad allokering kvv'!$B$1:$AG$700,MATCH(C$1,'Justerad allokering kvv'!$B$1:$AF$1,0),FALSE)))</f>
        <v>0</v>
      </c>
      <c r="D181">
        <f>IF($B181=" ","",IF(ISERROR(1/VLOOKUP($B181,'Justerad allokering kvv'!$B$1:$AG$700,MATCH(D$1,'Justerad allokering kvv'!$B$1:$AF$1,0),FALSE)),VLOOKUP($B181,'Allokerad kvv'!$B$2:$AV$700,MATCH(D$1,'Allokerad kvv'!$B$1:$AV$1,0),FALSE),VLOOKUP($B181,'Justerad allokering kvv'!$B$1:$AG$700,MATCH(D$1,'Justerad allokering kvv'!$B$1:$AF$1,0),FALSE)))</f>
        <v>0</v>
      </c>
      <c r="E181">
        <f>IF($B181=" ","",IF(ISERROR(1/VLOOKUP($B181,'Justerad allokering kvv'!$B$1:$AG$700,MATCH(E$1,'Justerad allokering kvv'!$B$1:$AF$1,0),FALSE)),VLOOKUP($B181,'Allokerad kvv'!$B$2:$AV$700,MATCH(E$1,'Allokerad kvv'!$B$1:$AV$1,0),FALSE),VLOOKUP($B181,'Justerad allokering kvv'!$B$1:$AG$700,MATCH(E$1,'Justerad allokering kvv'!$B$1:$AF$1,0),FALSE)))</f>
        <v>0</v>
      </c>
      <c r="F181">
        <f>IF($B181=" ","",IF(ISERROR(1/VLOOKUP($B181,'Justerad allokering kvv'!$B$1:$AG$700,MATCH(F$1,'Justerad allokering kvv'!$B$1:$AF$1,0),FALSE)),VLOOKUP($B181,'Allokerad kvv'!$B$2:$AV$700,MATCH(F$1,'Allokerad kvv'!$B$1:$AV$1,0),FALSE),VLOOKUP($B181,'Justerad allokering kvv'!$B$1:$AG$700,MATCH(F$1,'Justerad allokering kvv'!$B$1:$AF$1,0),FALSE)))</f>
        <v>0</v>
      </c>
      <c r="G181">
        <f>IF($B181=" ","",IF(ISERROR(1/VLOOKUP($B181,'Justerad allokering kvv'!$B$1:$AG$700,MATCH(G$1,'Justerad allokering kvv'!$B$1:$AF$1,0),FALSE)),VLOOKUP($B181,'Allokerad kvv'!$B$2:$AV$700,MATCH(G$1,'Allokerad kvv'!$B$1:$AV$1,0),FALSE),VLOOKUP($B181,'Justerad allokering kvv'!$B$1:$AG$700,MATCH(G$1,'Justerad allokering kvv'!$B$1:$AF$1,0),FALSE)))</f>
        <v>0</v>
      </c>
      <c r="H181">
        <f>IF($B181=" ","",IF(ISERROR(1/VLOOKUP($B181,'Justerad allokering kvv'!$B$1:$AG$700,MATCH(H$1,'Justerad allokering kvv'!$B$1:$AF$1,0),FALSE)),VLOOKUP($B181,'Allokerad kvv'!$B$2:$AV$700,MATCH(H$1,'Allokerad kvv'!$B$1:$AV$1,0),FALSE),VLOOKUP($B181,'Justerad allokering kvv'!$B$1:$AG$700,MATCH(H$1,'Justerad allokering kvv'!$B$1:$AF$1,0),FALSE)))</f>
        <v>0</v>
      </c>
      <c r="I181">
        <f>IF($B181=" ","",IF(ISERROR(1/VLOOKUP($B181,'Justerad allokering kvv'!$B$1:$AG$700,MATCH(I$1,'Justerad allokering kvv'!$B$1:$AF$1,0),FALSE)),VLOOKUP($B181,'Allokerad kvv'!$B$2:$AV$700,MATCH(I$1,'Allokerad kvv'!$B$1:$AV$1,0),FALSE),VLOOKUP($B181,'Justerad allokering kvv'!$B$1:$AG$700,MATCH(I$1,'Justerad allokering kvv'!$B$1:$AF$1,0),FALSE)))</f>
        <v>0</v>
      </c>
      <c r="J181">
        <f>IF($B181=" ","",IF(ISERROR(1/VLOOKUP($B181,'Justerad allokering kvv'!$B$1:$AG$700,MATCH(J$1,'Justerad allokering kvv'!$B$1:$AF$1,0),FALSE)),VLOOKUP($B181,'Allokerad kvv'!$B$2:$AV$700,MATCH(J$1,'Allokerad kvv'!$B$1:$AV$1,0),FALSE),VLOOKUP($B181,'Justerad allokering kvv'!$B$1:$AG$700,MATCH(J$1,'Justerad allokering kvv'!$B$1:$AF$1,0),FALSE)))</f>
        <v>0</v>
      </c>
      <c r="K181">
        <f>IF($B181=" ","",IF(ISERROR(1/VLOOKUP($B181,'Justerad allokering kvv'!$B$1:$AG$700,MATCH(K$1,'Justerad allokering kvv'!$B$1:$AF$1,0),FALSE)),VLOOKUP($B181,'Allokerad kvv'!$B$2:$AV$700,MATCH(K$1,'Allokerad kvv'!$B$1:$AV$1,0),FALSE),VLOOKUP($B181,'Justerad allokering kvv'!$B$1:$AG$700,MATCH(K$1,'Justerad allokering kvv'!$B$1:$AF$1,0),FALSE)))</f>
        <v>0</v>
      </c>
      <c r="L181">
        <f>IF($B181=" ","",IF(ISERROR(1/VLOOKUP($B181,'Justerad allokering kvv'!$B$1:$AG$700,MATCH(L$1,'Justerad allokering kvv'!$B$1:$AF$1,0),FALSE)),VLOOKUP($B181,'Allokerad kvv'!$B$2:$AV$700,MATCH(L$1,'Allokerad kvv'!$B$1:$AV$1,0),FALSE),VLOOKUP($B181,'Justerad allokering kvv'!$B$1:$AG$700,MATCH(L$1,'Justerad allokering kvv'!$B$1:$AF$1,0),FALSE)))</f>
        <v>0</v>
      </c>
      <c r="M181">
        <f>IF($B181=" ","",IF(ISERROR(1/VLOOKUP($B181,'Justerad allokering kvv'!$B$1:$AG$700,MATCH(M$1,'Justerad allokering kvv'!$B$1:$AF$1,0),FALSE)),VLOOKUP($B181,'Allokerad kvv'!$B$2:$AV$700,MATCH(M$1,'Allokerad kvv'!$B$1:$AV$1,0),FALSE),VLOOKUP($B181,'Justerad allokering kvv'!$B$1:$AG$700,MATCH(M$1,'Justerad allokering kvv'!$B$1:$AF$1,0),FALSE)))</f>
        <v>0</v>
      </c>
      <c r="N181">
        <f>IF($B181=" ","",IF(ISERROR(1/VLOOKUP($B181,'Justerad allokering kvv'!$B$1:$AG$700,MATCH(N$1,'Justerad allokering kvv'!$B$1:$AF$1,0),FALSE)),VLOOKUP($B181,'Allokerad kvv'!$B$2:$AV$700,MATCH(N$1,'Allokerad kvv'!$B$1:$AV$1,0),FALSE),VLOOKUP($B181,'Justerad allokering kvv'!$B$1:$AG$700,MATCH(N$1,'Justerad allokering kvv'!$B$1:$AF$1,0),FALSE)))</f>
        <v>0</v>
      </c>
      <c r="O181">
        <f>IF($B181=" ","",IF(ISERROR(1/VLOOKUP($B181,'Justerad allokering kvv'!$B$1:$AG$700,MATCH(O$1,'Justerad allokering kvv'!$B$1:$AF$1,0),FALSE)),VLOOKUP($B181,'Allokerad kvv'!$B$2:$AV$700,MATCH(O$1,'Allokerad kvv'!$B$1:$AV$1,0),FALSE),VLOOKUP($B181,'Justerad allokering kvv'!$B$1:$AG$700,MATCH(O$1,'Justerad allokering kvv'!$B$1:$AF$1,0),FALSE)))</f>
        <v>0</v>
      </c>
      <c r="P181">
        <f>IF($B181=" ","",IF(ISERROR(1/VLOOKUP($B181,'Justerad allokering kvv'!$B$1:$AG$700,MATCH(P$1,'Justerad allokering kvv'!$B$1:$AF$1,0),FALSE)),VLOOKUP($B181,'Allokerad kvv'!$B$2:$AV$700,MATCH(P$1,'Allokerad kvv'!$B$1:$AV$1,0),FALSE),VLOOKUP($B181,'Justerad allokering kvv'!$B$1:$AG$700,MATCH(P$1,'Justerad allokering kvv'!$B$1:$AF$1,0),FALSE)))</f>
        <v>0</v>
      </c>
      <c r="Q181">
        <f>IF($B181=" ","",IF(ISERROR(1/VLOOKUP($B181,'Justerad allokering kvv'!$B$1:$AG$700,MATCH(Q$1,'Justerad allokering kvv'!$B$1:$AF$1,0),FALSE)),VLOOKUP($B181,'Allokerad kvv'!$B$2:$AV$700,MATCH(Q$1,'Allokerad kvv'!$B$1:$AV$1,0),FALSE),VLOOKUP($B181,'Justerad allokering kvv'!$B$1:$AG$700,MATCH(Q$1,'Justerad allokering kvv'!$B$1:$AF$1,0),FALSE)))</f>
        <v>0</v>
      </c>
      <c r="R181">
        <f>IF($B181=" ","",IF(ISERROR(1/VLOOKUP($B181,'Justerad allokering kvv'!$B$1:$AG$700,MATCH(R$1,'Justerad allokering kvv'!$B$1:$AF$1,0),FALSE)),VLOOKUP($B181,'Allokerad kvv'!$B$2:$AV$700,MATCH(R$1,'Allokerad kvv'!$B$1:$AV$1,0),FALSE),VLOOKUP($B181,'Justerad allokering kvv'!$B$1:$AG$700,MATCH(R$1,'Justerad allokering kvv'!$B$1:$AF$1,0),FALSE)))</f>
        <v>0</v>
      </c>
      <c r="S181">
        <f>IF($B181=" ","",IF(ISERROR(1/VLOOKUP($B181,'Justerad allokering kvv'!$B$1:$AG$700,MATCH(S$1,'Justerad allokering kvv'!$B$1:$AF$1,0),FALSE)),VLOOKUP($B181,'Allokerad kvv'!$B$2:$AV$700,MATCH(S$1,'Allokerad kvv'!$B$1:$AV$1,0),FALSE),VLOOKUP($B181,'Justerad allokering kvv'!$B$1:$AG$700,MATCH(S$1,'Justerad allokering kvv'!$B$1:$AF$1,0),FALSE)))</f>
        <v>0</v>
      </c>
      <c r="T181">
        <f>IF($B181=" ","",IF(ISERROR(1/VLOOKUP($B181,'Justerad allokering kvv'!$B$1:$AG$700,MATCH(T$1,'Justerad allokering kvv'!$B$1:$AF$1,0),FALSE)),VLOOKUP($B181,'Allokerad kvv'!$B$2:$AV$700,MATCH(T$1,'Allokerad kvv'!$B$1:$AV$1,0),FALSE),VLOOKUP($B181,'Justerad allokering kvv'!$B$1:$AG$700,MATCH(T$1,'Justerad allokering kvv'!$B$1:$AF$1,0),FALSE)))</f>
        <v>0</v>
      </c>
      <c r="U181">
        <f>IF($B181=" ","",IF(ISERROR(1/VLOOKUP($B181,'Justerad allokering kvv'!$B$1:$AG$700,MATCH(U$1,'Justerad allokering kvv'!$B$1:$AF$1,0),FALSE)),VLOOKUP($B181,'Allokerad kvv'!$B$2:$AV$700,MATCH(U$1,'Allokerad kvv'!$B$1:$AV$1,0),FALSE),VLOOKUP($B181,'Justerad allokering kvv'!$B$1:$AG$700,MATCH(U$1,'Justerad allokering kvv'!$B$1:$AF$1,0),FALSE)))</f>
        <v>0</v>
      </c>
      <c r="V181">
        <f>IF($B181=" ","",IF(ISERROR(1/VLOOKUP($B181,'Justerad allokering kvv'!$B$1:$AG$700,MATCH(V$1,'Justerad allokering kvv'!$B$1:$AF$1,0),FALSE)),VLOOKUP($B181,'Allokerad kvv'!$B$2:$AV$700,MATCH(V$1,'Allokerad kvv'!$B$1:$AV$1,0),FALSE),VLOOKUP($B181,'Justerad allokering kvv'!$B$1:$AG$700,MATCH(V$1,'Justerad allokering kvv'!$B$1:$AF$1,0),FALSE)))</f>
        <v>0</v>
      </c>
      <c r="W181">
        <f>IF($B181=" ","",IF(ISERROR(1/VLOOKUP($B181,'Justerad allokering kvv'!$B$1:$AG$700,MATCH(W$1,'Justerad allokering kvv'!$B$1:$AF$1,0),FALSE)),VLOOKUP($B181,'Allokerad kvv'!$B$2:$AV$700,MATCH(W$1,'Allokerad kvv'!$B$1:$AV$1,0),FALSE),VLOOKUP($B181,'Justerad allokering kvv'!$B$1:$AG$700,MATCH(W$1,'Justerad allokering kvv'!$B$1:$AF$1,0),FALSE)))</f>
        <v>0</v>
      </c>
      <c r="X181">
        <f>IF($B181=" ","",IF(ISERROR(1/VLOOKUP($B181,'Justerad allokering kvv'!$B$1:$AG$700,MATCH(X$1,'Justerad allokering kvv'!$B$1:$AF$1,0),FALSE)),VLOOKUP($B181,'Allokerad kvv'!$B$2:$AV$700,MATCH(X$1,'Allokerad kvv'!$B$1:$AV$1,0),FALSE),VLOOKUP($B181,'Justerad allokering kvv'!$B$1:$AG$700,MATCH(X$1,'Justerad allokering kvv'!$B$1:$AF$1,0),FALSE)))</f>
        <v>0</v>
      </c>
      <c r="Y181">
        <f>IF($B181=" ","",IF(ISERROR(1/VLOOKUP($B181,'Justerad allokering kvv'!$B$1:$AG$700,MATCH(Y$1,'Justerad allokering kvv'!$B$1:$AF$1,0),FALSE)),VLOOKUP($B181,'Allokerad kvv'!$B$2:$AV$700,MATCH(Y$1,'Allokerad kvv'!$B$1:$AV$1,0),FALSE),VLOOKUP($B181,'Justerad allokering kvv'!$B$1:$AG$700,MATCH(Y$1,'Justerad allokering kvv'!$B$1:$AF$1,0),FALSE)))</f>
        <v>0</v>
      </c>
      <c r="AB181">
        <f>IFERROR(VLOOKUP($B181,Kraftvärmeprod!$B$1:$AO$424,MATCH("Tillförd energi från rökgaskondensering (GWh)",Kraftvärmeprod!$B$1:$AG$1,0),FALSE)/1,0)</f>
        <v>0</v>
      </c>
      <c r="AE181" s="122">
        <f t="shared" si="8"/>
        <v>0</v>
      </c>
      <c r="AG181">
        <f t="shared" si="9"/>
        <v>0</v>
      </c>
      <c r="AH181">
        <f t="shared" si="10"/>
        <v>0</v>
      </c>
      <c r="AI181" t="str">
        <f>IF(AH181=0,"",AH181/VLOOKUP(B181,Kraftvärmeprod!$B$1:$BC$480,MATCH("Summa tillförd energi exklusive rökgaskondensering",Kraftvärmeprod!$B$1:$BC$1,0),FALSE))</f>
        <v/>
      </c>
      <c r="AK181">
        <f t="shared" si="11"/>
        <v>0</v>
      </c>
    </row>
    <row r="182" spans="1:37" x14ac:dyDescent="0.25">
      <c r="A182" s="2" t="s">
        <v>291</v>
      </c>
      <c r="B182" s="2" t="s">
        <v>292</v>
      </c>
      <c r="C182">
        <f>IF($B182=" ","",IF(ISERROR(1/VLOOKUP($B182,'Justerad allokering kvv'!$B$1:$AG$700,MATCH(C$1,'Justerad allokering kvv'!$B$1:$AF$1,0),FALSE)),VLOOKUP($B182,'Allokerad kvv'!$B$2:$AV$700,MATCH(C$1,'Allokerad kvv'!$B$1:$AV$1,0),FALSE),VLOOKUP($B182,'Justerad allokering kvv'!$B$1:$AG$700,MATCH(C$1,'Justerad allokering kvv'!$B$1:$AF$1,0),FALSE)))</f>
        <v>0</v>
      </c>
      <c r="D182">
        <f>IF($B182=" ","",IF(ISERROR(1/VLOOKUP($B182,'Justerad allokering kvv'!$B$1:$AG$700,MATCH(D$1,'Justerad allokering kvv'!$B$1:$AF$1,0),FALSE)),VLOOKUP($B182,'Allokerad kvv'!$B$2:$AV$700,MATCH(D$1,'Allokerad kvv'!$B$1:$AV$1,0),FALSE),VLOOKUP($B182,'Justerad allokering kvv'!$B$1:$AG$700,MATCH(D$1,'Justerad allokering kvv'!$B$1:$AF$1,0),FALSE)))</f>
        <v>0</v>
      </c>
      <c r="E182">
        <f>IF($B182=" ","",IF(ISERROR(1/VLOOKUP($B182,'Justerad allokering kvv'!$B$1:$AG$700,MATCH(E$1,'Justerad allokering kvv'!$B$1:$AF$1,0),FALSE)),VLOOKUP($B182,'Allokerad kvv'!$B$2:$AV$700,MATCH(E$1,'Allokerad kvv'!$B$1:$AV$1,0),FALSE),VLOOKUP($B182,'Justerad allokering kvv'!$B$1:$AG$700,MATCH(E$1,'Justerad allokering kvv'!$B$1:$AF$1,0),FALSE)))</f>
        <v>0</v>
      </c>
      <c r="F182">
        <f>IF($B182=" ","",IF(ISERROR(1/VLOOKUP($B182,'Justerad allokering kvv'!$B$1:$AG$700,MATCH(F$1,'Justerad allokering kvv'!$B$1:$AF$1,0),FALSE)),VLOOKUP($B182,'Allokerad kvv'!$B$2:$AV$700,MATCH(F$1,'Allokerad kvv'!$B$1:$AV$1,0),FALSE),VLOOKUP($B182,'Justerad allokering kvv'!$B$1:$AG$700,MATCH(F$1,'Justerad allokering kvv'!$B$1:$AF$1,0),FALSE)))</f>
        <v>0</v>
      </c>
      <c r="G182">
        <f>IF($B182=" ","",IF(ISERROR(1/VLOOKUP($B182,'Justerad allokering kvv'!$B$1:$AG$700,MATCH(G$1,'Justerad allokering kvv'!$B$1:$AF$1,0),FALSE)),VLOOKUP($B182,'Allokerad kvv'!$B$2:$AV$700,MATCH(G$1,'Allokerad kvv'!$B$1:$AV$1,0),FALSE),VLOOKUP($B182,'Justerad allokering kvv'!$B$1:$AG$700,MATCH(G$1,'Justerad allokering kvv'!$B$1:$AF$1,0),FALSE)))</f>
        <v>0</v>
      </c>
      <c r="H182">
        <f>IF($B182=" ","",IF(ISERROR(1/VLOOKUP($B182,'Justerad allokering kvv'!$B$1:$AG$700,MATCH(H$1,'Justerad allokering kvv'!$B$1:$AF$1,0),FALSE)),VLOOKUP($B182,'Allokerad kvv'!$B$2:$AV$700,MATCH(H$1,'Allokerad kvv'!$B$1:$AV$1,0),FALSE),VLOOKUP($B182,'Justerad allokering kvv'!$B$1:$AG$700,MATCH(H$1,'Justerad allokering kvv'!$B$1:$AF$1,0),FALSE)))</f>
        <v>0</v>
      </c>
      <c r="I182">
        <f>IF($B182=" ","",IF(ISERROR(1/VLOOKUP($B182,'Justerad allokering kvv'!$B$1:$AG$700,MATCH(I$1,'Justerad allokering kvv'!$B$1:$AF$1,0),FALSE)),VLOOKUP($B182,'Allokerad kvv'!$B$2:$AV$700,MATCH(I$1,'Allokerad kvv'!$B$1:$AV$1,0),FALSE),VLOOKUP($B182,'Justerad allokering kvv'!$B$1:$AG$700,MATCH(I$1,'Justerad allokering kvv'!$B$1:$AF$1,0),FALSE)))</f>
        <v>0</v>
      </c>
      <c r="J182">
        <f>IF($B182=" ","",IF(ISERROR(1/VLOOKUP($B182,'Justerad allokering kvv'!$B$1:$AG$700,MATCH(J$1,'Justerad allokering kvv'!$B$1:$AF$1,0),FALSE)),VLOOKUP($B182,'Allokerad kvv'!$B$2:$AV$700,MATCH(J$1,'Allokerad kvv'!$B$1:$AV$1,0),FALSE),VLOOKUP($B182,'Justerad allokering kvv'!$B$1:$AG$700,MATCH(J$1,'Justerad allokering kvv'!$B$1:$AF$1,0),FALSE)))</f>
        <v>0</v>
      </c>
      <c r="K182">
        <f>IF($B182=" ","",IF(ISERROR(1/VLOOKUP($B182,'Justerad allokering kvv'!$B$1:$AG$700,MATCH(K$1,'Justerad allokering kvv'!$B$1:$AF$1,0),FALSE)),VLOOKUP($B182,'Allokerad kvv'!$B$2:$AV$700,MATCH(K$1,'Allokerad kvv'!$B$1:$AV$1,0),FALSE),VLOOKUP($B182,'Justerad allokering kvv'!$B$1:$AG$700,MATCH(K$1,'Justerad allokering kvv'!$B$1:$AF$1,0),FALSE)))</f>
        <v>0</v>
      </c>
      <c r="L182">
        <f>IF($B182=" ","",IF(ISERROR(1/VLOOKUP($B182,'Justerad allokering kvv'!$B$1:$AG$700,MATCH(L$1,'Justerad allokering kvv'!$B$1:$AF$1,0),FALSE)),VLOOKUP($B182,'Allokerad kvv'!$B$2:$AV$700,MATCH(L$1,'Allokerad kvv'!$B$1:$AV$1,0),FALSE),VLOOKUP($B182,'Justerad allokering kvv'!$B$1:$AG$700,MATCH(L$1,'Justerad allokering kvv'!$B$1:$AF$1,0),FALSE)))</f>
        <v>0</v>
      </c>
      <c r="M182">
        <f>IF($B182=" ","",IF(ISERROR(1/VLOOKUP($B182,'Justerad allokering kvv'!$B$1:$AG$700,MATCH(M$1,'Justerad allokering kvv'!$B$1:$AF$1,0),FALSE)),VLOOKUP($B182,'Allokerad kvv'!$B$2:$AV$700,MATCH(M$1,'Allokerad kvv'!$B$1:$AV$1,0),FALSE),VLOOKUP($B182,'Justerad allokering kvv'!$B$1:$AG$700,MATCH(M$1,'Justerad allokering kvv'!$B$1:$AF$1,0),FALSE)))</f>
        <v>0</v>
      </c>
      <c r="N182">
        <f>IF($B182=" ","",IF(ISERROR(1/VLOOKUP($B182,'Justerad allokering kvv'!$B$1:$AG$700,MATCH(N$1,'Justerad allokering kvv'!$B$1:$AF$1,0),FALSE)),VLOOKUP($B182,'Allokerad kvv'!$B$2:$AV$700,MATCH(N$1,'Allokerad kvv'!$B$1:$AV$1,0),FALSE),VLOOKUP($B182,'Justerad allokering kvv'!$B$1:$AG$700,MATCH(N$1,'Justerad allokering kvv'!$B$1:$AF$1,0),FALSE)))</f>
        <v>0</v>
      </c>
      <c r="O182">
        <f>IF($B182=" ","",IF(ISERROR(1/VLOOKUP($B182,'Justerad allokering kvv'!$B$1:$AG$700,MATCH(O$1,'Justerad allokering kvv'!$B$1:$AF$1,0),FALSE)),VLOOKUP($B182,'Allokerad kvv'!$B$2:$AV$700,MATCH(O$1,'Allokerad kvv'!$B$1:$AV$1,0),FALSE),VLOOKUP($B182,'Justerad allokering kvv'!$B$1:$AG$700,MATCH(O$1,'Justerad allokering kvv'!$B$1:$AF$1,0),FALSE)))</f>
        <v>0</v>
      </c>
      <c r="P182">
        <f>IF($B182=" ","",IF(ISERROR(1/VLOOKUP($B182,'Justerad allokering kvv'!$B$1:$AG$700,MATCH(P$1,'Justerad allokering kvv'!$B$1:$AF$1,0),FALSE)),VLOOKUP($B182,'Allokerad kvv'!$B$2:$AV$700,MATCH(P$1,'Allokerad kvv'!$B$1:$AV$1,0),FALSE),VLOOKUP($B182,'Justerad allokering kvv'!$B$1:$AG$700,MATCH(P$1,'Justerad allokering kvv'!$B$1:$AF$1,0),FALSE)))</f>
        <v>0</v>
      </c>
      <c r="Q182">
        <f>IF($B182=" ","",IF(ISERROR(1/VLOOKUP($B182,'Justerad allokering kvv'!$B$1:$AG$700,MATCH(Q$1,'Justerad allokering kvv'!$B$1:$AF$1,0),FALSE)),VLOOKUP($B182,'Allokerad kvv'!$B$2:$AV$700,MATCH(Q$1,'Allokerad kvv'!$B$1:$AV$1,0),FALSE),VLOOKUP($B182,'Justerad allokering kvv'!$B$1:$AG$700,MATCH(Q$1,'Justerad allokering kvv'!$B$1:$AF$1,0),FALSE)))</f>
        <v>0</v>
      </c>
      <c r="R182">
        <f>IF($B182=" ","",IF(ISERROR(1/VLOOKUP($B182,'Justerad allokering kvv'!$B$1:$AG$700,MATCH(R$1,'Justerad allokering kvv'!$B$1:$AF$1,0),FALSE)),VLOOKUP($B182,'Allokerad kvv'!$B$2:$AV$700,MATCH(R$1,'Allokerad kvv'!$B$1:$AV$1,0),FALSE),VLOOKUP($B182,'Justerad allokering kvv'!$B$1:$AG$700,MATCH(R$1,'Justerad allokering kvv'!$B$1:$AF$1,0),FALSE)))</f>
        <v>0</v>
      </c>
      <c r="S182">
        <f>IF($B182=" ","",IF(ISERROR(1/VLOOKUP($B182,'Justerad allokering kvv'!$B$1:$AG$700,MATCH(S$1,'Justerad allokering kvv'!$B$1:$AF$1,0),FALSE)),VLOOKUP($B182,'Allokerad kvv'!$B$2:$AV$700,MATCH(S$1,'Allokerad kvv'!$B$1:$AV$1,0),FALSE),VLOOKUP($B182,'Justerad allokering kvv'!$B$1:$AG$700,MATCH(S$1,'Justerad allokering kvv'!$B$1:$AF$1,0),FALSE)))</f>
        <v>0</v>
      </c>
      <c r="T182">
        <f>IF($B182=" ","",IF(ISERROR(1/VLOOKUP($B182,'Justerad allokering kvv'!$B$1:$AG$700,MATCH(T$1,'Justerad allokering kvv'!$B$1:$AF$1,0),FALSE)),VLOOKUP($B182,'Allokerad kvv'!$B$2:$AV$700,MATCH(T$1,'Allokerad kvv'!$B$1:$AV$1,0),FALSE),VLOOKUP($B182,'Justerad allokering kvv'!$B$1:$AG$700,MATCH(T$1,'Justerad allokering kvv'!$B$1:$AF$1,0),FALSE)))</f>
        <v>0</v>
      </c>
      <c r="U182">
        <f>IF($B182=" ","",IF(ISERROR(1/VLOOKUP($B182,'Justerad allokering kvv'!$B$1:$AG$700,MATCH(U$1,'Justerad allokering kvv'!$B$1:$AF$1,0),FALSE)),VLOOKUP($B182,'Allokerad kvv'!$B$2:$AV$700,MATCH(U$1,'Allokerad kvv'!$B$1:$AV$1,0),FALSE),VLOOKUP($B182,'Justerad allokering kvv'!$B$1:$AG$700,MATCH(U$1,'Justerad allokering kvv'!$B$1:$AF$1,0),FALSE)))</f>
        <v>0</v>
      </c>
      <c r="V182">
        <f>IF($B182=" ","",IF(ISERROR(1/VLOOKUP($B182,'Justerad allokering kvv'!$B$1:$AG$700,MATCH(V$1,'Justerad allokering kvv'!$B$1:$AF$1,0),FALSE)),VLOOKUP($B182,'Allokerad kvv'!$B$2:$AV$700,MATCH(V$1,'Allokerad kvv'!$B$1:$AV$1,0),FALSE),VLOOKUP($B182,'Justerad allokering kvv'!$B$1:$AG$700,MATCH(V$1,'Justerad allokering kvv'!$B$1:$AF$1,0),FALSE)))</f>
        <v>0</v>
      </c>
      <c r="W182">
        <f>IF($B182=" ","",IF(ISERROR(1/VLOOKUP($B182,'Justerad allokering kvv'!$B$1:$AG$700,MATCH(W$1,'Justerad allokering kvv'!$B$1:$AF$1,0),FALSE)),VLOOKUP($B182,'Allokerad kvv'!$B$2:$AV$700,MATCH(W$1,'Allokerad kvv'!$B$1:$AV$1,0),FALSE),VLOOKUP($B182,'Justerad allokering kvv'!$B$1:$AG$700,MATCH(W$1,'Justerad allokering kvv'!$B$1:$AF$1,0),FALSE)))</f>
        <v>0</v>
      </c>
      <c r="X182">
        <f>IF($B182=" ","",IF(ISERROR(1/VLOOKUP($B182,'Justerad allokering kvv'!$B$1:$AG$700,MATCH(X$1,'Justerad allokering kvv'!$B$1:$AF$1,0),FALSE)),VLOOKUP($B182,'Allokerad kvv'!$B$2:$AV$700,MATCH(X$1,'Allokerad kvv'!$B$1:$AV$1,0),FALSE),VLOOKUP($B182,'Justerad allokering kvv'!$B$1:$AG$700,MATCH(X$1,'Justerad allokering kvv'!$B$1:$AF$1,0),FALSE)))</f>
        <v>0</v>
      </c>
      <c r="Y182">
        <f>IF($B182=" ","",IF(ISERROR(1/VLOOKUP($B182,'Justerad allokering kvv'!$B$1:$AG$700,MATCH(Y$1,'Justerad allokering kvv'!$B$1:$AF$1,0),FALSE)),VLOOKUP($B182,'Allokerad kvv'!$B$2:$AV$700,MATCH(Y$1,'Allokerad kvv'!$B$1:$AV$1,0),FALSE),VLOOKUP($B182,'Justerad allokering kvv'!$B$1:$AG$700,MATCH(Y$1,'Justerad allokering kvv'!$B$1:$AF$1,0),FALSE)))</f>
        <v>0</v>
      </c>
      <c r="AB182">
        <f>IFERROR(VLOOKUP($B182,Kraftvärmeprod!$B$1:$AO$424,MATCH("Tillförd energi från rökgaskondensering (GWh)",Kraftvärmeprod!$B$1:$AG$1,0),FALSE)/1,0)</f>
        <v>0</v>
      </c>
      <c r="AE182" s="122">
        <f t="shared" si="8"/>
        <v>0</v>
      </c>
      <c r="AG182">
        <f t="shared" si="9"/>
        <v>0</v>
      </c>
      <c r="AH182">
        <f t="shared" si="10"/>
        <v>0</v>
      </c>
      <c r="AI182" t="str">
        <f>IF(AH182=0,"",AH182/VLOOKUP(B182,Kraftvärmeprod!$B$1:$BC$480,MATCH("Summa tillförd energi exklusive rökgaskondensering",Kraftvärmeprod!$B$1:$BC$1,0),FALSE))</f>
        <v/>
      </c>
      <c r="AK182">
        <f t="shared" si="11"/>
        <v>0</v>
      </c>
    </row>
    <row r="183" spans="1:37" x14ac:dyDescent="0.25">
      <c r="A183" s="2" t="s">
        <v>291</v>
      </c>
      <c r="B183" s="2" t="s">
        <v>293</v>
      </c>
      <c r="C183">
        <f>IF($B183=" ","",IF(ISERROR(1/VLOOKUP($B183,'Justerad allokering kvv'!$B$1:$AG$700,MATCH(C$1,'Justerad allokering kvv'!$B$1:$AF$1,0),FALSE)),VLOOKUP($B183,'Allokerad kvv'!$B$2:$AV$700,MATCH(C$1,'Allokerad kvv'!$B$1:$AV$1,0),FALSE),VLOOKUP($B183,'Justerad allokering kvv'!$B$1:$AG$700,MATCH(C$1,'Justerad allokering kvv'!$B$1:$AF$1,0),FALSE)))</f>
        <v>0</v>
      </c>
      <c r="D183">
        <f>IF($B183=" ","",IF(ISERROR(1/VLOOKUP($B183,'Justerad allokering kvv'!$B$1:$AG$700,MATCH(D$1,'Justerad allokering kvv'!$B$1:$AF$1,0),FALSE)),VLOOKUP($B183,'Allokerad kvv'!$B$2:$AV$700,MATCH(D$1,'Allokerad kvv'!$B$1:$AV$1,0),FALSE),VLOOKUP($B183,'Justerad allokering kvv'!$B$1:$AG$700,MATCH(D$1,'Justerad allokering kvv'!$B$1:$AF$1,0),FALSE)))</f>
        <v>0</v>
      </c>
      <c r="E183">
        <f>IF($B183=" ","",IF(ISERROR(1/VLOOKUP($B183,'Justerad allokering kvv'!$B$1:$AG$700,MATCH(E$1,'Justerad allokering kvv'!$B$1:$AF$1,0),FALSE)),VLOOKUP($B183,'Allokerad kvv'!$B$2:$AV$700,MATCH(E$1,'Allokerad kvv'!$B$1:$AV$1,0),FALSE),VLOOKUP($B183,'Justerad allokering kvv'!$B$1:$AG$700,MATCH(E$1,'Justerad allokering kvv'!$B$1:$AF$1,0),FALSE)))</f>
        <v>0</v>
      </c>
      <c r="F183">
        <f>IF($B183=" ","",IF(ISERROR(1/VLOOKUP($B183,'Justerad allokering kvv'!$B$1:$AG$700,MATCH(F$1,'Justerad allokering kvv'!$B$1:$AF$1,0),FALSE)),VLOOKUP($B183,'Allokerad kvv'!$B$2:$AV$700,MATCH(F$1,'Allokerad kvv'!$B$1:$AV$1,0),FALSE),VLOOKUP($B183,'Justerad allokering kvv'!$B$1:$AG$700,MATCH(F$1,'Justerad allokering kvv'!$B$1:$AF$1,0),FALSE)))</f>
        <v>0</v>
      </c>
      <c r="G183">
        <f>IF($B183=" ","",IF(ISERROR(1/VLOOKUP($B183,'Justerad allokering kvv'!$B$1:$AG$700,MATCH(G$1,'Justerad allokering kvv'!$B$1:$AF$1,0),FALSE)),VLOOKUP($B183,'Allokerad kvv'!$B$2:$AV$700,MATCH(G$1,'Allokerad kvv'!$B$1:$AV$1,0),FALSE),VLOOKUP($B183,'Justerad allokering kvv'!$B$1:$AG$700,MATCH(G$1,'Justerad allokering kvv'!$B$1:$AF$1,0),FALSE)))</f>
        <v>0</v>
      </c>
      <c r="H183">
        <f>IF($B183=" ","",IF(ISERROR(1/VLOOKUP($B183,'Justerad allokering kvv'!$B$1:$AG$700,MATCH(H$1,'Justerad allokering kvv'!$B$1:$AF$1,0),FALSE)),VLOOKUP($B183,'Allokerad kvv'!$B$2:$AV$700,MATCH(H$1,'Allokerad kvv'!$B$1:$AV$1,0),FALSE),VLOOKUP($B183,'Justerad allokering kvv'!$B$1:$AG$700,MATCH(H$1,'Justerad allokering kvv'!$B$1:$AF$1,0),FALSE)))</f>
        <v>0</v>
      </c>
      <c r="I183">
        <f>IF($B183=" ","",IF(ISERROR(1/VLOOKUP($B183,'Justerad allokering kvv'!$B$1:$AG$700,MATCH(I$1,'Justerad allokering kvv'!$B$1:$AF$1,0),FALSE)),VLOOKUP($B183,'Allokerad kvv'!$B$2:$AV$700,MATCH(I$1,'Allokerad kvv'!$B$1:$AV$1,0),FALSE),VLOOKUP($B183,'Justerad allokering kvv'!$B$1:$AG$700,MATCH(I$1,'Justerad allokering kvv'!$B$1:$AF$1,0),FALSE)))</f>
        <v>0</v>
      </c>
      <c r="J183">
        <f>IF($B183=" ","",IF(ISERROR(1/VLOOKUP($B183,'Justerad allokering kvv'!$B$1:$AG$700,MATCH(J$1,'Justerad allokering kvv'!$B$1:$AF$1,0),FALSE)),VLOOKUP($B183,'Allokerad kvv'!$B$2:$AV$700,MATCH(J$1,'Allokerad kvv'!$B$1:$AV$1,0),FALSE),VLOOKUP($B183,'Justerad allokering kvv'!$B$1:$AG$700,MATCH(J$1,'Justerad allokering kvv'!$B$1:$AF$1,0),FALSE)))</f>
        <v>0</v>
      </c>
      <c r="K183">
        <f>IF($B183=" ","",IF(ISERROR(1/VLOOKUP($B183,'Justerad allokering kvv'!$B$1:$AG$700,MATCH(K$1,'Justerad allokering kvv'!$B$1:$AF$1,0),FALSE)),VLOOKUP($B183,'Allokerad kvv'!$B$2:$AV$700,MATCH(K$1,'Allokerad kvv'!$B$1:$AV$1,0),FALSE),VLOOKUP($B183,'Justerad allokering kvv'!$B$1:$AG$700,MATCH(K$1,'Justerad allokering kvv'!$B$1:$AF$1,0),FALSE)))</f>
        <v>0</v>
      </c>
      <c r="L183">
        <f>IF($B183=" ","",IF(ISERROR(1/VLOOKUP($B183,'Justerad allokering kvv'!$B$1:$AG$700,MATCH(L$1,'Justerad allokering kvv'!$B$1:$AF$1,0),FALSE)),VLOOKUP($B183,'Allokerad kvv'!$B$2:$AV$700,MATCH(L$1,'Allokerad kvv'!$B$1:$AV$1,0),FALSE),VLOOKUP($B183,'Justerad allokering kvv'!$B$1:$AG$700,MATCH(L$1,'Justerad allokering kvv'!$B$1:$AF$1,0),FALSE)))</f>
        <v>0</v>
      </c>
      <c r="M183">
        <f>IF($B183=" ","",IF(ISERROR(1/VLOOKUP($B183,'Justerad allokering kvv'!$B$1:$AG$700,MATCH(M$1,'Justerad allokering kvv'!$B$1:$AF$1,0),FALSE)),VLOOKUP($B183,'Allokerad kvv'!$B$2:$AV$700,MATCH(M$1,'Allokerad kvv'!$B$1:$AV$1,0),FALSE),VLOOKUP($B183,'Justerad allokering kvv'!$B$1:$AG$700,MATCH(M$1,'Justerad allokering kvv'!$B$1:$AF$1,0),FALSE)))</f>
        <v>0</v>
      </c>
      <c r="N183">
        <f>IF($B183=" ","",IF(ISERROR(1/VLOOKUP($B183,'Justerad allokering kvv'!$B$1:$AG$700,MATCH(N$1,'Justerad allokering kvv'!$B$1:$AF$1,0),FALSE)),VLOOKUP($B183,'Allokerad kvv'!$B$2:$AV$700,MATCH(N$1,'Allokerad kvv'!$B$1:$AV$1,0),FALSE),VLOOKUP($B183,'Justerad allokering kvv'!$B$1:$AG$700,MATCH(N$1,'Justerad allokering kvv'!$B$1:$AF$1,0),FALSE)))</f>
        <v>0</v>
      </c>
      <c r="O183">
        <f>IF($B183=" ","",IF(ISERROR(1/VLOOKUP($B183,'Justerad allokering kvv'!$B$1:$AG$700,MATCH(O$1,'Justerad allokering kvv'!$B$1:$AF$1,0),FALSE)),VLOOKUP($B183,'Allokerad kvv'!$B$2:$AV$700,MATCH(O$1,'Allokerad kvv'!$B$1:$AV$1,0),FALSE),VLOOKUP($B183,'Justerad allokering kvv'!$B$1:$AG$700,MATCH(O$1,'Justerad allokering kvv'!$B$1:$AF$1,0),FALSE)))</f>
        <v>0</v>
      </c>
      <c r="P183">
        <f>IF($B183=" ","",IF(ISERROR(1/VLOOKUP($B183,'Justerad allokering kvv'!$B$1:$AG$700,MATCH(P$1,'Justerad allokering kvv'!$B$1:$AF$1,0),FALSE)),VLOOKUP($B183,'Allokerad kvv'!$B$2:$AV$700,MATCH(P$1,'Allokerad kvv'!$B$1:$AV$1,0),FALSE),VLOOKUP($B183,'Justerad allokering kvv'!$B$1:$AG$700,MATCH(P$1,'Justerad allokering kvv'!$B$1:$AF$1,0),FALSE)))</f>
        <v>0</v>
      </c>
      <c r="Q183">
        <f>IF($B183=" ","",IF(ISERROR(1/VLOOKUP($B183,'Justerad allokering kvv'!$B$1:$AG$700,MATCH(Q$1,'Justerad allokering kvv'!$B$1:$AF$1,0),FALSE)),VLOOKUP($B183,'Allokerad kvv'!$B$2:$AV$700,MATCH(Q$1,'Allokerad kvv'!$B$1:$AV$1,0),FALSE),VLOOKUP($B183,'Justerad allokering kvv'!$B$1:$AG$700,MATCH(Q$1,'Justerad allokering kvv'!$B$1:$AF$1,0),FALSE)))</f>
        <v>0</v>
      </c>
      <c r="R183">
        <f>IF($B183=" ","",IF(ISERROR(1/VLOOKUP($B183,'Justerad allokering kvv'!$B$1:$AG$700,MATCH(R$1,'Justerad allokering kvv'!$B$1:$AF$1,0),FALSE)),VLOOKUP($B183,'Allokerad kvv'!$B$2:$AV$700,MATCH(R$1,'Allokerad kvv'!$B$1:$AV$1,0),FALSE),VLOOKUP($B183,'Justerad allokering kvv'!$B$1:$AG$700,MATCH(R$1,'Justerad allokering kvv'!$B$1:$AF$1,0),FALSE)))</f>
        <v>0</v>
      </c>
      <c r="S183">
        <f>IF($B183=" ","",IF(ISERROR(1/VLOOKUP($B183,'Justerad allokering kvv'!$B$1:$AG$700,MATCH(S$1,'Justerad allokering kvv'!$B$1:$AF$1,0),FALSE)),VLOOKUP($B183,'Allokerad kvv'!$B$2:$AV$700,MATCH(S$1,'Allokerad kvv'!$B$1:$AV$1,0),FALSE),VLOOKUP($B183,'Justerad allokering kvv'!$B$1:$AG$700,MATCH(S$1,'Justerad allokering kvv'!$B$1:$AF$1,0),FALSE)))</f>
        <v>0</v>
      </c>
      <c r="T183">
        <f>IF($B183=" ","",IF(ISERROR(1/VLOOKUP($B183,'Justerad allokering kvv'!$B$1:$AG$700,MATCH(T$1,'Justerad allokering kvv'!$B$1:$AF$1,0),FALSE)),VLOOKUP($B183,'Allokerad kvv'!$B$2:$AV$700,MATCH(T$1,'Allokerad kvv'!$B$1:$AV$1,0),FALSE),VLOOKUP($B183,'Justerad allokering kvv'!$B$1:$AG$700,MATCH(T$1,'Justerad allokering kvv'!$B$1:$AF$1,0),FALSE)))</f>
        <v>0</v>
      </c>
      <c r="U183">
        <f>IF($B183=" ","",IF(ISERROR(1/VLOOKUP($B183,'Justerad allokering kvv'!$B$1:$AG$700,MATCH(U$1,'Justerad allokering kvv'!$B$1:$AF$1,0),FALSE)),VLOOKUP($B183,'Allokerad kvv'!$B$2:$AV$700,MATCH(U$1,'Allokerad kvv'!$B$1:$AV$1,0),FALSE),VLOOKUP($B183,'Justerad allokering kvv'!$B$1:$AG$700,MATCH(U$1,'Justerad allokering kvv'!$B$1:$AF$1,0),FALSE)))</f>
        <v>0</v>
      </c>
      <c r="V183">
        <f>IF($B183=" ","",IF(ISERROR(1/VLOOKUP($B183,'Justerad allokering kvv'!$B$1:$AG$700,MATCH(V$1,'Justerad allokering kvv'!$B$1:$AF$1,0),FALSE)),VLOOKUP($B183,'Allokerad kvv'!$B$2:$AV$700,MATCH(V$1,'Allokerad kvv'!$B$1:$AV$1,0),FALSE),VLOOKUP($B183,'Justerad allokering kvv'!$B$1:$AG$700,MATCH(V$1,'Justerad allokering kvv'!$B$1:$AF$1,0),FALSE)))</f>
        <v>0</v>
      </c>
      <c r="W183">
        <f>IF($B183=" ","",IF(ISERROR(1/VLOOKUP($B183,'Justerad allokering kvv'!$B$1:$AG$700,MATCH(W$1,'Justerad allokering kvv'!$B$1:$AF$1,0),FALSE)),VLOOKUP($B183,'Allokerad kvv'!$B$2:$AV$700,MATCH(W$1,'Allokerad kvv'!$B$1:$AV$1,0),FALSE),VLOOKUP($B183,'Justerad allokering kvv'!$B$1:$AG$700,MATCH(W$1,'Justerad allokering kvv'!$B$1:$AF$1,0),FALSE)))</f>
        <v>0</v>
      </c>
      <c r="X183">
        <f>IF($B183=" ","",IF(ISERROR(1/VLOOKUP($B183,'Justerad allokering kvv'!$B$1:$AG$700,MATCH(X$1,'Justerad allokering kvv'!$B$1:$AF$1,0),FALSE)),VLOOKUP($B183,'Allokerad kvv'!$B$2:$AV$700,MATCH(X$1,'Allokerad kvv'!$B$1:$AV$1,0),FALSE),VLOOKUP($B183,'Justerad allokering kvv'!$B$1:$AG$700,MATCH(X$1,'Justerad allokering kvv'!$B$1:$AF$1,0),FALSE)))</f>
        <v>0</v>
      </c>
      <c r="Y183">
        <f>IF($B183=" ","",IF(ISERROR(1/VLOOKUP($B183,'Justerad allokering kvv'!$B$1:$AG$700,MATCH(Y$1,'Justerad allokering kvv'!$B$1:$AF$1,0),FALSE)),VLOOKUP($B183,'Allokerad kvv'!$B$2:$AV$700,MATCH(Y$1,'Allokerad kvv'!$B$1:$AV$1,0),FALSE),VLOOKUP($B183,'Justerad allokering kvv'!$B$1:$AG$700,MATCH(Y$1,'Justerad allokering kvv'!$B$1:$AF$1,0),FALSE)))</f>
        <v>0</v>
      </c>
      <c r="AB183">
        <f>IFERROR(VLOOKUP($B183,Kraftvärmeprod!$B$1:$AO$424,MATCH("Tillförd energi från rökgaskondensering (GWh)",Kraftvärmeprod!$B$1:$AG$1,0),FALSE)/1,0)</f>
        <v>0</v>
      </c>
      <c r="AE183" s="122">
        <f t="shared" si="8"/>
        <v>0</v>
      </c>
      <c r="AG183">
        <f t="shared" si="9"/>
        <v>0</v>
      </c>
      <c r="AH183">
        <f t="shared" si="10"/>
        <v>0</v>
      </c>
      <c r="AI183" t="str">
        <f>IF(AH183=0,"",AH183/VLOOKUP(B183,Kraftvärmeprod!$B$1:$BC$480,MATCH("Summa tillförd energi exklusive rökgaskondensering",Kraftvärmeprod!$B$1:$BC$1,0),FALSE))</f>
        <v/>
      </c>
      <c r="AK183">
        <f t="shared" si="11"/>
        <v>0</v>
      </c>
    </row>
    <row r="184" spans="1:37" x14ac:dyDescent="0.25">
      <c r="A184" s="2" t="s">
        <v>291</v>
      </c>
      <c r="B184" s="2" t="s">
        <v>294</v>
      </c>
      <c r="C184">
        <f>IF($B184=" ","",IF(ISERROR(1/VLOOKUP($B184,'Justerad allokering kvv'!$B$1:$AG$700,MATCH(C$1,'Justerad allokering kvv'!$B$1:$AF$1,0),FALSE)),VLOOKUP($B184,'Allokerad kvv'!$B$2:$AV$700,MATCH(C$1,'Allokerad kvv'!$B$1:$AV$1,0),FALSE),VLOOKUP($B184,'Justerad allokering kvv'!$B$1:$AG$700,MATCH(C$1,'Justerad allokering kvv'!$B$1:$AF$1,0),FALSE)))</f>
        <v>0</v>
      </c>
      <c r="D184">
        <f>IF($B184=" ","",IF(ISERROR(1/VLOOKUP($B184,'Justerad allokering kvv'!$B$1:$AG$700,MATCH(D$1,'Justerad allokering kvv'!$B$1:$AF$1,0),FALSE)),VLOOKUP($B184,'Allokerad kvv'!$B$2:$AV$700,MATCH(D$1,'Allokerad kvv'!$B$1:$AV$1,0),FALSE),VLOOKUP($B184,'Justerad allokering kvv'!$B$1:$AG$700,MATCH(D$1,'Justerad allokering kvv'!$B$1:$AF$1,0),FALSE)))</f>
        <v>0</v>
      </c>
      <c r="E184">
        <f>IF($B184=" ","",IF(ISERROR(1/VLOOKUP($B184,'Justerad allokering kvv'!$B$1:$AG$700,MATCH(E$1,'Justerad allokering kvv'!$B$1:$AF$1,0),FALSE)),VLOOKUP($B184,'Allokerad kvv'!$B$2:$AV$700,MATCH(E$1,'Allokerad kvv'!$B$1:$AV$1,0),FALSE),VLOOKUP($B184,'Justerad allokering kvv'!$B$1:$AG$700,MATCH(E$1,'Justerad allokering kvv'!$B$1:$AF$1,0),FALSE)))</f>
        <v>0</v>
      </c>
      <c r="F184">
        <f>IF($B184=" ","",IF(ISERROR(1/VLOOKUP($B184,'Justerad allokering kvv'!$B$1:$AG$700,MATCH(F$1,'Justerad allokering kvv'!$B$1:$AF$1,0),FALSE)),VLOOKUP($B184,'Allokerad kvv'!$B$2:$AV$700,MATCH(F$1,'Allokerad kvv'!$B$1:$AV$1,0),FALSE),VLOOKUP($B184,'Justerad allokering kvv'!$B$1:$AG$700,MATCH(F$1,'Justerad allokering kvv'!$B$1:$AF$1,0),FALSE)))</f>
        <v>0</v>
      </c>
      <c r="G184">
        <f>IF($B184=" ","",IF(ISERROR(1/VLOOKUP($B184,'Justerad allokering kvv'!$B$1:$AG$700,MATCH(G$1,'Justerad allokering kvv'!$B$1:$AF$1,0),FALSE)),VLOOKUP($B184,'Allokerad kvv'!$B$2:$AV$700,MATCH(G$1,'Allokerad kvv'!$B$1:$AV$1,0),FALSE),VLOOKUP($B184,'Justerad allokering kvv'!$B$1:$AG$700,MATCH(G$1,'Justerad allokering kvv'!$B$1:$AF$1,0),FALSE)))</f>
        <v>0</v>
      </c>
      <c r="H184">
        <f>IF($B184=" ","",IF(ISERROR(1/VLOOKUP($B184,'Justerad allokering kvv'!$B$1:$AG$700,MATCH(H$1,'Justerad allokering kvv'!$B$1:$AF$1,0),FALSE)),VLOOKUP($B184,'Allokerad kvv'!$B$2:$AV$700,MATCH(H$1,'Allokerad kvv'!$B$1:$AV$1,0),FALSE),VLOOKUP($B184,'Justerad allokering kvv'!$B$1:$AG$700,MATCH(H$1,'Justerad allokering kvv'!$B$1:$AF$1,0),FALSE)))</f>
        <v>0</v>
      </c>
      <c r="I184">
        <f>IF($B184=" ","",IF(ISERROR(1/VLOOKUP($B184,'Justerad allokering kvv'!$B$1:$AG$700,MATCH(I$1,'Justerad allokering kvv'!$B$1:$AF$1,0),FALSE)),VLOOKUP($B184,'Allokerad kvv'!$B$2:$AV$700,MATCH(I$1,'Allokerad kvv'!$B$1:$AV$1,0),FALSE),VLOOKUP($B184,'Justerad allokering kvv'!$B$1:$AG$700,MATCH(I$1,'Justerad allokering kvv'!$B$1:$AF$1,0),FALSE)))</f>
        <v>0</v>
      </c>
      <c r="J184">
        <f>IF($B184=" ","",IF(ISERROR(1/VLOOKUP($B184,'Justerad allokering kvv'!$B$1:$AG$700,MATCH(J$1,'Justerad allokering kvv'!$B$1:$AF$1,0),FALSE)),VLOOKUP($B184,'Allokerad kvv'!$B$2:$AV$700,MATCH(J$1,'Allokerad kvv'!$B$1:$AV$1,0),FALSE),VLOOKUP($B184,'Justerad allokering kvv'!$B$1:$AG$700,MATCH(J$1,'Justerad allokering kvv'!$B$1:$AF$1,0),FALSE)))</f>
        <v>0</v>
      </c>
      <c r="K184">
        <f>IF($B184=" ","",IF(ISERROR(1/VLOOKUP($B184,'Justerad allokering kvv'!$B$1:$AG$700,MATCH(K$1,'Justerad allokering kvv'!$B$1:$AF$1,0),FALSE)),VLOOKUP($B184,'Allokerad kvv'!$B$2:$AV$700,MATCH(K$1,'Allokerad kvv'!$B$1:$AV$1,0),FALSE),VLOOKUP($B184,'Justerad allokering kvv'!$B$1:$AG$700,MATCH(K$1,'Justerad allokering kvv'!$B$1:$AF$1,0),FALSE)))</f>
        <v>0</v>
      </c>
      <c r="L184">
        <f>IF($B184=" ","",IF(ISERROR(1/VLOOKUP($B184,'Justerad allokering kvv'!$B$1:$AG$700,MATCH(L$1,'Justerad allokering kvv'!$B$1:$AF$1,0),FALSE)),VLOOKUP($B184,'Allokerad kvv'!$B$2:$AV$700,MATCH(L$1,'Allokerad kvv'!$B$1:$AV$1,0),FALSE),VLOOKUP($B184,'Justerad allokering kvv'!$B$1:$AG$700,MATCH(L$1,'Justerad allokering kvv'!$B$1:$AF$1,0),FALSE)))</f>
        <v>0</v>
      </c>
      <c r="M184">
        <f>IF($B184=" ","",IF(ISERROR(1/VLOOKUP($B184,'Justerad allokering kvv'!$B$1:$AG$700,MATCH(M$1,'Justerad allokering kvv'!$B$1:$AF$1,0),FALSE)),VLOOKUP($B184,'Allokerad kvv'!$B$2:$AV$700,MATCH(M$1,'Allokerad kvv'!$B$1:$AV$1,0),FALSE),VLOOKUP($B184,'Justerad allokering kvv'!$B$1:$AG$700,MATCH(M$1,'Justerad allokering kvv'!$B$1:$AF$1,0),FALSE)))</f>
        <v>0</v>
      </c>
      <c r="N184">
        <f>IF($B184=" ","",IF(ISERROR(1/VLOOKUP($B184,'Justerad allokering kvv'!$B$1:$AG$700,MATCH(N$1,'Justerad allokering kvv'!$B$1:$AF$1,0),FALSE)),VLOOKUP($B184,'Allokerad kvv'!$B$2:$AV$700,MATCH(N$1,'Allokerad kvv'!$B$1:$AV$1,0),FALSE),VLOOKUP($B184,'Justerad allokering kvv'!$B$1:$AG$700,MATCH(N$1,'Justerad allokering kvv'!$B$1:$AF$1,0),FALSE)))</f>
        <v>0</v>
      </c>
      <c r="O184">
        <f>IF($B184=" ","",IF(ISERROR(1/VLOOKUP($B184,'Justerad allokering kvv'!$B$1:$AG$700,MATCH(O$1,'Justerad allokering kvv'!$B$1:$AF$1,0),FALSE)),VLOOKUP($B184,'Allokerad kvv'!$B$2:$AV$700,MATCH(O$1,'Allokerad kvv'!$B$1:$AV$1,0),FALSE),VLOOKUP($B184,'Justerad allokering kvv'!$B$1:$AG$700,MATCH(O$1,'Justerad allokering kvv'!$B$1:$AF$1,0),FALSE)))</f>
        <v>0</v>
      </c>
      <c r="P184">
        <f>IF($B184=" ","",IF(ISERROR(1/VLOOKUP($B184,'Justerad allokering kvv'!$B$1:$AG$700,MATCH(P$1,'Justerad allokering kvv'!$B$1:$AF$1,0),FALSE)),VLOOKUP($B184,'Allokerad kvv'!$B$2:$AV$700,MATCH(P$1,'Allokerad kvv'!$B$1:$AV$1,0),FALSE),VLOOKUP($B184,'Justerad allokering kvv'!$B$1:$AG$700,MATCH(P$1,'Justerad allokering kvv'!$B$1:$AF$1,0),FALSE)))</f>
        <v>0</v>
      </c>
      <c r="Q184">
        <f>IF($B184=" ","",IF(ISERROR(1/VLOOKUP($B184,'Justerad allokering kvv'!$B$1:$AG$700,MATCH(Q$1,'Justerad allokering kvv'!$B$1:$AF$1,0),FALSE)),VLOOKUP($B184,'Allokerad kvv'!$B$2:$AV$700,MATCH(Q$1,'Allokerad kvv'!$B$1:$AV$1,0),FALSE),VLOOKUP($B184,'Justerad allokering kvv'!$B$1:$AG$700,MATCH(Q$1,'Justerad allokering kvv'!$B$1:$AF$1,0),FALSE)))</f>
        <v>0</v>
      </c>
      <c r="R184">
        <f>IF($B184=" ","",IF(ISERROR(1/VLOOKUP($B184,'Justerad allokering kvv'!$B$1:$AG$700,MATCH(R$1,'Justerad allokering kvv'!$B$1:$AF$1,0),FALSE)),VLOOKUP($B184,'Allokerad kvv'!$B$2:$AV$700,MATCH(R$1,'Allokerad kvv'!$B$1:$AV$1,0),FALSE),VLOOKUP($B184,'Justerad allokering kvv'!$B$1:$AG$700,MATCH(R$1,'Justerad allokering kvv'!$B$1:$AF$1,0),FALSE)))</f>
        <v>0</v>
      </c>
      <c r="S184">
        <f>IF($B184=" ","",IF(ISERROR(1/VLOOKUP($B184,'Justerad allokering kvv'!$B$1:$AG$700,MATCH(S$1,'Justerad allokering kvv'!$B$1:$AF$1,0),FALSE)),VLOOKUP($B184,'Allokerad kvv'!$B$2:$AV$700,MATCH(S$1,'Allokerad kvv'!$B$1:$AV$1,0),FALSE),VLOOKUP($B184,'Justerad allokering kvv'!$B$1:$AG$700,MATCH(S$1,'Justerad allokering kvv'!$B$1:$AF$1,0),FALSE)))</f>
        <v>0</v>
      </c>
      <c r="T184">
        <f>IF($B184=" ","",IF(ISERROR(1/VLOOKUP($B184,'Justerad allokering kvv'!$B$1:$AG$700,MATCH(T$1,'Justerad allokering kvv'!$B$1:$AF$1,0),FALSE)),VLOOKUP($B184,'Allokerad kvv'!$B$2:$AV$700,MATCH(T$1,'Allokerad kvv'!$B$1:$AV$1,0),FALSE),VLOOKUP($B184,'Justerad allokering kvv'!$B$1:$AG$700,MATCH(T$1,'Justerad allokering kvv'!$B$1:$AF$1,0),FALSE)))</f>
        <v>0</v>
      </c>
      <c r="U184">
        <f>IF($B184=" ","",IF(ISERROR(1/VLOOKUP($B184,'Justerad allokering kvv'!$B$1:$AG$700,MATCH(U$1,'Justerad allokering kvv'!$B$1:$AF$1,0),FALSE)),VLOOKUP($B184,'Allokerad kvv'!$B$2:$AV$700,MATCH(U$1,'Allokerad kvv'!$B$1:$AV$1,0),FALSE),VLOOKUP($B184,'Justerad allokering kvv'!$B$1:$AG$700,MATCH(U$1,'Justerad allokering kvv'!$B$1:$AF$1,0),FALSE)))</f>
        <v>0</v>
      </c>
      <c r="V184">
        <f>IF($B184=" ","",IF(ISERROR(1/VLOOKUP($B184,'Justerad allokering kvv'!$B$1:$AG$700,MATCH(V$1,'Justerad allokering kvv'!$B$1:$AF$1,0),FALSE)),VLOOKUP($B184,'Allokerad kvv'!$B$2:$AV$700,MATCH(V$1,'Allokerad kvv'!$B$1:$AV$1,0),FALSE),VLOOKUP($B184,'Justerad allokering kvv'!$B$1:$AG$700,MATCH(V$1,'Justerad allokering kvv'!$B$1:$AF$1,0),FALSE)))</f>
        <v>0</v>
      </c>
      <c r="W184">
        <f>IF($B184=" ","",IF(ISERROR(1/VLOOKUP($B184,'Justerad allokering kvv'!$B$1:$AG$700,MATCH(W$1,'Justerad allokering kvv'!$B$1:$AF$1,0),FALSE)),VLOOKUP($B184,'Allokerad kvv'!$B$2:$AV$700,MATCH(W$1,'Allokerad kvv'!$B$1:$AV$1,0),FALSE),VLOOKUP($B184,'Justerad allokering kvv'!$B$1:$AG$700,MATCH(W$1,'Justerad allokering kvv'!$B$1:$AF$1,0),FALSE)))</f>
        <v>0</v>
      </c>
      <c r="X184">
        <f>IF($B184=" ","",IF(ISERROR(1/VLOOKUP($B184,'Justerad allokering kvv'!$B$1:$AG$700,MATCH(X$1,'Justerad allokering kvv'!$B$1:$AF$1,0),FALSE)),VLOOKUP($B184,'Allokerad kvv'!$B$2:$AV$700,MATCH(X$1,'Allokerad kvv'!$B$1:$AV$1,0),FALSE),VLOOKUP($B184,'Justerad allokering kvv'!$B$1:$AG$700,MATCH(X$1,'Justerad allokering kvv'!$B$1:$AF$1,0),FALSE)))</f>
        <v>0</v>
      </c>
      <c r="Y184">
        <f>IF($B184=" ","",IF(ISERROR(1/VLOOKUP($B184,'Justerad allokering kvv'!$B$1:$AG$700,MATCH(Y$1,'Justerad allokering kvv'!$B$1:$AF$1,0),FALSE)),VLOOKUP($B184,'Allokerad kvv'!$B$2:$AV$700,MATCH(Y$1,'Allokerad kvv'!$B$1:$AV$1,0),FALSE),VLOOKUP($B184,'Justerad allokering kvv'!$B$1:$AG$700,MATCH(Y$1,'Justerad allokering kvv'!$B$1:$AF$1,0),FALSE)))</f>
        <v>0</v>
      </c>
      <c r="AB184">
        <f>IFERROR(VLOOKUP($B184,Kraftvärmeprod!$B$1:$AO$424,MATCH("Tillförd energi från rökgaskondensering (GWh)",Kraftvärmeprod!$B$1:$AG$1,0),FALSE)/1,0)</f>
        <v>0</v>
      </c>
      <c r="AE184" s="122">
        <f t="shared" si="8"/>
        <v>0</v>
      </c>
      <c r="AG184">
        <f t="shared" si="9"/>
        <v>0</v>
      </c>
      <c r="AH184">
        <f t="shared" si="10"/>
        <v>0</v>
      </c>
      <c r="AI184" t="str">
        <f>IF(AH184=0,"",AH184/VLOOKUP(B184,Kraftvärmeprod!$B$1:$BC$480,MATCH("Summa tillförd energi exklusive rökgaskondensering",Kraftvärmeprod!$B$1:$BC$1,0),FALSE))</f>
        <v/>
      </c>
      <c r="AK184">
        <f t="shared" si="11"/>
        <v>0</v>
      </c>
    </row>
    <row r="185" spans="1:37" x14ac:dyDescent="0.25">
      <c r="A185" s="2" t="s">
        <v>295</v>
      </c>
      <c r="B185" s="2" t="s">
        <v>296</v>
      </c>
      <c r="C185">
        <f>IF($B185=" ","",IF(ISERROR(1/VLOOKUP($B185,'Justerad allokering kvv'!$B$1:$AG$700,MATCH(C$1,'Justerad allokering kvv'!$B$1:$AF$1,0),FALSE)),VLOOKUP($B185,'Allokerad kvv'!$B$2:$AV$700,MATCH(C$1,'Allokerad kvv'!$B$1:$AV$1,0),FALSE),VLOOKUP($B185,'Justerad allokering kvv'!$B$1:$AG$700,MATCH(C$1,'Justerad allokering kvv'!$B$1:$AF$1,0),FALSE)))</f>
        <v>0</v>
      </c>
      <c r="D185">
        <f>IF($B185=" ","",IF(ISERROR(1/VLOOKUP($B185,'Justerad allokering kvv'!$B$1:$AG$700,MATCH(D$1,'Justerad allokering kvv'!$B$1:$AF$1,0),FALSE)),VLOOKUP($B185,'Allokerad kvv'!$B$2:$AV$700,MATCH(D$1,'Allokerad kvv'!$B$1:$AV$1,0),FALSE),VLOOKUP($B185,'Justerad allokering kvv'!$B$1:$AG$700,MATCH(D$1,'Justerad allokering kvv'!$B$1:$AF$1,0),FALSE)))</f>
        <v>0</v>
      </c>
      <c r="E185">
        <f>IF($B185=" ","",IF(ISERROR(1/VLOOKUP($B185,'Justerad allokering kvv'!$B$1:$AG$700,MATCH(E$1,'Justerad allokering kvv'!$B$1:$AF$1,0),FALSE)),VLOOKUP($B185,'Allokerad kvv'!$B$2:$AV$700,MATCH(E$1,'Allokerad kvv'!$B$1:$AV$1,0),FALSE),VLOOKUP($B185,'Justerad allokering kvv'!$B$1:$AG$700,MATCH(E$1,'Justerad allokering kvv'!$B$1:$AF$1,0),FALSE)))</f>
        <v>0</v>
      </c>
      <c r="F185">
        <f>IF($B185=" ","",IF(ISERROR(1/VLOOKUP($B185,'Justerad allokering kvv'!$B$1:$AG$700,MATCH(F$1,'Justerad allokering kvv'!$B$1:$AF$1,0),FALSE)),VLOOKUP($B185,'Allokerad kvv'!$B$2:$AV$700,MATCH(F$1,'Allokerad kvv'!$B$1:$AV$1,0),FALSE),VLOOKUP($B185,'Justerad allokering kvv'!$B$1:$AG$700,MATCH(F$1,'Justerad allokering kvv'!$B$1:$AF$1,0),FALSE)))</f>
        <v>0</v>
      </c>
      <c r="G185">
        <f>IF($B185=" ","",IF(ISERROR(1/VLOOKUP($B185,'Justerad allokering kvv'!$B$1:$AG$700,MATCH(G$1,'Justerad allokering kvv'!$B$1:$AF$1,0),FALSE)),VLOOKUP($B185,'Allokerad kvv'!$B$2:$AV$700,MATCH(G$1,'Allokerad kvv'!$B$1:$AV$1,0),FALSE),VLOOKUP($B185,'Justerad allokering kvv'!$B$1:$AG$700,MATCH(G$1,'Justerad allokering kvv'!$B$1:$AF$1,0),FALSE)))</f>
        <v>0</v>
      </c>
      <c r="H185">
        <f>IF($B185=" ","",IF(ISERROR(1/VLOOKUP($B185,'Justerad allokering kvv'!$B$1:$AG$700,MATCH(H$1,'Justerad allokering kvv'!$B$1:$AF$1,0),FALSE)),VLOOKUP($B185,'Allokerad kvv'!$B$2:$AV$700,MATCH(H$1,'Allokerad kvv'!$B$1:$AV$1,0),FALSE),VLOOKUP($B185,'Justerad allokering kvv'!$B$1:$AG$700,MATCH(H$1,'Justerad allokering kvv'!$B$1:$AF$1,0),FALSE)))</f>
        <v>0</v>
      </c>
      <c r="I185">
        <f>IF($B185=" ","",IF(ISERROR(1/VLOOKUP($B185,'Justerad allokering kvv'!$B$1:$AG$700,MATCH(I$1,'Justerad allokering kvv'!$B$1:$AF$1,0),FALSE)),VLOOKUP($B185,'Allokerad kvv'!$B$2:$AV$700,MATCH(I$1,'Allokerad kvv'!$B$1:$AV$1,0),FALSE),VLOOKUP($B185,'Justerad allokering kvv'!$B$1:$AG$700,MATCH(I$1,'Justerad allokering kvv'!$B$1:$AF$1,0),FALSE)))</f>
        <v>0</v>
      </c>
      <c r="J185">
        <f>IF($B185=" ","",IF(ISERROR(1/VLOOKUP($B185,'Justerad allokering kvv'!$B$1:$AG$700,MATCH(J$1,'Justerad allokering kvv'!$B$1:$AF$1,0),FALSE)),VLOOKUP($B185,'Allokerad kvv'!$B$2:$AV$700,MATCH(J$1,'Allokerad kvv'!$B$1:$AV$1,0),FALSE),VLOOKUP($B185,'Justerad allokering kvv'!$B$1:$AG$700,MATCH(J$1,'Justerad allokering kvv'!$B$1:$AF$1,0),FALSE)))</f>
        <v>0</v>
      </c>
      <c r="K185">
        <f>IF($B185=" ","",IF(ISERROR(1/VLOOKUP($B185,'Justerad allokering kvv'!$B$1:$AG$700,MATCH(K$1,'Justerad allokering kvv'!$B$1:$AF$1,0),FALSE)),VLOOKUP($B185,'Allokerad kvv'!$B$2:$AV$700,MATCH(K$1,'Allokerad kvv'!$B$1:$AV$1,0),FALSE),VLOOKUP($B185,'Justerad allokering kvv'!$B$1:$AG$700,MATCH(K$1,'Justerad allokering kvv'!$B$1:$AF$1,0),FALSE)))</f>
        <v>0</v>
      </c>
      <c r="L185">
        <f>IF($B185=" ","",IF(ISERROR(1/VLOOKUP($B185,'Justerad allokering kvv'!$B$1:$AG$700,MATCH(L$1,'Justerad allokering kvv'!$B$1:$AF$1,0),FALSE)),VLOOKUP($B185,'Allokerad kvv'!$B$2:$AV$700,MATCH(L$1,'Allokerad kvv'!$B$1:$AV$1,0),FALSE),VLOOKUP($B185,'Justerad allokering kvv'!$B$1:$AG$700,MATCH(L$1,'Justerad allokering kvv'!$B$1:$AF$1,0),FALSE)))</f>
        <v>0</v>
      </c>
      <c r="M185">
        <f>IF($B185=" ","",IF(ISERROR(1/VLOOKUP($B185,'Justerad allokering kvv'!$B$1:$AG$700,MATCH(M$1,'Justerad allokering kvv'!$B$1:$AF$1,0),FALSE)),VLOOKUP($B185,'Allokerad kvv'!$B$2:$AV$700,MATCH(M$1,'Allokerad kvv'!$B$1:$AV$1,0),FALSE),VLOOKUP($B185,'Justerad allokering kvv'!$B$1:$AG$700,MATCH(M$1,'Justerad allokering kvv'!$B$1:$AF$1,0),FALSE)))</f>
        <v>0</v>
      </c>
      <c r="N185">
        <f>IF($B185=" ","",IF(ISERROR(1/VLOOKUP($B185,'Justerad allokering kvv'!$B$1:$AG$700,MATCH(N$1,'Justerad allokering kvv'!$B$1:$AF$1,0),FALSE)),VLOOKUP($B185,'Allokerad kvv'!$B$2:$AV$700,MATCH(N$1,'Allokerad kvv'!$B$1:$AV$1,0),FALSE),VLOOKUP($B185,'Justerad allokering kvv'!$B$1:$AG$700,MATCH(N$1,'Justerad allokering kvv'!$B$1:$AF$1,0),FALSE)))</f>
        <v>0</v>
      </c>
      <c r="O185">
        <f>IF($B185=" ","",IF(ISERROR(1/VLOOKUP($B185,'Justerad allokering kvv'!$B$1:$AG$700,MATCH(O$1,'Justerad allokering kvv'!$B$1:$AF$1,0),FALSE)),VLOOKUP($B185,'Allokerad kvv'!$B$2:$AV$700,MATCH(O$1,'Allokerad kvv'!$B$1:$AV$1,0),FALSE),VLOOKUP($B185,'Justerad allokering kvv'!$B$1:$AG$700,MATCH(O$1,'Justerad allokering kvv'!$B$1:$AF$1,0),FALSE)))</f>
        <v>0</v>
      </c>
      <c r="P185">
        <f>IF($B185=" ","",IF(ISERROR(1/VLOOKUP($B185,'Justerad allokering kvv'!$B$1:$AG$700,MATCH(P$1,'Justerad allokering kvv'!$B$1:$AF$1,0),FALSE)),VLOOKUP($B185,'Allokerad kvv'!$B$2:$AV$700,MATCH(P$1,'Allokerad kvv'!$B$1:$AV$1,0),FALSE),VLOOKUP($B185,'Justerad allokering kvv'!$B$1:$AG$700,MATCH(P$1,'Justerad allokering kvv'!$B$1:$AF$1,0),FALSE)))</f>
        <v>0</v>
      </c>
      <c r="Q185">
        <f>IF($B185=" ","",IF(ISERROR(1/VLOOKUP($B185,'Justerad allokering kvv'!$B$1:$AG$700,MATCH(Q$1,'Justerad allokering kvv'!$B$1:$AF$1,0),FALSE)),VLOOKUP($B185,'Allokerad kvv'!$B$2:$AV$700,MATCH(Q$1,'Allokerad kvv'!$B$1:$AV$1,0),FALSE),VLOOKUP($B185,'Justerad allokering kvv'!$B$1:$AG$700,MATCH(Q$1,'Justerad allokering kvv'!$B$1:$AF$1,0),FALSE)))</f>
        <v>0</v>
      </c>
      <c r="R185">
        <f>IF($B185=" ","",IF(ISERROR(1/VLOOKUP($B185,'Justerad allokering kvv'!$B$1:$AG$700,MATCH(R$1,'Justerad allokering kvv'!$B$1:$AF$1,0),FALSE)),VLOOKUP($B185,'Allokerad kvv'!$B$2:$AV$700,MATCH(R$1,'Allokerad kvv'!$B$1:$AV$1,0),FALSE),VLOOKUP($B185,'Justerad allokering kvv'!$B$1:$AG$700,MATCH(R$1,'Justerad allokering kvv'!$B$1:$AF$1,0),FALSE)))</f>
        <v>0</v>
      </c>
      <c r="S185">
        <f>IF($B185=" ","",IF(ISERROR(1/VLOOKUP($B185,'Justerad allokering kvv'!$B$1:$AG$700,MATCH(S$1,'Justerad allokering kvv'!$B$1:$AF$1,0),FALSE)),VLOOKUP($B185,'Allokerad kvv'!$B$2:$AV$700,MATCH(S$1,'Allokerad kvv'!$B$1:$AV$1,0),FALSE),VLOOKUP($B185,'Justerad allokering kvv'!$B$1:$AG$700,MATCH(S$1,'Justerad allokering kvv'!$B$1:$AF$1,0),FALSE)))</f>
        <v>0</v>
      </c>
      <c r="T185">
        <f>IF($B185=" ","",IF(ISERROR(1/VLOOKUP($B185,'Justerad allokering kvv'!$B$1:$AG$700,MATCH(T$1,'Justerad allokering kvv'!$B$1:$AF$1,0),FALSE)),VLOOKUP($B185,'Allokerad kvv'!$B$2:$AV$700,MATCH(T$1,'Allokerad kvv'!$B$1:$AV$1,0),FALSE),VLOOKUP($B185,'Justerad allokering kvv'!$B$1:$AG$700,MATCH(T$1,'Justerad allokering kvv'!$B$1:$AF$1,0),FALSE)))</f>
        <v>0</v>
      </c>
      <c r="U185">
        <f>IF($B185=" ","",IF(ISERROR(1/VLOOKUP($B185,'Justerad allokering kvv'!$B$1:$AG$700,MATCH(U$1,'Justerad allokering kvv'!$B$1:$AF$1,0),FALSE)),VLOOKUP($B185,'Allokerad kvv'!$B$2:$AV$700,MATCH(U$1,'Allokerad kvv'!$B$1:$AV$1,0),FALSE),VLOOKUP($B185,'Justerad allokering kvv'!$B$1:$AG$700,MATCH(U$1,'Justerad allokering kvv'!$B$1:$AF$1,0),FALSE)))</f>
        <v>0</v>
      </c>
      <c r="V185">
        <f>IF($B185=" ","",IF(ISERROR(1/VLOOKUP($B185,'Justerad allokering kvv'!$B$1:$AG$700,MATCH(V$1,'Justerad allokering kvv'!$B$1:$AF$1,0),FALSE)),VLOOKUP($B185,'Allokerad kvv'!$B$2:$AV$700,MATCH(V$1,'Allokerad kvv'!$B$1:$AV$1,0),FALSE),VLOOKUP($B185,'Justerad allokering kvv'!$B$1:$AG$700,MATCH(V$1,'Justerad allokering kvv'!$B$1:$AF$1,0),FALSE)))</f>
        <v>0</v>
      </c>
      <c r="W185">
        <f>IF($B185=" ","",IF(ISERROR(1/VLOOKUP($B185,'Justerad allokering kvv'!$B$1:$AG$700,MATCH(W$1,'Justerad allokering kvv'!$B$1:$AF$1,0),FALSE)),VLOOKUP($B185,'Allokerad kvv'!$B$2:$AV$700,MATCH(W$1,'Allokerad kvv'!$B$1:$AV$1,0),FALSE),VLOOKUP($B185,'Justerad allokering kvv'!$B$1:$AG$700,MATCH(W$1,'Justerad allokering kvv'!$B$1:$AF$1,0),FALSE)))</f>
        <v>0</v>
      </c>
      <c r="X185">
        <f>IF($B185=" ","",IF(ISERROR(1/VLOOKUP($B185,'Justerad allokering kvv'!$B$1:$AG$700,MATCH(X$1,'Justerad allokering kvv'!$B$1:$AF$1,0),FALSE)),VLOOKUP($B185,'Allokerad kvv'!$B$2:$AV$700,MATCH(X$1,'Allokerad kvv'!$B$1:$AV$1,0),FALSE),VLOOKUP($B185,'Justerad allokering kvv'!$B$1:$AG$700,MATCH(X$1,'Justerad allokering kvv'!$B$1:$AF$1,0),FALSE)))</f>
        <v>0</v>
      </c>
      <c r="Y185">
        <f>IF($B185=" ","",IF(ISERROR(1/VLOOKUP($B185,'Justerad allokering kvv'!$B$1:$AG$700,MATCH(Y$1,'Justerad allokering kvv'!$B$1:$AF$1,0),FALSE)),VLOOKUP($B185,'Allokerad kvv'!$B$2:$AV$700,MATCH(Y$1,'Allokerad kvv'!$B$1:$AV$1,0),FALSE),VLOOKUP($B185,'Justerad allokering kvv'!$B$1:$AG$700,MATCH(Y$1,'Justerad allokering kvv'!$B$1:$AF$1,0),FALSE)))</f>
        <v>0</v>
      </c>
      <c r="AB185">
        <f>IFERROR(VLOOKUP($B185,Kraftvärmeprod!$B$1:$AO$424,MATCH("Tillförd energi från rökgaskondensering (GWh)",Kraftvärmeprod!$B$1:$AG$1,0),FALSE)/1,0)</f>
        <v>0</v>
      </c>
      <c r="AE185" s="122">
        <f t="shared" si="8"/>
        <v>0</v>
      </c>
      <c r="AG185">
        <f t="shared" si="9"/>
        <v>0</v>
      </c>
      <c r="AH185">
        <f t="shared" si="10"/>
        <v>0</v>
      </c>
      <c r="AI185" t="str">
        <f>IF(AH185=0,"",AH185/VLOOKUP(B185,Kraftvärmeprod!$B$1:$BC$480,MATCH("Summa tillförd energi exklusive rökgaskondensering",Kraftvärmeprod!$B$1:$BC$1,0),FALSE))</f>
        <v/>
      </c>
      <c r="AK185">
        <f t="shared" si="11"/>
        <v>0</v>
      </c>
    </row>
    <row r="186" spans="1:37" x14ac:dyDescent="0.25">
      <c r="A186" s="2" t="s">
        <v>670</v>
      </c>
      <c r="B186" s="2" t="s">
        <v>665</v>
      </c>
      <c r="C186" t="str">
        <f>IF($B186=" ","",IF(ISERROR(1/VLOOKUP($B186,'Justerad allokering kvv'!$B$1:$AG$700,MATCH(C$1,'Justerad allokering kvv'!$B$1:$AF$1,0),FALSE)),VLOOKUP($B186,'Allokerad kvv'!$B$2:$AV$700,MATCH(C$1,'Allokerad kvv'!$B$1:$AV$1,0),FALSE),VLOOKUP($B186,'Justerad allokering kvv'!$B$1:$AG$700,MATCH(C$1,'Justerad allokering kvv'!$B$1:$AF$1,0),FALSE)))</f>
        <v/>
      </c>
      <c r="D186" t="str">
        <f>IF($B186=" ","",IF(ISERROR(1/VLOOKUP($B186,'Justerad allokering kvv'!$B$1:$AG$700,MATCH(D$1,'Justerad allokering kvv'!$B$1:$AF$1,0),FALSE)),VLOOKUP($B186,'Allokerad kvv'!$B$2:$AV$700,MATCH(D$1,'Allokerad kvv'!$B$1:$AV$1,0),FALSE),VLOOKUP($B186,'Justerad allokering kvv'!$B$1:$AG$700,MATCH(D$1,'Justerad allokering kvv'!$B$1:$AF$1,0),FALSE)))</f>
        <v/>
      </c>
      <c r="E186" t="str">
        <f>IF($B186=" ","",IF(ISERROR(1/VLOOKUP($B186,'Justerad allokering kvv'!$B$1:$AG$700,MATCH(E$1,'Justerad allokering kvv'!$B$1:$AF$1,0),FALSE)),VLOOKUP($B186,'Allokerad kvv'!$B$2:$AV$700,MATCH(E$1,'Allokerad kvv'!$B$1:$AV$1,0),FALSE),VLOOKUP($B186,'Justerad allokering kvv'!$B$1:$AG$700,MATCH(E$1,'Justerad allokering kvv'!$B$1:$AF$1,0),FALSE)))</f>
        <v/>
      </c>
      <c r="F186" t="str">
        <f>IF($B186=" ","",IF(ISERROR(1/VLOOKUP($B186,'Justerad allokering kvv'!$B$1:$AG$700,MATCH(F$1,'Justerad allokering kvv'!$B$1:$AF$1,0),FALSE)),VLOOKUP($B186,'Allokerad kvv'!$B$2:$AV$700,MATCH(F$1,'Allokerad kvv'!$B$1:$AV$1,0),FALSE),VLOOKUP($B186,'Justerad allokering kvv'!$B$1:$AG$700,MATCH(F$1,'Justerad allokering kvv'!$B$1:$AF$1,0),FALSE)))</f>
        <v/>
      </c>
      <c r="G186" t="str">
        <f>IF($B186=" ","",IF(ISERROR(1/VLOOKUP($B186,'Justerad allokering kvv'!$B$1:$AG$700,MATCH(G$1,'Justerad allokering kvv'!$B$1:$AF$1,0),FALSE)),VLOOKUP($B186,'Allokerad kvv'!$B$2:$AV$700,MATCH(G$1,'Allokerad kvv'!$B$1:$AV$1,0),FALSE),VLOOKUP($B186,'Justerad allokering kvv'!$B$1:$AG$700,MATCH(G$1,'Justerad allokering kvv'!$B$1:$AF$1,0),FALSE)))</f>
        <v/>
      </c>
      <c r="H186" t="str">
        <f>IF($B186=" ","",IF(ISERROR(1/VLOOKUP($B186,'Justerad allokering kvv'!$B$1:$AG$700,MATCH(H$1,'Justerad allokering kvv'!$B$1:$AF$1,0),FALSE)),VLOOKUP($B186,'Allokerad kvv'!$B$2:$AV$700,MATCH(H$1,'Allokerad kvv'!$B$1:$AV$1,0),FALSE),VLOOKUP($B186,'Justerad allokering kvv'!$B$1:$AG$700,MATCH(H$1,'Justerad allokering kvv'!$B$1:$AF$1,0),FALSE)))</f>
        <v/>
      </c>
      <c r="I186" t="str">
        <f>IF($B186=" ","",IF(ISERROR(1/VLOOKUP($B186,'Justerad allokering kvv'!$B$1:$AG$700,MATCH(I$1,'Justerad allokering kvv'!$B$1:$AF$1,0),FALSE)),VLOOKUP($B186,'Allokerad kvv'!$B$2:$AV$700,MATCH(I$1,'Allokerad kvv'!$B$1:$AV$1,0),FALSE),VLOOKUP($B186,'Justerad allokering kvv'!$B$1:$AG$700,MATCH(I$1,'Justerad allokering kvv'!$B$1:$AF$1,0),FALSE)))</f>
        <v/>
      </c>
      <c r="J186" t="str">
        <f>IF($B186=" ","",IF(ISERROR(1/VLOOKUP($B186,'Justerad allokering kvv'!$B$1:$AG$700,MATCH(J$1,'Justerad allokering kvv'!$B$1:$AF$1,0),FALSE)),VLOOKUP($B186,'Allokerad kvv'!$B$2:$AV$700,MATCH(J$1,'Allokerad kvv'!$B$1:$AV$1,0),FALSE),VLOOKUP($B186,'Justerad allokering kvv'!$B$1:$AG$700,MATCH(J$1,'Justerad allokering kvv'!$B$1:$AF$1,0),FALSE)))</f>
        <v/>
      </c>
      <c r="K186" t="str">
        <f>IF($B186=" ","",IF(ISERROR(1/VLOOKUP($B186,'Justerad allokering kvv'!$B$1:$AG$700,MATCH(K$1,'Justerad allokering kvv'!$B$1:$AF$1,0),FALSE)),VLOOKUP($B186,'Allokerad kvv'!$B$2:$AV$700,MATCH(K$1,'Allokerad kvv'!$B$1:$AV$1,0),FALSE),VLOOKUP($B186,'Justerad allokering kvv'!$B$1:$AG$700,MATCH(K$1,'Justerad allokering kvv'!$B$1:$AF$1,0),FALSE)))</f>
        <v/>
      </c>
      <c r="L186" t="str">
        <f>IF($B186=" ","",IF(ISERROR(1/VLOOKUP($B186,'Justerad allokering kvv'!$B$1:$AG$700,MATCH(L$1,'Justerad allokering kvv'!$B$1:$AF$1,0),FALSE)),VLOOKUP($B186,'Allokerad kvv'!$B$2:$AV$700,MATCH(L$1,'Allokerad kvv'!$B$1:$AV$1,0),FALSE),VLOOKUP($B186,'Justerad allokering kvv'!$B$1:$AG$700,MATCH(L$1,'Justerad allokering kvv'!$B$1:$AF$1,0),FALSE)))</f>
        <v/>
      </c>
      <c r="M186" t="str">
        <f>IF($B186=" ","",IF(ISERROR(1/VLOOKUP($B186,'Justerad allokering kvv'!$B$1:$AG$700,MATCH(M$1,'Justerad allokering kvv'!$B$1:$AF$1,0),FALSE)),VLOOKUP($B186,'Allokerad kvv'!$B$2:$AV$700,MATCH(M$1,'Allokerad kvv'!$B$1:$AV$1,0),FALSE),VLOOKUP($B186,'Justerad allokering kvv'!$B$1:$AG$700,MATCH(M$1,'Justerad allokering kvv'!$B$1:$AF$1,0),FALSE)))</f>
        <v/>
      </c>
      <c r="N186" t="str">
        <f>IF($B186=" ","",IF(ISERROR(1/VLOOKUP($B186,'Justerad allokering kvv'!$B$1:$AG$700,MATCH(N$1,'Justerad allokering kvv'!$B$1:$AF$1,0),FALSE)),VLOOKUP($B186,'Allokerad kvv'!$B$2:$AV$700,MATCH(N$1,'Allokerad kvv'!$B$1:$AV$1,0),FALSE),VLOOKUP($B186,'Justerad allokering kvv'!$B$1:$AG$700,MATCH(N$1,'Justerad allokering kvv'!$B$1:$AF$1,0),FALSE)))</f>
        <v/>
      </c>
      <c r="O186" t="str">
        <f>IF($B186=" ","",IF(ISERROR(1/VLOOKUP($B186,'Justerad allokering kvv'!$B$1:$AG$700,MATCH(O$1,'Justerad allokering kvv'!$B$1:$AF$1,0),FALSE)),VLOOKUP($B186,'Allokerad kvv'!$B$2:$AV$700,MATCH(O$1,'Allokerad kvv'!$B$1:$AV$1,0),FALSE),VLOOKUP($B186,'Justerad allokering kvv'!$B$1:$AG$700,MATCH(O$1,'Justerad allokering kvv'!$B$1:$AF$1,0),FALSE)))</f>
        <v/>
      </c>
      <c r="P186" t="str">
        <f>IF($B186=" ","",IF(ISERROR(1/VLOOKUP($B186,'Justerad allokering kvv'!$B$1:$AG$700,MATCH(P$1,'Justerad allokering kvv'!$B$1:$AF$1,0),FALSE)),VLOOKUP($B186,'Allokerad kvv'!$B$2:$AV$700,MATCH(P$1,'Allokerad kvv'!$B$1:$AV$1,0),FALSE),VLOOKUP($B186,'Justerad allokering kvv'!$B$1:$AG$700,MATCH(P$1,'Justerad allokering kvv'!$B$1:$AF$1,0),FALSE)))</f>
        <v/>
      </c>
      <c r="Q186" t="str">
        <f>IF($B186=" ","",IF(ISERROR(1/VLOOKUP($B186,'Justerad allokering kvv'!$B$1:$AG$700,MATCH(Q$1,'Justerad allokering kvv'!$B$1:$AF$1,0),FALSE)),VLOOKUP($B186,'Allokerad kvv'!$B$2:$AV$700,MATCH(Q$1,'Allokerad kvv'!$B$1:$AV$1,0),FALSE),VLOOKUP($B186,'Justerad allokering kvv'!$B$1:$AG$700,MATCH(Q$1,'Justerad allokering kvv'!$B$1:$AF$1,0),FALSE)))</f>
        <v/>
      </c>
      <c r="R186" t="str">
        <f>IF($B186=" ","",IF(ISERROR(1/VLOOKUP($B186,'Justerad allokering kvv'!$B$1:$AG$700,MATCH(R$1,'Justerad allokering kvv'!$B$1:$AF$1,0),FALSE)),VLOOKUP($B186,'Allokerad kvv'!$B$2:$AV$700,MATCH(R$1,'Allokerad kvv'!$B$1:$AV$1,0),FALSE),VLOOKUP($B186,'Justerad allokering kvv'!$B$1:$AG$700,MATCH(R$1,'Justerad allokering kvv'!$B$1:$AF$1,0),FALSE)))</f>
        <v/>
      </c>
      <c r="S186" t="str">
        <f>IF($B186=" ","",IF(ISERROR(1/VLOOKUP($B186,'Justerad allokering kvv'!$B$1:$AG$700,MATCH(S$1,'Justerad allokering kvv'!$B$1:$AF$1,0),FALSE)),VLOOKUP($B186,'Allokerad kvv'!$B$2:$AV$700,MATCH(S$1,'Allokerad kvv'!$B$1:$AV$1,0),FALSE),VLOOKUP($B186,'Justerad allokering kvv'!$B$1:$AG$700,MATCH(S$1,'Justerad allokering kvv'!$B$1:$AF$1,0),FALSE)))</f>
        <v/>
      </c>
      <c r="T186" t="str">
        <f>IF($B186=" ","",IF(ISERROR(1/VLOOKUP($B186,'Justerad allokering kvv'!$B$1:$AG$700,MATCH(T$1,'Justerad allokering kvv'!$B$1:$AF$1,0),FALSE)),VLOOKUP($B186,'Allokerad kvv'!$B$2:$AV$700,MATCH(T$1,'Allokerad kvv'!$B$1:$AV$1,0),FALSE),VLOOKUP($B186,'Justerad allokering kvv'!$B$1:$AG$700,MATCH(T$1,'Justerad allokering kvv'!$B$1:$AF$1,0),FALSE)))</f>
        <v/>
      </c>
      <c r="U186" t="str">
        <f>IF($B186=" ","",IF(ISERROR(1/VLOOKUP($B186,'Justerad allokering kvv'!$B$1:$AG$700,MATCH(U$1,'Justerad allokering kvv'!$B$1:$AF$1,0),FALSE)),VLOOKUP($B186,'Allokerad kvv'!$B$2:$AV$700,MATCH(U$1,'Allokerad kvv'!$B$1:$AV$1,0),FALSE),VLOOKUP($B186,'Justerad allokering kvv'!$B$1:$AG$700,MATCH(U$1,'Justerad allokering kvv'!$B$1:$AF$1,0),FALSE)))</f>
        <v/>
      </c>
      <c r="V186" t="str">
        <f>IF($B186=" ","",IF(ISERROR(1/VLOOKUP($B186,'Justerad allokering kvv'!$B$1:$AG$700,MATCH(V$1,'Justerad allokering kvv'!$B$1:$AF$1,0),FALSE)),VLOOKUP($B186,'Allokerad kvv'!$B$2:$AV$700,MATCH(V$1,'Allokerad kvv'!$B$1:$AV$1,0),FALSE),VLOOKUP($B186,'Justerad allokering kvv'!$B$1:$AG$700,MATCH(V$1,'Justerad allokering kvv'!$B$1:$AF$1,0),FALSE)))</f>
        <v/>
      </c>
      <c r="W186" t="str">
        <f>IF($B186=" ","",IF(ISERROR(1/VLOOKUP($B186,'Justerad allokering kvv'!$B$1:$AG$700,MATCH(W$1,'Justerad allokering kvv'!$B$1:$AF$1,0),FALSE)),VLOOKUP($B186,'Allokerad kvv'!$B$2:$AV$700,MATCH(W$1,'Allokerad kvv'!$B$1:$AV$1,0),FALSE),VLOOKUP($B186,'Justerad allokering kvv'!$B$1:$AG$700,MATCH(W$1,'Justerad allokering kvv'!$B$1:$AF$1,0),FALSE)))</f>
        <v/>
      </c>
      <c r="X186" t="str">
        <f>IF($B186=" ","",IF(ISERROR(1/VLOOKUP($B186,'Justerad allokering kvv'!$B$1:$AG$700,MATCH(X$1,'Justerad allokering kvv'!$B$1:$AF$1,0),FALSE)),VLOOKUP($B186,'Allokerad kvv'!$B$2:$AV$700,MATCH(X$1,'Allokerad kvv'!$B$1:$AV$1,0),FALSE),VLOOKUP($B186,'Justerad allokering kvv'!$B$1:$AG$700,MATCH(X$1,'Justerad allokering kvv'!$B$1:$AF$1,0),FALSE)))</f>
        <v/>
      </c>
      <c r="Y186" t="str">
        <f>IF($B186=" ","",IF(ISERROR(1/VLOOKUP($B186,'Justerad allokering kvv'!$B$1:$AG$700,MATCH(Y$1,'Justerad allokering kvv'!$B$1:$AF$1,0),FALSE)),VLOOKUP($B186,'Allokerad kvv'!$B$2:$AV$700,MATCH(Y$1,'Allokerad kvv'!$B$1:$AV$1,0),FALSE),VLOOKUP($B186,'Justerad allokering kvv'!$B$1:$AG$700,MATCH(Y$1,'Justerad allokering kvv'!$B$1:$AF$1,0),FALSE)))</f>
        <v/>
      </c>
      <c r="AB186">
        <f>IFERROR(VLOOKUP($B186,Kraftvärmeprod!$B$1:$AO$424,MATCH("Tillförd energi från rökgaskondensering (GWh)",Kraftvärmeprod!$B$1:$AG$1,0),FALSE)/1,0)</f>
        <v>0</v>
      </c>
      <c r="AE186" s="122">
        <f t="shared" si="8"/>
        <v>0</v>
      </c>
      <c r="AG186" t="e">
        <f t="shared" si="9"/>
        <v>#VALUE!</v>
      </c>
      <c r="AH186" t="e">
        <f t="shared" si="10"/>
        <v>#VALUE!</v>
      </c>
      <c r="AI186" t="e">
        <f>IF(AH186=0,"",AH186/VLOOKUP(B186,Kraftvärmeprod!$B$1:$BC$480,MATCH("Summa tillförd energi exklusive rökgaskondensering",Kraftvärmeprod!$B$1:$BC$1,0),FALSE))</f>
        <v>#VALUE!</v>
      </c>
      <c r="AK186" t="e">
        <f t="shared" si="11"/>
        <v>#VALUE!</v>
      </c>
    </row>
    <row r="187" spans="1:37" x14ac:dyDescent="0.25">
      <c r="A187" s="2" t="s">
        <v>297</v>
      </c>
      <c r="B187" s="2" t="s">
        <v>298</v>
      </c>
      <c r="C187">
        <f>IF($B187=" ","",IF(ISERROR(1/VLOOKUP($B187,'Justerad allokering kvv'!$B$1:$AG$700,MATCH(C$1,'Justerad allokering kvv'!$B$1:$AF$1,0),FALSE)),VLOOKUP($B187,'Allokerad kvv'!$B$2:$AV$700,MATCH(C$1,'Allokerad kvv'!$B$1:$AV$1,0),FALSE),VLOOKUP($B187,'Justerad allokering kvv'!$B$1:$AG$700,MATCH(C$1,'Justerad allokering kvv'!$B$1:$AF$1,0),FALSE)))</f>
        <v>0</v>
      </c>
      <c r="D187">
        <f>IF($B187=" ","",IF(ISERROR(1/VLOOKUP($B187,'Justerad allokering kvv'!$B$1:$AG$700,MATCH(D$1,'Justerad allokering kvv'!$B$1:$AF$1,0),FALSE)),VLOOKUP($B187,'Allokerad kvv'!$B$2:$AV$700,MATCH(D$1,'Allokerad kvv'!$B$1:$AV$1,0),FALSE),VLOOKUP($B187,'Justerad allokering kvv'!$B$1:$AG$700,MATCH(D$1,'Justerad allokering kvv'!$B$1:$AF$1,0),FALSE)))</f>
        <v>0</v>
      </c>
      <c r="E187">
        <f>IF($B187=" ","",IF(ISERROR(1/VLOOKUP($B187,'Justerad allokering kvv'!$B$1:$AG$700,MATCH(E$1,'Justerad allokering kvv'!$B$1:$AF$1,0),FALSE)),VLOOKUP($B187,'Allokerad kvv'!$B$2:$AV$700,MATCH(E$1,'Allokerad kvv'!$B$1:$AV$1,0),FALSE),VLOOKUP($B187,'Justerad allokering kvv'!$B$1:$AG$700,MATCH(E$1,'Justerad allokering kvv'!$B$1:$AF$1,0),FALSE)))</f>
        <v>0</v>
      </c>
      <c r="F187">
        <f>IF($B187=" ","",IF(ISERROR(1/VLOOKUP($B187,'Justerad allokering kvv'!$B$1:$AG$700,MATCH(F$1,'Justerad allokering kvv'!$B$1:$AF$1,0),FALSE)),VLOOKUP($B187,'Allokerad kvv'!$B$2:$AV$700,MATCH(F$1,'Allokerad kvv'!$B$1:$AV$1,0),FALSE),VLOOKUP($B187,'Justerad allokering kvv'!$B$1:$AG$700,MATCH(F$1,'Justerad allokering kvv'!$B$1:$AF$1,0),FALSE)))</f>
        <v>0</v>
      </c>
      <c r="G187">
        <f>IF($B187=" ","",IF(ISERROR(1/VLOOKUP($B187,'Justerad allokering kvv'!$B$1:$AG$700,MATCH(G$1,'Justerad allokering kvv'!$B$1:$AF$1,0),FALSE)),VLOOKUP($B187,'Allokerad kvv'!$B$2:$AV$700,MATCH(G$1,'Allokerad kvv'!$B$1:$AV$1,0),FALSE),VLOOKUP($B187,'Justerad allokering kvv'!$B$1:$AG$700,MATCH(G$1,'Justerad allokering kvv'!$B$1:$AF$1,0),FALSE)))</f>
        <v>0</v>
      </c>
      <c r="H187">
        <f>IF($B187=" ","",IF(ISERROR(1/VLOOKUP($B187,'Justerad allokering kvv'!$B$1:$AG$700,MATCH(H$1,'Justerad allokering kvv'!$B$1:$AF$1,0),FALSE)),VLOOKUP($B187,'Allokerad kvv'!$B$2:$AV$700,MATCH(H$1,'Allokerad kvv'!$B$1:$AV$1,0),FALSE),VLOOKUP($B187,'Justerad allokering kvv'!$B$1:$AG$700,MATCH(H$1,'Justerad allokering kvv'!$B$1:$AF$1,0),FALSE)))</f>
        <v>0</v>
      </c>
      <c r="I187">
        <f>IF($B187=" ","",IF(ISERROR(1/VLOOKUP($B187,'Justerad allokering kvv'!$B$1:$AG$700,MATCH(I$1,'Justerad allokering kvv'!$B$1:$AF$1,0),FALSE)),VLOOKUP($B187,'Allokerad kvv'!$B$2:$AV$700,MATCH(I$1,'Allokerad kvv'!$B$1:$AV$1,0),FALSE),VLOOKUP($B187,'Justerad allokering kvv'!$B$1:$AG$700,MATCH(I$1,'Justerad allokering kvv'!$B$1:$AF$1,0),FALSE)))</f>
        <v>0</v>
      </c>
      <c r="J187">
        <f>IF($B187=" ","",IF(ISERROR(1/VLOOKUP($B187,'Justerad allokering kvv'!$B$1:$AG$700,MATCH(J$1,'Justerad allokering kvv'!$B$1:$AF$1,0),FALSE)),VLOOKUP($B187,'Allokerad kvv'!$B$2:$AV$700,MATCH(J$1,'Allokerad kvv'!$B$1:$AV$1,0),FALSE),VLOOKUP($B187,'Justerad allokering kvv'!$B$1:$AG$700,MATCH(J$1,'Justerad allokering kvv'!$B$1:$AF$1,0),FALSE)))</f>
        <v>0</v>
      </c>
      <c r="K187">
        <f>IF($B187=" ","",IF(ISERROR(1/VLOOKUP($B187,'Justerad allokering kvv'!$B$1:$AG$700,MATCH(K$1,'Justerad allokering kvv'!$B$1:$AF$1,0),FALSE)),VLOOKUP($B187,'Allokerad kvv'!$B$2:$AV$700,MATCH(K$1,'Allokerad kvv'!$B$1:$AV$1,0),FALSE),VLOOKUP($B187,'Justerad allokering kvv'!$B$1:$AG$700,MATCH(K$1,'Justerad allokering kvv'!$B$1:$AF$1,0),FALSE)))</f>
        <v>0</v>
      </c>
      <c r="L187">
        <f>IF($B187=" ","",IF(ISERROR(1/VLOOKUP($B187,'Justerad allokering kvv'!$B$1:$AG$700,MATCH(L$1,'Justerad allokering kvv'!$B$1:$AF$1,0),FALSE)),VLOOKUP($B187,'Allokerad kvv'!$B$2:$AV$700,MATCH(L$1,'Allokerad kvv'!$B$1:$AV$1,0),FALSE),VLOOKUP($B187,'Justerad allokering kvv'!$B$1:$AG$700,MATCH(L$1,'Justerad allokering kvv'!$B$1:$AF$1,0),FALSE)))</f>
        <v>0</v>
      </c>
      <c r="M187">
        <f>IF($B187=" ","",IF(ISERROR(1/VLOOKUP($B187,'Justerad allokering kvv'!$B$1:$AG$700,MATCH(M$1,'Justerad allokering kvv'!$B$1:$AF$1,0),FALSE)),VLOOKUP($B187,'Allokerad kvv'!$B$2:$AV$700,MATCH(M$1,'Allokerad kvv'!$B$1:$AV$1,0),FALSE),VLOOKUP($B187,'Justerad allokering kvv'!$B$1:$AG$700,MATCH(M$1,'Justerad allokering kvv'!$B$1:$AF$1,0),FALSE)))</f>
        <v>0</v>
      </c>
      <c r="N187">
        <f>IF($B187=" ","",IF(ISERROR(1/VLOOKUP($B187,'Justerad allokering kvv'!$B$1:$AG$700,MATCH(N$1,'Justerad allokering kvv'!$B$1:$AF$1,0),FALSE)),VLOOKUP($B187,'Allokerad kvv'!$B$2:$AV$700,MATCH(N$1,'Allokerad kvv'!$B$1:$AV$1,0),FALSE),VLOOKUP($B187,'Justerad allokering kvv'!$B$1:$AG$700,MATCH(N$1,'Justerad allokering kvv'!$B$1:$AF$1,0),FALSE)))</f>
        <v>0</v>
      </c>
      <c r="O187">
        <f>IF($B187=" ","",IF(ISERROR(1/VLOOKUP($B187,'Justerad allokering kvv'!$B$1:$AG$700,MATCH(O$1,'Justerad allokering kvv'!$B$1:$AF$1,0),FALSE)),VLOOKUP($B187,'Allokerad kvv'!$B$2:$AV$700,MATCH(O$1,'Allokerad kvv'!$B$1:$AV$1,0),FALSE),VLOOKUP($B187,'Justerad allokering kvv'!$B$1:$AG$700,MATCH(O$1,'Justerad allokering kvv'!$B$1:$AF$1,0),FALSE)))</f>
        <v>0</v>
      </c>
      <c r="P187">
        <f>IF($B187=" ","",IF(ISERROR(1/VLOOKUP($B187,'Justerad allokering kvv'!$B$1:$AG$700,MATCH(P$1,'Justerad allokering kvv'!$B$1:$AF$1,0),FALSE)),VLOOKUP($B187,'Allokerad kvv'!$B$2:$AV$700,MATCH(P$1,'Allokerad kvv'!$B$1:$AV$1,0),FALSE),VLOOKUP($B187,'Justerad allokering kvv'!$B$1:$AG$700,MATCH(P$1,'Justerad allokering kvv'!$B$1:$AF$1,0),FALSE)))</f>
        <v>0</v>
      </c>
      <c r="Q187">
        <f>IF($B187=" ","",IF(ISERROR(1/VLOOKUP($B187,'Justerad allokering kvv'!$B$1:$AG$700,MATCH(Q$1,'Justerad allokering kvv'!$B$1:$AF$1,0),FALSE)),VLOOKUP($B187,'Allokerad kvv'!$B$2:$AV$700,MATCH(Q$1,'Allokerad kvv'!$B$1:$AV$1,0),FALSE),VLOOKUP($B187,'Justerad allokering kvv'!$B$1:$AG$700,MATCH(Q$1,'Justerad allokering kvv'!$B$1:$AF$1,0),FALSE)))</f>
        <v>0</v>
      </c>
      <c r="R187">
        <f>IF($B187=" ","",IF(ISERROR(1/VLOOKUP($B187,'Justerad allokering kvv'!$B$1:$AG$700,MATCH(R$1,'Justerad allokering kvv'!$B$1:$AF$1,0),FALSE)),VLOOKUP($B187,'Allokerad kvv'!$B$2:$AV$700,MATCH(R$1,'Allokerad kvv'!$B$1:$AV$1,0),FALSE),VLOOKUP($B187,'Justerad allokering kvv'!$B$1:$AG$700,MATCH(R$1,'Justerad allokering kvv'!$B$1:$AF$1,0),FALSE)))</f>
        <v>0</v>
      </c>
      <c r="S187">
        <f>IF($B187=" ","",IF(ISERROR(1/VLOOKUP($B187,'Justerad allokering kvv'!$B$1:$AG$700,MATCH(S$1,'Justerad allokering kvv'!$B$1:$AF$1,0),FALSE)),VLOOKUP($B187,'Allokerad kvv'!$B$2:$AV$700,MATCH(S$1,'Allokerad kvv'!$B$1:$AV$1,0),FALSE),VLOOKUP($B187,'Justerad allokering kvv'!$B$1:$AG$700,MATCH(S$1,'Justerad allokering kvv'!$B$1:$AF$1,0),FALSE)))</f>
        <v>0</v>
      </c>
      <c r="T187">
        <f>IF($B187=" ","",IF(ISERROR(1/VLOOKUP($B187,'Justerad allokering kvv'!$B$1:$AG$700,MATCH(T$1,'Justerad allokering kvv'!$B$1:$AF$1,0),FALSE)),VLOOKUP($B187,'Allokerad kvv'!$B$2:$AV$700,MATCH(T$1,'Allokerad kvv'!$B$1:$AV$1,0),FALSE),VLOOKUP($B187,'Justerad allokering kvv'!$B$1:$AG$700,MATCH(T$1,'Justerad allokering kvv'!$B$1:$AF$1,0),FALSE)))</f>
        <v>0</v>
      </c>
      <c r="U187">
        <f>IF($B187=" ","",IF(ISERROR(1/VLOOKUP($B187,'Justerad allokering kvv'!$B$1:$AG$700,MATCH(U$1,'Justerad allokering kvv'!$B$1:$AF$1,0),FALSE)),VLOOKUP($B187,'Allokerad kvv'!$B$2:$AV$700,MATCH(U$1,'Allokerad kvv'!$B$1:$AV$1,0),FALSE),VLOOKUP($B187,'Justerad allokering kvv'!$B$1:$AG$700,MATCH(U$1,'Justerad allokering kvv'!$B$1:$AF$1,0),FALSE)))</f>
        <v>0</v>
      </c>
      <c r="V187">
        <f>IF($B187=" ","",IF(ISERROR(1/VLOOKUP($B187,'Justerad allokering kvv'!$B$1:$AG$700,MATCH(V$1,'Justerad allokering kvv'!$B$1:$AF$1,0),FALSE)),VLOOKUP($B187,'Allokerad kvv'!$B$2:$AV$700,MATCH(V$1,'Allokerad kvv'!$B$1:$AV$1,0),FALSE),VLOOKUP($B187,'Justerad allokering kvv'!$B$1:$AG$700,MATCH(V$1,'Justerad allokering kvv'!$B$1:$AF$1,0),FALSE)))</f>
        <v>0</v>
      </c>
      <c r="W187">
        <f>IF($B187=" ","",IF(ISERROR(1/VLOOKUP($B187,'Justerad allokering kvv'!$B$1:$AG$700,MATCH(W$1,'Justerad allokering kvv'!$B$1:$AF$1,0),FALSE)),VLOOKUP($B187,'Allokerad kvv'!$B$2:$AV$700,MATCH(W$1,'Allokerad kvv'!$B$1:$AV$1,0),FALSE),VLOOKUP($B187,'Justerad allokering kvv'!$B$1:$AG$700,MATCH(W$1,'Justerad allokering kvv'!$B$1:$AF$1,0),FALSE)))</f>
        <v>0</v>
      </c>
      <c r="X187">
        <f>IF($B187=" ","",IF(ISERROR(1/VLOOKUP($B187,'Justerad allokering kvv'!$B$1:$AG$700,MATCH(X$1,'Justerad allokering kvv'!$B$1:$AF$1,0),FALSE)),VLOOKUP($B187,'Allokerad kvv'!$B$2:$AV$700,MATCH(X$1,'Allokerad kvv'!$B$1:$AV$1,0),FALSE),VLOOKUP($B187,'Justerad allokering kvv'!$B$1:$AG$700,MATCH(X$1,'Justerad allokering kvv'!$B$1:$AF$1,0),FALSE)))</f>
        <v>0</v>
      </c>
      <c r="Y187">
        <f>IF($B187=" ","",IF(ISERROR(1/VLOOKUP($B187,'Justerad allokering kvv'!$B$1:$AG$700,MATCH(Y$1,'Justerad allokering kvv'!$B$1:$AF$1,0),FALSE)),VLOOKUP($B187,'Allokerad kvv'!$B$2:$AV$700,MATCH(Y$1,'Allokerad kvv'!$B$1:$AV$1,0),FALSE),VLOOKUP($B187,'Justerad allokering kvv'!$B$1:$AG$700,MATCH(Y$1,'Justerad allokering kvv'!$B$1:$AF$1,0),FALSE)))</f>
        <v>0</v>
      </c>
      <c r="AB187">
        <f>IFERROR(VLOOKUP($B187,Kraftvärmeprod!$B$1:$AO$424,MATCH("Tillförd energi från rökgaskondensering (GWh)",Kraftvärmeprod!$B$1:$AG$1,0),FALSE)/1,0)</f>
        <v>0</v>
      </c>
      <c r="AE187" s="122">
        <f t="shared" si="8"/>
        <v>0</v>
      </c>
      <c r="AG187">
        <f t="shared" si="9"/>
        <v>0</v>
      </c>
      <c r="AH187">
        <f t="shared" si="10"/>
        <v>0</v>
      </c>
      <c r="AI187" t="str">
        <f>IF(AH187=0,"",AH187/VLOOKUP(B187,Kraftvärmeprod!$B$1:$BC$480,MATCH("Summa tillförd energi exklusive rökgaskondensering",Kraftvärmeprod!$B$1:$BC$1,0),FALSE))</f>
        <v/>
      </c>
      <c r="AK187">
        <f t="shared" si="11"/>
        <v>0</v>
      </c>
    </row>
    <row r="188" spans="1:37" x14ac:dyDescent="0.25">
      <c r="A188" s="2" t="s">
        <v>299</v>
      </c>
      <c r="B188" s="2" t="s">
        <v>300</v>
      </c>
      <c r="C188">
        <f>IF($B188=" ","",IF(ISERROR(1/VLOOKUP($B188,'Justerad allokering kvv'!$B$1:$AG$700,MATCH(C$1,'Justerad allokering kvv'!$B$1:$AF$1,0),FALSE)),VLOOKUP($B188,'Allokerad kvv'!$B$2:$AV$700,MATCH(C$1,'Allokerad kvv'!$B$1:$AV$1,0),FALSE),VLOOKUP($B188,'Justerad allokering kvv'!$B$1:$AG$700,MATCH(C$1,'Justerad allokering kvv'!$B$1:$AF$1,0),FALSE)))</f>
        <v>101.973</v>
      </c>
      <c r="D188">
        <f>IF($B188=" ","",IF(ISERROR(1/VLOOKUP($B188,'Justerad allokering kvv'!$B$1:$AG$700,MATCH(D$1,'Justerad allokering kvv'!$B$1:$AF$1,0),FALSE)),VLOOKUP($B188,'Allokerad kvv'!$B$2:$AV$700,MATCH(D$1,'Allokerad kvv'!$B$1:$AV$1,0),FALSE),VLOOKUP($B188,'Justerad allokering kvv'!$B$1:$AG$700,MATCH(D$1,'Justerad allokering kvv'!$B$1:$AF$1,0),FALSE)))</f>
        <v>0</v>
      </c>
      <c r="E188">
        <f>IF($B188=" ","",IF(ISERROR(1/VLOOKUP($B188,'Justerad allokering kvv'!$B$1:$AG$700,MATCH(E$1,'Justerad allokering kvv'!$B$1:$AF$1,0),FALSE)),VLOOKUP($B188,'Allokerad kvv'!$B$2:$AV$700,MATCH(E$1,'Allokerad kvv'!$B$1:$AV$1,0),FALSE),VLOOKUP($B188,'Justerad allokering kvv'!$B$1:$AG$700,MATCH(E$1,'Justerad allokering kvv'!$B$1:$AF$1,0),FALSE)))</f>
        <v>0</v>
      </c>
      <c r="F188">
        <f>IF($B188=" ","",IF(ISERROR(1/VLOOKUP($B188,'Justerad allokering kvv'!$B$1:$AG$700,MATCH(F$1,'Justerad allokering kvv'!$B$1:$AF$1,0),FALSE)),VLOOKUP($B188,'Allokerad kvv'!$B$2:$AV$700,MATCH(F$1,'Allokerad kvv'!$B$1:$AV$1,0),FALSE),VLOOKUP($B188,'Justerad allokering kvv'!$B$1:$AG$700,MATCH(F$1,'Justerad allokering kvv'!$B$1:$AF$1,0),FALSE)))</f>
        <v>0</v>
      </c>
      <c r="G188">
        <f>IF($B188=" ","",IF(ISERROR(1/VLOOKUP($B188,'Justerad allokering kvv'!$B$1:$AG$700,MATCH(G$1,'Justerad allokering kvv'!$B$1:$AF$1,0),FALSE)),VLOOKUP($B188,'Allokerad kvv'!$B$2:$AV$700,MATCH(G$1,'Allokerad kvv'!$B$1:$AV$1,0),FALSE),VLOOKUP($B188,'Justerad allokering kvv'!$B$1:$AG$700,MATCH(G$1,'Justerad allokering kvv'!$B$1:$AF$1,0),FALSE)))</f>
        <v>0</v>
      </c>
      <c r="H188">
        <f>IF($B188=" ","",IF(ISERROR(1/VLOOKUP($B188,'Justerad allokering kvv'!$B$1:$AG$700,MATCH(H$1,'Justerad allokering kvv'!$B$1:$AF$1,0),FALSE)),VLOOKUP($B188,'Allokerad kvv'!$B$2:$AV$700,MATCH(H$1,'Allokerad kvv'!$B$1:$AV$1,0),FALSE),VLOOKUP($B188,'Justerad allokering kvv'!$B$1:$AG$700,MATCH(H$1,'Justerad allokering kvv'!$B$1:$AF$1,0),FALSE)))</f>
        <v>0</v>
      </c>
      <c r="I188">
        <f>IF($B188=" ","",IF(ISERROR(1/VLOOKUP($B188,'Justerad allokering kvv'!$B$1:$AG$700,MATCH(I$1,'Justerad allokering kvv'!$B$1:$AF$1,0),FALSE)),VLOOKUP($B188,'Allokerad kvv'!$B$2:$AV$700,MATCH(I$1,'Allokerad kvv'!$B$1:$AV$1,0),FALSE),VLOOKUP($B188,'Justerad allokering kvv'!$B$1:$AG$700,MATCH(I$1,'Justerad allokering kvv'!$B$1:$AF$1,0),FALSE)))</f>
        <v>0</v>
      </c>
      <c r="J188">
        <f>IF($B188=" ","",IF(ISERROR(1/VLOOKUP($B188,'Justerad allokering kvv'!$B$1:$AG$700,MATCH(J$1,'Justerad allokering kvv'!$B$1:$AF$1,0),FALSE)),VLOOKUP($B188,'Allokerad kvv'!$B$2:$AV$700,MATCH(J$1,'Allokerad kvv'!$B$1:$AV$1,0),FALSE),VLOOKUP($B188,'Justerad allokering kvv'!$B$1:$AG$700,MATCH(J$1,'Justerad allokering kvv'!$B$1:$AF$1,0),FALSE)))</f>
        <v>0</v>
      </c>
      <c r="K188">
        <f>IF($B188=" ","",IF(ISERROR(1/VLOOKUP($B188,'Justerad allokering kvv'!$B$1:$AG$700,MATCH(K$1,'Justerad allokering kvv'!$B$1:$AF$1,0),FALSE)),VLOOKUP($B188,'Allokerad kvv'!$B$2:$AV$700,MATCH(K$1,'Allokerad kvv'!$B$1:$AV$1,0),FALSE),VLOOKUP($B188,'Justerad allokering kvv'!$B$1:$AG$700,MATCH(K$1,'Justerad allokering kvv'!$B$1:$AF$1,0),FALSE)))</f>
        <v>0</v>
      </c>
      <c r="L188">
        <f>IF($B188=" ","",IF(ISERROR(1/VLOOKUP($B188,'Justerad allokering kvv'!$B$1:$AG$700,MATCH(L$1,'Justerad allokering kvv'!$B$1:$AF$1,0),FALSE)),VLOOKUP($B188,'Allokerad kvv'!$B$2:$AV$700,MATCH(L$1,'Allokerad kvv'!$B$1:$AV$1,0),FALSE),VLOOKUP($B188,'Justerad allokering kvv'!$B$1:$AG$700,MATCH(L$1,'Justerad allokering kvv'!$B$1:$AF$1,0),FALSE)))</f>
        <v>0</v>
      </c>
      <c r="M188">
        <f>IF($B188=" ","",IF(ISERROR(1/VLOOKUP($B188,'Justerad allokering kvv'!$B$1:$AG$700,MATCH(M$1,'Justerad allokering kvv'!$B$1:$AF$1,0),FALSE)),VLOOKUP($B188,'Allokerad kvv'!$B$2:$AV$700,MATCH(M$1,'Allokerad kvv'!$B$1:$AV$1,0),FALSE),VLOOKUP($B188,'Justerad allokering kvv'!$B$1:$AG$700,MATCH(M$1,'Justerad allokering kvv'!$B$1:$AF$1,0),FALSE)))</f>
        <v>0</v>
      </c>
      <c r="N188">
        <f>IF($B188=" ","",IF(ISERROR(1/VLOOKUP($B188,'Justerad allokering kvv'!$B$1:$AG$700,MATCH(N$1,'Justerad allokering kvv'!$B$1:$AF$1,0),FALSE)),VLOOKUP($B188,'Allokerad kvv'!$B$2:$AV$700,MATCH(N$1,'Allokerad kvv'!$B$1:$AV$1,0),FALSE),VLOOKUP($B188,'Justerad allokering kvv'!$B$1:$AG$700,MATCH(N$1,'Justerad allokering kvv'!$B$1:$AF$1,0),FALSE)))</f>
        <v>0</v>
      </c>
      <c r="O188">
        <f>IF($B188=" ","",IF(ISERROR(1/VLOOKUP($B188,'Justerad allokering kvv'!$B$1:$AG$700,MATCH(O$1,'Justerad allokering kvv'!$B$1:$AF$1,0),FALSE)),VLOOKUP($B188,'Allokerad kvv'!$B$2:$AV$700,MATCH(O$1,'Allokerad kvv'!$B$1:$AV$1,0),FALSE),VLOOKUP($B188,'Justerad allokering kvv'!$B$1:$AG$700,MATCH(O$1,'Justerad allokering kvv'!$B$1:$AF$1,0),FALSE)))</f>
        <v>0</v>
      </c>
      <c r="P188">
        <f>IF($B188=" ","",IF(ISERROR(1/VLOOKUP($B188,'Justerad allokering kvv'!$B$1:$AG$700,MATCH(P$1,'Justerad allokering kvv'!$B$1:$AF$1,0),FALSE)),VLOOKUP($B188,'Allokerad kvv'!$B$2:$AV$700,MATCH(P$1,'Allokerad kvv'!$B$1:$AV$1,0),FALSE),VLOOKUP($B188,'Justerad allokering kvv'!$B$1:$AG$700,MATCH(P$1,'Justerad allokering kvv'!$B$1:$AF$1,0),FALSE)))</f>
        <v>0</v>
      </c>
      <c r="Q188">
        <f>IF($B188=" ","",IF(ISERROR(1/VLOOKUP($B188,'Justerad allokering kvv'!$B$1:$AG$700,MATCH(Q$1,'Justerad allokering kvv'!$B$1:$AF$1,0),FALSE)),VLOOKUP($B188,'Allokerad kvv'!$B$2:$AV$700,MATCH(Q$1,'Allokerad kvv'!$B$1:$AV$1,0),FALSE),VLOOKUP($B188,'Justerad allokering kvv'!$B$1:$AG$700,MATCH(Q$1,'Justerad allokering kvv'!$B$1:$AF$1,0),FALSE)))</f>
        <v>0</v>
      </c>
      <c r="R188">
        <f>IF($B188=" ","",IF(ISERROR(1/VLOOKUP($B188,'Justerad allokering kvv'!$B$1:$AG$700,MATCH(R$1,'Justerad allokering kvv'!$B$1:$AF$1,0),FALSE)),VLOOKUP($B188,'Allokerad kvv'!$B$2:$AV$700,MATCH(R$1,'Allokerad kvv'!$B$1:$AV$1,0),FALSE),VLOOKUP($B188,'Justerad allokering kvv'!$B$1:$AG$700,MATCH(R$1,'Justerad allokering kvv'!$B$1:$AF$1,0),FALSE)))</f>
        <v>8.1110000000000007</v>
      </c>
      <c r="S188">
        <f>IF($B188=" ","",IF(ISERROR(1/VLOOKUP($B188,'Justerad allokering kvv'!$B$1:$AG$700,MATCH(S$1,'Justerad allokering kvv'!$B$1:$AF$1,0),FALSE)),VLOOKUP($B188,'Allokerad kvv'!$B$2:$AV$700,MATCH(S$1,'Allokerad kvv'!$B$1:$AV$1,0),FALSE),VLOOKUP($B188,'Justerad allokering kvv'!$B$1:$AG$700,MATCH(S$1,'Justerad allokering kvv'!$B$1:$AF$1,0),FALSE)))</f>
        <v>0</v>
      </c>
      <c r="T188">
        <f>IF($B188=" ","",IF(ISERROR(1/VLOOKUP($B188,'Justerad allokering kvv'!$B$1:$AG$700,MATCH(T$1,'Justerad allokering kvv'!$B$1:$AF$1,0),FALSE)),VLOOKUP($B188,'Allokerad kvv'!$B$2:$AV$700,MATCH(T$1,'Allokerad kvv'!$B$1:$AV$1,0),FALSE),VLOOKUP($B188,'Justerad allokering kvv'!$B$1:$AG$700,MATCH(T$1,'Justerad allokering kvv'!$B$1:$AF$1,0),FALSE)))</f>
        <v>0</v>
      </c>
      <c r="U188">
        <f>IF($B188=" ","",IF(ISERROR(1/VLOOKUP($B188,'Justerad allokering kvv'!$B$1:$AG$700,MATCH(U$1,'Justerad allokering kvv'!$B$1:$AF$1,0),FALSE)),VLOOKUP($B188,'Allokerad kvv'!$B$2:$AV$700,MATCH(U$1,'Allokerad kvv'!$B$1:$AV$1,0),FALSE),VLOOKUP($B188,'Justerad allokering kvv'!$B$1:$AG$700,MATCH(U$1,'Justerad allokering kvv'!$B$1:$AF$1,0),FALSE)))</f>
        <v>0</v>
      </c>
      <c r="V188">
        <f>IF($B188=" ","",IF(ISERROR(1/VLOOKUP($B188,'Justerad allokering kvv'!$B$1:$AG$700,MATCH(V$1,'Justerad allokering kvv'!$B$1:$AF$1,0),FALSE)),VLOOKUP($B188,'Allokerad kvv'!$B$2:$AV$700,MATCH(V$1,'Allokerad kvv'!$B$1:$AV$1,0),FALSE),VLOOKUP($B188,'Justerad allokering kvv'!$B$1:$AG$700,MATCH(V$1,'Justerad allokering kvv'!$B$1:$AF$1,0),FALSE)))</f>
        <v>0</v>
      </c>
      <c r="W188">
        <f>IF($B188=" ","",IF(ISERROR(1/VLOOKUP($B188,'Justerad allokering kvv'!$B$1:$AG$700,MATCH(W$1,'Justerad allokering kvv'!$B$1:$AF$1,0),FALSE)),VLOOKUP($B188,'Allokerad kvv'!$B$2:$AV$700,MATCH(W$1,'Allokerad kvv'!$B$1:$AV$1,0),FALSE),VLOOKUP($B188,'Justerad allokering kvv'!$B$1:$AG$700,MATCH(W$1,'Justerad allokering kvv'!$B$1:$AF$1,0),FALSE)))</f>
        <v>0</v>
      </c>
      <c r="X188">
        <f>IF($B188=" ","",IF(ISERROR(1/VLOOKUP($B188,'Justerad allokering kvv'!$B$1:$AG$700,MATCH(X$1,'Justerad allokering kvv'!$B$1:$AF$1,0),FALSE)),VLOOKUP($B188,'Allokerad kvv'!$B$2:$AV$700,MATCH(X$1,'Allokerad kvv'!$B$1:$AV$1,0),FALSE),VLOOKUP($B188,'Justerad allokering kvv'!$B$1:$AG$700,MATCH(X$1,'Justerad allokering kvv'!$B$1:$AF$1,0),FALSE)))</f>
        <v>0</v>
      </c>
      <c r="Y188">
        <f>IF($B188=" ","",IF(ISERROR(1/VLOOKUP($B188,'Justerad allokering kvv'!$B$1:$AG$700,MATCH(Y$1,'Justerad allokering kvv'!$B$1:$AF$1,0),FALSE)),VLOOKUP($B188,'Allokerad kvv'!$B$2:$AV$700,MATCH(Y$1,'Allokerad kvv'!$B$1:$AV$1,0),FALSE),VLOOKUP($B188,'Justerad allokering kvv'!$B$1:$AG$700,MATCH(Y$1,'Justerad allokering kvv'!$B$1:$AF$1,0),FALSE)))</f>
        <v>0</v>
      </c>
      <c r="AB188">
        <f>IFERROR(VLOOKUP($B188,Kraftvärmeprod!$B$1:$AO$424,MATCH("Tillförd energi från rökgaskondensering (GWh)",Kraftvärmeprod!$B$1:$AG$1,0),FALSE)/1,0)</f>
        <v>15.797000000000001</v>
      </c>
      <c r="AE188" s="122">
        <f t="shared" si="8"/>
        <v>125.881</v>
      </c>
      <c r="AG188">
        <f t="shared" si="9"/>
        <v>117.77</v>
      </c>
      <c r="AH188">
        <f t="shared" si="10"/>
        <v>101.973</v>
      </c>
      <c r="AI188">
        <f>IF(AH188=0,"",AH188/VLOOKUP(B188,Kraftvärmeprod!$B$1:$BC$480,MATCH("Summa tillförd energi exklusive rökgaskondensering",Kraftvärmeprod!$B$1:$BC$1,0),FALSE))</f>
        <v>0.6272520929317037</v>
      </c>
      <c r="AK188">
        <f t="shared" si="11"/>
        <v>0</v>
      </c>
    </row>
    <row r="189" spans="1:37" x14ac:dyDescent="0.25">
      <c r="A189" s="2" t="s">
        <v>301</v>
      </c>
      <c r="B189" s="2" t="s">
        <v>302</v>
      </c>
      <c r="C189">
        <f>IF($B189=" ","",IF(ISERROR(1/VLOOKUP($B189,'Justerad allokering kvv'!$B$1:$AG$700,MATCH(C$1,'Justerad allokering kvv'!$B$1:$AF$1,0),FALSE)),VLOOKUP($B189,'Allokerad kvv'!$B$2:$AV$700,MATCH(C$1,'Allokerad kvv'!$B$1:$AV$1,0),FALSE),VLOOKUP($B189,'Justerad allokering kvv'!$B$1:$AG$700,MATCH(C$1,'Justerad allokering kvv'!$B$1:$AF$1,0),FALSE)))</f>
        <v>0</v>
      </c>
      <c r="D189">
        <f>IF($B189=" ","",IF(ISERROR(1/VLOOKUP($B189,'Justerad allokering kvv'!$B$1:$AG$700,MATCH(D$1,'Justerad allokering kvv'!$B$1:$AF$1,0),FALSE)),VLOOKUP($B189,'Allokerad kvv'!$B$2:$AV$700,MATCH(D$1,'Allokerad kvv'!$B$1:$AV$1,0),FALSE),VLOOKUP($B189,'Justerad allokering kvv'!$B$1:$AG$700,MATCH(D$1,'Justerad allokering kvv'!$B$1:$AF$1,0),FALSE)))</f>
        <v>0</v>
      </c>
      <c r="E189">
        <f>IF($B189=" ","",IF(ISERROR(1/VLOOKUP($B189,'Justerad allokering kvv'!$B$1:$AG$700,MATCH(E$1,'Justerad allokering kvv'!$B$1:$AF$1,0),FALSE)),VLOOKUP($B189,'Allokerad kvv'!$B$2:$AV$700,MATCH(E$1,'Allokerad kvv'!$B$1:$AV$1,0),FALSE),VLOOKUP($B189,'Justerad allokering kvv'!$B$1:$AG$700,MATCH(E$1,'Justerad allokering kvv'!$B$1:$AF$1,0),FALSE)))</f>
        <v>0</v>
      </c>
      <c r="F189">
        <f>IF($B189=" ","",IF(ISERROR(1/VLOOKUP($B189,'Justerad allokering kvv'!$B$1:$AG$700,MATCH(F$1,'Justerad allokering kvv'!$B$1:$AF$1,0),FALSE)),VLOOKUP($B189,'Allokerad kvv'!$B$2:$AV$700,MATCH(F$1,'Allokerad kvv'!$B$1:$AV$1,0),FALSE),VLOOKUP($B189,'Justerad allokering kvv'!$B$1:$AG$700,MATCH(F$1,'Justerad allokering kvv'!$B$1:$AF$1,0),FALSE)))</f>
        <v>0</v>
      </c>
      <c r="G189">
        <f>IF($B189=" ","",IF(ISERROR(1/VLOOKUP($B189,'Justerad allokering kvv'!$B$1:$AG$700,MATCH(G$1,'Justerad allokering kvv'!$B$1:$AF$1,0),FALSE)),VLOOKUP($B189,'Allokerad kvv'!$B$2:$AV$700,MATCH(G$1,'Allokerad kvv'!$B$1:$AV$1,0),FALSE),VLOOKUP($B189,'Justerad allokering kvv'!$B$1:$AG$700,MATCH(G$1,'Justerad allokering kvv'!$B$1:$AF$1,0),FALSE)))</f>
        <v>0</v>
      </c>
      <c r="H189">
        <f>IF($B189=" ","",IF(ISERROR(1/VLOOKUP($B189,'Justerad allokering kvv'!$B$1:$AG$700,MATCH(H$1,'Justerad allokering kvv'!$B$1:$AF$1,0),FALSE)),VLOOKUP($B189,'Allokerad kvv'!$B$2:$AV$700,MATCH(H$1,'Allokerad kvv'!$B$1:$AV$1,0),FALSE),VLOOKUP($B189,'Justerad allokering kvv'!$B$1:$AG$700,MATCH(H$1,'Justerad allokering kvv'!$B$1:$AF$1,0),FALSE)))</f>
        <v>0</v>
      </c>
      <c r="I189">
        <f>IF($B189=" ","",IF(ISERROR(1/VLOOKUP($B189,'Justerad allokering kvv'!$B$1:$AG$700,MATCH(I$1,'Justerad allokering kvv'!$B$1:$AF$1,0),FALSE)),VLOOKUP($B189,'Allokerad kvv'!$B$2:$AV$700,MATCH(I$1,'Allokerad kvv'!$B$1:$AV$1,0),FALSE),VLOOKUP($B189,'Justerad allokering kvv'!$B$1:$AG$700,MATCH(I$1,'Justerad allokering kvv'!$B$1:$AF$1,0),FALSE)))</f>
        <v>0</v>
      </c>
      <c r="J189">
        <f>IF($B189=" ","",IF(ISERROR(1/VLOOKUP($B189,'Justerad allokering kvv'!$B$1:$AG$700,MATCH(J$1,'Justerad allokering kvv'!$B$1:$AF$1,0),FALSE)),VLOOKUP($B189,'Allokerad kvv'!$B$2:$AV$700,MATCH(J$1,'Allokerad kvv'!$B$1:$AV$1,0),FALSE),VLOOKUP($B189,'Justerad allokering kvv'!$B$1:$AG$700,MATCH(J$1,'Justerad allokering kvv'!$B$1:$AF$1,0),FALSE)))</f>
        <v>0</v>
      </c>
      <c r="K189">
        <f>IF($B189=" ","",IF(ISERROR(1/VLOOKUP($B189,'Justerad allokering kvv'!$B$1:$AG$700,MATCH(K$1,'Justerad allokering kvv'!$B$1:$AF$1,0),FALSE)),VLOOKUP($B189,'Allokerad kvv'!$B$2:$AV$700,MATCH(K$1,'Allokerad kvv'!$B$1:$AV$1,0),FALSE),VLOOKUP($B189,'Justerad allokering kvv'!$B$1:$AG$700,MATCH(K$1,'Justerad allokering kvv'!$B$1:$AF$1,0),FALSE)))</f>
        <v>0</v>
      </c>
      <c r="L189">
        <f>IF($B189=" ","",IF(ISERROR(1/VLOOKUP($B189,'Justerad allokering kvv'!$B$1:$AG$700,MATCH(L$1,'Justerad allokering kvv'!$B$1:$AF$1,0),FALSE)),VLOOKUP($B189,'Allokerad kvv'!$B$2:$AV$700,MATCH(L$1,'Allokerad kvv'!$B$1:$AV$1,0),FALSE),VLOOKUP($B189,'Justerad allokering kvv'!$B$1:$AG$700,MATCH(L$1,'Justerad allokering kvv'!$B$1:$AF$1,0),FALSE)))</f>
        <v>0</v>
      </c>
      <c r="M189">
        <f>IF($B189=" ","",IF(ISERROR(1/VLOOKUP($B189,'Justerad allokering kvv'!$B$1:$AG$700,MATCH(M$1,'Justerad allokering kvv'!$B$1:$AF$1,0),FALSE)),VLOOKUP($B189,'Allokerad kvv'!$B$2:$AV$700,MATCH(M$1,'Allokerad kvv'!$B$1:$AV$1,0),FALSE),VLOOKUP($B189,'Justerad allokering kvv'!$B$1:$AG$700,MATCH(M$1,'Justerad allokering kvv'!$B$1:$AF$1,0),FALSE)))</f>
        <v>0</v>
      </c>
      <c r="N189">
        <f>IF($B189=" ","",IF(ISERROR(1/VLOOKUP($B189,'Justerad allokering kvv'!$B$1:$AG$700,MATCH(N$1,'Justerad allokering kvv'!$B$1:$AF$1,0),FALSE)),VLOOKUP($B189,'Allokerad kvv'!$B$2:$AV$700,MATCH(N$1,'Allokerad kvv'!$B$1:$AV$1,0),FALSE),VLOOKUP($B189,'Justerad allokering kvv'!$B$1:$AG$700,MATCH(N$1,'Justerad allokering kvv'!$B$1:$AF$1,0),FALSE)))</f>
        <v>0</v>
      </c>
      <c r="O189">
        <f>IF($B189=" ","",IF(ISERROR(1/VLOOKUP($B189,'Justerad allokering kvv'!$B$1:$AG$700,MATCH(O$1,'Justerad allokering kvv'!$B$1:$AF$1,0),FALSE)),VLOOKUP($B189,'Allokerad kvv'!$B$2:$AV$700,MATCH(O$1,'Allokerad kvv'!$B$1:$AV$1,0),FALSE),VLOOKUP($B189,'Justerad allokering kvv'!$B$1:$AG$700,MATCH(O$1,'Justerad allokering kvv'!$B$1:$AF$1,0),FALSE)))</f>
        <v>0</v>
      </c>
      <c r="P189">
        <f>IF($B189=" ","",IF(ISERROR(1/VLOOKUP($B189,'Justerad allokering kvv'!$B$1:$AG$700,MATCH(P$1,'Justerad allokering kvv'!$B$1:$AF$1,0),FALSE)),VLOOKUP($B189,'Allokerad kvv'!$B$2:$AV$700,MATCH(P$1,'Allokerad kvv'!$B$1:$AV$1,0),FALSE),VLOOKUP($B189,'Justerad allokering kvv'!$B$1:$AG$700,MATCH(P$1,'Justerad allokering kvv'!$B$1:$AF$1,0),FALSE)))</f>
        <v>0</v>
      </c>
      <c r="Q189">
        <f>IF($B189=" ","",IF(ISERROR(1/VLOOKUP($B189,'Justerad allokering kvv'!$B$1:$AG$700,MATCH(Q$1,'Justerad allokering kvv'!$B$1:$AF$1,0),FALSE)),VLOOKUP($B189,'Allokerad kvv'!$B$2:$AV$700,MATCH(Q$1,'Allokerad kvv'!$B$1:$AV$1,0),FALSE),VLOOKUP($B189,'Justerad allokering kvv'!$B$1:$AG$700,MATCH(Q$1,'Justerad allokering kvv'!$B$1:$AF$1,0),FALSE)))</f>
        <v>0</v>
      </c>
      <c r="R189">
        <f>IF($B189=" ","",IF(ISERROR(1/VLOOKUP($B189,'Justerad allokering kvv'!$B$1:$AG$700,MATCH(R$1,'Justerad allokering kvv'!$B$1:$AF$1,0),FALSE)),VLOOKUP($B189,'Allokerad kvv'!$B$2:$AV$700,MATCH(R$1,'Allokerad kvv'!$B$1:$AV$1,0),FALSE),VLOOKUP($B189,'Justerad allokering kvv'!$B$1:$AG$700,MATCH(R$1,'Justerad allokering kvv'!$B$1:$AF$1,0),FALSE)))</f>
        <v>0</v>
      </c>
      <c r="S189">
        <f>IF($B189=" ","",IF(ISERROR(1/VLOOKUP($B189,'Justerad allokering kvv'!$B$1:$AG$700,MATCH(S$1,'Justerad allokering kvv'!$B$1:$AF$1,0),FALSE)),VLOOKUP($B189,'Allokerad kvv'!$B$2:$AV$700,MATCH(S$1,'Allokerad kvv'!$B$1:$AV$1,0),FALSE),VLOOKUP($B189,'Justerad allokering kvv'!$B$1:$AG$700,MATCH(S$1,'Justerad allokering kvv'!$B$1:$AF$1,0),FALSE)))</f>
        <v>0</v>
      </c>
      <c r="T189">
        <f>IF($B189=" ","",IF(ISERROR(1/VLOOKUP($B189,'Justerad allokering kvv'!$B$1:$AG$700,MATCH(T$1,'Justerad allokering kvv'!$B$1:$AF$1,0),FALSE)),VLOOKUP($B189,'Allokerad kvv'!$B$2:$AV$700,MATCH(T$1,'Allokerad kvv'!$B$1:$AV$1,0),FALSE),VLOOKUP($B189,'Justerad allokering kvv'!$B$1:$AG$700,MATCH(T$1,'Justerad allokering kvv'!$B$1:$AF$1,0),FALSE)))</f>
        <v>0</v>
      </c>
      <c r="U189">
        <f>IF($B189=" ","",IF(ISERROR(1/VLOOKUP($B189,'Justerad allokering kvv'!$B$1:$AG$700,MATCH(U$1,'Justerad allokering kvv'!$B$1:$AF$1,0),FALSE)),VLOOKUP($B189,'Allokerad kvv'!$B$2:$AV$700,MATCH(U$1,'Allokerad kvv'!$B$1:$AV$1,0),FALSE),VLOOKUP($B189,'Justerad allokering kvv'!$B$1:$AG$700,MATCH(U$1,'Justerad allokering kvv'!$B$1:$AF$1,0),FALSE)))</f>
        <v>0</v>
      </c>
      <c r="V189">
        <f>IF($B189=" ","",IF(ISERROR(1/VLOOKUP($B189,'Justerad allokering kvv'!$B$1:$AG$700,MATCH(V$1,'Justerad allokering kvv'!$B$1:$AF$1,0),FALSE)),VLOOKUP($B189,'Allokerad kvv'!$B$2:$AV$700,MATCH(V$1,'Allokerad kvv'!$B$1:$AV$1,0),FALSE),VLOOKUP($B189,'Justerad allokering kvv'!$B$1:$AG$700,MATCH(V$1,'Justerad allokering kvv'!$B$1:$AF$1,0),FALSE)))</f>
        <v>0</v>
      </c>
      <c r="W189">
        <f>IF($B189=" ","",IF(ISERROR(1/VLOOKUP($B189,'Justerad allokering kvv'!$B$1:$AG$700,MATCH(W$1,'Justerad allokering kvv'!$B$1:$AF$1,0),FALSE)),VLOOKUP($B189,'Allokerad kvv'!$B$2:$AV$700,MATCH(W$1,'Allokerad kvv'!$B$1:$AV$1,0),FALSE),VLOOKUP($B189,'Justerad allokering kvv'!$B$1:$AG$700,MATCH(W$1,'Justerad allokering kvv'!$B$1:$AF$1,0),FALSE)))</f>
        <v>0</v>
      </c>
      <c r="X189">
        <f>IF($B189=" ","",IF(ISERROR(1/VLOOKUP($B189,'Justerad allokering kvv'!$B$1:$AG$700,MATCH(X$1,'Justerad allokering kvv'!$B$1:$AF$1,0),FALSE)),VLOOKUP($B189,'Allokerad kvv'!$B$2:$AV$700,MATCH(X$1,'Allokerad kvv'!$B$1:$AV$1,0),FALSE),VLOOKUP($B189,'Justerad allokering kvv'!$B$1:$AG$700,MATCH(X$1,'Justerad allokering kvv'!$B$1:$AF$1,0),FALSE)))</f>
        <v>0</v>
      </c>
      <c r="Y189">
        <f>IF($B189=" ","",IF(ISERROR(1/VLOOKUP($B189,'Justerad allokering kvv'!$B$1:$AG$700,MATCH(Y$1,'Justerad allokering kvv'!$B$1:$AF$1,0),FALSE)),VLOOKUP($B189,'Allokerad kvv'!$B$2:$AV$700,MATCH(Y$1,'Allokerad kvv'!$B$1:$AV$1,0),FALSE),VLOOKUP($B189,'Justerad allokering kvv'!$B$1:$AG$700,MATCH(Y$1,'Justerad allokering kvv'!$B$1:$AF$1,0),FALSE)))</f>
        <v>0</v>
      </c>
      <c r="AB189">
        <f>IFERROR(VLOOKUP($B189,Kraftvärmeprod!$B$1:$AO$424,MATCH("Tillförd energi från rökgaskondensering (GWh)",Kraftvärmeprod!$B$1:$AG$1,0),FALSE)/1,0)</f>
        <v>0</v>
      </c>
      <c r="AE189" s="122">
        <f t="shared" si="8"/>
        <v>0</v>
      </c>
      <c r="AG189">
        <f t="shared" si="9"/>
        <v>0</v>
      </c>
      <c r="AH189">
        <f t="shared" si="10"/>
        <v>0</v>
      </c>
      <c r="AI189" t="str">
        <f>IF(AH189=0,"",AH189/VLOOKUP(B189,Kraftvärmeprod!$B$1:$BC$480,MATCH("Summa tillförd energi exklusive rökgaskondensering",Kraftvärmeprod!$B$1:$BC$1,0),FALSE))</f>
        <v/>
      </c>
      <c r="AK189">
        <f t="shared" si="11"/>
        <v>0</v>
      </c>
    </row>
    <row r="190" spans="1:37" x14ac:dyDescent="0.25">
      <c r="A190" s="2" t="s">
        <v>303</v>
      </c>
      <c r="B190" s="2" t="s">
        <v>304</v>
      </c>
      <c r="C190">
        <f>IF($B190=" ","",IF(ISERROR(1/VLOOKUP($B190,'Justerad allokering kvv'!$B$1:$AG$700,MATCH(C$1,'Justerad allokering kvv'!$B$1:$AF$1,0),FALSE)),VLOOKUP($B190,'Allokerad kvv'!$B$2:$AV$700,MATCH(C$1,'Allokerad kvv'!$B$1:$AV$1,0),FALSE),VLOOKUP($B190,'Justerad allokering kvv'!$B$1:$AG$700,MATCH(C$1,'Justerad allokering kvv'!$B$1:$AF$1,0),FALSE)))</f>
        <v>0</v>
      </c>
      <c r="D190">
        <f>IF($B190=" ","",IF(ISERROR(1/VLOOKUP($B190,'Justerad allokering kvv'!$B$1:$AG$700,MATCH(D$1,'Justerad allokering kvv'!$B$1:$AF$1,0),FALSE)),VLOOKUP($B190,'Allokerad kvv'!$B$2:$AV$700,MATCH(D$1,'Allokerad kvv'!$B$1:$AV$1,0),FALSE),VLOOKUP($B190,'Justerad allokering kvv'!$B$1:$AG$700,MATCH(D$1,'Justerad allokering kvv'!$B$1:$AF$1,0),FALSE)))</f>
        <v>0</v>
      </c>
      <c r="E190">
        <f>IF($B190=" ","",IF(ISERROR(1/VLOOKUP($B190,'Justerad allokering kvv'!$B$1:$AG$700,MATCH(E$1,'Justerad allokering kvv'!$B$1:$AF$1,0),FALSE)),VLOOKUP($B190,'Allokerad kvv'!$B$2:$AV$700,MATCH(E$1,'Allokerad kvv'!$B$1:$AV$1,0),FALSE),VLOOKUP($B190,'Justerad allokering kvv'!$B$1:$AG$700,MATCH(E$1,'Justerad allokering kvv'!$B$1:$AF$1,0),FALSE)))</f>
        <v>0</v>
      </c>
      <c r="F190">
        <f>IF($B190=" ","",IF(ISERROR(1/VLOOKUP($B190,'Justerad allokering kvv'!$B$1:$AG$700,MATCH(F$1,'Justerad allokering kvv'!$B$1:$AF$1,0),FALSE)),VLOOKUP($B190,'Allokerad kvv'!$B$2:$AV$700,MATCH(F$1,'Allokerad kvv'!$B$1:$AV$1,0),FALSE),VLOOKUP($B190,'Justerad allokering kvv'!$B$1:$AG$700,MATCH(F$1,'Justerad allokering kvv'!$B$1:$AF$1,0),FALSE)))</f>
        <v>0</v>
      </c>
      <c r="G190">
        <f>IF($B190=" ","",IF(ISERROR(1/VLOOKUP($B190,'Justerad allokering kvv'!$B$1:$AG$700,MATCH(G$1,'Justerad allokering kvv'!$B$1:$AF$1,0),FALSE)),VLOOKUP($B190,'Allokerad kvv'!$B$2:$AV$700,MATCH(G$1,'Allokerad kvv'!$B$1:$AV$1,0),FALSE),VLOOKUP($B190,'Justerad allokering kvv'!$B$1:$AG$700,MATCH(G$1,'Justerad allokering kvv'!$B$1:$AF$1,0),FALSE)))</f>
        <v>0</v>
      </c>
      <c r="H190">
        <f>IF($B190=" ","",IF(ISERROR(1/VLOOKUP($B190,'Justerad allokering kvv'!$B$1:$AG$700,MATCH(H$1,'Justerad allokering kvv'!$B$1:$AF$1,0),FALSE)),VLOOKUP($B190,'Allokerad kvv'!$B$2:$AV$700,MATCH(H$1,'Allokerad kvv'!$B$1:$AV$1,0),FALSE),VLOOKUP($B190,'Justerad allokering kvv'!$B$1:$AG$700,MATCH(H$1,'Justerad allokering kvv'!$B$1:$AF$1,0),FALSE)))</f>
        <v>0</v>
      </c>
      <c r="I190">
        <f>IF($B190=" ","",IF(ISERROR(1/VLOOKUP($B190,'Justerad allokering kvv'!$B$1:$AG$700,MATCH(I$1,'Justerad allokering kvv'!$B$1:$AF$1,0),FALSE)),VLOOKUP($B190,'Allokerad kvv'!$B$2:$AV$700,MATCH(I$1,'Allokerad kvv'!$B$1:$AV$1,0),FALSE),VLOOKUP($B190,'Justerad allokering kvv'!$B$1:$AG$700,MATCH(I$1,'Justerad allokering kvv'!$B$1:$AF$1,0),FALSE)))</f>
        <v>0</v>
      </c>
      <c r="J190">
        <f>IF($B190=" ","",IF(ISERROR(1/VLOOKUP($B190,'Justerad allokering kvv'!$B$1:$AG$700,MATCH(J$1,'Justerad allokering kvv'!$B$1:$AF$1,0),FALSE)),VLOOKUP($B190,'Allokerad kvv'!$B$2:$AV$700,MATCH(J$1,'Allokerad kvv'!$B$1:$AV$1,0),FALSE),VLOOKUP($B190,'Justerad allokering kvv'!$B$1:$AG$700,MATCH(J$1,'Justerad allokering kvv'!$B$1:$AF$1,0),FALSE)))</f>
        <v>0</v>
      </c>
      <c r="K190">
        <f>IF($B190=" ","",IF(ISERROR(1/VLOOKUP($B190,'Justerad allokering kvv'!$B$1:$AG$700,MATCH(K$1,'Justerad allokering kvv'!$B$1:$AF$1,0),FALSE)),VLOOKUP($B190,'Allokerad kvv'!$B$2:$AV$700,MATCH(K$1,'Allokerad kvv'!$B$1:$AV$1,0),FALSE),VLOOKUP($B190,'Justerad allokering kvv'!$B$1:$AG$700,MATCH(K$1,'Justerad allokering kvv'!$B$1:$AF$1,0),FALSE)))</f>
        <v>0</v>
      </c>
      <c r="L190">
        <f>IF($B190=" ","",IF(ISERROR(1/VLOOKUP($B190,'Justerad allokering kvv'!$B$1:$AG$700,MATCH(L$1,'Justerad allokering kvv'!$B$1:$AF$1,0),FALSE)),VLOOKUP($B190,'Allokerad kvv'!$B$2:$AV$700,MATCH(L$1,'Allokerad kvv'!$B$1:$AV$1,0),FALSE),VLOOKUP($B190,'Justerad allokering kvv'!$B$1:$AG$700,MATCH(L$1,'Justerad allokering kvv'!$B$1:$AF$1,0),FALSE)))</f>
        <v>0</v>
      </c>
      <c r="M190">
        <f>IF($B190=" ","",IF(ISERROR(1/VLOOKUP($B190,'Justerad allokering kvv'!$B$1:$AG$700,MATCH(M$1,'Justerad allokering kvv'!$B$1:$AF$1,0),FALSE)),VLOOKUP($B190,'Allokerad kvv'!$B$2:$AV$700,MATCH(M$1,'Allokerad kvv'!$B$1:$AV$1,0),FALSE),VLOOKUP($B190,'Justerad allokering kvv'!$B$1:$AG$700,MATCH(M$1,'Justerad allokering kvv'!$B$1:$AF$1,0),FALSE)))</f>
        <v>0</v>
      </c>
      <c r="N190">
        <f>IF($B190=" ","",IF(ISERROR(1/VLOOKUP($B190,'Justerad allokering kvv'!$B$1:$AG$700,MATCH(N$1,'Justerad allokering kvv'!$B$1:$AF$1,0),FALSE)),VLOOKUP($B190,'Allokerad kvv'!$B$2:$AV$700,MATCH(N$1,'Allokerad kvv'!$B$1:$AV$1,0),FALSE),VLOOKUP($B190,'Justerad allokering kvv'!$B$1:$AG$700,MATCH(N$1,'Justerad allokering kvv'!$B$1:$AF$1,0),FALSE)))</f>
        <v>0</v>
      </c>
      <c r="O190">
        <f>IF($B190=" ","",IF(ISERROR(1/VLOOKUP($B190,'Justerad allokering kvv'!$B$1:$AG$700,MATCH(O$1,'Justerad allokering kvv'!$B$1:$AF$1,0),FALSE)),VLOOKUP($B190,'Allokerad kvv'!$B$2:$AV$700,MATCH(O$1,'Allokerad kvv'!$B$1:$AV$1,0),FALSE),VLOOKUP($B190,'Justerad allokering kvv'!$B$1:$AG$700,MATCH(O$1,'Justerad allokering kvv'!$B$1:$AF$1,0),FALSE)))</f>
        <v>0</v>
      </c>
      <c r="P190">
        <f>IF($B190=" ","",IF(ISERROR(1/VLOOKUP($B190,'Justerad allokering kvv'!$B$1:$AG$700,MATCH(P$1,'Justerad allokering kvv'!$B$1:$AF$1,0),FALSE)),VLOOKUP($B190,'Allokerad kvv'!$B$2:$AV$700,MATCH(P$1,'Allokerad kvv'!$B$1:$AV$1,0),FALSE),VLOOKUP($B190,'Justerad allokering kvv'!$B$1:$AG$700,MATCH(P$1,'Justerad allokering kvv'!$B$1:$AF$1,0),FALSE)))</f>
        <v>0</v>
      </c>
      <c r="Q190">
        <f>IF($B190=" ","",IF(ISERROR(1/VLOOKUP($B190,'Justerad allokering kvv'!$B$1:$AG$700,MATCH(Q$1,'Justerad allokering kvv'!$B$1:$AF$1,0),FALSE)),VLOOKUP($B190,'Allokerad kvv'!$B$2:$AV$700,MATCH(Q$1,'Allokerad kvv'!$B$1:$AV$1,0),FALSE),VLOOKUP($B190,'Justerad allokering kvv'!$B$1:$AG$700,MATCH(Q$1,'Justerad allokering kvv'!$B$1:$AF$1,0),FALSE)))</f>
        <v>0</v>
      </c>
      <c r="R190">
        <f>IF($B190=" ","",IF(ISERROR(1/VLOOKUP($B190,'Justerad allokering kvv'!$B$1:$AG$700,MATCH(R$1,'Justerad allokering kvv'!$B$1:$AF$1,0),FALSE)),VLOOKUP($B190,'Allokerad kvv'!$B$2:$AV$700,MATCH(R$1,'Allokerad kvv'!$B$1:$AV$1,0),FALSE),VLOOKUP($B190,'Justerad allokering kvv'!$B$1:$AG$700,MATCH(R$1,'Justerad allokering kvv'!$B$1:$AF$1,0),FALSE)))</f>
        <v>0</v>
      </c>
      <c r="S190">
        <f>IF($B190=" ","",IF(ISERROR(1/VLOOKUP($B190,'Justerad allokering kvv'!$B$1:$AG$700,MATCH(S$1,'Justerad allokering kvv'!$B$1:$AF$1,0),FALSE)),VLOOKUP($B190,'Allokerad kvv'!$B$2:$AV$700,MATCH(S$1,'Allokerad kvv'!$B$1:$AV$1,0),FALSE),VLOOKUP($B190,'Justerad allokering kvv'!$B$1:$AG$700,MATCH(S$1,'Justerad allokering kvv'!$B$1:$AF$1,0),FALSE)))</f>
        <v>0</v>
      </c>
      <c r="T190">
        <f>IF($B190=" ","",IF(ISERROR(1/VLOOKUP($B190,'Justerad allokering kvv'!$B$1:$AG$700,MATCH(T$1,'Justerad allokering kvv'!$B$1:$AF$1,0),FALSE)),VLOOKUP($B190,'Allokerad kvv'!$B$2:$AV$700,MATCH(T$1,'Allokerad kvv'!$B$1:$AV$1,0),FALSE),VLOOKUP($B190,'Justerad allokering kvv'!$B$1:$AG$700,MATCH(T$1,'Justerad allokering kvv'!$B$1:$AF$1,0),FALSE)))</f>
        <v>0</v>
      </c>
      <c r="U190">
        <f>IF($B190=" ","",IF(ISERROR(1/VLOOKUP($B190,'Justerad allokering kvv'!$B$1:$AG$700,MATCH(U$1,'Justerad allokering kvv'!$B$1:$AF$1,0),FALSE)),VLOOKUP($B190,'Allokerad kvv'!$B$2:$AV$700,MATCH(U$1,'Allokerad kvv'!$B$1:$AV$1,0),FALSE),VLOOKUP($B190,'Justerad allokering kvv'!$B$1:$AG$700,MATCH(U$1,'Justerad allokering kvv'!$B$1:$AF$1,0),FALSE)))</f>
        <v>0</v>
      </c>
      <c r="V190">
        <f>IF($B190=" ","",IF(ISERROR(1/VLOOKUP($B190,'Justerad allokering kvv'!$B$1:$AG$700,MATCH(V$1,'Justerad allokering kvv'!$B$1:$AF$1,0),FALSE)),VLOOKUP($B190,'Allokerad kvv'!$B$2:$AV$700,MATCH(V$1,'Allokerad kvv'!$B$1:$AV$1,0),FALSE),VLOOKUP($B190,'Justerad allokering kvv'!$B$1:$AG$700,MATCH(V$1,'Justerad allokering kvv'!$B$1:$AF$1,0),FALSE)))</f>
        <v>0</v>
      </c>
      <c r="W190">
        <f>IF($B190=" ","",IF(ISERROR(1/VLOOKUP($B190,'Justerad allokering kvv'!$B$1:$AG$700,MATCH(W$1,'Justerad allokering kvv'!$B$1:$AF$1,0),FALSE)),VLOOKUP($B190,'Allokerad kvv'!$B$2:$AV$700,MATCH(W$1,'Allokerad kvv'!$B$1:$AV$1,0),FALSE),VLOOKUP($B190,'Justerad allokering kvv'!$B$1:$AG$700,MATCH(W$1,'Justerad allokering kvv'!$B$1:$AF$1,0),FALSE)))</f>
        <v>0</v>
      </c>
      <c r="X190">
        <f>IF($B190=" ","",IF(ISERROR(1/VLOOKUP($B190,'Justerad allokering kvv'!$B$1:$AG$700,MATCH(X$1,'Justerad allokering kvv'!$B$1:$AF$1,0),FALSE)),VLOOKUP($B190,'Allokerad kvv'!$B$2:$AV$700,MATCH(X$1,'Allokerad kvv'!$B$1:$AV$1,0),FALSE),VLOOKUP($B190,'Justerad allokering kvv'!$B$1:$AG$700,MATCH(X$1,'Justerad allokering kvv'!$B$1:$AF$1,0),FALSE)))</f>
        <v>0</v>
      </c>
      <c r="Y190">
        <f>IF($B190=" ","",IF(ISERROR(1/VLOOKUP($B190,'Justerad allokering kvv'!$B$1:$AG$700,MATCH(Y$1,'Justerad allokering kvv'!$B$1:$AF$1,0),FALSE)),VLOOKUP($B190,'Allokerad kvv'!$B$2:$AV$700,MATCH(Y$1,'Allokerad kvv'!$B$1:$AV$1,0),FALSE),VLOOKUP($B190,'Justerad allokering kvv'!$B$1:$AG$700,MATCH(Y$1,'Justerad allokering kvv'!$B$1:$AF$1,0),FALSE)))</f>
        <v>0</v>
      </c>
      <c r="AB190">
        <f>IFERROR(VLOOKUP($B190,Kraftvärmeprod!$B$1:$AO$424,MATCH("Tillförd energi från rökgaskondensering (GWh)",Kraftvärmeprod!$B$1:$AG$1,0),FALSE)/1,0)</f>
        <v>0</v>
      </c>
      <c r="AE190" s="122">
        <f t="shared" si="8"/>
        <v>0</v>
      </c>
      <c r="AG190">
        <f t="shared" si="9"/>
        <v>0</v>
      </c>
      <c r="AH190">
        <f t="shared" si="10"/>
        <v>0</v>
      </c>
      <c r="AI190" t="str">
        <f>IF(AH190=0,"",AH190/VLOOKUP(B190,Kraftvärmeprod!$B$1:$BC$480,MATCH("Summa tillförd energi exklusive rökgaskondensering",Kraftvärmeprod!$B$1:$BC$1,0),FALSE))</f>
        <v/>
      </c>
      <c r="AK190">
        <f t="shared" si="11"/>
        <v>0</v>
      </c>
    </row>
    <row r="191" spans="1:37" x14ac:dyDescent="0.25">
      <c r="A191" s="2" t="s">
        <v>303</v>
      </c>
      <c r="B191" s="2" t="s">
        <v>305</v>
      </c>
      <c r="C191">
        <f>IF($B191=" ","",IF(ISERROR(1/VLOOKUP($B191,'Justerad allokering kvv'!$B$1:$AG$700,MATCH(C$1,'Justerad allokering kvv'!$B$1:$AF$1,0),FALSE)),VLOOKUP($B191,'Allokerad kvv'!$B$2:$AV$700,MATCH(C$1,'Allokerad kvv'!$B$1:$AV$1,0),FALSE),VLOOKUP($B191,'Justerad allokering kvv'!$B$1:$AG$700,MATCH(C$1,'Justerad allokering kvv'!$B$1:$AF$1,0),FALSE)))</f>
        <v>0</v>
      </c>
      <c r="D191">
        <f>IF($B191=" ","",IF(ISERROR(1/VLOOKUP($B191,'Justerad allokering kvv'!$B$1:$AG$700,MATCH(D$1,'Justerad allokering kvv'!$B$1:$AF$1,0),FALSE)),VLOOKUP($B191,'Allokerad kvv'!$B$2:$AV$700,MATCH(D$1,'Allokerad kvv'!$B$1:$AV$1,0),FALSE),VLOOKUP($B191,'Justerad allokering kvv'!$B$1:$AG$700,MATCH(D$1,'Justerad allokering kvv'!$B$1:$AF$1,0),FALSE)))</f>
        <v>0</v>
      </c>
      <c r="E191">
        <f>IF($B191=" ","",IF(ISERROR(1/VLOOKUP($B191,'Justerad allokering kvv'!$B$1:$AG$700,MATCH(E$1,'Justerad allokering kvv'!$B$1:$AF$1,0),FALSE)),VLOOKUP($B191,'Allokerad kvv'!$B$2:$AV$700,MATCH(E$1,'Allokerad kvv'!$B$1:$AV$1,0),FALSE),VLOOKUP($B191,'Justerad allokering kvv'!$B$1:$AG$700,MATCH(E$1,'Justerad allokering kvv'!$B$1:$AF$1,0),FALSE)))</f>
        <v>0</v>
      </c>
      <c r="F191">
        <f>IF($B191=" ","",IF(ISERROR(1/VLOOKUP($B191,'Justerad allokering kvv'!$B$1:$AG$700,MATCH(F$1,'Justerad allokering kvv'!$B$1:$AF$1,0),FALSE)),VLOOKUP($B191,'Allokerad kvv'!$B$2:$AV$700,MATCH(F$1,'Allokerad kvv'!$B$1:$AV$1,0),FALSE),VLOOKUP($B191,'Justerad allokering kvv'!$B$1:$AG$700,MATCH(F$1,'Justerad allokering kvv'!$B$1:$AF$1,0),FALSE)))</f>
        <v>0</v>
      </c>
      <c r="G191">
        <f>IF($B191=" ","",IF(ISERROR(1/VLOOKUP($B191,'Justerad allokering kvv'!$B$1:$AG$700,MATCH(G$1,'Justerad allokering kvv'!$B$1:$AF$1,0),FALSE)),VLOOKUP($B191,'Allokerad kvv'!$B$2:$AV$700,MATCH(G$1,'Allokerad kvv'!$B$1:$AV$1,0),FALSE),VLOOKUP($B191,'Justerad allokering kvv'!$B$1:$AG$700,MATCH(G$1,'Justerad allokering kvv'!$B$1:$AF$1,0),FALSE)))</f>
        <v>0</v>
      </c>
      <c r="H191">
        <f>IF($B191=" ","",IF(ISERROR(1/VLOOKUP($B191,'Justerad allokering kvv'!$B$1:$AG$700,MATCH(H$1,'Justerad allokering kvv'!$B$1:$AF$1,0),FALSE)),VLOOKUP($B191,'Allokerad kvv'!$B$2:$AV$700,MATCH(H$1,'Allokerad kvv'!$B$1:$AV$1,0),FALSE),VLOOKUP($B191,'Justerad allokering kvv'!$B$1:$AG$700,MATCH(H$1,'Justerad allokering kvv'!$B$1:$AF$1,0),FALSE)))</f>
        <v>0</v>
      </c>
      <c r="I191">
        <f>IF($B191=" ","",IF(ISERROR(1/VLOOKUP($B191,'Justerad allokering kvv'!$B$1:$AG$700,MATCH(I$1,'Justerad allokering kvv'!$B$1:$AF$1,0),FALSE)),VLOOKUP($B191,'Allokerad kvv'!$B$2:$AV$700,MATCH(I$1,'Allokerad kvv'!$B$1:$AV$1,0),FALSE),VLOOKUP($B191,'Justerad allokering kvv'!$B$1:$AG$700,MATCH(I$1,'Justerad allokering kvv'!$B$1:$AF$1,0),FALSE)))</f>
        <v>0</v>
      </c>
      <c r="J191">
        <f>IF($B191=" ","",IF(ISERROR(1/VLOOKUP($B191,'Justerad allokering kvv'!$B$1:$AG$700,MATCH(J$1,'Justerad allokering kvv'!$B$1:$AF$1,0),FALSE)),VLOOKUP($B191,'Allokerad kvv'!$B$2:$AV$700,MATCH(J$1,'Allokerad kvv'!$B$1:$AV$1,0),FALSE),VLOOKUP($B191,'Justerad allokering kvv'!$B$1:$AG$700,MATCH(J$1,'Justerad allokering kvv'!$B$1:$AF$1,0),FALSE)))</f>
        <v>0</v>
      </c>
      <c r="K191">
        <f>IF($B191=" ","",IF(ISERROR(1/VLOOKUP($B191,'Justerad allokering kvv'!$B$1:$AG$700,MATCH(K$1,'Justerad allokering kvv'!$B$1:$AF$1,0),FALSE)),VLOOKUP($B191,'Allokerad kvv'!$B$2:$AV$700,MATCH(K$1,'Allokerad kvv'!$B$1:$AV$1,0),FALSE),VLOOKUP($B191,'Justerad allokering kvv'!$B$1:$AG$700,MATCH(K$1,'Justerad allokering kvv'!$B$1:$AF$1,0),FALSE)))</f>
        <v>0</v>
      </c>
      <c r="L191">
        <f>IF($B191=" ","",IF(ISERROR(1/VLOOKUP($B191,'Justerad allokering kvv'!$B$1:$AG$700,MATCH(L$1,'Justerad allokering kvv'!$B$1:$AF$1,0),FALSE)),VLOOKUP($B191,'Allokerad kvv'!$B$2:$AV$700,MATCH(L$1,'Allokerad kvv'!$B$1:$AV$1,0),FALSE),VLOOKUP($B191,'Justerad allokering kvv'!$B$1:$AG$700,MATCH(L$1,'Justerad allokering kvv'!$B$1:$AF$1,0),FALSE)))</f>
        <v>0</v>
      </c>
      <c r="M191">
        <f>IF($B191=" ","",IF(ISERROR(1/VLOOKUP($B191,'Justerad allokering kvv'!$B$1:$AG$700,MATCH(M$1,'Justerad allokering kvv'!$B$1:$AF$1,0),FALSE)),VLOOKUP($B191,'Allokerad kvv'!$B$2:$AV$700,MATCH(M$1,'Allokerad kvv'!$B$1:$AV$1,0),FALSE),VLOOKUP($B191,'Justerad allokering kvv'!$B$1:$AG$700,MATCH(M$1,'Justerad allokering kvv'!$B$1:$AF$1,0),FALSE)))</f>
        <v>0</v>
      </c>
      <c r="N191">
        <f>IF($B191=" ","",IF(ISERROR(1/VLOOKUP($B191,'Justerad allokering kvv'!$B$1:$AG$700,MATCH(N$1,'Justerad allokering kvv'!$B$1:$AF$1,0),FALSE)),VLOOKUP($B191,'Allokerad kvv'!$B$2:$AV$700,MATCH(N$1,'Allokerad kvv'!$B$1:$AV$1,0),FALSE),VLOOKUP($B191,'Justerad allokering kvv'!$B$1:$AG$700,MATCH(N$1,'Justerad allokering kvv'!$B$1:$AF$1,0),FALSE)))</f>
        <v>0</v>
      </c>
      <c r="O191">
        <f>IF($B191=" ","",IF(ISERROR(1/VLOOKUP($B191,'Justerad allokering kvv'!$B$1:$AG$700,MATCH(O$1,'Justerad allokering kvv'!$B$1:$AF$1,0),FALSE)),VLOOKUP($B191,'Allokerad kvv'!$B$2:$AV$700,MATCH(O$1,'Allokerad kvv'!$B$1:$AV$1,0),FALSE),VLOOKUP($B191,'Justerad allokering kvv'!$B$1:$AG$700,MATCH(O$1,'Justerad allokering kvv'!$B$1:$AF$1,0),FALSE)))</f>
        <v>0</v>
      </c>
      <c r="P191">
        <f>IF($B191=" ","",IF(ISERROR(1/VLOOKUP($B191,'Justerad allokering kvv'!$B$1:$AG$700,MATCH(P$1,'Justerad allokering kvv'!$B$1:$AF$1,0),FALSE)),VLOOKUP($B191,'Allokerad kvv'!$B$2:$AV$700,MATCH(P$1,'Allokerad kvv'!$B$1:$AV$1,0),FALSE),VLOOKUP($B191,'Justerad allokering kvv'!$B$1:$AG$700,MATCH(P$1,'Justerad allokering kvv'!$B$1:$AF$1,0),FALSE)))</f>
        <v>0</v>
      </c>
      <c r="Q191">
        <f>IF($B191=" ","",IF(ISERROR(1/VLOOKUP($B191,'Justerad allokering kvv'!$B$1:$AG$700,MATCH(Q$1,'Justerad allokering kvv'!$B$1:$AF$1,0),FALSE)),VLOOKUP($B191,'Allokerad kvv'!$B$2:$AV$700,MATCH(Q$1,'Allokerad kvv'!$B$1:$AV$1,0),FALSE),VLOOKUP($B191,'Justerad allokering kvv'!$B$1:$AG$700,MATCH(Q$1,'Justerad allokering kvv'!$B$1:$AF$1,0),FALSE)))</f>
        <v>0</v>
      </c>
      <c r="R191">
        <f>IF($B191=" ","",IF(ISERROR(1/VLOOKUP($B191,'Justerad allokering kvv'!$B$1:$AG$700,MATCH(R$1,'Justerad allokering kvv'!$B$1:$AF$1,0),FALSE)),VLOOKUP($B191,'Allokerad kvv'!$B$2:$AV$700,MATCH(R$1,'Allokerad kvv'!$B$1:$AV$1,0),FALSE),VLOOKUP($B191,'Justerad allokering kvv'!$B$1:$AG$700,MATCH(R$1,'Justerad allokering kvv'!$B$1:$AF$1,0),FALSE)))</f>
        <v>0</v>
      </c>
      <c r="S191">
        <f>IF($B191=" ","",IF(ISERROR(1/VLOOKUP($B191,'Justerad allokering kvv'!$B$1:$AG$700,MATCH(S$1,'Justerad allokering kvv'!$B$1:$AF$1,0),FALSE)),VLOOKUP($B191,'Allokerad kvv'!$B$2:$AV$700,MATCH(S$1,'Allokerad kvv'!$B$1:$AV$1,0),FALSE),VLOOKUP($B191,'Justerad allokering kvv'!$B$1:$AG$700,MATCH(S$1,'Justerad allokering kvv'!$B$1:$AF$1,0),FALSE)))</f>
        <v>0</v>
      </c>
      <c r="T191">
        <f>IF($B191=" ","",IF(ISERROR(1/VLOOKUP($B191,'Justerad allokering kvv'!$B$1:$AG$700,MATCH(T$1,'Justerad allokering kvv'!$B$1:$AF$1,0),FALSE)),VLOOKUP($B191,'Allokerad kvv'!$B$2:$AV$700,MATCH(T$1,'Allokerad kvv'!$B$1:$AV$1,0),FALSE),VLOOKUP($B191,'Justerad allokering kvv'!$B$1:$AG$700,MATCH(T$1,'Justerad allokering kvv'!$B$1:$AF$1,0),FALSE)))</f>
        <v>0</v>
      </c>
      <c r="U191">
        <f>IF($B191=" ","",IF(ISERROR(1/VLOOKUP($B191,'Justerad allokering kvv'!$B$1:$AG$700,MATCH(U$1,'Justerad allokering kvv'!$B$1:$AF$1,0),FALSE)),VLOOKUP($B191,'Allokerad kvv'!$B$2:$AV$700,MATCH(U$1,'Allokerad kvv'!$B$1:$AV$1,0),FALSE),VLOOKUP($B191,'Justerad allokering kvv'!$B$1:$AG$700,MATCH(U$1,'Justerad allokering kvv'!$B$1:$AF$1,0),FALSE)))</f>
        <v>0</v>
      </c>
      <c r="V191">
        <f>IF($B191=" ","",IF(ISERROR(1/VLOOKUP($B191,'Justerad allokering kvv'!$B$1:$AG$700,MATCH(V$1,'Justerad allokering kvv'!$B$1:$AF$1,0),FALSE)),VLOOKUP($B191,'Allokerad kvv'!$B$2:$AV$700,MATCH(V$1,'Allokerad kvv'!$B$1:$AV$1,0),FALSE),VLOOKUP($B191,'Justerad allokering kvv'!$B$1:$AG$700,MATCH(V$1,'Justerad allokering kvv'!$B$1:$AF$1,0),FALSE)))</f>
        <v>0</v>
      </c>
      <c r="W191">
        <f>IF($B191=" ","",IF(ISERROR(1/VLOOKUP($B191,'Justerad allokering kvv'!$B$1:$AG$700,MATCH(W$1,'Justerad allokering kvv'!$B$1:$AF$1,0),FALSE)),VLOOKUP($B191,'Allokerad kvv'!$B$2:$AV$700,MATCH(W$1,'Allokerad kvv'!$B$1:$AV$1,0),FALSE),VLOOKUP($B191,'Justerad allokering kvv'!$B$1:$AG$700,MATCH(W$1,'Justerad allokering kvv'!$B$1:$AF$1,0),FALSE)))</f>
        <v>0</v>
      </c>
      <c r="X191">
        <f>IF($B191=" ","",IF(ISERROR(1/VLOOKUP($B191,'Justerad allokering kvv'!$B$1:$AG$700,MATCH(X$1,'Justerad allokering kvv'!$B$1:$AF$1,0),FALSE)),VLOOKUP($B191,'Allokerad kvv'!$B$2:$AV$700,MATCH(X$1,'Allokerad kvv'!$B$1:$AV$1,0),FALSE),VLOOKUP($B191,'Justerad allokering kvv'!$B$1:$AG$700,MATCH(X$1,'Justerad allokering kvv'!$B$1:$AF$1,0),FALSE)))</f>
        <v>0</v>
      </c>
      <c r="Y191">
        <f>IF($B191=" ","",IF(ISERROR(1/VLOOKUP($B191,'Justerad allokering kvv'!$B$1:$AG$700,MATCH(Y$1,'Justerad allokering kvv'!$B$1:$AF$1,0),FALSE)),VLOOKUP($B191,'Allokerad kvv'!$B$2:$AV$700,MATCH(Y$1,'Allokerad kvv'!$B$1:$AV$1,0),FALSE),VLOOKUP($B191,'Justerad allokering kvv'!$B$1:$AG$700,MATCH(Y$1,'Justerad allokering kvv'!$B$1:$AF$1,0),FALSE)))</f>
        <v>0</v>
      </c>
      <c r="AB191">
        <f>IFERROR(VLOOKUP($B191,Kraftvärmeprod!$B$1:$AO$424,MATCH("Tillförd energi från rökgaskondensering (GWh)",Kraftvärmeprod!$B$1:$AG$1,0),FALSE)/1,0)</f>
        <v>0</v>
      </c>
      <c r="AE191" s="122">
        <f t="shared" si="8"/>
        <v>0</v>
      </c>
      <c r="AG191">
        <f t="shared" si="9"/>
        <v>0</v>
      </c>
      <c r="AH191">
        <f t="shared" si="10"/>
        <v>0</v>
      </c>
      <c r="AI191" t="str">
        <f>IF(AH191=0,"",AH191/VLOOKUP(B191,Kraftvärmeprod!$B$1:$BC$480,MATCH("Summa tillförd energi exklusive rökgaskondensering",Kraftvärmeprod!$B$1:$BC$1,0),FALSE))</f>
        <v/>
      </c>
      <c r="AK191">
        <f t="shared" si="11"/>
        <v>0</v>
      </c>
    </row>
    <row r="192" spans="1:37" x14ac:dyDescent="0.25">
      <c r="A192" s="2" t="s">
        <v>303</v>
      </c>
      <c r="B192" s="2" t="s">
        <v>306</v>
      </c>
      <c r="C192">
        <f>IF($B192=" ","",IF(ISERROR(1/VLOOKUP($B192,'Justerad allokering kvv'!$B$1:$AG$700,MATCH(C$1,'Justerad allokering kvv'!$B$1:$AF$1,0),FALSE)),VLOOKUP($B192,'Allokerad kvv'!$B$2:$AV$700,MATCH(C$1,'Allokerad kvv'!$B$1:$AV$1,0),FALSE),VLOOKUP($B192,'Justerad allokering kvv'!$B$1:$AG$700,MATCH(C$1,'Justerad allokering kvv'!$B$1:$AF$1,0),FALSE)))</f>
        <v>0</v>
      </c>
      <c r="D192">
        <f>IF($B192=" ","",IF(ISERROR(1/VLOOKUP($B192,'Justerad allokering kvv'!$B$1:$AG$700,MATCH(D$1,'Justerad allokering kvv'!$B$1:$AF$1,0),FALSE)),VLOOKUP($B192,'Allokerad kvv'!$B$2:$AV$700,MATCH(D$1,'Allokerad kvv'!$B$1:$AV$1,0),FALSE),VLOOKUP($B192,'Justerad allokering kvv'!$B$1:$AG$700,MATCH(D$1,'Justerad allokering kvv'!$B$1:$AF$1,0),FALSE)))</f>
        <v>0</v>
      </c>
      <c r="E192">
        <f>IF($B192=" ","",IF(ISERROR(1/VLOOKUP($B192,'Justerad allokering kvv'!$B$1:$AG$700,MATCH(E$1,'Justerad allokering kvv'!$B$1:$AF$1,0),FALSE)),VLOOKUP($B192,'Allokerad kvv'!$B$2:$AV$700,MATCH(E$1,'Allokerad kvv'!$B$1:$AV$1,0),FALSE),VLOOKUP($B192,'Justerad allokering kvv'!$B$1:$AG$700,MATCH(E$1,'Justerad allokering kvv'!$B$1:$AF$1,0),FALSE)))</f>
        <v>0</v>
      </c>
      <c r="F192">
        <f>IF($B192=" ","",IF(ISERROR(1/VLOOKUP($B192,'Justerad allokering kvv'!$B$1:$AG$700,MATCH(F$1,'Justerad allokering kvv'!$B$1:$AF$1,0),FALSE)),VLOOKUP($B192,'Allokerad kvv'!$B$2:$AV$700,MATCH(F$1,'Allokerad kvv'!$B$1:$AV$1,0),FALSE),VLOOKUP($B192,'Justerad allokering kvv'!$B$1:$AG$700,MATCH(F$1,'Justerad allokering kvv'!$B$1:$AF$1,0),FALSE)))</f>
        <v>0</v>
      </c>
      <c r="G192">
        <f>IF($B192=" ","",IF(ISERROR(1/VLOOKUP($B192,'Justerad allokering kvv'!$B$1:$AG$700,MATCH(G$1,'Justerad allokering kvv'!$B$1:$AF$1,0),FALSE)),VLOOKUP($B192,'Allokerad kvv'!$B$2:$AV$700,MATCH(G$1,'Allokerad kvv'!$B$1:$AV$1,0),FALSE),VLOOKUP($B192,'Justerad allokering kvv'!$B$1:$AG$700,MATCH(G$1,'Justerad allokering kvv'!$B$1:$AF$1,0),FALSE)))</f>
        <v>0</v>
      </c>
      <c r="H192">
        <f>IF($B192=" ","",IF(ISERROR(1/VLOOKUP($B192,'Justerad allokering kvv'!$B$1:$AG$700,MATCH(H$1,'Justerad allokering kvv'!$B$1:$AF$1,0),FALSE)),VLOOKUP($B192,'Allokerad kvv'!$B$2:$AV$700,MATCH(H$1,'Allokerad kvv'!$B$1:$AV$1,0),FALSE),VLOOKUP($B192,'Justerad allokering kvv'!$B$1:$AG$700,MATCH(H$1,'Justerad allokering kvv'!$B$1:$AF$1,0),FALSE)))</f>
        <v>0</v>
      </c>
      <c r="I192">
        <f>IF($B192=" ","",IF(ISERROR(1/VLOOKUP($B192,'Justerad allokering kvv'!$B$1:$AG$700,MATCH(I$1,'Justerad allokering kvv'!$B$1:$AF$1,0),FALSE)),VLOOKUP($B192,'Allokerad kvv'!$B$2:$AV$700,MATCH(I$1,'Allokerad kvv'!$B$1:$AV$1,0),FALSE),VLOOKUP($B192,'Justerad allokering kvv'!$B$1:$AG$700,MATCH(I$1,'Justerad allokering kvv'!$B$1:$AF$1,0),FALSE)))</f>
        <v>0</v>
      </c>
      <c r="J192">
        <f>IF($B192=" ","",IF(ISERROR(1/VLOOKUP($B192,'Justerad allokering kvv'!$B$1:$AG$700,MATCH(J$1,'Justerad allokering kvv'!$B$1:$AF$1,0),FALSE)),VLOOKUP($B192,'Allokerad kvv'!$B$2:$AV$700,MATCH(J$1,'Allokerad kvv'!$B$1:$AV$1,0),FALSE),VLOOKUP($B192,'Justerad allokering kvv'!$B$1:$AG$700,MATCH(J$1,'Justerad allokering kvv'!$B$1:$AF$1,0),FALSE)))</f>
        <v>0</v>
      </c>
      <c r="K192">
        <f>IF($B192=" ","",IF(ISERROR(1/VLOOKUP($B192,'Justerad allokering kvv'!$B$1:$AG$700,MATCH(K$1,'Justerad allokering kvv'!$B$1:$AF$1,0),FALSE)),VLOOKUP($B192,'Allokerad kvv'!$B$2:$AV$700,MATCH(K$1,'Allokerad kvv'!$B$1:$AV$1,0),FALSE),VLOOKUP($B192,'Justerad allokering kvv'!$B$1:$AG$700,MATCH(K$1,'Justerad allokering kvv'!$B$1:$AF$1,0),FALSE)))</f>
        <v>0</v>
      </c>
      <c r="L192">
        <f>IF($B192=" ","",IF(ISERROR(1/VLOOKUP($B192,'Justerad allokering kvv'!$B$1:$AG$700,MATCH(L$1,'Justerad allokering kvv'!$B$1:$AF$1,0),FALSE)),VLOOKUP($B192,'Allokerad kvv'!$B$2:$AV$700,MATCH(L$1,'Allokerad kvv'!$B$1:$AV$1,0),FALSE),VLOOKUP($B192,'Justerad allokering kvv'!$B$1:$AG$700,MATCH(L$1,'Justerad allokering kvv'!$B$1:$AF$1,0),FALSE)))</f>
        <v>0</v>
      </c>
      <c r="M192">
        <f>IF($B192=" ","",IF(ISERROR(1/VLOOKUP($B192,'Justerad allokering kvv'!$B$1:$AG$700,MATCH(M$1,'Justerad allokering kvv'!$B$1:$AF$1,0),FALSE)),VLOOKUP($B192,'Allokerad kvv'!$B$2:$AV$700,MATCH(M$1,'Allokerad kvv'!$B$1:$AV$1,0),FALSE),VLOOKUP($B192,'Justerad allokering kvv'!$B$1:$AG$700,MATCH(M$1,'Justerad allokering kvv'!$B$1:$AF$1,0),FALSE)))</f>
        <v>0</v>
      </c>
      <c r="N192">
        <f>IF($B192=" ","",IF(ISERROR(1/VLOOKUP($B192,'Justerad allokering kvv'!$B$1:$AG$700,MATCH(N$1,'Justerad allokering kvv'!$B$1:$AF$1,0),FALSE)),VLOOKUP($B192,'Allokerad kvv'!$B$2:$AV$700,MATCH(N$1,'Allokerad kvv'!$B$1:$AV$1,0),FALSE),VLOOKUP($B192,'Justerad allokering kvv'!$B$1:$AG$700,MATCH(N$1,'Justerad allokering kvv'!$B$1:$AF$1,0),FALSE)))</f>
        <v>0</v>
      </c>
      <c r="O192">
        <f>IF($B192=" ","",IF(ISERROR(1/VLOOKUP($B192,'Justerad allokering kvv'!$B$1:$AG$700,MATCH(O$1,'Justerad allokering kvv'!$B$1:$AF$1,0),FALSE)),VLOOKUP($B192,'Allokerad kvv'!$B$2:$AV$700,MATCH(O$1,'Allokerad kvv'!$B$1:$AV$1,0),FALSE),VLOOKUP($B192,'Justerad allokering kvv'!$B$1:$AG$700,MATCH(O$1,'Justerad allokering kvv'!$B$1:$AF$1,0),FALSE)))</f>
        <v>0</v>
      </c>
      <c r="P192">
        <f>IF($B192=" ","",IF(ISERROR(1/VLOOKUP($B192,'Justerad allokering kvv'!$B$1:$AG$700,MATCH(P$1,'Justerad allokering kvv'!$B$1:$AF$1,0),FALSE)),VLOOKUP($B192,'Allokerad kvv'!$B$2:$AV$700,MATCH(P$1,'Allokerad kvv'!$B$1:$AV$1,0),FALSE),VLOOKUP($B192,'Justerad allokering kvv'!$B$1:$AG$700,MATCH(P$1,'Justerad allokering kvv'!$B$1:$AF$1,0),FALSE)))</f>
        <v>0</v>
      </c>
      <c r="Q192">
        <f>IF($B192=" ","",IF(ISERROR(1/VLOOKUP($B192,'Justerad allokering kvv'!$B$1:$AG$700,MATCH(Q$1,'Justerad allokering kvv'!$B$1:$AF$1,0),FALSE)),VLOOKUP($B192,'Allokerad kvv'!$B$2:$AV$700,MATCH(Q$1,'Allokerad kvv'!$B$1:$AV$1,0),FALSE),VLOOKUP($B192,'Justerad allokering kvv'!$B$1:$AG$700,MATCH(Q$1,'Justerad allokering kvv'!$B$1:$AF$1,0),FALSE)))</f>
        <v>0</v>
      </c>
      <c r="R192">
        <f>IF($B192=" ","",IF(ISERROR(1/VLOOKUP($B192,'Justerad allokering kvv'!$B$1:$AG$700,MATCH(R$1,'Justerad allokering kvv'!$B$1:$AF$1,0),FALSE)),VLOOKUP($B192,'Allokerad kvv'!$B$2:$AV$700,MATCH(R$1,'Allokerad kvv'!$B$1:$AV$1,0),FALSE),VLOOKUP($B192,'Justerad allokering kvv'!$B$1:$AG$700,MATCH(R$1,'Justerad allokering kvv'!$B$1:$AF$1,0),FALSE)))</f>
        <v>0</v>
      </c>
      <c r="S192">
        <f>IF($B192=" ","",IF(ISERROR(1/VLOOKUP($B192,'Justerad allokering kvv'!$B$1:$AG$700,MATCH(S$1,'Justerad allokering kvv'!$B$1:$AF$1,0),FALSE)),VLOOKUP($B192,'Allokerad kvv'!$B$2:$AV$700,MATCH(S$1,'Allokerad kvv'!$B$1:$AV$1,0),FALSE),VLOOKUP($B192,'Justerad allokering kvv'!$B$1:$AG$700,MATCH(S$1,'Justerad allokering kvv'!$B$1:$AF$1,0),FALSE)))</f>
        <v>0</v>
      </c>
      <c r="T192">
        <f>IF($B192=" ","",IF(ISERROR(1/VLOOKUP($B192,'Justerad allokering kvv'!$B$1:$AG$700,MATCH(T$1,'Justerad allokering kvv'!$B$1:$AF$1,0),FALSE)),VLOOKUP($B192,'Allokerad kvv'!$B$2:$AV$700,MATCH(T$1,'Allokerad kvv'!$B$1:$AV$1,0),FALSE),VLOOKUP($B192,'Justerad allokering kvv'!$B$1:$AG$700,MATCH(T$1,'Justerad allokering kvv'!$B$1:$AF$1,0),FALSE)))</f>
        <v>0</v>
      </c>
      <c r="U192">
        <f>IF($B192=" ","",IF(ISERROR(1/VLOOKUP($B192,'Justerad allokering kvv'!$B$1:$AG$700,MATCH(U$1,'Justerad allokering kvv'!$B$1:$AF$1,0),FALSE)),VLOOKUP($B192,'Allokerad kvv'!$B$2:$AV$700,MATCH(U$1,'Allokerad kvv'!$B$1:$AV$1,0),FALSE),VLOOKUP($B192,'Justerad allokering kvv'!$B$1:$AG$700,MATCH(U$1,'Justerad allokering kvv'!$B$1:$AF$1,0),FALSE)))</f>
        <v>0</v>
      </c>
      <c r="V192">
        <f>IF($B192=" ","",IF(ISERROR(1/VLOOKUP($B192,'Justerad allokering kvv'!$B$1:$AG$700,MATCH(V$1,'Justerad allokering kvv'!$B$1:$AF$1,0),FALSE)),VLOOKUP($B192,'Allokerad kvv'!$B$2:$AV$700,MATCH(V$1,'Allokerad kvv'!$B$1:$AV$1,0),FALSE),VLOOKUP($B192,'Justerad allokering kvv'!$B$1:$AG$700,MATCH(V$1,'Justerad allokering kvv'!$B$1:$AF$1,0),FALSE)))</f>
        <v>0</v>
      </c>
      <c r="W192">
        <f>IF($B192=" ","",IF(ISERROR(1/VLOOKUP($B192,'Justerad allokering kvv'!$B$1:$AG$700,MATCH(W$1,'Justerad allokering kvv'!$B$1:$AF$1,0),FALSE)),VLOOKUP($B192,'Allokerad kvv'!$B$2:$AV$700,MATCH(W$1,'Allokerad kvv'!$B$1:$AV$1,0),FALSE),VLOOKUP($B192,'Justerad allokering kvv'!$B$1:$AG$700,MATCH(W$1,'Justerad allokering kvv'!$B$1:$AF$1,0),FALSE)))</f>
        <v>0</v>
      </c>
      <c r="X192">
        <f>IF($B192=" ","",IF(ISERROR(1/VLOOKUP($B192,'Justerad allokering kvv'!$B$1:$AG$700,MATCH(X$1,'Justerad allokering kvv'!$B$1:$AF$1,0),FALSE)),VLOOKUP($B192,'Allokerad kvv'!$B$2:$AV$700,MATCH(X$1,'Allokerad kvv'!$B$1:$AV$1,0),FALSE),VLOOKUP($B192,'Justerad allokering kvv'!$B$1:$AG$700,MATCH(X$1,'Justerad allokering kvv'!$B$1:$AF$1,0),FALSE)))</f>
        <v>0</v>
      </c>
      <c r="Y192">
        <f>IF($B192=" ","",IF(ISERROR(1/VLOOKUP($B192,'Justerad allokering kvv'!$B$1:$AG$700,MATCH(Y$1,'Justerad allokering kvv'!$B$1:$AF$1,0),FALSE)),VLOOKUP($B192,'Allokerad kvv'!$B$2:$AV$700,MATCH(Y$1,'Allokerad kvv'!$B$1:$AV$1,0),FALSE),VLOOKUP($B192,'Justerad allokering kvv'!$B$1:$AG$700,MATCH(Y$1,'Justerad allokering kvv'!$B$1:$AF$1,0),FALSE)))</f>
        <v>0</v>
      </c>
      <c r="AB192">
        <f>IFERROR(VLOOKUP($B192,Kraftvärmeprod!$B$1:$AO$424,MATCH("Tillförd energi från rökgaskondensering (GWh)",Kraftvärmeprod!$B$1:$AG$1,0),FALSE)/1,0)</f>
        <v>0</v>
      </c>
      <c r="AE192" s="122">
        <f t="shared" si="8"/>
        <v>0</v>
      </c>
      <c r="AG192">
        <f t="shared" si="9"/>
        <v>0</v>
      </c>
      <c r="AH192">
        <f t="shared" si="10"/>
        <v>0</v>
      </c>
      <c r="AI192" t="str">
        <f>IF(AH192=0,"",AH192/VLOOKUP(B192,Kraftvärmeprod!$B$1:$BC$480,MATCH("Summa tillförd energi exklusive rökgaskondensering",Kraftvärmeprod!$B$1:$BC$1,0),FALSE))</f>
        <v/>
      </c>
      <c r="AK192">
        <f t="shared" si="11"/>
        <v>0</v>
      </c>
    </row>
    <row r="193" spans="1:37" x14ac:dyDescent="0.25">
      <c r="A193" s="2" t="s">
        <v>303</v>
      </c>
      <c r="B193" s="2" t="s">
        <v>307</v>
      </c>
      <c r="C193">
        <f>IF($B193=" ","",IF(ISERROR(1/VLOOKUP($B193,'Justerad allokering kvv'!$B$1:$AG$700,MATCH(C$1,'Justerad allokering kvv'!$B$1:$AF$1,0),FALSE)),VLOOKUP($B193,'Allokerad kvv'!$B$2:$AV$700,MATCH(C$1,'Allokerad kvv'!$B$1:$AV$1,0),FALSE),VLOOKUP($B193,'Justerad allokering kvv'!$B$1:$AG$700,MATCH(C$1,'Justerad allokering kvv'!$B$1:$AF$1,0),FALSE)))</f>
        <v>0</v>
      </c>
      <c r="D193">
        <f>IF($B193=" ","",IF(ISERROR(1/VLOOKUP($B193,'Justerad allokering kvv'!$B$1:$AG$700,MATCH(D$1,'Justerad allokering kvv'!$B$1:$AF$1,0),FALSE)),VLOOKUP($B193,'Allokerad kvv'!$B$2:$AV$700,MATCH(D$1,'Allokerad kvv'!$B$1:$AV$1,0),FALSE),VLOOKUP($B193,'Justerad allokering kvv'!$B$1:$AG$700,MATCH(D$1,'Justerad allokering kvv'!$B$1:$AF$1,0),FALSE)))</f>
        <v>0</v>
      </c>
      <c r="E193">
        <f>IF($B193=" ","",IF(ISERROR(1/VLOOKUP($B193,'Justerad allokering kvv'!$B$1:$AG$700,MATCH(E$1,'Justerad allokering kvv'!$B$1:$AF$1,0),FALSE)),VLOOKUP($B193,'Allokerad kvv'!$B$2:$AV$700,MATCH(E$1,'Allokerad kvv'!$B$1:$AV$1,0),FALSE),VLOOKUP($B193,'Justerad allokering kvv'!$B$1:$AG$700,MATCH(E$1,'Justerad allokering kvv'!$B$1:$AF$1,0),FALSE)))</f>
        <v>0</v>
      </c>
      <c r="F193">
        <f>IF($B193=" ","",IF(ISERROR(1/VLOOKUP($B193,'Justerad allokering kvv'!$B$1:$AG$700,MATCH(F$1,'Justerad allokering kvv'!$B$1:$AF$1,0),FALSE)),VLOOKUP($B193,'Allokerad kvv'!$B$2:$AV$700,MATCH(F$1,'Allokerad kvv'!$B$1:$AV$1,0),FALSE),VLOOKUP($B193,'Justerad allokering kvv'!$B$1:$AG$700,MATCH(F$1,'Justerad allokering kvv'!$B$1:$AF$1,0),FALSE)))</f>
        <v>0</v>
      </c>
      <c r="G193">
        <f>IF($B193=" ","",IF(ISERROR(1/VLOOKUP($B193,'Justerad allokering kvv'!$B$1:$AG$700,MATCH(G$1,'Justerad allokering kvv'!$B$1:$AF$1,0),FALSE)),VLOOKUP($B193,'Allokerad kvv'!$B$2:$AV$700,MATCH(G$1,'Allokerad kvv'!$B$1:$AV$1,0),FALSE),VLOOKUP($B193,'Justerad allokering kvv'!$B$1:$AG$700,MATCH(G$1,'Justerad allokering kvv'!$B$1:$AF$1,0),FALSE)))</f>
        <v>0</v>
      </c>
      <c r="H193">
        <f>IF($B193=" ","",IF(ISERROR(1/VLOOKUP($B193,'Justerad allokering kvv'!$B$1:$AG$700,MATCH(H$1,'Justerad allokering kvv'!$B$1:$AF$1,0),FALSE)),VLOOKUP($B193,'Allokerad kvv'!$B$2:$AV$700,MATCH(H$1,'Allokerad kvv'!$B$1:$AV$1,0),FALSE),VLOOKUP($B193,'Justerad allokering kvv'!$B$1:$AG$700,MATCH(H$1,'Justerad allokering kvv'!$B$1:$AF$1,0),FALSE)))</f>
        <v>0</v>
      </c>
      <c r="I193">
        <f>IF($B193=" ","",IF(ISERROR(1/VLOOKUP($B193,'Justerad allokering kvv'!$B$1:$AG$700,MATCH(I$1,'Justerad allokering kvv'!$B$1:$AF$1,0),FALSE)),VLOOKUP($B193,'Allokerad kvv'!$B$2:$AV$700,MATCH(I$1,'Allokerad kvv'!$B$1:$AV$1,0),FALSE),VLOOKUP($B193,'Justerad allokering kvv'!$B$1:$AG$700,MATCH(I$1,'Justerad allokering kvv'!$B$1:$AF$1,0),FALSE)))</f>
        <v>0</v>
      </c>
      <c r="J193">
        <f>IF($B193=" ","",IF(ISERROR(1/VLOOKUP($B193,'Justerad allokering kvv'!$B$1:$AG$700,MATCH(J$1,'Justerad allokering kvv'!$B$1:$AF$1,0),FALSE)),VLOOKUP($B193,'Allokerad kvv'!$B$2:$AV$700,MATCH(J$1,'Allokerad kvv'!$B$1:$AV$1,0),FALSE),VLOOKUP($B193,'Justerad allokering kvv'!$B$1:$AG$700,MATCH(J$1,'Justerad allokering kvv'!$B$1:$AF$1,0),FALSE)))</f>
        <v>0</v>
      </c>
      <c r="K193">
        <f>IF($B193=" ","",IF(ISERROR(1/VLOOKUP($B193,'Justerad allokering kvv'!$B$1:$AG$700,MATCH(K$1,'Justerad allokering kvv'!$B$1:$AF$1,0),FALSE)),VLOOKUP($B193,'Allokerad kvv'!$B$2:$AV$700,MATCH(K$1,'Allokerad kvv'!$B$1:$AV$1,0),FALSE),VLOOKUP($B193,'Justerad allokering kvv'!$B$1:$AG$700,MATCH(K$1,'Justerad allokering kvv'!$B$1:$AF$1,0),FALSE)))</f>
        <v>0</v>
      </c>
      <c r="L193">
        <f>IF($B193=" ","",IF(ISERROR(1/VLOOKUP($B193,'Justerad allokering kvv'!$B$1:$AG$700,MATCH(L$1,'Justerad allokering kvv'!$B$1:$AF$1,0),FALSE)),VLOOKUP($B193,'Allokerad kvv'!$B$2:$AV$700,MATCH(L$1,'Allokerad kvv'!$B$1:$AV$1,0),FALSE),VLOOKUP($B193,'Justerad allokering kvv'!$B$1:$AG$700,MATCH(L$1,'Justerad allokering kvv'!$B$1:$AF$1,0),FALSE)))</f>
        <v>0</v>
      </c>
      <c r="M193">
        <f>IF($B193=" ","",IF(ISERROR(1/VLOOKUP($B193,'Justerad allokering kvv'!$B$1:$AG$700,MATCH(M$1,'Justerad allokering kvv'!$B$1:$AF$1,0),FALSE)),VLOOKUP($B193,'Allokerad kvv'!$B$2:$AV$700,MATCH(M$1,'Allokerad kvv'!$B$1:$AV$1,0),FALSE),VLOOKUP($B193,'Justerad allokering kvv'!$B$1:$AG$700,MATCH(M$1,'Justerad allokering kvv'!$B$1:$AF$1,0),FALSE)))</f>
        <v>0</v>
      </c>
      <c r="N193">
        <f>IF($B193=" ","",IF(ISERROR(1/VLOOKUP($B193,'Justerad allokering kvv'!$B$1:$AG$700,MATCH(N$1,'Justerad allokering kvv'!$B$1:$AF$1,0),FALSE)),VLOOKUP($B193,'Allokerad kvv'!$B$2:$AV$700,MATCH(N$1,'Allokerad kvv'!$B$1:$AV$1,0),FALSE),VLOOKUP($B193,'Justerad allokering kvv'!$B$1:$AG$700,MATCH(N$1,'Justerad allokering kvv'!$B$1:$AF$1,0),FALSE)))</f>
        <v>0</v>
      </c>
      <c r="O193">
        <f>IF($B193=" ","",IF(ISERROR(1/VLOOKUP($B193,'Justerad allokering kvv'!$B$1:$AG$700,MATCH(O$1,'Justerad allokering kvv'!$B$1:$AF$1,0),FALSE)),VLOOKUP($B193,'Allokerad kvv'!$B$2:$AV$700,MATCH(O$1,'Allokerad kvv'!$B$1:$AV$1,0),FALSE),VLOOKUP($B193,'Justerad allokering kvv'!$B$1:$AG$700,MATCH(O$1,'Justerad allokering kvv'!$B$1:$AF$1,0),FALSE)))</f>
        <v>0</v>
      </c>
      <c r="P193">
        <f>IF($B193=" ","",IF(ISERROR(1/VLOOKUP($B193,'Justerad allokering kvv'!$B$1:$AG$700,MATCH(P$1,'Justerad allokering kvv'!$B$1:$AF$1,0),FALSE)),VLOOKUP($B193,'Allokerad kvv'!$B$2:$AV$700,MATCH(P$1,'Allokerad kvv'!$B$1:$AV$1,0),FALSE),VLOOKUP($B193,'Justerad allokering kvv'!$B$1:$AG$700,MATCH(P$1,'Justerad allokering kvv'!$B$1:$AF$1,0),FALSE)))</f>
        <v>0</v>
      </c>
      <c r="Q193">
        <f>IF($B193=" ","",IF(ISERROR(1/VLOOKUP($B193,'Justerad allokering kvv'!$B$1:$AG$700,MATCH(Q$1,'Justerad allokering kvv'!$B$1:$AF$1,0),FALSE)),VLOOKUP($B193,'Allokerad kvv'!$B$2:$AV$700,MATCH(Q$1,'Allokerad kvv'!$B$1:$AV$1,0),FALSE),VLOOKUP($B193,'Justerad allokering kvv'!$B$1:$AG$700,MATCH(Q$1,'Justerad allokering kvv'!$B$1:$AF$1,0),FALSE)))</f>
        <v>0</v>
      </c>
      <c r="R193">
        <f>IF($B193=" ","",IF(ISERROR(1/VLOOKUP($B193,'Justerad allokering kvv'!$B$1:$AG$700,MATCH(R$1,'Justerad allokering kvv'!$B$1:$AF$1,0),FALSE)),VLOOKUP($B193,'Allokerad kvv'!$B$2:$AV$700,MATCH(R$1,'Allokerad kvv'!$B$1:$AV$1,0),FALSE),VLOOKUP($B193,'Justerad allokering kvv'!$B$1:$AG$700,MATCH(R$1,'Justerad allokering kvv'!$B$1:$AF$1,0),FALSE)))</f>
        <v>0</v>
      </c>
      <c r="S193">
        <f>IF($B193=" ","",IF(ISERROR(1/VLOOKUP($B193,'Justerad allokering kvv'!$B$1:$AG$700,MATCH(S$1,'Justerad allokering kvv'!$B$1:$AF$1,0),FALSE)),VLOOKUP($B193,'Allokerad kvv'!$B$2:$AV$700,MATCH(S$1,'Allokerad kvv'!$B$1:$AV$1,0),FALSE),VLOOKUP($B193,'Justerad allokering kvv'!$B$1:$AG$700,MATCH(S$1,'Justerad allokering kvv'!$B$1:$AF$1,0),FALSE)))</f>
        <v>0</v>
      </c>
      <c r="T193">
        <f>IF($B193=" ","",IF(ISERROR(1/VLOOKUP($B193,'Justerad allokering kvv'!$B$1:$AG$700,MATCH(T$1,'Justerad allokering kvv'!$B$1:$AF$1,0),FALSE)),VLOOKUP($B193,'Allokerad kvv'!$B$2:$AV$700,MATCH(T$1,'Allokerad kvv'!$B$1:$AV$1,0),FALSE),VLOOKUP($B193,'Justerad allokering kvv'!$B$1:$AG$700,MATCH(T$1,'Justerad allokering kvv'!$B$1:$AF$1,0),FALSE)))</f>
        <v>0</v>
      </c>
      <c r="U193">
        <f>IF($B193=" ","",IF(ISERROR(1/VLOOKUP($B193,'Justerad allokering kvv'!$B$1:$AG$700,MATCH(U$1,'Justerad allokering kvv'!$B$1:$AF$1,0),FALSE)),VLOOKUP($B193,'Allokerad kvv'!$B$2:$AV$700,MATCH(U$1,'Allokerad kvv'!$B$1:$AV$1,0),FALSE),VLOOKUP($B193,'Justerad allokering kvv'!$B$1:$AG$700,MATCH(U$1,'Justerad allokering kvv'!$B$1:$AF$1,0),FALSE)))</f>
        <v>0</v>
      </c>
      <c r="V193">
        <f>IF($B193=" ","",IF(ISERROR(1/VLOOKUP($B193,'Justerad allokering kvv'!$B$1:$AG$700,MATCH(V$1,'Justerad allokering kvv'!$B$1:$AF$1,0),FALSE)),VLOOKUP($B193,'Allokerad kvv'!$B$2:$AV$700,MATCH(V$1,'Allokerad kvv'!$B$1:$AV$1,0),FALSE),VLOOKUP($B193,'Justerad allokering kvv'!$B$1:$AG$700,MATCH(V$1,'Justerad allokering kvv'!$B$1:$AF$1,0),FALSE)))</f>
        <v>0</v>
      </c>
      <c r="W193">
        <f>IF($B193=" ","",IF(ISERROR(1/VLOOKUP($B193,'Justerad allokering kvv'!$B$1:$AG$700,MATCH(W$1,'Justerad allokering kvv'!$B$1:$AF$1,0),FALSE)),VLOOKUP($B193,'Allokerad kvv'!$B$2:$AV$700,MATCH(W$1,'Allokerad kvv'!$B$1:$AV$1,0),FALSE),VLOOKUP($B193,'Justerad allokering kvv'!$B$1:$AG$700,MATCH(W$1,'Justerad allokering kvv'!$B$1:$AF$1,0),FALSE)))</f>
        <v>0</v>
      </c>
      <c r="X193">
        <f>IF($B193=" ","",IF(ISERROR(1/VLOOKUP($B193,'Justerad allokering kvv'!$B$1:$AG$700,MATCH(X$1,'Justerad allokering kvv'!$B$1:$AF$1,0),FALSE)),VLOOKUP($B193,'Allokerad kvv'!$B$2:$AV$700,MATCH(X$1,'Allokerad kvv'!$B$1:$AV$1,0),FALSE),VLOOKUP($B193,'Justerad allokering kvv'!$B$1:$AG$700,MATCH(X$1,'Justerad allokering kvv'!$B$1:$AF$1,0),FALSE)))</f>
        <v>0</v>
      </c>
      <c r="Y193">
        <f>IF($B193=" ","",IF(ISERROR(1/VLOOKUP($B193,'Justerad allokering kvv'!$B$1:$AG$700,MATCH(Y$1,'Justerad allokering kvv'!$B$1:$AF$1,0),FALSE)),VLOOKUP($B193,'Allokerad kvv'!$B$2:$AV$700,MATCH(Y$1,'Allokerad kvv'!$B$1:$AV$1,0),FALSE),VLOOKUP($B193,'Justerad allokering kvv'!$B$1:$AG$700,MATCH(Y$1,'Justerad allokering kvv'!$B$1:$AF$1,0),FALSE)))</f>
        <v>0</v>
      </c>
      <c r="AB193">
        <f>IFERROR(VLOOKUP($B193,Kraftvärmeprod!$B$1:$AO$424,MATCH("Tillförd energi från rökgaskondensering (GWh)",Kraftvärmeprod!$B$1:$AG$1,0),FALSE)/1,0)</f>
        <v>0</v>
      </c>
      <c r="AE193" s="122">
        <f t="shared" si="8"/>
        <v>0</v>
      </c>
      <c r="AG193">
        <f t="shared" si="9"/>
        <v>0</v>
      </c>
      <c r="AH193">
        <f t="shared" si="10"/>
        <v>0</v>
      </c>
      <c r="AI193" t="str">
        <f>IF(AH193=0,"",AH193/VLOOKUP(B193,Kraftvärmeprod!$B$1:$BC$480,MATCH("Summa tillförd energi exklusive rökgaskondensering",Kraftvärmeprod!$B$1:$BC$1,0),FALSE))</f>
        <v/>
      </c>
      <c r="AK193">
        <f t="shared" si="11"/>
        <v>0</v>
      </c>
    </row>
    <row r="194" spans="1:37" x14ac:dyDescent="0.25">
      <c r="A194" s="2" t="s">
        <v>308</v>
      </c>
      <c r="B194" s="2" t="s">
        <v>309</v>
      </c>
      <c r="C194">
        <f>IF($B194=" ","",IF(ISERROR(1/VLOOKUP($B194,'Justerad allokering kvv'!$B$1:$AG$700,MATCH(C$1,'Justerad allokering kvv'!$B$1:$AF$1,0),FALSE)),VLOOKUP($B194,'Allokerad kvv'!$B$2:$AV$700,MATCH(C$1,'Allokerad kvv'!$B$1:$AV$1,0),FALSE),VLOOKUP($B194,'Justerad allokering kvv'!$B$1:$AG$700,MATCH(C$1,'Justerad allokering kvv'!$B$1:$AF$1,0),FALSE)))</f>
        <v>114.40600000000001</v>
      </c>
      <c r="D194">
        <f>IF($B194=" ","",IF(ISERROR(1/VLOOKUP($B194,'Justerad allokering kvv'!$B$1:$AG$700,MATCH(D$1,'Justerad allokering kvv'!$B$1:$AF$1,0),FALSE)),VLOOKUP($B194,'Allokerad kvv'!$B$2:$AV$700,MATCH(D$1,'Allokerad kvv'!$B$1:$AV$1,0),FALSE),VLOOKUP($B194,'Justerad allokering kvv'!$B$1:$AG$700,MATCH(D$1,'Justerad allokering kvv'!$B$1:$AF$1,0),FALSE)))</f>
        <v>0</v>
      </c>
      <c r="E194">
        <f>IF($B194=" ","",IF(ISERROR(1/VLOOKUP($B194,'Justerad allokering kvv'!$B$1:$AG$700,MATCH(E$1,'Justerad allokering kvv'!$B$1:$AF$1,0),FALSE)),VLOOKUP($B194,'Allokerad kvv'!$B$2:$AV$700,MATCH(E$1,'Allokerad kvv'!$B$1:$AV$1,0),FALSE),VLOOKUP($B194,'Justerad allokering kvv'!$B$1:$AG$700,MATCH(E$1,'Justerad allokering kvv'!$B$1:$AF$1,0),FALSE)))</f>
        <v>0</v>
      </c>
      <c r="F194">
        <f>IF($B194=" ","",IF(ISERROR(1/VLOOKUP($B194,'Justerad allokering kvv'!$B$1:$AG$700,MATCH(F$1,'Justerad allokering kvv'!$B$1:$AF$1,0),FALSE)),VLOOKUP($B194,'Allokerad kvv'!$B$2:$AV$700,MATCH(F$1,'Allokerad kvv'!$B$1:$AV$1,0),FALSE),VLOOKUP($B194,'Justerad allokering kvv'!$B$1:$AG$700,MATCH(F$1,'Justerad allokering kvv'!$B$1:$AF$1,0),FALSE)))</f>
        <v>0</v>
      </c>
      <c r="G194">
        <f>IF($B194=" ","",IF(ISERROR(1/VLOOKUP($B194,'Justerad allokering kvv'!$B$1:$AG$700,MATCH(G$1,'Justerad allokering kvv'!$B$1:$AF$1,0),FALSE)),VLOOKUP($B194,'Allokerad kvv'!$B$2:$AV$700,MATCH(G$1,'Allokerad kvv'!$B$1:$AV$1,0),FALSE),VLOOKUP($B194,'Justerad allokering kvv'!$B$1:$AG$700,MATCH(G$1,'Justerad allokering kvv'!$B$1:$AF$1,0),FALSE)))</f>
        <v>8.9969999999999994E-2</v>
      </c>
      <c r="H194">
        <f>IF($B194=" ","",IF(ISERROR(1/VLOOKUP($B194,'Justerad allokering kvv'!$B$1:$AG$700,MATCH(H$1,'Justerad allokering kvv'!$B$1:$AF$1,0),FALSE)),VLOOKUP($B194,'Allokerad kvv'!$B$2:$AV$700,MATCH(H$1,'Allokerad kvv'!$B$1:$AV$1,0),FALSE),VLOOKUP($B194,'Justerad allokering kvv'!$B$1:$AG$700,MATCH(H$1,'Justerad allokering kvv'!$B$1:$AF$1,0),FALSE)))</f>
        <v>0</v>
      </c>
      <c r="I194">
        <f>IF($B194=" ","",IF(ISERROR(1/VLOOKUP($B194,'Justerad allokering kvv'!$B$1:$AG$700,MATCH(I$1,'Justerad allokering kvv'!$B$1:$AF$1,0),FALSE)),VLOOKUP($B194,'Allokerad kvv'!$B$2:$AV$700,MATCH(I$1,'Allokerad kvv'!$B$1:$AV$1,0),FALSE),VLOOKUP($B194,'Justerad allokering kvv'!$B$1:$AG$700,MATCH(I$1,'Justerad allokering kvv'!$B$1:$AF$1,0),FALSE)))</f>
        <v>0</v>
      </c>
      <c r="J194">
        <f>IF($B194=" ","",IF(ISERROR(1/VLOOKUP($B194,'Justerad allokering kvv'!$B$1:$AG$700,MATCH(J$1,'Justerad allokering kvv'!$B$1:$AF$1,0),FALSE)),VLOOKUP($B194,'Allokerad kvv'!$B$2:$AV$700,MATCH(J$1,'Allokerad kvv'!$B$1:$AV$1,0),FALSE),VLOOKUP($B194,'Justerad allokering kvv'!$B$1:$AG$700,MATCH(J$1,'Justerad allokering kvv'!$B$1:$AF$1,0),FALSE)))</f>
        <v>0</v>
      </c>
      <c r="K194">
        <f>IF($B194=" ","",IF(ISERROR(1/VLOOKUP($B194,'Justerad allokering kvv'!$B$1:$AG$700,MATCH(K$1,'Justerad allokering kvv'!$B$1:$AF$1,0),FALSE)),VLOOKUP($B194,'Allokerad kvv'!$B$2:$AV$700,MATCH(K$1,'Allokerad kvv'!$B$1:$AV$1,0),FALSE),VLOOKUP($B194,'Justerad allokering kvv'!$B$1:$AG$700,MATCH(K$1,'Justerad allokering kvv'!$B$1:$AF$1,0),FALSE)))</f>
        <v>0</v>
      </c>
      <c r="L194">
        <f>IF($B194=" ","",IF(ISERROR(1/VLOOKUP($B194,'Justerad allokering kvv'!$B$1:$AG$700,MATCH(L$1,'Justerad allokering kvv'!$B$1:$AF$1,0),FALSE)),VLOOKUP($B194,'Allokerad kvv'!$B$2:$AV$700,MATCH(L$1,'Allokerad kvv'!$B$1:$AV$1,0),FALSE),VLOOKUP($B194,'Justerad allokering kvv'!$B$1:$AG$700,MATCH(L$1,'Justerad allokering kvv'!$B$1:$AF$1,0),FALSE)))</f>
        <v>13.327299999999999</v>
      </c>
      <c r="M194">
        <f>IF($B194=" ","",IF(ISERROR(1/VLOOKUP($B194,'Justerad allokering kvv'!$B$1:$AG$700,MATCH(M$1,'Justerad allokering kvv'!$B$1:$AF$1,0),FALSE)),VLOOKUP($B194,'Allokerad kvv'!$B$2:$AV$700,MATCH(M$1,'Allokerad kvv'!$B$1:$AV$1,0),FALSE),VLOOKUP($B194,'Justerad allokering kvv'!$B$1:$AG$700,MATCH(M$1,'Justerad allokering kvv'!$B$1:$AF$1,0),FALSE)))</f>
        <v>0</v>
      </c>
      <c r="N194">
        <f>IF($B194=" ","",IF(ISERROR(1/VLOOKUP($B194,'Justerad allokering kvv'!$B$1:$AG$700,MATCH(N$1,'Justerad allokering kvv'!$B$1:$AF$1,0),FALSE)),VLOOKUP($B194,'Allokerad kvv'!$B$2:$AV$700,MATCH(N$1,'Allokerad kvv'!$B$1:$AV$1,0),FALSE),VLOOKUP($B194,'Justerad allokering kvv'!$B$1:$AG$700,MATCH(N$1,'Justerad allokering kvv'!$B$1:$AF$1,0),FALSE)))</f>
        <v>0</v>
      </c>
      <c r="O194">
        <f>IF($B194=" ","",IF(ISERROR(1/VLOOKUP($B194,'Justerad allokering kvv'!$B$1:$AG$700,MATCH(O$1,'Justerad allokering kvv'!$B$1:$AF$1,0),FALSE)),VLOOKUP($B194,'Allokerad kvv'!$B$2:$AV$700,MATCH(O$1,'Allokerad kvv'!$B$1:$AV$1,0),FALSE),VLOOKUP($B194,'Justerad allokering kvv'!$B$1:$AG$700,MATCH(O$1,'Justerad allokering kvv'!$B$1:$AF$1,0),FALSE)))</f>
        <v>0</v>
      </c>
      <c r="P194">
        <f>IF($B194=" ","",IF(ISERROR(1/VLOOKUP($B194,'Justerad allokering kvv'!$B$1:$AG$700,MATCH(P$1,'Justerad allokering kvv'!$B$1:$AF$1,0),FALSE)),VLOOKUP($B194,'Allokerad kvv'!$B$2:$AV$700,MATCH(P$1,'Allokerad kvv'!$B$1:$AV$1,0),FALSE),VLOOKUP($B194,'Justerad allokering kvv'!$B$1:$AG$700,MATCH(P$1,'Justerad allokering kvv'!$B$1:$AF$1,0),FALSE)))</f>
        <v>0</v>
      </c>
      <c r="Q194">
        <f>IF($B194=" ","",IF(ISERROR(1/VLOOKUP($B194,'Justerad allokering kvv'!$B$1:$AG$700,MATCH(Q$1,'Justerad allokering kvv'!$B$1:$AF$1,0),FALSE)),VLOOKUP($B194,'Allokerad kvv'!$B$2:$AV$700,MATCH(Q$1,'Allokerad kvv'!$B$1:$AV$1,0),FALSE),VLOOKUP($B194,'Justerad allokering kvv'!$B$1:$AG$700,MATCH(Q$1,'Justerad allokering kvv'!$B$1:$AF$1,0),FALSE)))</f>
        <v>33.9099</v>
      </c>
      <c r="R194">
        <f>IF($B194=" ","",IF(ISERROR(1/VLOOKUP($B194,'Justerad allokering kvv'!$B$1:$AG$700,MATCH(R$1,'Justerad allokering kvv'!$B$1:$AF$1,0),FALSE)),VLOOKUP($B194,'Allokerad kvv'!$B$2:$AV$700,MATCH(R$1,'Allokerad kvv'!$B$1:$AV$1,0),FALSE),VLOOKUP($B194,'Justerad allokering kvv'!$B$1:$AG$700,MATCH(R$1,'Justerad allokering kvv'!$B$1:$AF$1,0),FALSE)))</f>
        <v>4.5324600000000004</v>
      </c>
      <c r="S194">
        <f>IF($B194=" ","",IF(ISERROR(1/VLOOKUP($B194,'Justerad allokering kvv'!$B$1:$AG$700,MATCH(S$1,'Justerad allokering kvv'!$B$1:$AF$1,0),FALSE)),VLOOKUP($B194,'Allokerad kvv'!$B$2:$AV$700,MATCH(S$1,'Allokerad kvv'!$B$1:$AV$1,0),FALSE),VLOOKUP($B194,'Justerad allokering kvv'!$B$1:$AG$700,MATCH(S$1,'Justerad allokering kvv'!$B$1:$AF$1,0),FALSE)))</f>
        <v>0</v>
      </c>
      <c r="T194">
        <f>IF($B194=" ","",IF(ISERROR(1/VLOOKUP($B194,'Justerad allokering kvv'!$B$1:$AG$700,MATCH(T$1,'Justerad allokering kvv'!$B$1:$AF$1,0),FALSE)),VLOOKUP($B194,'Allokerad kvv'!$B$2:$AV$700,MATCH(T$1,'Allokerad kvv'!$B$1:$AV$1,0),FALSE),VLOOKUP($B194,'Justerad allokering kvv'!$B$1:$AG$700,MATCH(T$1,'Justerad allokering kvv'!$B$1:$AF$1,0),FALSE)))</f>
        <v>0</v>
      </c>
      <c r="U194">
        <f>IF($B194=" ","",IF(ISERROR(1/VLOOKUP($B194,'Justerad allokering kvv'!$B$1:$AG$700,MATCH(U$1,'Justerad allokering kvv'!$B$1:$AF$1,0),FALSE)),VLOOKUP($B194,'Allokerad kvv'!$B$2:$AV$700,MATCH(U$1,'Allokerad kvv'!$B$1:$AV$1,0),FALSE),VLOOKUP($B194,'Justerad allokering kvv'!$B$1:$AG$700,MATCH(U$1,'Justerad allokering kvv'!$B$1:$AF$1,0),FALSE)))</f>
        <v>0</v>
      </c>
      <c r="V194">
        <f>IF($B194=" ","",IF(ISERROR(1/VLOOKUP($B194,'Justerad allokering kvv'!$B$1:$AG$700,MATCH(V$1,'Justerad allokering kvv'!$B$1:$AF$1,0),FALSE)),VLOOKUP($B194,'Allokerad kvv'!$B$2:$AV$700,MATCH(V$1,'Allokerad kvv'!$B$1:$AV$1,0),FALSE),VLOOKUP($B194,'Justerad allokering kvv'!$B$1:$AG$700,MATCH(V$1,'Justerad allokering kvv'!$B$1:$AF$1,0),FALSE)))</f>
        <v>0</v>
      </c>
      <c r="W194">
        <f>IF($B194=" ","",IF(ISERROR(1/VLOOKUP($B194,'Justerad allokering kvv'!$B$1:$AG$700,MATCH(W$1,'Justerad allokering kvv'!$B$1:$AF$1,0),FALSE)),VLOOKUP($B194,'Allokerad kvv'!$B$2:$AV$700,MATCH(W$1,'Allokerad kvv'!$B$1:$AV$1,0),FALSE),VLOOKUP($B194,'Justerad allokering kvv'!$B$1:$AG$700,MATCH(W$1,'Justerad allokering kvv'!$B$1:$AF$1,0),FALSE)))</f>
        <v>0</v>
      </c>
      <c r="X194">
        <f>IF($B194=" ","",IF(ISERROR(1/VLOOKUP($B194,'Justerad allokering kvv'!$B$1:$AG$700,MATCH(X$1,'Justerad allokering kvv'!$B$1:$AF$1,0),FALSE)),VLOOKUP($B194,'Allokerad kvv'!$B$2:$AV$700,MATCH(X$1,'Allokerad kvv'!$B$1:$AV$1,0),FALSE),VLOOKUP($B194,'Justerad allokering kvv'!$B$1:$AG$700,MATCH(X$1,'Justerad allokering kvv'!$B$1:$AF$1,0),FALSE)))</f>
        <v>0</v>
      </c>
      <c r="Y194">
        <f>IF($B194=" ","",IF(ISERROR(1/VLOOKUP($B194,'Justerad allokering kvv'!$B$1:$AG$700,MATCH(Y$1,'Justerad allokering kvv'!$B$1:$AF$1,0),FALSE)),VLOOKUP($B194,'Allokerad kvv'!$B$2:$AV$700,MATCH(Y$1,'Allokerad kvv'!$B$1:$AV$1,0),FALSE),VLOOKUP($B194,'Justerad allokering kvv'!$B$1:$AG$700,MATCH(Y$1,'Justerad allokering kvv'!$B$1:$AF$1,0),FALSE)))</f>
        <v>0</v>
      </c>
      <c r="AB194">
        <f>IFERROR(VLOOKUP($B194,Kraftvärmeprod!$B$1:$AO$424,MATCH("Tillförd energi från rökgaskondensering (GWh)",Kraftvärmeprod!$B$1:$AG$1,0),FALSE)/1,0)</f>
        <v>0</v>
      </c>
      <c r="AE194" s="122">
        <f t="shared" si="8"/>
        <v>166.26562999999999</v>
      </c>
      <c r="AG194">
        <f t="shared" si="9"/>
        <v>161.73316999999997</v>
      </c>
      <c r="AH194">
        <f t="shared" si="10"/>
        <v>161.73316999999997</v>
      </c>
      <c r="AI194">
        <f>IF(AH194=0,"",AH194/VLOOKUP(B194,Kraftvärmeprod!$B$1:$BC$480,MATCH("Summa tillförd energi exklusive rökgaskondensering",Kraftvärmeprod!$B$1:$BC$1,0),FALSE))</f>
        <v>0.75540948155067711</v>
      </c>
      <c r="AK194">
        <f t="shared" si="11"/>
        <v>13.327299999999999</v>
      </c>
    </row>
    <row r="195" spans="1:37" x14ac:dyDescent="0.25">
      <c r="A195" s="2" t="s">
        <v>310</v>
      </c>
      <c r="B195" s="2" t="s">
        <v>311</v>
      </c>
      <c r="C195">
        <f>IF($B195=" ","",IF(ISERROR(1/VLOOKUP($B195,'Justerad allokering kvv'!$B$1:$AG$700,MATCH(C$1,'Justerad allokering kvv'!$B$1:$AF$1,0),FALSE)),VLOOKUP($B195,'Allokerad kvv'!$B$2:$AV$700,MATCH(C$1,'Allokerad kvv'!$B$1:$AV$1,0),FALSE),VLOOKUP($B195,'Justerad allokering kvv'!$B$1:$AG$700,MATCH(C$1,'Justerad allokering kvv'!$B$1:$AF$1,0),FALSE)))</f>
        <v>0</v>
      </c>
      <c r="D195">
        <f>IF($B195=" ","",IF(ISERROR(1/VLOOKUP($B195,'Justerad allokering kvv'!$B$1:$AG$700,MATCH(D$1,'Justerad allokering kvv'!$B$1:$AF$1,0),FALSE)),VLOOKUP($B195,'Allokerad kvv'!$B$2:$AV$700,MATCH(D$1,'Allokerad kvv'!$B$1:$AV$1,0),FALSE),VLOOKUP($B195,'Justerad allokering kvv'!$B$1:$AG$700,MATCH(D$1,'Justerad allokering kvv'!$B$1:$AF$1,0),FALSE)))</f>
        <v>0</v>
      </c>
      <c r="E195">
        <f>IF($B195=" ","",IF(ISERROR(1/VLOOKUP($B195,'Justerad allokering kvv'!$B$1:$AG$700,MATCH(E$1,'Justerad allokering kvv'!$B$1:$AF$1,0),FALSE)),VLOOKUP($B195,'Allokerad kvv'!$B$2:$AV$700,MATCH(E$1,'Allokerad kvv'!$B$1:$AV$1,0),FALSE),VLOOKUP($B195,'Justerad allokering kvv'!$B$1:$AG$700,MATCH(E$1,'Justerad allokering kvv'!$B$1:$AF$1,0),FALSE)))</f>
        <v>0</v>
      </c>
      <c r="F195">
        <f>IF($B195=" ","",IF(ISERROR(1/VLOOKUP($B195,'Justerad allokering kvv'!$B$1:$AG$700,MATCH(F$1,'Justerad allokering kvv'!$B$1:$AF$1,0),FALSE)),VLOOKUP($B195,'Allokerad kvv'!$B$2:$AV$700,MATCH(F$1,'Allokerad kvv'!$B$1:$AV$1,0),FALSE),VLOOKUP($B195,'Justerad allokering kvv'!$B$1:$AG$700,MATCH(F$1,'Justerad allokering kvv'!$B$1:$AF$1,0),FALSE)))</f>
        <v>0</v>
      </c>
      <c r="G195">
        <f>IF($B195=" ","",IF(ISERROR(1/VLOOKUP($B195,'Justerad allokering kvv'!$B$1:$AG$700,MATCH(G$1,'Justerad allokering kvv'!$B$1:$AF$1,0),FALSE)),VLOOKUP($B195,'Allokerad kvv'!$B$2:$AV$700,MATCH(G$1,'Allokerad kvv'!$B$1:$AV$1,0),FALSE),VLOOKUP($B195,'Justerad allokering kvv'!$B$1:$AG$700,MATCH(G$1,'Justerad allokering kvv'!$B$1:$AF$1,0),FALSE)))</f>
        <v>0</v>
      </c>
      <c r="H195">
        <f>IF($B195=" ","",IF(ISERROR(1/VLOOKUP($B195,'Justerad allokering kvv'!$B$1:$AG$700,MATCH(H$1,'Justerad allokering kvv'!$B$1:$AF$1,0),FALSE)),VLOOKUP($B195,'Allokerad kvv'!$B$2:$AV$700,MATCH(H$1,'Allokerad kvv'!$B$1:$AV$1,0),FALSE),VLOOKUP($B195,'Justerad allokering kvv'!$B$1:$AG$700,MATCH(H$1,'Justerad allokering kvv'!$B$1:$AF$1,0),FALSE)))</f>
        <v>0</v>
      </c>
      <c r="I195">
        <f>IF($B195=" ","",IF(ISERROR(1/VLOOKUP($B195,'Justerad allokering kvv'!$B$1:$AG$700,MATCH(I$1,'Justerad allokering kvv'!$B$1:$AF$1,0),FALSE)),VLOOKUP($B195,'Allokerad kvv'!$B$2:$AV$700,MATCH(I$1,'Allokerad kvv'!$B$1:$AV$1,0),FALSE),VLOOKUP($B195,'Justerad allokering kvv'!$B$1:$AG$700,MATCH(I$1,'Justerad allokering kvv'!$B$1:$AF$1,0),FALSE)))</f>
        <v>0</v>
      </c>
      <c r="J195">
        <f>IF($B195=" ","",IF(ISERROR(1/VLOOKUP($B195,'Justerad allokering kvv'!$B$1:$AG$700,MATCH(J$1,'Justerad allokering kvv'!$B$1:$AF$1,0),FALSE)),VLOOKUP($B195,'Allokerad kvv'!$B$2:$AV$700,MATCH(J$1,'Allokerad kvv'!$B$1:$AV$1,0),FALSE),VLOOKUP($B195,'Justerad allokering kvv'!$B$1:$AG$700,MATCH(J$1,'Justerad allokering kvv'!$B$1:$AF$1,0),FALSE)))</f>
        <v>0</v>
      </c>
      <c r="K195">
        <f>IF($B195=" ","",IF(ISERROR(1/VLOOKUP($B195,'Justerad allokering kvv'!$B$1:$AG$700,MATCH(K$1,'Justerad allokering kvv'!$B$1:$AF$1,0),FALSE)),VLOOKUP($B195,'Allokerad kvv'!$B$2:$AV$700,MATCH(K$1,'Allokerad kvv'!$B$1:$AV$1,0),FALSE),VLOOKUP($B195,'Justerad allokering kvv'!$B$1:$AG$700,MATCH(K$1,'Justerad allokering kvv'!$B$1:$AF$1,0),FALSE)))</f>
        <v>0</v>
      </c>
      <c r="L195">
        <f>IF($B195=" ","",IF(ISERROR(1/VLOOKUP($B195,'Justerad allokering kvv'!$B$1:$AG$700,MATCH(L$1,'Justerad allokering kvv'!$B$1:$AF$1,0),FALSE)),VLOOKUP($B195,'Allokerad kvv'!$B$2:$AV$700,MATCH(L$1,'Allokerad kvv'!$B$1:$AV$1,0),FALSE),VLOOKUP($B195,'Justerad allokering kvv'!$B$1:$AG$700,MATCH(L$1,'Justerad allokering kvv'!$B$1:$AF$1,0),FALSE)))</f>
        <v>0</v>
      </c>
      <c r="M195">
        <f>IF($B195=" ","",IF(ISERROR(1/VLOOKUP($B195,'Justerad allokering kvv'!$B$1:$AG$700,MATCH(M$1,'Justerad allokering kvv'!$B$1:$AF$1,0),FALSE)),VLOOKUP($B195,'Allokerad kvv'!$B$2:$AV$700,MATCH(M$1,'Allokerad kvv'!$B$1:$AV$1,0),FALSE),VLOOKUP($B195,'Justerad allokering kvv'!$B$1:$AG$700,MATCH(M$1,'Justerad allokering kvv'!$B$1:$AF$1,0),FALSE)))</f>
        <v>0</v>
      </c>
      <c r="N195">
        <f>IF($B195=" ","",IF(ISERROR(1/VLOOKUP($B195,'Justerad allokering kvv'!$B$1:$AG$700,MATCH(N$1,'Justerad allokering kvv'!$B$1:$AF$1,0),FALSE)),VLOOKUP($B195,'Allokerad kvv'!$B$2:$AV$700,MATCH(N$1,'Allokerad kvv'!$B$1:$AV$1,0),FALSE),VLOOKUP($B195,'Justerad allokering kvv'!$B$1:$AG$700,MATCH(N$1,'Justerad allokering kvv'!$B$1:$AF$1,0),FALSE)))</f>
        <v>0</v>
      </c>
      <c r="O195">
        <f>IF($B195=" ","",IF(ISERROR(1/VLOOKUP($B195,'Justerad allokering kvv'!$B$1:$AG$700,MATCH(O$1,'Justerad allokering kvv'!$B$1:$AF$1,0),FALSE)),VLOOKUP($B195,'Allokerad kvv'!$B$2:$AV$700,MATCH(O$1,'Allokerad kvv'!$B$1:$AV$1,0),FALSE),VLOOKUP($B195,'Justerad allokering kvv'!$B$1:$AG$700,MATCH(O$1,'Justerad allokering kvv'!$B$1:$AF$1,0),FALSE)))</f>
        <v>0</v>
      </c>
      <c r="P195">
        <f>IF($B195=" ","",IF(ISERROR(1/VLOOKUP($B195,'Justerad allokering kvv'!$B$1:$AG$700,MATCH(P$1,'Justerad allokering kvv'!$B$1:$AF$1,0),FALSE)),VLOOKUP($B195,'Allokerad kvv'!$B$2:$AV$700,MATCH(P$1,'Allokerad kvv'!$B$1:$AV$1,0),FALSE),VLOOKUP($B195,'Justerad allokering kvv'!$B$1:$AG$700,MATCH(P$1,'Justerad allokering kvv'!$B$1:$AF$1,0),FALSE)))</f>
        <v>0</v>
      </c>
      <c r="Q195">
        <f>IF($B195=" ","",IF(ISERROR(1/VLOOKUP($B195,'Justerad allokering kvv'!$B$1:$AG$700,MATCH(Q$1,'Justerad allokering kvv'!$B$1:$AF$1,0),FALSE)),VLOOKUP($B195,'Allokerad kvv'!$B$2:$AV$700,MATCH(Q$1,'Allokerad kvv'!$B$1:$AV$1,0),FALSE),VLOOKUP($B195,'Justerad allokering kvv'!$B$1:$AG$700,MATCH(Q$1,'Justerad allokering kvv'!$B$1:$AF$1,0),FALSE)))</f>
        <v>0</v>
      </c>
      <c r="R195">
        <f>IF($B195=" ","",IF(ISERROR(1/VLOOKUP($B195,'Justerad allokering kvv'!$B$1:$AG$700,MATCH(R$1,'Justerad allokering kvv'!$B$1:$AF$1,0),FALSE)),VLOOKUP($B195,'Allokerad kvv'!$B$2:$AV$700,MATCH(R$1,'Allokerad kvv'!$B$1:$AV$1,0),FALSE),VLOOKUP($B195,'Justerad allokering kvv'!$B$1:$AG$700,MATCH(R$1,'Justerad allokering kvv'!$B$1:$AF$1,0),FALSE)))</f>
        <v>0</v>
      </c>
      <c r="S195">
        <f>IF($B195=" ","",IF(ISERROR(1/VLOOKUP($B195,'Justerad allokering kvv'!$B$1:$AG$700,MATCH(S$1,'Justerad allokering kvv'!$B$1:$AF$1,0),FALSE)),VLOOKUP($B195,'Allokerad kvv'!$B$2:$AV$700,MATCH(S$1,'Allokerad kvv'!$B$1:$AV$1,0),FALSE),VLOOKUP($B195,'Justerad allokering kvv'!$B$1:$AG$700,MATCH(S$1,'Justerad allokering kvv'!$B$1:$AF$1,0),FALSE)))</f>
        <v>0</v>
      </c>
      <c r="T195">
        <f>IF($B195=" ","",IF(ISERROR(1/VLOOKUP($B195,'Justerad allokering kvv'!$B$1:$AG$700,MATCH(T$1,'Justerad allokering kvv'!$B$1:$AF$1,0),FALSE)),VLOOKUP($B195,'Allokerad kvv'!$B$2:$AV$700,MATCH(T$1,'Allokerad kvv'!$B$1:$AV$1,0),FALSE),VLOOKUP($B195,'Justerad allokering kvv'!$B$1:$AG$700,MATCH(T$1,'Justerad allokering kvv'!$B$1:$AF$1,0),FALSE)))</f>
        <v>0</v>
      </c>
      <c r="U195">
        <f>IF($B195=" ","",IF(ISERROR(1/VLOOKUP($B195,'Justerad allokering kvv'!$B$1:$AG$700,MATCH(U$1,'Justerad allokering kvv'!$B$1:$AF$1,0),FALSE)),VLOOKUP($B195,'Allokerad kvv'!$B$2:$AV$700,MATCH(U$1,'Allokerad kvv'!$B$1:$AV$1,0),FALSE),VLOOKUP($B195,'Justerad allokering kvv'!$B$1:$AG$700,MATCH(U$1,'Justerad allokering kvv'!$B$1:$AF$1,0),FALSE)))</f>
        <v>0</v>
      </c>
      <c r="V195">
        <f>IF($B195=" ","",IF(ISERROR(1/VLOOKUP($B195,'Justerad allokering kvv'!$B$1:$AG$700,MATCH(V$1,'Justerad allokering kvv'!$B$1:$AF$1,0),FALSE)),VLOOKUP($B195,'Allokerad kvv'!$B$2:$AV$700,MATCH(V$1,'Allokerad kvv'!$B$1:$AV$1,0),FALSE),VLOOKUP($B195,'Justerad allokering kvv'!$B$1:$AG$700,MATCH(V$1,'Justerad allokering kvv'!$B$1:$AF$1,0),FALSE)))</f>
        <v>0</v>
      </c>
      <c r="W195">
        <f>IF($B195=" ","",IF(ISERROR(1/VLOOKUP($B195,'Justerad allokering kvv'!$B$1:$AG$700,MATCH(W$1,'Justerad allokering kvv'!$B$1:$AF$1,0),FALSE)),VLOOKUP($B195,'Allokerad kvv'!$B$2:$AV$700,MATCH(W$1,'Allokerad kvv'!$B$1:$AV$1,0),FALSE),VLOOKUP($B195,'Justerad allokering kvv'!$B$1:$AG$700,MATCH(W$1,'Justerad allokering kvv'!$B$1:$AF$1,0),FALSE)))</f>
        <v>0</v>
      </c>
      <c r="X195">
        <f>IF($B195=" ","",IF(ISERROR(1/VLOOKUP($B195,'Justerad allokering kvv'!$B$1:$AG$700,MATCH(X$1,'Justerad allokering kvv'!$B$1:$AF$1,0),FALSE)),VLOOKUP($B195,'Allokerad kvv'!$B$2:$AV$700,MATCH(X$1,'Allokerad kvv'!$B$1:$AV$1,0),FALSE),VLOOKUP($B195,'Justerad allokering kvv'!$B$1:$AG$700,MATCH(X$1,'Justerad allokering kvv'!$B$1:$AF$1,0),FALSE)))</f>
        <v>0</v>
      </c>
      <c r="Y195">
        <f>IF($B195=" ","",IF(ISERROR(1/VLOOKUP($B195,'Justerad allokering kvv'!$B$1:$AG$700,MATCH(Y$1,'Justerad allokering kvv'!$B$1:$AF$1,0),FALSE)),VLOOKUP($B195,'Allokerad kvv'!$B$2:$AV$700,MATCH(Y$1,'Allokerad kvv'!$B$1:$AV$1,0),FALSE),VLOOKUP($B195,'Justerad allokering kvv'!$B$1:$AG$700,MATCH(Y$1,'Justerad allokering kvv'!$B$1:$AF$1,0),FALSE)))</f>
        <v>0</v>
      </c>
      <c r="AB195">
        <f>IFERROR(VLOOKUP($B195,Kraftvärmeprod!$B$1:$AO$424,MATCH("Tillförd energi från rökgaskondensering (GWh)",Kraftvärmeprod!$B$1:$AG$1,0),FALSE)/1,0)</f>
        <v>0</v>
      </c>
      <c r="AE195" s="122">
        <f t="shared" ref="AE195:AE258" si="12">SUM(C195:AB195)</f>
        <v>0</v>
      </c>
      <c r="AG195">
        <f t="shared" ref="AG195:AG258" si="13">AE195-R195</f>
        <v>0</v>
      </c>
      <c r="AH195">
        <f t="shared" ref="AH195:AH258" si="14">AG195-AB195</f>
        <v>0</v>
      </c>
      <c r="AI195" t="str">
        <f>IF(AH195=0,"",AH195/VLOOKUP(B195,Kraftvärmeprod!$B$1:$BC$480,MATCH("Summa tillförd energi exklusive rökgaskondensering",Kraftvärmeprod!$B$1:$BC$1,0),FALSE))</f>
        <v/>
      </c>
      <c r="AK195">
        <f t="shared" ref="AK195:AK258" si="15">E195+F195+J195+M195+N195+P195+S195+T195+U195+V195+X195+Y195+L195</f>
        <v>0</v>
      </c>
    </row>
    <row r="196" spans="1:37" x14ac:dyDescent="0.25">
      <c r="A196" s="2" t="s">
        <v>310</v>
      </c>
      <c r="B196" s="2" t="s">
        <v>312</v>
      </c>
      <c r="C196">
        <f>IF($B196=" ","",IF(ISERROR(1/VLOOKUP($B196,'Justerad allokering kvv'!$B$1:$AG$700,MATCH(C$1,'Justerad allokering kvv'!$B$1:$AF$1,0),FALSE)),VLOOKUP($B196,'Allokerad kvv'!$B$2:$AV$700,MATCH(C$1,'Allokerad kvv'!$B$1:$AV$1,0),FALSE),VLOOKUP($B196,'Justerad allokering kvv'!$B$1:$AG$700,MATCH(C$1,'Justerad allokering kvv'!$B$1:$AF$1,0),FALSE)))</f>
        <v>0</v>
      </c>
      <c r="D196">
        <f>IF($B196=" ","",IF(ISERROR(1/VLOOKUP($B196,'Justerad allokering kvv'!$B$1:$AG$700,MATCH(D$1,'Justerad allokering kvv'!$B$1:$AF$1,0),FALSE)),VLOOKUP($B196,'Allokerad kvv'!$B$2:$AV$700,MATCH(D$1,'Allokerad kvv'!$B$1:$AV$1,0),FALSE),VLOOKUP($B196,'Justerad allokering kvv'!$B$1:$AG$700,MATCH(D$1,'Justerad allokering kvv'!$B$1:$AF$1,0),FALSE)))</f>
        <v>0</v>
      </c>
      <c r="E196">
        <f>IF($B196=" ","",IF(ISERROR(1/VLOOKUP($B196,'Justerad allokering kvv'!$B$1:$AG$700,MATCH(E$1,'Justerad allokering kvv'!$B$1:$AF$1,0),FALSE)),VLOOKUP($B196,'Allokerad kvv'!$B$2:$AV$700,MATCH(E$1,'Allokerad kvv'!$B$1:$AV$1,0),FALSE),VLOOKUP($B196,'Justerad allokering kvv'!$B$1:$AG$700,MATCH(E$1,'Justerad allokering kvv'!$B$1:$AF$1,0),FALSE)))</f>
        <v>0</v>
      </c>
      <c r="F196">
        <f>IF($B196=" ","",IF(ISERROR(1/VLOOKUP($B196,'Justerad allokering kvv'!$B$1:$AG$700,MATCH(F$1,'Justerad allokering kvv'!$B$1:$AF$1,0),FALSE)),VLOOKUP($B196,'Allokerad kvv'!$B$2:$AV$700,MATCH(F$1,'Allokerad kvv'!$B$1:$AV$1,0),FALSE),VLOOKUP($B196,'Justerad allokering kvv'!$B$1:$AG$700,MATCH(F$1,'Justerad allokering kvv'!$B$1:$AF$1,0),FALSE)))</f>
        <v>0</v>
      </c>
      <c r="G196">
        <f>IF($B196=" ","",IF(ISERROR(1/VLOOKUP($B196,'Justerad allokering kvv'!$B$1:$AG$700,MATCH(G$1,'Justerad allokering kvv'!$B$1:$AF$1,0),FALSE)),VLOOKUP($B196,'Allokerad kvv'!$B$2:$AV$700,MATCH(G$1,'Allokerad kvv'!$B$1:$AV$1,0),FALSE),VLOOKUP($B196,'Justerad allokering kvv'!$B$1:$AG$700,MATCH(G$1,'Justerad allokering kvv'!$B$1:$AF$1,0),FALSE)))</f>
        <v>0</v>
      </c>
      <c r="H196">
        <f>IF($B196=" ","",IF(ISERROR(1/VLOOKUP($B196,'Justerad allokering kvv'!$B$1:$AG$700,MATCH(H$1,'Justerad allokering kvv'!$B$1:$AF$1,0),FALSE)),VLOOKUP($B196,'Allokerad kvv'!$B$2:$AV$700,MATCH(H$1,'Allokerad kvv'!$B$1:$AV$1,0),FALSE),VLOOKUP($B196,'Justerad allokering kvv'!$B$1:$AG$700,MATCH(H$1,'Justerad allokering kvv'!$B$1:$AF$1,0),FALSE)))</f>
        <v>0</v>
      </c>
      <c r="I196">
        <f>IF($B196=" ","",IF(ISERROR(1/VLOOKUP($B196,'Justerad allokering kvv'!$B$1:$AG$700,MATCH(I$1,'Justerad allokering kvv'!$B$1:$AF$1,0),FALSE)),VLOOKUP($B196,'Allokerad kvv'!$B$2:$AV$700,MATCH(I$1,'Allokerad kvv'!$B$1:$AV$1,0),FALSE),VLOOKUP($B196,'Justerad allokering kvv'!$B$1:$AG$700,MATCH(I$1,'Justerad allokering kvv'!$B$1:$AF$1,0),FALSE)))</f>
        <v>0</v>
      </c>
      <c r="J196">
        <f>IF($B196=" ","",IF(ISERROR(1/VLOOKUP($B196,'Justerad allokering kvv'!$B$1:$AG$700,MATCH(J$1,'Justerad allokering kvv'!$B$1:$AF$1,0),FALSE)),VLOOKUP($B196,'Allokerad kvv'!$B$2:$AV$700,MATCH(J$1,'Allokerad kvv'!$B$1:$AV$1,0),FALSE),VLOOKUP($B196,'Justerad allokering kvv'!$B$1:$AG$700,MATCH(J$1,'Justerad allokering kvv'!$B$1:$AF$1,0),FALSE)))</f>
        <v>0</v>
      </c>
      <c r="K196">
        <f>IF($B196=" ","",IF(ISERROR(1/VLOOKUP($B196,'Justerad allokering kvv'!$B$1:$AG$700,MATCH(K$1,'Justerad allokering kvv'!$B$1:$AF$1,0),FALSE)),VLOOKUP($B196,'Allokerad kvv'!$B$2:$AV$700,MATCH(K$1,'Allokerad kvv'!$B$1:$AV$1,0),FALSE),VLOOKUP($B196,'Justerad allokering kvv'!$B$1:$AG$700,MATCH(K$1,'Justerad allokering kvv'!$B$1:$AF$1,0),FALSE)))</f>
        <v>0</v>
      </c>
      <c r="L196">
        <f>IF($B196=" ","",IF(ISERROR(1/VLOOKUP($B196,'Justerad allokering kvv'!$B$1:$AG$700,MATCH(L$1,'Justerad allokering kvv'!$B$1:$AF$1,0),FALSE)),VLOOKUP($B196,'Allokerad kvv'!$B$2:$AV$700,MATCH(L$1,'Allokerad kvv'!$B$1:$AV$1,0),FALSE),VLOOKUP($B196,'Justerad allokering kvv'!$B$1:$AG$700,MATCH(L$1,'Justerad allokering kvv'!$B$1:$AF$1,0),FALSE)))</f>
        <v>0</v>
      </c>
      <c r="M196">
        <f>IF($B196=" ","",IF(ISERROR(1/VLOOKUP($B196,'Justerad allokering kvv'!$B$1:$AG$700,MATCH(M$1,'Justerad allokering kvv'!$B$1:$AF$1,0),FALSE)),VLOOKUP($B196,'Allokerad kvv'!$B$2:$AV$700,MATCH(M$1,'Allokerad kvv'!$B$1:$AV$1,0),FALSE),VLOOKUP($B196,'Justerad allokering kvv'!$B$1:$AG$700,MATCH(M$1,'Justerad allokering kvv'!$B$1:$AF$1,0),FALSE)))</f>
        <v>0</v>
      </c>
      <c r="N196">
        <f>IF($B196=" ","",IF(ISERROR(1/VLOOKUP($B196,'Justerad allokering kvv'!$B$1:$AG$700,MATCH(N$1,'Justerad allokering kvv'!$B$1:$AF$1,0),FALSE)),VLOOKUP($B196,'Allokerad kvv'!$B$2:$AV$700,MATCH(N$1,'Allokerad kvv'!$B$1:$AV$1,0),FALSE),VLOOKUP($B196,'Justerad allokering kvv'!$B$1:$AG$700,MATCH(N$1,'Justerad allokering kvv'!$B$1:$AF$1,0),FALSE)))</f>
        <v>0</v>
      </c>
      <c r="O196">
        <f>IF($B196=" ","",IF(ISERROR(1/VLOOKUP($B196,'Justerad allokering kvv'!$B$1:$AG$700,MATCH(O$1,'Justerad allokering kvv'!$B$1:$AF$1,0),FALSE)),VLOOKUP($B196,'Allokerad kvv'!$B$2:$AV$700,MATCH(O$1,'Allokerad kvv'!$B$1:$AV$1,0),FALSE),VLOOKUP($B196,'Justerad allokering kvv'!$B$1:$AG$700,MATCH(O$1,'Justerad allokering kvv'!$B$1:$AF$1,0),FALSE)))</f>
        <v>0</v>
      </c>
      <c r="P196">
        <f>IF($B196=" ","",IF(ISERROR(1/VLOOKUP($B196,'Justerad allokering kvv'!$B$1:$AG$700,MATCH(P$1,'Justerad allokering kvv'!$B$1:$AF$1,0),FALSE)),VLOOKUP($B196,'Allokerad kvv'!$B$2:$AV$700,MATCH(P$1,'Allokerad kvv'!$B$1:$AV$1,0),FALSE),VLOOKUP($B196,'Justerad allokering kvv'!$B$1:$AG$700,MATCH(P$1,'Justerad allokering kvv'!$B$1:$AF$1,0),FALSE)))</f>
        <v>0</v>
      </c>
      <c r="Q196">
        <f>IF($B196=" ","",IF(ISERROR(1/VLOOKUP($B196,'Justerad allokering kvv'!$B$1:$AG$700,MATCH(Q$1,'Justerad allokering kvv'!$B$1:$AF$1,0),FALSE)),VLOOKUP($B196,'Allokerad kvv'!$B$2:$AV$700,MATCH(Q$1,'Allokerad kvv'!$B$1:$AV$1,0),FALSE),VLOOKUP($B196,'Justerad allokering kvv'!$B$1:$AG$700,MATCH(Q$1,'Justerad allokering kvv'!$B$1:$AF$1,0),FALSE)))</f>
        <v>0</v>
      </c>
      <c r="R196">
        <f>IF($B196=" ","",IF(ISERROR(1/VLOOKUP($B196,'Justerad allokering kvv'!$B$1:$AG$700,MATCH(R$1,'Justerad allokering kvv'!$B$1:$AF$1,0),FALSE)),VLOOKUP($B196,'Allokerad kvv'!$B$2:$AV$700,MATCH(R$1,'Allokerad kvv'!$B$1:$AV$1,0),FALSE),VLOOKUP($B196,'Justerad allokering kvv'!$B$1:$AG$700,MATCH(R$1,'Justerad allokering kvv'!$B$1:$AF$1,0),FALSE)))</f>
        <v>0</v>
      </c>
      <c r="S196">
        <f>IF($B196=" ","",IF(ISERROR(1/VLOOKUP($B196,'Justerad allokering kvv'!$B$1:$AG$700,MATCH(S$1,'Justerad allokering kvv'!$B$1:$AF$1,0),FALSE)),VLOOKUP($B196,'Allokerad kvv'!$B$2:$AV$700,MATCH(S$1,'Allokerad kvv'!$B$1:$AV$1,0),FALSE),VLOOKUP($B196,'Justerad allokering kvv'!$B$1:$AG$700,MATCH(S$1,'Justerad allokering kvv'!$B$1:$AF$1,0),FALSE)))</f>
        <v>0</v>
      </c>
      <c r="T196">
        <f>IF($B196=" ","",IF(ISERROR(1/VLOOKUP($B196,'Justerad allokering kvv'!$B$1:$AG$700,MATCH(T$1,'Justerad allokering kvv'!$B$1:$AF$1,0),FALSE)),VLOOKUP($B196,'Allokerad kvv'!$B$2:$AV$700,MATCH(T$1,'Allokerad kvv'!$B$1:$AV$1,0),FALSE),VLOOKUP($B196,'Justerad allokering kvv'!$B$1:$AG$700,MATCH(T$1,'Justerad allokering kvv'!$B$1:$AF$1,0),FALSE)))</f>
        <v>0</v>
      </c>
      <c r="U196">
        <f>IF($B196=" ","",IF(ISERROR(1/VLOOKUP($B196,'Justerad allokering kvv'!$B$1:$AG$700,MATCH(U$1,'Justerad allokering kvv'!$B$1:$AF$1,0),FALSE)),VLOOKUP($B196,'Allokerad kvv'!$B$2:$AV$700,MATCH(U$1,'Allokerad kvv'!$B$1:$AV$1,0),FALSE),VLOOKUP($B196,'Justerad allokering kvv'!$B$1:$AG$700,MATCH(U$1,'Justerad allokering kvv'!$B$1:$AF$1,0),FALSE)))</f>
        <v>0</v>
      </c>
      <c r="V196">
        <f>IF($B196=" ","",IF(ISERROR(1/VLOOKUP($B196,'Justerad allokering kvv'!$B$1:$AG$700,MATCH(V$1,'Justerad allokering kvv'!$B$1:$AF$1,0),FALSE)),VLOOKUP($B196,'Allokerad kvv'!$B$2:$AV$700,MATCH(V$1,'Allokerad kvv'!$B$1:$AV$1,0),FALSE),VLOOKUP($B196,'Justerad allokering kvv'!$B$1:$AG$700,MATCH(V$1,'Justerad allokering kvv'!$B$1:$AF$1,0),FALSE)))</f>
        <v>0</v>
      </c>
      <c r="W196">
        <f>IF($B196=" ","",IF(ISERROR(1/VLOOKUP($B196,'Justerad allokering kvv'!$B$1:$AG$700,MATCH(W$1,'Justerad allokering kvv'!$B$1:$AF$1,0),FALSE)),VLOOKUP($B196,'Allokerad kvv'!$B$2:$AV$700,MATCH(W$1,'Allokerad kvv'!$B$1:$AV$1,0),FALSE),VLOOKUP($B196,'Justerad allokering kvv'!$B$1:$AG$700,MATCH(W$1,'Justerad allokering kvv'!$B$1:$AF$1,0),FALSE)))</f>
        <v>0</v>
      </c>
      <c r="X196">
        <f>IF($B196=" ","",IF(ISERROR(1/VLOOKUP($B196,'Justerad allokering kvv'!$B$1:$AG$700,MATCH(X$1,'Justerad allokering kvv'!$B$1:$AF$1,0),FALSE)),VLOOKUP($B196,'Allokerad kvv'!$B$2:$AV$700,MATCH(X$1,'Allokerad kvv'!$B$1:$AV$1,0),FALSE),VLOOKUP($B196,'Justerad allokering kvv'!$B$1:$AG$700,MATCH(X$1,'Justerad allokering kvv'!$B$1:$AF$1,0),FALSE)))</f>
        <v>0</v>
      </c>
      <c r="Y196">
        <f>IF($B196=" ","",IF(ISERROR(1/VLOOKUP($B196,'Justerad allokering kvv'!$B$1:$AG$700,MATCH(Y$1,'Justerad allokering kvv'!$B$1:$AF$1,0),FALSE)),VLOOKUP($B196,'Allokerad kvv'!$B$2:$AV$700,MATCH(Y$1,'Allokerad kvv'!$B$1:$AV$1,0),FALSE),VLOOKUP($B196,'Justerad allokering kvv'!$B$1:$AG$700,MATCH(Y$1,'Justerad allokering kvv'!$B$1:$AF$1,0),FALSE)))</f>
        <v>0</v>
      </c>
      <c r="AB196">
        <f>IFERROR(VLOOKUP($B196,Kraftvärmeprod!$B$1:$AO$424,MATCH("Tillförd energi från rökgaskondensering (GWh)",Kraftvärmeprod!$B$1:$AG$1,0),FALSE)/1,0)</f>
        <v>0</v>
      </c>
      <c r="AE196" s="122">
        <f t="shared" si="12"/>
        <v>0</v>
      </c>
      <c r="AG196">
        <f t="shared" si="13"/>
        <v>0</v>
      </c>
      <c r="AH196">
        <f t="shared" si="14"/>
        <v>0</v>
      </c>
      <c r="AI196" t="str">
        <f>IF(AH196=0,"",AH196/VLOOKUP(B196,Kraftvärmeprod!$B$1:$BC$480,MATCH("Summa tillförd energi exklusive rökgaskondensering",Kraftvärmeprod!$B$1:$BC$1,0),FALSE))</f>
        <v/>
      </c>
      <c r="AK196">
        <f t="shared" si="15"/>
        <v>0</v>
      </c>
    </row>
    <row r="197" spans="1:37" x14ac:dyDescent="0.25">
      <c r="A197" s="2" t="s">
        <v>310</v>
      </c>
      <c r="B197" s="2" t="s">
        <v>313</v>
      </c>
      <c r="C197">
        <f>IF($B197=" ","",IF(ISERROR(1/VLOOKUP($B197,'Justerad allokering kvv'!$B$1:$AG$700,MATCH(C$1,'Justerad allokering kvv'!$B$1:$AF$1,0),FALSE)),VLOOKUP($B197,'Allokerad kvv'!$B$2:$AV$700,MATCH(C$1,'Allokerad kvv'!$B$1:$AV$1,0),FALSE),VLOOKUP($B197,'Justerad allokering kvv'!$B$1:$AG$700,MATCH(C$1,'Justerad allokering kvv'!$B$1:$AF$1,0),FALSE)))</f>
        <v>0</v>
      </c>
      <c r="D197">
        <f>IF($B197=" ","",IF(ISERROR(1/VLOOKUP($B197,'Justerad allokering kvv'!$B$1:$AG$700,MATCH(D$1,'Justerad allokering kvv'!$B$1:$AF$1,0),FALSE)),VLOOKUP($B197,'Allokerad kvv'!$B$2:$AV$700,MATCH(D$1,'Allokerad kvv'!$B$1:$AV$1,0),FALSE),VLOOKUP($B197,'Justerad allokering kvv'!$B$1:$AG$700,MATCH(D$1,'Justerad allokering kvv'!$B$1:$AF$1,0),FALSE)))</f>
        <v>0</v>
      </c>
      <c r="E197">
        <f>IF($B197=" ","",IF(ISERROR(1/VLOOKUP($B197,'Justerad allokering kvv'!$B$1:$AG$700,MATCH(E$1,'Justerad allokering kvv'!$B$1:$AF$1,0),FALSE)),VLOOKUP($B197,'Allokerad kvv'!$B$2:$AV$700,MATCH(E$1,'Allokerad kvv'!$B$1:$AV$1,0),FALSE),VLOOKUP($B197,'Justerad allokering kvv'!$B$1:$AG$700,MATCH(E$1,'Justerad allokering kvv'!$B$1:$AF$1,0),FALSE)))</f>
        <v>0</v>
      </c>
      <c r="F197">
        <f>IF($B197=" ","",IF(ISERROR(1/VLOOKUP($B197,'Justerad allokering kvv'!$B$1:$AG$700,MATCH(F$1,'Justerad allokering kvv'!$B$1:$AF$1,0),FALSE)),VLOOKUP($B197,'Allokerad kvv'!$B$2:$AV$700,MATCH(F$1,'Allokerad kvv'!$B$1:$AV$1,0),FALSE),VLOOKUP($B197,'Justerad allokering kvv'!$B$1:$AG$700,MATCH(F$1,'Justerad allokering kvv'!$B$1:$AF$1,0),FALSE)))</f>
        <v>0</v>
      </c>
      <c r="G197">
        <f>IF($B197=" ","",IF(ISERROR(1/VLOOKUP($B197,'Justerad allokering kvv'!$B$1:$AG$700,MATCH(G$1,'Justerad allokering kvv'!$B$1:$AF$1,0),FALSE)),VLOOKUP($B197,'Allokerad kvv'!$B$2:$AV$700,MATCH(G$1,'Allokerad kvv'!$B$1:$AV$1,0),FALSE),VLOOKUP($B197,'Justerad allokering kvv'!$B$1:$AG$700,MATCH(G$1,'Justerad allokering kvv'!$B$1:$AF$1,0),FALSE)))</f>
        <v>0</v>
      </c>
      <c r="H197">
        <f>IF($B197=" ","",IF(ISERROR(1/VLOOKUP($B197,'Justerad allokering kvv'!$B$1:$AG$700,MATCH(H$1,'Justerad allokering kvv'!$B$1:$AF$1,0),FALSE)),VLOOKUP($B197,'Allokerad kvv'!$B$2:$AV$700,MATCH(H$1,'Allokerad kvv'!$B$1:$AV$1,0),FALSE),VLOOKUP($B197,'Justerad allokering kvv'!$B$1:$AG$700,MATCH(H$1,'Justerad allokering kvv'!$B$1:$AF$1,0),FALSE)))</f>
        <v>0</v>
      </c>
      <c r="I197">
        <f>IF($B197=" ","",IF(ISERROR(1/VLOOKUP($B197,'Justerad allokering kvv'!$B$1:$AG$700,MATCH(I$1,'Justerad allokering kvv'!$B$1:$AF$1,0),FALSE)),VLOOKUP($B197,'Allokerad kvv'!$B$2:$AV$700,MATCH(I$1,'Allokerad kvv'!$B$1:$AV$1,0),FALSE),VLOOKUP($B197,'Justerad allokering kvv'!$B$1:$AG$700,MATCH(I$1,'Justerad allokering kvv'!$B$1:$AF$1,0),FALSE)))</f>
        <v>0</v>
      </c>
      <c r="J197">
        <f>IF($B197=" ","",IF(ISERROR(1/VLOOKUP($B197,'Justerad allokering kvv'!$B$1:$AG$700,MATCH(J$1,'Justerad allokering kvv'!$B$1:$AF$1,0),FALSE)),VLOOKUP($B197,'Allokerad kvv'!$B$2:$AV$700,MATCH(J$1,'Allokerad kvv'!$B$1:$AV$1,0),FALSE),VLOOKUP($B197,'Justerad allokering kvv'!$B$1:$AG$700,MATCH(J$1,'Justerad allokering kvv'!$B$1:$AF$1,0),FALSE)))</f>
        <v>0</v>
      </c>
      <c r="K197">
        <f>IF($B197=" ","",IF(ISERROR(1/VLOOKUP($B197,'Justerad allokering kvv'!$B$1:$AG$700,MATCH(K$1,'Justerad allokering kvv'!$B$1:$AF$1,0),FALSE)),VLOOKUP($B197,'Allokerad kvv'!$B$2:$AV$700,MATCH(K$1,'Allokerad kvv'!$B$1:$AV$1,0),FALSE),VLOOKUP($B197,'Justerad allokering kvv'!$B$1:$AG$700,MATCH(K$1,'Justerad allokering kvv'!$B$1:$AF$1,0),FALSE)))</f>
        <v>0</v>
      </c>
      <c r="L197">
        <f>IF($B197=" ","",IF(ISERROR(1/VLOOKUP($B197,'Justerad allokering kvv'!$B$1:$AG$700,MATCH(L$1,'Justerad allokering kvv'!$B$1:$AF$1,0),FALSE)),VLOOKUP($B197,'Allokerad kvv'!$B$2:$AV$700,MATCH(L$1,'Allokerad kvv'!$B$1:$AV$1,0),FALSE),VLOOKUP($B197,'Justerad allokering kvv'!$B$1:$AG$700,MATCH(L$1,'Justerad allokering kvv'!$B$1:$AF$1,0),FALSE)))</f>
        <v>0</v>
      </c>
      <c r="M197">
        <f>IF($B197=" ","",IF(ISERROR(1/VLOOKUP($B197,'Justerad allokering kvv'!$B$1:$AG$700,MATCH(M$1,'Justerad allokering kvv'!$B$1:$AF$1,0),FALSE)),VLOOKUP($B197,'Allokerad kvv'!$B$2:$AV$700,MATCH(M$1,'Allokerad kvv'!$B$1:$AV$1,0),FALSE),VLOOKUP($B197,'Justerad allokering kvv'!$B$1:$AG$700,MATCH(M$1,'Justerad allokering kvv'!$B$1:$AF$1,0),FALSE)))</f>
        <v>0</v>
      </c>
      <c r="N197">
        <f>IF($B197=" ","",IF(ISERROR(1/VLOOKUP($B197,'Justerad allokering kvv'!$B$1:$AG$700,MATCH(N$1,'Justerad allokering kvv'!$B$1:$AF$1,0),FALSE)),VLOOKUP($B197,'Allokerad kvv'!$B$2:$AV$700,MATCH(N$1,'Allokerad kvv'!$B$1:$AV$1,0),FALSE),VLOOKUP($B197,'Justerad allokering kvv'!$B$1:$AG$700,MATCH(N$1,'Justerad allokering kvv'!$B$1:$AF$1,0),FALSE)))</f>
        <v>0</v>
      </c>
      <c r="O197">
        <f>IF($B197=" ","",IF(ISERROR(1/VLOOKUP($B197,'Justerad allokering kvv'!$B$1:$AG$700,MATCH(O$1,'Justerad allokering kvv'!$B$1:$AF$1,0),FALSE)),VLOOKUP($B197,'Allokerad kvv'!$B$2:$AV$700,MATCH(O$1,'Allokerad kvv'!$B$1:$AV$1,0),FALSE),VLOOKUP($B197,'Justerad allokering kvv'!$B$1:$AG$700,MATCH(O$1,'Justerad allokering kvv'!$B$1:$AF$1,0),FALSE)))</f>
        <v>0</v>
      </c>
      <c r="P197">
        <f>IF($B197=" ","",IF(ISERROR(1/VLOOKUP($B197,'Justerad allokering kvv'!$B$1:$AG$700,MATCH(P$1,'Justerad allokering kvv'!$B$1:$AF$1,0),FALSE)),VLOOKUP($B197,'Allokerad kvv'!$B$2:$AV$700,MATCH(P$1,'Allokerad kvv'!$B$1:$AV$1,0),FALSE),VLOOKUP($B197,'Justerad allokering kvv'!$B$1:$AG$700,MATCH(P$1,'Justerad allokering kvv'!$B$1:$AF$1,0),FALSE)))</f>
        <v>0</v>
      </c>
      <c r="Q197">
        <f>IF($B197=" ","",IF(ISERROR(1/VLOOKUP($B197,'Justerad allokering kvv'!$B$1:$AG$700,MATCH(Q$1,'Justerad allokering kvv'!$B$1:$AF$1,0),FALSE)),VLOOKUP($B197,'Allokerad kvv'!$B$2:$AV$700,MATCH(Q$1,'Allokerad kvv'!$B$1:$AV$1,0),FALSE),VLOOKUP($B197,'Justerad allokering kvv'!$B$1:$AG$700,MATCH(Q$1,'Justerad allokering kvv'!$B$1:$AF$1,0),FALSE)))</f>
        <v>0</v>
      </c>
      <c r="R197">
        <f>IF($B197=" ","",IF(ISERROR(1/VLOOKUP($B197,'Justerad allokering kvv'!$B$1:$AG$700,MATCH(R$1,'Justerad allokering kvv'!$B$1:$AF$1,0),FALSE)),VLOOKUP($B197,'Allokerad kvv'!$B$2:$AV$700,MATCH(R$1,'Allokerad kvv'!$B$1:$AV$1,0),FALSE),VLOOKUP($B197,'Justerad allokering kvv'!$B$1:$AG$700,MATCH(R$1,'Justerad allokering kvv'!$B$1:$AF$1,0),FALSE)))</f>
        <v>0</v>
      </c>
      <c r="S197">
        <f>IF($B197=" ","",IF(ISERROR(1/VLOOKUP($B197,'Justerad allokering kvv'!$B$1:$AG$700,MATCH(S$1,'Justerad allokering kvv'!$B$1:$AF$1,0),FALSE)),VLOOKUP($B197,'Allokerad kvv'!$B$2:$AV$700,MATCH(S$1,'Allokerad kvv'!$B$1:$AV$1,0),FALSE),VLOOKUP($B197,'Justerad allokering kvv'!$B$1:$AG$700,MATCH(S$1,'Justerad allokering kvv'!$B$1:$AF$1,0),FALSE)))</f>
        <v>0</v>
      </c>
      <c r="T197">
        <f>IF($B197=" ","",IF(ISERROR(1/VLOOKUP($B197,'Justerad allokering kvv'!$B$1:$AG$700,MATCH(T$1,'Justerad allokering kvv'!$B$1:$AF$1,0),FALSE)),VLOOKUP($B197,'Allokerad kvv'!$B$2:$AV$700,MATCH(T$1,'Allokerad kvv'!$B$1:$AV$1,0),FALSE),VLOOKUP($B197,'Justerad allokering kvv'!$B$1:$AG$700,MATCH(T$1,'Justerad allokering kvv'!$B$1:$AF$1,0),FALSE)))</f>
        <v>0</v>
      </c>
      <c r="U197">
        <f>IF($B197=" ","",IF(ISERROR(1/VLOOKUP($B197,'Justerad allokering kvv'!$B$1:$AG$700,MATCH(U$1,'Justerad allokering kvv'!$B$1:$AF$1,0),FALSE)),VLOOKUP($B197,'Allokerad kvv'!$B$2:$AV$700,MATCH(U$1,'Allokerad kvv'!$B$1:$AV$1,0),FALSE),VLOOKUP($B197,'Justerad allokering kvv'!$B$1:$AG$700,MATCH(U$1,'Justerad allokering kvv'!$B$1:$AF$1,0),FALSE)))</f>
        <v>0</v>
      </c>
      <c r="V197">
        <f>IF($B197=" ","",IF(ISERROR(1/VLOOKUP($B197,'Justerad allokering kvv'!$B$1:$AG$700,MATCH(V$1,'Justerad allokering kvv'!$B$1:$AF$1,0),FALSE)),VLOOKUP($B197,'Allokerad kvv'!$B$2:$AV$700,MATCH(V$1,'Allokerad kvv'!$B$1:$AV$1,0),FALSE),VLOOKUP($B197,'Justerad allokering kvv'!$B$1:$AG$700,MATCH(V$1,'Justerad allokering kvv'!$B$1:$AF$1,0),FALSE)))</f>
        <v>0</v>
      </c>
      <c r="W197">
        <f>IF($B197=" ","",IF(ISERROR(1/VLOOKUP($B197,'Justerad allokering kvv'!$B$1:$AG$700,MATCH(W$1,'Justerad allokering kvv'!$B$1:$AF$1,0),FALSE)),VLOOKUP($B197,'Allokerad kvv'!$B$2:$AV$700,MATCH(W$1,'Allokerad kvv'!$B$1:$AV$1,0),FALSE),VLOOKUP($B197,'Justerad allokering kvv'!$B$1:$AG$700,MATCH(W$1,'Justerad allokering kvv'!$B$1:$AF$1,0),FALSE)))</f>
        <v>0</v>
      </c>
      <c r="X197">
        <f>IF($B197=" ","",IF(ISERROR(1/VLOOKUP($B197,'Justerad allokering kvv'!$B$1:$AG$700,MATCH(X$1,'Justerad allokering kvv'!$B$1:$AF$1,0),FALSE)),VLOOKUP($B197,'Allokerad kvv'!$B$2:$AV$700,MATCH(X$1,'Allokerad kvv'!$B$1:$AV$1,0),FALSE),VLOOKUP($B197,'Justerad allokering kvv'!$B$1:$AG$700,MATCH(X$1,'Justerad allokering kvv'!$B$1:$AF$1,0),FALSE)))</f>
        <v>0</v>
      </c>
      <c r="Y197">
        <f>IF($B197=" ","",IF(ISERROR(1/VLOOKUP($B197,'Justerad allokering kvv'!$B$1:$AG$700,MATCH(Y$1,'Justerad allokering kvv'!$B$1:$AF$1,0),FALSE)),VLOOKUP($B197,'Allokerad kvv'!$B$2:$AV$700,MATCH(Y$1,'Allokerad kvv'!$B$1:$AV$1,0),FALSE),VLOOKUP($B197,'Justerad allokering kvv'!$B$1:$AG$700,MATCH(Y$1,'Justerad allokering kvv'!$B$1:$AF$1,0),FALSE)))</f>
        <v>0</v>
      </c>
      <c r="AB197">
        <f>IFERROR(VLOOKUP($B197,Kraftvärmeprod!$B$1:$AO$424,MATCH("Tillförd energi från rökgaskondensering (GWh)",Kraftvärmeprod!$B$1:$AG$1,0),FALSE)/1,0)</f>
        <v>0</v>
      </c>
      <c r="AE197" s="122">
        <f t="shared" si="12"/>
        <v>0</v>
      </c>
      <c r="AG197">
        <f t="shared" si="13"/>
        <v>0</v>
      </c>
      <c r="AH197">
        <f t="shared" si="14"/>
        <v>0</v>
      </c>
      <c r="AI197" t="str">
        <f>IF(AH197=0,"",AH197/VLOOKUP(B197,Kraftvärmeprod!$B$1:$BC$480,MATCH("Summa tillförd energi exklusive rökgaskondensering",Kraftvärmeprod!$B$1:$BC$1,0),FALSE))</f>
        <v/>
      </c>
      <c r="AK197">
        <f t="shared" si="15"/>
        <v>0</v>
      </c>
    </row>
    <row r="198" spans="1:37" x14ac:dyDescent="0.25">
      <c r="A198" s="2" t="s">
        <v>314</v>
      </c>
      <c r="B198" s="2" t="s">
        <v>315</v>
      </c>
      <c r="C198">
        <f>IF($B198=" ","",IF(ISERROR(1/VLOOKUP($B198,'Justerad allokering kvv'!$B$1:$AG$700,MATCH(C$1,'Justerad allokering kvv'!$B$1:$AF$1,0),FALSE)),VLOOKUP($B198,'Allokerad kvv'!$B$2:$AV$700,MATCH(C$1,'Allokerad kvv'!$B$1:$AV$1,0),FALSE),VLOOKUP($B198,'Justerad allokering kvv'!$B$1:$AG$700,MATCH(C$1,'Justerad allokering kvv'!$B$1:$AF$1,0),FALSE)))</f>
        <v>0</v>
      </c>
      <c r="D198">
        <f>IF($B198=" ","",IF(ISERROR(1/VLOOKUP($B198,'Justerad allokering kvv'!$B$1:$AG$700,MATCH(D$1,'Justerad allokering kvv'!$B$1:$AF$1,0),FALSE)),VLOOKUP($B198,'Allokerad kvv'!$B$2:$AV$700,MATCH(D$1,'Allokerad kvv'!$B$1:$AV$1,0),FALSE),VLOOKUP($B198,'Justerad allokering kvv'!$B$1:$AG$700,MATCH(D$1,'Justerad allokering kvv'!$B$1:$AF$1,0),FALSE)))</f>
        <v>0</v>
      </c>
      <c r="E198">
        <f>IF($B198=" ","",IF(ISERROR(1/VLOOKUP($B198,'Justerad allokering kvv'!$B$1:$AG$700,MATCH(E$1,'Justerad allokering kvv'!$B$1:$AF$1,0),FALSE)),VLOOKUP($B198,'Allokerad kvv'!$B$2:$AV$700,MATCH(E$1,'Allokerad kvv'!$B$1:$AV$1,0),FALSE),VLOOKUP($B198,'Justerad allokering kvv'!$B$1:$AG$700,MATCH(E$1,'Justerad allokering kvv'!$B$1:$AF$1,0),FALSE)))</f>
        <v>0</v>
      </c>
      <c r="F198">
        <f>IF($B198=" ","",IF(ISERROR(1/VLOOKUP($B198,'Justerad allokering kvv'!$B$1:$AG$700,MATCH(F$1,'Justerad allokering kvv'!$B$1:$AF$1,0),FALSE)),VLOOKUP($B198,'Allokerad kvv'!$B$2:$AV$700,MATCH(F$1,'Allokerad kvv'!$B$1:$AV$1,0),FALSE),VLOOKUP($B198,'Justerad allokering kvv'!$B$1:$AG$700,MATCH(F$1,'Justerad allokering kvv'!$B$1:$AF$1,0),FALSE)))</f>
        <v>0</v>
      </c>
      <c r="G198">
        <f>IF($B198=" ","",IF(ISERROR(1/VLOOKUP($B198,'Justerad allokering kvv'!$B$1:$AG$700,MATCH(G$1,'Justerad allokering kvv'!$B$1:$AF$1,0),FALSE)),VLOOKUP($B198,'Allokerad kvv'!$B$2:$AV$700,MATCH(G$1,'Allokerad kvv'!$B$1:$AV$1,0),FALSE),VLOOKUP($B198,'Justerad allokering kvv'!$B$1:$AG$700,MATCH(G$1,'Justerad allokering kvv'!$B$1:$AF$1,0),FALSE)))</f>
        <v>0</v>
      </c>
      <c r="H198">
        <f>IF($B198=" ","",IF(ISERROR(1/VLOOKUP($B198,'Justerad allokering kvv'!$B$1:$AG$700,MATCH(H$1,'Justerad allokering kvv'!$B$1:$AF$1,0),FALSE)),VLOOKUP($B198,'Allokerad kvv'!$B$2:$AV$700,MATCH(H$1,'Allokerad kvv'!$B$1:$AV$1,0),FALSE),VLOOKUP($B198,'Justerad allokering kvv'!$B$1:$AG$700,MATCH(H$1,'Justerad allokering kvv'!$B$1:$AF$1,0),FALSE)))</f>
        <v>0</v>
      </c>
      <c r="I198">
        <f>IF($B198=" ","",IF(ISERROR(1/VLOOKUP($B198,'Justerad allokering kvv'!$B$1:$AG$700,MATCH(I$1,'Justerad allokering kvv'!$B$1:$AF$1,0),FALSE)),VLOOKUP($B198,'Allokerad kvv'!$B$2:$AV$700,MATCH(I$1,'Allokerad kvv'!$B$1:$AV$1,0),FALSE),VLOOKUP($B198,'Justerad allokering kvv'!$B$1:$AG$700,MATCH(I$1,'Justerad allokering kvv'!$B$1:$AF$1,0),FALSE)))</f>
        <v>0</v>
      </c>
      <c r="J198">
        <f>IF($B198=" ","",IF(ISERROR(1/VLOOKUP($B198,'Justerad allokering kvv'!$B$1:$AG$700,MATCH(J$1,'Justerad allokering kvv'!$B$1:$AF$1,0),FALSE)),VLOOKUP($B198,'Allokerad kvv'!$B$2:$AV$700,MATCH(J$1,'Allokerad kvv'!$B$1:$AV$1,0),FALSE),VLOOKUP($B198,'Justerad allokering kvv'!$B$1:$AG$700,MATCH(J$1,'Justerad allokering kvv'!$B$1:$AF$1,0),FALSE)))</f>
        <v>0</v>
      </c>
      <c r="K198">
        <f>IF($B198=" ","",IF(ISERROR(1/VLOOKUP($B198,'Justerad allokering kvv'!$B$1:$AG$700,MATCH(K$1,'Justerad allokering kvv'!$B$1:$AF$1,0),FALSE)),VLOOKUP($B198,'Allokerad kvv'!$B$2:$AV$700,MATCH(K$1,'Allokerad kvv'!$B$1:$AV$1,0),FALSE),VLOOKUP($B198,'Justerad allokering kvv'!$B$1:$AG$700,MATCH(K$1,'Justerad allokering kvv'!$B$1:$AF$1,0),FALSE)))</f>
        <v>0</v>
      </c>
      <c r="L198">
        <f>IF($B198=" ","",IF(ISERROR(1/VLOOKUP($B198,'Justerad allokering kvv'!$B$1:$AG$700,MATCH(L$1,'Justerad allokering kvv'!$B$1:$AF$1,0),FALSE)),VLOOKUP($B198,'Allokerad kvv'!$B$2:$AV$700,MATCH(L$1,'Allokerad kvv'!$B$1:$AV$1,0),FALSE),VLOOKUP($B198,'Justerad allokering kvv'!$B$1:$AG$700,MATCH(L$1,'Justerad allokering kvv'!$B$1:$AF$1,0),FALSE)))</f>
        <v>0</v>
      </c>
      <c r="M198">
        <f>IF($B198=" ","",IF(ISERROR(1/VLOOKUP($B198,'Justerad allokering kvv'!$B$1:$AG$700,MATCH(M$1,'Justerad allokering kvv'!$B$1:$AF$1,0),FALSE)),VLOOKUP($B198,'Allokerad kvv'!$B$2:$AV$700,MATCH(M$1,'Allokerad kvv'!$B$1:$AV$1,0),FALSE),VLOOKUP($B198,'Justerad allokering kvv'!$B$1:$AG$700,MATCH(M$1,'Justerad allokering kvv'!$B$1:$AF$1,0),FALSE)))</f>
        <v>0</v>
      </c>
      <c r="N198">
        <f>IF($B198=" ","",IF(ISERROR(1/VLOOKUP($B198,'Justerad allokering kvv'!$B$1:$AG$700,MATCH(N$1,'Justerad allokering kvv'!$B$1:$AF$1,0),FALSE)),VLOOKUP($B198,'Allokerad kvv'!$B$2:$AV$700,MATCH(N$1,'Allokerad kvv'!$B$1:$AV$1,0),FALSE),VLOOKUP($B198,'Justerad allokering kvv'!$B$1:$AG$700,MATCH(N$1,'Justerad allokering kvv'!$B$1:$AF$1,0),FALSE)))</f>
        <v>0</v>
      </c>
      <c r="O198">
        <f>IF($B198=" ","",IF(ISERROR(1/VLOOKUP($B198,'Justerad allokering kvv'!$B$1:$AG$700,MATCH(O$1,'Justerad allokering kvv'!$B$1:$AF$1,0),FALSE)),VLOOKUP($B198,'Allokerad kvv'!$B$2:$AV$700,MATCH(O$1,'Allokerad kvv'!$B$1:$AV$1,0),FALSE),VLOOKUP($B198,'Justerad allokering kvv'!$B$1:$AG$700,MATCH(O$1,'Justerad allokering kvv'!$B$1:$AF$1,0),FALSE)))</f>
        <v>0</v>
      </c>
      <c r="P198">
        <f>IF($B198=" ","",IF(ISERROR(1/VLOOKUP($B198,'Justerad allokering kvv'!$B$1:$AG$700,MATCH(P$1,'Justerad allokering kvv'!$B$1:$AF$1,0),FALSE)),VLOOKUP($B198,'Allokerad kvv'!$B$2:$AV$700,MATCH(P$1,'Allokerad kvv'!$B$1:$AV$1,0),FALSE),VLOOKUP($B198,'Justerad allokering kvv'!$B$1:$AG$700,MATCH(P$1,'Justerad allokering kvv'!$B$1:$AF$1,0),FALSE)))</f>
        <v>0</v>
      </c>
      <c r="Q198">
        <f>IF($B198=" ","",IF(ISERROR(1/VLOOKUP($B198,'Justerad allokering kvv'!$B$1:$AG$700,MATCH(Q$1,'Justerad allokering kvv'!$B$1:$AF$1,0),FALSE)),VLOOKUP($B198,'Allokerad kvv'!$B$2:$AV$700,MATCH(Q$1,'Allokerad kvv'!$B$1:$AV$1,0),FALSE),VLOOKUP($B198,'Justerad allokering kvv'!$B$1:$AG$700,MATCH(Q$1,'Justerad allokering kvv'!$B$1:$AF$1,0),FALSE)))</f>
        <v>0</v>
      </c>
      <c r="R198">
        <f>IF($B198=" ","",IF(ISERROR(1/VLOOKUP($B198,'Justerad allokering kvv'!$B$1:$AG$700,MATCH(R$1,'Justerad allokering kvv'!$B$1:$AF$1,0),FALSE)),VLOOKUP($B198,'Allokerad kvv'!$B$2:$AV$700,MATCH(R$1,'Allokerad kvv'!$B$1:$AV$1,0),FALSE),VLOOKUP($B198,'Justerad allokering kvv'!$B$1:$AG$700,MATCH(R$1,'Justerad allokering kvv'!$B$1:$AF$1,0),FALSE)))</f>
        <v>0</v>
      </c>
      <c r="S198">
        <f>IF($B198=" ","",IF(ISERROR(1/VLOOKUP($B198,'Justerad allokering kvv'!$B$1:$AG$700,MATCH(S$1,'Justerad allokering kvv'!$B$1:$AF$1,0),FALSE)),VLOOKUP($B198,'Allokerad kvv'!$B$2:$AV$700,MATCH(S$1,'Allokerad kvv'!$B$1:$AV$1,0),FALSE),VLOOKUP($B198,'Justerad allokering kvv'!$B$1:$AG$700,MATCH(S$1,'Justerad allokering kvv'!$B$1:$AF$1,0),FALSE)))</f>
        <v>0</v>
      </c>
      <c r="T198">
        <f>IF($B198=" ","",IF(ISERROR(1/VLOOKUP($B198,'Justerad allokering kvv'!$B$1:$AG$700,MATCH(T$1,'Justerad allokering kvv'!$B$1:$AF$1,0),FALSE)),VLOOKUP($B198,'Allokerad kvv'!$B$2:$AV$700,MATCH(T$1,'Allokerad kvv'!$B$1:$AV$1,0),FALSE),VLOOKUP($B198,'Justerad allokering kvv'!$B$1:$AG$700,MATCH(T$1,'Justerad allokering kvv'!$B$1:$AF$1,0),FALSE)))</f>
        <v>0</v>
      </c>
      <c r="U198">
        <f>IF($B198=" ","",IF(ISERROR(1/VLOOKUP($B198,'Justerad allokering kvv'!$B$1:$AG$700,MATCH(U$1,'Justerad allokering kvv'!$B$1:$AF$1,0),FALSE)),VLOOKUP($B198,'Allokerad kvv'!$B$2:$AV$700,MATCH(U$1,'Allokerad kvv'!$B$1:$AV$1,0),FALSE),VLOOKUP($B198,'Justerad allokering kvv'!$B$1:$AG$700,MATCH(U$1,'Justerad allokering kvv'!$B$1:$AF$1,0),FALSE)))</f>
        <v>0</v>
      </c>
      <c r="V198">
        <f>IF($B198=" ","",IF(ISERROR(1/VLOOKUP($B198,'Justerad allokering kvv'!$B$1:$AG$700,MATCH(V$1,'Justerad allokering kvv'!$B$1:$AF$1,0),FALSE)),VLOOKUP($B198,'Allokerad kvv'!$B$2:$AV$700,MATCH(V$1,'Allokerad kvv'!$B$1:$AV$1,0),FALSE),VLOOKUP($B198,'Justerad allokering kvv'!$B$1:$AG$700,MATCH(V$1,'Justerad allokering kvv'!$B$1:$AF$1,0),FALSE)))</f>
        <v>0</v>
      </c>
      <c r="W198">
        <f>IF($B198=" ","",IF(ISERROR(1/VLOOKUP($B198,'Justerad allokering kvv'!$B$1:$AG$700,MATCH(W$1,'Justerad allokering kvv'!$B$1:$AF$1,0),FALSE)),VLOOKUP($B198,'Allokerad kvv'!$B$2:$AV$700,MATCH(W$1,'Allokerad kvv'!$B$1:$AV$1,0),FALSE),VLOOKUP($B198,'Justerad allokering kvv'!$B$1:$AG$700,MATCH(W$1,'Justerad allokering kvv'!$B$1:$AF$1,0),FALSE)))</f>
        <v>0</v>
      </c>
      <c r="X198">
        <f>IF($B198=" ","",IF(ISERROR(1/VLOOKUP($B198,'Justerad allokering kvv'!$B$1:$AG$700,MATCH(X$1,'Justerad allokering kvv'!$B$1:$AF$1,0),FALSE)),VLOOKUP($B198,'Allokerad kvv'!$B$2:$AV$700,MATCH(X$1,'Allokerad kvv'!$B$1:$AV$1,0),FALSE),VLOOKUP($B198,'Justerad allokering kvv'!$B$1:$AG$700,MATCH(X$1,'Justerad allokering kvv'!$B$1:$AF$1,0),FALSE)))</f>
        <v>0</v>
      </c>
      <c r="Y198">
        <f>IF($B198=" ","",IF(ISERROR(1/VLOOKUP($B198,'Justerad allokering kvv'!$B$1:$AG$700,MATCH(Y$1,'Justerad allokering kvv'!$B$1:$AF$1,0),FALSE)),VLOOKUP($B198,'Allokerad kvv'!$B$2:$AV$700,MATCH(Y$1,'Allokerad kvv'!$B$1:$AV$1,0),FALSE),VLOOKUP($B198,'Justerad allokering kvv'!$B$1:$AG$700,MATCH(Y$1,'Justerad allokering kvv'!$B$1:$AF$1,0),FALSE)))</f>
        <v>0</v>
      </c>
      <c r="AB198">
        <f>IFERROR(VLOOKUP($B198,Kraftvärmeprod!$B$1:$AO$424,MATCH("Tillförd energi från rökgaskondensering (GWh)",Kraftvärmeprod!$B$1:$AG$1,0),FALSE)/1,0)</f>
        <v>0</v>
      </c>
      <c r="AE198" s="122">
        <f t="shared" si="12"/>
        <v>0</v>
      </c>
      <c r="AG198">
        <f t="shared" si="13"/>
        <v>0</v>
      </c>
      <c r="AH198">
        <f t="shared" si="14"/>
        <v>0</v>
      </c>
      <c r="AI198" t="str">
        <f>IF(AH198=0,"",AH198/VLOOKUP(B198,Kraftvärmeprod!$B$1:$BC$480,MATCH("Summa tillförd energi exklusive rökgaskondensering",Kraftvärmeprod!$B$1:$BC$1,0),FALSE))</f>
        <v/>
      </c>
      <c r="AK198">
        <f t="shared" si="15"/>
        <v>0</v>
      </c>
    </row>
    <row r="199" spans="1:37" x14ac:dyDescent="0.25">
      <c r="A199" s="2" t="s">
        <v>314</v>
      </c>
      <c r="B199" s="2" t="s">
        <v>316</v>
      </c>
      <c r="C199">
        <f>IF($B199=" ","",IF(ISERROR(1/VLOOKUP($B199,'Justerad allokering kvv'!$B$1:$AG$700,MATCH(C$1,'Justerad allokering kvv'!$B$1:$AF$1,0),FALSE)),VLOOKUP($B199,'Allokerad kvv'!$B$2:$AV$700,MATCH(C$1,'Allokerad kvv'!$B$1:$AV$1,0),FALSE),VLOOKUP($B199,'Justerad allokering kvv'!$B$1:$AG$700,MATCH(C$1,'Justerad allokering kvv'!$B$1:$AF$1,0),FALSE)))</f>
        <v>0</v>
      </c>
      <c r="D199">
        <f>IF($B199=" ","",IF(ISERROR(1/VLOOKUP($B199,'Justerad allokering kvv'!$B$1:$AG$700,MATCH(D$1,'Justerad allokering kvv'!$B$1:$AF$1,0),FALSE)),VLOOKUP($B199,'Allokerad kvv'!$B$2:$AV$700,MATCH(D$1,'Allokerad kvv'!$B$1:$AV$1,0),FALSE),VLOOKUP($B199,'Justerad allokering kvv'!$B$1:$AG$700,MATCH(D$1,'Justerad allokering kvv'!$B$1:$AF$1,0),FALSE)))</f>
        <v>0</v>
      </c>
      <c r="E199">
        <f>IF($B199=" ","",IF(ISERROR(1/VLOOKUP($B199,'Justerad allokering kvv'!$B$1:$AG$700,MATCH(E$1,'Justerad allokering kvv'!$B$1:$AF$1,0),FALSE)),VLOOKUP($B199,'Allokerad kvv'!$B$2:$AV$700,MATCH(E$1,'Allokerad kvv'!$B$1:$AV$1,0),FALSE),VLOOKUP($B199,'Justerad allokering kvv'!$B$1:$AG$700,MATCH(E$1,'Justerad allokering kvv'!$B$1:$AF$1,0),FALSE)))</f>
        <v>0</v>
      </c>
      <c r="F199">
        <f>IF($B199=" ","",IF(ISERROR(1/VLOOKUP($B199,'Justerad allokering kvv'!$B$1:$AG$700,MATCH(F$1,'Justerad allokering kvv'!$B$1:$AF$1,0),FALSE)),VLOOKUP($B199,'Allokerad kvv'!$B$2:$AV$700,MATCH(F$1,'Allokerad kvv'!$B$1:$AV$1,0),FALSE),VLOOKUP($B199,'Justerad allokering kvv'!$B$1:$AG$700,MATCH(F$1,'Justerad allokering kvv'!$B$1:$AF$1,0),FALSE)))</f>
        <v>0</v>
      </c>
      <c r="G199">
        <f>IF($B199=" ","",IF(ISERROR(1/VLOOKUP($B199,'Justerad allokering kvv'!$B$1:$AG$700,MATCH(G$1,'Justerad allokering kvv'!$B$1:$AF$1,0),FALSE)),VLOOKUP($B199,'Allokerad kvv'!$B$2:$AV$700,MATCH(G$1,'Allokerad kvv'!$B$1:$AV$1,0),FALSE),VLOOKUP($B199,'Justerad allokering kvv'!$B$1:$AG$700,MATCH(G$1,'Justerad allokering kvv'!$B$1:$AF$1,0),FALSE)))</f>
        <v>0</v>
      </c>
      <c r="H199">
        <f>IF($B199=" ","",IF(ISERROR(1/VLOOKUP($B199,'Justerad allokering kvv'!$B$1:$AG$700,MATCH(H$1,'Justerad allokering kvv'!$B$1:$AF$1,0),FALSE)),VLOOKUP($B199,'Allokerad kvv'!$B$2:$AV$700,MATCH(H$1,'Allokerad kvv'!$B$1:$AV$1,0),FALSE),VLOOKUP($B199,'Justerad allokering kvv'!$B$1:$AG$700,MATCH(H$1,'Justerad allokering kvv'!$B$1:$AF$1,0),FALSE)))</f>
        <v>0</v>
      </c>
      <c r="I199">
        <f>IF($B199=" ","",IF(ISERROR(1/VLOOKUP($B199,'Justerad allokering kvv'!$B$1:$AG$700,MATCH(I$1,'Justerad allokering kvv'!$B$1:$AF$1,0),FALSE)),VLOOKUP($B199,'Allokerad kvv'!$B$2:$AV$700,MATCH(I$1,'Allokerad kvv'!$B$1:$AV$1,0),FALSE),VLOOKUP($B199,'Justerad allokering kvv'!$B$1:$AG$700,MATCH(I$1,'Justerad allokering kvv'!$B$1:$AF$1,0),FALSE)))</f>
        <v>0</v>
      </c>
      <c r="J199">
        <f>IF($B199=" ","",IF(ISERROR(1/VLOOKUP($B199,'Justerad allokering kvv'!$B$1:$AG$700,MATCH(J$1,'Justerad allokering kvv'!$B$1:$AF$1,0),FALSE)),VLOOKUP($B199,'Allokerad kvv'!$B$2:$AV$700,MATCH(J$1,'Allokerad kvv'!$B$1:$AV$1,0),FALSE),VLOOKUP($B199,'Justerad allokering kvv'!$B$1:$AG$700,MATCH(J$1,'Justerad allokering kvv'!$B$1:$AF$1,0),FALSE)))</f>
        <v>0</v>
      </c>
      <c r="K199">
        <f>IF($B199=" ","",IF(ISERROR(1/VLOOKUP($B199,'Justerad allokering kvv'!$B$1:$AG$700,MATCH(K$1,'Justerad allokering kvv'!$B$1:$AF$1,0),FALSE)),VLOOKUP($B199,'Allokerad kvv'!$B$2:$AV$700,MATCH(K$1,'Allokerad kvv'!$B$1:$AV$1,0),FALSE),VLOOKUP($B199,'Justerad allokering kvv'!$B$1:$AG$700,MATCH(K$1,'Justerad allokering kvv'!$B$1:$AF$1,0),FALSE)))</f>
        <v>0</v>
      </c>
      <c r="L199">
        <f>IF($B199=" ","",IF(ISERROR(1/VLOOKUP($B199,'Justerad allokering kvv'!$B$1:$AG$700,MATCH(L$1,'Justerad allokering kvv'!$B$1:$AF$1,0),FALSE)),VLOOKUP($B199,'Allokerad kvv'!$B$2:$AV$700,MATCH(L$1,'Allokerad kvv'!$B$1:$AV$1,0),FALSE),VLOOKUP($B199,'Justerad allokering kvv'!$B$1:$AG$700,MATCH(L$1,'Justerad allokering kvv'!$B$1:$AF$1,0),FALSE)))</f>
        <v>0</v>
      </c>
      <c r="M199">
        <f>IF($B199=" ","",IF(ISERROR(1/VLOOKUP($B199,'Justerad allokering kvv'!$B$1:$AG$700,MATCH(M$1,'Justerad allokering kvv'!$B$1:$AF$1,0),FALSE)),VLOOKUP($B199,'Allokerad kvv'!$B$2:$AV$700,MATCH(M$1,'Allokerad kvv'!$B$1:$AV$1,0),FALSE),VLOOKUP($B199,'Justerad allokering kvv'!$B$1:$AG$700,MATCH(M$1,'Justerad allokering kvv'!$B$1:$AF$1,0),FALSE)))</f>
        <v>0</v>
      </c>
      <c r="N199">
        <f>IF($B199=" ","",IF(ISERROR(1/VLOOKUP($B199,'Justerad allokering kvv'!$B$1:$AG$700,MATCH(N$1,'Justerad allokering kvv'!$B$1:$AF$1,0),FALSE)),VLOOKUP($B199,'Allokerad kvv'!$B$2:$AV$700,MATCH(N$1,'Allokerad kvv'!$B$1:$AV$1,0),FALSE),VLOOKUP($B199,'Justerad allokering kvv'!$B$1:$AG$700,MATCH(N$1,'Justerad allokering kvv'!$B$1:$AF$1,0),FALSE)))</f>
        <v>0</v>
      </c>
      <c r="O199">
        <f>IF($B199=" ","",IF(ISERROR(1/VLOOKUP($B199,'Justerad allokering kvv'!$B$1:$AG$700,MATCH(O$1,'Justerad allokering kvv'!$B$1:$AF$1,0),FALSE)),VLOOKUP($B199,'Allokerad kvv'!$B$2:$AV$700,MATCH(O$1,'Allokerad kvv'!$B$1:$AV$1,0),FALSE),VLOOKUP($B199,'Justerad allokering kvv'!$B$1:$AG$700,MATCH(O$1,'Justerad allokering kvv'!$B$1:$AF$1,0),FALSE)))</f>
        <v>0</v>
      </c>
      <c r="P199">
        <f>IF($B199=" ","",IF(ISERROR(1/VLOOKUP($B199,'Justerad allokering kvv'!$B$1:$AG$700,MATCH(P$1,'Justerad allokering kvv'!$B$1:$AF$1,0),FALSE)),VLOOKUP($B199,'Allokerad kvv'!$B$2:$AV$700,MATCH(P$1,'Allokerad kvv'!$B$1:$AV$1,0),FALSE),VLOOKUP($B199,'Justerad allokering kvv'!$B$1:$AG$700,MATCH(P$1,'Justerad allokering kvv'!$B$1:$AF$1,0),FALSE)))</f>
        <v>0</v>
      </c>
      <c r="Q199">
        <f>IF($B199=" ","",IF(ISERROR(1/VLOOKUP($B199,'Justerad allokering kvv'!$B$1:$AG$700,MATCH(Q$1,'Justerad allokering kvv'!$B$1:$AF$1,0),FALSE)),VLOOKUP($B199,'Allokerad kvv'!$B$2:$AV$700,MATCH(Q$1,'Allokerad kvv'!$B$1:$AV$1,0),FALSE),VLOOKUP($B199,'Justerad allokering kvv'!$B$1:$AG$700,MATCH(Q$1,'Justerad allokering kvv'!$B$1:$AF$1,0),FALSE)))</f>
        <v>0</v>
      </c>
      <c r="R199">
        <f>IF($B199=" ","",IF(ISERROR(1/VLOOKUP($B199,'Justerad allokering kvv'!$B$1:$AG$700,MATCH(R$1,'Justerad allokering kvv'!$B$1:$AF$1,0),FALSE)),VLOOKUP($B199,'Allokerad kvv'!$B$2:$AV$700,MATCH(R$1,'Allokerad kvv'!$B$1:$AV$1,0),FALSE),VLOOKUP($B199,'Justerad allokering kvv'!$B$1:$AG$700,MATCH(R$1,'Justerad allokering kvv'!$B$1:$AF$1,0),FALSE)))</f>
        <v>0</v>
      </c>
      <c r="S199">
        <f>IF($B199=" ","",IF(ISERROR(1/VLOOKUP($B199,'Justerad allokering kvv'!$B$1:$AG$700,MATCH(S$1,'Justerad allokering kvv'!$B$1:$AF$1,0),FALSE)),VLOOKUP($B199,'Allokerad kvv'!$B$2:$AV$700,MATCH(S$1,'Allokerad kvv'!$B$1:$AV$1,0),FALSE),VLOOKUP($B199,'Justerad allokering kvv'!$B$1:$AG$700,MATCH(S$1,'Justerad allokering kvv'!$B$1:$AF$1,0),FALSE)))</f>
        <v>0</v>
      </c>
      <c r="T199">
        <f>IF($B199=" ","",IF(ISERROR(1/VLOOKUP($B199,'Justerad allokering kvv'!$B$1:$AG$700,MATCH(T$1,'Justerad allokering kvv'!$B$1:$AF$1,0),FALSE)),VLOOKUP($B199,'Allokerad kvv'!$B$2:$AV$700,MATCH(T$1,'Allokerad kvv'!$B$1:$AV$1,0),FALSE),VLOOKUP($B199,'Justerad allokering kvv'!$B$1:$AG$700,MATCH(T$1,'Justerad allokering kvv'!$B$1:$AF$1,0),FALSE)))</f>
        <v>0</v>
      </c>
      <c r="U199">
        <f>IF($B199=" ","",IF(ISERROR(1/VLOOKUP($B199,'Justerad allokering kvv'!$B$1:$AG$700,MATCH(U$1,'Justerad allokering kvv'!$B$1:$AF$1,0),FALSE)),VLOOKUP($B199,'Allokerad kvv'!$B$2:$AV$700,MATCH(U$1,'Allokerad kvv'!$B$1:$AV$1,0),FALSE),VLOOKUP($B199,'Justerad allokering kvv'!$B$1:$AG$700,MATCH(U$1,'Justerad allokering kvv'!$B$1:$AF$1,0),FALSE)))</f>
        <v>0</v>
      </c>
      <c r="V199">
        <f>IF($B199=" ","",IF(ISERROR(1/VLOOKUP($B199,'Justerad allokering kvv'!$B$1:$AG$700,MATCH(V$1,'Justerad allokering kvv'!$B$1:$AF$1,0),FALSE)),VLOOKUP($B199,'Allokerad kvv'!$B$2:$AV$700,MATCH(V$1,'Allokerad kvv'!$B$1:$AV$1,0),FALSE),VLOOKUP($B199,'Justerad allokering kvv'!$B$1:$AG$700,MATCH(V$1,'Justerad allokering kvv'!$B$1:$AF$1,0),FALSE)))</f>
        <v>0</v>
      </c>
      <c r="W199">
        <f>IF($B199=" ","",IF(ISERROR(1/VLOOKUP($B199,'Justerad allokering kvv'!$B$1:$AG$700,MATCH(W$1,'Justerad allokering kvv'!$B$1:$AF$1,0),FALSE)),VLOOKUP($B199,'Allokerad kvv'!$B$2:$AV$700,MATCH(W$1,'Allokerad kvv'!$B$1:$AV$1,0),FALSE),VLOOKUP($B199,'Justerad allokering kvv'!$B$1:$AG$700,MATCH(W$1,'Justerad allokering kvv'!$B$1:$AF$1,0),FALSE)))</f>
        <v>0</v>
      </c>
      <c r="X199">
        <f>IF($B199=" ","",IF(ISERROR(1/VLOOKUP($B199,'Justerad allokering kvv'!$B$1:$AG$700,MATCH(X$1,'Justerad allokering kvv'!$B$1:$AF$1,0),FALSE)),VLOOKUP($B199,'Allokerad kvv'!$B$2:$AV$700,MATCH(X$1,'Allokerad kvv'!$B$1:$AV$1,0),FALSE),VLOOKUP($B199,'Justerad allokering kvv'!$B$1:$AG$700,MATCH(X$1,'Justerad allokering kvv'!$B$1:$AF$1,0),FALSE)))</f>
        <v>0</v>
      </c>
      <c r="Y199">
        <f>IF($B199=" ","",IF(ISERROR(1/VLOOKUP($B199,'Justerad allokering kvv'!$B$1:$AG$700,MATCH(Y$1,'Justerad allokering kvv'!$B$1:$AF$1,0),FALSE)),VLOOKUP($B199,'Allokerad kvv'!$B$2:$AV$700,MATCH(Y$1,'Allokerad kvv'!$B$1:$AV$1,0),FALSE),VLOOKUP($B199,'Justerad allokering kvv'!$B$1:$AG$700,MATCH(Y$1,'Justerad allokering kvv'!$B$1:$AF$1,0),FALSE)))</f>
        <v>0</v>
      </c>
      <c r="AB199">
        <f>IFERROR(VLOOKUP($B199,Kraftvärmeprod!$B$1:$AO$424,MATCH("Tillförd energi från rökgaskondensering (GWh)",Kraftvärmeprod!$B$1:$AG$1,0),FALSE)/1,0)</f>
        <v>0</v>
      </c>
      <c r="AE199" s="122">
        <f t="shared" si="12"/>
        <v>0</v>
      </c>
      <c r="AG199">
        <f t="shared" si="13"/>
        <v>0</v>
      </c>
      <c r="AH199">
        <f t="shared" si="14"/>
        <v>0</v>
      </c>
      <c r="AI199" t="str">
        <f>IF(AH199=0,"",AH199/VLOOKUP(B199,Kraftvärmeprod!$B$1:$BC$480,MATCH("Summa tillförd energi exklusive rökgaskondensering",Kraftvärmeprod!$B$1:$BC$1,0),FALSE))</f>
        <v/>
      </c>
      <c r="AK199">
        <f t="shared" si="15"/>
        <v>0</v>
      </c>
    </row>
    <row r="200" spans="1:37" x14ac:dyDescent="0.25">
      <c r="A200" s="2" t="s">
        <v>317</v>
      </c>
      <c r="B200" s="13" t="s">
        <v>1022</v>
      </c>
      <c r="C200">
        <f>IF($B200=" ","",IF(ISERROR(1/VLOOKUP($B200,'Justerad allokering kvv'!$B$1:$AG$700,MATCH(C$1,'Justerad allokering kvv'!$B$1:$AF$1,0),FALSE)),VLOOKUP($B200,'Allokerad kvv'!$B$2:$AV$700,MATCH(C$1,'Allokerad kvv'!$B$1:$AV$1,0),FALSE),VLOOKUP($B200,'Justerad allokering kvv'!$B$1:$AG$700,MATCH(C$1,'Justerad allokering kvv'!$B$1:$AF$1,0),FALSE)))</f>
        <v>0</v>
      </c>
      <c r="D200">
        <f>IF($B200=" ","",IF(ISERROR(1/VLOOKUP($B200,'Justerad allokering kvv'!$B$1:$AG$700,MATCH(D$1,'Justerad allokering kvv'!$B$1:$AF$1,0),FALSE)),VLOOKUP($B200,'Allokerad kvv'!$B$2:$AV$700,MATCH(D$1,'Allokerad kvv'!$B$1:$AV$1,0),FALSE),VLOOKUP($B200,'Justerad allokering kvv'!$B$1:$AG$700,MATCH(D$1,'Justerad allokering kvv'!$B$1:$AF$1,0),FALSE)))</f>
        <v>0</v>
      </c>
      <c r="E200">
        <f>IF($B200=" ","",IF(ISERROR(1/VLOOKUP($B200,'Justerad allokering kvv'!$B$1:$AG$700,MATCH(E$1,'Justerad allokering kvv'!$B$1:$AF$1,0),FALSE)),VLOOKUP($B200,'Allokerad kvv'!$B$2:$AV$700,MATCH(E$1,'Allokerad kvv'!$B$1:$AV$1,0),FALSE),VLOOKUP($B200,'Justerad allokering kvv'!$B$1:$AG$700,MATCH(E$1,'Justerad allokering kvv'!$B$1:$AF$1,0),FALSE)))</f>
        <v>0</v>
      </c>
      <c r="F200">
        <f>IF($B200=" ","",IF(ISERROR(1/VLOOKUP($B200,'Justerad allokering kvv'!$B$1:$AG$700,MATCH(F$1,'Justerad allokering kvv'!$B$1:$AF$1,0),FALSE)),VLOOKUP($B200,'Allokerad kvv'!$B$2:$AV$700,MATCH(F$1,'Allokerad kvv'!$B$1:$AV$1,0),FALSE),VLOOKUP($B200,'Justerad allokering kvv'!$B$1:$AG$700,MATCH(F$1,'Justerad allokering kvv'!$B$1:$AF$1,0),FALSE)))</f>
        <v>0</v>
      </c>
      <c r="G200">
        <f>IF($B200=" ","",IF(ISERROR(1/VLOOKUP($B200,'Justerad allokering kvv'!$B$1:$AG$700,MATCH(G$1,'Justerad allokering kvv'!$B$1:$AF$1,0),FALSE)),VLOOKUP($B200,'Allokerad kvv'!$B$2:$AV$700,MATCH(G$1,'Allokerad kvv'!$B$1:$AV$1,0),FALSE),VLOOKUP($B200,'Justerad allokering kvv'!$B$1:$AG$700,MATCH(G$1,'Justerad allokering kvv'!$B$1:$AF$1,0),FALSE)))</f>
        <v>0</v>
      </c>
      <c r="H200">
        <f>IF($B200=" ","",IF(ISERROR(1/VLOOKUP($B200,'Justerad allokering kvv'!$B$1:$AG$700,MATCH(H$1,'Justerad allokering kvv'!$B$1:$AF$1,0),FALSE)),VLOOKUP($B200,'Allokerad kvv'!$B$2:$AV$700,MATCH(H$1,'Allokerad kvv'!$B$1:$AV$1,0),FALSE),VLOOKUP($B200,'Justerad allokering kvv'!$B$1:$AG$700,MATCH(H$1,'Justerad allokering kvv'!$B$1:$AF$1,0),FALSE)))</f>
        <v>0</v>
      </c>
      <c r="I200">
        <f>IF($B200=" ","",IF(ISERROR(1/VLOOKUP($B200,'Justerad allokering kvv'!$B$1:$AG$700,MATCH(I$1,'Justerad allokering kvv'!$B$1:$AF$1,0),FALSE)),VLOOKUP($B200,'Allokerad kvv'!$B$2:$AV$700,MATCH(I$1,'Allokerad kvv'!$B$1:$AV$1,0),FALSE),VLOOKUP($B200,'Justerad allokering kvv'!$B$1:$AG$700,MATCH(I$1,'Justerad allokering kvv'!$B$1:$AF$1,0),FALSE)))</f>
        <v>0</v>
      </c>
      <c r="J200">
        <f>IF($B200=" ","",IF(ISERROR(1/VLOOKUP($B200,'Justerad allokering kvv'!$B$1:$AG$700,MATCH(J$1,'Justerad allokering kvv'!$B$1:$AF$1,0),FALSE)),VLOOKUP($B200,'Allokerad kvv'!$B$2:$AV$700,MATCH(J$1,'Allokerad kvv'!$B$1:$AV$1,0),FALSE),VLOOKUP($B200,'Justerad allokering kvv'!$B$1:$AG$700,MATCH(J$1,'Justerad allokering kvv'!$B$1:$AF$1,0),FALSE)))</f>
        <v>0</v>
      </c>
      <c r="K200">
        <f>IF($B200=" ","",IF(ISERROR(1/VLOOKUP($B200,'Justerad allokering kvv'!$B$1:$AG$700,MATCH(K$1,'Justerad allokering kvv'!$B$1:$AF$1,0),FALSE)),VLOOKUP($B200,'Allokerad kvv'!$B$2:$AV$700,MATCH(K$1,'Allokerad kvv'!$B$1:$AV$1,0),FALSE),VLOOKUP($B200,'Justerad allokering kvv'!$B$1:$AG$700,MATCH(K$1,'Justerad allokering kvv'!$B$1:$AF$1,0),FALSE)))</f>
        <v>0</v>
      </c>
      <c r="L200">
        <f>IF($B200=" ","",IF(ISERROR(1/VLOOKUP($B200,'Justerad allokering kvv'!$B$1:$AG$700,MATCH(L$1,'Justerad allokering kvv'!$B$1:$AF$1,0),FALSE)),VLOOKUP($B200,'Allokerad kvv'!$B$2:$AV$700,MATCH(L$1,'Allokerad kvv'!$B$1:$AV$1,0),FALSE),VLOOKUP($B200,'Justerad allokering kvv'!$B$1:$AG$700,MATCH(L$1,'Justerad allokering kvv'!$B$1:$AF$1,0),FALSE)))</f>
        <v>0</v>
      </c>
      <c r="M200">
        <f>IF($B200=" ","",IF(ISERROR(1/VLOOKUP($B200,'Justerad allokering kvv'!$B$1:$AG$700,MATCH(M$1,'Justerad allokering kvv'!$B$1:$AF$1,0),FALSE)),VLOOKUP($B200,'Allokerad kvv'!$B$2:$AV$700,MATCH(M$1,'Allokerad kvv'!$B$1:$AV$1,0),FALSE),VLOOKUP($B200,'Justerad allokering kvv'!$B$1:$AG$700,MATCH(M$1,'Justerad allokering kvv'!$B$1:$AF$1,0),FALSE)))</f>
        <v>0</v>
      </c>
      <c r="N200">
        <f>IF($B200=" ","",IF(ISERROR(1/VLOOKUP($B200,'Justerad allokering kvv'!$B$1:$AG$700,MATCH(N$1,'Justerad allokering kvv'!$B$1:$AF$1,0),FALSE)),VLOOKUP($B200,'Allokerad kvv'!$B$2:$AV$700,MATCH(N$1,'Allokerad kvv'!$B$1:$AV$1,0),FALSE),VLOOKUP($B200,'Justerad allokering kvv'!$B$1:$AG$700,MATCH(N$1,'Justerad allokering kvv'!$B$1:$AF$1,0),FALSE)))</f>
        <v>0</v>
      </c>
      <c r="O200">
        <f>IF($B200=" ","",IF(ISERROR(1/VLOOKUP($B200,'Justerad allokering kvv'!$B$1:$AG$700,MATCH(O$1,'Justerad allokering kvv'!$B$1:$AF$1,0),FALSE)),VLOOKUP($B200,'Allokerad kvv'!$B$2:$AV$700,MATCH(O$1,'Allokerad kvv'!$B$1:$AV$1,0),FALSE),VLOOKUP($B200,'Justerad allokering kvv'!$B$1:$AG$700,MATCH(O$1,'Justerad allokering kvv'!$B$1:$AF$1,0),FALSE)))</f>
        <v>0</v>
      </c>
      <c r="P200">
        <f>IF($B200=" ","",IF(ISERROR(1/VLOOKUP($B200,'Justerad allokering kvv'!$B$1:$AG$700,MATCH(P$1,'Justerad allokering kvv'!$B$1:$AF$1,0),FALSE)),VLOOKUP($B200,'Allokerad kvv'!$B$2:$AV$700,MATCH(P$1,'Allokerad kvv'!$B$1:$AV$1,0),FALSE),VLOOKUP($B200,'Justerad allokering kvv'!$B$1:$AG$700,MATCH(P$1,'Justerad allokering kvv'!$B$1:$AF$1,0),FALSE)))</f>
        <v>0</v>
      </c>
      <c r="Q200">
        <f>IF($B200=" ","",IF(ISERROR(1/VLOOKUP($B200,'Justerad allokering kvv'!$B$1:$AG$700,MATCH(Q$1,'Justerad allokering kvv'!$B$1:$AF$1,0),FALSE)),VLOOKUP($B200,'Allokerad kvv'!$B$2:$AV$700,MATCH(Q$1,'Allokerad kvv'!$B$1:$AV$1,0),FALSE),VLOOKUP($B200,'Justerad allokering kvv'!$B$1:$AG$700,MATCH(Q$1,'Justerad allokering kvv'!$B$1:$AF$1,0),FALSE)))</f>
        <v>0</v>
      </c>
      <c r="R200">
        <f>IF($B200=" ","",IF(ISERROR(1/VLOOKUP($B200,'Justerad allokering kvv'!$B$1:$AG$700,MATCH(R$1,'Justerad allokering kvv'!$B$1:$AF$1,0),FALSE)),VLOOKUP($B200,'Allokerad kvv'!$B$2:$AV$700,MATCH(R$1,'Allokerad kvv'!$B$1:$AV$1,0),FALSE),VLOOKUP($B200,'Justerad allokering kvv'!$B$1:$AG$700,MATCH(R$1,'Justerad allokering kvv'!$B$1:$AF$1,0),FALSE)))</f>
        <v>0</v>
      </c>
      <c r="S200">
        <f>IF($B200=" ","",IF(ISERROR(1/VLOOKUP($B200,'Justerad allokering kvv'!$B$1:$AG$700,MATCH(S$1,'Justerad allokering kvv'!$B$1:$AF$1,0),FALSE)),VLOOKUP($B200,'Allokerad kvv'!$B$2:$AV$700,MATCH(S$1,'Allokerad kvv'!$B$1:$AV$1,0),FALSE),VLOOKUP($B200,'Justerad allokering kvv'!$B$1:$AG$700,MATCH(S$1,'Justerad allokering kvv'!$B$1:$AF$1,0),FALSE)))</f>
        <v>0</v>
      </c>
      <c r="T200">
        <f>IF($B200=" ","",IF(ISERROR(1/VLOOKUP($B200,'Justerad allokering kvv'!$B$1:$AG$700,MATCH(T$1,'Justerad allokering kvv'!$B$1:$AF$1,0),FALSE)),VLOOKUP($B200,'Allokerad kvv'!$B$2:$AV$700,MATCH(T$1,'Allokerad kvv'!$B$1:$AV$1,0),FALSE),VLOOKUP($B200,'Justerad allokering kvv'!$B$1:$AG$700,MATCH(T$1,'Justerad allokering kvv'!$B$1:$AF$1,0),FALSE)))</f>
        <v>0</v>
      </c>
      <c r="U200">
        <f>IF($B200=" ","",IF(ISERROR(1/VLOOKUP($B200,'Justerad allokering kvv'!$B$1:$AG$700,MATCH(U$1,'Justerad allokering kvv'!$B$1:$AF$1,0),FALSE)),VLOOKUP($B200,'Allokerad kvv'!$B$2:$AV$700,MATCH(U$1,'Allokerad kvv'!$B$1:$AV$1,0),FALSE),VLOOKUP($B200,'Justerad allokering kvv'!$B$1:$AG$700,MATCH(U$1,'Justerad allokering kvv'!$B$1:$AF$1,0),FALSE)))</f>
        <v>0</v>
      </c>
      <c r="V200">
        <f>IF($B200=" ","",IF(ISERROR(1/VLOOKUP($B200,'Justerad allokering kvv'!$B$1:$AG$700,MATCH(V$1,'Justerad allokering kvv'!$B$1:$AF$1,0),FALSE)),VLOOKUP($B200,'Allokerad kvv'!$B$2:$AV$700,MATCH(V$1,'Allokerad kvv'!$B$1:$AV$1,0),FALSE),VLOOKUP($B200,'Justerad allokering kvv'!$B$1:$AG$700,MATCH(V$1,'Justerad allokering kvv'!$B$1:$AF$1,0),FALSE)))</f>
        <v>0</v>
      </c>
      <c r="W200">
        <f>IF($B200=" ","",IF(ISERROR(1/VLOOKUP($B200,'Justerad allokering kvv'!$B$1:$AG$700,MATCH(W$1,'Justerad allokering kvv'!$B$1:$AF$1,0),FALSE)),VLOOKUP($B200,'Allokerad kvv'!$B$2:$AV$700,MATCH(W$1,'Allokerad kvv'!$B$1:$AV$1,0),FALSE),VLOOKUP($B200,'Justerad allokering kvv'!$B$1:$AG$700,MATCH(W$1,'Justerad allokering kvv'!$B$1:$AF$1,0),FALSE)))</f>
        <v>0</v>
      </c>
      <c r="X200">
        <f>IF($B200=" ","",IF(ISERROR(1/VLOOKUP($B200,'Justerad allokering kvv'!$B$1:$AG$700,MATCH(X$1,'Justerad allokering kvv'!$B$1:$AF$1,0),FALSE)),VLOOKUP($B200,'Allokerad kvv'!$B$2:$AV$700,MATCH(X$1,'Allokerad kvv'!$B$1:$AV$1,0),FALSE),VLOOKUP($B200,'Justerad allokering kvv'!$B$1:$AG$700,MATCH(X$1,'Justerad allokering kvv'!$B$1:$AF$1,0),FALSE)))</f>
        <v>0</v>
      </c>
      <c r="Y200">
        <f>IF($B200=" ","",IF(ISERROR(1/VLOOKUP($B200,'Justerad allokering kvv'!$B$1:$AG$700,MATCH(Y$1,'Justerad allokering kvv'!$B$1:$AF$1,0),FALSE)),VLOOKUP($B200,'Allokerad kvv'!$B$2:$AV$700,MATCH(Y$1,'Allokerad kvv'!$B$1:$AV$1,0),FALSE),VLOOKUP($B200,'Justerad allokering kvv'!$B$1:$AG$700,MATCH(Y$1,'Justerad allokering kvv'!$B$1:$AF$1,0),FALSE)))</f>
        <v>0</v>
      </c>
      <c r="AB200">
        <f>IFERROR(VLOOKUP($B200,Kraftvärmeprod!$B$1:$AO$424,MATCH("Tillförd energi från rökgaskondensering (GWh)",Kraftvärmeprod!$B$1:$AG$1,0),FALSE)/1,0)</f>
        <v>0</v>
      </c>
      <c r="AE200" s="122">
        <f t="shared" si="12"/>
        <v>0</v>
      </c>
      <c r="AG200">
        <f t="shared" si="13"/>
        <v>0</v>
      </c>
      <c r="AH200">
        <f t="shared" si="14"/>
        <v>0</v>
      </c>
      <c r="AI200" t="str">
        <f>IF(AH200=0,"",AH200/VLOOKUP(B200,Kraftvärmeprod!$B$1:$BC$480,MATCH("Summa tillförd energi exklusive rökgaskondensering",Kraftvärmeprod!$B$1:$BC$1,0),FALSE))</f>
        <v/>
      </c>
      <c r="AK200">
        <f t="shared" si="15"/>
        <v>0</v>
      </c>
    </row>
    <row r="201" spans="1:37" x14ac:dyDescent="0.25">
      <c r="A201" s="2" t="s">
        <v>319</v>
      </c>
      <c r="B201" s="2" t="s">
        <v>320</v>
      </c>
      <c r="C201">
        <f>IF($B201=" ","",IF(ISERROR(1/VLOOKUP($B201,'Justerad allokering kvv'!$B$1:$AG$700,MATCH(C$1,'Justerad allokering kvv'!$B$1:$AF$1,0),FALSE)),VLOOKUP($B201,'Allokerad kvv'!$B$2:$AV$700,MATCH(C$1,'Allokerad kvv'!$B$1:$AV$1,0),FALSE),VLOOKUP($B201,'Justerad allokering kvv'!$B$1:$AG$700,MATCH(C$1,'Justerad allokering kvv'!$B$1:$AF$1,0),FALSE)))</f>
        <v>0</v>
      </c>
      <c r="D201">
        <f>IF($B201=" ","",IF(ISERROR(1/VLOOKUP($B201,'Justerad allokering kvv'!$B$1:$AG$700,MATCH(D$1,'Justerad allokering kvv'!$B$1:$AF$1,0),FALSE)),VLOOKUP($B201,'Allokerad kvv'!$B$2:$AV$700,MATCH(D$1,'Allokerad kvv'!$B$1:$AV$1,0),FALSE),VLOOKUP($B201,'Justerad allokering kvv'!$B$1:$AG$700,MATCH(D$1,'Justerad allokering kvv'!$B$1:$AF$1,0),FALSE)))</f>
        <v>0</v>
      </c>
      <c r="E201">
        <f>IF($B201=" ","",IF(ISERROR(1/VLOOKUP($B201,'Justerad allokering kvv'!$B$1:$AG$700,MATCH(E$1,'Justerad allokering kvv'!$B$1:$AF$1,0),FALSE)),VLOOKUP($B201,'Allokerad kvv'!$B$2:$AV$700,MATCH(E$1,'Allokerad kvv'!$B$1:$AV$1,0),FALSE),VLOOKUP($B201,'Justerad allokering kvv'!$B$1:$AG$700,MATCH(E$1,'Justerad allokering kvv'!$B$1:$AF$1,0),FALSE)))</f>
        <v>0</v>
      </c>
      <c r="F201">
        <f>IF($B201=" ","",IF(ISERROR(1/VLOOKUP($B201,'Justerad allokering kvv'!$B$1:$AG$700,MATCH(F$1,'Justerad allokering kvv'!$B$1:$AF$1,0),FALSE)),VLOOKUP($B201,'Allokerad kvv'!$B$2:$AV$700,MATCH(F$1,'Allokerad kvv'!$B$1:$AV$1,0),FALSE),VLOOKUP($B201,'Justerad allokering kvv'!$B$1:$AG$700,MATCH(F$1,'Justerad allokering kvv'!$B$1:$AF$1,0),FALSE)))</f>
        <v>0</v>
      </c>
      <c r="G201">
        <f>IF($B201=" ","",IF(ISERROR(1/VLOOKUP($B201,'Justerad allokering kvv'!$B$1:$AG$700,MATCH(G$1,'Justerad allokering kvv'!$B$1:$AF$1,0),FALSE)),VLOOKUP($B201,'Allokerad kvv'!$B$2:$AV$700,MATCH(G$1,'Allokerad kvv'!$B$1:$AV$1,0),FALSE),VLOOKUP($B201,'Justerad allokering kvv'!$B$1:$AG$700,MATCH(G$1,'Justerad allokering kvv'!$B$1:$AF$1,0),FALSE)))</f>
        <v>0</v>
      </c>
      <c r="H201">
        <f>IF($B201=" ","",IF(ISERROR(1/VLOOKUP($B201,'Justerad allokering kvv'!$B$1:$AG$700,MATCH(H$1,'Justerad allokering kvv'!$B$1:$AF$1,0),FALSE)),VLOOKUP($B201,'Allokerad kvv'!$B$2:$AV$700,MATCH(H$1,'Allokerad kvv'!$B$1:$AV$1,0),FALSE),VLOOKUP($B201,'Justerad allokering kvv'!$B$1:$AG$700,MATCH(H$1,'Justerad allokering kvv'!$B$1:$AF$1,0),FALSE)))</f>
        <v>0</v>
      </c>
      <c r="I201">
        <f>IF($B201=" ","",IF(ISERROR(1/VLOOKUP($B201,'Justerad allokering kvv'!$B$1:$AG$700,MATCH(I$1,'Justerad allokering kvv'!$B$1:$AF$1,0),FALSE)),VLOOKUP($B201,'Allokerad kvv'!$B$2:$AV$700,MATCH(I$1,'Allokerad kvv'!$B$1:$AV$1,0),FALSE),VLOOKUP($B201,'Justerad allokering kvv'!$B$1:$AG$700,MATCH(I$1,'Justerad allokering kvv'!$B$1:$AF$1,0),FALSE)))</f>
        <v>0</v>
      </c>
      <c r="J201">
        <f>IF($B201=" ","",IF(ISERROR(1/VLOOKUP($B201,'Justerad allokering kvv'!$B$1:$AG$700,MATCH(J$1,'Justerad allokering kvv'!$B$1:$AF$1,0),FALSE)),VLOOKUP($B201,'Allokerad kvv'!$B$2:$AV$700,MATCH(J$1,'Allokerad kvv'!$B$1:$AV$1,0),FALSE),VLOOKUP($B201,'Justerad allokering kvv'!$B$1:$AG$700,MATCH(J$1,'Justerad allokering kvv'!$B$1:$AF$1,0),FALSE)))</f>
        <v>0</v>
      </c>
      <c r="K201">
        <f>IF($B201=" ","",IF(ISERROR(1/VLOOKUP($B201,'Justerad allokering kvv'!$B$1:$AG$700,MATCH(K$1,'Justerad allokering kvv'!$B$1:$AF$1,0),FALSE)),VLOOKUP($B201,'Allokerad kvv'!$B$2:$AV$700,MATCH(K$1,'Allokerad kvv'!$B$1:$AV$1,0),FALSE),VLOOKUP($B201,'Justerad allokering kvv'!$B$1:$AG$700,MATCH(K$1,'Justerad allokering kvv'!$B$1:$AF$1,0),FALSE)))</f>
        <v>0</v>
      </c>
      <c r="L201">
        <f>IF($B201=" ","",IF(ISERROR(1/VLOOKUP($B201,'Justerad allokering kvv'!$B$1:$AG$700,MATCH(L$1,'Justerad allokering kvv'!$B$1:$AF$1,0),FALSE)),VLOOKUP($B201,'Allokerad kvv'!$B$2:$AV$700,MATCH(L$1,'Allokerad kvv'!$B$1:$AV$1,0),FALSE),VLOOKUP($B201,'Justerad allokering kvv'!$B$1:$AG$700,MATCH(L$1,'Justerad allokering kvv'!$B$1:$AF$1,0),FALSE)))</f>
        <v>0</v>
      </c>
      <c r="M201">
        <f>IF($B201=" ","",IF(ISERROR(1/VLOOKUP($B201,'Justerad allokering kvv'!$B$1:$AG$700,MATCH(M$1,'Justerad allokering kvv'!$B$1:$AF$1,0),FALSE)),VLOOKUP($B201,'Allokerad kvv'!$B$2:$AV$700,MATCH(M$1,'Allokerad kvv'!$B$1:$AV$1,0),FALSE),VLOOKUP($B201,'Justerad allokering kvv'!$B$1:$AG$700,MATCH(M$1,'Justerad allokering kvv'!$B$1:$AF$1,0),FALSE)))</f>
        <v>0</v>
      </c>
      <c r="N201">
        <f>IF($B201=" ","",IF(ISERROR(1/VLOOKUP($B201,'Justerad allokering kvv'!$B$1:$AG$700,MATCH(N$1,'Justerad allokering kvv'!$B$1:$AF$1,0),FALSE)),VLOOKUP($B201,'Allokerad kvv'!$B$2:$AV$700,MATCH(N$1,'Allokerad kvv'!$B$1:$AV$1,0),FALSE),VLOOKUP($B201,'Justerad allokering kvv'!$B$1:$AG$700,MATCH(N$1,'Justerad allokering kvv'!$B$1:$AF$1,0),FALSE)))</f>
        <v>0</v>
      </c>
      <c r="O201">
        <f>IF($B201=" ","",IF(ISERROR(1/VLOOKUP($B201,'Justerad allokering kvv'!$B$1:$AG$700,MATCH(O$1,'Justerad allokering kvv'!$B$1:$AF$1,0),FALSE)),VLOOKUP($B201,'Allokerad kvv'!$B$2:$AV$700,MATCH(O$1,'Allokerad kvv'!$B$1:$AV$1,0),FALSE),VLOOKUP($B201,'Justerad allokering kvv'!$B$1:$AG$700,MATCH(O$1,'Justerad allokering kvv'!$B$1:$AF$1,0),FALSE)))</f>
        <v>0</v>
      </c>
      <c r="P201">
        <f>IF($B201=" ","",IF(ISERROR(1/VLOOKUP($B201,'Justerad allokering kvv'!$B$1:$AG$700,MATCH(P$1,'Justerad allokering kvv'!$B$1:$AF$1,0),FALSE)),VLOOKUP($B201,'Allokerad kvv'!$B$2:$AV$700,MATCH(P$1,'Allokerad kvv'!$B$1:$AV$1,0),FALSE),VLOOKUP($B201,'Justerad allokering kvv'!$B$1:$AG$700,MATCH(P$1,'Justerad allokering kvv'!$B$1:$AF$1,0),FALSE)))</f>
        <v>0</v>
      </c>
      <c r="Q201">
        <f>IF($B201=" ","",IF(ISERROR(1/VLOOKUP($B201,'Justerad allokering kvv'!$B$1:$AG$700,MATCH(Q$1,'Justerad allokering kvv'!$B$1:$AF$1,0),FALSE)),VLOOKUP($B201,'Allokerad kvv'!$B$2:$AV$700,MATCH(Q$1,'Allokerad kvv'!$B$1:$AV$1,0),FALSE),VLOOKUP($B201,'Justerad allokering kvv'!$B$1:$AG$700,MATCH(Q$1,'Justerad allokering kvv'!$B$1:$AF$1,0),FALSE)))</f>
        <v>0</v>
      </c>
      <c r="R201">
        <f>IF($B201=" ","",IF(ISERROR(1/VLOOKUP($B201,'Justerad allokering kvv'!$B$1:$AG$700,MATCH(R$1,'Justerad allokering kvv'!$B$1:$AF$1,0),FALSE)),VLOOKUP($B201,'Allokerad kvv'!$B$2:$AV$700,MATCH(R$1,'Allokerad kvv'!$B$1:$AV$1,0),FALSE),VLOOKUP($B201,'Justerad allokering kvv'!$B$1:$AG$700,MATCH(R$1,'Justerad allokering kvv'!$B$1:$AF$1,0),FALSE)))</f>
        <v>0</v>
      </c>
      <c r="S201">
        <f>IF($B201=" ","",IF(ISERROR(1/VLOOKUP($B201,'Justerad allokering kvv'!$B$1:$AG$700,MATCH(S$1,'Justerad allokering kvv'!$B$1:$AF$1,0),FALSE)),VLOOKUP($B201,'Allokerad kvv'!$B$2:$AV$700,MATCH(S$1,'Allokerad kvv'!$B$1:$AV$1,0),FALSE),VLOOKUP($B201,'Justerad allokering kvv'!$B$1:$AG$700,MATCH(S$1,'Justerad allokering kvv'!$B$1:$AF$1,0),FALSE)))</f>
        <v>0</v>
      </c>
      <c r="T201">
        <f>IF($B201=" ","",IF(ISERROR(1/VLOOKUP($B201,'Justerad allokering kvv'!$B$1:$AG$700,MATCH(T$1,'Justerad allokering kvv'!$B$1:$AF$1,0),FALSE)),VLOOKUP($B201,'Allokerad kvv'!$B$2:$AV$700,MATCH(T$1,'Allokerad kvv'!$B$1:$AV$1,0),FALSE),VLOOKUP($B201,'Justerad allokering kvv'!$B$1:$AG$700,MATCH(T$1,'Justerad allokering kvv'!$B$1:$AF$1,0),FALSE)))</f>
        <v>0</v>
      </c>
      <c r="U201">
        <f>IF($B201=" ","",IF(ISERROR(1/VLOOKUP($B201,'Justerad allokering kvv'!$B$1:$AG$700,MATCH(U$1,'Justerad allokering kvv'!$B$1:$AF$1,0),FALSE)),VLOOKUP($B201,'Allokerad kvv'!$B$2:$AV$700,MATCH(U$1,'Allokerad kvv'!$B$1:$AV$1,0),FALSE),VLOOKUP($B201,'Justerad allokering kvv'!$B$1:$AG$700,MATCH(U$1,'Justerad allokering kvv'!$B$1:$AF$1,0),FALSE)))</f>
        <v>0</v>
      </c>
      <c r="V201">
        <f>IF($B201=" ","",IF(ISERROR(1/VLOOKUP($B201,'Justerad allokering kvv'!$B$1:$AG$700,MATCH(V$1,'Justerad allokering kvv'!$B$1:$AF$1,0),FALSE)),VLOOKUP($B201,'Allokerad kvv'!$B$2:$AV$700,MATCH(V$1,'Allokerad kvv'!$B$1:$AV$1,0),FALSE),VLOOKUP($B201,'Justerad allokering kvv'!$B$1:$AG$700,MATCH(V$1,'Justerad allokering kvv'!$B$1:$AF$1,0),FALSE)))</f>
        <v>0</v>
      </c>
      <c r="W201">
        <f>IF($B201=" ","",IF(ISERROR(1/VLOOKUP($B201,'Justerad allokering kvv'!$B$1:$AG$700,MATCH(W$1,'Justerad allokering kvv'!$B$1:$AF$1,0),FALSE)),VLOOKUP($B201,'Allokerad kvv'!$B$2:$AV$700,MATCH(W$1,'Allokerad kvv'!$B$1:$AV$1,0),FALSE),VLOOKUP($B201,'Justerad allokering kvv'!$B$1:$AG$700,MATCH(W$1,'Justerad allokering kvv'!$B$1:$AF$1,0),FALSE)))</f>
        <v>0</v>
      </c>
      <c r="X201">
        <f>IF($B201=" ","",IF(ISERROR(1/VLOOKUP($B201,'Justerad allokering kvv'!$B$1:$AG$700,MATCH(X$1,'Justerad allokering kvv'!$B$1:$AF$1,0),FALSE)),VLOOKUP($B201,'Allokerad kvv'!$B$2:$AV$700,MATCH(X$1,'Allokerad kvv'!$B$1:$AV$1,0),FALSE),VLOOKUP($B201,'Justerad allokering kvv'!$B$1:$AG$700,MATCH(X$1,'Justerad allokering kvv'!$B$1:$AF$1,0),FALSE)))</f>
        <v>0</v>
      </c>
      <c r="Y201">
        <f>IF($B201=" ","",IF(ISERROR(1/VLOOKUP($B201,'Justerad allokering kvv'!$B$1:$AG$700,MATCH(Y$1,'Justerad allokering kvv'!$B$1:$AF$1,0),FALSE)),VLOOKUP($B201,'Allokerad kvv'!$B$2:$AV$700,MATCH(Y$1,'Allokerad kvv'!$B$1:$AV$1,0),FALSE),VLOOKUP($B201,'Justerad allokering kvv'!$B$1:$AG$700,MATCH(Y$1,'Justerad allokering kvv'!$B$1:$AF$1,0),FALSE)))</f>
        <v>0</v>
      </c>
      <c r="AB201">
        <f>IFERROR(VLOOKUP($B201,Kraftvärmeprod!$B$1:$AO$424,MATCH("Tillförd energi från rökgaskondensering (GWh)",Kraftvärmeprod!$B$1:$AG$1,0),FALSE)/1,0)</f>
        <v>0</v>
      </c>
      <c r="AE201" s="122">
        <f t="shared" si="12"/>
        <v>0</v>
      </c>
      <c r="AG201">
        <f t="shared" si="13"/>
        <v>0</v>
      </c>
      <c r="AH201">
        <f t="shared" si="14"/>
        <v>0</v>
      </c>
      <c r="AI201" t="str">
        <f>IF(AH201=0,"",AH201/VLOOKUP(B201,Kraftvärmeprod!$B$1:$BC$480,MATCH("Summa tillförd energi exklusive rökgaskondensering",Kraftvärmeprod!$B$1:$BC$1,0),FALSE))</f>
        <v/>
      </c>
      <c r="AK201">
        <f t="shared" si="15"/>
        <v>0</v>
      </c>
    </row>
    <row r="202" spans="1:37" x14ac:dyDescent="0.25">
      <c r="A202" s="2" t="s">
        <v>321</v>
      </c>
      <c r="B202" s="2" t="s">
        <v>322</v>
      </c>
      <c r="C202">
        <f>IF($B202=" ","",IF(ISERROR(1/VLOOKUP($B202,'Justerad allokering kvv'!$B$1:$AG$700,MATCH(C$1,'Justerad allokering kvv'!$B$1:$AF$1,0),FALSE)),VLOOKUP($B202,'Allokerad kvv'!$B$2:$AV$700,MATCH(C$1,'Allokerad kvv'!$B$1:$AV$1,0),FALSE),VLOOKUP($B202,'Justerad allokering kvv'!$B$1:$AG$700,MATCH(C$1,'Justerad allokering kvv'!$B$1:$AF$1,0),FALSE)))</f>
        <v>0</v>
      </c>
      <c r="D202">
        <f>IF($B202=" ","",IF(ISERROR(1/VLOOKUP($B202,'Justerad allokering kvv'!$B$1:$AG$700,MATCH(D$1,'Justerad allokering kvv'!$B$1:$AF$1,0),FALSE)),VLOOKUP($B202,'Allokerad kvv'!$B$2:$AV$700,MATCH(D$1,'Allokerad kvv'!$B$1:$AV$1,0),FALSE),VLOOKUP($B202,'Justerad allokering kvv'!$B$1:$AG$700,MATCH(D$1,'Justerad allokering kvv'!$B$1:$AF$1,0),FALSE)))</f>
        <v>0</v>
      </c>
      <c r="E202">
        <f>IF($B202=" ","",IF(ISERROR(1/VLOOKUP($B202,'Justerad allokering kvv'!$B$1:$AG$700,MATCH(E$1,'Justerad allokering kvv'!$B$1:$AF$1,0),FALSE)),VLOOKUP($B202,'Allokerad kvv'!$B$2:$AV$700,MATCH(E$1,'Allokerad kvv'!$B$1:$AV$1,0),FALSE),VLOOKUP($B202,'Justerad allokering kvv'!$B$1:$AG$700,MATCH(E$1,'Justerad allokering kvv'!$B$1:$AF$1,0),FALSE)))</f>
        <v>10.440300000000001</v>
      </c>
      <c r="F202">
        <f>IF($B202=" ","",IF(ISERROR(1/VLOOKUP($B202,'Justerad allokering kvv'!$B$1:$AG$700,MATCH(F$1,'Justerad allokering kvv'!$B$1:$AF$1,0),FALSE)),VLOOKUP($B202,'Allokerad kvv'!$B$2:$AV$700,MATCH(F$1,'Allokerad kvv'!$B$1:$AV$1,0),FALSE),VLOOKUP($B202,'Justerad allokering kvv'!$B$1:$AG$700,MATCH(F$1,'Justerad allokering kvv'!$B$1:$AF$1,0),FALSE)))</f>
        <v>0</v>
      </c>
      <c r="G202">
        <f>IF($B202=" ","",IF(ISERROR(1/VLOOKUP($B202,'Justerad allokering kvv'!$B$1:$AG$700,MATCH(G$1,'Justerad allokering kvv'!$B$1:$AF$1,0),FALSE)),VLOOKUP($B202,'Allokerad kvv'!$B$2:$AV$700,MATCH(G$1,'Allokerad kvv'!$B$1:$AV$1,0),FALSE),VLOOKUP($B202,'Justerad allokering kvv'!$B$1:$AG$700,MATCH(G$1,'Justerad allokering kvv'!$B$1:$AF$1,0),FALSE)))</f>
        <v>0</v>
      </c>
      <c r="H202">
        <f>IF($B202=" ","",IF(ISERROR(1/VLOOKUP($B202,'Justerad allokering kvv'!$B$1:$AG$700,MATCH(H$1,'Justerad allokering kvv'!$B$1:$AF$1,0),FALSE)),VLOOKUP($B202,'Allokerad kvv'!$B$2:$AV$700,MATCH(H$1,'Allokerad kvv'!$B$1:$AV$1,0),FALSE),VLOOKUP($B202,'Justerad allokering kvv'!$B$1:$AG$700,MATCH(H$1,'Justerad allokering kvv'!$B$1:$AF$1,0),FALSE)))</f>
        <v>0</v>
      </c>
      <c r="I202">
        <f>IF($B202=" ","",IF(ISERROR(1/VLOOKUP($B202,'Justerad allokering kvv'!$B$1:$AG$700,MATCH(I$1,'Justerad allokering kvv'!$B$1:$AF$1,0),FALSE)),VLOOKUP($B202,'Allokerad kvv'!$B$2:$AV$700,MATCH(I$1,'Allokerad kvv'!$B$1:$AV$1,0),FALSE),VLOOKUP($B202,'Justerad allokering kvv'!$B$1:$AG$700,MATCH(I$1,'Justerad allokering kvv'!$B$1:$AF$1,0),FALSE)))</f>
        <v>0</v>
      </c>
      <c r="J202">
        <f>IF($B202=" ","",IF(ISERROR(1/VLOOKUP($B202,'Justerad allokering kvv'!$B$1:$AG$700,MATCH(J$1,'Justerad allokering kvv'!$B$1:$AF$1,0),FALSE)),VLOOKUP($B202,'Allokerad kvv'!$B$2:$AV$700,MATCH(J$1,'Allokerad kvv'!$B$1:$AV$1,0),FALSE),VLOOKUP($B202,'Justerad allokering kvv'!$B$1:$AG$700,MATCH(J$1,'Justerad allokering kvv'!$B$1:$AF$1,0),FALSE)))</f>
        <v>35.5261</v>
      </c>
      <c r="K202">
        <f>IF($B202=" ","",IF(ISERROR(1/VLOOKUP($B202,'Justerad allokering kvv'!$B$1:$AG$700,MATCH(K$1,'Justerad allokering kvv'!$B$1:$AF$1,0),FALSE)),VLOOKUP($B202,'Allokerad kvv'!$B$2:$AV$700,MATCH(K$1,'Allokerad kvv'!$B$1:$AV$1,0),FALSE),VLOOKUP($B202,'Justerad allokering kvv'!$B$1:$AG$700,MATCH(K$1,'Justerad allokering kvv'!$B$1:$AF$1,0),FALSE)))</f>
        <v>0</v>
      </c>
      <c r="L202">
        <f>IF($B202=" ","",IF(ISERROR(1/VLOOKUP($B202,'Justerad allokering kvv'!$B$1:$AG$700,MATCH(L$1,'Justerad allokering kvv'!$B$1:$AF$1,0),FALSE)),VLOOKUP($B202,'Allokerad kvv'!$B$2:$AV$700,MATCH(L$1,'Allokerad kvv'!$B$1:$AV$1,0),FALSE),VLOOKUP($B202,'Justerad allokering kvv'!$B$1:$AG$700,MATCH(L$1,'Justerad allokering kvv'!$B$1:$AF$1,0),FALSE)))</f>
        <v>0</v>
      </c>
      <c r="M202">
        <f>IF($B202=" ","",IF(ISERROR(1/VLOOKUP($B202,'Justerad allokering kvv'!$B$1:$AG$700,MATCH(M$1,'Justerad allokering kvv'!$B$1:$AF$1,0),FALSE)),VLOOKUP($B202,'Allokerad kvv'!$B$2:$AV$700,MATCH(M$1,'Allokerad kvv'!$B$1:$AV$1,0),FALSE),VLOOKUP($B202,'Justerad allokering kvv'!$B$1:$AG$700,MATCH(M$1,'Justerad allokering kvv'!$B$1:$AF$1,0),FALSE)))</f>
        <v>0</v>
      </c>
      <c r="N202">
        <f>IF($B202=" ","",IF(ISERROR(1/VLOOKUP($B202,'Justerad allokering kvv'!$B$1:$AG$700,MATCH(N$1,'Justerad allokering kvv'!$B$1:$AF$1,0),FALSE)),VLOOKUP($B202,'Allokerad kvv'!$B$2:$AV$700,MATCH(N$1,'Allokerad kvv'!$B$1:$AV$1,0),FALSE),VLOOKUP($B202,'Justerad allokering kvv'!$B$1:$AG$700,MATCH(N$1,'Justerad allokering kvv'!$B$1:$AF$1,0),FALSE)))</f>
        <v>25.738299999999999</v>
      </c>
      <c r="O202">
        <f>IF($B202=" ","",IF(ISERROR(1/VLOOKUP($B202,'Justerad allokering kvv'!$B$1:$AG$700,MATCH(O$1,'Justerad allokering kvv'!$B$1:$AF$1,0),FALSE)),VLOOKUP($B202,'Allokerad kvv'!$B$2:$AV$700,MATCH(O$1,'Allokerad kvv'!$B$1:$AV$1,0),FALSE),VLOOKUP($B202,'Justerad allokering kvv'!$B$1:$AG$700,MATCH(O$1,'Justerad allokering kvv'!$B$1:$AF$1,0),FALSE)))</f>
        <v>0</v>
      </c>
      <c r="P202">
        <f>IF($B202=" ","",IF(ISERROR(1/VLOOKUP($B202,'Justerad allokering kvv'!$B$1:$AG$700,MATCH(P$1,'Justerad allokering kvv'!$B$1:$AF$1,0),FALSE)),VLOOKUP($B202,'Allokerad kvv'!$B$2:$AV$700,MATCH(P$1,'Allokerad kvv'!$B$1:$AV$1,0),FALSE),VLOOKUP($B202,'Justerad allokering kvv'!$B$1:$AG$700,MATCH(P$1,'Justerad allokering kvv'!$B$1:$AF$1,0),FALSE)))</f>
        <v>0</v>
      </c>
      <c r="Q202">
        <f>IF($B202=" ","",IF(ISERROR(1/VLOOKUP($B202,'Justerad allokering kvv'!$B$1:$AG$700,MATCH(Q$1,'Justerad allokering kvv'!$B$1:$AF$1,0),FALSE)),VLOOKUP($B202,'Allokerad kvv'!$B$2:$AV$700,MATCH(Q$1,'Allokerad kvv'!$B$1:$AV$1,0),FALSE),VLOOKUP($B202,'Justerad allokering kvv'!$B$1:$AG$700,MATCH(Q$1,'Justerad allokering kvv'!$B$1:$AF$1,0),FALSE)))</f>
        <v>0</v>
      </c>
      <c r="R202">
        <f>IF($B202=" ","",IF(ISERROR(1/VLOOKUP($B202,'Justerad allokering kvv'!$B$1:$AG$700,MATCH(R$1,'Justerad allokering kvv'!$B$1:$AF$1,0),FALSE)),VLOOKUP($B202,'Allokerad kvv'!$B$2:$AV$700,MATCH(R$1,'Allokerad kvv'!$B$1:$AV$1,0),FALSE),VLOOKUP($B202,'Justerad allokering kvv'!$B$1:$AG$700,MATCH(R$1,'Justerad allokering kvv'!$B$1:$AF$1,0),FALSE)))</f>
        <v>1.88506</v>
      </c>
      <c r="S202">
        <f>IF($B202=" ","",IF(ISERROR(1/VLOOKUP($B202,'Justerad allokering kvv'!$B$1:$AG$700,MATCH(S$1,'Justerad allokering kvv'!$B$1:$AF$1,0),FALSE)),VLOOKUP($B202,'Allokerad kvv'!$B$2:$AV$700,MATCH(S$1,'Allokerad kvv'!$B$1:$AV$1,0),FALSE),VLOOKUP($B202,'Justerad allokering kvv'!$B$1:$AG$700,MATCH(S$1,'Justerad allokering kvv'!$B$1:$AF$1,0),FALSE)))</f>
        <v>0</v>
      </c>
      <c r="T202">
        <f>IF($B202=" ","",IF(ISERROR(1/VLOOKUP($B202,'Justerad allokering kvv'!$B$1:$AG$700,MATCH(T$1,'Justerad allokering kvv'!$B$1:$AF$1,0),FALSE)),VLOOKUP($B202,'Allokerad kvv'!$B$2:$AV$700,MATCH(T$1,'Allokerad kvv'!$B$1:$AV$1,0),FALSE),VLOOKUP($B202,'Justerad allokering kvv'!$B$1:$AG$700,MATCH(T$1,'Justerad allokering kvv'!$B$1:$AF$1,0),FALSE)))</f>
        <v>0</v>
      </c>
      <c r="U202">
        <f>IF($B202=" ","",IF(ISERROR(1/VLOOKUP($B202,'Justerad allokering kvv'!$B$1:$AG$700,MATCH(U$1,'Justerad allokering kvv'!$B$1:$AF$1,0),FALSE)),VLOOKUP($B202,'Allokerad kvv'!$B$2:$AV$700,MATCH(U$1,'Allokerad kvv'!$B$1:$AV$1,0),FALSE),VLOOKUP($B202,'Justerad allokering kvv'!$B$1:$AG$700,MATCH(U$1,'Justerad allokering kvv'!$B$1:$AF$1,0),FALSE)))</f>
        <v>0</v>
      </c>
      <c r="V202">
        <f>IF($B202=" ","",IF(ISERROR(1/VLOOKUP($B202,'Justerad allokering kvv'!$B$1:$AG$700,MATCH(V$1,'Justerad allokering kvv'!$B$1:$AF$1,0),FALSE)),VLOOKUP($B202,'Allokerad kvv'!$B$2:$AV$700,MATCH(V$1,'Allokerad kvv'!$B$1:$AV$1,0),FALSE),VLOOKUP($B202,'Justerad allokering kvv'!$B$1:$AG$700,MATCH(V$1,'Justerad allokering kvv'!$B$1:$AF$1,0),FALSE)))</f>
        <v>0</v>
      </c>
      <c r="W202">
        <f>IF($B202=" ","",IF(ISERROR(1/VLOOKUP($B202,'Justerad allokering kvv'!$B$1:$AG$700,MATCH(W$1,'Justerad allokering kvv'!$B$1:$AF$1,0),FALSE)),VLOOKUP($B202,'Allokerad kvv'!$B$2:$AV$700,MATCH(W$1,'Allokerad kvv'!$B$1:$AV$1,0),FALSE),VLOOKUP($B202,'Justerad allokering kvv'!$B$1:$AG$700,MATCH(W$1,'Justerad allokering kvv'!$B$1:$AF$1,0),FALSE)))</f>
        <v>0</v>
      </c>
      <c r="X202">
        <f>IF($B202=" ","",IF(ISERROR(1/VLOOKUP($B202,'Justerad allokering kvv'!$B$1:$AG$700,MATCH(X$1,'Justerad allokering kvv'!$B$1:$AF$1,0),FALSE)),VLOOKUP($B202,'Allokerad kvv'!$B$2:$AV$700,MATCH(X$1,'Allokerad kvv'!$B$1:$AV$1,0),FALSE),VLOOKUP($B202,'Justerad allokering kvv'!$B$1:$AG$700,MATCH(X$1,'Justerad allokering kvv'!$B$1:$AF$1,0),FALSE)))</f>
        <v>0</v>
      </c>
      <c r="Y202">
        <f>IF($B202=" ","",IF(ISERROR(1/VLOOKUP($B202,'Justerad allokering kvv'!$B$1:$AG$700,MATCH(Y$1,'Justerad allokering kvv'!$B$1:$AF$1,0),FALSE)),VLOOKUP($B202,'Allokerad kvv'!$B$2:$AV$700,MATCH(Y$1,'Allokerad kvv'!$B$1:$AV$1,0),FALSE),VLOOKUP($B202,'Justerad allokering kvv'!$B$1:$AG$700,MATCH(Y$1,'Justerad allokering kvv'!$B$1:$AF$1,0),FALSE)))</f>
        <v>0</v>
      </c>
      <c r="AB202">
        <f>IFERROR(VLOOKUP($B202,Kraftvärmeprod!$B$1:$AO$424,MATCH("Tillförd energi från rökgaskondensering (GWh)",Kraftvärmeprod!$B$1:$AG$1,0),FALSE)/1,0)</f>
        <v>15.2</v>
      </c>
      <c r="AE202" s="122">
        <f t="shared" si="12"/>
        <v>88.789760000000001</v>
      </c>
      <c r="AG202">
        <f t="shared" si="13"/>
        <v>86.904700000000005</v>
      </c>
      <c r="AH202">
        <f t="shared" si="14"/>
        <v>71.704700000000003</v>
      </c>
      <c r="AI202">
        <f>IF(AH202=0,"",AH202/VLOOKUP(B202,Kraftvärmeprod!$B$1:$BC$480,MATCH("Summa tillförd energi exklusive rökgaskondensering",Kraftvärmeprod!$B$1:$BC$1,0),FALSE))</f>
        <v>0.7250222446916077</v>
      </c>
      <c r="AK202">
        <f t="shared" si="15"/>
        <v>71.704700000000003</v>
      </c>
    </row>
    <row r="203" spans="1:37" x14ac:dyDescent="0.25">
      <c r="A203" s="2" t="s">
        <v>321</v>
      </c>
      <c r="B203" s="2" t="s">
        <v>323</v>
      </c>
      <c r="C203">
        <f>IF($B203=" ","",IF(ISERROR(1/VLOOKUP($B203,'Justerad allokering kvv'!$B$1:$AG$700,MATCH(C$1,'Justerad allokering kvv'!$B$1:$AF$1,0),FALSE)),VLOOKUP($B203,'Allokerad kvv'!$B$2:$AV$700,MATCH(C$1,'Allokerad kvv'!$B$1:$AV$1,0),FALSE),VLOOKUP($B203,'Justerad allokering kvv'!$B$1:$AG$700,MATCH(C$1,'Justerad allokering kvv'!$B$1:$AF$1,0),FALSE)))</f>
        <v>0</v>
      </c>
      <c r="D203">
        <f>IF($B203=" ","",IF(ISERROR(1/VLOOKUP($B203,'Justerad allokering kvv'!$B$1:$AG$700,MATCH(D$1,'Justerad allokering kvv'!$B$1:$AF$1,0),FALSE)),VLOOKUP($B203,'Allokerad kvv'!$B$2:$AV$700,MATCH(D$1,'Allokerad kvv'!$B$1:$AV$1,0),FALSE),VLOOKUP($B203,'Justerad allokering kvv'!$B$1:$AG$700,MATCH(D$1,'Justerad allokering kvv'!$B$1:$AF$1,0),FALSE)))</f>
        <v>0</v>
      </c>
      <c r="E203">
        <f>IF($B203=" ","",IF(ISERROR(1/VLOOKUP($B203,'Justerad allokering kvv'!$B$1:$AG$700,MATCH(E$1,'Justerad allokering kvv'!$B$1:$AF$1,0),FALSE)),VLOOKUP($B203,'Allokerad kvv'!$B$2:$AV$700,MATCH(E$1,'Allokerad kvv'!$B$1:$AV$1,0),FALSE),VLOOKUP($B203,'Justerad allokering kvv'!$B$1:$AG$700,MATCH(E$1,'Justerad allokering kvv'!$B$1:$AF$1,0),FALSE)))</f>
        <v>0</v>
      </c>
      <c r="F203">
        <f>IF($B203=" ","",IF(ISERROR(1/VLOOKUP($B203,'Justerad allokering kvv'!$B$1:$AG$700,MATCH(F$1,'Justerad allokering kvv'!$B$1:$AF$1,0),FALSE)),VLOOKUP($B203,'Allokerad kvv'!$B$2:$AV$700,MATCH(F$1,'Allokerad kvv'!$B$1:$AV$1,0),FALSE),VLOOKUP($B203,'Justerad allokering kvv'!$B$1:$AG$700,MATCH(F$1,'Justerad allokering kvv'!$B$1:$AF$1,0),FALSE)))</f>
        <v>0</v>
      </c>
      <c r="G203">
        <f>IF($B203=" ","",IF(ISERROR(1/VLOOKUP($B203,'Justerad allokering kvv'!$B$1:$AG$700,MATCH(G$1,'Justerad allokering kvv'!$B$1:$AF$1,0),FALSE)),VLOOKUP($B203,'Allokerad kvv'!$B$2:$AV$700,MATCH(G$1,'Allokerad kvv'!$B$1:$AV$1,0),FALSE),VLOOKUP($B203,'Justerad allokering kvv'!$B$1:$AG$700,MATCH(G$1,'Justerad allokering kvv'!$B$1:$AF$1,0),FALSE)))</f>
        <v>0</v>
      </c>
      <c r="H203">
        <f>IF($B203=" ","",IF(ISERROR(1/VLOOKUP($B203,'Justerad allokering kvv'!$B$1:$AG$700,MATCH(H$1,'Justerad allokering kvv'!$B$1:$AF$1,0),FALSE)),VLOOKUP($B203,'Allokerad kvv'!$B$2:$AV$700,MATCH(H$1,'Allokerad kvv'!$B$1:$AV$1,0),FALSE),VLOOKUP($B203,'Justerad allokering kvv'!$B$1:$AG$700,MATCH(H$1,'Justerad allokering kvv'!$B$1:$AF$1,0),FALSE)))</f>
        <v>0</v>
      </c>
      <c r="I203">
        <f>IF($B203=" ","",IF(ISERROR(1/VLOOKUP($B203,'Justerad allokering kvv'!$B$1:$AG$700,MATCH(I$1,'Justerad allokering kvv'!$B$1:$AF$1,0),FALSE)),VLOOKUP($B203,'Allokerad kvv'!$B$2:$AV$700,MATCH(I$1,'Allokerad kvv'!$B$1:$AV$1,0),FALSE),VLOOKUP($B203,'Justerad allokering kvv'!$B$1:$AG$700,MATCH(I$1,'Justerad allokering kvv'!$B$1:$AF$1,0),FALSE)))</f>
        <v>0</v>
      </c>
      <c r="J203">
        <f>IF($B203=" ","",IF(ISERROR(1/VLOOKUP($B203,'Justerad allokering kvv'!$B$1:$AG$700,MATCH(J$1,'Justerad allokering kvv'!$B$1:$AF$1,0),FALSE)),VLOOKUP($B203,'Allokerad kvv'!$B$2:$AV$700,MATCH(J$1,'Allokerad kvv'!$B$1:$AV$1,0),FALSE),VLOOKUP($B203,'Justerad allokering kvv'!$B$1:$AG$700,MATCH(J$1,'Justerad allokering kvv'!$B$1:$AF$1,0),FALSE)))</f>
        <v>0</v>
      </c>
      <c r="K203">
        <f>IF($B203=" ","",IF(ISERROR(1/VLOOKUP($B203,'Justerad allokering kvv'!$B$1:$AG$700,MATCH(K$1,'Justerad allokering kvv'!$B$1:$AF$1,0),FALSE)),VLOOKUP($B203,'Allokerad kvv'!$B$2:$AV$700,MATCH(K$1,'Allokerad kvv'!$B$1:$AV$1,0),FALSE),VLOOKUP($B203,'Justerad allokering kvv'!$B$1:$AG$700,MATCH(K$1,'Justerad allokering kvv'!$B$1:$AF$1,0),FALSE)))</f>
        <v>0</v>
      </c>
      <c r="L203">
        <f>IF($B203=" ","",IF(ISERROR(1/VLOOKUP($B203,'Justerad allokering kvv'!$B$1:$AG$700,MATCH(L$1,'Justerad allokering kvv'!$B$1:$AF$1,0),FALSE)),VLOOKUP($B203,'Allokerad kvv'!$B$2:$AV$700,MATCH(L$1,'Allokerad kvv'!$B$1:$AV$1,0),FALSE),VLOOKUP($B203,'Justerad allokering kvv'!$B$1:$AG$700,MATCH(L$1,'Justerad allokering kvv'!$B$1:$AF$1,0),FALSE)))</f>
        <v>0</v>
      </c>
      <c r="M203">
        <f>IF($B203=" ","",IF(ISERROR(1/VLOOKUP($B203,'Justerad allokering kvv'!$B$1:$AG$700,MATCH(M$1,'Justerad allokering kvv'!$B$1:$AF$1,0),FALSE)),VLOOKUP($B203,'Allokerad kvv'!$B$2:$AV$700,MATCH(M$1,'Allokerad kvv'!$B$1:$AV$1,0),FALSE),VLOOKUP($B203,'Justerad allokering kvv'!$B$1:$AG$700,MATCH(M$1,'Justerad allokering kvv'!$B$1:$AF$1,0),FALSE)))</f>
        <v>0</v>
      </c>
      <c r="N203">
        <f>IF($B203=" ","",IF(ISERROR(1/VLOOKUP($B203,'Justerad allokering kvv'!$B$1:$AG$700,MATCH(N$1,'Justerad allokering kvv'!$B$1:$AF$1,0),FALSE)),VLOOKUP($B203,'Allokerad kvv'!$B$2:$AV$700,MATCH(N$1,'Allokerad kvv'!$B$1:$AV$1,0),FALSE),VLOOKUP($B203,'Justerad allokering kvv'!$B$1:$AG$700,MATCH(N$1,'Justerad allokering kvv'!$B$1:$AF$1,0),FALSE)))</f>
        <v>0</v>
      </c>
      <c r="O203">
        <f>IF($B203=" ","",IF(ISERROR(1/VLOOKUP($B203,'Justerad allokering kvv'!$B$1:$AG$700,MATCH(O$1,'Justerad allokering kvv'!$B$1:$AF$1,0),FALSE)),VLOOKUP($B203,'Allokerad kvv'!$B$2:$AV$700,MATCH(O$1,'Allokerad kvv'!$B$1:$AV$1,0),FALSE),VLOOKUP($B203,'Justerad allokering kvv'!$B$1:$AG$700,MATCH(O$1,'Justerad allokering kvv'!$B$1:$AF$1,0),FALSE)))</f>
        <v>0</v>
      </c>
      <c r="P203">
        <f>IF($B203=" ","",IF(ISERROR(1/VLOOKUP($B203,'Justerad allokering kvv'!$B$1:$AG$700,MATCH(P$1,'Justerad allokering kvv'!$B$1:$AF$1,0),FALSE)),VLOOKUP($B203,'Allokerad kvv'!$B$2:$AV$700,MATCH(P$1,'Allokerad kvv'!$B$1:$AV$1,0),FALSE),VLOOKUP($B203,'Justerad allokering kvv'!$B$1:$AG$700,MATCH(P$1,'Justerad allokering kvv'!$B$1:$AF$1,0),FALSE)))</f>
        <v>0</v>
      </c>
      <c r="Q203">
        <f>IF($B203=" ","",IF(ISERROR(1/VLOOKUP($B203,'Justerad allokering kvv'!$B$1:$AG$700,MATCH(Q$1,'Justerad allokering kvv'!$B$1:$AF$1,0),FALSE)),VLOOKUP($B203,'Allokerad kvv'!$B$2:$AV$700,MATCH(Q$1,'Allokerad kvv'!$B$1:$AV$1,0),FALSE),VLOOKUP($B203,'Justerad allokering kvv'!$B$1:$AG$700,MATCH(Q$1,'Justerad allokering kvv'!$B$1:$AF$1,0),FALSE)))</f>
        <v>0</v>
      </c>
      <c r="R203">
        <f>IF($B203=" ","",IF(ISERROR(1/VLOOKUP($B203,'Justerad allokering kvv'!$B$1:$AG$700,MATCH(R$1,'Justerad allokering kvv'!$B$1:$AF$1,0),FALSE)),VLOOKUP($B203,'Allokerad kvv'!$B$2:$AV$700,MATCH(R$1,'Allokerad kvv'!$B$1:$AV$1,0),FALSE),VLOOKUP($B203,'Justerad allokering kvv'!$B$1:$AG$700,MATCH(R$1,'Justerad allokering kvv'!$B$1:$AF$1,0),FALSE)))</f>
        <v>0</v>
      </c>
      <c r="S203">
        <f>IF($B203=" ","",IF(ISERROR(1/VLOOKUP($B203,'Justerad allokering kvv'!$B$1:$AG$700,MATCH(S$1,'Justerad allokering kvv'!$B$1:$AF$1,0),FALSE)),VLOOKUP($B203,'Allokerad kvv'!$B$2:$AV$700,MATCH(S$1,'Allokerad kvv'!$B$1:$AV$1,0),FALSE),VLOOKUP($B203,'Justerad allokering kvv'!$B$1:$AG$700,MATCH(S$1,'Justerad allokering kvv'!$B$1:$AF$1,0),FALSE)))</f>
        <v>0</v>
      </c>
      <c r="T203">
        <f>IF($B203=" ","",IF(ISERROR(1/VLOOKUP($B203,'Justerad allokering kvv'!$B$1:$AG$700,MATCH(T$1,'Justerad allokering kvv'!$B$1:$AF$1,0),FALSE)),VLOOKUP($B203,'Allokerad kvv'!$B$2:$AV$700,MATCH(T$1,'Allokerad kvv'!$B$1:$AV$1,0),FALSE),VLOOKUP($B203,'Justerad allokering kvv'!$B$1:$AG$700,MATCH(T$1,'Justerad allokering kvv'!$B$1:$AF$1,0),FALSE)))</f>
        <v>0</v>
      </c>
      <c r="U203">
        <f>IF($B203=" ","",IF(ISERROR(1/VLOOKUP($B203,'Justerad allokering kvv'!$B$1:$AG$700,MATCH(U$1,'Justerad allokering kvv'!$B$1:$AF$1,0),FALSE)),VLOOKUP($B203,'Allokerad kvv'!$B$2:$AV$700,MATCH(U$1,'Allokerad kvv'!$B$1:$AV$1,0),FALSE),VLOOKUP($B203,'Justerad allokering kvv'!$B$1:$AG$700,MATCH(U$1,'Justerad allokering kvv'!$B$1:$AF$1,0),FALSE)))</f>
        <v>0</v>
      </c>
      <c r="V203">
        <f>IF($B203=" ","",IF(ISERROR(1/VLOOKUP($B203,'Justerad allokering kvv'!$B$1:$AG$700,MATCH(V$1,'Justerad allokering kvv'!$B$1:$AF$1,0),FALSE)),VLOOKUP($B203,'Allokerad kvv'!$B$2:$AV$700,MATCH(V$1,'Allokerad kvv'!$B$1:$AV$1,0),FALSE),VLOOKUP($B203,'Justerad allokering kvv'!$B$1:$AG$700,MATCH(V$1,'Justerad allokering kvv'!$B$1:$AF$1,0),FALSE)))</f>
        <v>0</v>
      </c>
      <c r="W203">
        <f>IF($B203=" ","",IF(ISERROR(1/VLOOKUP($B203,'Justerad allokering kvv'!$B$1:$AG$700,MATCH(W$1,'Justerad allokering kvv'!$B$1:$AF$1,0),FALSE)),VLOOKUP($B203,'Allokerad kvv'!$B$2:$AV$700,MATCH(W$1,'Allokerad kvv'!$B$1:$AV$1,0),FALSE),VLOOKUP($B203,'Justerad allokering kvv'!$B$1:$AG$700,MATCH(W$1,'Justerad allokering kvv'!$B$1:$AF$1,0),FALSE)))</f>
        <v>0</v>
      </c>
      <c r="X203">
        <f>IF($B203=" ","",IF(ISERROR(1/VLOOKUP($B203,'Justerad allokering kvv'!$B$1:$AG$700,MATCH(X$1,'Justerad allokering kvv'!$B$1:$AF$1,0),FALSE)),VLOOKUP($B203,'Allokerad kvv'!$B$2:$AV$700,MATCH(X$1,'Allokerad kvv'!$B$1:$AV$1,0),FALSE),VLOOKUP($B203,'Justerad allokering kvv'!$B$1:$AG$700,MATCH(X$1,'Justerad allokering kvv'!$B$1:$AF$1,0),FALSE)))</f>
        <v>0</v>
      </c>
      <c r="Y203">
        <f>IF($B203=" ","",IF(ISERROR(1/VLOOKUP($B203,'Justerad allokering kvv'!$B$1:$AG$700,MATCH(Y$1,'Justerad allokering kvv'!$B$1:$AF$1,0),FALSE)),VLOOKUP($B203,'Allokerad kvv'!$B$2:$AV$700,MATCH(Y$1,'Allokerad kvv'!$B$1:$AV$1,0),FALSE),VLOOKUP($B203,'Justerad allokering kvv'!$B$1:$AG$700,MATCH(Y$1,'Justerad allokering kvv'!$B$1:$AF$1,0),FALSE)))</f>
        <v>0</v>
      </c>
      <c r="AB203">
        <f>IFERROR(VLOOKUP($B203,Kraftvärmeprod!$B$1:$AO$424,MATCH("Tillförd energi från rökgaskondensering (GWh)",Kraftvärmeprod!$B$1:$AG$1,0),FALSE)/1,0)</f>
        <v>0</v>
      </c>
      <c r="AE203" s="122">
        <f t="shared" si="12"/>
        <v>0</v>
      </c>
      <c r="AG203">
        <f t="shared" si="13"/>
        <v>0</v>
      </c>
      <c r="AH203">
        <f t="shared" si="14"/>
        <v>0</v>
      </c>
      <c r="AI203" t="str">
        <f>IF(AH203=0,"",AH203/VLOOKUP(B203,Kraftvärmeprod!$B$1:$BC$480,MATCH("Summa tillförd energi exklusive rökgaskondensering",Kraftvärmeprod!$B$1:$BC$1,0),FALSE))</f>
        <v/>
      </c>
      <c r="AK203">
        <f t="shared" si="15"/>
        <v>0</v>
      </c>
    </row>
    <row r="204" spans="1:37" x14ac:dyDescent="0.25">
      <c r="A204" s="2" t="s">
        <v>321</v>
      </c>
      <c r="B204" s="2" t="s">
        <v>324</v>
      </c>
      <c r="C204">
        <f>IF($B204=" ","",IF(ISERROR(1/VLOOKUP($B204,'Justerad allokering kvv'!$B$1:$AG$700,MATCH(C$1,'Justerad allokering kvv'!$B$1:$AF$1,0),FALSE)),VLOOKUP($B204,'Allokerad kvv'!$B$2:$AV$700,MATCH(C$1,'Allokerad kvv'!$B$1:$AV$1,0),FALSE),VLOOKUP($B204,'Justerad allokering kvv'!$B$1:$AG$700,MATCH(C$1,'Justerad allokering kvv'!$B$1:$AF$1,0),FALSE)))</f>
        <v>0</v>
      </c>
      <c r="D204">
        <f>IF($B204=" ","",IF(ISERROR(1/VLOOKUP($B204,'Justerad allokering kvv'!$B$1:$AG$700,MATCH(D$1,'Justerad allokering kvv'!$B$1:$AF$1,0),FALSE)),VLOOKUP($B204,'Allokerad kvv'!$B$2:$AV$700,MATCH(D$1,'Allokerad kvv'!$B$1:$AV$1,0),FALSE),VLOOKUP($B204,'Justerad allokering kvv'!$B$1:$AG$700,MATCH(D$1,'Justerad allokering kvv'!$B$1:$AF$1,0),FALSE)))</f>
        <v>0</v>
      </c>
      <c r="E204">
        <f>IF($B204=" ","",IF(ISERROR(1/VLOOKUP($B204,'Justerad allokering kvv'!$B$1:$AG$700,MATCH(E$1,'Justerad allokering kvv'!$B$1:$AF$1,0),FALSE)),VLOOKUP($B204,'Allokerad kvv'!$B$2:$AV$700,MATCH(E$1,'Allokerad kvv'!$B$1:$AV$1,0),FALSE),VLOOKUP($B204,'Justerad allokering kvv'!$B$1:$AG$700,MATCH(E$1,'Justerad allokering kvv'!$B$1:$AF$1,0),FALSE)))</f>
        <v>0</v>
      </c>
      <c r="F204">
        <f>IF($B204=" ","",IF(ISERROR(1/VLOOKUP($B204,'Justerad allokering kvv'!$B$1:$AG$700,MATCH(F$1,'Justerad allokering kvv'!$B$1:$AF$1,0),FALSE)),VLOOKUP($B204,'Allokerad kvv'!$B$2:$AV$700,MATCH(F$1,'Allokerad kvv'!$B$1:$AV$1,0),FALSE),VLOOKUP($B204,'Justerad allokering kvv'!$B$1:$AG$700,MATCH(F$1,'Justerad allokering kvv'!$B$1:$AF$1,0),FALSE)))</f>
        <v>0</v>
      </c>
      <c r="G204">
        <f>IF($B204=" ","",IF(ISERROR(1/VLOOKUP($B204,'Justerad allokering kvv'!$B$1:$AG$700,MATCH(G$1,'Justerad allokering kvv'!$B$1:$AF$1,0),FALSE)),VLOOKUP($B204,'Allokerad kvv'!$B$2:$AV$700,MATCH(G$1,'Allokerad kvv'!$B$1:$AV$1,0),FALSE),VLOOKUP($B204,'Justerad allokering kvv'!$B$1:$AG$700,MATCH(G$1,'Justerad allokering kvv'!$B$1:$AF$1,0),FALSE)))</f>
        <v>0</v>
      </c>
      <c r="H204">
        <f>IF($B204=" ","",IF(ISERROR(1/VLOOKUP($B204,'Justerad allokering kvv'!$B$1:$AG$700,MATCH(H$1,'Justerad allokering kvv'!$B$1:$AF$1,0),FALSE)),VLOOKUP($B204,'Allokerad kvv'!$B$2:$AV$700,MATCH(H$1,'Allokerad kvv'!$B$1:$AV$1,0),FALSE),VLOOKUP($B204,'Justerad allokering kvv'!$B$1:$AG$700,MATCH(H$1,'Justerad allokering kvv'!$B$1:$AF$1,0),FALSE)))</f>
        <v>0</v>
      </c>
      <c r="I204">
        <f>IF($B204=" ","",IF(ISERROR(1/VLOOKUP($B204,'Justerad allokering kvv'!$B$1:$AG$700,MATCH(I$1,'Justerad allokering kvv'!$B$1:$AF$1,0),FALSE)),VLOOKUP($B204,'Allokerad kvv'!$B$2:$AV$700,MATCH(I$1,'Allokerad kvv'!$B$1:$AV$1,0),FALSE),VLOOKUP($B204,'Justerad allokering kvv'!$B$1:$AG$700,MATCH(I$1,'Justerad allokering kvv'!$B$1:$AF$1,0),FALSE)))</f>
        <v>0</v>
      </c>
      <c r="J204">
        <f>IF($B204=" ","",IF(ISERROR(1/VLOOKUP($B204,'Justerad allokering kvv'!$B$1:$AG$700,MATCH(J$1,'Justerad allokering kvv'!$B$1:$AF$1,0),FALSE)),VLOOKUP($B204,'Allokerad kvv'!$B$2:$AV$700,MATCH(J$1,'Allokerad kvv'!$B$1:$AV$1,0),FALSE),VLOOKUP($B204,'Justerad allokering kvv'!$B$1:$AG$700,MATCH(J$1,'Justerad allokering kvv'!$B$1:$AF$1,0),FALSE)))</f>
        <v>0</v>
      </c>
      <c r="K204">
        <f>IF($B204=" ","",IF(ISERROR(1/VLOOKUP($B204,'Justerad allokering kvv'!$B$1:$AG$700,MATCH(K$1,'Justerad allokering kvv'!$B$1:$AF$1,0),FALSE)),VLOOKUP($B204,'Allokerad kvv'!$B$2:$AV$700,MATCH(K$1,'Allokerad kvv'!$B$1:$AV$1,0),FALSE),VLOOKUP($B204,'Justerad allokering kvv'!$B$1:$AG$700,MATCH(K$1,'Justerad allokering kvv'!$B$1:$AF$1,0),FALSE)))</f>
        <v>0</v>
      </c>
      <c r="L204">
        <f>IF($B204=" ","",IF(ISERROR(1/VLOOKUP($B204,'Justerad allokering kvv'!$B$1:$AG$700,MATCH(L$1,'Justerad allokering kvv'!$B$1:$AF$1,0),FALSE)),VLOOKUP($B204,'Allokerad kvv'!$B$2:$AV$700,MATCH(L$1,'Allokerad kvv'!$B$1:$AV$1,0),FALSE),VLOOKUP($B204,'Justerad allokering kvv'!$B$1:$AG$700,MATCH(L$1,'Justerad allokering kvv'!$B$1:$AF$1,0),FALSE)))</f>
        <v>0</v>
      </c>
      <c r="M204">
        <f>IF($B204=" ","",IF(ISERROR(1/VLOOKUP($B204,'Justerad allokering kvv'!$B$1:$AG$700,MATCH(M$1,'Justerad allokering kvv'!$B$1:$AF$1,0),FALSE)),VLOOKUP($B204,'Allokerad kvv'!$B$2:$AV$700,MATCH(M$1,'Allokerad kvv'!$B$1:$AV$1,0),FALSE),VLOOKUP($B204,'Justerad allokering kvv'!$B$1:$AG$700,MATCH(M$1,'Justerad allokering kvv'!$B$1:$AF$1,0),FALSE)))</f>
        <v>0</v>
      </c>
      <c r="N204">
        <f>IF($B204=" ","",IF(ISERROR(1/VLOOKUP($B204,'Justerad allokering kvv'!$B$1:$AG$700,MATCH(N$1,'Justerad allokering kvv'!$B$1:$AF$1,0),FALSE)),VLOOKUP($B204,'Allokerad kvv'!$B$2:$AV$700,MATCH(N$1,'Allokerad kvv'!$B$1:$AV$1,0),FALSE),VLOOKUP($B204,'Justerad allokering kvv'!$B$1:$AG$700,MATCH(N$1,'Justerad allokering kvv'!$B$1:$AF$1,0),FALSE)))</f>
        <v>0</v>
      </c>
      <c r="O204">
        <f>IF($B204=" ","",IF(ISERROR(1/VLOOKUP($B204,'Justerad allokering kvv'!$B$1:$AG$700,MATCH(O$1,'Justerad allokering kvv'!$B$1:$AF$1,0),FALSE)),VLOOKUP($B204,'Allokerad kvv'!$B$2:$AV$700,MATCH(O$1,'Allokerad kvv'!$B$1:$AV$1,0),FALSE),VLOOKUP($B204,'Justerad allokering kvv'!$B$1:$AG$700,MATCH(O$1,'Justerad allokering kvv'!$B$1:$AF$1,0),FALSE)))</f>
        <v>0</v>
      </c>
      <c r="P204">
        <f>IF($B204=" ","",IF(ISERROR(1/VLOOKUP($B204,'Justerad allokering kvv'!$B$1:$AG$700,MATCH(P$1,'Justerad allokering kvv'!$B$1:$AF$1,0),FALSE)),VLOOKUP($B204,'Allokerad kvv'!$B$2:$AV$700,MATCH(P$1,'Allokerad kvv'!$B$1:$AV$1,0),FALSE),VLOOKUP($B204,'Justerad allokering kvv'!$B$1:$AG$700,MATCH(P$1,'Justerad allokering kvv'!$B$1:$AF$1,0),FALSE)))</f>
        <v>0</v>
      </c>
      <c r="Q204">
        <f>IF($B204=" ","",IF(ISERROR(1/VLOOKUP($B204,'Justerad allokering kvv'!$B$1:$AG$700,MATCH(Q$1,'Justerad allokering kvv'!$B$1:$AF$1,0),FALSE)),VLOOKUP($B204,'Allokerad kvv'!$B$2:$AV$700,MATCH(Q$1,'Allokerad kvv'!$B$1:$AV$1,0),FALSE),VLOOKUP($B204,'Justerad allokering kvv'!$B$1:$AG$700,MATCH(Q$1,'Justerad allokering kvv'!$B$1:$AF$1,0),FALSE)))</f>
        <v>0</v>
      </c>
      <c r="R204">
        <f>IF($B204=" ","",IF(ISERROR(1/VLOOKUP($B204,'Justerad allokering kvv'!$B$1:$AG$700,MATCH(R$1,'Justerad allokering kvv'!$B$1:$AF$1,0),FALSE)),VLOOKUP($B204,'Allokerad kvv'!$B$2:$AV$700,MATCH(R$1,'Allokerad kvv'!$B$1:$AV$1,0),FALSE),VLOOKUP($B204,'Justerad allokering kvv'!$B$1:$AG$700,MATCH(R$1,'Justerad allokering kvv'!$B$1:$AF$1,0),FALSE)))</f>
        <v>0</v>
      </c>
      <c r="S204">
        <f>IF($B204=" ","",IF(ISERROR(1/VLOOKUP($B204,'Justerad allokering kvv'!$B$1:$AG$700,MATCH(S$1,'Justerad allokering kvv'!$B$1:$AF$1,0),FALSE)),VLOOKUP($B204,'Allokerad kvv'!$B$2:$AV$700,MATCH(S$1,'Allokerad kvv'!$B$1:$AV$1,0),FALSE),VLOOKUP($B204,'Justerad allokering kvv'!$B$1:$AG$700,MATCH(S$1,'Justerad allokering kvv'!$B$1:$AF$1,0),FALSE)))</f>
        <v>0</v>
      </c>
      <c r="T204">
        <f>IF($B204=" ","",IF(ISERROR(1/VLOOKUP($B204,'Justerad allokering kvv'!$B$1:$AG$700,MATCH(T$1,'Justerad allokering kvv'!$B$1:$AF$1,0),FALSE)),VLOOKUP($B204,'Allokerad kvv'!$B$2:$AV$700,MATCH(T$1,'Allokerad kvv'!$B$1:$AV$1,0),FALSE),VLOOKUP($B204,'Justerad allokering kvv'!$B$1:$AG$700,MATCH(T$1,'Justerad allokering kvv'!$B$1:$AF$1,0),FALSE)))</f>
        <v>0</v>
      </c>
      <c r="U204">
        <f>IF($B204=" ","",IF(ISERROR(1/VLOOKUP($B204,'Justerad allokering kvv'!$B$1:$AG$700,MATCH(U$1,'Justerad allokering kvv'!$B$1:$AF$1,0),FALSE)),VLOOKUP($B204,'Allokerad kvv'!$B$2:$AV$700,MATCH(U$1,'Allokerad kvv'!$B$1:$AV$1,0),FALSE),VLOOKUP($B204,'Justerad allokering kvv'!$B$1:$AG$700,MATCH(U$1,'Justerad allokering kvv'!$B$1:$AF$1,0),FALSE)))</f>
        <v>0</v>
      </c>
      <c r="V204">
        <f>IF($B204=" ","",IF(ISERROR(1/VLOOKUP($B204,'Justerad allokering kvv'!$B$1:$AG$700,MATCH(V$1,'Justerad allokering kvv'!$B$1:$AF$1,0),FALSE)),VLOOKUP($B204,'Allokerad kvv'!$B$2:$AV$700,MATCH(V$1,'Allokerad kvv'!$B$1:$AV$1,0),FALSE),VLOOKUP($B204,'Justerad allokering kvv'!$B$1:$AG$700,MATCH(V$1,'Justerad allokering kvv'!$B$1:$AF$1,0),FALSE)))</f>
        <v>0</v>
      </c>
      <c r="W204">
        <f>IF($B204=" ","",IF(ISERROR(1/VLOOKUP($B204,'Justerad allokering kvv'!$B$1:$AG$700,MATCH(W$1,'Justerad allokering kvv'!$B$1:$AF$1,0),FALSE)),VLOOKUP($B204,'Allokerad kvv'!$B$2:$AV$700,MATCH(W$1,'Allokerad kvv'!$B$1:$AV$1,0),FALSE),VLOOKUP($B204,'Justerad allokering kvv'!$B$1:$AG$700,MATCH(W$1,'Justerad allokering kvv'!$B$1:$AF$1,0),FALSE)))</f>
        <v>0</v>
      </c>
      <c r="X204">
        <f>IF($B204=" ","",IF(ISERROR(1/VLOOKUP($B204,'Justerad allokering kvv'!$B$1:$AG$700,MATCH(X$1,'Justerad allokering kvv'!$B$1:$AF$1,0),FALSE)),VLOOKUP($B204,'Allokerad kvv'!$B$2:$AV$700,MATCH(X$1,'Allokerad kvv'!$B$1:$AV$1,0),FALSE),VLOOKUP($B204,'Justerad allokering kvv'!$B$1:$AG$700,MATCH(X$1,'Justerad allokering kvv'!$B$1:$AF$1,0),FALSE)))</f>
        <v>0</v>
      </c>
      <c r="Y204">
        <f>IF($B204=" ","",IF(ISERROR(1/VLOOKUP($B204,'Justerad allokering kvv'!$B$1:$AG$700,MATCH(Y$1,'Justerad allokering kvv'!$B$1:$AF$1,0),FALSE)),VLOOKUP($B204,'Allokerad kvv'!$B$2:$AV$700,MATCH(Y$1,'Allokerad kvv'!$B$1:$AV$1,0),FALSE),VLOOKUP($B204,'Justerad allokering kvv'!$B$1:$AG$700,MATCH(Y$1,'Justerad allokering kvv'!$B$1:$AF$1,0),FALSE)))</f>
        <v>0</v>
      </c>
      <c r="AB204">
        <f>IFERROR(VLOOKUP($B204,Kraftvärmeprod!$B$1:$AO$424,MATCH("Tillförd energi från rökgaskondensering (GWh)",Kraftvärmeprod!$B$1:$AG$1,0),FALSE)/1,0)</f>
        <v>0</v>
      </c>
      <c r="AE204" s="122">
        <f t="shared" si="12"/>
        <v>0</v>
      </c>
      <c r="AG204">
        <f t="shared" si="13"/>
        <v>0</v>
      </c>
      <c r="AH204">
        <f t="shared" si="14"/>
        <v>0</v>
      </c>
      <c r="AI204" t="str">
        <f>IF(AH204=0,"",AH204/VLOOKUP(B204,Kraftvärmeprod!$B$1:$BC$480,MATCH("Summa tillförd energi exklusive rökgaskondensering",Kraftvärmeprod!$B$1:$BC$1,0),FALSE))</f>
        <v/>
      </c>
      <c r="AK204">
        <f t="shared" si="15"/>
        <v>0</v>
      </c>
    </row>
    <row r="205" spans="1:37" x14ac:dyDescent="0.25">
      <c r="A205" s="2" t="s">
        <v>327</v>
      </c>
      <c r="B205" s="2" t="s">
        <v>328</v>
      </c>
      <c r="C205">
        <f>IF($B205=" ","",IF(ISERROR(1/VLOOKUP($B205,'Justerad allokering kvv'!$B$1:$AG$700,MATCH(C$1,'Justerad allokering kvv'!$B$1:$AF$1,0),FALSE)),VLOOKUP($B205,'Allokerad kvv'!$B$2:$AV$700,MATCH(C$1,'Allokerad kvv'!$B$1:$AV$1,0),FALSE),VLOOKUP($B205,'Justerad allokering kvv'!$B$1:$AG$700,MATCH(C$1,'Justerad allokering kvv'!$B$1:$AF$1,0),FALSE)))</f>
        <v>0</v>
      </c>
      <c r="D205">
        <f>IF($B205=" ","",IF(ISERROR(1/VLOOKUP($B205,'Justerad allokering kvv'!$B$1:$AG$700,MATCH(D$1,'Justerad allokering kvv'!$B$1:$AF$1,0),FALSE)),VLOOKUP($B205,'Allokerad kvv'!$B$2:$AV$700,MATCH(D$1,'Allokerad kvv'!$B$1:$AV$1,0),FALSE),VLOOKUP($B205,'Justerad allokering kvv'!$B$1:$AG$700,MATCH(D$1,'Justerad allokering kvv'!$B$1:$AF$1,0),FALSE)))</f>
        <v>0</v>
      </c>
      <c r="E205">
        <f>IF($B205=" ","",IF(ISERROR(1/VLOOKUP($B205,'Justerad allokering kvv'!$B$1:$AG$700,MATCH(E$1,'Justerad allokering kvv'!$B$1:$AF$1,0),FALSE)),VLOOKUP($B205,'Allokerad kvv'!$B$2:$AV$700,MATCH(E$1,'Allokerad kvv'!$B$1:$AV$1,0),FALSE),VLOOKUP($B205,'Justerad allokering kvv'!$B$1:$AG$700,MATCH(E$1,'Justerad allokering kvv'!$B$1:$AF$1,0),FALSE)))</f>
        <v>0</v>
      </c>
      <c r="F205">
        <f>IF($B205=" ","",IF(ISERROR(1/VLOOKUP($B205,'Justerad allokering kvv'!$B$1:$AG$700,MATCH(F$1,'Justerad allokering kvv'!$B$1:$AF$1,0),FALSE)),VLOOKUP($B205,'Allokerad kvv'!$B$2:$AV$700,MATCH(F$1,'Allokerad kvv'!$B$1:$AV$1,0),FALSE),VLOOKUP($B205,'Justerad allokering kvv'!$B$1:$AG$700,MATCH(F$1,'Justerad allokering kvv'!$B$1:$AF$1,0),FALSE)))</f>
        <v>0</v>
      </c>
      <c r="G205">
        <f>IF($B205=" ","",IF(ISERROR(1/VLOOKUP($B205,'Justerad allokering kvv'!$B$1:$AG$700,MATCH(G$1,'Justerad allokering kvv'!$B$1:$AF$1,0),FALSE)),VLOOKUP($B205,'Allokerad kvv'!$B$2:$AV$700,MATCH(G$1,'Allokerad kvv'!$B$1:$AV$1,0),FALSE),VLOOKUP($B205,'Justerad allokering kvv'!$B$1:$AG$700,MATCH(G$1,'Justerad allokering kvv'!$B$1:$AF$1,0),FALSE)))</f>
        <v>2.3028300000000002</v>
      </c>
      <c r="H205">
        <f>IF($B205=" ","",IF(ISERROR(1/VLOOKUP($B205,'Justerad allokering kvv'!$B$1:$AG$700,MATCH(H$1,'Justerad allokering kvv'!$B$1:$AF$1,0),FALSE)),VLOOKUP($B205,'Allokerad kvv'!$B$2:$AV$700,MATCH(H$1,'Allokerad kvv'!$B$1:$AV$1,0),FALSE),VLOOKUP($B205,'Justerad allokering kvv'!$B$1:$AG$700,MATCH(H$1,'Justerad allokering kvv'!$B$1:$AF$1,0),FALSE)))</f>
        <v>0</v>
      </c>
      <c r="I205">
        <f>IF($B205=" ","",IF(ISERROR(1/VLOOKUP($B205,'Justerad allokering kvv'!$B$1:$AG$700,MATCH(I$1,'Justerad allokering kvv'!$B$1:$AF$1,0),FALSE)),VLOOKUP($B205,'Allokerad kvv'!$B$2:$AV$700,MATCH(I$1,'Allokerad kvv'!$B$1:$AV$1,0),FALSE),VLOOKUP($B205,'Justerad allokering kvv'!$B$1:$AG$700,MATCH(I$1,'Justerad allokering kvv'!$B$1:$AF$1,0),FALSE)))</f>
        <v>0</v>
      </c>
      <c r="J205">
        <f>IF($B205=" ","",IF(ISERROR(1/VLOOKUP($B205,'Justerad allokering kvv'!$B$1:$AG$700,MATCH(J$1,'Justerad allokering kvv'!$B$1:$AF$1,0),FALSE)),VLOOKUP($B205,'Allokerad kvv'!$B$2:$AV$700,MATCH(J$1,'Allokerad kvv'!$B$1:$AV$1,0),FALSE),VLOOKUP($B205,'Justerad allokering kvv'!$B$1:$AG$700,MATCH(J$1,'Justerad allokering kvv'!$B$1:$AF$1,0),FALSE)))</f>
        <v>30.943300000000001</v>
      </c>
      <c r="K205">
        <f>IF($B205=" ","",IF(ISERROR(1/VLOOKUP($B205,'Justerad allokering kvv'!$B$1:$AG$700,MATCH(K$1,'Justerad allokering kvv'!$B$1:$AF$1,0),FALSE)),VLOOKUP($B205,'Allokerad kvv'!$B$2:$AV$700,MATCH(K$1,'Allokerad kvv'!$B$1:$AV$1,0),FALSE),VLOOKUP($B205,'Justerad allokering kvv'!$B$1:$AG$700,MATCH(K$1,'Justerad allokering kvv'!$B$1:$AF$1,0),FALSE)))</f>
        <v>0</v>
      </c>
      <c r="L205">
        <f>IF($B205=" ","",IF(ISERROR(1/VLOOKUP($B205,'Justerad allokering kvv'!$B$1:$AG$700,MATCH(L$1,'Justerad allokering kvv'!$B$1:$AF$1,0),FALSE)),VLOOKUP($B205,'Allokerad kvv'!$B$2:$AV$700,MATCH(L$1,'Allokerad kvv'!$B$1:$AV$1,0),FALSE),VLOOKUP($B205,'Justerad allokering kvv'!$B$1:$AG$700,MATCH(L$1,'Justerad allokering kvv'!$B$1:$AF$1,0),FALSE)))</f>
        <v>0</v>
      </c>
      <c r="M205">
        <f>IF($B205=" ","",IF(ISERROR(1/VLOOKUP($B205,'Justerad allokering kvv'!$B$1:$AG$700,MATCH(M$1,'Justerad allokering kvv'!$B$1:$AF$1,0),FALSE)),VLOOKUP($B205,'Allokerad kvv'!$B$2:$AV$700,MATCH(M$1,'Allokerad kvv'!$B$1:$AV$1,0),FALSE),VLOOKUP($B205,'Justerad allokering kvv'!$B$1:$AG$700,MATCH(M$1,'Justerad allokering kvv'!$B$1:$AF$1,0),FALSE)))</f>
        <v>0</v>
      </c>
      <c r="N205">
        <f>IF($B205=" ","",IF(ISERROR(1/VLOOKUP($B205,'Justerad allokering kvv'!$B$1:$AG$700,MATCH(N$1,'Justerad allokering kvv'!$B$1:$AF$1,0),FALSE)),VLOOKUP($B205,'Allokerad kvv'!$B$2:$AV$700,MATCH(N$1,'Allokerad kvv'!$B$1:$AV$1,0),FALSE),VLOOKUP($B205,'Justerad allokering kvv'!$B$1:$AG$700,MATCH(N$1,'Justerad allokering kvv'!$B$1:$AF$1,0),FALSE)))</f>
        <v>3.8824000000000001</v>
      </c>
      <c r="O205">
        <f>IF($B205=" ","",IF(ISERROR(1/VLOOKUP($B205,'Justerad allokering kvv'!$B$1:$AG$700,MATCH(O$1,'Justerad allokering kvv'!$B$1:$AF$1,0),FALSE)),VLOOKUP($B205,'Allokerad kvv'!$B$2:$AV$700,MATCH(O$1,'Allokerad kvv'!$B$1:$AV$1,0),FALSE),VLOOKUP($B205,'Justerad allokering kvv'!$B$1:$AG$700,MATCH(O$1,'Justerad allokering kvv'!$B$1:$AF$1,0),FALSE)))</f>
        <v>0</v>
      </c>
      <c r="P205">
        <f>IF($B205=" ","",IF(ISERROR(1/VLOOKUP($B205,'Justerad allokering kvv'!$B$1:$AG$700,MATCH(P$1,'Justerad allokering kvv'!$B$1:$AF$1,0),FALSE)),VLOOKUP($B205,'Allokerad kvv'!$B$2:$AV$700,MATCH(P$1,'Allokerad kvv'!$B$1:$AV$1,0),FALSE),VLOOKUP($B205,'Justerad allokering kvv'!$B$1:$AG$700,MATCH(P$1,'Justerad allokering kvv'!$B$1:$AF$1,0),FALSE)))</f>
        <v>0</v>
      </c>
      <c r="Q205">
        <f>IF($B205=" ","",IF(ISERROR(1/VLOOKUP($B205,'Justerad allokering kvv'!$B$1:$AG$700,MATCH(Q$1,'Justerad allokering kvv'!$B$1:$AF$1,0),FALSE)),VLOOKUP($B205,'Allokerad kvv'!$B$2:$AV$700,MATCH(Q$1,'Allokerad kvv'!$B$1:$AV$1,0),FALSE),VLOOKUP($B205,'Justerad allokering kvv'!$B$1:$AG$700,MATCH(Q$1,'Justerad allokering kvv'!$B$1:$AF$1,0),FALSE)))</f>
        <v>0</v>
      </c>
      <c r="R205">
        <f>IF($B205=" ","",IF(ISERROR(1/VLOOKUP($B205,'Justerad allokering kvv'!$B$1:$AG$700,MATCH(R$1,'Justerad allokering kvv'!$B$1:$AF$1,0),FALSE)),VLOOKUP($B205,'Allokerad kvv'!$B$2:$AV$700,MATCH(R$1,'Allokerad kvv'!$B$1:$AV$1,0),FALSE),VLOOKUP($B205,'Justerad allokering kvv'!$B$1:$AG$700,MATCH(R$1,'Justerad allokering kvv'!$B$1:$AF$1,0),FALSE)))</f>
        <v>0</v>
      </c>
      <c r="S205">
        <f>IF($B205=" ","",IF(ISERROR(1/VLOOKUP($B205,'Justerad allokering kvv'!$B$1:$AG$700,MATCH(S$1,'Justerad allokering kvv'!$B$1:$AF$1,0),FALSE)),VLOOKUP($B205,'Allokerad kvv'!$B$2:$AV$700,MATCH(S$1,'Allokerad kvv'!$B$1:$AV$1,0),FALSE),VLOOKUP($B205,'Justerad allokering kvv'!$B$1:$AG$700,MATCH(S$1,'Justerad allokering kvv'!$B$1:$AF$1,0),FALSE)))</f>
        <v>0</v>
      </c>
      <c r="T205">
        <f>IF($B205=" ","",IF(ISERROR(1/VLOOKUP($B205,'Justerad allokering kvv'!$B$1:$AG$700,MATCH(T$1,'Justerad allokering kvv'!$B$1:$AF$1,0),FALSE)),VLOOKUP($B205,'Allokerad kvv'!$B$2:$AV$700,MATCH(T$1,'Allokerad kvv'!$B$1:$AV$1,0),FALSE),VLOOKUP($B205,'Justerad allokering kvv'!$B$1:$AG$700,MATCH(T$1,'Justerad allokering kvv'!$B$1:$AF$1,0),FALSE)))</f>
        <v>0</v>
      </c>
      <c r="U205">
        <f>IF($B205=" ","",IF(ISERROR(1/VLOOKUP($B205,'Justerad allokering kvv'!$B$1:$AG$700,MATCH(U$1,'Justerad allokering kvv'!$B$1:$AF$1,0),FALSE)),VLOOKUP($B205,'Allokerad kvv'!$B$2:$AV$700,MATCH(U$1,'Allokerad kvv'!$B$1:$AV$1,0),FALSE),VLOOKUP($B205,'Justerad allokering kvv'!$B$1:$AG$700,MATCH(U$1,'Justerad allokering kvv'!$B$1:$AF$1,0),FALSE)))</f>
        <v>0</v>
      </c>
      <c r="V205">
        <f>IF($B205=" ","",IF(ISERROR(1/VLOOKUP($B205,'Justerad allokering kvv'!$B$1:$AG$700,MATCH(V$1,'Justerad allokering kvv'!$B$1:$AF$1,0),FALSE)),VLOOKUP($B205,'Allokerad kvv'!$B$2:$AV$700,MATCH(V$1,'Allokerad kvv'!$B$1:$AV$1,0),FALSE),VLOOKUP($B205,'Justerad allokering kvv'!$B$1:$AG$700,MATCH(V$1,'Justerad allokering kvv'!$B$1:$AF$1,0),FALSE)))</f>
        <v>0</v>
      </c>
      <c r="W205">
        <f>IF($B205=" ","",IF(ISERROR(1/VLOOKUP($B205,'Justerad allokering kvv'!$B$1:$AG$700,MATCH(W$1,'Justerad allokering kvv'!$B$1:$AF$1,0),FALSE)),VLOOKUP($B205,'Allokerad kvv'!$B$2:$AV$700,MATCH(W$1,'Allokerad kvv'!$B$1:$AV$1,0),FALSE),VLOOKUP($B205,'Justerad allokering kvv'!$B$1:$AG$700,MATCH(W$1,'Justerad allokering kvv'!$B$1:$AF$1,0),FALSE)))</f>
        <v>0</v>
      </c>
      <c r="X205">
        <f>IF($B205=" ","",IF(ISERROR(1/VLOOKUP($B205,'Justerad allokering kvv'!$B$1:$AG$700,MATCH(X$1,'Justerad allokering kvv'!$B$1:$AF$1,0),FALSE)),VLOOKUP($B205,'Allokerad kvv'!$B$2:$AV$700,MATCH(X$1,'Allokerad kvv'!$B$1:$AV$1,0),FALSE),VLOOKUP($B205,'Justerad allokering kvv'!$B$1:$AG$700,MATCH(X$1,'Justerad allokering kvv'!$B$1:$AF$1,0),FALSE)))</f>
        <v>0</v>
      </c>
      <c r="Y205">
        <f>IF($B205=" ","",IF(ISERROR(1/VLOOKUP($B205,'Justerad allokering kvv'!$B$1:$AG$700,MATCH(Y$1,'Justerad allokering kvv'!$B$1:$AF$1,0),FALSE)),VLOOKUP($B205,'Allokerad kvv'!$B$2:$AV$700,MATCH(Y$1,'Allokerad kvv'!$B$1:$AV$1,0),FALSE),VLOOKUP($B205,'Justerad allokering kvv'!$B$1:$AG$700,MATCH(Y$1,'Justerad allokering kvv'!$B$1:$AF$1,0),FALSE)))</f>
        <v>0</v>
      </c>
      <c r="AB205">
        <f>IFERROR(VLOOKUP($B205,Kraftvärmeprod!$B$1:$AO$424,MATCH("Tillförd energi från rökgaskondensering (GWh)",Kraftvärmeprod!$B$1:$AG$1,0),FALSE)/1,0)</f>
        <v>0</v>
      </c>
      <c r="AE205" s="122">
        <f t="shared" si="12"/>
        <v>37.128529999999998</v>
      </c>
      <c r="AG205">
        <f t="shared" si="13"/>
        <v>37.128529999999998</v>
      </c>
      <c r="AH205">
        <f t="shared" si="14"/>
        <v>37.128529999999998</v>
      </c>
      <c r="AI205">
        <f>IF(AH205=0,"",AH205/VLOOKUP(B205,Kraftvärmeprod!$B$1:$BC$480,MATCH("Summa tillförd energi exklusive rökgaskondensering",Kraftvärmeprod!$B$1:$BC$1,0),FALSE))</f>
        <v>0.58286546310832021</v>
      </c>
      <c r="AK205">
        <f t="shared" si="15"/>
        <v>34.825699999999998</v>
      </c>
    </row>
    <row r="206" spans="1:37" x14ac:dyDescent="0.25">
      <c r="A206" s="2" t="s">
        <v>329</v>
      </c>
      <c r="B206" s="2" t="s">
        <v>330</v>
      </c>
      <c r="C206">
        <f>IF($B206=" ","",IF(ISERROR(1/VLOOKUP($B206,'Justerad allokering kvv'!$B$1:$AG$700,MATCH(C$1,'Justerad allokering kvv'!$B$1:$AF$1,0),FALSE)),VLOOKUP($B206,'Allokerad kvv'!$B$2:$AV$700,MATCH(C$1,'Allokerad kvv'!$B$1:$AV$1,0),FALSE),VLOOKUP($B206,'Justerad allokering kvv'!$B$1:$AG$700,MATCH(C$1,'Justerad allokering kvv'!$B$1:$AF$1,0),FALSE)))</f>
        <v>0</v>
      </c>
      <c r="D206">
        <f>IF($B206=" ","",IF(ISERROR(1/VLOOKUP($B206,'Justerad allokering kvv'!$B$1:$AG$700,MATCH(D$1,'Justerad allokering kvv'!$B$1:$AF$1,0),FALSE)),VLOOKUP($B206,'Allokerad kvv'!$B$2:$AV$700,MATCH(D$1,'Allokerad kvv'!$B$1:$AV$1,0),FALSE),VLOOKUP($B206,'Justerad allokering kvv'!$B$1:$AG$700,MATCH(D$1,'Justerad allokering kvv'!$B$1:$AF$1,0),FALSE)))</f>
        <v>0</v>
      </c>
      <c r="E206">
        <f>IF($B206=" ","",IF(ISERROR(1/VLOOKUP($B206,'Justerad allokering kvv'!$B$1:$AG$700,MATCH(E$1,'Justerad allokering kvv'!$B$1:$AF$1,0),FALSE)),VLOOKUP($B206,'Allokerad kvv'!$B$2:$AV$700,MATCH(E$1,'Allokerad kvv'!$B$1:$AV$1,0),FALSE),VLOOKUP($B206,'Justerad allokering kvv'!$B$1:$AG$700,MATCH(E$1,'Justerad allokering kvv'!$B$1:$AF$1,0),FALSE)))</f>
        <v>0</v>
      </c>
      <c r="F206">
        <f>IF($B206=" ","",IF(ISERROR(1/VLOOKUP($B206,'Justerad allokering kvv'!$B$1:$AG$700,MATCH(F$1,'Justerad allokering kvv'!$B$1:$AF$1,0),FALSE)),VLOOKUP($B206,'Allokerad kvv'!$B$2:$AV$700,MATCH(F$1,'Allokerad kvv'!$B$1:$AV$1,0),FALSE),VLOOKUP($B206,'Justerad allokering kvv'!$B$1:$AG$700,MATCH(F$1,'Justerad allokering kvv'!$B$1:$AF$1,0),FALSE)))</f>
        <v>0</v>
      </c>
      <c r="G206">
        <f>IF($B206=" ","",IF(ISERROR(1/VLOOKUP($B206,'Justerad allokering kvv'!$B$1:$AG$700,MATCH(G$1,'Justerad allokering kvv'!$B$1:$AF$1,0),FALSE)),VLOOKUP($B206,'Allokerad kvv'!$B$2:$AV$700,MATCH(G$1,'Allokerad kvv'!$B$1:$AV$1,0),FALSE),VLOOKUP($B206,'Justerad allokering kvv'!$B$1:$AG$700,MATCH(G$1,'Justerad allokering kvv'!$B$1:$AF$1,0),FALSE)))</f>
        <v>0</v>
      </c>
      <c r="H206">
        <f>IF($B206=" ","",IF(ISERROR(1/VLOOKUP($B206,'Justerad allokering kvv'!$B$1:$AG$700,MATCH(H$1,'Justerad allokering kvv'!$B$1:$AF$1,0),FALSE)),VLOOKUP($B206,'Allokerad kvv'!$B$2:$AV$700,MATCH(H$1,'Allokerad kvv'!$B$1:$AV$1,0),FALSE),VLOOKUP($B206,'Justerad allokering kvv'!$B$1:$AG$700,MATCH(H$1,'Justerad allokering kvv'!$B$1:$AF$1,0),FALSE)))</f>
        <v>0</v>
      </c>
      <c r="I206">
        <f>IF($B206=" ","",IF(ISERROR(1/VLOOKUP($B206,'Justerad allokering kvv'!$B$1:$AG$700,MATCH(I$1,'Justerad allokering kvv'!$B$1:$AF$1,0),FALSE)),VLOOKUP($B206,'Allokerad kvv'!$B$2:$AV$700,MATCH(I$1,'Allokerad kvv'!$B$1:$AV$1,0),FALSE),VLOOKUP($B206,'Justerad allokering kvv'!$B$1:$AG$700,MATCH(I$1,'Justerad allokering kvv'!$B$1:$AF$1,0),FALSE)))</f>
        <v>0</v>
      </c>
      <c r="J206">
        <f>IF($B206=" ","",IF(ISERROR(1/VLOOKUP($B206,'Justerad allokering kvv'!$B$1:$AG$700,MATCH(J$1,'Justerad allokering kvv'!$B$1:$AF$1,0),FALSE)),VLOOKUP($B206,'Allokerad kvv'!$B$2:$AV$700,MATCH(J$1,'Allokerad kvv'!$B$1:$AV$1,0),FALSE),VLOOKUP($B206,'Justerad allokering kvv'!$B$1:$AG$700,MATCH(J$1,'Justerad allokering kvv'!$B$1:$AF$1,0),FALSE)))</f>
        <v>0</v>
      </c>
      <c r="K206">
        <f>IF($B206=" ","",IF(ISERROR(1/VLOOKUP($B206,'Justerad allokering kvv'!$B$1:$AG$700,MATCH(K$1,'Justerad allokering kvv'!$B$1:$AF$1,0),FALSE)),VLOOKUP($B206,'Allokerad kvv'!$B$2:$AV$700,MATCH(K$1,'Allokerad kvv'!$B$1:$AV$1,0),FALSE),VLOOKUP($B206,'Justerad allokering kvv'!$B$1:$AG$700,MATCH(K$1,'Justerad allokering kvv'!$B$1:$AF$1,0),FALSE)))</f>
        <v>0</v>
      </c>
      <c r="L206">
        <f>IF($B206=" ","",IF(ISERROR(1/VLOOKUP($B206,'Justerad allokering kvv'!$B$1:$AG$700,MATCH(L$1,'Justerad allokering kvv'!$B$1:$AF$1,0),FALSE)),VLOOKUP($B206,'Allokerad kvv'!$B$2:$AV$700,MATCH(L$1,'Allokerad kvv'!$B$1:$AV$1,0),FALSE),VLOOKUP($B206,'Justerad allokering kvv'!$B$1:$AG$700,MATCH(L$1,'Justerad allokering kvv'!$B$1:$AF$1,0),FALSE)))</f>
        <v>0</v>
      </c>
      <c r="M206">
        <f>IF($B206=" ","",IF(ISERROR(1/VLOOKUP($B206,'Justerad allokering kvv'!$B$1:$AG$700,MATCH(M$1,'Justerad allokering kvv'!$B$1:$AF$1,0),FALSE)),VLOOKUP($B206,'Allokerad kvv'!$B$2:$AV$700,MATCH(M$1,'Allokerad kvv'!$B$1:$AV$1,0),FALSE),VLOOKUP($B206,'Justerad allokering kvv'!$B$1:$AG$700,MATCH(M$1,'Justerad allokering kvv'!$B$1:$AF$1,0),FALSE)))</f>
        <v>0</v>
      </c>
      <c r="N206">
        <f>IF($B206=" ","",IF(ISERROR(1/VLOOKUP($B206,'Justerad allokering kvv'!$B$1:$AG$700,MATCH(N$1,'Justerad allokering kvv'!$B$1:$AF$1,0),FALSE)),VLOOKUP($B206,'Allokerad kvv'!$B$2:$AV$700,MATCH(N$1,'Allokerad kvv'!$B$1:$AV$1,0),FALSE),VLOOKUP($B206,'Justerad allokering kvv'!$B$1:$AG$700,MATCH(N$1,'Justerad allokering kvv'!$B$1:$AF$1,0),FALSE)))</f>
        <v>0</v>
      </c>
      <c r="O206">
        <f>IF($B206=" ","",IF(ISERROR(1/VLOOKUP($B206,'Justerad allokering kvv'!$B$1:$AG$700,MATCH(O$1,'Justerad allokering kvv'!$B$1:$AF$1,0),FALSE)),VLOOKUP($B206,'Allokerad kvv'!$B$2:$AV$700,MATCH(O$1,'Allokerad kvv'!$B$1:$AV$1,0),FALSE),VLOOKUP($B206,'Justerad allokering kvv'!$B$1:$AG$700,MATCH(O$1,'Justerad allokering kvv'!$B$1:$AF$1,0),FALSE)))</f>
        <v>0</v>
      </c>
      <c r="P206">
        <f>IF($B206=" ","",IF(ISERROR(1/VLOOKUP($B206,'Justerad allokering kvv'!$B$1:$AG$700,MATCH(P$1,'Justerad allokering kvv'!$B$1:$AF$1,0),FALSE)),VLOOKUP($B206,'Allokerad kvv'!$B$2:$AV$700,MATCH(P$1,'Allokerad kvv'!$B$1:$AV$1,0),FALSE),VLOOKUP($B206,'Justerad allokering kvv'!$B$1:$AG$700,MATCH(P$1,'Justerad allokering kvv'!$B$1:$AF$1,0),FALSE)))</f>
        <v>0</v>
      </c>
      <c r="Q206">
        <f>IF($B206=" ","",IF(ISERROR(1/VLOOKUP($B206,'Justerad allokering kvv'!$B$1:$AG$700,MATCH(Q$1,'Justerad allokering kvv'!$B$1:$AF$1,0),FALSE)),VLOOKUP($B206,'Allokerad kvv'!$B$2:$AV$700,MATCH(Q$1,'Allokerad kvv'!$B$1:$AV$1,0),FALSE),VLOOKUP($B206,'Justerad allokering kvv'!$B$1:$AG$700,MATCH(Q$1,'Justerad allokering kvv'!$B$1:$AF$1,0),FALSE)))</f>
        <v>0</v>
      </c>
      <c r="R206">
        <f>IF($B206=" ","",IF(ISERROR(1/VLOOKUP($B206,'Justerad allokering kvv'!$B$1:$AG$700,MATCH(R$1,'Justerad allokering kvv'!$B$1:$AF$1,0),FALSE)),VLOOKUP($B206,'Allokerad kvv'!$B$2:$AV$700,MATCH(R$1,'Allokerad kvv'!$B$1:$AV$1,0),FALSE),VLOOKUP($B206,'Justerad allokering kvv'!$B$1:$AG$700,MATCH(R$1,'Justerad allokering kvv'!$B$1:$AF$1,0),FALSE)))</f>
        <v>0</v>
      </c>
      <c r="S206">
        <f>IF($B206=" ","",IF(ISERROR(1/VLOOKUP($B206,'Justerad allokering kvv'!$B$1:$AG$700,MATCH(S$1,'Justerad allokering kvv'!$B$1:$AF$1,0),FALSE)),VLOOKUP($B206,'Allokerad kvv'!$B$2:$AV$700,MATCH(S$1,'Allokerad kvv'!$B$1:$AV$1,0),FALSE),VLOOKUP($B206,'Justerad allokering kvv'!$B$1:$AG$700,MATCH(S$1,'Justerad allokering kvv'!$B$1:$AF$1,0),FALSE)))</f>
        <v>0</v>
      </c>
      <c r="T206">
        <f>IF($B206=" ","",IF(ISERROR(1/VLOOKUP($B206,'Justerad allokering kvv'!$B$1:$AG$700,MATCH(T$1,'Justerad allokering kvv'!$B$1:$AF$1,0),FALSE)),VLOOKUP($B206,'Allokerad kvv'!$B$2:$AV$700,MATCH(T$1,'Allokerad kvv'!$B$1:$AV$1,0),FALSE),VLOOKUP($B206,'Justerad allokering kvv'!$B$1:$AG$700,MATCH(T$1,'Justerad allokering kvv'!$B$1:$AF$1,0),FALSE)))</f>
        <v>0</v>
      </c>
      <c r="U206">
        <f>IF($B206=" ","",IF(ISERROR(1/VLOOKUP($B206,'Justerad allokering kvv'!$B$1:$AG$700,MATCH(U$1,'Justerad allokering kvv'!$B$1:$AF$1,0),FALSE)),VLOOKUP($B206,'Allokerad kvv'!$B$2:$AV$700,MATCH(U$1,'Allokerad kvv'!$B$1:$AV$1,0),FALSE),VLOOKUP($B206,'Justerad allokering kvv'!$B$1:$AG$700,MATCH(U$1,'Justerad allokering kvv'!$B$1:$AF$1,0),FALSE)))</f>
        <v>0</v>
      </c>
      <c r="V206">
        <f>IF($B206=" ","",IF(ISERROR(1/VLOOKUP($B206,'Justerad allokering kvv'!$B$1:$AG$700,MATCH(V$1,'Justerad allokering kvv'!$B$1:$AF$1,0),FALSE)),VLOOKUP($B206,'Allokerad kvv'!$B$2:$AV$700,MATCH(V$1,'Allokerad kvv'!$B$1:$AV$1,0),FALSE),VLOOKUP($B206,'Justerad allokering kvv'!$B$1:$AG$700,MATCH(V$1,'Justerad allokering kvv'!$B$1:$AF$1,0),FALSE)))</f>
        <v>0</v>
      </c>
      <c r="W206">
        <f>IF($B206=" ","",IF(ISERROR(1/VLOOKUP($B206,'Justerad allokering kvv'!$B$1:$AG$700,MATCH(W$1,'Justerad allokering kvv'!$B$1:$AF$1,0),FALSE)),VLOOKUP($B206,'Allokerad kvv'!$B$2:$AV$700,MATCH(W$1,'Allokerad kvv'!$B$1:$AV$1,0),FALSE),VLOOKUP($B206,'Justerad allokering kvv'!$B$1:$AG$700,MATCH(W$1,'Justerad allokering kvv'!$B$1:$AF$1,0),FALSE)))</f>
        <v>0</v>
      </c>
      <c r="X206">
        <f>IF($B206=" ","",IF(ISERROR(1/VLOOKUP($B206,'Justerad allokering kvv'!$B$1:$AG$700,MATCH(X$1,'Justerad allokering kvv'!$B$1:$AF$1,0),FALSE)),VLOOKUP($B206,'Allokerad kvv'!$B$2:$AV$700,MATCH(X$1,'Allokerad kvv'!$B$1:$AV$1,0),FALSE),VLOOKUP($B206,'Justerad allokering kvv'!$B$1:$AG$700,MATCH(X$1,'Justerad allokering kvv'!$B$1:$AF$1,0),FALSE)))</f>
        <v>0</v>
      </c>
      <c r="Y206">
        <f>IF($B206=" ","",IF(ISERROR(1/VLOOKUP($B206,'Justerad allokering kvv'!$B$1:$AG$700,MATCH(Y$1,'Justerad allokering kvv'!$B$1:$AF$1,0),FALSE)),VLOOKUP($B206,'Allokerad kvv'!$B$2:$AV$700,MATCH(Y$1,'Allokerad kvv'!$B$1:$AV$1,0),FALSE),VLOOKUP($B206,'Justerad allokering kvv'!$B$1:$AG$700,MATCH(Y$1,'Justerad allokering kvv'!$B$1:$AF$1,0),FALSE)))</f>
        <v>0</v>
      </c>
      <c r="AB206">
        <f>IFERROR(VLOOKUP($B206,Kraftvärmeprod!$B$1:$AO$424,MATCH("Tillförd energi från rökgaskondensering (GWh)",Kraftvärmeprod!$B$1:$AG$1,0),FALSE)/1,0)</f>
        <v>0</v>
      </c>
      <c r="AE206" s="122">
        <f t="shared" si="12"/>
        <v>0</v>
      </c>
      <c r="AG206">
        <f t="shared" si="13"/>
        <v>0</v>
      </c>
      <c r="AH206">
        <f t="shared" si="14"/>
        <v>0</v>
      </c>
      <c r="AI206" t="str">
        <f>IF(AH206=0,"",AH206/VLOOKUP(B206,Kraftvärmeprod!$B$1:$BC$480,MATCH("Summa tillförd energi exklusive rökgaskondensering",Kraftvärmeprod!$B$1:$BC$1,0),FALSE))</f>
        <v/>
      </c>
      <c r="AK206">
        <f t="shared" si="15"/>
        <v>0</v>
      </c>
    </row>
    <row r="207" spans="1:37" x14ac:dyDescent="0.25">
      <c r="A207" s="2" t="s">
        <v>331</v>
      </c>
      <c r="B207" s="2" t="s">
        <v>332</v>
      </c>
      <c r="C207">
        <f>IF($B207=" ","",IF(ISERROR(1/VLOOKUP($B207,'Justerad allokering kvv'!$B$1:$AG$700,MATCH(C$1,'Justerad allokering kvv'!$B$1:$AF$1,0),FALSE)),VLOOKUP($B207,'Allokerad kvv'!$B$2:$AV$700,MATCH(C$1,'Allokerad kvv'!$B$1:$AV$1,0),FALSE),VLOOKUP($B207,'Justerad allokering kvv'!$B$1:$AG$700,MATCH(C$1,'Justerad allokering kvv'!$B$1:$AF$1,0),FALSE)))</f>
        <v>0</v>
      </c>
      <c r="D207">
        <f>IF($B207=" ","",IF(ISERROR(1/VLOOKUP($B207,'Justerad allokering kvv'!$B$1:$AG$700,MATCH(D$1,'Justerad allokering kvv'!$B$1:$AF$1,0),FALSE)),VLOOKUP($B207,'Allokerad kvv'!$B$2:$AV$700,MATCH(D$1,'Allokerad kvv'!$B$1:$AV$1,0),FALSE),VLOOKUP($B207,'Justerad allokering kvv'!$B$1:$AG$700,MATCH(D$1,'Justerad allokering kvv'!$B$1:$AF$1,0),FALSE)))</f>
        <v>0</v>
      </c>
      <c r="E207">
        <f>IF($B207=" ","",IF(ISERROR(1/VLOOKUP($B207,'Justerad allokering kvv'!$B$1:$AG$700,MATCH(E$1,'Justerad allokering kvv'!$B$1:$AF$1,0),FALSE)),VLOOKUP($B207,'Allokerad kvv'!$B$2:$AV$700,MATCH(E$1,'Allokerad kvv'!$B$1:$AV$1,0),FALSE),VLOOKUP($B207,'Justerad allokering kvv'!$B$1:$AG$700,MATCH(E$1,'Justerad allokering kvv'!$B$1:$AF$1,0),FALSE)))</f>
        <v>0</v>
      </c>
      <c r="F207">
        <f>IF($B207=" ","",IF(ISERROR(1/VLOOKUP($B207,'Justerad allokering kvv'!$B$1:$AG$700,MATCH(F$1,'Justerad allokering kvv'!$B$1:$AF$1,0),FALSE)),VLOOKUP($B207,'Allokerad kvv'!$B$2:$AV$700,MATCH(F$1,'Allokerad kvv'!$B$1:$AV$1,0),FALSE),VLOOKUP($B207,'Justerad allokering kvv'!$B$1:$AG$700,MATCH(F$1,'Justerad allokering kvv'!$B$1:$AF$1,0),FALSE)))</f>
        <v>0</v>
      </c>
      <c r="G207">
        <f>IF($B207=" ","",IF(ISERROR(1/VLOOKUP($B207,'Justerad allokering kvv'!$B$1:$AG$700,MATCH(G$1,'Justerad allokering kvv'!$B$1:$AF$1,0),FALSE)),VLOOKUP($B207,'Allokerad kvv'!$B$2:$AV$700,MATCH(G$1,'Allokerad kvv'!$B$1:$AV$1,0),FALSE),VLOOKUP($B207,'Justerad allokering kvv'!$B$1:$AG$700,MATCH(G$1,'Justerad allokering kvv'!$B$1:$AF$1,0),FALSE)))</f>
        <v>0</v>
      </c>
      <c r="H207">
        <f>IF($B207=" ","",IF(ISERROR(1/VLOOKUP($B207,'Justerad allokering kvv'!$B$1:$AG$700,MATCH(H$1,'Justerad allokering kvv'!$B$1:$AF$1,0),FALSE)),VLOOKUP($B207,'Allokerad kvv'!$B$2:$AV$700,MATCH(H$1,'Allokerad kvv'!$B$1:$AV$1,0),FALSE),VLOOKUP($B207,'Justerad allokering kvv'!$B$1:$AG$700,MATCH(H$1,'Justerad allokering kvv'!$B$1:$AF$1,0),FALSE)))</f>
        <v>0</v>
      </c>
      <c r="I207">
        <f>IF($B207=" ","",IF(ISERROR(1/VLOOKUP($B207,'Justerad allokering kvv'!$B$1:$AG$700,MATCH(I$1,'Justerad allokering kvv'!$B$1:$AF$1,0),FALSE)),VLOOKUP($B207,'Allokerad kvv'!$B$2:$AV$700,MATCH(I$1,'Allokerad kvv'!$B$1:$AV$1,0),FALSE),VLOOKUP($B207,'Justerad allokering kvv'!$B$1:$AG$700,MATCH(I$1,'Justerad allokering kvv'!$B$1:$AF$1,0),FALSE)))</f>
        <v>0</v>
      </c>
      <c r="J207">
        <f>IF($B207=" ","",IF(ISERROR(1/VLOOKUP($B207,'Justerad allokering kvv'!$B$1:$AG$700,MATCH(J$1,'Justerad allokering kvv'!$B$1:$AF$1,0),FALSE)),VLOOKUP($B207,'Allokerad kvv'!$B$2:$AV$700,MATCH(J$1,'Allokerad kvv'!$B$1:$AV$1,0),FALSE),VLOOKUP($B207,'Justerad allokering kvv'!$B$1:$AG$700,MATCH(J$1,'Justerad allokering kvv'!$B$1:$AF$1,0),FALSE)))</f>
        <v>0</v>
      </c>
      <c r="K207">
        <f>IF($B207=" ","",IF(ISERROR(1/VLOOKUP($B207,'Justerad allokering kvv'!$B$1:$AG$700,MATCH(K$1,'Justerad allokering kvv'!$B$1:$AF$1,0),FALSE)),VLOOKUP($B207,'Allokerad kvv'!$B$2:$AV$700,MATCH(K$1,'Allokerad kvv'!$B$1:$AV$1,0),FALSE),VLOOKUP($B207,'Justerad allokering kvv'!$B$1:$AG$700,MATCH(K$1,'Justerad allokering kvv'!$B$1:$AF$1,0),FALSE)))</f>
        <v>0</v>
      </c>
      <c r="L207">
        <f>IF($B207=" ","",IF(ISERROR(1/VLOOKUP($B207,'Justerad allokering kvv'!$B$1:$AG$700,MATCH(L$1,'Justerad allokering kvv'!$B$1:$AF$1,0),FALSE)),VLOOKUP($B207,'Allokerad kvv'!$B$2:$AV$700,MATCH(L$1,'Allokerad kvv'!$B$1:$AV$1,0),FALSE),VLOOKUP($B207,'Justerad allokering kvv'!$B$1:$AG$700,MATCH(L$1,'Justerad allokering kvv'!$B$1:$AF$1,0),FALSE)))</f>
        <v>0</v>
      </c>
      <c r="M207">
        <f>IF($B207=" ","",IF(ISERROR(1/VLOOKUP($B207,'Justerad allokering kvv'!$B$1:$AG$700,MATCH(M$1,'Justerad allokering kvv'!$B$1:$AF$1,0),FALSE)),VLOOKUP($B207,'Allokerad kvv'!$B$2:$AV$700,MATCH(M$1,'Allokerad kvv'!$B$1:$AV$1,0),FALSE),VLOOKUP($B207,'Justerad allokering kvv'!$B$1:$AG$700,MATCH(M$1,'Justerad allokering kvv'!$B$1:$AF$1,0),FALSE)))</f>
        <v>0</v>
      </c>
      <c r="N207">
        <f>IF($B207=" ","",IF(ISERROR(1/VLOOKUP($B207,'Justerad allokering kvv'!$B$1:$AG$700,MATCH(N$1,'Justerad allokering kvv'!$B$1:$AF$1,0),FALSE)),VLOOKUP($B207,'Allokerad kvv'!$B$2:$AV$700,MATCH(N$1,'Allokerad kvv'!$B$1:$AV$1,0),FALSE),VLOOKUP($B207,'Justerad allokering kvv'!$B$1:$AG$700,MATCH(N$1,'Justerad allokering kvv'!$B$1:$AF$1,0),FALSE)))</f>
        <v>0</v>
      </c>
      <c r="O207">
        <f>IF($B207=" ","",IF(ISERROR(1/VLOOKUP($B207,'Justerad allokering kvv'!$B$1:$AG$700,MATCH(O$1,'Justerad allokering kvv'!$B$1:$AF$1,0),FALSE)),VLOOKUP($B207,'Allokerad kvv'!$B$2:$AV$700,MATCH(O$1,'Allokerad kvv'!$B$1:$AV$1,0),FALSE),VLOOKUP($B207,'Justerad allokering kvv'!$B$1:$AG$700,MATCH(O$1,'Justerad allokering kvv'!$B$1:$AF$1,0),FALSE)))</f>
        <v>0</v>
      </c>
      <c r="P207">
        <f>IF($B207=" ","",IF(ISERROR(1/VLOOKUP($B207,'Justerad allokering kvv'!$B$1:$AG$700,MATCH(P$1,'Justerad allokering kvv'!$B$1:$AF$1,0),FALSE)),VLOOKUP($B207,'Allokerad kvv'!$B$2:$AV$700,MATCH(P$1,'Allokerad kvv'!$B$1:$AV$1,0),FALSE),VLOOKUP($B207,'Justerad allokering kvv'!$B$1:$AG$700,MATCH(P$1,'Justerad allokering kvv'!$B$1:$AF$1,0),FALSE)))</f>
        <v>0</v>
      </c>
      <c r="Q207">
        <f>IF($B207=" ","",IF(ISERROR(1/VLOOKUP($B207,'Justerad allokering kvv'!$B$1:$AG$700,MATCH(Q$1,'Justerad allokering kvv'!$B$1:$AF$1,0),FALSE)),VLOOKUP($B207,'Allokerad kvv'!$B$2:$AV$700,MATCH(Q$1,'Allokerad kvv'!$B$1:$AV$1,0),FALSE),VLOOKUP($B207,'Justerad allokering kvv'!$B$1:$AG$700,MATCH(Q$1,'Justerad allokering kvv'!$B$1:$AF$1,0),FALSE)))</f>
        <v>0</v>
      </c>
      <c r="R207">
        <f>IF($B207=" ","",IF(ISERROR(1/VLOOKUP($B207,'Justerad allokering kvv'!$B$1:$AG$700,MATCH(R$1,'Justerad allokering kvv'!$B$1:$AF$1,0),FALSE)),VLOOKUP($B207,'Allokerad kvv'!$B$2:$AV$700,MATCH(R$1,'Allokerad kvv'!$B$1:$AV$1,0),FALSE),VLOOKUP($B207,'Justerad allokering kvv'!$B$1:$AG$700,MATCH(R$1,'Justerad allokering kvv'!$B$1:$AF$1,0),FALSE)))</f>
        <v>0</v>
      </c>
      <c r="S207">
        <f>IF($B207=" ","",IF(ISERROR(1/VLOOKUP($B207,'Justerad allokering kvv'!$B$1:$AG$700,MATCH(S$1,'Justerad allokering kvv'!$B$1:$AF$1,0),FALSE)),VLOOKUP($B207,'Allokerad kvv'!$B$2:$AV$700,MATCH(S$1,'Allokerad kvv'!$B$1:$AV$1,0),FALSE),VLOOKUP($B207,'Justerad allokering kvv'!$B$1:$AG$700,MATCH(S$1,'Justerad allokering kvv'!$B$1:$AF$1,0),FALSE)))</f>
        <v>0</v>
      </c>
      <c r="T207">
        <f>IF($B207=" ","",IF(ISERROR(1/VLOOKUP($B207,'Justerad allokering kvv'!$B$1:$AG$700,MATCH(T$1,'Justerad allokering kvv'!$B$1:$AF$1,0),FALSE)),VLOOKUP($B207,'Allokerad kvv'!$B$2:$AV$700,MATCH(T$1,'Allokerad kvv'!$B$1:$AV$1,0),FALSE),VLOOKUP($B207,'Justerad allokering kvv'!$B$1:$AG$700,MATCH(T$1,'Justerad allokering kvv'!$B$1:$AF$1,0),FALSE)))</f>
        <v>0</v>
      </c>
      <c r="U207">
        <f>IF($B207=" ","",IF(ISERROR(1/VLOOKUP($B207,'Justerad allokering kvv'!$B$1:$AG$700,MATCH(U$1,'Justerad allokering kvv'!$B$1:$AF$1,0),FALSE)),VLOOKUP($B207,'Allokerad kvv'!$B$2:$AV$700,MATCH(U$1,'Allokerad kvv'!$B$1:$AV$1,0),FALSE),VLOOKUP($B207,'Justerad allokering kvv'!$B$1:$AG$700,MATCH(U$1,'Justerad allokering kvv'!$B$1:$AF$1,0),FALSE)))</f>
        <v>0</v>
      </c>
      <c r="V207">
        <f>IF($B207=" ","",IF(ISERROR(1/VLOOKUP($B207,'Justerad allokering kvv'!$B$1:$AG$700,MATCH(V$1,'Justerad allokering kvv'!$B$1:$AF$1,0),FALSE)),VLOOKUP($B207,'Allokerad kvv'!$B$2:$AV$700,MATCH(V$1,'Allokerad kvv'!$B$1:$AV$1,0),FALSE),VLOOKUP($B207,'Justerad allokering kvv'!$B$1:$AG$700,MATCH(V$1,'Justerad allokering kvv'!$B$1:$AF$1,0),FALSE)))</f>
        <v>0</v>
      </c>
      <c r="W207">
        <f>IF($B207=" ","",IF(ISERROR(1/VLOOKUP($B207,'Justerad allokering kvv'!$B$1:$AG$700,MATCH(W$1,'Justerad allokering kvv'!$B$1:$AF$1,0),FALSE)),VLOOKUP($B207,'Allokerad kvv'!$B$2:$AV$700,MATCH(W$1,'Allokerad kvv'!$B$1:$AV$1,0),FALSE),VLOOKUP($B207,'Justerad allokering kvv'!$B$1:$AG$700,MATCH(W$1,'Justerad allokering kvv'!$B$1:$AF$1,0),FALSE)))</f>
        <v>0</v>
      </c>
      <c r="X207">
        <f>IF($B207=" ","",IF(ISERROR(1/VLOOKUP($B207,'Justerad allokering kvv'!$B$1:$AG$700,MATCH(X$1,'Justerad allokering kvv'!$B$1:$AF$1,0),FALSE)),VLOOKUP($B207,'Allokerad kvv'!$B$2:$AV$700,MATCH(X$1,'Allokerad kvv'!$B$1:$AV$1,0),FALSE),VLOOKUP($B207,'Justerad allokering kvv'!$B$1:$AG$700,MATCH(X$1,'Justerad allokering kvv'!$B$1:$AF$1,0),FALSE)))</f>
        <v>0</v>
      </c>
      <c r="Y207">
        <f>IF($B207=" ","",IF(ISERROR(1/VLOOKUP($B207,'Justerad allokering kvv'!$B$1:$AG$700,MATCH(Y$1,'Justerad allokering kvv'!$B$1:$AF$1,0),FALSE)),VLOOKUP($B207,'Allokerad kvv'!$B$2:$AV$700,MATCH(Y$1,'Allokerad kvv'!$B$1:$AV$1,0),FALSE),VLOOKUP($B207,'Justerad allokering kvv'!$B$1:$AG$700,MATCH(Y$1,'Justerad allokering kvv'!$B$1:$AF$1,0),FALSE)))</f>
        <v>0</v>
      </c>
      <c r="AB207">
        <f>IFERROR(VLOOKUP($B207,Kraftvärmeprod!$B$1:$AO$424,MATCH("Tillförd energi från rökgaskondensering (GWh)",Kraftvärmeprod!$B$1:$AG$1,0),FALSE)/1,0)</f>
        <v>0</v>
      </c>
      <c r="AE207" s="122">
        <f t="shared" si="12"/>
        <v>0</v>
      </c>
      <c r="AG207">
        <f t="shared" si="13"/>
        <v>0</v>
      </c>
      <c r="AH207">
        <f t="shared" si="14"/>
        <v>0</v>
      </c>
      <c r="AI207" t="str">
        <f>IF(AH207=0,"",AH207/VLOOKUP(B207,Kraftvärmeprod!$B$1:$BC$480,MATCH("Summa tillförd energi exklusive rökgaskondensering",Kraftvärmeprod!$B$1:$BC$1,0),FALSE))</f>
        <v/>
      </c>
      <c r="AK207">
        <f t="shared" si="15"/>
        <v>0</v>
      </c>
    </row>
    <row r="208" spans="1:37" x14ac:dyDescent="0.25">
      <c r="A208" s="2" t="s">
        <v>333</v>
      </c>
      <c r="B208" s="2" t="s">
        <v>334</v>
      </c>
      <c r="C208">
        <f>IF($B208=" ","",IF(ISERROR(1/VLOOKUP($B208,'Justerad allokering kvv'!$B$1:$AG$700,MATCH(C$1,'Justerad allokering kvv'!$B$1:$AF$1,0),FALSE)),VLOOKUP($B208,'Allokerad kvv'!$B$2:$AV$700,MATCH(C$1,'Allokerad kvv'!$B$1:$AV$1,0),FALSE),VLOOKUP($B208,'Justerad allokering kvv'!$B$1:$AG$700,MATCH(C$1,'Justerad allokering kvv'!$B$1:$AF$1,0),FALSE)))</f>
        <v>0</v>
      </c>
      <c r="D208">
        <f>IF($B208=" ","",IF(ISERROR(1/VLOOKUP($B208,'Justerad allokering kvv'!$B$1:$AG$700,MATCH(D$1,'Justerad allokering kvv'!$B$1:$AF$1,0),FALSE)),VLOOKUP($B208,'Allokerad kvv'!$B$2:$AV$700,MATCH(D$1,'Allokerad kvv'!$B$1:$AV$1,0),FALSE),VLOOKUP($B208,'Justerad allokering kvv'!$B$1:$AG$700,MATCH(D$1,'Justerad allokering kvv'!$B$1:$AF$1,0),FALSE)))</f>
        <v>0</v>
      </c>
      <c r="E208">
        <f>IF($B208=" ","",IF(ISERROR(1/VLOOKUP($B208,'Justerad allokering kvv'!$B$1:$AG$700,MATCH(E$1,'Justerad allokering kvv'!$B$1:$AF$1,0),FALSE)),VLOOKUP($B208,'Allokerad kvv'!$B$2:$AV$700,MATCH(E$1,'Allokerad kvv'!$B$1:$AV$1,0),FALSE),VLOOKUP($B208,'Justerad allokering kvv'!$B$1:$AG$700,MATCH(E$1,'Justerad allokering kvv'!$B$1:$AF$1,0),FALSE)))</f>
        <v>0</v>
      </c>
      <c r="F208">
        <f>IF($B208=" ","",IF(ISERROR(1/VLOOKUP($B208,'Justerad allokering kvv'!$B$1:$AG$700,MATCH(F$1,'Justerad allokering kvv'!$B$1:$AF$1,0),FALSE)),VLOOKUP($B208,'Allokerad kvv'!$B$2:$AV$700,MATCH(F$1,'Allokerad kvv'!$B$1:$AV$1,0),FALSE),VLOOKUP($B208,'Justerad allokering kvv'!$B$1:$AG$700,MATCH(F$1,'Justerad allokering kvv'!$B$1:$AF$1,0),FALSE)))</f>
        <v>0</v>
      </c>
      <c r="G208">
        <f>IF($B208=" ","",IF(ISERROR(1/VLOOKUP($B208,'Justerad allokering kvv'!$B$1:$AG$700,MATCH(G$1,'Justerad allokering kvv'!$B$1:$AF$1,0),FALSE)),VLOOKUP($B208,'Allokerad kvv'!$B$2:$AV$700,MATCH(G$1,'Allokerad kvv'!$B$1:$AV$1,0),FALSE),VLOOKUP($B208,'Justerad allokering kvv'!$B$1:$AG$700,MATCH(G$1,'Justerad allokering kvv'!$B$1:$AF$1,0),FALSE)))</f>
        <v>0</v>
      </c>
      <c r="H208">
        <f>IF($B208=" ","",IF(ISERROR(1/VLOOKUP($B208,'Justerad allokering kvv'!$B$1:$AG$700,MATCH(H$1,'Justerad allokering kvv'!$B$1:$AF$1,0),FALSE)),VLOOKUP($B208,'Allokerad kvv'!$B$2:$AV$700,MATCH(H$1,'Allokerad kvv'!$B$1:$AV$1,0),FALSE),VLOOKUP($B208,'Justerad allokering kvv'!$B$1:$AG$700,MATCH(H$1,'Justerad allokering kvv'!$B$1:$AF$1,0),FALSE)))</f>
        <v>0</v>
      </c>
      <c r="I208">
        <f>IF($B208=" ","",IF(ISERROR(1/VLOOKUP($B208,'Justerad allokering kvv'!$B$1:$AG$700,MATCH(I$1,'Justerad allokering kvv'!$B$1:$AF$1,0),FALSE)),VLOOKUP($B208,'Allokerad kvv'!$B$2:$AV$700,MATCH(I$1,'Allokerad kvv'!$B$1:$AV$1,0),FALSE),VLOOKUP($B208,'Justerad allokering kvv'!$B$1:$AG$700,MATCH(I$1,'Justerad allokering kvv'!$B$1:$AF$1,0),FALSE)))</f>
        <v>0</v>
      </c>
      <c r="J208">
        <f>IF($B208=" ","",IF(ISERROR(1/VLOOKUP($B208,'Justerad allokering kvv'!$B$1:$AG$700,MATCH(J$1,'Justerad allokering kvv'!$B$1:$AF$1,0),FALSE)),VLOOKUP($B208,'Allokerad kvv'!$B$2:$AV$700,MATCH(J$1,'Allokerad kvv'!$B$1:$AV$1,0),FALSE),VLOOKUP($B208,'Justerad allokering kvv'!$B$1:$AG$700,MATCH(J$1,'Justerad allokering kvv'!$B$1:$AF$1,0),FALSE)))</f>
        <v>0</v>
      </c>
      <c r="K208">
        <f>IF($B208=" ","",IF(ISERROR(1/VLOOKUP($B208,'Justerad allokering kvv'!$B$1:$AG$700,MATCH(K$1,'Justerad allokering kvv'!$B$1:$AF$1,0),FALSE)),VLOOKUP($B208,'Allokerad kvv'!$B$2:$AV$700,MATCH(K$1,'Allokerad kvv'!$B$1:$AV$1,0),FALSE),VLOOKUP($B208,'Justerad allokering kvv'!$B$1:$AG$700,MATCH(K$1,'Justerad allokering kvv'!$B$1:$AF$1,0),FALSE)))</f>
        <v>0</v>
      </c>
      <c r="L208">
        <f>IF($B208=" ","",IF(ISERROR(1/VLOOKUP($B208,'Justerad allokering kvv'!$B$1:$AG$700,MATCH(L$1,'Justerad allokering kvv'!$B$1:$AF$1,0),FALSE)),VLOOKUP($B208,'Allokerad kvv'!$B$2:$AV$700,MATCH(L$1,'Allokerad kvv'!$B$1:$AV$1,0),FALSE),VLOOKUP($B208,'Justerad allokering kvv'!$B$1:$AG$700,MATCH(L$1,'Justerad allokering kvv'!$B$1:$AF$1,0),FALSE)))</f>
        <v>0</v>
      </c>
      <c r="M208">
        <f>IF($B208=" ","",IF(ISERROR(1/VLOOKUP($B208,'Justerad allokering kvv'!$B$1:$AG$700,MATCH(M$1,'Justerad allokering kvv'!$B$1:$AF$1,0),FALSE)),VLOOKUP($B208,'Allokerad kvv'!$B$2:$AV$700,MATCH(M$1,'Allokerad kvv'!$B$1:$AV$1,0),FALSE),VLOOKUP($B208,'Justerad allokering kvv'!$B$1:$AG$700,MATCH(M$1,'Justerad allokering kvv'!$B$1:$AF$1,0),FALSE)))</f>
        <v>0</v>
      </c>
      <c r="N208">
        <f>IF($B208=" ","",IF(ISERROR(1/VLOOKUP($B208,'Justerad allokering kvv'!$B$1:$AG$700,MATCH(N$1,'Justerad allokering kvv'!$B$1:$AF$1,0),FALSE)),VLOOKUP($B208,'Allokerad kvv'!$B$2:$AV$700,MATCH(N$1,'Allokerad kvv'!$B$1:$AV$1,0),FALSE),VLOOKUP($B208,'Justerad allokering kvv'!$B$1:$AG$700,MATCH(N$1,'Justerad allokering kvv'!$B$1:$AF$1,0),FALSE)))</f>
        <v>0</v>
      </c>
      <c r="O208">
        <f>IF($B208=" ","",IF(ISERROR(1/VLOOKUP($B208,'Justerad allokering kvv'!$B$1:$AG$700,MATCH(O$1,'Justerad allokering kvv'!$B$1:$AF$1,0),FALSE)),VLOOKUP($B208,'Allokerad kvv'!$B$2:$AV$700,MATCH(O$1,'Allokerad kvv'!$B$1:$AV$1,0),FALSE),VLOOKUP($B208,'Justerad allokering kvv'!$B$1:$AG$700,MATCH(O$1,'Justerad allokering kvv'!$B$1:$AF$1,0),FALSE)))</f>
        <v>0</v>
      </c>
      <c r="P208">
        <f>IF($B208=" ","",IF(ISERROR(1/VLOOKUP($B208,'Justerad allokering kvv'!$B$1:$AG$700,MATCH(P$1,'Justerad allokering kvv'!$B$1:$AF$1,0),FALSE)),VLOOKUP($B208,'Allokerad kvv'!$B$2:$AV$700,MATCH(P$1,'Allokerad kvv'!$B$1:$AV$1,0),FALSE),VLOOKUP($B208,'Justerad allokering kvv'!$B$1:$AG$700,MATCH(P$1,'Justerad allokering kvv'!$B$1:$AF$1,0),FALSE)))</f>
        <v>0</v>
      </c>
      <c r="Q208">
        <f>IF($B208=" ","",IF(ISERROR(1/VLOOKUP($B208,'Justerad allokering kvv'!$B$1:$AG$700,MATCH(Q$1,'Justerad allokering kvv'!$B$1:$AF$1,0),FALSE)),VLOOKUP($B208,'Allokerad kvv'!$B$2:$AV$700,MATCH(Q$1,'Allokerad kvv'!$B$1:$AV$1,0),FALSE),VLOOKUP($B208,'Justerad allokering kvv'!$B$1:$AG$700,MATCH(Q$1,'Justerad allokering kvv'!$B$1:$AF$1,0),FALSE)))</f>
        <v>0</v>
      </c>
      <c r="R208">
        <f>IF($B208=" ","",IF(ISERROR(1/VLOOKUP($B208,'Justerad allokering kvv'!$B$1:$AG$700,MATCH(R$1,'Justerad allokering kvv'!$B$1:$AF$1,0),FALSE)),VLOOKUP($B208,'Allokerad kvv'!$B$2:$AV$700,MATCH(R$1,'Allokerad kvv'!$B$1:$AV$1,0),FALSE),VLOOKUP($B208,'Justerad allokering kvv'!$B$1:$AG$700,MATCH(R$1,'Justerad allokering kvv'!$B$1:$AF$1,0),FALSE)))</f>
        <v>0</v>
      </c>
      <c r="S208">
        <f>IF($B208=" ","",IF(ISERROR(1/VLOOKUP($B208,'Justerad allokering kvv'!$B$1:$AG$700,MATCH(S$1,'Justerad allokering kvv'!$B$1:$AF$1,0),FALSE)),VLOOKUP($B208,'Allokerad kvv'!$B$2:$AV$700,MATCH(S$1,'Allokerad kvv'!$B$1:$AV$1,0),FALSE),VLOOKUP($B208,'Justerad allokering kvv'!$B$1:$AG$700,MATCH(S$1,'Justerad allokering kvv'!$B$1:$AF$1,0),FALSE)))</f>
        <v>0</v>
      </c>
      <c r="T208">
        <f>IF($B208=" ","",IF(ISERROR(1/VLOOKUP($B208,'Justerad allokering kvv'!$B$1:$AG$700,MATCH(T$1,'Justerad allokering kvv'!$B$1:$AF$1,0),FALSE)),VLOOKUP($B208,'Allokerad kvv'!$B$2:$AV$700,MATCH(T$1,'Allokerad kvv'!$B$1:$AV$1,0),FALSE),VLOOKUP($B208,'Justerad allokering kvv'!$B$1:$AG$700,MATCH(T$1,'Justerad allokering kvv'!$B$1:$AF$1,0),FALSE)))</f>
        <v>0</v>
      </c>
      <c r="U208">
        <f>IF($B208=" ","",IF(ISERROR(1/VLOOKUP($B208,'Justerad allokering kvv'!$B$1:$AG$700,MATCH(U$1,'Justerad allokering kvv'!$B$1:$AF$1,0),FALSE)),VLOOKUP($B208,'Allokerad kvv'!$B$2:$AV$700,MATCH(U$1,'Allokerad kvv'!$B$1:$AV$1,0),FALSE),VLOOKUP($B208,'Justerad allokering kvv'!$B$1:$AG$700,MATCH(U$1,'Justerad allokering kvv'!$B$1:$AF$1,0),FALSE)))</f>
        <v>0</v>
      </c>
      <c r="V208">
        <f>IF($B208=" ","",IF(ISERROR(1/VLOOKUP($B208,'Justerad allokering kvv'!$B$1:$AG$700,MATCH(V$1,'Justerad allokering kvv'!$B$1:$AF$1,0),FALSE)),VLOOKUP($B208,'Allokerad kvv'!$B$2:$AV$700,MATCH(V$1,'Allokerad kvv'!$B$1:$AV$1,0),FALSE),VLOOKUP($B208,'Justerad allokering kvv'!$B$1:$AG$700,MATCH(V$1,'Justerad allokering kvv'!$B$1:$AF$1,0),FALSE)))</f>
        <v>0</v>
      </c>
      <c r="W208">
        <f>IF($B208=" ","",IF(ISERROR(1/VLOOKUP($B208,'Justerad allokering kvv'!$B$1:$AG$700,MATCH(W$1,'Justerad allokering kvv'!$B$1:$AF$1,0),FALSE)),VLOOKUP($B208,'Allokerad kvv'!$B$2:$AV$700,MATCH(W$1,'Allokerad kvv'!$B$1:$AV$1,0),FALSE),VLOOKUP($B208,'Justerad allokering kvv'!$B$1:$AG$700,MATCH(W$1,'Justerad allokering kvv'!$B$1:$AF$1,0),FALSE)))</f>
        <v>0</v>
      </c>
      <c r="X208">
        <f>IF($B208=" ","",IF(ISERROR(1/VLOOKUP($B208,'Justerad allokering kvv'!$B$1:$AG$700,MATCH(X$1,'Justerad allokering kvv'!$B$1:$AF$1,0),FALSE)),VLOOKUP($B208,'Allokerad kvv'!$B$2:$AV$700,MATCH(X$1,'Allokerad kvv'!$B$1:$AV$1,0),FALSE),VLOOKUP($B208,'Justerad allokering kvv'!$B$1:$AG$700,MATCH(X$1,'Justerad allokering kvv'!$B$1:$AF$1,0),FALSE)))</f>
        <v>0</v>
      </c>
      <c r="Y208">
        <f>IF($B208=" ","",IF(ISERROR(1/VLOOKUP($B208,'Justerad allokering kvv'!$B$1:$AG$700,MATCH(Y$1,'Justerad allokering kvv'!$B$1:$AF$1,0),FALSE)),VLOOKUP($B208,'Allokerad kvv'!$B$2:$AV$700,MATCH(Y$1,'Allokerad kvv'!$B$1:$AV$1,0),FALSE),VLOOKUP($B208,'Justerad allokering kvv'!$B$1:$AG$700,MATCH(Y$1,'Justerad allokering kvv'!$B$1:$AF$1,0),FALSE)))</f>
        <v>0</v>
      </c>
      <c r="AB208">
        <f>IFERROR(VLOOKUP($B208,Kraftvärmeprod!$B$1:$AO$424,MATCH("Tillförd energi från rökgaskondensering (GWh)",Kraftvärmeprod!$B$1:$AG$1,0),FALSE)/1,0)</f>
        <v>0</v>
      </c>
      <c r="AE208" s="122">
        <f t="shared" si="12"/>
        <v>0</v>
      </c>
      <c r="AG208">
        <f t="shared" si="13"/>
        <v>0</v>
      </c>
      <c r="AH208">
        <f t="shared" si="14"/>
        <v>0</v>
      </c>
      <c r="AI208" t="str">
        <f>IF(AH208=0,"",AH208/VLOOKUP(B208,Kraftvärmeprod!$B$1:$BC$480,MATCH("Summa tillförd energi exklusive rökgaskondensering",Kraftvärmeprod!$B$1:$BC$1,0),FALSE))</f>
        <v/>
      </c>
      <c r="AK208">
        <f t="shared" si="15"/>
        <v>0</v>
      </c>
    </row>
    <row r="209" spans="1:37" x14ac:dyDescent="0.25">
      <c r="A209" s="2" t="s">
        <v>333</v>
      </c>
      <c r="B209" s="2" t="s">
        <v>335</v>
      </c>
      <c r="C209">
        <f>IF($B209=" ","",IF(ISERROR(1/VLOOKUP($B209,'Justerad allokering kvv'!$B$1:$AG$700,MATCH(C$1,'Justerad allokering kvv'!$B$1:$AF$1,0),FALSE)),VLOOKUP($B209,'Allokerad kvv'!$B$2:$AV$700,MATCH(C$1,'Allokerad kvv'!$B$1:$AV$1,0),FALSE),VLOOKUP($B209,'Justerad allokering kvv'!$B$1:$AG$700,MATCH(C$1,'Justerad allokering kvv'!$B$1:$AF$1,0),FALSE)))</f>
        <v>0</v>
      </c>
      <c r="D209">
        <f>IF($B209=" ","",IF(ISERROR(1/VLOOKUP($B209,'Justerad allokering kvv'!$B$1:$AG$700,MATCH(D$1,'Justerad allokering kvv'!$B$1:$AF$1,0),FALSE)),VLOOKUP($B209,'Allokerad kvv'!$B$2:$AV$700,MATCH(D$1,'Allokerad kvv'!$B$1:$AV$1,0),FALSE),VLOOKUP($B209,'Justerad allokering kvv'!$B$1:$AG$700,MATCH(D$1,'Justerad allokering kvv'!$B$1:$AF$1,0),FALSE)))</f>
        <v>0</v>
      </c>
      <c r="E209">
        <f>IF($B209=" ","",IF(ISERROR(1/VLOOKUP($B209,'Justerad allokering kvv'!$B$1:$AG$700,MATCH(E$1,'Justerad allokering kvv'!$B$1:$AF$1,0),FALSE)),VLOOKUP($B209,'Allokerad kvv'!$B$2:$AV$700,MATCH(E$1,'Allokerad kvv'!$B$1:$AV$1,0),FALSE),VLOOKUP($B209,'Justerad allokering kvv'!$B$1:$AG$700,MATCH(E$1,'Justerad allokering kvv'!$B$1:$AF$1,0),FALSE)))</f>
        <v>0</v>
      </c>
      <c r="F209">
        <f>IF($B209=" ","",IF(ISERROR(1/VLOOKUP($B209,'Justerad allokering kvv'!$B$1:$AG$700,MATCH(F$1,'Justerad allokering kvv'!$B$1:$AF$1,0),FALSE)),VLOOKUP($B209,'Allokerad kvv'!$B$2:$AV$700,MATCH(F$1,'Allokerad kvv'!$B$1:$AV$1,0),FALSE),VLOOKUP($B209,'Justerad allokering kvv'!$B$1:$AG$700,MATCH(F$1,'Justerad allokering kvv'!$B$1:$AF$1,0),FALSE)))</f>
        <v>0</v>
      </c>
      <c r="G209">
        <f>IF($B209=" ","",IF(ISERROR(1/VLOOKUP($B209,'Justerad allokering kvv'!$B$1:$AG$700,MATCH(G$1,'Justerad allokering kvv'!$B$1:$AF$1,0),FALSE)),VLOOKUP($B209,'Allokerad kvv'!$B$2:$AV$700,MATCH(G$1,'Allokerad kvv'!$B$1:$AV$1,0),FALSE),VLOOKUP($B209,'Justerad allokering kvv'!$B$1:$AG$700,MATCH(G$1,'Justerad allokering kvv'!$B$1:$AF$1,0),FALSE)))</f>
        <v>0</v>
      </c>
      <c r="H209">
        <f>IF($B209=" ","",IF(ISERROR(1/VLOOKUP($B209,'Justerad allokering kvv'!$B$1:$AG$700,MATCH(H$1,'Justerad allokering kvv'!$B$1:$AF$1,0),FALSE)),VLOOKUP($B209,'Allokerad kvv'!$B$2:$AV$700,MATCH(H$1,'Allokerad kvv'!$B$1:$AV$1,0),FALSE),VLOOKUP($B209,'Justerad allokering kvv'!$B$1:$AG$700,MATCH(H$1,'Justerad allokering kvv'!$B$1:$AF$1,0),FALSE)))</f>
        <v>0</v>
      </c>
      <c r="I209">
        <f>IF($B209=" ","",IF(ISERROR(1/VLOOKUP($B209,'Justerad allokering kvv'!$B$1:$AG$700,MATCH(I$1,'Justerad allokering kvv'!$B$1:$AF$1,0),FALSE)),VLOOKUP($B209,'Allokerad kvv'!$B$2:$AV$700,MATCH(I$1,'Allokerad kvv'!$B$1:$AV$1,0),FALSE),VLOOKUP($B209,'Justerad allokering kvv'!$B$1:$AG$700,MATCH(I$1,'Justerad allokering kvv'!$B$1:$AF$1,0),FALSE)))</f>
        <v>0</v>
      </c>
      <c r="J209">
        <f>IF($B209=" ","",IF(ISERROR(1/VLOOKUP($B209,'Justerad allokering kvv'!$B$1:$AG$700,MATCH(J$1,'Justerad allokering kvv'!$B$1:$AF$1,0),FALSE)),VLOOKUP($B209,'Allokerad kvv'!$B$2:$AV$700,MATCH(J$1,'Allokerad kvv'!$B$1:$AV$1,0),FALSE),VLOOKUP($B209,'Justerad allokering kvv'!$B$1:$AG$700,MATCH(J$1,'Justerad allokering kvv'!$B$1:$AF$1,0),FALSE)))</f>
        <v>0</v>
      </c>
      <c r="K209">
        <f>IF($B209=" ","",IF(ISERROR(1/VLOOKUP($B209,'Justerad allokering kvv'!$B$1:$AG$700,MATCH(K$1,'Justerad allokering kvv'!$B$1:$AF$1,0),FALSE)),VLOOKUP($B209,'Allokerad kvv'!$B$2:$AV$700,MATCH(K$1,'Allokerad kvv'!$B$1:$AV$1,0),FALSE),VLOOKUP($B209,'Justerad allokering kvv'!$B$1:$AG$700,MATCH(K$1,'Justerad allokering kvv'!$B$1:$AF$1,0),FALSE)))</f>
        <v>0</v>
      </c>
      <c r="L209">
        <f>IF($B209=" ","",IF(ISERROR(1/VLOOKUP($B209,'Justerad allokering kvv'!$B$1:$AG$700,MATCH(L$1,'Justerad allokering kvv'!$B$1:$AF$1,0),FALSE)),VLOOKUP($B209,'Allokerad kvv'!$B$2:$AV$700,MATCH(L$1,'Allokerad kvv'!$B$1:$AV$1,0),FALSE),VLOOKUP($B209,'Justerad allokering kvv'!$B$1:$AG$700,MATCH(L$1,'Justerad allokering kvv'!$B$1:$AF$1,0),FALSE)))</f>
        <v>0</v>
      </c>
      <c r="M209">
        <f>IF($B209=" ","",IF(ISERROR(1/VLOOKUP($B209,'Justerad allokering kvv'!$B$1:$AG$700,MATCH(M$1,'Justerad allokering kvv'!$B$1:$AF$1,0),FALSE)),VLOOKUP($B209,'Allokerad kvv'!$B$2:$AV$700,MATCH(M$1,'Allokerad kvv'!$B$1:$AV$1,0),FALSE),VLOOKUP($B209,'Justerad allokering kvv'!$B$1:$AG$700,MATCH(M$1,'Justerad allokering kvv'!$B$1:$AF$1,0),FALSE)))</f>
        <v>0</v>
      </c>
      <c r="N209">
        <f>IF($B209=" ","",IF(ISERROR(1/VLOOKUP($B209,'Justerad allokering kvv'!$B$1:$AG$700,MATCH(N$1,'Justerad allokering kvv'!$B$1:$AF$1,0),FALSE)),VLOOKUP($B209,'Allokerad kvv'!$B$2:$AV$700,MATCH(N$1,'Allokerad kvv'!$B$1:$AV$1,0),FALSE),VLOOKUP($B209,'Justerad allokering kvv'!$B$1:$AG$700,MATCH(N$1,'Justerad allokering kvv'!$B$1:$AF$1,0),FALSE)))</f>
        <v>0</v>
      </c>
      <c r="O209">
        <f>IF($B209=" ","",IF(ISERROR(1/VLOOKUP($B209,'Justerad allokering kvv'!$B$1:$AG$700,MATCH(O$1,'Justerad allokering kvv'!$B$1:$AF$1,0),FALSE)),VLOOKUP($B209,'Allokerad kvv'!$B$2:$AV$700,MATCH(O$1,'Allokerad kvv'!$B$1:$AV$1,0),FALSE),VLOOKUP($B209,'Justerad allokering kvv'!$B$1:$AG$700,MATCH(O$1,'Justerad allokering kvv'!$B$1:$AF$1,0),FALSE)))</f>
        <v>0</v>
      </c>
      <c r="P209">
        <f>IF($B209=" ","",IF(ISERROR(1/VLOOKUP($B209,'Justerad allokering kvv'!$B$1:$AG$700,MATCH(P$1,'Justerad allokering kvv'!$B$1:$AF$1,0),FALSE)),VLOOKUP($B209,'Allokerad kvv'!$B$2:$AV$700,MATCH(P$1,'Allokerad kvv'!$B$1:$AV$1,0),FALSE),VLOOKUP($B209,'Justerad allokering kvv'!$B$1:$AG$700,MATCH(P$1,'Justerad allokering kvv'!$B$1:$AF$1,0),FALSE)))</f>
        <v>0</v>
      </c>
      <c r="Q209">
        <f>IF($B209=" ","",IF(ISERROR(1/VLOOKUP($B209,'Justerad allokering kvv'!$B$1:$AG$700,MATCH(Q$1,'Justerad allokering kvv'!$B$1:$AF$1,0),FALSE)),VLOOKUP($B209,'Allokerad kvv'!$B$2:$AV$700,MATCH(Q$1,'Allokerad kvv'!$B$1:$AV$1,0),FALSE),VLOOKUP($B209,'Justerad allokering kvv'!$B$1:$AG$700,MATCH(Q$1,'Justerad allokering kvv'!$B$1:$AF$1,0),FALSE)))</f>
        <v>0</v>
      </c>
      <c r="R209">
        <f>IF($B209=" ","",IF(ISERROR(1/VLOOKUP($B209,'Justerad allokering kvv'!$B$1:$AG$700,MATCH(R$1,'Justerad allokering kvv'!$B$1:$AF$1,0),FALSE)),VLOOKUP($B209,'Allokerad kvv'!$B$2:$AV$700,MATCH(R$1,'Allokerad kvv'!$B$1:$AV$1,0),FALSE),VLOOKUP($B209,'Justerad allokering kvv'!$B$1:$AG$700,MATCH(R$1,'Justerad allokering kvv'!$B$1:$AF$1,0),FALSE)))</f>
        <v>0</v>
      </c>
      <c r="S209">
        <f>IF($B209=" ","",IF(ISERROR(1/VLOOKUP($B209,'Justerad allokering kvv'!$B$1:$AG$700,MATCH(S$1,'Justerad allokering kvv'!$B$1:$AF$1,0),FALSE)),VLOOKUP($B209,'Allokerad kvv'!$B$2:$AV$700,MATCH(S$1,'Allokerad kvv'!$B$1:$AV$1,0),FALSE),VLOOKUP($B209,'Justerad allokering kvv'!$B$1:$AG$700,MATCH(S$1,'Justerad allokering kvv'!$B$1:$AF$1,0),FALSE)))</f>
        <v>0</v>
      </c>
      <c r="T209">
        <f>IF($B209=" ","",IF(ISERROR(1/VLOOKUP($B209,'Justerad allokering kvv'!$B$1:$AG$700,MATCH(T$1,'Justerad allokering kvv'!$B$1:$AF$1,0),FALSE)),VLOOKUP($B209,'Allokerad kvv'!$B$2:$AV$700,MATCH(T$1,'Allokerad kvv'!$B$1:$AV$1,0),FALSE),VLOOKUP($B209,'Justerad allokering kvv'!$B$1:$AG$700,MATCH(T$1,'Justerad allokering kvv'!$B$1:$AF$1,0),FALSE)))</f>
        <v>0</v>
      </c>
      <c r="U209">
        <f>IF($B209=" ","",IF(ISERROR(1/VLOOKUP($B209,'Justerad allokering kvv'!$B$1:$AG$700,MATCH(U$1,'Justerad allokering kvv'!$B$1:$AF$1,0),FALSE)),VLOOKUP($B209,'Allokerad kvv'!$B$2:$AV$700,MATCH(U$1,'Allokerad kvv'!$B$1:$AV$1,0),FALSE),VLOOKUP($B209,'Justerad allokering kvv'!$B$1:$AG$700,MATCH(U$1,'Justerad allokering kvv'!$B$1:$AF$1,0),FALSE)))</f>
        <v>0</v>
      </c>
      <c r="V209">
        <f>IF($B209=" ","",IF(ISERROR(1/VLOOKUP($B209,'Justerad allokering kvv'!$B$1:$AG$700,MATCH(V$1,'Justerad allokering kvv'!$B$1:$AF$1,0),FALSE)),VLOOKUP($B209,'Allokerad kvv'!$B$2:$AV$700,MATCH(V$1,'Allokerad kvv'!$B$1:$AV$1,0),FALSE),VLOOKUP($B209,'Justerad allokering kvv'!$B$1:$AG$700,MATCH(V$1,'Justerad allokering kvv'!$B$1:$AF$1,0),FALSE)))</f>
        <v>0</v>
      </c>
      <c r="W209">
        <f>IF($B209=" ","",IF(ISERROR(1/VLOOKUP($B209,'Justerad allokering kvv'!$B$1:$AG$700,MATCH(W$1,'Justerad allokering kvv'!$B$1:$AF$1,0),FALSE)),VLOOKUP($B209,'Allokerad kvv'!$B$2:$AV$700,MATCH(W$1,'Allokerad kvv'!$B$1:$AV$1,0),FALSE),VLOOKUP($B209,'Justerad allokering kvv'!$B$1:$AG$700,MATCH(W$1,'Justerad allokering kvv'!$B$1:$AF$1,0),FALSE)))</f>
        <v>0</v>
      </c>
      <c r="X209">
        <f>IF($B209=" ","",IF(ISERROR(1/VLOOKUP($B209,'Justerad allokering kvv'!$B$1:$AG$700,MATCH(X$1,'Justerad allokering kvv'!$B$1:$AF$1,0),FALSE)),VLOOKUP($B209,'Allokerad kvv'!$B$2:$AV$700,MATCH(X$1,'Allokerad kvv'!$B$1:$AV$1,0),FALSE),VLOOKUP($B209,'Justerad allokering kvv'!$B$1:$AG$700,MATCH(X$1,'Justerad allokering kvv'!$B$1:$AF$1,0),FALSE)))</f>
        <v>0</v>
      </c>
      <c r="Y209">
        <f>IF($B209=" ","",IF(ISERROR(1/VLOOKUP($B209,'Justerad allokering kvv'!$B$1:$AG$700,MATCH(Y$1,'Justerad allokering kvv'!$B$1:$AF$1,0),FALSE)),VLOOKUP($B209,'Allokerad kvv'!$B$2:$AV$700,MATCH(Y$1,'Allokerad kvv'!$B$1:$AV$1,0),FALSE),VLOOKUP($B209,'Justerad allokering kvv'!$B$1:$AG$700,MATCH(Y$1,'Justerad allokering kvv'!$B$1:$AF$1,0),FALSE)))</f>
        <v>0</v>
      </c>
      <c r="AB209">
        <f>IFERROR(VLOOKUP($B209,Kraftvärmeprod!$B$1:$AO$424,MATCH("Tillförd energi från rökgaskondensering (GWh)",Kraftvärmeprod!$B$1:$AG$1,0),FALSE)/1,0)</f>
        <v>0</v>
      </c>
      <c r="AE209" s="122">
        <f t="shared" si="12"/>
        <v>0</v>
      </c>
      <c r="AG209">
        <f t="shared" si="13"/>
        <v>0</v>
      </c>
      <c r="AH209">
        <f t="shared" si="14"/>
        <v>0</v>
      </c>
      <c r="AI209" t="str">
        <f>IF(AH209=0,"",AH209/VLOOKUP(B209,Kraftvärmeprod!$B$1:$BC$480,MATCH("Summa tillförd energi exklusive rökgaskondensering",Kraftvärmeprod!$B$1:$BC$1,0),FALSE))</f>
        <v/>
      </c>
      <c r="AK209">
        <f t="shared" si="15"/>
        <v>0</v>
      </c>
    </row>
    <row r="210" spans="1:37" x14ac:dyDescent="0.25">
      <c r="A210" s="2" t="s">
        <v>333</v>
      </c>
      <c r="B210" s="2" t="s">
        <v>336</v>
      </c>
      <c r="C210">
        <f>IF($B210=" ","",IF(ISERROR(1/VLOOKUP($B210,'Justerad allokering kvv'!$B$1:$AG$700,MATCH(C$1,'Justerad allokering kvv'!$B$1:$AF$1,0),FALSE)),VLOOKUP($B210,'Allokerad kvv'!$B$2:$AV$700,MATCH(C$1,'Allokerad kvv'!$B$1:$AV$1,0),FALSE),VLOOKUP($B210,'Justerad allokering kvv'!$B$1:$AG$700,MATCH(C$1,'Justerad allokering kvv'!$B$1:$AF$1,0),FALSE)))</f>
        <v>349.49900000000002</v>
      </c>
      <c r="D210">
        <f>IF($B210=" ","",IF(ISERROR(1/VLOOKUP($B210,'Justerad allokering kvv'!$B$1:$AG$700,MATCH(D$1,'Justerad allokering kvv'!$B$1:$AF$1,0),FALSE)),VLOOKUP($B210,'Allokerad kvv'!$B$2:$AV$700,MATCH(D$1,'Allokerad kvv'!$B$1:$AV$1,0),FALSE),VLOOKUP($B210,'Justerad allokering kvv'!$B$1:$AG$700,MATCH(D$1,'Justerad allokering kvv'!$B$1:$AF$1,0),FALSE)))</f>
        <v>0</v>
      </c>
      <c r="E210">
        <f>IF($B210=" ","",IF(ISERROR(1/VLOOKUP($B210,'Justerad allokering kvv'!$B$1:$AG$700,MATCH(E$1,'Justerad allokering kvv'!$B$1:$AF$1,0),FALSE)),VLOOKUP($B210,'Allokerad kvv'!$B$2:$AV$700,MATCH(E$1,'Allokerad kvv'!$B$1:$AV$1,0),FALSE),VLOOKUP($B210,'Justerad allokering kvv'!$B$1:$AG$700,MATCH(E$1,'Justerad allokering kvv'!$B$1:$AF$1,0),FALSE)))</f>
        <v>0.87052799999999997</v>
      </c>
      <c r="F210">
        <f>IF($B210=" ","",IF(ISERROR(1/VLOOKUP($B210,'Justerad allokering kvv'!$B$1:$AG$700,MATCH(F$1,'Justerad allokering kvv'!$B$1:$AF$1,0),FALSE)),VLOOKUP($B210,'Allokerad kvv'!$B$2:$AV$700,MATCH(F$1,'Allokerad kvv'!$B$1:$AV$1,0),FALSE),VLOOKUP($B210,'Justerad allokering kvv'!$B$1:$AG$700,MATCH(F$1,'Justerad allokering kvv'!$B$1:$AF$1,0),FALSE)))</f>
        <v>0</v>
      </c>
      <c r="G210">
        <f>IF($B210=" ","",IF(ISERROR(1/VLOOKUP($B210,'Justerad allokering kvv'!$B$1:$AG$700,MATCH(G$1,'Justerad allokering kvv'!$B$1:$AF$1,0),FALSE)),VLOOKUP($B210,'Allokerad kvv'!$B$2:$AV$700,MATCH(G$1,'Allokerad kvv'!$B$1:$AV$1,0),FALSE),VLOOKUP($B210,'Justerad allokering kvv'!$B$1:$AG$700,MATCH(G$1,'Justerad allokering kvv'!$B$1:$AF$1,0),FALSE)))</f>
        <v>3.2172399999999999</v>
      </c>
      <c r="H210">
        <f>IF($B210=" ","",IF(ISERROR(1/VLOOKUP($B210,'Justerad allokering kvv'!$B$1:$AG$700,MATCH(H$1,'Justerad allokering kvv'!$B$1:$AF$1,0),FALSE)),VLOOKUP($B210,'Allokerad kvv'!$B$2:$AV$700,MATCH(H$1,'Allokerad kvv'!$B$1:$AV$1,0),FALSE),VLOOKUP($B210,'Justerad allokering kvv'!$B$1:$AG$700,MATCH(H$1,'Justerad allokering kvv'!$B$1:$AF$1,0),FALSE)))</f>
        <v>0</v>
      </c>
      <c r="I210">
        <f>IF($B210=" ","",IF(ISERROR(1/VLOOKUP($B210,'Justerad allokering kvv'!$B$1:$AG$700,MATCH(I$1,'Justerad allokering kvv'!$B$1:$AF$1,0),FALSE)),VLOOKUP($B210,'Allokerad kvv'!$B$2:$AV$700,MATCH(I$1,'Allokerad kvv'!$B$1:$AV$1,0),FALSE),VLOOKUP($B210,'Justerad allokering kvv'!$B$1:$AG$700,MATCH(I$1,'Justerad allokering kvv'!$B$1:$AF$1,0),FALSE)))</f>
        <v>0</v>
      </c>
      <c r="J210">
        <f>IF($B210=" ","",IF(ISERROR(1/VLOOKUP($B210,'Justerad allokering kvv'!$B$1:$AG$700,MATCH(J$1,'Justerad allokering kvv'!$B$1:$AF$1,0),FALSE)),VLOOKUP($B210,'Allokerad kvv'!$B$2:$AV$700,MATCH(J$1,'Allokerad kvv'!$B$1:$AV$1,0),FALSE),VLOOKUP($B210,'Justerad allokering kvv'!$B$1:$AG$700,MATCH(J$1,'Justerad allokering kvv'!$B$1:$AF$1,0),FALSE)))</f>
        <v>1.57192</v>
      </c>
      <c r="K210">
        <f>IF($B210=" ","",IF(ISERROR(1/VLOOKUP($B210,'Justerad allokering kvv'!$B$1:$AG$700,MATCH(K$1,'Justerad allokering kvv'!$B$1:$AF$1,0),FALSE)),VLOOKUP($B210,'Allokerad kvv'!$B$2:$AV$700,MATCH(K$1,'Allokerad kvv'!$B$1:$AV$1,0),FALSE),VLOOKUP($B210,'Justerad allokering kvv'!$B$1:$AG$700,MATCH(K$1,'Justerad allokering kvv'!$B$1:$AF$1,0),FALSE)))</f>
        <v>0</v>
      </c>
      <c r="L210">
        <f>IF($B210=" ","",IF(ISERROR(1/VLOOKUP($B210,'Justerad allokering kvv'!$B$1:$AG$700,MATCH(L$1,'Justerad allokering kvv'!$B$1:$AF$1,0),FALSE)),VLOOKUP($B210,'Allokerad kvv'!$B$2:$AV$700,MATCH(L$1,'Allokerad kvv'!$B$1:$AV$1,0),FALSE),VLOOKUP($B210,'Justerad allokering kvv'!$B$1:$AG$700,MATCH(L$1,'Justerad allokering kvv'!$B$1:$AF$1,0),FALSE)))</f>
        <v>5.0490599999999999</v>
      </c>
      <c r="M210">
        <f>IF($B210=" ","",IF(ISERROR(1/VLOOKUP($B210,'Justerad allokering kvv'!$B$1:$AG$700,MATCH(M$1,'Justerad allokering kvv'!$B$1:$AF$1,0),FALSE)),VLOOKUP($B210,'Allokerad kvv'!$B$2:$AV$700,MATCH(M$1,'Allokerad kvv'!$B$1:$AV$1,0),FALSE),VLOOKUP($B210,'Justerad allokering kvv'!$B$1:$AG$700,MATCH(M$1,'Justerad allokering kvv'!$B$1:$AF$1,0),FALSE)))</f>
        <v>1.57192</v>
      </c>
      <c r="N210">
        <f>IF($B210=" ","",IF(ISERROR(1/VLOOKUP($B210,'Justerad allokering kvv'!$B$1:$AG$700,MATCH(N$1,'Justerad allokering kvv'!$B$1:$AF$1,0),FALSE)),VLOOKUP($B210,'Allokerad kvv'!$B$2:$AV$700,MATCH(N$1,'Allokerad kvv'!$B$1:$AV$1,0),FALSE),VLOOKUP($B210,'Justerad allokering kvv'!$B$1:$AG$700,MATCH(N$1,'Justerad allokering kvv'!$B$1:$AF$1,0),FALSE)))</f>
        <v>2.2633700000000001</v>
      </c>
      <c r="O210">
        <f>IF($B210=" ","",IF(ISERROR(1/VLOOKUP($B210,'Justerad allokering kvv'!$B$1:$AG$700,MATCH(O$1,'Justerad allokering kvv'!$B$1:$AF$1,0),FALSE)),VLOOKUP($B210,'Allokerad kvv'!$B$2:$AV$700,MATCH(O$1,'Allokerad kvv'!$B$1:$AV$1,0),FALSE),VLOOKUP($B210,'Justerad allokering kvv'!$B$1:$AG$700,MATCH(O$1,'Justerad allokering kvv'!$B$1:$AF$1,0),FALSE)))</f>
        <v>97.751000000000005</v>
      </c>
      <c r="P210">
        <f>IF($B210=" ","",IF(ISERROR(1/VLOOKUP($B210,'Justerad allokering kvv'!$B$1:$AG$700,MATCH(P$1,'Justerad allokering kvv'!$B$1:$AF$1,0),FALSE)),VLOOKUP($B210,'Allokerad kvv'!$B$2:$AV$700,MATCH(P$1,'Allokerad kvv'!$B$1:$AV$1,0),FALSE),VLOOKUP($B210,'Justerad allokering kvv'!$B$1:$AG$700,MATCH(P$1,'Justerad allokering kvv'!$B$1:$AF$1,0),FALSE)))</f>
        <v>2.0009700000000001</v>
      </c>
      <c r="Q210">
        <f>IF($B210=" ","",IF(ISERROR(1/VLOOKUP($B210,'Justerad allokering kvv'!$B$1:$AG$700,MATCH(Q$1,'Justerad allokering kvv'!$B$1:$AF$1,0),FALSE)),VLOOKUP($B210,'Allokerad kvv'!$B$2:$AV$700,MATCH(Q$1,'Allokerad kvv'!$B$1:$AV$1,0),FALSE),VLOOKUP($B210,'Justerad allokering kvv'!$B$1:$AG$700,MATCH(Q$1,'Justerad allokering kvv'!$B$1:$AF$1,0),FALSE)))</f>
        <v>0</v>
      </c>
      <c r="R210">
        <f>IF($B210=" ","",IF(ISERROR(1/VLOOKUP($B210,'Justerad allokering kvv'!$B$1:$AG$700,MATCH(R$1,'Justerad allokering kvv'!$B$1:$AF$1,0),FALSE)),VLOOKUP($B210,'Allokerad kvv'!$B$2:$AV$700,MATCH(R$1,'Allokerad kvv'!$B$1:$AV$1,0),FALSE),VLOOKUP($B210,'Justerad allokering kvv'!$B$1:$AG$700,MATCH(R$1,'Justerad allokering kvv'!$B$1:$AF$1,0),FALSE)))</f>
        <v>37.457799999999999</v>
      </c>
      <c r="S210">
        <f>IF($B210=" ","",IF(ISERROR(1/VLOOKUP($B210,'Justerad allokering kvv'!$B$1:$AG$700,MATCH(S$1,'Justerad allokering kvv'!$B$1:$AF$1,0),FALSE)),VLOOKUP($B210,'Allokerad kvv'!$B$2:$AV$700,MATCH(S$1,'Allokerad kvv'!$B$1:$AV$1,0),FALSE),VLOOKUP($B210,'Justerad allokering kvv'!$B$1:$AG$700,MATCH(S$1,'Justerad allokering kvv'!$B$1:$AF$1,0),FALSE)))</f>
        <v>0</v>
      </c>
      <c r="T210">
        <f>IF($B210=" ","",IF(ISERROR(1/VLOOKUP($B210,'Justerad allokering kvv'!$B$1:$AG$700,MATCH(T$1,'Justerad allokering kvv'!$B$1:$AF$1,0),FALSE)),VLOOKUP($B210,'Allokerad kvv'!$B$2:$AV$700,MATCH(T$1,'Allokerad kvv'!$B$1:$AV$1,0),FALSE),VLOOKUP($B210,'Justerad allokering kvv'!$B$1:$AG$700,MATCH(T$1,'Justerad allokering kvv'!$B$1:$AF$1,0),FALSE)))</f>
        <v>0</v>
      </c>
      <c r="U210">
        <f>IF($B210=" ","",IF(ISERROR(1/VLOOKUP($B210,'Justerad allokering kvv'!$B$1:$AG$700,MATCH(U$1,'Justerad allokering kvv'!$B$1:$AF$1,0),FALSE)),VLOOKUP($B210,'Allokerad kvv'!$B$2:$AV$700,MATCH(U$1,'Allokerad kvv'!$B$1:$AV$1,0),FALSE),VLOOKUP($B210,'Justerad allokering kvv'!$B$1:$AG$700,MATCH(U$1,'Justerad allokering kvv'!$B$1:$AF$1,0),FALSE)))</f>
        <v>0</v>
      </c>
      <c r="V210">
        <f>IF($B210=" ","",IF(ISERROR(1/VLOOKUP($B210,'Justerad allokering kvv'!$B$1:$AG$700,MATCH(V$1,'Justerad allokering kvv'!$B$1:$AF$1,0),FALSE)),VLOOKUP($B210,'Allokerad kvv'!$B$2:$AV$700,MATCH(V$1,'Allokerad kvv'!$B$1:$AV$1,0),FALSE),VLOOKUP($B210,'Justerad allokering kvv'!$B$1:$AG$700,MATCH(V$1,'Justerad allokering kvv'!$B$1:$AF$1,0),FALSE)))</f>
        <v>6.6948599999999997E-2</v>
      </c>
      <c r="W210">
        <f>IF($B210=" ","",IF(ISERROR(1/VLOOKUP($B210,'Justerad allokering kvv'!$B$1:$AG$700,MATCH(W$1,'Justerad allokering kvv'!$B$1:$AF$1,0),FALSE)),VLOOKUP($B210,'Allokerad kvv'!$B$2:$AV$700,MATCH(W$1,'Allokerad kvv'!$B$1:$AV$1,0),FALSE),VLOOKUP($B210,'Justerad allokering kvv'!$B$1:$AG$700,MATCH(W$1,'Justerad allokering kvv'!$B$1:$AF$1,0),FALSE)))</f>
        <v>0</v>
      </c>
      <c r="X210">
        <f>IF($B210=" ","",IF(ISERROR(1/VLOOKUP($B210,'Justerad allokering kvv'!$B$1:$AG$700,MATCH(X$1,'Justerad allokering kvv'!$B$1:$AF$1,0),FALSE)),VLOOKUP($B210,'Allokerad kvv'!$B$2:$AV$700,MATCH(X$1,'Allokerad kvv'!$B$1:$AV$1,0),FALSE),VLOOKUP($B210,'Justerad allokering kvv'!$B$1:$AG$700,MATCH(X$1,'Justerad allokering kvv'!$B$1:$AF$1,0),FALSE)))</f>
        <v>0</v>
      </c>
      <c r="Y210">
        <f>IF($B210=" ","",IF(ISERROR(1/VLOOKUP($B210,'Justerad allokering kvv'!$B$1:$AG$700,MATCH(Y$1,'Justerad allokering kvv'!$B$1:$AF$1,0),FALSE)),VLOOKUP($B210,'Allokerad kvv'!$B$2:$AV$700,MATCH(Y$1,'Allokerad kvv'!$B$1:$AV$1,0),FALSE),VLOOKUP($B210,'Justerad allokering kvv'!$B$1:$AG$700,MATCH(Y$1,'Justerad allokering kvv'!$B$1:$AF$1,0),FALSE)))</f>
        <v>0</v>
      </c>
      <c r="AB210">
        <f>IFERROR(VLOOKUP($B210,Kraftvärmeprod!$B$1:$AO$424,MATCH("Tillförd energi från rökgaskondensering (GWh)",Kraftvärmeprod!$B$1:$AG$1,0),FALSE)/1,0)</f>
        <v>0</v>
      </c>
      <c r="AE210" s="122">
        <f t="shared" si="12"/>
        <v>501.31975660000001</v>
      </c>
      <c r="AG210">
        <f t="shared" si="13"/>
        <v>463.86195659999998</v>
      </c>
      <c r="AH210">
        <f t="shared" si="14"/>
        <v>463.86195659999998</v>
      </c>
      <c r="AI210">
        <f>IF(AH210=0,"",AH210/VLOOKUP(B210,Kraftvärmeprod!$B$1:$BC$480,MATCH("Summa tillförd energi exklusive rökgaskondensering",Kraftvärmeprod!$B$1:$BC$1,0),FALSE))</f>
        <v>0.46910182397378725</v>
      </c>
      <c r="AK210">
        <f t="shared" si="15"/>
        <v>13.394716599999999</v>
      </c>
    </row>
    <row r="211" spans="1:37" x14ac:dyDescent="0.25">
      <c r="A211" s="2" t="s">
        <v>333</v>
      </c>
      <c r="B211" s="2" t="s">
        <v>337</v>
      </c>
      <c r="C211">
        <f>IF($B211=" ","",IF(ISERROR(1/VLOOKUP($B211,'Justerad allokering kvv'!$B$1:$AG$700,MATCH(C$1,'Justerad allokering kvv'!$B$1:$AF$1,0),FALSE)),VLOOKUP($B211,'Allokerad kvv'!$B$2:$AV$700,MATCH(C$1,'Allokerad kvv'!$B$1:$AV$1,0),FALSE),VLOOKUP($B211,'Justerad allokering kvv'!$B$1:$AG$700,MATCH(C$1,'Justerad allokering kvv'!$B$1:$AF$1,0),FALSE)))</f>
        <v>2.02718E-2</v>
      </c>
      <c r="D211">
        <f>IF($B211=" ","",IF(ISERROR(1/VLOOKUP($B211,'Justerad allokering kvv'!$B$1:$AG$700,MATCH(D$1,'Justerad allokering kvv'!$B$1:$AF$1,0),FALSE)),VLOOKUP($B211,'Allokerad kvv'!$B$2:$AV$700,MATCH(D$1,'Allokerad kvv'!$B$1:$AV$1,0),FALSE),VLOOKUP($B211,'Justerad allokering kvv'!$B$1:$AG$700,MATCH(D$1,'Justerad allokering kvv'!$B$1:$AF$1,0),FALSE)))</f>
        <v>0</v>
      </c>
      <c r="E211">
        <f>IF($B211=" ","",IF(ISERROR(1/VLOOKUP($B211,'Justerad allokering kvv'!$B$1:$AG$700,MATCH(E$1,'Justerad allokering kvv'!$B$1:$AF$1,0),FALSE)),VLOOKUP($B211,'Allokerad kvv'!$B$2:$AV$700,MATCH(E$1,'Allokerad kvv'!$B$1:$AV$1,0),FALSE),VLOOKUP($B211,'Justerad allokering kvv'!$B$1:$AG$700,MATCH(E$1,'Justerad allokering kvv'!$B$1:$AF$1,0),FALSE)))</f>
        <v>2.0593999999999999E-3</v>
      </c>
      <c r="F211">
        <f>IF($B211=" ","",IF(ISERROR(1/VLOOKUP($B211,'Justerad allokering kvv'!$B$1:$AG$700,MATCH(F$1,'Justerad allokering kvv'!$B$1:$AF$1,0),FALSE)),VLOOKUP($B211,'Allokerad kvv'!$B$2:$AV$700,MATCH(F$1,'Allokerad kvv'!$B$1:$AV$1,0),FALSE),VLOOKUP($B211,'Justerad allokering kvv'!$B$1:$AG$700,MATCH(F$1,'Justerad allokering kvv'!$B$1:$AF$1,0),FALSE)))</f>
        <v>0</v>
      </c>
      <c r="G211">
        <f>IF($B211=" ","",IF(ISERROR(1/VLOOKUP($B211,'Justerad allokering kvv'!$B$1:$AG$700,MATCH(G$1,'Justerad allokering kvv'!$B$1:$AF$1,0),FALSE)),VLOOKUP($B211,'Allokerad kvv'!$B$2:$AV$700,MATCH(G$1,'Allokerad kvv'!$B$1:$AV$1,0),FALSE),VLOOKUP($B211,'Justerad allokering kvv'!$B$1:$AG$700,MATCH(G$1,'Justerad allokering kvv'!$B$1:$AF$1,0),FALSE)))</f>
        <v>3.0266499999999998E-4</v>
      </c>
      <c r="H211">
        <f>IF($B211=" ","",IF(ISERROR(1/VLOOKUP($B211,'Justerad allokering kvv'!$B$1:$AG$700,MATCH(H$1,'Justerad allokering kvv'!$B$1:$AF$1,0),FALSE)),VLOOKUP($B211,'Allokerad kvv'!$B$2:$AV$700,MATCH(H$1,'Allokerad kvv'!$B$1:$AV$1,0),FALSE),VLOOKUP($B211,'Justerad allokering kvv'!$B$1:$AG$700,MATCH(H$1,'Justerad allokering kvv'!$B$1:$AF$1,0),FALSE)))</f>
        <v>0</v>
      </c>
      <c r="I211">
        <f>IF($B211=" ","",IF(ISERROR(1/VLOOKUP($B211,'Justerad allokering kvv'!$B$1:$AG$700,MATCH(I$1,'Justerad allokering kvv'!$B$1:$AF$1,0),FALSE)),VLOOKUP($B211,'Allokerad kvv'!$B$2:$AV$700,MATCH(I$1,'Allokerad kvv'!$B$1:$AV$1,0),FALSE),VLOOKUP($B211,'Justerad allokering kvv'!$B$1:$AG$700,MATCH(I$1,'Justerad allokering kvv'!$B$1:$AF$1,0),FALSE)))</f>
        <v>0</v>
      </c>
      <c r="J211">
        <f>IF($B211=" ","",IF(ISERROR(1/VLOOKUP($B211,'Justerad allokering kvv'!$B$1:$AG$700,MATCH(J$1,'Justerad allokering kvv'!$B$1:$AF$1,0),FALSE)),VLOOKUP($B211,'Allokerad kvv'!$B$2:$AV$700,MATCH(J$1,'Allokerad kvv'!$B$1:$AV$1,0),FALSE),VLOOKUP($B211,'Justerad allokering kvv'!$B$1:$AG$700,MATCH(J$1,'Justerad allokering kvv'!$B$1:$AF$1,0),FALSE)))</f>
        <v>3.7059200000000001E-3</v>
      </c>
      <c r="K211">
        <f>IF($B211=" ","",IF(ISERROR(1/VLOOKUP($B211,'Justerad allokering kvv'!$B$1:$AG$700,MATCH(K$1,'Justerad allokering kvv'!$B$1:$AF$1,0),FALSE)),VLOOKUP($B211,'Allokerad kvv'!$B$2:$AV$700,MATCH(K$1,'Allokerad kvv'!$B$1:$AV$1,0),FALSE),VLOOKUP($B211,'Justerad allokering kvv'!$B$1:$AG$700,MATCH(K$1,'Justerad allokering kvv'!$B$1:$AF$1,0),FALSE)))</f>
        <v>0</v>
      </c>
      <c r="L211">
        <f>IF($B211=" ","",IF(ISERROR(1/VLOOKUP($B211,'Justerad allokering kvv'!$B$1:$AG$700,MATCH(L$1,'Justerad allokering kvv'!$B$1:$AF$1,0),FALSE)),VLOOKUP($B211,'Allokerad kvv'!$B$2:$AV$700,MATCH(L$1,'Allokerad kvv'!$B$1:$AV$1,0),FALSE),VLOOKUP($B211,'Justerad allokering kvv'!$B$1:$AG$700,MATCH(L$1,'Justerad allokering kvv'!$B$1:$AF$1,0),FALSE)))</f>
        <v>5.01419E-3</v>
      </c>
      <c r="M211">
        <f>IF($B211=" ","",IF(ISERROR(1/VLOOKUP($B211,'Justerad allokering kvv'!$B$1:$AG$700,MATCH(M$1,'Justerad allokering kvv'!$B$1:$AF$1,0),FALSE)),VLOOKUP($B211,'Allokerad kvv'!$B$2:$AV$700,MATCH(M$1,'Allokerad kvv'!$B$1:$AV$1,0),FALSE),VLOOKUP($B211,'Justerad allokering kvv'!$B$1:$AG$700,MATCH(M$1,'Justerad allokering kvv'!$B$1:$AF$1,0),FALSE)))</f>
        <v>3.7109E-3</v>
      </c>
      <c r="N211">
        <f>IF($B211=" ","",IF(ISERROR(1/VLOOKUP($B211,'Justerad allokering kvv'!$B$1:$AG$700,MATCH(N$1,'Justerad allokering kvv'!$B$1:$AF$1,0),FALSE)),VLOOKUP($B211,'Allokerad kvv'!$B$2:$AV$700,MATCH(N$1,'Allokerad kvv'!$B$1:$AV$1,0),FALSE),VLOOKUP($B211,'Justerad allokering kvv'!$B$1:$AG$700,MATCH(N$1,'Justerad allokering kvv'!$B$1:$AF$1,0),FALSE)))</f>
        <v>5.3425E-3</v>
      </c>
      <c r="O211">
        <f>IF($B211=" ","",IF(ISERROR(1/VLOOKUP($B211,'Justerad allokering kvv'!$B$1:$AG$700,MATCH(O$1,'Justerad allokering kvv'!$B$1:$AF$1,0),FALSE)),VLOOKUP($B211,'Allokerad kvv'!$B$2:$AV$700,MATCH(O$1,'Allokerad kvv'!$B$1:$AV$1,0),FALSE),VLOOKUP($B211,'Justerad allokering kvv'!$B$1:$AG$700,MATCH(O$1,'Justerad allokering kvv'!$B$1:$AF$1,0),FALSE)))</f>
        <v>3.0416699999999998E-3</v>
      </c>
      <c r="P211">
        <f>IF($B211=" ","",IF(ISERROR(1/VLOOKUP($B211,'Justerad allokering kvv'!$B$1:$AG$700,MATCH(P$1,'Justerad allokering kvv'!$B$1:$AF$1,0),FALSE)),VLOOKUP($B211,'Allokerad kvv'!$B$2:$AV$700,MATCH(P$1,'Allokerad kvv'!$B$1:$AV$1,0),FALSE),VLOOKUP($B211,'Justerad allokering kvv'!$B$1:$AG$700,MATCH(P$1,'Justerad allokering kvv'!$B$1:$AF$1,0),FALSE)))</f>
        <v>1.603E-3</v>
      </c>
      <c r="Q211">
        <f>IF($B211=" ","",IF(ISERROR(1/VLOOKUP($B211,'Justerad allokering kvv'!$B$1:$AG$700,MATCH(Q$1,'Justerad allokering kvv'!$B$1:$AF$1,0),FALSE)),VLOOKUP($B211,'Allokerad kvv'!$B$2:$AV$700,MATCH(Q$1,'Allokerad kvv'!$B$1:$AV$1,0),FALSE),VLOOKUP($B211,'Justerad allokering kvv'!$B$1:$AG$700,MATCH(Q$1,'Justerad allokering kvv'!$B$1:$AF$1,0),FALSE)))</f>
        <v>1.0998099999999999E-3</v>
      </c>
      <c r="R211">
        <f>IF($B211=" ","",IF(ISERROR(1/VLOOKUP($B211,'Justerad allokering kvv'!$B$1:$AG$700,MATCH(R$1,'Justerad allokering kvv'!$B$1:$AF$1,0),FALSE)),VLOOKUP($B211,'Allokerad kvv'!$B$2:$AV$700,MATCH(R$1,'Allokerad kvv'!$B$1:$AV$1,0),FALSE),VLOOKUP($B211,'Justerad allokering kvv'!$B$1:$AG$700,MATCH(R$1,'Justerad allokering kvv'!$B$1:$AF$1,0),FALSE)))</f>
        <v>1.7231099999999999E-3</v>
      </c>
      <c r="S211">
        <f>IF($B211=" ","",IF(ISERROR(1/VLOOKUP($B211,'Justerad allokering kvv'!$B$1:$AG$700,MATCH(S$1,'Justerad allokering kvv'!$B$1:$AF$1,0),FALSE)),VLOOKUP($B211,'Allokerad kvv'!$B$2:$AV$700,MATCH(S$1,'Allokerad kvv'!$B$1:$AV$1,0),FALSE),VLOOKUP($B211,'Justerad allokering kvv'!$B$1:$AG$700,MATCH(S$1,'Justerad allokering kvv'!$B$1:$AF$1,0),FALSE)))</f>
        <v>0</v>
      </c>
      <c r="T211">
        <f>IF($B211=" ","",IF(ISERROR(1/VLOOKUP($B211,'Justerad allokering kvv'!$B$1:$AG$700,MATCH(T$1,'Justerad allokering kvv'!$B$1:$AF$1,0),FALSE)),VLOOKUP($B211,'Allokerad kvv'!$B$2:$AV$700,MATCH(T$1,'Allokerad kvv'!$B$1:$AV$1,0),FALSE),VLOOKUP($B211,'Justerad allokering kvv'!$B$1:$AG$700,MATCH(T$1,'Justerad allokering kvv'!$B$1:$AF$1,0),FALSE)))</f>
        <v>0</v>
      </c>
      <c r="U211">
        <f>IF($B211=" ","",IF(ISERROR(1/VLOOKUP($B211,'Justerad allokering kvv'!$B$1:$AG$700,MATCH(U$1,'Justerad allokering kvv'!$B$1:$AF$1,0),FALSE)),VLOOKUP($B211,'Allokerad kvv'!$B$2:$AV$700,MATCH(U$1,'Allokerad kvv'!$B$1:$AV$1,0),FALSE),VLOOKUP($B211,'Justerad allokering kvv'!$B$1:$AG$700,MATCH(U$1,'Justerad allokering kvv'!$B$1:$AF$1,0),FALSE)))</f>
        <v>0</v>
      </c>
      <c r="V211">
        <f>IF($B211=" ","",IF(ISERROR(1/VLOOKUP($B211,'Justerad allokering kvv'!$B$1:$AG$700,MATCH(V$1,'Justerad allokering kvv'!$B$1:$AF$1,0),FALSE)),VLOOKUP($B211,'Allokerad kvv'!$B$2:$AV$700,MATCH(V$1,'Allokerad kvv'!$B$1:$AV$1,0),FALSE),VLOOKUP($B211,'Justerad allokering kvv'!$B$1:$AG$700,MATCH(V$1,'Justerad allokering kvv'!$B$1:$AF$1,0),FALSE)))</f>
        <v>1.56212E-4</v>
      </c>
      <c r="W211">
        <f>IF($B211=" ","",IF(ISERROR(1/VLOOKUP($B211,'Justerad allokering kvv'!$B$1:$AG$700,MATCH(W$1,'Justerad allokering kvv'!$B$1:$AF$1,0),FALSE)),VLOOKUP($B211,'Allokerad kvv'!$B$2:$AV$700,MATCH(W$1,'Allokerad kvv'!$B$1:$AV$1,0),FALSE),VLOOKUP($B211,'Justerad allokering kvv'!$B$1:$AG$700,MATCH(W$1,'Justerad allokering kvv'!$B$1:$AF$1,0),FALSE)))</f>
        <v>0</v>
      </c>
      <c r="X211">
        <f>IF($B211=" ","",IF(ISERROR(1/VLOOKUP($B211,'Justerad allokering kvv'!$B$1:$AG$700,MATCH(X$1,'Justerad allokering kvv'!$B$1:$AF$1,0),FALSE)),VLOOKUP($B211,'Allokerad kvv'!$B$2:$AV$700,MATCH(X$1,'Allokerad kvv'!$B$1:$AV$1,0),FALSE),VLOOKUP($B211,'Justerad allokering kvv'!$B$1:$AG$700,MATCH(X$1,'Justerad allokering kvv'!$B$1:$AF$1,0),FALSE)))</f>
        <v>0</v>
      </c>
      <c r="Y211">
        <f>IF($B211=" ","",IF(ISERROR(1/VLOOKUP($B211,'Justerad allokering kvv'!$B$1:$AG$700,MATCH(Y$1,'Justerad allokering kvv'!$B$1:$AF$1,0),FALSE)),VLOOKUP($B211,'Allokerad kvv'!$B$2:$AV$700,MATCH(Y$1,'Allokerad kvv'!$B$1:$AV$1,0),FALSE),VLOOKUP($B211,'Justerad allokering kvv'!$B$1:$AG$700,MATCH(Y$1,'Justerad allokering kvv'!$B$1:$AF$1,0),FALSE)))</f>
        <v>0</v>
      </c>
      <c r="AB211">
        <f>IFERROR(VLOOKUP($B211,Kraftvärmeprod!$B$1:$AO$424,MATCH("Tillförd energi från rökgaskondensering (GWh)",Kraftvärmeprod!$B$1:$AG$1,0),FALSE)/1,0)</f>
        <v>0</v>
      </c>
      <c r="AE211" s="122">
        <f t="shared" si="12"/>
        <v>4.8031177000000008E-2</v>
      </c>
      <c r="AG211">
        <f t="shared" si="13"/>
        <v>4.6308067000000008E-2</v>
      </c>
      <c r="AH211">
        <f t="shared" si="14"/>
        <v>4.6308067000000008E-2</v>
      </c>
      <c r="AI211">
        <f>IF(AH211=0,"",AH211/VLOOKUP(B211,Kraftvärmeprod!$B$1:$BC$480,MATCH("Summa tillförd energi exklusive rökgaskondensering",Kraftvärmeprod!$B$1:$BC$1,0),FALSE))</f>
        <v>0.47997581882255391</v>
      </c>
      <c r="AK211">
        <f t="shared" si="15"/>
        <v>2.1592121999999998E-2</v>
      </c>
    </row>
    <row r="212" spans="1:37" x14ac:dyDescent="0.25">
      <c r="A212" s="2" t="s">
        <v>338</v>
      </c>
      <c r="B212" s="2" t="s">
        <v>339</v>
      </c>
      <c r="C212">
        <f>IF($B212=" ","",IF(ISERROR(1/VLOOKUP($B212,'Justerad allokering kvv'!$B$1:$AG$700,MATCH(C$1,'Justerad allokering kvv'!$B$1:$AF$1,0),FALSE)),VLOOKUP($B212,'Allokerad kvv'!$B$2:$AV$700,MATCH(C$1,'Allokerad kvv'!$B$1:$AV$1,0),FALSE),VLOOKUP($B212,'Justerad allokering kvv'!$B$1:$AG$700,MATCH(C$1,'Justerad allokering kvv'!$B$1:$AF$1,0),FALSE)))</f>
        <v>0</v>
      </c>
      <c r="D212">
        <f>IF($B212=" ","",IF(ISERROR(1/VLOOKUP($B212,'Justerad allokering kvv'!$B$1:$AG$700,MATCH(D$1,'Justerad allokering kvv'!$B$1:$AF$1,0),FALSE)),VLOOKUP($B212,'Allokerad kvv'!$B$2:$AV$700,MATCH(D$1,'Allokerad kvv'!$B$1:$AV$1,0),FALSE),VLOOKUP($B212,'Justerad allokering kvv'!$B$1:$AG$700,MATCH(D$1,'Justerad allokering kvv'!$B$1:$AF$1,0),FALSE)))</f>
        <v>0</v>
      </c>
      <c r="E212">
        <f>IF($B212=" ","",IF(ISERROR(1/VLOOKUP($B212,'Justerad allokering kvv'!$B$1:$AG$700,MATCH(E$1,'Justerad allokering kvv'!$B$1:$AF$1,0),FALSE)),VLOOKUP($B212,'Allokerad kvv'!$B$2:$AV$700,MATCH(E$1,'Allokerad kvv'!$B$1:$AV$1,0),FALSE),VLOOKUP($B212,'Justerad allokering kvv'!$B$1:$AG$700,MATCH(E$1,'Justerad allokering kvv'!$B$1:$AF$1,0),FALSE)))</f>
        <v>65.361000000000004</v>
      </c>
      <c r="F212">
        <f>IF($B212=" ","",IF(ISERROR(1/VLOOKUP($B212,'Justerad allokering kvv'!$B$1:$AG$700,MATCH(F$1,'Justerad allokering kvv'!$B$1:$AF$1,0),FALSE)),VLOOKUP($B212,'Allokerad kvv'!$B$2:$AV$700,MATCH(F$1,'Allokerad kvv'!$B$1:$AV$1,0),FALSE),VLOOKUP($B212,'Justerad allokering kvv'!$B$1:$AG$700,MATCH(F$1,'Justerad allokering kvv'!$B$1:$AF$1,0),FALSE)))</f>
        <v>0</v>
      </c>
      <c r="G212">
        <f>IF($B212=" ","",IF(ISERROR(1/VLOOKUP($B212,'Justerad allokering kvv'!$B$1:$AG$700,MATCH(G$1,'Justerad allokering kvv'!$B$1:$AF$1,0),FALSE)),VLOOKUP($B212,'Allokerad kvv'!$B$2:$AV$700,MATCH(G$1,'Allokerad kvv'!$B$1:$AV$1,0),FALSE),VLOOKUP($B212,'Justerad allokering kvv'!$B$1:$AG$700,MATCH(G$1,'Justerad allokering kvv'!$B$1:$AF$1,0),FALSE)))</f>
        <v>0.25735999999999998</v>
      </c>
      <c r="H212">
        <f>IF($B212=" ","",IF(ISERROR(1/VLOOKUP($B212,'Justerad allokering kvv'!$B$1:$AG$700,MATCH(H$1,'Justerad allokering kvv'!$B$1:$AF$1,0),FALSE)),VLOOKUP($B212,'Allokerad kvv'!$B$2:$AV$700,MATCH(H$1,'Allokerad kvv'!$B$1:$AV$1,0),FALSE),VLOOKUP($B212,'Justerad allokering kvv'!$B$1:$AG$700,MATCH(H$1,'Justerad allokering kvv'!$B$1:$AF$1,0),FALSE)))</f>
        <v>0</v>
      </c>
      <c r="I212">
        <f>IF($B212=" ","",IF(ISERROR(1/VLOOKUP($B212,'Justerad allokering kvv'!$B$1:$AG$700,MATCH(I$1,'Justerad allokering kvv'!$B$1:$AF$1,0),FALSE)),VLOOKUP($B212,'Allokerad kvv'!$B$2:$AV$700,MATCH(I$1,'Allokerad kvv'!$B$1:$AV$1,0),FALSE),VLOOKUP($B212,'Justerad allokering kvv'!$B$1:$AG$700,MATCH(I$1,'Justerad allokering kvv'!$B$1:$AF$1,0),FALSE)))</f>
        <v>0</v>
      </c>
      <c r="J212">
        <f>IF($B212=" ","",IF(ISERROR(1/VLOOKUP($B212,'Justerad allokering kvv'!$B$1:$AG$700,MATCH(J$1,'Justerad allokering kvv'!$B$1:$AF$1,0),FALSE)),VLOOKUP($B212,'Allokerad kvv'!$B$2:$AV$700,MATCH(J$1,'Allokerad kvv'!$B$1:$AV$1,0),FALSE),VLOOKUP($B212,'Justerad allokering kvv'!$B$1:$AG$700,MATCH(J$1,'Justerad allokering kvv'!$B$1:$AF$1,0),FALSE)))</f>
        <v>62.526699999999998</v>
      </c>
      <c r="K212">
        <f>IF($B212=" ","",IF(ISERROR(1/VLOOKUP($B212,'Justerad allokering kvv'!$B$1:$AG$700,MATCH(K$1,'Justerad allokering kvv'!$B$1:$AF$1,0),FALSE)),VLOOKUP($B212,'Allokerad kvv'!$B$2:$AV$700,MATCH(K$1,'Allokerad kvv'!$B$1:$AV$1,0),FALSE),VLOOKUP($B212,'Justerad allokering kvv'!$B$1:$AG$700,MATCH(K$1,'Justerad allokering kvv'!$B$1:$AF$1,0),FALSE)))</f>
        <v>0</v>
      </c>
      <c r="L212">
        <f>IF($B212=" ","",IF(ISERROR(1/VLOOKUP($B212,'Justerad allokering kvv'!$B$1:$AG$700,MATCH(L$1,'Justerad allokering kvv'!$B$1:$AF$1,0),FALSE)),VLOOKUP($B212,'Allokerad kvv'!$B$2:$AV$700,MATCH(L$1,'Allokerad kvv'!$B$1:$AV$1,0),FALSE),VLOOKUP($B212,'Justerad allokering kvv'!$B$1:$AG$700,MATCH(L$1,'Justerad allokering kvv'!$B$1:$AF$1,0),FALSE)))</f>
        <v>42.892800000000001</v>
      </c>
      <c r="M212">
        <f>IF($B212=" ","",IF(ISERROR(1/VLOOKUP($B212,'Justerad allokering kvv'!$B$1:$AG$700,MATCH(M$1,'Justerad allokering kvv'!$B$1:$AF$1,0),FALSE)),VLOOKUP($B212,'Allokerad kvv'!$B$2:$AV$700,MATCH(M$1,'Allokerad kvv'!$B$1:$AV$1,0),FALSE),VLOOKUP($B212,'Justerad allokering kvv'!$B$1:$AG$700,MATCH(M$1,'Justerad allokering kvv'!$B$1:$AF$1,0),FALSE)))</f>
        <v>0</v>
      </c>
      <c r="N212">
        <f>IF($B212=" ","",IF(ISERROR(1/VLOOKUP($B212,'Justerad allokering kvv'!$B$1:$AG$700,MATCH(N$1,'Justerad allokering kvv'!$B$1:$AF$1,0),FALSE)),VLOOKUP($B212,'Allokerad kvv'!$B$2:$AV$700,MATCH(N$1,'Allokerad kvv'!$B$1:$AV$1,0),FALSE),VLOOKUP($B212,'Justerad allokering kvv'!$B$1:$AG$700,MATCH(N$1,'Justerad allokering kvv'!$B$1:$AF$1,0),FALSE)))</f>
        <v>1.28434</v>
      </c>
      <c r="O212">
        <f>IF($B212=" ","",IF(ISERROR(1/VLOOKUP($B212,'Justerad allokering kvv'!$B$1:$AG$700,MATCH(O$1,'Justerad allokering kvv'!$B$1:$AF$1,0),FALSE)),VLOOKUP($B212,'Allokerad kvv'!$B$2:$AV$700,MATCH(O$1,'Allokerad kvv'!$B$1:$AV$1,0),FALSE),VLOOKUP($B212,'Justerad allokering kvv'!$B$1:$AG$700,MATCH(O$1,'Justerad allokering kvv'!$B$1:$AF$1,0),FALSE)))</f>
        <v>0</v>
      </c>
      <c r="P212">
        <f>IF($B212=" ","",IF(ISERROR(1/VLOOKUP($B212,'Justerad allokering kvv'!$B$1:$AG$700,MATCH(P$1,'Justerad allokering kvv'!$B$1:$AF$1,0),FALSE)),VLOOKUP($B212,'Allokerad kvv'!$B$2:$AV$700,MATCH(P$1,'Allokerad kvv'!$B$1:$AV$1,0),FALSE),VLOOKUP($B212,'Justerad allokering kvv'!$B$1:$AG$700,MATCH(P$1,'Justerad allokering kvv'!$B$1:$AF$1,0),FALSE)))</f>
        <v>0</v>
      </c>
      <c r="Q212">
        <f>IF($B212=" ","",IF(ISERROR(1/VLOOKUP($B212,'Justerad allokering kvv'!$B$1:$AG$700,MATCH(Q$1,'Justerad allokering kvv'!$B$1:$AF$1,0),FALSE)),VLOOKUP($B212,'Allokerad kvv'!$B$2:$AV$700,MATCH(Q$1,'Allokerad kvv'!$B$1:$AV$1,0),FALSE),VLOOKUP($B212,'Justerad allokering kvv'!$B$1:$AG$700,MATCH(Q$1,'Justerad allokering kvv'!$B$1:$AF$1,0),FALSE)))</f>
        <v>7.12052</v>
      </c>
      <c r="R212">
        <f>IF($B212=" ","",IF(ISERROR(1/VLOOKUP($B212,'Justerad allokering kvv'!$B$1:$AG$700,MATCH(R$1,'Justerad allokering kvv'!$B$1:$AF$1,0),FALSE)),VLOOKUP($B212,'Allokerad kvv'!$B$2:$AV$700,MATCH(R$1,'Allokerad kvv'!$B$1:$AV$1,0),FALSE),VLOOKUP($B212,'Justerad allokering kvv'!$B$1:$AG$700,MATCH(R$1,'Justerad allokering kvv'!$B$1:$AF$1,0),FALSE)))</f>
        <v>7.6158299999999999</v>
      </c>
      <c r="S212">
        <f>IF($B212=" ","",IF(ISERROR(1/VLOOKUP($B212,'Justerad allokering kvv'!$B$1:$AG$700,MATCH(S$1,'Justerad allokering kvv'!$B$1:$AF$1,0),FALSE)),VLOOKUP($B212,'Allokerad kvv'!$B$2:$AV$700,MATCH(S$1,'Allokerad kvv'!$B$1:$AV$1,0),FALSE),VLOOKUP($B212,'Justerad allokering kvv'!$B$1:$AG$700,MATCH(S$1,'Justerad allokering kvv'!$B$1:$AF$1,0),FALSE)))</f>
        <v>8.0119600000000002</v>
      </c>
      <c r="T212">
        <f>IF($B212=" ","",IF(ISERROR(1/VLOOKUP($B212,'Justerad allokering kvv'!$B$1:$AG$700,MATCH(T$1,'Justerad allokering kvv'!$B$1:$AF$1,0),FALSE)),VLOOKUP($B212,'Allokerad kvv'!$B$2:$AV$700,MATCH(T$1,'Allokerad kvv'!$B$1:$AV$1,0),FALSE),VLOOKUP($B212,'Justerad allokering kvv'!$B$1:$AG$700,MATCH(T$1,'Justerad allokering kvv'!$B$1:$AF$1,0),FALSE)))</f>
        <v>0</v>
      </c>
      <c r="U212">
        <f>IF($B212=" ","",IF(ISERROR(1/VLOOKUP($B212,'Justerad allokering kvv'!$B$1:$AG$700,MATCH(U$1,'Justerad allokering kvv'!$B$1:$AF$1,0),FALSE)),VLOOKUP($B212,'Allokerad kvv'!$B$2:$AV$700,MATCH(U$1,'Allokerad kvv'!$B$1:$AV$1,0),FALSE),VLOOKUP($B212,'Justerad allokering kvv'!$B$1:$AG$700,MATCH(U$1,'Justerad allokering kvv'!$B$1:$AF$1,0),FALSE)))</f>
        <v>0</v>
      </c>
      <c r="V212">
        <f>IF($B212=" ","",IF(ISERROR(1/VLOOKUP($B212,'Justerad allokering kvv'!$B$1:$AG$700,MATCH(V$1,'Justerad allokering kvv'!$B$1:$AF$1,0),FALSE)),VLOOKUP($B212,'Allokerad kvv'!$B$2:$AV$700,MATCH(V$1,'Allokerad kvv'!$B$1:$AV$1,0),FALSE),VLOOKUP($B212,'Justerad allokering kvv'!$B$1:$AG$700,MATCH(V$1,'Justerad allokering kvv'!$B$1:$AF$1,0),FALSE)))</f>
        <v>0</v>
      </c>
      <c r="W212">
        <f>IF($B212=" ","",IF(ISERROR(1/VLOOKUP($B212,'Justerad allokering kvv'!$B$1:$AG$700,MATCH(W$1,'Justerad allokering kvv'!$B$1:$AF$1,0),FALSE)),VLOOKUP($B212,'Allokerad kvv'!$B$2:$AV$700,MATCH(W$1,'Allokerad kvv'!$B$1:$AV$1,0),FALSE),VLOOKUP($B212,'Justerad allokering kvv'!$B$1:$AG$700,MATCH(W$1,'Justerad allokering kvv'!$B$1:$AF$1,0),FALSE)))</f>
        <v>0</v>
      </c>
      <c r="X212">
        <f>IF($B212=" ","",IF(ISERROR(1/VLOOKUP($B212,'Justerad allokering kvv'!$B$1:$AG$700,MATCH(X$1,'Justerad allokering kvv'!$B$1:$AF$1,0),FALSE)),VLOOKUP($B212,'Allokerad kvv'!$B$2:$AV$700,MATCH(X$1,'Allokerad kvv'!$B$1:$AV$1,0),FALSE),VLOOKUP($B212,'Justerad allokering kvv'!$B$1:$AG$700,MATCH(X$1,'Justerad allokering kvv'!$B$1:$AF$1,0),FALSE)))</f>
        <v>0</v>
      </c>
      <c r="Y212">
        <f>IF($B212=" ","",IF(ISERROR(1/VLOOKUP($B212,'Justerad allokering kvv'!$B$1:$AG$700,MATCH(Y$1,'Justerad allokering kvv'!$B$1:$AF$1,0),FALSE)),VLOOKUP($B212,'Allokerad kvv'!$B$2:$AV$700,MATCH(Y$1,'Allokerad kvv'!$B$1:$AV$1,0),FALSE),VLOOKUP($B212,'Justerad allokering kvv'!$B$1:$AG$700,MATCH(Y$1,'Justerad allokering kvv'!$B$1:$AF$1,0),FALSE)))</f>
        <v>0</v>
      </c>
      <c r="AB212">
        <f>IFERROR(VLOOKUP($B212,Kraftvärmeprod!$B$1:$AO$424,MATCH("Tillförd energi från rökgaskondensering (GWh)",Kraftvärmeprod!$B$1:$AG$1,0),FALSE)/1,0)</f>
        <v>109.81100000000001</v>
      </c>
      <c r="AE212" s="122">
        <f t="shared" si="12"/>
        <v>304.88150999999993</v>
      </c>
      <c r="AG212">
        <f t="shared" si="13"/>
        <v>297.26567999999992</v>
      </c>
      <c r="AH212">
        <f t="shared" si="14"/>
        <v>187.45467999999991</v>
      </c>
      <c r="AI212">
        <f>IF(AH212=0,"",AH212/VLOOKUP(B212,Kraftvärmeprod!$B$1:$BC$480,MATCH("Summa tillförd energi exklusive rökgaskondensering",Kraftvärmeprod!$B$1:$BC$1,0),FALSE))</f>
        <v>0.45408002945572296</v>
      </c>
      <c r="AK212">
        <f t="shared" si="15"/>
        <v>180.07679999999996</v>
      </c>
    </row>
    <row r="213" spans="1:37" x14ac:dyDescent="0.25">
      <c r="A213" s="2" t="s">
        <v>338</v>
      </c>
      <c r="B213" s="2" t="s">
        <v>340</v>
      </c>
      <c r="C213">
        <f>IF($B213=" ","",IF(ISERROR(1/VLOOKUP($B213,'Justerad allokering kvv'!$B$1:$AG$700,MATCH(C$1,'Justerad allokering kvv'!$B$1:$AF$1,0),FALSE)),VLOOKUP($B213,'Allokerad kvv'!$B$2:$AV$700,MATCH(C$1,'Allokerad kvv'!$B$1:$AV$1,0),FALSE),VLOOKUP($B213,'Justerad allokering kvv'!$B$1:$AG$700,MATCH(C$1,'Justerad allokering kvv'!$B$1:$AF$1,0),FALSE)))</f>
        <v>0</v>
      </c>
      <c r="D213">
        <f>IF($B213=" ","",IF(ISERROR(1/VLOOKUP($B213,'Justerad allokering kvv'!$B$1:$AG$700,MATCH(D$1,'Justerad allokering kvv'!$B$1:$AF$1,0),FALSE)),VLOOKUP($B213,'Allokerad kvv'!$B$2:$AV$700,MATCH(D$1,'Allokerad kvv'!$B$1:$AV$1,0),FALSE),VLOOKUP($B213,'Justerad allokering kvv'!$B$1:$AG$700,MATCH(D$1,'Justerad allokering kvv'!$B$1:$AF$1,0),FALSE)))</f>
        <v>0</v>
      </c>
      <c r="E213">
        <f>IF($B213=" ","",IF(ISERROR(1/VLOOKUP($B213,'Justerad allokering kvv'!$B$1:$AG$700,MATCH(E$1,'Justerad allokering kvv'!$B$1:$AF$1,0),FALSE)),VLOOKUP($B213,'Allokerad kvv'!$B$2:$AV$700,MATCH(E$1,'Allokerad kvv'!$B$1:$AV$1,0),FALSE),VLOOKUP($B213,'Justerad allokering kvv'!$B$1:$AG$700,MATCH(E$1,'Justerad allokering kvv'!$B$1:$AF$1,0),FALSE)))</f>
        <v>19.973600000000001</v>
      </c>
      <c r="F213">
        <f>IF($B213=" ","",IF(ISERROR(1/VLOOKUP($B213,'Justerad allokering kvv'!$B$1:$AG$700,MATCH(F$1,'Justerad allokering kvv'!$B$1:$AF$1,0),FALSE)),VLOOKUP($B213,'Allokerad kvv'!$B$2:$AV$700,MATCH(F$1,'Allokerad kvv'!$B$1:$AV$1,0),FALSE),VLOOKUP($B213,'Justerad allokering kvv'!$B$1:$AG$700,MATCH(F$1,'Justerad allokering kvv'!$B$1:$AF$1,0),FALSE)))</f>
        <v>0</v>
      </c>
      <c r="G213">
        <f>IF($B213=" ","",IF(ISERROR(1/VLOOKUP($B213,'Justerad allokering kvv'!$B$1:$AG$700,MATCH(G$1,'Justerad allokering kvv'!$B$1:$AF$1,0),FALSE)),VLOOKUP($B213,'Allokerad kvv'!$B$2:$AV$700,MATCH(G$1,'Allokerad kvv'!$B$1:$AV$1,0),FALSE),VLOOKUP($B213,'Justerad allokering kvv'!$B$1:$AG$700,MATCH(G$1,'Justerad allokering kvv'!$B$1:$AF$1,0),FALSE)))</f>
        <v>0</v>
      </c>
      <c r="H213">
        <f>IF($B213=" ","",IF(ISERROR(1/VLOOKUP($B213,'Justerad allokering kvv'!$B$1:$AG$700,MATCH(H$1,'Justerad allokering kvv'!$B$1:$AF$1,0),FALSE)),VLOOKUP($B213,'Allokerad kvv'!$B$2:$AV$700,MATCH(H$1,'Allokerad kvv'!$B$1:$AV$1,0),FALSE),VLOOKUP($B213,'Justerad allokering kvv'!$B$1:$AG$700,MATCH(H$1,'Justerad allokering kvv'!$B$1:$AF$1,0),FALSE)))</f>
        <v>0</v>
      </c>
      <c r="I213">
        <f>IF($B213=" ","",IF(ISERROR(1/VLOOKUP($B213,'Justerad allokering kvv'!$B$1:$AG$700,MATCH(I$1,'Justerad allokering kvv'!$B$1:$AF$1,0),FALSE)),VLOOKUP($B213,'Allokerad kvv'!$B$2:$AV$700,MATCH(I$1,'Allokerad kvv'!$B$1:$AV$1,0),FALSE),VLOOKUP($B213,'Justerad allokering kvv'!$B$1:$AG$700,MATCH(I$1,'Justerad allokering kvv'!$B$1:$AF$1,0),FALSE)))</f>
        <v>0</v>
      </c>
      <c r="J213">
        <f>IF($B213=" ","",IF(ISERROR(1/VLOOKUP($B213,'Justerad allokering kvv'!$B$1:$AG$700,MATCH(J$1,'Justerad allokering kvv'!$B$1:$AF$1,0),FALSE)),VLOOKUP($B213,'Allokerad kvv'!$B$2:$AV$700,MATCH(J$1,'Allokerad kvv'!$B$1:$AV$1,0),FALSE),VLOOKUP($B213,'Justerad allokering kvv'!$B$1:$AG$700,MATCH(J$1,'Justerad allokering kvv'!$B$1:$AF$1,0),FALSE)))</f>
        <v>0</v>
      </c>
      <c r="K213">
        <f>IF($B213=" ","",IF(ISERROR(1/VLOOKUP($B213,'Justerad allokering kvv'!$B$1:$AG$700,MATCH(K$1,'Justerad allokering kvv'!$B$1:$AF$1,0),FALSE)),VLOOKUP($B213,'Allokerad kvv'!$B$2:$AV$700,MATCH(K$1,'Allokerad kvv'!$B$1:$AV$1,0),FALSE),VLOOKUP($B213,'Justerad allokering kvv'!$B$1:$AG$700,MATCH(K$1,'Justerad allokering kvv'!$B$1:$AF$1,0),FALSE)))</f>
        <v>0</v>
      </c>
      <c r="L213">
        <f>IF($B213=" ","",IF(ISERROR(1/VLOOKUP($B213,'Justerad allokering kvv'!$B$1:$AG$700,MATCH(L$1,'Justerad allokering kvv'!$B$1:$AF$1,0),FALSE)),VLOOKUP($B213,'Allokerad kvv'!$B$2:$AV$700,MATCH(L$1,'Allokerad kvv'!$B$1:$AV$1,0),FALSE),VLOOKUP($B213,'Justerad allokering kvv'!$B$1:$AG$700,MATCH(L$1,'Justerad allokering kvv'!$B$1:$AF$1,0),FALSE)))</f>
        <v>0</v>
      </c>
      <c r="M213">
        <f>IF($B213=" ","",IF(ISERROR(1/VLOOKUP($B213,'Justerad allokering kvv'!$B$1:$AG$700,MATCH(M$1,'Justerad allokering kvv'!$B$1:$AF$1,0),FALSE)),VLOOKUP($B213,'Allokerad kvv'!$B$2:$AV$700,MATCH(M$1,'Allokerad kvv'!$B$1:$AV$1,0),FALSE),VLOOKUP($B213,'Justerad allokering kvv'!$B$1:$AG$700,MATCH(M$1,'Justerad allokering kvv'!$B$1:$AF$1,0),FALSE)))</f>
        <v>0</v>
      </c>
      <c r="N213">
        <f>IF($B213=" ","",IF(ISERROR(1/VLOOKUP($B213,'Justerad allokering kvv'!$B$1:$AG$700,MATCH(N$1,'Justerad allokering kvv'!$B$1:$AF$1,0),FALSE)),VLOOKUP($B213,'Allokerad kvv'!$B$2:$AV$700,MATCH(N$1,'Allokerad kvv'!$B$1:$AV$1,0),FALSE),VLOOKUP($B213,'Justerad allokering kvv'!$B$1:$AG$700,MATCH(N$1,'Justerad allokering kvv'!$B$1:$AF$1,0),FALSE)))</f>
        <v>0</v>
      </c>
      <c r="O213">
        <f>IF($B213=" ","",IF(ISERROR(1/VLOOKUP($B213,'Justerad allokering kvv'!$B$1:$AG$700,MATCH(O$1,'Justerad allokering kvv'!$B$1:$AF$1,0),FALSE)),VLOOKUP($B213,'Allokerad kvv'!$B$2:$AV$700,MATCH(O$1,'Allokerad kvv'!$B$1:$AV$1,0),FALSE),VLOOKUP($B213,'Justerad allokering kvv'!$B$1:$AG$700,MATCH(O$1,'Justerad allokering kvv'!$B$1:$AF$1,0),FALSE)))</f>
        <v>0</v>
      </c>
      <c r="P213">
        <f>IF($B213=" ","",IF(ISERROR(1/VLOOKUP($B213,'Justerad allokering kvv'!$B$1:$AG$700,MATCH(P$1,'Justerad allokering kvv'!$B$1:$AF$1,0),FALSE)),VLOOKUP($B213,'Allokerad kvv'!$B$2:$AV$700,MATCH(P$1,'Allokerad kvv'!$B$1:$AV$1,0),FALSE),VLOOKUP($B213,'Justerad allokering kvv'!$B$1:$AG$700,MATCH(P$1,'Justerad allokering kvv'!$B$1:$AF$1,0),FALSE)))</f>
        <v>0</v>
      </c>
      <c r="Q213">
        <f>IF($B213=" ","",IF(ISERROR(1/VLOOKUP($B213,'Justerad allokering kvv'!$B$1:$AG$700,MATCH(Q$1,'Justerad allokering kvv'!$B$1:$AF$1,0),FALSE)),VLOOKUP($B213,'Allokerad kvv'!$B$2:$AV$700,MATCH(Q$1,'Allokerad kvv'!$B$1:$AV$1,0),FALSE),VLOOKUP($B213,'Justerad allokering kvv'!$B$1:$AG$700,MATCH(Q$1,'Justerad allokering kvv'!$B$1:$AF$1,0),FALSE)))</f>
        <v>0</v>
      </c>
      <c r="R213">
        <f>IF($B213=" ","",IF(ISERROR(1/VLOOKUP($B213,'Justerad allokering kvv'!$B$1:$AG$700,MATCH(R$1,'Justerad allokering kvv'!$B$1:$AF$1,0),FALSE)),VLOOKUP($B213,'Allokerad kvv'!$B$2:$AV$700,MATCH(R$1,'Allokerad kvv'!$B$1:$AV$1,0),FALSE),VLOOKUP($B213,'Justerad allokering kvv'!$B$1:$AG$700,MATCH(R$1,'Justerad allokering kvv'!$B$1:$AF$1,0),FALSE)))</f>
        <v>0.81912799999999997</v>
      </c>
      <c r="S213">
        <f>IF($B213=" ","",IF(ISERROR(1/VLOOKUP($B213,'Justerad allokering kvv'!$B$1:$AG$700,MATCH(S$1,'Justerad allokering kvv'!$B$1:$AF$1,0),FALSE)),VLOOKUP($B213,'Allokerad kvv'!$B$2:$AV$700,MATCH(S$1,'Allokerad kvv'!$B$1:$AV$1,0),FALSE),VLOOKUP($B213,'Justerad allokering kvv'!$B$1:$AG$700,MATCH(S$1,'Justerad allokering kvv'!$B$1:$AF$1,0),FALSE)))</f>
        <v>0</v>
      </c>
      <c r="T213">
        <f>IF($B213=" ","",IF(ISERROR(1/VLOOKUP($B213,'Justerad allokering kvv'!$B$1:$AG$700,MATCH(T$1,'Justerad allokering kvv'!$B$1:$AF$1,0),FALSE)),VLOOKUP($B213,'Allokerad kvv'!$B$2:$AV$700,MATCH(T$1,'Allokerad kvv'!$B$1:$AV$1,0),FALSE),VLOOKUP($B213,'Justerad allokering kvv'!$B$1:$AG$700,MATCH(T$1,'Justerad allokering kvv'!$B$1:$AF$1,0),FALSE)))</f>
        <v>0</v>
      </c>
      <c r="U213">
        <f>IF($B213=" ","",IF(ISERROR(1/VLOOKUP($B213,'Justerad allokering kvv'!$B$1:$AG$700,MATCH(U$1,'Justerad allokering kvv'!$B$1:$AF$1,0),FALSE)),VLOOKUP($B213,'Allokerad kvv'!$B$2:$AV$700,MATCH(U$1,'Allokerad kvv'!$B$1:$AV$1,0),FALSE),VLOOKUP($B213,'Justerad allokering kvv'!$B$1:$AG$700,MATCH(U$1,'Justerad allokering kvv'!$B$1:$AF$1,0),FALSE)))</f>
        <v>0</v>
      </c>
      <c r="V213">
        <f>IF($B213=" ","",IF(ISERROR(1/VLOOKUP($B213,'Justerad allokering kvv'!$B$1:$AG$700,MATCH(V$1,'Justerad allokering kvv'!$B$1:$AF$1,0),FALSE)),VLOOKUP($B213,'Allokerad kvv'!$B$2:$AV$700,MATCH(V$1,'Allokerad kvv'!$B$1:$AV$1,0),FALSE),VLOOKUP($B213,'Justerad allokering kvv'!$B$1:$AG$700,MATCH(V$1,'Justerad allokering kvv'!$B$1:$AF$1,0),FALSE)))</f>
        <v>0</v>
      </c>
      <c r="W213">
        <f>IF($B213=" ","",IF(ISERROR(1/VLOOKUP($B213,'Justerad allokering kvv'!$B$1:$AG$700,MATCH(W$1,'Justerad allokering kvv'!$B$1:$AF$1,0),FALSE)),VLOOKUP($B213,'Allokerad kvv'!$B$2:$AV$700,MATCH(W$1,'Allokerad kvv'!$B$1:$AV$1,0),FALSE),VLOOKUP($B213,'Justerad allokering kvv'!$B$1:$AG$700,MATCH(W$1,'Justerad allokering kvv'!$B$1:$AF$1,0),FALSE)))</f>
        <v>0</v>
      </c>
      <c r="X213">
        <f>IF($B213=" ","",IF(ISERROR(1/VLOOKUP($B213,'Justerad allokering kvv'!$B$1:$AG$700,MATCH(X$1,'Justerad allokering kvv'!$B$1:$AF$1,0),FALSE)),VLOOKUP($B213,'Allokerad kvv'!$B$2:$AV$700,MATCH(X$1,'Allokerad kvv'!$B$1:$AV$1,0),FALSE),VLOOKUP($B213,'Justerad allokering kvv'!$B$1:$AG$700,MATCH(X$1,'Justerad allokering kvv'!$B$1:$AF$1,0),FALSE)))</f>
        <v>0</v>
      </c>
      <c r="Y213">
        <f>IF($B213=" ","",IF(ISERROR(1/VLOOKUP($B213,'Justerad allokering kvv'!$B$1:$AG$700,MATCH(Y$1,'Justerad allokering kvv'!$B$1:$AF$1,0),FALSE)),VLOOKUP($B213,'Allokerad kvv'!$B$2:$AV$700,MATCH(Y$1,'Allokerad kvv'!$B$1:$AV$1,0),FALSE),VLOOKUP($B213,'Justerad allokering kvv'!$B$1:$AG$700,MATCH(Y$1,'Justerad allokering kvv'!$B$1:$AF$1,0),FALSE)))</f>
        <v>0</v>
      </c>
      <c r="AB213">
        <f>IFERROR(VLOOKUP($B213,Kraftvärmeprod!$B$1:$AO$424,MATCH("Tillförd energi från rökgaskondensering (GWh)",Kraftvärmeprod!$B$1:$AG$1,0),FALSE)/1,0)</f>
        <v>11.74</v>
      </c>
      <c r="AE213" s="122">
        <f t="shared" si="12"/>
        <v>32.532727999999999</v>
      </c>
      <c r="AG213">
        <f t="shared" si="13"/>
        <v>31.7136</v>
      </c>
      <c r="AH213">
        <f t="shared" si="14"/>
        <v>19.973599999999998</v>
      </c>
      <c r="AI213">
        <f>IF(AH213=0,"",AH213/VLOOKUP(B213,Kraftvärmeprod!$B$1:$BC$480,MATCH("Summa tillförd energi exklusive rökgaskondensering",Kraftvärmeprod!$B$1:$BC$1,0),FALSE))</f>
        <v>0.45255692760847399</v>
      </c>
      <c r="AK213">
        <f t="shared" si="15"/>
        <v>19.973600000000001</v>
      </c>
    </row>
    <row r="214" spans="1:37" x14ac:dyDescent="0.25">
      <c r="A214" s="2" t="s">
        <v>338</v>
      </c>
      <c r="B214" s="2" t="s">
        <v>341</v>
      </c>
      <c r="C214">
        <f>IF($B214=" ","",IF(ISERROR(1/VLOOKUP($B214,'Justerad allokering kvv'!$B$1:$AG$700,MATCH(C$1,'Justerad allokering kvv'!$B$1:$AF$1,0),FALSE)),VLOOKUP($B214,'Allokerad kvv'!$B$2:$AV$700,MATCH(C$1,'Allokerad kvv'!$B$1:$AV$1,0),FALSE),VLOOKUP($B214,'Justerad allokering kvv'!$B$1:$AG$700,MATCH(C$1,'Justerad allokering kvv'!$B$1:$AF$1,0),FALSE)))</f>
        <v>0</v>
      </c>
      <c r="D214">
        <f>IF($B214=" ","",IF(ISERROR(1/VLOOKUP($B214,'Justerad allokering kvv'!$B$1:$AG$700,MATCH(D$1,'Justerad allokering kvv'!$B$1:$AF$1,0),FALSE)),VLOOKUP($B214,'Allokerad kvv'!$B$2:$AV$700,MATCH(D$1,'Allokerad kvv'!$B$1:$AV$1,0),FALSE),VLOOKUP($B214,'Justerad allokering kvv'!$B$1:$AG$700,MATCH(D$1,'Justerad allokering kvv'!$B$1:$AF$1,0),FALSE)))</f>
        <v>0</v>
      </c>
      <c r="E214">
        <f>IF($B214=" ","",IF(ISERROR(1/VLOOKUP($B214,'Justerad allokering kvv'!$B$1:$AG$700,MATCH(E$1,'Justerad allokering kvv'!$B$1:$AF$1,0),FALSE)),VLOOKUP($B214,'Allokerad kvv'!$B$2:$AV$700,MATCH(E$1,'Allokerad kvv'!$B$1:$AV$1,0),FALSE),VLOOKUP($B214,'Justerad allokering kvv'!$B$1:$AG$700,MATCH(E$1,'Justerad allokering kvv'!$B$1:$AF$1,0),FALSE)))</f>
        <v>3.5895299999999999</v>
      </c>
      <c r="F214">
        <f>IF($B214=" ","",IF(ISERROR(1/VLOOKUP($B214,'Justerad allokering kvv'!$B$1:$AG$700,MATCH(F$1,'Justerad allokering kvv'!$B$1:$AF$1,0),FALSE)),VLOOKUP($B214,'Allokerad kvv'!$B$2:$AV$700,MATCH(F$1,'Allokerad kvv'!$B$1:$AV$1,0),FALSE),VLOOKUP($B214,'Justerad allokering kvv'!$B$1:$AG$700,MATCH(F$1,'Justerad allokering kvv'!$B$1:$AF$1,0),FALSE)))</f>
        <v>0</v>
      </c>
      <c r="G214">
        <f>IF($B214=" ","",IF(ISERROR(1/VLOOKUP($B214,'Justerad allokering kvv'!$B$1:$AG$700,MATCH(G$1,'Justerad allokering kvv'!$B$1:$AF$1,0),FALSE)),VLOOKUP($B214,'Allokerad kvv'!$B$2:$AV$700,MATCH(G$1,'Allokerad kvv'!$B$1:$AV$1,0),FALSE),VLOOKUP($B214,'Justerad allokering kvv'!$B$1:$AG$700,MATCH(G$1,'Justerad allokering kvv'!$B$1:$AF$1,0),FALSE)))</f>
        <v>0</v>
      </c>
      <c r="H214">
        <f>IF($B214=" ","",IF(ISERROR(1/VLOOKUP($B214,'Justerad allokering kvv'!$B$1:$AG$700,MATCH(H$1,'Justerad allokering kvv'!$B$1:$AF$1,0),FALSE)),VLOOKUP($B214,'Allokerad kvv'!$B$2:$AV$700,MATCH(H$1,'Allokerad kvv'!$B$1:$AV$1,0),FALSE),VLOOKUP($B214,'Justerad allokering kvv'!$B$1:$AG$700,MATCH(H$1,'Justerad allokering kvv'!$B$1:$AF$1,0),FALSE)))</f>
        <v>0</v>
      </c>
      <c r="I214">
        <f>IF($B214=" ","",IF(ISERROR(1/VLOOKUP($B214,'Justerad allokering kvv'!$B$1:$AG$700,MATCH(I$1,'Justerad allokering kvv'!$B$1:$AF$1,0),FALSE)),VLOOKUP($B214,'Allokerad kvv'!$B$2:$AV$700,MATCH(I$1,'Allokerad kvv'!$B$1:$AV$1,0),FALSE),VLOOKUP($B214,'Justerad allokering kvv'!$B$1:$AG$700,MATCH(I$1,'Justerad allokering kvv'!$B$1:$AF$1,0),FALSE)))</f>
        <v>0</v>
      </c>
      <c r="J214">
        <f>IF($B214=" ","",IF(ISERROR(1/VLOOKUP($B214,'Justerad allokering kvv'!$B$1:$AG$700,MATCH(J$1,'Justerad allokering kvv'!$B$1:$AF$1,0),FALSE)),VLOOKUP($B214,'Allokerad kvv'!$B$2:$AV$700,MATCH(J$1,'Allokerad kvv'!$B$1:$AV$1,0),FALSE),VLOOKUP($B214,'Justerad allokering kvv'!$B$1:$AG$700,MATCH(J$1,'Justerad allokering kvv'!$B$1:$AF$1,0),FALSE)))</f>
        <v>4.5330700000000004</v>
      </c>
      <c r="K214">
        <f>IF($B214=" ","",IF(ISERROR(1/VLOOKUP($B214,'Justerad allokering kvv'!$B$1:$AG$700,MATCH(K$1,'Justerad allokering kvv'!$B$1:$AF$1,0),FALSE)),VLOOKUP($B214,'Allokerad kvv'!$B$2:$AV$700,MATCH(K$1,'Allokerad kvv'!$B$1:$AV$1,0),FALSE),VLOOKUP($B214,'Justerad allokering kvv'!$B$1:$AG$700,MATCH(K$1,'Justerad allokering kvv'!$B$1:$AF$1,0),FALSE)))</f>
        <v>0</v>
      </c>
      <c r="L214">
        <f>IF($B214=" ","",IF(ISERROR(1/VLOOKUP($B214,'Justerad allokering kvv'!$B$1:$AG$700,MATCH(L$1,'Justerad allokering kvv'!$B$1:$AF$1,0),FALSE)),VLOOKUP($B214,'Allokerad kvv'!$B$2:$AV$700,MATCH(L$1,'Allokerad kvv'!$B$1:$AV$1,0),FALSE),VLOOKUP($B214,'Justerad allokering kvv'!$B$1:$AG$700,MATCH(L$1,'Justerad allokering kvv'!$B$1:$AF$1,0),FALSE)))</f>
        <v>0</v>
      </c>
      <c r="M214">
        <f>IF($B214=" ","",IF(ISERROR(1/VLOOKUP($B214,'Justerad allokering kvv'!$B$1:$AG$700,MATCH(M$1,'Justerad allokering kvv'!$B$1:$AF$1,0),FALSE)),VLOOKUP($B214,'Allokerad kvv'!$B$2:$AV$700,MATCH(M$1,'Allokerad kvv'!$B$1:$AV$1,0),FALSE),VLOOKUP($B214,'Justerad allokering kvv'!$B$1:$AG$700,MATCH(M$1,'Justerad allokering kvv'!$B$1:$AF$1,0),FALSE)))</f>
        <v>0</v>
      </c>
      <c r="N214">
        <f>IF($B214=" ","",IF(ISERROR(1/VLOOKUP($B214,'Justerad allokering kvv'!$B$1:$AG$700,MATCH(N$1,'Justerad allokering kvv'!$B$1:$AF$1,0),FALSE)),VLOOKUP($B214,'Allokerad kvv'!$B$2:$AV$700,MATCH(N$1,'Allokerad kvv'!$B$1:$AV$1,0),FALSE),VLOOKUP($B214,'Justerad allokering kvv'!$B$1:$AG$700,MATCH(N$1,'Justerad allokering kvv'!$B$1:$AF$1,0),FALSE)))</f>
        <v>0</v>
      </c>
      <c r="O214">
        <f>IF($B214=" ","",IF(ISERROR(1/VLOOKUP($B214,'Justerad allokering kvv'!$B$1:$AG$700,MATCH(O$1,'Justerad allokering kvv'!$B$1:$AF$1,0),FALSE)),VLOOKUP($B214,'Allokerad kvv'!$B$2:$AV$700,MATCH(O$1,'Allokerad kvv'!$B$1:$AV$1,0),FALSE),VLOOKUP($B214,'Justerad allokering kvv'!$B$1:$AG$700,MATCH(O$1,'Justerad allokering kvv'!$B$1:$AF$1,0),FALSE)))</f>
        <v>0</v>
      </c>
      <c r="P214">
        <f>IF($B214=" ","",IF(ISERROR(1/VLOOKUP($B214,'Justerad allokering kvv'!$B$1:$AG$700,MATCH(P$1,'Justerad allokering kvv'!$B$1:$AF$1,0),FALSE)),VLOOKUP($B214,'Allokerad kvv'!$B$2:$AV$700,MATCH(P$1,'Allokerad kvv'!$B$1:$AV$1,0),FALSE),VLOOKUP($B214,'Justerad allokering kvv'!$B$1:$AG$700,MATCH(P$1,'Justerad allokering kvv'!$B$1:$AF$1,0),FALSE)))</f>
        <v>0</v>
      </c>
      <c r="Q214">
        <f>IF($B214=" ","",IF(ISERROR(1/VLOOKUP($B214,'Justerad allokering kvv'!$B$1:$AG$700,MATCH(Q$1,'Justerad allokering kvv'!$B$1:$AF$1,0),FALSE)),VLOOKUP($B214,'Allokerad kvv'!$B$2:$AV$700,MATCH(Q$1,'Allokerad kvv'!$B$1:$AV$1,0),FALSE),VLOOKUP($B214,'Justerad allokering kvv'!$B$1:$AG$700,MATCH(Q$1,'Justerad allokering kvv'!$B$1:$AF$1,0),FALSE)))</f>
        <v>0</v>
      </c>
      <c r="R214">
        <f>IF($B214=" ","",IF(ISERROR(1/VLOOKUP($B214,'Justerad allokering kvv'!$B$1:$AG$700,MATCH(R$1,'Justerad allokering kvv'!$B$1:$AF$1,0),FALSE)),VLOOKUP($B214,'Allokerad kvv'!$B$2:$AV$700,MATCH(R$1,'Allokerad kvv'!$B$1:$AV$1,0),FALSE),VLOOKUP($B214,'Justerad allokering kvv'!$B$1:$AG$700,MATCH(R$1,'Justerad allokering kvv'!$B$1:$AF$1,0),FALSE)))</f>
        <v>0.33306799999999998</v>
      </c>
      <c r="S214">
        <f>IF($B214=" ","",IF(ISERROR(1/VLOOKUP($B214,'Justerad allokering kvv'!$B$1:$AG$700,MATCH(S$1,'Justerad allokering kvv'!$B$1:$AF$1,0),FALSE)),VLOOKUP($B214,'Allokerad kvv'!$B$2:$AV$700,MATCH(S$1,'Allokerad kvv'!$B$1:$AV$1,0),FALSE),VLOOKUP($B214,'Justerad allokering kvv'!$B$1:$AG$700,MATCH(S$1,'Justerad allokering kvv'!$B$1:$AF$1,0),FALSE)))</f>
        <v>0</v>
      </c>
      <c r="T214">
        <f>IF($B214=" ","",IF(ISERROR(1/VLOOKUP($B214,'Justerad allokering kvv'!$B$1:$AG$700,MATCH(T$1,'Justerad allokering kvv'!$B$1:$AF$1,0),FALSE)),VLOOKUP($B214,'Allokerad kvv'!$B$2:$AV$700,MATCH(T$1,'Allokerad kvv'!$B$1:$AV$1,0),FALSE),VLOOKUP($B214,'Justerad allokering kvv'!$B$1:$AG$700,MATCH(T$1,'Justerad allokering kvv'!$B$1:$AF$1,0),FALSE)))</f>
        <v>0</v>
      </c>
      <c r="U214">
        <f>IF($B214=" ","",IF(ISERROR(1/VLOOKUP($B214,'Justerad allokering kvv'!$B$1:$AG$700,MATCH(U$1,'Justerad allokering kvv'!$B$1:$AF$1,0),FALSE)),VLOOKUP($B214,'Allokerad kvv'!$B$2:$AV$700,MATCH(U$1,'Allokerad kvv'!$B$1:$AV$1,0),FALSE),VLOOKUP($B214,'Justerad allokering kvv'!$B$1:$AG$700,MATCH(U$1,'Justerad allokering kvv'!$B$1:$AF$1,0),FALSE)))</f>
        <v>0</v>
      </c>
      <c r="V214">
        <f>IF($B214=" ","",IF(ISERROR(1/VLOOKUP($B214,'Justerad allokering kvv'!$B$1:$AG$700,MATCH(V$1,'Justerad allokering kvv'!$B$1:$AF$1,0),FALSE)),VLOOKUP($B214,'Allokerad kvv'!$B$2:$AV$700,MATCH(V$1,'Allokerad kvv'!$B$1:$AV$1,0),FALSE),VLOOKUP($B214,'Justerad allokering kvv'!$B$1:$AG$700,MATCH(V$1,'Justerad allokering kvv'!$B$1:$AF$1,0),FALSE)))</f>
        <v>0</v>
      </c>
      <c r="W214">
        <f>IF($B214=" ","",IF(ISERROR(1/VLOOKUP($B214,'Justerad allokering kvv'!$B$1:$AG$700,MATCH(W$1,'Justerad allokering kvv'!$B$1:$AF$1,0),FALSE)),VLOOKUP($B214,'Allokerad kvv'!$B$2:$AV$700,MATCH(W$1,'Allokerad kvv'!$B$1:$AV$1,0),FALSE),VLOOKUP($B214,'Justerad allokering kvv'!$B$1:$AG$700,MATCH(W$1,'Justerad allokering kvv'!$B$1:$AF$1,0),FALSE)))</f>
        <v>0</v>
      </c>
      <c r="X214">
        <f>IF($B214=" ","",IF(ISERROR(1/VLOOKUP($B214,'Justerad allokering kvv'!$B$1:$AG$700,MATCH(X$1,'Justerad allokering kvv'!$B$1:$AF$1,0),FALSE)),VLOOKUP($B214,'Allokerad kvv'!$B$2:$AV$700,MATCH(X$1,'Allokerad kvv'!$B$1:$AV$1,0),FALSE),VLOOKUP($B214,'Justerad allokering kvv'!$B$1:$AG$700,MATCH(X$1,'Justerad allokering kvv'!$B$1:$AF$1,0),FALSE)))</f>
        <v>0</v>
      </c>
      <c r="Y214">
        <f>IF($B214=" ","",IF(ISERROR(1/VLOOKUP($B214,'Justerad allokering kvv'!$B$1:$AG$700,MATCH(Y$1,'Justerad allokering kvv'!$B$1:$AF$1,0),FALSE)),VLOOKUP($B214,'Allokerad kvv'!$B$2:$AV$700,MATCH(Y$1,'Allokerad kvv'!$B$1:$AV$1,0),FALSE),VLOOKUP($B214,'Justerad allokering kvv'!$B$1:$AG$700,MATCH(Y$1,'Justerad allokering kvv'!$B$1:$AF$1,0),FALSE)))</f>
        <v>0</v>
      </c>
      <c r="AB214">
        <f>IFERROR(VLOOKUP($B214,Kraftvärmeprod!$B$1:$AO$424,MATCH("Tillförd energi från rökgaskondensering (GWh)",Kraftvärmeprod!$B$1:$AG$1,0),FALSE)/1,0)</f>
        <v>4.7750000000000004</v>
      </c>
      <c r="AE214" s="122">
        <f t="shared" si="12"/>
        <v>13.230668000000001</v>
      </c>
      <c r="AG214">
        <f t="shared" si="13"/>
        <v>12.897600000000001</v>
      </c>
      <c r="AH214">
        <f t="shared" si="14"/>
        <v>8.1226000000000003</v>
      </c>
      <c r="AI214">
        <f>IF(AH214=0,"",AH214/VLOOKUP(B214,Kraftvärmeprod!$B$1:$BC$480,MATCH("Summa tillförd energi exklusive rökgaskondensering",Kraftvärmeprod!$B$1:$BC$1,0),FALSE))</f>
        <v>0.45253774583542267</v>
      </c>
      <c r="AK214">
        <f t="shared" si="15"/>
        <v>8.1226000000000003</v>
      </c>
    </row>
    <row r="215" spans="1:37" x14ac:dyDescent="0.25">
      <c r="A215" s="2" t="s">
        <v>351</v>
      </c>
      <c r="B215" s="2" t="s">
        <v>352</v>
      </c>
      <c r="C215">
        <f>IF($B215=" ","",IF(ISERROR(1/VLOOKUP($B215,'Justerad allokering kvv'!$B$1:$AG$700,MATCH(C$1,'Justerad allokering kvv'!$B$1:$AF$1,0),FALSE)),VLOOKUP($B215,'Allokerad kvv'!$B$2:$AV$700,MATCH(C$1,'Allokerad kvv'!$B$1:$AV$1,0),FALSE),VLOOKUP($B215,'Justerad allokering kvv'!$B$1:$AG$700,MATCH(C$1,'Justerad allokering kvv'!$B$1:$AF$1,0),FALSE)))</f>
        <v>0</v>
      </c>
      <c r="D215">
        <f>IF($B215=" ","",IF(ISERROR(1/VLOOKUP($B215,'Justerad allokering kvv'!$B$1:$AG$700,MATCH(D$1,'Justerad allokering kvv'!$B$1:$AF$1,0),FALSE)),VLOOKUP($B215,'Allokerad kvv'!$B$2:$AV$700,MATCH(D$1,'Allokerad kvv'!$B$1:$AV$1,0),FALSE),VLOOKUP($B215,'Justerad allokering kvv'!$B$1:$AG$700,MATCH(D$1,'Justerad allokering kvv'!$B$1:$AF$1,0),FALSE)))</f>
        <v>0</v>
      </c>
      <c r="E215">
        <f>IF($B215=" ","",IF(ISERROR(1/VLOOKUP($B215,'Justerad allokering kvv'!$B$1:$AG$700,MATCH(E$1,'Justerad allokering kvv'!$B$1:$AF$1,0),FALSE)),VLOOKUP($B215,'Allokerad kvv'!$B$2:$AV$700,MATCH(E$1,'Allokerad kvv'!$B$1:$AV$1,0),FALSE),VLOOKUP($B215,'Justerad allokering kvv'!$B$1:$AG$700,MATCH(E$1,'Justerad allokering kvv'!$B$1:$AF$1,0),FALSE)))</f>
        <v>0</v>
      </c>
      <c r="F215">
        <f>IF($B215=" ","",IF(ISERROR(1/VLOOKUP($B215,'Justerad allokering kvv'!$B$1:$AG$700,MATCH(F$1,'Justerad allokering kvv'!$B$1:$AF$1,0),FALSE)),VLOOKUP($B215,'Allokerad kvv'!$B$2:$AV$700,MATCH(F$1,'Allokerad kvv'!$B$1:$AV$1,0),FALSE),VLOOKUP($B215,'Justerad allokering kvv'!$B$1:$AG$700,MATCH(F$1,'Justerad allokering kvv'!$B$1:$AF$1,0),FALSE)))</f>
        <v>0</v>
      </c>
      <c r="G215">
        <f>IF($B215=" ","",IF(ISERROR(1/VLOOKUP($B215,'Justerad allokering kvv'!$B$1:$AG$700,MATCH(G$1,'Justerad allokering kvv'!$B$1:$AF$1,0),FALSE)),VLOOKUP($B215,'Allokerad kvv'!$B$2:$AV$700,MATCH(G$1,'Allokerad kvv'!$B$1:$AV$1,0),FALSE),VLOOKUP($B215,'Justerad allokering kvv'!$B$1:$AG$700,MATCH(G$1,'Justerad allokering kvv'!$B$1:$AF$1,0),FALSE)))</f>
        <v>0</v>
      </c>
      <c r="H215">
        <f>IF($B215=" ","",IF(ISERROR(1/VLOOKUP($B215,'Justerad allokering kvv'!$B$1:$AG$700,MATCH(H$1,'Justerad allokering kvv'!$B$1:$AF$1,0),FALSE)),VLOOKUP($B215,'Allokerad kvv'!$B$2:$AV$700,MATCH(H$1,'Allokerad kvv'!$B$1:$AV$1,0),FALSE),VLOOKUP($B215,'Justerad allokering kvv'!$B$1:$AG$700,MATCH(H$1,'Justerad allokering kvv'!$B$1:$AF$1,0),FALSE)))</f>
        <v>0</v>
      </c>
      <c r="I215">
        <f>IF($B215=" ","",IF(ISERROR(1/VLOOKUP($B215,'Justerad allokering kvv'!$B$1:$AG$700,MATCH(I$1,'Justerad allokering kvv'!$B$1:$AF$1,0),FALSE)),VLOOKUP($B215,'Allokerad kvv'!$B$2:$AV$700,MATCH(I$1,'Allokerad kvv'!$B$1:$AV$1,0),FALSE),VLOOKUP($B215,'Justerad allokering kvv'!$B$1:$AG$700,MATCH(I$1,'Justerad allokering kvv'!$B$1:$AF$1,0),FALSE)))</f>
        <v>0</v>
      </c>
      <c r="J215">
        <f>IF($B215=" ","",IF(ISERROR(1/VLOOKUP($B215,'Justerad allokering kvv'!$B$1:$AG$700,MATCH(J$1,'Justerad allokering kvv'!$B$1:$AF$1,0),FALSE)),VLOOKUP($B215,'Allokerad kvv'!$B$2:$AV$700,MATCH(J$1,'Allokerad kvv'!$B$1:$AV$1,0),FALSE),VLOOKUP($B215,'Justerad allokering kvv'!$B$1:$AG$700,MATCH(J$1,'Justerad allokering kvv'!$B$1:$AF$1,0),FALSE)))</f>
        <v>0</v>
      </c>
      <c r="K215">
        <f>IF($B215=" ","",IF(ISERROR(1/VLOOKUP($B215,'Justerad allokering kvv'!$B$1:$AG$700,MATCH(K$1,'Justerad allokering kvv'!$B$1:$AF$1,0),FALSE)),VLOOKUP($B215,'Allokerad kvv'!$B$2:$AV$700,MATCH(K$1,'Allokerad kvv'!$B$1:$AV$1,0),FALSE),VLOOKUP($B215,'Justerad allokering kvv'!$B$1:$AG$700,MATCH(K$1,'Justerad allokering kvv'!$B$1:$AF$1,0),FALSE)))</f>
        <v>0</v>
      </c>
      <c r="L215">
        <f>IF($B215=" ","",IF(ISERROR(1/VLOOKUP($B215,'Justerad allokering kvv'!$B$1:$AG$700,MATCH(L$1,'Justerad allokering kvv'!$B$1:$AF$1,0),FALSE)),VLOOKUP($B215,'Allokerad kvv'!$B$2:$AV$700,MATCH(L$1,'Allokerad kvv'!$B$1:$AV$1,0),FALSE),VLOOKUP($B215,'Justerad allokering kvv'!$B$1:$AG$700,MATCH(L$1,'Justerad allokering kvv'!$B$1:$AF$1,0),FALSE)))</f>
        <v>0</v>
      </c>
      <c r="M215">
        <f>IF($B215=" ","",IF(ISERROR(1/VLOOKUP($B215,'Justerad allokering kvv'!$B$1:$AG$700,MATCH(M$1,'Justerad allokering kvv'!$B$1:$AF$1,0),FALSE)),VLOOKUP($B215,'Allokerad kvv'!$B$2:$AV$700,MATCH(M$1,'Allokerad kvv'!$B$1:$AV$1,0),FALSE),VLOOKUP($B215,'Justerad allokering kvv'!$B$1:$AG$700,MATCH(M$1,'Justerad allokering kvv'!$B$1:$AF$1,0),FALSE)))</f>
        <v>0</v>
      </c>
      <c r="N215">
        <f>IF($B215=" ","",IF(ISERROR(1/VLOOKUP($B215,'Justerad allokering kvv'!$B$1:$AG$700,MATCH(N$1,'Justerad allokering kvv'!$B$1:$AF$1,0),FALSE)),VLOOKUP($B215,'Allokerad kvv'!$B$2:$AV$700,MATCH(N$1,'Allokerad kvv'!$B$1:$AV$1,0),FALSE),VLOOKUP($B215,'Justerad allokering kvv'!$B$1:$AG$700,MATCH(N$1,'Justerad allokering kvv'!$B$1:$AF$1,0),FALSE)))</f>
        <v>0</v>
      </c>
      <c r="O215">
        <f>IF($B215=" ","",IF(ISERROR(1/VLOOKUP($B215,'Justerad allokering kvv'!$B$1:$AG$700,MATCH(O$1,'Justerad allokering kvv'!$B$1:$AF$1,0),FALSE)),VLOOKUP($B215,'Allokerad kvv'!$B$2:$AV$700,MATCH(O$1,'Allokerad kvv'!$B$1:$AV$1,0),FALSE),VLOOKUP($B215,'Justerad allokering kvv'!$B$1:$AG$700,MATCH(O$1,'Justerad allokering kvv'!$B$1:$AF$1,0),FALSE)))</f>
        <v>0</v>
      </c>
      <c r="P215">
        <f>IF($B215=" ","",IF(ISERROR(1/VLOOKUP($B215,'Justerad allokering kvv'!$B$1:$AG$700,MATCH(P$1,'Justerad allokering kvv'!$B$1:$AF$1,0),FALSE)),VLOOKUP($B215,'Allokerad kvv'!$B$2:$AV$700,MATCH(P$1,'Allokerad kvv'!$B$1:$AV$1,0),FALSE),VLOOKUP($B215,'Justerad allokering kvv'!$B$1:$AG$700,MATCH(P$1,'Justerad allokering kvv'!$B$1:$AF$1,0),FALSE)))</f>
        <v>0</v>
      </c>
      <c r="Q215">
        <f>IF($B215=" ","",IF(ISERROR(1/VLOOKUP($B215,'Justerad allokering kvv'!$B$1:$AG$700,MATCH(Q$1,'Justerad allokering kvv'!$B$1:$AF$1,0),FALSE)),VLOOKUP($B215,'Allokerad kvv'!$B$2:$AV$700,MATCH(Q$1,'Allokerad kvv'!$B$1:$AV$1,0),FALSE),VLOOKUP($B215,'Justerad allokering kvv'!$B$1:$AG$700,MATCH(Q$1,'Justerad allokering kvv'!$B$1:$AF$1,0),FALSE)))</f>
        <v>0</v>
      </c>
      <c r="R215">
        <f>IF($B215=" ","",IF(ISERROR(1/VLOOKUP($B215,'Justerad allokering kvv'!$B$1:$AG$700,MATCH(R$1,'Justerad allokering kvv'!$B$1:$AF$1,0),FALSE)),VLOOKUP($B215,'Allokerad kvv'!$B$2:$AV$700,MATCH(R$1,'Allokerad kvv'!$B$1:$AV$1,0),FALSE),VLOOKUP($B215,'Justerad allokering kvv'!$B$1:$AG$700,MATCH(R$1,'Justerad allokering kvv'!$B$1:$AF$1,0),FALSE)))</f>
        <v>0</v>
      </c>
      <c r="S215">
        <f>IF($B215=" ","",IF(ISERROR(1/VLOOKUP($B215,'Justerad allokering kvv'!$B$1:$AG$700,MATCH(S$1,'Justerad allokering kvv'!$B$1:$AF$1,0),FALSE)),VLOOKUP($B215,'Allokerad kvv'!$B$2:$AV$700,MATCH(S$1,'Allokerad kvv'!$B$1:$AV$1,0),FALSE),VLOOKUP($B215,'Justerad allokering kvv'!$B$1:$AG$700,MATCH(S$1,'Justerad allokering kvv'!$B$1:$AF$1,0),FALSE)))</f>
        <v>0</v>
      </c>
      <c r="T215">
        <f>IF($B215=" ","",IF(ISERROR(1/VLOOKUP($B215,'Justerad allokering kvv'!$B$1:$AG$700,MATCH(T$1,'Justerad allokering kvv'!$B$1:$AF$1,0),FALSE)),VLOOKUP($B215,'Allokerad kvv'!$B$2:$AV$700,MATCH(T$1,'Allokerad kvv'!$B$1:$AV$1,0),FALSE),VLOOKUP($B215,'Justerad allokering kvv'!$B$1:$AG$700,MATCH(T$1,'Justerad allokering kvv'!$B$1:$AF$1,0),FALSE)))</f>
        <v>0</v>
      </c>
      <c r="U215">
        <f>IF($B215=" ","",IF(ISERROR(1/VLOOKUP($B215,'Justerad allokering kvv'!$B$1:$AG$700,MATCH(U$1,'Justerad allokering kvv'!$B$1:$AF$1,0),FALSE)),VLOOKUP($B215,'Allokerad kvv'!$B$2:$AV$700,MATCH(U$1,'Allokerad kvv'!$B$1:$AV$1,0),FALSE),VLOOKUP($B215,'Justerad allokering kvv'!$B$1:$AG$700,MATCH(U$1,'Justerad allokering kvv'!$B$1:$AF$1,0),FALSE)))</f>
        <v>0</v>
      </c>
      <c r="V215">
        <f>IF($B215=" ","",IF(ISERROR(1/VLOOKUP($B215,'Justerad allokering kvv'!$B$1:$AG$700,MATCH(V$1,'Justerad allokering kvv'!$B$1:$AF$1,0),FALSE)),VLOOKUP($B215,'Allokerad kvv'!$B$2:$AV$700,MATCH(V$1,'Allokerad kvv'!$B$1:$AV$1,0),FALSE),VLOOKUP($B215,'Justerad allokering kvv'!$B$1:$AG$700,MATCH(V$1,'Justerad allokering kvv'!$B$1:$AF$1,0),FALSE)))</f>
        <v>0</v>
      </c>
      <c r="W215">
        <f>IF($B215=" ","",IF(ISERROR(1/VLOOKUP($B215,'Justerad allokering kvv'!$B$1:$AG$700,MATCH(W$1,'Justerad allokering kvv'!$B$1:$AF$1,0),FALSE)),VLOOKUP($B215,'Allokerad kvv'!$B$2:$AV$700,MATCH(W$1,'Allokerad kvv'!$B$1:$AV$1,0),FALSE),VLOOKUP($B215,'Justerad allokering kvv'!$B$1:$AG$700,MATCH(W$1,'Justerad allokering kvv'!$B$1:$AF$1,0),FALSE)))</f>
        <v>0</v>
      </c>
      <c r="X215">
        <f>IF($B215=" ","",IF(ISERROR(1/VLOOKUP($B215,'Justerad allokering kvv'!$B$1:$AG$700,MATCH(X$1,'Justerad allokering kvv'!$B$1:$AF$1,0),FALSE)),VLOOKUP($B215,'Allokerad kvv'!$B$2:$AV$700,MATCH(X$1,'Allokerad kvv'!$B$1:$AV$1,0),FALSE),VLOOKUP($B215,'Justerad allokering kvv'!$B$1:$AG$700,MATCH(X$1,'Justerad allokering kvv'!$B$1:$AF$1,0),FALSE)))</f>
        <v>0</v>
      </c>
      <c r="Y215">
        <f>IF($B215=" ","",IF(ISERROR(1/VLOOKUP($B215,'Justerad allokering kvv'!$B$1:$AG$700,MATCH(Y$1,'Justerad allokering kvv'!$B$1:$AF$1,0),FALSE)),VLOOKUP($B215,'Allokerad kvv'!$B$2:$AV$700,MATCH(Y$1,'Allokerad kvv'!$B$1:$AV$1,0),FALSE),VLOOKUP($B215,'Justerad allokering kvv'!$B$1:$AG$700,MATCH(Y$1,'Justerad allokering kvv'!$B$1:$AF$1,0),FALSE)))</f>
        <v>0</v>
      </c>
      <c r="AB215">
        <f>IFERROR(VLOOKUP($B215,Kraftvärmeprod!$B$1:$AO$424,MATCH("Tillförd energi från rökgaskondensering (GWh)",Kraftvärmeprod!$B$1:$AG$1,0),FALSE)/1,0)</f>
        <v>0</v>
      </c>
      <c r="AE215" s="122">
        <f t="shared" si="12"/>
        <v>0</v>
      </c>
      <c r="AG215">
        <f t="shared" si="13"/>
        <v>0</v>
      </c>
      <c r="AH215">
        <f t="shared" si="14"/>
        <v>0</v>
      </c>
      <c r="AI215" t="str">
        <f>IF(AH215=0,"",AH215/VLOOKUP(B215,Kraftvärmeprod!$B$1:$BC$480,MATCH("Summa tillförd energi exklusive rökgaskondensering",Kraftvärmeprod!$B$1:$BC$1,0),FALSE))</f>
        <v/>
      </c>
      <c r="AK215">
        <f t="shared" si="15"/>
        <v>0</v>
      </c>
    </row>
    <row r="216" spans="1:37" x14ac:dyDescent="0.25">
      <c r="A216" s="2" t="s">
        <v>353</v>
      </c>
      <c r="B216" s="2" t="s">
        <v>354</v>
      </c>
      <c r="C216">
        <f>IF($B216=" ","",IF(ISERROR(1/VLOOKUP($B216,'Justerad allokering kvv'!$B$1:$AG$700,MATCH(C$1,'Justerad allokering kvv'!$B$1:$AF$1,0),FALSE)),VLOOKUP($B216,'Allokerad kvv'!$B$2:$AV$700,MATCH(C$1,'Allokerad kvv'!$B$1:$AV$1,0),FALSE),VLOOKUP($B216,'Justerad allokering kvv'!$B$1:$AG$700,MATCH(C$1,'Justerad allokering kvv'!$B$1:$AF$1,0),FALSE)))</f>
        <v>0</v>
      </c>
      <c r="D216">
        <f>IF($B216=" ","",IF(ISERROR(1/VLOOKUP($B216,'Justerad allokering kvv'!$B$1:$AG$700,MATCH(D$1,'Justerad allokering kvv'!$B$1:$AF$1,0),FALSE)),VLOOKUP($B216,'Allokerad kvv'!$B$2:$AV$700,MATCH(D$1,'Allokerad kvv'!$B$1:$AV$1,0),FALSE),VLOOKUP($B216,'Justerad allokering kvv'!$B$1:$AG$700,MATCH(D$1,'Justerad allokering kvv'!$B$1:$AF$1,0),FALSE)))</f>
        <v>0</v>
      </c>
      <c r="E216">
        <f>IF($B216=" ","",IF(ISERROR(1/VLOOKUP($B216,'Justerad allokering kvv'!$B$1:$AG$700,MATCH(E$1,'Justerad allokering kvv'!$B$1:$AF$1,0),FALSE)),VLOOKUP($B216,'Allokerad kvv'!$B$2:$AV$700,MATCH(E$1,'Allokerad kvv'!$B$1:$AV$1,0),FALSE),VLOOKUP($B216,'Justerad allokering kvv'!$B$1:$AG$700,MATCH(E$1,'Justerad allokering kvv'!$B$1:$AF$1,0),FALSE)))</f>
        <v>0</v>
      </c>
      <c r="F216">
        <f>IF($B216=" ","",IF(ISERROR(1/VLOOKUP($B216,'Justerad allokering kvv'!$B$1:$AG$700,MATCH(F$1,'Justerad allokering kvv'!$B$1:$AF$1,0),FALSE)),VLOOKUP($B216,'Allokerad kvv'!$B$2:$AV$700,MATCH(F$1,'Allokerad kvv'!$B$1:$AV$1,0),FALSE),VLOOKUP($B216,'Justerad allokering kvv'!$B$1:$AG$700,MATCH(F$1,'Justerad allokering kvv'!$B$1:$AF$1,0),FALSE)))</f>
        <v>0</v>
      </c>
      <c r="G216">
        <f>IF($B216=" ","",IF(ISERROR(1/VLOOKUP($B216,'Justerad allokering kvv'!$B$1:$AG$700,MATCH(G$1,'Justerad allokering kvv'!$B$1:$AF$1,0),FALSE)),VLOOKUP($B216,'Allokerad kvv'!$B$2:$AV$700,MATCH(G$1,'Allokerad kvv'!$B$1:$AV$1,0),FALSE),VLOOKUP($B216,'Justerad allokering kvv'!$B$1:$AG$700,MATCH(G$1,'Justerad allokering kvv'!$B$1:$AF$1,0),FALSE)))</f>
        <v>0</v>
      </c>
      <c r="H216">
        <f>IF($B216=" ","",IF(ISERROR(1/VLOOKUP($B216,'Justerad allokering kvv'!$B$1:$AG$700,MATCH(H$1,'Justerad allokering kvv'!$B$1:$AF$1,0),FALSE)),VLOOKUP($B216,'Allokerad kvv'!$B$2:$AV$700,MATCH(H$1,'Allokerad kvv'!$B$1:$AV$1,0),FALSE),VLOOKUP($B216,'Justerad allokering kvv'!$B$1:$AG$700,MATCH(H$1,'Justerad allokering kvv'!$B$1:$AF$1,0),FALSE)))</f>
        <v>0</v>
      </c>
      <c r="I216">
        <f>IF($B216=" ","",IF(ISERROR(1/VLOOKUP($B216,'Justerad allokering kvv'!$B$1:$AG$700,MATCH(I$1,'Justerad allokering kvv'!$B$1:$AF$1,0),FALSE)),VLOOKUP($B216,'Allokerad kvv'!$B$2:$AV$700,MATCH(I$1,'Allokerad kvv'!$B$1:$AV$1,0),FALSE),VLOOKUP($B216,'Justerad allokering kvv'!$B$1:$AG$700,MATCH(I$1,'Justerad allokering kvv'!$B$1:$AF$1,0),FALSE)))</f>
        <v>0</v>
      </c>
      <c r="J216">
        <f>IF($B216=" ","",IF(ISERROR(1/VLOOKUP($B216,'Justerad allokering kvv'!$B$1:$AG$700,MATCH(J$1,'Justerad allokering kvv'!$B$1:$AF$1,0),FALSE)),VLOOKUP($B216,'Allokerad kvv'!$B$2:$AV$700,MATCH(J$1,'Allokerad kvv'!$B$1:$AV$1,0),FALSE),VLOOKUP($B216,'Justerad allokering kvv'!$B$1:$AG$700,MATCH(J$1,'Justerad allokering kvv'!$B$1:$AF$1,0),FALSE)))</f>
        <v>0</v>
      </c>
      <c r="K216">
        <f>IF($B216=" ","",IF(ISERROR(1/VLOOKUP($B216,'Justerad allokering kvv'!$B$1:$AG$700,MATCH(K$1,'Justerad allokering kvv'!$B$1:$AF$1,0),FALSE)),VLOOKUP($B216,'Allokerad kvv'!$B$2:$AV$700,MATCH(K$1,'Allokerad kvv'!$B$1:$AV$1,0),FALSE),VLOOKUP($B216,'Justerad allokering kvv'!$B$1:$AG$700,MATCH(K$1,'Justerad allokering kvv'!$B$1:$AF$1,0),FALSE)))</f>
        <v>0</v>
      </c>
      <c r="L216">
        <f>IF($B216=" ","",IF(ISERROR(1/VLOOKUP($B216,'Justerad allokering kvv'!$B$1:$AG$700,MATCH(L$1,'Justerad allokering kvv'!$B$1:$AF$1,0),FALSE)),VLOOKUP($B216,'Allokerad kvv'!$B$2:$AV$700,MATCH(L$1,'Allokerad kvv'!$B$1:$AV$1,0),FALSE),VLOOKUP($B216,'Justerad allokering kvv'!$B$1:$AG$700,MATCH(L$1,'Justerad allokering kvv'!$B$1:$AF$1,0),FALSE)))</f>
        <v>0</v>
      </c>
      <c r="M216">
        <f>IF($B216=" ","",IF(ISERROR(1/VLOOKUP($B216,'Justerad allokering kvv'!$B$1:$AG$700,MATCH(M$1,'Justerad allokering kvv'!$B$1:$AF$1,0),FALSE)),VLOOKUP($B216,'Allokerad kvv'!$B$2:$AV$700,MATCH(M$1,'Allokerad kvv'!$B$1:$AV$1,0),FALSE),VLOOKUP($B216,'Justerad allokering kvv'!$B$1:$AG$700,MATCH(M$1,'Justerad allokering kvv'!$B$1:$AF$1,0),FALSE)))</f>
        <v>0</v>
      </c>
      <c r="N216">
        <f>IF($B216=" ","",IF(ISERROR(1/VLOOKUP($B216,'Justerad allokering kvv'!$B$1:$AG$700,MATCH(N$1,'Justerad allokering kvv'!$B$1:$AF$1,0),FALSE)),VLOOKUP($B216,'Allokerad kvv'!$B$2:$AV$700,MATCH(N$1,'Allokerad kvv'!$B$1:$AV$1,0),FALSE),VLOOKUP($B216,'Justerad allokering kvv'!$B$1:$AG$700,MATCH(N$1,'Justerad allokering kvv'!$B$1:$AF$1,0),FALSE)))</f>
        <v>0</v>
      </c>
      <c r="O216">
        <f>IF($B216=" ","",IF(ISERROR(1/VLOOKUP($B216,'Justerad allokering kvv'!$B$1:$AG$700,MATCH(O$1,'Justerad allokering kvv'!$B$1:$AF$1,0),FALSE)),VLOOKUP($B216,'Allokerad kvv'!$B$2:$AV$700,MATCH(O$1,'Allokerad kvv'!$B$1:$AV$1,0),FALSE),VLOOKUP($B216,'Justerad allokering kvv'!$B$1:$AG$700,MATCH(O$1,'Justerad allokering kvv'!$B$1:$AF$1,0),FALSE)))</f>
        <v>0</v>
      </c>
      <c r="P216">
        <f>IF($B216=" ","",IF(ISERROR(1/VLOOKUP($B216,'Justerad allokering kvv'!$B$1:$AG$700,MATCH(P$1,'Justerad allokering kvv'!$B$1:$AF$1,0),FALSE)),VLOOKUP($B216,'Allokerad kvv'!$B$2:$AV$700,MATCH(P$1,'Allokerad kvv'!$B$1:$AV$1,0),FALSE),VLOOKUP($B216,'Justerad allokering kvv'!$B$1:$AG$700,MATCH(P$1,'Justerad allokering kvv'!$B$1:$AF$1,0),FALSE)))</f>
        <v>0</v>
      </c>
      <c r="Q216">
        <f>IF($B216=" ","",IF(ISERROR(1/VLOOKUP($B216,'Justerad allokering kvv'!$B$1:$AG$700,MATCH(Q$1,'Justerad allokering kvv'!$B$1:$AF$1,0),FALSE)),VLOOKUP($B216,'Allokerad kvv'!$B$2:$AV$700,MATCH(Q$1,'Allokerad kvv'!$B$1:$AV$1,0),FALSE),VLOOKUP($B216,'Justerad allokering kvv'!$B$1:$AG$700,MATCH(Q$1,'Justerad allokering kvv'!$B$1:$AF$1,0),FALSE)))</f>
        <v>0</v>
      </c>
      <c r="R216">
        <f>IF($B216=" ","",IF(ISERROR(1/VLOOKUP($B216,'Justerad allokering kvv'!$B$1:$AG$700,MATCH(R$1,'Justerad allokering kvv'!$B$1:$AF$1,0),FALSE)),VLOOKUP($B216,'Allokerad kvv'!$B$2:$AV$700,MATCH(R$1,'Allokerad kvv'!$B$1:$AV$1,0),FALSE),VLOOKUP($B216,'Justerad allokering kvv'!$B$1:$AG$700,MATCH(R$1,'Justerad allokering kvv'!$B$1:$AF$1,0),FALSE)))</f>
        <v>0</v>
      </c>
      <c r="S216">
        <f>IF($B216=" ","",IF(ISERROR(1/VLOOKUP($B216,'Justerad allokering kvv'!$B$1:$AG$700,MATCH(S$1,'Justerad allokering kvv'!$B$1:$AF$1,0),FALSE)),VLOOKUP($B216,'Allokerad kvv'!$B$2:$AV$700,MATCH(S$1,'Allokerad kvv'!$B$1:$AV$1,0),FALSE),VLOOKUP($B216,'Justerad allokering kvv'!$B$1:$AG$700,MATCH(S$1,'Justerad allokering kvv'!$B$1:$AF$1,0),FALSE)))</f>
        <v>0</v>
      </c>
      <c r="T216">
        <f>IF($B216=" ","",IF(ISERROR(1/VLOOKUP($B216,'Justerad allokering kvv'!$B$1:$AG$700,MATCH(T$1,'Justerad allokering kvv'!$B$1:$AF$1,0),FALSE)),VLOOKUP($B216,'Allokerad kvv'!$B$2:$AV$700,MATCH(T$1,'Allokerad kvv'!$B$1:$AV$1,0),FALSE),VLOOKUP($B216,'Justerad allokering kvv'!$B$1:$AG$700,MATCH(T$1,'Justerad allokering kvv'!$B$1:$AF$1,0),FALSE)))</f>
        <v>0</v>
      </c>
      <c r="U216">
        <f>IF($B216=" ","",IF(ISERROR(1/VLOOKUP($B216,'Justerad allokering kvv'!$B$1:$AG$700,MATCH(U$1,'Justerad allokering kvv'!$B$1:$AF$1,0),FALSE)),VLOOKUP($B216,'Allokerad kvv'!$B$2:$AV$700,MATCH(U$1,'Allokerad kvv'!$B$1:$AV$1,0),FALSE),VLOOKUP($B216,'Justerad allokering kvv'!$B$1:$AG$700,MATCH(U$1,'Justerad allokering kvv'!$B$1:$AF$1,0),FALSE)))</f>
        <v>0</v>
      </c>
      <c r="V216">
        <f>IF($B216=" ","",IF(ISERROR(1/VLOOKUP($B216,'Justerad allokering kvv'!$B$1:$AG$700,MATCH(V$1,'Justerad allokering kvv'!$B$1:$AF$1,0),FALSE)),VLOOKUP($B216,'Allokerad kvv'!$B$2:$AV$700,MATCH(V$1,'Allokerad kvv'!$B$1:$AV$1,0),FALSE),VLOOKUP($B216,'Justerad allokering kvv'!$B$1:$AG$700,MATCH(V$1,'Justerad allokering kvv'!$B$1:$AF$1,0),FALSE)))</f>
        <v>0</v>
      </c>
      <c r="W216">
        <f>IF($B216=" ","",IF(ISERROR(1/VLOOKUP($B216,'Justerad allokering kvv'!$B$1:$AG$700,MATCH(W$1,'Justerad allokering kvv'!$B$1:$AF$1,0),FALSE)),VLOOKUP($B216,'Allokerad kvv'!$B$2:$AV$700,MATCH(W$1,'Allokerad kvv'!$B$1:$AV$1,0),FALSE),VLOOKUP($B216,'Justerad allokering kvv'!$B$1:$AG$700,MATCH(W$1,'Justerad allokering kvv'!$B$1:$AF$1,0),FALSE)))</f>
        <v>0</v>
      </c>
      <c r="X216">
        <f>IF($B216=" ","",IF(ISERROR(1/VLOOKUP($B216,'Justerad allokering kvv'!$B$1:$AG$700,MATCH(X$1,'Justerad allokering kvv'!$B$1:$AF$1,0),FALSE)),VLOOKUP($B216,'Allokerad kvv'!$B$2:$AV$700,MATCH(X$1,'Allokerad kvv'!$B$1:$AV$1,0),FALSE),VLOOKUP($B216,'Justerad allokering kvv'!$B$1:$AG$700,MATCH(X$1,'Justerad allokering kvv'!$B$1:$AF$1,0),FALSE)))</f>
        <v>0</v>
      </c>
      <c r="Y216">
        <f>IF($B216=" ","",IF(ISERROR(1/VLOOKUP($B216,'Justerad allokering kvv'!$B$1:$AG$700,MATCH(Y$1,'Justerad allokering kvv'!$B$1:$AF$1,0),FALSE)),VLOOKUP($B216,'Allokerad kvv'!$B$2:$AV$700,MATCH(Y$1,'Allokerad kvv'!$B$1:$AV$1,0),FALSE),VLOOKUP($B216,'Justerad allokering kvv'!$B$1:$AG$700,MATCH(Y$1,'Justerad allokering kvv'!$B$1:$AF$1,0),FALSE)))</f>
        <v>0</v>
      </c>
      <c r="AB216">
        <f>IFERROR(VLOOKUP($B216,Kraftvärmeprod!$B$1:$AO$424,MATCH("Tillförd energi från rökgaskondensering (GWh)",Kraftvärmeprod!$B$1:$AG$1,0),FALSE)/1,0)</f>
        <v>0</v>
      </c>
      <c r="AE216" s="122">
        <f t="shared" si="12"/>
        <v>0</v>
      </c>
      <c r="AG216">
        <f t="shared" si="13"/>
        <v>0</v>
      </c>
      <c r="AH216">
        <f t="shared" si="14"/>
        <v>0</v>
      </c>
      <c r="AI216" t="str">
        <f>IF(AH216=0,"",AH216/VLOOKUP(B216,Kraftvärmeprod!$B$1:$BC$480,MATCH("Summa tillförd energi exklusive rökgaskondensering",Kraftvärmeprod!$B$1:$BC$1,0),FALSE))</f>
        <v/>
      </c>
      <c r="AK216">
        <f t="shared" si="15"/>
        <v>0</v>
      </c>
    </row>
    <row r="217" spans="1:37" x14ac:dyDescent="0.25">
      <c r="A217" s="2" t="s">
        <v>353</v>
      </c>
      <c r="B217" s="2" t="s">
        <v>355</v>
      </c>
      <c r="C217">
        <f>IF($B217=" ","",IF(ISERROR(1/VLOOKUP($B217,'Justerad allokering kvv'!$B$1:$AG$700,MATCH(C$1,'Justerad allokering kvv'!$B$1:$AF$1,0),FALSE)),VLOOKUP($B217,'Allokerad kvv'!$B$2:$AV$700,MATCH(C$1,'Allokerad kvv'!$B$1:$AV$1,0),FALSE),VLOOKUP($B217,'Justerad allokering kvv'!$B$1:$AG$700,MATCH(C$1,'Justerad allokering kvv'!$B$1:$AF$1,0),FALSE)))</f>
        <v>0</v>
      </c>
      <c r="D217">
        <f>IF($B217=" ","",IF(ISERROR(1/VLOOKUP($B217,'Justerad allokering kvv'!$B$1:$AG$700,MATCH(D$1,'Justerad allokering kvv'!$B$1:$AF$1,0),FALSE)),VLOOKUP($B217,'Allokerad kvv'!$B$2:$AV$700,MATCH(D$1,'Allokerad kvv'!$B$1:$AV$1,0),FALSE),VLOOKUP($B217,'Justerad allokering kvv'!$B$1:$AG$700,MATCH(D$1,'Justerad allokering kvv'!$B$1:$AF$1,0),FALSE)))</f>
        <v>0</v>
      </c>
      <c r="E217">
        <f>IF($B217=" ","",IF(ISERROR(1/VLOOKUP($B217,'Justerad allokering kvv'!$B$1:$AG$700,MATCH(E$1,'Justerad allokering kvv'!$B$1:$AF$1,0),FALSE)),VLOOKUP($B217,'Allokerad kvv'!$B$2:$AV$700,MATCH(E$1,'Allokerad kvv'!$B$1:$AV$1,0),FALSE),VLOOKUP($B217,'Justerad allokering kvv'!$B$1:$AG$700,MATCH(E$1,'Justerad allokering kvv'!$B$1:$AF$1,0),FALSE)))</f>
        <v>2.67903</v>
      </c>
      <c r="F217">
        <f>IF($B217=" ","",IF(ISERROR(1/VLOOKUP($B217,'Justerad allokering kvv'!$B$1:$AG$700,MATCH(F$1,'Justerad allokering kvv'!$B$1:$AF$1,0),FALSE)),VLOOKUP($B217,'Allokerad kvv'!$B$2:$AV$700,MATCH(F$1,'Allokerad kvv'!$B$1:$AV$1,0),FALSE),VLOOKUP($B217,'Justerad allokering kvv'!$B$1:$AG$700,MATCH(F$1,'Justerad allokering kvv'!$B$1:$AF$1,0),FALSE)))</f>
        <v>0</v>
      </c>
      <c r="G217">
        <f>IF($B217=" ","",IF(ISERROR(1/VLOOKUP($B217,'Justerad allokering kvv'!$B$1:$AG$700,MATCH(G$1,'Justerad allokering kvv'!$B$1:$AF$1,0),FALSE)),VLOOKUP($B217,'Allokerad kvv'!$B$2:$AV$700,MATCH(G$1,'Allokerad kvv'!$B$1:$AV$1,0),FALSE),VLOOKUP($B217,'Justerad allokering kvv'!$B$1:$AG$700,MATCH(G$1,'Justerad allokering kvv'!$B$1:$AF$1,0),FALSE)))</f>
        <v>0</v>
      </c>
      <c r="H217">
        <f>IF($B217=" ","",IF(ISERROR(1/VLOOKUP($B217,'Justerad allokering kvv'!$B$1:$AG$700,MATCH(H$1,'Justerad allokering kvv'!$B$1:$AF$1,0),FALSE)),VLOOKUP($B217,'Allokerad kvv'!$B$2:$AV$700,MATCH(H$1,'Allokerad kvv'!$B$1:$AV$1,0),FALSE),VLOOKUP($B217,'Justerad allokering kvv'!$B$1:$AG$700,MATCH(H$1,'Justerad allokering kvv'!$B$1:$AF$1,0),FALSE)))</f>
        <v>0</v>
      </c>
      <c r="I217">
        <f>IF($B217=" ","",IF(ISERROR(1/VLOOKUP($B217,'Justerad allokering kvv'!$B$1:$AG$700,MATCH(I$1,'Justerad allokering kvv'!$B$1:$AF$1,0),FALSE)),VLOOKUP($B217,'Allokerad kvv'!$B$2:$AV$700,MATCH(I$1,'Allokerad kvv'!$B$1:$AV$1,0),FALSE),VLOOKUP($B217,'Justerad allokering kvv'!$B$1:$AG$700,MATCH(I$1,'Justerad allokering kvv'!$B$1:$AF$1,0),FALSE)))</f>
        <v>0</v>
      </c>
      <c r="J217">
        <f>IF($B217=" ","",IF(ISERROR(1/VLOOKUP($B217,'Justerad allokering kvv'!$B$1:$AG$700,MATCH(J$1,'Justerad allokering kvv'!$B$1:$AF$1,0),FALSE)),VLOOKUP($B217,'Allokerad kvv'!$B$2:$AV$700,MATCH(J$1,'Allokerad kvv'!$B$1:$AV$1,0),FALSE),VLOOKUP($B217,'Justerad allokering kvv'!$B$1:$AG$700,MATCH(J$1,'Justerad allokering kvv'!$B$1:$AF$1,0),FALSE)))</f>
        <v>66.222399999999993</v>
      </c>
      <c r="K217">
        <f>IF($B217=" ","",IF(ISERROR(1/VLOOKUP($B217,'Justerad allokering kvv'!$B$1:$AG$700,MATCH(K$1,'Justerad allokering kvv'!$B$1:$AF$1,0),FALSE)),VLOOKUP($B217,'Allokerad kvv'!$B$2:$AV$700,MATCH(K$1,'Allokerad kvv'!$B$1:$AV$1,0),FALSE),VLOOKUP($B217,'Justerad allokering kvv'!$B$1:$AG$700,MATCH(K$1,'Justerad allokering kvv'!$B$1:$AF$1,0),FALSE)))</f>
        <v>0</v>
      </c>
      <c r="L217">
        <f>IF($B217=" ","",IF(ISERROR(1/VLOOKUP($B217,'Justerad allokering kvv'!$B$1:$AG$700,MATCH(L$1,'Justerad allokering kvv'!$B$1:$AF$1,0),FALSE)),VLOOKUP($B217,'Allokerad kvv'!$B$2:$AV$700,MATCH(L$1,'Allokerad kvv'!$B$1:$AV$1,0),FALSE),VLOOKUP($B217,'Justerad allokering kvv'!$B$1:$AG$700,MATCH(L$1,'Justerad allokering kvv'!$B$1:$AF$1,0),FALSE)))</f>
        <v>0</v>
      </c>
      <c r="M217">
        <f>IF($B217=" ","",IF(ISERROR(1/VLOOKUP($B217,'Justerad allokering kvv'!$B$1:$AG$700,MATCH(M$1,'Justerad allokering kvv'!$B$1:$AF$1,0),FALSE)),VLOOKUP($B217,'Allokerad kvv'!$B$2:$AV$700,MATCH(M$1,'Allokerad kvv'!$B$1:$AV$1,0),FALSE),VLOOKUP($B217,'Justerad allokering kvv'!$B$1:$AG$700,MATCH(M$1,'Justerad allokering kvv'!$B$1:$AF$1,0),FALSE)))</f>
        <v>0</v>
      </c>
      <c r="N217">
        <f>IF($B217=" ","",IF(ISERROR(1/VLOOKUP($B217,'Justerad allokering kvv'!$B$1:$AG$700,MATCH(N$1,'Justerad allokering kvv'!$B$1:$AF$1,0),FALSE)),VLOOKUP($B217,'Allokerad kvv'!$B$2:$AV$700,MATCH(N$1,'Allokerad kvv'!$B$1:$AV$1,0),FALSE),VLOOKUP($B217,'Justerad allokering kvv'!$B$1:$AG$700,MATCH(N$1,'Justerad allokering kvv'!$B$1:$AF$1,0),FALSE)))</f>
        <v>7.5064099999999998</v>
      </c>
      <c r="O217">
        <f>IF($B217=" ","",IF(ISERROR(1/VLOOKUP($B217,'Justerad allokering kvv'!$B$1:$AG$700,MATCH(O$1,'Justerad allokering kvv'!$B$1:$AF$1,0),FALSE)),VLOOKUP($B217,'Allokerad kvv'!$B$2:$AV$700,MATCH(O$1,'Allokerad kvv'!$B$1:$AV$1,0),FALSE),VLOOKUP($B217,'Justerad allokering kvv'!$B$1:$AG$700,MATCH(O$1,'Justerad allokering kvv'!$B$1:$AF$1,0),FALSE)))</f>
        <v>0</v>
      </c>
      <c r="P217">
        <f>IF($B217=" ","",IF(ISERROR(1/VLOOKUP($B217,'Justerad allokering kvv'!$B$1:$AG$700,MATCH(P$1,'Justerad allokering kvv'!$B$1:$AF$1,0),FALSE)),VLOOKUP($B217,'Allokerad kvv'!$B$2:$AV$700,MATCH(P$1,'Allokerad kvv'!$B$1:$AV$1,0),FALSE),VLOOKUP($B217,'Justerad allokering kvv'!$B$1:$AG$700,MATCH(P$1,'Justerad allokering kvv'!$B$1:$AF$1,0),FALSE)))</f>
        <v>0</v>
      </c>
      <c r="Q217">
        <f>IF($B217=" ","",IF(ISERROR(1/VLOOKUP($B217,'Justerad allokering kvv'!$B$1:$AG$700,MATCH(Q$1,'Justerad allokering kvv'!$B$1:$AF$1,0),FALSE)),VLOOKUP($B217,'Allokerad kvv'!$B$2:$AV$700,MATCH(Q$1,'Allokerad kvv'!$B$1:$AV$1,0),FALSE),VLOOKUP($B217,'Justerad allokering kvv'!$B$1:$AG$700,MATCH(Q$1,'Justerad allokering kvv'!$B$1:$AF$1,0),FALSE)))</f>
        <v>0</v>
      </c>
      <c r="R217">
        <f>IF($B217=" ","",IF(ISERROR(1/VLOOKUP($B217,'Justerad allokering kvv'!$B$1:$AG$700,MATCH(R$1,'Justerad allokering kvv'!$B$1:$AF$1,0),FALSE)),VLOOKUP($B217,'Allokerad kvv'!$B$2:$AV$700,MATCH(R$1,'Allokerad kvv'!$B$1:$AV$1,0),FALSE),VLOOKUP($B217,'Justerad allokering kvv'!$B$1:$AG$700,MATCH(R$1,'Justerad allokering kvv'!$B$1:$AF$1,0),FALSE)))</f>
        <v>0.81798199999999999</v>
      </c>
      <c r="S217">
        <f>IF($B217=" ","",IF(ISERROR(1/VLOOKUP($B217,'Justerad allokering kvv'!$B$1:$AG$700,MATCH(S$1,'Justerad allokering kvv'!$B$1:$AF$1,0),FALSE)),VLOOKUP($B217,'Allokerad kvv'!$B$2:$AV$700,MATCH(S$1,'Allokerad kvv'!$B$1:$AV$1,0),FALSE),VLOOKUP($B217,'Justerad allokering kvv'!$B$1:$AG$700,MATCH(S$1,'Justerad allokering kvv'!$B$1:$AF$1,0),FALSE)))</f>
        <v>0</v>
      </c>
      <c r="T217">
        <f>IF($B217=" ","",IF(ISERROR(1/VLOOKUP($B217,'Justerad allokering kvv'!$B$1:$AG$700,MATCH(T$1,'Justerad allokering kvv'!$B$1:$AF$1,0),FALSE)),VLOOKUP($B217,'Allokerad kvv'!$B$2:$AV$700,MATCH(T$1,'Allokerad kvv'!$B$1:$AV$1,0),FALSE),VLOOKUP($B217,'Justerad allokering kvv'!$B$1:$AG$700,MATCH(T$1,'Justerad allokering kvv'!$B$1:$AF$1,0),FALSE)))</f>
        <v>0</v>
      </c>
      <c r="U217">
        <f>IF($B217=" ","",IF(ISERROR(1/VLOOKUP($B217,'Justerad allokering kvv'!$B$1:$AG$700,MATCH(U$1,'Justerad allokering kvv'!$B$1:$AF$1,0),FALSE)),VLOOKUP($B217,'Allokerad kvv'!$B$2:$AV$700,MATCH(U$1,'Allokerad kvv'!$B$1:$AV$1,0),FALSE),VLOOKUP($B217,'Justerad allokering kvv'!$B$1:$AG$700,MATCH(U$1,'Justerad allokering kvv'!$B$1:$AF$1,0),FALSE)))</f>
        <v>0</v>
      </c>
      <c r="V217">
        <f>IF($B217=" ","",IF(ISERROR(1/VLOOKUP($B217,'Justerad allokering kvv'!$B$1:$AG$700,MATCH(V$1,'Justerad allokering kvv'!$B$1:$AF$1,0),FALSE)),VLOOKUP($B217,'Allokerad kvv'!$B$2:$AV$700,MATCH(V$1,'Allokerad kvv'!$B$1:$AV$1,0),FALSE),VLOOKUP($B217,'Justerad allokering kvv'!$B$1:$AG$700,MATCH(V$1,'Justerad allokering kvv'!$B$1:$AF$1,0),FALSE)))</f>
        <v>0</v>
      </c>
      <c r="W217">
        <f>IF($B217=" ","",IF(ISERROR(1/VLOOKUP($B217,'Justerad allokering kvv'!$B$1:$AG$700,MATCH(W$1,'Justerad allokering kvv'!$B$1:$AF$1,0),FALSE)),VLOOKUP($B217,'Allokerad kvv'!$B$2:$AV$700,MATCH(W$1,'Allokerad kvv'!$B$1:$AV$1,0),FALSE),VLOOKUP($B217,'Justerad allokering kvv'!$B$1:$AG$700,MATCH(W$1,'Justerad allokering kvv'!$B$1:$AF$1,0),FALSE)))</f>
        <v>0</v>
      </c>
      <c r="X217">
        <f>IF($B217=" ","",IF(ISERROR(1/VLOOKUP($B217,'Justerad allokering kvv'!$B$1:$AG$700,MATCH(X$1,'Justerad allokering kvv'!$B$1:$AF$1,0),FALSE)),VLOOKUP($B217,'Allokerad kvv'!$B$2:$AV$700,MATCH(X$1,'Allokerad kvv'!$B$1:$AV$1,0),FALSE),VLOOKUP($B217,'Justerad allokering kvv'!$B$1:$AG$700,MATCH(X$1,'Justerad allokering kvv'!$B$1:$AF$1,0),FALSE)))</f>
        <v>0</v>
      </c>
      <c r="Y217">
        <f>IF($B217=" ","",IF(ISERROR(1/VLOOKUP($B217,'Justerad allokering kvv'!$B$1:$AG$700,MATCH(Y$1,'Justerad allokering kvv'!$B$1:$AF$1,0),FALSE)),VLOOKUP($B217,'Allokerad kvv'!$B$2:$AV$700,MATCH(Y$1,'Allokerad kvv'!$B$1:$AV$1,0),FALSE),VLOOKUP($B217,'Justerad allokering kvv'!$B$1:$AG$700,MATCH(Y$1,'Justerad allokering kvv'!$B$1:$AF$1,0),FALSE)))</f>
        <v>0</v>
      </c>
      <c r="AB217">
        <f>IFERROR(VLOOKUP($B217,Kraftvärmeprod!$B$1:$AO$424,MATCH("Tillförd energi från rökgaskondensering (GWh)",Kraftvärmeprod!$B$1:$AG$1,0),FALSE)/1,0)</f>
        <v>20.045999999999999</v>
      </c>
      <c r="AE217" s="122">
        <f t="shared" si="12"/>
        <v>97.271821999999986</v>
      </c>
      <c r="AG217">
        <f t="shared" si="13"/>
        <v>96.453839999999985</v>
      </c>
      <c r="AH217">
        <f t="shared" si="14"/>
        <v>76.407839999999993</v>
      </c>
      <c r="AI217">
        <f>IF(AH217=0,"",AH217/VLOOKUP(B217,Kraftvärmeprod!$B$1:$BC$480,MATCH("Summa tillförd energi exklusive rökgaskondensering",Kraftvärmeprod!$B$1:$BC$1,0),FALSE))</f>
        <v>0.60997932350334894</v>
      </c>
      <c r="AK217">
        <f t="shared" si="15"/>
        <v>76.407839999999993</v>
      </c>
    </row>
    <row r="218" spans="1:37" x14ac:dyDescent="0.25">
      <c r="A218" s="2" t="s">
        <v>353</v>
      </c>
      <c r="B218" s="2" t="s">
        <v>356</v>
      </c>
      <c r="C218">
        <f>IF($B218=" ","",IF(ISERROR(1/VLOOKUP($B218,'Justerad allokering kvv'!$B$1:$AG$700,MATCH(C$1,'Justerad allokering kvv'!$B$1:$AF$1,0),FALSE)),VLOOKUP($B218,'Allokerad kvv'!$B$2:$AV$700,MATCH(C$1,'Allokerad kvv'!$B$1:$AV$1,0),FALSE),VLOOKUP($B218,'Justerad allokering kvv'!$B$1:$AG$700,MATCH(C$1,'Justerad allokering kvv'!$B$1:$AF$1,0),FALSE)))</f>
        <v>0</v>
      </c>
      <c r="D218">
        <f>IF($B218=" ","",IF(ISERROR(1/VLOOKUP($B218,'Justerad allokering kvv'!$B$1:$AG$700,MATCH(D$1,'Justerad allokering kvv'!$B$1:$AF$1,0),FALSE)),VLOOKUP($B218,'Allokerad kvv'!$B$2:$AV$700,MATCH(D$1,'Allokerad kvv'!$B$1:$AV$1,0),FALSE),VLOOKUP($B218,'Justerad allokering kvv'!$B$1:$AG$700,MATCH(D$1,'Justerad allokering kvv'!$B$1:$AF$1,0),FALSE)))</f>
        <v>0</v>
      </c>
      <c r="E218">
        <f>IF($B218=" ","",IF(ISERROR(1/VLOOKUP($B218,'Justerad allokering kvv'!$B$1:$AG$700,MATCH(E$1,'Justerad allokering kvv'!$B$1:$AF$1,0),FALSE)),VLOOKUP($B218,'Allokerad kvv'!$B$2:$AV$700,MATCH(E$1,'Allokerad kvv'!$B$1:$AV$1,0),FALSE),VLOOKUP($B218,'Justerad allokering kvv'!$B$1:$AG$700,MATCH(E$1,'Justerad allokering kvv'!$B$1:$AF$1,0),FALSE)))</f>
        <v>0</v>
      </c>
      <c r="F218">
        <f>IF($B218=" ","",IF(ISERROR(1/VLOOKUP($B218,'Justerad allokering kvv'!$B$1:$AG$700,MATCH(F$1,'Justerad allokering kvv'!$B$1:$AF$1,0),FALSE)),VLOOKUP($B218,'Allokerad kvv'!$B$2:$AV$700,MATCH(F$1,'Allokerad kvv'!$B$1:$AV$1,0),FALSE),VLOOKUP($B218,'Justerad allokering kvv'!$B$1:$AG$700,MATCH(F$1,'Justerad allokering kvv'!$B$1:$AF$1,0),FALSE)))</f>
        <v>0</v>
      </c>
      <c r="G218">
        <f>IF($B218=" ","",IF(ISERROR(1/VLOOKUP($B218,'Justerad allokering kvv'!$B$1:$AG$700,MATCH(G$1,'Justerad allokering kvv'!$B$1:$AF$1,0),FALSE)),VLOOKUP($B218,'Allokerad kvv'!$B$2:$AV$700,MATCH(G$1,'Allokerad kvv'!$B$1:$AV$1,0),FALSE),VLOOKUP($B218,'Justerad allokering kvv'!$B$1:$AG$700,MATCH(G$1,'Justerad allokering kvv'!$B$1:$AF$1,0),FALSE)))</f>
        <v>0</v>
      </c>
      <c r="H218">
        <f>IF($B218=" ","",IF(ISERROR(1/VLOOKUP($B218,'Justerad allokering kvv'!$B$1:$AG$700,MATCH(H$1,'Justerad allokering kvv'!$B$1:$AF$1,0),FALSE)),VLOOKUP($B218,'Allokerad kvv'!$B$2:$AV$700,MATCH(H$1,'Allokerad kvv'!$B$1:$AV$1,0),FALSE),VLOOKUP($B218,'Justerad allokering kvv'!$B$1:$AG$700,MATCH(H$1,'Justerad allokering kvv'!$B$1:$AF$1,0),FALSE)))</f>
        <v>0</v>
      </c>
      <c r="I218">
        <f>IF($B218=" ","",IF(ISERROR(1/VLOOKUP($B218,'Justerad allokering kvv'!$B$1:$AG$700,MATCH(I$1,'Justerad allokering kvv'!$B$1:$AF$1,0),FALSE)),VLOOKUP($B218,'Allokerad kvv'!$B$2:$AV$700,MATCH(I$1,'Allokerad kvv'!$B$1:$AV$1,0),FALSE),VLOOKUP($B218,'Justerad allokering kvv'!$B$1:$AG$700,MATCH(I$1,'Justerad allokering kvv'!$B$1:$AF$1,0),FALSE)))</f>
        <v>0</v>
      </c>
      <c r="J218">
        <f>IF($B218=" ","",IF(ISERROR(1/VLOOKUP($B218,'Justerad allokering kvv'!$B$1:$AG$700,MATCH(J$1,'Justerad allokering kvv'!$B$1:$AF$1,0),FALSE)),VLOOKUP($B218,'Allokerad kvv'!$B$2:$AV$700,MATCH(J$1,'Allokerad kvv'!$B$1:$AV$1,0),FALSE),VLOOKUP($B218,'Justerad allokering kvv'!$B$1:$AG$700,MATCH(J$1,'Justerad allokering kvv'!$B$1:$AF$1,0),FALSE)))</f>
        <v>0</v>
      </c>
      <c r="K218">
        <f>IF($B218=" ","",IF(ISERROR(1/VLOOKUP($B218,'Justerad allokering kvv'!$B$1:$AG$700,MATCH(K$1,'Justerad allokering kvv'!$B$1:$AF$1,0),FALSE)),VLOOKUP($B218,'Allokerad kvv'!$B$2:$AV$700,MATCH(K$1,'Allokerad kvv'!$B$1:$AV$1,0),FALSE),VLOOKUP($B218,'Justerad allokering kvv'!$B$1:$AG$700,MATCH(K$1,'Justerad allokering kvv'!$B$1:$AF$1,0),FALSE)))</f>
        <v>0</v>
      </c>
      <c r="L218">
        <f>IF($B218=" ","",IF(ISERROR(1/VLOOKUP($B218,'Justerad allokering kvv'!$B$1:$AG$700,MATCH(L$1,'Justerad allokering kvv'!$B$1:$AF$1,0),FALSE)),VLOOKUP($B218,'Allokerad kvv'!$B$2:$AV$700,MATCH(L$1,'Allokerad kvv'!$B$1:$AV$1,0),FALSE),VLOOKUP($B218,'Justerad allokering kvv'!$B$1:$AG$700,MATCH(L$1,'Justerad allokering kvv'!$B$1:$AF$1,0),FALSE)))</f>
        <v>0</v>
      </c>
      <c r="M218">
        <f>IF($B218=" ","",IF(ISERROR(1/VLOOKUP($B218,'Justerad allokering kvv'!$B$1:$AG$700,MATCH(M$1,'Justerad allokering kvv'!$B$1:$AF$1,0),FALSE)),VLOOKUP($B218,'Allokerad kvv'!$B$2:$AV$700,MATCH(M$1,'Allokerad kvv'!$B$1:$AV$1,0),FALSE),VLOOKUP($B218,'Justerad allokering kvv'!$B$1:$AG$700,MATCH(M$1,'Justerad allokering kvv'!$B$1:$AF$1,0),FALSE)))</f>
        <v>0</v>
      </c>
      <c r="N218">
        <f>IF($B218=" ","",IF(ISERROR(1/VLOOKUP($B218,'Justerad allokering kvv'!$B$1:$AG$700,MATCH(N$1,'Justerad allokering kvv'!$B$1:$AF$1,0),FALSE)),VLOOKUP($B218,'Allokerad kvv'!$B$2:$AV$700,MATCH(N$1,'Allokerad kvv'!$B$1:$AV$1,0),FALSE),VLOOKUP($B218,'Justerad allokering kvv'!$B$1:$AG$700,MATCH(N$1,'Justerad allokering kvv'!$B$1:$AF$1,0),FALSE)))</f>
        <v>0</v>
      </c>
      <c r="O218">
        <f>IF($B218=" ","",IF(ISERROR(1/VLOOKUP($B218,'Justerad allokering kvv'!$B$1:$AG$700,MATCH(O$1,'Justerad allokering kvv'!$B$1:$AF$1,0),FALSE)),VLOOKUP($B218,'Allokerad kvv'!$B$2:$AV$700,MATCH(O$1,'Allokerad kvv'!$B$1:$AV$1,0),FALSE),VLOOKUP($B218,'Justerad allokering kvv'!$B$1:$AG$700,MATCH(O$1,'Justerad allokering kvv'!$B$1:$AF$1,0),FALSE)))</f>
        <v>0</v>
      </c>
      <c r="P218">
        <f>IF($B218=" ","",IF(ISERROR(1/VLOOKUP($B218,'Justerad allokering kvv'!$B$1:$AG$700,MATCH(P$1,'Justerad allokering kvv'!$B$1:$AF$1,0),FALSE)),VLOOKUP($B218,'Allokerad kvv'!$B$2:$AV$700,MATCH(P$1,'Allokerad kvv'!$B$1:$AV$1,0),FALSE),VLOOKUP($B218,'Justerad allokering kvv'!$B$1:$AG$700,MATCH(P$1,'Justerad allokering kvv'!$B$1:$AF$1,0),FALSE)))</f>
        <v>0</v>
      </c>
      <c r="Q218">
        <f>IF($B218=" ","",IF(ISERROR(1/VLOOKUP($B218,'Justerad allokering kvv'!$B$1:$AG$700,MATCH(Q$1,'Justerad allokering kvv'!$B$1:$AF$1,0),FALSE)),VLOOKUP($B218,'Allokerad kvv'!$B$2:$AV$700,MATCH(Q$1,'Allokerad kvv'!$B$1:$AV$1,0),FALSE),VLOOKUP($B218,'Justerad allokering kvv'!$B$1:$AG$700,MATCH(Q$1,'Justerad allokering kvv'!$B$1:$AF$1,0),FALSE)))</f>
        <v>0</v>
      </c>
      <c r="R218">
        <f>IF($B218=" ","",IF(ISERROR(1/VLOOKUP($B218,'Justerad allokering kvv'!$B$1:$AG$700,MATCH(R$1,'Justerad allokering kvv'!$B$1:$AF$1,0),FALSE)),VLOOKUP($B218,'Allokerad kvv'!$B$2:$AV$700,MATCH(R$1,'Allokerad kvv'!$B$1:$AV$1,0),FALSE),VLOOKUP($B218,'Justerad allokering kvv'!$B$1:$AG$700,MATCH(R$1,'Justerad allokering kvv'!$B$1:$AF$1,0),FALSE)))</f>
        <v>0</v>
      </c>
      <c r="S218">
        <f>IF($B218=" ","",IF(ISERROR(1/VLOOKUP($B218,'Justerad allokering kvv'!$B$1:$AG$700,MATCH(S$1,'Justerad allokering kvv'!$B$1:$AF$1,0),FALSE)),VLOOKUP($B218,'Allokerad kvv'!$B$2:$AV$700,MATCH(S$1,'Allokerad kvv'!$B$1:$AV$1,0),FALSE),VLOOKUP($B218,'Justerad allokering kvv'!$B$1:$AG$700,MATCH(S$1,'Justerad allokering kvv'!$B$1:$AF$1,0),FALSE)))</f>
        <v>0</v>
      </c>
      <c r="T218">
        <f>IF($B218=" ","",IF(ISERROR(1/VLOOKUP($B218,'Justerad allokering kvv'!$B$1:$AG$700,MATCH(T$1,'Justerad allokering kvv'!$B$1:$AF$1,0),FALSE)),VLOOKUP($B218,'Allokerad kvv'!$B$2:$AV$700,MATCH(T$1,'Allokerad kvv'!$B$1:$AV$1,0),FALSE),VLOOKUP($B218,'Justerad allokering kvv'!$B$1:$AG$700,MATCH(T$1,'Justerad allokering kvv'!$B$1:$AF$1,0),FALSE)))</f>
        <v>0</v>
      </c>
      <c r="U218">
        <f>IF($B218=" ","",IF(ISERROR(1/VLOOKUP($B218,'Justerad allokering kvv'!$B$1:$AG$700,MATCH(U$1,'Justerad allokering kvv'!$B$1:$AF$1,0),FALSE)),VLOOKUP($B218,'Allokerad kvv'!$B$2:$AV$700,MATCH(U$1,'Allokerad kvv'!$B$1:$AV$1,0),FALSE),VLOOKUP($B218,'Justerad allokering kvv'!$B$1:$AG$700,MATCH(U$1,'Justerad allokering kvv'!$B$1:$AF$1,0),FALSE)))</f>
        <v>0</v>
      </c>
      <c r="V218">
        <f>IF($B218=" ","",IF(ISERROR(1/VLOOKUP($B218,'Justerad allokering kvv'!$B$1:$AG$700,MATCH(V$1,'Justerad allokering kvv'!$B$1:$AF$1,0),FALSE)),VLOOKUP($B218,'Allokerad kvv'!$B$2:$AV$700,MATCH(V$1,'Allokerad kvv'!$B$1:$AV$1,0),FALSE),VLOOKUP($B218,'Justerad allokering kvv'!$B$1:$AG$700,MATCH(V$1,'Justerad allokering kvv'!$B$1:$AF$1,0),FALSE)))</f>
        <v>0</v>
      </c>
      <c r="W218">
        <f>IF($B218=" ","",IF(ISERROR(1/VLOOKUP($B218,'Justerad allokering kvv'!$B$1:$AG$700,MATCH(W$1,'Justerad allokering kvv'!$B$1:$AF$1,0),FALSE)),VLOOKUP($B218,'Allokerad kvv'!$B$2:$AV$700,MATCH(W$1,'Allokerad kvv'!$B$1:$AV$1,0),FALSE),VLOOKUP($B218,'Justerad allokering kvv'!$B$1:$AG$700,MATCH(W$1,'Justerad allokering kvv'!$B$1:$AF$1,0),FALSE)))</f>
        <v>0</v>
      </c>
      <c r="X218">
        <f>IF($B218=" ","",IF(ISERROR(1/VLOOKUP($B218,'Justerad allokering kvv'!$B$1:$AG$700,MATCH(X$1,'Justerad allokering kvv'!$B$1:$AF$1,0),FALSE)),VLOOKUP($B218,'Allokerad kvv'!$B$2:$AV$700,MATCH(X$1,'Allokerad kvv'!$B$1:$AV$1,0),FALSE),VLOOKUP($B218,'Justerad allokering kvv'!$B$1:$AG$700,MATCH(X$1,'Justerad allokering kvv'!$B$1:$AF$1,0),FALSE)))</f>
        <v>0</v>
      </c>
      <c r="Y218">
        <f>IF($B218=" ","",IF(ISERROR(1/VLOOKUP($B218,'Justerad allokering kvv'!$B$1:$AG$700,MATCH(Y$1,'Justerad allokering kvv'!$B$1:$AF$1,0),FALSE)),VLOOKUP($B218,'Allokerad kvv'!$B$2:$AV$700,MATCH(Y$1,'Allokerad kvv'!$B$1:$AV$1,0),FALSE),VLOOKUP($B218,'Justerad allokering kvv'!$B$1:$AG$700,MATCH(Y$1,'Justerad allokering kvv'!$B$1:$AF$1,0),FALSE)))</f>
        <v>0</v>
      </c>
      <c r="AB218">
        <f>IFERROR(VLOOKUP($B218,Kraftvärmeprod!$B$1:$AO$424,MATCH("Tillförd energi från rökgaskondensering (GWh)",Kraftvärmeprod!$B$1:$AG$1,0),FALSE)/1,0)</f>
        <v>0</v>
      </c>
      <c r="AE218" s="122">
        <f t="shared" si="12"/>
        <v>0</v>
      </c>
      <c r="AG218">
        <f t="shared" si="13"/>
        <v>0</v>
      </c>
      <c r="AH218">
        <f t="shared" si="14"/>
        <v>0</v>
      </c>
      <c r="AI218" t="str">
        <f>IF(AH218=0,"",AH218/VLOOKUP(B218,Kraftvärmeprod!$B$1:$BC$480,MATCH("Summa tillförd energi exklusive rökgaskondensering",Kraftvärmeprod!$B$1:$BC$1,0),FALSE))</f>
        <v/>
      </c>
      <c r="AK218">
        <f t="shared" si="15"/>
        <v>0</v>
      </c>
    </row>
    <row r="219" spans="1:37" x14ac:dyDescent="0.25">
      <c r="A219" s="2" t="s">
        <v>357</v>
      </c>
      <c r="B219" s="2" t="s">
        <v>358</v>
      </c>
      <c r="C219">
        <f>IF($B219=" ","",IF(ISERROR(1/VLOOKUP($B219,'Justerad allokering kvv'!$B$1:$AG$700,MATCH(C$1,'Justerad allokering kvv'!$B$1:$AF$1,0),FALSE)),VLOOKUP($B219,'Allokerad kvv'!$B$2:$AV$700,MATCH(C$1,'Allokerad kvv'!$B$1:$AV$1,0),FALSE),VLOOKUP($B219,'Justerad allokering kvv'!$B$1:$AG$700,MATCH(C$1,'Justerad allokering kvv'!$B$1:$AF$1,0),FALSE)))</f>
        <v>0</v>
      </c>
      <c r="D219">
        <f>IF($B219=" ","",IF(ISERROR(1/VLOOKUP($B219,'Justerad allokering kvv'!$B$1:$AG$700,MATCH(D$1,'Justerad allokering kvv'!$B$1:$AF$1,0),FALSE)),VLOOKUP($B219,'Allokerad kvv'!$B$2:$AV$700,MATCH(D$1,'Allokerad kvv'!$B$1:$AV$1,0),FALSE),VLOOKUP($B219,'Justerad allokering kvv'!$B$1:$AG$700,MATCH(D$1,'Justerad allokering kvv'!$B$1:$AF$1,0),FALSE)))</f>
        <v>0</v>
      </c>
      <c r="E219">
        <f>IF($B219=" ","",IF(ISERROR(1/VLOOKUP($B219,'Justerad allokering kvv'!$B$1:$AG$700,MATCH(E$1,'Justerad allokering kvv'!$B$1:$AF$1,0),FALSE)),VLOOKUP($B219,'Allokerad kvv'!$B$2:$AV$700,MATCH(E$1,'Allokerad kvv'!$B$1:$AV$1,0),FALSE),VLOOKUP($B219,'Justerad allokering kvv'!$B$1:$AG$700,MATCH(E$1,'Justerad allokering kvv'!$B$1:$AF$1,0),FALSE)))</f>
        <v>0</v>
      </c>
      <c r="F219">
        <f>IF($B219=" ","",IF(ISERROR(1/VLOOKUP($B219,'Justerad allokering kvv'!$B$1:$AG$700,MATCH(F$1,'Justerad allokering kvv'!$B$1:$AF$1,0),FALSE)),VLOOKUP($B219,'Allokerad kvv'!$B$2:$AV$700,MATCH(F$1,'Allokerad kvv'!$B$1:$AV$1,0),FALSE),VLOOKUP($B219,'Justerad allokering kvv'!$B$1:$AG$700,MATCH(F$1,'Justerad allokering kvv'!$B$1:$AF$1,0),FALSE)))</f>
        <v>0</v>
      </c>
      <c r="G219">
        <f>IF($B219=" ","",IF(ISERROR(1/VLOOKUP($B219,'Justerad allokering kvv'!$B$1:$AG$700,MATCH(G$1,'Justerad allokering kvv'!$B$1:$AF$1,0),FALSE)),VLOOKUP($B219,'Allokerad kvv'!$B$2:$AV$700,MATCH(G$1,'Allokerad kvv'!$B$1:$AV$1,0),FALSE),VLOOKUP($B219,'Justerad allokering kvv'!$B$1:$AG$700,MATCH(G$1,'Justerad allokering kvv'!$B$1:$AF$1,0),FALSE)))</f>
        <v>2.04766</v>
      </c>
      <c r="H219">
        <f>IF($B219=" ","",IF(ISERROR(1/VLOOKUP($B219,'Justerad allokering kvv'!$B$1:$AG$700,MATCH(H$1,'Justerad allokering kvv'!$B$1:$AF$1,0),FALSE)),VLOOKUP($B219,'Allokerad kvv'!$B$2:$AV$700,MATCH(H$1,'Allokerad kvv'!$B$1:$AV$1,0),FALSE),VLOOKUP($B219,'Justerad allokering kvv'!$B$1:$AG$700,MATCH(H$1,'Justerad allokering kvv'!$B$1:$AF$1,0),FALSE)))</f>
        <v>0</v>
      </c>
      <c r="I219">
        <f>IF($B219=" ","",IF(ISERROR(1/VLOOKUP($B219,'Justerad allokering kvv'!$B$1:$AG$700,MATCH(I$1,'Justerad allokering kvv'!$B$1:$AF$1,0),FALSE)),VLOOKUP($B219,'Allokerad kvv'!$B$2:$AV$700,MATCH(I$1,'Allokerad kvv'!$B$1:$AV$1,0),FALSE),VLOOKUP($B219,'Justerad allokering kvv'!$B$1:$AG$700,MATCH(I$1,'Justerad allokering kvv'!$B$1:$AF$1,0),FALSE)))</f>
        <v>0</v>
      </c>
      <c r="J219">
        <f>IF($B219=" ","",IF(ISERROR(1/VLOOKUP($B219,'Justerad allokering kvv'!$B$1:$AG$700,MATCH(J$1,'Justerad allokering kvv'!$B$1:$AF$1,0),FALSE)),VLOOKUP($B219,'Allokerad kvv'!$B$2:$AV$700,MATCH(J$1,'Allokerad kvv'!$B$1:$AV$1,0),FALSE),VLOOKUP($B219,'Justerad allokering kvv'!$B$1:$AG$700,MATCH(J$1,'Justerad allokering kvv'!$B$1:$AF$1,0),FALSE)))</f>
        <v>44.3489</v>
      </c>
      <c r="K219">
        <f>IF($B219=" ","",IF(ISERROR(1/VLOOKUP($B219,'Justerad allokering kvv'!$B$1:$AG$700,MATCH(K$1,'Justerad allokering kvv'!$B$1:$AF$1,0),FALSE)),VLOOKUP($B219,'Allokerad kvv'!$B$2:$AV$700,MATCH(K$1,'Allokerad kvv'!$B$1:$AV$1,0),FALSE),VLOOKUP($B219,'Justerad allokering kvv'!$B$1:$AG$700,MATCH(K$1,'Justerad allokering kvv'!$B$1:$AF$1,0),FALSE)))</f>
        <v>0</v>
      </c>
      <c r="L219">
        <f>IF($B219=" ","",IF(ISERROR(1/VLOOKUP($B219,'Justerad allokering kvv'!$B$1:$AG$700,MATCH(L$1,'Justerad allokering kvv'!$B$1:$AF$1,0),FALSE)),VLOOKUP($B219,'Allokerad kvv'!$B$2:$AV$700,MATCH(L$1,'Allokerad kvv'!$B$1:$AV$1,0),FALSE),VLOOKUP($B219,'Justerad allokering kvv'!$B$1:$AG$700,MATCH(L$1,'Justerad allokering kvv'!$B$1:$AF$1,0),FALSE)))</f>
        <v>0</v>
      </c>
      <c r="M219">
        <f>IF($B219=" ","",IF(ISERROR(1/VLOOKUP($B219,'Justerad allokering kvv'!$B$1:$AG$700,MATCH(M$1,'Justerad allokering kvv'!$B$1:$AF$1,0),FALSE)),VLOOKUP($B219,'Allokerad kvv'!$B$2:$AV$700,MATCH(M$1,'Allokerad kvv'!$B$1:$AV$1,0),FALSE),VLOOKUP($B219,'Justerad allokering kvv'!$B$1:$AG$700,MATCH(M$1,'Justerad allokering kvv'!$B$1:$AF$1,0),FALSE)))</f>
        <v>110.69</v>
      </c>
      <c r="N219">
        <f>IF($B219=" ","",IF(ISERROR(1/VLOOKUP($B219,'Justerad allokering kvv'!$B$1:$AG$700,MATCH(N$1,'Justerad allokering kvv'!$B$1:$AF$1,0),FALSE)),VLOOKUP($B219,'Allokerad kvv'!$B$2:$AV$700,MATCH(N$1,'Allokerad kvv'!$B$1:$AV$1,0),FALSE),VLOOKUP($B219,'Justerad allokering kvv'!$B$1:$AG$700,MATCH(N$1,'Justerad allokering kvv'!$B$1:$AF$1,0),FALSE)))</f>
        <v>1.36879</v>
      </c>
      <c r="O219">
        <f>IF($B219=" ","",IF(ISERROR(1/VLOOKUP($B219,'Justerad allokering kvv'!$B$1:$AG$700,MATCH(O$1,'Justerad allokering kvv'!$B$1:$AF$1,0),FALSE)),VLOOKUP($B219,'Allokerad kvv'!$B$2:$AV$700,MATCH(O$1,'Allokerad kvv'!$B$1:$AV$1,0),FALSE),VLOOKUP($B219,'Justerad allokering kvv'!$B$1:$AG$700,MATCH(O$1,'Justerad allokering kvv'!$B$1:$AF$1,0),FALSE)))</f>
        <v>0</v>
      </c>
      <c r="P219">
        <f>IF($B219=" ","",IF(ISERROR(1/VLOOKUP($B219,'Justerad allokering kvv'!$B$1:$AG$700,MATCH(P$1,'Justerad allokering kvv'!$B$1:$AF$1,0),FALSE)),VLOOKUP($B219,'Allokerad kvv'!$B$2:$AV$700,MATCH(P$1,'Allokerad kvv'!$B$1:$AV$1,0),FALSE),VLOOKUP($B219,'Justerad allokering kvv'!$B$1:$AG$700,MATCH(P$1,'Justerad allokering kvv'!$B$1:$AF$1,0),FALSE)))</f>
        <v>0</v>
      </c>
      <c r="Q219">
        <f>IF($B219=" ","",IF(ISERROR(1/VLOOKUP($B219,'Justerad allokering kvv'!$B$1:$AG$700,MATCH(Q$1,'Justerad allokering kvv'!$B$1:$AF$1,0),FALSE)),VLOOKUP($B219,'Allokerad kvv'!$B$2:$AV$700,MATCH(Q$1,'Allokerad kvv'!$B$1:$AV$1,0),FALSE),VLOOKUP($B219,'Justerad allokering kvv'!$B$1:$AG$700,MATCH(Q$1,'Justerad allokering kvv'!$B$1:$AF$1,0),FALSE)))</f>
        <v>0</v>
      </c>
      <c r="R219">
        <f>IF($B219=" ","",IF(ISERROR(1/VLOOKUP($B219,'Justerad allokering kvv'!$B$1:$AG$700,MATCH(R$1,'Justerad allokering kvv'!$B$1:$AF$1,0),FALSE)),VLOOKUP($B219,'Allokerad kvv'!$B$2:$AV$700,MATCH(R$1,'Allokerad kvv'!$B$1:$AV$1,0),FALSE),VLOOKUP($B219,'Justerad allokering kvv'!$B$1:$AG$700,MATCH(R$1,'Justerad allokering kvv'!$B$1:$AF$1,0),FALSE)))</f>
        <v>3.6510400000000001</v>
      </c>
      <c r="S219">
        <f>IF($B219=" ","",IF(ISERROR(1/VLOOKUP($B219,'Justerad allokering kvv'!$B$1:$AG$700,MATCH(S$1,'Justerad allokering kvv'!$B$1:$AF$1,0),FALSE)),VLOOKUP($B219,'Allokerad kvv'!$B$2:$AV$700,MATCH(S$1,'Allokerad kvv'!$B$1:$AV$1,0),FALSE),VLOOKUP($B219,'Justerad allokering kvv'!$B$1:$AG$700,MATCH(S$1,'Justerad allokering kvv'!$B$1:$AF$1,0),FALSE)))</f>
        <v>0</v>
      </c>
      <c r="T219">
        <f>IF($B219=" ","",IF(ISERROR(1/VLOOKUP($B219,'Justerad allokering kvv'!$B$1:$AG$700,MATCH(T$1,'Justerad allokering kvv'!$B$1:$AF$1,0),FALSE)),VLOOKUP($B219,'Allokerad kvv'!$B$2:$AV$700,MATCH(T$1,'Allokerad kvv'!$B$1:$AV$1,0),FALSE),VLOOKUP($B219,'Justerad allokering kvv'!$B$1:$AG$700,MATCH(T$1,'Justerad allokering kvv'!$B$1:$AF$1,0),FALSE)))</f>
        <v>0</v>
      </c>
      <c r="U219">
        <f>IF($B219=" ","",IF(ISERROR(1/VLOOKUP($B219,'Justerad allokering kvv'!$B$1:$AG$700,MATCH(U$1,'Justerad allokering kvv'!$B$1:$AF$1,0),FALSE)),VLOOKUP($B219,'Allokerad kvv'!$B$2:$AV$700,MATCH(U$1,'Allokerad kvv'!$B$1:$AV$1,0),FALSE),VLOOKUP($B219,'Justerad allokering kvv'!$B$1:$AG$700,MATCH(U$1,'Justerad allokering kvv'!$B$1:$AF$1,0),FALSE)))</f>
        <v>0</v>
      </c>
      <c r="V219">
        <f>IF($B219=" ","",IF(ISERROR(1/VLOOKUP($B219,'Justerad allokering kvv'!$B$1:$AG$700,MATCH(V$1,'Justerad allokering kvv'!$B$1:$AF$1,0),FALSE)),VLOOKUP($B219,'Allokerad kvv'!$B$2:$AV$700,MATCH(V$1,'Allokerad kvv'!$B$1:$AV$1,0),FALSE),VLOOKUP($B219,'Justerad allokering kvv'!$B$1:$AG$700,MATCH(V$1,'Justerad allokering kvv'!$B$1:$AF$1,0),FALSE)))</f>
        <v>0</v>
      </c>
      <c r="W219">
        <f>IF($B219=" ","",IF(ISERROR(1/VLOOKUP($B219,'Justerad allokering kvv'!$B$1:$AG$700,MATCH(W$1,'Justerad allokering kvv'!$B$1:$AF$1,0),FALSE)),VLOOKUP($B219,'Allokerad kvv'!$B$2:$AV$700,MATCH(W$1,'Allokerad kvv'!$B$1:$AV$1,0),FALSE),VLOOKUP($B219,'Justerad allokering kvv'!$B$1:$AG$700,MATCH(W$1,'Justerad allokering kvv'!$B$1:$AF$1,0),FALSE)))</f>
        <v>0</v>
      </c>
      <c r="X219">
        <f>IF($B219=" ","",IF(ISERROR(1/VLOOKUP($B219,'Justerad allokering kvv'!$B$1:$AG$700,MATCH(X$1,'Justerad allokering kvv'!$B$1:$AF$1,0),FALSE)),VLOOKUP($B219,'Allokerad kvv'!$B$2:$AV$700,MATCH(X$1,'Allokerad kvv'!$B$1:$AV$1,0),FALSE),VLOOKUP($B219,'Justerad allokering kvv'!$B$1:$AG$700,MATCH(X$1,'Justerad allokering kvv'!$B$1:$AF$1,0),FALSE)))</f>
        <v>0</v>
      </c>
      <c r="Y219">
        <f>IF($B219=" ","",IF(ISERROR(1/VLOOKUP($B219,'Justerad allokering kvv'!$B$1:$AG$700,MATCH(Y$1,'Justerad allokering kvv'!$B$1:$AF$1,0),FALSE)),VLOOKUP($B219,'Allokerad kvv'!$B$2:$AV$700,MATCH(Y$1,'Allokerad kvv'!$B$1:$AV$1,0),FALSE),VLOOKUP($B219,'Justerad allokering kvv'!$B$1:$AG$700,MATCH(Y$1,'Justerad allokering kvv'!$B$1:$AF$1,0),FALSE)))</f>
        <v>0</v>
      </c>
      <c r="AB219">
        <f>IFERROR(VLOOKUP($B219,Kraftvärmeprod!$B$1:$AO$424,MATCH("Tillförd energi från rökgaskondensering (GWh)",Kraftvärmeprod!$B$1:$AG$1,0),FALSE)/1,0)</f>
        <v>0</v>
      </c>
      <c r="AE219" s="122">
        <f t="shared" si="12"/>
        <v>162.10638999999998</v>
      </c>
      <c r="AG219">
        <f t="shared" si="13"/>
        <v>158.45534999999998</v>
      </c>
      <c r="AH219">
        <f t="shared" si="14"/>
        <v>158.45534999999998</v>
      </c>
      <c r="AI219">
        <f>IF(AH219=0,"",AH219/VLOOKUP(B219,Kraftvärmeprod!$B$1:$BC$480,MATCH("Summa tillförd energi exklusive rökgaskondensering",Kraftvärmeprod!$B$1:$BC$1,0),FALSE))</f>
        <v>0.91276123271889398</v>
      </c>
      <c r="AK219">
        <f t="shared" si="15"/>
        <v>156.40769</v>
      </c>
    </row>
    <row r="220" spans="1:37" x14ac:dyDescent="0.25">
      <c r="A220" s="2" t="s">
        <v>359</v>
      </c>
      <c r="B220" s="2" t="s">
        <v>360</v>
      </c>
      <c r="C220">
        <f>IF($B220=" ","",IF(ISERROR(1/VLOOKUP($B220,'Justerad allokering kvv'!$B$1:$AG$700,MATCH(C$1,'Justerad allokering kvv'!$B$1:$AF$1,0),FALSE)),VLOOKUP($B220,'Allokerad kvv'!$B$2:$AV$700,MATCH(C$1,'Allokerad kvv'!$B$1:$AV$1,0),FALSE),VLOOKUP($B220,'Justerad allokering kvv'!$B$1:$AG$700,MATCH(C$1,'Justerad allokering kvv'!$B$1:$AF$1,0),FALSE)))</f>
        <v>0</v>
      </c>
      <c r="D220">
        <f>IF($B220=" ","",IF(ISERROR(1/VLOOKUP($B220,'Justerad allokering kvv'!$B$1:$AG$700,MATCH(D$1,'Justerad allokering kvv'!$B$1:$AF$1,0),FALSE)),VLOOKUP($B220,'Allokerad kvv'!$B$2:$AV$700,MATCH(D$1,'Allokerad kvv'!$B$1:$AV$1,0),FALSE),VLOOKUP($B220,'Justerad allokering kvv'!$B$1:$AG$700,MATCH(D$1,'Justerad allokering kvv'!$B$1:$AF$1,0),FALSE)))</f>
        <v>0</v>
      </c>
      <c r="E220">
        <f>IF($B220=" ","",IF(ISERROR(1/VLOOKUP($B220,'Justerad allokering kvv'!$B$1:$AG$700,MATCH(E$1,'Justerad allokering kvv'!$B$1:$AF$1,0),FALSE)),VLOOKUP($B220,'Allokerad kvv'!$B$2:$AV$700,MATCH(E$1,'Allokerad kvv'!$B$1:$AV$1,0),FALSE),VLOOKUP($B220,'Justerad allokering kvv'!$B$1:$AG$700,MATCH(E$1,'Justerad allokering kvv'!$B$1:$AF$1,0),FALSE)))</f>
        <v>0</v>
      </c>
      <c r="F220">
        <f>IF($B220=" ","",IF(ISERROR(1/VLOOKUP($B220,'Justerad allokering kvv'!$B$1:$AG$700,MATCH(F$1,'Justerad allokering kvv'!$B$1:$AF$1,0),FALSE)),VLOOKUP($B220,'Allokerad kvv'!$B$2:$AV$700,MATCH(F$1,'Allokerad kvv'!$B$1:$AV$1,0),FALSE),VLOOKUP($B220,'Justerad allokering kvv'!$B$1:$AG$700,MATCH(F$1,'Justerad allokering kvv'!$B$1:$AF$1,0),FALSE)))</f>
        <v>0</v>
      </c>
      <c r="G220">
        <f>IF($B220=" ","",IF(ISERROR(1/VLOOKUP($B220,'Justerad allokering kvv'!$B$1:$AG$700,MATCH(G$1,'Justerad allokering kvv'!$B$1:$AF$1,0),FALSE)),VLOOKUP($B220,'Allokerad kvv'!$B$2:$AV$700,MATCH(G$1,'Allokerad kvv'!$B$1:$AV$1,0),FALSE),VLOOKUP($B220,'Justerad allokering kvv'!$B$1:$AG$700,MATCH(G$1,'Justerad allokering kvv'!$B$1:$AF$1,0),FALSE)))</f>
        <v>0</v>
      </c>
      <c r="H220">
        <f>IF($B220=" ","",IF(ISERROR(1/VLOOKUP($B220,'Justerad allokering kvv'!$B$1:$AG$700,MATCH(H$1,'Justerad allokering kvv'!$B$1:$AF$1,0),FALSE)),VLOOKUP($B220,'Allokerad kvv'!$B$2:$AV$700,MATCH(H$1,'Allokerad kvv'!$B$1:$AV$1,0),FALSE),VLOOKUP($B220,'Justerad allokering kvv'!$B$1:$AG$700,MATCH(H$1,'Justerad allokering kvv'!$B$1:$AF$1,0),FALSE)))</f>
        <v>0</v>
      </c>
      <c r="I220">
        <f>IF($B220=" ","",IF(ISERROR(1/VLOOKUP($B220,'Justerad allokering kvv'!$B$1:$AG$700,MATCH(I$1,'Justerad allokering kvv'!$B$1:$AF$1,0),FALSE)),VLOOKUP($B220,'Allokerad kvv'!$B$2:$AV$700,MATCH(I$1,'Allokerad kvv'!$B$1:$AV$1,0),FALSE),VLOOKUP($B220,'Justerad allokering kvv'!$B$1:$AG$700,MATCH(I$1,'Justerad allokering kvv'!$B$1:$AF$1,0),FALSE)))</f>
        <v>0</v>
      </c>
      <c r="J220">
        <f>IF($B220=" ","",IF(ISERROR(1/VLOOKUP($B220,'Justerad allokering kvv'!$B$1:$AG$700,MATCH(J$1,'Justerad allokering kvv'!$B$1:$AF$1,0),FALSE)),VLOOKUP($B220,'Allokerad kvv'!$B$2:$AV$700,MATCH(J$1,'Allokerad kvv'!$B$1:$AV$1,0),FALSE),VLOOKUP($B220,'Justerad allokering kvv'!$B$1:$AG$700,MATCH(J$1,'Justerad allokering kvv'!$B$1:$AF$1,0),FALSE)))</f>
        <v>0</v>
      </c>
      <c r="K220">
        <f>IF($B220=" ","",IF(ISERROR(1/VLOOKUP($B220,'Justerad allokering kvv'!$B$1:$AG$700,MATCH(K$1,'Justerad allokering kvv'!$B$1:$AF$1,0),FALSE)),VLOOKUP($B220,'Allokerad kvv'!$B$2:$AV$700,MATCH(K$1,'Allokerad kvv'!$B$1:$AV$1,0),FALSE),VLOOKUP($B220,'Justerad allokering kvv'!$B$1:$AG$700,MATCH(K$1,'Justerad allokering kvv'!$B$1:$AF$1,0),FALSE)))</f>
        <v>0</v>
      </c>
      <c r="L220">
        <f>IF($B220=" ","",IF(ISERROR(1/VLOOKUP($B220,'Justerad allokering kvv'!$B$1:$AG$700,MATCH(L$1,'Justerad allokering kvv'!$B$1:$AF$1,0),FALSE)),VLOOKUP($B220,'Allokerad kvv'!$B$2:$AV$700,MATCH(L$1,'Allokerad kvv'!$B$1:$AV$1,0),FALSE),VLOOKUP($B220,'Justerad allokering kvv'!$B$1:$AG$700,MATCH(L$1,'Justerad allokering kvv'!$B$1:$AF$1,0),FALSE)))</f>
        <v>0</v>
      </c>
      <c r="M220">
        <f>IF($B220=" ","",IF(ISERROR(1/VLOOKUP($B220,'Justerad allokering kvv'!$B$1:$AG$700,MATCH(M$1,'Justerad allokering kvv'!$B$1:$AF$1,0),FALSE)),VLOOKUP($B220,'Allokerad kvv'!$B$2:$AV$700,MATCH(M$1,'Allokerad kvv'!$B$1:$AV$1,0),FALSE),VLOOKUP($B220,'Justerad allokering kvv'!$B$1:$AG$700,MATCH(M$1,'Justerad allokering kvv'!$B$1:$AF$1,0),FALSE)))</f>
        <v>0</v>
      </c>
      <c r="N220">
        <f>IF($B220=" ","",IF(ISERROR(1/VLOOKUP($B220,'Justerad allokering kvv'!$B$1:$AG$700,MATCH(N$1,'Justerad allokering kvv'!$B$1:$AF$1,0),FALSE)),VLOOKUP($B220,'Allokerad kvv'!$B$2:$AV$700,MATCH(N$1,'Allokerad kvv'!$B$1:$AV$1,0),FALSE),VLOOKUP($B220,'Justerad allokering kvv'!$B$1:$AG$700,MATCH(N$1,'Justerad allokering kvv'!$B$1:$AF$1,0),FALSE)))</f>
        <v>0</v>
      </c>
      <c r="O220">
        <f>IF($B220=" ","",IF(ISERROR(1/VLOOKUP($B220,'Justerad allokering kvv'!$B$1:$AG$700,MATCH(O$1,'Justerad allokering kvv'!$B$1:$AF$1,0),FALSE)),VLOOKUP($B220,'Allokerad kvv'!$B$2:$AV$700,MATCH(O$1,'Allokerad kvv'!$B$1:$AV$1,0),FALSE),VLOOKUP($B220,'Justerad allokering kvv'!$B$1:$AG$700,MATCH(O$1,'Justerad allokering kvv'!$B$1:$AF$1,0),FALSE)))</f>
        <v>0</v>
      </c>
      <c r="P220">
        <f>IF($B220=" ","",IF(ISERROR(1/VLOOKUP($B220,'Justerad allokering kvv'!$B$1:$AG$700,MATCH(P$1,'Justerad allokering kvv'!$B$1:$AF$1,0),FALSE)),VLOOKUP($B220,'Allokerad kvv'!$B$2:$AV$700,MATCH(P$1,'Allokerad kvv'!$B$1:$AV$1,0),FALSE),VLOOKUP($B220,'Justerad allokering kvv'!$B$1:$AG$700,MATCH(P$1,'Justerad allokering kvv'!$B$1:$AF$1,0),FALSE)))</f>
        <v>0</v>
      </c>
      <c r="Q220">
        <f>IF($B220=" ","",IF(ISERROR(1/VLOOKUP($B220,'Justerad allokering kvv'!$B$1:$AG$700,MATCH(Q$1,'Justerad allokering kvv'!$B$1:$AF$1,0),FALSE)),VLOOKUP($B220,'Allokerad kvv'!$B$2:$AV$700,MATCH(Q$1,'Allokerad kvv'!$B$1:$AV$1,0),FALSE),VLOOKUP($B220,'Justerad allokering kvv'!$B$1:$AG$700,MATCH(Q$1,'Justerad allokering kvv'!$B$1:$AF$1,0),FALSE)))</f>
        <v>0</v>
      </c>
      <c r="R220">
        <f>IF($B220=" ","",IF(ISERROR(1/VLOOKUP($B220,'Justerad allokering kvv'!$B$1:$AG$700,MATCH(R$1,'Justerad allokering kvv'!$B$1:$AF$1,0),FALSE)),VLOOKUP($B220,'Allokerad kvv'!$B$2:$AV$700,MATCH(R$1,'Allokerad kvv'!$B$1:$AV$1,0),FALSE),VLOOKUP($B220,'Justerad allokering kvv'!$B$1:$AG$700,MATCH(R$1,'Justerad allokering kvv'!$B$1:$AF$1,0),FALSE)))</f>
        <v>0</v>
      </c>
      <c r="S220">
        <f>IF($B220=" ","",IF(ISERROR(1/VLOOKUP($B220,'Justerad allokering kvv'!$B$1:$AG$700,MATCH(S$1,'Justerad allokering kvv'!$B$1:$AF$1,0),FALSE)),VLOOKUP($B220,'Allokerad kvv'!$B$2:$AV$700,MATCH(S$1,'Allokerad kvv'!$B$1:$AV$1,0),FALSE),VLOOKUP($B220,'Justerad allokering kvv'!$B$1:$AG$700,MATCH(S$1,'Justerad allokering kvv'!$B$1:$AF$1,0),FALSE)))</f>
        <v>0</v>
      </c>
      <c r="T220">
        <f>IF($B220=" ","",IF(ISERROR(1/VLOOKUP($B220,'Justerad allokering kvv'!$B$1:$AG$700,MATCH(T$1,'Justerad allokering kvv'!$B$1:$AF$1,0),FALSE)),VLOOKUP($B220,'Allokerad kvv'!$B$2:$AV$700,MATCH(T$1,'Allokerad kvv'!$B$1:$AV$1,0),FALSE),VLOOKUP($B220,'Justerad allokering kvv'!$B$1:$AG$700,MATCH(T$1,'Justerad allokering kvv'!$B$1:$AF$1,0),FALSE)))</f>
        <v>0</v>
      </c>
      <c r="U220">
        <f>IF($B220=" ","",IF(ISERROR(1/VLOOKUP($B220,'Justerad allokering kvv'!$B$1:$AG$700,MATCH(U$1,'Justerad allokering kvv'!$B$1:$AF$1,0),FALSE)),VLOOKUP($B220,'Allokerad kvv'!$B$2:$AV$700,MATCH(U$1,'Allokerad kvv'!$B$1:$AV$1,0),FALSE),VLOOKUP($B220,'Justerad allokering kvv'!$B$1:$AG$700,MATCH(U$1,'Justerad allokering kvv'!$B$1:$AF$1,0),FALSE)))</f>
        <v>0</v>
      </c>
      <c r="V220">
        <f>IF($B220=" ","",IF(ISERROR(1/VLOOKUP($B220,'Justerad allokering kvv'!$B$1:$AG$700,MATCH(V$1,'Justerad allokering kvv'!$B$1:$AF$1,0),FALSE)),VLOOKUP($B220,'Allokerad kvv'!$B$2:$AV$700,MATCH(V$1,'Allokerad kvv'!$B$1:$AV$1,0),FALSE),VLOOKUP($B220,'Justerad allokering kvv'!$B$1:$AG$700,MATCH(V$1,'Justerad allokering kvv'!$B$1:$AF$1,0),FALSE)))</f>
        <v>0</v>
      </c>
      <c r="W220">
        <f>IF($B220=" ","",IF(ISERROR(1/VLOOKUP($B220,'Justerad allokering kvv'!$B$1:$AG$700,MATCH(W$1,'Justerad allokering kvv'!$B$1:$AF$1,0),FALSE)),VLOOKUP($B220,'Allokerad kvv'!$B$2:$AV$700,MATCH(W$1,'Allokerad kvv'!$B$1:$AV$1,0),FALSE),VLOOKUP($B220,'Justerad allokering kvv'!$B$1:$AG$700,MATCH(W$1,'Justerad allokering kvv'!$B$1:$AF$1,0),FALSE)))</f>
        <v>0</v>
      </c>
      <c r="X220">
        <f>IF($B220=" ","",IF(ISERROR(1/VLOOKUP($B220,'Justerad allokering kvv'!$B$1:$AG$700,MATCH(X$1,'Justerad allokering kvv'!$B$1:$AF$1,0),FALSE)),VLOOKUP($B220,'Allokerad kvv'!$B$2:$AV$700,MATCH(X$1,'Allokerad kvv'!$B$1:$AV$1,0),FALSE),VLOOKUP($B220,'Justerad allokering kvv'!$B$1:$AG$700,MATCH(X$1,'Justerad allokering kvv'!$B$1:$AF$1,0),FALSE)))</f>
        <v>0</v>
      </c>
      <c r="Y220">
        <f>IF($B220=" ","",IF(ISERROR(1/VLOOKUP($B220,'Justerad allokering kvv'!$B$1:$AG$700,MATCH(Y$1,'Justerad allokering kvv'!$B$1:$AF$1,0),FALSE)),VLOOKUP($B220,'Allokerad kvv'!$B$2:$AV$700,MATCH(Y$1,'Allokerad kvv'!$B$1:$AV$1,0),FALSE),VLOOKUP($B220,'Justerad allokering kvv'!$B$1:$AG$700,MATCH(Y$1,'Justerad allokering kvv'!$B$1:$AF$1,0),FALSE)))</f>
        <v>0</v>
      </c>
      <c r="AB220">
        <f>IFERROR(VLOOKUP($B220,Kraftvärmeprod!$B$1:$AO$424,MATCH("Tillförd energi från rökgaskondensering (GWh)",Kraftvärmeprod!$B$1:$AG$1,0),FALSE)/1,0)</f>
        <v>0</v>
      </c>
      <c r="AE220" s="122">
        <f t="shared" si="12"/>
        <v>0</v>
      </c>
      <c r="AG220">
        <f t="shared" si="13"/>
        <v>0</v>
      </c>
      <c r="AH220">
        <f t="shared" si="14"/>
        <v>0</v>
      </c>
      <c r="AI220" t="str">
        <f>IF(AH220=0,"",AH220/VLOOKUP(B220,Kraftvärmeprod!$B$1:$BC$480,MATCH("Summa tillförd energi exklusive rökgaskondensering",Kraftvärmeprod!$B$1:$BC$1,0),FALSE))</f>
        <v/>
      </c>
      <c r="AK220">
        <f t="shared" si="15"/>
        <v>0</v>
      </c>
    </row>
    <row r="221" spans="1:37" x14ac:dyDescent="0.25">
      <c r="A221" s="2" t="s">
        <v>359</v>
      </c>
      <c r="B221" s="2" t="s">
        <v>361</v>
      </c>
      <c r="C221">
        <f>IF($B221=" ","",IF(ISERROR(1/VLOOKUP($B221,'Justerad allokering kvv'!$B$1:$AG$700,MATCH(C$1,'Justerad allokering kvv'!$B$1:$AF$1,0),FALSE)),VLOOKUP($B221,'Allokerad kvv'!$B$2:$AV$700,MATCH(C$1,'Allokerad kvv'!$B$1:$AV$1,0),FALSE),VLOOKUP($B221,'Justerad allokering kvv'!$B$1:$AG$700,MATCH(C$1,'Justerad allokering kvv'!$B$1:$AF$1,0),FALSE)))</f>
        <v>0</v>
      </c>
      <c r="D221">
        <f>IF($B221=" ","",IF(ISERROR(1/VLOOKUP($B221,'Justerad allokering kvv'!$B$1:$AG$700,MATCH(D$1,'Justerad allokering kvv'!$B$1:$AF$1,0),FALSE)),VLOOKUP($B221,'Allokerad kvv'!$B$2:$AV$700,MATCH(D$1,'Allokerad kvv'!$B$1:$AV$1,0),FALSE),VLOOKUP($B221,'Justerad allokering kvv'!$B$1:$AG$700,MATCH(D$1,'Justerad allokering kvv'!$B$1:$AF$1,0),FALSE)))</f>
        <v>0</v>
      </c>
      <c r="E221">
        <f>IF($B221=" ","",IF(ISERROR(1/VLOOKUP($B221,'Justerad allokering kvv'!$B$1:$AG$700,MATCH(E$1,'Justerad allokering kvv'!$B$1:$AF$1,0),FALSE)),VLOOKUP($B221,'Allokerad kvv'!$B$2:$AV$700,MATCH(E$1,'Allokerad kvv'!$B$1:$AV$1,0),FALSE),VLOOKUP($B221,'Justerad allokering kvv'!$B$1:$AG$700,MATCH(E$1,'Justerad allokering kvv'!$B$1:$AF$1,0),FALSE)))</f>
        <v>0</v>
      </c>
      <c r="F221">
        <f>IF($B221=" ","",IF(ISERROR(1/VLOOKUP($B221,'Justerad allokering kvv'!$B$1:$AG$700,MATCH(F$1,'Justerad allokering kvv'!$B$1:$AF$1,0),FALSE)),VLOOKUP($B221,'Allokerad kvv'!$B$2:$AV$700,MATCH(F$1,'Allokerad kvv'!$B$1:$AV$1,0),FALSE),VLOOKUP($B221,'Justerad allokering kvv'!$B$1:$AG$700,MATCH(F$1,'Justerad allokering kvv'!$B$1:$AF$1,0),FALSE)))</f>
        <v>0</v>
      </c>
      <c r="G221">
        <f>IF($B221=" ","",IF(ISERROR(1/VLOOKUP($B221,'Justerad allokering kvv'!$B$1:$AG$700,MATCH(G$1,'Justerad allokering kvv'!$B$1:$AF$1,0),FALSE)),VLOOKUP($B221,'Allokerad kvv'!$B$2:$AV$700,MATCH(G$1,'Allokerad kvv'!$B$1:$AV$1,0),FALSE),VLOOKUP($B221,'Justerad allokering kvv'!$B$1:$AG$700,MATCH(G$1,'Justerad allokering kvv'!$B$1:$AF$1,0),FALSE)))</f>
        <v>0</v>
      </c>
      <c r="H221">
        <f>IF($B221=" ","",IF(ISERROR(1/VLOOKUP($B221,'Justerad allokering kvv'!$B$1:$AG$700,MATCH(H$1,'Justerad allokering kvv'!$B$1:$AF$1,0),FALSE)),VLOOKUP($B221,'Allokerad kvv'!$B$2:$AV$700,MATCH(H$1,'Allokerad kvv'!$B$1:$AV$1,0),FALSE),VLOOKUP($B221,'Justerad allokering kvv'!$B$1:$AG$700,MATCH(H$1,'Justerad allokering kvv'!$B$1:$AF$1,0),FALSE)))</f>
        <v>0</v>
      </c>
      <c r="I221">
        <f>IF($B221=" ","",IF(ISERROR(1/VLOOKUP($B221,'Justerad allokering kvv'!$B$1:$AG$700,MATCH(I$1,'Justerad allokering kvv'!$B$1:$AF$1,0),FALSE)),VLOOKUP($B221,'Allokerad kvv'!$B$2:$AV$700,MATCH(I$1,'Allokerad kvv'!$B$1:$AV$1,0),FALSE),VLOOKUP($B221,'Justerad allokering kvv'!$B$1:$AG$700,MATCH(I$1,'Justerad allokering kvv'!$B$1:$AF$1,0),FALSE)))</f>
        <v>0</v>
      </c>
      <c r="J221">
        <f>IF($B221=" ","",IF(ISERROR(1/VLOOKUP($B221,'Justerad allokering kvv'!$B$1:$AG$700,MATCH(J$1,'Justerad allokering kvv'!$B$1:$AF$1,0),FALSE)),VLOOKUP($B221,'Allokerad kvv'!$B$2:$AV$700,MATCH(J$1,'Allokerad kvv'!$B$1:$AV$1,0),FALSE),VLOOKUP($B221,'Justerad allokering kvv'!$B$1:$AG$700,MATCH(J$1,'Justerad allokering kvv'!$B$1:$AF$1,0),FALSE)))</f>
        <v>0</v>
      </c>
      <c r="K221">
        <f>IF($B221=" ","",IF(ISERROR(1/VLOOKUP($B221,'Justerad allokering kvv'!$B$1:$AG$700,MATCH(K$1,'Justerad allokering kvv'!$B$1:$AF$1,0),FALSE)),VLOOKUP($B221,'Allokerad kvv'!$B$2:$AV$700,MATCH(K$1,'Allokerad kvv'!$B$1:$AV$1,0),FALSE),VLOOKUP($B221,'Justerad allokering kvv'!$B$1:$AG$700,MATCH(K$1,'Justerad allokering kvv'!$B$1:$AF$1,0),FALSE)))</f>
        <v>0</v>
      </c>
      <c r="L221">
        <f>IF($B221=" ","",IF(ISERROR(1/VLOOKUP($B221,'Justerad allokering kvv'!$B$1:$AG$700,MATCH(L$1,'Justerad allokering kvv'!$B$1:$AF$1,0),FALSE)),VLOOKUP($B221,'Allokerad kvv'!$B$2:$AV$700,MATCH(L$1,'Allokerad kvv'!$B$1:$AV$1,0),FALSE),VLOOKUP($B221,'Justerad allokering kvv'!$B$1:$AG$700,MATCH(L$1,'Justerad allokering kvv'!$B$1:$AF$1,0),FALSE)))</f>
        <v>0</v>
      </c>
      <c r="M221">
        <f>IF($B221=" ","",IF(ISERROR(1/VLOOKUP($B221,'Justerad allokering kvv'!$B$1:$AG$700,MATCH(M$1,'Justerad allokering kvv'!$B$1:$AF$1,0),FALSE)),VLOOKUP($B221,'Allokerad kvv'!$B$2:$AV$700,MATCH(M$1,'Allokerad kvv'!$B$1:$AV$1,0),FALSE),VLOOKUP($B221,'Justerad allokering kvv'!$B$1:$AG$700,MATCH(M$1,'Justerad allokering kvv'!$B$1:$AF$1,0),FALSE)))</f>
        <v>0</v>
      </c>
      <c r="N221">
        <f>IF($B221=" ","",IF(ISERROR(1/VLOOKUP($B221,'Justerad allokering kvv'!$B$1:$AG$700,MATCH(N$1,'Justerad allokering kvv'!$B$1:$AF$1,0),FALSE)),VLOOKUP($B221,'Allokerad kvv'!$B$2:$AV$700,MATCH(N$1,'Allokerad kvv'!$B$1:$AV$1,0),FALSE),VLOOKUP($B221,'Justerad allokering kvv'!$B$1:$AG$700,MATCH(N$1,'Justerad allokering kvv'!$B$1:$AF$1,0),FALSE)))</f>
        <v>0</v>
      </c>
      <c r="O221">
        <f>IF($B221=" ","",IF(ISERROR(1/VLOOKUP($B221,'Justerad allokering kvv'!$B$1:$AG$700,MATCH(O$1,'Justerad allokering kvv'!$B$1:$AF$1,0),FALSE)),VLOOKUP($B221,'Allokerad kvv'!$B$2:$AV$700,MATCH(O$1,'Allokerad kvv'!$B$1:$AV$1,0),FALSE),VLOOKUP($B221,'Justerad allokering kvv'!$B$1:$AG$700,MATCH(O$1,'Justerad allokering kvv'!$B$1:$AF$1,0),FALSE)))</f>
        <v>0</v>
      </c>
      <c r="P221">
        <f>IF($B221=" ","",IF(ISERROR(1/VLOOKUP($B221,'Justerad allokering kvv'!$B$1:$AG$700,MATCH(P$1,'Justerad allokering kvv'!$B$1:$AF$1,0),FALSE)),VLOOKUP($B221,'Allokerad kvv'!$B$2:$AV$700,MATCH(P$1,'Allokerad kvv'!$B$1:$AV$1,0),FALSE),VLOOKUP($B221,'Justerad allokering kvv'!$B$1:$AG$700,MATCH(P$1,'Justerad allokering kvv'!$B$1:$AF$1,0),FALSE)))</f>
        <v>0</v>
      </c>
      <c r="Q221">
        <f>IF($B221=" ","",IF(ISERROR(1/VLOOKUP($B221,'Justerad allokering kvv'!$B$1:$AG$700,MATCH(Q$1,'Justerad allokering kvv'!$B$1:$AF$1,0),FALSE)),VLOOKUP($B221,'Allokerad kvv'!$B$2:$AV$700,MATCH(Q$1,'Allokerad kvv'!$B$1:$AV$1,0),FALSE),VLOOKUP($B221,'Justerad allokering kvv'!$B$1:$AG$700,MATCH(Q$1,'Justerad allokering kvv'!$B$1:$AF$1,0),FALSE)))</f>
        <v>0</v>
      </c>
      <c r="R221">
        <f>IF($B221=" ","",IF(ISERROR(1/VLOOKUP($B221,'Justerad allokering kvv'!$B$1:$AG$700,MATCH(R$1,'Justerad allokering kvv'!$B$1:$AF$1,0),FALSE)),VLOOKUP($B221,'Allokerad kvv'!$B$2:$AV$700,MATCH(R$1,'Allokerad kvv'!$B$1:$AV$1,0),FALSE),VLOOKUP($B221,'Justerad allokering kvv'!$B$1:$AG$700,MATCH(R$1,'Justerad allokering kvv'!$B$1:$AF$1,0),FALSE)))</f>
        <v>0</v>
      </c>
      <c r="S221">
        <f>IF($B221=" ","",IF(ISERROR(1/VLOOKUP($B221,'Justerad allokering kvv'!$B$1:$AG$700,MATCH(S$1,'Justerad allokering kvv'!$B$1:$AF$1,0),FALSE)),VLOOKUP($B221,'Allokerad kvv'!$B$2:$AV$700,MATCH(S$1,'Allokerad kvv'!$B$1:$AV$1,0),FALSE),VLOOKUP($B221,'Justerad allokering kvv'!$B$1:$AG$700,MATCH(S$1,'Justerad allokering kvv'!$B$1:$AF$1,0),FALSE)))</f>
        <v>0</v>
      </c>
      <c r="T221">
        <f>IF($B221=" ","",IF(ISERROR(1/VLOOKUP($B221,'Justerad allokering kvv'!$B$1:$AG$700,MATCH(T$1,'Justerad allokering kvv'!$B$1:$AF$1,0),FALSE)),VLOOKUP($B221,'Allokerad kvv'!$B$2:$AV$700,MATCH(T$1,'Allokerad kvv'!$B$1:$AV$1,0),FALSE),VLOOKUP($B221,'Justerad allokering kvv'!$B$1:$AG$700,MATCH(T$1,'Justerad allokering kvv'!$B$1:$AF$1,0),FALSE)))</f>
        <v>0</v>
      </c>
      <c r="U221">
        <f>IF($B221=" ","",IF(ISERROR(1/VLOOKUP($B221,'Justerad allokering kvv'!$B$1:$AG$700,MATCH(U$1,'Justerad allokering kvv'!$B$1:$AF$1,0),FALSE)),VLOOKUP($B221,'Allokerad kvv'!$B$2:$AV$700,MATCH(U$1,'Allokerad kvv'!$B$1:$AV$1,0),FALSE),VLOOKUP($B221,'Justerad allokering kvv'!$B$1:$AG$700,MATCH(U$1,'Justerad allokering kvv'!$B$1:$AF$1,0),FALSE)))</f>
        <v>0</v>
      </c>
      <c r="V221">
        <f>IF($B221=" ","",IF(ISERROR(1/VLOOKUP($B221,'Justerad allokering kvv'!$B$1:$AG$700,MATCH(V$1,'Justerad allokering kvv'!$B$1:$AF$1,0),FALSE)),VLOOKUP($B221,'Allokerad kvv'!$B$2:$AV$700,MATCH(V$1,'Allokerad kvv'!$B$1:$AV$1,0),FALSE),VLOOKUP($B221,'Justerad allokering kvv'!$B$1:$AG$700,MATCH(V$1,'Justerad allokering kvv'!$B$1:$AF$1,0),FALSE)))</f>
        <v>0</v>
      </c>
      <c r="W221">
        <f>IF($B221=" ","",IF(ISERROR(1/VLOOKUP($B221,'Justerad allokering kvv'!$B$1:$AG$700,MATCH(W$1,'Justerad allokering kvv'!$B$1:$AF$1,0),FALSE)),VLOOKUP($B221,'Allokerad kvv'!$B$2:$AV$700,MATCH(W$1,'Allokerad kvv'!$B$1:$AV$1,0),FALSE),VLOOKUP($B221,'Justerad allokering kvv'!$B$1:$AG$700,MATCH(W$1,'Justerad allokering kvv'!$B$1:$AF$1,0),FALSE)))</f>
        <v>0</v>
      </c>
      <c r="X221">
        <f>IF($B221=" ","",IF(ISERROR(1/VLOOKUP($B221,'Justerad allokering kvv'!$B$1:$AG$700,MATCH(X$1,'Justerad allokering kvv'!$B$1:$AF$1,0),FALSE)),VLOOKUP($B221,'Allokerad kvv'!$B$2:$AV$700,MATCH(X$1,'Allokerad kvv'!$B$1:$AV$1,0),FALSE),VLOOKUP($B221,'Justerad allokering kvv'!$B$1:$AG$700,MATCH(X$1,'Justerad allokering kvv'!$B$1:$AF$1,0),FALSE)))</f>
        <v>0</v>
      </c>
      <c r="Y221">
        <f>IF($B221=" ","",IF(ISERROR(1/VLOOKUP($B221,'Justerad allokering kvv'!$B$1:$AG$700,MATCH(Y$1,'Justerad allokering kvv'!$B$1:$AF$1,0),FALSE)),VLOOKUP($B221,'Allokerad kvv'!$B$2:$AV$700,MATCH(Y$1,'Allokerad kvv'!$B$1:$AV$1,0),FALSE),VLOOKUP($B221,'Justerad allokering kvv'!$B$1:$AG$700,MATCH(Y$1,'Justerad allokering kvv'!$B$1:$AF$1,0),FALSE)))</f>
        <v>0</v>
      </c>
      <c r="AB221">
        <f>IFERROR(VLOOKUP($B221,Kraftvärmeprod!$B$1:$AO$424,MATCH("Tillförd energi från rökgaskondensering (GWh)",Kraftvärmeprod!$B$1:$AG$1,0),FALSE)/1,0)</f>
        <v>0</v>
      </c>
      <c r="AE221" s="122">
        <f t="shared" si="12"/>
        <v>0</v>
      </c>
      <c r="AG221">
        <f t="shared" si="13"/>
        <v>0</v>
      </c>
      <c r="AH221">
        <f t="shared" si="14"/>
        <v>0</v>
      </c>
      <c r="AI221" t="str">
        <f>IF(AH221=0,"",AH221/VLOOKUP(B221,Kraftvärmeprod!$B$1:$BC$480,MATCH("Summa tillförd energi exklusive rökgaskondensering",Kraftvärmeprod!$B$1:$BC$1,0),FALSE))</f>
        <v/>
      </c>
      <c r="AK221">
        <f t="shared" si="15"/>
        <v>0</v>
      </c>
    </row>
    <row r="222" spans="1:37" x14ac:dyDescent="0.25">
      <c r="A222" s="2" t="s">
        <v>359</v>
      </c>
      <c r="B222" s="2" t="s">
        <v>362</v>
      </c>
      <c r="C222">
        <f>IF($B222=" ","",IF(ISERROR(1/VLOOKUP($B222,'Justerad allokering kvv'!$B$1:$AG$700,MATCH(C$1,'Justerad allokering kvv'!$B$1:$AF$1,0),FALSE)),VLOOKUP($B222,'Allokerad kvv'!$B$2:$AV$700,MATCH(C$1,'Allokerad kvv'!$B$1:$AV$1,0),FALSE),VLOOKUP($B222,'Justerad allokering kvv'!$B$1:$AG$700,MATCH(C$1,'Justerad allokering kvv'!$B$1:$AF$1,0),FALSE)))</f>
        <v>0</v>
      </c>
      <c r="D222">
        <f>IF($B222=" ","",IF(ISERROR(1/VLOOKUP($B222,'Justerad allokering kvv'!$B$1:$AG$700,MATCH(D$1,'Justerad allokering kvv'!$B$1:$AF$1,0),FALSE)),VLOOKUP($B222,'Allokerad kvv'!$B$2:$AV$700,MATCH(D$1,'Allokerad kvv'!$B$1:$AV$1,0),FALSE),VLOOKUP($B222,'Justerad allokering kvv'!$B$1:$AG$700,MATCH(D$1,'Justerad allokering kvv'!$B$1:$AF$1,0),FALSE)))</f>
        <v>0</v>
      </c>
      <c r="E222">
        <f>IF($B222=" ","",IF(ISERROR(1/VLOOKUP($B222,'Justerad allokering kvv'!$B$1:$AG$700,MATCH(E$1,'Justerad allokering kvv'!$B$1:$AF$1,0),FALSE)),VLOOKUP($B222,'Allokerad kvv'!$B$2:$AV$700,MATCH(E$1,'Allokerad kvv'!$B$1:$AV$1,0),FALSE),VLOOKUP($B222,'Justerad allokering kvv'!$B$1:$AG$700,MATCH(E$1,'Justerad allokering kvv'!$B$1:$AF$1,0),FALSE)))</f>
        <v>0</v>
      </c>
      <c r="F222">
        <f>IF($B222=" ","",IF(ISERROR(1/VLOOKUP($B222,'Justerad allokering kvv'!$B$1:$AG$700,MATCH(F$1,'Justerad allokering kvv'!$B$1:$AF$1,0),FALSE)),VLOOKUP($B222,'Allokerad kvv'!$B$2:$AV$700,MATCH(F$1,'Allokerad kvv'!$B$1:$AV$1,0),FALSE),VLOOKUP($B222,'Justerad allokering kvv'!$B$1:$AG$700,MATCH(F$1,'Justerad allokering kvv'!$B$1:$AF$1,0),FALSE)))</f>
        <v>0</v>
      </c>
      <c r="G222">
        <f>IF($B222=" ","",IF(ISERROR(1/VLOOKUP($B222,'Justerad allokering kvv'!$B$1:$AG$700,MATCH(G$1,'Justerad allokering kvv'!$B$1:$AF$1,0),FALSE)),VLOOKUP($B222,'Allokerad kvv'!$B$2:$AV$700,MATCH(G$1,'Allokerad kvv'!$B$1:$AV$1,0),FALSE),VLOOKUP($B222,'Justerad allokering kvv'!$B$1:$AG$700,MATCH(G$1,'Justerad allokering kvv'!$B$1:$AF$1,0),FALSE)))</f>
        <v>0</v>
      </c>
      <c r="H222">
        <f>IF($B222=" ","",IF(ISERROR(1/VLOOKUP($B222,'Justerad allokering kvv'!$B$1:$AG$700,MATCH(H$1,'Justerad allokering kvv'!$B$1:$AF$1,0),FALSE)),VLOOKUP($B222,'Allokerad kvv'!$B$2:$AV$700,MATCH(H$1,'Allokerad kvv'!$B$1:$AV$1,0),FALSE),VLOOKUP($B222,'Justerad allokering kvv'!$B$1:$AG$700,MATCH(H$1,'Justerad allokering kvv'!$B$1:$AF$1,0),FALSE)))</f>
        <v>0</v>
      </c>
      <c r="I222">
        <f>IF($B222=" ","",IF(ISERROR(1/VLOOKUP($B222,'Justerad allokering kvv'!$B$1:$AG$700,MATCH(I$1,'Justerad allokering kvv'!$B$1:$AF$1,0),FALSE)),VLOOKUP($B222,'Allokerad kvv'!$B$2:$AV$700,MATCH(I$1,'Allokerad kvv'!$B$1:$AV$1,0),FALSE),VLOOKUP($B222,'Justerad allokering kvv'!$B$1:$AG$700,MATCH(I$1,'Justerad allokering kvv'!$B$1:$AF$1,0),FALSE)))</f>
        <v>0</v>
      </c>
      <c r="J222">
        <f>IF($B222=" ","",IF(ISERROR(1/VLOOKUP($B222,'Justerad allokering kvv'!$B$1:$AG$700,MATCH(J$1,'Justerad allokering kvv'!$B$1:$AF$1,0),FALSE)),VLOOKUP($B222,'Allokerad kvv'!$B$2:$AV$700,MATCH(J$1,'Allokerad kvv'!$B$1:$AV$1,0),FALSE),VLOOKUP($B222,'Justerad allokering kvv'!$B$1:$AG$700,MATCH(J$1,'Justerad allokering kvv'!$B$1:$AF$1,0),FALSE)))</f>
        <v>79.529899999999998</v>
      </c>
      <c r="K222">
        <f>IF($B222=" ","",IF(ISERROR(1/VLOOKUP($B222,'Justerad allokering kvv'!$B$1:$AG$700,MATCH(K$1,'Justerad allokering kvv'!$B$1:$AF$1,0),FALSE)),VLOOKUP($B222,'Allokerad kvv'!$B$2:$AV$700,MATCH(K$1,'Allokerad kvv'!$B$1:$AV$1,0),FALSE),VLOOKUP($B222,'Justerad allokering kvv'!$B$1:$AG$700,MATCH(K$1,'Justerad allokering kvv'!$B$1:$AF$1,0),FALSE)))</f>
        <v>0</v>
      </c>
      <c r="L222">
        <f>IF($B222=" ","",IF(ISERROR(1/VLOOKUP($B222,'Justerad allokering kvv'!$B$1:$AG$700,MATCH(L$1,'Justerad allokering kvv'!$B$1:$AF$1,0),FALSE)),VLOOKUP($B222,'Allokerad kvv'!$B$2:$AV$700,MATCH(L$1,'Allokerad kvv'!$B$1:$AV$1,0),FALSE),VLOOKUP($B222,'Justerad allokering kvv'!$B$1:$AG$700,MATCH(L$1,'Justerad allokering kvv'!$B$1:$AF$1,0),FALSE)))</f>
        <v>0</v>
      </c>
      <c r="M222">
        <f>IF($B222=" ","",IF(ISERROR(1/VLOOKUP($B222,'Justerad allokering kvv'!$B$1:$AG$700,MATCH(M$1,'Justerad allokering kvv'!$B$1:$AF$1,0),FALSE)),VLOOKUP($B222,'Allokerad kvv'!$B$2:$AV$700,MATCH(M$1,'Allokerad kvv'!$B$1:$AV$1,0),FALSE),VLOOKUP($B222,'Justerad allokering kvv'!$B$1:$AG$700,MATCH(M$1,'Justerad allokering kvv'!$B$1:$AF$1,0),FALSE)))</f>
        <v>0</v>
      </c>
      <c r="N222">
        <f>IF($B222=" ","",IF(ISERROR(1/VLOOKUP($B222,'Justerad allokering kvv'!$B$1:$AG$700,MATCH(N$1,'Justerad allokering kvv'!$B$1:$AF$1,0),FALSE)),VLOOKUP($B222,'Allokerad kvv'!$B$2:$AV$700,MATCH(N$1,'Allokerad kvv'!$B$1:$AV$1,0),FALSE),VLOOKUP($B222,'Justerad allokering kvv'!$B$1:$AG$700,MATCH(N$1,'Justerad allokering kvv'!$B$1:$AF$1,0),FALSE)))</f>
        <v>0</v>
      </c>
      <c r="O222">
        <f>IF($B222=" ","",IF(ISERROR(1/VLOOKUP($B222,'Justerad allokering kvv'!$B$1:$AG$700,MATCH(O$1,'Justerad allokering kvv'!$B$1:$AF$1,0),FALSE)),VLOOKUP($B222,'Allokerad kvv'!$B$2:$AV$700,MATCH(O$1,'Allokerad kvv'!$B$1:$AV$1,0),FALSE),VLOOKUP($B222,'Justerad allokering kvv'!$B$1:$AG$700,MATCH(O$1,'Justerad allokering kvv'!$B$1:$AF$1,0),FALSE)))</f>
        <v>0</v>
      </c>
      <c r="P222">
        <f>IF($B222=" ","",IF(ISERROR(1/VLOOKUP($B222,'Justerad allokering kvv'!$B$1:$AG$700,MATCH(P$1,'Justerad allokering kvv'!$B$1:$AF$1,0),FALSE)),VLOOKUP($B222,'Allokerad kvv'!$B$2:$AV$700,MATCH(P$1,'Allokerad kvv'!$B$1:$AV$1,0),FALSE),VLOOKUP($B222,'Justerad allokering kvv'!$B$1:$AG$700,MATCH(P$1,'Justerad allokering kvv'!$B$1:$AF$1,0),FALSE)))</f>
        <v>0</v>
      </c>
      <c r="Q222">
        <f>IF($B222=" ","",IF(ISERROR(1/VLOOKUP($B222,'Justerad allokering kvv'!$B$1:$AG$700,MATCH(Q$1,'Justerad allokering kvv'!$B$1:$AF$1,0),FALSE)),VLOOKUP($B222,'Allokerad kvv'!$B$2:$AV$700,MATCH(Q$1,'Allokerad kvv'!$B$1:$AV$1,0),FALSE),VLOOKUP($B222,'Justerad allokering kvv'!$B$1:$AG$700,MATCH(Q$1,'Justerad allokering kvv'!$B$1:$AF$1,0),FALSE)))</f>
        <v>0</v>
      </c>
      <c r="R222">
        <f>IF($B222=" ","",IF(ISERROR(1/VLOOKUP($B222,'Justerad allokering kvv'!$B$1:$AG$700,MATCH(R$1,'Justerad allokering kvv'!$B$1:$AF$1,0),FALSE)),VLOOKUP($B222,'Allokerad kvv'!$B$2:$AV$700,MATCH(R$1,'Allokerad kvv'!$B$1:$AV$1,0),FALSE),VLOOKUP($B222,'Justerad allokering kvv'!$B$1:$AG$700,MATCH(R$1,'Justerad allokering kvv'!$B$1:$AF$1,0),FALSE)))</f>
        <v>3.1790799999999999</v>
      </c>
      <c r="S222">
        <f>IF($B222=" ","",IF(ISERROR(1/VLOOKUP($B222,'Justerad allokering kvv'!$B$1:$AG$700,MATCH(S$1,'Justerad allokering kvv'!$B$1:$AF$1,0),FALSE)),VLOOKUP($B222,'Allokerad kvv'!$B$2:$AV$700,MATCH(S$1,'Allokerad kvv'!$B$1:$AV$1,0),FALSE),VLOOKUP($B222,'Justerad allokering kvv'!$B$1:$AG$700,MATCH(S$1,'Justerad allokering kvv'!$B$1:$AF$1,0),FALSE)))</f>
        <v>0</v>
      </c>
      <c r="T222">
        <f>IF($B222=" ","",IF(ISERROR(1/VLOOKUP($B222,'Justerad allokering kvv'!$B$1:$AG$700,MATCH(T$1,'Justerad allokering kvv'!$B$1:$AF$1,0),FALSE)),VLOOKUP($B222,'Allokerad kvv'!$B$2:$AV$700,MATCH(T$1,'Allokerad kvv'!$B$1:$AV$1,0),FALSE),VLOOKUP($B222,'Justerad allokering kvv'!$B$1:$AG$700,MATCH(T$1,'Justerad allokering kvv'!$B$1:$AF$1,0),FALSE)))</f>
        <v>0</v>
      </c>
      <c r="U222">
        <f>IF($B222=" ","",IF(ISERROR(1/VLOOKUP($B222,'Justerad allokering kvv'!$B$1:$AG$700,MATCH(U$1,'Justerad allokering kvv'!$B$1:$AF$1,0),FALSE)),VLOOKUP($B222,'Allokerad kvv'!$B$2:$AV$700,MATCH(U$1,'Allokerad kvv'!$B$1:$AV$1,0),FALSE),VLOOKUP($B222,'Justerad allokering kvv'!$B$1:$AG$700,MATCH(U$1,'Justerad allokering kvv'!$B$1:$AF$1,0),FALSE)))</f>
        <v>0</v>
      </c>
      <c r="V222">
        <f>IF($B222=" ","",IF(ISERROR(1/VLOOKUP($B222,'Justerad allokering kvv'!$B$1:$AG$700,MATCH(V$1,'Justerad allokering kvv'!$B$1:$AF$1,0),FALSE)),VLOOKUP($B222,'Allokerad kvv'!$B$2:$AV$700,MATCH(V$1,'Allokerad kvv'!$B$1:$AV$1,0),FALSE),VLOOKUP($B222,'Justerad allokering kvv'!$B$1:$AG$700,MATCH(V$1,'Justerad allokering kvv'!$B$1:$AF$1,0),FALSE)))</f>
        <v>0</v>
      </c>
      <c r="W222">
        <f>IF($B222=" ","",IF(ISERROR(1/VLOOKUP($B222,'Justerad allokering kvv'!$B$1:$AG$700,MATCH(W$1,'Justerad allokering kvv'!$B$1:$AF$1,0),FALSE)),VLOOKUP($B222,'Allokerad kvv'!$B$2:$AV$700,MATCH(W$1,'Allokerad kvv'!$B$1:$AV$1,0),FALSE),VLOOKUP($B222,'Justerad allokering kvv'!$B$1:$AG$700,MATCH(W$1,'Justerad allokering kvv'!$B$1:$AF$1,0),FALSE)))</f>
        <v>0</v>
      </c>
      <c r="X222">
        <f>IF($B222=" ","",IF(ISERROR(1/VLOOKUP($B222,'Justerad allokering kvv'!$B$1:$AG$700,MATCH(X$1,'Justerad allokering kvv'!$B$1:$AF$1,0),FALSE)),VLOOKUP($B222,'Allokerad kvv'!$B$2:$AV$700,MATCH(X$1,'Allokerad kvv'!$B$1:$AV$1,0),FALSE),VLOOKUP($B222,'Justerad allokering kvv'!$B$1:$AG$700,MATCH(X$1,'Justerad allokering kvv'!$B$1:$AF$1,0),FALSE)))</f>
        <v>0</v>
      </c>
      <c r="Y222">
        <f>IF($B222=" ","",IF(ISERROR(1/VLOOKUP($B222,'Justerad allokering kvv'!$B$1:$AG$700,MATCH(Y$1,'Justerad allokering kvv'!$B$1:$AF$1,0),FALSE)),VLOOKUP($B222,'Allokerad kvv'!$B$2:$AV$700,MATCH(Y$1,'Allokerad kvv'!$B$1:$AV$1,0),FALSE),VLOOKUP($B222,'Justerad allokering kvv'!$B$1:$AG$700,MATCH(Y$1,'Justerad allokering kvv'!$B$1:$AF$1,0),FALSE)))</f>
        <v>0</v>
      </c>
      <c r="AB222">
        <f>IFERROR(VLOOKUP($B222,Kraftvärmeprod!$B$1:$AO$424,MATCH("Tillförd energi från rökgaskondensering (GWh)",Kraftvärmeprod!$B$1:$AG$1,0),FALSE)/1,0)</f>
        <v>25.7</v>
      </c>
      <c r="AE222" s="122">
        <f t="shared" si="12"/>
        <v>108.40898</v>
      </c>
      <c r="AG222">
        <f t="shared" si="13"/>
        <v>105.2299</v>
      </c>
      <c r="AH222">
        <f t="shared" si="14"/>
        <v>79.529899999999998</v>
      </c>
      <c r="AI222">
        <f>IF(AH222=0,"",AH222/VLOOKUP(B222,Kraftvärmeprod!$B$1:$BC$480,MATCH("Summa tillförd energi exklusive rökgaskondensering",Kraftvärmeprod!$B$1:$BC$1,0),FALSE))</f>
        <v>0.52984610259826781</v>
      </c>
      <c r="AK222">
        <f t="shared" si="15"/>
        <v>79.529899999999998</v>
      </c>
    </row>
    <row r="223" spans="1:37" x14ac:dyDescent="0.25">
      <c r="A223" s="2" t="s">
        <v>363</v>
      </c>
      <c r="B223" s="2" t="s">
        <v>364</v>
      </c>
      <c r="C223">
        <f>IF($B223=" ","",IF(ISERROR(1/VLOOKUP($B223,'Justerad allokering kvv'!$B$1:$AG$700,MATCH(C$1,'Justerad allokering kvv'!$B$1:$AF$1,0),FALSE)),VLOOKUP($B223,'Allokerad kvv'!$B$2:$AV$700,MATCH(C$1,'Allokerad kvv'!$B$1:$AV$1,0),FALSE),VLOOKUP($B223,'Justerad allokering kvv'!$B$1:$AG$700,MATCH(C$1,'Justerad allokering kvv'!$B$1:$AF$1,0),FALSE)))</f>
        <v>0</v>
      </c>
      <c r="D223">
        <f>IF($B223=" ","",IF(ISERROR(1/VLOOKUP($B223,'Justerad allokering kvv'!$B$1:$AG$700,MATCH(D$1,'Justerad allokering kvv'!$B$1:$AF$1,0),FALSE)),VLOOKUP($B223,'Allokerad kvv'!$B$2:$AV$700,MATCH(D$1,'Allokerad kvv'!$B$1:$AV$1,0),FALSE),VLOOKUP($B223,'Justerad allokering kvv'!$B$1:$AG$700,MATCH(D$1,'Justerad allokering kvv'!$B$1:$AF$1,0),FALSE)))</f>
        <v>0</v>
      </c>
      <c r="E223">
        <f>IF($B223=" ","",IF(ISERROR(1/VLOOKUP($B223,'Justerad allokering kvv'!$B$1:$AG$700,MATCH(E$1,'Justerad allokering kvv'!$B$1:$AF$1,0),FALSE)),VLOOKUP($B223,'Allokerad kvv'!$B$2:$AV$700,MATCH(E$1,'Allokerad kvv'!$B$1:$AV$1,0),FALSE),VLOOKUP($B223,'Justerad allokering kvv'!$B$1:$AG$700,MATCH(E$1,'Justerad allokering kvv'!$B$1:$AF$1,0),FALSE)))</f>
        <v>0</v>
      </c>
      <c r="F223">
        <f>IF($B223=" ","",IF(ISERROR(1/VLOOKUP($B223,'Justerad allokering kvv'!$B$1:$AG$700,MATCH(F$1,'Justerad allokering kvv'!$B$1:$AF$1,0),FALSE)),VLOOKUP($B223,'Allokerad kvv'!$B$2:$AV$700,MATCH(F$1,'Allokerad kvv'!$B$1:$AV$1,0),FALSE),VLOOKUP($B223,'Justerad allokering kvv'!$B$1:$AG$700,MATCH(F$1,'Justerad allokering kvv'!$B$1:$AF$1,0),FALSE)))</f>
        <v>0</v>
      </c>
      <c r="G223">
        <f>IF($B223=" ","",IF(ISERROR(1/VLOOKUP($B223,'Justerad allokering kvv'!$B$1:$AG$700,MATCH(G$1,'Justerad allokering kvv'!$B$1:$AF$1,0),FALSE)),VLOOKUP($B223,'Allokerad kvv'!$B$2:$AV$700,MATCH(G$1,'Allokerad kvv'!$B$1:$AV$1,0),FALSE),VLOOKUP($B223,'Justerad allokering kvv'!$B$1:$AG$700,MATCH(G$1,'Justerad allokering kvv'!$B$1:$AF$1,0),FALSE)))</f>
        <v>0</v>
      </c>
      <c r="H223">
        <f>IF($B223=" ","",IF(ISERROR(1/VLOOKUP($B223,'Justerad allokering kvv'!$B$1:$AG$700,MATCH(H$1,'Justerad allokering kvv'!$B$1:$AF$1,0),FALSE)),VLOOKUP($B223,'Allokerad kvv'!$B$2:$AV$700,MATCH(H$1,'Allokerad kvv'!$B$1:$AV$1,0),FALSE),VLOOKUP($B223,'Justerad allokering kvv'!$B$1:$AG$700,MATCH(H$1,'Justerad allokering kvv'!$B$1:$AF$1,0),FALSE)))</f>
        <v>0</v>
      </c>
      <c r="I223">
        <f>IF($B223=" ","",IF(ISERROR(1/VLOOKUP($B223,'Justerad allokering kvv'!$B$1:$AG$700,MATCH(I$1,'Justerad allokering kvv'!$B$1:$AF$1,0),FALSE)),VLOOKUP($B223,'Allokerad kvv'!$B$2:$AV$700,MATCH(I$1,'Allokerad kvv'!$B$1:$AV$1,0),FALSE),VLOOKUP($B223,'Justerad allokering kvv'!$B$1:$AG$700,MATCH(I$1,'Justerad allokering kvv'!$B$1:$AF$1,0),FALSE)))</f>
        <v>0</v>
      </c>
      <c r="J223">
        <f>IF($B223=" ","",IF(ISERROR(1/VLOOKUP($B223,'Justerad allokering kvv'!$B$1:$AG$700,MATCH(J$1,'Justerad allokering kvv'!$B$1:$AF$1,0),FALSE)),VLOOKUP($B223,'Allokerad kvv'!$B$2:$AV$700,MATCH(J$1,'Allokerad kvv'!$B$1:$AV$1,0),FALSE),VLOOKUP($B223,'Justerad allokering kvv'!$B$1:$AG$700,MATCH(J$1,'Justerad allokering kvv'!$B$1:$AF$1,0),FALSE)))</f>
        <v>0</v>
      </c>
      <c r="K223">
        <f>IF($B223=" ","",IF(ISERROR(1/VLOOKUP($B223,'Justerad allokering kvv'!$B$1:$AG$700,MATCH(K$1,'Justerad allokering kvv'!$B$1:$AF$1,0),FALSE)),VLOOKUP($B223,'Allokerad kvv'!$B$2:$AV$700,MATCH(K$1,'Allokerad kvv'!$B$1:$AV$1,0),FALSE),VLOOKUP($B223,'Justerad allokering kvv'!$B$1:$AG$700,MATCH(K$1,'Justerad allokering kvv'!$B$1:$AF$1,0),FALSE)))</f>
        <v>0</v>
      </c>
      <c r="L223">
        <f>IF($B223=" ","",IF(ISERROR(1/VLOOKUP($B223,'Justerad allokering kvv'!$B$1:$AG$700,MATCH(L$1,'Justerad allokering kvv'!$B$1:$AF$1,0),FALSE)),VLOOKUP($B223,'Allokerad kvv'!$B$2:$AV$700,MATCH(L$1,'Allokerad kvv'!$B$1:$AV$1,0),FALSE),VLOOKUP($B223,'Justerad allokering kvv'!$B$1:$AG$700,MATCH(L$1,'Justerad allokering kvv'!$B$1:$AF$1,0),FALSE)))</f>
        <v>0</v>
      </c>
      <c r="M223">
        <f>IF($B223=" ","",IF(ISERROR(1/VLOOKUP($B223,'Justerad allokering kvv'!$B$1:$AG$700,MATCH(M$1,'Justerad allokering kvv'!$B$1:$AF$1,0),FALSE)),VLOOKUP($B223,'Allokerad kvv'!$B$2:$AV$700,MATCH(M$1,'Allokerad kvv'!$B$1:$AV$1,0),FALSE),VLOOKUP($B223,'Justerad allokering kvv'!$B$1:$AG$700,MATCH(M$1,'Justerad allokering kvv'!$B$1:$AF$1,0),FALSE)))</f>
        <v>0</v>
      </c>
      <c r="N223">
        <f>IF($B223=" ","",IF(ISERROR(1/VLOOKUP($B223,'Justerad allokering kvv'!$B$1:$AG$700,MATCH(N$1,'Justerad allokering kvv'!$B$1:$AF$1,0),FALSE)),VLOOKUP($B223,'Allokerad kvv'!$B$2:$AV$700,MATCH(N$1,'Allokerad kvv'!$B$1:$AV$1,0),FALSE),VLOOKUP($B223,'Justerad allokering kvv'!$B$1:$AG$700,MATCH(N$1,'Justerad allokering kvv'!$B$1:$AF$1,0),FALSE)))</f>
        <v>0</v>
      </c>
      <c r="O223">
        <f>IF($B223=" ","",IF(ISERROR(1/VLOOKUP($B223,'Justerad allokering kvv'!$B$1:$AG$700,MATCH(O$1,'Justerad allokering kvv'!$B$1:$AF$1,0),FALSE)),VLOOKUP($B223,'Allokerad kvv'!$B$2:$AV$700,MATCH(O$1,'Allokerad kvv'!$B$1:$AV$1,0),FALSE),VLOOKUP($B223,'Justerad allokering kvv'!$B$1:$AG$700,MATCH(O$1,'Justerad allokering kvv'!$B$1:$AF$1,0),FALSE)))</f>
        <v>0</v>
      </c>
      <c r="P223">
        <f>IF($B223=" ","",IF(ISERROR(1/VLOOKUP($B223,'Justerad allokering kvv'!$B$1:$AG$700,MATCH(P$1,'Justerad allokering kvv'!$B$1:$AF$1,0),FALSE)),VLOOKUP($B223,'Allokerad kvv'!$B$2:$AV$700,MATCH(P$1,'Allokerad kvv'!$B$1:$AV$1,0),FALSE),VLOOKUP($B223,'Justerad allokering kvv'!$B$1:$AG$700,MATCH(P$1,'Justerad allokering kvv'!$B$1:$AF$1,0),FALSE)))</f>
        <v>0</v>
      </c>
      <c r="Q223">
        <f>IF($B223=" ","",IF(ISERROR(1/VLOOKUP($B223,'Justerad allokering kvv'!$B$1:$AG$700,MATCH(Q$1,'Justerad allokering kvv'!$B$1:$AF$1,0),FALSE)),VLOOKUP($B223,'Allokerad kvv'!$B$2:$AV$700,MATCH(Q$1,'Allokerad kvv'!$B$1:$AV$1,0),FALSE),VLOOKUP($B223,'Justerad allokering kvv'!$B$1:$AG$700,MATCH(Q$1,'Justerad allokering kvv'!$B$1:$AF$1,0),FALSE)))</f>
        <v>0</v>
      </c>
      <c r="R223">
        <f>IF($B223=" ","",IF(ISERROR(1/VLOOKUP($B223,'Justerad allokering kvv'!$B$1:$AG$700,MATCH(R$1,'Justerad allokering kvv'!$B$1:$AF$1,0),FALSE)),VLOOKUP($B223,'Allokerad kvv'!$B$2:$AV$700,MATCH(R$1,'Allokerad kvv'!$B$1:$AV$1,0),FALSE),VLOOKUP($B223,'Justerad allokering kvv'!$B$1:$AG$700,MATCH(R$1,'Justerad allokering kvv'!$B$1:$AF$1,0),FALSE)))</f>
        <v>0</v>
      </c>
      <c r="S223">
        <f>IF($B223=" ","",IF(ISERROR(1/VLOOKUP($B223,'Justerad allokering kvv'!$B$1:$AG$700,MATCH(S$1,'Justerad allokering kvv'!$B$1:$AF$1,0),FALSE)),VLOOKUP($B223,'Allokerad kvv'!$B$2:$AV$700,MATCH(S$1,'Allokerad kvv'!$B$1:$AV$1,0),FALSE),VLOOKUP($B223,'Justerad allokering kvv'!$B$1:$AG$700,MATCH(S$1,'Justerad allokering kvv'!$B$1:$AF$1,0),FALSE)))</f>
        <v>0</v>
      </c>
      <c r="T223">
        <f>IF($B223=" ","",IF(ISERROR(1/VLOOKUP($B223,'Justerad allokering kvv'!$B$1:$AG$700,MATCH(T$1,'Justerad allokering kvv'!$B$1:$AF$1,0),FALSE)),VLOOKUP($B223,'Allokerad kvv'!$B$2:$AV$700,MATCH(T$1,'Allokerad kvv'!$B$1:$AV$1,0),FALSE),VLOOKUP($B223,'Justerad allokering kvv'!$B$1:$AG$700,MATCH(T$1,'Justerad allokering kvv'!$B$1:$AF$1,0),FALSE)))</f>
        <v>0</v>
      </c>
      <c r="U223">
        <f>IF($B223=" ","",IF(ISERROR(1/VLOOKUP($B223,'Justerad allokering kvv'!$B$1:$AG$700,MATCH(U$1,'Justerad allokering kvv'!$B$1:$AF$1,0),FALSE)),VLOOKUP($B223,'Allokerad kvv'!$B$2:$AV$700,MATCH(U$1,'Allokerad kvv'!$B$1:$AV$1,0),FALSE),VLOOKUP($B223,'Justerad allokering kvv'!$B$1:$AG$700,MATCH(U$1,'Justerad allokering kvv'!$B$1:$AF$1,0),FALSE)))</f>
        <v>0</v>
      </c>
      <c r="V223">
        <f>IF($B223=" ","",IF(ISERROR(1/VLOOKUP($B223,'Justerad allokering kvv'!$B$1:$AG$700,MATCH(V$1,'Justerad allokering kvv'!$B$1:$AF$1,0),FALSE)),VLOOKUP($B223,'Allokerad kvv'!$B$2:$AV$700,MATCH(V$1,'Allokerad kvv'!$B$1:$AV$1,0),FALSE),VLOOKUP($B223,'Justerad allokering kvv'!$B$1:$AG$700,MATCH(V$1,'Justerad allokering kvv'!$B$1:$AF$1,0),FALSE)))</f>
        <v>0</v>
      </c>
      <c r="W223">
        <f>IF($B223=" ","",IF(ISERROR(1/VLOOKUP($B223,'Justerad allokering kvv'!$B$1:$AG$700,MATCH(W$1,'Justerad allokering kvv'!$B$1:$AF$1,0),FALSE)),VLOOKUP($B223,'Allokerad kvv'!$B$2:$AV$700,MATCH(W$1,'Allokerad kvv'!$B$1:$AV$1,0),FALSE),VLOOKUP($B223,'Justerad allokering kvv'!$B$1:$AG$700,MATCH(W$1,'Justerad allokering kvv'!$B$1:$AF$1,0),FALSE)))</f>
        <v>0</v>
      </c>
      <c r="X223">
        <f>IF($B223=" ","",IF(ISERROR(1/VLOOKUP($B223,'Justerad allokering kvv'!$B$1:$AG$700,MATCH(X$1,'Justerad allokering kvv'!$B$1:$AF$1,0),FALSE)),VLOOKUP($B223,'Allokerad kvv'!$B$2:$AV$700,MATCH(X$1,'Allokerad kvv'!$B$1:$AV$1,0),FALSE),VLOOKUP($B223,'Justerad allokering kvv'!$B$1:$AG$700,MATCH(X$1,'Justerad allokering kvv'!$B$1:$AF$1,0),FALSE)))</f>
        <v>0</v>
      </c>
      <c r="Y223">
        <f>IF($B223=" ","",IF(ISERROR(1/VLOOKUP($B223,'Justerad allokering kvv'!$B$1:$AG$700,MATCH(Y$1,'Justerad allokering kvv'!$B$1:$AF$1,0),FALSE)),VLOOKUP($B223,'Allokerad kvv'!$B$2:$AV$700,MATCH(Y$1,'Allokerad kvv'!$B$1:$AV$1,0),FALSE),VLOOKUP($B223,'Justerad allokering kvv'!$B$1:$AG$700,MATCH(Y$1,'Justerad allokering kvv'!$B$1:$AF$1,0),FALSE)))</f>
        <v>0</v>
      </c>
      <c r="AB223">
        <f>IFERROR(VLOOKUP($B223,Kraftvärmeprod!$B$1:$AO$424,MATCH("Tillförd energi från rökgaskondensering (GWh)",Kraftvärmeprod!$B$1:$AG$1,0),FALSE)/1,0)</f>
        <v>0</v>
      </c>
      <c r="AE223" s="122">
        <f t="shared" si="12"/>
        <v>0</v>
      </c>
      <c r="AG223">
        <f t="shared" si="13"/>
        <v>0</v>
      </c>
      <c r="AH223">
        <f t="shared" si="14"/>
        <v>0</v>
      </c>
      <c r="AI223" t="str">
        <f>IF(AH223=0,"",AH223/VLOOKUP(B223,Kraftvärmeprod!$B$1:$BC$480,MATCH("Summa tillförd energi exklusive rökgaskondensering",Kraftvärmeprod!$B$1:$BC$1,0),FALSE))</f>
        <v/>
      </c>
      <c r="AK223">
        <f t="shared" si="15"/>
        <v>0</v>
      </c>
    </row>
    <row r="224" spans="1:37" x14ac:dyDescent="0.25">
      <c r="A224" s="2" t="s">
        <v>365</v>
      </c>
      <c r="B224" s="2" t="s">
        <v>366</v>
      </c>
      <c r="C224">
        <f>IF($B224=" ","",IF(ISERROR(1/VLOOKUP($B224,'Justerad allokering kvv'!$B$1:$AG$700,MATCH(C$1,'Justerad allokering kvv'!$B$1:$AF$1,0),FALSE)),VLOOKUP($B224,'Allokerad kvv'!$B$2:$AV$700,MATCH(C$1,'Allokerad kvv'!$B$1:$AV$1,0),FALSE),VLOOKUP($B224,'Justerad allokering kvv'!$B$1:$AG$700,MATCH(C$1,'Justerad allokering kvv'!$B$1:$AF$1,0),FALSE)))</f>
        <v>0</v>
      </c>
      <c r="D224">
        <f>IF($B224=" ","",IF(ISERROR(1/VLOOKUP($B224,'Justerad allokering kvv'!$B$1:$AG$700,MATCH(D$1,'Justerad allokering kvv'!$B$1:$AF$1,0),FALSE)),VLOOKUP($B224,'Allokerad kvv'!$B$2:$AV$700,MATCH(D$1,'Allokerad kvv'!$B$1:$AV$1,0),FALSE),VLOOKUP($B224,'Justerad allokering kvv'!$B$1:$AG$700,MATCH(D$1,'Justerad allokering kvv'!$B$1:$AF$1,0),FALSE)))</f>
        <v>0</v>
      </c>
      <c r="E224">
        <f>IF($B224=" ","",IF(ISERROR(1/VLOOKUP($B224,'Justerad allokering kvv'!$B$1:$AG$700,MATCH(E$1,'Justerad allokering kvv'!$B$1:$AF$1,0),FALSE)),VLOOKUP($B224,'Allokerad kvv'!$B$2:$AV$700,MATCH(E$1,'Allokerad kvv'!$B$1:$AV$1,0),FALSE),VLOOKUP($B224,'Justerad allokering kvv'!$B$1:$AG$700,MATCH(E$1,'Justerad allokering kvv'!$B$1:$AF$1,0),FALSE)))</f>
        <v>25.060500000000001</v>
      </c>
      <c r="F224">
        <f>IF($B224=" ","",IF(ISERROR(1/VLOOKUP($B224,'Justerad allokering kvv'!$B$1:$AG$700,MATCH(F$1,'Justerad allokering kvv'!$B$1:$AF$1,0),FALSE)),VLOOKUP($B224,'Allokerad kvv'!$B$2:$AV$700,MATCH(F$1,'Allokerad kvv'!$B$1:$AV$1,0),FALSE),VLOOKUP($B224,'Justerad allokering kvv'!$B$1:$AG$700,MATCH(F$1,'Justerad allokering kvv'!$B$1:$AF$1,0),FALSE)))</f>
        <v>0</v>
      </c>
      <c r="G224">
        <f>IF($B224=" ","",IF(ISERROR(1/VLOOKUP($B224,'Justerad allokering kvv'!$B$1:$AG$700,MATCH(G$1,'Justerad allokering kvv'!$B$1:$AF$1,0),FALSE)),VLOOKUP($B224,'Allokerad kvv'!$B$2:$AV$700,MATCH(G$1,'Allokerad kvv'!$B$1:$AV$1,0),FALSE),VLOOKUP($B224,'Justerad allokering kvv'!$B$1:$AG$700,MATCH(G$1,'Justerad allokering kvv'!$B$1:$AF$1,0),FALSE)))</f>
        <v>0</v>
      </c>
      <c r="H224">
        <f>IF($B224=" ","",IF(ISERROR(1/VLOOKUP($B224,'Justerad allokering kvv'!$B$1:$AG$700,MATCH(H$1,'Justerad allokering kvv'!$B$1:$AF$1,0),FALSE)),VLOOKUP($B224,'Allokerad kvv'!$B$2:$AV$700,MATCH(H$1,'Allokerad kvv'!$B$1:$AV$1,0),FALSE),VLOOKUP($B224,'Justerad allokering kvv'!$B$1:$AG$700,MATCH(H$1,'Justerad allokering kvv'!$B$1:$AF$1,0),FALSE)))</f>
        <v>0</v>
      </c>
      <c r="I224">
        <f>IF($B224=" ","",IF(ISERROR(1/VLOOKUP($B224,'Justerad allokering kvv'!$B$1:$AG$700,MATCH(I$1,'Justerad allokering kvv'!$B$1:$AF$1,0),FALSE)),VLOOKUP($B224,'Allokerad kvv'!$B$2:$AV$700,MATCH(I$1,'Allokerad kvv'!$B$1:$AV$1,0),FALSE),VLOOKUP($B224,'Justerad allokering kvv'!$B$1:$AG$700,MATCH(I$1,'Justerad allokering kvv'!$B$1:$AF$1,0),FALSE)))</f>
        <v>0</v>
      </c>
      <c r="J224">
        <f>IF($B224=" ","",IF(ISERROR(1/VLOOKUP($B224,'Justerad allokering kvv'!$B$1:$AG$700,MATCH(J$1,'Justerad allokering kvv'!$B$1:$AF$1,0),FALSE)),VLOOKUP($B224,'Allokerad kvv'!$B$2:$AV$700,MATCH(J$1,'Allokerad kvv'!$B$1:$AV$1,0),FALSE),VLOOKUP($B224,'Justerad allokering kvv'!$B$1:$AG$700,MATCH(J$1,'Justerad allokering kvv'!$B$1:$AF$1,0),FALSE)))</f>
        <v>5.8667600000000002</v>
      </c>
      <c r="K224">
        <f>IF($B224=" ","",IF(ISERROR(1/VLOOKUP($B224,'Justerad allokering kvv'!$B$1:$AG$700,MATCH(K$1,'Justerad allokering kvv'!$B$1:$AF$1,0),FALSE)),VLOOKUP($B224,'Allokerad kvv'!$B$2:$AV$700,MATCH(K$1,'Allokerad kvv'!$B$1:$AV$1,0),FALSE),VLOOKUP($B224,'Justerad allokering kvv'!$B$1:$AG$700,MATCH(K$1,'Justerad allokering kvv'!$B$1:$AF$1,0),FALSE)))</f>
        <v>0</v>
      </c>
      <c r="L224">
        <f>IF($B224=" ","",IF(ISERROR(1/VLOOKUP($B224,'Justerad allokering kvv'!$B$1:$AG$700,MATCH(L$1,'Justerad allokering kvv'!$B$1:$AF$1,0),FALSE)),VLOOKUP($B224,'Allokerad kvv'!$B$2:$AV$700,MATCH(L$1,'Allokerad kvv'!$B$1:$AV$1,0),FALSE),VLOOKUP($B224,'Justerad allokering kvv'!$B$1:$AG$700,MATCH(L$1,'Justerad allokering kvv'!$B$1:$AF$1,0),FALSE)))</f>
        <v>0</v>
      </c>
      <c r="M224">
        <f>IF($B224=" ","",IF(ISERROR(1/VLOOKUP($B224,'Justerad allokering kvv'!$B$1:$AG$700,MATCH(M$1,'Justerad allokering kvv'!$B$1:$AF$1,0),FALSE)),VLOOKUP($B224,'Allokerad kvv'!$B$2:$AV$700,MATCH(M$1,'Allokerad kvv'!$B$1:$AV$1,0),FALSE),VLOOKUP($B224,'Justerad allokering kvv'!$B$1:$AG$700,MATCH(M$1,'Justerad allokering kvv'!$B$1:$AF$1,0),FALSE)))</f>
        <v>11.1541</v>
      </c>
      <c r="N224">
        <f>IF($B224=" ","",IF(ISERROR(1/VLOOKUP($B224,'Justerad allokering kvv'!$B$1:$AG$700,MATCH(N$1,'Justerad allokering kvv'!$B$1:$AF$1,0),FALSE)),VLOOKUP($B224,'Allokerad kvv'!$B$2:$AV$700,MATCH(N$1,'Allokerad kvv'!$B$1:$AV$1,0),FALSE),VLOOKUP($B224,'Justerad allokering kvv'!$B$1:$AG$700,MATCH(N$1,'Justerad allokering kvv'!$B$1:$AF$1,0),FALSE)))</f>
        <v>13.9064</v>
      </c>
      <c r="O224">
        <f>IF($B224=" ","",IF(ISERROR(1/VLOOKUP($B224,'Justerad allokering kvv'!$B$1:$AG$700,MATCH(O$1,'Justerad allokering kvv'!$B$1:$AF$1,0),FALSE)),VLOOKUP($B224,'Allokerad kvv'!$B$2:$AV$700,MATCH(O$1,'Allokerad kvv'!$B$1:$AV$1,0),FALSE),VLOOKUP($B224,'Justerad allokering kvv'!$B$1:$AG$700,MATCH(O$1,'Justerad allokering kvv'!$B$1:$AF$1,0),FALSE)))</f>
        <v>0</v>
      </c>
      <c r="P224">
        <f>IF($B224=" ","",IF(ISERROR(1/VLOOKUP($B224,'Justerad allokering kvv'!$B$1:$AG$700,MATCH(P$1,'Justerad allokering kvv'!$B$1:$AF$1,0),FALSE)),VLOOKUP($B224,'Allokerad kvv'!$B$2:$AV$700,MATCH(P$1,'Allokerad kvv'!$B$1:$AV$1,0),FALSE),VLOOKUP($B224,'Justerad allokering kvv'!$B$1:$AG$700,MATCH(P$1,'Justerad allokering kvv'!$B$1:$AF$1,0),FALSE)))</f>
        <v>0</v>
      </c>
      <c r="Q224">
        <f>IF($B224=" ","",IF(ISERROR(1/VLOOKUP($B224,'Justerad allokering kvv'!$B$1:$AG$700,MATCH(Q$1,'Justerad allokering kvv'!$B$1:$AF$1,0),FALSE)),VLOOKUP($B224,'Allokerad kvv'!$B$2:$AV$700,MATCH(Q$1,'Allokerad kvv'!$B$1:$AV$1,0),FALSE),VLOOKUP($B224,'Justerad allokering kvv'!$B$1:$AG$700,MATCH(Q$1,'Justerad allokering kvv'!$B$1:$AF$1,0),FALSE)))</f>
        <v>0</v>
      </c>
      <c r="R224">
        <f>IF($B224=" ","",IF(ISERROR(1/VLOOKUP($B224,'Justerad allokering kvv'!$B$1:$AG$700,MATCH(R$1,'Justerad allokering kvv'!$B$1:$AF$1,0),FALSE)),VLOOKUP($B224,'Allokerad kvv'!$B$2:$AV$700,MATCH(R$1,'Allokerad kvv'!$B$1:$AV$1,0),FALSE),VLOOKUP($B224,'Justerad allokering kvv'!$B$1:$AG$700,MATCH(R$1,'Justerad allokering kvv'!$B$1:$AF$1,0),FALSE)))</f>
        <v>1.52101</v>
      </c>
      <c r="S224">
        <f>IF($B224=" ","",IF(ISERROR(1/VLOOKUP($B224,'Justerad allokering kvv'!$B$1:$AG$700,MATCH(S$1,'Justerad allokering kvv'!$B$1:$AF$1,0),FALSE)),VLOOKUP($B224,'Allokerad kvv'!$B$2:$AV$700,MATCH(S$1,'Allokerad kvv'!$B$1:$AV$1,0),FALSE),VLOOKUP($B224,'Justerad allokering kvv'!$B$1:$AG$700,MATCH(S$1,'Justerad allokering kvv'!$B$1:$AF$1,0),FALSE)))</f>
        <v>0</v>
      </c>
      <c r="T224">
        <f>IF($B224=" ","",IF(ISERROR(1/VLOOKUP($B224,'Justerad allokering kvv'!$B$1:$AG$700,MATCH(T$1,'Justerad allokering kvv'!$B$1:$AF$1,0),FALSE)),VLOOKUP($B224,'Allokerad kvv'!$B$2:$AV$700,MATCH(T$1,'Allokerad kvv'!$B$1:$AV$1,0),FALSE),VLOOKUP($B224,'Justerad allokering kvv'!$B$1:$AG$700,MATCH(T$1,'Justerad allokering kvv'!$B$1:$AF$1,0),FALSE)))</f>
        <v>0</v>
      </c>
      <c r="U224">
        <f>IF($B224=" ","",IF(ISERROR(1/VLOOKUP($B224,'Justerad allokering kvv'!$B$1:$AG$700,MATCH(U$1,'Justerad allokering kvv'!$B$1:$AF$1,0),FALSE)),VLOOKUP($B224,'Allokerad kvv'!$B$2:$AV$700,MATCH(U$1,'Allokerad kvv'!$B$1:$AV$1,0),FALSE),VLOOKUP($B224,'Justerad allokering kvv'!$B$1:$AG$700,MATCH(U$1,'Justerad allokering kvv'!$B$1:$AF$1,0),FALSE)))</f>
        <v>0</v>
      </c>
      <c r="V224">
        <f>IF($B224=" ","",IF(ISERROR(1/VLOOKUP($B224,'Justerad allokering kvv'!$B$1:$AG$700,MATCH(V$1,'Justerad allokering kvv'!$B$1:$AF$1,0),FALSE)),VLOOKUP($B224,'Allokerad kvv'!$B$2:$AV$700,MATCH(V$1,'Allokerad kvv'!$B$1:$AV$1,0),FALSE),VLOOKUP($B224,'Justerad allokering kvv'!$B$1:$AG$700,MATCH(V$1,'Justerad allokering kvv'!$B$1:$AF$1,0),FALSE)))</f>
        <v>0</v>
      </c>
      <c r="W224">
        <f>IF($B224=" ","",IF(ISERROR(1/VLOOKUP($B224,'Justerad allokering kvv'!$B$1:$AG$700,MATCH(W$1,'Justerad allokering kvv'!$B$1:$AF$1,0),FALSE)),VLOOKUP($B224,'Allokerad kvv'!$B$2:$AV$700,MATCH(W$1,'Allokerad kvv'!$B$1:$AV$1,0),FALSE),VLOOKUP($B224,'Justerad allokering kvv'!$B$1:$AG$700,MATCH(W$1,'Justerad allokering kvv'!$B$1:$AF$1,0),FALSE)))</f>
        <v>0</v>
      </c>
      <c r="X224">
        <f>IF($B224=" ","",IF(ISERROR(1/VLOOKUP($B224,'Justerad allokering kvv'!$B$1:$AG$700,MATCH(X$1,'Justerad allokering kvv'!$B$1:$AF$1,0),FALSE)),VLOOKUP($B224,'Allokerad kvv'!$B$2:$AV$700,MATCH(X$1,'Allokerad kvv'!$B$1:$AV$1,0),FALSE),VLOOKUP($B224,'Justerad allokering kvv'!$B$1:$AG$700,MATCH(X$1,'Justerad allokering kvv'!$B$1:$AF$1,0),FALSE)))</f>
        <v>0</v>
      </c>
      <c r="Y224">
        <f>IF($B224=" ","",IF(ISERROR(1/VLOOKUP($B224,'Justerad allokering kvv'!$B$1:$AG$700,MATCH(Y$1,'Justerad allokering kvv'!$B$1:$AF$1,0),FALSE)),VLOOKUP($B224,'Allokerad kvv'!$B$2:$AV$700,MATCH(Y$1,'Allokerad kvv'!$B$1:$AV$1,0),FALSE),VLOOKUP($B224,'Justerad allokering kvv'!$B$1:$AG$700,MATCH(Y$1,'Justerad allokering kvv'!$B$1:$AF$1,0),FALSE)))</f>
        <v>0</v>
      </c>
      <c r="AB224">
        <f>IFERROR(VLOOKUP($B224,Kraftvärmeprod!$B$1:$AO$424,MATCH("Tillförd energi från rökgaskondensering (GWh)",Kraftvärmeprod!$B$1:$AG$1,0),FALSE)/1,0)</f>
        <v>10.7</v>
      </c>
      <c r="AE224" s="122">
        <f t="shared" si="12"/>
        <v>68.208770000000001</v>
      </c>
      <c r="AG224">
        <f t="shared" si="13"/>
        <v>66.687759999999997</v>
      </c>
      <c r="AH224">
        <f t="shared" si="14"/>
        <v>55.987759999999994</v>
      </c>
      <c r="AI224">
        <f>IF(AH224=0,"",AH224/VLOOKUP(B224,Kraftvärmeprod!$B$1:$BC$480,MATCH("Summa tillförd energi exklusive rökgaskondensering",Kraftvärmeprod!$B$1:$BC$1,0),FALSE))</f>
        <v>0.72429184993531681</v>
      </c>
      <c r="AK224">
        <f t="shared" si="15"/>
        <v>55.987760000000002</v>
      </c>
    </row>
    <row r="225" spans="1:37" x14ac:dyDescent="0.25">
      <c r="A225" s="2" t="s">
        <v>367</v>
      </c>
      <c r="B225" s="2" t="s">
        <v>368</v>
      </c>
      <c r="C225">
        <f>IF($B225=" ","",IF(ISERROR(1/VLOOKUP($B225,'Justerad allokering kvv'!$B$1:$AG$700,MATCH(C$1,'Justerad allokering kvv'!$B$1:$AF$1,0),FALSE)),VLOOKUP($B225,'Allokerad kvv'!$B$2:$AV$700,MATCH(C$1,'Allokerad kvv'!$B$1:$AV$1,0),FALSE),VLOOKUP($B225,'Justerad allokering kvv'!$B$1:$AG$700,MATCH(C$1,'Justerad allokering kvv'!$B$1:$AF$1,0),FALSE)))</f>
        <v>0</v>
      </c>
      <c r="D225">
        <f>IF($B225=" ","",IF(ISERROR(1/VLOOKUP($B225,'Justerad allokering kvv'!$B$1:$AG$700,MATCH(D$1,'Justerad allokering kvv'!$B$1:$AF$1,0),FALSE)),VLOOKUP($B225,'Allokerad kvv'!$B$2:$AV$700,MATCH(D$1,'Allokerad kvv'!$B$1:$AV$1,0),FALSE),VLOOKUP($B225,'Justerad allokering kvv'!$B$1:$AG$700,MATCH(D$1,'Justerad allokering kvv'!$B$1:$AF$1,0),FALSE)))</f>
        <v>0</v>
      </c>
      <c r="E225">
        <f>IF($B225=" ","",IF(ISERROR(1/VLOOKUP($B225,'Justerad allokering kvv'!$B$1:$AG$700,MATCH(E$1,'Justerad allokering kvv'!$B$1:$AF$1,0),FALSE)),VLOOKUP($B225,'Allokerad kvv'!$B$2:$AV$700,MATCH(E$1,'Allokerad kvv'!$B$1:$AV$1,0),FALSE),VLOOKUP($B225,'Justerad allokering kvv'!$B$1:$AG$700,MATCH(E$1,'Justerad allokering kvv'!$B$1:$AF$1,0),FALSE)))</f>
        <v>0</v>
      </c>
      <c r="F225">
        <f>IF($B225=" ","",IF(ISERROR(1/VLOOKUP($B225,'Justerad allokering kvv'!$B$1:$AG$700,MATCH(F$1,'Justerad allokering kvv'!$B$1:$AF$1,0),FALSE)),VLOOKUP($B225,'Allokerad kvv'!$B$2:$AV$700,MATCH(F$1,'Allokerad kvv'!$B$1:$AV$1,0),FALSE),VLOOKUP($B225,'Justerad allokering kvv'!$B$1:$AG$700,MATCH(F$1,'Justerad allokering kvv'!$B$1:$AF$1,0),FALSE)))</f>
        <v>0</v>
      </c>
      <c r="G225">
        <f>IF($B225=" ","",IF(ISERROR(1/VLOOKUP($B225,'Justerad allokering kvv'!$B$1:$AG$700,MATCH(G$1,'Justerad allokering kvv'!$B$1:$AF$1,0),FALSE)),VLOOKUP($B225,'Allokerad kvv'!$B$2:$AV$700,MATCH(G$1,'Allokerad kvv'!$B$1:$AV$1,0),FALSE),VLOOKUP($B225,'Justerad allokering kvv'!$B$1:$AG$700,MATCH(G$1,'Justerad allokering kvv'!$B$1:$AF$1,0),FALSE)))</f>
        <v>0</v>
      </c>
      <c r="H225">
        <f>IF($B225=" ","",IF(ISERROR(1/VLOOKUP($B225,'Justerad allokering kvv'!$B$1:$AG$700,MATCH(H$1,'Justerad allokering kvv'!$B$1:$AF$1,0),FALSE)),VLOOKUP($B225,'Allokerad kvv'!$B$2:$AV$700,MATCH(H$1,'Allokerad kvv'!$B$1:$AV$1,0),FALSE),VLOOKUP($B225,'Justerad allokering kvv'!$B$1:$AG$700,MATCH(H$1,'Justerad allokering kvv'!$B$1:$AF$1,0),FALSE)))</f>
        <v>0</v>
      </c>
      <c r="I225">
        <f>IF($B225=" ","",IF(ISERROR(1/VLOOKUP($B225,'Justerad allokering kvv'!$B$1:$AG$700,MATCH(I$1,'Justerad allokering kvv'!$B$1:$AF$1,0),FALSE)),VLOOKUP($B225,'Allokerad kvv'!$B$2:$AV$700,MATCH(I$1,'Allokerad kvv'!$B$1:$AV$1,0),FALSE),VLOOKUP($B225,'Justerad allokering kvv'!$B$1:$AG$700,MATCH(I$1,'Justerad allokering kvv'!$B$1:$AF$1,0),FALSE)))</f>
        <v>0</v>
      </c>
      <c r="J225">
        <f>IF($B225=" ","",IF(ISERROR(1/VLOOKUP($B225,'Justerad allokering kvv'!$B$1:$AG$700,MATCH(J$1,'Justerad allokering kvv'!$B$1:$AF$1,0),FALSE)),VLOOKUP($B225,'Allokerad kvv'!$B$2:$AV$700,MATCH(J$1,'Allokerad kvv'!$B$1:$AV$1,0),FALSE),VLOOKUP($B225,'Justerad allokering kvv'!$B$1:$AG$700,MATCH(J$1,'Justerad allokering kvv'!$B$1:$AF$1,0),FALSE)))</f>
        <v>0</v>
      </c>
      <c r="K225">
        <f>IF($B225=" ","",IF(ISERROR(1/VLOOKUP($B225,'Justerad allokering kvv'!$B$1:$AG$700,MATCH(K$1,'Justerad allokering kvv'!$B$1:$AF$1,0),FALSE)),VLOOKUP($B225,'Allokerad kvv'!$B$2:$AV$700,MATCH(K$1,'Allokerad kvv'!$B$1:$AV$1,0),FALSE),VLOOKUP($B225,'Justerad allokering kvv'!$B$1:$AG$700,MATCH(K$1,'Justerad allokering kvv'!$B$1:$AF$1,0),FALSE)))</f>
        <v>0</v>
      </c>
      <c r="L225">
        <f>IF($B225=" ","",IF(ISERROR(1/VLOOKUP($B225,'Justerad allokering kvv'!$B$1:$AG$700,MATCH(L$1,'Justerad allokering kvv'!$B$1:$AF$1,0),FALSE)),VLOOKUP($B225,'Allokerad kvv'!$B$2:$AV$700,MATCH(L$1,'Allokerad kvv'!$B$1:$AV$1,0),FALSE),VLOOKUP($B225,'Justerad allokering kvv'!$B$1:$AG$700,MATCH(L$1,'Justerad allokering kvv'!$B$1:$AF$1,0),FALSE)))</f>
        <v>0</v>
      </c>
      <c r="M225">
        <f>IF($B225=" ","",IF(ISERROR(1/VLOOKUP($B225,'Justerad allokering kvv'!$B$1:$AG$700,MATCH(M$1,'Justerad allokering kvv'!$B$1:$AF$1,0),FALSE)),VLOOKUP($B225,'Allokerad kvv'!$B$2:$AV$700,MATCH(M$1,'Allokerad kvv'!$B$1:$AV$1,0),FALSE),VLOOKUP($B225,'Justerad allokering kvv'!$B$1:$AG$700,MATCH(M$1,'Justerad allokering kvv'!$B$1:$AF$1,0),FALSE)))</f>
        <v>0</v>
      </c>
      <c r="N225">
        <f>IF($B225=" ","",IF(ISERROR(1/VLOOKUP($B225,'Justerad allokering kvv'!$B$1:$AG$700,MATCH(N$1,'Justerad allokering kvv'!$B$1:$AF$1,0),FALSE)),VLOOKUP($B225,'Allokerad kvv'!$B$2:$AV$700,MATCH(N$1,'Allokerad kvv'!$B$1:$AV$1,0),FALSE),VLOOKUP($B225,'Justerad allokering kvv'!$B$1:$AG$700,MATCH(N$1,'Justerad allokering kvv'!$B$1:$AF$1,0),FALSE)))</f>
        <v>0</v>
      </c>
      <c r="O225">
        <f>IF($B225=" ","",IF(ISERROR(1/VLOOKUP($B225,'Justerad allokering kvv'!$B$1:$AG$700,MATCH(O$1,'Justerad allokering kvv'!$B$1:$AF$1,0),FALSE)),VLOOKUP($B225,'Allokerad kvv'!$B$2:$AV$700,MATCH(O$1,'Allokerad kvv'!$B$1:$AV$1,0),FALSE),VLOOKUP($B225,'Justerad allokering kvv'!$B$1:$AG$700,MATCH(O$1,'Justerad allokering kvv'!$B$1:$AF$1,0),FALSE)))</f>
        <v>0</v>
      </c>
      <c r="P225">
        <f>IF($B225=" ","",IF(ISERROR(1/VLOOKUP($B225,'Justerad allokering kvv'!$B$1:$AG$700,MATCH(P$1,'Justerad allokering kvv'!$B$1:$AF$1,0),FALSE)),VLOOKUP($B225,'Allokerad kvv'!$B$2:$AV$700,MATCH(P$1,'Allokerad kvv'!$B$1:$AV$1,0),FALSE),VLOOKUP($B225,'Justerad allokering kvv'!$B$1:$AG$700,MATCH(P$1,'Justerad allokering kvv'!$B$1:$AF$1,0),FALSE)))</f>
        <v>0</v>
      </c>
      <c r="Q225">
        <f>IF($B225=" ","",IF(ISERROR(1/VLOOKUP($B225,'Justerad allokering kvv'!$B$1:$AG$700,MATCH(Q$1,'Justerad allokering kvv'!$B$1:$AF$1,0),FALSE)),VLOOKUP($B225,'Allokerad kvv'!$B$2:$AV$700,MATCH(Q$1,'Allokerad kvv'!$B$1:$AV$1,0),FALSE),VLOOKUP($B225,'Justerad allokering kvv'!$B$1:$AG$700,MATCH(Q$1,'Justerad allokering kvv'!$B$1:$AF$1,0),FALSE)))</f>
        <v>0</v>
      </c>
      <c r="R225">
        <f>IF($B225=" ","",IF(ISERROR(1/VLOOKUP($B225,'Justerad allokering kvv'!$B$1:$AG$700,MATCH(R$1,'Justerad allokering kvv'!$B$1:$AF$1,0),FALSE)),VLOOKUP($B225,'Allokerad kvv'!$B$2:$AV$700,MATCH(R$1,'Allokerad kvv'!$B$1:$AV$1,0),FALSE),VLOOKUP($B225,'Justerad allokering kvv'!$B$1:$AG$700,MATCH(R$1,'Justerad allokering kvv'!$B$1:$AF$1,0),FALSE)))</f>
        <v>0</v>
      </c>
      <c r="S225">
        <f>IF($B225=" ","",IF(ISERROR(1/VLOOKUP($B225,'Justerad allokering kvv'!$B$1:$AG$700,MATCH(S$1,'Justerad allokering kvv'!$B$1:$AF$1,0),FALSE)),VLOOKUP($B225,'Allokerad kvv'!$B$2:$AV$700,MATCH(S$1,'Allokerad kvv'!$B$1:$AV$1,0),FALSE),VLOOKUP($B225,'Justerad allokering kvv'!$B$1:$AG$700,MATCH(S$1,'Justerad allokering kvv'!$B$1:$AF$1,0),FALSE)))</f>
        <v>0</v>
      </c>
      <c r="T225">
        <f>IF($B225=" ","",IF(ISERROR(1/VLOOKUP($B225,'Justerad allokering kvv'!$B$1:$AG$700,MATCH(T$1,'Justerad allokering kvv'!$B$1:$AF$1,0),FALSE)),VLOOKUP($B225,'Allokerad kvv'!$B$2:$AV$700,MATCH(T$1,'Allokerad kvv'!$B$1:$AV$1,0),FALSE),VLOOKUP($B225,'Justerad allokering kvv'!$B$1:$AG$700,MATCH(T$1,'Justerad allokering kvv'!$B$1:$AF$1,0),FALSE)))</f>
        <v>0</v>
      </c>
      <c r="U225">
        <f>IF($B225=" ","",IF(ISERROR(1/VLOOKUP($B225,'Justerad allokering kvv'!$B$1:$AG$700,MATCH(U$1,'Justerad allokering kvv'!$B$1:$AF$1,0),FALSE)),VLOOKUP($B225,'Allokerad kvv'!$B$2:$AV$700,MATCH(U$1,'Allokerad kvv'!$B$1:$AV$1,0),FALSE),VLOOKUP($B225,'Justerad allokering kvv'!$B$1:$AG$700,MATCH(U$1,'Justerad allokering kvv'!$B$1:$AF$1,0),FALSE)))</f>
        <v>0</v>
      </c>
      <c r="V225">
        <f>IF($B225=" ","",IF(ISERROR(1/VLOOKUP($B225,'Justerad allokering kvv'!$B$1:$AG$700,MATCH(V$1,'Justerad allokering kvv'!$B$1:$AF$1,0),FALSE)),VLOOKUP($B225,'Allokerad kvv'!$B$2:$AV$700,MATCH(V$1,'Allokerad kvv'!$B$1:$AV$1,0),FALSE),VLOOKUP($B225,'Justerad allokering kvv'!$B$1:$AG$700,MATCH(V$1,'Justerad allokering kvv'!$B$1:$AF$1,0),FALSE)))</f>
        <v>0</v>
      </c>
      <c r="W225">
        <f>IF($B225=" ","",IF(ISERROR(1/VLOOKUP($B225,'Justerad allokering kvv'!$B$1:$AG$700,MATCH(W$1,'Justerad allokering kvv'!$B$1:$AF$1,0),FALSE)),VLOOKUP($B225,'Allokerad kvv'!$B$2:$AV$700,MATCH(W$1,'Allokerad kvv'!$B$1:$AV$1,0),FALSE),VLOOKUP($B225,'Justerad allokering kvv'!$B$1:$AG$700,MATCH(W$1,'Justerad allokering kvv'!$B$1:$AF$1,0),FALSE)))</f>
        <v>0</v>
      </c>
      <c r="X225">
        <f>IF($B225=" ","",IF(ISERROR(1/VLOOKUP($B225,'Justerad allokering kvv'!$B$1:$AG$700,MATCH(X$1,'Justerad allokering kvv'!$B$1:$AF$1,0),FALSE)),VLOOKUP($B225,'Allokerad kvv'!$B$2:$AV$700,MATCH(X$1,'Allokerad kvv'!$B$1:$AV$1,0),FALSE),VLOOKUP($B225,'Justerad allokering kvv'!$B$1:$AG$700,MATCH(X$1,'Justerad allokering kvv'!$B$1:$AF$1,0),FALSE)))</f>
        <v>0</v>
      </c>
      <c r="Y225">
        <f>IF($B225=" ","",IF(ISERROR(1/VLOOKUP($B225,'Justerad allokering kvv'!$B$1:$AG$700,MATCH(Y$1,'Justerad allokering kvv'!$B$1:$AF$1,0),FALSE)),VLOOKUP($B225,'Allokerad kvv'!$B$2:$AV$700,MATCH(Y$1,'Allokerad kvv'!$B$1:$AV$1,0),FALSE),VLOOKUP($B225,'Justerad allokering kvv'!$B$1:$AG$700,MATCH(Y$1,'Justerad allokering kvv'!$B$1:$AF$1,0),FALSE)))</f>
        <v>0</v>
      </c>
      <c r="AB225">
        <f>IFERROR(VLOOKUP($B225,Kraftvärmeprod!$B$1:$AO$424,MATCH("Tillförd energi från rökgaskondensering (GWh)",Kraftvärmeprod!$B$1:$AG$1,0),FALSE)/1,0)</f>
        <v>0</v>
      </c>
      <c r="AE225" s="122">
        <f t="shared" si="12"/>
        <v>0</v>
      </c>
      <c r="AG225">
        <f t="shared" si="13"/>
        <v>0</v>
      </c>
      <c r="AH225">
        <f t="shared" si="14"/>
        <v>0</v>
      </c>
      <c r="AI225" t="str">
        <f>IF(AH225=0,"",AH225/VLOOKUP(B225,Kraftvärmeprod!$B$1:$BC$480,MATCH("Summa tillförd energi exklusive rökgaskondensering",Kraftvärmeprod!$B$1:$BC$1,0),FALSE))</f>
        <v/>
      </c>
      <c r="AK225">
        <f t="shared" si="15"/>
        <v>0</v>
      </c>
    </row>
    <row r="226" spans="1:37" x14ac:dyDescent="0.25">
      <c r="A226" s="2" t="s">
        <v>674</v>
      </c>
      <c r="B226" s="2" t="s">
        <v>665</v>
      </c>
      <c r="C226" t="str">
        <f>IF($B226=" ","",IF(ISERROR(1/VLOOKUP($B226,'Justerad allokering kvv'!$B$1:$AG$700,MATCH(C$1,'Justerad allokering kvv'!$B$1:$AF$1,0),FALSE)),VLOOKUP($B226,'Allokerad kvv'!$B$2:$AV$700,MATCH(C$1,'Allokerad kvv'!$B$1:$AV$1,0),FALSE),VLOOKUP($B226,'Justerad allokering kvv'!$B$1:$AG$700,MATCH(C$1,'Justerad allokering kvv'!$B$1:$AF$1,0),FALSE)))</f>
        <v/>
      </c>
      <c r="D226" t="str">
        <f>IF($B226=" ","",IF(ISERROR(1/VLOOKUP($B226,'Justerad allokering kvv'!$B$1:$AG$700,MATCH(D$1,'Justerad allokering kvv'!$B$1:$AF$1,0),FALSE)),VLOOKUP($B226,'Allokerad kvv'!$B$2:$AV$700,MATCH(D$1,'Allokerad kvv'!$B$1:$AV$1,0),FALSE),VLOOKUP($B226,'Justerad allokering kvv'!$B$1:$AG$700,MATCH(D$1,'Justerad allokering kvv'!$B$1:$AF$1,0),FALSE)))</f>
        <v/>
      </c>
      <c r="E226" t="str">
        <f>IF($B226=" ","",IF(ISERROR(1/VLOOKUP($B226,'Justerad allokering kvv'!$B$1:$AG$700,MATCH(E$1,'Justerad allokering kvv'!$B$1:$AF$1,0),FALSE)),VLOOKUP($B226,'Allokerad kvv'!$B$2:$AV$700,MATCH(E$1,'Allokerad kvv'!$B$1:$AV$1,0),FALSE),VLOOKUP($B226,'Justerad allokering kvv'!$B$1:$AG$700,MATCH(E$1,'Justerad allokering kvv'!$B$1:$AF$1,0),FALSE)))</f>
        <v/>
      </c>
      <c r="F226" t="str">
        <f>IF($B226=" ","",IF(ISERROR(1/VLOOKUP($B226,'Justerad allokering kvv'!$B$1:$AG$700,MATCH(F$1,'Justerad allokering kvv'!$B$1:$AF$1,0),FALSE)),VLOOKUP($B226,'Allokerad kvv'!$B$2:$AV$700,MATCH(F$1,'Allokerad kvv'!$B$1:$AV$1,0),FALSE),VLOOKUP($B226,'Justerad allokering kvv'!$B$1:$AG$700,MATCH(F$1,'Justerad allokering kvv'!$B$1:$AF$1,0),FALSE)))</f>
        <v/>
      </c>
      <c r="G226" t="str">
        <f>IF($B226=" ","",IF(ISERROR(1/VLOOKUP($B226,'Justerad allokering kvv'!$B$1:$AG$700,MATCH(G$1,'Justerad allokering kvv'!$B$1:$AF$1,0),FALSE)),VLOOKUP($B226,'Allokerad kvv'!$B$2:$AV$700,MATCH(G$1,'Allokerad kvv'!$B$1:$AV$1,0),FALSE),VLOOKUP($B226,'Justerad allokering kvv'!$B$1:$AG$700,MATCH(G$1,'Justerad allokering kvv'!$B$1:$AF$1,0),FALSE)))</f>
        <v/>
      </c>
      <c r="H226" t="str">
        <f>IF($B226=" ","",IF(ISERROR(1/VLOOKUP($B226,'Justerad allokering kvv'!$B$1:$AG$700,MATCH(H$1,'Justerad allokering kvv'!$B$1:$AF$1,0),FALSE)),VLOOKUP($B226,'Allokerad kvv'!$B$2:$AV$700,MATCH(H$1,'Allokerad kvv'!$B$1:$AV$1,0),FALSE),VLOOKUP($B226,'Justerad allokering kvv'!$B$1:$AG$700,MATCH(H$1,'Justerad allokering kvv'!$B$1:$AF$1,0),FALSE)))</f>
        <v/>
      </c>
      <c r="I226" t="str">
        <f>IF($B226=" ","",IF(ISERROR(1/VLOOKUP($B226,'Justerad allokering kvv'!$B$1:$AG$700,MATCH(I$1,'Justerad allokering kvv'!$B$1:$AF$1,0),FALSE)),VLOOKUP($B226,'Allokerad kvv'!$B$2:$AV$700,MATCH(I$1,'Allokerad kvv'!$B$1:$AV$1,0),FALSE),VLOOKUP($B226,'Justerad allokering kvv'!$B$1:$AG$700,MATCH(I$1,'Justerad allokering kvv'!$B$1:$AF$1,0),FALSE)))</f>
        <v/>
      </c>
      <c r="J226" t="str">
        <f>IF($B226=" ","",IF(ISERROR(1/VLOOKUP($B226,'Justerad allokering kvv'!$B$1:$AG$700,MATCH(J$1,'Justerad allokering kvv'!$B$1:$AF$1,0),FALSE)),VLOOKUP($B226,'Allokerad kvv'!$B$2:$AV$700,MATCH(J$1,'Allokerad kvv'!$B$1:$AV$1,0),FALSE),VLOOKUP($B226,'Justerad allokering kvv'!$B$1:$AG$700,MATCH(J$1,'Justerad allokering kvv'!$B$1:$AF$1,0),FALSE)))</f>
        <v/>
      </c>
      <c r="K226" t="str">
        <f>IF($B226=" ","",IF(ISERROR(1/VLOOKUP($B226,'Justerad allokering kvv'!$B$1:$AG$700,MATCH(K$1,'Justerad allokering kvv'!$B$1:$AF$1,0),FALSE)),VLOOKUP($B226,'Allokerad kvv'!$B$2:$AV$700,MATCH(K$1,'Allokerad kvv'!$B$1:$AV$1,0),FALSE),VLOOKUP($B226,'Justerad allokering kvv'!$B$1:$AG$700,MATCH(K$1,'Justerad allokering kvv'!$B$1:$AF$1,0),FALSE)))</f>
        <v/>
      </c>
      <c r="L226" t="str">
        <f>IF($B226=" ","",IF(ISERROR(1/VLOOKUP($B226,'Justerad allokering kvv'!$B$1:$AG$700,MATCH(L$1,'Justerad allokering kvv'!$B$1:$AF$1,0),FALSE)),VLOOKUP($B226,'Allokerad kvv'!$B$2:$AV$700,MATCH(L$1,'Allokerad kvv'!$B$1:$AV$1,0),FALSE),VLOOKUP($B226,'Justerad allokering kvv'!$B$1:$AG$700,MATCH(L$1,'Justerad allokering kvv'!$B$1:$AF$1,0),FALSE)))</f>
        <v/>
      </c>
      <c r="M226" t="str">
        <f>IF($B226=" ","",IF(ISERROR(1/VLOOKUP($B226,'Justerad allokering kvv'!$B$1:$AG$700,MATCH(M$1,'Justerad allokering kvv'!$B$1:$AF$1,0),FALSE)),VLOOKUP($B226,'Allokerad kvv'!$B$2:$AV$700,MATCH(M$1,'Allokerad kvv'!$B$1:$AV$1,0),FALSE),VLOOKUP($B226,'Justerad allokering kvv'!$B$1:$AG$700,MATCH(M$1,'Justerad allokering kvv'!$B$1:$AF$1,0),FALSE)))</f>
        <v/>
      </c>
      <c r="N226" t="str">
        <f>IF($B226=" ","",IF(ISERROR(1/VLOOKUP($B226,'Justerad allokering kvv'!$B$1:$AG$700,MATCH(N$1,'Justerad allokering kvv'!$B$1:$AF$1,0),FALSE)),VLOOKUP($B226,'Allokerad kvv'!$B$2:$AV$700,MATCH(N$1,'Allokerad kvv'!$B$1:$AV$1,0),FALSE),VLOOKUP($B226,'Justerad allokering kvv'!$B$1:$AG$700,MATCH(N$1,'Justerad allokering kvv'!$B$1:$AF$1,0),FALSE)))</f>
        <v/>
      </c>
      <c r="O226" t="str">
        <f>IF($B226=" ","",IF(ISERROR(1/VLOOKUP($B226,'Justerad allokering kvv'!$B$1:$AG$700,MATCH(O$1,'Justerad allokering kvv'!$B$1:$AF$1,0),FALSE)),VLOOKUP($B226,'Allokerad kvv'!$B$2:$AV$700,MATCH(O$1,'Allokerad kvv'!$B$1:$AV$1,0),FALSE),VLOOKUP($B226,'Justerad allokering kvv'!$B$1:$AG$700,MATCH(O$1,'Justerad allokering kvv'!$B$1:$AF$1,0),FALSE)))</f>
        <v/>
      </c>
      <c r="P226" t="str">
        <f>IF($B226=" ","",IF(ISERROR(1/VLOOKUP($B226,'Justerad allokering kvv'!$B$1:$AG$700,MATCH(P$1,'Justerad allokering kvv'!$B$1:$AF$1,0),FALSE)),VLOOKUP($B226,'Allokerad kvv'!$B$2:$AV$700,MATCH(P$1,'Allokerad kvv'!$B$1:$AV$1,0),FALSE),VLOOKUP($B226,'Justerad allokering kvv'!$B$1:$AG$700,MATCH(P$1,'Justerad allokering kvv'!$B$1:$AF$1,0),FALSE)))</f>
        <v/>
      </c>
      <c r="Q226" t="str">
        <f>IF($B226=" ","",IF(ISERROR(1/VLOOKUP($B226,'Justerad allokering kvv'!$B$1:$AG$700,MATCH(Q$1,'Justerad allokering kvv'!$B$1:$AF$1,0),FALSE)),VLOOKUP($B226,'Allokerad kvv'!$B$2:$AV$700,MATCH(Q$1,'Allokerad kvv'!$B$1:$AV$1,0),FALSE),VLOOKUP($B226,'Justerad allokering kvv'!$B$1:$AG$700,MATCH(Q$1,'Justerad allokering kvv'!$B$1:$AF$1,0),FALSE)))</f>
        <v/>
      </c>
      <c r="R226" t="str">
        <f>IF($B226=" ","",IF(ISERROR(1/VLOOKUP($B226,'Justerad allokering kvv'!$B$1:$AG$700,MATCH(R$1,'Justerad allokering kvv'!$B$1:$AF$1,0),FALSE)),VLOOKUP($B226,'Allokerad kvv'!$B$2:$AV$700,MATCH(R$1,'Allokerad kvv'!$B$1:$AV$1,0),FALSE),VLOOKUP($B226,'Justerad allokering kvv'!$B$1:$AG$700,MATCH(R$1,'Justerad allokering kvv'!$B$1:$AF$1,0),FALSE)))</f>
        <v/>
      </c>
      <c r="S226" t="str">
        <f>IF($B226=" ","",IF(ISERROR(1/VLOOKUP($B226,'Justerad allokering kvv'!$B$1:$AG$700,MATCH(S$1,'Justerad allokering kvv'!$B$1:$AF$1,0),FALSE)),VLOOKUP($B226,'Allokerad kvv'!$B$2:$AV$700,MATCH(S$1,'Allokerad kvv'!$B$1:$AV$1,0),FALSE),VLOOKUP($B226,'Justerad allokering kvv'!$B$1:$AG$700,MATCH(S$1,'Justerad allokering kvv'!$B$1:$AF$1,0),FALSE)))</f>
        <v/>
      </c>
      <c r="T226" t="str">
        <f>IF($B226=" ","",IF(ISERROR(1/VLOOKUP($B226,'Justerad allokering kvv'!$B$1:$AG$700,MATCH(T$1,'Justerad allokering kvv'!$B$1:$AF$1,0),FALSE)),VLOOKUP($B226,'Allokerad kvv'!$B$2:$AV$700,MATCH(T$1,'Allokerad kvv'!$B$1:$AV$1,0),FALSE),VLOOKUP($B226,'Justerad allokering kvv'!$B$1:$AG$700,MATCH(T$1,'Justerad allokering kvv'!$B$1:$AF$1,0),FALSE)))</f>
        <v/>
      </c>
      <c r="U226" t="str">
        <f>IF($B226=" ","",IF(ISERROR(1/VLOOKUP($B226,'Justerad allokering kvv'!$B$1:$AG$700,MATCH(U$1,'Justerad allokering kvv'!$B$1:$AF$1,0),FALSE)),VLOOKUP($B226,'Allokerad kvv'!$B$2:$AV$700,MATCH(U$1,'Allokerad kvv'!$B$1:$AV$1,0),FALSE),VLOOKUP($B226,'Justerad allokering kvv'!$B$1:$AG$700,MATCH(U$1,'Justerad allokering kvv'!$B$1:$AF$1,0),FALSE)))</f>
        <v/>
      </c>
      <c r="V226" t="str">
        <f>IF($B226=" ","",IF(ISERROR(1/VLOOKUP($B226,'Justerad allokering kvv'!$B$1:$AG$700,MATCH(V$1,'Justerad allokering kvv'!$B$1:$AF$1,0),FALSE)),VLOOKUP($B226,'Allokerad kvv'!$B$2:$AV$700,MATCH(V$1,'Allokerad kvv'!$B$1:$AV$1,0),FALSE),VLOOKUP($B226,'Justerad allokering kvv'!$B$1:$AG$700,MATCH(V$1,'Justerad allokering kvv'!$B$1:$AF$1,0),FALSE)))</f>
        <v/>
      </c>
      <c r="W226" t="str">
        <f>IF($B226=" ","",IF(ISERROR(1/VLOOKUP($B226,'Justerad allokering kvv'!$B$1:$AG$700,MATCH(W$1,'Justerad allokering kvv'!$B$1:$AF$1,0),FALSE)),VLOOKUP($B226,'Allokerad kvv'!$B$2:$AV$700,MATCH(W$1,'Allokerad kvv'!$B$1:$AV$1,0),FALSE),VLOOKUP($B226,'Justerad allokering kvv'!$B$1:$AG$700,MATCH(W$1,'Justerad allokering kvv'!$B$1:$AF$1,0),FALSE)))</f>
        <v/>
      </c>
      <c r="X226" t="str">
        <f>IF($B226=" ","",IF(ISERROR(1/VLOOKUP($B226,'Justerad allokering kvv'!$B$1:$AG$700,MATCH(X$1,'Justerad allokering kvv'!$B$1:$AF$1,0),FALSE)),VLOOKUP($B226,'Allokerad kvv'!$B$2:$AV$700,MATCH(X$1,'Allokerad kvv'!$B$1:$AV$1,0),FALSE),VLOOKUP($B226,'Justerad allokering kvv'!$B$1:$AG$700,MATCH(X$1,'Justerad allokering kvv'!$B$1:$AF$1,0),FALSE)))</f>
        <v/>
      </c>
      <c r="Y226" t="str">
        <f>IF($B226=" ","",IF(ISERROR(1/VLOOKUP($B226,'Justerad allokering kvv'!$B$1:$AG$700,MATCH(Y$1,'Justerad allokering kvv'!$B$1:$AF$1,0),FALSE)),VLOOKUP($B226,'Allokerad kvv'!$B$2:$AV$700,MATCH(Y$1,'Allokerad kvv'!$B$1:$AV$1,0),FALSE),VLOOKUP($B226,'Justerad allokering kvv'!$B$1:$AG$700,MATCH(Y$1,'Justerad allokering kvv'!$B$1:$AF$1,0),FALSE)))</f>
        <v/>
      </c>
      <c r="AB226">
        <f>IFERROR(VLOOKUP($B226,Kraftvärmeprod!$B$1:$AO$424,MATCH("Tillförd energi från rökgaskondensering (GWh)",Kraftvärmeprod!$B$1:$AG$1,0),FALSE)/1,0)</f>
        <v>0</v>
      </c>
      <c r="AE226" s="122">
        <f t="shared" si="12"/>
        <v>0</v>
      </c>
      <c r="AG226" t="e">
        <f t="shared" si="13"/>
        <v>#VALUE!</v>
      </c>
      <c r="AH226" t="e">
        <f t="shared" si="14"/>
        <v>#VALUE!</v>
      </c>
      <c r="AI226" t="e">
        <f>IF(AH226=0,"",AH226/VLOOKUP(B226,Kraftvärmeprod!$B$1:$BC$480,MATCH("Summa tillförd energi exklusive rökgaskondensering",Kraftvärmeprod!$B$1:$BC$1,0),FALSE))</f>
        <v>#VALUE!</v>
      </c>
      <c r="AK226" t="e">
        <f t="shared" si="15"/>
        <v>#VALUE!</v>
      </c>
    </row>
    <row r="227" spans="1:37" x14ac:dyDescent="0.25">
      <c r="A227" s="2" t="s">
        <v>371</v>
      </c>
      <c r="B227" s="2" t="s">
        <v>372</v>
      </c>
      <c r="C227">
        <f>IF($B227=" ","",IF(ISERROR(1/VLOOKUP($B227,'Justerad allokering kvv'!$B$1:$AG$700,MATCH(C$1,'Justerad allokering kvv'!$B$1:$AF$1,0),FALSE)),VLOOKUP($B227,'Allokerad kvv'!$B$2:$AV$700,MATCH(C$1,'Allokerad kvv'!$B$1:$AV$1,0),FALSE),VLOOKUP($B227,'Justerad allokering kvv'!$B$1:$AG$700,MATCH(C$1,'Justerad allokering kvv'!$B$1:$AF$1,0),FALSE)))</f>
        <v>0</v>
      </c>
      <c r="D227">
        <f>IF($B227=" ","",IF(ISERROR(1/VLOOKUP($B227,'Justerad allokering kvv'!$B$1:$AG$700,MATCH(D$1,'Justerad allokering kvv'!$B$1:$AF$1,0),FALSE)),VLOOKUP($B227,'Allokerad kvv'!$B$2:$AV$700,MATCH(D$1,'Allokerad kvv'!$B$1:$AV$1,0),FALSE),VLOOKUP($B227,'Justerad allokering kvv'!$B$1:$AG$700,MATCH(D$1,'Justerad allokering kvv'!$B$1:$AF$1,0),FALSE)))</f>
        <v>0</v>
      </c>
      <c r="E227">
        <f>IF($B227=" ","",IF(ISERROR(1/VLOOKUP($B227,'Justerad allokering kvv'!$B$1:$AG$700,MATCH(E$1,'Justerad allokering kvv'!$B$1:$AF$1,0),FALSE)),VLOOKUP($B227,'Allokerad kvv'!$B$2:$AV$700,MATCH(E$1,'Allokerad kvv'!$B$1:$AV$1,0),FALSE),VLOOKUP($B227,'Justerad allokering kvv'!$B$1:$AG$700,MATCH(E$1,'Justerad allokering kvv'!$B$1:$AF$1,0),FALSE)))</f>
        <v>0</v>
      </c>
      <c r="F227">
        <f>IF($B227=" ","",IF(ISERROR(1/VLOOKUP($B227,'Justerad allokering kvv'!$B$1:$AG$700,MATCH(F$1,'Justerad allokering kvv'!$B$1:$AF$1,0),FALSE)),VLOOKUP($B227,'Allokerad kvv'!$B$2:$AV$700,MATCH(F$1,'Allokerad kvv'!$B$1:$AV$1,0),FALSE),VLOOKUP($B227,'Justerad allokering kvv'!$B$1:$AG$700,MATCH(F$1,'Justerad allokering kvv'!$B$1:$AF$1,0),FALSE)))</f>
        <v>0</v>
      </c>
      <c r="G227">
        <f>IF($B227=" ","",IF(ISERROR(1/VLOOKUP($B227,'Justerad allokering kvv'!$B$1:$AG$700,MATCH(G$1,'Justerad allokering kvv'!$B$1:$AF$1,0),FALSE)),VLOOKUP($B227,'Allokerad kvv'!$B$2:$AV$700,MATCH(G$1,'Allokerad kvv'!$B$1:$AV$1,0),FALSE),VLOOKUP($B227,'Justerad allokering kvv'!$B$1:$AG$700,MATCH(G$1,'Justerad allokering kvv'!$B$1:$AF$1,0),FALSE)))</f>
        <v>0</v>
      </c>
      <c r="H227">
        <f>IF($B227=" ","",IF(ISERROR(1/VLOOKUP($B227,'Justerad allokering kvv'!$B$1:$AG$700,MATCH(H$1,'Justerad allokering kvv'!$B$1:$AF$1,0),FALSE)),VLOOKUP($B227,'Allokerad kvv'!$B$2:$AV$700,MATCH(H$1,'Allokerad kvv'!$B$1:$AV$1,0),FALSE),VLOOKUP($B227,'Justerad allokering kvv'!$B$1:$AG$700,MATCH(H$1,'Justerad allokering kvv'!$B$1:$AF$1,0),FALSE)))</f>
        <v>0</v>
      </c>
      <c r="I227">
        <f>IF($B227=" ","",IF(ISERROR(1/VLOOKUP($B227,'Justerad allokering kvv'!$B$1:$AG$700,MATCH(I$1,'Justerad allokering kvv'!$B$1:$AF$1,0),FALSE)),VLOOKUP($B227,'Allokerad kvv'!$B$2:$AV$700,MATCH(I$1,'Allokerad kvv'!$B$1:$AV$1,0),FALSE),VLOOKUP($B227,'Justerad allokering kvv'!$B$1:$AG$700,MATCH(I$1,'Justerad allokering kvv'!$B$1:$AF$1,0),FALSE)))</f>
        <v>0</v>
      </c>
      <c r="J227">
        <f>IF($B227=" ","",IF(ISERROR(1/VLOOKUP($B227,'Justerad allokering kvv'!$B$1:$AG$700,MATCH(J$1,'Justerad allokering kvv'!$B$1:$AF$1,0),FALSE)),VLOOKUP($B227,'Allokerad kvv'!$B$2:$AV$700,MATCH(J$1,'Allokerad kvv'!$B$1:$AV$1,0),FALSE),VLOOKUP($B227,'Justerad allokering kvv'!$B$1:$AG$700,MATCH(J$1,'Justerad allokering kvv'!$B$1:$AF$1,0),FALSE)))</f>
        <v>0</v>
      </c>
      <c r="K227">
        <f>IF($B227=" ","",IF(ISERROR(1/VLOOKUP($B227,'Justerad allokering kvv'!$B$1:$AG$700,MATCH(K$1,'Justerad allokering kvv'!$B$1:$AF$1,0),FALSE)),VLOOKUP($B227,'Allokerad kvv'!$B$2:$AV$700,MATCH(K$1,'Allokerad kvv'!$B$1:$AV$1,0),FALSE),VLOOKUP($B227,'Justerad allokering kvv'!$B$1:$AG$700,MATCH(K$1,'Justerad allokering kvv'!$B$1:$AF$1,0),FALSE)))</f>
        <v>0</v>
      </c>
      <c r="L227">
        <f>IF($B227=" ","",IF(ISERROR(1/VLOOKUP($B227,'Justerad allokering kvv'!$B$1:$AG$700,MATCH(L$1,'Justerad allokering kvv'!$B$1:$AF$1,0),FALSE)),VLOOKUP($B227,'Allokerad kvv'!$B$2:$AV$700,MATCH(L$1,'Allokerad kvv'!$B$1:$AV$1,0),FALSE),VLOOKUP($B227,'Justerad allokering kvv'!$B$1:$AG$700,MATCH(L$1,'Justerad allokering kvv'!$B$1:$AF$1,0),FALSE)))</f>
        <v>0</v>
      </c>
      <c r="M227">
        <f>IF($B227=" ","",IF(ISERROR(1/VLOOKUP($B227,'Justerad allokering kvv'!$B$1:$AG$700,MATCH(M$1,'Justerad allokering kvv'!$B$1:$AF$1,0),FALSE)),VLOOKUP($B227,'Allokerad kvv'!$B$2:$AV$700,MATCH(M$1,'Allokerad kvv'!$B$1:$AV$1,0),FALSE),VLOOKUP($B227,'Justerad allokering kvv'!$B$1:$AG$700,MATCH(M$1,'Justerad allokering kvv'!$B$1:$AF$1,0),FALSE)))</f>
        <v>0</v>
      </c>
      <c r="N227">
        <f>IF($B227=" ","",IF(ISERROR(1/VLOOKUP($B227,'Justerad allokering kvv'!$B$1:$AG$700,MATCH(N$1,'Justerad allokering kvv'!$B$1:$AF$1,0),FALSE)),VLOOKUP($B227,'Allokerad kvv'!$B$2:$AV$700,MATCH(N$1,'Allokerad kvv'!$B$1:$AV$1,0),FALSE),VLOOKUP($B227,'Justerad allokering kvv'!$B$1:$AG$700,MATCH(N$1,'Justerad allokering kvv'!$B$1:$AF$1,0),FALSE)))</f>
        <v>0</v>
      </c>
      <c r="O227">
        <f>IF($B227=" ","",IF(ISERROR(1/VLOOKUP($B227,'Justerad allokering kvv'!$B$1:$AG$700,MATCH(O$1,'Justerad allokering kvv'!$B$1:$AF$1,0),FALSE)),VLOOKUP($B227,'Allokerad kvv'!$B$2:$AV$700,MATCH(O$1,'Allokerad kvv'!$B$1:$AV$1,0),FALSE),VLOOKUP($B227,'Justerad allokering kvv'!$B$1:$AG$700,MATCH(O$1,'Justerad allokering kvv'!$B$1:$AF$1,0),FALSE)))</f>
        <v>0</v>
      </c>
      <c r="P227">
        <f>IF($B227=" ","",IF(ISERROR(1/VLOOKUP($B227,'Justerad allokering kvv'!$B$1:$AG$700,MATCH(P$1,'Justerad allokering kvv'!$B$1:$AF$1,0),FALSE)),VLOOKUP($B227,'Allokerad kvv'!$B$2:$AV$700,MATCH(P$1,'Allokerad kvv'!$B$1:$AV$1,0),FALSE),VLOOKUP($B227,'Justerad allokering kvv'!$B$1:$AG$700,MATCH(P$1,'Justerad allokering kvv'!$B$1:$AF$1,0),FALSE)))</f>
        <v>0</v>
      </c>
      <c r="Q227">
        <f>IF($B227=" ","",IF(ISERROR(1/VLOOKUP($B227,'Justerad allokering kvv'!$B$1:$AG$700,MATCH(Q$1,'Justerad allokering kvv'!$B$1:$AF$1,0),FALSE)),VLOOKUP($B227,'Allokerad kvv'!$B$2:$AV$700,MATCH(Q$1,'Allokerad kvv'!$B$1:$AV$1,0),FALSE),VLOOKUP($B227,'Justerad allokering kvv'!$B$1:$AG$700,MATCH(Q$1,'Justerad allokering kvv'!$B$1:$AF$1,0),FALSE)))</f>
        <v>0</v>
      </c>
      <c r="R227">
        <f>IF($B227=" ","",IF(ISERROR(1/VLOOKUP($B227,'Justerad allokering kvv'!$B$1:$AG$700,MATCH(R$1,'Justerad allokering kvv'!$B$1:$AF$1,0),FALSE)),VLOOKUP($B227,'Allokerad kvv'!$B$2:$AV$700,MATCH(R$1,'Allokerad kvv'!$B$1:$AV$1,0),FALSE),VLOOKUP($B227,'Justerad allokering kvv'!$B$1:$AG$700,MATCH(R$1,'Justerad allokering kvv'!$B$1:$AF$1,0),FALSE)))</f>
        <v>0</v>
      </c>
      <c r="S227">
        <f>IF($B227=" ","",IF(ISERROR(1/VLOOKUP($B227,'Justerad allokering kvv'!$B$1:$AG$700,MATCH(S$1,'Justerad allokering kvv'!$B$1:$AF$1,0),FALSE)),VLOOKUP($B227,'Allokerad kvv'!$B$2:$AV$700,MATCH(S$1,'Allokerad kvv'!$B$1:$AV$1,0),FALSE),VLOOKUP($B227,'Justerad allokering kvv'!$B$1:$AG$700,MATCH(S$1,'Justerad allokering kvv'!$B$1:$AF$1,0),FALSE)))</f>
        <v>0</v>
      </c>
      <c r="T227">
        <f>IF($B227=" ","",IF(ISERROR(1/VLOOKUP($B227,'Justerad allokering kvv'!$B$1:$AG$700,MATCH(T$1,'Justerad allokering kvv'!$B$1:$AF$1,0),FALSE)),VLOOKUP($B227,'Allokerad kvv'!$B$2:$AV$700,MATCH(T$1,'Allokerad kvv'!$B$1:$AV$1,0),FALSE),VLOOKUP($B227,'Justerad allokering kvv'!$B$1:$AG$700,MATCH(T$1,'Justerad allokering kvv'!$B$1:$AF$1,0),FALSE)))</f>
        <v>0</v>
      </c>
      <c r="U227">
        <f>IF($B227=" ","",IF(ISERROR(1/VLOOKUP($B227,'Justerad allokering kvv'!$B$1:$AG$700,MATCH(U$1,'Justerad allokering kvv'!$B$1:$AF$1,0),FALSE)),VLOOKUP($B227,'Allokerad kvv'!$B$2:$AV$700,MATCH(U$1,'Allokerad kvv'!$B$1:$AV$1,0),FALSE),VLOOKUP($B227,'Justerad allokering kvv'!$B$1:$AG$700,MATCH(U$1,'Justerad allokering kvv'!$B$1:$AF$1,0),FALSE)))</f>
        <v>0</v>
      </c>
      <c r="V227">
        <f>IF($B227=" ","",IF(ISERROR(1/VLOOKUP($B227,'Justerad allokering kvv'!$B$1:$AG$700,MATCH(V$1,'Justerad allokering kvv'!$B$1:$AF$1,0),FALSE)),VLOOKUP($B227,'Allokerad kvv'!$B$2:$AV$700,MATCH(V$1,'Allokerad kvv'!$B$1:$AV$1,0),FALSE),VLOOKUP($B227,'Justerad allokering kvv'!$B$1:$AG$700,MATCH(V$1,'Justerad allokering kvv'!$B$1:$AF$1,0),FALSE)))</f>
        <v>0</v>
      </c>
      <c r="W227">
        <f>IF($B227=" ","",IF(ISERROR(1/VLOOKUP($B227,'Justerad allokering kvv'!$B$1:$AG$700,MATCH(W$1,'Justerad allokering kvv'!$B$1:$AF$1,0),FALSE)),VLOOKUP($B227,'Allokerad kvv'!$B$2:$AV$700,MATCH(W$1,'Allokerad kvv'!$B$1:$AV$1,0),FALSE),VLOOKUP($B227,'Justerad allokering kvv'!$B$1:$AG$700,MATCH(W$1,'Justerad allokering kvv'!$B$1:$AF$1,0),FALSE)))</f>
        <v>0</v>
      </c>
      <c r="X227">
        <f>IF($B227=" ","",IF(ISERROR(1/VLOOKUP($B227,'Justerad allokering kvv'!$B$1:$AG$700,MATCH(X$1,'Justerad allokering kvv'!$B$1:$AF$1,0),FALSE)),VLOOKUP($B227,'Allokerad kvv'!$B$2:$AV$700,MATCH(X$1,'Allokerad kvv'!$B$1:$AV$1,0),FALSE),VLOOKUP($B227,'Justerad allokering kvv'!$B$1:$AG$700,MATCH(X$1,'Justerad allokering kvv'!$B$1:$AF$1,0),FALSE)))</f>
        <v>0</v>
      </c>
      <c r="Y227">
        <f>IF($B227=" ","",IF(ISERROR(1/VLOOKUP($B227,'Justerad allokering kvv'!$B$1:$AG$700,MATCH(Y$1,'Justerad allokering kvv'!$B$1:$AF$1,0),FALSE)),VLOOKUP($B227,'Allokerad kvv'!$B$2:$AV$700,MATCH(Y$1,'Allokerad kvv'!$B$1:$AV$1,0),FALSE),VLOOKUP($B227,'Justerad allokering kvv'!$B$1:$AG$700,MATCH(Y$1,'Justerad allokering kvv'!$B$1:$AF$1,0),FALSE)))</f>
        <v>0</v>
      </c>
      <c r="AB227">
        <f>IFERROR(VLOOKUP($B227,Kraftvärmeprod!$B$1:$AO$424,MATCH("Tillförd energi från rökgaskondensering (GWh)",Kraftvärmeprod!$B$1:$AG$1,0),FALSE)/1,0)</f>
        <v>0</v>
      </c>
      <c r="AE227" s="122">
        <f t="shared" si="12"/>
        <v>0</v>
      </c>
      <c r="AG227">
        <f t="shared" si="13"/>
        <v>0</v>
      </c>
      <c r="AH227">
        <f t="shared" si="14"/>
        <v>0</v>
      </c>
      <c r="AI227" t="str">
        <f>IF(AH227=0,"",AH227/VLOOKUP(B227,Kraftvärmeprod!$B$1:$BC$480,MATCH("Summa tillförd energi exklusive rökgaskondensering",Kraftvärmeprod!$B$1:$BC$1,0),FALSE))</f>
        <v/>
      </c>
      <c r="AK227">
        <f t="shared" si="15"/>
        <v>0</v>
      </c>
    </row>
    <row r="228" spans="1:37" x14ac:dyDescent="0.25">
      <c r="A228" s="2" t="s">
        <v>373</v>
      </c>
      <c r="B228" s="2" t="s">
        <v>374</v>
      </c>
      <c r="C228">
        <f>IF($B228=" ","",IF(ISERROR(1/VLOOKUP($B228,'Justerad allokering kvv'!$B$1:$AG$700,MATCH(C$1,'Justerad allokering kvv'!$B$1:$AF$1,0),FALSE)),VLOOKUP($B228,'Allokerad kvv'!$B$2:$AV$700,MATCH(C$1,'Allokerad kvv'!$B$1:$AV$1,0),FALSE),VLOOKUP($B228,'Justerad allokering kvv'!$B$1:$AG$700,MATCH(C$1,'Justerad allokering kvv'!$B$1:$AF$1,0),FALSE)))</f>
        <v>0</v>
      </c>
      <c r="D228">
        <f>IF($B228=" ","",IF(ISERROR(1/VLOOKUP($B228,'Justerad allokering kvv'!$B$1:$AG$700,MATCH(D$1,'Justerad allokering kvv'!$B$1:$AF$1,0),FALSE)),VLOOKUP($B228,'Allokerad kvv'!$B$2:$AV$700,MATCH(D$1,'Allokerad kvv'!$B$1:$AV$1,0),FALSE),VLOOKUP($B228,'Justerad allokering kvv'!$B$1:$AG$700,MATCH(D$1,'Justerad allokering kvv'!$B$1:$AF$1,0),FALSE)))</f>
        <v>0</v>
      </c>
      <c r="E228">
        <f>IF($B228=" ","",IF(ISERROR(1/VLOOKUP($B228,'Justerad allokering kvv'!$B$1:$AG$700,MATCH(E$1,'Justerad allokering kvv'!$B$1:$AF$1,0),FALSE)),VLOOKUP($B228,'Allokerad kvv'!$B$2:$AV$700,MATCH(E$1,'Allokerad kvv'!$B$1:$AV$1,0),FALSE),VLOOKUP($B228,'Justerad allokering kvv'!$B$1:$AG$700,MATCH(E$1,'Justerad allokering kvv'!$B$1:$AF$1,0),FALSE)))</f>
        <v>0</v>
      </c>
      <c r="F228">
        <f>IF($B228=" ","",IF(ISERROR(1/VLOOKUP($B228,'Justerad allokering kvv'!$B$1:$AG$700,MATCH(F$1,'Justerad allokering kvv'!$B$1:$AF$1,0),FALSE)),VLOOKUP($B228,'Allokerad kvv'!$B$2:$AV$700,MATCH(F$1,'Allokerad kvv'!$B$1:$AV$1,0),FALSE),VLOOKUP($B228,'Justerad allokering kvv'!$B$1:$AG$700,MATCH(F$1,'Justerad allokering kvv'!$B$1:$AF$1,0),FALSE)))</f>
        <v>0</v>
      </c>
      <c r="G228">
        <f>IF($B228=" ","",IF(ISERROR(1/VLOOKUP($B228,'Justerad allokering kvv'!$B$1:$AG$700,MATCH(G$1,'Justerad allokering kvv'!$B$1:$AF$1,0),FALSE)),VLOOKUP($B228,'Allokerad kvv'!$B$2:$AV$700,MATCH(G$1,'Allokerad kvv'!$B$1:$AV$1,0),FALSE),VLOOKUP($B228,'Justerad allokering kvv'!$B$1:$AG$700,MATCH(G$1,'Justerad allokering kvv'!$B$1:$AF$1,0),FALSE)))</f>
        <v>0</v>
      </c>
      <c r="H228">
        <f>IF($B228=" ","",IF(ISERROR(1/VLOOKUP($B228,'Justerad allokering kvv'!$B$1:$AG$700,MATCH(H$1,'Justerad allokering kvv'!$B$1:$AF$1,0),FALSE)),VLOOKUP($B228,'Allokerad kvv'!$B$2:$AV$700,MATCH(H$1,'Allokerad kvv'!$B$1:$AV$1,0),FALSE),VLOOKUP($B228,'Justerad allokering kvv'!$B$1:$AG$700,MATCH(H$1,'Justerad allokering kvv'!$B$1:$AF$1,0),FALSE)))</f>
        <v>0</v>
      </c>
      <c r="I228">
        <f>IF($B228=" ","",IF(ISERROR(1/VLOOKUP($B228,'Justerad allokering kvv'!$B$1:$AG$700,MATCH(I$1,'Justerad allokering kvv'!$B$1:$AF$1,0),FALSE)),VLOOKUP($B228,'Allokerad kvv'!$B$2:$AV$700,MATCH(I$1,'Allokerad kvv'!$B$1:$AV$1,0),FALSE),VLOOKUP($B228,'Justerad allokering kvv'!$B$1:$AG$700,MATCH(I$1,'Justerad allokering kvv'!$B$1:$AF$1,0),FALSE)))</f>
        <v>0</v>
      </c>
      <c r="J228">
        <f>IF($B228=" ","",IF(ISERROR(1/VLOOKUP($B228,'Justerad allokering kvv'!$B$1:$AG$700,MATCH(J$1,'Justerad allokering kvv'!$B$1:$AF$1,0),FALSE)),VLOOKUP($B228,'Allokerad kvv'!$B$2:$AV$700,MATCH(J$1,'Allokerad kvv'!$B$1:$AV$1,0),FALSE),VLOOKUP($B228,'Justerad allokering kvv'!$B$1:$AG$700,MATCH(J$1,'Justerad allokering kvv'!$B$1:$AF$1,0),FALSE)))</f>
        <v>0</v>
      </c>
      <c r="K228">
        <f>IF($B228=" ","",IF(ISERROR(1/VLOOKUP($B228,'Justerad allokering kvv'!$B$1:$AG$700,MATCH(K$1,'Justerad allokering kvv'!$B$1:$AF$1,0),FALSE)),VLOOKUP($B228,'Allokerad kvv'!$B$2:$AV$700,MATCH(K$1,'Allokerad kvv'!$B$1:$AV$1,0),FALSE),VLOOKUP($B228,'Justerad allokering kvv'!$B$1:$AG$700,MATCH(K$1,'Justerad allokering kvv'!$B$1:$AF$1,0),FALSE)))</f>
        <v>0</v>
      </c>
      <c r="L228">
        <f>IF($B228=" ","",IF(ISERROR(1/VLOOKUP($B228,'Justerad allokering kvv'!$B$1:$AG$700,MATCH(L$1,'Justerad allokering kvv'!$B$1:$AF$1,0),FALSE)),VLOOKUP($B228,'Allokerad kvv'!$B$2:$AV$700,MATCH(L$1,'Allokerad kvv'!$B$1:$AV$1,0),FALSE),VLOOKUP($B228,'Justerad allokering kvv'!$B$1:$AG$700,MATCH(L$1,'Justerad allokering kvv'!$B$1:$AF$1,0),FALSE)))</f>
        <v>0</v>
      </c>
      <c r="M228">
        <f>IF($B228=" ","",IF(ISERROR(1/VLOOKUP($B228,'Justerad allokering kvv'!$B$1:$AG$700,MATCH(M$1,'Justerad allokering kvv'!$B$1:$AF$1,0),FALSE)),VLOOKUP($B228,'Allokerad kvv'!$B$2:$AV$700,MATCH(M$1,'Allokerad kvv'!$B$1:$AV$1,0),FALSE),VLOOKUP($B228,'Justerad allokering kvv'!$B$1:$AG$700,MATCH(M$1,'Justerad allokering kvv'!$B$1:$AF$1,0),FALSE)))</f>
        <v>0</v>
      </c>
      <c r="N228">
        <f>IF($B228=" ","",IF(ISERROR(1/VLOOKUP($B228,'Justerad allokering kvv'!$B$1:$AG$700,MATCH(N$1,'Justerad allokering kvv'!$B$1:$AF$1,0),FALSE)),VLOOKUP($B228,'Allokerad kvv'!$B$2:$AV$700,MATCH(N$1,'Allokerad kvv'!$B$1:$AV$1,0),FALSE),VLOOKUP($B228,'Justerad allokering kvv'!$B$1:$AG$700,MATCH(N$1,'Justerad allokering kvv'!$B$1:$AF$1,0),FALSE)))</f>
        <v>0</v>
      </c>
      <c r="O228">
        <f>IF($B228=" ","",IF(ISERROR(1/VLOOKUP($B228,'Justerad allokering kvv'!$B$1:$AG$700,MATCH(O$1,'Justerad allokering kvv'!$B$1:$AF$1,0),FALSE)),VLOOKUP($B228,'Allokerad kvv'!$B$2:$AV$700,MATCH(O$1,'Allokerad kvv'!$B$1:$AV$1,0),FALSE),VLOOKUP($B228,'Justerad allokering kvv'!$B$1:$AG$700,MATCH(O$1,'Justerad allokering kvv'!$B$1:$AF$1,0),FALSE)))</f>
        <v>0</v>
      </c>
      <c r="P228">
        <f>IF($B228=" ","",IF(ISERROR(1/VLOOKUP($B228,'Justerad allokering kvv'!$B$1:$AG$700,MATCH(P$1,'Justerad allokering kvv'!$B$1:$AF$1,0),FALSE)),VLOOKUP($B228,'Allokerad kvv'!$B$2:$AV$700,MATCH(P$1,'Allokerad kvv'!$B$1:$AV$1,0),FALSE),VLOOKUP($B228,'Justerad allokering kvv'!$B$1:$AG$700,MATCH(P$1,'Justerad allokering kvv'!$B$1:$AF$1,0),FALSE)))</f>
        <v>0</v>
      </c>
      <c r="Q228">
        <f>IF($B228=" ","",IF(ISERROR(1/VLOOKUP($B228,'Justerad allokering kvv'!$B$1:$AG$700,MATCH(Q$1,'Justerad allokering kvv'!$B$1:$AF$1,0),FALSE)),VLOOKUP($B228,'Allokerad kvv'!$B$2:$AV$700,MATCH(Q$1,'Allokerad kvv'!$B$1:$AV$1,0),FALSE),VLOOKUP($B228,'Justerad allokering kvv'!$B$1:$AG$700,MATCH(Q$1,'Justerad allokering kvv'!$B$1:$AF$1,0),FALSE)))</f>
        <v>0</v>
      </c>
      <c r="R228">
        <f>IF($B228=" ","",IF(ISERROR(1/VLOOKUP($B228,'Justerad allokering kvv'!$B$1:$AG$700,MATCH(R$1,'Justerad allokering kvv'!$B$1:$AF$1,0),FALSE)),VLOOKUP($B228,'Allokerad kvv'!$B$2:$AV$700,MATCH(R$1,'Allokerad kvv'!$B$1:$AV$1,0),FALSE),VLOOKUP($B228,'Justerad allokering kvv'!$B$1:$AG$700,MATCH(R$1,'Justerad allokering kvv'!$B$1:$AF$1,0),FALSE)))</f>
        <v>0</v>
      </c>
      <c r="S228">
        <f>IF($B228=" ","",IF(ISERROR(1/VLOOKUP($B228,'Justerad allokering kvv'!$B$1:$AG$700,MATCH(S$1,'Justerad allokering kvv'!$B$1:$AF$1,0),FALSE)),VLOOKUP($B228,'Allokerad kvv'!$B$2:$AV$700,MATCH(S$1,'Allokerad kvv'!$B$1:$AV$1,0),FALSE),VLOOKUP($B228,'Justerad allokering kvv'!$B$1:$AG$700,MATCH(S$1,'Justerad allokering kvv'!$B$1:$AF$1,0),FALSE)))</f>
        <v>0</v>
      </c>
      <c r="T228">
        <f>IF($B228=" ","",IF(ISERROR(1/VLOOKUP($B228,'Justerad allokering kvv'!$B$1:$AG$700,MATCH(T$1,'Justerad allokering kvv'!$B$1:$AF$1,0),FALSE)),VLOOKUP($B228,'Allokerad kvv'!$B$2:$AV$700,MATCH(T$1,'Allokerad kvv'!$B$1:$AV$1,0),FALSE),VLOOKUP($B228,'Justerad allokering kvv'!$B$1:$AG$700,MATCH(T$1,'Justerad allokering kvv'!$B$1:$AF$1,0),FALSE)))</f>
        <v>0</v>
      </c>
      <c r="U228">
        <f>IF($B228=" ","",IF(ISERROR(1/VLOOKUP($B228,'Justerad allokering kvv'!$B$1:$AG$700,MATCH(U$1,'Justerad allokering kvv'!$B$1:$AF$1,0),FALSE)),VLOOKUP($B228,'Allokerad kvv'!$B$2:$AV$700,MATCH(U$1,'Allokerad kvv'!$B$1:$AV$1,0),FALSE),VLOOKUP($B228,'Justerad allokering kvv'!$B$1:$AG$700,MATCH(U$1,'Justerad allokering kvv'!$B$1:$AF$1,0),FALSE)))</f>
        <v>0</v>
      </c>
      <c r="V228">
        <f>IF($B228=" ","",IF(ISERROR(1/VLOOKUP($B228,'Justerad allokering kvv'!$B$1:$AG$700,MATCH(V$1,'Justerad allokering kvv'!$B$1:$AF$1,0),FALSE)),VLOOKUP($B228,'Allokerad kvv'!$B$2:$AV$700,MATCH(V$1,'Allokerad kvv'!$B$1:$AV$1,0),FALSE),VLOOKUP($B228,'Justerad allokering kvv'!$B$1:$AG$700,MATCH(V$1,'Justerad allokering kvv'!$B$1:$AF$1,0),FALSE)))</f>
        <v>0</v>
      </c>
      <c r="W228">
        <f>IF($B228=" ","",IF(ISERROR(1/VLOOKUP($B228,'Justerad allokering kvv'!$B$1:$AG$700,MATCH(W$1,'Justerad allokering kvv'!$B$1:$AF$1,0),FALSE)),VLOOKUP($B228,'Allokerad kvv'!$B$2:$AV$700,MATCH(W$1,'Allokerad kvv'!$B$1:$AV$1,0),FALSE),VLOOKUP($B228,'Justerad allokering kvv'!$B$1:$AG$700,MATCH(W$1,'Justerad allokering kvv'!$B$1:$AF$1,0),FALSE)))</f>
        <v>0</v>
      </c>
      <c r="X228">
        <f>IF($B228=" ","",IF(ISERROR(1/VLOOKUP($B228,'Justerad allokering kvv'!$B$1:$AG$700,MATCH(X$1,'Justerad allokering kvv'!$B$1:$AF$1,0),FALSE)),VLOOKUP($B228,'Allokerad kvv'!$B$2:$AV$700,MATCH(X$1,'Allokerad kvv'!$B$1:$AV$1,0),FALSE),VLOOKUP($B228,'Justerad allokering kvv'!$B$1:$AG$700,MATCH(X$1,'Justerad allokering kvv'!$B$1:$AF$1,0),FALSE)))</f>
        <v>0</v>
      </c>
      <c r="Y228">
        <f>IF($B228=" ","",IF(ISERROR(1/VLOOKUP($B228,'Justerad allokering kvv'!$B$1:$AG$700,MATCH(Y$1,'Justerad allokering kvv'!$B$1:$AF$1,0),FALSE)),VLOOKUP($B228,'Allokerad kvv'!$B$2:$AV$700,MATCH(Y$1,'Allokerad kvv'!$B$1:$AV$1,0),FALSE),VLOOKUP($B228,'Justerad allokering kvv'!$B$1:$AG$700,MATCH(Y$1,'Justerad allokering kvv'!$B$1:$AF$1,0),FALSE)))</f>
        <v>0</v>
      </c>
      <c r="AB228">
        <f>IFERROR(VLOOKUP($B228,Kraftvärmeprod!$B$1:$AO$424,MATCH("Tillförd energi från rökgaskondensering (GWh)",Kraftvärmeprod!$B$1:$AG$1,0),FALSE)/1,0)</f>
        <v>0</v>
      </c>
      <c r="AE228" s="122">
        <f t="shared" si="12"/>
        <v>0</v>
      </c>
      <c r="AG228">
        <f t="shared" si="13"/>
        <v>0</v>
      </c>
      <c r="AH228">
        <f t="shared" si="14"/>
        <v>0</v>
      </c>
      <c r="AI228" t="str">
        <f>IF(AH228=0,"",AH228/VLOOKUP(B228,Kraftvärmeprod!$B$1:$BC$480,MATCH("Summa tillförd energi exklusive rökgaskondensering",Kraftvärmeprod!$B$1:$BC$1,0),FALSE))</f>
        <v/>
      </c>
      <c r="AK228">
        <f t="shared" si="15"/>
        <v>0</v>
      </c>
    </row>
    <row r="229" spans="1:37" x14ac:dyDescent="0.25">
      <c r="A229" s="2" t="s">
        <v>373</v>
      </c>
      <c r="B229" s="2" t="s">
        <v>375</v>
      </c>
      <c r="C229">
        <f>IF($B229=" ","",IF(ISERROR(1/VLOOKUP($B229,'Justerad allokering kvv'!$B$1:$AG$700,MATCH(C$1,'Justerad allokering kvv'!$B$1:$AF$1,0),FALSE)),VLOOKUP($B229,'Allokerad kvv'!$B$2:$AV$700,MATCH(C$1,'Allokerad kvv'!$B$1:$AV$1,0),FALSE),VLOOKUP($B229,'Justerad allokering kvv'!$B$1:$AG$700,MATCH(C$1,'Justerad allokering kvv'!$B$1:$AF$1,0),FALSE)))</f>
        <v>0</v>
      </c>
      <c r="D229">
        <f>IF($B229=" ","",IF(ISERROR(1/VLOOKUP($B229,'Justerad allokering kvv'!$B$1:$AG$700,MATCH(D$1,'Justerad allokering kvv'!$B$1:$AF$1,0),FALSE)),VLOOKUP($B229,'Allokerad kvv'!$B$2:$AV$700,MATCH(D$1,'Allokerad kvv'!$B$1:$AV$1,0),FALSE),VLOOKUP($B229,'Justerad allokering kvv'!$B$1:$AG$700,MATCH(D$1,'Justerad allokering kvv'!$B$1:$AF$1,0),FALSE)))</f>
        <v>0</v>
      </c>
      <c r="E229">
        <f>IF($B229=" ","",IF(ISERROR(1/VLOOKUP($B229,'Justerad allokering kvv'!$B$1:$AG$700,MATCH(E$1,'Justerad allokering kvv'!$B$1:$AF$1,0),FALSE)),VLOOKUP($B229,'Allokerad kvv'!$B$2:$AV$700,MATCH(E$1,'Allokerad kvv'!$B$1:$AV$1,0),FALSE),VLOOKUP($B229,'Justerad allokering kvv'!$B$1:$AG$700,MATCH(E$1,'Justerad allokering kvv'!$B$1:$AF$1,0),FALSE)))</f>
        <v>0</v>
      </c>
      <c r="F229">
        <f>IF($B229=" ","",IF(ISERROR(1/VLOOKUP($B229,'Justerad allokering kvv'!$B$1:$AG$700,MATCH(F$1,'Justerad allokering kvv'!$B$1:$AF$1,0),FALSE)),VLOOKUP($B229,'Allokerad kvv'!$B$2:$AV$700,MATCH(F$1,'Allokerad kvv'!$B$1:$AV$1,0),FALSE),VLOOKUP($B229,'Justerad allokering kvv'!$B$1:$AG$700,MATCH(F$1,'Justerad allokering kvv'!$B$1:$AF$1,0),FALSE)))</f>
        <v>0</v>
      </c>
      <c r="G229">
        <f>IF($B229=" ","",IF(ISERROR(1/VLOOKUP($B229,'Justerad allokering kvv'!$B$1:$AG$700,MATCH(G$1,'Justerad allokering kvv'!$B$1:$AF$1,0),FALSE)),VLOOKUP($B229,'Allokerad kvv'!$B$2:$AV$700,MATCH(G$1,'Allokerad kvv'!$B$1:$AV$1,0),FALSE),VLOOKUP($B229,'Justerad allokering kvv'!$B$1:$AG$700,MATCH(G$1,'Justerad allokering kvv'!$B$1:$AF$1,0),FALSE)))</f>
        <v>0</v>
      </c>
      <c r="H229">
        <f>IF($B229=" ","",IF(ISERROR(1/VLOOKUP($B229,'Justerad allokering kvv'!$B$1:$AG$700,MATCH(H$1,'Justerad allokering kvv'!$B$1:$AF$1,0),FALSE)),VLOOKUP($B229,'Allokerad kvv'!$B$2:$AV$700,MATCH(H$1,'Allokerad kvv'!$B$1:$AV$1,0),FALSE),VLOOKUP($B229,'Justerad allokering kvv'!$B$1:$AG$700,MATCH(H$1,'Justerad allokering kvv'!$B$1:$AF$1,0),FALSE)))</f>
        <v>0</v>
      </c>
      <c r="I229">
        <f>IF($B229=" ","",IF(ISERROR(1/VLOOKUP($B229,'Justerad allokering kvv'!$B$1:$AG$700,MATCH(I$1,'Justerad allokering kvv'!$B$1:$AF$1,0),FALSE)),VLOOKUP($B229,'Allokerad kvv'!$B$2:$AV$700,MATCH(I$1,'Allokerad kvv'!$B$1:$AV$1,0),FALSE),VLOOKUP($B229,'Justerad allokering kvv'!$B$1:$AG$700,MATCH(I$1,'Justerad allokering kvv'!$B$1:$AF$1,0),FALSE)))</f>
        <v>0</v>
      </c>
      <c r="J229">
        <f>IF($B229=" ","",IF(ISERROR(1/VLOOKUP($B229,'Justerad allokering kvv'!$B$1:$AG$700,MATCH(J$1,'Justerad allokering kvv'!$B$1:$AF$1,0),FALSE)),VLOOKUP($B229,'Allokerad kvv'!$B$2:$AV$700,MATCH(J$1,'Allokerad kvv'!$B$1:$AV$1,0),FALSE),VLOOKUP($B229,'Justerad allokering kvv'!$B$1:$AG$700,MATCH(J$1,'Justerad allokering kvv'!$B$1:$AF$1,0),FALSE)))</f>
        <v>0</v>
      </c>
      <c r="K229">
        <f>IF($B229=" ","",IF(ISERROR(1/VLOOKUP($B229,'Justerad allokering kvv'!$B$1:$AG$700,MATCH(K$1,'Justerad allokering kvv'!$B$1:$AF$1,0),FALSE)),VLOOKUP($B229,'Allokerad kvv'!$B$2:$AV$700,MATCH(K$1,'Allokerad kvv'!$B$1:$AV$1,0),FALSE),VLOOKUP($B229,'Justerad allokering kvv'!$B$1:$AG$700,MATCH(K$1,'Justerad allokering kvv'!$B$1:$AF$1,0),FALSE)))</f>
        <v>0</v>
      </c>
      <c r="L229">
        <f>IF($B229=" ","",IF(ISERROR(1/VLOOKUP($B229,'Justerad allokering kvv'!$B$1:$AG$700,MATCH(L$1,'Justerad allokering kvv'!$B$1:$AF$1,0),FALSE)),VLOOKUP($B229,'Allokerad kvv'!$B$2:$AV$700,MATCH(L$1,'Allokerad kvv'!$B$1:$AV$1,0),FALSE),VLOOKUP($B229,'Justerad allokering kvv'!$B$1:$AG$700,MATCH(L$1,'Justerad allokering kvv'!$B$1:$AF$1,0),FALSE)))</f>
        <v>0</v>
      </c>
      <c r="M229">
        <f>IF($B229=" ","",IF(ISERROR(1/VLOOKUP($B229,'Justerad allokering kvv'!$B$1:$AG$700,MATCH(M$1,'Justerad allokering kvv'!$B$1:$AF$1,0),FALSE)),VLOOKUP($B229,'Allokerad kvv'!$B$2:$AV$700,MATCH(M$1,'Allokerad kvv'!$B$1:$AV$1,0),FALSE),VLOOKUP($B229,'Justerad allokering kvv'!$B$1:$AG$700,MATCH(M$1,'Justerad allokering kvv'!$B$1:$AF$1,0),FALSE)))</f>
        <v>0</v>
      </c>
      <c r="N229">
        <f>IF($B229=" ","",IF(ISERROR(1/VLOOKUP($B229,'Justerad allokering kvv'!$B$1:$AG$700,MATCH(N$1,'Justerad allokering kvv'!$B$1:$AF$1,0),FALSE)),VLOOKUP($B229,'Allokerad kvv'!$B$2:$AV$700,MATCH(N$1,'Allokerad kvv'!$B$1:$AV$1,0),FALSE),VLOOKUP($B229,'Justerad allokering kvv'!$B$1:$AG$700,MATCH(N$1,'Justerad allokering kvv'!$B$1:$AF$1,0),FALSE)))</f>
        <v>0</v>
      </c>
      <c r="O229">
        <f>IF($B229=" ","",IF(ISERROR(1/VLOOKUP($B229,'Justerad allokering kvv'!$B$1:$AG$700,MATCH(O$1,'Justerad allokering kvv'!$B$1:$AF$1,0),FALSE)),VLOOKUP($B229,'Allokerad kvv'!$B$2:$AV$700,MATCH(O$1,'Allokerad kvv'!$B$1:$AV$1,0),FALSE),VLOOKUP($B229,'Justerad allokering kvv'!$B$1:$AG$700,MATCH(O$1,'Justerad allokering kvv'!$B$1:$AF$1,0),FALSE)))</f>
        <v>0</v>
      </c>
      <c r="P229">
        <f>IF($B229=" ","",IF(ISERROR(1/VLOOKUP($B229,'Justerad allokering kvv'!$B$1:$AG$700,MATCH(P$1,'Justerad allokering kvv'!$B$1:$AF$1,0),FALSE)),VLOOKUP($B229,'Allokerad kvv'!$B$2:$AV$700,MATCH(P$1,'Allokerad kvv'!$B$1:$AV$1,0),FALSE),VLOOKUP($B229,'Justerad allokering kvv'!$B$1:$AG$700,MATCH(P$1,'Justerad allokering kvv'!$B$1:$AF$1,0),FALSE)))</f>
        <v>0</v>
      </c>
      <c r="Q229">
        <f>IF($B229=" ","",IF(ISERROR(1/VLOOKUP($B229,'Justerad allokering kvv'!$B$1:$AG$700,MATCH(Q$1,'Justerad allokering kvv'!$B$1:$AF$1,0),FALSE)),VLOOKUP($B229,'Allokerad kvv'!$B$2:$AV$700,MATCH(Q$1,'Allokerad kvv'!$B$1:$AV$1,0),FALSE),VLOOKUP($B229,'Justerad allokering kvv'!$B$1:$AG$700,MATCH(Q$1,'Justerad allokering kvv'!$B$1:$AF$1,0),FALSE)))</f>
        <v>0</v>
      </c>
      <c r="R229">
        <f>IF($B229=" ","",IF(ISERROR(1/VLOOKUP($B229,'Justerad allokering kvv'!$B$1:$AG$700,MATCH(R$1,'Justerad allokering kvv'!$B$1:$AF$1,0),FALSE)),VLOOKUP($B229,'Allokerad kvv'!$B$2:$AV$700,MATCH(R$1,'Allokerad kvv'!$B$1:$AV$1,0),FALSE),VLOOKUP($B229,'Justerad allokering kvv'!$B$1:$AG$700,MATCH(R$1,'Justerad allokering kvv'!$B$1:$AF$1,0),FALSE)))</f>
        <v>0</v>
      </c>
      <c r="S229">
        <f>IF($B229=" ","",IF(ISERROR(1/VLOOKUP($B229,'Justerad allokering kvv'!$B$1:$AG$700,MATCH(S$1,'Justerad allokering kvv'!$B$1:$AF$1,0),FALSE)),VLOOKUP($B229,'Allokerad kvv'!$B$2:$AV$700,MATCH(S$1,'Allokerad kvv'!$B$1:$AV$1,0),FALSE),VLOOKUP($B229,'Justerad allokering kvv'!$B$1:$AG$700,MATCH(S$1,'Justerad allokering kvv'!$B$1:$AF$1,0),FALSE)))</f>
        <v>0</v>
      </c>
      <c r="T229">
        <f>IF($B229=" ","",IF(ISERROR(1/VLOOKUP($B229,'Justerad allokering kvv'!$B$1:$AG$700,MATCH(T$1,'Justerad allokering kvv'!$B$1:$AF$1,0),FALSE)),VLOOKUP($B229,'Allokerad kvv'!$B$2:$AV$700,MATCH(T$1,'Allokerad kvv'!$B$1:$AV$1,0),FALSE),VLOOKUP($B229,'Justerad allokering kvv'!$B$1:$AG$700,MATCH(T$1,'Justerad allokering kvv'!$B$1:$AF$1,0),FALSE)))</f>
        <v>0</v>
      </c>
      <c r="U229">
        <f>IF($B229=" ","",IF(ISERROR(1/VLOOKUP($B229,'Justerad allokering kvv'!$B$1:$AG$700,MATCH(U$1,'Justerad allokering kvv'!$B$1:$AF$1,0),FALSE)),VLOOKUP($B229,'Allokerad kvv'!$B$2:$AV$700,MATCH(U$1,'Allokerad kvv'!$B$1:$AV$1,0),FALSE),VLOOKUP($B229,'Justerad allokering kvv'!$B$1:$AG$700,MATCH(U$1,'Justerad allokering kvv'!$B$1:$AF$1,0),FALSE)))</f>
        <v>0</v>
      </c>
      <c r="V229">
        <f>IF($B229=" ","",IF(ISERROR(1/VLOOKUP($B229,'Justerad allokering kvv'!$B$1:$AG$700,MATCH(V$1,'Justerad allokering kvv'!$B$1:$AF$1,0),FALSE)),VLOOKUP($B229,'Allokerad kvv'!$B$2:$AV$700,MATCH(V$1,'Allokerad kvv'!$B$1:$AV$1,0),FALSE),VLOOKUP($B229,'Justerad allokering kvv'!$B$1:$AG$700,MATCH(V$1,'Justerad allokering kvv'!$B$1:$AF$1,0),FALSE)))</f>
        <v>0</v>
      </c>
      <c r="W229">
        <f>IF($B229=" ","",IF(ISERROR(1/VLOOKUP($B229,'Justerad allokering kvv'!$B$1:$AG$700,MATCH(W$1,'Justerad allokering kvv'!$B$1:$AF$1,0),FALSE)),VLOOKUP($B229,'Allokerad kvv'!$B$2:$AV$700,MATCH(W$1,'Allokerad kvv'!$B$1:$AV$1,0),FALSE),VLOOKUP($B229,'Justerad allokering kvv'!$B$1:$AG$700,MATCH(W$1,'Justerad allokering kvv'!$B$1:$AF$1,0),FALSE)))</f>
        <v>0</v>
      </c>
      <c r="X229">
        <f>IF($B229=" ","",IF(ISERROR(1/VLOOKUP($B229,'Justerad allokering kvv'!$B$1:$AG$700,MATCH(X$1,'Justerad allokering kvv'!$B$1:$AF$1,0),FALSE)),VLOOKUP($B229,'Allokerad kvv'!$B$2:$AV$700,MATCH(X$1,'Allokerad kvv'!$B$1:$AV$1,0),FALSE),VLOOKUP($B229,'Justerad allokering kvv'!$B$1:$AG$700,MATCH(X$1,'Justerad allokering kvv'!$B$1:$AF$1,0),FALSE)))</f>
        <v>0</v>
      </c>
      <c r="Y229">
        <f>IF($B229=" ","",IF(ISERROR(1/VLOOKUP($B229,'Justerad allokering kvv'!$B$1:$AG$700,MATCH(Y$1,'Justerad allokering kvv'!$B$1:$AF$1,0),FALSE)),VLOOKUP($B229,'Allokerad kvv'!$B$2:$AV$700,MATCH(Y$1,'Allokerad kvv'!$B$1:$AV$1,0),FALSE),VLOOKUP($B229,'Justerad allokering kvv'!$B$1:$AG$700,MATCH(Y$1,'Justerad allokering kvv'!$B$1:$AF$1,0),FALSE)))</f>
        <v>0</v>
      </c>
      <c r="AB229">
        <f>IFERROR(VLOOKUP($B229,Kraftvärmeprod!$B$1:$AO$424,MATCH("Tillförd energi från rökgaskondensering (GWh)",Kraftvärmeprod!$B$1:$AG$1,0),FALSE)/1,0)</f>
        <v>0</v>
      </c>
      <c r="AE229" s="122">
        <f t="shared" si="12"/>
        <v>0</v>
      </c>
      <c r="AG229">
        <f t="shared" si="13"/>
        <v>0</v>
      </c>
      <c r="AH229">
        <f t="shared" si="14"/>
        <v>0</v>
      </c>
      <c r="AI229" t="str">
        <f>IF(AH229=0,"",AH229/VLOOKUP(B229,Kraftvärmeprod!$B$1:$BC$480,MATCH("Summa tillförd energi exklusive rökgaskondensering",Kraftvärmeprod!$B$1:$BC$1,0),FALSE))</f>
        <v/>
      </c>
      <c r="AK229">
        <f t="shared" si="15"/>
        <v>0</v>
      </c>
    </row>
    <row r="230" spans="1:37" x14ac:dyDescent="0.25">
      <c r="A230" s="2" t="s">
        <v>373</v>
      </c>
      <c r="B230" s="2" t="s">
        <v>376</v>
      </c>
      <c r="C230">
        <f>IF($B230=" ","",IF(ISERROR(1/VLOOKUP($B230,'Justerad allokering kvv'!$B$1:$AG$700,MATCH(C$1,'Justerad allokering kvv'!$B$1:$AF$1,0),FALSE)),VLOOKUP($B230,'Allokerad kvv'!$B$2:$AV$700,MATCH(C$1,'Allokerad kvv'!$B$1:$AV$1,0),FALSE),VLOOKUP($B230,'Justerad allokering kvv'!$B$1:$AG$700,MATCH(C$1,'Justerad allokering kvv'!$B$1:$AF$1,0),FALSE)))</f>
        <v>0</v>
      </c>
      <c r="D230">
        <f>IF($B230=" ","",IF(ISERROR(1/VLOOKUP($B230,'Justerad allokering kvv'!$B$1:$AG$700,MATCH(D$1,'Justerad allokering kvv'!$B$1:$AF$1,0),FALSE)),VLOOKUP($B230,'Allokerad kvv'!$B$2:$AV$700,MATCH(D$1,'Allokerad kvv'!$B$1:$AV$1,0),FALSE),VLOOKUP($B230,'Justerad allokering kvv'!$B$1:$AG$700,MATCH(D$1,'Justerad allokering kvv'!$B$1:$AF$1,0),FALSE)))</f>
        <v>0</v>
      </c>
      <c r="E230">
        <f>IF($B230=" ","",IF(ISERROR(1/VLOOKUP($B230,'Justerad allokering kvv'!$B$1:$AG$700,MATCH(E$1,'Justerad allokering kvv'!$B$1:$AF$1,0),FALSE)),VLOOKUP($B230,'Allokerad kvv'!$B$2:$AV$700,MATCH(E$1,'Allokerad kvv'!$B$1:$AV$1,0),FALSE),VLOOKUP($B230,'Justerad allokering kvv'!$B$1:$AG$700,MATCH(E$1,'Justerad allokering kvv'!$B$1:$AF$1,0),FALSE)))</f>
        <v>0</v>
      </c>
      <c r="F230">
        <f>IF($B230=" ","",IF(ISERROR(1/VLOOKUP($B230,'Justerad allokering kvv'!$B$1:$AG$700,MATCH(F$1,'Justerad allokering kvv'!$B$1:$AF$1,0),FALSE)),VLOOKUP($B230,'Allokerad kvv'!$B$2:$AV$700,MATCH(F$1,'Allokerad kvv'!$B$1:$AV$1,0),FALSE),VLOOKUP($B230,'Justerad allokering kvv'!$B$1:$AG$700,MATCH(F$1,'Justerad allokering kvv'!$B$1:$AF$1,0),FALSE)))</f>
        <v>0</v>
      </c>
      <c r="G230">
        <f>IF($B230=" ","",IF(ISERROR(1/VLOOKUP($B230,'Justerad allokering kvv'!$B$1:$AG$700,MATCH(G$1,'Justerad allokering kvv'!$B$1:$AF$1,0),FALSE)),VLOOKUP($B230,'Allokerad kvv'!$B$2:$AV$700,MATCH(G$1,'Allokerad kvv'!$B$1:$AV$1,0),FALSE),VLOOKUP($B230,'Justerad allokering kvv'!$B$1:$AG$700,MATCH(G$1,'Justerad allokering kvv'!$B$1:$AF$1,0),FALSE)))</f>
        <v>0</v>
      </c>
      <c r="H230">
        <f>IF($B230=" ","",IF(ISERROR(1/VLOOKUP($B230,'Justerad allokering kvv'!$B$1:$AG$700,MATCH(H$1,'Justerad allokering kvv'!$B$1:$AF$1,0),FALSE)),VLOOKUP($B230,'Allokerad kvv'!$B$2:$AV$700,MATCH(H$1,'Allokerad kvv'!$B$1:$AV$1,0),FALSE),VLOOKUP($B230,'Justerad allokering kvv'!$B$1:$AG$700,MATCH(H$1,'Justerad allokering kvv'!$B$1:$AF$1,0),FALSE)))</f>
        <v>0</v>
      </c>
      <c r="I230">
        <f>IF($B230=" ","",IF(ISERROR(1/VLOOKUP($B230,'Justerad allokering kvv'!$B$1:$AG$700,MATCH(I$1,'Justerad allokering kvv'!$B$1:$AF$1,0),FALSE)),VLOOKUP($B230,'Allokerad kvv'!$B$2:$AV$700,MATCH(I$1,'Allokerad kvv'!$B$1:$AV$1,0),FALSE),VLOOKUP($B230,'Justerad allokering kvv'!$B$1:$AG$700,MATCH(I$1,'Justerad allokering kvv'!$B$1:$AF$1,0),FALSE)))</f>
        <v>0</v>
      </c>
      <c r="J230">
        <f>IF($B230=" ","",IF(ISERROR(1/VLOOKUP($B230,'Justerad allokering kvv'!$B$1:$AG$700,MATCH(J$1,'Justerad allokering kvv'!$B$1:$AF$1,0),FALSE)),VLOOKUP($B230,'Allokerad kvv'!$B$2:$AV$700,MATCH(J$1,'Allokerad kvv'!$B$1:$AV$1,0),FALSE),VLOOKUP($B230,'Justerad allokering kvv'!$B$1:$AG$700,MATCH(J$1,'Justerad allokering kvv'!$B$1:$AF$1,0),FALSE)))</f>
        <v>0</v>
      </c>
      <c r="K230">
        <f>IF($B230=" ","",IF(ISERROR(1/VLOOKUP($B230,'Justerad allokering kvv'!$B$1:$AG$700,MATCH(K$1,'Justerad allokering kvv'!$B$1:$AF$1,0),FALSE)),VLOOKUP($B230,'Allokerad kvv'!$B$2:$AV$700,MATCH(K$1,'Allokerad kvv'!$B$1:$AV$1,0),FALSE),VLOOKUP($B230,'Justerad allokering kvv'!$B$1:$AG$700,MATCH(K$1,'Justerad allokering kvv'!$B$1:$AF$1,0),FALSE)))</f>
        <v>0</v>
      </c>
      <c r="L230">
        <f>IF($B230=" ","",IF(ISERROR(1/VLOOKUP($B230,'Justerad allokering kvv'!$B$1:$AG$700,MATCH(L$1,'Justerad allokering kvv'!$B$1:$AF$1,0),FALSE)),VLOOKUP($B230,'Allokerad kvv'!$B$2:$AV$700,MATCH(L$1,'Allokerad kvv'!$B$1:$AV$1,0),FALSE),VLOOKUP($B230,'Justerad allokering kvv'!$B$1:$AG$700,MATCH(L$1,'Justerad allokering kvv'!$B$1:$AF$1,0),FALSE)))</f>
        <v>0</v>
      </c>
      <c r="M230">
        <f>IF($B230=" ","",IF(ISERROR(1/VLOOKUP($B230,'Justerad allokering kvv'!$B$1:$AG$700,MATCH(M$1,'Justerad allokering kvv'!$B$1:$AF$1,0),FALSE)),VLOOKUP($B230,'Allokerad kvv'!$B$2:$AV$700,MATCH(M$1,'Allokerad kvv'!$B$1:$AV$1,0),FALSE),VLOOKUP($B230,'Justerad allokering kvv'!$B$1:$AG$700,MATCH(M$1,'Justerad allokering kvv'!$B$1:$AF$1,0),FALSE)))</f>
        <v>0</v>
      </c>
      <c r="N230">
        <f>IF($B230=" ","",IF(ISERROR(1/VLOOKUP($B230,'Justerad allokering kvv'!$B$1:$AG$700,MATCH(N$1,'Justerad allokering kvv'!$B$1:$AF$1,0),FALSE)),VLOOKUP($B230,'Allokerad kvv'!$B$2:$AV$700,MATCH(N$1,'Allokerad kvv'!$B$1:$AV$1,0),FALSE),VLOOKUP($B230,'Justerad allokering kvv'!$B$1:$AG$700,MATCH(N$1,'Justerad allokering kvv'!$B$1:$AF$1,0),FALSE)))</f>
        <v>0</v>
      </c>
      <c r="O230">
        <f>IF($B230=" ","",IF(ISERROR(1/VLOOKUP($B230,'Justerad allokering kvv'!$B$1:$AG$700,MATCH(O$1,'Justerad allokering kvv'!$B$1:$AF$1,0),FALSE)),VLOOKUP($B230,'Allokerad kvv'!$B$2:$AV$700,MATCH(O$1,'Allokerad kvv'!$B$1:$AV$1,0),FALSE),VLOOKUP($B230,'Justerad allokering kvv'!$B$1:$AG$700,MATCH(O$1,'Justerad allokering kvv'!$B$1:$AF$1,0),FALSE)))</f>
        <v>0</v>
      </c>
      <c r="P230">
        <f>IF($B230=" ","",IF(ISERROR(1/VLOOKUP($B230,'Justerad allokering kvv'!$B$1:$AG$700,MATCH(P$1,'Justerad allokering kvv'!$B$1:$AF$1,0),FALSE)),VLOOKUP($B230,'Allokerad kvv'!$B$2:$AV$700,MATCH(P$1,'Allokerad kvv'!$B$1:$AV$1,0),FALSE),VLOOKUP($B230,'Justerad allokering kvv'!$B$1:$AG$700,MATCH(P$1,'Justerad allokering kvv'!$B$1:$AF$1,0),FALSE)))</f>
        <v>0</v>
      </c>
      <c r="Q230">
        <f>IF($B230=" ","",IF(ISERROR(1/VLOOKUP($B230,'Justerad allokering kvv'!$B$1:$AG$700,MATCH(Q$1,'Justerad allokering kvv'!$B$1:$AF$1,0),FALSE)),VLOOKUP($B230,'Allokerad kvv'!$B$2:$AV$700,MATCH(Q$1,'Allokerad kvv'!$B$1:$AV$1,0),FALSE),VLOOKUP($B230,'Justerad allokering kvv'!$B$1:$AG$700,MATCH(Q$1,'Justerad allokering kvv'!$B$1:$AF$1,0),FALSE)))</f>
        <v>0</v>
      </c>
      <c r="R230">
        <f>IF($B230=" ","",IF(ISERROR(1/VLOOKUP($B230,'Justerad allokering kvv'!$B$1:$AG$700,MATCH(R$1,'Justerad allokering kvv'!$B$1:$AF$1,0),FALSE)),VLOOKUP($B230,'Allokerad kvv'!$B$2:$AV$700,MATCH(R$1,'Allokerad kvv'!$B$1:$AV$1,0),FALSE),VLOOKUP($B230,'Justerad allokering kvv'!$B$1:$AG$700,MATCH(R$1,'Justerad allokering kvv'!$B$1:$AF$1,0),FALSE)))</f>
        <v>0</v>
      </c>
      <c r="S230">
        <f>IF($B230=" ","",IF(ISERROR(1/VLOOKUP($B230,'Justerad allokering kvv'!$B$1:$AG$700,MATCH(S$1,'Justerad allokering kvv'!$B$1:$AF$1,0),FALSE)),VLOOKUP($B230,'Allokerad kvv'!$B$2:$AV$700,MATCH(S$1,'Allokerad kvv'!$B$1:$AV$1,0),FALSE),VLOOKUP($B230,'Justerad allokering kvv'!$B$1:$AG$700,MATCH(S$1,'Justerad allokering kvv'!$B$1:$AF$1,0),FALSE)))</f>
        <v>0</v>
      </c>
      <c r="T230">
        <f>IF($B230=" ","",IF(ISERROR(1/VLOOKUP($B230,'Justerad allokering kvv'!$B$1:$AG$700,MATCH(T$1,'Justerad allokering kvv'!$B$1:$AF$1,0),FALSE)),VLOOKUP($B230,'Allokerad kvv'!$B$2:$AV$700,MATCH(T$1,'Allokerad kvv'!$B$1:$AV$1,0),FALSE),VLOOKUP($B230,'Justerad allokering kvv'!$B$1:$AG$700,MATCH(T$1,'Justerad allokering kvv'!$B$1:$AF$1,0),FALSE)))</f>
        <v>0</v>
      </c>
      <c r="U230">
        <f>IF($B230=" ","",IF(ISERROR(1/VLOOKUP($B230,'Justerad allokering kvv'!$B$1:$AG$700,MATCH(U$1,'Justerad allokering kvv'!$B$1:$AF$1,0),FALSE)),VLOOKUP($B230,'Allokerad kvv'!$B$2:$AV$700,MATCH(U$1,'Allokerad kvv'!$B$1:$AV$1,0),FALSE),VLOOKUP($B230,'Justerad allokering kvv'!$B$1:$AG$700,MATCH(U$1,'Justerad allokering kvv'!$B$1:$AF$1,0),FALSE)))</f>
        <v>0</v>
      </c>
      <c r="V230">
        <f>IF($B230=" ","",IF(ISERROR(1/VLOOKUP($B230,'Justerad allokering kvv'!$B$1:$AG$700,MATCH(V$1,'Justerad allokering kvv'!$B$1:$AF$1,0),FALSE)),VLOOKUP($B230,'Allokerad kvv'!$B$2:$AV$700,MATCH(V$1,'Allokerad kvv'!$B$1:$AV$1,0),FALSE),VLOOKUP($B230,'Justerad allokering kvv'!$B$1:$AG$700,MATCH(V$1,'Justerad allokering kvv'!$B$1:$AF$1,0),FALSE)))</f>
        <v>0</v>
      </c>
      <c r="W230">
        <f>IF($B230=" ","",IF(ISERROR(1/VLOOKUP($B230,'Justerad allokering kvv'!$B$1:$AG$700,MATCH(W$1,'Justerad allokering kvv'!$B$1:$AF$1,0),FALSE)),VLOOKUP($B230,'Allokerad kvv'!$B$2:$AV$700,MATCH(W$1,'Allokerad kvv'!$B$1:$AV$1,0),FALSE),VLOOKUP($B230,'Justerad allokering kvv'!$B$1:$AG$700,MATCH(W$1,'Justerad allokering kvv'!$B$1:$AF$1,0),FALSE)))</f>
        <v>0</v>
      </c>
      <c r="X230">
        <f>IF($B230=" ","",IF(ISERROR(1/VLOOKUP($B230,'Justerad allokering kvv'!$B$1:$AG$700,MATCH(X$1,'Justerad allokering kvv'!$B$1:$AF$1,0),FALSE)),VLOOKUP($B230,'Allokerad kvv'!$B$2:$AV$700,MATCH(X$1,'Allokerad kvv'!$B$1:$AV$1,0),FALSE),VLOOKUP($B230,'Justerad allokering kvv'!$B$1:$AG$700,MATCH(X$1,'Justerad allokering kvv'!$B$1:$AF$1,0),FALSE)))</f>
        <v>0</v>
      </c>
      <c r="Y230">
        <f>IF($B230=" ","",IF(ISERROR(1/VLOOKUP($B230,'Justerad allokering kvv'!$B$1:$AG$700,MATCH(Y$1,'Justerad allokering kvv'!$B$1:$AF$1,0),FALSE)),VLOOKUP($B230,'Allokerad kvv'!$B$2:$AV$700,MATCH(Y$1,'Allokerad kvv'!$B$1:$AV$1,0),FALSE),VLOOKUP($B230,'Justerad allokering kvv'!$B$1:$AG$700,MATCH(Y$1,'Justerad allokering kvv'!$B$1:$AF$1,0),FALSE)))</f>
        <v>0</v>
      </c>
      <c r="AB230">
        <f>IFERROR(VLOOKUP($B230,Kraftvärmeprod!$B$1:$AO$424,MATCH("Tillförd energi från rökgaskondensering (GWh)",Kraftvärmeprod!$B$1:$AG$1,0),FALSE)/1,0)</f>
        <v>0</v>
      </c>
      <c r="AE230" s="122">
        <f t="shared" si="12"/>
        <v>0</v>
      </c>
      <c r="AG230">
        <f t="shared" si="13"/>
        <v>0</v>
      </c>
      <c r="AH230">
        <f t="shared" si="14"/>
        <v>0</v>
      </c>
      <c r="AI230" t="str">
        <f>IF(AH230=0,"",AH230/VLOOKUP(B230,Kraftvärmeprod!$B$1:$BC$480,MATCH("Summa tillförd energi exklusive rökgaskondensering",Kraftvärmeprod!$B$1:$BC$1,0),FALSE))</f>
        <v/>
      </c>
      <c r="AK230">
        <f t="shared" si="15"/>
        <v>0</v>
      </c>
    </row>
    <row r="231" spans="1:37" x14ac:dyDescent="0.25">
      <c r="A231" s="2" t="s">
        <v>373</v>
      </c>
      <c r="B231" s="2" t="s">
        <v>377</v>
      </c>
      <c r="C231">
        <f>IF($B231=" ","",IF(ISERROR(1/VLOOKUP($B231,'Justerad allokering kvv'!$B$1:$AG$700,MATCH(C$1,'Justerad allokering kvv'!$B$1:$AF$1,0),FALSE)),VLOOKUP($B231,'Allokerad kvv'!$B$2:$AV$700,MATCH(C$1,'Allokerad kvv'!$B$1:$AV$1,0),FALSE),VLOOKUP($B231,'Justerad allokering kvv'!$B$1:$AG$700,MATCH(C$1,'Justerad allokering kvv'!$B$1:$AF$1,0),FALSE)))</f>
        <v>0</v>
      </c>
      <c r="D231">
        <f>IF($B231=" ","",IF(ISERROR(1/VLOOKUP($B231,'Justerad allokering kvv'!$B$1:$AG$700,MATCH(D$1,'Justerad allokering kvv'!$B$1:$AF$1,0),FALSE)),VLOOKUP($B231,'Allokerad kvv'!$B$2:$AV$700,MATCH(D$1,'Allokerad kvv'!$B$1:$AV$1,0),FALSE),VLOOKUP($B231,'Justerad allokering kvv'!$B$1:$AG$700,MATCH(D$1,'Justerad allokering kvv'!$B$1:$AF$1,0),FALSE)))</f>
        <v>0</v>
      </c>
      <c r="E231">
        <f>IF($B231=" ","",IF(ISERROR(1/VLOOKUP($B231,'Justerad allokering kvv'!$B$1:$AG$700,MATCH(E$1,'Justerad allokering kvv'!$B$1:$AF$1,0),FALSE)),VLOOKUP($B231,'Allokerad kvv'!$B$2:$AV$700,MATCH(E$1,'Allokerad kvv'!$B$1:$AV$1,0),FALSE),VLOOKUP($B231,'Justerad allokering kvv'!$B$1:$AG$700,MATCH(E$1,'Justerad allokering kvv'!$B$1:$AF$1,0),FALSE)))</f>
        <v>0</v>
      </c>
      <c r="F231">
        <f>IF($B231=" ","",IF(ISERROR(1/VLOOKUP($B231,'Justerad allokering kvv'!$B$1:$AG$700,MATCH(F$1,'Justerad allokering kvv'!$B$1:$AF$1,0),FALSE)),VLOOKUP($B231,'Allokerad kvv'!$B$2:$AV$700,MATCH(F$1,'Allokerad kvv'!$B$1:$AV$1,0),FALSE),VLOOKUP($B231,'Justerad allokering kvv'!$B$1:$AG$700,MATCH(F$1,'Justerad allokering kvv'!$B$1:$AF$1,0),FALSE)))</f>
        <v>0</v>
      </c>
      <c r="G231">
        <f>IF($B231=" ","",IF(ISERROR(1/VLOOKUP($B231,'Justerad allokering kvv'!$B$1:$AG$700,MATCH(G$1,'Justerad allokering kvv'!$B$1:$AF$1,0),FALSE)),VLOOKUP($B231,'Allokerad kvv'!$B$2:$AV$700,MATCH(G$1,'Allokerad kvv'!$B$1:$AV$1,0),FALSE),VLOOKUP($B231,'Justerad allokering kvv'!$B$1:$AG$700,MATCH(G$1,'Justerad allokering kvv'!$B$1:$AF$1,0),FALSE)))</f>
        <v>0</v>
      </c>
      <c r="H231">
        <f>IF($B231=" ","",IF(ISERROR(1/VLOOKUP($B231,'Justerad allokering kvv'!$B$1:$AG$700,MATCH(H$1,'Justerad allokering kvv'!$B$1:$AF$1,0),FALSE)),VLOOKUP($B231,'Allokerad kvv'!$B$2:$AV$700,MATCH(H$1,'Allokerad kvv'!$B$1:$AV$1,0),FALSE),VLOOKUP($B231,'Justerad allokering kvv'!$B$1:$AG$700,MATCH(H$1,'Justerad allokering kvv'!$B$1:$AF$1,0),FALSE)))</f>
        <v>0</v>
      </c>
      <c r="I231">
        <f>IF($B231=" ","",IF(ISERROR(1/VLOOKUP($B231,'Justerad allokering kvv'!$B$1:$AG$700,MATCH(I$1,'Justerad allokering kvv'!$B$1:$AF$1,0),FALSE)),VLOOKUP($B231,'Allokerad kvv'!$B$2:$AV$700,MATCH(I$1,'Allokerad kvv'!$B$1:$AV$1,0),FALSE),VLOOKUP($B231,'Justerad allokering kvv'!$B$1:$AG$700,MATCH(I$1,'Justerad allokering kvv'!$B$1:$AF$1,0),FALSE)))</f>
        <v>0</v>
      </c>
      <c r="J231">
        <f>IF($B231=" ","",IF(ISERROR(1/VLOOKUP($B231,'Justerad allokering kvv'!$B$1:$AG$700,MATCH(J$1,'Justerad allokering kvv'!$B$1:$AF$1,0),FALSE)),VLOOKUP($B231,'Allokerad kvv'!$B$2:$AV$700,MATCH(J$1,'Allokerad kvv'!$B$1:$AV$1,0),FALSE),VLOOKUP($B231,'Justerad allokering kvv'!$B$1:$AG$700,MATCH(J$1,'Justerad allokering kvv'!$B$1:$AF$1,0),FALSE)))</f>
        <v>0</v>
      </c>
      <c r="K231">
        <f>IF($B231=" ","",IF(ISERROR(1/VLOOKUP($B231,'Justerad allokering kvv'!$B$1:$AG$700,MATCH(K$1,'Justerad allokering kvv'!$B$1:$AF$1,0),FALSE)),VLOOKUP($B231,'Allokerad kvv'!$B$2:$AV$700,MATCH(K$1,'Allokerad kvv'!$B$1:$AV$1,0),FALSE),VLOOKUP($B231,'Justerad allokering kvv'!$B$1:$AG$700,MATCH(K$1,'Justerad allokering kvv'!$B$1:$AF$1,0),FALSE)))</f>
        <v>0</v>
      </c>
      <c r="L231">
        <f>IF($B231=" ","",IF(ISERROR(1/VLOOKUP($B231,'Justerad allokering kvv'!$B$1:$AG$700,MATCH(L$1,'Justerad allokering kvv'!$B$1:$AF$1,0),FALSE)),VLOOKUP($B231,'Allokerad kvv'!$B$2:$AV$700,MATCH(L$1,'Allokerad kvv'!$B$1:$AV$1,0),FALSE),VLOOKUP($B231,'Justerad allokering kvv'!$B$1:$AG$700,MATCH(L$1,'Justerad allokering kvv'!$B$1:$AF$1,0),FALSE)))</f>
        <v>0</v>
      </c>
      <c r="M231">
        <f>IF($B231=" ","",IF(ISERROR(1/VLOOKUP($B231,'Justerad allokering kvv'!$B$1:$AG$700,MATCH(M$1,'Justerad allokering kvv'!$B$1:$AF$1,0),FALSE)),VLOOKUP($B231,'Allokerad kvv'!$B$2:$AV$700,MATCH(M$1,'Allokerad kvv'!$B$1:$AV$1,0),FALSE),VLOOKUP($B231,'Justerad allokering kvv'!$B$1:$AG$700,MATCH(M$1,'Justerad allokering kvv'!$B$1:$AF$1,0),FALSE)))</f>
        <v>0</v>
      </c>
      <c r="N231">
        <f>IF($B231=" ","",IF(ISERROR(1/VLOOKUP($B231,'Justerad allokering kvv'!$B$1:$AG$700,MATCH(N$1,'Justerad allokering kvv'!$B$1:$AF$1,0),FALSE)),VLOOKUP($B231,'Allokerad kvv'!$B$2:$AV$700,MATCH(N$1,'Allokerad kvv'!$B$1:$AV$1,0),FALSE),VLOOKUP($B231,'Justerad allokering kvv'!$B$1:$AG$700,MATCH(N$1,'Justerad allokering kvv'!$B$1:$AF$1,0),FALSE)))</f>
        <v>0</v>
      </c>
      <c r="O231">
        <f>IF($B231=" ","",IF(ISERROR(1/VLOOKUP($B231,'Justerad allokering kvv'!$B$1:$AG$700,MATCH(O$1,'Justerad allokering kvv'!$B$1:$AF$1,0),FALSE)),VLOOKUP($B231,'Allokerad kvv'!$B$2:$AV$700,MATCH(O$1,'Allokerad kvv'!$B$1:$AV$1,0),FALSE),VLOOKUP($B231,'Justerad allokering kvv'!$B$1:$AG$700,MATCH(O$1,'Justerad allokering kvv'!$B$1:$AF$1,0),FALSE)))</f>
        <v>0</v>
      </c>
      <c r="P231">
        <f>IF($B231=" ","",IF(ISERROR(1/VLOOKUP($B231,'Justerad allokering kvv'!$B$1:$AG$700,MATCH(P$1,'Justerad allokering kvv'!$B$1:$AF$1,0),FALSE)),VLOOKUP($B231,'Allokerad kvv'!$B$2:$AV$700,MATCH(P$1,'Allokerad kvv'!$B$1:$AV$1,0),FALSE),VLOOKUP($B231,'Justerad allokering kvv'!$B$1:$AG$700,MATCH(P$1,'Justerad allokering kvv'!$B$1:$AF$1,0),FALSE)))</f>
        <v>0</v>
      </c>
      <c r="Q231">
        <f>IF($B231=" ","",IF(ISERROR(1/VLOOKUP($B231,'Justerad allokering kvv'!$B$1:$AG$700,MATCH(Q$1,'Justerad allokering kvv'!$B$1:$AF$1,0),FALSE)),VLOOKUP($B231,'Allokerad kvv'!$B$2:$AV$700,MATCH(Q$1,'Allokerad kvv'!$B$1:$AV$1,0),FALSE),VLOOKUP($B231,'Justerad allokering kvv'!$B$1:$AG$700,MATCH(Q$1,'Justerad allokering kvv'!$B$1:$AF$1,0),FALSE)))</f>
        <v>0</v>
      </c>
      <c r="R231">
        <f>IF($B231=" ","",IF(ISERROR(1/VLOOKUP($B231,'Justerad allokering kvv'!$B$1:$AG$700,MATCH(R$1,'Justerad allokering kvv'!$B$1:$AF$1,0),FALSE)),VLOOKUP($B231,'Allokerad kvv'!$B$2:$AV$700,MATCH(R$1,'Allokerad kvv'!$B$1:$AV$1,0),FALSE),VLOOKUP($B231,'Justerad allokering kvv'!$B$1:$AG$700,MATCH(R$1,'Justerad allokering kvv'!$B$1:$AF$1,0),FALSE)))</f>
        <v>0</v>
      </c>
      <c r="S231">
        <f>IF($B231=" ","",IF(ISERROR(1/VLOOKUP($B231,'Justerad allokering kvv'!$B$1:$AG$700,MATCH(S$1,'Justerad allokering kvv'!$B$1:$AF$1,0),FALSE)),VLOOKUP($B231,'Allokerad kvv'!$B$2:$AV$700,MATCH(S$1,'Allokerad kvv'!$B$1:$AV$1,0),FALSE),VLOOKUP($B231,'Justerad allokering kvv'!$B$1:$AG$700,MATCH(S$1,'Justerad allokering kvv'!$B$1:$AF$1,0),FALSE)))</f>
        <v>0</v>
      </c>
      <c r="T231">
        <f>IF($B231=" ","",IF(ISERROR(1/VLOOKUP($B231,'Justerad allokering kvv'!$B$1:$AG$700,MATCH(T$1,'Justerad allokering kvv'!$B$1:$AF$1,0),FALSE)),VLOOKUP($B231,'Allokerad kvv'!$B$2:$AV$700,MATCH(T$1,'Allokerad kvv'!$B$1:$AV$1,0),FALSE),VLOOKUP($B231,'Justerad allokering kvv'!$B$1:$AG$700,MATCH(T$1,'Justerad allokering kvv'!$B$1:$AF$1,0),FALSE)))</f>
        <v>0</v>
      </c>
      <c r="U231">
        <f>IF($B231=" ","",IF(ISERROR(1/VLOOKUP($B231,'Justerad allokering kvv'!$B$1:$AG$700,MATCH(U$1,'Justerad allokering kvv'!$B$1:$AF$1,0),FALSE)),VLOOKUP($B231,'Allokerad kvv'!$B$2:$AV$700,MATCH(U$1,'Allokerad kvv'!$B$1:$AV$1,0),FALSE),VLOOKUP($B231,'Justerad allokering kvv'!$B$1:$AG$700,MATCH(U$1,'Justerad allokering kvv'!$B$1:$AF$1,0),FALSE)))</f>
        <v>0</v>
      </c>
      <c r="V231">
        <f>IF($B231=" ","",IF(ISERROR(1/VLOOKUP($B231,'Justerad allokering kvv'!$B$1:$AG$700,MATCH(V$1,'Justerad allokering kvv'!$B$1:$AF$1,0),FALSE)),VLOOKUP($B231,'Allokerad kvv'!$B$2:$AV$700,MATCH(V$1,'Allokerad kvv'!$B$1:$AV$1,0),FALSE),VLOOKUP($B231,'Justerad allokering kvv'!$B$1:$AG$700,MATCH(V$1,'Justerad allokering kvv'!$B$1:$AF$1,0),FALSE)))</f>
        <v>0</v>
      </c>
      <c r="W231">
        <f>IF($B231=" ","",IF(ISERROR(1/VLOOKUP($B231,'Justerad allokering kvv'!$B$1:$AG$700,MATCH(W$1,'Justerad allokering kvv'!$B$1:$AF$1,0),FALSE)),VLOOKUP($B231,'Allokerad kvv'!$B$2:$AV$700,MATCH(W$1,'Allokerad kvv'!$B$1:$AV$1,0),FALSE),VLOOKUP($B231,'Justerad allokering kvv'!$B$1:$AG$700,MATCH(W$1,'Justerad allokering kvv'!$B$1:$AF$1,0),FALSE)))</f>
        <v>0</v>
      </c>
      <c r="X231">
        <f>IF($B231=" ","",IF(ISERROR(1/VLOOKUP($B231,'Justerad allokering kvv'!$B$1:$AG$700,MATCH(X$1,'Justerad allokering kvv'!$B$1:$AF$1,0),FALSE)),VLOOKUP($B231,'Allokerad kvv'!$B$2:$AV$700,MATCH(X$1,'Allokerad kvv'!$B$1:$AV$1,0),FALSE),VLOOKUP($B231,'Justerad allokering kvv'!$B$1:$AG$700,MATCH(X$1,'Justerad allokering kvv'!$B$1:$AF$1,0),FALSE)))</f>
        <v>0</v>
      </c>
      <c r="Y231">
        <f>IF($B231=" ","",IF(ISERROR(1/VLOOKUP($B231,'Justerad allokering kvv'!$B$1:$AG$700,MATCH(Y$1,'Justerad allokering kvv'!$B$1:$AF$1,0),FALSE)),VLOOKUP($B231,'Allokerad kvv'!$B$2:$AV$700,MATCH(Y$1,'Allokerad kvv'!$B$1:$AV$1,0),FALSE),VLOOKUP($B231,'Justerad allokering kvv'!$B$1:$AG$700,MATCH(Y$1,'Justerad allokering kvv'!$B$1:$AF$1,0),FALSE)))</f>
        <v>0</v>
      </c>
      <c r="AB231">
        <f>IFERROR(VLOOKUP($B231,Kraftvärmeprod!$B$1:$AO$424,MATCH("Tillförd energi från rökgaskondensering (GWh)",Kraftvärmeprod!$B$1:$AG$1,0),FALSE)/1,0)</f>
        <v>0</v>
      </c>
      <c r="AE231" s="122">
        <f t="shared" si="12"/>
        <v>0</v>
      </c>
      <c r="AG231">
        <f t="shared" si="13"/>
        <v>0</v>
      </c>
      <c r="AH231">
        <f t="shared" si="14"/>
        <v>0</v>
      </c>
      <c r="AI231" t="str">
        <f>IF(AH231=0,"",AH231/VLOOKUP(B231,Kraftvärmeprod!$B$1:$BC$480,MATCH("Summa tillförd energi exklusive rökgaskondensering",Kraftvärmeprod!$B$1:$BC$1,0),FALSE))</f>
        <v/>
      </c>
      <c r="AK231">
        <f t="shared" si="15"/>
        <v>0</v>
      </c>
    </row>
    <row r="232" spans="1:37" x14ac:dyDescent="0.25">
      <c r="A232" s="2" t="s">
        <v>378</v>
      </c>
      <c r="B232" s="2" t="s">
        <v>379</v>
      </c>
      <c r="C232">
        <f>IF($B232=" ","",IF(ISERROR(1/VLOOKUP($B232,'Justerad allokering kvv'!$B$1:$AG$700,MATCH(C$1,'Justerad allokering kvv'!$B$1:$AF$1,0),FALSE)),VLOOKUP($B232,'Allokerad kvv'!$B$2:$AV$700,MATCH(C$1,'Allokerad kvv'!$B$1:$AV$1,0),FALSE),VLOOKUP($B232,'Justerad allokering kvv'!$B$1:$AG$700,MATCH(C$1,'Justerad allokering kvv'!$B$1:$AF$1,0),FALSE)))</f>
        <v>0</v>
      </c>
      <c r="D232">
        <f>IF($B232=" ","",IF(ISERROR(1/VLOOKUP($B232,'Justerad allokering kvv'!$B$1:$AG$700,MATCH(D$1,'Justerad allokering kvv'!$B$1:$AF$1,0),FALSE)),VLOOKUP($B232,'Allokerad kvv'!$B$2:$AV$700,MATCH(D$1,'Allokerad kvv'!$B$1:$AV$1,0),FALSE),VLOOKUP($B232,'Justerad allokering kvv'!$B$1:$AG$700,MATCH(D$1,'Justerad allokering kvv'!$B$1:$AF$1,0),FALSE)))</f>
        <v>0</v>
      </c>
      <c r="E232">
        <f>IF($B232=" ","",IF(ISERROR(1/VLOOKUP($B232,'Justerad allokering kvv'!$B$1:$AG$700,MATCH(E$1,'Justerad allokering kvv'!$B$1:$AF$1,0),FALSE)),VLOOKUP($B232,'Allokerad kvv'!$B$2:$AV$700,MATCH(E$1,'Allokerad kvv'!$B$1:$AV$1,0),FALSE),VLOOKUP($B232,'Justerad allokering kvv'!$B$1:$AG$700,MATCH(E$1,'Justerad allokering kvv'!$B$1:$AF$1,0),FALSE)))</f>
        <v>0</v>
      </c>
      <c r="F232">
        <f>IF($B232=" ","",IF(ISERROR(1/VLOOKUP($B232,'Justerad allokering kvv'!$B$1:$AG$700,MATCH(F$1,'Justerad allokering kvv'!$B$1:$AF$1,0),FALSE)),VLOOKUP($B232,'Allokerad kvv'!$B$2:$AV$700,MATCH(F$1,'Allokerad kvv'!$B$1:$AV$1,0),FALSE),VLOOKUP($B232,'Justerad allokering kvv'!$B$1:$AG$700,MATCH(F$1,'Justerad allokering kvv'!$B$1:$AF$1,0),FALSE)))</f>
        <v>0</v>
      </c>
      <c r="G232">
        <f>IF($B232=" ","",IF(ISERROR(1/VLOOKUP($B232,'Justerad allokering kvv'!$B$1:$AG$700,MATCH(G$1,'Justerad allokering kvv'!$B$1:$AF$1,0),FALSE)),VLOOKUP($B232,'Allokerad kvv'!$B$2:$AV$700,MATCH(G$1,'Allokerad kvv'!$B$1:$AV$1,0),FALSE),VLOOKUP($B232,'Justerad allokering kvv'!$B$1:$AG$700,MATCH(G$1,'Justerad allokering kvv'!$B$1:$AF$1,0),FALSE)))</f>
        <v>0</v>
      </c>
      <c r="H232">
        <f>IF($B232=" ","",IF(ISERROR(1/VLOOKUP($B232,'Justerad allokering kvv'!$B$1:$AG$700,MATCH(H$1,'Justerad allokering kvv'!$B$1:$AF$1,0),FALSE)),VLOOKUP($B232,'Allokerad kvv'!$B$2:$AV$700,MATCH(H$1,'Allokerad kvv'!$B$1:$AV$1,0),FALSE),VLOOKUP($B232,'Justerad allokering kvv'!$B$1:$AG$700,MATCH(H$1,'Justerad allokering kvv'!$B$1:$AF$1,0),FALSE)))</f>
        <v>0</v>
      </c>
      <c r="I232">
        <f>IF($B232=" ","",IF(ISERROR(1/VLOOKUP($B232,'Justerad allokering kvv'!$B$1:$AG$700,MATCH(I$1,'Justerad allokering kvv'!$B$1:$AF$1,0),FALSE)),VLOOKUP($B232,'Allokerad kvv'!$B$2:$AV$700,MATCH(I$1,'Allokerad kvv'!$B$1:$AV$1,0),FALSE),VLOOKUP($B232,'Justerad allokering kvv'!$B$1:$AG$700,MATCH(I$1,'Justerad allokering kvv'!$B$1:$AF$1,0),FALSE)))</f>
        <v>0</v>
      </c>
      <c r="J232">
        <f>IF($B232=" ","",IF(ISERROR(1/VLOOKUP($B232,'Justerad allokering kvv'!$B$1:$AG$700,MATCH(J$1,'Justerad allokering kvv'!$B$1:$AF$1,0),FALSE)),VLOOKUP($B232,'Allokerad kvv'!$B$2:$AV$700,MATCH(J$1,'Allokerad kvv'!$B$1:$AV$1,0),FALSE),VLOOKUP($B232,'Justerad allokering kvv'!$B$1:$AG$700,MATCH(J$1,'Justerad allokering kvv'!$B$1:$AF$1,0),FALSE)))</f>
        <v>0</v>
      </c>
      <c r="K232">
        <f>IF($B232=" ","",IF(ISERROR(1/VLOOKUP($B232,'Justerad allokering kvv'!$B$1:$AG$700,MATCH(K$1,'Justerad allokering kvv'!$B$1:$AF$1,0),FALSE)),VLOOKUP($B232,'Allokerad kvv'!$B$2:$AV$700,MATCH(K$1,'Allokerad kvv'!$B$1:$AV$1,0),FALSE),VLOOKUP($B232,'Justerad allokering kvv'!$B$1:$AG$700,MATCH(K$1,'Justerad allokering kvv'!$B$1:$AF$1,0),FALSE)))</f>
        <v>0</v>
      </c>
      <c r="L232">
        <f>IF($B232=" ","",IF(ISERROR(1/VLOOKUP($B232,'Justerad allokering kvv'!$B$1:$AG$700,MATCH(L$1,'Justerad allokering kvv'!$B$1:$AF$1,0),FALSE)),VLOOKUP($B232,'Allokerad kvv'!$B$2:$AV$700,MATCH(L$1,'Allokerad kvv'!$B$1:$AV$1,0),FALSE),VLOOKUP($B232,'Justerad allokering kvv'!$B$1:$AG$700,MATCH(L$1,'Justerad allokering kvv'!$B$1:$AF$1,0),FALSE)))</f>
        <v>0</v>
      </c>
      <c r="M232">
        <f>IF($B232=" ","",IF(ISERROR(1/VLOOKUP($B232,'Justerad allokering kvv'!$B$1:$AG$700,MATCH(M$1,'Justerad allokering kvv'!$B$1:$AF$1,0),FALSE)),VLOOKUP($B232,'Allokerad kvv'!$B$2:$AV$700,MATCH(M$1,'Allokerad kvv'!$B$1:$AV$1,0),FALSE),VLOOKUP($B232,'Justerad allokering kvv'!$B$1:$AG$700,MATCH(M$1,'Justerad allokering kvv'!$B$1:$AF$1,0),FALSE)))</f>
        <v>0</v>
      </c>
      <c r="N232">
        <f>IF($B232=" ","",IF(ISERROR(1/VLOOKUP($B232,'Justerad allokering kvv'!$B$1:$AG$700,MATCH(N$1,'Justerad allokering kvv'!$B$1:$AF$1,0),FALSE)),VLOOKUP($B232,'Allokerad kvv'!$B$2:$AV$700,MATCH(N$1,'Allokerad kvv'!$B$1:$AV$1,0),FALSE),VLOOKUP($B232,'Justerad allokering kvv'!$B$1:$AG$700,MATCH(N$1,'Justerad allokering kvv'!$B$1:$AF$1,0),FALSE)))</f>
        <v>0</v>
      </c>
      <c r="O232">
        <f>IF($B232=" ","",IF(ISERROR(1/VLOOKUP($B232,'Justerad allokering kvv'!$B$1:$AG$700,MATCH(O$1,'Justerad allokering kvv'!$B$1:$AF$1,0),FALSE)),VLOOKUP($B232,'Allokerad kvv'!$B$2:$AV$700,MATCH(O$1,'Allokerad kvv'!$B$1:$AV$1,0),FALSE),VLOOKUP($B232,'Justerad allokering kvv'!$B$1:$AG$700,MATCH(O$1,'Justerad allokering kvv'!$B$1:$AF$1,0),FALSE)))</f>
        <v>0</v>
      </c>
      <c r="P232">
        <f>IF($B232=" ","",IF(ISERROR(1/VLOOKUP($B232,'Justerad allokering kvv'!$B$1:$AG$700,MATCH(P$1,'Justerad allokering kvv'!$B$1:$AF$1,0),FALSE)),VLOOKUP($B232,'Allokerad kvv'!$B$2:$AV$700,MATCH(P$1,'Allokerad kvv'!$B$1:$AV$1,0),FALSE),VLOOKUP($B232,'Justerad allokering kvv'!$B$1:$AG$700,MATCH(P$1,'Justerad allokering kvv'!$B$1:$AF$1,0),FALSE)))</f>
        <v>0</v>
      </c>
      <c r="Q232">
        <f>IF($B232=" ","",IF(ISERROR(1/VLOOKUP($B232,'Justerad allokering kvv'!$B$1:$AG$700,MATCH(Q$1,'Justerad allokering kvv'!$B$1:$AF$1,0),FALSE)),VLOOKUP($B232,'Allokerad kvv'!$B$2:$AV$700,MATCH(Q$1,'Allokerad kvv'!$B$1:$AV$1,0),FALSE),VLOOKUP($B232,'Justerad allokering kvv'!$B$1:$AG$700,MATCH(Q$1,'Justerad allokering kvv'!$B$1:$AF$1,0),FALSE)))</f>
        <v>0</v>
      </c>
      <c r="R232">
        <f>IF($B232=" ","",IF(ISERROR(1/VLOOKUP($B232,'Justerad allokering kvv'!$B$1:$AG$700,MATCH(R$1,'Justerad allokering kvv'!$B$1:$AF$1,0),FALSE)),VLOOKUP($B232,'Allokerad kvv'!$B$2:$AV$700,MATCH(R$1,'Allokerad kvv'!$B$1:$AV$1,0),FALSE),VLOOKUP($B232,'Justerad allokering kvv'!$B$1:$AG$700,MATCH(R$1,'Justerad allokering kvv'!$B$1:$AF$1,0),FALSE)))</f>
        <v>0</v>
      </c>
      <c r="S232">
        <f>IF($B232=" ","",IF(ISERROR(1/VLOOKUP($B232,'Justerad allokering kvv'!$B$1:$AG$700,MATCH(S$1,'Justerad allokering kvv'!$B$1:$AF$1,0),FALSE)),VLOOKUP($B232,'Allokerad kvv'!$B$2:$AV$700,MATCH(S$1,'Allokerad kvv'!$B$1:$AV$1,0),FALSE),VLOOKUP($B232,'Justerad allokering kvv'!$B$1:$AG$700,MATCH(S$1,'Justerad allokering kvv'!$B$1:$AF$1,0),FALSE)))</f>
        <v>0</v>
      </c>
      <c r="T232">
        <f>IF($B232=" ","",IF(ISERROR(1/VLOOKUP($B232,'Justerad allokering kvv'!$B$1:$AG$700,MATCH(T$1,'Justerad allokering kvv'!$B$1:$AF$1,0),FALSE)),VLOOKUP($B232,'Allokerad kvv'!$B$2:$AV$700,MATCH(T$1,'Allokerad kvv'!$B$1:$AV$1,0),FALSE),VLOOKUP($B232,'Justerad allokering kvv'!$B$1:$AG$700,MATCH(T$1,'Justerad allokering kvv'!$B$1:$AF$1,0),FALSE)))</f>
        <v>0</v>
      </c>
      <c r="U232">
        <f>IF($B232=" ","",IF(ISERROR(1/VLOOKUP($B232,'Justerad allokering kvv'!$B$1:$AG$700,MATCH(U$1,'Justerad allokering kvv'!$B$1:$AF$1,0),FALSE)),VLOOKUP($B232,'Allokerad kvv'!$B$2:$AV$700,MATCH(U$1,'Allokerad kvv'!$B$1:$AV$1,0),FALSE),VLOOKUP($B232,'Justerad allokering kvv'!$B$1:$AG$700,MATCH(U$1,'Justerad allokering kvv'!$B$1:$AF$1,0),FALSE)))</f>
        <v>0</v>
      </c>
      <c r="V232">
        <f>IF($B232=" ","",IF(ISERROR(1/VLOOKUP($B232,'Justerad allokering kvv'!$B$1:$AG$700,MATCH(V$1,'Justerad allokering kvv'!$B$1:$AF$1,0),FALSE)),VLOOKUP($B232,'Allokerad kvv'!$B$2:$AV$700,MATCH(V$1,'Allokerad kvv'!$B$1:$AV$1,0),FALSE),VLOOKUP($B232,'Justerad allokering kvv'!$B$1:$AG$700,MATCH(V$1,'Justerad allokering kvv'!$B$1:$AF$1,0),FALSE)))</f>
        <v>0</v>
      </c>
      <c r="W232">
        <f>IF($B232=" ","",IF(ISERROR(1/VLOOKUP($B232,'Justerad allokering kvv'!$B$1:$AG$700,MATCH(W$1,'Justerad allokering kvv'!$B$1:$AF$1,0),FALSE)),VLOOKUP($B232,'Allokerad kvv'!$B$2:$AV$700,MATCH(W$1,'Allokerad kvv'!$B$1:$AV$1,0),FALSE),VLOOKUP($B232,'Justerad allokering kvv'!$B$1:$AG$700,MATCH(W$1,'Justerad allokering kvv'!$B$1:$AF$1,0),FALSE)))</f>
        <v>0</v>
      </c>
      <c r="X232">
        <f>IF($B232=" ","",IF(ISERROR(1/VLOOKUP($B232,'Justerad allokering kvv'!$B$1:$AG$700,MATCH(X$1,'Justerad allokering kvv'!$B$1:$AF$1,0),FALSE)),VLOOKUP($B232,'Allokerad kvv'!$B$2:$AV$700,MATCH(X$1,'Allokerad kvv'!$B$1:$AV$1,0),FALSE),VLOOKUP($B232,'Justerad allokering kvv'!$B$1:$AG$700,MATCH(X$1,'Justerad allokering kvv'!$B$1:$AF$1,0),FALSE)))</f>
        <v>0</v>
      </c>
      <c r="Y232">
        <f>IF($B232=" ","",IF(ISERROR(1/VLOOKUP($B232,'Justerad allokering kvv'!$B$1:$AG$700,MATCH(Y$1,'Justerad allokering kvv'!$B$1:$AF$1,0),FALSE)),VLOOKUP($B232,'Allokerad kvv'!$B$2:$AV$700,MATCH(Y$1,'Allokerad kvv'!$B$1:$AV$1,0),FALSE),VLOOKUP($B232,'Justerad allokering kvv'!$B$1:$AG$700,MATCH(Y$1,'Justerad allokering kvv'!$B$1:$AF$1,0),FALSE)))</f>
        <v>0</v>
      </c>
      <c r="AB232">
        <f>IFERROR(VLOOKUP($B232,Kraftvärmeprod!$B$1:$AO$424,MATCH("Tillförd energi från rökgaskondensering (GWh)",Kraftvärmeprod!$B$1:$AG$1,0),FALSE)/1,0)</f>
        <v>0</v>
      </c>
      <c r="AE232" s="122">
        <f t="shared" si="12"/>
        <v>0</v>
      </c>
      <c r="AG232">
        <f t="shared" si="13"/>
        <v>0</v>
      </c>
      <c r="AH232">
        <f t="shared" si="14"/>
        <v>0</v>
      </c>
      <c r="AI232" t="str">
        <f>IF(AH232=0,"",AH232/VLOOKUP(B232,Kraftvärmeprod!$B$1:$BC$480,MATCH("Summa tillförd energi exklusive rökgaskondensering",Kraftvärmeprod!$B$1:$BC$1,0),FALSE))</f>
        <v/>
      </c>
      <c r="AK232">
        <f t="shared" si="15"/>
        <v>0</v>
      </c>
    </row>
    <row r="233" spans="1:37" x14ac:dyDescent="0.25">
      <c r="A233" s="2" t="s">
        <v>380</v>
      </c>
      <c r="B233" s="2" t="s">
        <v>381</v>
      </c>
      <c r="C233">
        <f>IF($B233=" ","",IF(ISERROR(1/VLOOKUP($B233,'Justerad allokering kvv'!$B$1:$AG$700,MATCH(C$1,'Justerad allokering kvv'!$B$1:$AF$1,0),FALSE)),VLOOKUP($B233,'Allokerad kvv'!$B$2:$AV$700,MATCH(C$1,'Allokerad kvv'!$B$1:$AV$1,0),FALSE),VLOOKUP($B233,'Justerad allokering kvv'!$B$1:$AG$700,MATCH(C$1,'Justerad allokering kvv'!$B$1:$AF$1,0),FALSE)))</f>
        <v>0</v>
      </c>
      <c r="D233">
        <f>IF($B233=" ","",IF(ISERROR(1/VLOOKUP($B233,'Justerad allokering kvv'!$B$1:$AG$700,MATCH(D$1,'Justerad allokering kvv'!$B$1:$AF$1,0),FALSE)),VLOOKUP($B233,'Allokerad kvv'!$B$2:$AV$700,MATCH(D$1,'Allokerad kvv'!$B$1:$AV$1,0),FALSE),VLOOKUP($B233,'Justerad allokering kvv'!$B$1:$AG$700,MATCH(D$1,'Justerad allokering kvv'!$B$1:$AF$1,0),FALSE)))</f>
        <v>0</v>
      </c>
      <c r="E233">
        <f>IF($B233=" ","",IF(ISERROR(1/VLOOKUP($B233,'Justerad allokering kvv'!$B$1:$AG$700,MATCH(E$1,'Justerad allokering kvv'!$B$1:$AF$1,0),FALSE)),VLOOKUP($B233,'Allokerad kvv'!$B$2:$AV$700,MATCH(E$1,'Allokerad kvv'!$B$1:$AV$1,0),FALSE),VLOOKUP($B233,'Justerad allokering kvv'!$B$1:$AG$700,MATCH(E$1,'Justerad allokering kvv'!$B$1:$AF$1,0),FALSE)))</f>
        <v>0</v>
      </c>
      <c r="F233">
        <f>IF($B233=" ","",IF(ISERROR(1/VLOOKUP($B233,'Justerad allokering kvv'!$B$1:$AG$700,MATCH(F$1,'Justerad allokering kvv'!$B$1:$AF$1,0),FALSE)),VLOOKUP($B233,'Allokerad kvv'!$B$2:$AV$700,MATCH(F$1,'Allokerad kvv'!$B$1:$AV$1,0),FALSE),VLOOKUP($B233,'Justerad allokering kvv'!$B$1:$AG$700,MATCH(F$1,'Justerad allokering kvv'!$B$1:$AF$1,0),FALSE)))</f>
        <v>0</v>
      </c>
      <c r="G233">
        <f>IF($B233=" ","",IF(ISERROR(1/VLOOKUP($B233,'Justerad allokering kvv'!$B$1:$AG$700,MATCH(G$1,'Justerad allokering kvv'!$B$1:$AF$1,0),FALSE)),VLOOKUP($B233,'Allokerad kvv'!$B$2:$AV$700,MATCH(G$1,'Allokerad kvv'!$B$1:$AV$1,0),FALSE),VLOOKUP($B233,'Justerad allokering kvv'!$B$1:$AG$700,MATCH(G$1,'Justerad allokering kvv'!$B$1:$AF$1,0),FALSE)))</f>
        <v>0</v>
      </c>
      <c r="H233">
        <f>IF($B233=" ","",IF(ISERROR(1/VLOOKUP($B233,'Justerad allokering kvv'!$B$1:$AG$700,MATCH(H$1,'Justerad allokering kvv'!$B$1:$AF$1,0),FALSE)),VLOOKUP($B233,'Allokerad kvv'!$B$2:$AV$700,MATCH(H$1,'Allokerad kvv'!$B$1:$AV$1,0),FALSE),VLOOKUP($B233,'Justerad allokering kvv'!$B$1:$AG$700,MATCH(H$1,'Justerad allokering kvv'!$B$1:$AF$1,0),FALSE)))</f>
        <v>0</v>
      </c>
      <c r="I233">
        <f>IF($B233=" ","",IF(ISERROR(1/VLOOKUP($B233,'Justerad allokering kvv'!$B$1:$AG$700,MATCH(I$1,'Justerad allokering kvv'!$B$1:$AF$1,0),FALSE)),VLOOKUP($B233,'Allokerad kvv'!$B$2:$AV$700,MATCH(I$1,'Allokerad kvv'!$B$1:$AV$1,0),FALSE),VLOOKUP($B233,'Justerad allokering kvv'!$B$1:$AG$700,MATCH(I$1,'Justerad allokering kvv'!$B$1:$AF$1,0),FALSE)))</f>
        <v>0</v>
      </c>
      <c r="J233">
        <f>IF($B233=" ","",IF(ISERROR(1/VLOOKUP($B233,'Justerad allokering kvv'!$B$1:$AG$700,MATCH(J$1,'Justerad allokering kvv'!$B$1:$AF$1,0),FALSE)),VLOOKUP($B233,'Allokerad kvv'!$B$2:$AV$700,MATCH(J$1,'Allokerad kvv'!$B$1:$AV$1,0),FALSE),VLOOKUP($B233,'Justerad allokering kvv'!$B$1:$AG$700,MATCH(J$1,'Justerad allokering kvv'!$B$1:$AF$1,0),FALSE)))</f>
        <v>0</v>
      </c>
      <c r="K233">
        <f>IF($B233=" ","",IF(ISERROR(1/VLOOKUP($B233,'Justerad allokering kvv'!$B$1:$AG$700,MATCH(K$1,'Justerad allokering kvv'!$B$1:$AF$1,0),FALSE)),VLOOKUP($B233,'Allokerad kvv'!$B$2:$AV$700,MATCH(K$1,'Allokerad kvv'!$B$1:$AV$1,0),FALSE),VLOOKUP($B233,'Justerad allokering kvv'!$B$1:$AG$700,MATCH(K$1,'Justerad allokering kvv'!$B$1:$AF$1,0),FALSE)))</f>
        <v>0</v>
      </c>
      <c r="L233">
        <f>IF($B233=" ","",IF(ISERROR(1/VLOOKUP($B233,'Justerad allokering kvv'!$B$1:$AG$700,MATCH(L$1,'Justerad allokering kvv'!$B$1:$AF$1,0),FALSE)),VLOOKUP($B233,'Allokerad kvv'!$B$2:$AV$700,MATCH(L$1,'Allokerad kvv'!$B$1:$AV$1,0),FALSE),VLOOKUP($B233,'Justerad allokering kvv'!$B$1:$AG$700,MATCH(L$1,'Justerad allokering kvv'!$B$1:$AF$1,0),FALSE)))</f>
        <v>0</v>
      </c>
      <c r="M233">
        <f>IF($B233=" ","",IF(ISERROR(1/VLOOKUP($B233,'Justerad allokering kvv'!$B$1:$AG$700,MATCH(M$1,'Justerad allokering kvv'!$B$1:$AF$1,0),FALSE)),VLOOKUP($B233,'Allokerad kvv'!$B$2:$AV$700,MATCH(M$1,'Allokerad kvv'!$B$1:$AV$1,0),FALSE),VLOOKUP($B233,'Justerad allokering kvv'!$B$1:$AG$700,MATCH(M$1,'Justerad allokering kvv'!$B$1:$AF$1,0),FALSE)))</f>
        <v>0</v>
      </c>
      <c r="N233">
        <f>IF($B233=" ","",IF(ISERROR(1/VLOOKUP($B233,'Justerad allokering kvv'!$B$1:$AG$700,MATCH(N$1,'Justerad allokering kvv'!$B$1:$AF$1,0),FALSE)),VLOOKUP($B233,'Allokerad kvv'!$B$2:$AV$700,MATCH(N$1,'Allokerad kvv'!$B$1:$AV$1,0),FALSE),VLOOKUP($B233,'Justerad allokering kvv'!$B$1:$AG$700,MATCH(N$1,'Justerad allokering kvv'!$B$1:$AF$1,0),FALSE)))</f>
        <v>0</v>
      </c>
      <c r="O233">
        <f>IF($B233=" ","",IF(ISERROR(1/VLOOKUP($B233,'Justerad allokering kvv'!$B$1:$AG$700,MATCH(O$1,'Justerad allokering kvv'!$B$1:$AF$1,0),FALSE)),VLOOKUP($B233,'Allokerad kvv'!$B$2:$AV$700,MATCH(O$1,'Allokerad kvv'!$B$1:$AV$1,0),FALSE),VLOOKUP($B233,'Justerad allokering kvv'!$B$1:$AG$700,MATCH(O$1,'Justerad allokering kvv'!$B$1:$AF$1,0),FALSE)))</f>
        <v>0</v>
      </c>
      <c r="P233">
        <f>IF($B233=" ","",IF(ISERROR(1/VLOOKUP($B233,'Justerad allokering kvv'!$B$1:$AG$700,MATCH(P$1,'Justerad allokering kvv'!$B$1:$AF$1,0),FALSE)),VLOOKUP($B233,'Allokerad kvv'!$B$2:$AV$700,MATCH(P$1,'Allokerad kvv'!$B$1:$AV$1,0),FALSE),VLOOKUP($B233,'Justerad allokering kvv'!$B$1:$AG$700,MATCH(P$1,'Justerad allokering kvv'!$B$1:$AF$1,0),FALSE)))</f>
        <v>0</v>
      </c>
      <c r="Q233">
        <f>IF($B233=" ","",IF(ISERROR(1/VLOOKUP($B233,'Justerad allokering kvv'!$B$1:$AG$700,MATCH(Q$1,'Justerad allokering kvv'!$B$1:$AF$1,0),FALSE)),VLOOKUP($B233,'Allokerad kvv'!$B$2:$AV$700,MATCH(Q$1,'Allokerad kvv'!$B$1:$AV$1,0),FALSE),VLOOKUP($B233,'Justerad allokering kvv'!$B$1:$AG$700,MATCH(Q$1,'Justerad allokering kvv'!$B$1:$AF$1,0),FALSE)))</f>
        <v>0</v>
      </c>
      <c r="R233">
        <f>IF($B233=" ","",IF(ISERROR(1/VLOOKUP($B233,'Justerad allokering kvv'!$B$1:$AG$700,MATCH(R$1,'Justerad allokering kvv'!$B$1:$AF$1,0),FALSE)),VLOOKUP($B233,'Allokerad kvv'!$B$2:$AV$700,MATCH(R$1,'Allokerad kvv'!$B$1:$AV$1,0),FALSE),VLOOKUP($B233,'Justerad allokering kvv'!$B$1:$AG$700,MATCH(R$1,'Justerad allokering kvv'!$B$1:$AF$1,0),FALSE)))</f>
        <v>0</v>
      </c>
      <c r="S233">
        <f>IF($B233=" ","",IF(ISERROR(1/VLOOKUP($B233,'Justerad allokering kvv'!$B$1:$AG$700,MATCH(S$1,'Justerad allokering kvv'!$B$1:$AF$1,0),FALSE)),VLOOKUP($B233,'Allokerad kvv'!$B$2:$AV$700,MATCH(S$1,'Allokerad kvv'!$B$1:$AV$1,0),FALSE),VLOOKUP($B233,'Justerad allokering kvv'!$B$1:$AG$700,MATCH(S$1,'Justerad allokering kvv'!$B$1:$AF$1,0),FALSE)))</f>
        <v>0</v>
      </c>
      <c r="T233">
        <f>IF($B233=" ","",IF(ISERROR(1/VLOOKUP($B233,'Justerad allokering kvv'!$B$1:$AG$700,MATCH(T$1,'Justerad allokering kvv'!$B$1:$AF$1,0),FALSE)),VLOOKUP($B233,'Allokerad kvv'!$B$2:$AV$700,MATCH(T$1,'Allokerad kvv'!$B$1:$AV$1,0),FALSE),VLOOKUP($B233,'Justerad allokering kvv'!$B$1:$AG$700,MATCH(T$1,'Justerad allokering kvv'!$B$1:$AF$1,0),FALSE)))</f>
        <v>0</v>
      </c>
      <c r="U233">
        <f>IF($B233=" ","",IF(ISERROR(1/VLOOKUP($B233,'Justerad allokering kvv'!$B$1:$AG$700,MATCH(U$1,'Justerad allokering kvv'!$B$1:$AF$1,0),FALSE)),VLOOKUP($B233,'Allokerad kvv'!$B$2:$AV$700,MATCH(U$1,'Allokerad kvv'!$B$1:$AV$1,0),FALSE),VLOOKUP($B233,'Justerad allokering kvv'!$B$1:$AG$700,MATCH(U$1,'Justerad allokering kvv'!$B$1:$AF$1,0),FALSE)))</f>
        <v>0</v>
      </c>
      <c r="V233">
        <f>IF($B233=" ","",IF(ISERROR(1/VLOOKUP($B233,'Justerad allokering kvv'!$B$1:$AG$700,MATCH(V$1,'Justerad allokering kvv'!$B$1:$AF$1,0),FALSE)),VLOOKUP($B233,'Allokerad kvv'!$B$2:$AV$700,MATCH(V$1,'Allokerad kvv'!$B$1:$AV$1,0),FALSE),VLOOKUP($B233,'Justerad allokering kvv'!$B$1:$AG$700,MATCH(V$1,'Justerad allokering kvv'!$B$1:$AF$1,0),FALSE)))</f>
        <v>0</v>
      </c>
      <c r="W233">
        <f>IF($B233=" ","",IF(ISERROR(1/VLOOKUP($B233,'Justerad allokering kvv'!$B$1:$AG$700,MATCH(W$1,'Justerad allokering kvv'!$B$1:$AF$1,0),FALSE)),VLOOKUP($B233,'Allokerad kvv'!$B$2:$AV$700,MATCH(W$1,'Allokerad kvv'!$B$1:$AV$1,0),FALSE),VLOOKUP($B233,'Justerad allokering kvv'!$B$1:$AG$700,MATCH(W$1,'Justerad allokering kvv'!$B$1:$AF$1,0),FALSE)))</f>
        <v>0</v>
      </c>
      <c r="X233">
        <f>IF($B233=" ","",IF(ISERROR(1/VLOOKUP($B233,'Justerad allokering kvv'!$B$1:$AG$700,MATCH(X$1,'Justerad allokering kvv'!$B$1:$AF$1,0),FALSE)),VLOOKUP($B233,'Allokerad kvv'!$B$2:$AV$700,MATCH(X$1,'Allokerad kvv'!$B$1:$AV$1,0),FALSE),VLOOKUP($B233,'Justerad allokering kvv'!$B$1:$AG$700,MATCH(X$1,'Justerad allokering kvv'!$B$1:$AF$1,0),FALSE)))</f>
        <v>0</v>
      </c>
      <c r="Y233">
        <f>IF($B233=" ","",IF(ISERROR(1/VLOOKUP($B233,'Justerad allokering kvv'!$B$1:$AG$700,MATCH(Y$1,'Justerad allokering kvv'!$B$1:$AF$1,0),FALSE)),VLOOKUP($B233,'Allokerad kvv'!$B$2:$AV$700,MATCH(Y$1,'Allokerad kvv'!$B$1:$AV$1,0),FALSE),VLOOKUP($B233,'Justerad allokering kvv'!$B$1:$AG$700,MATCH(Y$1,'Justerad allokering kvv'!$B$1:$AF$1,0),FALSE)))</f>
        <v>0</v>
      </c>
      <c r="AB233">
        <f>IFERROR(VLOOKUP($B233,Kraftvärmeprod!$B$1:$AO$424,MATCH("Tillförd energi från rökgaskondensering (GWh)",Kraftvärmeprod!$B$1:$AG$1,0),FALSE)/1,0)</f>
        <v>0</v>
      </c>
      <c r="AE233" s="122">
        <f t="shared" si="12"/>
        <v>0</v>
      </c>
      <c r="AG233">
        <f t="shared" si="13"/>
        <v>0</v>
      </c>
      <c r="AH233">
        <f t="shared" si="14"/>
        <v>0</v>
      </c>
      <c r="AI233" t="str">
        <f>IF(AH233=0,"",AH233/VLOOKUP(B233,Kraftvärmeprod!$B$1:$BC$480,MATCH("Summa tillförd energi exklusive rökgaskondensering",Kraftvärmeprod!$B$1:$BC$1,0),FALSE))</f>
        <v/>
      </c>
      <c r="AK233">
        <f t="shared" si="15"/>
        <v>0</v>
      </c>
    </row>
    <row r="234" spans="1:37" x14ac:dyDescent="0.25">
      <c r="A234" s="2" t="s">
        <v>382</v>
      </c>
      <c r="B234" s="2" t="s">
        <v>383</v>
      </c>
      <c r="C234">
        <f>IF($B234=" ","",IF(ISERROR(1/VLOOKUP($B234,'Justerad allokering kvv'!$B$1:$AG$700,MATCH(C$1,'Justerad allokering kvv'!$B$1:$AF$1,0),FALSE)),VLOOKUP($B234,'Allokerad kvv'!$B$2:$AV$700,MATCH(C$1,'Allokerad kvv'!$B$1:$AV$1,0),FALSE),VLOOKUP($B234,'Justerad allokering kvv'!$B$1:$AG$700,MATCH(C$1,'Justerad allokering kvv'!$B$1:$AF$1,0),FALSE)))</f>
        <v>0</v>
      </c>
      <c r="D234">
        <f>IF($B234=" ","",IF(ISERROR(1/VLOOKUP($B234,'Justerad allokering kvv'!$B$1:$AG$700,MATCH(D$1,'Justerad allokering kvv'!$B$1:$AF$1,0),FALSE)),VLOOKUP($B234,'Allokerad kvv'!$B$2:$AV$700,MATCH(D$1,'Allokerad kvv'!$B$1:$AV$1,0),FALSE),VLOOKUP($B234,'Justerad allokering kvv'!$B$1:$AG$700,MATCH(D$1,'Justerad allokering kvv'!$B$1:$AF$1,0),FALSE)))</f>
        <v>0</v>
      </c>
      <c r="E234">
        <f>IF($B234=" ","",IF(ISERROR(1/VLOOKUP($B234,'Justerad allokering kvv'!$B$1:$AG$700,MATCH(E$1,'Justerad allokering kvv'!$B$1:$AF$1,0),FALSE)),VLOOKUP($B234,'Allokerad kvv'!$B$2:$AV$700,MATCH(E$1,'Allokerad kvv'!$B$1:$AV$1,0),FALSE),VLOOKUP($B234,'Justerad allokering kvv'!$B$1:$AG$700,MATCH(E$1,'Justerad allokering kvv'!$B$1:$AF$1,0),FALSE)))</f>
        <v>0</v>
      </c>
      <c r="F234">
        <f>IF($B234=" ","",IF(ISERROR(1/VLOOKUP($B234,'Justerad allokering kvv'!$B$1:$AG$700,MATCH(F$1,'Justerad allokering kvv'!$B$1:$AF$1,0),FALSE)),VLOOKUP($B234,'Allokerad kvv'!$B$2:$AV$700,MATCH(F$1,'Allokerad kvv'!$B$1:$AV$1,0),FALSE),VLOOKUP($B234,'Justerad allokering kvv'!$B$1:$AG$700,MATCH(F$1,'Justerad allokering kvv'!$B$1:$AF$1,0),FALSE)))</f>
        <v>0</v>
      </c>
      <c r="G234">
        <f>IF($B234=" ","",IF(ISERROR(1/VLOOKUP($B234,'Justerad allokering kvv'!$B$1:$AG$700,MATCH(G$1,'Justerad allokering kvv'!$B$1:$AF$1,0),FALSE)),VLOOKUP($B234,'Allokerad kvv'!$B$2:$AV$700,MATCH(G$1,'Allokerad kvv'!$B$1:$AV$1,0),FALSE),VLOOKUP($B234,'Justerad allokering kvv'!$B$1:$AG$700,MATCH(G$1,'Justerad allokering kvv'!$B$1:$AF$1,0),FALSE)))</f>
        <v>0</v>
      </c>
      <c r="H234">
        <f>IF($B234=" ","",IF(ISERROR(1/VLOOKUP($B234,'Justerad allokering kvv'!$B$1:$AG$700,MATCH(H$1,'Justerad allokering kvv'!$B$1:$AF$1,0),FALSE)),VLOOKUP($B234,'Allokerad kvv'!$B$2:$AV$700,MATCH(H$1,'Allokerad kvv'!$B$1:$AV$1,0),FALSE),VLOOKUP($B234,'Justerad allokering kvv'!$B$1:$AG$700,MATCH(H$1,'Justerad allokering kvv'!$B$1:$AF$1,0),FALSE)))</f>
        <v>0</v>
      </c>
      <c r="I234">
        <f>IF($B234=" ","",IF(ISERROR(1/VLOOKUP($B234,'Justerad allokering kvv'!$B$1:$AG$700,MATCH(I$1,'Justerad allokering kvv'!$B$1:$AF$1,0),FALSE)),VLOOKUP($B234,'Allokerad kvv'!$B$2:$AV$700,MATCH(I$1,'Allokerad kvv'!$B$1:$AV$1,0),FALSE),VLOOKUP($B234,'Justerad allokering kvv'!$B$1:$AG$700,MATCH(I$1,'Justerad allokering kvv'!$B$1:$AF$1,0),FALSE)))</f>
        <v>0</v>
      </c>
      <c r="J234">
        <f>IF($B234=" ","",IF(ISERROR(1/VLOOKUP($B234,'Justerad allokering kvv'!$B$1:$AG$700,MATCH(J$1,'Justerad allokering kvv'!$B$1:$AF$1,0),FALSE)),VLOOKUP($B234,'Allokerad kvv'!$B$2:$AV$700,MATCH(J$1,'Allokerad kvv'!$B$1:$AV$1,0),FALSE),VLOOKUP($B234,'Justerad allokering kvv'!$B$1:$AG$700,MATCH(J$1,'Justerad allokering kvv'!$B$1:$AF$1,0),FALSE)))</f>
        <v>0</v>
      </c>
      <c r="K234">
        <f>IF($B234=" ","",IF(ISERROR(1/VLOOKUP($B234,'Justerad allokering kvv'!$B$1:$AG$700,MATCH(K$1,'Justerad allokering kvv'!$B$1:$AF$1,0),FALSE)),VLOOKUP($B234,'Allokerad kvv'!$B$2:$AV$700,MATCH(K$1,'Allokerad kvv'!$B$1:$AV$1,0),FALSE),VLOOKUP($B234,'Justerad allokering kvv'!$B$1:$AG$700,MATCH(K$1,'Justerad allokering kvv'!$B$1:$AF$1,0),FALSE)))</f>
        <v>0</v>
      </c>
      <c r="L234">
        <f>IF($B234=" ","",IF(ISERROR(1/VLOOKUP($B234,'Justerad allokering kvv'!$B$1:$AG$700,MATCH(L$1,'Justerad allokering kvv'!$B$1:$AF$1,0),FALSE)),VLOOKUP($B234,'Allokerad kvv'!$B$2:$AV$700,MATCH(L$1,'Allokerad kvv'!$B$1:$AV$1,0),FALSE),VLOOKUP($B234,'Justerad allokering kvv'!$B$1:$AG$700,MATCH(L$1,'Justerad allokering kvv'!$B$1:$AF$1,0),FALSE)))</f>
        <v>0</v>
      </c>
      <c r="M234">
        <f>IF($B234=" ","",IF(ISERROR(1/VLOOKUP($B234,'Justerad allokering kvv'!$B$1:$AG$700,MATCH(M$1,'Justerad allokering kvv'!$B$1:$AF$1,0),FALSE)),VLOOKUP($B234,'Allokerad kvv'!$B$2:$AV$700,MATCH(M$1,'Allokerad kvv'!$B$1:$AV$1,0),FALSE),VLOOKUP($B234,'Justerad allokering kvv'!$B$1:$AG$700,MATCH(M$1,'Justerad allokering kvv'!$B$1:$AF$1,0),FALSE)))</f>
        <v>0</v>
      </c>
      <c r="N234">
        <f>IF($B234=" ","",IF(ISERROR(1/VLOOKUP($B234,'Justerad allokering kvv'!$B$1:$AG$700,MATCH(N$1,'Justerad allokering kvv'!$B$1:$AF$1,0),FALSE)),VLOOKUP($B234,'Allokerad kvv'!$B$2:$AV$700,MATCH(N$1,'Allokerad kvv'!$B$1:$AV$1,0),FALSE),VLOOKUP($B234,'Justerad allokering kvv'!$B$1:$AG$700,MATCH(N$1,'Justerad allokering kvv'!$B$1:$AF$1,0),FALSE)))</f>
        <v>0</v>
      </c>
      <c r="O234">
        <f>IF($B234=" ","",IF(ISERROR(1/VLOOKUP($B234,'Justerad allokering kvv'!$B$1:$AG$700,MATCH(O$1,'Justerad allokering kvv'!$B$1:$AF$1,0),FALSE)),VLOOKUP($B234,'Allokerad kvv'!$B$2:$AV$700,MATCH(O$1,'Allokerad kvv'!$B$1:$AV$1,0),FALSE),VLOOKUP($B234,'Justerad allokering kvv'!$B$1:$AG$700,MATCH(O$1,'Justerad allokering kvv'!$B$1:$AF$1,0),FALSE)))</f>
        <v>0</v>
      </c>
      <c r="P234">
        <f>IF($B234=" ","",IF(ISERROR(1/VLOOKUP($B234,'Justerad allokering kvv'!$B$1:$AG$700,MATCH(P$1,'Justerad allokering kvv'!$B$1:$AF$1,0),FALSE)),VLOOKUP($B234,'Allokerad kvv'!$B$2:$AV$700,MATCH(P$1,'Allokerad kvv'!$B$1:$AV$1,0),FALSE),VLOOKUP($B234,'Justerad allokering kvv'!$B$1:$AG$700,MATCH(P$1,'Justerad allokering kvv'!$B$1:$AF$1,0),FALSE)))</f>
        <v>0</v>
      </c>
      <c r="Q234">
        <f>IF($B234=" ","",IF(ISERROR(1/VLOOKUP($B234,'Justerad allokering kvv'!$B$1:$AG$700,MATCH(Q$1,'Justerad allokering kvv'!$B$1:$AF$1,0),FALSE)),VLOOKUP($B234,'Allokerad kvv'!$B$2:$AV$700,MATCH(Q$1,'Allokerad kvv'!$B$1:$AV$1,0),FALSE),VLOOKUP($B234,'Justerad allokering kvv'!$B$1:$AG$700,MATCH(Q$1,'Justerad allokering kvv'!$B$1:$AF$1,0),FALSE)))</f>
        <v>0</v>
      </c>
      <c r="R234">
        <f>IF($B234=" ","",IF(ISERROR(1/VLOOKUP($B234,'Justerad allokering kvv'!$B$1:$AG$700,MATCH(R$1,'Justerad allokering kvv'!$B$1:$AF$1,0),FALSE)),VLOOKUP($B234,'Allokerad kvv'!$B$2:$AV$700,MATCH(R$1,'Allokerad kvv'!$B$1:$AV$1,0),FALSE),VLOOKUP($B234,'Justerad allokering kvv'!$B$1:$AG$700,MATCH(R$1,'Justerad allokering kvv'!$B$1:$AF$1,0),FALSE)))</f>
        <v>0</v>
      </c>
      <c r="S234">
        <f>IF($B234=" ","",IF(ISERROR(1/VLOOKUP($B234,'Justerad allokering kvv'!$B$1:$AG$700,MATCH(S$1,'Justerad allokering kvv'!$B$1:$AF$1,0),FALSE)),VLOOKUP($B234,'Allokerad kvv'!$B$2:$AV$700,MATCH(S$1,'Allokerad kvv'!$B$1:$AV$1,0),FALSE),VLOOKUP($B234,'Justerad allokering kvv'!$B$1:$AG$700,MATCH(S$1,'Justerad allokering kvv'!$B$1:$AF$1,0),FALSE)))</f>
        <v>0</v>
      </c>
      <c r="T234">
        <f>IF($B234=" ","",IF(ISERROR(1/VLOOKUP($B234,'Justerad allokering kvv'!$B$1:$AG$700,MATCH(T$1,'Justerad allokering kvv'!$B$1:$AF$1,0),FALSE)),VLOOKUP($B234,'Allokerad kvv'!$B$2:$AV$700,MATCH(T$1,'Allokerad kvv'!$B$1:$AV$1,0),FALSE),VLOOKUP($B234,'Justerad allokering kvv'!$B$1:$AG$700,MATCH(T$1,'Justerad allokering kvv'!$B$1:$AF$1,0),FALSE)))</f>
        <v>0</v>
      </c>
      <c r="U234">
        <f>IF($B234=" ","",IF(ISERROR(1/VLOOKUP($B234,'Justerad allokering kvv'!$B$1:$AG$700,MATCH(U$1,'Justerad allokering kvv'!$B$1:$AF$1,0),FALSE)),VLOOKUP($B234,'Allokerad kvv'!$B$2:$AV$700,MATCH(U$1,'Allokerad kvv'!$B$1:$AV$1,0),FALSE),VLOOKUP($B234,'Justerad allokering kvv'!$B$1:$AG$700,MATCH(U$1,'Justerad allokering kvv'!$B$1:$AF$1,0),FALSE)))</f>
        <v>0</v>
      </c>
      <c r="V234">
        <f>IF($B234=" ","",IF(ISERROR(1/VLOOKUP($B234,'Justerad allokering kvv'!$B$1:$AG$700,MATCH(V$1,'Justerad allokering kvv'!$B$1:$AF$1,0),FALSE)),VLOOKUP($B234,'Allokerad kvv'!$B$2:$AV$700,MATCH(V$1,'Allokerad kvv'!$B$1:$AV$1,0),FALSE),VLOOKUP($B234,'Justerad allokering kvv'!$B$1:$AG$700,MATCH(V$1,'Justerad allokering kvv'!$B$1:$AF$1,0),FALSE)))</f>
        <v>0</v>
      </c>
      <c r="W234">
        <f>IF($B234=" ","",IF(ISERROR(1/VLOOKUP($B234,'Justerad allokering kvv'!$B$1:$AG$700,MATCH(W$1,'Justerad allokering kvv'!$B$1:$AF$1,0),FALSE)),VLOOKUP($B234,'Allokerad kvv'!$B$2:$AV$700,MATCH(W$1,'Allokerad kvv'!$B$1:$AV$1,0),FALSE),VLOOKUP($B234,'Justerad allokering kvv'!$B$1:$AG$700,MATCH(W$1,'Justerad allokering kvv'!$B$1:$AF$1,0),FALSE)))</f>
        <v>0</v>
      </c>
      <c r="X234">
        <f>IF($B234=" ","",IF(ISERROR(1/VLOOKUP($B234,'Justerad allokering kvv'!$B$1:$AG$700,MATCH(X$1,'Justerad allokering kvv'!$B$1:$AF$1,0),FALSE)),VLOOKUP($B234,'Allokerad kvv'!$B$2:$AV$700,MATCH(X$1,'Allokerad kvv'!$B$1:$AV$1,0),FALSE),VLOOKUP($B234,'Justerad allokering kvv'!$B$1:$AG$700,MATCH(X$1,'Justerad allokering kvv'!$B$1:$AF$1,0),FALSE)))</f>
        <v>0</v>
      </c>
      <c r="Y234">
        <f>IF($B234=" ","",IF(ISERROR(1/VLOOKUP($B234,'Justerad allokering kvv'!$B$1:$AG$700,MATCH(Y$1,'Justerad allokering kvv'!$B$1:$AF$1,0),FALSE)),VLOOKUP($B234,'Allokerad kvv'!$B$2:$AV$700,MATCH(Y$1,'Allokerad kvv'!$B$1:$AV$1,0),FALSE),VLOOKUP($B234,'Justerad allokering kvv'!$B$1:$AG$700,MATCH(Y$1,'Justerad allokering kvv'!$B$1:$AF$1,0),FALSE)))</f>
        <v>0</v>
      </c>
      <c r="AB234">
        <f>IFERROR(VLOOKUP($B234,Kraftvärmeprod!$B$1:$AO$424,MATCH("Tillförd energi från rökgaskondensering (GWh)",Kraftvärmeprod!$B$1:$AG$1,0),FALSE)/1,0)</f>
        <v>0</v>
      </c>
      <c r="AE234" s="122">
        <f t="shared" si="12"/>
        <v>0</v>
      </c>
      <c r="AG234">
        <f t="shared" si="13"/>
        <v>0</v>
      </c>
      <c r="AH234">
        <f t="shared" si="14"/>
        <v>0</v>
      </c>
      <c r="AI234" t="str">
        <f>IF(AH234=0,"",AH234/VLOOKUP(B234,Kraftvärmeprod!$B$1:$BC$480,MATCH("Summa tillförd energi exklusive rökgaskondensering",Kraftvärmeprod!$B$1:$BC$1,0),FALSE))</f>
        <v/>
      </c>
      <c r="AK234">
        <f t="shared" si="15"/>
        <v>0</v>
      </c>
    </row>
    <row r="235" spans="1:37" x14ac:dyDescent="0.25">
      <c r="A235" s="2" t="s">
        <v>382</v>
      </c>
      <c r="B235" s="2" t="s">
        <v>384</v>
      </c>
      <c r="C235">
        <f>IF($B235=" ","",IF(ISERROR(1/VLOOKUP($B235,'Justerad allokering kvv'!$B$1:$AG$700,MATCH(C$1,'Justerad allokering kvv'!$B$1:$AF$1,0),FALSE)),VLOOKUP($B235,'Allokerad kvv'!$B$2:$AV$700,MATCH(C$1,'Allokerad kvv'!$B$1:$AV$1,0),FALSE),VLOOKUP($B235,'Justerad allokering kvv'!$B$1:$AG$700,MATCH(C$1,'Justerad allokering kvv'!$B$1:$AF$1,0),FALSE)))</f>
        <v>0</v>
      </c>
      <c r="D235">
        <f>IF($B235=" ","",IF(ISERROR(1/VLOOKUP($B235,'Justerad allokering kvv'!$B$1:$AG$700,MATCH(D$1,'Justerad allokering kvv'!$B$1:$AF$1,0),FALSE)),VLOOKUP($B235,'Allokerad kvv'!$B$2:$AV$700,MATCH(D$1,'Allokerad kvv'!$B$1:$AV$1,0),FALSE),VLOOKUP($B235,'Justerad allokering kvv'!$B$1:$AG$700,MATCH(D$1,'Justerad allokering kvv'!$B$1:$AF$1,0),FALSE)))</f>
        <v>0</v>
      </c>
      <c r="E235">
        <f>IF($B235=" ","",IF(ISERROR(1/VLOOKUP($B235,'Justerad allokering kvv'!$B$1:$AG$700,MATCH(E$1,'Justerad allokering kvv'!$B$1:$AF$1,0),FALSE)),VLOOKUP($B235,'Allokerad kvv'!$B$2:$AV$700,MATCH(E$1,'Allokerad kvv'!$B$1:$AV$1,0),FALSE),VLOOKUP($B235,'Justerad allokering kvv'!$B$1:$AG$700,MATCH(E$1,'Justerad allokering kvv'!$B$1:$AF$1,0),FALSE)))</f>
        <v>0</v>
      </c>
      <c r="F235">
        <f>IF($B235=" ","",IF(ISERROR(1/VLOOKUP($B235,'Justerad allokering kvv'!$B$1:$AG$700,MATCH(F$1,'Justerad allokering kvv'!$B$1:$AF$1,0),FALSE)),VLOOKUP($B235,'Allokerad kvv'!$B$2:$AV$700,MATCH(F$1,'Allokerad kvv'!$B$1:$AV$1,0),FALSE),VLOOKUP($B235,'Justerad allokering kvv'!$B$1:$AG$700,MATCH(F$1,'Justerad allokering kvv'!$B$1:$AF$1,0),FALSE)))</f>
        <v>0</v>
      </c>
      <c r="G235">
        <f>IF($B235=" ","",IF(ISERROR(1/VLOOKUP($B235,'Justerad allokering kvv'!$B$1:$AG$700,MATCH(G$1,'Justerad allokering kvv'!$B$1:$AF$1,0),FALSE)),VLOOKUP($B235,'Allokerad kvv'!$B$2:$AV$700,MATCH(G$1,'Allokerad kvv'!$B$1:$AV$1,0),FALSE),VLOOKUP($B235,'Justerad allokering kvv'!$B$1:$AG$700,MATCH(G$1,'Justerad allokering kvv'!$B$1:$AF$1,0),FALSE)))</f>
        <v>0</v>
      </c>
      <c r="H235">
        <f>IF($B235=" ","",IF(ISERROR(1/VLOOKUP($B235,'Justerad allokering kvv'!$B$1:$AG$700,MATCH(H$1,'Justerad allokering kvv'!$B$1:$AF$1,0),FALSE)),VLOOKUP($B235,'Allokerad kvv'!$B$2:$AV$700,MATCH(H$1,'Allokerad kvv'!$B$1:$AV$1,0),FALSE),VLOOKUP($B235,'Justerad allokering kvv'!$B$1:$AG$700,MATCH(H$1,'Justerad allokering kvv'!$B$1:$AF$1,0),FALSE)))</f>
        <v>0</v>
      </c>
      <c r="I235">
        <f>IF($B235=" ","",IF(ISERROR(1/VLOOKUP($B235,'Justerad allokering kvv'!$B$1:$AG$700,MATCH(I$1,'Justerad allokering kvv'!$B$1:$AF$1,0),FALSE)),VLOOKUP($B235,'Allokerad kvv'!$B$2:$AV$700,MATCH(I$1,'Allokerad kvv'!$B$1:$AV$1,0),FALSE),VLOOKUP($B235,'Justerad allokering kvv'!$B$1:$AG$700,MATCH(I$1,'Justerad allokering kvv'!$B$1:$AF$1,0),FALSE)))</f>
        <v>0</v>
      </c>
      <c r="J235">
        <f>IF($B235=" ","",IF(ISERROR(1/VLOOKUP($B235,'Justerad allokering kvv'!$B$1:$AG$700,MATCH(J$1,'Justerad allokering kvv'!$B$1:$AF$1,0),FALSE)),VLOOKUP($B235,'Allokerad kvv'!$B$2:$AV$700,MATCH(J$1,'Allokerad kvv'!$B$1:$AV$1,0),FALSE),VLOOKUP($B235,'Justerad allokering kvv'!$B$1:$AG$700,MATCH(J$1,'Justerad allokering kvv'!$B$1:$AF$1,0),FALSE)))</f>
        <v>0</v>
      </c>
      <c r="K235">
        <f>IF($B235=" ","",IF(ISERROR(1/VLOOKUP($B235,'Justerad allokering kvv'!$B$1:$AG$700,MATCH(K$1,'Justerad allokering kvv'!$B$1:$AF$1,0),FALSE)),VLOOKUP($B235,'Allokerad kvv'!$B$2:$AV$700,MATCH(K$1,'Allokerad kvv'!$B$1:$AV$1,0),FALSE),VLOOKUP($B235,'Justerad allokering kvv'!$B$1:$AG$700,MATCH(K$1,'Justerad allokering kvv'!$B$1:$AF$1,0),FALSE)))</f>
        <v>0</v>
      </c>
      <c r="L235">
        <f>IF($B235=" ","",IF(ISERROR(1/VLOOKUP($B235,'Justerad allokering kvv'!$B$1:$AG$700,MATCH(L$1,'Justerad allokering kvv'!$B$1:$AF$1,0),FALSE)),VLOOKUP($B235,'Allokerad kvv'!$B$2:$AV$700,MATCH(L$1,'Allokerad kvv'!$B$1:$AV$1,0),FALSE),VLOOKUP($B235,'Justerad allokering kvv'!$B$1:$AG$700,MATCH(L$1,'Justerad allokering kvv'!$B$1:$AF$1,0),FALSE)))</f>
        <v>0</v>
      </c>
      <c r="M235">
        <f>IF($B235=" ","",IF(ISERROR(1/VLOOKUP($B235,'Justerad allokering kvv'!$B$1:$AG$700,MATCH(M$1,'Justerad allokering kvv'!$B$1:$AF$1,0),FALSE)),VLOOKUP($B235,'Allokerad kvv'!$B$2:$AV$700,MATCH(M$1,'Allokerad kvv'!$B$1:$AV$1,0),FALSE),VLOOKUP($B235,'Justerad allokering kvv'!$B$1:$AG$700,MATCH(M$1,'Justerad allokering kvv'!$B$1:$AF$1,0),FALSE)))</f>
        <v>0</v>
      </c>
      <c r="N235">
        <f>IF($B235=" ","",IF(ISERROR(1/VLOOKUP($B235,'Justerad allokering kvv'!$B$1:$AG$700,MATCH(N$1,'Justerad allokering kvv'!$B$1:$AF$1,0),FALSE)),VLOOKUP($B235,'Allokerad kvv'!$B$2:$AV$700,MATCH(N$1,'Allokerad kvv'!$B$1:$AV$1,0),FALSE),VLOOKUP($B235,'Justerad allokering kvv'!$B$1:$AG$700,MATCH(N$1,'Justerad allokering kvv'!$B$1:$AF$1,0),FALSE)))</f>
        <v>0</v>
      </c>
      <c r="O235">
        <f>IF($B235=" ","",IF(ISERROR(1/VLOOKUP($B235,'Justerad allokering kvv'!$B$1:$AG$700,MATCH(O$1,'Justerad allokering kvv'!$B$1:$AF$1,0),FALSE)),VLOOKUP($B235,'Allokerad kvv'!$B$2:$AV$700,MATCH(O$1,'Allokerad kvv'!$B$1:$AV$1,0),FALSE),VLOOKUP($B235,'Justerad allokering kvv'!$B$1:$AG$700,MATCH(O$1,'Justerad allokering kvv'!$B$1:$AF$1,0),FALSE)))</f>
        <v>0</v>
      </c>
      <c r="P235">
        <f>IF($B235=" ","",IF(ISERROR(1/VLOOKUP($B235,'Justerad allokering kvv'!$B$1:$AG$700,MATCH(P$1,'Justerad allokering kvv'!$B$1:$AF$1,0),FALSE)),VLOOKUP($B235,'Allokerad kvv'!$B$2:$AV$700,MATCH(P$1,'Allokerad kvv'!$B$1:$AV$1,0),FALSE),VLOOKUP($B235,'Justerad allokering kvv'!$B$1:$AG$700,MATCH(P$1,'Justerad allokering kvv'!$B$1:$AF$1,0),FALSE)))</f>
        <v>0</v>
      </c>
      <c r="Q235">
        <f>IF($B235=" ","",IF(ISERROR(1/VLOOKUP($B235,'Justerad allokering kvv'!$B$1:$AG$700,MATCH(Q$1,'Justerad allokering kvv'!$B$1:$AF$1,0),FALSE)),VLOOKUP($B235,'Allokerad kvv'!$B$2:$AV$700,MATCH(Q$1,'Allokerad kvv'!$B$1:$AV$1,0),FALSE),VLOOKUP($B235,'Justerad allokering kvv'!$B$1:$AG$700,MATCH(Q$1,'Justerad allokering kvv'!$B$1:$AF$1,0),FALSE)))</f>
        <v>0</v>
      </c>
      <c r="R235">
        <f>IF($B235=" ","",IF(ISERROR(1/VLOOKUP($B235,'Justerad allokering kvv'!$B$1:$AG$700,MATCH(R$1,'Justerad allokering kvv'!$B$1:$AF$1,0),FALSE)),VLOOKUP($B235,'Allokerad kvv'!$B$2:$AV$700,MATCH(R$1,'Allokerad kvv'!$B$1:$AV$1,0),FALSE),VLOOKUP($B235,'Justerad allokering kvv'!$B$1:$AG$700,MATCH(R$1,'Justerad allokering kvv'!$B$1:$AF$1,0),FALSE)))</f>
        <v>0</v>
      </c>
      <c r="S235">
        <f>IF($B235=" ","",IF(ISERROR(1/VLOOKUP($B235,'Justerad allokering kvv'!$B$1:$AG$700,MATCH(S$1,'Justerad allokering kvv'!$B$1:$AF$1,0),FALSE)),VLOOKUP($B235,'Allokerad kvv'!$B$2:$AV$700,MATCH(S$1,'Allokerad kvv'!$B$1:$AV$1,0),FALSE),VLOOKUP($B235,'Justerad allokering kvv'!$B$1:$AG$700,MATCH(S$1,'Justerad allokering kvv'!$B$1:$AF$1,0),FALSE)))</f>
        <v>0</v>
      </c>
      <c r="T235">
        <f>IF($B235=" ","",IF(ISERROR(1/VLOOKUP($B235,'Justerad allokering kvv'!$B$1:$AG$700,MATCH(T$1,'Justerad allokering kvv'!$B$1:$AF$1,0),FALSE)),VLOOKUP($B235,'Allokerad kvv'!$B$2:$AV$700,MATCH(T$1,'Allokerad kvv'!$B$1:$AV$1,0),FALSE),VLOOKUP($B235,'Justerad allokering kvv'!$B$1:$AG$700,MATCH(T$1,'Justerad allokering kvv'!$B$1:$AF$1,0),FALSE)))</f>
        <v>0</v>
      </c>
      <c r="U235">
        <f>IF($B235=" ","",IF(ISERROR(1/VLOOKUP($B235,'Justerad allokering kvv'!$B$1:$AG$700,MATCH(U$1,'Justerad allokering kvv'!$B$1:$AF$1,0),FALSE)),VLOOKUP($B235,'Allokerad kvv'!$B$2:$AV$700,MATCH(U$1,'Allokerad kvv'!$B$1:$AV$1,0),FALSE),VLOOKUP($B235,'Justerad allokering kvv'!$B$1:$AG$700,MATCH(U$1,'Justerad allokering kvv'!$B$1:$AF$1,0),FALSE)))</f>
        <v>0</v>
      </c>
      <c r="V235">
        <f>IF($B235=" ","",IF(ISERROR(1/VLOOKUP($B235,'Justerad allokering kvv'!$B$1:$AG$700,MATCH(V$1,'Justerad allokering kvv'!$B$1:$AF$1,0),FALSE)),VLOOKUP($B235,'Allokerad kvv'!$B$2:$AV$700,MATCH(V$1,'Allokerad kvv'!$B$1:$AV$1,0),FALSE),VLOOKUP($B235,'Justerad allokering kvv'!$B$1:$AG$700,MATCH(V$1,'Justerad allokering kvv'!$B$1:$AF$1,0),FALSE)))</f>
        <v>0</v>
      </c>
      <c r="W235">
        <f>IF($B235=" ","",IF(ISERROR(1/VLOOKUP($B235,'Justerad allokering kvv'!$B$1:$AG$700,MATCH(W$1,'Justerad allokering kvv'!$B$1:$AF$1,0),FALSE)),VLOOKUP($B235,'Allokerad kvv'!$B$2:$AV$700,MATCH(W$1,'Allokerad kvv'!$B$1:$AV$1,0),FALSE),VLOOKUP($B235,'Justerad allokering kvv'!$B$1:$AG$700,MATCH(W$1,'Justerad allokering kvv'!$B$1:$AF$1,0),FALSE)))</f>
        <v>0</v>
      </c>
      <c r="X235">
        <f>IF($B235=" ","",IF(ISERROR(1/VLOOKUP($B235,'Justerad allokering kvv'!$B$1:$AG$700,MATCH(X$1,'Justerad allokering kvv'!$B$1:$AF$1,0),FALSE)),VLOOKUP($B235,'Allokerad kvv'!$B$2:$AV$700,MATCH(X$1,'Allokerad kvv'!$B$1:$AV$1,0),FALSE),VLOOKUP($B235,'Justerad allokering kvv'!$B$1:$AG$700,MATCH(X$1,'Justerad allokering kvv'!$B$1:$AF$1,0),FALSE)))</f>
        <v>0</v>
      </c>
      <c r="Y235">
        <f>IF($B235=" ","",IF(ISERROR(1/VLOOKUP($B235,'Justerad allokering kvv'!$B$1:$AG$700,MATCH(Y$1,'Justerad allokering kvv'!$B$1:$AF$1,0),FALSE)),VLOOKUP($B235,'Allokerad kvv'!$B$2:$AV$700,MATCH(Y$1,'Allokerad kvv'!$B$1:$AV$1,0),FALSE),VLOOKUP($B235,'Justerad allokering kvv'!$B$1:$AG$700,MATCH(Y$1,'Justerad allokering kvv'!$B$1:$AF$1,0),FALSE)))</f>
        <v>0</v>
      </c>
      <c r="AB235">
        <f>IFERROR(VLOOKUP($B235,Kraftvärmeprod!$B$1:$AO$424,MATCH("Tillförd energi från rökgaskondensering (GWh)",Kraftvärmeprod!$B$1:$AG$1,0),FALSE)/1,0)</f>
        <v>0</v>
      </c>
      <c r="AE235" s="122">
        <f t="shared" si="12"/>
        <v>0</v>
      </c>
      <c r="AG235">
        <f t="shared" si="13"/>
        <v>0</v>
      </c>
      <c r="AH235">
        <f t="shared" si="14"/>
        <v>0</v>
      </c>
      <c r="AI235" t="str">
        <f>IF(AH235=0,"",AH235/VLOOKUP(B235,Kraftvärmeprod!$B$1:$BC$480,MATCH("Summa tillförd energi exklusive rökgaskondensering",Kraftvärmeprod!$B$1:$BC$1,0),FALSE))</f>
        <v/>
      </c>
      <c r="AK235">
        <f t="shared" si="15"/>
        <v>0</v>
      </c>
    </row>
    <row r="236" spans="1:37" x14ac:dyDescent="0.25">
      <c r="A236" s="2" t="s">
        <v>382</v>
      </c>
      <c r="B236" s="2" t="s">
        <v>385</v>
      </c>
      <c r="C236">
        <f>IF($B236=" ","",IF(ISERROR(1/VLOOKUP($B236,'Justerad allokering kvv'!$B$1:$AG$700,MATCH(C$1,'Justerad allokering kvv'!$B$1:$AF$1,0),FALSE)),VLOOKUP($B236,'Allokerad kvv'!$B$2:$AV$700,MATCH(C$1,'Allokerad kvv'!$B$1:$AV$1,0),FALSE),VLOOKUP($B236,'Justerad allokering kvv'!$B$1:$AG$700,MATCH(C$1,'Justerad allokering kvv'!$B$1:$AF$1,0),FALSE)))</f>
        <v>0</v>
      </c>
      <c r="D236">
        <f>IF($B236=" ","",IF(ISERROR(1/VLOOKUP($B236,'Justerad allokering kvv'!$B$1:$AG$700,MATCH(D$1,'Justerad allokering kvv'!$B$1:$AF$1,0),FALSE)),VLOOKUP($B236,'Allokerad kvv'!$B$2:$AV$700,MATCH(D$1,'Allokerad kvv'!$B$1:$AV$1,0),FALSE),VLOOKUP($B236,'Justerad allokering kvv'!$B$1:$AG$700,MATCH(D$1,'Justerad allokering kvv'!$B$1:$AF$1,0),FALSE)))</f>
        <v>0</v>
      </c>
      <c r="E236">
        <f>IF($B236=" ","",IF(ISERROR(1/VLOOKUP($B236,'Justerad allokering kvv'!$B$1:$AG$700,MATCH(E$1,'Justerad allokering kvv'!$B$1:$AF$1,0),FALSE)),VLOOKUP($B236,'Allokerad kvv'!$B$2:$AV$700,MATCH(E$1,'Allokerad kvv'!$B$1:$AV$1,0),FALSE),VLOOKUP($B236,'Justerad allokering kvv'!$B$1:$AG$700,MATCH(E$1,'Justerad allokering kvv'!$B$1:$AF$1,0),FALSE)))</f>
        <v>0</v>
      </c>
      <c r="F236">
        <f>IF($B236=" ","",IF(ISERROR(1/VLOOKUP($B236,'Justerad allokering kvv'!$B$1:$AG$700,MATCH(F$1,'Justerad allokering kvv'!$B$1:$AF$1,0),FALSE)),VLOOKUP($B236,'Allokerad kvv'!$B$2:$AV$700,MATCH(F$1,'Allokerad kvv'!$B$1:$AV$1,0),FALSE),VLOOKUP($B236,'Justerad allokering kvv'!$B$1:$AG$700,MATCH(F$1,'Justerad allokering kvv'!$B$1:$AF$1,0),FALSE)))</f>
        <v>0</v>
      </c>
      <c r="G236">
        <f>IF($B236=" ","",IF(ISERROR(1/VLOOKUP($B236,'Justerad allokering kvv'!$B$1:$AG$700,MATCH(G$1,'Justerad allokering kvv'!$B$1:$AF$1,0),FALSE)),VLOOKUP($B236,'Allokerad kvv'!$B$2:$AV$700,MATCH(G$1,'Allokerad kvv'!$B$1:$AV$1,0),FALSE),VLOOKUP($B236,'Justerad allokering kvv'!$B$1:$AG$700,MATCH(G$1,'Justerad allokering kvv'!$B$1:$AF$1,0),FALSE)))</f>
        <v>0</v>
      </c>
      <c r="H236">
        <f>IF($B236=" ","",IF(ISERROR(1/VLOOKUP($B236,'Justerad allokering kvv'!$B$1:$AG$700,MATCH(H$1,'Justerad allokering kvv'!$B$1:$AF$1,0),FALSE)),VLOOKUP($B236,'Allokerad kvv'!$B$2:$AV$700,MATCH(H$1,'Allokerad kvv'!$B$1:$AV$1,0),FALSE),VLOOKUP($B236,'Justerad allokering kvv'!$B$1:$AG$700,MATCH(H$1,'Justerad allokering kvv'!$B$1:$AF$1,0),FALSE)))</f>
        <v>0</v>
      </c>
      <c r="I236">
        <f>IF($B236=" ","",IF(ISERROR(1/VLOOKUP($B236,'Justerad allokering kvv'!$B$1:$AG$700,MATCH(I$1,'Justerad allokering kvv'!$B$1:$AF$1,0),FALSE)),VLOOKUP($B236,'Allokerad kvv'!$B$2:$AV$700,MATCH(I$1,'Allokerad kvv'!$B$1:$AV$1,0),FALSE),VLOOKUP($B236,'Justerad allokering kvv'!$B$1:$AG$700,MATCH(I$1,'Justerad allokering kvv'!$B$1:$AF$1,0),FALSE)))</f>
        <v>0</v>
      </c>
      <c r="J236">
        <f>IF($B236=" ","",IF(ISERROR(1/VLOOKUP($B236,'Justerad allokering kvv'!$B$1:$AG$700,MATCH(J$1,'Justerad allokering kvv'!$B$1:$AF$1,0),FALSE)),VLOOKUP($B236,'Allokerad kvv'!$B$2:$AV$700,MATCH(J$1,'Allokerad kvv'!$B$1:$AV$1,0),FALSE),VLOOKUP($B236,'Justerad allokering kvv'!$B$1:$AG$700,MATCH(J$1,'Justerad allokering kvv'!$B$1:$AF$1,0),FALSE)))</f>
        <v>0</v>
      </c>
      <c r="K236">
        <f>IF($B236=" ","",IF(ISERROR(1/VLOOKUP($B236,'Justerad allokering kvv'!$B$1:$AG$700,MATCH(K$1,'Justerad allokering kvv'!$B$1:$AF$1,0),FALSE)),VLOOKUP($B236,'Allokerad kvv'!$B$2:$AV$700,MATCH(K$1,'Allokerad kvv'!$B$1:$AV$1,0),FALSE),VLOOKUP($B236,'Justerad allokering kvv'!$B$1:$AG$700,MATCH(K$1,'Justerad allokering kvv'!$B$1:$AF$1,0),FALSE)))</f>
        <v>0</v>
      </c>
      <c r="L236">
        <f>IF($B236=" ","",IF(ISERROR(1/VLOOKUP($B236,'Justerad allokering kvv'!$B$1:$AG$700,MATCH(L$1,'Justerad allokering kvv'!$B$1:$AF$1,0),FALSE)),VLOOKUP($B236,'Allokerad kvv'!$B$2:$AV$700,MATCH(L$1,'Allokerad kvv'!$B$1:$AV$1,0),FALSE),VLOOKUP($B236,'Justerad allokering kvv'!$B$1:$AG$700,MATCH(L$1,'Justerad allokering kvv'!$B$1:$AF$1,0),FALSE)))</f>
        <v>0</v>
      </c>
      <c r="M236">
        <f>IF($B236=" ","",IF(ISERROR(1/VLOOKUP($B236,'Justerad allokering kvv'!$B$1:$AG$700,MATCH(M$1,'Justerad allokering kvv'!$B$1:$AF$1,0),FALSE)),VLOOKUP($B236,'Allokerad kvv'!$B$2:$AV$700,MATCH(M$1,'Allokerad kvv'!$B$1:$AV$1,0),FALSE),VLOOKUP($B236,'Justerad allokering kvv'!$B$1:$AG$700,MATCH(M$1,'Justerad allokering kvv'!$B$1:$AF$1,0),FALSE)))</f>
        <v>0</v>
      </c>
      <c r="N236">
        <f>IF($B236=" ","",IF(ISERROR(1/VLOOKUP($B236,'Justerad allokering kvv'!$B$1:$AG$700,MATCH(N$1,'Justerad allokering kvv'!$B$1:$AF$1,0),FALSE)),VLOOKUP($B236,'Allokerad kvv'!$B$2:$AV$700,MATCH(N$1,'Allokerad kvv'!$B$1:$AV$1,0),FALSE),VLOOKUP($B236,'Justerad allokering kvv'!$B$1:$AG$700,MATCH(N$1,'Justerad allokering kvv'!$B$1:$AF$1,0),FALSE)))</f>
        <v>0</v>
      </c>
      <c r="O236">
        <f>IF($B236=" ","",IF(ISERROR(1/VLOOKUP($B236,'Justerad allokering kvv'!$B$1:$AG$700,MATCH(O$1,'Justerad allokering kvv'!$B$1:$AF$1,0),FALSE)),VLOOKUP($B236,'Allokerad kvv'!$B$2:$AV$700,MATCH(O$1,'Allokerad kvv'!$B$1:$AV$1,0),FALSE),VLOOKUP($B236,'Justerad allokering kvv'!$B$1:$AG$700,MATCH(O$1,'Justerad allokering kvv'!$B$1:$AF$1,0),FALSE)))</f>
        <v>0</v>
      </c>
      <c r="P236">
        <f>IF($B236=" ","",IF(ISERROR(1/VLOOKUP($B236,'Justerad allokering kvv'!$B$1:$AG$700,MATCH(P$1,'Justerad allokering kvv'!$B$1:$AF$1,0),FALSE)),VLOOKUP($B236,'Allokerad kvv'!$B$2:$AV$700,MATCH(P$1,'Allokerad kvv'!$B$1:$AV$1,0),FALSE),VLOOKUP($B236,'Justerad allokering kvv'!$B$1:$AG$700,MATCH(P$1,'Justerad allokering kvv'!$B$1:$AF$1,0),FALSE)))</f>
        <v>0</v>
      </c>
      <c r="Q236">
        <f>IF($B236=" ","",IF(ISERROR(1/VLOOKUP($B236,'Justerad allokering kvv'!$B$1:$AG$700,MATCH(Q$1,'Justerad allokering kvv'!$B$1:$AF$1,0),FALSE)),VLOOKUP($B236,'Allokerad kvv'!$B$2:$AV$700,MATCH(Q$1,'Allokerad kvv'!$B$1:$AV$1,0),FALSE),VLOOKUP($B236,'Justerad allokering kvv'!$B$1:$AG$700,MATCH(Q$1,'Justerad allokering kvv'!$B$1:$AF$1,0),FALSE)))</f>
        <v>0</v>
      </c>
      <c r="R236">
        <f>IF($B236=" ","",IF(ISERROR(1/VLOOKUP($B236,'Justerad allokering kvv'!$B$1:$AG$700,MATCH(R$1,'Justerad allokering kvv'!$B$1:$AF$1,0),FALSE)),VLOOKUP($B236,'Allokerad kvv'!$B$2:$AV$700,MATCH(R$1,'Allokerad kvv'!$B$1:$AV$1,0),FALSE),VLOOKUP($B236,'Justerad allokering kvv'!$B$1:$AG$700,MATCH(R$1,'Justerad allokering kvv'!$B$1:$AF$1,0),FALSE)))</f>
        <v>0</v>
      </c>
      <c r="S236">
        <f>IF($B236=" ","",IF(ISERROR(1/VLOOKUP($B236,'Justerad allokering kvv'!$B$1:$AG$700,MATCH(S$1,'Justerad allokering kvv'!$B$1:$AF$1,0),FALSE)),VLOOKUP($B236,'Allokerad kvv'!$B$2:$AV$700,MATCH(S$1,'Allokerad kvv'!$B$1:$AV$1,0),FALSE),VLOOKUP($B236,'Justerad allokering kvv'!$B$1:$AG$700,MATCH(S$1,'Justerad allokering kvv'!$B$1:$AF$1,0),FALSE)))</f>
        <v>0</v>
      </c>
      <c r="T236">
        <f>IF($B236=" ","",IF(ISERROR(1/VLOOKUP($B236,'Justerad allokering kvv'!$B$1:$AG$700,MATCH(T$1,'Justerad allokering kvv'!$B$1:$AF$1,0),FALSE)),VLOOKUP($B236,'Allokerad kvv'!$B$2:$AV$700,MATCH(T$1,'Allokerad kvv'!$B$1:$AV$1,0),FALSE),VLOOKUP($B236,'Justerad allokering kvv'!$B$1:$AG$700,MATCH(T$1,'Justerad allokering kvv'!$B$1:$AF$1,0),FALSE)))</f>
        <v>0</v>
      </c>
      <c r="U236">
        <f>IF($B236=" ","",IF(ISERROR(1/VLOOKUP($B236,'Justerad allokering kvv'!$B$1:$AG$700,MATCH(U$1,'Justerad allokering kvv'!$B$1:$AF$1,0),FALSE)),VLOOKUP($B236,'Allokerad kvv'!$B$2:$AV$700,MATCH(U$1,'Allokerad kvv'!$B$1:$AV$1,0),FALSE),VLOOKUP($B236,'Justerad allokering kvv'!$B$1:$AG$700,MATCH(U$1,'Justerad allokering kvv'!$B$1:$AF$1,0),FALSE)))</f>
        <v>0</v>
      </c>
      <c r="V236">
        <f>IF($B236=" ","",IF(ISERROR(1/VLOOKUP($B236,'Justerad allokering kvv'!$B$1:$AG$700,MATCH(V$1,'Justerad allokering kvv'!$B$1:$AF$1,0),FALSE)),VLOOKUP($B236,'Allokerad kvv'!$B$2:$AV$700,MATCH(V$1,'Allokerad kvv'!$B$1:$AV$1,0),FALSE),VLOOKUP($B236,'Justerad allokering kvv'!$B$1:$AG$700,MATCH(V$1,'Justerad allokering kvv'!$B$1:$AF$1,0),FALSE)))</f>
        <v>0</v>
      </c>
      <c r="W236">
        <f>IF($B236=" ","",IF(ISERROR(1/VLOOKUP($B236,'Justerad allokering kvv'!$B$1:$AG$700,MATCH(W$1,'Justerad allokering kvv'!$B$1:$AF$1,0),FALSE)),VLOOKUP($B236,'Allokerad kvv'!$B$2:$AV$700,MATCH(W$1,'Allokerad kvv'!$B$1:$AV$1,0),FALSE),VLOOKUP($B236,'Justerad allokering kvv'!$B$1:$AG$700,MATCH(W$1,'Justerad allokering kvv'!$B$1:$AF$1,0),FALSE)))</f>
        <v>0</v>
      </c>
      <c r="X236">
        <f>IF($B236=" ","",IF(ISERROR(1/VLOOKUP($B236,'Justerad allokering kvv'!$B$1:$AG$700,MATCH(X$1,'Justerad allokering kvv'!$B$1:$AF$1,0),FALSE)),VLOOKUP($B236,'Allokerad kvv'!$B$2:$AV$700,MATCH(X$1,'Allokerad kvv'!$B$1:$AV$1,0),FALSE),VLOOKUP($B236,'Justerad allokering kvv'!$B$1:$AG$700,MATCH(X$1,'Justerad allokering kvv'!$B$1:$AF$1,0),FALSE)))</f>
        <v>0</v>
      </c>
      <c r="Y236">
        <f>IF($B236=" ","",IF(ISERROR(1/VLOOKUP($B236,'Justerad allokering kvv'!$B$1:$AG$700,MATCH(Y$1,'Justerad allokering kvv'!$B$1:$AF$1,0),FALSE)),VLOOKUP($B236,'Allokerad kvv'!$B$2:$AV$700,MATCH(Y$1,'Allokerad kvv'!$B$1:$AV$1,0),FALSE),VLOOKUP($B236,'Justerad allokering kvv'!$B$1:$AG$700,MATCH(Y$1,'Justerad allokering kvv'!$B$1:$AF$1,0),FALSE)))</f>
        <v>0</v>
      </c>
      <c r="AB236">
        <f>IFERROR(VLOOKUP($B236,Kraftvärmeprod!$B$1:$AO$424,MATCH("Tillförd energi från rökgaskondensering (GWh)",Kraftvärmeprod!$B$1:$AG$1,0),FALSE)/1,0)</f>
        <v>0</v>
      </c>
      <c r="AE236" s="122">
        <f t="shared" si="12"/>
        <v>0</v>
      </c>
      <c r="AG236">
        <f t="shared" si="13"/>
        <v>0</v>
      </c>
      <c r="AH236">
        <f t="shared" si="14"/>
        <v>0</v>
      </c>
      <c r="AI236" t="str">
        <f>IF(AH236=0,"",AH236/VLOOKUP(B236,Kraftvärmeprod!$B$1:$BC$480,MATCH("Summa tillförd energi exklusive rökgaskondensering",Kraftvärmeprod!$B$1:$BC$1,0),FALSE))</f>
        <v/>
      </c>
      <c r="AK236">
        <f t="shared" si="15"/>
        <v>0</v>
      </c>
    </row>
    <row r="237" spans="1:37" x14ac:dyDescent="0.25">
      <c r="A237" s="2" t="s">
        <v>382</v>
      </c>
      <c r="B237" s="2" t="s">
        <v>386</v>
      </c>
      <c r="C237">
        <f>IF($B237=" ","",IF(ISERROR(1/VLOOKUP($B237,'Justerad allokering kvv'!$B$1:$AG$700,MATCH(C$1,'Justerad allokering kvv'!$B$1:$AF$1,0),FALSE)),VLOOKUP($B237,'Allokerad kvv'!$B$2:$AV$700,MATCH(C$1,'Allokerad kvv'!$B$1:$AV$1,0),FALSE),VLOOKUP($B237,'Justerad allokering kvv'!$B$1:$AG$700,MATCH(C$1,'Justerad allokering kvv'!$B$1:$AF$1,0),FALSE)))</f>
        <v>0</v>
      </c>
      <c r="D237">
        <f>IF($B237=" ","",IF(ISERROR(1/VLOOKUP($B237,'Justerad allokering kvv'!$B$1:$AG$700,MATCH(D$1,'Justerad allokering kvv'!$B$1:$AF$1,0),FALSE)),VLOOKUP($B237,'Allokerad kvv'!$B$2:$AV$700,MATCH(D$1,'Allokerad kvv'!$B$1:$AV$1,0),FALSE),VLOOKUP($B237,'Justerad allokering kvv'!$B$1:$AG$700,MATCH(D$1,'Justerad allokering kvv'!$B$1:$AF$1,0),FALSE)))</f>
        <v>0</v>
      </c>
      <c r="E237">
        <f>IF($B237=" ","",IF(ISERROR(1/VLOOKUP($B237,'Justerad allokering kvv'!$B$1:$AG$700,MATCH(E$1,'Justerad allokering kvv'!$B$1:$AF$1,0),FALSE)),VLOOKUP($B237,'Allokerad kvv'!$B$2:$AV$700,MATCH(E$1,'Allokerad kvv'!$B$1:$AV$1,0),FALSE),VLOOKUP($B237,'Justerad allokering kvv'!$B$1:$AG$700,MATCH(E$1,'Justerad allokering kvv'!$B$1:$AF$1,0),FALSE)))</f>
        <v>0</v>
      </c>
      <c r="F237">
        <f>IF($B237=" ","",IF(ISERROR(1/VLOOKUP($B237,'Justerad allokering kvv'!$B$1:$AG$700,MATCH(F$1,'Justerad allokering kvv'!$B$1:$AF$1,0),FALSE)),VLOOKUP($B237,'Allokerad kvv'!$B$2:$AV$700,MATCH(F$1,'Allokerad kvv'!$B$1:$AV$1,0),FALSE),VLOOKUP($B237,'Justerad allokering kvv'!$B$1:$AG$700,MATCH(F$1,'Justerad allokering kvv'!$B$1:$AF$1,0),FALSE)))</f>
        <v>0</v>
      </c>
      <c r="G237">
        <f>IF($B237=" ","",IF(ISERROR(1/VLOOKUP($B237,'Justerad allokering kvv'!$B$1:$AG$700,MATCH(G$1,'Justerad allokering kvv'!$B$1:$AF$1,0),FALSE)),VLOOKUP($B237,'Allokerad kvv'!$B$2:$AV$700,MATCH(G$1,'Allokerad kvv'!$B$1:$AV$1,0),FALSE),VLOOKUP($B237,'Justerad allokering kvv'!$B$1:$AG$700,MATCH(G$1,'Justerad allokering kvv'!$B$1:$AF$1,0),FALSE)))</f>
        <v>0</v>
      </c>
      <c r="H237">
        <f>IF($B237=" ","",IF(ISERROR(1/VLOOKUP($B237,'Justerad allokering kvv'!$B$1:$AG$700,MATCH(H$1,'Justerad allokering kvv'!$B$1:$AF$1,0),FALSE)),VLOOKUP($B237,'Allokerad kvv'!$B$2:$AV$700,MATCH(H$1,'Allokerad kvv'!$B$1:$AV$1,0),FALSE),VLOOKUP($B237,'Justerad allokering kvv'!$B$1:$AG$700,MATCH(H$1,'Justerad allokering kvv'!$B$1:$AF$1,0),FALSE)))</f>
        <v>0</v>
      </c>
      <c r="I237">
        <f>IF($B237=" ","",IF(ISERROR(1/VLOOKUP($B237,'Justerad allokering kvv'!$B$1:$AG$700,MATCH(I$1,'Justerad allokering kvv'!$B$1:$AF$1,0),FALSE)),VLOOKUP($B237,'Allokerad kvv'!$B$2:$AV$700,MATCH(I$1,'Allokerad kvv'!$B$1:$AV$1,0),FALSE),VLOOKUP($B237,'Justerad allokering kvv'!$B$1:$AG$700,MATCH(I$1,'Justerad allokering kvv'!$B$1:$AF$1,0),FALSE)))</f>
        <v>0</v>
      </c>
      <c r="J237">
        <f>IF($B237=" ","",IF(ISERROR(1/VLOOKUP($B237,'Justerad allokering kvv'!$B$1:$AG$700,MATCH(J$1,'Justerad allokering kvv'!$B$1:$AF$1,0),FALSE)),VLOOKUP($B237,'Allokerad kvv'!$B$2:$AV$700,MATCH(J$1,'Allokerad kvv'!$B$1:$AV$1,0),FALSE),VLOOKUP($B237,'Justerad allokering kvv'!$B$1:$AG$700,MATCH(J$1,'Justerad allokering kvv'!$B$1:$AF$1,0),FALSE)))</f>
        <v>0</v>
      </c>
      <c r="K237">
        <f>IF($B237=" ","",IF(ISERROR(1/VLOOKUP($B237,'Justerad allokering kvv'!$B$1:$AG$700,MATCH(K$1,'Justerad allokering kvv'!$B$1:$AF$1,0),FALSE)),VLOOKUP($B237,'Allokerad kvv'!$B$2:$AV$700,MATCH(K$1,'Allokerad kvv'!$B$1:$AV$1,0),FALSE),VLOOKUP($B237,'Justerad allokering kvv'!$B$1:$AG$700,MATCH(K$1,'Justerad allokering kvv'!$B$1:$AF$1,0),FALSE)))</f>
        <v>0</v>
      </c>
      <c r="L237">
        <f>IF($B237=" ","",IF(ISERROR(1/VLOOKUP($B237,'Justerad allokering kvv'!$B$1:$AG$700,MATCH(L$1,'Justerad allokering kvv'!$B$1:$AF$1,0),FALSE)),VLOOKUP($B237,'Allokerad kvv'!$B$2:$AV$700,MATCH(L$1,'Allokerad kvv'!$B$1:$AV$1,0),FALSE),VLOOKUP($B237,'Justerad allokering kvv'!$B$1:$AG$700,MATCH(L$1,'Justerad allokering kvv'!$B$1:$AF$1,0),FALSE)))</f>
        <v>0</v>
      </c>
      <c r="M237">
        <f>IF($B237=" ","",IF(ISERROR(1/VLOOKUP($B237,'Justerad allokering kvv'!$B$1:$AG$700,MATCH(M$1,'Justerad allokering kvv'!$B$1:$AF$1,0),FALSE)),VLOOKUP($B237,'Allokerad kvv'!$B$2:$AV$700,MATCH(M$1,'Allokerad kvv'!$B$1:$AV$1,0),FALSE),VLOOKUP($B237,'Justerad allokering kvv'!$B$1:$AG$700,MATCH(M$1,'Justerad allokering kvv'!$B$1:$AF$1,0),FALSE)))</f>
        <v>0</v>
      </c>
      <c r="N237">
        <f>IF($B237=" ","",IF(ISERROR(1/VLOOKUP($B237,'Justerad allokering kvv'!$B$1:$AG$700,MATCH(N$1,'Justerad allokering kvv'!$B$1:$AF$1,0),FALSE)),VLOOKUP($B237,'Allokerad kvv'!$B$2:$AV$700,MATCH(N$1,'Allokerad kvv'!$B$1:$AV$1,0),FALSE),VLOOKUP($B237,'Justerad allokering kvv'!$B$1:$AG$700,MATCH(N$1,'Justerad allokering kvv'!$B$1:$AF$1,0),FALSE)))</f>
        <v>0</v>
      </c>
      <c r="O237">
        <f>IF($B237=" ","",IF(ISERROR(1/VLOOKUP($B237,'Justerad allokering kvv'!$B$1:$AG$700,MATCH(O$1,'Justerad allokering kvv'!$B$1:$AF$1,0),FALSE)),VLOOKUP($B237,'Allokerad kvv'!$B$2:$AV$700,MATCH(O$1,'Allokerad kvv'!$B$1:$AV$1,0),FALSE),VLOOKUP($B237,'Justerad allokering kvv'!$B$1:$AG$700,MATCH(O$1,'Justerad allokering kvv'!$B$1:$AF$1,0),FALSE)))</f>
        <v>0</v>
      </c>
      <c r="P237">
        <f>IF($B237=" ","",IF(ISERROR(1/VLOOKUP($B237,'Justerad allokering kvv'!$B$1:$AG$700,MATCH(P$1,'Justerad allokering kvv'!$B$1:$AF$1,0),FALSE)),VLOOKUP($B237,'Allokerad kvv'!$B$2:$AV$700,MATCH(P$1,'Allokerad kvv'!$B$1:$AV$1,0),FALSE),VLOOKUP($B237,'Justerad allokering kvv'!$B$1:$AG$700,MATCH(P$1,'Justerad allokering kvv'!$B$1:$AF$1,0),FALSE)))</f>
        <v>0</v>
      </c>
      <c r="Q237">
        <f>IF($B237=" ","",IF(ISERROR(1/VLOOKUP($B237,'Justerad allokering kvv'!$B$1:$AG$700,MATCH(Q$1,'Justerad allokering kvv'!$B$1:$AF$1,0),FALSE)),VLOOKUP($B237,'Allokerad kvv'!$B$2:$AV$700,MATCH(Q$1,'Allokerad kvv'!$B$1:$AV$1,0),FALSE),VLOOKUP($B237,'Justerad allokering kvv'!$B$1:$AG$700,MATCH(Q$1,'Justerad allokering kvv'!$B$1:$AF$1,0),FALSE)))</f>
        <v>0</v>
      </c>
      <c r="R237">
        <f>IF($B237=" ","",IF(ISERROR(1/VLOOKUP($B237,'Justerad allokering kvv'!$B$1:$AG$700,MATCH(R$1,'Justerad allokering kvv'!$B$1:$AF$1,0),FALSE)),VLOOKUP($B237,'Allokerad kvv'!$B$2:$AV$700,MATCH(R$1,'Allokerad kvv'!$B$1:$AV$1,0),FALSE),VLOOKUP($B237,'Justerad allokering kvv'!$B$1:$AG$700,MATCH(R$1,'Justerad allokering kvv'!$B$1:$AF$1,0),FALSE)))</f>
        <v>0</v>
      </c>
      <c r="S237">
        <f>IF($B237=" ","",IF(ISERROR(1/VLOOKUP($B237,'Justerad allokering kvv'!$B$1:$AG$700,MATCH(S$1,'Justerad allokering kvv'!$B$1:$AF$1,0),FALSE)),VLOOKUP($B237,'Allokerad kvv'!$B$2:$AV$700,MATCH(S$1,'Allokerad kvv'!$B$1:$AV$1,0),FALSE),VLOOKUP($B237,'Justerad allokering kvv'!$B$1:$AG$700,MATCH(S$1,'Justerad allokering kvv'!$B$1:$AF$1,0),FALSE)))</f>
        <v>0</v>
      </c>
      <c r="T237">
        <f>IF($B237=" ","",IF(ISERROR(1/VLOOKUP($B237,'Justerad allokering kvv'!$B$1:$AG$700,MATCH(T$1,'Justerad allokering kvv'!$B$1:$AF$1,0),FALSE)),VLOOKUP($B237,'Allokerad kvv'!$B$2:$AV$700,MATCH(T$1,'Allokerad kvv'!$B$1:$AV$1,0),FALSE),VLOOKUP($B237,'Justerad allokering kvv'!$B$1:$AG$700,MATCH(T$1,'Justerad allokering kvv'!$B$1:$AF$1,0),FALSE)))</f>
        <v>0</v>
      </c>
      <c r="U237">
        <f>IF($B237=" ","",IF(ISERROR(1/VLOOKUP($B237,'Justerad allokering kvv'!$B$1:$AG$700,MATCH(U$1,'Justerad allokering kvv'!$B$1:$AF$1,0),FALSE)),VLOOKUP($B237,'Allokerad kvv'!$B$2:$AV$700,MATCH(U$1,'Allokerad kvv'!$B$1:$AV$1,0),FALSE),VLOOKUP($B237,'Justerad allokering kvv'!$B$1:$AG$700,MATCH(U$1,'Justerad allokering kvv'!$B$1:$AF$1,0),FALSE)))</f>
        <v>0</v>
      </c>
      <c r="V237">
        <f>IF($B237=" ","",IF(ISERROR(1/VLOOKUP($B237,'Justerad allokering kvv'!$B$1:$AG$700,MATCH(V$1,'Justerad allokering kvv'!$B$1:$AF$1,0),FALSE)),VLOOKUP($B237,'Allokerad kvv'!$B$2:$AV$700,MATCH(V$1,'Allokerad kvv'!$B$1:$AV$1,0),FALSE),VLOOKUP($B237,'Justerad allokering kvv'!$B$1:$AG$700,MATCH(V$1,'Justerad allokering kvv'!$B$1:$AF$1,0),FALSE)))</f>
        <v>0</v>
      </c>
      <c r="W237">
        <f>IF($B237=" ","",IF(ISERROR(1/VLOOKUP($B237,'Justerad allokering kvv'!$B$1:$AG$700,MATCH(W$1,'Justerad allokering kvv'!$B$1:$AF$1,0),FALSE)),VLOOKUP($B237,'Allokerad kvv'!$B$2:$AV$700,MATCH(W$1,'Allokerad kvv'!$B$1:$AV$1,0),FALSE),VLOOKUP($B237,'Justerad allokering kvv'!$B$1:$AG$700,MATCH(W$1,'Justerad allokering kvv'!$B$1:$AF$1,0),FALSE)))</f>
        <v>0</v>
      </c>
      <c r="X237">
        <f>IF($B237=" ","",IF(ISERROR(1/VLOOKUP($B237,'Justerad allokering kvv'!$B$1:$AG$700,MATCH(X$1,'Justerad allokering kvv'!$B$1:$AF$1,0),FALSE)),VLOOKUP($B237,'Allokerad kvv'!$B$2:$AV$700,MATCH(X$1,'Allokerad kvv'!$B$1:$AV$1,0),FALSE),VLOOKUP($B237,'Justerad allokering kvv'!$B$1:$AG$700,MATCH(X$1,'Justerad allokering kvv'!$B$1:$AF$1,0),FALSE)))</f>
        <v>0</v>
      </c>
      <c r="Y237">
        <f>IF($B237=" ","",IF(ISERROR(1/VLOOKUP($B237,'Justerad allokering kvv'!$B$1:$AG$700,MATCH(Y$1,'Justerad allokering kvv'!$B$1:$AF$1,0),FALSE)),VLOOKUP($B237,'Allokerad kvv'!$B$2:$AV$700,MATCH(Y$1,'Allokerad kvv'!$B$1:$AV$1,0),FALSE),VLOOKUP($B237,'Justerad allokering kvv'!$B$1:$AG$700,MATCH(Y$1,'Justerad allokering kvv'!$B$1:$AF$1,0),FALSE)))</f>
        <v>0</v>
      </c>
      <c r="AB237">
        <f>IFERROR(VLOOKUP($B237,Kraftvärmeprod!$B$1:$AO$424,MATCH("Tillförd energi från rökgaskondensering (GWh)",Kraftvärmeprod!$B$1:$AG$1,0),FALSE)/1,0)</f>
        <v>0</v>
      </c>
      <c r="AE237" s="122">
        <f t="shared" si="12"/>
        <v>0</v>
      </c>
      <c r="AG237">
        <f t="shared" si="13"/>
        <v>0</v>
      </c>
      <c r="AH237">
        <f t="shared" si="14"/>
        <v>0</v>
      </c>
      <c r="AI237" t="str">
        <f>IF(AH237=0,"",AH237/VLOOKUP(B237,Kraftvärmeprod!$B$1:$BC$480,MATCH("Summa tillförd energi exklusive rökgaskondensering",Kraftvärmeprod!$B$1:$BC$1,0),FALSE))</f>
        <v/>
      </c>
      <c r="AK237">
        <f t="shared" si="15"/>
        <v>0</v>
      </c>
    </row>
    <row r="238" spans="1:37" x14ac:dyDescent="0.25">
      <c r="A238" s="2" t="s">
        <v>382</v>
      </c>
      <c r="B238" s="2" t="s">
        <v>387</v>
      </c>
      <c r="C238">
        <f>IF($B238=" ","",IF(ISERROR(1/VLOOKUP($B238,'Justerad allokering kvv'!$B$1:$AG$700,MATCH(C$1,'Justerad allokering kvv'!$B$1:$AF$1,0),FALSE)),VLOOKUP($B238,'Allokerad kvv'!$B$2:$AV$700,MATCH(C$1,'Allokerad kvv'!$B$1:$AV$1,0),FALSE),VLOOKUP($B238,'Justerad allokering kvv'!$B$1:$AG$700,MATCH(C$1,'Justerad allokering kvv'!$B$1:$AF$1,0),FALSE)))</f>
        <v>0</v>
      </c>
      <c r="D238">
        <f>IF($B238=" ","",IF(ISERROR(1/VLOOKUP($B238,'Justerad allokering kvv'!$B$1:$AG$700,MATCH(D$1,'Justerad allokering kvv'!$B$1:$AF$1,0),FALSE)),VLOOKUP($B238,'Allokerad kvv'!$B$2:$AV$700,MATCH(D$1,'Allokerad kvv'!$B$1:$AV$1,0),FALSE),VLOOKUP($B238,'Justerad allokering kvv'!$B$1:$AG$700,MATCH(D$1,'Justerad allokering kvv'!$B$1:$AF$1,0),FALSE)))</f>
        <v>0</v>
      </c>
      <c r="E238">
        <f>IF($B238=" ","",IF(ISERROR(1/VLOOKUP($B238,'Justerad allokering kvv'!$B$1:$AG$700,MATCH(E$1,'Justerad allokering kvv'!$B$1:$AF$1,0),FALSE)),VLOOKUP($B238,'Allokerad kvv'!$B$2:$AV$700,MATCH(E$1,'Allokerad kvv'!$B$1:$AV$1,0),FALSE),VLOOKUP($B238,'Justerad allokering kvv'!$B$1:$AG$700,MATCH(E$1,'Justerad allokering kvv'!$B$1:$AF$1,0),FALSE)))</f>
        <v>0</v>
      </c>
      <c r="F238">
        <f>IF($B238=" ","",IF(ISERROR(1/VLOOKUP($B238,'Justerad allokering kvv'!$B$1:$AG$700,MATCH(F$1,'Justerad allokering kvv'!$B$1:$AF$1,0),FALSE)),VLOOKUP($B238,'Allokerad kvv'!$B$2:$AV$700,MATCH(F$1,'Allokerad kvv'!$B$1:$AV$1,0),FALSE),VLOOKUP($B238,'Justerad allokering kvv'!$B$1:$AG$700,MATCH(F$1,'Justerad allokering kvv'!$B$1:$AF$1,0),FALSE)))</f>
        <v>0</v>
      </c>
      <c r="G238">
        <f>IF($B238=" ","",IF(ISERROR(1/VLOOKUP($B238,'Justerad allokering kvv'!$B$1:$AG$700,MATCH(G$1,'Justerad allokering kvv'!$B$1:$AF$1,0),FALSE)),VLOOKUP($B238,'Allokerad kvv'!$B$2:$AV$700,MATCH(G$1,'Allokerad kvv'!$B$1:$AV$1,0),FALSE),VLOOKUP($B238,'Justerad allokering kvv'!$B$1:$AG$700,MATCH(G$1,'Justerad allokering kvv'!$B$1:$AF$1,0),FALSE)))</f>
        <v>0</v>
      </c>
      <c r="H238">
        <f>IF($B238=" ","",IF(ISERROR(1/VLOOKUP($B238,'Justerad allokering kvv'!$B$1:$AG$700,MATCH(H$1,'Justerad allokering kvv'!$B$1:$AF$1,0),FALSE)),VLOOKUP($B238,'Allokerad kvv'!$B$2:$AV$700,MATCH(H$1,'Allokerad kvv'!$B$1:$AV$1,0),FALSE),VLOOKUP($B238,'Justerad allokering kvv'!$B$1:$AG$700,MATCH(H$1,'Justerad allokering kvv'!$B$1:$AF$1,0),FALSE)))</f>
        <v>0</v>
      </c>
      <c r="I238">
        <f>IF($B238=" ","",IF(ISERROR(1/VLOOKUP($B238,'Justerad allokering kvv'!$B$1:$AG$700,MATCH(I$1,'Justerad allokering kvv'!$B$1:$AF$1,0),FALSE)),VLOOKUP($B238,'Allokerad kvv'!$B$2:$AV$700,MATCH(I$1,'Allokerad kvv'!$B$1:$AV$1,0),FALSE),VLOOKUP($B238,'Justerad allokering kvv'!$B$1:$AG$700,MATCH(I$1,'Justerad allokering kvv'!$B$1:$AF$1,0),FALSE)))</f>
        <v>0</v>
      </c>
      <c r="J238">
        <f>IF($B238=" ","",IF(ISERROR(1/VLOOKUP($B238,'Justerad allokering kvv'!$B$1:$AG$700,MATCH(J$1,'Justerad allokering kvv'!$B$1:$AF$1,0),FALSE)),VLOOKUP($B238,'Allokerad kvv'!$B$2:$AV$700,MATCH(J$1,'Allokerad kvv'!$B$1:$AV$1,0),FALSE),VLOOKUP($B238,'Justerad allokering kvv'!$B$1:$AG$700,MATCH(J$1,'Justerad allokering kvv'!$B$1:$AF$1,0),FALSE)))</f>
        <v>0</v>
      </c>
      <c r="K238">
        <f>IF($B238=" ","",IF(ISERROR(1/VLOOKUP($B238,'Justerad allokering kvv'!$B$1:$AG$700,MATCH(K$1,'Justerad allokering kvv'!$B$1:$AF$1,0),FALSE)),VLOOKUP($B238,'Allokerad kvv'!$B$2:$AV$700,MATCH(K$1,'Allokerad kvv'!$B$1:$AV$1,0),FALSE),VLOOKUP($B238,'Justerad allokering kvv'!$B$1:$AG$700,MATCH(K$1,'Justerad allokering kvv'!$B$1:$AF$1,0),FALSE)))</f>
        <v>0</v>
      </c>
      <c r="L238">
        <f>IF($B238=" ","",IF(ISERROR(1/VLOOKUP($B238,'Justerad allokering kvv'!$B$1:$AG$700,MATCH(L$1,'Justerad allokering kvv'!$B$1:$AF$1,0),FALSE)),VLOOKUP($B238,'Allokerad kvv'!$B$2:$AV$700,MATCH(L$1,'Allokerad kvv'!$B$1:$AV$1,0),FALSE),VLOOKUP($B238,'Justerad allokering kvv'!$B$1:$AG$700,MATCH(L$1,'Justerad allokering kvv'!$B$1:$AF$1,0),FALSE)))</f>
        <v>0</v>
      </c>
      <c r="M238">
        <f>IF($B238=" ","",IF(ISERROR(1/VLOOKUP($B238,'Justerad allokering kvv'!$B$1:$AG$700,MATCH(M$1,'Justerad allokering kvv'!$B$1:$AF$1,0),FALSE)),VLOOKUP($B238,'Allokerad kvv'!$B$2:$AV$700,MATCH(M$1,'Allokerad kvv'!$B$1:$AV$1,0),FALSE),VLOOKUP($B238,'Justerad allokering kvv'!$B$1:$AG$700,MATCH(M$1,'Justerad allokering kvv'!$B$1:$AF$1,0),FALSE)))</f>
        <v>0</v>
      </c>
      <c r="N238">
        <f>IF($B238=" ","",IF(ISERROR(1/VLOOKUP($B238,'Justerad allokering kvv'!$B$1:$AG$700,MATCH(N$1,'Justerad allokering kvv'!$B$1:$AF$1,0),FALSE)),VLOOKUP($B238,'Allokerad kvv'!$B$2:$AV$700,MATCH(N$1,'Allokerad kvv'!$B$1:$AV$1,0),FALSE),VLOOKUP($B238,'Justerad allokering kvv'!$B$1:$AG$700,MATCH(N$1,'Justerad allokering kvv'!$B$1:$AF$1,0),FALSE)))</f>
        <v>0</v>
      </c>
      <c r="O238">
        <f>IF($B238=" ","",IF(ISERROR(1/VLOOKUP($B238,'Justerad allokering kvv'!$B$1:$AG$700,MATCH(O$1,'Justerad allokering kvv'!$B$1:$AF$1,0),FALSE)),VLOOKUP($B238,'Allokerad kvv'!$B$2:$AV$700,MATCH(O$1,'Allokerad kvv'!$B$1:$AV$1,0),FALSE),VLOOKUP($B238,'Justerad allokering kvv'!$B$1:$AG$700,MATCH(O$1,'Justerad allokering kvv'!$B$1:$AF$1,0),FALSE)))</f>
        <v>0</v>
      </c>
      <c r="P238">
        <f>IF($B238=" ","",IF(ISERROR(1/VLOOKUP($B238,'Justerad allokering kvv'!$B$1:$AG$700,MATCH(P$1,'Justerad allokering kvv'!$B$1:$AF$1,0),FALSE)),VLOOKUP($B238,'Allokerad kvv'!$B$2:$AV$700,MATCH(P$1,'Allokerad kvv'!$B$1:$AV$1,0),FALSE),VLOOKUP($B238,'Justerad allokering kvv'!$B$1:$AG$700,MATCH(P$1,'Justerad allokering kvv'!$B$1:$AF$1,0),FALSE)))</f>
        <v>0</v>
      </c>
      <c r="Q238">
        <f>IF($B238=" ","",IF(ISERROR(1/VLOOKUP($B238,'Justerad allokering kvv'!$B$1:$AG$700,MATCH(Q$1,'Justerad allokering kvv'!$B$1:$AF$1,0),FALSE)),VLOOKUP($B238,'Allokerad kvv'!$B$2:$AV$700,MATCH(Q$1,'Allokerad kvv'!$B$1:$AV$1,0),FALSE),VLOOKUP($B238,'Justerad allokering kvv'!$B$1:$AG$700,MATCH(Q$1,'Justerad allokering kvv'!$B$1:$AF$1,0),FALSE)))</f>
        <v>0</v>
      </c>
      <c r="R238">
        <f>IF($B238=" ","",IF(ISERROR(1/VLOOKUP($B238,'Justerad allokering kvv'!$B$1:$AG$700,MATCH(R$1,'Justerad allokering kvv'!$B$1:$AF$1,0),FALSE)),VLOOKUP($B238,'Allokerad kvv'!$B$2:$AV$700,MATCH(R$1,'Allokerad kvv'!$B$1:$AV$1,0),FALSE),VLOOKUP($B238,'Justerad allokering kvv'!$B$1:$AG$700,MATCH(R$1,'Justerad allokering kvv'!$B$1:$AF$1,0),FALSE)))</f>
        <v>0</v>
      </c>
      <c r="S238">
        <f>IF($B238=" ","",IF(ISERROR(1/VLOOKUP($B238,'Justerad allokering kvv'!$B$1:$AG$700,MATCH(S$1,'Justerad allokering kvv'!$B$1:$AF$1,0),FALSE)),VLOOKUP($B238,'Allokerad kvv'!$B$2:$AV$700,MATCH(S$1,'Allokerad kvv'!$B$1:$AV$1,0),FALSE),VLOOKUP($B238,'Justerad allokering kvv'!$B$1:$AG$700,MATCH(S$1,'Justerad allokering kvv'!$B$1:$AF$1,0),FALSE)))</f>
        <v>0</v>
      </c>
      <c r="T238">
        <f>IF($B238=" ","",IF(ISERROR(1/VLOOKUP($B238,'Justerad allokering kvv'!$B$1:$AG$700,MATCH(T$1,'Justerad allokering kvv'!$B$1:$AF$1,0),FALSE)),VLOOKUP($B238,'Allokerad kvv'!$B$2:$AV$700,MATCH(T$1,'Allokerad kvv'!$B$1:$AV$1,0),FALSE),VLOOKUP($B238,'Justerad allokering kvv'!$B$1:$AG$700,MATCH(T$1,'Justerad allokering kvv'!$B$1:$AF$1,0),FALSE)))</f>
        <v>0</v>
      </c>
      <c r="U238">
        <f>IF($B238=" ","",IF(ISERROR(1/VLOOKUP($B238,'Justerad allokering kvv'!$B$1:$AG$700,MATCH(U$1,'Justerad allokering kvv'!$B$1:$AF$1,0),FALSE)),VLOOKUP($B238,'Allokerad kvv'!$B$2:$AV$700,MATCH(U$1,'Allokerad kvv'!$B$1:$AV$1,0),FALSE),VLOOKUP($B238,'Justerad allokering kvv'!$B$1:$AG$700,MATCH(U$1,'Justerad allokering kvv'!$B$1:$AF$1,0),FALSE)))</f>
        <v>0</v>
      </c>
      <c r="V238">
        <f>IF($B238=" ","",IF(ISERROR(1/VLOOKUP($B238,'Justerad allokering kvv'!$B$1:$AG$700,MATCH(V$1,'Justerad allokering kvv'!$B$1:$AF$1,0),FALSE)),VLOOKUP($B238,'Allokerad kvv'!$B$2:$AV$700,MATCH(V$1,'Allokerad kvv'!$B$1:$AV$1,0),FALSE),VLOOKUP($B238,'Justerad allokering kvv'!$B$1:$AG$700,MATCH(V$1,'Justerad allokering kvv'!$B$1:$AF$1,0),FALSE)))</f>
        <v>0</v>
      </c>
      <c r="W238">
        <f>IF($B238=" ","",IF(ISERROR(1/VLOOKUP($B238,'Justerad allokering kvv'!$B$1:$AG$700,MATCH(W$1,'Justerad allokering kvv'!$B$1:$AF$1,0),FALSE)),VLOOKUP($B238,'Allokerad kvv'!$B$2:$AV$700,MATCH(W$1,'Allokerad kvv'!$B$1:$AV$1,0),FALSE),VLOOKUP($B238,'Justerad allokering kvv'!$B$1:$AG$700,MATCH(W$1,'Justerad allokering kvv'!$B$1:$AF$1,0),FALSE)))</f>
        <v>0</v>
      </c>
      <c r="X238">
        <f>IF($B238=" ","",IF(ISERROR(1/VLOOKUP($B238,'Justerad allokering kvv'!$B$1:$AG$700,MATCH(X$1,'Justerad allokering kvv'!$B$1:$AF$1,0),FALSE)),VLOOKUP($B238,'Allokerad kvv'!$B$2:$AV$700,MATCH(X$1,'Allokerad kvv'!$B$1:$AV$1,0),FALSE),VLOOKUP($B238,'Justerad allokering kvv'!$B$1:$AG$700,MATCH(X$1,'Justerad allokering kvv'!$B$1:$AF$1,0),FALSE)))</f>
        <v>0</v>
      </c>
      <c r="Y238">
        <f>IF($B238=" ","",IF(ISERROR(1/VLOOKUP($B238,'Justerad allokering kvv'!$B$1:$AG$700,MATCH(Y$1,'Justerad allokering kvv'!$B$1:$AF$1,0),FALSE)),VLOOKUP($B238,'Allokerad kvv'!$B$2:$AV$700,MATCH(Y$1,'Allokerad kvv'!$B$1:$AV$1,0),FALSE),VLOOKUP($B238,'Justerad allokering kvv'!$B$1:$AG$700,MATCH(Y$1,'Justerad allokering kvv'!$B$1:$AF$1,0),FALSE)))</f>
        <v>0</v>
      </c>
      <c r="AB238">
        <f>IFERROR(VLOOKUP($B238,Kraftvärmeprod!$B$1:$AO$424,MATCH("Tillförd energi från rökgaskondensering (GWh)",Kraftvärmeprod!$B$1:$AG$1,0),FALSE)/1,0)</f>
        <v>0</v>
      </c>
      <c r="AE238" s="122">
        <f t="shared" si="12"/>
        <v>0</v>
      </c>
      <c r="AG238">
        <f t="shared" si="13"/>
        <v>0</v>
      </c>
      <c r="AH238">
        <f t="shared" si="14"/>
        <v>0</v>
      </c>
      <c r="AI238" t="str">
        <f>IF(AH238=0,"",AH238/VLOOKUP(B238,Kraftvärmeprod!$B$1:$BC$480,MATCH("Summa tillförd energi exklusive rökgaskondensering",Kraftvärmeprod!$B$1:$BC$1,0),FALSE))</f>
        <v/>
      </c>
      <c r="AK238">
        <f t="shared" si="15"/>
        <v>0</v>
      </c>
    </row>
    <row r="239" spans="1:37" x14ac:dyDescent="0.25">
      <c r="A239" s="2" t="s">
        <v>382</v>
      </c>
      <c r="B239" s="2" t="s">
        <v>388</v>
      </c>
      <c r="C239">
        <f>IF($B239=" ","",IF(ISERROR(1/VLOOKUP($B239,'Justerad allokering kvv'!$B$1:$AG$700,MATCH(C$1,'Justerad allokering kvv'!$B$1:$AF$1,0),FALSE)),VLOOKUP($B239,'Allokerad kvv'!$B$2:$AV$700,MATCH(C$1,'Allokerad kvv'!$B$1:$AV$1,0),FALSE),VLOOKUP($B239,'Justerad allokering kvv'!$B$1:$AG$700,MATCH(C$1,'Justerad allokering kvv'!$B$1:$AF$1,0),FALSE)))</f>
        <v>0</v>
      </c>
      <c r="D239">
        <f>IF($B239=" ","",IF(ISERROR(1/VLOOKUP($B239,'Justerad allokering kvv'!$B$1:$AG$700,MATCH(D$1,'Justerad allokering kvv'!$B$1:$AF$1,0),FALSE)),VLOOKUP($B239,'Allokerad kvv'!$B$2:$AV$700,MATCH(D$1,'Allokerad kvv'!$B$1:$AV$1,0),FALSE),VLOOKUP($B239,'Justerad allokering kvv'!$B$1:$AG$700,MATCH(D$1,'Justerad allokering kvv'!$B$1:$AF$1,0),FALSE)))</f>
        <v>0</v>
      </c>
      <c r="E239">
        <f>IF($B239=" ","",IF(ISERROR(1/VLOOKUP($B239,'Justerad allokering kvv'!$B$1:$AG$700,MATCH(E$1,'Justerad allokering kvv'!$B$1:$AF$1,0),FALSE)),VLOOKUP($B239,'Allokerad kvv'!$B$2:$AV$700,MATCH(E$1,'Allokerad kvv'!$B$1:$AV$1,0),FALSE),VLOOKUP($B239,'Justerad allokering kvv'!$B$1:$AG$700,MATCH(E$1,'Justerad allokering kvv'!$B$1:$AF$1,0),FALSE)))</f>
        <v>0</v>
      </c>
      <c r="F239">
        <f>IF($B239=" ","",IF(ISERROR(1/VLOOKUP($B239,'Justerad allokering kvv'!$B$1:$AG$700,MATCH(F$1,'Justerad allokering kvv'!$B$1:$AF$1,0),FALSE)),VLOOKUP($B239,'Allokerad kvv'!$B$2:$AV$700,MATCH(F$1,'Allokerad kvv'!$B$1:$AV$1,0),FALSE),VLOOKUP($B239,'Justerad allokering kvv'!$B$1:$AG$700,MATCH(F$1,'Justerad allokering kvv'!$B$1:$AF$1,0),FALSE)))</f>
        <v>0</v>
      </c>
      <c r="G239">
        <f>IF($B239=" ","",IF(ISERROR(1/VLOOKUP($B239,'Justerad allokering kvv'!$B$1:$AG$700,MATCH(G$1,'Justerad allokering kvv'!$B$1:$AF$1,0),FALSE)),VLOOKUP($B239,'Allokerad kvv'!$B$2:$AV$700,MATCH(G$1,'Allokerad kvv'!$B$1:$AV$1,0),FALSE),VLOOKUP($B239,'Justerad allokering kvv'!$B$1:$AG$700,MATCH(G$1,'Justerad allokering kvv'!$B$1:$AF$1,0),FALSE)))</f>
        <v>0</v>
      </c>
      <c r="H239">
        <f>IF($B239=" ","",IF(ISERROR(1/VLOOKUP($B239,'Justerad allokering kvv'!$B$1:$AG$700,MATCH(H$1,'Justerad allokering kvv'!$B$1:$AF$1,0),FALSE)),VLOOKUP($B239,'Allokerad kvv'!$B$2:$AV$700,MATCH(H$1,'Allokerad kvv'!$B$1:$AV$1,0),FALSE),VLOOKUP($B239,'Justerad allokering kvv'!$B$1:$AG$700,MATCH(H$1,'Justerad allokering kvv'!$B$1:$AF$1,0),FALSE)))</f>
        <v>0</v>
      </c>
      <c r="I239">
        <f>IF($B239=" ","",IF(ISERROR(1/VLOOKUP($B239,'Justerad allokering kvv'!$B$1:$AG$700,MATCH(I$1,'Justerad allokering kvv'!$B$1:$AF$1,0),FALSE)),VLOOKUP($B239,'Allokerad kvv'!$B$2:$AV$700,MATCH(I$1,'Allokerad kvv'!$B$1:$AV$1,0),FALSE),VLOOKUP($B239,'Justerad allokering kvv'!$B$1:$AG$700,MATCH(I$1,'Justerad allokering kvv'!$B$1:$AF$1,0),FALSE)))</f>
        <v>0</v>
      </c>
      <c r="J239">
        <f>IF($B239=" ","",IF(ISERROR(1/VLOOKUP($B239,'Justerad allokering kvv'!$B$1:$AG$700,MATCH(J$1,'Justerad allokering kvv'!$B$1:$AF$1,0),FALSE)),VLOOKUP($B239,'Allokerad kvv'!$B$2:$AV$700,MATCH(J$1,'Allokerad kvv'!$B$1:$AV$1,0),FALSE),VLOOKUP($B239,'Justerad allokering kvv'!$B$1:$AG$700,MATCH(J$1,'Justerad allokering kvv'!$B$1:$AF$1,0),FALSE)))</f>
        <v>0</v>
      </c>
      <c r="K239">
        <f>IF($B239=" ","",IF(ISERROR(1/VLOOKUP($B239,'Justerad allokering kvv'!$B$1:$AG$700,MATCH(K$1,'Justerad allokering kvv'!$B$1:$AF$1,0),FALSE)),VLOOKUP($B239,'Allokerad kvv'!$B$2:$AV$700,MATCH(K$1,'Allokerad kvv'!$B$1:$AV$1,0),FALSE),VLOOKUP($B239,'Justerad allokering kvv'!$B$1:$AG$700,MATCH(K$1,'Justerad allokering kvv'!$B$1:$AF$1,0),FALSE)))</f>
        <v>0</v>
      </c>
      <c r="L239">
        <f>IF($B239=" ","",IF(ISERROR(1/VLOOKUP($B239,'Justerad allokering kvv'!$B$1:$AG$700,MATCH(L$1,'Justerad allokering kvv'!$B$1:$AF$1,0),FALSE)),VLOOKUP($B239,'Allokerad kvv'!$B$2:$AV$700,MATCH(L$1,'Allokerad kvv'!$B$1:$AV$1,0),FALSE),VLOOKUP($B239,'Justerad allokering kvv'!$B$1:$AG$700,MATCH(L$1,'Justerad allokering kvv'!$B$1:$AF$1,0),FALSE)))</f>
        <v>0</v>
      </c>
      <c r="M239">
        <f>IF($B239=" ","",IF(ISERROR(1/VLOOKUP($B239,'Justerad allokering kvv'!$B$1:$AG$700,MATCH(M$1,'Justerad allokering kvv'!$B$1:$AF$1,0),FALSE)),VLOOKUP($B239,'Allokerad kvv'!$B$2:$AV$700,MATCH(M$1,'Allokerad kvv'!$B$1:$AV$1,0),FALSE),VLOOKUP($B239,'Justerad allokering kvv'!$B$1:$AG$700,MATCH(M$1,'Justerad allokering kvv'!$B$1:$AF$1,0),FALSE)))</f>
        <v>0</v>
      </c>
      <c r="N239">
        <f>IF($B239=" ","",IF(ISERROR(1/VLOOKUP($B239,'Justerad allokering kvv'!$B$1:$AG$700,MATCH(N$1,'Justerad allokering kvv'!$B$1:$AF$1,0),FALSE)),VLOOKUP($B239,'Allokerad kvv'!$B$2:$AV$700,MATCH(N$1,'Allokerad kvv'!$B$1:$AV$1,0),FALSE),VLOOKUP($B239,'Justerad allokering kvv'!$B$1:$AG$700,MATCH(N$1,'Justerad allokering kvv'!$B$1:$AF$1,0),FALSE)))</f>
        <v>0</v>
      </c>
      <c r="O239">
        <f>IF($B239=" ","",IF(ISERROR(1/VLOOKUP($B239,'Justerad allokering kvv'!$B$1:$AG$700,MATCH(O$1,'Justerad allokering kvv'!$B$1:$AF$1,0),FALSE)),VLOOKUP($B239,'Allokerad kvv'!$B$2:$AV$700,MATCH(O$1,'Allokerad kvv'!$B$1:$AV$1,0),FALSE),VLOOKUP($B239,'Justerad allokering kvv'!$B$1:$AG$700,MATCH(O$1,'Justerad allokering kvv'!$B$1:$AF$1,0),FALSE)))</f>
        <v>0</v>
      </c>
      <c r="P239">
        <f>IF($B239=" ","",IF(ISERROR(1/VLOOKUP($B239,'Justerad allokering kvv'!$B$1:$AG$700,MATCH(P$1,'Justerad allokering kvv'!$B$1:$AF$1,0),FALSE)),VLOOKUP($B239,'Allokerad kvv'!$B$2:$AV$700,MATCH(P$1,'Allokerad kvv'!$B$1:$AV$1,0),FALSE),VLOOKUP($B239,'Justerad allokering kvv'!$B$1:$AG$700,MATCH(P$1,'Justerad allokering kvv'!$B$1:$AF$1,0),FALSE)))</f>
        <v>0</v>
      </c>
      <c r="Q239">
        <f>IF($B239=" ","",IF(ISERROR(1/VLOOKUP($B239,'Justerad allokering kvv'!$B$1:$AG$700,MATCH(Q$1,'Justerad allokering kvv'!$B$1:$AF$1,0),FALSE)),VLOOKUP($B239,'Allokerad kvv'!$B$2:$AV$700,MATCH(Q$1,'Allokerad kvv'!$B$1:$AV$1,0),FALSE),VLOOKUP($B239,'Justerad allokering kvv'!$B$1:$AG$700,MATCH(Q$1,'Justerad allokering kvv'!$B$1:$AF$1,0),FALSE)))</f>
        <v>0</v>
      </c>
      <c r="R239">
        <f>IF($B239=" ","",IF(ISERROR(1/VLOOKUP($B239,'Justerad allokering kvv'!$B$1:$AG$700,MATCH(R$1,'Justerad allokering kvv'!$B$1:$AF$1,0),FALSE)),VLOOKUP($B239,'Allokerad kvv'!$B$2:$AV$700,MATCH(R$1,'Allokerad kvv'!$B$1:$AV$1,0),FALSE),VLOOKUP($B239,'Justerad allokering kvv'!$B$1:$AG$700,MATCH(R$1,'Justerad allokering kvv'!$B$1:$AF$1,0),FALSE)))</f>
        <v>0</v>
      </c>
      <c r="S239">
        <f>IF($B239=" ","",IF(ISERROR(1/VLOOKUP($B239,'Justerad allokering kvv'!$B$1:$AG$700,MATCH(S$1,'Justerad allokering kvv'!$B$1:$AF$1,0),FALSE)),VLOOKUP($B239,'Allokerad kvv'!$B$2:$AV$700,MATCH(S$1,'Allokerad kvv'!$B$1:$AV$1,0),FALSE),VLOOKUP($B239,'Justerad allokering kvv'!$B$1:$AG$700,MATCH(S$1,'Justerad allokering kvv'!$B$1:$AF$1,0),FALSE)))</f>
        <v>0</v>
      </c>
      <c r="T239">
        <f>IF($B239=" ","",IF(ISERROR(1/VLOOKUP($B239,'Justerad allokering kvv'!$B$1:$AG$700,MATCH(T$1,'Justerad allokering kvv'!$B$1:$AF$1,0),FALSE)),VLOOKUP($B239,'Allokerad kvv'!$B$2:$AV$700,MATCH(T$1,'Allokerad kvv'!$B$1:$AV$1,0),FALSE),VLOOKUP($B239,'Justerad allokering kvv'!$B$1:$AG$700,MATCH(T$1,'Justerad allokering kvv'!$B$1:$AF$1,0),FALSE)))</f>
        <v>0</v>
      </c>
      <c r="U239">
        <f>IF($B239=" ","",IF(ISERROR(1/VLOOKUP($B239,'Justerad allokering kvv'!$B$1:$AG$700,MATCH(U$1,'Justerad allokering kvv'!$B$1:$AF$1,0),FALSE)),VLOOKUP($B239,'Allokerad kvv'!$B$2:$AV$700,MATCH(U$1,'Allokerad kvv'!$B$1:$AV$1,0),FALSE),VLOOKUP($B239,'Justerad allokering kvv'!$B$1:$AG$700,MATCH(U$1,'Justerad allokering kvv'!$B$1:$AF$1,0),FALSE)))</f>
        <v>0</v>
      </c>
      <c r="V239">
        <f>IF($B239=" ","",IF(ISERROR(1/VLOOKUP($B239,'Justerad allokering kvv'!$B$1:$AG$700,MATCH(V$1,'Justerad allokering kvv'!$B$1:$AF$1,0),FALSE)),VLOOKUP($B239,'Allokerad kvv'!$B$2:$AV$700,MATCH(V$1,'Allokerad kvv'!$B$1:$AV$1,0),FALSE),VLOOKUP($B239,'Justerad allokering kvv'!$B$1:$AG$700,MATCH(V$1,'Justerad allokering kvv'!$B$1:$AF$1,0),FALSE)))</f>
        <v>0</v>
      </c>
      <c r="W239">
        <f>IF($B239=" ","",IF(ISERROR(1/VLOOKUP($B239,'Justerad allokering kvv'!$B$1:$AG$700,MATCH(W$1,'Justerad allokering kvv'!$B$1:$AF$1,0),FALSE)),VLOOKUP($B239,'Allokerad kvv'!$B$2:$AV$700,MATCH(W$1,'Allokerad kvv'!$B$1:$AV$1,0),FALSE),VLOOKUP($B239,'Justerad allokering kvv'!$B$1:$AG$700,MATCH(W$1,'Justerad allokering kvv'!$B$1:$AF$1,0),FALSE)))</f>
        <v>0</v>
      </c>
      <c r="X239">
        <f>IF($B239=" ","",IF(ISERROR(1/VLOOKUP($B239,'Justerad allokering kvv'!$B$1:$AG$700,MATCH(X$1,'Justerad allokering kvv'!$B$1:$AF$1,0),FALSE)),VLOOKUP($B239,'Allokerad kvv'!$B$2:$AV$700,MATCH(X$1,'Allokerad kvv'!$B$1:$AV$1,0),FALSE),VLOOKUP($B239,'Justerad allokering kvv'!$B$1:$AG$700,MATCH(X$1,'Justerad allokering kvv'!$B$1:$AF$1,0),FALSE)))</f>
        <v>0</v>
      </c>
      <c r="Y239">
        <f>IF($B239=" ","",IF(ISERROR(1/VLOOKUP($B239,'Justerad allokering kvv'!$B$1:$AG$700,MATCH(Y$1,'Justerad allokering kvv'!$B$1:$AF$1,0),FALSE)),VLOOKUP($B239,'Allokerad kvv'!$B$2:$AV$700,MATCH(Y$1,'Allokerad kvv'!$B$1:$AV$1,0),FALSE),VLOOKUP($B239,'Justerad allokering kvv'!$B$1:$AG$700,MATCH(Y$1,'Justerad allokering kvv'!$B$1:$AF$1,0),FALSE)))</f>
        <v>0</v>
      </c>
      <c r="AB239">
        <f>IFERROR(VLOOKUP($B239,Kraftvärmeprod!$B$1:$AO$424,MATCH("Tillförd energi från rökgaskondensering (GWh)",Kraftvärmeprod!$B$1:$AG$1,0),FALSE)/1,0)</f>
        <v>0</v>
      </c>
      <c r="AE239" s="122">
        <f t="shared" si="12"/>
        <v>0</v>
      </c>
      <c r="AG239">
        <f t="shared" si="13"/>
        <v>0</v>
      </c>
      <c r="AH239">
        <f t="shared" si="14"/>
        <v>0</v>
      </c>
      <c r="AI239" t="str">
        <f>IF(AH239=0,"",AH239/VLOOKUP(B239,Kraftvärmeprod!$B$1:$BC$480,MATCH("Summa tillförd energi exklusive rökgaskondensering",Kraftvärmeprod!$B$1:$BC$1,0),FALSE))</f>
        <v/>
      </c>
      <c r="AK239">
        <f t="shared" si="15"/>
        <v>0</v>
      </c>
    </row>
    <row r="240" spans="1:37" x14ac:dyDescent="0.25">
      <c r="A240" s="2" t="s">
        <v>382</v>
      </c>
      <c r="B240" s="2" t="s">
        <v>389</v>
      </c>
      <c r="C240">
        <f>IF($B240=" ","",IF(ISERROR(1/VLOOKUP($B240,'Justerad allokering kvv'!$B$1:$AG$700,MATCH(C$1,'Justerad allokering kvv'!$B$1:$AF$1,0),FALSE)),VLOOKUP($B240,'Allokerad kvv'!$B$2:$AV$700,MATCH(C$1,'Allokerad kvv'!$B$1:$AV$1,0),FALSE),VLOOKUP($B240,'Justerad allokering kvv'!$B$1:$AG$700,MATCH(C$1,'Justerad allokering kvv'!$B$1:$AF$1,0),FALSE)))</f>
        <v>0</v>
      </c>
      <c r="D240">
        <f>IF($B240=" ","",IF(ISERROR(1/VLOOKUP($B240,'Justerad allokering kvv'!$B$1:$AG$700,MATCH(D$1,'Justerad allokering kvv'!$B$1:$AF$1,0),FALSE)),VLOOKUP($B240,'Allokerad kvv'!$B$2:$AV$700,MATCH(D$1,'Allokerad kvv'!$B$1:$AV$1,0),FALSE),VLOOKUP($B240,'Justerad allokering kvv'!$B$1:$AG$700,MATCH(D$1,'Justerad allokering kvv'!$B$1:$AF$1,0),FALSE)))</f>
        <v>0</v>
      </c>
      <c r="E240">
        <f>IF($B240=" ","",IF(ISERROR(1/VLOOKUP($B240,'Justerad allokering kvv'!$B$1:$AG$700,MATCH(E$1,'Justerad allokering kvv'!$B$1:$AF$1,0),FALSE)),VLOOKUP($B240,'Allokerad kvv'!$B$2:$AV$700,MATCH(E$1,'Allokerad kvv'!$B$1:$AV$1,0),FALSE),VLOOKUP($B240,'Justerad allokering kvv'!$B$1:$AG$700,MATCH(E$1,'Justerad allokering kvv'!$B$1:$AF$1,0),FALSE)))</f>
        <v>0</v>
      </c>
      <c r="F240">
        <f>IF($B240=" ","",IF(ISERROR(1/VLOOKUP($B240,'Justerad allokering kvv'!$B$1:$AG$700,MATCH(F$1,'Justerad allokering kvv'!$B$1:$AF$1,0),FALSE)),VLOOKUP($B240,'Allokerad kvv'!$B$2:$AV$700,MATCH(F$1,'Allokerad kvv'!$B$1:$AV$1,0),FALSE),VLOOKUP($B240,'Justerad allokering kvv'!$B$1:$AG$700,MATCH(F$1,'Justerad allokering kvv'!$B$1:$AF$1,0),FALSE)))</f>
        <v>0</v>
      </c>
      <c r="G240">
        <f>IF($B240=" ","",IF(ISERROR(1/VLOOKUP($B240,'Justerad allokering kvv'!$B$1:$AG$700,MATCH(G$1,'Justerad allokering kvv'!$B$1:$AF$1,0),FALSE)),VLOOKUP($B240,'Allokerad kvv'!$B$2:$AV$700,MATCH(G$1,'Allokerad kvv'!$B$1:$AV$1,0),FALSE),VLOOKUP($B240,'Justerad allokering kvv'!$B$1:$AG$700,MATCH(G$1,'Justerad allokering kvv'!$B$1:$AF$1,0),FALSE)))</f>
        <v>0</v>
      </c>
      <c r="H240">
        <f>IF($B240=" ","",IF(ISERROR(1/VLOOKUP($B240,'Justerad allokering kvv'!$B$1:$AG$700,MATCH(H$1,'Justerad allokering kvv'!$B$1:$AF$1,0),FALSE)),VLOOKUP($B240,'Allokerad kvv'!$B$2:$AV$700,MATCH(H$1,'Allokerad kvv'!$B$1:$AV$1,0),FALSE),VLOOKUP($B240,'Justerad allokering kvv'!$B$1:$AG$700,MATCH(H$1,'Justerad allokering kvv'!$B$1:$AF$1,0),FALSE)))</f>
        <v>0</v>
      </c>
      <c r="I240">
        <f>IF($B240=" ","",IF(ISERROR(1/VLOOKUP($B240,'Justerad allokering kvv'!$B$1:$AG$700,MATCH(I$1,'Justerad allokering kvv'!$B$1:$AF$1,0),FALSE)),VLOOKUP($B240,'Allokerad kvv'!$B$2:$AV$700,MATCH(I$1,'Allokerad kvv'!$B$1:$AV$1,0),FALSE),VLOOKUP($B240,'Justerad allokering kvv'!$B$1:$AG$700,MATCH(I$1,'Justerad allokering kvv'!$B$1:$AF$1,0),FALSE)))</f>
        <v>0</v>
      </c>
      <c r="J240">
        <f>IF($B240=" ","",IF(ISERROR(1/VLOOKUP($B240,'Justerad allokering kvv'!$B$1:$AG$700,MATCH(J$1,'Justerad allokering kvv'!$B$1:$AF$1,0),FALSE)),VLOOKUP($B240,'Allokerad kvv'!$B$2:$AV$700,MATCH(J$1,'Allokerad kvv'!$B$1:$AV$1,0),FALSE),VLOOKUP($B240,'Justerad allokering kvv'!$B$1:$AG$700,MATCH(J$1,'Justerad allokering kvv'!$B$1:$AF$1,0),FALSE)))</f>
        <v>0</v>
      </c>
      <c r="K240">
        <f>IF($B240=" ","",IF(ISERROR(1/VLOOKUP($B240,'Justerad allokering kvv'!$B$1:$AG$700,MATCH(K$1,'Justerad allokering kvv'!$B$1:$AF$1,0),FALSE)),VLOOKUP($B240,'Allokerad kvv'!$B$2:$AV$700,MATCH(K$1,'Allokerad kvv'!$B$1:$AV$1,0),FALSE),VLOOKUP($B240,'Justerad allokering kvv'!$B$1:$AG$700,MATCH(K$1,'Justerad allokering kvv'!$B$1:$AF$1,0),FALSE)))</f>
        <v>0</v>
      </c>
      <c r="L240">
        <f>IF($B240=" ","",IF(ISERROR(1/VLOOKUP($B240,'Justerad allokering kvv'!$B$1:$AG$700,MATCH(L$1,'Justerad allokering kvv'!$B$1:$AF$1,0),FALSE)),VLOOKUP($B240,'Allokerad kvv'!$B$2:$AV$700,MATCH(L$1,'Allokerad kvv'!$B$1:$AV$1,0),FALSE),VLOOKUP($B240,'Justerad allokering kvv'!$B$1:$AG$700,MATCH(L$1,'Justerad allokering kvv'!$B$1:$AF$1,0),FALSE)))</f>
        <v>0</v>
      </c>
      <c r="M240">
        <f>IF($B240=" ","",IF(ISERROR(1/VLOOKUP($B240,'Justerad allokering kvv'!$B$1:$AG$700,MATCH(M$1,'Justerad allokering kvv'!$B$1:$AF$1,0),FALSE)),VLOOKUP($B240,'Allokerad kvv'!$B$2:$AV$700,MATCH(M$1,'Allokerad kvv'!$B$1:$AV$1,0),FALSE),VLOOKUP($B240,'Justerad allokering kvv'!$B$1:$AG$700,MATCH(M$1,'Justerad allokering kvv'!$B$1:$AF$1,0),FALSE)))</f>
        <v>0</v>
      </c>
      <c r="N240">
        <f>IF($B240=" ","",IF(ISERROR(1/VLOOKUP($B240,'Justerad allokering kvv'!$B$1:$AG$700,MATCH(N$1,'Justerad allokering kvv'!$B$1:$AF$1,0),FALSE)),VLOOKUP($B240,'Allokerad kvv'!$B$2:$AV$700,MATCH(N$1,'Allokerad kvv'!$B$1:$AV$1,0),FALSE),VLOOKUP($B240,'Justerad allokering kvv'!$B$1:$AG$700,MATCH(N$1,'Justerad allokering kvv'!$B$1:$AF$1,0),FALSE)))</f>
        <v>0</v>
      </c>
      <c r="O240">
        <f>IF($B240=" ","",IF(ISERROR(1/VLOOKUP($B240,'Justerad allokering kvv'!$B$1:$AG$700,MATCH(O$1,'Justerad allokering kvv'!$B$1:$AF$1,0),FALSE)),VLOOKUP($B240,'Allokerad kvv'!$B$2:$AV$700,MATCH(O$1,'Allokerad kvv'!$B$1:$AV$1,0),FALSE),VLOOKUP($B240,'Justerad allokering kvv'!$B$1:$AG$700,MATCH(O$1,'Justerad allokering kvv'!$B$1:$AF$1,0),FALSE)))</f>
        <v>0</v>
      </c>
      <c r="P240">
        <f>IF($B240=" ","",IF(ISERROR(1/VLOOKUP($B240,'Justerad allokering kvv'!$B$1:$AG$700,MATCH(P$1,'Justerad allokering kvv'!$B$1:$AF$1,0),FALSE)),VLOOKUP($B240,'Allokerad kvv'!$B$2:$AV$700,MATCH(P$1,'Allokerad kvv'!$B$1:$AV$1,0),FALSE),VLOOKUP($B240,'Justerad allokering kvv'!$B$1:$AG$700,MATCH(P$1,'Justerad allokering kvv'!$B$1:$AF$1,0),FALSE)))</f>
        <v>0</v>
      </c>
      <c r="Q240">
        <f>IF($B240=" ","",IF(ISERROR(1/VLOOKUP($B240,'Justerad allokering kvv'!$B$1:$AG$700,MATCH(Q$1,'Justerad allokering kvv'!$B$1:$AF$1,0),FALSE)),VLOOKUP($B240,'Allokerad kvv'!$B$2:$AV$700,MATCH(Q$1,'Allokerad kvv'!$B$1:$AV$1,0),FALSE),VLOOKUP($B240,'Justerad allokering kvv'!$B$1:$AG$700,MATCH(Q$1,'Justerad allokering kvv'!$B$1:$AF$1,0),FALSE)))</f>
        <v>0</v>
      </c>
      <c r="R240">
        <f>IF($B240=" ","",IF(ISERROR(1/VLOOKUP($B240,'Justerad allokering kvv'!$B$1:$AG$700,MATCH(R$1,'Justerad allokering kvv'!$B$1:$AF$1,0),FALSE)),VLOOKUP($B240,'Allokerad kvv'!$B$2:$AV$700,MATCH(R$1,'Allokerad kvv'!$B$1:$AV$1,0),FALSE),VLOOKUP($B240,'Justerad allokering kvv'!$B$1:$AG$700,MATCH(R$1,'Justerad allokering kvv'!$B$1:$AF$1,0),FALSE)))</f>
        <v>0</v>
      </c>
      <c r="S240">
        <f>IF($B240=" ","",IF(ISERROR(1/VLOOKUP($B240,'Justerad allokering kvv'!$B$1:$AG$700,MATCH(S$1,'Justerad allokering kvv'!$B$1:$AF$1,0),FALSE)),VLOOKUP($B240,'Allokerad kvv'!$B$2:$AV$700,MATCH(S$1,'Allokerad kvv'!$B$1:$AV$1,0),FALSE),VLOOKUP($B240,'Justerad allokering kvv'!$B$1:$AG$700,MATCH(S$1,'Justerad allokering kvv'!$B$1:$AF$1,0),FALSE)))</f>
        <v>0</v>
      </c>
      <c r="T240">
        <f>IF($B240=" ","",IF(ISERROR(1/VLOOKUP($B240,'Justerad allokering kvv'!$B$1:$AG$700,MATCH(T$1,'Justerad allokering kvv'!$B$1:$AF$1,0),FALSE)),VLOOKUP($B240,'Allokerad kvv'!$B$2:$AV$700,MATCH(T$1,'Allokerad kvv'!$B$1:$AV$1,0),FALSE),VLOOKUP($B240,'Justerad allokering kvv'!$B$1:$AG$700,MATCH(T$1,'Justerad allokering kvv'!$B$1:$AF$1,0),FALSE)))</f>
        <v>0</v>
      </c>
      <c r="U240">
        <f>IF($B240=" ","",IF(ISERROR(1/VLOOKUP($B240,'Justerad allokering kvv'!$B$1:$AG$700,MATCH(U$1,'Justerad allokering kvv'!$B$1:$AF$1,0),FALSE)),VLOOKUP($B240,'Allokerad kvv'!$B$2:$AV$700,MATCH(U$1,'Allokerad kvv'!$B$1:$AV$1,0),FALSE),VLOOKUP($B240,'Justerad allokering kvv'!$B$1:$AG$700,MATCH(U$1,'Justerad allokering kvv'!$B$1:$AF$1,0),FALSE)))</f>
        <v>0</v>
      </c>
      <c r="V240">
        <f>IF($B240=" ","",IF(ISERROR(1/VLOOKUP($B240,'Justerad allokering kvv'!$B$1:$AG$700,MATCH(V$1,'Justerad allokering kvv'!$B$1:$AF$1,0),FALSE)),VLOOKUP($B240,'Allokerad kvv'!$B$2:$AV$700,MATCH(V$1,'Allokerad kvv'!$B$1:$AV$1,0),FALSE),VLOOKUP($B240,'Justerad allokering kvv'!$B$1:$AG$700,MATCH(V$1,'Justerad allokering kvv'!$B$1:$AF$1,0),FALSE)))</f>
        <v>0</v>
      </c>
      <c r="W240">
        <f>IF($B240=" ","",IF(ISERROR(1/VLOOKUP($B240,'Justerad allokering kvv'!$B$1:$AG$700,MATCH(W$1,'Justerad allokering kvv'!$B$1:$AF$1,0),FALSE)),VLOOKUP($B240,'Allokerad kvv'!$B$2:$AV$700,MATCH(W$1,'Allokerad kvv'!$B$1:$AV$1,0),FALSE),VLOOKUP($B240,'Justerad allokering kvv'!$B$1:$AG$700,MATCH(W$1,'Justerad allokering kvv'!$B$1:$AF$1,0),FALSE)))</f>
        <v>0</v>
      </c>
      <c r="X240">
        <f>IF($B240=" ","",IF(ISERROR(1/VLOOKUP($B240,'Justerad allokering kvv'!$B$1:$AG$700,MATCH(X$1,'Justerad allokering kvv'!$B$1:$AF$1,0),FALSE)),VLOOKUP($B240,'Allokerad kvv'!$B$2:$AV$700,MATCH(X$1,'Allokerad kvv'!$B$1:$AV$1,0),FALSE),VLOOKUP($B240,'Justerad allokering kvv'!$B$1:$AG$700,MATCH(X$1,'Justerad allokering kvv'!$B$1:$AF$1,0),FALSE)))</f>
        <v>0</v>
      </c>
      <c r="Y240">
        <f>IF($B240=" ","",IF(ISERROR(1/VLOOKUP($B240,'Justerad allokering kvv'!$B$1:$AG$700,MATCH(Y$1,'Justerad allokering kvv'!$B$1:$AF$1,0),FALSE)),VLOOKUP($B240,'Allokerad kvv'!$B$2:$AV$700,MATCH(Y$1,'Allokerad kvv'!$B$1:$AV$1,0),FALSE),VLOOKUP($B240,'Justerad allokering kvv'!$B$1:$AG$700,MATCH(Y$1,'Justerad allokering kvv'!$B$1:$AF$1,0),FALSE)))</f>
        <v>0</v>
      </c>
      <c r="AB240">
        <f>IFERROR(VLOOKUP($B240,Kraftvärmeprod!$B$1:$AO$424,MATCH("Tillförd energi från rökgaskondensering (GWh)",Kraftvärmeprod!$B$1:$AG$1,0),FALSE)/1,0)</f>
        <v>0</v>
      </c>
      <c r="AE240" s="122">
        <f t="shared" si="12"/>
        <v>0</v>
      </c>
      <c r="AG240">
        <f t="shared" si="13"/>
        <v>0</v>
      </c>
      <c r="AH240">
        <f t="shared" si="14"/>
        <v>0</v>
      </c>
      <c r="AI240" t="str">
        <f>IF(AH240=0,"",AH240/VLOOKUP(B240,Kraftvärmeprod!$B$1:$BC$480,MATCH("Summa tillförd energi exklusive rökgaskondensering",Kraftvärmeprod!$B$1:$BC$1,0),FALSE))</f>
        <v/>
      </c>
      <c r="AK240">
        <f t="shared" si="15"/>
        <v>0</v>
      </c>
    </row>
    <row r="241" spans="1:37" x14ac:dyDescent="0.25">
      <c r="A241" s="2" t="s">
        <v>382</v>
      </c>
      <c r="B241" s="2" t="s">
        <v>390</v>
      </c>
      <c r="C241">
        <f>IF($B241=" ","",IF(ISERROR(1/VLOOKUP($B241,'Justerad allokering kvv'!$B$1:$AG$700,MATCH(C$1,'Justerad allokering kvv'!$B$1:$AF$1,0),FALSE)),VLOOKUP($B241,'Allokerad kvv'!$B$2:$AV$700,MATCH(C$1,'Allokerad kvv'!$B$1:$AV$1,0),FALSE),VLOOKUP($B241,'Justerad allokering kvv'!$B$1:$AG$700,MATCH(C$1,'Justerad allokering kvv'!$B$1:$AF$1,0),FALSE)))</f>
        <v>0</v>
      </c>
      <c r="D241">
        <f>IF($B241=" ","",IF(ISERROR(1/VLOOKUP($B241,'Justerad allokering kvv'!$B$1:$AG$700,MATCH(D$1,'Justerad allokering kvv'!$B$1:$AF$1,0),FALSE)),VLOOKUP($B241,'Allokerad kvv'!$B$2:$AV$700,MATCH(D$1,'Allokerad kvv'!$B$1:$AV$1,0),FALSE),VLOOKUP($B241,'Justerad allokering kvv'!$B$1:$AG$700,MATCH(D$1,'Justerad allokering kvv'!$B$1:$AF$1,0),FALSE)))</f>
        <v>0</v>
      </c>
      <c r="E241">
        <f>IF($B241=" ","",IF(ISERROR(1/VLOOKUP($B241,'Justerad allokering kvv'!$B$1:$AG$700,MATCH(E$1,'Justerad allokering kvv'!$B$1:$AF$1,0),FALSE)),VLOOKUP($B241,'Allokerad kvv'!$B$2:$AV$700,MATCH(E$1,'Allokerad kvv'!$B$1:$AV$1,0),FALSE),VLOOKUP($B241,'Justerad allokering kvv'!$B$1:$AG$700,MATCH(E$1,'Justerad allokering kvv'!$B$1:$AF$1,0),FALSE)))</f>
        <v>0</v>
      </c>
      <c r="F241">
        <f>IF($B241=" ","",IF(ISERROR(1/VLOOKUP($B241,'Justerad allokering kvv'!$B$1:$AG$700,MATCH(F$1,'Justerad allokering kvv'!$B$1:$AF$1,0),FALSE)),VLOOKUP($B241,'Allokerad kvv'!$B$2:$AV$700,MATCH(F$1,'Allokerad kvv'!$B$1:$AV$1,0),FALSE),VLOOKUP($B241,'Justerad allokering kvv'!$B$1:$AG$700,MATCH(F$1,'Justerad allokering kvv'!$B$1:$AF$1,0),FALSE)))</f>
        <v>0</v>
      </c>
      <c r="G241">
        <f>IF($B241=" ","",IF(ISERROR(1/VLOOKUP($B241,'Justerad allokering kvv'!$B$1:$AG$700,MATCH(G$1,'Justerad allokering kvv'!$B$1:$AF$1,0),FALSE)),VLOOKUP($B241,'Allokerad kvv'!$B$2:$AV$700,MATCH(G$1,'Allokerad kvv'!$B$1:$AV$1,0),FALSE),VLOOKUP($B241,'Justerad allokering kvv'!$B$1:$AG$700,MATCH(G$1,'Justerad allokering kvv'!$B$1:$AF$1,0),FALSE)))</f>
        <v>0</v>
      </c>
      <c r="H241">
        <f>IF($B241=" ","",IF(ISERROR(1/VLOOKUP($B241,'Justerad allokering kvv'!$B$1:$AG$700,MATCH(H$1,'Justerad allokering kvv'!$B$1:$AF$1,0),FALSE)),VLOOKUP($B241,'Allokerad kvv'!$B$2:$AV$700,MATCH(H$1,'Allokerad kvv'!$B$1:$AV$1,0),FALSE),VLOOKUP($B241,'Justerad allokering kvv'!$B$1:$AG$700,MATCH(H$1,'Justerad allokering kvv'!$B$1:$AF$1,0),FALSE)))</f>
        <v>0</v>
      </c>
      <c r="I241">
        <f>IF($B241=" ","",IF(ISERROR(1/VLOOKUP($B241,'Justerad allokering kvv'!$B$1:$AG$700,MATCH(I$1,'Justerad allokering kvv'!$B$1:$AF$1,0),FALSE)),VLOOKUP($B241,'Allokerad kvv'!$B$2:$AV$700,MATCH(I$1,'Allokerad kvv'!$B$1:$AV$1,0),FALSE),VLOOKUP($B241,'Justerad allokering kvv'!$B$1:$AG$700,MATCH(I$1,'Justerad allokering kvv'!$B$1:$AF$1,0),FALSE)))</f>
        <v>0</v>
      </c>
      <c r="J241">
        <f>IF($B241=" ","",IF(ISERROR(1/VLOOKUP($B241,'Justerad allokering kvv'!$B$1:$AG$700,MATCH(J$1,'Justerad allokering kvv'!$B$1:$AF$1,0),FALSE)),VLOOKUP($B241,'Allokerad kvv'!$B$2:$AV$700,MATCH(J$1,'Allokerad kvv'!$B$1:$AV$1,0),FALSE),VLOOKUP($B241,'Justerad allokering kvv'!$B$1:$AG$700,MATCH(J$1,'Justerad allokering kvv'!$B$1:$AF$1,0),FALSE)))</f>
        <v>0</v>
      </c>
      <c r="K241">
        <f>IF($B241=" ","",IF(ISERROR(1/VLOOKUP($B241,'Justerad allokering kvv'!$B$1:$AG$700,MATCH(K$1,'Justerad allokering kvv'!$B$1:$AF$1,0),FALSE)),VLOOKUP($B241,'Allokerad kvv'!$B$2:$AV$700,MATCH(K$1,'Allokerad kvv'!$B$1:$AV$1,0),FALSE),VLOOKUP($B241,'Justerad allokering kvv'!$B$1:$AG$700,MATCH(K$1,'Justerad allokering kvv'!$B$1:$AF$1,0),FALSE)))</f>
        <v>0</v>
      </c>
      <c r="L241">
        <f>IF($B241=" ","",IF(ISERROR(1/VLOOKUP($B241,'Justerad allokering kvv'!$B$1:$AG$700,MATCH(L$1,'Justerad allokering kvv'!$B$1:$AF$1,0),FALSE)),VLOOKUP($B241,'Allokerad kvv'!$B$2:$AV$700,MATCH(L$1,'Allokerad kvv'!$B$1:$AV$1,0),FALSE),VLOOKUP($B241,'Justerad allokering kvv'!$B$1:$AG$700,MATCH(L$1,'Justerad allokering kvv'!$B$1:$AF$1,0),FALSE)))</f>
        <v>0</v>
      </c>
      <c r="M241">
        <f>IF($B241=" ","",IF(ISERROR(1/VLOOKUP($B241,'Justerad allokering kvv'!$B$1:$AG$700,MATCH(M$1,'Justerad allokering kvv'!$B$1:$AF$1,0),FALSE)),VLOOKUP($B241,'Allokerad kvv'!$B$2:$AV$700,MATCH(M$1,'Allokerad kvv'!$B$1:$AV$1,0),FALSE),VLOOKUP($B241,'Justerad allokering kvv'!$B$1:$AG$700,MATCH(M$1,'Justerad allokering kvv'!$B$1:$AF$1,0),FALSE)))</f>
        <v>0</v>
      </c>
      <c r="N241">
        <f>IF($B241=" ","",IF(ISERROR(1/VLOOKUP($B241,'Justerad allokering kvv'!$B$1:$AG$700,MATCH(N$1,'Justerad allokering kvv'!$B$1:$AF$1,0),FALSE)),VLOOKUP($B241,'Allokerad kvv'!$B$2:$AV$700,MATCH(N$1,'Allokerad kvv'!$B$1:$AV$1,0),FALSE),VLOOKUP($B241,'Justerad allokering kvv'!$B$1:$AG$700,MATCH(N$1,'Justerad allokering kvv'!$B$1:$AF$1,0),FALSE)))</f>
        <v>0</v>
      </c>
      <c r="O241">
        <f>IF($B241=" ","",IF(ISERROR(1/VLOOKUP($B241,'Justerad allokering kvv'!$B$1:$AG$700,MATCH(O$1,'Justerad allokering kvv'!$B$1:$AF$1,0),FALSE)),VLOOKUP($B241,'Allokerad kvv'!$B$2:$AV$700,MATCH(O$1,'Allokerad kvv'!$B$1:$AV$1,0),FALSE),VLOOKUP($B241,'Justerad allokering kvv'!$B$1:$AG$700,MATCH(O$1,'Justerad allokering kvv'!$B$1:$AF$1,0),FALSE)))</f>
        <v>0</v>
      </c>
      <c r="P241">
        <f>IF($B241=" ","",IF(ISERROR(1/VLOOKUP($B241,'Justerad allokering kvv'!$B$1:$AG$700,MATCH(P$1,'Justerad allokering kvv'!$B$1:$AF$1,0),FALSE)),VLOOKUP($B241,'Allokerad kvv'!$B$2:$AV$700,MATCH(P$1,'Allokerad kvv'!$B$1:$AV$1,0),FALSE),VLOOKUP($B241,'Justerad allokering kvv'!$B$1:$AG$700,MATCH(P$1,'Justerad allokering kvv'!$B$1:$AF$1,0),FALSE)))</f>
        <v>0</v>
      </c>
      <c r="Q241">
        <f>IF($B241=" ","",IF(ISERROR(1/VLOOKUP($B241,'Justerad allokering kvv'!$B$1:$AG$700,MATCH(Q$1,'Justerad allokering kvv'!$B$1:$AF$1,0),FALSE)),VLOOKUP($B241,'Allokerad kvv'!$B$2:$AV$700,MATCH(Q$1,'Allokerad kvv'!$B$1:$AV$1,0),FALSE),VLOOKUP($B241,'Justerad allokering kvv'!$B$1:$AG$700,MATCH(Q$1,'Justerad allokering kvv'!$B$1:$AF$1,0),FALSE)))</f>
        <v>0</v>
      </c>
      <c r="R241">
        <f>IF($B241=" ","",IF(ISERROR(1/VLOOKUP($B241,'Justerad allokering kvv'!$B$1:$AG$700,MATCH(R$1,'Justerad allokering kvv'!$B$1:$AF$1,0),FALSE)),VLOOKUP($B241,'Allokerad kvv'!$B$2:$AV$700,MATCH(R$1,'Allokerad kvv'!$B$1:$AV$1,0),FALSE),VLOOKUP($B241,'Justerad allokering kvv'!$B$1:$AG$700,MATCH(R$1,'Justerad allokering kvv'!$B$1:$AF$1,0),FALSE)))</f>
        <v>0</v>
      </c>
      <c r="S241">
        <f>IF($B241=" ","",IF(ISERROR(1/VLOOKUP($B241,'Justerad allokering kvv'!$B$1:$AG$700,MATCH(S$1,'Justerad allokering kvv'!$B$1:$AF$1,0),FALSE)),VLOOKUP($B241,'Allokerad kvv'!$B$2:$AV$700,MATCH(S$1,'Allokerad kvv'!$B$1:$AV$1,0),FALSE),VLOOKUP($B241,'Justerad allokering kvv'!$B$1:$AG$700,MATCH(S$1,'Justerad allokering kvv'!$B$1:$AF$1,0),FALSE)))</f>
        <v>0</v>
      </c>
      <c r="T241">
        <f>IF($B241=" ","",IF(ISERROR(1/VLOOKUP($B241,'Justerad allokering kvv'!$B$1:$AG$700,MATCH(T$1,'Justerad allokering kvv'!$B$1:$AF$1,0),FALSE)),VLOOKUP($B241,'Allokerad kvv'!$B$2:$AV$700,MATCH(T$1,'Allokerad kvv'!$B$1:$AV$1,0),FALSE),VLOOKUP($B241,'Justerad allokering kvv'!$B$1:$AG$700,MATCH(T$1,'Justerad allokering kvv'!$B$1:$AF$1,0),FALSE)))</f>
        <v>0</v>
      </c>
      <c r="U241">
        <f>IF($B241=" ","",IF(ISERROR(1/VLOOKUP($B241,'Justerad allokering kvv'!$B$1:$AG$700,MATCH(U$1,'Justerad allokering kvv'!$B$1:$AF$1,0),FALSE)),VLOOKUP($B241,'Allokerad kvv'!$B$2:$AV$700,MATCH(U$1,'Allokerad kvv'!$B$1:$AV$1,0),FALSE),VLOOKUP($B241,'Justerad allokering kvv'!$B$1:$AG$700,MATCH(U$1,'Justerad allokering kvv'!$B$1:$AF$1,0),FALSE)))</f>
        <v>0</v>
      </c>
      <c r="V241">
        <f>IF($B241=" ","",IF(ISERROR(1/VLOOKUP($B241,'Justerad allokering kvv'!$B$1:$AG$700,MATCH(V$1,'Justerad allokering kvv'!$B$1:$AF$1,0),FALSE)),VLOOKUP($B241,'Allokerad kvv'!$B$2:$AV$700,MATCH(V$1,'Allokerad kvv'!$B$1:$AV$1,0),FALSE),VLOOKUP($B241,'Justerad allokering kvv'!$B$1:$AG$700,MATCH(V$1,'Justerad allokering kvv'!$B$1:$AF$1,0),FALSE)))</f>
        <v>0</v>
      </c>
      <c r="W241">
        <f>IF($B241=" ","",IF(ISERROR(1/VLOOKUP($B241,'Justerad allokering kvv'!$B$1:$AG$700,MATCH(W$1,'Justerad allokering kvv'!$B$1:$AF$1,0),FALSE)),VLOOKUP($B241,'Allokerad kvv'!$B$2:$AV$700,MATCH(W$1,'Allokerad kvv'!$B$1:$AV$1,0),FALSE),VLOOKUP($B241,'Justerad allokering kvv'!$B$1:$AG$700,MATCH(W$1,'Justerad allokering kvv'!$B$1:$AF$1,0),FALSE)))</f>
        <v>0</v>
      </c>
      <c r="X241">
        <f>IF($B241=" ","",IF(ISERROR(1/VLOOKUP($B241,'Justerad allokering kvv'!$B$1:$AG$700,MATCH(X$1,'Justerad allokering kvv'!$B$1:$AF$1,0),FALSE)),VLOOKUP($B241,'Allokerad kvv'!$B$2:$AV$700,MATCH(X$1,'Allokerad kvv'!$B$1:$AV$1,0),FALSE),VLOOKUP($B241,'Justerad allokering kvv'!$B$1:$AG$700,MATCH(X$1,'Justerad allokering kvv'!$B$1:$AF$1,0),FALSE)))</f>
        <v>0</v>
      </c>
      <c r="Y241">
        <f>IF($B241=" ","",IF(ISERROR(1/VLOOKUP($B241,'Justerad allokering kvv'!$B$1:$AG$700,MATCH(Y$1,'Justerad allokering kvv'!$B$1:$AF$1,0),FALSE)),VLOOKUP($B241,'Allokerad kvv'!$B$2:$AV$700,MATCH(Y$1,'Allokerad kvv'!$B$1:$AV$1,0),FALSE),VLOOKUP($B241,'Justerad allokering kvv'!$B$1:$AG$700,MATCH(Y$1,'Justerad allokering kvv'!$B$1:$AF$1,0),FALSE)))</f>
        <v>0</v>
      </c>
      <c r="AB241">
        <f>IFERROR(VLOOKUP($B241,Kraftvärmeprod!$B$1:$AO$424,MATCH("Tillförd energi från rökgaskondensering (GWh)",Kraftvärmeprod!$B$1:$AG$1,0),FALSE)/1,0)</f>
        <v>0</v>
      </c>
      <c r="AE241" s="122">
        <f t="shared" si="12"/>
        <v>0</v>
      </c>
      <c r="AG241">
        <f t="shared" si="13"/>
        <v>0</v>
      </c>
      <c r="AH241">
        <f t="shared" si="14"/>
        <v>0</v>
      </c>
      <c r="AI241" t="str">
        <f>IF(AH241=0,"",AH241/VLOOKUP(B241,Kraftvärmeprod!$B$1:$BC$480,MATCH("Summa tillförd energi exklusive rökgaskondensering",Kraftvärmeprod!$B$1:$BC$1,0),FALSE))</f>
        <v/>
      </c>
      <c r="AK241">
        <f t="shared" si="15"/>
        <v>0</v>
      </c>
    </row>
    <row r="242" spans="1:37" x14ac:dyDescent="0.25">
      <c r="A242" s="2" t="s">
        <v>382</v>
      </c>
      <c r="B242" s="2" t="s">
        <v>391</v>
      </c>
      <c r="C242">
        <f>IF($B242=" ","",IF(ISERROR(1/VLOOKUP($B242,'Justerad allokering kvv'!$B$1:$AG$700,MATCH(C$1,'Justerad allokering kvv'!$B$1:$AF$1,0),FALSE)),VLOOKUP($B242,'Allokerad kvv'!$B$2:$AV$700,MATCH(C$1,'Allokerad kvv'!$B$1:$AV$1,0),FALSE),VLOOKUP($B242,'Justerad allokering kvv'!$B$1:$AG$700,MATCH(C$1,'Justerad allokering kvv'!$B$1:$AF$1,0),FALSE)))</f>
        <v>0</v>
      </c>
      <c r="D242">
        <f>IF($B242=" ","",IF(ISERROR(1/VLOOKUP($B242,'Justerad allokering kvv'!$B$1:$AG$700,MATCH(D$1,'Justerad allokering kvv'!$B$1:$AF$1,0),FALSE)),VLOOKUP($B242,'Allokerad kvv'!$B$2:$AV$700,MATCH(D$1,'Allokerad kvv'!$B$1:$AV$1,0),FALSE),VLOOKUP($B242,'Justerad allokering kvv'!$B$1:$AG$700,MATCH(D$1,'Justerad allokering kvv'!$B$1:$AF$1,0),FALSE)))</f>
        <v>0</v>
      </c>
      <c r="E242">
        <f>IF($B242=" ","",IF(ISERROR(1/VLOOKUP($B242,'Justerad allokering kvv'!$B$1:$AG$700,MATCH(E$1,'Justerad allokering kvv'!$B$1:$AF$1,0),FALSE)),VLOOKUP($B242,'Allokerad kvv'!$B$2:$AV$700,MATCH(E$1,'Allokerad kvv'!$B$1:$AV$1,0),FALSE),VLOOKUP($B242,'Justerad allokering kvv'!$B$1:$AG$700,MATCH(E$1,'Justerad allokering kvv'!$B$1:$AF$1,0),FALSE)))</f>
        <v>0</v>
      </c>
      <c r="F242">
        <f>IF($B242=" ","",IF(ISERROR(1/VLOOKUP($B242,'Justerad allokering kvv'!$B$1:$AG$700,MATCH(F$1,'Justerad allokering kvv'!$B$1:$AF$1,0),FALSE)),VLOOKUP($B242,'Allokerad kvv'!$B$2:$AV$700,MATCH(F$1,'Allokerad kvv'!$B$1:$AV$1,0),FALSE),VLOOKUP($B242,'Justerad allokering kvv'!$B$1:$AG$700,MATCH(F$1,'Justerad allokering kvv'!$B$1:$AF$1,0),FALSE)))</f>
        <v>0</v>
      </c>
      <c r="G242">
        <f>IF($B242=" ","",IF(ISERROR(1/VLOOKUP($B242,'Justerad allokering kvv'!$B$1:$AG$700,MATCH(G$1,'Justerad allokering kvv'!$B$1:$AF$1,0),FALSE)),VLOOKUP($B242,'Allokerad kvv'!$B$2:$AV$700,MATCH(G$1,'Allokerad kvv'!$B$1:$AV$1,0),FALSE),VLOOKUP($B242,'Justerad allokering kvv'!$B$1:$AG$700,MATCH(G$1,'Justerad allokering kvv'!$B$1:$AF$1,0),FALSE)))</f>
        <v>0</v>
      </c>
      <c r="H242">
        <f>IF($B242=" ","",IF(ISERROR(1/VLOOKUP($B242,'Justerad allokering kvv'!$B$1:$AG$700,MATCH(H$1,'Justerad allokering kvv'!$B$1:$AF$1,0),FALSE)),VLOOKUP($B242,'Allokerad kvv'!$B$2:$AV$700,MATCH(H$1,'Allokerad kvv'!$B$1:$AV$1,0),FALSE),VLOOKUP($B242,'Justerad allokering kvv'!$B$1:$AG$700,MATCH(H$1,'Justerad allokering kvv'!$B$1:$AF$1,0),FALSE)))</f>
        <v>0</v>
      </c>
      <c r="I242">
        <f>IF($B242=" ","",IF(ISERROR(1/VLOOKUP($B242,'Justerad allokering kvv'!$B$1:$AG$700,MATCH(I$1,'Justerad allokering kvv'!$B$1:$AF$1,0),FALSE)),VLOOKUP($B242,'Allokerad kvv'!$B$2:$AV$700,MATCH(I$1,'Allokerad kvv'!$B$1:$AV$1,0),FALSE),VLOOKUP($B242,'Justerad allokering kvv'!$B$1:$AG$700,MATCH(I$1,'Justerad allokering kvv'!$B$1:$AF$1,0),FALSE)))</f>
        <v>0</v>
      </c>
      <c r="J242">
        <f>IF($B242=" ","",IF(ISERROR(1/VLOOKUP($B242,'Justerad allokering kvv'!$B$1:$AG$700,MATCH(J$1,'Justerad allokering kvv'!$B$1:$AF$1,0),FALSE)),VLOOKUP($B242,'Allokerad kvv'!$B$2:$AV$700,MATCH(J$1,'Allokerad kvv'!$B$1:$AV$1,0),FALSE),VLOOKUP($B242,'Justerad allokering kvv'!$B$1:$AG$700,MATCH(J$1,'Justerad allokering kvv'!$B$1:$AF$1,0),FALSE)))</f>
        <v>0</v>
      </c>
      <c r="K242">
        <f>IF($B242=" ","",IF(ISERROR(1/VLOOKUP($B242,'Justerad allokering kvv'!$B$1:$AG$700,MATCH(K$1,'Justerad allokering kvv'!$B$1:$AF$1,0),FALSE)),VLOOKUP($B242,'Allokerad kvv'!$B$2:$AV$700,MATCH(K$1,'Allokerad kvv'!$B$1:$AV$1,0),FALSE),VLOOKUP($B242,'Justerad allokering kvv'!$B$1:$AG$700,MATCH(K$1,'Justerad allokering kvv'!$B$1:$AF$1,0),FALSE)))</f>
        <v>0</v>
      </c>
      <c r="L242">
        <f>IF($B242=" ","",IF(ISERROR(1/VLOOKUP($B242,'Justerad allokering kvv'!$B$1:$AG$700,MATCH(L$1,'Justerad allokering kvv'!$B$1:$AF$1,0),FALSE)),VLOOKUP($B242,'Allokerad kvv'!$B$2:$AV$700,MATCH(L$1,'Allokerad kvv'!$B$1:$AV$1,0),FALSE),VLOOKUP($B242,'Justerad allokering kvv'!$B$1:$AG$700,MATCH(L$1,'Justerad allokering kvv'!$B$1:$AF$1,0),FALSE)))</f>
        <v>0</v>
      </c>
      <c r="M242">
        <f>IF($B242=" ","",IF(ISERROR(1/VLOOKUP($B242,'Justerad allokering kvv'!$B$1:$AG$700,MATCH(M$1,'Justerad allokering kvv'!$B$1:$AF$1,0),FALSE)),VLOOKUP($B242,'Allokerad kvv'!$B$2:$AV$700,MATCH(M$1,'Allokerad kvv'!$B$1:$AV$1,0),FALSE),VLOOKUP($B242,'Justerad allokering kvv'!$B$1:$AG$700,MATCH(M$1,'Justerad allokering kvv'!$B$1:$AF$1,0),FALSE)))</f>
        <v>0</v>
      </c>
      <c r="N242">
        <f>IF($B242=" ","",IF(ISERROR(1/VLOOKUP($B242,'Justerad allokering kvv'!$B$1:$AG$700,MATCH(N$1,'Justerad allokering kvv'!$B$1:$AF$1,0),FALSE)),VLOOKUP($B242,'Allokerad kvv'!$B$2:$AV$700,MATCH(N$1,'Allokerad kvv'!$B$1:$AV$1,0),FALSE),VLOOKUP($B242,'Justerad allokering kvv'!$B$1:$AG$700,MATCH(N$1,'Justerad allokering kvv'!$B$1:$AF$1,0),FALSE)))</f>
        <v>0</v>
      </c>
      <c r="O242">
        <f>IF($B242=" ","",IF(ISERROR(1/VLOOKUP($B242,'Justerad allokering kvv'!$B$1:$AG$700,MATCH(O$1,'Justerad allokering kvv'!$B$1:$AF$1,0),FALSE)),VLOOKUP($B242,'Allokerad kvv'!$B$2:$AV$700,MATCH(O$1,'Allokerad kvv'!$B$1:$AV$1,0),FALSE),VLOOKUP($B242,'Justerad allokering kvv'!$B$1:$AG$700,MATCH(O$1,'Justerad allokering kvv'!$B$1:$AF$1,0),FALSE)))</f>
        <v>0</v>
      </c>
      <c r="P242">
        <f>IF($B242=" ","",IF(ISERROR(1/VLOOKUP($B242,'Justerad allokering kvv'!$B$1:$AG$700,MATCH(P$1,'Justerad allokering kvv'!$B$1:$AF$1,0),FALSE)),VLOOKUP($B242,'Allokerad kvv'!$B$2:$AV$700,MATCH(P$1,'Allokerad kvv'!$B$1:$AV$1,0),FALSE),VLOOKUP($B242,'Justerad allokering kvv'!$B$1:$AG$700,MATCH(P$1,'Justerad allokering kvv'!$B$1:$AF$1,0),FALSE)))</f>
        <v>0</v>
      </c>
      <c r="Q242">
        <f>IF($B242=" ","",IF(ISERROR(1/VLOOKUP($B242,'Justerad allokering kvv'!$B$1:$AG$700,MATCH(Q$1,'Justerad allokering kvv'!$B$1:$AF$1,0),FALSE)),VLOOKUP($B242,'Allokerad kvv'!$B$2:$AV$700,MATCH(Q$1,'Allokerad kvv'!$B$1:$AV$1,0),FALSE),VLOOKUP($B242,'Justerad allokering kvv'!$B$1:$AG$700,MATCH(Q$1,'Justerad allokering kvv'!$B$1:$AF$1,0),FALSE)))</f>
        <v>0</v>
      </c>
      <c r="R242">
        <f>IF($B242=" ","",IF(ISERROR(1/VLOOKUP($B242,'Justerad allokering kvv'!$B$1:$AG$700,MATCH(R$1,'Justerad allokering kvv'!$B$1:$AF$1,0),FALSE)),VLOOKUP($B242,'Allokerad kvv'!$B$2:$AV$700,MATCH(R$1,'Allokerad kvv'!$B$1:$AV$1,0),FALSE),VLOOKUP($B242,'Justerad allokering kvv'!$B$1:$AG$700,MATCH(R$1,'Justerad allokering kvv'!$B$1:$AF$1,0),FALSE)))</f>
        <v>0</v>
      </c>
      <c r="S242">
        <f>IF($B242=" ","",IF(ISERROR(1/VLOOKUP($B242,'Justerad allokering kvv'!$B$1:$AG$700,MATCH(S$1,'Justerad allokering kvv'!$B$1:$AF$1,0),FALSE)),VLOOKUP($B242,'Allokerad kvv'!$B$2:$AV$700,MATCH(S$1,'Allokerad kvv'!$B$1:$AV$1,0),FALSE),VLOOKUP($B242,'Justerad allokering kvv'!$B$1:$AG$700,MATCH(S$1,'Justerad allokering kvv'!$B$1:$AF$1,0),FALSE)))</f>
        <v>0</v>
      </c>
      <c r="T242">
        <f>IF($B242=" ","",IF(ISERROR(1/VLOOKUP($B242,'Justerad allokering kvv'!$B$1:$AG$700,MATCH(T$1,'Justerad allokering kvv'!$B$1:$AF$1,0),FALSE)),VLOOKUP($B242,'Allokerad kvv'!$B$2:$AV$700,MATCH(T$1,'Allokerad kvv'!$B$1:$AV$1,0),FALSE),VLOOKUP($B242,'Justerad allokering kvv'!$B$1:$AG$700,MATCH(T$1,'Justerad allokering kvv'!$B$1:$AF$1,0),FALSE)))</f>
        <v>0</v>
      </c>
      <c r="U242">
        <f>IF($B242=" ","",IF(ISERROR(1/VLOOKUP($B242,'Justerad allokering kvv'!$B$1:$AG$700,MATCH(U$1,'Justerad allokering kvv'!$B$1:$AF$1,0),FALSE)),VLOOKUP($B242,'Allokerad kvv'!$B$2:$AV$700,MATCH(U$1,'Allokerad kvv'!$B$1:$AV$1,0),FALSE),VLOOKUP($B242,'Justerad allokering kvv'!$B$1:$AG$700,MATCH(U$1,'Justerad allokering kvv'!$B$1:$AF$1,0),FALSE)))</f>
        <v>0</v>
      </c>
      <c r="V242">
        <f>IF($B242=" ","",IF(ISERROR(1/VLOOKUP($B242,'Justerad allokering kvv'!$B$1:$AG$700,MATCH(V$1,'Justerad allokering kvv'!$B$1:$AF$1,0),FALSE)),VLOOKUP($B242,'Allokerad kvv'!$B$2:$AV$700,MATCH(V$1,'Allokerad kvv'!$B$1:$AV$1,0),FALSE),VLOOKUP($B242,'Justerad allokering kvv'!$B$1:$AG$700,MATCH(V$1,'Justerad allokering kvv'!$B$1:$AF$1,0),FALSE)))</f>
        <v>0</v>
      </c>
      <c r="W242">
        <f>IF($B242=" ","",IF(ISERROR(1/VLOOKUP($B242,'Justerad allokering kvv'!$B$1:$AG$700,MATCH(W$1,'Justerad allokering kvv'!$B$1:$AF$1,0),FALSE)),VLOOKUP($B242,'Allokerad kvv'!$B$2:$AV$700,MATCH(W$1,'Allokerad kvv'!$B$1:$AV$1,0),FALSE),VLOOKUP($B242,'Justerad allokering kvv'!$B$1:$AG$700,MATCH(W$1,'Justerad allokering kvv'!$B$1:$AF$1,0),FALSE)))</f>
        <v>0</v>
      </c>
      <c r="X242">
        <f>IF($B242=" ","",IF(ISERROR(1/VLOOKUP($B242,'Justerad allokering kvv'!$B$1:$AG$700,MATCH(X$1,'Justerad allokering kvv'!$B$1:$AF$1,0),FALSE)),VLOOKUP($B242,'Allokerad kvv'!$B$2:$AV$700,MATCH(X$1,'Allokerad kvv'!$B$1:$AV$1,0),FALSE),VLOOKUP($B242,'Justerad allokering kvv'!$B$1:$AG$700,MATCH(X$1,'Justerad allokering kvv'!$B$1:$AF$1,0),FALSE)))</f>
        <v>0</v>
      </c>
      <c r="Y242">
        <f>IF($B242=" ","",IF(ISERROR(1/VLOOKUP($B242,'Justerad allokering kvv'!$B$1:$AG$700,MATCH(Y$1,'Justerad allokering kvv'!$B$1:$AF$1,0),FALSE)),VLOOKUP($B242,'Allokerad kvv'!$B$2:$AV$700,MATCH(Y$1,'Allokerad kvv'!$B$1:$AV$1,0),FALSE),VLOOKUP($B242,'Justerad allokering kvv'!$B$1:$AG$700,MATCH(Y$1,'Justerad allokering kvv'!$B$1:$AF$1,0),FALSE)))</f>
        <v>0</v>
      </c>
      <c r="AB242">
        <f>IFERROR(VLOOKUP($B242,Kraftvärmeprod!$B$1:$AO$424,MATCH("Tillförd energi från rökgaskondensering (GWh)",Kraftvärmeprod!$B$1:$AG$1,0),FALSE)/1,0)</f>
        <v>0</v>
      </c>
      <c r="AE242" s="122">
        <f t="shared" si="12"/>
        <v>0</v>
      </c>
      <c r="AG242">
        <f t="shared" si="13"/>
        <v>0</v>
      </c>
      <c r="AH242">
        <f t="shared" si="14"/>
        <v>0</v>
      </c>
      <c r="AI242" t="str">
        <f>IF(AH242=0,"",AH242/VLOOKUP(B242,Kraftvärmeprod!$B$1:$BC$480,MATCH("Summa tillförd energi exklusive rökgaskondensering",Kraftvärmeprod!$B$1:$BC$1,0),FALSE))</f>
        <v/>
      </c>
      <c r="AK242">
        <f t="shared" si="15"/>
        <v>0</v>
      </c>
    </row>
    <row r="243" spans="1:37" x14ac:dyDescent="0.25">
      <c r="A243" s="2" t="s">
        <v>382</v>
      </c>
      <c r="B243" s="2" t="s">
        <v>392</v>
      </c>
      <c r="C243">
        <f>IF($B243=" ","",IF(ISERROR(1/VLOOKUP($B243,'Justerad allokering kvv'!$B$1:$AG$700,MATCH(C$1,'Justerad allokering kvv'!$B$1:$AF$1,0),FALSE)),VLOOKUP($B243,'Allokerad kvv'!$B$2:$AV$700,MATCH(C$1,'Allokerad kvv'!$B$1:$AV$1,0),FALSE),VLOOKUP($B243,'Justerad allokering kvv'!$B$1:$AG$700,MATCH(C$1,'Justerad allokering kvv'!$B$1:$AF$1,0),FALSE)))</f>
        <v>0</v>
      </c>
      <c r="D243">
        <f>IF($B243=" ","",IF(ISERROR(1/VLOOKUP($B243,'Justerad allokering kvv'!$B$1:$AG$700,MATCH(D$1,'Justerad allokering kvv'!$B$1:$AF$1,0),FALSE)),VLOOKUP($B243,'Allokerad kvv'!$B$2:$AV$700,MATCH(D$1,'Allokerad kvv'!$B$1:$AV$1,0),FALSE),VLOOKUP($B243,'Justerad allokering kvv'!$B$1:$AG$700,MATCH(D$1,'Justerad allokering kvv'!$B$1:$AF$1,0),FALSE)))</f>
        <v>0</v>
      </c>
      <c r="E243">
        <f>IF($B243=" ","",IF(ISERROR(1/VLOOKUP($B243,'Justerad allokering kvv'!$B$1:$AG$700,MATCH(E$1,'Justerad allokering kvv'!$B$1:$AF$1,0),FALSE)),VLOOKUP($B243,'Allokerad kvv'!$B$2:$AV$700,MATCH(E$1,'Allokerad kvv'!$B$1:$AV$1,0),FALSE),VLOOKUP($B243,'Justerad allokering kvv'!$B$1:$AG$700,MATCH(E$1,'Justerad allokering kvv'!$B$1:$AF$1,0),FALSE)))</f>
        <v>0</v>
      </c>
      <c r="F243">
        <f>IF($B243=" ","",IF(ISERROR(1/VLOOKUP($B243,'Justerad allokering kvv'!$B$1:$AG$700,MATCH(F$1,'Justerad allokering kvv'!$B$1:$AF$1,0),FALSE)),VLOOKUP($B243,'Allokerad kvv'!$B$2:$AV$700,MATCH(F$1,'Allokerad kvv'!$B$1:$AV$1,0),FALSE),VLOOKUP($B243,'Justerad allokering kvv'!$B$1:$AG$700,MATCH(F$1,'Justerad allokering kvv'!$B$1:$AF$1,0),FALSE)))</f>
        <v>0</v>
      </c>
      <c r="G243">
        <f>IF($B243=" ","",IF(ISERROR(1/VLOOKUP($B243,'Justerad allokering kvv'!$B$1:$AG$700,MATCH(G$1,'Justerad allokering kvv'!$B$1:$AF$1,0),FALSE)),VLOOKUP($B243,'Allokerad kvv'!$B$2:$AV$700,MATCH(G$1,'Allokerad kvv'!$B$1:$AV$1,0),FALSE),VLOOKUP($B243,'Justerad allokering kvv'!$B$1:$AG$700,MATCH(G$1,'Justerad allokering kvv'!$B$1:$AF$1,0),FALSE)))</f>
        <v>0</v>
      </c>
      <c r="H243">
        <f>IF($B243=" ","",IF(ISERROR(1/VLOOKUP($B243,'Justerad allokering kvv'!$B$1:$AG$700,MATCH(H$1,'Justerad allokering kvv'!$B$1:$AF$1,0),FALSE)),VLOOKUP($B243,'Allokerad kvv'!$B$2:$AV$700,MATCH(H$1,'Allokerad kvv'!$B$1:$AV$1,0),FALSE),VLOOKUP($B243,'Justerad allokering kvv'!$B$1:$AG$700,MATCH(H$1,'Justerad allokering kvv'!$B$1:$AF$1,0),FALSE)))</f>
        <v>0</v>
      </c>
      <c r="I243">
        <f>IF($B243=" ","",IF(ISERROR(1/VLOOKUP($B243,'Justerad allokering kvv'!$B$1:$AG$700,MATCH(I$1,'Justerad allokering kvv'!$B$1:$AF$1,0),FALSE)),VLOOKUP($B243,'Allokerad kvv'!$B$2:$AV$700,MATCH(I$1,'Allokerad kvv'!$B$1:$AV$1,0),FALSE),VLOOKUP($B243,'Justerad allokering kvv'!$B$1:$AG$700,MATCH(I$1,'Justerad allokering kvv'!$B$1:$AF$1,0),FALSE)))</f>
        <v>0</v>
      </c>
      <c r="J243">
        <f>IF($B243=" ","",IF(ISERROR(1/VLOOKUP($B243,'Justerad allokering kvv'!$B$1:$AG$700,MATCH(J$1,'Justerad allokering kvv'!$B$1:$AF$1,0),FALSE)),VLOOKUP($B243,'Allokerad kvv'!$B$2:$AV$700,MATCH(J$1,'Allokerad kvv'!$B$1:$AV$1,0),FALSE),VLOOKUP($B243,'Justerad allokering kvv'!$B$1:$AG$700,MATCH(J$1,'Justerad allokering kvv'!$B$1:$AF$1,0),FALSE)))</f>
        <v>0</v>
      </c>
      <c r="K243">
        <f>IF($B243=" ","",IF(ISERROR(1/VLOOKUP($B243,'Justerad allokering kvv'!$B$1:$AG$700,MATCH(K$1,'Justerad allokering kvv'!$B$1:$AF$1,0),FALSE)),VLOOKUP($B243,'Allokerad kvv'!$B$2:$AV$700,MATCH(K$1,'Allokerad kvv'!$B$1:$AV$1,0),FALSE),VLOOKUP($B243,'Justerad allokering kvv'!$B$1:$AG$700,MATCH(K$1,'Justerad allokering kvv'!$B$1:$AF$1,0),FALSE)))</f>
        <v>0</v>
      </c>
      <c r="L243">
        <f>IF($B243=" ","",IF(ISERROR(1/VLOOKUP($B243,'Justerad allokering kvv'!$B$1:$AG$700,MATCH(L$1,'Justerad allokering kvv'!$B$1:$AF$1,0),FALSE)),VLOOKUP($B243,'Allokerad kvv'!$B$2:$AV$700,MATCH(L$1,'Allokerad kvv'!$B$1:$AV$1,0),FALSE),VLOOKUP($B243,'Justerad allokering kvv'!$B$1:$AG$700,MATCH(L$1,'Justerad allokering kvv'!$B$1:$AF$1,0),FALSE)))</f>
        <v>0</v>
      </c>
      <c r="M243">
        <f>IF($B243=" ","",IF(ISERROR(1/VLOOKUP($B243,'Justerad allokering kvv'!$B$1:$AG$700,MATCH(M$1,'Justerad allokering kvv'!$B$1:$AF$1,0),FALSE)),VLOOKUP($B243,'Allokerad kvv'!$B$2:$AV$700,MATCH(M$1,'Allokerad kvv'!$B$1:$AV$1,0),FALSE),VLOOKUP($B243,'Justerad allokering kvv'!$B$1:$AG$700,MATCH(M$1,'Justerad allokering kvv'!$B$1:$AF$1,0),FALSE)))</f>
        <v>0</v>
      </c>
      <c r="N243">
        <f>IF($B243=" ","",IF(ISERROR(1/VLOOKUP($B243,'Justerad allokering kvv'!$B$1:$AG$700,MATCH(N$1,'Justerad allokering kvv'!$B$1:$AF$1,0),FALSE)),VLOOKUP($B243,'Allokerad kvv'!$B$2:$AV$700,MATCH(N$1,'Allokerad kvv'!$B$1:$AV$1,0),FALSE),VLOOKUP($B243,'Justerad allokering kvv'!$B$1:$AG$700,MATCH(N$1,'Justerad allokering kvv'!$B$1:$AF$1,0),FALSE)))</f>
        <v>0</v>
      </c>
      <c r="O243">
        <f>IF($B243=" ","",IF(ISERROR(1/VLOOKUP($B243,'Justerad allokering kvv'!$B$1:$AG$700,MATCH(O$1,'Justerad allokering kvv'!$B$1:$AF$1,0),FALSE)),VLOOKUP($B243,'Allokerad kvv'!$B$2:$AV$700,MATCH(O$1,'Allokerad kvv'!$B$1:$AV$1,0),FALSE),VLOOKUP($B243,'Justerad allokering kvv'!$B$1:$AG$700,MATCH(O$1,'Justerad allokering kvv'!$B$1:$AF$1,0),FALSE)))</f>
        <v>0</v>
      </c>
      <c r="P243">
        <f>IF($B243=" ","",IF(ISERROR(1/VLOOKUP($B243,'Justerad allokering kvv'!$B$1:$AG$700,MATCH(P$1,'Justerad allokering kvv'!$B$1:$AF$1,0),FALSE)),VLOOKUP($B243,'Allokerad kvv'!$B$2:$AV$700,MATCH(P$1,'Allokerad kvv'!$B$1:$AV$1,0),FALSE),VLOOKUP($B243,'Justerad allokering kvv'!$B$1:$AG$700,MATCH(P$1,'Justerad allokering kvv'!$B$1:$AF$1,0),FALSE)))</f>
        <v>0</v>
      </c>
      <c r="Q243">
        <f>IF($B243=" ","",IF(ISERROR(1/VLOOKUP($B243,'Justerad allokering kvv'!$B$1:$AG$700,MATCH(Q$1,'Justerad allokering kvv'!$B$1:$AF$1,0),FALSE)),VLOOKUP($B243,'Allokerad kvv'!$B$2:$AV$700,MATCH(Q$1,'Allokerad kvv'!$B$1:$AV$1,0),FALSE),VLOOKUP($B243,'Justerad allokering kvv'!$B$1:$AG$700,MATCH(Q$1,'Justerad allokering kvv'!$B$1:$AF$1,0),FALSE)))</f>
        <v>0</v>
      </c>
      <c r="R243">
        <f>IF($B243=" ","",IF(ISERROR(1/VLOOKUP($B243,'Justerad allokering kvv'!$B$1:$AG$700,MATCH(R$1,'Justerad allokering kvv'!$B$1:$AF$1,0),FALSE)),VLOOKUP($B243,'Allokerad kvv'!$B$2:$AV$700,MATCH(R$1,'Allokerad kvv'!$B$1:$AV$1,0),FALSE),VLOOKUP($B243,'Justerad allokering kvv'!$B$1:$AG$700,MATCH(R$1,'Justerad allokering kvv'!$B$1:$AF$1,0),FALSE)))</f>
        <v>0</v>
      </c>
      <c r="S243">
        <f>IF($B243=" ","",IF(ISERROR(1/VLOOKUP($B243,'Justerad allokering kvv'!$B$1:$AG$700,MATCH(S$1,'Justerad allokering kvv'!$B$1:$AF$1,0),FALSE)),VLOOKUP($B243,'Allokerad kvv'!$B$2:$AV$700,MATCH(S$1,'Allokerad kvv'!$B$1:$AV$1,0),FALSE),VLOOKUP($B243,'Justerad allokering kvv'!$B$1:$AG$700,MATCH(S$1,'Justerad allokering kvv'!$B$1:$AF$1,0),FALSE)))</f>
        <v>0</v>
      </c>
      <c r="T243">
        <f>IF($B243=" ","",IF(ISERROR(1/VLOOKUP($B243,'Justerad allokering kvv'!$B$1:$AG$700,MATCH(T$1,'Justerad allokering kvv'!$B$1:$AF$1,0),FALSE)),VLOOKUP($B243,'Allokerad kvv'!$B$2:$AV$700,MATCH(T$1,'Allokerad kvv'!$B$1:$AV$1,0),FALSE),VLOOKUP($B243,'Justerad allokering kvv'!$B$1:$AG$700,MATCH(T$1,'Justerad allokering kvv'!$B$1:$AF$1,0),FALSE)))</f>
        <v>0</v>
      </c>
      <c r="U243">
        <f>IF($B243=" ","",IF(ISERROR(1/VLOOKUP($B243,'Justerad allokering kvv'!$B$1:$AG$700,MATCH(U$1,'Justerad allokering kvv'!$B$1:$AF$1,0),FALSE)),VLOOKUP($B243,'Allokerad kvv'!$B$2:$AV$700,MATCH(U$1,'Allokerad kvv'!$B$1:$AV$1,0),FALSE),VLOOKUP($B243,'Justerad allokering kvv'!$B$1:$AG$700,MATCH(U$1,'Justerad allokering kvv'!$B$1:$AF$1,0),FALSE)))</f>
        <v>0</v>
      </c>
      <c r="V243">
        <f>IF($B243=" ","",IF(ISERROR(1/VLOOKUP($B243,'Justerad allokering kvv'!$B$1:$AG$700,MATCH(V$1,'Justerad allokering kvv'!$B$1:$AF$1,0),FALSE)),VLOOKUP($B243,'Allokerad kvv'!$B$2:$AV$700,MATCH(V$1,'Allokerad kvv'!$B$1:$AV$1,0),FALSE),VLOOKUP($B243,'Justerad allokering kvv'!$B$1:$AG$700,MATCH(V$1,'Justerad allokering kvv'!$B$1:$AF$1,0),FALSE)))</f>
        <v>0</v>
      </c>
      <c r="W243">
        <f>IF($B243=" ","",IF(ISERROR(1/VLOOKUP($B243,'Justerad allokering kvv'!$B$1:$AG$700,MATCH(W$1,'Justerad allokering kvv'!$B$1:$AF$1,0),FALSE)),VLOOKUP($B243,'Allokerad kvv'!$B$2:$AV$700,MATCH(W$1,'Allokerad kvv'!$B$1:$AV$1,0),FALSE),VLOOKUP($B243,'Justerad allokering kvv'!$B$1:$AG$700,MATCH(W$1,'Justerad allokering kvv'!$B$1:$AF$1,0),FALSE)))</f>
        <v>0</v>
      </c>
      <c r="X243">
        <f>IF($B243=" ","",IF(ISERROR(1/VLOOKUP($B243,'Justerad allokering kvv'!$B$1:$AG$700,MATCH(X$1,'Justerad allokering kvv'!$B$1:$AF$1,0),FALSE)),VLOOKUP($B243,'Allokerad kvv'!$B$2:$AV$700,MATCH(X$1,'Allokerad kvv'!$B$1:$AV$1,0),FALSE),VLOOKUP($B243,'Justerad allokering kvv'!$B$1:$AG$700,MATCH(X$1,'Justerad allokering kvv'!$B$1:$AF$1,0),FALSE)))</f>
        <v>0</v>
      </c>
      <c r="Y243">
        <f>IF($B243=" ","",IF(ISERROR(1/VLOOKUP($B243,'Justerad allokering kvv'!$B$1:$AG$700,MATCH(Y$1,'Justerad allokering kvv'!$B$1:$AF$1,0),FALSE)),VLOOKUP($B243,'Allokerad kvv'!$B$2:$AV$700,MATCH(Y$1,'Allokerad kvv'!$B$1:$AV$1,0),FALSE),VLOOKUP($B243,'Justerad allokering kvv'!$B$1:$AG$700,MATCH(Y$1,'Justerad allokering kvv'!$B$1:$AF$1,0),FALSE)))</f>
        <v>0</v>
      </c>
      <c r="AB243">
        <f>IFERROR(VLOOKUP($B243,Kraftvärmeprod!$B$1:$AO$424,MATCH("Tillförd energi från rökgaskondensering (GWh)",Kraftvärmeprod!$B$1:$AG$1,0),FALSE)/1,0)</f>
        <v>0</v>
      </c>
      <c r="AE243" s="122">
        <f t="shared" si="12"/>
        <v>0</v>
      </c>
      <c r="AG243">
        <f t="shared" si="13"/>
        <v>0</v>
      </c>
      <c r="AH243">
        <f t="shared" si="14"/>
        <v>0</v>
      </c>
      <c r="AI243" t="str">
        <f>IF(AH243=0,"",AH243/VLOOKUP(B243,Kraftvärmeprod!$B$1:$BC$480,MATCH("Summa tillförd energi exklusive rökgaskondensering",Kraftvärmeprod!$B$1:$BC$1,0),FALSE))</f>
        <v/>
      </c>
      <c r="AK243">
        <f t="shared" si="15"/>
        <v>0</v>
      </c>
    </row>
    <row r="244" spans="1:37" x14ac:dyDescent="0.25">
      <c r="A244" s="2" t="s">
        <v>382</v>
      </c>
      <c r="B244" s="2" t="s">
        <v>393</v>
      </c>
      <c r="C244">
        <f>IF($B244=" ","",IF(ISERROR(1/VLOOKUP($B244,'Justerad allokering kvv'!$B$1:$AG$700,MATCH(C$1,'Justerad allokering kvv'!$B$1:$AF$1,0),FALSE)),VLOOKUP($B244,'Allokerad kvv'!$B$2:$AV$700,MATCH(C$1,'Allokerad kvv'!$B$1:$AV$1,0),FALSE),VLOOKUP($B244,'Justerad allokering kvv'!$B$1:$AG$700,MATCH(C$1,'Justerad allokering kvv'!$B$1:$AF$1,0),FALSE)))</f>
        <v>0</v>
      </c>
      <c r="D244">
        <f>IF($B244=" ","",IF(ISERROR(1/VLOOKUP($B244,'Justerad allokering kvv'!$B$1:$AG$700,MATCH(D$1,'Justerad allokering kvv'!$B$1:$AF$1,0),FALSE)),VLOOKUP($B244,'Allokerad kvv'!$B$2:$AV$700,MATCH(D$1,'Allokerad kvv'!$B$1:$AV$1,0),FALSE),VLOOKUP($B244,'Justerad allokering kvv'!$B$1:$AG$700,MATCH(D$1,'Justerad allokering kvv'!$B$1:$AF$1,0),FALSE)))</f>
        <v>0</v>
      </c>
      <c r="E244">
        <f>IF($B244=" ","",IF(ISERROR(1/VLOOKUP($B244,'Justerad allokering kvv'!$B$1:$AG$700,MATCH(E$1,'Justerad allokering kvv'!$B$1:$AF$1,0),FALSE)),VLOOKUP($B244,'Allokerad kvv'!$B$2:$AV$700,MATCH(E$1,'Allokerad kvv'!$B$1:$AV$1,0),FALSE),VLOOKUP($B244,'Justerad allokering kvv'!$B$1:$AG$700,MATCH(E$1,'Justerad allokering kvv'!$B$1:$AF$1,0),FALSE)))</f>
        <v>0</v>
      </c>
      <c r="F244">
        <f>IF($B244=" ","",IF(ISERROR(1/VLOOKUP($B244,'Justerad allokering kvv'!$B$1:$AG$700,MATCH(F$1,'Justerad allokering kvv'!$B$1:$AF$1,0),FALSE)),VLOOKUP($B244,'Allokerad kvv'!$B$2:$AV$700,MATCH(F$1,'Allokerad kvv'!$B$1:$AV$1,0),FALSE),VLOOKUP($B244,'Justerad allokering kvv'!$B$1:$AG$700,MATCH(F$1,'Justerad allokering kvv'!$B$1:$AF$1,0),FALSE)))</f>
        <v>0</v>
      </c>
      <c r="G244">
        <f>IF($B244=" ","",IF(ISERROR(1/VLOOKUP($B244,'Justerad allokering kvv'!$B$1:$AG$700,MATCH(G$1,'Justerad allokering kvv'!$B$1:$AF$1,0),FALSE)),VLOOKUP($B244,'Allokerad kvv'!$B$2:$AV$700,MATCH(G$1,'Allokerad kvv'!$B$1:$AV$1,0),FALSE),VLOOKUP($B244,'Justerad allokering kvv'!$B$1:$AG$700,MATCH(G$1,'Justerad allokering kvv'!$B$1:$AF$1,0),FALSE)))</f>
        <v>0</v>
      </c>
      <c r="H244">
        <f>IF($B244=" ","",IF(ISERROR(1/VLOOKUP($B244,'Justerad allokering kvv'!$B$1:$AG$700,MATCH(H$1,'Justerad allokering kvv'!$B$1:$AF$1,0),FALSE)),VLOOKUP($B244,'Allokerad kvv'!$B$2:$AV$700,MATCH(H$1,'Allokerad kvv'!$B$1:$AV$1,0),FALSE),VLOOKUP($B244,'Justerad allokering kvv'!$B$1:$AG$700,MATCH(H$1,'Justerad allokering kvv'!$B$1:$AF$1,0),FALSE)))</f>
        <v>0</v>
      </c>
      <c r="I244">
        <f>IF($B244=" ","",IF(ISERROR(1/VLOOKUP($B244,'Justerad allokering kvv'!$B$1:$AG$700,MATCH(I$1,'Justerad allokering kvv'!$B$1:$AF$1,0),FALSE)),VLOOKUP($B244,'Allokerad kvv'!$B$2:$AV$700,MATCH(I$1,'Allokerad kvv'!$B$1:$AV$1,0),FALSE),VLOOKUP($B244,'Justerad allokering kvv'!$B$1:$AG$700,MATCH(I$1,'Justerad allokering kvv'!$B$1:$AF$1,0),FALSE)))</f>
        <v>0</v>
      </c>
      <c r="J244">
        <f>IF($B244=" ","",IF(ISERROR(1/VLOOKUP($B244,'Justerad allokering kvv'!$B$1:$AG$700,MATCH(J$1,'Justerad allokering kvv'!$B$1:$AF$1,0),FALSE)),VLOOKUP($B244,'Allokerad kvv'!$B$2:$AV$700,MATCH(J$1,'Allokerad kvv'!$B$1:$AV$1,0),FALSE),VLOOKUP($B244,'Justerad allokering kvv'!$B$1:$AG$700,MATCH(J$1,'Justerad allokering kvv'!$B$1:$AF$1,0),FALSE)))</f>
        <v>0</v>
      </c>
      <c r="K244">
        <f>IF($B244=" ","",IF(ISERROR(1/VLOOKUP($B244,'Justerad allokering kvv'!$B$1:$AG$700,MATCH(K$1,'Justerad allokering kvv'!$B$1:$AF$1,0),FALSE)),VLOOKUP($B244,'Allokerad kvv'!$B$2:$AV$700,MATCH(K$1,'Allokerad kvv'!$B$1:$AV$1,0),FALSE),VLOOKUP($B244,'Justerad allokering kvv'!$B$1:$AG$700,MATCH(K$1,'Justerad allokering kvv'!$B$1:$AF$1,0),FALSE)))</f>
        <v>0</v>
      </c>
      <c r="L244">
        <f>IF($B244=" ","",IF(ISERROR(1/VLOOKUP($B244,'Justerad allokering kvv'!$B$1:$AG$700,MATCH(L$1,'Justerad allokering kvv'!$B$1:$AF$1,0),FALSE)),VLOOKUP($B244,'Allokerad kvv'!$B$2:$AV$700,MATCH(L$1,'Allokerad kvv'!$B$1:$AV$1,0),FALSE),VLOOKUP($B244,'Justerad allokering kvv'!$B$1:$AG$700,MATCH(L$1,'Justerad allokering kvv'!$B$1:$AF$1,0),FALSE)))</f>
        <v>0</v>
      </c>
      <c r="M244">
        <f>IF($B244=" ","",IF(ISERROR(1/VLOOKUP($B244,'Justerad allokering kvv'!$B$1:$AG$700,MATCH(M$1,'Justerad allokering kvv'!$B$1:$AF$1,0),FALSE)),VLOOKUP($B244,'Allokerad kvv'!$B$2:$AV$700,MATCH(M$1,'Allokerad kvv'!$B$1:$AV$1,0),FALSE),VLOOKUP($B244,'Justerad allokering kvv'!$B$1:$AG$700,MATCH(M$1,'Justerad allokering kvv'!$B$1:$AF$1,0),FALSE)))</f>
        <v>0</v>
      </c>
      <c r="N244">
        <f>IF($B244=" ","",IF(ISERROR(1/VLOOKUP($B244,'Justerad allokering kvv'!$B$1:$AG$700,MATCH(N$1,'Justerad allokering kvv'!$B$1:$AF$1,0),FALSE)),VLOOKUP($B244,'Allokerad kvv'!$B$2:$AV$700,MATCH(N$1,'Allokerad kvv'!$B$1:$AV$1,0),FALSE),VLOOKUP($B244,'Justerad allokering kvv'!$B$1:$AG$700,MATCH(N$1,'Justerad allokering kvv'!$B$1:$AF$1,0),FALSE)))</f>
        <v>0</v>
      </c>
      <c r="O244">
        <f>IF($B244=" ","",IF(ISERROR(1/VLOOKUP($B244,'Justerad allokering kvv'!$B$1:$AG$700,MATCH(O$1,'Justerad allokering kvv'!$B$1:$AF$1,0),FALSE)),VLOOKUP($B244,'Allokerad kvv'!$B$2:$AV$700,MATCH(O$1,'Allokerad kvv'!$B$1:$AV$1,0),FALSE),VLOOKUP($B244,'Justerad allokering kvv'!$B$1:$AG$700,MATCH(O$1,'Justerad allokering kvv'!$B$1:$AF$1,0),FALSE)))</f>
        <v>0</v>
      </c>
      <c r="P244">
        <f>IF($B244=" ","",IF(ISERROR(1/VLOOKUP($B244,'Justerad allokering kvv'!$B$1:$AG$700,MATCH(P$1,'Justerad allokering kvv'!$B$1:$AF$1,0),FALSE)),VLOOKUP($B244,'Allokerad kvv'!$B$2:$AV$700,MATCH(P$1,'Allokerad kvv'!$B$1:$AV$1,0),FALSE),VLOOKUP($B244,'Justerad allokering kvv'!$B$1:$AG$700,MATCH(P$1,'Justerad allokering kvv'!$B$1:$AF$1,0),FALSE)))</f>
        <v>0</v>
      </c>
      <c r="Q244">
        <f>IF($B244=" ","",IF(ISERROR(1/VLOOKUP($B244,'Justerad allokering kvv'!$B$1:$AG$700,MATCH(Q$1,'Justerad allokering kvv'!$B$1:$AF$1,0),FALSE)),VLOOKUP($B244,'Allokerad kvv'!$B$2:$AV$700,MATCH(Q$1,'Allokerad kvv'!$B$1:$AV$1,0),FALSE),VLOOKUP($B244,'Justerad allokering kvv'!$B$1:$AG$700,MATCH(Q$1,'Justerad allokering kvv'!$B$1:$AF$1,0),FALSE)))</f>
        <v>0</v>
      </c>
      <c r="R244">
        <f>IF($B244=" ","",IF(ISERROR(1/VLOOKUP($B244,'Justerad allokering kvv'!$B$1:$AG$700,MATCH(R$1,'Justerad allokering kvv'!$B$1:$AF$1,0),FALSE)),VLOOKUP($B244,'Allokerad kvv'!$B$2:$AV$700,MATCH(R$1,'Allokerad kvv'!$B$1:$AV$1,0),FALSE),VLOOKUP($B244,'Justerad allokering kvv'!$B$1:$AG$700,MATCH(R$1,'Justerad allokering kvv'!$B$1:$AF$1,0),FALSE)))</f>
        <v>0</v>
      </c>
      <c r="S244">
        <f>IF($B244=" ","",IF(ISERROR(1/VLOOKUP($B244,'Justerad allokering kvv'!$B$1:$AG$700,MATCH(S$1,'Justerad allokering kvv'!$B$1:$AF$1,0),FALSE)),VLOOKUP($B244,'Allokerad kvv'!$B$2:$AV$700,MATCH(S$1,'Allokerad kvv'!$B$1:$AV$1,0),FALSE),VLOOKUP($B244,'Justerad allokering kvv'!$B$1:$AG$700,MATCH(S$1,'Justerad allokering kvv'!$B$1:$AF$1,0),FALSE)))</f>
        <v>0</v>
      </c>
      <c r="T244">
        <f>IF($B244=" ","",IF(ISERROR(1/VLOOKUP($B244,'Justerad allokering kvv'!$B$1:$AG$700,MATCH(T$1,'Justerad allokering kvv'!$B$1:$AF$1,0),FALSE)),VLOOKUP($B244,'Allokerad kvv'!$B$2:$AV$700,MATCH(T$1,'Allokerad kvv'!$B$1:$AV$1,0),FALSE),VLOOKUP($B244,'Justerad allokering kvv'!$B$1:$AG$700,MATCH(T$1,'Justerad allokering kvv'!$B$1:$AF$1,0),FALSE)))</f>
        <v>0</v>
      </c>
      <c r="U244">
        <f>IF($B244=" ","",IF(ISERROR(1/VLOOKUP($B244,'Justerad allokering kvv'!$B$1:$AG$700,MATCH(U$1,'Justerad allokering kvv'!$B$1:$AF$1,0),FALSE)),VLOOKUP($B244,'Allokerad kvv'!$B$2:$AV$700,MATCH(U$1,'Allokerad kvv'!$B$1:$AV$1,0),FALSE),VLOOKUP($B244,'Justerad allokering kvv'!$B$1:$AG$700,MATCH(U$1,'Justerad allokering kvv'!$B$1:$AF$1,0),FALSE)))</f>
        <v>0</v>
      </c>
      <c r="V244">
        <f>IF($B244=" ","",IF(ISERROR(1/VLOOKUP($B244,'Justerad allokering kvv'!$B$1:$AG$700,MATCH(V$1,'Justerad allokering kvv'!$B$1:$AF$1,0),FALSE)),VLOOKUP($B244,'Allokerad kvv'!$B$2:$AV$700,MATCH(V$1,'Allokerad kvv'!$B$1:$AV$1,0),FALSE),VLOOKUP($B244,'Justerad allokering kvv'!$B$1:$AG$700,MATCH(V$1,'Justerad allokering kvv'!$B$1:$AF$1,0),FALSE)))</f>
        <v>0</v>
      </c>
      <c r="W244">
        <f>IF($B244=" ","",IF(ISERROR(1/VLOOKUP($B244,'Justerad allokering kvv'!$B$1:$AG$700,MATCH(W$1,'Justerad allokering kvv'!$B$1:$AF$1,0),FALSE)),VLOOKUP($B244,'Allokerad kvv'!$B$2:$AV$700,MATCH(W$1,'Allokerad kvv'!$B$1:$AV$1,0),FALSE),VLOOKUP($B244,'Justerad allokering kvv'!$B$1:$AG$700,MATCH(W$1,'Justerad allokering kvv'!$B$1:$AF$1,0),FALSE)))</f>
        <v>0</v>
      </c>
      <c r="X244">
        <f>IF($B244=" ","",IF(ISERROR(1/VLOOKUP($B244,'Justerad allokering kvv'!$B$1:$AG$700,MATCH(X$1,'Justerad allokering kvv'!$B$1:$AF$1,0),FALSE)),VLOOKUP($B244,'Allokerad kvv'!$B$2:$AV$700,MATCH(X$1,'Allokerad kvv'!$B$1:$AV$1,0),FALSE),VLOOKUP($B244,'Justerad allokering kvv'!$B$1:$AG$700,MATCH(X$1,'Justerad allokering kvv'!$B$1:$AF$1,0),FALSE)))</f>
        <v>0</v>
      </c>
      <c r="Y244">
        <f>IF($B244=" ","",IF(ISERROR(1/VLOOKUP($B244,'Justerad allokering kvv'!$B$1:$AG$700,MATCH(Y$1,'Justerad allokering kvv'!$B$1:$AF$1,0),FALSE)),VLOOKUP($B244,'Allokerad kvv'!$B$2:$AV$700,MATCH(Y$1,'Allokerad kvv'!$B$1:$AV$1,0),FALSE),VLOOKUP($B244,'Justerad allokering kvv'!$B$1:$AG$700,MATCH(Y$1,'Justerad allokering kvv'!$B$1:$AF$1,0),FALSE)))</f>
        <v>0</v>
      </c>
      <c r="AB244">
        <f>IFERROR(VLOOKUP($B244,Kraftvärmeprod!$B$1:$AO$424,MATCH("Tillförd energi från rökgaskondensering (GWh)",Kraftvärmeprod!$B$1:$AG$1,0),FALSE)/1,0)</f>
        <v>0</v>
      </c>
      <c r="AE244" s="122">
        <f t="shared" si="12"/>
        <v>0</v>
      </c>
      <c r="AG244">
        <f t="shared" si="13"/>
        <v>0</v>
      </c>
      <c r="AH244">
        <f t="shared" si="14"/>
        <v>0</v>
      </c>
      <c r="AI244" t="str">
        <f>IF(AH244=0,"",AH244/VLOOKUP(B244,Kraftvärmeprod!$B$1:$BC$480,MATCH("Summa tillförd energi exklusive rökgaskondensering",Kraftvärmeprod!$B$1:$BC$1,0),FALSE))</f>
        <v/>
      </c>
      <c r="AK244">
        <f t="shared" si="15"/>
        <v>0</v>
      </c>
    </row>
    <row r="245" spans="1:37" x14ac:dyDescent="0.25">
      <c r="A245" s="2" t="s">
        <v>382</v>
      </c>
      <c r="B245" s="2" t="s">
        <v>394</v>
      </c>
      <c r="C245">
        <f>IF($B245=" ","",IF(ISERROR(1/VLOOKUP($B245,'Justerad allokering kvv'!$B$1:$AG$700,MATCH(C$1,'Justerad allokering kvv'!$B$1:$AF$1,0),FALSE)),VLOOKUP($B245,'Allokerad kvv'!$B$2:$AV$700,MATCH(C$1,'Allokerad kvv'!$B$1:$AV$1,0),FALSE),VLOOKUP($B245,'Justerad allokering kvv'!$B$1:$AG$700,MATCH(C$1,'Justerad allokering kvv'!$B$1:$AF$1,0),FALSE)))</f>
        <v>0</v>
      </c>
      <c r="D245">
        <f>IF($B245=" ","",IF(ISERROR(1/VLOOKUP($B245,'Justerad allokering kvv'!$B$1:$AG$700,MATCH(D$1,'Justerad allokering kvv'!$B$1:$AF$1,0),FALSE)),VLOOKUP($B245,'Allokerad kvv'!$B$2:$AV$700,MATCH(D$1,'Allokerad kvv'!$B$1:$AV$1,0),FALSE),VLOOKUP($B245,'Justerad allokering kvv'!$B$1:$AG$700,MATCH(D$1,'Justerad allokering kvv'!$B$1:$AF$1,0),FALSE)))</f>
        <v>0</v>
      </c>
      <c r="E245">
        <f>IF($B245=" ","",IF(ISERROR(1/VLOOKUP($B245,'Justerad allokering kvv'!$B$1:$AG$700,MATCH(E$1,'Justerad allokering kvv'!$B$1:$AF$1,0),FALSE)),VLOOKUP($B245,'Allokerad kvv'!$B$2:$AV$700,MATCH(E$1,'Allokerad kvv'!$B$1:$AV$1,0),FALSE),VLOOKUP($B245,'Justerad allokering kvv'!$B$1:$AG$700,MATCH(E$1,'Justerad allokering kvv'!$B$1:$AF$1,0),FALSE)))</f>
        <v>0</v>
      </c>
      <c r="F245">
        <f>IF($B245=" ","",IF(ISERROR(1/VLOOKUP($B245,'Justerad allokering kvv'!$B$1:$AG$700,MATCH(F$1,'Justerad allokering kvv'!$B$1:$AF$1,0),FALSE)),VLOOKUP($B245,'Allokerad kvv'!$B$2:$AV$700,MATCH(F$1,'Allokerad kvv'!$B$1:$AV$1,0),FALSE),VLOOKUP($B245,'Justerad allokering kvv'!$B$1:$AG$700,MATCH(F$1,'Justerad allokering kvv'!$B$1:$AF$1,0),FALSE)))</f>
        <v>0</v>
      </c>
      <c r="G245">
        <f>IF($B245=" ","",IF(ISERROR(1/VLOOKUP($B245,'Justerad allokering kvv'!$B$1:$AG$700,MATCH(G$1,'Justerad allokering kvv'!$B$1:$AF$1,0),FALSE)),VLOOKUP($B245,'Allokerad kvv'!$B$2:$AV$700,MATCH(G$1,'Allokerad kvv'!$B$1:$AV$1,0),FALSE),VLOOKUP($B245,'Justerad allokering kvv'!$B$1:$AG$700,MATCH(G$1,'Justerad allokering kvv'!$B$1:$AF$1,0),FALSE)))</f>
        <v>0</v>
      </c>
      <c r="H245">
        <f>IF($B245=" ","",IF(ISERROR(1/VLOOKUP($B245,'Justerad allokering kvv'!$B$1:$AG$700,MATCH(H$1,'Justerad allokering kvv'!$B$1:$AF$1,0),FALSE)),VLOOKUP($B245,'Allokerad kvv'!$B$2:$AV$700,MATCH(H$1,'Allokerad kvv'!$B$1:$AV$1,0),FALSE),VLOOKUP($B245,'Justerad allokering kvv'!$B$1:$AG$700,MATCH(H$1,'Justerad allokering kvv'!$B$1:$AF$1,0),FALSE)))</f>
        <v>0</v>
      </c>
      <c r="I245">
        <f>IF($B245=" ","",IF(ISERROR(1/VLOOKUP($B245,'Justerad allokering kvv'!$B$1:$AG$700,MATCH(I$1,'Justerad allokering kvv'!$B$1:$AF$1,0),FALSE)),VLOOKUP($B245,'Allokerad kvv'!$B$2:$AV$700,MATCH(I$1,'Allokerad kvv'!$B$1:$AV$1,0),FALSE),VLOOKUP($B245,'Justerad allokering kvv'!$B$1:$AG$700,MATCH(I$1,'Justerad allokering kvv'!$B$1:$AF$1,0),FALSE)))</f>
        <v>0</v>
      </c>
      <c r="J245">
        <f>IF($B245=" ","",IF(ISERROR(1/VLOOKUP($B245,'Justerad allokering kvv'!$B$1:$AG$700,MATCH(J$1,'Justerad allokering kvv'!$B$1:$AF$1,0),FALSE)),VLOOKUP($B245,'Allokerad kvv'!$B$2:$AV$700,MATCH(J$1,'Allokerad kvv'!$B$1:$AV$1,0),FALSE),VLOOKUP($B245,'Justerad allokering kvv'!$B$1:$AG$700,MATCH(J$1,'Justerad allokering kvv'!$B$1:$AF$1,0),FALSE)))</f>
        <v>0</v>
      </c>
      <c r="K245">
        <f>IF($B245=" ","",IF(ISERROR(1/VLOOKUP($B245,'Justerad allokering kvv'!$B$1:$AG$700,MATCH(K$1,'Justerad allokering kvv'!$B$1:$AF$1,0),FALSE)),VLOOKUP($B245,'Allokerad kvv'!$B$2:$AV$700,MATCH(K$1,'Allokerad kvv'!$B$1:$AV$1,0),FALSE),VLOOKUP($B245,'Justerad allokering kvv'!$B$1:$AG$700,MATCH(K$1,'Justerad allokering kvv'!$B$1:$AF$1,0),FALSE)))</f>
        <v>0</v>
      </c>
      <c r="L245">
        <f>IF($B245=" ","",IF(ISERROR(1/VLOOKUP($B245,'Justerad allokering kvv'!$B$1:$AG$700,MATCH(L$1,'Justerad allokering kvv'!$B$1:$AF$1,0),FALSE)),VLOOKUP($B245,'Allokerad kvv'!$B$2:$AV$700,MATCH(L$1,'Allokerad kvv'!$B$1:$AV$1,0),FALSE),VLOOKUP($B245,'Justerad allokering kvv'!$B$1:$AG$700,MATCH(L$1,'Justerad allokering kvv'!$B$1:$AF$1,0),FALSE)))</f>
        <v>0</v>
      </c>
      <c r="M245">
        <f>IF($B245=" ","",IF(ISERROR(1/VLOOKUP($B245,'Justerad allokering kvv'!$B$1:$AG$700,MATCH(M$1,'Justerad allokering kvv'!$B$1:$AF$1,0),FALSE)),VLOOKUP($B245,'Allokerad kvv'!$B$2:$AV$700,MATCH(M$1,'Allokerad kvv'!$B$1:$AV$1,0),FALSE),VLOOKUP($B245,'Justerad allokering kvv'!$B$1:$AG$700,MATCH(M$1,'Justerad allokering kvv'!$B$1:$AF$1,0),FALSE)))</f>
        <v>0</v>
      </c>
      <c r="N245">
        <f>IF($B245=" ","",IF(ISERROR(1/VLOOKUP($B245,'Justerad allokering kvv'!$B$1:$AG$700,MATCH(N$1,'Justerad allokering kvv'!$B$1:$AF$1,0),FALSE)),VLOOKUP($B245,'Allokerad kvv'!$B$2:$AV$700,MATCH(N$1,'Allokerad kvv'!$B$1:$AV$1,0),FALSE),VLOOKUP($B245,'Justerad allokering kvv'!$B$1:$AG$700,MATCH(N$1,'Justerad allokering kvv'!$B$1:$AF$1,0),FALSE)))</f>
        <v>0</v>
      </c>
      <c r="O245">
        <f>IF($B245=" ","",IF(ISERROR(1/VLOOKUP($B245,'Justerad allokering kvv'!$B$1:$AG$700,MATCH(O$1,'Justerad allokering kvv'!$B$1:$AF$1,0),FALSE)),VLOOKUP($B245,'Allokerad kvv'!$B$2:$AV$700,MATCH(O$1,'Allokerad kvv'!$B$1:$AV$1,0),FALSE),VLOOKUP($B245,'Justerad allokering kvv'!$B$1:$AG$700,MATCH(O$1,'Justerad allokering kvv'!$B$1:$AF$1,0),FALSE)))</f>
        <v>0</v>
      </c>
      <c r="P245">
        <f>IF($B245=" ","",IF(ISERROR(1/VLOOKUP($B245,'Justerad allokering kvv'!$B$1:$AG$700,MATCH(P$1,'Justerad allokering kvv'!$B$1:$AF$1,0),FALSE)),VLOOKUP($B245,'Allokerad kvv'!$B$2:$AV$700,MATCH(P$1,'Allokerad kvv'!$B$1:$AV$1,0),FALSE),VLOOKUP($B245,'Justerad allokering kvv'!$B$1:$AG$700,MATCH(P$1,'Justerad allokering kvv'!$B$1:$AF$1,0),FALSE)))</f>
        <v>0</v>
      </c>
      <c r="Q245">
        <f>IF($B245=" ","",IF(ISERROR(1/VLOOKUP($B245,'Justerad allokering kvv'!$B$1:$AG$700,MATCH(Q$1,'Justerad allokering kvv'!$B$1:$AF$1,0),FALSE)),VLOOKUP($B245,'Allokerad kvv'!$B$2:$AV$700,MATCH(Q$1,'Allokerad kvv'!$B$1:$AV$1,0),FALSE),VLOOKUP($B245,'Justerad allokering kvv'!$B$1:$AG$700,MATCH(Q$1,'Justerad allokering kvv'!$B$1:$AF$1,0),FALSE)))</f>
        <v>0</v>
      </c>
      <c r="R245">
        <f>IF($B245=" ","",IF(ISERROR(1/VLOOKUP($B245,'Justerad allokering kvv'!$B$1:$AG$700,MATCH(R$1,'Justerad allokering kvv'!$B$1:$AF$1,0),FALSE)),VLOOKUP($B245,'Allokerad kvv'!$B$2:$AV$700,MATCH(R$1,'Allokerad kvv'!$B$1:$AV$1,0),FALSE),VLOOKUP($B245,'Justerad allokering kvv'!$B$1:$AG$700,MATCH(R$1,'Justerad allokering kvv'!$B$1:$AF$1,0),FALSE)))</f>
        <v>0</v>
      </c>
      <c r="S245">
        <f>IF($B245=" ","",IF(ISERROR(1/VLOOKUP($B245,'Justerad allokering kvv'!$B$1:$AG$700,MATCH(S$1,'Justerad allokering kvv'!$B$1:$AF$1,0),FALSE)),VLOOKUP($B245,'Allokerad kvv'!$B$2:$AV$700,MATCH(S$1,'Allokerad kvv'!$B$1:$AV$1,0),FALSE),VLOOKUP($B245,'Justerad allokering kvv'!$B$1:$AG$700,MATCH(S$1,'Justerad allokering kvv'!$B$1:$AF$1,0),FALSE)))</f>
        <v>0</v>
      </c>
      <c r="T245">
        <f>IF($B245=" ","",IF(ISERROR(1/VLOOKUP($B245,'Justerad allokering kvv'!$B$1:$AG$700,MATCH(T$1,'Justerad allokering kvv'!$B$1:$AF$1,0),FALSE)),VLOOKUP($B245,'Allokerad kvv'!$B$2:$AV$700,MATCH(T$1,'Allokerad kvv'!$B$1:$AV$1,0),FALSE),VLOOKUP($B245,'Justerad allokering kvv'!$B$1:$AG$700,MATCH(T$1,'Justerad allokering kvv'!$B$1:$AF$1,0),FALSE)))</f>
        <v>0</v>
      </c>
      <c r="U245">
        <f>IF($B245=" ","",IF(ISERROR(1/VLOOKUP($B245,'Justerad allokering kvv'!$B$1:$AG$700,MATCH(U$1,'Justerad allokering kvv'!$B$1:$AF$1,0),FALSE)),VLOOKUP($B245,'Allokerad kvv'!$B$2:$AV$700,MATCH(U$1,'Allokerad kvv'!$B$1:$AV$1,0),FALSE),VLOOKUP($B245,'Justerad allokering kvv'!$B$1:$AG$700,MATCH(U$1,'Justerad allokering kvv'!$B$1:$AF$1,0),FALSE)))</f>
        <v>0</v>
      </c>
      <c r="V245">
        <f>IF($B245=" ","",IF(ISERROR(1/VLOOKUP($B245,'Justerad allokering kvv'!$B$1:$AG$700,MATCH(V$1,'Justerad allokering kvv'!$B$1:$AF$1,0),FALSE)),VLOOKUP($B245,'Allokerad kvv'!$B$2:$AV$700,MATCH(V$1,'Allokerad kvv'!$B$1:$AV$1,0),FALSE),VLOOKUP($B245,'Justerad allokering kvv'!$B$1:$AG$700,MATCH(V$1,'Justerad allokering kvv'!$B$1:$AF$1,0),FALSE)))</f>
        <v>0</v>
      </c>
      <c r="W245">
        <f>IF($B245=" ","",IF(ISERROR(1/VLOOKUP($B245,'Justerad allokering kvv'!$B$1:$AG$700,MATCH(W$1,'Justerad allokering kvv'!$B$1:$AF$1,0),FALSE)),VLOOKUP($B245,'Allokerad kvv'!$B$2:$AV$700,MATCH(W$1,'Allokerad kvv'!$B$1:$AV$1,0),FALSE),VLOOKUP($B245,'Justerad allokering kvv'!$B$1:$AG$700,MATCH(W$1,'Justerad allokering kvv'!$B$1:$AF$1,0),FALSE)))</f>
        <v>0</v>
      </c>
      <c r="X245">
        <f>IF($B245=" ","",IF(ISERROR(1/VLOOKUP($B245,'Justerad allokering kvv'!$B$1:$AG$700,MATCH(X$1,'Justerad allokering kvv'!$B$1:$AF$1,0),FALSE)),VLOOKUP($B245,'Allokerad kvv'!$B$2:$AV$700,MATCH(X$1,'Allokerad kvv'!$B$1:$AV$1,0),FALSE),VLOOKUP($B245,'Justerad allokering kvv'!$B$1:$AG$700,MATCH(X$1,'Justerad allokering kvv'!$B$1:$AF$1,0),FALSE)))</f>
        <v>0</v>
      </c>
      <c r="Y245">
        <f>IF($B245=" ","",IF(ISERROR(1/VLOOKUP($B245,'Justerad allokering kvv'!$B$1:$AG$700,MATCH(Y$1,'Justerad allokering kvv'!$B$1:$AF$1,0),FALSE)),VLOOKUP($B245,'Allokerad kvv'!$B$2:$AV$700,MATCH(Y$1,'Allokerad kvv'!$B$1:$AV$1,0),FALSE),VLOOKUP($B245,'Justerad allokering kvv'!$B$1:$AG$700,MATCH(Y$1,'Justerad allokering kvv'!$B$1:$AF$1,0),FALSE)))</f>
        <v>0</v>
      </c>
      <c r="AB245">
        <f>IFERROR(VLOOKUP($B245,Kraftvärmeprod!$B$1:$AO$424,MATCH("Tillförd energi från rökgaskondensering (GWh)",Kraftvärmeprod!$B$1:$AG$1,0),FALSE)/1,0)</f>
        <v>0</v>
      </c>
      <c r="AE245" s="122">
        <f t="shared" si="12"/>
        <v>0</v>
      </c>
      <c r="AG245">
        <f t="shared" si="13"/>
        <v>0</v>
      </c>
      <c r="AH245">
        <f t="shared" si="14"/>
        <v>0</v>
      </c>
      <c r="AI245" t="str">
        <f>IF(AH245=0,"",AH245/VLOOKUP(B245,Kraftvärmeprod!$B$1:$BC$480,MATCH("Summa tillförd energi exklusive rökgaskondensering",Kraftvärmeprod!$B$1:$BC$1,0),FALSE))</f>
        <v/>
      </c>
      <c r="AK245">
        <f t="shared" si="15"/>
        <v>0</v>
      </c>
    </row>
    <row r="246" spans="1:37" x14ac:dyDescent="0.25">
      <c r="A246" s="2" t="s">
        <v>382</v>
      </c>
      <c r="B246" s="2" t="s">
        <v>395</v>
      </c>
      <c r="C246">
        <f>IF($B246=" ","",IF(ISERROR(1/VLOOKUP($B246,'Justerad allokering kvv'!$B$1:$AG$700,MATCH(C$1,'Justerad allokering kvv'!$B$1:$AF$1,0),FALSE)),VLOOKUP($B246,'Allokerad kvv'!$B$2:$AV$700,MATCH(C$1,'Allokerad kvv'!$B$1:$AV$1,0),FALSE),VLOOKUP($B246,'Justerad allokering kvv'!$B$1:$AG$700,MATCH(C$1,'Justerad allokering kvv'!$B$1:$AF$1,0),FALSE)))</f>
        <v>0</v>
      </c>
      <c r="D246">
        <f>IF($B246=" ","",IF(ISERROR(1/VLOOKUP($B246,'Justerad allokering kvv'!$B$1:$AG$700,MATCH(D$1,'Justerad allokering kvv'!$B$1:$AF$1,0),FALSE)),VLOOKUP($B246,'Allokerad kvv'!$B$2:$AV$700,MATCH(D$1,'Allokerad kvv'!$B$1:$AV$1,0),FALSE),VLOOKUP($B246,'Justerad allokering kvv'!$B$1:$AG$700,MATCH(D$1,'Justerad allokering kvv'!$B$1:$AF$1,0),FALSE)))</f>
        <v>0</v>
      </c>
      <c r="E246">
        <f>IF($B246=" ","",IF(ISERROR(1/VLOOKUP($B246,'Justerad allokering kvv'!$B$1:$AG$700,MATCH(E$1,'Justerad allokering kvv'!$B$1:$AF$1,0),FALSE)),VLOOKUP($B246,'Allokerad kvv'!$B$2:$AV$700,MATCH(E$1,'Allokerad kvv'!$B$1:$AV$1,0),FALSE),VLOOKUP($B246,'Justerad allokering kvv'!$B$1:$AG$700,MATCH(E$1,'Justerad allokering kvv'!$B$1:$AF$1,0),FALSE)))</f>
        <v>0</v>
      </c>
      <c r="F246">
        <f>IF($B246=" ","",IF(ISERROR(1/VLOOKUP($B246,'Justerad allokering kvv'!$B$1:$AG$700,MATCH(F$1,'Justerad allokering kvv'!$B$1:$AF$1,0),FALSE)),VLOOKUP($B246,'Allokerad kvv'!$B$2:$AV$700,MATCH(F$1,'Allokerad kvv'!$B$1:$AV$1,0),FALSE),VLOOKUP($B246,'Justerad allokering kvv'!$B$1:$AG$700,MATCH(F$1,'Justerad allokering kvv'!$B$1:$AF$1,0),FALSE)))</f>
        <v>0</v>
      </c>
      <c r="G246">
        <f>IF($B246=" ","",IF(ISERROR(1/VLOOKUP($B246,'Justerad allokering kvv'!$B$1:$AG$700,MATCH(G$1,'Justerad allokering kvv'!$B$1:$AF$1,0),FALSE)),VLOOKUP($B246,'Allokerad kvv'!$B$2:$AV$700,MATCH(G$1,'Allokerad kvv'!$B$1:$AV$1,0),FALSE),VLOOKUP($B246,'Justerad allokering kvv'!$B$1:$AG$700,MATCH(G$1,'Justerad allokering kvv'!$B$1:$AF$1,0),FALSE)))</f>
        <v>0</v>
      </c>
      <c r="H246">
        <f>IF($B246=" ","",IF(ISERROR(1/VLOOKUP($B246,'Justerad allokering kvv'!$B$1:$AG$700,MATCH(H$1,'Justerad allokering kvv'!$B$1:$AF$1,0),FALSE)),VLOOKUP($B246,'Allokerad kvv'!$B$2:$AV$700,MATCH(H$1,'Allokerad kvv'!$B$1:$AV$1,0),FALSE),VLOOKUP($B246,'Justerad allokering kvv'!$B$1:$AG$700,MATCH(H$1,'Justerad allokering kvv'!$B$1:$AF$1,0),FALSE)))</f>
        <v>0</v>
      </c>
      <c r="I246">
        <f>IF($B246=" ","",IF(ISERROR(1/VLOOKUP($B246,'Justerad allokering kvv'!$B$1:$AG$700,MATCH(I$1,'Justerad allokering kvv'!$B$1:$AF$1,0),FALSE)),VLOOKUP($B246,'Allokerad kvv'!$B$2:$AV$700,MATCH(I$1,'Allokerad kvv'!$B$1:$AV$1,0),FALSE),VLOOKUP($B246,'Justerad allokering kvv'!$B$1:$AG$700,MATCH(I$1,'Justerad allokering kvv'!$B$1:$AF$1,0),FALSE)))</f>
        <v>0</v>
      </c>
      <c r="J246">
        <f>IF($B246=" ","",IF(ISERROR(1/VLOOKUP($B246,'Justerad allokering kvv'!$B$1:$AG$700,MATCH(J$1,'Justerad allokering kvv'!$B$1:$AF$1,0),FALSE)),VLOOKUP($B246,'Allokerad kvv'!$B$2:$AV$700,MATCH(J$1,'Allokerad kvv'!$B$1:$AV$1,0),FALSE),VLOOKUP($B246,'Justerad allokering kvv'!$B$1:$AG$700,MATCH(J$1,'Justerad allokering kvv'!$B$1:$AF$1,0),FALSE)))</f>
        <v>0</v>
      </c>
      <c r="K246">
        <f>IF($B246=" ","",IF(ISERROR(1/VLOOKUP($B246,'Justerad allokering kvv'!$B$1:$AG$700,MATCH(K$1,'Justerad allokering kvv'!$B$1:$AF$1,0),FALSE)),VLOOKUP($B246,'Allokerad kvv'!$B$2:$AV$700,MATCH(K$1,'Allokerad kvv'!$B$1:$AV$1,0),FALSE),VLOOKUP($B246,'Justerad allokering kvv'!$B$1:$AG$700,MATCH(K$1,'Justerad allokering kvv'!$B$1:$AF$1,0),FALSE)))</f>
        <v>0</v>
      </c>
      <c r="L246">
        <f>IF($B246=" ","",IF(ISERROR(1/VLOOKUP($B246,'Justerad allokering kvv'!$B$1:$AG$700,MATCH(L$1,'Justerad allokering kvv'!$B$1:$AF$1,0),FALSE)),VLOOKUP($B246,'Allokerad kvv'!$B$2:$AV$700,MATCH(L$1,'Allokerad kvv'!$B$1:$AV$1,0),FALSE),VLOOKUP($B246,'Justerad allokering kvv'!$B$1:$AG$700,MATCH(L$1,'Justerad allokering kvv'!$B$1:$AF$1,0),FALSE)))</f>
        <v>0</v>
      </c>
      <c r="M246">
        <f>IF($B246=" ","",IF(ISERROR(1/VLOOKUP($B246,'Justerad allokering kvv'!$B$1:$AG$700,MATCH(M$1,'Justerad allokering kvv'!$B$1:$AF$1,0),FALSE)),VLOOKUP($B246,'Allokerad kvv'!$B$2:$AV$700,MATCH(M$1,'Allokerad kvv'!$B$1:$AV$1,0),FALSE),VLOOKUP($B246,'Justerad allokering kvv'!$B$1:$AG$700,MATCH(M$1,'Justerad allokering kvv'!$B$1:$AF$1,0),FALSE)))</f>
        <v>0</v>
      </c>
      <c r="N246">
        <f>IF($B246=" ","",IF(ISERROR(1/VLOOKUP($B246,'Justerad allokering kvv'!$B$1:$AG$700,MATCH(N$1,'Justerad allokering kvv'!$B$1:$AF$1,0),FALSE)),VLOOKUP($B246,'Allokerad kvv'!$B$2:$AV$700,MATCH(N$1,'Allokerad kvv'!$B$1:$AV$1,0),FALSE),VLOOKUP($B246,'Justerad allokering kvv'!$B$1:$AG$700,MATCH(N$1,'Justerad allokering kvv'!$B$1:$AF$1,0),FALSE)))</f>
        <v>0</v>
      </c>
      <c r="O246">
        <f>IF($B246=" ","",IF(ISERROR(1/VLOOKUP($B246,'Justerad allokering kvv'!$B$1:$AG$700,MATCH(O$1,'Justerad allokering kvv'!$B$1:$AF$1,0),FALSE)),VLOOKUP($B246,'Allokerad kvv'!$B$2:$AV$700,MATCH(O$1,'Allokerad kvv'!$B$1:$AV$1,0),FALSE),VLOOKUP($B246,'Justerad allokering kvv'!$B$1:$AG$700,MATCH(O$1,'Justerad allokering kvv'!$B$1:$AF$1,0),FALSE)))</f>
        <v>0</v>
      </c>
      <c r="P246">
        <f>IF($B246=" ","",IF(ISERROR(1/VLOOKUP($B246,'Justerad allokering kvv'!$B$1:$AG$700,MATCH(P$1,'Justerad allokering kvv'!$B$1:$AF$1,0),FALSE)),VLOOKUP($B246,'Allokerad kvv'!$B$2:$AV$700,MATCH(P$1,'Allokerad kvv'!$B$1:$AV$1,0),FALSE),VLOOKUP($B246,'Justerad allokering kvv'!$B$1:$AG$700,MATCH(P$1,'Justerad allokering kvv'!$B$1:$AF$1,0),FALSE)))</f>
        <v>0</v>
      </c>
      <c r="Q246">
        <f>IF($B246=" ","",IF(ISERROR(1/VLOOKUP($B246,'Justerad allokering kvv'!$B$1:$AG$700,MATCH(Q$1,'Justerad allokering kvv'!$B$1:$AF$1,0),FALSE)),VLOOKUP($B246,'Allokerad kvv'!$B$2:$AV$700,MATCH(Q$1,'Allokerad kvv'!$B$1:$AV$1,0),FALSE),VLOOKUP($B246,'Justerad allokering kvv'!$B$1:$AG$700,MATCH(Q$1,'Justerad allokering kvv'!$B$1:$AF$1,0),FALSE)))</f>
        <v>0</v>
      </c>
      <c r="R246">
        <f>IF($B246=" ","",IF(ISERROR(1/VLOOKUP($B246,'Justerad allokering kvv'!$B$1:$AG$700,MATCH(R$1,'Justerad allokering kvv'!$B$1:$AF$1,0),FALSE)),VLOOKUP($B246,'Allokerad kvv'!$B$2:$AV$700,MATCH(R$1,'Allokerad kvv'!$B$1:$AV$1,0),FALSE),VLOOKUP($B246,'Justerad allokering kvv'!$B$1:$AG$700,MATCH(R$1,'Justerad allokering kvv'!$B$1:$AF$1,0),FALSE)))</f>
        <v>0</v>
      </c>
      <c r="S246">
        <f>IF($B246=" ","",IF(ISERROR(1/VLOOKUP($B246,'Justerad allokering kvv'!$B$1:$AG$700,MATCH(S$1,'Justerad allokering kvv'!$B$1:$AF$1,0),FALSE)),VLOOKUP($B246,'Allokerad kvv'!$B$2:$AV$700,MATCH(S$1,'Allokerad kvv'!$B$1:$AV$1,0),FALSE),VLOOKUP($B246,'Justerad allokering kvv'!$B$1:$AG$700,MATCH(S$1,'Justerad allokering kvv'!$B$1:$AF$1,0),FALSE)))</f>
        <v>0</v>
      </c>
      <c r="T246">
        <f>IF($B246=" ","",IF(ISERROR(1/VLOOKUP($B246,'Justerad allokering kvv'!$B$1:$AG$700,MATCH(T$1,'Justerad allokering kvv'!$B$1:$AF$1,0),FALSE)),VLOOKUP($B246,'Allokerad kvv'!$B$2:$AV$700,MATCH(T$1,'Allokerad kvv'!$B$1:$AV$1,0),FALSE),VLOOKUP($B246,'Justerad allokering kvv'!$B$1:$AG$700,MATCH(T$1,'Justerad allokering kvv'!$B$1:$AF$1,0),FALSE)))</f>
        <v>0</v>
      </c>
      <c r="U246">
        <f>IF($B246=" ","",IF(ISERROR(1/VLOOKUP($B246,'Justerad allokering kvv'!$B$1:$AG$700,MATCH(U$1,'Justerad allokering kvv'!$B$1:$AF$1,0),FALSE)),VLOOKUP($B246,'Allokerad kvv'!$B$2:$AV$700,MATCH(U$1,'Allokerad kvv'!$B$1:$AV$1,0),FALSE),VLOOKUP($B246,'Justerad allokering kvv'!$B$1:$AG$700,MATCH(U$1,'Justerad allokering kvv'!$B$1:$AF$1,0),FALSE)))</f>
        <v>0</v>
      </c>
      <c r="V246">
        <f>IF($B246=" ","",IF(ISERROR(1/VLOOKUP($B246,'Justerad allokering kvv'!$B$1:$AG$700,MATCH(V$1,'Justerad allokering kvv'!$B$1:$AF$1,0),FALSE)),VLOOKUP($B246,'Allokerad kvv'!$B$2:$AV$700,MATCH(V$1,'Allokerad kvv'!$B$1:$AV$1,0),FALSE),VLOOKUP($B246,'Justerad allokering kvv'!$B$1:$AG$700,MATCH(V$1,'Justerad allokering kvv'!$B$1:$AF$1,0),FALSE)))</f>
        <v>0</v>
      </c>
      <c r="W246">
        <f>IF($B246=" ","",IF(ISERROR(1/VLOOKUP($B246,'Justerad allokering kvv'!$B$1:$AG$700,MATCH(W$1,'Justerad allokering kvv'!$B$1:$AF$1,0),FALSE)),VLOOKUP($B246,'Allokerad kvv'!$B$2:$AV$700,MATCH(W$1,'Allokerad kvv'!$B$1:$AV$1,0),FALSE),VLOOKUP($B246,'Justerad allokering kvv'!$B$1:$AG$700,MATCH(W$1,'Justerad allokering kvv'!$B$1:$AF$1,0),FALSE)))</f>
        <v>0</v>
      </c>
      <c r="X246">
        <f>IF($B246=" ","",IF(ISERROR(1/VLOOKUP($B246,'Justerad allokering kvv'!$B$1:$AG$700,MATCH(X$1,'Justerad allokering kvv'!$B$1:$AF$1,0),FALSE)),VLOOKUP($B246,'Allokerad kvv'!$B$2:$AV$700,MATCH(X$1,'Allokerad kvv'!$B$1:$AV$1,0),FALSE),VLOOKUP($B246,'Justerad allokering kvv'!$B$1:$AG$700,MATCH(X$1,'Justerad allokering kvv'!$B$1:$AF$1,0),FALSE)))</f>
        <v>0</v>
      </c>
      <c r="Y246">
        <f>IF($B246=" ","",IF(ISERROR(1/VLOOKUP($B246,'Justerad allokering kvv'!$B$1:$AG$700,MATCH(Y$1,'Justerad allokering kvv'!$B$1:$AF$1,0),FALSE)),VLOOKUP($B246,'Allokerad kvv'!$B$2:$AV$700,MATCH(Y$1,'Allokerad kvv'!$B$1:$AV$1,0),FALSE),VLOOKUP($B246,'Justerad allokering kvv'!$B$1:$AG$700,MATCH(Y$1,'Justerad allokering kvv'!$B$1:$AF$1,0),FALSE)))</f>
        <v>0</v>
      </c>
      <c r="AB246">
        <f>IFERROR(VLOOKUP($B246,Kraftvärmeprod!$B$1:$AO$424,MATCH("Tillförd energi från rökgaskondensering (GWh)",Kraftvärmeprod!$B$1:$AG$1,0),FALSE)/1,0)</f>
        <v>0</v>
      </c>
      <c r="AE246" s="122">
        <f t="shared" si="12"/>
        <v>0</v>
      </c>
      <c r="AG246">
        <f t="shared" si="13"/>
        <v>0</v>
      </c>
      <c r="AH246">
        <f t="shared" si="14"/>
        <v>0</v>
      </c>
      <c r="AI246" t="str">
        <f>IF(AH246=0,"",AH246/VLOOKUP(B246,Kraftvärmeprod!$B$1:$BC$480,MATCH("Summa tillförd energi exklusive rökgaskondensering",Kraftvärmeprod!$B$1:$BC$1,0),FALSE))</f>
        <v/>
      </c>
      <c r="AK246">
        <f t="shared" si="15"/>
        <v>0</v>
      </c>
    </row>
    <row r="247" spans="1:37" x14ac:dyDescent="0.25">
      <c r="A247" s="2" t="s">
        <v>676</v>
      </c>
      <c r="B247" s="2" t="s">
        <v>665</v>
      </c>
      <c r="C247" t="str">
        <f>IF($B247=" ","",IF(ISERROR(1/VLOOKUP($B247,'Justerad allokering kvv'!$B$1:$AG$700,MATCH(C$1,'Justerad allokering kvv'!$B$1:$AF$1,0),FALSE)),VLOOKUP($B247,'Allokerad kvv'!$B$2:$AV$700,MATCH(C$1,'Allokerad kvv'!$B$1:$AV$1,0),FALSE),VLOOKUP($B247,'Justerad allokering kvv'!$B$1:$AG$700,MATCH(C$1,'Justerad allokering kvv'!$B$1:$AF$1,0),FALSE)))</f>
        <v/>
      </c>
      <c r="D247" t="str">
        <f>IF($B247=" ","",IF(ISERROR(1/VLOOKUP($B247,'Justerad allokering kvv'!$B$1:$AG$700,MATCH(D$1,'Justerad allokering kvv'!$B$1:$AF$1,0),FALSE)),VLOOKUP($B247,'Allokerad kvv'!$B$2:$AV$700,MATCH(D$1,'Allokerad kvv'!$B$1:$AV$1,0),FALSE),VLOOKUP($B247,'Justerad allokering kvv'!$B$1:$AG$700,MATCH(D$1,'Justerad allokering kvv'!$B$1:$AF$1,0),FALSE)))</f>
        <v/>
      </c>
      <c r="E247" t="str">
        <f>IF($B247=" ","",IF(ISERROR(1/VLOOKUP($B247,'Justerad allokering kvv'!$B$1:$AG$700,MATCH(E$1,'Justerad allokering kvv'!$B$1:$AF$1,0),FALSE)),VLOOKUP($B247,'Allokerad kvv'!$B$2:$AV$700,MATCH(E$1,'Allokerad kvv'!$B$1:$AV$1,0),FALSE),VLOOKUP($B247,'Justerad allokering kvv'!$B$1:$AG$700,MATCH(E$1,'Justerad allokering kvv'!$B$1:$AF$1,0),FALSE)))</f>
        <v/>
      </c>
      <c r="F247" t="str">
        <f>IF($B247=" ","",IF(ISERROR(1/VLOOKUP($B247,'Justerad allokering kvv'!$B$1:$AG$700,MATCH(F$1,'Justerad allokering kvv'!$B$1:$AF$1,0),FALSE)),VLOOKUP($B247,'Allokerad kvv'!$B$2:$AV$700,MATCH(F$1,'Allokerad kvv'!$B$1:$AV$1,0),FALSE),VLOOKUP($B247,'Justerad allokering kvv'!$B$1:$AG$700,MATCH(F$1,'Justerad allokering kvv'!$B$1:$AF$1,0),FALSE)))</f>
        <v/>
      </c>
      <c r="G247" t="str">
        <f>IF($B247=" ","",IF(ISERROR(1/VLOOKUP($B247,'Justerad allokering kvv'!$B$1:$AG$700,MATCH(G$1,'Justerad allokering kvv'!$B$1:$AF$1,0),FALSE)),VLOOKUP($B247,'Allokerad kvv'!$B$2:$AV$700,MATCH(G$1,'Allokerad kvv'!$B$1:$AV$1,0),FALSE),VLOOKUP($B247,'Justerad allokering kvv'!$B$1:$AG$700,MATCH(G$1,'Justerad allokering kvv'!$B$1:$AF$1,0),FALSE)))</f>
        <v/>
      </c>
      <c r="H247" t="str">
        <f>IF($B247=" ","",IF(ISERROR(1/VLOOKUP($B247,'Justerad allokering kvv'!$B$1:$AG$700,MATCH(H$1,'Justerad allokering kvv'!$B$1:$AF$1,0),FALSE)),VLOOKUP($B247,'Allokerad kvv'!$B$2:$AV$700,MATCH(H$1,'Allokerad kvv'!$B$1:$AV$1,0),FALSE),VLOOKUP($B247,'Justerad allokering kvv'!$B$1:$AG$700,MATCH(H$1,'Justerad allokering kvv'!$B$1:$AF$1,0),FALSE)))</f>
        <v/>
      </c>
      <c r="I247" t="str">
        <f>IF($B247=" ","",IF(ISERROR(1/VLOOKUP($B247,'Justerad allokering kvv'!$B$1:$AG$700,MATCH(I$1,'Justerad allokering kvv'!$B$1:$AF$1,0),FALSE)),VLOOKUP($B247,'Allokerad kvv'!$B$2:$AV$700,MATCH(I$1,'Allokerad kvv'!$B$1:$AV$1,0),FALSE),VLOOKUP($B247,'Justerad allokering kvv'!$B$1:$AG$700,MATCH(I$1,'Justerad allokering kvv'!$B$1:$AF$1,0),FALSE)))</f>
        <v/>
      </c>
      <c r="J247" t="str">
        <f>IF($B247=" ","",IF(ISERROR(1/VLOOKUP($B247,'Justerad allokering kvv'!$B$1:$AG$700,MATCH(J$1,'Justerad allokering kvv'!$B$1:$AF$1,0),FALSE)),VLOOKUP($B247,'Allokerad kvv'!$B$2:$AV$700,MATCH(J$1,'Allokerad kvv'!$B$1:$AV$1,0),FALSE),VLOOKUP($B247,'Justerad allokering kvv'!$B$1:$AG$700,MATCH(J$1,'Justerad allokering kvv'!$B$1:$AF$1,0),FALSE)))</f>
        <v/>
      </c>
      <c r="K247" t="str">
        <f>IF($B247=" ","",IF(ISERROR(1/VLOOKUP($B247,'Justerad allokering kvv'!$B$1:$AG$700,MATCH(K$1,'Justerad allokering kvv'!$B$1:$AF$1,0),FALSE)),VLOOKUP($B247,'Allokerad kvv'!$B$2:$AV$700,MATCH(K$1,'Allokerad kvv'!$B$1:$AV$1,0),FALSE),VLOOKUP($B247,'Justerad allokering kvv'!$B$1:$AG$700,MATCH(K$1,'Justerad allokering kvv'!$B$1:$AF$1,0),FALSE)))</f>
        <v/>
      </c>
      <c r="L247" t="str">
        <f>IF($B247=" ","",IF(ISERROR(1/VLOOKUP($B247,'Justerad allokering kvv'!$B$1:$AG$700,MATCH(L$1,'Justerad allokering kvv'!$B$1:$AF$1,0),FALSE)),VLOOKUP($B247,'Allokerad kvv'!$B$2:$AV$700,MATCH(L$1,'Allokerad kvv'!$B$1:$AV$1,0),FALSE),VLOOKUP($B247,'Justerad allokering kvv'!$B$1:$AG$700,MATCH(L$1,'Justerad allokering kvv'!$B$1:$AF$1,0),FALSE)))</f>
        <v/>
      </c>
      <c r="M247" t="str">
        <f>IF($B247=" ","",IF(ISERROR(1/VLOOKUP($B247,'Justerad allokering kvv'!$B$1:$AG$700,MATCH(M$1,'Justerad allokering kvv'!$B$1:$AF$1,0),FALSE)),VLOOKUP($B247,'Allokerad kvv'!$B$2:$AV$700,MATCH(M$1,'Allokerad kvv'!$B$1:$AV$1,0),FALSE),VLOOKUP($B247,'Justerad allokering kvv'!$B$1:$AG$700,MATCH(M$1,'Justerad allokering kvv'!$B$1:$AF$1,0),FALSE)))</f>
        <v/>
      </c>
      <c r="N247" t="str">
        <f>IF($B247=" ","",IF(ISERROR(1/VLOOKUP($B247,'Justerad allokering kvv'!$B$1:$AG$700,MATCH(N$1,'Justerad allokering kvv'!$B$1:$AF$1,0),FALSE)),VLOOKUP($B247,'Allokerad kvv'!$B$2:$AV$700,MATCH(N$1,'Allokerad kvv'!$B$1:$AV$1,0),FALSE),VLOOKUP($B247,'Justerad allokering kvv'!$B$1:$AG$700,MATCH(N$1,'Justerad allokering kvv'!$B$1:$AF$1,0),FALSE)))</f>
        <v/>
      </c>
      <c r="O247" t="str">
        <f>IF($B247=" ","",IF(ISERROR(1/VLOOKUP($B247,'Justerad allokering kvv'!$B$1:$AG$700,MATCH(O$1,'Justerad allokering kvv'!$B$1:$AF$1,0),FALSE)),VLOOKUP($B247,'Allokerad kvv'!$B$2:$AV$700,MATCH(O$1,'Allokerad kvv'!$B$1:$AV$1,0),FALSE),VLOOKUP($B247,'Justerad allokering kvv'!$B$1:$AG$700,MATCH(O$1,'Justerad allokering kvv'!$B$1:$AF$1,0),FALSE)))</f>
        <v/>
      </c>
      <c r="P247" t="str">
        <f>IF($B247=" ","",IF(ISERROR(1/VLOOKUP($B247,'Justerad allokering kvv'!$B$1:$AG$700,MATCH(P$1,'Justerad allokering kvv'!$B$1:$AF$1,0),FALSE)),VLOOKUP($B247,'Allokerad kvv'!$B$2:$AV$700,MATCH(P$1,'Allokerad kvv'!$B$1:$AV$1,0),FALSE),VLOOKUP($B247,'Justerad allokering kvv'!$B$1:$AG$700,MATCH(P$1,'Justerad allokering kvv'!$B$1:$AF$1,0),FALSE)))</f>
        <v/>
      </c>
      <c r="Q247" t="str">
        <f>IF($B247=" ","",IF(ISERROR(1/VLOOKUP($B247,'Justerad allokering kvv'!$B$1:$AG$700,MATCH(Q$1,'Justerad allokering kvv'!$B$1:$AF$1,0),FALSE)),VLOOKUP($B247,'Allokerad kvv'!$B$2:$AV$700,MATCH(Q$1,'Allokerad kvv'!$B$1:$AV$1,0),FALSE),VLOOKUP($B247,'Justerad allokering kvv'!$B$1:$AG$700,MATCH(Q$1,'Justerad allokering kvv'!$B$1:$AF$1,0),FALSE)))</f>
        <v/>
      </c>
      <c r="R247" t="str">
        <f>IF($B247=" ","",IF(ISERROR(1/VLOOKUP($B247,'Justerad allokering kvv'!$B$1:$AG$700,MATCH(R$1,'Justerad allokering kvv'!$B$1:$AF$1,0),FALSE)),VLOOKUP($B247,'Allokerad kvv'!$B$2:$AV$700,MATCH(R$1,'Allokerad kvv'!$B$1:$AV$1,0),FALSE),VLOOKUP($B247,'Justerad allokering kvv'!$B$1:$AG$700,MATCH(R$1,'Justerad allokering kvv'!$B$1:$AF$1,0),FALSE)))</f>
        <v/>
      </c>
      <c r="S247" t="str">
        <f>IF($B247=" ","",IF(ISERROR(1/VLOOKUP($B247,'Justerad allokering kvv'!$B$1:$AG$700,MATCH(S$1,'Justerad allokering kvv'!$B$1:$AF$1,0),FALSE)),VLOOKUP($B247,'Allokerad kvv'!$B$2:$AV$700,MATCH(S$1,'Allokerad kvv'!$B$1:$AV$1,0),FALSE),VLOOKUP($B247,'Justerad allokering kvv'!$B$1:$AG$700,MATCH(S$1,'Justerad allokering kvv'!$B$1:$AF$1,0),FALSE)))</f>
        <v/>
      </c>
      <c r="T247" t="str">
        <f>IF($B247=" ","",IF(ISERROR(1/VLOOKUP($B247,'Justerad allokering kvv'!$B$1:$AG$700,MATCH(T$1,'Justerad allokering kvv'!$B$1:$AF$1,0),FALSE)),VLOOKUP($B247,'Allokerad kvv'!$B$2:$AV$700,MATCH(T$1,'Allokerad kvv'!$B$1:$AV$1,0),FALSE),VLOOKUP($B247,'Justerad allokering kvv'!$B$1:$AG$700,MATCH(T$1,'Justerad allokering kvv'!$B$1:$AF$1,0),FALSE)))</f>
        <v/>
      </c>
      <c r="U247" t="str">
        <f>IF($B247=" ","",IF(ISERROR(1/VLOOKUP($B247,'Justerad allokering kvv'!$B$1:$AG$700,MATCH(U$1,'Justerad allokering kvv'!$B$1:$AF$1,0),FALSE)),VLOOKUP($B247,'Allokerad kvv'!$B$2:$AV$700,MATCH(U$1,'Allokerad kvv'!$B$1:$AV$1,0),FALSE),VLOOKUP($B247,'Justerad allokering kvv'!$B$1:$AG$700,MATCH(U$1,'Justerad allokering kvv'!$B$1:$AF$1,0),FALSE)))</f>
        <v/>
      </c>
      <c r="V247" t="str">
        <f>IF($B247=" ","",IF(ISERROR(1/VLOOKUP($B247,'Justerad allokering kvv'!$B$1:$AG$700,MATCH(V$1,'Justerad allokering kvv'!$B$1:$AF$1,0),FALSE)),VLOOKUP($B247,'Allokerad kvv'!$B$2:$AV$700,MATCH(V$1,'Allokerad kvv'!$B$1:$AV$1,0),FALSE),VLOOKUP($B247,'Justerad allokering kvv'!$B$1:$AG$700,MATCH(V$1,'Justerad allokering kvv'!$B$1:$AF$1,0),FALSE)))</f>
        <v/>
      </c>
      <c r="W247" t="str">
        <f>IF($B247=" ","",IF(ISERROR(1/VLOOKUP($B247,'Justerad allokering kvv'!$B$1:$AG$700,MATCH(W$1,'Justerad allokering kvv'!$B$1:$AF$1,0),FALSE)),VLOOKUP($B247,'Allokerad kvv'!$B$2:$AV$700,MATCH(W$1,'Allokerad kvv'!$B$1:$AV$1,0),FALSE),VLOOKUP($B247,'Justerad allokering kvv'!$B$1:$AG$700,MATCH(W$1,'Justerad allokering kvv'!$B$1:$AF$1,0),FALSE)))</f>
        <v/>
      </c>
      <c r="X247" t="str">
        <f>IF($B247=" ","",IF(ISERROR(1/VLOOKUP($B247,'Justerad allokering kvv'!$B$1:$AG$700,MATCH(X$1,'Justerad allokering kvv'!$B$1:$AF$1,0),FALSE)),VLOOKUP($B247,'Allokerad kvv'!$B$2:$AV$700,MATCH(X$1,'Allokerad kvv'!$B$1:$AV$1,0),FALSE),VLOOKUP($B247,'Justerad allokering kvv'!$B$1:$AG$700,MATCH(X$1,'Justerad allokering kvv'!$B$1:$AF$1,0),FALSE)))</f>
        <v/>
      </c>
      <c r="Y247" t="str">
        <f>IF($B247=" ","",IF(ISERROR(1/VLOOKUP($B247,'Justerad allokering kvv'!$B$1:$AG$700,MATCH(Y$1,'Justerad allokering kvv'!$B$1:$AF$1,0),FALSE)),VLOOKUP($B247,'Allokerad kvv'!$B$2:$AV$700,MATCH(Y$1,'Allokerad kvv'!$B$1:$AV$1,0),FALSE),VLOOKUP($B247,'Justerad allokering kvv'!$B$1:$AG$700,MATCH(Y$1,'Justerad allokering kvv'!$B$1:$AF$1,0),FALSE)))</f>
        <v/>
      </c>
      <c r="AB247">
        <f>IFERROR(VLOOKUP($B247,Kraftvärmeprod!$B$1:$AO$424,MATCH("Tillförd energi från rökgaskondensering (GWh)",Kraftvärmeprod!$B$1:$AG$1,0),FALSE)/1,0)</f>
        <v>0</v>
      </c>
      <c r="AE247" s="122">
        <f t="shared" si="12"/>
        <v>0</v>
      </c>
      <c r="AG247" t="e">
        <f t="shared" si="13"/>
        <v>#VALUE!</v>
      </c>
      <c r="AH247" t="e">
        <f t="shared" si="14"/>
        <v>#VALUE!</v>
      </c>
      <c r="AI247" t="e">
        <f>IF(AH247=0,"",AH247/VLOOKUP(B247,Kraftvärmeprod!$B$1:$BC$480,MATCH("Summa tillförd energi exklusive rökgaskondensering",Kraftvärmeprod!$B$1:$BC$1,0),FALSE))</f>
        <v>#VALUE!</v>
      </c>
      <c r="AK247" t="e">
        <f t="shared" si="15"/>
        <v>#VALUE!</v>
      </c>
    </row>
    <row r="248" spans="1:37" x14ac:dyDescent="0.25">
      <c r="A248" s="2" t="s">
        <v>396</v>
      </c>
      <c r="B248" s="2" t="s">
        <v>397</v>
      </c>
      <c r="C248">
        <f>IF($B248=" ","",IF(ISERROR(1/VLOOKUP($B248,'Justerad allokering kvv'!$B$1:$AG$700,MATCH(C$1,'Justerad allokering kvv'!$B$1:$AF$1,0),FALSE)),VLOOKUP($B248,'Allokerad kvv'!$B$2:$AV$700,MATCH(C$1,'Allokerad kvv'!$B$1:$AV$1,0),FALSE),VLOOKUP($B248,'Justerad allokering kvv'!$B$1:$AG$700,MATCH(C$1,'Justerad allokering kvv'!$B$1:$AF$1,0),FALSE)))</f>
        <v>0</v>
      </c>
      <c r="D248">
        <f>IF($B248=" ","",IF(ISERROR(1/VLOOKUP($B248,'Justerad allokering kvv'!$B$1:$AG$700,MATCH(D$1,'Justerad allokering kvv'!$B$1:$AF$1,0),FALSE)),VLOOKUP($B248,'Allokerad kvv'!$B$2:$AV$700,MATCH(D$1,'Allokerad kvv'!$B$1:$AV$1,0),FALSE),VLOOKUP($B248,'Justerad allokering kvv'!$B$1:$AG$700,MATCH(D$1,'Justerad allokering kvv'!$B$1:$AF$1,0),FALSE)))</f>
        <v>0</v>
      </c>
      <c r="E248">
        <f>IF($B248=" ","",IF(ISERROR(1/VLOOKUP($B248,'Justerad allokering kvv'!$B$1:$AG$700,MATCH(E$1,'Justerad allokering kvv'!$B$1:$AF$1,0),FALSE)),VLOOKUP($B248,'Allokerad kvv'!$B$2:$AV$700,MATCH(E$1,'Allokerad kvv'!$B$1:$AV$1,0),FALSE),VLOOKUP($B248,'Justerad allokering kvv'!$B$1:$AG$700,MATCH(E$1,'Justerad allokering kvv'!$B$1:$AF$1,0),FALSE)))</f>
        <v>0</v>
      </c>
      <c r="F248">
        <f>IF($B248=" ","",IF(ISERROR(1/VLOOKUP($B248,'Justerad allokering kvv'!$B$1:$AG$700,MATCH(F$1,'Justerad allokering kvv'!$B$1:$AF$1,0),FALSE)),VLOOKUP($B248,'Allokerad kvv'!$B$2:$AV$700,MATCH(F$1,'Allokerad kvv'!$B$1:$AV$1,0),FALSE),VLOOKUP($B248,'Justerad allokering kvv'!$B$1:$AG$700,MATCH(F$1,'Justerad allokering kvv'!$B$1:$AF$1,0),FALSE)))</f>
        <v>0</v>
      </c>
      <c r="G248">
        <f>IF($B248=" ","",IF(ISERROR(1/VLOOKUP($B248,'Justerad allokering kvv'!$B$1:$AG$700,MATCH(G$1,'Justerad allokering kvv'!$B$1:$AF$1,0),FALSE)),VLOOKUP($B248,'Allokerad kvv'!$B$2:$AV$700,MATCH(G$1,'Allokerad kvv'!$B$1:$AV$1,0),FALSE),VLOOKUP($B248,'Justerad allokering kvv'!$B$1:$AG$700,MATCH(G$1,'Justerad allokering kvv'!$B$1:$AF$1,0),FALSE)))</f>
        <v>0</v>
      </c>
      <c r="H248">
        <f>IF($B248=" ","",IF(ISERROR(1/VLOOKUP($B248,'Justerad allokering kvv'!$B$1:$AG$700,MATCH(H$1,'Justerad allokering kvv'!$B$1:$AF$1,0),FALSE)),VLOOKUP($B248,'Allokerad kvv'!$B$2:$AV$700,MATCH(H$1,'Allokerad kvv'!$B$1:$AV$1,0),FALSE),VLOOKUP($B248,'Justerad allokering kvv'!$B$1:$AG$700,MATCH(H$1,'Justerad allokering kvv'!$B$1:$AF$1,0),FALSE)))</f>
        <v>0</v>
      </c>
      <c r="I248">
        <f>IF($B248=" ","",IF(ISERROR(1/VLOOKUP($B248,'Justerad allokering kvv'!$B$1:$AG$700,MATCH(I$1,'Justerad allokering kvv'!$B$1:$AF$1,0),FALSE)),VLOOKUP($B248,'Allokerad kvv'!$B$2:$AV$700,MATCH(I$1,'Allokerad kvv'!$B$1:$AV$1,0),FALSE),VLOOKUP($B248,'Justerad allokering kvv'!$B$1:$AG$700,MATCH(I$1,'Justerad allokering kvv'!$B$1:$AF$1,0),FALSE)))</f>
        <v>0</v>
      </c>
      <c r="J248">
        <f>IF($B248=" ","",IF(ISERROR(1/VLOOKUP($B248,'Justerad allokering kvv'!$B$1:$AG$700,MATCH(J$1,'Justerad allokering kvv'!$B$1:$AF$1,0),FALSE)),VLOOKUP($B248,'Allokerad kvv'!$B$2:$AV$700,MATCH(J$1,'Allokerad kvv'!$B$1:$AV$1,0),FALSE),VLOOKUP($B248,'Justerad allokering kvv'!$B$1:$AG$700,MATCH(J$1,'Justerad allokering kvv'!$B$1:$AF$1,0),FALSE)))</f>
        <v>0</v>
      </c>
      <c r="K248">
        <f>IF($B248=" ","",IF(ISERROR(1/VLOOKUP($B248,'Justerad allokering kvv'!$B$1:$AG$700,MATCH(K$1,'Justerad allokering kvv'!$B$1:$AF$1,0),FALSE)),VLOOKUP($B248,'Allokerad kvv'!$B$2:$AV$700,MATCH(K$1,'Allokerad kvv'!$B$1:$AV$1,0),FALSE),VLOOKUP($B248,'Justerad allokering kvv'!$B$1:$AG$700,MATCH(K$1,'Justerad allokering kvv'!$B$1:$AF$1,0),FALSE)))</f>
        <v>0</v>
      </c>
      <c r="L248">
        <f>IF($B248=" ","",IF(ISERROR(1/VLOOKUP($B248,'Justerad allokering kvv'!$B$1:$AG$700,MATCH(L$1,'Justerad allokering kvv'!$B$1:$AF$1,0),FALSE)),VLOOKUP($B248,'Allokerad kvv'!$B$2:$AV$700,MATCH(L$1,'Allokerad kvv'!$B$1:$AV$1,0),FALSE),VLOOKUP($B248,'Justerad allokering kvv'!$B$1:$AG$700,MATCH(L$1,'Justerad allokering kvv'!$B$1:$AF$1,0),FALSE)))</f>
        <v>0</v>
      </c>
      <c r="M248">
        <f>IF($B248=" ","",IF(ISERROR(1/VLOOKUP($B248,'Justerad allokering kvv'!$B$1:$AG$700,MATCH(M$1,'Justerad allokering kvv'!$B$1:$AF$1,0),FALSE)),VLOOKUP($B248,'Allokerad kvv'!$B$2:$AV$700,MATCH(M$1,'Allokerad kvv'!$B$1:$AV$1,0),FALSE),VLOOKUP($B248,'Justerad allokering kvv'!$B$1:$AG$700,MATCH(M$1,'Justerad allokering kvv'!$B$1:$AF$1,0),FALSE)))</f>
        <v>0</v>
      </c>
      <c r="N248">
        <f>IF($B248=" ","",IF(ISERROR(1/VLOOKUP($B248,'Justerad allokering kvv'!$B$1:$AG$700,MATCH(N$1,'Justerad allokering kvv'!$B$1:$AF$1,0),FALSE)),VLOOKUP($B248,'Allokerad kvv'!$B$2:$AV$700,MATCH(N$1,'Allokerad kvv'!$B$1:$AV$1,0),FALSE),VLOOKUP($B248,'Justerad allokering kvv'!$B$1:$AG$700,MATCH(N$1,'Justerad allokering kvv'!$B$1:$AF$1,0),FALSE)))</f>
        <v>0</v>
      </c>
      <c r="O248">
        <f>IF($B248=" ","",IF(ISERROR(1/VLOOKUP($B248,'Justerad allokering kvv'!$B$1:$AG$700,MATCH(O$1,'Justerad allokering kvv'!$B$1:$AF$1,0),FALSE)),VLOOKUP($B248,'Allokerad kvv'!$B$2:$AV$700,MATCH(O$1,'Allokerad kvv'!$B$1:$AV$1,0),FALSE),VLOOKUP($B248,'Justerad allokering kvv'!$B$1:$AG$700,MATCH(O$1,'Justerad allokering kvv'!$B$1:$AF$1,0),FALSE)))</f>
        <v>0</v>
      </c>
      <c r="P248">
        <f>IF($B248=" ","",IF(ISERROR(1/VLOOKUP($B248,'Justerad allokering kvv'!$B$1:$AG$700,MATCH(P$1,'Justerad allokering kvv'!$B$1:$AF$1,0),FALSE)),VLOOKUP($B248,'Allokerad kvv'!$B$2:$AV$700,MATCH(P$1,'Allokerad kvv'!$B$1:$AV$1,0),FALSE),VLOOKUP($B248,'Justerad allokering kvv'!$B$1:$AG$700,MATCH(P$1,'Justerad allokering kvv'!$B$1:$AF$1,0),FALSE)))</f>
        <v>0</v>
      </c>
      <c r="Q248">
        <f>IF($B248=" ","",IF(ISERROR(1/VLOOKUP($B248,'Justerad allokering kvv'!$B$1:$AG$700,MATCH(Q$1,'Justerad allokering kvv'!$B$1:$AF$1,0),FALSE)),VLOOKUP($B248,'Allokerad kvv'!$B$2:$AV$700,MATCH(Q$1,'Allokerad kvv'!$B$1:$AV$1,0),FALSE),VLOOKUP($B248,'Justerad allokering kvv'!$B$1:$AG$700,MATCH(Q$1,'Justerad allokering kvv'!$B$1:$AF$1,0),FALSE)))</f>
        <v>0</v>
      </c>
      <c r="R248">
        <f>IF($B248=" ","",IF(ISERROR(1/VLOOKUP($B248,'Justerad allokering kvv'!$B$1:$AG$700,MATCH(R$1,'Justerad allokering kvv'!$B$1:$AF$1,0),FALSE)),VLOOKUP($B248,'Allokerad kvv'!$B$2:$AV$700,MATCH(R$1,'Allokerad kvv'!$B$1:$AV$1,0),FALSE),VLOOKUP($B248,'Justerad allokering kvv'!$B$1:$AG$700,MATCH(R$1,'Justerad allokering kvv'!$B$1:$AF$1,0),FALSE)))</f>
        <v>0</v>
      </c>
      <c r="S248">
        <f>IF($B248=" ","",IF(ISERROR(1/VLOOKUP($B248,'Justerad allokering kvv'!$B$1:$AG$700,MATCH(S$1,'Justerad allokering kvv'!$B$1:$AF$1,0),FALSE)),VLOOKUP($B248,'Allokerad kvv'!$B$2:$AV$700,MATCH(S$1,'Allokerad kvv'!$B$1:$AV$1,0),FALSE),VLOOKUP($B248,'Justerad allokering kvv'!$B$1:$AG$700,MATCH(S$1,'Justerad allokering kvv'!$B$1:$AF$1,0),FALSE)))</f>
        <v>0</v>
      </c>
      <c r="T248">
        <f>IF($B248=" ","",IF(ISERROR(1/VLOOKUP($B248,'Justerad allokering kvv'!$B$1:$AG$700,MATCH(T$1,'Justerad allokering kvv'!$B$1:$AF$1,0),FALSE)),VLOOKUP($B248,'Allokerad kvv'!$B$2:$AV$700,MATCH(T$1,'Allokerad kvv'!$B$1:$AV$1,0),FALSE),VLOOKUP($B248,'Justerad allokering kvv'!$B$1:$AG$700,MATCH(T$1,'Justerad allokering kvv'!$B$1:$AF$1,0),FALSE)))</f>
        <v>0</v>
      </c>
      <c r="U248">
        <f>IF($B248=" ","",IF(ISERROR(1/VLOOKUP($B248,'Justerad allokering kvv'!$B$1:$AG$700,MATCH(U$1,'Justerad allokering kvv'!$B$1:$AF$1,0),FALSE)),VLOOKUP($B248,'Allokerad kvv'!$B$2:$AV$700,MATCH(U$1,'Allokerad kvv'!$B$1:$AV$1,0),FALSE),VLOOKUP($B248,'Justerad allokering kvv'!$B$1:$AG$700,MATCH(U$1,'Justerad allokering kvv'!$B$1:$AF$1,0),FALSE)))</f>
        <v>0</v>
      </c>
      <c r="V248">
        <f>IF($B248=" ","",IF(ISERROR(1/VLOOKUP($B248,'Justerad allokering kvv'!$B$1:$AG$700,MATCH(V$1,'Justerad allokering kvv'!$B$1:$AF$1,0),FALSE)),VLOOKUP($B248,'Allokerad kvv'!$B$2:$AV$700,MATCH(V$1,'Allokerad kvv'!$B$1:$AV$1,0),FALSE),VLOOKUP($B248,'Justerad allokering kvv'!$B$1:$AG$700,MATCH(V$1,'Justerad allokering kvv'!$B$1:$AF$1,0),FALSE)))</f>
        <v>0</v>
      </c>
      <c r="W248">
        <f>IF($B248=" ","",IF(ISERROR(1/VLOOKUP($B248,'Justerad allokering kvv'!$B$1:$AG$700,MATCH(W$1,'Justerad allokering kvv'!$B$1:$AF$1,0),FALSE)),VLOOKUP($B248,'Allokerad kvv'!$B$2:$AV$700,MATCH(W$1,'Allokerad kvv'!$B$1:$AV$1,0),FALSE),VLOOKUP($B248,'Justerad allokering kvv'!$B$1:$AG$700,MATCH(W$1,'Justerad allokering kvv'!$B$1:$AF$1,0),FALSE)))</f>
        <v>0</v>
      </c>
      <c r="X248">
        <f>IF($B248=" ","",IF(ISERROR(1/VLOOKUP($B248,'Justerad allokering kvv'!$B$1:$AG$700,MATCH(X$1,'Justerad allokering kvv'!$B$1:$AF$1,0),FALSE)),VLOOKUP($B248,'Allokerad kvv'!$B$2:$AV$700,MATCH(X$1,'Allokerad kvv'!$B$1:$AV$1,0),FALSE),VLOOKUP($B248,'Justerad allokering kvv'!$B$1:$AG$700,MATCH(X$1,'Justerad allokering kvv'!$B$1:$AF$1,0),FALSE)))</f>
        <v>0</v>
      </c>
      <c r="Y248">
        <f>IF($B248=" ","",IF(ISERROR(1/VLOOKUP($B248,'Justerad allokering kvv'!$B$1:$AG$700,MATCH(Y$1,'Justerad allokering kvv'!$B$1:$AF$1,0),FALSE)),VLOOKUP($B248,'Allokerad kvv'!$B$2:$AV$700,MATCH(Y$1,'Allokerad kvv'!$B$1:$AV$1,0),FALSE),VLOOKUP($B248,'Justerad allokering kvv'!$B$1:$AG$700,MATCH(Y$1,'Justerad allokering kvv'!$B$1:$AF$1,0),FALSE)))</f>
        <v>0</v>
      </c>
      <c r="AB248">
        <f>IFERROR(VLOOKUP($B248,Kraftvärmeprod!$B$1:$AO$424,MATCH("Tillförd energi från rökgaskondensering (GWh)",Kraftvärmeprod!$B$1:$AG$1,0),FALSE)/1,0)</f>
        <v>0</v>
      </c>
      <c r="AE248" s="122">
        <f t="shared" si="12"/>
        <v>0</v>
      </c>
      <c r="AG248">
        <f t="shared" si="13"/>
        <v>0</v>
      </c>
      <c r="AH248">
        <f t="shared" si="14"/>
        <v>0</v>
      </c>
      <c r="AI248" t="str">
        <f>IF(AH248=0,"",AH248/VLOOKUP(B248,Kraftvärmeprod!$B$1:$BC$480,MATCH("Summa tillförd energi exklusive rökgaskondensering",Kraftvärmeprod!$B$1:$BC$1,0),FALSE))</f>
        <v/>
      </c>
      <c r="AK248">
        <f t="shared" si="15"/>
        <v>0</v>
      </c>
    </row>
    <row r="249" spans="1:37" x14ac:dyDescent="0.25">
      <c r="A249" s="2" t="s">
        <v>396</v>
      </c>
      <c r="B249" s="2" t="s">
        <v>398</v>
      </c>
      <c r="C249">
        <f>IF($B249=" ","",IF(ISERROR(1/VLOOKUP($B249,'Justerad allokering kvv'!$B$1:$AG$700,MATCH(C$1,'Justerad allokering kvv'!$B$1:$AF$1,0),FALSE)),VLOOKUP($B249,'Allokerad kvv'!$B$2:$AV$700,MATCH(C$1,'Allokerad kvv'!$B$1:$AV$1,0),FALSE),VLOOKUP($B249,'Justerad allokering kvv'!$B$1:$AG$700,MATCH(C$1,'Justerad allokering kvv'!$B$1:$AF$1,0),FALSE)))</f>
        <v>0</v>
      </c>
      <c r="D249">
        <f>IF($B249=" ","",IF(ISERROR(1/VLOOKUP($B249,'Justerad allokering kvv'!$B$1:$AG$700,MATCH(D$1,'Justerad allokering kvv'!$B$1:$AF$1,0),FALSE)),VLOOKUP($B249,'Allokerad kvv'!$B$2:$AV$700,MATCH(D$1,'Allokerad kvv'!$B$1:$AV$1,0),FALSE),VLOOKUP($B249,'Justerad allokering kvv'!$B$1:$AG$700,MATCH(D$1,'Justerad allokering kvv'!$B$1:$AF$1,0),FALSE)))</f>
        <v>0</v>
      </c>
      <c r="E249">
        <f>IF($B249=" ","",IF(ISERROR(1/VLOOKUP($B249,'Justerad allokering kvv'!$B$1:$AG$700,MATCH(E$1,'Justerad allokering kvv'!$B$1:$AF$1,0),FALSE)),VLOOKUP($B249,'Allokerad kvv'!$B$2:$AV$700,MATCH(E$1,'Allokerad kvv'!$B$1:$AV$1,0),FALSE),VLOOKUP($B249,'Justerad allokering kvv'!$B$1:$AG$700,MATCH(E$1,'Justerad allokering kvv'!$B$1:$AF$1,0),FALSE)))</f>
        <v>0</v>
      </c>
      <c r="F249">
        <f>IF($B249=" ","",IF(ISERROR(1/VLOOKUP($B249,'Justerad allokering kvv'!$B$1:$AG$700,MATCH(F$1,'Justerad allokering kvv'!$B$1:$AF$1,0),FALSE)),VLOOKUP($B249,'Allokerad kvv'!$B$2:$AV$700,MATCH(F$1,'Allokerad kvv'!$B$1:$AV$1,0),FALSE),VLOOKUP($B249,'Justerad allokering kvv'!$B$1:$AG$700,MATCH(F$1,'Justerad allokering kvv'!$B$1:$AF$1,0),FALSE)))</f>
        <v>0</v>
      </c>
      <c r="G249">
        <f>IF($B249=" ","",IF(ISERROR(1/VLOOKUP($B249,'Justerad allokering kvv'!$B$1:$AG$700,MATCH(G$1,'Justerad allokering kvv'!$B$1:$AF$1,0),FALSE)),VLOOKUP($B249,'Allokerad kvv'!$B$2:$AV$700,MATCH(G$1,'Allokerad kvv'!$B$1:$AV$1,0),FALSE),VLOOKUP($B249,'Justerad allokering kvv'!$B$1:$AG$700,MATCH(G$1,'Justerad allokering kvv'!$B$1:$AF$1,0),FALSE)))</f>
        <v>0</v>
      </c>
      <c r="H249">
        <f>IF($B249=" ","",IF(ISERROR(1/VLOOKUP($B249,'Justerad allokering kvv'!$B$1:$AG$700,MATCH(H$1,'Justerad allokering kvv'!$B$1:$AF$1,0),FALSE)),VLOOKUP($B249,'Allokerad kvv'!$B$2:$AV$700,MATCH(H$1,'Allokerad kvv'!$B$1:$AV$1,0),FALSE),VLOOKUP($B249,'Justerad allokering kvv'!$B$1:$AG$700,MATCH(H$1,'Justerad allokering kvv'!$B$1:$AF$1,0),FALSE)))</f>
        <v>0</v>
      </c>
      <c r="I249">
        <f>IF($B249=" ","",IF(ISERROR(1/VLOOKUP($B249,'Justerad allokering kvv'!$B$1:$AG$700,MATCH(I$1,'Justerad allokering kvv'!$B$1:$AF$1,0),FALSE)),VLOOKUP($B249,'Allokerad kvv'!$B$2:$AV$700,MATCH(I$1,'Allokerad kvv'!$B$1:$AV$1,0),FALSE),VLOOKUP($B249,'Justerad allokering kvv'!$B$1:$AG$700,MATCH(I$1,'Justerad allokering kvv'!$B$1:$AF$1,0),FALSE)))</f>
        <v>0</v>
      </c>
      <c r="J249">
        <f>IF($B249=" ","",IF(ISERROR(1/VLOOKUP($B249,'Justerad allokering kvv'!$B$1:$AG$700,MATCH(J$1,'Justerad allokering kvv'!$B$1:$AF$1,0),FALSE)),VLOOKUP($B249,'Allokerad kvv'!$B$2:$AV$700,MATCH(J$1,'Allokerad kvv'!$B$1:$AV$1,0),FALSE),VLOOKUP($B249,'Justerad allokering kvv'!$B$1:$AG$700,MATCH(J$1,'Justerad allokering kvv'!$B$1:$AF$1,0),FALSE)))</f>
        <v>0</v>
      </c>
      <c r="K249">
        <f>IF($B249=" ","",IF(ISERROR(1/VLOOKUP($B249,'Justerad allokering kvv'!$B$1:$AG$700,MATCH(K$1,'Justerad allokering kvv'!$B$1:$AF$1,0),FALSE)),VLOOKUP($B249,'Allokerad kvv'!$B$2:$AV$700,MATCH(K$1,'Allokerad kvv'!$B$1:$AV$1,0),FALSE),VLOOKUP($B249,'Justerad allokering kvv'!$B$1:$AG$700,MATCH(K$1,'Justerad allokering kvv'!$B$1:$AF$1,0),FALSE)))</f>
        <v>0</v>
      </c>
      <c r="L249">
        <f>IF($B249=" ","",IF(ISERROR(1/VLOOKUP($B249,'Justerad allokering kvv'!$B$1:$AG$700,MATCH(L$1,'Justerad allokering kvv'!$B$1:$AF$1,0),FALSE)),VLOOKUP($B249,'Allokerad kvv'!$B$2:$AV$700,MATCH(L$1,'Allokerad kvv'!$B$1:$AV$1,0),FALSE),VLOOKUP($B249,'Justerad allokering kvv'!$B$1:$AG$700,MATCH(L$1,'Justerad allokering kvv'!$B$1:$AF$1,0),FALSE)))</f>
        <v>0</v>
      </c>
      <c r="M249">
        <f>IF($B249=" ","",IF(ISERROR(1/VLOOKUP($B249,'Justerad allokering kvv'!$B$1:$AG$700,MATCH(M$1,'Justerad allokering kvv'!$B$1:$AF$1,0),FALSE)),VLOOKUP($B249,'Allokerad kvv'!$B$2:$AV$700,MATCH(M$1,'Allokerad kvv'!$B$1:$AV$1,0),FALSE),VLOOKUP($B249,'Justerad allokering kvv'!$B$1:$AG$700,MATCH(M$1,'Justerad allokering kvv'!$B$1:$AF$1,0),FALSE)))</f>
        <v>0</v>
      </c>
      <c r="N249">
        <f>IF($B249=" ","",IF(ISERROR(1/VLOOKUP($B249,'Justerad allokering kvv'!$B$1:$AG$700,MATCH(N$1,'Justerad allokering kvv'!$B$1:$AF$1,0),FALSE)),VLOOKUP($B249,'Allokerad kvv'!$B$2:$AV$700,MATCH(N$1,'Allokerad kvv'!$B$1:$AV$1,0),FALSE),VLOOKUP($B249,'Justerad allokering kvv'!$B$1:$AG$700,MATCH(N$1,'Justerad allokering kvv'!$B$1:$AF$1,0),FALSE)))</f>
        <v>0</v>
      </c>
      <c r="O249">
        <f>IF($B249=" ","",IF(ISERROR(1/VLOOKUP($B249,'Justerad allokering kvv'!$B$1:$AG$700,MATCH(O$1,'Justerad allokering kvv'!$B$1:$AF$1,0),FALSE)),VLOOKUP($B249,'Allokerad kvv'!$B$2:$AV$700,MATCH(O$1,'Allokerad kvv'!$B$1:$AV$1,0),FALSE),VLOOKUP($B249,'Justerad allokering kvv'!$B$1:$AG$700,MATCH(O$1,'Justerad allokering kvv'!$B$1:$AF$1,0),FALSE)))</f>
        <v>0</v>
      </c>
      <c r="P249">
        <f>IF($B249=" ","",IF(ISERROR(1/VLOOKUP($B249,'Justerad allokering kvv'!$B$1:$AG$700,MATCH(P$1,'Justerad allokering kvv'!$B$1:$AF$1,0),FALSE)),VLOOKUP($B249,'Allokerad kvv'!$B$2:$AV$700,MATCH(P$1,'Allokerad kvv'!$B$1:$AV$1,0),FALSE),VLOOKUP($B249,'Justerad allokering kvv'!$B$1:$AG$700,MATCH(P$1,'Justerad allokering kvv'!$B$1:$AF$1,0),FALSE)))</f>
        <v>0</v>
      </c>
      <c r="Q249">
        <f>IF($B249=" ","",IF(ISERROR(1/VLOOKUP($B249,'Justerad allokering kvv'!$B$1:$AG$700,MATCH(Q$1,'Justerad allokering kvv'!$B$1:$AF$1,0),FALSE)),VLOOKUP($B249,'Allokerad kvv'!$B$2:$AV$700,MATCH(Q$1,'Allokerad kvv'!$B$1:$AV$1,0),FALSE),VLOOKUP($B249,'Justerad allokering kvv'!$B$1:$AG$700,MATCH(Q$1,'Justerad allokering kvv'!$B$1:$AF$1,0),FALSE)))</f>
        <v>0</v>
      </c>
      <c r="R249">
        <f>IF($B249=" ","",IF(ISERROR(1/VLOOKUP($B249,'Justerad allokering kvv'!$B$1:$AG$700,MATCH(R$1,'Justerad allokering kvv'!$B$1:$AF$1,0),FALSE)),VLOOKUP($B249,'Allokerad kvv'!$B$2:$AV$700,MATCH(R$1,'Allokerad kvv'!$B$1:$AV$1,0),FALSE),VLOOKUP($B249,'Justerad allokering kvv'!$B$1:$AG$700,MATCH(R$1,'Justerad allokering kvv'!$B$1:$AF$1,0),FALSE)))</f>
        <v>0</v>
      </c>
      <c r="S249">
        <f>IF($B249=" ","",IF(ISERROR(1/VLOOKUP($B249,'Justerad allokering kvv'!$B$1:$AG$700,MATCH(S$1,'Justerad allokering kvv'!$B$1:$AF$1,0),FALSE)),VLOOKUP($B249,'Allokerad kvv'!$B$2:$AV$700,MATCH(S$1,'Allokerad kvv'!$B$1:$AV$1,0),FALSE),VLOOKUP($B249,'Justerad allokering kvv'!$B$1:$AG$700,MATCH(S$1,'Justerad allokering kvv'!$B$1:$AF$1,0),FALSE)))</f>
        <v>0</v>
      </c>
      <c r="T249">
        <f>IF($B249=" ","",IF(ISERROR(1/VLOOKUP($B249,'Justerad allokering kvv'!$B$1:$AG$700,MATCH(T$1,'Justerad allokering kvv'!$B$1:$AF$1,0),FALSE)),VLOOKUP($B249,'Allokerad kvv'!$B$2:$AV$700,MATCH(T$1,'Allokerad kvv'!$B$1:$AV$1,0),FALSE),VLOOKUP($B249,'Justerad allokering kvv'!$B$1:$AG$700,MATCH(T$1,'Justerad allokering kvv'!$B$1:$AF$1,0),FALSE)))</f>
        <v>0</v>
      </c>
      <c r="U249">
        <f>IF($B249=" ","",IF(ISERROR(1/VLOOKUP($B249,'Justerad allokering kvv'!$B$1:$AG$700,MATCH(U$1,'Justerad allokering kvv'!$B$1:$AF$1,0),FALSE)),VLOOKUP($B249,'Allokerad kvv'!$B$2:$AV$700,MATCH(U$1,'Allokerad kvv'!$B$1:$AV$1,0),FALSE),VLOOKUP($B249,'Justerad allokering kvv'!$B$1:$AG$700,MATCH(U$1,'Justerad allokering kvv'!$B$1:$AF$1,0),FALSE)))</f>
        <v>0</v>
      </c>
      <c r="V249">
        <f>IF($B249=" ","",IF(ISERROR(1/VLOOKUP($B249,'Justerad allokering kvv'!$B$1:$AG$700,MATCH(V$1,'Justerad allokering kvv'!$B$1:$AF$1,0),FALSE)),VLOOKUP($B249,'Allokerad kvv'!$B$2:$AV$700,MATCH(V$1,'Allokerad kvv'!$B$1:$AV$1,0),FALSE),VLOOKUP($B249,'Justerad allokering kvv'!$B$1:$AG$700,MATCH(V$1,'Justerad allokering kvv'!$B$1:$AF$1,0),FALSE)))</f>
        <v>0</v>
      </c>
      <c r="W249">
        <f>IF($B249=" ","",IF(ISERROR(1/VLOOKUP($B249,'Justerad allokering kvv'!$B$1:$AG$700,MATCH(W$1,'Justerad allokering kvv'!$B$1:$AF$1,0),FALSE)),VLOOKUP($B249,'Allokerad kvv'!$B$2:$AV$700,MATCH(W$1,'Allokerad kvv'!$B$1:$AV$1,0),FALSE),VLOOKUP($B249,'Justerad allokering kvv'!$B$1:$AG$700,MATCH(W$1,'Justerad allokering kvv'!$B$1:$AF$1,0),FALSE)))</f>
        <v>0</v>
      </c>
      <c r="X249">
        <f>IF($B249=" ","",IF(ISERROR(1/VLOOKUP($B249,'Justerad allokering kvv'!$B$1:$AG$700,MATCH(X$1,'Justerad allokering kvv'!$B$1:$AF$1,0),FALSE)),VLOOKUP($B249,'Allokerad kvv'!$B$2:$AV$700,MATCH(X$1,'Allokerad kvv'!$B$1:$AV$1,0),FALSE),VLOOKUP($B249,'Justerad allokering kvv'!$B$1:$AG$700,MATCH(X$1,'Justerad allokering kvv'!$B$1:$AF$1,0),FALSE)))</f>
        <v>0</v>
      </c>
      <c r="Y249">
        <f>IF($B249=" ","",IF(ISERROR(1/VLOOKUP($B249,'Justerad allokering kvv'!$B$1:$AG$700,MATCH(Y$1,'Justerad allokering kvv'!$B$1:$AF$1,0),FALSE)),VLOOKUP($B249,'Allokerad kvv'!$B$2:$AV$700,MATCH(Y$1,'Allokerad kvv'!$B$1:$AV$1,0),FALSE),VLOOKUP($B249,'Justerad allokering kvv'!$B$1:$AG$700,MATCH(Y$1,'Justerad allokering kvv'!$B$1:$AF$1,0),FALSE)))</f>
        <v>0</v>
      </c>
      <c r="AB249">
        <f>IFERROR(VLOOKUP($B249,Kraftvärmeprod!$B$1:$AO$424,MATCH("Tillförd energi från rökgaskondensering (GWh)",Kraftvärmeprod!$B$1:$AG$1,0),FALSE)/1,0)</f>
        <v>0</v>
      </c>
      <c r="AE249" s="122">
        <f t="shared" si="12"/>
        <v>0</v>
      </c>
      <c r="AG249">
        <f t="shared" si="13"/>
        <v>0</v>
      </c>
      <c r="AH249">
        <f t="shared" si="14"/>
        <v>0</v>
      </c>
      <c r="AI249" t="str">
        <f>IF(AH249=0,"",AH249/VLOOKUP(B249,Kraftvärmeprod!$B$1:$BC$480,MATCH("Summa tillförd energi exklusive rökgaskondensering",Kraftvärmeprod!$B$1:$BC$1,0),FALSE))</f>
        <v/>
      </c>
      <c r="AK249">
        <f t="shared" si="15"/>
        <v>0</v>
      </c>
    </row>
    <row r="250" spans="1:37" x14ac:dyDescent="0.25">
      <c r="A250" s="2" t="s">
        <v>399</v>
      </c>
      <c r="B250" s="2" t="s">
        <v>400</v>
      </c>
      <c r="C250">
        <f>IF($B250=" ","",IF(ISERROR(1/VLOOKUP($B250,'Justerad allokering kvv'!$B$1:$AG$700,MATCH(C$1,'Justerad allokering kvv'!$B$1:$AF$1,0),FALSE)),VLOOKUP($B250,'Allokerad kvv'!$B$2:$AV$700,MATCH(C$1,'Allokerad kvv'!$B$1:$AV$1,0),FALSE),VLOOKUP($B250,'Justerad allokering kvv'!$B$1:$AG$700,MATCH(C$1,'Justerad allokering kvv'!$B$1:$AF$1,0),FALSE)))</f>
        <v>0</v>
      </c>
      <c r="D250">
        <f>IF($B250=" ","",IF(ISERROR(1/VLOOKUP($B250,'Justerad allokering kvv'!$B$1:$AG$700,MATCH(D$1,'Justerad allokering kvv'!$B$1:$AF$1,0),FALSE)),VLOOKUP($B250,'Allokerad kvv'!$B$2:$AV$700,MATCH(D$1,'Allokerad kvv'!$B$1:$AV$1,0),FALSE),VLOOKUP($B250,'Justerad allokering kvv'!$B$1:$AG$700,MATCH(D$1,'Justerad allokering kvv'!$B$1:$AF$1,0),FALSE)))</f>
        <v>0</v>
      </c>
      <c r="E250">
        <f>IF($B250=" ","",IF(ISERROR(1/VLOOKUP($B250,'Justerad allokering kvv'!$B$1:$AG$700,MATCH(E$1,'Justerad allokering kvv'!$B$1:$AF$1,0),FALSE)),VLOOKUP($B250,'Allokerad kvv'!$B$2:$AV$700,MATCH(E$1,'Allokerad kvv'!$B$1:$AV$1,0),FALSE),VLOOKUP($B250,'Justerad allokering kvv'!$B$1:$AG$700,MATCH(E$1,'Justerad allokering kvv'!$B$1:$AF$1,0),FALSE)))</f>
        <v>0</v>
      </c>
      <c r="F250">
        <f>IF($B250=" ","",IF(ISERROR(1/VLOOKUP($B250,'Justerad allokering kvv'!$B$1:$AG$700,MATCH(F$1,'Justerad allokering kvv'!$B$1:$AF$1,0),FALSE)),VLOOKUP($B250,'Allokerad kvv'!$B$2:$AV$700,MATCH(F$1,'Allokerad kvv'!$B$1:$AV$1,0),FALSE),VLOOKUP($B250,'Justerad allokering kvv'!$B$1:$AG$700,MATCH(F$1,'Justerad allokering kvv'!$B$1:$AF$1,0),FALSE)))</f>
        <v>0</v>
      </c>
      <c r="G250">
        <f>IF($B250=" ","",IF(ISERROR(1/VLOOKUP($B250,'Justerad allokering kvv'!$B$1:$AG$700,MATCH(G$1,'Justerad allokering kvv'!$B$1:$AF$1,0),FALSE)),VLOOKUP($B250,'Allokerad kvv'!$B$2:$AV$700,MATCH(G$1,'Allokerad kvv'!$B$1:$AV$1,0),FALSE),VLOOKUP($B250,'Justerad allokering kvv'!$B$1:$AG$700,MATCH(G$1,'Justerad allokering kvv'!$B$1:$AF$1,0),FALSE)))</f>
        <v>0</v>
      </c>
      <c r="H250">
        <f>IF($B250=" ","",IF(ISERROR(1/VLOOKUP($B250,'Justerad allokering kvv'!$B$1:$AG$700,MATCH(H$1,'Justerad allokering kvv'!$B$1:$AF$1,0),FALSE)),VLOOKUP($B250,'Allokerad kvv'!$B$2:$AV$700,MATCH(H$1,'Allokerad kvv'!$B$1:$AV$1,0),FALSE),VLOOKUP($B250,'Justerad allokering kvv'!$B$1:$AG$700,MATCH(H$1,'Justerad allokering kvv'!$B$1:$AF$1,0),FALSE)))</f>
        <v>0</v>
      </c>
      <c r="I250">
        <f>IF($B250=" ","",IF(ISERROR(1/VLOOKUP($B250,'Justerad allokering kvv'!$B$1:$AG$700,MATCH(I$1,'Justerad allokering kvv'!$B$1:$AF$1,0),FALSE)),VLOOKUP($B250,'Allokerad kvv'!$B$2:$AV$700,MATCH(I$1,'Allokerad kvv'!$B$1:$AV$1,0),FALSE),VLOOKUP($B250,'Justerad allokering kvv'!$B$1:$AG$700,MATCH(I$1,'Justerad allokering kvv'!$B$1:$AF$1,0),FALSE)))</f>
        <v>0</v>
      </c>
      <c r="J250">
        <f>IF($B250=" ","",IF(ISERROR(1/VLOOKUP($B250,'Justerad allokering kvv'!$B$1:$AG$700,MATCH(J$1,'Justerad allokering kvv'!$B$1:$AF$1,0),FALSE)),VLOOKUP($B250,'Allokerad kvv'!$B$2:$AV$700,MATCH(J$1,'Allokerad kvv'!$B$1:$AV$1,0),FALSE),VLOOKUP($B250,'Justerad allokering kvv'!$B$1:$AG$700,MATCH(J$1,'Justerad allokering kvv'!$B$1:$AF$1,0),FALSE)))</f>
        <v>0</v>
      </c>
      <c r="K250">
        <f>IF($B250=" ","",IF(ISERROR(1/VLOOKUP($B250,'Justerad allokering kvv'!$B$1:$AG$700,MATCH(K$1,'Justerad allokering kvv'!$B$1:$AF$1,0),FALSE)),VLOOKUP($B250,'Allokerad kvv'!$B$2:$AV$700,MATCH(K$1,'Allokerad kvv'!$B$1:$AV$1,0),FALSE),VLOOKUP($B250,'Justerad allokering kvv'!$B$1:$AG$700,MATCH(K$1,'Justerad allokering kvv'!$B$1:$AF$1,0),FALSE)))</f>
        <v>0</v>
      </c>
      <c r="L250">
        <f>IF($B250=" ","",IF(ISERROR(1/VLOOKUP($B250,'Justerad allokering kvv'!$B$1:$AG$700,MATCH(L$1,'Justerad allokering kvv'!$B$1:$AF$1,0),FALSE)),VLOOKUP($B250,'Allokerad kvv'!$B$2:$AV$700,MATCH(L$1,'Allokerad kvv'!$B$1:$AV$1,0),FALSE),VLOOKUP($B250,'Justerad allokering kvv'!$B$1:$AG$700,MATCH(L$1,'Justerad allokering kvv'!$B$1:$AF$1,0),FALSE)))</f>
        <v>0</v>
      </c>
      <c r="M250">
        <f>IF($B250=" ","",IF(ISERROR(1/VLOOKUP($B250,'Justerad allokering kvv'!$B$1:$AG$700,MATCH(M$1,'Justerad allokering kvv'!$B$1:$AF$1,0),FALSE)),VLOOKUP($B250,'Allokerad kvv'!$B$2:$AV$700,MATCH(M$1,'Allokerad kvv'!$B$1:$AV$1,0),FALSE),VLOOKUP($B250,'Justerad allokering kvv'!$B$1:$AG$700,MATCH(M$1,'Justerad allokering kvv'!$B$1:$AF$1,0),FALSE)))</f>
        <v>0</v>
      </c>
      <c r="N250">
        <f>IF($B250=" ","",IF(ISERROR(1/VLOOKUP($B250,'Justerad allokering kvv'!$B$1:$AG$700,MATCH(N$1,'Justerad allokering kvv'!$B$1:$AF$1,0),FALSE)),VLOOKUP($B250,'Allokerad kvv'!$B$2:$AV$700,MATCH(N$1,'Allokerad kvv'!$B$1:$AV$1,0),FALSE),VLOOKUP($B250,'Justerad allokering kvv'!$B$1:$AG$700,MATCH(N$1,'Justerad allokering kvv'!$B$1:$AF$1,0),FALSE)))</f>
        <v>0</v>
      </c>
      <c r="O250">
        <f>IF($B250=" ","",IF(ISERROR(1/VLOOKUP($B250,'Justerad allokering kvv'!$B$1:$AG$700,MATCH(O$1,'Justerad allokering kvv'!$B$1:$AF$1,0),FALSE)),VLOOKUP($B250,'Allokerad kvv'!$B$2:$AV$700,MATCH(O$1,'Allokerad kvv'!$B$1:$AV$1,0),FALSE),VLOOKUP($B250,'Justerad allokering kvv'!$B$1:$AG$700,MATCH(O$1,'Justerad allokering kvv'!$B$1:$AF$1,0),FALSE)))</f>
        <v>0</v>
      </c>
      <c r="P250">
        <f>IF($B250=" ","",IF(ISERROR(1/VLOOKUP($B250,'Justerad allokering kvv'!$B$1:$AG$700,MATCH(P$1,'Justerad allokering kvv'!$B$1:$AF$1,0),FALSE)),VLOOKUP($B250,'Allokerad kvv'!$B$2:$AV$700,MATCH(P$1,'Allokerad kvv'!$B$1:$AV$1,0),FALSE),VLOOKUP($B250,'Justerad allokering kvv'!$B$1:$AG$700,MATCH(P$1,'Justerad allokering kvv'!$B$1:$AF$1,0),FALSE)))</f>
        <v>0</v>
      </c>
      <c r="Q250">
        <f>IF($B250=" ","",IF(ISERROR(1/VLOOKUP($B250,'Justerad allokering kvv'!$B$1:$AG$700,MATCH(Q$1,'Justerad allokering kvv'!$B$1:$AF$1,0),FALSE)),VLOOKUP($B250,'Allokerad kvv'!$B$2:$AV$700,MATCH(Q$1,'Allokerad kvv'!$B$1:$AV$1,0),FALSE),VLOOKUP($B250,'Justerad allokering kvv'!$B$1:$AG$700,MATCH(Q$1,'Justerad allokering kvv'!$B$1:$AF$1,0),FALSE)))</f>
        <v>0</v>
      </c>
      <c r="R250">
        <f>IF($B250=" ","",IF(ISERROR(1/VLOOKUP($B250,'Justerad allokering kvv'!$B$1:$AG$700,MATCH(R$1,'Justerad allokering kvv'!$B$1:$AF$1,0),FALSE)),VLOOKUP($B250,'Allokerad kvv'!$B$2:$AV$700,MATCH(R$1,'Allokerad kvv'!$B$1:$AV$1,0),FALSE),VLOOKUP($B250,'Justerad allokering kvv'!$B$1:$AG$700,MATCH(R$1,'Justerad allokering kvv'!$B$1:$AF$1,0),FALSE)))</f>
        <v>0</v>
      </c>
      <c r="S250">
        <f>IF($B250=" ","",IF(ISERROR(1/VLOOKUP($B250,'Justerad allokering kvv'!$B$1:$AG$700,MATCH(S$1,'Justerad allokering kvv'!$B$1:$AF$1,0),FALSE)),VLOOKUP($B250,'Allokerad kvv'!$B$2:$AV$700,MATCH(S$1,'Allokerad kvv'!$B$1:$AV$1,0),FALSE),VLOOKUP($B250,'Justerad allokering kvv'!$B$1:$AG$700,MATCH(S$1,'Justerad allokering kvv'!$B$1:$AF$1,0),FALSE)))</f>
        <v>0</v>
      </c>
      <c r="T250">
        <f>IF($B250=" ","",IF(ISERROR(1/VLOOKUP($B250,'Justerad allokering kvv'!$B$1:$AG$700,MATCH(T$1,'Justerad allokering kvv'!$B$1:$AF$1,0),FALSE)),VLOOKUP($B250,'Allokerad kvv'!$B$2:$AV$700,MATCH(T$1,'Allokerad kvv'!$B$1:$AV$1,0),FALSE),VLOOKUP($B250,'Justerad allokering kvv'!$B$1:$AG$700,MATCH(T$1,'Justerad allokering kvv'!$B$1:$AF$1,0),FALSE)))</f>
        <v>0</v>
      </c>
      <c r="U250">
        <f>IF($B250=" ","",IF(ISERROR(1/VLOOKUP($B250,'Justerad allokering kvv'!$B$1:$AG$700,MATCH(U$1,'Justerad allokering kvv'!$B$1:$AF$1,0),FALSE)),VLOOKUP($B250,'Allokerad kvv'!$B$2:$AV$700,MATCH(U$1,'Allokerad kvv'!$B$1:$AV$1,0),FALSE),VLOOKUP($B250,'Justerad allokering kvv'!$B$1:$AG$700,MATCH(U$1,'Justerad allokering kvv'!$B$1:$AF$1,0),FALSE)))</f>
        <v>0</v>
      </c>
      <c r="V250">
        <f>IF($B250=" ","",IF(ISERROR(1/VLOOKUP($B250,'Justerad allokering kvv'!$B$1:$AG$700,MATCH(V$1,'Justerad allokering kvv'!$B$1:$AF$1,0),FALSE)),VLOOKUP($B250,'Allokerad kvv'!$B$2:$AV$700,MATCH(V$1,'Allokerad kvv'!$B$1:$AV$1,0),FALSE),VLOOKUP($B250,'Justerad allokering kvv'!$B$1:$AG$700,MATCH(V$1,'Justerad allokering kvv'!$B$1:$AF$1,0),FALSE)))</f>
        <v>0</v>
      </c>
      <c r="W250">
        <f>IF($B250=" ","",IF(ISERROR(1/VLOOKUP($B250,'Justerad allokering kvv'!$B$1:$AG$700,MATCH(W$1,'Justerad allokering kvv'!$B$1:$AF$1,0),FALSE)),VLOOKUP($B250,'Allokerad kvv'!$B$2:$AV$700,MATCH(W$1,'Allokerad kvv'!$B$1:$AV$1,0),FALSE),VLOOKUP($B250,'Justerad allokering kvv'!$B$1:$AG$700,MATCH(W$1,'Justerad allokering kvv'!$B$1:$AF$1,0),FALSE)))</f>
        <v>0</v>
      </c>
      <c r="X250">
        <f>IF($B250=" ","",IF(ISERROR(1/VLOOKUP($B250,'Justerad allokering kvv'!$B$1:$AG$700,MATCH(X$1,'Justerad allokering kvv'!$B$1:$AF$1,0),FALSE)),VLOOKUP($B250,'Allokerad kvv'!$B$2:$AV$700,MATCH(X$1,'Allokerad kvv'!$B$1:$AV$1,0),FALSE),VLOOKUP($B250,'Justerad allokering kvv'!$B$1:$AG$700,MATCH(X$1,'Justerad allokering kvv'!$B$1:$AF$1,0),FALSE)))</f>
        <v>0</v>
      </c>
      <c r="Y250">
        <f>IF($B250=" ","",IF(ISERROR(1/VLOOKUP($B250,'Justerad allokering kvv'!$B$1:$AG$700,MATCH(Y$1,'Justerad allokering kvv'!$B$1:$AF$1,0),FALSE)),VLOOKUP($B250,'Allokerad kvv'!$B$2:$AV$700,MATCH(Y$1,'Allokerad kvv'!$B$1:$AV$1,0),FALSE),VLOOKUP($B250,'Justerad allokering kvv'!$B$1:$AG$700,MATCH(Y$1,'Justerad allokering kvv'!$B$1:$AF$1,0),FALSE)))</f>
        <v>0</v>
      </c>
      <c r="AB250">
        <f>IFERROR(VLOOKUP($B250,Kraftvärmeprod!$B$1:$AO$424,MATCH("Tillförd energi från rökgaskondensering (GWh)",Kraftvärmeprod!$B$1:$AG$1,0),FALSE)/1,0)</f>
        <v>0</v>
      </c>
      <c r="AE250" s="122">
        <f t="shared" si="12"/>
        <v>0</v>
      </c>
      <c r="AG250">
        <f t="shared" si="13"/>
        <v>0</v>
      </c>
      <c r="AH250">
        <f t="shared" si="14"/>
        <v>0</v>
      </c>
      <c r="AI250" t="str">
        <f>IF(AH250=0,"",AH250/VLOOKUP(B250,Kraftvärmeprod!$B$1:$BC$480,MATCH("Summa tillförd energi exklusive rökgaskondensering",Kraftvärmeprod!$B$1:$BC$1,0),FALSE))</f>
        <v/>
      </c>
      <c r="AK250">
        <f t="shared" si="15"/>
        <v>0</v>
      </c>
    </row>
    <row r="251" spans="1:37" x14ac:dyDescent="0.25">
      <c r="A251" s="2" t="s">
        <v>401</v>
      </c>
      <c r="B251" s="2" t="s">
        <v>402</v>
      </c>
      <c r="C251">
        <f>IF($B251=" ","",IF(ISERROR(1/VLOOKUP($B251,'Justerad allokering kvv'!$B$1:$AG$700,MATCH(C$1,'Justerad allokering kvv'!$B$1:$AF$1,0),FALSE)),VLOOKUP($B251,'Allokerad kvv'!$B$2:$AV$700,MATCH(C$1,'Allokerad kvv'!$B$1:$AV$1,0),FALSE),VLOOKUP($B251,'Justerad allokering kvv'!$B$1:$AG$700,MATCH(C$1,'Justerad allokering kvv'!$B$1:$AF$1,0),FALSE)))</f>
        <v>0</v>
      </c>
      <c r="D251">
        <f>IF($B251=" ","",IF(ISERROR(1/VLOOKUP($B251,'Justerad allokering kvv'!$B$1:$AG$700,MATCH(D$1,'Justerad allokering kvv'!$B$1:$AF$1,0),FALSE)),VLOOKUP($B251,'Allokerad kvv'!$B$2:$AV$700,MATCH(D$1,'Allokerad kvv'!$B$1:$AV$1,0),FALSE),VLOOKUP($B251,'Justerad allokering kvv'!$B$1:$AG$700,MATCH(D$1,'Justerad allokering kvv'!$B$1:$AF$1,0),FALSE)))</f>
        <v>0</v>
      </c>
      <c r="E251">
        <f>IF($B251=" ","",IF(ISERROR(1/VLOOKUP($B251,'Justerad allokering kvv'!$B$1:$AG$700,MATCH(E$1,'Justerad allokering kvv'!$B$1:$AF$1,0),FALSE)),VLOOKUP($B251,'Allokerad kvv'!$B$2:$AV$700,MATCH(E$1,'Allokerad kvv'!$B$1:$AV$1,0),FALSE),VLOOKUP($B251,'Justerad allokering kvv'!$B$1:$AG$700,MATCH(E$1,'Justerad allokering kvv'!$B$1:$AF$1,0),FALSE)))</f>
        <v>0</v>
      </c>
      <c r="F251">
        <f>IF($B251=" ","",IF(ISERROR(1/VLOOKUP($B251,'Justerad allokering kvv'!$B$1:$AG$700,MATCH(F$1,'Justerad allokering kvv'!$B$1:$AF$1,0),FALSE)),VLOOKUP($B251,'Allokerad kvv'!$B$2:$AV$700,MATCH(F$1,'Allokerad kvv'!$B$1:$AV$1,0),FALSE),VLOOKUP($B251,'Justerad allokering kvv'!$B$1:$AG$700,MATCH(F$1,'Justerad allokering kvv'!$B$1:$AF$1,0),FALSE)))</f>
        <v>7.2758000000000003E-2</v>
      </c>
      <c r="G251">
        <f>IF($B251=" ","",IF(ISERROR(1/VLOOKUP($B251,'Justerad allokering kvv'!$B$1:$AG$700,MATCH(G$1,'Justerad allokering kvv'!$B$1:$AF$1,0),FALSE)),VLOOKUP($B251,'Allokerad kvv'!$B$2:$AV$700,MATCH(G$1,'Allokerad kvv'!$B$1:$AV$1,0),FALSE),VLOOKUP($B251,'Justerad allokering kvv'!$B$1:$AG$700,MATCH(G$1,'Justerad allokering kvv'!$B$1:$AF$1,0),FALSE)))</f>
        <v>0</v>
      </c>
      <c r="H251">
        <f>IF($B251=" ","",IF(ISERROR(1/VLOOKUP($B251,'Justerad allokering kvv'!$B$1:$AG$700,MATCH(H$1,'Justerad allokering kvv'!$B$1:$AF$1,0),FALSE)),VLOOKUP($B251,'Allokerad kvv'!$B$2:$AV$700,MATCH(H$1,'Allokerad kvv'!$B$1:$AV$1,0),FALSE),VLOOKUP($B251,'Justerad allokering kvv'!$B$1:$AG$700,MATCH(H$1,'Justerad allokering kvv'!$B$1:$AF$1,0),FALSE)))</f>
        <v>0</v>
      </c>
      <c r="I251">
        <f>IF($B251=" ","",IF(ISERROR(1/VLOOKUP($B251,'Justerad allokering kvv'!$B$1:$AG$700,MATCH(I$1,'Justerad allokering kvv'!$B$1:$AF$1,0),FALSE)),VLOOKUP($B251,'Allokerad kvv'!$B$2:$AV$700,MATCH(I$1,'Allokerad kvv'!$B$1:$AV$1,0),FALSE),VLOOKUP($B251,'Justerad allokering kvv'!$B$1:$AG$700,MATCH(I$1,'Justerad allokering kvv'!$B$1:$AF$1,0),FALSE)))</f>
        <v>0</v>
      </c>
      <c r="J251">
        <f>IF($B251=" ","",IF(ISERROR(1/VLOOKUP($B251,'Justerad allokering kvv'!$B$1:$AG$700,MATCH(J$1,'Justerad allokering kvv'!$B$1:$AF$1,0),FALSE)),VLOOKUP($B251,'Allokerad kvv'!$B$2:$AV$700,MATCH(J$1,'Allokerad kvv'!$B$1:$AV$1,0),FALSE),VLOOKUP($B251,'Justerad allokering kvv'!$B$1:$AG$700,MATCH(J$1,'Justerad allokering kvv'!$B$1:$AF$1,0),FALSE)))</f>
        <v>41.105699999999999</v>
      </c>
      <c r="K251">
        <f>IF($B251=" ","",IF(ISERROR(1/VLOOKUP($B251,'Justerad allokering kvv'!$B$1:$AG$700,MATCH(K$1,'Justerad allokering kvv'!$B$1:$AF$1,0),FALSE)),VLOOKUP($B251,'Allokerad kvv'!$B$2:$AV$700,MATCH(K$1,'Allokerad kvv'!$B$1:$AV$1,0),FALSE),VLOOKUP($B251,'Justerad allokering kvv'!$B$1:$AG$700,MATCH(K$1,'Justerad allokering kvv'!$B$1:$AF$1,0),FALSE)))</f>
        <v>0</v>
      </c>
      <c r="L251">
        <f>IF($B251=" ","",IF(ISERROR(1/VLOOKUP($B251,'Justerad allokering kvv'!$B$1:$AG$700,MATCH(L$1,'Justerad allokering kvv'!$B$1:$AF$1,0),FALSE)),VLOOKUP($B251,'Allokerad kvv'!$B$2:$AV$700,MATCH(L$1,'Allokerad kvv'!$B$1:$AV$1,0),FALSE),VLOOKUP($B251,'Justerad allokering kvv'!$B$1:$AG$700,MATCH(L$1,'Justerad allokering kvv'!$B$1:$AF$1,0),FALSE)))</f>
        <v>0</v>
      </c>
      <c r="M251">
        <f>IF($B251=" ","",IF(ISERROR(1/VLOOKUP($B251,'Justerad allokering kvv'!$B$1:$AG$700,MATCH(M$1,'Justerad allokering kvv'!$B$1:$AF$1,0),FALSE)),VLOOKUP($B251,'Allokerad kvv'!$B$2:$AV$700,MATCH(M$1,'Allokerad kvv'!$B$1:$AV$1,0),FALSE),VLOOKUP($B251,'Justerad allokering kvv'!$B$1:$AG$700,MATCH(M$1,'Justerad allokering kvv'!$B$1:$AF$1,0),FALSE)))</f>
        <v>7.9543100000000004</v>
      </c>
      <c r="N251">
        <f>IF($B251=" ","",IF(ISERROR(1/VLOOKUP($B251,'Justerad allokering kvv'!$B$1:$AG$700,MATCH(N$1,'Justerad allokering kvv'!$B$1:$AF$1,0),FALSE)),VLOOKUP($B251,'Allokerad kvv'!$B$2:$AV$700,MATCH(N$1,'Allokerad kvv'!$B$1:$AV$1,0),FALSE),VLOOKUP($B251,'Justerad allokering kvv'!$B$1:$AG$700,MATCH(N$1,'Justerad allokering kvv'!$B$1:$AF$1,0),FALSE)))</f>
        <v>25.303100000000001</v>
      </c>
      <c r="O251">
        <f>IF($B251=" ","",IF(ISERROR(1/VLOOKUP($B251,'Justerad allokering kvv'!$B$1:$AG$700,MATCH(O$1,'Justerad allokering kvv'!$B$1:$AF$1,0),FALSE)),VLOOKUP($B251,'Allokerad kvv'!$B$2:$AV$700,MATCH(O$1,'Allokerad kvv'!$B$1:$AV$1,0),FALSE),VLOOKUP($B251,'Justerad allokering kvv'!$B$1:$AG$700,MATCH(O$1,'Justerad allokering kvv'!$B$1:$AF$1,0),FALSE)))</f>
        <v>0</v>
      </c>
      <c r="P251">
        <f>IF($B251=" ","",IF(ISERROR(1/VLOOKUP($B251,'Justerad allokering kvv'!$B$1:$AG$700,MATCH(P$1,'Justerad allokering kvv'!$B$1:$AF$1,0),FALSE)),VLOOKUP($B251,'Allokerad kvv'!$B$2:$AV$700,MATCH(P$1,'Allokerad kvv'!$B$1:$AV$1,0),FALSE),VLOOKUP($B251,'Justerad allokering kvv'!$B$1:$AG$700,MATCH(P$1,'Justerad allokering kvv'!$B$1:$AF$1,0),FALSE)))</f>
        <v>0</v>
      </c>
      <c r="Q251">
        <f>IF($B251=" ","",IF(ISERROR(1/VLOOKUP($B251,'Justerad allokering kvv'!$B$1:$AG$700,MATCH(Q$1,'Justerad allokering kvv'!$B$1:$AF$1,0),FALSE)),VLOOKUP($B251,'Allokerad kvv'!$B$2:$AV$700,MATCH(Q$1,'Allokerad kvv'!$B$1:$AV$1,0),FALSE),VLOOKUP($B251,'Justerad allokering kvv'!$B$1:$AG$700,MATCH(Q$1,'Justerad allokering kvv'!$B$1:$AF$1,0),FALSE)))</f>
        <v>0</v>
      </c>
      <c r="R251">
        <f>IF($B251=" ","",IF(ISERROR(1/VLOOKUP($B251,'Justerad allokering kvv'!$B$1:$AG$700,MATCH(R$1,'Justerad allokering kvv'!$B$1:$AF$1,0),FALSE)),VLOOKUP($B251,'Allokerad kvv'!$B$2:$AV$700,MATCH(R$1,'Allokerad kvv'!$B$1:$AV$1,0),FALSE),VLOOKUP($B251,'Justerad allokering kvv'!$B$1:$AG$700,MATCH(R$1,'Justerad allokering kvv'!$B$1:$AF$1,0),FALSE)))</f>
        <v>1.6054600000000001</v>
      </c>
      <c r="S251">
        <f>IF($B251=" ","",IF(ISERROR(1/VLOOKUP($B251,'Justerad allokering kvv'!$B$1:$AG$700,MATCH(S$1,'Justerad allokering kvv'!$B$1:$AF$1,0),FALSE)),VLOOKUP($B251,'Allokerad kvv'!$B$2:$AV$700,MATCH(S$1,'Allokerad kvv'!$B$1:$AV$1,0),FALSE),VLOOKUP($B251,'Justerad allokering kvv'!$B$1:$AG$700,MATCH(S$1,'Justerad allokering kvv'!$B$1:$AF$1,0),FALSE)))</f>
        <v>0</v>
      </c>
      <c r="T251">
        <f>IF($B251=" ","",IF(ISERROR(1/VLOOKUP($B251,'Justerad allokering kvv'!$B$1:$AG$700,MATCH(T$1,'Justerad allokering kvv'!$B$1:$AF$1,0),FALSE)),VLOOKUP($B251,'Allokerad kvv'!$B$2:$AV$700,MATCH(T$1,'Allokerad kvv'!$B$1:$AV$1,0),FALSE),VLOOKUP($B251,'Justerad allokering kvv'!$B$1:$AG$700,MATCH(T$1,'Justerad allokering kvv'!$B$1:$AF$1,0),FALSE)))</f>
        <v>0</v>
      </c>
      <c r="U251">
        <f>IF($B251=" ","",IF(ISERROR(1/VLOOKUP($B251,'Justerad allokering kvv'!$B$1:$AG$700,MATCH(U$1,'Justerad allokering kvv'!$B$1:$AF$1,0),FALSE)),VLOOKUP($B251,'Allokerad kvv'!$B$2:$AV$700,MATCH(U$1,'Allokerad kvv'!$B$1:$AV$1,0),FALSE),VLOOKUP($B251,'Justerad allokering kvv'!$B$1:$AG$700,MATCH(U$1,'Justerad allokering kvv'!$B$1:$AF$1,0),FALSE)))</f>
        <v>0</v>
      </c>
      <c r="V251">
        <f>IF($B251=" ","",IF(ISERROR(1/VLOOKUP($B251,'Justerad allokering kvv'!$B$1:$AG$700,MATCH(V$1,'Justerad allokering kvv'!$B$1:$AF$1,0),FALSE)),VLOOKUP($B251,'Allokerad kvv'!$B$2:$AV$700,MATCH(V$1,'Allokerad kvv'!$B$1:$AV$1,0),FALSE),VLOOKUP($B251,'Justerad allokering kvv'!$B$1:$AG$700,MATCH(V$1,'Justerad allokering kvv'!$B$1:$AF$1,0),FALSE)))</f>
        <v>0</v>
      </c>
      <c r="W251">
        <f>IF($B251=" ","",IF(ISERROR(1/VLOOKUP($B251,'Justerad allokering kvv'!$B$1:$AG$700,MATCH(W$1,'Justerad allokering kvv'!$B$1:$AF$1,0),FALSE)),VLOOKUP($B251,'Allokerad kvv'!$B$2:$AV$700,MATCH(W$1,'Allokerad kvv'!$B$1:$AV$1,0),FALSE),VLOOKUP($B251,'Justerad allokering kvv'!$B$1:$AG$700,MATCH(W$1,'Justerad allokering kvv'!$B$1:$AF$1,0),FALSE)))</f>
        <v>0</v>
      </c>
      <c r="X251">
        <f>IF($B251=" ","",IF(ISERROR(1/VLOOKUP($B251,'Justerad allokering kvv'!$B$1:$AG$700,MATCH(X$1,'Justerad allokering kvv'!$B$1:$AF$1,0),FALSE)),VLOOKUP($B251,'Allokerad kvv'!$B$2:$AV$700,MATCH(X$1,'Allokerad kvv'!$B$1:$AV$1,0),FALSE),VLOOKUP($B251,'Justerad allokering kvv'!$B$1:$AG$700,MATCH(X$1,'Justerad allokering kvv'!$B$1:$AF$1,0),FALSE)))</f>
        <v>0</v>
      </c>
      <c r="Y251">
        <f>IF($B251=" ","",IF(ISERROR(1/VLOOKUP($B251,'Justerad allokering kvv'!$B$1:$AG$700,MATCH(Y$1,'Justerad allokering kvv'!$B$1:$AF$1,0),FALSE)),VLOOKUP($B251,'Allokerad kvv'!$B$2:$AV$700,MATCH(Y$1,'Allokerad kvv'!$B$1:$AV$1,0),FALSE),VLOOKUP($B251,'Justerad allokering kvv'!$B$1:$AG$700,MATCH(Y$1,'Justerad allokering kvv'!$B$1:$AF$1,0),FALSE)))</f>
        <v>0</v>
      </c>
      <c r="AB251">
        <f>IFERROR(VLOOKUP($B251,Kraftvärmeprod!$B$1:$AO$424,MATCH("Tillförd energi från rökgaskondensering (GWh)",Kraftvärmeprod!$B$1:$AG$1,0),FALSE)/1,0)</f>
        <v>0</v>
      </c>
      <c r="AE251" s="122">
        <f t="shared" si="12"/>
        <v>76.041327999999993</v>
      </c>
      <c r="AG251">
        <f t="shared" si="13"/>
        <v>74.435867999999999</v>
      </c>
      <c r="AH251">
        <f t="shared" si="14"/>
        <v>74.435867999999999</v>
      </c>
      <c r="AI251">
        <f>IF(AH251=0,"",AH251/VLOOKUP(B251,Kraftvärmeprod!$B$1:$BC$480,MATCH("Summa tillförd energi exklusive rökgaskondensering",Kraftvärmeprod!$B$1:$BC$1,0),FALSE))</f>
        <v>0.60265126220509413</v>
      </c>
      <c r="AK251">
        <f t="shared" si="15"/>
        <v>74.435867999999999</v>
      </c>
    </row>
    <row r="252" spans="1:37" x14ac:dyDescent="0.25">
      <c r="A252" s="2" t="s">
        <v>403</v>
      </c>
      <c r="B252" s="2" t="s">
        <v>404</v>
      </c>
      <c r="C252">
        <f>IF($B252=" ","",IF(ISERROR(1/VLOOKUP($B252,'Justerad allokering kvv'!$B$1:$AG$700,MATCH(C$1,'Justerad allokering kvv'!$B$1:$AF$1,0),FALSE)),VLOOKUP($B252,'Allokerad kvv'!$B$2:$AV$700,MATCH(C$1,'Allokerad kvv'!$B$1:$AV$1,0),FALSE),VLOOKUP($B252,'Justerad allokering kvv'!$B$1:$AG$700,MATCH(C$1,'Justerad allokering kvv'!$B$1:$AF$1,0),FALSE)))</f>
        <v>0</v>
      </c>
      <c r="D252">
        <f>IF($B252=" ","",IF(ISERROR(1/VLOOKUP($B252,'Justerad allokering kvv'!$B$1:$AG$700,MATCH(D$1,'Justerad allokering kvv'!$B$1:$AF$1,0),FALSE)),VLOOKUP($B252,'Allokerad kvv'!$B$2:$AV$700,MATCH(D$1,'Allokerad kvv'!$B$1:$AV$1,0),FALSE),VLOOKUP($B252,'Justerad allokering kvv'!$B$1:$AG$700,MATCH(D$1,'Justerad allokering kvv'!$B$1:$AF$1,0),FALSE)))</f>
        <v>0</v>
      </c>
      <c r="E252">
        <f>IF($B252=" ","",IF(ISERROR(1/VLOOKUP($B252,'Justerad allokering kvv'!$B$1:$AG$700,MATCH(E$1,'Justerad allokering kvv'!$B$1:$AF$1,0),FALSE)),VLOOKUP($B252,'Allokerad kvv'!$B$2:$AV$700,MATCH(E$1,'Allokerad kvv'!$B$1:$AV$1,0),FALSE),VLOOKUP($B252,'Justerad allokering kvv'!$B$1:$AG$700,MATCH(E$1,'Justerad allokering kvv'!$B$1:$AF$1,0),FALSE)))</f>
        <v>1.2584500000000001</v>
      </c>
      <c r="F252">
        <f>IF($B252=" ","",IF(ISERROR(1/VLOOKUP($B252,'Justerad allokering kvv'!$B$1:$AG$700,MATCH(F$1,'Justerad allokering kvv'!$B$1:$AF$1,0),FALSE)),VLOOKUP($B252,'Allokerad kvv'!$B$2:$AV$700,MATCH(F$1,'Allokerad kvv'!$B$1:$AV$1,0),FALSE),VLOOKUP($B252,'Justerad allokering kvv'!$B$1:$AG$700,MATCH(F$1,'Justerad allokering kvv'!$B$1:$AF$1,0),FALSE)))</f>
        <v>0</v>
      </c>
      <c r="G252">
        <f>IF($B252=" ","",IF(ISERROR(1/VLOOKUP($B252,'Justerad allokering kvv'!$B$1:$AG$700,MATCH(G$1,'Justerad allokering kvv'!$B$1:$AF$1,0),FALSE)),VLOOKUP($B252,'Allokerad kvv'!$B$2:$AV$700,MATCH(G$1,'Allokerad kvv'!$B$1:$AV$1,0),FALSE),VLOOKUP($B252,'Justerad allokering kvv'!$B$1:$AG$700,MATCH(G$1,'Justerad allokering kvv'!$B$1:$AF$1,0),FALSE)))</f>
        <v>0</v>
      </c>
      <c r="H252">
        <f>IF($B252=" ","",IF(ISERROR(1/VLOOKUP($B252,'Justerad allokering kvv'!$B$1:$AG$700,MATCH(H$1,'Justerad allokering kvv'!$B$1:$AF$1,0),FALSE)),VLOOKUP($B252,'Allokerad kvv'!$B$2:$AV$700,MATCH(H$1,'Allokerad kvv'!$B$1:$AV$1,0),FALSE),VLOOKUP($B252,'Justerad allokering kvv'!$B$1:$AG$700,MATCH(H$1,'Justerad allokering kvv'!$B$1:$AF$1,0),FALSE)))</f>
        <v>0</v>
      </c>
      <c r="I252">
        <f>IF($B252=" ","",IF(ISERROR(1/VLOOKUP($B252,'Justerad allokering kvv'!$B$1:$AG$700,MATCH(I$1,'Justerad allokering kvv'!$B$1:$AF$1,0),FALSE)),VLOOKUP($B252,'Allokerad kvv'!$B$2:$AV$700,MATCH(I$1,'Allokerad kvv'!$B$1:$AV$1,0),FALSE),VLOOKUP($B252,'Justerad allokering kvv'!$B$1:$AG$700,MATCH(I$1,'Justerad allokering kvv'!$B$1:$AF$1,0),FALSE)))</f>
        <v>0</v>
      </c>
      <c r="J252">
        <f>IF($B252=" ","",IF(ISERROR(1/VLOOKUP($B252,'Justerad allokering kvv'!$B$1:$AG$700,MATCH(J$1,'Justerad allokering kvv'!$B$1:$AF$1,0),FALSE)),VLOOKUP($B252,'Allokerad kvv'!$B$2:$AV$700,MATCH(J$1,'Allokerad kvv'!$B$1:$AV$1,0),FALSE),VLOOKUP($B252,'Justerad allokering kvv'!$B$1:$AG$700,MATCH(J$1,'Justerad allokering kvv'!$B$1:$AF$1,0),FALSE)))</f>
        <v>0</v>
      </c>
      <c r="K252">
        <f>IF($B252=" ","",IF(ISERROR(1/VLOOKUP($B252,'Justerad allokering kvv'!$B$1:$AG$700,MATCH(K$1,'Justerad allokering kvv'!$B$1:$AF$1,0),FALSE)),VLOOKUP($B252,'Allokerad kvv'!$B$2:$AV$700,MATCH(K$1,'Allokerad kvv'!$B$1:$AV$1,0),FALSE),VLOOKUP($B252,'Justerad allokering kvv'!$B$1:$AG$700,MATCH(K$1,'Justerad allokering kvv'!$B$1:$AF$1,0),FALSE)))</f>
        <v>0</v>
      </c>
      <c r="L252">
        <f>IF($B252=" ","",IF(ISERROR(1/VLOOKUP($B252,'Justerad allokering kvv'!$B$1:$AG$700,MATCH(L$1,'Justerad allokering kvv'!$B$1:$AF$1,0),FALSE)),VLOOKUP($B252,'Allokerad kvv'!$B$2:$AV$700,MATCH(L$1,'Allokerad kvv'!$B$1:$AV$1,0),FALSE),VLOOKUP($B252,'Justerad allokering kvv'!$B$1:$AG$700,MATCH(L$1,'Justerad allokering kvv'!$B$1:$AF$1,0),FALSE)))</f>
        <v>6.0269199999999996</v>
      </c>
      <c r="M252">
        <f>IF($B252=" ","",IF(ISERROR(1/VLOOKUP($B252,'Justerad allokering kvv'!$B$1:$AG$700,MATCH(M$1,'Justerad allokering kvv'!$B$1:$AF$1,0),FALSE)),VLOOKUP($B252,'Allokerad kvv'!$B$2:$AV$700,MATCH(M$1,'Allokerad kvv'!$B$1:$AV$1,0),FALSE),VLOOKUP($B252,'Justerad allokering kvv'!$B$1:$AG$700,MATCH(M$1,'Justerad allokering kvv'!$B$1:$AF$1,0),FALSE)))</f>
        <v>14.782999999999999</v>
      </c>
      <c r="N252">
        <f>IF($B252=" ","",IF(ISERROR(1/VLOOKUP($B252,'Justerad allokering kvv'!$B$1:$AG$700,MATCH(N$1,'Justerad allokering kvv'!$B$1:$AF$1,0),FALSE)),VLOOKUP($B252,'Allokerad kvv'!$B$2:$AV$700,MATCH(N$1,'Allokerad kvv'!$B$1:$AV$1,0),FALSE),VLOOKUP($B252,'Justerad allokering kvv'!$B$1:$AG$700,MATCH(N$1,'Justerad allokering kvv'!$B$1:$AF$1,0),FALSE)))</f>
        <v>0</v>
      </c>
      <c r="O252">
        <f>IF($B252=" ","",IF(ISERROR(1/VLOOKUP($B252,'Justerad allokering kvv'!$B$1:$AG$700,MATCH(O$1,'Justerad allokering kvv'!$B$1:$AF$1,0),FALSE)),VLOOKUP($B252,'Allokerad kvv'!$B$2:$AV$700,MATCH(O$1,'Allokerad kvv'!$B$1:$AV$1,0),FALSE),VLOOKUP($B252,'Justerad allokering kvv'!$B$1:$AG$700,MATCH(O$1,'Justerad allokering kvv'!$B$1:$AF$1,0),FALSE)))</f>
        <v>0</v>
      </c>
      <c r="P252">
        <f>IF($B252=" ","",IF(ISERROR(1/VLOOKUP($B252,'Justerad allokering kvv'!$B$1:$AG$700,MATCH(P$1,'Justerad allokering kvv'!$B$1:$AF$1,0),FALSE)),VLOOKUP($B252,'Allokerad kvv'!$B$2:$AV$700,MATCH(P$1,'Allokerad kvv'!$B$1:$AV$1,0),FALSE),VLOOKUP($B252,'Justerad allokering kvv'!$B$1:$AG$700,MATCH(P$1,'Justerad allokering kvv'!$B$1:$AF$1,0),FALSE)))</f>
        <v>0</v>
      </c>
      <c r="Q252">
        <f>IF($B252=" ","",IF(ISERROR(1/VLOOKUP($B252,'Justerad allokering kvv'!$B$1:$AG$700,MATCH(Q$1,'Justerad allokering kvv'!$B$1:$AF$1,0),FALSE)),VLOOKUP($B252,'Allokerad kvv'!$B$2:$AV$700,MATCH(Q$1,'Allokerad kvv'!$B$1:$AV$1,0),FALSE),VLOOKUP($B252,'Justerad allokering kvv'!$B$1:$AG$700,MATCH(Q$1,'Justerad allokering kvv'!$B$1:$AF$1,0),FALSE)))</f>
        <v>22.677299999999999</v>
      </c>
      <c r="R252">
        <f>IF($B252=" ","",IF(ISERROR(1/VLOOKUP($B252,'Justerad allokering kvv'!$B$1:$AG$700,MATCH(R$1,'Justerad allokering kvv'!$B$1:$AF$1,0),FALSE)),VLOOKUP($B252,'Allokerad kvv'!$B$2:$AV$700,MATCH(R$1,'Allokerad kvv'!$B$1:$AV$1,0),FALSE),VLOOKUP($B252,'Justerad allokering kvv'!$B$1:$AG$700,MATCH(R$1,'Justerad allokering kvv'!$B$1:$AF$1,0),FALSE)))</f>
        <v>1.6437600000000001</v>
      </c>
      <c r="S252">
        <f>IF($B252=" ","",IF(ISERROR(1/VLOOKUP($B252,'Justerad allokering kvv'!$B$1:$AG$700,MATCH(S$1,'Justerad allokering kvv'!$B$1:$AF$1,0),FALSE)),VLOOKUP($B252,'Allokerad kvv'!$B$2:$AV$700,MATCH(S$1,'Allokerad kvv'!$B$1:$AV$1,0),FALSE),VLOOKUP($B252,'Justerad allokering kvv'!$B$1:$AG$700,MATCH(S$1,'Justerad allokering kvv'!$B$1:$AF$1,0),FALSE)))</f>
        <v>4.2226400000000002</v>
      </c>
      <c r="T252">
        <f>IF($B252=" ","",IF(ISERROR(1/VLOOKUP($B252,'Justerad allokering kvv'!$B$1:$AG$700,MATCH(T$1,'Justerad allokering kvv'!$B$1:$AF$1,0),FALSE)),VLOOKUP($B252,'Allokerad kvv'!$B$2:$AV$700,MATCH(T$1,'Allokerad kvv'!$B$1:$AV$1,0),FALSE),VLOOKUP($B252,'Justerad allokering kvv'!$B$1:$AG$700,MATCH(T$1,'Justerad allokering kvv'!$B$1:$AF$1,0),FALSE)))</f>
        <v>0</v>
      </c>
      <c r="U252">
        <f>IF($B252=" ","",IF(ISERROR(1/VLOOKUP($B252,'Justerad allokering kvv'!$B$1:$AG$700,MATCH(U$1,'Justerad allokering kvv'!$B$1:$AF$1,0),FALSE)),VLOOKUP($B252,'Allokerad kvv'!$B$2:$AV$700,MATCH(U$1,'Allokerad kvv'!$B$1:$AV$1,0),FALSE),VLOOKUP($B252,'Justerad allokering kvv'!$B$1:$AG$700,MATCH(U$1,'Justerad allokering kvv'!$B$1:$AF$1,0),FALSE)))</f>
        <v>0</v>
      </c>
      <c r="V252">
        <f>IF($B252=" ","",IF(ISERROR(1/VLOOKUP($B252,'Justerad allokering kvv'!$B$1:$AG$700,MATCH(V$1,'Justerad allokering kvv'!$B$1:$AF$1,0),FALSE)),VLOOKUP($B252,'Allokerad kvv'!$B$2:$AV$700,MATCH(V$1,'Allokerad kvv'!$B$1:$AV$1,0),FALSE),VLOOKUP($B252,'Justerad allokering kvv'!$B$1:$AG$700,MATCH(V$1,'Justerad allokering kvv'!$B$1:$AF$1,0),FALSE)))</f>
        <v>0</v>
      </c>
      <c r="W252">
        <f>IF($B252=" ","",IF(ISERROR(1/VLOOKUP($B252,'Justerad allokering kvv'!$B$1:$AG$700,MATCH(W$1,'Justerad allokering kvv'!$B$1:$AF$1,0),FALSE)),VLOOKUP($B252,'Allokerad kvv'!$B$2:$AV$700,MATCH(W$1,'Allokerad kvv'!$B$1:$AV$1,0),FALSE),VLOOKUP($B252,'Justerad allokering kvv'!$B$1:$AG$700,MATCH(W$1,'Justerad allokering kvv'!$B$1:$AF$1,0),FALSE)))</f>
        <v>0</v>
      </c>
      <c r="X252">
        <f>IF($B252=" ","",IF(ISERROR(1/VLOOKUP($B252,'Justerad allokering kvv'!$B$1:$AG$700,MATCH(X$1,'Justerad allokering kvv'!$B$1:$AF$1,0),FALSE)),VLOOKUP($B252,'Allokerad kvv'!$B$2:$AV$700,MATCH(X$1,'Allokerad kvv'!$B$1:$AV$1,0),FALSE),VLOOKUP($B252,'Justerad allokering kvv'!$B$1:$AG$700,MATCH(X$1,'Justerad allokering kvv'!$B$1:$AF$1,0),FALSE)))</f>
        <v>0.20696200000000001</v>
      </c>
      <c r="Y252">
        <f>IF($B252=" ","",IF(ISERROR(1/VLOOKUP($B252,'Justerad allokering kvv'!$B$1:$AG$700,MATCH(Y$1,'Justerad allokering kvv'!$B$1:$AF$1,0),FALSE)),VLOOKUP($B252,'Allokerad kvv'!$B$2:$AV$700,MATCH(Y$1,'Allokerad kvv'!$B$1:$AV$1,0),FALSE),VLOOKUP($B252,'Justerad allokering kvv'!$B$1:$AG$700,MATCH(Y$1,'Justerad allokering kvv'!$B$1:$AF$1,0),FALSE)))</f>
        <v>4.2453799999999999</v>
      </c>
      <c r="AB252">
        <f>IFERROR(VLOOKUP($B252,Kraftvärmeprod!$B$1:$AO$424,MATCH("Tillförd energi från rökgaskondensering (GWh)",Kraftvärmeprod!$B$1:$AG$1,0),FALSE)/1,0)</f>
        <v>18.855</v>
      </c>
      <c r="AE252" s="122">
        <f t="shared" si="12"/>
        <v>73.919411999999994</v>
      </c>
      <c r="AG252">
        <f t="shared" si="13"/>
        <v>72.275651999999994</v>
      </c>
      <c r="AH252">
        <f t="shared" si="14"/>
        <v>53.42065199999999</v>
      </c>
      <c r="AI252">
        <f>IF(AH252=0,"",AH252/VLOOKUP(B252,Kraftvärmeprod!$B$1:$BC$480,MATCH("Summa tillförd energi exklusive rökgaskondensering",Kraftvärmeprod!$B$1:$BC$1,0),FALSE))</f>
        <v>0.77027168255158374</v>
      </c>
      <c r="AK252">
        <f t="shared" si="15"/>
        <v>30.743352000000005</v>
      </c>
    </row>
    <row r="253" spans="1:37" x14ac:dyDescent="0.25">
      <c r="A253" s="2" t="s">
        <v>405</v>
      </c>
      <c r="B253" s="2" t="s">
        <v>406</v>
      </c>
      <c r="C253">
        <f>IF($B253=" ","",IF(ISERROR(1/VLOOKUP($B253,'Justerad allokering kvv'!$B$1:$AG$700,MATCH(C$1,'Justerad allokering kvv'!$B$1:$AF$1,0),FALSE)),VLOOKUP($B253,'Allokerad kvv'!$B$2:$AV$700,MATCH(C$1,'Allokerad kvv'!$B$1:$AV$1,0),FALSE),VLOOKUP($B253,'Justerad allokering kvv'!$B$1:$AG$700,MATCH(C$1,'Justerad allokering kvv'!$B$1:$AF$1,0),FALSE)))</f>
        <v>0</v>
      </c>
      <c r="D253">
        <f>IF($B253=" ","",IF(ISERROR(1/VLOOKUP($B253,'Justerad allokering kvv'!$B$1:$AG$700,MATCH(D$1,'Justerad allokering kvv'!$B$1:$AF$1,0),FALSE)),VLOOKUP($B253,'Allokerad kvv'!$B$2:$AV$700,MATCH(D$1,'Allokerad kvv'!$B$1:$AV$1,0),FALSE),VLOOKUP($B253,'Justerad allokering kvv'!$B$1:$AG$700,MATCH(D$1,'Justerad allokering kvv'!$B$1:$AF$1,0),FALSE)))</f>
        <v>0</v>
      </c>
      <c r="E253">
        <f>IF($B253=" ","",IF(ISERROR(1/VLOOKUP($B253,'Justerad allokering kvv'!$B$1:$AG$700,MATCH(E$1,'Justerad allokering kvv'!$B$1:$AF$1,0),FALSE)),VLOOKUP($B253,'Allokerad kvv'!$B$2:$AV$700,MATCH(E$1,'Allokerad kvv'!$B$1:$AV$1,0),FALSE),VLOOKUP($B253,'Justerad allokering kvv'!$B$1:$AG$700,MATCH(E$1,'Justerad allokering kvv'!$B$1:$AF$1,0),FALSE)))</f>
        <v>0</v>
      </c>
      <c r="F253">
        <f>IF($B253=" ","",IF(ISERROR(1/VLOOKUP($B253,'Justerad allokering kvv'!$B$1:$AG$700,MATCH(F$1,'Justerad allokering kvv'!$B$1:$AF$1,0),FALSE)),VLOOKUP($B253,'Allokerad kvv'!$B$2:$AV$700,MATCH(F$1,'Allokerad kvv'!$B$1:$AV$1,0),FALSE),VLOOKUP($B253,'Justerad allokering kvv'!$B$1:$AG$700,MATCH(F$1,'Justerad allokering kvv'!$B$1:$AF$1,0),FALSE)))</f>
        <v>0</v>
      </c>
      <c r="G253">
        <f>IF($B253=" ","",IF(ISERROR(1/VLOOKUP($B253,'Justerad allokering kvv'!$B$1:$AG$700,MATCH(G$1,'Justerad allokering kvv'!$B$1:$AF$1,0),FALSE)),VLOOKUP($B253,'Allokerad kvv'!$B$2:$AV$700,MATCH(G$1,'Allokerad kvv'!$B$1:$AV$1,0),FALSE),VLOOKUP($B253,'Justerad allokering kvv'!$B$1:$AG$700,MATCH(G$1,'Justerad allokering kvv'!$B$1:$AF$1,0),FALSE)))</f>
        <v>0</v>
      </c>
      <c r="H253">
        <f>IF($B253=" ","",IF(ISERROR(1/VLOOKUP($B253,'Justerad allokering kvv'!$B$1:$AG$700,MATCH(H$1,'Justerad allokering kvv'!$B$1:$AF$1,0),FALSE)),VLOOKUP($B253,'Allokerad kvv'!$B$2:$AV$700,MATCH(H$1,'Allokerad kvv'!$B$1:$AV$1,0),FALSE),VLOOKUP($B253,'Justerad allokering kvv'!$B$1:$AG$700,MATCH(H$1,'Justerad allokering kvv'!$B$1:$AF$1,0),FALSE)))</f>
        <v>0</v>
      </c>
      <c r="I253">
        <f>IF($B253=" ","",IF(ISERROR(1/VLOOKUP($B253,'Justerad allokering kvv'!$B$1:$AG$700,MATCH(I$1,'Justerad allokering kvv'!$B$1:$AF$1,0),FALSE)),VLOOKUP($B253,'Allokerad kvv'!$B$2:$AV$700,MATCH(I$1,'Allokerad kvv'!$B$1:$AV$1,0),FALSE),VLOOKUP($B253,'Justerad allokering kvv'!$B$1:$AG$700,MATCH(I$1,'Justerad allokering kvv'!$B$1:$AF$1,0),FALSE)))</f>
        <v>0</v>
      </c>
      <c r="J253">
        <f>IF($B253=" ","",IF(ISERROR(1/VLOOKUP($B253,'Justerad allokering kvv'!$B$1:$AG$700,MATCH(J$1,'Justerad allokering kvv'!$B$1:$AF$1,0),FALSE)),VLOOKUP($B253,'Allokerad kvv'!$B$2:$AV$700,MATCH(J$1,'Allokerad kvv'!$B$1:$AV$1,0),FALSE),VLOOKUP($B253,'Justerad allokering kvv'!$B$1:$AG$700,MATCH(J$1,'Justerad allokering kvv'!$B$1:$AF$1,0),FALSE)))</f>
        <v>0</v>
      </c>
      <c r="K253">
        <f>IF($B253=" ","",IF(ISERROR(1/VLOOKUP($B253,'Justerad allokering kvv'!$B$1:$AG$700,MATCH(K$1,'Justerad allokering kvv'!$B$1:$AF$1,0),FALSE)),VLOOKUP($B253,'Allokerad kvv'!$B$2:$AV$700,MATCH(K$1,'Allokerad kvv'!$B$1:$AV$1,0),FALSE),VLOOKUP($B253,'Justerad allokering kvv'!$B$1:$AG$700,MATCH(K$1,'Justerad allokering kvv'!$B$1:$AF$1,0),FALSE)))</f>
        <v>0</v>
      </c>
      <c r="L253">
        <f>IF($B253=" ","",IF(ISERROR(1/VLOOKUP($B253,'Justerad allokering kvv'!$B$1:$AG$700,MATCH(L$1,'Justerad allokering kvv'!$B$1:$AF$1,0),FALSE)),VLOOKUP($B253,'Allokerad kvv'!$B$2:$AV$700,MATCH(L$1,'Allokerad kvv'!$B$1:$AV$1,0),FALSE),VLOOKUP($B253,'Justerad allokering kvv'!$B$1:$AG$700,MATCH(L$1,'Justerad allokering kvv'!$B$1:$AF$1,0),FALSE)))</f>
        <v>0</v>
      </c>
      <c r="M253">
        <f>IF($B253=" ","",IF(ISERROR(1/VLOOKUP($B253,'Justerad allokering kvv'!$B$1:$AG$700,MATCH(M$1,'Justerad allokering kvv'!$B$1:$AF$1,0),FALSE)),VLOOKUP($B253,'Allokerad kvv'!$B$2:$AV$700,MATCH(M$1,'Allokerad kvv'!$B$1:$AV$1,0),FALSE),VLOOKUP($B253,'Justerad allokering kvv'!$B$1:$AG$700,MATCH(M$1,'Justerad allokering kvv'!$B$1:$AF$1,0),FALSE)))</f>
        <v>0</v>
      </c>
      <c r="N253">
        <f>IF($B253=" ","",IF(ISERROR(1/VLOOKUP($B253,'Justerad allokering kvv'!$B$1:$AG$700,MATCH(N$1,'Justerad allokering kvv'!$B$1:$AF$1,0),FALSE)),VLOOKUP($B253,'Allokerad kvv'!$B$2:$AV$700,MATCH(N$1,'Allokerad kvv'!$B$1:$AV$1,0),FALSE),VLOOKUP($B253,'Justerad allokering kvv'!$B$1:$AG$700,MATCH(N$1,'Justerad allokering kvv'!$B$1:$AF$1,0),FALSE)))</f>
        <v>0</v>
      </c>
      <c r="O253">
        <f>IF($B253=" ","",IF(ISERROR(1/VLOOKUP($B253,'Justerad allokering kvv'!$B$1:$AG$700,MATCH(O$1,'Justerad allokering kvv'!$B$1:$AF$1,0),FALSE)),VLOOKUP($B253,'Allokerad kvv'!$B$2:$AV$700,MATCH(O$1,'Allokerad kvv'!$B$1:$AV$1,0),FALSE),VLOOKUP($B253,'Justerad allokering kvv'!$B$1:$AG$700,MATCH(O$1,'Justerad allokering kvv'!$B$1:$AF$1,0),FALSE)))</f>
        <v>0</v>
      </c>
      <c r="P253">
        <f>IF($B253=" ","",IF(ISERROR(1/VLOOKUP($B253,'Justerad allokering kvv'!$B$1:$AG$700,MATCH(P$1,'Justerad allokering kvv'!$B$1:$AF$1,0),FALSE)),VLOOKUP($B253,'Allokerad kvv'!$B$2:$AV$700,MATCH(P$1,'Allokerad kvv'!$B$1:$AV$1,0),FALSE),VLOOKUP($B253,'Justerad allokering kvv'!$B$1:$AG$700,MATCH(P$1,'Justerad allokering kvv'!$B$1:$AF$1,0),FALSE)))</f>
        <v>0</v>
      </c>
      <c r="Q253">
        <f>IF($B253=" ","",IF(ISERROR(1/VLOOKUP($B253,'Justerad allokering kvv'!$B$1:$AG$700,MATCH(Q$1,'Justerad allokering kvv'!$B$1:$AF$1,0),FALSE)),VLOOKUP($B253,'Allokerad kvv'!$B$2:$AV$700,MATCH(Q$1,'Allokerad kvv'!$B$1:$AV$1,0),FALSE),VLOOKUP($B253,'Justerad allokering kvv'!$B$1:$AG$700,MATCH(Q$1,'Justerad allokering kvv'!$B$1:$AF$1,0),FALSE)))</f>
        <v>0</v>
      </c>
      <c r="R253">
        <f>IF($B253=" ","",IF(ISERROR(1/VLOOKUP($B253,'Justerad allokering kvv'!$B$1:$AG$700,MATCH(R$1,'Justerad allokering kvv'!$B$1:$AF$1,0),FALSE)),VLOOKUP($B253,'Allokerad kvv'!$B$2:$AV$700,MATCH(R$1,'Allokerad kvv'!$B$1:$AV$1,0),FALSE),VLOOKUP($B253,'Justerad allokering kvv'!$B$1:$AG$700,MATCH(R$1,'Justerad allokering kvv'!$B$1:$AF$1,0),FALSE)))</f>
        <v>0</v>
      </c>
      <c r="S253">
        <f>IF($B253=" ","",IF(ISERROR(1/VLOOKUP($B253,'Justerad allokering kvv'!$B$1:$AG$700,MATCH(S$1,'Justerad allokering kvv'!$B$1:$AF$1,0),FALSE)),VLOOKUP($B253,'Allokerad kvv'!$B$2:$AV$700,MATCH(S$1,'Allokerad kvv'!$B$1:$AV$1,0),FALSE),VLOOKUP($B253,'Justerad allokering kvv'!$B$1:$AG$700,MATCH(S$1,'Justerad allokering kvv'!$B$1:$AF$1,0),FALSE)))</f>
        <v>0</v>
      </c>
      <c r="T253">
        <f>IF($B253=" ","",IF(ISERROR(1/VLOOKUP($B253,'Justerad allokering kvv'!$B$1:$AG$700,MATCH(T$1,'Justerad allokering kvv'!$B$1:$AF$1,0),FALSE)),VLOOKUP($B253,'Allokerad kvv'!$B$2:$AV$700,MATCH(T$1,'Allokerad kvv'!$B$1:$AV$1,0),FALSE),VLOOKUP($B253,'Justerad allokering kvv'!$B$1:$AG$700,MATCH(T$1,'Justerad allokering kvv'!$B$1:$AF$1,0),FALSE)))</f>
        <v>0</v>
      </c>
      <c r="U253">
        <f>IF($B253=" ","",IF(ISERROR(1/VLOOKUP($B253,'Justerad allokering kvv'!$B$1:$AG$700,MATCH(U$1,'Justerad allokering kvv'!$B$1:$AF$1,0),FALSE)),VLOOKUP($B253,'Allokerad kvv'!$B$2:$AV$700,MATCH(U$1,'Allokerad kvv'!$B$1:$AV$1,0),FALSE),VLOOKUP($B253,'Justerad allokering kvv'!$B$1:$AG$700,MATCH(U$1,'Justerad allokering kvv'!$B$1:$AF$1,0),FALSE)))</f>
        <v>0</v>
      </c>
      <c r="V253">
        <f>IF($B253=" ","",IF(ISERROR(1/VLOOKUP($B253,'Justerad allokering kvv'!$B$1:$AG$700,MATCH(V$1,'Justerad allokering kvv'!$B$1:$AF$1,0),FALSE)),VLOOKUP($B253,'Allokerad kvv'!$B$2:$AV$700,MATCH(V$1,'Allokerad kvv'!$B$1:$AV$1,0),FALSE),VLOOKUP($B253,'Justerad allokering kvv'!$B$1:$AG$700,MATCH(V$1,'Justerad allokering kvv'!$B$1:$AF$1,0),FALSE)))</f>
        <v>0</v>
      </c>
      <c r="W253">
        <f>IF($B253=" ","",IF(ISERROR(1/VLOOKUP($B253,'Justerad allokering kvv'!$B$1:$AG$700,MATCH(W$1,'Justerad allokering kvv'!$B$1:$AF$1,0),FALSE)),VLOOKUP($B253,'Allokerad kvv'!$B$2:$AV$700,MATCH(W$1,'Allokerad kvv'!$B$1:$AV$1,0),FALSE),VLOOKUP($B253,'Justerad allokering kvv'!$B$1:$AG$700,MATCH(W$1,'Justerad allokering kvv'!$B$1:$AF$1,0),FALSE)))</f>
        <v>0</v>
      </c>
      <c r="X253">
        <f>IF($B253=" ","",IF(ISERROR(1/VLOOKUP($B253,'Justerad allokering kvv'!$B$1:$AG$700,MATCH(X$1,'Justerad allokering kvv'!$B$1:$AF$1,0),FALSE)),VLOOKUP($B253,'Allokerad kvv'!$B$2:$AV$700,MATCH(X$1,'Allokerad kvv'!$B$1:$AV$1,0),FALSE),VLOOKUP($B253,'Justerad allokering kvv'!$B$1:$AG$700,MATCH(X$1,'Justerad allokering kvv'!$B$1:$AF$1,0),FALSE)))</f>
        <v>0</v>
      </c>
      <c r="Y253">
        <f>IF($B253=" ","",IF(ISERROR(1/VLOOKUP($B253,'Justerad allokering kvv'!$B$1:$AG$700,MATCH(Y$1,'Justerad allokering kvv'!$B$1:$AF$1,0),FALSE)),VLOOKUP($B253,'Allokerad kvv'!$B$2:$AV$700,MATCH(Y$1,'Allokerad kvv'!$B$1:$AV$1,0),FALSE),VLOOKUP($B253,'Justerad allokering kvv'!$B$1:$AG$700,MATCH(Y$1,'Justerad allokering kvv'!$B$1:$AF$1,0),FALSE)))</f>
        <v>0</v>
      </c>
      <c r="AB253">
        <f>IFERROR(VLOOKUP($B253,Kraftvärmeprod!$B$1:$AO$424,MATCH("Tillförd energi från rökgaskondensering (GWh)",Kraftvärmeprod!$B$1:$AG$1,0),FALSE)/1,0)</f>
        <v>0</v>
      </c>
      <c r="AE253" s="122">
        <f t="shared" si="12"/>
        <v>0</v>
      </c>
      <c r="AG253">
        <f t="shared" si="13"/>
        <v>0</v>
      </c>
      <c r="AH253">
        <f t="shared" si="14"/>
        <v>0</v>
      </c>
      <c r="AI253" t="str">
        <f>IF(AH253=0,"",AH253/VLOOKUP(B253,Kraftvärmeprod!$B$1:$BC$480,MATCH("Summa tillförd energi exklusive rökgaskondensering",Kraftvärmeprod!$B$1:$BC$1,0),FALSE))</f>
        <v/>
      </c>
      <c r="AK253">
        <f t="shared" si="15"/>
        <v>0</v>
      </c>
    </row>
    <row r="254" spans="1:37" x14ac:dyDescent="0.25">
      <c r="A254" s="2" t="s">
        <v>407</v>
      </c>
      <c r="B254" s="2" t="s">
        <v>408</v>
      </c>
      <c r="C254">
        <f>IF($B254=" ","",IF(ISERROR(1/VLOOKUP($B254,'Justerad allokering kvv'!$B$1:$AG$700,MATCH(C$1,'Justerad allokering kvv'!$B$1:$AF$1,0),FALSE)),VLOOKUP($B254,'Allokerad kvv'!$B$2:$AV$700,MATCH(C$1,'Allokerad kvv'!$B$1:$AV$1,0),FALSE),VLOOKUP($B254,'Justerad allokering kvv'!$B$1:$AG$700,MATCH(C$1,'Justerad allokering kvv'!$B$1:$AF$1,0),FALSE)))</f>
        <v>0</v>
      </c>
      <c r="D254">
        <f>IF($B254=" ","",IF(ISERROR(1/VLOOKUP($B254,'Justerad allokering kvv'!$B$1:$AG$700,MATCH(D$1,'Justerad allokering kvv'!$B$1:$AF$1,0),FALSE)),VLOOKUP($B254,'Allokerad kvv'!$B$2:$AV$700,MATCH(D$1,'Allokerad kvv'!$B$1:$AV$1,0),FALSE),VLOOKUP($B254,'Justerad allokering kvv'!$B$1:$AG$700,MATCH(D$1,'Justerad allokering kvv'!$B$1:$AF$1,0),FALSE)))</f>
        <v>0</v>
      </c>
      <c r="E254">
        <f>IF($B254=" ","",IF(ISERROR(1/VLOOKUP($B254,'Justerad allokering kvv'!$B$1:$AG$700,MATCH(E$1,'Justerad allokering kvv'!$B$1:$AF$1,0),FALSE)),VLOOKUP($B254,'Allokerad kvv'!$B$2:$AV$700,MATCH(E$1,'Allokerad kvv'!$B$1:$AV$1,0),FALSE),VLOOKUP($B254,'Justerad allokering kvv'!$B$1:$AG$700,MATCH(E$1,'Justerad allokering kvv'!$B$1:$AF$1,0),FALSE)))</f>
        <v>0</v>
      </c>
      <c r="F254">
        <f>IF($B254=" ","",IF(ISERROR(1/VLOOKUP($B254,'Justerad allokering kvv'!$B$1:$AG$700,MATCH(F$1,'Justerad allokering kvv'!$B$1:$AF$1,0),FALSE)),VLOOKUP($B254,'Allokerad kvv'!$B$2:$AV$700,MATCH(F$1,'Allokerad kvv'!$B$1:$AV$1,0),FALSE),VLOOKUP($B254,'Justerad allokering kvv'!$B$1:$AG$700,MATCH(F$1,'Justerad allokering kvv'!$B$1:$AF$1,0),FALSE)))</f>
        <v>0</v>
      </c>
      <c r="G254">
        <f>IF($B254=" ","",IF(ISERROR(1/VLOOKUP($B254,'Justerad allokering kvv'!$B$1:$AG$700,MATCH(G$1,'Justerad allokering kvv'!$B$1:$AF$1,0),FALSE)),VLOOKUP($B254,'Allokerad kvv'!$B$2:$AV$700,MATCH(G$1,'Allokerad kvv'!$B$1:$AV$1,0),FALSE),VLOOKUP($B254,'Justerad allokering kvv'!$B$1:$AG$700,MATCH(G$1,'Justerad allokering kvv'!$B$1:$AF$1,0),FALSE)))</f>
        <v>0</v>
      </c>
      <c r="H254">
        <f>IF($B254=" ","",IF(ISERROR(1/VLOOKUP($B254,'Justerad allokering kvv'!$B$1:$AG$700,MATCH(H$1,'Justerad allokering kvv'!$B$1:$AF$1,0),FALSE)),VLOOKUP($B254,'Allokerad kvv'!$B$2:$AV$700,MATCH(H$1,'Allokerad kvv'!$B$1:$AV$1,0),FALSE),VLOOKUP($B254,'Justerad allokering kvv'!$B$1:$AG$700,MATCH(H$1,'Justerad allokering kvv'!$B$1:$AF$1,0),FALSE)))</f>
        <v>0</v>
      </c>
      <c r="I254">
        <f>IF($B254=" ","",IF(ISERROR(1/VLOOKUP($B254,'Justerad allokering kvv'!$B$1:$AG$700,MATCH(I$1,'Justerad allokering kvv'!$B$1:$AF$1,0),FALSE)),VLOOKUP($B254,'Allokerad kvv'!$B$2:$AV$700,MATCH(I$1,'Allokerad kvv'!$B$1:$AV$1,0),FALSE),VLOOKUP($B254,'Justerad allokering kvv'!$B$1:$AG$700,MATCH(I$1,'Justerad allokering kvv'!$B$1:$AF$1,0),FALSE)))</f>
        <v>0</v>
      </c>
      <c r="J254">
        <f>IF($B254=" ","",IF(ISERROR(1/VLOOKUP($B254,'Justerad allokering kvv'!$B$1:$AG$700,MATCH(J$1,'Justerad allokering kvv'!$B$1:$AF$1,0),FALSE)),VLOOKUP($B254,'Allokerad kvv'!$B$2:$AV$700,MATCH(J$1,'Allokerad kvv'!$B$1:$AV$1,0),FALSE),VLOOKUP($B254,'Justerad allokering kvv'!$B$1:$AG$700,MATCH(J$1,'Justerad allokering kvv'!$B$1:$AF$1,0),FALSE)))</f>
        <v>0</v>
      </c>
      <c r="K254">
        <f>IF($B254=" ","",IF(ISERROR(1/VLOOKUP($B254,'Justerad allokering kvv'!$B$1:$AG$700,MATCH(K$1,'Justerad allokering kvv'!$B$1:$AF$1,0),FALSE)),VLOOKUP($B254,'Allokerad kvv'!$B$2:$AV$700,MATCH(K$1,'Allokerad kvv'!$B$1:$AV$1,0),FALSE),VLOOKUP($B254,'Justerad allokering kvv'!$B$1:$AG$700,MATCH(K$1,'Justerad allokering kvv'!$B$1:$AF$1,0),FALSE)))</f>
        <v>0</v>
      </c>
      <c r="L254">
        <f>IF($B254=" ","",IF(ISERROR(1/VLOOKUP($B254,'Justerad allokering kvv'!$B$1:$AG$700,MATCH(L$1,'Justerad allokering kvv'!$B$1:$AF$1,0),FALSE)),VLOOKUP($B254,'Allokerad kvv'!$B$2:$AV$700,MATCH(L$1,'Allokerad kvv'!$B$1:$AV$1,0),FALSE),VLOOKUP($B254,'Justerad allokering kvv'!$B$1:$AG$700,MATCH(L$1,'Justerad allokering kvv'!$B$1:$AF$1,0),FALSE)))</f>
        <v>0</v>
      </c>
      <c r="M254">
        <f>IF($B254=" ","",IF(ISERROR(1/VLOOKUP($B254,'Justerad allokering kvv'!$B$1:$AG$700,MATCH(M$1,'Justerad allokering kvv'!$B$1:$AF$1,0),FALSE)),VLOOKUP($B254,'Allokerad kvv'!$B$2:$AV$700,MATCH(M$1,'Allokerad kvv'!$B$1:$AV$1,0),FALSE),VLOOKUP($B254,'Justerad allokering kvv'!$B$1:$AG$700,MATCH(M$1,'Justerad allokering kvv'!$B$1:$AF$1,0),FALSE)))</f>
        <v>0</v>
      </c>
      <c r="N254">
        <f>IF($B254=" ","",IF(ISERROR(1/VLOOKUP($B254,'Justerad allokering kvv'!$B$1:$AG$700,MATCH(N$1,'Justerad allokering kvv'!$B$1:$AF$1,0),FALSE)),VLOOKUP($B254,'Allokerad kvv'!$B$2:$AV$700,MATCH(N$1,'Allokerad kvv'!$B$1:$AV$1,0),FALSE),VLOOKUP($B254,'Justerad allokering kvv'!$B$1:$AG$700,MATCH(N$1,'Justerad allokering kvv'!$B$1:$AF$1,0),FALSE)))</f>
        <v>0</v>
      </c>
      <c r="O254">
        <f>IF($B254=" ","",IF(ISERROR(1/VLOOKUP($B254,'Justerad allokering kvv'!$B$1:$AG$700,MATCH(O$1,'Justerad allokering kvv'!$B$1:$AF$1,0),FALSE)),VLOOKUP($B254,'Allokerad kvv'!$B$2:$AV$700,MATCH(O$1,'Allokerad kvv'!$B$1:$AV$1,0),FALSE),VLOOKUP($B254,'Justerad allokering kvv'!$B$1:$AG$700,MATCH(O$1,'Justerad allokering kvv'!$B$1:$AF$1,0),FALSE)))</f>
        <v>0</v>
      </c>
      <c r="P254">
        <f>IF($B254=" ","",IF(ISERROR(1/VLOOKUP($B254,'Justerad allokering kvv'!$B$1:$AG$700,MATCH(P$1,'Justerad allokering kvv'!$B$1:$AF$1,0),FALSE)),VLOOKUP($B254,'Allokerad kvv'!$B$2:$AV$700,MATCH(P$1,'Allokerad kvv'!$B$1:$AV$1,0),FALSE),VLOOKUP($B254,'Justerad allokering kvv'!$B$1:$AG$700,MATCH(P$1,'Justerad allokering kvv'!$B$1:$AF$1,0),FALSE)))</f>
        <v>0</v>
      </c>
      <c r="Q254">
        <f>IF($B254=" ","",IF(ISERROR(1/VLOOKUP($B254,'Justerad allokering kvv'!$B$1:$AG$700,MATCH(Q$1,'Justerad allokering kvv'!$B$1:$AF$1,0),FALSE)),VLOOKUP($B254,'Allokerad kvv'!$B$2:$AV$700,MATCH(Q$1,'Allokerad kvv'!$B$1:$AV$1,0),FALSE),VLOOKUP($B254,'Justerad allokering kvv'!$B$1:$AG$700,MATCH(Q$1,'Justerad allokering kvv'!$B$1:$AF$1,0),FALSE)))</f>
        <v>0</v>
      </c>
      <c r="R254">
        <f>IF($B254=" ","",IF(ISERROR(1/VLOOKUP($B254,'Justerad allokering kvv'!$B$1:$AG$700,MATCH(R$1,'Justerad allokering kvv'!$B$1:$AF$1,0),FALSE)),VLOOKUP($B254,'Allokerad kvv'!$B$2:$AV$700,MATCH(R$1,'Allokerad kvv'!$B$1:$AV$1,0),FALSE),VLOOKUP($B254,'Justerad allokering kvv'!$B$1:$AG$700,MATCH(R$1,'Justerad allokering kvv'!$B$1:$AF$1,0),FALSE)))</f>
        <v>0</v>
      </c>
      <c r="S254">
        <f>IF($B254=" ","",IF(ISERROR(1/VLOOKUP($B254,'Justerad allokering kvv'!$B$1:$AG$700,MATCH(S$1,'Justerad allokering kvv'!$B$1:$AF$1,0),FALSE)),VLOOKUP($B254,'Allokerad kvv'!$B$2:$AV$700,MATCH(S$1,'Allokerad kvv'!$B$1:$AV$1,0),FALSE),VLOOKUP($B254,'Justerad allokering kvv'!$B$1:$AG$700,MATCH(S$1,'Justerad allokering kvv'!$B$1:$AF$1,0),FALSE)))</f>
        <v>0</v>
      </c>
      <c r="T254">
        <f>IF($B254=" ","",IF(ISERROR(1/VLOOKUP($B254,'Justerad allokering kvv'!$B$1:$AG$700,MATCH(T$1,'Justerad allokering kvv'!$B$1:$AF$1,0),FALSE)),VLOOKUP($B254,'Allokerad kvv'!$B$2:$AV$700,MATCH(T$1,'Allokerad kvv'!$B$1:$AV$1,0),FALSE),VLOOKUP($B254,'Justerad allokering kvv'!$B$1:$AG$700,MATCH(T$1,'Justerad allokering kvv'!$B$1:$AF$1,0),FALSE)))</f>
        <v>0</v>
      </c>
      <c r="U254">
        <f>IF($B254=" ","",IF(ISERROR(1/VLOOKUP($B254,'Justerad allokering kvv'!$B$1:$AG$700,MATCH(U$1,'Justerad allokering kvv'!$B$1:$AF$1,0),FALSE)),VLOOKUP($B254,'Allokerad kvv'!$B$2:$AV$700,MATCH(U$1,'Allokerad kvv'!$B$1:$AV$1,0),FALSE),VLOOKUP($B254,'Justerad allokering kvv'!$B$1:$AG$700,MATCH(U$1,'Justerad allokering kvv'!$B$1:$AF$1,0),FALSE)))</f>
        <v>0</v>
      </c>
      <c r="V254">
        <f>IF($B254=" ","",IF(ISERROR(1/VLOOKUP($B254,'Justerad allokering kvv'!$B$1:$AG$700,MATCH(V$1,'Justerad allokering kvv'!$B$1:$AF$1,0),FALSE)),VLOOKUP($B254,'Allokerad kvv'!$B$2:$AV$700,MATCH(V$1,'Allokerad kvv'!$B$1:$AV$1,0),FALSE),VLOOKUP($B254,'Justerad allokering kvv'!$B$1:$AG$700,MATCH(V$1,'Justerad allokering kvv'!$B$1:$AF$1,0),FALSE)))</f>
        <v>0</v>
      </c>
      <c r="W254">
        <f>IF($B254=" ","",IF(ISERROR(1/VLOOKUP($B254,'Justerad allokering kvv'!$B$1:$AG$700,MATCH(W$1,'Justerad allokering kvv'!$B$1:$AF$1,0),FALSE)),VLOOKUP($B254,'Allokerad kvv'!$B$2:$AV$700,MATCH(W$1,'Allokerad kvv'!$B$1:$AV$1,0),FALSE),VLOOKUP($B254,'Justerad allokering kvv'!$B$1:$AG$700,MATCH(W$1,'Justerad allokering kvv'!$B$1:$AF$1,0),FALSE)))</f>
        <v>0</v>
      </c>
      <c r="X254">
        <f>IF($B254=" ","",IF(ISERROR(1/VLOOKUP($B254,'Justerad allokering kvv'!$B$1:$AG$700,MATCH(X$1,'Justerad allokering kvv'!$B$1:$AF$1,0),FALSE)),VLOOKUP($B254,'Allokerad kvv'!$B$2:$AV$700,MATCH(X$1,'Allokerad kvv'!$B$1:$AV$1,0),FALSE),VLOOKUP($B254,'Justerad allokering kvv'!$B$1:$AG$700,MATCH(X$1,'Justerad allokering kvv'!$B$1:$AF$1,0),FALSE)))</f>
        <v>0</v>
      </c>
      <c r="Y254">
        <f>IF($B254=" ","",IF(ISERROR(1/VLOOKUP($B254,'Justerad allokering kvv'!$B$1:$AG$700,MATCH(Y$1,'Justerad allokering kvv'!$B$1:$AF$1,0),FALSE)),VLOOKUP($B254,'Allokerad kvv'!$B$2:$AV$700,MATCH(Y$1,'Allokerad kvv'!$B$1:$AV$1,0),FALSE),VLOOKUP($B254,'Justerad allokering kvv'!$B$1:$AG$700,MATCH(Y$1,'Justerad allokering kvv'!$B$1:$AF$1,0),FALSE)))</f>
        <v>0</v>
      </c>
      <c r="AB254">
        <f>IFERROR(VLOOKUP($B254,Kraftvärmeprod!$B$1:$AO$424,MATCH("Tillförd energi från rökgaskondensering (GWh)",Kraftvärmeprod!$B$1:$AG$1,0),FALSE)/1,0)</f>
        <v>0</v>
      </c>
      <c r="AE254" s="122">
        <f t="shared" si="12"/>
        <v>0</v>
      </c>
      <c r="AG254">
        <f t="shared" si="13"/>
        <v>0</v>
      </c>
      <c r="AH254">
        <f t="shared" si="14"/>
        <v>0</v>
      </c>
      <c r="AI254" t="str">
        <f>IF(AH254=0,"",AH254/VLOOKUP(B254,Kraftvärmeprod!$B$1:$BC$480,MATCH("Summa tillförd energi exklusive rökgaskondensering",Kraftvärmeprod!$B$1:$BC$1,0),FALSE))</f>
        <v/>
      </c>
      <c r="AK254">
        <f t="shared" si="15"/>
        <v>0</v>
      </c>
    </row>
    <row r="255" spans="1:37" x14ac:dyDescent="0.25">
      <c r="A255" s="2" t="s">
        <v>407</v>
      </c>
      <c r="B255" s="2" t="s">
        <v>409</v>
      </c>
      <c r="C255">
        <f>IF($B255=" ","",IF(ISERROR(1/VLOOKUP($B255,'Justerad allokering kvv'!$B$1:$AG$700,MATCH(C$1,'Justerad allokering kvv'!$B$1:$AF$1,0),FALSE)),VLOOKUP($B255,'Allokerad kvv'!$B$2:$AV$700,MATCH(C$1,'Allokerad kvv'!$B$1:$AV$1,0),FALSE),VLOOKUP($B255,'Justerad allokering kvv'!$B$1:$AG$700,MATCH(C$1,'Justerad allokering kvv'!$B$1:$AF$1,0),FALSE)))</f>
        <v>0</v>
      </c>
      <c r="D255">
        <f>IF($B255=" ","",IF(ISERROR(1/VLOOKUP($B255,'Justerad allokering kvv'!$B$1:$AG$700,MATCH(D$1,'Justerad allokering kvv'!$B$1:$AF$1,0),FALSE)),VLOOKUP($B255,'Allokerad kvv'!$B$2:$AV$700,MATCH(D$1,'Allokerad kvv'!$B$1:$AV$1,0),FALSE),VLOOKUP($B255,'Justerad allokering kvv'!$B$1:$AG$700,MATCH(D$1,'Justerad allokering kvv'!$B$1:$AF$1,0),FALSE)))</f>
        <v>0</v>
      </c>
      <c r="E255">
        <f>IF($B255=" ","",IF(ISERROR(1/VLOOKUP($B255,'Justerad allokering kvv'!$B$1:$AG$700,MATCH(E$1,'Justerad allokering kvv'!$B$1:$AF$1,0),FALSE)),VLOOKUP($B255,'Allokerad kvv'!$B$2:$AV$700,MATCH(E$1,'Allokerad kvv'!$B$1:$AV$1,0),FALSE),VLOOKUP($B255,'Justerad allokering kvv'!$B$1:$AG$700,MATCH(E$1,'Justerad allokering kvv'!$B$1:$AF$1,0),FALSE)))</f>
        <v>0</v>
      </c>
      <c r="F255">
        <f>IF($B255=" ","",IF(ISERROR(1/VLOOKUP($B255,'Justerad allokering kvv'!$B$1:$AG$700,MATCH(F$1,'Justerad allokering kvv'!$B$1:$AF$1,0),FALSE)),VLOOKUP($B255,'Allokerad kvv'!$B$2:$AV$700,MATCH(F$1,'Allokerad kvv'!$B$1:$AV$1,0),FALSE),VLOOKUP($B255,'Justerad allokering kvv'!$B$1:$AG$700,MATCH(F$1,'Justerad allokering kvv'!$B$1:$AF$1,0),FALSE)))</f>
        <v>0</v>
      </c>
      <c r="G255">
        <f>IF($B255=" ","",IF(ISERROR(1/VLOOKUP($B255,'Justerad allokering kvv'!$B$1:$AG$700,MATCH(G$1,'Justerad allokering kvv'!$B$1:$AF$1,0),FALSE)),VLOOKUP($B255,'Allokerad kvv'!$B$2:$AV$700,MATCH(G$1,'Allokerad kvv'!$B$1:$AV$1,0),FALSE),VLOOKUP($B255,'Justerad allokering kvv'!$B$1:$AG$700,MATCH(G$1,'Justerad allokering kvv'!$B$1:$AF$1,0),FALSE)))</f>
        <v>0</v>
      </c>
      <c r="H255">
        <f>IF($B255=" ","",IF(ISERROR(1/VLOOKUP($B255,'Justerad allokering kvv'!$B$1:$AG$700,MATCH(H$1,'Justerad allokering kvv'!$B$1:$AF$1,0),FALSE)),VLOOKUP($B255,'Allokerad kvv'!$B$2:$AV$700,MATCH(H$1,'Allokerad kvv'!$B$1:$AV$1,0),FALSE),VLOOKUP($B255,'Justerad allokering kvv'!$B$1:$AG$700,MATCH(H$1,'Justerad allokering kvv'!$B$1:$AF$1,0),FALSE)))</f>
        <v>0</v>
      </c>
      <c r="I255">
        <f>IF($B255=" ","",IF(ISERROR(1/VLOOKUP($B255,'Justerad allokering kvv'!$B$1:$AG$700,MATCH(I$1,'Justerad allokering kvv'!$B$1:$AF$1,0),FALSE)),VLOOKUP($B255,'Allokerad kvv'!$B$2:$AV$700,MATCH(I$1,'Allokerad kvv'!$B$1:$AV$1,0),FALSE),VLOOKUP($B255,'Justerad allokering kvv'!$B$1:$AG$700,MATCH(I$1,'Justerad allokering kvv'!$B$1:$AF$1,0),FALSE)))</f>
        <v>0</v>
      </c>
      <c r="J255">
        <f>IF($B255=" ","",IF(ISERROR(1/VLOOKUP($B255,'Justerad allokering kvv'!$B$1:$AG$700,MATCH(J$1,'Justerad allokering kvv'!$B$1:$AF$1,0),FALSE)),VLOOKUP($B255,'Allokerad kvv'!$B$2:$AV$700,MATCH(J$1,'Allokerad kvv'!$B$1:$AV$1,0),FALSE),VLOOKUP($B255,'Justerad allokering kvv'!$B$1:$AG$700,MATCH(J$1,'Justerad allokering kvv'!$B$1:$AF$1,0),FALSE)))</f>
        <v>0</v>
      </c>
      <c r="K255">
        <f>IF($B255=" ","",IF(ISERROR(1/VLOOKUP($B255,'Justerad allokering kvv'!$B$1:$AG$700,MATCH(K$1,'Justerad allokering kvv'!$B$1:$AF$1,0),FALSE)),VLOOKUP($B255,'Allokerad kvv'!$B$2:$AV$700,MATCH(K$1,'Allokerad kvv'!$B$1:$AV$1,0),FALSE),VLOOKUP($B255,'Justerad allokering kvv'!$B$1:$AG$700,MATCH(K$1,'Justerad allokering kvv'!$B$1:$AF$1,0),FALSE)))</f>
        <v>0</v>
      </c>
      <c r="L255">
        <f>IF($B255=" ","",IF(ISERROR(1/VLOOKUP($B255,'Justerad allokering kvv'!$B$1:$AG$700,MATCH(L$1,'Justerad allokering kvv'!$B$1:$AF$1,0),FALSE)),VLOOKUP($B255,'Allokerad kvv'!$B$2:$AV$700,MATCH(L$1,'Allokerad kvv'!$B$1:$AV$1,0),FALSE),VLOOKUP($B255,'Justerad allokering kvv'!$B$1:$AG$700,MATCH(L$1,'Justerad allokering kvv'!$B$1:$AF$1,0),FALSE)))</f>
        <v>0</v>
      </c>
      <c r="M255">
        <f>IF($B255=" ","",IF(ISERROR(1/VLOOKUP($B255,'Justerad allokering kvv'!$B$1:$AG$700,MATCH(M$1,'Justerad allokering kvv'!$B$1:$AF$1,0),FALSE)),VLOOKUP($B255,'Allokerad kvv'!$B$2:$AV$700,MATCH(M$1,'Allokerad kvv'!$B$1:$AV$1,0),FALSE),VLOOKUP($B255,'Justerad allokering kvv'!$B$1:$AG$700,MATCH(M$1,'Justerad allokering kvv'!$B$1:$AF$1,0),FALSE)))</f>
        <v>0</v>
      </c>
      <c r="N255">
        <f>IF($B255=" ","",IF(ISERROR(1/VLOOKUP($B255,'Justerad allokering kvv'!$B$1:$AG$700,MATCH(N$1,'Justerad allokering kvv'!$B$1:$AF$1,0),FALSE)),VLOOKUP($B255,'Allokerad kvv'!$B$2:$AV$700,MATCH(N$1,'Allokerad kvv'!$B$1:$AV$1,0),FALSE),VLOOKUP($B255,'Justerad allokering kvv'!$B$1:$AG$700,MATCH(N$1,'Justerad allokering kvv'!$B$1:$AF$1,0),FALSE)))</f>
        <v>0</v>
      </c>
      <c r="O255">
        <f>IF($B255=" ","",IF(ISERROR(1/VLOOKUP($B255,'Justerad allokering kvv'!$B$1:$AG$700,MATCH(O$1,'Justerad allokering kvv'!$B$1:$AF$1,0),FALSE)),VLOOKUP($B255,'Allokerad kvv'!$B$2:$AV$700,MATCH(O$1,'Allokerad kvv'!$B$1:$AV$1,0),FALSE),VLOOKUP($B255,'Justerad allokering kvv'!$B$1:$AG$700,MATCH(O$1,'Justerad allokering kvv'!$B$1:$AF$1,0),FALSE)))</f>
        <v>0</v>
      </c>
      <c r="P255">
        <f>IF($B255=" ","",IF(ISERROR(1/VLOOKUP($B255,'Justerad allokering kvv'!$B$1:$AG$700,MATCH(P$1,'Justerad allokering kvv'!$B$1:$AF$1,0),FALSE)),VLOOKUP($B255,'Allokerad kvv'!$B$2:$AV$700,MATCH(P$1,'Allokerad kvv'!$B$1:$AV$1,0),FALSE),VLOOKUP($B255,'Justerad allokering kvv'!$B$1:$AG$700,MATCH(P$1,'Justerad allokering kvv'!$B$1:$AF$1,0),FALSE)))</f>
        <v>0</v>
      </c>
      <c r="Q255">
        <f>IF($B255=" ","",IF(ISERROR(1/VLOOKUP($B255,'Justerad allokering kvv'!$B$1:$AG$700,MATCH(Q$1,'Justerad allokering kvv'!$B$1:$AF$1,0),FALSE)),VLOOKUP($B255,'Allokerad kvv'!$B$2:$AV$700,MATCH(Q$1,'Allokerad kvv'!$B$1:$AV$1,0),FALSE),VLOOKUP($B255,'Justerad allokering kvv'!$B$1:$AG$700,MATCH(Q$1,'Justerad allokering kvv'!$B$1:$AF$1,0),FALSE)))</f>
        <v>0</v>
      </c>
      <c r="R255">
        <f>IF($B255=" ","",IF(ISERROR(1/VLOOKUP($B255,'Justerad allokering kvv'!$B$1:$AG$700,MATCH(R$1,'Justerad allokering kvv'!$B$1:$AF$1,0),FALSE)),VLOOKUP($B255,'Allokerad kvv'!$B$2:$AV$700,MATCH(R$1,'Allokerad kvv'!$B$1:$AV$1,0),FALSE),VLOOKUP($B255,'Justerad allokering kvv'!$B$1:$AG$700,MATCH(R$1,'Justerad allokering kvv'!$B$1:$AF$1,0),FALSE)))</f>
        <v>0</v>
      </c>
      <c r="S255">
        <f>IF($B255=" ","",IF(ISERROR(1/VLOOKUP($B255,'Justerad allokering kvv'!$B$1:$AG$700,MATCH(S$1,'Justerad allokering kvv'!$B$1:$AF$1,0),FALSE)),VLOOKUP($B255,'Allokerad kvv'!$B$2:$AV$700,MATCH(S$1,'Allokerad kvv'!$B$1:$AV$1,0),FALSE),VLOOKUP($B255,'Justerad allokering kvv'!$B$1:$AG$700,MATCH(S$1,'Justerad allokering kvv'!$B$1:$AF$1,0),FALSE)))</f>
        <v>0</v>
      </c>
      <c r="T255">
        <f>IF($B255=" ","",IF(ISERROR(1/VLOOKUP($B255,'Justerad allokering kvv'!$B$1:$AG$700,MATCH(T$1,'Justerad allokering kvv'!$B$1:$AF$1,0),FALSE)),VLOOKUP($B255,'Allokerad kvv'!$B$2:$AV$700,MATCH(T$1,'Allokerad kvv'!$B$1:$AV$1,0),FALSE),VLOOKUP($B255,'Justerad allokering kvv'!$B$1:$AG$700,MATCH(T$1,'Justerad allokering kvv'!$B$1:$AF$1,0),FALSE)))</f>
        <v>0</v>
      </c>
      <c r="U255">
        <f>IF($B255=" ","",IF(ISERROR(1/VLOOKUP($B255,'Justerad allokering kvv'!$B$1:$AG$700,MATCH(U$1,'Justerad allokering kvv'!$B$1:$AF$1,0),FALSE)),VLOOKUP($B255,'Allokerad kvv'!$B$2:$AV$700,MATCH(U$1,'Allokerad kvv'!$B$1:$AV$1,0),FALSE),VLOOKUP($B255,'Justerad allokering kvv'!$B$1:$AG$700,MATCH(U$1,'Justerad allokering kvv'!$B$1:$AF$1,0),FALSE)))</f>
        <v>0</v>
      </c>
      <c r="V255">
        <f>IF($B255=" ","",IF(ISERROR(1/VLOOKUP($B255,'Justerad allokering kvv'!$B$1:$AG$700,MATCH(V$1,'Justerad allokering kvv'!$B$1:$AF$1,0),FALSE)),VLOOKUP($B255,'Allokerad kvv'!$B$2:$AV$700,MATCH(V$1,'Allokerad kvv'!$B$1:$AV$1,0),FALSE),VLOOKUP($B255,'Justerad allokering kvv'!$B$1:$AG$700,MATCH(V$1,'Justerad allokering kvv'!$B$1:$AF$1,0),FALSE)))</f>
        <v>0</v>
      </c>
      <c r="W255">
        <f>IF($B255=" ","",IF(ISERROR(1/VLOOKUP($B255,'Justerad allokering kvv'!$B$1:$AG$700,MATCH(W$1,'Justerad allokering kvv'!$B$1:$AF$1,0),FALSE)),VLOOKUP($B255,'Allokerad kvv'!$B$2:$AV$700,MATCH(W$1,'Allokerad kvv'!$B$1:$AV$1,0),FALSE),VLOOKUP($B255,'Justerad allokering kvv'!$B$1:$AG$700,MATCH(W$1,'Justerad allokering kvv'!$B$1:$AF$1,0),FALSE)))</f>
        <v>0</v>
      </c>
      <c r="X255">
        <f>IF($B255=" ","",IF(ISERROR(1/VLOOKUP($B255,'Justerad allokering kvv'!$B$1:$AG$700,MATCH(X$1,'Justerad allokering kvv'!$B$1:$AF$1,0),FALSE)),VLOOKUP($B255,'Allokerad kvv'!$B$2:$AV$700,MATCH(X$1,'Allokerad kvv'!$B$1:$AV$1,0),FALSE),VLOOKUP($B255,'Justerad allokering kvv'!$B$1:$AG$700,MATCH(X$1,'Justerad allokering kvv'!$B$1:$AF$1,0),FALSE)))</f>
        <v>0</v>
      </c>
      <c r="Y255">
        <f>IF($B255=" ","",IF(ISERROR(1/VLOOKUP($B255,'Justerad allokering kvv'!$B$1:$AG$700,MATCH(Y$1,'Justerad allokering kvv'!$B$1:$AF$1,0),FALSE)),VLOOKUP($B255,'Allokerad kvv'!$B$2:$AV$700,MATCH(Y$1,'Allokerad kvv'!$B$1:$AV$1,0),FALSE),VLOOKUP($B255,'Justerad allokering kvv'!$B$1:$AG$700,MATCH(Y$1,'Justerad allokering kvv'!$B$1:$AF$1,0),FALSE)))</f>
        <v>0</v>
      </c>
      <c r="AB255">
        <f>IFERROR(VLOOKUP($B255,Kraftvärmeprod!$B$1:$AO$424,MATCH("Tillförd energi från rökgaskondensering (GWh)",Kraftvärmeprod!$B$1:$AG$1,0),FALSE)/1,0)</f>
        <v>0</v>
      </c>
      <c r="AE255" s="122">
        <f t="shared" si="12"/>
        <v>0</v>
      </c>
      <c r="AG255">
        <f t="shared" si="13"/>
        <v>0</v>
      </c>
      <c r="AH255">
        <f t="shared" si="14"/>
        <v>0</v>
      </c>
      <c r="AI255" t="str">
        <f>IF(AH255=0,"",AH255/VLOOKUP(B255,Kraftvärmeprod!$B$1:$BC$480,MATCH("Summa tillförd energi exklusive rökgaskondensering",Kraftvärmeprod!$B$1:$BC$1,0),FALSE))</f>
        <v/>
      </c>
      <c r="AK255">
        <f t="shared" si="15"/>
        <v>0</v>
      </c>
    </row>
    <row r="256" spans="1:37" x14ac:dyDescent="0.25">
      <c r="A256" s="2" t="s">
        <v>407</v>
      </c>
      <c r="B256" s="2" t="s">
        <v>410</v>
      </c>
      <c r="C256">
        <f>IF($B256=" ","",IF(ISERROR(1/VLOOKUP($B256,'Justerad allokering kvv'!$B$1:$AG$700,MATCH(C$1,'Justerad allokering kvv'!$B$1:$AF$1,0),FALSE)),VLOOKUP($B256,'Allokerad kvv'!$B$2:$AV$700,MATCH(C$1,'Allokerad kvv'!$B$1:$AV$1,0),FALSE),VLOOKUP($B256,'Justerad allokering kvv'!$B$1:$AG$700,MATCH(C$1,'Justerad allokering kvv'!$B$1:$AF$1,0),FALSE)))</f>
        <v>0</v>
      </c>
      <c r="D256">
        <f>IF($B256=" ","",IF(ISERROR(1/VLOOKUP($B256,'Justerad allokering kvv'!$B$1:$AG$700,MATCH(D$1,'Justerad allokering kvv'!$B$1:$AF$1,0),FALSE)),VLOOKUP($B256,'Allokerad kvv'!$B$2:$AV$700,MATCH(D$1,'Allokerad kvv'!$B$1:$AV$1,0),FALSE),VLOOKUP($B256,'Justerad allokering kvv'!$B$1:$AG$700,MATCH(D$1,'Justerad allokering kvv'!$B$1:$AF$1,0),FALSE)))</f>
        <v>0</v>
      </c>
      <c r="E256">
        <f>IF($B256=" ","",IF(ISERROR(1/VLOOKUP($B256,'Justerad allokering kvv'!$B$1:$AG$700,MATCH(E$1,'Justerad allokering kvv'!$B$1:$AF$1,0),FALSE)),VLOOKUP($B256,'Allokerad kvv'!$B$2:$AV$700,MATCH(E$1,'Allokerad kvv'!$B$1:$AV$1,0),FALSE),VLOOKUP($B256,'Justerad allokering kvv'!$B$1:$AG$700,MATCH(E$1,'Justerad allokering kvv'!$B$1:$AF$1,0),FALSE)))</f>
        <v>0</v>
      </c>
      <c r="F256">
        <f>IF($B256=" ","",IF(ISERROR(1/VLOOKUP($B256,'Justerad allokering kvv'!$B$1:$AG$700,MATCH(F$1,'Justerad allokering kvv'!$B$1:$AF$1,0),FALSE)),VLOOKUP($B256,'Allokerad kvv'!$B$2:$AV$700,MATCH(F$1,'Allokerad kvv'!$B$1:$AV$1,0),FALSE),VLOOKUP($B256,'Justerad allokering kvv'!$B$1:$AG$700,MATCH(F$1,'Justerad allokering kvv'!$B$1:$AF$1,0),FALSE)))</f>
        <v>0</v>
      </c>
      <c r="G256">
        <f>IF($B256=" ","",IF(ISERROR(1/VLOOKUP($B256,'Justerad allokering kvv'!$B$1:$AG$700,MATCH(G$1,'Justerad allokering kvv'!$B$1:$AF$1,0),FALSE)),VLOOKUP($B256,'Allokerad kvv'!$B$2:$AV$700,MATCH(G$1,'Allokerad kvv'!$B$1:$AV$1,0),FALSE),VLOOKUP($B256,'Justerad allokering kvv'!$B$1:$AG$700,MATCH(G$1,'Justerad allokering kvv'!$B$1:$AF$1,0),FALSE)))</f>
        <v>0</v>
      </c>
      <c r="H256">
        <f>IF($B256=" ","",IF(ISERROR(1/VLOOKUP($B256,'Justerad allokering kvv'!$B$1:$AG$700,MATCH(H$1,'Justerad allokering kvv'!$B$1:$AF$1,0),FALSE)),VLOOKUP($B256,'Allokerad kvv'!$B$2:$AV$700,MATCH(H$1,'Allokerad kvv'!$B$1:$AV$1,0),FALSE),VLOOKUP($B256,'Justerad allokering kvv'!$B$1:$AG$700,MATCH(H$1,'Justerad allokering kvv'!$B$1:$AF$1,0),FALSE)))</f>
        <v>0</v>
      </c>
      <c r="I256">
        <f>IF($B256=" ","",IF(ISERROR(1/VLOOKUP($B256,'Justerad allokering kvv'!$B$1:$AG$700,MATCH(I$1,'Justerad allokering kvv'!$B$1:$AF$1,0),FALSE)),VLOOKUP($B256,'Allokerad kvv'!$B$2:$AV$700,MATCH(I$1,'Allokerad kvv'!$B$1:$AV$1,0),FALSE),VLOOKUP($B256,'Justerad allokering kvv'!$B$1:$AG$700,MATCH(I$1,'Justerad allokering kvv'!$B$1:$AF$1,0),FALSE)))</f>
        <v>0</v>
      </c>
      <c r="J256">
        <f>IF($B256=" ","",IF(ISERROR(1/VLOOKUP($B256,'Justerad allokering kvv'!$B$1:$AG$700,MATCH(J$1,'Justerad allokering kvv'!$B$1:$AF$1,0),FALSE)),VLOOKUP($B256,'Allokerad kvv'!$B$2:$AV$700,MATCH(J$1,'Allokerad kvv'!$B$1:$AV$1,0),FALSE),VLOOKUP($B256,'Justerad allokering kvv'!$B$1:$AG$700,MATCH(J$1,'Justerad allokering kvv'!$B$1:$AF$1,0),FALSE)))</f>
        <v>0</v>
      </c>
      <c r="K256">
        <f>IF($B256=" ","",IF(ISERROR(1/VLOOKUP($B256,'Justerad allokering kvv'!$B$1:$AG$700,MATCH(K$1,'Justerad allokering kvv'!$B$1:$AF$1,0),FALSE)),VLOOKUP($B256,'Allokerad kvv'!$B$2:$AV$700,MATCH(K$1,'Allokerad kvv'!$B$1:$AV$1,0),FALSE),VLOOKUP($B256,'Justerad allokering kvv'!$B$1:$AG$700,MATCH(K$1,'Justerad allokering kvv'!$B$1:$AF$1,0),FALSE)))</f>
        <v>0</v>
      </c>
      <c r="L256">
        <f>IF($B256=" ","",IF(ISERROR(1/VLOOKUP($B256,'Justerad allokering kvv'!$B$1:$AG$700,MATCH(L$1,'Justerad allokering kvv'!$B$1:$AF$1,0),FALSE)),VLOOKUP($B256,'Allokerad kvv'!$B$2:$AV$700,MATCH(L$1,'Allokerad kvv'!$B$1:$AV$1,0),FALSE),VLOOKUP($B256,'Justerad allokering kvv'!$B$1:$AG$700,MATCH(L$1,'Justerad allokering kvv'!$B$1:$AF$1,0),FALSE)))</f>
        <v>0</v>
      </c>
      <c r="M256">
        <f>IF($B256=" ","",IF(ISERROR(1/VLOOKUP($B256,'Justerad allokering kvv'!$B$1:$AG$700,MATCH(M$1,'Justerad allokering kvv'!$B$1:$AF$1,0),FALSE)),VLOOKUP($B256,'Allokerad kvv'!$B$2:$AV$700,MATCH(M$1,'Allokerad kvv'!$B$1:$AV$1,0),FALSE),VLOOKUP($B256,'Justerad allokering kvv'!$B$1:$AG$700,MATCH(M$1,'Justerad allokering kvv'!$B$1:$AF$1,0),FALSE)))</f>
        <v>0</v>
      </c>
      <c r="N256">
        <f>IF($B256=" ","",IF(ISERROR(1/VLOOKUP($B256,'Justerad allokering kvv'!$B$1:$AG$700,MATCH(N$1,'Justerad allokering kvv'!$B$1:$AF$1,0),FALSE)),VLOOKUP($B256,'Allokerad kvv'!$B$2:$AV$700,MATCH(N$1,'Allokerad kvv'!$B$1:$AV$1,0),FALSE),VLOOKUP($B256,'Justerad allokering kvv'!$B$1:$AG$700,MATCH(N$1,'Justerad allokering kvv'!$B$1:$AF$1,0),FALSE)))</f>
        <v>0</v>
      </c>
      <c r="O256">
        <f>IF($B256=" ","",IF(ISERROR(1/VLOOKUP($B256,'Justerad allokering kvv'!$B$1:$AG$700,MATCH(O$1,'Justerad allokering kvv'!$B$1:$AF$1,0),FALSE)),VLOOKUP($B256,'Allokerad kvv'!$B$2:$AV$700,MATCH(O$1,'Allokerad kvv'!$B$1:$AV$1,0),FALSE),VLOOKUP($B256,'Justerad allokering kvv'!$B$1:$AG$700,MATCH(O$1,'Justerad allokering kvv'!$B$1:$AF$1,0),FALSE)))</f>
        <v>0</v>
      </c>
      <c r="P256">
        <f>IF($B256=" ","",IF(ISERROR(1/VLOOKUP($B256,'Justerad allokering kvv'!$B$1:$AG$700,MATCH(P$1,'Justerad allokering kvv'!$B$1:$AF$1,0),FALSE)),VLOOKUP($B256,'Allokerad kvv'!$B$2:$AV$700,MATCH(P$1,'Allokerad kvv'!$B$1:$AV$1,0),FALSE),VLOOKUP($B256,'Justerad allokering kvv'!$B$1:$AG$700,MATCH(P$1,'Justerad allokering kvv'!$B$1:$AF$1,0),FALSE)))</f>
        <v>0</v>
      </c>
      <c r="Q256">
        <f>IF($B256=" ","",IF(ISERROR(1/VLOOKUP($B256,'Justerad allokering kvv'!$B$1:$AG$700,MATCH(Q$1,'Justerad allokering kvv'!$B$1:$AF$1,0),FALSE)),VLOOKUP($B256,'Allokerad kvv'!$B$2:$AV$700,MATCH(Q$1,'Allokerad kvv'!$B$1:$AV$1,0),FALSE),VLOOKUP($B256,'Justerad allokering kvv'!$B$1:$AG$700,MATCH(Q$1,'Justerad allokering kvv'!$B$1:$AF$1,0),FALSE)))</f>
        <v>0</v>
      </c>
      <c r="R256">
        <f>IF($B256=" ","",IF(ISERROR(1/VLOOKUP($B256,'Justerad allokering kvv'!$B$1:$AG$700,MATCH(R$1,'Justerad allokering kvv'!$B$1:$AF$1,0),FALSE)),VLOOKUP($B256,'Allokerad kvv'!$B$2:$AV$700,MATCH(R$1,'Allokerad kvv'!$B$1:$AV$1,0),FALSE),VLOOKUP($B256,'Justerad allokering kvv'!$B$1:$AG$700,MATCH(R$1,'Justerad allokering kvv'!$B$1:$AF$1,0),FALSE)))</f>
        <v>0</v>
      </c>
      <c r="S256">
        <f>IF($B256=" ","",IF(ISERROR(1/VLOOKUP($B256,'Justerad allokering kvv'!$B$1:$AG$700,MATCH(S$1,'Justerad allokering kvv'!$B$1:$AF$1,0),FALSE)),VLOOKUP($B256,'Allokerad kvv'!$B$2:$AV$700,MATCH(S$1,'Allokerad kvv'!$B$1:$AV$1,0),FALSE),VLOOKUP($B256,'Justerad allokering kvv'!$B$1:$AG$700,MATCH(S$1,'Justerad allokering kvv'!$B$1:$AF$1,0),FALSE)))</f>
        <v>0</v>
      </c>
      <c r="T256">
        <f>IF($B256=" ","",IF(ISERROR(1/VLOOKUP($B256,'Justerad allokering kvv'!$B$1:$AG$700,MATCH(T$1,'Justerad allokering kvv'!$B$1:$AF$1,0),FALSE)),VLOOKUP($B256,'Allokerad kvv'!$B$2:$AV$700,MATCH(T$1,'Allokerad kvv'!$B$1:$AV$1,0),FALSE),VLOOKUP($B256,'Justerad allokering kvv'!$B$1:$AG$700,MATCH(T$1,'Justerad allokering kvv'!$B$1:$AF$1,0),FALSE)))</f>
        <v>0</v>
      </c>
      <c r="U256">
        <f>IF($B256=" ","",IF(ISERROR(1/VLOOKUP($B256,'Justerad allokering kvv'!$B$1:$AG$700,MATCH(U$1,'Justerad allokering kvv'!$B$1:$AF$1,0),FALSE)),VLOOKUP($B256,'Allokerad kvv'!$B$2:$AV$700,MATCH(U$1,'Allokerad kvv'!$B$1:$AV$1,0),FALSE),VLOOKUP($B256,'Justerad allokering kvv'!$B$1:$AG$700,MATCH(U$1,'Justerad allokering kvv'!$B$1:$AF$1,0),FALSE)))</f>
        <v>0</v>
      </c>
      <c r="V256">
        <f>IF($B256=" ","",IF(ISERROR(1/VLOOKUP($B256,'Justerad allokering kvv'!$B$1:$AG$700,MATCH(V$1,'Justerad allokering kvv'!$B$1:$AF$1,0),FALSE)),VLOOKUP($B256,'Allokerad kvv'!$B$2:$AV$700,MATCH(V$1,'Allokerad kvv'!$B$1:$AV$1,0),FALSE),VLOOKUP($B256,'Justerad allokering kvv'!$B$1:$AG$700,MATCH(V$1,'Justerad allokering kvv'!$B$1:$AF$1,0),FALSE)))</f>
        <v>0</v>
      </c>
      <c r="W256">
        <f>IF($B256=" ","",IF(ISERROR(1/VLOOKUP($B256,'Justerad allokering kvv'!$B$1:$AG$700,MATCH(W$1,'Justerad allokering kvv'!$B$1:$AF$1,0),FALSE)),VLOOKUP($B256,'Allokerad kvv'!$B$2:$AV$700,MATCH(W$1,'Allokerad kvv'!$B$1:$AV$1,0),FALSE),VLOOKUP($B256,'Justerad allokering kvv'!$B$1:$AG$700,MATCH(W$1,'Justerad allokering kvv'!$B$1:$AF$1,0),FALSE)))</f>
        <v>0</v>
      </c>
      <c r="X256">
        <f>IF($B256=" ","",IF(ISERROR(1/VLOOKUP($B256,'Justerad allokering kvv'!$B$1:$AG$700,MATCH(X$1,'Justerad allokering kvv'!$B$1:$AF$1,0),FALSE)),VLOOKUP($B256,'Allokerad kvv'!$B$2:$AV$700,MATCH(X$1,'Allokerad kvv'!$B$1:$AV$1,0),FALSE),VLOOKUP($B256,'Justerad allokering kvv'!$B$1:$AG$700,MATCH(X$1,'Justerad allokering kvv'!$B$1:$AF$1,0),FALSE)))</f>
        <v>0</v>
      </c>
      <c r="Y256">
        <f>IF($B256=" ","",IF(ISERROR(1/VLOOKUP($B256,'Justerad allokering kvv'!$B$1:$AG$700,MATCH(Y$1,'Justerad allokering kvv'!$B$1:$AF$1,0),FALSE)),VLOOKUP($B256,'Allokerad kvv'!$B$2:$AV$700,MATCH(Y$1,'Allokerad kvv'!$B$1:$AV$1,0),FALSE),VLOOKUP($B256,'Justerad allokering kvv'!$B$1:$AG$700,MATCH(Y$1,'Justerad allokering kvv'!$B$1:$AF$1,0),FALSE)))</f>
        <v>0</v>
      </c>
      <c r="AB256">
        <f>IFERROR(VLOOKUP($B256,Kraftvärmeprod!$B$1:$AO$424,MATCH("Tillförd energi från rökgaskondensering (GWh)",Kraftvärmeprod!$B$1:$AG$1,0),FALSE)/1,0)</f>
        <v>0</v>
      </c>
      <c r="AE256" s="122">
        <f t="shared" si="12"/>
        <v>0</v>
      </c>
      <c r="AG256">
        <f t="shared" si="13"/>
        <v>0</v>
      </c>
      <c r="AH256">
        <f t="shared" si="14"/>
        <v>0</v>
      </c>
      <c r="AI256" t="str">
        <f>IF(AH256=0,"",AH256/VLOOKUP(B256,Kraftvärmeprod!$B$1:$BC$480,MATCH("Summa tillförd energi exklusive rökgaskondensering",Kraftvärmeprod!$B$1:$BC$1,0),FALSE))</f>
        <v/>
      </c>
      <c r="AK256">
        <f t="shared" si="15"/>
        <v>0</v>
      </c>
    </row>
    <row r="257" spans="1:37" x14ac:dyDescent="0.25">
      <c r="A257" s="2" t="s">
        <v>407</v>
      </c>
      <c r="B257" s="2" t="s">
        <v>411</v>
      </c>
      <c r="C257">
        <f>IF($B257=" ","",IF(ISERROR(1/VLOOKUP($B257,'Justerad allokering kvv'!$B$1:$AG$700,MATCH(C$1,'Justerad allokering kvv'!$B$1:$AF$1,0),FALSE)),VLOOKUP($B257,'Allokerad kvv'!$B$2:$AV$700,MATCH(C$1,'Allokerad kvv'!$B$1:$AV$1,0),FALSE),VLOOKUP($B257,'Justerad allokering kvv'!$B$1:$AG$700,MATCH(C$1,'Justerad allokering kvv'!$B$1:$AF$1,0),FALSE)))</f>
        <v>0</v>
      </c>
      <c r="D257">
        <f>IF($B257=" ","",IF(ISERROR(1/VLOOKUP($B257,'Justerad allokering kvv'!$B$1:$AG$700,MATCH(D$1,'Justerad allokering kvv'!$B$1:$AF$1,0),FALSE)),VLOOKUP($B257,'Allokerad kvv'!$B$2:$AV$700,MATCH(D$1,'Allokerad kvv'!$B$1:$AV$1,0),FALSE),VLOOKUP($B257,'Justerad allokering kvv'!$B$1:$AG$700,MATCH(D$1,'Justerad allokering kvv'!$B$1:$AF$1,0),FALSE)))</f>
        <v>0</v>
      </c>
      <c r="E257">
        <f>IF($B257=" ","",IF(ISERROR(1/VLOOKUP($B257,'Justerad allokering kvv'!$B$1:$AG$700,MATCH(E$1,'Justerad allokering kvv'!$B$1:$AF$1,0),FALSE)),VLOOKUP($B257,'Allokerad kvv'!$B$2:$AV$700,MATCH(E$1,'Allokerad kvv'!$B$1:$AV$1,0),FALSE),VLOOKUP($B257,'Justerad allokering kvv'!$B$1:$AG$700,MATCH(E$1,'Justerad allokering kvv'!$B$1:$AF$1,0),FALSE)))</f>
        <v>0</v>
      </c>
      <c r="F257">
        <f>IF($B257=" ","",IF(ISERROR(1/VLOOKUP($B257,'Justerad allokering kvv'!$B$1:$AG$700,MATCH(F$1,'Justerad allokering kvv'!$B$1:$AF$1,0),FALSE)),VLOOKUP($B257,'Allokerad kvv'!$B$2:$AV$700,MATCH(F$1,'Allokerad kvv'!$B$1:$AV$1,0),FALSE),VLOOKUP($B257,'Justerad allokering kvv'!$B$1:$AG$700,MATCH(F$1,'Justerad allokering kvv'!$B$1:$AF$1,0),FALSE)))</f>
        <v>0</v>
      </c>
      <c r="G257">
        <f>IF($B257=" ","",IF(ISERROR(1/VLOOKUP($B257,'Justerad allokering kvv'!$B$1:$AG$700,MATCH(G$1,'Justerad allokering kvv'!$B$1:$AF$1,0),FALSE)),VLOOKUP($B257,'Allokerad kvv'!$B$2:$AV$700,MATCH(G$1,'Allokerad kvv'!$B$1:$AV$1,0),FALSE),VLOOKUP($B257,'Justerad allokering kvv'!$B$1:$AG$700,MATCH(G$1,'Justerad allokering kvv'!$B$1:$AF$1,0),FALSE)))</f>
        <v>0</v>
      </c>
      <c r="H257">
        <f>IF($B257=" ","",IF(ISERROR(1/VLOOKUP($B257,'Justerad allokering kvv'!$B$1:$AG$700,MATCH(H$1,'Justerad allokering kvv'!$B$1:$AF$1,0),FALSE)),VLOOKUP($B257,'Allokerad kvv'!$B$2:$AV$700,MATCH(H$1,'Allokerad kvv'!$B$1:$AV$1,0),FALSE),VLOOKUP($B257,'Justerad allokering kvv'!$B$1:$AG$700,MATCH(H$1,'Justerad allokering kvv'!$B$1:$AF$1,0),FALSE)))</f>
        <v>0</v>
      </c>
      <c r="I257">
        <f>IF($B257=" ","",IF(ISERROR(1/VLOOKUP($B257,'Justerad allokering kvv'!$B$1:$AG$700,MATCH(I$1,'Justerad allokering kvv'!$B$1:$AF$1,0),FALSE)),VLOOKUP($B257,'Allokerad kvv'!$B$2:$AV$700,MATCH(I$1,'Allokerad kvv'!$B$1:$AV$1,0),FALSE),VLOOKUP($B257,'Justerad allokering kvv'!$B$1:$AG$700,MATCH(I$1,'Justerad allokering kvv'!$B$1:$AF$1,0),FALSE)))</f>
        <v>0</v>
      </c>
      <c r="J257">
        <f>IF($B257=" ","",IF(ISERROR(1/VLOOKUP($B257,'Justerad allokering kvv'!$B$1:$AG$700,MATCH(J$1,'Justerad allokering kvv'!$B$1:$AF$1,0),FALSE)),VLOOKUP($B257,'Allokerad kvv'!$B$2:$AV$700,MATCH(J$1,'Allokerad kvv'!$B$1:$AV$1,0),FALSE),VLOOKUP($B257,'Justerad allokering kvv'!$B$1:$AG$700,MATCH(J$1,'Justerad allokering kvv'!$B$1:$AF$1,0),FALSE)))</f>
        <v>0</v>
      </c>
      <c r="K257">
        <f>IF($B257=" ","",IF(ISERROR(1/VLOOKUP($B257,'Justerad allokering kvv'!$B$1:$AG$700,MATCH(K$1,'Justerad allokering kvv'!$B$1:$AF$1,0),FALSE)),VLOOKUP($B257,'Allokerad kvv'!$B$2:$AV$700,MATCH(K$1,'Allokerad kvv'!$B$1:$AV$1,0),FALSE),VLOOKUP($B257,'Justerad allokering kvv'!$B$1:$AG$700,MATCH(K$1,'Justerad allokering kvv'!$B$1:$AF$1,0),FALSE)))</f>
        <v>0</v>
      </c>
      <c r="L257">
        <f>IF($B257=" ","",IF(ISERROR(1/VLOOKUP($B257,'Justerad allokering kvv'!$B$1:$AG$700,MATCH(L$1,'Justerad allokering kvv'!$B$1:$AF$1,0),FALSE)),VLOOKUP($B257,'Allokerad kvv'!$B$2:$AV$700,MATCH(L$1,'Allokerad kvv'!$B$1:$AV$1,0),FALSE),VLOOKUP($B257,'Justerad allokering kvv'!$B$1:$AG$700,MATCH(L$1,'Justerad allokering kvv'!$B$1:$AF$1,0),FALSE)))</f>
        <v>0</v>
      </c>
      <c r="M257">
        <f>IF($B257=" ","",IF(ISERROR(1/VLOOKUP($B257,'Justerad allokering kvv'!$B$1:$AG$700,MATCH(M$1,'Justerad allokering kvv'!$B$1:$AF$1,0),FALSE)),VLOOKUP($B257,'Allokerad kvv'!$B$2:$AV$700,MATCH(M$1,'Allokerad kvv'!$B$1:$AV$1,0),FALSE),VLOOKUP($B257,'Justerad allokering kvv'!$B$1:$AG$700,MATCH(M$1,'Justerad allokering kvv'!$B$1:$AF$1,0),FALSE)))</f>
        <v>0</v>
      </c>
      <c r="N257">
        <f>IF($B257=" ","",IF(ISERROR(1/VLOOKUP($B257,'Justerad allokering kvv'!$B$1:$AG$700,MATCH(N$1,'Justerad allokering kvv'!$B$1:$AF$1,0),FALSE)),VLOOKUP($B257,'Allokerad kvv'!$B$2:$AV$700,MATCH(N$1,'Allokerad kvv'!$B$1:$AV$1,0),FALSE),VLOOKUP($B257,'Justerad allokering kvv'!$B$1:$AG$700,MATCH(N$1,'Justerad allokering kvv'!$B$1:$AF$1,0),FALSE)))</f>
        <v>0</v>
      </c>
      <c r="O257">
        <f>IF($B257=" ","",IF(ISERROR(1/VLOOKUP($B257,'Justerad allokering kvv'!$B$1:$AG$700,MATCH(O$1,'Justerad allokering kvv'!$B$1:$AF$1,0),FALSE)),VLOOKUP($B257,'Allokerad kvv'!$B$2:$AV$700,MATCH(O$1,'Allokerad kvv'!$B$1:$AV$1,0),FALSE),VLOOKUP($B257,'Justerad allokering kvv'!$B$1:$AG$700,MATCH(O$1,'Justerad allokering kvv'!$B$1:$AF$1,0),FALSE)))</f>
        <v>0</v>
      </c>
      <c r="P257">
        <f>IF($B257=" ","",IF(ISERROR(1/VLOOKUP($B257,'Justerad allokering kvv'!$B$1:$AG$700,MATCH(P$1,'Justerad allokering kvv'!$B$1:$AF$1,0),FALSE)),VLOOKUP($B257,'Allokerad kvv'!$B$2:$AV$700,MATCH(P$1,'Allokerad kvv'!$B$1:$AV$1,0),FALSE),VLOOKUP($B257,'Justerad allokering kvv'!$B$1:$AG$700,MATCH(P$1,'Justerad allokering kvv'!$B$1:$AF$1,0),FALSE)))</f>
        <v>0</v>
      </c>
      <c r="Q257">
        <f>IF($B257=" ","",IF(ISERROR(1/VLOOKUP($B257,'Justerad allokering kvv'!$B$1:$AG$700,MATCH(Q$1,'Justerad allokering kvv'!$B$1:$AF$1,0),FALSE)),VLOOKUP($B257,'Allokerad kvv'!$B$2:$AV$700,MATCH(Q$1,'Allokerad kvv'!$B$1:$AV$1,0),FALSE),VLOOKUP($B257,'Justerad allokering kvv'!$B$1:$AG$700,MATCH(Q$1,'Justerad allokering kvv'!$B$1:$AF$1,0),FALSE)))</f>
        <v>0</v>
      </c>
      <c r="R257">
        <f>IF($B257=" ","",IF(ISERROR(1/VLOOKUP($B257,'Justerad allokering kvv'!$B$1:$AG$700,MATCH(R$1,'Justerad allokering kvv'!$B$1:$AF$1,0),FALSE)),VLOOKUP($B257,'Allokerad kvv'!$B$2:$AV$700,MATCH(R$1,'Allokerad kvv'!$B$1:$AV$1,0),FALSE),VLOOKUP($B257,'Justerad allokering kvv'!$B$1:$AG$700,MATCH(R$1,'Justerad allokering kvv'!$B$1:$AF$1,0),FALSE)))</f>
        <v>0</v>
      </c>
      <c r="S257">
        <f>IF($B257=" ","",IF(ISERROR(1/VLOOKUP($B257,'Justerad allokering kvv'!$B$1:$AG$700,MATCH(S$1,'Justerad allokering kvv'!$B$1:$AF$1,0),FALSE)),VLOOKUP($B257,'Allokerad kvv'!$B$2:$AV$700,MATCH(S$1,'Allokerad kvv'!$B$1:$AV$1,0),FALSE),VLOOKUP($B257,'Justerad allokering kvv'!$B$1:$AG$700,MATCH(S$1,'Justerad allokering kvv'!$B$1:$AF$1,0),FALSE)))</f>
        <v>0</v>
      </c>
      <c r="T257">
        <f>IF($B257=" ","",IF(ISERROR(1/VLOOKUP($B257,'Justerad allokering kvv'!$B$1:$AG$700,MATCH(T$1,'Justerad allokering kvv'!$B$1:$AF$1,0),FALSE)),VLOOKUP($B257,'Allokerad kvv'!$B$2:$AV$700,MATCH(T$1,'Allokerad kvv'!$B$1:$AV$1,0),FALSE),VLOOKUP($B257,'Justerad allokering kvv'!$B$1:$AG$700,MATCH(T$1,'Justerad allokering kvv'!$B$1:$AF$1,0),FALSE)))</f>
        <v>0</v>
      </c>
      <c r="U257">
        <f>IF($B257=" ","",IF(ISERROR(1/VLOOKUP($B257,'Justerad allokering kvv'!$B$1:$AG$700,MATCH(U$1,'Justerad allokering kvv'!$B$1:$AF$1,0),FALSE)),VLOOKUP($B257,'Allokerad kvv'!$B$2:$AV$700,MATCH(U$1,'Allokerad kvv'!$B$1:$AV$1,0),FALSE),VLOOKUP($B257,'Justerad allokering kvv'!$B$1:$AG$700,MATCH(U$1,'Justerad allokering kvv'!$B$1:$AF$1,0),FALSE)))</f>
        <v>0</v>
      </c>
      <c r="V257">
        <f>IF($B257=" ","",IF(ISERROR(1/VLOOKUP($B257,'Justerad allokering kvv'!$B$1:$AG$700,MATCH(V$1,'Justerad allokering kvv'!$B$1:$AF$1,0),FALSE)),VLOOKUP($B257,'Allokerad kvv'!$B$2:$AV$700,MATCH(V$1,'Allokerad kvv'!$B$1:$AV$1,0),FALSE),VLOOKUP($B257,'Justerad allokering kvv'!$B$1:$AG$700,MATCH(V$1,'Justerad allokering kvv'!$B$1:$AF$1,0),FALSE)))</f>
        <v>0</v>
      </c>
      <c r="W257">
        <f>IF($B257=" ","",IF(ISERROR(1/VLOOKUP($B257,'Justerad allokering kvv'!$B$1:$AG$700,MATCH(W$1,'Justerad allokering kvv'!$B$1:$AF$1,0),FALSE)),VLOOKUP($B257,'Allokerad kvv'!$B$2:$AV$700,MATCH(W$1,'Allokerad kvv'!$B$1:$AV$1,0),FALSE),VLOOKUP($B257,'Justerad allokering kvv'!$B$1:$AG$700,MATCH(W$1,'Justerad allokering kvv'!$B$1:$AF$1,0),FALSE)))</f>
        <v>0</v>
      </c>
      <c r="X257">
        <f>IF($B257=" ","",IF(ISERROR(1/VLOOKUP($B257,'Justerad allokering kvv'!$B$1:$AG$700,MATCH(X$1,'Justerad allokering kvv'!$B$1:$AF$1,0),FALSE)),VLOOKUP($B257,'Allokerad kvv'!$B$2:$AV$700,MATCH(X$1,'Allokerad kvv'!$B$1:$AV$1,0),FALSE),VLOOKUP($B257,'Justerad allokering kvv'!$B$1:$AG$700,MATCH(X$1,'Justerad allokering kvv'!$B$1:$AF$1,0),FALSE)))</f>
        <v>0</v>
      </c>
      <c r="Y257">
        <f>IF($B257=" ","",IF(ISERROR(1/VLOOKUP($B257,'Justerad allokering kvv'!$B$1:$AG$700,MATCH(Y$1,'Justerad allokering kvv'!$B$1:$AF$1,0),FALSE)),VLOOKUP($B257,'Allokerad kvv'!$B$2:$AV$700,MATCH(Y$1,'Allokerad kvv'!$B$1:$AV$1,0),FALSE),VLOOKUP($B257,'Justerad allokering kvv'!$B$1:$AG$700,MATCH(Y$1,'Justerad allokering kvv'!$B$1:$AF$1,0),FALSE)))</f>
        <v>0</v>
      </c>
      <c r="AB257">
        <f>IFERROR(VLOOKUP($B257,Kraftvärmeprod!$B$1:$AO$424,MATCH("Tillförd energi från rökgaskondensering (GWh)",Kraftvärmeprod!$B$1:$AG$1,0),FALSE)/1,0)</f>
        <v>0</v>
      </c>
      <c r="AE257" s="122">
        <f t="shared" si="12"/>
        <v>0</v>
      </c>
      <c r="AG257">
        <f t="shared" si="13"/>
        <v>0</v>
      </c>
      <c r="AH257">
        <f t="shared" si="14"/>
        <v>0</v>
      </c>
      <c r="AI257" t="str">
        <f>IF(AH257=0,"",AH257/VLOOKUP(B257,Kraftvärmeprod!$B$1:$BC$480,MATCH("Summa tillförd energi exklusive rökgaskondensering",Kraftvärmeprod!$B$1:$BC$1,0),FALSE))</f>
        <v/>
      </c>
      <c r="AK257">
        <f t="shared" si="15"/>
        <v>0</v>
      </c>
    </row>
    <row r="258" spans="1:37" x14ac:dyDescent="0.25">
      <c r="A258" s="2" t="s">
        <v>407</v>
      </c>
      <c r="B258" s="2" t="s">
        <v>412</v>
      </c>
      <c r="C258">
        <f>IF($B258=" ","",IF(ISERROR(1/VLOOKUP($B258,'Justerad allokering kvv'!$B$1:$AG$700,MATCH(C$1,'Justerad allokering kvv'!$B$1:$AF$1,0),FALSE)),VLOOKUP($B258,'Allokerad kvv'!$B$2:$AV$700,MATCH(C$1,'Allokerad kvv'!$B$1:$AV$1,0),FALSE),VLOOKUP($B258,'Justerad allokering kvv'!$B$1:$AG$700,MATCH(C$1,'Justerad allokering kvv'!$B$1:$AF$1,0),FALSE)))</f>
        <v>0</v>
      </c>
      <c r="D258">
        <f>IF($B258=" ","",IF(ISERROR(1/VLOOKUP($B258,'Justerad allokering kvv'!$B$1:$AG$700,MATCH(D$1,'Justerad allokering kvv'!$B$1:$AF$1,0),FALSE)),VLOOKUP($B258,'Allokerad kvv'!$B$2:$AV$700,MATCH(D$1,'Allokerad kvv'!$B$1:$AV$1,0),FALSE),VLOOKUP($B258,'Justerad allokering kvv'!$B$1:$AG$700,MATCH(D$1,'Justerad allokering kvv'!$B$1:$AF$1,0),FALSE)))</f>
        <v>0</v>
      </c>
      <c r="E258">
        <f>IF($B258=" ","",IF(ISERROR(1/VLOOKUP($B258,'Justerad allokering kvv'!$B$1:$AG$700,MATCH(E$1,'Justerad allokering kvv'!$B$1:$AF$1,0),FALSE)),VLOOKUP($B258,'Allokerad kvv'!$B$2:$AV$700,MATCH(E$1,'Allokerad kvv'!$B$1:$AV$1,0),FALSE),VLOOKUP($B258,'Justerad allokering kvv'!$B$1:$AG$700,MATCH(E$1,'Justerad allokering kvv'!$B$1:$AF$1,0),FALSE)))</f>
        <v>0</v>
      </c>
      <c r="F258">
        <f>IF($B258=" ","",IF(ISERROR(1/VLOOKUP($B258,'Justerad allokering kvv'!$B$1:$AG$700,MATCH(F$1,'Justerad allokering kvv'!$B$1:$AF$1,0),FALSE)),VLOOKUP($B258,'Allokerad kvv'!$B$2:$AV$700,MATCH(F$1,'Allokerad kvv'!$B$1:$AV$1,0),FALSE),VLOOKUP($B258,'Justerad allokering kvv'!$B$1:$AG$700,MATCH(F$1,'Justerad allokering kvv'!$B$1:$AF$1,0),FALSE)))</f>
        <v>0</v>
      </c>
      <c r="G258">
        <f>IF($B258=" ","",IF(ISERROR(1/VLOOKUP($B258,'Justerad allokering kvv'!$B$1:$AG$700,MATCH(G$1,'Justerad allokering kvv'!$B$1:$AF$1,0),FALSE)),VLOOKUP($B258,'Allokerad kvv'!$B$2:$AV$700,MATCH(G$1,'Allokerad kvv'!$B$1:$AV$1,0),FALSE),VLOOKUP($B258,'Justerad allokering kvv'!$B$1:$AG$700,MATCH(G$1,'Justerad allokering kvv'!$B$1:$AF$1,0),FALSE)))</f>
        <v>0</v>
      </c>
      <c r="H258">
        <f>IF($B258=" ","",IF(ISERROR(1/VLOOKUP($B258,'Justerad allokering kvv'!$B$1:$AG$700,MATCH(H$1,'Justerad allokering kvv'!$B$1:$AF$1,0),FALSE)),VLOOKUP($B258,'Allokerad kvv'!$B$2:$AV$700,MATCH(H$1,'Allokerad kvv'!$B$1:$AV$1,0),FALSE),VLOOKUP($B258,'Justerad allokering kvv'!$B$1:$AG$700,MATCH(H$1,'Justerad allokering kvv'!$B$1:$AF$1,0),FALSE)))</f>
        <v>0</v>
      </c>
      <c r="I258">
        <f>IF($B258=" ","",IF(ISERROR(1/VLOOKUP($B258,'Justerad allokering kvv'!$B$1:$AG$700,MATCH(I$1,'Justerad allokering kvv'!$B$1:$AF$1,0),FALSE)),VLOOKUP($B258,'Allokerad kvv'!$B$2:$AV$700,MATCH(I$1,'Allokerad kvv'!$B$1:$AV$1,0),FALSE),VLOOKUP($B258,'Justerad allokering kvv'!$B$1:$AG$700,MATCH(I$1,'Justerad allokering kvv'!$B$1:$AF$1,0),FALSE)))</f>
        <v>0</v>
      </c>
      <c r="J258">
        <f>IF($B258=" ","",IF(ISERROR(1/VLOOKUP($B258,'Justerad allokering kvv'!$B$1:$AG$700,MATCH(J$1,'Justerad allokering kvv'!$B$1:$AF$1,0),FALSE)),VLOOKUP($B258,'Allokerad kvv'!$B$2:$AV$700,MATCH(J$1,'Allokerad kvv'!$B$1:$AV$1,0),FALSE),VLOOKUP($B258,'Justerad allokering kvv'!$B$1:$AG$700,MATCH(J$1,'Justerad allokering kvv'!$B$1:$AF$1,0),FALSE)))</f>
        <v>0</v>
      </c>
      <c r="K258">
        <f>IF($B258=" ","",IF(ISERROR(1/VLOOKUP($B258,'Justerad allokering kvv'!$B$1:$AG$700,MATCH(K$1,'Justerad allokering kvv'!$B$1:$AF$1,0),FALSE)),VLOOKUP($B258,'Allokerad kvv'!$B$2:$AV$700,MATCH(K$1,'Allokerad kvv'!$B$1:$AV$1,0),FALSE),VLOOKUP($B258,'Justerad allokering kvv'!$B$1:$AG$700,MATCH(K$1,'Justerad allokering kvv'!$B$1:$AF$1,0),FALSE)))</f>
        <v>0</v>
      </c>
      <c r="L258">
        <f>IF($B258=" ","",IF(ISERROR(1/VLOOKUP($B258,'Justerad allokering kvv'!$B$1:$AG$700,MATCH(L$1,'Justerad allokering kvv'!$B$1:$AF$1,0),FALSE)),VLOOKUP($B258,'Allokerad kvv'!$B$2:$AV$700,MATCH(L$1,'Allokerad kvv'!$B$1:$AV$1,0),FALSE),VLOOKUP($B258,'Justerad allokering kvv'!$B$1:$AG$700,MATCH(L$1,'Justerad allokering kvv'!$B$1:$AF$1,0),FALSE)))</f>
        <v>0</v>
      </c>
      <c r="M258">
        <f>IF($B258=" ","",IF(ISERROR(1/VLOOKUP($B258,'Justerad allokering kvv'!$B$1:$AG$700,MATCH(M$1,'Justerad allokering kvv'!$B$1:$AF$1,0),FALSE)),VLOOKUP($B258,'Allokerad kvv'!$B$2:$AV$700,MATCH(M$1,'Allokerad kvv'!$B$1:$AV$1,0),FALSE),VLOOKUP($B258,'Justerad allokering kvv'!$B$1:$AG$700,MATCH(M$1,'Justerad allokering kvv'!$B$1:$AF$1,0),FALSE)))</f>
        <v>0</v>
      </c>
      <c r="N258">
        <f>IF($B258=" ","",IF(ISERROR(1/VLOOKUP($B258,'Justerad allokering kvv'!$B$1:$AG$700,MATCH(N$1,'Justerad allokering kvv'!$B$1:$AF$1,0),FALSE)),VLOOKUP($B258,'Allokerad kvv'!$B$2:$AV$700,MATCH(N$1,'Allokerad kvv'!$B$1:$AV$1,0),FALSE),VLOOKUP($B258,'Justerad allokering kvv'!$B$1:$AG$700,MATCH(N$1,'Justerad allokering kvv'!$B$1:$AF$1,0),FALSE)))</f>
        <v>0</v>
      </c>
      <c r="O258">
        <f>IF($B258=" ","",IF(ISERROR(1/VLOOKUP($B258,'Justerad allokering kvv'!$B$1:$AG$700,MATCH(O$1,'Justerad allokering kvv'!$B$1:$AF$1,0),FALSE)),VLOOKUP($B258,'Allokerad kvv'!$B$2:$AV$700,MATCH(O$1,'Allokerad kvv'!$B$1:$AV$1,0),FALSE),VLOOKUP($B258,'Justerad allokering kvv'!$B$1:$AG$700,MATCH(O$1,'Justerad allokering kvv'!$B$1:$AF$1,0),FALSE)))</f>
        <v>0</v>
      </c>
      <c r="P258">
        <f>IF($B258=" ","",IF(ISERROR(1/VLOOKUP($B258,'Justerad allokering kvv'!$B$1:$AG$700,MATCH(P$1,'Justerad allokering kvv'!$B$1:$AF$1,0),FALSE)),VLOOKUP($B258,'Allokerad kvv'!$B$2:$AV$700,MATCH(P$1,'Allokerad kvv'!$B$1:$AV$1,0),FALSE),VLOOKUP($B258,'Justerad allokering kvv'!$B$1:$AG$700,MATCH(P$1,'Justerad allokering kvv'!$B$1:$AF$1,0),FALSE)))</f>
        <v>0</v>
      </c>
      <c r="Q258">
        <f>IF($B258=" ","",IF(ISERROR(1/VLOOKUP($B258,'Justerad allokering kvv'!$B$1:$AG$700,MATCH(Q$1,'Justerad allokering kvv'!$B$1:$AF$1,0),FALSE)),VLOOKUP($B258,'Allokerad kvv'!$B$2:$AV$700,MATCH(Q$1,'Allokerad kvv'!$B$1:$AV$1,0),FALSE),VLOOKUP($B258,'Justerad allokering kvv'!$B$1:$AG$700,MATCH(Q$1,'Justerad allokering kvv'!$B$1:$AF$1,0),FALSE)))</f>
        <v>0</v>
      </c>
      <c r="R258">
        <f>IF($B258=" ","",IF(ISERROR(1/VLOOKUP($B258,'Justerad allokering kvv'!$B$1:$AG$700,MATCH(R$1,'Justerad allokering kvv'!$B$1:$AF$1,0),FALSE)),VLOOKUP($B258,'Allokerad kvv'!$B$2:$AV$700,MATCH(R$1,'Allokerad kvv'!$B$1:$AV$1,0),FALSE),VLOOKUP($B258,'Justerad allokering kvv'!$B$1:$AG$700,MATCH(R$1,'Justerad allokering kvv'!$B$1:$AF$1,0),FALSE)))</f>
        <v>0</v>
      </c>
      <c r="S258">
        <f>IF($B258=" ","",IF(ISERROR(1/VLOOKUP($B258,'Justerad allokering kvv'!$B$1:$AG$700,MATCH(S$1,'Justerad allokering kvv'!$B$1:$AF$1,0),FALSE)),VLOOKUP($B258,'Allokerad kvv'!$B$2:$AV$700,MATCH(S$1,'Allokerad kvv'!$B$1:$AV$1,0),FALSE),VLOOKUP($B258,'Justerad allokering kvv'!$B$1:$AG$700,MATCH(S$1,'Justerad allokering kvv'!$B$1:$AF$1,0),FALSE)))</f>
        <v>0</v>
      </c>
      <c r="T258">
        <f>IF($B258=" ","",IF(ISERROR(1/VLOOKUP($B258,'Justerad allokering kvv'!$B$1:$AG$700,MATCH(T$1,'Justerad allokering kvv'!$B$1:$AF$1,0),FALSE)),VLOOKUP($B258,'Allokerad kvv'!$B$2:$AV$700,MATCH(T$1,'Allokerad kvv'!$B$1:$AV$1,0),FALSE),VLOOKUP($B258,'Justerad allokering kvv'!$B$1:$AG$700,MATCH(T$1,'Justerad allokering kvv'!$B$1:$AF$1,0),FALSE)))</f>
        <v>0</v>
      </c>
      <c r="U258">
        <f>IF($B258=" ","",IF(ISERROR(1/VLOOKUP($B258,'Justerad allokering kvv'!$B$1:$AG$700,MATCH(U$1,'Justerad allokering kvv'!$B$1:$AF$1,0),FALSE)),VLOOKUP($B258,'Allokerad kvv'!$B$2:$AV$700,MATCH(U$1,'Allokerad kvv'!$B$1:$AV$1,0),FALSE),VLOOKUP($B258,'Justerad allokering kvv'!$B$1:$AG$700,MATCH(U$1,'Justerad allokering kvv'!$B$1:$AF$1,0),FALSE)))</f>
        <v>0</v>
      </c>
      <c r="V258">
        <f>IF($B258=" ","",IF(ISERROR(1/VLOOKUP($B258,'Justerad allokering kvv'!$B$1:$AG$700,MATCH(V$1,'Justerad allokering kvv'!$B$1:$AF$1,0),FALSE)),VLOOKUP($B258,'Allokerad kvv'!$B$2:$AV$700,MATCH(V$1,'Allokerad kvv'!$B$1:$AV$1,0),FALSE),VLOOKUP($B258,'Justerad allokering kvv'!$B$1:$AG$700,MATCH(V$1,'Justerad allokering kvv'!$B$1:$AF$1,0),FALSE)))</f>
        <v>0</v>
      </c>
      <c r="W258">
        <f>IF($B258=" ","",IF(ISERROR(1/VLOOKUP($B258,'Justerad allokering kvv'!$B$1:$AG$700,MATCH(W$1,'Justerad allokering kvv'!$B$1:$AF$1,0),FALSE)),VLOOKUP($B258,'Allokerad kvv'!$B$2:$AV$700,MATCH(W$1,'Allokerad kvv'!$B$1:$AV$1,0),FALSE),VLOOKUP($B258,'Justerad allokering kvv'!$B$1:$AG$700,MATCH(W$1,'Justerad allokering kvv'!$B$1:$AF$1,0),FALSE)))</f>
        <v>0</v>
      </c>
      <c r="X258">
        <f>IF($B258=" ","",IF(ISERROR(1/VLOOKUP($B258,'Justerad allokering kvv'!$B$1:$AG$700,MATCH(X$1,'Justerad allokering kvv'!$B$1:$AF$1,0),FALSE)),VLOOKUP($B258,'Allokerad kvv'!$B$2:$AV$700,MATCH(X$1,'Allokerad kvv'!$B$1:$AV$1,0),FALSE),VLOOKUP($B258,'Justerad allokering kvv'!$B$1:$AG$700,MATCH(X$1,'Justerad allokering kvv'!$B$1:$AF$1,0),FALSE)))</f>
        <v>0</v>
      </c>
      <c r="Y258">
        <f>IF($B258=" ","",IF(ISERROR(1/VLOOKUP($B258,'Justerad allokering kvv'!$B$1:$AG$700,MATCH(Y$1,'Justerad allokering kvv'!$B$1:$AF$1,0),FALSE)),VLOOKUP($B258,'Allokerad kvv'!$B$2:$AV$700,MATCH(Y$1,'Allokerad kvv'!$B$1:$AV$1,0),FALSE),VLOOKUP($B258,'Justerad allokering kvv'!$B$1:$AG$700,MATCH(Y$1,'Justerad allokering kvv'!$B$1:$AF$1,0),FALSE)))</f>
        <v>0</v>
      </c>
      <c r="AB258">
        <f>IFERROR(VLOOKUP($B258,Kraftvärmeprod!$B$1:$AO$424,MATCH("Tillförd energi från rökgaskondensering (GWh)",Kraftvärmeprod!$B$1:$AG$1,0),FALSE)/1,0)</f>
        <v>0</v>
      </c>
      <c r="AE258" s="122">
        <f t="shared" si="12"/>
        <v>0</v>
      </c>
      <c r="AG258">
        <f t="shared" si="13"/>
        <v>0</v>
      </c>
      <c r="AH258">
        <f t="shared" si="14"/>
        <v>0</v>
      </c>
      <c r="AI258" t="str">
        <f>IF(AH258=0,"",AH258/VLOOKUP(B258,Kraftvärmeprod!$B$1:$BC$480,MATCH("Summa tillförd energi exklusive rökgaskondensering",Kraftvärmeprod!$B$1:$BC$1,0),FALSE))</f>
        <v/>
      </c>
      <c r="AK258">
        <f t="shared" si="15"/>
        <v>0</v>
      </c>
    </row>
    <row r="259" spans="1:37" x14ac:dyDescent="0.25">
      <c r="A259" s="2" t="s">
        <v>407</v>
      </c>
      <c r="B259" s="2" t="s">
        <v>413</v>
      </c>
      <c r="C259">
        <f>IF($B259=" ","",IF(ISERROR(1/VLOOKUP($B259,'Justerad allokering kvv'!$B$1:$AG$700,MATCH(C$1,'Justerad allokering kvv'!$B$1:$AF$1,0),FALSE)),VLOOKUP($B259,'Allokerad kvv'!$B$2:$AV$700,MATCH(C$1,'Allokerad kvv'!$B$1:$AV$1,0),FALSE),VLOOKUP($B259,'Justerad allokering kvv'!$B$1:$AG$700,MATCH(C$1,'Justerad allokering kvv'!$B$1:$AF$1,0),FALSE)))</f>
        <v>0</v>
      </c>
      <c r="D259">
        <f>IF($B259=" ","",IF(ISERROR(1/VLOOKUP($B259,'Justerad allokering kvv'!$B$1:$AG$700,MATCH(D$1,'Justerad allokering kvv'!$B$1:$AF$1,0),FALSE)),VLOOKUP($B259,'Allokerad kvv'!$B$2:$AV$700,MATCH(D$1,'Allokerad kvv'!$B$1:$AV$1,0),FALSE),VLOOKUP($B259,'Justerad allokering kvv'!$B$1:$AG$700,MATCH(D$1,'Justerad allokering kvv'!$B$1:$AF$1,0),FALSE)))</f>
        <v>0</v>
      </c>
      <c r="E259">
        <f>IF($B259=" ","",IF(ISERROR(1/VLOOKUP($B259,'Justerad allokering kvv'!$B$1:$AG$700,MATCH(E$1,'Justerad allokering kvv'!$B$1:$AF$1,0),FALSE)),VLOOKUP($B259,'Allokerad kvv'!$B$2:$AV$700,MATCH(E$1,'Allokerad kvv'!$B$1:$AV$1,0),FALSE),VLOOKUP($B259,'Justerad allokering kvv'!$B$1:$AG$700,MATCH(E$1,'Justerad allokering kvv'!$B$1:$AF$1,0),FALSE)))</f>
        <v>0</v>
      </c>
      <c r="F259">
        <f>IF($B259=" ","",IF(ISERROR(1/VLOOKUP($B259,'Justerad allokering kvv'!$B$1:$AG$700,MATCH(F$1,'Justerad allokering kvv'!$B$1:$AF$1,0),FALSE)),VLOOKUP($B259,'Allokerad kvv'!$B$2:$AV$700,MATCH(F$1,'Allokerad kvv'!$B$1:$AV$1,0),FALSE),VLOOKUP($B259,'Justerad allokering kvv'!$B$1:$AG$700,MATCH(F$1,'Justerad allokering kvv'!$B$1:$AF$1,0),FALSE)))</f>
        <v>0</v>
      </c>
      <c r="G259">
        <f>IF($B259=" ","",IF(ISERROR(1/VLOOKUP($B259,'Justerad allokering kvv'!$B$1:$AG$700,MATCH(G$1,'Justerad allokering kvv'!$B$1:$AF$1,0),FALSE)),VLOOKUP($B259,'Allokerad kvv'!$B$2:$AV$700,MATCH(G$1,'Allokerad kvv'!$B$1:$AV$1,0),FALSE),VLOOKUP($B259,'Justerad allokering kvv'!$B$1:$AG$700,MATCH(G$1,'Justerad allokering kvv'!$B$1:$AF$1,0),FALSE)))</f>
        <v>0</v>
      </c>
      <c r="H259">
        <f>IF($B259=" ","",IF(ISERROR(1/VLOOKUP($B259,'Justerad allokering kvv'!$B$1:$AG$700,MATCH(H$1,'Justerad allokering kvv'!$B$1:$AF$1,0),FALSE)),VLOOKUP($B259,'Allokerad kvv'!$B$2:$AV$700,MATCH(H$1,'Allokerad kvv'!$B$1:$AV$1,0),FALSE),VLOOKUP($B259,'Justerad allokering kvv'!$B$1:$AG$700,MATCH(H$1,'Justerad allokering kvv'!$B$1:$AF$1,0),FALSE)))</f>
        <v>0</v>
      </c>
      <c r="I259">
        <f>IF($B259=" ","",IF(ISERROR(1/VLOOKUP($B259,'Justerad allokering kvv'!$B$1:$AG$700,MATCH(I$1,'Justerad allokering kvv'!$B$1:$AF$1,0),FALSE)),VLOOKUP($B259,'Allokerad kvv'!$B$2:$AV$700,MATCH(I$1,'Allokerad kvv'!$B$1:$AV$1,0),FALSE),VLOOKUP($B259,'Justerad allokering kvv'!$B$1:$AG$700,MATCH(I$1,'Justerad allokering kvv'!$B$1:$AF$1,0),FALSE)))</f>
        <v>0</v>
      </c>
      <c r="J259">
        <f>IF($B259=" ","",IF(ISERROR(1/VLOOKUP($B259,'Justerad allokering kvv'!$B$1:$AG$700,MATCH(J$1,'Justerad allokering kvv'!$B$1:$AF$1,0),FALSE)),VLOOKUP($B259,'Allokerad kvv'!$B$2:$AV$700,MATCH(J$1,'Allokerad kvv'!$B$1:$AV$1,0),FALSE),VLOOKUP($B259,'Justerad allokering kvv'!$B$1:$AG$700,MATCH(J$1,'Justerad allokering kvv'!$B$1:$AF$1,0),FALSE)))</f>
        <v>0</v>
      </c>
      <c r="K259">
        <f>IF($B259=" ","",IF(ISERROR(1/VLOOKUP($B259,'Justerad allokering kvv'!$B$1:$AG$700,MATCH(K$1,'Justerad allokering kvv'!$B$1:$AF$1,0),FALSE)),VLOOKUP($B259,'Allokerad kvv'!$B$2:$AV$700,MATCH(K$1,'Allokerad kvv'!$B$1:$AV$1,0),FALSE),VLOOKUP($B259,'Justerad allokering kvv'!$B$1:$AG$700,MATCH(K$1,'Justerad allokering kvv'!$B$1:$AF$1,0),FALSE)))</f>
        <v>0</v>
      </c>
      <c r="L259">
        <f>IF($B259=" ","",IF(ISERROR(1/VLOOKUP($B259,'Justerad allokering kvv'!$B$1:$AG$700,MATCH(L$1,'Justerad allokering kvv'!$B$1:$AF$1,0),FALSE)),VLOOKUP($B259,'Allokerad kvv'!$B$2:$AV$700,MATCH(L$1,'Allokerad kvv'!$B$1:$AV$1,0),FALSE),VLOOKUP($B259,'Justerad allokering kvv'!$B$1:$AG$700,MATCH(L$1,'Justerad allokering kvv'!$B$1:$AF$1,0),FALSE)))</f>
        <v>0</v>
      </c>
      <c r="M259">
        <f>IF($B259=" ","",IF(ISERROR(1/VLOOKUP($B259,'Justerad allokering kvv'!$B$1:$AG$700,MATCH(M$1,'Justerad allokering kvv'!$B$1:$AF$1,0),FALSE)),VLOOKUP($B259,'Allokerad kvv'!$B$2:$AV$700,MATCH(M$1,'Allokerad kvv'!$B$1:$AV$1,0),FALSE),VLOOKUP($B259,'Justerad allokering kvv'!$B$1:$AG$700,MATCH(M$1,'Justerad allokering kvv'!$B$1:$AF$1,0),FALSE)))</f>
        <v>0</v>
      </c>
      <c r="N259">
        <f>IF($B259=" ","",IF(ISERROR(1/VLOOKUP($B259,'Justerad allokering kvv'!$B$1:$AG$700,MATCH(N$1,'Justerad allokering kvv'!$B$1:$AF$1,0),FALSE)),VLOOKUP($B259,'Allokerad kvv'!$B$2:$AV$700,MATCH(N$1,'Allokerad kvv'!$B$1:$AV$1,0),FALSE),VLOOKUP($B259,'Justerad allokering kvv'!$B$1:$AG$700,MATCH(N$1,'Justerad allokering kvv'!$B$1:$AF$1,0),FALSE)))</f>
        <v>0</v>
      </c>
      <c r="O259">
        <f>IF($B259=" ","",IF(ISERROR(1/VLOOKUP($B259,'Justerad allokering kvv'!$B$1:$AG$700,MATCH(O$1,'Justerad allokering kvv'!$B$1:$AF$1,0),FALSE)),VLOOKUP($B259,'Allokerad kvv'!$B$2:$AV$700,MATCH(O$1,'Allokerad kvv'!$B$1:$AV$1,0),FALSE),VLOOKUP($B259,'Justerad allokering kvv'!$B$1:$AG$700,MATCH(O$1,'Justerad allokering kvv'!$B$1:$AF$1,0),FALSE)))</f>
        <v>0</v>
      </c>
      <c r="P259">
        <f>IF($B259=" ","",IF(ISERROR(1/VLOOKUP($B259,'Justerad allokering kvv'!$B$1:$AG$700,MATCH(P$1,'Justerad allokering kvv'!$B$1:$AF$1,0),FALSE)),VLOOKUP($B259,'Allokerad kvv'!$B$2:$AV$700,MATCH(P$1,'Allokerad kvv'!$B$1:$AV$1,0),FALSE),VLOOKUP($B259,'Justerad allokering kvv'!$B$1:$AG$700,MATCH(P$1,'Justerad allokering kvv'!$B$1:$AF$1,0),FALSE)))</f>
        <v>0</v>
      </c>
      <c r="Q259">
        <f>IF($B259=" ","",IF(ISERROR(1/VLOOKUP($B259,'Justerad allokering kvv'!$B$1:$AG$700,MATCH(Q$1,'Justerad allokering kvv'!$B$1:$AF$1,0),FALSE)),VLOOKUP($B259,'Allokerad kvv'!$B$2:$AV$700,MATCH(Q$1,'Allokerad kvv'!$B$1:$AV$1,0),FALSE),VLOOKUP($B259,'Justerad allokering kvv'!$B$1:$AG$700,MATCH(Q$1,'Justerad allokering kvv'!$B$1:$AF$1,0),FALSE)))</f>
        <v>0</v>
      </c>
      <c r="R259">
        <f>IF($B259=" ","",IF(ISERROR(1/VLOOKUP($B259,'Justerad allokering kvv'!$B$1:$AG$700,MATCH(R$1,'Justerad allokering kvv'!$B$1:$AF$1,0),FALSE)),VLOOKUP($B259,'Allokerad kvv'!$B$2:$AV$700,MATCH(R$1,'Allokerad kvv'!$B$1:$AV$1,0),FALSE),VLOOKUP($B259,'Justerad allokering kvv'!$B$1:$AG$700,MATCH(R$1,'Justerad allokering kvv'!$B$1:$AF$1,0),FALSE)))</f>
        <v>0</v>
      </c>
      <c r="S259">
        <f>IF($B259=" ","",IF(ISERROR(1/VLOOKUP($B259,'Justerad allokering kvv'!$B$1:$AG$700,MATCH(S$1,'Justerad allokering kvv'!$B$1:$AF$1,0),FALSE)),VLOOKUP($B259,'Allokerad kvv'!$B$2:$AV$700,MATCH(S$1,'Allokerad kvv'!$B$1:$AV$1,0),FALSE),VLOOKUP($B259,'Justerad allokering kvv'!$B$1:$AG$700,MATCH(S$1,'Justerad allokering kvv'!$B$1:$AF$1,0),FALSE)))</f>
        <v>0</v>
      </c>
      <c r="T259">
        <f>IF($B259=" ","",IF(ISERROR(1/VLOOKUP($B259,'Justerad allokering kvv'!$B$1:$AG$700,MATCH(T$1,'Justerad allokering kvv'!$B$1:$AF$1,0),FALSE)),VLOOKUP($B259,'Allokerad kvv'!$B$2:$AV$700,MATCH(T$1,'Allokerad kvv'!$B$1:$AV$1,0),FALSE),VLOOKUP($B259,'Justerad allokering kvv'!$B$1:$AG$700,MATCH(T$1,'Justerad allokering kvv'!$B$1:$AF$1,0),FALSE)))</f>
        <v>0</v>
      </c>
      <c r="U259">
        <f>IF($B259=" ","",IF(ISERROR(1/VLOOKUP($B259,'Justerad allokering kvv'!$B$1:$AG$700,MATCH(U$1,'Justerad allokering kvv'!$B$1:$AF$1,0),FALSE)),VLOOKUP($B259,'Allokerad kvv'!$B$2:$AV$700,MATCH(U$1,'Allokerad kvv'!$B$1:$AV$1,0),FALSE),VLOOKUP($B259,'Justerad allokering kvv'!$B$1:$AG$700,MATCH(U$1,'Justerad allokering kvv'!$B$1:$AF$1,0),FALSE)))</f>
        <v>0</v>
      </c>
      <c r="V259">
        <f>IF($B259=" ","",IF(ISERROR(1/VLOOKUP($B259,'Justerad allokering kvv'!$B$1:$AG$700,MATCH(V$1,'Justerad allokering kvv'!$B$1:$AF$1,0),FALSE)),VLOOKUP($B259,'Allokerad kvv'!$B$2:$AV$700,MATCH(V$1,'Allokerad kvv'!$B$1:$AV$1,0),FALSE),VLOOKUP($B259,'Justerad allokering kvv'!$B$1:$AG$700,MATCH(V$1,'Justerad allokering kvv'!$B$1:$AF$1,0),FALSE)))</f>
        <v>0</v>
      </c>
      <c r="W259">
        <f>IF($B259=" ","",IF(ISERROR(1/VLOOKUP($B259,'Justerad allokering kvv'!$B$1:$AG$700,MATCH(W$1,'Justerad allokering kvv'!$B$1:$AF$1,0),FALSE)),VLOOKUP($B259,'Allokerad kvv'!$B$2:$AV$700,MATCH(W$1,'Allokerad kvv'!$B$1:$AV$1,0),FALSE),VLOOKUP($B259,'Justerad allokering kvv'!$B$1:$AG$700,MATCH(W$1,'Justerad allokering kvv'!$B$1:$AF$1,0),FALSE)))</f>
        <v>0</v>
      </c>
      <c r="X259">
        <f>IF($B259=" ","",IF(ISERROR(1/VLOOKUP($B259,'Justerad allokering kvv'!$B$1:$AG$700,MATCH(X$1,'Justerad allokering kvv'!$B$1:$AF$1,0),FALSE)),VLOOKUP($B259,'Allokerad kvv'!$B$2:$AV$700,MATCH(X$1,'Allokerad kvv'!$B$1:$AV$1,0),FALSE),VLOOKUP($B259,'Justerad allokering kvv'!$B$1:$AG$700,MATCH(X$1,'Justerad allokering kvv'!$B$1:$AF$1,0),FALSE)))</f>
        <v>0</v>
      </c>
      <c r="Y259">
        <f>IF($B259=" ","",IF(ISERROR(1/VLOOKUP($B259,'Justerad allokering kvv'!$B$1:$AG$700,MATCH(Y$1,'Justerad allokering kvv'!$B$1:$AF$1,0),FALSE)),VLOOKUP($B259,'Allokerad kvv'!$B$2:$AV$700,MATCH(Y$1,'Allokerad kvv'!$B$1:$AV$1,0),FALSE),VLOOKUP($B259,'Justerad allokering kvv'!$B$1:$AG$700,MATCH(Y$1,'Justerad allokering kvv'!$B$1:$AF$1,0),FALSE)))</f>
        <v>0</v>
      </c>
      <c r="AB259">
        <f>IFERROR(VLOOKUP($B259,Kraftvärmeprod!$B$1:$AO$424,MATCH("Tillförd energi från rökgaskondensering (GWh)",Kraftvärmeprod!$B$1:$AG$1,0),FALSE)/1,0)</f>
        <v>0</v>
      </c>
      <c r="AE259" s="122">
        <f t="shared" ref="AE259:AE322" si="16">SUM(C259:AB259)</f>
        <v>0</v>
      </c>
      <c r="AG259">
        <f t="shared" ref="AG259:AG322" si="17">AE259-R259</f>
        <v>0</v>
      </c>
      <c r="AH259">
        <f t="shared" ref="AH259:AH322" si="18">AG259-AB259</f>
        <v>0</v>
      </c>
      <c r="AI259" t="str">
        <f>IF(AH259=0,"",AH259/VLOOKUP(B259,Kraftvärmeprod!$B$1:$BC$480,MATCH("Summa tillförd energi exklusive rökgaskondensering",Kraftvärmeprod!$B$1:$BC$1,0),FALSE))</f>
        <v/>
      </c>
      <c r="AK259">
        <f t="shared" ref="AK259:AK322" si="19">E259+F259+J259+M259+N259+P259+S259+T259+U259+V259+X259+Y259+L259</f>
        <v>0</v>
      </c>
    </row>
    <row r="260" spans="1:37" x14ac:dyDescent="0.25">
      <c r="A260" s="2" t="s">
        <v>407</v>
      </c>
      <c r="B260" s="2" t="s">
        <v>414</v>
      </c>
      <c r="C260">
        <f>IF($B260=" ","",IF(ISERROR(1/VLOOKUP($B260,'Justerad allokering kvv'!$B$1:$AG$700,MATCH(C$1,'Justerad allokering kvv'!$B$1:$AF$1,0),FALSE)),VLOOKUP($B260,'Allokerad kvv'!$B$2:$AV$700,MATCH(C$1,'Allokerad kvv'!$B$1:$AV$1,0),FALSE),VLOOKUP($B260,'Justerad allokering kvv'!$B$1:$AG$700,MATCH(C$1,'Justerad allokering kvv'!$B$1:$AF$1,0),FALSE)))</f>
        <v>0</v>
      </c>
      <c r="D260">
        <f>IF($B260=" ","",IF(ISERROR(1/VLOOKUP($B260,'Justerad allokering kvv'!$B$1:$AG$700,MATCH(D$1,'Justerad allokering kvv'!$B$1:$AF$1,0),FALSE)),VLOOKUP($B260,'Allokerad kvv'!$B$2:$AV$700,MATCH(D$1,'Allokerad kvv'!$B$1:$AV$1,0),FALSE),VLOOKUP($B260,'Justerad allokering kvv'!$B$1:$AG$700,MATCH(D$1,'Justerad allokering kvv'!$B$1:$AF$1,0),FALSE)))</f>
        <v>0</v>
      </c>
      <c r="E260">
        <f>IF($B260=" ","",IF(ISERROR(1/VLOOKUP($B260,'Justerad allokering kvv'!$B$1:$AG$700,MATCH(E$1,'Justerad allokering kvv'!$B$1:$AF$1,0),FALSE)),VLOOKUP($B260,'Allokerad kvv'!$B$2:$AV$700,MATCH(E$1,'Allokerad kvv'!$B$1:$AV$1,0),FALSE),VLOOKUP($B260,'Justerad allokering kvv'!$B$1:$AG$700,MATCH(E$1,'Justerad allokering kvv'!$B$1:$AF$1,0),FALSE)))</f>
        <v>0</v>
      </c>
      <c r="F260">
        <f>IF($B260=" ","",IF(ISERROR(1/VLOOKUP($B260,'Justerad allokering kvv'!$B$1:$AG$700,MATCH(F$1,'Justerad allokering kvv'!$B$1:$AF$1,0),FALSE)),VLOOKUP($B260,'Allokerad kvv'!$B$2:$AV$700,MATCH(F$1,'Allokerad kvv'!$B$1:$AV$1,0),FALSE),VLOOKUP($B260,'Justerad allokering kvv'!$B$1:$AG$700,MATCH(F$1,'Justerad allokering kvv'!$B$1:$AF$1,0),FALSE)))</f>
        <v>0</v>
      </c>
      <c r="G260">
        <f>IF($B260=" ","",IF(ISERROR(1/VLOOKUP($B260,'Justerad allokering kvv'!$B$1:$AG$700,MATCH(G$1,'Justerad allokering kvv'!$B$1:$AF$1,0),FALSE)),VLOOKUP($B260,'Allokerad kvv'!$B$2:$AV$700,MATCH(G$1,'Allokerad kvv'!$B$1:$AV$1,0),FALSE),VLOOKUP($B260,'Justerad allokering kvv'!$B$1:$AG$700,MATCH(G$1,'Justerad allokering kvv'!$B$1:$AF$1,0),FALSE)))</f>
        <v>0</v>
      </c>
      <c r="H260">
        <f>IF($B260=" ","",IF(ISERROR(1/VLOOKUP($B260,'Justerad allokering kvv'!$B$1:$AG$700,MATCH(H$1,'Justerad allokering kvv'!$B$1:$AF$1,0),FALSE)),VLOOKUP($B260,'Allokerad kvv'!$B$2:$AV$700,MATCH(H$1,'Allokerad kvv'!$B$1:$AV$1,0),FALSE),VLOOKUP($B260,'Justerad allokering kvv'!$B$1:$AG$700,MATCH(H$1,'Justerad allokering kvv'!$B$1:$AF$1,0),FALSE)))</f>
        <v>0</v>
      </c>
      <c r="I260">
        <f>IF($B260=" ","",IF(ISERROR(1/VLOOKUP($B260,'Justerad allokering kvv'!$B$1:$AG$700,MATCH(I$1,'Justerad allokering kvv'!$B$1:$AF$1,0),FALSE)),VLOOKUP($B260,'Allokerad kvv'!$B$2:$AV$700,MATCH(I$1,'Allokerad kvv'!$B$1:$AV$1,0),FALSE),VLOOKUP($B260,'Justerad allokering kvv'!$B$1:$AG$700,MATCH(I$1,'Justerad allokering kvv'!$B$1:$AF$1,0),FALSE)))</f>
        <v>0</v>
      </c>
      <c r="J260">
        <f>IF($B260=" ","",IF(ISERROR(1/VLOOKUP($B260,'Justerad allokering kvv'!$B$1:$AG$700,MATCH(J$1,'Justerad allokering kvv'!$B$1:$AF$1,0),FALSE)),VLOOKUP($B260,'Allokerad kvv'!$B$2:$AV$700,MATCH(J$1,'Allokerad kvv'!$B$1:$AV$1,0),FALSE),VLOOKUP($B260,'Justerad allokering kvv'!$B$1:$AG$700,MATCH(J$1,'Justerad allokering kvv'!$B$1:$AF$1,0),FALSE)))</f>
        <v>0</v>
      </c>
      <c r="K260">
        <f>IF($B260=" ","",IF(ISERROR(1/VLOOKUP($B260,'Justerad allokering kvv'!$B$1:$AG$700,MATCH(K$1,'Justerad allokering kvv'!$B$1:$AF$1,0),FALSE)),VLOOKUP($B260,'Allokerad kvv'!$B$2:$AV$700,MATCH(K$1,'Allokerad kvv'!$B$1:$AV$1,0),FALSE),VLOOKUP($B260,'Justerad allokering kvv'!$B$1:$AG$700,MATCH(K$1,'Justerad allokering kvv'!$B$1:$AF$1,0),FALSE)))</f>
        <v>0</v>
      </c>
      <c r="L260">
        <f>IF($B260=" ","",IF(ISERROR(1/VLOOKUP($B260,'Justerad allokering kvv'!$B$1:$AG$700,MATCH(L$1,'Justerad allokering kvv'!$B$1:$AF$1,0),FALSE)),VLOOKUP($B260,'Allokerad kvv'!$B$2:$AV$700,MATCH(L$1,'Allokerad kvv'!$B$1:$AV$1,0),FALSE),VLOOKUP($B260,'Justerad allokering kvv'!$B$1:$AG$700,MATCH(L$1,'Justerad allokering kvv'!$B$1:$AF$1,0),FALSE)))</f>
        <v>0</v>
      </c>
      <c r="M260">
        <f>IF($B260=" ","",IF(ISERROR(1/VLOOKUP($B260,'Justerad allokering kvv'!$B$1:$AG$700,MATCH(M$1,'Justerad allokering kvv'!$B$1:$AF$1,0),FALSE)),VLOOKUP($B260,'Allokerad kvv'!$B$2:$AV$700,MATCH(M$1,'Allokerad kvv'!$B$1:$AV$1,0),FALSE),VLOOKUP($B260,'Justerad allokering kvv'!$B$1:$AG$700,MATCH(M$1,'Justerad allokering kvv'!$B$1:$AF$1,0),FALSE)))</f>
        <v>0</v>
      </c>
      <c r="N260">
        <f>IF($B260=" ","",IF(ISERROR(1/VLOOKUP($B260,'Justerad allokering kvv'!$B$1:$AG$700,MATCH(N$1,'Justerad allokering kvv'!$B$1:$AF$1,0),FALSE)),VLOOKUP($B260,'Allokerad kvv'!$B$2:$AV$700,MATCH(N$1,'Allokerad kvv'!$B$1:$AV$1,0),FALSE),VLOOKUP($B260,'Justerad allokering kvv'!$B$1:$AG$700,MATCH(N$1,'Justerad allokering kvv'!$B$1:$AF$1,0),FALSE)))</f>
        <v>0</v>
      </c>
      <c r="O260">
        <f>IF($B260=" ","",IF(ISERROR(1/VLOOKUP($B260,'Justerad allokering kvv'!$B$1:$AG$700,MATCH(O$1,'Justerad allokering kvv'!$B$1:$AF$1,0),FALSE)),VLOOKUP($B260,'Allokerad kvv'!$B$2:$AV$700,MATCH(O$1,'Allokerad kvv'!$B$1:$AV$1,0),FALSE),VLOOKUP($B260,'Justerad allokering kvv'!$B$1:$AG$700,MATCH(O$1,'Justerad allokering kvv'!$B$1:$AF$1,0),FALSE)))</f>
        <v>0</v>
      </c>
      <c r="P260">
        <f>IF($B260=" ","",IF(ISERROR(1/VLOOKUP($B260,'Justerad allokering kvv'!$B$1:$AG$700,MATCH(P$1,'Justerad allokering kvv'!$B$1:$AF$1,0),FALSE)),VLOOKUP($B260,'Allokerad kvv'!$B$2:$AV$700,MATCH(P$1,'Allokerad kvv'!$B$1:$AV$1,0),FALSE),VLOOKUP($B260,'Justerad allokering kvv'!$B$1:$AG$700,MATCH(P$1,'Justerad allokering kvv'!$B$1:$AF$1,0),FALSE)))</f>
        <v>0</v>
      </c>
      <c r="Q260">
        <f>IF($B260=" ","",IF(ISERROR(1/VLOOKUP($B260,'Justerad allokering kvv'!$B$1:$AG$700,MATCH(Q$1,'Justerad allokering kvv'!$B$1:$AF$1,0),FALSE)),VLOOKUP($B260,'Allokerad kvv'!$B$2:$AV$700,MATCH(Q$1,'Allokerad kvv'!$B$1:$AV$1,0),FALSE),VLOOKUP($B260,'Justerad allokering kvv'!$B$1:$AG$700,MATCH(Q$1,'Justerad allokering kvv'!$B$1:$AF$1,0),FALSE)))</f>
        <v>0</v>
      </c>
      <c r="R260">
        <f>IF($B260=" ","",IF(ISERROR(1/VLOOKUP($B260,'Justerad allokering kvv'!$B$1:$AG$700,MATCH(R$1,'Justerad allokering kvv'!$B$1:$AF$1,0),FALSE)),VLOOKUP($B260,'Allokerad kvv'!$B$2:$AV$700,MATCH(R$1,'Allokerad kvv'!$B$1:$AV$1,0),FALSE),VLOOKUP($B260,'Justerad allokering kvv'!$B$1:$AG$700,MATCH(R$1,'Justerad allokering kvv'!$B$1:$AF$1,0),FALSE)))</f>
        <v>0</v>
      </c>
      <c r="S260">
        <f>IF($B260=" ","",IF(ISERROR(1/VLOOKUP($B260,'Justerad allokering kvv'!$B$1:$AG$700,MATCH(S$1,'Justerad allokering kvv'!$B$1:$AF$1,0),FALSE)),VLOOKUP($B260,'Allokerad kvv'!$B$2:$AV$700,MATCH(S$1,'Allokerad kvv'!$B$1:$AV$1,0),FALSE),VLOOKUP($B260,'Justerad allokering kvv'!$B$1:$AG$700,MATCH(S$1,'Justerad allokering kvv'!$B$1:$AF$1,0),FALSE)))</f>
        <v>0</v>
      </c>
      <c r="T260">
        <f>IF($B260=" ","",IF(ISERROR(1/VLOOKUP($B260,'Justerad allokering kvv'!$B$1:$AG$700,MATCH(T$1,'Justerad allokering kvv'!$B$1:$AF$1,0),FALSE)),VLOOKUP($B260,'Allokerad kvv'!$B$2:$AV$700,MATCH(T$1,'Allokerad kvv'!$B$1:$AV$1,0),FALSE),VLOOKUP($B260,'Justerad allokering kvv'!$B$1:$AG$700,MATCH(T$1,'Justerad allokering kvv'!$B$1:$AF$1,0),FALSE)))</f>
        <v>0</v>
      </c>
      <c r="U260">
        <f>IF($B260=" ","",IF(ISERROR(1/VLOOKUP($B260,'Justerad allokering kvv'!$B$1:$AG$700,MATCH(U$1,'Justerad allokering kvv'!$B$1:$AF$1,0),FALSE)),VLOOKUP($B260,'Allokerad kvv'!$B$2:$AV$700,MATCH(U$1,'Allokerad kvv'!$B$1:$AV$1,0),FALSE),VLOOKUP($B260,'Justerad allokering kvv'!$B$1:$AG$700,MATCH(U$1,'Justerad allokering kvv'!$B$1:$AF$1,0),FALSE)))</f>
        <v>0</v>
      </c>
      <c r="V260">
        <f>IF($B260=" ","",IF(ISERROR(1/VLOOKUP($B260,'Justerad allokering kvv'!$B$1:$AG$700,MATCH(V$1,'Justerad allokering kvv'!$B$1:$AF$1,0),FALSE)),VLOOKUP($B260,'Allokerad kvv'!$B$2:$AV$700,MATCH(V$1,'Allokerad kvv'!$B$1:$AV$1,0),FALSE),VLOOKUP($B260,'Justerad allokering kvv'!$B$1:$AG$700,MATCH(V$1,'Justerad allokering kvv'!$B$1:$AF$1,0),FALSE)))</f>
        <v>0</v>
      </c>
      <c r="W260">
        <f>IF($B260=" ","",IF(ISERROR(1/VLOOKUP($B260,'Justerad allokering kvv'!$B$1:$AG$700,MATCH(W$1,'Justerad allokering kvv'!$B$1:$AF$1,0),FALSE)),VLOOKUP($B260,'Allokerad kvv'!$B$2:$AV$700,MATCH(W$1,'Allokerad kvv'!$B$1:$AV$1,0),FALSE),VLOOKUP($B260,'Justerad allokering kvv'!$B$1:$AG$700,MATCH(W$1,'Justerad allokering kvv'!$B$1:$AF$1,0),FALSE)))</f>
        <v>0</v>
      </c>
      <c r="X260">
        <f>IF($B260=" ","",IF(ISERROR(1/VLOOKUP($B260,'Justerad allokering kvv'!$B$1:$AG$700,MATCH(X$1,'Justerad allokering kvv'!$B$1:$AF$1,0),FALSE)),VLOOKUP($B260,'Allokerad kvv'!$B$2:$AV$700,MATCH(X$1,'Allokerad kvv'!$B$1:$AV$1,0),FALSE),VLOOKUP($B260,'Justerad allokering kvv'!$B$1:$AG$700,MATCH(X$1,'Justerad allokering kvv'!$B$1:$AF$1,0),FALSE)))</f>
        <v>0</v>
      </c>
      <c r="Y260">
        <f>IF($B260=" ","",IF(ISERROR(1/VLOOKUP($B260,'Justerad allokering kvv'!$B$1:$AG$700,MATCH(Y$1,'Justerad allokering kvv'!$B$1:$AF$1,0),FALSE)),VLOOKUP($B260,'Allokerad kvv'!$B$2:$AV$700,MATCH(Y$1,'Allokerad kvv'!$B$1:$AV$1,0),FALSE),VLOOKUP($B260,'Justerad allokering kvv'!$B$1:$AG$700,MATCH(Y$1,'Justerad allokering kvv'!$B$1:$AF$1,0),FALSE)))</f>
        <v>0</v>
      </c>
      <c r="AB260">
        <f>IFERROR(VLOOKUP($B260,Kraftvärmeprod!$B$1:$AO$424,MATCH("Tillförd energi från rökgaskondensering (GWh)",Kraftvärmeprod!$B$1:$AG$1,0),FALSE)/1,0)</f>
        <v>0</v>
      </c>
      <c r="AE260" s="122">
        <f t="shared" si="16"/>
        <v>0</v>
      </c>
      <c r="AG260">
        <f t="shared" si="17"/>
        <v>0</v>
      </c>
      <c r="AH260">
        <f t="shared" si="18"/>
        <v>0</v>
      </c>
      <c r="AI260" t="str">
        <f>IF(AH260=0,"",AH260/VLOOKUP(B260,Kraftvärmeprod!$B$1:$BC$480,MATCH("Summa tillförd energi exklusive rökgaskondensering",Kraftvärmeprod!$B$1:$BC$1,0),FALSE))</f>
        <v/>
      </c>
      <c r="AK260">
        <f t="shared" si="19"/>
        <v>0</v>
      </c>
    </row>
    <row r="261" spans="1:37" x14ac:dyDescent="0.25">
      <c r="A261" s="2" t="s">
        <v>407</v>
      </c>
      <c r="B261" s="2" t="s">
        <v>415</v>
      </c>
      <c r="C261">
        <f>IF($B261=" ","",IF(ISERROR(1/VLOOKUP($B261,'Justerad allokering kvv'!$B$1:$AG$700,MATCH(C$1,'Justerad allokering kvv'!$B$1:$AF$1,0),FALSE)),VLOOKUP($B261,'Allokerad kvv'!$B$2:$AV$700,MATCH(C$1,'Allokerad kvv'!$B$1:$AV$1,0),FALSE),VLOOKUP($B261,'Justerad allokering kvv'!$B$1:$AG$700,MATCH(C$1,'Justerad allokering kvv'!$B$1:$AF$1,0),FALSE)))</f>
        <v>0</v>
      </c>
      <c r="D261">
        <f>IF($B261=" ","",IF(ISERROR(1/VLOOKUP($B261,'Justerad allokering kvv'!$B$1:$AG$700,MATCH(D$1,'Justerad allokering kvv'!$B$1:$AF$1,0),FALSE)),VLOOKUP($B261,'Allokerad kvv'!$B$2:$AV$700,MATCH(D$1,'Allokerad kvv'!$B$1:$AV$1,0),FALSE),VLOOKUP($B261,'Justerad allokering kvv'!$B$1:$AG$700,MATCH(D$1,'Justerad allokering kvv'!$B$1:$AF$1,0),FALSE)))</f>
        <v>0</v>
      </c>
      <c r="E261">
        <f>IF($B261=" ","",IF(ISERROR(1/VLOOKUP($B261,'Justerad allokering kvv'!$B$1:$AG$700,MATCH(E$1,'Justerad allokering kvv'!$B$1:$AF$1,0),FALSE)),VLOOKUP($B261,'Allokerad kvv'!$B$2:$AV$700,MATCH(E$1,'Allokerad kvv'!$B$1:$AV$1,0),FALSE),VLOOKUP($B261,'Justerad allokering kvv'!$B$1:$AG$700,MATCH(E$1,'Justerad allokering kvv'!$B$1:$AF$1,0),FALSE)))</f>
        <v>0</v>
      </c>
      <c r="F261">
        <f>IF($B261=" ","",IF(ISERROR(1/VLOOKUP($B261,'Justerad allokering kvv'!$B$1:$AG$700,MATCH(F$1,'Justerad allokering kvv'!$B$1:$AF$1,0),FALSE)),VLOOKUP($B261,'Allokerad kvv'!$B$2:$AV$700,MATCH(F$1,'Allokerad kvv'!$B$1:$AV$1,0),FALSE),VLOOKUP($B261,'Justerad allokering kvv'!$B$1:$AG$700,MATCH(F$1,'Justerad allokering kvv'!$B$1:$AF$1,0),FALSE)))</f>
        <v>0</v>
      </c>
      <c r="G261">
        <f>IF($B261=" ","",IF(ISERROR(1/VLOOKUP($B261,'Justerad allokering kvv'!$B$1:$AG$700,MATCH(G$1,'Justerad allokering kvv'!$B$1:$AF$1,0),FALSE)),VLOOKUP($B261,'Allokerad kvv'!$B$2:$AV$700,MATCH(G$1,'Allokerad kvv'!$B$1:$AV$1,0),FALSE),VLOOKUP($B261,'Justerad allokering kvv'!$B$1:$AG$700,MATCH(G$1,'Justerad allokering kvv'!$B$1:$AF$1,0),FALSE)))</f>
        <v>0</v>
      </c>
      <c r="H261">
        <f>IF($B261=" ","",IF(ISERROR(1/VLOOKUP($B261,'Justerad allokering kvv'!$B$1:$AG$700,MATCH(H$1,'Justerad allokering kvv'!$B$1:$AF$1,0),FALSE)),VLOOKUP($B261,'Allokerad kvv'!$B$2:$AV$700,MATCH(H$1,'Allokerad kvv'!$B$1:$AV$1,0),FALSE),VLOOKUP($B261,'Justerad allokering kvv'!$B$1:$AG$700,MATCH(H$1,'Justerad allokering kvv'!$B$1:$AF$1,0),FALSE)))</f>
        <v>0</v>
      </c>
      <c r="I261">
        <f>IF($B261=" ","",IF(ISERROR(1/VLOOKUP($B261,'Justerad allokering kvv'!$B$1:$AG$700,MATCH(I$1,'Justerad allokering kvv'!$B$1:$AF$1,0),FALSE)),VLOOKUP($B261,'Allokerad kvv'!$B$2:$AV$700,MATCH(I$1,'Allokerad kvv'!$B$1:$AV$1,0),FALSE),VLOOKUP($B261,'Justerad allokering kvv'!$B$1:$AG$700,MATCH(I$1,'Justerad allokering kvv'!$B$1:$AF$1,0),FALSE)))</f>
        <v>0</v>
      </c>
      <c r="J261">
        <f>IF($B261=" ","",IF(ISERROR(1/VLOOKUP($B261,'Justerad allokering kvv'!$B$1:$AG$700,MATCH(J$1,'Justerad allokering kvv'!$B$1:$AF$1,0),FALSE)),VLOOKUP($B261,'Allokerad kvv'!$B$2:$AV$700,MATCH(J$1,'Allokerad kvv'!$B$1:$AV$1,0),FALSE),VLOOKUP($B261,'Justerad allokering kvv'!$B$1:$AG$700,MATCH(J$1,'Justerad allokering kvv'!$B$1:$AF$1,0),FALSE)))</f>
        <v>0</v>
      </c>
      <c r="K261">
        <f>IF($B261=" ","",IF(ISERROR(1/VLOOKUP($B261,'Justerad allokering kvv'!$B$1:$AG$700,MATCH(K$1,'Justerad allokering kvv'!$B$1:$AF$1,0),FALSE)),VLOOKUP($B261,'Allokerad kvv'!$B$2:$AV$700,MATCH(K$1,'Allokerad kvv'!$B$1:$AV$1,0),FALSE),VLOOKUP($B261,'Justerad allokering kvv'!$B$1:$AG$700,MATCH(K$1,'Justerad allokering kvv'!$B$1:$AF$1,0),FALSE)))</f>
        <v>0</v>
      </c>
      <c r="L261">
        <f>IF($B261=" ","",IF(ISERROR(1/VLOOKUP($B261,'Justerad allokering kvv'!$B$1:$AG$700,MATCH(L$1,'Justerad allokering kvv'!$B$1:$AF$1,0),FALSE)),VLOOKUP($B261,'Allokerad kvv'!$B$2:$AV$700,MATCH(L$1,'Allokerad kvv'!$B$1:$AV$1,0),FALSE),VLOOKUP($B261,'Justerad allokering kvv'!$B$1:$AG$700,MATCH(L$1,'Justerad allokering kvv'!$B$1:$AF$1,0),FALSE)))</f>
        <v>0</v>
      </c>
      <c r="M261">
        <f>IF($B261=" ","",IF(ISERROR(1/VLOOKUP($B261,'Justerad allokering kvv'!$B$1:$AG$700,MATCH(M$1,'Justerad allokering kvv'!$B$1:$AF$1,0),FALSE)),VLOOKUP($B261,'Allokerad kvv'!$B$2:$AV$700,MATCH(M$1,'Allokerad kvv'!$B$1:$AV$1,0),FALSE),VLOOKUP($B261,'Justerad allokering kvv'!$B$1:$AG$700,MATCH(M$1,'Justerad allokering kvv'!$B$1:$AF$1,0),FALSE)))</f>
        <v>0</v>
      </c>
      <c r="N261">
        <f>IF($B261=" ","",IF(ISERROR(1/VLOOKUP($B261,'Justerad allokering kvv'!$B$1:$AG$700,MATCH(N$1,'Justerad allokering kvv'!$B$1:$AF$1,0),FALSE)),VLOOKUP($B261,'Allokerad kvv'!$B$2:$AV$700,MATCH(N$1,'Allokerad kvv'!$B$1:$AV$1,0),FALSE),VLOOKUP($B261,'Justerad allokering kvv'!$B$1:$AG$700,MATCH(N$1,'Justerad allokering kvv'!$B$1:$AF$1,0),FALSE)))</f>
        <v>0</v>
      </c>
      <c r="O261">
        <f>IF($B261=" ","",IF(ISERROR(1/VLOOKUP($B261,'Justerad allokering kvv'!$B$1:$AG$700,MATCH(O$1,'Justerad allokering kvv'!$B$1:$AF$1,0),FALSE)),VLOOKUP($B261,'Allokerad kvv'!$B$2:$AV$700,MATCH(O$1,'Allokerad kvv'!$B$1:$AV$1,0),FALSE),VLOOKUP($B261,'Justerad allokering kvv'!$B$1:$AG$700,MATCH(O$1,'Justerad allokering kvv'!$B$1:$AF$1,0),FALSE)))</f>
        <v>0</v>
      </c>
      <c r="P261">
        <f>IF($B261=" ","",IF(ISERROR(1/VLOOKUP($B261,'Justerad allokering kvv'!$B$1:$AG$700,MATCH(P$1,'Justerad allokering kvv'!$B$1:$AF$1,0),FALSE)),VLOOKUP($B261,'Allokerad kvv'!$B$2:$AV$700,MATCH(P$1,'Allokerad kvv'!$B$1:$AV$1,0),FALSE),VLOOKUP($B261,'Justerad allokering kvv'!$B$1:$AG$700,MATCH(P$1,'Justerad allokering kvv'!$B$1:$AF$1,0),FALSE)))</f>
        <v>0</v>
      </c>
      <c r="Q261">
        <f>IF($B261=" ","",IF(ISERROR(1/VLOOKUP($B261,'Justerad allokering kvv'!$B$1:$AG$700,MATCH(Q$1,'Justerad allokering kvv'!$B$1:$AF$1,0),FALSE)),VLOOKUP($B261,'Allokerad kvv'!$B$2:$AV$700,MATCH(Q$1,'Allokerad kvv'!$B$1:$AV$1,0),FALSE),VLOOKUP($B261,'Justerad allokering kvv'!$B$1:$AG$700,MATCH(Q$1,'Justerad allokering kvv'!$B$1:$AF$1,0),FALSE)))</f>
        <v>0</v>
      </c>
      <c r="R261">
        <f>IF($B261=" ","",IF(ISERROR(1/VLOOKUP($B261,'Justerad allokering kvv'!$B$1:$AG$700,MATCH(R$1,'Justerad allokering kvv'!$B$1:$AF$1,0),FALSE)),VLOOKUP($B261,'Allokerad kvv'!$B$2:$AV$700,MATCH(R$1,'Allokerad kvv'!$B$1:$AV$1,0),FALSE),VLOOKUP($B261,'Justerad allokering kvv'!$B$1:$AG$700,MATCH(R$1,'Justerad allokering kvv'!$B$1:$AF$1,0),FALSE)))</f>
        <v>0</v>
      </c>
      <c r="S261">
        <f>IF($B261=" ","",IF(ISERROR(1/VLOOKUP($B261,'Justerad allokering kvv'!$B$1:$AG$700,MATCH(S$1,'Justerad allokering kvv'!$B$1:$AF$1,0),FALSE)),VLOOKUP($B261,'Allokerad kvv'!$B$2:$AV$700,MATCH(S$1,'Allokerad kvv'!$B$1:$AV$1,0),FALSE),VLOOKUP($B261,'Justerad allokering kvv'!$B$1:$AG$700,MATCH(S$1,'Justerad allokering kvv'!$B$1:$AF$1,0),FALSE)))</f>
        <v>0</v>
      </c>
      <c r="T261">
        <f>IF($B261=" ","",IF(ISERROR(1/VLOOKUP($B261,'Justerad allokering kvv'!$B$1:$AG$700,MATCH(T$1,'Justerad allokering kvv'!$B$1:$AF$1,0),FALSE)),VLOOKUP($B261,'Allokerad kvv'!$B$2:$AV$700,MATCH(T$1,'Allokerad kvv'!$B$1:$AV$1,0),FALSE),VLOOKUP($B261,'Justerad allokering kvv'!$B$1:$AG$700,MATCH(T$1,'Justerad allokering kvv'!$B$1:$AF$1,0),FALSE)))</f>
        <v>0</v>
      </c>
      <c r="U261">
        <f>IF($B261=" ","",IF(ISERROR(1/VLOOKUP($B261,'Justerad allokering kvv'!$B$1:$AG$700,MATCH(U$1,'Justerad allokering kvv'!$B$1:$AF$1,0),FALSE)),VLOOKUP($B261,'Allokerad kvv'!$B$2:$AV$700,MATCH(U$1,'Allokerad kvv'!$B$1:$AV$1,0),FALSE),VLOOKUP($B261,'Justerad allokering kvv'!$B$1:$AG$700,MATCH(U$1,'Justerad allokering kvv'!$B$1:$AF$1,0),FALSE)))</f>
        <v>0</v>
      </c>
      <c r="V261">
        <f>IF($B261=" ","",IF(ISERROR(1/VLOOKUP($B261,'Justerad allokering kvv'!$B$1:$AG$700,MATCH(V$1,'Justerad allokering kvv'!$B$1:$AF$1,0),FALSE)),VLOOKUP($B261,'Allokerad kvv'!$B$2:$AV$700,MATCH(V$1,'Allokerad kvv'!$B$1:$AV$1,0),FALSE),VLOOKUP($B261,'Justerad allokering kvv'!$B$1:$AG$700,MATCH(V$1,'Justerad allokering kvv'!$B$1:$AF$1,0),FALSE)))</f>
        <v>0</v>
      </c>
      <c r="W261">
        <f>IF($B261=" ","",IF(ISERROR(1/VLOOKUP($B261,'Justerad allokering kvv'!$B$1:$AG$700,MATCH(W$1,'Justerad allokering kvv'!$B$1:$AF$1,0),FALSE)),VLOOKUP($B261,'Allokerad kvv'!$B$2:$AV$700,MATCH(W$1,'Allokerad kvv'!$B$1:$AV$1,0),FALSE),VLOOKUP($B261,'Justerad allokering kvv'!$B$1:$AG$700,MATCH(W$1,'Justerad allokering kvv'!$B$1:$AF$1,0),FALSE)))</f>
        <v>0</v>
      </c>
      <c r="X261">
        <f>IF($B261=" ","",IF(ISERROR(1/VLOOKUP($B261,'Justerad allokering kvv'!$B$1:$AG$700,MATCH(X$1,'Justerad allokering kvv'!$B$1:$AF$1,0),FALSE)),VLOOKUP($B261,'Allokerad kvv'!$B$2:$AV$700,MATCH(X$1,'Allokerad kvv'!$B$1:$AV$1,0),FALSE),VLOOKUP($B261,'Justerad allokering kvv'!$B$1:$AG$700,MATCH(X$1,'Justerad allokering kvv'!$B$1:$AF$1,0),FALSE)))</f>
        <v>0</v>
      </c>
      <c r="Y261">
        <f>IF($B261=" ","",IF(ISERROR(1/VLOOKUP($B261,'Justerad allokering kvv'!$B$1:$AG$700,MATCH(Y$1,'Justerad allokering kvv'!$B$1:$AF$1,0),FALSE)),VLOOKUP($B261,'Allokerad kvv'!$B$2:$AV$700,MATCH(Y$1,'Allokerad kvv'!$B$1:$AV$1,0),FALSE),VLOOKUP($B261,'Justerad allokering kvv'!$B$1:$AG$700,MATCH(Y$1,'Justerad allokering kvv'!$B$1:$AF$1,0),FALSE)))</f>
        <v>0</v>
      </c>
      <c r="AB261">
        <f>IFERROR(VLOOKUP($B261,Kraftvärmeprod!$B$1:$AO$424,MATCH("Tillförd energi från rökgaskondensering (GWh)",Kraftvärmeprod!$B$1:$AG$1,0),FALSE)/1,0)</f>
        <v>0</v>
      </c>
      <c r="AE261" s="122">
        <f t="shared" si="16"/>
        <v>0</v>
      </c>
      <c r="AG261">
        <f t="shared" si="17"/>
        <v>0</v>
      </c>
      <c r="AH261">
        <f t="shared" si="18"/>
        <v>0</v>
      </c>
      <c r="AI261" t="str">
        <f>IF(AH261=0,"",AH261/VLOOKUP(B261,Kraftvärmeprod!$B$1:$BC$480,MATCH("Summa tillförd energi exklusive rökgaskondensering",Kraftvärmeprod!$B$1:$BC$1,0),FALSE))</f>
        <v/>
      </c>
      <c r="AK261">
        <f t="shared" si="19"/>
        <v>0</v>
      </c>
    </row>
    <row r="262" spans="1:37" x14ac:dyDescent="0.25">
      <c r="A262" s="2" t="s">
        <v>407</v>
      </c>
      <c r="B262" s="2" t="s">
        <v>416</v>
      </c>
      <c r="C262">
        <f>IF($B262=" ","",IF(ISERROR(1/VLOOKUP($B262,'Justerad allokering kvv'!$B$1:$AG$700,MATCH(C$1,'Justerad allokering kvv'!$B$1:$AF$1,0),FALSE)),VLOOKUP($B262,'Allokerad kvv'!$B$2:$AV$700,MATCH(C$1,'Allokerad kvv'!$B$1:$AV$1,0),FALSE),VLOOKUP($B262,'Justerad allokering kvv'!$B$1:$AG$700,MATCH(C$1,'Justerad allokering kvv'!$B$1:$AF$1,0),FALSE)))</f>
        <v>0</v>
      </c>
      <c r="D262">
        <f>IF($B262=" ","",IF(ISERROR(1/VLOOKUP($B262,'Justerad allokering kvv'!$B$1:$AG$700,MATCH(D$1,'Justerad allokering kvv'!$B$1:$AF$1,0),FALSE)),VLOOKUP($B262,'Allokerad kvv'!$B$2:$AV$700,MATCH(D$1,'Allokerad kvv'!$B$1:$AV$1,0),FALSE),VLOOKUP($B262,'Justerad allokering kvv'!$B$1:$AG$700,MATCH(D$1,'Justerad allokering kvv'!$B$1:$AF$1,0),FALSE)))</f>
        <v>0</v>
      </c>
      <c r="E262">
        <f>IF($B262=" ","",IF(ISERROR(1/VLOOKUP($B262,'Justerad allokering kvv'!$B$1:$AG$700,MATCH(E$1,'Justerad allokering kvv'!$B$1:$AF$1,0),FALSE)),VLOOKUP($B262,'Allokerad kvv'!$B$2:$AV$700,MATCH(E$1,'Allokerad kvv'!$B$1:$AV$1,0),FALSE),VLOOKUP($B262,'Justerad allokering kvv'!$B$1:$AG$700,MATCH(E$1,'Justerad allokering kvv'!$B$1:$AF$1,0),FALSE)))</f>
        <v>9.6024700000000003</v>
      </c>
      <c r="F262">
        <f>IF($B262=" ","",IF(ISERROR(1/VLOOKUP($B262,'Justerad allokering kvv'!$B$1:$AG$700,MATCH(F$1,'Justerad allokering kvv'!$B$1:$AF$1,0),FALSE)),VLOOKUP($B262,'Allokerad kvv'!$B$2:$AV$700,MATCH(F$1,'Allokerad kvv'!$B$1:$AV$1,0),FALSE),VLOOKUP($B262,'Justerad allokering kvv'!$B$1:$AG$700,MATCH(F$1,'Justerad allokering kvv'!$B$1:$AF$1,0),FALSE)))</f>
        <v>0</v>
      </c>
      <c r="G262">
        <f>IF($B262=" ","",IF(ISERROR(1/VLOOKUP($B262,'Justerad allokering kvv'!$B$1:$AG$700,MATCH(G$1,'Justerad allokering kvv'!$B$1:$AF$1,0),FALSE)),VLOOKUP($B262,'Allokerad kvv'!$B$2:$AV$700,MATCH(G$1,'Allokerad kvv'!$B$1:$AV$1,0),FALSE),VLOOKUP($B262,'Justerad allokering kvv'!$B$1:$AG$700,MATCH(G$1,'Justerad allokering kvv'!$B$1:$AF$1,0),FALSE)))</f>
        <v>5.0440699999999998E-2</v>
      </c>
      <c r="H262">
        <f>IF($B262=" ","",IF(ISERROR(1/VLOOKUP($B262,'Justerad allokering kvv'!$B$1:$AG$700,MATCH(H$1,'Justerad allokering kvv'!$B$1:$AF$1,0),FALSE)),VLOOKUP($B262,'Allokerad kvv'!$B$2:$AV$700,MATCH(H$1,'Allokerad kvv'!$B$1:$AV$1,0),FALSE),VLOOKUP($B262,'Justerad allokering kvv'!$B$1:$AG$700,MATCH(H$1,'Justerad allokering kvv'!$B$1:$AF$1,0),FALSE)))</f>
        <v>0</v>
      </c>
      <c r="I262">
        <f>IF($B262=" ","",IF(ISERROR(1/VLOOKUP($B262,'Justerad allokering kvv'!$B$1:$AG$700,MATCH(I$1,'Justerad allokering kvv'!$B$1:$AF$1,0),FALSE)),VLOOKUP($B262,'Allokerad kvv'!$B$2:$AV$700,MATCH(I$1,'Allokerad kvv'!$B$1:$AV$1,0),FALSE),VLOOKUP($B262,'Justerad allokering kvv'!$B$1:$AG$700,MATCH(I$1,'Justerad allokering kvv'!$B$1:$AF$1,0),FALSE)))</f>
        <v>0</v>
      </c>
      <c r="J262">
        <f>IF($B262=" ","",IF(ISERROR(1/VLOOKUP($B262,'Justerad allokering kvv'!$B$1:$AG$700,MATCH(J$1,'Justerad allokering kvv'!$B$1:$AF$1,0),FALSE)),VLOOKUP($B262,'Allokerad kvv'!$B$2:$AV$700,MATCH(J$1,'Allokerad kvv'!$B$1:$AV$1,0),FALSE),VLOOKUP($B262,'Justerad allokering kvv'!$B$1:$AG$700,MATCH(J$1,'Justerad allokering kvv'!$B$1:$AF$1,0),FALSE)))</f>
        <v>26.887899999999998</v>
      </c>
      <c r="K262">
        <f>IF($B262=" ","",IF(ISERROR(1/VLOOKUP($B262,'Justerad allokering kvv'!$B$1:$AG$700,MATCH(K$1,'Justerad allokering kvv'!$B$1:$AF$1,0),FALSE)),VLOOKUP($B262,'Allokerad kvv'!$B$2:$AV$700,MATCH(K$1,'Allokerad kvv'!$B$1:$AV$1,0),FALSE),VLOOKUP($B262,'Justerad allokering kvv'!$B$1:$AG$700,MATCH(K$1,'Justerad allokering kvv'!$B$1:$AF$1,0),FALSE)))</f>
        <v>0</v>
      </c>
      <c r="L262">
        <f>IF($B262=" ","",IF(ISERROR(1/VLOOKUP($B262,'Justerad allokering kvv'!$B$1:$AG$700,MATCH(L$1,'Justerad allokering kvv'!$B$1:$AF$1,0),FALSE)),VLOOKUP($B262,'Allokerad kvv'!$B$2:$AV$700,MATCH(L$1,'Allokerad kvv'!$B$1:$AV$1,0),FALSE),VLOOKUP($B262,'Justerad allokering kvv'!$B$1:$AG$700,MATCH(L$1,'Justerad allokering kvv'!$B$1:$AF$1,0),FALSE)))</f>
        <v>0</v>
      </c>
      <c r="M262">
        <f>IF($B262=" ","",IF(ISERROR(1/VLOOKUP($B262,'Justerad allokering kvv'!$B$1:$AG$700,MATCH(M$1,'Justerad allokering kvv'!$B$1:$AF$1,0),FALSE)),VLOOKUP($B262,'Allokerad kvv'!$B$2:$AV$700,MATCH(M$1,'Allokerad kvv'!$B$1:$AV$1,0),FALSE),VLOOKUP($B262,'Justerad allokering kvv'!$B$1:$AG$700,MATCH(M$1,'Justerad allokering kvv'!$B$1:$AF$1,0),FALSE)))</f>
        <v>16.232500000000002</v>
      </c>
      <c r="N262">
        <f>IF($B262=" ","",IF(ISERROR(1/VLOOKUP($B262,'Justerad allokering kvv'!$B$1:$AG$700,MATCH(N$1,'Justerad allokering kvv'!$B$1:$AF$1,0),FALSE)),VLOOKUP($B262,'Allokerad kvv'!$B$2:$AV$700,MATCH(N$1,'Allokerad kvv'!$B$1:$AV$1,0),FALSE),VLOOKUP($B262,'Justerad allokering kvv'!$B$1:$AG$700,MATCH(N$1,'Justerad allokering kvv'!$B$1:$AF$1,0),FALSE)))</f>
        <v>3.2036799999999999</v>
      </c>
      <c r="O262">
        <f>IF($B262=" ","",IF(ISERROR(1/VLOOKUP($B262,'Justerad allokering kvv'!$B$1:$AG$700,MATCH(O$1,'Justerad allokering kvv'!$B$1:$AF$1,0),FALSE)),VLOOKUP($B262,'Allokerad kvv'!$B$2:$AV$700,MATCH(O$1,'Allokerad kvv'!$B$1:$AV$1,0),FALSE),VLOOKUP($B262,'Justerad allokering kvv'!$B$1:$AG$700,MATCH(O$1,'Justerad allokering kvv'!$B$1:$AF$1,0),FALSE)))</f>
        <v>0</v>
      </c>
      <c r="P262">
        <f>IF($B262=" ","",IF(ISERROR(1/VLOOKUP($B262,'Justerad allokering kvv'!$B$1:$AG$700,MATCH(P$1,'Justerad allokering kvv'!$B$1:$AF$1,0),FALSE)),VLOOKUP($B262,'Allokerad kvv'!$B$2:$AV$700,MATCH(P$1,'Allokerad kvv'!$B$1:$AV$1,0),FALSE),VLOOKUP($B262,'Justerad allokering kvv'!$B$1:$AG$700,MATCH(P$1,'Justerad allokering kvv'!$B$1:$AF$1,0),FALSE)))</f>
        <v>0</v>
      </c>
      <c r="Q262">
        <f>IF($B262=" ","",IF(ISERROR(1/VLOOKUP($B262,'Justerad allokering kvv'!$B$1:$AG$700,MATCH(Q$1,'Justerad allokering kvv'!$B$1:$AF$1,0),FALSE)),VLOOKUP($B262,'Allokerad kvv'!$B$2:$AV$700,MATCH(Q$1,'Allokerad kvv'!$B$1:$AV$1,0),FALSE),VLOOKUP($B262,'Justerad allokering kvv'!$B$1:$AG$700,MATCH(Q$1,'Justerad allokering kvv'!$B$1:$AF$1,0),FALSE)))</f>
        <v>13.8902</v>
      </c>
      <c r="R262">
        <f>IF($B262=" ","",IF(ISERROR(1/VLOOKUP($B262,'Justerad allokering kvv'!$B$1:$AG$700,MATCH(R$1,'Justerad allokering kvv'!$B$1:$AF$1,0),FALSE)),VLOOKUP($B262,'Allokerad kvv'!$B$2:$AV$700,MATCH(R$1,'Allokerad kvv'!$B$1:$AV$1,0),FALSE),VLOOKUP($B262,'Justerad allokering kvv'!$B$1:$AG$700,MATCH(R$1,'Justerad allokering kvv'!$B$1:$AF$1,0),FALSE)))</f>
        <v>2.8084500000000001</v>
      </c>
      <c r="S262">
        <f>IF($B262=" ","",IF(ISERROR(1/VLOOKUP($B262,'Justerad allokering kvv'!$B$1:$AG$700,MATCH(S$1,'Justerad allokering kvv'!$B$1:$AF$1,0),FALSE)),VLOOKUP($B262,'Allokerad kvv'!$B$2:$AV$700,MATCH(S$1,'Allokerad kvv'!$B$1:$AV$1,0),FALSE),VLOOKUP($B262,'Justerad allokering kvv'!$B$1:$AG$700,MATCH(S$1,'Justerad allokering kvv'!$B$1:$AF$1,0),FALSE)))</f>
        <v>0</v>
      </c>
      <c r="T262">
        <f>IF($B262=" ","",IF(ISERROR(1/VLOOKUP($B262,'Justerad allokering kvv'!$B$1:$AG$700,MATCH(T$1,'Justerad allokering kvv'!$B$1:$AF$1,0),FALSE)),VLOOKUP($B262,'Allokerad kvv'!$B$2:$AV$700,MATCH(T$1,'Allokerad kvv'!$B$1:$AV$1,0),FALSE),VLOOKUP($B262,'Justerad allokering kvv'!$B$1:$AG$700,MATCH(T$1,'Justerad allokering kvv'!$B$1:$AF$1,0),FALSE)))</f>
        <v>0</v>
      </c>
      <c r="U262">
        <f>IF($B262=" ","",IF(ISERROR(1/VLOOKUP($B262,'Justerad allokering kvv'!$B$1:$AG$700,MATCH(U$1,'Justerad allokering kvv'!$B$1:$AF$1,0),FALSE)),VLOOKUP($B262,'Allokerad kvv'!$B$2:$AV$700,MATCH(U$1,'Allokerad kvv'!$B$1:$AV$1,0),FALSE),VLOOKUP($B262,'Justerad allokering kvv'!$B$1:$AG$700,MATCH(U$1,'Justerad allokering kvv'!$B$1:$AF$1,0),FALSE)))</f>
        <v>0</v>
      </c>
      <c r="V262">
        <f>IF($B262=" ","",IF(ISERROR(1/VLOOKUP($B262,'Justerad allokering kvv'!$B$1:$AG$700,MATCH(V$1,'Justerad allokering kvv'!$B$1:$AF$1,0),FALSE)),VLOOKUP($B262,'Allokerad kvv'!$B$2:$AV$700,MATCH(V$1,'Allokerad kvv'!$B$1:$AV$1,0),FALSE),VLOOKUP($B262,'Justerad allokering kvv'!$B$1:$AG$700,MATCH(V$1,'Justerad allokering kvv'!$B$1:$AF$1,0),FALSE)))</f>
        <v>0</v>
      </c>
      <c r="W262">
        <f>IF($B262=" ","",IF(ISERROR(1/VLOOKUP($B262,'Justerad allokering kvv'!$B$1:$AG$700,MATCH(W$1,'Justerad allokering kvv'!$B$1:$AF$1,0),FALSE)),VLOOKUP($B262,'Allokerad kvv'!$B$2:$AV$700,MATCH(W$1,'Allokerad kvv'!$B$1:$AV$1,0),FALSE),VLOOKUP($B262,'Justerad allokering kvv'!$B$1:$AG$700,MATCH(W$1,'Justerad allokering kvv'!$B$1:$AF$1,0),FALSE)))</f>
        <v>0</v>
      </c>
      <c r="X262">
        <f>IF($B262=" ","",IF(ISERROR(1/VLOOKUP($B262,'Justerad allokering kvv'!$B$1:$AG$700,MATCH(X$1,'Justerad allokering kvv'!$B$1:$AF$1,0),FALSE)),VLOOKUP($B262,'Allokerad kvv'!$B$2:$AV$700,MATCH(X$1,'Allokerad kvv'!$B$1:$AV$1,0),FALSE),VLOOKUP($B262,'Justerad allokering kvv'!$B$1:$AG$700,MATCH(X$1,'Justerad allokering kvv'!$B$1:$AF$1,0),FALSE)))</f>
        <v>0.148622</v>
      </c>
      <c r="Y262">
        <f>IF($B262=" ","",IF(ISERROR(1/VLOOKUP($B262,'Justerad allokering kvv'!$B$1:$AG$700,MATCH(Y$1,'Justerad allokering kvv'!$B$1:$AF$1,0),FALSE)),VLOOKUP($B262,'Allokerad kvv'!$B$2:$AV$700,MATCH(Y$1,'Allokerad kvv'!$B$1:$AV$1,0),FALSE),VLOOKUP($B262,'Justerad allokering kvv'!$B$1:$AG$700,MATCH(Y$1,'Justerad allokering kvv'!$B$1:$AF$1,0),FALSE)))</f>
        <v>9.7309400000000004</v>
      </c>
      <c r="AB262">
        <f>IFERROR(VLOOKUP($B262,Kraftvärmeprod!$B$1:$AO$424,MATCH("Tillförd energi från rökgaskondensering (GWh)",Kraftvärmeprod!$B$1:$AG$1,0),FALSE)/1,0)</f>
        <v>0</v>
      </c>
      <c r="AE262" s="122">
        <f t="shared" si="16"/>
        <v>82.555202699999995</v>
      </c>
      <c r="AG262">
        <f t="shared" si="17"/>
        <v>79.746752700000002</v>
      </c>
      <c r="AH262">
        <f t="shared" si="18"/>
        <v>79.746752700000002</v>
      </c>
      <c r="AI262">
        <f>IF(AH262=0,"",AH262/VLOOKUP(B262,Kraftvärmeprod!$B$1:$BC$480,MATCH("Summa tillförd energi exklusive rökgaskondensering",Kraftvärmeprod!$B$1:$BC$1,0),FALSE))</f>
        <v>0.51062758653809226</v>
      </c>
      <c r="AK262">
        <f t="shared" si="19"/>
        <v>65.806111999999999</v>
      </c>
    </row>
    <row r="263" spans="1:37" x14ac:dyDescent="0.25">
      <c r="A263" s="2" t="s">
        <v>407</v>
      </c>
      <c r="B263" s="2" t="s">
        <v>417</v>
      </c>
      <c r="C263">
        <f>IF($B263=" ","",IF(ISERROR(1/VLOOKUP($B263,'Justerad allokering kvv'!$B$1:$AG$700,MATCH(C$1,'Justerad allokering kvv'!$B$1:$AF$1,0),FALSE)),VLOOKUP($B263,'Allokerad kvv'!$B$2:$AV$700,MATCH(C$1,'Allokerad kvv'!$B$1:$AV$1,0),FALSE),VLOOKUP($B263,'Justerad allokering kvv'!$B$1:$AG$700,MATCH(C$1,'Justerad allokering kvv'!$B$1:$AF$1,0),FALSE)))</f>
        <v>0</v>
      </c>
      <c r="D263">
        <f>IF($B263=" ","",IF(ISERROR(1/VLOOKUP($B263,'Justerad allokering kvv'!$B$1:$AG$700,MATCH(D$1,'Justerad allokering kvv'!$B$1:$AF$1,0),FALSE)),VLOOKUP($B263,'Allokerad kvv'!$B$2:$AV$700,MATCH(D$1,'Allokerad kvv'!$B$1:$AV$1,0),FALSE),VLOOKUP($B263,'Justerad allokering kvv'!$B$1:$AG$700,MATCH(D$1,'Justerad allokering kvv'!$B$1:$AF$1,0),FALSE)))</f>
        <v>0</v>
      </c>
      <c r="E263">
        <f>IF($B263=" ","",IF(ISERROR(1/VLOOKUP($B263,'Justerad allokering kvv'!$B$1:$AG$700,MATCH(E$1,'Justerad allokering kvv'!$B$1:$AF$1,0),FALSE)),VLOOKUP($B263,'Allokerad kvv'!$B$2:$AV$700,MATCH(E$1,'Allokerad kvv'!$B$1:$AV$1,0),FALSE),VLOOKUP($B263,'Justerad allokering kvv'!$B$1:$AG$700,MATCH(E$1,'Justerad allokering kvv'!$B$1:$AF$1,0),FALSE)))</f>
        <v>0</v>
      </c>
      <c r="F263">
        <f>IF($B263=" ","",IF(ISERROR(1/VLOOKUP($B263,'Justerad allokering kvv'!$B$1:$AG$700,MATCH(F$1,'Justerad allokering kvv'!$B$1:$AF$1,0),FALSE)),VLOOKUP($B263,'Allokerad kvv'!$B$2:$AV$700,MATCH(F$1,'Allokerad kvv'!$B$1:$AV$1,0),FALSE),VLOOKUP($B263,'Justerad allokering kvv'!$B$1:$AG$700,MATCH(F$1,'Justerad allokering kvv'!$B$1:$AF$1,0),FALSE)))</f>
        <v>0</v>
      </c>
      <c r="G263">
        <f>IF($B263=" ","",IF(ISERROR(1/VLOOKUP($B263,'Justerad allokering kvv'!$B$1:$AG$700,MATCH(G$1,'Justerad allokering kvv'!$B$1:$AF$1,0),FALSE)),VLOOKUP($B263,'Allokerad kvv'!$B$2:$AV$700,MATCH(G$1,'Allokerad kvv'!$B$1:$AV$1,0),FALSE),VLOOKUP($B263,'Justerad allokering kvv'!$B$1:$AG$700,MATCH(G$1,'Justerad allokering kvv'!$B$1:$AF$1,0),FALSE)))</f>
        <v>0</v>
      </c>
      <c r="H263">
        <f>IF($B263=" ","",IF(ISERROR(1/VLOOKUP($B263,'Justerad allokering kvv'!$B$1:$AG$700,MATCH(H$1,'Justerad allokering kvv'!$B$1:$AF$1,0),FALSE)),VLOOKUP($B263,'Allokerad kvv'!$B$2:$AV$700,MATCH(H$1,'Allokerad kvv'!$B$1:$AV$1,0),FALSE),VLOOKUP($B263,'Justerad allokering kvv'!$B$1:$AG$700,MATCH(H$1,'Justerad allokering kvv'!$B$1:$AF$1,0),FALSE)))</f>
        <v>0</v>
      </c>
      <c r="I263">
        <f>IF($B263=" ","",IF(ISERROR(1/VLOOKUP($B263,'Justerad allokering kvv'!$B$1:$AG$700,MATCH(I$1,'Justerad allokering kvv'!$B$1:$AF$1,0),FALSE)),VLOOKUP($B263,'Allokerad kvv'!$B$2:$AV$700,MATCH(I$1,'Allokerad kvv'!$B$1:$AV$1,0),FALSE),VLOOKUP($B263,'Justerad allokering kvv'!$B$1:$AG$700,MATCH(I$1,'Justerad allokering kvv'!$B$1:$AF$1,0),FALSE)))</f>
        <v>0</v>
      </c>
      <c r="J263">
        <f>IF($B263=" ","",IF(ISERROR(1/VLOOKUP($B263,'Justerad allokering kvv'!$B$1:$AG$700,MATCH(J$1,'Justerad allokering kvv'!$B$1:$AF$1,0),FALSE)),VLOOKUP($B263,'Allokerad kvv'!$B$2:$AV$700,MATCH(J$1,'Allokerad kvv'!$B$1:$AV$1,0),FALSE),VLOOKUP($B263,'Justerad allokering kvv'!$B$1:$AG$700,MATCH(J$1,'Justerad allokering kvv'!$B$1:$AF$1,0),FALSE)))</f>
        <v>0</v>
      </c>
      <c r="K263">
        <f>IF($B263=" ","",IF(ISERROR(1/VLOOKUP($B263,'Justerad allokering kvv'!$B$1:$AG$700,MATCH(K$1,'Justerad allokering kvv'!$B$1:$AF$1,0),FALSE)),VLOOKUP($B263,'Allokerad kvv'!$B$2:$AV$700,MATCH(K$1,'Allokerad kvv'!$B$1:$AV$1,0),FALSE),VLOOKUP($B263,'Justerad allokering kvv'!$B$1:$AG$700,MATCH(K$1,'Justerad allokering kvv'!$B$1:$AF$1,0),FALSE)))</f>
        <v>0</v>
      </c>
      <c r="L263">
        <f>IF($B263=" ","",IF(ISERROR(1/VLOOKUP($B263,'Justerad allokering kvv'!$B$1:$AG$700,MATCH(L$1,'Justerad allokering kvv'!$B$1:$AF$1,0),FALSE)),VLOOKUP($B263,'Allokerad kvv'!$B$2:$AV$700,MATCH(L$1,'Allokerad kvv'!$B$1:$AV$1,0),FALSE),VLOOKUP($B263,'Justerad allokering kvv'!$B$1:$AG$700,MATCH(L$1,'Justerad allokering kvv'!$B$1:$AF$1,0),FALSE)))</f>
        <v>0</v>
      </c>
      <c r="M263">
        <f>IF($B263=" ","",IF(ISERROR(1/VLOOKUP($B263,'Justerad allokering kvv'!$B$1:$AG$700,MATCH(M$1,'Justerad allokering kvv'!$B$1:$AF$1,0),FALSE)),VLOOKUP($B263,'Allokerad kvv'!$B$2:$AV$700,MATCH(M$1,'Allokerad kvv'!$B$1:$AV$1,0),FALSE),VLOOKUP($B263,'Justerad allokering kvv'!$B$1:$AG$700,MATCH(M$1,'Justerad allokering kvv'!$B$1:$AF$1,0),FALSE)))</f>
        <v>0</v>
      </c>
      <c r="N263">
        <f>IF($B263=" ","",IF(ISERROR(1/VLOOKUP($B263,'Justerad allokering kvv'!$B$1:$AG$700,MATCH(N$1,'Justerad allokering kvv'!$B$1:$AF$1,0),FALSE)),VLOOKUP($B263,'Allokerad kvv'!$B$2:$AV$700,MATCH(N$1,'Allokerad kvv'!$B$1:$AV$1,0),FALSE),VLOOKUP($B263,'Justerad allokering kvv'!$B$1:$AG$700,MATCH(N$1,'Justerad allokering kvv'!$B$1:$AF$1,0),FALSE)))</f>
        <v>0</v>
      </c>
      <c r="O263">
        <f>IF($B263=" ","",IF(ISERROR(1/VLOOKUP($B263,'Justerad allokering kvv'!$B$1:$AG$700,MATCH(O$1,'Justerad allokering kvv'!$B$1:$AF$1,0),FALSE)),VLOOKUP($B263,'Allokerad kvv'!$B$2:$AV$700,MATCH(O$1,'Allokerad kvv'!$B$1:$AV$1,0),FALSE),VLOOKUP($B263,'Justerad allokering kvv'!$B$1:$AG$700,MATCH(O$1,'Justerad allokering kvv'!$B$1:$AF$1,0),FALSE)))</f>
        <v>0</v>
      </c>
      <c r="P263">
        <f>IF($B263=" ","",IF(ISERROR(1/VLOOKUP($B263,'Justerad allokering kvv'!$B$1:$AG$700,MATCH(P$1,'Justerad allokering kvv'!$B$1:$AF$1,0),FALSE)),VLOOKUP($B263,'Allokerad kvv'!$B$2:$AV$700,MATCH(P$1,'Allokerad kvv'!$B$1:$AV$1,0),FALSE),VLOOKUP($B263,'Justerad allokering kvv'!$B$1:$AG$700,MATCH(P$1,'Justerad allokering kvv'!$B$1:$AF$1,0),FALSE)))</f>
        <v>0</v>
      </c>
      <c r="Q263">
        <f>IF($B263=" ","",IF(ISERROR(1/VLOOKUP($B263,'Justerad allokering kvv'!$B$1:$AG$700,MATCH(Q$1,'Justerad allokering kvv'!$B$1:$AF$1,0),FALSE)),VLOOKUP($B263,'Allokerad kvv'!$B$2:$AV$700,MATCH(Q$1,'Allokerad kvv'!$B$1:$AV$1,0),FALSE),VLOOKUP($B263,'Justerad allokering kvv'!$B$1:$AG$700,MATCH(Q$1,'Justerad allokering kvv'!$B$1:$AF$1,0),FALSE)))</f>
        <v>0</v>
      </c>
      <c r="R263">
        <f>IF($B263=" ","",IF(ISERROR(1/VLOOKUP($B263,'Justerad allokering kvv'!$B$1:$AG$700,MATCH(R$1,'Justerad allokering kvv'!$B$1:$AF$1,0),FALSE)),VLOOKUP($B263,'Allokerad kvv'!$B$2:$AV$700,MATCH(R$1,'Allokerad kvv'!$B$1:$AV$1,0),FALSE),VLOOKUP($B263,'Justerad allokering kvv'!$B$1:$AG$700,MATCH(R$1,'Justerad allokering kvv'!$B$1:$AF$1,0),FALSE)))</f>
        <v>0</v>
      </c>
      <c r="S263">
        <f>IF($B263=" ","",IF(ISERROR(1/VLOOKUP($B263,'Justerad allokering kvv'!$B$1:$AG$700,MATCH(S$1,'Justerad allokering kvv'!$B$1:$AF$1,0),FALSE)),VLOOKUP($B263,'Allokerad kvv'!$B$2:$AV$700,MATCH(S$1,'Allokerad kvv'!$B$1:$AV$1,0),FALSE),VLOOKUP($B263,'Justerad allokering kvv'!$B$1:$AG$700,MATCH(S$1,'Justerad allokering kvv'!$B$1:$AF$1,0),FALSE)))</f>
        <v>0</v>
      </c>
      <c r="T263">
        <f>IF($B263=" ","",IF(ISERROR(1/VLOOKUP($B263,'Justerad allokering kvv'!$B$1:$AG$700,MATCH(T$1,'Justerad allokering kvv'!$B$1:$AF$1,0),FALSE)),VLOOKUP($B263,'Allokerad kvv'!$B$2:$AV$700,MATCH(T$1,'Allokerad kvv'!$B$1:$AV$1,0),FALSE),VLOOKUP($B263,'Justerad allokering kvv'!$B$1:$AG$700,MATCH(T$1,'Justerad allokering kvv'!$B$1:$AF$1,0),FALSE)))</f>
        <v>0</v>
      </c>
      <c r="U263">
        <f>IF($B263=" ","",IF(ISERROR(1/VLOOKUP($B263,'Justerad allokering kvv'!$B$1:$AG$700,MATCH(U$1,'Justerad allokering kvv'!$B$1:$AF$1,0),FALSE)),VLOOKUP($B263,'Allokerad kvv'!$B$2:$AV$700,MATCH(U$1,'Allokerad kvv'!$B$1:$AV$1,0),FALSE),VLOOKUP($B263,'Justerad allokering kvv'!$B$1:$AG$700,MATCH(U$1,'Justerad allokering kvv'!$B$1:$AF$1,0),FALSE)))</f>
        <v>0</v>
      </c>
      <c r="V263">
        <f>IF($B263=" ","",IF(ISERROR(1/VLOOKUP($B263,'Justerad allokering kvv'!$B$1:$AG$700,MATCH(V$1,'Justerad allokering kvv'!$B$1:$AF$1,0),FALSE)),VLOOKUP($B263,'Allokerad kvv'!$B$2:$AV$700,MATCH(V$1,'Allokerad kvv'!$B$1:$AV$1,0),FALSE),VLOOKUP($B263,'Justerad allokering kvv'!$B$1:$AG$700,MATCH(V$1,'Justerad allokering kvv'!$B$1:$AF$1,0),FALSE)))</f>
        <v>0</v>
      </c>
      <c r="W263">
        <f>IF($B263=" ","",IF(ISERROR(1/VLOOKUP($B263,'Justerad allokering kvv'!$B$1:$AG$700,MATCH(W$1,'Justerad allokering kvv'!$B$1:$AF$1,0),FALSE)),VLOOKUP($B263,'Allokerad kvv'!$B$2:$AV$700,MATCH(W$1,'Allokerad kvv'!$B$1:$AV$1,0),FALSE),VLOOKUP($B263,'Justerad allokering kvv'!$B$1:$AG$700,MATCH(W$1,'Justerad allokering kvv'!$B$1:$AF$1,0),FALSE)))</f>
        <v>0</v>
      </c>
      <c r="X263">
        <f>IF($B263=" ","",IF(ISERROR(1/VLOOKUP($B263,'Justerad allokering kvv'!$B$1:$AG$700,MATCH(X$1,'Justerad allokering kvv'!$B$1:$AF$1,0),FALSE)),VLOOKUP($B263,'Allokerad kvv'!$B$2:$AV$700,MATCH(X$1,'Allokerad kvv'!$B$1:$AV$1,0),FALSE),VLOOKUP($B263,'Justerad allokering kvv'!$B$1:$AG$700,MATCH(X$1,'Justerad allokering kvv'!$B$1:$AF$1,0),FALSE)))</f>
        <v>0</v>
      </c>
      <c r="Y263">
        <f>IF($B263=" ","",IF(ISERROR(1/VLOOKUP($B263,'Justerad allokering kvv'!$B$1:$AG$700,MATCH(Y$1,'Justerad allokering kvv'!$B$1:$AF$1,0),FALSE)),VLOOKUP($B263,'Allokerad kvv'!$B$2:$AV$700,MATCH(Y$1,'Allokerad kvv'!$B$1:$AV$1,0),FALSE),VLOOKUP($B263,'Justerad allokering kvv'!$B$1:$AG$700,MATCH(Y$1,'Justerad allokering kvv'!$B$1:$AF$1,0),FALSE)))</f>
        <v>0</v>
      </c>
      <c r="AB263">
        <f>IFERROR(VLOOKUP($B263,Kraftvärmeprod!$B$1:$AO$424,MATCH("Tillförd energi från rökgaskondensering (GWh)",Kraftvärmeprod!$B$1:$AG$1,0),FALSE)/1,0)</f>
        <v>0</v>
      </c>
      <c r="AE263" s="122">
        <f t="shared" si="16"/>
        <v>0</v>
      </c>
      <c r="AG263">
        <f t="shared" si="17"/>
        <v>0</v>
      </c>
      <c r="AH263">
        <f t="shared" si="18"/>
        <v>0</v>
      </c>
      <c r="AI263" t="str">
        <f>IF(AH263=0,"",AH263/VLOOKUP(B263,Kraftvärmeprod!$B$1:$BC$480,MATCH("Summa tillförd energi exklusive rökgaskondensering",Kraftvärmeprod!$B$1:$BC$1,0),FALSE))</f>
        <v/>
      </c>
      <c r="AK263">
        <f t="shared" si="19"/>
        <v>0</v>
      </c>
    </row>
    <row r="264" spans="1:37" x14ac:dyDescent="0.25">
      <c r="A264" s="2" t="s">
        <v>407</v>
      </c>
      <c r="B264" s="2" t="s">
        <v>418</v>
      </c>
      <c r="C264">
        <f>IF($B264=" ","",IF(ISERROR(1/VLOOKUP($B264,'Justerad allokering kvv'!$B$1:$AG$700,MATCH(C$1,'Justerad allokering kvv'!$B$1:$AF$1,0),FALSE)),VLOOKUP($B264,'Allokerad kvv'!$B$2:$AV$700,MATCH(C$1,'Allokerad kvv'!$B$1:$AV$1,0),FALSE),VLOOKUP($B264,'Justerad allokering kvv'!$B$1:$AG$700,MATCH(C$1,'Justerad allokering kvv'!$B$1:$AF$1,0),FALSE)))</f>
        <v>0</v>
      </c>
      <c r="D264">
        <f>IF($B264=" ","",IF(ISERROR(1/VLOOKUP($B264,'Justerad allokering kvv'!$B$1:$AG$700,MATCH(D$1,'Justerad allokering kvv'!$B$1:$AF$1,0),FALSE)),VLOOKUP($B264,'Allokerad kvv'!$B$2:$AV$700,MATCH(D$1,'Allokerad kvv'!$B$1:$AV$1,0),FALSE),VLOOKUP($B264,'Justerad allokering kvv'!$B$1:$AG$700,MATCH(D$1,'Justerad allokering kvv'!$B$1:$AF$1,0),FALSE)))</f>
        <v>0</v>
      </c>
      <c r="E264">
        <f>IF($B264=" ","",IF(ISERROR(1/VLOOKUP($B264,'Justerad allokering kvv'!$B$1:$AG$700,MATCH(E$1,'Justerad allokering kvv'!$B$1:$AF$1,0),FALSE)),VLOOKUP($B264,'Allokerad kvv'!$B$2:$AV$700,MATCH(E$1,'Allokerad kvv'!$B$1:$AV$1,0),FALSE),VLOOKUP($B264,'Justerad allokering kvv'!$B$1:$AG$700,MATCH(E$1,'Justerad allokering kvv'!$B$1:$AF$1,0),FALSE)))</f>
        <v>38.565300000000001</v>
      </c>
      <c r="F264">
        <f>IF($B264=" ","",IF(ISERROR(1/VLOOKUP($B264,'Justerad allokering kvv'!$B$1:$AG$700,MATCH(F$1,'Justerad allokering kvv'!$B$1:$AF$1,0),FALSE)),VLOOKUP($B264,'Allokerad kvv'!$B$2:$AV$700,MATCH(F$1,'Allokerad kvv'!$B$1:$AV$1,0),FALSE),VLOOKUP($B264,'Justerad allokering kvv'!$B$1:$AG$700,MATCH(F$1,'Justerad allokering kvv'!$B$1:$AF$1,0),FALSE)))</f>
        <v>0</v>
      </c>
      <c r="G264">
        <f>IF($B264=" ","",IF(ISERROR(1/VLOOKUP($B264,'Justerad allokering kvv'!$B$1:$AG$700,MATCH(G$1,'Justerad allokering kvv'!$B$1:$AF$1,0),FALSE)),VLOOKUP($B264,'Allokerad kvv'!$B$2:$AV$700,MATCH(G$1,'Allokerad kvv'!$B$1:$AV$1,0),FALSE),VLOOKUP($B264,'Justerad allokering kvv'!$B$1:$AG$700,MATCH(G$1,'Justerad allokering kvv'!$B$1:$AF$1,0),FALSE)))</f>
        <v>0.33749200000000001</v>
      </c>
      <c r="H264">
        <f>IF($B264=" ","",IF(ISERROR(1/VLOOKUP($B264,'Justerad allokering kvv'!$B$1:$AG$700,MATCH(H$1,'Justerad allokering kvv'!$B$1:$AF$1,0),FALSE)),VLOOKUP($B264,'Allokerad kvv'!$B$2:$AV$700,MATCH(H$1,'Allokerad kvv'!$B$1:$AV$1,0),FALSE),VLOOKUP($B264,'Justerad allokering kvv'!$B$1:$AG$700,MATCH(H$1,'Justerad allokering kvv'!$B$1:$AF$1,0),FALSE)))</f>
        <v>0</v>
      </c>
      <c r="I264">
        <f>IF($B264=" ","",IF(ISERROR(1/VLOOKUP($B264,'Justerad allokering kvv'!$B$1:$AG$700,MATCH(I$1,'Justerad allokering kvv'!$B$1:$AF$1,0),FALSE)),VLOOKUP($B264,'Allokerad kvv'!$B$2:$AV$700,MATCH(I$1,'Allokerad kvv'!$B$1:$AV$1,0),FALSE),VLOOKUP($B264,'Justerad allokering kvv'!$B$1:$AG$700,MATCH(I$1,'Justerad allokering kvv'!$B$1:$AF$1,0),FALSE)))</f>
        <v>0</v>
      </c>
      <c r="J264">
        <f>IF($B264=" ","",IF(ISERROR(1/VLOOKUP($B264,'Justerad allokering kvv'!$B$1:$AG$700,MATCH(J$1,'Justerad allokering kvv'!$B$1:$AF$1,0),FALSE)),VLOOKUP($B264,'Allokerad kvv'!$B$2:$AV$700,MATCH(J$1,'Allokerad kvv'!$B$1:$AV$1,0),FALSE),VLOOKUP($B264,'Justerad allokering kvv'!$B$1:$AG$700,MATCH(J$1,'Justerad allokering kvv'!$B$1:$AF$1,0),FALSE)))</f>
        <v>0</v>
      </c>
      <c r="K264">
        <f>IF($B264=" ","",IF(ISERROR(1/VLOOKUP($B264,'Justerad allokering kvv'!$B$1:$AG$700,MATCH(K$1,'Justerad allokering kvv'!$B$1:$AF$1,0),FALSE)),VLOOKUP($B264,'Allokerad kvv'!$B$2:$AV$700,MATCH(K$1,'Allokerad kvv'!$B$1:$AV$1,0),FALSE),VLOOKUP($B264,'Justerad allokering kvv'!$B$1:$AG$700,MATCH(K$1,'Justerad allokering kvv'!$B$1:$AF$1,0),FALSE)))</f>
        <v>0</v>
      </c>
      <c r="L264">
        <f>IF($B264=" ","",IF(ISERROR(1/VLOOKUP($B264,'Justerad allokering kvv'!$B$1:$AG$700,MATCH(L$1,'Justerad allokering kvv'!$B$1:$AF$1,0),FALSE)),VLOOKUP($B264,'Allokerad kvv'!$B$2:$AV$700,MATCH(L$1,'Allokerad kvv'!$B$1:$AV$1,0),FALSE),VLOOKUP($B264,'Justerad allokering kvv'!$B$1:$AG$700,MATCH(L$1,'Justerad allokering kvv'!$B$1:$AF$1,0),FALSE)))</f>
        <v>0</v>
      </c>
      <c r="M264">
        <f>IF($B264=" ","",IF(ISERROR(1/VLOOKUP($B264,'Justerad allokering kvv'!$B$1:$AG$700,MATCH(M$1,'Justerad allokering kvv'!$B$1:$AF$1,0),FALSE)),VLOOKUP($B264,'Allokerad kvv'!$B$2:$AV$700,MATCH(M$1,'Allokerad kvv'!$B$1:$AV$1,0),FALSE),VLOOKUP($B264,'Justerad allokering kvv'!$B$1:$AG$700,MATCH(M$1,'Justerad allokering kvv'!$B$1:$AF$1,0),FALSE)))</f>
        <v>16.527699999999999</v>
      </c>
      <c r="N264">
        <f>IF($B264=" ","",IF(ISERROR(1/VLOOKUP($B264,'Justerad allokering kvv'!$B$1:$AG$700,MATCH(N$1,'Justerad allokering kvv'!$B$1:$AF$1,0),FALSE)),VLOOKUP($B264,'Allokerad kvv'!$B$2:$AV$700,MATCH(N$1,'Allokerad kvv'!$B$1:$AV$1,0),FALSE),VLOOKUP($B264,'Justerad allokering kvv'!$B$1:$AG$700,MATCH(N$1,'Justerad allokering kvv'!$B$1:$AF$1,0),FALSE)))</f>
        <v>0</v>
      </c>
      <c r="O264">
        <f>IF($B264=" ","",IF(ISERROR(1/VLOOKUP($B264,'Justerad allokering kvv'!$B$1:$AG$700,MATCH(O$1,'Justerad allokering kvv'!$B$1:$AF$1,0),FALSE)),VLOOKUP($B264,'Allokerad kvv'!$B$2:$AV$700,MATCH(O$1,'Allokerad kvv'!$B$1:$AV$1,0),FALSE),VLOOKUP($B264,'Justerad allokering kvv'!$B$1:$AG$700,MATCH(O$1,'Justerad allokering kvv'!$B$1:$AF$1,0),FALSE)))</f>
        <v>0</v>
      </c>
      <c r="P264">
        <f>IF($B264=" ","",IF(ISERROR(1/VLOOKUP($B264,'Justerad allokering kvv'!$B$1:$AG$700,MATCH(P$1,'Justerad allokering kvv'!$B$1:$AF$1,0),FALSE)),VLOOKUP($B264,'Allokerad kvv'!$B$2:$AV$700,MATCH(P$1,'Allokerad kvv'!$B$1:$AV$1,0),FALSE),VLOOKUP($B264,'Justerad allokering kvv'!$B$1:$AG$700,MATCH(P$1,'Justerad allokering kvv'!$B$1:$AF$1,0),FALSE)))</f>
        <v>0</v>
      </c>
      <c r="Q264">
        <f>IF($B264=" ","",IF(ISERROR(1/VLOOKUP($B264,'Justerad allokering kvv'!$B$1:$AG$700,MATCH(Q$1,'Justerad allokering kvv'!$B$1:$AF$1,0),FALSE)),VLOOKUP($B264,'Allokerad kvv'!$B$2:$AV$700,MATCH(Q$1,'Allokerad kvv'!$B$1:$AV$1,0),FALSE),VLOOKUP($B264,'Justerad allokering kvv'!$B$1:$AG$700,MATCH(Q$1,'Justerad allokering kvv'!$B$1:$AF$1,0),FALSE)))</f>
        <v>0</v>
      </c>
      <c r="R264">
        <f>IF($B264=" ","",IF(ISERROR(1/VLOOKUP($B264,'Justerad allokering kvv'!$B$1:$AG$700,MATCH(R$1,'Justerad allokering kvv'!$B$1:$AF$1,0),FALSE)),VLOOKUP($B264,'Allokerad kvv'!$B$2:$AV$700,MATCH(R$1,'Allokerad kvv'!$B$1:$AV$1,0),FALSE),VLOOKUP($B264,'Justerad allokering kvv'!$B$1:$AG$700,MATCH(R$1,'Justerad allokering kvv'!$B$1:$AF$1,0),FALSE)))</f>
        <v>2.4510700000000001</v>
      </c>
      <c r="S264">
        <f>IF($B264=" ","",IF(ISERROR(1/VLOOKUP($B264,'Justerad allokering kvv'!$B$1:$AG$700,MATCH(S$1,'Justerad allokering kvv'!$B$1:$AF$1,0),FALSE)),VLOOKUP($B264,'Allokerad kvv'!$B$2:$AV$700,MATCH(S$1,'Allokerad kvv'!$B$1:$AV$1,0),FALSE),VLOOKUP($B264,'Justerad allokering kvv'!$B$1:$AG$700,MATCH(S$1,'Justerad allokering kvv'!$B$1:$AF$1,0),FALSE)))</f>
        <v>0</v>
      </c>
      <c r="T264">
        <f>IF($B264=" ","",IF(ISERROR(1/VLOOKUP($B264,'Justerad allokering kvv'!$B$1:$AG$700,MATCH(T$1,'Justerad allokering kvv'!$B$1:$AF$1,0),FALSE)),VLOOKUP($B264,'Allokerad kvv'!$B$2:$AV$700,MATCH(T$1,'Allokerad kvv'!$B$1:$AV$1,0),FALSE),VLOOKUP($B264,'Justerad allokering kvv'!$B$1:$AG$700,MATCH(T$1,'Justerad allokering kvv'!$B$1:$AF$1,0),FALSE)))</f>
        <v>2.6569600000000002</v>
      </c>
      <c r="U264">
        <f>IF($B264=" ","",IF(ISERROR(1/VLOOKUP($B264,'Justerad allokering kvv'!$B$1:$AG$700,MATCH(U$1,'Justerad allokering kvv'!$B$1:$AF$1,0),FALSE)),VLOOKUP($B264,'Allokerad kvv'!$B$2:$AV$700,MATCH(U$1,'Allokerad kvv'!$B$1:$AV$1,0),FALSE),VLOOKUP($B264,'Justerad allokering kvv'!$B$1:$AG$700,MATCH(U$1,'Justerad allokering kvv'!$B$1:$AF$1,0),FALSE)))</f>
        <v>0</v>
      </c>
      <c r="V264">
        <f>IF($B264=" ","",IF(ISERROR(1/VLOOKUP($B264,'Justerad allokering kvv'!$B$1:$AG$700,MATCH(V$1,'Justerad allokering kvv'!$B$1:$AF$1,0),FALSE)),VLOOKUP($B264,'Allokerad kvv'!$B$2:$AV$700,MATCH(V$1,'Allokerad kvv'!$B$1:$AV$1,0),FALSE),VLOOKUP($B264,'Justerad allokering kvv'!$B$1:$AG$700,MATCH(V$1,'Justerad allokering kvv'!$B$1:$AF$1,0),FALSE)))</f>
        <v>0</v>
      </c>
      <c r="W264">
        <f>IF($B264=" ","",IF(ISERROR(1/VLOOKUP($B264,'Justerad allokering kvv'!$B$1:$AG$700,MATCH(W$1,'Justerad allokering kvv'!$B$1:$AF$1,0),FALSE)),VLOOKUP($B264,'Allokerad kvv'!$B$2:$AV$700,MATCH(W$1,'Allokerad kvv'!$B$1:$AV$1,0),FALSE),VLOOKUP($B264,'Justerad allokering kvv'!$B$1:$AG$700,MATCH(W$1,'Justerad allokering kvv'!$B$1:$AF$1,0),FALSE)))</f>
        <v>0</v>
      </c>
      <c r="X264">
        <f>IF($B264=" ","",IF(ISERROR(1/VLOOKUP($B264,'Justerad allokering kvv'!$B$1:$AG$700,MATCH(X$1,'Justerad allokering kvv'!$B$1:$AF$1,0),FALSE)),VLOOKUP($B264,'Allokerad kvv'!$B$2:$AV$700,MATCH(X$1,'Allokerad kvv'!$B$1:$AV$1,0),FALSE),VLOOKUP($B264,'Justerad allokering kvv'!$B$1:$AG$700,MATCH(X$1,'Justerad allokering kvv'!$B$1:$AF$1,0),FALSE)))</f>
        <v>0</v>
      </c>
      <c r="Y264">
        <f>IF($B264=" ","",IF(ISERROR(1/VLOOKUP($B264,'Justerad allokering kvv'!$B$1:$AG$700,MATCH(Y$1,'Justerad allokering kvv'!$B$1:$AF$1,0),FALSE)),VLOOKUP($B264,'Allokerad kvv'!$B$2:$AV$700,MATCH(Y$1,'Allokerad kvv'!$B$1:$AV$1,0),FALSE),VLOOKUP($B264,'Justerad allokering kvv'!$B$1:$AG$700,MATCH(Y$1,'Justerad allokering kvv'!$B$1:$AF$1,0),FALSE)))</f>
        <v>0</v>
      </c>
      <c r="AB264">
        <f>IFERROR(VLOOKUP($B264,Kraftvärmeprod!$B$1:$AO$424,MATCH("Tillförd energi från rökgaskondensering (GWh)",Kraftvärmeprod!$B$1:$AG$1,0),FALSE)/1,0)</f>
        <v>0</v>
      </c>
      <c r="AE264" s="122">
        <f t="shared" si="16"/>
        <v>60.538522</v>
      </c>
      <c r="AG264">
        <f t="shared" si="17"/>
        <v>58.087451999999999</v>
      </c>
      <c r="AH264">
        <f t="shared" si="18"/>
        <v>58.087451999999999</v>
      </c>
      <c r="AI264">
        <f>IF(AH264=0,"",AH264/VLOOKUP(B264,Kraftvärmeprod!$B$1:$BC$480,MATCH("Summa tillförd energi exklusive rökgaskondensering",Kraftvärmeprod!$B$1:$BC$1,0),FALSE))</f>
        <v>0.62036708887797176</v>
      </c>
      <c r="AK264">
        <f t="shared" si="19"/>
        <v>57.749960000000002</v>
      </c>
    </row>
    <row r="265" spans="1:37" x14ac:dyDescent="0.25">
      <c r="A265" s="2" t="s">
        <v>407</v>
      </c>
      <c r="B265" s="2" t="s">
        <v>419</v>
      </c>
      <c r="C265">
        <f>IF($B265=" ","",IF(ISERROR(1/VLOOKUP($B265,'Justerad allokering kvv'!$B$1:$AG$700,MATCH(C$1,'Justerad allokering kvv'!$B$1:$AF$1,0),FALSE)),VLOOKUP($B265,'Allokerad kvv'!$B$2:$AV$700,MATCH(C$1,'Allokerad kvv'!$B$1:$AV$1,0),FALSE),VLOOKUP($B265,'Justerad allokering kvv'!$B$1:$AG$700,MATCH(C$1,'Justerad allokering kvv'!$B$1:$AF$1,0),FALSE)))</f>
        <v>0</v>
      </c>
      <c r="D265">
        <f>IF($B265=" ","",IF(ISERROR(1/VLOOKUP($B265,'Justerad allokering kvv'!$B$1:$AG$700,MATCH(D$1,'Justerad allokering kvv'!$B$1:$AF$1,0),FALSE)),VLOOKUP($B265,'Allokerad kvv'!$B$2:$AV$700,MATCH(D$1,'Allokerad kvv'!$B$1:$AV$1,0),FALSE),VLOOKUP($B265,'Justerad allokering kvv'!$B$1:$AG$700,MATCH(D$1,'Justerad allokering kvv'!$B$1:$AF$1,0),FALSE)))</f>
        <v>0</v>
      </c>
      <c r="E265">
        <f>IF($B265=" ","",IF(ISERROR(1/VLOOKUP($B265,'Justerad allokering kvv'!$B$1:$AG$700,MATCH(E$1,'Justerad allokering kvv'!$B$1:$AF$1,0),FALSE)),VLOOKUP($B265,'Allokerad kvv'!$B$2:$AV$700,MATCH(E$1,'Allokerad kvv'!$B$1:$AV$1,0),FALSE),VLOOKUP($B265,'Justerad allokering kvv'!$B$1:$AG$700,MATCH(E$1,'Justerad allokering kvv'!$B$1:$AF$1,0),FALSE)))</f>
        <v>0</v>
      </c>
      <c r="F265">
        <f>IF($B265=" ","",IF(ISERROR(1/VLOOKUP($B265,'Justerad allokering kvv'!$B$1:$AG$700,MATCH(F$1,'Justerad allokering kvv'!$B$1:$AF$1,0),FALSE)),VLOOKUP($B265,'Allokerad kvv'!$B$2:$AV$700,MATCH(F$1,'Allokerad kvv'!$B$1:$AV$1,0),FALSE),VLOOKUP($B265,'Justerad allokering kvv'!$B$1:$AG$700,MATCH(F$1,'Justerad allokering kvv'!$B$1:$AF$1,0),FALSE)))</f>
        <v>0</v>
      </c>
      <c r="G265">
        <f>IF($B265=" ","",IF(ISERROR(1/VLOOKUP($B265,'Justerad allokering kvv'!$B$1:$AG$700,MATCH(G$1,'Justerad allokering kvv'!$B$1:$AF$1,0),FALSE)),VLOOKUP($B265,'Allokerad kvv'!$B$2:$AV$700,MATCH(G$1,'Allokerad kvv'!$B$1:$AV$1,0),FALSE),VLOOKUP($B265,'Justerad allokering kvv'!$B$1:$AG$700,MATCH(G$1,'Justerad allokering kvv'!$B$1:$AF$1,0),FALSE)))</f>
        <v>0</v>
      </c>
      <c r="H265">
        <f>IF($B265=" ","",IF(ISERROR(1/VLOOKUP($B265,'Justerad allokering kvv'!$B$1:$AG$700,MATCH(H$1,'Justerad allokering kvv'!$B$1:$AF$1,0),FALSE)),VLOOKUP($B265,'Allokerad kvv'!$B$2:$AV$700,MATCH(H$1,'Allokerad kvv'!$B$1:$AV$1,0),FALSE),VLOOKUP($B265,'Justerad allokering kvv'!$B$1:$AG$700,MATCH(H$1,'Justerad allokering kvv'!$B$1:$AF$1,0),FALSE)))</f>
        <v>0</v>
      </c>
      <c r="I265">
        <f>IF($B265=" ","",IF(ISERROR(1/VLOOKUP($B265,'Justerad allokering kvv'!$B$1:$AG$700,MATCH(I$1,'Justerad allokering kvv'!$B$1:$AF$1,0),FALSE)),VLOOKUP($B265,'Allokerad kvv'!$B$2:$AV$700,MATCH(I$1,'Allokerad kvv'!$B$1:$AV$1,0),FALSE),VLOOKUP($B265,'Justerad allokering kvv'!$B$1:$AG$700,MATCH(I$1,'Justerad allokering kvv'!$B$1:$AF$1,0),FALSE)))</f>
        <v>0</v>
      </c>
      <c r="J265">
        <f>IF($B265=" ","",IF(ISERROR(1/VLOOKUP($B265,'Justerad allokering kvv'!$B$1:$AG$700,MATCH(J$1,'Justerad allokering kvv'!$B$1:$AF$1,0),FALSE)),VLOOKUP($B265,'Allokerad kvv'!$B$2:$AV$700,MATCH(J$1,'Allokerad kvv'!$B$1:$AV$1,0),FALSE),VLOOKUP($B265,'Justerad allokering kvv'!$B$1:$AG$700,MATCH(J$1,'Justerad allokering kvv'!$B$1:$AF$1,0),FALSE)))</f>
        <v>0</v>
      </c>
      <c r="K265">
        <f>IF($B265=" ","",IF(ISERROR(1/VLOOKUP($B265,'Justerad allokering kvv'!$B$1:$AG$700,MATCH(K$1,'Justerad allokering kvv'!$B$1:$AF$1,0),FALSE)),VLOOKUP($B265,'Allokerad kvv'!$B$2:$AV$700,MATCH(K$1,'Allokerad kvv'!$B$1:$AV$1,0),FALSE),VLOOKUP($B265,'Justerad allokering kvv'!$B$1:$AG$700,MATCH(K$1,'Justerad allokering kvv'!$B$1:$AF$1,0),FALSE)))</f>
        <v>0</v>
      </c>
      <c r="L265">
        <f>IF($B265=" ","",IF(ISERROR(1/VLOOKUP($B265,'Justerad allokering kvv'!$B$1:$AG$700,MATCH(L$1,'Justerad allokering kvv'!$B$1:$AF$1,0),FALSE)),VLOOKUP($B265,'Allokerad kvv'!$B$2:$AV$700,MATCH(L$1,'Allokerad kvv'!$B$1:$AV$1,0),FALSE),VLOOKUP($B265,'Justerad allokering kvv'!$B$1:$AG$700,MATCH(L$1,'Justerad allokering kvv'!$B$1:$AF$1,0),FALSE)))</f>
        <v>0</v>
      </c>
      <c r="M265">
        <f>IF($B265=" ","",IF(ISERROR(1/VLOOKUP($B265,'Justerad allokering kvv'!$B$1:$AG$700,MATCH(M$1,'Justerad allokering kvv'!$B$1:$AF$1,0),FALSE)),VLOOKUP($B265,'Allokerad kvv'!$B$2:$AV$700,MATCH(M$1,'Allokerad kvv'!$B$1:$AV$1,0),FALSE),VLOOKUP($B265,'Justerad allokering kvv'!$B$1:$AG$700,MATCH(M$1,'Justerad allokering kvv'!$B$1:$AF$1,0),FALSE)))</f>
        <v>0</v>
      </c>
      <c r="N265">
        <f>IF($B265=" ","",IF(ISERROR(1/VLOOKUP($B265,'Justerad allokering kvv'!$B$1:$AG$700,MATCH(N$1,'Justerad allokering kvv'!$B$1:$AF$1,0),FALSE)),VLOOKUP($B265,'Allokerad kvv'!$B$2:$AV$700,MATCH(N$1,'Allokerad kvv'!$B$1:$AV$1,0),FALSE),VLOOKUP($B265,'Justerad allokering kvv'!$B$1:$AG$700,MATCH(N$1,'Justerad allokering kvv'!$B$1:$AF$1,0),FALSE)))</f>
        <v>0</v>
      </c>
      <c r="O265">
        <f>IF($B265=" ","",IF(ISERROR(1/VLOOKUP($B265,'Justerad allokering kvv'!$B$1:$AG$700,MATCH(O$1,'Justerad allokering kvv'!$B$1:$AF$1,0),FALSE)),VLOOKUP($B265,'Allokerad kvv'!$B$2:$AV$700,MATCH(O$1,'Allokerad kvv'!$B$1:$AV$1,0),FALSE),VLOOKUP($B265,'Justerad allokering kvv'!$B$1:$AG$700,MATCH(O$1,'Justerad allokering kvv'!$B$1:$AF$1,0),FALSE)))</f>
        <v>0</v>
      </c>
      <c r="P265">
        <f>IF($B265=" ","",IF(ISERROR(1/VLOOKUP($B265,'Justerad allokering kvv'!$B$1:$AG$700,MATCH(P$1,'Justerad allokering kvv'!$B$1:$AF$1,0),FALSE)),VLOOKUP($B265,'Allokerad kvv'!$B$2:$AV$700,MATCH(P$1,'Allokerad kvv'!$B$1:$AV$1,0),FALSE),VLOOKUP($B265,'Justerad allokering kvv'!$B$1:$AG$700,MATCH(P$1,'Justerad allokering kvv'!$B$1:$AF$1,0),FALSE)))</f>
        <v>0</v>
      </c>
      <c r="Q265">
        <f>IF($B265=" ","",IF(ISERROR(1/VLOOKUP($B265,'Justerad allokering kvv'!$B$1:$AG$700,MATCH(Q$1,'Justerad allokering kvv'!$B$1:$AF$1,0),FALSE)),VLOOKUP($B265,'Allokerad kvv'!$B$2:$AV$700,MATCH(Q$1,'Allokerad kvv'!$B$1:$AV$1,0),FALSE),VLOOKUP($B265,'Justerad allokering kvv'!$B$1:$AG$700,MATCH(Q$1,'Justerad allokering kvv'!$B$1:$AF$1,0),FALSE)))</f>
        <v>0</v>
      </c>
      <c r="R265">
        <f>IF($B265=" ","",IF(ISERROR(1/VLOOKUP($B265,'Justerad allokering kvv'!$B$1:$AG$700,MATCH(R$1,'Justerad allokering kvv'!$B$1:$AF$1,0),FALSE)),VLOOKUP($B265,'Allokerad kvv'!$B$2:$AV$700,MATCH(R$1,'Allokerad kvv'!$B$1:$AV$1,0),FALSE),VLOOKUP($B265,'Justerad allokering kvv'!$B$1:$AG$700,MATCH(R$1,'Justerad allokering kvv'!$B$1:$AF$1,0),FALSE)))</f>
        <v>0</v>
      </c>
      <c r="S265">
        <f>IF($B265=" ","",IF(ISERROR(1/VLOOKUP($B265,'Justerad allokering kvv'!$B$1:$AG$700,MATCH(S$1,'Justerad allokering kvv'!$B$1:$AF$1,0),FALSE)),VLOOKUP($B265,'Allokerad kvv'!$B$2:$AV$700,MATCH(S$1,'Allokerad kvv'!$B$1:$AV$1,0),FALSE),VLOOKUP($B265,'Justerad allokering kvv'!$B$1:$AG$700,MATCH(S$1,'Justerad allokering kvv'!$B$1:$AF$1,0),FALSE)))</f>
        <v>0</v>
      </c>
      <c r="T265">
        <f>IF($B265=" ","",IF(ISERROR(1/VLOOKUP($B265,'Justerad allokering kvv'!$B$1:$AG$700,MATCH(T$1,'Justerad allokering kvv'!$B$1:$AF$1,0),FALSE)),VLOOKUP($B265,'Allokerad kvv'!$B$2:$AV$700,MATCH(T$1,'Allokerad kvv'!$B$1:$AV$1,0),FALSE),VLOOKUP($B265,'Justerad allokering kvv'!$B$1:$AG$700,MATCH(T$1,'Justerad allokering kvv'!$B$1:$AF$1,0),FALSE)))</f>
        <v>0</v>
      </c>
      <c r="U265">
        <f>IF($B265=" ","",IF(ISERROR(1/VLOOKUP($B265,'Justerad allokering kvv'!$B$1:$AG$700,MATCH(U$1,'Justerad allokering kvv'!$B$1:$AF$1,0),FALSE)),VLOOKUP($B265,'Allokerad kvv'!$B$2:$AV$700,MATCH(U$1,'Allokerad kvv'!$B$1:$AV$1,0),FALSE),VLOOKUP($B265,'Justerad allokering kvv'!$B$1:$AG$700,MATCH(U$1,'Justerad allokering kvv'!$B$1:$AF$1,0),FALSE)))</f>
        <v>0</v>
      </c>
      <c r="V265">
        <f>IF($B265=" ","",IF(ISERROR(1/VLOOKUP($B265,'Justerad allokering kvv'!$B$1:$AG$700,MATCH(V$1,'Justerad allokering kvv'!$B$1:$AF$1,0),FALSE)),VLOOKUP($B265,'Allokerad kvv'!$B$2:$AV$700,MATCH(V$1,'Allokerad kvv'!$B$1:$AV$1,0),FALSE),VLOOKUP($B265,'Justerad allokering kvv'!$B$1:$AG$700,MATCH(V$1,'Justerad allokering kvv'!$B$1:$AF$1,0),FALSE)))</f>
        <v>0</v>
      </c>
      <c r="W265">
        <f>IF($B265=" ","",IF(ISERROR(1/VLOOKUP($B265,'Justerad allokering kvv'!$B$1:$AG$700,MATCH(W$1,'Justerad allokering kvv'!$B$1:$AF$1,0),FALSE)),VLOOKUP($B265,'Allokerad kvv'!$B$2:$AV$700,MATCH(W$1,'Allokerad kvv'!$B$1:$AV$1,0),FALSE),VLOOKUP($B265,'Justerad allokering kvv'!$B$1:$AG$700,MATCH(W$1,'Justerad allokering kvv'!$B$1:$AF$1,0),FALSE)))</f>
        <v>0</v>
      </c>
      <c r="X265">
        <f>IF($B265=" ","",IF(ISERROR(1/VLOOKUP($B265,'Justerad allokering kvv'!$B$1:$AG$700,MATCH(X$1,'Justerad allokering kvv'!$B$1:$AF$1,0),FALSE)),VLOOKUP($B265,'Allokerad kvv'!$B$2:$AV$700,MATCH(X$1,'Allokerad kvv'!$B$1:$AV$1,0),FALSE),VLOOKUP($B265,'Justerad allokering kvv'!$B$1:$AG$700,MATCH(X$1,'Justerad allokering kvv'!$B$1:$AF$1,0),FALSE)))</f>
        <v>0</v>
      </c>
      <c r="Y265">
        <f>IF($B265=" ","",IF(ISERROR(1/VLOOKUP($B265,'Justerad allokering kvv'!$B$1:$AG$700,MATCH(Y$1,'Justerad allokering kvv'!$B$1:$AF$1,0),FALSE)),VLOOKUP($B265,'Allokerad kvv'!$B$2:$AV$700,MATCH(Y$1,'Allokerad kvv'!$B$1:$AV$1,0),FALSE),VLOOKUP($B265,'Justerad allokering kvv'!$B$1:$AG$700,MATCH(Y$1,'Justerad allokering kvv'!$B$1:$AF$1,0),FALSE)))</f>
        <v>0</v>
      </c>
      <c r="AB265">
        <f>IFERROR(VLOOKUP($B265,Kraftvärmeprod!$B$1:$AO$424,MATCH("Tillförd energi från rökgaskondensering (GWh)",Kraftvärmeprod!$B$1:$AG$1,0),FALSE)/1,0)</f>
        <v>0</v>
      </c>
      <c r="AE265" s="122">
        <f t="shared" si="16"/>
        <v>0</v>
      </c>
      <c r="AG265">
        <f t="shared" si="17"/>
        <v>0</v>
      </c>
      <c r="AH265">
        <f t="shared" si="18"/>
        <v>0</v>
      </c>
      <c r="AI265" t="str">
        <f>IF(AH265=0,"",AH265/VLOOKUP(B265,Kraftvärmeprod!$B$1:$BC$480,MATCH("Summa tillförd energi exklusive rökgaskondensering",Kraftvärmeprod!$B$1:$BC$1,0),FALSE))</f>
        <v/>
      </c>
      <c r="AK265">
        <f t="shared" si="19"/>
        <v>0</v>
      </c>
    </row>
    <row r="266" spans="1:37" x14ac:dyDescent="0.25">
      <c r="A266" s="2" t="s">
        <v>407</v>
      </c>
      <c r="B266" s="2" t="s">
        <v>420</v>
      </c>
      <c r="C266">
        <f>IF($B266=" ","",IF(ISERROR(1/VLOOKUP($B266,'Justerad allokering kvv'!$B$1:$AG$700,MATCH(C$1,'Justerad allokering kvv'!$B$1:$AF$1,0),FALSE)),VLOOKUP($B266,'Allokerad kvv'!$B$2:$AV$700,MATCH(C$1,'Allokerad kvv'!$B$1:$AV$1,0),FALSE),VLOOKUP($B266,'Justerad allokering kvv'!$B$1:$AG$700,MATCH(C$1,'Justerad allokering kvv'!$B$1:$AF$1,0),FALSE)))</f>
        <v>0</v>
      </c>
      <c r="D266">
        <f>IF($B266=" ","",IF(ISERROR(1/VLOOKUP($B266,'Justerad allokering kvv'!$B$1:$AG$700,MATCH(D$1,'Justerad allokering kvv'!$B$1:$AF$1,0),FALSE)),VLOOKUP($B266,'Allokerad kvv'!$B$2:$AV$700,MATCH(D$1,'Allokerad kvv'!$B$1:$AV$1,0),FALSE),VLOOKUP($B266,'Justerad allokering kvv'!$B$1:$AG$700,MATCH(D$1,'Justerad allokering kvv'!$B$1:$AF$1,0),FALSE)))</f>
        <v>0</v>
      </c>
      <c r="E266">
        <f>IF($B266=" ","",IF(ISERROR(1/VLOOKUP($B266,'Justerad allokering kvv'!$B$1:$AG$700,MATCH(E$1,'Justerad allokering kvv'!$B$1:$AF$1,0),FALSE)),VLOOKUP($B266,'Allokerad kvv'!$B$2:$AV$700,MATCH(E$1,'Allokerad kvv'!$B$1:$AV$1,0),FALSE),VLOOKUP($B266,'Justerad allokering kvv'!$B$1:$AG$700,MATCH(E$1,'Justerad allokering kvv'!$B$1:$AF$1,0),FALSE)))</f>
        <v>0</v>
      </c>
      <c r="F266">
        <f>IF($B266=" ","",IF(ISERROR(1/VLOOKUP($B266,'Justerad allokering kvv'!$B$1:$AG$700,MATCH(F$1,'Justerad allokering kvv'!$B$1:$AF$1,0),FALSE)),VLOOKUP($B266,'Allokerad kvv'!$B$2:$AV$700,MATCH(F$1,'Allokerad kvv'!$B$1:$AV$1,0),FALSE),VLOOKUP($B266,'Justerad allokering kvv'!$B$1:$AG$700,MATCH(F$1,'Justerad allokering kvv'!$B$1:$AF$1,0),FALSE)))</f>
        <v>0</v>
      </c>
      <c r="G266">
        <f>IF($B266=" ","",IF(ISERROR(1/VLOOKUP($B266,'Justerad allokering kvv'!$B$1:$AG$700,MATCH(G$1,'Justerad allokering kvv'!$B$1:$AF$1,0),FALSE)),VLOOKUP($B266,'Allokerad kvv'!$B$2:$AV$700,MATCH(G$1,'Allokerad kvv'!$B$1:$AV$1,0),FALSE),VLOOKUP($B266,'Justerad allokering kvv'!$B$1:$AG$700,MATCH(G$1,'Justerad allokering kvv'!$B$1:$AF$1,0),FALSE)))</f>
        <v>0</v>
      </c>
      <c r="H266">
        <f>IF($B266=" ","",IF(ISERROR(1/VLOOKUP($B266,'Justerad allokering kvv'!$B$1:$AG$700,MATCH(H$1,'Justerad allokering kvv'!$B$1:$AF$1,0),FALSE)),VLOOKUP($B266,'Allokerad kvv'!$B$2:$AV$700,MATCH(H$1,'Allokerad kvv'!$B$1:$AV$1,0),FALSE),VLOOKUP($B266,'Justerad allokering kvv'!$B$1:$AG$700,MATCH(H$1,'Justerad allokering kvv'!$B$1:$AF$1,0),FALSE)))</f>
        <v>0</v>
      </c>
      <c r="I266">
        <f>IF($B266=" ","",IF(ISERROR(1/VLOOKUP($B266,'Justerad allokering kvv'!$B$1:$AG$700,MATCH(I$1,'Justerad allokering kvv'!$B$1:$AF$1,0),FALSE)),VLOOKUP($B266,'Allokerad kvv'!$B$2:$AV$700,MATCH(I$1,'Allokerad kvv'!$B$1:$AV$1,0),FALSE),VLOOKUP($B266,'Justerad allokering kvv'!$B$1:$AG$700,MATCH(I$1,'Justerad allokering kvv'!$B$1:$AF$1,0),FALSE)))</f>
        <v>0</v>
      </c>
      <c r="J266">
        <f>IF($B266=" ","",IF(ISERROR(1/VLOOKUP($B266,'Justerad allokering kvv'!$B$1:$AG$700,MATCH(J$1,'Justerad allokering kvv'!$B$1:$AF$1,0),FALSE)),VLOOKUP($B266,'Allokerad kvv'!$B$2:$AV$700,MATCH(J$1,'Allokerad kvv'!$B$1:$AV$1,0),FALSE),VLOOKUP($B266,'Justerad allokering kvv'!$B$1:$AG$700,MATCH(J$1,'Justerad allokering kvv'!$B$1:$AF$1,0),FALSE)))</f>
        <v>0</v>
      </c>
      <c r="K266">
        <f>IF($B266=" ","",IF(ISERROR(1/VLOOKUP($B266,'Justerad allokering kvv'!$B$1:$AG$700,MATCH(K$1,'Justerad allokering kvv'!$B$1:$AF$1,0),FALSE)),VLOOKUP($B266,'Allokerad kvv'!$B$2:$AV$700,MATCH(K$1,'Allokerad kvv'!$B$1:$AV$1,0),FALSE),VLOOKUP($B266,'Justerad allokering kvv'!$B$1:$AG$700,MATCH(K$1,'Justerad allokering kvv'!$B$1:$AF$1,0),FALSE)))</f>
        <v>0</v>
      </c>
      <c r="L266">
        <f>IF($B266=" ","",IF(ISERROR(1/VLOOKUP($B266,'Justerad allokering kvv'!$B$1:$AG$700,MATCH(L$1,'Justerad allokering kvv'!$B$1:$AF$1,0),FALSE)),VLOOKUP($B266,'Allokerad kvv'!$B$2:$AV$700,MATCH(L$1,'Allokerad kvv'!$B$1:$AV$1,0),FALSE),VLOOKUP($B266,'Justerad allokering kvv'!$B$1:$AG$700,MATCH(L$1,'Justerad allokering kvv'!$B$1:$AF$1,0),FALSE)))</f>
        <v>0</v>
      </c>
      <c r="M266">
        <f>IF($B266=" ","",IF(ISERROR(1/VLOOKUP($B266,'Justerad allokering kvv'!$B$1:$AG$700,MATCH(M$1,'Justerad allokering kvv'!$B$1:$AF$1,0),FALSE)),VLOOKUP($B266,'Allokerad kvv'!$B$2:$AV$700,MATCH(M$1,'Allokerad kvv'!$B$1:$AV$1,0),FALSE),VLOOKUP($B266,'Justerad allokering kvv'!$B$1:$AG$700,MATCH(M$1,'Justerad allokering kvv'!$B$1:$AF$1,0),FALSE)))</f>
        <v>0</v>
      </c>
      <c r="N266">
        <f>IF($B266=" ","",IF(ISERROR(1/VLOOKUP($B266,'Justerad allokering kvv'!$B$1:$AG$700,MATCH(N$1,'Justerad allokering kvv'!$B$1:$AF$1,0),FALSE)),VLOOKUP($B266,'Allokerad kvv'!$B$2:$AV$700,MATCH(N$1,'Allokerad kvv'!$B$1:$AV$1,0),FALSE),VLOOKUP($B266,'Justerad allokering kvv'!$B$1:$AG$700,MATCH(N$1,'Justerad allokering kvv'!$B$1:$AF$1,0),FALSE)))</f>
        <v>0</v>
      </c>
      <c r="O266">
        <f>IF($B266=" ","",IF(ISERROR(1/VLOOKUP($B266,'Justerad allokering kvv'!$B$1:$AG$700,MATCH(O$1,'Justerad allokering kvv'!$B$1:$AF$1,0),FALSE)),VLOOKUP($B266,'Allokerad kvv'!$B$2:$AV$700,MATCH(O$1,'Allokerad kvv'!$B$1:$AV$1,0),FALSE),VLOOKUP($B266,'Justerad allokering kvv'!$B$1:$AG$700,MATCH(O$1,'Justerad allokering kvv'!$B$1:$AF$1,0),FALSE)))</f>
        <v>0</v>
      </c>
      <c r="P266">
        <f>IF($B266=" ","",IF(ISERROR(1/VLOOKUP($B266,'Justerad allokering kvv'!$B$1:$AG$700,MATCH(P$1,'Justerad allokering kvv'!$B$1:$AF$1,0),FALSE)),VLOOKUP($B266,'Allokerad kvv'!$B$2:$AV$700,MATCH(P$1,'Allokerad kvv'!$B$1:$AV$1,0),FALSE),VLOOKUP($B266,'Justerad allokering kvv'!$B$1:$AG$700,MATCH(P$1,'Justerad allokering kvv'!$B$1:$AF$1,0),FALSE)))</f>
        <v>0</v>
      </c>
      <c r="Q266">
        <f>IF($B266=" ","",IF(ISERROR(1/VLOOKUP($B266,'Justerad allokering kvv'!$B$1:$AG$700,MATCH(Q$1,'Justerad allokering kvv'!$B$1:$AF$1,0),FALSE)),VLOOKUP($B266,'Allokerad kvv'!$B$2:$AV$700,MATCH(Q$1,'Allokerad kvv'!$B$1:$AV$1,0),FALSE),VLOOKUP($B266,'Justerad allokering kvv'!$B$1:$AG$700,MATCH(Q$1,'Justerad allokering kvv'!$B$1:$AF$1,0),FALSE)))</f>
        <v>0</v>
      </c>
      <c r="R266">
        <f>IF($B266=" ","",IF(ISERROR(1/VLOOKUP($B266,'Justerad allokering kvv'!$B$1:$AG$700,MATCH(R$1,'Justerad allokering kvv'!$B$1:$AF$1,0),FALSE)),VLOOKUP($B266,'Allokerad kvv'!$B$2:$AV$700,MATCH(R$1,'Allokerad kvv'!$B$1:$AV$1,0),FALSE),VLOOKUP($B266,'Justerad allokering kvv'!$B$1:$AG$700,MATCH(R$1,'Justerad allokering kvv'!$B$1:$AF$1,0),FALSE)))</f>
        <v>0</v>
      </c>
      <c r="S266">
        <f>IF($B266=" ","",IF(ISERROR(1/VLOOKUP($B266,'Justerad allokering kvv'!$B$1:$AG$700,MATCH(S$1,'Justerad allokering kvv'!$B$1:$AF$1,0),FALSE)),VLOOKUP($B266,'Allokerad kvv'!$B$2:$AV$700,MATCH(S$1,'Allokerad kvv'!$B$1:$AV$1,0),FALSE),VLOOKUP($B266,'Justerad allokering kvv'!$B$1:$AG$700,MATCH(S$1,'Justerad allokering kvv'!$B$1:$AF$1,0),FALSE)))</f>
        <v>0</v>
      </c>
      <c r="T266">
        <f>IF($B266=" ","",IF(ISERROR(1/VLOOKUP($B266,'Justerad allokering kvv'!$B$1:$AG$700,MATCH(T$1,'Justerad allokering kvv'!$B$1:$AF$1,0),FALSE)),VLOOKUP($B266,'Allokerad kvv'!$B$2:$AV$700,MATCH(T$1,'Allokerad kvv'!$B$1:$AV$1,0),FALSE),VLOOKUP($B266,'Justerad allokering kvv'!$B$1:$AG$700,MATCH(T$1,'Justerad allokering kvv'!$B$1:$AF$1,0),FALSE)))</f>
        <v>0</v>
      </c>
      <c r="U266">
        <f>IF($B266=" ","",IF(ISERROR(1/VLOOKUP($B266,'Justerad allokering kvv'!$B$1:$AG$700,MATCH(U$1,'Justerad allokering kvv'!$B$1:$AF$1,0),FALSE)),VLOOKUP($B266,'Allokerad kvv'!$B$2:$AV$700,MATCH(U$1,'Allokerad kvv'!$B$1:$AV$1,0),FALSE),VLOOKUP($B266,'Justerad allokering kvv'!$B$1:$AG$700,MATCH(U$1,'Justerad allokering kvv'!$B$1:$AF$1,0),FALSE)))</f>
        <v>0</v>
      </c>
      <c r="V266">
        <f>IF($B266=" ","",IF(ISERROR(1/VLOOKUP($B266,'Justerad allokering kvv'!$B$1:$AG$700,MATCH(V$1,'Justerad allokering kvv'!$B$1:$AF$1,0),FALSE)),VLOOKUP($B266,'Allokerad kvv'!$B$2:$AV$700,MATCH(V$1,'Allokerad kvv'!$B$1:$AV$1,0),FALSE),VLOOKUP($B266,'Justerad allokering kvv'!$B$1:$AG$700,MATCH(V$1,'Justerad allokering kvv'!$B$1:$AF$1,0),FALSE)))</f>
        <v>0</v>
      </c>
      <c r="W266">
        <f>IF($B266=" ","",IF(ISERROR(1/VLOOKUP($B266,'Justerad allokering kvv'!$B$1:$AG$700,MATCH(W$1,'Justerad allokering kvv'!$B$1:$AF$1,0),FALSE)),VLOOKUP($B266,'Allokerad kvv'!$B$2:$AV$700,MATCH(W$1,'Allokerad kvv'!$B$1:$AV$1,0),FALSE),VLOOKUP($B266,'Justerad allokering kvv'!$B$1:$AG$700,MATCH(W$1,'Justerad allokering kvv'!$B$1:$AF$1,0),FALSE)))</f>
        <v>0</v>
      </c>
      <c r="X266">
        <f>IF($B266=" ","",IF(ISERROR(1/VLOOKUP($B266,'Justerad allokering kvv'!$B$1:$AG$700,MATCH(X$1,'Justerad allokering kvv'!$B$1:$AF$1,0),FALSE)),VLOOKUP($B266,'Allokerad kvv'!$B$2:$AV$700,MATCH(X$1,'Allokerad kvv'!$B$1:$AV$1,0),FALSE),VLOOKUP($B266,'Justerad allokering kvv'!$B$1:$AG$700,MATCH(X$1,'Justerad allokering kvv'!$B$1:$AF$1,0),FALSE)))</f>
        <v>0</v>
      </c>
      <c r="Y266">
        <f>IF($B266=" ","",IF(ISERROR(1/VLOOKUP($B266,'Justerad allokering kvv'!$B$1:$AG$700,MATCH(Y$1,'Justerad allokering kvv'!$B$1:$AF$1,0),FALSE)),VLOOKUP($B266,'Allokerad kvv'!$B$2:$AV$700,MATCH(Y$1,'Allokerad kvv'!$B$1:$AV$1,0),FALSE),VLOOKUP($B266,'Justerad allokering kvv'!$B$1:$AG$700,MATCH(Y$1,'Justerad allokering kvv'!$B$1:$AF$1,0),FALSE)))</f>
        <v>0</v>
      </c>
      <c r="AB266">
        <f>IFERROR(VLOOKUP($B266,Kraftvärmeprod!$B$1:$AO$424,MATCH("Tillförd energi från rökgaskondensering (GWh)",Kraftvärmeprod!$B$1:$AG$1,0),FALSE)/1,0)</f>
        <v>0</v>
      </c>
      <c r="AE266" s="122">
        <f t="shared" si="16"/>
        <v>0</v>
      </c>
      <c r="AG266">
        <f t="shared" si="17"/>
        <v>0</v>
      </c>
      <c r="AH266">
        <f t="shared" si="18"/>
        <v>0</v>
      </c>
      <c r="AI266" t="str">
        <f>IF(AH266=0,"",AH266/VLOOKUP(B266,Kraftvärmeprod!$B$1:$BC$480,MATCH("Summa tillförd energi exklusive rökgaskondensering",Kraftvärmeprod!$B$1:$BC$1,0),FALSE))</f>
        <v/>
      </c>
      <c r="AK266">
        <f t="shared" si="19"/>
        <v>0</v>
      </c>
    </row>
    <row r="267" spans="1:37" x14ac:dyDescent="0.25">
      <c r="A267" s="2" t="s">
        <v>407</v>
      </c>
      <c r="B267" s="2" t="s">
        <v>421</v>
      </c>
      <c r="C267">
        <f>IF($B267=" ","",IF(ISERROR(1/VLOOKUP($B267,'Justerad allokering kvv'!$B$1:$AG$700,MATCH(C$1,'Justerad allokering kvv'!$B$1:$AF$1,0),FALSE)),VLOOKUP($B267,'Allokerad kvv'!$B$2:$AV$700,MATCH(C$1,'Allokerad kvv'!$B$1:$AV$1,0),FALSE),VLOOKUP($B267,'Justerad allokering kvv'!$B$1:$AG$700,MATCH(C$1,'Justerad allokering kvv'!$B$1:$AF$1,0),FALSE)))</f>
        <v>0</v>
      </c>
      <c r="D267">
        <f>IF($B267=" ","",IF(ISERROR(1/VLOOKUP($B267,'Justerad allokering kvv'!$B$1:$AG$700,MATCH(D$1,'Justerad allokering kvv'!$B$1:$AF$1,0),FALSE)),VLOOKUP($B267,'Allokerad kvv'!$B$2:$AV$700,MATCH(D$1,'Allokerad kvv'!$B$1:$AV$1,0),FALSE),VLOOKUP($B267,'Justerad allokering kvv'!$B$1:$AG$700,MATCH(D$1,'Justerad allokering kvv'!$B$1:$AF$1,0),FALSE)))</f>
        <v>0</v>
      </c>
      <c r="E267">
        <f>IF($B267=" ","",IF(ISERROR(1/VLOOKUP($B267,'Justerad allokering kvv'!$B$1:$AG$700,MATCH(E$1,'Justerad allokering kvv'!$B$1:$AF$1,0),FALSE)),VLOOKUP($B267,'Allokerad kvv'!$B$2:$AV$700,MATCH(E$1,'Allokerad kvv'!$B$1:$AV$1,0),FALSE),VLOOKUP($B267,'Justerad allokering kvv'!$B$1:$AG$700,MATCH(E$1,'Justerad allokering kvv'!$B$1:$AF$1,0),FALSE)))</f>
        <v>71.130200000000002</v>
      </c>
      <c r="F267">
        <f>IF($B267=" ","",IF(ISERROR(1/VLOOKUP($B267,'Justerad allokering kvv'!$B$1:$AG$700,MATCH(F$1,'Justerad allokering kvv'!$B$1:$AF$1,0),FALSE)),VLOOKUP($B267,'Allokerad kvv'!$B$2:$AV$700,MATCH(F$1,'Allokerad kvv'!$B$1:$AV$1,0),FALSE),VLOOKUP($B267,'Justerad allokering kvv'!$B$1:$AG$700,MATCH(F$1,'Justerad allokering kvv'!$B$1:$AF$1,0),FALSE)))</f>
        <v>0</v>
      </c>
      <c r="G267">
        <f>IF($B267=" ","",IF(ISERROR(1/VLOOKUP($B267,'Justerad allokering kvv'!$B$1:$AG$700,MATCH(G$1,'Justerad allokering kvv'!$B$1:$AF$1,0),FALSE)),VLOOKUP($B267,'Allokerad kvv'!$B$2:$AV$700,MATCH(G$1,'Allokerad kvv'!$B$1:$AV$1,0),FALSE),VLOOKUP($B267,'Justerad allokering kvv'!$B$1:$AG$700,MATCH(G$1,'Justerad allokering kvv'!$B$1:$AF$1,0),FALSE)))</f>
        <v>0.28046700000000002</v>
      </c>
      <c r="H267">
        <f>IF($B267=" ","",IF(ISERROR(1/VLOOKUP($B267,'Justerad allokering kvv'!$B$1:$AG$700,MATCH(H$1,'Justerad allokering kvv'!$B$1:$AF$1,0),FALSE)),VLOOKUP($B267,'Allokerad kvv'!$B$2:$AV$700,MATCH(H$1,'Allokerad kvv'!$B$1:$AV$1,0),FALSE),VLOOKUP($B267,'Justerad allokering kvv'!$B$1:$AG$700,MATCH(H$1,'Justerad allokering kvv'!$B$1:$AF$1,0),FALSE)))</f>
        <v>0</v>
      </c>
      <c r="I267">
        <f>IF($B267=" ","",IF(ISERROR(1/VLOOKUP($B267,'Justerad allokering kvv'!$B$1:$AG$700,MATCH(I$1,'Justerad allokering kvv'!$B$1:$AF$1,0),FALSE)),VLOOKUP($B267,'Allokerad kvv'!$B$2:$AV$700,MATCH(I$1,'Allokerad kvv'!$B$1:$AV$1,0),FALSE),VLOOKUP($B267,'Justerad allokering kvv'!$B$1:$AG$700,MATCH(I$1,'Justerad allokering kvv'!$B$1:$AF$1,0),FALSE)))</f>
        <v>0</v>
      </c>
      <c r="J267">
        <f>IF($B267=" ","",IF(ISERROR(1/VLOOKUP($B267,'Justerad allokering kvv'!$B$1:$AG$700,MATCH(J$1,'Justerad allokering kvv'!$B$1:$AF$1,0),FALSE)),VLOOKUP($B267,'Allokerad kvv'!$B$2:$AV$700,MATCH(J$1,'Allokerad kvv'!$B$1:$AV$1,0),FALSE),VLOOKUP($B267,'Justerad allokering kvv'!$B$1:$AG$700,MATCH(J$1,'Justerad allokering kvv'!$B$1:$AF$1,0),FALSE)))</f>
        <v>16.826499999999999</v>
      </c>
      <c r="K267">
        <f>IF($B267=" ","",IF(ISERROR(1/VLOOKUP($B267,'Justerad allokering kvv'!$B$1:$AG$700,MATCH(K$1,'Justerad allokering kvv'!$B$1:$AF$1,0),FALSE)),VLOOKUP($B267,'Allokerad kvv'!$B$2:$AV$700,MATCH(K$1,'Allokerad kvv'!$B$1:$AV$1,0),FALSE),VLOOKUP($B267,'Justerad allokering kvv'!$B$1:$AG$700,MATCH(K$1,'Justerad allokering kvv'!$B$1:$AF$1,0),FALSE)))</f>
        <v>0</v>
      </c>
      <c r="L267">
        <f>IF($B267=" ","",IF(ISERROR(1/VLOOKUP($B267,'Justerad allokering kvv'!$B$1:$AG$700,MATCH(L$1,'Justerad allokering kvv'!$B$1:$AF$1,0),FALSE)),VLOOKUP($B267,'Allokerad kvv'!$B$2:$AV$700,MATCH(L$1,'Allokerad kvv'!$B$1:$AV$1,0),FALSE),VLOOKUP($B267,'Justerad allokering kvv'!$B$1:$AG$700,MATCH(L$1,'Justerad allokering kvv'!$B$1:$AF$1,0),FALSE)))</f>
        <v>0</v>
      </c>
      <c r="M267">
        <f>IF($B267=" ","",IF(ISERROR(1/VLOOKUP($B267,'Justerad allokering kvv'!$B$1:$AG$700,MATCH(M$1,'Justerad allokering kvv'!$B$1:$AF$1,0),FALSE)),VLOOKUP($B267,'Allokerad kvv'!$B$2:$AV$700,MATCH(M$1,'Allokerad kvv'!$B$1:$AV$1,0),FALSE),VLOOKUP($B267,'Justerad allokering kvv'!$B$1:$AG$700,MATCH(M$1,'Justerad allokering kvv'!$B$1:$AF$1,0),FALSE)))</f>
        <v>50.070500000000003</v>
      </c>
      <c r="N267">
        <f>IF($B267=" ","",IF(ISERROR(1/VLOOKUP($B267,'Justerad allokering kvv'!$B$1:$AG$700,MATCH(N$1,'Justerad allokering kvv'!$B$1:$AF$1,0),FALSE)),VLOOKUP($B267,'Allokerad kvv'!$B$2:$AV$700,MATCH(N$1,'Allokerad kvv'!$B$1:$AV$1,0),FALSE),VLOOKUP($B267,'Justerad allokering kvv'!$B$1:$AG$700,MATCH(N$1,'Justerad allokering kvv'!$B$1:$AF$1,0),FALSE)))</f>
        <v>2.4902199999999999</v>
      </c>
      <c r="O267">
        <f>IF($B267=" ","",IF(ISERROR(1/VLOOKUP($B267,'Justerad allokering kvv'!$B$1:$AG$700,MATCH(O$1,'Justerad allokering kvv'!$B$1:$AF$1,0),FALSE)),VLOOKUP($B267,'Allokerad kvv'!$B$2:$AV$700,MATCH(O$1,'Allokerad kvv'!$B$1:$AV$1,0),FALSE),VLOOKUP($B267,'Justerad allokering kvv'!$B$1:$AG$700,MATCH(O$1,'Justerad allokering kvv'!$B$1:$AF$1,0),FALSE)))</f>
        <v>0</v>
      </c>
      <c r="P267">
        <f>IF($B267=" ","",IF(ISERROR(1/VLOOKUP($B267,'Justerad allokering kvv'!$B$1:$AG$700,MATCH(P$1,'Justerad allokering kvv'!$B$1:$AF$1,0),FALSE)),VLOOKUP($B267,'Allokerad kvv'!$B$2:$AV$700,MATCH(P$1,'Allokerad kvv'!$B$1:$AV$1,0),FALSE),VLOOKUP($B267,'Justerad allokering kvv'!$B$1:$AG$700,MATCH(P$1,'Justerad allokering kvv'!$B$1:$AF$1,0),FALSE)))</f>
        <v>0</v>
      </c>
      <c r="Q267">
        <f>IF($B267=" ","",IF(ISERROR(1/VLOOKUP($B267,'Justerad allokering kvv'!$B$1:$AG$700,MATCH(Q$1,'Justerad allokering kvv'!$B$1:$AF$1,0),FALSE)),VLOOKUP($B267,'Allokerad kvv'!$B$2:$AV$700,MATCH(Q$1,'Allokerad kvv'!$B$1:$AV$1,0),FALSE),VLOOKUP($B267,'Justerad allokering kvv'!$B$1:$AG$700,MATCH(Q$1,'Justerad allokering kvv'!$B$1:$AF$1,0),FALSE)))</f>
        <v>26.892099999999999</v>
      </c>
      <c r="R267">
        <f>IF($B267=" ","",IF(ISERROR(1/VLOOKUP($B267,'Justerad allokering kvv'!$B$1:$AG$700,MATCH(R$1,'Justerad allokering kvv'!$B$1:$AF$1,0),FALSE)),VLOOKUP($B267,'Allokerad kvv'!$B$2:$AV$700,MATCH(R$1,'Allokerad kvv'!$B$1:$AV$1,0),FALSE),VLOOKUP($B267,'Justerad allokering kvv'!$B$1:$AG$700,MATCH(R$1,'Justerad allokering kvv'!$B$1:$AF$1,0),FALSE)))</f>
        <v>7.9183599999999998</v>
      </c>
      <c r="S267">
        <f>IF($B267=" ","",IF(ISERROR(1/VLOOKUP($B267,'Justerad allokering kvv'!$B$1:$AG$700,MATCH(S$1,'Justerad allokering kvv'!$B$1:$AF$1,0),FALSE)),VLOOKUP($B267,'Allokerad kvv'!$B$2:$AV$700,MATCH(S$1,'Allokerad kvv'!$B$1:$AV$1,0),FALSE),VLOOKUP($B267,'Justerad allokering kvv'!$B$1:$AG$700,MATCH(S$1,'Justerad allokering kvv'!$B$1:$AF$1,0),FALSE)))</f>
        <v>0</v>
      </c>
      <c r="T267">
        <f>IF($B267=" ","",IF(ISERROR(1/VLOOKUP($B267,'Justerad allokering kvv'!$B$1:$AG$700,MATCH(T$1,'Justerad allokering kvv'!$B$1:$AF$1,0),FALSE)),VLOOKUP($B267,'Allokerad kvv'!$B$2:$AV$700,MATCH(T$1,'Allokerad kvv'!$B$1:$AV$1,0),FALSE),VLOOKUP($B267,'Justerad allokering kvv'!$B$1:$AG$700,MATCH(T$1,'Justerad allokering kvv'!$B$1:$AF$1,0),FALSE)))</f>
        <v>0</v>
      </c>
      <c r="U267">
        <f>IF($B267=" ","",IF(ISERROR(1/VLOOKUP($B267,'Justerad allokering kvv'!$B$1:$AG$700,MATCH(U$1,'Justerad allokering kvv'!$B$1:$AF$1,0),FALSE)),VLOOKUP($B267,'Allokerad kvv'!$B$2:$AV$700,MATCH(U$1,'Allokerad kvv'!$B$1:$AV$1,0),FALSE),VLOOKUP($B267,'Justerad allokering kvv'!$B$1:$AG$700,MATCH(U$1,'Justerad allokering kvv'!$B$1:$AF$1,0),FALSE)))</f>
        <v>0</v>
      </c>
      <c r="V267">
        <f>IF($B267=" ","",IF(ISERROR(1/VLOOKUP($B267,'Justerad allokering kvv'!$B$1:$AG$700,MATCH(V$1,'Justerad allokering kvv'!$B$1:$AF$1,0),FALSE)),VLOOKUP($B267,'Allokerad kvv'!$B$2:$AV$700,MATCH(V$1,'Allokerad kvv'!$B$1:$AV$1,0),FALSE),VLOOKUP($B267,'Justerad allokering kvv'!$B$1:$AG$700,MATCH(V$1,'Justerad allokering kvv'!$B$1:$AF$1,0),FALSE)))</f>
        <v>0</v>
      </c>
      <c r="W267">
        <f>IF($B267=" ","",IF(ISERROR(1/VLOOKUP($B267,'Justerad allokering kvv'!$B$1:$AG$700,MATCH(W$1,'Justerad allokering kvv'!$B$1:$AF$1,0),FALSE)),VLOOKUP($B267,'Allokerad kvv'!$B$2:$AV$700,MATCH(W$1,'Allokerad kvv'!$B$1:$AV$1,0),FALSE),VLOOKUP($B267,'Justerad allokering kvv'!$B$1:$AG$700,MATCH(W$1,'Justerad allokering kvv'!$B$1:$AF$1,0),FALSE)))</f>
        <v>0</v>
      </c>
      <c r="X267">
        <f>IF($B267=" ","",IF(ISERROR(1/VLOOKUP($B267,'Justerad allokering kvv'!$B$1:$AG$700,MATCH(X$1,'Justerad allokering kvv'!$B$1:$AF$1,0),FALSE)),VLOOKUP($B267,'Allokerad kvv'!$B$2:$AV$700,MATCH(X$1,'Allokerad kvv'!$B$1:$AV$1,0),FALSE),VLOOKUP($B267,'Justerad allokering kvv'!$B$1:$AG$700,MATCH(X$1,'Justerad allokering kvv'!$B$1:$AF$1,0),FALSE)))</f>
        <v>0</v>
      </c>
      <c r="Y267">
        <f>IF($B267=" ","",IF(ISERROR(1/VLOOKUP($B267,'Justerad allokering kvv'!$B$1:$AG$700,MATCH(Y$1,'Justerad allokering kvv'!$B$1:$AF$1,0),FALSE)),VLOOKUP($B267,'Allokerad kvv'!$B$2:$AV$700,MATCH(Y$1,'Allokerad kvv'!$B$1:$AV$1,0),FALSE),VLOOKUP($B267,'Justerad allokering kvv'!$B$1:$AG$700,MATCH(Y$1,'Justerad allokering kvv'!$B$1:$AF$1,0),FALSE)))</f>
        <v>38.710599999999999</v>
      </c>
      <c r="AB267">
        <f>IFERROR(VLOOKUP($B267,Kraftvärmeprod!$B$1:$AO$424,MATCH("Tillförd energi från rökgaskondensering (GWh)",Kraftvärmeprod!$B$1:$AG$1,0),FALSE)/1,0)</f>
        <v>0</v>
      </c>
      <c r="AE267" s="122">
        <f t="shared" si="16"/>
        <v>214.31894700000001</v>
      </c>
      <c r="AG267">
        <f t="shared" si="17"/>
        <v>206.400587</v>
      </c>
      <c r="AH267">
        <f t="shared" si="18"/>
        <v>206.400587</v>
      </c>
      <c r="AI267">
        <f>IF(AH267=0,"",AH267/VLOOKUP(B267,Kraftvärmeprod!$B$1:$BC$480,MATCH("Summa tillförd energi exklusive rökgaskondensering",Kraftvärmeprod!$B$1:$BC$1,0),FALSE))</f>
        <v>0.45935496197646697</v>
      </c>
      <c r="AK267">
        <f t="shared" si="19"/>
        <v>179.22801999999999</v>
      </c>
    </row>
    <row r="268" spans="1:37" x14ac:dyDescent="0.25">
      <c r="A268" s="2" t="s">
        <v>407</v>
      </c>
      <c r="B268" s="2" t="s">
        <v>422</v>
      </c>
      <c r="C268">
        <f>IF($B268=" ","",IF(ISERROR(1/VLOOKUP($B268,'Justerad allokering kvv'!$B$1:$AG$700,MATCH(C$1,'Justerad allokering kvv'!$B$1:$AF$1,0),FALSE)),VLOOKUP($B268,'Allokerad kvv'!$B$2:$AV$700,MATCH(C$1,'Allokerad kvv'!$B$1:$AV$1,0),FALSE),VLOOKUP($B268,'Justerad allokering kvv'!$B$1:$AG$700,MATCH(C$1,'Justerad allokering kvv'!$B$1:$AF$1,0),FALSE)))</f>
        <v>0</v>
      </c>
      <c r="D268">
        <f>IF($B268=" ","",IF(ISERROR(1/VLOOKUP($B268,'Justerad allokering kvv'!$B$1:$AG$700,MATCH(D$1,'Justerad allokering kvv'!$B$1:$AF$1,0),FALSE)),VLOOKUP($B268,'Allokerad kvv'!$B$2:$AV$700,MATCH(D$1,'Allokerad kvv'!$B$1:$AV$1,0),FALSE),VLOOKUP($B268,'Justerad allokering kvv'!$B$1:$AG$700,MATCH(D$1,'Justerad allokering kvv'!$B$1:$AF$1,0),FALSE)))</f>
        <v>0</v>
      </c>
      <c r="E268">
        <f>IF($B268=" ","",IF(ISERROR(1/VLOOKUP($B268,'Justerad allokering kvv'!$B$1:$AG$700,MATCH(E$1,'Justerad allokering kvv'!$B$1:$AF$1,0),FALSE)),VLOOKUP($B268,'Allokerad kvv'!$B$2:$AV$700,MATCH(E$1,'Allokerad kvv'!$B$1:$AV$1,0),FALSE),VLOOKUP($B268,'Justerad allokering kvv'!$B$1:$AG$700,MATCH(E$1,'Justerad allokering kvv'!$B$1:$AF$1,0),FALSE)))</f>
        <v>0</v>
      </c>
      <c r="F268">
        <f>IF($B268=" ","",IF(ISERROR(1/VLOOKUP($B268,'Justerad allokering kvv'!$B$1:$AG$700,MATCH(F$1,'Justerad allokering kvv'!$B$1:$AF$1,0),FALSE)),VLOOKUP($B268,'Allokerad kvv'!$B$2:$AV$700,MATCH(F$1,'Allokerad kvv'!$B$1:$AV$1,0),FALSE),VLOOKUP($B268,'Justerad allokering kvv'!$B$1:$AG$700,MATCH(F$1,'Justerad allokering kvv'!$B$1:$AF$1,0),FALSE)))</f>
        <v>0</v>
      </c>
      <c r="G268">
        <f>IF($B268=" ","",IF(ISERROR(1/VLOOKUP($B268,'Justerad allokering kvv'!$B$1:$AG$700,MATCH(G$1,'Justerad allokering kvv'!$B$1:$AF$1,0),FALSE)),VLOOKUP($B268,'Allokerad kvv'!$B$2:$AV$700,MATCH(G$1,'Allokerad kvv'!$B$1:$AV$1,0),FALSE),VLOOKUP($B268,'Justerad allokering kvv'!$B$1:$AG$700,MATCH(G$1,'Justerad allokering kvv'!$B$1:$AF$1,0),FALSE)))</f>
        <v>0</v>
      </c>
      <c r="H268">
        <f>IF($B268=" ","",IF(ISERROR(1/VLOOKUP($B268,'Justerad allokering kvv'!$B$1:$AG$700,MATCH(H$1,'Justerad allokering kvv'!$B$1:$AF$1,0),FALSE)),VLOOKUP($B268,'Allokerad kvv'!$B$2:$AV$700,MATCH(H$1,'Allokerad kvv'!$B$1:$AV$1,0),FALSE),VLOOKUP($B268,'Justerad allokering kvv'!$B$1:$AG$700,MATCH(H$1,'Justerad allokering kvv'!$B$1:$AF$1,0),FALSE)))</f>
        <v>0</v>
      </c>
      <c r="I268">
        <f>IF($B268=" ","",IF(ISERROR(1/VLOOKUP($B268,'Justerad allokering kvv'!$B$1:$AG$700,MATCH(I$1,'Justerad allokering kvv'!$B$1:$AF$1,0),FALSE)),VLOOKUP($B268,'Allokerad kvv'!$B$2:$AV$700,MATCH(I$1,'Allokerad kvv'!$B$1:$AV$1,0),FALSE),VLOOKUP($B268,'Justerad allokering kvv'!$B$1:$AG$700,MATCH(I$1,'Justerad allokering kvv'!$B$1:$AF$1,0),FALSE)))</f>
        <v>0</v>
      </c>
      <c r="J268">
        <f>IF($B268=" ","",IF(ISERROR(1/VLOOKUP($B268,'Justerad allokering kvv'!$B$1:$AG$700,MATCH(J$1,'Justerad allokering kvv'!$B$1:$AF$1,0),FALSE)),VLOOKUP($B268,'Allokerad kvv'!$B$2:$AV$700,MATCH(J$1,'Allokerad kvv'!$B$1:$AV$1,0),FALSE),VLOOKUP($B268,'Justerad allokering kvv'!$B$1:$AG$700,MATCH(J$1,'Justerad allokering kvv'!$B$1:$AF$1,0),FALSE)))</f>
        <v>0</v>
      </c>
      <c r="K268">
        <f>IF($B268=" ","",IF(ISERROR(1/VLOOKUP($B268,'Justerad allokering kvv'!$B$1:$AG$700,MATCH(K$1,'Justerad allokering kvv'!$B$1:$AF$1,0),FALSE)),VLOOKUP($B268,'Allokerad kvv'!$B$2:$AV$700,MATCH(K$1,'Allokerad kvv'!$B$1:$AV$1,0),FALSE),VLOOKUP($B268,'Justerad allokering kvv'!$B$1:$AG$700,MATCH(K$1,'Justerad allokering kvv'!$B$1:$AF$1,0),FALSE)))</f>
        <v>0</v>
      </c>
      <c r="L268">
        <f>IF($B268=" ","",IF(ISERROR(1/VLOOKUP($B268,'Justerad allokering kvv'!$B$1:$AG$700,MATCH(L$1,'Justerad allokering kvv'!$B$1:$AF$1,0),FALSE)),VLOOKUP($B268,'Allokerad kvv'!$B$2:$AV$700,MATCH(L$1,'Allokerad kvv'!$B$1:$AV$1,0),FALSE),VLOOKUP($B268,'Justerad allokering kvv'!$B$1:$AG$700,MATCH(L$1,'Justerad allokering kvv'!$B$1:$AF$1,0),FALSE)))</f>
        <v>0</v>
      </c>
      <c r="M268">
        <f>IF($B268=" ","",IF(ISERROR(1/VLOOKUP($B268,'Justerad allokering kvv'!$B$1:$AG$700,MATCH(M$1,'Justerad allokering kvv'!$B$1:$AF$1,0),FALSE)),VLOOKUP($B268,'Allokerad kvv'!$B$2:$AV$700,MATCH(M$1,'Allokerad kvv'!$B$1:$AV$1,0),FALSE),VLOOKUP($B268,'Justerad allokering kvv'!$B$1:$AG$700,MATCH(M$1,'Justerad allokering kvv'!$B$1:$AF$1,0),FALSE)))</f>
        <v>0</v>
      </c>
      <c r="N268">
        <f>IF($B268=" ","",IF(ISERROR(1/VLOOKUP($B268,'Justerad allokering kvv'!$B$1:$AG$700,MATCH(N$1,'Justerad allokering kvv'!$B$1:$AF$1,0),FALSE)),VLOOKUP($B268,'Allokerad kvv'!$B$2:$AV$700,MATCH(N$1,'Allokerad kvv'!$B$1:$AV$1,0),FALSE),VLOOKUP($B268,'Justerad allokering kvv'!$B$1:$AG$700,MATCH(N$1,'Justerad allokering kvv'!$B$1:$AF$1,0),FALSE)))</f>
        <v>0</v>
      </c>
      <c r="O268">
        <f>IF($B268=" ","",IF(ISERROR(1/VLOOKUP($B268,'Justerad allokering kvv'!$B$1:$AG$700,MATCH(O$1,'Justerad allokering kvv'!$B$1:$AF$1,0),FALSE)),VLOOKUP($B268,'Allokerad kvv'!$B$2:$AV$700,MATCH(O$1,'Allokerad kvv'!$B$1:$AV$1,0),FALSE),VLOOKUP($B268,'Justerad allokering kvv'!$B$1:$AG$700,MATCH(O$1,'Justerad allokering kvv'!$B$1:$AF$1,0),FALSE)))</f>
        <v>0</v>
      </c>
      <c r="P268">
        <f>IF($B268=" ","",IF(ISERROR(1/VLOOKUP($B268,'Justerad allokering kvv'!$B$1:$AG$700,MATCH(P$1,'Justerad allokering kvv'!$B$1:$AF$1,0),FALSE)),VLOOKUP($B268,'Allokerad kvv'!$B$2:$AV$700,MATCH(P$1,'Allokerad kvv'!$B$1:$AV$1,0),FALSE),VLOOKUP($B268,'Justerad allokering kvv'!$B$1:$AG$700,MATCH(P$1,'Justerad allokering kvv'!$B$1:$AF$1,0),FALSE)))</f>
        <v>0</v>
      </c>
      <c r="Q268">
        <f>IF($B268=" ","",IF(ISERROR(1/VLOOKUP($B268,'Justerad allokering kvv'!$B$1:$AG$700,MATCH(Q$1,'Justerad allokering kvv'!$B$1:$AF$1,0),FALSE)),VLOOKUP($B268,'Allokerad kvv'!$B$2:$AV$700,MATCH(Q$1,'Allokerad kvv'!$B$1:$AV$1,0),FALSE),VLOOKUP($B268,'Justerad allokering kvv'!$B$1:$AG$700,MATCH(Q$1,'Justerad allokering kvv'!$B$1:$AF$1,0),FALSE)))</f>
        <v>0</v>
      </c>
      <c r="R268">
        <f>IF($B268=" ","",IF(ISERROR(1/VLOOKUP($B268,'Justerad allokering kvv'!$B$1:$AG$700,MATCH(R$1,'Justerad allokering kvv'!$B$1:$AF$1,0),FALSE)),VLOOKUP($B268,'Allokerad kvv'!$B$2:$AV$700,MATCH(R$1,'Allokerad kvv'!$B$1:$AV$1,0),FALSE),VLOOKUP($B268,'Justerad allokering kvv'!$B$1:$AG$700,MATCH(R$1,'Justerad allokering kvv'!$B$1:$AF$1,0),FALSE)))</f>
        <v>0</v>
      </c>
      <c r="S268">
        <f>IF($B268=" ","",IF(ISERROR(1/VLOOKUP($B268,'Justerad allokering kvv'!$B$1:$AG$700,MATCH(S$1,'Justerad allokering kvv'!$B$1:$AF$1,0),FALSE)),VLOOKUP($B268,'Allokerad kvv'!$B$2:$AV$700,MATCH(S$1,'Allokerad kvv'!$B$1:$AV$1,0),FALSE),VLOOKUP($B268,'Justerad allokering kvv'!$B$1:$AG$700,MATCH(S$1,'Justerad allokering kvv'!$B$1:$AF$1,0),FALSE)))</f>
        <v>0</v>
      </c>
      <c r="T268">
        <f>IF($B268=" ","",IF(ISERROR(1/VLOOKUP($B268,'Justerad allokering kvv'!$B$1:$AG$700,MATCH(T$1,'Justerad allokering kvv'!$B$1:$AF$1,0),FALSE)),VLOOKUP($B268,'Allokerad kvv'!$B$2:$AV$700,MATCH(T$1,'Allokerad kvv'!$B$1:$AV$1,0),FALSE),VLOOKUP($B268,'Justerad allokering kvv'!$B$1:$AG$700,MATCH(T$1,'Justerad allokering kvv'!$B$1:$AF$1,0),FALSE)))</f>
        <v>0</v>
      </c>
      <c r="U268">
        <f>IF($B268=" ","",IF(ISERROR(1/VLOOKUP($B268,'Justerad allokering kvv'!$B$1:$AG$700,MATCH(U$1,'Justerad allokering kvv'!$B$1:$AF$1,0),FALSE)),VLOOKUP($B268,'Allokerad kvv'!$B$2:$AV$700,MATCH(U$1,'Allokerad kvv'!$B$1:$AV$1,0),FALSE),VLOOKUP($B268,'Justerad allokering kvv'!$B$1:$AG$700,MATCH(U$1,'Justerad allokering kvv'!$B$1:$AF$1,0),FALSE)))</f>
        <v>0</v>
      </c>
      <c r="V268">
        <f>IF($B268=" ","",IF(ISERROR(1/VLOOKUP($B268,'Justerad allokering kvv'!$B$1:$AG$700,MATCH(V$1,'Justerad allokering kvv'!$B$1:$AF$1,0),FALSE)),VLOOKUP($B268,'Allokerad kvv'!$B$2:$AV$700,MATCH(V$1,'Allokerad kvv'!$B$1:$AV$1,0),FALSE),VLOOKUP($B268,'Justerad allokering kvv'!$B$1:$AG$700,MATCH(V$1,'Justerad allokering kvv'!$B$1:$AF$1,0),FALSE)))</f>
        <v>0</v>
      </c>
      <c r="W268">
        <f>IF($B268=" ","",IF(ISERROR(1/VLOOKUP($B268,'Justerad allokering kvv'!$B$1:$AG$700,MATCH(W$1,'Justerad allokering kvv'!$B$1:$AF$1,0),FALSE)),VLOOKUP($B268,'Allokerad kvv'!$B$2:$AV$700,MATCH(W$1,'Allokerad kvv'!$B$1:$AV$1,0),FALSE),VLOOKUP($B268,'Justerad allokering kvv'!$B$1:$AG$700,MATCH(W$1,'Justerad allokering kvv'!$B$1:$AF$1,0),FALSE)))</f>
        <v>0</v>
      </c>
      <c r="X268">
        <f>IF($B268=" ","",IF(ISERROR(1/VLOOKUP($B268,'Justerad allokering kvv'!$B$1:$AG$700,MATCH(X$1,'Justerad allokering kvv'!$B$1:$AF$1,0),FALSE)),VLOOKUP($B268,'Allokerad kvv'!$B$2:$AV$700,MATCH(X$1,'Allokerad kvv'!$B$1:$AV$1,0),FALSE),VLOOKUP($B268,'Justerad allokering kvv'!$B$1:$AG$700,MATCH(X$1,'Justerad allokering kvv'!$B$1:$AF$1,0),FALSE)))</f>
        <v>0</v>
      </c>
      <c r="Y268">
        <f>IF($B268=" ","",IF(ISERROR(1/VLOOKUP($B268,'Justerad allokering kvv'!$B$1:$AG$700,MATCH(Y$1,'Justerad allokering kvv'!$B$1:$AF$1,0),FALSE)),VLOOKUP($B268,'Allokerad kvv'!$B$2:$AV$700,MATCH(Y$1,'Allokerad kvv'!$B$1:$AV$1,0),FALSE),VLOOKUP($B268,'Justerad allokering kvv'!$B$1:$AG$700,MATCH(Y$1,'Justerad allokering kvv'!$B$1:$AF$1,0),FALSE)))</f>
        <v>0</v>
      </c>
      <c r="AB268">
        <f>IFERROR(VLOOKUP($B268,Kraftvärmeprod!$B$1:$AO$424,MATCH("Tillförd energi från rökgaskondensering (GWh)",Kraftvärmeprod!$B$1:$AG$1,0),FALSE)/1,0)</f>
        <v>0</v>
      </c>
      <c r="AE268" s="122">
        <f t="shared" si="16"/>
        <v>0</v>
      </c>
      <c r="AG268">
        <f t="shared" si="17"/>
        <v>0</v>
      </c>
      <c r="AH268">
        <f t="shared" si="18"/>
        <v>0</v>
      </c>
      <c r="AI268" t="str">
        <f>IF(AH268=0,"",AH268/VLOOKUP(B268,Kraftvärmeprod!$B$1:$BC$480,MATCH("Summa tillförd energi exklusive rökgaskondensering",Kraftvärmeprod!$B$1:$BC$1,0),FALSE))</f>
        <v/>
      </c>
      <c r="AK268">
        <f t="shared" si="19"/>
        <v>0</v>
      </c>
    </row>
    <row r="269" spans="1:37" x14ac:dyDescent="0.25">
      <c r="A269" s="2" t="s">
        <v>407</v>
      </c>
      <c r="B269" s="2" t="s">
        <v>423</v>
      </c>
      <c r="C269">
        <f>IF($B269=" ","",IF(ISERROR(1/VLOOKUP($B269,'Justerad allokering kvv'!$B$1:$AG$700,MATCH(C$1,'Justerad allokering kvv'!$B$1:$AF$1,0),FALSE)),VLOOKUP($B269,'Allokerad kvv'!$B$2:$AV$700,MATCH(C$1,'Allokerad kvv'!$B$1:$AV$1,0),FALSE),VLOOKUP($B269,'Justerad allokering kvv'!$B$1:$AG$700,MATCH(C$1,'Justerad allokering kvv'!$B$1:$AF$1,0),FALSE)))</f>
        <v>0</v>
      </c>
      <c r="D269">
        <f>IF($B269=" ","",IF(ISERROR(1/VLOOKUP($B269,'Justerad allokering kvv'!$B$1:$AG$700,MATCH(D$1,'Justerad allokering kvv'!$B$1:$AF$1,0),FALSE)),VLOOKUP($B269,'Allokerad kvv'!$B$2:$AV$700,MATCH(D$1,'Allokerad kvv'!$B$1:$AV$1,0),FALSE),VLOOKUP($B269,'Justerad allokering kvv'!$B$1:$AG$700,MATCH(D$1,'Justerad allokering kvv'!$B$1:$AF$1,0),FALSE)))</f>
        <v>0</v>
      </c>
      <c r="E269">
        <f>IF($B269=" ","",IF(ISERROR(1/VLOOKUP($B269,'Justerad allokering kvv'!$B$1:$AG$700,MATCH(E$1,'Justerad allokering kvv'!$B$1:$AF$1,0),FALSE)),VLOOKUP($B269,'Allokerad kvv'!$B$2:$AV$700,MATCH(E$1,'Allokerad kvv'!$B$1:$AV$1,0),FALSE),VLOOKUP($B269,'Justerad allokering kvv'!$B$1:$AG$700,MATCH(E$1,'Justerad allokering kvv'!$B$1:$AF$1,0),FALSE)))</f>
        <v>0</v>
      </c>
      <c r="F269">
        <f>IF($B269=" ","",IF(ISERROR(1/VLOOKUP($B269,'Justerad allokering kvv'!$B$1:$AG$700,MATCH(F$1,'Justerad allokering kvv'!$B$1:$AF$1,0),FALSE)),VLOOKUP($B269,'Allokerad kvv'!$B$2:$AV$700,MATCH(F$1,'Allokerad kvv'!$B$1:$AV$1,0),FALSE),VLOOKUP($B269,'Justerad allokering kvv'!$B$1:$AG$700,MATCH(F$1,'Justerad allokering kvv'!$B$1:$AF$1,0),FALSE)))</f>
        <v>0</v>
      </c>
      <c r="G269">
        <f>IF($B269=" ","",IF(ISERROR(1/VLOOKUP($B269,'Justerad allokering kvv'!$B$1:$AG$700,MATCH(G$1,'Justerad allokering kvv'!$B$1:$AF$1,0),FALSE)),VLOOKUP($B269,'Allokerad kvv'!$B$2:$AV$700,MATCH(G$1,'Allokerad kvv'!$B$1:$AV$1,0),FALSE),VLOOKUP($B269,'Justerad allokering kvv'!$B$1:$AG$700,MATCH(G$1,'Justerad allokering kvv'!$B$1:$AF$1,0),FALSE)))</f>
        <v>0</v>
      </c>
      <c r="H269">
        <f>IF($B269=" ","",IF(ISERROR(1/VLOOKUP($B269,'Justerad allokering kvv'!$B$1:$AG$700,MATCH(H$1,'Justerad allokering kvv'!$B$1:$AF$1,0),FALSE)),VLOOKUP($B269,'Allokerad kvv'!$B$2:$AV$700,MATCH(H$1,'Allokerad kvv'!$B$1:$AV$1,0),FALSE),VLOOKUP($B269,'Justerad allokering kvv'!$B$1:$AG$700,MATCH(H$1,'Justerad allokering kvv'!$B$1:$AF$1,0),FALSE)))</f>
        <v>0</v>
      </c>
      <c r="I269">
        <f>IF($B269=" ","",IF(ISERROR(1/VLOOKUP($B269,'Justerad allokering kvv'!$B$1:$AG$700,MATCH(I$1,'Justerad allokering kvv'!$B$1:$AF$1,0),FALSE)),VLOOKUP($B269,'Allokerad kvv'!$B$2:$AV$700,MATCH(I$1,'Allokerad kvv'!$B$1:$AV$1,0),FALSE),VLOOKUP($B269,'Justerad allokering kvv'!$B$1:$AG$700,MATCH(I$1,'Justerad allokering kvv'!$B$1:$AF$1,0),FALSE)))</f>
        <v>0</v>
      </c>
      <c r="J269">
        <f>IF($B269=" ","",IF(ISERROR(1/VLOOKUP($B269,'Justerad allokering kvv'!$B$1:$AG$700,MATCH(J$1,'Justerad allokering kvv'!$B$1:$AF$1,0),FALSE)),VLOOKUP($B269,'Allokerad kvv'!$B$2:$AV$700,MATCH(J$1,'Allokerad kvv'!$B$1:$AV$1,0),FALSE),VLOOKUP($B269,'Justerad allokering kvv'!$B$1:$AG$700,MATCH(J$1,'Justerad allokering kvv'!$B$1:$AF$1,0),FALSE)))</f>
        <v>0</v>
      </c>
      <c r="K269">
        <f>IF($B269=" ","",IF(ISERROR(1/VLOOKUP($B269,'Justerad allokering kvv'!$B$1:$AG$700,MATCH(K$1,'Justerad allokering kvv'!$B$1:$AF$1,0),FALSE)),VLOOKUP($B269,'Allokerad kvv'!$B$2:$AV$700,MATCH(K$1,'Allokerad kvv'!$B$1:$AV$1,0),FALSE),VLOOKUP($B269,'Justerad allokering kvv'!$B$1:$AG$700,MATCH(K$1,'Justerad allokering kvv'!$B$1:$AF$1,0),FALSE)))</f>
        <v>0</v>
      </c>
      <c r="L269">
        <f>IF($B269=" ","",IF(ISERROR(1/VLOOKUP($B269,'Justerad allokering kvv'!$B$1:$AG$700,MATCH(L$1,'Justerad allokering kvv'!$B$1:$AF$1,0),FALSE)),VLOOKUP($B269,'Allokerad kvv'!$B$2:$AV$700,MATCH(L$1,'Allokerad kvv'!$B$1:$AV$1,0),FALSE),VLOOKUP($B269,'Justerad allokering kvv'!$B$1:$AG$700,MATCH(L$1,'Justerad allokering kvv'!$B$1:$AF$1,0),FALSE)))</f>
        <v>0</v>
      </c>
      <c r="M269">
        <f>IF($B269=" ","",IF(ISERROR(1/VLOOKUP($B269,'Justerad allokering kvv'!$B$1:$AG$700,MATCH(M$1,'Justerad allokering kvv'!$B$1:$AF$1,0),FALSE)),VLOOKUP($B269,'Allokerad kvv'!$B$2:$AV$700,MATCH(M$1,'Allokerad kvv'!$B$1:$AV$1,0),FALSE),VLOOKUP($B269,'Justerad allokering kvv'!$B$1:$AG$700,MATCH(M$1,'Justerad allokering kvv'!$B$1:$AF$1,0),FALSE)))</f>
        <v>0</v>
      </c>
      <c r="N269">
        <f>IF($B269=" ","",IF(ISERROR(1/VLOOKUP($B269,'Justerad allokering kvv'!$B$1:$AG$700,MATCH(N$1,'Justerad allokering kvv'!$B$1:$AF$1,0),FALSE)),VLOOKUP($B269,'Allokerad kvv'!$B$2:$AV$700,MATCH(N$1,'Allokerad kvv'!$B$1:$AV$1,0),FALSE),VLOOKUP($B269,'Justerad allokering kvv'!$B$1:$AG$700,MATCH(N$1,'Justerad allokering kvv'!$B$1:$AF$1,0),FALSE)))</f>
        <v>0</v>
      </c>
      <c r="O269">
        <f>IF($B269=" ","",IF(ISERROR(1/VLOOKUP($B269,'Justerad allokering kvv'!$B$1:$AG$700,MATCH(O$1,'Justerad allokering kvv'!$B$1:$AF$1,0),FALSE)),VLOOKUP($B269,'Allokerad kvv'!$B$2:$AV$700,MATCH(O$1,'Allokerad kvv'!$B$1:$AV$1,0),FALSE),VLOOKUP($B269,'Justerad allokering kvv'!$B$1:$AG$700,MATCH(O$1,'Justerad allokering kvv'!$B$1:$AF$1,0),FALSE)))</f>
        <v>0</v>
      </c>
      <c r="P269">
        <f>IF($B269=" ","",IF(ISERROR(1/VLOOKUP($B269,'Justerad allokering kvv'!$B$1:$AG$700,MATCH(P$1,'Justerad allokering kvv'!$B$1:$AF$1,0),FALSE)),VLOOKUP($B269,'Allokerad kvv'!$B$2:$AV$700,MATCH(P$1,'Allokerad kvv'!$B$1:$AV$1,0),FALSE),VLOOKUP($B269,'Justerad allokering kvv'!$B$1:$AG$700,MATCH(P$1,'Justerad allokering kvv'!$B$1:$AF$1,0),FALSE)))</f>
        <v>0</v>
      </c>
      <c r="Q269">
        <f>IF($B269=" ","",IF(ISERROR(1/VLOOKUP($B269,'Justerad allokering kvv'!$B$1:$AG$700,MATCH(Q$1,'Justerad allokering kvv'!$B$1:$AF$1,0),FALSE)),VLOOKUP($B269,'Allokerad kvv'!$B$2:$AV$700,MATCH(Q$1,'Allokerad kvv'!$B$1:$AV$1,0),FALSE),VLOOKUP($B269,'Justerad allokering kvv'!$B$1:$AG$700,MATCH(Q$1,'Justerad allokering kvv'!$B$1:$AF$1,0),FALSE)))</f>
        <v>0</v>
      </c>
      <c r="R269">
        <f>IF($B269=" ","",IF(ISERROR(1/VLOOKUP($B269,'Justerad allokering kvv'!$B$1:$AG$700,MATCH(R$1,'Justerad allokering kvv'!$B$1:$AF$1,0),FALSE)),VLOOKUP($B269,'Allokerad kvv'!$B$2:$AV$700,MATCH(R$1,'Allokerad kvv'!$B$1:$AV$1,0),FALSE),VLOOKUP($B269,'Justerad allokering kvv'!$B$1:$AG$700,MATCH(R$1,'Justerad allokering kvv'!$B$1:$AF$1,0),FALSE)))</f>
        <v>0</v>
      </c>
      <c r="S269">
        <f>IF($B269=" ","",IF(ISERROR(1/VLOOKUP($B269,'Justerad allokering kvv'!$B$1:$AG$700,MATCH(S$1,'Justerad allokering kvv'!$B$1:$AF$1,0),FALSE)),VLOOKUP($B269,'Allokerad kvv'!$B$2:$AV$700,MATCH(S$1,'Allokerad kvv'!$B$1:$AV$1,0),FALSE),VLOOKUP($B269,'Justerad allokering kvv'!$B$1:$AG$700,MATCH(S$1,'Justerad allokering kvv'!$B$1:$AF$1,0),FALSE)))</f>
        <v>0</v>
      </c>
      <c r="T269">
        <f>IF($B269=" ","",IF(ISERROR(1/VLOOKUP($B269,'Justerad allokering kvv'!$B$1:$AG$700,MATCH(T$1,'Justerad allokering kvv'!$B$1:$AF$1,0),FALSE)),VLOOKUP($B269,'Allokerad kvv'!$B$2:$AV$700,MATCH(T$1,'Allokerad kvv'!$B$1:$AV$1,0),FALSE),VLOOKUP($B269,'Justerad allokering kvv'!$B$1:$AG$700,MATCH(T$1,'Justerad allokering kvv'!$B$1:$AF$1,0),FALSE)))</f>
        <v>0</v>
      </c>
      <c r="U269">
        <f>IF($B269=" ","",IF(ISERROR(1/VLOOKUP($B269,'Justerad allokering kvv'!$B$1:$AG$700,MATCH(U$1,'Justerad allokering kvv'!$B$1:$AF$1,0),FALSE)),VLOOKUP($B269,'Allokerad kvv'!$B$2:$AV$700,MATCH(U$1,'Allokerad kvv'!$B$1:$AV$1,0),FALSE),VLOOKUP($B269,'Justerad allokering kvv'!$B$1:$AG$700,MATCH(U$1,'Justerad allokering kvv'!$B$1:$AF$1,0),FALSE)))</f>
        <v>0</v>
      </c>
      <c r="V269">
        <f>IF($B269=" ","",IF(ISERROR(1/VLOOKUP($B269,'Justerad allokering kvv'!$B$1:$AG$700,MATCH(V$1,'Justerad allokering kvv'!$B$1:$AF$1,0),FALSE)),VLOOKUP($B269,'Allokerad kvv'!$B$2:$AV$700,MATCH(V$1,'Allokerad kvv'!$B$1:$AV$1,0),FALSE),VLOOKUP($B269,'Justerad allokering kvv'!$B$1:$AG$700,MATCH(V$1,'Justerad allokering kvv'!$B$1:$AF$1,0),FALSE)))</f>
        <v>0</v>
      </c>
      <c r="W269">
        <f>IF($B269=" ","",IF(ISERROR(1/VLOOKUP($B269,'Justerad allokering kvv'!$B$1:$AG$700,MATCH(W$1,'Justerad allokering kvv'!$B$1:$AF$1,0),FALSE)),VLOOKUP($B269,'Allokerad kvv'!$B$2:$AV$700,MATCH(W$1,'Allokerad kvv'!$B$1:$AV$1,0),FALSE),VLOOKUP($B269,'Justerad allokering kvv'!$B$1:$AG$700,MATCH(W$1,'Justerad allokering kvv'!$B$1:$AF$1,0),FALSE)))</f>
        <v>0</v>
      </c>
      <c r="X269">
        <f>IF($B269=" ","",IF(ISERROR(1/VLOOKUP($B269,'Justerad allokering kvv'!$B$1:$AG$700,MATCH(X$1,'Justerad allokering kvv'!$B$1:$AF$1,0),FALSE)),VLOOKUP($B269,'Allokerad kvv'!$B$2:$AV$700,MATCH(X$1,'Allokerad kvv'!$B$1:$AV$1,0),FALSE),VLOOKUP($B269,'Justerad allokering kvv'!$B$1:$AG$700,MATCH(X$1,'Justerad allokering kvv'!$B$1:$AF$1,0),FALSE)))</f>
        <v>0</v>
      </c>
      <c r="Y269">
        <f>IF($B269=" ","",IF(ISERROR(1/VLOOKUP($B269,'Justerad allokering kvv'!$B$1:$AG$700,MATCH(Y$1,'Justerad allokering kvv'!$B$1:$AF$1,0),FALSE)),VLOOKUP($B269,'Allokerad kvv'!$B$2:$AV$700,MATCH(Y$1,'Allokerad kvv'!$B$1:$AV$1,0),FALSE),VLOOKUP($B269,'Justerad allokering kvv'!$B$1:$AG$700,MATCH(Y$1,'Justerad allokering kvv'!$B$1:$AF$1,0),FALSE)))</f>
        <v>0</v>
      </c>
      <c r="AB269">
        <f>IFERROR(VLOOKUP($B269,Kraftvärmeprod!$B$1:$AO$424,MATCH("Tillförd energi från rökgaskondensering (GWh)",Kraftvärmeprod!$B$1:$AG$1,0),FALSE)/1,0)</f>
        <v>0</v>
      </c>
      <c r="AE269" s="122">
        <f t="shared" si="16"/>
        <v>0</v>
      </c>
      <c r="AG269">
        <f t="shared" si="17"/>
        <v>0</v>
      </c>
      <c r="AH269">
        <f t="shared" si="18"/>
        <v>0</v>
      </c>
      <c r="AI269" t="str">
        <f>IF(AH269=0,"",AH269/VLOOKUP(B269,Kraftvärmeprod!$B$1:$BC$480,MATCH("Summa tillförd energi exklusive rökgaskondensering",Kraftvärmeprod!$B$1:$BC$1,0),FALSE))</f>
        <v/>
      </c>
      <c r="AK269">
        <f t="shared" si="19"/>
        <v>0</v>
      </c>
    </row>
    <row r="270" spans="1:37" x14ac:dyDescent="0.25">
      <c r="A270" s="2" t="s">
        <v>407</v>
      </c>
      <c r="B270" s="2" t="s">
        <v>424</v>
      </c>
      <c r="C270">
        <f>IF($B270=" ","",IF(ISERROR(1/VLOOKUP($B270,'Justerad allokering kvv'!$B$1:$AG$700,MATCH(C$1,'Justerad allokering kvv'!$B$1:$AF$1,0),FALSE)),VLOOKUP($B270,'Allokerad kvv'!$B$2:$AV$700,MATCH(C$1,'Allokerad kvv'!$B$1:$AV$1,0),FALSE),VLOOKUP($B270,'Justerad allokering kvv'!$B$1:$AG$700,MATCH(C$1,'Justerad allokering kvv'!$B$1:$AF$1,0),FALSE)))</f>
        <v>0</v>
      </c>
      <c r="D270">
        <f>IF($B270=" ","",IF(ISERROR(1/VLOOKUP($B270,'Justerad allokering kvv'!$B$1:$AG$700,MATCH(D$1,'Justerad allokering kvv'!$B$1:$AF$1,0),FALSE)),VLOOKUP($B270,'Allokerad kvv'!$B$2:$AV$700,MATCH(D$1,'Allokerad kvv'!$B$1:$AV$1,0),FALSE),VLOOKUP($B270,'Justerad allokering kvv'!$B$1:$AG$700,MATCH(D$1,'Justerad allokering kvv'!$B$1:$AF$1,0),FALSE)))</f>
        <v>0</v>
      </c>
      <c r="E270">
        <f>IF($B270=" ","",IF(ISERROR(1/VLOOKUP($B270,'Justerad allokering kvv'!$B$1:$AG$700,MATCH(E$1,'Justerad allokering kvv'!$B$1:$AF$1,0),FALSE)),VLOOKUP($B270,'Allokerad kvv'!$B$2:$AV$700,MATCH(E$1,'Allokerad kvv'!$B$1:$AV$1,0),FALSE),VLOOKUP($B270,'Justerad allokering kvv'!$B$1:$AG$700,MATCH(E$1,'Justerad allokering kvv'!$B$1:$AF$1,0),FALSE)))</f>
        <v>0</v>
      </c>
      <c r="F270">
        <f>IF($B270=" ","",IF(ISERROR(1/VLOOKUP($B270,'Justerad allokering kvv'!$B$1:$AG$700,MATCH(F$1,'Justerad allokering kvv'!$B$1:$AF$1,0),FALSE)),VLOOKUP($B270,'Allokerad kvv'!$B$2:$AV$700,MATCH(F$1,'Allokerad kvv'!$B$1:$AV$1,0),FALSE),VLOOKUP($B270,'Justerad allokering kvv'!$B$1:$AG$700,MATCH(F$1,'Justerad allokering kvv'!$B$1:$AF$1,0),FALSE)))</f>
        <v>0</v>
      </c>
      <c r="G270">
        <f>IF($B270=" ","",IF(ISERROR(1/VLOOKUP($B270,'Justerad allokering kvv'!$B$1:$AG$700,MATCH(G$1,'Justerad allokering kvv'!$B$1:$AF$1,0),FALSE)),VLOOKUP($B270,'Allokerad kvv'!$B$2:$AV$700,MATCH(G$1,'Allokerad kvv'!$B$1:$AV$1,0),FALSE),VLOOKUP($B270,'Justerad allokering kvv'!$B$1:$AG$700,MATCH(G$1,'Justerad allokering kvv'!$B$1:$AF$1,0),FALSE)))</f>
        <v>0</v>
      </c>
      <c r="H270">
        <f>IF($B270=" ","",IF(ISERROR(1/VLOOKUP($B270,'Justerad allokering kvv'!$B$1:$AG$700,MATCH(H$1,'Justerad allokering kvv'!$B$1:$AF$1,0),FALSE)),VLOOKUP($B270,'Allokerad kvv'!$B$2:$AV$700,MATCH(H$1,'Allokerad kvv'!$B$1:$AV$1,0),FALSE),VLOOKUP($B270,'Justerad allokering kvv'!$B$1:$AG$700,MATCH(H$1,'Justerad allokering kvv'!$B$1:$AF$1,0),FALSE)))</f>
        <v>0</v>
      </c>
      <c r="I270">
        <f>IF($B270=" ","",IF(ISERROR(1/VLOOKUP($B270,'Justerad allokering kvv'!$B$1:$AG$700,MATCH(I$1,'Justerad allokering kvv'!$B$1:$AF$1,0),FALSE)),VLOOKUP($B270,'Allokerad kvv'!$B$2:$AV$700,MATCH(I$1,'Allokerad kvv'!$B$1:$AV$1,0),FALSE),VLOOKUP($B270,'Justerad allokering kvv'!$B$1:$AG$700,MATCH(I$1,'Justerad allokering kvv'!$B$1:$AF$1,0),FALSE)))</f>
        <v>0</v>
      </c>
      <c r="J270">
        <f>IF($B270=" ","",IF(ISERROR(1/VLOOKUP($B270,'Justerad allokering kvv'!$B$1:$AG$700,MATCH(J$1,'Justerad allokering kvv'!$B$1:$AF$1,0),FALSE)),VLOOKUP($B270,'Allokerad kvv'!$B$2:$AV$700,MATCH(J$1,'Allokerad kvv'!$B$1:$AV$1,0),FALSE),VLOOKUP($B270,'Justerad allokering kvv'!$B$1:$AG$700,MATCH(J$1,'Justerad allokering kvv'!$B$1:$AF$1,0),FALSE)))</f>
        <v>0</v>
      </c>
      <c r="K270">
        <f>IF($B270=" ","",IF(ISERROR(1/VLOOKUP($B270,'Justerad allokering kvv'!$B$1:$AG$700,MATCH(K$1,'Justerad allokering kvv'!$B$1:$AF$1,0),FALSE)),VLOOKUP($B270,'Allokerad kvv'!$B$2:$AV$700,MATCH(K$1,'Allokerad kvv'!$B$1:$AV$1,0),FALSE),VLOOKUP($B270,'Justerad allokering kvv'!$B$1:$AG$700,MATCH(K$1,'Justerad allokering kvv'!$B$1:$AF$1,0),FALSE)))</f>
        <v>0</v>
      </c>
      <c r="L270">
        <f>IF($B270=" ","",IF(ISERROR(1/VLOOKUP($B270,'Justerad allokering kvv'!$B$1:$AG$700,MATCH(L$1,'Justerad allokering kvv'!$B$1:$AF$1,0),FALSE)),VLOOKUP($B270,'Allokerad kvv'!$B$2:$AV$700,MATCH(L$1,'Allokerad kvv'!$B$1:$AV$1,0),FALSE),VLOOKUP($B270,'Justerad allokering kvv'!$B$1:$AG$700,MATCH(L$1,'Justerad allokering kvv'!$B$1:$AF$1,0),FALSE)))</f>
        <v>0</v>
      </c>
      <c r="M270">
        <f>IF($B270=" ","",IF(ISERROR(1/VLOOKUP($B270,'Justerad allokering kvv'!$B$1:$AG$700,MATCH(M$1,'Justerad allokering kvv'!$B$1:$AF$1,0),FALSE)),VLOOKUP($B270,'Allokerad kvv'!$B$2:$AV$700,MATCH(M$1,'Allokerad kvv'!$B$1:$AV$1,0),FALSE),VLOOKUP($B270,'Justerad allokering kvv'!$B$1:$AG$700,MATCH(M$1,'Justerad allokering kvv'!$B$1:$AF$1,0),FALSE)))</f>
        <v>0</v>
      </c>
      <c r="N270">
        <f>IF($B270=" ","",IF(ISERROR(1/VLOOKUP($B270,'Justerad allokering kvv'!$B$1:$AG$700,MATCH(N$1,'Justerad allokering kvv'!$B$1:$AF$1,0),FALSE)),VLOOKUP($B270,'Allokerad kvv'!$B$2:$AV$700,MATCH(N$1,'Allokerad kvv'!$B$1:$AV$1,0),FALSE),VLOOKUP($B270,'Justerad allokering kvv'!$B$1:$AG$700,MATCH(N$1,'Justerad allokering kvv'!$B$1:$AF$1,0),FALSE)))</f>
        <v>0</v>
      </c>
      <c r="O270">
        <f>IF($B270=" ","",IF(ISERROR(1/VLOOKUP($B270,'Justerad allokering kvv'!$B$1:$AG$700,MATCH(O$1,'Justerad allokering kvv'!$B$1:$AF$1,0),FALSE)),VLOOKUP($B270,'Allokerad kvv'!$B$2:$AV$700,MATCH(O$1,'Allokerad kvv'!$B$1:$AV$1,0),FALSE),VLOOKUP($B270,'Justerad allokering kvv'!$B$1:$AG$700,MATCH(O$1,'Justerad allokering kvv'!$B$1:$AF$1,0),FALSE)))</f>
        <v>0</v>
      </c>
      <c r="P270">
        <f>IF($B270=" ","",IF(ISERROR(1/VLOOKUP($B270,'Justerad allokering kvv'!$B$1:$AG$700,MATCH(P$1,'Justerad allokering kvv'!$B$1:$AF$1,0),FALSE)),VLOOKUP($B270,'Allokerad kvv'!$B$2:$AV$700,MATCH(P$1,'Allokerad kvv'!$B$1:$AV$1,0),FALSE),VLOOKUP($B270,'Justerad allokering kvv'!$B$1:$AG$700,MATCH(P$1,'Justerad allokering kvv'!$B$1:$AF$1,0),FALSE)))</f>
        <v>0</v>
      </c>
      <c r="Q270">
        <f>IF($B270=" ","",IF(ISERROR(1/VLOOKUP($B270,'Justerad allokering kvv'!$B$1:$AG$700,MATCH(Q$1,'Justerad allokering kvv'!$B$1:$AF$1,0),FALSE)),VLOOKUP($B270,'Allokerad kvv'!$B$2:$AV$700,MATCH(Q$1,'Allokerad kvv'!$B$1:$AV$1,0),FALSE),VLOOKUP($B270,'Justerad allokering kvv'!$B$1:$AG$700,MATCH(Q$1,'Justerad allokering kvv'!$B$1:$AF$1,0),FALSE)))</f>
        <v>0</v>
      </c>
      <c r="R270">
        <f>IF($B270=" ","",IF(ISERROR(1/VLOOKUP($B270,'Justerad allokering kvv'!$B$1:$AG$700,MATCH(R$1,'Justerad allokering kvv'!$B$1:$AF$1,0),FALSE)),VLOOKUP($B270,'Allokerad kvv'!$B$2:$AV$700,MATCH(R$1,'Allokerad kvv'!$B$1:$AV$1,0),FALSE),VLOOKUP($B270,'Justerad allokering kvv'!$B$1:$AG$700,MATCH(R$1,'Justerad allokering kvv'!$B$1:$AF$1,0),FALSE)))</f>
        <v>0</v>
      </c>
      <c r="S270">
        <f>IF($B270=" ","",IF(ISERROR(1/VLOOKUP($B270,'Justerad allokering kvv'!$B$1:$AG$700,MATCH(S$1,'Justerad allokering kvv'!$B$1:$AF$1,0),FALSE)),VLOOKUP($B270,'Allokerad kvv'!$B$2:$AV$700,MATCH(S$1,'Allokerad kvv'!$B$1:$AV$1,0),FALSE),VLOOKUP($B270,'Justerad allokering kvv'!$B$1:$AG$700,MATCH(S$1,'Justerad allokering kvv'!$B$1:$AF$1,0),FALSE)))</f>
        <v>0</v>
      </c>
      <c r="T270">
        <f>IF($B270=" ","",IF(ISERROR(1/VLOOKUP($B270,'Justerad allokering kvv'!$B$1:$AG$700,MATCH(T$1,'Justerad allokering kvv'!$B$1:$AF$1,0),FALSE)),VLOOKUP($B270,'Allokerad kvv'!$B$2:$AV$700,MATCH(T$1,'Allokerad kvv'!$B$1:$AV$1,0),FALSE),VLOOKUP($B270,'Justerad allokering kvv'!$B$1:$AG$700,MATCH(T$1,'Justerad allokering kvv'!$B$1:$AF$1,0),FALSE)))</f>
        <v>0</v>
      </c>
      <c r="U270">
        <f>IF($B270=" ","",IF(ISERROR(1/VLOOKUP($B270,'Justerad allokering kvv'!$B$1:$AG$700,MATCH(U$1,'Justerad allokering kvv'!$B$1:$AF$1,0),FALSE)),VLOOKUP($B270,'Allokerad kvv'!$B$2:$AV$700,MATCH(U$1,'Allokerad kvv'!$B$1:$AV$1,0),FALSE),VLOOKUP($B270,'Justerad allokering kvv'!$B$1:$AG$700,MATCH(U$1,'Justerad allokering kvv'!$B$1:$AF$1,0),FALSE)))</f>
        <v>0</v>
      </c>
      <c r="V270">
        <f>IF($B270=" ","",IF(ISERROR(1/VLOOKUP($B270,'Justerad allokering kvv'!$B$1:$AG$700,MATCH(V$1,'Justerad allokering kvv'!$B$1:$AF$1,0),FALSE)),VLOOKUP($B270,'Allokerad kvv'!$B$2:$AV$700,MATCH(V$1,'Allokerad kvv'!$B$1:$AV$1,0),FALSE),VLOOKUP($B270,'Justerad allokering kvv'!$B$1:$AG$700,MATCH(V$1,'Justerad allokering kvv'!$B$1:$AF$1,0),FALSE)))</f>
        <v>0</v>
      </c>
      <c r="W270">
        <f>IF($B270=" ","",IF(ISERROR(1/VLOOKUP($B270,'Justerad allokering kvv'!$B$1:$AG$700,MATCH(W$1,'Justerad allokering kvv'!$B$1:$AF$1,0),FALSE)),VLOOKUP($B270,'Allokerad kvv'!$B$2:$AV$700,MATCH(W$1,'Allokerad kvv'!$B$1:$AV$1,0),FALSE),VLOOKUP($B270,'Justerad allokering kvv'!$B$1:$AG$700,MATCH(W$1,'Justerad allokering kvv'!$B$1:$AF$1,0),FALSE)))</f>
        <v>0</v>
      </c>
      <c r="X270">
        <f>IF($B270=" ","",IF(ISERROR(1/VLOOKUP($B270,'Justerad allokering kvv'!$B$1:$AG$700,MATCH(X$1,'Justerad allokering kvv'!$B$1:$AF$1,0),FALSE)),VLOOKUP($B270,'Allokerad kvv'!$B$2:$AV$700,MATCH(X$1,'Allokerad kvv'!$B$1:$AV$1,0),FALSE),VLOOKUP($B270,'Justerad allokering kvv'!$B$1:$AG$700,MATCH(X$1,'Justerad allokering kvv'!$B$1:$AF$1,0),FALSE)))</f>
        <v>0</v>
      </c>
      <c r="Y270">
        <f>IF($B270=" ","",IF(ISERROR(1/VLOOKUP($B270,'Justerad allokering kvv'!$B$1:$AG$700,MATCH(Y$1,'Justerad allokering kvv'!$B$1:$AF$1,0),FALSE)),VLOOKUP($B270,'Allokerad kvv'!$B$2:$AV$700,MATCH(Y$1,'Allokerad kvv'!$B$1:$AV$1,0),FALSE),VLOOKUP($B270,'Justerad allokering kvv'!$B$1:$AG$700,MATCH(Y$1,'Justerad allokering kvv'!$B$1:$AF$1,0),FALSE)))</f>
        <v>0</v>
      </c>
      <c r="AB270">
        <f>IFERROR(VLOOKUP($B270,Kraftvärmeprod!$B$1:$AO$424,MATCH("Tillförd energi från rökgaskondensering (GWh)",Kraftvärmeprod!$B$1:$AG$1,0),FALSE)/1,0)</f>
        <v>0</v>
      </c>
      <c r="AE270" s="122">
        <f t="shared" si="16"/>
        <v>0</v>
      </c>
      <c r="AG270">
        <f t="shared" si="17"/>
        <v>0</v>
      </c>
      <c r="AH270">
        <f t="shared" si="18"/>
        <v>0</v>
      </c>
      <c r="AI270" t="str">
        <f>IF(AH270=0,"",AH270/VLOOKUP(B270,Kraftvärmeprod!$B$1:$BC$480,MATCH("Summa tillförd energi exklusive rökgaskondensering",Kraftvärmeprod!$B$1:$BC$1,0),FALSE))</f>
        <v/>
      </c>
      <c r="AK270">
        <f t="shared" si="19"/>
        <v>0</v>
      </c>
    </row>
    <row r="271" spans="1:37" x14ac:dyDescent="0.25">
      <c r="A271" s="2" t="s">
        <v>407</v>
      </c>
      <c r="B271" s="2" t="s">
        <v>425</v>
      </c>
      <c r="C271">
        <f>IF($B271=" ","",IF(ISERROR(1/VLOOKUP($B271,'Justerad allokering kvv'!$B$1:$AG$700,MATCH(C$1,'Justerad allokering kvv'!$B$1:$AF$1,0),FALSE)),VLOOKUP($B271,'Allokerad kvv'!$B$2:$AV$700,MATCH(C$1,'Allokerad kvv'!$B$1:$AV$1,0),FALSE),VLOOKUP($B271,'Justerad allokering kvv'!$B$1:$AG$700,MATCH(C$1,'Justerad allokering kvv'!$B$1:$AF$1,0),FALSE)))</f>
        <v>0</v>
      </c>
      <c r="D271">
        <f>IF($B271=" ","",IF(ISERROR(1/VLOOKUP($B271,'Justerad allokering kvv'!$B$1:$AG$700,MATCH(D$1,'Justerad allokering kvv'!$B$1:$AF$1,0),FALSE)),VLOOKUP($B271,'Allokerad kvv'!$B$2:$AV$700,MATCH(D$1,'Allokerad kvv'!$B$1:$AV$1,0),FALSE),VLOOKUP($B271,'Justerad allokering kvv'!$B$1:$AG$700,MATCH(D$1,'Justerad allokering kvv'!$B$1:$AF$1,0),FALSE)))</f>
        <v>0</v>
      </c>
      <c r="E271">
        <f>IF($B271=" ","",IF(ISERROR(1/VLOOKUP($B271,'Justerad allokering kvv'!$B$1:$AG$700,MATCH(E$1,'Justerad allokering kvv'!$B$1:$AF$1,0),FALSE)),VLOOKUP($B271,'Allokerad kvv'!$B$2:$AV$700,MATCH(E$1,'Allokerad kvv'!$B$1:$AV$1,0),FALSE),VLOOKUP($B271,'Justerad allokering kvv'!$B$1:$AG$700,MATCH(E$1,'Justerad allokering kvv'!$B$1:$AF$1,0),FALSE)))</f>
        <v>0</v>
      </c>
      <c r="F271">
        <f>IF($B271=" ","",IF(ISERROR(1/VLOOKUP($B271,'Justerad allokering kvv'!$B$1:$AG$700,MATCH(F$1,'Justerad allokering kvv'!$B$1:$AF$1,0),FALSE)),VLOOKUP($B271,'Allokerad kvv'!$B$2:$AV$700,MATCH(F$1,'Allokerad kvv'!$B$1:$AV$1,0),FALSE),VLOOKUP($B271,'Justerad allokering kvv'!$B$1:$AG$700,MATCH(F$1,'Justerad allokering kvv'!$B$1:$AF$1,0),FALSE)))</f>
        <v>0</v>
      </c>
      <c r="G271">
        <f>IF($B271=" ","",IF(ISERROR(1/VLOOKUP($B271,'Justerad allokering kvv'!$B$1:$AG$700,MATCH(G$1,'Justerad allokering kvv'!$B$1:$AF$1,0),FALSE)),VLOOKUP($B271,'Allokerad kvv'!$B$2:$AV$700,MATCH(G$1,'Allokerad kvv'!$B$1:$AV$1,0),FALSE),VLOOKUP($B271,'Justerad allokering kvv'!$B$1:$AG$700,MATCH(G$1,'Justerad allokering kvv'!$B$1:$AF$1,0),FALSE)))</f>
        <v>0</v>
      </c>
      <c r="H271">
        <f>IF($B271=" ","",IF(ISERROR(1/VLOOKUP($B271,'Justerad allokering kvv'!$B$1:$AG$700,MATCH(H$1,'Justerad allokering kvv'!$B$1:$AF$1,0),FALSE)),VLOOKUP($B271,'Allokerad kvv'!$B$2:$AV$700,MATCH(H$1,'Allokerad kvv'!$B$1:$AV$1,0),FALSE),VLOOKUP($B271,'Justerad allokering kvv'!$B$1:$AG$700,MATCH(H$1,'Justerad allokering kvv'!$B$1:$AF$1,0),FALSE)))</f>
        <v>0</v>
      </c>
      <c r="I271">
        <f>IF($B271=" ","",IF(ISERROR(1/VLOOKUP($B271,'Justerad allokering kvv'!$B$1:$AG$700,MATCH(I$1,'Justerad allokering kvv'!$B$1:$AF$1,0),FALSE)),VLOOKUP($B271,'Allokerad kvv'!$B$2:$AV$700,MATCH(I$1,'Allokerad kvv'!$B$1:$AV$1,0),FALSE),VLOOKUP($B271,'Justerad allokering kvv'!$B$1:$AG$700,MATCH(I$1,'Justerad allokering kvv'!$B$1:$AF$1,0),FALSE)))</f>
        <v>0</v>
      </c>
      <c r="J271">
        <f>IF($B271=" ","",IF(ISERROR(1/VLOOKUP($B271,'Justerad allokering kvv'!$B$1:$AG$700,MATCH(J$1,'Justerad allokering kvv'!$B$1:$AF$1,0),FALSE)),VLOOKUP($B271,'Allokerad kvv'!$B$2:$AV$700,MATCH(J$1,'Allokerad kvv'!$B$1:$AV$1,0),FALSE),VLOOKUP($B271,'Justerad allokering kvv'!$B$1:$AG$700,MATCH(J$1,'Justerad allokering kvv'!$B$1:$AF$1,0),FALSE)))</f>
        <v>0</v>
      </c>
      <c r="K271">
        <f>IF($B271=" ","",IF(ISERROR(1/VLOOKUP($B271,'Justerad allokering kvv'!$B$1:$AG$700,MATCH(K$1,'Justerad allokering kvv'!$B$1:$AF$1,0),FALSE)),VLOOKUP($B271,'Allokerad kvv'!$B$2:$AV$700,MATCH(K$1,'Allokerad kvv'!$B$1:$AV$1,0),FALSE),VLOOKUP($B271,'Justerad allokering kvv'!$B$1:$AG$700,MATCH(K$1,'Justerad allokering kvv'!$B$1:$AF$1,0),FALSE)))</f>
        <v>0</v>
      </c>
      <c r="L271">
        <f>IF($B271=" ","",IF(ISERROR(1/VLOOKUP($B271,'Justerad allokering kvv'!$B$1:$AG$700,MATCH(L$1,'Justerad allokering kvv'!$B$1:$AF$1,0),FALSE)),VLOOKUP($B271,'Allokerad kvv'!$B$2:$AV$700,MATCH(L$1,'Allokerad kvv'!$B$1:$AV$1,0),FALSE),VLOOKUP($B271,'Justerad allokering kvv'!$B$1:$AG$700,MATCH(L$1,'Justerad allokering kvv'!$B$1:$AF$1,0),FALSE)))</f>
        <v>0</v>
      </c>
      <c r="M271">
        <f>IF($B271=" ","",IF(ISERROR(1/VLOOKUP($B271,'Justerad allokering kvv'!$B$1:$AG$700,MATCH(M$1,'Justerad allokering kvv'!$B$1:$AF$1,0),FALSE)),VLOOKUP($B271,'Allokerad kvv'!$B$2:$AV$700,MATCH(M$1,'Allokerad kvv'!$B$1:$AV$1,0),FALSE),VLOOKUP($B271,'Justerad allokering kvv'!$B$1:$AG$700,MATCH(M$1,'Justerad allokering kvv'!$B$1:$AF$1,0),FALSE)))</f>
        <v>0</v>
      </c>
      <c r="N271">
        <f>IF($B271=" ","",IF(ISERROR(1/VLOOKUP($B271,'Justerad allokering kvv'!$B$1:$AG$700,MATCH(N$1,'Justerad allokering kvv'!$B$1:$AF$1,0),FALSE)),VLOOKUP($B271,'Allokerad kvv'!$B$2:$AV$700,MATCH(N$1,'Allokerad kvv'!$B$1:$AV$1,0),FALSE),VLOOKUP($B271,'Justerad allokering kvv'!$B$1:$AG$700,MATCH(N$1,'Justerad allokering kvv'!$B$1:$AF$1,0),FALSE)))</f>
        <v>0</v>
      </c>
      <c r="O271">
        <f>IF($B271=" ","",IF(ISERROR(1/VLOOKUP($B271,'Justerad allokering kvv'!$B$1:$AG$700,MATCH(O$1,'Justerad allokering kvv'!$B$1:$AF$1,0),FALSE)),VLOOKUP($B271,'Allokerad kvv'!$B$2:$AV$700,MATCH(O$1,'Allokerad kvv'!$B$1:$AV$1,0),FALSE),VLOOKUP($B271,'Justerad allokering kvv'!$B$1:$AG$700,MATCH(O$1,'Justerad allokering kvv'!$B$1:$AF$1,0),FALSE)))</f>
        <v>0</v>
      </c>
      <c r="P271">
        <f>IF($B271=" ","",IF(ISERROR(1/VLOOKUP($B271,'Justerad allokering kvv'!$B$1:$AG$700,MATCH(P$1,'Justerad allokering kvv'!$B$1:$AF$1,0),FALSE)),VLOOKUP($B271,'Allokerad kvv'!$B$2:$AV$700,MATCH(P$1,'Allokerad kvv'!$B$1:$AV$1,0),FALSE),VLOOKUP($B271,'Justerad allokering kvv'!$B$1:$AG$700,MATCH(P$1,'Justerad allokering kvv'!$B$1:$AF$1,0),FALSE)))</f>
        <v>0</v>
      </c>
      <c r="Q271">
        <f>IF($B271=" ","",IF(ISERROR(1/VLOOKUP($B271,'Justerad allokering kvv'!$B$1:$AG$700,MATCH(Q$1,'Justerad allokering kvv'!$B$1:$AF$1,0),FALSE)),VLOOKUP($B271,'Allokerad kvv'!$B$2:$AV$700,MATCH(Q$1,'Allokerad kvv'!$B$1:$AV$1,0),FALSE),VLOOKUP($B271,'Justerad allokering kvv'!$B$1:$AG$700,MATCH(Q$1,'Justerad allokering kvv'!$B$1:$AF$1,0),FALSE)))</f>
        <v>0</v>
      </c>
      <c r="R271">
        <f>IF($B271=" ","",IF(ISERROR(1/VLOOKUP($B271,'Justerad allokering kvv'!$B$1:$AG$700,MATCH(R$1,'Justerad allokering kvv'!$B$1:$AF$1,0),FALSE)),VLOOKUP($B271,'Allokerad kvv'!$B$2:$AV$700,MATCH(R$1,'Allokerad kvv'!$B$1:$AV$1,0),FALSE),VLOOKUP($B271,'Justerad allokering kvv'!$B$1:$AG$700,MATCH(R$1,'Justerad allokering kvv'!$B$1:$AF$1,0),FALSE)))</f>
        <v>0</v>
      </c>
      <c r="S271">
        <f>IF($B271=" ","",IF(ISERROR(1/VLOOKUP($B271,'Justerad allokering kvv'!$B$1:$AG$700,MATCH(S$1,'Justerad allokering kvv'!$B$1:$AF$1,0),FALSE)),VLOOKUP($B271,'Allokerad kvv'!$B$2:$AV$700,MATCH(S$1,'Allokerad kvv'!$B$1:$AV$1,0),FALSE),VLOOKUP($B271,'Justerad allokering kvv'!$B$1:$AG$700,MATCH(S$1,'Justerad allokering kvv'!$B$1:$AF$1,0),FALSE)))</f>
        <v>0</v>
      </c>
      <c r="T271">
        <f>IF($B271=" ","",IF(ISERROR(1/VLOOKUP($B271,'Justerad allokering kvv'!$B$1:$AG$700,MATCH(T$1,'Justerad allokering kvv'!$B$1:$AF$1,0),FALSE)),VLOOKUP($B271,'Allokerad kvv'!$B$2:$AV$700,MATCH(T$1,'Allokerad kvv'!$B$1:$AV$1,0),FALSE),VLOOKUP($B271,'Justerad allokering kvv'!$B$1:$AG$700,MATCH(T$1,'Justerad allokering kvv'!$B$1:$AF$1,0),FALSE)))</f>
        <v>0</v>
      </c>
      <c r="U271">
        <f>IF($B271=" ","",IF(ISERROR(1/VLOOKUP($B271,'Justerad allokering kvv'!$B$1:$AG$700,MATCH(U$1,'Justerad allokering kvv'!$B$1:$AF$1,0),FALSE)),VLOOKUP($B271,'Allokerad kvv'!$B$2:$AV$700,MATCH(U$1,'Allokerad kvv'!$B$1:$AV$1,0),FALSE),VLOOKUP($B271,'Justerad allokering kvv'!$B$1:$AG$700,MATCH(U$1,'Justerad allokering kvv'!$B$1:$AF$1,0),FALSE)))</f>
        <v>0</v>
      </c>
      <c r="V271">
        <f>IF($B271=" ","",IF(ISERROR(1/VLOOKUP($B271,'Justerad allokering kvv'!$B$1:$AG$700,MATCH(V$1,'Justerad allokering kvv'!$B$1:$AF$1,0),FALSE)),VLOOKUP($B271,'Allokerad kvv'!$B$2:$AV$700,MATCH(V$1,'Allokerad kvv'!$B$1:$AV$1,0),FALSE),VLOOKUP($B271,'Justerad allokering kvv'!$B$1:$AG$700,MATCH(V$1,'Justerad allokering kvv'!$B$1:$AF$1,0),FALSE)))</f>
        <v>0</v>
      </c>
      <c r="W271">
        <f>IF($B271=" ","",IF(ISERROR(1/VLOOKUP($B271,'Justerad allokering kvv'!$B$1:$AG$700,MATCH(W$1,'Justerad allokering kvv'!$B$1:$AF$1,0),FALSE)),VLOOKUP($B271,'Allokerad kvv'!$B$2:$AV$700,MATCH(W$1,'Allokerad kvv'!$B$1:$AV$1,0),FALSE),VLOOKUP($B271,'Justerad allokering kvv'!$B$1:$AG$700,MATCH(W$1,'Justerad allokering kvv'!$B$1:$AF$1,0),FALSE)))</f>
        <v>0</v>
      </c>
      <c r="X271">
        <f>IF($B271=" ","",IF(ISERROR(1/VLOOKUP($B271,'Justerad allokering kvv'!$B$1:$AG$700,MATCH(X$1,'Justerad allokering kvv'!$B$1:$AF$1,0),FALSE)),VLOOKUP($B271,'Allokerad kvv'!$B$2:$AV$700,MATCH(X$1,'Allokerad kvv'!$B$1:$AV$1,0),FALSE),VLOOKUP($B271,'Justerad allokering kvv'!$B$1:$AG$700,MATCH(X$1,'Justerad allokering kvv'!$B$1:$AF$1,0),FALSE)))</f>
        <v>0</v>
      </c>
      <c r="Y271">
        <f>IF($B271=" ","",IF(ISERROR(1/VLOOKUP($B271,'Justerad allokering kvv'!$B$1:$AG$700,MATCH(Y$1,'Justerad allokering kvv'!$B$1:$AF$1,0),FALSE)),VLOOKUP($B271,'Allokerad kvv'!$B$2:$AV$700,MATCH(Y$1,'Allokerad kvv'!$B$1:$AV$1,0),FALSE),VLOOKUP($B271,'Justerad allokering kvv'!$B$1:$AG$700,MATCH(Y$1,'Justerad allokering kvv'!$B$1:$AF$1,0),FALSE)))</f>
        <v>0</v>
      </c>
      <c r="AB271">
        <f>IFERROR(VLOOKUP($B271,Kraftvärmeprod!$B$1:$AO$424,MATCH("Tillförd energi från rökgaskondensering (GWh)",Kraftvärmeprod!$B$1:$AG$1,0),FALSE)/1,0)</f>
        <v>0</v>
      </c>
      <c r="AE271" s="122">
        <f t="shared" si="16"/>
        <v>0</v>
      </c>
      <c r="AG271">
        <f t="shared" si="17"/>
        <v>0</v>
      </c>
      <c r="AH271">
        <f t="shared" si="18"/>
        <v>0</v>
      </c>
      <c r="AI271" t="str">
        <f>IF(AH271=0,"",AH271/VLOOKUP(B271,Kraftvärmeprod!$B$1:$BC$480,MATCH("Summa tillförd energi exklusive rökgaskondensering",Kraftvärmeprod!$B$1:$BC$1,0),FALSE))</f>
        <v/>
      </c>
      <c r="AK271">
        <f t="shared" si="19"/>
        <v>0</v>
      </c>
    </row>
    <row r="272" spans="1:37" x14ac:dyDescent="0.25">
      <c r="A272" s="2" t="s">
        <v>426</v>
      </c>
      <c r="B272" s="2" t="s">
        <v>427</v>
      </c>
      <c r="C272">
        <f>IF($B272=" ","",IF(ISERROR(1/VLOOKUP($B272,'Justerad allokering kvv'!$B$1:$AG$700,MATCH(C$1,'Justerad allokering kvv'!$B$1:$AF$1,0),FALSE)),VLOOKUP($B272,'Allokerad kvv'!$B$2:$AV$700,MATCH(C$1,'Allokerad kvv'!$B$1:$AV$1,0),FALSE),VLOOKUP($B272,'Justerad allokering kvv'!$B$1:$AG$700,MATCH(C$1,'Justerad allokering kvv'!$B$1:$AF$1,0),FALSE)))</f>
        <v>0</v>
      </c>
      <c r="D272">
        <f>IF($B272=" ","",IF(ISERROR(1/VLOOKUP($B272,'Justerad allokering kvv'!$B$1:$AG$700,MATCH(D$1,'Justerad allokering kvv'!$B$1:$AF$1,0),FALSE)),VLOOKUP($B272,'Allokerad kvv'!$B$2:$AV$700,MATCH(D$1,'Allokerad kvv'!$B$1:$AV$1,0),FALSE),VLOOKUP($B272,'Justerad allokering kvv'!$B$1:$AG$700,MATCH(D$1,'Justerad allokering kvv'!$B$1:$AF$1,0),FALSE)))</f>
        <v>0</v>
      </c>
      <c r="E272">
        <f>IF($B272=" ","",IF(ISERROR(1/VLOOKUP($B272,'Justerad allokering kvv'!$B$1:$AG$700,MATCH(E$1,'Justerad allokering kvv'!$B$1:$AF$1,0),FALSE)),VLOOKUP($B272,'Allokerad kvv'!$B$2:$AV$700,MATCH(E$1,'Allokerad kvv'!$B$1:$AV$1,0),FALSE),VLOOKUP($B272,'Justerad allokering kvv'!$B$1:$AG$700,MATCH(E$1,'Justerad allokering kvv'!$B$1:$AF$1,0),FALSE)))</f>
        <v>0</v>
      </c>
      <c r="F272">
        <f>IF($B272=" ","",IF(ISERROR(1/VLOOKUP($B272,'Justerad allokering kvv'!$B$1:$AG$700,MATCH(F$1,'Justerad allokering kvv'!$B$1:$AF$1,0),FALSE)),VLOOKUP($B272,'Allokerad kvv'!$B$2:$AV$700,MATCH(F$1,'Allokerad kvv'!$B$1:$AV$1,0),FALSE),VLOOKUP($B272,'Justerad allokering kvv'!$B$1:$AG$700,MATCH(F$1,'Justerad allokering kvv'!$B$1:$AF$1,0),FALSE)))</f>
        <v>0</v>
      </c>
      <c r="G272">
        <f>IF($B272=" ","",IF(ISERROR(1/VLOOKUP($B272,'Justerad allokering kvv'!$B$1:$AG$700,MATCH(G$1,'Justerad allokering kvv'!$B$1:$AF$1,0),FALSE)),VLOOKUP($B272,'Allokerad kvv'!$B$2:$AV$700,MATCH(G$1,'Allokerad kvv'!$B$1:$AV$1,0),FALSE),VLOOKUP($B272,'Justerad allokering kvv'!$B$1:$AG$700,MATCH(G$1,'Justerad allokering kvv'!$B$1:$AF$1,0),FALSE)))</f>
        <v>0</v>
      </c>
      <c r="H272">
        <f>IF($B272=" ","",IF(ISERROR(1/VLOOKUP($B272,'Justerad allokering kvv'!$B$1:$AG$700,MATCH(H$1,'Justerad allokering kvv'!$B$1:$AF$1,0),FALSE)),VLOOKUP($B272,'Allokerad kvv'!$B$2:$AV$700,MATCH(H$1,'Allokerad kvv'!$B$1:$AV$1,0),FALSE),VLOOKUP($B272,'Justerad allokering kvv'!$B$1:$AG$700,MATCH(H$1,'Justerad allokering kvv'!$B$1:$AF$1,0),FALSE)))</f>
        <v>0</v>
      </c>
      <c r="I272">
        <f>IF($B272=" ","",IF(ISERROR(1/VLOOKUP($B272,'Justerad allokering kvv'!$B$1:$AG$700,MATCH(I$1,'Justerad allokering kvv'!$B$1:$AF$1,0),FALSE)),VLOOKUP($B272,'Allokerad kvv'!$B$2:$AV$700,MATCH(I$1,'Allokerad kvv'!$B$1:$AV$1,0),FALSE),VLOOKUP($B272,'Justerad allokering kvv'!$B$1:$AG$700,MATCH(I$1,'Justerad allokering kvv'!$B$1:$AF$1,0),FALSE)))</f>
        <v>0</v>
      </c>
      <c r="J272">
        <f>IF($B272=" ","",IF(ISERROR(1/VLOOKUP($B272,'Justerad allokering kvv'!$B$1:$AG$700,MATCH(J$1,'Justerad allokering kvv'!$B$1:$AF$1,0),FALSE)),VLOOKUP($B272,'Allokerad kvv'!$B$2:$AV$700,MATCH(J$1,'Allokerad kvv'!$B$1:$AV$1,0),FALSE),VLOOKUP($B272,'Justerad allokering kvv'!$B$1:$AG$700,MATCH(J$1,'Justerad allokering kvv'!$B$1:$AF$1,0),FALSE)))</f>
        <v>0</v>
      </c>
      <c r="K272">
        <f>IF($B272=" ","",IF(ISERROR(1/VLOOKUP($B272,'Justerad allokering kvv'!$B$1:$AG$700,MATCH(K$1,'Justerad allokering kvv'!$B$1:$AF$1,0),FALSE)),VLOOKUP($B272,'Allokerad kvv'!$B$2:$AV$700,MATCH(K$1,'Allokerad kvv'!$B$1:$AV$1,0),FALSE),VLOOKUP($B272,'Justerad allokering kvv'!$B$1:$AG$700,MATCH(K$1,'Justerad allokering kvv'!$B$1:$AF$1,0),FALSE)))</f>
        <v>0</v>
      </c>
      <c r="L272">
        <f>IF($B272=" ","",IF(ISERROR(1/VLOOKUP($B272,'Justerad allokering kvv'!$B$1:$AG$700,MATCH(L$1,'Justerad allokering kvv'!$B$1:$AF$1,0),FALSE)),VLOOKUP($B272,'Allokerad kvv'!$B$2:$AV$700,MATCH(L$1,'Allokerad kvv'!$B$1:$AV$1,0),FALSE),VLOOKUP($B272,'Justerad allokering kvv'!$B$1:$AG$700,MATCH(L$1,'Justerad allokering kvv'!$B$1:$AF$1,0),FALSE)))</f>
        <v>0</v>
      </c>
      <c r="M272">
        <f>IF($B272=" ","",IF(ISERROR(1/VLOOKUP($B272,'Justerad allokering kvv'!$B$1:$AG$700,MATCH(M$1,'Justerad allokering kvv'!$B$1:$AF$1,0),FALSE)),VLOOKUP($B272,'Allokerad kvv'!$B$2:$AV$700,MATCH(M$1,'Allokerad kvv'!$B$1:$AV$1,0),FALSE),VLOOKUP($B272,'Justerad allokering kvv'!$B$1:$AG$700,MATCH(M$1,'Justerad allokering kvv'!$B$1:$AF$1,0),FALSE)))</f>
        <v>0</v>
      </c>
      <c r="N272">
        <f>IF($B272=" ","",IF(ISERROR(1/VLOOKUP($B272,'Justerad allokering kvv'!$B$1:$AG$700,MATCH(N$1,'Justerad allokering kvv'!$B$1:$AF$1,0),FALSE)),VLOOKUP($B272,'Allokerad kvv'!$B$2:$AV$700,MATCH(N$1,'Allokerad kvv'!$B$1:$AV$1,0),FALSE),VLOOKUP($B272,'Justerad allokering kvv'!$B$1:$AG$700,MATCH(N$1,'Justerad allokering kvv'!$B$1:$AF$1,0),FALSE)))</f>
        <v>0</v>
      </c>
      <c r="O272">
        <f>IF($B272=" ","",IF(ISERROR(1/VLOOKUP($B272,'Justerad allokering kvv'!$B$1:$AG$700,MATCH(O$1,'Justerad allokering kvv'!$B$1:$AF$1,0),FALSE)),VLOOKUP($B272,'Allokerad kvv'!$B$2:$AV$700,MATCH(O$1,'Allokerad kvv'!$B$1:$AV$1,0),FALSE),VLOOKUP($B272,'Justerad allokering kvv'!$B$1:$AG$700,MATCH(O$1,'Justerad allokering kvv'!$B$1:$AF$1,0),FALSE)))</f>
        <v>0</v>
      </c>
      <c r="P272">
        <f>IF($B272=" ","",IF(ISERROR(1/VLOOKUP($B272,'Justerad allokering kvv'!$B$1:$AG$700,MATCH(P$1,'Justerad allokering kvv'!$B$1:$AF$1,0),FALSE)),VLOOKUP($B272,'Allokerad kvv'!$B$2:$AV$700,MATCH(P$1,'Allokerad kvv'!$B$1:$AV$1,0),FALSE),VLOOKUP($B272,'Justerad allokering kvv'!$B$1:$AG$700,MATCH(P$1,'Justerad allokering kvv'!$B$1:$AF$1,0),FALSE)))</f>
        <v>0</v>
      </c>
      <c r="Q272">
        <f>IF($B272=" ","",IF(ISERROR(1/VLOOKUP($B272,'Justerad allokering kvv'!$B$1:$AG$700,MATCH(Q$1,'Justerad allokering kvv'!$B$1:$AF$1,0),FALSE)),VLOOKUP($B272,'Allokerad kvv'!$B$2:$AV$700,MATCH(Q$1,'Allokerad kvv'!$B$1:$AV$1,0),FALSE),VLOOKUP($B272,'Justerad allokering kvv'!$B$1:$AG$700,MATCH(Q$1,'Justerad allokering kvv'!$B$1:$AF$1,0),FALSE)))</f>
        <v>0</v>
      </c>
      <c r="R272">
        <f>IF($B272=" ","",IF(ISERROR(1/VLOOKUP($B272,'Justerad allokering kvv'!$B$1:$AG$700,MATCH(R$1,'Justerad allokering kvv'!$B$1:$AF$1,0),FALSE)),VLOOKUP($B272,'Allokerad kvv'!$B$2:$AV$700,MATCH(R$1,'Allokerad kvv'!$B$1:$AV$1,0),FALSE),VLOOKUP($B272,'Justerad allokering kvv'!$B$1:$AG$700,MATCH(R$1,'Justerad allokering kvv'!$B$1:$AF$1,0),FALSE)))</f>
        <v>0</v>
      </c>
      <c r="S272">
        <f>IF($B272=" ","",IF(ISERROR(1/VLOOKUP($B272,'Justerad allokering kvv'!$B$1:$AG$700,MATCH(S$1,'Justerad allokering kvv'!$B$1:$AF$1,0),FALSE)),VLOOKUP($B272,'Allokerad kvv'!$B$2:$AV$700,MATCH(S$1,'Allokerad kvv'!$B$1:$AV$1,0),FALSE),VLOOKUP($B272,'Justerad allokering kvv'!$B$1:$AG$700,MATCH(S$1,'Justerad allokering kvv'!$B$1:$AF$1,0),FALSE)))</f>
        <v>0</v>
      </c>
      <c r="T272">
        <f>IF($B272=" ","",IF(ISERROR(1/VLOOKUP($B272,'Justerad allokering kvv'!$B$1:$AG$700,MATCH(T$1,'Justerad allokering kvv'!$B$1:$AF$1,0),FALSE)),VLOOKUP($B272,'Allokerad kvv'!$B$2:$AV$700,MATCH(T$1,'Allokerad kvv'!$B$1:$AV$1,0),FALSE),VLOOKUP($B272,'Justerad allokering kvv'!$B$1:$AG$700,MATCH(T$1,'Justerad allokering kvv'!$B$1:$AF$1,0),FALSE)))</f>
        <v>0</v>
      </c>
      <c r="U272">
        <f>IF($B272=" ","",IF(ISERROR(1/VLOOKUP($B272,'Justerad allokering kvv'!$B$1:$AG$700,MATCH(U$1,'Justerad allokering kvv'!$B$1:$AF$1,0),FALSE)),VLOOKUP($B272,'Allokerad kvv'!$B$2:$AV$700,MATCH(U$1,'Allokerad kvv'!$B$1:$AV$1,0),FALSE),VLOOKUP($B272,'Justerad allokering kvv'!$B$1:$AG$700,MATCH(U$1,'Justerad allokering kvv'!$B$1:$AF$1,0),FALSE)))</f>
        <v>0</v>
      </c>
      <c r="V272">
        <f>IF($B272=" ","",IF(ISERROR(1/VLOOKUP($B272,'Justerad allokering kvv'!$B$1:$AG$700,MATCH(V$1,'Justerad allokering kvv'!$B$1:$AF$1,0),FALSE)),VLOOKUP($B272,'Allokerad kvv'!$B$2:$AV$700,MATCH(V$1,'Allokerad kvv'!$B$1:$AV$1,0),FALSE),VLOOKUP($B272,'Justerad allokering kvv'!$B$1:$AG$700,MATCH(V$1,'Justerad allokering kvv'!$B$1:$AF$1,0),FALSE)))</f>
        <v>0</v>
      </c>
      <c r="W272">
        <f>IF($B272=" ","",IF(ISERROR(1/VLOOKUP($B272,'Justerad allokering kvv'!$B$1:$AG$700,MATCH(W$1,'Justerad allokering kvv'!$B$1:$AF$1,0),FALSE)),VLOOKUP($B272,'Allokerad kvv'!$B$2:$AV$700,MATCH(W$1,'Allokerad kvv'!$B$1:$AV$1,0),FALSE),VLOOKUP($B272,'Justerad allokering kvv'!$B$1:$AG$700,MATCH(W$1,'Justerad allokering kvv'!$B$1:$AF$1,0),FALSE)))</f>
        <v>0</v>
      </c>
      <c r="X272">
        <f>IF($B272=" ","",IF(ISERROR(1/VLOOKUP($B272,'Justerad allokering kvv'!$B$1:$AG$700,MATCH(X$1,'Justerad allokering kvv'!$B$1:$AF$1,0),FALSE)),VLOOKUP($B272,'Allokerad kvv'!$B$2:$AV$700,MATCH(X$1,'Allokerad kvv'!$B$1:$AV$1,0),FALSE),VLOOKUP($B272,'Justerad allokering kvv'!$B$1:$AG$700,MATCH(X$1,'Justerad allokering kvv'!$B$1:$AF$1,0),FALSE)))</f>
        <v>0</v>
      </c>
      <c r="Y272">
        <f>IF($B272=" ","",IF(ISERROR(1/VLOOKUP($B272,'Justerad allokering kvv'!$B$1:$AG$700,MATCH(Y$1,'Justerad allokering kvv'!$B$1:$AF$1,0),FALSE)),VLOOKUP($B272,'Allokerad kvv'!$B$2:$AV$700,MATCH(Y$1,'Allokerad kvv'!$B$1:$AV$1,0),FALSE),VLOOKUP($B272,'Justerad allokering kvv'!$B$1:$AG$700,MATCH(Y$1,'Justerad allokering kvv'!$B$1:$AF$1,0),FALSE)))</f>
        <v>0</v>
      </c>
      <c r="AB272">
        <f>IFERROR(VLOOKUP($B272,Kraftvärmeprod!$B$1:$AO$424,MATCH("Tillförd energi från rökgaskondensering (GWh)",Kraftvärmeprod!$B$1:$AG$1,0),FALSE)/1,0)</f>
        <v>0</v>
      </c>
      <c r="AE272" s="122">
        <f t="shared" si="16"/>
        <v>0</v>
      </c>
      <c r="AG272">
        <f t="shared" si="17"/>
        <v>0</v>
      </c>
      <c r="AH272">
        <f t="shared" si="18"/>
        <v>0</v>
      </c>
      <c r="AI272" t="str">
        <f>IF(AH272=0,"",AH272/VLOOKUP(B272,Kraftvärmeprod!$B$1:$BC$480,MATCH("Summa tillförd energi exklusive rökgaskondensering",Kraftvärmeprod!$B$1:$BC$1,0),FALSE))</f>
        <v/>
      </c>
      <c r="AK272">
        <f t="shared" si="19"/>
        <v>0</v>
      </c>
    </row>
    <row r="273" spans="1:37" x14ac:dyDescent="0.25">
      <c r="A273" s="2" t="s">
        <v>426</v>
      </c>
      <c r="B273" s="2" t="s">
        <v>428</v>
      </c>
      <c r="C273">
        <f>IF($B273=" ","",IF(ISERROR(1/VLOOKUP($B273,'Justerad allokering kvv'!$B$1:$AG$700,MATCH(C$1,'Justerad allokering kvv'!$B$1:$AF$1,0),FALSE)),VLOOKUP($B273,'Allokerad kvv'!$B$2:$AV$700,MATCH(C$1,'Allokerad kvv'!$B$1:$AV$1,0),FALSE),VLOOKUP($B273,'Justerad allokering kvv'!$B$1:$AG$700,MATCH(C$1,'Justerad allokering kvv'!$B$1:$AF$1,0),FALSE)))</f>
        <v>180.434</v>
      </c>
      <c r="D273">
        <f>IF($B273=" ","",IF(ISERROR(1/VLOOKUP($B273,'Justerad allokering kvv'!$B$1:$AG$700,MATCH(D$1,'Justerad allokering kvv'!$B$1:$AF$1,0),FALSE)),VLOOKUP($B273,'Allokerad kvv'!$B$2:$AV$700,MATCH(D$1,'Allokerad kvv'!$B$1:$AV$1,0),FALSE),VLOOKUP($B273,'Justerad allokering kvv'!$B$1:$AG$700,MATCH(D$1,'Justerad allokering kvv'!$B$1:$AF$1,0),FALSE)))</f>
        <v>0</v>
      </c>
      <c r="E273">
        <f>IF($B273=" ","",IF(ISERROR(1/VLOOKUP($B273,'Justerad allokering kvv'!$B$1:$AG$700,MATCH(E$1,'Justerad allokering kvv'!$B$1:$AF$1,0),FALSE)),VLOOKUP($B273,'Allokerad kvv'!$B$2:$AV$700,MATCH(E$1,'Allokerad kvv'!$B$1:$AV$1,0),FALSE),VLOOKUP($B273,'Justerad allokering kvv'!$B$1:$AG$700,MATCH(E$1,'Justerad allokering kvv'!$B$1:$AF$1,0),FALSE)))</f>
        <v>0</v>
      </c>
      <c r="F273">
        <f>IF($B273=" ","",IF(ISERROR(1/VLOOKUP($B273,'Justerad allokering kvv'!$B$1:$AG$700,MATCH(F$1,'Justerad allokering kvv'!$B$1:$AF$1,0),FALSE)),VLOOKUP($B273,'Allokerad kvv'!$B$2:$AV$700,MATCH(F$1,'Allokerad kvv'!$B$1:$AV$1,0),FALSE),VLOOKUP($B273,'Justerad allokering kvv'!$B$1:$AG$700,MATCH(F$1,'Justerad allokering kvv'!$B$1:$AF$1,0),FALSE)))</f>
        <v>0</v>
      </c>
      <c r="G273">
        <f>IF($B273=" ","",IF(ISERROR(1/VLOOKUP($B273,'Justerad allokering kvv'!$B$1:$AG$700,MATCH(G$1,'Justerad allokering kvv'!$B$1:$AF$1,0),FALSE)),VLOOKUP($B273,'Allokerad kvv'!$B$2:$AV$700,MATCH(G$1,'Allokerad kvv'!$B$1:$AV$1,0),FALSE),VLOOKUP($B273,'Justerad allokering kvv'!$B$1:$AG$700,MATCH(G$1,'Justerad allokering kvv'!$B$1:$AF$1,0),FALSE)))</f>
        <v>0.85271799999999998</v>
      </c>
      <c r="H273">
        <f>IF($B273=" ","",IF(ISERROR(1/VLOOKUP($B273,'Justerad allokering kvv'!$B$1:$AG$700,MATCH(H$1,'Justerad allokering kvv'!$B$1:$AF$1,0),FALSE)),VLOOKUP($B273,'Allokerad kvv'!$B$2:$AV$700,MATCH(H$1,'Allokerad kvv'!$B$1:$AV$1,0),FALSE),VLOOKUP($B273,'Justerad allokering kvv'!$B$1:$AG$700,MATCH(H$1,'Justerad allokering kvv'!$B$1:$AF$1,0),FALSE)))</f>
        <v>0</v>
      </c>
      <c r="I273">
        <f>IF($B273=" ","",IF(ISERROR(1/VLOOKUP($B273,'Justerad allokering kvv'!$B$1:$AG$700,MATCH(I$1,'Justerad allokering kvv'!$B$1:$AF$1,0),FALSE)),VLOOKUP($B273,'Allokerad kvv'!$B$2:$AV$700,MATCH(I$1,'Allokerad kvv'!$B$1:$AV$1,0),FALSE),VLOOKUP($B273,'Justerad allokering kvv'!$B$1:$AG$700,MATCH(I$1,'Justerad allokering kvv'!$B$1:$AF$1,0),FALSE)))</f>
        <v>0</v>
      </c>
      <c r="J273">
        <f>IF($B273=" ","",IF(ISERROR(1/VLOOKUP($B273,'Justerad allokering kvv'!$B$1:$AG$700,MATCH(J$1,'Justerad allokering kvv'!$B$1:$AF$1,0),FALSE)),VLOOKUP($B273,'Allokerad kvv'!$B$2:$AV$700,MATCH(J$1,'Allokerad kvv'!$B$1:$AV$1,0),FALSE),VLOOKUP($B273,'Justerad allokering kvv'!$B$1:$AG$700,MATCH(J$1,'Justerad allokering kvv'!$B$1:$AF$1,0),FALSE)))</f>
        <v>0</v>
      </c>
      <c r="K273">
        <f>IF($B273=" ","",IF(ISERROR(1/VLOOKUP($B273,'Justerad allokering kvv'!$B$1:$AG$700,MATCH(K$1,'Justerad allokering kvv'!$B$1:$AF$1,0),FALSE)),VLOOKUP($B273,'Allokerad kvv'!$B$2:$AV$700,MATCH(K$1,'Allokerad kvv'!$B$1:$AV$1,0),FALSE),VLOOKUP($B273,'Justerad allokering kvv'!$B$1:$AG$700,MATCH(K$1,'Justerad allokering kvv'!$B$1:$AF$1,0),FALSE)))</f>
        <v>0</v>
      </c>
      <c r="L273">
        <f>IF($B273=" ","",IF(ISERROR(1/VLOOKUP($B273,'Justerad allokering kvv'!$B$1:$AG$700,MATCH(L$1,'Justerad allokering kvv'!$B$1:$AF$1,0),FALSE)),VLOOKUP($B273,'Allokerad kvv'!$B$2:$AV$700,MATCH(L$1,'Allokerad kvv'!$B$1:$AV$1,0),FALSE),VLOOKUP($B273,'Justerad allokering kvv'!$B$1:$AG$700,MATCH(L$1,'Justerad allokering kvv'!$B$1:$AF$1,0),FALSE)))</f>
        <v>0</v>
      </c>
      <c r="M273">
        <f>IF($B273=" ","",IF(ISERROR(1/VLOOKUP($B273,'Justerad allokering kvv'!$B$1:$AG$700,MATCH(M$1,'Justerad allokering kvv'!$B$1:$AF$1,0),FALSE)),VLOOKUP($B273,'Allokerad kvv'!$B$2:$AV$700,MATCH(M$1,'Allokerad kvv'!$B$1:$AV$1,0),FALSE),VLOOKUP($B273,'Justerad allokering kvv'!$B$1:$AG$700,MATCH(M$1,'Justerad allokering kvv'!$B$1:$AF$1,0),FALSE)))</f>
        <v>0</v>
      </c>
      <c r="N273">
        <f>IF($B273=" ","",IF(ISERROR(1/VLOOKUP($B273,'Justerad allokering kvv'!$B$1:$AG$700,MATCH(N$1,'Justerad allokering kvv'!$B$1:$AF$1,0),FALSE)),VLOOKUP($B273,'Allokerad kvv'!$B$2:$AV$700,MATCH(N$1,'Allokerad kvv'!$B$1:$AV$1,0),FALSE),VLOOKUP($B273,'Justerad allokering kvv'!$B$1:$AG$700,MATCH(N$1,'Justerad allokering kvv'!$B$1:$AF$1,0),FALSE)))</f>
        <v>0</v>
      </c>
      <c r="O273">
        <f>IF($B273=" ","",IF(ISERROR(1/VLOOKUP($B273,'Justerad allokering kvv'!$B$1:$AG$700,MATCH(O$1,'Justerad allokering kvv'!$B$1:$AF$1,0),FALSE)),VLOOKUP($B273,'Allokerad kvv'!$B$2:$AV$700,MATCH(O$1,'Allokerad kvv'!$B$1:$AV$1,0),FALSE),VLOOKUP($B273,'Justerad allokering kvv'!$B$1:$AG$700,MATCH(O$1,'Justerad allokering kvv'!$B$1:$AF$1,0),FALSE)))</f>
        <v>0</v>
      </c>
      <c r="P273">
        <f>IF($B273=" ","",IF(ISERROR(1/VLOOKUP($B273,'Justerad allokering kvv'!$B$1:$AG$700,MATCH(P$1,'Justerad allokering kvv'!$B$1:$AF$1,0),FALSE)),VLOOKUP($B273,'Allokerad kvv'!$B$2:$AV$700,MATCH(P$1,'Allokerad kvv'!$B$1:$AV$1,0),FALSE),VLOOKUP($B273,'Justerad allokering kvv'!$B$1:$AG$700,MATCH(P$1,'Justerad allokering kvv'!$B$1:$AF$1,0),FALSE)))</f>
        <v>0</v>
      </c>
      <c r="Q273">
        <f>IF($B273=" ","",IF(ISERROR(1/VLOOKUP($B273,'Justerad allokering kvv'!$B$1:$AG$700,MATCH(Q$1,'Justerad allokering kvv'!$B$1:$AF$1,0),FALSE)),VLOOKUP($B273,'Allokerad kvv'!$B$2:$AV$700,MATCH(Q$1,'Allokerad kvv'!$B$1:$AV$1,0),FALSE),VLOOKUP($B273,'Justerad allokering kvv'!$B$1:$AG$700,MATCH(Q$1,'Justerad allokering kvv'!$B$1:$AF$1,0),FALSE)))</f>
        <v>0</v>
      </c>
      <c r="R273">
        <f>IF($B273=" ","",IF(ISERROR(1/VLOOKUP($B273,'Justerad allokering kvv'!$B$1:$AG$700,MATCH(R$1,'Justerad allokering kvv'!$B$1:$AF$1,0),FALSE)),VLOOKUP($B273,'Allokerad kvv'!$B$2:$AV$700,MATCH(R$1,'Allokerad kvv'!$B$1:$AV$1,0),FALSE),VLOOKUP($B273,'Justerad allokering kvv'!$B$1:$AG$700,MATCH(R$1,'Justerad allokering kvv'!$B$1:$AF$1,0),FALSE)))</f>
        <v>4.2366599999999996</v>
      </c>
      <c r="S273">
        <f>IF($B273=" ","",IF(ISERROR(1/VLOOKUP($B273,'Justerad allokering kvv'!$B$1:$AG$700,MATCH(S$1,'Justerad allokering kvv'!$B$1:$AF$1,0),FALSE)),VLOOKUP($B273,'Allokerad kvv'!$B$2:$AV$700,MATCH(S$1,'Allokerad kvv'!$B$1:$AV$1,0),FALSE),VLOOKUP($B273,'Justerad allokering kvv'!$B$1:$AG$700,MATCH(S$1,'Justerad allokering kvv'!$B$1:$AF$1,0),FALSE)))</f>
        <v>0</v>
      </c>
      <c r="T273">
        <f>IF($B273=" ","",IF(ISERROR(1/VLOOKUP($B273,'Justerad allokering kvv'!$B$1:$AG$700,MATCH(T$1,'Justerad allokering kvv'!$B$1:$AF$1,0),FALSE)),VLOOKUP($B273,'Allokerad kvv'!$B$2:$AV$700,MATCH(T$1,'Allokerad kvv'!$B$1:$AV$1,0),FALSE),VLOOKUP($B273,'Justerad allokering kvv'!$B$1:$AG$700,MATCH(T$1,'Justerad allokering kvv'!$B$1:$AF$1,0),FALSE)))</f>
        <v>0</v>
      </c>
      <c r="U273">
        <f>IF($B273=" ","",IF(ISERROR(1/VLOOKUP($B273,'Justerad allokering kvv'!$B$1:$AG$700,MATCH(U$1,'Justerad allokering kvv'!$B$1:$AF$1,0),FALSE)),VLOOKUP($B273,'Allokerad kvv'!$B$2:$AV$700,MATCH(U$1,'Allokerad kvv'!$B$1:$AV$1,0),FALSE),VLOOKUP($B273,'Justerad allokering kvv'!$B$1:$AG$700,MATCH(U$1,'Justerad allokering kvv'!$B$1:$AF$1,0),FALSE)))</f>
        <v>0</v>
      </c>
      <c r="V273">
        <f>IF($B273=" ","",IF(ISERROR(1/VLOOKUP($B273,'Justerad allokering kvv'!$B$1:$AG$700,MATCH(V$1,'Justerad allokering kvv'!$B$1:$AF$1,0),FALSE)),VLOOKUP($B273,'Allokerad kvv'!$B$2:$AV$700,MATCH(V$1,'Allokerad kvv'!$B$1:$AV$1,0),FALSE),VLOOKUP($B273,'Justerad allokering kvv'!$B$1:$AG$700,MATCH(V$1,'Justerad allokering kvv'!$B$1:$AF$1,0),FALSE)))</f>
        <v>0</v>
      </c>
      <c r="W273">
        <f>IF($B273=" ","",IF(ISERROR(1/VLOOKUP($B273,'Justerad allokering kvv'!$B$1:$AG$700,MATCH(W$1,'Justerad allokering kvv'!$B$1:$AF$1,0),FALSE)),VLOOKUP($B273,'Allokerad kvv'!$B$2:$AV$700,MATCH(W$1,'Allokerad kvv'!$B$1:$AV$1,0),FALSE),VLOOKUP($B273,'Justerad allokering kvv'!$B$1:$AG$700,MATCH(W$1,'Justerad allokering kvv'!$B$1:$AF$1,0),FALSE)))</f>
        <v>0</v>
      </c>
      <c r="X273">
        <f>IF($B273=" ","",IF(ISERROR(1/VLOOKUP($B273,'Justerad allokering kvv'!$B$1:$AG$700,MATCH(X$1,'Justerad allokering kvv'!$B$1:$AF$1,0),FALSE)),VLOOKUP($B273,'Allokerad kvv'!$B$2:$AV$700,MATCH(X$1,'Allokerad kvv'!$B$1:$AV$1,0),FALSE),VLOOKUP($B273,'Justerad allokering kvv'!$B$1:$AG$700,MATCH(X$1,'Justerad allokering kvv'!$B$1:$AF$1,0),FALSE)))</f>
        <v>0</v>
      </c>
      <c r="Y273">
        <f>IF($B273=" ","",IF(ISERROR(1/VLOOKUP($B273,'Justerad allokering kvv'!$B$1:$AG$700,MATCH(Y$1,'Justerad allokering kvv'!$B$1:$AF$1,0),FALSE)),VLOOKUP($B273,'Allokerad kvv'!$B$2:$AV$700,MATCH(Y$1,'Allokerad kvv'!$B$1:$AV$1,0),FALSE),VLOOKUP($B273,'Justerad allokering kvv'!$B$1:$AG$700,MATCH(Y$1,'Justerad allokering kvv'!$B$1:$AF$1,0),FALSE)))</f>
        <v>0</v>
      </c>
      <c r="AB273">
        <f>IFERROR(VLOOKUP($B273,Kraftvärmeprod!$B$1:$AO$424,MATCH("Tillförd energi från rökgaskondensering (GWh)",Kraftvärmeprod!$B$1:$AG$1,0),FALSE)/1,0)</f>
        <v>21.1</v>
      </c>
      <c r="AE273" s="122">
        <f t="shared" si="16"/>
        <v>206.623378</v>
      </c>
      <c r="AG273">
        <f t="shared" si="17"/>
        <v>202.386718</v>
      </c>
      <c r="AH273">
        <f t="shared" si="18"/>
        <v>181.28671800000001</v>
      </c>
      <c r="AI273">
        <f>IF(AH273=0,"",AH273/VLOOKUP(B273,Kraftvärmeprod!$B$1:$BC$480,MATCH("Summa tillförd energi exklusive rökgaskondensering",Kraftvärmeprod!$B$1:$BC$1,0),FALSE))</f>
        <v>0.84733217106800662</v>
      </c>
      <c r="AK273">
        <f t="shared" si="19"/>
        <v>0</v>
      </c>
    </row>
    <row r="274" spans="1:37" x14ac:dyDescent="0.25">
      <c r="A274" s="2" t="s">
        <v>426</v>
      </c>
      <c r="B274" s="2" t="s">
        <v>429</v>
      </c>
      <c r="C274">
        <f>IF($B274=" ","",IF(ISERROR(1/VLOOKUP($B274,'Justerad allokering kvv'!$B$1:$AG$700,MATCH(C$1,'Justerad allokering kvv'!$B$1:$AF$1,0),FALSE)),VLOOKUP($B274,'Allokerad kvv'!$B$2:$AV$700,MATCH(C$1,'Allokerad kvv'!$B$1:$AV$1,0),FALSE),VLOOKUP($B274,'Justerad allokering kvv'!$B$1:$AG$700,MATCH(C$1,'Justerad allokering kvv'!$B$1:$AF$1,0),FALSE)))</f>
        <v>0</v>
      </c>
      <c r="D274">
        <f>IF($B274=" ","",IF(ISERROR(1/VLOOKUP($B274,'Justerad allokering kvv'!$B$1:$AG$700,MATCH(D$1,'Justerad allokering kvv'!$B$1:$AF$1,0),FALSE)),VLOOKUP($B274,'Allokerad kvv'!$B$2:$AV$700,MATCH(D$1,'Allokerad kvv'!$B$1:$AV$1,0),FALSE),VLOOKUP($B274,'Justerad allokering kvv'!$B$1:$AG$700,MATCH(D$1,'Justerad allokering kvv'!$B$1:$AF$1,0),FALSE)))</f>
        <v>0</v>
      </c>
      <c r="E274">
        <f>IF($B274=" ","",IF(ISERROR(1/VLOOKUP($B274,'Justerad allokering kvv'!$B$1:$AG$700,MATCH(E$1,'Justerad allokering kvv'!$B$1:$AF$1,0),FALSE)),VLOOKUP($B274,'Allokerad kvv'!$B$2:$AV$700,MATCH(E$1,'Allokerad kvv'!$B$1:$AV$1,0),FALSE),VLOOKUP($B274,'Justerad allokering kvv'!$B$1:$AG$700,MATCH(E$1,'Justerad allokering kvv'!$B$1:$AF$1,0),FALSE)))</f>
        <v>0</v>
      </c>
      <c r="F274">
        <f>IF($B274=" ","",IF(ISERROR(1/VLOOKUP($B274,'Justerad allokering kvv'!$B$1:$AG$700,MATCH(F$1,'Justerad allokering kvv'!$B$1:$AF$1,0),FALSE)),VLOOKUP($B274,'Allokerad kvv'!$B$2:$AV$700,MATCH(F$1,'Allokerad kvv'!$B$1:$AV$1,0),FALSE),VLOOKUP($B274,'Justerad allokering kvv'!$B$1:$AG$700,MATCH(F$1,'Justerad allokering kvv'!$B$1:$AF$1,0),FALSE)))</f>
        <v>0</v>
      </c>
      <c r="G274">
        <f>IF($B274=" ","",IF(ISERROR(1/VLOOKUP($B274,'Justerad allokering kvv'!$B$1:$AG$700,MATCH(G$1,'Justerad allokering kvv'!$B$1:$AF$1,0),FALSE)),VLOOKUP($B274,'Allokerad kvv'!$B$2:$AV$700,MATCH(G$1,'Allokerad kvv'!$B$1:$AV$1,0),FALSE),VLOOKUP($B274,'Justerad allokering kvv'!$B$1:$AG$700,MATCH(G$1,'Justerad allokering kvv'!$B$1:$AF$1,0),FALSE)))</f>
        <v>0</v>
      </c>
      <c r="H274">
        <f>IF($B274=" ","",IF(ISERROR(1/VLOOKUP($B274,'Justerad allokering kvv'!$B$1:$AG$700,MATCH(H$1,'Justerad allokering kvv'!$B$1:$AF$1,0),FALSE)),VLOOKUP($B274,'Allokerad kvv'!$B$2:$AV$700,MATCH(H$1,'Allokerad kvv'!$B$1:$AV$1,0),FALSE),VLOOKUP($B274,'Justerad allokering kvv'!$B$1:$AG$700,MATCH(H$1,'Justerad allokering kvv'!$B$1:$AF$1,0),FALSE)))</f>
        <v>0</v>
      </c>
      <c r="I274">
        <f>IF($B274=" ","",IF(ISERROR(1/VLOOKUP($B274,'Justerad allokering kvv'!$B$1:$AG$700,MATCH(I$1,'Justerad allokering kvv'!$B$1:$AF$1,0),FALSE)),VLOOKUP($B274,'Allokerad kvv'!$B$2:$AV$700,MATCH(I$1,'Allokerad kvv'!$B$1:$AV$1,0),FALSE),VLOOKUP($B274,'Justerad allokering kvv'!$B$1:$AG$700,MATCH(I$1,'Justerad allokering kvv'!$B$1:$AF$1,0),FALSE)))</f>
        <v>0</v>
      </c>
      <c r="J274">
        <f>IF($B274=" ","",IF(ISERROR(1/VLOOKUP($B274,'Justerad allokering kvv'!$B$1:$AG$700,MATCH(J$1,'Justerad allokering kvv'!$B$1:$AF$1,0),FALSE)),VLOOKUP($B274,'Allokerad kvv'!$B$2:$AV$700,MATCH(J$1,'Allokerad kvv'!$B$1:$AV$1,0),FALSE),VLOOKUP($B274,'Justerad allokering kvv'!$B$1:$AG$700,MATCH(J$1,'Justerad allokering kvv'!$B$1:$AF$1,0),FALSE)))</f>
        <v>0</v>
      </c>
      <c r="K274">
        <f>IF($B274=" ","",IF(ISERROR(1/VLOOKUP($B274,'Justerad allokering kvv'!$B$1:$AG$700,MATCH(K$1,'Justerad allokering kvv'!$B$1:$AF$1,0),FALSE)),VLOOKUP($B274,'Allokerad kvv'!$B$2:$AV$700,MATCH(K$1,'Allokerad kvv'!$B$1:$AV$1,0),FALSE),VLOOKUP($B274,'Justerad allokering kvv'!$B$1:$AG$700,MATCH(K$1,'Justerad allokering kvv'!$B$1:$AF$1,0),FALSE)))</f>
        <v>0</v>
      </c>
      <c r="L274">
        <f>IF($B274=" ","",IF(ISERROR(1/VLOOKUP($B274,'Justerad allokering kvv'!$B$1:$AG$700,MATCH(L$1,'Justerad allokering kvv'!$B$1:$AF$1,0),FALSE)),VLOOKUP($B274,'Allokerad kvv'!$B$2:$AV$700,MATCH(L$1,'Allokerad kvv'!$B$1:$AV$1,0),FALSE),VLOOKUP($B274,'Justerad allokering kvv'!$B$1:$AG$700,MATCH(L$1,'Justerad allokering kvv'!$B$1:$AF$1,0),FALSE)))</f>
        <v>0</v>
      </c>
      <c r="M274">
        <f>IF($B274=" ","",IF(ISERROR(1/VLOOKUP($B274,'Justerad allokering kvv'!$B$1:$AG$700,MATCH(M$1,'Justerad allokering kvv'!$B$1:$AF$1,0),FALSE)),VLOOKUP($B274,'Allokerad kvv'!$B$2:$AV$700,MATCH(M$1,'Allokerad kvv'!$B$1:$AV$1,0),FALSE),VLOOKUP($B274,'Justerad allokering kvv'!$B$1:$AG$700,MATCH(M$1,'Justerad allokering kvv'!$B$1:$AF$1,0),FALSE)))</f>
        <v>0</v>
      </c>
      <c r="N274">
        <f>IF($B274=" ","",IF(ISERROR(1/VLOOKUP($B274,'Justerad allokering kvv'!$B$1:$AG$700,MATCH(N$1,'Justerad allokering kvv'!$B$1:$AF$1,0),FALSE)),VLOOKUP($B274,'Allokerad kvv'!$B$2:$AV$700,MATCH(N$1,'Allokerad kvv'!$B$1:$AV$1,0),FALSE),VLOOKUP($B274,'Justerad allokering kvv'!$B$1:$AG$700,MATCH(N$1,'Justerad allokering kvv'!$B$1:$AF$1,0),FALSE)))</f>
        <v>0</v>
      </c>
      <c r="O274">
        <f>IF($B274=" ","",IF(ISERROR(1/VLOOKUP($B274,'Justerad allokering kvv'!$B$1:$AG$700,MATCH(O$1,'Justerad allokering kvv'!$B$1:$AF$1,0),FALSE)),VLOOKUP($B274,'Allokerad kvv'!$B$2:$AV$700,MATCH(O$1,'Allokerad kvv'!$B$1:$AV$1,0),FALSE),VLOOKUP($B274,'Justerad allokering kvv'!$B$1:$AG$700,MATCH(O$1,'Justerad allokering kvv'!$B$1:$AF$1,0),FALSE)))</f>
        <v>0</v>
      </c>
      <c r="P274">
        <f>IF($B274=" ","",IF(ISERROR(1/VLOOKUP($B274,'Justerad allokering kvv'!$B$1:$AG$700,MATCH(P$1,'Justerad allokering kvv'!$B$1:$AF$1,0),FALSE)),VLOOKUP($B274,'Allokerad kvv'!$B$2:$AV$700,MATCH(P$1,'Allokerad kvv'!$B$1:$AV$1,0),FALSE),VLOOKUP($B274,'Justerad allokering kvv'!$B$1:$AG$700,MATCH(P$1,'Justerad allokering kvv'!$B$1:$AF$1,0),FALSE)))</f>
        <v>0</v>
      </c>
      <c r="Q274">
        <f>IF($B274=" ","",IF(ISERROR(1/VLOOKUP($B274,'Justerad allokering kvv'!$B$1:$AG$700,MATCH(Q$1,'Justerad allokering kvv'!$B$1:$AF$1,0),FALSE)),VLOOKUP($B274,'Allokerad kvv'!$B$2:$AV$700,MATCH(Q$1,'Allokerad kvv'!$B$1:$AV$1,0),FALSE),VLOOKUP($B274,'Justerad allokering kvv'!$B$1:$AG$700,MATCH(Q$1,'Justerad allokering kvv'!$B$1:$AF$1,0),FALSE)))</f>
        <v>0</v>
      </c>
      <c r="R274">
        <f>IF($B274=" ","",IF(ISERROR(1/VLOOKUP($B274,'Justerad allokering kvv'!$B$1:$AG$700,MATCH(R$1,'Justerad allokering kvv'!$B$1:$AF$1,0),FALSE)),VLOOKUP($B274,'Allokerad kvv'!$B$2:$AV$700,MATCH(R$1,'Allokerad kvv'!$B$1:$AV$1,0),FALSE),VLOOKUP($B274,'Justerad allokering kvv'!$B$1:$AG$700,MATCH(R$1,'Justerad allokering kvv'!$B$1:$AF$1,0),FALSE)))</f>
        <v>0</v>
      </c>
      <c r="S274">
        <f>IF($B274=" ","",IF(ISERROR(1/VLOOKUP($B274,'Justerad allokering kvv'!$B$1:$AG$700,MATCH(S$1,'Justerad allokering kvv'!$B$1:$AF$1,0),FALSE)),VLOOKUP($B274,'Allokerad kvv'!$B$2:$AV$700,MATCH(S$1,'Allokerad kvv'!$B$1:$AV$1,0),FALSE),VLOOKUP($B274,'Justerad allokering kvv'!$B$1:$AG$700,MATCH(S$1,'Justerad allokering kvv'!$B$1:$AF$1,0),FALSE)))</f>
        <v>0</v>
      </c>
      <c r="T274">
        <f>IF($B274=" ","",IF(ISERROR(1/VLOOKUP($B274,'Justerad allokering kvv'!$B$1:$AG$700,MATCH(T$1,'Justerad allokering kvv'!$B$1:$AF$1,0),FALSE)),VLOOKUP($B274,'Allokerad kvv'!$B$2:$AV$700,MATCH(T$1,'Allokerad kvv'!$B$1:$AV$1,0),FALSE),VLOOKUP($B274,'Justerad allokering kvv'!$B$1:$AG$700,MATCH(T$1,'Justerad allokering kvv'!$B$1:$AF$1,0),FALSE)))</f>
        <v>0</v>
      </c>
      <c r="U274">
        <f>IF($B274=" ","",IF(ISERROR(1/VLOOKUP($B274,'Justerad allokering kvv'!$B$1:$AG$700,MATCH(U$1,'Justerad allokering kvv'!$B$1:$AF$1,0),FALSE)),VLOOKUP($B274,'Allokerad kvv'!$B$2:$AV$700,MATCH(U$1,'Allokerad kvv'!$B$1:$AV$1,0),FALSE),VLOOKUP($B274,'Justerad allokering kvv'!$B$1:$AG$700,MATCH(U$1,'Justerad allokering kvv'!$B$1:$AF$1,0),FALSE)))</f>
        <v>0</v>
      </c>
      <c r="V274">
        <f>IF($B274=" ","",IF(ISERROR(1/VLOOKUP($B274,'Justerad allokering kvv'!$B$1:$AG$700,MATCH(V$1,'Justerad allokering kvv'!$B$1:$AF$1,0),FALSE)),VLOOKUP($B274,'Allokerad kvv'!$B$2:$AV$700,MATCH(V$1,'Allokerad kvv'!$B$1:$AV$1,0),FALSE),VLOOKUP($B274,'Justerad allokering kvv'!$B$1:$AG$700,MATCH(V$1,'Justerad allokering kvv'!$B$1:$AF$1,0),FALSE)))</f>
        <v>0</v>
      </c>
      <c r="W274">
        <f>IF($B274=" ","",IF(ISERROR(1/VLOOKUP($B274,'Justerad allokering kvv'!$B$1:$AG$700,MATCH(W$1,'Justerad allokering kvv'!$B$1:$AF$1,0),FALSE)),VLOOKUP($B274,'Allokerad kvv'!$B$2:$AV$700,MATCH(W$1,'Allokerad kvv'!$B$1:$AV$1,0),FALSE),VLOOKUP($B274,'Justerad allokering kvv'!$B$1:$AG$700,MATCH(W$1,'Justerad allokering kvv'!$B$1:$AF$1,0),FALSE)))</f>
        <v>0</v>
      </c>
      <c r="X274">
        <f>IF($B274=" ","",IF(ISERROR(1/VLOOKUP($B274,'Justerad allokering kvv'!$B$1:$AG$700,MATCH(X$1,'Justerad allokering kvv'!$B$1:$AF$1,0),FALSE)),VLOOKUP($B274,'Allokerad kvv'!$B$2:$AV$700,MATCH(X$1,'Allokerad kvv'!$B$1:$AV$1,0),FALSE),VLOOKUP($B274,'Justerad allokering kvv'!$B$1:$AG$700,MATCH(X$1,'Justerad allokering kvv'!$B$1:$AF$1,0),FALSE)))</f>
        <v>0</v>
      </c>
      <c r="Y274">
        <f>IF($B274=" ","",IF(ISERROR(1/VLOOKUP($B274,'Justerad allokering kvv'!$B$1:$AG$700,MATCH(Y$1,'Justerad allokering kvv'!$B$1:$AF$1,0),FALSE)),VLOOKUP($B274,'Allokerad kvv'!$B$2:$AV$700,MATCH(Y$1,'Allokerad kvv'!$B$1:$AV$1,0),FALSE),VLOOKUP($B274,'Justerad allokering kvv'!$B$1:$AG$700,MATCH(Y$1,'Justerad allokering kvv'!$B$1:$AF$1,0),FALSE)))</f>
        <v>0</v>
      </c>
      <c r="AB274">
        <f>IFERROR(VLOOKUP($B274,Kraftvärmeprod!$B$1:$AO$424,MATCH("Tillförd energi från rökgaskondensering (GWh)",Kraftvärmeprod!$B$1:$AG$1,0),FALSE)/1,0)</f>
        <v>0</v>
      </c>
      <c r="AE274" s="122">
        <f t="shared" si="16"/>
        <v>0</v>
      </c>
      <c r="AG274">
        <f t="shared" si="17"/>
        <v>0</v>
      </c>
      <c r="AH274">
        <f t="shared" si="18"/>
        <v>0</v>
      </c>
      <c r="AI274" t="str">
        <f>IF(AH274=0,"",AH274/VLOOKUP(B274,Kraftvärmeprod!$B$1:$BC$480,MATCH("Summa tillförd energi exklusive rökgaskondensering",Kraftvärmeprod!$B$1:$BC$1,0),FALSE))</f>
        <v/>
      </c>
      <c r="AK274">
        <f t="shared" si="19"/>
        <v>0</v>
      </c>
    </row>
    <row r="275" spans="1:37" x14ac:dyDescent="0.25">
      <c r="A275" s="2" t="s">
        <v>426</v>
      </c>
      <c r="B275" s="2" t="s">
        <v>430</v>
      </c>
      <c r="C275">
        <f>IF($B275=" ","",IF(ISERROR(1/VLOOKUP($B275,'Justerad allokering kvv'!$B$1:$AG$700,MATCH(C$1,'Justerad allokering kvv'!$B$1:$AF$1,0),FALSE)),VLOOKUP($B275,'Allokerad kvv'!$B$2:$AV$700,MATCH(C$1,'Allokerad kvv'!$B$1:$AV$1,0),FALSE),VLOOKUP($B275,'Justerad allokering kvv'!$B$1:$AG$700,MATCH(C$1,'Justerad allokering kvv'!$B$1:$AF$1,0),FALSE)))</f>
        <v>0</v>
      </c>
      <c r="D275">
        <f>IF($B275=" ","",IF(ISERROR(1/VLOOKUP($B275,'Justerad allokering kvv'!$B$1:$AG$700,MATCH(D$1,'Justerad allokering kvv'!$B$1:$AF$1,0),FALSE)),VLOOKUP($B275,'Allokerad kvv'!$B$2:$AV$700,MATCH(D$1,'Allokerad kvv'!$B$1:$AV$1,0),FALSE),VLOOKUP($B275,'Justerad allokering kvv'!$B$1:$AG$700,MATCH(D$1,'Justerad allokering kvv'!$B$1:$AF$1,0),FALSE)))</f>
        <v>0</v>
      </c>
      <c r="E275">
        <f>IF($B275=" ","",IF(ISERROR(1/VLOOKUP($B275,'Justerad allokering kvv'!$B$1:$AG$700,MATCH(E$1,'Justerad allokering kvv'!$B$1:$AF$1,0),FALSE)),VLOOKUP($B275,'Allokerad kvv'!$B$2:$AV$700,MATCH(E$1,'Allokerad kvv'!$B$1:$AV$1,0),FALSE),VLOOKUP($B275,'Justerad allokering kvv'!$B$1:$AG$700,MATCH(E$1,'Justerad allokering kvv'!$B$1:$AF$1,0),FALSE)))</f>
        <v>0</v>
      </c>
      <c r="F275">
        <f>IF($B275=" ","",IF(ISERROR(1/VLOOKUP($B275,'Justerad allokering kvv'!$B$1:$AG$700,MATCH(F$1,'Justerad allokering kvv'!$B$1:$AF$1,0),FALSE)),VLOOKUP($B275,'Allokerad kvv'!$B$2:$AV$700,MATCH(F$1,'Allokerad kvv'!$B$1:$AV$1,0),FALSE),VLOOKUP($B275,'Justerad allokering kvv'!$B$1:$AG$700,MATCH(F$1,'Justerad allokering kvv'!$B$1:$AF$1,0),FALSE)))</f>
        <v>0</v>
      </c>
      <c r="G275">
        <f>IF($B275=" ","",IF(ISERROR(1/VLOOKUP($B275,'Justerad allokering kvv'!$B$1:$AG$700,MATCH(G$1,'Justerad allokering kvv'!$B$1:$AF$1,0),FALSE)),VLOOKUP($B275,'Allokerad kvv'!$B$2:$AV$700,MATCH(G$1,'Allokerad kvv'!$B$1:$AV$1,0),FALSE),VLOOKUP($B275,'Justerad allokering kvv'!$B$1:$AG$700,MATCH(G$1,'Justerad allokering kvv'!$B$1:$AF$1,0),FALSE)))</f>
        <v>0</v>
      </c>
      <c r="H275">
        <f>IF($B275=" ","",IF(ISERROR(1/VLOOKUP($B275,'Justerad allokering kvv'!$B$1:$AG$700,MATCH(H$1,'Justerad allokering kvv'!$B$1:$AF$1,0),FALSE)),VLOOKUP($B275,'Allokerad kvv'!$B$2:$AV$700,MATCH(H$1,'Allokerad kvv'!$B$1:$AV$1,0),FALSE),VLOOKUP($B275,'Justerad allokering kvv'!$B$1:$AG$700,MATCH(H$1,'Justerad allokering kvv'!$B$1:$AF$1,0),FALSE)))</f>
        <v>0</v>
      </c>
      <c r="I275">
        <f>IF($B275=" ","",IF(ISERROR(1/VLOOKUP($B275,'Justerad allokering kvv'!$B$1:$AG$700,MATCH(I$1,'Justerad allokering kvv'!$B$1:$AF$1,0),FALSE)),VLOOKUP($B275,'Allokerad kvv'!$B$2:$AV$700,MATCH(I$1,'Allokerad kvv'!$B$1:$AV$1,0),FALSE),VLOOKUP($B275,'Justerad allokering kvv'!$B$1:$AG$700,MATCH(I$1,'Justerad allokering kvv'!$B$1:$AF$1,0),FALSE)))</f>
        <v>0</v>
      </c>
      <c r="J275">
        <f>IF($B275=" ","",IF(ISERROR(1/VLOOKUP($B275,'Justerad allokering kvv'!$B$1:$AG$700,MATCH(J$1,'Justerad allokering kvv'!$B$1:$AF$1,0),FALSE)),VLOOKUP($B275,'Allokerad kvv'!$B$2:$AV$700,MATCH(J$1,'Allokerad kvv'!$B$1:$AV$1,0),FALSE),VLOOKUP($B275,'Justerad allokering kvv'!$B$1:$AG$700,MATCH(J$1,'Justerad allokering kvv'!$B$1:$AF$1,0),FALSE)))</f>
        <v>0</v>
      </c>
      <c r="K275">
        <f>IF($B275=" ","",IF(ISERROR(1/VLOOKUP($B275,'Justerad allokering kvv'!$B$1:$AG$700,MATCH(K$1,'Justerad allokering kvv'!$B$1:$AF$1,0),FALSE)),VLOOKUP($B275,'Allokerad kvv'!$B$2:$AV$700,MATCH(K$1,'Allokerad kvv'!$B$1:$AV$1,0),FALSE),VLOOKUP($B275,'Justerad allokering kvv'!$B$1:$AG$700,MATCH(K$1,'Justerad allokering kvv'!$B$1:$AF$1,0),FALSE)))</f>
        <v>0</v>
      </c>
      <c r="L275">
        <f>IF($B275=" ","",IF(ISERROR(1/VLOOKUP($B275,'Justerad allokering kvv'!$B$1:$AG$700,MATCH(L$1,'Justerad allokering kvv'!$B$1:$AF$1,0),FALSE)),VLOOKUP($B275,'Allokerad kvv'!$B$2:$AV$700,MATCH(L$1,'Allokerad kvv'!$B$1:$AV$1,0),FALSE),VLOOKUP($B275,'Justerad allokering kvv'!$B$1:$AG$700,MATCH(L$1,'Justerad allokering kvv'!$B$1:$AF$1,0),FALSE)))</f>
        <v>0</v>
      </c>
      <c r="M275">
        <f>IF($B275=" ","",IF(ISERROR(1/VLOOKUP($B275,'Justerad allokering kvv'!$B$1:$AG$700,MATCH(M$1,'Justerad allokering kvv'!$B$1:$AF$1,0),FALSE)),VLOOKUP($B275,'Allokerad kvv'!$B$2:$AV$700,MATCH(M$1,'Allokerad kvv'!$B$1:$AV$1,0),FALSE),VLOOKUP($B275,'Justerad allokering kvv'!$B$1:$AG$700,MATCH(M$1,'Justerad allokering kvv'!$B$1:$AF$1,0),FALSE)))</f>
        <v>0</v>
      </c>
      <c r="N275">
        <f>IF($B275=" ","",IF(ISERROR(1/VLOOKUP($B275,'Justerad allokering kvv'!$B$1:$AG$700,MATCH(N$1,'Justerad allokering kvv'!$B$1:$AF$1,0),FALSE)),VLOOKUP($B275,'Allokerad kvv'!$B$2:$AV$700,MATCH(N$1,'Allokerad kvv'!$B$1:$AV$1,0),FALSE),VLOOKUP($B275,'Justerad allokering kvv'!$B$1:$AG$700,MATCH(N$1,'Justerad allokering kvv'!$B$1:$AF$1,0),FALSE)))</f>
        <v>0</v>
      </c>
      <c r="O275">
        <f>IF($B275=" ","",IF(ISERROR(1/VLOOKUP($B275,'Justerad allokering kvv'!$B$1:$AG$700,MATCH(O$1,'Justerad allokering kvv'!$B$1:$AF$1,0),FALSE)),VLOOKUP($B275,'Allokerad kvv'!$B$2:$AV$700,MATCH(O$1,'Allokerad kvv'!$B$1:$AV$1,0),FALSE),VLOOKUP($B275,'Justerad allokering kvv'!$B$1:$AG$700,MATCH(O$1,'Justerad allokering kvv'!$B$1:$AF$1,0),FALSE)))</f>
        <v>0</v>
      </c>
      <c r="P275">
        <f>IF($B275=" ","",IF(ISERROR(1/VLOOKUP($B275,'Justerad allokering kvv'!$B$1:$AG$700,MATCH(P$1,'Justerad allokering kvv'!$B$1:$AF$1,0),FALSE)),VLOOKUP($B275,'Allokerad kvv'!$B$2:$AV$700,MATCH(P$1,'Allokerad kvv'!$B$1:$AV$1,0),FALSE),VLOOKUP($B275,'Justerad allokering kvv'!$B$1:$AG$700,MATCH(P$1,'Justerad allokering kvv'!$B$1:$AF$1,0),FALSE)))</f>
        <v>0</v>
      </c>
      <c r="Q275">
        <f>IF($B275=" ","",IF(ISERROR(1/VLOOKUP($B275,'Justerad allokering kvv'!$B$1:$AG$700,MATCH(Q$1,'Justerad allokering kvv'!$B$1:$AF$1,0),FALSE)),VLOOKUP($B275,'Allokerad kvv'!$B$2:$AV$700,MATCH(Q$1,'Allokerad kvv'!$B$1:$AV$1,0),FALSE),VLOOKUP($B275,'Justerad allokering kvv'!$B$1:$AG$700,MATCH(Q$1,'Justerad allokering kvv'!$B$1:$AF$1,0),FALSE)))</f>
        <v>0</v>
      </c>
      <c r="R275">
        <f>IF($B275=" ","",IF(ISERROR(1/VLOOKUP($B275,'Justerad allokering kvv'!$B$1:$AG$700,MATCH(R$1,'Justerad allokering kvv'!$B$1:$AF$1,0),FALSE)),VLOOKUP($B275,'Allokerad kvv'!$B$2:$AV$700,MATCH(R$1,'Allokerad kvv'!$B$1:$AV$1,0),FALSE),VLOOKUP($B275,'Justerad allokering kvv'!$B$1:$AG$700,MATCH(R$1,'Justerad allokering kvv'!$B$1:$AF$1,0),FALSE)))</f>
        <v>0</v>
      </c>
      <c r="S275">
        <f>IF($B275=" ","",IF(ISERROR(1/VLOOKUP($B275,'Justerad allokering kvv'!$B$1:$AG$700,MATCH(S$1,'Justerad allokering kvv'!$B$1:$AF$1,0),FALSE)),VLOOKUP($B275,'Allokerad kvv'!$B$2:$AV$700,MATCH(S$1,'Allokerad kvv'!$B$1:$AV$1,0),FALSE),VLOOKUP($B275,'Justerad allokering kvv'!$B$1:$AG$700,MATCH(S$1,'Justerad allokering kvv'!$B$1:$AF$1,0),FALSE)))</f>
        <v>0</v>
      </c>
      <c r="T275">
        <f>IF($B275=" ","",IF(ISERROR(1/VLOOKUP($B275,'Justerad allokering kvv'!$B$1:$AG$700,MATCH(T$1,'Justerad allokering kvv'!$B$1:$AF$1,0),FALSE)),VLOOKUP($B275,'Allokerad kvv'!$B$2:$AV$700,MATCH(T$1,'Allokerad kvv'!$B$1:$AV$1,0),FALSE),VLOOKUP($B275,'Justerad allokering kvv'!$B$1:$AG$700,MATCH(T$1,'Justerad allokering kvv'!$B$1:$AF$1,0),FALSE)))</f>
        <v>0</v>
      </c>
      <c r="U275">
        <f>IF($B275=" ","",IF(ISERROR(1/VLOOKUP($B275,'Justerad allokering kvv'!$B$1:$AG$700,MATCH(U$1,'Justerad allokering kvv'!$B$1:$AF$1,0),FALSE)),VLOOKUP($B275,'Allokerad kvv'!$B$2:$AV$700,MATCH(U$1,'Allokerad kvv'!$B$1:$AV$1,0),FALSE),VLOOKUP($B275,'Justerad allokering kvv'!$B$1:$AG$700,MATCH(U$1,'Justerad allokering kvv'!$B$1:$AF$1,0),FALSE)))</f>
        <v>0</v>
      </c>
      <c r="V275">
        <f>IF($B275=" ","",IF(ISERROR(1/VLOOKUP($B275,'Justerad allokering kvv'!$B$1:$AG$700,MATCH(V$1,'Justerad allokering kvv'!$B$1:$AF$1,0),FALSE)),VLOOKUP($B275,'Allokerad kvv'!$B$2:$AV$700,MATCH(V$1,'Allokerad kvv'!$B$1:$AV$1,0),FALSE),VLOOKUP($B275,'Justerad allokering kvv'!$B$1:$AG$700,MATCH(V$1,'Justerad allokering kvv'!$B$1:$AF$1,0),FALSE)))</f>
        <v>0</v>
      </c>
      <c r="W275">
        <f>IF($B275=" ","",IF(ISERROR(1/VLOOKUP($B275,'Justerad allokering kvv'!$B$1:$AG$700,MATCH(W$1,'Justerad allokering kvv'!$B$1:$AF$1,0),FALSE)),VLOOKUP($B275,'Allokerad kvv'!$B$2:$AV$700,MATCH(W$1,'Allokerad kvv'!$B$1:$AV$1,0),FALSE),VLOOKUP($B275,'Justerad allokering kvv'!$B$1:$AG$700,MATCH(W$1,'Justerad allokering kvv'!$B$1:$AF$1,0),FALSE)))</f>
        <v>0</v>
      </c>
      <c r="X275">
        <f>IF($B275=" ","",IF(ISERROR(1/VLOOKUP($B275,'Justerad allokering kvv'!$B$1:$AG$700,MATCH(X$1,'Justerad allokering kvv'!$B$1:$AF$1,0),FALSE)),VLOOKUP($B275,'Allokerad kvv'!$B$2:$AV$700,MATCH(X$1,'Allokerad kvv'!$B$1:$AV$1,0),FALSE),VLOOKUP($B275,'Justerad allokering kvv'!$B$1:$AG$700,MATCH(X$1,'Justerad allokering kvv'!$B$1:$AF$1,0),FALSE)))</f>
        <v>0</v>
      </c>
      <c r="Y275">
        <f>IF($B275=" ","",IF(ISERROR(1/VLOOKUP($B275,'Justerad allokering kvv'!$B$1:$AG$700,MATCH(Y$1,'Justerad allokering kvv'!$B$1:$AF$1,0),FALSE)),VLOOKUP($B275,'Allokerad kvv'!$B$2:$AV$700,MATCH(Y$1,'Allokerad kvv'!$B$1:$AV$1,0),FALSE),VLOOKUP($B275,'Justerad allokering kvv'!$B$1:$AG$700,MATCH(Y$1,'Justerad allokering kvv'!$B$1:$AF$1,0),FALSE)))</f>
        <v>0</v>
      </c>
      <c r="AB275">
        <f>IFERROR(VLOOKUP($B275,Kraftvärmeprod!$B$1:$AO$424,MATCH("Tillförd energi från rökgaskondensering (GWh)",Kraftvärmeprod!$B$1:$AG$1,0),FALSE)/1,0)</f>
        <v>0</v>
      </c>
      <c r="AE275" s="122">
        <f t="shared" si="16"/>
        <v>0</v>
      </c>
      <c r="AG275">
        <f t="shared" si="17"/>
        <v>0</v>
      </c>
      <c r="AH275">
        <f t="shared" si="18"/>
        <v>0</v>
      </c>
      <c r="AI275" t="str">
        <f>IF(AH275=0,"",AH275/VLOOKUP(B275,Kraftvärmeprod!$B$1:$BC$480,MATCH("Summa tillförd energi exklusive rökgaskondensering",Kraftvärmeprod!$B$1:$BC$1,0),FALSE))</f>
        <v/>
      </c>
      <c r="AK275">
        <f t="shared" si="19"/>
        <v>0</v>
      </c>
    </row>
    <row r="276" spans="1:37" x14ac:dyDescent="0.25">
      <c r="A276" s="2" t="s">
        <v>426</v>
      </c>
      <c r="B276" s="2" t="s">
        <v>431</v>
      </c>
      <c r="C276">
        <f>IF($B276=" ","",IF(ISERROR(1/VLOOKUP($B276,'Justerad allokering kvv'!$B$1:$AG$700,MATCH(C$1,'Justerad allokering kvv'!$B$1:$AF$1,0),FALSE)),VLOOKUP($B276,'Allokerad kvv'!$B$2:$AV$700,MATCH(C$1,'Allokerad kvv'!$B$1:$AV$1,0),FALSE),VLOOKUP($B276,'Justerad allokering kvv'!$B$1:$AG$700,MATCH(C$1,'Justerad allokering kvv'!$B$1:$AF$1,0),FALSE)))</f>
        <v>0</v>
      </c>
      <c r="D276">
        <f>IF($B276=" ","",IF(ISERROR(1/VLOOKUP($B276,'Justerad allokering kvv'!$B$1:$AG$700,MATCH(D$1,'Justerad allokering kvv'!$B$1:$AF$1,0),FALSE)),VLOOKUP($B276,'Allokerad kvv'!$B$2:$AV$700,MATCH(D$1,'Allokerad kvv'!$B$1:$AV$1,0),FALSE),VLOOKUP($B276,'Justerad allokering kvv'!$B$1:$AG$700,MATCH(D$1,'Justerad allokering kvv'!$B$1:$AF$1,0),FALSE)))</f>
        <v>0</v>
      </c>
      <c r="E276">
        <f>IF($B276=" ","",IF(ISERROR(1/VLOOKUP($B276,'Justerad allokering kvv'!$B$1:$AG$700,MATCH(E$1,'Justerad allokering kvv'!$B$1:$AF$1,0),FALSE)),VLOOKUP($B276,'Allokerad kvv'!$B$2:$AV$700,MATCH(E$1,'Allokerad kvv'!$B$1:$AV$1,0),FALSE),VLOOKUP($B276,'Justerad allokering kvv'!$B$1:$AG$700,MATCH(E$1,'Justerad allokering kvv'!$B$1:$AF$1,0),FALSE)))</f>
        <v>0</v>
      </c>
      <c r="F276">
        <f>IF($B276=" ","",IF(ISERROR(1/VLOOKUP($B276,'Justerad allokering kvv'!$B$1:$AG$700,MATCH(F$1,'Justerad allokering kvv'!$B$1:$AF$1,0),FALSE)),VLOOKUP($B276,'Allokerad kvv'!$B$2:$AV$700,MATCH(F$1,'Allokerad kvv'!$B$1:$AV$1,0),FALSE),VLOOKUP($B276,'Justerad allokering kvv'!$B$1:$AG$700,MATCH(F$1,'Justerad allokering kvv'!$B$1:$AF$1,0),FALSE)))</f>
        <v>0</v>
      </c>
      <c r="G276">
        <f>IF($B276=" ","",IF(ISERROR(1/VLOOKUP($B276,'Justerad allokering kvv'!$B$1:$AG$700,MATCH(G$1,'Justerad allokering kvv'!$B$1:$AF$1,0),FALSE)),VLOOKUP($B276,'Allokerad kvv'!$B$2:$AV$700,MATCH(G$1,'Allokerad kvv'!$B$1:$AV$1,0),FALSE),VLOOKUP($B276,'Justerad allokering kvv'!$B$1:$AG$700,MATCH(G$1,'Justerad allokering kvv'!$B$1:$AF$1,0),FALSE)))</f>
        <v>0</v>
      </c>
      <c r="H276">
        <f>IF($B276=" ","",IF(ISERROR(1/VLOOKUP($B276,'Justerad allokering kvv'!$B$1:$AG$700,MATCH(H$1,'Justerad allokering kvv'!$B$1:$AF$1,0),FALSE)),VLOOKUP($B276,'Allokerad kvv'!$B$2:$AV$700,MATCH(H$1,'Allokerad kvv'!$B$1:$AV$1,0),FALSE),VLOOKUP($B276,'Justerad allokering kvv'!$B$1:$AG$700,MATCH(H$1,'Justerad allokering kvv'!$B$1:$AF$1,0),FALSE)))</f>
        <v>0</v>
      </c>
      <c r="I276">
        <f>IF($B276=" ","",IF(ISERROR(1/VLOOKUP($B276,'Justerad allokering kvv'!$B$1:$AG$700,MATCH(I$1,'Justerad allokering kvv'!$B$1:$AF$1,0),FALSE)),VLOOKUP($B276,'Allokerad kvv'!$B$2:$AV$700,MATCH(I$1,'Allokerad kvv'!$B$1:$AV$1,0),FALSE),VLOOKUP($B276,'Justerad allokering kvv'!$B$1:$AG$700,MATCH(I$1,'Justerad allokering kvv'!$B$1:$AF$1,0),FALSE)))</f>
        <v>0</v>
      </c>
      <c r="J276">
        <f>IF($B276=" ","",IF(ISERROR(1/VLOOKUP($B276,'Justerad allokering kvv'!$B$1:$AG$700,MATCH(J$1,'Justerad allokering kvv'!$B$1:$AF$1,0),FALSE)),VLOOKUP($B276,'Allokerad kvv'!$B$2:$AV$700,MATCH(J$1,'Allokerad kvv'!$B$1:$AV$1,0),FALSE),VLOOKUP($B276,'Justerad allokering kvv'!$B$1:$AG$700,MATCH(J$1,'Justerad allokering kvv'!$B$1:$AF$1,0),FALSE)))</f>
        <v>0</v>
      </c>
      <c r="K276">
        <f>IF($B276=" ","",IF(ISERROR(1/VLOOKUP($B276,'Justerad allokering kvv'!$B$1:$AG$700,MATCH(K$1,'Justerad allokering kvv'!$B$1:$AF$1,0),FALSE)),VLOOKUP($B276,'Allokerad kvv'!$B$2:$AV$700,MATCH(K$1,'Allokerad kvv'!$B$1:$AV$1,0),FALSE),VLOOKUP($B276,'Justerad allokering kvv'!$B$1:$AG$700,MATCH(K$1,'Justerad allokering kvv'!$B$1:$AF$1,0),FALSE)))</f>
        <v>0</v>
      </c>
      <c r="L276">
        <f>IF($B276=" ","",IF(ISERROR(1/VLOOKUP($B276,'Justerad allokering kvv'!$B$1:$AG$700,MATCH(L$1,'Justerad allokering kvv'!$B$1:$AF$1,0),FALSE)),VLOOKUP($B276,'Allokerad kvv'!$B$2:$AV$700,MATCH(L$1,'Allokerad kvv'!$B$1:$AV$1,0),FALSE),VLOOKUP($B276,'Justerad allokering kvv'!$B$1:$AG$700,MATCH(L$1,'Justerad allokering kvv'!$B$1:$AF$1,0),FALSE)))</f>
        <v>0</v>
      </c>
      <c r="M276">
        <f>IF($B276=" ","",IF(ISERROR(1/VLOOKUP($B276,'Justerad allokering kvv'!$B$1:$AG$700,MATCH(M$1,'Justerad allokering kvv'!$B$1:$AF$1,0),FALSE)),VLOOKUP($B276,'Allokerad kvv'!$B$2:$AV$700,MATCH(M$1,'Allokerad kvv'!$B$1:$AV$1,0),FALSE),VLOOKUP($B276,'Justerad allokering kvv'!$B$1:$AG$700,MATCH(M$1,'Justerad allokering kvv'!$B$1:$AF$1,0),FALSE)))</f>
        <v>0</v>
      </c>
      <c r="N276">
        <f>IF($B276=" ","",IF(ISERROR(1/VLOOKUP($B276,'Justerad allokering kvv'!$B$1:$AG$700,MATCH(N$1,'Justerad allokering kvv'!$B$1:$AF$1,0),FALSE)),VLOOKUP($B276,'Allokerad kvv'!$B$2:$AV$700,MATCH(N$1,'Allokerad kvv'!$B$1:$AV$1,0),FALSE),VLOOKUP($B276,'Justerad allokering kvv'!$B$1:$AG$700,MATCH(N$1,'Justerad allokering kvv'!$B$1:$AF$1,0),FALSE)))</f>
        <v>0</v>
      </c>
      <c r="O276">
        <f>IF($B276=" ","",IF(ISERROR(1/VLOOKUP($B276,'Justerad allokering kvv'!$B$1:$AG$700,MATCH(O$1,'Justerad allokering kvv'!$B$1:$AF$1,0),FALSE)),VLOOKUP($B276,'Allokerad kvv'!$B$2:$AV$700,MATCH(O$1,'Allokerad kvv'!$B$1:$AV$1,0),FALSE),VLOOKUP($B276,'Justerad allokering kvv'!$B$1:$AG$700,MATCH(O$1,'Justerad allokering kvv'!$B$1:$AF$1,0),FALSE)))</f>
        <v>0</v>
      </c>
      <c r="P276">
        <f>IF($B276=" ","",IF(ISERROR(1/VLOOKUP($B276,'Justerad allokering kvv'!$B$1:$AG$700,MATCH(P$1,'Justerad allokering kvv'!$B$1:$AF$1,0),FALSE)),VLOOKUP($B276,'Allokerad kvv'!$B$2:$AV$700,MATCH(P$1,'Allokerad kvv'!$B$1:$AV$1,0),FALSE),VLOOKUP($B276,'Justerad allokering kvv'!$B$1:$AG$700,MATCH(P$1,'Justerad allokering kvv'!$B$1:$AF$1,0),FALSE)))</f>
        <v>0</v>
      </c>
      <c r="Q276">
        <f>IF($B276=" ","",IF(ISERROR(1/VLOOKUP($B276,'Justerad allokering kvv'!$B$1:$AG$700,MATCH(Q$1,'Justerad allokering kvv'!$B$1:$AF$1,0),FALSE)),VLOOKUP($B276,'Allokerad kvv'!$B$2:$AV$700,MATCH(Q$1,'Allokerad kvv'!$B$1:$AV$1,0),FALSE),VLOOKUP($B276,'Justerad allokering kvv'!$B$1:$AG$700,MATCH(Q$1,'Justerad allokering kvv'!$B$1:$AF$1,0),FALSE)))</f>
        <v>0</v>
      </c>
      <c r="R276">
        <f>IF($B276=" ","",IF(ISERROR(1/VLOOKUP($B276,'Justerad allokering kvv'!$B$1:$AG$700,MATCH(R$1,'Justerad allokering kvv'!$B$1:$AF$1,0),FALSE)),VLOOKUP($B276,'Allokerad kvv'!$B$2:$AV$700,MATCH(R$1,'Allokerad kvv'!$B$1:$AV$1,0),FALSE),VLOOKUP($B276,'Justerad allokering kvv'!$B$1:$AG$700,MATCH(R$1,'Justerad allokering kvv'!$B$1:$AF$1,0),FALSE)))</f>
        <v>0</v>
      </c>
      <c r="S276">
        <f>IF($B276=" ","",IF(ISERROR(1/VLOOKUP($B276,'Justerad allokering kvv'!$B$1:$AG$700,MATCH(S$1,'Justerad allokering kvv'!$B$1:$AF$1,0),FALSE)),VLOOKUP($B276,'Allokerad kvv'!$B$2:$AV$700,MATCH(S$1,'Allokerad kvv'!$B$1:$AV$1,0),FALSE),VLOOKUP($B276,'Justerad allokering kvv'!$B$1:$AG$700,MATCH(S$1,'Justerad allokering kvv'!$B$1:$AF$1,0),FALSE)))</f>
        <v>0</v>
      </c>
      <c r="T276">
        <f>IF($B276=" ","",IF(ISERROR(1/VLOOKUP($B276,'Justerad allokering kvv'!$B$1:$AG$700,MATCH(T$1,'Justerad allokering kvv'!$B$1:$AF$1,0),FALSE)),VLOOKUP($B276,'Allokerad kvv'!$B$2:$AV$700,MATCH(T$1,'Allokerad kvv'!$B$1:$AV$1,0),FALSE),VLOOKUP($B276,'Justerad allokering kvv'!$B$1:$AG$700,MATCH(T$1,'Justerad allokering kvv'!$B$1:$AF$1,0),FALSE)))</f>
        <v>0</v>
      </c>
      <c r="U276">
        <f>IF($B276=" ","",IF(ISERROR(1/VLOOKUP($B276,'Justerad allokering kvv'!$B$1:$AG$700,MATCH(U$1,'Justerad allokering kvv'!$B$1:$AF$1,0),FALSE)),VLOOKUP($B276,'Allokerad kvv'!$B$2:$AV$700,MATCH(U$1,'Allokerad kvv'!$B$1:$AV$1,0),FALSE),VLOOKUP($B276,'Justerad allokering kvv'!$B$1:$AG$700,MATCH(U$1,'Justerad allokering kvv'!$B$1:$AF$1,0),FALSE)))</f>
        <v>0</v>
      </c>
      <c r="V276">
        <f>IF($B276=" ","",IF(ISERROR(1/VLOOKUP($B276,'Justerad allokering kvv'!$B$1:$AG$700,MATCH(V$1,'Justerad allokering kvv'!$B$1:$AF$1,0),FALSE)),VLOOKUP($B276,'Allokerad kvv'!$B$2:$AV$700,MATCH(V$1,'Allokerad kvv'!$B$1:$AV$1,0),FALSE),VLOOKUP($B276,'Justerad allokering kvv'!$B$1:$AG$700,MATCH(V$1,'Justerad allokering kvv'!$B$1:$AF$1,0),FALSE)))</f>
        <v>0</v>
      </c>
      <c r="W276">
        <f>IF($B276=" ","",IF(ISERROR(1/VLOOKUP($B276,'Justerad allokering kvv'!$B$1:$AG$700,MATCH(W$1,'Justerad allokering kvv'!$B$1:$AF$1,0),FALSE)),VLOOKUP($B276,'Allokerad kvv'!$B$2:$AV$700,MATCH(W$1,'Allokerad kvv'!$B$1:$AV$1,0),FALSE),VLOOKUP($B276,'Justerad allokering kvv'!$B$1:$AG$700,MATCH(W$1,'Justerad allokering kvv'!$B$1:$AF$1,0),FALSE)))</f>
        <v>0</v>
      </c>
      <c r="X276">
        <f>IF($B276=" ","",IF(ISERROR(1/VLOOKUP($B276,'Justerad allokering kvv'!$B$1:$AG$700,MATCH(X$1,'Justerad allokering kvv'!$B$1:$AF$1,0),FALSE)),VLOOKUP($B276,'Allokerad kvv'!$B$2:$AV$700,MATCH(X$1,'Allokerad kvv'!$B$1:$AV$1,0),FALSE),VLOOKUP($B276,'Justerad allokering kvv'!$B$1:$AG$700,MATCH(X$1,'Justerad allokering kvv'!$B$1:$AF$1,0),FALSE)))</f>
        <v>0</v>
      </c>
      <c r="Y276">
        <f>IF($B276=" ","",IF(ISERROR(1/VLOOKUP($B276,'Justerad allokering kvv'!$B$1:$AG$700,MATCH(Y$1,'Justerad allokering kvv'!$B$1:$AF$1,0),FALSE)),VLOOKUP($B276,'Allokerad kvv'!$B$2:$AV$700,MATCH(Y$1,'Allokerad kvv'!$B$1:$AV$1,0),FALSE),VLOOKUP($B276,'Justerad allokering kvv'!$B$1:$AG$700,MATCH(Y$1,'Justerad allokering kvv'!$B$1:$AF$1,0),FALSE)))</f>
        <v>0</v>
      </c>
      <c r="AB276">
        <f>IFERROR(VLOOKUP($B276,Kraftvärmeprod!$B$1:$AO$424,MATCH("Tillförd energi från rökgaskondensering (GWh)",Kraftvärmeprod!$B$1:$AG$1,0),FALSE)/1,0)</f>
        <v>0</v>
      </c>
      <c r="AE276" s="122">
        <f t="shared" si="16"/>
        <v>0</v>
      </c>
      <c r="AG276">
        <f t="shared" si="17"/>
        <v>0</v>
      </c>
      <c r="AH276">
        <f t="shared" si="18"/>
        <v>0</v>
      </c>
      <c r="AI276" t="str">
        <f>IF(AH276=0,"",AH276/VLOOKUP(B276,Kraftvärmeprod!$B$1:$BC$480,MATCH("Summa tillförd energi exklusive rökgaskondensering",Kraftvärmeprod!$B$1:$BC$1,0),FALSE))</f>
        <v/>
      </c>
      <c r="AK276">
        <f t="shared" si="19"/>
        <v>0</v>
      </c>
    </row>
    <row r="277" spans="1:37" x14ac:dyDescent="0.25">
      <c r="A277" s="2" t="s">
        <v>432</v>
      </c>
      <c r="B277" s="2" t="s">
        <v>433</v>
      </c>
      <c r="C277">
        <f>IF($B277=" ","",IF(ISERROR(1/VLOOKUP($B277,'Justerad allokering kvv'!$B$1:$AG$700,MATCH(C$1,'Justerad allokering kvv'!$B$1:$AF$1,0),FALSE)),VLOOKUP($B277,'Allokerad kvv'!$B$2:$AV$700,MATCH(C$1,'Allokerad kvv'!$B$1:$AV$1,0),FALSE),VLOOKUP($B277,'Justerad allokering kvv'!$B$1:$AG$700,MATCH(C$1,'Justerad allokering kvv'!$B$1:$AF$1,0),FALSE)))</f>
        <v>0</v>
      </c>
      <c r="D277">
        <f>IF($B277=" ","",IF(ISERROR(1/VLOOKUP($B277,'Justerad allokering kvv'!$B$1:$AG$700,MATCH(D$1,'Justerad allokering kvv'!$B$1:$AF$1,0),FALSE)),VLOOKUP($B277,'Allokerad kvv'!$B$2:$AV$700,MATCH(D$1,'Allokerad kvv'!$B$1:$AV$1,0),FALSE),VLOOKUP($B277,'Justerad allokering kvv'!$B$1:$AG$700,MATCH(D$1,'Justerad allokering kvv'!$B$1:$AF$1,0),FALSE)))</f>
        <v>0</v>
      </c>
      <c r="E277">
        <f>IF($B277=" ","",IF(ISERROR(1/VLOOKUP($B277,'Justerad allokering kvv'!$B$1:$AG$700,MATCH(E$1,'Justerad allokering kvv'!$B$1:$AF$1,0),FALSE)),VLOOKUP($B277,'Allokerad kvv'!$B$2:$AV$700,MATCH(E$1,'Allokerad kvv'!$B$1:$AV$1,0),FALSE),VLOOKUP($B277,'Justerad allokering kvv'!$B$1:$AG$700,MATCH(E$1,'Justerad allokering kvv'!$B$1:$AF$1,0),FALSE)))</f>
        <v>0</v>
      </c>
      <c r="F277">
        <f>IF($B277=" ","",IF(ISERROR(1/VLOOKUP($B277,'Justerad allokering kvv'!$B$1:$AG$700,MATCH(F$1,'Justerad allokering kvv'!$B$1:$AF$1,0),FALSE)),VLOOKUP($B277,'Allokerad kvv'!$B$2:$AV$700,MATCH(F$1,'Allokerad kvv'!$B$1:$AV$1,0),FALSE),VLOOKUP($B277,'Justerad allokering kvv'!$B$1:$AG$700,MATCH(F$1,'Justerad allokering kvv'!$B$1:$AF$1,0),FALSE)))</f>
        <v>0</v>
      </c>
      <c r="G277">
        <f>IF($B277=" ","",IF(ISERROR(1/VLOOKUP($B277,'Justerad allokering kvv'!$B$1:$AG$700,MATCH(G$1,'Justerad allokering kvv'!$B$1:$AF$1,0),FALSE)),VLOOKUP($B277,'Allokerad kvv'!$B$2:$AV$700,MATCH(G$1,'Allokerad kvv'!$B$1:$AV$1,0),FALSE),VLOOKUP($B277,'Justerad allokering kvv'!$B$1:$AG$700,MATCH(G$1,'Justerad allokering kvv'!$B$1:$AF$1,0),FALSE)))</f>
        <v>0</v>
      </c>
      <c r="H277">
        <f>IF($B277=" ","",IF(ISERROR(1/VLOOKUP($B277,'Justerad allokering kvv'!$B$1:$AG$700,MATCH(H$1,'Justerad allokering kvv'!$B$1:$AF$1,0),FALSE)),VLOOKUP($B277,'Allokerad kvv'!$B$2:$AV$700,MATCH(H$1,'Allokerad kvv'!$B$1:$AV$1,0),FALSE),VLOOKUP($B277,'Justerad allokering kvv'!$B$1:$AG$700,MATCH(H$1,'Justerad allokering kvv'!$B$1:$AF$1,0),FALSE)))</f>
        <v>0</v>
      </c>
      <c r="I277">
        <f>IF($B277=" ","",IF(ISERROR(1/VLOOKUP($B277,'Justerad allokering kvv'!$B$1:$AG$700,MATCH(I$1,'Justerad allokering kvv'!$B$1:$AF$1,0),FALSE)),VLOOKUP($B277,'Allokerad kvv'!$B$2:$AV$700,MATCH(I$1,'Allokerad kvv'!$B$1:$AV$1,0),FALSE),VLOOKUP($B277,'Justerad allokering kvv'!$B$1:$AG$700,MATCH(I$1,'Justerad allokering kvv'!$B$1:$AF$1,0),FALSE)))</f>
        <v>0</v>
      </c>
      <c r="J277">
        <f>IF($B277=" ","",IF(ISERROR(1/VLOOKUP($B277,'Justerad allokering kvv'!$B$1:$AG$700,MATCH(J$1,'Justerad allokering kvv'!$B$1:$AF$1,0),FALSE)),VLOOKUP($B277,'Allokerad kvv'!$B$2:$AV$700,MATCH(J$1,'Allokerad kvv'!$B$1:$AV$1,0),FALSE),VLOOKUP($B277,'Justerad allokering kvv'!$B$1:$AG$700,MATCH(J$1,'Justerad allokering kvv'!$B$1:$AF$1,0),FALSE)))</f>
        <v>0</v>
      </c>
      <c r="K277">
        <f>IF($B277=" ","",IF(ISERROR(1/VLOOKUP($B277,'Justerad allokering kvv'!$B$1:$AG$700,MATCH(K$1,'Justerad allokering kvv'!$B$1:$AF$1,0),FALSE)),VLOOKUP($B277,'Allokerad kvv'!$B$2:$AV$700,MATCH(K$1,'Allokerad kvv'!$B$1:$AV$1,0),FALSE),VLOOKUP($B277,'Justerad allokering kvv'!$B$1:$AG$700,MATCH(K$1,'Justerad allokering kvv'!$B$1:$AF$1,0),FALSE)))</f>
        <v>0</v>
      </c>
      <c r="L277">
        <f>IF($B277=" ","",IF(ISERROR(1/VLOOKUP($B277,'Justerad allokering kvv'!$B$1:$AG$700,MATCH(L$1,'Justerad allokering kvv'!$B$1:$AF$1,0),FALSE)),VLOOKUP($B277,'Allokerad kvv'!$B$2:$AV$700,MATCH(L$1,'Allokerad kvv'!$B$1:$AV$1,0),FALSE),VLOOKUP($B277,'Justerad allokering kvv'!$B$1:$AG$700,MATCH(L$1,'Justerad allokering kvv'!$B$1:$AF$1,0),FALSE)))</f>
        <v>0</v>
      </c>
      <c r="M277">
        <f>IF($B277=" ","",IF(ISERROR(1/VLOOKUP($B277,'Justerad allokering kvv'!$B$1:$AG$700,MATCH(M$1,'Justerad allokering kvv'!$B$1:$AF$1,0),FALSE)),VLOOKUP($B277,'Allokerad kvv'!$B$2:$AV$700,MATCH(M$1,'Allokerad kvv'!$B$1:$AV$1,0),FALSE),VLOOKUP($B277,'Justerad allokering kvv'!$B$1:$AG$700,MATCH(M$1,'Justerad allokering kvv'!$B$1:$AF$1,0),FALSE)))</f>
        <v>0</v>
      </c>
      <c r="N277">
        <f>IF($B277=" ","",IF(ISERROR(1/VLOOKUP($B277,'Justerad allokering kvv'!$B$1:$AG$700,MATCH(N$1,'Justerad allokering kvv'!$B$1:$AF$1,0),FALSE)),VLOOKUP($B277,'Allokerad kvv'!$B$2:$AV$700,MATCH(N$1,'Allokerad kvv'!$B$1:$AV$1,0),FALSE),VLOOKUP($B277,'Justerad allokering kvv'!$B$1:$AG$700,MATCH(N$1,'Justerad allokering kvv'!$B$1:$AF$1,0),FALSE)))</f>
        <v>0</v>
      </c>
      <c r="O277">
        <f>IF($B277=" ","",IF(ISERROR(1/VLOOKUP($B277,'Justerad allokering kvv'!$B$1:$AG$700,MATCH(O$1,'Justerad allokering kvv'!$B$1:$AF$1,0),FALSE)),VLOOKUP($B277,'Allokerad kvv'!$B$2:$AV$700,MATCH(O$1,'Allokerad kvv'!$B$1:$AV$1,0),FALSE),VLOOKUP($B277,'Justerad allokering kvv'!$B$1:$AG$700,MATCH(O$1,'Justerad allokering kvv'!$B$1:$AF$1,0),FALSE)))</f>
        <v>0</v>
      </c>
      <c r="P277">
        <f>IF($B277=" ","",IF(ISERROR(1/VLOOKUP($B277,'Justerad allokering kvv'!$B$1:$AG$700,MATCH(P$1,'Justerad allokering kvv'!$B$1:$AF$1,0),FALSE)),VLOOKUP($B277,'Allokerad kvv'!$B$2:$AV$700,MATCH(P$1,'Allokerad kvv'!$B$1:$AV$1,0),FALSE),VLOOKUP($B277,'Justerad allokering kvv'!$B$1:$AG$700,MATCH(P$1,'Justerad allokering kvv'!$B$1:$AF$1,0),FALSE)))</f>
        <v>0</v>
      </c>
      <c r="Q277">
        <f>IF($B277=" ","",IF(ISERROR(1/VLOOKUP($B277,'Justerad allokering kvv'!$B$1:$AG$700,MATCH(Q$1,'Justerad allokering kvv'!$B$1:$AF$1,0),FALSE)),VLOOKUP($B277,'Allokerad kvv'!$B$2:$AV$700,MATCH(Q$1,'Allokerad kvv'!$B$1:$AV$1,0),FALSE),VLOOKUP($B277,'Justerad allokering kvv'!$B$1:$AG$700,MATCH(Q$1,'Justerad allokering kvv'!$B$1:$AF$1,0),FALSE)))</f>
        <v>0</v>
      </c>
      <c r="R277">
        <f>IF($B277=" ","",IF(ISERROR(1/VLOOKUP($B277,'Justerad allokering kvv'!$B$1:$AG$700,MATCH(R$1,'Justerad allokering kvv'!$B$1:$AF$1,0),FALSE)),VLOOKUP($B277,'Allokerad kvv'!$B$2:$AV$700,MATCH(R$1,'Allokerad kvv'!$B$1:$AV$1,0),FALSE),VLOOKUP($B277,'Justerad allokering kvv'!$B$1:$AG$700,MATCH(R$1,'Justerad allokering kvv'!$B$1:$AF$1,0),FALSE)))</f>
        <v>0</v>
      </c>
      <c r="S277">
        <f>IF($B277=" ","",IF(ISERROR(1/VLOOKUP($B277,'Justerad allokering kvv'!$B$1:$AG$700,MATCH(S$1,'Justerad allokering kvv'!$B$1:$AF$1,0),FALSE)),VLOOKUP($B277,'Allokerad kvv'!$B$2:$AV$700,MATCH(S$1,'Allokerad kvv'!$B$1:$AV$1,0),FALSE),VLOOKUP($B277,'Justerad allokering kvv'!$B$1:$AG$700,MATCH(S$1,'Justerad allokering kvv'!$B$1:$AF$1,0),FALSE)))</f>
        <v>0</v>
      </c>
      <c r="T277">
        <f>IF($B277=" ","",IF(ISERROR(1/VLOOKUP($B277,'Justerad allokering kvv'!$B$1:$AG$700,MATCH(T$1,'Justerad allokering kvv'!$B$1:$AF$1,0),FALSE)),VLOOKUP($B277,'Allokerad kvv'!$B$2:$AV$700,MATCH(T$1,'Allokerad kvv'!$B$1:$AV$1,0),FALSE),VLOOKUP($B277,'Justerad allokering kvv'!$B$1:$AG$700,MATCH(T$1,'Justerad allokering kvv'!$B$1:$AF$1,0),FALSE)))</f>
        <v>0</v>
      </c>
      <c r="U277">
        <f>IF($B277=" ","",IF(ISERROR(1/VLOOKUP($B277,'Justerad allokering kvv'!$B$1:$AG$700,MATCH(U$1,'Justerad allokering kvv'!$B$1:$AF$1,0),FALSE)),VLOOKUP($B277,'Allokerad kvv'!$B$2:$AV$700,MATCH(U$1,'Allokerad kvv'!$B$1:$AV$1,0),FALSE),VLOOKUP($B277,'Justerad allokering kvv'!$B$1:$AG$700,MATCH(U$1,'Justerad allokering kvv'!$B$1:$AF$1,0),FALSE)))</f>
        <v>0</v>
      </c>
      <c r="V277">
        <f>IF($B277=" ","",IF(ISERROR(1/VLOOKUP($B277,'Justerad allokering kvv'!$B$1:$AG$700,MATCH(V$1,'Justerad allokering kvv'!$B$1:$AF$1,0),FALSE)),VLOOKUP($B277,'Allokerad kvv'!$B$2:$AV$700,MATCH(V$1,'Allokerad kvv'!$B$1:$AV$1,0),FALSE),VLOOKUP($B277,'Justerad allokering kvv'!$B$1:$AG$700,MATCH(V$1,'Justerad allokering kvv'!$B$1:$AF$1,0),FALSE)))</f>
        <v>0</v>
      </c>
      <c r="W277">
        <f>IF($B277=" ","",IF(ISERROR(1/VLOOKUP($B277,'Justerad allokering kvv'!$B$1:$AG$700,MATCH(W$1,'Justerad allokering kvv'!$B$1:$AF$1,0),FALSE)),VLOOKUP($B277,'Allokerad kvv'!$B$2:$AV$700,MATCH(W$1,'Allokerad kvv'!$B$1:$AV$1,0),FALSE),VLOOKUP($B277,'Justerad allokering kvv'!$B$1:$AG$700,MATCH(W$1,'Justerad allokering kvv'!$B$1:$AF$1,0),FALSE)))</f>
        <v>0</v>
      </c>
      <c r="X277">
        <f>IF($B277=" ","",IF(ISERROR(1/VLOOKUP($B277,'Justerad allokering kvv'!$B$1:$AG$700,MATCH(X$1,'Justerad allokering kvv'!$B$1:$AF$1,0),FALSE)),VLOOKUP($B277,'Allokerad kvv'!$B$2:$AV$700,MATCH(X$1,'Allokerad kvv'!$B$1:$AV$1,0),FALSE),VLOOKUP($B277,'Justerad allokering kvv'!$B$1:$AG$700,MATCH(X$1,'Justerad allokering kvv'!$B$1:$AF$1,0),FALSE)))</f>
        <v>0</v>
      </c>
      <c r="Y277">
        <f>IF($B277=" ","",IF(ISERROR(1/VLOOKUP($B277,'Justerad allokering kvv'!$B$1:$AG$700,MATCH(Y$1,'Justerad allokering kvv'!$B$1:$AF$1,0),FALSE)),VLOOKUP($B277,'Allokerad kvv'!$B$2:$AV$700,MATCH(Y$1,'Allokerad kvv'!$B$1:$AV$1,0),FALSE),VLOOKUP($B277,'Justerad allokering kvv'!$B$1:$AG$700,MATCH(Y$1,'Justerad allokering kvv'!$B$1:$AF$1,0),FALSE)))</f>
        <v>0</v>
      </c>
      <c r="AB277">
        <f>IFERROR(VLOOKUP($B277,Kraftvärmeprod!$B$1:$AO$424,MATCH("Tillförd energi från rökgaskondensering (GWh)",Kraftvärmeprod!$B$1:$AG$1,0),FALSE)/1,0)</f>
        <v>0</v>
      </c>
      <c r="AE277" s="122">
        <f t="shared" si="16"/>
        <v>0</v>
      </c>
      <c r="AG277">
        <f t="shared" si="17"/>
        <v>0</v>
      </c>
      <c r="AH277">
        <f t="shared" si="18"/>
        <v>0</v>
      </c>
      <c r="AI277" t="str">
        <f>IF(AH277=0,"",AH277/VLOOKUP(B277,Kraftvärmeprod!$B$1:$BC$480,MATCH("Summa tillförd energi exklusive rökgaskondensering",Kraftvärmeprod!$B$1:$BC$1,0),FALSE))</f>
        <v/>
      </c>
      <c r="AK277">
        <f t="shared" si="19"/>
        <v>0</v>
      </c>
    </row>
    <row r="278" spans="1:37" x14ac:dyDescent="0.25">
      <c r="A278" s="2" t="s">
        <v>432</v>
      </c>
      <c r="B278" s="2" t="s">
        <v>434</v>
      </c>
      <c r="C278">
        <f>IF($B278=" ","",IF(ISERROR(1/VLOOKUP($B278,'Justerad allokering kvv'!$B$1:$AG$700,MATCH(C$1,'Justerad allokering kvv'!$B$1:$AF$1,0),FALSE)),VLOOKUP($B278,'Allokerad kvv'!$B$2:$AV$700,MATCH(C$1,'Allokerad kvv'!$B$1:$AV$1,0),FALSE),VLOOKUP($B278,'Justerad allokering kvv'!$B$1:$AG$700,MATCH(C$1,'Justerad allokering kvv'!$B$1:$AF$1,0),FALSE)))</f>
        <v>0</v>
      </c>
      <c r="D278">
        <f>IF($B278=" ","",IF(ISERROR(1/VLOOKUP($B278,'Justerad allokering kvv'!$B$1:$AG$700,MATCH(D$1,'Justerad allokering kvv'!$B$1:$AF$1,0),FALSE)),VLOOKUP($B278,'Allokerad kvv'!$B$2:$AV$700,MATCH(D$1,'Allokerad kvv'!$B$1:$AV$1,0),FALSE),VLOOKUP($B278,'Justerad allokering kvv'!$B$1:$AG$700,MATCH(D$1,'Justerad allokering kvv'!$B$1:$AF$1,0),FALSE)))</f>
        <v>0</v>
      </c>
      <c r="E278">
        <f>IF($B278=" ","",IF(ISERROR(1/VLOOKUP($B278,'Justerad allokering kvv'!$B$1:$AG$700,MATCH(E$1,'Justerad allokering kvv'!$B$1:$AF$1,0),FALSE)),VLOOKUP($B278,'Allokerad kvv'!$B$2:$AV$700,MATCH(E$1,'Allokerad kvv'!$B$1:$AV$1,0),FALSE),VLOOKUP($B278,'Justerad allokering kvv'!$B$1:$AG$700,MATCH(E$1,'Justerad allokering kvv'!$B$1:$AF$1,0),FALSE)))</f>
        <v>0</v>
      </c>
      <c r="F278">
        <f>IF($B278=" ","",IF(ISERROR(1/VLOOKUP($B278,'Justerad allokering kvv'!$B$1:$AG$700,MATCH(F$1,'Justerad allokering kvv'!$B$1:$AF$1,0),FALSE)),VLOOKUP($B278,'Allokerad kvv'!$B$2:$AV$700,MATCH(F$1,'Allokerad kvv'!$B$1:$AV$1,0),FALSE),VLOOKUP($B278,'Justerad allokering kvv'!$B$1:$AG$700,MATCH(F$1,'Justerad allokering kvv'!$B$1:$AF$1,0),FALSE)))</f>
        <v>0</v>
      </c>
      <c r="G278">
        <f>IF($B278=" ","",IF(ISERROR(1/VLOOKUP($B278,'Justerad allokering kvv'!$B$1:$AG$700,MATCH(G$1,'Justerad allokering kvv'!$B$1:$AF$1,0),FALSE)),VLOOKUP($B278,'Allokerad kvv'!$B$2:$AV$700,MATCH(G$1,'Allokerad kvv'!$B$1:$AV$1,0),FALSE),VLOOKUP($B278,'Justerad allokering kvv'!$B$1:$AG$700,MATCH(G$1,'Justerad allokering kvv'!$B$1:$AF$1,0),FALSE)))</f>
        <v>0</v>
      </c>
      <c r="H278">
        <f>IF($B278=" ","",IF(ISERROR(1/VLOOKUP($B278,'Justerad allokering kvv'!$B$1:$AG$700,MATCH(H$1,'Justerad allokering kvv'!$B$1:$AF$1,0),FALSE)),VLOOKUP($B278,'Allokerad kvv'!$B$2:$AV$700,MATCH(H$1,'Allokerad kvv'!$B$1:$AV$1,0),FALSE),VLOOKUP($B278,'Justerad allokering kvv'!$B$1:$AG$700,MATCH(H$1,'Justerad allokering kvv'!$B$1:$AF$1,0),FALSE)))</f>
        <v>0</v>
      </c>
      <c r="I278">
        <f>IF($B278=" ","",IF(ISERROR(1/VLOOKUP($B278,'Justerad allokering kvv'!$B$1:$AG$700,MATCH(I$1,'Justerad allokering kvv'!$B$1:$AF$1,0),FALSE)),VLOOKUP($B278,'Allokerad kvv'!$B$2:$AV$700,MATCH(I$1,'Allokerad kvv'!$B$1:$AV$1,0),FALSE),VLOOKUP($B278,'Justerad allokering kvv'!$B$1:$AG$700,MATCH(I$1,'Justerad allokering kvv'!$B$1:$AF$1,0),FALSE)))</f>
        <v>0</v>
      </c>
      <c r="J278">
        <f>IF($B278=" ","",IF(ISERROR(1/VLOOKUP($B278,'Justerad allokering kvv'!$B$1:$AG$700,MATCH(J$1,'Justerad allokering kvv'!$B$1:$AF$1,0),FALSE)),VLOOKUP($B278,'Allokerad kvv'!$B$2:$AV$700,MATCH(J$1,'Allokerad kvv'!$B$1:$AV$1,0),FALSE),VLOOKUP($B278,'Justerad allokering kvv'!$B$1:$AG$700,MATCH(J$1,'Justerad allokering kvv'!$B$1:$AF$1,0),FALSE)))</f>
        <v>0</v>
      </c>
      <c r="K278">
        <f>IF($B278=" ","",IF(ISERROR(1/VLOOKUP($B278,'Justerad allokering kvv'!$B$1:$AG$700,MATCH(K$1,'Justerad allokering kvv'!$B$1:$AF$1,0),FALSE)),VLOOKUP($B278,'Allokerad kvv'!$B$2:$AV$700,MATCH(K$1,'Allokerad kvv'!$B$1:$AV$1,0),FALSE),VLOOKUP($B278,'Justerad allokering kvv'!$B$1:$AG$700,MATCH(K$1,'Justerad allokering kvv'!$B$1:$AF$1,0),FALSE)))</f>
        <v>0</v>
      </c>
      <c r="L278">
        <f>IF($B278=" ","",IF(ISERROR(1/VLOOKUP($B278,'Justerad allokering kvv'!$B$1:$AG$700,MATCH(L$1,'Justerad allokering kvv'!$B$1:$AF$1,0),FALSE)),VLOOKUP($B278,'Allokerad kvv'!$B$2:$AV$700,MATCH(L$1,'Allokerad kvv'!$B$1:$AV$1,0),FALSE),VLOOKUP($B278,'Justerad allokering kvv'!$B$1:$AG$700,MATCH(L$1,'Justerad allokering kvv'!$B$1:$AF$1,0),FALSE)))</f>
        <v>0</v>
      </c>
      <c r="M278">
        <f>IF($B278=" ","",IF(ISERROR(1/VLOOKUP($B278,'Justerad allokering kvv'!$B$1:$AG$700,MATCH(M$1,'Justerad allokering kvv'!$B$1:$AF$1,0),FALSE)),VLOOKUP($B278,'Allokerad kvv'!$B$2:$AV$700,MATCH(M$1,'Allokerad kvv'!$B$1:$AV$1,0),FALSE),VLOOKUP($B278,'Justerad allokering kvv'!$B$1:$AG$700,MATCH(M$1,'Justerad allokering kvv'!$B$1:$AF$1,0),FALSE)))</f>
        <v>0</v>
      </c>
      <c r="N278">
        <f>IF($B278=" ","",IF(ISERROR(1/VLOOKUP($B278,'Justerad allokering kvv'!$B$1:$AG$700,MATCH(N$1,'Justerad allokering kvv'!$B$1:$AF$1,0),FALSE)),VLOOKUP($B278,'Allokerad kvv'!$B$2:$AV$700,MATCH(N$1,'Allokerad kvv'!$B$1:$AV$1,0),FALSE),VLOOKUP($B278,'Justerad allokering kvv'!$B$1:$AG$700,MATCH(N$1,'Justerad allokering kvv'!$B$1:$AF$1,0),FALSE)))</f>
        <v>0</v>
      </c>
      <c r="O278">
        <f>IF($B278=" ","",IF(ISERROR(1/VLOOKUP($B278,'Justerad allokering kvv'!$B$1:$AG$700,MATCH(O$1,'Justerad allokering kvv'!$B$1:$AF$1,0),FALSE)),VLOOKUP($B278,'Allokerad kvv'!$B$2:$AV$700,MATCH(O$1,'Allokerad kvv'!$B$1:$AV$1,0),FALSE),VLOOKUP($B278,'Justerad allokering kvv'!$B$1:$AG$700,MATCH(O$1,'Justerad allokering kvv'!$B$1:$AF$1,0),FALSE)))</f>
        <v>0</v>
      </c>
      <c r="P278">
        <f>IF($B278=" ","",IF(ISERROR(1/VLOOKUP($B278,'Justerad allokering kvv'!$B$1:$AG$700,MATCH(P$1,'Justerad allokering kvv'!$B$1:$AF$1,0),FALSE)),VLOOKUP($B278,'Allokerad kvv'!$B$2:$AV$700,MATCH(P$1,'Allokerad kvv'!$B$1:$AV$1,0),FALSE),VLOOKUP($B278,'Justerad allokering kvv'!$B$1:$AG$700,MATCH(P$1,'Justerad allokering kvv'!$B$1:$AF$1,0),FALSE)))</f>
        <v>0</v>
      </c>
      <c r="Q278">
        <f>IF($B278=" ","",IF(ISERROR(1/VLOOKUP($B278,'Justerad allokering kvv'!$B$1:$AG$700,MATCH(Q$1,'Justerad allokering kvv'!$B$1:$AF$1,0),FALSE)),VLOOKUP($B278,'Allokerad kvv'!$B$2:$AV$700,MATCH(Q$1,'Allokerad kvv'!$B$1:$AV$1,0),FALSE),VLOOKUP($B278,'Justerad allokering kvv'!$B$1:$AG$700,MATCH(Q$1,'Justerad allokering kvv'!$B$1:$AF$1,0),FALSE)))</f>
        <v>0</v>
      </c>
      <c r="R278">
        <f>IF($B278=" ","",IF(ISERROR(1/VLOOKUP($B278,'Justerad allokering kvv'!$B$1:$AG$700,MATCH(R$1,'Justerad allokering kvv'!$B$1:$AF$1,0),FALSE)),VLOOKUP($B278,'Allokerad kvv'!$B$2:$AV$700,MATCH(R$1,'Allokerad kvv'!$B$1:$AV$1,0),FALSE),VLOOKUP($B278,'Justerad allokering kvv'!$B$1:$AG$700,MATCH(R$1,'Justerad allokering kvv'!$B$1:$AF$1,0),FALSE)))</f>
        <v>0</v>
      </c>
      <c r="S278">
        <f>IF($B278=" ","",IF(ISERROR(1/VLOOKUP($B278,'Justerad allokering kvv'!$B$1:$AG$700,MATCH(S$1,'Justerad allokering kvv'!$B$1:$AF$1,0),FALSE)),VLOOKUP($B278,'Allokerad kvv'!$B$2:$AV$700,MATCH(S$1,'Allokerad kvv'!$B$1:$AV$1,0),FALSE),VLOOKUP($B278,'Justerad allokering kvv'!$B$1:$AG$700,MATCH(S$1,'Justerad allokering kvv'!$B$1:$AF$1,0),FALSE)))</f>
        <v>0</v>
      </c>
      <c r="T278">
        <f>IF($B278=" ","",IF(ISERROR(1/VLOOKUP($B278,'Justerad allokering kvv'!$B$1:$AG$700,MATCH(T$1,'Justerad allokering kvv'!$B$1:$AF$1,0),FALSE)),VLOOKUP($B278,'Allokerad kvv'!$B$2:$AV$700,MATCH(T$1,'Allokerad kvv'!$B$1:$AV$1,0),FALSE),VLOOKUP($B278,'Justerad allokering kvv'!$B$1:$AG$700,MATCH(T$1,'Justerad allokering kvv'!$B$1:$AF$1,0),FALSE)))</f>
        <v>0</v>
      </c>
      <c r="U278">
        <f>IF($B278=" ","",IF(ISERROR(1/VLOOKUP($B278,'Justerad allokering kvv'!$B$1:$AG$700,MATCH(U$1,'Justerad allokering kvv'!$B$1:$AF$1,0),FALSE)),VLOOKUP($B278,'Allokerad kvv'!$B$2:$AV$700,MATCH(U$1,'Allokerad kvv'!$B$1:$AV$1,0),FALSE),VLOOKUP($B278,'Justerad allokering kvv'!$B$1:$AG$700,MATCH(U$1,'Justerad allokering kvv'!$B$1:$AF$1,0),FALSE)))</f>
        <v>0</v>
      </c>
      <c r="V278">
        <f>IF($B278=" ","",IF(ISERROR(1/VLOOKUP($B278,'Justerad allokering kvv'!$B$1:$AG$700,MATCH(V$1,'Justerad allokering kvv'!$B$1:$AF$1,0),FALSE)),VLOOKUP($B278,'Allokerad kvv'!$B$2:$AV$700,MATCH(V$1,'Allokerad kvv'!$B$1:$AV$1,0),FALSE),VLOOKUP($B278,'Justerad allokering kvv'!$B$1:$AG$700,MATCH(V$1,'Justerad allokering kvv'!$B$1:$AF$1,0),FALSE)))</f>
        <v>0</v>
      </c>
      <c r="W278">
        <f>IF($B278=" ","",IF(ISERROR(1/VLOOKUP($B278,'Justerad allokering kvv'!$B$1:$AG$700,MATCH(W$1,'Justerad allokering kvv'!$B$1:$AF$1,0),FALSE)),VLOOKUP($B278,'Allokerad kvv'!$B$2:$AV$700,MATCH(W$1,'Allokerad kvv'!$B$1:$AV$1,0),FALSE),VLOOKUP($B278,'Justerad allokering kvv'!$B$1:$AG$700,MATCH(W$1,'Justerad allokering kvv'!$B$1:$AF$1,0),FALSE)))</f>
        <v>0</v>
      </c>
      <c r="X278">
        <f>IF($B278=" ","",IF(ISERROR(1/VLOOKUP($B278,'Justerad allokering kvv'!$B$1:$AG$700,MATCH(X$1,'Justerad allokering kvv'!$B$1:$AF$1,0),FALSE)),VLOOKUP($B278,'Allokerad kvv'!$B$2:$AV$700,MATCH(X$1,'Allokerad kvv'!$B$1:$AV$1,0),FALSE),VLOOKUP($B278,'Justerad allokering kvv'!$B$1:$AG$700,MATCH(X$1,'Justerad allokering kvv'!$B$1:$AF$1,0),FALSE)))</f>
        <v>0</v>
      </c>
      <c r="Y278">
        <f>IF($B278=" ","",IF(ISERROR(1/VLOOKUP($B278,'Justerad allokering kvv'!$B$1:$AG$700,MATCH(Y$1,'Justerad allokering kvv'!$B$1:$AF$1,0),FALSE)),VLOOKUP($B278,'Allokerad kvv'!$B$2:$AV$700,MATCH(Y$1,'Allokerad kvv'!$B$1:$AV$1,0),FALSE),VLOOKUP($B278,'Justerad allokering kvv'!$B$1:$AG$700,MATCH(Y$1,'Justerad allokering kvv'!$B$1:$AF$1,0),FALSE)))</f>
        <v>0</v>
      </c>
      <c r="AB278">
        <f>IFERROR(VLOOKUP($B278,Kraftvärmeprod!$B$1:$AO$424,MATCH("Tillförd energi från rökgaskondensering (GWh)",Kraftvärmeprod!$B$1:$AG$1,0),FALSE)/1,0)</f>
        <v>0</v>
      </c>
      <c r="AE278" s="122">
        <f t="shared" si="16"/>
        <v>0</v>
      </c>
      <c r="AG278">
        <f t="shared" si="17"/>
        <v>0</v>
      </c>
      <c r="AH278">
        <f t="shared" si="18"/>
        <v>0</v>
      </c>
      <c r="AI278" t="str">
        <f>IF(AH278=0,"",AH278/VLOOKUP(B278,Kraftvärmeprod!$B$1:$BC$480,MATCH("Summa tillförd energi exklusive rökgaskondensering",Kraftvärmeprod!$B$1:$BC$1,0),FALSE))</f>
        <v/>
      </c>
      <c r="AK278">
        <f t="shared" si="19"/>
        <v>0</v>
      </c>
    </row>
    <row r="279" spans="1:37" x14ac:dyDescent="0.25">
      <c r="A279" s="2" t="s">
        <v>435</v>
      </c>
      <c r="B279" s="2" t="s">
        <v>436</v>
      </c>
      <c r="C279">
        <f>IF($B279=" ","",IF(ISERROR(1/VLOOKUP($B279,'Justerad allokering kvv'!$B$1:$AG$700,MATCH(C$1,'Justerad allokering kvv'!$B$1:$AF$1,0),FALSE)),VLOOKUP($B279,'Allokerad kvv'!$B$2:$AV$700,MATCH(C$1,'Allokerad kvv'!$B$1:$AV$1,0),FALSE),VLOOKUP($B279,'Justerad allokering kvv'!$B$1:$AG$700,MATCH(C$1,'Justerad allokering kvv'!$B$1:$AF$1,0),FALSE)))</f>
        <v>0</v>
      </c>
      <c r="D279">
        <f>IF($B279=" ","",IF(ISERROR(1/VLOOKUP($B279,'Justerad allokering kvv'!$B$1:$AG$700,MATCH(D$1,'Justerad allokering kvv'!$B$1:$AF$1,0),FALSE)),VLOOKUP($B279,'Allokerad kvv'!$B$2:$AV$700,MATCH(D$1,'Allokerad kvv'!$B$1:$AV$1,0),FALSE),VLOOKUP($B279,'Justerad allokering kvv'!$B$1:$AG$700,MATCH(D$1,'Justerad allokering kvv'!$B$1:$AF$1,0),FALSE)))</f>
        <v>0</v>
      </c>
      <c r="E279">
        <f>IF($B279=" ","",IF(ISERROR(1/VLOOKUP($B279,'Justerad allokering kvv'!$B$1:$AG$700,MATCH(E$1,'Justerad allokering kvv'!$B$1:$AF$1,0),FALSE)),VLOOKUP($B279,'Allokerad kvv'!$B$2:$AV$700,MATCH(E$1,'Allokerad kvv'!$B$1:$AV$1,0),FALSE),VLOOKUP($B279,'Justerad allokering kvv'!$B$1:$AG$700,MATCH(E$1,'Justerad allokering kvv'!$B$1:$AF$1,0),FALSE)))</f>
        <v>0</v>
      </c>
      <c r="F279">
        <f>IF($B279=" ","",IF(ISERROR(1/VLOOKUP($B279,'Justerad allokering kvv'!$B$1:$AG$700,MATCH(F$1,'Justerad allokering kvv'!$B$1:$AF$1,0),FALSE)),VLOOKUP($B279,'Allokerad kvv'!$B$2:$AV$700,MATCH(F$1,'Allokerad kvv'!$B$1:$AV$1,0),FALSE),VLOOKUP($B279,'Justerad allokering kvv'!$B$1:$AG$700,MATCH(F$1,'Justerad allokering kvv'!$B$1:$AF$1,0),FALSE)))</f>
        <v>0</v>
      </c>
      <c r="G279">
        <f>IF($B279=" ","",IF(ISERROR(1/VLOOKUP($B279,'Justerad allokering kvv'!$B$1:$AG$700,MATCH(G$1,'Justerad allokering kvv'!$B$1:$AF$1,0),FALSE)),VLOOKUP($B279,'Allokerad kvv'!$B$2:$AV$700,MATCH(G$1,'Allokerad kvv'!$B$1:$AV$1,0),FALSE),VLOOKUP($B279,'Justerad allokering kvv'!$B$1:$AG$700,MATCH(G$1,'Justerad allokering kvv'!$B$1:$AF$1,0),FALSE)))</f>
        <v>0</v>
      </c>
      <c r="H279">
        <f>IF($B279=" ","",IF(ISERROR(1/VLOOKUP($B279,'Justerad allokering kvv'!$B$1:$AG$700,MATCH(H$1,'Justerad allokering kvv'!$B$1:$AF$1,0),FALSE)),VLOOKUP($B279,'Allokerad kvv'!$B$2:$AV$700,MATCH(H$1,'Allokerad kvv'!$B$1:$AV$1,0),FALSE),VLOOKUP($B279,'Justerad allokering kvv'!$B$1:$AG$700,MATCH(H$1,'Justerad allokering kvv'!$B$1:$AF$1,0),FALSE)))</f>
        <v>0</v>
      </c>
      <c r="I279">
        <f>IF($B279=" ","",IF(ISERROR(1/VLOOKUP($B279,'Justerad allokering kvv'!$B$1:$AG$700,MATCH(I$1,'Justerad allokering kvv'!$B$1:$AF$1,0),FALSE)),VLOOKUP($B279,'Allokerad kvv'!$B$2:$AV$700,MATCH(I$1,'Allokerad kvv'!$B$1:$AV$1,0),FALSE),VLOOKUP($B279,'Justerad allokering kvv'!$B$1:$AG$700,MATCH(I$1,'Justerad allokering kvv'!$B$1:$AF$1,0),FALSE)))</f>
        <v>0</v>
      </c>
      <c r="J279">
        <f>IF($B279=" ","",IF(ISERROR(1/VLOOKUP($B279,'Justerad allokering kvv'!$B$1:$AG$700,MATCH(J$1,'Justerad allokering kvv'!$B$1:$AF$1,0),FALSE)),VLOOKUP($B279,'Allokerad kvv'!$B$2:$AV$700,MATCH(J$1,'Allokerad kvv'!$B$1:$AV$1,0),FALSE),VLOOKUP($B279,'Justerad allokering kvv'!$B$1:$AG$700,MATCH(J$1,'Justerad allokering kvv'!$B$1:$AF$1,0),FALSE)))</f>
        <v>0</v>
      </c>
      <c r="K279">
        <f>IF($B279=" ","",IF(ISERROR(1/VLOOKUP($B279,'Justerad allokering kvv'!$B$1:$AG$700,MATCH(K$1,'Justerad allokering kvv'!$B$1:$AF$1,0),FALSE)),VLOOKUP($B279,'Allokerad kvv'!$B$2:$AV$700,MATCH(K$1,'Allokerad kvv'!$B$1:$AV$1,0),FALSE),VLOOKUP($B279,'Justerad allokering kvv'!$B$1:$AG$700,MATCH(K$1,'Justerad allokering kvv'!$B$1:$AF$1,0),FALSE)))</f>
        <v>0</v>
      </c>
      <c r="L279">
        <f>IF($B279=" ","",IF(ISERROR(1/VLOOKUP($B279,'Justerad allokering kvv'!$B$1:$AG$700,MATCH(L$1,'Justerad allokering kvv'!$B$1:$AF$1,0),FALSE)),VLOOKUP($B279,'Allokerad kvv'!$B$2:$AV$700,MATCH(L$1,'Allokerad kvv'!$B$1:$AV$1,0),FALSE),VLOOKUP($B279,'Justerad allokering kvv'!$B$1:$AG$700,MATCH(L$1,'Justerad allokering kvv'!$B$1:$AF$1,0),FALSE)))</f>
        <v>0</v>
      </c>
      <c r="M279">
        <f>IF($B279=" ","",IF(ISERROR(1/VLOOKUP($B279,'Justerad allokering kvv'!$B$1:$AG$700,MATCH(M$1,'Justerad allokering kvv'!$B$1:$AF$1,0),FALSE)),VLOOKUP($B279,'Allokerad kvv'!$B$2:$AV$700,MATCH(M$1,'Allokerad kvv'!$B$1:$AV$1,0),FALSE),VLOOKUP($B279,'Justerad allokering kvv'!$B$1:$AG$700,MATCH(M$1,'Justerad allokering kvv'!$B$1:$AF$1,0),FALSE)))</f>
        <v>0</v>
      </c>
      <c r="N279">
        <f>IF($B279=" ","",IF(ISERROR(1/VLOOKUP($B279,'Justerad allokering kvv'!$B$1:$AG$700,MATCH(N$1,'Justerad allokering kvv'!$B$1:$AF$1,0),FALSE)),VLOOKUP($B279,'Allokerad kvv'!$B$2:$AV$700,MATCH(N$1,'Allokerad kvv'!$B$1:$AV$1,0),FALSE),VLOOKUP($B279,'Justerad allokering kvv'!$B$1:$AG$700,MATCH(N$1,'Justerad allokering kvv'!$B$1:$AF$1,0),FALSE)))</f>
        <v>0</v>
      </c>
      <c r="O279">
        <f>IF($B279=" ","",IF(ISERROR(1/VLOOKUP($B279,'Justerad allokering kvv'!$B$1:$AG$700,MATCH(O$1,'Justerad allokering kvv'!$B$1:$AF$1,0),FALSE)),VLOOKUP($B279,'Allokerad kvv'!$B$2:$AV$700,MATCH(O$1,'Allokerad kvv'!$B$1:$AV$1,0),FALSE),VLOOKUP($B279,'Justerad allokering kvv'!$B$1:$AG$700,MATCH(O$1,'Justerad allokering kvv'!$B$1:$AF$1,0),FALSE)))</f>
        <v>0</v>
      </c>
      <c r="P279">
        <f>IF($B279=" ","",IF(ISERROR(1/VLOOKUP($B279,'Justerad allokering kvv'!$B$1:$AG$700,MATCH(P$1,'Justerad allokering kvv'!$B$1:$AF$1,0),FALSE)),VLOOKUP($B279,'Allokerad kvv'!$B$2:$AV$700,MATCH(P$1,'Allokerad kvv'!$B$1:$AV$1,0),FALSE),VLOOKUP($B279,'Justerad allokering kvv'!$B$1:$AG$700,MATCH(P$1,'Justerad allokering kvv'!$B$1:$AF$1,0),FALSE)))</f>
        <v>0</v>
      </c>
      <c r="Q279">
        <f>IF($B279=" ","",IF(ISERROR(1/VLOOKUP($B279,'Justerad allokering kvv'!$B$1:$AG$700,MATCH(Q$1,'Justerad allokering kvv'!$B$1:$AF$1,0),FALSE)),VLOOKUP($B279,'Allokerad kvv'!$B$2:$AV$700,MATCH(Q$1,'Allokerad kvv'!$B$1:$AV$1,0),FALSE),VLOOKUP($B279,'Justerad allokering kvv'!$B$1:$AG$700,MATCH(Q$1,'Justerad allokering kvv'!$B$1:$AF$1,0),FALSE)))</f>
        <v>0</v>
      </c>
      <c r="R279">
        <f>IF($B279=" ","",IF(ISERROR(1/VLOOKUP($B279,'Justerad allokering kvv'!$B$1:$AG$700,MATCH(R$1,'Justerad allokering kvv'!$B$1:$AF$1,0),FALSE)),VLOOKUP($B279,'Allokerad kvv'!$B$2:$AV$700,MATCH(R$1,'Allokerad kvv'!$B$1:$AV$1,0),FALSE),VLOOKUP($B279,'Justerad allokering kvv'!$B$1:$AG$700,MATCH(R$1,'Justerad allokering kvv'!$B$1:$AF$1,0),FALSE)))</f>
        <v>0</v>
      </c>
      <c r="S279">
        <f>IF($B279=" ","",IF(ISERROR(1/VLOOKUP($B279,'Justerad allokering kvv'!$B$1:$AG$700,MATCH(S$1,'Justerad allokering kvv'!$B$1:$AF$1,0),FALSE)),VLOOKUP($B279,'Allokerad kvv'!$B$2:$AV$700,MATCH(S$1,'Allokerad kvv'!$B$1:$AV$1,0),FALSE),VLOOKUP($B279,'Justerad allokering kvv'!$B$1:$AG$700,MATCH(S$1,'Justerad allokering kvv'!$B$1:$AF$1,0),FALSE)))</f>
        <v>0</v>
      </c>
      <c r="T279">
        <f>IF($B279=" ","",IF(ISERROR(1/VLOOKUP($B279,'Justerad allokering kvv'!$B$1:$AG$700,MATCH(T$1,'Justerad allokering kvv'!$B$1:$AF$1,0),FALSE)),VLOOKUP($B279,'Allokerad kvv'!$B$2:$AV$700,MATCH(T$1,'Allokerad kvv'!$B$1:$AV$1,0),FALSE),VLOOKUP($B279,'Justerad allokering kvv'!$B$1:$AG$700,MATCH(T$1,'Justerad allokering kvv'!$B$1:$AF$1,0),FALSE)))</f>
        <v>0</v>
      </c>
      <c r="U279">
        <f>IF($B279=" ","",IF(ISERROR(1/VLOOKUP($B279,'Justerad allokering kvv'!$B$1:$AG$700,MATCH(U$1,'Justerad allokering kvv'!$B$1:$AF$1,0),FALSE)),VLOOKUP($B279,'Allokerad kvv'!$B$2:$AV$700,MATCH(U$1,'Allokerad kvv'!$B$1:$AV$1,0),FALSE),VLOOKUP($B279,'Justerad allokering kvv'!$B$1:$AG$700,MATCH(U$1,'Justerad allokering kvv'!$B$1:$AF$1,0),FALSE)))</f>
        <v>0</v>
      </c>
      <c r="V279">
        <f>IF($B279=" ","",IF(ISERROR(1/VLOOKUP($B279,'Justerad allokering kvv'!$B$1:$AG$700,MATCH(V$1,'Justerad allokering kvv'!$B$1:$AF$1,0),FALSE)),VLOOKUP($B279,'Allokerad kvv'!$B$2:$AV$700,MATCH(V$1,'Allokerad kvv'!$B$1:$AV$1,0),FALSE),VLOOKUP($B279,'Justerad allokering kvv'!$B$1:$AG$700,MATCH(V$1,'Justerad allokering kvv'!$B$1:$AF$1,0),FALSE)))</f>
        <v>0</v>
      </c>
      <c r="W279">
        <f>IF($B279=" ","",IF(ISERROR(1/VLOOKUP($B279,'Justerad allokering kvv'!$B$1:$AG$700,MATCH(W$1,'Justerad allokering kvv'!$B$1:$AF$1,0),FALSE)),VLOOKUP($B279,'Allokerad kvv'!$B$2:$AV$700,MATCH(W$1,'Allokerad kvv'!$B$1:$AV$1,0),FALSE),VLOOKUP($B279,'Justerad allokering kvv'!$B$1:$AG$700,MATCH(W$1,'Justerad allokering kvv'!$B$1:$AF$1,0),FALSE)))</f>
        <v>0</v>
      </c>
      <c r="X279">
        <f>IF($B279=" ","",IF(ISERROR(1/VLOOKUP($B279,'Justerad allokering kvv'!$B$1:$AG$700,MATCH(X$1,'Justerad allokering kvv'!$B$1:$AF$1,0),FALSE)),VLOOKUP($B279,'Allokerad kvv'!$B$2:$AV$700,MATCH(X$1,'Allokerad kvv'!$B$1:$AV$1,0),FALSE),VLOOKUP($B279,'Justerad allokering kvv'!$B$1:$AG$700,MATCH(X$1,'Justerad allokering kvv'!$B$1:$AF$1,0),FALSE)))</f>
        <v>0</v>
      </c>
      <c r="Y279">
        <f>IF($B279=" ","",IF(ISERROR(1/VLOOKUP($B279,'Justerad allokering kvv'!$B$1:$AG$700,MATCH(Y$1,'Justerad allokering kvv'!$B$1:$AF$1,0),FALSE)),VLOOKUP($B279,'Allokerad kvv'!$B$2:$AV$700,MATCH(Y$1,'Allokerad kvv'!$B$1:$AV$1,0),FALSE),VLOOKUP($B279,'Justerad allokering kvv'!$B$1:$AG$700,MATCH(Y$1,'Justerad allokering kvv'!$B$1:$AF$1,0),FALSE)))</f>
        <v>0</v>
      </c>
      <c r="AB279">
        <f>IFERROR(VLOOKUP($B279,Kraftvärmeprod!$B$1:$AO$424,MATCH("Tillförd energi från rökgaskondensering (GWh)",Kraftvärmeprod!$B$1:$AG$1,0),FALSE)/1,0)</f>
        <v>0</v>
      </c>
      <c r="AE279" s="122">
        <f t="shared" si="16"/>
        <v>0</v>
      </c>
      <c r="AG279">
        <f t="shared" si="17"/>
        <v>0</v>
      </c>
      <c r="AH279">
        <f t="shared" si="18"/>
        <v>0</v>
      </c>
      <c r="AI279" t="str">
        <f>IF(AH279=0,"",AH279/VLOOKUP(B279,Kraftvärmeprod!$B$1:$BC$480,MATCH("Summa tillförd energi exklusive rökgaskondensering",Kraftvärmeprod!$B$1:$BC$1,0),FALSE))</f>
        <v/>
      </c>
      <c r="AK279">
        <f t="shared" si="19"/>
        <v>0</v>
      </c>
    </row>
    <row r="280" spans="1:37" x14ac:dyDescent="0.25">
      <c r="A280" s="2" t="s">
        <v>437</v>
      </c>
      <c r="B280" s="2" t="s">
        <v>9</v>
      </c>
      <c r="C280">
        <f>IF($B280=" ","",IF(ISERROR(1/VLOOKUP($B280,'Justerad allokering kvv'!$B$1:$AG$700,MATCH(C$1,'Justerad allokering kvv'!$B$1:$AF$1,0),FALSE)),VLOOKUP($B280,'Allokerad kvv'!$B$2:$AV$700,MATCH(C$1,'Allokerad kvv'!$B$1:$AV$1,0),FALSE),VLOOKUP($B280,'Justerad allokering kvv'!$B$1:$AG$700,MATCH(C$1,'Justerad allokering kvv'!$B$1:$AF$1,0),FALSE)))</f>
        <v>0</v>
      </c>
      <c r="D280">
        <f>IF($B280=" ","",IF(ISERROR(1/VLOOKUP($B280,'Justerad allokering kvv'!$B$1:$AG$700,MATCH(D$1,'Justerad allokering kvv'!$B$1:$AF$1,0),FALSE)),VLOOKUP($B280,'Allokerad kvv'!$B$2:$AV$700,MATCH(D$1,'Allokerad kvv'!$B$1:$AV$1,0),FALSE),VLOOKUP($B280,'Justerad allokering kvv'!$B$1:$AG$700,MATCH(D$1,'Justerad allokering kvv'!$B$1:$AF$1,0),FALSE)))</f>
        <v>0</v>
      </c>
      <c r="E280">
        <f>IF($B280=" ","",IF(ISERROR(1/VLOOKUP($B280,'Justerad allokering kvv'!$B$1:$AG$700,MATCH(E$1,'Justerad allokering kvv'!$B$1:$AF$1,0),FALSE)),VLOOKUP($B280,'Allokerad kvv'!$B$2:$AV$700,MATCH(E$1,'Allokerad kvv'!$B$1:$AV$1,0),FALSE),VLOOKUP($B280,'Justerad allokering kvv'!$B$1:$AG$700,MATCH(E$1,'Justerad allokering kvv'!$B$1:$AF$1,0),FALSE)))</f>
        <v>0</v>
      </c>
      <c r="F280">
        <f>IF($B280=" ","",IF(ISERROR(1/VLOOKUP($B280,'Justerad allokering kvv'!$B$1:$AG$700,MATCH(F$1,'Justerad allokering kvv'!$B$1:$AF$1,0),FALSE)),VLOOKUP($B280,'Allokerad kvv'!$B$2:$AV$700,MATCH(F$1,'Allokerad kvv'!$B$1:$AV$1,0),FALSE),VLOOKUP($B280,'Justerad allokering kvv'!$B$1:$AG$700,MATCH(F$1,'Justerad allokering kvv'!$B$1:$AF$1,0),FALSE)))</f>
        <v>0</v>
      </c>
      <c r="G280">
        <f>IF($B280=" ","",IF(ISERROR(1/VLOOKUP($B280,'Justerad allokering kvv'!$B$1:$AG$700,MATCH(G$1,'Justerad allokering kvv'!$B$1:$AF$1,0),FALSE)),VLOOKUP($B280,'Allokerad kvv'!$B$2:$AV$700,MATCH(G$1,'Allokerad kvv'!$B$1:$AV$1,0),FALSE),VLOOKUP($B280,'Justerad allokering kvv'!$B$1:$AG$700,MATCH(G$1,'Justerad allokering kvv'!$B$1:$AF$1,0),FALSE)))</f>
        <v>0</v>
      </c>
      <c r="H280">
        <f>IF($B280=" ","",IF(ISERROR(1/VLOOKUP($B280,'Justerad allokering kvv'!$B$1:$AG$700,MATCH(H$1,'Justerad allokering kvv'!$B$1:$AF$1,0),FALSE)),VLOOKUP($B280,'Allokerad kvv'!$B$2:$AV$700,MATCH(H$1,'Allokerad kvv'!$B$1:$AV$1,0),FALSE),VLOOKUP($B280,'Justerad allokering kvv'!$B$1:$AG$700,MATCH(H$1,'Justerad allokering kvv'!$B$1:$AF$1,0),FALSE)))</f>
        <v>0</v>
      </c>
      <c r="I280">
        <f>IF($B280=" ","",IF(ISERROR(1/VLOOKUP($B280,'Justerad allokering kvv'!$B$1:$AG$700,MATCH(I$1,'Justerad allokering kvv'!$B$1:$AF$1,0),FALSE)),VLOOKUP($B280,'Allokerad kvv'!$B$2:$AV$700,MATCH(I$1,'Allokerad kvv'!$B$1:$AV$1,0),FALSE),VLOOKUP($B280,'Justerad allokering kvv'!$B$1:$AG$700,MATCH(I$1,'Justerad allokering kvv'!$B$1:$AF$1,0),FALSE)))</f>
        <v>0</v>
      </c>
      <c r="J280">
        <f>IF($B280=" ","",IF(ISERROR(1/VLOOKUP($B280,'Justerad allokering kvv'!$B$1:$AG$700,MATCH(J$1,'Justerad allokering kvv'!$B$1:$AF$1,0),FALSE)),VLOOKUP($B280,'Allokerad kvv'!$B$2:$AV$700,MATCH(J$1,'Allokerad kvv'!$B$1:$AV$1,0),FALSE),VLOOKUP($B280,'Justerad allokering kvv'!$B$1:$AG$700,MATCH(J$1,'Justerad allokering kvv'!$B$1:$AF$1,0),FALSE)))</f>
        <v>0</v>
      </c>
      <c r="K280">
        <f>IF($B280=" ","",IF(ISERROR(1/VLOOKUP($B280,'Justerad allokering kvv'!$B$1:$AG$700,MATCH(K$1,'Justerad allokering kvv'!$B$1:$AF$1,0),FALSE)),VLOOKUP($B280,'Allokerad kvv'!$B$2:$AV$700,MATCH(K$1,'Allokerad kvv'!$B$1:$AV$1,0),FALSE),VLOOKUP($B280,'Justerad allokering kvv'!$B$1:$AG$700,MATCH(K$1,'Justerad allokering kvv'!$B$1:$AF$1,0),FALSE)))</f>
        <v>0</v>
      </c>
      <c r="L280">
        <f>IF($B280=" ","",IF(ISERROR(1/VLOOKUP($B280,'Justerad allokering kvv'!$B$1:$AG$700,MATCH(L$1,'Justerad allokering kvv'!$B$1:$AF$1,0),FALSE)),VLOOKUP($B280,'Allokerad kvv'!$B$2:$AV$700,MATCH(L$1,'Allokerad kvv'!$B$1:$AV$1,0),FALSE),VLOOKUP($B280,'Justerad allokering kvv'!$B$1:$AG$700,MATCH(L$1,'Justerad allokering kvv'!$B$1:$AF$1,0),FALSE)))</f>
        <v>0</v>
      </c>
      <c r="M280">
        <f>IF($B280=" ","",IF(ISERROR(1/VLOOKUP($B280,'Justerad allokering kvv'!$B$1:$AG$700,MATCH(M$1,'Justerad allokering kvv'!$B$1:$AF$1,0),FALSE)),VLOOKUP($B280,'Allokerad kvv'!$B$2:$AV$700,MATCH(M$1,'Allokerad kvv'!$B$1:$AV$1,0),FALSE),VLOOKUP($B280,'Justerad allokering kvv'!$B$1:$AG$700,MATCH(M$1,'Justerad allokering kvv'!$B$1:$AF$1,0),FALSE)))</f>
        <v>0</v>
      </c>
      <c r="N280">
        <f>IF($B280=" ","",IF(ISERROR(1/VLOOKUP($B280,'Justerad allokering kvv'!$B$1:$AG$700,MATCH(N$1,'Justerad allokering kvv'!$B$1:$AF$1,0),FALSE)),VLOOKUP($B280,'Allokerad kvv'!$B$2:$AV$700,MATCH(N$1,'Allokerad kvv'!$B$1:$AV$1,0),FALSE),VLOOKUP($B280,'Justerad allokering kvv'!$B$1:$AG$700,MATCH(N$1,'Justerad allokering kvv'!$B$1:$AF$1,0),FALSE)))</f>
        <v>0</v>
      </c>
      <c r="O280">
        <f>IF($B280=" ","",IF(ISERROR(1/VLOOKUP($B280,'Justerad allokering kvv'!$B$1:$AG$700,MATCH(O$1,'Justerad allokering kvv'!$B$1:$AF$1,0),FALSE)),VLOOKUP($B280,'Allokerad kvv'!$B$2:$AV$700,MATCH(O$1,'Allokerad kvv'!$B$1:$AV$1,0),FALSE),VLOOKUP($B280,'Justerad allokering kvv'!$B$1:$AG$700,MATCH(O$1,'Justerad allokering kvv'!$B$1:$AF$1,0),FALSE)))</f>
        <v>0</v>
      </c>
      <c r="P280">
        <f>IF($B280=" ","",IF(ISERROR(1/VLOOKUP($B280,'Justerad allokering kvv'!$B$1:$AG$700,MATCH(P$1,'Justerad allokering kvv'!$B$1:$AF$1,0),FALSE)),VLOOKUP($B280,'Allokerad kvv'!$B$2:$AV$700,MATCH(P$1,'Allokerad kvv'!$B$1:$AV$1,0),FALSE),VLOOKUP($B280,'Justerad allokering kvv'!$B$1:$AG$700,MATCH(P$1,'Justerad allokering kvv'!$B$1:$AF$1,0),FALSE)))</f>
        <v>0</v>
      </c>
      <c r="Q280">
        <f>IF($B280=" ","",IF(ISERROR(1/VLOOKUP($B280,'Justerad allokering kvv'!$B$1:$AG$700,MATCH(Q$1,'Justerad allokering kvv'!$B$1:$AF$1,0),FALSE)),VLOOKUP($B280,'Allokerad kvv'!$B$2:$AV$700,MATCH(Q$1,'Allokerad kvv'!$B$1:$AV$1,0),FALSE),VLOOKUP($B280,'Justerad allokering kvv'!$B$1:$AG$700,MATCH(Q$1,'Justerad allokering kvv'!$B$1:$AF$1,0),FALSE)))</f>
        <v>0</v>
      </c>
      <c r="R280">
        <f>IF($B280=" ","",IF(ISERROR(1/VLOOKUP($B280,'Justerad allokering kvv'!$B$1:$AG$700,MATCH(R$1,'Justerad allokering kvv'!$B$1:$AF$1,0),FALSE)),VLOOKUP($B280,'Allokerad kvv'!$B$2:$AV$700,MATCH(R$1,'Allokerad kvv'!$B$1:$AV$1,0),FALSE),VLOOKUP($B280,'Justerad allokering kvv'!$B$1:$AG$700,MATCH(R$1,'Justerad allokering kvv'!$B$1:$AF$1,0),FALSE)))</f>
        <v>0</v>
      </c>
      <c r="S280">
        <f>IF($B280=" ","",IF(ISERROR(1/VLOOKUP($B280,'Justerad allokering kvv'!$B$1:$AG$700,MATCH(S$1,'Justerad allokering kvv'!$B$1:$AF$1,0),FALSE)),VLOOKUP($B280,'Allokerad kvv'!$B$2:$AV$700,MATCH(S$1,'Allokerad kvv'!$B$1:$AV$1,0),FALSE),VLOOKUP($B280,'Justerad allokering kvv'!$B$1:$AG$700,MATCH(S$1,'Justerad allokering kvv'!$B$1:$AF$1,0),FALSE)))</f>
        <v>0</v>
      </c>
      <c r="T280">
        <f>IF($B280=" ","",IF(ISERROR(1/VLOOKUP($B280,'Justerad allokering kvv'!$B$1:$AG$700,MATCH(T$1,'Justerad allokering kvv'!$B$1:$AF$1,0),FALSE)),VLOOKUP($B280,'Allokerad kvv'!$B$2:$AV$700,MATCH(T$1,'Allokerad kvv'!$B$1:$AV$1,0),FALSE),VLOOKUP($B280,'Justerad allokering kvv'!$B$1:$AG$700,MATCH(T$1,'Justerad allokering kvv'!$B$1:$AF$1,0),FALSE)))</f>
        <v>0</v>
      </c>
      <c r="U280">
        <f>IF($B280=" ","",IF(ISERROR(1/VLOOKUP($B280,'Justerad allokering kvv'!$B$1:$AG$700,MATCH(U$1,'Justerad allokering kvv'!$B$1:$AF$1,0),FALSE)),VLOOKUP($B280,'Allokerad kvv'!$B$2:$AV$700,MATCH(U$1,'Allokerad kvv'!$B$1:$AV$1,0),FALSE),VLOOKUP($B280,'Justerad allokering kvv'!$B$1:$AG$700,MATCH(U$1,'Justerad allokering kvv'!$B$1:$AF$1,0),FALSE)))</f>
        <v>0</v>
      </c>
      <c r="V280">
        <f>IF($B280=" ","",IF(ISERROR(1/VLOOKUP($B280,'Justerad allokering kvv'!$B$1:$AG$700,MATCH(V$1,'Justerad allokering kvv'!$B$1:$AF$1,0),FALSE)),VLOOKUP($B280,'Allokerad kvv'!$B$2:$AV$700,MATCH(V$1,'Allokerad kvv'!$B$1:$AV$1,0),FALSE),VLOOKUP($B280,'Justerad allokering kvv'!$B$1:$AG$700,MATCH(V$1,'Justerad allokering kvv'!$B$1:$AF$1,0),FALSE)))</f>
        <v>0</v>
      </c>
      <c r="W280">
        <f>IF($B280=" ","",IF(ISERROR(1/VLOOKUP($B280,'Justerad allokering kvv'!$B$1:$AG$700,MATCH(W$1,'Justerad allokering kvv'!$B$1:$AF$1,0),FALSE)),VLOOKUP($B280,'Allokerad kvv'!$B$2:$AV$700,MATCH(W$1,'Allokerad kvv'!$B$1:$AV$1,0),FALSE),VLOOKUP($B280,'Justerad allokering kvv'!$B$1:$AG$700,MATCH(W$1,'Justerad allokering kvv'!$B$1:$AF$1,0),FALSE)))</f>
        <v>0</v>
      </c>
      <c r="X280">
        <f>IF($B280=" ","",IF(ISERROR(1/VLOOKUP($B280,'Justerad allokering kvv'!$B$1:$AG$700,MATCH(X$1,'Justerad allokering kvv'!$B$1:$AF$1,0),FALSE)),VLOOKUP($B280,'Allokerad kvv'!$B$2:$AV$700,MATCH(X$1,'Allokerad kvv'!$B$1:$AV$1,0),FALSE),VLOOKUP($B280,'Justerad allokering kvv'!$B$1:$AG$700,MATCH(X$1,'Justerad allokering kvv'!$B$1:$AF$1,0),FALSE)))</f>
        <v>0</v>
      </c>
      <c r="Y280">
        <f>IF($B280=" ","",IF(ISERROR(1/VLOOKUP($B280,'Justerad allokering kvv'!$B$1:$AG$700,MATCH(Y$1,'Justerad allokering kvv'!$B$1:$AF$1,0),FALSE)),VLOOKUP($B280,'Allokerad kvv'!$B$2:$AV$700,MATCH(Y$1,'Allokerad kvv'!$B$1:$AV$1,0),FALSE),VLOOKUP($B280,'Justerad allokering kvv'!$B$1:$AG$700,MATCH(Y$1,'Justerad allokering kvv'!$B$1:$AF$1,0),FALSE)))</f>
        <v>0</v>
      </c>
      <c r="AB280">
        <f>IFERROR(VLOOKUP($B280,Kraftvärmeprod!$B$1:$AO$424,MATCH("Tillförd energi från rökgaskondensering (GWh)",Kraftvärmeprod!$B$1:$AG$1,0),FALSE)/1,0)</f>
        <v>0</v>
      </c>
      <c r="AE280" s="122">
        <f t="shared" si="16"/>
        <v>0</v>
      </c>
      <c r="AG280">
        <f t="shared" si="17"/>
        <v>0</v>
      </c>
      <c r="AH280">
        <f t="shared" si="18"/>
        <v>0</v>
      </c>
      <c r="AI280" t="str">
        <f>IF(AH280=0,"",AH280/VLOOKUP(B280,Kraftvärmeprod!$B$1:$BC$480,MATCH("Summa tillförd energi exklusive rökgaskondensering",Kraftvärmeprod!$B$1:$BC$1,0),FALSE))</f>
        <v/>
      </c>
      <c r="AK280">
        <f t="shared" si="19"/>
        <v>0</v>
      </c>
    </row>
    <row r="281" spans="1:37" x14ac:dyDescent="0.25">
      <c r="A281" s="2" t="s">
        <v>437</v>
      </c>
      <c r="B281" s="2" t="s">
        <v>12</v>
      </c>
      <c r="C281">
        <f>IF($B281=" ","",IF(ISERROR(1/VLOOKUP($B281,'Justerad allokering kvv'!$B$1:$AG$700,MATCH(C$1,'Justerad allokering kvv'!$B$1:$AF$1,0),FALSE)),VLOOKUP($B281,'Allokerad kvv'!$B$2:$AV$700,MATCH(C$1,'Allokerad kvv'!$B$1:$AV$1,0),FALSE),VLOOKUP($B281,'Justerad allokering kvv'!$B$1:$AG$700,MATCH(C$1,'Justerad allokering kvv'!$B$1:$AF$1,0),FALSE)))</f>
        <v>0</v>
      </c>
      <c r="D281">
        <f>IF($B281=" ","",IF(ISERROR(1/VLOOKUP($B281,'Justerad allokering kvv'!$B$1:$AG$700,MATCH(D$1,'Justerad allokering kvv'!$B$1:$AF$1,0),FALSE)),VLOOKUP($B281,'Allokerad kvv'!$B$2:$AV$700,MATCH(D$1,'Allokerad kvv'!$B$1:$AV$1,0),FALSE),VLOOKUP($B281,'Justerad allokering kvv'!$B$1:$AG$700,MATCH(D$1,'Justerad allokering kvv'!$B$1:$AF$1,0),FALSE)))</f>
        <v>0</v>
      </c>
      <c r="E281">
        <f>IF($B281=" ","",IF(ISERROR(1/VLOOKUP($B281,'Justerad allokering kvv'!$B$1:$AG$700,MATCH(E$1,'Justerad allokering kvv'!$B$1:$AF$1,0),FALSE)),VLOOKUP($B281,'Allokerad kvv'!$B$2:$AV$700,MATCH(E$1,'Allokerad kvv'!$B$1:$AV$1,0),FALSE),VLOOKUP($B281,'Justerad allokering kvv'!$B$1:$AG$700,MATCH(E$1,'Justerad allokering kvv'!$B$1:$AF$1,0),FALSE)))</f>
        <v>0</v>
      </c>
      <c r="F281">
        <f>IF($B281=" ","",IF(ISERROR(1/VLOOKUP($B281,'Justerad allokering kvv'!$B$1:$AG$700,MATCH(F$1,'Justerad allokering kvv'!$B$1:$AF$1,0),FALSE)),VLOOKUP($B281,'Allokerad kvv'!$B$2:$AV$700,MATCH(F$1,'Allokerad kvv'!$B$1:$AV$1,0),FALSE),VLOOKUP($B281,'Justerad allokering kvv'!$B$1:$AG$700,MATCH(F$1,'Justerad allokering kvv'!$B$1:$AF$1,0),FALSE)))</f>
        <v>0</v>
      </c>
      <c r="G281">
        <f>IF($B281=" ","",IF(ISERROR(1/VLOOKUP($B281,'Justerad allokering kvv'!$B$1:$AG$700,MATCH(G$1,'Justerad allokering kvv'!$B$1:$AF$1,0),FALSE)),VLOOKUP($B281,'Allokerad kvv'!$B$2:$AV$700,MATCH(G$1,'Allokerad kvv'!$B$1:$AV$1,0),FALSE),VLOOKUP($B281,'Justerad allokering kvv'!$B$1:$AG$700,MATCH(G$1,'Justerad allokering kvv'!$B$1:$AF$1,0),FALSE)))</f>
        <v>0</v>
      </c>
      <c r="H281">
        <f>IF($B281=" ","",IF(ISERROR(1/VLOOKUP($B281,'Justerad allokering kvv'!$B$1:$AG$700,MATCH(H$1,'Justerad allokering kvv'!$B$1:$AF$1,0),FALSE)),VLOOKUP($B281,'Allokerad kvv'!$B$2:$AV$700,MATCH(H$1,'Allokerad kvv'!$B$1:$AV$1,0),FALSE),VLOOKUP($B281,'Justerad allokering kvv'!$B$1:$AG$700,MATCH(H$1,'Justerad allokering kvv'!$B$1:$AF$1,0),FALSE)))</f>
        <v>0</v>
      </c>
      <c r="I281">
        <f>IF($B281=" ","",IF(ISERROR(1/VLOOKUP($B281,'Justerad allokering kvv'!$B$1:$AG$700,MATCH(I$1,'Justerad allokering kvv'!$B$1:$AF$1,0),FALSE)),VLOOKUP($B281,'Allokerad kvv'!$B$2:$AV$700,MATCH(I$1,'Allokerad kvv'!$B$1:$AV$1,0),FALSE),VLOOKUP($B281,'Justerad allokering kvv'!$B$1:$AG$700,MATCH(I$1,'Justerad allokering kvv'!$B$1:$AF$1,0),FALSE)))</f>
        <v>0</v>
      </c>
      <c r="J281">
        <f>IF($B281=" ","",IF(ISERROR(1/VLOOKUP($B281,'Justerad allokering kvv'!$B$1:$AG$700,MATCH(J$1,'Justerad allokering kvv'!$B$1:$AF$1,0),FALSE)),VLOOKUP($B281,'Allokerad kvv'!$B$2:$AV$700,MATCH(J$1,'Allokerad kvv'!$B$1:$AV$1,0),FALSE),VLOOKUP($B281,'Justerad allokering kvv'!$B$1:$AG$700,MATCH(J$1,'Justerad allokering kvv'!$B$1:$AF$1,0),FALSE)))</f>
        <v>0</v>
      </c>
      <c r="K281">
        <f>IF($B281=" ","",IF(ISERROR(1/VLOOKUP($B281,'Justerad allokering kvv'!$B$1:$AG$700,MATCH(K$1,'Justerad allokering kvv'!$B$1:$AF$1,0),FALSE)),VLOOKUP($B281,'Allokerad kvv'!$B$2:$AV$700,MATCH(K$1,'Allokerad kvv'!$B$1:$AV$1,0),FALSE),VLOOKUP($B281,'Justerad allokering kvv'!$B$1:$AG$700,MATCH(K$1,'Justerad allokering kvv'!$B$1:$AF$1,0),FALSE)))</f>
        <v>0</v>
      </c>
      <c r="L281">
        <f>IF($B281=" ","",IF(ISERROR(1/VLOOKUP($B281,'Justerad allokering kvv'!$B$1:$AG$700,MATCH(L$1,'Justerad allokering kvv'!$B$1:$AF$1,0),FALSE)),VLOOKUP($B281,'Allokerad kvv'!$B$2:$AV$700,MATCH(L$1,'Allokerad kvv'!$B$1:$AV$1,0),FALSE),VLOOKUP($B281,'Justerad allokering kvv'!$B$1:$AG$700,MATCH(L$1,'Justerad allokering kvv'!$B$1:$AF$1,0),FALSE)))</f>
        <v>0</v>
      </c>
      <c r="M281">
        <f>IF($B281=" ","",IF(ISERROR(1/VLOOKUP($B281,'Justerad allokering kvv'!$B$1:$AG$700,MATCH(M$1,'Justerad allokering kvv'!$B$1:$AF$1,0),FALSE)),VLOOKUP($B281,'Allokerad kvv'!$B$2:$AV$700,MATCH(M$1,'Allokerad kvv'!$B$1:$AV$1,0),FALSE),VLOOKUP($B281,'Justerad allokering kvv'!$B$1:$AG$700,MATCH(M$1,'Justerad allokering kvv'!$B$1:$AF$1,0),FALSE)))</f>
        <v>0</v>
      </c>
      <c r="N281">
        <f>IF($B281=" ","",IF(ISERROR(1/VLOOKUP($B281,'Justerad allokering kvv'!$B$1:$AG$700,MATCH(N$1,'Justerad allokering kvv'!$B$1:$AF$1,0),FALSE)),VLOOKUP($B281,'Allokerad kvv'!$B$2:$AV$700,MATCH(N$1,'Allokerad kvv'!$B$1:$AV$1,0),FALSE),VLOOKUP($B281,'Justerad allokering kvv'!$B$1:$AG$700,MATCH(N$1,'Justerad allokering kvv'!$B$1:$AF$1,0),FALSE)))</f>
        <v>0</v>
      </c>
      <c r="O281">
        <f>IF($B281=" ","",IF(ISERROR(1/VLOOKUP($B281,'Justerad allokering kvv'!$B$1:$AG$700,MATCH(O$1,'Justerad allokering kvv'!$B$1:$AF$1,0),FALSE)),VLOOKUP($B281,'Allokerad kvv'!$B$2:$AV$700,MATCH(O$1,'Allokerad kvv'!$B$1:$AV$1,0),FALSE),VLOOKUP($B281,'Justerad allokering kvv'!$B$1:$AG$700,MATCH(O$1,'Justerad allokering kvv'!$B$1:$AF$1,0),FALSE)))</f>
        <v>0</v>
      </c>
      <c r="P281">
        <f>IF($B281=" ","",IF(ISERROR(1/VLOOKUP($B281,'Justerad allokering kvv'!$B$1:$AG$700,MATCH(P$1,'Justerad allokering kvv'!$B$1:$AF$1,0),FALSE)),VLOOKUP($B281,'Allokerad kvv'!$B$2:$AV$700,MATCH(P$1,'Allokerad kvv'!$B$1:$AV$1,0),FALSE),VLOOKUP($B281,'Justerad allokering kvv'!$B$1:$AG$700,MATCH(P$1,'Justerad allokering kvv'!$B$1:$AF$1,0),FALSE)))</f>
        <v>0</v>
      </c>
      <c r="Q281">
        <f>IF($B281=" ","",IF(ISERROR(1/VLOOKUP($B281,'Justerad allokering kvv'!$B$1:$AG$700,MATCH(Q$1,'Justerad allokering kvv'!$B$1:$AF$1,0),FALSE)),VLOOKUP($B281,'Allokerad kvv'!$B$2:$AV$700,MATCH(Q$1,'Allokerad kvv'!$B$1:$AV$1,0),FALSE),VLOOKUP($B281,'Justerad allokering kvv'!$B$1:$AG$700,MATCH(Q$1,'Justerad allokering kvv'!$B$1:$AF$1,0),FALSE)))</f>
        <v>0</v>
      </c>
      <c r="R281">
        <f>IF($B281=" ","",IF(ISERROR(1/VLOOKUP($B281,'Justerad allokering kvv'!$B$1:$AG$700,MATCH(R$1,'Justerad allokering kvv'!$B$1:$AF$1,0),FALSE)),VLOOKUP($B281,'Allokerad kvv'!$B$2:$AV$700,MATCH(R$1,'Allokerad kvv'!$B$1:$AV$1,0),FALSE),VLOOKUP($B281,'Justerad allokering kvv'!$B$1:$AG$700,MATCH(R$1,'Justerad allokering kvv'!$B$1:$AF$1,0),FALSE)))</f>
        <v>0</v>
      </c>
      <c r="S281">
        <f>IF($B281=" ","",IF(ISERROR(1/VLOOKUP($B281,'Justerad allokering kvv'!$B$1:$AG$700,MATCH(S$1,'Justerad allokering kvv'!$B$1:$AF$1,0),FALSE)),VLOOKUP($B281,'Allokerad kvv'!$B$2:$AV$700,MATCH(S$1,'Allokerad kvv'!$B$1:$AV$1,0),FALSE),VLOOKUP($B281,'Justerad allokering kvv'!$B$1:$AG$700,MATCH(S$1,'Justerad allokering kvv'!$B$1:$AF$1,0),FALSE)))</f>
        <v>0</v>
      </c>
      <c r="T281">
        <f>IF($B281=" ","",IF(ISERROR(1/VLOOKUP($B281,'Justerad allokering kvv'!$B$1:$AG$700,MATCH(T$1,'Justerad allokering kvv'!$B$1:$AF$1,0),FALSE)),VLOOKUP($B281,'Allokerad kvv'!$B$2:$AV$700,MATCH(T$1,'Allokerad kvv'!$B$1:$AV$1,0),FALSE),VLOOKUP($B281,'Justerad allokering kvv'!$B$1:$AG$700,MATCH(T$1,'Justerad allokering kvv'!$B$1:$AF$1,0),FALSE)))</f>
        <v>0</v>
      </c>
      <c r="U281">
        <f>IF($B281=" ","",IF(ISERROR(1/VLOOKUP($B281,'Justerad allokering kvv'!$B$1:$AG$700,MATCH(U$1,'Justerad allokering kvv'!$B$1:$AF$1,0),FALSE)),VLOOKUP($B281,'Allokerad kvv'!$B$2:$AV$700,MATCH(U$1,'Allokerad kvv'!$B$1:$AV$1,0),FALSE),VLOOKUP($B281,'Justerad allokering kvv'!$B$1:$AG$700,MATCH(U$1,'Justerad allokering kvv'!$B$1:$AF$1,0),FALSE)))</f>
        <v>0</v>
      </c>
      <c r="V281">
        <f>IF($B281=" ","",IF(ISERROR(1/VLOOKUP($B281,'Justerad allokering kvv'!$B$1:$AG$700,MATCH(V$1,'Justerad allokering kvv'!$B$1:$AF$1,0),FALSE)),VLOOKUP($B281,'Allokerad kvv'!$B$2:$AV$700,MATCH(V$1,'Allokerad kvv'!$B$1:$AV$1,0),FALSE),VLOOKUP($B281,'Justerad allokering kvv'!$B$1:$AG$700,MATCH(V$1,'Justerad allokering kvv'!$B$1:$AF$1,0),FALSE)))</f>
        <v>0</v>
      </c>
      <c r="W281">
        <f>IF($B281=" ","",IF(ISERROR(1/VLOOKUP($B281,'Justerad allokering kvv'!$B$1:$AG$700,MATCH(W$1,'Justerad allokering kvv'!$B$1:$AF$1,0),FALSE)),VLOOKUP($B281,'Allokerad kvv'!$B$2:$AV$700,MATCH(W$1,'Allokerad kvv'!$B$1:$AV$1,0),FALSE),VLOOKUP($B281,'Justerad allokering kvv'!$B$1:$AG$700,MATCH(W$1,'Justerad allokering kvv'!$B$1:$AF$1,0),FALSE)))</f>
        <v>0</v>
      </c>
      <c r="X281">
        <f>IF($B281=" ","",IF(ISERROR(1/VLOOKUP($B281,'Justerad allokering kvv'!$B$1:$AG$700,MATCH(X$1,'Justerad allokering kvv'!$B$1:$AF$1,0),FALSE)),VLOOKUP($B281,'Allokerad kvv'!$B$2:$AV$700,MATCH(X$1,'Allokerad kvv'!$B$1:$AV$1,0),FALSE),VLOOKUP($B281,'Justerad allokering kvv'!$B$1:$AG$700,MATCH(X$1,'Justerad allokering kvv'!$B$1:$AF$1,0),FALSE)))</f>
        <v>0</v>
      </c>
      <c r="Y281">
        <f>IF($B281=" ","",IF(ISERROR(1/VLOOKUP($B281,'Justerad allokering kvv'!$B$1:$AG$700,MATCH(Y$1,'Justerad allokering kvv'!$B$1:$AF$1,0),FALSE)),VLOOKUP($B281,'Allokerad kvv'!$B$2:$AV$700,MATCH(Y$1,'Allokerad kvv'!$B$1:$AV$1,0),FALSE),VLOOKUP($B281,'Justerad allokering kvv'!$B$1:$AG$700,MATCH(Y$1,'Justerad allokering kvv'!$B$1:$AF$1,0),FALSE)))</f>
        <v>0</v>
      </c>
      <c r="AB281">
        <f>IFERROR(VLOOKUP($B281,Kraftvärmeprod!$B$1:$AO$424,MATCH("Tillförd energi från rökgaskondensering (GWh)",Kraftvärmeprod!$B$1:$AG$1,0),FALSE)/1,0)</f>
        <v>0</v>
      </c>
      <c r="AE281" s="122">
        <f t="shared" si="16"/>
        <v>0</v>
      </c>
      <c r="AG281">
        <f t="shared" si="17"/>
        <v>0</v>
      </c>
      <c r="AH281">
        <f t="shared" si="18"/>
        <v>0</v>
      </c>
      <c r="AI281" t="str">
        <f>IF(AH281=0,"",AH281/VLOOKUP(B281,Kraftvärmeprod!$B$1:$BC$480,MATCH("Summa tillförd energi exklusive rökgaskondensering",Kraftvärmeprod!$B$1:$BC$1,0),FALSE))</f>
        <v/>
      </c>
      <c r="AK281">
        <f t="shared" si="19"/>
        <v>0</v>
      </c>
    </row>
    <row r="282" spans="1:37" x14ac:dyDescent="0.25">
      <c r="A282" s="2" t="s">
        <v>437</v>
      </c>
      <c r="B282" s="2" t="s">
        <v>13</v>
      </c>
      <c r="C282">
        <f>IF($B282=" ","",IF(ISERROR(1/VLOOKUP($B282,'Justerad allokering kvv'!$B$1:$AG$700,MATCH(C$1,'Justerad allokering kvv'!$B$1:$AF$1,0),FALSE)),VLOOKUP($B282,'Allokerad kvv'!$B$2:$AV$700,MATCH(C$1,'Allokerad kvv'!$B$1:$AV$1,0),FALSE),VLOOKUP($B282,'Justerad allokering kvv'!$B$1:$AG$700,MATCH(C$1,'Justerad allokering kvv'!$B$1:$AF$1,0),FALSE)))</f>
        <v>0</v>
      </c>
      <c r="D282">
        <f>IF($B282=" ","",IF(ISERROR(1/VLOOKUP($B282,'Justerad allokering kvv'!$B$1:$AG$700,MATCH(D$1,'Justerad allokering kvv'!$B$1:$AF$1,0),FALSE)),VLOOKUP($B282,'Allokerad kvv'!$B$2:$AV$700,MATCH(D$1,'Allokerad kvv'!$B$1:$AV$1,0),FALSE),VLOOKUP($B282,'Justerad allokering kvv'!$B$1:$AG$700,MATCH(D$1,'Justerad allokering kvv'!$B$1:$AF$1,0),FALSE)))</f>
        <v>0</v>
      </c>
      <c r="E282">
        <f>IF($B282=" ","",IF(ISERROR(1/VLOOKUP($B282,'Justerad allokering kvv'!$B$1:$AG$700,MATCH(E$1,'Justerad allokering kvv'!$B$1:$AF$1,0),FALSE)),VLOOKUP($B282,'Allokerad kvv'!$B$2:$AV$700,MATCH(E$1,'Allokerad kvv'!$B$1:$AV$1,0),FALSE),VLOOKUP($B282,'Justerad allokering kvv'!$B$1:$AG$700,MATCH(E$1,'Justerad allokering kvv'!$B$1:$AF$1,0),FALSE)))</f>
        <v>0</v>
      </c>
      <c r="F282">
        <f>IF($B282=" ","",IF(ISERROR(1/VLOOKUP($B282,'Justerad allokering kvv'!$B$1:$AG$700,MATCH(F$1,'Justerad allokering kvv'!$B$1:$AF$1,0),FALSE)),VLOOKUP($B282,'Allokerad kvv'!$B$2:$AV$700,MATCH(F$1,'Allokerad kvv'!$B$1:$AV$1,0),FALSE),VLOOKUP($B282,'Justerad allokering kvv'!$B$1:$AG$700,MATCH(F$1,'Justerad allokering kvv'!$B$1:$AF$1,0),FALSE)))</f>
        <v>0</v>
      </c>
      <c r="G282">
        <f>IF($B282=" ","",IF(ISERROR(1/VLOOKUP($B282,'Justerad allokering kvv'!$B$1:$AG$700,MATCH(G$1,'Justerad allokering kvv'!$B$1:$AF$1,0),FALSE)),VLOOKUP($B282,'Allokerad kvv'!$B$2:$AV$700,MATCH(G$1,'Allokerad kvv'!$B$1:$AV$1,0),FALSE),VLOOKUP($B282,'Justerad allokering kvv'!$B$1:$AG$700,MATCH(G$1,'Justerad allokering kvv'!$B$1:$AF$1,0),FALSE)))</f>
        <v>0</v>
      </c>
      <c r="H282">
        <f>IF($B282=" ","",IF(ISERROR(1/VLOOKUP($B282,'Justerad allokering kvv'!$B$1:$AG$700,MATCH(H$1,'Justerad allokering kvv'!$B$1:$AF$1,0),FALSE)),VLOOKUP($B282,'Allokerad kvv'!$B$2:$AV$700,MATCH(H$1,'Allokerad kvv'!$B$1:$AV$1,0),FALSE),VLOOKUP($B282,'Justerad allokering kvv'!$B$1:$AG$700,MATCH(H$1,'Justerad allokering kvv'!$B$1:$AF$1,0),FALSE)))</f>
        <v>0</v>
      </c>
      <c r="I282">
        <f>IF($B282=" ","",IF(ISERROR(1/VLOOKUP($B282,'Justerad allokering kvv'!$B$1:$AG$700,MATCH(I$1,'Justerad allokering kvv'!$B$1:$AF$1,0),FALSE)),VLOOKUP($B282,'Allokerad kvv'!$B$2:$AV$700,MATCH(I$1,'Allokerad kvv'!$B$1:$AV$1,0),FALSE),VLOOKUP($B282,'Justerad allokering kvv'!$B$1:$AG$700,MATCH(I$1,'Justerad allokering kvv'!$B$1:$AF$1,0),FALSE)))</f>
        <v>0</v>
      </c>
      <c r="J282">
        <f>IF($B282=" ","",IF(ISERROR(1/VLOOKUP($B282,'Justerad allokering kvv'!$B$1:$AG$700,MATCH(J$1,'Justerad allokering kvv'!$B$1:$AF$1,0),FALSE)),VLOOKUP($B282,'Allokerad kvv'!$B$2:$AV$700,MATCH(J$1,'Allokerad kvv'!$B$1:$AV$1,0),FALSE),VLOOKUP($B282,'Justerad allokering kvv'!$B$1:$AG$700,MATCH(J$1,'Justerad allokering kvv'!$B$1:$AF$1,0),FALSE)))</f>
        <v>0</v>
      </c>
      <c r="K282">
        <f>IF($B282=" ","",IF(ISERROR(1/VLOOKUP($B282,'Justerad allokering kvv'!$B$1:$AG$700,MATCH(K$1,'Justerad allokering kvv'!$B$1:$AF$1,0),FALSE)),VLOOKUP($B282,'Allokerad kvv'!$B$2:$AV$700,MATCH(K$1,'Allokerad kvv'!$B$1:$AV$1,0),FALSE),VLOOKUP($B282,'Justerad allokering kvv'!$B$1:$AG$700,MATCH(K$1,'Justerad allokering kvv'!$B$1:$AF$1,0),FALSE)))</f>
        <v>0</v>
      </c>
      <c r="L282">
        <f>IF($B282=" ","",IF(ISERROR(1/VLOOKUP($B282,'Justerad allokering kvv'!$B$1:$AG$700,MATCH(L$1,'Justerad allokering kvv'!$B$1:$AF$1,0),FALSE)),VLOOKUP($B282,'Allokerad kvv'!$B$2:$AV$700,MATCH(L$1,'Allokerad kvv'!$B$1:$AV$1,0),FALSE),VLOOKUP($B282,'Justerad allokering kvv'!$B$1:$AG$700,MATCH(L$1,'Justerad allokering kvv'!$B$1:$AF$1,0),FALSE)))</f>
        <v>0</v>
      </c>
      <c r="M282">
        <f>IF($B282=" ","",IF(ISERROR(1/VLOOKUP($B282,'Justerad allokering kvv'!$B$1:$AG$700,MATCH(M$1,'Justerad allokering kvv'!$B$1:$AF$1,0),FALSE)),VLOOKUP($B282,'Allokerad kvv'!$B$2:$AV$700,MATCH(M$1,'Allokerad kvv'!$B$1:$AV$1,0),FALSE),VLOOKUP($B282,'Justerad allokering kvv'!$B$1:$AG$700,MATCH(M$1,'Justerad allokering kvv'!$B$1:$AF$1,0),FALSE)))</f>
        <v>0</v>
      </c>
      <c r="N282">
        <f>IF($B282=" ","",IF(ISERROR(1/VLOOKUP($B282,'Justerad allokering kvv'!$B$1:$AG$700,MATCH(N$1,'Justerad allokering kvv'!$B$1:$AF$1,0),FALSE)),VLOOKUP($B282,'Allokerad kvv'!$B$2:$AV$700,MATCH(N$1,'Allokerad kvv'!$B$1:$AV$1,0),FALSE),VLOOKUP($B282,'Justerad allokering kvv'!$B$1:$AG$700,MATCH(N$1,'Justerad allokering kvv'!$B$1:$AF$1,0),FALSE)))</f>
        <v>0</v>
      </c>
      <c r="O282">
        <f>IF($B282=" ","",IF(ISERROR(1/VLOOKUP($B282,'Justerad allokering kvv'!$B$1:$AG$700,MATCH(O$1,'Justerad allokering kvv'!$B$1:$AF$1,0),FALSE)),VLOOKUP($B282,'Allokerad kvv'!$B$2:$AV$700,MATCH(O$1,'Allokerad kvv'!$B$1:$AV$1,0),FALSE),VLOOKUP($B282,'Justerad allokering kvv'!$B$1:$AG$700,MATCH(O$1,'Justerad allokering kvv'!$B$1:$AF$1,0),FALSE)))</f>
        <v>0</v>
      </c>
      <c r="P282">
        <f>IF($B282=" ","",IF(ISERROR(1/VLOOKUP($B282,'Justerad allokering kvv'!$B$1:$AG$700,MATCH(P$1,'Justerad allokering kvv'!$B$1:$AF$1,0),FALSE)),VLOOKUP($B282,'Allokerad kvv'!$B$2:$AV$700,MATCH(P$1,'Allokerad kvv'!$B$1:$AV$1,0),FALSE),VLOOKUP($B282,'Justerad allokering kvv'!$B$1:$AG$700,MATCH(P$1,'Justerad allokering kvv'!$B$1:$AF$1,0),FALSE)))</f>
        <v>0</v>
      </c>
      <c r="Q282">
        <f>IF($B282=" ","",IF(ISERROR(1/VLOOKUP($B282,'Justerad allokering kvv'!$B$1:$AG$700,MATCH(Q$1,'Justerad allokering kvv'!$B$1:$AF$1,0),FALSE)),VLOOKUP($B282,'Allokerad kvv'!$B$2:$AV$700,MATCH(Q$1,'Allokerad kvv'!$B$1:$AV$1,0),FALSE),VLOOKUP($B282,'Justerad allokering kvv'!$B$1:$AG$700,MATCH(Q$1,'Justerad allokering kvv'!$B$1:$AF$1,0),FALSE)))</f>
        <v>0</v>
      </c>
      <c r="R282">
        <f>IF($B282=" ","",IF(ISERROR(1/VLOOKUP($B282,'Justerad allokering kvv'!$B$1:$AG$700,MATCH(R$1,'Justerad allokering kvv'!$B$1:$AF$1,0),FALSE)),VLOOKUP($B282,'Allokerad kvv'!$B$2:$AV$700,MATCH(R$1,'Allokerad kvv'!$B$1:$AV$1,0),FALSE),VLOOKUP($B282,'Justerad allokering kvv'!$B$1:$AG$700,MATCH(R$1,'Justerad allokering kvv'!$B$1:$AF$1,0),FALSE)))</f>
        <v>0</v>
      </c>
      <c r="S282">
        <f>IF($B282=" ","",IF(ISERROR(1/VLOOKUP($B282,'Justerad allokering kvv'!$B$1:$AG$700,MATCH(S$1,'Justerad allokering kvv'!$B$1:$AF$1,0),FALSE)),VLOOKUP($B282,'Allokerad kvv'!$B$2:$AV$700,MATCH(S$1,'Allokerad kvv'!$B$1:$AV$1,0),FALSE),VLOOKUP($B282,'Justerad allokering kvv'!$B$1:$AG$700,MATCH(S$1,'Justerad allokering kvv'!$B$1:$AF$1,0),FALSE)))</f>
        <v>0</v>
      </c>
      <c r="T282">
        <f>IF($B282=" ","",IF(ISERROR(1/VLOOKUP($B282,'Justerad allokering kvv'!$B$1:$AG$700,MATCH(T$1,'Justerad allokering kvv'!$B$1:$AF$1,0),FALSE)),VLOOKUP($B282,'Allokerad kvv'!$B$2:$AV$700,MATCH(T$1,'Allokerad kvv'!$B$1:$AV$1,0),FALSE),VLOOKUP($B282,'Justerad allokering kvv'!$B$1:$AG$700,MATCH(T$1,'Justerad allokering kvv'!$B$1:$AF$1,0),FALSE)))</f>
        <v>0</v>
      </c>
      <c r="U282">
        <f>IF($B282=" ","",IF(ISERROR(1/VLOOKUP($B282,'Justerad allokering kvv'!$B$1:$AG$700,MATCH(U$1,'Justerad allokering kvv'!$B$1:$AF$1,0),FALSE)),VLOOKUP($B282,'Allokerad kvv'!$B$2:$AV$700,MATCH(U$1,'Allokerad kvv'!$B$1:$AV$1,0),FALSE),VLOOKUP($B282,'Justerad allokering kvv'!$B$1:$AG$700,MATCH(U$1,'Justerad allokering kvv'!$B$1:$AF$1,0),FALSE)))</f>
        <v>0</v>
      </c>
      <c r="V282">
        <f>IF($B282=" ","",IF(ISERROR(1/VLOOKUP($B282,'Justerad allokering kvv'!$B$1:$AG$700,MATCH(V$1,'Justerad allokering kvv'!$B$1:$AF$1,0),FALSE)),VLOOKUP($B282,'Allokerad kvv'!$B$2:$AV$700,MATCH(V$1,'Allokerad kvv'!$B$1:$AV$1,0),FALSE),VLOOKUP($B282,'Justerad allokering kvv'!$B$1:$AG$700,MATCH(V$1,'Justerad allokering kvv'!$B$1:$AF$1,0),FALSE)))</f>
        <v>0</v>
      </c>
      <c r="W282">
        <f>IF($B282=" ","",IF(ISERROR(1/VLOOKUP($B282,'Justerad allokering kvv'!$B$1:$AG$700,MATCH(W$1,'Justerad allokering kvv'!$B$1:$AF$1,0),FALSE)),VLOOKUP($B282,'Allokerad kvv'!$B$2:$AV$700,MATCH(W$1,'Allokerad kvv'!$B$1:$AV$1,0),FALSE),VLOOKUP($B282,'Justerad allokering kvv'!$B$1:$AG$700,MATCH(W$1,'Justerad allokering kvv'!$B$1:$AF$1,0),FALSE)))</f>
        <v>0</v>
      </c>
      <c r="X282">
        <f>IF($B282=" ","",IF(ISERROR(1/VLOOKUP($B282,'Justerad allokering kvv'!$B$1:$AG$700,MATCH(X$1,'Justerad allokering kvv'!$B$1:$AF$1,0),FALSE)),VLOOKUP($B282,'Allokerad kvv'!$B$2:$AV$700,MATCH(X$1,'Allokerad kvv'!$B$1:$AV$1,0),FALSE),VLOOKUP($B282,'Justerad allokering kvv'!$B$1:$AG$700,MATCH(X$1,'Justerad allokering kvv'!$B$1:$AF$1,0),FALSE)))</f>
        <v>0</v>
      </c>
      <c r="Y282">
        <f>IF($B282=" ","",IF(ISERROR(1/VLOOKUP($B282,'Justerad allokering kvv'!$B$1:$AG$700,MATCH(Y$1,'Justerad allokering kvv'!$B$1:$AF$1,0),FALSE)),VLOOKUP($B282,'Allokerad kvv'!$B$2:$AV$700,MATCH(Y$1,'Allokerad kvv'!$B$1:$AV$1,0),FALSE),VLOOKUP($B282,'Justerad allokering kvv'!$B$1:$AG$700,MATCH(Y$1,'Justerad allokering kvv'!$B$1:$AF$1,0),FALSE)))</f>
        <v>0</v>
      </c>
      <c r="AB282">
        <f>IFERROR(VLOOKUP($B282,Kraftvärmeprod!$B$1:$AO$424,MATCH("Tillförd energi från rökgaskondensering (GWh)",Kraftvärmeprod!$B$1:$AG$1,0),FALSE)/1,0)</f>
        <v>0</v>
      </c>
      <c r="AE282" s="122">
        <f t="shared" si="16"/>
        <v>0</v>
      </c>
      <c r="AG282">
        <f t="shared" si="17"/>
        <v>0</v>
      </c>
      <c r="AH282">
        <f t="shared" si="18"/>
        <v>0</v>
      </c>
      <c r="AI282" t="str">
        <f>IF(AH282=0,"",AH282/VLOOKUP(B282,Kraftvärmeprod!$B$1:$BC$480,MATCH("Summa tillförd energi exklusive rökgaskondensering",Kraftvärmeprod!$B$1:$BC$1,0),FALSE))</f>
        <v/>
      </c>
      <c r="AK282">
        <f t="shared" si="19"/>
        <v>0</v>
      </c>
    </row>
    <row r="283" spans="1:37" x14ac:dyDescent="0.25">
      <c r="A283" s="2" t="s">
        <v>437</v>
      </c>
      <c r="B283" s="2" t="s">
        <v>14</v>
      </c>
      <c r="C283">
        <f>IF($B283=" ","",IF(ISERROR(1/VLOOKUP($B283,'Justerad allokering kvv'!$B$1:$AG$700,MATCH(C$1,'Justerad allokering kvv'!$B$1:$AF$1,0),FALSE)),VLOOKUP($B283,'Allokerad kvv'!$B$2:$AV$700,MATCH(C$1,'Allokerad kvv'!$B$1:$AV$1,0),FALSE),VLOOKUP($B283,'Justerad allokering kvv'!$B$1:$AG$700,MATCH(C$1,'Justerad allokering kvv'!$B$1:$AF$1,0),FALSE)))</f>
        <v>0</v>
      </c>
      <c r="D283">
        <f>IF($B283=" ","",IF(ISERROR(1/VLOOKUP($B283,'Justerad allokering kvv'!$B$1:$AG$700,MATCH(D$1,'Justerad allokering kvv'!$B$1:$AF$1,0),FALSE)),VLOOKUP($B283,'Allokerad kvv'!$B$2:$AV$700,MATCH(D$1,'Allokerad kvv'!$B$1:$AV$1,0),FALSE),VLOOKUP($B283,'Justerad allokering kvv'!$B$1:$AG$700,MATCH(D$1,'Justerad allokering kvv'!$B$1:$AF$1,0),FALSE)))</f>
        <v>0</v>
      </c>
      <c r="E283">
        <f>IF($B283=" ","",IF(ISERROR(1/VLOOKUP($B283,'Justerad allokering kvv'!$B$1:$AG$700,MATCH(E$1,'Justerad allokering kvv'!$B$1:$AF$1,0),FALSE)),VLOOKUP($B283,'Allokerad kvv'!$B$2:$AV$700,MATCH(E$1,'Allokerad kvv'!$B$1:$AV$1,0),FALSE),VLOOKUP($B283,'Justerad allokering kvv'!$B$1:$AG$700,MATCH(E$1,'Justerad allokering kvv'!$B$1:$AF$1,0),FALSE)))</f>
        <v>0</v>
      </c>
      <c r="F283">
        <f>IF($B283=" ","",IF(ISERROR(1/VLOOKUP($B283,'Justerad allokering kvv'!$B$1:$AG$700,MATCH(F$1,'Justerad allokering kvv'!$B$1:$AF$1,0),FALSE)),VLOOKUP($B283,'Allokerad kvv'!$B$2:$AV$700,MATCH(F$1,'Allokerad kvv'!$B$1:$AV$1,0),FALSE),VLOOKUP($B283,'Justerad allokering kvv'!$B$1:$AG$700,MATCH(F$1,'Justerad allokering kvv'!$B$1:$AF$1,0),FALSE)))</f>
        <v>0</v>
      </c>
      <c r="G283">
        <f>IF($B283=" ","",IF(ISERROR(1/VLOOKUP($B283,'Justerad allokering kvv'!$B$1:$AG$700,MATCH(G$1,'Justerad allokering kvv'!$B$1:$AF$1,0),FALSE)),VLOOKUP($B283,'Allokerad kvv'!$B$2:$AV$700,MATCH(G$1,'Allokerad kvv'!$B$1:$AV$1,0),FALSE),VLOOKUP($B283,'Justerad allokering kvv'!$B$1:$AG$700,MATCH(G$1,'Justerad allokering kvv'!$B$1:$AF$1,0),FALSE)))</f>
        <v>0</v>
      </c>
      <c r="H283">
        <f>IF($B283=" ","",IF(ISERROR(1/VLOOKUP($B283,'Justerad allokering kvv'!$B$1:$AG$700,MATCH(H$1,'Justerad allokering kvv'!$B$1:$AF$1,0),FALSE)),VLOOKUP($B283,'Allokerad kvv'!$B$2:$AV$700,MATCH(H$1,'Allokerad kvv'!$B$1:$AV$1,0),FALSE),VLOOKUP($B283,'Justerad allokering kvv'!$B$1:$AG$700,MATCH(H$1,'Justerad allokering kvv'!$B$1:$AF$1,0),FALSE)))</f>
        <v>0</v>
      </c>
      <c r="I283">
        <f>IF($B283=" ","",IF(ISERROR(1/VLOOKUP($B283,'Justerad allokering kvv'!$B$1:$AG$700,MATCH(I$1,'Justerad allokering kvv'!$B$1:$AF$1,0),FALSE)),VLOOKUP($B283,'Allokerad kvv'!$B$2:$AV$700,MATCH(I$1,'Allokerad kvv'!$B$1:$AV$1,0),FALSE),VLOOKUP($B283,'Justerad allokering kvv'!$B$1:$AG$700,MATCH(I$1,'Justerad allokering kvv'!$B$1:$AF$1,0),FALSE)))</f>
        <v>0</v>
      </c>
      <c r="J283">
        <f>IF($B283=" ","",IF(ISERROR(1/VLOOKUP($B283,'Justerad allokering kvv'!$B$1:$AG$700,MATCH(J$1,'Justerad allokering kvv'!$B$1:$AF$1,0),FALSE)),VLOOKUP($B283,'Allokerad kvv'!$B$2:$AV$700,MATCH(J$1,'Allokerad kvv'!$B$1:$AV$1,0),FALSE),VLOOKUP($B283,'Justerad allokering kvv'!$B$1:$AG$700,MATCH(J$1,'Justerad allokering kvv'!$B$1:$AF$1,0),FALSE)))</f>
        <v>0</v>
      </c>
      <c r="K283">
        <f>IF($B283=" ","",IF(ISERROR(1/VLOOKUP($B283,'Justerad allokering kvv'!$B$1:$AG$700,MATCH(K$1,'Justerad allokering kvv'!$B$1:$AF$1,0),FALSE)),VLOOKUP($B283,'Allokerad kvv'!$B$2:$AV$700,MATCH(K$1,'Allokerad kvv'!$B$1:$AV$1,0),FALSE),VLOOKUP($B283,'Justerad allokering kvv'!$B$1:$AG$700,MATCH(K$1,'Justerad allokering kvv'!$B$1:$AF$1,0),FALSE)))</f>
        <v>0</v>
      </c>
      <c r="L283">
        <f>IF($B283=" ","",IF(ISERROR(1/VLOOKUP($B283,'Justerad allokering kvv'!$B$1:$AG$700,MATCH(L$1,'Justerad allokering kvv'!$B$1:$AF$1,0),FALSE)),VLOOKUP($B283,'Allokerad kvv'!$B$2:$AV$700,MATCH(L$1,'Allokerad kvv'!$B$1:$AV$1,0),FALSE),VLOOKUP($B283,'Justerad allokering kvv'!$B$1:$AG$700,MATCH(L$1,'Justerad allokering kvv'!$B$1:$AF$1,0),FALSE)))</f>
        <v>0</v>
      </c>
      <c r="M283">
        <f>IF($B283=" ","",IF(ISERROR(1/VLOOKUP($B283,'Justerad allokering kvv'!$B$1:$AG$700,MATCH(M$1,'Justerad allokering kvv'!$B$1:$AF$1,0),FALSE)),VLOOKUP($B283,'Allokerad kvv'!$B$2:$AV$700,MATCH(M$1,'Allokerad kvv'!$B$1:$AV$1,0),FALSE),VLOOKUP($B283,'Justerad allokering kvv'!$B$1:$AG$700,MATCH(M$1,'Justerad allokering kvv'!$B$1:$AF$1,0),FALSE)))</f>
        <v>0</v>
      </c>
      <c r="N283">
        <f>IF($B283=" ","",IF(ISERROR(1/VLOOKUP($B283,'Justerad allokering kvv'!$B$1:$AG$700,MATCH(N$1,'Justerad allokering kvv'!$B$1:$AF$1,0),FALSE)),VLOOKUP($B283,'Allokerad kvv'!$B$2:$AV$700,MATCH(N$1,'Allokerad kvv'!$B$1:$AV$1,0),FALSE),VLOOKUP($B283,'Justerad allokering kvv'!$B$1:$AG$700,MATCH(N$1,'Justerad allokering kvv'!$B$1:$AF$1,0),FALSE)))</f>
        <v>0</v>
      </c>
      <c r="O283">
        <f>IF($B283=" ","",IF(ISERROR(1/VLOOKUP($B283,'Justerad allokering kvv'!$B$1:$AG$700,MATCH(O$1,'Justerad allokering kvv'!$B$1:$AF$1,0),FALSE)),VLOOKUP($B283,'Allokerad kvv'!$B$2:$AV$700,MATCH(O$1,'Allokerad kvv'!$B$1:$AV$1,0),FALSE),VLOOKUP($B283,'Justerad allokering kvv'!$B$1:$AG$700,MATCH(O$1,'Justerad allokering kvv'!$B$1:$AF$1,0),FALSE)))</f>
        <v>0</v>
      </c>
      <c r="P283">
        <f>IF($B283=" ","",IF(ISERROR(1/VLOOKUP($B283,'Justerad allokering kvv'!$B$1:$AG$700,MATCH(P$1,'Justerad allokering kvv'!$B$1:$AF$1,0),FALSE)),VLOOKUP($B283,'Allokerad kvv'!$B$2:$AV$700,MATCH(P$1,'Allokerad kvv'!$B$1:$AV$1,0),FALSE),VLOOKUP($B283,'Justerad allokering kvv'!$B$1:$AG$700,MATCH(P$1,'Justerad allokering kvv'!$B$1:$AF$1,0),FALSE)))</f>
        <v>0</v>
      </c>
      <c r="Q283">
        <f>IF($B283=" ","",IF(ISERROR(1/VLOOKUP($B283,'Justerad allokering kvv'!$B$1:$AG$700,MATCH(Q$1,'Justerad allokering kvv'!$B$1:$AF$1,0),FALSE)),VLOOKUP($B283,'Allokerad kvv'!$B$2:$AV$700,MATCH(Q$1,'Allokerad kvv'!$B$1:$AV$1,0),FALSE),VLOOKUP($B283,'Justerad allokering kvv'!$B$1:$AG$700,MATCH(Q$1,'Justerad allokering kvv'!$B$1:$AF$1,0),FALSE)))</f>
        <v>0</v>
      </c>
      <c r="R283">
        <f>IF($B283=" ","",IF(ISERROR(1/VLOOKUP($B283,'Justerad allokering kvv'!$B$1:$AG$700,MATCH(R$1,'Justerad allokering kvv'!$B$1:$AF$1,0),FALSE)),VLOOKUP($B283,'Allokerad kvv'!$B$2:$AV$700,MATCH(R$1,'Allokerad kvv'!$B$1:$AV$1,0),FALSE),VLOOKUP($B283,'Justerad allokering kvv'!$B$1:$AG$700,MATCH(R$1,'Justerad allokering kvv'!$B$1:$AF$1,0),FALSE)))</f>
        <v>0</v>
      </c>
      <c r="S283">
        <f>IF($B283=" ","",IF(ISERROR(1/VLOOKUP($B283,'Justerad allokering kvv'!$B$1:$AG$700,MATCH(S$1,'Justerad allokering kvv'!$B$1:$AF$1,0),FALSE)),VLOOKUP($B283,'Allokerad kvv'!$B$2:$AV$700,MATCH(S$1,'Allokerad kvv'!$B$1:$AV$1,0),FALSE),VLOOKUP($B283,'Justerad allokering kvv'!$B$1:$AG$700,MATCH(S$1,'Justerad allokering kvv'!$B$1:$AF$1,0),FALSE)))</f>
        <v>0</v>
      </c>
      <c r="T283">
        <f>IF($B283=" ","",IF(ISERROR(1/VLOOKUP($B283,'Justerad allokering kvv'!$B$1:$AG$700,MATCH(T$1,'Justerad allokering kvv'!$B$1:$AF$1,0),FALSE)),VLOOKUP($B283,'Allokerad kvv'!$B$2:$AV$700,MATCH(T$1,'Allokerad kvv'!$B$1:$AV$1,0),FALSE),VLOOKUP($B283,'Justerad allokering kvv'!$B$1:$AG$700,MATCH(T$1,'Justerad allokering kvv'!$B$1:$AF$1,0),FALSE)))</f>
        <v>0</v>
      </c>
      <c r="U283">
        <f>IF($B283=" ","",IF(ISERROR(1/VLOOKUP($B283,'Justerad allokering kvv'!$B$1:$AG$700,MATCH(U$1,'Justerad allokering kvv'!$B$1:$AF$1,0),FALSE)),VLOOKUP($B283,'Allokerad kvv'!$B$2:$AV$700,MATCH(U$1,'Allokerad kvv'!$B$1:$AV$1,0),FALSE),VLOOKUP($B283,'Justerad allokering kvv'!$B$1:$AG$700,MATCH(U$1,'Justerad allokering kvv'!$B$1:$AF$1,0),FALSE)))</f>
        <v>0</v>
      </c>
      <c r="V283">
        <f>IF($B283=" ","",IF(ISERROR(1/VLOOKUP($B283,'Justerad allokering kvv'!$B$1:$AG$700,MATCH(V$1,'Justerad allokering kvv'!$B$1:$AF$1,0),FALSE)),VLOOKUP($B283,'Allokerad kvv'!$B$2:$AV$700,MATCH(V$1,'Allokerad kvv'!$B$1:$AV$1,0),FALSE),VLOOKUP($B283,'Justerad allokering kvv'!$B$1:$AG$700,MATCH(V$1,'Justerad allokering kvv'!$B$1:$AF$1,0),FALSE)))</f>
        <v>0</v>
      </c>
      <c r="W283">
        <f>IF($B283=" ","",IF(ISERROR(1/VLOOKUP($B283,'Justerad allokering kvv'!$B$1:$AG$700,MATCH(W$1,'Justerad allokering kvv'!$B$1:$AF$1,0),FALSE)),VLOOKUP($B283,'Allokerad kvv'!$B$2:$AV$700,MATCH(W$1,'Allokerad kvv'!$B$1:$AV$1,0),FALSE),VLOOKUP($B283,'Justerad allokering kvv'!$B$1:$AG$700,MATCH(W$1,'Justerad allokering kvv'!$B$1:$AF$1,0),FALSE)))</f>
        <v>0</v>
      </c>
      <c r="X283">
        <f>IF($B283=" ","",IF(ISERROR(1/VLOOKUP($B283,'Justerad allokering kvv'!$B$1:$AG$700,MATCH(X$1,'Justerad allokering kvv'!$B$1:$AF$1,0),FALSE)),VLOOKUP($B283,'Allokerad kvv'!$B$2:$AV$700,MATCH(X$1,'Allokerad kvv'!$B$1:$AV$1,0),FALSE),VLOOKUP($B283,'Justerad allokering kvv'!$B$1:$AG$700,MATCH(X$1,'Justerad allokering kvv'!$B$1:$AF$1,0),FALSE)))</f>
        <v>0</v>
      </c>
      <c r="Y283">
        <f>IF($B283=" ","",IF(ISERROR(1/VLOOKUP($B283,'Justerad allokering kvv'!$B$1:$AG$700,MATCH(Y$1,'Justerad allokering kvv'!$B$1:$AF$1,0),FALSE)),VLOOKUP($B283,'Allokerad kvv'!$B$2:$AV$700,MATCH(Y$1,'Allokerad kvv'!$B$1:$AV$1,0),FALSE),VLOOKUP($B283,'Justerad allokering kvv'!$B$1:$AG$700,MATCH(Y$1,'Justerad allokering kvv'!$B$1:$AF$1,0),FALSE)))</f>
        <v>0</v>
      </c>
      <c r="AB283">
        <f>IFERROR(VLOOKUP($B283,Kraftvärmeprod!$B$1:$AO$424,MATCH("Tillförd energi från rökgaskondensering (GWh)",Kraftvärmeprod!$B$1:$AG$1,0),FALSE)/1,0)</f>
        <v>0</v>
      </c>
      <c r="AE283" s="122">
        <f t="shared" si="16"/>
        <v>0</v>
      </c>
      <c r="AG283">
        <f t="shared" si="17"/>
        <v>0</v>
      </c>
      <c r="AH283">
        <f t="shared" si="18"/>
        <v>0</v>
      </c>
      <c r="AI283" t="str">
        <f>IF(AH283=0,"",AH283/VLOOKUP(B283,Kraftvärmeprod!$B$1:$BC$480,MATCH("Summa tillförd energi exklusive rökgaskondensering",Kraftvärmeprod!$B$1:$BC$1,0),FALSE))</f>
        <v/>
      </c>
      <c r="AK283">
        <f t="shared" si="19"/>
        <v>0</v>
      </c>
    </row>
    <row r="284" spans="1:37" x14ac:dyDescent="0.25">
      <c r="A284" s="2" t="s">
        <v>437</v>
      </c>
      <c r="B284" s="2" t="s">
        <v>15</v>
      </c>
      <c r="C284">
        <f>IF($B284=" ","",IF(ISERROR(1/VLOOKUP($B284,'Justerad allokering kvv'!$B$1:$AG$700,MATCH(C$1,'Justerad allokering kvv'!$B$1:$AF$1,0),FALSE)),VLOOKUP($B284,'Allokerad kvv'!$B$2:$AV$700,MATCH(C$1,'Allokerad kvv'!$B$1:$AV$1,0),FALSE),VLOOKUP($B284,'Justerad allokering kvv'!$B$1:$AG$700,MATCH(C$1,'Justerad allokering kvv'!$B$1:$AF$1,0),FALSE)))</f>
        <v>0</v>
      </c>
      <c r="D284">
        <f>IF($B284=" ","",IF(ISERROR(1/VLOOKUP($B284,'Justerad allokering kvv'!$B$1:$AG$700,MATCH(D$1,'Justerad allokering kvv'!$B$1:$AF$1,0),FALSE)),VLOOKUP($B284,'Allokerad kvv'!$B$2:$AV$700,MATCH(D$1,'Allokerad kvv'!$B$1:$AV$1,0),FALSE),VLOOKUP($B284,'Justerad allokering kvv'!$B$1:$AG$700,MATCH(D$1,'Justerad allokering kvv'!$B$1:$AF$1,0),FALSE)))</f>
        <v>0</v>
      </c>
      <c r="E284">
        <f>IF($B284=" ","",IF(ISERROR(1/VLOOKUP($B284,'Justerad allokering kvv'!$B$1:$AG$700,MATCH(E$1,'Justerad allokering kvv'!$B$1:$AF$1,0),FALSE)),VLOOKUP($B284,'Allokerad kvv'!$B$2:$AV$700,MATCH(E$1,'Allokerad kvv'!$B$1:$AV$1,0),FALSE),VLOOKUP($B284,'Justerad allokering kvv'!$B$1:$AG$700,MATCH(E$1,'Justerad allokering kvv'!$B$1:$AF$1,0),FALSE)))</f>
        <v>0</v>
      </c>
      <c r="F284">
        <f>IF($B284=" ","",IF(ISERROR(1/VLOOKUP($B284,'Justerad allokering kvv'!$B$1:$AG$700,MATCH(F$1,'Justerad allokering kvv'!$B$1:$AF$1,0),FALSE)),VLOOKUP($B284,'Allokerad kvv'!$B$2:$AV$700,MATCH(F$1,'Allokerad kvv'!$B$1:$AV$1,0),FALSE),VLOOKUP($B284,'Justerad allokering kvv'!$B$1:$AG$700,MATCH(F$1,'Justerad allokering kvv'!$B$1:$AF$1,0),FALSE)))</f>
        <v>0</v>
      </c>
      <c r="G284">
        <f>IF($B284=" ","",IF(ISERROR(1/VLOOKUP($B284,'Justerad allokering kvv'!$B$1:$AG$700,MATCH(G$1,'Justerad allokering kvv'!$B$1:$AF$1,0),FALSE)),VLOOKUP($B284,'Allokerad kvv'!$B$2:$AV$700,MATCH(G$1,'Allokerad kvv'!$B$1:$AV$1,0),FALSE),VLOOKUP($B284,'Justerad allokering kvv'!$B$1:$AG$700,MATCH(G$1,'Justerad allokering kvv'!$B$1:$AF$1,0),FALSE)))</f>
        <v>0</v>
      </c>
      <c r="H284">
        <f>IF($B284=" ","",IF(ISERROR(1/VLOOKUP($B284,'Justerad allokering kvv'!$B$1:$AG$700,MATCH(H$1,'Justerad allokering kvv'!$B$1:$AF$1,0),FALSE)),VLOOKUP($B284,'Allokerad kvv'!$B$2:$AV$700,MATCH(H$1,'Allokerad kvv'!$B$1:$AV$1,0),FALSE),VLOOKUP($B284,'Justerad allokering kvv'!$B$1:$AG$700,MATCH(H$1,'Justerad allokering kvv'!$B$1:$AF$1,0),FALSE)))</f>
        <v>0</v>
      </c>
      <c r="I284">
        <f>IF($B284=" ","",IF(ISERROR(1/VLOOKUP($B284,'Justerad allokering kvv'!$B$1:$AG$700,MATCH(I$1,'Justerad allokering kvv'!$B$1:$AF$1,0),FALSE)),VLOOKUP($B284,'Allokerad kvv'!$B$2:$AV$700,MATCH(I$1,'Allokerad kvv'!$B$1:$AV$1,0),FALSE),VLOOKUP($B284,'Justerad allokering kvv'!$B$1:$AG$700,MATCH(I$1,'Justerad allokering kvv'!$B$1:$AF$1,0),FALSE)))</f>
        <v>0</v>
      </c>
      <c r="J284">
        <f>IF($B284=" ","",IF(ISERROR(1/VLOOKUP($B284,'Justerad allokering kvv'!$B$1:$AG$700,MATCH(J$1,'Justerad allokering kvv'!$B$1:$AF$1,0),FALSE)),VLOOKUP($B284,'Allokerad kvv'!$B$2:$AV$700,MATCH(J$1,'Allokerad kvv'!$B$1:$AV$1,0),FALSE),VLOOKUP($B284,'Justerad allokering kvv'!$B$1:$AG$700,MATCH(J$1,'Justerad allokering kvv'!$B$1:$AF$1,0),FALSE)))</f>
        <v>0</v>
      </c>
      <c r="K284">
        <f>IF($B284=" ","",IF(ISERROR(1/VLOOKUP($B284,'Justerad allokering kvv'!$B$1:$AG$700,MATCH(K$1,'Justerad allokering kvv'!$B$1:$AF$1,0),FALSE)),VLOOKUP($B284,'Allokerad kvv'!$B$2:$AV$700,MATCH(K$1,'Allokerad kvv'!$B$1:$AV$1,0),FALSE),VLOOKUP($B284,'Justerad allokering kvv'!$B$1:$AG$700,MATCH(K$1,'Justerad allokering kvv'!$B$1:$AF$1,0),FALSE)))</f>
        <v>0</v>
      </c>
      <c r="L284">
        <f>IF($B284=" ","",IF(ISERROR(1/VLOOKUP($B284,'Justerad allokering kvv'!$B$1:$AG$700,MATCH(L$1,'Justerad allokering kvv'!$B$1:$AF$1,0),FALSE)),VLOOKUP($B284,'Allokerad kvv'!$B$2:$AV$700,MATCH(L$1,'Allokerad kvv'!$B$1:$AV$1,0),FALSE),VLOOKUP($B284,'Justerad allokering kvv'!$B$1:$AG$700,MATCH(L$1,'Justerad allokering kvv'!$B$1:$AF$1,0),FALSE)))</f>
        <v>0</v>
      </c>
      <c r="M284">
        <f>IF($B284=" ","",IF(ISERROR(1/VLOOKUP($B284,'Justerad allokering kvv'!$B$1:$AG$700,MATCH(M$1,'Justerad allokering kvv'!$B$1:$AF$1,0),FALSE)),VLOOKUP($B284,'Allokerad kvv'!$B$2:$AV$700,MATCH(M$1,'Allokerad kvv'!$B$1:$AV$1,0),FALSE),VLOOKUP($B284,'Justerad allokering kvv'!$B$1:$AG$700,MATCH(M$1,'Justerad allokering kvv'!$B$1:$AF$1,0),FALSE)))</f>
        <v>0</v>
      </c>
      <c r="N284">
        <f>IF($B284=" ","",IF(ISERROR(1/VLOOKUP($B284,'Justerad allokering kvv'!$B$1:$AG$700,MATCH(N$1,'Justerad allokering kvv'!$B$1:$AF$1,0),FALSE)),VLOOKUP($B284,'Allokerad kvv'!$B$2:$AV$700,MATCH(N$1,'Allokerad kvv'!$B$1:$AV$1,0),FALSE),VLOOKUP($B284,'Justerad allokering kvv'!$B$1:$AG$700,MATCH(N$1,'Justerad allokering kvv'!$B$1:$AF$1,0),FALSE)))</f>
        <v>0</v>
      </c>
      <c r="O284">
        <f>IF($B284=" ","",IF(ISERROR(1/VLOOKUP($B284,'Justerad allokering kvv'!$B$1:$AG$700,MATCH(O$1,'Justerad allokering kvv'!$B$1:$AF$1,0),FALSE)),VLOOKUP($B284,'Allokerad kvv'!$B$2:$AV$700,MATCH(O$1,'Allokerad kvv'!$B$1:$AV$1,0),FALSE),VLOOKUP($B284,'Justerad allokering kvv'!$B$1:$AG$700,MATCH(O$1,'Justerad allokering kvv'!$B$1:$AF$1,0),FALSE)))</f>
        <v>0</v>
      </c>
      <c r="P284">
        <f>IF($B284=" ","",IF(ISERROR(1/VLOOKUP($B284,'Justerad allokering kvv'!$B$1:$AG$700,MATCH(P$1,'Justerad allokering kvv'!$B$1:$AF$1,0),FALSE)),VLOOKUP($B284,'Allokerad kvv'!$B$2:$AV$700,MATCH(P$1,'Allokerad kvv'!$B$1:$AV$1,0),FALSE),VLOOKUP($B284,'Justerad allokering kvv'!$B$1:$AG$700,MATCH(P$1,'Justerad allokering kvv'!$B$1:$AF$1,0),FALSE)))</f>
        <v>0</v>
      </c>
      <c r="Q284">
        <f>IF($B284=" ","",IF(ISERROR(1/VLOOKUP($B284,'Justerad allokering kvv'!$B$1:$AG$700,MATCH(Q$1,'Justerad allokering kvv'!$B$1:$AF$1,0),FALSE)),VLOOKUP($B284,'Allokerad kvv'!$B$2:$AV$700,MATCH(Q$1,'Allokerad kvv'!$B$1:$AV$1,0),FALSE),VLOOKUP($B284,'Justerad allokering kvv'!$B$1:$AG$700,MATCH(Q$1,'Justerad allokering kvv'!$B$1:$AF$1,0),FALSE)))</f>
        <v>0</v>
      </c>
      <c r="R284">
        <f>IF($B284=" ","",IF(ISERROR(1/VLOOKUP($B284,'Justerad allokering kvv'!$B$1:$AG$700,MATCH(R$1,'Justerad allokering kvv'!$B$1:$AF$1,0),FALSE)),VLOOKUP($B284,'Allokerad kvv'!$B$2:$AV$700,MATCH(R$1,'Allokerad kvv'!$B$1:$AV$1,0),FALSE),VLOOKUP($B284,'Justerad allokering kvv'!$B$1:$AG$700,MATCH(R$1,'Justerad allokering kvv'!$B$1:$AF$1,0),FALSE)))</f>
        <v>0</v>
      </c>
      <c r="S284">
        <f>IF($B284=" ","",IF(ISERROR(1/VLOOKUP($B284,'Justerad allokering kvv'!$B$1:$AG$700,MATCH(S$1,'Justerad allokering kvv'!$B$1:$AF$1,0),FALSE)),VLOOKUP($B284,'Allokerad kvv'!$B$2:$AV$700,MATCH(S$1,'Allokerad kvv'!$B$1:$AV$1,0),FALSE),VLOOKUP($B284,'Justerad allokering kvv'!$B$1:$AG$700,MATCH(S$1,'Justerad allokering kvv'!$B$1:$AF$1,0),FALSE)))</f>
        <v>0</v>
      </c>
      <c r="T284">
        <f>IF($B284=" ","",IF(ISERROR(1/VLOOKUP($B284,'Justerad allokering kvv'!$B$1:$AG$700,MATCH(T$1,'Justerad allokering kvv'!$B$1:$AF$1,0),FALSE)),VLOOKUP($B284,'Allokerad kvv'!$B$2:$AV$700,MATCH(T$1,'Allokerad kvv'!$B$1:$AV$1,0),FALSE),VLOOKUP($B284,'Justerad allokering kvv'!$B$1:$AG$700,MATCH(T$1,'Justerad allokering kvv'!$B$1:$AF$1,0),FALSE)))</f>
        <v>0</v>
      </c>
      <c r="U284">
        <f>IF($B284=" ","",IF(ISERROR(1/VLOOKUP($B284,'Justerad allokering kvv'!$B$1:$AG$700,MATCH(U$1,'Justerad allokering kvv'!$B$1:$AF$1,0),FALSE)),VLOOKUP($B284,'Allokerad kvv'!$B$2:$AV$700,MATCH(U$1,'Allokerad kvv'!$B$1:$AV$1,0),FALSE),VLOOKUP($B284,'Justerad allokering kvv'!$B$1:$AG$700,MATCH(U$1,'Justerad allokering kvv'!$B$1:$AF$1,0),FALSE)))</f>
        <v>0</v>
      </c>
      <c r="V284">
        <f>IF($B284=" ","",IF(ISERROR(1/VLOOKUP($B284,'Justerad allokering kvv'!$B$1:$AG$700,MATCH(V$1,'Justerad allokering kvv'!$B$1:$AF$1,0),FALSE)),VLOOKUP($B284,'Allokerad kvv'!$B$2:$AV$700,MATCH(V$1,'Allokerad kvv'!$B$1:$AV$1,0),FALSE),VLOOKUP($B284,'Justerad allokering kvv'!$B$1:$AG$700,MATCH(V$1,'Justerad allokering kvv'!$B$1:$AF$1,0),FALSE)))</f>
        <v>0</v>
      </c>
      <c r="W284">
        <f>IF($B284=" ","",IF(ISERROR(1/VLOOKUP($B284,'Justerad allokering kvv'!$B$1:$AG$700,MATCH(W$1,'Justerad allokering kvv'!$B$1:$AF$1,0),FALSE)),VLOOKUP($B284,'Allokerad kvv'!$B$2:$AV$700,MATCH(W$1,'Allokerad kvv'!$B$1:$AV$1,0),FALSE),VLOOKUP($B284,'Justerad allokering kvv'!$B$1:$AG$700,MATCH(W$1,'Justerad allokering kvv'!$B$1:$AF$1,0),FALSE)))</f>
        <v>0</v>
      </c>
      <c r="X284">
        <f>IF($B284=" ","",IF(ISERROR(1/VLOOKUP($B284,'Justerad allokering kvv'!$B$1:$AG$700,MATCH(X$1,'Justerad allokering kvv'!$B$1:$AF$1,0),FALSE)),VLOOKUP($B284,'Allokerad kvv'!$B$2:$AV$700,MATCH(X$1,'Allokerad kvv'!$B$1:$AV$1,0),FALSE),VLOOKUP($B284,'Justerad allokering kvv'!$B$1:$AG$700,MATCH(X$1,'Justerad allokering kvv'!$B$1:$AF$1,0),FALSE)))</f>
        <v>0</v>
      </c>
      <c r="Y284">
        <f>IF($B284=" ","",IF(ISERROR(1/VLOOKUP($B284,'Justerad allokering kvv'!$B$1:$AG$700,MATCH(Y$1,'Justerad allokering kvv'!$B$1:$AF$1,0),FALSE)),VLOOKUP($B284,'Allokerad kvv'!$B$2:$AV$700,MATCH(Y$1,'Allokerad kvv'!$B$1:$AV$1,0),FALSE),VLOOKUP($B284,'Justerad allokering kvv'!$B$1:$AG$700,MATCH(Y$1,'Justerad allokering kvv'!$B$1:$AF$1,0),FALSE)))</f>
        <v>0</v>
      </c>
      <c r="AB284">
        <f>IFERROR(VLOOKUP($B284,Kraftvärmeprod!$B$1:$AO$424,MATCH("Tillförd energi från rökgaskondensering (GWh)",Kraftvärmeprod!$B$1:$AG$1,0),FALSE)/1,0)</f>
        <v>0</v>
      </c>
      <c r="AE284" s="122">
        <f t="shared" si="16"/>
        <v>0</v>
      </c>
      <c r="AG284">
        <f t="shared" si="17"/>
        <v>0</v>
      </c>
      <c r="AH284">
        <f t="shared" si="18"/>
        <v>0</v>
      </c>
      <c r="AI284" t="str">
        <f>IF(AH284=0,"",AH284/VLOOKUP(B284,Kraftvärmeprod!$B$1:$BC$480,MATCH("Summa tillförd energi exklusive rökgaskondensering",Kraftvärmeprod!$B$1:$BC$1,0),FALSE))</f>
        <v/>
      </c>
      <c r="AK284">
        <f t="shared" si="19"/>
        <v>0</v>
      </c>
    </row>
    <row r="285" spans="1:37" x14ac:dyDescent="0.25">
      <c r="A285" s="2" t="s">
        <v>437</v>
      </c>
      <c r="B285" s="2" t="s">
        <v>18</v>
      </c>
      <c r="C285">
        <f>IF($B285=" ","",IF(ISERROR(1/VLOOKUP($B285,'Justerad allokering kvv'!$B$1:$AG$700,MATCH(C$1,'Justerad allokering kvv'!$B$1:$AF$1,0),FALSE)),VLOOKUP($B285,'Allokerad kvv'!$B$2:$AV$700,MATCH(C$1,'Allokerad kvv'!$B$1:$AV$1,0),FALSE),VLOOKUP($B285,'Justerad allokering kvv'!$B$1:$AG$700,MATCH(C$1,'Justerad allokering kvv'!$B$1:$AF$1,0),FALSE)))</f>
        <v>0</v>
      </c>
      <c r="D285">
        <f>IF($B285=" ","",IF(ISERROR(1/VLOOKUP($B285,'Justerad allokering kvv'!$B$1:$AG$700,MATCH(D$1,'Justerad allokering kvv'!$B$1:$AF$1,0),FALSE)),VLOOKUP($B285,'Allokerad kvv'!$B$2:$AV$700,MATCH(D$1,'Allokerad kvv'!$B$1:$AV$1,0),FALSE),VLOOKUP($B285,'Justerad allokering kvv'!$B$1:$AG$700,MATCH(D$1,'Justerad allokering kvv'!$B$1:$AF$1,0),FALSE)))</f>
        <v>0</v>
      </c>
      <c r="E285">
        <f>IF($B285=" ","",IF(ISERROR(1/VLOOKUP($B285,'Justerad allokering kvv'!$B$1:$AG$700,MATCH(E$1,'Justerad allokering kvv'!$B$1:$AF$1,0),FALSE)),VLOOKUP($B285,'Allokerad kvv'!$B$2:$AV$700,MATCH(E$1,'Allokerad kvv'!$B$1:$AV$1,0),FALSE),VLOOKUP($B285,'Justerad allokering kvv'!$B$1:$AG$700,MATCH(E$1,'Justerad allokering kvv'!$B$1:$AF$1,0),FALSE)))</f>
        <v>0</v>
      </c>
      <c r="F285">
        <f>IF($B285=" ","",IF(ISERROR(1/VLOOKUP($B285,'Justerad allokering kvv'!$B$1:$AG$700,MATCH(F$1,'Justerad allokering kvv'!$B$1:$AF$1,0),FALSE)),VLOOKUP($B285,'Allokerad kvv'!$B$2:$AV$700,MATCH(F$1,'Allokerad kvv'!$B$1:$AV$1,0),FALSE),VLOOKUP($B285,'Justerad allokering kvv'!$B$1:$AG$700,MATCH(F$1,'Justerad allokering kvv'!$B$1:$AF$1,0),FALSE)))</f>
        <v>0</v>
      </c>
      <c r="G285">
        <f>IF($B285=" ","",IF(ISERROR(1/VLOOKUP($B285,'Justerad allokering kvv'!$B$1:$AG$700,MATCH(G$1,'Justerad allokering kvv'!$B$1:$AF$1,0),FALSE)),VLOOKUP($B285,'Allokerad kvv'!$B$2:$AV$700,MATCH(G$1,'Allokerad kvv'!$B$1:$AV$1,0),FALSE),VLOOKUP($B285,'Justerad allokering kvv'!$B$1:$AG$700,MATCH(G$1,'Justerad allokering kvv'!$B$1:$AF$1,0),FALSE)))</f>
        <v>0</v>
      </c>
      <c r="H285">
        <f>IF($B285=" ","",IF(ISERROR(1/VLOOKUP($B285,'Justerad allokering kvv'!$B$1:$AG$700,MATCH(H$1,'Justerad allokering kvv'!$B$1:$AF$1,0),FALSE)),VLOOKUP($B285,'Allokerad kvv'!$B$2:$AV$700,MATCH(H$1,'Allokerad kvv'!$B$1:$AV$1,0),FALSE),VLOOKUP($B285,'Justerad allokering kvv'!$B$1:$AG$700,MATCH(H$1,'Justerad allokering kvv'!$B$1:$AF$1,0),FALSE)))</f>
        <v>0</v>
      </c>
      <c r="I285">
        <f>IF($B285=" ","",IF(ISERROR(1/VLOOKUP($B285,'Justerad allokering kvv'!$B$1:$AG$700,MATCH(I$1,'Justerad allokering kvv'!$B$1:$AF$1,0),FALSE)),VLOOKUP($B285,'Allokerad kvv'!$B$2:$AV$700,MATCH(I$1,'Allokerad kvv'!$B$1:$AV$1,0),FALSE),VLOOKUP($B285,'Justerad allokering kvv'!$B$1:$AG$700,MATCH(I$1,'Justerad allokering kvv'!$B$1:$AF$1,0),FALSE)))</f>
        <v>0</v>
      </c>
      <c r="J285">
        <f>IF($B285=" ","",IF(ISERROR(1/VLOOKUP($B285,'Justerad allokering kvv'!$B$1:$AG$700,MATCH(J$1,'Justerad allokering kvv'!$B$1:$AF$1,0),FALSE)),VLOOKUP($B285,'Allokerad kvv'!$B$2:$AV$700,MATCH(J$1,'Allokerad kvv'!$B$1:$AV$1,0),FALSE),VLOOKUP($B285,'Justerad allokering kvv'!$B$1:$AG$700,MATCH(J$1,'Justerad allokering kvv'!$B$1:$AF$1,0),FALSE)))</f>
        <v>0</v>
      </c>
      <c r="K285">
        <f>IF($B285=" ","",IF(ISERROR(1/VLOOKUP($B285,'Justerad allokering kvv'!$B$1:$AG$700,MATCH(K$1,'Justerad allokering kvv'!$B$1:$AF$1,0),FALSE)),VLOOKUP($B285,'Allokerad kvv'!$B$2:$AV$700,MATCH(K$1,'Allokerad kvv'!$B$1:$AV$1,0),FALSE),VLOOKUP($B285,'Justerad allokering kvv'!$B$1:$AG$700,MATCH(K$1,'Justerad allokering kvv'!$B$1:$AF$1,0),FALSE)))</f>
        <v>0</v>
      </c>
      <c r="L285">
        <f>IF($B285=" ","",IF(ISERROR(1/VLOOKUP($B285,'Justerad allokering kvv'!$B$1:$AG$700,MATCH(L$1,'Justerad allokering kvv'!$B$1:$AF$1,0),FALSE)),VLOOKUP($B285,'Allokerad kvv'!$B$2:$AV$700,MATCH(L$1,'Allokerad kvv'!$B$1:$AV$1,0),FALSE),VLOOKUP($B285,'Justerad allokering kvv'!$B$1:$AG$700,MATCH(L$1,'Justerad allokering kvv'!$B$1:$AF$1,0),FALSE)))</f>
        <v>0</v>
      </c>
      <c r="M285">
        <f>IF($B285=" ","",IF(ISERROR(1/VLOOKUP($B285,'Justerad allokering kvv'!$B$1:$AG$700,MATCH(M$1,'Justerad allokering kvv'!$B$1:$AF$1,0),FALSE)),VLOOKUP($B285,'Allokerad kvv'!$B$2:$AV$700,MATCH(M$1,'Allokerad kvv'!$B$1:$AV$1,0),FALSE),VLOOKUP($B285,'Justerad allokering kvv'!$B$1:$AG$700,MATCH(M$1,'Justerad allokering kvv'!$B$1:$AF$1,0),FALSE)))</f>
        <v>0</v>
      </c>
      <c r="N285">
        <f>IF($B285=" ","",IF(ISERROR(1/VLOOKUP($B285,'Justerad allokering kvv'!$B$1:$AG$700,MATCH(N$1,'Justerad allokering kvv'!$B$1:$AF$1,0),FALSE)),VLOOKUP($B285,'Allokerad kvv'!$B$2:$AV$700,MATCH(N$1,'Allokerad kvv'!$B$1:$AV$1,0),FALSE),VLOOKUP($B285,'Justerad allokering kvv'!$B$1:$AG$700,MATCH(N$1,'Justerad allokering kvv'!$B$1:$AF$1,0),FALSE)))</f>
        <v>0</v>
      </c>
      <c r="O285">
        <f>IF($B285=" ","",IF(ISERROR(1/VLOOKUP($B285,'Justerad allokering kvv'!$B$1:$AG$700,MATCH(O$1,'Justerad allokering kvv'!$B$1:$AF$1,0),FALSE)),VLOOKUP($B285,'Allokerad kvv'!$B$2:$AV$700,MATCH(O$1,'Allokerad kvv'!$B$1:$AV$1,0),FALSE),VLOOKUP($B285,'Justerad allokering kvv'!$B$1:$AG$700,MATCH(O$1,'Justerad allokering kvv'!$B$1:$AF$1,0),FALSE)))</f>
        <v>0</v>
      </c>
      <c r="P285">
        <f>IF($B285=" ","",IF(ISERROR(1/VLOOKUP($B285,'Justerad allokering kvv'!$B$1:$AG$700,MATCH(P$1,'Justerad allokering kvv'!$B$1:$AF$1,0),FALSE)),VLOOKUP($B285,'Allokerad kvv'!$B$2:$AV$700,MATCH(P$1,'Allokerad kvv'!$B$1:$AV$1,0),FALSE),VLOOKUP($B285,'Justerad allokering kvv'!$B$1:$AG$700,MATCH(P$1,'Justerad allokering kvv'!$B$1:$AF$1,0),FALSE)))</f>
        <v>0</v>
      </c>
      <c r="Q285">
        <f>IF($B285=" ","",IF(ISERROR(1/VLOOKUP($B285,'Justerad allokering kvv'!$B$1:$AG$700,MATCH(Q$1,'Justerad allokering kvv'!$B$1:$AF$1,0),FALSE)),VLOOKUP($B285,'Allokerad kvv'!$B$2:$AV$700,MATCH(Q$1,'Allokerad kvv'!$B$1:$AV$1,0),FALSE),VLOOKUP($B285,'Justerad allokering kvv'!$B$1:$AG$700,MATCH(Q$1,'Justerad allokering kvv'!$B$1:$AF$1,0),FALSE)))</f>
        <v>0</v>
      </c>
      <c r="R285">
        <f>IF($B285=" ","",IF(ISERROR(1/VLOOKUP($B285,'Justerad allokering kvv'!$B$1:$AG$700,MATCH(R$1,'Justerad allokering kvv'!$B$1:$AF$1,0),FALSE)),VLOOKUP($B285,'Allokerad kvv'!$B$2:$AV$700,MATCH(R$1,'Allokerad kvv'!$B$1:$AV$1,0),FALSE),VLOOKUP($B285,'Justerad allokering kvv'!$B$1:$AG$700,MATCH(R$1,'Justerad allokering kvv'!$B$1:$AF$1,0),FALSE)))</f>
        <v>0</v>
      </c>
      <c r="S285">
        <f>IF($B285=" ","",IF(ISERROR(1/VLOOKUP($B285,'Justerad allokering kvv'!$B$1:$AG$700,MATCH(S$1,'Justerad allokering kvv'!$B$1:$AF$1,0),FALSE)),VLOOKUP($B285,'Allokerad kvv'!$B$2:$AV$700,MATCH(S$1,'Allokerad kvv'!$B$1:$AV$1,0),FALSE),VLOOKUP($B285,'Justerad allokering kvv'!$B$1:$AG$700,MATCH(S$1,'Justerad allokering kvv'!$B$1:$AF$1,0),FALSE)))</f>
        <v>0</v>
      </c>
      <c r="T285">
        <f>IF($B285=" ","",IF(ISERROR(1/VLOOKUP($B285,'Justerad allokering kvv'!$B$1:$AG$700,MATCH(T$1,'Justerad allokering kvv'!$B$1:$AF$1,0),FALSE)),VLOOKUP($B285,'Allokerad kvv'!$B$2:$AV$700,MATCH(T$1,'Allokerad kvv'!$B$1:$AV$1,0),FALSE),VLOOKUP($B285,'Justerad allokering kvv'!$B$1:$AG$700,MATCH(T$1,'Justerad allokering kvv'!$B$1:$AF$1,0),FALSE)))</f>
        <v>0</v>
      </c>
      <c r="U285">
        <f>IF($B285=" ","",IF(ISERROR(1/VLOOKUP($B285,'Justerad allokering kvv'!$B$1:$AG$700,MATCH(U$1,'Justerad allokering kvv'!$B$1:$AF$1,0),FALSE)),VLOOKUP($B285,'Allokerad kvv'!$B$2:$AV$700,MATCH(U$1,'Allokerad kvv'!$B$1:$AV$1,0),FALSE),VLOOKUP($B285,'Justerad allokering kvv'!$B$1:$AG$700,MATCH(U$1,'Justerad allokering kvv'!$B$1:$AF$1,0),FALSE)))</f>
        <v>0</v>
      </c>
      <c r="V285">
        <f>IF($B285=" ","",IF(ISERROR(1/VLOOKUP($B285,'Justerad allokering kvv'!$B$1:$AG$700,MATCH(V$1,'Justerad allokering kvv'!$B$1:$AF$1,0),FALSE)),VLOOKUP($B285,'Allokerad kvv'!$B$2:$AV$700,MATCH(V$1,'Allokerad kvv'!$B$1:$AV$1,0),FALSE),VLOOKUP($B285,'Justerad allokering kvv'!$B$1:$AG$700,MATCH(V$1,'Justerad allokering kvv'!$B$1:$AF$1,0),FALSE)))</f>
        <v>0</v>
      </c>
      <c r="W285">
        <f>IF($B285=" ","",IF(ISERROR(1/VLOOKUP($B285,'Justerad allokering kvv'!$B$1:$AG$700,MATCH(W$1,'Justerad allokering kvv'!$B$1:$AF$1,0),FALSE)),VLOOKUP($B285,'Allokerad kvv'!$B$2:$AV$700,MATCH(W$1,'Allokerad kvv'!$B$1:$AV$1,0),FALSE),VLOOKUP($B285,'Justerad allokering kvv'!$B$1:$AG$700,MATCH(W$1,'Justerad allokering kvv'!$B$1:$AF$1,0),FALSE)))</f>
        <v>0</v>
      </c>
      <c r="X285">
        <f>IF($B285=" ","",IF(ISERROR(1/VLOOKUP($B285,'Justerad allokering kvv'!$B$1:$AG$700,MATCH(X$1,'Justerad allokering kvv'!$B$1:$AF$1,0),FALSE)),VLOOKUP($B285,'Allokerad kvv'!$B$2:$AV$700,MATCH(X$1,'Allokerad kvv'!$B$1:$AV$1,0),FALSE),VLOOKUP($B285,'Justerad allokering kvv'!$B$1:$AG$700,MATCH(X$1,'Justerad allokering kvv'!$B$1:$AF$1,0),FALSE)))</f>
        <v>0</v>
      </c>
      <c r="Y285">
        <f>IF($B285=" ","",IF(ISERROR(1/VLOOKUP($B285,'Justerad allokering kvv'!$B$1:$AG$700,MATCH(Y$1,'Justerad allokering kvv'!$B$1:$AF$1,0),FALSE)),VLOOKUP($B285,'Allokerad kvv'!$B$2:$AV$700,MATCH(Y$1,'Allokerad kvv'!$B$1:$AV$1,0),FALSE),VLOOKUP($B285,'Justerad allokering kvv'!$B$1:$AG$700,MATCH(Y$1,'Justerad allokering kvv'!$B$1:$AF$1,0),FALSE)))</f>
        <v>0</v>
      </c>
      <c r="AB285">
        <f>IFERROR(VLOOKUP($B285,Kraftvärmeprod!$B$1:$AO$424,MATCH("Tillförd energi från rökgaskondensering (GWh)",Kraftvärmeprod!$B$1:$AG$1,0),FALSE)/1,0)</f>
        <v>0</v>
      </c>
      <c r="AE285" s="122">
        <f t="shared" si="16"/>
        <v>0</v>
      </c>
      <c r="AG285">
        <f t="shared" si="17"/>
        <v>0</v>
      </c>
      <c r="AH285">
        <f t="shared" si="18"/>
        <v>0</v>
      </c>
      <c r="AI285" t="str">
        <f>IF(AH285=0,"",AH285/VLOOKUP(B285,Kraftvärmeprod!$B$1:$BC$480,MATCH("Summa tillförd energi exklusive rökgaskondensering",Kraftvärmeprod!$B$1:$BC$1,0),FALSE))</f>
        <v/>
      </c>
      <c r="AK285">
        <f t="shared" si="19"/>
        <v>0</v>
      </c>
    </row>
    <row r="286" spans="1:37" x14ac:dyDescent="0.25">
      <c r="A286" s="2" t="s">
        <v>437</v>
      </c>
      <c r="B286" s="2" t="s">
        <v>19</v>
      </c>
      <c r="C286">
        <f>IF($B286=" ","",IF(ISERROR(1/VLOOKUP($B286,'Justerad allokering kvv'!$B$1:$AG$700,MATCH(C$1,'Justerad allokering kvv'!$B$1:$AF$1,0),FALSE)),VLOOKUP($B286,'Allokerad kvv'!$B$2:$AV$700,MATCH(C$1,'Allokerad kvv'!$B$1:$AV$1,0),FALSE),VLOOKUP($B286,'Justerad allokering kvv'!$B$1:$AG$700,MATCH(C$1,'Justerad allokering kvv'!$B$1:$AF$1,0),FALSE)))</f>
        <v>0</v>
      </c>
      <c r="D286">
        <f>IF($B286=" ","",IF(ISERROR(1/VLOOKUP($B286,'Justerad allokering kvv'!$B$1:$AG$700,MATCH(D$1,'Justerad allokering kvv'!$B$1:$AF$1,0),FALSE)),VLOOKUP($B286,'Allokerad kvv'!$B$2:$AV$700,MATCH(D$1,'Allokerad kvv'!$B$1:$AV$1,0),FALSE),VLOOKUP($B286,'Justerad allokering kvv'!$B$1:$AG$700,MATCH(D$1,'Justerad allokering kvv'!$B$1:$AF$1,0),FALSE)))</f>
        <v>0</v>
      </c>
      <c r="E286">
        <f>IF($B286=" ","",IF(ISERROR(1/VLOOKUP($B286,'Justerad allokering kvv'!$B$1:$AG$700,MATCH(E$1,'Justerad allokering kvv'!$B$1:$AF$1,0),FALSE)),VLOOKUP($B286,'Allokerad kvv'!$B$2:$AV$700,MATCH(E$1,'Allokerad kvv'!$B$1:$AV$1,0),FALSE),VLOOKUP($B286,'Justerad allokering kvv'!$B$1:$AG$700,MATCH(E$1,'Justerad allokering kvv'!$B$1:$AF$1,0),FALSE)))</f>
        <v>0</v>
      </c>
      <c r="F286">
        <f>IF($B286=" ","",IF(ISERROR(1/VLOOKUP($B286,'Justerad allokering kvv'!$B$1:$AG$700,MATCH(F$1,'Justerad allokering kvv'!$B$1:$AF$1,0),FALSE)),VLOOKUP($B286,'Allokerad kvv'!$B$2:$AV$700,MATCH(F$1,'Allokerad kvv'!$B$1:$AV$1,0),FALSE),VLOOKUP($B286,'Justerad allokering kvv'!$B$1:$AG$700,MATCH(F$1,'Justerad allokering kvv'!$B$1:$AF$1,0),FALSE)))</f>
        <v>0</v>
      </c>
      <c r="G286">
        <f>IF($B286=" ","",IF(ISERROR(1/VLOOKUP($B286,'Justerad allokering kvv'!$B$1:$AG$700,MATCH(G$1,'Justerad allokering kvv'!$B$1:$AF$1,0),FALSE)),VLOOKUP($B286,'Allokerad kvv'!$B$2:$AV$700,MATCH(G$1,'Allokerad kvv'!$B$1:$AV$1,0),FALSE),VLOOKUP($B286,'Justerad allokering kvv'!$B$1:$AG$700,MATCH(G$1,'Justerad allokering kvv'!$B$1:$AF$1,0),FALSE)))</f>
        <v>0</v>
      </c>
      <c r="H286">
        <f>IF($B286=" ","",IF(ISERROR(1/VLOOKUP($B286,'Justerad allokering kvv'!$B$1:$AG$700,MATCH(H$1,'Justerad allokering kvv'!$B$1:$AF$1,0),FALSE)),VLOOKUP($B286,'Allokerad kvv'!$B$2:$AV$700,MATCH(H$1,'Allokerad kvv'!$B$1:$AV$1,0),FALSE),VLOOKUP($B286,'Justerad allokering kvv'!$B$1:$AG$700,MATCH(H$1,'Justerad allokering kvv'!$B$1:$AF$1,0),FALSE)))</f>
        <v>0</v>
      </c>
      <c r="I286">
        <f>IF($B286=" ","",IF(ISERROR(1/VLOOKUP($B286,'Justerad allokering kvv'!$B$1:$AG$700,MATCH(I$1,'Justerad allokering kvv'!$B$1:$AF$1,0),FALSE)),VLOOKUP($B286,'Allokerad kvv'!$B$2:$AV$700,MATCH(I$1,'Allokerad kvv'!$B$1:$AV$1,0),FALSE),VLOOKUP($B286,'Justerad allokering kvv'!$B$1:$AG$700,MATCH(I$1,'Justerad allokering kvv'!$B$1:$AF$1,0),FALSE)))</f>
        <v>0</v>
      </c>
      <c r="J286">
        <f>IF($B286=" ","",IF(ISERROR(1/VLOOKUP($B286,'Justerad allokering kvv'!$B$1:$AG$700,MATCH(J$1,'Justerad allokering kvv'!$B$1:$AF$1,0),FALSE)),VLOOKUP($B286,'Allokerad kvv'!$B$2:$AV$700,MATCH(J$1,'Allokerad kvv'!$B$1:$AV$1,0),FALSE),VLOOKUP($B286,'Justerad allokering kvv'!$B$1:$AG$700,MATCH(J$1,'Justerad allokering kvv'!$B$1:$AF$1,0),FALSE)))</f>
        <v>0</v>
      </c>
      <c r="K286">
        <f>IF($B286=" ","",IF(ISERROR(1/VLOOKUP($B286,'Justerad allokering kvv'!$B$1:$AG$700,MATCH(K$1,'Justerad allokering kvv'!$B$1:$AF$1,0),FALSE)),VLOOKUP($B286,'Allokerad kvv'!$B$2:$AV$700,MATCH(K$1,'Allokerad kvv'!$B$1:$AV$1,0),FALSE),VLOOKUP($B286,'Justerad allokering kvv'!$B$1:$AG$700,MATCH(K$1,'Justerad allokering kvv'!$B$1:$AF$1,0),FALSE)))</f>
        <v>0</v>
      </c>
      <c r="L286">
        <f>IF($B286=" ","",IF(ISERROR(1/VLOOKUP($B286,'Justerad allokering kvv'!$B$1:$AG$700,MATCH(L$1,'Justerad allokering kvv'!$B$1:$AF$1,0),FALSE)),VLOOKUP($B286,'Allokerad kvv'!$B$2:$AV$700,MATCH(L$1,'Allokerad kvv'!$B$1:$AV$1,0),FALSE),VLOOKUP($B286,'Justerad allokering kvv'!$B$1:$AG$700,MATCH(L$1,'Justerad allokering kvv'!$B$1:$AF$1,0),FALSE)))</f>
        <v>0</v>
      </c>
      <c r="M286">
        <f>IF($B286=" ","",IF(ISERROR(1/VLOOKUP($B286,'Justerad allokering kvv'!$B$1:$AG$700,MATCH(M$1,'Justerad allokering kvv'!$B$1:$AF$1,0),FALSE)),VLOOKUP($B286,'Allokerad kvv'!$B$2:$AV$700,MATCH(M$1,'Allokerad kvv'!$B$1:$AV$1,0),FALSE),VLOOKUP($B286,'Justerad allokering kvv'!$B$1:$AG$700,MATCH(M$1,'Justerad allokering kvv'!$B$1:$AF$1,0),FALSE)))</f>
        <v>0</v>
      </c>
      <c r="N286">
        <f>IF($B286=" ","",IF(ISERROR(1/VLOOKUP($B286,'Justerad allokering kvv'!$B$1:$AG$700,MATCH(N$1,'Justerad allokering kvv'!$B$1:$AF$1,0),FALSE)),VLOOKUP($B286,'Allokerad kvv'!$B$2:$AV$700,MATCH(N$1,'Allokerad kvv'!$B$1:$AV$1,0),FALSE),VLOOKUP($B286,'Justerad allokering kvv'!$B$1:$AG$700,MATCH(N$1,'Justerad allokering kvv'!$B$1:$AF$1,0),FALSE)))</f>
        <v>0</v>
      </c>
      <c r="O286">
        <f>IF($B286=" ","",IF(ISERROR(1/VLOOKUP($B286,'Justerad allokering kvv'!$B$1:$AG$700,MATCH(O$1,'Justerad allokering kvv'!$B$1:$AF$1,0),FALSE)),VLOOKUP($B286,'Allokerad kvv'!$B$2:$AV$700,MATCH(O$1,'Allokerad kvv'!$B$1:$AV$1,0),FALSE),VLOOKUP($B286,'Justerad allokering kvv'!$B$1:$AG$700,MATCH(O$1,'Justerad allokering kvv'!$B$1:$AF$1,0),FALSE)))</f>
        <v>0</v>
      </c>
      <c r="P286">
        <f>IF($B286=" ","",IF(ISERROR(1/VLOOKUP($B286,'Justerad allokering kvv'!$B$1:$AG$700,MATCH(P$1,'Justerad allokering kvv'!$B$1:$AF$1,0),FALSE)),VLOOKUP($B286,'Allokerad kvv'!$B$2:$AV$700,MATCH(P$1,'Allokerad kvv'!$B$1:$AV$1,0),FALSE),VLOOKUP($B286,'Justerad allokering kvv'!$B$1:$AG$700,MATCH(P$1,'Justerad allokering kvv'!$B$1:$AF$1,0),FALSE)))</f>
        <v>0</v>
      </c>
      <c r="Q286">
        <f>IF($B286=" ","",IF(ISERROR(1/VLOOKUP($B286,'Justerad allokering kvv'!$B$1:$AG$700,MATCH(Q$1,'Justerad allokering kvv'!$B$1:$AF$1,0),FALSE)),VLOOKUP($B286,'Allokerad kvv'!$B$2:$AV$700,MATCH(Q$1,'Allokerad kvv'!$B$1:$AV$1,0),FALSE),VLOOKUP($B286,'Justerad allokering kvv'!$B$1:$AG$700,MATCH(Q$1,'Justerad allokering kvv'!$B$1:$AF$1,0),FALSE)))</f>
        <v>0</v>
      </c>
      <c r="R286">
        <f>IF($B286=" ","",IF(ISERROR(1/VLOOKUP($B286,'Justerad allokering kvv'!$B$1:$AG$700,MATCH(R$1,'Justerad allokering kvv'!$B$1:$AF$1,0),FALSE)),VLOOKUP($B286,'Allokerad kvv'!$B$2:$AV$700,MATCH(R$1,'Allokerad kvv'!$B$1:$AV$1,0),FALSE),VLOOKUP($B286,'Justerad allokering kvv'!$B$1:$AG$700,MATCH(R$1,'Justerad allokering kvv'!$B$1:$AF$1,0),FALSE)))</f>
        <v>0</v>
      </c>
      <c r="S286">
        <f>IF($B286=" ","",IF(ISERROR(1/VLOOKUP($B286,'Justerad allokering kvv'!$B$1:$AG$700,MATCH(S$1,'Justerad allokering kvv'!$B$1:$AF$1,0),FALSE)),VLOOKUP($B286,'Allokerad kvv'!$B$2:$AV$700,MATCH(S$1,'Allokerad kvv'!$B$1:$AV$1,0),FALSE),VLOOKUP($B286,'Justerad allokering kvv'!$B$1:$AG$700,MATCH(S$1,'Justerad allokering kvv'!$B$1:$AF$1,0),FALSE)))</f>
        <v>0</v>
      </c>
      <c r="T286">
        <f>IF($B286=" ","",IF(ISERROR(1/VLOOKUP($B286,'Justerad allokering kvv'!$B$1:$AG$700,MATCH(T$1,'Justerad allokering kvv'!$B$1:$AF$1,0),FALSE)),VLOOKUP($B286,'Allokerad kvv'!$B$2:$AV$700,MATCH(T$1,'Allokerad kvv'!$B$1:$AV$1,0),FALSE),VLOOKUP($B286,'Justerad allokering kvv'!$B$1:$AG$700,MATCH(T$1,'Justerad allokering kvv'!$B$1:$AF$1,0),FALSE)))</f>
        <v>0</v>
      </c>
      <c r="U286">
        <f>IF($B286=" ","",IF(ISERROR(1/VLOOKUP($B286,'Justerad allokering kvv'!$B$1:$AG$700,MATCH(U$1,'Justerad allokering kvv'!$B$1:$AF$1,0),FALSE)),VLOOKUP($B286,'Allokerad kvv'!$B$2:$AV$700,MATCH(U$1,'Allokerad kvv'!$B$1:$AV$1,0),FALSE),VLOOKUP($B286,'Justerad allokering kvv'!$B$1:$AG$700,MATCH(U$1,'Justerad allokering kvv'!$B$1:$AF$1,0),FALSE)))</f>
        <v>0</v>
      </c>
      <c r="V286">
        <f>IF($B286=" ","",IF(ISERROR(1/VLOOKUP($B286,'Justerad allokering kvv'!$B$1:$AG$700,MATCH(V$1,'Justerad allokering kvv'!$B$1:$AF$1,0),FALSE)),VLOOKUP($B286,'Allokerad kvv'!$B$2:$AV$700,MATCH(V$1,'Allokerad kvv'!$B$1:$AV$1,0),FALSE),VLOOKUP($B286,'Justerad allokering kvv'!$B$1:$AG$700,MATCH(V$1,'Justerad allokering kvv'!$B$1:$AF$1,0),FALSE)))</f>
        <v>0</v>
      </c>
      <c r="W286">
        <f>IF($B286=" ","",IF(ISERROR(1/VLOOKUP($B286,'Justerad allokering kvv'!$B$1:$AG$700,MATCH(W$1,'Justerad allokering kvv'!$B$1:$AF$1,0),FALSE)),VLOOKUP($B286,'Allokerad kvv'!$B$2:$AV$700,MATCH(W$1,'Allokerad kvv'!$B$1:$AV$1,0),FALSE),VLOOKUP($B286,'Justerad allokering kvv'!$B$1:$AG$700,MATCH(W$1,'Justerad allokering kvv'!$B$1:$AF$1,0),FALSE)))</f>
        <v>0</v>
      </c>
      <c r="X286">
        <f>IF($B286=" ","",IF(ISERROR(1/VLOOKUP($B286,'Justerad allokering kvv'!$B$1:$AG$700,MATCH(X$1,'Justerad allokering kvv'!$B$1:$AF$1,0),FALSE)),VLOOKUP($B286,'Allokerad kvv'!$B$2:$AV$700,MATCH(X$1,'Allokerad kvv'!$B$1:$AV$1,0),FALSE),VLOOKUP($B286,'Justerad allokering kvv'!$B$1:$AG$700,MATCH(X$1,'Justerad allokering kvv'!$B$1:$AF$1,0),FALSE)))</f>
        <v>0</v>
      </c>
      <c r="Y286">
        <f>IF($B286=" ","",IF(ISERROR(1/VLOOKUP($B286,'Justerad allokering kvv'!$B$1:$AG$700,MATCH(Y$1,'Justerad allokering kvv'!$B$1:$AF$1,0),FALSE)),VLOOKUP($B286,'Allokerad kvv'!$B$2:$AV$700,MATCH(Y$1,'Allokerad kvv'!$B$1:$AV$1,0),FALSE),VLOOKUP($B286,'Justerad allokering kvv'!$B$1:$AG$700,MATCH(Y$1,'Justerad allokering kvv'!$B$1:$AF$1,0),FALSE)))</f>
        <v>0</v>
      </c>
      <c r="AB286">
        <f>IFERROR(VLOOKUP($B286,Kraftvärmeprod!$B$1:$AO$424,MATCH("Tillförd energi från rökgaskondensering (GWh)",Kraftvärmeprod!$B$1:$AG$1,0),FALSE)/1,0)</f>
        <v>0</v>
      </c>
      <c r="AE286" s="122">
        <f t="shared" si="16"/>
        <v>0</v>
      </c>
      <c r="AG286">
        <f t="shared" si="17"/>
        <v>0</v>
      </c>
      <c r="AH286">
        <f t="shared" si="18"/>
        <v>0</v>
      </c>
      <c r="AI286" t="str">
        <f>IF(AH286=0,"",AH286/VLOOKUP(B286,Kraftvärmeprod!$B$1:$BC$480,MATCH("Summa tillförd energi exklusive rökgaskondensering",Kraftvärmeprod!$B$1:$BC$1,0),FALSE))</f>
        <v/>
      </c>
      <c r="AK286">
        <f t="shared" si="19"/>
        <v>0</v>
      </c>
    </row>
    <row r="287" spans="1:37" x14ac:dyDescent="0.25">
      <c r="A287" s="2" t="s">
        <v>437</v>
      </c>
      <c r="B287" s="2" t="s">
        <v>20</v>
      </c>
      <c r="C287">
        <f>IF($B287=" ","",IF(ISERROR(1/VLOOKUP($B287,'Justerad allokering kvv'!$B$1:$AG$700,MATCH(C$1,'Justerad allokering kvv'!$B$1:$AF$1,0),FALSE)),VLOOKUP($B287,'Allokerad kvv'!$B$2:$AV$700,MATCH(C$1,'Allokerad kvv'!$B$1:$AV$1,0),FALSE),VLOOKUP($B287,'Justerad allokering kvv'!$B$1:$AG$700,MATCH(C$1,'Justerad allokering kvv'!$B$1:$AF$1,0),FALSE)))</f>
        <v>0</v>
      </c>
      <c r="D287">
        <f>IF($B287=" ","",IF(ISERROR(1/VLOOKUP($B287,'Justerad allokering kvv'!$B$1:$AG$700,MATCH(D$1,'Justerad allokering kvv'!$B$1:$AF$1,0),FALSE)),VLOOKUP($B287,'Allokerad kvv'!$B$2:$AV$700,MATCH(D$1,'Allokerad kvv'!$B$1:$AV$1,0),FALSE),VLOOKUP($B287,'Justerad allokering kvv'!$B$1:$AG$700,MATCH(D$1,'Justerad allokering kvv'!$B$1:$AF$1,0),FALSE)))</f>
        <v>0</v>
      </c>
      <c r="E287">
        <f>IF($B287=" ","",IF(ISERROR(1/VLOOKUP($B287,'Justerad allokering kvv'!$B$1:$AG$700,MATCH(E$1,'Justerad allokering kvv'!$B$1:$AF$1,0),FALSE)),VLOOKUP($B287,'Allokerad kvv'!$B$2:$AV$700,MATCH(E$1,'Allokerad kvv'!$B$1:$AV$1,0),FALSE),VLOOKUP($B287,'Justerad allokering kvv'!$B$1:$AG$700,MATCH(E$1,'Justerad allokering kvv'!$B$1:$AF$1,0),FALSE)))</f>
        <v>0</v>
      </c>
      <c r="F287">
        <f>IF($B287=" ","",IF(ISERROR(1/VLOOKUP($B287,'Justerad allokering kvv'!$B$1:$AG$700,MATCH(F$1,'Justerad allokering kvv'!$B$1:$AF$1,0),FALSE)),VLOOKUP($B287,'Allokerad kvv'!$B$2:$AV$700,MATCH(F$1,'Allokerad kvv'!$B$1:$AV$1,0),FALSE),VLOOKUP($B287,'Justerad allokering kvv'!$B$1:$AG$700,MATCH(F$1,'Justerad allokering kvv'!$B$1:$AF$1,0),FALSE)))</f>
        <v>0</v>
      </c>
      <c r="G287">
        <f>IF($B287=" ","",IF(ISERROR(1/VLOOKUP($B287,'Justerad allokering kvv'!$B$1:$AG$700,MATCH(G$1,'Justerad allokering kvv'!$B$1:$AF$1,0),FALSE)),VLOOKUP($B287,'Allokerad kvv'!$B$2:$AV$700,MATCH(G$1,'Allokerad kvv'!$B$1:$AV$1,0),FALSE),VLOOKUP($B287,'Justerad allokering kvv'!$B$1:$AG$700,MATCH(G$1,'Justerad allokering kvv'!$B$1:$AF$1,0),FALSE)))</f>
        <v>0</v>
      </c>
      <c r="H287">
        <f>IF($B287=" ","",IF(ISERROR(1/VLOOKUP($B287,'Justerad allokering kvv'!$B$1:$AG$700,MATCH(H$1,'Justerad allokering kvv'!$B$1:$AF$1,0),FALSE)),VLOOKUP($B287,'Allokerad kvv'!$B$2:$AV$700,MATCH(H$1,'Allokerad kvv'!$B$1:$AV$1,0),FALSE),VLOOKUP($B287,'Justerad allokering kvv'!$B$1:$AG$700,MATCH(H$1,'Justerad allokering kvv'!$B$1:$AF$1,0),FALSE)))</f>
        <v>0</v>
      </c>
      <c r="I287">
        <f>IF($B287=" ","",IF(ISERROR(1/VLOOKUP($B287,'Justerad allokering kvv'!$B$1:$AG$700,MATCH(I$1,'Justerad allokering kvv'!$B$1:$AF$1,0),FALSE)),VLOOKUP($B287,'Allokerad kvv'!$B$2:$AV$700,MATCH(I$1,'Allokerad kvv'!$B$1:$AV$1,0),FALSE),VLOOKUP($B287,'Justerad allokering kvv'!$B$1:$AG$700,MATCH(I$1,'Justerad allokering kvv'!$B$1:$AF$1,0),FALSE)))</f>
        <v>0</v>
      </c>
      <c r="J287">
        <f>IF($B287=" ","",IF(ISERROR(1/VLOOKUP($B287,'Justerad allokering kvv'!$B$1:$AG$700,MATCH(J$1,'Justerad allokering kvv'!$B$1:$AF$1,0),FALSE)),VLOOKUP($B287,'Allokerad kvv'!$B$2:$AV$700,MATCH(J$1,'Allokerad kvv'!$B$1:$AV$1,0),FALSE),VLOOKUP($B287,'Justerad allokering kvv'!$B$1:$AG$700,MATCH(J$1,'Justerad allokering kvv'!$B$1:$AF$1,0),FALSE)))</f>
        <v>0</v>
      </c>
      <c r="K287">
        <f>IF($B287=" ","",IF(ISERROR(1/VLOOKUP($B287,'Justerad allokering kvv'!$B$1:$AG$700,MATCH(K$1,'Justerad allokering kvv'!$B$1:$AF$1,0),FALSE)),VLOOKUP($B287,'Allokerad kvv'!$B$2:$AV$700,MATCH(K$1,'Allokerad kvv'!$B$1:$AV$1,0),FALSE),VLOOKUP($B287,'Justerad allokering kvv'!$B$1:$AG$700,MATCH(K$1,'Justerad allokering kvv'!$B$1:$AF$1,0),FALSE)))</f>
        <v>0</v>
      </c>
      <c r="L287">
        <f>IF($B287=" ","",IF(ISERROR(1/VLOOKUP($B287,'Justerad allokering kvv'!$B$1:$AG$700,MATCH(L$1,'Justerad allokering kvv'!$B$1:$AF$1,0),FALSE)),VLOOKUP($B287,'Allokerad kvv'!$B$2:$AV$700,MATCH(L$1,'Allokerad kvv'!$B$1:$AV$1,0),FALSE),VLOOKUP($B287,'Justerad allokering kvv'!$B$1:$AG$700,MATCH(L$1,'Justerad allokering kvv'!$B$1:$AF$1,0),FALSE)))</f>
        <v>0</v>
      </c>
      <c r="M287">
        <f>IF($B287=" ","",IF(ISERROR(1/VLOOKUP($B287,'Justerad allokering kvv'!$B$1:$AG$700,MATCH(M$1,'Justerad allokering kvv'!$B$1:$AF$1,0),FALSE)),VLOOKUP($B287,'Allokerad kvv'!$B$2:$AV$700,MATCH(M$1,'Allokerad kvv'!$B$1:$AV$1,0),FALSE),VLOOKUP($B287,'Justerad allokering kvv'!$B$1:$AG$700,MATCH(M$1,'Justerad allokering kvv'!$B$1:$AF$1,0),FALSE)))</f>
        <v>0</v>
      </c>
      <c r="N287">
        <f>IF($B287=" ","",IF(ISERROR(1/VLOOKUP($B287,'Justerad allokering kvv'!$B$1:$AG$700,MATCH(N$1,'Justerad allokering kvv'!$B$1:$AF$1,0),FALSE)),VLOOKUP($B287,'Allokerad kvv'!$B$2:$AV$700,MATCH(N$1,'Allokerad kvv'!$B$1:$AV$1,0),FALSE),VLOOKUP($B287,'Justerad allokering kvv'!$B$1:$AG$700,MATCH(N$1,'Justerad allokering kvv'!$B$1:$AF$1,0),FALSE)))</f>
        <v>0</v>
      </c>
      <c r="O287">
        <f>IF($B287=" ","",IF(ISERROR(1/VLOOKUP($B287,'Justerad allokering kvv'!$B$1:$AG$700,MATCH(O$1,'Justerad allokering kvv'!$B$1:$AF$1,0),FALSE)),VLOOKUP($B287,'Allokerad kvv'!$B$2:$AV$700,MATCH(O$1,'Allokerad kvv'!$B$1:$AV$1,0),FALSE),VLOOKUP($B287,'Justerad allokering kvv'!$B$1:$AG$700,MATCH(O$1,'Justerad allokering kvv'!$B$1:$AF$1,0),FALSE)))</f>
        <v>0</v>
      </c>
      <c r="P287">
        <f>IF($B287=" ","",IF(ISERROR(1/VLOOKUP($B287,'Justerad allokering kvv'!$B$1:$AG$700,MATCH(P$1,'Justerad allokering kvv'!$B$1:$AF$1,0),FALSE)),VLOOKUP($B287,'Allokerad kvv'!$B$2:$AV$700,MATCH(P$1,'Allokerad kvv'!$B$1:$AV$1,0),FALSE),VLOOKUP($B287,'Justerad allokering kvv'!$B$1:$AG$700,MATCH(P$1,'Justerad allokering kvv'!$B$1:$AF$1,0),FALSE)))</f>
        <v>0</v>
      </c>
      <c r="Q287">
        <f>IF($B287=" ","",IF(ISERROR(1/VLOOKUP($B287,'Justerad allokering kvv'!$B$1:$AG$700,MATCH(Q$1,'Justerad allokering kvv'!$B$1:$AF$1,0),FALSE)),VLOOKUP($B287,'Allokerad kvv'!$B$2:$AV$700,MATCH(Q$1,'Allokerad kvv'!$B$1:$AV$1,0),FALSE),VLOOKUP($B287,'Justerad allokering kvv'!$B$1:$AG$700,MATCH(Q$1,'Justerad allokering kvv'!$B$1:$AF$1,0),FALSE)))</f>
        <v>0</v>
      </c>
      <c r="R287">
        <f>IF($B287=" ","",IF(ISERROR(1/VLOOKUP($B287,'Justerad allokering kvv'!$B$1:$AG$700,MATCH(R$1,'Justerad allokering kvv'!$B$1:$AF$1,0),FALSE)),VLOOKUP($B287,'Allokerad kvv'!$B$2:$AV$700,MATCH(R$1,'Allokerad kvv'!$B$1:$AV$1,0),FALSE),VLOOKUP($B287,'Justerad allokering kvv'!$B$1:$AG$700,MATCH(R$1,'Justerad allokering kvv'!$B$1:$AF$1,0),FALSE)))</f>
        <v>0</v>
      </c>
      <c r="S287">
        <f>IF($B287=" ","",IF(ISERROR(1/VLOOKUP($B287,'Justerad allokering kvv'!$B$1:$AG$700,MATCH(S$1,'Justerad allokering kvv'!$B$1:$AF$1,0),FALSE)),VLOOKUP($B287,'Allokerad kvv'!$B$2:$AV$700,MATCH(S$1,'Allokerad kvv'!$B$1:$AV$1,0),FALSE),VLOOKUP($B287,'Justerad allokering kvv'!$B$1:$AG$700,MATCH(S$1,'Justerad allokering kvv'!$B$1:$AF$1,0),FALSE)))</f>
        <v>0</v>
      </c>
      <c r="T287">
        <f>IF($B287=" ","",IF(ISERROR(1/VLOOKUP($B287,'Justerad allokering kvv'!$B$1:$AG$700,MATCH(T$1,'Justerad allokering kvv'!$B$1:$AF$1,0),FALSE)),VLOOKUP($B287,'Allokerad kvv'!$B$2:$AV$700,MATCH(T$1,'Allokerad kvv'!$B$1:$AV$1,0),FALSE),VLOOKUP($B287,'Justerad allokering kvv'!$B$1:$AG$700,MATCH(T$1,'Justerad allokering kvv'!$B$1:$AF$1,0),FALSE)))</f>
        <v>0</v>
      </c>
      <c r="U287">
        <f>IF($B287=" ","",IF(ISERROR(1/VLOOKUP($B287,'Justerad allokering kvv'!$B$1:$AG$700,MATCH(U$1,'Justerad allokering kvv'!$B$1:$AF$1,0),FALSE)),VLOOKUP($B287,'Allokerad kvv'!$B$2:$AV$700,MATCH(U$1,'Allokerad kvv'!$B$1:$AV$1,0),FALSE),VLOOKUP($B287,'Justerad allokering kvv'!$B$1:$AG$700,MATCH(U$1,'Justerad allokering kvv'!$B$1:$AF$1,0),FALSE)))</f>
        <v>0</v>
      </c>
      <c r="V287">
        <f>IF($B287=" ","",IF(ISERROR(1/VLOOKUP($B287,'Justerad allokering kvv'!$B$1:$AG$700,MATCH(V$1,'Justerad allokering kvv'!$B$1:$AF$1,0),FALSE)),VLOOKUP($B287,'Allokerad kvv'!$B$2:$AV$700,MATCH(V$1,'Allokerad kvv'!$B$1:$AV$1,0),FALSE),VLOOKUP($B287,'Justerad allokering kvv'!$B$1:$AG$700,MATCH(V$1,'Justerad allokering kvv'!$B$1:$AF$1,0),FALSE)))</f>
        <v>0</v>
      </c>
      <c r="W287">
        <f>IF($B287=" ","",IF(ISERROR(1/VLOOKUP($B287,'Justerad allokering kvv'!$B$1:$AG$700,MATCH(W$1,'Justerad allokering kvv'!$B$1:$AF$1,0),FALSE)),VLOOKUP($B287,'Allokerad kvv'!$B$2:$AV$700,MATCH(W$1,'Allokerad kvv'!$B$1:$AV$1,0),FALSE),VLOOKUP($B287,'Justerad allokering kvv'!$B$1:$AG$700,MATCH(W$1,'Justerad allokering kvv'!$B$1:$AF$1,0),FALSE)))</f>
        <v>0</v>
      </c>
      <c r="X287">
        <f>IF($B287=" ","",IF(ISERROR(1/VLOOKUP($B287,'Justerad allokering kvv'!$B$1:$AG$700,MATCH(X$1,'Justerad allokering kvv'!$B$1:$AF$1,0),FALSE)),VLOOKUP($B287,'Allokerad kvv'!$B$2:$AV$700,MATCH(X$1,'Allokerad kvv'!$B$1:$AV$1,0),FALSE),VLOOKUP($B287,'Justerad allokering kvv'!$B$1:$AG$700,MATCH(X$1,'Justerad allokering kvv'!$B$1:$AF$1,0),FALSE)))</f>
        <v>0</v>
      </c>
      <c r="Y287">
        <f>IF($B287=" ","",IF(ISERROR(1/VLOOKUP($B287,'Justerad allokering kvv'!$B$1:$AG$700,MATCH(Y$1,'Justerad allokering kvv'!$B$1:$AF$1,0),FALSE)),VLOOKUP($B287,'Allokerad kvv'!$B$2:$AV$700,MATCH(Y$1,'Allokerad kvv'!$B$1:$AV$1,0),FALSE),VLOOKUP($B287,'Justerad allokering kvv'!$B$1:$AG$700,MATCH(Y$1,'Justerad allokering kvv'!$B$1:$AF$1,0),FALSE)))</f>
        <v>0</v>
      </c>
      <c r="AB287">
        <f>IFERROR(VLOOKUP($B287,Kraftvärmeprod!$B$1:$AO$424,MATCH("Tillförd energi från rökgaskondensering (GWh)",Kraftvärmeprod!$B$1:$AG$1,0),FALSE)/1,0)</f>
        <v>0</v>
      </c>
      <c r="AE287" s="122">
        <f t="shared" si="16"/>
        <v>0</v>
      </c>
      <c r="AG287">
        <f t="shared" si="17"/>
        <v>0</v>
      </c>
      <c r="AH287">
        <f t="shared" si="18"/>
        <v>0</v>
      </c>
      <c r="AI287" t="str">
        <f>IF(AH287=0,"",AH287/VLOOKUP(B287,Kraftvärmeprod!$B$1:$BC$480,MATCH("Summa tillförd energi exklusive rökgaskondensering",Kraftvärmeprod!$B$1:$BC$1,0),FALSE))</f>
        <v/>
      </c>
      <c r="AK287">
        <f t="shared" si="19"/>
        <v>0</v>
      </c>
    </row>
    <row r="288" spans="1:37" x14ac:dyDescent="0.25">
      <c r="A288" s="2" t="s">
        <v>438</v>
      </c>
      <c r="B288" s="2" t="s">
        <v>439</v>
      </c>
      <c r="C288">
        <f>IF($B288=" ","",IF(ISERROR(1/VLOOKUP($B288,'Justerad allokering kvv'!$B$1:$AG$700,MATCH(C$1,'Justerad allokering kvv'!$B$1:$AF$1,0),FALSE)),VLOOKUP($B288,'Allokerad kvv'!$B$2:$AV$700,MATCH(C$1,'Allokerad kvv'!$B$1:$AV$1,0),FALSE),VLOOKUP($B288,'Justerad allokering kvv'!$B$1:$AG$700,MATCH(C$1,'Justerad allokering kvv'!$B$1:$AF$1,0),FALSE)))</f>
        <v>0</v>
      </c>
      <c r="D288">
        <f>IF($B288=" ","",IF(ISERROR(1/VLOOKUP($B288,'Justerad allokering kvv'!$B$1:$AG$700,MATCH(D$1,'Justerad allokering kvv'!$B$1:$AF$1,0),FALSE)),VLOOKUP($B288,'Allokerad kvv'!$B$2:$AV$700,MATCH(D$1,'Allokerad kvv'!$B$1:$AV$1,0),FALSE),VLOOKUP($B288,'Justerad allokering kvv'!$B$1:$AG$700,MATCH(D$1,'Justerad allokering kvv'!$B$1:$AF$1,0),FALSE)))</f>
        <v>0</v>
      </c>
      <c r="E288">
        <f>IF($B288=" ","",IF(ISERROR(1/VLOOKUP($B288,'Justerad allokering kvv'!$B$1:$AG$700,MATCH(E$1,'Justerad allokering kvv'!$B$1:$AF$1,0),FALSE)),VLOOKUP($B288,'Allokerad kvv'!$B$2:$AV$700,MATCH(E$1,'Allokerad kvv'!$B$1:$AV$1,0),FALSE),VLOOKUP($B288,'Justerad allokering kvv'!$B$1:$AG$700,MATCH(E$1,'Justerad allokering kvv'!$B$1:$AF$1,0),FALSE)))</f>
        <v>0</v>
      </c>
      <c r="F288">
        <f>IF($B288=" ","",IF(ISERROR(1/VLOOKUP($B288,'Justerad allokering kvv'!$B$1:$AG$700,MATCH(F$1,'Justerad allokering kvv'!$B$1:$AF$1,0),FALSE)),VLOOKUP($B288,'Allokerad kvv'!$B$2:$AV$700,MATCH(F$1,'Allokerad kvv'!$B$1:$AV$1,0),FALSE),VLOOKUP($B288,'Justerad allokering kvv'!$B$1:$AG$700,MATCH(F$1,'Justerad allokering kvv'!$B$1:$AF$1,0),FALSE)))</f>
        <v>0</v>
      </c>
      <c r="G288">
        <f>IF($B288=" ","",IF(ISERROR(1/VLOOKUP($B288,'Justerad allokering kvv'!$B$1:$AG$700,MATCH(G$1,'Justerad allokering kvv'!$B$1:$AF$1,0),FALSE)),VLOOKUP($B288,'Allokerad kvv'!$B$2:$AV$700,MATCH(G$1,'Allokerad kvv'!$B$1:$AV$1,0),FALSE),VLOOKUP($B288,'Justerad allokering kvv'!$B$1:$AG$700,MATCH(G$1,'Justerad allokering kvv'!$B$1:$AF$1,0),FALSE)))</f>
        <v>0</v>
      </c>
      <c r="H288">
        <f>IF($B288=" ","",IF(ISERROR(1/VLOOKUP($B288,'Justerad allokering kvv'!$B$1:$AG$700,MATCH(H$1,'Justerad allokering kvv'!$B$1:$AF$1,0),FALSE)),VLOOKUP($B288,'Allokerad kvv'!$B$2:$AV$700,MATCH(H$1,'Allokerad kvv'!$B$1:$AV$1,0),FALSE),VLOOKUP($B288,'Justerad allokering kvv'!$B$1:$AG$700,MATCH(H$1,'Justerad allokering kvv'!$B$1:$AF$1,0),FALSE)))</f>
        <v>0</v>
      </c>
      <c r="I288">
        <f>IF($B288=" ","",IF(ISERROR(1/VLOOKUP($B288,'Justerad allokering kvv'!$B$1:$AG$700,MATCH(I$1,'Justerad allokering kvv'!$B$1:$AF$1,0),FALSE)),VLOOKUP($B288,'Allokerad kvv'!$B$2:$AV$700,MATCH(I$1,'Allokerad kvv'!$B$1:$AV$1,0),FALSE),VLOOKUP($B288,'Justerad allokering kvv'!$B$1:$AG$700,MATCH(I$1,'Justerad allokering kvv'!$B$1:$AF$1,0),FALSE)))</f>
        <v>0</v>
      </c>
      <c r="J288">
        <f>IF($B288=" ","",IF(ISERROR(1/VLOOKUP($B288,'Justerad allokering kvv'!$B$1:$AG$700,MATCH(J$1,'Justerad allokering kvv'!$B$1:$AF$1,0),FALSE)),VLOOKUP($B288,'Allokerad kvv'!$B$2:$AV$700,MATCH(J$1,'Allokerad kvv'!$B$1:$AV$1,0),FALSE),VLOOKUP($B288,'Justerad allokering kvv'!$B$1:$AG$700,MATCH(J$1,'Justerad allokering kvv'!$B$1:$AF$1,0),FALSE)))</f>
        <v>0</v>
      </c>
      <c r="K288">
        <f>IF($B288=" ","",IF(ISERROR(1/VLOOKUP($B288,'Justerad allokering kvv'!$B$1:$AG$700,MATCH(K$1,'Justerad allokering kvv'!$B$1:$AF$1,0),FALSE)),VLOOKUP($B288,'Allokerad kvv'!$B$2:$AV$700,MATCH(K$1,'Allokerad kvv'!$B$1:$AV$1,0),FALSE),VLOOKUP($B288,'Justerad allokering kvv'!$B$1:$AG$700,MATCH(K$1,'Justerad allokering kvv'!$B$1:$AF$1,0),FALSE)))</f>
        <v>0</v>
      </c>
      <c r="L288">
        <f>IF($B288=" ","",IF(ISERROR(1/VLOOKUP($B288,'Justerad allokering kvv'!$B$1:$AG$700,MATCH(L$1,'Justerad allokering kvv'!$B$1:$AF$1,0),FALSE)),VLOOKUP($B288,'Allokerad kvv'!$B$2:$AV$700,MATCH(L$1,'Allokerad kvv'!$B$1:$AV$1,0),FALSE),VLOOKUP($B288,'Justerad allokering kvv'!$B$1:$AG$700,MATCH(L$1,'Justerad allokering kvv'!$B$1:$AF$1,0),FALSE)))</f>
        <v>0</v>
      </c>
      <c r="M288">
        <f>IF($B288=" ","",IF(ISERROR(1/VLOOKUP($B288,'Justerad allokering kvv'!$B$1:$AG$700,MATCH(M$1,'Justerad allokering kvv'!$B$1:$AF$1,0),FALSE)),VLOOKUP($B288,'Allokerad kvv'!$B$2:$AV$700,MATCH(M$1,'Allokerad kvv'!$B$1:$AV$1,0),FALSE),VLOOKUP($B288,'Justerad allokering kvv'!$B$1:$AG$700,MATCH(M$1,'Justerad allokering kvv'!$B$1:$AF$1,0),FALSE)))</f>
        <v>0</v>
      </c>
      <c r="N288">
        <f>IF($B288=" ","",IF(ISERROR(1/VLOOKUP($B288,'Justerad allokering kvv'!$B$1:$AG$700,MATCH(N$1,'Justerad allokering kvv'!$B$1:$AF$1,0),FALSE)),VLOOKUP($B288,'Allokerad kvv'!$B$2:$AV$700,MATCH(N$1,'Allokerad kvv'!$B$1:$AV$1,0),FALSE),VLOOKUP($B288,'Justerad allokering kvv'!$B$1:$AG$700,MATCH(N$1,'Justerad allokering kvv'!$B$1:$AF$1,0),FALSE)))</f>
        <v>0</v>
      </c>
      <c r="O288">
        <f>IF($B288=" ","",IF(ISERROR(1/VLOOKUP($B288,'Justerad allokering kvv'!$B$1:$AG$700,MATCH(O$1,'Justerad allokering kvv'!$B$1:$AF$1,0),FALSE)),VLOOKUP($B288,'Allokerad kvv'!$B$2:$AV$700,MATCH(O$1,'Allokerad kvv'!$B$1:$AV$1,0),FALSE),VLOOKUP($B288,'Justerad allokering kvv'!$B$1:$AG$700,MATCH(O$1,'Justerad allokering kvv'!$B$1:$AF$1,0),FALSE)))</f>
        <v>0</v>
      </c>
      <c r="P288">
        <f>IF($B288=" ","",IF(ISERROR(1/VLOOKUP($B288,'Justerad allokering kvv'!$B$1:$AG$700,MATCH(P$1,'Justerad allokering kvv'!$B$1:$AF$1,0),FALSE)),VLOOKUP($B288,'Allokerad kvv'!$B$2:$AV$700,MATCH(P$1,'Allokerad kvv'!$B$1:$AV$1,0),FALSE),VLOOKUP($B288,'Justerad allokering kvv'!$B$1:$AG$700,MATCH(P$1,'Justerad allokering kvv'!$B$1:$AF$1,0),FALSE)))</f>
        <v>0</v>
      </c>
      <c r="Q288">
        <f>IF($B288=" ","",IF(ISERROR(1/VLOOKUP($B288,'Justerad allokering kvv'!$B$1:$AG$700,MATCH(Q$1,'Justerad allokering kvv'!$B$1:$AF$1,0),FALSE)),VLOOKUP($B288,'Allokerad kvv'!$B$2:$AV$700,MATCH(Q$1,'Allokerad kvv'!$B$1:$AV$1,0),FALSE),VLOOKUP($B288,'Justerad allokering kvv'!$B$1:$AG$700,MATCH(Q$1,'Justerad allokering kvv'!$B$1:$AF$1,0),FALSE)))</f>
        <v>0</v>
      </c>
      <c r="R288">
        <f>IF($B288=" ","",IF(ISERROR(1/VLOOKUP($B288,'Justerad allokering kvv'!$B$1:$AG$700,MATCH(R$1,'Justerad allokering kvv'!$B$1:$AF$1,0),FALSE)),VLOOKUP($B288,'Allokerad kvv'!$B$2:$AV$700,MATCH(R$1,'Allokerad kvv'!$B$1:$AV$1,0),FALSE),VLOOKUP($B288,'Justerad allokering kvv'!$B$1:$AG$700,MATCH(R$1,'Justerad allokering kvv'!$B$1:$AF$1,0),FALSE)))</f>
        <v>0</v>
      </c>
      <c r="S288">
        <f>IF($B288=" ","",IF(ISERROR(1/VLOOKUP($B288,'Justerad allokering kvv'!$B$1:$AG$700,MATCH(S$1,'Justerad allokering kvv'!$B$1:$AF$1,0),FALSE)),VLOOKUP($B288,'Allokerad kvv'!$B$2:$AV$700,MATCH(S$1,'Allokerad kvv'!$B$1:$AV$1,0),FALSE),VLOOKUP($B288,'Justerad allokering kvv'!$B$1:$AG$700,MATCH(S$1,'Justerad allokering kvv'!$B$1:$AF$1,0),FALSE)))</f>
        <v>0</v>
      </c>
      <c r="T288">
        <f>IF($B288=" ","",IF(ISERROR(1/VLOOKUP($B288,'Justerad allokering kvv'!$B$1:$AG$700,MATCH(T$1,'Justerad allokering kvv'!$B$1:$AF$1,0),FALSE)),VLOOKUP($B288,'Allokerad kvv'!$B$2:$AV$700,MATCH(T$1,'Allokerad kvv'!$B$1:$AV$1,0),FALSE),VLOOKUP($B288,'Justerad allokering kvv'!$B$1:$AG$700,MATCH(T$1,'Justerad allokering kvv'!$B$1:$AF$1,0),FALSE)))</f>
        <v>0</v>
      </c>
      <c r="U288">
        <f>IF($B288=" ","",IF(ISERROR(1/VLOOKUP($B288,'Justerad allokering kvv'!$B$1:$AG$700,MATCH(U$1,'Justerad allokering kvv'!$B$1:$AF$1,0),FALSE)),VLOOKUP($B288,'Allokerad kvv'!$B$2:$AV$700,MATCH(U$1,'Allokerad kvv'!$B$1:$AV$1,0),FALSE),VLOOKUP($B288,'Justerad allokering kvv'!$B$1:$AG$700,MATCH(U$1,'Justerad allokering kvv'!$B$1:$AF$1,0),FALSE)))</f>
        <v>0</v>
      </c>
      <c r="V288">
        <f>IF($B288=" ","",IF(ISERROR(1/VLOOKUP($B288,'Justerad allokering kvv'!$B$1:$AG$700,MATCH(V$1,'Justerad allokering kvv'!$B$1:$AF$1,0),FALSE)),VLOOKUP($B288,'Allokerad kvv'!$B$2:$AV$700,MATCH(V$1,'Allokerad kvv'!$B$1:$AV$1,0),FALSE),VLOOKUP($B288,'Justerad allokering kvv'!$B$1:$AG$700,MATCH(V$1,'Justerad allokering kvv'!$B$1:$AF$1,0),FALSE)))</f>
        <v>0</v>
      </c>
      <c r="W288">
        <f>IF($B288=" ","",IF(ISERROR(1/VLOOKUP($B288,'Justerad allokering kvv'!$B$1:$AG$700,MATCH(W$1,'Justerad allokering kvv'!$B$1:$AF$1,0),FALSE)),VLOOKUP($B288,'Allokerad kvv'!$B$2:$AV$700,MATCH(W$1,'Allokerad kvv'!$B$1:$AV$1,0),FALSE),VLOOKUP($B288,'Justerad allokering kvv'!$B$1:$AG$700,MATCH(W$1,'Justerad allokering kvv'!$B$1:$AF$1,0),FALSE)))</f>
        <v>0</v>
      </c>
      <c r="X288">
        <f>IF($B288=" ","",IF(ISERROR(1/VLOOKUP($B288,'Justerad allokering kvv'!$B$1:$AG$700,MATCH(X$1,'Justerad allokering kvv'!$B$1:$AF$1,0),FALSE)),VLOOKUP($B288,'Allokerad kvv'!$B$2:$AV$700,MATCH(X$1,'Allokerad kvv'!$B$1:$AV$1,0),FALSE),VLOOKUP($B288,'Justerad allokering kvv'!$B$1:$AG$700,MATCH(X$1,'Justerad allokering kvv'!$B$1:$AF$1,0),FALSE)))</f>
        <v>0</v>
      </c>
      <c r="Y288">
        <f>IF($B288=" ","",IF(ISERROR(1/VLOOKUP($B288,'Justerad allokering kvv'!$B$1:$AG$700,MATCH(Y$1,'Justerad allokering kvv'!$B$1:$AF$1,0),FALSE)),VLOOKUP($B288,'Allokerad kvv'!$B$2:$AV$700,MATCH(Y$1,'Allokerad kvv'!$B$1:$AV$1,0),FALSE),VLOOKUP($B288,'Justerad allokering kvv'!$B$1:$AG$700,MATCH(Y$1,'Justerad allokering kvv'!$B$1:$AF$1,0),FALSE)))</f>
        <v>0</v>
      </c>
      <c r="AB288">
        <f>IFERROR(VLOOKUP($B288,Kraftvärmeprod!$B$1:$AO$424,MATCH("Tillförd energi från rökgaskondensering (GWh)",Kraftvärmeprod!$B$1:$AG$1,0),FALSE)/1,0)</f>
        <v>0</v>
      </c>
      <c r="AE288" s="122">
        <f t="shared" si="16"/>
        <v>0</v>
      </c>
      <c r="AG288">
        <f t="shared" si="17"/>
        <v>0</v>
      </c>
      <c r="AH288">
        <f t="shared" si="18"/>
        <v>0</v>
      </c>
      <c r="AI288" t="str">
        <f>IF(AH288=0,"",AH288/VLOOKUP(B288,Kraftvärmeprod!$B$1:$BC$480,MATCH("Summa tillförd energi exklusive rökgaskondensering",Kraftvärmeprod!$B$1:$BC$1,0),FALSE))</f>
        <v/>
      </c>
      <c r="AK288">
        <f t="shared" si="19"/>
        <v>0</v>
      </c>
    </row>
    <row r="289" spans="1:37" x14ac:dyDescent="0.25">
      <c r="A289" s="2" t="s">
        <v>440</v>
      </c>
      <c r="B289" s="2" t="s">
        <v>441</v>
      </c>
      <c r="C289">
        <f>IF($B289=" ","",IF(ISERROR(1/VLOOKUP($B289,'Justerad allokering kvv'!$B$1:$AG$700,MATCH(C$1,'Justerad allokering kvv'!$B$1:$AF$1,0),FALSE)),VLOOKUP($B289,'Allokerad kvv'!$B$2:$AV$700,MATCH(C$1,'Allokerad kvv'!$B$1:$AV$1,0),FALSE),VLOOKUP($B289,'Justerad allokering kvv'!$B$1:$AG$700,MATCH(C$1,'Justerad allokering kvv'!$B$1:$AF$1,0),FALSE)))</f>
        <v>0</v>
      </c>
      <c r="D289">
        <f>IF($B289=" ","",IF(ISERROR(1/VLOOKUP($B289,'Justerad allokering kvv'!$B$1:$AG$700,MATCH(D$1,'Justerad allokering kvv'!$B$1:$AF$1,0),FALSE)),VLOOKUP($B289,'Allokerad kvv'!$B$2:$AV$700,MATCH(D$1,'Allokerad kvv'!$B$1:$AV$1,0),FALSE),VLOOKUP($B289,'Justerad allokering kvv'!$B$1:$AG$700,MATCH(D$1,'Justerad allokering kvv'!$B$1:$AF$1,0),FALSE)))</f>
        <v>0</v>
      </c>
      <c r="E289">
        <f>IF($B289=" ","",IF(ISERROR(1/VLOOKUP($B289,'Justerad allokering kvv'!$B$1:$AG$700,MATCH(E$1,'Justerad allokering kvv'!$B$1:$AF$1,0),FALSE)),VLOOKUP($B289,'Allokerad kvv'!$B$2:$AV$700,MATCH(E$1,'Allokerad kvv'!$B$1:$AV$1,0),FALSE),VLOOKUP($B289,'Justerad allokering kvv'!$B$1:$AG$700,MATCH(E$1,'Justerad allokering kvv'!$B$1:$AF$1,0),FALSE)))</f>
        <v>0</v>
      </c>
      <c r="F289">
        <f>IF($B289=" ","",IF(ISERROR(1/VLOOKUP($B289,'Justerad allokering kvv'!$B$1:$AG$700,MATCH(F$1,'Justerad allokering kvv'!$B$1:$AF$1,0),FALSE)),VLOOKUP($B289,'Allokerad kvv'!$B$2:$AV$700,MATCH(F$1,'Allokerad kvv'!$B$1:$AV$1,0),FALSE),VLOOKUP($B289,'Justerad allokering kvv'!$B$1:$AG$700,MATCH(F$1,'Justerad allokering kvv'!$B$1:$AF$1,0),FALSE)))</f>
        <v>0</v>
      </c>
      <c r="G289">
        <f>IF($B289=" ","",IF(ISERROR(1/VLOOKUP($B289,'Justerad allokering kvv'!$B$1:$AG$700,MATCH(G$1,'Justerad allokering kvv'!$B$1:$AF$1,0),FALSE)),VLOOKUP($B289,'Allokerad kvv'!$B$2:$AV$700,MATCH(G$1,'Allokerad kvv'!$B$1:$AV$1,0),FALSE),VLOOKUP($B289,'Justerad allokering kvv'!$B$1:$AG$700,MATCH(G$1,'Justerad allokering kvv'!$B$1:$AF$1,0),FALSE)))</f>
        <v>0</v>
      </c>
      <c r="H289">
        <f>IF($B289=" ","",IF(ISERROR(1/VLOOKUP($B289,'Justerad allokering kvv'!$B$1:$AG$700,MATCH(H$1,'Justerad allokering kvv'!$B$1:$AF$1,0),FALSE)),VLOOKUP($B289,'Allokerad kvv'!$B$2:$AV$700,MATCH(H$1,'Allokerad kvv'!$B$1:$AV$1,0),FALSE),VLOOKUP($B289,'Justerad allokering kvv'!$B$1:$AG$700,MATCH(H$1,'Justerad allokering kvv'!$B$1:$AF$1,0),FALSE)))</f>
        <v>0</v>
      </c>
      <c r="I289">
        <f>IF($B289=" ","",IF(ISERROR(1/VLOOKUP($B289,'Justerad allokering kvv'!$B$1:$AG$700,MATCH(I$1,'Justerad allokering kvv'!$B$1:$AF$1,0),FALSE)),VLOOKUP($B289,'Allokerad kvv'!$B$2:$AV$700,MATCH(I$1,'Allokerad kvv'!$B$1:$AV$1,0),FALSE),VLOOKUP($B289,'Justerad allokering kvv'!$B$1:$AG$700,MATCH(I$1,'Justerad allokering kvv'!$B$1:$AF$1,0),FALSE)))</f>
        <v>0</v>
      </c>
      <c r="J289">
        <f>IF($B289=" ","",IF(ISERROR(1/VLOOKUP($B289,'Justerad allokering kvv'!$B$1:$AG$700,MATCH(J$1,'Justerad allokering kvv'!$B$1:$AF$1,0),FALSE)),VLOOKUP($B289,'Allokerad kvv'!$B$2:$AV$700,MATCH(J$1,'Allokerad kvv'!$B$1:$AV$1,0),FALSE),VLOOKUP($B289,'Justerad allokering kvv'!$B$1:$AG$700,MATCH(J$1,'Justerad allokering kvv'!$B$1:$AF$1,0),FALSE)))</f>
        <v>0</v>
      </c>
      <c r="K289">
        <f>IF($B289=" ","",IF(ISERROR(1/VLOOKUP($B289,'Justerad allokering kvv'!$B$1:$AG$700,MATCH(K$1,'Justerad allokering kvv'!$B$1:$AF$1,0),FALSE)),VLOOKUP($B289,'Allokerad kvv'!$B$2:$AV$700,MATCH(K$1,'Allokerad kvv'!$B$1:$AV$1,0),FALSE),VLOOKUP($B289,'Justerad allokering kvv'!$B$1:$AG$700,MATCH(K$1,'Justerad allokering kvv'!$B$1:$AF$1,0),FALSE)))</f>
        <v>0</v>
      </c>
      <c r="L289">
        <f>IF($B289=" ","",IF(ISERROR(1/VLOOKUP($B289,'Justerad allokering kvv'!$B$1:$AG$700,MATCH(L$1,'Justerad allokering kvv'!$B$1:$AF$1,0),FALSE)),VLOOKUP($B289,'Allokerad kvv'!$B$2:$AV$700,MATCH(L$1,'Allokerad kvv'!$B$1:$AV$1,0),FALSE),VLOOKUP($B289,'Justerad allokering kvv'!$B$1:$AG$700,MATCH(L$1,'Justerad allokering kvv'!$B$1:$AF$1,0),FALSE)))</f>
        <v>0</v>
      </c>
      <c r="M289">
        <f>IF($B289=" ","",IF(ISERROR(1/VLOOKUP($B289,'Justerad allokering kvv'!$B$1:$AG$700,MATCH(M$1,'Justerad allokering kvv'!$B$1:$AF$1,0),FALSE)),VLOOKUP($B289,'Allokerad kvv'!$B$2:$AV$700,MATCH(M$1,'Allokerad kvv'!$B$1:$AV$1,0),FALSE),VLOOKUP($B289,'Justerad allokering kvv'!$B$1:$AG$700,MATCH(M$1,'Justerad allokering kvv'!$B$1:$AF$1,0),FALSE)))</f>
        <v>0</v>
      </c>
      <c r="N289">
        <f>IF($B289=" ","",IF(ISERROR(1/VLOOKUP($B289,'Justerad allokering kvv'!$B$1:$AG$700,MATCH(N$1,'Justerad allokering kvv'!$B$1:$AF$1,0),FALSE)),VLOOKUP($B289,'Allokerad kvv'!$B$2:$AV$700,MATCH(N$1,'Allokerad kvv'!$B$1:$AV$1,0),FALSE),VLOOKUP($B289,'Justerad allokering kvv'!$B$1:$AG$700,MATCH(N$1,'Justerad allokering kvv'!$B$1:$AF$1,0),FALSE)))</f>
        <v>2.02</v>
      </c>
      <c r="O289">
        <f>IF($B289=" ","",IF(ISERROR(1/VLOOKUP($B289,'Justerad allokering kvv'!$B$1:$AG$700,MATCH(O$1,'Justerad allokering kvv'!$B$1:$AF$1,0),FALSE)),VLOOKUP($B289,'Allokerad kvv'!$B$2:$AV$700,MATCH(O$1,'Allokerad kvv'!$B$1:$AV$1,0),FALSE),VLOOKUP($B289,'Justerad allokering kvv'!$B$1:$AG$700,MATCH(O$1,'Justerad allokering kvv'!$B$1:$AF$1,0),FALSE)))</f>
        <v>0</v>
      </c>
      <c r="P289">
        <f>IF($B289=" ","",IF(ISERROR(1/VLOOKUP($B289,'Justerad allokering kvv'!$B$1:$AG$700,MATCH(P$1,'Justerad allokering kvv'!$B$1:$AF$1,0),FALSE)),VLOOKUP($B289,'Allokerad kvv'!$B$2:$AV$700,MATCH(P$1,'Allokerad kvv'!$B$1:$AV$1,0),FALSE),VLOOKUP($B289,'Justerad allokering kvv'!$B$1:$AG$700,MATCH(P$1,'Justerad allokering kvv'!$B$1:$AF$1,0),FALSE)))</f>
        <v>0</v>
      </c>
      <c r="Q289">
        <f>IF($B289=" ","",IF(ISERROR(1/VLOOKUP($B289,'Justerad allokering kvv'!$B$1:$AG$700,MATCH(Q$1,'Justerad allokering kvv'!$B$1:$AF$1,0),FALSE)),VLOOKUP($B289,'Allokerad kvv'!$B$2:$AV$700,MATCH(Q$1,'Allokerad kvv'!$B$1:$AV$1,0),FALSE),VLOOKUP($B289,'Justerad allokering kvv'!$B$1:$AG$700,MATCH(Q$1,'Justerad allokering kvv'!$B$1:$AF$1,0),FALSE)))</f>
        <v>0</v>
      </c>
      <c r="R289">
        <f>IF($B289=" ","",IF(ISERROR(1/VLOOKUP($B289,'Justerad allokering kvv'!$B$1:$AG$700,MATCH(R$1,'Justerad allokering kvv'!$B$1:$AF$1,0),FALSE)),VLOOKUP($B289,'Allokerad kvv'!$B$2:$AV$700,MATCH(R$1,'Allokerad kvv'!$B$1:$AV$1,0),FALSE),VLOOKUP($B289,'Justerad allokering kvv'!$B$1:$AG$700,MATCH(R$1,'Justerad allokering kvv'!$B$1:$AF$1,0),FALSE)))</f>
        <v>0.13</v>
      </c>
      <c r="S289">
        <f>IF($B289=" ","",IF(ISERROR(1/VLOOKUP($B289,'Justerad allokering kvv'!$B$1:$AG$700,MATCH(S$1,'Justerad allokering kvv'!$B$1:$AF$1,0),FALSE)),VLOOKUP($B289,'Allokerad kvv'!$B$2:$AV$700,MATCH(S$1,'Allokerad kvv'!$B$1:$AV$1,0),FALSE),VLOOKUP($B289,'Justerad allokering kvv'!$B$1:$AG$700,MATCH(S$1,'Justerad allokering kvv'!$B$1:$AF$1,0),FALSE)))</f>
        <v>0</v>
      </c>
      <c r="T289">
        <f>IF($B289=" ","",IF(ISERROR(1/VLOOKUP($B289,'Justerad allokering kvv'!$B$1:$AG$700,MATCH(T$1,'Justerad allokering kvv'!$B$1:$AF$1,0),FALSE)),VLOOKUP($B289,'Allokerad kvv'!$B$2:$AV$700,MATCH(T$1,'Allokerad kvv'!$B$1:$AV$1,0),FALSE),VLOOKUP($B289,'Justerad allokering kvv'!$B$1:$AG$700,MATCH(T$1,'Justerad allokering kvv'!$B$1:$AF$1,0),FALSE)))</f>
        <v>0</v>
      </c>
      <c r="U289">
        <f>IF($B289=" ","",IF(ISERROR(1/VLOOKUP($B289,'Justerad allokering kvv'!$B$1:$AG$700,MATCH(U$1,'Justerad allokering kvv'!$B$1:$AF$1,0),FALSE)),VLOOKUP($B289,'Allokerad kvv'!$B$2:$AV$700,MATCH(U$1,'Allokerad kvv'!$B$1:$AV$1,0),FALSE),VLOOKUP($B289,'Justerad allokering kvv'!$B$1:$AG$700,MATCH(U$1,'Justerad allokering kvv'!$B$1:$AF$1,0),FALSE)))</f>
        <v>0</v>
      </c>
      <c r="V289">
        <f>IF($B289=" ","",IF(ISERROR(1/VLOOKUP($B289,'Justerad allokering kvv'!$B$1:$AG$700,MATCH(V$1,'Justerad allokering kvv'!$B$1:$AF$1,0),FALSE)),VLOOKUP($B289,'Allokerad kvv'!$B$2:$AV$700,MATCH(V$1,'Allokerad kvv'!$B$1:$AV$1,0),FALSE),VLOOKUP($B289,'Justerad allokering kvv'!$B$1:$AG$700,MATCH(V$1,'Justerad allokering kvv'!$B$1:$AF$1,0),FALSE)))</f>
        <v>0</v>
      </c>
      <c r="W289">
        <f>IF($B289=" ","",IF(ISERROR(1/VLOOKUP($B289,'Justerad allokering kvv'!$B$1:$AG$700,MATCH(W$1,'Justerad allokering kvv'!$B$1:$AF$1,0),FALSE)),VLOOKUP($B289,'Allokerad kvv'!$B$2:$AV$700,MATCH(W$1,'Allokerad kvv'!$B$1:$AV$1,0),FALSE),VLOOKUP($B289,'Justerad allokering kvv'!$B$1:$AG$700,MATCH(W$1,'Justerad allokering kvv'!$B$1:$AF$1,0),FALSE)))</f>
        <v>0</v>
      </c>
      <c r="X289">
        <f>IF($B289=" ","",IF(ISERROR(1/VLOOKUP($B289,'Justerad allokering kvv'!$B$1:$AG$700,MATCH(X$1,'Justerad allokering kvv'!$B$1:$AF$1,0),FALSE)),VLOOKUP($B289,'Allokerad kvv'!$B$2:$AV$700,MATCH(X$1,'Allokerad kvv'!$B$1:$AV$1,0),FALSE),VLOOKUP($B289,'Justerad allokering kvv'!$B$1:$AG$700,MATCH(X$1,'Justerad allokering kvv'!$B$1:$AF$1,0),FALSE)))</f>
        <v>0</v>
      </c>
      <c r="Y289">
        <f>IF($B289=" ","",IF(ISERROR(1/VLOOKUP($B289,'Justerad allokering kvv'!$B$1:$AG$700,MATCH(Y$1,'Justerad allokering kvv'!$B$1:$AF$1,0),FALSE)),VLOOKUP($B289,'Allokerad kvv'!$B$2:$AV$700,MATCH(Y$1,'Allokerad kvv'!$B$1:$AV$1,0),FALSE),VLOOKUP($B289,'Justerad allokering kvv'!$B$1:$AG$700,MATCH(Y$1,'Justerad allokering kvv'!$B$1:$AF$1,0),FALSE)))</f>
        <v>0</v>
      </c>
      <c r="AB289">
        <f>IFERROR(VLOOKUP($B289,Kraftvärmeprod!$B$1:$AO$424,MATCH("Tillförd energi från rökgaskondensering (GWh)",Kraftvärmeprod!$B$1:$AG$1,0),FALSE)/1,0)</f>
        <v>0.31</v>
      </c>
      <c r="AE289" s="122">
        <f t="shared" si="16"/>
        <v>2.46</v>
      </c>
      <c r="AG289">
        <f t="shared" si="17"/>
        <v>2.33</v>
      </c>
      <c r="AH289">
        <f t="shared" si="18"/>
        <v>2.02</v>
      </c>
      <c r="AI289">
        <f>IF(AH289=0,"",AH289/VLOOKUP(B289,Kraftvärmeprod!$B$1:$BC$480,MATCH("Summa tillförd energi exklusive rökgaskondensering",Kraftvärmeprod!$B$1:$BC$1,0),FALSE))</f>
        <v>1</v>
      </c>
      <c r="AK289">
        <f t="shared" si="19"/>
        <v>2.02</v>
      </c>
    </row>
    <row r="290" spans="1:37" x14ac:dyDescent="0.25">
      <c r="A290" s="2" t="s">
        <v>440</v>
      </c>
      <c r="B290" s="2" t="s">
        <v>442</v>
      </c>
      <c r="C290">
        <f>IF($B290=" ","",IF(ISERROR(1/VLOOKUP($B290,'Justerad allokering kvv'!$B$1:$AG$700,MATCH(C$1,'Justerad allokering kvv'!$B$1:$AF$1,0),FALSE)),VLOOKUP($B290,'Allokerad kvv'!$B$2:$AV$700,MATCH(C$1,'Allokerad kvv'!$B$1:$AV$1,0),FALSE),VLOOKUP($B290,'Justerad allokering kvv'!$B$1:$AG$700,MATCH(C$1,'Justerad allokering kvv'!$B$1:$AF$1,0),FALSE)))</f>
        <v>0</v>
      </c>
      <c r="D290">
        <f>IF($B290=" ","",IF(ISERROR(1/VLOOKUP($B290,'Justerad allokering kvv'!$B$1:$AG$700,MATCH(D$1,'Justerad allokering kvv'!$B$1:$AF$1,0),FALSE)),VLOOKUP($B290,'Allokerad kvv'!$B$2:$AV$700,MATCH(D$1,'Allokerad kvv'!$B$1:$AV$1,0),FALSE),VLOOKUP($B290,'Justerad allokering kvv'!$B$1:$AG$700,MATCH(D$1,'Justerad allokering kvv'!$B$1:$AF$1,0),FALSE)))</f>
        <v>0</v>
      </c>
      <c r="E290">
        <f>IF($B290=" ","",IF(ISERROR(1/VLOOKUP($B290,'Justerad allokering kvv'!$B$1:$AG$700,MATCH(E$1,'Justerad allokering kvv'!$B$1:$AF$1,0),FALSE)),VLOOKUP($B290,'Allokerad kvv'!$B$2:$AV$700,MATCH(E$1,'Allokerad kvv'!$B$1:$AV$1,0),FALSE),VLOOKUP($B290,'Justerad allokering kvv'!$B$1:$AG$700,MATCH(E$1,'Justerad allokering kvv'!$B$1:$AF$1,0),FALSE)))</f>
        <v>0</v>
      </c>
      <c r="F290">
        <f>IF($B290=" ","",IF(ISERROR(1/VLOOKUP($B290,'Justerad allokering kvv'!$B$1:$AG$700,MATCH(F$1,'Justerad allokering kvv'!$B$1:$AF$1,0),FALSE)),VLOOKUP($B290,'Allokerad kvv'!$B$2:$AV$700,MATCH(F$1,'Allokerad kvv'!$B$1:$AV$1,0),FALSE),VLOOKUP($B290,'Justerad allokering kvv'!$B$1:$AG$700,MATCH(F$1,'Justerad allokering kvv'!$B$1:$AF$1,0),FALSE)))</f>
        <v>0</v>
      </c>
      <c r="G290">
        <f>IF($B290=" ","",IF(ISERROR(1/VLOOKUP($B290,'Justerad allokering kvv'!$B$1:$AG$700,MATCH(G$1,'Justerad allokering kvv'!$B$1:$AF$1,0),FALSE)),VLOOKUP($B290,'Allokerad kvv'!$B$2:$AV$700,MATCH(G$1,'Allokerad kvv'!$B$1:$AV$1,0),FALSE),VLOOKUP($B290,'Justerad allokering kvv'!$B$1:$AG$700,MATCH(G$1,'Justerad allokering kvv'!$B$1:$AF$1,0),FALSE)))</f>
        <v>0</v>
      </c>
      <c r="H290">
        <f>IF($B290=" ","",IF(ISERROR(1/VLOOKUP($B290,'Justerad allokering kvv'!$B$1:$AG$700,MATCH(H$1,'Justerad allokering kvv'!$B$1:$AF$1,0),FALSE)),VLOOKUP($B290,'Allokerad kvv'!$B$2:$AV$700,MATCH(H$1,'Allokerad kvv'!$B$1:$AV$1,0),FALSE),VLOOKUP($B290,'Justerad allokering kvv'!$B$1:$AG$700,MATCH(H$1,'Justerad allokering kvv'!$B$1:$AF$1,0),FALSE)))</f>
        <v>0</v>
      </c>
      <c r="I290">
        <f>IF($B290=" ","",IF(ISERROR(1/VLOOKUP($B290,'Justerad allokering kvv'!$B$1:$AG$700,MATCH(I$1,'Justerad allokering kvv'!$B$1:$AF$1,0),FALSE)),VLOOKUP($B290,'Allokerad kvv'!$B$2:$AV$700,MATCH(I$1,'Allokerad kvv'!$B$1:$AV$1,0),FALSE),VLOOKUP($B290,'Justerad allokering kvv'!$B$1:$AG$700,MATCH(I$1,'Justerad allokering kvv'!$B$1:$AF$1,0),FALSE)))</f>
        <v>0</v>
      </c>
      <c r="J290">
        <f>IF($B290=" ","",IF(ISERROR(1/VLOOKUP($B290,'Justerad allokering kvv'!$B$1:$AG$700,MATCH(J$1,'Justerad allokering kvv'!$B$1:$AF$1,0),FALSE)),VLOOKUP($B290,'Allokerad kvv'!$B$2:$AV$700,MATCH(J$1,'Allokerad kvv'!$B$1:$AV$1,0),FALSE),VLOOKUP($B290,'Justerad allokering kvv'!$B$1:$AG$700,MATCH(J$1,'Justerad allokering kvv'!$B$1:$AF$1,0),FALSE)))</f>
        <v>0</v>
      </c>
      <c r="K290">
        <f>IF($B290=" ","",IF(ISERROR(1/VLOOKUP($B290,'Justerad allokering kvv'!$B$1:$AG$700,MATCH(K$1,'Justerad allokering kvv'!$B$1:$AF$1,0),FALSE)),VLOOKUP($B290,'Allokerad kvv'!$B$2:$AV$700,MATCH(K$1,'Allokerad kvv'!$B$1:$AV$1,0),FALSE),VLOOKUP($B290,'Justerad allokering kvv'!$B$1:$AG$700,MATCH(K$1,'Justerad allokering kvv'!$B$1:$AF$1,0),FALSE)))</f>
        <v>0</v>
      </c>
      <c r="L290">
        <f>IF($B290=" ","",IF(ISERROR(1/VLOOKUP($B290,'Justerad allokering kvv'!$B$1:$AG$700,MATCH(L$1,'Justerad allokering kvv'!$B$1:$AF$1,0),FALSE)),VLOOKUP($B290,'Allokerad kvv'!$B$2:$AV$700,MATCH(L$1,'Allokerad kvv'!$B$1:$AV$1,0),FALSE),VLOOKUP($B290,'Justerad allokering kvv'!$B$1:$AG$700,MATCH(L$1,'Justerad allokering kvv'!$B$1:$AF$1,0),FALSE)))</f>
        <v>0</v>
      </c>
      <c r="M290">
        <f>IF($B290=" ","",IF(ISERROR(1/VLOOKUP($B290,'Justerad allokering kvv'!$B$1:$AG$700,MATCH(M$1,'Justerad allokering kvv'!$B$1:$AF$1,0),FALSE)),VLOOKUP($B290,'Allokerad kvv'!$B$2:$AV$700,MATCH(M$1,'Allokerad kvv'!$B$1:$AV$1,0),FALSE),VLOOKUP($B290,'Justerad allokering kvv'!$B$1:$AG$700,MATCH(M$1,'Justerad allokering kvv'!$B$1:$AF$1,0),FALSE)))</f>
        <v>0</v>
      </c>
      <c r="N290">
        <f>IF($B290=" ","",IF(ISERROR(1/VLOOKUP($B290,'Justerad allokering kvv'!$B$1:$AG$700,MATCH(N$1,'Justerad allokering kvv'!$B$1:$AF$1,0),FALSE)),VLOOKUP($B290,'Allokerad kvv'!$B$2:$AV$700,MATCH(N$1,'Allokerad kvv'!$B$1:$AV$1,0),FALSE),VLOOKUP($B290,'Justerad allokering kvv'!$B$1:$AG$700,MATCH(N$1,'Justerad allokering kvv'!$B$1:$AF$1,0),FALSE)))</f>
        <v>0</v>
      </c>
      <c r="O290">
        <f>IF($B290=" ","",IF(ISERROR(1/VLOOKUP($B290,'Justerad allokering kvv'!$B$1:$AG$700,MATCH(O$1,'Justerad allokering kvv'!$B$1:$AF$1,0),FALSE)),VLOOKUP($B290,'Allokerad kvv'!$B$2:$AV$700,MATCH(O$1,'Allokerad kvv'!$B$1:$AV$1,0),FALSE),VLOOKUP($B290,'Justerad allokering kvv'!$B$1:$AG$700,MATCH(O$1,'Justerad allokering kvv'!$B$1:$AF$1,0),FALSE)))</f>
        <v>0</v>
      </c>
      <c r="P290">
        <f>IF($B290=" ","",IF(ISERROR(1/VLOOKUP($B290,'Justerad allokering kvv'!$B$1:$AG$700,MATCH(P$1,'Justerad allokering kvv'!$B$1:$AF$1,0),FALSE)),VLOOKUP($B290,'Allokerad kvv'!$B$2:$AV$700,MATCH(P$1,'Allokerad kvv'!$B$1:$AV$1,0),FALSE),VLOOKUP($B290,'Justerad allokering kvv'!$B$1:$AG$700,MATCH(P$1,'Justerad allokering kvv'!$B$1:$AF$1,0),FALSE)))</f>
        <v>0</v>
      </c>
      <c r="Q290">
        <f>IF($B290=" ","",IF(ISERROR(1/VLOOKUP($B290,'Justerad allokering kvv'!$B$1:$AG$700,MATCH(Q$1,'Justerad allokering kvv'!$B$1:$AF$1,0),FALSE)),VLOOKUP($B290,'Allokerad kvv'!$B$2:$AV$700,MATCH(Q$1,'Allokerad kvv'!$B$1:$AV$1,0),FALSE),VLOOKUP($B290,'Justerad allokering kvv'!$B$1:$AG$700,MATCH(Q$1,'Justerad allokering kvv'!$B$1:$AF$1,0),FALSE)))</f>
        <v>0</v>
      </c>
      <c r="R290">
        <f>IF($B290=" ","",IF(ISERROR(1/VLOOKUP($B290,'Justerad allokering kvv'!$B$1:$AG$700,MATCH(R$1,'Justerad allokering kvv'!$B$1:$AF$1,0),FALSE)),VLOOKUP($B290,'Allokerad kvv'!$B$2:$AV$700,MATCH(R$1,'Allokerad kvv'!$B$1:$AV$1,0),FALSE),VLOOKUP($B290,'Justerad allokering kvv'!$B$1:$AG$700,MATCH(R$1,'Justerad allokering kvv'!$B$1:$AF$1,0),FALSE)))</f>
        <v>0</v>
      </c>
      <c r="S290">
        <f>IF($B290=" ","",IF(ISERROR(1/VLOOKUP($B290,'Justerad allokering kvv'!$B$1:$AG$700,MATCH(S$1,'Justerad allokering kvv'!$B$1:$AF$1,0),FALSE)),VLOOKUP($B290,'Allokerad kvv'!$B$2:$AV$700,MATCH(S$1,'Allokerad kvv'!$B$1:$AV$1,0),FALSE),VLOOKUP($B290,'Justerad allokering kvv'!$B$1:$AG$700,MATCH(S$1,'Justerad allokering kvv'!$B$1:$AF$1,0),FALSE)))</f>
        <v>0</v>
      </c>
      <c r="T290">
        <f>IF($B290=" ","",IF(ISERROR(1/VLOOKUP($B290,'Justerad allokering kvv'!$B$1:$AG$700,MATCH(T$1,'Justerad allokering kvv'!$B$1:$AF$1,0),FALSE)),VLOOKUP($B290,'Allokerad kvv'!$B$2:$AV$700,MATCH(T$1,'Allokerad kvv'!$B$1:$AV$1,0),FALSE),VLOOKUP($B290,'Justerad allokering kvv'!$B$1:$AG$700,MATCH(T$1,'Justerad allokering kvv'!$B$1:$AF$1,0),FALSE)))</f>
        <v>0</v>
      </c>
      <c r="U290">
        <f>IF($B290=" ","",IF(ISERROR(1/VLOOKUP($B290,'Justerad allokering kvv'!$B$1:$AG$700,MATCH(U$1,'Justerad allokering kvv'!$B$1:$AF$1,0),FALSE)),VLOOKUP($B290,'Allokerad kvv'!$B$2:$AV$700,MATCH(U$1,'Allokerad kvv'!$B$1:$AV$1,0),FALSE),VLOOKUP($B290,'Justerad allokering kvv'!$B$1:$AG$700,MATCH(U$1,'Justerad allokering kvv'!$B$1:$AF$1,0),FALSE)))</f>
        <v>0</v>
      </c>
      <c r="V290">
        <f>IF($B290=" ","",IF(ISERROR(1/VLOOKUP($B290,'Justerad allokering kvv'!$B$1:$AG$700,MATCH(V$1,'Justerad allokering kvv'!$B$1:$AF$1,0),FALSE)),VLOOKUP($B290,'Allokerad kvv'!$B$2:$AV$700,MATCH(V$1,'Allokerad kvv'!$B$1:$AV$1,0),FALSE),VLOOKUP($B290,'Justerad allokering kvv'!$B$1:$AG$700,MATCH(V$1,'Justerad allokering kvv'!$B$1:$AF$1,0),FALSE)))</f>
        <v>0</v>
      </c>
      <c r="W290">
        <f>IF($B290=" ","",IF(ISERROR(1/VLOOKUP($B290,'Justerad allokering kvv'!$B$1:$AG$700,MATCH(W$1,'Justerad allokering kvv'!$B$1:$AF$1,0),FALSE)),VLOOKUP($B290,'Allokerad kvv'!$B$2:$AV$700,MATCH(W$1,'Allokerad kvv'!$B$1:$AV$1,0),FALSE),VLOOKUP($B290,'Justerad allokering kvv'!$B$1:$AG$700,MATCH(W$1,'Justerad allokering kvv'!$B$1:$AF$1,0),FALSE)))</f>
        <v>0</v>
      </c>
      <c r="X290">
        <f>IF($B290=" ","",IF(ISERROR(1/VLOOKUP($B290,'Justerad allokering kvv'!$B$1:$AG$700,MATCH(X$1,'Justerad allokering kvv'!$B$1:$AF$1,0),FALSE)),VLOOKUP($B290,'Allokerad kvv'!$B$2:$AV$700,MATCH(X$1,'Allokerad kvv'!$B$1:$AV$1,0),FALSE),VLOOKUP($B290,'Justerad allokering kvv'!$B$1:$AG$700,MATCH(X$1,'Justerad allokering kvv'!$B$1:$AF$1,0),FALSE)))</f>
        <v>0</v>
      </c>
      <c r="Y290">
        <f>IF($B290=" ","",IF(ISERROR(1/VLOOKUP($B290,'Justerad allokering kvv'!$B$1:$AG$700,MATCH(Y$1,'Justerad allokering kvv'!$B$1:$AF$1,0),FALSE)),VLOOKUP($B290,'Allokerad kvv'!$B$2:$AV$700,MATCH(Y$1,'Allokerad kvv'!$B$1:$AV$1,0),FALSE),VLOOKUP($B290,'Justerad allokering kvv'!$B$1:$AG$700,MATCH(Y$1,'Justerad allokering kvv'!$B$1:$AF$1,0),FALSE)))</f>
        <v>0</v>
      </c>
      <c r="AB290">
        <f>IFERROR(VLOOKUP($B290,Kraftvärmeprod!$B$1:$AO$424,MATCH("Tillförd energi från rökgaskondensering (GWh)",Kraftvärmeprod!$B$1:$AG$1,0),FALSE)/1,0)</f>
        <v>0</v>
      </c>
      <c r="AE290" s="122">
        <f t="shared" si="16"/>
        <v>0</v>
      </c>
      <c r="AG290">
        <f t="shared" si="17"/>
        <v>0</v>
      </c>
      <c r="AH290">
        <f t="shared" si="18"/>
        <v>0</v>
      </c>
      <c r="AI290" t="str">
        <f>IF(AH290=0,"",AH290/VLOOKUP(B290,Kraftvärmeprod!$B$1:$BC$480,MATCH("Summa tillförd energi exklusive rökgaskondensering",Kraftvärmeprod!$B$1:$BC$1,0),FALSE))</f>
        <v/>
      </c>
      <c r="AK290">
        <f t="shared" si="19"/>
        <v>0</v>
      </c>
    </row>
    <row r="291" spans="1:37" x14ac:dyDescent="0.25">
      <c r="A291" s="2" t="s">
        <v>440</v>
      </c>
      <c r="B291" s="2" t="s">
        <v>443</v>
      </c>
      <c r="C291">
        <f>IF($B291=" ","",IF(ISERROR(1/VLOOKUP($B291,'Justerad allokering kvv'!$B$1:$AG$700,MATCH(C$1,'Justerad allokering kvv'!$B$1:$AF$1,0),FALSE)),VLOOKUP($B291,'Allokerad kvv'!$B$2:$AV$700,MATCH(C$1,'Allokerad kvv'!$B$1:$AV$1,0),FALSE),VLOOKUP($B291,'Justerad allokering kvv'!$B$1:$AG$700,MATCH(C$1,'Justerad allokering kvv'!$B$1:$AF$1,0),FALSE)))</f>
        <v>0</v>
      </c>
      <c r="D291">
        <f>IF($B291=" ","",IF(ISERROR(1/VLOOKUP($B291,'Justerad allokering kvv'!$B$1:$AG$700,MATCH(D$1,'Justerad allokering kvv'!$B$1:$AF$1,0),FALSE)),VLOOKUP($B291,'Allokerad kvv'!$B$2:$AV$700,MATCH(D$1,'Allokerad kvv'!$B$1:$AV$1,0),FALSE),VLOOKUP($B291,'Justerad allokering kvv'!$B$1:$AG$700,MATCH(D$1,'Justerad allokering kvv'!$B$1:$AF$1,0),FALSE)))</f>
        <v>0</v>
      </c>
      <c r="E291">
        <f>IF($B291=" ","",IF(ISERROR(1/VLOOKUP($B291,'Justerad allokering kvv'!$B$1:$AG$700,MATCH(E$1,'Justerad allokering kvv'!$B$1:$AF$1,0),FALSE)),VLOOKUP($B291,'Allokerad kvv'!$B$2:$AV$700,MATCH(E$1,'Allokerad kvv'!$B$1:$AV$1,0),FALSE),VLOOKUP($B291,'Justerad allokering kvv'!$B$1:$AG$700,MATCH(E$1,'Justerad allokering kvv'!$B$1:$AF$1,0),FALSE)))</f>
        <v>0</v>
      </c>
      <c r="F291">
        <f>IF($B291=" ","",IF(ISERROR(1/VLOOKUP($B291,'Justerad allokering kvv'!$B$1:$AG$700,MATCH(F$1,'Justerad allokering kvv'!$B$1:$AF$1,0),FALSE)),VLOOKUP($B291,'Allokerad kvv'!$B$2:$AV$700,MATCH(F$1,'Allokerad kvv'!$B$1:$AV$1,0),FALSE),VLOOKUP($B291,'Justerad allokering kvv'!$B$1:$AG$700,MATCH(F$1,'Justerad allokering kvv'!$B$1:$AF$1,0),FALSE)))</f>
        <v>0</v>
      </c>
      <c r="G291">
        <f>IF($B291=" ","",IF(ISERROR(1/VLOOKUP($B291,'Justerad allokering kvv'!$B$1:$AG$700,MATCH(G$1,'Justerad allokering kvv'!$B$1:$AF$1,0),FALSE)),VLOOKUP($B291,'Allokerad kvv'!$B$2:$AV$700,MATCH(G$1,'Allokerad kvv'!$B$1:$AV$1,0),FALSE),VLOOKUP($B291,'Justerad allokering kvv'!$B$1:$AG$700,MATCH(G$1,'Justerad allokering kvv'!$B$1:$AF$1,0),FALSE)))</f>
        <v>0</v>
      </c>
      <c r="H291">
        <f>IF($B291=" ","",IF(ISERROR(1/VLOOKUP($B291,'Justerad allokering kvv'!$B$1:$AG$700,MATCH(H$1,'Justerad allokering kvv'!$B$1:$AF$1,0),FALSE)),VLOOKUP($B291,'Allokerad kvv'!$B$2:$AV$700,MATCH(H$1,'Allokerad kvv'!$B$1:$AV$1,0),FALSE),VLOOKUP($B291,'Justerad allokering kvv'!$B$1:$AG$700,MATCH(H$1,'Justerad allokering kvv'!$B$1:$AF$1,0),FALSE)))</f>
        <v>0</v>
      </c>
      <c r="I291">
        <f>IF($B291=" ","",IF(ISERROR(1/VLOOKUP($B291,'Justerad allokering kvv'!$B$1:$AG$700,MATCH(I$1,'Justerad allokering kvv'!$B$1:$AF$1,0),FALSE)),VLOOKUP($B291,'Allokerad kvv'!$B$2:$AV$700,MATCH(I$1,'Allokerad kvv'!$B$1:$AV$1,0),FALSE),VLOOKUP($B291,'Justerad allokering kvv'!$B$1:$AG$700,MATCH(I$1,'Justerad allokering kvv'!$B$1:$AF$1,0),FALSE)))</f>
        <v>0</v>
      </c>
      <c r="J291">
        <f>IF($B291=" ","",IF(ISERROR(1/VLOOKUP($B291,'Justerad allokering kvv'!$B$1:$AG$700,MATCH(J$1,'Justerad allokering kvv'!$B$1:$AF$1,0),FALSE)),VLOOKUP($B291,'Allokerad kvv'!$B$2:$AV$700,MATCH(J$1,'Allokerad kvv'!$B$1:$AV$1,0),FALSE),VLOOKUP($B291,'Justerad allokering kvv'!$B$1:$AG$700,MATCH(J$1,'Justerad allokering kvv'!$B$1:$AF$1,0),FALSE)))</f>
        <v>0</v>
      </c>
      <c r="K291">
        <f>IF($B291=" ","",IF(ISERROR(1/VLOOKUP($B291,'Justerad allokering kvv'!$B$1:$AG$700,MATCH(K$1,'Justerad allokering kvv'!$B$1:$AF$1,0),FALSE)),VLOOKUP($B291,'Allokerad kvv'!$B$2:$AV$700,MATCH(K$1,'Allokerad kvv'!$B$1:$AV$1,0),FALSE),VLOOKUP($B291,'Justerad allokering kvv'!$B$1:$AG$700,MATCH(K$1,'Justerad allokering kvv'!$B$1:$AF$1,0),FALSE)))</f>
        <v>0</v>
      </c>
      <c r="L291">
        <f>IF($B291=" ","",IF(ISERROR(1/VLOOKUP($B291,'Justerad allokering kvv'!$B$1:$AG$700,MATCH(L$1,'Justerad allokering kvv'!$B$1:$AF$1,0),FALSE)),VLOOKUP($B291,'Allokerad kvv'!$B$2:$AV$700,MATCH(L$1,'Allokerad kvv'!$B$1:$AV$1,0),FALSE),VLOOKUP($B291,'Justerad allokering kvv'!$B$1:$AG$700,MATCH(L$1,'Justerad allokering kvv'!$B$1:$AF$1,0),FALSE)))</f>
        <v>0</v>
      </c>
      <c r="M291">
        <f>IF($B291=" ","",IF(ISERROR(1/VLOOKUP($B291,'Justerad allokering kvv'!$B$1:$AG$700,MATCH(M$1,'Justerad allokering kvv'!$B$1:$AF$1,0),FALSE)),VLOOKUP($B291,'Allokerad kvv'!$B$2:$AV$700,MATCH(M$1,'Allokerad kvv'!$B$1:$AV$1,0),FALSE),VLOOKUP($B291,'Justerad allokering kvv'!$B$1:$AG$700,MATCH(M$1,'Justerad allokering kvv'!$B$1:$AF$1,0),FALSE)))</f>
        <v>0</v>
      </c>
      <c r="N291">
        <f>IF($B291=" ","",IF(ISERROR(1/VLOOKUP($B291,'Justerad allokering kvv'!$B$1:$AG$700,MATCH(N$1,'Justerad allokering kvv'!$B$1:$AF$1,0),FALSE)),VLOOKUP($B291,'Allokerad kvv'!$B$2:$AV$700,MATCH(N$1,'Allokerad kvv'!$B$1:$AV$1,0),FALSE),VLOOKUP($B291,'Justerad allokering kvv'!$B$1:$AG$700,MATCH(N$1,'Justerad allokering kvv'!$B$1:$AF$1,0),FALSE)))</f>
        <v>0</v>
      </c>
      <c r="O291">
        <f>IF($B291=" ","",IF(ISERROR(1/VLOOKUP($B291,'Justerad allokering kvv'!$B$1:$AG$700,MATCH(O$1,'Justerad allokering kvv'!$B$1:$AF$1,0),FALSE)),VLOOKUP($B291,'Allokerad kvv'!$B$2:$AV$700,MATCH(O$1,'Allokerad kvv'!$B$1:$AV$1,0),FALSE),VLOOKUP($B291,'Justerad allokering kvv'!$B$1:$AG$700,MATCH(O$1,'Justerad allokering kvv'!$B$1:$AF$1,0),FALSE)))</f>
        <v>0</v>
      </c>
      <c r="P291">
        <f>IF($B291=" ","",IF(ISERROR(1/VLOOKUP($B291,'Justerad allokering kvv'!$B$1:$AG$700,MATCH(P$1,'Justerad allokering kvv'!$B$1:$AF$1,0),FALSE)),VLOOKUP($B291,'Allokerad kvv'!$B$2:$AV$700,MATCH(P$1,'Allokerad kvv'!$B$1:$AV$1,0),FALSE),VLOOKUP($B291,'Justerad allokering kvv'!$B$1:$AG$700,MATCH(P$1,'Justerad allokering kvv'!$B$1:$AF$1,0),FALSE)))</f>
        <v>0</v>
      </c>
      <c r="Q291">
        <f>IF($B291=" ","",IF(ISERROR(1/VLOOKUP($B291,'Justerad allokering kvv'!$B$1:$AG$700,MATCH(Q$1,'Justerad allokering kvv'!$B$1:$AF$1,0),FALSE)),VLOOKUP($B291,'Allokerad kvv'!$B$2:$AV$700,MATCH(Q$1,'Allokerad kvv'!$B$1:$AV$1,0),FALSE),VLOOKUP($B291,'Justerad allokering kvv'!$B$1:$AG$700,MATCH(Q$1,'Justerad allokering kvv'!$B$1:$AF$1,0),FALSE)))</f>
        <v>0</v>
      </c>
      <c r="R291">
        <f>IF($B291=" ","",IF(ISERROR(1/VLOOKUP($B291,'Justerad allokering kvv'!$B$1:$AG$700,MATCH(R$1,'Justerad allokering kvv'!$B$1:$AF$1,0),FALSE)),VLOOKUP($B291,'Allokerad kvv'!$B$2:$AV$700,MATCH(R$1,'Allokerad kvv'!$B$1:$AV$1,0),FALSE),VLOOKUP($B291,'Justerad allokering kvv'!$B$1:$AG$700,MATCH(R$1,'Justerad allokering kvv'!$B$1:$AF$1,0),FALSE)))</f>
        <v>0</v>
      </c>
      <c r="S291">
        <f>IF($B291=" ","",IF(ISERROR(1/VLOOKUP($B291,'Justerad allokering kvv'!$B$1:$AG$700,MATCH(S$1,'Justerad allokering kvv'!$B$1:$AF$1,0),FALSE)),VLOOKUP($B291,'Allokerad kvv'!$B$2:$AV$700,MATCH(S$1,'Allokerad kvv'!$B$1:$AV$1,0),FALSE),VLOOKUP($B291,'Justerad allokering kvv'!$B$1:$AG$700,MATCH(S$1,'Justerad allokering kvv'!$B$1:$AF$1,0),FALSE)))</f>
        <v>0</v>
      </c>
      <c r="T291">
        <f>IF($B291=" ","",IF(ISERROR(1/VLOOKUP($B291,'Justerad allokering kvv'!$B$1:$AG$700,MATCH(T$1,'Justerad allokering kvv'!$B$1:$AF$1,0),FALSE)),VLOOKUP($B291,'Allokerad kvv'!$B$2:$AV$700,MATCH(T$1,'Allokerad kvv'!$B$1:$AV$1,0),FALSE),VLOOKUP($B291,'Justerad allokering kvv'!$B$1:$AG$700,MATCH(T$1,'Justerad allokering kvv'!$B$1:$AF$1,0),FALSE)))</f>
        <v>0</v>
      </c>
      <c r="U291">
        <f>IF($B291=" ","",IF(ISERROR(1/VLOOKUP($B291,'Justerad allokering kvv'!$B$1:$AG$700,MATCH(U$1,'Justerad allokering kvv'!$B$1:$AF$1,0),FALSE)),VLOOKUP($B291,'Allokerad kvv'!$B$2:$AV$700,MATCH(U$1,'Allokerad kvv'!$B$1:$AV$1,0),FALSE),VLOOKUP($B291,'Justerad allokering kvv'!$B$1:$AG$700,MATCH(U$1,'Justerad allokering kvv'!$B$1:$AF$1,0),FALSE)))</f>
        <v>0</v>
      </c>
      <c r="V291">
        <f>IF($B291=" ","",IF(ISERROR(1/VLOOKUP($B291,'Justerad allokering kvv'!$B$1:$AG$700,MATCH(V$1,'Justerad allokering kvv'!$B$1:$AF$1,0),FALSE)),VLOOKUP($B291,'Allokerad kvv'!$B$2:$AV$700,MATCH(V$1,'Allokerad kvv'!$B$1:$AV$1,0),FALSE),VLOOKUP($B291,'Justerad allokering kvv'!$B$1:$AG$700,MATCH(V$1,'Justerad allokering kvv'!$B$1:$AF$1,0),FALSE)))</f>
        <v>0</v>
      </c>
      <c r="W291">
        <f>IF($B291=" ","",IF(ISERROR(1/VLOOKUP($B291,'Justerad allokering kvv'!$B$1:$AG$700,MATCH(W$1,'Justerad allokering kvv'!$B$1:$AF$1,0),FALSE)),VLOOKUP($B291,'Allokerad kvv'!$B$2:$AV$700,MATCH(W$1,'Allokerad kvv'!$B$1:$AV$1,0),FALSE),VLOOKUP($B291,'Justerad allokering kvv'!$B$1:$AG$700,MATCH(W$1,'Justerad allokering kvv'!$B$1:$AF$1,0),FALSE)))</f>
        <v>0</v>
      </c>
      <c r="X291">
        <f>IF($B291=" ","",IF(ISERROR(1/VLOOKUP($B291,'Justerad allokering kvv'!$B$1:$AG$700,MATCH(X$1,'Justerad allokering kvv'!$B$1:$AF$1,0),FALSE)),VLOOKUP($B291,'Allokerad kvv'!$B$2:$AV$700,MATCH(X$1,'Allokerad kvv'!$B$1:$AV$1,0),FALSE),VLOOKUP($B291,'Justerad allokering kvv'!$B$1:$AG$700,MATCH(X$1,'Justerad allokering kvv'!$B$1:$AF$1,0),FALSE)))</f>
        <v>0</v>
      </c>
      <c r="Y291">
        <f>IF($B291=" ","",IF(ISERROR(1/VLOOKUP($B291,'Justerad allokering kvv'!$B$1:$AG$700,MATCH(Y$1,'Justerad allokering kvv'!$B$1:$AF$1,0),FALSE)),VLOOKUP($B291,'Allokerad kvv'!$B$2:$AV$700,MATCH(Y$1,'Allokerad kvv'!$B$1:$AV$1,0),FALSE),VLOOKUP($B291,'Justerad allokering kvv'!$B$1:$AG$700,MATCH(Y$1,'Justerad allokering kvv'!$B$1:$AF$1,0),FALSE)))</f>
        <v>0</v>
      </c>
      <c r="AB291">
        <f>IFERROR(VLOOKUP($B291,Kraftvärmeprod!$B$1:$AO$424,MATCH("Tillförd energi från rökgaskondensering (GWh)",Kraftvärmeprod!$B$1:$AG$1,0),FALSE)/1,0)</f>
        <v>0</v>
      </c>
      <c r="AE291" s="122">
        <f t="shared" si="16"/>
        <v>0</v>
      </c>
      <c r="AG291">
        <f t="shared" si="17"/>
        <v>0</v>
      </c>
      <c r="AH291">
        <f t="shared" si="18"/>
        <v>0</v>
      </c>
      <c r="AI291" t="str">
        <f>IF(AH291=0,"",AH291/VLOOKUP(B291,Kraftvärmeprod!$B$1:$BC$480,MATCH("Summa tillförd energi exklusive rökgaskondensering",Kraftvärmeprod!$B$1:$BC$1,0),FALSE))</f>
        <v/>
      </c>
      <c r="AK291">
        <f t="shared" si="19"/>
        <v>0</v>
      </c>
    </row>
    <row r="292" spans="1:37" x14ac:dyDescent="0.25">
      <c r="A292" s="2" t="s">
        <v>440</v>
      </c>
      <c r="B292" s="2" t="s">
        <v>444</v>
      </c>
      <c r="C292">
        <f>IF($B292=" ","",IF(ISERROR(1/VLOOKUP($B292,'Justerad allokering kvv'!$B$1:$AG$700,MATCH(C$1,'Justerad allokering kvv'!$B$1:$AF$1,0),FALSE)),VLOOKUP($B292,'Allokerad kvv'!$B$2:$AV$700,MATCH(C$1,'Allokerad kvv'!$B$1:$AV$1,0),FALSE),VLOOKUP($B292,'Justerad allokering kvv'!$B$1:$AG$700,MATCH(C$1,'Justerad allokering kvv'!$B$1:$AF$1,0),FALSE)))</f>
        <v>0</v>
      </c>
      <c r="D292">
        <f>IF($B292=" ","",IF(ISERROR(1/VLOOKUP($B292,'Justerad allokering kvv'!$B$1:$AG$700,MATCH(D$1,'Justerad allokering kvv'!$B$1:$AF$1,0),FALSE)),VLOOKUP($B292,'Allokerad kvv'!$B$2:$AV$700,MATCH(D$1,'Allokerad kvv'!$B$1:$AV$1,0),FALSE),VLOOKUP($B292,'Justerad allokering kvv'!$B$1:$AG$700,MATCH(D$1,'Justerad allokering kvv'!$B$1:$AF$1,0),FALSE)))</f>
        <v>0</v>
      </c>
      <c r="E292">
        <f>IF($B292=" ","",IF(ISERROR(1/VLOOKUP($B292,'Justerad allokering kvv'!$B$1:$AG$700,MATCH(E$1,'Justerad allokering kvv'!$B$1:$AF$1,0),FALSE)),VLOOKUP($B292,'Allokerad kvv'!$B$2:$AV$700,MATCH(E$1,'Allokerad kvv'!$B$1:$AV$1,0),FALSE),VLOOKUP($B292,'Justerad allokering kvv'!$B$1:$AG$700,MATCH(E$1,'Justerad allokering kvv'!$B$1:$AF$1,0),FALSE)))</f>
        <v>0</v>
      </c>
      <c r="F292">
        <f>IF($B292=" ","",IF(ISERROR(1/VLOOKUP($B292,'Justerad allokering kvv'!$B$1:$AG$700,MATCH(F$1,'Justerad allokering kvv'!$B$1:$AF$1,0),FALSE)),VLOOKUP($B292,'Allokerad kvv'!$B$2:$AV$700,MATCH(F$1,'Allokerad kvv'!$B$1:$AV$1,0),FALSE),VLOOKUP($B292,'Justerad allokering kvv'!$B$1:$AG$700,MATCH(F$1,'Justerad allokering kvv'!$B$1:$AF$1,0),FALSE)))</f>
        <v>0</v>
      </c>
      <c r="G292">
        <f>IF($B292=" ","",IF(ISERROR(1/VLOOKUP($B292,'Justerad allokering kvv'!$B$1:$AG$700,MATCH(G$1,'Justerad allokering kvv'!$B$1:$AF$1,0),FALSE)),VLOOKUP($B292,'Allokerad kvv'!$B$2:$AV$700,MATCH(G$1,'Allokerad kvv'!$B$1:$AV$1,0),FALSE),VLOOKUP($B292,'Justerad allokering kvv'!$B$1:$AG$700,MATCH(G$1,'Justerad allokering kvv'!$B$1:$AF$1,0),FALSE)))</f>
        <v>0</v>
      </c>
      <c r="H292">
        <f>IF($B292=" ","",IF(ISERROR(1/VLOOKUP($B292,'Justerad allokering kvv'!$B$1:$AG$700,MATCH(H$1,'Justerad allokering kvv'!$B$1:$AF$1,0),FALSE)),VLOOKUP($B292,'Allokerad kvv'!$B$2:$AV$700,MATCH(H$1,'Allokerad kvv'!$B$1:$AV$1,0),FALSE),VLOOKUP($B292,'Justerad allokering kvv'!$B$1:$AG$700,MATCH(H$1,'Justerad allokering kvv'!$B$1:$AF$1,0),FALSE)))</f>
        <v>0</v>
      </c>
      <c r="I292">
        <f>IF($B292=" ","",IF(ISERROR(1/VLOOKUP($B292,'Justerad allokering kvv'!$B$1:$AG$700,MATCH(I$1,'Justerad allokering kvv'!$B$1:$AF$1,0),FALSE)),VLOOKUP($B292,'Allokerad kvv'!$B$2:$AV$700,MATCH(I$1,'Allokerad kvv'!$B$1:$AV$1,0),FALSE),VLOOKUP($B292,'Justerad allokering kvv'!$B$1:$AG$700,MATCH(I$1,'Justerad allokering kvv'!$B$1:$AF$1,0),FALSE)))</f>
        <v>0</v>
      </c>
      <c r="J292">
        <f>IF($B292=" ","",IF(ISERROR(1/VLOOKUP($B292,'Justerad allokering kvv'!$B$1:$AG$700,MATCH(J$1,'Justerad allokering kvv'!$B$1:$AF$1,0),FALSE)),VLOOKUP($B292,'Allokerad kvv'!$B$2:$AV$700,MATCH(J$1,'Allokerad kvv'!$B$1:$AV$1,0),FALSE),VLOOKUP($B292,'Justerad allokering kvv'!$B$1:$AG$700,MATCH(J$1,'Justerad allokering kvv'!$B$1:$AF$1,0),FALSE)))</f>
        <v>0</v>
      </c>
      <c r="K292">
        <f>IF($B292=" ","",IF(ISERROR(1/VLOOKUP($B292,'Justerad allokering kvv'!$B$1:$AG$700,MATCH(K$1,'Justerad allokering kvv'!$B$1:$AF$1,0),FALSE)),VLOOKUP($B292,'Allokerad kvv'!$B$2:$AV$700,MATCH(K$1,'Allokerad kvv'!$B$1:$AV$1,0),FALSE),VLOOKUP($B292,'Justerad allokering kvv'!$B$1:$AG$700,MATCH(K$1,'Justerad allokering kvv'!$B$1:$AF$1,0),FALSE)))</f>
        <v>0</v>
      </c>
      <c r="L292">
        <f>IF($B292=" ","",IF(ISERROR(1/VLOOKUP($B292,'Justerad allokering kvv'!$B$1:$AG$700,MATCH(L$1,'Justerad allokering kvv'!$B$1:$AF$1,0),FALSE)),VLOOKUP($B292,'Allokerad kvv'!$B$2:$AV$700,MATCH(L$1,'Allokerad kvv'!$B$1:$AV$1,0),FALSE),VLOOKUP($B292,'Justerad allokering kvv'!$B$1:$AG$700,MATCH(L$1,'Justerad allokering kvv'!$B$1:$AF$1,0),FALSE)))</f>
        <v>0</v>
      </c>
      <c r="M292">
        <f>IF($B292=" ","",IF(ISERROR(1/VLOOKUP($B292,'Justerad allokering kvv'!$B$1:$AG$700,MATCH(M$1,'Justerad allokering kvv'!$B$1:$AF$1,0),FALSE)),VLOOKUP($B292,'Allokerad kvv'!$B$2:$AV$700,MATCH(M$1,'Allokerad kvv'!$B$1:$AV$1,0),FALSE),VLOOKUP($B292,'Justerad allokering kvv'!$B$1:$AG$700,MATCH(M$1,'Justerad allokering kvv'!$B$1:$AF$1,0),FALSE)))</f>
        <v>0</v>
      </c>
      <c r="N292">
        <f>IF($B292=" ","",IF(ISERROR(1/VLOOKUP($B292,'Justerad allokering kvv'!$B$1:$AG$700,MATCH(N$1,'Justerad allokering kvv'!$B$1:$AF$1,0),FALSE)),VLOOKUP($B292,'Allokerad kvv'!$B$2:$AV$700,MATCH(N$1,'Allokerad kvv'!$B$1:$AV$1,0),FALSE),VLOOKUP($B292,'Justerad allokering kvv'!$B$1:$AG$700,MATCH(N$1,'Justerad allokering kvv'!$B$1:$AF$1,0),FALSE)))</f>
        <v>0</v>
      </c>
      <c r="O292">
        <f>IF($B292=" ","",IF(ISERROR(1/VLOOKUP($B292,'Justerad allokering kvv'!$B$1:$AG$700,MATCH(O$1,'Justerad allokering kvv'!$B$1:$AF$1,0),FALSE)),VLOOKUP($B292,'Allokerad kvv'!$B$2:$AV$700,MATCH(O$1,'Allokerad kvv'!$B$1:$AV$1,0),FALSE),VLOOKUP($B292,'Justerad allokering kvv'!$B$1:$AG$700,MATCH(O$1,'Justerad allokering kvv'!$B$1:$AF$1,0),FALSE)))</f>
        <v>0</v>
      </c>
      <c r="P292">
        <f>IF($B292=" ","",IF(ISERROR(1/VLOOKUP($B292,'Justerad allokering kvv'!$B$1:$AG$700,MATCH(P$1,'Justerad allokering kvv'!$B$1:$AF$1,0),FALSE)),VLOOKUP($B292,'Allokerad kvv'!$B$2:$AV$700,MATCH(P$1,'Allokerad kvv'!$B$1:$AV$1,0),FALSE),VLOOKUP($B292,'Justerad allokering kvv'!$B$1:$AG$700,MATCH(P$1,'Justerad allokering kvv'!$B$1:$AF$1,0),FALSE)))</f>
        <v>0</v>
      </c>
      <c r="Q292">
        <f>IF($B292=" ","",IF(ISERROR(1/VLOOKUP($B292,'Justerad allokering kvv'!$B$1:$AG$700,MATCH(Q$1,'Justerad allokering kvv'!$B$1:$AF$1,0),FALSE)),VLOOKUP($B292,'Allokerad kvv'!$B$2:$AV$700,MATCH(Q$1,'Allokerad kvv'!$B$1:$AV$1,0),FALSE),VLOOKUP($B292,'Justerad allokering kvv'!$B$1:$AG$700,MATCH(Q$1,'Justerad allokering kvv'!$B$1:$AF$1,0),FALSE)))</f>
        <v>0</v>
      </c>
      <c r="R292">
        <f>IF($B292=" ","",IF(ISERROR(1/VLOOKUP($B292,'Justerad allokering kvv'!$B$1:$AG$700,MATCH(R$1,'Justerad allokering kvv'!$B$1:$AF$1,0),FALSE)),VLOOKUP($B292,'Allokerad kvv'!$B$2:$AV$700,MATCH(R$1,'Allokerad kvv'!$B$1:$AV$1,0),FALSE),VLOOKUP($B292,'Justerad allokering kvv'!$B$1:$AG$700,MATCH(R$1,'Justerad allokering kvv'!$B$1:$AF$1,0),FALSE)))</f>
        <v>0</v>
      </c>
      <c r="S292">
        <f>IF($B292=" ","",IF(ISERROR(1/VLOOKUP($B292,'Justerad allokering kvv'!$B$1:$AG$700,MATCH(S$1,'Justerad allokering kvv'!$B$1:$AF$1,0),FALSE)),VLOOKUP($B292,'Allokerad kvv'!$B$2:$AV$700,MATCH(S$1,'Allokerad kvv'!$B$1:$AV$1,0),FALSE),VLOOKUP($B292,'Justerad allokering kvv'!$B$1:$AG$700,MATCH(S$1,'Justerad allokering kvv'!$B$1:$AF$1,0),FALSE)))</f>
        <v>0</v>
      </c>
      <c r="T292">
        <f>IF($B292=" ","",IF(ISERROR(1/VLOOKUP($B292,'Justerad allokering kvv'!$B$1:$AG$700,MATCH(T$1,'Justerad allokering kvv'!$B$1:$AF$1,0),FALSE)),VLOOKUP($B292,'Allokerad kvv'!$B$2:$AV$700,MATCH(T$1,'Allokerad kvv'!$B$1:$AV$1,0),FALSE),VLOOKUP($B292,'Justerad allokering kvv'!$B$1:$AG$700,MATCH(T$1,'Justerad allokering kvv'!$B$1:$AF$1,0),FALSE)))</f>
        <v>0</v>
      </c>
      <c r="U292">
        <f>IF($B292=" ","",IF(ISERROR(1/VLOOKUP($B292,'Justerad allokering kvv'!$B$1:$AG$700,MATCH(U$1,'Justerad allokering kvv'!$B$1:$AF$1,0),FALSE)),VLOOKUP($B292,'Allokerad kvv'!$B$2:$AV$700,MATCH(U$1,'Allokerad kvv'!$B$1:$AV$1,0),FALSE),VLOOKUP($B292,'Justerad allokering kvv'!$B$1:$AG$700,MATCH(U$1,'Justerad allokering kvv'!$B$1:$AF$1,0),FALSE)))</f>
        <v>0</v>
      </c>
      <c r="V292">
        <f>IF($B292=" ","",IF(ISERROR(1/VLOOKUP($B292,'Justerad allokering kvv'!$B$1:$AG$700,MATCH(V$1,'Justerad allokering kvv'!$B$1:$AF$1,0),FALSE)),VLOOKUP($B292,'Allokerad kvv'!$B$2:$AV$700,MATCH(V$1,'Allokerad kvv'!$B$1:$AV$1,0),FALSE),VLOOKUP($B292,'Justerad allokering kvv'!$B$1:$AG$700,MATCH(V$1,'Justerad allokering kvv'!$B$1:$AF$1,0),FALSE)))</f>
        <v>0</v>
      </c>
      <c r="W292">
        <f>IF($B292=" ","",IF(ISERROR(1/VLOOKUP($B292,'Justerad allokering kvv'!$B$1:$AG$700,MATCH(W$1,'Justerad allokering kvv'!$B$1:$AF$1,0),FALSE)),VLOOKUP($B292,'Allokerad kvv'!$B$2:$AV$700,MATCH(W$1,'Allokerad kvv'!$B$1:$AV$1,0),FALSE),VLOOKUP($B292,'Justerad allokering kvv'!$B$1:$AG$700,MATCH(W$1,'Justerad allokering kvv'!$B$1:$AF$1,0),FALSE)))</f>
        <v>0</v>
      </c>
      <c r="X292">
        <f>IF($B292=" ","",IF(ISERROR(1/VLOOKUP($B292,'Justerad allokering kvv'!$B$1:$AG$700,MATCH(X$1,'Justerad allokering kvv'!$B$1:$AF$1,0),FALSE)),VLOOKUP($B292,'Allokerad kvv'!$B$2:$AV$700,MATCH(X$1,'Allokerad kvv'!$B$1:$AV$1,0),FALSE),VLOOKUP($B292,'Justerad allokering kvv'!$B$1:$AG$700,MATCH(X$1,'Justerad allokering kvv'!$B$1:$AF$1,0),FALSE)))</f>
        <v>0</v>
      </c>
      <c r="Y292">
        <f>IF($B292=" ","",IF(ISERROR(1/VLOOKUP($B292,'Justerad allokering kvv'!$B$1:$AG$700,MATCH(Y$1,'Justerad allokering kvv'!$B$1:$AF$1,0),FALSE)),VLOOKUP($B292,'Allokerad kvv'!$B$2:$AV$700,MATCH(Y$1,'Allokerad kvv'!$B$1:$AV$1,0),FALSE),VLOOKUP($B292,'Justerad allokering kvv'!$B$1:$AG$700,MATCH(Y$1,'Justerad allokering kvv'!$B$1:$AF$1,0),FALSE)))</f>
        <v>0</v>
      </c>
      <c r="AB292">
        <f>IFERROR(VLOOKUP($B292,Kraftvärmeprod!$B$1:$AO$424,MATCH("Tillförd energi från rökgaskondensering (GWh)",Kraftvärmeprod!$B$1:$AG$1,0),FALSE)/1,0)</f>
        <v>0</v>
      </c>
      <c r="AE292" s="122">
        <f t="shared" si="16"/>
        <v>0</v>
      </c>
      <c r="AG292">
        <f t="shared" si="17"/>
        <v>0</v>
      </c>
      <c r="AH292">
        <f t="shared" si="18"/>
        <v>0</v>
      </c>
      <c r="AI292" t="str">
        <f>IF(AH292=0,"",AH292/VLOOKUP(B292,Kraftvärmeprod!$B$1:$BC$480,MATCH("Summa tillförd energi exklusive rökgaskondensering",Kraftvärmeprod!$B$1:$BC$1,0),FALSE))</f>
        <v/>
      </c>
      <c r="AK292">
        <f t="shared" si="19"/>
        <v>0</v>
      </c>
    </row>
    <row r="293" spans="1:37" x14ac:dyDescent="0.25">
      <c r="A293" s="2" t="s">
        <v>445</v>
      </c>
      <c r="B293" s="2" t="s">
        <v>446</v>
      </c>
      <c r="C293">
        <f>IF($B293=" ","",IF(ISERROR(1/VLOOKUP($B293,'Justerad allokering kvv'!$B$1:$AG$700,MATCH(C$1,'Justerad allokering kvv'!$B$1:$AF$1,0),FALSE)),VLOOKUP($B293,'Allokerad kvv'!$B$2:$AV$700,MATCH(C$1,'Allokerad kvv'!$B$1:$AV$1,0),FALSE),VLOOKUP($B293,'Justerad allokering kvv'!$B$1:$AG$700,MATCH(C$1,'Justerad allokering kvv'!$B$1:$AF$1,0),FALSE)))</f>
        <v>0</v>
      </c>
      <c r="D293">
        <f>IF($B293=" ","",IF(ISERROR(1/VLOOKUP($B293,'Justerad allokering kvv'!$B$1:$AG$700,MATCH(D$1,'Justerad allokering kvv'!$B$1:$AF$1,0),FALSE)),VLOOKUP($B293,'Allokerad kvv'!$B$2:$AV$700,MATCH(D$1,'Allokerad kvv'!$B$1:$AV$1,0),FALSE),VLOOKUP($B293,'Justerad allokering kvv'!$B$1:$AG$700,MATCH(D$1,'Justerad allokering kvv'!$B$1:$AF$1,0),FALSE)))</f>
        <v>0</v>
      </c>
      <c r="E293">
        <f>IF($B293=" ","",IF(ISERROR(1/VLOOKUP($B293,'Justerad allokering kvv'!$B$1:$AG$700,MATCH(E$1,'Justerad allokering kvv'!$B$1:$AF$1,0),FALSE)),VLOOKUP($B293,'Allokerad kvv'!$B$2:$AV$700,MATCH(E$1,'Allokerad kvv'!$B$1:$AV$1,0),FALSE),VLOOKUP($B293,'Justerad allokering kvv'!$B$1:$AG$700,MATCH(E$1,'Justerad allokering kvv'!$B$1:$AF$1,0),FALSE)))</f>
        <v>0</v>
      </c>
      <c r="F293">
        <f>IF($B293=" ","",IF(ISERROR(1/VLOOKUP($B293,'Justerad allokering kvv'!$B$1:$AG$700,MATCH(F$1,'Justerad allokering kvv'!$B$1:$AF$1,0),FALSE)),VLOOKUP($B293,'Allokerad kvv'!$B$2:$AV$700,MATCH(F$1,'Allokerad kvv'!$B$1:$AV$1,0),FALSE),VLOOKUP($B293,'Justerad allokering kvv'!$B$1:$AG$700,MATCH(F$1,'Justerad allokering kvv'!$B$1:$AF$1,0),FALSE)))</f>
        <v>0</v>
      </c>
      <c r="G293">
        <f>IF($B293=" ","",IF(ISERROR(1/VLOOKUP($B293,'Justerad allokering kvv'!$B$1:$AG$700,MATCH(G$1,'Justerad allokering kvv'!$B$1:$AF$1,0),FALSE)),VLOOKUP($B293,'Allokerad kvv'!$B$2:$AV$700,MATCH(G$1,'Allokerad kvv'!$B$1:$AV$1,0),FALSE),VLOOKUP($B293,'Justerad allokering kvv'!$B$1:$AG$700,MATCH(G$1,'Justerad allokering kvv'!$B$1:$AF$1,0),FALSE)))</f>
        <v>0</v>
      </c>
      <c r="H293">
        <f>IF($B293=" ","",IF(ISERROR(1/VLOOKUP($B293,'Justerad allokering kvv'!$B$1:$AG$700,MATCH(H$1,'Justerad allokering kvv'!$B$1:$AF$1,0),FALSE)),VLOOKUP($B293,'Allokerad kvv'!$B$2:$AV$700,MATCH(H$1,'Allokerad kvv'!$B$1:$AV$1,0),FALSE),VLOOKUP($B293,'Justerad allokering kvv'!$B$1:$AG$700,MATCH(H$1,'Justerad allokering kvv'!$B$1:$AF$1,0),FALSE)))</f>
        <v>0</v>
      </c>
      <c r="I293">
        <f>IF($B293=" ","",IF(ISERROR(1/VLOOKUP($B293,'Justerad allokering kvv'!$B$1:$AG$700,MATCH(I$1,'Justerad allokering kvv'!$B$1:$AF$1,0),FALSE)),VLOOKUP($B293,'Allokerad kvv'!$B$2:$AV$700,MATCH(I$1,'Allokerad kvv'!$B$1:$AV$1,0),FALSE),VLOOKUP($B293,'Justerad allokering kvv'!$B$1:$AG$700,MATCH(I$1,'Justerad allokering kvv'!$B$1:$AF$1,0),FALSE)))</f>
        <v>0</v>
      </c>
      <c r="J293">
        <f>IF($B293=" ","",IF(ISERROR(1/VLOOKUP($B293,'Justerad allokering kvv'!$B$1:$AG$700,MATCH(J$1,'Justerad allokering kvv'!$B$1:$AF$1,0),FALSE)),VLOOKUP($B293,'Allokerad kvv'!$B$2:$AV$700,MATCH(J$1,'Allokerad kvv'!$B$1:$AV$1,0),FALSE),VLOOKUP($B293,'Justerad allokering kvv'!$B$1:$AG$700,MATCH(J$1,'Justerad allokering kvv'!$B$1:$AF$1,0),FALSE)))</f>
        <v>0</v>
      </c>
      <c r="K293">
        <f>IF($B293=" ","",IF(ISERROR(1/VLOOKUP($B293,'Justerad allokering kvv'!$B$1:$AG$700,MATCH(K$1,'Justerad allokering kvv'!$B$1:$AF$1,0),FALSE)),VLOOKUP($B293,'Allokerad kvv'!$B$2:$AV$700,MATCH(K$1,'Allokerad kvv'!$B$1:$AV$1,0),FALSE),VLOOKUP($B293,'Justerad allokering kvv'!$B$1:$AG$700,MATCH(K$1,'Justerad allokering kvv'!$B$1:$AF$1,0),FALSE)))</f>
        <v>0</v>
      </c>
      <c r="L293">
        <f>IF($B293=" ","",IF(ISERROR(1/VLOOKUP($B293,'Justerad allokering kvv'!$B$1:$AG$700,MATCH(L$1,'Justerad allokering kvv'!$B$1:$AF$1,0),FALSE)),VLOOKUP($B293,'Allokerad kvv'!$B$2:$AV$700,MATCH(L$1,'Allokerad kvv'!$B$1:$AV$1,0),FALSE),VLOOKUP($B293,'Justerad allokering kvv'!$B$1:$AG$700,MATCH(L$1,'Justerad allokering kvv'!$B$1:$AF$1,0),FALSE)))</f>
        <v>0</v>
      </c>
      <c r="M293">
        <f>IF($B293=" ","",IF(ISERROR(1/VLOOKUP($B293,'Justerad allokering kvv'!$B$1:$AG$700,MATCH(M$1,'Justerad allokering kvv'!$B$1:$AF$1,0),FALSE)),VLOOKUP($B293,'Allokerad kvv'!$B$2:$AV$700,MATCH(M$1,'Allokerad kvv'!$B$1:$AV$1,0),FALSE),VLOOKUP($B293,'Justerad allokering kvv'!$B$1:$AG$700,MATCH(M$1,'Justerad allokering kvv'!$B$1:$AF$1,0),FALSE)))</f>
        <v>0</v>
      </c>
      <c r="N293">
        <f>IF($B293=" ","",IF(ISERROR(1/VLOOKUP($B293,'Justerad allokering kvv'!$B$1:$AG$700,MATCH(N$1,'Justerad allokering kvv'!$B$1:$AF$1,0),FALSE)),VLOOKUP($B293,'Allokerad kvv'!$B$2:$AV$700,MATCH(N$1,'Allokerad kvv'!$B$1:$AV$1,0),FALSE),VLOOKUP($B293,'Justerad allokering kvv'!$B$1:$AG$700,MATCH(N$1,'Justerad allokering kvv'!$B$1:$AF$1,0),FALSE)))</f>
        <v>0</v>
      </c>
      <c r="O293">
        <f>IF($B293=" ","",IF(ISERROR(1/VLOOKUP($B293,'Justerad allokering kvv'!$B$1:$AG$700,MATCH(O$1,'Justerad allokering kvv'!$B$1:$AF$1,0),FALSE)),VLOOKUP($B293,'Allokerad kvv'!$B$2:$AV$700,MATCH(O$1,'Allokerad kvv'!$B$1:$AV$1,0),FALSE),VLOOKUP($B293,'Justerad allokering kvv'!$B$1:$AG$700,MATCH(O$1,'Justerad allokering kvv'!$B$1:$AF$1,0),FALSE)))</f>
        <v>0</v>
      </c>
      <c r="P293">
        <f>IF($B293=" ","",IF(ISERROR(1/VLOOKUP($B293,'Justerad allokering kvv'!$B$1:$AG$700,MATCH(P$1,'Justerad allokering kvv'!$B$1:$AF$1,0),FALSE)),VLOOKUP($B293,'Allokerad kvv'!$B$2:$AV$700,MATCH(P$1,'Allokerad kvv'!$B$1:$AV$1,0),FALSE),VLOOKUP($B293,'Justerad allokering kvv'!$B$1:$AG$700,MATCH(P$1,'Justerad allokering kvv'!$B$1:$AF$1,0),FALSE)))</f>
        <v>0</v>
      </c>
      <c r="Q293">
        <f>IF($B293=" ","",IF(ISERROR(1/VLOOKUP($B293,'Justerad allokering kvv'!$B$1:$AG$700,MATCH(Q$1,'Justerad allokering kvv'!$B$1:$AF$1,0),FALSE)),VLOOKUP($B293,'Allokerad kvv'!$B$2:$AV$700,MATCH(Q$1,'Allokerad kvv'!$B$1:$AV$1,0),FALSE),VLOOKUP($B293,'Justerad allokering kvv'!$B$1:$AG$700,MATCH(Q$1,'Justerad allokering kvv'!$B$1:$AF$1,0),FALSE)))</f>
        <v>0</v>
      </c>
      <c r="R293">
        <f>IF($B293=" ","",IF(ISERROR(1/VLOOKUP($B293,'Justerad allokering kvv'!$B$1:$AG$700,MATCH(R$1,'Justerad allokering kvv'!$B$1:$AF$1,0),FALSE)),VLOOKUP($B293,'Allokerad kvv'!$B$2:$AV$700,MATCH(R$1,'Allokerad kvv'!$B$1:$AV$1,0),FALSE),VLOOKUP($B293,'Justerad allokering kvv'!$B$1:$AG$700,MATCH(R$1,'Justerad allokering kvv'!$B$1:$AF$1,0),FALSE)))</f>
        <v>0</v>
      </c>
      <c r="S293">
        <f>IF($B293=" ","",IF(ISERROR(1/VLOOKUP($B293,'Justerad allokering kvv'!$B$1:$AG$700,MATCH(S$1,'Justerad allokering kvv'!$B$1:$AF$1,0),FALSE)),VLOOKUP($B293,'Allokerad kvv'!$B$2:$AV$700,MATCH(S$1,'Allokerad kvv'!$B$1:$AV$1,0),FALSE),VLOOKUP($B293,'Justerad allokering kvv'!$B$1:$AG$700,MATCH(S$1,'Justerad allokering kvv'!$B$1:$AF$1,0),FALSE)))</f>
        <v>0</v>
      </c>
      <c r="T293">
        <f>IF($B293=" ","",IF(ISERROR(1/VLOOKUP($B293,'Justerad allokering kvv'!$B$1:$AG$700,MATCH(T$1,'Justerad allokering kvv'!$B$1:$AF$1,0),FALSE)),VLOOKUP($B293,'Allokerad kvv'!$B$2:$AV$700,MATCH(T$1,'Allokerad kvv'!$B$1:$AV$1,0),FALSE),VLOOKUP($B293,'Justerad allokering kvv'!$B$1:$AG$700,MATCH(T$1,'Justerad allokering kvv'!$B$1:$AF$1,0),FALSE)))</f>
        <v>0</v>
      </c>
      <c r="U293">
        <f>IF($B293=" ","",IF(ISERROR(1/VLOOKUP($B293,'Justerad allokering kvv'!$B$1:$AG$700,MATCH(U$1,'Justerad allokering kvv'!$B$1:$AF$1,0),FALSE)),VLOOKUP($B293,'Allokerad kvv'!$B$2:$AV$700,MATCH(U$1,'Allokerad kvv'!$B$1:$AV$1,0),FALSE),VLOOKUP($B293,'Justerad allokering kvv'!$B$1:$AG$700,MATCH(U$1,'Justerad allokering kvv'!$B$1:$AF$1,0),FALSE)))</f>
        <v>0</v>
      </c>
      <c r="V293">
        <f>IF($B293=" ","",IF(ISERROR(1/VLOOKUP($B293,'Justerad allokering kvv'!$B$1:$AG$700,MATCH(V$1,'Justerad allokering kvv'!$B$1:$AF$1,0),FALSE)),VLOOKUP($B293,'Allokerad kvv'!$B$2:$AV$700,MATCH(V$1,'Allokerad kvv'!$B$1:$AV$1,0),FALSE),VLOOKUP($B293,'Justerad allokering kvv'!$B$1:$AG$700,MATCH(V$1,'Justerad allokering kvv'!$B$1:$AF$1,0),FALSE)))</f>
        <v>0</v>
      </c>
      <c r="W293">
        <f>IF($B293=" ","",IF(ISERROR(1/VLOOKUP($B293,'Justerad allokering kvv'!$B$1:$AG$700,MATCH(W$1,'Justerad allokering kvv'!$B$1:$AF$1,0),FALSE)),VLOOKUP($B293,'Allokerad kvv'!$B$2:$AV$700,MATCH(W$1,'Allokerad kvv'!$B$1:$AV$1,0),FALSE),VLOOKUP($B293,'Justerad allokering kvv'!$B$1:$AG$700,MATCH(W$1,'Justerad allokering kvv'!$B$1:$AF$1,0),FALSE)))</f>
        <v>0</v>
      </c>
      <c r="X293">
        <f>IF($B293=" ","",IF(ISERROR(1/VLOOKUP($B293,'Justerad allokering kvv'!$B$1:$AG$700,MATCH(X$1,'Justerad allokering kvv'!$B$1:$AF$1,0),FALSE)),VLOOKUP($B293,'Allokerad kvv'!$B$2:$AV$700,MATCH(X$1,'Allokerad kvv'!$B$1:$AV$1,0),FALSE),VLOOKUP($B293,'Justerad allokering kvv'!$B$1:$AG$700,MATCH(X$1,'Justerad allokering kvv'!$B$1:$AF$1,0),FALSE)))</f>
        <v>0</v>
      </c>
      <c r="Y293">
        <f>IF($B293=" ","",IF(ISERROR(1/VLOOKUP($B293,'Justerad allokering kvv'!$B$1:$AG$700,MATCH(Y$1,'Justerad allokering kvv'!$B$1:$AF$1,0),FALSE)),VLOOKUP($B293,'Allokerad kvv'!$B$2:$AV$700,MATCH(Y$1,'Allokerad kvv'!$B$1:$AV$1,0),FALSE),VLOOKUP($B293,'Justerad allokering kvv'!$B$1:$AG$700,MATCH(Y$1,'Justerad allokering kvv'!$B$1:$AF$1,0),FALSE)))</f>
        <v>0</v>
      </c>
      <c r="AB293">
        <f>IFERROR(VLOOKUP($B293,Kraftvärmeprod!$B$1:$AO$424,MATCH("Tillförd energi från rökgaskondensering (GWh)",Kraftvärmeprod!$B$1:$AG$1,0),FALSE)/1,0)</f>
        <v>0</v>
      </c>
      <c r="AE293" s="122">
        <f t="shared" si="16"/>
        <v>0</v>
      </c>
      <c r="AG293">
        <f t="shared" si="17"/>
        <v>0</v>
      </c>
      <c r="AH293">
        <f t="shared" si="18"/>
        <v>0</v>
      </c>
      <c r="AI293" t="str">
        <f>IF(AH293=0,"",AH293/VLOOKUP(B293,Kraftvärmeprod!$B$1:$BC$480,MATCH("Summa tillförd energi exklusive rökgaskondensering",Kraftvärmeprod!$B$1:$BC$1,0),FALSE))</f>
        <v/>
      </c>
      <c r="AK293">
        <f t="shared" si="19"/>
        <v>0</v>
      </c>
    </row>
    <row r="294" spans="1:37" x14ac:dyDescent="0.25">
      <c r="A294" s="2" t="s">
        <v>445</v>
      </c>
      <c r="B294" s="2" t="s">
        <v>447</v>
      </c>
      <c r="C294">
        <f>IF($B294=" ","",IF(ISERROR(1/VLOOKUP($B294,'Justerad allokering kvv'!$B$1:$AG$700,MATCH(C$1,'Justerad allokering kvv'!$B$1:$AF$1,0),FALSE)),VLOOKUP($B294,'Allokerad kvv'!$B$2:$AV$700,MATCH(C$1,'Allokerad kvv'!$B$1:$AV$1,0),FALSE),VLOOKUP($B294,'Justerad allokering kvv'!$B$1:$AG$700,MATCH(C$1,'Justerad allokering kvv'!$B$1:$AF$1,0),FALSE)))</f>
        <v>0</v>
      </c>
      <c r="D294">
        <f>IF($B294=" ","",IF(ISERROR(1/VLOOKUP($B294,'Justerad allokering kvv'!$B$1:$AG$700,MATCH(D$1,'Justerad allokering kvv'!$B$1:$AF$1,0),FALSE)),VLOOKUP($B294,'Allokerad kvv'!$B$2:$AV$700,MATCH(D$1,'Allokerad kvv'!$B$1:$AV$1,0),FALSE),VLOOKUP($B294,'Justerad allokering kvv'!$B$1:$AG$700,MATCH(D$1,'Justerad allokering kvv'!$B$1:$AF$1,0),FALSE)))</f>
        <v>0</v>
      </c>
      <c r="E294">
        <f>IF($B294=" ","",IF(ISERROR(1/VLOOKUP($B294,'Justerad allokering kvv'!$B$1:$AG$700,MATCH(E$1,'Justerad allokering kvv'!$B$1:$AF$1,0),FALSE)),VLOOKUP($B294,'Allokerad kvv'!$B$2:$AV$700,MATCH(E$1,'Allokerad kvv'!$B$1:$AV$1,0),FALSE),VLOOKUP($B294,'Justerad allokering kvv'!$B$1:$AG$700,MATCH(E$1,'Justerad allokering kvv'!$B$1:$AF$1,0),FALSE)))</f>
        <v>0</v>
      </c>
      <c r="F294">
        <f>IF($B294=" ","",IF(ISERROR(1/VLOOKUP($B294,'Justerad allokering kvv'!$B$1:$AG$700,MATCH(F$1,'Justerad allokering kvv'!$B$1:$AF$1,0),FALSE)),VLOOKUP($B294,'Allokerad kvv'!$B$2:$AV$700,MATCH(F$1,'Allokerad kvv'!$B$1:$AV$1,0),FALSE),VLOOKUP($B294,'Justerad allokering kvv'!$B$1:$AG$700,MATCH(F$1,'Justerad allokering kvv'!$B$1:$AF$1,0),FALSE)))</f>
        <v>0</v>
      </c>
      <c r="G294">
        <f>IF($B294=" ","",IF(ISERROR(1/VLOOKUP($B294,'Justerad allokering kvv'!$B$1:$AG$700,MATCH(G$1,'Justerad allokering kvv'!$B$1:$AF$1,0),FALSE)),VLOOKUP($B294,'Allokerad kvv'!$B$2:$AV$700,MATCH(G$1,'Allokerad kvv'!$B$1:$AV$1,0),FALSE),VLOOKUP($B294,'Justerad allokering kvv'!$B$1:$AG$700,MATCH(G$1,'Justerad allokering kvv'!$B$1:$AF$1,0),FALSE)))</f>
        <v>0</v>
      </c>
      <c r="H294">
        <f>IF($B294=" ","",IF(ISERROR(1/VLOOKUP($B294,'Justerad allokering kvv'!$B$1:$AG$700,MATCH(H$1,'Justerad allokering kvv'!$B$1:$AF$1,0),FALSE)),VLOOKUP($B294,'Allokerad kvv'!$B$2:$AV$700,MATCH(H$1,'Allokerad kvv'!$B$1:$AV$1,0),FALSE),VLOOKUP($B294,'Justerad allokering kvv'!$B$1:$AG$700,MATCH(H$1,'Justerad allokering kvv'!$B$1:$AF$1,0),FALSE)))</f>
        <v>0</v>
      </c>
      <c r="I294">
        <f>IF($B294=" ","",IF(ISERROR(1/VLOOKUP($B294,'Justerad allokering kvv'!$B$1:$AG$700,MATCH(I$1,'Justerad allokering kvv'!$B$1:$AF$1,0),FALSE)),VLOOKUP($B294,'Allokerad kvv'!$B$2:$AV$700,MATCH(I$1,'Allokerad kvv'!$B$1:$AV$1,0),FALSE),VLOOKUP($B294,'Justerad allokering kvv'!$B$1:$AG$700,MATCH(I$1,'Justerad allokering kvv'!$B$1:$AF$1,0),FALSE)))</f>
        <v>0</v>
      </c>
      <c r="J294">
        <f>IF($B294=" ","",IF(ISERROR(1/VLOOKUP($B294,'Justerad allokering kvv'!$B$1:$AG$700,MATCH(J$1,'Justerad allokering kvv'!$B$1:$AF$1,0),FALSE)),VLOOKUP($B294,'Allokerad kvv'!$B$2:$AV$700,MATCH(J$1,'Allokerad kvv'!$B$1:$AV$1,0),FALSE),VLOOKUP($B294,'Justerad allokering kvv'!$B$1:$AG$700,MATCH(J$1,'Justerad allokering kvv'!$B$1:$AF$1,0),FALSE)))</f>
        <v>0</v>
      </c>
      <c r="K294">
        <f>IF($B294=" ","",IF(ISERROR(1/VLOOKUP($B294,'Justerad allokering kvv'!$B$1:$AG$700,MATCH(K$1,'Justerad allokering kvv'!$B$1:$AF$1,0),FALSE)),VLOOKUP($B294,'Allokerad kvv'!$B$2:$AV$700,MATCH(K$1,'Allokerad kvv'!$B$1:$AV$1,0),FALSE),VLOOKUP($B294,'Justerad allokering kvv'!$B$1:$AG$700,MATCH(K$1,'Justerad allokering kvv'!$B$1:$AF$1,0),FALSE)))</f>
        <v>0</v>
      </c>
      <c r="L294">
        <f>IF($B294=" ","",IF(ISERROR(1/VLOOKUP($B294,'Justerad allokering kvv'!$B$1:$AG$700,MATCH(L$1,'Justerad allokering kvv'!$B$1:$AF$1,0),FALSE)),VLOOKUP($B294,'Allokerad kvv'!$B$2:$AV$700,MATCH(L$1,'Allokerad kvv'!$B$1:$AV$1,0),FALSE),VLOOKUP($B294,'Justerad allokering kvv'!$B$1:$AG$700,MATCH(L$1,'Justerad allokering kvv'!$B$1:$AF$1,0),FALSE)))</f>
        <v>0</v>
      </c>
      <c r="M294">
        <f>IF($B294=" ","",IF(ISERROR(1/VLOOKUP($B294,'Justerad allokering kvv'!$B$1:$AG$700,MATCH(M$1,'Justerad allokering kvv'!$B$1:$AF$1,0),FALSE)),VLOOKUP($B294,'Allokerad kvv'!$B$2:$AV$700,MATCH(M$1,'Allokerad kvv'!$B$1:$AV$1,0),FALSE),VLOOKUP($B294,'Justerad allokering kvv'!$B$1:$AG$700,MATCH(M$1,'Justerad allokering kvv'!$B$1:$AF$1,0),FALSE)))</f>
        <v>0</v>
      </c>
      <c r="N294">
        <f>IF($B294=" ","",IF(ISERROR(1/VLOOKUP($B294,'Justerad allokering kvv'!$B$1:$AG$700,MATCH(N$1,'Justerad allokering kvv'!$B$1:$AF$1,0),FALSE)),VLOOKUP($B294,'Allokerad kvv'!$B$2:$AV$700,MATCH(N$1,'Allokerad kvv'!$B$1:$AV$1,0),FALSE),VLOOKUP($B294,'Justerad allokering kvv'!$B$1:$AG$700,MATCH(N$1,'Justerad allokering kvv'!$B$1:$AF$1,0),FALSE)))</f>
        <v>0</v>
      </c>
      <c r="O294">
        <f>IF($B294=" ","",IF(ISERROR(1/VLOOKUP($B294,'Justerad allokering kvv'!$B$1:$AG$700,MATCH(O$1,'Justerad allokering kvv'!$B$1:$AF$1,0),FALSE)),VLOOKUP($B294,'Allokerad kvv'!$B$2:$AV$700,MATCH(O$1,'Allokerad kvv'!$B$1:$AV$1,0),FALSE),VLOOKUP($B294,'Justerad allokering kvv'!$B$1:$AG$700,MATCH(O$1,'Justerad allokering kvv'!$B$1:$AF$1,0),FALSE)))</f>
        <v>0</v>
      </c>
      <c r="P294">
        <f>IF($B294=" ","",IF(ISERROR(1/VLOOKUP($B294,'Justerad allokering kvv'!$B$1:$AG$700,MATCH(P$1,'Justerad allokering kvv'!$B$1:$AF$1,0),FALSE)),VLOOKUP($B294,'Allokerad kvv'!$B$2:$AV$700,MATCH(P$1,'Allokerad kvv'!$B$1:$AV$1,0),FALSE),VLOOKUP($B294,'Justerad allokering kvv'!$B$1:$AG$700,MATCH(P$1,'Justerad allokering kvv'!$B$1:$AF$1,0),FALSE)))</f>
        <v>0</v>
      </c>
      <c r="Q294">
        <f>IF($B294=" ","",IF(ISERROR(1/VLOOKUP($B294,'Justerad allokering kvv'!$B$1:$AG$700,MATCH(Q$1,'Justerad allokering kvv'!$B$1:$AF$1,0),FALSE)),VLOOKUP($B294,'Allokerad kvv'!$B$2:$AV$700,MATCH(Q$1,'Allokerad kvv'!$B$1:$AV$1,0),FALSE),VLOOKUP($B294,'Justerad allokering kvv'!$B$1:$AG$700,MATCH(Q$1,'Justerad allokering kvv'!$B$1:$AF$1,0),FALSE)))</f>
        <v>0</v>
      </c>
      <c r="R294">
        <f>IF($B294=" ","",IF(ISERROR(1/VLOOKUP($B294,'Justerad allokering kvv'!$B$1:$AG$700,MATCH(R$1,'Justerad allokering kvv'!$B$1:$AF$1,0),FALSE)),VLOOKUP($B294,'Allokerad kvv'!$B$2:$AV$700,MATCH(R$1,'Allokerad kvv'!$B$1:$AV$1,0),FALSE),VLOOKUP($B294,'Justerad allokering kvv'!$B$1:$AG$700,MATCH(R$1,'Justerad allokering kvv'!$B$1:$AF$1,0),FALSE)))</f>
        <v>0</v>
      </c>
      <c r="S294">
        <f>IF($B294=" ","",IF(ISERROR(1/VLOOKUP($B294,'Justerad allokering kvv'!$B$1:$AG$700,MATCH(S$1,'Justerad allokering kvv'!$B$1:$AF$1,0),FALSE)),VLOOKUP($B294,'Allokerad kvv'!$B$2:$AV$700,MATCH(S$1,'Allokerad kvv'!$B$1:$AV$1,0),FALSE),VLOOKUP($B294,'Justerad allokering kvv'!$B$1:$AG$700,MATCH(S$1,'Justerad allokering kvv'!$B$1:$AF$1,0),FALSE)))</f>
        <v>0</v>
      </c>
      <c r="T294">
        <f>IF($B294=" ","",IF(ISERROR(1/VLOOKUP($B294,'Justerad allokering kvv'!$B$1:$AG$700,MATCH(T$1,'Justerad allokering kvv'!$B$1:$AF$1,0),FALSE)),VLOOKUP($B294,'Allokerad kvv'!$B$2:$AV$700,MATCH(T$1,'Allokerad kvv'!$B$1:$AV$1,0),FALSE),VLOOKUP($B294,'Justerad allokering kvv'!$B$1:$AG$700,MATCH(T$1,'Justerad allokering kvv'!$B$1:$AF$1,0),FALSE)))</f>
        <v>0</v>
      </c>
      <c r="U294">
        <f>IF($B294=" ","",IF(ISERROR(1/VLOOKUP($B294,'Justerad allokering kvv'!$B$1:$AG$700,MATCH(U$1,'Justerad allokering kvv'!$B$1:$AF$1,0),FALSE)),VLOOKUP($B294,'Allokerad kvv'!$B$2:$AV$700,MATCH(U$1,'Allokerad kvv'!$B$1:$AV$1,0),FALSE),VLOOKUP($B294,'Justerad allokering kvv'!$B$1:$AG$700,MATCH(U$1,'Justerad allokering kvv'!$B$1:$AF$1,0),FALSE)))</f>
        <v>0</v>
      </c>
      <c r="V294">
        <f>IF($B294=" ","",IF(ISERROR(1/VLOOKUP($B294,'Justerad allokering kvv'!$B$1:$AG$700,MATCH(V$1,'Justerad allokering kvv'!$B$1:$AF$1,0),FALSE)),VLOOKUP($B294,'Allokerad kvv'!$B$2:$AV$700,MATCH(V$1,'Allokerad kvv'!$B$1:$AV$1,0),FALSE),VLOOKUP($B294,'Justerad allokering kvv'!$B$1:$AG$700,MATCH(V$1,'Justerad allokering kvv'!$B$1:$AF$1,0),FALSE)))</f>
        <v>0</v>
      </c>
      <c r="W294">
        <f>IF($B294=" ","",IF(ISERROR(1/VLOOKUP($B294,'Justerad allokering kvv'!$B$1:$AG$700,MATCH(W$1,'Justerad allokering kvv'!$B$1:$AF$1,0),FALSE)),VLOOKUP($B294,'Allokerad kvv'!$B$2:$AV$700,MATCH(W$1,'Allokerad kvv'!$B$1:$AV$1,0),FALSE),VLOOKUP($B294,'Justerad allokering kvv'!$B$1:$AG$700,MATCH(W$1,'Justerad allokering kvv'!$B$1:$AF$1,0),FALSE)))</f>
        <v>0</v>
      </c>
      <c r="X294">
        <f>IF($B294=" ","",IF(ISERROR(1/VLOOKUP($B294,'Justerad allokering kvv'!$B$1:$AG$700,MATCH(X$1,'Justerad allokering kvv'!$B$1:$AF$1,0),FALSE)),VLOOKUP($B294,'Allokerad kvv'!$B$2:$AV$700,MATCH(X$1,'Allokerad kvv'!$B$1:$AV$1,0),FALSE),VLOOKUP($B294,'Justerad allokering kvv'!$B$1:$AG$700,MATCH(X$1,'Justerad allokering kvv'!$B$1:$AF$1,0),FALSE)))</f>
        <v>0</v>
      </c>
      <c r="Y294">
        <f>IF($B294=" ","",IF(ISERROR(1/VLOOKUP($B294,'Justerad allokering kvv'!$B$1:$AG$700,MATCH(Y$1,'Justerad allokering kvv'!$B$1:$AF$1,0),FALSE)),VLOOKUP($B294,'Allokerad kvv'!$B$2:$AV$700,MATCH(Y$1,'Allokerad kvv'!$B$1:$AV$1,0),FALSE),VLOOKUP($B294,'Justerad allokering kvv'!$B$1:$AG$700,MATCH(Y$1,'Justerad allokering kvv'!$B$1:$AF$1,0),FALSE)))</f>
        <v>0</v>
      </c>
      <c r="AB294">
        <f>IFERROR(VLOOKUP($B294,Kraftvärmeprod!$B$1:$AO$424,MATCH("Tillförd energi från rökgaskondensering (GWh)",Kraftvärmeprod!$B$1:$AG$1,0),FALSE)/1,0)</f>
        <v>0</v>
      </c>
      <c r="AE294" s="122">
        <f t="shared" si="16"/>
        <v>0</v>
      </c>
      <c r="AG294">
        <f t="shared" si="17"/>
        <v>0</v>
      </c>
      <c r="AH294">
        <f t="shared" si="18"/>
        <v>0</v>
      </c>
      <c r="AI294" t="str">
        <f>IF(AH294=0,"",AH294/VLOOKUP(B294,Kraftvärmeprod!$B$1:$BC$480,MATCH("Summa tillförd energi exklusive rökgaskondensering",Kraftvärmeprod!$B$1:$BC$1,0),FALSE))</f>
        <v/>
      </c>
      <c r="AK294">
        <f t="shared" si="19"/>
        <v>0</v>
      </c>
    </row>
    <row r="295" spans="1:37" x14ac:dyDescent="0.25">
      <c r="A295" s="2" t="s">
        <v>448</v>
      </c>
      <c r="B295" s="2" t="s">
        <v>449</v>
      </c>
      <c r="C295">
        <f>IF($B295=" ","",IF(ISERROR(1/VLOOKUP($B295,'Justerad allokering kvv'!$B$1:$AG$700,MATCH(C$1,'Justerad allokering kvv'!$B$1:$AF$1,0),FALSE)),VLOOKUP($B295,'Allokerad kvv'!$B$2:$AV$700,MATCH(C$1,'Allokerad kvv'!$B$1:$AV$1,0),FALSE),VLOOKUP($B295,'Justerad allokering kvv'!$B$1:$AG$700,MATCH(C$1,'Justerad allokering kvv'!$B$1:$AF$1,0),FALSE)))</f>
        <v>9.7071299999999994</v>
      </c>
      <c r="D295">
        <f>IF($B295=" ","",IF(ISERROR(1/VLOOKUP($B295,'Justerad allokering kvv'!$B$1:$AG$700,MATCH(D$1,'Justerad allokering kvv'!$B$1:$AF$1,0),FALSE)),VLOOKUP($B295,'Allokerad kvv'!$B$2:$AV$700,MATCH(D$1,'Allokerad kvv'!$B$1:$AV$1,0),FALSE),VLOOKUP($B295,'Justerad allokering kvv'!$B$1:$AG$700,MATCH(D$1,'Justerad allokering kvv'!$B$1:$AF$1,0),FALSE)))</f>
        <v>0</v>
      </c>
      <c r="E295">
        <f>IF($B295=" ","",IF(ISERROR(1/VLOOKUP($B295,'Justerad allokering kvv'!$B$1:$AG$700,MATCH(E$1,'Justerad allokering kvv'!$B$1:$AF$1,0),FALSE)),VLOOKUP($B295,'Allokerad kvv'!$B$2:$AV$700,MATCH(E$1,'Allokerad kvv'!$B$1:$AV$1,0),FALSE),VLOOKUP($B295,'Justerad allokering kvv'!$B$1:$AG$700,MATCH(E$1,'Justerad allokering kvv'!$B$1:$AF$1,0),FALSE)))</f>
        <v>1.92432</v>
      </c>
      <c r="F295">
        <f>IF($B295=" ","",IF(ISERROR(1/VLOOKUP($B295,'Justerad allokering kvv'!$B$1:$AG$700,MATCH(F$1,'Justerad allokering kvv'!$B$1:$AF$1,0),FALSE)),VLOOKUP($B295,'Allokerad kvv'!$B$2:$AV$700,MATCH(F$1,'Allokerad kvv'!$B$1:$AV$1,0),FALSE),VLOOKUP($B295,'Justerad allokering kvv'!$B$1:$AG$700,MATCH(F$1,'Justerad allokering kvv'!$B$1:$AF$1,0),FALSE)))</f>
        <v>0</v>
      </c>
      <c r="G295">
        <f>IF($B295=" ","",IF(ISERROR(1/VLOOKUP($B295,'Justerad allokering kvv'!$B$1:$AG$700,MATCH(G$1,'Justerad allokering kvv'!$B$1:$AF$1,0),FALSE)),VLOOKUP($B295,'Allokerad kvv'!$B$2:$AV$700,MATCH(G$1,'Allokerad kvv'!$B$1:$AV$1,0),FALSE),VLOOKUP($B295,'Justerad allokering kvv'!$B$1:$AG$700,MATCH(G$1,'Justerad allokering kvv'!$B$1:$AF$1,0),FALSE)))</f>
        <v>0.61093500000000001</v>
      </c>
      <c r="H295">
        <f>IF($B295=" ","",IF(ISERROR(1/VLOOKUP($B295,'Justerad allokering kvv'!$B$1:$AG$700,MATCH(H$1,'Justerad allokering kvv'!$B$1:$AF$1,0),FALSE)),VLOOKUP($B295,'Allokerad kvv'!$B$2:$AV$700,MATCH(H$1,'Allokerad kvv'!$B$1:$AV$1,0),FALSE),VLOOKUP($B295,'Justerad allokering kvv'!$B$1:$AG$700,MATCH(H$1,'Justerad allokering kvv'!$B$1:$AF$1,0),FALSE)))</f>
        <v>0</v>
      </c>
      <c r="I295">
        <f>IF($B295=" ","",IF(ISERROR(1/VLOOKUP($B295,'Justerad allokering kvv'!$B$1:$AG$700,MATCH(I$1,'Justerad allokering kvv'!$B$1:$AF$1,0),FALSE)),VLOOKUP($B295,'Allokerad kvv'!$B$2:$AV$700,MATCH(I$1,'Allokerad kvv'!$B$1:$AV$1,0),FALSE),VLOOKUP($B295,'Justerad allokering kvv'!$B$1:$AG$700,MATCH(I$1,'Justerad allokering kvv'!$B$1:$AF$1,0),FALSE)))</f>
        <v>0</v>
      </c>
      <c r="J295">
        <f>IF($B295=" ","",IF(ISERROR(1/VLOOKUP($B295,'Justerad allokering kvv'!$B$1:$AG$700,MATCH(J$1,'Justerad allokering kvv'!$B$1:$AF$1,0),FALSE)),VLOOKUP($B295,'Allokerad kvv'!$B$2:$AV$700,MATCH(J$1,'Allokerad kvv'!$B$1:$AV$1,0),FALSE),VLOOKUP($B295,'Justerad allokering kvv'!$B$1:$AG$700,MATCH(J$1,'Justerad allokering kvv'!$B$1:$AF$1,0),FALSE)))</f>
        <v>4.4900799999999998</v>
      </c>
      <c r="K295">
        <f>IF($B295=" ","",IF(ISERROR(1/VLOOKUP($B295,'Justerad allokering kvv'!$B$1:$AG$700,MATCH(K$1,'Justerad allokering kvv'!$B$1:$AF$1,0),FALSE)),VLOOKUP($B295,'Allokerad kvv'!$B$2:$AV$700,MATCH(K$1,'Allokerad kvv'!$B$1:$AV$1,0),FALSE),VLOOKUP($B295,'Justerad allokering kvv'!$B$1:$AG$700,MATCH(K$1,'Justerad allokering kvv'!$B$1:$AF$1,0),FALSE)))</f>
        <v>0</v>
      </c>
      <c r="L295">
        <f>IF($B295=" ","",IF(ISERROR(1/VLOOKUP($B295,'Justerad allokering kvv'!$B$1:$AG$700,MATCH(L$1,'Justerad allokering kvv'!$B$1:$AF$1,0),FALSE)),VLOOKUP($B295,'Allokerad kvv'!$B$2:$AV$700,MATCH(L$1,'Allokerad kvv'!$B$1:$AV$1,0),FALSE),VLOOKUP($B295,'Justerad allokering kvv'!$B$1:$AG$700,MATCH(L$1,'Justerad allokering kvv'!$B$1:$AF$1,0),FALSE)))</f>
        <v>113.791</v>
      </c>
      <c r="M295">
        <f>IF($B295=" ","",IF(ISERROR(1/VLOOKUP($B295,'Justerad allokering kvv'!$B$1:$AG$700,MATCH(M$1,'Justerad allokering kvv'!$B$1:$AF$1,0),FALSE)),VLOOKUP($B295,'Allokerad kvv'!$B$2:$AV$700,MATCH(M$1,'Allokerad kvv'!$B$1:$AV$1,0),FALSE),VLOOKUP($B295,'Justerad allokering kvv'!$B$1:$AG$700,MATCH(M$1,'Justerad allokering kvv'!$B$1:$AF$1,0),FALSE)))</f>
        <v>0</v>
      </c>
      <c r="N295">
        <f>IF($B295=" ","",IF(ISERROR(1/VLOOKUP($B295,'Justerad allokering kvv'!$B$1:$AG$700,MATCH(N$1,'Justerad allokering kvv'!$B$1:$AF$1,0),FALSE)),VLOOKUP($B295,'Allokerad kvv'!$B$2:$AV$700,MATCH(N$1,'Allokerad kvv'!$B$1:$AV$1,0),FALSE),VLOOKUP($B295,'Justerad allokering kvv'!$B$1:$AG$700,MATCH(N$1,'Justerad allokering kvv'!$B$1:$AF$1,0),FALSE)))</f>
        <v>0</v>
      </c>
      <c r="O295">
        <f>IF($B295=" ","",IF(ISERROR(1/VLOOKUP($B295,'Justerad allokering kvv'!$B$1:$AG$700,MATCH(O$1,'Justerad allokering kvv'!$B$1:$AF$1,0),FALSE)),VLOOKUP($B295,'Allokerad kvv'!$B$2:$AV$700,MATCH(O$1,'Allokerad kvv'!$B$1:$AV$1,0),FALSE),VLOOKUP($B295,'Justerad allokering kvv'!$B$1:$AG$700,MATCH(O$1,'Justerad allokering kvv'!$B$1:$AF$1,0),FALSE)))</f>
        <v>0</v>
      </c>
      <c r="P295">
        <f>IF($B295=" ","",IF(ISERROR(1/VLOOKUP($B295,'Justerad allokering kvv'!$B$1:$AG$700,MATCH(P$1,'Justerad allokering kvv'!$B$1:$AF$1,0),FALSE)),VLOOKUP($B295,'Allokerad kvv'!$B$2:$AV$700,MATCH(P$1,'Allokerad kvv'!$B$1:$AV$1,0),FALSE),VLOOKUP($B295,'Justerad allokering kvv'!$B$1:$AG$700,MATCH(P$1,'Justerad allokering kvv'!$B$1:$AF$1,0),FALSE)))</f>
        <v>0</v>
      </c>
      <c r="Q295">
        <f>IF($B295=" ","",IF(ISERROR(1/VLOOKUP($B295,'Justerad allokering kvv'!$B$1:$AG$700,MATCH(Q$1,'Justerad allokering kvv'!$B$1:$AF$1,0),FALSE)),VLOOKUP($B295,'Allokerad kvv'!$B$2:$AV$700,MATCH(Q$1,'Allokerad kvv'!$B$1:$AV$1,0),FALSE),VLOOKUP($B295,'Justerad allokering kvv'!$B$1:$AG$700,MATCH(Q$1,'Justerad allokering kvv'!$B$1:$AF$1,0),FALSE)))</f>
        <v>0</v>
      </c>
      <c r="R295">
        <f>IF($B295=" ","",IF(ISERROR(1/VLOOKUP($B295,'Justerad allokering kvv'!$B$1:$AG$700,MATCH(R$1,'Justerad allokering kvv'!$B$1:$AF$1,0),FALSE)),VLOOKUP($B295,'Allokerad kvv'!$B$2:$AV$700,MATCH(R$1,'Allokerad kvv'!$B$1:$AV$1,0),FALSE),VLOOKUP($B295,'Justerad allokering kvv'!$B$1:$AG$700,MATCH(R$1,'Justerad allokering kvv'!$B$1:$AF$1,0),FALSE)))</f>
        <v>3.65333</v>
      </c>
      <c r="S295">
        <f>IF($B295=" ","",IF(ISERROR(1/VLOOKUP($B295,'Justerad allokering kvv'!$B$1:$AG$700,MATCH(S$1,'Justerad allokering kvv'!$B$1:$AF$1,0),FALSE)),VLOOKUP($B295,'Allokerad kvv'!$B$2:$AV$700,MATCH(S$1,'Allokerad kvv'!$B$1:$AV$1,0),FALSE),VLOOKUP($B295,'Justerad allokering kvv'!$B$1:$AG$700,MATCH(S$1,'Justerad allokering kvv'!$B$1:$AF$1,0),FALSE)))</f>
        <v>0</v>
      </c>
      <c r="T295">
        <f>IF($B295=" ","",IF(ISERROR(1/VLOOKUP($B295,'Justerad allokering kvv'!$B$1:$AG$700,MATCH(T$1,'Justerad allokering kvv'!$B$1:$AF$1,0),FALSE)),VLOOKUP($B295,'Allokerad kvv'!$B$2:$AV$700,MATCH(T$1,'Allokerad kvv'!$B$1:$AV$1,0),FALSE),VLOOKUP($B295,'Justerad allokering kvv'!$B$1:$AG$700,MATCH(T$1,'Justerad allokering kvv'!$B$1:$AF$1,0),FALSE)))</f>
        <v>0</v>
      </c>
      <c r="U295">
        <f>IF($B295=" ","",IF(ISERROR(1/VLOOKUP($B295,'Justerad allokering kvv'!$B$1:$AG$700,MATCH(U$1,'Justerad allokering kvv'!$B$1:$AF$1,0),FALSE)),VLOOKUP($B295,'Allokerad kvv'!$B$2:$AV$700,MATCH(U$1,'Allokerad kvv'!$B$1:$AV$1,0),FALSE),VLOOKUP($B295,'Justerad allokering kvv'!$B$1:$AG$700,MATCH(U$1,'Justerad allokering kvv'!$B$1:$AF$1,0),FALSE)))</f>
        <v>0</v>
      </c>
      <c r="V295">
        <f>IF($B295=" ","",IF(ISERROR(1/VLOOKUP($B295,'Justerad allokering kvv'!$B$1:$AG$700,MATCH(V$1,'Justerad allokering kvv'!$B$1:$AF$1,0),FALSE)),VLOOKUP($B295,'Allokerad kvv'!$B$2:$AV$700,MATCH(V$1,'Allokerad kvv'!$B$1:$AV$1,0),FALSE),VLOOKUP($B295,'Justerad allokering kvv'!$B$1:$AG$700,MATCH(V$1,'Justerad allokering kvv'!$B$1:$AF$1,0),FALSE)))</f>
        <v>0</v>
      </c>
      <c r="W295">
        <f>IF($B295=" ","",IF(ISERROR(1/VLOOKUP($B295,'Justerad allokering kvv'!$B$1:$AG$700,MATCH(W$1,'Justerad allokering kvv'!$B$1:$AF$1,0),FALSE)),VLOOKUP($B295,'Allokerad kvv'!$B$2:$AV$700,MATCH(W$1,'Allokerad kvv'!$B$1:$AV$1,0),FALSE),VLOOKUP($B295,'Justerad allokering kvv'!$B$1:$AG$700,MATCH(W$1,'Justerad allokering kvv'!$B$1:$AF$1,0),FALSE)))</f>
        <v>0</v>
      </c>
      <c r="X295">
        <f>IF($B295=" ","",IF(ISERROR(1/VLOOKUP($B295,'Justerad allokering kvv'!$B$1:$AG$700,MATCH(X$1,'Justerad allokering kvv'!$B$1:$AF$1,0),FALSE)),VLOOKUP($B295,'Allokerad kvv'!$B$2:$AV$700,MATCH(X$1,'Allokerad kvv'!$B$1:$AV$1,0),FALSE),VLOOKUP($B295,'Justerad allokering kvv'!$B$1:$AG$700,MATCH(X$1,'Justerad allokering kvv'!$B$1:$AF$1,0),FALSE)))</f>
        <v>0</v>
      </c>
      <c r="Y295">
        <f>IF($B295=" ","",IF(ISERROR(1/VLOOKUP($B295,'Justerad allokering kvv'!$B$1:$AG$700,MATCH(Y$1,'Justerad allokering kvv'!$B$1:$AF$1,0),FALSE)),VLOOKUP($B295,'Allokerad kvv'!$B$2:$AV$700,MATCH(Y$1,'Allokerad kvv'!$B$1:$AV$1,0),FALSE),VLOOKUP($B295,'Justerad allokering kvv'!$B$1:$AG$700,MATCH(Y$1,'Justerad allokering kvv'!$B$1:$AF$1,0),FALSE)))</f>
        <v>0</v>
      </c>
      <c r="AB295">
        <f>IFERROR(VLOOKUP($B295,Kraftvärmeprod!$B$1:$AO$424,MATCH("Tillförd energi från rökgaskondensering (GWh)",Kraftvärmeprod!$B$1:$AG$1,0),FALSE)/1,0)</f>
        <v>24.8</v>
      </c>
      <c r="AE295" s="122">
        <f t="shared" si="16"/>
        <v>158.97679500000001</v>
      </c>
      <c r="AG295">
        <f t="shared" si="17"/>
        <v>155.323465</v>
      </c>
      <c r="AH295">
        <f t="shared" si="18"/>
        <v>130.52346499999999</v>
      </c>
      <c r="AI295">
        <f>IF(AH295=0,"",AH295/VLOOKUP(B295,Kraftvärmeprod!$B$1:$BC$480,MATCH("Summa tillförd energi exklusive rökgaskondensering",Kraftvärmeprod!$B$1:$BC$1,0),FALSE))</f>
        <v>0.63780120305307686</v>
      </c>
      <c r="AK295">
        <f t="shared" si="19"/>
        <v>120.2054</v>
      </c>
    </row>
    <row r="296" spans="1:37" x14ac:dyDescent="0.25">
      <c r="A296" s="2" t="s">
        <v>450</v>
      </c>
      <c r="B296" s="2" t="s">
        <v>451</v>
      </c>
      <c r="C296">
        <f>IF($B296=" ","",IF(ISERROR(1/VLOOKUP($B296,'Justerad allokering kvv'!$B$1:$AG$700,MATCH(C$1,'Justerad allokering kvv'!$B$1:$AF$1,0),FALSE)),VLOOKUP($B296,'Allokerad kvv'!$B$2:$AV$700,MATCH(C$1,'Allokerad kvv'!$B$1:$AV$1,0),FALSE),VLOOKUP($B296,'Justerad allokering kvv'!$B$1:$AG$700,MATCH(C$1,'Justerad allokering kvv'!$B$1:$AF$1,0),FALSE)))</f>
        <v>0</v>
      </c>
      <c r="D296">
        <f>IF($B296=" ","",IF(ISERROR(1/VLOOKUP($B296,'Justerad allokering kvv'!$B$1:$AG$700,MATCH(D$1,'Justerad allokering kvv'!$B$1:$AF$1,0),FALSE)),VLOOKUP($B296,'Allokerad kvv'!$B$2:$AV$700,MATCH(D$1,'Allokerad kvv'!$B$1:$AV$1,0),FALSE),VLOOKUP($B296,'Justerad allokering kvv'!$B$1:$AG$700,MATCH(D$1,'Justerad allokering kvv'!$B$1:$AF$1,0),FALSE)))</f>
        <v>0</v>
      </c>
      <c r="E296">
        <f>IF($B296=" ","",IF(ISERROR(1/VLOOKUP($B296,'Justerad allokering kvv'!$B$1:$AG$700,MATCH(E$1,'Justerad allokering kvv'!$B$1:$AF$1,0),FALSE)),VLOOKUP($B296,'Allokerad kvv'!$B$2:$AV$700,MATCH(E$1,'Allokerad kvv'!$B$1:$AV$1,0),FALSE),VLOOKUP($B296,'Justerad allokering kvv'!$B$1:$AG$700,MATCH(E$1,'Justerad allokering kvv'!$B$1:$AF$1,0),FALSE)))</f>
        <v>0</v>
      </c>
      <c r="F296">
        <f>IF($B296=" ","",IF(ISERROR(1/VLOOKUP($B296,'Justerad allokering kvv'!$B$1:$AG$700,MATCH(F$1,'Justerad allokering kvv'!$B$1:$AF$1,0),FALSE)),VLOOKUP($B296,'Allokerad kvv'!$B$2:$AV$700,MATCH(F$1,'Allokerad kvv'!$B$1:$AV$1,0),FALSE),VLOOKUP($B296,'Justerad allokering kvv'!$B$1:$AG$700,MATCH(F$1,'Justerad allokering kvv'!$B$1:$AF$1,0),FALSE)))</f>
        <v>0</v>
      </c>
      <c r="G296">
        <f>IF($B296=" ","",IF(ISERROR(1/VLOOKUP($B296,'Justerad allokering kvv'!$B$1:$AG$700,MATCH(G$1,'Justerad allokering kvv'!$B$1:$AF$1,0),FALSE)),VLOOKUP($B296,'Allokerad kvv'!$B$2:$AV$700,MATCH(G$1,'Allokerad kvv'!$B$1:$AV$1,0),FALSE),VLOOKUP($B296,'Justerad allokering kvv'!$B$1:$AG$700,MATCH(G$1,'Justerad allokering kvv'!$B$1:$AF$1,0),FALSE)))</f>
        <v>0</v>
      </c>
      <c r="H296">
        <f>IF($B296=" ","",IF(ISERROR(1/VLOOKUP($B296,'Justerad allokering kvv'!$B$1:$AG$700,MATCH(H$1,'Justerad allokering kvv'!$B$1:$AF$1,0),FALSE)),VLOOKUP($B296,'Allokerad kvv'!$B$2:$AV$700,MATCH(H$1,'Allokerad kvv'!$B$1:$AV$1,0),FALSE),VLOOKUP($B296,'Justerad allokering kvv'!$B$1:$AG$700,MATCH(H$1,'Justerad allokering kvv'!$B$1:$AF$1,0),FALSE)))</f>
        <v>0</v>
      </c>
      <c r="I296">
        <f>IF($B296=" ","",IF(ISERROR(1/VLOOKUP($B296,'Justerad allokering kvv'!$B$1:$AG$700,MATCH(I$1,'Justerad allokering kvv'!$B$1:$AF$1,0),FALSE)),VLOOKUP($B296,'Allokerad kvv'!$B$2:$AV$700,MATCH(I$1,'Allokerad kvv'!$B$1:$AV$1,0),FALSE),VLOOKUP($B296,'Justerad allokering kvv'!$B$1:$AG$700,MATCH(I$1,'Justerad allokering kvv'!$B$1:$AF$1,0),FALSE)))</f>
        <v>0</v>
      </c>
      <c r="J296">
        <f>IF($B296=" ","",IF(ISERROR(1/VLOOKUP($B296,'Justerad allokering kvv'!$B$1:$AG$700,MATCH(J$1,'Justerad allokering kvv'!$B$1:$AF$1,0),FALSE)),VLOOKUP($B296,'Allokerad kvv'!$B$2:$AV$700,MATCH(J$1,'Allokerad kvv'!$B$1:$AV$1,0),FALSE),VLOOKUP($B296,'Justerad allokering kvv'!$B$1:$AG$700,MATCH(J$1,'Justerad allokering kvv'!$B$1:$AF$1,0),FALSE)))</f>
        <v>0</v>
      </c>
      <c r="K296">
        <f>IF($B296=" ","",IF(ISERROR(1/VLOOKUP($B296,'Justerad allokering kvv'!$B$1:$AG$700,MATCH(K$1,'Justerad allokering kvv'!$B$1:$AF$1,0),FALSE)),VLOOKUP($B296,'Allokerad kvv'!$B$2:$AV$700,MATCH(K$1,'Allokerad kvv'!$B$1:$AV$1,0),FALSE),VLOOKUP($B296,'Justerad allokering kvv'!$B$1:$AG$700,MATCH(K$1,'Justerad allokering kvv'!$B$1:$AF$1,0),FALSE)))</f>
        <v>0</v>
      </c>
      <c r="L296">
        <f>IF($B296=" ","",IF(ISERROR(1/VLOOKUP($B296,'Justerad allokering kvv'!$B$1:$AG$700,MATCH(L$1,'Justerad allokering kvv'!$B$1:$AF$1,0),FALSE)),VLOOKUP($B296,'Allokerad kvv'!$B$2:$AV$700,MATCH(L$1,'Allokerad kvv'!$B$1:$AV$1,0),FALSE),VLOOKUP($B296,'Justerad allokering kvv'!$B$1:$AG$700,MATCH(L$1,'Justerad allokering kvv'!$B$1:$AF$1,0),FALSE)))</f>
        <v>0</v>
      </c>
      <c r="M296">
        <f>IF($B296=" ","",IF(ISERROR(1/VLOOKUP($B296,'Justerad allokering kvv'!$B$1:$AG$700,MATCH(M$1,'Justerad allokering kvv'!$B$1:$AF$1,0),FALSE)),VLOOKUP($B296,'Allokerad kvv'!$B$2:$AV$700,MATCH(M$1,'Allokerad kvv'!$B$1:$AV$1,0),FALSE),VLOOKUP($B296,'Justerad allokering kvv'!$B$1:$AG$700,MATCH(M$1,'Justerad allokering kvv'!$B$1:$AF$1,0),FALSE)))</f>
        <v>0</v>
      </c>
      <c r="N296">
        <f>IF($B296=" ","",IF(ISERROR(1/VLOOKUP($B296,'Justerad allokering kvv'!$B$1:$AG$700,MATCH(N$1,'Justerad allokering kvv'!$B$1:$AF$1,0),FALSE)),VLOOKUP($B296,'Allokerad kvv'!$B$2:$AV$700,MATCH(N$1,'Allokerad kvv'!$B$1:$AV$1,0),FALSE),VLOOKUP($B296,'Justerad allokering kvv'!$B$1:$AG$700,MATCH(N$1,'Justerad allokering kvv'!$B$1:$AF$1,0),FALSE)))</f>
        <v>0</v>
      </c>
      <c r="O296">
        <f>IF($B296=" ","",IF(ISERROR(1/VLOOKUP($B296,'Justerad allokering kvv'!$B$1:$AG$700,MATCH(O$1,'Justerad allokering kvv'!$B$1:$AF$1,0),FALSE)),VLOOKUP($B296,'Allokerad kvv'!$B$2:$AV$700,MATCH(O$1,'Allokerad kvv'!$B$1:$AV$1,0),FALSE),VLOOKUP($B296,'Justerad allokering kvv'!$B$1:$AG$700,MATCH(O$1,'Justerad allokering kvv'!$B$1:$AF$1,0),FALSE)))</f>
        <v>0</v>
      </c>
      <c r="P296">
        <f>IF($B296=" ","",IF(ISERROR(1/VLOOKUP($B296,'Justerad allokering kvv'!$B$1:$AG$700,MATCH(P$1,'Justerad allokering kvv'!$B$1:$AF$1,0),FALSE)),VLOOKUP($B296,'Allokerad kvv'!$B$2:$AV$700,MATCH(P$1,'Allokerad kvv'!$B$1:$AV$1,0),FALSE),VLOOKUP($B296,'Justerad allokering kvv'!$B$1:$AG$700,MATCH(P$1,'Justerad allokering kvv'!$B$1:$AF$1,0),FALSE)))</f>
        <v>0</v>
      </c>
      <c r="Q296">
        <f>IF($B296=" ","",IF(ISERROR(1/VLOOKUP($B296,'Justerad allokering kvv'!$B$1:$AG$700,MATCH(Q$1,'Justerad allokering kvv'!$B$1:$AF$1,0),FALSE)),VLOOKUP($B296,'Allokerad kvv'!$B$2:$AV$700,MATCH(Q$1,'Allokerad kvv'!$B$1:$AV$1,0),FALSE),VLOOKUP($B296,'Justerad allokering kvv'!$B$1:$AG$700,MATCH(Q$1,'Justerad allokering kvv'!$B$1:$AF$1,0),FALSE)))</f>
        <v>0</v>
      </c>
      <c r="R296">
        <f>IF($B296=" ","",IF(ISERROR(1/VLOOKUP($B296,'Justerad allokering kvv'!$B$1:$AG$700,MATCH(R$1,'Justerad allokering kvv'!$B$1:$AF$1,0),FALSE)),VLOOKUP($B296,'Allokerad kvv'!$B$2:$AV$700,MATCH(R$1,'Allokerad kvv'!$B$1:$AV$1,0),FALSE),VLOOKUP($B296,'Justerad allokering kvv'!$B$1:$AG$700,MATCH(R$1,'Justerad allokering kvv'!$B$1:$AF$1,0),FALSE)))</f>
        <v>0</v>
      </c>
      <c r="S296">
        <f>IF($B296=" ","",IF(ISERROR(1/VLOOKUP($B296,'Justerad allokering kvv'!$B$1:$AG$700,MATCH(S$1,'Justerad allokering kvv'!$B$1:$AF$1,0),FALSE)),VLOOKUP($B296,'Allokerad kvv'!$B$2:$AV$700,MATCH(S$1,'Allokerad kvv'!$B$1:$AV$1,0),FALSE),VLOOKUP($B296,'Justerad allokering kvv'!$B$1:$AG$700,MATCH(S$1,'Justerad allokering kvv'!$B$1:$AF$1,0),FALSE)))</f>
        <v>0</v>
      </c>
      <c r="T296">
        <f>IF($B296=" ","",IF(ISERROR(1/VLOOKUP($B296,'Justerad allokering kvv'!$B$1:$AG$700,MATCH(T$1,'Justerad allokering kvv'!$B$1:$AF$1,0),FALSE)),VLOOKUP($B296,'Allokerad kvv'!$B$2:$AV$700,MATCH(T$1,'Allokerad kvv'!$B$1:$AV$1,0),FALSE),VLOOKUP($B296,'Justerad allokering kvv'!$B$1:$AG$700,MATCH(T$1,'Justerad allokering kvv'!$B$1:$AF$1,0),FALSE)))</f>
        <v>0</v>
      </c>
      <c r="U296">
        <f>IF($B296=" ","",IF(ISERROR(1/VLOOKUP($B296,'Justerad allokering kvv'!$B$1:$AG$700,MATCH(U$1,'Justerad allokering kvv'!$B$1:$AF$1,0),FALSE)),VLOOKUP($B296,'Allokerad kvv'!$B$2:$AV$700,MATCH(U$1,'Allokerad kvv'!$B$1:$AV$1,0),FALSE),VLOOKUP($B296,'Justerad allokering kvv'!$B$1:$AG$700,MATCH(U$1,'Justerad allokering kvv'!$B$1:$AF$1,0),FALSE)))</f>
        <v>0</v>
      </c>
      <c r="V296">
        <f>IF($B296=" ","",IF(ISERROR(1/VLOOKUP($B296,'Justerad allokering kvv'!$B$1:$AG$700,MATCH(V$1,'Justerad allokering kvv'!$B$1:$AF$1,0),FALSE)),VLOOKUP($B296,'Allokerad kvv'!$B$2:$AV$700,MATCH(V$1,'Allokerad kvv'!$B$1:$AV$1,0),FALSE),VLOOKUP($B296,'Justerad allokering kvv'!$B$1:$AG$700,MATCH(V$1,'Justerad allokering kvv'!$B$1:$AF$1,0),FALSE)))</f>
        <v>0</v>
      </c>
      <c r="W296">
        <f>IF($B296=" ","",IF(ISERROR(1/VLOOKUP($B296,'Justerad allokering kvv'!$B$1:$AG$700,MATCH(W$1,'Justerad allokering kvv'!$B$1:$AF$1,0),FALSE)),VLOOKUP($B296,'Allokerad kvv'!$B$2:$AV$700,MATCH(W$1,'Allokerad kvv'!$B$1:$AV$1,0),FALSE),VLOOKUP($B296,'Justerad allokering kvv'!$B$1:$AG$700,MATCH(W$1,'Justerad allokering kvv'!$B$1:$AF$1,0),FALSE)))</f>
        <v>0</v>
      </c>
      <c r="X296">
        <f>IF($B296=" ","",IF(ISERROR(1/VLOOKUP($B296,'Justerad allokering kvv'!$B$1:$AG$700,MATCH(X$1,'Justerad allokering kvv'!$B$1:$AF$1,0),FALSE)),VLOOKUP($B296,'Allokerad kvv'!$B$2:$AV$700,MATCH(X$1,'Allokerad kvv'!$B$1:$AV$1,0),FALSE),VLOOKUP($B296,'Justerad allokering kvv'!$B$1:$AG$700,MATCH(X$1,'Justerad allokering kvv'!$B$1:$AF$1,0),FALSE)))</f>
        <v>0</v>
      </c>
      <c r="Y296">
        <f>IF($B296=" ","",IF(ISERROR(1/VLOOKUP($B296,'Justerad allokering kvv'!$B$1:$AG$700,MATCH(Y$1,'Justerad allokering kvv'!$B$1:$AF$1,0),FALSE)),VLOOKUP($B296,'Allokerad kvv'!$B$2:$AV$700,MATCH(Y$1,'Allokerad kvv'!$B$1:$AV$1,0),FALSE),VLOOKUP($B296,'Justerad allokering kvv'!$B$1:$AG$700,MATCH(Y$1,'Justerad allokering kvv'!$B$1:$AF$1,0),FALSE)))</f>
        <v>0</v>
      </c>
      <c r="AB296">
        <f>IFERROR(VLOOKUP($B296,Kraftvärmeprod!$B$1:$AO$424,MATCH("Tillförd energi från rökgaskondensering (GWh)",Kraftvärmeprod!$B$1:$AG$1,0),FALSE)/1,0)</f>
        <v>0</v>
      </c>
      <c r="AE296" s="122">
        <f t="shared" si="16"/>
        <v>0</v>
      </c>
      <c r="AG296">
        <f t="shared" si="17"/>
        <v>0</v>
      </c>
      <c r="AH296">
        <f t="shared" si="18"/>
        <v>0</v>
      </c>
      <c r="AI296" t="str">
        <f>IF(AH296=0,"",AH296/VLOOKUP(B296,Kraftvärmeprod!$B$1:$BC$480,MATCH("Summa tillförd energi exklusive rökgaskondensering",Kraftvärmeprod!$B$1:$BC$1,0),FALSE))</f>
        <v/>
      </c>
      <c r="AK296">
        <f t="shared" si="19"/>
        <v>0</v>
      </c>
    </row>
    <row r="297" spans="1:37" x14ac:dyDescent="0.25">
      <c r="A297" s="2" t="s">
        <v>450</v>
      </c>
      <c r="B297" s="2" t="s">
        <v>452</v>
      </c>
      <c r="C297">
        <f>IF($B297=" ","",IF(ISERROR(1/VLOOKUP($B297,'Justerad allokering kvv'!$B$1:$AG$700,MATCH(C$1,'Justerad allokering kvv'!$B$1:$AF$1,0),FALSE)),VLOOKUP($B297,'Allokerad kvv'!$B$2:$AV$700,MATCH(C$1,'Allokerad kvv'!$B$1:$AV$1,0),FALSE),VLOOKUP($B297,'Justerad allokering kvv'!$B$1:$AG$700,MATCH(C$1,'Justerad allokering kvv'!$B$1:$AF$1,0),FALSE)))</f>
        <v>0</v>
      </c>
      <c r="D297">
        <f>IF($B297=" ","",IF(ISERROR(1/VLOOKUP($B297,'Justerad allokering kvv'!$B$1:$AG$700,MATCH(D$1,'Justerad allokering kvv'!$B$1:$AF$1,0),FALSE)),VLOOKUP($B297,'Allokerad kvv'!$B$2:$AV$700,MATCH(D$1,'Allokerad kvv'!$B$1:$AV$1,0),FALSE),VLOOKUP($B297,'Justerad allokering kvv'!$B$1:$AG$700,MATCH(D$1,'Justerad allokering kvv'!$B$1:$AF$1,0),FALSE)))</f>
        <v>0</v>
      </c>
      <c r="E297">
        <f>IF($B297=" ","",IF(ISERROR(1/VLOOKUP($B297,'Justerad allokering kvv'!$B$1:$AG$700,MATCH(E$1,'Justerad allokering kvv'!$B$1:$AF$1,0),FALSE)),VLOOKUP($B297,'Allokerad kvv'!$B$2:$AV$700,MATCH(E$1,'Allokerad kvv'!$B$1:$AV$1,0),FALSE),VLOOKUP($B297,'Justerad allokering kvv'!$B$1:$AG$700,MATCH(E$1,'Justerad allokering kvv'!$B$1:$AF$1,0),FALSE)))</f>
        <v>0</v>
      </c>
      <c r="F297">
        <f>IF($B297=" ","",IF(ISERROR(1/VLOOKUP($B297,'Justerad allokering kvv'!$B$1:$AG$700,MATCH(F$1,'Justerad allokering kvv'!$B$1:$AF$1,0),FALSE)),VLOOKUP($B297,'Allokerad kvv'!$B$2:$AV$700,MATCH(F$1,'Allokerad kvv'!$B$1:$AV$1,0),FALSE),VLOOKUP($B297,'Justerad allokering kvv'!$B$1:$AG$700,MATCH(F$1,'Justerad allokering kvv'!$B$1:$AF$1,0),FALSE)))</f>
        <v>0</v>
      </c>
      <c r="G297">
        <f>IF($B297=" ","",IF(ISERROR(1/VLOOKUP($B297,'Justerad allokering kvv'!$B$1:$AG$700,MATCH(G$1,'Justerad allokering kvv'!$B$1:$AF$1,0),FALSE)),VLOOKUP($B297,'Allokerad kvv'!$B$2:$AV$700,MATCH(G$1,'Allokerad kvv'!$B$1:$AV$1,0),FALSE),VLOOKUP($B297,'Justerad allokering kvv'!$B$1:$AG$700,MATCH(G$1,'Justerad allokering kvv'!$B$1:$AF$1,0),FALSE)))</f>
        <v>0</v>
      </c>
      <c r="H297">
        <f>IF($B297=" ","",IF(ISERROR(1/VLOOKUP($B297,'Justerad allokering kvv'!$B$1:$AG$700,MATCH(H$1,'Justerad allokering kvv'!$B$1:$AF$1,0),FALSE)),VLOOKUP($B297,'Allokerad kvv'!$B$2:$AV$700,MATCH(H$1,'Allokerad kvv'!$B$1:$AV$1,0),FALSE),VLOOKUP($B297,'Justerad allokering kvv'!$B$1:$AG$700,MATCH(H$1,'Justerad allokering kvv'!$B$1:$AF$1,0),FALSE)))</f>
        <v>0</v>
      </c>
      <c r="I297">
        <f>IF($B297=" ","",IF(ISERROR(1/VLOOKUP($B297,'Justerad allokering kvv'!$B$1:$AG$700,MATCH(I$1,'Justerad allokering kvv'!$B$1:$AF$1,0),FALSE)),VLOOKUP($B297,'Allokerad kvv'!$B$2:$AV$700,MATCH(I$1,'Allokerad kvv'!$B$1:$AV$1,0),FALSE),VLOOKUP($B297,'Justerad allokering kvv'!$B$1:$AG$700,MATCH(I$1,'Justerad allokering kvv'!$B$1:$AF$1,0),FALSE)))</f>
        <v>0</v>
      </c>
      <c r="J297">
        <f>IF($B297=" ","",IF(ISERROR(1/VLOOKUP($B297,'Justerad allokering kvv'!$B$1:$AG$700,MATCH(J$1,'Justerad allokering kvv'!$B$1:$AF$1,0),FALSE)),VLOOKUP($B297,'Allokerad kvv'!$B$2:$AV$700,MATCH(J$1,'Allokerad kvv'!$B$1:$AV$1,0),FALSE),VLOOKUP($B297,'Justerad allokering kvv'!$B$1:$AG$700,MATCH(J$1,'Justerad allokering kvv'!$B$1:$AF$1,0),FALSE)))</f>
        <v>0</v>
      </c>
      <c r="K297">
        <f>IF($B297=" ","",IF(ISERROR(1/VLOOKUP($B297,'Justerad allokering kvv'!$B$1:$AG$700,MATCH(K$1,'Justerad allokering kvv'!$B$1:$AF$1,0),FALSE)),VLOOKUP($B297,'Allokerad kvv'!$B$2:$AV$700,MATCH(K$1,'Allokerad kvv'!$B$1:$AV$1,0),FALSE),VLOOKUP($B297,'Justerad allokering kvv'!$B$1:$AG$700,MATCH(K$1,'Justerad allokering kvv'!$B$1:$AF$1,0),FALSE)))</f>
        <v>0</v>
      </c>
      <c r="L297">
        <f>IF($B297=" ","",IF(ISERROR(1/VLOOKUP($B297,'Justerad allokering kvv'!$B$1:$AG$700,MATCH(L$1,'Justerad allokering kvv'!$B$1:$AF$1,0),FALSE)),VLOOKUP($B297,'Allokerad kvv'!$B$2:$AV$700,MATCH(L$1,'Allokerad kvv'!$B$1:$AV$1,0),FALSE),VLOOKUP($B297,'Justerad allokering kvv'!$B$1:$AG$700,MATCH(L$1,'Justerad allokering kvv'!$B$1:$AF$1,0),FALSE)))</f>
        <v>0</v>
      </c>
      <c r="M297">
        <f>IF($B297=" ","",IF(ISERROR(1/VLOOKUP($B297,'Justerad allokering kvv'!$B$1:$AG$700,MATCH(M$1,'Justerad allokering kvv'!$B$1:$AF$1,0),FALSE)),VLOOKUP($B297,'Allokerad kvv'!$B$2:$AV$700,MATCH(M$1,'Allokerad kvv'!$B$1:$AV$1,0),FALSE),VLOOKUP($B297,'Justerad allokering kvv'!$B$1:$AG$700,MATCH(M$1,'Justerad allokering kvv'!$B$1:$AF$1,0),FALSE)))</f>
        <v>0</v>
      </c>
      <c r="N297">
        <f>IF($B297=" ","",IF(ISERROR(1/VLOOKUP($B297,'Justerad allokering kvv'!$B$1:$AG$700,MATCH(N$1,'Justerad allokering kvv'!$B$1:$AF$1,0),FALSE)),VLOOKUP($B297,'Allokerad kvv'!$B$2:$AV$700,MATCH(N$1,'Allokerad kvv'!$B$1:$AV$1,0),FALSE),VLOOKUP($B297,'Justerad allokering kvv'!$B$1:$AG$700,MATCH(N$1,'Justerad allokering kvv'!$B$1:$AF$1,0),FALSE)))</f>
        <v>0</v>
      </c>
      <c r="O297">
        <f>IF($B297=" ","",IF(ISERROR(1/VLOOKUP($B297,'Justerad allokering kvv'!$B$1:$AG$700,MATCH(O$1,'Justerad allokering kvv'!$B$1:$AF$1,0),FALSE)),VLOOKUP($B297,'Allokerad kvv'!$B$2:$AV$700,MATCH(O$1,'Allokerad kvv'!$B$1:$AV$1,0),FALSE),VLOOKUP($B297,'Justerad allokering kvv'!$B$1:$AG$700,MATCH(O$1,'Justerad allokering kvv'!$B$1:$AF$1,0),FALSE)))</f>
        <v>0</v>
      </c>
      <c r="P297">
        <f>IF($B297=" ","",IF(ISERROR(1/VLOOKUP($B297,'Justerad allokering kvv'!$B$1:$AG$700,MATCH(P$1,'Justerad allokering kvv'!$B$1:$AF$1,0),FALSE)),VLOOKUP($B297,'Allokerad kvv'!$B$2:$AV$700,MATCH(P$1,'Allokerad kvv'!$B$1:$AV$1,0),FALSE),VLOOKUP($B297,'Justerad allokering kvv'!$B$1:$AG$700,MATCH(P$1,'Justerad allokering kvv'!$B$1:$AF$1,0),FALSE)))</f>
        <v>0</v>
      </c>
      <c r="Q297">
        <f>IF($B297=" ","",IF(ISERROR(1/VLOOKUP($B297,'Justerad allokering kvv'!$B$1:$AG$700,MATCH(Q$1,'Justerad allokering kvv'!$B$1:$AF$1,0),FALSE)),VLOOKUP($B297,'Allokerad kvv'!$B$2:$AV$700,MATCH(Q$1,'Allokerad kvv'!$B$1:$AV$1,0),FALSE),VLOOKUP($B297,'Justerad allokering kvv'!$B$1:$AG$700,MATCH(Q$1,'Justerad allokering kvv'!$B$1:$AF$1,0),FALSE)))</f>
        <v>0</v>
      </c>
      <c r="R297">
        <f>IF($B297=" ","",IF(ISERROR(1/VLOOKUP($B297,'Justerad allokering kvv'!$B$1:$AG$700,MATCH(R$1,'Justerad allokering kvv'!$B$1:$AF$1,0),FALSE)),VLOOKUP($B297,'Allokerad kvv'!$B$2:$AV$700,MATCH(R$1,'Allokerad kvv'!$B$1:$AV$1,0),FALSE),VLOOKUP($B297,'Justerad allokering kvv'!$B$1:$AG$700,MATCH(R$1,'Justerad allokering kvv'!$B$1:$AF$1,0),FALSE)))</f>
        <v>0</v>
      </c>
      <c r="S297">
        <f>IF($B297=" ","",IF(ISERROR(1/VLOOKUP($B297,'Justerad allokering kvv'!$B$1:$AG$700,MATCH(S$1,'Justerad allokering kvv'!$B$1:$AF$1,0),FALSE)),VLOOKUP($B297,'Allokerad kvv'!$B$2:$AV$700,MATCH(S$1,'Allokerad kvv'!$B$1:$AV$1,0),FALSE),VLOOKUP($B297,'Justerad allokering kvv'!$B$1:$AG$700,MATCH(S$1,'Justerad allokering kvv'!$B$1:$AF$1,0),FALSE)))</f>
        <v>0</v>
      </c>
      <c r="T297">
        <f>IF($B297=" ","",IF(ISERROR(1/VLOOKUP($B297,'Justerad allokering kvv'!$B$1:$AG$700,MATCH(T$1,'Justerad allokering kvv'!$B$1:$AF$1,0),FALSE)),VLOOKUP($B297,'Allokerad kvv'!$B$2:$AV$700,MATCH(T$1,'Allokerad kvv'!$B$1:$AV$1,0),FALSE),VLOOKUP($B297,'Justerad allokering kvv'!$B$1:$AG$700,MATCH(T$1,'Justerad allokering kvv'!$B$1:$AF$1,0),FALSE)))</f>
        <v>0</v>
      </c>
      <c r="U297">
        <f>IF($B297=" ","",IF(ISERROR(1/VLOOKUP($B297,'Justerad allokering kvv'!$B$1:$AG$700,MATCH(U$1,'Justerad allokering kvv'!$B$1:$AF$1,0),FALSE)),VLOOKUP($B297,'Allokerad kvv'!$B$2:$AV$700,MATCH(U$1,'Allokerad kvv'!$B$1:$AV$1,0),FALSE),VLOOKUP($B297,'Justerad allokering kvv'!$B$1:$AG$700,MATCH(U$1,'Justerad allokering kvv'!$B$1:$AF$1,0),FALSE)))</f>
        <v>0</v>
      </c>
      <c r="V297">
        <f>IF($B297=" ","",IF(ISERROR(1/VLOOKUP($B297,'Justerad allokering kvv'!$B$1:$AG$700,MATCH(V$1,'Justerad allokering kvv'!$B$1:$AF$1,0),FALSE)),VLOOKUP($B297,'Allokerad kvv'!$B$2:$AV$700,MATCH(V$1,'Allokerad kvv'!$B$1:$AV$1,0),FALSE),VLOOKUP($B297,'Justerad allokering kvv'!$B$1:$AG$700,MATCH(V$1,'Justerad allokering kvv'!$B$1:$AF$1,0),FALSE)))</f>
        <v>0</v>
      </c>
      <c r="W297">
        <f>IF($B297=" ","",IF(ISERROR(1/VLOOKUP($B297,'Justerad allokering kvv'!$B$1:$AG$700,MATCH(W$1,'Justerad allokering kvv'!$B$1:$AF$1,0),FALSE)),VLOOKUP($B297,'Allokerad kvv'!$B$2:$AV$700,MATCH(W$1,'Allokerad kvv'!$B$1:$AV$1,0),FALSE),VLOOKUP($B297,'Justerad allokering kvv'!$B$1:$AG$700,MATCH(W$1,'Justerad allokering kvv'!$B$1:$AF$1,0),FALSE)))</f>
        <v>0</v>
      </c>
      <c r="X297">
        <f>IF($B297=" ","",IF(ISERROR(1/VLOOKUP($B297,'Justerad allokering kvv'!$B$1:$AG$700,MATCH(X$1,'Justerad allokering kvv'!$B$1:$AF$1,0),FALSE)),VLOOKUP($B297,'Allokerad kvv'!$B$2:$AV$700,MATCH(X$1,'Allokerad kvv'!$B$1:$AV$1,0),FALSE),VLOOKUP($B297,'Justerad allokering kvv'!$B$1:$AG$700,MATCH(X$1,'Justerad allokering kvv'!$B$1:$AF$1,0),FALSE)))</f>
        <v>0</v>
      </c>
      <c r="Y297">
        <f>IF($B297=" ","",IF(ISERROR(1/VLOOKUP($B297,'Justerad allokering kvv'!$B$1:$AG$700,MATCH(Y$1,'Justerad allokering kvv'!$B$1:$AF$1,0),FALSE)),VLOOKUP($B297,'Allokerad kvv'!$B$2:$AV$700,MATCH(Y$1,'Allokerad kvv'!$B$1:$AV$1,0),FALSE),VLOOKUP($B297,'Justerad allokering kvv'!$B$1:$AG$700,MATCH(Y$1,'Justerad allokering kvv'!$B$1:$AF$1,0),FALSE)))</f>
        <v>0</v>
      </c>
      <c r="AB297">
        <f>IFERROR(VLOOKUP($B297,Kraftvärmeprod!$B$1:$AO$424,MATCH("Tillförd energi från rökgaskondensering (GWh)",Kraftvärmeprod!$B$1:$AG$1,0),FALSE)/1,0)</f>
        <v>0</v>
      </c>
      <c r="AE297" s="122">
        <f t="shared" si="16"/>
        <v>0</v>
      </c>
      <c r="AG297">
        <f t="shared" si="17"/>
        <v>0</v>
      </c>
      <c r="AH297">
        <f t="shared" si="18"/>
        <v>0</v>
      </c>
      <c r="AI297" t="str">
        <f>IF(AH297=0,"",AH297/VLOOKUP(B297,Kraftvärmeprod!$B$1:$BC$480,MATCH("Summa tillförd energi exklusive rökgaskondensering",Kraftvärmeprod!$B$1:$BC$1,0),FALSE))</f>
        <v/>
      </c>
      <c r="AK297">
        <f t="shared" si="19"/>
        <v>0</v>
      </c>
    </row>
    <row r="298" spans="1:37" x14ac:dyDescent="0.25">
      <c r="A298" s="2" t="s">
        <v>450</v>
      </c>
      <c r="B298" s="2" t="s">
        <v>453</v>
      </c>
      <c r="C298">
        <f>IF($B298=" ","",IF(ISERROR(1/VLOOKUP($B298,'Justerad allokering kvv'!$B$1:$AG$700,MATCH(C$1,'Justerad allokering kvv'!$B$1:$AF$1,0),FALSE)),VLOOKUP($B298,'Allokerad kvv'!$B$2:$AV$700,MATCH(C$1,'Allokerad kvv'!$B$1:$AV$1,0),FALSE),VLOOKUP($B298,'Justerad allokering kvv'!$B$1:$AG$700,MATCH(C$1,'Justerad allokering kvv'!$B$1:$AF$1,0),FALSE)))</f>
        <v>137.125</v>
      </c>
      <c r="D298">
        <f>IF($B298=" ","",IF(ISERROR(1/VLOOKUP($B298,'Justerad allokering kvv'!$B$1:$AG$700,MATCH(D$1,'Justerad allokering kvv'!$B$1:$AF$1,0),FALSE)),VLOOKUP($B298,'Allokerad kvv'!$B$2:$AV$700,MATCH(D$1,'Allokerad kvv'!$B$1:$AV$1,0),FALSE),VLOOKUP($B298,'Justerad allokering kvv'!$B$1:$AG$700,MATCH(D$1,'Justerad allokering kvv'!$B$1:$AF$1,0),FALSE)))</f>
        <v>0</v>
      </c>
      <c r="E298">
        <f>IF($B298=" ","",IF(ISERROR(1/VLOOKUP($B298,'Justerad allokering kvv'!$B$1:$AG$700,MATCH(E$1,'Justerad allokering kvv'!$B$1:$AF$1,0),FALSE)),VLOOKUP($B298,'Allokerad kvv'!$B$2:$AV$700,MATCH(E$1,'Allokerad kvv'!$B$1:$AV$1,0),FALSE),VLOOKUP($B298,'Justerad allokering kvv'!$B$1:$AG$700,MATCH(E$1,'Justerad allokering kvv'!$B$1:$AF$1,0),FALSE)))</f>
        <v>0</v>
      </c>
      <c r="F298">
        <f>IF($B298=" ","",IF(ISERROR(1/VLOOKUP($B298,'Justerad allokering kvv'!$B$1:$AG$700,MATCH(F$1,'Justerad allokering kvv'!$B$1:$AF$1,0),FALSE)),VLOOKUP($B298,'Allokerad kvv'!$B$2:$AV$700,MATCH(F$1,'Allokerad kvv'!$B$1:$AV$1,0),FALSE),VLOOKUP($B298,'Justerad allokering kvv'!$B$1:$AG$700,MATCH(F$1,'Justerad allokering kvv'!$B$1:$AF$1,0),FALSE)))</f>
        <v>0</v>
      </c>
      <c r="G298">
        <f>IF($B298=" ","",IF(ISERROR(1/VLOOKUP($B298,'Justerad allokering kvv'!$B$1:$AG$700,MATCH(G$1,'Justerad allokering kvv'!$B$1:$AF$1,0),FALSE)),VLOOKUP($B298,'Allokerad kvv'!$B$2:$AV$700,MATCH(G$1,'Allokerad kvv'!$B$1:$AV$1,0),FALSE),VLOOKUP($B298,'Justerad allokering kvv'!$B$1:$AG$700,MATCH(G$1,'Justerad allokering kvv'!$B$1:$AF$1,0),FALSE)))</f>
        <v>0</v>
      </c>
      <c r="H298">
        <f>IF($B298=" ","",IF(ISERROR(1/VLOOKUP($B298,'Justerad allokering kvv'!$B$1:$AG$700,MATCH(H$1,'Justerad allokering kvv'!$B$1:$AF$1,0),FALSE)),VLOOKUP($B298,'Allokerad kvv'!$B$2:$AV$700,MATCH(H$1,'Allokerad kvv'!$B$1:$AV$1,0),FALSE),VLOOKUP($B298,'Justerad allokering kvv'!$B$1:$AG$700,MATCH(H$1,'Justerad allokering kvv'!$B$1:$AF$1,0),FALSE)))</f>
        <v>0</v>
      </c>
      <c r="I298">
        <f>IF($B298=" ","",IF(ISERROR(1/VLOOKUP($B298,'Justerad allokering kvv'!$B$1:$AG$700,MATCH(I$1,'Justerad allokering kvv'!$B$1:$AF$1,0),FALSE)),VLOOKUP($B298,'Allokerad kvv'!$B$2:$AV$700,MATCH(I$1,'Allokerad kvv'!$B$1:$AV$1,0),FALSE),VLOOKUP($B298,'Justerad allokering kvv'!$B$1:$AG$700,MATCH(I$1,'Justerad allokering kvv'!$B$1:$AF$1,0),FALSE)))</f>
        <v>0</v>
      </c>
      <c r="J298">
        <f>IF($B298=" ","",IF(ISERROR(1/VLOOKUP($B298,'Justerad allokering kvv'!$B$1:$AG$700,MATCH(J$1,'Justerad allokering kvv'!$B$1:$AF$1,0),FALSE)),VLOOKUP($B298,'Allokerad kvv'!$B$2:$AV$700,MATCH(J$1,'Allokerad kvv'!$B$1:$AV$1,0),FALSE),VLOOKUP($B298,'Justerad allokering kvv'!$B$1:$AG$700,MATCH(J$1,'Justerad allokering kvv'!$B$1:$AF$1,0),FALSE)))</f>
        <v>0</v>
      </c>
      <c r="K298">
        <f>IF($B298=" ","",IF(ISERROR(1/VLOOKUP($B298,'Justerad allokering kvv'!$B$1:$AG$700,MATCH(K$1,'Justerad allokering kvv'!$B$1:$AF$1,0),FALSE)),VLOOKUP($B298,'Allokerad kvv'!$B$2:$AV$700,MATCH(K$1,'Allokerad kvv'!$B$1:$AV$1,0),FALSE),VLOOKUP($B298,'Justerad allokering kvv'!$B$1:$AG$700,MATCH(K$1,'Justerad allokering kvv'!$B$1:$AF$1,0),FALSE)))</f>
        <v>0</v>
      </c>
      <c r="L298">
        <f>IF($B298=" ","",IF(ISERROR(1/VLOOKUP($B298,'Justerad allokering kvv'!$B$1:$AG$700,MATCH(L$1,'Justerad allokering kvv'!$B$1:$AF$1,0),FALSE)),VLOOKUP($B298,'Allokerad kvv'!$B$2:$AV$700,MATCH(L$1,'Allokerad kvv'!$B$1:$AV$1,0),FALSE),VLOOKUP($B298,'Justerad allokering kvv'!$B$1:$AG$700,MATCH(L$1,'Justerad allokering kvv'!$B$1:$AF$1,0),FALSE)))</f>
        <v>0</v>
      </c>
      <c r="M298">
        <f>IF($B298=" ","",IF(ISERROR(1/VLOOKUP($B298,'Justerad allokering kvv'!$B$1:$AG$700,MATCH(M$1,'Justerad allokering kvv'!$B$1:$AF$1,0),FALSE)),VLOOKUP($B298,'Allokerad kvv'!$B$2:$AV$700,MATCH(M$1,'Allokerad kvv'!$B$1:$AV$1,0),FALSE),VLOOKUP($B298,'Justerad allokering kvv'!$B$1:$AG$700,MATCH(M$1,'Justerad allokering kvv'!$B$1:$AF$1,0),FALSE)))</f>
        <v>0</v>
      </c>
      <c r="N298">
        <f>IF($B298=" ","",IF(ISERROR(1/VLOOKUP($B298,'Justerad allokering kvv'!$B$1:$AG$700,MATCH(N$1,'Justerad allokering kvv'!$B$1:$AF$1,0),FALSE)),VLOOKUP($B298,'Allokerad kvv'!$B$2:$AV$700,MATCH(N$1,'Allokerad kvv'!$B$1:$AV$1,0),FALSE),VLOOKUP($B298,'Justerad allokering kvv'!$B$1:$AG$700,MATCH(N$1,'Justerad allokering kvv'!$B$1:$AF$1,0),FALSE)))</f>
        <v>0</v>
      </c>
      <c r="O298">
        <f>IF($B298=" ","",IF(ISERROR(1/VLOOKUP($B298,'Justerad allokering kvv'!$B$1:$AG$700,MATCH(O$1,'Justerad allokering kvv'!$B$1:$AF$1,0),FALSE)),VLOOKUP($B298,'Allokerad kvv'!$B$2:$AV$700,MATCH(O$1,'Allokerad kvv'!$B$1:$AV$1,0),FALSE),VLOOKUP($B298,'Justerad allokering kvv'!$B$1:$AG$700,MATCH(O$1,'Justerad allokering kvv'!$B$1:$AF$1,0),FALSE)))</f>
        <v>0</v>
      </c>
      <c r="P298">
        <f>IF($B298=" ","",IF(ISERROR(1/VLOOKUP($B298,'Justerad allokering kvv'!$B$1:$AG$700,MATCH(P$1,'Justerad allokering kvv'!$B$1:$AF$1,0),FALSE)),VLOOKUP($B298,'Allokerad kvv'!$B$2:$AV$700,MATCH(P$1,'Allokerad kvv'!$B$1:$AV$1,0),FALSE),VLOOKUP($B298,'Justerad allokering kvv'!$B$1:$AG$700,MATCH(P$1,'Justerad allokering kvv'!$B$1:$AF$1,0),FALSE)))</f>
        <v>0</v>
      </c>
      <c r="Q298">
        <f>IF($B298=" ","",IF(ISERROR(1/VLOOKUP($B298,'Justerad allokering kvv'!$B$1:$AG$700,MATCH(Q$1,'Justerad allokering kvv'!$B$1:$AF$1,0),FALSE)),VLOOKUP($B298,'Allokerad kvv'!$B$2:$AV$700,MATCH(Q$1,'Allokerad kvv'!$B$1:$AV$1,0),FALSE),VLOOKUP($B298,'Justerad allokering kvv'!$B$1:$AG$700,MATCH(Q$1,'Justerad allokering kvv'!$B$1:$AF$1,0),FALSE)))</f>
        <v>0</v>
      </c>
      <c r="R298">
        <f>IF($B298=" ","",IF(ISERROR(1/VLOOKUP($B298,'Justerad allokering kvv'!$B$1:$AG$700,MATCH(R$1,'Justerad allokering kvv'!$B$1:$AF$1,0),FALSE)),VLOOKUP($B298,'Allokerad kvv'!$B$2:$AV$700,MATCH(R$1,'Allokerad kvv'!$B$1:$AV$1,0),FALSE),VLOOKUP($B298,'Justerad allokering kvv'!$B$1:$AG$700,MATCH(R$1,'Justerad allokering kvv'!$B$1:$AF$1,0),FALSE)))</f>
        <v>6.4447299999999998</v>
      </c>
      <c r="S298">
        <f>IF($B298=" ","",IF(ISERROR(1/VLOOKUP($B298,'Justerad allokering kvv'!$B$1:$AG$700,MATCH(S$1,'Justerad allokering kvv'!$B$1:$AF$1,0),FALSE)),VLOOKUP($B298,'Allokerad kvv'!$B$2:$AV$700,MATCH(S$1,'Allokerad kvv'!$B$1:$AV$1,0),FALSE),VLOOKUP($B298,'Justerad allokering kvv'!$B$1:$AG$700,MATCH(S$1,'Justerad allokering kvv'!$B$1:$AF$1,0),FALSE)))</f>
        <v>0</v>
      </c>
      <c r="T298">
        <f>IF($B298=" ","",IF(ISERROR(1/VLOOKUP($B298,'Justerad allokering kvv'!$B$1:$AG$700,MATCH(T$1,'Justerad allokering kvv'!$B$1:$AF$1,0),FALSE)),VLOOKUP($B298,'Allokerad kvv'!$B$2:$AV$700,MATCH(T$1,'Allokerad kvv'!$B$1:$AV$1,0),FALSE),VLOOKUP($B298,'Justerad allokering kvv'!$B$1:$AG$700,MATCH(T$1,'Justerad allokering kvv'!$B$1:$AF$1,0),FALSE)))</f>
        <v>0</v>
      </c>
      <c r="U298">
        <f>IF($B298=" ","",IF(ISERROR(1/VLOOKUP($B298,'Justerad allokering kvv'!$B$1:$AG$700,MATCH(U$1,'Justerad allokering kvv'!$B$1:$AF$1,0),FALSE)),VLOOKUP($B298,'Allokerad kvv'!$B$2:$AV$700,MATCH(U$1,'Allokerad kvv'!$B$1:$AV$1,0),FALSE),VLOOKUP($B298,'Justerad allokering kvv'!$B$1:$AG$700,MATCH(U$1,'Justerad allokering kvv'!$B$1:$AF$1,0),FALSE)))</f>
        <v>0</v>
      </c>
      <c r="V298">
        <f>IF($B298=" ","",IF(ISERROR(1/VLOOKUP($B298,'Justerad allokering kvv'!$B$1:$AG$700,MATCH(V$1,'Justerad allokering kvv'!$B$1:$AF$1,0),FALSE)),VLOOKUP($B298,'Allokerad kvv'!$B$2:$AV$700,MATCH(V$1,'Allokerad kvv'!$B$1:$AV$1,0),FALSE),VLOOKUP($B298,'Justerad allokering kvv'!$B$1:$AG$700,MATCH(V$1,'Justerad allokering kvv'!$B$1:$AF$1,0),FALSE)))</f>
        <v>0</v>
      </c>
      <c r="W298">
        <f>IF($B298=" ","",IF(ISERROR(1/VLOOKUP($B298,'Justerad allokering kvv'!$B$1:$AG$700,MATCH(W$1,'Justerad allokering kvv'!$B$1:$AF$1,0),FALSE)),VLOOKUP($B298,'Allokerad kvv'!$B$2:$AV$700,MATCH(W$1,'Allokerad kvv'!$B$1:$AV$1,0),FALSE),VLOOKUP($B298,'Justerad allokering kvv'!$B$1:$AG$700,MATCH(W$1,'Justerad allokering kvv'!$B$1:$AF$1,0),FALSE)))</f>
        <v>0</v>
      </c>
      <c r="X298">
        <f>IF($B298=" ","",IF(ISERROR(1/VLOOKUP($B298,'Justerad allokering kvv'!$B$1:$AG$700,MATCH(X$1,'Justerad allokering kvv'!$B$1:$AF$1,0),FALSE)),VLOOKUP($B298,'Allokerad kvv'!$B$2:$AV$700,MATCH(X$1,'Allokerad kvv'!$B$1:$AV$1,0),FALSE),VLOOKUP($B298,'Justerad allokering kvv'!$B$1:$AG$700,MATCH(X$1,'Justerad allokering kvv'!$B$1:$AF$1,0),FALSE)))</f>
        <v>0</v>
      </c>
      <c r="Y298">
        <f>IF($B298=" ","",IF(ISERROR(1/VLOOKUP($B298,'Justerad allokering kvv'!$B$1:$AG$700,MATCH(Y$1,'Justerad allokering kvv'!$B$1:$AF$1,0),FALSE)),VLOOKUP($B298,'Allokerad kvv'!$B$2:$AV$700,MATCH(Y$1,'Allokerad kvv'!$B$1:$AV$1,0),FALSE),VLOOKUP($B298,'Justerad allokering kvv'!$B$1:$AG$700,MATCH(Y$1,'Justerad allokering kvv'!$B$1:$AF$1,0),FALSE)))</f>
        <v>6.7734699999999997</v>
      </c>
      <c r="AB298">
        <f>IFERROR(VLOOKUP($B298,Kraftvärmeprod!$B$1:$AO$424,MATCH("Tillförd energi från rökgaskondensering (GWh)",Kraftvärmeprod!$B$1:$AG$1,0),FALSE)/1,0)</f>
        <v>46.24</v>
      </c>
      <c r="AE298" s="122">
        <f t="shared" si="16"/>
        <v>196.58320000000001</v>
      </c>
      <c r="AG298">
        <f t="shared" si="17"/>
        <v>190.13847000000001</v>
      </c>
      <c r="AH298">
        <f t="shared" si="18"/>
        <v>143.89847</v>
      </c>
      <c r="AI298">
        <f>IF(AH298=0,"",AH298/VLOOKUP(B298,Kraftvärmeprod!$B$1:$BC$480,MATCH("Summa tillförd energi exklusive rökgaskondensering",Kraftvärmeprod!$B$1:$BC$1,0),FALSE))</f>
        <v>0.54157434588865805</v>
      </c>
      <c r="AK298">
        <f t="shared" si="19"/>
        <v>6.7734699999999997</v>
      </c>
    </row>
    <row r="299" spans="1:37" x14ac:dyDescent="0.25">
      <c r="A299" s="2" t="s">
        <v>450</v>
      </c>
      <c r="B299" s="2" t="s">
        <v>454</v>
      </c>
      <c r="C299">
        <f>IF($B299=" ","",IF(ISERROR(1/VLOOKUP($B299,'Justerad allokering kvv'!$B$1:$AG$700,MATCH(C$1,'Justerad allokering kvv'!$B$1:$AF$1,0),FALSE)),VLOOKUP($B299,'Allokerad kvv'!$B$2:$AV$700,MATCH(C$1,'Allokerad kvv'!$B$1:$AV$1,0),FALSE),VLOOKUP($B299,'Justerad allokering kvv'!$B$1:$AG$700,MATCH(C$1,'Justerad allokering kvv'!$B$1:$AF$1,0),FALSE)))</f>
        <v>0</v>
      </c>
      <c r="D299">
        <f>IF($B299=" ","",IF(ISERROR(1/VLOOKUP($B299,'Justerad allokering kvv'!$B$1:$AG$700,MATCH(D$1,'Justerad allokering kvv'!$B$1:$AF$1,0),FALSE)),VLOOKUP($B299,'Allokerad kvv'!$B$2:$AV$700,MATCH(D$1,'Allokerad kvv'!$B$1:$AV$1,0),FALSE),VLOOKUP($B299,'Justerad allokering kvv'!$B$1:$AG$700,MATCH(D$1,'Justerad allokering kvv'!$B$1:$AF$1,0),FALSE)))</f>
        <v>0</v>
      </c>
      <c r="E299">
        <f>IF($B299=" ","",IF(ISERROR(1/VLOOKUP($B299,'Justerad allokering kvv'!$B$1:$AG$700,MATCH(E$1,'Justerad allokering kvv'!$B$1:$AF$1,0),FALSE)),VLOOKUP($B299,'Allokerad kvv'!$B$2:$AV$700,MATCH(E$1,'Allokerad kvv'!$B$1:$AV$1,0),FALSE),VLOOKUP($B299,'Justerad allokering kvv'!$B$1:$AG$700,MATCH(E$1,'Justerad allokering kvv'!$B$1:$AF$1,0),FALSE)))</f>
        <v>0</v>
      </c>
      <c r="F299">
        <f>IF($B299=" ","",IF(ISERROR(1/VLOOKUP($B299,'Justerad allokering kvv'!$B$1:$AG$700,MATCH(F$1,'Justerad allokering kvv'!$B$1:$AF$1,0),FALSE)),VLOOKUP($B299,'Allokerad kvv'!$B$2:$AV$700,MATCH(F$1,'Allokerad kvv'!$B$1:$AV$1,0),FALSE),VLOOKUP($B299,'Justerad allokering kvv'!$B$1:$AG$700,MATCH(F$1,'Justerad allokering kvv'!$B$1:$AF$1,0),FALSE)))</f>
        <v>0</v>
      </c>
      <c r="G299">
        <f>IF($B299=" ","",IF(ISERROR(1/VLOOKUP($B299,'Justerad allokering kvv'!$B$1:$AG$700,MATCH(G$1,'Justerad allokering kvv'!$B$1:$AF$1,0),FALSE)),VLOOKUP($B299,'Allokerad kvv'!$B$2:$AV$700,MATCH(G$1,'Allokerad kvv'!$B$1:$AV$1,0),FALSE),VLOOKUP($B299,'Justerad allokering kvv'!$B$1:$AG$700,MATCH(G$1,'Justerad allokering kvv'!$B$1:$AF$1,0),FALSE)))</f>
        <v>0</v>
      </c>
      <c r="H299">
        <f>IF($B299=" ","",IF(ISERROR(1/VLOOKUP($B299,'Justerad allokering kvv'!$B$1:$AG$700,MATCH(H$1,'Justerad allokering kvv'!$B$1:$AF$1,0),FALSE)),VLOOKUP($B299,'Allokerad kvv'!$B$2:$AV$700,MATCH(H$1,'Allokerad kvv'!$B$1:$AV$1,0),FALSE),VLOOKUP($B299,'Justerad allokering kvv'!$B$1:$AG$700,MATCH(H$1,'Justerad allokering kvv'!$B$1:$AF$1,0),FALSE)))</f>
        <v>0</v>
      </c>
      <c r="I299">
        <f>IF($B299=" ","",IF(ISERROR(1/VLOOKUP($B299,'Justerad allokering kvv'!$B$1:$AG$700,MATCH(I$1,'Justerad allokering kvv'!$B$1:$AF$1,0),FALSE)),VLOOKUP($B299,'Allokerad kvv'!$B$2:$AV$700,MATCH(I$1,'Allokerad kvv'!$B$1:$AV$1,0),FALSE),VLOOKUP($B299,'Justerad allokering kvv'!$B$1:$AG$700,MATCH(I$1,'Justerad allokering kvv'!$B$1:$AF$1,0),FALSE)))</f>
        <v>0</v>
      </c>
      <c r="J299">
        <f>IF($B299=" ","",IF(ISERROR(1/VLOOKUP($B299,'Justerad allokering kvv'!$B$1:$AG$700,MATCH(J$1,'Justerad allokering kvv'!$B$1:$AF$1,0),FALSE)),VLOOKUP($B299,'Allokerad kvv'!$B$2:$AV$700,MATCH(J$1,'Allokerad kvv'!$B$1:$AV$1,0),FALSE),VLOOKUP($B299,'Justerad allokering kvv'!$B$1:$AG$700,MATCH(J$1,'Justerad allokering kvv'!$B$1:$AF$1,0),FALSE)))</f>
        <v>0</v>
      </c>
      <c r="K299">
        <f>IF($B299=" ","",IF(ISERROR(1/VLOOKUP($B299,'Justerad allokering kvv'!$B$1:$AG$700,MATCH(K$1,'Justerad allokering kvv'!$B$1:$AF$1,0),FALSE)),VLOOKUP($B299,'Allokerad kvv'!$B$2:$AV$700,MATCH(K$1,'Allokerad kvv'!$B$1:$AV$1,0),FALSE),VLOOKUP($B299,'Justerad allokering kvv'!$B$1:$AG$700,MATCH(K$1,'Justerad allokering kvv'!$B$1:$AF$1,0),FALSE)))</f>
        <v>0</v>
      </c>
      <c r="L299">
        <f>IF($B299=" ","",IF(ISERROR(1/VLOOKUP($B299,'Justerad allokering kvv'!$B$1:$AG$700,MATCH(L$1,'Justerad allokering kvv'!$B$1:$AF$1,0),FALSE)),VLOOKUP($B299,'Allokerad kvv'!$B$2:$AV$700,MATCH(L$1,'Allokerad kvv'!$B$1:$AV$1,0),FALSE),VLOOKUP($B299,'Justerad allokering kvv'!$B$1:$AG$700,MATCH(L$1,'Justerad allokering kvv'!$B$1:$AF$1,0),FALSE)))</f>
        <v>0</v>
      </c>
      <c r="M299">
        <f>IF($B299=" ","",IF(ISERROR(1/VLOOKUP($B299,'Justerad allokering kvv'!$B$1:$AG$700,MATCH(M$1,'Justerad allokering kvv'!$B$1:$AF$1,0),FALSE)),VLOOKUP($B299,'Allokerad kvv'!$B$2:$AV$700,MATCH(M$1,'Allokerad kvv'!$B$1:$AV$1,0),FALSE),VLOOKUP($B299,'Justerad allokering kvv'!$B$1:$AG$700,MATCH(M$1,'Justerad allokering kvv'!$B$1:$AF$1,0),FALSE)))</f>
        <v>0</v>
      </c>
      <c r="N299">
        <f>IF($B299=" ","",IF(ISERROR(1/VLOOKUP($B299,'Justerad allokering kvv'!$B$1:$AG$700,MATCH(N$1,'Justerad allokering kvv'!$B$1:$AF$1,0),FALSE)),VLOOKUP($B299,'Allokerad kvv'!$B$2:$AV$700,MATCH(N$1,'Allokerad kvv'!$B$1:$AV$1,0),FALSE),VLOOKUP($B299,'Justerad allokering kvv'!$B$1:$AG$700,MATCH(N$1,'Justerad allokering kvv'!$B$1:$AF$1,0),FALSE)))</f>
        <v>0</v>
      </c>
      <c r="O299">
        <f>IF($B299=" ","",IF(ISERROR(1/VLOOKUP($B299,'Justerad allokering kvv'!$B$1:$AG$700,MATCH(O$1,'Justerad allokering kvv'!$B$1:$AF$1,0),FALSE)),VLOOKUP($B299,'Allokerad kvv'!$B$2:$AV$700,MATCH(O$1,'Allokerad kvv'!$B$1:$AV$1,0),FALSE),VLOOKUP($B299,'Justerad allokering kvv'!$B$1:$AG$700,MATCH(O$1,'Justerad allokering kvv'!$B$1:$AF$1,0),FALSE)))</f>
        <v>0</v>
      </c>
      <c r="P299">
        <f>IF($B299=" ","",IF(ISERROR(1/VLOOKUP($B299,'Justerad allokering kvv'!$B$1:$AG$700,MATCH(P$1,'Justerad allokering kvv'!$B$1:$AF$1,0),FALSE)),VLOOKUP($B299,'Allokerad kvv'!$B$2:$AV$700,MATCH(P$1,'Allokerad kvv'!$B$1:$AV$1,0),FALSE),VLOOKUP($B299,'Justerad allokering kvv'!$B$1:$AG$700,MATCH(P$1,'Justerad allokering kvv'!$B$1:$AF$1,0),FALSE)))</f>
        <v>0</v>
      </c>
      <c r="Q299">
        <f>IF($B299=" ","",IF(ISERROR(1/VLOOKUP($B299,'Justerad allokering kvv'!$B$1:$AG$700,MATCH(Q$1,'Justerad allokering kvv'!$B$1:$AF$1,0),FALSE)),VLOOKUP($B299,'Allokerad kvv'!$B$2:$AV$700,MATCH(Q$1,'Allokerad kvv'!$B$1:$AV$1,0),FALSE),VLOOKUP($B299,'Justerad allokering kvv'!$B$1:$AG$700,MATCH(Q$1,'Justerad allokering kvv'!$B$1:$AF$1,0),FALSE)))</f>
        <v>0</v>
      </c>
      <c r="R299">
        <f>IF($B299=" ","",IF(ISERROR(1/VLOOKUP($B299,'Justerad allokering kvv'!$B$1:$AG$700,MATCH(R$1,'Justerad allokering kvv'!$B$1:$AF$1,0),FALSE)),VLOOKUP($B299,'Allokerad kvv'!$B$2:$AV$700,MATCH(R$1,'Allokerad kvv'!$B$1:$AV$1,0),FALSE),VLOOKUP($B299,'Justerad allokering kvv'!$B$1:$AG$700,MATCH(R$1,'Justerad allokering kvv'!$B$1:$AF$1,0),FALSE)))</f>
        <v>0</v>
      </c>
      <c r="S299">
        <f>IF($B299=" ","",IF(ISERROR(1/VLOOKUP($B299,'Justerad allokering kvv'!$B$1:$AG$700,MATCH(S$1,'Justerad allokering kvv'!$B$1:$AF$1,0),FALSE)),VLOOKUP($B299,'Allokerad kvv'!$B$2:$AV$700,MATCH(S$1,'Allokerad kvv'!$B$1:$AV$1,0),FALSE),VLOOKUP($B299,'Justerad allokering kvv'!$B$1:$AG$700,MATCH(S$1,'Justerad allokering kvv'!$B$1:$AF$1,0),FALSE)))</f>
        <v>0</v>
      </c>
      <c r="T299">
        <f>IF($B299=" ","",IF(ISERROR(1/VLOOKUP($B299,'Justerad allokering kvv'!$B$1:$AG$700,MATCH(T$1,'Justerad allokering kvv'!$B$1:$AF$1,0),FALSE)),VLOOKUP($B299,'Allokerad kvv'!$B$2:$AV$700,MATCH(T$1,'Allokerad kvv'!$B$1:$AV$1,0),FALSE),VLOOKUP($B299,'Justerad allokering kvv'!$B$1:$AG$700,MATCH(T$1,'Justerad allokering kvv'!$B$1:$AF$1,0),FALSE)))</f>
        <v>0</v>
      </c>
      <c r="U299">
        <f>IF($B299=" ","",IF(ISERROR(1/VLOOKUP($B299,'Justerad allokering kvv'!$B$1:$AG$700,MATCH(U$1,'Justerad allokering kvv'!$B$1:$AF$1,0),FALSE)),VLOOKUP($B299,'Allokerad kvv'!$B$2:$AV$700,MATCH(U$1,'Allokerad kvv'!$B$1:$AV$1,0),FALSE),VLOOKUP($B299,'Justerad allokering kvv'!$B$1:$AG$700,MATCH(U$1,'Justerad allokering kvv'!$B$1:$AF$1,0),FALSE)))</f>
        <v>0</v>
      </c>
      <c r="V299">
        <f>IF($B299=" ","",IF(ISERROR(1/VLOOKUP($B299,'Justerad allokering kvv'!$B$1:$AG$700,MATCH(V$1,'Justerad allokering kvv'!$B$1:$AF$1,0),FALSE)),VLOOKUP($B299,'Allokerad kvv'!$B$2:$AV$700,MATCH(V$1,'Allokerad kvv'!$B$1:$AV$1,0),FALSE),VLOOKUP($B299,'Justerad allokering kvv'!$B$1:$AG$700,MATCH(V$1,'Justerad allokering kvv'!$B$1:$AF$1,0),FALSE)))</f>
        <v>0</v>
      </c>
      <c r="W299">
        <f>IF($B299=" ","",IF(ISERROR(1/VLOOKUP($B299,'Justerad allokering kvv'!$B$1:$AG$700,MATCH(W$1,'Justerad allokering kvv'!$B$1:$AF$1,0),FALSE)),VLOOKUP($B299,'Allokerad kvv'!$B$2:$AV$700,MATCH(W$1,'Allokerad kvv'!$B$1:$AV$1,0),FALSE),VLOOKUP($B299,'Justerad allokering kvv'!$B$1:$AG$700,MATCH(W$1,'Justerad allokering kvv'!$B$1:$AF$1,0),FALSE)))</f>
        <v>0</v>
      </c>
      <c r="X299">
        <f>IF($B299=" ","",IF(ISERROR(1/VLOOKUP($B299,'Justerad allokering kvv'!$B$1:$AG$700,MATCH(X$1,'Justerad allokering kvv'!$B$1:$AF$1,0),FALSE)),VLOOKUP($B299,'Allokerad kvv'!$B$2:$AV$700,MATCH(X$1,'Allokerad kvv'!$B$1:$AV$1,0),FALSE),VLOOKUP($B299,'Justerad allokering kvv'!$B$1:$AG$700,MATCH(X$1,'Justerad allokering kvv'!$B$1:$AF$1,0),FALSE)))</f>
        <v>0</v>
      </c>
      <c r="Y299">
        <f>IF($B299=" ","",IF(ISERROR(1/VLOOKUP($B299,'Justerad allokering kvv'!$B$1:$AG$700,MATCH(Y$1,'Justerad allokering kvv'!$B$1:$AF$1,0),FALSE)),VLOOKUP($B299,'Allokerad kvv'!$B$2:$AV$700,MATCH(Y$1,'Allokerad kvv'!$B$1:$AV$1,0),FALSE),VLOOKUP($B299,'Justerad allokering kvv'!$B$1:$AG$700,MATCH(Y$1,'Justerad allokering kvv'!$B$1:$AF$1,0),FALSE)))</f>
        <v>0</v>
      </c>
      <c r="AB299">
        <f>IFERROR(VLOOKUP($B299,Kraftvärmeprod!$B$1:$AO$424,MATCH("Tillförd energi från rökgaskondensering (GWh)",Kraftvärmeprod!$B$1:$AG$1,0),FALSE)/1,0)</f>
        <v>0</v>
      </c>
      <c r="AE299" s="122">
        <f t="shared" si="16"/>
        <v>0</v>
      </c>
      <c r="AG299">
        <f t="shared" si="17"/>
        <v>0</v>
      </c>
      <c r="AH299">
        <f t="shared" si="18"/>
        <v>0</v>
      </c>
      <c r="AI299" t="str">
        <f>IF(AH299=0,"",AH299/VLOOKUP(B299,Kraftvärmeprod!$B$1:$BC$480,MATCH("Summa tillförd energi exklusive rökgaskondensering",Kraftvärmeprod!$B$1:$BC$1,0),FALSE))</f>
        <v/>
      </c>
      <c r="AK299">
        <f t="shared" si="19"/>
        <v>0</v>
      </c>
    </row>
    <row r="300" spans="1:37" x14ac:dyDescent="0.25">
      <c r="A300" s="2" t="s">
        <v>450</v>
      </c>
      <c r="B300" s="2" t="s">
        <v>455</v>
      </c>
      <c r="C300">
        <f>IF($B300=" ","",IF(ISERROR(1/VLOOKUP($B300,'Justerad allokering kvv'!$B$1:$AG$700,MATCH(C$1,'Justerad allokering kvv'!$B$1:$AF$1,0),FALSE)),VLOOKUP($B300,'Allokerad kvv'!$B$2:$AV$700,MATCH(C$1,'Allokerad kvv'!$B$1:$AV$1,0),FALSE),VLOOKUP($B300,'Justerad allokering kvv'!$B$1:$AG$700,MATCH(C$1,'Justerad allokering kvv'!$B$1:$AF$1,0),FALSE)))</f>
        <v>0</v>
      </c>
      <c r="D300">
        <f>IF($B300=" ","",IF(ISERROR(1/VLOOKUP($B300,'Justerad allokering kvv'!$B$1:$AG$700,MATCH(D$1,'Justerad allokering kvv'!$B$1:$AF$1,0),FALSE)),VLOOKUP($B300,'Allokerad kvv'!$B$2:$AV$700,MATCH(D$1,'Allokerad kvv'!$B$1:$AV$1,0),FALSE),VLOOKUP($B300,'Justerad allokering kvv'!$B$1:$AG$700,MATCH(D$1,'Justerad allokering kvv'!$B$1:$AF$1,0),FALSE)))</f>
        <v>0</v>
      </c>
      <c r="E300">
        <f>IF($B300=" ","",IF(ISERROR(1/VLOOKUP($B300,'Justerad allokering kvv'!$B$1:$AG$700,MATCH(E$1,'Justerad allokering kvv'!$B$1:$AF$1,0),FALSE)),VLOOKUP($B300,'Allokerad kvv'!$B$2:$AV$700,MATCH(E$1,'Allokerad kvv'!$B$1:$AV$1,0),FALSE),VLOOKUP($B300,'Justerad allokering kvv'!$B$1:$AG$700,MATCH(E$1,'Justerad allokering kvv'!$B$1:$AF$1,0),FALSE)))</f>
        <v>0</v>
      </c>
      <c r="F300">
        <f>IF($B300=" ","",IF(ISERROR(1/VLOOKUP($B300,'Justerad allokering kvv'!$B$1:$AG$700,MATCH(F$1,'Justerad allokering kvv'!$B$1:$AF$1,0),FALSE)),VLOOKUP($B300,'Allokerad kvv'!$B$2:$AV$700,MATCH(F$1,'Allokerad kvv'!$B$1:$AV$1,0),FALSE),VLOOKUP($B300,'Justerad allokering kvv'!$B$1:$AG$700,MATCH(F$1,'Justerad allokering kvv'!$B$1:$AF$1,0),FALSE)))</f>
        <v>0</v>
      </c>
      <c r="G300">
        <f>IF($B300=" ","",IF(ISERROR(1/VLOOKUP($B300,'Justerad allokering kvv'!$B$1:$AG$700,MATCH(G$1,'Justerad allokering kvv'!$B$1:$AF$1,0),FALSE)),VLOOKUP($B300,'Allokerad kvv'!$B$2:$AV$700,MATCH(G$1,'Allokerad kvv'!$B$1:$AV$1,0),FALSE),VLOOKUP($B300,'Justerad allokering kvv'!$B$1:$AG$700,MATCH(G$1,'Justerad allokering kvv'!$B$1:$AF$1,0),FALSE)))</f>
        <v>0</v>
      </c>
      <c r="H300">
        <f>IF($B300=" ","",IF(ISERROR(1/VLOOKUP($B300,'Justerad allokering kvv'!$B$1:$AG$700,MATCH(H$1,'Justerad allokering kvv'!$B$1:$AF$1,0),FALSE)),VLOOKUP($B300,'Allokerad kvv'!$B$2:$AV$700,MATCH(H$1,'Allokerad kvv'!$B$1:$AV$1,0),FALSE),VLOOKUP($B300,'Justerad allokering kvv'!$B$1:$AG$700,MATCH(H$1,'Justerad allokering kvv'!$B$1:$AF$1,0),FALSE)))</f>
        <v>0</v>
      </c>
      <c r="I300">
        <f>IF($B300=" ","",IF(ISERROR(1/VLOOKUP($B300,'Justerad allokering kvv'!$B$1:$AG$700,MATCH(I$1,'Justerad allokering kvv'!$B$1:$AF$1,0),FALSE)),VLOOKUP($B300,'Allokerad kvv'!$B$2:$AV$700,MATCH(I$1,'Allokerad kvv'!$B$1:$AV$1,0),FALSE),VLOOKUP($B300,'Justerad allokering kvv'!$B$1:$AG$700,MATCH(I$1,'Justerad allokering kvv'!$B$1:$AF$1,0),FALSE)))</f>
        <v>0</v>
      </c>
      <c r="J300">
        <f>IF($B300=" ","",IF(ISERROR(1/VLOOKUP($B300,'Justerad allokering kvv'!$B$1:$AG$700,MATCH(J$1,'Justerad allokering kvv'!$B$1:$AF$1,0),FALSE)),VLOOKUP($B300,'Allokerad kvv'!$B$2:$AV$700,MATCH(J$1,'Allokerad kvv'!$B$1:$AV$1,0),FALSE),VLOOKUP($B300,'Justerad allokering kvv'!$B$1:$AG$700,MATCH(J$1,'Justerad allokering kvv'!$B$1:$AF$1,0),FALSE)))</f>
        <v>0</v>
      </c>
      <c r="K300">
        <f>IF($B300=" ","",IF(ISERROR(1/VLOOKUP($B300,'Justerad allokering kvv'!$B$1:$AG$700,MATCH(K$1,'Justerad allokering kvv'!$B$1:$AF$1,0),FALSE)),VLOOKUP($B300,'Allokerad kvv'!$B$2:$AV$700,MATCH(K$1,'Allokerad kvv'!$B$1:$AV$1,0),FALSE),VLOOKUP($B300,'Justerad allokering kvv'!$B$1:$AG$700,MATCH(K$1,'Justerad allokering kvv'!$B$1:$AF$1,0),FALSE)))</f>
        <v>0</v>
      </c>
      <c r="L300">
        <f>IF($B300=" ","",IF(ISERROR(1/VLOOKUP($B300,'Justerad allokering kvv'!$B$1:$AG$700,MATCH(L$1,'Justerad allokering kvv'!$B$1:$AF$1,0),FALSE)),VLOOKUP($B300,'Allokerad kvv'!$B$2:$AV$700,MATCH(L$1,'Allokerad kvv'!$B$1:$AV$1,0),FALSE),VLOOKUP($B300,'Justerad allokering kvv'!$B$1:$AG$700,MATCH(L$1,'Justerad allokering kvv'!$B$1:$AF$1,0),FALSE)))</f>
        <v>0</v>
      </c>
      <c r="M300">
        <f>IF($B300=" ","",IF(ISERROR(1/VLOOKUP($B300,'Justerad allokering kvv'!$B$1:$AG$700,MATCH(M$1,'Justerad allokering kvv'!$B$1:$AF$1,0),FALSE)),VLOOKUP($B300,'Allokerad kvv'!$B$2:$AV$700,MATCH(M$1,'Allokerad kvv'!$B$1:$AV$1,0),FALSE),VLOOKUP($B300,'Justerad allokering kvv'!$B$1:$AG$700,MATCH(M$1,'Justerad allokering kvv'!$B$1:$AF$1,0),FALSE)))</f>
        <v>0</v>
      </c>
      <c r="N300">
        <f>IF($B300=" ","",IF(ISERROR(1/VLOOKUP($B300,'Justerad allokering kvv'!$B$1:$AG$700,MATCH(N$1,'Justerad allokering kvv'!$B$1:$AF$1,0),FALSE)),VLOOKUP($B300,'Allokerad kvv'!$B$2:$AV$700,MATCH(N$1,'Allokerad kvv'!$B$1:$AV$1,0),FALSE),VLOOKUP($B300,'Justerad allokering kvv'!$B$1:$AG$700,MATCH(N$1,'Justerad allokering kvv'!$B$1:$AF$1,0),FALSE)))</f>
        <v>0</v>
      </c>
      <c r="O300">
        <f>IF($B300=" ","",IF(ISERROR(1/VLOOKUP($B300,'Justerad allokering kvv'!$B$1:$AG$700,MATCH(O$1,'Justerad allokering kvv'!$B$1:$AF$1,0),FALSE)),VLOOKUP($B300,'Allokerad kvv'!$B$2:$AV$700,MATCH(O$1,'Allokerad kvv'!$B$1:$AV$1,0),FALSE),VLOOKUP($B300,'Justerad allokering kvv'!$B$1:$AG$700,MATCH(O$1,'Justerad allokering kvv'!$B$1:$AF$1,0),FALSE)))</f>
        <v>0</v>
      </c>
      <c r="P300">
        <f>IF($B300=" ","",IF(ISERROR(1/VLOOKUP($B300,'Justerad allokering kvv'!$B$1:$AG$700,MATCH(P$1,'Justerad allokering kvv'!$B$1:$AF$1,0),FALSE)),VLOOKUP($B300,'Allokerad kvv'!$B$2:$AV$700,MATCH(P$1,'Allokerad kvv'!$B$1:$AV$1,0),FALSE),VLOOKUP($B300,'Justerad allokering kvv'!$B$1:$AG$700,MATCH(P$1,'Justerad allokering kvv'!$B$1:$AF$1,0),FALSE)))</f>
        <v>0</v>
      </c>
      <c r="Q300">
        <f>IF($B300=" ","",IF(ISERROR(1/VLOOKUP($B300,'Justerad allokering kvv'!$B$1:$AG$700,MATCH(Q$1,'Justerad allokering kvv'!$B$1:$AF$1,0),FALSE)),VLOOKUP($B300,'Allokerad kvv'!$B$2:$AV$700,MATCH(Q$1,'Allokerad kvv'!$B$1:$AV$1,0),FALSE),VLOOKUP($B300,'Justerad allokering kvv'!$B$1:$AG$700,MATCH(Q$1,'Justerad allokering kvv'!$B$1:$AF$1,0),FALSE)))</f>
        <v>0</v>
      </c>
      <c r="R300">
        <f>IF($B300=" ","",IF(ISERROR(1/VLOOKUP($B300,'Justerad allokering kvv'!$B$1:$AG$700,MATCH(R$1,'Justerad allokering kvv'!$B$1:$AF$1,0),FALSE)),VLOOKUP($B300,'Allokerad kvv'!$B$2:$AV$700,MATCH(R$1,'Allokerad kvv'!$B$1:$AV$1,0),FALSE),VLOOKUP($B300,'Justerad allokering kvv'!$B$1:$AG$700,MATCH(R$1,'Justerad allokering kvv'!$B$1:$AF$1,0),FALSE)))</f>
        <v>0</v>
      </c>
      <c r="S300">
        <f>IF($B300=" ","",IF(ISERROR(1/VLOOKUP($B300,'Justerad allokering kvv'!$B$1:$AG$700,MATCH(S$1,'Justerad allokering kvv'!$B$1:$AF$1,0),FALSE)),VLOOKUP($B300,'Allokerad kvv'!$B$2:$AV$700,MATCH(S$1,'Allokerad kvv'!$B$1:$AV$1,0),FALSE),VLOOKUP($B300,'Justerad allokering kvv'!$B$1:$AG$700,MATCH(S$1,'Justerad allokering kvv'!$B$1:$AF$1,0),FALSE)))</f>
        <v>0</v>
      </c>
      <c r="T300">
        <f>IF($B300=" ","",IF(ISERROR(1/VLOOKUP($B300,'Justerad allokering kvv'!$B$1:$AG$700,MATCH(T$1,'Justerad allokering kvv'!$B$1:$AF$1,0),FALSE)),VLOOKUP($B300,'Allokerad kvv'!$B$2:$AV$700,MATCH(T$1,'Allokerad kvv'!$B$1:$AV$1,0),FALSE),VLOOKUP($B300,'Justerad allokering kvv'!$B$1:$AG$700,MATCH(T$1,'Justerad allokering kvv'!$B$1:$AF$1,0),FALSE)))</f>
        <v>0</v>
      </c>
      <c r="U300">
        <f>IF($B300=" ","",IF(ISERROR(1/VLOOKUP($B300,'Justerad allokering kvv'!$B$1:$AG$700,MATCH(U$1,'Justerad allokering kvv'!$B$1:$AF$1,0),FALSE)),VLOOKUP($B300,'Allokerad kvv'!$B$2:$AV$700,MATCH(U$1,'Allokerad kvv'!$B$1:$AV$1,0),FALSE),VLOOKUP($B300,'Justerad allokering kvv'!$B$1:$AG$700,MATCH(U$1,'Justerad allokering kvv'!$B$1:$AF$1,0),FALSE)))</f>
        <v>0</v>
      </c>
      <c r="V300">
        <f>IF($B300=" ","",IF(ISERROR(1/VLOOKUP($B300,'Justerad allokering kvv'!$B$1:$AG$700,MATCH(V$1,'Justerad allokering kvv'!$B$1:$AF$1,0),FALSE)),VLOOKUP($B300,'Allokerad kvv'!$B$2:$AV$700,MATCH(V$1,'Allokerad kvv'!$B$1:$AV$1,0),FALSE),VLOOKUP($B300,'Justerad allokering kvv'!$B$1:$AG$700,MATCH(V$1,'Justerad allokering kvv'!$B$1:$AF$1,0),FALSE)))</f>
        <v>0</v>
      </c>
      <c r="W300">
        <f>IF($B300=" ","",IF(ISERROR(1/VLOOKUP($B300,'Justerad allokering kvv'!$B$1:$AG$700,MATCH(W$1,'Justerad allokering kvv'!$B$1:$AF$1,0),FALSE)),VLOOKUP($B300,'Allokerad kvv'!$B$2:$AV$700,MATCH(W$1,'Allokerad kvv'!$B$1:$AV$1,0),FALSE),VLOOKUP($B300,'Justerad allokering kvv'!$B$1:$AG$700,MATCH(W$1,'Justerad allokering kvv'!$B$1:$AF$1,0),FALSE)))</f>
        <v>0</v>
      </c>
      <c r="X300">
        <f>IF($B300=" ","",IF(ISERROR(1/VLOOKUP($B300,'Justerad allokering kvv'!$B$1:$AG$700,MATCH(X$1,'Justerad allokering kvv'!$B$1:$AF$1,0),FALSE)),VLOOKUP($B300,'Allokerad kvv'!$B$2:$AV$700,MATCH(X$1,'Allokerad kvv'!$B$1:$AV$1,0),FALSE),VLOOKUP($B300,'Justerad allokering kvv'!$B$1:$AG$700,MATCH(X$1,'Justerad allokering kvv'!$B$1:$AF$1,0),FALSE)))</f>
        <v>0</v>
      </c>
      <c r="Y300">
        <f>IF($B300=" ","",IF(ISERROR(1/VLOOKUP($B300,'Justerad allokering kvv'!$B$1:$AG$700,MATCH(Y$1,'Justerad allokering kvv'!$B$1:$AF$1,0),FALSE)),VLOOKUP($B300,'Allokerad kvv'!$B$2:$AV$700,MATCH(Y$1,'Allokerad kvv'!$B$1:$AV$1,0),FALSE),VLOOKUP($B300,'Justerad allokering kvv'!$B$1:$AG$700,MATCH(Y$1,'Justerad allokering kvv'!$B$1:$AF$1,0),FALSE)))</f>
        <v>0</v>
      </c>
      <c r="AB300">
        <f>IFERROR(VLOOKUP($B300,Kraftvärmeprod!$B$1:$AO$424,MATCH("Tillförd energi från rökgaskondensering (GWh)",Kraftvärmeprod!$B$1:$AG$1,0),FALSE)/1,0)</f>
        <v>0</v>
      </c>
      <c r="AE300" s="122">
        <f t="shared" si="16"/>
        <v>0</v>
      </c>
      <c r="AG300">
        <f t="shared" si="17"/>
        <v>0</v>
      </c>
      <c r="AH300">
        <f t="shared" si="18"/>
        <v>0</v>
      </c>
      <c r="AI300" t="str">
        <f>IF(AH300=0,"",AH300/VLOOKUP(B300,Kraftvärmeprod!$B$1:$BC$480,MATCH("Summa tillförd energi exklusive rökgaskondensering",Kraftvärmeprod!$B$1:$BC$1,0),FALSE))</f>
        <v/>
      </c>
      <c r="AK300">
        <f t="shared" si="19"/>
        <v>0</v>
      </c>
    </row>
    <row r="301" spans="1:37" x14ac:dyDescent="0.25">
      <c r="A301" s="2" t="s">
        <v>461</v>
      </c>
      <c r="B301" s="2" t="s">
        <v>462</v>
      </c>
      <c r="C301">
        <f>IF($B301=" ","",IF(ISERROR(1/VLOOKUP($B301,'Justerad allokering kvv'!$B$1:$AG$700,MATCH(C$1,'Justerad allokering kvv'!$B$1:$AF$1,0),FALSE)),VLOOKUP($B301,'Allokerad kvv'!$B$2:$AV$700,MATCH(C$1,'Allokerad kvv'!$B$1:$AV$1,0),FALSE),VLOOKUP($B301,'Justerad allokering kvv'!$B$1:$AG$700,MATCH(C$1,'Justerad allokering kvv'!$B$1:$AF$1,0),FALSE)))</f>
        <v>0</v>
      </c>
      <c r="D301">
        <f>IF($B301=" ","",IF(ISERROR(1/VLOOKUP($B301,'Justerad allokering kvv'!$B$1:$AG$700,MATCH(D$1,'Justerad allokering kvv'!$B$1:$AF$1,0),FALSE)),VLOOKUP($B301,'Allokerad kvv'!$B$2:$AV$700,MATCH(D$1,'Allokerad kvv'!$B$1:$AV$1,0),FALSE),VLOOKUP($B301,'Justerad allokering kvv'!$B$1:$AG$700,MATCH(D$1,'Justerad allokering kvv'!$B$1:$AF$1,0),FALSE)))</f>
        <v>0</v>
      </c>
      <c r="E301">
        <f>IF($B301=" ","",IF(ISERROR(1/VLOOKUP($B301,'Justerad allokering kvv'!$B$1:$AG$700,MATCH(E$1,'Justerad allokering kvv'!$B$1:$AF$1,0),FALSE)),VLOOKUP($B301,'Allokerad kvv'!$B$2:$AV$700,MATCH(E$1,'Allokerad kvv'!$B$1:$AV$1,0),FALSE),VLOOKUP($B301,'Justerad allokering kvv'!$B$1:$AG$700,MATCH(E$1,'Justerad allokering kvv'!$B$1:$AF$1,0),FALSE)))</f>
        <v>0</v>
      </c>
      <c r="F301">
        <f>IF($B301=" ","",IF(ISERROR(1/VLOOKUP($B301,'Justerad allokering kvv'!$B$1:$AG$700,MATCH(F$1,'Justerad allokering kvv'!$B$1:$AF$1,0),FALSE)),VLOOKUP($B301,'Allokerad kvv'!$B$2:$AV$700,MATCH(F$1,'Allokerad kvv'!$B$1:$AV$1,0),FALSE),VLOOKUP($B301,'Justerad allokering kvv'!$B$1:$AG$700,MATCH(F$1,'Justerad allokering kvv'!$B$1:$AF$1,0),FALSE)))</f>
        <v>0</v>
      </c>
      <c r="G301">
        <f>IF($B301=" ","",IF(ISERROR(1/VLOOKUP($B301,'Justerad allokering kvv'!$B$1:$AG$700,MATCH(G$1,'Justerad allokering kvv'!$B$1:$AF$1,0),FALSE)),VLOOKUP($B301,'Allokerad kvv'!$B$2:$AV$700,MATCH(G$1,'Allokerad kvv'!$B$1:$AV$1,0),FALSE),VLOOKUP($B301,'Justerad allokering kvv'!$B$1:$AG$700,MATCH(G$1,'Justerad allokering kvv'!$B$1:$AF$1,0),FALSE)))</f>
        <v>0</v>
      </c>
      <c r="H301">
        <f>IF($B301=" ","",IF(ISERROR(1/VLOOKUP($B301,'Justerad allokering kvv'!$B$1:$AG$700,MATCH(H$1,'Justerad allokering kvv'!$B$1:$AF$1,0),FALSE)),VLOOKUP($B301,'Allokerad kvv'!$B$2:$AV$700,MATCH(H$1,'Allokerad kvv'!$B$1:$AV$1,0),FALSE),VLOOKUP($B301,'Justerad allokering kvv'!$B$1:$AG$700,MATCH(H$1,'Justerad allokering kvv'!$B$1:$AF$1,0),FALSE)))</f>
        <v>0</v>
      </c>
      <c r="I301">
        <f>IF($B301=" ","",IF(ISERROR(1/VLOOKUP($B301,'Justerad allokering kvv'!$B$1:$AG$700,MATCH(I$1,'Justerad allokering kvv'!$B$1:$AF$1,0),FALSE)),VLOOKUP($B301,'Allokerad kvv'!$B$2:$AV$700,MATCH(I$1,'Allokerad kvv'!$B$1:$AV$1,0),FALSE),VLOOKUP($B301,'Justerad allokering kvv'!$B$1:$AG$700,MATCH(I$1,'Justerad allokering kvv'!$B$1:$AF$1,0),FALSE)))</f>
        <v>0</v>
      </c>
      <c r="J301">
        <f>IF($B301=" ","",IF(ISERROR(1/VLOOKUP($B301,'Justerad allokering kvv'!$B$1:$AG$700,MATCH(J$1,'Justerad allokering kvv'!$B$1:$AF$1,0),FALSE)),VLOOKUP($B301,'Allokerad kvv'!$B$2:$AV$700,MATCH(J$1,'Allokerad kvv'!$B$1:$AV$1,0),FALSE),VLOOKUP($B301,'Justerad allokering kvv'!$B$1:$AG$700,MATCH(J$1,'Justerad allokering kvv'!$B$1:$AF$1,0),FALSE)))</f>
        <v>0</v>
      </c>
      <c r="K301">
        <f>IF($B301=" ","",IF(ISERROR(1/VLOOKUP($B301,'Justerad allokering kvv'!$B$1:$AG$700,MATCH(K$1,'Justerad allokering kvv'!$B$1:$AF$1,0),FALSE)),VLOOKUP($B301,'Allokerad kvv'!$B$2:$AV$700,MATCH(K$1,'Allokerad kvv'!$B$1:$AV$1,0),FALSE),VLOOKUP($B301,'Justerad allokering kvv'!$B$1:$AG$700,MATCH(K$1,'Justerad allokering kvv'!$B$1:$AF$1,0),FALSE)))</f>
        <v>0</v>
      </c>
      <c r="L301">
        <f>IF($B301=" ","",IF(ISERROR(1/VLOOKUP($B301,'Justerad allokering kvv'!$B$1:$AG$700,MATCH(L$1,'Justerad allokering kvv'!$B$1:$AF$1,0),FALSE)),VLOOKUP($B301,'Allokerad kvv'!$B$2:$AV$700,MATCH(L$1,'Allokerad kvv'!$B$1:$AV$1,0),FALSE),VLOOKUP($B301,'Justerad allokering kvv'!$B$1:$AG$700,MATCH(L$1,'Justerad allokering kvv'!$B$1:$AF$1,0),FALSE)))</f>
        <v>0</v>
      </c>
      <c r="M301">
        <f>IF($B301=" ","",IF(ISERROR(1/VLOOKUP($B301,'Justerad allokering kvv'!$B$1:$AG$700,MATCH(M$1,'Justerad allokering kvv'!$B$1:$AF$1,0),FALSE)),VLOOKUP($B301,'Allokerad kvv'!$B$2:$AV$700,MATCH(M$1,'Allokerad kvv'!$B$1:$AV$1,0),FALSE),VLOOKUP($B301,'Justerad allokering kvv'!$B$1:$AG$700,MATCH(M$1,'Justerad allokering kvv'!$B$1:$AF$1,0),FALSE)))</f>
        <v>0</v>
      </c>
      <c r="N301">
        <f>IF($B301=" ","",IF(ISERROR(1/VLOOKUP($B301,'Justerad allokering kvv'!$B$1:$AG$700,MATCH(N$1,'Justerad allokering kvv'!$B$1:$AF$1,0),FALSE)),VLOOKUP($B301,'Allokerad kvv'!$B$2:$AV$700,MATCH(N$1,'Allokerad kvv'!$B$1:$AV$1,0),FALSE),VLOOKUP($B301,'Justerad allokering kvv'!$B$1:$AG$700,MATCH(N$1,'Justerad allokering kvv'!$B$1:$AF$1,0),FALSE)))</f>
        <v>0</v>
      </c>
      <c r="O301">
        <f>IF($B301=" ","",IF(ISERROR(1/VLOOKUP($B301,'Justerad allokering kvv'!$B$1:$AG$700,MATCH(O$1,'Justerad allokering kvv'!$B$1:$AF$1,0),FALSE)),VLOOKUP($B301,'Allokerad kvv'!$B$2:$AV$700,MATCH(O$1,'Allokerad kvv'!$B$1:$AV$1,0),FALSE),VLOOKUP($B301,'Justerad allokering kvv'!$B$1:$AG$700,MATCH(O$1,'Justerad allokering kvv'!$B$1:$AF$1,0),FALSE)))</f>
        <v>0</v>
      </c>
      <c r="P301">
        <f>IF($B301=" ","",IF(ISERROR(1/VLOOKUP($B301,'Justerad allokering kvv'!$B$1:$AG$700,MATCH(P$1,'Justerad allokering kvv'!$B$1:$AF$1,0),FALSE)),VLOOKUP($B301,'Allokerad kvv'!$B$2:$AV$700,MATCH(P$1,'Allokerad kvv'!$B$1:$AV$1,0),FALSE),VLOOKUP($B301,'Justerad allokering kvv'!$B$1:$AG$700,MATCH(P$1,'Justerad allokering kvv'!$B$1:$AF$1,0),FALSE)))</f>
        <v>0</v>
      </c>
      <c r="Q301">
        <f>IF($B301=" ","",IF(ISERROR(1/VLOOKUP($B301,'Justerad allokering kvv'!$B$1:$AG$700,MATCH(Q$1,'Justerad allokering kvv'!$B$1:$AF$1,0),FALSE)),VLOOKUP($B301,'Allokerad kvv'!$B$2:$AV$700,MATCH(Q$1,'Allokerad kvv'!$B$1:$AV$1,0),FALSE),VLOOKUP($B301,'Justerad allokering kvv'!$B$1:$AG$700,MATCH(Q$1,'Justerad allokering kvv'!$B$1:$AF$1,0),FALSE)))</f>
        <v>0</v>
      </c>
      <c r="R301">
        <f>IF($B301=" ","",IF(ISERROR(1/VLOOKUP($B301,'Justerad allokering kvv'!$B$1:$AG$700,MATCH(R$1,'Justerad allokering kvv'!$B$1:$AF$1,0),FALSE)),VLOOKUP($B301,'Allokerad kvv'!$B$2:$AV$700,MATCH(R$1,'Allokerad kvv'!$B$1:$AV$1,0),FALSE),VLOOKUP($B301,'Justerad allokering kvv'!$B$1:$AG$700,MATCH(R$1,'Justerad allokering kvv'!$B$1:$AF$1,0),FALSE)))</f>
        <v>0</v>
      </c>
      <c r="S301">
        <f>IF($B301=" ","",IF(ISERROR(1/VLOOKUP($B301,'Justerad allokering kvv'!$B$1:$AG$700,MATCH(S$1,'Justerad allokering kvv'!$B$1:$AF$1,0),FALSE)),VLOOKUP($B301,'Allokerad kvv'!$B$2:$AV$700,MATCH(S$1,'Allokerad kvv'!$B$1:$AV$1,0),FALSE),VLOOKUP($B301,'Justerad allokering kvv'!$B$1:$AG$700,MATCH(S$1,'Justerad allokering kvv'!$B$1:$AF$1,0),FALSE)))</f>
        <v>0</v>
      </c>
      <c r="T301">
        <f>IF($B301=" ","",IF(ISERROR(1/VLOOKUP($B301,'Justerad allokering kvv'!$B$1:$AG$700,MATCH(T$1,'Justerad allokering kvv'!$B$1:$AF$1,0),FALSE)),VLOOKUP($B301,'Allokerad kvv'!$B$2:$AV$700,MATCH(T$1,'Allokerad kvv'!$B$1:$AV$1,0),FALSE),VLOOKUP($B301,'Justerad allokering kvv'!$B$1:$AG$700,MATCH(T$1,'Justerad allokering kvv'!$B$1:$AF$1,0),FALSE)))</f>
        <v>0</v>
      </c>
      <c r="U301">
        <f>IF($B301=" ","",IF(ISERROR(1/VLOOKUP($B301,'Justerad allokering kvv'!$B$1:$AG$700,MATCH(U$1,'Justerad allokering kvv'!$B$1:$AF$1,0),FALSE)),VLOOKUP($B301,'Allokerad kvv'!$B$2:$AV$700,MATCH(U$1,'Allokerad kvv'!$B$1:$AV$1,0),FALSE),VLOOKUP($B301,'Justerad allokering kvv'!$B$1:$AG$700,MATCH(U$1,'Justerad allokering kvv'!$B$1:$AF$1,0),FALSE)))</f>
        <v>0</v>
      </c>
      <c r="V301">
        <f>IF($B301=" ","",IF(ISERROR(1/VLOOKUP($B301,'Justerad allokering kvv'!$B$1:$AG$700,MATCH(V$1,'Justerad allokering kvv'!$B$1:$AF$1,0),FALSE)),VLOOKUP($B301,'Allokerad kvv'!$B$2:$AV$700,MATCH(V$1,'Allokerad kvv'!$B$1:$AV$1,0),FALSE),VLOOKUP($B301,'Justerad allokering kvv'!$B$1:$AG$700,MATCH(V$1,'Justerad allokering kvv'!$B$1:$AF$1,0),FALSE)))</f>
        <v>0</v>
      </c>
      <c r="W301">
        <f>IF($B301=" ","",IF(ISERROR(1/VLOOKUP($B301,'Justerad allokering kvv'!$B$1:$AG$700,MATCH(W$1,'Justerad allokering kvv'!$B$1:$AF$1,0),FALSE)),VLOOKUP($B301,'Allokerad kvv'!$B$2:$AV$700,MATCH(W$1,'Allokerad kvv'!$B$1:$AV$1,0),FALSE),VLOOKUP($B301,'Justerad allokering kvv'!$B$1:$AG$700,MATCH(W$1,'Justerad allokering kvv'!$B$1:$AF$1,0),FALSE)))</f>
        <v>0</v>
      </c>
      <c r="X301">
        <f>IF($B301=" ","",IF(ISERROR(1/VLOOKUP($B301,'Justerad allokering kvv'!$B$1:$AG$700,MATCH(X$1,'Justerad allokering kvv'!$B$1:$AF$1,0),FALSE)),VLOOKUP($B301,'Allokerad kvv'!$B$2:$AV$700,MATCH(X$1,'Allokerad kvv'!$B$1:$AV$1,0),FALSE),VLOOKUP($B301,'Justerad allokering kvv'!$B$1:$AG$700,MATCH(X$1,'Justerad allokering kvv'!$B$1:$AF$1,0),FALSE)))</f>
        <v>0</v>
      </c>
      <c r="Y301">
        <f>IF($B301=" ","",IF(ISERROR(1/VLOOKUP($B301,'Justerad allokering kvv'!$B$1:$AG$700,MATCH(Y$1,'Justerad allokering kvv'!$B$1:$AF$1,0),FALSE)),VLOOKUP($B301,'Allokerad kvv'!$B$2:$AV$700,MATCH(Y$1,'Allokerad kvv'!$B$1:$AV$1,0),FALSE),VLOOKUP($B301,'Justerad allokering kvv'!$B$1:$AG$700,MATCH(Y$1,'Justerad allokering kvv'!$B$1:$AF$1,0),FALSE)))</f>
        <v>0</v>
      </c>
      <c r="AB301">
        <f>IFERROR(VLOOKUP($B301,Kraftvärmeprod!$B$1:$AO$424,MATCH("Tillförd energi från rökgaskondensering (GWh)",Kraftvärmeprod!$B$1:$AG$1,0),FALSE)/1,0)</f>
        <v>0</v>
      </c>
      <c r="AE301" s="122">
        <f t="shared" si="16"/>
        <v>0</v>
      </c>
      <c r="AG301">
        <f t="shared" si="17"/>
        <v>0</v>
      </c>
      <c r="AH301">
        <f t="shared" si="18"/>
        <v>0</v>
      </c>
      <c r="AI301" t="str">
        <f>IF(AH301=0,"",AH301/VLOOKUP(B301,Kraftvärmeprod!$B$1:$BC$480,MATCH("Summa tillförd energi exklusive rökgaskondensering",Kraftvärmeprod!$B$1:$BC$1,0),FALSE))</f>
        <v/>
      </c>
      <c r="AK301">
        <f t="shared" si="19"/>
        <v>0</v>
      </c>
    </row>
    <row r="302" spans="1:37" x14ac:dyDescent="0.25">
      <c r="A302" s="2" t="s">
        <v>463</v>
      </c>
      <c r="B302" s="2" t="s">
        <v>464</v>
      </c>
      <c r="C302">
        <f>IF($B302=" ","",IF(ISERROR(1/VLOOKUP($B302,'Justerad allokering kvv'!$B$1:$AG$700,MATCH(C$1,'Justerad allokering kvv'!$B$1:$AF$1,0),FALSE)),VLOOKUP($B302,'Allokerad kvv'!$B$2:$AV$700,MATCH(C$1,'Allokerad kvv'!$B$1:$AV$1,0),FALSE),VLOOKUP($B302,'Justerad allokering kvv'!$B$1:$AG$700,MATCH(C$1,'Justerad allokering kvv'!$B$1:$AF$1,0),FALSE)))</f>
        <v>0</v>
      </c>
      <c r="D302">
        <f>IF($B302=" ","",IF(ISERROR(1/VLOOKUP($B302,'Justerad allokering kvv'!$B$1:$AG$700,MATCH(D$1,'Justerad allokering kvv'!$B$1:$AF$1,0),FALSE)),VLOOKUP($B302,'Allokerad kvv'!$B$2:$AV$700,MATCH(D$1,'Allokerad kvv'!$B$1:$AV$1,0),FALSE),VLOOKUP($B302,'Justerad allokering kvv'!$B$1:$AG$700,MATCH(D$1,'Justerad allokering kvv'!$B$1:$AF$1,0),FALSE)))</f>
        <v>0</v>
      </c>
      <c r="E302">
        <f>IF($B302=" ","",IF(ISERROR(1/VLOOKUP($B302,'Justerad allokering kvv'!$B$1:$AG$700,MATCH(E$1,'Justerad allokering kvv'!$B$1:$AF$1,0),FALSE)),VLOOKUP($B302,'Allokerad kvv'!$B$2:$AV$700,MATCH(E$1,'Allokerad kvv'!$B$1:$AV$1,0),FALSE),VLOOKUP($B302,'Justerad allokering kvv'!$B$1:$AG$700,MATCH(E$1,'Justerad allokering kvv'!$B$1:$AF$1,0),FALSE)))</f>
        <v>0</v>
      </c>
      <c r="F302">
        <f>IF($B302=" ","",IF(ISERROR(1/VLOOKUP($B302,'Justerad allokering kvv'!$B$1:$AG$700,MATCH(F$1,'Justerad allokering kvv'!$B$1:$AF$1,0),FALSE)),VLOOKUP($B302,'Allokerad kvv'!$B$2:$AV$700,MATCH(F$1,'Allokerad kvv'!$B$1:$AV$1,0),FALSE),VLOOKUP($B302,'Justerad allokering kvv'!$B$1:$AG$700,MATCH(F$1,'Justerad allokering kvv'!$B$1:$AF$1,0),FALSE)))</f>
        <v>0</v>
      </c>
      <c r="G302">
        <f>IF($B302=" ","",IF(ISERROR(1/VLOOKUP($B302,'Justerad allokering kvv'!$B$1:$AG$700,MATCH(G$1,'Justerad allokering kvv'!$B$1:$AF$1,0),FALSE)),VLOOKUP($B302,'Allokerad kvv'!$B$2:$AV$700,MATCH(G$1,'Allokerad kvv'!$B$1:$AV$1,0),FALSE),VLOOKUP($B302,'Justerad allokering kvv'!$B$1:$AG$700,MATCH(G$1,'Justerad allokering kvv'!$B$1:$AF$1,0),FALSE)))</f>
        <v>0</v>
      </c>
      <c r="H302">
        <f>IF($B302=" ","",IF(ISERROR(1/VLOOKUP($B302,'Justerad allokering kvv'!$B$1:$AG$700,MATCH(H$1,'Justerad allokering kvv'!$B$1:$AF$1,0),FALSE)),VLOOKUP($B302,'Allokerad kvv'!$B$2:$AV$700,MATCH(H$1,'Allokerad kvv'!$B$1:$AV$1,0),FALSE),VLOOKUP($B302,'Justerad allokering kvv'!$B$1:$AG$700,MATCH(H$1,'Justerad allokering kvv'!$B$1:$AF$1,0),FALSE)))</f>
        <v>0</v>
      </c>
      <c r="I302">
        <f>IF($B302=" ","",IF(ISERROR(1/VLOOKUP($B302,'Justerad allokering kvv'!$B$1:$AG$700,MATCH(I$1,'Justerad allokering kvv'!$B$1:$AF$1,0),FALSE)),VLOOKUP($B302,'Allokerad kvv'!$B$2:$AV$700,MATCH(I$1,'Allokerad kvv'!$B$1:$AV$1,0),FALSE),VLOOKUP($B302,'Justerad allokering kvv'!$B$1:$AG$700,MATCH(I$1,'Justerad allokering kvv'!$B$1:$AF$1,0),FALSE)))</f>
        <v>0</v>
      </c>
      <c r="J302">
        <f>IF($B302=" ","",IF(ISERROR(1/VLOOKUP($B302,'Justerad allokering kvv'!$B$1:$AG$700,MATCH(J$1,'Justerad allokering kvv'!$B$1:$AF$1,0),FALSE)),VLOOKUP($B302,'Allokerad kvv'!$B$2:$AV$700,MATCH(J$1,'Allokerad kvv'!$B$1:$AV$1,0),FALSE),VLOOKUP($B302,'Justerad allokering kvv'!$B$1:$AG$700,MATCH(J$1,'Justerad allokering kvv'!$B$1:$AF$1,0),FALSE)))</f>
        <v>0</v>
      </c>
      <c r="K302">
        <f>IF($B302=" ","",IF(ISERROR(1/VLOOKUP($B302,'Justerad allokering kvv'!$B$1:$AG$700,MATCH(K$1,'Justerad allokering kvv'!$B$1:$AF$1,0),FALSE)),VLOOKUP($B302,'Allokerad kvv'!$B$2:$AV$700,MATCH(K$1,'Allokerad kvv'!$B$1:$AV$1,0),FALSE),VLOOKUP($B302,'Justerad allokering kvv'!$B$1:$AG$700,MATCH(K$1,'Justerad allokering kvv'!$B$1:$AF$1,0),FALSE)))</f>
        <v>0</v>
      </c>
      <c r="L302">
        <f>IF($B302=" ","",IF(ISERROR(1/VLOOKUP($B302,'Justerad allokering kvv'!$B$1:$AG$700,MATCH(L$1,'Justerad allokering kvv'!$B$1:$AF$1,0),FALSE)),VLOOKUP($B302,'Allokerad kvv'!$B$2:$AV$700,MATCH(L$1,'Allokerad kvv'!$B$1:$AV$1,0),FALSE),VLOOKUP($B302,'Justerad allokering kvv'!$B$1:$AG$700,MATCH(L$1,'Justerad allokering kvv'!$B$1:$AF$1,0),FALSE)))</f>
        <v>0</v>
      </c>
      <c r="M302">
        <f>IF($B302=" ","",IF(ISERROR(1/VLOOKUP($B302,'Justerad allokering kvv'!$B$1:$AG$700,MATCH(M$1,'Justerad allokering kvv'!$B$1:$AF$1,0),FALSE)),VLOOKUP($B302,'Allokerad kvv'!$B$2:$AV$700,MATCH(M$1,'Allokerad kvv'!$B$1:$AV$1,0),FALSE),VLOOKUP($B302,'Justerad allokering kvv'!$B$1:$AG$700,MATCH(M$1,'Justerad allokering kvv'!$B$1:$AF$1,0),FALSE)))</f>
        <v>0</v>
      </c>
      <c r="N302">
        <f>IF($B302=" ","",IF(ISERROR(1/VLOOKUP($B302,'Justerad allokering kvv'!$B$1:$AG$700,MATCH(N$1,'Justerad allokering kvv'!$B$1:$AF$1,0),FALSE)),VLOOKUP($B302,'Allokerad kvv'!$B$2:$AV$700,MATCH(N$1,'Allokerad kvv'!$B$1:$AV$1,0),FALSE),VLOOKUP($B302,'Justerad allokering kvv'!$B$1:$AG$700,MATCH(N$1,'Justerad allokering kvv'!$B$1:$AF$1,0),FALSE)))</f>
        <v>0</v>
      </c>
      <c r="O302">
        <f>IF($B302=" ","",IF(ISERROR(1/VLOOKUP($B302,'Justerad allokering kvv'!$B$1:$AG$700,MATCH(O$1,'Justerad allokering kvv'!$B$1:$AF$1,0),FALSE)),VLOOKUP($B302,'Allokerad kvv'!$B$2:$AV$700,MATCH(O$1,'Allokerad kvv'!$B$1:$AV$1,0),FALSE),VLOOKUP($B302,'Justerad allokering kvv'!$B$1:$AG$700,MATCH(O$1,'Justerad allokering kvv'!$B$1:$AF$1,0),FALSE)))</f>
        <v>0</v>
      </c>
      <c r="P302">
        <f>IF($B302=" ","",IF(ISERROR(1/VLOOKUP($B302,'Justerad allokering kvv'!$B$1:$AG$700,MATCH(P$1,'Justerad allokering kvv'!$B$1:$AF$1,0),FALSE)),VLOOKUP($B302,'Allokerad kvv'!$B$2:$AV$700,MATCH(P$1,'Allokerad kvv'!$B$1:$AV$1,0),FALSE),VLOOKUP($B302,'Justerad allokering kvv'!$B$1:$AG$700,MATCH(P$1,'Justerad allokering kvv'!$B$1:$AF$1,0),FALSE)))</f>
        <v>0</v>
      </c>
      <c r="Q302">
        <f>IF($B302=" ","",IF(ISERROR(1/VLOOKUP($B302,'Justerad allokering kvv'!$B$1:$AG$700,MATCH(Q$1,'Justerad allokering kvv'!$B$1:$AF$1,0),FALSE)),VLOOKUP($B302,'Allokerad kvv'!$B$2:$AV$700,MATCH(Q$1,'Allokerad kvv'!$B$1:$AV$1,0),FALSE),VLOOKUP($B302,'Justerad allokering kvv'!$B$1:$AG$700,MATCH(Q$1,'Justerad allokering kvv'!$B$1:$AF$1,0),FALSE)))</f>
        <v>0</v>
      </c>
      <c r="R302">
        <f>IF($B302=" ","",IF(ISERROR(1/VLOOKUP($B302,'Justerad allokering kvv'!$B$1:$AG$700,MATCH(R$1,'Justerad allokering kvv'!$B$1:$AF$1,0),FALSE)),VLOOKUP($B302,'Allokerad kvv'!$B$2:$AV$700,MATCH(R$1,'Allokerad kvv'!$B$1:$AV$1,0),FALSE),VLOOKUP($B302,'Justerad allokering kvv'!$B$1:$AG$700,MATCH(R$1,'Justerad allokering kvv'!$B$1:$AF$1,0),FALSE)))</f>
        <v>0</v>
      </c>
      <c r="S302">
        <f>IF($B302=" ","",IF(ISERROR(1/VLOOKUP($B302,'Justerad allokering kvv'!$B$1:$AG$700,MATCH(S$1,'Justerad allokering kvv'!$B$1:$AF$1,0),FALSE)),VLOOKUP($B302,'Allokerad kvv'!$B$2:$AV$700,MATCH(S$1,'Allokerad kvv'!$B$1:$AV$1,0),FALSE),VLOOKUP($B302,'Justerad allokering kvv'!$B$1:$AG$700,MATCH(S$1,'Justerad allokering kvv'!$B$1:$AF$1,0),FALSE)))</f>
        <v>0</v>
      </c>
      <c r="T302">
        <f>IF($B302=" ","",IF(ISERROR(1/VLOOKUP($B302,'Justerad allokering kvv'!$B$1:$AG$700,MATCH(T$1,'Justerad allokering kvv'!$B$1:$AF$1,0),FALSE)),VLOOKUP($B302,'Allokerad kvv'!$B$2:$AV$700,MATCH(T$1,'Allokerad kvv'!$B$1:$AV$1,0),FALSE),VLOOKUP($B302,'Justerad allokering kvv'!$B$1:$AG$700,MATCH(T$1,'Justerad allokering kvv'!$B$1:$AF$1,0),FALSE)))</f>
        <v>0</v>
      </c>
      <c r="U302">
        <f>IF($B302=" ","",IF(ISERROR(1/VLOOKUP($B302,'Justerad allokering kvv'!$B$1:$AG$700,MATCH(U$1,'Justerad allokering kvv'!$B$1:$AF$1,0),FALSE)),VLOOKUP($B302,'Allokerad kvv'!$B$2:$AV$700,MATCH(U$1,'Allokerad kvv'!$B$1:$AV$1,0),FALSE),VLOOKUP($B302,'Justerad allokering kvv'!$B$1:$AG$700,MATCH(U$1,'Justerad allokering kvv'!$B$1:$AF$1,0),FALSE)))</f>
        <v>0</v>
      </c>
      <c r="V302">
        <f>IF($B302=" ","",IF(ISERROR(1/VLOOKUP($B302,'Justerad allokering kvv'!$B$1:$AG$700,MATCH(V$1,'Justerad allokering kvv'!$B$1:$AF$1,0),FALSE)),VLOOKUP($B302,'Allokerad kvv'!$B$2:$AV$700,MATCH(V$1,'Allokerad kvv'!$B$1:$AV$1,0),FALSE),VLOOKUP($B302,'Justerad allokering kvv'!$B$1:$AG$700,MATCH(V$1,'Justerad allokering kvv'!$B$1:$AF$1,0),FALSE)))</f>
        <v>0</v>
      </c>
      <c r="W302">
        <f>IF($B302=" ","",IF(ISERROR(1/VLOOKUP($B302,'Justerad allokering kvv'!$B$1:$AG$700,MATCH(W$1,'Justerad allokering kvv'!$B$1:$AF$1,0),FALSE)),VLOOKUP($B302,'Allokerad kvv'!$B$2:$AV$700,MATCH(W$1,'Allokerad kvv'!$B$1:$AV$1,0),FALSE),VLOOKUP($B302,'Justerad allokering kvv'!$B$1:$AG$700,MATCH(W$1,'Justerad allokering kvv'!$B$1:$AF$1,0),FALSE)))</f>
        <v>0</v>
      </c>
      <c r="X302">
        <f>IF($B302=" ","",IF(ISERROR(1/VLOOKUP($B302,'Justerad allokering kvv'!$B$1:$AG$700,MATCH(X$1,'Justerad allokering kvv'!$B$1:$AF$1,0),FALSE)),VLOOKUP($B302,'Allokerad kvv'!$B$2:$AV$700,MATCH(X$1,'Allokerad kvv'!$B$1:$AV$1,0),FALSE),VLOOKUP($B302,'Justerad allokering kvv'!$B$1:$AG$700,MATCH(X$1,'Justerad allokering kvv'!$B$1:$AF$1,0),FALSE)))</f>
        <v>0</v>
      </c>
      <c r="Y302">
        <f>IF($B302=" ","",IF(ISERROR(1/VLOOKUP($B302,'Justerad allokering kvv'!$B$1:$AG$700,MATCH(Y$1,'Justerad allokering kvv'!$B$1:$AF$1,0),FALSE)),VLOOKUP($B302,'Allokerad kvv'!$B$2:$AV$700,MATCH(Y$1,'Allokerad kvv'!$B$1:$AV$1,0),FALSE),VLOOKUP($B302,'Justerad allokering kvv'!$B$1:$AG$700,MATCH(Y$1,'Justerad allokering kvv'!$B$1:$AF$1,0),FALSE)))</f>
        <v>0</v>
      </c>
      <c r="AB302">
        <f>IFERROR(VLOOKUP($B302,Kraftvärmeprod!$B$1:$AO$424,MATCH("Tillförd energi från rökgaskondensering (GWh)",Kraftvärmeprod!$B$1:$AG$1,0),FALSE)/1,0)</f>
        <v>0</v>
      </c>
      <c r="AE302" s="122">
        <f t="shared" si="16"/>
        <v>0</v>
      </c>
      <c r="AG302">
        <f t="shared" si="17"/>
        <v>0</v>
      </c>
      <c r="AH302">
        <f t="shared" si="18"/>
        <v>0</v>
      </c>
      <c r="AI302" t="str">
        <f>IF(AH302=0,"",AH302/VLOOKUP(B302,Kraftvärmeprod!$B$1:$BC$480,MATCH("Summa tillförd energi exklusive rökgaskondensering",Kraftvärmeprod!$B$1:$BC$1,0),FALSE))</f>
        <v/>
      </c>
      <c r="AK302">
        <f t="shared" si="19"/>
        <v>0</v>
      </c>
    </row>
    <row r="303" spans="1:37" x14ac:dyDescent="0.25">
      <c r="A303" s="2" t="s">
        <v>463</v>
      </c>
      <c r="B303" s="2" t="s">
        <v>465</v>
      </c>
      <c r="C303">
        <f>IF($B303=" ","",IF(ISERROR(1/VLOOKUP($B303,'Justerad allokering kvv'!$B$1:$AG$700,MATCH(C$1,'Justerad allokering kvv'!$B$1:$AF$1,0),FALSE)),VLOOKUP($B303,'Allokerad kvv'!$B$2:$AV$700,MATCH(C$1,'Allokerad kvv'!$B$1:$AV$1,0),FALSE),VLOOKUP($B303,'Justerad allokering kvv'!$B$1:$AG$700,MATCH(C$1,'Justerad allokering kvv'!$B$1:$AF$1,0),FALSE)))</f>
        <v>0</v>
      </c>
      <c r="D303">
        <f>IF($B303=" ","",IF(ISERROR(1/VLOOKUP($B303,'Justerad allokering kvv'!$B$1:$AG$700,MATCH(D$1,'Justerad allokering kvv'!$B$1:$AF$1,0),FALSE)),VLOOKUP($B303,'Allokerad kvv'!$B$2:$AV$700,MATCH(D$1,'Allokerad kvv'!$B$1:$AV$1,0),FALSE),VLOOKUP($B303,'Justerad allokering kvv'!$B$1:$AG$700,MATCH(D$1,'Justerad allokering kvv'!$B$1:$AF$1,0),FALSE)))</f>
        <v>0</v>
      </c>
      <c r="E303">
        <f>IF($B303=" ","",IF(ISERROR(1/VLOOKUP($B303,'Justerad allokering kvv'!$B$1:$AG$700,MATCH(E$1,'Justerad allokering kvv'!$B$1:$AF$1,0),FALSE)),VLOOKUP($B303,'Allokerad kvv'!$B$2:$AV$700,MATCH(E$1,'Allokerad kvv'!$B$1:$AV$1,0),FALSE),VLOOKUP($B303,'Justerad allokering kvv'!$B$1:$AG$700,MATCH(E$1,'Justerad allokering kvv'!$B$1:$AF$1,0),FALSE)))</f>
        <v>0</v>
      </c>
      <c r="F303">
        <f>IF($B303=" ","",IF(ISERROR(1/VLOOKUP($B303,'Justerad allokering kvv'!$B$1:$AG$700,MATCH(F$1,'Justerad allokering kvv'!$B$1:$AF$1,0),FALSE)),VLOOKUP($B303,'Allokerad kvv'!$B$2:$AV$700,MATCH(F$1,'Allokerad kvv'!$B$1:$AV$1,0),FALSE),VLOOKUP($B303,'Justerad allokering kvv'!$B$1:$AG$700,MATCH(F$1,'Justerad allokering kvv'!$B$1:$AF$1,0),FALSE)))</f>
        <v>0</v>
      </c>
      <c r="G303">
        <f>IF($B303=" ","",IF(ISERROR(1/VLOOKUP($B303,'Justerad allokering kvv'!$B$1:$AG$700,MATCH(G$1,'Justerad allokering kvv'!$B$1:$AF$1,0),FALSE)),VLOOKUP($B303,'Allokerad kvv'!$B$2:$AV$700,MATCH(G$1,'Allokerad kvv'!$B$1:$AV$1,0),FALSE),VLOOKUP($B303,'Justerad allokering kvv'!$B$1:$AG$700,MATCH(G$1,'Justerad allokering kvv'!$B$1:$AF$1,0),FALSE)))</f>
        <v>0</v>
      </c>
      <c r="H303">
        <f>IF($B303=" ","",IF(ISERROR(1/VLOOKUP($B303,'Justerad allokering kvv'!$B$1:$AG$700,MATCH(H$1,'Justerad allokering kvv'!$B$1:$AF$1,0),FALSE)),VLOOKUP($B303,'Allokerad kvv'!$B$2:$AV$700,MATCH(H$1,'Allokerad kvv'!$B$1:$AV$1,0),FALSE),VLOOKUP($B303,'Justerad allokering kvv'!$B$1:$AG$700,MATCH(H$1,'Justerad allokering kvv'!$B$1:$AF$1,0),FALSE)))</f>
        <v>0</v>
      </c>
      <c r="I303">
        <f>IF($B303=" ","",IF(ISERROR(1/VLOOKUP($B303,'Justerad allokering kvv'!$B$1:$AG$700,MATCH(I$1,'Justerad allokering kvv'!$B$1:$AF$1,0),FALSE)),VLOOKUP($B303,'Allokerad kvv'!$B$2:$AV$700,MATCH(I$1,'Allokerad kvv'!$B$1:$AV$1,0),FALSE),VLOOKUP($B303,'Justerad allokering kvv'!$B$1:$AG$700,MATCH(I$1,'Justerad allokering kvv'!$B$1:$AF$1,0),FALSE)))</f>
        <v>0</v>
      </c>
      <c r="J303">
        <f>IF($B303=" ","",IF(ISERROR(1/VLOOKUP($B303,'Justerad allokering kvv'!$B$1:$AG$700,MATCH(J$1,'Justerad allokering kvv'!$B$1:$AF$1,0),FALSE)),VLOOKUP($B303,'Allokerad kvv'!$B$2:$AV$700,MATCH(J$1,'Allokerad kvv'!$B$1:$AV$1,0),FALSE),VLOOKUP($B303,'Justerad allokering kvv'!$B$1:$AG$700,MATCH(J$1,'Justerad allokering kvv'!$B$1:$AF$1,0),FALSE)))</f>
        <v>0</v>
      </c>
      <c r="K303">
        <f>IF($B303=" ","",IF(ISERROR(1/VLOOKUP($B303,'Justerad allokering kvv'!$B$1:$AG$700,MATCH(K$1,'Justerad allokering kvv'!$B$1:$AF$1,0),FALSE)),VLOOKUP($B303,'Allokerad kvv'!$B$2:$AV$700,MATCH(K$1,'Allokerad kvv'!$B$1:$AV$1,0),FALSE),VLOOKUP($B303,'Justerad allokering kvv'!$B$1:$AG$700,MATCH(K$1,'Justerad allokering kvv'!$B$1:$AF$1,0),FALSE)))</f>
        <v>0</v>
      </c>
      <c r="L303">
        <f>IF($B303=" ","",IF(ISERROR(1/VLOOKUP($B303,'Justerad allokering kvv'!$B$1:$AG$700,MATCH(L$1,'Justerad allokering kvv'!$B$1:$AF$1,0),FALSE)),VLOOKUP($B303,'Allokerad kvv'!$B$2:$AV$700,MATCH(L$1,'Allokerad kvv'!$B$1:$AV$1,0),FALSE),VLOOKUP($B303,'Justerad allokering kvv'!$B$1:$AG$700,MATCH(L$1,'Justerad allokering kvv'!$B$1:$AF$1,0),FALSE)))</f>
        <v>0</v>
      </c>
      <c r="M303">
        <f>IF($B303=" ","",IF(ISERROR(1/VLOOKUP($B303,'Justerad allokering kvv'!$B$1:$AG$700,MATCH(M$1,'Justerad allokering kvv'!$B$1:$AF$1,0),FALSE)),VLOOKUP($B303,'Allokerad kvv'!$B$2:$AV$700,MATCH(M$1,'Allokerad kvv'!$B$1:$AV$1,0),FALSE),VLOOKUP($B303,'Justerad allokering kvv'!$B$1:$AG$700,MATCH(M$1,'Justerad allokering kvv'!$B$1:$AF$1,0),FALSE)))</f>
        <v>0</v>
      </c>
      <c r="N303">
        <f>IF($B303=" ","",IF(ISERROR(1/VLOOKUP($B303,'Justerad allokering kvv'!$B$1:$AG$700,MATCH(N$1,'Justerad allokering kvv'!$B$1:$AF$1,0),FALSE)),VLOOKUP($B303,'Allokerad kvv'!$B$2:$AV$700,MATCH(N$1,'Allokerad kvv'!$B$1:$AV$1,0),FALSE),VLOOKUP($B303,'Justerad allokering kvv'!$B$1:$AG$700,MATCH(N$1,'Justerad allokering kvv'!$B$1:$AF$1,0),FALSE)))</f>
        <v>0</v>
      </c>
      <c r="O303">
        <f>IF($B303=" ","",IF(ISERROR(1/VLOOKUP($B303,'Justerad allokering kvv'!$B$1:$AG$700,MATCH(O$1,'Justerad allokering kvv'!$B$1:$AF$1,0),FALSE)),VLOOKUP($B303,'Allokerad kvv'!$B$2:$AV$700,MATCH(O$1,'Allokerad kvv'!$B$1:$AV$1,0),FALSE),VLOOKUP($B303,'Justerad allokering kvv'!$B$1:$AG$700,MATCH(O$1,'Justerad allokering kvv'!$B$1:$AF$1,0),FALSE)))</f>
        <v>0</v>
      </c>
      <c r="P303">
        <f>IF($B303=" ","",IF(ISERROR(1/VLOOKUP($B303,'Justerad allokering kvv'!$B$1:$AG$700,MATCH(P$1,'Justerad allokering kvv'!$B$1:$AF$1,0),FALSE)),VLOOKUP($B303,'Allokerad kvv'!$B$2:$AV$700,MATCH(P$1,'Allokerad kvv'!$B$1:$AV$1,0),FALSE),VLOOKUP($B303,'Justerad allokering kvv'!$B$1:$AG$700,MATCH(P$1,'Justerad allokering kvv'!$B$1:$AF$1,0),FALSE)))</f>
        <v>0</v>
      </c>
      <c r="Q303">
        <f>IF($B303=" ","",IF(ISERROR(1/VLOOKUP($B303,'Justerad allokering kvv'!$B$1:$AG$700,MATCH(Q$1,'Justerad allokering kvv'!$B$1:$AF$1,0),FALSE)),VLOOKUP($B303,'Allokerad kvv'!$B$2:$AV$700,MATCH(Q$1,'Allokerad kvv'!$B$1:$AV$1,0),FALSE),VLOOKUP($B303,'Justerad allokering kvv'!$B$1:$AG$700,MATCH(Q$1,'Justerad allokering kvv'!$B$1:$AF$1,0),FALSE)))</f>
        <v>0</v>
      </c>
      <c r="R303">
        <f>IF($B303=" ","",IF(ISERROR(1/VLOOKUP($B303,'Justerad allokering kvv'!$B$1:$AG$700,MATCH(R$1,'Justerad allokering kvv'!$B$1:$AF$1,0),FALSE)),VLOOKUP($B303,'Allokerad kvv'!$B$2:$AV$700,MATCH(R$1,'Allokerad kvv'!$B$1:$AV$1,0),FALSE),VLOOKUP($B303,'Justerad allokering kvv'!$B$1:$AG$700,MATCH(R$1,'Justerad allokering kvv'!$B$1:$AF$1,0),FALSE)))</f>
        <v>0</v>
      </c>
      <c r="S303">
        <f>IF($B303=" ","",IF(ISERROR(1/VLOOKUP($B303,'Justerad allokering kvv'!$B$1:$AG$700,MATCH(S$1,'Justerad allokering kvv'!$B$1:$AF$1,0),FALSE)),VLOOKUP($B303,'Allokerad kvv'!$B$2:$AV$700,MATCH(S$1,'Allokerad kvv'!$B$1:$AV$1,0),FALSE),VLOOKUP($B303,'Justerad allokering kvv'!$B$1:$AG$700,MATCH(S$1,'Justerad allokering kvv'!$B$1:$AF$1,0),FALSE)))</f>
        <v>0</v>
      </c>
      <c r="T303">
        <f>IF($B303=" ","",IF(ISERROR(1/VLOOKUP($B303,'Justerad allokering kvv'!$B$1:$AG$700,MATCH(T$1,'Justerad allokering kvv'!$B$1:$AF$1,0),FALSE)),VLOOKUP($B303,'Allokerad kvv'!$B$2:$AV$700,MATCH(T$1,'Allokerad kvv'!$B$1:$AV$1,0),FALSE),VLOOKUP($B303,'Justerad allokering kvv'!$B$1:$AG$700,MATCH(T$1,'Justerad allokering kvv'!$B$1:$AF$1,0),FALSE)))</f>
        <v>0</v>
      </c>
      <c r="U303">
        <f>IF($B303=" ","",IF(ISERROR(1/VLOOKUP($B303,'Justerad allokering kvv'!$B$1:$AG$700,MATCH(U$1,'Justerad allokering kvv'!$B$1:$AF$1,0),FALSE)),VLOOKUP($B303,'Allokerad kvv'!$B$2:$AV$700,MATCH(U$1,'Allokerad kvv'!$B$1:$AV$1,0),FALSE),VLOOKUP($B303,'Justerad allokering kvv'!$B$1:$AG$700,MATCH(U$1,'Justerad allokering kvv'!$B$1:$AF$1,0),FALSE)))</f>
        <v>0</v>
      </c>
      <c r="V303">
        <f>IF($B303=" ","",IF(ISERROR(1/VLOOKUP($B303,'Justerad allokering kvv'!$B$1:$AG$700,MATCH(V$1,'Justerad allokering kvv'!$B$1:$AF$1,0),FALSE)),VLOOKUP($B303,'Allokerad kvv'!$B$2:$AV$700,MATCH(V$1,'Allokerad kvv'!$B$1:$AV$1,0),FALSE),VLOOKUP($B303,'Justerad allokering kvv'!$B$1:$AG$700,MATCH(V$1,'Justerad allokering kvv'!$B$1:$AF$1,0),FALSE)))</f>
        <v>0</v>
      </c>
      <c r="W303">
        <f>IF($B303=" ","",IF(ISERROR(1/VLOOKUP($B303,'Justerad allokering kvv'!$B$1:$AG$700,MATCH(W$1,'Justerad allokering kvv'!$B$1:$AF$1,0),FALSE)),VLOOKUP($B303,'Allokerad kvv'!$B$2:$AV$700,MATCH(W$1,'Allokerad kvv'!$B$1:$AV$1,0),FALSE),VLOOKUP($B303,'Justerad allokering kvv'!$B$1:$AG$700,MATCH(W$1,'Justerad allokering kvv'!$B$1:$AF$1,0),FALSE)))</f>
        <v>0</v>
      </c>
      <c r="X303">
        <f>IF($B303=" ","",IF(ISERROR(1/VLOOKUP($B303,'Justerad allokering kvv'!$B$1:$AG$700,MATCH(X$1,'Justerad allokering kvv'!$B$1:$AF$1,0),FALSE)),VLOOKUP($B303,'Allokerad kvv'!$B$2:$AV$700,MATCH(X$1,'Allokerad kvv'!$B$1:$AV$1,0),FALSE),VLOOKUP($B303,'Justerad allokering kvv'!$B$1:$AG$700,MATCH(X$1,'Justerad allokering kvv'!$B$1:$AF$1,0),FALSE)))</f>
        <v>0</v>
      </c>
      <c r="Y303">
        <f>IF($B303=" ","",IF(ISERROR(1/VLOOKUP($B303,'Justerad allokering kvv'!$B$1:$AG$700,MATCH(Y$1,'Justerad allokering kvv'!$B$1:$AF$1,0),FALSE)),VLOOKUP($B303,'Allokerad kvv'!$B$2:$AV$700,MATCH(Y$1,'Allokerad kvv'!$B$1:$AV$1,0),FALSE),VLOOKUP($B303,'Justerad allokering kvv'!$B$1:$AG$700,MATCH(Y$1,'Justerad allokering kvv'!$B$1:$AF$1,0),FALSE)))</f>
        <v>0</v>
      </c>
      <c r="AB303">
        <f>IFERROR(VLOOKUP($B303,Kraftvärmeprod!$B$1:$AO$424,MATCH("Tillförd energi från rökgaskondensering (GWh)",Kraftvärmeprod!$B$1:$AG$1,0),FALSE)/1,0)</f>
        <v>0</v>
      </c>
      <c r="AE303" s="122">
        <f t="shared" si="16"/>
        <v>0</v>
      </c>
      <c r="AG303">
        <f t="shared" si="17"/>
        <v>0</v>
      </c>
      <c r="AH303">
        <f t="shared" si="18"/>
        <v>0</v>
      </c>
      <c r="AI303" t="str">
        <f>IF(AH303=0,"",AH303/VLOOKUP(B303,Kraftvärmeprod!$B$1:$BC$480,MATCH("Summa tillförd energi exklusive rökgaskondensering",Kraftvärmeprod!$B$1:$BC$1,0),FALSE))</f>
        <v/>
      </c>
      <c r="AK303">
        <f t="shared" si="19"/>
        <v>0</v>
      </c>
    </row>
    <row r="304" spans="1:37" x14ac:dyDescent="0.25">
      <c r="A304" s="2" t="s">
        <v>466</v>
      </c>
      <c r="B304" s="2" t="s">
        <v>467</v>
      </c>
      <c r="C304">
        <f>IF($B304=" ","",IF(ISERROR(1/VLOOKUP($B304,'Justerad allokering kvv'!$B$1:$AG$700,MATCH(C$1,'Justerad allokering kvv'!$B$1:$AF$1,0),FALSE)),VLOOKUP($B304,'Allokerad kvv'!$B$2:$AV$700,MATCH(C$1,'Allokerad kvv'!$B$1:$AV$1,0),FALSE),VLOOKUP($B304,'Justerad allokering kvv'!$B$1:$AG$700,MATCH(C$1,'Justerad allokering kvv'!$B$1:$AF$1,0),FALSE)))</f>
        <v>0</v>
      </c>
      <c r="D304">
        <f>IF($B304=" ","",IF(ISERROR(1/VLOOKUP($B304,'Justerad allokering kvv'!$B$1:$AG$700,MATCH(D$1,'Justerad allokering kvv'!$B$1:$AF$1,0),FALSE)),VLOOKUP($B304,'Allokerad kvv'!$B$2:$AV$700,MATCH(D$1,'Allokerad kvv'!$B$1:$AV$1,0),FALSE),VLOOKUP($B304,'Justerad allokering kvv'!$B$1:$AG$700,MATCH(D$1,'Justerad allokering kvv'!$B$1:$AF$1,0),FALSE)))</f>
        <v>0</v>
      </c>
      <c r="E304">
        <f>IF($B304=" ","",IF(ISERROR(1/VLOOKUP($B304,'Justerad allokering kvv'!$B$1:$AG$700,MATCH(E$1,'Justerad allokering kvv'!$B$1:$AF$1,0),FALSE)),VLOOKUP($B304,'Allokerad kvv'!$B$2:$AV$700,MATCH(E$1,'Allokerad kvv'!$B$1:$AV$1,0),FALSE),VLOOKUP($B304,'Justerad allokering kvv'!$B$1:$AG$700,MATCH(E$1,'Justerad allokering kvv'!$B$1:$AF$1,0),FALSE)))</f>
        <v>0</v>
      </c>
      <c r="F304">
        <f>IF($B304=" ","",IF(ISERROR(1/VLOOKUP($B304,'Justerad allokering kvv'!$B$1:$AG$700,MATCH(F$1,'Justerad allokering kvv'!$B$1:$AF$1,0),FALSE)),VLOOKUP($B304,'Allokerad kvv'!$B$2:$AV$700,MATCH(F$1,'Allokerad kvv'!$B$1:$AV$1,0),FALSE),VLOOKUP($B304,'Justerad allokering kvv'!$B$1:$AG$700,MATCH(F$1,'Justerad allokering kvv'!$B$1:$AF$1,0),FALSE)))</f>
        <v>0</v>
      </c>
      <c r="G304">
        <f>IF($B304=" ","",IF(ISERROR(1/VLOOKUP($B304,'Justerad allokering kvv'!$B$1:$AG$700,MATCH(G$1,'Justerad allokering kvv'!$B$1:$AF$1,0),FALSE)),VLOOKUP($B304,'Allokerad kvv'!$B$2:$AV$700,MATCH(G$1,'Allokerad kvv'!$B$1:$AV$1,0),FALSE),VLOOKUP($B304,'Justerad allokering kvv'!$B$1:$AG$700,MATCH(G$1,'Justerad allokering kvv'!$B$1:$AF$1,0),FALSE)))</f>
        <v>0</v>
      </c>
      <c r="H304">
        <f>IF($B304=" ","",IF(ISERROR(1/VLOOKUP($B304,'Justerad allokering kvv'!$B$1:$AG$700,MATCH(H$1,'Justerad allokering kvv'!$B$1:$AF$1,0),FALSE)),VLOOKUP($B304,'Allokerad kvv'!$B$2:$AV$700,MATCH(H$1,'Allokerad kvv'!$B$1:$AV$1,0),FALSE),VLOOKUP($B304,'Justerad allokering kvv'!$B$1:$AG$700,MATCH(H$1,'Justerad allokering kvv'!$B$1:$AF$1,0),FALSE)))</f>
        <v>0</v>
      </c>
      <c r="I304">
        <f>IF($B304=" ","",IF(ISERROR(1/VLOOKUP($B304,'Justerad allokering kvv'!$B$1:$AG$700,MATCH(I$1,'Justerad allokering kvv'!$B$1:$AF$1,0),FALSE)),VLOOKUP($B304,'Allokerad kvv'!$B$2:$AV$700,MATCH(I$1,'Allokerad kvv'!$B$1:$AV$1,0),FALSE),VLOOKUP($B304,'Justerad allokering kvv'!$B$1:$AG$700,MATCH(I$1,'Justerad allokering kvv'!$B$1:$AF$1,0),FALSE)))</f>
        <v>0</v>
      </c>
      <c r="J304">
        <f>IF($B304=" ","",IF(ISERROR(1/VLOOKUP($B304,'Justerad allokering kvv'!$B$1:$AG$700,MATCH(J$1,'Justerad allokering kvv'!$B$1:$AF$1,0),FALSE)),VLOOKUP($B304,'Allokerad kvv'!$B$2:$AV$700,MATCH(J$1,'Allokerad kvv'!$B$1:$AV$1,0),FALSE),VLOOKUP($B304,'Justerad allokering kvv'!$B$1:$AG$700,MATCH(J$1,'Justerad allokering kvv'!$B$1:$AF$1,0),FALSE)))</f>
        <v>0</v>
      </c>
      <c r="K304">
        <f>IF($B304=" ","",IF(ISERROR(1/VLOOKUP($B304,'Justerad allokering kvv'!$B$1:$AG$700,MATCH(K$1,'Justerad allokering kvv'!$B$1:$AF$1,0),FALSE)),VLOOKUP($B304,'Allokerad kvv'!$B$2:$AV$700,MATCH(K$1,'Allokerad kvv'!$B$1:$AV$1,0),FALSE),VLOOKUP($B304,'Justerad allokering kvv'!$B$1:$AG$700,MATCH(K$1,'Justerad allokering kvv'!$B$1:$AF$1,0),FALSE)))</f>
        <v>0</v>
      </c>
      <c r="L304">
        <f>IF($B304=" ","",IF(ISERROR(1/VLOOKUP($B304,'Justerad allokering kvv'!$B$1:$AG$700,MATCH(L$1,'Justerad allokering kvv'!$B$1:$AF$1,0),FALSE)),VLOOKUP($B304,'Allokerad kvv'!$B$2:$AV$700,MATCH(L$1,'Allokerad kvv'!$B$1:$AV$1,0),FALSE),VLOOKUP($B304,'Justerad allokering kvv'!$B$1:$AG$700,MATCH(L$1,'Justerad allokering kvv'!$B$1:$AF$1,0),FALSE)))</f>
        <v>0</v>
      </c>
      <c r="M304">
        <f>IF($B304=" ","",IF(ISERROR(1/VLOOKUP($B304,'Justerad allokering kvv'!$B$1:$AG$700,MATCH(M$1,'Justerad allokering kvv'!$B$1:$AF$1,0),FALSE)),VLOOKUP($B304,'Allokerad kvv'!$B$2:$AV$700,MATCH(M$1,'Allokerad kvv'!$B$1:$AV$1,0),FALSE),VLOOKUP($B304,'Justerad allokering kvv'!$B$1:$AG$700,MATCH(M$1,'Justerad allokering kvv'!$B$1:$AF$1,0),FALSE)))</f>
        <v>0</v>
      </c>
      <c r="N304">
        <f>IF($B304=" ","",IF(ISERROR(1/VLOOKUP($B304,'Justerad allokering kvv'!$B$1:$AG$700,MATCH(N$1,'Justerad allokering kvv'!$B$1:$AF$1,0),FALSE)),VLOOKUP($B304,'Allokerad kvv'!$B$2:$AV$700,MATCH(N$1,'Allokerad kvv'!$B$1:$AV$1,0),FALSE),VLOOKUP($B304,'Justerad allokering kvv'!$B$1:$AG$700,MATCH(N$1,'Justerad allokering kvv'!$B$1:$AF$1,0),FALSE)))</f>
        <v>0</v>
      </c>
      <c r="O304">
        <f>IF($B304=" ","",IF(ISERROR(1/VLOOKUP($B304,'Justerad allokering kvv'!$B$1:$AG$700,MATCH(O$1,'Justerad allokering kvv'!$B$1:$AF$1,0),FALSE)),VLOOKUP($B304,'Allokerad kvv'!$B$2:$AV$700,MATCH(O$1,'Allokerad kvv'!$B$1:$AV$1,0),FALSE),VLOOKUP($B304,'Justerad allokering kvv'!$B$1:$AG$700,MATCH(O$1,'Justerad allokering kvv'!$B$1:$AF$1,0),FALSE)))</f>
        <v>0</v>
      </c>
      <c r="P304">
        <f>IF($B304=" ","",IF(ISERROR(1/VLOOKUP($B304,'Justerad allokering kvv'!$B$1:$AG$700,MATCH(P$1,'Justerad allokering kvv'!$B$1:$AF$1,0),FALSE)),VLOOKUP($B304,'Allokerad kvv'!$B$2:$AV$700,MATCH(P$1,'Allokerad kvv'!$B$1:$AV$1,0),FALSE),VLOOKUP($B304,'Justerad allokering kvv'!$B$1:$AG$700,MATCH(P$1,'Justerad allokering kvv'!$B$1:$AF$1,0),FALSE)))</f>
        <v>0</v>
      </c>
      <c r="Q304">
        <f>IF($B304=" ","",IF(ISERROR(1/VLOOKUP($B304,'Justerad allokering kvv'!$B$1:$AG$700,MATCH(Q$1,'Justerad allokering kvv'!$B$1:$AF$1,0),FALSE)),VLOOKUP($B304,'Allokerad kvv'!$B$2:$AV$700,MATCH(Q$1,'Allokerad kvv'!$B$1:$AV$1,0),FALSE),VLOOKUP($B304,'Justerad allokering kvv'!$B$1:$AG$700,MATCH(Q$1,'Justerad allokering kvv'!$B$1:$AF$1,0),FALSE)))</f>
        <v>0</v>
      </c>
      <c r="R304">
        <f>IF($B304=" ","",IF(ISERROR(1/VLOOKUP($B304,'Justerad allokering kvv'!$B$1:$AG$700,MATCH(R$1,'Justerad allokering kvv'!$B$1:$AF$1,0),FALSE)),VLOOKUP($B304,'Allokerad kvv'!$B$2:$AV$700,MATCH(R$1,'Allokerad kvv'!$B$1:$AV$1,0),FALSE),VLOOKUP($B304,'Justerad allokering kvv'!$B$1:$AG$700,MATCH(R$1,'Justerad allokering kvv'!$B$1:$AF$1,0),FALSE)))</f>
        <v>0</v>
      </c>
      <c r="S304">
        <f>IF($B304=" ","",IF(ISERROR(1/VLOOKUP($B304,'Justerad allokering kvv'!$B$1:$AG$700,MATCH(S$1,'Justerad allokering kvv'!$B$1:$AF$1,0),FALSE)),VLOOKUP($B304,'Allokerad kvv'!$B$2:$AV$700,MATCH(S$1,'Allokerad kvv'!$B$1:$AV$1,0),FALSE),VLOOKUP($B304,'Justerad allokering kvv'!$B$1:$AG$700,MATCH(S$1,'Justerad allokering kvv'!$B$1:$AF$1,0),FALSE)))</f>
        <v>0</v>
      </c>
      <c r="T304">
        <f>IF($B304=" ","",IF(ISERROR(1/VLOOKUP($B304,'Justerad allokering kvv'!$B$1:$AG$700,MATCH(T$1,'Justerad allokering kvv'!$B$1:$AF$1,0),FALSE)),VLOOKUP($B304,'Allokerad kvv'!$B$2:$AV$700,MATCH(T$1,'Allokerad kvv'!$B$1:$AV$1,0),FALSE),VLOOKUP($B304,'Justerad allokering kvv'!$B$1:$AG$700,MATCH(T$1,'Justerad allokering kvv'!$B$1:$AF$1,0),FALSE)))</f>
        <v>0</v>
      </c>
      <c r="U304">
        <f>IF($B304=" ","",IF(ISERROR(1/VLOOKUP($B304,'Justerad allokering kvv'!$B$1:$AG$700,MATCH(U$1,'Justerad allokering kvv'!$B$1:$AF$1,0),FALSE)),VLOOKUP($B304,'Allokerad kvv'!$B$2:$AV$700,MATCH(U$1,'Allokerad kvv'!$B$1:$AV$1,0),FALSE),VLOOKUP($B304,'Justerad allokering kvv'!$B$1:$AG$700,MATCH(U$1,'Justerad allokering kvv'!$B$1:$AF$1,0),FALSE)))</f>
        <v>0</v>
      </c>
      <c r="V304">
        <f>IF($B304=" ","",IF(ISERROR(1/VLOOKUP($B304,'Justerad allokering kvv'!$B$1:$AG$700,MATCH(V$1,'Justerad allokering kvv'!$B$1:$AF$1,0),FALSE)),VLOOKUP($B304,'Allokerad kvv'!$B$2:$AV$700,MATCH(V$1,'Allokerad kvv'!$B$1:$AV$1,0),FALSE),VLOOKUP($B304,'Justerad allokering kvv'!$B$1:$AG$700,MATCH(V$1,'Justerad allokering kvv'!$B$1:$AF$1,0),FALSE)))</f>
        <v>0</v>
      </c>
      <c r="W304">
        <f>IF($B304=" ","",IF(ISERROR(1/VLOOKUP($B304,'Justerad allokering kvv'!$B$1:$AG$700,MATCH(W$1,'Justerad allokering kvv'!$B$1:$AF$1,0),FALSE)),VLOOKUP($B304,'Allokerad kvv'!$B$2:$AV$700,MATCH(W$1,'Allokerad kvv'!$B$1:$AV$1,0),FALSE),VLOOKUP($B304,'Justerad allokering kvv'!$B$1:$AG$700,MATCH(W$1,'Justerad allokering kvv'!$B$1:$AF$1,0),FALSE)))</f>
        <v>0</v>
      </c>
      <c r="X304">
        <f>IF($B304=" ","",IF(ISERROR(1/VLOOKUP($B304,'Justerad allokering kvv'!$B$1:$AG$700,MATCH(X$1,'Justerad allokering kvv'!$B$1:$AF$1,0),FALSE)),VLOOKUP($B304,'Allokerad kvv'!$B$2:$AV$700,MATCH(X$1,'Allokerad kvv'!$B$1:$AV$1,0),FALSE),VLOOKUP($B304,'Justerad allokering kvv'!$B$1:$AG$700,MATCH(X$1,'Justerad allokering kvv'!$B$1:$AF$1,0),FALSE)))</f>
        <v>0</v>
      </c>
      <c r="Y304">
        <f>IF($B304=" ","",IF(ISERROR(1/VLOOKUP($B304,'Justerad allokering kvv'!$B$1:$AG$700,MATCH(Y$1,'Justerad allokering kvv'!$B$1:$AF$1,0),FALSE)),VLOOKUP($B304,'Allokerad kvv'!$B$2:$AV$700,MATCH(Y$1,'Allokerad kvv'!$B$1:$AV$1,0),FALSE),VLOOKUP($B304,'Justerad allokering kvv'!$B$1:$AG$700,MATCH(Y$1,'Justerad allokering kvv'!$B$1:$AF$1,0),FALSE)))</f>
        <v>0</v>
      </c>
      <c r="AB304">
        <f>IFERROR(VLOOKUP($B304,Kraftvärmeprod!$B$1:$AO$424,MATCH("Tillförd energi från rökgaskondensering (GWh)",Kraftvärmeprod!$B$1:$AG$1,0),FALSE)/1,0)</f>
        <v>0</v>
      </c>
      <c r="AE304" s="122">
        <f t="shared" si="16"/>
        <v>0</v>
      </c>
      <c r="AG304">
        <f t="shared" si="17"/>
        <v>0</v>
      </c>
      <c r="AH304">
        <f t="shared" si="18"/>
        <v>0</v>
      </c>
      <c r="AI304" t="str">
        <f>IF(AH304=0,"",AH304/VLOOKUP(B304,Kraftvärmeprod!$B$1:$BC$480,MATCH("Summa tillförd energi exklusive rökgaskondensering",Kraftvärmeprod!$B$1:$BC$1,0),FALSE))</f>
        <v/>
      </c>
      <c r="AK304">
        <f t="shared" si="19"/>
        <v>0</v>
      </c>
    </row>
    <row r="305" spans="1:37" x14ac:dyDescent="0.25">
      <c r="A305" s="2" t="s">
        <v>468</v>
      </c>
      <c r="B305" s="2" t="s">
        <v>469</v>
      </c>
      <c r="C305">
        <f>IF($B305=" ","",IF(ISERROR(1/VLOOKUP($B305,'Justerad allokering kvv'!$B$1:$AG$700,MATCH(C$1,'Justerad allokering kvv'!$B$1:$AF$1,0),FALSE)),VLOOKUP($B305,'Allokerad kvv'!$B$2:$AV$700,MATCH(C$1,'Allokerad kvv'!$B$1:$AV$1,0),FALSE),VLOOKUP($B305,'Justerad allokering kvv'!$B$1:$AG$700,MATCH(C$1,'Justerad allokering kvv'!$B$1:$AF$1,0),FALSE)))</f>
        <v>0</v>
      </c>
      <c r="D305">
        <f>IF($B305=" ","",IF(ISERROR(1/VLOOKUP($B305,'Justerad allokering kvv'!$B$1:$AG$700,MATCH(D$1,'Justerad allokering kvv'!$B$1:$AF$1,0),FALSE)),VLOOKUP($B305,'Allokerad kvv'!$B$2:$AV$700,MATCH(D$1,'Allokerad kvv'!$B$1:$AV$1,0),FALSE),VLOOKUP($B305,'Justerad allokering kvv'!$B$1:$AG$700,MATCH(D$1,'Justerad allokering kvv'!$B$1:$AF$1,0),FALSE)))</f>
        <v>0</v>
      </c>
      <c r="E305">
        <f>IF($B305=" ","",IF(ISERROR(1/VLOOKUP($B305,'Justerad allokering kvv'!$B$1:$AG$700,MATCH(E$1,'Justerad allokering kvv'!$B$1:$AF$1,0),FALSE)),VLOOKUP($B305,'Allokerad kvv'!$B$2:$AV$700,MATCH(E$1,'Allokerad kvv'!$B$1:$AV$1,0),FALSE),VLOOKUP($B305,'Justerad allokering kvv'!$B$1:$AG$700,MATCH(E$1,'Justerad allokering kvv'!$B$1:$AF$1,0),FALSE)))</f>
        <v>0</v>
      </c>
      <c r="F305">
        <f>IF($B305=" ","",IF(ISERROR(1/VLOOKUP($B305,'Justerad allokering kvv'!$B$1:$AG$700,MATCH(F$1,'Justerad allokering kvv'!$B$1:$AF$1,0),FALSE)),VLOOKUP($B305,'Allokerad kvv'!$B$2:$AV$700,MATCH(F$1,'Allokerad kvv'!$B$1:$AV$1,0),FALSE),VLOOKUP($B305,'Justerad allokering kvv'!$B$1:$AG$700,MATCH(F$1,'Justerad allokering kvv'!$B$1:$AF$1,0),FALSE)))</f>
        <v>0</v>
      </c>
      <c r="G305">
        <f>IF($B305=" ","",IF(ISERROR(1/VLOOKUP($B305,'Justerad allokering kvv'!$B$1:$AG$700,MATCH(G$1,'Justerad allokering kvv'!$B$1:$AF$1,0),FALSE)),VLOOKUP($B305,'Allokerad kvv'!$B$2:$AV$700,MATCH(G$1,'Allokerad kvv'!$B$1:$AV$1,0),FALSE),VLOOKUP($B305,'Justerad allokering kvv'!$B$1:$AG$700,MATCH(G$1,'Justerad allokering kvv'!$B$1:$AF$1,0),FALSE)))</f>
        <v>0</v>
      </c>
      <c r="H305">
        <f>IF($B305=" ","",IF(ISERROR(1/VLOOKUP($B305,'Justerad allokering kvv'!$B$1:$AG$700,MATCH(H$1,'Justerad allokering kvv'!$B$1:$AF$1,0),FALSE)),VLOOKUP($B305,'Allokerad kvv'!$B$2:$AV$700,MATCH(H$1,'Allokerad kvv'!$B$1:$AV$1,0),FALSE),VLOOKUP($B305,'Justerad allokering kvv'!$B$1:$AG$700,MATCH(H$1,'Justerad allokering kvv'!$B$1:$AF$1,0),FALSE)))</f>
        <v>0</v>
      </c>
      <c r="I305">
        <f>IF($B305=" ","",IF(ISERROR(1/VLOOKUP($B305,'Justerad allokering kvv'!$B$1:$AG$700,MATCH(I$1,'Justerad allokering kvv'!$B$1:$AF$1,0),FALSE)),VLOOKUP($B305,'Allokerad kvv'!$B$2:$AV$700,MATCH(I$1,'Allokerad kvv'!$B$1:$AV$1,0),FALSE),VLOOKUP($B305,'Justerad allokering kvv'!$B$1:$AG$700,MATCH(I$1,'Justerad allokering kvv'!$B$1:$AF$1,0),FALSE)))</f>
        <v>0</v>
      </c>
      <c r="J305">
        <f>IF($B305=" ","",IF(ISERROR(1/VLOOKUP($B305,'Justerad allokering kvv'!$B$1:$AG$700,MATCH(J$1,'Justerad allokering kvv'!$B$1:$AF$1,0),FALSE)),VLOOKUP($B305,'Allokerad kvv'!$B$2:$AV$700,MATCH(J$1,'Allokerad kvv'!$B$1:$AV$1,0),FALSE),VLOOKUP($B305,'Justerad allokering kvv'!$B$1:$AG$700,MATCH(J$1,'Justerad allokering kvv'!$B$1:$AF$1,0),FALSE)))</f>
        <v>0</v>
      </c>
      <c r="K305">
        <f>IF($B305=" ","",IF(ISERROR(1/VLOOKUP($B305,'Justerad allokering kvv'!$B$1:$AG$700,MATCH(K$1,'Justerad allokering kvv'!$B$1:$AF$1,0),FALSE)),VLOOKUP($B305,'Allokerad kvv'!$B$2:$AV$700,MATCH(K$1,'Allokerad kvv'!$B$1:$AV$1,0),FALSE),VLOOKUP($B305,'Justerad allokering kvv'!$B$1:$AG$700,MATCH(K$1,'Justerad allokering kvv'!$B$1:$AF$1,0),FALSE)))</f>
        <v>0</v>
      </c>
      <c r="L305">
        <f>IF($B305=" ","",IF(ISERROR(1/VLOOKUP($B305,'Justerad allokering kvv'!$B$1:$AG$700,MATCH(L$1,'Justerad allokering kvv'!$B$1:$AF$1,0),FALSE)),VLOOKUP($B305,'Allokerad kvv'!$B$2:$AV$700,MATCH(L$1,'Allokerad kvv'!$B$1:$AV$1,0),FALSE),VLOOKUP($B305,'Justerad allokering kvv'!$B$1:$AG$700,MATCH(L$1,'Justerad allokering kvv'!$B$1:$AF$1,0),FALSE)))</f>
        <v>0</v>
      </c>
      <c r="M305">
        <f>IF($B305=" ","",IF(ISERROR(1/VLOOKUP($B305,'Justerad allokering kvv'!$B$1:$AG$700,MATCH(M$1,'Justerad allokering kvv'!$B$1:$AF$1,0),FALSE)),VLOOKUP($B305,'Allokerad kvv'!$B$2:$AV$700,MATCH(M$1,'Allokerad kvv'!$B$1:$AV$1,0),FALSE),VLOOKUP($B305,'Justerad allokering kvv'!$B$1:$AG$700,MATCH(M$1,'Justerad allokering kvv'!$B$1:$AF$1,0),FALSE)))</f>
        <v>0</v>
      </c>
      <c r="N305">
        <f>IF($B305=" ","",IF(ISERROR(1/VLOOKUP($B305,'Justerad allokering kvv'!$B$1:$AG$700,MATCH(N$1,'Justerad allokering kvv'!$B$1:$AF$1,0),FALSE)),VLOOKUP($B305,'Allokerad kvv'!$B$2:$AV$700,MATCH(N$1,'Allokerad kvv'!$B$1:$AV$1,0),FALSE),VLOOKUP($B305,'Justerad allokering kvv'!$B$1:$AG$700,MATCH(N$1,'Justerad allokering kvv'!$B$1:$AF$1,0),FALSE)))</f>
        <v>0</v>
      </c>
      <c r="O305">
        <f>IF($B305=" ","",IF(ISERROR(1/VLOOKUP($B305,'Justerad allokering kvv'!$B$1:$AG$700,MATCH(O$1,'Justerad allokering kvv'!$B$1:$AF$1,0),FALSE)),VLOOKUP($B305,'Allokerad kvv'!$B$2:$AV$700,MATCH(O$1,'Allokerad kvv'!$B$1:$AV$1,0),FALSE),VLOOKUP($B305,'Justerad allokering kvv'!$B$1:$AG$700,MATCH(O$1,'Justerad allokering kvv'!$B$1:$AF$1,0),FALSE)))</f>
        <v>0</v>
      </c>
      <c r="P305">
        <f>IF($B305=" ","",IF(ISERROR(1/VLOOKUP($B305,'Justerad allokering kvv'!$B$1:$AG$700,MATCH(P$1,'Justerad allokering kvv'!$B$1:$AF$1,0),FALSE)),VLOOKUP($B305,'Allokerad kvv'!$B$2:$AV$700,MATCH(P$1,'Allokerad kvv'!$B$1:$AV$1,0),FALSE),VLOOKUP($B305,'Justerad allokering kvv'!$B$1:$AG$700,MATCH(P$1,'Justerad allokering kvv'!$B$1:$AF$1,0),FALSE)))</f>
        <v>0</v>
      </c>
      <c r="Q305">
        <f>IF($B305=" ","",IF(ISERROR(1/VLOOKUP($B305,'Justerad allokering kvv'!$B$1:$AG$700,MATCH(Q$1,'Justerad allokering kvv'!$B$1:$AF$1,0),FALSE)),VLOOKUP($B305,'Allokerad kvv'!$B$2:$AV$700,MATCH(Q$1,'Allokerad kvv'!$B$1:$AV$1,0),FALSE),VLOOKUP($B305,'Justerad allokering kvv'!$B$1:$AG$700,MATCH(Q$1,'Justerad allokering kvv'!$B$1:$AF$1,0),FALSE)))</f>
        <v>0</v>
      </c>
      <c r="R305">
        <f>IF($B305=" ","",IF(ISERROR(1/VLOOKUP($B305,'Justerad allokering kvv'!$B$1:$AG$700,MATCH(R$1,'Justerad allokering kvv'!$B$1:$AF$1,0),FALSE)),VLOOKUP($B305,'Allokerad kvv'!$B$2:$AV$700,MATCH(R$1,'Allokerad kvv'!$B$1:$AV$1,0),FALSE),VLOOKUP($B305,'Justerad allokering kvv'!$B$1:$AG$700,MATCH(R$1,'Justerad allokering kvv'!$B$1:$AF$1,0),FALSE)))</f>
        <v>0</v>
      </c>
      <c r="S305">
        <f>IF($B305=" ","",IF(ISERROR(1/VLOOKUP($B305,'Justerad allokering kvv'!$B$1:$AG$700,MATCH(S$1,'Justerad allokering kvv'!$B$1:$AF$1,0),FALSE)),VLOOKUP($B305,'Allokerad kvv'!$B$2:$AV$700,MATCH(S$1,'Allokerad kvv'!$B$1:$AV$1,0),FALSE),VLOOKUP($B305,'Justerad allokering kvv'!$B$1:$AG$700,MATCH(S$1,'Justerad allokering kvv'!$B$1:$AF$1,0),FALSE)))</f>
        <v>0</v>
      </c>
      <c r="T305">
        <f>IF($B305=" ","",IF(ISERROR(1/VLOOKUP($B305,'Justerad allokering kvv'!$B$1:$AG$700,MATCH(T$1,'Justerad allokering kvv'!$B$1:$AF$1,0),FALSE)),VLOOKUP($B305,'Allokerad kvv'!$B$2:$AV$700,MATCH(T$1,'Allokerad kvv'!$B$1:$AV$1,0),FALSE),VLOOKUP($B305,'Justerad allokering kvv'!$B$1:$AG$700,MATCH(T$1,'Justerad allokering kvv'!$B$1:$AF$1,0),FALSE)))</f>
        <v>0</v>
      </c>
      <c r="U305">
        <f>IF($B305=" ","",IF(ISERROR(1/VLOOKUP($B305,'Justerad allokering kvv'!$B$1:$AG$700,MATCH(U$1,'Justerad allokering kvv'!$B$1:$AF$1,0),FALSE)),VLOOKUP($B305,'Allokerad kvv'!$B$2:$AV$700,MATCH(U$1,'Allokerad kvv'!$B$1:$AV$1,0),FALSE),VLOOKUP($B305,'Justerad allokering kvv'!$B$1:$AG$700,MATCH(U$1,'Justerad allokering kvv'!$B$1:$AF$1,0),FALSE)))</f>
        <v>0</v>
      </c>
      <c r="V305">
        <f>IF($B305=" ","",IF(ISERROR(1/VLOOKUP($B305,'Justerad allokering kvv'!$B$1:$AG$700,MATCH(V$1,'Justerad allokering kvv'!$B$1:$AF$1,0),FALSE)),VLOOKUP($B305,'Allokerad kvv'!$B$2:$AV$700,MATCH(V$1,'Allokerad kvv'!$B$1:$AV$1,0),FALSE),VLOOKUP($B305,'Justerad allokering kvv'!$B$1:$AG$700,MATCH(V$1,'Justerad allokering kvv'!$B$1:$AF$1,0),FALSE)))</f>
        <v>0</v>
      </c>
      <c r="W305">
        <f>IF($B305=" ","",IF(ISERROR(1/VLOOKUP($B305,'Justerad allokering kvv'!$B$1:$AG$700,MATCH(W$1,'Justerad allokering kvv'!$B$1:$AF$1,0),FALSE)),VLOOKUP($B305,'Allokerad kvv'!$B$2:$AV$700,MATCH(W$1,'Allokerad kvv'!$B$1:$AV$1,0),FALSE),VLOOKUP($B305,'Justerad allokering kvv'!$B$1:$AG$700,MATCH(W$1,'Justerad allokering kvv'!$B$1:$AF$1,0),FALSE)))</f>
        <v>0</v>
      </c>
      <c r="X305">
        <f>IF($B305=" ","",IF(ISERROR(1/VLOOKUP($B305,'Justerad allokering kvv'!$B$1:$AG$700,MATCH(X$1,'Justerad allokering kvv'!$B$1:$AF$1,0),FALSE)),VLOOKUP($B305,'Allokerad kvv'!$B$2:$AV$700,MATCH(X$1,'Allokerad kvv'!$B$1:$AV$1,0),FALSE),VLOOKUP($B305,'Justerad allokering kvv'!$B$1:$AG$700,MATCH(X$1,'Justerad allokering kvv'!$B$1:$AF$1,0),FALSE)))</f>
        <v>0</v>
      </c>
      <c r="Y305">
        <f>IF($B305=" ","",IF(ISERROR(1/VLOOKUP($B305,'Justerad allokering kvv'!$B$1:$AG$700,MATCH(Y$1,'Justerad allokering kvv'!$B$1:$AF$1,0),FALSE)),VLOOKUP($B305,'Allokerad kvv'!$B$2:$AV$700,MATCH(Y$1,'Allokerad kvv'!$B$1:$AV$1,0),FALSE),VLOOKUP($B305,'Justerad allokering kvv'!$B$1:$AG$700,MATCH(Y$1,'Justerad allokering kvv'!$B$1:$AF$1,0),FALSE)))</f>
        <v>0</v>
      </c>
      <c r="AB305">
        <f>IFERROR(VLOOKUP($B305,Kraftvärmeprod!$B$1:$AO$424,MATCH("Tillförd energi från rökgaskondensering (GWh)",Kraftvärmeprod!$B$1:$AG$1,0),FALSE)/1,0)</f>
        <v>0</v>
      </c>
      <c r="AE305" s="122">
        <f t="shared" si="16"/>
        <v>0</v>
      </c>
      <c r="AG305">
        <f t="shared" si="17"/>
        <v>0</v>
      </c>
      <c r="AH305">
        <f t="shared" si="18"/>
        <v>0</v>
      </c>
      <c r="AI305" t="str">
        <f>IF(AH305=0,"",AH305/VLOOKUP(B305,Kraftvärmeprod!$B$1:$BC$480,MATCH("Summa tillförd energi exklusive rökgaskondensering",Kraftvärmeprod!$B$1:$BC$1,0),FALSE))</f>
        <v/>
      </c>
      <c r="AK305">
        <f t="shared" si="19"/>
        <v>0</v>
      </c>
    </row>
    <row r="306" spans="1:37" x14ac:dyDescent="0.25">
      <c r="A306" s="2" t="s">
        <v>468</v>
      </c>
      <c r="B306" s="2" t="s">
        <v>470</v>
      </c>
      <c r="C306">
        <f>IF($B306=" ","",IF(ISERROR(1/VLOOKUP($B306,'Justerad allokering kvv'!$B$1:$AG$700,MATCH(C$1,'Justerad allokering kvv'!$B$1:$AF$1,0),FALSE)),VLOOKUP($B306,'Allokerad kvv'!$B$2:$AV$700,MATCH(C$1,'Allokerad kvv'!$B$1:$AV$1,0),FALSE),VLOOKUP($B306,'Justerad allokering kvv'!$B$1:$AG$700,MATCH(C$1,'Justerad allokering kvv'!$B$1:$AF$1,0),FALSE)))</f>
        <v>0</v>
      </c>
      <c r="D306">
        <f>IF($B306=" ","",IF(ISERROR(1/VLOOKUP($B306,'Justerad allokering kvv'!$B$1:$AG$700,MATCH(D$1,'Justerad allokering kvv'!$B$1:$AF$1,0),FALSE)),VLOOKUP($B306,'Allokerad kvv'!$B$2:$AV$700,MATCH(D$1,'Allokerad kvv'!$B$1:$AV$1,0),FALSE),VLOOKUP($B306,'Justerad allokering kvv'!$B$1:$AG$700,MATCH(D$1,'Justerad allokering kvv'!$B$1:$AF$1,0),FALSE)))</f>
        <v>0</v>
      </c>
      <c r="E306">
        <f>IF($B306=" ","",IF(ISERROR(1/VLOOKUP($B306,'Justerad allokering kvv'!$B$1:$AG$700,MATCH(E$1,'Justerad allokering kvv'!$B$1:$AF$1,0),FALSE)),VLOOKUP($B306,'Allokerad kvv'!$B$2:$AV$700,MATCH(E$1,'Allokerad kvv'!$B$1:$AV$1,0),FALSE),VLOOKUP($B306,'Justerad allokering kvv'!$B$1:$AG$700,MATCH(E$1,'Justerad allokering kvv'!$B$1:$AF$1,0),FALSE)))</f>
        <v>0</v>
      </c>
      <c r="F306">
        <f>IF($B306=" ","",IF(ISERROR(1/VLOOKUP($B306,'Justerad allokering kvv'!$B$1:$AG$700,MATCH(F$1,'Justerad allokering kvv'!$B$1:$AF$1,0),FALSE)),VLOOKUP($B306,'Allokerad kvv'!$B$2:$AV$700,MATCH(F$1,'Allokerad kvv'!$B$1:$AV$1,0),FALSE),VLOOKUP($B306,'Justerad allokering kvv'!$B$1:$AG$700,MATCH(F$1,'Justerad allokering kvv'!$B$1:$AF$1,0),FALSE)))</f>
        <v>0</v>
      </c>
      <c r="G306">
        <f>IF($B306=" ","",IF(ISERROR(1/VLOOKUP($B306,'Justerad allokering kvv'!$B$1:$AG$700,MATCH(G$1,'Justerad allokering kvv'!$B$1:$AF$1,0),FALSE)),VLOOKUP($B306,'Allokerad kvv'!$B$2:$AV$700,MATCH(G$1,'Allokerad kvv'!$B$1:$AV$1,0),FALSE),VLOOKUP($B306,'Justerad allokering kvv'!$B$1:$AG$700,MATCH(G$1,'Justerad allokering kvv'!$B$1:$AF$1,0),FALSE)))</f>
        <v>0</v>
      </c>
      <c r="H306">
        <f>IF($B306=" ","",IF(ISERROR(1/VLOOKUP($B306,'Justerad allokering kvv'!$B$1:$AG$700,MATCH(H$1,'Justerad allokering kvv'!$B$1:$AF$1,0),FALSE)),VLOOKUP($B306,'Allokerad kvv'!$B$2:$AV$700,MATCH(H$1,'Allokerad kvv'!$B$1:$AV$1,0),FALSE),VLOOKUP($B306,'Justerad allokering kvv'!$B$1:$AG$700,MATCH(H$1,'Justerad allokering kvv'!$B$1:$AF$1,0),FALSE)))</f>
        <v>0</v>
      </c>
      <c r="I306">
        <f>IF($B306=" ","",IF(ISERROR(1/VLOOKUP($B306,'Justerad allokering kvv'!$B$1:$AG$700,MATCH(I$1,'Justerad allokering kvv'!$B$1:$AF$1,0),FALSE)),VLOOKUP($B306,'Allokerad kvv'!$B$2:$AV$700,MATCH(I$1,'Allokerad kvv'!$B$1:$AV$1,0),FALSE),VLOOKUP($B306,'Justerad allokering kvv'!$B$1:$AG$700,MATCH(I$1,'Justerad allokering kvv'!$B$1:$AF$1,0),FALSE)))</f>
        <v>0</v>
      </c>
      <c r="J306">
        <f>IF($B306=" ","",IF(ISERROR(1/VLOOKUP($B306,'Justerad allokering kvv'!$B$1:$AG$700,MATCH(J$1,'Justerad allokering kvv'!$B$1:$AF$1,0),FALSE)),VLOOKUP($B306,'Allokerad kvv'!$B$2:$AV$700,MATCH(J$1,'Allokerad kvv'!$B$1:$AV$1,0),FALSE),VLOOKUP($B306,'Justerad allokering kvv'!$B$1:$AG$700,MATCH(J$1,'Justerad allokering kvv'!$B$1:$AF$1,0),FALSE)))</f>
        <v>0</v>
      </c>
      <c r="K306">
        <f>IF($B306=" ","",IF(ISERROR(1/VLOOKUP($B306,'Justerad allokering kvv'!$B$1:$AG$700,MATCH(K$1,'Justerad allokering kvv'!$B$1:$AF$1,0),FALSE)),VLOOKUP($B306,'Allokerad kvv'!$B$2:$AV$700,MATCH(K$1,'Allokerad kvv'!$B$1:$AV$1,0),FALSE),VLOOKUP($B306,'Justerad allokering kvv'!$B$1:$AG$700,MATCH(K$1,'Justerad allokering kvv'!$B$1:$AF$1,0),FALSE)))</f>
        <v>0</v>
      </c>
      <c r="L306">
        <f>IF($B306=" ","",IF(ISERROR(1/VLOOKUP($B306,'Justerad allokering kvv'!$B$1:$AG$700,MATCH(L$1,'Justerad allokering kvv'!$B$1:$AF$1,0),FALSE)),VLOOKUP($B306,'Allokerad kvv'!$B$2:$AV$700,MATCH(L$1,'Allokerad kvv'!$B$1:$AV$1,0),FALSE),VLOOKUP($B306,'Justerad allokering kvv'!$B$1:$AG$700,MATCH(L$1,'Justerad allokering kvv'!$B$1:$AF$1,0),FALSE)))</f>
        <v>0</v>
      </c>
      <c r="M306">
        <f>IF($B306=" ","",IF(ISERROR(1/VLOOKUP($B306,'Justerad allokering kvv'!$B$1:$AG$700,MATCH(M$1,'Justerad allokering kvv'!$B$1:$AF$1,0),FALSE)),VLOOKUP($B306,'Allokerad kvv'!$B$2:$AV$700,MATCH(M$1,'Allokerad kvv'!$B$1:$AV$1,0),FALSE),VLOOKUP($B306,'Justerad allokering kvv'!$B$1:$AG$700,MATCH(M$1,'Justerad allokering kvv'!$B$1:$AF$1,0),FALSE)))</f>
        <v>0</v>
      </c>
      <c r="N306">
        <f>IF($B306=" ","",IF(ISERROR(1/VLOOKUP($B306,'Justerad allokering kvv'!$B$1:$AG$700,MATCH(N$1,'Justerad allokering kvv'!$B$1:$AF$1,0),FALSE)),VLOOKUP($B306,'Allokerad kvv'!$B$2:$AV$700,MATCH(N$1,'Allokerad kvv'!$B$1:$AV$1,0),FALSE),VLOOKUP($B306,'Justerad allokering kvv'!$B$1:$AG$700,MATCH(N$1,'Justerad allokering kvv'!$B$1:$AF$1,0),FALSE)))</f>
        <v>0</v>
      </c>
      <c r="O306">
        <f>IF($B306=" ","",IF(ISERROR(1/VLOOKUP($B306,'Justerad allokering kvv'!$B$1:$AG$700,MATCH(O$1,'Justerad allokering kvv'!$B$1:$AF$1,0),FALSE)),VLOOKUP($B306,'Allokerad kvv'!$B$2:$AV$700,MATCH(O$1,'Allokerad kvv'!$B$1:$AV$1,0),FALSE),VLOOKUP($B306,'Justerad allokering kvv'!$B$1:$AG$700,MATCH(O$1,'Justerad allokering kvv'!$B$1:$AF$1,0),FALSE)))</f>
        <v>0</v>
      </c>
      <c r="P306">
        <f>IF($B306=" ","",IF(ISERROR(1/VLOOKUP($B306,'Justerad allokering kvv'!$B$1:$AG$700,MATCH(P$1,'Justerad allokering kvv'!$B$1:$AF$1,0),FALSE)),VLOOKUP($B306,'Allokerad kvv'!$B$2:$AV$700,MATCH(P$1,'Allokerad kvv'!$B$1:$AV$1,0),FALSE),VLOOKUP($B306,'Justerad allokering kvv'!$B$1:$AG$700,MATCH(P$1,'Justerad allokering kvv'!$B$1:$AF$1,0),FALSE)))</f>
        <v>0</v>
      </c>
      <c r="Q306">
        <f>IF($B306=" ","",IF(ISERROR(1/VLOOKUP($B306,'Justerad allokering kvv'!$B$1:$AG$700,MATCH(Q$1,'Justerad allokering kvv'!$B$1:$AF$1,0),FALSE)),VLOOKUP($B306,'Allokerad kvv'!$B$2:$AV$700,MATCH(Q$1,'Allokerad kvv'!$B$1:$AV$1,0),FALSE),VLOOKUP($B306,'Justerad allokering kvv'!$B$1:$AG$700,MATCH(Q$1,'Justerad allokering kvv'!$B$1:$AF$1,0),FALSE)))</f>
        <v>0</v>
      </c>
      <c r="R306">
        <f>IF($B306=" ","",IF(ISERROR(1/VLOOKUP($B306,'Justerad allokering kvv'!$B$1:$AG$700,MATCH(R$1,'Justerad allokering kvv'!$B$1:$AF$1,0),FALSE)),VLOOKUP($B306,'Allokerad kvv'!$B$2:$AV$700,MATCH(R$1,'Allokerad kvv'!$B$1:$AV$1,0),FALSE),VLOOKUP($B306,'Justerad allokering kvv'!$B$1:$AG$700,MATCH(R$1,'Justerad allokering kvv'!$B$1:$AF$1,0),FALSE)))</f>
        <v>0</v>
      </c>
      <c r="S306">
        <f>IF($B306=" ","",IF(ISERROR(1/VLOOKUP($B306,'Justerad allokering kvv'!$B$1:$AG$700,MATCH(S$1,'Justerad allokering kvv'!$B$1:$AF$1,0),FALSE)),VLOOKUP($B306,'Allokerad kvv'!$B$2:$AV$700,MATCH(S$1,'Allokerad kvv'!$B$1:$AV$1,0),FALSE),VLOOKUP($B306,'Justerad allokering kvv'!$B$1:$AG$700,MATCH(S$1,'Justerad allokering kvv'!$B$1:$AF$1,0),FALSE)))</f>
        <v>0</v>
      </c>
      <c r="T306">
        <f>IF($B306=" ","",IF(ISERROR(1/VLOOKUP($B306,'Justerad allokering kvv'!$B$1:$AG$700,MATCH(T$1,'Justerad allokering kvv'!$B$1:$AF$1,0),FALSE)),VLOOKUP($B306,'Allokerad kvv'!$B$2:$AV$700,MATCH(T$1,'Allokerad kvv'!$B$1:$AV$1,0),FALSE),VLOOKUP($B306,'Justerad allokering kvv'!$B$1:$AG$700,MATCH(T$1,'Justerad allokering kvv'!$B$1:$AF$1,0),FALSE)))</f>
        <v>0</v>
      </c>
      <c r="U306">
        <f>IF($B306=" ","",IF(ISERROR(1/VLOOKUP($B306,'Justerad allokering kvv'!$B$1:$AG$700,MATCH(U$1,'Justerad allokering kvv'!$B$1:$AF$1,0),FALSE)),VLOOKUP($B306,'Allokerad kvv'!$B$2:$AV$700,MATCH(U$1,'Allokerad kvv'!$B$1:$AV$1,0),FALSE),VLOOKUP($B306,'Justerad allokering kvv'!$B$1:$AG$700,MATCH(U$1,'Justerad allokering kvv'!$B$1:$AF$1,0),FALSE)))</f>
        <v>0</v>
      </c>
      <c r="V306">
        <f>IF($B306=" ","",IF(ISERROR(1/VLOOKUP($B306,'Justerad allokering kvv'!$B$1:$AG$700,MATCH(V$1,'Justerad allokering kvv'!$B$1:$AF$1,0),FALSE)),VLOOKUP($B306,'Allokerad kvv'!$B$2:$AV$700,MATCH(V$1,'Allokerad kvv'!$B$1:$AV$1,0),FALSE),VLOOKUP($B306,'Justerad allokering kvv'!$B$1:$AG$700,MATCH(V$1,'Justerad allokering kvv'!$B$1:$AF$1,0),FALSE)))</f>
        <v>0</v>
      </c>
      <c r="W306">
        <f>IF($B306=" ","",IF(ISERROR(1/VLOOKUP($B306,'Justerad allokering kvv'!$B$1:$AG$700,MATCH(W$1,'Justerad allokering kvv'!$B$1:$AF$1,0),FALSE)),VLOOKUP($B306,'Allokerad kvv'!$B$2:$AV$700,MATCH(W$1,'Allokerad kvv'!$B$1:$AV$1,0),FALSE),VLOOKUP($B306,'Justerad allokering kvv'!$B$1:$AG$700,MATCH(W$1,'Justerad allokering kvv'!$B$1:$AF$1,0),FALSE)))</f>
        <v>0</v>
      </c>
      <c r="X306">
        <f>IF($B306=" ","",IF(ISERROR(1/VLOOKUP($B306,'Justerad allokering kvv'!$B$1:$AG$700,MATCH(X$1,'Justerad allokering kvv'!$B$1:$AF$1,0),FALSE)),VLOOKUP($B306,'Allokerad kvv'!$B$2:$AV$700,MATCH(X$1,'Allokerad kvv'!$B$1:$AV$1,0),FALSE),VLOOKUP($B306,'Justerad allokering kvv'!$B$1:$AG$700,MATCH(X$1,'Justerad allokering kvv'!$B$1:$AF$1,0),FALSE)))</f>
        <v>0</v>
      </c>
      <c r="Y306">
        <f>IF($B306=" ","",IF(ISERROR(1/VLOOKUP($B306,'Justerad allokering kvv'!$B$1:$AG$700,MATCH(Y$1,'Justerad allokering kvv'!$B$1:$AF$1,0),FALSE)),VLOOKUP($B306,'Allokerad kvv'!$B$2:$AV$700,MATCH(Y$1,'Allokerad kvv'!$B$1:$AV$1,0),FALSE),VLOOKUP($B306,'Justerad allokering kvv'!$B$1:$AG$700,MATCH(Y$1,'Justerad allokering kvv'!$B$1:$AF$1,0),FALSE)))</f>
        <v>0</v>
      </c>
      <c r="AB306">
        <f>IFERROR(VLOOKUP($B306,Kraftvärmeprod!$B$1:$AO$424,MATCH("Tillförd energi från rökgaskondensering (GWh)",Kraftvärmeprod!$B$1:$AG$1,0),FALSE)/1,0)</f>
        <v>0</v>
      </c>
      <c r="AE306" s="122">
        <f t="shared" si="16"/>
        <v>0</v>
      </c>
      <c r="AG306">
        <f t="shared" si="17"/>
        <v>0</v>
      </c>
      <c r="AH306">
        <f t="shared" si="18"/>
        <v>0</v>
      </c>
      <c r="AI306" t="str">
        <f>IF(AH306=0,"",AH306/VLOOKUP(B306,Kraftvärmeprod!$B$1:$BC$480,MATCH("Summa tillförd energi exklusive rökgaskondensering",Kraftvärmeprod!$B$1:$BC$1,0),FALSE))</f>
        <v/>
      </c>
      <c r="AK306">
        <f t="shared" si="19"/>
        <v>0</v>
      </c>
    </row>
    <row r="307" spans="1:37" x14ac:dyDescent="0.25">
      <c r="A307" s="2" t="s">
        <v>468</v>
      </c>
      <c r="B307" s="2" t="s">
        <v>471</v>
      </c>
      <c r="C307">
        <f>IF($B307=" ","",IF(ISERROR(1/VLOOKUP($B307,'Justerad allokering kvv'!$B$1:$AG$700,MATCH(C$1,'Justerad allokering kvv'!$B$1:$AF$1,0),FALSE)),VLOOKUP($B307,'Allokerad kvv'!$B$2:$AV$700,MATCH(C$1,'Allokerad kvv'!$B$1:$AV$1,0),FALSE),VLOOKUP($B307,'Justerad allokering kvv'!$B$1:$AG$700,MATCH(C$1,'Justerad allokering kvv'!$B$1:$AF$1,0),FALSE)))</f>
        <v>0</v>
      </c>
      <c r="D307">
        <f>IF($B307=" ","",IF(ISERROR(1/VLOOKUP($B307,'Justerad allokering kvv'!$B$1:$AG$700,MATCH(D$1,'Justerad allokering kvv'!$B$1:$AF$1,0),FALSE)),VLOOKUP($B307,'Allokerad kvv'!$B$2:$AV$700,MATCH(D$1,'Allokerad kvv'!$B$1:$AV$1,0),FALSE),VLOOKUP($B307,'Justerad allokering kvv'!$B$1:$AG$700,MATCH(D$1,'Justerad allokering kvv'!$B$1:$AF$1,0),FALSE)))</f>
        <v>0</v>
      </c>
      <c r="E307">
        <f>IF($B307=" ","",IF(ISERROR(1/VLOOKUP($B307,'Justerad allokering kvv'!$B$1:$AG$700,MATCH(E$1,'Justerad allokering kvv'!$B$1:$AF$1,0),FALSE)),VLOOKUP($B307,'Allokerad kvv'!$B$2:$AV$700,MATCH(E$1,'Allokerad kvv'!$B$1:$AV$1,0),FALSE),VLOOKUP($B307,'Justerad allokering kvv'!$B$1:$AG$700,MATCH(E$1,'Justerad allokering kvv'!$B$1:$AF$1,0),FALSE)))</f>
        <v>0</v>
      </c>
      <c r="F307">
        <f>IF($B307=" ","",IF(ISERROR(1/VLOOKUP($B307,'Justerad allokering kvv'!$B$1:$AG$700,MATCH(F$1,'Justerad allokering kvv'!$B$1:$AF$1,0),FALSE)),VLOOKUP($B307,'Allokerad kvv'!$B$2:$AV$700,MATCH(F$1,'Allokerad kvv'!$B$1:$AV$1,0),FALSE),VLOOKUP($B307,'Justerad allokering kvv'!$B$1:$AG$700,MATCH(F$1,'Justerad allokering kvv'!$B$1:$AF$1,0),FALSE)))</f>
        <v>0</v>
      </c>
      <c r="G307">
        <f>IF($B307=" ","",IF(ISERROR(1/VLOOKUP($B307,'Justerad allokering kvv'!$B$1:$AG$700,MATCH(G$1,'Justerad allokering kvv'!$B$1:$AF$1,0),FALSE)),VLOOKUP($B307,'Allokerad kvv'!$B$2:$AV$700,MATCH(G$1,'Allokerad kvv'!$B$1:$AV$1,0),FALSE),VLOOKUP($B307,'Justerad allokering kvv'!$B$1:$AG$700,MATCH(G$1,'Justerad allokering kvv'!$B$1:$AF$1,0),FALSE)))</f>
        <v>0</v>
      </c>
      <c r="H307">
        <f>IF($B307=" ","",IF(ISERROR(1/VLOOKUP($B307,'Justerad allokering kvv'!$B$1:$AG$700,MATCH(H$1,'Justerad allokering kvv'!$B$1:$AF$1,0),FALSE)),VLOOKUP($B307,'Allokerad kvv'!$B$2:$AV$700,MATCH(H$1,'Allokerad kvv'!$B$1:$AV$1,0),FALSE),VLOOKUP($B307,'Justerad allokering kvv'!$B$1:$AG$700,MATCH(H$1,'Justerad allokering kvv'!$B$1:$AF$1,0),FALSE)))</f>
        <v>0</v>
      </c>
      <c r="I307">
        <f>IF($B307=" ","",IF(ISERROR(1/VLOOKUP($B307,'Justerad allokering kvv'!$B$1:$AG$700,MATCH(I$1,'Justerad allokering kvv'!$B$1:$AF$1,0),FALSE)),VLOOKUP($B307,'Allokerad kvv'!$B$2:$AV$700,MATCH(I$1,'Allokerad kvv'!$B$1:$AV$1,0),FALSE),VLOOKUP($B307,'Justerad allokering kvv'!$B$1:$AG$700,MATCH(I$1,'Justerad allokering kvv'!$B$1:$AF$1,0),FALSE)))</f>
        <v>0</v>
      </c>
      <c r="J307">
        <f>IF($B307=" ","",IF(ISERROR(1/VLOOKUP($B307,'Justerad allokering kvv'!$B$1:$AG$700,MATCH(J$1,'Justerad allokering kvv'!$B$1:$AF$1,0),FALSE)),VLOOKUP($B307,'Allokerad kvv'!$B$2:$AV$700,MATCH(J$1,'Allokerad kvv'!$B$1:$AV$1,0),FALSE),VLOOKUP($B307,'Justerad allokering kvv'!$B$1:$AG$700,MATCH(J$1,'Justerad allokering kvv'!$B$1:$AF$1,0),FALSE)))</f>
        <v>0</v>
      </c>
      <c r="K307">
        <f>IF($B307=" ","",IF(ISERROR(1/VLOOKUP($B307,'Justerad allokering kvv'!$B$1:$AG$700,MATCH(K$1,'Justerad allokering kvv'!$B$1:$AF$1,0),FALSE)),VLOOKUP($B307,'Allokerad kvv'!$B$2:$AV$700,MATCH(K$1,'Allokerad kvv'!$B$1:$AV$1,0),FALSE),VLOOKUP($B307,'Justerad allokering kvv'!$B$1:$AG$700,MATCH(K$1,'Justerad allokering kvv'!$B$1:$AF$1,0),FALSE)))</f>
        <v>0</v>
      </c>
      <c r="L307">
        <f>IF($B307=" ","",IF(ISERROR(1/VLOOKUP($B307,'Justerad allokering kvv'!$B$1:$AG$700,MATCH(L$1,'Justerad allokering kvv'!$B$1:$AF$1,0),FALSE)),VLOOKUP($B307,'Allokerad kvv'!$B$2:$AV$700,MATCH(L$1,'Allokerad kvv'!$B$1:$AV$1,0),FALSE),VLOOKUP($B307,'Justerad allokering kvv'!$B$1:$AG$700,MATCH(L$1,'Justerad allokering kvv'!$B$1:$AF$1,0),FALSE)))</f>
        <v>0</v>
      </c>
      <c r="M307">
        <f>IF($B307=" ","",IF(ISERROR(1/VLOOKUP($B307,'Justerad allokering kvv'!$B$1:$AG$700,MATCH(M$1,'Justerad allokering kvv'!$B$1:$AF$1,0),FALSE)),VLOOKUP($B307,'Allokerad kvv'!$B$2:$AV$700,MATCH(M$1,'Allokerad kvv'!$B$1:$AV$1,0),FALSE),VLOOKUP($B307,'Justerad allokering kvv'!$B$1:$AG$700,MATCH(M$1,'Justerad allokering kvv'!$B$1:$AF$1,0),FALSE)))</f>
        <v>0</v>
      </c>
      <c r="N307">
        <f>IF($B307=" ","",IF(ISERROR(1/VLOOKUP($B307,'Justerad allokering kvv'!$B$1:$AG$700,MATCH(N$1,'Justerad allokering kvv'!$B$1:$AF$1,0),FALSE)),VLOOKUP($B307,'Allokerad kvv'!$B$2:$AV$700,MATCH(N$1,'Allokerad kvv'!$B$1:$AV$1,0),FALSE),VLOOKUP($B307,'Justerad allokering kvv'!$B$1:$AG$700,MATCH(N$1,'Justerad allokering kvv'!$B$1:$AF$1,0),FALSE)))</f>
        <v>0</v>
      </c>
      <c r="O307">
        <f>IF($B307=" ","",IF(ISERROR(1/VLOOKUP($B307,'Justerad allokering kvv'!$B$1:$AG$700,MATCH(O$1,'Justerad allokering kvv'!$B$1:$AF$1,0),FALSE)),VLOOKUP($B307,'Allokerad kvv'!$B$2:$AV$700,MATCH(O$1,'Allokerad kvv'!$B$1:$AV$1,0),FALSE),VLOOKUP($B307,'Justerad allokering kvv'!$B$1:$AG$700,MATCH(O$1,'Justerad allokering kvv'!$B$1:$AF$1,0),FALSE)))</f>
        <v>0</v>
      </c>
      <c r="P307">
        <f>IF($B307=" ","",IF(ISERROR(1/VLOOKUP($B307,'Justerad allokering kvv'!$B$1:$AG$700,MATCH(P$1,'Justerad allokering kvv'!$B$1:$AF$1,0),FALSE)),VLOOKUP($B307,'Allokerad kvv'!$B$2:$AV$700,MATCH(P$1,'Allokerad kvv'!$B$1:$AV$1,0),FALSE),VLOOKUP($B307,'Justerad allokering kvv'!$B$1:$AG$700,MATCH(P$1,'Justerad allokering kvv'!$B$1:$AF$1,0),FALSE)))</f>
        <v>0</v>
      </c>
      <c r="Q307">
        <f>IF($B307=" ","",IF(ISERROR(1/VLOOKUP($B307,'Justerad allokering kvv'!$B$1:$AG$700,MATCH(Q$1,'Justerad allokering kvv'!$B$1:$AF$1,0),FALSE)),VLOOKUP($B307,'Allokerad kvv'!$B$2:$AV$700,MATCH(Q$1,'Allokerad kvv'!$B$1:$AV$1,0),FALSE),VLOOKUP($B307,'Justerad allokering kvv'!$B$1:$AG$700,MATCH(Q$1,'Justerad allokering kvv'!$B$1:$AF$1,0),FALSE)))</f>
        <v>0</v>
      </c>
      <c r="R307">
        <f>IF($B307=" ","",IF(ISERROR(1/VLOOKUP($B307,'Justerad allokering kvv'!$B$1:$AG$700,MATCH(R$1,'Justerad allokering kvv'!$B$1:$AF$1,0),FALSE)),VLOOKUP($B307,'Allokerad kvv'!$B$2:$AV$700,MATCH(R$1,'Allokerad kvv'!$B$1:$AV$1,0),FALSE),VLOOKUP($B307,'Justerad allokering kvv'!$B$1:$AG$700,MATCH(R$1,'Justerad allokering kvv'!$B$1:$AF$1,0),FALSE)))</f>
        <v>0</v>
      </c>
      <c r="S307">
        <f>IF($B307=" ","",IF(ISERROR(1/VLOOKUP($B307,'Justerad allokering kvv'!$B$1:$AG$700,MATCH(S$1,'Justerad allokering kvv'!$B$1:$AF$1,0),FALSE)),VLOOKUP($B307,'Allokerad kvv'!$B$2:$AV$700,MATCH(S$1,'Allokerad kvv'!$B$1:$AV$1,0),FALSE),VLOOKUP($B307,'Justerad allokering kvv'!$B$1:$AG$700,MATCH(S$1,'Justerad allokering kvv'!$B$1:$AF$1,0),FALSE)))</f>
        <v>0</v>
      </c>
      <c r="T307">
        <f>IF($B307=" ","",IF(ISERROR(1/VLOOKUP($B307,'Justerad allokering kvv'!$B$1:$AG$700,MATCH(T$1,'Justerad allokering kvv'!$B$1:$AF$1,0),FALSE)),VLOOKUP($B307,'Allokerad kvv'!$B$2:$AV$700,MATCH(T$1,'Allokerad kvv'!$B$1:$AV$1,0),FALSE),VLOOKUP($B307,'Justerad allokering kvv'!$B$1:$AG$700,MATCH(T$1,'Justerad allokering kvv'!$B$1:$AF$1,0),FALSE)))</f>
        <v>0</v>
      </c>
      <c r="U307">
        <f>IF($B307=" ","",IF(ISERROR(1/VLOOKUP($B307,'Justerad allokering kvv'!$B$1:$AG$700,MATCH(U$1,'Justerad allokering kvv'!$B$1:$AF$1,0),FALSE)),VLOOKUP($B307,'Allokerad kvv'!$B$2:$AV$700,MATCH(U$1,'Allokerad kvv'!$B$1:$AV$1,0),FALSE),VLOOKUP($B307,'Justerad allokering kvv'!$B$1:$AG$700,MATCH(U$1,'Justerad allokering kvv'!$B$1:$AF$1,0),FALSE)))</f>
        <v>0</v>
      </c>
      <c r="V307">
        <f>IF($B307=" ","",IF(ISERROR(1/VLOOKUP($B307,'Justerad allokering kvv'!$B$1:$AG$700,MATCH(V$1,'Justerad allokering kvv'!$B$1:$AF$1,0),FALSE)),VLOOKUP($B307,'Allokerad kvv'!$B$2:$AV$700,MATCH(V$1,'Allokerad kvv'!$B$1:$AV$1,0),FALSE),VLOOKUP($B307,'Justerad allokering kvv'!$B$1:$AG$700,MATCH(V$1,'Justerad allokering kvv'!$B$1:$AF$1,0),FALSE)))</f>
        <v>0</v>
      </c>
      <c r="W307">
        <f>IF($B307=" ","",IF(ISERROR(1/VLOOKUP($B307,'Justerad allokering kvv'!$B$1:$AG$700,MATCH(W$1,'Justerad allokering kvv'!$B$1:$AF$1,0),FALSE)),VLOOKUP($B307,'Allokerad kvv'!$B$2:$AV$700,MATCH(W$1,'Allokerad kvv'!$B$1:$AV$1,0),FALSE),VLOOKUP($B307,'Justerad allokering kvv'!$B$1:$AG$700,MATCH(W$1,'Justerad allokering kvv'!$B$1:$AF$1,0),FALSE)))</f>
        <v>0</v>
      </c>
      <c r="X307">
        <f>IF($B307=" ","",IF(ISERROR(1/VLOOKUP($B307,'Justerad allokering kvv'!$B$1:$AG$700,MATCH(X$1,'Justerad allokering kvv'!$B$1:$AF$1,0),FALSE)),VLOOKUP($B307,'Allokerad kvv'!$B$2:$AV$700,MATCH(X$1,'Allokerad kvv'!$B$1:$AV$1,0),FALSE),VLOOKUP($B307,'Justerad allokering kvv'!$B$1:$AG$700,MATCH(X$1,'Justerad allokering kvv'!$B$1:$AF$1,0),FALSE)))</f>
        <v>0</v>
      </c>
      <c r="Y307">
        <f>IF($B307=" ","",IF(ISERROR(1/VLOOKUP($B307,'Justerad allokering kvv'!$B$1:$AG$700,MATCH(Y$1,'Justerad allokering kvv'!$B$1:$AF$1,0),FALSE)),VLOOKUP($B307,'Allokerad kvv'!$B$2:$AV$700,MATCH(Y$1,'Allokerad kvv'!$B$1:$AV$1,0),FALSE),VLOOKUP($B307,'Justerad allokering kvv'!$B$1:$AG$700,MATCH(Y$1,'Justerad allokering kvv'!$B$1:$AF$1,0),FALSE)))</f>
        <v>0</v>
      </c>
      <c r="AB307">
        <f>IFERROR(VLOOKUP($B307,Kraftvärmeprod!$B$1:$AO$424,MATCH("Tillförd energi från rökgaskondensering (GWh)",Kraftvärmeprod!$B$1:$AG$1,0),FALSE)/1,0)</f>
        <v>0</v>
      </c>
      <c r="AE307" s="122">
        <f t="shared" si="16"/>
        <v>0</v>
      </c>
      <c r="AG307">
        <f t="shared" si="17"/>
        <v>0</v>
      </c>
      <c r="AH307">
        <f t="shared" si="18"/>
        <v>0</v>
      </c>
      <c r="AI307" t="str">
        <f>IF(AH307=0,"",AH307/VLOOKUP(B307,Kraftvärmeprod!$B$1:$BC$480,MATCH("Summa tillförd energi exklusive rökgaskondensering",Kraftvärmeprod!$B$1:$BC$1,0),FALSE))</f>
        <v/>
      </c>
      <c r="AK307">
        <f t="shared" si="19"/>
        <v>0</v>
      </c>
    </row>
    <row r="308" spans="1:37" x14ac:dyDescent="0.25">
      <c r="A308" s="2" t="s">
        <v>468</v>
      </c>
      <c r="B308" s="2" t="s">
        <v>472</v>
      </c>
      <c r="C308">
        <f>IF($B308=" ","",IF(ISERROR(1/VLOOKUP($B308,'Justerad allokering kvv'!$B$1:$AG$700,MATCH(C$1,'Justerad allokering kvv'!$B$1:$AF$1,0),FALSE)),VLOOKUP($B308,'Allokerad kvv'!$B$2:$AV$700,MATCH(C$1,'Allokerad kvv'!$B$1:$AV$1,0),FALSE),VLOOKUP($B308,'Justerad allokering kvv'!$B$1:$AG$700,MATCH(C$1,'Justerad allokering kvv'!$B$1:$AF$1,0),FALSE)))</f>
        <v>0</v>
      </c>
      <c r="D308">
        <f>IF($B308=" ","",IF(ISERROR(1/VLOOKUP($B308,'Justerad allokering kvv'!$B$1:$AG$700,MATCH(D$1,'Justerad allokering kvv'!$B$1:$AF$1,0),FALSE)),VLOOKUP($B308,'Allokerad kvv'!$B$2:$AV$700,MATCH(D$1,'Allokerad kvv'!$B$1:$AV$1,0),FALSE),VLOOKUP($B308,'Justerad allokering kvv'!$B$1:$AG$700,MATCH(D$1,'Justerad allokering kvv'!$B$1:$AF$1,0),FALSE)))</f>
        <v>0</v>
      </c>
      <c r="E308">
        <f>IF($B308=" ","",IF(ISERROR(1/VLOOKUP($B308,'Justerad allokering kvv'!$B$1:$AG$700,MATCH(E$1,'Justerad allokering kvv'!$B$1:$AF$1,0),FALSE)),VLOOKUP($B308,'Allokerad kvv'!$B$2:$AV$700,MATCH(E$1,'Allokerad kvv'!$B$1:$AV$1,0),FALSE),VLOOKUP($B308,'Justerad allokering kvv'!$B$1:$AG$700,MATCH(E$1,'Justerad allokering kvv'!$B$1:$AF$1,0),FALSE)))</f>
        <v>14.6213</v>
      </c>
      <c r="F308">
        <f>IF($B308=" ","",IF(ISERROR(1/VLOOKUP($B308,'Justerad allokering kvv'!$B$1:$AG$700,MATCH(F$1,'Justerad allokering kvv'!$B$1:$AF$1,0),FALSE)),VLOOKUP($B308,'Allokerad kvv'!$B$2:$AV$700,MATCH(F$1,'Allokerad kvv'!$B$1:$AV$1,0),FALSE),VLOOKUP($B308,'Justerad allokering kvv'!$B$1:$AG$700,MATCH(F$1,'Justerad allokering kvv'!$B$1:$AF$1,0),FALSE)))</f>
        <v>0</v>
      </c>
      <c r="G308">
        <f>IF($B308=" ","",IF(ISERROR(1/VLOOKUP($B308,'Justerad allokering kvv'!$B$1:$AG$700,MATCH(G$1,'Justerad allokering kvv'!$B$1:$AF$1,0),FALSE)),VLOOKUP($B308,'Allokerad kvv'!$B$2:$AV$700,MATCH(G$1,'Allokerad kvv'!$B$1:$AV$1,0),FALSE),VLOOKUP($B308,'Justerad allokering kvv'!$B$1:$AG$700,MATCH(G$1,'Justerad allokering kvv'!$B$1:$AF$1,0),FALSE)))</f>
        <v>3.8538299999999998E-2</v>
      </c>
      <c r="H308">
        <f>IF($B308=" ","",IF(ISERROR(1/VLOOKUP($B308,'Justerad allokering kvv'!$B$1:$AG$700,MATCH(H$1,'Justerad allokering kvv'!$B$1:$AF$1,0),FALSE)),VLOOKUP($B308,'Allokerad kvv'!$B$2:$AV$700,MATCH(H$1,'Allokerad kvv'!$B$1:$AV$1,0),FALSE),VLOOKUP($B308,'Justerad allokering kvv'!$B$1:$AG$700,MATCH(H$1,'Justerad allokering kvv'!$B$1:$AF$1,0),FALSE)))</f>
        <v>0</v>
      </c>
      <c r="I308">
        <f>IF($B308=" ","",IF(ISERROR(1/VLOOKUP($B308,'Justerad allokering kvv'!$B$1:$AG$700,MATCH(I$1,'Justerad allokering kvv'!$B$1:$AF$1,0),FALSE)),VLOOKUP($B308,'Allokerad kvv'!$B$2:$AV$700,MATCH(I$1,'Allokerad kvv'!$B$1:$AV$1,0),FALSE),VLOOKUP($B308,'Justerad allokering kvv'!$B$1:$AG$700,MATCH(I$1,'Justerad allokering kvv'!$B$1:$AF$1,0),FALSE)))</f>
        <v>0</v>
      </c>
      <c r="J308">
        <f>IF($B308=" ","",IF(ISERROR(1/VLOOKUP($B308,'Justerad allokering kvv'!$B$1:$AG$700,MATCH(J$1,'Justerad allokering kvv'!$B$1:$AF$1,0),FALSE)),VLOOKUP($B308,'Allokerad kvv'!$B$2:$AV$700,MATCH(J$1,'Allokerad kvv'!$B$1:$AV$1,0),FALSE),VLOOKUP($B308,'Justerad allokering kvv'!$B$1:$AG$700,MATCH(J$1,'Justerad allokering kvv'!$B$1:$AF$1,0),FALSE)))</f>
        <v>24.3688</v>
      </c>
      <c r="K308">
        <f>IF($B308=" ","",IF(ISERROR(1/VLOOKUP($B308,'Justerad allokering kvv'!$B$1:$AG$700,MATCH(K$1,'Justerad allokering kvv'!$B$1:$AF$1,0),FALSE)),VLOOKUP($B308,'Allokerad kvv'!$B$2:$AV$700,MATCH(K$1,'Allokerad kvv'!$B$1:$AV$1,0),FALSE),VLOOKUP($B308,'Justerad allokering kvv'!$B$1:$AG$700,MATCH(K$1,'Justerad allokering kvv'!$B$1:$AF$1,0),FALSE)))</f>
        <v>0</v>
      </c>
      <c r="L308">
        <f>IF($B308=" ","",IF(ISERROR(1/VLOOKUP($B308,'Justerad allokering kvv'!$B$1:$AG$700,MATCH(L$1,'Justerad allokering kvv'!$B$1:$AF$1,0),FALSE)),VLOOKUP($B308,'Allokerad kvv'!$B$2:$AV$700,MATCH(L$1,'Allokerad kvv'!$B$1:$AV$1,0),FALSE),VLOOKUP($B308,'Justerad allokering kvv'!$B$1:$AG$700,MATCH(L$1,'Justerad allokering kvv'!$B$1:$AF$1,0),FALSE)))</f>
        <v>0</v>
      </c>
      <c r="M308">
        <f>IF($B308=" ","",IF(ISERROR(1/VLOOKUP($B308,'Justerad allokering kvv'!$B$1:$AG$700,MATCH(M$1,'Justerad allokering kvv'!$B$1:$AF$1,0),FALSE)),VLOOKUP($B308,'Allokerad kvv'!$B$2:$AV$700,MATCH(M$1,'Allokerad kvv'!$B$1:$AV$1,0),FALSE),VLOOKUP($B308,'Justerad allokering kvv'!$B$1:$AG$700,MATCH(M$1,'Justerad allokering kvv'!$B$1:$AF$1,0),FALSE)))</f>
        <v>0</v>
      </c>
      <c r="N308">
        <f>IF($B308=" ","",IF(ISERROR(1/VLOOKUP($B308,'Justerad allokering kvv'!$B$1:$AG$700,MATCH(N$1,'Justerad allokering kvv'!$B$1:$AF$1,0),FALSE)),VLOOKUP($B308,'Allokerad kvv'!$B$2:$AV$700,MATCH(N$1,'Allokerad kvv'!$B$1:$AV$1,0),FALSE),VLOOKUP($B308,'Justerad allokering kvv'!$B$1:$AG$700,MATCH(N$1,'Justerad allokering kvv'!$B$1:$AF$1,0),FALSE)))</f>
        <v>17.9529</v>
      </c>
      <c r="O308">
        <f>IF($B308=" ","",IF(ISERROR(1/VLOOKUP($B308,'Justerad allokering kvv'!$B$1:$AG$700,MATCH(O$1,'Justerad allokering kvv'!$B$1:$AF$1,0),FALSE)),VLOOKUP($B308,'Allokerad kvv'!$B$2:$AV$700,MATCH(O$1,'Allokerad kvv'!$B$1:$AV$1,0),FALSE),VLOOKUP($B308,'Justerad allokering kvv'!$B$1:$AG$700,MATCH(O$1,'Justerad allokering kvv'!$B$1:$AF$1,0),FALSE)))</f>
        <v>0</v>
      </c>
      <c r="P308">
        <f>IF($B308=" ","",IF(ISERROR(1/VLOOKUP($B308,'Justerad allokering kvv'!$B$1:$AG$700,MATCH(P$1,'Justerad allokering kvv'!$B$1:$AF$1,0),FALSE)),VLOOKUP($B308,'Allokerad kvv'!$B$2:$AV$700,MATCH(P$1,'Allokerad kvv'!$B$1:$AV$1,0),FALSE),VLOOKUP($B308,'Justerad allokering kvv'!$B$1:$AG$700,MATCH(P$1,'Justerad allokering kvv'!$B$1:$AF$1,0),FALSE)))</f>
        <v>0</v>
      </c>
      <c r="Q308">
        <f>IF($B308=" ","",IF(ISERROR(1/VLOOKUP($B308,'Justerad allokering kvv'!$B$1:$AG$700,MATCH(Q$1,'Justerad allokering kvv'!$B$1:$AF$1,0),FALSE)),VLOOKUP($B308,'Allokerad kvv'!$B$2:$AV$700,MATCH(Q$1,'Allokerad kvv'!$B$1:$AV$1,0),FALSE),VLOOKUP($B308,'Justerad allokering kvv'!$B$1:$AG$700,MATCH(Q$1,'Justerad allokering kvv'!$B$1:$AF$1,0),FALSE)))</f>
        <v>0</v>
      </c>
      <c r="R308">
        <f>IF($B308=" ","",IF(ISERROR(1/VLOOKUP($B308,'Justerad allokering kvv'!$B$1:$AG$700,MATCH(R$1,'Justerad allokering kvv'!$B$1:$AF$1,0),FALSE)),VLOOKUP($B308,'Allokerad kvv'!$B$2:$AV$700,MATCH(R$1,'Allokerad kvv'!$B$1:$AV$1,0),FALSE),VLOOKUP($B308,'Justerad allokering kvv'!$B$1:$AG$700,MATCH(R$1,'Justerad allokering kvv'!$B$1:$AF$1,0),FALSE)))</f>
        <v>2.59931</v>
      </c>
      <c r="S308">
        <f>IF($B308=" ","",IF(ISERROR(1/VLOOKUP($B308,'Justerad allokering kvv'!$B$1:$AG$700,MATCH(S$1,'Justerad allokering kvv'!$B$1:$AF$1,0),FALSE)),VLOOKUP($B308,'Allokerad kvv'!$B$2:$AV$700,MATCH(S$1,'Allokerad kvv'!$B$1:$AV$1,0),FALSE),VLOOKUP($B308,'Justerad allokering kvv'!$B$1:$AG$700,MATCH(S$1,'Justerad allokering kvv'!$B$1:$AF$1,0),FALSE)))</f>
        <v>0</v>
      </c>
      <c r="T308">
        <f>IF($B308=" ","",IF(ISERROR(1/VLOOKUP($B308,'Justerad allokering kvv'!$B$1:$AG$700,MATCH(T$1,'Justerad allokering kvv'!$B$1:$AF$1,0),FALSE)),VLOOKUP($B308,'Allokerad kvv'!$B$2:$AV$700,MATCH(T$1,'Allokerad kvv'!$B$1:$AV$1,0),FALSE),VLOOKUP($B308,'Justerad allokering kvv'!$B$1:$AG$700,MATCH(T$1,'Justerad allokering kvv'!$B$1:$AF$1,0),FALSE)))</f>
        <v>0</v>
      </c>
      <c r="U308">
        <f>IF($B308=" ","",IF(ISERROR(1/VLOOKUP($B308,'Justerad allokering kvv'!$B$1:$AG$700,MATCH(U$1,'Justerad allokering kvv'!$B$1:$AF$1,0),FALSE)),VLOOKUP($B308,'Allokerad kvv'!$B$2:$AV$700,MATCH(U$1,'Allokerad kvv'!$B$1:$AV$1,0),FALSE),VLOOKUP($B308,'Justerad allokering kvv'!$B$1:$AG$700,MATCH(U$1,'Justerad allokering kvv'!$B$1:$AF$1,0),FALSE)))</f>
        <v>0</v>
      </c>
      <c r="V308">
        <f>IF($B308=" ","",IF(ISERROR(1/VLOOKUP($B308,'Justerad allokering kvv'!$B$1:$AG$700,MATCH(V$1,'Justerad allokering kvv'!$B$1:$AF$1,0),FALSE)),VLOOKUP($B308,'Allokerad kvv'!$B$2:$AV$700,MATCH(V$1,'Allokerad kvv'!$B$1:$AV$1,0),FALSE),VLOOKUP($B308,'Justerad allokering kvv'!$B$1:$AG$700,MATCH(V$1,'Justerad allokering kvv'!$B$1:$AF$1,0),FALSE)))</f>
        <v>0</v>
      </c>
      <c r="W308">
        <f>IF($B308=" ","",IF(ISERROR(1/VLOOKUP($B308,'Justerad allokering kvv'!$B$1:$AG$700,MATCH(W$1,'Justerad allokering kvv'!$B$1:$AF$1,0),FALSE)),VLOOKUP($B308,'Allokerad kvv'!$B$2:$AV$700,MATCH(W$1,'Allokerad kvv'!$B$1:$AV$1,0),FALSE),VLOOKUP($B308,'Justerad allokering kvv'!$B$1:$AG$700,MATCH(W$1,'Justerad allokering kvv'!$B$1:$AF$1,0),FALSE)))</f>
        <v>0</v>
      </c>
      <c r="X308">
        <f>IF($B308=" ","",IF(ISERROR(1/VLOOKUP($B308,'Justerad allokering kvv'!$B$1:$AG$700,MATCH(X$1,'Justerad allokering kvv'!$B$1:$AF$1,0),FALSE)),VLOOKUP($B308,'Allokerad kvv'!$B$2:$AV$700,MATCH(X$1,'Allokerad kvv'!$B$1:$AV$1,0),FALSE),VLOOKUP($B308,'Justerad allokering kvv'!$B$1:$AG$700,MATCH(X$1,'Justerad allokering kvv'!$B$1:$AF$1,0),FALSE)))</f>
        <v>0</v>
      </c>
      <c r="Y308">
        <f>IF($B308=" ","",IF(ISERROR(1/VLOOKUP($B308,'Justerad allokering kvv'!$B$1:$AG$700,MATCH(Y$1,'Justerad allokering kvv'!$B$1:$AF$1,0),FALSE)),VLOOKUP($B308,'Allokerad kvv'!$B$2:$AV$700,MATCH(Y$1,'Allokerad kvv'!$B$1:$AV$1,0),FALSE),VLOOKUP($B308,'Justerad allokering kvv'!$B$1:$AG$700,MATCH(Y$1,'Justerad allokering kvv'!$B$1:$AF$1,0),FALSE)))</f>
        <v>23.454899999999999</v>
      </c>
      <c r="AB308">
        <f>IFERROR(VLOOKUP($B308,Kraftvärmeprod!$B$1:$AO$424,MATCH("Tillförd energi från rökgaskondensering (GWh)",Kraftvärmeprod!$B$1:$AG$1,0),FALSE)/1,0)</f>
        <v>20.876000000000001</v>
      </c>
      <c r="AE308" s="122">
        <f t="shared" si="16"/>
        <v>103.9117483</v>
      </c>
      <c r="AG308">
        <f t="shared" si="17"/>
        <v>101.3124383</v>
      </c>
      <c r="AH308">
        <f t="shared" si="18"/>
        <v>80.436438299999992</v>
      </c>
      <c r="AI308">
        <f>IF(AH308=0,"",AH308/VLOOKUP(B308,Kraftvärmeprod!$B$1:$BC$480,MATCH("Summa tillförd energi exklusive rökgaskondensering",Kraftvärmeprod!$B$1:$BC$1,0),FALSE))</f>
        <v>0.48740199295889858</v>
      </c>
      <c r="AK308">
        <f t="shared" si="19"/>
        <v>80.397899999999993</v>
      </c>
    </row>
    <row r="309" spans="1:37" x14ac:dyDescent="0.25">
      <c r="A309" s="2" t="s">
        <v>473</v>
      </c>
      <c r="B309" s="2" t="s">
        <v>474</v>
      </c>
      <c r="C309">
        <f>IF($B309=" ","",IF(ISERROR(1/VLOOKUP($B309,'Justerad allokering kvv'!$B$1:$AG$700,MATCH(C$1,'Justerad allokering kvv'!$B$1:$AF$1,0),FALSE)),VLOOKUP($B309,'Allokerad kvv'!$B$2:$AV$700,MATCH(C$1,'Allokerad kvv'!$B$1:$AV$1,0),FALSE),VLOOKUP($B309,'Justerad allokering kvv'!$B$1:$AG$700,MATCH(C$1,'Justerad allokering kvv'!$B$1:$AF$1,0),FALSE)))</f>
        <v>0</v>
      </c>
      <c r="D309">
        <f>IF($B309=" ","",IF(ISERROR(1/VLOOKUP($B309,'Justerad allokering kvv'!$B$1:$AG$700,MATCH(D$1,'Justerad allokering kvv'!$B$1:$AF$1,0),FALSE)),VLOOKUP($B309,'Allokerad kvv'!$B$2:$AV$700,MATCH(D$1,'Allokerad kvv'!$B$1:$AV$1,0),FALSE),VLOOKUP($B309,'Justerad allokering kvv'!$B$1:$AG$700,MATCH(D$1,'Justerad allokering kvv'!$B$1:$AF$1,0),FALSE)))</f>
        <v>0</v>
      </c>
      <c r="E309">
        <f>IF($B309=" ","",IF(ISERROR(1/VLOOKUP($B309,'Justerad allokering kvv'!$B$1:$AG$700,MATCH(E$1,'Justerad allokering kvv'!$B$1:$AF$1,0),FALSE)),VLOOKUP($B309,'Allokerad kvv'!$B$2:$AV$700,MATCH(E$1,'Allokerad kvv'!$B$1:$AV$1,0),FALSE),VLOOKUP($B309,'Justerad allokering kvv'!$B$1:$AG$700,MATCH(E$1,'Justerad allokering kvv'!$B$1:$AF$1,0),FALSE)))</f>
        <v>38.520899999999997</v>
      </c>
      <c r="F309">
        <f>IF($B309=" ","",IF(ISERROR(1/VLOOKUP($B309,'Justerad allokering kvv'!$B$1:$AG$700,MATCH(F$1,'Justerad allokering kvv'!$B$1:$AF$1,0),FALSE)),VLOOKUP($B309,'Allokerad kvv'!$B$2:$AV$700,MATCH(F$1,'Allokerad kvv'!$B$1:$AV$1,0),FALSE),VLOOKUP($B309,'Justerad allokering kvv'!$B$1:$AG$700,MATCH(F$1,'Justerad allokering kvv'!$B$1:$AF$1,0),FALSE)))</f>
        <v>0</v>
      </c>
      <c r="G309">
        <f>IF($B309=" ","",IF(ISERROR(1/VLOOKUP($B309,'Justerad allokering kvv'!$B$1:$AG$700,MATCH(G$1,'Justerad allokering kvv'!$B$1:$AF$1,0),FALSE)),VLOOKUP($B309,'Allokerad kvv'!$B$2:$AV$700,MATCH(G$1,'Allokerad kvv'!$B$1:$AV$1,0),FALSE),VLOOKUP($B309,'Justerad allokering kvv'!$B$1:$AG$700,MATCH(G$1,'Justerad allokering kvv'!$B$1:$AF$1,0),FALSE)))</f>
        <v>1.2657499999999999</v>
      </c>
      <c r="H309">
        <f>IF($B309=" ","",IF(ISERROR(1/VLOOKUP($B309,'Justerad allokering kvv'!$B$1:$AG$700,MATCH(H$1,'Justerad allokering kvv'!$B$1:$AF$1,0),FALSE)),VLOOKUP($B309,'Allokerad kvv'!$B$2:$AV$700,MATCH(H$1,'Allokerad kvv'!$B$1:$AV$1,0),FALSE),VLOOKUP($B309,'Justerad allokering kvv'!$B$1:$AG$700,MATCH(H$1,'Justerad allokering kvv'!$B$1:$AF$1,0),FALSE)))</f>
        <v>0</v>
      </c>
      <c r="I309">
        <f>IF($B309=" ","",IF(ISERROR(1/VLOOKUP($B309,'Justerad allokering kvv'!$B$1:$AG$700,MATCH(I$1,'Justerad allokering kvv'!$B$1:$AF$1,0),FALSE)),VLOOKUP($B309,'Allokerad kvv'!$B$2:$AV$700,MATCH(I$1,'Allokerad kvv'!$B$1:$AV$1,0),FALSE),VLOOKUP($B309,'Justerad allokering kvv'!$B$1:$AG$700,MATCH(I$1,'Justerad allokering kvv'!$B$1:$AF$1,0),FALSE)))</f>
        <v>0</v>
      </c>
      <c r="J309">
        <f>IF($B309=" ","",IF(ISERROR(1/VLOOKUP($B309,'Justerad allokering kvv'!$B$1:$AG$700,MATCH(J$1,'Justerad allokering kvv'!$B$1:$AF$1,0),FALSE)),VLOOKUP($B309,'Allokerad kvv'!$B$2:$AV$700,MATCH(J$1,'Allokerad kvv'!$B$1:$AV$1,0),FALSE),VLOOKUP($B309,'Justerad allokering kvv'!$B$1:$AG$700,MATCH(J$1,'Justerad allokering kvv'!$B$1:$AF$1,0),FALSE)))</f>
        <v>50.9313</v>
      </c>
      <c r="K309">
        <f>IF($B309=" ","",IF(ISERROR(1/VLOOKUP($B309,'Justerad allokering kvv'!$B$1:$AG$700,MATCH(K$1,'Justerad allokering kvv'!$B$1:$AF$1,0),FALSE)),VLOOKUP($B309,'Allokerad kvv'!$B$2:$AV$700,MATCH(K$1,'Allokerad kvv'!$B$1:$AV$1,0),FALSE),VLOOKUP($B309,'Justerad allokering kvv'!$B$1:$AG$700,MATCH(K$1,'Justerad allokering kvv'!$B$1:$AF$1,0),FALSE)))</f>
        <v>0</v>
      </c>
      <c r="L309">
        <f>IF($B309=" ","",IF(ISERROR(1/VLOOKUP($B309,'Justerad allokering kvv'!$B$1:$AG$700,MATCH(L$1,'Justerad allokering kvv'!$B$1:$AF$1,0),FALSE)),VLOOKUP($B309,'Allokerad kvv'!$B$2:$AV$700,MATCH(L$1,'Allokerad kvv'!$B$1:$AV$1,0),FALSE),VLOOKUP($B309,'Justerad allokering kvv'!$B$1:$AG$700,MATCH(L$1,'Justerad allokering kvv'!$B$1:$AF$1,0),FALSE)))</f>
        <v>196.33500000000001</v>
      </c>
      <c r="M309">
        <f>IF($B309=" ","",IF(ISERROR(1/VLOOKUP($B309,'Justerad allokering kvv'!$B$1:$AG$700,MATCH(M$1,'Justerad allokering kvv'!$B$1:$AF$1,0),FALSE)),VLOOKUP($B309,'Allokerad kvv'!$B$2:$AV$700,MATCH(M$1,'Allokerad kvv'!$B$1:$AV$1,0),FALSE),VLOOKUP($B309,'Justerad allokering kvv'!$B$1:$AG$700,MATCH(M$1,'Justerad allokering kvv'!$B$1:$AF$1,0),FALSE)))</f>
        <v>64.953999999999994</v>
      </c>
      <c r="N309">
        <f>IF($B309=" ","",IF(ISERROR(1/VLOOKUP($B309,'Justerad allokering kvv'!$B$1:$AG$700,MATCH(N$1,'Justerad allokering kvv'!$B$1:$AF$1,0),FALSE)),VLOOKUP($B309,'Allokerad kvv'!$B$2:$AV$700,MATCH(N$1,'Allokerad kvv'!$B$1:$AV$1,0),FALSE),VLOOKUP($B309,'Justerad allokering kvv'!$B$1:$AG$700,MATCH(N$1,'Justerad allokering kvv'!$B$1:$AF$1,0),FALSE)))</f>
        <v>20.6158</v>
      </c>
      <c r="O309">
        <f>IF($B309=" ","",IF(ISERROR(1/VLOOKUP($B309,'Justerad allokering kvv'!$B$1:$AG$700,MATCH(O$1,'Justerad allokering kvv'!$B$1:$AF$1,0),FALSE)),VLOOKUP($B309,'Allokerad kvv'!$B$2:$AV$700,MATCH(O$1,'Allokerad kvv'!$B$1:$AV$1,0),FALSE),VLOOKUP($B309,'Justerad allokering kvv'!$B$1:$AG$700,MATCH(O$1,'Justerad allokering kvv'!$B$1:$AF$1,0),FALSE)))</f>
        <v>0</v>
      </c>
      <c r="P309">
        <f>IF($B309=" ","",IF(ISERROR(1/VLOOKUP($B309,'Justerad allokering kvv'!$B$1:$AG$700,MATCH(P$1,'Justerad allokering kvv'!$B$1:$AF$1,0),FALSE)),VLOOKUP($B309,'Allokerad kvv'!$B$2:$AV$700,MATCH(P$1,'Allokerad kvv'!$B$1:$AV$1,0),FALSE),VLOOKUP($B309,'Justerad allokering kvv'!$B$1:$AG$700,MATCH(P$1,'Justerad allokering kvv'!$B$1:$AF$1,0),FALSE)))</f>
        <v>0</v>
      </c>
      <c r="Q309">
        <f>IF($B309=" ","",IF(ISERROR(1/VLOOKUP($B309,'Justerad allokering kvv'!$B$1:$AG$700,MATCH(Q$1,'Justerad allokering kvv'!$B$1:$AF$1,0),FALSE)),VLOOKUP($B309,'Allokerad kvv'!$B$2:$AV$700,MATCH(Q$1,'Allokerad kvv'!$B$1:$AV$1,0),FALSE),VLOOKUP($B309,'Justerad allokering kvv'!$B$1:$AG$700,MATCH(Q$1,'Justerad allokering kvv'!$B$1:$AF$1,0),FALSE)))</f>
        <v>2.8308900000000001</v>
      </c>
      <c r="R309">
        <f>IF($B309=" ","",IF(ISERROR(1/VLOOKUP($B309,'Justerad allokering kvv'!$B$1:$AG$700,MATCH(R$1,'Justerad allokering kvv'!$B$1:$AF$1,0),FALSE)),VLOOKUP($B309,'Allokerad kvv'!$B$2:$AV$700,MATCH(R$1,'Allokerad kvv'!$B$1:$AV$1,0),FALSE),VLOOKUP($B309,'Justerad allokering kvv'!$B$1:$AG$700,MATCH(R$1,'Justerad allokering kvv'!$B$1:$AF$1,0),FALSE)))</f>
        <v>12.422599999999999</v>
      </c>
      <c r="S309">
        <f>IF($B309=" ","",IF(ISERROR(1/VLOOKUP($B309,'Justerad allokering kvv'!$B$1:$AG$700,MATCH(S$1,'Justerad allokering kvv'!$B$1:$AF$1,0),FALSE)),VLOOKUP($B309,'Allokerad kvv'!$B$2:$AV$700,MATCH(S$1,'Allokerad kvv'!$B$1:$AV$1,0),FALSE),VLOOKUP($B309,'Justerad allokering kvv'!$B$1:$AG$700,MATCH(S$1,'Justerad allokering kvv'!$B$1:$AF$1,0),FALSE)))</f>
        <v>0</v>
      </c>
      <c r="T309">
        <f>IF($B309=" ","",IF(ISERROR(1/VLOOKUP($B309,'Justerad allokering kvv'!$B$1:$AG$700,MATCH(T$1,'Justerad allokering kvv'!$B$1:$AF$1,0),FALSE)),VLOOKUP($B309,'Allokerad kvv'!$B$2:$AV$700,MATCH(T$1,'Allokerad kvv'!$B$1:$AV$1,0),FALSE),VLOOKUP($B309,'Justerad allokering kvv'!$B$1:$AG$700,MATCH(T$1,'Justerad allokering kvv'!$B$1:$AF$1,0),FALSE)))</f>
        <v>0</v>
      </c>
      <c r="U309">
        <f>IF($B309=" ","",IF(ISERROR(1/VLOOKUP($B309,'Justerad allokering kvv'!$B$1:$AG$700,MATCH(U$1,'Justerad allokering kvv'!$B$1:$AF$1,0),FALSE)),VLOOKUP($B309,'Allokerad kvv'!$B$2:$AV$700,MATCH(U$1,'Allokerad kvv'!$B$1:$AV$1,0),FALSE),VLOOKUP($B309,'Justerad allokering kvv'!$B$1:$AG$700,MATCH(U$1,'Justerad allokering kvv'!$B$1:$AF$1,0),FALSE)))</f>
        <v>0</v>
      </c>
      <c r="V309">
        <f>IF($B309=" ","",IF(ISERROR(1/VLOOKUP($B309,'Justerad allokering kvv'!$B$1:$AG$700,MATCH(V$1,'Justerad allokering kvv'!$B$1:$AF$1,0),FALSE)),VLOOKUP($B309,'Allokerad kvv'!$B$2:$AV$700,MATCH(V$1,'Allokerad kvv'!$B$1:$AV$1,0),FALSE),VLOOKUP($B309,'Justerad allokering kvv'!$B$1:$AG$700,MATCH(V$1,'Justerad allokering kvv'!$B$1:$AF$1,0),FALSE)))</f>
        <v>0</v>
      </c>
      <c r="W309">
        <f>IF($B309=" ","",IF(ISERROR(1/VLOOKUP($B309,'Justerad allokering kvv'!$B$1:$AG$700,MATCH(W$1,'Justerad allokering kvv'!$B$1:$AF$1,0),FALSE)),VLOOKUP($B309,'Allokerad kvv'!$B$2:$AV$700,MATCH(W$1,'Allokerad kvv'!$B$1:$AV$1,0),FALSE),VLOOKUP($B309,'Justerad allokering kvv'!$B$1:$AG$700,MATCH(W$1,'Justerad allokering kvv'!$B$1:$AF$1,0),FALSE)))</f>
        <v>0</v>
      </c>
      <c r="X309">
        <f>IF($B309=" ","",IF(ISERROR(1/VLOOKUP($B309,'Justerad allokering kvv'!$B$1:$AG$700,MATCH(X$1,'Justerad allokering kvv'!$B$1:$AF$1,0),FALSE)),VLOOKUP($B309,'Allokerad kvv'!$B$2:$AV$700,MATCH(X$1,'Allokerad kvv'!$B$1:$AV$1,0),FALSE),VLOOKUP($B309,'Justerad allokering kvv'!$B$1:$AG$700,MATCH(X$1,'Justerad allokering kvv'!$B$1:$AF$1,0),FALSE)))</f>
        <v>0</v>
      </c>
      <c r="Y309">
        <f>IF($B309=" ","",IF(ISERROR(1/VLOOKUP($B309,'Justerad allokering kvv'!$B$1:$AG$700,MATCH(Y$1,'Justerad allokering kvv'!$B$1:$AF$1,0),FALSE)),VLOOKUP($B309,'Allokerad kvv'!$B$2:$AV$700,MATCH(Y$1,'Allokerad kvv'!$B$1:$AV$1,0),FALSE),VLOOKUP($B309,'Justerad allokering kvv'!$B$1:$AG$700,MATCH(Y$1,'Justerad allokering kvv'!$B$1:$AF$1,0),FALSE)))</f>
        <v>0</v>
      </c>
      <c r="AB309">
        <f>IFERROR(VLOOKUP($B309,Kraftvärmeprod!$B$1:$AO$424,MATCH("Tillförd energi från rökgaskondensering (GWh)",Kraftvärmeprod!$B$1:$AG$1,0),FALSE)/1,0)</f>
        <v>176.58</v>
      </c>
      <c r="AE309" s="122">
        <f t="shared" si="16"/>
        <v>564.45623999999998</v>
      </c>
      <c r="AG309">
        <f t="shared" si="17"/>
        <v>552.03363999999999</v>
      </c>
      <c r="AH309">
        <f t="shared" si="18"/>
        <v>375.45363999999995</v>
      </c>
      <c r="AI309">
        <f>IF(AH309=0,"",AH309/VLOOKUP(B309,Kraftvärmeprod!$B$1:$BC$480,MATCH("Summa tillförd energi exklusive rökgaskondensering",Kraftvärmeprod!$B$1:$BC$1,0),FALSE))</f>
        <v>0.44287283615751227</v>
      </c>
      <c r="AK309">
        <f t="shared" si="19"/>
        <v>371.35700000000003</v>
      </c>
    </row>
    <row r="310" spans="1:37" x14ac:dyDescent="0.25">
      <c r="A310" s="2" t="s">
        <v>477</v>
      </c>
      <c r="B310" s="2" t="s">
        <v>478</v>
      </c>
      <c r="C310">
        <f>IF($B310=" ","",IF(ISERROR(1/VLOOKUP($B310,'Justerad allokering kvv'!$B$1:$AG$700,MATCH(C$1,'Justerad allokering kvv'!$B$1:$AF$1,0),FALSE)),VLOOKUP($B310,'Allokerad kvv'!$B$2:$AV$700,MATCH(C$1,'Allokerad kvv'!$B$1:$AV$1,0),FALSE),VLOOKUP($B310,'Justerad allokering kvv'!$B$1:$AG$700,MATCH(C$1,'Justerad allokering kvv'!$B$1:$AF$1,0),FALSE)))</f>
        <v>0</v>
      </c>
      <c r="D310">
        <f>IF($B310=" ","",IF(ISERROR(1/VLOOKUP($B310,'Justerad allokering kvv'!$B$1:$AG$700,MATCH(D$1,'Justerad allokering kvv'!$B$1:$AF$1,0),FALSE)),VLOOKUP($B310,'Allokerad kvv'!$B$2:$AV$700,MATCH(D$1,'Allokerad kvv'!$B$1:$AV$1,0),FALSE),VLOOKUP($B310,'Justerad allokering kvv'!$B$1:$AG$700,MATCH(D$1,'Justerad allokering kvv'!$B$1:$AF$1,0),FALSE)))</f>
        <v>0</v>
      </c>
      <c r="E310">
        <f>IF($B310=" ","",IF(ISERROR(1/VLOOKUP($B310,'Justerad allokering kvv'!$B$1:$AG$700,MATCH(E$1,'Justerad allokering kvv'!$B$1:$AF$1,0),FALSE)),VLOOKUP($B310,'Allokerad kvv'!$B$2:$AV$700,MATCH(E$1,'Allokerad kvv'!$B$1:$AV$1,0),FALSE),VLOOKUP($B310,'Justerad allokering kvv'!$B$1:$AG$700,MATCH(E$1,'Justerad allokering kvv'!$B$1:$AF$1,0),FALSE)))</f>
        <v>0</v>
      </c>
      <c r="F310">
        <f>IF($B310=" ","",IF(ISERROR(1/VLOOKUP($B310,'Justerad allokering kvv'!$B$1:$AG$700,MATCH(F$1,'Justerad allokering kvv'!$B$1:$AF$1,0),FALSE)),VLOOKUP($B310,'Allokerad kvv'!$B$2:$AV$700,MATCH(F$1,'Allokerad kvv'!$B$1:$AV$1,0),FALSE),VLOOKUP($B310,'Justerad allokering kvv'!$B$1:$AG$700,MATCH(F$1,'Justerad allokering kvv'!$B$1:$AF$1,0),FALSE)))</f>
        <v>0</v>
      </c>
      <c r="G310">
        <f>IF($B310=" ","",IF(ISERROR(1/VLOOKUP($B310,'Justerad allokering kvv'!$B$1:$AG$700,MATCH(G$1,'Justerad allokering kvv'!$B$1:$AF$1,0),FALSE)),VLOOKUP($B310,'Allokerad kvv'!$B$2:$AV$700,MATCH(G$1,'Allokerad kvv'!$B$1:$AV$1,0),FALSE),VLOOKUP($B310,'Justerad allokering kvv'!$B$1:$AG$700,MATCH(G$1,'Justerad allokering kvv'!$B$1:$AF$1,0),FALSE)))</f>
        <v>0</v>
      </c>
      <c r="H310">
        <f>IF($B310=" ","",IF(ISERROR(1/VLOOKUP($B310,'Justerad allokering kvv'!$B$1:$AG$700,MATCH(H$1,'Justerad allokering kvv'!$B$1:$AF$1,0),FALSE)),VLOOKUP($B310,'Allokerad kvv'!$B$2:$AV$700,MATCH(H$1,'Allokerad kvv'!$B$1:$AV$1,0),FALSE),VLOOKUP($B310,'Justerad allokering kvv'!$B$1:$AG$700,MATCH(H$1,'Justerad allokering kvv'!$B$1:$AF$1,0),FALSE)))</f>
        <v>0</v>
      </c>
      <c r="I310">
        <f>IF($B310=" ","",IF(ISERROR(1/VLOOKUP($B310,'Justerad allokering kvv'!$B$1:$AG$700,MATCH(I$1,'Justerad allokering kvv'!$B$1:$AF$1,0),FALSE)),VLOOKUP($B310,'Allokerad kvv'!$B$2:$AV$700,MATCH(I$1,'Allokerad kvv'!$B$1:$AV$1,0),FALSE),VLOOKUP($B310,'Justerad allokering kvv'!$B$1:$AG$700,MATCH(I$1,'Justerad allokering kvv'!$B$1:$AF$1,0),FALSE)))</f>
        <v>0</v>
      </c>
      <c r="J310">
        <f>IF($B310=" ","",IF(ISERROR(1/VLOOKUP($B310,'Justerad allokering kvv'!$B$1:$AG$700,MATCH(J$1,'Justerad allokering kvv'!$B$1:$AF$1,0),FALSE)),VLOOKUP($B310,'Allokerad kvv'!$B$2:$AV$700,MATCH(J$1,'Allokerad kvv'!$B$1:$AV$1,0),FALSE),VLOOKUP($B310,'Justerad allokering kvv'!$B$1:$AG$700,MATCH(J$1,'Justerad allokering kvv'!$B$1:$AF$1,0),FALSE)))</f>
        <v>0</v>
      </c>
      <c r="K310">
        <f>IF($B310=" ","",IF(ISERROR(1/VLOOKUP($B310,'Justerad allokering kvv'!$B$1:$AG$700,MATCH(K$1,'Justerad allokering kvv'!$B$1:$AF$1,0),FALSE)),VLOOKUP($B310,'Allokerad kvv'!$B$2:$AV$700,MATCH(K$1,'Allokerad kvv'!$B$1:$AV$1,0),FALSE),VLOOKUP($B310,'Justerad allokering kvv'!$B$1:$AG$700,MATCH(K$1,'Justerad allokering kvv'!$B$1:$AF$1,0),FALSE)))</f>
        <v>0</v>
      </c>
      <c r="L310">
        <f>IF($B310=" ","",IF(ISERROR(1/VLOOKUP($B310,'Justerad allokering kvv'!$B$1:$AG$700,MATCH(L$1,'Justerad allokering kvv'!$B$1:$AF$1,0),FALSE)),VLOOKUP($B310,'Allokerad kvv'!$B$2:$AV$700,MATCH(L$1,'Allokerad kvv'!$B$1:$AV$1,0),FALSE),VLOOKUP($B310,'Justerad allokering kvv'!$B$1:$AG$700,MATCH(L$1,'Justerad allokering kvv'!$B$1:$AF$1,0),FALSE)))</f>
        <v>0</v>
      </c>
      <c r="M310">
        <f>IF($B310=" ","",IF(ISERROR(1/VLOOKUP($B310,'Justerad allokering kvv'!$B$1:$AG$700,MATCH(M$1,'Justerad allokering kvv'!$B$1:$AF$1,0),FALSE)),VLOOKUP($B310,'Allokerad kvv'!$B$2:$AV$700,MATCH(M$1,'Allokerad kvv'!$B$1:$AV$1,0),FALSE),VLOOKUP($B310,'Justerad allokering kvv'!$B$1:$AG$700,MATCH(M$1,'Justerad allokering kvv'!$B$1:$AF$1,0),FALSE)))</f>
        <v>0</v>
      </c>
      <c r="N310">
        <f>IF($B310=" ","",IF(ISERROR(1/VLOOKUP($B310,'Justerad allokering kvv'!$B$1:$AG$700,MATCH(N$1,'Justerad allokering kvv'!$B$1:$AF$1,0),FALSE)),VLOOKUP($B310,'Allokerad kvv'!$B$2:$AV$700,MATCH(N$1,'Allokerad kvv'!$B$1:$AV$1,0),FALSE),VLOOKUP($B310,'Justerad allokering kvv'!$B$1:$AG$700,MATCH(N$1,'Justerad allokering kvv'!$B$1:$AF$1,0),FALSE)))</f>
        <v>0</v>
      </c>
      <c r="O310">
        <f>IF($B310=" ","",IF(ISERROR(1/VLOOKUP($B310,'Justerad allokering kvv'!$B$1:$AG$700,MATCH(O$1,'Justerad allokering kvv'!$B$1:$AF$1,0),FALSE)),VLOOKUP($B310,'Allokerad kvv'!$B$2:$AV$700,MATCH(O$1,'Allokerad kvv'!$B$1:$AV$1,0),FALSE),VLOOKUP($B310,'Justerad allokering kvv'!$B$1:$AG$700,MATCH(O$1,'Justerad allokering kvv'!$B$1:$AF$1,0),FALSE)))</f>
        <v>0</v>
      </c>
      <c r="P310">
        <f>IF($B310=" ","",IF(ISERROR(1/VLOOKUP($B310,'Justerad allokering kvv'!$B$1:$AG$700,MATCH(P$1,'Justerad allokering kvv'!$B$1:$AF$1,0),FALSE)),VLOOKUP($B310,'Allokerad kvv'!$B$2:$AV$700,MATCH(P$1,'Allokerad kvv'!$B$1:$AV$1,0),FALSE),VLOOKUP($B310,'Justerad allokering kvv'!$B$1:$AG$700,MATCH(P$1,'Justerad allokering kvv'!$B$1:$AF$1,0),FALSE)))</f>
        <v>0</v>
      </c>
      <c r="Q310">
        <f>IF($B310=" ","",IF(ISERROR(1/VLOOKUP($B310,'Justerad allokering kvv'!$B$1:$AG$700,MATCH(Q$1,'Justerad allokering kvv'!$B$1:$AF$1,0),FALSE)),VLOOKUP($B310,'Allokerad kvv'!$B$2:$AV$700,MATCH(Q$1,'Allokerad kvv'!$B$1:$AV$1,0),FALSE),VLOOKUP($B310,'Justerad allokering kvv'!$B$1:$AG$700,MATCH(Q$1,'Justerad allokering kvv'!$B$1:$AF$1,0),FALSE)))</f>
        <v>0</v>
      </c>
      <c r="R310">
        <f>IF($B310=" ","",IF(ISERROR(1/VLOOKUP($B310,'Justerad allokering kvv'!$B$1:$AG$700,MATCH(R$1,'Justerad allokering kvv'!$B$1:$AF$1,0),FALSE)),VLOOKUP($B310,'Allokerad kvv'!$B$2:$AV$700,MATCH(R$1,'Allokerad kvv'!$B$1:$AV$1,0),FALSE),VLOOKUP($B310,'Justerad allokering kvv'!$B$1:$AG$700,MATCH(R$1,'Justerad allokering kvv'!$B$1:$AF$1,0),FALSE)))</f>
        <v>0</v>
      </c>
      <c r="S310">
        <f>IF($B310=" ","",IF(ISERROR(1/VLOOKUP($B310,'Justerad allokering kvv'!$B$1:$AG$700,MATCH(S$1,'Justerad allokering kvv'!$B$1:$AF$1,0),FALSE)),VLOOKUP($B310,'Allokerad kvv'!$B$2:$AV$700,MATCH(S$1,'Allokerad kvv'!$B$1:$AV$1,0),FALSE),VLOOKUP($B310,'Justerad allokering kvv'!$B$1:$AG$700,MATCH(S$1,'Justerad allokering kvv'!$B$1:$AF$1,0),FALSE)))</f>
        <v>0</v>
      </c>
      <c r="T310">
        <f>IF($B310=" ","",IF(ISERROR(1/VLOOKUP($B310,'Justerad allokering kvv'!$B$1:$AG$700,MATCH(T$1,'Justerad allokering kvv'!$B$1:$AF$1,0),FALSE)),VLOOKUP($B310,'Allokerad kvv'!$B$2:$AV$700,MATCH(T$1,'Allokerad kvv'!$B$1:$AV$1,0),FALSE),VLOOKUP($B310,'Justerad allokering kvv'!$B$1:$AG$700,MATCH(T$1,'Justerad allokering kvv'!$B$1:$AF$1,0),FALSE)))</f>
        <v>0</v>
      </c>
      <c r="U310">
        <f>IF($B310=" ","",IF(ISERROR(1/VLOOKUP($B310,'Justerad allokering kvv'!$B$1:$AG$700,MATCH(U$1,'Justerad allokering kvv'!$B$1:$AF$1,0),FALSE)),VLOOKUP($B310,'Allokerad kvv'!$B$2:$AV$700,MATCH(U$1,'Allokerad kvv'!$B$1:$AV$1,0),FALSE),VLOOKUP($B310,'Justerad allokering kvv'!$B$1:$AG$700,MATCH(U$1,'Justerad allokering kvv'!$B$1:$AF$1,0),FALSE)))</f>
        <v>0</v>
      </c>
      <c r="V310">
        <f>IF($B310=" ","",IF(ISERROR(1/VLOOKUP($B310,'Justerad allokering kvv'!$B$1:$AG$700,MATCH(V$1,'Justerad allokering kvv'!$B$1:$AF$1,0),FALSE)),VLOOKUP($B310,'Allokerad kvv'!$B$2:$AV$700,MATCH(V$1,'Allokerad kvv'!$B$1:$AV$1,0),FALSE),VLOOKUP($B310,'Justerad allokering kvv'!$B$1:$AG$700,MATCH(V$1,'Justerad allokering kvv'!$B$1:$AF$1,0),FALSE)))</f>
        <v>0</v>
      </c>
      <c r="W310">
        <f>IF($B310=" ","",IF(ISERROR(1/VLOOKUP($B310,'Justerad allokering kvv'!$B$1:$AG$700,MATCH(W$1,'Justerad allokering kvv'!$B$1:$AF$1,0),FALSE)),VLOOKUP($B310,'Allokerad kvv'!$B$2:$AV$700,MATCH(W$1,'Allokerad kvv'!$B$1:$AV$1,0),FALSE),VLOOKUP($B310,'Justerad allokering kvv'!$B$1:$AG$700,MATCH(W$1,'Justerad allokering kvv'!$B$1:$AF$1,0),FALSE)))</f>
        <v>0</v>
      </c>
      <c r="X310">
        <f>IF($B310=" ","",IF(ISERROR(1/VLOOKUP($B310,'Justerad allokering kvv'!$B$1:$AG$700,MATCH(X$1,'Justerad allokering kvv'!$B$1:$AF$1,0),FALSE)),VLOOKUP($B310,'Allokerad kvv'!$B$2:$AV$700,MATCH(X$1,'Allokerad kvv'!$B$1:$AV$1,0),FALSE),VLOOKUP($B310,'Justerad allokering kvv'!$B$1:$AG$700,MATCH(X$1,'Justerad allokering kvv'!$B$1:$AF$1,0),FALSE)))</f>
        <v>0</v>
      </c>
      <c r="Y310">
        <f>IF($B310=" ","",IF(ISERROR(1/VLOOKUP($B310,'Justerad allokering kvv'!$B$1:$AG$700,MATCH(Y$1,'Justerad allokering kvv'!$B$1:$AF$1,0),FALSE)),VLOOKUP($B310,'Allokerad kvv'!$B$2:$AV$700,MATCH(Y$1,'Allokerad kvv'!$B$1:$AV$1,0),FALSE),VLOOKUP($B310,'Justerad allokering kvv'!$B$1:$AG$700,MATCH(Y$1,'Justerad allokering kvv'!$B$1:$AF$1,0),FALSE)))</f>
        <v>0</v>
      </c>
      <c r="AB310">
        <f>IFERROR(VLOOKUP($B310,Kraftvärmeprod!$B$1:$AO$424,MATCH("Tillförd energi från rökgaskondensering (GWh)",Kraftvärmeprod!$B$1:$AG$1,0),FALSE)/1,0)</f>
        <v>0</v>
      </c>
      <c r="AE310" s="122">
        <f t="shared" si="16"/>
        <v>0</v>
      </c>
      <c r="AG310">
        <f t="shared" si="17"/>
        <v>0</v>
      </c>
      <c r="AH310">
        <f t="shared" si="18"/>
        <v>0</v>
      </c>
      <c r="AI310" t="str">
        <f>IF(AH310=0,"",AH310/VLOOKUP(B310,Kraftvärmeprod!$B$1:$BC$480,MATCH("Summa tillförd energi exklusive rökgaskondensering",Kraftvärmeprod!$B$1:$BC$1,0),FALSE))</f>
        <v/>
      </c>
      <c r="AK310">
        <f t="shared" si="19"/>
        <v>0</v>
      </c>
    </row>
    <row r="311" spans="1:37" x14ac:dyDescent="0.25">
      <c r="A311" s="2" t="s">
        <v>477</v>
      </c>
      <c r="B311" s="2" t="s">
        <v>479</v>
      </c>
      <c r="C311">
        <f>IF($B311=" ","",IF(ISERROR(1/VLOOKUP($B311,'Justerad allokering kvv'!$B$1:$AG$700,MATCH(C$1,'Justerad allokering kvv'!$B$1:$AF$1,0),FALSE)),VLOOKUP($B311,'Allokerad kvv'!$B$2:$AV$700,MATCH(C$1,'Allokerad kvv'!$B$1:$AV$1,0),FALSE),VLOOKUP($B311,'Justerad allokering kvv'!$B$1:$AG$700,MATCH(C$1,'Justerad allokering kvv'!$B$1:$AF$1,0),FALSE)))</f>
        <v>0</v>
      </c>
      <c r="D311">
        <f>IF($B311=" ","",IF(ISERROR(1/VLOOKUP($B311,'Justerad allokering kvv'!$B$1:$AG$700,MATCH(D$1,'Justerad allokering kvv'!$B$1:$AF$1,0),FALSE)),VLOOKUP($B311,'Allokerad kvv'!$B$2:$AV$700,MATCH(D$1,'Allokerad kvv'!$B$1:$AV$1,0),FALSE),VLOOKUP($B311,'Justerad allokering kvv'!$B$1:$AG$700,MATCH(D$1,'Justerad allokering kvv'!$B$1:$AF$1,0),FALSE)))</f>
        <v>0</v>
      </c>
      <c r="E311">
        <f>IF($B311=" ","",IF(ISERROR(1/VLOOKUP($B311,'Justerad allokering kvv'!$B$1:$AG$700,MATCH(E$1,'Justerad allokering kvv'!$B$1:$AF$1,0),FALSE)),VLOOKUP($B311,'Allokerad kvv'!$B$2:$AV$700,MATCH(E$1,'Allokerad kvv'!$B$1:$AV$1,0),FALSE),VLOOKUP($B311,'Justerad allokering kvv'!$B$1:$AG$700,MATCH(E$1,'Justerad allokering kvv'!$B$1:$AF$1,0),FALSE)))</f>
        <v>0</v>
      </c>
      <c r="F311">
        <f>IF($B311=" ","",IF(ISERROR(1/VLOOKUP($B311,'Justerad allokering kvv'!$B$1:$AG$700,MATCH(F$1,'Justerad allokering kvv'!$B$1:$AF$1,0),FALSE)),VLOOKUP($B311,'Allokerad kvv'!$B$2:$AV$700,MATCH(F$1,'Allokerad kvv'!$B$1:$AV$1,0),FALSE),VLOOKUP($B311,'Justerad allokering kvv'!$B$1:$AG$700,MATCH(F$1,'Justerad allokering kvv'!$B$1:$AF$1,0),FALSE)))</f>
        <v>0</v>
      </c>
      <c r="G311">
        <f>IF($B311=" ","",IF(ISERROR(1/VLOOKUP($B311,'Justerad allokering kvv'!$B$1:$AG$700,MATCH(G$1,'Justerad allokering kvv'!$B$1:$AF$1,0),FALSE)),VLOOKUP($B311,'Allokerad kvv'!$B$2:$AV$700,MATCH(G$1,'Allokerad kvv'!$B$1:$AV$1,0),FALSE),VLOOKUP($B311,'Justerad allokering kvv'!$B$1:$AG$700,MATCH(G$1,'Justerad allokering kvv'!$B$1:$AF$1,0),FALSE)))</f>
        <v>6.5576499999999999E-3</v>
      </c>
      <c r="H311">
        <f>IF($B311=" ","",IF(ISERROR(1/VLOOKUP($B311,'Justerad allokering kvv'!$B$1:$AG$700,MATCH(H$1,'Justerad allokering kvv'!$B$1:$AF$1,0),FALSE)),VLOOKUP($B311,'Allokerad kvv'!$B$2:$AV$700,MATCH(H$1,'Allokerad kvv'!$B$1:$AV$1,0),FALSE),VLOOKUP($B311,'Justerad allokering kvv'!$B$1:$AG$700,MATCH(H$1,'Justerad allokering kvv'!$B$1:$AF$1,0),FALSE)))</f>
        <v>0</v>
      </c>
      <c r="I311">
        <f>IF($B311=" ","",IF(ISERROR(1/VLOOKUP($B311,'Justerad allokering kvv'!$B$1:$AG$700,MATCH(I$1,'Justerad allokering kvv'!$B$1:$AF$1,0),FALSE)),VLOOKUP($B311,'Allokerad kvv'!$B$2:$AV$700,MATCH(I$1,'Allokerad kvv'!$B$1:$AV$1,0),FALSE),VLOOKUP($B311,'Justerad allokering kvv'!$B$1:$AG$700,MATCH(I$1,'Justerad allokering kvv'!$B$1:$AF$1,0),FALSE)))</f>
        <v>0</v>
      </c>
      <c r="J311">
        <f>IF($B311=" ","",IF(ISERROR(1/VLOOKUP($B311,'Justerad allokering kvv'!$B$1:$AG$700,MATCH(J$1,'Justerad allokering kvv'!$B$1:$AF$1,0),FALSE)),VLOOKUP($B311,'Allokerad kvv'!$B$2:$AV$700,MATCH(J$1,'Allokerad kvv'!$B$1:$AV$1,0),FALSE),VLOOKUP($B311,'Justerad allokering kvv'!$B$1:$AG$700,MATCH(J$1,'Justerad allokering kvv'!$B$1:$AF$1,0),FALSE)))</f>
        <v>1.8492900000000001</v>
      </c>
      <c r="K311">
        <f>IF($B311=" ","",IF(ISERROR(1/VLOOKUP($B311,'Justerad allokering kvv'!$B$1:$AG$700,MATCH(K$1,'Justerad allokering kvv'!$B$1:$AF$1,0),FALSE)),VLOOKUP($B311,'Allokerad kvv'!$B$2:$AV$700,MATCH(K$1,'Allokerad kvv'!$B$1:$AV$1,0),FALSE),VLOOKUP($B311,'Justerad allokering kvv'!$B$1:$AG$700,MATCH(K$1,'Justerad allokering kvv'!$B$1:$AF$1,0),FALSE)))</f>
        <v>0</v>
      </c>
      <c r="L311">
        <f>IF($B311=" ","",IF(ISERROR(1/VLOOKUP($B311,'Justerad allokering kvv'!$B$1:$AG$700,MATCH(L$1,'Justerad allokering kvv'!$B$1:$AF$1,0),FALSE)),VLOOKUP($B311,'Allokerad kvv'!$B$2:$AV$700,MATCH(L$1,'Allokerad kvv'!$B$1:$AV$1,0),FALSE),VLOOKUP($B311,'Justerad allokering kvv'!$B$1:$AG$700,MATCH(L$1,'Justerad allokering kvv'!$B$1:$AF$1,0),FALSE)))</f>
        <v>100</v>
      </c>
      <c r="M311">
        <f>IF($B311=" ","",IF(ISERROR(1/VLOOKUP($B311,'Justerad allokering kvv'!$B$1:$AG$700,MATCH(M$1,'Justerad allokering kvv'!$B$1:$AF$1,0),FALSE)),VLOOKUP($B311,'Allokerad kvv'!$B$2:$AV$700,MATCH(M$1,'Allokerad kvv'!$B$1:$AV$1,0),FALSE),VLOOKUP($B311,'Justerad allokering kvv'!$B$1:$AG$700,MATCH(M$1,'Justerad allokering kvv'!$B$1:$AF$1,0),FALSE)))</f>
        <v>0</v>
      </c>
      <c r="N311">
        <f>IF($B311=" ","",IF(ISERROR(1/VLOOKUP($B311,'Justerad allokering kvv'!$B$1:$AG$700,MATCH(N$1,'Justerad allokering kvv'!$B$1:$AF$1,0),FALSE)),VLOOKUP($B311,'Allokerad kvv'!$B$2:$AV$700,MATCH(N$1,'Allokerad kvv'!$B$1:$AV$1,0),FALSE),VLOOKUP($B311,'Justerad allokering kvv'!$B$1:$AG$700,MATCH(N$1,'Justerad allokering kvv'!$B$1:$AF$1,0),FALSE)))</f>
        <v>0</v>
      </c>
      <c r="O311">
        <f>IF($B311=" ","",IF(ISERROR(1/VLOOKUP($B311,'Justerad allokering kvv'!$B$1:$AG$700,MATCH(O$1,'Justerad allokering kvv'!$B$1:$AF$1,0),FALSE)),VLOOKUP($B311,'Allokerad kvv'!$B$2:$AV$700,MATCH(O$1,'Allokerad kvv'!$B$1:$AV$1,0),FALSE),VLOOKUP($B311,'Justerad allokering kvv'!$B$1:$AG$700,MATCH(O$1,'Justerad allokering kvv'!$B$1:$AF$1,0),FALSE)))</f>
        <v>0</v>
      </c>
      <c r="P311">
        <f>IF($B311=" ","",IF(ISERROR(1/VLOOKUP($B311,'Justerad allokering kvv'!$B$1:$AG$700,MATCH(P$1,'Justerad allokering kvv'!$B$1:$AF$1,0),FALSE)),VLOOKUP($B311,'Allokerad kvv'!$B$2:$AV$700,MATCH(P$1,'Allokerad kvv'!$B$1:$AV$1,0),FALSE),VLOOKUP($B311,'Justerad allokering kvv'!$B$1:$AG$700,MATCH(P$1,'Justerad allokering kvv'!$B$1:$AF$1,0),FALSE)))</f>
        <v>0</v>
      </c>
      <c r="Q311">
        <f>IF($B311=" ","",IF(ISERROR(1/VLOOKUP($B311,'Justerad allokering kvv'!$B$1:$AG$700,MATCH(Q$1,'Justerad allokering kvv'!$B$1:$AF$1,0),FALSE)),VLOOKUP($B311,'Allokerad kvv'!$B$2:$AV$700,MATCH(Q$1,'Allokerad kvv'!$B$1:$AV$1,0),FALSE),VLOOKUP($B311,'Justerad allokering kvv'!$B$1:$AG$700,MATCH(Q$1,'Justerad allokering kvv'!$B$1:$AF$1,0),FALSE)))</f>
        <v>0</v>
      </c>
      <c r="R311">
        <f>IF($B311=" ","",IF(ISERROR(1/VLOOKUP($B311,'Justerad allokering kvv'!$B$1:$AG$700,MATCH(R$1,'Justerad allokering kvv'!$B$1:$AF$1,0),FALSE)),VLOOKUP($B311,'Allokerad kvv'!$B$2:$AV$700,MATCH(R$1,'Allokerad kvv'!$B$1:$AV$1,0),FALSE),VLOOKUP($B311,'Justerad allokering kvv'!$B$1:$AG$700,MATCH(R$1,'Justerad allokering kvv'!$B$1:$AF$1,0),FALSE)))</f>
        <v>1.8430500000000001</v>
      </c>
      <c r="S311">
        <f>IF($B311=" ","",IF(ISERROR(1/VLOOKUP($B311,'Justerad allokering kvv'!$B$1:$AG$700,MATCH(S$1,'Justerad allokering kvv'!$B$1:$AF$1,0),FALSE)),VLOOKUP($B311,'Allokerad kvv'!$B$2:$AV$700,MATCH(S$1,'Allokerad kvv'!$B$1:$AV$1,0),FALSE),VLOOKUP($B311,'Justerad allokering kvv'!$B$1:$AG$700,MATCH(S$1,'Justerad allokering kvv'!$B$1:$AF$1,0),FALSE)))</f>
        <v>0</v>
      </c>
      <c r="T311">
        <f>IF($B311=" ","",IF(ISERROR(1/VLOOKUP($B311,'Justerad allokering kvv'!$B$1:$AG$700,MATCH(T$1,'Justerad allokering kvv'!$B$1:$AF$1,0),FALSE)),VLOOKUP($B311,'Allokerad kvv'!$B$2:$AV$700,MATCH(T$1,'Allokerad kvv'!$B$1:$AV$1,0),FALSE),VLOOKUP($B311,'Justerad allokering kvv'!$B$1:$AG$700,MATCH(T$1,'Justerad allokering kvv'!$B$1:$AF$1,0),FALSE)))</f>
        <v>0</v>
      </c>
      <c r="U311">
        <f>IF($B311=" ","",IF(ISERROR(1/VLOOKUP($B311,'Justerad allokering kvv'!$B$1:$AG$700,MATCH(U$1,'Justerad allokering kvv'!$B$1:$AF$1,0),FALSE)),VLOOKUP($B311,'Allokerad kvv'!$B$2:$AV$700,MATCH(U$1,'Allokerad kvv'!$B$1:$AV$1,0),FALSE),VLOOKUP($B311,'Justerad allokering kvv'!$B$1:$AG$700,MATCH(U$1,'Justerad allokering kvv'!$B$1:$AF$1,0),FALSE)))</f>
        <v>0</v>
      </c>
      <c r="V311">
        <f>IF($B311=" ","",IF(ISERROR(1/VLOOKUP($B311,'Justerad allokering kvv'!$B$1:$AG$700,MATCH(V$1,'Justerad allokering kvv'!$B$1:$AF$1,0),FALSE)),VLOOKUP($B311,'Allokerad kvv'!$B$2:$AV$700,MATCH(V$1,'Allokerad kvv'!$B$1:$AV$1,0),FALSE),VLOOKUP($B311,'Justerad allokering kvv'!$B$1:$AG$700,MATCH(V$1,'Justerad allokering kvv'!$B$1:$AF$1,0),FALSE)))</f>
        <v>0</v>
      </c>
      <c r="W311">
        <f>IF($B311=" ","",IF(ISERROR(1/VLOOKUP($B311,'Justerad allokering kvv'!$B$1:$AG$700,MATCH(W$1,'Justerad allokering kvv'!$B$1:$AF$1,0),FALSE)),VLOOKUP($B311,'Allokerad kvv'!$B$2:$AV$700,MATCH(W$1,'Allokerad kvv'!$B$1:$AV$1,0),FALSE),VLOOKUP($B311,'Justerad allokering kvv'!$B$1:$AG$700,MATCH(W$1,'Justerad allokering kvv'!$B$1:$AF$1,0),FALSE)))</f>
        <v>0</v>
      </c>
      <c r="X311">
        <f>IF($B311=" ","",IF(ISERROR(1/VLOOKUP($B311,'Justerad allokering kvv'!$B$1:$AG$700,MATCH(X$1,'Justerad allokering kvv'!$B$1:$AF$1,0),FALSE)),VLOOKUP($B311,'Allokerad kvv'!$B$2:$AV$700,MATCH(X$1,'Allokerad kvv'!$B$1:$AV$1,0),FALSE),VLOOKUP($B311,'Justerad allokering kvv'!$B$1:$AG$700,MATCH(X$1,'Justerad allokering kvv'!$B$1:$AF$1,0),FALSE)))</f>
        <v>0</v>
      </c>
      <c r="Y311">
        <f>IF($B311=" ","",IF(ISERROR(1/VLOOKUP($B311,'Justerad allokering kvv'!$B$1:$AG$700,MATCH(Y$1,'Justerad allokering kvv'!$B$1:$AF$1,0),FALSE)),VLOOKUP($B311,'Allokerad kvv'!$B$2:$AV$700,MATCH(Y$1,'Allokerad kvv'!$B$1:$AV$1,0),FALSE),VLOOKUP($B311,'Justerad allokering kvv'!$B$1:$AG$700,MATCH(Y$1,'Justerad allokering kvv'!$B$1:$AF$1,0),FALSE)))</f>
        <v>0</v>
      </c>
      <c r="AB311">
        <f>IFERROR(VLOOKUP($B311,Kraftvärmeprod!$B$1:$AO$424,MATCH("Tillförd energi från rökgaskondensering (GWh)",Kraftvärmeprod!$B$1:$AG$1,0),FALSE)/1,0)</f>
        <v>0</v>
      </c>
      <c r="AE311" s="122">
        <f t="shared" si="16"/>
        <v>103.69889765000001</v>
      </c>
      <c r="AG311">
        <f t="shared" si="17"/>
        <v>101.85584765</v>
      </c>
      <c r="AH311">
        <f t="shared" si="18"/>
        <v>101.85584765</v>
      </c>
      <c r="AI311">
        <f>IF(AH311=0,"",AH311/VLOOKUP(B311,Kraftvärmeprod!$B$1:$BC$480,MATCH("Summa tillförd energi exklusive rökgaskondensering",Kraftvärmeprod!$B$1:$BC$1,0),FALSE))</f>
        <v>0.64217796891747048</v>
      </c>
      <c r="AK311">
        <f t="shared" si="19"/>
        <v>101.84929</v>
      </c>
    </row>
    <row r="312" spans="1:37" x14ac:dyDescent="0.25">
      <c r="A312" s="2" t="s">
        <v>477</v>
      </c>
      <c r="B312" s="2" t="s">
        <v>480</v>
      </c>
      <c r="C312">
        <f>IF($B312=" ","",IF(ISERROR(1/VLOOKUP($B312,'Justerad allokering kvv'!$B$1:$AG$700,MATCH(C$1,'Justerad allokering kvv'!$B$1:$AF$1,0),FALSE)),VLOOKUP($B312,'Allokerad kvv'!$B$2:$AV$700,MATCH(C$1,'Allokerad kvv'!$B$1:$AV$1,0),FALSE),VLOOKUP($B312,'Justerad allokering kvv'!$B$1:$AG$700,MATCH(C$1,'Justerad allokering kvv'!$B$1:$AF$1,0),FALSE)))</f>
        <v>0</v>
      </c>
      <c r="D312">
        <f>IF($B312=" ","",IF(ISERROR(1/VLOOKUP($B312,'Justerad allokering kvv'!$B$1:$AG$700,MATCH(D$1,'Justerad allokering kvv'!$B$1:$AF$1,0),FALSE)),VLOOKUP($B312,'Allokerad kvv'!$B$2:$AV$700,MATCH(D$1,'Allokerad kvv'!$B$1:$AV$1,0),FALSE),VLOOKUP($B312,'Justerad allokering kvv'!$B$1:$AG$700,MATCH(D$1,'Justerad allokering kvv'!$B$1:$AF$1,0),FALSE)))</f>
        <v>0</v>
      </c>
      <c r="E312">
        <f>IF($B312=" ","",IF(ISERROR(1/VLOOKUP($B312,'Justerad allokering kvv'!$B$1:$AG$700,MATCH(E$1,'Justerad allokering kvv'!$B$1:$AF$1,0),FALSE)),VLOOKUP($B312,'Allokerad kvv'!$B$2:$AV$700,MATCH(E$1,'Allokerad kvv'!$B$1:$AV$1,0),FALSE),VLOOKUP($B312,'Justerad allokering kvv'!$B$1:$AG$700,MATCH(E$1,'Justerad allokering kvv'!$B$1:$AF$1,0),FALSE)))</f>
        <v>0</v>
      </c>
      <c r="F312">
        <f>IF($B312=" ","",IF(ISERROR(1/VLOOKUP($B312,'Justerad allokering kvv'!$B$1:$AG$700,MATCH(F$1,'Justerad allokering kvv'!$B$1:$AF$1,0),FALSE)),VLOOKUP($B312,'Allokerad kvv'!$B$2:$AV$700,MATCH(F$1,'Allokerad kvv'!$B$1:$AV$1,0),FALSE),VLOOKUP($B312,'Justerad allokering kvv'!$B$1:$AG$700,MATCH(F$1,'Justerad allokering kvv'!$B$1:$AF$1,0),FALSE)))</f>
        <v>0</v>
      </c>
      <c r="G312">
        <f>IF($B312=" ","",IF(ISERROR(1/VLOOKUP($B312,'Justerad allokering kvv'!$B$1:$AG$700,MATCH(G$1,'Justerad allokering kvv'!$B$1:$AF$1,0),FALSE)),VLOOKUP($B312,'Allokerad kvv'!$B$2:$AV$700,MATCH(G$1,'Allokerad kvv'!$B$1:$AV$1,0),FALSE),VLOOKUP($B312,'Justerad allokering kvv'!$B$1:$AG$700,MATCH(G$1,'Justerad allokering kvv'!$B$1:$AF$1,0),FALSE)))</f>
        <v>0</v>
      </c>
      <c r="H312">
        <f>IF($B312=" ","",IF(ISERROR(1/VLOOKUP($B312,'Justerad allokering kvv'!$B$1:$AG$700,MATCH(H$1,'Justerad allokering kvv'!$B$1:$AF$1,0),FALSE)),VLOOKUP($B312,'Allokerad kvv'!$B$2:$AV$700,MATCH(H$1,'Allokerad kvv'!$B$1:$AV$1,0),FALSE),VLOOKUP($B312,'Justerad allokering kvv'!$B$1:$AG$700,MATCH(H$1,'Justerad allokering kvv'!$B$1:$AF$1,0),FALSE)))</f>
        <v>0</v>
      </c>
      <c r="I312">
        <f>IF($B312=" ","",IF(ISERROR(1/VLOOKUP($B312,'Justerad allokering kvv'!$B$1:$AG$700,MATCH(I$1,'Justerad allokering kvv'!$B$1:$AF$1,0),FALSE)),VLOOKUP($B312,'Allokerad kvv'!$B$2:$AV$700,MATCH(I$1,'Allokerad kvv'!$B$1:$AV$1,0),FALSE),VLOOKUP($B312,'Justerad allokering kvv'!$B$1:$AG$700,MATCH(I$1,'Justerad allokering kvv'!$B$1:$AF$1,0),FALSE)))</f>
        <v>0</v>
      </c>
      <c r="J312">
        <f>IF($B312=" ","",IF(ISERROR(1/VLOOKUP($B312,'Justerad allokering kvv'!$B$1:$AG$700,MATCH(J$1,'Justerad allokering kvv'!$B$1:$AF$1,0),FALSE)),VLOOKUP($B312,'Allokerad kvv'!$B$2:$AV$700,MATCH(J$1,'Allokerad kvv'!$B$1:$AV$1,0),FALSE),VLOOKUP($B312,'Justerad allokering kvv'!$B$1:$AG$700,MATCH(J$1,'Justerad allokering kvv'!$B$1:$AF$1,0),FALSE)))</f>
        <v>0</v>
      </c>
      <c r="K312">
        <f>IF($B312=" ","",IF(ISERROR(1/VLOOKUP($B312,'Justerad allokering kvv'!$B$1:$AG$700,MATCH(K$1,'Justerad allokering kvv'!$B$1:$AF$1,0),FALSE)),VLOOKUP($B312,'Allokerad kvv'!$B$2:$AV$700,MATCH(K$1,'Allokerad kvv'!$B$1:$AV$1,0),FALSE),VLOOKUP($B312,'Justerad allokering kvv'!$B$1:$AG$700,MATCH(K$1,'Justerad allokering kvv'!$B$1:$AF$1,0),FALSE)))</f>
        <v>0</v>
      </c>
      <c r="L312">
        <f>IF($B312=" ","",IF(ISERROR(1/VLOOKUP($B312,'Justerad allokering kvv'!$B$1:$AG$700,MATCH(L$1,'Justerad allokering kvv'!$B$1:$AF$1,0),FALSE)),VLOOKUP($B312,'Allokerad kvv'!$B$2:$AV$700,MATCH(L$1,'Allokerad kvv'!$B$1:$AV$1,0),FALSE),VLOOKUP($B312,'Justerad allokering kvv'!$B$1:$AG$700,MATCH(L$1,'Justerad allokering kvv'!$B$1:$AF$1,0),FALSE)))</f>
        <v>0</v>
      </c>
      <c r="M312">
        <f>IF($B312=" ","",IF(ISERROR(1/VLOOKUP($B312,'Justerad allokering kvv'!$B$1:$AG$700,MATCH(M$1,'Justerad allokering kvv'!$B$1:$AF$1,0),FALSE)),VLOOKUP($B312,'Allokerad kvv'!$B$2:$AV$700,MATCH(M$1,'Allokerad kvv'!$B$1:$AV$1,0),FALSE),VLOOKUP($B312,'Justerad allokering kvv'!$B$1:$AG$700,MATCH(M$1,'Justerad allokering kvv'!$B$1:$AF$1,0),FALSE)))</f>
        <v>0</v>
      </c>
      <c r="N312">
        <f>IF($B312=" ","",IF(ISERROR(1/VLOOKUP($B312,'Justerad allokering kvv'!$B$1:$AG$700,MATCH(N$1,'Justerad allokering kvv'!$B$1:$AF$1,0),FALSE)),VLOOKUP($B312,'Allokerad kvv'!$B$2:$AV$700,MATCH(N$1,'Allokerad kvv'!$B$1:$AV$1,0),FALSE),VLOOKUP($B312,'Justerad allokering kvv'!$B$1:$AG$700,MATCH(N$1,'Justerad allokering kvv'!$B$1:$AF$1,0),FALSE)))</f>
        <v>0</v>
      </c>
      <c r="O312">
        <f>IF($B312=" ","",IF(ISERROR(1/VLOOKUP($B312,'Justerad allokering kvv'!$B$1:$AG$700,MATCH(O$1,'Justerad allokering kvv'!$B$1:$AF$1,0),FALSE)),VLOOKUP($B312,'Allokerad kvv'!$B$2:$AV$700,MATCH(O$1,'Allokerad kvv'!$B$1:$AV$1,0),FALSE),VLOOKUP($B312,'Justerad allokering kvv'!$B$1:$AG$700,MATCH(O$1,'Justerad allokering kvv'!$B$1:$AF$1,0),FALSE)))</f>
        <v>0</v>
      </c>
      <c r="P312">
        <f>IF($B312=" ","",IF(ISERROR(1/VLOOKUP($B312,'Justerad allokering kvv'!$B$1:$AG$700,MATCH(P$1,'Justerad allokering kvv'!$B$1:$AF$1,0),FALSE)),VLOOKUP($B312,'Allokerad kvv'!$B$2:$AV$700,MATCH(P$1,'Allokerad kvv'!$B$1:$AV$1,0),FALSE),VLOOKUP($B312,'Justerad allokering kvv'!$B$1:$AG$700,MATCH(P$1,'Justerad allokering kvv'!$B$1:$AF$1,0),FALSE)))</f>
        <v>0</v>
      </c>
      <c r="Q312">
        <f>IF($B312=" ","",IF(ISERROR(1/VLOOKUP($B312,'Justerad allokering kvv'!$B$1:$AG$700,MATCH(Q$1,'Justerad allokering kvv'!$B$1:$AF$1,0),FALSE)),VLOOKUP($B312,'Allokerad kvv'!$B$2:$AV$700,MATCH(Q$1,'Allokerad kvv'!$B$1:$AV$1,0),FALSE),VLOOKUP($B312,'Justerad allokering kvv'!$B$1:$AG$700,MATCH(Q$1,'Justerad allokering kvv'!$B$1:$AF$1,0),FALSE)))</f>
        <v>0</v>
      </c>
      <c r="R312">
        <f>IF($B312=" ","",IF(ISERROR(1/VLOOKUP($B312,'Justerad allokering kvv'!$B$1:$AG$700,MATCH(R$1,'Justerad allokering kvv'!$B$1:$AF$1,0),FALSE)),VLOOKUP($B312,'Allokerad kvv'!$B$2:$AV$700,MATCH(R$1,'Allokerad kvv'!$B$1:$AV$1,0),FALSE),VLOOKUP($B312,'Justerad allokering kvv'!$B$1:$AG$700,MATCH(R$1,'Justerad allokering kvv'!$B$1:$AF$1,0),FALSE)))</f>
        <v>0</v>
      </c>
      <c r="S312">
        <f>IF($B312=" ","",IF(ISERROR(1/VLOOKUP($B312,'Justerad allokering kvv'!$B$1:$AG$700,MATCH(S$1,'Justerad allokering kvv'!$B$1:$AF$1,0),FALSE)),VLOOKUP($B312,'Allokerad kvv'!$B$2:$AV$700,MATCH(S$1,'Allokerad kvv'!$B$1:$AV$1,0),FALSE),VLOOKUP($B312,'Justerad allokering kvv'!$B$1:$AG$700,MATCH(S$1,'Justerad allokering kvv'!$B$1:$AF$1,0),FALSE)))</f>
        <v>0</v>
      </c>
      <c r="T312">
        <f>IF($B312=" ","",IF(ISERROR(1/VLOOKUP($B312,'Justerad allokering kvv'!$B$1:$AG$700,MATCH(T$1,'Justerad allokering kvv'!$B$1:$AF$1,0),FALSE)),VLOOKUP($B312,'Allokerad kvv'!$B$2:$AV$700,MATCH(T$1,'Allokerad kvv'!$B$1:$AV$1,0),FALSE),VLOOKUP($B312,'Justerad allokering kvv'!$B$1:$AG$700,MATCH(T$1,'Justerad allokering kvv'!$B$1:$AF$1,0),FALSE)))</f>
        <v>0</v>
      </c>
      <c r="U312">
        <f>IF($B312=" ","",IF(ISERROR(1/VLOOKUP($B312,'Justerad allokering kvv'!$B$1:$AG$700,MATCH(U$1,'Justerad allokering kvv'!$B$1:$AF$1,0),FALSE)),VLOOKUP($B312,'Allokerad kvv'!$B$2:$AV$700,MATCH(U$1,'Allokerad kvv'!$B$1:$AV$1,0),FALSE),VLOOKUP($B312,'Justerad allokering kvv'!$B$1:$AG$700,MATCH(U$1,'Justerad allokering kvv'!$B$1:$AF$1,0),FALSE)))</f>
        <v>0</v>
      </c>
      <c r="V312">
        <f>IF($B312=" ","",IF(ISERROR(1/VLOOKUP($B312,'Justerad allokering kvv'!$B$1:$AG$700,MATCH(V$1,'Justerad allokering kvv'!$B$1:$AF$1,0),FALSE)),VLOOKUP($B312,'Allokerad kvv'!$B$2:$AV$700,MATCH(V$1,'Allokerad kvv'!$B$1:$AV$1,0),FALSE),VLOOKUP($B312,'Justerad allokering kvv'!$B$1:$AG$700,MATCH(V$1,'Justerad allokering kvv'!$B$1:$AF$1,0),FALSE)))</f>
        <v>0</v>
      </c>
      <c r="W312">
        <f>IF($B312=" ","",IF(ISERROR(1/VLOOKUP($B312,'Justerad allokering kvv'!$B$1:$AG$700,MATCH(W$1,'Justerad allokering kvv'!$B$1:$AF$1,0),FALSE)),VLOOKUP($B312,'Allokerad kvv'!$B$2:$AV$700,MATCH(W$1,'Allokerad kvv'!$B$1:$AV$1,0),FALSE),VLOOKUP($B312,'Justerad allokering kvv'!$B$1:$AG$700,MATCH(W$1,'Justerad allokering kvv'!$B$1:$AF$1,0),FALSE)))</f>
        <v>0</v>
      </c>
      <c r="X312">
        <f>IF($B312=" ","",IF(ISERROR(1/VLOOKUP($B312,'Justerad allokering kvv'!$B$1:$AG$700,MATCH(X$1,'Justerad allokering kvv'!$B$1:$AF$1,0),FALSE)),VLOOKUP($B312,'Allokerad kvv'!$B$2:$AV$700,MATCH(X$1,'Allokerad kvv'!$B$1:$AV$1,0),FALSE),VLOOKUP($B312,'Justerad allokering kvv'!$B$1:$AG$700,MATCH(X$1,'Justerad allokering kvv'!$B$1:$AF$1,0),FALSE)))</f>
        <v>0</v>
      </c>
      <c r="Y312">
        <f>IF($B312=" ","",IF(ISERROR(1/VLOOKUP($B312,'Justerad allokering kvv'!$B$1:$AG$700,MATCH(Y$1,'Justerad allokering kvv'!$B$1:$AF$1,0),FALSE)),VLOOKUP($B312,'Allokerad kvv'!$B$2:$AV$700,MATCH(Y$1,'Allokerad kvv'!$B$1:$AV$1,0),FALSE),VLOOKUP($B312,'Justerad allokering kvv'!$B$1:$AG$700,MATCH(Y$1,'Justerad allokering kvv'!$B$1:$AF$1,0),FALSE)))</f>
        <v>0</v>
      </c>
      <c r="AB312">
        <f>IFERROR(VLOOKUP($B312,Kraftvärmeprod!$B$1:$AO$424,MATCH("Tillförd energi från rökgaskondensering (GWh)",Kraftvärmeprod!$B$1:$AG$1,0),FALSE)/1,0)</f>
        <v>0</v>
      </c>
      <c r="AE312" s="122">
        <f t="shared" si="16"/>
        <v>0</v>
      </c>
      <c r="AG312">
        <f t="shared" si="17"/>
        <v>0</v>
      </c>
      <c r="AH312">
        <f t="shared" si="18"/>
        <v>0</v>
      </c>
      <c r="AI312" t="str">
        <f>IF(AH312=0,"",AH312/VLOOKUP(B312,Kraftvärmeprod!$B$1:$BC$480,MATCH("Summa tillförd energi exklusive rökgaskondensering",Kraftvärmeprod!$B$1:$BC$1,0),FALSE))</f>
        <v/>
      </c>
      <c r="AK312">
        <f t="shared" si="19"/>
        <v>0</v>
      </c>
    </row>
    <row r="313" spans="1:37" x14ac:dyDescent="0.25">
      <c r="A313" s="2" t="s">
        <v>477</v>
      </c>
      <c r="B313" s="2" t="s">
        <v>481</v>
      </c>
      <c r="C313">
        <f>IF($B313=" ","",IF(ISERROR(1/VLOOKUP($B313,'Justerad allokering kvv'!$B$1:$AG$700,MATCH(C$1,'Justerad allokering kvv'!$B$1:$AF$1,0),FALSE)),VLOOKUP($B313,'Allokerad kvv'!$B$2:$AV$700,MATCH(C$1,'Allokerad kvv'!$B$1:$AV$1,0),FALSE),VLOOKUP($B313,'Justerad allokering kvv'!$B$1:$AG$700,MATCH(C$1,'Justerad allokering kvv'!$B$1:$AF$1,0),FALSE)))</f>
        <v>457</v>
      </c>
      <c r="D313">
        <f>IF($B313=" ","",IF(ISERROR(1/VLOOKUP($B313,'Justerad allokering kvv'!$B$1:$AG$700,MATCH(D$1,'Justerad allokering kvv'!$B$1:$AF$1,0),FALSE)),VLOOKUP($B313,'Allokerad kvv'!$B$2:$AV$700,MATCH(D$1,'Allokerad kvv'!$B$1:$AV$1,0),FALSE),VLOOKUP($B313,'Justerad allokering kvv'!$B$1:$AG$700,MATCH(D$1,'Justerad allokering kvv'!$B$1:$AF$1,0),FALSE)))</f>
        <v>0</v>
      </c>
      <c r="E313">
        <f>IF($B313=" ","",IF(ISERROR(1/VLOOKUP($B313,'Justerad allokering kvv'!$B$1:$AG$700,MATCH(E$1,'Justerad allokering kvv'!$B$1:$AF$1,0),FALSE)),VLOOKUP($B313,'Allokerad kvv'!$B$2:$AV$700,MATCH(E$1,'Allokerad kvv'!$B$1:$AV$1,0),FALSE),VLOOKUP($B313,'Justerad allokering kvv'!$B$1:$AG$700,MATCH(E$1,'Justerad allokering kvv'!$B$1:$AF$1,0),FALSE)))</f>
        <v>18.311399999999999</v>
      </c>
      <c r="F313">
        <f>IF($B313=" ","",IF(ISERROR(1/VLOOKUP($B313,'Justerad allokering kvv'!$B$1:$AG$700,MATCH(F$1,'Justerad allokering kvv'!$B$1:$AF$1,0),FALSE)),VLOOKUP($B313,'Allokerad kvv'!$B$2:$AV$700,MATCH(F$1,'Allokerad kvv'!$B$1:$AV$1,0),FALSE),VLOOKUP($B313,'Justerad allokering kvv'!$B$1:$AG$700,MATCH(F$1,'Justerad allokering kvv'!$B$1:$AF$1,0),FALSE)))</f>
        <v>0</v>
      </c>
      <c r="G313">
        <f>IF($B313=" ","",IF(ISERROR(1/VLOOKUP($B313,'Justerad allokering kvv'!$B$1:$AG$700,MATCH(G$1,'Justerad allokering kvv'!$B$1:$AF$1,0),FALSE)),VLOOKUP($B313,'Allokerad kvv'!$B$2:$AV$700,MATCH(G$1,'Allokerad kvv'!$B$1:$AV$1,0),FALSE),VLOOKUP($B313,'Justerad allokering kvv'!$B$1:$AG$700,MATCH(G$1,'Justerad allokering kvv'!$B$1:$AF$1,0),FALSE)))</f>
        <v>7.8908500000000004</v>
      </c>
      <c r="H313">
        <f>IF($B313=" ","",IF(ISERROR(1/VLOOKUP($B313,'Justerad allokering kvv'!$B$1:$AG$700,MATCH(H$1,'Justerad allokering kvv'!$B$1:$AF$1,0),FALSE)),VLOOKUP($B313,'Allokerad kvv'!$B$2:$AV$700,MATCH(H$1,'Allokerad kvv'!$B$1:$AV$1,0),FALSE),VLOOKUP($B313,'Justerad allokering kvv'!$B$1:$AG$700,MATCH(H$1,'Justerad allokering kvv'!$B$1:$AF$1,0),FALSE)))</f>
        <v>0</v>
      </c>
      <c r="I313">
        <f>IF($B313=" ","",IF(ISERROR(1/VLOOKUP($B313,'Justerad allokering kvv'!$B$1:$AG$700,MATCH(I$1,'Justerad allokering kvv'!$B$1:$AF$1,0),FALSE)),VLOOKUP($B313,'Allokerad kvv'!$B$2:$AV$700,MATCH(I$1,'Allokerad kvv'!$B$1:$AV$1,0),FALSE),VLOOKUP($B313,'Justerad allokering kvv'!$B$1:$AG$700,MATCH(I$1,'Justerad allokering kvv'!$B$1:$AF$1,0),FALSE)))</f>
        <v>22.526</v>
      </c>
      <c r="J313">
        <f>IF($B313=" ","",IF(ISERROR(1/VLOOKUP($B313,'Justerad allokering kvv'!$B$1:$AG$700,MATCH(J$1,'Justerad allokering kvv'!$B$1:$AF$1,0),FALSE)),VLOOKUP($B313,'Allokerad kvv'!$B$2:$AV$700,MATCH(J$1,'Allokerad kvv'!$B$1:$AV$1,0),FALSE),VLOOKUP($B313,'Justerad allokering kvv'!$B$1:$AG$700,MATCH(J$1,'Justerad allokering kvv'!$B$1:$AF$1,0),FALSE)))</f>
        <v>19.5444</v>
      </c>
      <c r="K313">
        <f>IF($B313=" ","",IF(ISERROR(1/VLOOKUP($B313,'Justerad allokering kvv'!$B$1:$AG$700,MATCH(K$1,'Justerad allokering kvv'!$B$1:$AF$1,0),FALSE)),VLOOKUP($B313,'Allokerad kvv'!$B$2:$AV$700,MATCH(K$1,'Allokerad kvv'!$B$1:$AV$1,0),FALSE),VLOOKUP($B313,'Justerad allokering kvv'!$B$1:$AG$700,MATCH(K$1,'Justerad allokering kvv'!$B$1:$AF$1,0),FALSE)))</f>
        <v>0</v>
      </c>
      <c r="L313">
        <f>IF($B313=" ","",IF(ISERROR(1/VLOOKUP($B313,'Justerad allokering kvv'!$B$1:$AG$700,MATCH(L$1,'Justerad allokering kvv'!$B$1:$AF$1,0),FALSE)),VLOOKUP($B313,'Allokerad kvv'!$B$2:$AV$700,MATCH(L$1,'Allokerad kvv'!$B$1:$AV$1,0),FALSE),VLOOKUP($B313,'Justerad allokering kvv'!$B$1:$AG$700,MATCH(L$1,'Justerad allokering kvv'!$B$1:$AF$1,0),FALSE)))</f>
        <v>172.50899999999999</v>
      </c>
      <c r="M313">
        <f>IF($B313=" ","",IF(ISERROR(1/VLOOKUP($B313,'Justerad allokering kvv'!$B$1:$AG$700,MATCH(M$1,'Justerad allokering kvv'!$B$1:$AF$1,0),FALSE)),VLOOKUP($B313,'Allokerad kvv'!$B$2:$AV$700,MATCH(M$1,'Allokerad kvv'!$B$1:$AV$1,0),FALSE),VLOOKUP($B313,'Justerad allokering kvv'!$B$1:$AG$700,MATCH(M$1,'Justerad allokering kvv'!$B$1:$AF$1,0),FALSE)))</f>
        <v>0</v>
      </c>
      <c r="N313">
        <f>IF($B313=" ","",IF(ISERROR(1/VLOOKUP($B313,'Justerad allokering kvv'!$B$1:$AG$700,MATCH(N$1,'Justerad allokering kvv'!$B$1:$AF$1,0),FALSE)),VLOOKUP($B313,'Allokerad kvv'!$B$2:$AV$700,MATCH(N$1,'Allokerad kvv'!$B$1:$AV$1,0),FALSE),VLOOKUP($B313,'Justerad allokering kvv'!$B$1:$AG$700,MATCH(N$1,'Justerad allokering kvv'!$B$1:$AF$1,0),FALSE)))</f>
        <v>0.86316199999999998</v>
      </c>
      <c r="O313">
        <f>IF($B313=" ","",IF(ISERROR(1/VLOOKUP($B313,'Justerad allokering kvv'!$B$1:$AG$700,MATCH(O$1,'Justerad allokering kvv'!$B$1:$AF$1,0),FALSE)),VLOOKUP($B313,'Allokerad kvv'!$B$2:$AV$700,MATCH(O$1,'Allokerad kvv'!$B$1:$AV$1,0),FALSE),VLOOKUP($B313,'Justerad allokering kvv'!$B$1:$AG$700,MATCH(O$1,'Justerad allokering kvv'!$B$1:$AF$1,0),FALSE)))</f>
        <v>62.749400000000001</v>
      </c>
      <c r="P313">
        <f>IF($B313=" ","",IF(ISERROR(1/VLOOKUP($B313,'Justerad allokering kvv'!$B$1:$AG$700,MATCH(P$1,'Justerad allokering kvv'!$B$1:$AF$1,0),FALSE)),VLOOKUP($B313,'Allokerad kvv'!$B$2:$AV$700,MATCH(P$1,'Allokerad kvv'!$B$1:$AV$1,0),FALSE),VLOOKUP($B313,'Justerad allokering kvv'!$B$1:$AG$700,MATCH(P$1,'Justerad allokering kvv'!$B$1:$AF$1,0),FALSE)))</f>
        <v>0</v>
      </c>
      <c r="Q313">
        <f>IF($B313=" ","",IF(ISERROR(1/VLOOKUP($B313,'Justerad allokering kvv'!$B$1:$AG$700,MATCH(Q$1,'Justerad allokering kvv'!$B$1:$AF$1,0),FALSE)),VLOOKUP($B313,'Allokerad kvv'!$B$2:$AV$700,MATCH(Q$1,'Allokerad kvv'!$B$1:$AV$1,0),FALSE),VLOOKUP($B313,'Justerad allokering kvv'!$B$1:$AG$700,MATCH(Q$1,'Justerad allokering kvv'!$B$1:$AF$1,0),FALSE)))</f>
        <v>0</v>
      </c>
      <c r="R313">
        <f>IF($B313=" ","",IF(ISERROR(1/VLOOKUP($B313,'Justerad allokering kvv'!$B$1:$AG$700,MATCH(R$1,'Justerad allokering kvv'!$B$1:$AF$1,0),FALSE)),VLOOKUP($B313,'Allokerad kvv'!$B$2:$AV$700,MATCH(R$1,'Allokerad kvv'!$B$1:$AV$1,0),FALSE),VLOOKUP($B313,'Justerad allokering kvv'!$B$1:$AG$700,MATCH(R$1,'Justerad allokering kvv'!$B$1:$AF$1,0),FALSE)))</f>
        <v>42.004399999999997</v>
      </c>
      <c r="S313">
        <f>IF($B313=" ","",IF(ISERROR(1/VLOOKUP($B313,'Justerad allokering kvv'!$B$1:$AG$700,MATCH(S$1,'Justerad allokering kvv'!$B$1:$AF$1,0),FALSE)),VLOOKUP($B313,'Allokerad kvv'!$B$2:$AV$700,MATCH(S$1,'Allokerad kvv'!$B$1:$AV$1,0),FALSE),VLOOKUP($B313,'Justerad allokering kvv'!$B$1:$AG$700,MATCH(S$1,'Justerad allokering kvv'!$B$1:$AF$1,0),FALSE)))</f>
        <v>0</v>
      </c>
      <c r="T313">
        <f>IF($B313=" ","",IF(ISERROR(1/VLOOKUP($B313,'Justerad allokering kvv'!$B$1:$AG$700,MATCH(T$1,'Justerad allokering kvv'!$B$1:$AF$1,0),FALSE)),VLOOKUP($B313,'Allokerad kvv'!$B$2:$AV$700,MATCH(T$1,'Allokerad kvv'!$B$1:$AV$1,0),FALSE),VLOOKUP($B313,'Justerad allokering kvv'!$B$1:$AG$700,MATCH(T$1,'Justerad allokering kvv'!$B$1:$AF$1,0),FALSE)))</f>
        <v>0</v>
      </c>
      <c r="U313">
        <f>IF($B313=" ","",IF(ISERROR(1/VLOOKUP($B313,'Justerad allokering kvv'!$B$1:$AG$700,MATCH(U$1,'Justerad allokering kvv'!$B$1:$AF$1,0),FALSE)),VLOOKUP($B313,'Allokerad kvv'!$B$2:$AV$700,MATCH(U$1,'Allokerad kvv'!$B$1:$AV$1,0),FALSE),VLOOKUP($B313,'Justerad allokering kvv'!$B$1:$AG$700,MATCH(U$1,'Justerad allokering kvv'!$B$1:$AF$1,0),FALSE)))</f>
        <v>0</v>
      </c>
      <c r="V313">
        <f>IF($B313=" ","",IF(ISERROR(1/VLOOKUP($B313,'Justerad allokering kvv'!$B$1:$AG$700,MATCH(V$1,'Justerad allokering kvv'!$B$1:$AF$1,0),FALSE)),VLOOKUP($B313,'Allokerad kvv'!$B$2:$AV$700,MATCH(V$1,'Allokerad kvv'!$B$1:$AV$1,0),FALSE),VLOOKUP($B313,'Justerad allokering kvv'!$B$1:$AG$700,MATCH(V$1,'Justerad allokering kvv'!$B$1:$AF$1,0),FALSE)))</f>
        <v>0</v>
      </c>
      <c r="W313">
        <f>IF($B313=" ","",IF(ISERROR(1/VLOOKUP($B313,'Justerad allokering kvv'!$B$1:$AG$700,MATCH(W$1,'Justerad allokering kvv'!$B$1:$AF$1,0),FALSE)),VLOOKUP($B313,'Allokerad kvv'!$B$2:$AV$700,MATCH(W$1,'Allokerad kvv'!$B$1:$AV$1,0),FALSE),VLOOKUP($B313,'Justerad allokering kvv'!$B$1:$AG$700,MATCH(W$1,'Justerad allokering kvv'!$B$1:$AF$1,0),FALSE)))</f>
        <v>38</v>
      </c>
      <c r="X313">
        <f>IF($B313=" ","",IF(ISERROR(1/VLOOKUP($B313,'Justerad allokering kvv'!$B$1:$AG$700,MATCH(X$1,'Justerad allokering kvv'!$B$1:$AF$1,0),FALSE)),VLOOKUP($B313,'Allokerad kvv'!$B$2:$AV$700,MATCH(X$1,'Allokerad kvv'!$B$1:$AV$1,0),FALSE),VLOOKUP($B313,'Justerad allokering kvv'!$B$1:$AG$700,MATCH(X$1,'Justerad allokering kvv'!$B$1:$AF$1,0),FALSE)))</f>
        <v>0</v>
      </c>
      <c r="Y313">
        <f>IF($B313=" ","",IF(ISERROR(1/VLOOKUP($B313,'Justerad allokering kvv'!$B$1:$AG$700,MATCH(Y$1,'Justerad allokering kvv'!$B$1:$AF$1,0),FALSE)),VLOOKUP($B313,'Allokerad kvv'!$B$2:$AV$700,MATCH(Y$1,'Allokerad kvv'!$B$1:$AV$1,0),FALSE),VLOOKUP($B313,'Justerad allokering kvv'!$B$1:$AG$700,MATCH(Y$1,'Justerad allokering kvv'!$B$1:$AF$1,0),FALSE)))</f>
        <v>27.929400000000001</v>
      </c>
      <c r="AB313">
        <f>IFERROR(VLOOKUP($B313,Kraftvärmeprod!$B$1:$AO$424,MATCH("Tillförd energi från rökgaskondensering (GWh)",Kraftvärmeprod!$B$1:$AG$1,0),FALSE)/1,0)</f>
        <v>221.7</v>
      </c>
      <c r="AE313" s="122">
        <f t="shared" si="16"/>
        <v>1091.028012</v>
      </c>
      <c r="AG313">
        <f t="shared" si="17"/>
        <v>1049.023612</v>
      </c>
      <c r="AH313">
        <f t="shared" si="18"/>
        <v>827.32361199999991</v>
      </c>
      <c r="AI313">
        <f>IF(AH313=0,"",AH313/VLOOKUP(B313,Kraftvärmeprod!$B$1:$BC$480,MATCH("Summa tillförd energi exklusive rökgaskondensering",Kraftvärmeprod!$B$1:$BC$1,0),FALSE))</f>
        <v>0.62880870411187961</v>
      </c>
      <c r="AK313">
        <f t="shared" si="19"/>
        <v>239.15736199999998</v>
      </c>
    </row>
    <row r="314" spans="1:37" x14ac:dyDescent="0.25">
      <c r="A314" s="2" t="s">
        <v>477</v>
      </c>
      <c r="B314" s="2" t="s">
        <v>482</v>
      </c>
      <c r="C314">
        <f>IF($B314=" ","",IF(ISERROR(1/VLOOKUP($B314,'Justerad allokering kvv'!$B$1:$AG$700,MATCH(C$1,'Justerad allokering kvv'!$B$1:$AF$1,0),FALSE)),VLOOKUP($B314,'Allokerad kvv'!$B$2:$AV$700,MATCH(C$1,'Allokerad kvv'!$B$1:$AV$1,0),FALSE),VLOOKUP($B314,'Justerad allokering kvv'!$B$1:$AG$700,MATCH(C$1,'Justerad allokering kvv'!$B$1:$AF$1,0),FALSE)))</f>
        <v>0</v>
      </c>
      <c r="D314">
        <f>IF($B314=" ","",IF(ISERROR(1/VLOOKUP($B314,'Justerad allokering kvv'!$B$1:$AG$700,MATCH(D$1,'Justerad allokering kvv'!$B$1:$AF$1,0),FALSE)),VLOOKUP($B314,'Allokerad kvv'!$B$2:$AV$700,MATCH(D$1,'Allokerad kvv'!$B$1:$AV$1,0),FALSE),VLOOKUP($B314,'Justerad allokering kvv'!$B$1:$AG$700,MATCH(D$1,'Justerad allokering kvv'!$B$1:$AF$1,0),FALSE)))</f>
        <v>0</v>
      </c>
      <c r="E314">
        <f>IF($B314=" ","",IF(ISERROR(1/VLOOKUP($B314,'Justerad allokering kvv'!$B$1:$AG$700,MATCH(E$1,'Justerad allokering kvv'!$B$1:$AF$1,0),FALSE)),VLOOKUP($B314,'Allokerad kvv'!$B$2:$AV$700,MATCH(E$1,'Allokerad kvv'!$B$1:$AV$1,0),FALSE),VLOOKUP($B314,'Justerad allokering kvv'!$B$1:$AG$700,MATCH(E$1,'Justerad allokering kvv'!$B$1:$AF$1,0),FALSE)))</f>
        <v>0</v>
      </c>
      <c r="F314">
        <f>IF($B314=" ","",IF(ISERROR(1/VLOOKUP($B314,'Justerad allokering kvv'!$B$1:$AG$700,MATCH(F$1,'Justerad allokering kvv'!$B$1:$AF$1,0),FALSE)),VLOOKUP($B314,'Allokerad kvv'!$B$2:$AV$700,MATCH(F$1,'Allokerad kvv'!$B$1:$AV$1,0),FALSE),VLOOKUP($B314,'Justerad allokering kvv'!$B$1:$AG$700,MATCH(F$1,'Justerad allokering kvv'!$B$1:$AF$1,0),FALSE)))</f>
        <v>0</v>
      </c>
      <c r="G314">
        <f>IF($B314=" ","",IF(ISERROR(1/VLOOKUP($B314,'Justerad allokering kvv'!$B$1:$AG$700,MATCH(G$1,'Justerad allokering kvv'!$B$1:$AF$1,0),FALSE)),VLOOKUP($B314,'Allokerad kvv'!$B$2:$AV$700,MATCH(G$1,'Allokerad kvv'!$B$1:$AV$1,0),FALSE),VLOOKUP($B314,'Justerad allokering kvv'!$B$1:$AG$700,MATCH(G$1,'Justerad allokering kvv'!$B$1:$AF$1,0),FALSE)))</f>
        <v>0</v>
      </c>
      <c r="H314">
        <f>IF($B314=" ","",IF(ISERROR(1/VLOOKUP($B314,'Justerad allokering kvv'!$B$1:$AG$700,MATCH(H$1,'Justerad allokering kvv'!$B$1:$AF$1,0),FALSE)),VLOOKUP($B314,'Allokerad kvv'!$B$2:$AV$700,MATCH(H$1,'Allokerad kvv'!$B$1:$AV$1,0),FALSE),VLOOKUP($B314,'Justerad allokering kvv'!$B$1:$AG$700,MATCH(H$1,'Justerad allokering kvv'!$B$1:$AF$1,0),FALSE)))</f>
        <v>0</v>
      </c>
      <c r="I314">
        <f>IF($B314=" ","",IF(ISERROR(1/VLOOKUP($B314,'Justerad allokering kvv'!$B$1:$AG$700,MATCH(I$1,'Justerad allokering kvv'!$B$1:$AF$1,0),FALSE)),VLOOKUP($B314,'Allokerad kvv'!$B$2:$AV$700,MATCH(I$1,'Allokerad kvv'!$B$1:$AV$1,0),FALSE),VLOOKUP($B314,'Justerad allokering kvv'!$B$1:$AG$700,MATCH(I$1,'Justerad allokering kvv'!$B$1:$AF$1,0),FALSE)))</f>
        <v>0</v>
      </c>
      <c r="J314">
        <f>IF($B314=" ","",IF(ISERROR(1/VLOOKUP($B314,'Justerad allokering kvv'!$B$1:$AG$700,MATCH(J$1,'Justerad allokering kvv'!$B$1:$AF$1,0),FALSE)),VLOOKUP($B314,'Allokerad kvv'!$B$2:$AV$700,MATCH(J$1,'Allokerad kvv'!$B$1:$AV$1,0),FALSE),VLOOKUP($B314,'Justerad allokering kvv'!$B$1:$AG$700,MATCH(J$1,'Justerad allokering kvv'!$B$1:$AF$1,0),FALSE)))</f>
        <v>0</v>
      </c>
      <c r="K314">
        <f>IF($B314=" ","",IF(ISERROR(1/VLOOKUP($B314,'Justerad allokering kvv'!$B$1:$AG$700,MATCH(K$1,'Justerad allokering kvv'!$B$1:$AF$1,0),FALSE)),VLOOKUP($B314,'Allokerad kvv'!$B$2:$AV$700,MATCH(K$1,'Allokerad kvv'!$B$1:$AV$1,0),FALSE),VLOOKUP($B314,'Justerad allokering kvv'!$B$1:$AG$700,MATCH(K$1,'Justerad allokering kvv'!$B$1:$AF$1,0),FALSE)))</f>
        <v>0</v>
      </c>
      <c r="L314">
        <f>IF($B314=" ","",IF(ISERROR(1/VLOOKUP($B314,'Justerad allokering kvv'!$B$1:$AG$700,MATCH(L$1,'Justerad allokering kvv'!$B$1:$AF$1,0),FALSE)),VLOOKUP($B314,'Allokerad kvv'!$B$2:$AV$700,MATCH(L$1,'Allokerad kvv'!$B$1:$AV$1,0),FALSE),VLOOKUP($B314,'Justerad allokering kvv'!$B$1:$AG$700,MATCH(L$1,'Justerad allokering kvv'!$B$1:$AF$1,0),FALSE)))</f>
        <v>0</v>
      </c>
      <c r="M314">
        <f>IF($B314=" ","",IF(ISERROR(1/VLOOKUP($B314,'Justerad allokering kvv'!$B$1:$AG$700,MATCH(M$1,'Justerad allokering kvv'!$B$1:$AF$1,0),FALSE)),VLOOKUP($B314,'Allokerad kvv'!$B$2:$AV$700,MATCH(M$1,'Allokerad kvv'!$B$1:$AV$1,0),FALSE),VLOOKUP($B314,'Justerad allokering kvv'!$B$1:$AG$700,MATCH(M$1,'Justerad allokering kvv'!$B$1:$AF$1,0),FALSE)))</f>
        <v>0</v>
      </c>
      <c r="N314">
        <f>IF($B314=" ","",IF(ISERROR(1/VLOOKUP($B314,'Justerad allokering kvv'!$B$1:$AG$700,MATCH(N$1,'Justerad allokering kvv'!$B$1:$AF$1,0),FALSE)),VLOOKUP($B314,'Allokerad kvv'!$B$2:$AV$700,MATCH(N$1,'Allokerad kvv'!$B$1:$AV$1,0),FALSE),VLOOKUP($B314,'Justerad allokering kvv'!$B$1:$AG$700,MATCH(N$1,'Justerad allokering kvv'!$B$1:$AF$1,0),FALSE)))</f>
        <v>0</v>
      </c>
      <c r="O314">
        <f>IF($B314=" ","",IF(ISERROR(1/VLOOKUP($B314,'Justerad allokering kvv'!$B$1:$AG$700,MATCH(O$1,'Justerad allokering kvv'!$B$1:$AF$1,0),FALSE)),VLOOKUP($B314,'Allokerad kvv'!$B$2:$AV$700,MATCH(O$1,'Allokerad kvv'!$B$1:$AV$1,0),FALSE),VLOOKUP($B314,'Justerad allokering kvv'!$B$1:$AG$700,MATCH(O$1,'Justerad allokering kvv'!$B$1:$AF$1,0),FALSE)))</f>
        <v>0</v>
      </c>
      <c r="P314">
        <f>IF($B314=" ","",IF(ISERROR(1/VLOOKUP($B314,'Justerad allokering kvv'!$B$1:$AG$700,MATCH(P$1,'Justerad allokering kvv'!$B$1:$AF$1,0),FALSE)),VLOOKUP($B314,'Allokerad kvv'!$B$2:$AV$700,MATCH(P$1,'Allokerad kvv'!$B$1:$AV$1,0),FALSE),VLOOKUP($B314,'Justerad allokering kvv'!$B$1:$AG$700,MATCH(P$1,'Justerad allokering kvv'!$B$1:$AF$1,0),FALSE)))</f>
        <v>0</v>
      </c>
      <c r="Q314">
        <f>IF($B314=" ","",IF(ISERROR(1/VLOOKUP($B314,'Justerad allokering kvv'!$B$1:$AG$700,MATCH(Q$1,'Justerad allokering kvv'!$B$1:$AF$1,0),FALSE)),VLOOKUP($B314,'Allokerad kvv'!$B$2:$AV$700,MATCH(Q$1,'Allokerad kvv'!$B$1:$AV$1,0),FALSE),VLOOKUP($B314,'Justerad allokering kvv'!$B$1:$AG$700,MATCH(Q$1,'Justerad allokering kvv'!$B$1:$AF$1,0),FALSE)))</f>
        <v>0</v>
      </c>
      <c r="R314">
        <f>IF($B314=" ","",IF(ISERROR(1/VLOOKUP($B314,'Justerad allokering kvv'!$B$1:$AG$700,MATCH(R$1,'Justerad allokering kvv'!$B$1:$AF$1,0),FALSE)),VLOOKUP($B314,'Allokerad kvv'!$B$2:$AV$700,MATCH(R$1,'Allokerad kvv'!$B$1:$AV$1,0),FALSE),VLOOKUP($B314,'Justerad allokering kvv'!$B$1:$AG$700,MATCH(R$1,'Justerad allokering kvv'!$B$1:$AF$1,0),FALSE)))</f>
        <v>0</v>
      </c>
      <c r="S314">
        <f>IF($B314=" ","",IF(ISERROR(1/VLOOKUP($B314,'Justerad allokering kvv'!$B$1:$AG$700,MATCH(S$1,'Justerad allokering kvv'!$B$1:$AF$1,0),FALSE)),VLOOKUP($B314,'Allokerad kvv'!$B$2:$AV$700,MATCH(S$1,'Allokerad kvv'!$B$1:$AV$1,0),FALSE),VLOOKUP($B314,'Justerad allokering kvv'!$B$1:$AG$700,MATCH(S$1,'Justerad allokering kvv'!$B$1:$AF$1,0),FALSE)))</f>
        <v>0</v>
      </c>
      <c r="T314">
        <f>IF($B314=" ","",IF(ISERROR(1/VLOOKUP($B314,'Justerad allokering kvv'!$B$1:$AG$700,MATCH(T$1,'Justerad allokering kvv'!$B$1:$AF$1,0),FALSE)),VLOOKUP($B314,'Allokerad kvv'!$B$2:$AV$700,MATCH(T$1,'Allokerad kvv'!$B$1:$AV$1,0),FALSE),VLOOKUP($B314,'Justerad allokering kvv'!$B$1:$AG$700,MATCH(T$1,'Justerad allokering kvv'!$B$1:$AF$1,0),FALSE)))</f>
        <v>0</v>
      </c>
      <c r="U314">
        <f>IF($B314=" ","",IF(ISERROR(1/VLOOKUP($B314,'Justerad allokering kvv'!$B$1:$AG$700,MATCH(U$1,'Justerad allokering kvv'!$B$1:$AF$1,0),FALSE)),VLOOKUP($B314,'Allokerad kvv'!$B$2:$AV$700,MATCH(U$1,'Allokerad kvv'!$B$1:$AV$1,0),FALSE),VLOOKUP($B314,'Justerad allokering kvv'!$B$1:$AG$700,MATCH(U$1,'Justerad allokering kvv'!$B$1:$AF$1,0),FALSE)))</f>
        <v>0</v>
      </c>
      <c r="V314">
        <f>IF($B314=" ","",IF(ISERROR(1/VLOOKUP($B314,'Justerad allokering kvv'!$B$1:$AG$700,MATCH(V$1,'Justerad allokering kvv'!$B$1:$AF$1,0),FALSE)),VLOOKUP($B314,'Allokerad kvv'!$B$2:$AV$700,MATCH(V$1,'Allokerad kvv'!$B$1:$AV$1,0),FALSE),VLOOKUP($B314,'Justerad allokering kvv'!$B$1:$AG$700,MATCH(V$1,'Justerad allokering kvv'!$B$1:$AF$1,0),FALSE)))</f>
        <v>0</v>
      </c>
      <c r="W314">
        <f>IF($B314=" ","",IF(ISERROR(1/VLOOKUP($B314,'Justerad allokering kvv'!$B$1:$AG$700,MATCH(W$1,'Justerad allokering kvv'!$B$1:$AF$1,0),FALSE)),VLOOKUP($B314,'Allokerad kvv'!$B$2:$AV$700,MATCH(W$1,'Allokerad kvv'!$B$1:$AV$1,0),FALSE),VLOOKUP($B314,'Justerad allokering kvv'!$B$1:$AG$700,MATCH(W$1,'Justerad allokering kvv'!$B$1:$AF$1,0),FALSE)))</f>
        <v>0</v>
      </c>
      <c r="X314">
        <f>IF($B314=" ","",IF(ISERROR(1/VLOOKUP($B314,'Justerad allokering kvv'!$B$1:$AG$700,MATCH(X$1,'Justerad allokering kvv'!$B$1:$AF$1,0),FALSE)),VLOOKUP($B314,'Allokerad kvv'!$B$2:$AV$700,MATCH(X$1,'Allokerad kvv'!$B$1:$AV$1,0),FALSE),VLOOKUP($B314,'Justerad allokering kvv'!$B$1:$AG$700,MATCH(X$1,'Justerad allokering kvv'!$B$1:$AF$1,0),FALSE)))</f>
        <v>0</v>
      </c>
      <c r="Y314">
        <f>IF($B314=" ","",IF(ISERROR(1/VLOOKUP($B314,'Justerad allokering kvv'!$B$1:$AG$700,MATCH(Y$1,'Justerad allokering kvv'!$B$1:$AF$1,0),FALSE)),VLOOKUP($B314,'Allokerad kvv'!$B$2:$AV$700,MATCH(Y$1,'Allokerad kvv'!$B$1:$AV$1,0),FALSE),VLOOKUP($B314,'Justerad allokering kvv'!$B$1:$AG$700,MATCH(Y$1,'Justerad allokering kvv'!$B$1:$AF$1,0),FALSE)))</f>
        <v>0</v>
      </c>
      <c r="AB314">
        <f>IFERROR(VLOOKUP($B314,Kraftvärmeprod!$B$1:$AO$424,MATCH("Tillförd energi från rökgaskondensering (GWh)",Kraftvärmeprod!$B$1:$AG$1,0),FALSE)/1,0)</f>
        <v>0</v>
      </c>
      <c r="AE314" s="122">
        <f t="shared" si="16"/>
        <v>0</v>
      </c>
      <c r="AG314">
        <f t="shared" si="17"/>
        <v>0</v>
      </c>
      <c r="AH314">
        <f t="shared" si="18"/>
        <v>0</v>
      </c>
      <c r="AI314" t="str">
        <f>IF(AH314=0,"",AH314/VLOOKUP(B314,Kraftvärmeprod!$B$1:$BC$480,MATCH("Summa tillförd energi exklusive rökgaskondensering",Kraftvärmeprod!$B$1:$BC$1,0),FALSE))</f>
        <v/>
      </c>
      <c r="AK314">
        <f t="shared" si="19"/>
        <v>0</v>
      </c>
    </row>
    <row r="315" spans="1:37" x14ac:dyDescent="0.25">
      <c r="A315" s="2" t="s">
        <v>477</v>
      </c>
      <c r="B315" s="2" t="s">
        <v>483</v>
      </c>
      <c r="C315">
        <f>IF($B315=" ","",IF(ISERROR(1/VLOOKUP($B315,'Justerad allokering kvv'!$B$1:$AG$700,MATCH(C$1,'Justerad allokering kvv'!$B$1:$AF$1,0),FALSE)),VLOOKUP($B315,'Allokerad kvv'!$B$2:$AV$700,MATCH(C$1,'Allokerad kvv'!$B$1:$AV$1,0),FALSE),VLOOKUP($B315,'Justerad allokering kvv'!$B$1:$AG$700,MATCH(C$1,'Justerad allokering kvv'!$B$1:$AF$1,0),FALSE)))</f>
        <v>0</v>
      </c>
      <c r="D315">
        <f>IF($B315=" ","",IF(ISERROR(1/VLOOKUP($B315,'Justerad allokering kvv'!$B$1:$AG$700,MATCH(D$1,'Justerad allokering kvv'!$B$1:$AF$1,0),FALSE)),VLOOKUP($B315,'Allokerad kvv'!$B$2:$AV$700,MATCH(D$1,'Allokerad kvv'!$B$1:$AV$1,0),FALSE),VLOOKUP($B315,'Justerad allokering kvv'!$B$1:$AG$700,MATCH(D$1,'Justerad allokering kvv'!$B$1:$AF$1,0),FALSE)))</f>
        <v>0</v>
      </c>
      <c r="E315">
        <f>IF($B315=" ","",IF(ISERROR(1/VLOOKUP($B315,'Justerad allokering kvv'!$B$1:$AG$700,MATCH(E$1,'Justerad allokering kvv'!$B$1:$AF$1,0),FALSE)),VLOOKUP($B315,'Allokerad kvv'!$B$2:$AV$700,MATCH(E$1,'Allokerad kvv'!$B$1:$AV$1,0),FALSE),VLOOKUP($B315,'Justerad allokering kvv'!$B$1:$AG$700,MATCH(E$1,'Justerad allokering kvv'!$B$1:$AF$1,0),FALSE)))</f>
        <v>0</v>
      </c>
      <c r="F315">
        <f>IF($B315=" ","",IF(ISERROR(1/VLOOKUP($B315,'Justerad allokering kvv'!$B$1:$AG$700,MATCH(F$1,'Justerad allokering kvv'!$B$1:$AF$1,0),FALSE)),VLOOKUP($B315,'Allokerad kvv'!$B$2:$AV$700,MATCH(F$1,'Allokerad kvv'!$B$1:$AV$1,0),FALSE),VLOOKUP($B315,'Justerad allokering kvv'!$B$1:$AG$700,MATCH(F$1,'Justerad allokering kvv'!$B$1:$AF$1,0),FALSE)))</f>
        <v>0</v>
      </c>
      <c r="G315">
        <f>IF($B315=" ","",IF(ISERROR(1/VLOOKUP($B315,'Justerad allokering kvv'!$B$1:$AG$700,MATCH(G$1,'Justerad allokering kvv'!$B$1:$AF$1,0),FALSE)),VLOOKUP($B315,'Allokerad kvv'!$B$2:$AV$700,MATCH(G$1,'Allokerad kvv'!$B$1:$AV$1,0),FALSE),VLOOKUP($B315,'Justerad allokering kvv'!$B$1:$AG$700,MATCH(G$1,'Justerad allokering kvv'!$B$1:$AF$1,0),FALSE)))</f>
        <v>0</v>
      </c>
      <c r="H315">
        <f>IF($B315=" ","",IF(ISERROR(1/VLOOKUP($B315,'Justerad allokering kvv'!$B$1:$AG$700,MATCH(H$1,'Justerad allokering kvv'!$B$1:$AF$1,0),FALSE)),VLOOKUP($B315,'Allokerad kvv'!$B$2:$AV$700,MATCH(H$1,'Allokerad kvv'!$B$1:$AV$1,0),FALSE),VLOOKUP($B315,'Justerad allokering kvv'!$B$1:$AG$700,MATCH(H$1,'Justerad allokering kvv'!$B$1:$AF$1,0),FALSE)))</f>
        <v>0</v>
      </c>
      <c r="I315">
        <f>IF($B315=" ","",IF(ISERROR(1/VLOOKUP($B315,'Justerad allokering kvv'!$B$1:$AG$700,MATCH(I$1,'Justerad allokering kvv'!$B$1:$AF$1,0),FALSE)),VLOOKUP($B315,'Allokerad kvv'!$B$2:$AV$700,MATCH(I$1,'Allokerad kvv'!$B$1:$AV$1,0),FALSE),VLOOKUP($B315,'Justerad allokering kvv'!$B$1:$AG$700,MATCH(I$1,'Justerad allokering kvv'!$B$1:$AF$1,0),FALSE)))</f>
        <v>0</v>
      </c>
      <c r="J315">
        <f>IF($B315=" ","",IF(ISERROR(1/VLOOKUP($B315,'Justerad allokering kvv'!$B$1:$AG$700,MATCH(J$1,'Justerad allokering kvv'!$B$1:$AF$1,0),FALSE)),VLOOKUP($B315,'Allokerad kvv'!$B$2:$AV$700,MATCH(J$1,'Allokerad kvv'!$B$1:$AV$1,0),FALSE),VLOOKUP($B315,'Justerad allokering kvv'!$B$1:$AG$700,MATCH(J$1,'Justerad allokering kvv'!$B$1:$AF$1,0),FALSE)))</f>
        <v>0</v>
      </c>
      <c r="K315">
        <f>IF($B315=" ","",IF(ISERROR(1/VLOOKUP($B315,'Justerad allokering kvv'!$B$1:$AG$700,MATCH(K$1,'Justerad allokering kvv'!$B$1:$AF$1,0),FALSE)),VLOOKUP($B315,'Allokerad kvv'!$B$2:$AV$700,MATCH(K$1,'Allokerad kvv'!$B$1:$AV$1,0),FALSE),VLOOKUP($B315,'Justerad allokering kvv'!$B$1:$AG$700,MATCH(K$1,'Justerad allokering kvv'!$B$1:$AF$1,0),FALSE)))</f>
        <v>0</v>
      </c>
      <c r="L315">
        <f>IF($B315=" ","",IF(ISERROR(1/VLOOKUP($B315,'Justerad allokering kvv'!$B$1:$AG$700,MATCH(L$1,'Justerad allokering kvv'!$B$1:$AF$1,0),FALSE)),VLOOKUP($B315,'Allokerad kvv'!$B$2:$AV$700,MATCH(L$1,'Allokerad kvv'!$B$1:$AV$1,0),FALSE),VLOOKUP($B315,'Justerad allokering kvv'!$B$1:$AG$700,MATCH(L$1,'Justerad allokering kvv'!$B$1:$AF$1,0),FALSE)))</f>
        <v>0</v>
      </c>
      <c r="M315">
        <f>IF($B315=" ","",IF(ISERROR(1/VLOOKUP($B315,'Justerad allokering kvv'!$B$1:$AG$700,MATCH(M$1,'Justerad allokering kvv'!$B$1:$AF$1,0),FALSE)),VLOOKUP($B315,'Allokerad kvv'!$B$2:$AV$700,MATCH(M$1,'Allokerad kvv'!$B$1:$AV$1,0),FALSE),VLOOKUP($B315,'Justerad allokering kvv'!$B$1:$AG$700,MATCH(M$1,'Justerad allokering kvv'!$B$1:$AF$1,0),FALSE)))</f>
        <v>0</v>
      </c>
      <c r="N315">
        <f>IF($B315=" ","",IF(ISERROR(1/VLOOKUP($B315,'Justerad allokering kvv'!$B$1:$AG$700,MATCH(N$1,'Justerad allokering kvv'!$B$1:$AF$1,0),FALSE)),VLOOKUP($B315,'Allokerad kvv'!$B$2:$AV$700,MATCH(N$1,'Allokerad kvv'!$B$1:$AV$1,0),FALSE),VLOOKUP($B315,'Justerad allokering kvv'!$B$1:$AG$700,MATCH(N$1,'Justerad allokering kvv'!$B$1:$AF$1,0),FALSE)))</f>
        <v>0</v>
      </c>
      <c r="O315">
        <f>IF($B315=" ","",IF(ISERROR(1/VLOOKUP($B315,'Justerad allokering kvv'!$B$1:$AG$700,MATCH(O$1,'Justerad allokering kvv'!$B$1:$AF$1,0),FALSE)),VLOOKUP($B315,'Allokerad kvv'!$B$2:$AV$700,MATCH(O$1,'Allokerad kvv'!$B$1:$AV$1,0),FALSE),VLOOKUP($B315,'Justerad allokering kvv'!$B$1:$AG$700,MATCH(O$1,'Justerad allokering kvv'!$B$1:$AF$1,0),FALSE)))</f>
        <v>0</v>
      </c>
      <c r="P315">
        <f>IF($B315=" ","",IF(ISERROR(1/VLOOKUP($B315,'Justerad allokering kvv'!$B$1:$AG$700,MATCH(P$1,'Justerad allokering kvv'!$B$1:$AF$1,0),FALSE)),VLOOKUP($B315,'Allokerad kvv'!$B$2:$AV$700,MATCH(P$1,'Allokerad kvv'!$B$1:$AV$1,0),FALSE),VLOOKUP($B315,'Justerad allokering kvv'!$B$1:$AG$700,MATCH(P$1,'Justerad allokering kvv'!$B$1:$AF$1,0),FALSE)))</f>
        <v>0</v>
      </c>
      <c r="Q315">
        <f>IF($B315=" ","",IF(ISERROR(1/VLOOKUP($B315,'Justerad allokering kvv'!$B$1:$AG$700,MATCH(Q$1,'Justerad allokering kvv'!$B$1:$AF$1,0),FALSE)),VLOOKUP($B315,'Allokerad kvv'!$B$2:$AV$700,MATCH(Q$1,'Allokerad kvv'!$B$1:$AV$1,0),FALSE),VLOOKUP($B315,'Justerad allokering kvv'!$B$1:$AG$700,MATCH(Q$1,'Justerad allokering kvv'!$B$1:$AF$1,0),FALSE)))</f>
        <v>0</v>
      </c>
      <c r="R315">
        <f>IF($B315=" ","",IF(ISERROR(1/VLOOKUP($B315,'Justerad allokering kvv'!$B$1:$AG$700,MATCH(R$1,'Justerad allokering kvv'!$B$1:$AF$1,0),FALSE)),VLOOKUP($B315,'Allokerad kvv'!$B$2:$AV$700,MATCH(R$1,'Allokerad kvv'!$B$1:$AV$1,0),FALSE),VLOOKUP($B315,'Justerad allokering kvv'!$B$1:$AG$700,MATCH(R$1,'Justerad allokering kvv'!$B$1:$AF$1,0),FALSE)))</f>
        <v>0</v>
      </c>
      <c r="S315">
        <f>IF($B315=" ","",IF(ISERROR(1/VLOOKUP($B315,'Justerad allokering kvv'!$B$1:$AG$700,MATCH(S$1,'Justerad allokering kvv'!$B$1:$AF$1,0),FALSE)),VLOOKUP($B315,'Allokerad kvv'!$B$2:$AV$700,MATCH(S$1,'Allokerad kvv'!$B$1:$AV$1,0),FALSE),VLOOKUP($B315,'Justerad allokering kvv'!$B$1:$AG$700,MATCH(S$1,'Justerad allokering kvv'!$B$1:$AF$1,0),FALSE)))</f>
        <v>0</v>
      </c>
      <c r="T315">
        <f>IF($B315=" ","",IF(ISERROR(1/VLOOKUP($B315,'Justerad allokering kvv'!$B$1:$AG$700,MATCH(T$1,'Justerad allokering kvv'!$B$1:$AF$1,0),FALSE)),VLOOKUP($B315,'Allokerad kvv'!$B$2:$AV$700,MATCH(T$1,'Allokerad kvv'!$B$1:$AV$1,0),FALSE),VLOOKUP($B315,'Justerad allokering kvv'!$B$1:$AG$700,MATCH(T$1,'Justerad allokering kvv'!$B$1:$AF$1,0),FALSE)))</f>
        <v>0</v>
      </c>
      <c r="U315">
        <f>IF($B315=" ","",IF(ISERROR(1/VLOOKUP($B315,'Justerad allokering kvv'!$B$1:$AG$700,MATCH(U$1,'Justerad allokering kvv'!$B$1:$AF$1,0),FALSE)),VLOOKUP($B315,'Allokerad kvv'!$B$2:$AV$700,MATCH(U$1,'Allokerad kvv'!$B$1:$AV$1,0),FALSE),VLOOKUP($B315,'Justerad allokering kvv'!$B$1:$AG$700,MATCH(U$1,'Justerad allokering kvv'!$B$1:$AF$1,0),FALSE)))</f>
        <v>0</v>
      </c>
      <c r="V315">
        <f>IF($B315=" ","",IF(ISERROR(1/VLOOKUP($B315,'Justerad allokering kvv'!$B$1:$AG$700,MATCH(V$1,'Justerad allokering kvv'!$B$1:$AF$1,0),FALSE)),VLOOKUP($B315,'Allokerad kvv'!$B$2:$AV$700,MATCH(V$1,'Allokerad kvv'!$B$1:$AV$1,0),FALSE),VLOOKUP($B315,'Justerad allokering kvv'!$B$1:$AG$700,MATCH(V$1,'Justerad allokering kvv'!$B$1:$AF$1,0),FALSE)))</f>
        <v>0</v>
      </c>
      <c r="W315">
        <f>IF($B315=" ","",IF(ISERROR(1/VLOOKUP($B315,'Justerad allokering kvv'!$B$1:$AG$700,MATCH(W$1,'Justerad allokering kvv'!$B$1:$AF$1,0),FALSE)),VLOOKUP($B315,'Allokerad kvv'!$B$2:$AV$700,MATCH(W$1,'Allokerad kvv'!$B$1:$AV$1,0),FALSE),VLOOKUP($B315,'Justerad allokering kvv'!$B$1:$AG$700,MATCH(W$1,'Justerad allokering kvv'!$B$1:$AF$1,0),FALSE)))</f>
        <v>0</v>
      </c>
      <c r="X315">
        <f>IF($B315=" ","",IF(ISERROR(1/VLOOKUP($B315,'Justerad allokering kvv'!$B$1:$AG$700,MATCH(X$1,'Justerad allokering kvv'!$B$1:$AF$1,0),FALSE)),VLOOKUP($B315,'Allokerad kvv'!$B$2:$AV$700,MATCH(X$1,'Allokerad kvv'!$B$1:$AV$1,0),FALSE),VLOOKUP($B315,'Justerad allokering kvv'!$B$1:$AG$700,MATCH(X$1,'Justerad allokering kvv'!$B$1:$AF$1,0),FALSE)))</f>
        <v>0</v>
      </c>
      <c r="Y315">
        <f>IF($B315=" ","",IF(ISERROR(1/VLOOKUP($B315,'Justerad allokering kvv'!$B$1:$AG$700,MATCH(Y$1,'Justerad allokering kvv'!$B$1:$AF$1,0),FALSE)),VLOOKUP($B315,'Allokerad kvv'!$B$2:$AV$700,MATCH(Y$1,'Allokerad kvv'!$B$1:$AV$1,0),FALSE),VLOOKUP($B315,'Justerad allokering kvv'!$B$1:$AG$700,MATCH(Y$1,'Justerad allokering kvv'!$B$1:$AF$1,0),FALSE)))</f>
        <v>0</v>
      </c>
      <c r="AB315">
        <f>IFERROR(VLOOKUP($B315,Kraftvärmeprod!$B$1:$AO$424,MATCH("Tillförd energi från rökgaskondensering (GWh)",Kraftvärmeprod!$B$1:$AG$1,0),FALSE)/1,0)</f>
        <v>0</v>
      </c>
      <c r="AE315" s="122">
        <f t="shared" si="16"/>
        <v>0</v>
      </c>
      <c r="AG315">
        <f t="shared" si="17"/>
        <v>0</v>
      </c>
      <c r="AH315">
        <f t="shared" si="18"/>
        <v>0</v>
      </c>
      <c r="AI315" t="str">
        <f>IF(AH315=0,"",AH315/VLOOKUP(B315,Kraftvärmeprod!$B$1:$BC$480,MATCH("Summa tillförd energi exklusive rökgaskondensering",Kraftvärmeprod!$B$1:$BC$1,0),FALSE))</f>
        <v/>
      </c>
      <c r="AK315">
        <f t="shared" si="19"/>
        <v>0</v>
      </c>
    </row>
    <row r="316" spans="1:37" x14ac:dyDescent="0.25">
      <c r="A316" s="2" t="s">
        <v>484</v>
      </c>
      <c r="B316" s="2" t="s">
        <v>485</v>
      </c>
      <c r="C316">
        <f>IF($B316=" ","",IF(ISERROR(1/VLOOKUP($B316,'Justerad allokering kvv'!$B$1:$AG$700,MATCH(C$1,'Justerad allokering kvv'!$B$1:$AF$1,0),FALSE)),VLOOKUP($B316,'Allokerad kvv'!$B$2:$AV$700,MATCH(C$1,'Allokerad kvv'!$B$1:$AV$1,0),FALSE),VLOOKUP($B316,'Justerad allokering kvv'!$B$1:$AG$700,MATCH(C$1,'Justerad allokering kvv'!$B$1:$AF$1,0),FALSE)))</f>
        <v>0</v>
      </c>
      <c r="D316">
        <f>IF($B316=" ","",IF(ISERROR(1/VLOOKUP($B316,'Justerad allokering kvv'!$B$1:$AG$700,MATCH(D$1,'Justerad allokering kvv'!$B$1:$AF$1,0),FALSE)),VLOOKUP($B316,'Allokerad kvv'!$B$2:$AV$700,MATCH(D$1,'Allokerad kvv'!$B$1:$AV$1,0),FALSE),VLOOKUP($B316,'Justerad allokering kvv'!$B$1:$AG$700,MATCH(D$1,'Justerad allokering kvv'!$B$1:$AF$1,0),FALSE)))</f>
        <v>0</v>
      </c>
      <c r="E316">
        <f>IF($B316=" ","",IF(ISERROR(1/VLOOKUP($B316,'Justerad allokering kvv'!$B$1:$AG$700,MATCH(E$1,'Justerad allokering kvv'!$B$1:$AF$1,0),FALSE)),VLOOKUP($B316,'Allokerad kvv'!$B$2:$AV$700,MATCH(E$1,'Allokerad kvv'!$B$1:$AV$1,0),FALSE),VLOOKUP($B316,'Justerad allokering kvv'!$B$1:$AG$700,MATCH(E$1,'Justerad allokering kvv'!$B$1:$AF$1,0),FALSE)))</f>
        <v>0</v>
      </c>
      <c r="F316">
        <f>IF($B316=" ","",IF(ISERROR(1/VLOOKUP($B316,'Justerad allokering kvv'!$B$1:$AG$700,MATCH(F$1,'Justerad allokering kvv'!$B$1:$AF$1,0),FALSE)),VLOOKUP($B316,'Allokerad kvv'!$B$2:$AV$700,MATCH(F$1,'Allokerad kvv'!$B$1:$AV$1,0),FALSE),VLOOKUP($B316,'Justerad allokering kvv'!$B$1:$AG$700,MATCH(F$1,'Justerad allokering kvv'!$B$1:$AF$1,0),FALSE)))</f>
        <v>0</v>
      </c>
      <c r="G316">
        <f>IF($B316=" ","",IF(ISERROR(1/VLOOKUP($B316,'Justerad allokering kvv'!$B$1:$AG$700,MATCH(G$1,'Justerad allokering kvv'!$B$1:$AF$1,0),FALSE)),VLOOKUP($B316,'Allokerad kvv'!$B$2:$AV$700,MATCH(G$1,'Allokerad kvv'!$B$1:$AV$1,0),FALSE),VLOOKUP($B316,'Justerad allokering kvv'!$B$1:$AG$700,MATCH(G$1,'Justerad allokering kvv'!$B$1:$AF$1,0),FALSE)))</f>
        <v>0</v>
      </c>
      <c r="H316">
        <f>IF($B316=" ","",IF(ISERROR(1/VLOOKUP($B316,'Justerad allokering kvv'!$B$1:$AG$700,MATCH(H$1,'Justerad allokering kvv'!$B$1:$AF$1,0),FALSE)),VLOOKUP($B316,'Allokerad kvv'!$B$2:$AV$700,MATCH(H$1,'Allokerad kvv'!$B$1:$AV$1,0),FALSE),VLOOKUP($B316,'Justerad allokering kvv'!$B$1:$AG$700,MATCH(H$1,'Justerad allokering kvv'!$B$1:$AF$1,0),FALSE)))</f>
        <v>0</v>
      </c>
      <c r="I316">
        <f>IF($B316=" ","",IF(ISERROR(1/VLOOKUP($B316,'Justerad allokering kvv'!$B$1:$AG$700,MATCH(I$1,'Justerad allokering kvv'!$B$1:$AF$1,0),FALSE)),VLOOKUP($B316,'Allokerad kvv'!$B$2:$AV$700,MATCH(I$1,'Allokerad kvv'!$B$1:$AV$1,0),FALSE),VLOOKUP($B316,'Justerad allokering kvv'!$B$1:$AG$700,MATCH(I$1,'Justerad allokering kvv'!$B$1:$AF$1,0),FALSE)))</f>
        <v>0</v>
      </c>
      <c r="J316">
        <f>IF($B316=" ","",IF(ISERROR(1/VLOOKUP($B316,'Justerad allokering kvv'!$B$1:$AG$700,MATCH(J$1,'Justerad allokering kvv'!$B$1:$AF$1,0),FALSE)),VLOOKUP($B316,'Allokerad kvv'!$B$2:$AV$700,MATCH(J$1,'Allokerad kvv'!$B$1:$AV$1,0),FALSE),VLOOKUP($B316,'Justerad allokering kvv'!$B$1:$AG$700,MATCH(J$1,'Justerad allokering kvv'!$B$1:$AF$1,0),FALSE)))</f>
        <v>0</v>
      </c>
      <c r="K316">
        <f>IF($B316=" ","",IF(ISERROR(1/VLOOKUP($B316,'Justerad allokering kvv'!$B$1:$AG$700,MATCH(K$1,'Justerad allokering kvv'!$B$1:$AF$1,0),FALSE)),VLOOKUP($B316,'Allokerad kvv'!$B$2:$AV$700,MATCH(K$1,'Allokerad kvv'!$B$1:$AV$1,0),FALSE),VLOOKUP($B316,'Justerad allokering kvv'!$B$1:$AG$700,MATCH(K$1,'Justerad allokering kvv'!$B$1:$AF$1,0),FALSE)))</f>
        <v>0</v>
      </c>
      <c r="L316">
        <f>IF($B316=" ","",IF(ISERROR(1/VLOOKUP($B316,'Justerad allokering kvv'!$B$1:$AG$700,MATCH(L$1,'Justerad allokering kvv'!$B$1:$AF$1,0),FALSE)),VLOOKUP($B316,'Allokerad kvv'!$B$2:$AV$700,MATCH(L$1,'Allokerad kvv'!$B$1:$AV$1,0),FALSE),VLOOKUP($B316,'Justerad allokering kvv'!$B$1:$AG$700,MATCH(L$1,'Justerad allokering kvv'!$B$1:$AF$1,0),FALSE)))</f>
        <v>0</v>
      </c>
      <c r="M316">
        <f>IF($B316=" ","",IF(ISERROR(1/VLOOKUP($B316,'Justerad allokering kvv'!$B$1:$AG$700,MATCH(M$1,'Justerad allokering kvv'!$B$1:$AF$1,0),FALSE)),VLOOKUP($B316,'Allokerad kvv'!$B$2:$AV$700,MATCH(M$1,'Allokerad kvv'!$B$1:$AV$1,0),FALSE),VLOOKUP($B316,'Justerad allokering kvv'!$B$1:$AG$700,MATCH(M$1,'Justerad allokering kvv'!$B$1:$AF$1,0),FALSE)))</f>
        <v>0</v>
      </c>
      <c r="N316">
        <f>IF($B316=" ","",IF(ISERROR(1/VLOOKUP($B316,'Justerad allokering kvv'!$B$1:$AG$700,MATCH(N$1,'Justerad allokering kvv'!$B$1:$AF$1,0),FALSE)),VLOOKUP($B316,'Allokerad kvv'!$B$2:$AV$700,MATCH(N$1,'Allokerad kvv'!$B$1:$AV$1,0),FALSE),VLOOKUP($B316,'Justerad allokering kvv'!$B$1:$AG$700,MATCH(N$1,'Justerad allokering kvv'!$B$1:$AF$1,0),FALSE)))</f>
        <v>0</v>
      </c>
      <c r="O316">
        <f>IF($B316=" ","",IF(ISERROR(1/VLOOKUP($B316,'Justerad allokering kvv'!$B$1:$AG$700,MATCH(O$1,'Justerad allokering kvv'!$B$1:$AF$1,0),FALSE)),VLOOKUP($B316,'Allokerad kvv'!$B$2:$AV$700,MATCH(O$1,'Allokerad kvv'!$B$1:$AV$1,0),FALSE),VLOOKUP($B316,'Justerad allokering kvv'!$B$1:$AG$700,MATCH(O$1,'Justerad allokering kvv'!$B$1:$AF$1,0),FALSE)))</f>
        <v>0</v>
      </c>
      <c r="P316">
        <f>IF($B316=" ","",IF(ISERROR(1/VLOOKUP($B316,'Justerad allokering kvv'!$B$1:$AG$700,MATCH(P$1,'Justerad allokering kvv'!$B$1:$AF$1,0),FALSE)),VLOOKUP($B316,'Allokerad kvv'!$B$2:$AV$700,MATCH(P$1,'Allokerad kvv'!$B$1:$AV$1,0),FALSE),VLOOKUP($B316,'Justerad allokering kvv'!$B$1:$AG$700,MATCH(P$1,'Justerad allokering kvv'!$B$1:$AF$1,0),FALSE)))</f>
        <v>0</v>
      </c>
      <c r="Q316">
        <f>IF($B316=" ","",IF(ISERROR(1/VLOOKUP($B316,'Justerad allokering kvv'!$B$1:$AG$700,MATCH(Q$1,'Justerad allokering kvv'!$B$1:$AF$1,0),FALSE)),VLOOKUP($B316,'Allokerad kvv'!$B$2:$AV$700,MATCH(Q$1,'Allokerad kvv'!$B$1:$AV$1,0),FALSE),VLOOKUP($B316,'Justerad allokering kvv'!$B$1:$AG$700,MATCH(Q$1,'Justerad allokering kvv'!$B$1:$AF$1,0),FALSE)))</f>
        <v>0</v>
      </c>
      <c r="R316">
        <f>IF($B316=" ","",IF(ISERROR(1/VLOOKUP($B316,'Justerad allokering kvv'!$B$1:$AG$700,MATCH(R$1,'Justerad allokering kvv'!$B$1:$AF$1,0),FALSE)),VLOOKUP($B316,'Allokerad kvv'!$B$2:$AV$700,MATCH(R$1,'Allokerad kvv'!$B$1:$AV$1,0),FALSE),VLOOKUP($B316,'Justerad allokering kvv'!$B$1:$AG$700,MATCH(R$1,'Justerad allokering kvv'!$B$1:$AF$1,0),FALSE)))</f>
        <v>0</v>
      </c>
      <c r="S316">
        <f>IF($B316=" ","",IF(ISERROR(1/VLOOKUP($B316,'Justerad allokering kvv'!$B$1:$AG$700,MATCH(S$1,'Justerad allokering kvv'!$B$1:$AF$1,0),FALSE)),VLOOKUP($B316,'Allokerad kvv'!$B$2:$AV$700,MATCH(S$1,'Allokerad kvv'!$B$1:$AV$1,0),FALSE),VLOOKUP($B316,'Justerad allokering kvv'!$B$1:$AG$700,MATCH(S$1,'Justerad allokering kvv'!$B$1:$AF$1,0),FALSE)))</f>
        <v>0</v>
      </c>
      <c r="T316">
        <f>IF($B316=" ","",IF(ISERROR(1/VLOOKUP($B316,'Justerad allokering kvv'!$B$1:$AG$700,MATCH(T$1,'Justerad allokering kvv'!$B$1:$AF$1,0),FALSE)),VLOOKUP($B316,'Allokerad kvv'!$B$2:$AV$700,MATCH(T$1,'Allokerad kvv'!$B$1:$AV$1,0),FALSE),VLOOKUP($B316,'Justerad allokering kvv'!$B$1:$AG$700,MATCH(T$1,'Justerad allokering kvv'!$B$1:$AF$1,0),FALSE)))</f>
        <v>0</v>
      </c>
      <c r="U316">
        <f>IF($B316=" ","",IF(ISERROR(1/VLOOKUP($B316,'Justerad allokering kvv'!$B$1:$AG$700,MATCH(U$1,'Justerad allokering kvv'!$B$1:$AF$1,0),FALSE)),VLOOKUP($B316,'Allokerad kvv'!$B$2:$AV$700,MATCH(U$1,'Allokerad kvv'!$B$1:$AV$1,0),FALSE),VLOOKUP($B316,'Justerad allokering kvv'!$B$1:$AG$700,MATCH(U$1,'Justerad allokering kvv'!$B$1:$AF$1,0),FALSE)))</f>
        <v>0</v>
      </c>
      <c r="V316">
        <f>IF($B316=" ","",IF(ISERROR(1/VLOOKUP($B316,'Justerad allokering kvv'!$B$1:$AG$700,MATCH(V$1,'Justerad allokering kvv'!$B$1:$AF$1,0),FALSE)),VLOOKUP($B316,'Allokerad kvv'!$B$2:$AV$700,MATCH(V$1,'Allokerad kvv'!$B$1:$AV$1,0),FALSE),VLOOKUP($B316,'Justerad allokering kvv'!$B$1:$AG$700,MATCH(V$1,'Justerad allokering kvv'!$B$1:$AF$1,0),FALSE)))</f>
        <v>0</v>
      </c>
      <c r="W316">
        <f>IF($B316=" ","",IF(ISERROR(1/VLOOKUP($B316,'Justerad allokering kvv'!$B$1:$AG$700,MATCH(W$1,'Justerad allokering kvv'!$B$1:$AF$1,0),FALSE)),VLOOKUP($B316,'Allokerad kvv'!$B$2:$AV$700,MATCH(W$1,'Allokerad kvv'!$B$1:$AV$1,0),FALSE),VLOOKUP($B316,'Justerad allokering kvv'!$B$1:$AG$700,MATCH(W$1,'Justerad allokering kvv'!$B$1:$AF$1,0),FALSE)))</f>
        <v>0</v>
      </c>
      <c r="X316">
        <f>IF($B316=" ","",IF(ISERROR(1/VLOOKUP($B316,'Justerad allokering kvv'!$B$1:$AG$700,MATCH(X$1,'Justerad allokering kvv'!$B$1:$AF$1,0),FALSE)),VLOOKUP($B316,'Allokerad kvv'!$B$2:$AV$700,MATCH(X$1,'Allokerad kvv'!$B$1:$AV$1,0),FALSE),VLOOKUP($B316,'Justerad allokering kvv'!$B$1:$AG$700,MATCH(X$1,'Justerad allokering kvv'!$B$1:$AF$1,0),FALSE)))</f>
        <v>0</v>
      </c>
      <c r="Y316">
        <f>IF($B316=" ","",IF(ISERROR(1/VLOOKUP($B316,'Justerad allokering kvv'!$B$1:$AG$700,MATCH(Y$1,'Justerad allokering kvv'!$B$1:$AF$1,0),FALSE)),VLOOKUP($B316,'Allokerad kvv'!$B$2:$AV$700,MATCH(Y$1,'Allokerad kvv'!$B$1:$AV$1,0),FALSE),VLOOKUP($B316,'Justerad allokering kvv'!$B$1:$AG$700,MATCH(Y$1,'Justerad allokering kvv'!$B$1:$AF$1,0),FALSE)))</f>
        <v>0</v>
      </c>
      <c r="AB316">
        <f>IFERROR(VLOOKUP($B316,Kraftvärmeprod!$B$1:$AO$424,MATCH("Tillförd energi från rökgaskondensering (GWh)",Kraftvärmeprod!$B$1:$AG$1,0),FALSE)/1,0)</f>
        <v>0</v>
      </c>
      <c r="AE316" s="122">
        <f t="shared" si="16"/>
        <v>0</v>
      </c>
      <c r="AG316">
        <f t="shared" si="17"/>
        <v>0</v>
      </c>
      <c r="AH316">
        <f t="shared" si="18"/>
        <v>0</v>
      </c>
      <c r="AI316" t="str">
        <f>IF(AH316=0,"",AH316/VLOOKUP(B316,Kraftvärmeprod!$B$1:$BC$480,MATCH("Summa tillförd energi exklusive rökgaskondensering",Kraftvärmeprod!$B$1:$BC$1,0),FALSE))</f>
        <v/>
      </c>
      <c r="AK316">
        <f t="shared" si="19"/>
        <v>0</v>
      </c>
    </row>
    <row r="317" spans="1:37" x14ac:dyDescent="0.25">
      <c r="A317" s="2" t="s">
        <v>484</v>
      </c>
      <c r="B317" s="2" t="s">
        <v>486</v>
      </c>
      <c r="C317">
        <f>IF($B317=" ","",IF(ISERROR(1/VLOOKUP($B317,'Justerad allokering kvv'!$B$1:$AG$700,MATCH(C$1,'Justerad allokering kvv'!$B$1:$AF$1,0),FALSE)),VLOOKUP($B317,'Allokerad kvv'!$B$2:$AV$700,MATCH(C$1,'Allokerad kvv'!$B$1:$AV$1,0),FALSE),VLOOKUP($B317,'Justerad allokering kvv'!$B$1:$AG$700,MATCH(C$1,'Justerad allokering kvv'!$B$1:$AF$1,0),FALSE)))</f>
        <v>0</v>
      </c>
      <c r="D317">
        <f>IF($B317=" ","",IF(ISERROR(1/VLOOKUP($B317,'Justerad allokering kvv'!$B$1:$AG$700,MATCH(D$1,'Justerad allokering kvv'!$B$1:$AF$1,0),FALSE)),VLOOKUP($B317,'Allokerad kvv'!$B$2:$AV$700,MATCH(D$1,'Allokerad kvv'!$B$1:$AV$1,0),FALSE),VLOOKUP($B317,'Justerad allokering kvv'!$B$1:$AG$700,MATCH(D$1,'Justerad allokering kvv'!$B$1:$AF$1,0),FALSE)))</f>
        <v>0</v>
      </c>
      <c r="E317">
        <f>IF($B317=" ","",IF(ISERROR(1/VLOOKUP($B317,'Justerad allokering kvv'!$B$1:$AG$700,MATCH(E$1,'Justerad allokering kvv'!$B$1:$AF$1,0),FALSE)),VLOOKUP($B317,'Allokerad kvv'!$B$2:$AV$700,MATCH(E$1,'Allokerad kvv'!$B$1:$AV$1,0),FALSE),VLOOKUP($B317,'Justerad allokering kvv'!$B$1:$AG$700,MATCH(E$1,'Justerad allokering kvv'!$B$1:$AF$1,0),FALSE)))</f>
        <v>31.488800000000001</v>
      </c>
      <c r="F317">
        <f>IF($B317=" ","",IF(ISERROR(1/VLOOKUP($B317,'Justerad allokering kvv'!$B$1:$AG$700,MATCH(F$1,'Justerad allokering kvv'!$B$1:$AF$1,0),FALSE)),VLOOKUP($B317,'Allokerad kvv'!$B$2:$AV$700,MATCH(F$1,'Allokerad kvv'!$B$1:$AV$1,0),FALSE),VLOOKUP($B317,'Justerad allokering kvv'!$B$1:$AG$700,MATCH(F$1,'Justerad allokering kvv'!$B$1:$AF$1,0),FALSE)))</f>
        <v>0</v>
      </c>
      <c r="G317">
        <f>IF($B317=" ","",IF(ISERROR(1/VLOOKUP($B317,'Justerad allokering kvv'!$B$1:$AG$700,MATCH(G$1,'Justerad allokering kvv'!$B$1:$AF$1,0),FALSE)),VLOOKUP($B317,'Allokerad kvv'!$B$2:$AV$700,MATCH(G$1,'Allokerad kvv'!$B$1:$AV$1,0),FALSE),VLOOKUP($B317,'Justerad allokering kvv'!$B$1:$AG$700,MATCH(G$1,'Justerad allokering kvv'!$B$1:$AF$1,0),FALSE)))</f>
        <v>1.01322</v>
      </c>
      <c r="H317">
        <f>IF($B317=" ","",IF(ISERROR(1/VLOOKUP($B317,'Justerad allokering kvv'!$B$1:$AG$700,MATCH(H$1,'Justerad allokering kvv'!$B$1:$AF$1,0),FALSE)),VLOOKUP($B317,'Allokerad kvv'!$B$2:$AV$700,MATCH(H$1,'Allokerad kvv'!$B$1:$AV$1,0),FALSE),VLOOKUP($B317,'Justerad allokering kvv'!$B$1:$AG$700,MATCH(H$1,'Justerad allokering kvv'!$B$1:$AF$1,0),FALSE)))</f>
        <v>0</v>
      </c>
      <c r="I317">
        <f>IF($B317=" ","",IF(ISERROR(1/VLOOKUP($B317,'Justerad allokering kvv'!$B$1:$AG$700,MATCH(I$1,'Justerad allokering kvv'!$B$1:$AF$1,0),FALSE)),VLOOKUP($B317,'Allokerad kvv'!$B$2:$AV$700,MATCH(I$1,'Allokerad kvv'!$B$1:$AV$1,0),FALSE),VLOOKUP($B317,'Justerad allokering kvv'!$B$1:$AG$700,MATCH(I$1,'Justerad allokering kvv'!$B$1:$AF$1,0),FALSE)))</f>
        <v>0</v>
      </c>
      <c r="J317">
        <f>IF($B317=" ","",IF(ISERROR(1/VLOOKUP($B317,'Justerad allokering kvv'!$B$1:$AG$700,MATCH(J$1,'Justerad allokering kvv'!$B$1:$AF$1,0),FALSE)),VLOOKUP($B317,'Allokerad kvv'!$B$2:$AV$700,MATCH(J$1,'Allokerad kvv'!$B$1:$AV$1,0),FALSE),VLOOKUP($B317,'Justerad allokering kvv'!$B$1:$AG$700,MATCH(J$1,'Justerad allokering kvv'!$B$1:$AF$1,0),FALSE)))</f>
        <v>41.689399999999999</v>
      </c>
      <c r="K317">
        <f>IF($B317=" ","",IF(ISERROR(1/VLOOKUP($B317,'Justerad allokering kvv'!$B$1:$AG$700,MATCH(K$1,'Justerad allokering kvv'!$B$1:$AF$1,0),FALSE)),VLOOKUP($B317,'Allokerad kvv'!$B$2:$AV$700,MATCH(K$1,'Allokerad kvv'!$B$1:$AV$1,0),FALSE),VLOOKUP($B317,'Justerad allokering kvv'!$B$1:$AG$700,MATCH(K$1,'Justerad allokering kvv'!$B$1:$AF$1,0),FALSE)))</f>
        <v>0</v>
      </c>
      <c r="L317">
        <f>IF($B317=" ","",IF(ISERROR(1/VLOOKUP($B317,'Justerad allokering kvv'!$B$1:$AG$700,MATCH(L$1,'Justerad allokering kvv'!$B$1:$AF$1,0),FALSE)),VLOOKUP($B317,'Allokerad kvv'!$B$2:$AV$700,MATCH(L$1,'Allokerad kvv'!$B$1:$AV$1,0),FALSE),VLOOKUP($B317,'Justerad allokering kvv'!$B$1:$AG$700,MATCH(L$1,'Justerad allokering kvv'!$B$1:$AF$1,0),FALSE)))</f>
        <v>159.66200000000001</v>
      </c>
      <c r="M317">
        <f>IF($B317=" ","",IF(ISERROR(1/VLOOKUP($B317,'Justerad allokering kvv'!$B$1:$AG$700,MATCH(M$1,'Justerad allokering kvv'!$B$1:$AF$1,0),FALSE)),VLOOKUP($B317,'Allokerad kvv'!$B$2:$AV$700,MATCH(M$1,'Allokerad kvv'!$B$1:$AV$1,0),FALSE),VLOOKUP($B317,'Justerad allokering kvv'!$B$1:$AG$700,MATCH(M$1,'Justerad allokering kvv'!$B$1:$AF$1,0),FALSE)))</f>
        <v>53.220500000000001</v>
      </c>
      <c r="N317">
        <f>IF($B317=" ","",IF(ISERROR(1/VLOOKUP($B317,'Justerad allokering kvv'!$B$1:$AG$700,MATCH(N$1,'Justerad allokering kvv'!$B$1:$AF$1,0),FALSE)),VLOOKUP($B317,'Allokerad kvv'!$B$2:$AV$700,MATCH(N$1,'Allokerad kvv'!$B$1:$AV$1,0),FALSE),VLOOKUP($B317,'Justerad allokering kvv'!$B$1:$AG$700,MATCH(N$1,'Justerad allokering kvv'!$B$1:$AF$1,0),FALSE)))</f>
        <v>17.740200000000002</v>
      </c>
      <c r="O317">
        <f>IF($B317=" ","",IF(ISERROR(1/VLOOKUP($B317,'Justerad allokering kvv'!$B$1:$AG$700,MATCH(O$1,'Justerad allokering kvv'!$B$1:$AF$1,0),FALSE)),VLOOKUP($B317,'Allokerad kvv'!$B$2:$AV$700,MATCH(O$1,'Allokerad kvv'!$B$1:$AV$1,0),FALSE),VLOOKUP($B317,'Justerad allokering kvv'!$B$1:$AG$700,MATCH(O$1,'Justerad allokering kvv'!$B$1:$AF$1,0),FALSE)))</f>
        <v>0</v>
      </c>
      <c r="P317">
        <f>IF($B317=" ","",IF(ISERROR(1/VLOOKUP($B317,'Justerad allokering kvv'!$B$1:$AG$700,MATCH(P$1,'Justerad allokering kvv'!$B$1:$AF$1,0),FALSE)),VLOOKUP($B317,'Allokerad kvv'!$B$2:$AV$700,MATCH(P$1,'Allokerad kvv'!$B$1:$AV$1,0),FALSE),VLOOKUP($B317,'Justerad allokering kvv'!$B$1:$AG$700,MATCH(P$1,'Justerad allokering kvv'!$B$1:$AF$1,0),FALSE)))</f>
        <v>0</v>
      </c>
      <c r="Q317">
        <f>IF($B317=" ","",IF(ISERROR(1/VLOOKUP($B317,'Justerad allokering kvv'!$B$1:$AG$700,MATCH(Q$1,'Justerad allokering kvv'!$B$1:$AF$1,0),FALSE)),VLOOKUP($B317,'Allokerad kvv'!$B$2:$AV$700,MATCH(Q$1,'Allokerad kvv'!$B$1:$AV$1,0),FALSE),VLOOKUP($B317,'Justerad allokering kvv'!$B$1:$AG$700,MATCH(Q$1,'Justerad allokering kvv'!$B$1:$AF$1,0),FALSE)))</f>
        <v>2.4251499999999999</v>
      </c>
      <c r="R317">
        <f>IF($B317=" ","",IF(ISERROR(1/VLOOKUP($B317,'Justerad allokering kvv'!$B$1:$AG$700,MATCH(R$1,'Justerad allokering kvv'!$B$1:$AF$1,0),FALSE)),VLOOKUP($B317,'Allokerad kvv'!$B$2:$AV$700,MATCH(R$1,'Allokerad kvv'!$B$1:$AV$1,0),FALSE),VLOOKUP($B317,'Justerad allokering kvv'!$B$1:$AG$700,MATCH(R$1,'Justerad allokering kvv'!$B$1:$AF$1,0),FALSE)))</f>
        <v>10.1229</v>
      </c>
      <c r="S317">
        <f>IF($B317=" ","",IF(ISERROR(1/VLOOKUP($B317,'Justerad allokering kvv'!$B$1:$AG$700,MATCH(S$1,'Justerad allokering kvv'!$B$1:$AF$1,0),FALSE)),VLOOKUP($B317,'Allokerad kvv'!$B$2:$AV$700,MATCH(S$1,'Allokerad kvv'!$B$1:$AV$1,0),FALSE),VLOOKUP($B317,'Justerad allokering kvv'!$B$1:$AG$700,MATCH(S$1,'Justerad allokering kvv'!$B$1:$AF$1,0),FALSE)))</f>
        <v>0</v>
      </c>
      <c r="T317">
        <f>IF($B317=" ","",IF(ISERROR(1/VLOOKUP($B317,'Justerad allokering kvv'!$B$1:$AG$700,MATCH(T$1,'Justerad allokering kvv'!$B$1:$AF$1,0),FALSE)),VLOOKUP($B317,'Allokerad kvv'!$B$2:$AV$700,MATCH(T$1,'Allokerad kvv'!$B$1:$AV$1,0),FALSE),VLOOKUP($B317,'Justerad allokering kvv'!$B$1:$AG$700,MATCH(T$1,'Justerad allokering kvv'!$B$1:$AF$1,0),FALSE)))</f>
        <v>0</v>
      </c>
      <c r="U317">
        <f>IF($B317=" ","",IF(ISERROR(1/VLOOKUP($B317,'Justerad allokering kvv'!$B$1:$AG$700,MATCH(U$1,'Justerad allokering kvv'!$B$1:$AF$1,0),FALSE)),VLOOKUP($B317,'Allokerad kvv'!$B$2:$AV$700,MATCH(U$1,'Allokerad kvv'!$B$1:$AV$1,0),FALSE),VLOOKUP($B317,'Justerad allokering kvv'!$B$1:$AG$700,MATCH(U$1,'Justerad allokering kvv'!$B$1:$AF$1,0),FALSE)))</f>
        <v>0</v>
      </c>
      <c r="V317">
        <f>IF($B317=" ","",IF(ISERROR(1/VLOOKUP($B317,'Justerad allokering kvv'!$B$1:$AG$700,MATCH(V$1,'Justerad allokering kvv'!$B$1:$AF$1,0),FALSE)),VLOOKUP($B317,'Allokerad kvv'!$B$2:$AV$700,MATCH(V$1,'Allokerad kvv'!$B$1:$AV$1,0),FALSE),VLOOKUP($B317,'Justerad allokering kvv'!$B$1:$AG$700,MATCH(V$1,'Justerad allokering kvv'!$B$1:$AF$1,0),FALSE)))</f>
        <v>0</v>
      </c>
      <c r="W317">
        <f>IF($B317=" ","",IF(ISERROR(1/VLOOKUP($B317,'Justerad allokering kvv'!$B$1:$AG$700,MATCH(W$1,'Justerad allokering kvv'!$B$1:$AF$1,0),FALSE)),VLOOKUP($B317,'Allokerad kvv'!$B$2:$AV$700,MATCH(W$1,'Allokerad kvv'!$B$1:$AV$1,0),FALSE),VLOOKUP($B317,'Justerad allokering kvv'!$B$1:$AG$700,MATCH(W$1,'Justerad allokering kvv'!$B$1:$AF$1,0),FALSE)))</f>
        <v>0</v>
      </c>
      <c r="X317">
        <f>IF($B317=" ","",IF(ISERROR(1/VLOOKUP($B317,'Justerad allokering kvv'!$B$1:$AG$700,MATCH(X$1,'Justerad allokering kvv'!$B$1:$AF$1,0),FALSE)),VLOOKUP($B317,'Allokerad kvv'!$B$2:$AV$700,MATCH(X$1,'Allokerad kvv'!$B$1:$AV$1,0),FALSE),VLOOKUP($B317,'Justerad allokering kvv'!$B$1:$AG$700,MATCH(X$1,'Justerad allokering kvv'!$B$1:$AF$1,0),FALSE)))</f>
        <v>0</v>
      </c>
      <c r="Y317">
        <f>IF($B317=" ","",IF(ISERROR(1/VLOOKUP($B317,'Justerad allokering kvv'!$B$1:$AG$700,MATCH(Y$1,'Justerad allokering kvv'!$B$1:$AF$1,0),FALSE)),VLOOKUP($B317,'Allokerad kvv'!$B$2:$AV$700,MATCH(Y$1,'Allokerad kvv'!$B$1:$AV$1,0),FALSE),VLOOKUP($B317,'Justerad allokering kvv'!$B$1:$AG$700,MATCH(Y$1,'Justerad allokering kvv'!$B$1:$AF$1,0),FALSE)))</f>
        <v>0</v>
      </c>
      <c r="AB317">
        <f>IFERROR(VLOOKUP($B317,Kraftvärmeprod!$B$1:$AO$424,MATCH("Tillförd energi från rökgaskondensering (GWh)",Kraftvärmeprod!$B$1:$AG$1,0),FALSE)/1,0)</f>
        <v>142</v>
      </c>
      <c r="AE317" s="122">
        <f t="shared" si="16"/>
        <v>459.36216999999999</v>
      </c>
      <c r="AG317">
        <f t="shared" si="17"/>
        <v>449.23926999999998</v>
      </c>
      <c r="AH317">
        <f t="shared" si="18"/>
        <v>307.23926999999998</v>
      </c>
      <c r="AI317">
        <f>IF(AH317=0,"",AH317/VLOOKUP(B317,Kraftvärmeprod!$B$1:$BC$480,MATCH("Summa tillförd energi exklusive rökgaskondensering",Kraftvärmeprod!$B$1:$BC$1,0),FALSE))</f>
        <v>0.44398738439306357</v>
      </c>
      <c r="AK317">
        <f t="shared" si="19"/>
        <v>303.80090000000001</v>
      </c>
    </row>
    <row r="318" spans="1:37" x14ac:dyDescent="0.25">
      <c r="A318" s="2" t="s">
        <v>487</v>
      </c>
      <c r="B318" s="2" t="s">
        <v>488</v>
      </c>
      <c r="C318">
        <f>IF($B318=" ","",IF(ISERROR(1/VLOOKUP($B318,'Justerad allokering kvv'!$B$1:$AG$700,MATCH(C$1,'Justerad allokering kvv'!$B$1:$AF$1,0),FALSE)),VLOOKUP($B318,'Allokerad kvv'!$B$2:$AV$700,MATCH(C$1,'Allokerad kvv'!$B$1:$AV$1,0),FALSE),VLOOKUP($B318,'Justerad allokering kvv'!$B$1:$AG$700,MATCH(C$1,'Justerad allokering kvv'!$B$1:$AF$1,0),FALSE)))</f>
        <v>13.569000000000001</v>
      </c>
      <c r="D318">
        <f>IF($B318=" ","",IF(ISERROR(1/VLOOKUP($B318,'Justerad allokering kvv'!$B$1:$AG$700,MATCH(D$1,'Justerad allokering kvv'!$B$1:$AF$1,0),FALSE)),VLOOKUP($B318,'Allokerad kvv'!$B$2:$AV$700,MATCH(D$1,'Allokerad kvv'!$B$1:$AV$1,0),FALSE),VLOOKUP($B318,'Justerad allokering kvv'!$B$1:$AG$700,MATCH(D$1,'Justerad allokering kvv'!$B$1:$AF$1,0),FALSE)))</f>
        <v>0</v>
      </c>
      <c r="E318">
        <f>IF($B318=" ","",IF(ISERROR(1/VLOOKUP($B318,'Justerad allokering kvv'!$B$1:$AG$700,MATCH(E$1,'Justerad allokering kvv'!$B$1:$AF$1,0),FALSE)),VLOOKUP($B318,'Allokerad kvv'!$B$2:$AV$700,MATCH(E$1,'Allokerad kvv'!$B$1:$AV$1,0),FALSE),VLOOKUP($B318,'Justerad allokering kvv'!$B$1:$AG$700,MATCH(E$1,'Justerad allokering kvv'!$B$1:$AF$1,0),FALSE)))</f>
        <v>0</v>
      </c>
      <c r="F318">
        <f>IF($B318=" ","",IF(ISERROR(1/VLOOKUP($B318,'Justerad allokering kvv'!$B$1:$AG$700,MATCH(F$1,'Justerad allokering kvv'!$B$1:$AF$1,0),FALSE)),VLOOKUP($B318,'Allokerad kvv'!$B$2:$AV$700,MATCH(F$1,'Allokerad kvv'!$B$1:$AV$1,0),FALSE),VLOOKUP($B318,'Justerad allokering kvv'!$B$1:$AG$700,MATCH(F$1,'Justerad allokering kvv'!$B$1:$AF$1,0),FALSE)))</f>
        <v>0</v>
      </c>
      <c r="G318">
        <f>IF($B318=" ","",IF(ISERROR(1/VLOOKUP($B318,'Justerad allokering kvv'!$B$1:$AG$700,MATCH(G$1,'Justerad allokering kvv'!$B$1:$AF$1,0),FALSE)),VLOOKUP($B318,'Allokerad kvv'!$B$2:$AV$700,MATCH(G$1,'Allokerad kvv'!$B$1:$AV$1,0),FALSE),VLOOKUP($B318,'Justerad allokering kvv'!$B$1:$AG$700,MATCH(G$1,'Justerad allokering kvv'!$B$1:$AF$1,0),FALSE)))</f>
        <v>3.6284900000000002E-2</v>
      </c>
      <c r="H318">
        <f>IF($B318=" ","",IF(ISERROR(1/VLOOKUP($B318,'Justerad allokering kvv'!$B$1:$AG$700,MATCH(H$1,'Justerad allokering kvv'!$B$1:$AF$1,0),FALSE)),VLOOKUP($B318,'Allokerad kvv'!$B$2:$AV$700,MATCH(H$1,'Allokerad kvv'!$B$1:$AV$1,0),FALSE),VLOOKUP($B318,'Justerad allokering kvv'!$B$1:$AG$700,MATCH(H$1,'Justerad allokering kvv'!$B$1:$AF$1,0),FALSE)))</f>
        <v>0</v>
      </c>
      <c r="I318">
        <f>IF($B318=" ","",IF(ISERROR(1/VLOOKUP($B318,'Justerad allokering kvv'!$B$1:$AG$700,MATCH(I$1,'Justerad allokering kvv'!$B$1:$AF$1,0),FALSE)),VLOOKUP($B318,'Allokerad kvv'!$B$2:$AV$700,MATCH(I$1,'Allokerad kvv'!$B$1:$AV$1,0),FALSE),VLOOKUP($B318,'Justerad allokering kvv'!$B$1:$AG$700,MATCH(I$1,'Justerad allokering kvv'!$B$1:$AF$1,0),FALSE)))</f>
        <v>0</v>
      </c>
      <c r="J318">
        <f>IF($B318=" ","",IF(ISERROR(1/VLOOKUP($B318,'Justerad allokering kvv'!$B$1:$AG$700,MATCH(J$1,'Justerad allokering kvv'!$B$1:$AF$1,0),FALSE)),VLOOKUP($B318,'Allokerad kvv'!$B$2:$AV$700,MATCH(J$1,'Allokerad kvv'!$B$1:$AV$1,0),FALSE),VLOOKUP($B318,'Justerad allokering kvv'!$B$1:$AG$700,MATCH(J$1,'Justerad allokering kvv'!$B$1:$AF$1,0),FALSE)))</f>
        <v>0.87424900000000005</v>
      </c>
      <c r="K318">
        <f>IF($B318=" ","",IF(ISERROR(1/VLOOKUP($B318,'Justerad allokering kvv'!$B$1:$AG$700,MATCH(K$1,'Justerad allokering kvv'!$B$1:$AF$1,0),FALSE)),VLOOKUP($B318,'Allokerad kvv'!$B$2:$AV$700,MATCH(K$1,'Allokerad kvv'!$B$1:$AV$1,0),FALSE),VLOOKUP($B318,'Justerad allokering kvv'!$B$1:$AG$700,MATCH(K$1,'Justerad allokering kvv'!$B$1:$AF$1,0),FALSE)))</f>
        <v>0</v>
      </c>
      <c r="L318">
        <f>IF($B318=" ","",IF(ISERROR(1/VLOOKUP($B318,'Justerad allokering kvv'!$B$1:$AG$700,MATCH(L$1,'Justerad allokering kvv'!$B$1:$AF$1,0),FALSE)),VLOOKUP($B318,'Allokerad kvv'!$B$2:$AV$700,MATCH(L$1,'Allokerad kvv'!$B$1:$AV$1,0),FALSE),VLOOKUP($B318,'Justerad allokering kvv'!$B$1:$AG$700,MATCH(L$1,'Justerad allokering kvv'!$B$1:$AF$1,0),FALSE)))</f>
        <v>14.7082</v>
      </c>
      <c r="M318">
        <f>IF($B318=" ","",IF(ISERROR(1/VLOOKUP($B318,'Justerad allokering kvv'!$B$1:$AG$700,MATCH(M$1,'Justerad allokering kvv'!$B$1:$AF$1,0),FALSE)),VLOOKUP($B318,'Allokerad kvv'!$B$2:$AV$700,MATCH(M$1,'Allokerad kvv'!$B$1:$AV$1,0),FALSE),VLOOKUP($B318,'Justerad allokering kvv'!$B$1:$AG$700,MATCH(M$1,'Justerad allokering kvv'!$B$1:$AF$1,0),FALSE)))</f>
        <v>0</v>
      </c>
      <c r="N318">
        <f>IF($B318=" ","",IF(ISERROR(1/VLOOKUP($B318,'Justerad allokering kvv'!$B$1:$AG$700,MATCH(N$1,'Justerad allokering kvv'!$B$1:$AF$1,0),FALSE)),VLOOKUP($B318,'Allokerad kvv'!$B$2:$AV$700,MATCH(N$1,'Allokerad kvv'!$B$1:$AV$1,0),FALSE),VLOOKUP($B318,'Justerad allokering kvv'!$B$1:$AG$700,MATCH(N$1,'Justerad allokering kvv'!$B$1:$AF$1,0),FALSE)))</f>
        <v>0</v>
      </c>
      <c r="O318">
        <f>IF($B318=" ","",IF(ISERROR(1/VLOOKUP($B318,'Justerad allokering kvv'!$B$1:$AG$700,MATCH(O$1,'Justerad allokering kvv'!$B$1:$AF$1,0),FALSE)),VLOOKUP($B318,'Allokerad kvv'!$B$2:$AV$700,MATCH(O$1,'Allokerad kvv'!$B$1:$AV$1,0),FALSE),VLOOKUP($B318,'Justerad allokering kvv'!$B$1:$AG$700,MATCH(O$1,'Justerad allokering kvv'!$B$1:$AF$1,0),FALSE)))</f>
        <v>0</v>
      </c>
      <c r="P318">
        <f>IF($B318=" ","",IF(ISERROR(1/VLOOKUP($B318,'Justerad allokering kvv'!$B$1:$AG$700,MATCH(P$1,'Justerad allokering kvv'!$B$1:$AF$1,0),FALSE)),VLOOKUP($B318,'Allokerad kvv'!$B$2:$AV$700,MATCH(P$1,'Allokerad kvv'!$B$1:$AV$1,0),FALSE),VLOOKUP($B318,'Justerad allokering kvv'!$B$1:$AG$700,MATCH(P$1,'Justerad allokering kvv'!$B$1:$AF$1,0),FALSE)))</f>
        <v>0</v>
      </c>
      <c r="Q318">
        <f>IF($B318=" ","",IF(ISERROR(1/VLOOKUP($B318,'Justerad allokering kvv'!$B$1:$AG$700,MATCH(Q$1,'Justerad allokering kvv'!$B$1:$AF$1,0),FALSE)),VLOOKUP($B318,'Allokerad kvv'!$B$2:$AV$700,MATCH(Q$1,'Allokerad kvv'!$B$1:$AV$1,0),FALSE),VLOOKUP($B318,'Justerad allokering kvv'!$B$1:$AG$700,MATCH(Q$1,'Justerad allokering kvv'!$B$1:$AF$1,0),FALSE)))</f>
        <v>0</v>
      </c>
      <c r="R318">
        <f>IF($B318=" ","",IF(ISERROR(1/VLOOKUP($B318,'Justerad allokering kvv'!$B$1:$AG$700,MATCH(R$1,'Justerad allokering kvv'!$B$1:$AF$1,0),FALSE)),VLOOKUP($B318,'Allokerad kvv'!$B$2:$AV$700,MATCH(R$1,'Allokerad kvv'!$B$1:$AV$1,0),FALSE),VLOOKUP($B318,'Justerad allokering kvv'!$B$1:$AG$700,MATCH(R$1,'Justerad allokering kvv'!$B$1:$AF$1,0),FALSE)))</f>
        <v>1.23376</v>
      </c>
      <c r="S318">
        <f>IF($B318=" ","",IF(ISERROR(1/VLOOKUP($B318,'Justerad allokering kvv'!$B$1:$AG$700,MATCH(S$1,'Justerad allokering kvv'!$B$1:$AF$1,0),FALSE)),VLOOKUP($B318,'Allokerad kvv'!$B$2:$AV$700,MATCH(S$1,'Allokerad kvv'!$B$1:$AV$1,0),FALSE),VLOOKUP($B318,'Justerad allokering kvv'!$B$1:$AG$700,MATCH(S$1,'Justerad allokering kvv'!$B$1:$AF$1,0),FALSE)))</f>
        <v>0</v>
      </c>
      <c r="T318">
        <f>IF($B318=" ","",IF(ISERROR(1/VLOOKUP($B318,'Justerad allokering kvv'!$B$1:$AG$700,MATCH(T$1,'Justerad allokering kvv'!$B$1:$AF$1,0),FALSE)),VLOOKUP($B318,'Allokerad kvv'!$B$2:$AV$700,MATCH(T$1,'Allokerad kvv'!$B$1:$AV$1,0),FALSE),VLOOKUP($B318,'Justerad allokering kvv'!$B$1:$AG$700,MATCH(T$1,'Justerad allokering kvv'!$B$1:$AF$1,0),FALSE)))</f>
        <v>0</v>
      </c>
      <c r="U318">
        <f>IF($B318=" ","",IF(ISERROR(1/VLOOKUP($B318,'Justerad allokering kvv'!$B$1:$AG$700,MATCH(U$1,'Justerad allokering kvv'!$B$1:$AF$1,0),FALSE)),VLOOKUP($B318,'Allokerad kvv'!$B$2:$AV$700,MATCH(U$1,'Allokerad kvv'!$B$1:$AV$1,0),FALSE),VLOOKUP($B318,'Justerad allokering kvv'!$B$1:$AG$700,MATCH(U$1,'Justerad allokering kvv'!$B$1:$AF$1,0),FALSE)))</f>
        <v>0</v>
      </c>
      <c r="V318">
        <f>IF($B318=" ","",IF(ISERROR(1/VLOOKUP($B318,'Justerad allokering kvv'!$B$1:$AG$700,MATCH(V$1,'Justerad allokering kvv'!$B$1:$AF$1,0),FALSE)),VLOOKUP($B318,'Allokerad kvv'!$B$2:$AV$700,MATCH(V$1,'Allokerad kvv'!$B$1:$AV$1,0),FALSE),VLOOKUP($B318,'Justerad allokering kvv'!$B$1:$AG$700,MATCH(V$1,'Justerad allokering kvv'!$B$1:$AF$1,0),FALSE)))</f>
        <v>0</v>
      </c>
      <c r="W318">
        <f>IF($B318=" ","",IF(ISERROR(1/VLOOKUP($B318,'Justerad allokering kvv'!$B$1:$AG$700,MATCH(W$1,'Justerad allokering kvv'!$B$1:$AF$1,0),FALSE)),VLOOKUP($B318,'Allokerad kvv'!$B$2:$AV$700,MATCH(W$1,'Allokerad kvv'!$B$1:$AV$1,0),FALSE),VLOOKUP($B318,'Justerad allokering kvv'!$B$1:$AG$700,MATCH(W$1,'Justerad allokering kvv'!$B$1:$AF$1,0),FALSE)))</f>
        <v>0</v>
      </c>
      <c r="X318">
        <f>IF($B318=" ","",IF(ISERROR(1/VLOOKUP($B318,'Justerad allokering kvv'!$B$1:$AG$700,MATCH(X$1,'Justerad allokering kvv'!$B$1:$AF$1,0),FALSE)),VLOOKUP($B318,'Allokerad kvv'!$B$2:$AV$700,MATCH(X$1,'Allokerad kvv'!$B$1:$AV$1,0),FALSE),VLOOKUP($B318,'Justerad allokering kvv'!$B$1:$AG$700,MATCH(X$1,'Justerad allokering kvv'!$B$1:$AF$1,0),FALSE)))</f>
        <v>16.678000000000001</v>
      </c>
      <c r="Y318">
        <f>IF($B318=" ","",IF(ISERROR(1/VLOOKUP($B318,'Justerad allokering kvv'!$B$1:$AG$700,MATCH(Y$1,'Justerad allokering kvv'!$B$1:$AF$1,0),FALSE)),VLOOKUP($B318,'Allokerad kvv'!$B$2:$AV$700,MATCH(Y$1,'Allokerad kvv'!$B$1:$AV$1,0),FALSE),VLOOKUP($B318,'Justerad allokering kvv'!$B$1:$AG$700,MATCH(Y$1,'Justerad allokering kvv'!$B$1:$AF$1,0),FALSE)))</f>
        <v>0</v>
      </c>
      <c r="AB318">
        <f>IFERROR(VLOOKUP($B318,Kraftvärmeprod!$B$1:$AO$424,MATCH("Tillförd energi från rökgaskondensering (GWh)",Kraftvärmeprod!$B$1:$AG$1,0),FALSE)/1,0)</f>
        <v>0</v>
      </c>
      <c r="AE318" s="122">
        <f t="shared" si="16"/>
        <v>47.099493899999999</v>
      </c>
      <c r="AG318">
        <f t="shared" si="17"/>
        <v>45.865733900000002</v>
      </c>
      <c r="AH318">
        <f t="shared" si="18"/>
        <v>45.865733900000002</v>
      </c>
      <c r="AI318">
        <f>IF(AH318=0,"",AH318/VLOOKUP(B318,Kraftvärmeprod!$B$1:$BC$480,MATCH("Summa tillförd energi exklusive rökgaskondensering",Kraftvärmeprod!$B$1:$BC$1,0),FALSE))</f>
        <v>0.65800720044760697</v>
      </c>
      <c r="AK318">
        <f t="shared" si="19"/>
        <v>32.260449000000001</v>
      </c>
    </row>
    <row r="319" spans="1:37" x14ac:dyDescent="0.25">
      <c r="A319" s="2" t="s">
        <v>489</v>
      </c>
      <c r="B319" s="2" t="s">
        <v>490</v>
      </c>
      <c r="C319">
        <f>IF($B319=" ","",IF(ISERROR(1/VLOOKUP($B319,'Justerad allokering kvv'!$B$1:$AG$700,MATCH(C$1,'Justerad allokering kvv'!$B$1:$AF$1,0),FALSE)),VLOOKUP($B319,'Allokerad kvv'!$B$2:$AV$700,MATCH(C$1,'Allokerad kvv'!$B$1:$AV$1,0),FALSE),VLOOKUP($B319,'Justerad allokering kvv'!$B$1:$AG$700,MATCH(C$1,'Justerad allokering kvv'!$B$1:$AF$1,0),FALSE)))</f>
        <v>0</v>
      </c>
      <c r="D319">
        <f>IF($B319=" ","",IF(ISERROR(1/VLOOKUP($B319,'Justerad allokering kvv'!$B$1:$AG$700,MATCH(D$1,'Justerad allokering kvv'!$B$1:$AF$1,0),FALSE)),VLOOKUP($B319,'Allokerad kvv'!$B$2:$AV$700,MATCH(D$1,'Allokerad kvv'!$B$1:$AV$1,0),FALSE),VLOOKUP($B319,'Justerad allokering kvv'!$B$1:$AG$700,MATCH(D$1,'Justerad allokering kvv'!$B$1:$AF$1,0),FALSE)))</f>
        <v>0</v>
      </c>
      <c r="E319">
        <f>IF($B319=" ","",IF(ISERROR(1/VLOOKUP($B319,'Justerad allokering kvv'!$B$1:$AG$700,MATCH(E$1,'Justerad allokering kvv'!$B$1:$AF$1,0),FALSE)),VLOOKUP($B319,'Allokerad kvv'!$B$2:$AV$700,MATCH(E$1,'Allokerad kvv'!$B$1:$AV$1,0),FALSE),VLOOKUP($B319,'Justerad allokering kvv'!$B$1:$AG$700,MATCH(E$1,'Justerad allokering kvv'!$B$1:$AF$1,0),FALSE)))</f>
        <v>0</v>
      </c>
      <c r="F319">
        <f>IF($B319=" ","",IF(ISERROR(1/VLOOKUP($B319,'Justerad allokering kvv'!$B$1:$AG$700,MATCH(F$1,'Justerad allokering kvv'!$B$1:$AF$1,0),FALSE)),VLOOKUP($B319,'Allokerad kvv'!$B$2:$AV$700,MATCH(F$1,'Allokerad kvv'!$B$1:$AV$1,0),FALSE),VLOOKUP($B319,'Justerad allokering kvv'!$B$1:$AG$700,MATCH(F$1,'Justerad allokering kvv'!$B$1:$AF$1,0),FALSE)))</f>
        <v>0</v>
      </c>
      <c r="G319">
        <f>IF($B319=" ","",IF(ISERROR(1/VLOOKUP($B319,'Justerad allokering kvv'!$B$1:$AG$700,MATCH(G$1,'Justerad allokering kvv'!$B$1:$AF$1,0),FALSE)),VLOOKUP($B319,'Allokerad kvv'!$B$2:$AV$700,MATCH(G$1,'Allokerad kvv'!$B$1:$AV$1,0),FALSE),VLOOKUP($B319,'Justerad allokering kvv'!$B$1:$AG$700,MATCH(G$1,'Justerad allokering kvv'!$B$1:$AF$1,0),FALSE)))</f>
        <v>0</v>
      </c>
      <c r="H319">
        <f>IF($B319=" ","",IF(ISERROR(1/VLOOKUP($B319,'Justerad allokering kvv'!$B$1:$AG$700,MATCH(H$1,'Justerad allokering kvv'!$B$1:$AF$1,0),FALSE)),VLOOKUP($B319,'Allokerad kvv'!$B$2:$AV$700,MATCH(H$1,'Allokerad kvv'!$B$1:$AV$1,0),FALSE),VLOOKUP($B319,'Justerad allokering kvv'!$B$1:$AG$700,MATCH(H$1,'Justerad allokering kvv'!$B$1:$AF$1,0),FALSE)))</f>
        <v>0</v>
      </c>
      <c r="I319">
        <f>IF($B319=" ","",IF(ISERROR(1/VLOOKUP($B319,'Justerad allokering kvv'!$B$1:$AG$700,MATCH(I$1,'Justerad allokering kvv'!$B$1:$AF$1,0),FALSE)),VLOOKUP($B319,'Allokerad kvv'!$B$2:$AV$700,MATCH(I$1,'Allokerad kvv'!$B$1:$AV$1,0),FALSE),VLOOKUP($B319,'Justerad allokering kvv'!$B$1:$AG$700,MATCH(I$1,'Justerad allokering kvv'!$B$1:$AF$1,0),FALSE)))</f>
        <v>0</v>
      </c>
      <c r="J319">
        <f>IF($B319=" ","",IF(ISERROR(1/VLOOKUP($B319,'Justerad allokering kvv'!$B$1:$AG$700,MATCH(J$1,'Justerad allokering kvv'!$B$1:$AF$1,0),FALSE)),VLOOKUP($B319,'Allokerad kvv'!$B$2:$AV$700,MATCH(J$1,'Allokerad kvv'!$B$1:$AV$1,0),FALSE),VLOOKUP($B319,'Justerad allokering kvv'!$B$1:$AG$700,MATCH(J$1,'Justerad allokering kvv'!$B$1:$AF$1,0),FALSE)))</f>
        <v>0</v>
      </c>
      <c r="K319">
        <f>IF($B319=" ","",IF(ISERROR(1/VLOOKUP($B319,'Justerad allokering kvv'!$B$1:$AG$700,MATCH(K$1,'Justerad allokering kvv'!$B$1:$AF$1,0),FALSE)),VLOOKUP($B319,'Allokerad kvv'!$B$2:$AV$700,MATCH(K$1,'Allokerad kvv'!$B$1:$AV$1,0),FALSE),VLOOKUP($B319,'Justerad allokering kvv'!$B$1:$AG$700,MATCH(K$1,'Justerad allokering kvv'!$B$1:$AF$1,0),FALSE)))</f>
        <v>0</v>
      </c>
      <c r="L319">
        <f>IF($B319=" ","",IF(ISERROR(1/VLOOKUP($B319,'Justerad allokering kvv'!$B$1:$AG$700,MATCH(L$1,'Justerad allokering kvv'!$B$1:$AF$1,0),FALSE)),VLOOKUP($B319,'Allokerad kvv'!$B$2:$AV$700,MATCH(L$1,'Allokerad kvv'!$B$1:$AV$1,0),FALSE),VLOOKUP($B319,'Justerad allokering kvv'!$B$1:$AG$700,MATCH(L$1,'Justerad allokering kvv'!$B$1:$AF$1,0),FALSE)))</f>
        <v>0</v>
      </c>
      <c r="M319">
        <f>IF($B319=" ","",IF(ISERROR(1/VLOOKUP($B319,'Justerad allokering kvv'!$B$1:$AG$700,MATCH(M$1,'Justerad allokering kvv'!$B$1:$AF$1,0),FALSE)),VLOOKUP($B319,'Allokerad kvv'!$B$2:$AV$700,MATCH(M$1,'Allokerad kvv'!$B$1:$AV$1,0),FALSE),VLOOKUP($B319,'Justerad allokering kvv'!$B$1:$AG$700,MATCH(M$1,'Justerad allokering kvv'!$B$1:$AF$1,0),FALSE)))</f>
        <v>0</v>
      </c>
      <c r="N319">
        <f>IF($B319=" ","",IF(ISERROR(1/VLOOKUP($B319,'Justerad allokering kvv'!$B$1:$AG$700,MATCH(N$1,'Justerad allokering kvv'!$B$1:$AF$1,0),FALSE)),VLOOKUP($B319,'Allokerad kvv'!$B$2:$AV$700,MATCH(N$1,'Allokerad kvv'!$B$1:$AV$1,0),FALSE),VLOOKUP($B319,'Justerad allokering kvv'!$B$1:$AG$700,MATCH(N$1,'Justerad allokering kvv'!$B$1:$AF$1,0),FALSE)))</f>
        <v>0</v>
      </c>
      <c r="O319">
        <f>IF($B319=" ","",IF(ISERROR(1/VLOOKUP($B319,'Justerad allokering kvv'!$B$1:$AG$700,MATCH(O$1,'Justerad allokering kvv'!$B$1:$AF$1,0),FALSE)),VLOOKUP($B319,'Allokerad kvv'!$B$2:$AV$700,MATCH(O$1,'Allokerad kvv'!$B$1:$AV$1,0),FALSE),VLOOKUP($B319,'Justerad allokering kvv'!$B$1:$AG$700,MATCH(O$1,'Justerad allokering kvv'!$B$1:$AF$1,0),FALSE)))</f>
        <v>0</v>
      </c>
      <c r="P319">
        <f>IF($B319=" ","",IF(ISERROR(1/VLOOKUP($B319,'Justerad allokering kvv'!$B$1:$AG$700,MATCH(P$1,'Justerad allokering kvv'!$B$1:$AF$1,0),FALSE)),VLOOKUP($B319,'Allokerad kvv'!$B$2:$AV$700,MATCH(P$1,'Allokerad kvv'!$B$1:$AV$1,0),FALSE),VLOOKUP($B319,'Justerad allokering kvv'!$B$1:$AG$700,MATCH(P$1,'Justerad allokering kvv'!$B$1:$AF$1,0),FALSE)))</f>
        <v>0</v>
      </c>
      <c r="Q319">
        <f>IF($B319=" ","",IF(ISERROR(1/VLOOKUP($B319,'Justerad allokering kvv'!$B$1:$AG$700,MATCH(Q$1,'Justerad allokering kvv'!$B$1:$AF$1,0),FALSE)),VLOOKUP($B319,'Allokerad kvv'!$B$2:$AV$700,MATCH(Q$1,'Allokerad kvv'!$B$1:$AV$1,0),FALSE),VLOOKUP($B319,'Justerad allokering kvv'!$B$1:$AG$700,MATCH(Q$1,'Justerad allokering kvv'!$B$1:$AF$1,0),FALSE)))</f>
        <v>0</v>
      </c>
      <c r="R319">
        <f>IF($B319=" ","",IF(ISERROR(1/VLOOKUP($B319,'Justerad allokering kvv'!$B$1:$AG$700,MATCH(R$1,'Justerad allokering kvv'!$B$1:$AF$1,0),FALSE)),VLOOKUP($B319,'Allokerad kvv'!$B$2:$AV$700,MATCH(R$1,'Allokerad kvv'!$B$1:$AV$1,0),FALSE),VLOOKUP($B319,'Justerad allokering kvv'!$B$1:$AG$700,MATCH(R$1,'Justerad allokering kvv'!$B$1:$AF$1,0),FALSE)))</f>
        <v>0</v>
      </c>
      <c r="S319">
        <f>IF($B319=" ","",IF(ISERROR(1/VLOOKUP($B319,'Justerad allokering kvv'!$B$1:$AG$700,MATCH(S$1,'Justerad allokering kvv'!$B$1:$AF$1,0),FALSE)),VLOOKUP($B319,'Allokerad kvv'!$B$2:$AV$700,MATCH(S$1,'Allokerad kvv'!$B$1:$AV$1,0),FALSE),VLOOKUP($B319,'Justerad allokering kvv'!$B$1:$AG$700,MATCH(S$1,'Justerad allokering kvv'!$B$1:$AF$1,0),FALSE)))</f>
        <v>0</v>
      </c>
      <c r="T319">
        <f>IF($B319=" ","",IF(ISERROR(1/VLOOKUP($B319,'Justerad allokering kvv'!$B$1:$AG$700,MATCH(T$1,'Justerad allokering kvv'!$B$1:$AF$1,0),FALSE)),VLOOKUP($B319,'Allokerad kvv'!$B$2:$AV$700,MATCH(T$1,'Allokerad kvv'!$B$1:$AV$1,0),FALSE),VLOOKUP($B319,'Justerad allokering kvv'!$B$1:$AG$700,MATCH(T$1,'Justerad allokering kvv'!$B$1:$AF$1,0),FALSE)))</f>
        <v>0</v>
      </c>
      <c r="U319">
        <f>IF($B319=" ","",IF(ISERROR(1/VLOOKUP($B319,'Justerad allokering kvv'!$B$1:$AG$700,MATCH(U$1,'Justerad allokering kvv'!$B$1:$AF$1,0),FALSE)),VLOOKUP($B319,'Allokerad kvv'!$B$2:$AV$700,MATCH(U$1,'Allokerad kvv'!$B$1:$AV$1,0),FALSE),VLOOKUP($B319,'Justerad allokering kvv'!$B$1:$AG$700,MATCH(U$1,'Justerad allokering kvv'!$B$1:$AF$1,0),FALSE)))</f>
        <v>0</v>
      </c>
      <c r="V319">
        <f>IF($B319=" ","",IF(ISERROR(1/VLOOKUP($B319,'Justerad allokering kvv'!$B$1:$AG$700,MATCH(V$1,'Justerad allokering kvv'!$B$1:$AF$1,0),FALSE)),VLOOKUP($B319,'Allokerad kvv'!$B$2:$AV$700,MATCH(V$1,'Allokerad kvv'!$B$1:$AV$1,0),FALSE),VLOOKUP($B319,'Justerad allokering kvv'!$B$1:$AG$700,MATCH(V$1,'Justerad allokering kvv'!$B$1:$AF$1,0),FALSE)))</f>
        <v>0</v>
      </c>
      <c r="W319">
        <f>IF($B319=" ","",IF(ISERROR(1/VLOOKUP($B319,'Justerad allokering kvv'!$B$1:$AG$700,MATCH(W$1,'Justerad allokering kvv'!$B$1:$AF$1,0),FALSE)),VLOOKUP($B319,'Allokerad kvv'!$B$2:$AV$700,MATCH(W$1,'Allokerad kvv'!$B$1:$AV$1,0),FALSE),VLOOKUP($B319,'Justerad allokering kvv'!$B$1:$AG$700,MATCH(W$1,'Justerad allokering kvv'!$B$1:$AF$1,0),FALSE)))</f>
        <v>0</v>
      </c>
      <c r="X319">
        <f>IF($B319=" ","",IF(ISERROR(1/VLOOKUP($B319,'Justerad allokering kvv'!$B$1:$AG$700,MATCH(X$1,'Justerad allokering kvv'!$B$1:$AF$1,0),FALSE)),VLOOKUP($B319,'Allokerad kvv'!$B$2:$AV$700,MATCH(X$1,'Allokerad kvv'!$B$1:$AV$1,0),FALSE),VLOOKUP($B319,'Justerad allokering kvv'!$B$1:$AG$700,MATCH(X$1,'Justerad allokering kvv'!$B$1:$AF$1,0),FALSE)))</f>
        <v>0</v>
      </c>
      <c r="Y319">
        <f>IF($B319=" ","",IF(ISERROR(1/VLOOKUP($B319,'Justerad allokering kvv'!$B$1:$AG$700,MATCH(Y$1,'Justerad allokering kvv'!$B$1:$AF$1,0),FALSE)),VLOOKUP($B319,'Allokerad kvv'!$B$2:$AV$700,MATCH(Y$1,'Allokerad kvv'!$B$1:$AV$1,0),FALSE),VLOOKUP($B319,'Justerad allokering kvv'!$B$1:$AG$700,MATCH(Y$1,'Justerad allokering kvv'!$B$1:$AF$1,0),FALSE)))</f>
        <v>0</v>
      </c>
      <c r="AB319">
        <f>IFERROR(VLOOKUP($B319,Kraftvärmeprod!$B$1:$AO$424,MATCH("Tillförd energi från rökgaskondensering (GWh)",Kraftvärmeprod!$B$1:$AG$1,0),FALSE)/1,0)</f>
        <v>0</v>
      </c>
      <c r="AE319" s="122">
        <f t="shared" si="16"/>
        <v>0</v>
      </c>
      <c r="AG319">
        <f t="shared" si="17"/>
        <v>0</v>
      </c>
      <c r="AH319">
        <f t="shared" si="18"/>
        <v>0</v>
      </c>
      <c r="AI319" t="str">
        <f>IF(AH319=0,"",AH319/VLOOKUP(B319,Kraftvärmeprod!$B$1:$BC$480,MATCH("Summa tillförd energi exklusive rökgaskondensering",Kraftvärmeprod!$B$1:$BC$1,0),FALSE))</f>
        <v/>
      </c>
      <c r="AK319">
        <f t="shared" si="19"/>
        <v>0</v>
      </c>
    </row>
    <row r="320" spans="1:37" x14ac:dyDescent="0.25">
      <c r="A320" s="2" t="s">
        <v>489</v>
      </c>
      <c r="B320" s="2" t="s">
        <v>491</v>
      </c>
      <c r="C320">
        <f>IF($B320=" ","",IF(ISERROR(1/VLOOKUP($B320,'Justerad allokering kvv'!$B$1:$AG$700,MATCH(C$1,'Justerad allokering kvv'!$B$1:$AF$1,0),FALSE)),VLOOKUP($B320,'Allokerad kvv'!$B$2:$AV$700,MATCH(C$1,'Allokerad kvv'!$B$1:$AV$1,0),FALSE),VLOOKUP($B320,'Justerad allokering kvv'!$B$1:$AG$700,MATCH(C$1,'Justerad allokering kvv'!$B$1:$AF$1,0),FALSE)))</f>
        <v>0</v>
      </c>
      <c r="D320">
        <f>IF($B320=" ","",IF(ISERROR(1/VLOOKUP($B320,'Justerad allokering kvv'!$B$1:$AG$700,MATCH(D$1,'Justerad allokering kvv'!$B$1:$AF$1,0),FALSE)),VLOOKUP($B320,'Allokerad kvv'!$B$2:$AV$700,MATCH(D$1,'Allokerad kvv'!$B$1:$AV$1,0),FALSE),VLOOKUP($B320,'Justerad allokering kvv'!$B$1:$AG$700,MATCH(D$1,'Justerad allokering kvv'!$B$1:$AF$1,0),FALSE)))</f>
        <v>0</v>
      </c>
      <c r="E320">
        <f>IF($B320=" ","",IF(ISERROR(1/VLOOKUP($B320,'Justerad allokering kvv'!$B$1:$AG$700,MATCH(E$1,'Justerad allokering kvv'!$B$1:$AF$1,0),FALSE)),VLOOKUP($B320,'Allokerad kvv'!$B$2:$AV$700,MATCH(E$1,'Allokerad kvv'!$B$1:$AV$1,0),FALSE),VLOOKUP($B320,'Justerad allokering kvv'!$B$1:$AG$700,MATCH(E$1,'Justerad allokering kvv'!$B$1:$AF$1,0),FALSE)))</f>
        <v>0</v>
      </c>
      <c r="F320">
        <f>IF($B320=" ","",IF(ISERROR(1/VLOOKUP($B320,'Justerad allokering kvv'!$B$1:$AG$700,MATCH(F$1,'Justerad allokering kvv'!$B$1:$AF$1,0),FALSE)),VLOOKUP($B320,'Allokerad kvv'!$B$2:$AV$700,MATCH(F$1,'Allokerad kvv'!$B$1:$AV$1,0),FALSE),VLOOKUP($B320,'Justerad allokering kvv'!$B$1:$AG$700,MATCH(F$1,'Justerad allokering kvv'!$B$1:$AF$1,0),FALSE)))</f>
        <v>0</v>
      </c>
      <c r="G320">
        <f>IF($B320=" ","",IF(ISERROR(1/VLOOKUP($B320,'Justerad allokering kvv'!$B$1:$AG$700,MATCH(G$1,'Justerad allokering kvv'!$B$1:$AF$1,0),FALSE)),VLOOKUP($B320,'Allokerad kvv'!$B$2:$AV$700,MATCH(G$1,'Allokerad kvv'!$B$1:$AV$1,0),FALSE),VLOOKUP($B320,'Justerad allokering kvv'!$B$1:$AG$700,MATCH(G$1,'Justerad allokering kvv'!$B$1:$AF$1,0),FALSE)))</f>
        <v>0</v>
      </c>
      <c r="H320">
        <f>IF($B320=" ","",IF(ISERROR(1/VLOOKUP($B320,'Justerad allokering kvv'!$B$1:$AG$700,MATCH(H$1,'Justerad allokering kvv'!$B$1:$AF$1,0),FALSE)),VLOOKUP($B320,'Allokerad kvv'!$B$2:$AV$700,MATCH(H$1,'Allokerad kvv'!$B$1:$AV$1,0),FALSE),VLOOKUP($B320,'Justerad allokering kvv'!$B$1:$AG$700,MATCH(H$1,'Justerad allokering kvv'!$B$1:$AF$1,0),FALSE)))</f>
        <v>0</v>
      </c>
      <c r="I320">
        <f>IF($B320=" ","",IF(ISERROR(1/VLOOKUP($B320,'Justerad allokering kvv'!$B$1:$AG$700,MATCH(I$1,'Justerad allokering kvv'!$B$1:$AF$1,0),FALSE)),VLOOKUP($B320,'Allokerad kvv'!$B$2:$AV$700,MATCH(I$1,'Allokerad kvv'!$B$1:$AV$1,0),FALSE),VLOOKUP($B320,'Justerad allokering kvv'!$B$1:$AG$700,MATCH(I$1,'Justerad allokering kvv'!$B$1:$AF$1,0),FALSE)))</f>
        <v>0</v>
      </c>
      <c r="J320">
        <f>IF($B320=" ","",IF(ISERROR(1/VLOOKUP($B320,'Justerad allokering kvv'!$B$1:$AG$700,MATCH(J$1,'Justerad allokering kvv'!$B$1:$AF$1,0),FALSE)),VLOOKUP($B320,'Allokerad kvv'!$B$2:$AV$700,MATCH(J$1,'Allokerad kvv'!$B$1:$AV$1,0),FALSE),VLOOKUP($B320,'Justerad allokering kvv'!$B$1:$AG$700,MATCH(J$1,'Justerad allokering kvv'!$B$1:$AF$1,0),FALSE)))</f>
        <v>0</v>
      </c>
      <c r="K320">
        <f>IF($B320=" ","",IF(ISERROR(1/VLOOKUP($B320,'Justerad allokering kvv'!$B$1:$AG$700,MATCH(K$1,'Justerad allokering kvv'!$B$1:$AF$1,0),FALSE)),VLOOKUP($B320,'Allokerad kvv'!$B$2:$AV$700,MATCH(K$1,'Allokerad kvv'!$B$1:$AV$1,0),FALSE),VLOOKUP($B320,'Justerad allokering kvv'!$B$1:$AG$700,MATCH(K$1,'Justerad allokering kvv'!$B$1:$AF$1,0),FALSE)))</f>
        <v>0</v>
      </c>
      <c r="L320">
        <f>IF($B320=" ","",IF(ISERROR(1/VLOOKUP($B320,'Justerad allokering kvv'!$B$1:$AG$700,MATCH(L$1,'Justerad allokering kvv'!$B$1:$AF$1,0),FALSE)),VLOOKUP($B320,'Allokerad kvv'!$B$2:$AV$700,MATCH(L$1,'Allokerad kvv'!$B$1:$AV$1,0),FALSE),VLOOKUP($B320,'Justerad allokering kvv'!$B$1:$AG$700,MATCH(L$1,'Justerad allokering kvv'!$B$1:$AF$1,0),FALSE)))</f>
        <v>0</v>
      </c>
      <c r="M320">
        <f>IF($B320=" ","",IF(ISERROR(1/VLOOKUP($B320,'Justerad allokering kvv'!$B$1:$AG$700,MATCH(M$1,'Justerad allokering kvv'!$B$1:$AF$1,0),FALSE)),VLOOKUP($B320,'Allokerad kvv'!$B$2:$AV$700,MATCH(M$1,'Allokerad kvv'!$B$1:$AV$1,0),FALSE),VLOOKUP($B320,'Justerad allokering kvv'!$B$1:$AG$700,MATCH(M$1,'Justerad allokering kvv'!$B$1:$AF$1,0),FALSE)))</f>
        <v>0</v>
      </c>
      <c r="N320">
        <f>IF($B320=" ","",IF(ISERROR(1/VLOOKUP($B320,'Justerad allokering kvv'!$B$1:$AG$700,MATCH(N$1,'Justerad allokering kvv'!$B$1:$AF$1,0),FALSE)),VLOOKUP($B320,'Allokerad kvv'!$B$2:$AV$700,MATCH(N$1,'Allokerad kvv'!$B$1:$AV$1,0),FALSE),VLOOKUP($B320,'Justerad allokering kvv'!$B$1:$AG$700,MATCH(N$1,'Justerad allokering kvv'!$B$1:$AF$1,0),FALSE)))</f>
        <v>0</v>
      </c>
      <c r="O320">
        <f>IF($B320=" ","",IF(ISERROR(1/VLOOKUP($B320,'Justerad allokering kvv'!$B$1:$AG$700,MATCH(O$1,'Justerad allokering kvv'!$B$1:$AF$1,0),FALSE)),VLOOKUP($B320,'Allokerad kvv'!$B$2:$AV$700,MATCH(O$1,'Allokerad kvv'!$B$1:$AV$1,0),FALSE),VLOOKUP($B320,'Justerad allokering kvv'!$B$1:$AG$700,MATCH(O$1,'Justerad allokering kvv'!$B$1:$AF$1,0),FALSE)))</f>
        <v>0</v>
      </c>
      <c r="P320">
        <f>IF($B320=" ","",IF(ISERROR(1/VLOOKUP($B320,'Justerad allokering kvv'!$B$1:$AG$700,MATCH(P$1,'Justerad allokering kvv'!$B$1:$AF$1,0),FALSE)),VLOOKUP($B320,'Allokerad kvv'!$B$2:$AV$700,MATCH(P$1,'Allokerad kvv'!$B$1:$AV$1,0),FALSE),VLOOKUP($B320,'Justerad allokering kvv'!$B$1:$AG$700,MATCH(P$1,'Justerad allokering kvv'!$B$1:$AF$1,0),FALSE)))</f>
        <v>0</v>
      </c>
      <c r="Q320">
        <f>IF($B320=" ","",IF(ISERROR(1/VLOOKUP($B320,'Justerad allokering kvv'!$B$1:$AG$700,MATCH(Q$1,'Justerad allokering kvv'!$B$1:$AF$1,0),FALSE)),VLOOKUP($B320,'Allokerad kvv'!$B$2:$AV$700,MATCH(Q$1,'Allokerad kvv'!$B$1:$AV$1,0),FALSE),VLOOKUP($B320,'Justerad allokering kvv'!$B$1:$AG$700,MATCH(Q$1,'Justerad allokering kvv'!$B$1:$AF$1,0),FALSE)))</f>
        <v>0</v>
      </c>
      <c r="R320">
        <f>IF($B320=" ","",IF(ISERROR(1/VLOOKUP($B320,'Justerad allokering kvv'!$B$1:$AG$700,MATCH(R$1,'Justerad allokering kvv'!$B$1:$AF$1,0),FALSE)),VLOOKUP($B320,'Allokerad kvv'!$B$2:$AV$700,MATCH(R$1,'Allokerad kvv'!$B$1:$AV$1,0),FALSE),VLOOKUP($B320,'Justerad allokering kvv'!$B$1:$AG$700,MATCH(R$1,'Justerad allokering kvv'!$B$1:$AF$1,0),FALSE)))</f>
        <v>0</v>
      </c>
      <c r="S320">
        <f>IF($B320=" ","",IF(ISERROR(1/VLOOKUP($B320,'Justerad allokering kvv'!$B$1:$AG$700,MATCH(S$1,'Justerad allokering kvv'!$B$1:$AF$1,0),FALSE)),VLOOKUP($B320,'Allokerad kvv'!$B$2:$AV$700,MATCH(S$1,'Allokerad kvv'!$B$1:$AV$1,0),FALSE),VLOOKUP($B320,'Justerad allokering kvv'!$B$1:$AG$700,MATCH(S$1,'Justerad allokering kvv'!$B$1:$AF$1,0),FALSE)))</f>
        <v>0</v>
      </c>
      <c r="T320">
        <f>IF($B320=" ","",IF(ISERROR(1/VLOOKUP($B320,'Justerad allokering kvv'!$B$1:$AG$700,MATCH(T$1,'Justerad allokering kvv'!$B$1:$AF$1,0),FALSE)),VLOOKUP($B320,'Allokerad kvv'!$B$2:$AV$700,MATCH(T$1,'Allokerad kvv'!$B$1:$AV$1,0),FALSE),VLOOKUP($B320,'Justerad allokering kvv'!$B$1:$AG$700,MATCH(T$1,'Justerad allokering kvv'!$B$1:$AF$1,0),FALSE)))</f>
        <v>0</v>
      </c>
      <c r="U320">
        <f>IF($B320=" ","",IF(ISERROR(1/VLOOKUP($B320,'Justerad allokering kvv'!$B$1:$AG$700,MATCH(U$1,'Justerad allokering kvv'!$B$1:$AF$1,0),FALSE)),VLOOKUP($B320,'Allokerad kvv'!$B$2:$AV$700,MATCH(U$1,'Allokerad kvv'!$B$1:$AV$1,0),FALSE),VLOOKUP($B320,'Justerad allokering kvv'!$B$1:$AG$700,MATCH(U$1,'Justerad allokering kvv'!$B$1:$AF$1,0),FALSE)))</f>
        <v>0</v>
      </c>
      <c r="V320">
        <f>IF($B320=" ","",IF(ISERROR(1/VLOOKUP($B320,'Justerad allokering kvv'!$B$1:$AG$700,MATCH(V$1,'Justerad allokering kvv'!$B$1:$AF$1,0),FALSE)),VLOOKUP($B320,'Allokerad kvv'!$B$2:$AV$700,MATCH(V$1,'Allokerad kvv'!$B$1:$AV$1,0),FALSE),VLOOKUP($B320,'Justerad allokering kvv'!$B$1:$AG$700,MATCH(V$1,'Justerad allokering kvv'!$B$1:$AF$1,0),FALSE)))</f>
        <v>0</v>
      </c>
      <c r="W320">
        <f>IF($B320=" ","",IF(ISERROR(1/VLOOKUP($B320,'Justerad allokering kvv'!$B$1:$AG$700,MATCH(W$1,'Justerad allokering kvv'!$B$1:$AF$1,0),FALSE)),VLOOKUP($B320,'Allokerad kvv'!$B$2:$AV$700,MATCH(W$1,'Allokerad kvv'!$B$1:$AV$1,0),FALSE),VLOOKUP($B320,'Justerad allokering kvv'!$B$1:$AG$700,MATCH(W$1,'Justerad allokering kvv'!$B$1:$AF$1,0),FALSE)))</f>
        <v>0</v>
      </c>
      <c r="X320">
        <f>IF($B320=" ","",IF(ISERROR(1/VLOOKUP($B320,'Justerad allokering kvv'!$B$1:$AG$700,MATCH(X$1,'Justerad allokering kvv'!$B$1:$AF$1,0),FALSE)),VLOOKUP($B320,'Allokerad kvv'!$B$2:$AV$700,MATCH(X$1,'Allokerad kvv'!$B$1:$AV$1,0),FALSE),VLOOKUP($B320,'Justerad allokering kvv'!$B$1:$AG$700,MATCH(X$1,'Justerad allokering kvv'!$B$1:$AF$1,0),FALSE)))</f>
        <v>0</v>
      </c>
      <c r="Y320">
        <f>IF($B320=" ","",IF(ISERROR(1/VLOOKUP($B320,'Justerad allokering kvv'!$B$1:$AG$700,MATCH(Y$1,'Justerad allokering kvv'!$B$1:$AF$1,0),FALSE)),VLOOKUP($B320,'Allokerad kvv'!$B$2:$AV$700,MATCH(Y$1,'Allokerad kvv'!$B$1:$AV$1,0),FALSE),VLOOKUP($B320,'Justerad allokering kvv'!$B$1:$AG$700,MATCH(Y$1,'Justerad allokering kvv'!$B$1:$AF$1,0),FALSE)))</f>
        <v>0</v>
      </c>
      <c r="AB320">
        <f>IFERROR(VLOOKUP($B320,Kraftvärmeprod!$B$1:$AO$424,MATCH("Tillförd energi från rökgaskondensering (GWh)",Kraftvärmeprod!$B$1:$AG$1,0),FALSE)/1,0)</f>
        <v>0</v>
      </c>
      <c r="AE320" s="122">
        <f t="shared" si="16"/>
        <v>0</v>
      </c>
      <c r="AG320">
        <f t="shared" si="17"/>
        <v>0</v>
      </c>
      <c r="AH320">
        <f t="shared" si="18"/>
        <v>0</v>
      </c>
      <c r="AI320" t="str">
        <f>IF(AH320=0,"",AH320/VLOOKUP(B320,Kraftvärmeprod!$B$1:$BC$480,MATCH("Summa tillförd energi exklusive rökgaskondensering",Kraftvärmeprod!$B$1:$BC$1,0),FALSE))</f>
        <v/>
      </c>
      <c r="AK320">
        <f t="shared" si="19"/>
        <v>0</v>
      </c>
    </row>
    <row r="321" spans="1:37" x14ac:dyDescent="0.25">
      <c r="A321" s="2" t="s">
        <v>492</v>
      </c>
      <c r="B321" s="2" t="s">
        <v>492</v>
      </c>
      <c r="C321">
        <f>IF($B321=" ","",IF(ISERROR(1/VLOOKUP($B321,'Justerad allokering kvv'!$B$1:$AG$700,MATCH(C$1,'Justerad allokering kvv'!$B$1:$AF$1,0),FALSE)),VLOOKUP($B321,'Allokerad kvv'!$B$2:$AV$700,MATCH(C$1,'Allokerad kvv'!$B$1:$AV$1,0),FALSE),VLOOKUP($B321,'Justerad allokering kvv'!$B$1:$AG$700,MATCH(C$1,'Justerad allokering kvv'!$B$1:$AF$1,0),FALSE)))</f>
        <v>0</v>
      </c>
      <c r="D321">
        <f>IF($B321=" ","",IF(ISERROR(1/VLOOKUP($B321,'Justerad allokering kvv'!$B$1:$AG$700,MATCH(D$1,'Justerad allokering kvv'!$B$1:$AF$1,0),FALSE)),VLOOKUP($B321,'Allokerad kvv'!$B$2:$AV$700,MATCH(D$1,'Allokerad kvv'!$B$1:$AV$1,0),FALSE),VLOOKUP($B321,'Justerad allokering kvv'!$B$1:$AG$700,MATCH(D$1,'Justerad allokering kvv'!$B$1:$AF$1,0),FALSE)))</f>
        <v>0</v>
      </c>
      <c r="E321">
        <f>IF($B321=" ","",IF(ISERROR(1/VLOOKUP($B321,'Justerad allokering kvv'!$B$1:$AG$700,MATCH(E$1,'Justerad allokering kvv'!$B$1:$AF$1,0),FALSE)),VLOOKUP($B321,'Allokerad kvv'!$B$2:$AV$700,MATCH(E$1,'Allokerad kvv'!$B$1:$AV$1,0),FALSE),VLOOKUP($B321,'Justerad allokering kvv'!$B$1:$AG$700,MATCH(E$1,'Justerad allokering kvv'!$B$1:$AF$1,0),FALSE)))</f>
        <v>0</v>
      </c>
      <c r="F321">
        <f>IF($B321=" ","",IF(ISERROR(1/VLOOKUP($B321,'Justerad allokering kvv'!$B$1:$AG$700,MATCH(F$1,'Justerad allokering kvv'!$B$1:$AF$1,0),FALSE)),VLOOKUP($B321,'Allokerad kvv'!$B$2:$AV$700,MATCH(F$1,'Allokerad kvv'!$B$1:$AV$1,0),FALSE),VLOOKUP($B321,'Justerad allokering kvv'!$B$1:$AG$700,MATCH(F$1,'Justerad allokering kvv'!$B$1:$AF$1,0),FALSE)))</f>
        <v>0</v>
      </c>
      <c r="G321">
        <f>IF($B321=" ","",IF(ISERROR(1/VLOOKUP($B321,'Justerad allokering kvv'!$B$1:$AG$700,MATCH(G$1,'Justerad allokering kvv'!$B$1:$AF$1,0),FALSE)),VLOOKUP($B321,'Allokerad kvv'!$B$2:$AV$700,MATCH(G$1,'Allokerad kvv'!$B$1:$AV$1,0),FALSE),VLOOKUP($B321,'Justerad allokering kvv'!$B$1:$AG$700,MATCH(G$1,'Justerad allokering kvv'!$B$1:$AF$1,0),FALSE)))</f>
        <v>0</v>
      </c>
      <c r="H321">
        <f>IF($B321=" ","",IF(ISERROR(1/VLOOKUP($B321,'Justerad allokering kvv'!$B$1:$AG$700,MATCH(H$1,'Justerad allokering kvv'!$B$1:$AF$1,0),FALSE)),VLOOKUP($B321,'Allokerad kvv'!$B$2:$AV$700,MATCH(H$1,'Allokerad kvv'!$B$1:$AV$1,0),FALSE),VLOOKUP($B321,'Justerad allokering kvv'!$B$1:$AG$700,MATCH(H$1,'Justerad allokering kvv'!$B$1:$AF$1,0),FALSE)))</f>
        <v>0</v>
      </c>
      <c r="I321">
        <f>IF($B321=" ","",IF(ISERROR(1/VLOOKUP($B321,'Justerad allokering kvv'!$B$1:$AG$700,MATCH(I$1,'Justerad allokering kvv'!$B$1:$AF$1,0),FALSE)),VLOOKUP($B321,'Allokerad kvv'!$B$2:$AV$700,MATCH(I$1,'Allokerad kvv'!$B$1:$AV$1,0),FALSE),VLOOKUP($B321,'Justerad allokering kvv'!$B$1:$AG$700,MATCH(I$1,'Justerad allokering kvv'!$B$1:$AF$1,0),FALSE)))</f>
        <v>0</v>
      </c>
      <c r="J321">
        <f>IF($B321=" ","",IF(ISERROR(1/VLOOKUP($B321,'Justerad allokering kvv'!$B$1:$AG$700,MATCH(J$1,'Justerad allokering kvv'!$B$1:$AF$1,0),FALSE)),VLOOKUP($B321,'Allokerad kvv'!$B$2:$AV$700,MATCH(J$1,'Allokerad kvv'!$B$1:$AV$1,0),FALSE),VLOOKUP($B321,'Justerad allokering kvv'!$B$1:$AG$700,MATCH(J$1,'Justerad allokering kvv'!$B$1:$AF$1,0),FALSE)))</f>
        <v>0</v>
      </c>
      <c r="K321">
        <f>IF($B321=" ","",IF(ISERROR(1/VLOOKUP($B321,'Justerad allokering kvv'!$B$1:$AG$700,MATCH(K$1,'Justerad allokering kvv'!$B$1:$AF$1,0),FALSE)),VLOOKUP($B321,'Allokerad kvv'!$B$2:$AV$700,MATCH(K$1,'Allokerad kvv'!$B$1:$AV$1,0),FALSE),VLOOKUP($B321,'Justerad allokering kvv'!$B$1:$AG$700,MATCH(K$1,'Justerad allokering kvv'!$B$1:$AF$1,0),FALSE)))</f>
        <v>0</v>
      </c>
      <c r="L321">
        <f>IF($B321=" ","",IF(ISERROR(1/VLOOKUP($B321,'Justerad allokering kvv'!$B$1:$AG$700,MATCH(L$1,'Justerad allokering kvv'!$B$1:$AF$1,0),FALSE)),VLOOKUP($B321,'Allokerad kvv'!$B$2:$AV$700,MATCH(L$1,'Allokerad kvv'!$B$1:$AV$1,0),FALSE),VLOOKUP($B321,'Justerad allokering kvv'!$B$1:$AG$700,MATCH(L$1,'Justerad allokering kvv'!$B$1:$AF$1,0),FALSE)))</f>
        <v>0</v>
      </c>
      <c r="M321">
        <f>IF($B321=" ","",IF(ISERROR(1/VLOOKUP($B321,'Justerad allokering kvv'!$B$1:$AG$700,MATCH(M$1,'Justerad allokering kvv'!$B$1:$AF$1,0),FALSE)),VLOOKUP($B321,'Allokerad kvv'!$B$2:$AV$700,MATCH(M$1,'Allokerad kvv'!$B$1:$AV$1,0),FALSE),VLOOKUP($B321,'Justerad allokering kvv'!$B$1:$AG$700,MATCH(M$1,'Justerad allokering kvv'!$B$1:$AF$1,0),FALSE)))</f>
        <v>0</v>
      </c>
      <c r="N321">
        <f>IF($B321=" ","",IF(ISERROR(1/VLOOKUP($B321,'Justerad allokering kvv'!$B$1:$AG$700,MATCH(N$1,'Justerad allokering kvv'!$B$1:$AF$1,0),FALSE)),VLOOKUP($B321,'Allokerad kvv'!$B$2:$AV$700,MATCH(N$1,'Allokerad kvv'!$B$1:$AV$1,0),FALSE),VLOOKUP($B321,'Justerad allokering kvv'!$B$1:$AG$700,MATCH(N$1,'Justerad allokering kvv'!$B$1:$AF$1,0),FALSE)))</f>
        <v>0</v>
      </c>
      <c r="O321">
        <f>IF($B321=" ","",IF(ISERROR(1/VLOOKUP($B321,'Justerad allokering kvv'!$B$1:$AG$700,MATCH(O$1,'Justerad allokering kvv'!$B$1:$AF$1,0),FALSE)),VLOOKUP($B321,'Allokerad kvv'!$B$2:$AV$700,MATCH(O$1,'Allokerad kvv'!$B$1:$AV$1,0),FALSE),VLOOKUP($B321,'Justerad allokering kvv'!$B$1:$AG$700,MATCH(O$1,'Justerad allokering kvv'!$B$1:$AF$1,0),FALSE)))</f>
        <v>0</v>
      </c>
      <c r="P321">
        <f>IF($B321=" ","",IF(ISERROR(1/VLOOKUP($B321,'Justerad allokering kvv'!$B$1:$AG$700,MATCH(P$1,'Justerad allokering kvv'!$B$1:$AF$1,0),FALSE)),VLOOKUP($B321,'Allokerad kvv'!$B$2:$AV$700,MATCH(P$1,'Allokerad kvv'!$B$1:$AV$1,0),FALSE),VLOOKUP($B321,'Justerad allokering kvv'!$B$1:$AG$700,MATCH(P$1,'Justerad allokering kvv'!$B$1:$AF$1,0),FALSE)))</f>
        <v>0</v>
      </c>
      <c r="Q321">
        <f>IF($B321=" ","",IF(ISERROR(1/VLOOKUP($B321,'Justerad allokering kvv'!$B$1:$AG$700,MATCH(Q$1,'Justerad allokering kvv'!$B$1:$AF$1,0),FALSE)),VLOOKUP($B321,'Allokerad kvv'!$B$2:$AV$700,MATCH(Q$1,'Allokerad kvv'!$B$1:$AV$1,0),FALSE),VLOOKUP($B321,'Justerad allokering kvv'!$B$1:$AG$700,MATCH(Q$1,'Justerad allokering kvv'!$B$1:$AF$1,0),FALSE)))</f>
        <v>0</v>
      </c>
      <c r="R321">
        <f>IF($B321=" ","",IF(ISERROR(1/VLOOKUP($B321,'Justerad allokering kvv'!$B$1:$AG$700,MATCH(R$1,'Justerad allokering kvv'!$B$1:$AF$1,0),FALSE)),VLOOKUP($B321,'Allokerad kvv'!$B$2:$AV$700,MATCH(R$1,'Allokerad kvv'!$B$1:$AV$1,0),FALSE),VLOOKUP($B321,'Justerad allokering kvv'!$B$1:$AG$700,MATCH(R$1,'Justerad allokering kvv'!$B$1:$AF$1,0),FALSE)))</f>
        <v>0</v>
      </c>
      <c r="S321">
        <f>IF($B321=" ","",IF(ISERROR(1/VLOOKUP($B321,'Justerad allokering kvv'!$B$1:$AG$700,MATCH(S$1,'Justerad allokering kvv'!$B$1:$AF$1,0),FALSE)),VLOOKUP($B321,'Allokerad kvv'!$B$2:$AV$700,MATCH(S$1,'Allokerad kvv'!$B$1:$AV$1,0),FALSE),VLOOKUP($B321,'Justerad allokering kvv'!$B$1:$AG$700,MATCH(S$1,'Justerad allokering kvv'!$B$1:$AF$1,0),FALSE)))</f>
        <v>0</v>
      </c>
      <c r="T321">
        <f>IF($B321=" ","",IF(ISERROR(1/VLOOKUP($B321,'Justerad allokering kvv'!$B$1:$AG$700,MATCH(T$1,'Justerad allokering kvv'!$B$1:$AF$1,0),FALSE)),VLOOKUP($B321,'Allokerad kvv'!$B$2:$AV$700,MATCH(T$1,'Allokerad kvv'!$B$1:$AV$1,0),FALSE),VLOOKUP($B321,'Justerad allokering kvv'!$B$1:$AG$700,MATCH(T$1,'Justerad allokering kvv'!$B$1:$AF$1,0),FALSE)))</f>
        <v>0</v>
      </c>
      <c r="U321">
        <f>IF($B321=" ","",IF(ISERROR(1/VLOOKUP($B321,'Justerad allokering kvv'!$B$1:$AG$700,MATCH(U$1,'Justerad allokering kvv'!$B$1:$AF$1,0),FALSE)),VLOOKUP($B321,'Allokerad kvv'!$B$2:$AV$700,MATCH(U$1,'Allokerad kvv'!$B$1:$AV$1,0),FALSE),VLOOKUP($B321,'Justerad allokering kvv'!$B$1:$AG$700,MATCH(U$1,'Justerad allokering kvv'!$B$1:$AF$1,0),FALSE)))</f>
        <v>0</v>
      </c>
      <c r="V321">
        <f>IF($B321=" ","",IF(ISERROR(1/VLOOKUP($B321,'Justerad allokering kvv'!$B$1:$AG$700,MATCH(V$1,'Justerad allokering kvv'!$B$1:$AF$1,0),FALSE)),VLOOKUP($B321,'Allokerad kvv'!$B$2:$AV$700,MATCH(V$1,'Allokerad kvv'!$B$1:$AV$1,0),FALSE),VLOOKUP($B321,'Justerad allokering kvv'!$B$1:$AG$700,MATCH(V$1,'Justerad allokering kvv'!$B$1:$AF$1,0),FALSE)))</f>
        <v>0</v>
      </c>
      <c r="W321">
        <f>IF($B321=" ","",IF(ISERROR(1/VLOOKUP($B321,'Justerad allokering kvv'!$B$1:$AG$700,MATCH(W$1,'Justerad allokering kvv'!$B$1:$AF$1,0),FALSE)),VLOOKUP($B321,'Allokerad kvv'!$B$2:$AV$700,MATCH(W$1,'Allokerad kvv'!$B$1:$AV$1,0),FALSE),VLOOKUP($B321,'Justerad allokering kvv'!$B$1:$AG$700,MATCH(W$1,'Justerad allokering kvv'!$B$1:$AF$1,0),FALSE)))</f>
        <v>0</v>
      </c>
      <c r="X321">
        <f>IF($B321=" ","",IF(ISERROR(1/VLOOKUP($B321,'Justerad allokering kvv'!$B$1:$AG$700,MATCH(X$1,'Justerad allokering kvv'!$B$1:$AF$1,0),FALSE)),VLOOKUP($B321,'Allokerad kvv'!$B$2:$AV$700,MATCH(X$1,'Allokerad kvv'!$B$1:$AV$1,0),FALSE),VLOOKUP($B321,'Justerad allokering kvv'!$B$1:$AG$700,MATCH(X$1,'Justerad allokering kvv'!$B$1:$AF$1,0),FALSE)))</f>
        <v>0</v>
      </c>
      <c r="Y321">
        <f>IF($B321=" ","",IF(ISERROR(1/VLOOKUP($B321,'Justerad allokering kvv'!$B$1:$AG$700,MATCH(Y$1,'Justerad allokering kvv'!$B$1:$AF$1,0),FALSE)),VLOOKUP($B321,'Allokerad kvv'!$B$2:$AV$700,MATCH(Y$1,'Allokerad kvv'!$B$1:$AV$1,0),FALSE),VLOOKUP($B321,'Justerad allokering kvv'!$B$1:$AG$700,MATCH(Y$1,'Justerad allokering kvv'!$B$1:$AF$1,0),FALSE)))</f>
        <v>0</v>
      </c>
      <c r="AB321">
        <f>IFERROR(VLOOKUP($B321,Kraftvärmeprod!$B$1:$AO$424,MATCH("Tillförd energi från rökgaskondensering (GWh)",Kraftvärmeprod!$B$1:$AG$1,0),FALSE)/1,0)</f>
        <v>0</v>
      </c>
      <c r="AE321" s="122">
        <f t="shared" si="16"/>
        <v>0</v>
      </c>
      <c r="AG321">
        <f t="shared" si="17"/>
        <v>0</v>
      </c>
      <c r="AH321">
        <f t="shared" si="18"/>
        <v>0</v>
      </c>
      <c r="AI321" t="str">
        <f>IF(AH321=0,"",AH321/VLOOKUP(B321,Kraftvärmeprod!$B$1:$BC$480,MATCH("Summa tillförd energi exklusive rökgaskondensering",Kraftvärmeprod!$B$1:$BC$1,0),FALSE))</f>
        <v/>
      </c>
      <c r="AK321">
        <f t="shared" si="19"/>
        <v>0</v>
      </c>
    </row>
    <row r="322" spans="1:37" x14ac:dyDescent="0.25">
      <c r="A322" s="2" t="s">
        <v>495</v>
      </c>
      <c r="B322" s="2" t="s">
        <v>494</v>
      </c>
      <c r="C322">
        <f>IF($B322=" ","",IF(ISERROR(1/VLOOKUP($B322,'Justerad allokering kvv'!$B$1:$AG$700,MATCH(C$1,'Justerad allokering kvv'!$B$1:$AF$1,0),FALSE)),VLOOKUP($B322,'Allokerad kvv'!$B$2:$AV$700,MATCH(C$1,'Allokerad kvv'!$B$1:$AV$1,0),FALSE),VLOOKUP($B322,'Justerad allokering kvv'!$B$1:$AG$700,MATCH(C$1,'Justerad allokering kvv'!$B$1:$AF$1,0),FALSE)))</f>
        <v>0</v>
      </c>
      <c r="D322">
        <f>IF($B322=" ","",IF(ISERROR(1/VLOOKUP($B322,'Justerad allokering kvv'!$B$1:$AG$700,MATCH(D$1,'Justerad allokering kvv'!$B$1:$AF$1,0),FALSE)),VLOOKUP($B322,'Allokerad kvv'!$B$2:$AV$700,MATCH(D$1,'Allokerad kvv'!$B$1:$AV$1,0),FALSE),VLOOKUP($B322,'Justerad allokering kvv'!$B$1:$AG$700,MATCH(D$1,'Justerad allokering kvv'!$B$1:$AF$1,0),FALSE)))</f>
        <v>0</v>
      </c>
      <c r="E322">
        <f>IF($B322=" ","",IF(ISERROR(1/VLOOKUP($B322,'Justerad allokering kvv'!$B$1:$AG$700,MATCH(E$1,'Justerad allokering kvv'!$B$1:$AF$1,0),FALSE)),VLOOKUP($B322,'Allokerad kvv'!$B$2:$AV$700,MATCH(E$1,'Allokerad kvv'!$B$1:$AV$1,0),FALSE),VLOOKUP($B322,'Justerad allokering kvv'!$B$1:$AG$700,MATCH(E$1,'Justerad allokering kvv'!$B$1:$AF$1,0),FALSE)))</f>
        <v>0</v>
      </c>
      <c r="F322">
        <f>IF($B322=" ","",IF(ISERROR(1/VLOOKUP($B322,'Justerad allokering kvv'!$B$1:$AG$700,MATCH(F$1,'Justerad allokering kvv'!$B$1:$AF$1,0),FALSE)),VLOOKUP($B322,'Allokerad kvv'!$B$2:$AV$700,MATCH(F$1,'Allokerad kvv'!$B$1:$AV$1,0),FALSE),VLOOKUP($B322,'Justerad allokering kvv'!$B$1:$AG$700,MATCH(F$1,'Justerad allokering kvv'!$B$1:$AF$1,0),FALSE)))</f>
        <v>0</v>
      </c>
      <c r="G322">
        <f>IF($B322=" ","",IF(ISERROR(1/VLOOKUP($B322,'Justerad allokering kvv'!$B$1:$AG$700,MATCH(G$1,'Justerad allokering kvv'!$B$1:$AF$1,0),FALSE)),VLOOKUP($B322,'Allokerad kvv'!$B$2:$AV$700,MATCH(G$1,'Allokerad kvv'!$B$1:$AV$1,0),FALSE),VLOOKUP($B322,'Justerad allokering kvv'!$B$1:$AG$700,MATCH(G$1,'Justerad allokering kvv'!$B$1:$AF$1,0),FALSE)))</f>
        <v>0</v>
      </c>
      <c r="H322">
        <f>IF($B322=" ","",IF(ISERROR(1/VLOOKUP($B322,'Justerad allokering kvv'!$B$1:$AG$700,MATCH(H$1,'Justerad allokering kvv'!$B$1:$AF$1,0),FALSE)),VLOOKUP($B322,'Allokerad kvv'!$B$2:$AV$700,MATCH(H$1,'Allokerad kvv'!$B$1:$AV$1,0),FALSE),VLOOKUP($B322,'Justerad allokering kvv'!$B$1:$AG$700,MATCH(H$1,'Justerad allokering kvv'!$B$1:$AF$1,0),FALSE)))</f>
        <v>0</v>
      </c>
      <c r="I322">
        <f>IF($B322=" ","",IF(ISERROR(1/VLOOKUP($B322,'Justerad allokering kvv'!$B$1:$AG$700,MATCH(I$1,'Justerad allokering kvv'!$B$1:$AF$1,0),FALSE)),VLOOKUP($B322,'Allokerad kvv'!$B$2:$AV$700,MATCH(I$1,'Allokerad kvv'!$B$1:$AV$1,0),FALSE),VLOOKUP($B322,'Justerad allokering kvv'!$B$1:$AG$700,MATCH(I$1,'Justerad allokering kvv'!$B$1:$AF$1,0),FALSE)))</f>
        <v>0</v>
      </c>
      <c r="J322">
        <f>IF($B322=" ","",IF(ISERROR(1/VLOOKUP($B322,'Justerad allokering kvv'!$B$1:$AG$700,MATCH(J$1,'Justerad allokering kvv'!$B$1:$AF$1,0),FALSE)),VLOOKUP($B322,'Allokerad kvv'!$B$2:$AV$700,MATCH(J$1,'Allokerad kvv'!$B$1:$AV$1,0),FALSE),VLOOKUP($B322,'Justerad allokering kvv'!$B$1:$AG$700,MATCH(J$1,'Justerad allokering kvv'!$B$1:$AF$1,0),FALSE)))</f>
        <v>0</v>
      </c>
      <c r="K322">
        <f>IF($B322=" ","",IF(ISERROR(1/VLOOKUP($B322,'Justerad allokering kvv'!$B$1:$AG$700,MATCH(K$1,'Justerad allokering kvv'!$B$1:$AF$1,0),FALSE)),VLOOKUP($B322,'Allokerad kvv'!$B$2:$AV$700,MATCH(K$1,'Allokerad kvv'!$B$1:$AV$1,0),FALSE),VLOOKUP($B322,'Justerad allokering kvv'!$B$1:$AG$700,MATCH(K$1,'Justerad allokering kvv'!$B$1:$AF$1,0),FALSE)))</f>
        <v>0</v>
      </c>
      <c r="L322">
        <f>IF($B322=" ","",IF(ISERROR(1/VLOOKUP($B322,'Justerad allokering kvv'!$B$1:$AG$700,MATCH(L$1,'Justerad allokering kvv'!$B$1:$AF$1,0),FALSE)),VLOOKUP($B322,'Allokerad kvv'!$B$2:$AV$700,MATCH(L$1,'Allokerad kvv'!$B$1:$AV$1,0),FALSE),VLOOKUP($B322,'Justerad allokering kvv'!$B$1:$AG$700,MATCH(L$1,'Justerad allokering kvv'!$B$1:$AF$1,0),FALSE)))</f>
        <v>0</v>
      </c>
      <c r="M322">
        <f>IF($B322=" ","",IF(ISERROR(1/VLOOKUP($B322,'Justerad allokering kvv'!$B$1:$AG$700,MATCH(M$1,'Justerad allokering kvv'!$B$1:$AF$1,0),FALSE)),VLOOKUP($B322,'Allokerad kvv'!$B$2:$AV$700,MATCH(M$1,'Allokerad kvv'!$B$1:$AV$1,0),FALSE),VLOOKUP($B322,'Justerad allokering kvv'!$B$1:$AG$700,MATCH(M$1,'Justerad allokering kvv'!$B$1:$AF$1,0),FALSE)))</f>
        <v>0</v>
      </c>
      <c r="N322">
        <f>IF($B322=" ","",IF(ISERROR(1/VLOOKUP($B322,'Justerad allokering kvv'!$B$1:$AG$700,MATCH(N$1,'Justerad allokering kvv'!$B$1:$AF$1,0),FALSE)),VLOOKUP($B322,'Allokerad kvv'!$B$2:$AV$700,MATCH(N$1,'Allokerad kvv'!$B$1:$AV$1,0),FALSE),VLOOKUP($B322,'Justerad allokering kvv'!$B$1:$AG$700,MATCH(N$1,'Justerad allokering kvv'!$B$1:$AF$1,0),FALSE)))</f>
        <v>0</v>
      </c>
      <c r="O322">
        <f>IF($B322=" ","",IF(ISERROR(1/VLOOKUP($B322,'Justerad allokering kvv'!$B$1:$AG$700,MATCH(O$1,'Justerad allokering kvv'!$B$1:$AF$1,0),FALSE)),VLOOKUP($B322,'Allokerad kvv'!$B$2:$AV$700,MATCH(O$1,'Allokerad kvv'!$B$1:$AV$1,0),FALSE),VLOOKUP($B322,'Justerad allokering kvv'!$B$1:$AG$700,MATCH(O$1,'Justerad allokering kvv'!$B$1:$AF$1,0),FALSE)))</f>
        <v>0</v>
      </c>
      <c r="P322">
        <f>IF($B322=" ","",IF(ISERROR(1/VLOOKUP($B322,'Justerad allokering kvv'!$B$1:$AG$700,MATCH(P$1,'Justerad allokering kvv'!$B$1:$AF$1,0),FALSE)),VLOOKUP($B322,'Allokerad kvv'!$B$2:$AV$700,MATCH(P$1,'Allokerad kvv'!$B$1:$AV$1,0),FALSE),VLOOKUP($B322,'Justerad allokering kvv'!$B$1:$AG$700,MATCH(P$1,'Justerad allokering kvv'!$B$1:$AF$1,0),FALSE)))</f>
        <v>0</v>
      </c>
      <c r="Q322">
        <f>IF($B322=" ","",IF(ISERROR(1/VLOOKUP($B322,'Justerad allokering kvv'!$B$1:$AG$700,MATCH(Q$1,'Justerad allokering kvv'!$B$1:$AF$1,0),FALSE)),VLOOKUP($B322,'Allokerad kvv'!$B$2:$AV$700,MATCH(Q$1,'Allokerad kvv'!$B$1:$AV$1,0),FALSE),VLOOKUP($B322,'Justerad allokering kvv'!$B$1:$AG$700,MATCH(Q$1,'Justerad allokering kvv'!$B$1:$AF$1,0),FALSE)))</f>
        <v>0</v>
      </c>
      <c r="R322">
        <f>IF($B322=" ","",IF(ISERROR(1/VLOOKUP($B322,'Justerad allokering kvv'!$B$1:$AG$700,MATCH(R$1,'Justerad allokering kvv'!$B$1:$AF$1,0),FALSE)),VLOOKUP($B322,'Allokerad kvv'!$B$2:$AV$700,MATCH(R$1,'Allokerad kvv'!$B$1:$AV$1,0),FALSE),VLOOKUP($B322,'Justerad allokering kvv'!$B$1:$AG$700,MATCH(R$1,'Justerad allokering kvv'!$B$1:$AF$1,0),FALSE)))</f>
        <v>0</v>
      </c>
      <c r="S322">
        <f>IF($B322=" ","",IF(ISERROR(1/VLOOKUP($B322,'Justerad allokering kvv'!$B$1:$AG$700,MATCH(S$1,'Justerad allokering kvv'!$B$1:$AF$1,0),FALSE)),VLOOKUP($B322,'Allokerad kvv'!$B$2:$AV$700,MATCH(S$1,'Allokerad kvv'!$B$1:$AV$1,0),FALSE),VLOOKUP($B322,'Justerad allokering kvv'!$B$1:$AG$700,MATCH(S$1,'Justerad allokering kvv'!$B$1:$AF$1,0),FALSE)))</f>
        <v>0</v>
      </c>
      <c r="T322">
        <f>IF($B322=" ","",IF(ISERROR(1/VLOOKUP($B322,'Justerad allokering kvv'!$B$1:$AG$700,MATCH(T$1,'Justerad allokering kvv'!$B$1:$AF$1,0),FALSE)),VLOOKUP($B322,'Allokerad kvv'!$B$2:$AV$700,MATCH(T$1,'Allokerad kvv'!$B$1:$AV$1,0),FALSE),VLOOKUP($B322,'Justerad allokering kvv'!$B$1:$AG$700,MATCH(T$1,'Justerad allokering kvv'!$B$1:$AF$1,0),FALSE)))</f>
        <v>0</v>
      </c>
      <c r="U322">
        <f>IF($B322=" ","",IF(ISERROR(1/VLOOKUP($B322,'Justerad allokering kvv'!$B$1:$AG$700,MATCH(U$1,'Justerad allokering kvv'!$B$1:$AF$1,0),FALSE)),VLOOKUP($B322,'Allokerad kvv'!$B$2:$AV$700,MATCH(U$1,'Allokerad kvv'!$B$1:$AV$1,0),FALSE),VLOOKUP($B322,'Justerad allokering kvv'!$B$1:$AG$700,MATCH(U$1,'Justerad allokering kvv'!$B$1:$AF$1,0),FALSE)))</f>
        <v>0</v>
      </c>
      <c r="V322">
        <f>IF($B322=" ","",IF(ISERROR(1/VLOOKUP($B322,'Justerad allokering kvv'!$B$1:$AG$700,MATCH(V$1,'Justerad allokering kvv'!$B$1:$AF$1,0),FALSE)),VLOOKUP($B322,'Allokerad kvv'!$B$2:$AV$700,MATCH(V$1,'Allokerad kvv'!$B$1:$AV$1,0),FALSE),VLOOKUP($B322,'Justerad allokering kvv'!$B$1:$AG$700,MATCH(V$1,'Justerad allokering kvv'!$B$1:$AF$1,0),FALSE)))</f>
        <v>0</v>
      </c>
      <c r="W322">
        <f>IF($B322=" ","",IF(ISERROR(1/VLOOKUP($B322,'Justerad allokering kvv'!$B$1:$AG$700,MATCH(W$1,'Justerad allokering kvv'!$B$1:$AF$1,0),FALSE)),VLOOKUP($B322,'Allokerad kvv'!$B$2:$AV$700,MATCH(W$1,'Allokerad kvv'!$B$1:$AV$1,0),FALSE),VLOOKUP($B322,'Justerad allokering kvv'!$B$1:$AG$700,MATCH(W$1,'Justerad allokering kvv'!$B$1:$AF$1,0),FALSE)))</f>
        <v>0</v>
      </c>
      <c r="X322">
        <f>IF($B322=" ","",IF(ISERROR(1/VLOOKUP($B322,'Justerad allokering kvv'!$B$1:$AG$700,MATCH(X$1,'Justerad allokering kvv'!$B$1:$AF$1,0),FALSE)),VLOOKUP($B322,'Allokerad kvv'!$B$2:$AV$700,MATCH(X$1,'Allokerad kvv'!$B$1:$AV$1,0),FALSE),VLOOKUP($B322,'Justerad allokering kvv'!$B$1:$AG$700,MATCH(X$1,'Justerad allokering kvv'!$B$1:$AF$1,0),FALSE)))</f>
        <v>0</v>
      </c>
      <c r="Y322">
        <f>IF($B322=" ","",IF(ISERROR(1/VLOOKUP($B322,'Justerad allokering kvv'!$B$1:$AG$700,MATCH(Y$1,'Justerad allokering kvv'!$B$1:$AF$1,0),FALSE)),VLOOKUP($B322,'Allokerad kvv'!$B$2:$AV$700,MATCH(Y$1,'Allokerad kvv'!$B$1:$AV$1,0),FALSE),VLOOKUP($B322,'Justerad allokering kvv'!$B$1:$AG$700,MATCH(Y$1,'Justerad allokering kvv'!$B$1:$AF$1,0),FALSE)))</f>
        <v>0</v>
      </c>
      <c r="AB322">
        <f>IFERROR(VLOOKUP($B322,Kraftvärmeprod!$B$1:$AO$424,MATCH("Tillförd energi från rökgaskondensering (GWh)",Kraftvärmeprod!$B$1:$AG$1,0),FALSE)/1,0)</f>
        <v>0</v>
      </c>
      <c r="AE322" s="122">
        <f t="shared" si="16"/>
        <v>0</v>
      </c>
      <c r="AG322">
        <f t="shared" si="17"/>
        <v>0</v>
      </c>
      <c r="AH322">
        <f t="shared" si="18"/>
        <v>0</v>
      </c>
      <c r="AI322" t="str">
        <f>IF(AH322=0,"",AH322/VLOOKUP(B322,Kraftvärmeprod!$B$1:$BC$480,MATCH("Summa tillförd energi exklusive rökgaskondensering",Kraftvärmeprod!$B$1:$BC$1,0),FALSE))</f>
        <v/>
      </c>
      <c r="AK322">
        <f t="shared" si="19"/>
        <v>0</v>
      </c>
    </row>
    <row r="323" spans="1:37" x14ac:dyDescent="0.25">
      <c r="A323" s="2" t="s">
        <v>496</v>
      </c>
      <c r="B323" s="2" t="s">
        <v>497</v>
      </c>
      <c r="C323">
        <f>IF($B323=" ","",IF(ISERROR(1/VLOOKUP($B323,'Justerad allokering kvv'!$B$1:$AG$700,MATCH(C$1,'Justerad allokering kvv'!$B$1:$AF$1,0),FALSE)),VLOOKUP($B323,'Allokerad kvv'!$B$2:$AV$700,MATCH(C$1,'Allokerad kvv'!$B$1:$AV$1,0),FALSE),VLOOKUP($B323,'Justerad allokering kvv'!$B$1:$AG$700,MATCH(C$1,'Justerad allokering kvv'!$B$1:$AF$1,0),FALSE)))</f>
        <v>0</v>
      </c>
      <c r="D323">
        <f>IF($B323=" ","",IF(ISERROR(1/VLOOKUP($B323,'Justerad allokering kvv'!$B$1:$AG$700,MATCH(D$1,'Justerad allokering kvv'!$B$1:$AF$1,0),FALSE)),VLOOKUP($B323,'Allokerad kvv'!$B$2:$AV$700,MATCH(D$1,'Allokerad kvv'!$B$1:$AV$1,0),FALSE),VLOOKUP($B323,'Justerad allokering kvv'!$B$1:$AG$700,MATCH(D$1,'Justerad allokering kvv'!$B$1:$AF$1,0),FALSE)))</f>
        <v>0</v>
      </c>
      <c r="E323">
        <f>IF($B323=" ","",IF(ISERROR(1/VLOOKUP($B323,'Justerad allokering kvv'!$B$1:$AG$700,MATCH(E$1,'Justerad allokering kvv'!$B$1:$AF$1,0),FALSE)),VLOOKUP($B323,'Allokerad kvv'!$B$2:$AV$700,MATCH(E$1,'Allokerad kvv'!$B$1:$AV$1,0),FALSE),VLOOKUP($B323,'Justerad allokering kvv'!$B$1:$AG$700,MATCH(E$1,'Justerad allokering kvv'!$B$1:$AF$1,0),FALSE)))</f>
        <v>0</v>
      </c>
      <c r="F323">
        <f>IF($B323=" ","",IF(ISERROR(1/VLOOKUP($B323,'Justerad allokering kvv'!$B$1:$AG$700,MATCH(F$1,'Justerad allokering kvv'!$B$1:$AF$1,0),FALSE)),VLOOKUP($B323,'Allokerad kvv'!$B$2:$AV$700,MATCH(F$1,'Allokerad kvv'!$B$1:$AV$1,0),FALSE),VLOOKUP($B323,'Justerad allokering kvv'!$B$1:$AG$700,MATCH(F$1,'Justerad allokering kvv'!$B$1:$AF$1,0),FALSE)))</f>
        <v>0</v>
      </c>
      <c r="G323">
        <f>IF($B323=" ","",IF(ISERROR(1/VLOOKUP($B323,'Justerad allokering kvv'!$B$1:$AG$700,MATCH(G$1,'Justerad allokering kvv'!$B$1:$AF$1,0),FALSE)),VLOOKUP($B323,'Allokerad kvv'!$B$2:$AV$700,MATCH(G$1,'Allokerad kvv'!$B$1:$AV$1,0),FALSE),VLOOKUP($B323,'Justerad allokering kvv'!$B$1:$AG$700,MATCH(G$1,'Justerad allokering kvv'!$B$1:$AF$1,0),FALSE)))</f>
        <v>0</v>
      </c>
      <c r="H323">
        <f>IF($B323=" ","",IF(ISERROR(1/VLOOKUP($B323,'Justerad allokering kvv'!$B$1:$AG$700,MATCH(H$1,'Justerad allokering kvv'!$B$1:$AF$1,0),FALSE)),VLOOKUP($B323,'Allokerad kvv'!$B$2:$AV$700,MATCH(H$1,'Allokerad kvv'!$B$1:$AV$1,0),FALSE),VLOOKUP($B323,'Justerad allokering kvv'!$B$1:$AG$700,MATCH(H$1,'Justerad allokering kvv'!$B$1:$AF$1,0),FALSE)))</f>
        <v>0</v>
      </c>
      <c r="I323">
        <f>IF($B323=" ","",IF(ISERROR(1/VLOOKUP($B323,'Justerad allokering kvv'!$B$1:$AG$700,MATCH(I$1,'Justerad allokering kvv'!$B$1:$AF$1,0),FALSE)),VLOOKUP($B323,'Allokerad kvv'!$B$2:$AV$700,MATCH(I$1,'Allokerad kvv'!$B$1:$AV$1,0),FALSE),VLOOKUP($B323,'Justerad allokering kvv'!$B$1:$AG$700,MATCH(I$1,'Justerad allokering kvv'!$B$1:$AF$1,0),FALSE)))</f>
        <v>0</v>
      </c>
      <c r="J323">
        <f>IF($B323=" ","",IF(ISERROR(1/VLOOKUP($B323,'Justerad allokering kvv'!$B$1:$AG$700,MATCH(J$1,'Justerad allokering kvv'!$B$1:$AF$1,0),FALSE)),VLOOKUP($B323,'Allokerad kvv'!$B$2:$AV$700,MATCH(J$1,'Allokerad kvv'!$B$1:$AV$1,0),FALSE),VLOOKUP($B323,'Justerad allokering kvv'!$B$1:$AG$700,MATCH(J$1,'Justerad allokering kvv'!$B$1:$AF$1,0),FALSE)))</f>
        <v>98.873400000000004</v>
      </c>
      <c r="K323">
        <f>IF($B323=" ","",IF(ISERROR(1/VLOOKUP($B323,'Justerad allokering kvv'!$B$1:$AG$700,MATCH(K$1,'Justerad allokering kvv'!$B$1:$AF$1,0),FALSE)),VLOOKUP($B323,'Allokerad kvv'!$B$2:$AV$700,MATCH(K$1,'Allokerad kvv'!$B$1:$AV$1,0),FALSE),VLOOKUP($B323,'Justerad allokering kvv'!$B$1:$AG$700,MATCH(K$1,'Justerad allokering kvv'!$B$1:$AF$1,0),FALSE)))</f>
        <v>0</v>
      </c>
      <c r="L323">
        <f>IF($B323=" ","",IF(ISERROR(1/VLOOKUP($B323,'Justerad allokering kvv'!$B$1:$AG$700,MATCH(L$1,'Justerad allokering kvv'!$B$1:$AF$1,0),FALSE)),VLOOKUP($B323,'Allokerad kvv'!$B$2:$AV$700,MATCH(L$1,'Allokerad kvv'!$B$1:$AV$1,0),FALSE),VLOOKUP($B323,'Justerad allokering kvv'!$B$1:$AG$700,MATCH(L$1,'Justerad allokering kvv'!$B$1:$AF$1,0),FALSE)))</f>
        <v>0</v>
      </c>
      <c r="M323">
        <f>IF($B323=" ","",IF(ISERROR(1/VLOOKUP($B323,'Justerad allokering kvv'!$B$1:$AG$700,MATCH(M$1,'Justerad allokering kvv'!$B$1:$AF$1,0),FALSE)),VLOOKUP($B323,'Allokerad kvv'!$B$2:$AV$700,MATCH(M$1,'Allokerad kvv'!$B$1:$AV$1,0),FALSE),VLOOKUP($B323,'Justerad allokering kvv'!$B$1:$AG$700,MATCH(M$1,'Justerad allokering kvv'!$B$1:$AF$1,0),FALSE)))</f>
        <v>0</v>
      </c>
      <c r="N323">
        <f>IF($B323=" ","",IF(ISERROR(1/VLOOKUP($B323,'Justerad allokering kvv'!$B$1:$AG$700,MATCH(N$1,'Justerad allokering kvv'!$B$1:$AF$1,0),FALSE)),VLOOKUP($B323,'Allokerad kvv'!$B$2:$AV$700,MATCH(N$1,'Allokerad kvv'!$B$1:$AV$1,0),FALSE),VLOOKUP($B323,'Justerad allokering kvv'!$B$1:$AG$700,MATCH(N$1,'Justerad allokering kvv'!$B$1:$AF$1,0),FALSE)))</f>
        <v>0</v>
      </c>
      <c r="O323">
        <f>IF($B323=" ","",IF(ISERROR(1/VLOOKUP($B323,'Justerad allokering kvv'!$B$1:$AG$700,MATCH(O$1,'Justerad allokering kvv'!$B$1:$AF$1,0),FALSE)),VLOOKUP($B323,'Allokerad kvv'!$B$2:$AV$700,MATCH(O$1,'Allokerad kvv'!$B$1:$AV$1,0),FALSE),VLOOKUP($B323,'Justerad allokering kvv'!$B$1:$AG$700,MATCH(O$1,'Justerad allokering kvv'!$B$1:$AF$1,0),FALSE)))</f>
        <v>0</v>
      </c>
      <c r="P323">
        <f>IF($B323=" ","",IF(ISERROR(1/VLOOKUP($B323,'Justerad allokering kvv'!$B$1:$AG$700,MATCH(P$1,'Justerad allokering kvv'!$B$1:$AF$1,0),FALSE)),VLOOKUP($B323,'Allokerad kvv'!$B$2:$AV$700,MATCH(P$1,'Allokerad kvv'!$B$1:$AV$1,0),FALSE),VLOOKUP($B323,'Justerad allokering kvv'!$B$1:$AG$700,MATCH(P$1,'Justerad allokering kvv'!$B$1:$AF$1,0),FALSE)))</f>
        <v>0</v>
      </c>
      <c r="Q323">
        <f>IF($B323=" ","",IF(ISERROR(1/VLOOKUP($B323,'Justerad allokering kvv'!$B$1:$AG$700,MATCH(Q$1,'Justerad allokering kvv'!$B$1:$AF$1,0),FALSE)),VLOOKUP($B323,'Allokerad kvv'!$B$2:$AV$700,MATCH(Q$1,'Allokerad kvv'!$B$1:$AV$1,0),FALSE),VLOOKUP($B323,'Justerad allokering kvv'!$B$1:$AG$700,MATCH(Q$1,'Justerad allokering kvv'!$B$1:$AF$1,0),FALSE)))</f>
        <v>0</v>
      </c>
      <c r="R323">
        <f>IF($B323=" ","",IF(ISERROR(1/VLOOKUP($B323,'Justerad allokering kvv'!$B$1:$AG$700,MATCH(R$1,'Justerad allokering kvv'!$B$1:$AF$1,0),FALSE)),VLOOKUP($B323,'Allokerad kvv'!$B$2:$AV$700,MATCH(R$1,'Allokerad kvv'!$B$1:$AV$1,0),FALSE),VLOOKUP($B323,'Justerad allokering kvv'!$B$1:$AG$700,MATCH(R$1,'Justerad allokering kvv'!$B$1:$AF$1,0),FALSE)))</f>
        <v>0</v>
      </c>
      <c r="S323">
        <f>IF($B323=" ","",IF(ISERROR(1/VLOOKUP($B323,'Justerad allokering kvv'!$B$1:$AG$700,MATCH(S$1,'Justerad allokering kvv'!$B$1:$AF$1,0),FALSE)),VLOOKUP($B323,'Allokerad kvv'!$B$2:$AV$700,MATCH(S$1,'Allokerad kvv'!$B$1:$AV$1,0),FALSE),VLOOKUP($B323,'Justerad allokering kvv'!$B$1:$AG$700,MATCH(S$1,'Justerad allokering kvv'!$B$1:$AF$1,0),FALSE)))</f>
        <v>0</v>
      </c>
      <c r="T323">
        <f>IF($B323=" ","",IF(ISERROR(1/VLOOKUP($B323,'Justerad allokering kvv'!$B$1:$AG$700,MATCH(T$1,'Justerad allokering kvv'!$B$1:$AF$1,0),FALSE)),VLOOKUP($B323,'Allokerad kvv'!$B$2:$AV$700,MATCH(T$1,'Allokerad kvv'!$B$1:$AV$1,0),FALSE),VLOOKUP($B323,'Justerad allokering kvv'!$B$1:$AG$700,MATCH(T$1,'Justerad allokering kvv'!$B$1:$AF$1,0),FALSE)))</f>
        <v>0</v>
      </c>
      <c r="U323">
        <f>IF($B323=" ","",IF(ISERROR(1/VLOOKUP($B323,'Justerad allokering kvv'!$B$1:$AG$700,MATCH(U$1,'Justerad allokering kvv'!$B$1:$AF$1,0),FALSE)),VLOOKUP($B323,'Allokerad kvv'!$B$2:$AV$700,MATCH(U$1,'Allokerad kvv'!$B$1:$AV$1,0),FALSE),VLOOKUP($B323,'Justerad allokering kvv'!$B$1:$AG$700,MATCH(U$1,'Justerad allokering kvv'!$B$1:$AF$1,0),FALSE)))</f>
        <v>0</v>
      </c>
      <c r="V323">
        <f>IF($B323=" ","",IF(ISERROR(1/VLOOKUP($B323,'Justerad allokering kvv'!$B$1:$AG$700,MATCH(V$1,'Justerad allokering kvv'!$B$1:$AF$1,0),FALSE)),VLOOKUP($B323,'Allokerad kvv'!$B$2:$AV$700,MATCH(V$1,'Allokerad kvv'!$B$1:$AV$1,0),FALSE),VLOOKUP($B323,'Justerad allokering kvv'!$B$1:$AG$700,MATCH(V$1,'Justerad allokering kvv'!$B$1:$AF$1,0),FALSE)))</f>
        <v>0</v>
      </c>
      <c r="W323">
        <f>IF($B323=" ","",IF(ISERROR(1/VLOOKUP($B323,'Justerad allokering kvv'!$B$1:$AG$700,MATCH(W$1,'Justerad allokering kvv'!$B$1:$AF$1,0),FALSE)),VLOOKUP($B323,'Allokerad kvv'!$B$2:$AV$700,MATCH(W$1,'Allokerad kvv'!$B$1:$AV$1,0),FALSE),VLOOKUP($B323,'Justerad allokering kvv'!$B$1:$AG$700,MATCH(W$1,'Justerad allokering kvv'!$B$1:$AF$1,0),FALSE)))</f>
        <v>0</v>
      </c>
      <c r="X323">
        <f>IF($B323=" ","",IF(ISERROR(1/VLOOKUP($B323,'Justerad allokering kvv'!$B$1:$AG$700,MATCH(X$1,'Justerad allokering kvv'!$B$1:$AF$1,0),FALSE)),VLOOKUP($B323,'Allokerad kvv'!$B$2:$AV$700,MATCH(X$1,'Allokerad kvv'!$B$1:$AV$1,0),FALSE),VLOOKUP($B323,'Justerad allokering kvv'!$B$1:$AG$700,MATCH(X$1,'Justerad allokering kvv'!$B$1:$AF$1,0),FALSE)))</f>
        <v>0</v>
      </c>
      <c r="Y323">
        <f>IF($B323=" ","",IF(ISERROR(1/VLOOKUP($B323,'Justerad allokering kvv'!$B$1:$AG$700,MATCH(Y$1,'Justerad allokering kvv'!$B$1:$AF$1,0),FALSE)),VLOOKUP($B323,'Allokerad kvv'!$B$2:$AV$700,MATCH(Y$1,'Allokerad kvv'!$B$1:$AV$1,0),FALSE),VLOOKUP($B323,'Justerad allokering kvv'!$B$1:$AG$700,MATCH(Y$1,'Justerad allokering kvv'!$B$1:$AF$1,0),FALSE)))</f>
        <v>0</v>
      </c>
      <c r="AB323">
        <f>IFERROR(VLOOKUP($B323,Kraftvärmeprod!$B$1:$AO$424,MATCH("Tillförd energi från rökgaskondensering (GWh)",Kraftvärmeprod!$B$1:$AG$1,0),FALSE)/1,0)</f>
        <v>28.3</v>
      </c>
      <c r="AE323" s="122">
        <f t="shared" ref="AE323:AE386" si="20">SUM(C323:AB323)</f>
        <v>127.1734</v>
      </c>
      <c r="AG323">
        <f t="shared" ref="AG323:AG386" si="21">AE323-R323</f>
        <v>127.1734</v>
      </c>
      <c r="AH323">
        <f t="shared" ref="AH323:AH386" si="22">AG323-AB323</f>
        <v>98.873400000000004</v>
      </c>
      <c r="AI323">
        <f>IF(AH323=0,"",AH323/VLOOKUP(B323,Kraftvärmeprod!$B$1:$BC$480,MATCH("Summa tillförd energi exklusive rökgaskondensering",Kraftvärmeprod!$B$1:$BC$1,0),FALSE))</f>
        <v>0.64203506493506501</v>
      </c>
      <c r="AK323">
        <f t="shared" ref="AK323:AK386" si="23">E323+F323+J323+M323+N323+P323+S323+T323+U323+V323+X323+Y323+L323</f>
        <v>98.873400000000004</v>
      </c>
    </row>
    <row r="324" spans="1:37" x14ac:dyDescent="0.25">
      <c r="A324" s="2" t="s">
        <v>498</v>
      </c>
      <c r="B324" s="2" t="s">
        <v>499</v>
      </c>
      <c r="C324">
        <f>IF($B324=" ","",IF(ISERROR(1/VLOOKUP($B324,'Justerad allokering kvv'!$B$1:$AG$700,MATCH(C$1,'Justerad allokering kvv'!$B$1:$AF$1,0),FALSE)),VLOOKUP($B324,'Allokerad kvv'!$B$2:$AV$700,MATCH(C$1,'Allokerad kvv'!$B$1:$AV$1,0),FALSE),VLOOKUP($B324,'Justerad allokering kvv'!$B$1:$AG$700,MATCH(C$1,'Justerad allokering kvv'!$B$1:$AF$1,0),FALSE)))</f>
        <v>0</v>
      </c>
      <c r="D324">
        <f>IF($B324=" ","",IF(ISERROR(1/VLOOKUP($B324,'Justerad allokering kvv'!$B$1:$AG$700,MATCH(D$1,'Justerad allokering kvv'!$B$1:$AF$1,0),FALSE)),VLOOKUP($B324,'Allokerad kvv'!$B$2:$AV$700,MATCH(D$1,'Allokerad kvv'!$B$1:$AV$1,0),FALSE),VLOOKUP($B324,'Justerad allokering kvv'!$B$1:$AG$700,MATCH(D$1,'Justerad allokering kvv'!$B$1:$AF$1,0),FALSE)))</f>
        <v>0</v>
      </c>
      <c r="E324">
        <f>IF($B324=" ","",IF(ISERROR(1/VLOOKUP($B324,'Justerad allokering kvv'!$B$1:$AG$700,MATCH(E$1,'Justerad allokering kvv'!$B$1:$AF$1,0),FALSE)),VLOOKUP($B324,'Allokerad kvv'!$B$2:$AV$700,MATCH(E$1,'Allokerad kvv'!$B$1:$AV$1,0),FALSE),VLOOKUP($B324,'Justerad allokering kvv'!$B$1:$AG$700,MATCH(E$1,'Justerad allokering kvv'!$B$1:$AF$1,0),FALSE)))</f>
        <v>0</v>
      </c>
      <c r="F324">
        <f>IF($B324=" ","",IF(ISERROR(1/VLOOKUP($B324,'Justerad allokering kvv'!$B$1:$AG$700,MATCH(F$1,'Justerad allokering kvv'!$B$1:$AF$1,0),FALSE)),VLOOKUP($B324,'Allokerad kvv'!$B$2:$AV$700,MATCH(F$1,'Allokerad kvv'!$B$1:$AV$1,0),FALSE),VLOOKUP($B324,'Justerad allokering kvv'!$B$1:$AG$700,MATCH(F$1,'Justerad allokering kvv'!$B$1:$AF$1,0),FALSE)))</f>
        <v>0</v>
      </c>
      <c r="G324">
        <f>IF($B324=" ","",IF(ISERROR(1/VLOOKUP($B324,'Justerad allokering kvv'!$B$1:$AG$700,MATCH(G$1,'Justerad allokering kvv'!$B$1:$AF$1,0),FALSE)),VLOOKUP($B324,'Allokerad kvv'!$B$2:$AV$700,MATCH(G$1,'Allokerad kvv'!$B$1:$AV$1,0),FALSE),VLOOKUP($B324,'Justerad allokering kvv'!$B$1:$AG$700,MATCH(G$1,'Justerad allokering kvv'!$B$1:$AF$1,0),FALSE)))</f>
        <v>0</v>
      </c>
      <c r="H324">
        <f>IF($B324=" ","",IF(ISERROR(1/VLOOKUP($B324,'Justerad allokering kvv'!$B$1:$AG$700,MATCH(H$1,'Justerad allokering kvv'!$B$1:$AF$1,0),FALSE)),VLOOKUP($B324,'Allokerad kvv'!$B$2:$AV$700,MATCH(H$1,'Allokerad kvv'!$B$1:$AV$1,0),FALSE),VLOOKUP($B324,'Justerad allokering kvv'!$B$1:$AG$700,MATCH(H$1,'Justerad allokering kvv'!$B$1:$AF$1,0),FALSE)))</f>
        <v>0</v>
      </c>
      <c r="I324">
        <f>IF($B324=" ","",IF(ISERROR(1/VLOOKUP($B324,'Justerad allokering kvv'!$B$1:$AG$700,MATCH(I$1,'Justerad allokering kvv'!$B$1:$AF$1,0),FALSE)),VLOOKUP($B324,'Allokerad kvv'!$B$2:$AV$700,MATCH(I$1,'Allokerad kvv'!$B$1:$AV$1,0),FALSE),VLOOKUP($B324,'Justerad allokering kvv'!$B$1:$AG$700,MATCH(I$1,'Justerad allokering kvv'!$B$1:$AF$1,0),FALSE)))</f>
        <v>0</v>
      </c>
      <c r="J324">
        <f>IF($B324=" ","",IF(ISERROR(1/VLOOKUP($B324,'Justerad allokering kvv'!$B$1:$AG$700,MATCH(J$1,'Justerad allokering kvv'!$B$1:$AF$1,0),FALSE)),VLOOKUP($B324,'Allokerad kvv'!$B$2:$AV$700,MATCH(J$1,'Allokerad kvv'!$B$1:$AV$1,0),FALSE),VLOOKUP($B324,'Justerad allokering kvv'!$B$1:$AG$700,MATCH(J$1,'Justerad allokering kvv'!$B$1:$AF$1,0),FALSE)))</f>
        <v>0</v>
      </c>
      <c r="K324">
        <f>IF($B324=" ","",IF(ISERROR(1/VLOOKUP($B324,'Justerad allokering kvv'!$B$1:$AG$700,MATCH(K$1,'Justerad allokering kvv'!$B$1:$AF$1,0),FALSE)),VLOOKUP($B324,'Allokerad kvv'!$B$2:$AV$700,MATCH(K$1,'Allokerad kvv'!$B$1:$AV$1,0),FALSE),VLOOKUP($B324,'Justerad allokering kvv'!$B$1:$AG$700,MATCH(K$1,'Justerad allokering kvv'!$B$1:$AF$1,0),FALSE)))</f>
        <v>0</v>
      </c>
      <c r="L324">
        <f>IF($B324=" ","",IF(ISERROR(1/VLOOKUP($B324,'Justerad allokering kvv'!$B$1:$AG$700,MATCH(L$1,'Justerad allokering kvv'!$B$1:$AF$1,0),FALSE)),VLOOKUP($B324,'Allokerad kvv'!$B$2:$AV$700,MATCH(L$1,'Allokerad kvv'!$B$1:$AV$1,0),FALSE),VLOOKUP($B324,'Justerad allokering kvv'!$B$1:$AG$700,MATCH(L$1,'Justerad allokering kvv'!$B$1:$AF$1,0),FALSE)))</f>
        <v>0</v>
      </c>
      <c r="M324">
        <f>IF($B324=" ","",IF(ISERROR(1/VLOOKUP($B324,'Justerad allokering kvv'!$B$1:$AG$700,MATCH(M$1,'Justerad allokering kvv'!$B$1:$AF$1,0),FALSE)),VLOOKUP($B324,'Allokerad kvv'!$B$2:$AV$700,MATCH(M$1,'Allokerad kvv'!$B$1:$AV$1,0),FALSE),VLOOKUP($B324,'Justerad allokering kvv'!$B$1:$AG$700,MATCH(M$1,'Justerad allokering kvv'!$B$1:$AF$1,0),FALSE)))</f>
        <v>0</v>
      </c>
      <c r="N324">
        <f>IF($B324=" ","",IF(ISERROR(1/VLOOKUP($B324,'Justerad allokering kvv'!$B$1:$AG$700,MATCH(N$1,'Justerad allokering kvv'!$B$1:$AF$1,0),FALSE)),VLOOKUP($B324,'Allokerad kvv'!$B$2:$AV$700,MATCH(N$1,'Allokerad kvv'!$B$1:$AV$1,0),FALSE),VLOOKUP($B324,'Justerad allokering kvv'!$B$1:$AG$700,MATCH(N$1,'Justerad allokering kvv'!$B$1:$AF$1,0),FALSE)))</f>
        <v>0</v>
      </c>
      <c r="O324">
        <f>IF($B324=" ","",IF(ISERROR(1/VLOOKUP($B324,'Justerad allokering kvv'!$B$1:$AG$700,MATCH(O$1,'Justerad allokering kvv'!$B$1:$AF$1,0),FALSE)),VLOOKUP($B324,'Allokerad kvv'!$B$2:$AV$700,MATCH(O$1,'Allokerad kvv'!$B$1:$AV$1,0),FALSE),VLOOKUP($B324,'Justerad allokering kvv'!$B$1:$AG$700,MATCH(O$1,'Justerad allokering kvv'!$B$1:$AF$1,0),FALSE)))</f>
        <v>0</v>
      </c>
      <c r="P324">
        <f>IF($B324=" ","",IF(ISERROR(1/VLOOKUP($B324,'Justerad allokering kvv'!$B$1:$AG$700,MATCH(P$1,'Justerad allokering kvv'!$B$1:$AF$1,0),FALSE)),VLOOKUP($B324,'Allokerad kvv'!$B$2:$AV$700,MATCH(P$1,'Allokerad kvv'!$B$1:$AV$1,0),FALSE),VLOOKUP($B324,'Justerad allokering kvv'!$B$1:$AG$700,MATCH(P$1,'Justerad allokering kvv'!$B$1:$AF$1,0),FALSE)))</f>
        <v>0</v>
      </c>
      <c r="Q324">
        <f>IF($B324=" ","",IF(ISERROR(1/VLOOKUP($B324,'Justerad allokering kvv'!$B$1:$AG$700,MATCH(Q$1,'Justerad allokering kvv'!$B$1:$AF$1,0),FALSE)),VLOOKUP($B324,'Allokerad kvv'!$B$2:$AV$700,MATCH(Q$1,'Allokerad kvv'!$B$1:$AV$1,0),FALSE),VLOOKUP($B324,'Justerad allokering kvv'!$B$1:$AG$700,MATCH(Q$1,'Justerad allokering kvv'!$B$1:$AF$1,0),FALSE)))</f>
        <v>0</v>
      </c>
      <c r="R324">
        <f>IF($B324=" ","",IF(ISERROR(1/VLOOKUP($B324,'Justerad allokering kvv'!$B$1:$AG$700,MATCH(R$1,'Justerad allokering kvv'!$B$1:$AF$1,0),FALSE)),VLOOKUP($B324,'Allokerad kvv'!$B$2:$AV$700,MATCH(R$1,'Allokerad kvv'!$B$1:$AV$1,0),FALSE),VLOOKUP($B324,'Justerad allokering kvv'!$B$1:$AG$700,MATCH(R$1,'Justerad allokering kvv'!$B$1:$AF$1,0),FALSE)))</f>
        <v>0</v>
      </c>
      <c r="S324">
        <f>IF($B324=" ","",IF(ISERROR(1/VLOOKUP($B324,'Justerad allokering kvv'!$B$1:$AG$700,MATCH(S$1,'Justerad allokering kvv'!$B$1:$AF$1,0),FALSE)),VLOOKUP($B324,'Allokerad kvv'!$B$2:$AV$700,MATCH(S$1,'Allokerad kvv'!$B$1:$AV$1,0),FALSE),VLOOKUP($B324,'Justerad allokering kvv'!$B$1:$AG$700,MATCH(S$1,'Justerad allokering kvv'!$B$1:$AF$1,0),FALSE)))</f>
        <v>0</v>
      </c>
      <c r="T324">
        <f>IF($B324=" ","",IF(ISERROR(1/VLOOKUP($B324,'Justerad allokering kvv'!$B$1:$AG$700,MATCH(T$1,'Justerad allokering kvv'!$B$1:$AF$1,0),FALSE)),VLOOKUP($B324,'Allokerad kvv'!$B$2:$AV$700,MATCH(T$1,'Allokerad kvv'!$B$1:$AV$1,0),FALSE),VLOOKUP($B324,'Justerad allokering kvv'!$B$1:$AG$700,MATCH(T$1,'Justerad allokering kvv'!$B$1:$AF$1,0),FALSE)))</f>
        <v>0</v>
      </c>
      <c r="U324">
        <f>IF($B324=" ","",IF(ISERROR(1/VLOOKUP($B324,'Justerad allokering kvv'!$B$1:$AG$700,MATCH(U$1,'Justerad allokering kvv'!$B$1:$AF$1,0),FALSE)),VLOOKUP($B324,'Allokerad kvv'!$B$2:$AV$700,MATCH(U$1,'Allokerad kvv'!$B$1:$AV$1,0),FALSE),VLOOKUP($B324,'Justerad allokering kvv'!$B$1:$AG$700,MATCH(U$1,'Justerad allokering kvv'!$B$1:$AF$1,0),FALSE)))</f>
        <v>0</v>
      </c>
      <c r="V324">
        <f>IF($B324=" ","",IF(ISERROR(1/VLOOKUP($B324,'Justerad allokering kvv'!$B$1:$AG$700,MATCH(V$1,'Justerad allokering kvv'!$B$1:$AF$1,0),FALSE)),VLOOKUP($B324,'Allokerad kvv'!$B$2:$AV$700,MATCH(V$1,'Allokerad kvv'!$B$1:$AV$1,0),FALSE),VLOOKUP($B324,'Justerad allokering kvv'!$B$1:$AG$700,MATCH(V$1,'Justerad allokering kvv'!$B$1:$AF$1,0),FALSE)))</f>
        <v>0</v>
      </c>
      <c r="W324">
        <f>IF($B324=" ","",IF(ISERROR(1/VLOOKUP($B324,'Justerad allokering kvv'!$B$1:$AG$700,MATCH(W$1,'Justerad allokering kvv'!$B$1:$AF$1,0),FALSE)),VLOOKUP($B324,'Allokerad kvv'!$B$2:$AV$700,MATCH(W$1,'Allokerad kvv'!$B$1:$AV$1,0),FALSE),VLOOKUP($B324,'Justerad allokering kvv'!$B$1:$AG$700,MATCH(W$1,'Justerad allokering kvv'!$B$1:$AF$1,0),FALSE)))</f>
        <v>0</v>
      </c>
      <c r="X324">
        <f>IF($B324=" ","",IF(ISERROR(1/VLOOKUP($B324,'Justerad allokering kvv'!$B$1:$AG$700,MATCH(X$1,'Justerad allokering kvv'!$B$1:$AF$1,0),FALSE)),VLOOKUP($B324,'Allokerad kvv'!$B$2:$AV$700,MATCH(X$1,'Allokerad kvv'!$B$1:$AV$1,0),FALSE),VLOOKUP($B324,'Justerad allokering kvv'!$B$1:$AG$700,MATCH(X$1,'Justerad allokering kvv'!$B$1:$AF$1,0),FALSE)))</f>
        <v>0</v>
      </c>
      <c r="Y324">
        <f>IF($B324=" ","",IF(ISERROR(1/VLOOKUP($B324,'Justerad allokering kvv'!$B$1:$AG$700,MATCH(Y$1,'Justerad allokering kvv'!$B$1:$AF$1,0),FALSE)),VLOOKUP($B324,'Allokerad kvv'!$B$2:$AV$700,MATCH(Y$1,'Allokerad kvv'!$B$1:$AV$1,0),FALSE),VLOOKUP($B324,'Justerad allokering kvv'!$B$1:$AG$700,MATCH(Y$1,'Justerad allokering kvv'!$B$1:$AF$1,0),FALSE)))</f>
        <v>0</v>
      </c>
      <c r="AB324">
        <f>IFERROR(VLOOKUP($B324,Kraftvärmeprod!$B$1:$AO$424,MATCH("Tillförd energi från rökgaskondensering (GWh)",Kraftvärmeprod!$B$1:$AG$1,0),FALSE)/1,0)</f>
        <v>0</v>
      </c>
      <c r="AE324" s="122">
        <f t="shared" si="20"/>
        <v>0</v>
      </c>
      <c r="AG324">
        <f t="shared" si="21"/>
        <v>0</v>
      </c>
      <c r="AH324">
        <f t="shared" si="22"/>
        <v>0</v>
      </c>
      <c r="AI324" t="str">
        <f>IF(AH324=0,"",AH324/VLOOKUP(B324,Kraftvärmeprod!$B$1:$BC$480,MATCH("Summa tillförd energi exklusive rökgaskondensering",Kraftvärmeprod!$B$1:$BC$1,0),FALSE))</f>
        <v/>
      </c>
      <c r="AK324">
        <f t="shared" si="23"/>
        <v>0</v>
      </c>
    </row>
    <row r="325" spans="1:37" x14ac:dyDescent="0.25">
      <c r="A325" s="2" t="s">
        <v>500</v>
      </c>
      <c r="B325" s="2" t="s">
        <v>501</v>
      </c>
      <c r="C325">
        <f>IF($B325=" ","",IF(ISERROR(1/VLOOKUP($B325,'Justerad allokering kvv'!$B$1:$AG$700,MATCH(C$1,'Justerad allokering kvv'!$B$1:$AF$1,0),FALSE)),VLOOKUP($B325,'Allokerad kvv'!$B$2:$AV$700,MATCH(C$1,'Allokerad kvv'!$B$1:$AV$1,0),FALSE),VLOOKUP($B325,'Justerad allokering kvv'!$B$1:$AG$700,MATCH(C$1,'Justerad allokering kvv'!$B$1:$AF$1,0),FALSE)))</f>
        <v>0</v>
      </c>
      <c r="D325">
        <f>IF($B325=" ","",IF(ISERROR(1/VLOOKUP($B325,'Justerad allokering kvv'!$B$1:$AG$700,MATCH(D$1,'Justerad allokering kvv'!$B$1:$AF$1,0),FALSE)),VLOOKUP($B325,'Allokerad kvv'!$B$2:$AV$700,MATCH(D$1,'Allokerad kvv'!$B$1:$AV$1,0),FALSE),VLOOKUP($B325,'Justerad allokering kvv'!$B$1:$AG$700,MATCH(D$1,'Justerad allokering kvv'!$B$1:$AF$1,0),FALSE)))</f>
        <v>0</v>
      </c>
      <c r="E325">
        <f>IF($B325=" ","",IF(ISERROR(1/VLOOKUP($B325,'Justerad allokering kvv'!$B$1:$AG$700,MATCH(E$1,'Justerad allokering kvv'!$B$1:$AF$1,0),FALSE)),VLOOKUP($B325,'Allokerad kvv'!$B$2:$AV$700,MATCH(E$1,'Allokerad kvv'!$B$1:$AV$1,0),FALSE),VLOOKUP($B325,'Justerad allokering kvv'!$B$1:$AG$700,MATCH(E$1,'Justerad allokering kvv'!$B$1:$AF$1,0),FALSE)))</f>
        <v>0</v>
      </c>
      <c r="F325">
        <f>IF($B325=" ","",IF(ISERROR(1/VLOOKUP($B325,'Justerad allokering kvv'!$B$1:$AG$700,MATCH(F$1,'Justerad allokering kvv'!$B$1:$AF$1,0),FALSE)),VLOOKUP($B325,'Allokerad kvv'!$B$2:$AV$700,MATCH(F$1,'Allokerad kvv'!$B$1:$AV$1,0),FALSE),VLOOKUP($B325,'Justerad allokering kvv'!$B$1:$AG$700,MATCH(F$1,'Justerad allokering kvv'!$B$1:$AF$1,0),FALSE)))</f>
        <v>0</v>
      </c>
      <c r="G325">
        <f>IF($B325=" ","",IF(ISERROR(1/VLOOKUP($B325,'Justerad allokering kvv'!$B$1:$AG$700,MATCH(G$1,'Justerad allokering kvv'!$B$1:$AF$1,0),FALSE)),VLOOKUP($B325,'Allokerad kvv'!$B$2:$AV$700,MATCH(G$1,'Allokerad kvv'!$B$1:$AV$1,0),FALSE),VLOOKUP($B325,'Justerad allokering kvv'!$B$1:$AG$700,MATCH(G$1,'Justerad allokering kvv'!$B$1:$AF$1,0),FALSE)))</f>
        <v>0</v>
      </c>
      <c r="H325">
        <f>IF($B325=" ","",IF(ISERROR(1/VLOOKUP($B325,'Justerad allokering kvv'!$B$1:$AG$700,MATCH(H$1,'Justerad allokering kvv'!$B$1:$AF$1,0),FALSE)),VLOOKUP($B325,'Allokerad kvv'!$B$2:$AV$700,MATCH(H$1,'Allokerad kvv'!$B$1:$AV$1,0),FALSE),VLOOKUP($B325,'Justerad allokering kvv'!$B$1:$AG$700,MATCH(H$1,'Justerad allokering kvv'!$B$1:$AF$1,0),FALSE)))</f>
        <v>0</v>
      </c>
      <c r="I325">
        <f>IF($B325=" ","",IF(ISERROR(1/VLOOKUP($B325,'Justerad allokering kvv'!$B$1:$AG$700,MATCH(I$1,'Justerad allokering kvv'!$B$1:$AF$1,0),FALSE)),VLOOKUP($B325,'Allokerad kvv'!$B$2:$AV$700,MATCH(I$1,'Allokerad kvv'!$B$1:$AV$1,0),FALSE),VLOOKUP($B325,'Justerad allokering kvv'!$B$1:$AG$700,MATCH(I$1,'Justerad allokering kvv'!$B$1:$AF$1,0),FALSE)))</f>
        <v>0</v>
      </c>
      <c r="J325">
        <f>IF($B325=" ","",IF(ISERROR(1/VLOOKUP($B325,'Justerad allokering kvv'!$B$1:$AG$700,MATCH(J$1,'Justerad allokering kvv'!$B$1:$AF$1,0),FALSE)),VLOOKUP($B325,'Allokerad kvv'!$B$2:$AV$700,MATCH(J$1,'Allokerad kvv'!$B$1:$AV$1,0),FALSE),VLOOKUP($B325,'Justerad allokering kvv'!$B$1:$AG$700,MATCH(J$1,'Justerad allokering kvv'!$B$1:$AF$1,0),FALSE)))</f>
        <v>84.943399999999997</v>
      </c>
      <c r="K325">
        <f>IF($B325=" ","",IF(ISERROR(1/VLOOKUP($B325,'Justerad allokering kvv'!$B$1:$AG$700,MATCH(K$1,'Justerad allokering kvv'!$B$1:$AF$1,0),FALSE)),VLOOKUP($B325,'Allokerad kvv'!$B$2:$AV$700,MATCH(K$1,'Allokerad kvv'!$B$1:$AV$1,0),FALSE),VLOOKUP($B325,'Justerad allokering kvv'!$B$1:$AG$700,MATCH(K$1,'Justerad allokering kvv'!$B$1:$AF$1,0),FALSE)))</f>
        <v>0</v>
      </c>
      <c r="L325">
        <f>IF($B325=" ","",IF(ISERROR(1/VLOOKUP($B325,'Justerad allokering kvv'!$B$1:$AG$700,MATCH(L$1,'Justerad allokering kvv'!$B$1:$AF$1,0),FALSE)),VLOOKUP($B325,'Allokerad kvv'!$B$2:$AV$700,MATCH(L$1,'Allokerad kvv'!$B$1:$AV$1,0),FALSE),VLOOKUP($B325,'Justerad allokering kvv'!$B$1:$AG$700,MATCH(L$1,'Justerad allokering kvv'!$B$1:$AF$1,0),FALSE)))</f>
        <v>0</v>
      </c>
      <c r="M325">
        <f>IF($B325=" ","",IF(ISERROR(1/VLOOKUP($B325,'Justerad allokering kvv'!$B$1:$AG$700,MATCH(M$1,'Justerad allokering kvv'!$B$1:$AF$1,0),FALSE)),VLOOKUP($B325,'Allokerad kvv'!$B$2:$AV$700,MATCH(M$1,'Allokerad kvv'!$B$1:$AV$1,0),FALSE),VLOOKUP($B325,'Justerad allokering kvv'!$B$1:$AG$700,MATCH(M$1,'Justerad allokering kvv'!$B$1:$AF$1,0),FALSE)))</f>
        <v>0</v>
      </c>
      <c r="N325">
        <f>IF($B325=" ","",IF(ISERROR(1/VLOOKUP($B325,'Justerad allokering kvv'!$B$1:$AG$700,MATCH(N$1,'Justerad allokering kvv'!$B$1:$AF$1,0),FALSE)),VLOOKUP($B325,'Allokerad kvv'!$B$2:$AV$700,MATCH(N$1,'Allokerad kvv'!$B$1:$AV$1,0),FALSE),VLOOKUP($B325,'Justerad allokering kvv'!$B$1:$AG$700,MATCH(N$1,'Justerad allokering kvv'!$B$1:$AF$1,0),FALSE)))</f>
        <v>0</v>
      </c>
      <c r="O325">
        <f>IF($B325=" ","",IF(ISERROR(1/VLOOKUP($B325,'Justerad allokering kvv'!$B$1:$AG$700,MATCH(O$1,'Justerad allokering kvv'!$B$1:$AF$1,0),FALSE)),VLOOKUP($B325,'Allokerad kvv'!$B$2:$AV$700,MATCH(O$1,'Allokerad kvv'!$B$1:$AV$1,0),FALSE),VLOOKUP($B325,'Justerad allokering kvv'!$B$1:$AG$700,MATCH(O$1,'Justerad allokering kvv'!$B$1:$AF$1,0),FALSE)))</f>
        <v>0</v>
      </c>
      <c r="P325">
        <f>IF($B325=" ","",IF(ISERROR(1/VLOOKUP($B325,'Justerad allokering kvv'!$B$1:$AG$700,MATCH(P$1,'Justerad allokering kvv'!$B$1:$AF$1,0),FALSE)),VLOOKUP($B325,'Allokerad kvv'!$B$2:$AV$700,MATCH(P$1,'Allokerad kvv'!$B$1:$AV$1,0),FALSE),VLOOKUP($B325,'Justerad allokering kvv'!$B$1:$AG$700,MATCH(P$1,'Justerad allokering kvv'!$B$1:$AF$1,0),FALSE)))</f>
        <v>0</v>
      </c>
      <c r="Q325">
        <f>IF($B325=" ","",IF(ISERROR(1/VLOOKUP($B325,'Justerad allokering kvv'!$B$1:$AG$700,MATCH(Q$1,'Justerad allokering kvv'!$B$1:$AF$1,0),FALSE)),VLOOKUP($B325,'Allokerad kvv'!$B$2:$AV$700,MATCH(Q$1,'Allokerad kvv'!$B$1:$AV$1,0),FALSE),VLOOKUP($B325,'Justerad allokering kvv'!$B$1:$AG$700,MATCH(Q$1,'Justerad allokering kvv'!$B$1:$AF$1,0),FALSE)))</f>
        <v>0</v>
      </c>
      <c r="R325">
        <f>IF($B325=" ","",IF(ISERROR(1/VLOOKUP($B325,'Justerad allokering kvv'!$B$1:$AG$700,MATCH(R$1,'Justerad allokering kvv'!$B$1:$AF$1,0),FALSE)),VLOOKUP($B325,'Allokerad kvv'!$B$2:$AV$700,MATCH(R$1,'Allokerad kvv'!$B$1:$AV$1,0),FALSE),VLOOKUP($B325,'Justerad allokering kvv'!$B$1:$AG$700,MATCH(R$1,'Justerad allokering kvv'!$B$1:$AF$1,0),FALSE)))</f>
        <v>2.3475299999999999</v>
      </c>
      <c r="S325">
        <f>IF($B325=" ","",IF(ISERROR(1/VLOOKUP($B325,'Justerad allokering kvv'!$B$1:$AG$700,MATCH(S$1,'Justerad allokering kvv'!$B$1:$AF$1,0),FALSE)),VLOOKUP($B325,'Allokerad kvv'!$B$2:$AV$700,MATCH(S$1,'Allokerad kvv'!$B$1:$AV$1,0),FALSE),VLOOKUP($B325,'Justerad allokering kvv'!$B$1:$AG$700,MATCH(S$1,'Justerad allokering kvv'!$B$1:$AF$1,0),FALSE)))</f>
        <v>0</v>
      </c>
      <c r="T325">
        <f>IF($B325=" ","",IF(ISERROR(1/VLOOKUP($B325,'Justerad allokering kvv'!$B$1:$AG$700,MATCH(T$1,'Justerad allokering kvv'!$B$1:$AF$1,0),FALSE)),VLOOKUP($B325,'Allokerad kvv'!$B$2:$AV$700,MATCH(T$1,'Allokerad kvv'!$B$1:$AV$1,0),FALSE),VLOOKUP($B325,'Justerad allokering kvv'!$B$1:$AG$700,MATCH(T$1,'Justerad allokering kvv'!$B$1:$AF$1,0),FALSE)))</f>
        <v>0</v>
      </c>
      <c r="U325">
        <f>IF($B325=" ","",IF(ISERROR(1/VLOOKUP($B325,'Justerad allokering kvv'!$B$1:$AG$700,MATCH(U$1,'Justerad allokering kvv'!$B$1:$AF$1,0),FALSE)),VLOOKUP($B325,'Allokerad kvv'!$B$2:$AV$700,MATCH(U$1,'Allokerad kvv'!$B$1:$AV$1,0),FALSE),VLOOKUP($B325,'Justerad allokering kvv'!$B$1:$AG$700,MATCH(U$1,'Justerad allokering kvv'!$B$1:$AF$1,0),FALSE)))</f>
        <v>0</v>
      </c>
      <c r="V325">
        <f>IF($B325=" ","",IF(ISERROR(1/VLOOKUP($B325,'Justerad allokering kvv'!$B$1:$AG$700,MATCH(V$1,'Justerad allokering kvv'!$B$1:$AF$1,0),FALSE)),VLOOKUP($B325,'Allokerad kvv'!$B$2:$AV$700,MATCH(V$1,'Allokerad kvv'!$B$1:$AV$1,0),FALSE),VLOOKUP($B325,'Justerad allokering kvv'!$B$1:$AG$700,MATCH(V$1,'Justerad allokering kvv'!$B$1:$AF$1,0),FALSE)))</f>
        <v>0</v>
      </c>
      <c r="W325">
        <f>IF($B325=" ","",IF(ISERROR(1/VLOOKUP($B325,'Justerad allokering kvv'!$B$1:$AG$700,MATCH(W$1,'Justerad allokering kvv'!$B$1:$AF$1,0),FALSE)),VLOOKUP($B325,'Allokerad kvv'!$B$2:$AV$700,MATCH(W$1,'Allokerad kvv'!$B$1:$AV$1,0),FALSE),VLOOKUP($B325,'Justerad allokering kvv'!$B$1:$AG$700,MATCH(W$1,'Justerad allokering kvv'!$B$1:$AF$1,0),FALSE)))</f>
        <v>0</v>
      </c>
      <c r="X325">
        <f>IF($B325=" ","",IF(ISERROR(1/VLOOKUP($B325,'Justerad allokering kvv'!$B$1:$AG$700,MATCH(X$1,'Justerad allokering kvv'!$B$1:$AF$1,0),FALSE)),VLOOKUP($B325,'Allokerad kvv'!$B$2:$AV$700,MATCH(X$1,'Allokerad kvv'!$B$1:$AV$1,0),FALSE),VLOOKUP($B325,'Justerad allokering kvv'!$B$1:$AG$700,MATCH(X$1,'Justerad allokering kvv'!$B$1:$AF$1,0),FALSE)))</f>
        <v>0</v>
      </c>
      <c r="Y325">
        <f>IF($B325=" ","",IF(ISERROR(1/VLOOKUP($B325,'Justerad allokering kvv'!$B$1:$AG$700,MATCH(Y$1,'Justerad allokering kvv'!$B$1:$AF$1,0),FALSE)),VLOOKUP($B325,'Allokerad kvv'!$B$2:$AV$700,MATCH(Y$1,'Allokerad kvv'!$B$1:$AV$1,0),FALSE),VLOOKUP($B325,'Justerad allokering kvv'!$B$1:$AG$700,MATCH(Y$1,'Justerad allokering kvv'!$B$1:$AF$1,0),FALSE)))</f>
        <v>0</v>
      </c>
      <c r="AB325">
        <f>IFERROR(VLOOKUP($B325,Kraftvärmeprod!$B$1:$AO$424,MATCH("Tillförd energi från rökgaskondensering (GWh)",Kraftvärmeprod!$B$1:$AG$1,0),FALSE)/1,0)</f>
        <v>26.3</v>
      </c>
      <c r="AE325" s="122">
        <f t="shared" si="20"/>
        <v>113.59093</v>
      </c>
      <c r="AG325">
        <f t="shared" si="21"/>
        <v>111.24339999999999</v>
      </c>
      <c r="AH325">
        <f t="shared" si="22"/>
        <v>84.943399999999997</v>
      </c>
      <c r="AI325">
        <f>IF(AH325=0,"",AH325/VLOOKUP(B325,Kraftvärmeprod!$B$1:$BC$480,MATCH("Summa tillförd energi exklusive rökgaskondensering",Kraftvärmeprod!$B$1:$BC$1,0),FALSE))</f>
        <v>0.61777018181818177</v>
      </c>
      <c r="AK325">
        <f t="shared" si="23"/>
        <v>84.943399999999997</v>
      </c>
    </row>
    <row r="326" spans="1:37" x14ac:dyDescent="0.25">
      <c r="A326" s="2" t="s">
        <v>681</v>
      </c>
      <c r="B326" s="2" t="s">
        <v>665</v>
      </c>
      <c r="C326" t="str">
        <f>IF($B326=" ","",IF(ISERROR(1/VLOOKUP($B326,'Justerad allokering kvv'!$B$1:$AG$700,MATCH(C$1,'Justerad allokering kvv'!$B$1:$AF$1,0),FALSE)),VLOOKUP($B326,'Allokerad kvv'!$B$2:$AV$700,MATCH(C$1,'Allokerad kvv'!$B$1:$AV$1,0),FALSE),VLOOKUP($B326,'Justerad allokering kvv'!$B$1:$AG$700,MATCH(C$1,'Justerad allokering kvv'!$B$1:$AF$1,0),FALSE)))</f>
        <v/>
      </c>
      <c r="D326" t="str">
        <f>IF($B326=" ","",IF(ISERROR(1/VLOOKUP($B326,'Justerad allokering kvv'!$B$1:$AG$700,MATCH(D$1,'Justerad allokering kvv'!$B$1:$AF$1,0),FALSE)),VLOOKUP($B326,'Allokerad kvv'!$B$2:$AV$700,MATCH(D$1,'Allokerad kvv'!$B$1:$AV$1,0),FALSE),VLOOKUP($B326,'Justerad allokering kvv'!$B$1:$AG$700,MATCH(D$1,'Justerad allokering kvv'!$B$1:$AF$1,0),FALSE)))</f>
        <v/>
      </c>
      <c r="E326" t="str">
        <f>IF($B326=" ","",IF(ISERROR(1/VLOOKUP($B326,'Justerad allokering kvv'!$B$1:$AG$700,MATCH(E$1,'Justerad allokering kvv'!$B$1:$AF$1,0),FALSE)),VLOOKUP($B326,'Allokerad kvv'!$B$2:$AV$700,MATCH(E$1,'Allokerad kvv'!$B$1:$AV$1,0),FALSE),VLOOKUP($B326,'Justerad allokering kvv'!$B$1:$AG$700,MATCH(E$1,'Justerad allokering kvv'!$B$1:$AF$1,0),FALSE)))</f>
        <v/>
      </c>
      <c r="F326" t="str">
        <f>IF($B326=" ","",IF(ISERROR(1/VLOOKUP($B326,'Justerad allokering kvv'!$B$1:$AG$700,MATCH(F$1,'Justerad allokering kvv'!$B$1:$AF$1,0),FALSE)),VLOOKUP($B326,'Allokerad kvv'!$B$2:$AV$700,MATCH(F$1,'Allokerad kvv'!$B$1:$AV$1,0),FALSE),VLOOKUP($B326,'Justerad allokering kvv'!$B$1:$AG$700,MATCH(F$1,'Justerad allokering kvv'!$B$1:$AF$1,0),FALSE)))</f>
        <v/>
      </c>
      <c r="G326" t="str">
        <f>IF($B326=" ","",IF(ISERROR(1/VLOOKUP($B326,'Justerad allokering kvv'!$B$1:$AG$700,MATCH(G$1,'Justerad allokering kvv'!$B$1:$AF$1,0),FALSE)),VLOOKUP($B326,'Allokerad kvv'!$B$2:$AV$700,MATCH(G$1,'Allokerad kvv'!$B$1:$AV$1,0),FALSE),VLOOKUP($B326,'Justerad allokering kvv'!$B$1:$AG$700,MATCH(G$1,'Justerad allokering kvv'!$B$1:$AF$1,0),FALSE)))</f>
        <v/>
      </c>
      <c r="H326" t="str">
        <f>IF($B326=" ","",IF(ISERROR(1/VLOOKUP($B326,'Justerad allokering kvv'!$B$1:$AG$700,MATCH(H$1,'Justerad allokering kvv'!$B$1:$AF$1,0),FALSE)),VLOOKUP($B326,'Allokerad kvv'!$B$2:$AV$700,MATCH(H$1,'Allokerad kvv'!$B$1:$AV$1,0),FALSE),VLOOKUP($B326,'Justerad allokering kvv'!$B$1:$AG$700,MATCH(H$1,'Justerad allokering kvv'!$B$1:$AF$1,0),FALSE)))</f>
        <v/>
      </c>
      <c r="I326" t="str">
        <f>IF($B326=" ","",IF(ISERROR(1/VLOOKUP($B326,'Justerad allokering kvv'!$B$1:$AG$700,MATCH(I$1,'Justerad allokering kvv'!$B$1:$AF$1,0),FALSE)),VLOOKUP($B326,'Allokerad kvv'!$B$2:$AV$700,MATCH(I$1,'Allokerad kvv'!$B$1:$AV$1,0),FALSE),VLOOKUP($B326,'Justerad allokering kvv'!$B$1:$AG$700,MATCH(I$1,'Justerad allokering kvv'!$B$1:$AF$1,0),FALSE)))</f>
        <v/>
      </c>
      <c r="J326" t="str">
        <f>IF($B326=" ","",IF(ISERROR(1/VLOOKUP($B326,'Justerad allokering kvv'!$B$1:$AG$700,MATCH(J$1,'Justerad allokering kvv'!$B$1:$AF$1,0),FALSE)),VLOOKUP($B326,'Allokerad kvv'!$B$2:$AV$700,MATCH(J$1,'Allokerad kvv'!$B$1:$AV$1,0),FALSE),VLOOKUP($B326,'Justerad allokering kvv'!$B$1:$AG$700,MATCH(J$1,'Justerad allokering kvv'!$B$1:$AF$1,0),FALSE)))</f>
        <v/>
      </c>
      <c r="K326" t="str">
        <f>IF($B326=" ","",IF(ISERROR(1/VLOOKUP($B326,'Justerad allokering kvv'!$B$1:$AG$700,MATCH(K$1,'Justerad allokering kvv'!$B$1:$AF$1,0),FALSE)),VLOOKUP($B326,'Allokerad kvv'!$B$2:$AV$700,MATCH(K$1,'Allokerad kvv'!$B$1:$AV$1,0),FALSE),VLOOKUP($B326,'Justerad allokering kvv'!$B$1:$AG$700,MATCH(K$1,'Justerad allokering kvv'!$B$1:$AF$1,0),FALSE)))</f>
        <v/>
      </c>
      <c r="L326" t="str">
        <f>IF($B326=" ","",IF(ISERROR(1/VLOOKUP($B326,'Justerad allokering kvv'!$B$1:$AG$700,MATCH(L$1,'Justerad allokering kvv'!$B$1:$AF$1,0),FALSE)),VLOOKUP($B326,'Allokerad kvv'!$B$2:$AV$700,MATCH(L$1,'Allokerad kvv'!$B$1:$AV$1,0),FALSE),VLOOKUP($B326,'Justerad allokering kvv'!$B$1:$AG$700,MATCH(L$1,'Justerad allokering kvv'!$B$1:$AF$1,0),FALSE)))</f>
        <v/>
      </c>
      <c r="M326" t="str">
        <f>IF($B326=" ","",IF(ISERROR(1/VLOOKUP($B326,'Justerad allokering kvv'!$B$1:$AG$700,MATCH(M$1,'Justerad allokering kvv'!$B$1:$AF$1,0),FALSE)),VLOOKUP($B326,'Allokerad kvv'!$B$2:$AV$700,MATCH(M$1,'Allokerad kvv'!$B$1:$AV$1,0),FALSE),VLOOKUP($B326,'Justerad allokering kvv'!$B$1:$AG$700,MATCH(M$1,'Justerad allokering kvv'!$B$1:$AF$1,0),FALSE)))</f>
        <v/>
      </c>
      <c r="N326" t="str">
        <f>IF($B326=" ","",IF(ISERROR(1/VLOOKUP($B326,'Justerad allokering kvv'!$B$1:$AG$700,MATCH(N$1,'Justerad allokering kvv'!$B$1:$AF$1,0),FALSE)),VLOOKUP($B326,'Allokerad kvv'!$B$2:$AV$700,MATCH(N$1,'Allokerad kvv'!$B$1:$AV$1,0),FALSE),VLOOKUP($B326,'Justerad allokering kvv'!$B$1:$AG$700,MATCH(N$1,'Justerad allokering kvv'!$B$1:$AF$1,0),FALSE)))</f>
        <v/>
      </c>
      <c r="O326" t="str">
        <f>IF($B326=" ","",IF(ISERROR(1/VLOOKUP($B326,'Justerad allokering kvv'!$B$1:$AG$700,MATCH(O$1,'Justerad allokering kvv'!$B$1:$AF$1,0),FALSE)),VLOOKUP($B326,'Allokerad kvv'!$B$2:$AV$700,MATCH(O$1,'Allokerad kvv'!$B$1:$AV$1,0),FALSE),VLOOKUP($B326,'Justerad allokering kvv'!$B$1:$AG$700,MATCH(O$1,'Justerad allokering kvv'!$B$1:$AF$1,0),FALSE)))</f>
        <v/>
      </c>
      <c r="P326" t="str">
        <f>IF($B326=" ","",IF(ISERROR(1/VLOOKUP($B326,'Justerad allokering kvv'!$B$1:$AG$700,MATCH(P$1,'Justerad allokering kvv'!$B$1:$AF$1,0),FALSE)),VLOOKUP($B326,'Allokerad kvv'!$B$2:$AV$700,MATCH(P$1,'Allokerad kvv'!$B$1:$AV$1,0),FALSE),VLOOKUP($B326,'Justerad allokering kvv'!$B$1:$AG$700,MATCH(P$1,'Justerad allokering kvv'!$B$1:$AF$1,0),FALSE)))</f>
        <v/>
      </c>
      <c r="Q326" t="str">
        <f>IF($B326=" ","",IF(ISERROR(1/VLOOKUP($B326,'Justerad allokering kvv'!$B$1:$AG$700,MATCH(Q$1,'Justerad allokering kvv'!$B$1:$AF$1,0),FALSE)),VLOOKUP($B326,'Allokerad kvv'!$B$2:$AV$700,MATCH(Q$1,'Allokerad kvv'!$B$1:$AV$1,0),FALSE),VLOOKUP($B326,'Justerad allokering kvv'!$B$1:$AG$700,MATCH(Q$1,'Justerad allokering kvv'!$B$1:$AF$1,0),FALSE)))</f>
        <v/>
      </c>
      <c r="R326" t="str">
        <f>IF($B326=" ","",IF(ISERROR(1/VLOOKUP($B326,'Justerad allokering kvv'!$B$1:$AG$700,MATCH(R$1,'Justerad allokering kvv'!$B$1:$AF$1,0),FALSE)),VLOOKUP($B326,'Allokerad kvv'!$B$2:$AV$700,MATCH(R$1,'Allokerad kvv'!$B$1:$AV$1,0),FALSE),VLOOKUP($B326,'Justerad allokering kvv'!$B$1:$AG$700,MATCH(R$1,'Justerad allokering kvv'!$B$1:$AF$1,0),FALSE)))</f>
        <v/>
      </c>
      <c r="S326" t="str">
        <f>IF($B326=" ","",IF(ISERROR(1/VLOOKUP($B326,'Justerad allokering kvv'!$B$1:$AG$700,MATCH(S$1,'Justerad allokering kvv'!$B$1:$AF$1,0),FALSE)),VLOOKUP($B326,'Allokerad kvv'!$B$2:$AV$700,MATCH(S$1,'Allokerad kvv'!$B$1:$AV$1,0),FALSE),VLOOKUP($B326,'Justerad allokering kvv'!$B$1:$AG$700,MATCH(S$1,'Justerad allokering kvv'!$B$1:$AF$1,0),FALSE)))</f>
        <v/>
      </c>
      <c r="T326" t="str">
        <f>IF($B326=" ","",IF(ISERROR(1/VLOOKUP($B326,'Justerad allokering kvv'!$B$1:$AG$700,MATCH(T$1,'Justerad allokering kvv'!$B$1:$AF$1,0),FALSE)),VLOOKUP($B326,'Allokerad kvv'!$B$2:$AV$700,MATCH(T$1,'Allokerad kvv'!$B$1:$AV$1,0),FALSE),VLOOKUP($B326,'Justerad allokering kvv'!$B$1:$AG$700,MATCH(T$1,'Justerad allokering kvv'!$B$1:$AF$1,0),FALSE)))</f>
        <v/>
      </c>
      <c r="U326" t="str">
        <f>IF($B326=" ","",IF(ISERROR(1/VLOOKUP($B326,'Justerad allokering kvv'!$B$1:$AG$700,MATCH(U$1,'Justerad allokering kvv'!$B$1:$AF$1,0),FALSE)),VLOOKUP($B326,'Allokerad kvv'!$B$2:$AV$700,MATCH(U$1,'Allokerad kvv'!$B$1:$AV$1,0),FALSE),VLOOKUP($B326,'Justerad allokering kvv'!$B$1:$AG$700,MATCH(U$1,'Justerad allokering kvv'!$B$1:$AF$1,0),FALSE)))</f>
        <v/>
      </c>
      <c r="V326" t="str">
        <f>IF($B326=" ","",IF(ISERROR(1/VLOOKUP($B326,'Justerad allokering kvv'!$B$1:$AG$700,MATCH(V$1,'Justerad allokering kvv'!$B$1:$AF$1,0),FALSE)),VLOOKUP($B326,'Allokerad kvv'!$B$2:$AV$700,MATCH(V$1,'Allokerad kvv'!$B$1:$AV$1,0),FALSE),VLOOKUP($B326,'Justerad allokering kvv'!$B$1:$AG$700,MATCH(V$1,'Justerad allokering kvv'!$B$1:$AF$1,0),FALSE)))</f>
        <v/>
      </c>
      <c r="W326" t="str">
        <f>IF($B326=" ","",IF(ISERROR(1/VLOOKUP($B326,'Justerad allokering kvv'!$B$1:$AG$700,MATCH(W$1,'Justerad allokering kvv'!$B$1:$AF$1,0),FALSE)),VLOOKUP($B326,'Allokerad kvv'!$B$2:$AV$700,MATCH(W$1,'Allokerad kvv'!$B$1:$AV$1,0),FALSE),VLOOKUP($B326,'Justerad allokering kvv'!$B$1:$AG$700,MATCH(W$1,'Justerad allokering kvv'!$B$1:$AF$1,0),FALSE)))</f>
        <v/>
      </c>
      <c r="X326" t="str">
        <f>IF($B326=" ","",IF(ISERROR(1/VLOOKUP($B326,'Justerad allokering kvv'!$B$1:$AG$700,MATCH(X$1,'Justerad allokering kvv'!$B$1:$AF$1,0),FALSE)),VLOOKUP($B326,'Allokerad kvv'!$B$2:$AV$700,MATCH(X$1,'Allokerad kvv'!$B$1:$AV$1,0),FALSE),VLOOKUP($B326,'Justerad allokering kvv'!$B$1:$AG$700,MATCH(X$1,'Justerad allokering kvv'!$B$1:$AF$1,0),FALSE)))</f>
        <v/>
      </c>
      <c r="Y326" t="str">
        <f>IF($B326=" ","",IF(ISERROR(1/VLOOKUP($B326,'Justerad allokering kvv'!$B$1:$AG$700,MATCH(Y$1,'Justerad allokering kvv'!$B$1:$AF$1,0),FALSE)),VLOOKUP($B326,'Allokerad kvv'!$B$2:$AV$700,MATCH(Y$1,'Allokerad kvv'!$B$1:$AV$1,0),FALSE),VLOOKUP($B326,'Justerad allokering kvv'!$B$1:$AG$700,MATCH(Y$1,'Justerad allokering kvv'!$B$1:$AF$1,0),FALSE)))</f>
        <v/>
      </c>
      <c r="AB326">
        <f>IFERROR(VLOOKUP($B326,Kraftvärmeprod!$B$1:$AO$424,MATCH("Tillförd energi från rökgaskondensering (GWh)",Kraftvärmeprod!$B$1:$AG$1,0),FALSE)/1,0)</f>
        <v>0</v>
      </c>
      <c r="AE326" s="122">
        <f t="shared" si="20"/>
        <v>0</v>
      </c>
      <c r="AG326" t="e">
        <f t="shared" si="21"/>
        <v>#VALUE!</v>
      </c>
      <c r="AH326" t="e">
        <f t="shared" si="22"/>
        <v>#VALUE!</v>
      </c>
      <c r="AI326" t="e">
        <f>IF(AH326=0,"",AH326/VLOOKUP(B326,Kraftvärmeprod!$B$1:$BC$480,MATCH("Summa tillförd energi exklusive rökgaskondensering",Kraftvärmeprod!$B$1:$BC$1,0),FALSE))</f>
        <v>#VALUE!</v>
      </c>
      <c r="AK326" t="e">
        <f t="shared" si="23"/>
        <v>#VALUE!</v>
      </c>
    </row>
    <row r="327" spans="1:37" x14ac:dyDescent="0.25">
      <c r="A327" s="2" t="s">
        <v>502</v>
      </c>
      <c r="B327" s="2" t="s">
        <v>503</v>
      </c>
      <c r="C327">
        <f>IF($B327=" ","",IF(ISERROR(1/VLOOKUP($B327,'Justerad allokering kvv'!$B$1:$AG$700,MATCH(C$1,'Justerad allokering kvv'!$B$1:$AF$1,0),FALSE)),VLOOKUP($B327,'Allokerad kvv'!$B$2:$AV$700,MATCH(C$1,'Allokerad kvv'!$B$1:$AV$1,0),FALSE),VLOOKUP($B327,'Justerad allokering kvv'!$B$1:$AG$700,MATCH(C$1,'Justerad allokering kvv'!$B$1:$AF$1,0),FALSE)))</f>
        <v>0</v>
      </c>
      <c r="D327">
        <f>IF($B327=" ","",IF(ISERROR(1/VLOOKUP($B327,'Justerad allokering kvv'!$B$1:$AG$700,MATCH(D$1,'Justerad allokering kvv'!$B$1:$AF$1,0),FALSE)),VLOOKUP($B327,'Allokerad kvv'!$B$2:$AV$700,MATCH(D$1,'Allokerad kvv'!$B$1:$AV$1,0),FALSE),VLOOKUP($B327,'Justerad allokering kvv'!$B$1:$AG$700,MATCH(D$1,'Justerad allokering kvv'!$B$1:$AF$1,0),FALSE)))</f>
        <v>0</v>
      </c>
      <c r="E327">
        <f>IF($B327=" ","",IF(ISERROR(1/VLOOKUP($B327,'Justerad allokering kvv'!$B$1:$AG$700,MATCH(E$1,'Justerad allokering kvv'!$B$1:$AF$1,0),FALSE)),VLOOKUP($B327,'Allokerad kvv'!$B$2:$AV$700,MATCH(E$1,'Allokerad kvv'!$B$1:$AV$1,0),FALSE),VLOOKUP($B327,'Justerad allokering kvv'!$B$1:$AG$700,MATCH(E$1,'Justerad allokering kvv'!$B$1:$AF$1,0),FALSE)))</f>
        <v>0</v>
      </c>
      <c r="F327">
        <f>IF($B327=" ","",IF(ISERROR(1/VLOOKUP($B327,'Justerad allokering kvv'!$B$1:$AG$700,MATCH(F$1,'Justerad allokering kvv'!$B$1:$AF$1,0),FALSE)),VLOOKUP($B327,'Allokerad kvv'!$B$2:$AV$700,MATCH(F$1,'Allokerad kvv'!$B$1:$AV$1,0),FALSE),VLOOKUP($B327,'Justerad allokering kvv'!$B$1:$AG$700,MATCH(F$1,'Justerad allokering kvv'!$B$1:$AF$1,0),FALSE)))</f>
        <v>0</v>
      </c>
      <c r="G327">
        <f>IF($B327=" ","",IF(ISERROR(1/VLOOKUP($B327,'Justerad allokering kvv'!$B$1:$AG$700,MATCH(G$1,'Justerad allokering kvv'!$B$1:$AF$1,0),FALSE)),VLOOKUP($B327,'Allokerad kvv'!$B$2:$AV$700,MATCH(G$1,'Allokerad kvv'!$B$1:$AV$1,0),FALSE),VLOOKUP($B327,'Justerad allokering kvv'!$B$1:$AG$700,MATCH(G$1,'Justerad allokering kvv'!$B$1:$AF$1,0),FALSE)))</f>
        <v>0</v>
      </c>
      <c r="H327">
        <f>IF($B327=" ","",IF(ISERROR(1/VLOOKUP($B327,'Justerad allokering kvv'!$B$1:$AG$700,MATCH(H$1,'Justerad allokering kvv'!$B$1:$AF$1,0),FALSE)),VLOOKUP($B327,'Allokerad kvv'!$B$2:$AV$700,MATCH(H$1,'Allokerad kvv'!$B$1:$AV$1,0),FALSE),VLOOKUP($B327,'Justerad allokering kvv'!$B$1:$AG$700,MATCH(H$1,'Justerad allokering kvv'!$B$1:$AF$1,0),FALSE)))</f>
        <v>0</v>
      </c>
      <c r="I327">
        <f>IF($B327=" ","",IF(ISERROR(1/VLOOKUP($B327,'Justerad allokering kvv'!$B$1:$AG$700,MATCH(I$1,'Justerad allokering kvv'!$B$1:$AF$1,0),FALSE)),VLOOKUP($B327,'Allokerad kvv'!$B$2:$AV$700,MATCH(I$1,'Allokerad kvv'!$B$1:$AV$1,0),FALSE),VLOOKUP($B327,'Justerad allokering kvv'!$B$1:$AG$700,MATCH(I$1,'Justerad allokering kvv'!$B$1:$AF$1,0),FALSE)))</f>
        <v>0</v>
      </c>
      <c r="J327">
        <f>IF($B327=" ","",IF(ISERROR(1/VLOOKUP($B327,'Justerad allokering kvv'!$B$1:$AG$700,MATCH(J$1,'Justerad allokering kvv'!$B$1:$AF$1,0),FALSE)),VLOOKUP($B327,'Allokerad kvv'!$B$2:$AV$700,MATCH(J$1,'Allokerad kvv'!$B$1:$AV$1,0),FALSE),VLOOKUP($B327,'Justerad allokering kvv'!$B$1:$AG$700,MATCH(J$1,'Justerad allokering kvv'!$B$1:$AF$1,0),FALSE)))</f>
        <v>0</v>
      </c>
      <c r="K327">
        <f>IF($B327=" ","",IF(ISERROR(1/VLOOKUP($B327,'Justerad allokering kvv'!$B$1:$AG$700,MATCH(K$1,'Justerad allokering kvv'!$B$1:$AF$1,0),FALSE)),VLOOKUP($B327,'Allokerad kvv'!$B$2:$AV$700,MATCH(K$1,'Allokerad kvv'!$B$1:$AV$1,0),FALSE),VLOOKUP($B327,'Justerad allokering kvv'!$B$1:$AG$700,MATCH(K$1,'Justerad allokering kvv'!$B$1:$AF$1,0),FALSE)))</f>
        <v>0</v>
      </c>
      <c r="L327">
        <f>IF($B327=" ","",IF(ISERROR(1/VLOOKUP($B327,'Justerad allokering kvv'!$B$1:$AG$700,MATCH(L$1,'Justerad allokering kvv'!$B$1:$AF$1,0),FALSE)),VLOOKUP($B327,'Allokerad kvv'!$B$2:$AV$700,MATCH(L$1,'Allokerad kvv'!$B$1:$AV$1,0),FALSE),VLOOKUP($B327,'Justerad allokering kvv'!$B$1:$AG$700,MATCH(L$1,'Justerad allokering kvv'!$B$1:$AF$1,0),FALSE)))</f>
        <v>0</v>
      </c>
      <c r="M327">
        <f>IF($B327=" ","",IF(ISERROR(1/VLOOKUP($B327,'Justerad allokering kvv'!$B$1:$AG$700,MATCH(M$1,'Justerad allokering kvv'!$B$1:$AF$1,0),FALSE)),VLOOKUP($B327,'Allokerad kvv'!$B$2:$AV$700,MATCH(M$1,'Allokerad kvv'!$B$1:$AV$1,0),FALSE),VLOOKUP($B327,'Justerad allokering kvv'!$B$1:$AG$700,MATCH(M$1,'Justerad allokering kvv'!$B$1:$AF$1,0),FALSE)))</f>
        <v>0</v>
      </c>
      <c r="N327">
        <f>IF($B327=" ","",IF(ISERROR(1/VLOOKUP($B327,'Justerad allokering kvv'!$B$1:$AG$700,MATCH(N$1,'Justerad allokering kvv'!$B$1:$AF$1,0),FALSE)),VLOOKUP($B327,'Allokerad kvv'!$B$2:$AV$700,MATCH(N$1,'Allokerad kvv'!$B$1:$AV$1,0),FALSE),VLOOKUP($B327,'Justerad allokering kvv'!$B$1:$AG$700,MATCH(N$1,'Justerad allokering kvv'!$B$1:$AF$1,0),FALSE)))</f>
        <v>0</v>
      </c>
      <c r="O327">
        <f>IF($B327=" ","",IF(ISERROR(1/VLOOKUP($B327,'Justerad allokering kvv'!$B$1:$AG$700,MATCH(O$1,'Justerad allokering kvv'!$B$1:$AF$1,0),FALSE)),VLOOKUP($B327,'Allokerad kvv'!$B$2:$AV$700,MATCH(O$1,'Allokerad kvv'!$B$1:$AV$1,0),FALSE),VLOOKUP($B327,'Justerad allokering kvv'!$B$1:$AG$700,MATCH(O$1,'Justerad allokering kvv'!$B$1:$AF$1,0),FALSE)))</f>
        <v>0</v>
      </c>
      <c r="P327">
        <f>IF($B327=" ","",IF(ISERROR(1/VLOOKUP($B327,'Justerad allokering kvv'!$B$1:$AG$700,MATCH(P$1,'Justerad allokering kvv'!$B$1:$AF$1,0),FALSE)),VLOOKUP($B327,'Allokerad kvv'!$B$2:$AV$700,MATCH(P$1,'Allokerad kvv'!$B$1:$AV$1,0),FALSE),VLOOKUP($B327,'Justerad allokering kvv'!$B$1:$AG$700,MATCH(P$1,'Justerad allokering kvv'!$B$1:$AF$1,0),FALSE)))</f>
        <v>0</v>
      </c>
      <c r="Q327">
        <f>IF($B327=" ","",IF(ISERROR(1/VLOOKUP($B327,'Justerad allokering kvv'!$B$1:$AG$700,MATCH(Q$1,'Justerad allokering kvv'!$B$1:$AF$1,0),FALSE)),VLOOKUP($B327,'Allokerad kvv'!$B$2:$AV$700,MATCH(Q$1,'Allokerad kvv'!$B$1:$AV$1,0),FALSE),VLOOKUP($B327,'Justerad allokering kvv'!$B$1:$AG$700,MATCH(Q$1,'Justerad allokering kvv'!$B$1:$AF$1,0),FALSE)))</f>
        <v>0</v>
      </c>
      <c r="R327">
        <f>IF($B327=" ","",IF(ISERROR(1/VLOOKUP($B327,'Justerad allokering kvv'!$B$1:$AG$700,MATCH(R$1,'Justerad allokering kvv'!$B$1:$AF$1,0),FALSE)),VLOOKUP($B327,'Allokerad kvv'!$B$2:$AV$700,MATCH(R$1,'Allokerad kvv'!$B$1:$AV$1,0),FALSE),VLOOKUP($B327,'Justerad allokering kvv'!$B$1:$AG$700,MATCH(R$1,'Justerad allokering kvv'!$B$1:$AF$1,0),FALSE)))</f>
        <v>0</v>
      </c>
      <c r="S327">
        <f>IF($B327=" ","",IF(ISERROR(1/VLOOKUP($B327,'Justerad allokering kvv'!$B$1:$AG$700,MATCH(S$1,'Justerad allokering kvv'!$B$1:$AF$1,0),FALSE)),VLOOKUP($B327,'Allokerad kvv'!$B$2:$AV$700,MATCH(S$1,'Allokerad kvv'!$B$1:$AV$1,0),FALSE),VLOOKUP($B327,'Justerad allokering kvv'!$B$1:$AG$700,MATCH(S$1,'Justerad allokering kvv'!$B$1:$AF$1,0),FALSE)))</f>
        <v>0</v>
      </c>
      <c r="T327">
        <f>IF($B327=" ","",IF(ISERROR(1/VLOOKUP($B327,'Justerad allokering kvv'!$B$1:$AG$700,MATCH(T$1,'Justerad allokering kvv'!$B$1:$AF$1,0),FALSE)),VLOOKUP($B327,'Allokerad kvv'!$B$2:$AV$700,MATCH(T$1,'Allokerad kvv'!$B$1:$AV$1,0),FALSE),VLOOKUP($B327,'Justerad allokering kvv'!$B$1:$AG$700,MATCH(T$1,'Justerad allokering kvv'!$B$1:$AF$1,0),FALSE)))</f>
        <v>0</v>
      </c>
      <c r="U327">
        <f>IF($B327=" ","",IF(ISERROR(1/VLOOKUP($B327,'Justerad allokering kvv'!$B$1:$AG$700,MATCH(U$1,'Justerad allokering kvv'!$B$1:$AF$1,0),FALSE)),VLOOKUP($B327,'Allokerad kvv'!$B$2:$AV$700,MATCH(U$1,'Allokerad kvv'!$B$1:$AV$1,0),FALSE),VLOOKUP($B327,'Justerad allokering kvv'!$B$1:$AG$700,MATCH(U$1,'Justerad allokering kvv'!$B$1:$AF$1,0),FALSE)))</f>
        <v>0</v>
      </c>
      <c r="V327">
        <f>IF($B327=" ","",IF(ISERROR(1/VLOOKUP($B327,'Justerad allokering kvv'!$B$1:$AG$700,MATCH(V$1,'Justerad allokering kvv'!$B$1:$AF$1,0),FALSE)),VLOOKUP($B327,'Allokerad kvv'!$B$2:$AV$700,MATCH(V$1,'Allokerad kvv'!$B$1:$AV$1,0),FALSE),VLOOKUP($B327,'Justerad allokering kvv'!$B$1:$AG$700,MATCH(V$1,'Justerad allokering kvv'!$B$1:$AF$1,0),FALSE)))</f>
        <v>0</v>
      </c>
      <c r="W327">
        <f>IF($B327=" ","",IF(ISERROR(1/VLOOKUP($B327,'Justerad allokering kvv'!$B$1:$AG$700,MATCH(W$1,'Justerad allokering kvv'!$B$1:$AF$1,0),FALSE)),VLOOKUP($B327,'Allokerad kvv'!$B$2:$AV$700,MATCH(W$1,'Allokerad kvv'!$B$1:$AV$1,0),FALSE),VLOOKUP($B327,'Justerad allokering kvv'!$B$1:$AG$700,MATCH(W$1,'Justerad allokering kvv'!$B$1:$AF$1,0),FALSE)))</f>
        <v>0</v>
      </c>
      <c r="X327">
        <f>IF($B327=" ","",IF(ISERROR(1/VLOOKUP($B327,'Justerad allokering kvv'!$B$1:$AG$700,MATCH(X$1,'Justerad allokering kvv'!$B$1:$AF$1,0),FALSE)),VLOOKUP($B327,'Allokerad kvv'!$B$2:$AV$700,MATCH(X$1,'Allokerad kvv'!$B$1:$AV$1,0),FALSE),VLOOKUP($B327,'Justerad allokering kvv'!$B$1:$AG$700,MATCH(X$1,'Justerad allokering kvv'!$B$1:$AF$1,0),FALSE)))</f>
        <v>0</v>
      </c>
      <c r="Y327">
        <f>IF($B327=" ","",IF(ISERROR(1/VLOOKUP($B327,'Justerad allokering kvv'!$B$1:$AG$700,MATCH(Y$1,'Justerad allokering kvv'!$B$1:$AF$1,0),FALSE)),VLOOKUP($B327,'Allokerad kvv'!$B$2:$AV$700,MATCH(Y$1,'Allokerad kvv'!$B$1:$AV$1,0),FALSE),VLOOKUP($B327,'Justerad allokering kvv'!$B$1:$AG$700,MATCH(Y$1,'Justerad allokering kvv'!$B$1:$AF$1,0),FALSE)))</f>
        <v>0</v>
      </c>
      <c r="AB327">
        <f>IFERROR(VLOOKUP($B327,Kraftvärmeprod!$B$1:$AO$424,MATCH("Tillförd energi från rökgaskondensering (GWh)",Kraftvärmeprod!$B$1:$AG$1,0),FALSE)/1,0)</f>
        <v>0</v>
      </c>
      <c r="AE327" s="122">
        <f t="shared" si="20"/>
        <v>0</v>
      </c>
      <c r="AG327">
        <f t="shared" si="21"/>
        <v>0</v>
      </c>
      <c r="AH327">
        <f t="shared" si="22"/>
        <v>0</v>
      </c>
      <c r="AI327" t="str">
        <f>IF(AH327=0,"",AH327/VLOOKUP(B327,Kraftvärmeprod!$B$1:$BC$480,MATCH("Summa tillförd energi exklusive rökgaskondensering",Kraftvärmeprod!$B$1:$BC$1,0),FALSE))</f>
        <v/>
      </c>
      <c r="AK327">
        <f t="shared" si="23"/>
        <v>0</v>
      </c>
    </row>
    <row r="328" spans="1:37" x14ac:dyDescent="0.25">
      <c r="A328" s="2" t="s">
        <v>502</v>
      </c>
      <c r="B328" s="2" t="s">
        <v>504</v>
      </c>
      <c r="C328">
        <f>IF($B328=" ","",IF(ISERROR(1/VLOOKUP($B328,'Justerad allokering kvv'!$B$1:$AG$700,MATCH(C$1,'Justerad allokering kvv'!$B$1:$AF$1,0),FALSE)),VLOOKUP($B328,'Allokerad kvv'!$B$2:$AV$700,MATCH(C$1,'Allokerad kvv'!$B$1:$AV$1,0),FALSE),VLOOKUP($B328,'Justerad allokering kvv'!$B$1:$AG$700,MATCH(C$1,'Justerad allokering kvv'!$B$1:$AF$1,0),FALSE)))</f>
        <v>0</v>
      </c>
      <c r="D328">
        <f>IF($B328=" ","",IF(ISERROR(1/VLOOKUP($B328,'Justerad allokering kvv'!$B$1:$AG$700,MATCH(D$1,'Justerad allokering kvv'!$B$1:$AF$1,0),FALSE)),VLOOKUP($B328,'Allokerad kvv'!$B$2:$AV$700,MATCH(D$1,'Allokerad kvv'!$B$1:$AV$1,0),FALSE),VLOOKUP($B328,'Justerad allokering kvv'!$B$1:$AG$700,MATCH(D$1,'Justerad allokering kvv'!$B$1:$AF$1,0),FALSE)))</f>
        <v>0</v>
      </c>
      <c r="E328">
        <f>IF($B328=" ","",IF(ISERROR(1/VLOOKUP($B328,'Justerad allokering kvv'!$B$1:$AG$700,MATCH(E$1,'Justerad allokering kvv'!$B$1:$AF$1,0),FALSE)),VLOOKUP($B328,'Allokerad kvv'!$B$2:$AV$700,MATCH(E$1,'Allokerad kvv'!$B$1:$AV$1,0),FALSE),VLOOKUP($B328,'Justerad allokering kvv'!$B$1:$AG$700,MATCH(E$1,'Justerad allokering kvv'!$B$1:$AF$1,0),FALSE)))</f>
        <v>0</v>
      </c>
      <c r="F328">
        <f>IF($B328=" ","",IF(ISERROR(1/VLOOKUP($B328,'Justerad allokering kvv'!$B$1:$AG$700,MATCH(F$1,'Justerad allokering kvv'!$B$1:$AF$1,0),FALSE)),VLOOKUP($B328,'Allokerad kvv'!$B$2:$AV$700,MATCH(F$1,'Allokerad kvv'!$B$1:$AV$1,0),FALSE),VLOOKUP($B328,'Justerad allokering kvv'!$B$1:$AG$700,MATCH(F$1,'Justerad allokering kvv'!$B$1:$AF$1,0),FALSE)))</f>
        <v>0</v>
      </c>
      <c r="G328">
        <f>IF($B328=" ","",IF(ISERROR(1/VLOOKUP($B328,'Justerad allokering kvv'!$B$1:$AG$700,MATCH(G$1,'Justerad allokering kvv'!$B$1:$AF$1,0),FALSE)),VLOOKUP($B328,'Allokerad kvv'!$B$2:$AV$700,MATCH(G$1,'Allokerad kvv'!$B$1:$AV$1,0),FALSE),VLOOKUP($B328,'Justerad allokering kvv'!$B$1:$AG$700,MATCH(G$1,'Justerad allokering kvv'!$B$1:$AF$1,0),FALSE)))</f>
        <v>0</v>
      </c>
      <c r="H328">
        <f>IF($B328=" ","",IF(ISERROR(1/VLOOKUP($B328,'Justerad allokering kvv'!$B$1:$AG$700,MATCH(H$1,'Justerad allokering kvv'!$B$1:$AF$1,0),FALSE)),VLOOKUP($B328,'Allokerad kvv'!$B$2:$AV$700,MATCH(H$1,'Allokerad kvv'!$B$1:$AV$1,0),FALSE),VLOOKUP($B328,'Justerad allokering kvv'!$B$1:$AG$700,MATCH(H$1,'Justerad allokering kvv'!$B$1:$AF$1,0),FALSE)))</f>
        <v>0</v>
      </c>
      <c r="I328">
        <f>IF($B328=" ","",IF(ISERROR(1/VLOOKUP($B328,'Justerad allokering kvv'!$B$1:$AG$700,MATCH(I$1,'Justerad allokering kvv'!$B$1:$AF$1,0),FALSE)),VLOOKUP($B328,'Allokerad kvv'!$B$2:$AV$700,MATCH(I$1,'Allokerad kvv'!$B$1:$AV$1,0),FALSE),VLOOKUP($B328,'Justerad allokering kvv'!$B$1:$AG$700,MATCH(I$1,'Justerad allokering kvv'!$B$1:$AF$1,0),FALSE)))</f>
        <v>0</v>
      </c>
      <c r="J328">
        <f>IF($B328=" ","",IF(ISERROR(1/VLOOKUP($B328,'Justerad allokering kvv'!$B$1:$AG$700,MATCH(J$1,'Justerad allokering kvv'!$B$1:$AF$1,0),FALSE)),VLOOKUP($B328,'Allokerad kvv'!$B$2:$AV$700,MATCH(J$1,'Allokerad kvv'!$B$1:$AV$1,0),FALSE),VLOOKUP($B328,'Justerad allokering kvv'!$B$1:$AG$700,MATCH(J$1,'Justerad allokering kvv'!$B$1:$AF$1,0),FALSE)))</f>
        <v>0</v>
      </c>
      <c r="K328">
        <f>IF($B328=" ","",IF(ISERROR(1/VLOOKUP($B328,'Justerad allokering kvv'!$B$1:$AG$700,MATCH(K$1,'Justerad allokering kvv'!$B$1:$AF$1,0),FALSE)),VLOOKUP($B328,'Allokerad kvv'!$B$2:$AV$700,MATCH(K$1,'Allokerad kvv'!$B$1:$AV$1,0),FALSE),VLOOKUP($B328,'Justerad allokering kvv'!$B$1:$AG$700,MATCH(K$1,'Justerad allokering kvv'!$B$1:$AF$1,0),FALSE)))</f>
        <v>0</v>
      </c>
      <c r="L328">
        <f>IF($B328=" ","",IF(ISERROR(1/VLOOKUP($B328,'Justerad allokering kvv'!$B$1:$AG$700,MATCH(L$1,'Justerad allokering kvv'!$B$1:$AF$1,0),FALSE)),VLOOKUP($B328,'Allokerad kvv'!$B$2:$AV$700,MATCH(L$1,'Allokerad kvv'!$B$1:$AV$1,0),FALSE),VLOOKUP($B328,'Justerad allokering kvv'!$B$1:$AG$700,MATCH(L$1,'Justerad allokering kvv'!$B$1:$AF$1,0),FALSE)))</f>
        <v>0</v>
      </c>
      <c r="M328">
        <f>IF($B328=" ","",IF(ISERROR(1/VLOOKUP($B328,'Justerad allokering kvv'!$B$1:$AG$700,MATCH(M$1,'Justerad allokering kvv'!$B$1:$AF$1,0),FALSE)),VLOOKUP($B328,'Allokerad kvv'!$B$2:$AV$700,MATCH(M$1,'Allokerad kvv'!$B$1:$AV$1,0),FALSE),VLOOKUP($B328,'Justerad allokering kvv'!$B$1:$AG$700,MATCH(M$1,'Justerad allokering kvv'!$B$1:$AF$1,0),FALSE)))</f>
        <v>0</v>
      </c>
      <c r="N328">
        <f>IF($B328=" ","",IF(ISERROR(1/VLOOKUP($B328,'Justerad allokering kvv'!$B$1:$AG$700,MATCH(N$1,'Justerad allokering kvv'!$B$1:$AF$1,0),FALSE)),VLOOKUP($B328,'Allokerad kvv'!$B$2:$AV$700,MATCH(N$1,'Allokerad kvv'!$B$1:$AV$1,0),FALSE),VLOOKUP($B328,'Justerad allokering kvv'!$B$1:$AG$700,MATCH(N$1,'Justerad allokering kvv'!$B$1:$AF$1,0),FALSE)))</f>
        <v>0</v>
      </c>
      <c r="O328">
        <f>IF($B328=" ","",IF(ISERROR(1/VLOOKUP($B328,'Justerad allokering kvv'!$B$1:$AG$700,MATCH(O$1,'Justerad allokering kvv'!$B$1:$AF$1,0),FALSE)),VLOOKUP($B328,'Allokerad kvv'!$B$2:$AV$700,MATCH(O$1,'Allokerad kvv'!$B$1:$AV$1,0),FALSE),VLOOKUP($B328,'Justerad allokering kvv'!$B$1:$AG$700,MATCH(O$1,'Justerad allokering kvv'!$B$1:$AF$1,0),FALSE)))</f>
        <v>0</v>
      </c>
      <c r="P328">
        <f>IF($B328=" ","",IF(ISERROR(1/VLOOKUP($B328,'Justerad allokering kvv'!$B$1:$AG$700,MATCH(P$1,'Justerad allokering kvv'!$B$1:$AF$1,0),FALSE)),VLOOKUP($B328,'Allokerad kvv'!$B$2:$AV$700,MATCH(P$1,'Allokerad kvv'!$B$1:$AV$1,0),FALSE),VLOOKUP($B328,'Justerad allokering kvv'!$B$1:$AG$700,MATCH(P$1,'Justerad allokering kvv'!$B$1:$AF$1,0),FALSE)))</f>
        <v>0</v>
      </c>
      <c r="Q328">
        <f>IF($B328=" ","",IF(ISERROR(1/VLOOKUP($B328,'Justerad allokering kvv'!$B$1:$AG$700,MATCH(Q$1,'Justerad allokering kvv'!$B$1:$AF$1,0),FALSE)),VLOOKUP($B328,'Allokerad kvv'!$B$2:$AV$700,MATCH(Q$1,'Allokerad kvv'!$B$1:$AV$1,0),FALSE),VLOOKUP($B328,'Justerad allokering kvv'!$B$1:$AG$700,MATCH(Q$1,'Justerad allokering kvv'!$B$1:$AF$1,0),FALSE)))</f>
        <v>0</v>
      </c>
      <c r="R328">
        <f>IF($B328=" ","",IF(ISERROR(1/VLOOKUP($B328,'Justerad allokering kvv'!$B$1:$AG$700,MATCH(R$1,'Justerad allokering kvv'!$B$1:$AF$1,0),FALSE)),VLOOKUP($B328,'Allokerad kvv'!$B$2:$AV$700,MATCH(R$1,'Allokerad kvv'!$B$1:$AV$1,0),FALSE),VLOOKUP($B328,'Justerad allokering kvv'!$B$1:$AG$700,MATCH(R$1,'Justerad allokering kvv'!$B$1:$AF$1,0),FALSE)))</f>
        <v>0</v>
      </c>
      <c r="S328">
        <f>IF($B328=" ","",IF(ISERROR(1/VLOOKUP($B328,'Justerad allokering kvv'!$B$1:$AG$700,MATCH(S$1,'Justerad allokering kvv'!$B$1:$AF$1,0),FALSE)),VLOOKUP($B328,'Allokerad kvv'!$B$2:$AV$700,MATCH(S$1,'Allokerad kvv'!$B$1:$AV$1,0),FALSE),VLOOKUP($B328,'Justerad allokering kvv'!$B$1:$AG$700,MATCH(S$1,'Justerad allokering kvv'!$B$1:$AF$1,0),FALSE)))</f>
        <v>0</v>
      </c>
      <c r="T328">
        <f>IF($B328=" ","",IF(ISERROR(1/VLOOKUP($B328,'Justerad allokering kvv'!$B$1:$AG$700,MATCH(T$1,'Justerad allokering kvv'!$B$1:$AF$1,0),FALSE)),VLOOKUP($B328,'Allokerad kvv'!$B$2:$AV$700,MATCH(T$1,'Allokerad kvv'!$B$1:$AV$1,0),FALSE),VLOOKUP($B328,'Justerad allokering kvv'!$B$1:$AG$700,MATCH(T$1,'Justerad allokering kvv'!$B$1:$AF$1,0),FALSE)))</f>
        <v>0</v>
      </c>
      <c r="U328">
        <f>IF($B328=" ","",IF(ISERROR(1/VLOOKUP($B328,'Justerad allokering kvv'!$B$1:$AG$700,MATCH(U$1,'Justerad allokering kvv'!$B$1:$AF$1,0),FALSE)),VLOOKUP($B328,'Allokerad kvv'!$B$2:$AV$700,MATCH(U$1,'Allokerad kvv'!$B$1:$AV$1,0),FALSE),VLOOKUP($B328,'Justerad allokering kvv'!$B$1:$AG$700,MATCH(U$1,'Justerad allokering kvv'!$B$1:$AF$1,0),FALSE)))</f>
        <v>0</v>
      </c>
      <c r="V328">
        <f>IF($B328=" ","",IF(ISERROR(1/VLOOKUP($B328,'Justerad allokering kvv'!$B$1:$AG$700,MATCH(V$1,'Justerad allokering kvv'!$B$1:$AF$1,0),FALSE)),VLOOKUP($B328,'Allokerad kvv'!$B$2:$AV$700,MATCH(V$1,'Allokerad kvv'!$B$1:$AV$1,0),FALSE),VLOOKUP($B328,'Justerad allokering kvv'!$B$1:$AG$700,MATCH(V$1,'Justerad allokering kvv'!$B$1:$AF$1,0),FALSE)))</f>
        <v>0</v>
      </c>
      <c r="W328">
        <f>IF($B328=" ","",IF(ISERROR(1/VLOOKUP($B328,'Justerad allokering kvv'!$B$1:$AG$700,MATCH(W$1,'Justerad allokering kvv'!$B$1:$AF$1,0),FALSE)),VLOOKUP($B328,'Allokerad kvv'!$B$2:$AV$700,MATCH(W$1,'Allokerad kvv'!$B$1:$AV$1,0),FALSE),VLOOKUP($B328,'Justerad allokering kvv'!$B$1:$AG$700,MATCH(W$1,'Justerad allokering kvv'!$B$1:$AF$1,0),FALSE)))</f>
        <v>0</v>
      </c>
      <c r="X328">
        <f>IF($B328=" ","",IF(ISERROR(1/VLOOKUP($B328,'Justerad allokering kvv'!$B$1:$AG$700,MATCH(X$1,'Justerad allokering kvv'!$B$1:$AF$1,0),FALSE)),VLOOKUP($B328,'Allokerad kvv'!$B$2:$AV$700,MATCH(X$1,'Allokerad kvv'!$B$1:$AV$1,0),FALSE),VLOOKUP($B328,'Justerad allokering kvv'!$B$1:$AG$700,MATCH(X$1,'Justerad allokering kvv'!$B$1:$AF$1,0),FALSE)))</f>
        <v>0</v>
      </c>
      <c r="Y328">
        <f>IF($B328=" ","",IF(ISERROR(1/VLOOKUP($B328,'Justerad allokering kvv'!$B$1:$AG$700,MATCH(Y$1,'Justerad allokering kvv'!$B$1:$AF$1,0),FALSE)),VLOOKUP($B328,'Allokerad kvv'!$B$2:$AV$700,MATCH(Y$1,'Allokerad kvv'!$B$1:$AV$1,0),FALSE),VLOOKUP($B328,'Justerad allokering kvv'!$B$1:$AG$700,MATCH(Y$1,'Justerad allokering kvv'!$B$1:$AF$1,0),FALSE)))</f>
        <v>0</v>
      </c>
      <c r="AB328">
        <f>IFERROR(VLOOKUP($B328,Kraftvärmeprod!$B$1:$AO$424,MATCH("Tillförd energi från rökgaskondensering (GWh)",Kraftvärmeprod!$B$1:$AG$1,0),FALSE)/1,0)</f>
        <v>0</v>
      </c>
      <c r="AE328" s="122">
        <f t="shared" si="20"/>
        <v>0</v>
      </c>
      <c r="AG328">
        <f t="shared" si="21"/>
        <v>0</v>
      </c>
      <c r="AH328">
        <f t="shared" si="22"/>
        <v>0</v>
      </c>
      <c r="AI328" t="str">
        <f>IF(AH328=0,"",AH328/VLOOKUP(B328,Kraftvärmeprod!$B$1:$BC$480,MATCH("Summa tillförd energi exklusive rökgaskondensering",Kraftvärmeprod!$B$1:$BC$1,0),FALSE))</f>
        <v/>
      </c>
      <c r="AK328">
        <f t="shared" si="23"/>
        <v>0</v>
      </c>
    </row>
    <row r="329" spans="1:37" x14ac:dyDescent="0.25">
      <c r="A329" s="2" t="s">
        <v>502</v>
      </c>
      <c r="B329" s="2" t="s">
        <v>505</v>
      </c>
      <c r="C329">
        <f>IF($B329=" ","",IF(ISERROR(1/VLOOKUP($B329,'Justerad allokering kvv'!$B$1:$AG$700,MATCH(C$1,'Justerad allokering kvv'!$B$1:$AF$1,0),FALSE)),VLOOKUP($B329,'Allokerad kvv'!$B$2:$AV$700,MATCH(C$1,'Allokerad kvv'!$B$1:$AV$1,0),FALSE),VLOOKUP($B329,'Justerad allokering kvv'!$B$1:$AG$700,MATCH(C$1,'Justerad allokering kvv'!$B$1:$AF$1,0),FALSE)))</f>
        <v>167.02</v>
      </c>
      <c r="D329">
        <f>IF($B329=" ","",IF(ISERROR(1/VLOOKUP($B329,'Justerad allokering kvv'!$B$1:$AG$700,MATCH(D$1,'Justerad allokering kvv'!$B$1:$AF$1,0),FALSE)),VLOOKUP($B329,'Allokerad kvv'!$B$2:$AV$700,MATCH(D$1,'Allokerad kvv'!$B$1:$AV$1,0),FALSE),VLOOKUP($B329,'Justerad allokering kvv'!$B$1:$AG$700,MATCH(D$1,'Justerad allokering kvv'!$B$1:$AF$1,0),FALSE)))</f>
        <v>0</v>
      </c>
      <c r="E329">
        <f>IF($B329=" ","",IF(ISERROR(1/VLOOKUP($B329,'Justerad allokering kvv'!$B$1:$AG$700,MATCH(E$1,'Justerad allokering kvv'!$B$1:$AF$1,0),FALSE)),VLOOKUP($B329,'Allokerad kvv'!$B$2:$AV$700,MATCH(E$1,'Allokerad kvv'!$B$1:$AV$1,0),FALSE),VLOOKUP($B329,'Justerad allokering kvv'!$B$1:$AG$700,MATCH(E$1,'Justerad allokering kvv'!$B$1:$AF$1,0),FALSE)))</f>
        <v>0</v>
      </c>
      <c r="F329">
        <f>IF($B329=" ","",IF(ISERROR(1/VLOOKUP($B329,'Justerad allokering kvv'!$B$1:$AG$700,MATCH(F$1,'Justerad allokering kvv'!$B$1:$AF$1,0),FALSE)),VLOOKUP($B329,'Allokerad kvv'!$B$2:$AV$700,MATCH(F$1,'Allokerad kvv'!$B$1:$AV$1,0),FALSE),VLOOKUP($B329,'Justerad allokering kvv'!$B$1:$AG$700,MATCH(F$1,'Justerad allokering kvv'!$B$1:$AF$1,0),FALSE)))</f>
        <v>0</v>
      </c>
      <c r="G329">
        <f>IF($B329=" ","",IF(ISERROR(1/VLOOKUP($B329,'Justerad allokering kvv'!$B$1:$AG$700,MATCH(G$1,'Justerad allokering kvv'!$B$1:$AF$1,0),FALSE)),VLOOKUP($B329,'Allokerad kvv'!$B$2:$AV$700,MATCH(G$1,'Allokerad kvv'!$B$1:$AV$1,0),FALSE),VLOOKUP($B329,'Justerad allokering kvv'!$B$1:$AG$700,MATCH(G$1,'Justerad allokering kvv'!$B$1:$AF$1,0),FALSE)))</f>
        <v>0.27047399999999999</v>
      </c>
      <c r="H329">
        <f>IF($B329=" ","",IF(ISERROR(1/VLOOKUP($B329,'Justerad allokering kvv'!$B$1:$AG$700,MATCH(H$1,'Justerad allokering kvv'!$B$1:$AF$1,0),FALSE)),VLOOKUP($B329,'Allokerad kvv'!$B$2:$AV$700,MATCH(H$1,'Allokerad kvv'!$B$1:$AV$1,0),FALSE),VLOOKUP($B329,'Justerad allokering kvv'!$B$1:$AG$700,MATCH(H$1,'Justerad allokering kvv'!$B$1:$AF$1,0),FALSE)))</f>
        <v>0</v>
      </c>
      <c r="I329">
        <f>IF($B329=" ","",IF(ISERROR(1/VLOOKUP($B329,'Justerad allokering kvv'!$B$1:$AG$700,MATCH(I$1,'Justerad allokering kvv'!$B$1:$AF$1,0),FALSE)),VLOOKUP($B329,'Allokerad kvv'!$B$2:$AV$700,MATCH(I$1,'Allokerad kvv'!$B$1:$AV$1,0),FALSE),VLOOKUP($B329,'Justerad allokering kvv'!$B$1:$AG$700,MATCH(I$1,'Justerad allokering kvv'!$B$1:$AF$1,0),FALSE)))</f>
        <v>0</v>
      </c>
      <c r="J329">
        <f>IF($B329=" ","",IF(ISERROR(1/VLOOKUP($B329,'Justerad allokering kvv'!$B$1:$AG$700,MATCH(J$1,'Justerad allokering kvv'!$B$1:$AF$1,0),FALSE)),VLOOKUP($B329,'Allokerad kvv'!$B$2:$AV$700,MATCH(J$1,'Allokerad kvv'!$B$1:$AV$1,0),FALSE),VLOOKUP($B329,'Justerad allokering kvv'!$B$1:$AG$700,MATCH(J$1,'Justerad allokering kvv'!$B$1:$AF$1,0),FALSE)))</f>
        <v>0</v>
      </c>
      <c r="K329">
        <f>IF($B329=" ","",IF(ISERROR(1/VLOOKUP($B329,'Justerad allokering kvv'!$B$1:$AG$700,MATCH(K$1,'Justerad allokering kvv'!$B$1:$AF$1,0),FALSE)),VLOOKUP($B329,'Allokerad kvv'!$B$2:$AV$700,MATCH(K$1,'Allokerad kvv'!$B$1:$AV$1,0),FALSE),VLOOKUP($B329,'Justerad allokering kvv'!$B$1:$AG$700,MATCH(K$1,'Justerad allokering kvv'!$B$1:$AF$1,0),FALSE)))</f>
        <v>0</v>
      </c>
      <c r="L329">
        <f>IF($B329=" ","",IF(ISERROR(1/VLOOKUP($B329,'Justerad allokering kvv'!$B$1:$AG$700,MATCH(L$1,'Justerad allokering kvv'!$B$1:$AF$1,0),FALSE)),VLOOKUP($B329,'Allokerad kvv'!$B$2:$AV$700,MATCH(L$1,'Allokerad kvv'!$B$1:$AV$1,0),FALSE),VLOOKUP($B329,'Justerad allokering kvv'!$B$1:$AG$700,MATCH(L$1,'Justerad allokering kvv'!$B$1:$AF$1,0),FALSE)))</f>
        <v>3.7732600000000001</v>
      </c>
      <c r="M329">
        <f>IF($B329=" ","",IF(ISERROR(1/VLOOKUP($B329,'Justerad allokering kvv'!$B$1:$AG$700,MATCH(M$1,'Justerad allokering kvv'!$B$1:$AF$1,0),FALSE)),VLOOKUP($B329,'Allokerad kvv'!$B$2:$AV$700,MATCH(M$1,'Allokerad kvv'!$B$1:$AV$1,0),FALSE),VLOOKUP($B329,'Justerad allokering kvv'!$B$1:$AG$700,MATCH(M$1,'Justerad allokering kvv'!$B$1:$AF$1,0),FALSE)))</f>
        <v>0</v>
      </c>
      <c r="N329">
        <f>IF($B329=" ","",IF(ISERROR(1/VLOOKUP($B329,'Justerad allokering kvv'!$B$1:$AG$700,MATCH(N$1,'Justerad allokering kvv'!$B$1:$AF$1,0),FALSE)),VLOOKUP($B329,'Allokerad kvv'!$B$2:$AV$700,MATCH(N$1,'Allokerad kvv'!$B$1:$AV$1,0),FALSE),VLOOKUP($B329,'Justerad allokering kvv'!$B$1:$AG$700,MATCH(N$1,'Justerad allokering kvv'!$B$1:$AF$1,0),FALSE)))</f>
        <v>0</v>
      </c>
      <c r="O329">
        <f>IF($B329=" ","",IF(ISERROR(1/VLOOKUP($B329,'Justerad allokering kvv'!$B$1:$AG$700,MATCH(O$1,'Justerad allokering kvv'!$B$1:$AF$1,0),FALSE)),VLOOKUP($B329,'Allokerad kvv'!$B$2:$AV$700,MATCH(O$1,'Allokerad kvv'!$B$1:$AV$1,0),FALSE),VLOOKUP($B329,'Justerad allokering kvv'!$B$1:$AG$700,MATCH(O$1,'Justerad allokering kvv'!$B$1:$AF$1,0),FALSE)))</f>
        <v>0</v>
      </c>
      <c r="P329">
        <f>IF($B329=" ","",IF(ISERROR(1/VLOOKUP($B329,'Justerad allokering kvv'!$B$1:$AG$700,MATCH(P$1,'Justerad allokering kvv'!$B$1:$AF$1,0),FALSE)),VLOOKUP($B329,'Allokerad kvv'!$B$2:$AV$700,MATCH(P$1,'Allokerad kvv'!$B$1:$AV$1,0),FALSE),VLOOKUP($B329,'Justerad allokering kvv'!$B$1:$AG$700,MATCH(P$1,'Justerad allokering kvv'!$B$1:$AF$1,0),FALSE)))</f>
        <v>0</v>
      </c>
      <c r="Q329">
        <f>IF($B329=" ","",IF(ISERROR(1/VLOOKUP($B329,'Justerad allokering kvv'!$B$1:$AG$700,MATCH(Q$1,'Justerad allokering kvv'!$B$1:$AF$1,0),FALSE)),VLOOKUP($B329,'Allokerad kvv'!$B$2:$AV$700,MATCH(Q$1,'Allokerad kvv'!$B$1:$AV$1,0),FALSE),VLOOKUP($B329,'Justerad allokering kvv'!$B$1:$AG$700,MATCH(Q$1,'Justerad allokering kvv'!$B$1:$AF$1,0),FALSE)))</f>
        <v>0</v>
      </c>
      <c r="R329">
        <f>IF($B329=" ","",IF(ISERROR(1/VLOOKUP($B329,'Justerad allokering kvv'!$B$1:$AG$700,MATCH(R$1,'Justerad allokering kvv'!$B$1:$AF$1,0),FALSE)),VLOOKUP($B329,'Allokerad kvv'!$B$2:$AV$700,MATCH(R$1,'Allokerad kvv'!$B$1:$AV$1,0),FALSE),VLOOKUP($B329,'Justerad allokering kvv'!$B$1:$AG$700,MATCH(R$1,'Justerad allokering kvv'!$B$1:$AF$1,0),FALSE)))</f>
        <v>7.0947100000000001</v>
      </c>
      <c r="S329">
        <f>IF($B329=" ","",IF(ISERROR(1/VLOOKUP($B329,'Justerad allokering kvv'!$B$1:$AG$700,MATCH(S$1,'Justerad allokering kvv'!$B$1:$AF$1,0),FALSE)),VLOOKUP($B329,'Allokerad kvv'!$B$2:$AV$700,MATCH(S$1,'Allokerad kvv'!$B$1:$AV$1,0),FALSE),VLOOKUP($B329,'Justerad allokering kvv'!$B$1:$AG$700,MATCH(S$1,'Justerad allokering kvv'!$B$1:$AF$1,0),FALSE)))</f>
        <v>0</v>
      </c>
      <c r="T329">
        <f>IF($B329=" ","",IF(ISERROR(1/VLOOKUP($B329,'Justerad allokering kvv'!$B$1:$AG$700,MATCH(T$1,'Justerad allokering kvv'!$B$1:$AF$1,0),FALSE)),VLOOKUP($B329,'Allokerad kvv'!$B$2:$AV$700,MATCH(T$1,'Allokerad kvv'!$B$1:$AV$1,0),FALSE),VLOOKUP($B329,'Justerad allokering kvv'!$B$1:$AG$700,MATCH(T$1,'Justerad allokering kvv'!$B$1:$AF$1,0),FALSE)))</f>
        <v>0</v>
      </c>
      <c r="U329">
        <f>IF($B329=" ","",IF(ISERROR(1/VLOOKUP($B329,'Justerad allokering kvv'!$B$1:$AG$700,MATCH(U$1,'Justerad allokering kvv'!$B$1:$AF$1,0),FALSE)),VLOOKUP($B329,'Allokerad kvv'!$B$2:$AV$700,MATCH(U$1,'Allokerad kvv'!$B$1:$AV$1,0),FALSE),VLOOKUP($B329,'Justerad allokering kvv'!$B$1:$AG$700,MATCH(U$1,'Justerad allokering kvv'!$B$1:$AF$1,0),FALSE)))</f>
        <v>0</v>
      </c>
      <c r="V329">
        <f>IF($B329=" ","",IF(ISERROR(1/VLOOKUP($B329,'Justerad allokering kvv'!$B$1:$AG$700,MATCH(V$1,'Justerad allokering kvv'!$B$1:$AF$1,0),FALSE)),VLOOKUP($B329,'Allokerad kvv'!$B$2:$AV$700,MATCH(V$1,'Allokerad kvv'!$B$1:$AV$1,0),FALSE),VLOOKUP($B329,'Justerad allokering kvv'!$B$1:$AG$700,MATCH(V$1,'Justerad allokering kvv'!$B$1:$AF$1,0),FALSE)))</f>
        <v>0</v>
      </c>
      <c r="W329">
        <f>IF($B329=" ","",IF(ISERROR(1/VLOOKUP($B329,'Justerad allokering kvv'!$B$1:$AG$700,MATCH(W$1,'Justerad allokering kvv'!$B$1:$AF$1,0),FALSE)),VLOOKUP($B329,'Allokerad kvv'!$B$2:$AV$700,MATCH(W$1,'Allokerad kvv'!$B$1:$AV$1,0),FALSE),VLOOKUP($B329,'Justerad allokering kvv'!$B$1:$AG$700,MATCH(W$1,'Justerad allokering kvv'!$B$1:$AF$1,0),FALSE)))</f>
        <v>0</v>
      </c>
      <c r="X329">
        <f>IF($B329=" ","",IF(ISERROR(1/VLOOKUP($B329,'Justerad allokering kvv'!$B$1:$AG$700,MATCH(X$1,'Justerad allokering kvv'!$B$1:$AF$1,0),FALSE)),VLOOKUP($B329,'Allokerad kvv'!$B$2:$AV$700,MATCH(X$1,'Allokerad kvv'!$B$1:$AV$1,0),FALSE),VLOOKUP($B329,'Justerad allokering kvv'!$B$1:$AG$700,MATCH(X$1,'Justerad allokering kvv'!$B$1:$AF$1,0),FALSE)))</f>
        <v>1.2397800000000001</v>
      </c>
      <c r="Y329">
        <f>IF($B329=" ","",IF(ISERROR(1/VLOOKUP($B329,'Justerad allokering kvv'!$B$1:$AG$700,MATCH(Y$1,'Justerad allokering kvv'!$B$1:$AF$1,0),FALSE)),VLOOKUP($B329,'Allokerad kvv'!$B$2:$AV$700,MATCH(Y$1,'Allokerad kvv'!$B$1:$AV$1,0),FALSE),VLOOKUP($B329,'Justerad allokering kvv'!$B$1:$AG$700,MATCH(Y$1,'Justerad allokering kvv'!$B$1:$AF$1,0),FALSE)))</f>
        <v>0</v>
      </c>
      <c r="AB329">
        <f>IFERROR(VLOOKUP($B329,Kraftvärmeprod!$B$1:$AO$424,MATCH("Tillförd energi från rökgaskondensering (GWh)",Kraftvärmeprod!$B$1:$AG$1,0),FALSE)/1,0)</f>
        <v>38.4</v>
      </c>
      <c r="AE329" s="122">
        <f t="shared" si="20"/>
        <v>217.798224</v>
      </c>
      <c r="AG329">
        <f t="shared" si="21"/>
        <v>210.70351400000001</v>
      </c>
      <c r="AH329">
        <f t="shared" si="22"/>
        <v>172.30351400000001</v>
      </c>
      <c r="AI329">
        <f>IF(AH329=0,"",AH329/VLOOKUP(B329,Kraftvärmeprod!$B$1:$BC$480,MATCH("Summa tillförd energi exklusive rökgaskondensering",Kraftvärmeprod!$B$1:$BC$1,0),FALSE))</f>
        <v>0.48929011500780922</v>
      </c>
      <c r="AK329">
        <f t="shared" si="23"/>
        <v>5.0130400000000002</v>
      </c>
    </row>
    <row r="330" spans="1:37" x14ac:dyDescent="0.25">
      <c r="A330" s="2" t="s">
        <v>506</v>
      </c>
      <c r="B330" s="2" t="s">
        <v>507</v>
      </c>
      <c r="C330">
        <f>IF($B330=" ","",IF(ISERROR(1/VLOOKUP($B330,'Justerad allokering kvv'!$B$1:$AG$700,MATCH(C$1,'Justerad allokering kvv'!$B$1:$AF$1,0),FALSE)),VLOOKUP($B330,'Allokerad kvv'!$B$2:$AV$700,MATCH(C$1,'Allokerad kvv'!$B$1:$AV$1,0),FALSE),VLOOKUP($B330,'Justerad allokering kvv'!$B$1:$AG$700,MATCH(C$1,'Justerad allokering kvv'!$B$1:$AF$1,0),FALSE)))</f>
        <v>0</v>
      </c>
      <c r="D330">
        <f>IF($B330=" ","",IF(ISERROR(1/VLOOKUP($B330,'Justerad allokering kvv'!$B$1:$AG$700,MATCH(D$1,'Justerad allokering kvv'!$B$1:$AF$1,0),FALSE)),VLOOKUP($B330,'Allokerad kvv'!$B$2:$AV$700,MATCH(D$1,'Allokerad kvv'!$B$1:$AV$1,0),FALSE),VLOOKUP($B330,'Justerad allokering kvv'!$B$1:$AG$700,MATCH(D$1,'Justerad allokering kvv'!$B$1:$AF$1,0),FALSE)))</f>
        <v>0</v>
      </c>
      <c r="E330">
        <f>IF($B330=" ","",IF(ISERROR(1/VLOOKUP($B330,'Justerad allokering kvv'!$B$1:$AG$700,MATCH(E$1,'Justerad allokering kvv'!$B$1:$AF$1,0),FALSE)),VLOOKUP($B330,'Allokerad kvv'!$B$2:$AV$700,MATCH(E$1,'Allokerad kvv'!$B$1:$AV$1,0),FALSE),VLOOKUP($B330,'Justerad allokering kvv'!$B$1:$AG$700,MATCH(E$1,'Justerad allokering kvv'!$B$1:$AF$1,0),FALSE)))</f>
        <v>0</v>
      </c>
      <c r="F330">
        <f>IF($B330=" ","",IF(ISERROR(1/VLOOKUP($B330,'Justerad allokering kvv'!$B$1:$AG$700,MATCH(F$1,'Justerad allokering kvv'!$B$1:$AF$1,0),FALSE)),VLOOKUP($B330,'Allokerad kvv'!$B$2:$AV$700,MATCH(F$1,'Allokerad kvv'!$B$1:$AV$1,0),FALSE),VLOOKUP($B330,'Justerad allokering kvv'!$B$1:$AG$700,MATCH(F$1,'Justerad allokering kvv'!$B$1:$AF$1,0),FALSE)))</f>
        <v>0</v>
      </c>
      <c r="G330">
        <f>IF($B330=" ","",IF(ISERROR(1/VLOOKUP($B330,'Justerad allokering kvv'!$B$1:$AG$700,MATCH(G$1,'Justerad allokering kvv'!$B$1:$AF$1,0),FALSE)),VLOOKUP($B330,'Allokerad kvv'!$B$2:$AV$700,MATCH(G$1,'Allokerad kvv'!$B$1:$AV$1,0),FALSE),VLOOKUP($B330,'Justerad allokering kvv'!$B$1:$AG$700,MATCH(G$1,'Justerad allokering kvv'!$B$1:$AF$1,0),FALSE)))</f>
        <v>0</v>
      </c>
      <c r="H330">
        <f>IF($B330=" ","",IF(ISERROR(1/VLOOKUP($B330,'Justerad allokering kvv'!$B$1:$AG$700,MATCH(H$1,'Justerad allokering kvv'!$B$1:$AF$1,0),FALSE)),VLOOKUP($B330,'Allokerad kvv'!$B$2:$AV$700,MATCH(H$1,'Allokerad kvv'!$B$1:$AV$1,0),FALSE),VLOOKUP($B330,'Justerad allokering kvv'!$B$1:$AG$700,MATCH(H$1,'Justerad allokering kvv'!$B$1:$AF$1,0),FALSE)))</f>
        <v>0</v>
      </c>
      <c r="I330">
        <f>IF($B330=" ","",IF(ISERROR(1/VLOOKUP($B330,'Justerad allokering kvv'!$B$1:$AG$700,MATCH(I$1,'Justerad allokering kvv'!$B$1:$AF$1,0),FALSE)),VLOOKUP($B330,'Allokerad kvv'!$B$2:$AV$700,MATCH(I$1,'Allokerad kvv'!$B$1:$AV$1,0),FALSE),VLOOKUP($B330,'Justerad allokering kvv'!$B$1:$AG$700,MATCH(I$1,'Justerad allokering kvv'!$B$1:$AF$1,0),FALSE)))</f>
        <v>0</v>
      </c>
      <c r="J330">
        <f>IF($B330=" ","",IF(ISERROR(1/VLOOKUP($B330,'Justerad allokering kvv'!$B$1:$AG$700,MATCH(J$1,'Justerad allokering kvv'!$B$1:$AF$1,0),FALSE)),VLOOKUP($B330,'Allokerad kvv'!$B$2:$AV$700,MATCH(J$1,'Allokerad kvv'!$B$1:$AV$1,0),FALSE),VLOOKUP($B330,'Justerad allokering kvv'!$B$1:$AG$700,MATCH(J$1,'Justerad allokering kvv'!$B$1:$AF$1,0),FALSE)))</f>
        <v>0</v>
      </c>
      <c r="K330">
        <f>IF($B330=" ","",IF(ISERROR(1/VLOOKUP($B330,'Justerad allokering kvv'!$B$1:$AG$700,MATCH(K$1,'Justerad allokering kvv'!$B$1:$AF$1,0),FALSE)),VLOOKUP($B330,'Allokerad kvv'!$B$2:$AV$700,MATCH(K$1,'Allokerad kvv'!$B$1:$AV$1,0),FALSE),VLOOKUP($B330,'Justerad allokering kvv'!$B$1:$AG$700,MATCH(K$1,'Justerad allokering kvv'!$B$1:$AF$1,0),FALSE)))</f>
        <v>0</v>
      </c>
      <c r="L330">
        <f>IF($B330=" ","",IF(ISERROR(1/VLOOKUP($B330,'Justerad allokering kvv'!$B$1:$AG$700,MATCH(L$1,'Justerad allokering kvv'!$B$1:$AF$1,0),FALSE)),VLOOKUP($B330,'Allokerad kvv'!$B$2:$AV$700,MATCH(L$1,'Allokerad kvv'!$B$1:$AV$1,0),FALSE),VLOOKUP($B330,'Justerad allokering kvv'!$B$1:$AG$700,MATCH(L$1,'Justerad allokering kvv'!$B$1:$AF$1,0),FALSE)))</f>
        <v>0</v>
      </c>
      <c r="M330">
        <f>IF($B330=" ","",IF(ISERROR(1/VLOOKUP($B330,'Justerad allokering kvv'!$B$1:$AG$700,MATCH(M$1,'Justerad allokering kvv'!$B$1:$AF$1,0),FALSE)),VLOOKUP($B330,'Allokerad kvv'!$B$2:$AV$700,MATCH(M$1,'Allokerad kvv'!$B$1:$AV$1,0),FALSE),VLOOKUP($B330,'Justerad allokering kvv'!$B$1:$AG$700,MATCH(M$1,'Justerad allokering kvv'!$B$1:$AF$1,0),FALSE)))</f>
        <v>0</v>
      </c>
      <c r="N330">
        <f>IF($B330=" ","",IF(ISERROR(1/VLOOKUP($B330,'Justerad allokering kvv'!$B$1:$AG$700,MATCH(N$1,'Justerad allokering kvv'!$B$1:$AF$1,0),FALSE)),VLOOKUP($B330,'Allokerad kvv'!$B$2:$AV$700,MATCH(N$1,'Allokerad kvv'!$B$1:$AV$1,0),FALSE),VLOOKUP($B330,'Justerad allokering kvv'!$B$1:$AG$700,MATCH(N$1,'Justerad allokering kvv'!$B$1:$AF$1,0),FALSE)))</f>
        <v>0</v>
      </c>
      <c r="O330">
        <f>IF($B330=" ","",IF(ISERROR(1/VLOOKUP($B330,'Justerad allokering kvv'!$B$1:$AG$700,MATCH(O$1,'Justerad allokering kvv'!$B$1:$AF$1,0),FALSE)),VLOOKUP($B330,'Allokerad kvv'!$B$2:$AV$700,MATCH(O$1,'Allokerad kvv'!$B$1:$AV$1,0),FALSE),VLOOKUP($B330,'Justerad allokering kvv'!$B$1:$AG$700,MATCH(O$1,'Justerad allokering kvv'!$B$1:$AF$1,0),FALSE)))</f>
        <v>0</v>
      </c>
      <c r="P330">
        <f>IF($B330=" ","",IF(ISERROR(1/VLOOKUP($B330,'Justerad allokering kvv'!$B$1:$AG$700,MATCH(P$1,'Justerad allokering kvv'!$B$1:$AF$1,0),FALSE)),VLOOKUP($B330,'Allokerad kvv'!$B$2:$AV$700,MATCH(P$1,'Allokerad kvv'!$B$1:$AV$1,0),FALSE),VLOOKUP($B330,'Justerad allokering kvv'!$B$1:$AG$700,MATCH(P$1,'Justerad allokering kvv'!$B$1:$AF$1,0),FALSE)))</f>
        <v>0</v>
      </c>
      <c r="Q330">
        <f>IF($B330=" ","",IF(ISERROR(1/VLOOKUP($B330,'Justerad allokering kvv'!$B$1:$AG$700,MATCH(Q$1,'Justerad allokering kvv'!$B$1:$AF$1,0),FALSE)),VLOOKUP($B330,'Allokerad kvv'!$B$2:$AV$700,MATCH(Q$1,'Allokerad kvv'!$B$1:$AV$1,0),FALSE),VLOOKUP($B330,'Justerad allokering kvv'!$B$1:$AG$700,MATCH(Q$1,'Justerad allokering kvv'!$B$1:$AF$1,0),FALSE)))</f>
        <v>0</v>
      </c>
      <c r="R330">
        <f>IF($B330=" ","",IF(ISERROR(1/VLOOKUP($B330,'Justerad allokering kvv'!$B$1:$AG$700,MATCH(R$1,'Justerad allokering kvv'!$B$1:$AF$1,0),FALSE)),VLOOKUP($B330,'Allokerad kvv'!$B$2:$AV$700,MATCH(R$1,'Allokerad kvv'!$B$1:$AV$1,0),FALSE),VLOOKUP($B330,'Justerad allokering kvv'!$B$1:$AG$700,MATCH(R$1,'Justerad allokering kvv'!$B$1:$AF$1,0),FALSE)))</f>
        <v>0</v>
      </c>
      <c r="S330">
        <f>IF($B330=" ","",IF(ISERROR(1/VLOOKUP($B330,'Justerad allokering kvv'!$B$1:$AG$700,MATCH(S$1,'Justerad allokering kvv'!$B$1:$AF$1,0),FALSE)),VLOOKUP($B330,'Allokerad kvv'!$B$2:$AV$700,MATCH(S$1,'Allokerad kvv'!$B$1:$AV$1,0),FALSE),VLOOKUP($B330,'Justerad allokering kvv'!$B$1:$AG$700,MATCH(S$1,'Justerad allokering kvv'!$B$1:$AF$1,0),FALSE)))</f>
        <v>0</v>
      </c>
      <c r="T330">
        <f>IF($B330=" ","",IF(ISERROR(1/VLOOKUP($B330,'Justerad allokering kvv'!$B$1:$AG$700,MATCH(T$1,'Justerad allokering kvv'!$B$1:$AF$1,0),FALSE)),VLOOKUP($B330,'Allokerad kvv'!$B$2:$AV$700,MATCH(T$1,'Allokerad kvv'!$B$1:$AV$1,0),FALSE),VLOOKUP($B330,'Justerad allokering kvv'!$B$1:$AG$700,MATCH(T$1,'Justerad allokering kvv'!$B$1:$AF$1,0),FALSE)))</f>
        <v>0</v>
      </c>
      <c r="U330">
        <f>IF($B330=" ","",IF(ISERROR(1/VLOOKUP($B330,'Justerad allokering kvv'!$B$1:$AG$700,MATCH(U$1,'Justerad allokering kvv'!$B$1:$AF$1,0),FALSE)),VLOOKUP($B330,'Allokerad kvv'!$B$2:$AV$700,MATCH(U$1,'Allokerad kvv'!$B$1:$AV$1,0),FALSE),VLOOKUP($B330,'Justerad allokering kvv'!$B$1:$AG$700,MATCH(U$1,'Justerad allokering kvv'!$B$1:$AF$1,0),FALSE)))</f>
        <v>0</v>
      </c>
      <c r="V330">
        <f>IF($B330=" ","",IF(ISERROR(1/VLOOKUP($B330,'Justerad allokering kvv'!$B$1:$AG$700,MATCH(V$1,'Justerad allokering kvv'!$B$1:$AF$1,0),FALSE)),VLOOKUP($B330,'Allokerad kvv'!$B$2:$AV$700,MATCH(V$1,'Allokerad kvv'!$B$1:$AV$1,0),FALSE),VLOOKUP($B330,'Justerad allokering kvv'!$B$1:$AG$700,MATCH(V$1,'Justerad allokering kvv'!$B$1:$AF$1,0),FALSE)))</f>
        <v>0</v>
      </c>
      <c r="W330">
        <f>IF($B330=" ","",IF(ISERROR(1/VLOOKUP($B330,'Justerad allokering kvv'!$B$1:$AG$700,MATCH(W$1,'Justerad allokering kvv'!$B$1:$AF$1,0),FALSE)),VLOOKUP($B330,'Allokerad kvv'!$B$2:$AV$700,MATCH(W$1,'Allokerad kvv'!$B$1:$AV$1,0),FALSE),VLOOKUP($B330,'Justerad allokering kvv'!$B$1:$AG$700,MATCH(W$1,'Justerad allokering kvv'!$B$1:$AF$1,0),FALSE)))</f>
        <v>0</v>
      </c>
      <c r="X330">
        <f>IF($B330=" ","",IF(ISERROR(1/VLOOKUP($B330,'Justerad allokering kvv'!$B$1:$AG$700,MATCH(X$1,'Justerad allokering kvv'!$B$1:$AF$1,0),FALSE)),VLOOKUP($B330,'Allokerad kvv'!$B$2:$AV$700,MATCH(X$1,'Allokerad kvv'!$B$1:$AV$1,0),FALSE),VLOOKUP($B330,'Justerad allokering kvv'!$B$1:$AG$700,MATCH(X$1,'Justerad allokering kvv'!$B$1:$AF$1,0),FALSE)))</f>
        <v>0</v>
      </c>
      <c r="Y330">
        <f>IF($B330=" ","",IF(ISERROR(1/VLOOKUP($B330,'Justerad allokering kvv'!$B$1:$AG$700,MATCH(Y$1,'Justerad allokering kvv'!$B$1:$AF$1,0),FALSE)),VLOOKUP($B330,'Allokerad kvv'!$B$2:$AV$700,MATCH(Y$1,'Allokerad kvv'!$B$1:$AV$1,0),FALSE),VLOOKUP($B330,'Justerad allokering kvv'!$B$1:$AG$700,MATCH(Y$1,'Justerad allokering kvv'!$B$1:$AF$1,0),FALSE)))</f>
        <v>0</v>
      </c>
      <c r="AB330">
        <f>IFERROR(VLOOKUP($B330,Kraftvärmeprod!$B$1:$AO$424,MATCH("Tillförd energi från rökgaskondensering (GWh)",Kraftvärmeprod!$B$1:$AG$1,0),FALSE)/1,0)</f>
        <v>0</v>
      </c>
      <c r="AE330" s="122">
        <f t="shared" si="20"/>
        <v>0</v>
      </c>
      <c r="AG330">
        <f t="shared" si="21"/>
        <v>0</v>
      </c>
      <c r="AH330">
        <f t="shared" si="22"/>
        <v>0</v>
      </c>
      <c r="AI330" t="str">
        <f>IF(AH330=0,"",AH330/VLOOKUP(B330,Kraftvärmeprod!$B$1:$BC$480,MATCH("Summa tillförd energi exklusive rökgaskondensering",Kraftvärmeprod!$B$1:$BC$1,0),FALSE))</f>
        <v/>
      </c>
      <c r="AK330">
        <f t="shared" si="23"/>
        <v>0</v>
      </c>
    </row>
    <row r="331" spans="1:37" x14ac:dyDescent="0.25">
      <c r="A331" s="2" t="s">
        <v>506</v>
      </c>
      <c r="B331" s="2" t="s">
        <v>508</v>
      </c>
      <c r="C331">
        <f>IF($B331=" ","",IF(ISERROR(1/VLOOKUP($B331,'Justerad allokering kvv'!$B$1:$AG$700,MATCH(C$1,'Justerad allokering kvv'!$B$1:$AF$1,0),FALSE)),VLOOKUP($B331,'Allokerad kvv'!$B$2:$AV$700,MATCH(C$1,'Allokerad kvv'!$B$1:$AV$1,0),FALSE),VLOOKUP($B331,'Justerad allokering kvv'!$B$1:$AG$700,MATCH(C$1,'Justerad allokering kvv'!$B$1:$AF$1,0),FALSE)))</f>
        <v>0</v>
      </c>
      <c r="D331">
        <f>IF($B331=" ","",IF(ISERROR(1/VLOOKUP($B331,'Justerad allokering kvv'!$B$1:$AG$700,MATCH(D$1,'Justerad allokering kvv'!$B$1:$AF$1,0),FALSE)),VLOOKUP($B331,'Allokerad kvv'!$B$2:$AV$700,MATCH(D$1,'Allokerad kvv'!$B$1:$AV$1,0),FALSE),VLOOKUP($B331,'Justerad allokering kvv'!$B$1:$AG$700,MATCH(D$1,'Justerad allokering kvv'!$B$1:$AF$1,0),FALSE)))</f>
        <v>0</v>
      </c>
      <c r="E331">
        <f>IF($B331=" ","",IF(ISERROR(1/VLOOKUP($B331,'Justerad allokering kvv'!$B$1:$AG$700,MATCH(E$1,'Justerad allokering kvv'!$B$1:$AF$1,0),FALSE)),VLOOKUP($B331,'Allokerad kvv'!$B$2:$AV$700,MATCH(E$1,'Allokerad kvv'!$B$1:$AV$1,0),FALSE),VLOOKUP($B331,'Justerad allokering kvv'!$B$1:$AG$700,MATCH(E$1,'Justerad allokering kvv'!$B$1:$AF$1,0),FALSE)))</f>
        <v>0</v>
      </c>
      <c r="F331">
        <f>IF($B331=" ","",IF(ISERROR(1/VLOOKUP($B331,'Justerad allokering kvv'!$B$1:$AG$700,MATCH(F$1,'Justerad allokering kvv'!$B$1:$AF$1,0),FALSE)),VLOOKUP($B331,'Allokerad kvv'!$B$2:$AV$700,MATCH(F$1,'Allokerad kvv'!$B$1:$AV$1,0),FALSE),VLOOKUP($B331,'Justerad allokering kvv'!$B$1:$AG$700,MATCH(F$1,'Justerad allokering kvv'!$B$1:$AF$1,0),FALSE)))</f>
        <v>0</v>
      </c>
      <c r="G331">
        <f>IF($B331=" ","",IF(ISERROR(1/VLOOKUP($B331,'Justerad allokering kvv'!$B$1:$AG$700,MATCH(G$1,'Justerad allokering kvv'!$B$1:$AF$1,0),FALSE)),VLOOKUP($B331,'Allokerad kvv'!$B$2:$AV$700,MATCH(G$1,'Allokerad kvv'!$B$1:$AV$1,0),FALSE),VLOOKUP($B331,'Justerad allokering kvv'!$B$1:$AG$700,MATCH(G$1,'Justerad allokering kvv'!$B$1:$AF$1,0),FALSE)))</f>
        <v>0</v>
      </c>
      <c r="H331">
        <f>IF($B331=" ","",IF(ISERROR(1/VLOOKUP($B331,'Justerad allokering kvv'!$B$1:$AG$700,MATCH(H$1,'Justerad allokering kvv'!$B$1:$AF$1,0),FALSE)),VLOOKUP($B331,'Allokerad kvv'!$B$2:$AV$700,MATCH(H$1,'Allokerad kvv'!$B$1:$AV$1,0),FALSE),VLOOKUP($B331,'Justerad allokering kvv'!$B$1:$AG$700,MATCH(H$1,'Justerad allokering kvv'!$B$1:$AF$1,0),FALSE)))</f>
        <v>0</v>
      </c>
      <c r="I331">
        <f>IF($B331=" ","",IF(ISERROR(1/VLOOKUP($B331,'Justerad allokering kvv'!$B$1:$AG$700,MATCH(I$1,'Justerad allokering kvv'!$B$1:$AF$1,0),FALSE)),VLOOKUP($B331,'Allokerad kvv'!$B$2:$AV$700,MATCH(I$1,'Allokerad kvv'!$B$1:$AV$1,0),FALSE),VLOOKUP($B331,'Justerad allokering kvv'!$B$1:$AG$700,MATCH(I$1,'Justerad allokering kvv'!$B$1:$AF$1,0),FALSE)))</f>
        <v>0</v>
      </c>
      <c r="J331">
        <f>IF($B331=" ","",IF(ISERROR(1/VLOOKUP($B331,'Justerad allokering kvv'!$B$1:$AG$700,MATCH(J$1,'Justerad allokering kvv'!$B$1:$AF$1,0),FALSE)),VLOOKUP($B331,'Allokerad kvv'!$B$2:$AV$700,MATCH(J$1,'Allokerad kvv'!$B$1:$AV$1,0),FALSE),VLOOKUP($B331,'Justerad allokering kvv'!$B$1:$AG$700,MATCH(J$1,'Justerad allokering kvv'!$B$1:$AF$1,0),FALSE)))</f>
        <v>0</v>
      </c>
      <c r="K331">
        <f>IF($B331=" ","",IF(ISERROR(1/VLOOKUP($B331,'Justerad allokering kvv'!$B$1:$AG$700,MATCH(K$1,'Justerad allokering kvv'!$B$1:$AF$1,0),FALSE)),VLOOKUP($B331,'Allokerad kvv'!$B$2:$AV$700,MATCH(K$1,'Allokerad kvv'!$B$1:$AV$1,0),FALSE),VLOOKUP($B331,'Justerad allokering kvv'!$B$1:$AG$700,MATCH(K$1,'Justerad allokering kvv'!$B$1:$AF$1,0),FALSE)))</f>
        <v>0</v>
      </c>
      <c r="L331">
        <f>IF($B331=" ","",IF(ISERROR(1/VLOOKUP($B331,'Justerad allokering kvv'!$B$1:$AG$700,MATCH(L$1,'Justerad allokering kvv'!$B$1:$AF$1,0),FALSE)),VLOOKUP($B331,'Allokerad kvv'!$B$2:$AV$700,MATCH(L$1,'Allokerad kvv'!$B$1:$AV$1,0),FALSE),VLOOKUP($B331,'Justerad allokering kvv'!$B$1:$AG$700,MATCH(L$1,'Justerad allokering kvv'!$B$1:$AF$1,0),FALSE)))</f>
        <v>0</v>
      </c>
      <c r="M331">
        <f>IF($B331=" ","",IF(ISERROR(1/VLOOKUP($B331,'Justerad allokering kvv'!$B$1:$AG$700,MATCH(M$1,'Justerad allokering kvv'!$B$1:$AF$1,0),FALSE)),VLOOKUP($B331,'Allokerad kvv'!$B$2:$AV$700,MATCH(M$1,'Allokerad kvv'!$B$1:$AV$1,0),FALSE),VLOOKUP($B331,'Justerad allokering kvv'!$B$1:$AG$700,MATCH(M$1,'Justerad allokering kvv'!$B$1:$AF$1,0),FALSE)))</f>
        <v>0</v>
      </c>
      <c r="N331">
        <f>IF($B331=" ","",IF(ISERROR(1/VLOOKUP($B331,'Justerad allokering kvv'!$B$1:$AG$700,MATCH(N$1,'Justerad allokering kvv'!$B$1:$AF$1,0),FALSE)),VLOOKUP($B331,'Allokerad kvv'!$B$2:$AV$700,MATCH(N$1,'Allokerad kvv'!$B$1:$AV$1,0),FALSE),VLOOKUP($B331,'Justerad allokering kvv'!$B$1:$AG$700,MATCH(N$1,'Justerad allokering kvv'!$B$1:$AF$1,0),FALSE)))</f>
        <v>0</v>
      </c>
      <c r="O331">
        <f>IF($B331=" ","",IF(ISERROR(1/VLOOKUP($B331,'Justerad allokering kvv'!$B$1:$AG$700,MATCH(O$1,'Justerad allokering kvv'!$B$1:$AF$1,0),FALSE)),VLOOKUP($B331,'Allokerad kvv'!$B$2:$AV$700,MATCH(O$1,'Allokerad kvv'!$B$1:$AV$1,0),FALSE),VLOOKUP($B331,'Justerad allokering kvv'!$B$1:$AG$700,MATCH(O$1,'Justerad allokering kvv'!$B$1:$AF$1,0),FALSE)))</f>
        <v>0</v>
      </c>
      <c r="P331">
        <f>IF($B331=" ","",IF(ISERROR(1/VLOOKUP($B331,'Justerad allokering kvv'!$B$1:$AG$700,MATCH(P$1,'Justerad allokering kvv'!$B$1:$AF$1,0),FALSE)),VLOOKUP($B331,'Allokerad kvv'!$B$2:$AV$700,MATCH(P$1,'Allokerad kvv'!$B$1:$AV$1,0),FALSE),VLOOKUP($B331,'Justerad allokering kvv'!$B$1:$AG$700,MATCH(P$1,'Justerad allokering kvv'!$B$1:$AF$1,0),FALSE)))</f>
        <v>0</v>
      </c>
      <c r="Q331">
        <f>IF($B331=" ","",IF(ISERROR(1/VLOOKUP($B331,'Justerad allokering kvv'!$B$1:$AG$700,MATCH(Q$1,'Justerad allokering kvv'!$B$1:$AF$1,0),FALSE)),VLOOKUP($B331,'Allokerad kvv'!$B$2:$AV$700,MATCH(Q$1,'Allokerad kvv'!$B$1:$AV$1,0),FALSE),VLOOKUP($B331,'Justerad allokering kvv'!$B$1:$AG$700,MATCH(Q$1,'Justerad allokering kvv'!$B$1:$AF$1,0),FALSE)))</f>
        <v>0</v>
      </c>
      <c r="R331">
        <f>IF($B331=" ","",IF(ISERROR(1/VLOOKUP($B331,'Justerad allokering kvv'!$B$1:$AG$700,MATCH(R$1,'Justerad allokering kvv'!$B$1:$AF$1,0),FALSE)),VLOOKUP($B331,'Allokerad kvv'!$B$2:$AV$700,MATCH(R$1,'Allokerad kvv'!$B$1:$AV$1,0),FALSE),VLOOKUP($B331,'Justerad allokering kvv'!$B$1:$AG$700,MATCH(R$1,'Justerad allokering kvv'!$B$1:$AF$1,0),FALSE)))</f>
        <v>0</v>
      </c>
      <c r="S331">
        <f>IF($B331=" ","",IF(ISERROR(1/VLOOKUP($B331,'Justerad allokering kvv'!$B$1:$AG$700,MATCH(S$1,'Justerad allokering kvv'!$B$1:$AF$1,0),FALSE)),VLOOKUP($B331,'Allokerad kvv'!$B$2:$AV$700,MATCH(S$1,'Allokerad kvv'!$B$1:$AV$1,0),FALSE),VLOOKUP($B331,'Justerad allokering kvv'!$B$1:$AG$700,MATCH(S$1,'Justerad allokering kvv'!$B$1:$AF$1,0),FALSE)))</f>
        <v>0</v>
      </c>
      <c r="T331">
        <f>IF($B331=" ","",IF(ISERROR(1/VLOOKUP($B331,'Justerad allokering kvv'!$B$1:$AG$700,MATCH(T$1,'Justerad allokering kvv'!$B$1:$AF$1,0),FALSE)),VLOOKUP($B331,'Allokerad kvv'!$B$2:$AV$700,MATCH(T$1,'Allokerad kvv'!$B$1:$AV$1,0),FALSE),VLOOKUP($B331,'Justerad allokering kvv'!$B$1:$AG$700,MATCH(T$1,'Justerad allokering kvv'!$B$1:$AF$1,0),FALSE)))</f>
        <v>0</v>
      </c>
      <c r="U331">
        <f>IF($B331=" ","",IF(ISERROR(1/VLOOKUP($B331,'Justerad allokering kvv'!$B$1:$AG$700,MATCH(U$1,'Justerad allokering kvv'!$B$1:$AF$1,0),FALSE)),VLOOKUP($B331,'Allokerad kvv'!$B$2:$AV$700,MATCH(U$1,'Allokerad kvv'!$B$1:$AV$1,0),FALSE),VLOOKUP($B331,'Justerad allokering kvv'!$B$1:$AG$700,MATCH(U$1,'Justerad allokering kvv'!$B$1:$AF$1,0),FALSE)))</f>
        <v>0</v>
      </c>
      <c r="V331">
        <f>IF($B331=" ","",IF(ISERROR(1/VLOOKUP($B331,'Justerad allokering kvv'!$B$1:$AG$700,MATCH(V$1,'Justerad allokering kvv'!$B$1:$AF$1,0),FALSE)),VLOOKUP($B331,'Allokerad kvv'!$B$2:$AV$700,MATCH(V$1,'Allokerad kvv'!$B$1:$AV$1,0),FALSE),VLOOKUP($B331,'Justerad allokering kvv'!$B$1:$AG$700,MATCH(V$1,'Justerad allokering kvv'!$B$1:$AF$1,0),FALSE)))</f>
        <v>0</v>
      </c>
      <c r="W331">
        <f>IF($B331=" ","",IF(ISERROR(1/VLOOKUP($B331,'Justerad allokering kvv'!$B$1:$AG$700,MATCH(W$1,'Justerad allokering kvv'!$B$1:$AF$1,0),FALSE)),VLOOKUP($B331,'Allokerad kvv'!$B$2:$AV$700,MATCH(W$1,'Allokerad kvv'!$B$1:$AV$1,0),FALSE),VLOOKUP($B331,'Justerad allokering kvv'!$B$1:$AG$700,MATCH(W$1,'Justerad allokering kvv'!$B$1:$AF$1,0),FALSE)))</f>
        <v>0</v>
      </c>
      <c r="X331">
        <f>IF($B331=" ","",IF(ISERROR(1/VLOOKUP($B331,'Justerad allokering kvv'!$B$1:$AG$700,MATCH(X$1,'Justerad allokering kvv'!$B$1:$AF$1,0),FALSE)),VLOOKUP($B331,'Allokerad kvv'!$B$2:$AV$700,MATCH(X$1,'Allokerad kvv'!$B$1:$AV$1,0),FALSE),VLOOKUP($B331,'Justerad allokering kvv'!$B$1:$AG$700,MATCH(X$1,'Justerad allokering kvv'!$B$1:$AF$1,0),FALSE)))</f>
        <v>0</v>
      </c>
      <c r="Y331">
        <f>IF($B331=" ","",IF(ISERROR(1/VLOOKUP($B331,'Justerad allokering kvv'!$B$1:$AG$700,MATCH(Y$1,'Justerad allokering kvv'!$B$1:$AF$1,0),FALSE)),VLOOKUP($B331,'Allokerad kvv'!$B$2:$AV$700,MATCH(Y$1,'Allokerad kvv'!$B$1:$AV$1,0),FALSE),VLOOKUP($B331,'Justerad allokering kvv'!$B$1:$AG$700,MATCH(Y$1,'Justerad allokering kvv'!$B$1:$AF$1,0),FALSE)))</f>
        <v>0</v>
      </c>
      <c r="AB331">
        <f>IFERROR(VLOOKUP($B331,Kraftvärmeprod!$B$1:$AO$424,MATCH("Tillförd energi från rökgaskondensering (GWh)",Kraftvärmeprod!$B$1:$AG$1,0),FALSE)/1,0)</f>
        <v>0</v>
      </c>
      <c r="AE331" s="122">
        <f t="shared" si="20"/>
        <v>0</v>
      </c>
      <c r="AG331">
        <f t="shared" si="21"/>
        <v>0</v>
      </c>
      <c r="AH331">
        <f t="shared" si="22"/>
        <v>0</v>
      </c>
      <c r="AI331" t="str">
        <f>IF(AH331=0,"",AH331/VLOOKUP(B331,Kraftvärmeprod!$B$1:$BC$480,MATCH("Summa tillförd energi exklusive rökgaskondensering",Kraftvärmeprod!$B$1:$BC$1,0),FALSE))</f>
        <v/>
      </c>
      <c r="AK331">
        <f t="shared" si="23"/>
        <v>0</v>
      </c>
    </row>
    <row r="332" spans="1:37" x14ac:dyDescent="0.25">
      <c r="A332" s="2" t="s">
        <v>506</v>
      </c>
      <c r="B332" s="2" t="s">
        <v>509</v>
      </c>
      <c r="C332">
        <f>IF($B332=" ","",IF(ISERROR(1/VLOOKUP($B332,'Justerad allokering kvv'!$B$1:$AG$700,MATCH(C$1,'Justerad allokering kvv'!$B$1:$AF$1,0),FALSE)),VLOOKUP($B332,'Allokerad kvv'!$B$2:$AV$700,MATCH(C$1,'Allokerad kvv'!$B$1:$AV$1,0),FALSE),VLOOKUP($B332,'Justerad allokering kvv'!$B$1:$AG$700,MATCH(C$1,'Justerad allokering kvv'!$B$1:$AF$1,0),FALSE)))</f>
        <v>0</v>
      </c>
      <c r="D332">
        <f>IF($B332=" ","",IF(ISERROR(1/VLOOKUP($B332,'Justerad allokering kvv'!$B$1:$AG$700,MATCH(D$1,'Justerad allokering kvv'!$B$1:$AF$1,0),FALSE)),VLOOKUP($B332,'Allokerad kvv'!$B$2:$AV$700,MATCH(D$1,'Allokerad kvv'!$B$1:$AV$1,0),FALSE),VLOOKUP($B332,'Justerad allokering kvv'!$B$1:$AG$700,MATCH(D$1,'Justerad allokering kvv'!$B$1:$AF$1,0),FALSE)))</f>
        <v>0</v>
      </c>
      <c r="E332">
        <f>IF($B332=" ","",IF(ISERROR(1/VLOOKUP($B332,'Justerad allokering kvv'!$B$1:$AG$700,MATCH(E$1,'Justerad allokering kvv'!$B$1:$AF$1,0),FALSE)),VLOOKUP($B332,'Allokerad kvv'!$B$2:$AV$700,MATCH(E$1,'Allokerad kvv'!$B$1:$AV$1,0),FALSE),VLOOKUP($B332,'Justerad allokering kvv'!$B$1:$AG$700,MATCH(E$1,'Justerad allokering kvv'!$B$1:$AF$1,0),FALSE)))</f>
        <v>0</v>
      </c>
      <c r="F332">
        <f>IF($B332=" ","",IF(ISERROR(1/VLOOKUP($B332,'Justerad allokering kvv'!$B$1:$AG$700,MATCH(F$1,'Justerad allokering kvv'!$B$1:$AF$1,0),FALSE)),VLOOKUP($B332,'Allokerad kvv'!$B$2:$AV$700,MATCH(F$1,'Allokerad kvv'!$B$1:$AV$1,0),FALSE),VLOOKUP($B332,'Justerad allokering kvv'!$B$1:$AG$700,MATCH(F$1,'Justerad allokering kvv'!$B$1:$AF$1,0),FALSE)))</f>
        <v>0</v>
      </c>
      <c r="G332">
        <f>IF($B332=" ","",IF(ISERROR(1/VLOOKUP($B332,'Justerad allokering kvv'!$B$1:$AG$700,MATCH(G$1,'Justerad allokering kvv'!$B$1:$AF$1,0),FALSE)),VLOOKUP($B332,'Allokerad kvv'!$B$2:$AV$700,MATCH(G$1,'Allokerad kvv'!$B$1:$AV$1,0),FALSE),VLOOKUP($B332,'Justerad allokering kvv'!$B$1:$AG$700,MATCH(G$1,'Justerad allokering kvv'!$B$1:$AF$1,0),FALSE)))</f>
        <v>0</v>
      </c>
      <c r="H332">
        <f>IF($B332=" ","",IF(ISERROR(1/VLOOKUP($B332,'Justerad allokering kvv'!$B$1:$AG$700,MATCH(H$1,'Justerad allokering kvv'!$B$1:$AF$1,0),FALSE)),VLOOKUP($B332,'Allokerad kvv'!$B$2:$AV$700,MATCH(H$1,'Allokerad kvv'!$B$1:$AV$1,0),FALSE),VLOOKUP($B332,'Justerad allokering kvv'!$B$1:$AG$700,MATCH(H$1,'Justerad allokering kvv'!$B$1:$AF$1,0),FALSE)))</f>
        <v>0</v>
      </c>
      <c r="I332">
        <f>IF($B332=" ","",IF(ISERROR(1/VLOOKUP($B332,'Justerad allokering kvv'!$B$1:$AG$700,MATCH(I$1,'Justerad allokering kvv'!$B$1:$AF$1,0),FALSE)),VLOOKUP($B332,'Allokerad kvv'!$B$2:$AV$700,MATCH(I$1,'Allokerad kvv'!$B$1:$AV$1,0),FALSE),VLOOKUP($B332,'Justerad allokering kvv'!$B$1:$AG$700,MATCH(I$1,'Justerad allokering kvv'!$B$1:$AF$1,0),FALSE)))</f>
        <v>0</v>
      </c>
      <c r="J332">
        <f>IF($B332=" ","",IF(ISERROR(1/VLOOKUP($B332,'Justerad allokering kvv'!$B$1:$AG$700,MATCH(J$1,'Justerad allokering kvv'!$B$1:$AF$1,0),FALSE)),VLOOKUP($B332,'Allokerad kvv'!$B$2:$AV$700,MATCH(J$1,'Allokerad kvv'!$B$1:$AV$1,0),FALSE),VLOOKUP($B332,'Justerad allokering kvv'!$B$1:$AG$700,MATCH(J$1,'Justerad allokering kvv'!$B$1:$AF$1,0),FALSE)))</f>
        <v>0</v>
      </c>
      <c r="K332">
        <f>IF($B332=" ","",IF(ISERROR(1/VLOOKUP($B332,'Justerad allokering kvv'!$B$1:$AG$700,MATCH(K$1,'Justerad allokering kvv'!$B$1:$AF$1,0),FALSE)),VLOOKUP($B332,'Allokerad kvv'!$B$2:$AV$700,MATCH(K$1,'Allokerad kvv'!$B$1:$AV$1,0),FALSE),VLOOKUP($B332,'Justerad allokering kvv'!$B$1:$AG$700,MATCH(K$1,'Justerad allokering kvv'!$B$1:$AF$1,0),FALSE)))</f>
        <v>0</v>
      </c>
      <c r="L332">
        <f>IF($B332=" ","",IF(ISERROR(1/VLOOKUP($B332,'Justerad allokering kvv'!$B$1:$AG$700,MATCH(L$1,'Justerad allokering kvv'!$B$1:$AF$1,0),FALSE)),VLOOKUP($B332,'Allokerad kvv'!$B$2:$AV$700,MATCH(L$1,'Allokerad kvv'!$B$1:$AV$1,0),FALSE),VLOOKUP($B332,'Justerad allokering kvv'!$B$1:$AG$700,MATCH(L$1,'Justerad allokering kvv'!$B$1:$AF$1,0),FALSE)))</f>
        <v>0</v>
      </c>
      <c r="M332">
        <f>IF($B332=" ","",IF(ISERROR(1/VLOOKUP($B332,'Justerad allokering kvv'!$B$1:$AG$700,MATCH(M$1,'Justerad allokering kvv'!$B$1:$AF$1,0),FALSE)),VLOOKUP($B332,'Allokerad kvv'!$B$2:$AV$700,MATCH(M$1,'Allokerad kvv'!$B$1:$AV$1,0),FALSE),VLOOKUP($B332,'Justerad allokering kvv'!$B$1:$AG$700,MATCH(M$1,'Justerad allokering kvv'!$B$1:$AF$1,0),FALSE)))</f>
        <v>0</v>
      </c>
      <c r="N332">
        <f>IF($B332=" ","",IF(ISERROR(1/VLOOKUP($B332,'Justerad allokering kvv'!$B$1:$AG$700,MATCH(N$1,'Justerad allokering kvv'!$B$1:$AF$1,0),FALSE)),VLOOKUP($B332,'Allokerad kvv'!$B$2:$AV$700,MATCH(N$1,'Allokerad kvv'!$B$1:$AV$1,0),FALSE),VLOOKUP($B332,'Justerad allokering kvv'!$B$1:$AG$700,MATCH(N$1,'Justerad allokering kvv'!$B$1:$AF$1,0),FALSE)))</f>
        <v>0</v>
      </c>
      <c r="O332">
        <f>IF($B332=" ","",IF(ISERROR(1/VLOOKUP($B332,'Justerad allokering kvv'!$B$1:$AG$700,MATCH(O$1,'Justerad allokering kvv'!$B$1:$AF$1,0),FALSE)),VLOOKUP($B332,'Allokerad kvv'!$B$2:$AV$700,MATCH(O$1,'Allokerad kvv'!$B$1:$AV$1,0),FALSE),VLOOKUP($B332,'Justerad allokering kvv'!$B$1:$AG$700,MATCH(O$1,'Justerad allokering kvv'!$B$1:$AF$1,0),FALSE)))</f>
        <v>0</v>
      </c>
      <c r="P332">
        <f>IF($B332=" ","",IF(ISERROR(1/VLOOKUP($B332,'Justerad allokering kvv'!$B$1:$AG$700,MATCH(P$1,'Justerad allokering kvv'!$B$1:$AF$1,0),FALSE)),VLOOKUP($B332,'Allokerad kvv'!$B$2:$AV$700,MATCH(P$1,'Allokerad kvv'!$B$1:$AV$1,0),FALSE),VLOOKUP($B332,'Justerad allokering kvv'!$B$1:$AG$700,MATCH(P$1,'Justerad allokering kvv'!$B$1:$AF$1,0),FALSE)))</f>
        <v>0</v>
      </c>
      <c r="Q332">
        <f>IF($B332=" ","",IF(ISERROR(1/VLOOKUP($B332,'Justerad allokering kvv'!$B$1:$AG$700,MATCH(Q$1,'Justerad allokering kvv'!$B$1:$AF$1,0),FALSE)),VLOOKUP($B332,'Allokerad kvv'!$B$2:$AV$700,MATCH(Q$1,'Allokerad kvv'!$B$1:$AV$1,0),FALSE),VLOOKUP($B332,'Justerad allokering kvv'!$B$1:$AG$700,MATCH(Q$1,'Justerad allokering kvv'!$B$1:$AF$1,0),FALSE)))</f>
        <v>0</v>
      </c>
      <c r="R332">
        <f>IF($B332=" ","",IF(ISERROR(1/VLOOKUP($B332,'Justerad allokering kvv'!$B$1:$AG$700,MATCH(R$1,'Justerad allokering kvv'!$B$1:$AF$1,0),FALSE)),VLOOKUP($B332,'Allokerad kvv'!$B$2:$AV$700,MATCH(R$1,'Allokerad kvv'!$B$1:$AV$1,0),FALSE),VLOOKUP($B332,'Justerad allokering kvv'!$B$1:$AG$700,MATCH(R$1,'Justerad allokering kvv'!$B$1:$AF$1,0),FALSE)))</f>
        <v>0</v>
      </c>
      <c r="S332">
        <f>IF($B332=" ","",IF(ISERROR(1/VLOOKUP($B332,'Justerad allokering kvv'!$B$1:$AG$700,MATCH(S$1,'Justerad allokering kvv'!$B$1:$AF$1,0),FALSE)),VLOOKUP($B332,'Allokerad kvv'!$B$2:$AV$700,MATCH(S$1,'Allokerad kvv'!$B$1:$AV$1,0),FALSE),VLOOKUP($B332,'Justerad allokering kvv'!$B$1:$AG$700,MATCH(S$1,'Justerad allokering kvv'!$B$1:$AF$1,0),FALSE)))</f>
        <v>0</v>
      </c>
      <c r="T332">
        <f>IF($B332=" ","",IF(ISERROR(1/VLOOKUP($B332,'Justerad allokering kvv'!$B$1:$AG$700,MATCH(T$1,'Justerad allokering kvv'!$B$1:$AF$1,0),FALSE)),VLOOKUP($B332,'Allokerad kvv'!$B$2:$AV$700,MATCH(T$1,'Allokerad kvv'!$B$1:$AV$1,0),FALSE),VLOOKUP($B332,'Justerad allokering kvv'!$B$1:$AG$700,MATCH(T$1,'Justerad allokering kvv'!$B$1:$AF$1,0),FALSE)))</f>
        <v>0</v>
      </c>
      <c r="U332">
        <f>IF($B332=" ","",IF(ISERROR(1/VLOOKUP($B332,'Justerad allokering kvv'!$B$1:$AG$700,MATCH(U$1,'Justerad allokering kvv'!$B$1:$AF$1,0),FALSE)),VLOOKUP($B332,'Allokerad kvv'!$B$2:$AV$700,MATCH(U$1,'Allokerad kvv'!$B$1:$AV$1,0),FALSE),VLOOKUP($B332,'Justerad allokering kvv'!$B$1:$AG$700,MATCH(U$1,'Justerad allokering kvv'!$B$1:$AF$1,0),FALSE)))</f>
        <v>0</v>
      </c>
      <c r="V332">
        <f>IF($B332=" ","",IF(ISERROR(1/VLOOKUP($B332,'Justerad allokering kvv'!$B$1:$AG$700,MATCH(V$1,'Justerad allokering kvv'!$B$1:$AF$1,0),FALSE)),VLOOKUP($B332,'Allokerad kvv'!$B$2:$AV$700,MATCH(V$1,'Allokerad kvv'!$B$1:$AV$1,0),FALSE),VLOOKUP($B332,'Justerad allokering kvv'!$B$1:$AG$700,MATCH(V$1,'Justerad allokering kvv'!$B$1:$AF$1,0),FALSE)))</f>
        <v>0</v>
      </c>
      <c r="W332">
        <f>IF($B332=" ","",IF(ISERROR(1/VLOOKUP($B332,'Justerad allokering kvv'!$B$1:$AG$700,MATCH(W$1,'Justerad allokering kvv'!$B$1:$AF$1,0),FALSE)),VLOOKUP($B332,'Allokerad kvv'!$B$2:$AV$700,MATCH(W$1,'Allokerad kvv'!$B$1:$AV$1,0),FALSE),VLOOKUP($B332,'Justerad allokering kvv'!$B$1:$AG$700,MATCH(W$1,'Justerad allokering kvv'!$B$1:$AF$1,0),FALSE)))</f>
        <v>0</v>
      </c>
      <c r="X332">
        <f>IF($B332=" ","",IF(ISERROR(1/VLOOKUP($B332,'Justerad allokering kvv'!$B$1:$AG$700,MATCH(X$1,'Justerad allokering kvv'!$B$1:$AF$1,0),FALSE)),VLOOKUP($B332,'Allokerad kvv'!$B$2:$AV$700,MATCH(X$1,'Allokerad kvv'!$B$1:$AV$1,0),FALSE),VLOOKUP($B332,'Justerad allokering kvv'!$B$1:$AG$700,MATCH(X$1,'Justerad allokering kvv'!$B$1:$AF$1,0),FALSE)))</f>
        <v>0</v>
      </c>
      <c r="Y332">
        <f>IF($B332=" ","",IF(ISERROR(1/VLOOKUP($B332,'Justerad allokering kvv'!$B$1:$AG$700,MATCH(Y$1,'Justerad allokering kvv'!$B$1:$AF$1,0),FALSE)),VLOOKUP($B332,'Allokerad kvv'!$B$2:$AV$700,MATCH(Y$1,'Allokerad kvv'!$B$1:$AV$1,0),FALSE),VLOOKUP($B332,'Justerad allokering kvv'!$B$1:$AG$700,MATCH(Y$1,'Justerad allokering kvv'!$B$1:$AF$1,0),FALSE)))</f>
        <v>0</v>
      </c>
      <c r="AB332">
        <f>IFERROR(VLOOKUP($B332,Kraftvärmeprod!$B$1:$AO$424,MATCH("Tillförd energi från rökgaskondensering (GWh)",Kraftvärmeprod!$B$1:$AG$1,0),FALSE)/1,0)</f>
        <v>0</v>
      </c>
      <c r="AE332" s="122">
        <f t="shared" si="20"/>
        <v>0</v>
      </c>
      <c r="AG332">
        <f t="shared" si="21"/>
        <v>0</v>
      </c>
      <c r="AH332">
        <f t="shared" si="22"/>
        <v>0</v>
      </c>
      <c r="AI332" t="str">
        <f>IF(AH332=0,"",AH332/VLOOKUP(B332,Kraftvärmeprod!$B$1:$BC$480,MATCH("Summa tillförd energi exklusive rökgaskondensering",Kraftvärmeprod!$B$1:$BC$1,0),FALSE))</f>
        <v/>
      </c>
      <c r="AK332">
        <f t="shared" si="23"/>
        <v>0</v>
      </c>
    </row>
    <row r="333" spans="1:37" x14ac:dyDescent="0.25">
      <c r="A333" s="2" t="s">
        <v>510</v>
      </c>
      <c r="B333" s="2" t="s">
        <v>511</v>
      </c>
      <c r="C333">
        <f>IF($B333=" ","",IF(ISERROR(1/VLOOKUP($B333,'Justerad allokering kvv'!$B$1:$AG$700,MATCH(C$1,'Justerad allokering kvv'!$B$1:$AF$1,0),FALSE)),VLOOKUP($B333,'Allokerad kvv'!$B$2:$AV$700,MATCH(C$1,'Allokerad kvv'!$B$1:$AV$1,0),FALSE),VLOOKUP($B333,'Justerad allokering kvv'!$B$1:$AG$700,MATCH(C$1,'Justerad allokering kvv'!$B$1:$AF$1,0),FALSE)))</f>
        <v>0</v>
      </c>
      <c r="D333">
        <f>IF($B333=" ","",IF(ISERROR(1/VLOOKUP($B333,'Justerad allokering kvv'!$B$1:$AG$700,MATCH(D$1,'Justerad allokering kvv'!$B$1:$AF$1,0),FALSE)),VLOOKUP($B333,'Allokerad kvv'!$B$2:$AV$700,MATCH(D$1,'Allokerad kvv'!$B$1:$AV$1,0),FALSE),VLOOKUP($B333,'Justerad allokering kvv'!$B$1:$AG$700,MATCH(D$1,'Justerad allokering kvv'!$B$1:$AF$1,0),FALSE)))</f>
        <v>0</v>
      </c>
      <c r="E333">
        <f>IF($B333=" ","",IF(ISERROR(1/VLOOKUP($B333,'Justerad allokering kvv'!$B$1:$AG$700,MATCH(E$1,'Justerad allokering kvv'!$B$1:$AF$1,0),FALSE)),VLOOKUP($B333,'Allokerad kvv'!$B$2:$AV$700,MATCH(E$1,'Allokerad kvv'!$B$1:$AV$1,0),FALSE),VLOOKUP($B333,'Justerad allokering kvv'!$B$1:$AG$700,MATCH(E$1,'Justerad allokering kvv'!$B$1:$AF$1,0),FALSE)))</f>
        <v>0</v>
      </c>
      <c r="F333">
        <f>IF($B333=" ","",IF(ISERROR(1/VLOOKUP($B333,'Justerad allokering kvv'!$B$1:$AG$700,MATCH(F$1,'Justerad allokering kvv'!$B$1:$AF$1,0),FALSE)),VLOOKUP($B333,'Allokerad kvv'!$B$2:$AV$700,MATCH(F$1,'Allokerad kvv'!$B$1:$AV$1,0),FALSE),VLOOKUP($B333,'Justerad allokering kvv'!$B$1:$AG$700,MATCH(F$1,'Justerad allokering kvv'!$B$1:$AF$1,0),FALSE)))</f>
        <v>0</v>
      </c>
      <c r="G333">
        <f>IF($B333=" ","",IF(ISERROR(1/VLOOKUP($B333,'Justerad allokering kvv'!$B$1:$AG$700,MATCH(G$1,'Justerad allokering kvv'!$B$1:$AF$1,0),FALSE)),VLOOKUP($B333,'Allokerad kvv'!$B$2:$AV$700,MATCH(G$1,'Allokerad kvv'!$B$1:$AV$1,0),FALSE),VLOOKUP($B333,'Justerad allokering kvv'!$B$1:$AG$700,MATCH(G$1,'Justerad allokering kvv'!$B$1:$AF$1,0),FALSE)))</f>
        <v>0</v>
      </c>
      <c r="H333">
        <f>IF($B333=" ","",IF(ISERROR(1/VLOOKUP($B333,'Justerad allokering kvv'!$B$1:$AG$700,MATCH(H$1,'Justerad allokering kvv'!$B$1:$AF$1,0),FALSE)),VLOOKUP($B333,'Allokerad kvv'!$B$2:$AV$700,MATCH(H$1,'Allokerad kvv'!$B$1:$AV$1,0),FALSE),VLOOKUP($B333,'Justerad allokering kvv'!$B$1:$AG$700,MATCH(H$1,'Justerad allokering kvv'!$B$1:$AF$1,0),FALSE)))</f>
        <v>0</v>
      </c>
      <c r="I333">
        <f>IF($B333=" ","",IF(ISERROR(1/VLOOKUP($B333,'Justerad allokering kvv'!$B$1:$AG$700,MATCH(I$1,'Justerad allokering kvv'!$B$1:$AF$1,0),FALSE)),VLOOKUP($B333,'Allokerad kvv'!$B$2:$AV$700,MATCH(I$1,'Allokerad kvv'!$B$1:$AV$1,0),FALSE),VLOOKUP($B333,'Justerad allokering kvv'!$B$1:$AG$700,MATCH(I$1,'Justerad allokering kvv'!$B$1:$AF$1,0),FALSE)))</f>
        <v>0</v>
      </c>
      <c r="J333">
        <f>IF($B333=" ","",IF(ISERROR(1/VLOOKUP($B333,'Justerad allokering kvv'!$B$1:$AG$700,MATCH(J$1,'Justerad allokering kvv'!$B$1:$AF$1,0),FALSE)),VLOOKUP($B333,'Allokerad kvv'!$B$2:$AV$700,MATCH(J$1,'Allokerad kvv'!$B$1:$AV$1,0),FALSE),VLOOKUP($B333,'Justerad allokering kvv'!$B$1:$AG$700,MATCH(J$1,'Justerad allokering kvv'!$B$1:$AF$1,0),FALSE)))</f>
        <v>0</v>
      </c>
      <c r="K333">
        <f>IF($B333=" ","",IF(ISERROR(1/VLOOKUP($B333,'Justerad allokering kvv'!$B$1:$AG$700,MATCH(K$1,'Justerad allokering kvv'!$B$1:$AF$1,0),FALSE)),VLOOKUP($B333,'Allokerad kvv'!$B$2:$AV$700,MATCH(K$1,'Allokerad kvv'!$B$1:$AV$1,0),FALSE),VLOOKUP($B333,'Justerad allokering kvv'!$B$1:$AG$700,MATCH(K$1,'Justerad allokering kvv'!$B$1:$AF$1,0),FALSE)))</f>
        <v>0</v>
      </c>
      <c r="L333">
        <f>IF($B333=" ","",IF(ISERROR(1/VLOOKUP($B333,'Justerad allokering kvv'!$B$1:$AG$700,MATCH(L$1,'Justerad allokering kvv'!$B$1:$AF$1,0),FALSE)),VLOOKUP($B333,'Allokerad kvv'!$B$2:$AV$700,MATCH(L$1,'Allokerad kvv'!$B$1:$AV$1,0),FALSE),VLOOKUP($B333,'Justerad allokering kvv'!$B$1:$AG$700,MATCH(L$1,'Justerad allokering kvv'!$B$1:$AF$1,0),FALSE)))</f>
        <v>0</v>
      </c>
      <c r="M333">
        <f>IF($B333=" ","",IF(ISERROR(1/VLOOKUP($B333,'Justerad allokering kvv'!$B$1:$AG$700,MATCH(M$1,'Justerad allokering kvv'!$B$1:$AF$1,0),FALSE)),VLOOKUP($B333,'Allokerad kvv'!$B$2:$AV$700,MATCH(M$1,'Allokerad kvv'!$B$1:$AV$1,0),FALSE),VLOOKUP($B333,'Justerad allokering kvv'!$B$1:$AG$700,MATCH(M$1,'Justerad allokering kvv'!$B$1:$AF$1,0),FALSE)))</f>
        <v>0</v>
      </c>
      <c r="N333">
        <f>IF($B333=" ","",IF(ISERROR(1/VLOOKUP($B333,'Justerad allokering kvv'!$B$1:$AG$700,MATCH(N$1,'Justerad allokering kvv'!$B$1:$AF$1,0),FALSE)),VLOOKUP($B333,'Allokerad kvv'!$B$2:$AV$700,MATCH(N$1,'Allokerad kvv'!$B$1:$AV$1,0),FALSE),VLOOKUP($B333,'Justerad allokering kvv'!$B$1:$AG$700,MATCH(N$1,'Justerad allokering kvv'!$B$1:$AF$1,0),FALSE)))</f>
        <v>0</v>
      </c>
      <c r="O333">
        <f>IF($B333=" ","",IF(ISERROR(1/VLOOKUP($B333,'Justerad allokering kvv'!$B$1:$AG$700,MATCH(O$1,'Justerad allokering kvv'!$B$1:$AF$1,0),FALSE)),VLOOKUP($B333,'Allokerad kvv'!$B$2:$AV$700,MATCH(O$1,'Allokerad kvv'!$B$1:$AV$1,0),FALSE),VLOOKUP($B333,'Justerad allokering kvv'!$B$1:$AG$700,MATCH(O$1,'Justerad allokering kvv'!$B$1:$AF$1,0),FALSE)))</f>
        <v>0</v>
      </c>
      <c r="P333">
        <f>IF($B333=" ","",IF(ISERROR(1/VLOOKUP($B333,'Justerad allokering kvv'!$B$1:$AG$700,MATCH(P$1,'Justerad allokering kvv'!$B$1:$AF$1,0),FALSE)),VLOOKUP($B333,'Allokerad kvv'!$B$2:$AV$700,MATCH(P$1,'Allokerad kvv'!$B$1:$AV$1,0),FALSE),VLOOKUP($B333,'Justerad allokering kvv'!$B$1:$AG$700,MATCH(P$1,'Justerad allokering kvv'!$B$1:$AF$1,0),FALSE)))</f>
        <v>0</v>
      </c>
      <c r="Q333">
        <f>IF($B333=" ","",IF(ISERROR(1/VLOOKUP($B333,'Justerad allokering kvv'!$B$1:$AG$700,MATCH(Q$1,'Justerad allokering kvv'!$B$1:$AF$1,0),FALSE)),VLOOKUP($B333,'Allokerad kvv'!$B$2:$AV$700,MATCH(Q$1,'Allokerad kvv'!$B$1:$AV$1,0),FALSE),VLOOKUP($B333,'Justerad allokering kvv'!$B$1:$AG$700,MATCH(Q$1,'Justerad allokering kvv'!$B$1:$AF$1,0),FALSE)))</f>
        <v>0</v>
      </c>
      <c r="R333">
        <f>IF($B333=" ","",IF(ISERROR(1/VLOOKUP($B333,'Justerad allokering kvv'!$B$1:$AG$700,MATCH(R$1,'Justerad allokering kvv'!$B$1:$AF$1,0),FALSE)),VLOOKUP($B333,'Allokerad kvv'!$B$2:$AV$700,MATCH(R$1,'Allokerad kvv'!$B$1:$AV$1,0),FALSE),VLOOKUP($B333,'Justerad allokering kvv'!$B$1:$AG$700,MATCH(R$1,'Justerad allokering kvv'!$B$1:$AF$1,0),FALSE)))</f>
        <v>0</v>
      </c>
      <c r="S333">
        <f>IF($B333=" ","",IF(ISERROR(1/VLOOKUP($B333,'Justerad allokering kvv'!$B$1:$AG$700,MATCH(S$1,'Justerad allokering kvv'!$B$1:$AF$1,0),FALSE)),VLOOKUP($B333,'Allokerad kvv'!$B$2:$AV$700,MATCH(S$1,'Allokerad kvv'!$B$1:$AV$1,0),FALSE),VLOOKUP($B333,'Justerad allokering kvv'!$B$1:$AG$700,MATCH(S$1,'Justerad allokering kvv'!$B$1:$AF$1,0),FALSE)))</f>
        <v>0</v>
      </c>
      <c r="T333">
        <f>IF($B333=" ","",IF(ISERROR(1/VLOOKUP($B333,'Justerad allokering kvv'!$B$1:$AG$700,MATCH(T$1,'Justerad allokering kvv'!$B$1:$AF$1,0),FALSE)),VLOOKUP($B333,'Allokerad kvv'!$B$2:$AV$700,MATCH(T$1,'Allokerad kvv'!$B$1:$AV$1,0),FALSE),VLOOKUP($B333,'Justerad allokering kvv'!$B$1:$AG$700,MATCH(T$1,'Justerad allokering kvv'!$B$1:$AF$1,0),FALSE)))</f>
        <v>0</v>
      </c>
      <c r="U333">
        <f>IF($B333=" ","",IF(ISERROR(1/VLOOKUP($B333,'Justerad allokering kvv'!$B$1:$AG$700,MATCH(U$1,'Justerad allokering kvv'!$B$1:$AF$1,0),FALSE)),VLOOKUP($B333,'Allokerad kvv'!$B$2:$AV$700,MATCH(U$1,'Allokerad kvv'!$B$1:$AV$1,0),FALSE),VLOOKUP($B333,'Justerad allokering kvv'!$B$1:$AG$700,MATCH(U$1,'Justerad allokering kvv'!$B$1:$AF$1,0),FALSE)))</f>
        <v>0</v>
      </c>
      <c r="V333">
        <f>IF($B333=" ","",IF(ISERROR(1/VLOOKUP($B333,'Justerad allokering kvv'!$B$1:$AG$700,MATCH(V$1,'Justerad allokering kvv'!$B$1:$AF$1,0),FALSE)),VLOOKUP($B333,'Allokerad kvv'!$B$2:$AV$700,MATCH(V$1,'Allokerad kvv'!$B$1:$AV$1,0),FALSE),VLOOKUP($B333,'Justerad allokering kvv'!$B$1:$AG$700,MATCH(V$1,'Justerad allokering kvv'!$B$1:$AF$1,0),FALSE)))</f>
        <v>0</v>
      </c>
      <c r="W333">
        <f>IF($B333=" ","",IF(ISERROR(1/VLOOKUP($B333,'Justerad allokering kvv'!$B$1:$AG$700,MATCH(W$1,'Justerad allokering kvv'!$B$1:$AF$1,0),FALSE)),VLOOKUP($B333,'Allokerad kvv'!$B$2:$AV$700,MATCH(W$1,'Allokerad kvv'!$B$1:$AV$1,0),FALSE),VLOOKUP($B333,'Justerad allokering kvv'!$B$1:$AG$700,MATCH(W$1,'Justerad allokering kvv'!$B$1:$AF$1,0),FALSE)))</f>
        <v>0</v>
      </c>
      <c r="X333">
        <f>IF($B333=" ","",IF(ISERROR(1/VLOOKUP($B333,'Justerad allokering kvv'!$B$1:$AG$700,MATCH(X$1,'Justerad allokering kvv'!$B$1:$AF$1,0),FALSE)),VLOOKUP($B333,'Allokerad kvv'!$B$2:$AV$700,MATCH(X$1,'Allokerad kvv'!$B$1:$AV$1,0),FALSE),VLOOKUP($B333,'Justerad allokering kvv'!$B$1:$AG$700,MATCH(X$1,'Justerad allokering kvv'!$B$1:$AF$1,0),FALSE)))</f>
        <v>0</v>
      </c>
      <c r="Y333">
        <f>IF($B333=" ","",IF(ISERROR(1/VLOOKUP($B333,'Justerad allokering kvv'!$B$1:$AG$700,MATCH(Y$1,'Justerad allokering kvv'!$B$1:$AF$1,0),FALSE)),VLOOKUP($B333,'Allokerad kvv'!$B$2:$AV$700,MATCH(Y$1,'Allokerad kvv'!$B$1:$AV$1,0),FALSE),VLOOKUP($B333,'Justerad allokering kvv'!$B$1:$AG$700,MATCH(Y$1,'Justerad allokering kvv'!$B$1:$AF$1,0),FALSE)))</f>
        <v>0</v>
      </c>
      <c r="AB333">
        <f>IFERROR(VLOOKUP($B333,Kraftvärmeprod!$B$1:$AO$424,MATCH("Tillförd energi från rökgaskondensering (GWh)",Kraftvärmeprod!$B$1:$AG$1,0),FALSE)/1,0)</f>
        <v>0</v>
      </c>
      <c r="AE333" s="122">
        <f t="shared" si="20"/>
        <v>0</v>
      </c>
      <c r="AG333">
        <f t="shared" si="21"/>
        <v>0</v>
      </c>
      <c r="AH333">
        <f t="shared" si="22"/>
        <v>0</v>
      </c>
      <c r="AI333" t="str">
        <f>IF(AH333=0,"",AH333/VLOOKUP(B333,Kraftvärmeprod!$B$1:$BC$480,MATCH("Summa tillförd energi exklusive rökgaskondensering",Kraftvärmeprod!$B$1:$BC$1,0),FALSE))</f>
        <v/>
      </c>
      <c r="AK333">
        <f t="shared" si="23"/>
        <v>0</v>
      </c>
    </row>
    <row r="334" spans="1:37" x14ac:dyDescent="0.25">
      <c r="A334" s="2" t="s">
        <v>510</v>
      </c>
      <c r="B334" s="2" t="s">
        <v>512</v>
      </c>
      <c r="C334">
        <f>IF($B334=" ","",IF(ISERROR(1/VLOOKUP($B334,'Justerad allokering kvv'!$B$1:$AG$700,MATCH(C$1,'Justerad allokering kvv'!$B$1:$AF$1,0),FALSE)),VLOOKUP($B334,'Allokerad kvv'!$B$2:$AV$700,MATCH(C$1,'Allokerad kvv'!$B$1:$AV$1,0),FALSE),VLOOKUP($B334,'Justerad allokering kvv'!$B$1:$AG$700,MATCH(C$1,'Justerad allokering kvv'!$B$1:$AF$1,0),FALSE)))</f>
        <v>0</v>
      </c>
      <c r="D334">
        <f>IF($B334=" ","",IF(ISERROR(1/VLOOKUP($B334,'Justerad allokering kvv'!$B$1:$AG$700,MATCH(D$1,'Justerad allokering kvv'!$B$1:$AF$1,0),FALSE)),VLOOKUP($B334,'Allokerad kvv'!$B$2:$AV$700,MATCH(D$1,'Allokerad kvv'!$B$1:$AV$1,0),FALSE),VLOOKUP($B334,'Justerad allokering kvv'!$B$1:$AG$700,MATCH(D$1,'Justerad allokering kvv'!$B$1:$AF$1,0),FALSE)))</f>
        <v>0</v>
      </c>
      <c r="E334">
        <f>IF($B334=" ","",IF(ISERROR(1/VLOOKUP($B334,'Justerad allokering kvv'!$B$1:$AG$700,MATCH(E$1,'Justerad allokering kvv'!$B$1:$AF$1,0),FALSE)),VLOOKUP($B334,'Allokerad kvv'!$B$2:$AV$700,MATCH(E$1,'Allokerad kvv'!$B$1:$AV$1,0),FALSE),VLOOKUP($B334,'Justerad allokering kvv'!$B$1:$AG$700,MATCH(E$1,'Justerad allokering kvv'!$B$1:$AF$1,0),FALSE)))</f>
        <v>0</v>
      </c>
      <c r="F334">
        <f>IF($B334=" ","",IF(ISERROR(1/VLOOKUP($B334,'Justerad allokering kvv'!$B$1:$AG$700,MATCH(F$1,'Justerad allokering kvv'!$B$1:$AF$1,0),FALSE)),VLOOKUP($B334,'Allokerad kvv'!$B$2:$AV$700,MATCH(F$1,'Allokerad kvv'!$B$1:$AV$1,0),FALSE),VLOOKUP($B334,'Justerad allokering kvv'!$B$1:$AG$700,MATCH(F$1,'Justerad allokering kvv'!$B$1:$AF$1,0),FALSE)))</f>
        <v>0</v>
      </c>
      <c r="G334">
        <f>IF($B334=" ","",IF(ISERROR(1/VLOOKUP($B334,'Justerad allokering kvv'!$B$1:$AG$700,MATCH(G$1,'Justerad allokering kvv'!$B$1:$AF$1,0),FALSE)),VLOOKUP($B334,'Allokerad kvv'!$B$2:$AV$700,MATCH(G$1,'Allokerad kvv'!$B$1:$AV$1,0),FALSE),VLOOKUP($B334,'Justerad allokering kvv'!$B$1:$AG$700,MATCH(G$1,'Justerad allokering kvv'!$B$1:$AF$1,0),FALSE)))</f>
        <v>0</v>
      </c>
      <c r="H334">
        <f>IF($B334=" ","",IF(ISERROR(1/VLOOKUP($B334,'Justerad allokering kvv'!$B$1:$AG$700,MATCH(H$1,'Justerad allokering kvv'!$B$1:$AF$1,0),FALSE)),VLOOKUP($B334,'Allokerad kvv'!$B$2:$AV$700,MATCH(H$1,'Allokerad kvv'!$B$1:$AV$1,0),FALSE),VLOOKUP($B334,'Justerad allokering kvv'!$B$1:$AG$700,MATCH(H$1,'Justerad allokering kvv'!$B$1:$AF$1,0),FALSE)))</f>
        <v>0</v>
      </c>
      <c r="I334">
        <f>IF($B334=" ","",IF(ISERROR(1/VLOOKUP($B334,'Justerad allokering kvv'!$B$1:$AG$700,MATCH(I$1,'Justerad allokering kvv'!$B$1:$AF$1,0),FALSE)),VLOOKUP($B334,'Allokerad kvv'!$B$2:$AV$700,MATCH(I$1,'Allokerad kvv'!$B$1:$AV$1,0),FALSE),VLOOKUP($B334,'Justerad allokering kvv'!$B$1:$AG$700,MATCH(I$1,'Justerad allokering kvv'!$B$1:$AF$1,0),FALSE)))</f>
        <v>0</v>
      </c>
      <c r="J334">
        <f>IF($B334=" ","",IF(ISERROR(1/VLOOKUP($B334,'Justerad allokering kvv'!$B$1:$AG$700,MATCH(J$1,'Justerad allokering kvv'!$B$1:$AF$1,0),FALSE)),VLOOKUP($B334,'Allokerad kvv'!$B$2:$AV$700,MATCH(J$1,'Allokerad kvv'!$B$1:$AV$1,0),FALSE),VLOOKUP($B334,'Justerad allokering kvv'!$B$1:$AG$700,MATCH(J$1,'Justerad allokering kvv'!$B$1:$AF$1,0),FALSE)))</f>
        <v>0</v>
      </c>
      <c r="K334">
        <f>IF($B334=" ","",IF(ISERROR(1/VLOOKUP($B334,'Justerad allokering kvv'!$B$1:$AG$700,MATCH(K$1,'Justerad allokering kvv'!$B$1:$AF$1,0),FALSE)),VLOOKUP($B334,'Allokerad kvv'!$B$2:$AV$700,MATCH(K$1,'Allokerad kvv'!$B$1:$AV$1,0),FALSE),VLOOKUP($B334,'Justerad allokering kvv'!$B$1:$AG$700,MATCH(K$1,'Justerad allokering kvv'!$B$1:$AF$1,0),FALSE)))</f>
        <v>0</v>
      </c>
      <c r="L334">
        <f>IF($B334=" ","",IF(ISERROR(1/VLOOKUP($B334,'Justerad allokering kvv'!$B$1:$AG$700,MATCH(L$1,'Justerad allokering kvv'!$B$1:$AF$1,0),FALSE)),VLOOKUP($B334,'Allokerad kvv'!$B$2:$AV$700,MATCH(L$1,'Allokerad kvv'!$B$1:$AV$1,0),FALSE),VLOOKUP($B334,'Justerad allokering kvv'!$B$1:$AG$700,MATCH(L$1,'Justerad allokering kvv'!$B$1:$AF$1,0),FALSE)))</f>
        <v>0</v>
      </c>
      <c r="M334">
        <f>IF($B334=" ","",IF(ISERROR(1/VLOOKUP($B334,'Justerad allokering kvv'!$B$1:$AG$700,MATCH(M$1,'Justerad allokering kvv'!$B$1:$AF$1,0),FALSE)),VLOOKUP($B334,'Allokerad kvv'!$B$2:$AV$700,MATCH(M$1,'Allokerad kvv'!$B$1:$AV$1,0),FALSE),VLOOKUP($B334,'Justerad allokering kvv'!$B$1:$AG$700,MATCH(M$1,'Justerad allokering kvv'!$B$1:$AF$1,0),FALSE)))</f>
        <v>0</v>
      </c>
      <c r="N334">
        <f>IF($B334=" ","",IF(ISERROR(1/VLOOKUP($B334,'Justerad allokering kvv'!$B$1:$AG$700,MATCH(N$1,'Justerad allokering kvv'!$B$1:$AF$1,0),FALSE)),VLOOKUP($B334,'Allokerad kvv'!$B$2:$AV$700,MATCH(N$1,'Allokerad kvv'!$B$1:$AV$1,0),FALSE),VLOOKUP($B334,'Justerad allokering kvv'!$B$1:$AG$700,MATCH(N$1,'Justerad allokering kvv'!$B$1:$AF$1,0),FALSE)))</f>
        <v>0</v>
      </c>
      <c r="O334">
        <f>IF($B334=" ","",IF(ISERROR(1/VLOOKUP($B334,'Justerad allokering kvv'!$B$1:$AG$700,MATCH(O$1,'Justerad allokering kvv'!$B$1:$AF$1,0),FALSE)),VLOOKUP($B334,'Allokerad kvv'!$B$2:$AV$700,MATCH(O$1,'Allokerad kvv'!$B$1:$AV$1,0),FALSE),VLOOKUP($B334,'Justerad allokering kvv'!$B$1:$AG$700,MATCH(O$1,'Justerad allokering kvv'!$B$1:$AF$1,0),FALSE)))</f>
        <v>0</v>
      </c>
      <c r="P334">
        <f>IF($B334=" ","",IF(ISERROR(1/VLOOKUP($B334,'Justerad allokering kvv'!$B$1:$AG$700,MATCH(P$1,'Justerad allokering kvv'!$B$1:$AF$1,0),FALSE)),VLOOKUP($B334,'Allokerad kvv'!$B$2:$AV$700,MATCH(P$1,'Allokerad kvv'!$B$1:$AV$1,0),FALSE),VLOOKUP($B334,'Justerad allokering kvv'!$B$1:$AG$700,MATCH(P$1,'Justerad allokering kvv'!$B$1:$AF$1,0),FALSE)))</f>
        <v>0</v>
      </c>
      <c r="Q334">
        <f>IF($B334=" ","",IF(ISERROR(1/VLOOKUP($B334,'Justerad allokering kvv'!$B$1:$AG$700,MATCH(Q$1,'Justerad allokering kvv'!$B$1:$AF$1,0),FALSE)),VLOOKUP($B334,'Allokerad kvv'!$B$2:$AV$700,MATCH(Q$1,'Allokerad kvv'!$B$1:$AV$1,0),FALSE),VLOOKUP($B334,'Justerad allokering kvv'!$B$1:$AG$700,MATCH(Q$1,'Justerad allokering kvv'!$B$1:$AF$1,0),FALSE)))</f>
        <v>0</v>
      </c>
      <c r="R334">
        <f>IF($B334=" ","",IF(ISERROR(1/VLOOKUP($B334,'Justerad allokering kvv'!$B$1:$AG$700,MATCH(R$1,'Justerad allokering kvv'!$B$1:$AF$1,0),FALSE)),VLOOKUP($B334,'Allokerad kvv'!$B$2:$AV$700,MATCH(R$1,'Allokerad kvv'!$B$1:$AV$1,0),FALSE),VLOOKUP($B334,'Justerad allokering kvv'!$B$1:$AG$700,MATCH(R$1,'Justerad allokering kvv'!$B$1:$AF$1,0),FALSE)))</f>
        <v>0</v>
      </c>
      <c r="S334">
        <f>IF($B334=" ","",IF(ISERROR(1/VLOOKUP($B334,'Justerad allokering kvv'!$B$1:$AG$700,MATCH(S$1,'Justerad allokering kvv'!$B$1:$AF$1,0),FALSE)),VLOOKUP($B334,'Allokerad kvv'!$B$2:$AV$700,MATCH(S$1,'Allokerad kvv'!$B$1:$AV$1,0),FALSE),VLOOKUP($B334,'Justerad allokering kvv'!$B$1:$AG$700,MATCH(S$1,'Justerad allokering kvv'!$B$1:$AF$1,0),FALSE)))</f>
        <v>0</v>
      </c>
      <c r="T334">
        <f>IF($B334=" ","",IF(ISERROR(1/VLOOKUP($B334,'Justerad allokering kvv'!$B$1:$AG$700,MATCH(T$1,'Justerad allokering kvv'!$B$1:$AF$1,0),FALSE)),VLOOKUP($B334,'Allokerad kvv'!$B$2:$AV$700,MATCH(T$1,'Allokerad kvv'!$B$1:$AV$1,0),FALSE),VLOOKUP($B334,'Justerad allokering kvv'!$B$1:$AG$700,MATCH(T$1,'Justerad allokering kvv'!$B$1:$AF$1,0),FALSE)))</f>
        <v>0</v>
      </c>
      <c r="U334">
        <f>IF($B334=" ","",IF(ISERROR(1/VLOOKUP($B334,'Justerad allokering kvv'!$B$1:$AG$700,MATCH(U$1,'Justerad allokering kvv'!$B$1:$AF$1,0),FALSE)),VLOOKUP($B334,'Allokerad kvv'!$B$2:$AV$700,MATCH(U$1,'Allokerad kvv'!$B$1:$AV$1,0),FALSE),VLOOKUP($B334,'Justerad allokering kvv'!$B$1:$AG$700,MATCH(U$1,'Justerad allokering kvv'!$B$1:$AF$1,0),FALSE)))</f>
        <v>0</v>
      </c>
      <c r="V334">
        <f>IF($B334=" ","",IF(ISERROR(1/VLOOKUP($B334,'Justerad allokering kvv'!$B$1:$AG$700,MATCH(V$1,'Justerad allokering kvv'!$B$1:$AF$1,0),FALSE)),VLOOKUP($B334,'Allokerad kvv'!$B$2:$AV$700,MATCH(V$1,'Allokerad kvv'!$B$1:$AV$1,0),FALSE),VLOOKUP($B334,'Justerad allokering kvv'!$B$1:$AG$700,MATCH(V$1,'Justerad allokering kvv'!$B$1:$AF$1,0),FALSE)))</f>
        <v>0</v>
      </c>
      <c r="W334">
        <f>IF($B334=" ","",IF(ISERROR(1/VLOOKUP($B334,'Justerad allokering kvv'!$B$1:$AG$700,MATCH(W$1,'Justerad allokering kvv'!$B$1:$AF$1,0),FALSE)),VLOOKUP($B334,'Allokerad kvv'!$B$2:$AV$700,MATCH(W$1,'Allokerad kvv'!$B$1:$AV$1,0),FALSE),VLOOKUP($B334,'Justerad allokering kvv'!$B$1:$AG$700,MATCH(W$1,'Justerad allokering kvv'!$B$1:$AF$1,0),FALSE)))</f>
        <v>0</v>
      </c>
      <c r="X334">
        <f>IF($B334=" ","",IF(ISERROR(1/VLOOKUP($B334,'Justerad allokering kvv'!$B$1:$AG$700,MATCH(X$1,'Justerad allokering kvv'!$B$1:$AF$1,0),FALSE)),VLOOKUP($B334,'Allokerad kvv'!$B$2:$AV$700,MATCH(X$1,'Allokerad kvv'!$B$1:$AV$1,0),FALSE),VLOOKUP($B334,'Justerad allokering kvv'!$B$1:$AG$700,MATCH(X$1,'Justerad allokering kvv'!$B$1:$AF$1,0),FALSE)))</f>
        <v>0</v>
      </c>
      <c r="Y334">
        <f>IF($B334=" ","",IF(ISERROR(1/VLOOKUP($B334,'Justerad allokering kvv'!$B$1:$AG$700,MATCH(Y$1,'Justerad allokering kvv'!$B$1:$AF$1,0),FALSE)),VLOOKUP($B334,'Allokerad kvv'!$B$2:$AV$700,MATCH(Y$1,'Allokerad kvv'!$B$1:$AV$1,0),FALSE),VLOOKUP($B334,'Justerad allokering kvv'!$B$1:$AG$700,MATCH(Y$1,'Justerad allokering kvv'!$B$1:$AF$1,0),FALSE)))</f>
        <v>0</v>
      </c>
      <c r="AB334">
        <f>IFERROR(VLOOKUP($B334,Kraftvärmeprod!$B$1:$AO$424,MATCH("Tillförd energi från rökgaskondensering (GWh)",Kraftvärmeprod!$B$1:$AG$1,0),FALSE)/1,0)</f>
        <v>0</v>
      </c>
      <c r="AE334" s="122">
        <f t="shared" si="20"/>
        <v>0</v>
      </c>
      <c r="AG334">
        <f t="shared" si="21"/>
        <v>0</v>
      </c>
      <c r="AH334">
        <f t="shared" si="22"/>
        <v>0</v>
      </c>
      <c r="AI334" t="str">
        <f>IF(AH334=0,"",AH334/VLOOKUP(B334,Kraftvärmeprod!$B$1:$BC$480,MATCH("Summa tillförd energi exklusive rökgaskondensering",Kraftvärmeprod!$B$1:$BC$1,0),FALSE))</f>
        <v/>
      </c>
      <c r="AK334">
        <f t="shared" si="23"/>
        <v>0</v>
      </c>
    </row>
    <row r="335" spans="1:37" x14ac:dyDescent="0.25">
      <c r="A335" s="2" t="s">
        <v>510</v>
      </c>
      <c r="B335" s="2" t="s">
        <v>513</v>
      </c>
      <c r="C335">
        <f>IF($B335=" ","",IF(ISERROR(1/VLOOKUP($B335,'Justerad allokering kvv'!$B$1:$AG$700,MATCH(C$1,'Justerad allokering kvv'!$B$1:$AF$1,0),FALSE)),VLOOKUP($B335,'Allokerad kvv'!$B$2:$AV$700,MATCH(C$1,'Allokerad kvv'!$B$1:$AV$1,0),FALSE),VLOOKUP($B335,'Justerad allokering kvv'!$B$1:$AG$700,MATCH(C$1,'Justerad allokering kvv'!$B$1:$AF$1,0),FALSE)))</f>
        <v>0</v>
      </c>
      <c r="D335">
        <f>IF($B335=" ","",IF(ISERROR(1/VLOOKUP($B335,'Justerad allokering kvv'!$B$1:$AG$700,MATCH(D$1,'Justerad allokering kvv'!$B$1:$AF$1,0),FALSE)),VLOOKUP($B335,'Allokerad kvv'!$B$2:$AV$700,MATCH(D$1,'Allokerad kvv'!$B$1:$AV$1,0),FALSE),VLOOKUP($B335,'Justerad allokering kvv'!$B$1:$AG$700,MATCH(D$1,'Justerad allokering kvv'!$B$1:$AF$1,0),FALSE)))</f>
        <v>0</v>
      </c>
      <c r="E335">
        <f>IF($B335=" ","",IF(ISERROR(1/VLOOKUP($B335,'Justerad allokering kvv'!$B$1:$AG$700,MATCH(E$1,'Justerad allokering kvv'!$B$1:$AF$1,0),FALSE)),VLOOKUP($B335,'Allokerad kvv'!$B$2:$AV$700,MATCH(E$1,'Allokerad kvv'!$B$1:$AV$1,0),FALSE),VLOOKUP($B335,'Justerad allokering kvv'!$B$1:$AG$700,MATCH(E$1,'Justerad allokering kvv'!$B$1:$AF$1,0),FALSE)))</f>
        <v>0</v>
      </c>
      <c r="F335">
        <f>IF($B335=" ","",IF(ISERROR(1/VLOOKUP($B335,'Justerad allokering kvv'!$B$1:$AG$700,MATCH(F$1,'Justerad allokering kvv'!$B$1:$AF$1,0),FALSE)),VLOOKUP($B335,'Allokerad kvv'!$B$2:$AV$700,MATCH(F$1,'Allokerad kvv'!$B$1:$AV$1,0),FALSE),VLOOKUP($B335,'Justerad allokering kvv'!$B$1:$AG$700,MATCH(F$1,'Justerad allokering kvv'!$B$1:$AF$1,0),FALSE)))</f>
        <v>0</v>
      </c>
      <c r="G335">
        <f>IF($B335=" ","",IF(ISERROR(1/VLOOKUP($B335,'Justerad allokering kvv'!$B$1:$AG$700,MATCH(G$1,'Justerad allokering kvv'!$B$1:$AF$1,0),FALSE)),VLOOKUP($B335,'Allokerad kvv'!$B$2:$AV$700,MATCH(G$1,'Allokerad kvv'!$B$1:$AV$1,0),FALSE),VLOOKUP($B335,'Justerad allokering kvv'!$B$1:$AG$700,MATCH(G$1,'Justerad allokering kvv'!$B$1:$AF$1,0),FALSE)))</f>
        <v>0</v>
      </c>
      <c r="H335">
        <f>IF($B335=" ","",IF(ISERROR(1/VLOOKUP($B335,'Justerad allokering kvv'!$B$1:$AG$700,MATCH(H$1,'Justerad allokering kvv'!$B$1:$AF$1,0),FALSE)),VLOOKUP($B335,'Allokerad kvv'!$B$2:$AV$700,MATCH(H$1,'Allokerad kvv'!$B$1:$AV$1,0),FALSE),VLOOKUP($B335,'Justerad allokering kvv'!$B$1:$AG$700,MATCH(H$1,'Justerad allokering kvv'!$B$1:$AF$1,0),FALSE)))</f>
        <v>0</v>
      </c>
      <c r="I335">
        <f>IF($B335=" ","",IF(ISERROR(1/VLOOKUP($B335,'Justerad allokering kvv'!$B$1:$AG$700,MATCH(I$1,'Justerad allokering kvv'!$B$1:$AF$1,0),FALSE)),VLOOKUP($B335,'Allokerad kvv'!$B$2:$AV$700,MATCH(I$1,'Allokerad kvv'!$B$1:$AV$1,0),FALSE),VLOOKUP($B335,'Justerad allokering kvv'!$B$1:$AG$700,MATCH(I$1,'Justerad allokering kvv'!$B$1:$AF$1,0),FALSE)))</f>
        <v>0</v>
      </c>
      <c r="J335">
        <f>IF($B335=" ","",IF(ISERROR(1/VLOOKUP($B335,'Justerad allokering kvv'!$B$1:$AG$700,MATCH(J$1,'Justerad allokering kvv'!$B$1:$AF$1,0),FALSE)),VLOOKUP($B335,'Allokerad kvv'!$B$2:$AV$700,MATCH(J$1,'Allokerad kvv'!$B$1:$AV$1,0),FALSE),VLOOKUP($B335,'Justerad allokering kvv'!$B$1:$AG$700,MATCH(J$1,'Justerad allokering kvv'!$B$1:$AF$1,0),FALSE)))</f>
        <v>0</v>
      </c>
      <c r="K335">
        <f>IF($B335=" ","",IF(ISERROR(1/VLOOKUP($B335,'Justerad allokering kvv'!$B$1:$AG$700,MATCH(K$1,'Justerad allokering kvv'!$B$1:$AF$1,0),FALSE)),VLOOKUP($B335,'Allokerad kvv'!$B$2:$AV$700,MATCH(K$1,'Allokerad kvv'!$B$1:$AV$1,0),FALSE),VLOOKUP($B335,'Justerad allokering kvv'!$B$1:$AG$700,MATCH(K$1,'Justerad allokering kvv'!$B$1:$AF$1,0),FALSE)))</f>
        <v>0</v>
      </c>
      <c r="L335">
        <f>IF($B335=" ","",IF(ISERROR(1/VLOOKUP($B335,'Justerad allokering kvv'!$B$1:$AG$700,MATCH(L$1,'Justerad allokering kvv'!$B$1:$AF$1,0),FALSE)),VLOOKUP($B335,'Allokerad kvv'!$B$2:$AV$700,MATCH(L$1,'Allokerad kvv'!$B$1:$AV$1,0),FALSE),VLOOKUP($B335,'Justerad allokering kvv'!$B$1:$AG$700,MATCH(L$1,'Justerad allokering kvv'!$B$1:$AF$1,0),FALSE)))</f>
        <v>0</v>
      </c>
      <c r="M335">
        <f>IF($B335=" ","",IF(ISERROR(1/VLOOKUP($B335,'Justerad allokering kvv'!$B$1:$AG$700,MATCH(M$1,'Justerad allokering kvv'!$B$1:$AF$1,0),FALSE)),VLOOKUP($B335,'Allokerad kvv'!$B$2:$AV$700,MATCH(M$1,'Allokerad kvv'!$B$1:$AV$1,0),FALSE),VLOOKUP($B335,'Justerad allokering kvv'!$B$1:$AG$700,MATCH(M$1,'Justerad allokering kvv'!$B$1:$AF$1,0),FALSE)))</f>
        <v>0</v>
      </c>
      <c r="N335">
        <f>IF($B335=" ","",IF(ISERROR(1/VLOOKUP($B335,'Justerad allokering kvv'!$B$1:$AG$700,MATCH(N$1,'Justerad allokering kvv'!$B$1:$AF$1,0),FALSE)),VLOOKUP($B335,'Allokerad kvv'!$B$2:$AV$700,MATCH(N$1,'Allokerad kvv'!$B$1:$AV$1,0),FALSE),VLOOKUP($B335,'Justerad allokering kvv'!$B$1:$AG$700,MATCH(N$1,'Justerad allokering kvv'!$B$1:$AF$1,0),FALSE)))</f>
        <v>0</v>
      </c>
      <c r="O335">
        <f>IF($B335=" ","",IF(ISERROR(1/VLOOKUP($B335,'Justerad allokering kvv'!$B$1:$AG$700,MATCH(O$1,'Justerad allokering kvv'!$B$1:$AF$1,0),FALSE)),VLOOKUP($B335,'Allokerad kvv'!$B$2:$AV$700,MATCH(O$1,'Allokerad kvv'!$B$1:$AV$1,0),FALSE),VLOOKUP($B335,'Justerad allokering kvv'!$B$1:$AG$700,MATCH(O$1,'Justerad allokering kvv'!$B$1:$AF$1,0),FALSE)))</f>
        <v>0</v>
      </c>
      <c r="P335">
        <f>IF($B335=" ","",IF(ISERROR(1/VLOOKUP($B335,'Justerad allokering kvv'!$B$1:$AG$700,MATCH(P$1,'Justerad allokering kvv'!$B$1:$AF$1,0),FALSE)),VLOOKUP($B335,'Allokerad kvv'!$B$2:$AV$700,MATCH(P$1,'Allokerad kvv'!$B$1:$AV$1,0),FALSE),VLOOKUP($B335,'Justerad allokering kvv'!$B$1:$AG$700,MATCH(P$1,'Justerad allokering kvv'!$B$1:$AF$1,0),FALSE)))</f>
        <v>0</v>
      </c>
      <c r="Q335">
        <f>IF($B335=" ","",IF(ISERROR(1/VLOOKUP($B335,'Justerad allokering kvv'!$B$1:$AG$700,MATCH(Q$1,'Justerad allokering kvv'!$B$1:$AF$1,0),FALSE)),VLOOKUP($B335,'Allokerad kvv'!$B$2:$AV$700,MATCH(Q$1,'Allokerad kvv'!$B$1:$AV$1,0),FALSE),VLOOKUP($B335,'Justerad allokering kvv'!$B$1:$AG$700,MATCH(Q$1,'Justerad allokering kvv'!$B$1:$AF$1,0),FALSE)))</f>
        <v>0</v>
      </c>
      <c r="R335">
        <f>IF($B335=" ","",IF(ISERROR(1/VLOOKUP($B335,'Justerad allokering kvv'!$B$1:$AG$700,MATCH(R$1,'Justerad allokering kvv'!$B$1:$AF$1,0),FALSE)),VLOOKUP($B335,'Allokerad kvv'!$B$2:$AV$700,MATCH(R$1,'Allokerad kvv'!$B$1:$AV$1,0),FALSE),VLOOKUP($B335,'Justerad allokering kvv'!$B$1:$AG$700,MATCH(R$1,'Justerad allokering kvv'!$B$1:$AF$1,0),FALSE)))</f>
        <v>0</v>
      </c>
      <c r="S335">
        <f>IF($B335=" ","",IF(ISERROR(1/VLOOKUP($B335,'Justerad allokering kvv'!$B$1:$AG$700,MATCH(S$1,'Justerad allokering kvv'!$B$1:$AF$1,0),FALSE)),VLOOKUP($B335,'Allokerad kvv'!$B$2:$AV$700,MATCH(S$1,'Allokerad kvv'!$B$1:$AV$1,0),FALSE),VLOOKUP($B335,'Justerad allokering kvv'!$B$1:$AG$700,MATCH(S$1,'Justerad allokering kvv'!$B$1:$AF$1,0),FALSE)))</f>
        <v>0</v>
      </c>
      <c r="T335">
        <f>IF($B335=" ","",IF(ISERROR(1/VLOOKUP($B335,'Justerad allokering kvv'!$B$1:$AG$700,MATCH(T$1,'Justerad allokering kvv'!$B$1:$AF$1,0),FALSE)),VLOOKUP($B335,'Allokerad kvv'!$B$2:$AV$700,MATCH(T$1,'Allokerad kvv'!$B$1:$AV$1,0),FALSE),VLOOKUP($B335,'Justerad allokering kvv'!$B$1:$AG$700,MATCH(T$1,'Justerad allokering kvv'!$B$1:$AF$1,0),FALSE)))</f>
        <v>0</v>
      </c>
      <c r="U335">
        <f>IF($B335=" ","",IF(ISERROR(1/VLOOKUP($B335,'Justerad allokering kvv'!$B$1:$AG$700,MATCH(U$1,'Justerad allokering kvv'!$B$1:$AF$1,0),FALSE)),VLOOKUP($B335,'Allokerad kvv'!$B$2:$AV$700,MATCH(U$1,'Allokerad kvv'!$B$1:$AV$1,0),FALSE),VLOOKUP($B335,'Justerad allokering kvv'!$B$1:$AG$700,MATCH(U$1,'Justerad allokering kvv'!$B$1:$AF$1,0),FALSE)))</f>
        <v>0</v>
      </c>
      <c r="V335">
        <f>IF($B335=" ","",IF(ISERROR(1/VLOOKUP($B335,'Justerad allokering kvv'!$B$1:$AG$700,MATCH(V$1,'Justerad allokering kvv'!$B$1:$AF$1,0),FALSE)),VLOOKUP($B335,'Allokerad kvv'!$B$2:$AV$700,MATCH(V$1,'Allokerad kvv'!$B$1:$AV$1,0),FALSE),VLOOKUP($B335,'Justerad allokering kvv'!$B$1:$AG$700,MATCH(V$1,'Justerad allokering kvv'!$B$1:$AF$1,0),FALSE)))</f>
        <v>0</v>
      </c>
      <c r="W335">
        <f>IF($B335=" ","",IF(ISERROR(1/VLOOKUP($B335,'Justerad allokering kvv'!$B$1:$AG$700,MATCH(W$1,'Justerad allokering kvv'!$B$1:$AF$1,0),FALSE)),VLOOKUP($B335,'Allokerad kvv'!$B$2:$AV$700,MATCH(W$1,'Allokerad kvv'!$B$1:$AV$1,0),FALSE),VLOOKUP($B335,'Justerad allokering kvv'!$B$1:$AG$700,MATCH(W$1,'Justerad allokering kvv'!$B$1:$AF$1,0),FALSE)))</f>
        <v>0</v>
      </c>
      <c r="X335">
        <f>IF($B335=" ","",IF(ISERROR(1/VLOOKUP($B335,'Justerad allokering kvv'!$B$1:$AG$700,MATCH(X$1,'Justerad allokering kvv'!$B$1:$AF$1,0),FALSE)),VLOOKUP($B335,'Allokerad kvv'!$B$2:$AV$700,MATCH(X$1,'Allokerad kvv'!$B$1:$AV$1,0),FALSE),VLOOKUP($B335,'Justerad allokering kvv'!$B$1:$AG$700,MATCH(X$1,'Justerad allokering kvv'!$B$1:$AF$1,0),FALSE)))</f>
        <v>0</v>
      </c>
      <c r="Y335">
        <f>IF($B335=" ","",IF(ISERROR(1/VLOOKUP($B335,'Justerad allokering kvv'!$B$1:$AG$700,MATCH(Y$1,'Justerad allokering kvv'!$B$1:$AF$1,0),FALSE)),VLOOKUP($B335,'Allokerad kvv'!$B$2:$AV$700,MATCH(Y$1,'Allokerad kvv'!$B$1:$AV$1,0),FALSE),VLOOKUP($B335,'Justerad allokering kvv'!$B$1:$AG$700,MATCH(Y$1,'Justerad allokering kvv'!$B$1:$AF$1,0),FALSE)))</f>
        <v>0</v>
      </c>
      <c r="AB335">
        <f>IFERROR(VLOOKUP($B335,Kraftvärmeprod!$B$1:$AO$424,MATCH("Tillförd energi från rökgaskondensering (GWh)",Kraftvärmeprod!$B$1:$AG$1,0),FALSE)/1,0)</f>
        <v>0</v>
      </c>
      <c r="AE335" s="122">
        <f t="shared" si="20"/>
        <v>0</v>
      </c>
      <c r="AG335">
        <f t="shared" si="21"/>
        <v>0</v>
      </c>
      <c r="AH335">
        <f t="shared" si="22"/>
        <v>0</v>
      </c>
      <c r="AI335" t="str">
        <f>IF(AH335=0,"",AH335/VLOOKUP(B335,Kraftvärmeprod!$B$1:$BC$480,MATCH("Summa tillförd energi exklusive rökgaskondensering",Kraftvärmeprod!$B$1:$BC$1,0),FALSE))</f>
        <v/>
      </c>
      <c r="AK335">
        <f t="shared" si="23"/>
        <v>0</v>
      </c>
    </row>
    <row r="336" spans="1:37" x14ac:dyDescent="0.25">
      <c r="A336" s="2" t="s">
        <v>510</v>
      </c>
      <c r="B336" s="2" t="s">
        <v>514</v>
      </c>
      <c r="C336">
        <f>IF($B336=" ","",IF(ISERROR(1/VLOOKUP($B336,'Justerad allokering kvv'!$B$1:$AG$700,MATCH(C$1,'Justerad allokering kvv'!$B$1:$AF$1,0),FALSE)),VLOOKUP($B336,'Allokerad kvv'!$B$2:$AV$700,MATCH(C$1,'Allokerad kvv'!$B$1:$AV$1,0),FALSE),VLOOKUP($B336,'Justerad allokering kvv'!$B$1:$AG$700,MATCH(C$1,'Justerad allokering kvv'!$B$1:$AF$1,0),FALSE)))</f>
        <v>238.9</v>
      </c>
      <c r="D336">
        <f>IF($B336=" ","",IF(ISERROR(1/VLOOKUP($B336,'Justerad allokering kvv'!$B$1:$AG$700,MATCH(D$1,'Justerad allokering kvv'!$B$1:$AF$1,0),FALSE)),VLOOKUP($B336,'Allokerad kvv'!$B$2:$AV$700,MATCH(D$1,'Allokerad kvv'!$B$1:$AV$1,0),FALSE),VLOOKUP($B336,'Justerad allokering kvv'!$B$1:$AG$700,MATCH(D$1,'Justerad allokering kvv'!$B$1:$AF$1,0),FALSE)))</f>
        <v>0</v>
      </c>
      <c r="E336">
        <f>IF($B336=" ","",IF(ISERROR(1/VLOOKUP($B336,'Justerad allokering kvv'!$B$1:$AG$700,MATCH(E$1,'Justerad allokering kvv'!$B$1:$AF$1,0),FALSE)),VLOOKUP($B336,'Allokerad kvv'!$B$2:$AV$700,MATCH(E$1,'Allokerad kvv'!$B$1:$AV$1,0),FALSE),VLOOKUP($B336,'Justerad allokering kvv'!$B$1:$AG$700,MATCH(E$1,'Justerad allokering kvv'!$B$1:$AF$1,0),FALSE)))</f>
        <v>103</v>
      </c>
      <c r="F336">
        <f>IF($B336=" ","",IF(ISERROR(1/VLOOKUP($B336,'Justerad allokering kvv'!$B$1:$AG$700,MATCH(F$1,'Justerad allokering kvv'!$B$1:$AF$1,0),FALSE)),VLOOKUP($B336,'Allokerad kvv'!$B$2:$AV$700,MATCH(F$1,'Allokerad kvv'!$B$1:$AV$1,0),FALSE),VLOOKUP($B336,'Justerad allokering kvv'!$B$1:$AG$700,MATCH(F$1,'Justerad allokering kvv'!$B$1:$AF$1,0),FALSE)))</f>
        <v>0</v>
      </c>
      <c r="G336">
        <f>IF($B336=" ","",IF(ISERROR(1/VLOOKUP($B336,'Justerad allokering kvv'!$B$1:$AG$700,MATCH(G$1,'Justerad allokering kvv'!$B$1:$AF$1,0),FALSE)),VLOOKUP($B336,'Allokerad kvv'!$B$2:$AV$700,MATCH(G$1,'Allokerad kvv'!$B$1:$AV$1,0),FALSE),VLOOKUP($B336,'Justerad allokering kvv'!$B$1:$AG$700,MATCH(G$1,'Justerad allokering kvv'!$B$1:$AF$1,0),FALSE)))</f>
        <v>7.3</v>
      </c>
      <c r="H336">
        <f>IF($B336=" ","",IF(ISERROR(1/VLOOKUP($B336,'Justerad allokering kvv'!$B$1:$AG$700,MATCH(H$1,'Justerad allokering kvv'!$B$1:$AF$1,0),FALSE)),VLOOKUP($B336,'Allokerad kvv'!$B$2:$AV$700,MATCH(H$1,'Allokerad kvv'!$B$1:$AV$1,0),FALSE),VLOOKUP($B336,'Justerad allokering kvv'!$B$1:$AG$700,MATCH(H$1,'Justerad allokering kvv'!$B$1:$AF$1,0),FALSE)))</f>
        <v>0</v>
      </c>
      <c r="I336">
        <f>IF($B336=" ","",IF(ISERROR(1/VLOOKUP($B336,'Justerad allokering kvv'!$B$1:$AG$700,MATCH(I$1,'Justerad allokering kvv'!$B$1:$AF$1,0),FALSE)),VLOOKUP($B336,'Allokerad kvv'!$B$2:$AV$700,MATCH(I$1,'Allokerad kvv'!$B$1:$AV$1,0),FALSE),VLOOKUP($B336,'Justerad allokering kvv'!$B$1:$AG$700,MATCH(I$1,'Justerad allokering kvv'!$B$1:$AF$1,0),FALSE)))</f>
        <v>0</v>
      </c>
      <c r="J336">
        <f>IF($B336=" ","",IF(ISERROR(1/VLOOKUP($B336,'Justerad allokering kvv'!$B$1:$AG$700,MATCH(J$1,'Justerad allokering kvv'!$B$1:$AF$1,0),FALSE)),VLOOKUP($B336,'Allokerad kvv'!$B$2:$AV$700,MATCH(J$1,'Allokerad kvv'!$B$1:$AV$1,0),FALSE),VLOOKUP($B336,'Justerad allokering kvv'!$B$1:$AG$700,MATCH(J$1,'Justerad allokering kvv'!$B$1:$AF$1,0),FALSE)))</f>
        <v>43.4</v>
      </c>
      <c r="K336">
        <f>IF($B336=" ","",IF(ISERROR(1/VLOOKUP($B336,'Justerad allokering kvv'!$B$1:$AG$700,MATCH(K$1,'Justerad allokering kvv'!$B$1:$AF$1,0),FALSE)),VLOOKUP($B336,'Allokerad kvv'!$B$2:$AV$700,MATCH(K$1,'Allokerad kvv'!$B$1:$AV$1,0),FALSE),VLOOKUP($B336,'Justerad allokering kvv'!$B$1:$AG$700,MATCH(K$1,'Justerad allokering kvv'!$B$1:$AF$1,0),FALSE)))</f>
        <v>0</v>
      </c>
      <c r="L336">
        <f>IF($B336=" ","",IF(ISERROR(1/VLOOKUP($B336,'Justerad allokering kvv'!$B$1:$AG$700,MATCH(L$1,'Justerad allokering kvv'!$B$1:$AF$1,0),FALSE)),VLOOKUP($B336,'Allokerad kvv'!$B$2:$AV$700,MATCH(L$1,'Allokerad kvv'!$B$1:$AV$1,0),FALSE),VLOOKUP($B336,'Justerad allokering kvv'!$B$1:$AG$700,MATCH(L$1,'Justerad allokering kvv'!$B$1:$AF$1,0),FALSE)))</f>
        <v>9.6999999999999993</v>
      </c>
      <c r="M336">
        <f>IF($B336=" ","",IF(ISERROR(1/VLOOKUP($B336,'Justerad allokering kvv'!$B$1:$AG$700,MATCH(M$1,'Justerad allokering kvv'!$B$1:$AF$1,0),FALSE)),VLOOKUP($B336,'Allokerad kvv'!$B$2:$AV$700,MATCH(M$1,'Allokerad kvv'!$B$1:$AV$1,0),FALSE),VLOOKUP($B336,'Justerad allokering kvv'!$B$1:$AG$700,MATCH(M$1,'Justerad allokering kvv'!$B$1:$AF$1,0),FALSE)))</f>
        <v>28.2</v>
      </c>
      <c r="N336">
        <f>IF($B336=" ","",IF(ISERROR(1/VLOOKUP($B336,'Justerad allokering kvv'!$B$1:$AG$700,MATCH(N$1,'Justerad allokering kvv'!$B$1:$AF$1,0),FALSE)),VLOOKUP($B336,'Allokerad kvv'!$B$2:$AV$700,MATCH(N$1,'Allokerad kvv'!$B$1:$AV$1,0),FALSE),VLOOKUP($B336,'Justerad allokering kvv'!$B$1:$AG$700,MATCH(N$1,'Justerad allokering kvv'!$B$1:$AF$1,0),FALSE)))</f>
        <v>35</v>
      </c>
      <c r="O336">
        <f>IF($B336=" ","",IF(ISERROR(1/VLOOKUP($B336,'Justerad allokering kvv'!$B$1:$AG$700,MATCH(O$1,'Justerad allokering kvv'!$B$1:$AF$1,0),FALSE)),VLOOKUP($B336,'Allokerad kvv'!$B$2:$AV$700,MATCH(O$1,'Allokerad kvv'!$B$1:$AV$1,0),FALSE),VLOOKUP($B336,'Justerad allokering kvv'!$B$1:$AG$700,MATCH(O$1,'Justerad allokering kvv'!$B$1:$AF$1,0),FALSE)))</f>
        <v>0</v>
      </c>
      <c r="P336">
        <f>IF($B336=" ","",IF(ISERROR(1/VLOOKUP($B336,'Justerad allokering kvv'!$B$1:$AG$700,MATCH(P$1,'Justerad allokering kvv'!$B$1:$AF$1,0),FALSE)),VLOOKUP($B336,'Allokerad kvv'!$B$2:$AV$700,MATCH(P$1,'Allokerad kvv'!$B$1:$AV$1,0),FALSE),VLOOKUP($B336,'Justerad allokering kvv'!$B$1:$AG$700,MATCH(P$1,'Justerad allokering kvv'!$B$1:$AF$1,0),FALSE)))</f>
        <v>0</v>
      </c>
      <c r="Q336">
        <f>IF($B336=" ","",IF(ISERROR(1/VLOOKUP($B336,'Justerad allokering kvv'!$B$1:$AG$700,MATCH(Q$1,'Justerad allokering kvv'!$B$1:$AF$1,0),FALSE)),VLOOKUP($B336,'Allokerad kvv'!$B$2:$AV$700,MATCH(Q$1,'Allokerad kvv'!$B$1:$AV$1,0),FALSE),VLOOKUP($B336,'Justerad allokering kvv'!$B$1:$AG$700,MATCH(Q$1,'Justerad allokering kvv'!$B$1:$AF$1,0),FALSE)))</f>
        <v>15.3</v>
      </c>
      <c r="R336">
        <f>IF($B336=" ","",IF(ISERROR(1/VLOOKUP($B336,'Justerad allokering kvv'!$B$1:$AG$700,MATCH(R$1,'Justerad allokering kvv'!$B$1:$AF$1,0),FALSE)),VLOOKUP($B336,'Allokerad kvv'!$B$2:$AV$700,MATCH(R$1,'Allokerad kvv'!$B$1:$AV$1,0),FALSE),VLOOKUP($B336,'Justerad allokering kvv'!$B$1:$AG$700,MATCH(R$1,'Justerad allokering kvv'!$B$1:$AF$1,0),FALSE)))</f>
        <v>22.7</v>
      </c>
      <c r="S336">
        <f>IF($B336=" ","",IF(ISERROR(1/VLOOKUP($B336,'Justerad allokering kvv'!$B$1:$AG$700,MATCH(S$1,'Justerad allokering kvv'!$B$1:$AF$1,0),FALSE)),VLOOKUP($B336,'Allokerad kvv'!$B$2:$AV$700,MATCH(S$1,'Allokerad kvv'!$B$1:$AV$1,0),FALSE),VLOOKUP($B336,'Justerad allokering kvv'!$B$1:$AG$700,MATCH(S$1,'Justerad allokering kvv'!$B$1:$AF$1,0),FALSE)))</f>
        <v>0</v>
      </c>
      <c r="T336">
        <f>IF($B336=" ","",IF(ISERROR(1/VLOOKUP($B336,'Justerad allokering kvv'!$B$1:$AG$700,MATCH(T$1,'Justerad allokering kvv'!$B$1:$AF$1,0),FALSE)),VLOOKUP($B336,'Allokerad kvv'!$B$2:$AV$700,MATCH(T$1,'Allokerad kvv'!$B$1:$AV$1,0),FALSE),VLOOKUP($B336,'Justerad allokering kvv'!$B$1:$AG$700,MATCH(T$1,'Justerad allokering kvv'!$B$1:$AF$1,0),FALSE)))</f>
        <v>0</v>
      </c>
      <c r="U336">
        <f>IF($B336=" ","",IF(ISERROR(1/VLOOKUP($B336,'Justerad allokering kvv'!$B$1:$AG$700,MATCH(U$1,'Justerad allokering kvv'!$B$1:$AF$1,0),FALSE)),VLOOKUP($B336,'Allokerad kvv'!$B$2:$AV$700,MATCH(U$1,'Allokerad kvv'!$B$1:$AV$1,0),FALSE),VLOOKUP($B336,'Justerad allokering kvv'!$B$1:$AG$700,MATCH(U$1,'Justerad allokering kvv'!$B$1:$AF$1,0),FALSE)))</f>
        <v>0</v>
      </c>
      <c r="V336">
        <f>IF($B336=" ","",IF(ISERROR(1/VLOOKUP($B336,'Justerad allokering kvv'!$B$1:$AG$700,MATCH(V$1,'Justerad allokering kvv'!$B$1:$AF$1,0),FALSE)),VLOOKUP($B336,'Allokerad kvv'!$B$2:$AV$700,MATCH(V$1,'Allokerad kvv'!$B$1:$AV$1,0),FALSE),VLOOKUP($B336,'Justerad allokering kvv'!$B$1:$AG$700,MATCH(V$1,'Justerad allokering kvv'!$B$1:$AF$1,0),FALSE)))</f>
        <v>0</v>
      </c>
      <c r="W336">
        <f>IF($B336=" ","",IF(ISERROR(1/VLOOKUP($B336,'Justerad allokering kvv'!$B$1:$AG$700,MATCH(W$1,'Justerad allokering kvv'!$B$1:$AF$1,0),FALSE)),VLOOKUP($B336,'Allokerad kvv'!$B$2:$AV$700,MATCH(W$1,'Allokerad kvv'!$B$1:$AV$1,0),FALSE),VLOOKUP($B336,'Justerad allokering kvv'!$B$1:$AG$700,MATCH(W$1,'Justerad allokering kvv'!$B$1:$AF$1,0),FALSE)))</f>
        <v>0</v>
      </c>
      <c r="X336">
        <f>IF($B336=" ","",IF(ISERROR(1/VLOOKUP($B336,'Justerad allokering kvv'!$B$1:$AG$700,MATCH(X$1,'Justerad allokering kvv'!$B$1:$AF$1,0),FALSE)),VLOOKUP($B336,'Allokerad kvv'!$B$2:$AV$700,MATCH(X$1,'Allokerad kvv'!$B$1:$AV$1,0),FALSE),VLOOKUP($B336,'Justerad allokering kvv'!$B$1:$AG$700,MATCH(X$1,'Justerad allokering kvv'!$B$1:$AF$1,0),FALSE)))</f>
        <v>0</v>
      </c>
      <c r="Y336">
        <f>IF($B336=" ","",IF(ISERROR(1/VLOOKUP($B336,'Justerad allokering kvv'!$B$1:$AG$700,MATCH(Y$1,'Justerad allokering kvv'!$B$1:$AF$1,0),FALSE)),VLOOKUP($B336,'Allokerad kvv'!$B$2:$AV$700,MATCH(Y$1,'Allokerad kvv'!$B$1:$AV$1,0),FALSE),VLOOKUP($B336,'Justerad allokering kvv'!$B$1:$AG$700,MATCH(Y$1,'Justerad allokering kvv'!$B$1:$AF$1,0),FALSE)))</f>
        <v>5.2</v>
      </c>
      <c r="AB336">
        <f>IFERROR(VLOOKUP($B336,Kraftvärmeprod!$B$1:$AO$424,MATCH("Tillförd energi från rökgaskondensering (GWh)",Kraftvärmeprod!$B$1:$AG$1,0),FALSE)/1,0)</f>
        <v>172.386</v>
      </c>
      <c r="AE336" s="122">
        <f t="shared" si="20"/>
        <v>681.0859999999999</v>
      </c>
      <c r="AG336">
        <f t="shared" si="21"/>
        <v>658.38599999999985</v>
      </c>
      <c r="AH336">
        <f t="shared" si="22"/>
        <v>485.99999999999989</v>
      </c>
      <c r="AI336">
        <f>IF(AH336=0,"",AH336/VLOOKUP(B336,Kraftvärmeprod!$B$1:$BC$480,MATCH("Summa tillförd energi exklusive rökgaskondensering",Kraftvärmeprod!$B$1:$BC$1,0),FALSE))</f>
        <v>0.50656449212219246</v>
      </c>
      <c r="AK336">
        <f t="shared" si="23"/>
        <v>224.49999999999997</v>
      </c>
    </row>
    <row r="337" spans="1:37" x14ac:dyDescent="0.25">
      <c r="A337" s="2" t="s">
        <v>515</v>
      </c>
      <c r="B337" s="2" t="s">
        <v>516</v>
      </c>
      <c r="C337">
        <f>IF($B337=" ","",IF(ISERROR(1/VLOOKUP($B337,'Justerad allokering kvv'!$B$1:$AG$700,MATCH(C$1,'Justerad allokering kvv'!$B$1:$AF$1,0),FALSE)),VLOOKUP($B337,'Allokerad kvv'!$B$2:$AV$700,MATCH(C$1,'Allokerad kvv'!$B$1:$AV$1,0),FALSE),VLOOKUP($B337,'Justerad allokering kvv'!$B$1:$AG$700,MATCH(C$1,'Justerad allokering kvv'!$B$1:$AF$1,0),FALSE)))</f>
        <v>0</v>
      </c>
      <c r="D337">
        <f>IF($B337=" ","",IF(ISERROR(1/VLOOKUP($B337,'Justerad allokering kvv'!$B$1:$AG$700,MATCH(D$1,'Justerad allokering kvv'!$B$1:$AF$1,0),FALSE)),VLOOKUP($B337,'Allokerad kvv'!$B$2:$AV$700,MATCH(D$1,'Allokerad kvv'!$B$1:$AV$1,0),FALSE),VLOOKUP($B337,'Justerad allokering kvv'!$B$1:$AG$700,MATCH(D$1,'Justerad allokering kvv'!$B$1:$AF$1,0),FALSE)))</f>
        <v>0</v>
      </c>
      <c r="E337">
        <f>IF($B337=" ","",IF(ISERROR(1/VLOOKUP($B337,'Justerad allokering kvv'!$B$1:$AG$700,MATCH(E$1,'Justerad allokering kvv'!$B$1:$AF$1,0),FALSE)),VLOOKUP($B337,'Allokerad kvv'!$B$2:$AV$700,MATCH(E$1,'Allokerad kvv'!$B$1:$AV$1,0),FALSE),VLOOKUP($B337,'Justerad allokering kvv'!$B$1:$AG$700,MATCH(E$1,'Justerad allokering kvv'!$B$1:$AF$1,0),FALSE)))</f>
        <v>0</v>
      </c>
      <c r="F337">
        <f>IF($B337=" ","",IF(ISERROR(1/VLOOKUP($B337,'Justerad allokering kvv'!$B$1:$AG$700,MATCH(F$1,'Justerad allokering kvv'!$B$1:$AF$1,0),FALSE)),VLOOKUP($B337,'Allokerad kvv'!$B$2:$AV$700,MATCH(F$1,'Allokerad kvv'!$B$1:$AV$1,0),FALSE),VLOOKUP($B337,'Justerad allokering kvv'!$B$1:$AG$700,MATCH(F$1,'Justerad allokering kvv'!$B$1:$AF$1,0),FALSE)))</f>
        <v>0</v>
      </c>
      <c r="G337">
        <f>IF($B337=" ","",IF(ISERROR(1/VLOOKUP($B337,'Justerad allokering kvv'!$B$1:$AG$700,MATCH(G$1,'Justerad allokering kvv'!$B$1:$AF$1,0),FALSE)),VLOOKUP($B337,'Allokerad kvv'!$B$2:$AV$700,MATCH(G$1,'Allokerad kvv'!$B$1:$AV$1,0),FALSE),VLOOKUP($B337,'Justerad allokering kvv'!$B$1:$AG$700,MATCH(G$1,'Justerad allokering kvv'!$B$1:$AF$1,0),FALSE)))</f>
        <v>0</v>
      </c>
      <c r="H337">
        <f>IF($B337=" ","",IF(ISERROR(1/VLOOKUP($B337,'Justerad allokering kvv'!$B$1:$AG$700,MATCH(H$1,'Justerad allokering kvv'!$B$1:$AF$1,0),FALSE)),VLOOKUP($B337,'Allokerad kvv'!$B$2:$AV$700,MATCH(H$1,'Allokerad kvv'!$B$1:$AV$1,0),FALSE),VLOOKUP($B337,'Justerad allokering kvv'!$B$1:$AG$700,MATCH(H$1,'Justerad allokering kvv'!$B$1:$AF$1,0),FALSE)))</f>
        <v>0</v>
      </c>
      <c r="I337">
        <f>IF($B337=" ","",IF(ISERROR(1/VLOOKUP($B337,'Justerad allokering kvv'!$B$1:$AG$700,MATCH(I$1,'Justerad allokering kvv'!$B$1:$AF$1,0),FALSE)),VLOOKUP($B337,'Allokerad kvv'!$B$2:$AV$700,MATCH(I$1,'Allokerad kvv'!$B$1:$AV$1,0),FALSE),VLOOKUP($B337,'Justerad allokering kvv'!$B$1:$AG$700,MATCH(I$1,'Justerad allokering kvv'!$B$1:$AF$1,0),FALSE)))</f>
        <v>0</v>
      </c>
      <c r="J337">
        <f>IF($B337=" ","",IF(ISERROR(1/VLOOKUP($B337,'Justerad allokering kvv'!$B$1:$AG$700,MATCH(J$1,'Justerad allokering kvv'!$B$1:$AF$1,0),FALSE)),VLOOKUP($B337,'Allokerad kvv'!$B$2:$AV$700,MATCH(J$1,'Allokerad kvv'!$B$1:$AV$1,0),FALSE),VLOOKUP($B337,'Justerad allokering kvv'!$B$1:$AG$700,MATCH(J$1,'Justerad allokering kvv'!$B$1:$AF$1,0),FALSE)))</f>
        <v>0</v>
      </c>
      <c r="K337">
        <f>IF($B337=" ","",IF(ISERROR(1/VLOOKUP($B337,'Justerad allokering kvv'!$B$1:$AG$700,MATCH(K$1,'Justerad allokering kvv'!$B$1:$AF$1,0),FALSE)),VLOOKUP($B337,'Allokerad kvv'!$B$2:$AV$700,MATCH(K$1,'Allokerad kvv'!$B$1:$AV$1,0),FALSE),VLOOKUP($B337,'Justerad allokering kvv'!$B$1:$AG$700,MATCH(K$1,'Justerad allokering kvv'!$B$1:$AF$1,0),FALSE)))</f>
        <v>0</v>
      </c>
      <c r="L337">
        <f>IF($B337=" ","",IF(ISERROR(1/VLOOKUP($B337,'Justerad allokering kvv'!$B$1:$AG$700,MATCH(L$1,'Justerad allokering kvv'!$B$1:$AF$1,0),FALSE)),VLOOKUP($B337,'Allokerad kvv'!$B$2:$AV$700,MATCH(L$1,'Allokerad kvv'!$B$1:$AV$1,0),FALSE),VLOOKUP($B337,'Justerad allokering kvv'!$B$1:$AG$700,MATCH(L$1,'Justerad allokering kvv'!$B$1:$AF$1,0),FALSE)))</f>
        <v>0</v>
      </c>
      <c r="M337">
        <f>IF($B337=" ","",IF(ISERROR(1/VLOOKUP($B337,'Justerad allokering kvv'!$B$1:$AG$700,MATCH(M$1,'Justerad allokering kvv'!$B$1:$AF$1,0),FALSE)),VLOOKUP($B337,'Allokerad kvv'!$B$2:$AV$700,MATCH(M$1,'Allokerad kvv'!$B$1:$AV$1,0),FALSE),VLOOKUP($B337,'Justerad allokering kvv'!$B$1:$AG$700,MATCH(M$1,'Justerad allokering kvv'!$B$1:$AF$1,0),FALSE)))</f>
        <v>0</v>
      </c>
      <c r="N337">
        <f>IF($B337=" ","",IF(ISERROR(1/VLOOKUP($B337,'Justerad allokering kvv'!$B$1:$AG$700,MATCH(N$1,'Justerad allokering kvv'!$B$1:$AF$1,0),FALSE)),VLOOKUP($B337,'Allokerad kvv'!$B$2:$AV$700,MATCH(N$1,'Allokerad kvv'!$B$1:$AV$1,0),FALSE),VLOOKUP($B337,'Justerad allokering kvv'!$B$1:$AG$700,MATCH(N$1,'Justerad allokering kvv'!$B$1:$AF$1,0),FALSE)))</f>
        <v>0</v>
      </c>
      <c r="O337">
        <f>IF($B337=" ","",IF(ISERROR(1/VLOOKUP($B337,'Justerad allokering kvv'!$B$1:$AG$700,MATCH(O$1,'Justerad allokering kvv'!$B$1:$AF$1,0),FALSE)),VLOOKUP($B337,'Allokerad kvv'!$B$2:$AV$700,MATCH(O$1,'Allokerad kvv'!$B$1:$AV$1,0),FALSE),VLOOKUP($B337,'Justerad allokering kvv'!$B$1:$AG$700,MATCH(O$1,'Justerad allokering kvv'!$B$1:$AF$1,0),FALSE)))</f>
        <v>0</v>
      </c>
      <c r="P337">
        <f>IF($B337=" ","",IF(ISERROR(1/VLOOKUP($B337,'Justerad allokering kvv'!$B$1:$AG$700,MATCH(P$1,'Justerad allokering kvv'!$B$1:$AF$1,0),FALSE)),VLOOKUP($B337,'Allokerad kvv'!$B$2:$AV$700,MATCH(P$1,'Allokerad kvv'!$B$1:$AV$1,0),FALSE),VLOOKUP($B337,'Justerad allokering kvv'!$B$1:$AG$700,MATCH(P$1,'Justerad allokering kvv'!$B$1:$AF$1,0),FALSE)))</f>
        <v>0</v>
      </c>
      <c r="Q337">
        <f>IF($B337=" ","",IF(ISERROR(1/VLOOKUP($B337,'Justerad allokering kvv'!$B$1:$AG$700,MATCH(Q$1,'Justerad allokering kvv'!$B$1:$AF$1,0),FALSE)),VLOOKUP($B337,'Allokerad kvv'!$B$2:$AV$700,MATCH(Q$1,'Allokerad kvv'!$B$1:$AV$1,0),FALSE),VLOOKUP($B337,'Justerad allokering kvv'!$B$1:$AG$700,MATCH(Q$1,'Justerad allokering kvv'!$B$1:$AF$1,0),FALSE)))</f>
        <v>0</v>
      </c>
      <c r="R337">
        <f>IF($B337=" ","",IF(ISERROR(1/VLOOKUP($B337,'Justerad allokering kvv'!$B$1:$AG$700,MATCH(R$1,'Justerad allokering kvv'!$B$1:$AF$1,0),FALSE)),VLOOKUP($B337,'Allokerad kvv'!$B$2:$AV$700,MATCH(R$1,'Allokerad kvv'!$B$1:$AV$1,0),FALSE),VLOOKUP($B337,'Justerad allokering kvv'!$B$1:$AG$700,MATCH(R$1,'Justerad allokering kvv'!$B$1:$AF$1,0),FALSE)))</f>
        <v>0</v>
      </c>
      <c r="S337">
        <f>IF($B337=" ","",IF(ISERROR(1/VLOOKUP($B337,'Justerad allokering kvv'!$B$1:$AG$700,MATCH(S$1,'Justerad allokering kvv'!$B$1:$AF$1,0),FALSE)),VLOOKUP($B337,'Allokerad kvv'!$B$2:$AV$700,MATCH(S$1,'Allokerad kvv'!$B$1:$AV$1,0),FALSE),VLOOKUP($B337,'Justerad allokering kvv'!$B$1:$AG$700,MATCH(S$1,'Justerad allokering kvv'!$B$1:$AF$1,0),FALSE)))</f>
        <v>0</v>
      </c>
      <c r="T337">
        <f>IF($B337=" ","",IF(ISERROR(1/VLOOKUP($B337,'Justerad allokering kvv'!$B$1:$AG$700,MATCH(T$1,'Justerad allokering kvv'!$B$1:$AF$1,0),FALSE)),VLOOKUP($B337,'Allokerad kvv'!$B$2:$AV$700,MATCH(T$1,'Allokerad kvv'!$B$1:$AV$1,0),FALSE),VLOOKUP($B337,'Justerad allokering kvv'!$B$1:$AG$700,MATCH(T$1,'Justerad allokering kvv'!$B$1:$AF$1,0),FALSE)))</f>
        <v>0</v>
      </c>
      <c r="U337">
        <f>IF($B337=" ","",IF(ISERROR(1/VLOOKUP($B337,'Justerad allokering kvv'!$B$1:$AG$700,MATCH(U$1,'Justerad allokering kvv'!$B$1:$AF$1,0),FALSE)),VLOOKUP($B337,'Allokerad kvv'!$B$2:$AV$700,MATCH(U$1,'Allokerad kvv'!$B$1:$AV$1,0),FALSE),VLOOKUP($B337,'Justerad allokering kvv'!$B$1:$AG$700,MATCH(U$1,'Justerad allokering kvv'!$B$1:$AF$1,0),FALSE)))</f>
        <v>0</v>
      </c>
      <c r="V337">
        <f>IF($B337=" ","",IF(ISERROR(1/VLOOKUP($B337,'Justerad allokering kvv'!$B$1:$AG$700,MATCH(V$1,'Justerad allokering kvv'!$B$1:$AF$1,0),FALSE)),VLOOKUP($B337,'Allokerad kvv'!$B$2:$AV$700,MATCH(V$1,'Allokerad kvv'!$B$1:$AV$1,0),FALSE),VLOOKUP($B337,'Justerad allokering kvv'!$B$1:$AG$700,MATCH(V$1,'Justerad allokering kvv'!$B$1:$AF$1,0),FALSE)))</f>
        <v>0</v>
      </c>
      <c r="W337">
        <f>IF($B337=" ","",IF(ISERROR(1/VLOOKUP($B337,'Justerad allokering kvv'!$B$1:$AG$700,MATCH(W$1,'Justerad allokering kvv'!$B$1:$AF$1,0),FALSE)),VLOOKUP($B337,'Allokerad kvv'!$B$2:$AV$700,MATCH(W$1,'Allokerad kvv'!$B$1:$AV$1,0),FALSE),VLOOKUP($B337,'Justerad allokering kvv'!$B$1:$AG$700,MATCH(W$1,'Justerad allokering kvv'!$B$1:$AF$1,0),FALSE)))</f>
        <v>0</v>
      </c>
      <c r="X337">
        <f>IF($B337=" ","",IF(ISERROR(1/VLOOKUP($B337,'Justerad allokering kvv'!$B$1:$AG$700,MATCH(X$1,'Justerad allokering kvv'!$B$1:$AF$1,0),FALSE)),VLOOKUP($B337,'Allokerad kvv'!$B$2:$AV$700,MATCH(X$1,'Allokerad kvv'!$B$1:$AV$1,0),FALSE),VLOOKUP($B337,'Justerad allokering kvv'!$B$1:$AG$700,MATCH(X$1,'Justerad allokering kvv'!$B$1:$AF$1,0),FALSE)))</f>
        <v>0</v>
      </c>
      <c r="Y337">
        <f>IF($B337=" ","",IF(ISERROR(1/VLOOKUP($B337,'Justerad allokering kvv'!$B$1:$AG$700,MATCH(Y$1,'Justerad allokering kvv'!$B$1:$AF$1,0),FALSE)),VLOOKUP($B337,'Allokerad kvv'!$B$2:$AV$700,MATCH(Y$1,'Allokerad kvv'!$B$1:$AV$1,0),FALSE),VLOOKUP($B337,'Justerad allokering kvv'!$B$1:$AG$700,MATCH(Y$1,'Justerad allokering kvv'!$B$1:$AF$1,0),FALSE)))</f>
        <v>0</v>
      </c>
      <c r="AB337">
        <f>IFERROR(VLOOKUP($B337,Kraftvärmeprod!$B$1:$AO$424,MATCH("Tillförd energi från rökgaskondensering (GWh)",Kraftvärmeprod!$B$1:$AG$1,0),FALSE)/1,0)</f>
        <v>0</v>
      </c>
      <c r="AE337" s="122">
        <f t="shared" si="20"/>
        <v>0</v>
      </c>
      <c r="AG337">
        <f t="shared" si="21"/>
        <v>0</v>
      </c>
      <c r="AH337">
        <f t="shared" si="22"/>
        <v>0</v>
      </c>
      <c r="AI337" t="str">
        <f>IF(AH337=0,"",AH337/VLOOKUP(B337,Kraftvärmeprod!$B$1:$BC$480,MATCH("Summa tillförd energi exklusive rökgaskondensering",Kraftvärmeprod!$B$1:$BC$1,0),FALSE))</f>
        <v/>
      </c>
      <c r="AK337">
        <f t="shared" si="23"/>
        <v>0</v>
      </c>
    </row>
    <row r="338" spans="1:37" x14ac:dyDescent="0.25">
      <c r="A338" s="2" t="s">
        <v>515</v>
      </c>
      <c r="B338" s="2" t="s">
        <v>517</v>
      </c>
      <c r="C338">
        <f>IF($B338=" ","",IF(ISERROR(1/VLOOKUP($B338,'Justerad allokering kvv'!$B$1:$AG$700,MATCH(C$1,'Justerad allokering kvv'!$B$1:$AF$1,0),FALSE)),VLOOKUP($B338,'Allokerad kvv'!$B$2:$AV$700,MATCH(C$1,'Allokerad kvv'!$B$1:$AV$1,0),FALSE),VLOOKUP($B338,'Justerad allokering kvv'!$B$1:$AG$700,MATCH(C$1,'Justerad allokering kvv'!$B$1:$AF$1,0),FALSE)))</f>
        <v>0</v>
      </c>
      <c r="D338">
        <f>IF($B338=" ","",IF(ISERROR(1/VLOOKUP($B338,'Justerad allokering kvv'!$B$1:$AG$700,MATCH(D$1,'Justerad allokering kvv'!$B$1:$AF$1,0),FALSE)),VLOOKUP($B338,'Allokerad kvv'!$B$2:$AV$700,MATCH(D$1,'Allokerad kvv'!$B$1:$AV$1,0),FALSE),VLOOKUP($B338,'Justerad allokering kvv'!$B$1:$AG$700,MATCH(D$1,'Justerad allokering kvv'!$B$1:$AF$1,0),FALSE)))</f>
        <v>0</v>
      </c>
      <c r="E338">
        <f>IF($B338=" ","",IF(ISERROR(1/VLOOKUP($B338,'Justerad allokering kvv'!$B$1:$AG$700,MATCH(E$1,'Justerad allokering kvv'!$B$1:$AF$1,0),FALSE)),VLOOKUP($B338,'Allokerad kvv'!$B$2:$AV$700,MATCH(E$1,'Allokerad kvv'!$B$1:$AV$1,0),FALSE),VLOOKUP($B338,'Justerad allokering kvv'!$B$1:$AG$700,MATCH(E$1,'Justerad allokering kvv'!$B$1:$AF$1,0),FALSE)))</f>
        <v>0</v>
      </c>
      <c r="F338">
        <f>IF($B338=" ","",IF(ISERROR(1/VLOOKUP($B338,'Justerad allokering kvv'!$B$1:$AG$700,MATCH(F$1,'Justerad allokering kvv'!$B$1:$AF$1,0),FALSE)),VLOOKUP($B338,'Allokerad kvv'!$B$2:$AV$700,MATCH(F$1,'Allokerad kvv'!$B$1:$AV$1,0),FALSE),VLOOKUP($B338,'Justerad allokering kvv'!$B$1:$AG$700,MATCH(F$1,'Justerad allokering kvv'!$B$1:$AF$1,0),FALSE)))</f>
        <v>0</v>
      </c>
      <c r="G338">
        <f>IF($B338=" ","",IF(ISERROR(1/VLOOKUP($B338,'Justerad allokering kvv'!$B$1:$AG$700,MATCH(G$1,'Justerad allokering kvv'!$B$1:$AF$1,0),FALSE)),VLOOKUP($B338,'Allokerad kvv'!$B$2:$AV$700,MATCH(G$1,'Allokerad kvv'!$B$1:$AV$1,0),FALSE),VLOOKUP($B338,'Justerad allokering kvv'!$B$1:$AG$700,MATCH(G$1,'Justerad allokering kvv'!$B$1:$AF$1,0),FALSE)))</f>
        <v>0</v>
      </c>
      <c r="H338">
        <f>IF($B338=" ","",IF(ISERROR(1/VLOOKUP($B338,'Justerad allokering kvv'!$B$1:$AG$700,MATCH(H$1,'Justerad allokering kvv'!$B$1:$AF$1,0),FALSE)),VLOOKUP($B338,'Allokerad kvv'!$B$2:$AV$700,MATCH(H$1,'Allokerad kvv'!$B$1:$AV$1,0),FALSE),VLOOKUP($B338,'Justerad allokering kvv'!$B$1:$AG$700,MATCH(H$1,'Justerad allokering kvv'!$B$1:$AF$1,0),FALSE)))</f>
        <v>0</v>
      </c>
      <c r="I338">
        <f>IF($B338=" ","",IF(ISERROR(1/VLOOKUP($B338,'Justerad allokering kvv'!$B$1:$AG$700,MATCH(I$1,'Justerad allokering kvv'!$B$1:$AF$1,0),FALSE)),VLOOKUP($B338,'Allokerad kvv'!$B$2:$AV$700,MATCH(I$1,'Allokerad kvv'!$B$1:$AV$1,0),FALSE),VLOOKUP($B338,'Justerad allokering kvv'!$B$1:$AG$700,MATCH(I$1,'Justerad allokering kvv'!$B$1:$AF$1,0),FALSE)))</f>
        <v>0</v>
      </c>
      <c r="J338">
        <f>IF($B338=" ","",IF(ISERROR(1/VLOOKUP($B338,'Justerad allokering kvv'!$B$1:$AG$700,MATCH(J$1,'Justerad allokering kvv'!$B$1:$AF$1,0),FALSE)),VLOOKUP($B338,'Allokerad kvv'!$B$2:$AV$700,MATCH(J$1,'Allokerad kvv'!$B$1:$AV$1,0),FALSE),VLOOKUP($B338,'Justerad allokering kvv'!$B$1:$AG$700,MATCH(J$1,'Justerad allokering kvv'!$B$1:$AF$1,0),FALSE)))</f>
        <v>0</v>
      </c>
      <c r="K338">
        <f>IF($B338=" ","",IF(ISERROR(1/VLOOKUP($B338,'Justerad allokering kvv'!$B$1:$AG$700,MATCH(K$1,'Justerad allokering kvv'!$B$1:$AF$1,0),FALSE)),VLOOKUP($B338,'Allokerad kvv'!$B$2:$AV$700,MATCH(K$1,'Allokerad kvv'!$B$1:$AV$1,0),FALSE),VLOOKUP($B338,'Justerad allokering kvv'!$B$1:$AG$700,MATCH(K$1,'Justerad allokering kvv'!$B$1:$AF$1,0),FALSE)))</f>
        <v>0</v>
      </c>
      <c r="L338">
        <f>IF($B338=" ","",IF(ISERROR(1/VLOOKUP($B338,'Justerad allokering kvv'!$B$1:$AG$700,MATCH(L$1,'Justerad allokering kvv'!$B$1:$AF$1,0),FALSE)),VLOOKUP($B338,'Allokerad kvv'!$B$2:$AV$700,MATCH(L$1,'Allokerad kvv'!$B$1:$AV$1,0),FALSE),VLOOKUP($B338,'Justerad allokering kvv'!$B$1:$AG$700,MATCH(L$1,'Justerad allokering kvv'!$B$1:$AF$1,0),FALSE)))</f>
        <v>0</v>
      </c>
      <c r="M338">
        <f>IF($B338=" ","",IF(ISERROR(1/VLOOKUP($B338,'Justerad allokering kvv'!$B$1:$AG$700,MATCH(M$1,'Justerad allokering kvv'!$B$1:$AF$1,0),FALSE)),VLOOKUP($B338,'Allokerad kvv'!$B$2:$AV$700,MATCH(M$1,'Allokerad kvv'!$B$1:$AV$1,0),FALSE),VLOOKUP($B338,'Justerad allokering kvv'!$B$1:$AG$700,MATCH(M$1,'Justerad allokering kvv'!$B$1:$AF$1,0),FALSE)))</f>
        <v>0</v>
      </c>
      <c r="N338">
        <f>IF($B338=" ","",IF(ISERROR(1/VLOOKUP($B338,'Justerad allokering kvv'!$B$1:$AG$700,MATCH(N$1,'Justerad allokering kvv'!$B$1:$AF$1,0),FALSE)),VLOOKUP($B338,'Allokerad kvv'!$B$2:$AV$700,MATCH(N$1,'Allokerad kvv'!$B$1:$AV$1,0),FALSE),VLOOKUP($B338,'Justerad allokering kvv'!$B$1:$AG$700,MATCH(N$1,'Justerad allokering kvv'!$B$1:$AF$1,0),FALSE)))</f>
        <v>0</v>
      </c>
      <c r="O338">
        <f>IF($B338=" ","",IF(ISERROR(1/VLOOKUP($B338,'Justerad allokering kvv'!$B$1:$AG$700,MATCH(O$1,'Justerad allokering kvv'!$B$1:$AF$1,0),FALSE)),VLOOKUP($B338,'Allokerad kvv'!$B$2:$AV$700,MATCH(O$1,'Allokerad kvv'!$B$1:$AV$1,0),FALSE),VLOOKUP($B338,'Justerad allokering kvv'!$B$1:$AG$700,MATCH(O$1,'Justerad allokering kvv'!$B$1:$AF$1,0),FALSE)))</f>
        <v>0</v>
      </c>
      <c r="P338">
        <f>IF($B338=" ","",IF(ISERROR(1/VLOOKUP($B338,'Justerad allokering kvv'!$B$1:$AG$700,MATCH(P$1,'Justerad allokering kvv'!$B$1:$AF$1,0),FALSE)),VLOOKUP($B338,'Allokerad kvv'!$B$2:$AV$700,MATCH(P$1,'Allokerad kvv'!$B$1:$AV$1,0),FALSE),VLOOKUP($B338,'Justerad allokering kvv'!$B$1:$AG$700,MATCH(P$1,'Justerad allokering kvv'!$B$1:$AF$1,0),FALSE)))</f>
        <v>0</v>
      </c>
      <c r="Q338">
        <f>IF($B338=" ","",IF(ISERROR(1/VLOOKUP($B338,'Justerad allokering kvv'!$B$1:$AG$700,MATCH(Q$1,'Justerad allokering kvv'!$B$1:$AF$1,0),FALSE)),VLOOKUP($B338,'Allokerad kvv'!$B$2:$AV$700,MATCH(Q$1,'Allokerad kvv'!$B$1:$AV$1,0),FALSE),VLOOKUP($B338,'Justerad allokering kvv'!$B$1:$AG$700,MATCH(Q$1,'Justerad allokering kvv'!$B$1:$AF$1,0),FALSE)))</f>
        <v>0</v>
      </c>
      <c r="R338">
        <f>IF($B338=" ","",IF(ISERROR(1/VLOOKUP($B338,'Justerad allokering kvv'!$B$1:$AG$700,MATCH(R$1,'Justerad allokering kvv'!$B$1:$AF$1,0),FALSE)),VLOOKUP($B338,'Allokerad kvv'!$B$2:$AV$700,MATCH(R$1,'Allokerad kvv'!$B$1:$AV$1,0),FALSE),VLOOKUP($B338,'Justerad allokering kvv'!$B$1:$AG$700,MATCH(R$1,'Justerad allokering kvv'!$B$1:$AF$1,0),FALSE)))</f>
        <v>0</v>
      </c>
      <c r="S338">
        <f>IF($B338=" ","",IF(ISERROR(1/VLOOKUP($B338,'Justerad allokering kvv'!$B$1:$AG$700,MATCH(S$1,'Justerad allokering kvv'!$B$1:$AF$1,0),FALSE)),VLOOKUP($B338,'Allokerad kvv'!$B$2:$AV$700,MATCH(S$1,'Allokerad kvv'!$B$1:$AV$1,0),FALSE),VLOOKUP($B338,'Justerad allokering kvv'!$B$1:$AG$700,MATCH(S$1,'Justerad allokering kvv'!$B$1:$AF$1,0),FALSE)))</f>
        <v>0</v>
      </c>
      <c r="T338">
        <f>IF($B338=" ","",IF(ISERROR(1/VLOOKUP($B338,'Justerad allokering kvv'!$B$1:$AG$700,MATCH(T$1,'Justerad allokering kvv'!$B$1:$AF$1,0),FALSE)),VLOOKUP($B338,'Allokerad kvv'!$B$2:$AV$700,MATCH(T$1,'Allokerad kvv'!$B$1:$AV$1,0),FALSE),VLOOKUP($B338,'Justerad allokering kvv'!$B$1:$AG$700,MATCH(T$1,'Justerad allokering kvv'!$B$1:$AF$1,0),FALSE)))</f>
        <v>0</v>
      </c>
      <c r="U338">
        <f>IF($B338=" ","",IF(ISERROR(1/VLOOKUP($B338,'Justerad allokering kvv'!$B$1:$AG$700,MATCH(U$1,'Justerad allokering kvv'!$B$1:$AF$1,0),FALSE)),VLOOKUP($B338,'Allokerad kvv'!$B$2:$AV$700,MATCH(U$1,'Allokerad kvv'!$B$1:$AV$1,0),FALSE),VLOOKUP($B338,'Justerad allokering kvv'!$B$1:$AG$700,MATCH(U$1,'Justerad allokering kvv'!$B$1:$AF$1,0),FALSE)))</f>
        <v>0</v>
      </c>
      <c r="V338">
        <f>IF($B338=" ","",IF(ISERROR(1/VLOOKUP($B338,'Justerad allokering kvv'!$B$1:$AG$700,MATCH(V$1,'Justerad allokering kvv'!$B$1:$AF$1,0),FALSE)),VLOOKUP($B338,'Allokerad kvv'!$B$2:$AV$700,MATCH(V$1,'Allokerad kvv'!$B$1:$AV$1,0),FALSE),VLOOKUP($B338,'Justerad allokering kvv'!$B$1:$AG$700,MATCH(V$1,'Justerad allokering kvv'!$B$1:$AF$1,0),FALSE)))</f>
        <v>0</v>
      </c>
      <c r="W338">
        <f>IF($B338=" ","",IF(ISERROR(1/VLOOKUP($B338,'Justerad allokering kvv'!$B$1:$AG$700,MATCH(W$1,'Justerad allokering kvv'!$B$1:$AF$1,0),FALSE)),VLOOKUP($B338,'Allokerad kvv'!$B$2:$AV$700,MATCH(W$1,'Allokerad kvv'!$B$1:$AV$1,0),FALSE),VLOOKUP($B338,'Justerad allokering kvv'!$B$1:$AG$700,MATCH(W$1,'Justerad allokering kvv'!$B$1:$AF$1,0),FALSE)))</f>
        <v>0</v>
      </c>
      <c r="X338">
        <f>IF($B338=" ","",IF(ISERROR(1/VLOOKUP($B338,'Justerad allokering kvv'!$B$1:$AG$700,MATCH(X$1,'Justerad allokering kvv'!$B$1:$AF$1,0),FALSE)),VLOOKUP($B338,'Allokerad kvv'!$B$2:$AV$700,MATCH(X$1,'Allokerad kvv'!$B$1:$AV$1,0),FALSE),VLOOKUP($B338,'Justerad allokering kvv'!$B$1:$AG$700,MATCH(X$1,'Justerad allokering kvv'!$B$1:$AF$1,0),FALSE)))</f>
        <v>0</v>
      </c>
      <c r="Y338">
        <f>IF($B338=" ","",IF(ISERROR(1/VLOOKUP($B338,'Justerad allokering kvv'!$B$1:$AG$700,MATCH(Y$1,'Justerad allokering kvv'!$B$1:$AF$1,0),FALSE)),VLOOKUP($B338,'Allokerad kvv'!$B$2:$AV$700,MATCH(Y$1,'Allokerad kvv'!$B$1:$AV$1,0),FALSE),VLOOKUP($B338,'Justerad allokering kvv'!$B$1:$AG$700,MATCH(Y$1,'Justerad allokering kvv'!$B$1:$AF$1,0),FALSE)))</f>
        <v>0</v>
      </c>
      <c r="AB338">
        <f>IFERROR(VLOOKUP($B338,Kraftvärmeprod!$B$1:$AO$424,MATCH("Tillförd energi från rökgaskondensering (GWh)",Kraftvärmeprod!$B$1:$AG$1,0),FALSE)/1,0)</f>
        <v>0</v>
      </c>
      <c r="AE338" s="122">
        <f t="shared" si="20"/>
        <v>0</v>
      </c>
      <c r="AG338">
        <f t="shared" si="21"/>
        <v>0</v>
      </c>
      <c r="AH338">
        <f t="shared" si="22"/>
        <v>0</v>
      </c>
      <c r="AI338" t="str">
        <f>IF(AH338=0,"",AH338/VLOOKUP(B338,Kraftvärmeprod!$B$1:$BC$480,MATCH("Summa tillförd energi exklusive rökgaskondensering",Kraftvärmeprod!$B$1:$BC$1,0),FALSE))</f>
        <v/>
      </c>
      <c r="AK338">
        <f t="shared" si="23"/>
        <v>0</v>
      </c>
    </row>
    <row r="339" spans="1:37" x14ac:dyDescent="0.25">
      <c r="A339" s="2" t="s">
        <v>518</v>
      </c>
      <c r="B339" s="2" t="s">
        <v>519</v>
      </c>
      <c r="C339">
        <f>IF($B339=" ","",IF(ISERROR(1/VLOOKUP($B339,'Justerad allokering kvv'!$B$1:$AG$700,MATCH(C$1,'Justerad allokering kvv'!$B$1:$AF$1,0),FALSE)),VLOOKUP($B339,'Allokerad kvv'!$B$2:$AV$700,MATCH(C$1,'Allokerad kvv'!$B$1:$AV$1,0),FALSE),VLOOKUP($B339,'Justerad allokering kvv'!$B$1:$AG$700,MATCH(C$1,'Justerad allokering kvv'!$B$1:$AF$1,0),FALSE)))</f>
        <v>0</v>
      </c>
      <c r="D339">
        <f>IF($B339=" ","",IF(ISERROR(1/VLOOKUP($B339,'Justerad allokering kvv'!$B$1:$AG$700,MATCH(D$1,'Justerad allokering kvv'!$B$1:$AF$1,0),FALSE)),VLOOKUP($B339,'Allokerad kvv'!$B$2:$AV$700,MATCH(D$1,'Allokerad kvv'!$B$1:$AV$1,0),FALSE),VLOOKUP($B339,'Justerad allokering kvv'!$B$1:$AG$700,MATCH(D$1,'Justerad allokering kvv'!$B$1:$AF$1,0),FALSE)))</f>
        <v>0</v>
      </c>
      <c r="E339">
        <f>IF($B339=" ","",IF(ISERROR(1/VLOOKUP($B339,'Justerad allokering kvv'!$B$1:$AG$700,MATCH(E$1,'Justerad allokering kvv'!$B$1:$AF$1,0),FALSE)),VLOOKUP($B339,'Allokerad kvv'!$B$2:$AV$700,MATCH(E$1,'Allokerad kvv'!$B$1:$AV$1,0),FALSE),VLOOKUP($B339,'Justerad allokering kvv'!$B$1:$AG$700,MATCH(E$1,'Justerad allokering kvv'!$B$1:$AF$1,0),FALSE)))</f>
        <v>0</v>
      </c>
      <c r="F339">
        <f>IF($B339=" ","",IF(ISERROR(1/VLOOKUP($B339,'Justerad allokering kvv'!$B$1:$AG$700,MATCH(F$1,'Justerad allokering kvv'!$B$1:$AF$1,0),FALSE)),VLOOKUP($B339,'Allokerad kvv'!$B$2:$AV$700,MATCH(F$1,'Allokerad kvv'!$B$1:$AV$1,0),FALSE),VLOOKUP($B339,'Justerad allokering kvv'!$B$1:$AG$700,MATCH(F$1,'Justerad allokering kvv'!$B$1:$AF$1,0),FALSE)))</f>
        <v>0</v>
      </c>
      <c r="G339">
        <f>IF($B339=" ","",IF(ISERROR(1/VLOOKUP($B339,'Justerad allokering kvv'!$B$1:$AG$700,MATCH(G$1,'Justerad allokering kvv'!$B$1:$AF$1,0),FALSE)),VLOOKUP($B339,'Allokerad kvv'!$B$2:$AV$700,MATCH(G$1,'Allokerad kvv'!$B$1:$AV$1,0),FALSE),VLOOKUP($B339,'Justerad allokering kvv'!$B$1:$AG$700,MATCH(G$1,'Justerad allokering kvv'!$B$1:$AF$1,0),FALSE)))</f>
        <v>0</v>
      </c>
      <c r="H339">
        <f>IF($B339=" ","",IF(ISERROR(1/VLOOKUP($B339,'Justerad allokering kvv'!$B$1:$AG$700,MATCH(H$1,'Justerad allokering kvv'!$B$1:$AF$1,0),FALSE)),VLOOKUP($B339,'Allokerad kvv'!$B$2:$AV$700,MATCH(H$1,'Allokerad kvv'!$B$1:$AV$1,0),FALSE),VLOOKUP($B339,'Justerad allokering kvv'!$B$1:$AG$700,MATCH(H$1,'Justerad allokering kvv'!$B$1:$AF$1,0),FALSE)))</f>
        <v>0</v>
      </c>
      <c r="I339">
        <f>IF($B339=" ","",IF(ISERROR(1/VLOOKUP($B339,'Justerad allokering kvv'!$B$1:$AG$700,MATCH(I$1,'Justerad allokering kvv'!$B$1:$AF$1,0),FALSE)),VLOOKUP($B339,'Allokerad kvv'!$B$2:$AV$700,MATCH(I$1,'Allokerad kvv'!$B$1:$AV$1,0),FALSE),VLOOKUP($B339,'Justerad allokering kvv'!$B$1:$AG$700,MATCH(I$1,'Justerad allokering kvv'!$B$1:$AF$1,0),FALSE)))</f>
        <v>0</v>
      </c>
      <c r="J339">
        <f>IF($B339=" ","",IF(ISERROR(1/VLOOKUP($B339,'Justerad allokering kvv'!$B$1:$AG$700,MATCH(J$1,'Justerad allokering kvv'!$B$1:$AF$1,0),FALSE)),VLOOKUP($B339,'Allokerad kvv'!$B$2:$AV$700,MATCH(J$1,'Allokerad kvv'!$B$1:$AV$1,0),FALSE),VLOOKUP($B339,'Justerad allokering kvv'!$B$1:$AG$700,MATCH(J$1,'Justerad allokering kvv'!$B$1:$AF$1,0),FALSE)))</f>
        <v>0</v>
      </c>
      <c r="K339">
        <f>IF($B339=" ","",IF(ISERROR(1/VLOOKUP($B339,'Justerad allokering kvv'!$B$1:$AG$700,MATCH(K$1,'Justerad allokering kvv'!$B$1:$AF$1,0),FALSE)),VLOOKUP($B339,'Allokerad kvv'!$B$2:$AV$700,MATCH(K$1,'Allokerad kvv'!$B$1:$AV$1,0),FALSE),VLOOKUP($B339,'Justerad allokering kvv'!$B$1:$AG$700,MATCH(K$1,'Justerad allokering kvv'!$B$1:$AF$1,0),FALSE)))</f>
        <v>0</v>
      </c>
      <c r="L339">
        <f>IF($B339=" ","",IF(ISERROR(1/VLOOKUP($B339,'Justerad allokering kvv'!$B$1:$AG$700,MATCH(L$1,'Justerad allokering kvv'!$B$1:$AF$1,0),FALSE)),VLOOKUP($B339,'Allokerad kvv'!$B$2:$AV$700,MATCH(L$1,'Allokerad kvv'!$B$1:$AV$1,0),FALSE),VLOOKUP($B339,'Justerad allokering kvv'!$B$1:$AG$700,MATCH(L$1,'Justerad allokering kvv'!$B$1:$AF$1,0),FALSE)))</f>
        <v>0</v>
      </c>
      <c r="M339">
        <f>IF($B339=" ","",IF(ISERROR(1/VLOOKUP($B339,'Justerad allokering kvv'!$B$1:$AG$700,MATCH(M$1,'Justerad allokering kvv'!$B$1:$AF$1,0),FALSE)),VLOOKUP($B339,'Allokerad kvv'!$B$2:$AV$700,MATCH(M$1,'Allokerad kvv'!$B$1:$AV$1,0),FALSE),VLOOKUP($B339,'Justerad allokering kvv'!$B$1:$AG$700,MATCH(M$1,'Justerad allokering kvv'!$B$1:$AF$1,0),FALSE)))</f>
        <v>0</v>
      </c>
      <c r="N339">
        <f>IF($B339=" ","",IF(ISERROR(1/VLOOKUP($B339,'Justerad allokering kvv'!$B$1:$AG$700,MATCH(N$1,'Justerad allokering kvv'!$B$1:$AF$1,0),FALSE)),VLOOKUP($B339,'Allokerad kvv'!$B$2:$AV$700,MATCH(N$1,'Allokerad kvv'!$B$1:$AV$1,0),FALSE),VLOOKUP($B339,'Justerad allokering kvv'!$B$1:$AG$700,MATCH(N$1,'Justerad allokering kvv'!$B$1:$AF$1,0),FALSE)))</f>
        <v>0</v>
      </c>
      <c r="O339">
        <f>IF($B339=" ","",IF(ISERROR(1/VLOOKUP($B339,'Justerad allokering kvv'!$B$1:$AG$700,MATCH(O$1,'Justerad allokering kvv'!$B$1:$AF$1,0),FALSE)),VLOOKUP($B339,'Allokerad kvv'!$B$2:$AV$700,MATCH(O$1,'Allokerad kvv'!$B$1:$AV$1,0),FALSE),VLOOKUP($B339,'Justerad allokering kvv'!$B$1:$AG$700,MATCH(O$1,'Justerad allokering kvv'!$B$1:$AF$1,0),FALSE)))</f>
        <v>0</v>
      </c>
      <c r="P339">
        <f>IF($B339=" ","",IF(ISERROR(1/VLOOKUP($B339,'Justerad allokering kvv'!$B$1:$AG$700,MATCH(P$1,'Justerad allokering kvv'!$B$1:$AF$1,0),FALSE)),VLOOKUP($B339,'Allokerad kvv'!$B$2:$AV$700,MATCH(P$1,'Allokerad kvv'!$B$1:$AV$1,0),FALSE),VLOOKUP($B339,'Justerad allokering kvv'!$B$1:$AG$700,MATCH(P$1,'Justerad allokering kvv'!$B$1:$AF$1,0),FALSE)))</f>
        <v>0</v>
      </c>
      <c r="Q339">
        <f>IF($B339=" ","",IF(ISERROR(1/VLOOKUP($B339,'Justerad allokering kvv'!$B$1:$AG$700,MATCH(Q$1,'Justerad allokering kvv'!$B$1:$AF$1,0),FALSE)),VLOOKUP($B339,'Allokerad kvv'!$B$2:$AV$700,MATCH(Q$1,'Allokerad kvv'!$B$1:$AV$1,0),FALSE),VLOOKUP($B339,'Justerad allokering kvv'!$B$1:$AG$700,MATCH(Q$1,'Justerad allokering kvv'!$B$1:$AF$1,0),FALSE)))</f>
        <v>0</v>
      </c>
      <c r="R339">
        <f>IF($B339=" ","",IF(ISERROR(1/VLOOKUP($B339,'Justerad allokering kvv'!$B$1:$AG$700,MATCH(R$1,'Justerad allokering kvv'!$B$1:$AF$1,0),FALSE)),VLOOKUP($B339,'Allokerad kvv'!$B$2:$AV$700,MATCH(R$1,'Allokerad kvv'!$B$1:$AV$1,0),FALSE),VLOOKUP($B339,'Justerad allokering kvv'!$B$1:$AG$700,MATCH(R$1,'Justerad allokering kvv'!$B$1:$AF$1,0),FALSE)))</f>
        <v>0</v>
      </c>
      <c r="S339">
        <f>IF($B339=" ","",IF(ISERROR(1/VLOOKUP($B339,'Justerad allokering kvv'!$B$1:$AG$700,MATCH(S$1,'Justerad allokering kvv'!$B$1:$AF$1,0),FALSE)),VLOOKUP($B339,'Allokerad kvv'!$B$2:$AV$700,MATCH(S$1,'Allokerad kvv'!$B$1:$AV$1,0),FALSE),VLOOKUP($B339,'Justerad allokering kvv'!$B$1:$AG$700,MATCH(S$1,'Justerad allokering kvv'!$B$1:$AF$1,0),FALSE)))</f>
        <v>0</v>
      </c>
      <c r="T339">
        <f>IF($B339=" ","",IF(ISERROR(1/VLOOKUP($B339,'Justerad allokering kvv'!$B$1:$AG$700,MATCH(T$1,'Justerad allokering kvv'!$B$1:$AF$1,0),FALSE)),VLOOKUP($B339,'Allokerad kvv'!$B$2:$AV$700,MATCH(T$1,'Allokerad kvv'!$B$1:$AV$1,0),FALSE),VLOOKUP($B339,'Justerad allokering kvv'!$B$1:$AG$700,MATCH(T$1,'Justerad allokering kvv'!$B$1:$AF$1,0),FALSE)))</f>
        <v>0</v>
      </c>
      <c r="U339">
        <f>IF($B339=" ","",IF(ISERROR(1/VLOOKUP($B339,'Justerad allokering kvv'!$B$1:$AG$700,MATCH(U$1,'Justerad allokering kvv'!$B$1:$AF$1,0),FALSE)),VLOOKUP($B339,'Allokerad kvv'!$B$2:$AV$700,MATCH(U$1,'Allokerad kvv'!$B$1:$AV$1,0),FALSE),VLOOKUP($B339,'Justerad allokering kvv'!$B$1:$AG$700,MATCH(U$1,'Justerad allokering kvv'!$B$1:$AF$1,0),FALSE)))</f>
        <v>0</v>
      </c>
      <c r="V339">
        <f>IF($B339=" ","",IF(ISERROR(1/VLOOKUP($B339,'Justerad allokering kvv'!$B$1:$AG$700,MATCH(V$1,'Justerad allokering kvv'!$B$1:$AF$1,0),FALSE)),VLOOKUP($B339,'Allokerad kvv'!$B$2:$AV$700,MATCH(V$1,'Allokerad kvv'!$B$1:$AV$1,0),FALSE),VLOOKUP($B339,'Justerad allokering kvv'!$B$1:$AG$700,MATCH(V$1,'Justerad allokering kvv'!$B$1:$AF$1,0),FALSE)))</f>
        <v>0</v>
      </c>
      <c r="W339">
        <f>IF($B339=" ","",IF(ISERROR(1/VLOOKUP($B339,'Justerad allokering kvv'!$B$1:$AG$700,MATCH(W$1,'Justerad allokering kvv'!$B$1:$AF$1,0),FALSE)),VLOOKUP($B339,'Allokerad kvv'!$B$2:$AV$700,MATCH(W$1,'Allokerad kvv'!$B$1:$AV$1,0),FALSE),VLOOKUP($B339,'Justerad allokering kvv'!$B$1:$AG$700,MATCH(W$1,'Justerad allokering kvv'!$B$1:$AF$1,0),FALSE)))</f>
        <v>0</v>
      </c>
      <c r="X339">
        <f>IF($B339=" ","",IF(ISERROR(1/VLOOKUP($B339,'Justerad allokering kvv'!$B$1:$AG$700,MATCH(X$1,'Justerad allokering kvv'!$B$1:$AF$1,0),FALSE)),VLOOKUP($B339,'Allokerad kvv'!$B$2:$AV$700,MATCH(X$1,'Allokerad kvv'!$B$1:$AV$1,0),FALSE),VLOOKUP($B339,'Justerad allokering kvv'!$B$1:$AG$700,MATCH(X$1,'Justerad allokering kvv'!$B$1:$AF$1,0),FALSE)))</f>
        <v>0</v>
      </c>
      <c r="Y339">
        <f>IF($B339=" ","",IF(ISERROR(1/VLOOKUP($B339,'Justerad allokering kvv'!$B$1:$AG$700,MATCH(Y$1,'Justerad allokering kvv'!$B$1:$AF$1,0),FALSE)),VLOOKUP($B339,'Allokerad kvv'!$B$2:$AV$700,MATCH(Y$1,'Allokerad kvv'!$B$1:$AV$1,0),FALSE),VLOOKUP($B339,'Justerad allokering kvv'!$B$1:$AG$700,MATCH(Y$1,'Justerad allokering kvv'!$B$1:$AF$1,0),FALSE)))</f>
        <v>0</v>
      </c>
      <c r="AB339">
        <f>IFERROR(VLOOKUP($B339,Kraftvärmeprod!$B$1:$AO$424,MATCH("Tillförd energi från rökgaskondensering (GWh)",Kraftvärmeprod!$B$1:$AG$1,0),FALSE)/1,0)</f>
        <v>0</v>
      </c>
      <c r="AE339" s="122">
        <f t="shared" si="20"/>
        <v>0</v>
      </c>
      <c r="AG339">
        <f t="shared" si="21"/>
        <v>0</v>
      </c>
      <c r="AH339">
        <f t="shared" si="22"/>
        <v>0</v>
      </c>
      <c r="AI339" t="str">
        <f>IF(AH339=0,"",AH339/VLOOKUP(B339,Kraftvärmeprod!$B$1:$BC$480,MATCH("Summa tillförd energi exklusive rökgaskondensering",Kraftvärmeprod!$B$1:$BC$1,0),FALSE))</f>
        <v/>
      </c>
      <c r="AK339">
        <f t="shared" si="23"/>
        <v>0</v>
      </c>
    </row>
    <row r="340" spans="1:37" x14ac:dyDescent="0.25">
      <c r="A340" s="2" t="s">
        <v>520</v>
      </c>
      <c r="B340" s="2" t="s">
        <v>521</v>
      </c>
      <c r="C340">
        <f>IF($B340=" ","",IF(ISERROR(1/VLOOKUP($B340,'Justerad allokering kvv'!$B$1:$AG$700,MATCH(C$1,'Justerad allokering kvv'!$B$1:$AF$1,0),FALSE)),VLOOKUP($B340,'Allokerad kvv'!$B$2:$AV$700,MATCH(C$1,'Allokerad kvv'!$B$1:$AV$1,0),FALSE),VLOOKUP($B340,'Justerad allokering kvv'!$B$1:$AG$700,MATCH(C$1,'Justerad allokering kvv'!$B$1:$AF$1,0),FALSE)))</f>
        <v>0</v>
      </c>
      <c r="D340">
        <f>IF($B340=" ","",IF(ISERROR(1/VLOOKUP($B340,'Justerad allokering kvv'!$B$1:$AG$700,MATCH(D$1,'Justerad allokering kvv'!$B$1:$AF$1,0),FALSE)),VLOOKUP($B340,'Allokerad kvv'!$B$2:$AV$700,MATCH(D$1,'Allokerad kvv'!$B$1:$AV$1,0),FALSE),VLOOKUP($B340,'Justerad allokering kvv'!$B$1:$AG$700,MATCH(D$1,'Justerad allokering kvv'!$B$1:$AF$1,0),FALSE)))</f>
        <v>0</v>
      </c>
      <c r="E340">
        <f>IF($B340=" ","",IF(ISERROR(1/VLOOKUP($B340,'Justerad allokering kvv'!$B$1:$AG$700,MATCH(E$1,'Justerad allokering kvv'!$B$1:$AF$1,0),FALSE)),VLOOKUP($B340,'Allokerad kvv'!$B$2:$AV$700,MATCH(E$1,'Allokerad kvv'!$B$1:$AV$1,0),FALSE),VLOOKUP($B340,'Justerad allokering kvv'!$B$1:$AG$700,MATCH(E$1,'Justerad allokering kvv'!$B$1:$AF$1,0),FALSE)))</f>
        <v>0</v>
      </c>
      <c r="F340">
        <f>IF($B340=" ","",IF(ISERROR(1/VLOOKUP($B340,'Justerad allokering kvv'!$B$1:$AG$700,MATCH(F$1,'Justerad allokering kvv'!$B$1:$AF$1,0),FALSE)),VLOOKUP($B340,'Allokerad kvv'!$B$2:$AV$700,MATCH(F$1,'Allokerad kvv'!$B$1:$AV$1,0),FALSE),VLOOKUP($B340,'Justerad allokering kvv'!$B$1:$AG$700,MATCH(F$1,'Justerad allokering kvv'!$B$1:$AF$1,0),FALSE)))</f>
        <v>0</v>
      </c>
      <c r="G340">
        <f>IF($B340=" ","",IF(ISERROR(1/VLOOKUP($B340,'Justerad allokering kvv'!$B$1:$AG$700,MATCH(G$1,'Justerad allokering kvv'!$B$1:$AF$1,0),FALSE)),VLOOKUP($B340,'Allokerad kvv'!$B$2:$AV$700,MATCH(G$1,'Allokerad kvv'!$B$1:$AV$1,0),FALSE),VLOOKUP($B340,'Justerad allokering kvv'!$B$1:$AG$700,MATCH(G$1,'Justerad allokering kvv'!$B$1:$AF$1,0),FALSE)))</f>
        <v>0</v>
      </c>
      <c r="H340">
        <f>IF($B340=" ","",IF(ISERROR(1/VLOOKUP($B340,'Justerad allokering kvv'!$B$1:$AG$700,MATCH(H$1,'Justerad allokering kvv'!$B$1:$AF$1,0),FALSE)),VLOOKUP($B340,'Allokerad kvv'!$B$2:$AV$700,MATCH(H$1,'Allokerad kvv'!$B$1:$AV$1,0),FALSE),VLOOKUP($B340,'Justerad allokering kvv'!$B$1:$AG$700,MATCH(H$1,'Justerad allokering kvv'!$B$1:$AF$1,0),FALSE)))</f>
        <v>0</v>
      </c>
      <c r="I340">
        <f>IF($B340=" ","",IF(ISERROR(1/VLOOKUP($B340,'Justerad allokering kvv'!$B$1:$AG$700,MATCH(I$1,'Justerad allokering kvv'!$B$1:$AF$1,0),FALSE)),VLOOKUP($B340,'Allokerad kvv'!$B$2:$AV$700,MATCH(I$1,'Allokerad kvv'!$B$1:$AV$1,0),FALSE),VLOOKUP($B340,'Justerad allokering kvv'!$B$1:$AG$700,MATCH(I$1,'Justerad allokering kvv'!$B$1:$AF$1,0),FALSE)))</f>
        <v>0</v>
      </c>
      <c r="J340">
        <f>IF($B340=" ","",IF(ISERROR(1/VLOOKUP($B340,'Justerad allokering kvv'!$B$1:$AG$700,MATCH(J$1,'Justerad allokering kvv'!$B$1:$AF$1,0),FALSE)),VLOOKUP($B340,'Allokerad kvv'!$B$2:$AV$700,MATCH(J$1,'Allokerad kvv'!$B$1:$AV$1,0),FALSE),VLOOKUP($B340,'Justerad allokering kvv'!$B$1:$AG$700,MATCH(J$1,'Justerad allokering kvv'!$B$1:$AF$1,0),FALSE)))</f>
        <v>0</v>
      </c>
      <c r="K340">
        <f>IF($B340=" ","",IF(ISERROR(1/VLOOKUP($B340,'Justerad allokering kvv'!$B$1:$AG$700,MATCH(K$1,'Justerad allokering kvv'!$B$1:$AF$1,0),FALSE)),VLOOKUP($B340,'Allokerad kvv'!$B$2:$AV$700,MATCH(K$1,'Allokerad kvv'!$B$1:$AV$1,0),FALSE),VLOOKUP($B340,'Justerad allokering kvv'!$B$1:$AG$700,MATCH(K$1,'Justerad allokering kvv'!$B$1:$AF$1,0),FALSE)))</f>
        <v>0</v>
      </c>
      <c r="L340">
        <f>IF($B340=" ","",IF(ISERROR(1/VLOOKUP($B340,'Justerad allokering kvv'!$B$1:$AG$700,MATCH(L$1,'Justerad allokering kvv'!$B$1:$AF$1,0),FALSE)),VLOOKUP($B340,'Allokerad kvv'!$B$2:$AV$700,MATCH(L$1,'Allokerad kvv'!$B$1:$AV$1,0),FALSE),VLOOKUP($B340,'Justerad allokering kvv'!$B$1:$AG$700,MATCH(L$1,'Justerad allokering kvv'!$B$1:$AF$1,0),FALSE)))</f>
        <v>0</v>
      </c>
      <c r="M340">
        <f>IF($B340=" ","",IF(ISERROR(1/VLOOKUP($B340,'Justerad allokering kvv'!$B$1:$AG$700,MATCH(M$1,'Justerad allokering kvv'!$B$1:$AF$1,0),FALSE)),VLOOKUP($B340,'Allokerad kvv'!$B$2:$AV$700,MATCH(M$1,'Allokerad kvv'!$B$1:$AV$1,0),FALSE),VLOOKUP($B340,'Justerad allokering kvv'!$B$1:$AG$700,MATCH(M$1,'Justerad allokering kvv'!$B$1:$AF$1,0),FALSE)))</f>
        <v>0</v>
      </c>
      <c r="N340">
        <f>IF($B340=" ","",IF(ISERROR(1/VLOOKUP($B340,'Justerad allokering kvv'!$B$1:$AG$700,MATCH(N$1,'Justerad allokering kvv'!$B$1:$AF$1,0),FALSE)),VLOOKUP($B340,'Allokerad kvv'!$B$2:$AV$700,MATCH(N$1,'Allokerad kvv'!$B$1:$AV$1,0),FALSE),VLOOKUP($B340,'Justerad allokering kvv'!$B$1:$AG$700,MATCH(N$1,'Justerad allokering kvv'!$B$1:$AF$1,0),FALSE)))</f>
        <v>0</v>
      </c>
      <c r="O340">
        <f>IF($B340=" ","",IF(ISERROR(1/VLOOKUP($B340,'Justerad allokering kvv'!$B$1:$AG$700,MATCH(O$1,'Justerad allokering kvv'!$B$1:$AF$1,0),FALSE)),VLOOKUP($B340,'Allokerad kvv'!$B$2:$AV$700,MATCH(O$1,'Allokerad kvv'!$B$1:$AV$1,0),FALSE),VLOOKUP($B340,'Justerad allokering kvv'!$B$1:$AG$700,MATCH(O$1,'Justerad allokering kvv'!$B$1:$AF$1,0),FALSE)))</f>
        <v>0</v>
      </c>
      <c r="P340">
        <f>IF($B340=" ","",IF(ISERROR(1/VLOOKUP($B340,'Justerad allokering kvv'!$B$1:$AG$700,MATCH(P$1,'Justerad allokering kvv'!$B$1:$AF$1,0),FALSE)),VLOOKUP($B340,'Allokerad kvv'!$B$2:$AV$700,MATCH(P$1,'Allokerad kvv'!$B$1:$AV$1,0),FALSE),VLOOKUP($B340,'Justerad allokering kvv'!$B$1:$AG$700,MATCH(P$1,'Justerad allokering kvv'!$B$1:$AF$1,0),FALSE)))</f>
        <v>0</v>
      </c>
      <c r="Q340">
        <f>IF($B340=" ","",IF(ISERROR(1/VLOOKUP($B340,'Justerad allokering kvv'!$B$1:$AG$700,MATCH(Q$1,'Justerad allokering kvv'!$B$1:$AF$1,0),FALSE)),VLOOKUP($B340,'Allokerad kvv'!$B$2:$AV$700,MATCH(Q$1,'Allokerad kvv'!$B$1:$AV$1,0),FALSE),VLOOKUP($B340,'Justerad allokering kvv'!$B$1:$AG$700,MATCH(Q$1,'Justerad allokering kvv'!$B$1:$AF$1,0),FALSE)))</f>
        <v>0</v>
      </c>
      <c r="R340">
        <f>IF($B340=" ","",IF(ISERROR(1/VLOOKUP($B340,'Justerad allokering kvv'!$B$1:$AG$700,MATCH(R$1,'Justerad allokering kvv'!$B$1:$AF$1,0),FALSE)),VLOOKUP($B340,'Allokerad kvv'!$B$2:$AV$700,MATCH(R$1,'Allokerad kvv'!$B$1:$AV$1,0),FALSE),VLOOKUP($B340,'Justerad allokering kvv'!$B$1:$AG$700,MATCH(R$1,'Justerad allokering kvv'!$B$1:$AF$1,0),FALSE)))</f>
        <v>0</v>
      </c>
      <c r="S340">
        <f>IF($B340=" ","",IF(ISERROR(1/VLOOKUP($B340,'Justerad allokering kvv'!$B$1:$AG$700,MATCH(S$1,'Justerad allokering kvv'!$B$1:$AF$1,0),FALSE)),VLOOKUP($B340,'Allokerad kvv'!$B$2:$AV$700,MATCH(S$1,'Allokerad kvv'!$B$1:$AV$1,0),FALSE),VLOOKUP($B340,'Justerad allokering kvv'!$B$1:$AG$700,MATCH(S$1,'Justerad allokering kvv'!$B$1:$AF$1,0),FALSE)))</f>
        <v>0</v>
      </c>
      <c r="T340">
        <f>IF($B340=" ","",IF(ISERROR(1/VLOOKUP($B340,'Justerad allokering kvv'!$B$1:$AG$700,MATCH(T$1,'Justerad allokering kvv'!$B$1:$AF$1,0),FALSE)),VLOOKUP($B340,'Allokerad kvv'!$B$2:$AV$700,MATCH(T$1,'Allokerad kvv'!$B$1:$AV$1,0),FALSE),VLOOKUP($B340,'Justerad allokering kvv'!$B$1:$AG$700,MATCH(T$1,'Justerad allokering kvv'!$B$1:$AF$1,0),FALSE)))</f>
        <v>0</v>
      </c>
      <c r="U340">
        <f>IF($B340=" ","",IF(ISERROR(1/VLOOKUP($B340,'Justerad allokering kvv'!$B$1:$AG$700,MATCH(U$1,'Justerad allokering kvv'!$B$1:$AF$1,0),FALSE)),VLOOKUP($B340,'Allokerad kvv'!$B$2:$AV$700,MATCH(U$1,'Allokerad kvv'!$B$1:$AV$1,0),FALSE),VLOOKUP($B340,'Justerad allokering kvv'!$B$1:$AG$700,MATCH(U$1,'Justerad allokering kvv'!$B$1:$AF$1,0),FALSE)))</f>
        <v>0</v>
      </c>
      <c r="V340">
        <f>IF($B340=" ","",IF(ISERROR(1/VLOOKUP($B340,'Justerad allokering kvv'!$B$1:$AG$700,MATCH(V$1,'Justerad allokering kvv'!$B$1:$AF$1,0),FALSE)),VLOOKUP($B340,'Allokerad kvv'!$B$2:$AV$700,MATCH(V$1,'Allokerad kvv'!$B$1:$AV$1,0),FALSE),VLOOKUP($B340,'Justerad allokering kvv'!$B$1:$AG$700,MATCH(V$1,'Justerad allokering kvv'!$B$1:$AF$1,0),FALSE)))</f>
        <v>0</v>
      </c>
      <c r="W340">
        <f>IF($B340=" ","",IF(ISERROR(1/VLOOKUP($B340,'Justerad allokering kvv'!$B$1:$AG$700,MATCH(W$1,'Justerad allokering kvv'!$B$1:$AF$1,0),FALSE)),VLOOKUP($B340,'Allokerad kvv'!$B$2:$AV$700,MATCH(W$1,'Allokerad kvv'!$B$1:$AV$1,0),FALSE),VLOOKUP($B340,'Justerad allokering kvv'!$B$1:$AG$700,MATCH(W$1,'Justerad allokering kvv'!$B$1:$AF$1,0),FALSE)))</f>
        <v>0</v>
      </c>
      <c r="X340">
        <f>IF($B340=" ","",IF(ISERROR(1/VLOOKUP($B340,'Justerad allokering kvv'!$B$1:$AG$700,MATCH(X$1,'Justerad allokering kvv'!$B$1:$AF$1,0),FALSE)),VLOOKUP($B340,'Allokerad kvv'!$B$2:$AV$700,MATCH(X$1,'Allokerad kvv'!$B$1:$AV$1,0),FALSE),VLOOKUP($B340,'Justerad allokering kvv'!$B$1:$AG$700,MATCH(X$1,'Justerad allokering kvv'!$B$1:$AF$1,0),FALSE)))</f>
        <v>0</v>
      </c>
      <c r="Y340">
        <f>IF($B340=" ","",IF(ISERROR(1/VLOOKUP($B340,'Justerad allokering kvv'!$B$1:$AG$700,MATCH(Y$1,'Justerad allokering kvv'!$B$1:$AF$1,0),FALSE)),VLOOKUP($B340,'Allokerad kvv'!$B$2:$AV$700,MATCH(Y$1,'Allokerad kvv'!$B$1:$AV$1,0),FALSE),VLOOKUP($B340,'Justerad allokering kvv'!$B$1:$AG$700,MATCH(Y$1,'Justerad allokering kvv'!$B$1:$AF$1,0),FALSE)))</f>
        <v>0</v>
      </c>
      <c r="AB340">
        <f>IFERROR(VLOOKUP($B340,Kraftvärmeprod!$B$1:$AO$424,MATCH("Tillförd energi från rökgaskondensering (GWh)",Kraftvärmeprod!$B$1:$AG$1,0),FALSE)/1,0)</f>
        <v>0</v>
      </c>
      <c r="AE340" s="122">
        <f t="shared" si="20"/>
        <v>0</v>
      </c>
      <c r="AG340">
        <f t="shared" si="21"/>
        <v>0</v>
      </c>
      <c r="AH340">
        <f t="shared" si="22"/>
        <v>0</v>
      </c>
      <c r="AI340" t="str">
        <f>IF(AH340=0,"",AH340/VLOOKUP(B340,Kraftvärmeprod!$B$1:$BC$480,MATCH("Summa tillförd energi exklusive rökgaskondensering",Kraftvärmeprod!$B$1:$BC$1,0),FALSE))</f>
        <v/>
      </c>
      <c r="AK340">
        <f t="shared" si="23"/>
        <v>0</v>
      </c>
    </row>
    <row r="341" spans="1:37" x14ac:dyDescent="0.25">
      <c r="A341" s="2" t="s">
        <v>520</v>
      </c>
      <c r="B341" s="2" t="s">
        <v>522</v>
      </c>
      <c r="C341">
        <f>IF($B341=" ","",IF(ISERROR(1/VLOOKUP($B341,'Justerad allokering kvv'!$B$1:$AG$700,MATCH(C$1,'Justerad allokering kvv'!$B$1:$AF$1,0),FALSE)),VLOOKUP($B341,'Allokerad kvv'!$B$2:$AV$700,MATCH(C$1,'Allokerad kvv'!$B$1:$AV$1,0),FALSE),VLOOKUP($B341,'Justerad allokering kvv'!$B$1:$AG$700,MATCH(C$1,'Justerad allokering kvv'!$B$1:$AF$1,0),FALSE)))</f>
        <v>0</v>
      </c>
      <c r="D341">
        <f>IF($B341=" ","",IF(ISERROR(1/VLOOKUP($B341,'Justerad allokering kvv'!$B$1:$AG$700,MATCH(D$1,'Justerad allokering kvv'!$B$1:$AF$1,0),FALSE)),VLOOKUP($B341,'Allokerad kvv'!$B$2:$AV$700,MATCH(D$1,'Allokerad kvv'!$B$1:$AV$1,0),FALSE),VLOOKUP($B341,'Justerad allokering kvv'!$B$1:$AG$700,MATCH(D$1,'Justerad allokering kvv'!$B$1:$AF$1,0),FALSE)))</f>
        <v>0</v>
      </c>
      <c r="E341">
        <f>IF($B341=" ","",IF(ISERROR(1/VLOOKUP($B341,'Justerad allokering kvv'!$B$1:$AG$700,MATCH(E$1,'Justerad allokering kvv'!$B$1:$AF$1,0),FALSE)),VLOOKUP($B341,'Allokerad kvv'!$B$2:$AV$700,MATCH(E$1,'Allokerad kvv'!$B$1:$AV$1,0),FALSE),VLOOKUP($B341,'Justerad allokering kvv'!$B$1:$AG$700,MATCH(E$1,'Justerad allokering kvv'!$B$1:$AF$1,0),FALSE)))</f>
        <v>0</v>
      </c>
      <c r="F341">
        <f>IF($B341=" ","",IF(ISERROR(1/VLOOKUP($B341,'Justerad allokering kvv'!$B$1:$AG$700,MATCH(F$1,'Justerad allokering kvv'!$B$1:$AF$1,0),FALSE)),VLOOKUP($B341,'Allokerad kvv'!$B$2:$AV$700,MATCH(F$1,'Allokerad kvv'!$B$1:$AV$1,0),FALSE),VLOOKUP($B341,'Justerad allokering kvv'!$B$1:$AG$700,MATCH(F$1,'Justerad allokering kvv'!$B$1:$AF$1,0),FALSE)))</f>
        <v>0</v>
      </c>
      <c r="G341">
        <f>IF($B341=" ","",IF(ISERROR(1/VLOOKUP($B341,'Justerad allokering kvv'!$B$1:$AG$700,MATCH(G$1,'Justerad allokering kvv'!$B$1:$AF$1,0),FALSE)),VLOOKUP($B341,'Allokerad kvv'!$B$2:$AV$700,MATCH(G$1,'Allokerad kvv'!$B$1:$AV$1,0),FALSE),VLOOKUP($B341,'Justerad allokering kvv'!$B$1:$AG$700,MATCH(G$1,'Justerad allokering kvv'!$B$1:$AF$1,0),FALSE)))</f>
        <v>0</v>
      </c>
      <c r="H341">
        <f>IF($B341=" ","",IF(ISERROR(1/VLOOKUP($B341,'Justerad allokering kvv'!$B$1:$AG$700,MATCH(H$1,'Justerad allokering kvv'!$B$1:$AF$1,0),FALSE)),VLOOKUP($B341,'Allokerad kvv'!$B$2:$AV$700,MATCH(H$1,'Allokerad kvv'!$B$1:$AV$1,0),FALSE),VLOOKUP($B341,'Justerad allokering kvv'!$B$1:$AG$700,MATCH(H$1,'Justerad allokering kvv'!$B$1:$AF$1,0),FALSE)))</f>
        <v>0</v>
      </c>
      <c r="I341">
        <f>IF($B341=" ","",IF(ISERROR(1/VLOOKUP($B341,'Justerad allokering kvv'!$B$1:$AG$700,MATCH(I$1,'Justerad allokering kvv'!$B$1:$AF$1,0),FALSE)),VLOOKUP($B341,'Allokerad kvv'!$B$2:$AV$700,MATCH(I$1,'Allokerad kvv'!$B$1:$AV$1,0),FALSE),VLOOKUP($B341,'Justerad allokering kvv'!$B$1:$AG$700,MATCH(I$1,'Justerad allokering kvv'!$B$1:$AF$1,0),FALSE)))</f>
        <v>0</v>
      </c>
      <c r="J341">
        <f>IF($B341=" ","",IF(ISERROR(1/VLOOKUP($B341,'Justerad allokering kvv'!$B$1:$AG$700,MATCH(J$1,'Justerad allokering kvv'!$B$1:$AF$1,0),FALSE)),VLOOKUP($B341,'Allokerad kvv'!$B$2:$AV$700,MATCH(J$1,'Allokerad kvv'!$B$1:$AV$1,0),FALSE),VLOOKUP($B341,'Justerad allokering kvv'!$B$1:$AG$700,MATCH(J$1,'Justerad allokering kvv'!$B$1:$AF$1,0),FALSE)))</f>
        <v>0</v>
      </c>
      <c r="K341">
        <f>IF($B341=" ","",IF(ISERROR(1/VLOOKUP($B341,'Justerad allokering kvv'!$B$1:$AG$700,MATCH(K$1,'Justerad allokering kvv'!$B$1:$AF$1,0),FALSE)),VLOOKUP($B341,'Allokerad kvv'!$B$2:$AV$700,MATCH(K$1,'Allokerad kvv'!$B$1:$AV$1,0),FALSE),VLOOKUP($B341,'Justerad allokering kvv'!$B$1:$AG$700,MATCH(K$1,'Justerad allokering kvv'!$B$1:$AF$1,0),FALSE)))</f>
        <v>0</v>
      </c>
      <c r="L341">
        <f>IF($B341=" ","",IF(ISERROR(1/VLOOKUP($B341,'Justerad allokering kvv'!$B$1:$AG$700,MATCH(L$1,'Justerad allokering kvv'!$B$1:$AF$1,0),FALSE)),VLOOKUP($B341,'Allokerad kvv'!$B$2:$AV$700,MATCH(L$1,'Allokerad kvv'!$B$1:$AV$1,0),FALSE),VLOOKUP($B341,'Justerad allokering kvv'!$B$1:$AG$700,MATCH(L$1,'Justerad allokering kvv'!$B$1:$AF$1,0),FALSE)))</f>
        <v>0</v>
      </c>
      <c r="M341">
        <f>IF($B341=" ","",IF(ISERROR(1/VLOOKUP($B341,'Justerad allokering kvv'!$B$1:$AG$700,MATCH(M$1,'Justerad allokering kvv'!$B$1:$AF$1,0),FALSE)),VLOOKUP($B341,'Allokerad kvv'!$B$2:$AV$700,MATCH(M$1,'Allokerad kvv'!$B$1:$AV$1,0),FALSE),VLOOKUP($B341,'Justerad allokering kvv'!$B$1:$AG$700,MATCH(M$1,'Justerad allokering kvv'!$B$1:$AF$1,0),FALSE)))</f>
        <v>0</v>
      </c>
      <c r="N341">
        <f>IF($B341=" ","",IF(ISERROR(1/VLOOKUP($B341,'Justerad allokering kvv'!$B$1:$AG$700,MATCH(N$1,'Justerad allokering kvv'!$B$1:$AF$1,0),FALSE)),VLOOKUP($B341,'Allokerad kvv'!$B$2:$AV$700,MATCH(N$1,'Allokerad kvv'!$B$1:$AV$1,0),FALSE),VLOOKUP($B341,'Justerad allokering kvv'!$B$1:$AG$700,MATCH(N$1,'Justerad allokering kvv'!$B$1:$AF$1,0),FALSE)))</f>
        <v>0</v>
      </c>
      <c r="O341">
        <f>IF($B341=" ","",IF(ISERROR(1/VLOOKUP($B341,'Justerad allokering kvv'!$B$1:$AG$700,MATCH(O$1,'Justerad allokering kvv'!$B$1:$AF$1,0),FALSE)),VLOOKUP($B341,'Allokerad kvv'!$B$2:$AV$700,MATCH(O$1,'Allokerad kvv'!$B$1:$AV$1,0),FALSE),VLOOKUP($B341,'Justerad allokering kvv'!$B$1:$AG$700,MATCH(O$1,'Justerad allokering kvv'!$B$1:$AF$1,0),FALSE)))</f>
        <v>0</v>
      </c>
      <c r="P341">
        <f>IF($B341=" ","",IF(ISERROR(1/VLOOKUP($B341,'Justerad allokering kvv'!$B$1:$AG$700,MATCH(P$1,'Justerad allokering kvv'!$B$1:$AF$1,0),FALSE)),VLOOKUP($B341,'Allokerad kvv'!$B$2:$AV$700,MATCH(P$1,'Allokerad kvv'!$B$1:$AV$1,0),FALSE),VLOOKUP($B341,'Justerad allokering kvv'!$B$1:$AG$700,MATCH(P$1,'Justerad allokering kvv'!$B$1:$AF$1,0),FALSE)))</f>
        <v>0</v>
      </c>
      <c r="Q341">
        <f>IF($B341=" ","",IF(ISERROR(1/VLOOKUP($B341,'Justerad allokering kvv'!$B$1:$AG$700,MATCH(Q$1,'Justerad allokering kvv'!$B$1:$AF$1,0),FALSE)),VLOOKUP($B341,'Allokerad kvv'!$B$2:$AV$700,MATCH(Q$1,'Allokerad kvv'!$B$1:$AV$1,0),FALSE),VLOOKUP($B341,'Justerad allokering kvv'!$B$1:$AG$700,MATCH(Q$1,'Justerad allokering kvv'!$B$1:$AF$1,0),FALSE)))</f>
        <v>0</v>
      </c>
      <c r="R341">
        <f>IF($B341=" ","",IF(ISERROR(1/VLOOKUP($B341,'Justerad allokering kvv'!$B$1:$AG$700,MATCH(R$1,'Justerad allokering kvv'!$B$1:$AF$1,0),FALSE)),VLOOKUP($B341,'Allokerad kvv'!$B$2:$AV$700,MATCH(R$1,'Allokerad kvv'!$B$1:$AV$1,0),FALSE),VLOOKUP($B341,'Justerad allokering kvv'!$B$1:$AG$700,MATCH(R$1,'Justerad allokering kvv'!$B$1:$AF$1,0),FALSE)))</f>
        <v>0</v>
      </c>
      <c r="S341">
        <f>IF($B341=" ","",IF(ISERROR(1/VLOOKUP($B341,'Justerad allokering kvv'!$B$1:$AG$700,MATCH(S$1,'Justerad allokering kvv'!$B$1:$AF$1,0),FALSE)),VLOOKUP($B341,'Allokerad kvv'!$B$2:$AV$700,MATCH(S$1,'Allokerad kvv'!$B$1:$AV$1,0),FALSE),VLOOKUP($B341,'Justerad allokering kvv'!$B$1:$AG$700,MATCH(S$1,'Justerad allokering kvv'!$B$1:$AF$1,0),FALSE)))</f>
        <v>0</v>
      </c>
      <c r="T341">
        <f>IF($B341=" ","",IF(ISERROR(1/VLOOKUP($B341,'Justerad allokering kvv'!$B$1:$AG$700,MATCH(T$1,'Justerad allokering kvv'!$B$1:$AF$1,0),FALSE)),VLOOKUP($B341,'Allokerad kvv'!$B$2:$AV$700,MATCH(T$1,'Allokerad kvv'!$B$1:$AV$1,0),FALSE),VLOOKUP($B341,'Justerad allokering kvv'!$B$1:$AG$700,MATCH(T$1,'Justerad allokering kvv'!$B$1:$AF$1,0),FALSE)))</f>
        <v>0</v>
      </c>
      <c r="U341">
        <f>IF($B341=" ","",IF(ISERROR(1/VLOOKUP($B341,'Justerad allokering kvv'!$B$1:$AG$700,MATCH(U$1,'Justerad allokering kvv'!$B$1:$AF$1,0),FALSE)),VLOOKUP($B341,'Allokerad kvv'!$B$2:$AV$700,MATCH(U$1,'Allokerad kvv'!$B$1:$AV$1,0),FALSE),VLOOKUP($B341,'Justerad allokering kvv'!$B$1:$AG$700,MATCH(U$1,'Justerad allokering kvv'!$B$1:$AF$1,0),FALSE)))</f>
        <v>0</v>
      </c>
      <c r="V341">
        <f>IF($B341=" ","",IF(ISERROR(1/VLOOKUP($B341,'Justerad allokering kvv'!$B$1:$AG$700,MATCH(V$1,'Justerad allokering kvv'!$B$1:$AF$1,0),FALSE)),VLOOKUP($B341,'Allokerad kvv'!$B$2:$AV$700,MATCH(V$1,'Allokerad kvv'!$B$1:$AV$1,0),FALSE),VLOOKUP($B341,'Justerad allokering kvv'!$B$1:$AG$700,MATCH(V$1,'Justerad allokering kvv'!$B$1:$AF$1,0),FALSE)))</f>
        <v>0</v>
      </c>
      <c r="W341">
        <f>IF($B341=" ","",IF(ISERROR(1/VLOOKUP($B341,'Justerad allokering kvv'!$B$1:$AG$700,MATCH(W$1,'Justerad allokering kvv'!$B$1:$AF$1,0),FALSE)),VLOOKUP($B341,'Allokerad kvv'!$B$2:$AV$700,MATCH(W$1,'Allokerad kvv'!$B$1:$AV$1,0),FALSE),VLOOKUP($B341,'Justerad allokering kvv'!$B$1:$AG$700,MATCH(W$1,'Justerad allokering kvv'!$B$1:$AF$1,0),FALSE)))</f>
        <v>0</v>
      </c>
      <c r="X341">
        <f>IF($B341=" ","",IF(ISERROR(1/VLOOKUP($B341,'Justerad allokering kvv'!$B$1:$AG$700,MATCH(X$1,'Justerad allokering kvv'!$B$1:$AF$1,0),FALSE)),VLOOKUP($B341,'Allokerad kvv'!$B$2:$AV$700,MATCH(X$1,'Allokerad kvv'!$B$1:$AV$1,0),FALSE),VLOOKUP($B341,'Justerad allokering kvv'!$B$1:$AG$700,MATCH(X$1,'Justerad allokering kvv'!$B$1:$AF$1,0),FALSE)))</f>
        <v>0</v>
      </c>
      <c r="Y341">
        <f>IF($B341=" ","",IF(ISERROR(1/VLOOKUP($B341,'Justerad allokering kvv'!$B$1:$AG$700,MATCH(Y$1,'Justerad allokering kvv'!$B$1:$AF$1,0),FALSE)),VLOOKUP($B341,'Allokerad kvv'!$B$2:$AV$700,MATCH(Y$1,'Allokerad kvv'!$B$1:$AV$1,0),FALSE),VLOOKUP($B341,'Justerad allokering kvv'!$B$1:$AG$700,MATCH(Y$1,'Justerad allokering kvv'!$B$1:$AF$1,0),FALSE)))</f>
        <v>0</v>
      </c>
      <c r="AB341">
        <f>IFERROR(VLOOKUP($B341,Kraftvärmeprod!$B$1:$AO$424,MATCH("Tillförd energi från rökgaskondensering (GWh)",Kraftvärmeprod!$B$1:$AG$1,0),FALSE)/1,0)</f>
        <v>0</v>
      </c>
      <c r="AE341" s="122">
        <f t="shared" si="20"/>
        <v>0</v>
      </c>
      <c r="AG341">
        <f t="shared" si="21"/>
        <v>0</v>
      </c>
      <c r="AH341">
        <f t="shared" si="22"/>
        <v>0</v>
      </c>
      <c r="AI341" t="str">
        <f>IF(AH341=0,"",AH341/VLOOKUP(B341,Kraftvärmeprod!$B$1:$BC$480,MATCH("Summa tillförd energi exklusive rökgaskondensering",Kraftvärmeprod!$B$1:$BC$1,0),FALSE))</f>
        <v/>
      </c>
      <c r="AK341">
        <f t="shared" si="23"/>
        <v>0</v>
      </c>
    </row>
    <row r="342" spans="1:37" x14ac:dyDescent="0.25">
      <c r="A342" s="2" t="s">
        <v>520</v>
      </c>
      <c r="B342" s="2" t="s">
        <v>523</v>
      </c>
      <c r="C342">
        <f>IF($B342=" ","",IF(ISERROR(1/VLOOKUP($B342,'Justerad allokering kvv'!$B$1:$AG$700,MATCH(C$1,'Justerad allokering kvv'!$B$1:$AF$1,0),FALSE)),VLOOKUP($B342,'Allokerad kvv'!$B$2:$AV$700,MATCH(C$1,'Allokerad kvv'!$B$1:$AV$1,0),FALSE),VLOOKUP($B342,'Justerad allokering kvv'!$B$1:$AG$700,MATCH(C$1,'Justerad allokering kvv'!$B$1:$AF$1,0),FALSE)))</f>
        <v>0</v>
      </c>
      <c r="D342">
        <f>IF($B342=" ","",IF(ISERROR(1/VLOOKUP($B342,'Justerad allokering kvv'!$B$1:$AG$700,MATCH(D$1,'Justerad allokering kvv'!$B$1:$AF$1,0),FALSE)),VLOOKUP($B342,'Allokerad kvv'!$B$2:$AV$700,MATCH(D$1,'Allokerad kvv'!$B$1:$AV$1,0),FALSE),VLOOKUP($B342,'Justerad allokering kvv'!$B$1:$AG$700,MATCH(D$1,'Justerad allokering kvv'!$B$1:$AF$1,0),FALSE)))</f>
        <v>0</v>
      </c>
      <c r="E342">
        <f>IF($B342=" ","",IF(ISERROR(1/VLOOKUP($B342,'Justerad allokering kvv'!$B$1:$AG$700,MATCH(E$1,'Justerad allokering kvv'!$B$1:$AF$1,0),FALSE)),VLOOKUP($B342,'Allokerad kvv'!$B$2:$AV$700,MATCH(E$1,'Allokerad kvv'!$B$1:$AV$1,0),FALSE),VLOOKUP($B342,'Justerad allokering kvv'!$B$1:$AG$700,MATCH(E$1,'Justerad allokering kvv'!$B$1:$AF$1,0),FALSE)))</f>
        <v>0</v>
      </c>
      <c r="F342">
        <f>IF($B342=" ","",IF(ISERROR(1/VLOOKUP($B342,'Justerad allokering kvv'!$B$1:$AG$700,MATCH(F$1,'Justerad allokering kvv'!$B$1:$AF$1,0),FALSE)),VLOOKUP($B342,'Allokerad kvv'!$B$2:$AV$700,MATCH(F$1,'Allokerad kvv'!$B$1:$AV$1,0),FALSE),VLOOKUP($B342,'Justerad allokering kvv'!$B$1:$AG$700,MATCH(F$1,'Justerad allokering kvv'!$B$1:$AF$1,0),FALSE)))</f>
        <v>0</v>
      </c>
      <c r="G342">
        <f>IF($B342=" ","",IF(ISERROR(1/VLOOKUP($B342,'Justerad allokering kvv'!$B$1:$AG$700,MATCH(G$1,'Justerad allokering kvv'!$B$1:$AF$1,0),FALSE)),VLOOKUP($B342,'Allokerad kvv'!$B$2:$AV$700,MATCH(G$1,'Allokerad kvv'!$B$1:$AV$1,0),FALSE),VLOOKUP($B342,'Justerad allokering kvv'!$B$1:$AG$700,MATCH(G$1,'Justerad allokering kvv'!$B$1:$AF$1,0),FALSE)))</f>
        <v>0</v>
      </c>
      <c r="H342">
        <f>IF($B342=" ","",IF(ISERROR(1/VLOOKUP($B342,'Justerad allokering kvv'!$B$1:$AG$700,MATCH(H$1,'Justerad allokering kvv'!$B$1:$AF$1,0),FALSE)),VLOOKUP($B342,'Allokerad kvv'!$B$2:$AV$700,MATCH(H$1,'Allokerad kvv'!$B$1:$AV$1,0),FALSE),VLOOKUP($B342,'Justerad allokering kvv'!$B$1:$AG$700,MATCH(H$1,'Justerad allokering kvv'!$B$1:$AF$1,0),FALSE)))</f>
        <v>0</v>
      </c>
      <c r="I342">
        <f>IF($B342=" ","",IF(ISERROR(1/VLOOKUP($B342,'Justerad allokering kvv'!$B$1:$AG$700,MATCH(I$1,'Justerad allokering kvv'!$B$1:$AF$1,0),FALSE)),VLOOKUP($B342,'Allokerad kvv'!$B$2:$AV$700,MATCH(I$1,'Allokerad kvv'!$B$1:$AV$1,0),FALSE),VLOOKUP($B342,'Justerad allokering kvv'!$B$1:$AG$700,MATCH(I$1,'Justerad allokering kvv'!$B$1:$AF$1,0),FALSE)))</f>
        <v>0</v>
      </c>
      <c r="J342">
        <f>IF($B342=" ","",IF(ISERROR(1/VLOOKUP($B342,'Justerad allokering kvv'!$B$1:$AG$700,MATCH(J$1,'Justerad allokering kvv'!$B$1:$AF$1,0),FALSE)),VLOOKUP($B342,'Allokerad kvv'!$B$2:$AV$700,MATCH(J$1,'Allokerad kvv'!$B$1:$AV$1,0),FALSE),VLOOKUP($B342,'Justerad allokering kvv'!$B$1:$AG$700,MATCH(J$1,'Justerad allokering kvv'!$B$1:$AF$1,0),FALSE)))</f>
        <v>0</v>
      </c>
      <c r="K342">
        <f>IF($B342=" ","",IF(ISERROR(1/VLOOKUP($B342,'Justerad allokering kvv'!$B$1:$AG$700,MATCH(K$1,'Justerad allokering kvv'!$B$1:$AF$1,0),FALSE)),VLOOKUP($B342,'Allokerad kvv'!$B$2:$AV$700,MATCH(K$1,'Allokerad kvv'!$B$1:$AV$1,0),FALSE),VLOOKUP($B342,'Justerad allokering kvv'!$B$1:$AG$700,MATCH(K$1,'Justerad allokering kvv'!$B$1:$AF$1,0),FALSE)))</f>
        <v>0</v>
      </c>
      <c r="L342">
        <f>IF($B342=" ","",IF(ISERROR(1/VLOOKUP($B342,'Justerad allokering kvv'!$B$1:$AG$700,MATCH(L$1,'Justerad allokering kvv'!$B$1:$AF$1,0),FALSE)),VLOOKUP($B342,'Allokerad kvv'!$B$2:$AV$700,MATCH(L$1,'Allokerad kvv'!$B$1:$AV$1,0),FALSE),VLOOKUP($B342,'Justerad allokering kvv'!$B$1:$AG$700,MATCH(L$1,'Justerad allokering kvv'!$B$1:$AF$1,0),FALSE)))</f>
        <v>0</v>
      </c>
      <c r="M342">
        <f>IF($B342=" ","",IF(ISERROR(1/VLOOKUP($B342,'Justerad allokering kvv'!$B$1:$AG$700,MATCH(M$1,'Justerad allokering kvv'!$B$1:$AF$1,0),FALSE)),VLOOKUP($B342,'Allokerad kvv'!$B$2:$AV$700,MATCH(M$1,'Allokerad kvv'!$B$1:$AV$1,0),FALSE),VLOOKUP($B342,'Justerad allokering kvv'!$B$1:$AG$700,MATCH(M$1,'Justerad allokering kvv'!$B$1:$AF$1,0),FALSE)))</f>
        <v>0</v>
      </c>
      <c r="N342">
        <f>IF($B342=" ","",IF(ISERROR(1/VLOOKUP($B342,'Justerad allokering kvv'!$B$1:$AG$700,MATCH(N$1,'Justerad allokering kvv'!$B$1:$AF$1,0),FALSE)),VLOOKUP($B342,'Allokerad kvv'!$B$2:$AV$700,MATCH(N$1,'Allokerad kvv'!$B$1:$AV$1,0),FALSE),VLOOKUP($B342,'Justerad allokering kvv'!$B$1:$AG$700,MATCH(N$1,'Justerad allokering kvv'!$B$1:$AF$1,0),FALSE)))</f>
        <v>0</v>
      </c>
      <c r="O342">
        <f>IF($B342=" ","",IF(ISERROR(1/VLOOKUP($B342,'Justerad allokering kvv'!$B$1:$AG$700,MATCH(O$1,'Justerad allokering kvv'!$B$1:$AF$1,0),FALSE)),VLOOKUP($B342,'Allokerad kvv'!$B$2:$AV$700,MATCH(O$1,'Allokerad kvv'!$B$1:$AV$1,0),FALSE),VLOOKUP($B342,'Justerad allokering kvv'!$B$1:$AG$700,MATCH(O$1,'Justerad allokering kvv'!$B$1:$AF$1,0),FALSE)))</f>
        <v>0</v>
      </c>
      <c r="P342">
        <f>IF($B342=" ","",IF(ISERROR(1/VLOOKUP($B342,'Justerad allokering kvv'!$B$1:$AG$700,MATCH(P$1,'Justerad allokering kvv'!$B$1:$AF$1,0),FALSE)),VLOOKUP($B342,'Allokerad kvv'!$B$2:$AV$700,MATCH(P$1,'Allokerad kvv'!$B$1:$AV$1,0),FALSE),VLOOKUP($B342,'Justerad allokering kvv'!$B$1:$AG$700,MATCH(P$1,'Justerad allokering kvv'!$B$1:$AF$1,0),FALSE)))</f>
        <v>0</v>
      </c>
      <c r="Q342">
        <f>IF($B342=" ","",IF(ISERROR(1/VLOOKUP($B342,'Justerad allokering kvv'!$B$1:$AG$700,MATCH(Q$1,'Justerad allokering kvv'!$B$1:$AF$1,0),FALSE)),VLOOKUP($B342,'Allokerad kvv'!$B$2:$AV$700,MATCH(Q$1,'Allokerad kvv'!$B$1:$AV$1,0),FALSE),VLOOKUP($B342,'Justerad allokering kvv'!$B$1:$AG$700,MATCH(Q$1,'Justerad allokering kvv'!$B$1:$AF$1,0),FALSE)))</f>
        <v>0</v>
      </c>
      <c r="R342">
        <f>IF($B342=" ","",IF(ISERROR(1/VLOOKUP($B342,'Justerad allokering kvv'!$B$1:$AG$700,MATCH(R$1,'Justerad allokering kvv'!$B$1:$AF$1,0),FALSE)),VLOOKUP($B342,'Allokerad kvv'!$B$2:$AV$700,MATCH(R$1,'Allokerad kvv'!$B$1:$AV$1,0),FALSE),VLOOKUP($B342,'Justerad allokering kvv'!$B$1:$AG$700,MATCH(R$1,'Justerad allokering kvv'!$B$1:$AF$1,0),FALSE)))</f>
        <v>0</v>
      </c>
      <c r="S342">
        <f>IF($B342=" ","",IF(ISERROR(1/VLOOKUP($B342,'Justerad allokering kvv'!$B$1:$AG$700,MATCH(S$1,'Justerad allokering kvv'!$B$1:$AF$1,0),FALSE)),VLOOKUP($B342,'Allokerad kvv'!$B$2:$AV$700,MATCH(S$1,'Allokerad kvv'!$B$1:$AV$1,0),FALSE),VLOOKUP($B342,'Justerad allokering kvv'!$B$1:$AG$700,MATCH(S$1,'Justerad allokering kvv'!$B$1:$AF$1,0),FALSE)))</f>
        <v>0</v>
      </c>
      <c r="T342">
        <f>IF($B342=" ","",IF(ISERROR(1/VLOOKUP($B342,'Justerad allokering kvv'!$B$1:$AG$700,MATCH(T$1,'Justerad allokering kvv'!$B$1:$AF$1,0),FALSE)),VLOOKUP($B342,'Allokerad kvv'!$B$2:$AV$700,MATCH(T$1,'Allokerad kvv'!$B$1:$AV$1,0),FALSE),VLOOKUP($B342,'Justerad allokering kvv'!$B$1:$AG$700,MATCH(T$1,'Justerad allokering kvv'!$B$1:$AF$1,0),FALSE)))</f>
        <v>0</v>
      </c>
      <c r="U342">
        <f>IF($B342=" ","",IF(ISERROR(1/VLOOKUP($B342,'Justerad allokering kvv'!$B$1:$AG$700,MATCH(U$1,'Justerad allokering kvv'!$B$1:$AF$1,0),FALSE)),VLOOKUP($B342,'Allokerad kvv'!$B$2:$AV$700,MATCH(U$1,'Allokerad kvv'!$B$1:$AV$1,0),FALSE),VLOOKUP($B342,'Justerad allokering kvv'!$B$1:$AG$700,MATCH(U$1,'Justerad allokering kvv'!$B$1:$AF$1,0),FALSE)))</f>
        <v>0</v>
      </c>
      <c r="V342">
        <f>IF($B342=" ","",IF(ISERROR(1/VLOOKUP($B342,'Justerad allokering kvv'!$B$1:$AG$700,MATCH(V$1,'Justerad allokering kvv'!$B$1:$AF$1,0),FALSE)),VLOOKUP($B342,'Allokerad kvv'!$B$2:$AV$700,MATCH(V$1,'Allokerad kvv'!$B$1:$AV$1,0),FALSE),VLOOKUP($B342,'Justerad allokering kvv'!$B$1:$AG$700,MATCH(V$1,'Justerad allokering kvv'!$B$1:$AF$1,0),FALSE)))</f>
        <v>0</v>
      </c>
      <c r="W342">
        <f>IF($B342=" ","",IF(ISERROR(1/VLOOKUP($B342,'Justerad allokering kvv'!$B$1:$AG$700,MATCH(W$1,'Justerad allokering kvv'!$B$1:$AF$1,0),FALSE)),VLOOKUP($B342,'Allokerad kvv'!$B$2:$AV$700,MATCH(W$1,'Allokerad kvv'!$B$1:$AV$1,0),FALSE),VLOOKUP($B342,'Justerad allokering kvv'!$B$1:$AG$700,MATCH(W$1,'Justerad allokering kvv'!$B$1:$AF$1,0),FALSE)))</f>
        <v>0</v>
      </c>
      <c r="X342">
        <f>IF($B342=" ","",IF(ISERROR(1/VLOOKUP($B342,'Justerad allokering kvv'!$B$1:$AG$700,MATCH(X$1,'Justerad allokering kvv'!$B$1:$AF$1,0),FALSE)),VLOOKUP($B342,'Allokerad kvv'!$B$2:$AV$700,MATCH(X$1,'Allokerad kvv'!$B$1:$AV$1,0),FALSE),VLOOKUP($B342,'Justerad allokering kvv'!$B$1:$AG$700,MATCH(X$1,'Justerad allokering kvv'!$B$1:$AF$1,0),FALSE)))</f>
        <v>0</v>
      </c>
      <c r="Y342">
        <f>IF($B342=" ","",IF(ISERROR(1/VLOOKUP($B342,'Justerad allokering kvv'!$B$1:$AG$700,MATCH(Y$1,'Justerad allokering kvv'!$B$1:$AF$1,0),FALSE)),VLOOKUP($B342,'Allokerad kvv'!$B$2:$AV$700,MATCH(Y$1,'Allokerad kvv'!$B$1:$AV$1,0),FALSE),VLOOKUP($B342,'Justerad allokering kvv'!$B$1:$AG$700,MATCH(Y$1,'Justerad allokering kvv'!$B$1:$AF$1,0),FALSE)))</f>
        <v>0</v>
      </c>
      <c r="AB342">
        <f>IFERROR(VLOOKUP($B342,Kraftvärmeprod!$B$1:$AO$424,MATCH("Tillförd energi från rökgaskondensering (GWh)",Kraftvärmeprod!$B$1:$AG$1,0),FALSE)/1,0)</f>
        <v>0</v>
      </c>
      <c r="AE342" s="122">
        <f t="shared" si="20"/>
        <v>0</v>
      </c>
      <c r="AG342">
        <f t="shared" si="21"/>
        <v>0</v>
      </c>
      <c r="AH342">
        <f t="shared" si="22"/>
        <v>0</v>
      </c>
      <c r="AI342" t="str">
        <f>IF(AH342=0,"",AH342/VLOOKUP(B342,Kraftvärmeprod!$B$1:$BC$480,MATCH("Summa tillförd energi exklusive rökgaskondensering",Kraftvärmeprod!$B$1:$BC$1,0),FALSE))</f>
        <v/>
      </c>
      <c r="AK342">
        <f t="shared" si="23"/>
        <v>0</v>
      </c>
    </row>
    <row r="343" spans="1:37" x14ac:dyDescent="0.25">
      <c r="A343" s="2" t="s">
        <v>524</v>
      </c>
      <c r="B343" s="2" t="s">
        <v>11</v>
      </c>
      <c r="C343">
        <f>IF($B343=" ","",IF(ISERROR(1/VLOOKUP($B343,'Justerad allokering kvv'!$B$1:$AG$700,MATCH(C$1,'Justerad allokering kvv'!$B$1:$AF$1,0),FALSE)),VLOOKUP($B343,'Allokerad kvv'!$B$2:$AV$700,MATCH(C$1,'Allokerad kvv'!$B$1:$AV$1,0),FALSE),VLOOKUP($B343,'Justerad allokering kvv'!$B$1:$AG$700,MATCH(C$1,'Justerad allokering kvv'!$B$1:$AF$1,0),FALSE)))</f>
        <v>0</v>
      </c>
      <c r="D343">
        <f>IF($B343=" ","",IF(ISERROR(1/VLOOKUP($B343,'Justerad allokering kvv'!$B$1:$AG$700,MATCH(D$1,'Justerad allokering kvv'!$B$1:$AF$1,0),FALSE)),VLOOKUP($B343,'Allokerad kvv'!$B$2:$AV$700,MATCH(D$1,'Allokerad kvv'!$B$1:$AV$1,0),FALSE),VLOOKUP($B343,'Justerad allokering kvv'!$B$1:$AG$700,MATCH(D$1,'Justerad allokering kvv'!$B$1:$AF$1,0),FALSE)))</f>
        <v>0</v>
      </c>
      <c r="E343">
        <f>IF($B343=" ","",IF(ISERROR(1/VLOOKUP($B343,'Justerad allokering kvv'!$B$1:$AG$700,MATCH(E$1,'Justerad allokering kvv'!$B$1:$AF$1,0),FALSE)),VLOOKUP($B343,'Allokerad kvv'!$B$2:$AV$700,MATCH(E$1,'Allokerad kvv'!$B$1:$AV$1,0),FALSE),VLOOKUP($B343,'Justerad allokering kvv'!$B$1:$AG$700,MATCH(E$1,'Justerad allokering kvv'!$B$1:$AF$1,0),FALSE)))</f>
        <v>0</v>
      </c>
      <c r="F343">
        <f>IF($B343=" ","",IF(ISERROR(1/VLOOKUP($B343,'Justerad allokering kvv'!$B$1:$AG$700,MATCH(F$1,'Justerad allokering kvv'!$B$1:$AF$1,0),FALSE)),VLOOKUP($B343,'Allokerad kvv'!$B$2:$AV$700,MATCH(F$1,'Allokerad kvv'!$B$1:$AV$1,0),FALSE),VLOOKUP($B343,'Justerad allokering kvv'!$B$1:$AG$700,MATCH(F$1,'Justerad allokering kvv'!$B$1:$AF$1,0),FALSE)))</f>
        <v>0</v>
      </c>
      <c r="G343">
        <f>IF($B343=" ","",IF(ISERROR(1/VLOOKUP($B343,'Justerad allokering kvv'!$B$1:$AG$700,MATCH(G$1,'Justerad allokering kvv'!$B$1:$AF$1,0),FALSE)),VLOOKUP($B343,'Allokerad kvv'!$B$2:$AV$700,MATCH(G$1,'Allokerad kvv'!$B$1:$AV$1,0),FALSE),VLOOKUP($B343,'Justerad allokering kvv'!$B$1:$AG$700,MATCH(G$1,'Justerad allokering kvv'!$B$1:$AF$1,0),FALSE)))</f>
        <v>0</v>
      </c>
      <c r="H343">
        <f>IF($B343=" ","",IF(ISERROR(1/VLOOKUP($B343,'Justerad allokering kvv'!$B$1:$AG$700,MATCH(H$1,'Justerad allokering kvv'!$B$1:$AF$1,0),FALSE)),VLOOKUP($B343,'Allokerad kvv'!$B$2:$AV$700,MATCH(H$1,'Allokerad kvv'!$B$1:$AV$1,0),FALSE),VLOOKUP($B343,'Justerad allokering kvv'!$B$1:$AG$700,MATCH(H$1,'Justerad allokering kvv'!$B$1:$AF$1,0),FALSE)))</f>
        <v>0</v>
      </c>
      <c r="I343">
        <f>IF($B343=" ","",IF(ISERROR(1/VLOOKUP($B343,'Justerad allokering kvv'!$B$1:$AG$700,MATCH(I$1,'Justerad allokering kvv'!$B$1:$AF$1,0),FALSE)),VLOOKUP($B343,'Allokerad kvv'!$B$2:$AV$700,MATCH(I$1,'Allokerad kvv'!$B$1:$AV$1,0),FALSE),VLOOKUP($B343,'Justerad allokering kvv'!$B$1:$AG$700,MATCH(I$1,'Justerad allokering kvv'!$B$1:$AF$1,0),FALSE)))</f>
        <v>0</v>
      </c>
      <c r="J343">
        <f>IF($B343=" ","",IF(ISERROR(1/VLOOKUP($B343,'Justerad allokering kvv'!$B$1:$AG$700,MATCH(J$1,'Justerad allokering kvv'!$B$1:$AF$1,0),FALSE)),VLOOKUP($B343,'Allokerad kvv'!$B$2:$AV$700,MATCH(J$1,'Allokerad kvv'!$B$1:$AV$1,0),FALSE),VLOOKUP($B343,'Justerad allokering kvv'!$B$1:$AG$700,MATCH(J$1,'Justerad allokering kvv'!$B$1:$AF$1,0),FALSE)))</f>
        <v>0</v>
      </c>
      <c r="K343">
        <f>IF($B343=" ","",IF(ISERROR(1/VLOOKUP($B343,'Justerad allokering kvv'!$B$1:$AG$700,MATCH(K$1,'Justerad allokering kvv'!$B$1:$AF$1,0),FALSE)),VLOOKUP($B343,'Allokerad kvv'!$B$2:$AV$700,MATCH(K$1,'Allokerad kvv'!$B$1:$AV$1,0),FALSE),VLOOKUP($B343,'Justerad allokering kvv'!$B$1:$AG$700,MATCH(K$1,'Justerad allokering kvv'!$B$1:$AF$1,0),FALSE)))</f>
        <v>0</v>
      </c>
      <c r="L343">
        <f>IF($B343=" ","",IF(ISERROR(1/VLOOKUP($B343,'Justerad allokering kvv'!$B$1:$AG$700,MATCH(L$1,'Justerad allokering kvv'!$B$1:$AF$1,0),FALSE)),VLOOKUP($B343,'Allokerad kvv'!$B$2:$AV$700,MATCH(L$1,'Allokerad kvv'!$B$1:$AV$1,0),FALSE),VLOOKUP($B343,'Justerad allokering kvv'!$B$1:$AG$700,MATCH(L$1,'Justerad allokering kvv'!$B$1:$AF$1,0),FALSE)))</f>
        <v>0</v>
      </c>
      <c r="M343">
        <f>IF($B343=" ","",IF(ISERROR(1/VLOOKUP($B343,'Justerad allokering kvv'!$B$1:$AG$700,MATCH(M$1,'Justerad allokering kvv'!$B$1:$AF$1,0),FALSE)),VLOOKUP($B343,'Allokerad kvv'!$B$2:$AV$700,MATCH(M$1,'Allokerad kvv'!$B$1:$AV$1,0),FALSE),VLOOKUP($B343,'Justerad allokering kvv'!$B$1:$AG$700,MATCH(M$1,'Justerad allokering kvv'!$B$1:$AF$1,0),FALSE)))</f>
        <v>0</v>
      </c>
      <c r="N343">
        <f>IF($B343=" ","",IF(ISERROR(1/VLOOKUP($B343,'Justerad allokering kvv'!$B$1:$AG$700,MATCH(N$1,'Justerad allokering kvv'!$B$1:$AF$1,0),FALSE)),VLOOKUP($B343,'Allokerad kvv'!$B$2:$AV$700,MATCH(N$1,'Allokerad kvv'!$B$1:$AV$1,0),FALSE),VLOOKUP($B343,'Justerad allokering kvv'!$B$1:$AG$700,MATCH(N$1,'Justerad allokering kvv'!$B$1:$AF$1,0),FALSE)))</f>
        <v>0</v>
      </c>
      <c r="O343">
        <f>IF($B343=" ","",IF(ISERROR(1/VLOOKUP($B343,'Justerad allokering kvv'!$B$1:$AG$700,MATCH(O$1,'Justerad allokering kvv'!$B$1:$AF$1,0),FALSE)),VLOOKUP($B343,'Allokerad kvv'!$B$2:$AV$700,MATCH(O$1,'Allokerad kvv'!$B$1:$AV$1,0),FALSE),VLOOKUP($B343,'Justerad allokering kvv'!$B$1:$AG$700,MATCH(O$1,'Justerad allokering kvv'!$B$1:$AF$1,0),FALSE)))</f>
        <v>0</v>
      </c>
      <c r="P343">
        <f>IF($B343=" ","",IF(ISERROR(1/VLOOKUP($B343,'Justerad allokering kvv'!$B$1:$AG$700,MATCH(P$1,'Justerad allokering kvv'!$B$1:$AF$1,0),FALSE)),VLOOKUP($B343,'Allokerad kvv'!$B$2:$AV$700,MATCH(P$1,'Allokerad kvv'!$B$1:$AV$1,0),FALSE),VLOOKUP($B343,'Justerad allokering kvv'!$B$1:$AG$700,MATCH(P$1,'Justerad allokering kvv'!$B$1:$AF$1,0),FALSE)))</f>
        <v>0</v>
      </c>
      <c r="Q343">
        <f>IF($B343=" ","",IF(ISERROR(1/VLOOKUP($B343,'Justerad allokering kvv'!$B$1:$AG$700,MATCH(Q$1,'Justerad allokering kvv'!$B$1:$AF$1,0),FALSE)),VLOOKUP($B343,'Allokerad kvv'!$B$2:$AV$700,MATCH(Q$1,'Allokerad kvv'!$B$1:$AV$1,0),FALSE),VLOOKUP($B343,'Justerad allokering kvv'!$B$1:$AG$700,MATCH(Q$1,'Justerad allokering kvv'!$B$1:$AF$1,0),FALSE)))</f>
        <v>0</v>
      </c>
      <c r="R343">
        <f>IF($B343=" ","",IF(ISERROR(1/VLOOKUP($B343,'Justerad allokering kvv'!$B$1:$AG$700,MATCH(R$1,'Justerad allokering kvv'!$B$1:$AF$1,0),FALSE)),VLOOKUP($B343,'Allokerad kvv'!$B$2:$AV$700,MATCH(R$1,'Allokerad kvv'!$B$1:$AV$1,0),FALSE),VLOOKUP($B343,'Justerad allokering kvv'!$B$1:$AG$700,MATCH(R$1,'Justerad allokering kvv'!$B$1:$AF$1,0),FALSE)))</f>
        <v>0</v>
      </c>
      <c r="S343">
        <f>IF($B343=" ","",IF(ISERROR(1/VLOOKUP($B343,'Justerad allokering kvv'!$B$1:$AG$700,MATCH(S$1,'Justerad allokering kvv'!$B$1:$AF$1,0),FALSE)),VLOOKUP($B343,'Allokerad kvv'!$B$2:$AV$700,MATCH(S$1,'Allokerad kvv'!$B$1:$AV$1,0),FALSE),VLOOKUP($B343,'Justerad allokering kvv'!$B$1:$AG$700,MATCH(S$1,'Justerad allokering kvv'!$B$1:$AF$1,0),FALSE)))</f>
        <v>0</v>
      </c>
      <c r="T343">
        <f>IF($B343=" ","",IF(ISERROR(1/VLOOKUP($B343,'Justerad allokering kvv'!$B$1:$AG$700,MATCH(T$1,'Justerad allokering kvv'!$B$1:$AF$1,0),FALSE)),VLOOKUP($B343,'Allokerad kvv'!$B$2:$AV$700,MATCH(T$1,'Allokerad kvv'!$B$1:$AV$1,0),FALSE),VLOOKUP($B343,'Justerad allokering kvv'!$B$1:$AG$700,MATCH(T$1,'Justerad allokering kvv'!$B$1:$AF$1,0),FALSE)))</f>
        <v>0</v>
      </c>
      <c r="U343">
        <f>IF($B343=" ","",IF(ISERROR(1/VLOOKUP($B343,'Justerad allokering kvv'!$B$1:$AG$700,MATCH(U$1,'Justerad allokering kvv'!$B$1:$AF$1,0),FALSE)),VLOOKUP($B343,'Allokerad kvv'!$B$2:$AV$700,MATCH(U$1,'Allokerad kvv'!$B$1:$AV$1,0),FALSE),VLOOKUP($B343,'Justerad allokering kvv'!$B$1:$AG$700,MATCH(U$1,'Justerad allokering kvv'!$B$1:$AF$1,0),FALSE)))</f>
        <v>0</v>
      </c>
      <c r="V343">
        <f>IF($B343=" ","",IF(ISERROR(1/VLOOKUP($B343,'Justerad allokering kvv'!$B$1:$AG$700,MATCH(V$1,'Justerad allokering kvv'!$B$1:$AF$1,0),FALSE)),VLOOKUP($B343,'Allokerad kvv'!$B$2:$AV$700,MATCH(V$1,'Allokerad kvv'!$B$1:$AV$1,0),FALSE),VLOOKUP($B343,'Justerad allokering kvv'!$B$1:$AG$700,MATCH(V$1,'Justerad allokering kvv'!$B$1:$AF$1,0),FALSE)))</f>
        <v>0</v>
      </c>
      <c r="W343">
        <f>IF($B343=" ","",IF(ISERROR(1/VLOOKUP($B343,'Justerad allokering kvv'!$B$1:$AG$700,MATCH(W$1,'Justerad allokering kvv'!$B$1:$AF$1,0),FALSE)),VLOOKUP($B343,'Allokerad kvv'!$B$2:$AV$700,MATCH(W$1,'Allokerad kvv'!$B$1:$AV$1,0),FALSE),VLOOKUP($B343,'Justerad allokering kvv'!$B$1:$AG$700,MATCH(W$1,'Justerad allokering kvv'!$B$1:$AF$1,0),FALSE)))</f>
        <v>0</v>
      </c>
      <c r="X343">
        <f>IF($B343=" ","",IF(ISERROR(1/VLOOKUP($B343,'Justerad allokering kvv'!$B$1:$AG$700,MATCH(X$1,'Justerad allokering kvv'!$B$1:$AF$1,0),FALSE)),VLOOKUP($B343,'Allokerad kvv'!$B$2:$AV$700,MATCH(X$1,'Allokerad kvv'!$B$1:$AV$1,0),FALSE),VLOOKUP($B343,'Justerad allokering kvv'!$B$1:$AG$700,MATCH(X$1,'Justerad allokering kvv'!$B$1:$AF$1,0),FALSE)))</f>
        <v>0</v>
      </c>
      <c r="Y343">
        <f>IF($B343=" ","",IF(ISERROR(1/VLOOKUP($B343,'Justerad allokering kvv'!$B$1:$AG$700,MATCH(Y$1,'Justerad allokering kvv'!$B$1:$AF$1,0),FALSE)),VLOOKUP($B343,'Allokerad kvv'!$B$2:$AV$700,MATCH(Y$1,'Allokerad kvv'!$B$1:$AV$1,0),FALSE),VLOOKUP($B343,'Justerad allokering kvv'!$B$1:$AG$700,MATCH(Y$1,'Justerad allokering kvv'!$B$1:$AF$1,0),FALSE)))</f>
        <v>0</v>
      </c>
      <c r="AB343">
        <f>IFERROR(VLOOKUP($B343,Kraftvärmeprod!$B$1:$AO$424,MATCH("Tillförd energi från rökgaskondensering (GWh)",Kraftvärmeprod!$B$1:$AG$1,0),FALSE)/1,0)</f>
        <v>0</v>
      </c>
      <c r="AE343" s="122">
        <f t="shared" si="20"/>
        <v>0</v>
      </c>
      <c r="AG343">
        <f t="shared" si="21"/>
        <v>0</v>
      </c>
      <c r="AH343">
        <f t="shared" si="22"/>
        <v>0</v>
      </c>
      <c r="AI343" t="str">
        <f>IF(AH343=0,"",AH343/VLOOKUP(B343,Kraftvärmeprod!$B$1:$BC$480,MATCH("Summa tillförd energi exklusive rökgaskondensering",Kraftvärmeprod!$B$1:$BC$1,0),FALSE))</f>
        <v/>
      </c>
      <c r="AK343">
        <f t="shared" si="23"/>
        <v>0</v>
      </c>
    </row>
    <row r="344" spans="1:37" x14ac:dyDescent="0.25">
      <c r="A344" s="2" t="s">
        <v>524</v>
      </c>
      <c r="B344" s="2" t="s">
        <v>525</v>
      </c>
      <c r="C344">
        <f>IF($B344=" ","",IF(ISERROR(1/VLOOKUP($B344,'Justerad allokering kvv'!$B$1:$AG$700,MATCH(C$1,'Justerad allokering kvv'!$B$1:$AF$1,0),FALSE)),VLOOKUP($B344,'Allokerad kvv'!$B$2:$AV$700,MATCH(C$1,'Allokerad kvv'!$B$1:$AV$1,0),FALSE),VLOOKUP($B344,'Justerad allokering kvv'!$B$1:$AG$700,MATCH(C$1,'Justerad allokering kvv'!$B$1:$AF$1,0),FALSE)))</f>
        <v>0</v>
      </c>
      <c r="D344">
        <f>IF($B344=" ","",IF(ISERROR(1/VLOOKUP($B344,'Justerad allokering kvv'!$B$1:$AG$700,MATCH(D$1,'Justerad allokering kvv'!$B$1:$AF$1,0),FALSE)),VLOOKUP($B344,'Allokerad kvv'!$B$2:$AV$700,MATCH(D$1,'Allokerad kvv'!$B$1:$AV$1,0),FALSE),VLOOKUP($B344,'Justerad allokering kvv'!$B$1:$AG$700,MATCH(D$1,'Justerad allokering kvv'!$B$1:$AF$1,0),FALSE)))</f>
        <v>0</v>
      </c>
      <c r="E344">
        <f>IF($B344=" ","",IF(ISERROR(1/VLOOKUP($B344,'Justerad allokering kvv'!$B$1:$AG$700,MATCH(E$1,'Justerad allokering kvv'!$B$1:$AF$1,0),FALSE)),VLOOKUP($B344,'Allokerad kvv'!$B$2:$AV$700,MATCH(E$1,'Allokerad kvv'!$B$1:$AV$1,0),FALSE),VLOOKUP($B344,'Justerad allokering kvv'!$B$1:$AG$700,MATCH(E$1,'Justerad allokering kvv'!$B$1:$AF$1,0),FALSE)))</f>
        <v>0</v>
      </c>
      <c r="F344">
        <f>IF($B344=" ","",IF(ISERROR(1/VLOOKUP($B344,'Justerad allokering kvv'!$B$1:$AG$700,MATCH(F$1,'Justerad allokering kvv'!$B$1:$AF$1,0),FALSE)),VLOOKUP($B344,'Allokerad kvv'!$B$2:$AV$700,MATCH(F$1,'Allokerad kvv'!$B$1:$AV$1,0),FALSE),VLOOKUP($B344,'Justerad allokering kvv'!$B$1:$AG$700,MATCH(F$1,'Justerad allokering kvv'!$B$1:$AF$1,0),FALSE)))</f>
        <v>0</v>
      </c>
      <c r="G344">
        <f>IF($B344=" ","",IF(ISERROR(1/VLOOKUP($B344,'Justerad allokering kvv'!$B$1:$AG$700,MATCH(G$1,'Justerad allokering kvv'!$B$1:$AF$1,0),FALSE)),VLOOKUP($B344,'Allokerad kvv'!$B$2:$AV$700,MATCH(G$1,'Allokerad kvv'!$B$1:$AV$1,0),FALSE),VLOOKUP($B344,'Justerad allokering kvv'!$B$1:$AG$700,MATCH(G$1,'Justerad allokering kvv'!$B$1:$AF$1,0),FALSE)))</f>
        <v>0</v>
      </c>
      <c r="H344">
        <f>IF($B344=" ","",IF(ISERROR(1/VLOOKUP($B344,'Justerad allokering kvv'!$B$1:$AG$700,MATCH(H$1,'Justerad allokering kvv'!$B$1:$AF$1,0),FALSE)),VLOOKUP($B344,'Allokerad kvv'!$B$2:$AV$700,MATCH(H$1,'Allokerad kvv'!$B$1:$AV$1,0),FALSE),VLOOKUP($B344,'Justerad allokering kvv'!$B$1:$AG$700,MATCH(H$1,'Justerad allokering kvv'!$B$1:$AF$1,0),FALSE)))</f>
        <v>0</v>
      </c>
      <c r="I344">
        <f>IF($B344=" ","",IF(ISERROR(1/VLOOKUP($B344,'Justerad allokering kvv'!$B$1:$AG$700,MATCH(I$1,'Justerad allokering kvv'!$B$1:$AF$1,0),FALSE)),VLOOKUP($B344,'Allokerad kvv'!$B$2:$AV$700,MATCH(I$1,'Allokerad kvv'!$B$1:$AV$1,0),FALSE),VLOOKUP($B344,'Justerad allokering kvv'!$B$1:$AG$700,MATCH(I$1,'Justerad allokering kvv'!$B$1:$AF$1,0),FALSE)))</f>
        <v>0</v>
      </c>
      <c r="J344">
        <f>IF($B344=" ","",IF(ISERROR(1/VLOOKUP($B344,'Justerad allokering kvv'!$B$1:$AG$700,MATCH(J$1,'Justerad allokering kvv'!$B$1:$AF$1,0),FALSE)),VLOOKUP($B344,'Allokerad kvv'!$B$2:$AV$700,MATCH(J$1,'Allokerad kvv'!$B$1:$AV$1,0),FALSE),VLOOKUP($B344,'Justerad allokering kvv'!$B$1:$AG$700,MATCH(J$1,'Justerad allokering kvv'!$B$1:$AF$1,0),FALSE)))</f>
        <v>0</v>
      </c>
      <c r="K344">
        <f>IF($B344=" ","",IF(ISERROR(1/VLOOKUP($B344,'Justerad allokering kvv'!$B$1:$AG$700,MATCH(K$1,'Justerad allokering kvv'!$B$1:$AF$1,0),FALSE)),VLOOKUP($B344,'Allokerad kvv'!$B$2:$AV$700,MATCH(K$1,'Allokerad kvv'!$B$1:$AV$1,0),FALSE),VLOOKUP($B344,'Justerad allokering kvv'!$B$1:$AG$700,MATCH(K$1,'Justerad allokering kvv'!$B$1:$AF$1,0),FALSE)))</f>
        <v>0</v>
      </c>
      <c r="L344">
        <f>IF($B344=" ","",IF(ISERROR(1/VLOOKUP($B344,'Justerad allokering kvv'!$B$1:$AG$700,MATCH(L$1,'Justerad allokering kvv'!$B$1:$AF$1,0),FALSE)),VLOOKUP($B344,'Allokerad kvv'!$B$2:$AV$700,MATCH(L$1,'Allokerad kvv'!$B$1:$AV$1,0),FALSE),VLOOKUP($B344,'Justerad allokering kvv'!$B$1:$AG$700,MATCH(L$1,'Justerad allokering kvv'!$B$1:$AF$1,0),FALSE)))</f>
        <v>0</v>
      </c>
      <c r="M344">
        <f>IF($B344=" ","",IF(ISERROR(1/VLOOKUP($B344,'Justerad allokering kvv'!$B$1:$AG$700,MATCH(M$1,'Justerad allokering kvv'!$B$1:$AF$1,0),FALSE)),VLOOKUP($B344,'Allokerad kvv'!$B$2:$AV$700,MATCH(M$1,'Allokerad kvv'!$B$1:$AV$1,0),FALSE),VLOOKUP($B344,'Justerad allokering kvv'!$B$1:$AG$700,MATCH(M$1,'Justerad allokering kvv'!$B$1:$AF$1,0),FALSE)))</f>
        <v>0</v>
      </c>
      <c r="N344">
        <f>IF($B344=" ","",IF(ISERROR(1/VLOOKUP($B344,'Justerad allokering kvv'!$B$1:$AG$700,MATCH(N$1,'Justerad allokering kvv'!$B$1:$AF$1,0),FALSE)),VLOOKUP($B344,'Allokerad kvv'!$B$2:$AV$700,MATCH(N$1,'Allokerad kvv'!$B$1:$AV$1,0),FALSE),VLOOKUP($B344,'Justerad allokering kvv'!$B$1:$AG$700,MATCH(N$1,'Justerad allokering kvv'!$B$1:$AF$1,0),FALSE)))</f>
        <v>0</v>
      </c>
      <c r="O344">
        <f>IF($B344=" ","",IF(ISERROR(1/VLOOKUP($B344,'Justerad allokering kvv'!$B$1:$AG$700,MATCH(O$1,'Justerad allokering kvv'!$B$1:$AF$1,0),FALSE)),VLOOKUP($B344,'Allokerad kvv'!$B$2:$AV$700,MATCH(O$1,'Allokerad kvv'!$B$1:$AV$1,0),FALSE),VLOOKUP($B344,'Justerad allokering kvv'!$B$1:$AG$700,MATCH(O$1,'Justerad allokering kvv'!$B$1:$AF$1,0),FALSE)))</f>
        <v>0</v>
      </c>
      <c r="P344">
        <f>IF($B344=" ","",IF(ISERROR(1/VLOOKUP($B344,'Justerad allokering kvv'!$B$1:$AG$700,MATCH(P$1,'Justerad allokering kvv'!$B$1:$AF$1,0),FALSE)),VLOOKUP($B344,'Allokerad kvv'!$B$2:$AV$700,MATCH(P$1,'Allokerad kvv'!$B$1:$AV$1,0),FALSE),VLOOKUP($B344,'Justerad allokering kvv'!$B$1:$AG$700,MATCH(P$1,'Justerad allokering kvv'!$B$1:$AF$1,0),FALSE)))</f>
        <v>0</v>
      </c>
      <c r="Q344">
        <f>IF($B344=" ","",IF(ISERROR(1/VLOOKUP($B344,'Justerad allokering kvv'!$B$1:$AG$700,MATCH(Q$1,'Justerad allokering kvv'!$B$1:$AF$1,0),FALSE)),VLOOKUP($B344,'Allokerad kvv'!$B$2:$AV$700,MATCH(Q$1,'Allokerad kvv'!$B$1:$AV$1,0),FALSE),VLOOKUP($B344,'Justerad allokering kvv'!$B$1:$AG$700,MATCH(Q$1,'Justerad allokering kvv'!$B$1:$AF$1,0),FALSE)))</f>
        <v>0</v>
      </c>
      <c r="R344">
        <f>IF($B344=" ","",IF(ISERROR(1/VLOOKUP($B344,'Justerad allokering kvv'!$B$1:$AG$700,MATCH(R$1,'Justerad allokering kvv'!$B$1:$AF$1,0),FALSE)),VLOOKUP($B344,'Allokerad kvv'!$B$2:$AV$700,MATCH(R$1,'Allokerad kvv'!$B$1:$AV$1,0),FALSE),VLOOKUP($B344,'Justerad allokering kvv'!$B$1:$AG$700,MATCH(R$1,'Justerad allokering kvv'!$B$1:$AF$1,0),FALSE)))</f>
        <v>0</v>
      </c>
      <c r="S344">
        <f>IF($B344=" ","",IF(ISERROR(1/VLOOKUP($B344,'Justerad allokering kvv'!$B$1:$AG$700,MATCH(S$1,'Justerad allokering kvv'!$B$1:$AF$1,0),FALSE)),VLOOKUP($B344,'Allokerad kvv'!$B$2:$AV$700,MATCH(S$1,'Allokerad kvv'!$B$1:$AV$1,0),FALSE),VLOOKUP($B344,'Justerad allokering kvv'!$B$1:$AG$700,MATCH(S$1,'Justerad allokering kvv'!$B$1:$AF$1,0),FALSE)))</f>
        <v>0</v>
      </c>
      <c r="T344">
        <f>IF($B344=" ","",IF(ISERROR(1/VLOOKUP($B344,'Justerad allokering kvv'!$B$1:$AG$700,MATCH(T$1,'Justerad allokering kvv'!$B$1:$AF$1,0),FALSE)),VLOOKUP($B344,'Allokerad kvv'!$B$2:$AV$700,MATCH(T$1,'Allokerad kvv'!$B$1:$AV$1,0),FALSE),VLOOKUP($B344,'Justerad allokering kvv'!$B$1:$AG$700,MATCH(T$1,'Justerad allokering kvv'!$B$1:$AF$1,0),FALSE)))</f>
        <v>0</v>
      </c>
      <c r="U344">
        <f>IF($B344=" ","",IF(ISERROR(1/VLOOKUP($B344,'Justerad allokering kvv'!$B$1:$AG$700,MATCH(U$1,'Justerad allokering kvv'!$B$1:$AF$1,0),FALSE)),VLOOKUP($B344,'Allokerad kvv'!$B$2:$AV$700,MATCH(U$1,'Allokerad kvv'!$B$1:$AV$1,0),FALSE),VLOOKUP($B344,'Justerad allokering kvv'!$B$1:$AG$700,MATCH(U$1,'Justerad allokering kvv'!$B$1:$AF$1,0),FALSE)))</f>
        <v>0</v>
      </c>
      <c r="V344">
        <f>IF($B344=" ","",IF(ISERROR(1/VLOOKUP($B344,'Justerad allokering kvv'!$B$1:$AG$700,MATCH(V$1,'Justerad allokering kvv'!$B$1:$AF$1,0),FALSE)),VLOOKUP($B344,'Allokerad kvv'!$B$2:$AV$700,MATCH(V$1,'Allokerad kvv'!$B$1:$AV$1,0),FALSE),VLOOKUP($B344,'Justerad allokering kvv'!$B$1:$AG$700,MATCH(V$1,'Justerad allokering kvv'!$B$1:$AF$1,0),FALSE)))</f>
        <v>0</v>
      </c>
      <c r="W344">
        <f>IF($B344=" ","",IF(ISERROR(1/VLOOKUP($B344,'Justerad allokering kvv'!$B$1:$AG$700,MATCH(W$1,'Justerad allokering kvv'!$B$1:$AF$1,0),FALSE)),VLOOKUP($B344,'Allokerad kvv'!$B$2:$AV$700,MATCH(W$1,'Allokerad kvv'!$B$1:$AV$1,0),FALSE),VLOOKUP($B344,'Justerad allokering kvv'!$B$1:$AG$700,MATCH(W$1,'Justerad allokering kvv'!$B$1:$AF$1,0),FALSE)))</f>
        <v>0</v>
      </c>
      <c r="X344">
        <f>IF($B344=" ","",IF(ISERROR(1/VLOOKUP($B344,'Justerad allokering kvv'!$B$1:$AG$700,MATCH(X$1,'Justerad allokering kvv'!$B$1:$AF$1,0),FALSE)),VLOOKUP($B344,'Allokerad kvv'!$B$2:$AV$700,MATCH(X$1,'Allokerad kvv'!$B$1:$AV$1,0),FALSE),VLOOKUP($B344,'Justerad allokering kvv'!$B$1:$AG$700,MATCH(X$1,'Justerad allokering kvv'!$B$1:$AF$1,0),FALSE)))</f>
        <v>0</v>
      </c>
      <c r="Y344">
        <f>IF($B344=" ","",IF(ISERROR(1/VLOOKUP($B344,'Justerad allokering kvv'!$B$1:$AG$700,MATCH(Y$1,'Justerad allokering kvv'!$B$1:$AF$1,0),FALSE)),VLOOKUP($B344,'Allokerad kvv'!$B$2:$AV$700,MATCH(Y$1,'Allokerad kvv'!$B$1:$AV$1,0),FALSE),VLOOKUP($B344,'Justerad allokering kvv'!$B$1:$AG$700,MATCH(Y$1,'Justerad allokering kvv'!$B$1:$AF$1,0),FALSE)))</f>
        <v>0</v>
      </c>
      <c r="AB344">
        <f>IFERROR(VLOOKUP($B344,Kraftvärmeprod!$B$1:$AO$424,MATCH("Tillförd energi från rökgaskondensering (GWh)",Kraftvärmeprod!$B$1:$AG$1,0),FALSE)/1,0)</f>
        <v>0</v>
      </c>
      <c r="AE344" s="122">
        <f t="shared" si="20"/>
        <v>0</v>
      </c>
      <c r="AG344">
        <f t="shared" si="21"/>
        <v>0</v>
      </c>
      <c r="AH344">
        <f t="shared" si="22"/>
        <v>0</v>
      </c>
      <c r="AI344" t="str">
        <f>IF(AH344=0,"",AH344/VLOOKUP(B344,Kraftvärmeprod!$B$1:$BC$480,MATCH("Summa tillförd energi exklusive rökgaskondensering",Kraftvärmeprod!$B$1:$BC$1,0),FALSE))</f>
        <v/>
      </c>
      <c r="AK344">
        <f t="shared" si="23"/>
        <v>0</v>
      </c>
    </row>
    <row r="345" spans="1:37" x14ac:dyDescent="0.25">
      <c r="A345" s="2" t="s">
        <v>524</v>
      </c>
      <c r="B345" s="2" t="s">
        <v>318</v>
      </c>
      <c r="C345">
        <f>IF($B345=" ","",IF(ISERROR(1/VLOOKUP($B345,'Justerad allokering kvv'!$B$1:$AG$700,MATCH(C$1,'Justerad allokering kvv'!$B$1:$AF$1,0),FALSE)),VLOOKUP($B345,'Allokerad kvv'!$B$2:$AV$700,MATCH(C$1,'Allokerad kvv'!$B$1:$AV$1,0),FALSE),VLOOKUP($B345,'Justerad allokering kvv'!$B$1:$AG$700,MATCH(C$1,'Justerad allokering kvv'!$B$1:$AF$1,0),FALSE)))</f>
        <v>0</v>
      </c>
      <c r="D345">
        <f>IF($B345=" ","",IF(ISERROR(1/VLOOKUP($B345,'Justerad allokering kvv'!$B$1:$AG$700,MATCH(D$1,'Justerad allokering kvv'!$B$1:$AF$1,0),FALSE)),VLOOKUP($B345,'Allokerad kvv'!$B$2:$AV$700,MATCH(D$1,'Allokerad kvv'!$B$1:$AV$1,0),FALSE),VLOOKUP($B345,'Justerad allokering kvv'!$B$1:$AG$700,MATCH(D$1,'Justerad allokering kvv'!$B$1:$AF$1,0),FALSE)))</f>
        <v>0</v>
      </c>
      <c r="E345">
        <f>IF($B345=" ","",IF(ISERROR(1/VLOOKUP($B345,'Justerad allokering kvv'!$B$1:$AG$700,MATCH(E$1,'Justerad allokering kvv'!$B$1:$AF$1,0),FALSE)),VLOOKUP($B345,'Allokerad kvv'!$B$2:$AV$700,MATCH(E$1,'Allokerad kvv'!$B$1:$AV$1,0),FALSE),VLOOKUP($B345,'Justerad allokering kvv'!$B$1:$AG$700,MATCH(E$1,'Justerad allokering kvv'!$B$1:$AF$1,0),FALSE)))</f>
        <v>0</v>
      </c>
      <c r="F345">
        <f>IF($B345=" ","",IF(ISERROR(1/VLOOKUP($B345,'Justerad allokering kvv'!$B$1:$AG$700,MATCH(F$1,'Justerad allokering kvv'!$B$1:$AF$1,0),FALSE)),VLOOKUP($B345,'Allokerad kvv'!$B$2:$AV$700,MATCH(F$1,'Allokerad kvv'!$B$1:$AV$1,0),FALSE),VLOOKUP($B345,'Justerad allokering kvv'!$B$1:$AG$700,MATCH(F$1,'Justerad allokering kvv'!$B$1:$AF$1,0),FALSE)))</f>
        <v>0</v>
      </c>
      <c r="G345">
        <f>IF($B345=" ","",IF(ISERROR(1/VLOOKUP($B345,'Justerad allokering kvv'!$B$1:$AG$700,MATCH(G$1,'Justerad allokering kvv'!$B$1:$AF$1,0),FALSE)),VLOOKUP($B345,'Allokerad kvv'!$B$2:$AV$700,MATCH(G$1,'Allokerad kvv'!$B$1:$AV$1,0),FALSE),VLOOKUP($B345,'Justerad allokering kvv'!$B$1:$AG$700,MATCH(G$1,'Justerad allokering kvv'!$B$1:$AF$1,0),FALSE)))</f>
        <v>0</v>
      </c>
      <c r="H345">
        <f>IF($B345=" ","",IF(ISERROR(1/VLOOKUP($B345,'Justerad allokering kvv'!$B$1:$AG$700,MATCH(H$1,'Justerad allokering kvv'!$B$1:$AF$1,0),FALSE)),VLOOKUP($B345,'Allokerad kvv'!$B$2:$AV$700,MATCH(H$1,'Allokerad kvv'!$B$1:$AV$1,0),FALSE),VLOOKUP($B345,'Justerad allokering kvv'!$B$1:$AG$700,MATCH(H$1,'Justerad allokering kvv'!$B$1:$AF$1,0),FALSE)))</f>
        <v>0</v>
      </c>
      <c r="I345">
        <f>IF($B345=" ","",IF(ISERROR(1/VLOOKUP($B345,'Justerad allokering kvv'!$B$1:$AG$700,MATCH(I$1,'Justerad allokering kvv'!$B$1:$AF$1,0),FALSE)),VLOOKUP($B345,'Allokerad kvv'!$B$2:$AV$700,MATCH(I$1,'Allokerad kvv'!$B$1:$AV$1,0),FALSE),VLOOKUP($B345,'Justerad allokering kvv'!$B$1:$AG$700,MATCH(I$1,'Justerad allokering kvv'!$B$1:$AF$1,0),FALSE)))</f>
        <v>0</v>
      </c>
      <c r="J345">
        <f>IF($B345=" ","",IF(ISERROR(1/VLOOKUP($B345,'Justerad allokering kvv'!$B$1:$AG$700,MATCH(J$1,'Justerad allokering kvv'!$B$1:$AF$1,0),FALSE)),VLOOKUP($B345,'Allokerad kvv'!$B$2:$AV$700,MATCH(J$1,'Allokerad kvv'!$B$1:$AV$1,0),FALSE),VLOOKUP($B345,'Justerad allokering kvv'!$B$1:$AG$700,MATCH(J$1,'Justerad allokering kvv'!$B$1:$AF$1,0),FALSE)))</f>
        <v>0</v>
      </c>
      <c r="K345">
        <f>IF($B345=" ","",IF(ISERROR(1/VLOOKUP($B345,'Justerad allokering kvv'!$B$1:$AG$700,MATCH(K$1,'Justerad allokering kvv'!$B$1:$AF$1,0),FALSE)),VLOOKUP($B345,'Allokerad kvv'!$B$2:$AV$700,MATCH(K$1,'Allokerad kvv'!$B$1:$AV$1,0),FALSE),VLOOKUP($B345,'Justerad allokering kvv'!$B$1:$AG$700,MATCH(K$1,'Justerad allokering kvv'!$B$1:$AF$1,0),FALSE)))</f>
        <v>0</v>
      </c>
      <c r="L345">
        <f>IF($B345=" ","",IF(ISERROR(1/VLOOKUP($B345,'Justerad allokering kvv'!$B$1:$AG$700,MATCH(L$1,'Justerad allokering kvv'!$B$1:$AF$1,0),FALSE)),VLOOKUP($B345,'Allokerad kvv'!$B$2:$AV$700,MATCH(L$1,'Allokerad kvv'!$B$1:$AV$1,0),FALSE),VLOOKUP($B345,'Justerad allokering kvv'!$B$1:$AG$700,MATCH(L$1,'Justerad allokering kvv'!$B$1:$AF$1,0),FALSE)))</f>
        <v>0</v>
      </c>
      <c r="M345">
        <f>IF($B345=" ","",IF(ISERROR(1/VLOOKUP($B345,'Justerad allokering kvv'!$B$1:$AG$700,MATCH(M$1,'Justerad allokering kvv'!$B$1:$AF$1,0),FALSE)),VLOOKUP($B345,'Allokerad kvv'!$B$2:$AV$700,MATCH(M$1,'Allokerad kvv'!$B$1:$AV$1,0),FALSE),VLOOKUP($B345,'Justerad allokering kvv'!$B$1:$AG$700,MATCH(M$1,'Justerad allokering kvv'!$B$1:$AF$1,0),FALSE)))</f>
        <v>0</v>
      </c>
      <c r="N345">
        <f>IF($B345=" ","",IF(ISERROR(1/VLOOKUP($B345,'Justerad allokering kvv'!$B$1:$AG$700,MATCH(N$1,'Justerad allokering kvv'!$B$1:$AF$1,0),FALSE)),VLOOKUP($B345,'Allokerad kvv'!$B$2:$AV$700,MATCH(N$1,'Allokerad kvv'!$B$1:$AV$1,0),FALSE),VLOOKUP($B345,'Justerad allokering kvv'!$B$1:$AG$700,MATCH(N$1,'Justerad allokering kvv'!$B$1:$AF$1,0),FALSE)))</f>
        <v>0</v>
      </c>
      <c r="O345">
        <f>IF($B345=" ","",IF(ISERROR(1/VLOOKUP($B345,'Justerad allokering kvv'!$B$1:$AG$700,MATCH(O$1,'Justerad allokering kvv'!$B$1:$AF$1,0),FALSE)),VLOOKUP($B345,'Allokerad kvv'!$B$2:$AV$700,MATCH(O$1,'Allokerad kvv'!$B$1:$AV$1,0),FALSE),VLOOKUP($B345,'Justerad allokering kvv'!$B$1:$AG$700,MATCH(O$1,'Justerad allokering kvv'!$B$1:$AF$1,0),FALSE)))</f>
        <v>0</v>
      </c>
      <c r="P345">
        <f>IF($B345=" ","",IF(ISERROR(1/VLOOKUP($B345,'Justerad allokering kvv'!$B$1:$AG$700,MATCH(P$1,'Justerad allokering kvv'!$B$1:$AF$1,0),FALSE)),VLOOKUP($B345,'Allokerad kvv'!$B$2:$AV$700,MATCH(P$1,'Allokerad kvv'!$B$1:$AV$1,0),FALSE),VLOOKUP($B345,'Justerad allokering kvv'!$B$1:$AG$700,MATCH(P$1,'Justerad allokering kvv'!$B$1:$AF$1,0),FALSE)))</f>
        <v>0</v>
      </c>
      <c r="Q345">
        <f>IF($B345=" ","",IF(ISERROR(1/VLOOKUP($B345,'Justerad allokering kvv'!$B$1:$AG$700,MATCH(Q$1,'Justerad allokering kvv'!$B$1:$AF$1,0),FALSE)),VLOOKUP($B345,'Allokerad kvv'!$B$2:$AV$700,MATCH(Q$1,'Allokerad kvv'!$B$1:$AV$1,0),FALSE),VLOOKUP($B345,'Justerad allokering kvv'!$B$1:$AG$700,MATCH(Q$1,'Justerad allokering kvv'!$B$1:$AF$1,0),FALSE)))</f>
        <v>0</v>
      </c>
      <c r="R345">
        <f>IF($B345=" ","",IF(ISERROR(1/VLOOKUP($B345,'Justerad allokering kvv'!$B$1:$AG$700,MATCH(R$1,'Justerad allokering kvv'!$B$1:$AF$1,0),FALSE)),VLOOKUP($B345,'Allokerad kvv'!$B$2:$AV$700,MATCH(R$1,'Allokerad kvv'!$B$1:$AV$1,0),FALSE),VLOOKUP($B345,'Justerad allokering kvv'!$B$1:$AG$700,MATCH(R$1,'Justerad allokering kvv'!$B$1:$AF$1,0),FALSE)))</f>
        <v>0</v>
      </c>
      <c r="S345">
        <f>IF($B345=" ","",IF(ISERROR(1/VLOOKUP($B345,'Justerad allokering kvv'!$B$1:$AG$700,MATCH(S$1,'Justerad allokering kvv'!$B$1:$AF$1,0),FALSE)),VLOOKUP($B345,'Allokerad kvv'!$B$2:$AV$700,MATCH(S$1,'Allokerad kvv'!$B$1:$AV$1,0),FALSE),VLOOKUP($B345,'Justerad allokering kvv'!$B$1:$AG$700,MATCH(S$1,'Justerad allokering kvv'!$B$1:$AF$1,0),FALSE)))</f>
        <v>0</v>
      </c>
      <c r="T345">
        <f>IF($B345=" ","",IF(ISERROR(1/VLOOKUP($B345,'Justerad allokering kvv'!$B$1:$AG$700,MATCH(T$1,'Justerad allokering kvv'!$B$1:$AF$1,0),FALSE)),VLOOKUP($B345,'Allokerad kvv'!$B$2:$AV$700,MATCH(T$1,'Allokerad kvv'!$B$1:$AV$1,0),FALSE),VLOOKUP($B345,'Justerad allokering kvv'!$B$1:$AG$700,MATCH(T$1,'Justerad allokering kvv'!$B$1:$AF$1,0),FALSE)))</f>
        <v>0</v>
      </c>
      <c r="U345">
        <f>IF($B345=" ","",IF(ISERROR(1/VLOOKUP($B345,'Justerad allokering kvv'!$B$1:$AG$700,MATCH(U$1,'Justerad allokering kvv'!$B$1:$AF$1,0),FALSE)),VLOOKUP($B345,'Allokerad kvv'!$B$2:$AV$700,MATCH(U$1,'Allokerad kvv'!$B$1:$AV$1,0),FALSE),VLOOKUP($B345,'Justerad allokering kvv'!$B$1:$AG$700,MATCH(U$1,'Justerad allokering kvv'!$B$1:$AF$1,0),FALSE)))</f>
        <v>0</v>
      </c>
      <c r="V345">
        <f>IF($B345=" ","",IF(ISERROR(1/VLOOKUP($B345,'Justerad allokering kvv'!$B$1:$AG$700,MATCH(V$1,'Justerad allokering kvv'!$B$1:$AF$1,0),FALSE)),VLOOKUP($B345,'Allokerad kvv'!$B$2:$AV$700,MATCH(V$1,'Allokerad kvv'!$B$1:$AV$1,0),FALSE),VLOOKUP($B345,'Justerad allokering kvv'!$B$1:$AG$700,MATCH(V$1,'Justerad allokering kvv'!$B$1:$AF$1,0),FALSE)))</f>
        <v>0</v>
      </c>
      <c r="W345">
        <f>IF($B345=" ","",IF(ISERROR(1/VLOOKUP($B345,'Justerad allokering kvv'!$B$1:$AG$700,MATCH(W$1,'Justerad allokering kvv'!$B$1:$AF$1,0),FALSE)),VLOOKUP($B345,'Allokerad kvv'!$B$2:$AV$700,MATCH(W$1,'Allokerad kvv'!$B$1:$AV$1,0),FALSE),VLOOKUP($B345,'Justerad allokering kvv'!$B$1:$AG$700,MATCH(W$1,'Justerad allokering kvv'!$B$1:$AF$1,0),FALSE)))</f>
        <v>0</v>
      </c>
      <c r="X345">
        <f>IF($B345=" ","",IF(ISERROR(1/VLOOKUP($B345,'Justerad allokering kvv'!$B$1:$AG$700,MATCH(X$1,'Justerad allokering kvv'!$B$1:$AF$1,0),FALSE)),VLOOKUP($B345,'Allokerad kvv'!$B$2:$AV$700,MATCH(X$1,'Allokerad kvv'!$B$1:$AV$1,0),FALSE),VLOOKUP($B345,'Justerad allokering kvv'!$B$1:$AG$700,MATCH(X$1,'Justerad allokering kvv'!$B$1:$AF$1,0),FALSE)))</f>
        <v>0</v>
      </c>
      <c r="Y345">
        <f>IF($B345=" ","",IF(ISERROR(1/VLOOKUP($B345,'Justerad allokering kvv'!$B$1:$AG$700,MATCH(Y$1,'Justerad allokering kvv'!$B$1:$AF$1,0),FALSE)),VLOOKUP($B345,'Allokerad kvv'!$B$2:$AV$700,MATCH(Y$1,'Allokerad kvv'!$B$1:$AV$1,0),FALSE),VLOOKUP($B345,'Justerad allokering kvv'!$B$1:$AG$700,MATCH(Y$1,'Justerad allokering kvv'!$B$1:$AF$1,0),FALSE)))</f>
        <v>0</v>
      </c>
      <c r="AB345">
        <f>IFERROR(VLOOKUP($B345,Kraftvärmeprod!$B$1:$AO$424,MATCH("Tillförd energi från rökgaskondensering (GWh)",Kraftvärmeprod!$B$1:$AG$1,0),FALSE)/1,0)</f>
        <v>0</v>
      </c>
      <c r="AE345" s="122">
        <f t="shared" si="20"/>
        <v>0</v>
      </c>
      <c r="AG345">
        <f t="shared" si="21"/>
        <v>0</v>
      </c>
      <c r="AH345">
        <f t="shared" si="22"/>
        <v>0</v>
      </c>
      <c r="AI345" t="str">
        <f>IF(AH345=0,"",AH345/VLOOKUP(B345,Kraftvärmeprod!$B$1:$BC$480,MATCH("Summa tillförd energi exklusive rökgaskondensering",Kraftvärmeprod!$B$1:$BC$1,0),FALSE))</f>
        <v/>
      </c>
      <c r="AK345">
        <f t="shared" si="23"/>
        <v>0</v>
      </c>
    </row>
    <row r="346" spans="1:37" x14ac:dyDescent="0.25">
      <c r="A346" s="2" t="s">
        <v>526</v>
      </c>
      <c r="B346" s="2" t="s">
        <v>527</v>
      </c>
      <c r="C346">
        <f>IF($B346=" ","",IF(ISERROR(1/VLOOKUP($B346,'Justerad allokering kvv'!$B$1:$AG$700,MATCH(C$1,'Justerad allokering kvv'!$B$1:$AF$1,0),FALSE)),VLOOKUP($B346,'Allokerad kvv'!$B$2:$AV$700,MATCH(C$1,'Allokerad kvv'!$B$1:$AV$1,0),FALSE),VLOOKUP($B346,'Justerad allokering kvv'!$B$1:$AG$700,MATCH(C$1,'Justerad allokering kvv'!$B$1:$AF$1,0),FALSE)))</f>
        <v>0</v>
      </c>
      <c r="D346">
        <f>IF($B346=" ","",IF(ISERROR(1/VLOOKUP($B346,'Justerad allokering kvv'!$B$1:$AG$700,MATCH(D$1,'Justerad allokering kvv'!$B$1:$AF$1,0),FALSE)),VLOOKUP($B346,'Allokerad kvv'!$B$2:$AV$700,MATCH(D$1,'Allokerad kvv'!$B$1:$AV$1,0),FALSE),VLOOKUP($B346,'Justerad allokering kvv'!$B$1:$AG$700,MATCH(D$1,'Justerad allokering kvv'!$B$1:$AF$1,0),FALSE)))</f>
        <v>0</v>
      </c>
      <c r="E346">
        <f>IF($B346=" ","",IF(ISERROR(1/VLOOKUP($B346,'Justerad allokering kvv'!$B$1:$AG$700,MATCH(E$1,'Justerad allokering kvv'!$B$1:$AF$1,0),FALSE)),VLOOKUP($B346,'Allokerad kvv'!$B$2:$AV$700,MATCH(E$1,'Allokerad kvv'!$B$1:$AV$1,0),FALSE),VLOOKUP($B346,'Justerad allokering kvv'!$B$1:$AG$700,MATCH(E$1,'Justerad allokering kvv'!$B$1:$AF$1,0),FALSE)))</f>
        <v>0</v>
      </c>
      <c r="F346">
        <f>IF($B346=" ","",IF(ISERROR(1/VLOOKUP($B346,'Justerad allokering kvv'!$B$1:$AG$700,MATCH(F$1,'Justerad allokering kvv'!$B$1:$AF$1,0),FALSE)),VLOOKUP($B346,'Allokerad kvv'!$B$2:$AV$700,MATCH(F$1,'Allokerad kvv'!$B$1:$AV$1,0),FALSE),VLOOKUP($B346,'Justerad allokering kvv'!$B$1:$AG$700,MATCH(F$1,'Justerad allokering kvv'!$B$1:$AF$1,0),FALSE)))</f>
        <v>0</v>
      </c>
      <c r="G346">
        <f>IF($B346=" ","",IF(ISERROR(1/VLOOKUP($B346,'Justerad allokering kvv'!$B$1:$AG$700,MATCH(G$1,'Justerad allokering kvv'!$B$1:$AF$1,0),FALSE)),VLOOKUP($B346,'Allokerad kvv'!$B$2:$AV$700,MATCH(G$1,'Allokerad kvv'!$B$1:$AV$1,0),FALSE),VLOOKUP($B346,'Justerad allokering kvv'!$B$1:$AG$700,MATCH(G$1,'Justerad allokering kvv'!$B$1:$AF$1,0),FALSE)))</f>
        <v>0</v>
      </c>
      <c r="H346">
        <f>IF($B346=" ","",IF(ISERROR(1/VLOOKUP($B346,'Justerad allokering kvv'!$B$1:$AG$700,MATCH(H$1,'Justerad allokering kvv'!$B$1:$AF$1,0),FALSE)),VLOOKUP($B346,'Allokerad kvv'!$B$2:$AV$700,MATCH(H$1,'Allokerad kvv'!$B$1:$AV$1,0),FALSE),VLOOKUP($B346,'Justerad allokering kvv'!$B$1:$AG$700,MATCH(H$1,'Justerad allokering kvv'!$B$1:$AF$1,0),FALSE)))</f>
        <v>0</v>
      </c>
      <c r="I346">
        <f>IF($B346=" ","",IF(ISERROR(1/VLOOKUP($B346,'Justerad allokering kvv'!$B$1:$AG$700,MATCH(I$1,'Justerad allokering kvv'!$B$1:$AF$1,0),FALSE)),VLOOKUP($B346,'Allokerad kvv'!$B$2:$AV$700,MATCH(I$1,'Allokerad kvv'!$B$1:$AV$1,0),FALSE),VLOOKUP($B346,'Justerad allokering kvv'!$B$1:$AG$700,MATCH(I$1,'Justerad allokering kvv'!$B$1:$AF$1,0),FALSE)))</f>
        <v>0</v>
      </c>
      <c r="J346">
        <f>IF($B346=" ","",IF(ISERROR(1/VLOOKUP($B346,'Justerad allokering kvv'!$B$1:$AG$700,MATCH(J$1,'Justerad allokering kvv'!$B$1:$AF$1,0),FALSE)),VLOOKUP($B346,'Allokerad kvv'!$B$2:$AV$700,MATCH(J$1,'Allokerad kvv'!$B$1:$AV$1,0),FALSE),VLOOKUP($B346,'Justerad allokering kvv'!$B$1:$AG$700,MATCH(J$1,'Justerad allokering kvv'!$B$1:$AF$1,0),FALSE)))</f>
        <v>0</v>
      </c>
      <c r="K346">
        <f>IF($B346=" ","",IF(ISERROR(1/VLOOKUP($B346,'Justerad allokering kvv'!$B$1:$AG$700,MATCH(K$1,'Justerad allokering kvv'!$B$1:$AF$1,0),FALSE)),VLOOKUP($B346,'Allokerad kvv'!$B$2:$AV$700,MATCH(K$1,'Allokerad kvv'!$B$1:$AV$1,0),FALSE),VLOOKUP($B346,'Justerad allokering kvv'!$B$1:$AG$700,MATCH(K$1,'Justerad allokering kvv'!$B$1:$AF$1,0),FALSE)))</f>
        <v>0</v>
      </c>
      <c r="L346">
        <f>IF($B346=" ","",IF(ISERROR(1/VLOOKUP($B346,'Justerad allokering kvv'!$B$1:$AG$700,MATCH(L$1,'Justerad allokering kvv'!$B$1:$AF$1,0),FALSE)),VLOOKUP($B346,'Allokerad kvv'!$B$2:$AV$700,MATCH(L$1,'Allokerad kvv'!$B$1:$AV$1,0),FALSE),VLOOKUP($B346,'Justerad allokering kvv'!$B$1:$AG$700,MATCH(L$1,'Justerad allokering kvv'!$B$1:$AF$1,0),FALSE)))</f>
        <v>0</v>
      </c>
      <c r="M346">
        <f>IF($B346=" ","",IF(ISERROR(1/VLOOKUP($B346,'Justerad allokering kvv'!$B$1:$AG$700,MATCH(M$1,'Justerad allokering kvv'!$B$1:$AF$1,0),FALSE)),VLOOKUP($B346,'Allokerad kvv'!$B$2:$AV$700,MATCH(M$1,'Allokerad kvv'!$B$1:$AV$1,0),FALSE),VLOOKUP($B346,'Justerad allokering kvv'!$B$1:$AG$700,MATCH(M$1,'Justerad allokering kvv'!$B$1:$AF$1,0),FALSE)))</f>
        <v>0</v>
      </c>
      <c r="N346">
        <f>IF($B346=" ","",IF(ISERROR(1/VLOOKUP($B346,'Justerad allokering kvv'!$B$1:$AG$700,MATCH(N$1,'Justerad allokering kvv'!$B$1:$AF$1,0),FALSE)),VLOOKUP($B346,'Allokerad kvv'!$B$2:$AV$700,MATCH(N$1,'Allokerad kvv'!$B$1:$AV$1,0),FALSE),VLOOKUP($B346,'Justerad allokering kvv'!$B$1:$AG$700,MATCH(N$1,'Justerad allokering kvv'!$B$1:$AF$1,0),FALSE)))</f>
        <v>0</v>
      </c>
      <c r="O346">
        <f>IF($B346=" ","",IF(ISERROR(1/VLOOKUP($B346,'Justerad allokering kvv'!$B$1:$AG$700,MATCH(O$1,'Justerad allokering kvv'!$B$1:$AF$1,0),FALSE)),VLOOKUP($B346,'Allokerad kvv'!$B$2:$AV$700,MATCH(O$1,'Allokerad kvv'!$B$1:$AV$1,0),FALSE),VLOOKUP($B346,'Justerad allokering kvv'!$B$1:$AG$700,MATCH(O$1,'Justerad allokering kvv'!$B$1:$AF$1,0),FALSE)))</f>
        <v>0</v>
      </c>
      <c r="P346">
        <f>IF($B346=" ","",IF(ISERROR(1/VLOOKUP($B346,'Justerad allokering kvv'!$B$1:$AG$700,MATCH(P$1,'Justerad allokering kvv'!$B$1:$AF$1,0),FALSE)),VLOOKUP($B346,'Allokerad kvv'!$B$2:$AV$700,MATCH(P$1,'Allokerad kvv'!$B$1:$AV$1,0),FALSE),VLOOKUP($B346,'Justerad allokering kvv'!$B$1:$AG$700,MATCH(P$1,'Justerad allokering kvv'!$B$1:$AF$1,0),FALSE)))</f>
        <v>0</v>
      </c>
      <c r="Q346">
        <f>IF($B346=" ","",IF(ISERROR(1/VLOOKUP($B346,'Justerad allokering kvv'!$B$1:$AG$700,MATCH(Q$1,'Justerad allokering kvv'!$B$1:$AF$1,0),FALSE)),VLOOKUP($B346,'Allokerad kvv'!$B$2:$AV$700,MATCH(Q$1,'Allokerad kvv'!$B$1:$AV$1,0),FALSE),VLOOKUP($B346,'Justerad allokering kvv'!$B$1:$AG$700,MATCH(Q$1,'Justerad allokering kvv'!$B$1:$AF$1,0),FALSE)))</f>
        <v>0</v>
      </c>
      <c r="R346">
        <f>IF($B346=" ","",IF(ISERROR(1/VLOOKUP($B346,'Justerad allokering kvv'!$B$1:$AG$700,MATCH(R$1,'Justerad allokering kvv'!$B$1:$AF$1,0),FALSE)),VLOOKUP($B346,'Allokerad kvv'!$B$2:$AV$700,MATCH(R$1,'Allokerad kvv'!$B$1:$AV$1,0),FALSE),VLOOKUP($B346,'Justerad allokering kvv'!$B$1:$AG$700,MATCH(R$1,'Justerad allokering kvv'!$B$1:$AF$1,0),FALSE)))</f>
        <v>0</v>
      </c>
      <c r="S346">
        <f>IF($B346=" ","",IF(ISERROR(1/VLOOKUP($B346,'Justerad allokering kvv'!$B$1:$AG$700,MATCH(S$1,'Justerad allokering kvv'!$B$1:$AF$1,0),FALSE)),VLOOKUP($B346,'Allokerad kvv'!$B$2:$AV$700,MATCH(S$1,'Allokerad kvv'!$B$1:$AV$1,0),FALSE),VLOOKUP($B346,'Justerad allokering kvv'!$B$1:$AG$700,MATCH(S$1,'Justerad allokering kvv'!$B$1:$AF$1,0),FALSE)))</f>
        <v>0</v>
      </c>
      <c r="T346">
        <f>IF($B346=" ","",IF(ISERROR(1/VLOOKUP($B346,'Justerad allokering kvv'!$B$1:$AG$700,MATCH(T$1,'Justerad allokering kvv'!$B$1:$AF$1,0),FALSE)),VLOOKUP($B346,'Allokerad kvv'!$B$2:$AV$700,MATCH(T$1,'Allokerad kvv'!$B$1:$AV$1,0),FALSE),VLOOKUP($B346,'Justerad allokering kvv'!$B$1:$AG$700,MATCH(T$1,'Justerad allokering kvv'!$B$1:$AF$1,0),FALSE)))</f>
        <v>0</v>
      </c>
      <c r="U346">
        <f>IF($B346=" ","",IF(ISERROR(1/VLOOKUP($B346,'Justerad allokering kvv'!$B$1:$AG$700,MATCH(U$1,'Justerad allokering kvv'!$B$1:$AF$1,0),FALSE)),VLOOKUP($B346,'Allokerad kvv'!$B$2:$AV$700,MATCH(U$1,'Allokerad kvv'!$B$1:$AV$1,0),FALSE),VLOOKUP($B346,'Justerad allokering kvv'!$B$1:$AG$700,MATCH(U$1,'Justerad allokering kvv'!$B$1:$AF$1,0),FALSE)))</f>
        <v>0</v>
      </c>
      <c r="V346">
        <f>IF($B346=" ","",IF(ISERROR(1/VLOOKUP($B346,'Justerad allokering kvv'!$B$1:$AG$700,MATCH(V$1,'Justerad allokering kvv'!$B$1:$AF$1,0),FALSE)),VLOOKUP($B346,'Allokerad kvv'!$B$2:$AV$700,MATCH(V$1,'Allokerad kvv'!$B$1:$AV$1,0),FALSE),VLOOKUP($B346,'Justerad allokering kvv'!$B$1:$AG$700,MATCH(V$1,'Justerad allokering kvv'!$B$1:$AF$1,0),FALSE)))</f>
        <v>0</v>
      </c>
      <c r="W346">
        <f>IF($B346=" ","",IF(ISERROR(1/VLOOKUP($B346,'Justerad allokering kvv'!$B$1:$AG$700,MATCH(W$1,'Justerad allokering kvv'!$B$1:$AF$1,0),FALSE)),VLOOKUP($B346,'Allokerad kvv'!$B$2:$AV$700,MATCH(W$1,'Allokerad kvv'!$B$1:$AV$1,0),FALSE),VLOOKUP($B346,'Justerad allokering kvv'!$B$1:$AG$700,MATCH(W$1,'Justerad allokering kvv'!$B$1:$AF$1,0),FALSE)))</f>
        <v>0</v>
      </c>
      <c r="X346">
        <f>IF($B346=" ","",IF(ISERROR(1/VLOOKUP($B346,'Justerad allokering kvv'!$B$1:$AG$700,MATCH(X$1,'Justerad allokering kvv'!$B$1:$AF$1,0),FALSE)),VLOOKUP($B346,'Allokerad kvv'!$B$2:$AV$700,MATCH(X$1,'Allokerad kvv'!$B$1:$AV$1,0),FALSE),VLOOKUP($B346,'Justerad allokering kvv'!$B$1:$AG$700,MATCH(X$1,'Justerad allokering kvv'!$B$1:$AF$1,0),FALSE)))</f>
        <v>0</v>
      </c>
      <c r="Y346">
        <f>IF($B346=" ","",IF(ISERROR(1/VLOOKUP($B346,'Justerad allokering kvv'!$B$1:$AG$700,MATCH(Y$1,'Justerad allokering kvv'!$B$1:$AF$1,0),FALSE)),VLOOKUP($B346,'Allokerad kvv'!$B$2:$AV$700,MATCH(Y$1,'Allokerad kvv'!$B$1:$AV$1,0),FALSE),VLOOKUP($B346,'Justerad allokering kvv'!$B$1:$AG$700,MATCH(Y$1,'Justerad allokering kvv'!$B$1:$AF$1,0),FALSE)))</f>
        <v>0</v>
      </c>
      <c r="AB346">
        <f>IFERROR(VLOOKUP($B346,Kraftvärmeprod!$B$1:$AO$424,MATCH("Tillförd energi från rökgaskondensering (GWh)",Kraftvärmeprod!$B$1:$AG$1,0),FALSE)/1,0)</f>
        <v>0</v>
      </c>
      <c r="AE346" s="122">
        <f t="shared" si="20"/>
        <v>0</v>
      </c>
      <c r="AG346">
        <f t="shared" si="21"/>
        <v>0</v>
      </c>
      <c r="AH346">
        <f t="shared" si="22"/>
        <v>0</v>
      </c>
      <c r="AI346" t="str">
        <f>IF(AH346=0,"",AH346/VLOOKUP(B346,Kraftvärmeprod!$B$1:$BC$480,MATCH("Summa tillförd energi exklusive rökgaskondensering",Kraftvärmeprod!$B$1:$BC$1,0),FALSE))</f>
        <v/>
      </c>
      <c r="AK346">
        <f t="shared" si="23"/>
        <v>0</v>
      </c>
    </row>
    <row r="347" spans="1:37" x14ac:dyDescent="0.25">
      <c r="A347" s="2" t="s">
        <v>526</v>
      </c>
      <c r="B347" s="2" t="s">
        <v>528</v>
      </c>
      <c r="C347">
        <f>IF($B347=" ","",IF(ISERROR(1/VLOOKUP($B347,'Justerad allokering kvv'!$B$1:$AG$700,MATCH(C$1,'Justerad allokering kvv'!$B$1:$AF$1,0),FALSE)),VLOOKUP($B347,'Allokerad kvv'!$B$2:$AV$700,MATCH(C$1,'Allokerad kvv'!$B$1:$AV$1,0),FALSE),VLOOKUP($B347,'Justerad allokering kvv'!$B$1:$AG$700,MATCH(C$1,'Justerad allokering kvv'!$B$1:$AF$1,0),FALSE)))</f>
        <v>0</v>
      </c>
      <c r="D347">
        <f>IF($B347=" ","",IF(ISERROR(1/VLOOKUP($B347,'Justerad allokering kvv'!$B$1:$AG$700,MATCH(D$1,'Justerad allokering kvv'!$B$1:$AF$1,0),FALSE)),VLOOKUP($B347,'Allokerad kvv'!$B$2:$AV$700,MATCH(D$1,'Allokerad kvv'!$B$1:$AV$1,0),FALSE),VLOOKUP($B347,'Justerad allokering kvv'!$B$1:$AG$700,MATCH(D$1,'Justerad allokering kvv'!$B$1:$AF$1,0),FALSE)))</f>
        <v>0</v>
      </c>
      <c r="E347">
        <f>IF($B347=" ","",IF(ISERROR(1/VLOOKUP($B347,'Justerad allokering kvv'!$B$1:$AG$700,MATCH(E$1,'Justerad allokering kvv'!$B$1:$AF$1,0),FALSE)),VLOOKUP($B347,'Allokerad kvv'!$B$2:$AV$700,MATCH(E$1,'Allokerad kvv'!$B$1:$AV$1,0),FALSE),VLOOKUP($B347,'Justerad allokering kvv'!$B$1:$AG$700,MATCH(E$1,'Justerad allokering kvv'!$B$1:$AF$1,0),FALSE)))</f>
        <v>0</v>
      </c>
      <c r="F347">
        <f>IF($B347=" ","",IF(ISERROR(1/VLOOKUP($B347,'Justerad allokering kvv'!$B$1:$AG$700,MATCH(F$1,'Justerad allokering kvv'!$B$1:$AF$1,0),FALSE)),VLOOKUP($B347,'Allokerad kvv'!$B$2:$AV$700,MATCH(F$1,'Allokerad kvv'!$B$1:$AV$1,0),FALSE),VLOOKUP($B347,'Justerad allokering kvv'!$B$1:$AG$700,MATCH(F$1,'Justerad allokering kvv'!$B$1:$AF$1,0),FALSE)))</f>
        <v>0</v>
      </c>
      <c r="G347">
        <f>IF($B347=" ","",IF(ISERROR(1/VLOOKUP($B347,'Justerad allokering kvv'!$B$1:$AG$700,MATCH(G$1,'Justerad allokering kvv'!$B$1:$AF$1,0),FALSE)),VLOOKUP($B347,'Allokerad kvv'!$B$2:$AV$700,MATCH(G$1,'Allokerad kvv'!$B$1:$AV$1,0),FALSE),VLOOKUP($B347,'Justerad allokering kvv'!$B$1:$AG$700,MATCH(G$1,'Justerad allokering kvv'!$B$1:$AF$1,0),FALSE)))</f>
        <v>0</v>
      </c>
      <c r="H347">
        <f>IF($B347=" ","",IF(ISERROR(1/VLOOKUP($B347,'Justerad allokering kvv'!$B$1:$AG$700,MATCH(H$1,'Justerad allokering kvv'!$B$1:$AF$1,0),FALSE)),VLOOKUP($B347,'Allokerad kvv'!$B$2:$AV$700,MATCH(H$1,'Allokerad kvv'!$B$1:$AV$1,0),FALSE),VLOOKUP($B347,'Justerad allokering kvv'!$B$1:$AG$700,MATCH(H$1,'Justerad allokering kvv'!$B$1:$AF$1,0),FALSE)))</f>
        <v>0</v>
      </c>
      <c r="I347">
        <f>IF($B347=" ","",IF(ISERROR(1/VLOOKUP($B347,'Justerad allokering kvv'!$B$1:$AG$700,MATCH(I$1,'Justerad allokering kvv'!$B$1:$AF$1,0),FALSE)),VLOOKUP($B347,'Allokerad kvv'!$B$2:$AV$700,MATCH(I$1,'Allokerad kvv'!$B$1:$AV$1,0),FALSE),VLOOKUP($B347,'Justerad allokering kvv'!$B$1:$AG$700,MATCH(I$1,'Justerad allokering kvv'!$B$1:$AF$1,0),FALSE)))</f>
        <v>0</v>
      </c>
      <c r="J347">
        <f>IF($B347=" ","",IF(ISERROR(1/VLOOKUP($B347,'Justerad allokering kvv'!$B$1:$AG$700,MATCH(J$1,'Justerad allokering kvv'!$B$1:$AF$1,0),FALSE)),VLOOKUP($B347,'Allokerad kvv'!$B$2:$AV$700,MATCH(J$1,'Allokerad kvv'!$B$1:$AV$1,0),FALSE),VLOOKUP($B347,'Justerad allokering kvv'!$B$1:$AG$700,MATCH(J$1,'Justerad allokering kvv'!$B$1:$AF$1,0),FALSE)))</f>
        <v>0</v>
      </c>
      <c r="K347">
        <f>IF($B347=" ","",IF(ISERROR(1/VLOOKUP($B347,'Justerad allokering kvv'!$B$1:$AG$700,MATCH(K$1,'Justerad allokering kvv'!$B$1:$AF$1,0),FALSE)),VLOOKUP($B347,'Allokerad kvv'!$B$2:$AV$700,MATCH(K$1,'Allokerad kvv'!$B$1:$AV$1,0),FALSE),VLOOKUP($B347,'Justerad allokering kvv'!$B$1:$AG$700,MATCH(K$1,'Justerad allokering kvv'!$B$1:$AF$1,0),FALSE)))</f>
        <v>0</v>
      </c>
      <c r="L347">
        <f>IF($B347=" ","",IF(ISERROR(1/VLOOKUP($B347,'Justerad allokering kvv'!$B$1:$AG$700,MATCH(L$1,'Justerad allokering kvv'!$B$1:$AF$1,0),FALSE)),VLOOKUP($B347,'Allokerad kvv'!$B$2:$AV$700,MATCH(L$1,'Allokerad kvv'!$B$1:$AV$1,0),FALSE),VLOOKUP($B347,'Justerad allokering kvv'!$B$1:$AG$700,MATCH(L$1,'Justerad allokering kvv'!$B$1:$AF$1,0),FALSE)))</f>
        <v>253.70400000000001</v>
      </c>
      <c r="M347">
        <f>IF($B347=" ","",IF(ISERROR(1/VLOOKUP($B347,'Justerad allokering kvv'!$B$1:$AG$700,MATCH(M$1,'Justerad allokering kvv'!$B$1:$AF$1,0),FALSE)),VLOOKUP($B347,'Allokerad kvv'!$B$2:$AV$700,MATCH(M$1,'Allokerad kvv'!$B$1:$AV$1,0),FALSE),VLOOKUP($B347,'Justerad allokering kvv'!$B$1:$AG$700,MATCH(M$1,'Justerad allokering kvv'!$B$1:$AF$1,0),FALSE)))</f>
        <v>0</v>
      </c>
      <c r="N347">
        <f>IF($B347=" ","",IF(ISERROR(1/VLOOKUP($B347,'Justerad allokering kvv'!$B$1:$AG$700,MATCH(N$1,'Justerad allokering kvv'!$B$1:$AF$1,0),FALSE)),VLOOKUP($B347,'Allokerad kvv'!$B$2:$AV$700,MATCH(N$1,'Allokerad kvv'!$B$1:$AV$1,0),FALSE),VLOOKUP($B347,'Justerad allokering kvv'!$B$1:$AG$700,MATCH(N$1,'Justerad allokering kvv'!$B$1:$AF$1,0),FALSE)))</f>
        <v>3.95852</v>
      </c>
      <c r="O347">
        <f>IF($B347=" ","",IF(ISERROR(1/VLOOKUP($B347,'Justerad allokering kvv'!$B$1:$AG$700,MATCH(O$1,'Justerad allokering kvv'!$B$1:$AF$1,0),FALSE)),VLOOKUP($B347,'Allokerad kvv'!$B$2:$AV$700,MATCH(O$1,'Allokerad kvv'!$B$1:$AV$1,0),FALSE),VLOOKUP($B347,'Justerad allokering kvv'!$B$1:$AG$700,MATCH(O$1,'Justerad allokering kvv'!$B$1:$AF$1,0),FALSE)))</f>
        <v>0</v>
      </c>
      <c r="P347">
        <f>IF($B347=" ","",IF(ISERROR(1/VLOOKUP($B347,'Justerad allokering kvv'!$B$1:$AG$700,MATCH(P$1,'Justerad allokering kvv'!$B$1:$AF$1,0),FALSE)),VLOOKUP($B347,'Allokerad kvv'!$B$2:$AV$700,MATCH(P$1,'Allokerad kvv'!$B$1:$AV$1,0),FALSE),VLOOKUP($B347,'Justerad allokering kvv'!$B$1:$AG$700,MATCH(P$1,'Justerad allokering kvv'!$B$1:$AF$1,0),FALSE)))</f>
        <v>0</v>
      </c>
      <c r="Q347">
        <f>IF($B347=" ","",IF(ISERROR(1/VLOOKUP($B347,'Justerad allokering kvv'!$B$1:$AG$700,MATCH(Q$1,'Justerad allokering kvv'!$B$1:$AF$1,0),FALSE)),VLOOKUP($B347,'Allokerad kvv'!$B$2:$AV$700,MATCH(Q$1,'Allokerad kvv'!$B$1:$AV$1,0),FALSE),VLOOKUP($B347,'Justerad allokering kvv'!$B$1:$AG$700,MATCH(Q$1,'Justerad allokering kvv'!$B$1:$AF$1,0),FALSE)))</f>
        <v>0</v>
      </c>
      <c r="R347">
        <f>IF($B347=" ","",IF(ISERROR(1/VLOOKUP($B347,'Justerad allokering kvv'!$B$1:$AG$700,MATCH(R$1,'Justerad allokering kvv'!$B$1:$AF$1,0),FALSE)),VLOOKUP($B347,'Allokerad kvv'!$B$2:$AV$700,MATCH(R$1,'Allokerad kvv'!$B$1:$AV$1,0),FALSE),VLOOKUP($B347,'Justerad allokering kvv'!$B$1:$AG$700,MATCH(R$1,'Justerad allokering kvv'!$B$1:$AF$1,0),FALSE)))</f>
        <v>7.9768600000000003</v>
      </c>
      <c r="S347">
        <f>IF($B347=" ","",IF(ISERROR(1/VLOOKUP($B347,'Justerad allokering kvv'!$B$1:$AG$700,MATCH(S$1,'Justerad allokering kvv'!$B$1:$AF$1,0),FALSE)),VLOOKUP($B347,'Allokerad kvv'!$B$2:$AV$700,MATCH(S$1,'Allokerad kvv'!$B$1:$AV$1,0),FALSE),VLOOKUP($B347,'Justerad allokering kvv'!$B$1:$AG$700,MATCH(S$1,'Justerad allokering kvv'!$B$1:$AF$1,0),FALSE)))</f>
        <v>0</v>
      </c>
      <c r="T347">
        <f>IF($B347=" ","",IF(ISERROR(1/VLOOKUP($B347,'Justerad allokering kvv'!$B$1:$AG$700,MATCH(T$1,'Justerad allokering kvv'!$B$1:$AF$1,0),FALSE)),VLOOKUP($B347,'Allokerad kvv'!$B$2:$AV$700,MATCH(T$1,'Allokerad kvv'!$B$1:$AV$1,0),FALSE),VLOOKUP($B347,'Justerad allokering kvv'!$B$1:$AG$700,MATCH(T$1,'Justerad allokering kvv'!$B$1:$AF$1,0),FALSE)))</f>
        <v>0</v>
      </c>
      <c r="U347">
        <f>IF($B347=" ","",IF(ISERROR(1/VLOOKUP($B347,'Justerad allokering kvv'!$B$1:$AG$700,MATCH(U$1,'Justerad allokering kvv'!$B$1:$AF$1,0),FALSE)),VLOOKUP($B347,'Allokerad kvv'!$B$2:$AV$700,MATCH(U$1,'Allokerad kvv'!$B$1:$AV$1,0),FALSE),VLOOKUP($B347,'Justerad allokering kvv'!$B$1:$AG$700,MATCH(U$1,'Justerad allokering kvv'!$B$1:$AF$1,0),FALSE)))</f>
        <v>0</v>
      </c>
      <c r="V347">
        <f>IF($B347=" ","",IF(ISERROR(1/VLOOKUP($B347,'Justerad allokering kvv'!$B$1:$AG$700,MATCH(V$1,'Justerad allokering kvv'!$B$1:$AF$1,0),FALSE)),VLOOKUP($B347,'Allokerad kvv'!$B$2:$AV$700,MATCH(V$1,'Allokerad kvv'!$B$1:$AV$1,0),FALSE),VLOOKUP($B347,'Justerad allokering kvv'!$B$1:$AG$700,MATCH(V$1,'Justerad allokering kvv'!$B$1:$AF$1,0),FALSE)))</f>
        <v>0</v>
      </c>
      <c r="W347">
        <f>IF($B347=" ","",IF(ISERROR(1/VLOOKUP($B347,'Justerad allokering kvv'!$B$1:$AG$700,MATCH(W$1,'Justerad allokering kvv'!$B$1:$AF$1,0),FALSE)),VLOOKUP($B347,'Allokerad kvv'!$B$2:$AV$700,MATCH(W$1,'Allokerad kvv'!$B$1:$AV$1,0),FALSE),VLOOKUP($B347,'Justerad allokering kvv'!$B$1:$AG$700,MATCH(W$1,'Justerad allokering kvv'!$B$1:$AF$1,0),FALSE)))</f>
        <v>0</v>
      </c>
      <c r="X347">
        <f>IF($B347=" ","",IF(ISERROR(1/VLOOKUP($B347,'Justerad allokering kvv'!$B$1:$AG$700,MATCH(X$1,'Justerad allokering kvv'!$B$1:$AF$1,0),FALSE)),VLOOKUP($B347,'Allokerad kvv'!$B$2:$AV$700,MATCH(X$1,'Allokerad kvv'!$B$1:$AV$1,0),FALSE),VLOOKUP($B347,'Justerad allokering kvv'!$B$1:$AG$700,MATCH(X$1,'Justerad allokering kvv'!$B$1:$AF$1,0),FALSE)))</f>
        <v>0</v>
      </c>
      <c r="Y347">
        <f>IF($B347=" ","",IF(ISERROR(1/VLOOKUP($B347,'Justerad allokering kvv'!$B$1:$AG$700,MATCH(Y$1,'Justerad allokering kvv'!$B$1:$AF$1,0),FALSE)),VLOOKUP($B347,'Allokerad kvv'!$B$2:$AV$700,MATCH(Y$1,'Allokerad kvv'!$B$1:$AV$1,0),FALSE),VLOOKUP($B347,'Justerad allokering kvv'!$B$1:$AG$700,MATCH(Y$1,'Justerad allokering kvv'!$B$1:$AF$1,0),FALSE)))</f>
        <v>0</v>
      </c>
      <c r="AB347">
        <f>IFERROR(VLOOKUP($B347,Kraftvärmeprod!$B$1:$AO$424,MATCH("Tillförd energi från rökgaskondensering (GWh)",Kraftvärmeprod!$B$1:$AG$1,0),FALSE)/1,0)</f>
        <v>0</v>
      </c>
      <c r="AE347" s="122">
        <f t="shared" si="20"/>
        <v>265.63938000000002</v>
      </c>
      <c r="AG347">
        <f t="shared" si="21"/>
        <v>257.66252000000003</v>
      </c>
      <c r="AH347">
        <f t="shared" si="22"/>
        <v>257.66252000000003</v>
      </c>
      <c r="AI347">
        <f>IF(AH347=0,"",AH347/VLOOKUP(B347,Kraftvärmeprod!$B$1:$BC$480,MATCH("Summa tillförd energi exklusive rökgaskondensering",Kraftvärmeprod!$B$1:$BC$1,0),FALSE))</f>
        <v>0.49855369374250225</v>
      </c>
      <c r="AK347">
        <f t="shared" si="23"/>
        <v>257.66252000000003</v>
      </c>
    </row>
    <row r="348" spans="1:37" x14ac:dyDescent="0.25">
      <c r="A348" s="2" t="s">
        <v>526</v>
      </c>
      <c r="B348" s="2" t="s">
        <v>529</v>
      </c>
      <c r="C348">
        <f>IF($B348=" ","",IF(ISERROR(1/VLOOKUP($B348,'Justerad allokering kvv'!$B$1:$AG$700,MATCH(C$1,'Justerad allokering kvv'!$B$1:$AF$1,0),FALSE)),VLOOKUP($B348,'Allokerad kvv'!$B$2:$AV$700,MATCH(C$1,'Allokerad kvv'!$B$1:$AV$1,0),FALSE),VLOOKUP($B348,'Justerad allokering kvv'!$B$1:$AG$700,MATCH(C$1,'Justerad allokering kvv'!$B$1:$AF$1,0),FALSE)))</f>
        <v>0</v>
      </c>
      <c r="D348">
        <f>IF($B348=" ","",IF(ISERROR(1/VLOOKUP($B348,'Justerad allokering kvv'!$B$1:$AG$700,MATCH(D$1,'Justerad allokering kvv'!$B$1:$AF$1,0),FALSE)),VLOOKUP($B348,'Allokerad kvv'!$B$2:$AV$700,MATCH(D$1,'Allokerad kvv'!$B$1:$AV$1,0),FALSE),VLOOKUP($B348,'Justerad allokering kvv'!$B$1:$AG$700,MATCH(D$1,'Justerad allokering kvv'!$B$1:$AF$1,0),FALSE)))</f>
        <v>0</v>
      </c>
      <c r="E348">
        <f>IF($B348=" ","",IF(ISERROR(1/VLOOKUP($B348,'Justerad allokering kvv'!$B$1:$AG$700,MATCH(E$1,'Justerad allokering kvv'!$B$1:$AF$1,0),FALSE)),VLOOKUP($B348,'Allokerad kvv'!$B$2:$AV$700,MATCH(E$1,'Allokerad kvv'!$B$1:$AV$1,0),FALSE),VLOOKUP($B348,'Justerad allokering kvv'!$B$1:$AG$700,MATCH(E$1,'Justerad allokering kvv'!$B$1:$AF$1,0),FALSE)))</f>
        <v>0</v>
      </c>
      <c r="F348">
        <f>IF($B348=" ","",IF(ISERROR(1/VLOOKUP($B348,'Justerad allokering kvv'!$B$1:$AG$700,MATCH(F$1,'Justerad allokering kvv'!$B$1:$AF$1,0),FALSE)),VLOOKUP($B348,'Allokerad kvv'!$B$2:$AV$700,MATCH(F$1,'Allokerad kvv'!$B$1:$AV$1,0),FALSE),VLOOKUP($B348,'Justerad allokering kvv'!$B$1:$AG$700,MATCH(F$1,'Justerad allokering kvv'!$B$1:$AF$1,0),FALSE)))</f>
        <v>0</v>
      </c>
      <c r="G348">
        <f>IF($B348=" ","",IF(ISERROR(1/VLOOKUP($B348,'Justerad allokering kvv'!$B$1:$AG$700,MATCH(G$1,'Justerad allokering kvv'!$B$1:$AF$1,0),FALSE)),VLOOKUP($B348,'Allokerad kvv'!$B$2:$AV$700,MATCH(G$1,'Allokerad kvv'!$B$1:$AV$1,0),FALSE),VLOOKUP($B348,'Justerad allokering kvv'!$B$1:$AG$700,MATCH(G$1,'Justerad allokering kvv'!$B$1:$AF$1,0),FALSE)))</f>
        <v>0</v>
      </c>
      <c r="H348">
        <f>IF($B348=" ","",IF(ISERROR(1/VLOOKUP($B348,'Justerad allokering kvv'!$B$1:$AG$700,MATCH(H$1,'Justerad allokering kvv'!$B$1:$AF$1,0),FALSE)),VLOOKUP($B348,'Allokerad kvv'!$B$2:$AV$700,MATCH(H$1,'Allokerad kvv'!$B$1:$AV$1,0),FALSE),VLOOKUP($B348,'Justerad allokering kvv'!$B$1:$AG$700,MATCH(H$1,'Justerad allokering kvv'!$B$1:$AF$1,0),FALSE)))</f>
        <v>0</v>
      </c>
      <c r="I348">
        <f>IF($B348=" ","",IF(ISERROR(1/VLOOKUP($B348,'Justerad allokering kvv'!$B$1:$AG$700,MATCH(I$1,'Justerad allokering kvv'!$B$1:$AF$1,0),FALSE)),VLOOKUP($B348,'Allokerad kvv'!$B$2:$AV$700,MATCH(I$1,'Allokerad kvv'!$B$1:$AV$1,0),FALSE),VLOOKUP($B348,'Justerad allokering kvv'!$B$1:$AG$700,MATCH(I$1,'Justerad allokering kvv'!$B$1:$AF$1,0),FALSE)))</f>
        <v>0</v>
      </c>
      <c r="J348">
        <f>IF($B348=" ","",IF(ISERROR(1/VLOOKUP($B348,'Justerad allokering kvv'!$B$1:$AG$700,MATCH(J$1,'Justerad allokering kvv'!$B$1:$AF$1,0),FALSE)),VLOOKUP($B348,'Allokerad kvv'!$B$2:$AV$700,MATCH(J$1,'Allokerad kvv'!$B$1:$AV$1,0),FALSE),VLOOKUP($B348,'Justerad allokering kvv'!$B$1:$AG$700,MATCH(J$1,'Justerad allokering kvv'!$B$1:$AF$1,0),FALSE)))</f>
        <v>0</v>
      </c>
      <c r="K348">
        <f>IF($B348=" ","",IF(ISERROR(1/VLOOKUP($B348,'Justerad allokering kvv'!$B$1:$AG$700,MATCH(K$1,'Justerad allokering kvv'!$B$1:$AF$1,0),FALSE)),VLOOKUP($B348,'Allokerad kvv'!$B$2:$AV$700,MATCH(K$1,'Allokerad kvv'!$B$1:$AV$1,0),FALSE),VLOOKUP($B348,'Justerad allokering kvv'!$B$1:$AG$700,MATCH(K$1,'Justerad allokering kvv'!$B$1:$AF$1,0),FALSE)))</f>
        <v>0</v>
      </c>
      <c r="L348">
        <f>IF($B348=" ","",IF(ISERROR(1/VLOOKUP($B348,'Justerad allokering kvv'!$B$1:$AG$700,MATCH(L$1,'Justerad allokering kvv'!$B$1:$AF$1,0),FALSE)),VLOOKUP($B348,'Allokerad kvv'!$B$2:$AV$700,MATCH(L$1,'Allokerad kvv'!$B$1:$AV$1,0),FALSE),VLOOKUP($B348,'Justerad allokering kvv'!$B$1:$AG$700,MATCH(L$1,'Justerad allokering kvv'!$B$1:$AF$1,0),FALSE)))</f>
        <v>0</v>
      </c>
      <c r="M348">
        <f>IF($B348=" ","",IF(ISERROR(1/VLOOKUP($B348,'Justerad allokering kvv'!$B$1:$AG$700,MATCH(M$1,'Justerad allokering kvv'!$B$1:$AF$1,0),FALSE)),VLOOKUP($B348,'Allokerad kvv'!$B$2:$AV$700,MATCH(M$1,'Allokerad kvv'!$B$1:$AV$1,0),FALSE),VLOOKUP($B348,'Justerad allokering kvv'!$B$1:$AG$700,MATCH(M$1,'Justerad allokering kvv'!$B$1:$AF$1,0),FALSE)))</f>
        <v>0</v>
      </c>
      <c r="N348">
        <f>IF($B348=" ","",IF(ISERROR(1/VLOOKUP($B348,'Justerad allokering kvv'!$B$1:$AG$700,MATCH(N$1,'Justerad allokering kvv'!$B$1:$AF$1,0),FALSE)),VLOOKUP($B348,'Allokerad kvv'!$B$2:$AV$700,MATCH(N$1,'Allokerad kvv'!$B$1:$AV$1,0),FALSE),VLOOKUP($B348,'Justerad allokering kvv'!$B$1:$AG$700,MATCH(N$1,'Justerad allokering kvv'!$B$1:$AF$1,0),FALSE)))</f>
        <v>0</v>
      </c>
      <c r="O348">
        <f>IF($B348=" ","",IF(ISERROR(1/VLOOKUP($B348,'Justerad allokering kvv'!$B$1:$AG$700,MATCH(O$1,'Justerad allokering kvv'!$B$1:$AF$1,0),FALSE)),VLOOKUP($B348,'Allokerad kvv'!$B$2:$AV$700,MATCH(O$1,'Allokerad kvv'!$B$1:$AV$1,0),FALSE),VLOOKUP($B348,'Justerad allokering kvv'!$B$1:$AG$700,MATCH(O$1,'Justerad allokering kvv'!$B$1:$AF$1,0),FALSE)))</f>
        <v>0</v>
      </c>
      <c r="P348">
        <f>IF($B348=" ","",IF(ISERROR(1/VLOOKUP($B348,'Justerad allokering kvv'!$B$1:$AG$700,MATCH(P$1,'Justerad allokering kvv'!$B$1:$AF$1,0),FALSE)),VLOOKUP($B348,'Allokerad kvv'!$B$2:$AV$700,MATCH(P$1,'Allokerad kvv'!$B$1:$AV$1,0),FALSE),VLOOKUP($B348,'Justerad allokering kvv'!$B$1:$AG$700,MATCH(P$1,'Justerad allokering kvv'!$B$1:$AF$1,0),FALSE)))</f>
        <v>0</v>
      </c>
      <c r="Q348">
        <f>IF($B348=" ","",IF(ISERROR(1/VLOOKUP($B348,'Justerad allokering kvv'!$B$1:$AG$700,MATCH(Q$1,'Justerad allokering kvv'!$B$1:$AF$1,0),FALSE)),VLOOKUP($B348,'Allokerad kvv'!$B$2:$AV$700,MATCH(Q$1,'Allokerad kvv'!$B$1:$AV$1,0),FALSE),VLOOKUP($B348,'Justerad allokering kvv'!$B$1:$AG$700,MATCH(Q$1,'Justerad allokering kvv'!$B$1:$AF$1,0),FALSE)))</f>
        <v>0</v>
      </c>
      <c r="R348">
        <f>IF($B348=" ","",IF(ISERROR(1/VLOOKUP($B348,'Justerad allokering kvv'!$B$1:$AG$700,MATCH(R$1,'Justerad allokering kvv'!$B$1:$AF$1,0),FALSE)),VLOOKUP($B348,'Allokerad kvv'!$B$2:$AV$700,MATCH(R$1,'Allokerad kvv'!$B$1:$AV$1,0),FALSE),VLOOKUP($B348,'Justerad allokering kvv'!$B$1:$AG$700,MATCH(R$1,'Justerad allokering kvv'!$B$1:$AF$1,0),FALSE)))</f>
        <v>0</v>
      </c>
      <c r="S348">
        <f>IF($B348=" ","",IF(ISERROR(1/VLOOKUP($B348,'Justerad allokering kvv'!$B$1:$AG$700,MATCH(S$1,'Justerad allokering kvv'!$B$1:$AF$1,0),FALSE)),VLOOKUP($B348,'Allokerad kvv'!$B$2:$AV$700,MATCH(S$1,'Allokerad kvv'!$B$1:$AV$1,0),FALSE),VLOOKUP($B348,'Justerad allokering kvv'!$B$1:$AG$700,MATCH(S$1,'Justerad allokering kvv'!$B$1:$AF$1,0),FALSE)))</f>
        <v>0</v>
      </c>
      <c r="T348">
        <f>IF($B348=" ","",IF(ISERROR(1/VLOOKUP($B348,'Justerad allokering kvv'!$B$1:$AG$700,MATCH(T$1,'Justerad allokering kvv'!$B$1:$AF$1,0),FALSE)),VLOOKUP($B348,'Allokerad kvv'!$B$2:$AV$700,MATCH(T$1,'Allokerad kvv'!$B$1:$AV$1,0),FALSE),VLOOKUP($B348,'Justerad allokering kvv'!$B$1:$AG$700,MATCH(T$1,'Justerad allokering kvv'!$B$1:$AF$1,0),FALSE)))</f>
        <v>0</v>
      </c>
      <c r="U348">
        <f>IF($B348=" ","",IF(ISERROR(1/VLOOKUP($B348,'Justerad allokering kvv'!$B$1:$AG$700,MATCH(U$1,'Justerad allokering kvv'!$B$1:$AF$1,0),FALSE)),VLOOKUP($B348,'Allokerad kvv'!$B$2:$AV$700,MATCH(U$1,'Allokerad kvv'!$B$1:$AV$1,0),FALSE),VLOOKUP($B348,'Justerad allokering kvv'!$B$1:$AG$700,MATCH(U$1,'Justerad allokering kvv'!$B$1:$AF$1,0),FALSE)))</f>
        <v>0</v>
      </c>
      <c r="V348">
        <f>IF($B348=" ","",IF(ISERROR(1/VLOOKUP($B348,'Justerad allokering kvv'!$B$1:$AG$700,MATCH(V$1,'Justerad allokering kvv'!$B$1:$AF$1,0),FALSE)),VLOOKUP($B348,'Allokerad kvv'!$B$2:$AV$700,MATCH(V$1,'Allokerad kvv'!$B$1:$AV$1,0),FALSE),VLOOKUP($B348,'Justerad allokering kvv'!$B$1:$AG$700,MATCH(V$1,'Justerad allokering kvv'!$B$1:$AF$1,0),FALSE)))</f>
        <v>0</v>
      </c>
      <c r="W348">
        <f>IF($B348=" ","",IF(ISERROR(1/VLOOKUP($B348,'Justerad allokering kvv'!$B$1:$AG$700,MATCH(W$1,'Justerad allokering kvv'!$B$1:$AF$1,0),FALSE)),VLOOKUP($B348,'Allokerad kvv'!$B$2:$AV$700,MATCH(W$1,'Allokerad kvv'!$B$1:$AV$1,0),FALSE),VLOOKUP($B348,'Justerad allokering kvv'!$B$1:$AG$700,MATCH(W$1,'Justerad allokering kvv'!$B$1:$AF$1,0),FALSE)))</f>
        <v>0</v>
      </c>
      <c r="X348">
        <f>IF($B348=" ","",IF(ISERROR(1/VLOOKUP($B348,'Justerad allokering kvv'!$B$1:$AG$700,MATCH(X$1,'Justerad allokering kvv'!$B$1:$AF$1,0),FALSE)),VLOOKUP($B348,'Allokerad kvv'!$B$2:$AV$700,MATCH(X$1,'Allokerad kvv'!$B$1:$AV$1,0),FALSE),VLOOKUP($B348,'Justerad allokering kvv'!$B$1:$AG$700,MATCH(X$1,'Justerad allokering kvv'!$B$1:$AF$1,0),FALSE)))</f>
        <v>0</v>
      </c>
      <c r="Y348">
        <f>IF($B348=" ","",IF(ISERROR(1/VLOOKUP($B348,'Justerad allokering kvv'!$B$1:$AG$700,MATCH(Y$1,'Justerad allokering kvv'!$B$1:$AF$1,0),FALSE)),VLOOKUP($B348,'Allokerad kvv'!$B$2:$AV$700,MATCH(Y$1,'Allokerad kvv'!$B$1:$AV$1,0),FALSE),VLOOKUP($B348,'Justerad allokering kvv'!$B$1:$AG$700,MATCH(Y$1,'Justerad allokering kvv'!$B$1:$AF$1,0),FALSE)))</f>
        <v>0</v>
      </c>
      <c r="AB348">
        <f>IFERROR(VLOOKUP($B348,Kraftvärmeprod!$B$1:$AO$424,MATCH("Tillförd energi från rökgaskondensering (GWh)",Kraftvärmeprod!$B$1:$AG$1,0),FALSE)/1,0)</f>
        <v>0</v>
      </c>
      <c r="AE348" s="122">
        <f t="shared" si="20"/>
        <v>0</v>
      </c>
      <c r="AG348">
        <f t="shared" si="21"/>
        <v>0</v>
      </c>
      <c r="AH348">
        <f t="shared" si="22"/>
        <v>0</v>
      </c>
      <c r="AI348" t="str">
        <f>IF(AH348=0,"",AH348/VLOOKUP(B348,Kraftvärmeprod!$B$1:$BC$480,MATCH("Summa tillförd energi exklusive rökgaskondensering",Kraftvärmeprod!$B$1:$BC$1,0),FALSE))</f>
        <v/>
      </c>
      <c r="AK348">
        <f t="shared" si="23"/>
        <v>0</v>
      </c>
    </row>
    <row r="349" spans="1:37" x14ac:dyDescent="0.25">
      <c r="A349" s="2" t="s">
        <v>526</v>
      </c>
      <c r="B349" s="2" t="s">
        <v>530</v>
      </c>
      <c r="C349">
        <f>IF($B349=" ","",IF(ISERROR(1/VLOOKUP($B349,'Justerad allokering kvv'!$B$1:$AG$700,MATCH(C$1,'Justerad allokering kvv'!$B$1:$AF$1,0),FALSE)),VLOOKUP($B349,'Allokerad kvv'!$B$2:$AV$700,MATCH(C$1,'Allokerad kvv'!$B$1:$AV$1,0),FALSE),VLOOKUP($B349,'Justerad allokering kvv'!$B$1:$AG$700,MATCH(C$1,'Justerad allokering kvv'!$B$1:$AF$1,0),FALSE)))</f>
        <v>0</v>
      </c>
      <c r="D349">
        <f>IF($B349=" ","",IF(ISERROR(1/VLOOKUP($B349,'Justerad allokering kvv'!$B$1:$AG$700,MATCH(D$1,'Justerad allokering kvv'!$B$1:$AF$1,0),FALSE)),VLOOKUP($B349,'Allokerad kvv'!$B$2:$AV$700,MATCH(D$1,'Allokerad kvv'!$B$1:$AV$1,0),FALSE),VLOOKUP($B349,'Justerad allokering kvv'!$B$1:$AG$700,MATCH(D$1,'Justerad allokering kvv'!$B$1:$AF$1,0),FALSE)))</f>
        <v>0</v>
      </c>
      <c r="E349">
        <f>IF($B349=" ","",IF(ISERROR(1/VLOOKUP($B349,'Justerad allokering kvv'!$B$1:$AG$700,MATCH(E$1,'Justerad allokering kvv'!$B$1:$AF$1,0),FALSE)),VLOOKUP($B349,'Allokerad kvv'!$B$2:$AV$700,MATCH(E$1,'Allokerad kvv'!$B$1:$AV$1,0),FALSE),VLOOKUP($B349,'Justerad allokering kvv'!$B$1:$AG$700,MATCH(E$1,'Justerad allokering kvv'!$B$1:$AF$1,0),FALSE)))</f>
        <v>0</v>
      </c>
      <c r="F349">
        <f>IF($B349=" ","",IF(ISERROR(1/VLOOKUP($B349,'Justerad allokering kvv'!$B$1:$AG$700,MATCH(F$1,'Justerad allokering kvv'!$B$1:$AF$1,0),FALSE)),VLOOKUP($B349,'Allokerad kvv'!$B$2:$AV$700,MATCH(F$1,'Allokerad kvv'!$B$1:$AV$1,0),FALSE),VLOOKUP($B349,'Justerad allokering kvv'!$B$1:$AG$700,MATCH(F$1,'Justerad allokering kvv'!$B$1:$AF$1,0),FALSE)))</f>
        <v>0</v>
      </c>
      <c r="G349">
        <f>IF($B349=" ","",IF(ISERROR(1/VLOOKUP($B349,'Justerad allokering kvv'!$B$1:$AG$700,MATCH(G$1,'Justerad allokering kvv'!$B$1:$AF$1,0),FALSE)),VLOOKUP($B349,'Allokerad kvv'!$B$2:$AV$700,MATCH(G$1,'Allokerad kvv'!$B$1:$AV$1,0),FALSE),VLOOKUP($B349,'Justerad allokering kvv'!$B$1:$AG$700,MATCH(G$1,'Justerad allokering kvv'!$B$1:$AF$1,0),FALSE)))</f>
        <v>0</v>
      </c>
      <c r="H349">
        <f>IF($B349=" ","",IF(ISERROR(1/VLOOKUP($B349,'Justerad allokering kvv'!$B$1:$AG$700,MATCH(H$1,'Justerad allokering kvv'!$B$1:$AF$1,0),FALSE)),VLOOKUP($B349,'Allokerad kvv'!$B$2:$AV$700,MATCH(H$1,'Allokerad kvv'!$B$1:$AV$1,0),FALSE),VLOOKUP($B349,'Justerad allokering kvv'!$B$1:$AG$700,MATCH(H$1,'Justerad allokering kvv'!$B$1:$AF$1,0),FALSE)))</f>
        <v>0</v>
      </c>
      <c r="I349">
        <f>IF($B349=" ","",IF(ISERROR(1/VLOOKUP($B349,'Justerad allokering kvv'!$B$1:$AG$700,MATCH(I$1,'Justerad allokering kvv'!$B$1:$AF$1,0),FALSE)),VLOOKUP($B349,'Allokerad kvv'!$B$2:$AV$700,MATCH(I$1,'Allokerad kvv'!$B$1:$AV$1,0),FALSE),VLOOKUP($B349,'Justerad allokering kvv'!$B$1:$AG$700,MATCH(I$1,'Justerad allokering kvv'!$B$1:$AF$1,0),FALSE)))</f>
        <v>0</v>
      </c>
      <c r="J349">
        <f>IF($B349=" ","",IF(ISERROR(1/VLOOKUP($B349,'Justerad allokering kvv'!$B$1:$AG$700,MATCH(J$1,'Justerad allokering kvv'!$B$1:$AF$1,0),FALSE)),VLOOKUP($B349,'Allokerad kvv'!$B$2:$AV$700,MATCH(J$1,'Allokerad kvv'!$B$1:$AV$1,0),FALSE),VLOOKUP($B349,'Justerad allokering kvv'!$B$1:$AG$700,MATCH(J$1,'Justerad allokering kvv'!$B$1:$AF$1,0),FALSE)))</f>
        <v>0</v>
      </c>
      <c r="K349">
        <f>IF($B349=" ","",IF(ISERROR(1/VLOOKUP($B349,'Justerad allokering kvv'!$B$1:$AG$700,MATCH(K$1,'Justerad allokering kvv'!$B$1:$AF$1,0),FALSE)),VLOOKUP($B349,'Allokerad kvv'!$B$2:$AV$700,MATCH(K$1,'Allokerad kvv'!$B$1:$AV$1,0),FALSE),VLOOKUP($B349,'Justerad allokering kvv'!$B$1:$AG$700,MATCH(K$1,'Justerad allokering kvv'!$B$1:$AF$1,0),FALSE)))</f>
        <v>0</v>
      </c>
      <c r="L349">
        <f>IF($B349=" ","",IF(ISERROR(1/VLOOKUP($B349,'Justerad allokering kvv'!$B$1:$AG$700,MATCH(L$1,'Justerad allokering kvv'!$B$1:$AF$1,0),FALSE)),VLOOKUP($B349,'Allokerad kvv'!$B$2:$AV$700,MATCH(L$1,'Allokerad kvv'!$B$1:$AV$1,0),FALSE),VLOOKUP($B349,'Justerad allokering kvv'!$B$1:$AG$700,MATCH(L$1,'Justerad allokering kvv'!$B$1:$AF$1,0),FALSE)))</f>
        <v>0</v>
      </c>
      <c r="M349">
        <f>IF($B349=" ","",IF(ISERROR(1/VLOOKUP($B349,'Justerad allokering kvv'!$B$1:$AG$700,MATCH(M$1,'Justerad allokering kvv'!$B$1:$AF$1,0),FALSE)),VLOOKUP($B349,'Allokerad kvv'!$B$2:$AV$700,MATCH(M$1,'Allokerad kvv'!$B$1:$AV$1,0),FALSE),VLOOKUP($B349,'Justerad allokering kvv'!$B$1:$AG$700,MATCH(M$1,'Justerad allokering kvv'!$B$1:$AF$1,0),FALSE)))</f>
        <v>0</v>
      </c>
      <c r="N349">
        <f>IF($B349=" ","",IF(ISERROR(1/VLOOKUP($B349,'Justerad allokering kvv'!$B$1:$AG$700,MATCH(N$1,'Justerad allokering kvv'!$B$1:$AF$1,0),FALSE)),VLOOKUP($B349,'Allokerad kvv'!$B$2:$AV$700,MATCH(N$1,'Allokerad kvv'!$B$1:$AV$1,0),FALSE),VLOOKUP($B349,'Justerad allokering kvv'!$B$1:$AG$700,MATCH(N$1,'Justerad allokering kvv'!$B$1:$AF$1,0),FALSE)))</f>
        <v>0</v>
      </c>
      <c r="O349">
        <f>IF($B349=" ","",IF(ISERROR(1/VLOOKUP($B349,'Justerad allokering kvv'!$B$1:$AG$700,MATCH(O$1,'Justerad allokering kvv'!$B$1:$AF$1,0),FALSE)),VLOOKUP($B349,'Allokerad kvv'!$B$2:$AV$700,MATCH(O$1,'Allokerad kvv'!$B$1:$AV$1,0),FALSE),VLOOKUP($B349,'Justerad allokering kvv'!$B$1:$AG$700,MATCH(O$1,'Justerad allokering kvv'!$B$1:$AF$1,0),FALSE)))</f>
        <v>0</v>
      </c>
      <c r="P349">
        <f>IF($B349=" ","",IF(ISERROR(1/VLOOKUP($B349,'Justerad allokering kvv'!$B$1:$AG$700,MATCH(P$1,'Justerad allokering kvv'!$B$1:$AF$1,0),FALSE)),VLOOKUP($B349,'Allokerad kvv'!$B$2:$AV$700,MATCH(P$1,'Allokerad kvv'!$B$1:$AV$1,0),FALSE),VLOOKUP($B349,'Justerad allokering kvv'!$B$1:$AG$700,MATCH(P$1,'Justerad allokering kvv'!$B$1:$AF$1,0),FALSE)))</f>
        <v>0</v>
      </c>
      <c r="Q349">
        <f>IF($B349=" ","",IF(ISERROR(1/VLOOKUP($B349,'Justerad allokering kvv'!$B$1:$AG$700,MATCH(Q$1,'Justerad allokering kvv'!$B$1:$AF$1,0),FALSE)),VLOOKUP($B349,'Allokerad kvv'!$B$2:$AV$700,MATCH(Q$1,'Allokerad kvv'!$B$1:$AV$1,0),FALSE),VLOOKUP($B349,'Justerad allokering kvv'!$B$1:$AG$700,MATCH(Q$1,'Justerad allokering kvv'!$B$1:$AF$1,0),FALSE)))</f>
        <v>0</v>
      </c>
      <c r="R349">
        <f>IF($B349=" ","",IF(ISERROR(1/VLOOKUP($B349,'Justerad allokering kvv'!$B$1:$AG$700,MATCH(R$1,'Justerad allokering kvv'!$B$1:$AF$1,0),FALSE)),VLOOKUP($B349,'Allokerad kvv'!$B$2:$AV$700,MATCH(R$1,'Allokerad kvv'!$B$1:$AV$1,0),FALSE),VLOOKUP($B349,'Justerad allokering kvv'!$B$1:$AG$700,MATCH(R$1,'Justerad allokering kvv'!$B$1:$AF$1,0),FALSE)))</f>
        <v>0</v>
      </c>
      <c r="S349">
        <f>IF($B349=" ","",IF(ISERROR(1/VLOOKUP($B349,'Justerad allokering kvv'!$B$1:$AG$700,MATCH(S$1,'Justerad allokering kvv'!$B$1:$AF$1,0),FALSE)),VLOOKUP($B349,'Allokerad kvv'!$B$2:$AV$700,MATCH(S$1,'Allokerad kvv'!$B$1:$AV$1,0),FALSE),VLOOKUP($B349,'Justerad allokering kvv'!$B$1:$AG$700,MATCH(S$1,'Justerad allokering kvv'!$B$1:$AF$1,0),FALSE)))</f>
        <v>0</v>
      </c>
      <c r="T349">
        <f>IF($B349=" ","",IF(ISERROR(1/VLOOKUP($B349,'Justerad allokering kvv'!$B$1:$AG$700,MATCH(T$1,'Justerad allokering kvv'!$B$1:$AF$1,0),FALSE)),VLOOKUP($B349,'Allokerad kvv'!$B$2:$AV$700,MATCH(T$1,'Allokerad kvv'!$B$1:$AV$1,0),FALSE),VLOOKUP($B349,'Justerad allokering kvv'!$B$1:$AG$700,MATCH(T$1,'Justerad allokering kvv'!$B$1:$AF$1,0),FALSE)))</f>
        <v>0</v>
      </c>
      <c r="U349">
        <f>IF($B349=" ","",IF(ISERROR(1/VLOOKUP($B349,'Justerad allokering kvv'!$B$1:$AG$700,MATCH(U$1,'Justerad allokering kvv'!$B$1:$AF$1,0),FALSE)),VLOOKUP($B349,'Allokerad kvv'!$B$2:$AV$700,MATCH(U$1,'Allokerad kvv'!$B$1:$AV$1,0),FALSE),VLOOKUP($B349,'Justerad allokering kvv'!$B$1:$AG$700,MATCH(U$1,'Justerad allokering kvv'!$B$1:$AF$1,0),FALSE)))</f>
        <v>0</v>
      </c>
      <c r="V349">
        <f>IF($B349=" ","",IF(ISERROR(1/VLOOKUP($B349,'Justerad allokering kvv'!$B$1:$AG$700,MATCH(V$1,'Justerad allokering kvv'!$B$1:$AF$1,0),FALSE)),VLOOKUP($B349,'Allokerad kvv'!$B$2:$AV$700,MATCH(V$1,'Allokerad kvv'!$B$1:$AV$1,0),FALSE),VLOOKUP($B349,'Justerad allokering kvv'!$B$1:$AG$700,MATCH(V$1,'Justerad allokering kvv'!$B$1:$AF$1,0),FALSE)))</f>
        <v>0</v>
      </c>
      <c r="W349">
        <f>IF($B349=" ","",IF(ISERROR(1/VLOOKUP($B349,'Justerad allokering kvv'!$B$1:$AG$700,MATCH(W$1,'Justerad allokering kvv'!$B$1:$AF$1,0),FALSE)),VLOOKUP($B349,'Allokerad kvv'!$B$2:$AV$700,MATCH(W$1,'Allokerad kvv'!$B$1:$AV$1,0),FALSE),VLOOKUP($B349,'Justerad allokering kvv'!$B$1:$AG$700,MATCH(W$1,'Justerad allokering kvv'!$B$1:$AF$1,0),FALSE)))</f>
        <v>0</v>
      </c>
      <c r="X349">
        <f>IF($B349=" ","",IF(ISERROR(1/VLOOKUP($B349,'Justerad allokering kvv'!$B$1:$AG$700,MATCH(X$1,'Justerad allokering kvv'!$B$1:$AF$1,0),FALSE)),VLOOKUP($B349,'Allokerad kvv'!$B$2:$AV$700,MATCH(X$1,'Allokerad kvv'!$B$1:$AV$1,0),FALSE),VLOOKUP($B349,'Justerad allokering kvv'!$B$1:$AG$700,MATCH(X$1,'Justerad allokering kvv'!$B$1:$AF$1,0),FALSE)))</f>
        <v>0</v>
      </c>
      <c r="Y349">
        <f>IF($B349=" ","",IF(ISERROR(1/VLOOKUP($B349,'Justerad allokering kvv'!$B$1:$AG$700,MATCH(Y$1,'Justerad allokering kvv'!$B$1:$AF$1,0),FALSE)),VLOOKUP($B349,'Allokerad kvv'!$B$2:$AV$700,MATCH(Y$1,'Allokerad kvv'!$B$1:$AV$1,0),FALSE),VLOOKUP($B349,'Justerad allokering kvv'!$B$1:$AG$700,MATCH(Y$1,'Justerad allokering kvv'!$B$1:$AF$1,0),FALSE)))</f>
        <v>0</v>
      </c>
      <c r="AB349">
        <f>IFERROR(VLOOKUP($B349,Kraftvärmeprod!$B$1:$AO$424,MATCH("Tillförd energi från rökgaskondensering (GWh)",Kraftvärmeprod!$B$1:$AG$1,0),FALSE)/1,0)</f>
        <v>0</v>
      </c>
      <c r="AE349" s="122">
        <f t="shared" si="20"/>
        <v>0</v>
      </c>
      <c r="AG349">
        <f t="shared" si="21"/>
        <v>0</v>
      </c>
      <c r="AH349">
        <f t="shared" si="22"/>
        <v>0</v>
      </c>
      <c r="AI349" t="str">
        <f>IF(AH349=0,"",AH349/VLOOKUP(B349,Kraftvärmeprod!$B$1:$BC$480,MATCH("Summa tillförd energi exklusive rökgaskondensering",Kraftvärmeprod!$B$1:$BC$1,0),FALSE))</f>
        <v/>
      </c>
      <c r="AK349">
        <f t="shared" si="23"/>
        <v>0</v>
      </c>
    </row>
    <row r="350" spans="1:37" x14ac:dyDescent="0.25">
      <c r="A350" s="2" t="s">
        <v>526</v>
      </c>
      <c r="B350" s="2" t="s">
        <v>531</v>
      </c>
      <c r="C350">
        <f>IF($B350=" ","",IF(ISERROR(1/VLOOKUP($B350,'Justerad allokering kvv'!$B$1:$AG$700,MATCH(C$1,'Justerad allokering kvv'!$B$1:$AF$1,0),FALSE)),VLOOKUP($B350,'Allokerad kvv'!$B$2:$AV$700,MATCH(C$1,'Allokerad kvv'!$B$1:$AV$1,0),FALSE),VLOOKUP($B350,'Justerad allokering kvv'!$B$1:$AG$700,MATCH(C$1,'Justerad allokering kvv'!$B$1:$AF$1,0),FALSE)))</f>
        <v>0</v>
      </c>
      <c r="D350">
        <f>IF($B350=" ","",IF(ISERROR(1/VLOOKUP($B350,'Justerad allokering kvv'!$B$1:$AG$700,MATCH(D$1,'Justerad allokering kvv'!$B$1:$AF$1,0),FALSE)),VLOOKUP($B350,'Allokerad kvv'!$B$2:$AV$700,MATCH(D$1,'Allokerad kvv'!$B$1:$AV$1,0),FALSE),VLOOKUP($B350,'Justerad allokering kvv'!$B$1:$AG$700,MATCH(D$1,'Justerad allokering kvv'!$B$1:$AF$1,0),FALSE)))</f>
        <v>0</v>
      </c>
      <c r="E350">
        <f>IF($B350=" ","",IF(ISERROR(1/VLOOKUP($B350,'Justerad allokering kvv'!$B$1:$AG$700,MATCH(E$1,'Justerad allokering kvv'!$B$1:$AF$1,0),FALSE)),VLOOKUP($B350,'Allokerad kvv'!$B$2:$AV$700,MATCH(E$1,'Allokerad kvv'!$B$1:$AV$1,0),FALSE),VLOOKUP($B350,'Justerad allokering kvv'!$B$1:$AG$700,MATCH(E$1,'Justerad allokering kvv'!$B$1:$AF$1,0),FALSE)))</f>
        <v>0</v>
      </c>
      <c r="F350">
        <f>IF($B350=" ","",IF(ISERROR(1/VLOOKUP($B350,'Justerad allokering kvv'!$B$1:$AG$700,MATCH(F$1,'Justerad allokering kvv'!$B$1:$AF$1,0),FALSE)),VLOOKUP($B350,'Allokerad kvv'!$B$2:$AV$700,MATCH(F$1,'Allokerad kvv'!$B$1:$AV$1,0),FALSE),VLOOKUP($B350,'Justerad allokering kvv'!$B$1:$AG$700,MATCH(F$1,'Justerad allokering kvv'!$B$1:$AF$1,0),FALSE)))</f>
        <v>0</v>
      </c>
      <c r="G350">
        <f>IF($B350=" ","",IF(ISERROR(1/VLOOKUP($B350,'Justerad allokering kvv'!$B$1:$AG$700,MATCH(G$1,'Justerad allokering kvv'!$B$1:$AF$1,0),FALSE)),VLOOKUP($B350,'Allokerad kvv'!$B$2:$AV$700,MATCH(G$1,'Allokerad kvv'!$B$1:$AV$1,0),FALSE),VLOOKUP($B350,'Justerad allokering kvv'!$B$1:$AG$700,MATCH(G$1,'Justerad allokering kvv'!$B$1:$AF$1,0),FALSE)))</f>
        <v>0</v>
      </c>
      <c r="H350">
        <f>IF($B350=" ","",IF(ISERROR(1/VLOOKUP($B350,'Justerad allokering kvv'!$B$1:$AG$700,MATCH(H$1,'Justerad allokering kvv'!$B$1:$AF$1,0),FALSE)),VLOOKUP($B350,'Allokerad kvv'!$B$2:$AV$700,MATCH(H$1,'Allokerad kvv'!$B$1:$AV$1,0),FALSE),VLOOKUP($B350,'Justerad allokering kvv'!$B$1:$AG$700,MATCH(H$1,'Justerad allokering kvv'!$B$1:$AF$1,0),FALSE)))</f>
        <v>0</v>
      </c>
      <c r="I350">
        <f>IF($B350=" ","",IF(ISERROR(1/VLOOKUP($B350,'Justerad allokering kvv'!$B$1:$AG$700,MATCH(I$1,'Justerad allokering kvv'!$B$1:$AF$1,0),FALSE)),VLOOKUP($B350,'Allokerad kvv'!$B$2:$AV$700,MATCH(I$1,'Allokerad kvv'!$B$1:$AV$1,0),FALSE),VLOOKUP($B350,'Justerad allokering kvv'!$B$1:$AG$700,MATCH(I$1,'Justerad allokering kvv'!$B$1:$AF$1,0),FALSE)))</f>
        <v>0</v>
      </c>
      <c r="J350">
        <f>IF($B350=" ","",IF(ISERROR(1/VLOOKUP($B350,'Justerad allokering kvv'!$B$1:$AG$700,MATCH(J$1,'Justerad allokering kvv'!$B$1:$AF$1,0),FALSE)),VLOOKUP($B350,'Allokerad kvv'!$B$2:$AV$700,MATCH(J$1,'Allokerad kvv'!$B$1:$AV$1,0),FALSE),VLOOKUP($B350,'Justerad allokering kvv'!$B$1:$AG$700,MATCH(J$1,'Justerad allokering kvv'!$B$1:$AF$1,0),FALSE)))</f>
        <v>0</v>
      </c>
      <c r="K350">
        <f>IF($B350=" ","",IF(ISERROR(1/VLOOKUP($B350,'Justerad allokering kvv'!$B$1:$AG$700,MATCH(K$1,'Justerad allokering kvv'!$B$1:$AF$1,0),FALSE)),VLOOKUP($B350,'Allokerad kvv'!$B$2:$AV$700,MATCH(K$1,'Allokerad kvv'!$B$1:$AV$1,0),FALSE),VLOOKUP($B350,'Justerad allokering kvv'!$B$1:$AG$700,MATCH(K$1,'Justerad allokering kvv'!$B$1:$AF$1,0),FALSE)))</f>
        <v>0</v>
      </c>
      <c r="L350">
        <f>IF($B350=" ","",IF(ISERROR(1/VLOOKUP($B350,'Justerad allokering kvv'!$B$1:$AG$700,MATCH(L$1,'Justerad allokering kvv'!$B$1:$AF$1,0),FALSE)),VLOOKUP($B350,'Allokerad kvv'!$B$2:$AV$700,MATCH(L$1,'Allokerad kvv'!$B$1:$AV$1,0),FALSE),VLOOKUP($B350,'Justerad allokering kvv'!$B$1:$AG$700,MATCH(L$1,'Justerad allokering kvv'!$B$1:$AF$1,0),FALSE)))</f>
        <v>0</v>
      </c>
      <c r="M350">
        <f>IF($B350=" ","",IF(ISERROR(1/VLOOKUP($B350,'Justerad allokering kvv'!$B$1:$AG$700,MATCH(M$1,'Justerad allokering kvv'!$B$1:$AF$1,0),FALSE)),VLOOKUP($B350,'Allokerad kvv'!$B$2:$AV$700,MATCH(M$1,'Allokerad kvv'!$B$1:$AV$1,0),FALSE),VLOOKUP($B350,'Justerad allokering kvv'!$B$1:$AG$700,MATCH(M$1,'Justerad allokering kvv'!$B$1:$AF$1,0),FALSE)))</f>
        <v>0</v>
      </c>
      <c r="N350">
        <f>IF($B350=" ","",IF(ISERROR(1/VLOOKUP($B350,'Justerad allokering kvv'!$B$1:$AG$700,MATCH(N$1,'Justerad allokering kvv'!$B$1:$AF$1,0),FALSE)),VLOOKUP($B350,'Allokerad kvv'!$B$2:$AV$700,MATCH(N$1,'Allokerad kvv'!$B$1:$AV$1,0),FALSE),VLOOKUP($B350,'Justerad allokering kvv'!$B$1:$AG$700,MATCH(N$1,'Justerad allokering kvv'!$B$1:$AF$1,0),FALSE)))</f>
        <v>0</v>
      </c>
      <c r="O350">
        <f>IF($B350=" ","",IF(ISERROR(1/VLOOKUP($B350,'Justerad allokering kvv'!$B$1:$AG$700,MATCH(O$1,'Justerad allokering kvv'!$B$1:$AF$1,0),FALSE)),VLOOKUP($B350,'Allokerad kvv'!$B$2:$AV$700,MATCH(O$1,'Allokerad kvv'!$B$1:$AV$1,0),FALSE),VLOOKUP($B350,'Justerad allokering kvv'!$B$1:$AG$700,MATCH(O$1,'Justerad allokering kvv'!$B$1:$AF$1,0),FALSE)))</f>
        <v>0</v>
      </c>
      <c r="P350">
        <f>IF($B350=" ","",IF(ISERROR(1/VLOOKUP($B350,'Justerad allokering kvv'!$B$1:$AG$700,MATCH(P$1,'Justerad allokering kvv'!$B$1:$AF$1,0),FALSE)),VLOOKUP($B350,'Allokerad kvv'!$B$2:$AV$700,MATCH(P$1,'Allokerad kvv'!$B$1:$AV$1,0),FALSE),VLOOKUP($B350,'Justerad allokering kvv'!$B$1:$AG$700,MATCH(P$1,'Justerad allokering kvv'!$B$1:$AF$1,0),FALSE)))</f>
        <v>0</v>
      </c>
      <c r="Q350">
        <f>IF($B350=" ","",IF(ISERROR(1/VLOOKUP($B350,'Justerad allokering kvv'!$B$1:$AG$700,MATCH(Q$1,'Justerad allokering kvv'!$B$1:$AF$1,0),FALSE)),VLOOKUP($B350,'Allokerad kvv'!$B$2:$AV$700,MATCH(Q$1,'Allokerad kvv'!$B$1:$AV$1,0),FALSE),VLOOKUP($B350,'Justerad allokering kvv'!$B$1:$AG$700,MATCH(Q$1,'Justerad allokering kvv'!$B$1:$AF$1,0),FALSE)))</f>
        <v>0</v>
      </c>
      <c r="R350">
        <f>IF($B350=" ","",IF(ISERROR(1/VLOOKUP($B350,'Justerad allokering kvv'!$B$1:$AG$700,MATCH(R$1,'Justerad allokering kvv'!$B$1:$AF$1,0),FALSE)),VLOOKUP($B350,'Allokerad kvv'!$B$2:$AV$700,MATCH(R$1,'Allokerad kvv'!$B$1:$AV$1,0),FALSE),VLOOKUP($B350,'Justerad allokering kvv'!$B$1:$AG$700,MATCH(R$1,'Justerad allokering kvv'!$B$1:$AF$1,0),FALSE)))</f>
        <v>0</v>
      </c>
      <c r="S350">
        <f>IF($B350=" ","",IF(ISERROR(1/VLOOKUP($B350,'Justerad allokering kvv'!$B$1:$AG$700,MATCH(S$1,'Justerad allokering kvv'!$B$1:$AF$1,0),FALSE)),VLOOKUP($B350,'Allokerad kvv'!$B$2:$AV$700,MATCH(S$1,'Allokerad kvv'!$B$1:$AV$1,0),FALSE),VLOOKUP($B350,'Justerad allokering kvv'!$B$1:$AG$700,MATCH(S$1,'Justerad allokering kvv'!$B$1:$AF$1,0),FALSE)))</f>
        <v>0</v>
      </c>
      <c r="T350">
        <f>IF($B350=" ","",IF(ISERROR(1/VLOOKUP($B350,'Justerad allokering kvv'!$B$1:$AG$700,MATCH(T$1,'Justerad allokering kvv'!$B$1:$AF$1,0),FALSE)),VLOOKUP($B350,'Allokerad kvv'!$B$2:$AV$700,MATCH(T$1,'Allokerad kvv'!$B$1:$AV$1,0),FALSE),VLOOKUP($B350,'Justerad allokering kvv'!$B$1:$AG$700,MATCH(T$1,'Justerad allokering kvv'!$B$1:$AF$1,0),FALSE)))</f>
        <v>0</v>
      </c>
      <c r="U350">
        <f>IF($B350=" ","",IF(ISERROR(1/VLOOKUP($B350,'Justerad allokering kvv'!$B$1:$AG$700,MATCH(U$1,'Justerad allokering kvv'!$B$1:$AF$1,0),FALSE)),VLOOKUP($B350,'Allokerad kvv'!$B$2:$AV$700,MATCH(U$1,'Allokerad kvv'!$B$1:$AV$1,0),FALSE),VLOOKUP($B350,'Justerad allokering kvv'!$B$1:$AG$700,MATCH(U$1,'Justerad allokering kvv'!$B$1:$AF$1,0),FALSE)))</f>
        <v>0</v>
      </c>
      <c r="V350">
        <f>IF($B350=" ","",IF(ISERROR(1/VLOOKUP($B350,'Justerad allokering kvv'!$B$1:$AG$700,MATCH(V$1,'Justerad allokering kvv'!$B$1:$AF$1,0),FALSE)),VLOOKUP($B350,'Allokerad kvv'!$B$2:$AV$700,MATCH(V$1,'Allokerad kvv'!$B$1:$AV$1,0),FALSE),VLOOKUP($B350,'Justerad allokering kvv'!$B$1:$AG$700,MATCH(V$1,'Justerad allokering kvv'!$B$1:$AF$1,0),FALSE)))</f>
        <v>0</v>
      </c>
      <c r="W350">
        <f>IF($B350=" ","",IF(ISERROR(1/VLOOKUP($B350,'Justerad allokering kvv'!$B$1:$AG$700,MATCH(W$1,'Justerad allokering kvv'!$B$1:$AF$1,0),FALSE)),VLOOKUP($B350,'Allokerad kvv'!$B$2:$AV$700,MATCH(W$1,'Allokerad kvv'!$B$1:$AV$1,0),FALSE),VLOOKUP($B350,'Justerad allokering kvv'!$B$1:$AG$700,MATCH(W$1,'Justerad allokering kvv'!$B$1:$AF$1,0),FALSE)))</f>
        <v>0</v>
      </c>
      <c r="X350">
        <f>IF($B350=" ","",IF(ISERROR(1/VLOOKUP($B350,'Justerad allokering kvv'!$B$1:$AG$700,MATCH(X$1,'Justerad allokering kvv'!$B$1:$AF$1,0),FALSE)),VLOOKUP($B350,'Allokerad kvv'!$B$2:$AV$700,MATCH(X$1,'Allokerad kvv'!$B$1:$AV$1,0),FALSE),VLOOKUP($B350,'Justerad allokering kvv'!$B$1:$AG$700,MATCH(X$1,'Justerad allokering kvv'!$B$1:$AF$1,0),FALSE)))</f>
        <v>0</v>
      </c>
      <c r="Y350">
        <f>IF($B350=" ","",IF(ISERROR(1/VLOOKUP($B350,'Justerad allokering kvv'!$B$1:$AG$700,MATCH(Y$1,'Justerad allokering kvv'!$B$1:$AF$1,0),FALSE)),VLOOKUP($B350,'Allokerad kvv'!$B$2:$AV$700,MATCH(Y$1,'Allokerad kvv'!$B$1:$AV$1,0),FALSE),VLOOKUP($B350,'Justerad allokering kvv'!$B$1:$AG$700,MATCH(Y$1,'Justerad allokering kvv'!$B$1:$AF$1,0),FALSE)))</f>
        <v>0</v>
      </c>
      <c r="AB350">
        <f>IFERROR(VLOOKUP($B350,Kraftvärmeprod!$B$1:$AO$424,MATCH("Tillförd energi från rökgaskondensering (GWh)",Kraftvärmeprod!$B$1:$AG$1,0),FALSE)/1,0)</f>
        <v>0</v>
      </c>
      <c r="AE350" s="122">
        <f t="shared" si="20"/>
        <v>0</v>
      </c>
      <c r="AG350">
        <f t="shared" si="21"/>
        <v>0</v>
      </c>
      <c r="AH350">
        <f t="shared" si="22"/>
        <v>0</v>
      </c>
      <c r="AI350" t="str">
        <f>IF(AH350=0,"",AH350/VLOOKUP(B350,Kraftvärmeprod!$B$1:$BC$480,MATCH("Summa tillförd energi exklusive rökgaskondensering",Kraftvärmeprod!$B$1:$BC$1,0),FALSE))</f>
        <v/>
      </c>
      <c r="AK350">
        <f t="shared" si="23"/>
        <v>0</v>
      </c>
    </row>
    <row r="351" spans="1:37" x14ac:dyDescent="0.25">
      <c r="A351" s="2" t="s">
        <v>526</v>
      </c>
      <c r="B351" s="2" t="s">
        <v>532</v>
      </c>
      <c r="C351">
        <f>IF($B351=" ","",IF(ISERROR(1/VLOOKUP($B351,'Justerad allokering kvv'!$B$1:$AG$700,MATCH(C$1,'Justerad allokering kvv'!$B$1:$AF$1,0),FALSE)),VLOOKUP($B351,'Allokerad kvv'!$B$2:$AV$700,MATCH(C$1,'Allokerad kvv'!$B$1:$AV$1,0),FALSE),VLOOKUP($B351,'Justerad allokering kvv'!$B$1:$AG$700,MATCH(C$1,'Justerad allokering kvv'!$B$1:$AF$1,0),FALSE)))</f>
        <v>0</v>
      </c>
      <c r="D351">
        <f>IF($B351=" ","",IF(ISERROR(1/VLOOKUP($B351,'Justerad allokering kvv'!$B$1:$AG$700,MATCH(D$1,'Justerad allokering kvv'!$B$1:$AF$1,0),FALSE)),VLOOKUP($B351,'Allokerad kvv'!$B$2:$AV$700,MATCH(D$1,'Allokerad kvv'!$B$1:$AV$1,0),FALSE),VLOOKUP($B351,'Justerad allokering kvv'!$B$1:$AG$700,MATCH(D$1,'Justerad allokering kvv'!$B$1:$AF$1,0),FALSE)))</f>
        <v>0</v>
      </c>
      <c r="E351">
        <f>IF($B351=" ","",IF(ISERROR(1/VLOOKUP($B351,'Justerad allokering kvv'!$B$1:$AG$700,MATCH(E$1,'Justerad allokering kvv'!$B$1:$AF$1,0),FALSE)),VLOOKUP($B351,'Allokerad kvv'!$B$2:$AV$700,MATCH(E$1,'Allokerad kvv'!$B$1:$AV$1,0),FALSE),VLOOKUP($B351,'Justerad allokering kvv'!$B$1:$AG$700,MATCH(E$1,'Justerad allokering kvv'!$B$1:$AF$1,0),FALSE)))</f>
        <v>25.032</v>
      </c>
      <c r="F351">
        <f>IF($B351=" ","",IF(ISERROR(1/VLOOKUP($B351,'Justerad allokering kvv'!$B$1:$AG$700,MATCH(F$1,'Justerad allokering kvv'!$B$1:$AF$1,0),FALSE)),VLOOKUP($B351,'Allokerad kvv'!$B$2:$AV$700,MATCH(F$1,'Allokerad kvv'!$B$1:$AV$1,0),FALSE),VLOOKUP($B351,'Justerad allokering kvv'!$B$1:$AG$700,MATCH(F$1,'Justerad allokering kvv'!$B$1:$AF$1,0),FALSE)))</f>
        <v>0</v>
      </c>
      <c r="G351">
        <f>IF($B351=" ","",IF(ISERROR(1/VLOOKUP($B351,'Justerad allokering kvv'!$B$1:$AG$700,MATCH(G$1,'Justerad allokering kvv'!$B$1:$AF$1,0),FALSE)),VLOOKUP($B351,'Allokerad kvv'!$B$2:$AV$700,MATCH(G$1,'Allokerad kvv'!$B$1:$AV$1,0),FALSE),VLOOKUP($B351,'Justerad allokering kvv'!$B$1:$AG$700,MATCH(G$1,'Justerad allokering kvv'!$B$1:$AF$1,0),FALSE)))</f>
        <v>0</v>
      </c>
      <c r="H351">
        <f>IF($B351=" ","",IF(ISERROR(1/VLOOKUP($B351,'Justerad allokering kvv'!$B$1:$AG$700,MATCH(H$1,'Justerad allokering kvv'!$B$1:$AF$1,0),FALSE)),VLOOKUP($B351,'Allokerad kvv'!$B$2:$AV$700,MATCH(H$1,'Allokerad kvv'!$B$1:$AV$1,0),FALSE),VLOOKUP($B351,'Justerad allokering kvv'!$B$1:$AG$700,MATCH(H$1,'Justerad allokering kvv'!$B$1:$AF$1,0),FALSE)))</f>
        <v>0</v>
      </c>
      <c r="I351">
        <f>IF($B351=" ","",IF(ISERROR(1/VLOOKUP($B351,'Justerad allokering kvv'!$B$1:$AG$700,MATCH(I$1,'Justerad allokering kvv'!$B$1:$AF$1,0),FALSE)),VLOOKUP($B351,'Allokerad kvv'!$B$2:$AV$700,MATCH(I$1,'Allokerad kvv'!$B$1:$AV$1,0),FALSE),VLOOKUP($B351,'Justerad allokering kvv'!$B$1:$AG$700,MATCH(I$1,'Justerad allokering kvv'!$B$1:$AF$1,0),FALSE)))</f>
        <v>0</v>
      </c>
      <c r="J351">
        <f>IF($B351=" ","",IF(ISERROR(1/VLOOKUP($B351,'Justerad allokering kvv'!$B$1:$AG$700,MATCH(J$1,'Justerad allokering kvv'!$B$1:$AF$1,0),FALSE)),VLOOKUP($B351,'Allokerad kvv'!$B$2:$AV$700,MATCH(J$1,'Allokerad kvv'!$B$1:$AV$1,0),FALSE),VLOOKUP($B351,'Justerad allokering kvv'!$B$1:$AG$700,MATCH(J$1,'Justerad allokering kvv'!$B$1:$AF$1,0),FALSE)))</f>
        <v>37.420699999999997</v>
      </c>
      <c r="K351">
        <f>IF($B351=" ","",IF(ISERROR(1/VLOOKUP($B351,'Justerad allokering kvv'!$B$1:$AG$700,MATCH(K$1,'Justerad allokering kvv'!$B$1:$AF$1,0),FALSE)),VLOOKUP($B351,'Allokerad kvv'!$B$2:$AV$700,MATCH(K$1,'Allokerad kvv'!$B$1:$AV$1,0),FALSE),VLOOKUP($B351,'Justerad allokering kvv'!$B$1:$AG$700,MATCH(K$1,'Justerad allokering kvv'!$B$1:$AF$1,0),FALSE)))</f>
        <v>0</v>
      </c>
      <c r="L351">
        <f>IF($B351=" ","",IF(ISERROR(1/VLOOKUP($B351,'Justerad allokering kvv'!$B$1:$AG$700,MATCH(L$1,'Justerad allokering kvv'!$B$1:$AF$1,0),FALSE)),VLOOKUP($B351,'Allokerad kvv'!$B$2:$AV$700,MATCH(L$1,'Allokerad kvv'!$B$1:$AV$1,0),FALSE),VLOOKUP($B351,'Justerad allokering kvv'!$B$1:$AG$700,MATCH(L$1,'Justerad allokering kvv'!$B$1:$AF$1,0),FALSE)))</f>
        <v>0</v>
      </c>
      <c r="M351">
        <f>IF($B351=" ","",IF(ISERROR(1/VLOOKUP($B351,'Justerad allokering kvv'!$B$1:$AG$700,MATCH(M$1,'Justerad allokering kvv'!$B$1:$AF$1,0),FALSE)),VLOOKUP($B351,'Allokerad kvv'!$B$2:$AV$700,MATCH(M$1,'Allokerad kvv'!$B$1:$AV$1,0),FALSE),VLOOKUP($B351,'Justerad allokering kvv'!$B$1:$AG$700,MATCH(M$1,'Justerad allokering kvv'!$B$1:$AF$1,0),FALSE)))</f>
        <v>11.824400000000001</v>
      </c>
      <c r="N351">
        <f>IF($B351=" ","",IF(ISERROR(1/VLOOKUP($B351,'Justerad allokering kvv'!$B$1:$AG$700,MATCH(N$1,'Justerad allokering kvv'!$B$1:$AF$1,0),FALSE)),VLOOKUP($B351,'Allokerad kvv'!$B$2:$AV$700,MATCH(N$1,'Allokerad kvv'!$B$1:$AV$1,0),FALSE),VLOOKUP($B351,'Justerad allokering kvv'!$B$1:$AG$700,MATCH(N$1,'Justerad allokering kvv'!$B$1:$AF$1,0),FALSE)))</f>
        <v>8.0247100000000007</v>
      </c>
      <c r="O351">
        <f>IF($B351=" ","",IF(ISERROR(1/VLOOKUP($B351,'Justerad allokering kvv'!$B$1:$AG$700,MATCH(O$1,'Justerad allokering kvv'!$B$1:$AF$1,0),FALSE)),VLOOKUP($B351,'Allokerad kvv'!$B$2:$AV$700,MATCH(O$1,'Allokerad kvv'!$B$1:$AV$1,0),FALSE),VLOOKUP($B351,'Justerad allokering kvv'!$B$1:$AG$700,MATCH(O$1,'Justerad allokering kvv'!$B$1:$AF$1,0),FALSE)))</f>
        <v>0</v>
      </c>
      <c r="P351">
        <f>IF($B351=" ","",IF(ISERROR(1/VLOOKUP($B351,'Justerad allokering kvv'!$B$1:$AG$700,MATCH(P$1,'Justerad allokering kvv'!$B$1:$AF$1,0),FALSE)),VLOOKUP($B351,'Allokerad kvv'!$B$2:$AV$700,MATCH(P$1,'Allokerad kvv'!$B$1:$AV$1,0),FALSE),VLOOKUP($B351,'Justerad allokering kvv'!$B$1:$AG$700,MATCH(P$1,'Justerad allokering kvv'!$B$1:$AF$1,0),FALSE)))</f>
        <v>0</v>
      </c>
      <c r="Q351">
        <f>IF($B351=" ","",IF(ISERROR(1/VLOOKUP($B351,'Justerad allokering kvv'!$B$1:$AG$700,MATCH(Q$1,'Justerad allokering kvv'!$B$1:$AF$1,0),FALSE)),VLOOKUP($B351,'Allokerad kvv'!$B$2:$AV$700,MATCH(Q$1,'Allokerad kvv'!$B$1:$AV$1,0),FALSE),VLOOKUP($B351,'Justerad allokering kvv'!$B$1:$AG$700,MATCH(Q$1,'Justerad allokering kvv'!$B$1:$AF$1,0),FALSE)))</f>
        <v>0</v>
      </c>
      <c r="R351">
        <f>IF($B351=" ","",IF(ISERROR(1/VLOOKUP($B351,'Justerad allokering kvv'!$B$1:$AG$700,MATCH(R$1,'Justerad allokering kvv'!$B$1:$AF$1,0),FALSE)),VLOOKUP($B351,'Allokerad kvv'!$B$2:$AV$700,MATCH(R$1,'Allokerad kvv'!$B$1:$AV$1,0),FALSE),VLOOKUP($B351,'Justerad allokering kvv'!$B$1:$AG$700,MATCH(R$1,'Justerad allokering kvv'!$B$1:$AF$1,0),FALSE)))</f>
        <v>1.81514</v>
      </c>
      <c r="S351">
        <f>IF($B351=" ","",IF(ISERROR(1/VLOOKUP($B351,'Justerad allokering kvv'!$B$1:$AG$700,MATCH(S$1,'Justerad allokering kvv'!$B$1:$AF$1,0),FALSE)),VLOOKUP($B351,'Allokerad kvv'!$B$2:$AV$700,MATCH(S$1,'Allokerad kvv'!$B$1:$AV$1,0),FALSE),VLOOKUP($B351,'Justerad allokering kvv'!$B$1:$AG$700,MATCH(S$1,'Justerad allokering kvv'!$B$1:$AF$1,0),FALSE)))</f>
        <v>0</v>
      </c>
      <c r="T351">
        <f>IF($B351=" ","",IF(ISERROR(1/VLOOKUP($B351,'Justerad allokering kvv'!$B$1:$AG$700,MATCH(T$1,'Justerad allokering kvv'!$B$1:$AF$1,0),FALSE)),VLOOKUP($B351,'Allokerad kvv'!$B$2:$AV$700,MATCH(T$1,'Allokerad kvv'!$B$1:$AV$1,0),FALSE),VLOOKUP($B351,'Justerad allokering kvv'!$B$1:$AG$700,MATCH(T$1,'Justerad allokering kvv'!$B$1:$AF$1,0),FALSE)))</f>
        <v>0</v>
      </c>
      <c r="U351">
        <f>IF($B351=" ","",IF(ISERROR(1/VLOOKUP($B351,'Justerad allokering kvv'!$B$1:$AG$700,MATCH(U$1,'Justerad allokering kvv'!$B$1:$AF$1,0),FALSE)),VLOOKUP($B351,'Allokerad kvv'!$B$2:$AV$700,MATCH(U$1,'Allokerad kvv'!$B$1:$AV$1,0),FALSE),VLOOKUP($B351,'Justerad allokering kvv'!$B$1:$AG$700,MATCH(U$1,'Justerad allokering kvv'!$B$1:$AF$1,0),FALSE)))</f>
        <v>0</v>
      </c>
      <c r="V351">
        <f>IF($B351=" ","",IF(ISERROR(1/VLOOKUP($B351,'Justerad allokering kvv'!$B$1:$AG$700,MATCH(V$1,'Justerad allokering kvv'!$B$1:$AF$1,0),FALSE)),VLOOKUP($B351,'Allokerad kvv'!$B$2:$AV$700,MATCH(V$1,'Allokerad kvv'!$B$1:$AV$1,0),FALSE),VLOOKUP($B351,'Justerad allokering kvv'!$B$1:$AG$700,MATCH(V$1,'Justerad allokering kvv'!$B$1:$AF$1,0),FALSE)))</f>
        <v>0</v>
      </c>
      <c r="W351">
        <f>IF($B351=" ","",IF(ISERROR(1/VLOOKUP($B351,'Justerad allokering kvv'!$B$1:$AG$700,MATCH(W$1,'Justerad allokering kvv'!$B$1:$AF$1,0),FALSE)),VLOOKUP($B351,'Allokerad kvv'!$B$2:$AV$700,MATCH(W$1,'Allokerad kvv'!$B$1:$AV$1,0),FALSE),VLOOKUP($B351,'Justerad allokering kvv'!$B$1:$AG$700,MATCH(W$1,'Justerad allokering kvv'!$B$1:$AF$1,0),FALSE)))</f>
        <v>0</v>
      </c>
      <c r="X351">
        <f>IF($B351=" ","",IF(ISERROR(1/VLOOKUP($B351,'Justerad allokering kvv'!$B$1:$AG$700,MATCH(X$1,'Justerad allokering kvv'!$B$1:$AF$1,0),FALSE)),VLOOKUP($B351,'Allokerad kvv'!$B$2:$AV$700,MATCH(X$1,'Allokerad kvv'!$B$1:$AV$1,0),FALSE),VLOOKUP($B351,'Justerad allokering kvv'!$B$1:$AG$700,MATCH(X$1,'Justerad allokering kvv'!$B$1:$AF$1,0),FALSE)))</f>
        <v>0</v>
      </c>
      <c r="Y351">
        <f>IF($B351=" ","",IF(ISERROR(1/VLOOKUP($B351,'Justerad allokering kvv'!$B$1:$AG$700,MATCH(Y$1,'Justerad allokering kvv'!$B$1:$AF$1,0),FALSE)),VLOOKUP($B351,'Allokerad kvv'!$B$2:$AV$700,MATCH(Y$1,'Allokerad kvv'!$B$1:$AV$1,0),FALSE),VLOOKUP($B351,'Justerad allokering kvv'!$B$1:$AG$700,MATCH(Y$1,'Justerad allokering kvv'!$B$1:$AF$1,0),FALSE)))</f>
        <v>0</v>
      </c>
      <c r="AB351">
        <f>IFERROR(VLOOKUP($B351,Kraftvärmeprod!$B$1:$AO$424,MATCH("Tillförd energi från rökgaskondensering (GWh)",Kraftvärmeprod!$B$1:$AG$1,0),FALSE)/1,0)</f>
        <v>26.221</v>
      </c>
      <c r="AE351" s="122">
        <f t="shared" si="20"/>
        <v>110.33794999999999</v>
      </c>
      <c r="AG351">
        <f t="shared" si="21"/>
        <v>108.52280999999999</v>
      </c>
      <c r="AH351">
        <f t="shared" si="22"/>
        <v>82.301809999999989</v>
      </c>
      <c r="AI351">
        <f>IF(AH351=0,"",AH351/VLOOKUP(B351,Kraftvärmeprod!$B$1:$BC$480,MATCH("Summa tillförd energi exklusive rökgaskondensering",Kraftvärmeprod!$B$1:$BC$1,0),FALSE))</f>
        <v>0.67502550769331704</v>
      </c>
      <c r="AK351">
        <f t="shared" si="23"/>
        <v>82.301809999999989</v>
      </c>
    </row>
    <row r="352" spans="1:37" x14ac:dyDescent="0.25">
      <c r="A352" s="2" t="s">
        <v>526</v>
      </c>
      <c r="B352" s="2" t="s">
        <v>533</v>
      </c>
      <c r="C352">
        <f>IF($B352=" ","",IF(ISERROR(1/VLOOKUP($B352,'Justerad allokering kvv'!$B$1:$AG$700,MATCH(C$1,'Justerad allokering kvv'!$B$1:$AF$1,0),FALSE)),VLOOKUP($B352,'Allokerad kvv'!$B$2:$AV$700,MATCH(C$1,'Allokerad kvv'!$B$1:$AV$1,0),FALSE),VLOOKUP($B352,'Justerad allokering kvv'!$B$1:$AG$700,MATCH(C$1,'Justerad allokering kvv'!$B$1:$AF$1,0),FALSE)))</f>
        <v>1.038</v>
      </c>
      <c r="D352">
        <f>IF($B352=" ","",IF(ISERROR(1/VLOOKUP($B352,'Justerad allokering kvv'!$B$1:$AG$700,MATCH(D$1,'Justerad allokering kvv'!$B$1:$AF$1,0),FALSE)),VLOOKUP($B352,'Allokerad kvv'!$B$2:$AV$700,MATCH(D$1,'Allokerad kvv'!$B$1:$AV$1,0),FALSE),VLOOKUP($B352,'Justerad allokering kvv'!$B$1:$AG$700,MATCH(D$1,'Justerad allokering kvv'!$B$1:$AF$1,0),FALSE)))</f>
        <v>1.16177</v>
      </c>
      <c r="E352">
        <f>IF($B352=" ","",IF(ISERROR(1/VLOOKUP($B352,'Justerad allokering kvv'!$B$1:$AG$700,MATCH(E$1,'Justerad allokering kvv'!$B$1:$AF$1,0),FALSE)),VLOOKUP($B352,'Allokerad kvv'!$B$2:$AV$700,MATCH(E$1,'Allokerad kvv'!$B$1:$AV$1,0),FALSE),VLOOKUP($B352,'Justerad allokering kvv'!$B$1:$AG$700,MATCH(E$1,'Justerad allokering kvv'!$B$1:$AF$1,0),FALSE)))</f>
        <v>0</v>
      </c>
      <c r="F352">
        <f>IF($B352=" ","",IF(ISERROR(1/VLOOKUP($B352,'Justerad allokering kvv'!$B$1:$AG$700,MATCH(F$1,'Justerad allokering kvv'!$B$1:$AF$1,0),FALSE)),VLOOKUP($B352,'Allokerad kvv'!$B$2:$AV$700,MATCH(F$1,'Allokerad kvv'!$B$1:$AV$1,0),FALSE),VLOOKUP($B352,'Justerad allokering kvv'!$B$1:$AG$700,MATCH(F$1,'Justerad allokering kvv'!$B$1:$AF$1,0),FALSE)))</f>
        <v>0</v>
      </c>
      <c r="G352">
        <f>IF($B352=" ","",IF(ISERROR(1/VLOOKUP($B352,'Justerad allokering kvv'!$B$1:$AG$700,MATCH(G$1,'Justerad allokering kvv'!$B$1:$AF$1,0),FALSE)),VLOOKUP($B352,'Allokerad kvv'!$B$2:$AV$700,MATCH(G$1,'Allokerad kvv'!$B$1:$AV$1,0),FALSE),VLOOKUP($B352,'Justerad allokering kvv'!$B$1:$AG$700,MATCH(G$1,'Justerad allokering kvv'!$B$1:$AF$1,0),FALSE)))</f>
        <v>0</v>
      </c>
      <c r="H352">
        <f>IF($B352=" ","",IF(ISERROR(1/VLOOKUP($B352,'Justerad allokering kvv'!$B$1:$AG$700,MATCH(H$1,'Justerad allokering kvv'!$B$1:$AF$1,0),FALSE)),VLOOKUP($B352,'Allokerad kvv'!$B$2:$AV$700,MATCH(H$1,'Allokerad kvv'!$B$1:$AV$1,0),FALSE),VLOOKUP($B352,'Justerad allokering kvv'!$B$1:$AG$700,MATCH(H$1,'Justerad allokering kvv'!$B$1:$AF$1,0),FALSE)))</f>
        <v>0.154303</v>
      </c>
      <c r="I352">
        <f>IF($B352=" ","",IF(ISERROR(1/VLOOKUP($B352,'Justerad allokering kvv'!$B$1:$AG$700,MATCH(I$1,'Justerad allokering kvv'!$B$1:$AF$1,0),FALSE)),VLOOKUP($B352,'Allokerad kvv'!$B$2:$AV$700,MATCH(I$1,'Allokerad kvv'!$B$1:$AV$1,0),FALSE),VLOOKUP($B352,'Justerad allokering kvv'!$B$1:$AG$700,MATCH(I$1,'Justerad allokering kvv'!$B$1:$AF$1,0),FALSE)))</f>
        <v>0</v>
      </c>
      <c r="J352">
        <f>IF($B352=" ","",IF(ISERROR(1/VLOOKUP($B352,'Justerad allokering kvv'!$B$1:$AG$700,MATCH(J$1,'Justerad allokering kvv'!$B$1:$AF$1,0),FALSE)),VLOOKUP($B352,'Allokerad kvv'!$B$2:$AV$700,MATCH(J$1,'Allokerad kvv'!$B$1:$AV$1,0),FALSE),VLOOKUP($B352,'Justerad allokering kvv'!$B$1:$AG$700,MATCH(J$1,'Justerad allokering kvv'!$B$1:$AF$1,0),FALSE)))</f>
        <v>1.4030499999999999</v>
      </c>
      <c r="K352">
        <f>IF($B352=" ","",IF(ISERROR(1/VLOOKUP($B352,'Justerad allokering kvv'!$B$1:$AG$700,MATCH(K$1,'Justerad allokering kvv'!$B$1:$AF$1,0),FALSE)),VLOOKUP($B352,'Allokerad kvv'!$B$2:$AV$700,MATCH(K$1,'Allokerad kvv'!$B$1:$AV$1,0),FALSE),VLOOKUP($B352,'Justerad allokering kvv'!$B$1:$AG$700,MATCH(K$1,'Justerad allokering kvv'!$B$1:$AF$1,0),FALSE)))</f>
        <v>0</v>
      </c>
      <c r="L352">
        <f>IF($B352=" ","",IF(ISERROR(1/VLOOKUP($B352,'Justerad allokering kvv'!$B$1:$AG$700,MATCH(L$1,'Justerad allokering kvv'!$B$1:$AF$1,0),FALSE)),VLOOKUP($B352,'Allokerad kvv'!$B$2:$AV$700,MATCH(L$1,'Allokerad kvv'!$B$1:$AV$1,0),FALSE),VLOOKUP($B352,'Justerad allokering kvv'!$B$1:$AG$700,MATCH(L$1,'Justerad allokering kvv'!$B$1:$AF$1,0),FALSE)))</f>
        <v>182.78899999999999</v>
      </c>
      <c r="M352">
        <f>IF($B352=" ","",IF(ISERROR(1/VLOOKUP($B352,'Justerad allokering kvv'!$B$1:$AG$700,MATCH(M$1,'Justerad allokering kvv'!$B$1:$AF$1,0),FALSE)),VLOOKUP($B352,'Allokerad kvv'!$B$2:$AV$700,MATCH(M$1,'Allokerad kvv'!$B$1:$AV$1,0),FALSE),VLOOKUP($B352,'Justerad allokering kvv'!$B$1:$AG$700,MATCH(M$1,'Justerad allokering kvv'!$B$1:$AF$1,0),FALSE)))</f>
        <v>0</v>
      </c>
      <c r="N352">
        <f>IF($B352=" ","",IF(ISERROR(1/VLOOKUP($B352,'Justerad allokering kvv'!$B$1:$AG$700,MATCH(N$1,'Justerad allokering kvv'!$B$1:$AF$1,0),FALSE)),VLOOKUP($B352,'Allokerad kvv'!$B$2:$AV$700,MATCH(N$1,'Allokerad kvv'!$B$1:$AV$1,0),FALSE),VLOOKUP($B352,'Justerad allokering kvv'!$B$1:$AG$700,MATCH(N$1,'Justerad allokering kvv'!$B$1:$AF$1,0),FALSE)))</f>
        <v>0</v>
      </c>
      <c r="O352">
        <f>IF($B352=" ","",IF(ISERROR(1/VLOOKUP($B352,'Justerad allokering kvv'!$B$1:$AG$700,MATCH(O$1,'Justerad allokering kvv'!$B$1:$AF$1,0),FALSE)),VLOOKUP($B352,'Allokerad kvv'!$B$2:$AV$700,MATCH(O$1,'Allokerad kvv'!$B$1:$AV$1,0),FALSE),VLOOKUP($B352,'Justerad allokering kvv'!$B$1:$AG$700,MATCH(O$1,'Justerad allokering kvv'!$B$1:$AF$1,0),FALSE)))</f>
        <v>0</v>
      </c>
      <c r="P352">
        <f>IF($B352=" ","",IF(ISERROR(1/VLOOKUP($B352,'Justerad allokering kvv'!$B$1:$AG$700,MATCH(P$1,'Justerad allokering kvv'!$B$1:$AF$1,0),FALSE)),VLOOKUP($B352,'Allokerad kvv'!$B$2:$AV$700,MATCH(P$1,'Allokerad kvv'!$B$1:$AV$1,0),FALSE),VLOOKUP($B352,'Justerad allokering kvv'!$B$1:$AG$700,MATCH(P$1,'Justerad allokering kvv'!$B$1:$AF$1,0),FALSE)))</f>
        <v>0</v>
      </c>
      <c r="Q352">
        <f>IF($B352=" ","",IF(ISERROR(1/VLOOKUP($B352,'Justerad allokering kvv'!$B$1:$AG$700,MATCH(Q$1,'Justerad allokering kvv'!$B$1:$AF$1,0),FALSE)),VLOOKUP($B352,'Allokerad kvv'!$B$2:$AV$700,MATCH(Q$1,'Allokerad kvv'!$B$1:$AV$1,0),FALSE),VLOOKUP($B352,'Justerad allokering kvv'!$B$1:$AG$700,MATCH(Q$1,'Justerad allokering kvv'!$B$1:$AF$1,0),FALSE)))</f>
        <v>0</v>
      </c>
      <c r="R352">
        <f>IF($B352=" ","",IF(ISERROR(1/VLOOKUP($B352,'Justerad allokering kvv'!$B$1:$AG$700,MATCH(R$1,'Justerad allokering kvv'!$B$1:$AF$1,0),FALSE)),VLOOKUP($B352,'Allokerad kvv'!$B$2:$AV$700,MATCH(R$1,'Allokerad kvv'!$B$1:$AV$1,0),FALSE),VLOOKUP($B352,'Justerad allokering kvv'!$B$1:$AG$700,MATCH(R$1,'Justerad allokering kvv'!$B$1:$AF$1,0),FALSE)))</f>
        <v>7.48238</v>
      </c>
      <c r="S352">
        <f>IF($B352=" ","",IF(ISERROR(1/VLOOKUP($B352,'Justerad allokering kvv'!$B$1:$AG$700,MATCH(S$1,'Justerad allokering kvv'!$B$1:$AF$1,0),FALSE)),VLOOKUP($B352,'Allokerad kvv'!$B$2:$AV$700,MATCH(S$1,'Allokerad kvv'!$B$1:$AV$1,0),FALSE),VLOOKUP($B352,'Justerad allokering kvv'!$B$1:$AG$700,MATCH(S$1,'Justerad allokering kvv'!$B$1:$AF$1,0),FALSE)))</f>
        <v>0</v>
      </c>
      <c r="T352">
        <f>IF($B352=" ","",IF(ISERROR(1/VLOOKUP($B352,'Justerad allokering kvv'!$B$1:$AG$700,MATCH(T$1,'Justerad allokering kvv'!$B$1:$AF$1,0),FALSE)),VLOOKUP($B352,'Allokerad kvv'!$B$2:$AV$700,MATCH(T$1,'Allokerad kvv'!$B$1:$AV$1,0),FALSE),VLOOKUP($B352,'Justerad allokering kvv'!$B$1:$AG$700,MATCH(T$1,'Justerad allokering kvv'!$B$1:$AF$1,0),FALSE)))</f>
        <v>0</v>
      </c>
      <c r="U352">
        <f>IF($B352=" ","",IF(ISERROR(1/VLOOKUP($B352,'Justerad allokering kvv'!$B$1:$AG$700,MATCH(U$1,'Justerad allokering kvv'!$B$1:$AF$1,0),FALSE)),VLOOKUP($B352,'Allokerad kvv'!$B$2:$AV$700,MATCH(U$1,'Allokerad kvv'!$B$1:$AV$1,0),FALSE),VLOOKUP($B352,'Justerad allokering kvv'!$B$1:$AG$700,MATCH(U$1,'Justerad allokering kvv'!$B$1:$AF$1,0),FALSE)))</f>
        <v>0</v>
      </c>
      <c r="V352">
        <f>IF($B352=" ","",IF(ISERROR(1/VLOOKUP($B352,'Justerad allokering kvv'!$B$1:$AG$700,MATCH(V$1,'Justerad allokering kvv'!$B$1:$AF$1,0),FALSE)),VLOOKUP($B352,'Allokerad kvv'!$B$2:$AV$700,MATCH(V$1,'Allokerad kvv'!$B$1:$AV$1,0),FALSE),VLOOKUP($B352,'Justerad allokering kvv'!$B$1:$AG$700,MATCH(V$1,'Justerad allokering kvv'!$B$1:$AF$1,0),FALSE)))</f>
        <v>0</v>
      </c>
      <c r="W352">
        <f>IF($B352=" ","",IF(ISERROR(1/VLOOKUP($B352,'Justerad allokering kvv'!$B$1:$AG$700,MATCH(W$1,'Justerad allokering kvv'!$B$1:$AF$1,0),FALSE)),VLOOKUP($B352,'Allokerad kvv'!$B$2:$AV$700,MATCH(W$1,'Allokerad kvv'!$B$1:$AV$1,0),FALSE),VLOOKUP($B352,'Justerad allokering kvv'!$B$1:$AG$700,MATCH(W$1,'Justerad allokering kvv'!$B$1:$AF$1,0),FALSE)))</f>
        <v>0</v>
      </c>
      <c r="X352">
        <f>IF($B352=" ","",IF(ISERROR(1/VLOOKUP($B352,'Justerad allokering kvv'!$B$1:$AG$700,MATCH(X$1,'Justerad allokering kvv'!$B$1:$AF$1,0),FALSE)),VLOOKUP($B352,'Allokerad kvv'!$B$2:$AV$700,MATCH(X$1,'Allokerad kvv'!$B$1:$AV$1,0),FALSE),VLOOKUP($B352,'Justerad allokering kvv'!$B$1:$AG$700,MATCH(X$1,'Justerad allokering kvv'!$B$1:$AF$1,0),FALSE)))</f>
        <v>0</v>
      </c>
      <c r="Y352">
        <f>IF($B352=" ","",IF(ISERROR(1/VLOOKUP($B352,'Justerad allokering kvv'!$B$1:$AG$700,MATCH(Y$1,'Justerad allokering kvv'!$B$1:$AF$1,0),FALSE)),VLOOKUP($B352,'Allokerad kvv'!$B$2:$AV$700,MATCH(Y$1,'Allokerad kvv'!$B$1:$AV$1,0),FALSE),VLOOKUP($B352,'Justerad allokering kvv'!$B$1:$AG$700,MATCH(Y$1,'Justerad allokering kvv'!$B$1:$AF$1,0),FALSE)))</f>
        <v>0</v>
      </c>
      <c r="AB352">
        <f>IFERROR(VLOOKUP($B352,Kraftvärmeprod!$B$1:$AO$424,MATCH("Tillförd energi från rökgaskondensering (GWh)",Kraftvärmeprod!$B$1:$AG$1,0),FALSE)/1,0)</f>
        <v>46.344999999999999</v>
      </c>
      <c r="AE352" s="122">
        <f t="shared" si="20"/>
        <v>240.373503</v>
      </c>
      <c r="AG352">
        <f t="shared" si="21"/>
        <v>232.89112299999999</v>
      </c>
      <c r="AH352">
        <f t="shared" si="22"/>
        <v>186.54612299999999</v>
      </c>
      <c r="AI352">
        <f>IF(AH352=0,"",AH352/VLOOKUP(B352,Kraftvärmeprod!$B$1:$BC$480,MATCH("Summa tillförd energi exklusive rökgaskondensering",Kraftvärmeprod!$B$1:$BC$1,0),FALSE))</f>
        <v>0.54564157141018599</v>
      </c>
      <c r="AK352">
        <f t="shared" si="23"/>
        <v>184.19204999999999</v>
      </c>
    </row>
    <row r="353" spans="1:37" x14ac:dyDescent="0.25">
      <c r="A353" s="2" t="s">
        <v>526</v>
      </c>
      <c r="B353" s="2" t="s">
        <v>534</v>
      </c>
      <c r="C353">
        <f>IF($B353=" ","",IF(ISERROR(1/VLOOKUP($B353,'Justerad allokering kvv'!$B$1:$AG$700,MATCH(C$1,'Justerad allokering kvv'!$B$1:$AF$1,0),FALSE)),VLOOKUP($B353,'Allokerad kvv'!$B$2:$AV$700,MATCH(C$1,'Allokerad kvv'!$B$1:$AV$1,0),FALSE),VLOOKUP($B353,'Justerad allokering kvv'!$B$1:$AG$700,MATCH(C$1,'Justerad allokering kvv'!$B$1:$AF$1,0),FALSE)))</f>
        <v>0</v>
      </c>
      <c r="D353">
        <f>IF($B353=" ","",IF(ISERROR(1/VLOOKUP($B353,'Justerad allokering kvv'!$B$1:$AG$700,MATCH(D$1,'Justerad allokering kvv'!$B$1:$AF$1,0),FALSE)),VLOOKUP($B353,'Allokerad kvv'!$B$2:$AV$700,MATCH(D$1,'Allokerad kvv'!$B$1:$AV$1,0),FALSE),VLOOKUP($B353,'Justerad allokering kvv'!$B$1:$AG$700,MATCH(D$1,'Justerad allokering kvv'!$B$1:$AF$1,0),FALSE)))</f>
        <v>0</v>
      </c>
      <c r="E353">
        <f>IF($B353=" ","",IF(ISERROR(1/VLOOKUP($B353,'Justerad allokering kvv'!$B$1:$AG$700,MATCH(E$1,'Justerad allokering kvv'!$B$1:$AF$1,0),FALSE)),VLOOKUP($B353,'Allokerad kvv'!$B$2:$AV$700,MATCH(E$1,'Allokerad kvv'!$B$1:$AV$1,0),FALSE),VLOOKUP($B353,'Justerad allokering kvv'!$B$1:$AG$700,MATCH(E$1,'Justerad allokering kvv'!$B$1:$AF$1,0),FALSE)))</f>
        <v>0</v>
      </c>
      <c r="F353">
        <f>IF($B353=" ","",IF(ISERROR(1/VLOOKUP($B353,'Justerad allokering kvv'!$B$1:$AG$700,MATCH(F$1,'Justerad allokering kvv'!$B$1:$AF$1,0),FALSE)),VLOOKUP($B353,'Allokerad kvv'!$B$2:$AV$700,MATCH(F$1,'Allokerad kvv'!$B$1:$AV$1,0),FALSE),VLOOKUP($B353,'Justerad allokering kvv'!$B$1:$AG$700,MATCH(F$1,'Justerad allokering kvv'!$B$1:$AF$1,0),FALSE)))</f>
        <v>0</v>
      </c>
      <c r="G353">
        <f>IF($B353=" ","",IF(ISERROR(1/VLOOKUP($B353,'Justerad allokering kvv'!$B$1:$AG$700,MATCH(G$1,'Justerad allokering kvv'!$B$1:$AF$1,0),FALSE)),VLOOKUP($B353,'Allokerad kvv'!$B$2:$AV$700,MATCH(G$1,'Allokerad kvv'!$B$1:$AV$1,0),FALSE),VLOOKUP($B353,'Justerad allokering kvv'!$B$1:$AG$700,MATCH(G$1,'Justerad allokering kvv'!$B$1:$AF$1,0),FALSE)))</f>
        <v>0</v>
      </c>
      <c r="H353">
        <f>IF($B353=" ","",IF(ISERROR(1/VLOOKUP($B353,'Justerad allokering kvv'!$B$1:$AG$700,MATCH(H$1,'Justerad allokering kvv'!$B$1:$AF$1,0),FALSE)),VLOOKUP($B353,'Allokerad kvv'!$B$2:$AV$700,MATCH(H$1,'Allokerad kvv'!$B$1:$AV$1,0),FALSE),VLOOKUP($B353,'Justerad allokering kvv'!$B$1:$AG$700,MATCH(H$1,'Justerad allokering kvv'!$B$1:$AF$1,0),FALSE)))</f>
        <v>0</v>
      </c>
      <c r="I353">
        <f>IF($B353=" ","",IF(ISERROR(1/VLOOKUP($B353,'Justerad allokering kvv'!$B$1:$AG$700,MATCH(I$1,'Justerad allokering kvv'!$B$1:$AF$1,0),FALSE)),VLOOKUP($B353,'Allokerad kvv'!$B$2:$AV$700,MATCH(I$1,'Allokerad kvv'!$B$1:$AV$1,0),FALSE),VLOOKUP($B353,'Justerad allokering kvv'!$B$1:$AG$700,MATCH(I$1,'Justerad allokering kvv'!$B$1:$AF$1,0),FALSE)))</f>
        <v>0</v>
      </c>
      <c r="J353">
        <f>IF($B353=" ","",IF(ISERROR(1/VLOOKUP($B353,'Justerad allokering kvv'!$B$1:$AG$700,MATCH(J$1,'Justerad allokering kvv'!$B$1:$AF$1,0),FALSE)),VLOOKUP($B353,'Allokerad kvv'!$B$2:$AV$700,MATCH(J$1,'Allokerad kvv'!$B$1:$AV$1,0),FALSE),VLOOKUP($B353,'Justerad allokering kvv'!$B$1:$AG$700,MATCH(J$1,'Justerad allokering kvv'!$B$1:$AF$1,0),FALSE)))</f>
        <v>0</v>
      </c>
      <c r="K353">
        <f>IF($B353=" ","",IF(ISERROR(1/VLOOKUP($B353,'Justerad allokering kvv'!$B$1:$AG$700,MATCH(K$1,'Justerad allokering kvv'!$B$1:$AF$1,0),FALSE)),VLOOKUP($B353,'Allokerad kvv'!$B$2:$AV$700,MATCH(K$1,'Allokerad kvv'!$B$1:$AV$1,0),FALSE),VLOOKUP($B353,'Justerad allokering kvv'!$B$1:$AG$700,MATCH(K$1,'Justerad allokering kvv'!$B$1:$AF$1,0),FALSE)))</f>
        <v>0</v>
      </c>
      <c r="L353">
        <f>IF($B353=" ","",IF(ISERROR(1/VLOOKUP($B353,'Justerad allokering kvv'!$B$1:$AG$700,MATCH(L$1,'Justerad allokering kvv'!$B$1:$AF$1,0),FALSE)),VLOOKUP($B353,'Allokerad kvv'!$B$2:$AV$700,MATCH(L$1,'Allokerad kvv'!$B$1:$AV$1,0),FALSE),VLOOKUP($B353,'Justerad allokering kvv'!$B$1:$AG$700,MATCH(L$1,'Justerad allokering kvv'!$B$1:$AF$1,0),FALSE)))</f>
        <v>0</v>
      </c>
      <c r="M353">
        <f>IF($B353=" ","",IF(ISERROR(1/VLOOKUP($B353,'Justerad allokering kvv'!$B$1:$AG$700,MATCH(M$1,'Justerad allokering kvv'!$B$1:$AF$1,0),FALSE)),VLOOKUP($B353,'Allokerad kvv'!$B$2:$AV$700,MATCH(M$1,'Allokerad kvv'!$B$1:$AV$1,0),FALSE),VLOOKUP($B353,'Justerad allokering kvv'!$B$1:$AG$700,MATCH(M$1,'Justerad allokering kvv'!$B$1:$AF$1,0),FALSE)))</f>
        <v>0</v>
      </c>
      <c r="N353">
        <f>IF($B353=" ","",IF(ISERROR(1/VLOOKUP($B353,'Justerad allokering kvv'!$B$1:$AG$700,MATCH(N$1,'Justerad allokering kvv'!$B$1:$AF$1,0),FALSE)),VLOOKUP($B353,'Allokerad kvv'!$B$2:$AV$700,MATCH(N$1,'Allokerad kvv'!$B$1:$AV$1,0),FALSE),VLOOKUP($B353,'Justerad allokering kvv'!$B$1:$AG$700,MATCH(N$1,'Justerad allokering kvv'!$B$1:$AF$1,0),FALSE)))</f>
        <v>0</v>
      </c>
      <c r="O353">
        <f>IF($B353=" ","",IF(ISERROR(1/VLOOKUP($B353,'Justerad allokering kvv'!$B$1:$AG$700,MATCH(O$1,'Justerad allokering kvv'!$B$1:$AF$1,0),FALSE)),VLOOKUP($B353,'Allokerad kvv'!$B$2:$AV$700,MATCH(O$1,'Allokerad kvv'!$B$1:$AV$1,0),FALSE),VLOOKUP($B353,'Justerad allokering kvv'!$B$1:$AG$700,MATCH(O$1,'Justerad allokering kvv'!$B$1:$AF$1,0),FALSE)))</f>
        <v>0</v>
      </c>
      <c r="P353">
        <f>IF($B353=" ","",IF(ISERROR(1/VLOOKUP($B353,'Justerad allokering kvv'!$B$1:$AG$700,MATCH(P$1,'Justerad allokering kvv'!$B$1:$AF$1,0),FALSE)),VLOOKUP($B353,'Allokerad kvv'!$B$2:$AV$700,MATCH(P$1,'Allokerad kvv'!$B$1:$AV$1,0),FALSE),VLOOKUP($B353,'Justerad allokering kvv'!$B$1:$AG$700,MATCH(P$1,'Justerad allokering kvv'!$B$1:$AF$1,0),FALSE)))</f>
        <v>0</v>
      </c>
      <c r="Q353">
        <f>IF($B353=" ","",IF(ISERROR(1/VLOOKUP($B353,'Justerad allokering kvv'!$B$1:$AG$700,MATCH(Q$1,'Justerad allokering kvv'!$B$1:$AF$1,0),FALSE)),VLOOKUP($B353,'Allokerad kvv'!$B$2:$AV$700,MATCH(Q$1,'Allokerad kvv'!$B$1:$AV$1,0),FALSE),VLOOKUP($B353,'Justerad allokering kvv'!$B$1:$AG$700,MATCH(Q$1,'Justerad allokering kvv'!$B$1:$AF$1,0),FALSE)))</f>
        <v>0</v>
      </c>
      <c r="R353">
        <f>IF($B353=" ","",IF(ISERROR(1/VLOOKUP($B353,'Justerad allokering kvv'!$B$1:$AG$700,MATCH(R$1,'Justerad allokering kvv'!$B$1:$AF$1,0),FALSE)),VLOOKUP($B353,'Allokerad kvv'!$B$2:$AV$700,MATCH(R$1,'Allokerad kvv'!$B$1:$AV$1,0),FALSE),VLOOKUP($B353,'Justerad allokering kvv'!$B$1:$AG$700,MATCH(R$1,'Justerad allokering kvv'!$B$1:$AF$1,0),FALSE)))</f>
        <v>0</v>
      </c>
      <c r="S353">
        <f>IF($B353=" ","",IF(ISERROR(1/VLOOKUP($B353,'Justerad allokering kvv'!$B$1:$AG$700,MATCH(S$1,'Justerad allokering kvv'!$B$1:$AF$1,0),FALSE)),VLOOKUP($B353,'Allokerad kvv'!$B$2:$AV$700,MATCH(S$1,'Allokerad kvv'!$B$1:$AV$1,0),FALSE),VLOOKUP($B353,'Justerad allokering kvv'!$B$1:$AG$700,MATCH(S$1,'Justerad allokering kvv'!$B$1:$AF$1,0),FALSE)))</f>
        <v>0</v>
      </c>
      <c r="T353">
        <f>IF($B353=" ","",IF(ISERROR(1/VLOOKUP($B353,'Justerad allokering kvv'!$B$1:$AG$700,MATCH(T$1,'Justerad allokering kvv'!$B$1:$AF$1,0),FALSE)),VLOOKUP($B353,'Allokerad kvv'!$B$2:$AV$700,MATCH(T$1,'Allokerad kvv'!$B$1:$AV$1,0),FALSE),VLOOKUP($B353,'Justerad allokering kvv'!$B$1:$AG$700,MATCH(T$1,'Justerad allokering kvv'!$B$1:$AF$1,0),FALSE)))</f>
        <v>0</v>
      </c>
      <c r="U353">
        <f>IF($B353=" ","",IF(ISERROR(1/VLOOKUP($B353,'Justerad allokering kvv'!$B$1:$AG$700,MATCH(U$1,'Justerad allokering kvv'!$B$1:$AF$1,0),FALSE)),VLOOKUP($B353,'Allokerad kvv'!$B$2:$AV$700,MATCH(U$1,'Allokerad kvv'!$B$1:$AV$1,0),FALSE),VLOOKUP($B353,'Justerad allokering kvv'!$B$1:$AG$700,MATCH(U$1,'Justerad allokering kvv'!$B$1:$AF$1,0),FALSE)))</f>
        <v>0</v>
      </c>
      <c r="V353">
        <f>IF($B353=" ","",IF(ISERROR(1/VLOOKUP($B353,'Justerad allokering kvv'!$B$1:$AG$700,MATCH(V$1,'Justerad allokering kvv'!$B$1:$AF$1,0),FALSE)),VLOOKUP($B353,'Allokerad kvv'!$B$2:$AV$700,MATCH(V$1,'Allokerad kvv'!$B$1:$AV$1,0),FALSE),VLOOKUP($B353,'Justerad allokering kvv'!$B$1:$AG$700,MATCH(V$1,'Justerad allokering kvv'!$B$1:$AF$1,0),FALSE)))</f>
        <v>0</v>
      </c>
      <c r="W353">
        <f>IF($B353=" ","",IF(ISERROR(1/VLOOKUP($B353,'Justerad allokering kvv'!$B$1:$AG$700,MATCH(W$1,'Justerad allokering kvv'!$B$1:$AF$1,0),FALSE)),VLOOKUP($B353,'Allokerad kvv'!$B$2:$AV$700,MATCH(W$1,'Allokerad kvv'!$B$1:$AV$1,0),FALSE),VLOOKUP($B353,'Justerad allokering kvv'!$B$1:$AG$700,MATCH(W$1,'Justerad allokering kvv'!$B$1:$AF$1,0),FALSE)))</f>
        <v>0</v>
      </c>
      <c r="X353">
        <f>IF($B353=" ","",IF(ISERROR(1/VLOOKUP($B353,'Justerad allokering kvv'!$B$1:$AG$700,MATCH(X$1,'Justerad allokering kvv'!$B$1:$AF$1,0),FALSE)),VLOOKUP($B353,'Allokerad kvv'!$B$2:$AV$700,MATCH(X$1,'Allokerad kvv'!$B$1:$AV$1,0),FALSE),VLOOKUP($B353,'Justerad allokering kvv'!$B$1:$AG$700,MATCH(X$1,'Justerad allokering kvv'!$B$1:$AF$1,0),FALSE)))</f>
        <v>0</v>
      </c>
      <c r="Y353">
        <f>IF($B353=" ","",IF(ISERROR(1/VLOOKUP($B353,'Justerad allokering kvv'!$B$1:$AG$700,MATCH(Y$1,'Justerad allokering kvv'!$B$1:$AF$1,0),FALSE)),VLOOKUP($B353,'Allokerad kvv'!$B$2:$AV$700,MATCH(Y$1,'Allokerad kvv'!$B$1:$AV$1,0),FALSE),VLOOKUP($B353,'Justerad allokering kvv'!$B$1:$AG$700,MATCH(Y$1,'Justerad allokering kvv'!$B$1:$AF$1,0),FALSE)))</f>
        <v>0</v>
      </c>
      <c r="AB353">
        <f>IFERROR(VLOOKUP($B353,Kraftvärmeprod!$B$1:$AO$424,MATCH("Tillförd energi från rökgaskondensering (GWh)",Kraftvärmeprod!$B$1:$AG$1,0),FALSE)/1,0)</f>
        <v>0</v>
      </c>
      <c r="AE353" s="122">
        <f t="shared" si="20"/>
        <v>0</v>
      </c>
      <c r="AG353">
        <f t="shared" si="21"/>
        <v>0</v>
      </c>
      <c r="AH353">
        <f t="shared" si="22"/>
        <v>0</v>
      </c>
      <c r="AI353" t="str">
        <f>IF(AH353=0,"",AH353/VLOOKUP(B353,Kraftvärmeprod!$B$1:$BC$480,MATCH("Summa tillförd energi exklusive rökgaskondensering",Kraftvärmeprod!$B$1:$BC$1,0),FALSE))</f>
        <v/>
      </c>
      <c r="AK353">
        <f t="shared" si="23"/>
        <v>0</v>
      </c>
    </row>
    <row r="354" spans="1:37" x14ac:dyDescent="0.25">
      <c r="A354" s="2" t="s">
        <v>526</v>
      </c>
      <c r="B354" s="2" t="s">
        <v>535</v>
      </c>
      <c r="C354">
        <f>IF($B354=" ","",IF(ISERROR(1/VLOOKUP($B354,'Justerad allokering kvv'!$B$1:$AG$700,MATCH(C$1,'Justerad allokering kvv'!$B$1:$AF$1,0),FALSE)),VLOOKUP($B354,'Allokerad kvv'!$B$2:$AV$700,MATCH(C$1,'Allokerad kvv'!$B$1:$AV$1,0),FALSE),VLOOKUP($B354,'Justerad allokering kvv'!$B$1:$AG$700,MATCH(C$1,'Justerad allokering kvv'!$B$1:$AF$1,0),FALSE)))</f>
        <v>0</v>
      </c>
      <c r="D354">
        <f>IF($B354=" ","",IF(ISERROR(1/VLOOKUP($B354,'Justerad allokering kvv'!$B$1:$AG$700,MATCH(D$1,'Justerad allokering kvv'!$B$1:$AF$1,0),FALSE)),VLOOKUP($B354,'Allokerad kvv'!$B$2:$AV$700,MATCH(D$1,'Allokerad kvv'!$B$1:$AV$1,0),FALSE),VLOOKUP($B354,'Justerad allokering kvv'!$B$1:$AG$700,MATCH(D$1,'Justerad allokering kvv'!$B$1:$AF$1,0),FALSE)))</f>
        <v>0</v>
      </c>
      <c r="E354">
        <f>IF($B354=" ","",IF(ISERROR(1/VLOOKUP($B354,'Justerad allokering kvv'!$B$1:$AG$700,MATCH(E$1,'Justerad allokering kvv'!$B$1:$AF$1,0),FALSE)),VLOOKUP($B354,'Allokerad kvv'!$B$2:$AV$700,MATCH(E$1,'Allokerad kvv'!$B$1:$AV$1,0),FALSE),VLOOKUP($B354,'Justerad allokering kvv'!$B$1:$AG$700,MATCH(E$1,'Justerad allokering kvv'!$B$1:$AF$1,0),FALSE)))</f>
        <v>0</v>
      </c>
      <c r="F354">
        <f>IF($B354=" ","",IF(ISERROR(1/VLOOKUP($B354,'Justerad allokering kvv'!$B$1:$AG$700,MATCH(F$1,'Justerad allokering kvv'!$B$1:$AF$1,0),FALSE)),VLOOKUP($B354,'Allokerad kvv'!$B$2:$AV$700,MATCH(F$1,'Allokerad kvv'!$B$1:$AV$1,0),FALSE),VLOOKUP($B354,'Justerad allokering kvv'!$B$1:$AG$700,MATCH(F$1,'Justerad allokering kvv'!$B$1:$AF$1,0),FALSE)))</f>
        <v>0</v>
      </c>
      <c r="G354">
        <f>IF($B354=" ","",IF(ISERROR(1/VLOOKUP($B354,'Justerad allokering kvv'!$B$1:$AG$700,MATCH(G$1,'Justerad allokering kvv'!$B$1:$AF$1,0),FALSE)),VLOOKUP($B354,'Allokerad kvv'!$B$2:$AV$700,MATCH(G$1,'Allokerad kvv'!$B$1:$AV$1,0),FALSE),VLOOKUP($B354,'Justerad allokering kvv'!$B$1:$AG$700,MATCH(G$1,'Justerad allokering kvv'!$B$1:$AF$1,0),FALSE)))</f>
        <v>0</v>
      </c>
      <c r="H354">
        <f>IF($B354=" ","",IF(ISERROR(1/VLOOKUP($B354,'Justerad allokering kvv'!$B$1:$AG$700,MATCH(H$1,'Justerad allokering kvv'!$B$1:$AF$1,0),FALSE)),VLOOKUP($B354,'Allokerad kvv'!$B$2:$AV$700,MATCH(H$1,'Allokerad kvv'!$B$1:$AV$1,0),FALSE),VLOOKUP($B354,'Justerad allokering kvv'!$B$1:$AG$700,MATCH(H$1,'Justerad allokering kvv'!$B$1:$AF$1,0),FALSE)))</f>
        <v>0</v>
      </c>
      <c r="I354">
        <f>IF($B354=" ","",IF(ISERROR(1/VLOOKUP($B354,'Justerad allokering kvv'!$B$1:$AG$700,MATCH(I$1,'Justerad allokering kvv'!$B$1:$AF$1,0),FALSE)),VLOOKUP($B354,'Allokerad kvv'!$B$2:$AV$700,MATCH(I$1,'Allokerad kvv'!$B$1:$AV$1,0),FALSE),VLOOKUP($B354,'Justerad allokering kvv'!$B$1:$AG$700,MATCH(I$1,'Justerad allokering kvv'!$B$1:$AF$1,0),FALSE)))</f>
        <v>0</v>
      </c>
      <c r="J354">
        <f>IF($B354=" ","",IF(ISERROR(1/VLOOKUP($B354,'Justerad allokering kvv'!$B$1:$AG$700,MATCH(J$1,'Justerad allokering kvv'!$B$1:$AF$1,0),FALSE)),VLOOKUP($B354,'Allokerad kvv'!$B$2:$AV$700,MATCH(J$1,'Allokerad kvv'!$B$1:$AV$1,0),FALSE),VLOOKUP($B354,'Justerad allokering kvv'!$B$1:$AG$700,MATCH(J$1,'Justerad allokering kvv'!$B$1:$AF$1,0),FALSE)))</f>
        <v>0</v>
      </c>
      <c r="K354">
        <f>IF($B354=" ","",IF(ISERROR(1/VLOOKUP($B354,'Justerad allokering kvv'!$B$1:$AG$700,MATCH(K$1,'Justerad allokering kvv'!$B$1:$AF$1,0),FALSE)),VLOOKUP($B354,'Allokerad kvv'!$B$2:$AV$700,MATCH(K$1,'Allokerad kvv'!$B$1:$AV$1,0),FALSE),VLOOKUP($B354,'Justerad allokering kvv'!$B$1:$AG$700,MATCH(K$1,'Justerad allokering kvv'!$B$1:$AF$1,0),FALSE)))</f>
        <v>0</v>
      </c>
      <c r="L354">
        <f>IF($B354=" ","",IF(ISERROR(1/VLOOKUP($B354,'Justerad allokering kvv'!$B$1:$AG$700,MATCH(L$1,'Justerad allokering kvv'!$B$1:$AF$1,0),FALSE)),VLOOKUP($B354,'Allokerad kvv'!$B$2:$AV$700,MATCH(L$1,'Allokerad kvv'!$B$1:$AV$1,0),FALSE),VLOOKUP($B354,'Justerad allokering kvv'!$B$1:$AG$700,MATCH(L$1,'Justerad allokering kvv'!$B$1:$AF$1,0),FALSE)))</f>
        <v>0</v>
      </c>
      <c r="M354">
        <f>IF($B354=" ","",IF(ISERROR(1/VLOOKUP($B354,'Justerad allokering kvv'!$B$1:$AG$700,MATCH(M$1,'Justerad allokering kvv'!$B$1:$AF$1,0),FALSE)),VLOOKUP($B354,'Allokerad kvv'!$B$2:$AV$700,MATCH(M$1,'Allokerad kvv'!$B$1:$AV$1,0),FALSE),VLOOKUP($B354,'Justerad allokering kvv'!$B$1:$AG$700,MATCH(M$1,'Justerad allokering kvv'!$B$1:$AF$1,0),FALSE)))</f>
        <v>0</v>
      </c>
      <c r="N354">
        <f>IF($B354=" ","",IF(ISERROR(1/VLOOKUP($B354,'Justerad allokering kvv'!$B$1:$AG$700,MATCH(N$1,'Justerad allokering kvv'!$B$1:$AF$1,0),FALSE)),VLOOKUP($B354,'Allokerad kvv'!$B$2:$AV$700,MATCH(N$1,'Allokerad kvv'!$B$1:$AV$1,0),FALSE),VLOOKUP($B354,'Justerad allokering kvv'!$B$1:$AG$700,MATCH(N$1,'Justerad allokering kvv'!$B$1:$AF$1,0),FALSE)))</f>
        <v>0</v>
      </c>
      <c r="O354">
        <f>IF($B354=" ","",IF(ISERROR(1/VLOOKUP($B354,'Justerad allokering kvv'!$B$1:$AG$700,MATCH(O$1,'Justerad allokering kvv'!$B$1:$AF$1,0),FALSE)),VLOOKUP($B354,'Allokerad kvv'!$B$2:$AV$700,MATCH(O$1,'Allokerad kvv'!$B$1:$AV$1,0),FALSE),VLOOKUP($B354,'Justerad allokering kvv'!$B$1:$AG$700,MATCH(O$1,'Justerad allokering kvv'!$B$1:$AF$1,0),FALSE)))</f>
        <v>0</v>
      </c>
      <c r="P354">
        <f>IF($B354=" ","",IF(ISERROR(1/VLOOKUP($B354,'Justerad allokering kvv'!$B$1:$AG$700,MATCH(P$1,'Justerad allokering kvv'!$B$1:$AF$1,0),FALSE)),VLOOKUP($B354,'Allokerad kvv'!$B$2:$AV$700,MATCH(P$1,'Allokerad kvv'!$B$1:$AV$1,0),FALSE),VLOOKUP($B354,'Justerad allokering kvv'!$B$1:$AG$700,MATCH(P$1,'Justerad allokering kvv'!$B$1:$AF$1,0),FALSE)))</f>
        <v>0</v>
      </c>
      <c r="Q354">
        <f>IF($B354=" ","",IF(ISERROR(1/VLOOKUP($B354,'Justerad allokering kvv'!$B$1:$AG$700,MATCH(Q$1,'Justerad allokering kvv'!$B$1:$AF$1,0),FALSE)),VLOOKUP($B354,'Allokerad kvv'!$B$2:$AV$700,MATCH(Q$1,'Allokerad kvv'!$B$1:$AV$1,0),FALSE),VLOOKUP($B354,'Justerad allokering kvv'!$B$1:$AG$700,MATCH(Q$1,'Justerad allokering kvv'!$B$1:$AF$1,0),FALSE)))</f>
        <v>0</v>
      </c>
      <c r="R354">
        <f>IF($B354=" ","",IF(ISERROR(1/VLOOKUP($B354,'Justerad allokering kvv'!$B$1:$AG$700,MATCH(R$1,'Justerad allokering kvv'!$B$1:$AF$1,0),FALSE)),VLOOKUP($B354,'Allokerad kvv'!$B$2:$AV$700,MATCH(R$1,'Allokerad kvv'!$B$1:$AV$1,0),FALSE),VLOOKUP($B354,'Justerad allokering kvv'!$B$1:$AG$700,MATCH(R$1,'Justerad allokering kvv'!$B$1:$AF$1,0),FALSE)))</f>
        <v>0</v>
      </c>
      <c r="S354">
        <f>IF($B354=" ","",IF(ISERROR(1/VLOOKUP($B354,'Justerad allokering kvv'!$B$1:$AG$700,MATCH(S$1,'Justerad allokering kvv'!$B$1:$AF$1,0),FALSE)),VLOOKUP($B354,'Allokerad kvv'!$B$2:$AV$700,MATCH(S$1,'Allokerad kvv'!$B$1:$AV$1,0),FALSE),VLOOKUP($B354,'Justerad allokering kvv'!$B$1:$AG$700,MATCH(S$1,'Justerad allokering kvv'!$B$1:$AF$1,0),FALSE)))</f>
        <v>0</v>
      </c>
      <c r="T354">
        <f>IF($B354=" ","",IF(ISERROR(1/VLOOKUP($B354,'Justerad allokering kvv'!$B$1:$AG$700,MATCH(T$1,'Justerad allokering kvv'!$B$1:$AF$1,0),FALSE)),VLOOKUP($B354,'Allokerad kvv'!$B$2:$AV$700,MATCH(T$1,'Allokerad kvv'!$B$1:$AV$1,0),FALSE),VLOOKUP($B354,'Justerad allokering kvv'!$B$1:$AG$700,MATCH(T$1,'Justerad allokering kvv'!$B$1:$AF$1,0),FALSE)))</f>
        <v>0</v>
      </c>
      <c r="U354">
        <f>IF($B354=" ","",IF(ISERROR(1/VLOOKUP($B354,'Justerad allokering kvv'!$B$1:$AG$700,MATCH(U$1,'Justerad allokering kvv'!$B$1:$AF$1,0),FALSE)),VLOOKUP($B354,'Allokerad kvv'!$B$2:$AV$700,MATCH(U$1,'Allokerad kvv'!$B$1:$AV$1,0),FALSE),VLOOKUP($B354,'Justerad allokering kvv'!$B$1:$AG$700,MATCH(U$1,'Justerad allokering kvv'!$B$1:$AF$1,0),FALSE)))</f>
        <v>0</v>
      </c>
      <c r="V354">
        <f>IF($B354=" ","",IF(ISERROR(1/VLOOKUP($B354,'Justerad allokering kvv'!$B$1:$AG$700,MATCH(V$1,'Justerad allokering kvv'!$B$1:$AF$1,0),FALSE)),VLOOKUP($B354,'Allokerad kvv'!$B$2:$AV$700,MATCH(V$1,'Allokerad kvv'!$B$1:$AV$1,0),FALSE),VLOOKUP($B354,'Justerad allokering kvv'!$B$1:$AG$700,MATCH(V$1,'Justerad allokering kvv'!$B$1:$AF$1,0),FALSE)))</f>
        <v>0</v>
      </c>
      <c r="W354">
        <f>IF($B354=" ","",IF(ISERROR(1/VLOOKUP($B354,'Justerad allokering kvv'!$B$1:$AG$700,MATCH(W$1,'Justerad allokering kvv'!$B$1:$AF$1,0),FALSE)),VLOOKUP($B354,'Allokerad kvv'!$B$2:$AV$700,MATCH(W$1,'Allokerad kvv'!$B$1:$AV$1,0),FALSE),VLOOKUP($B354,'Justerad allokering kvv'!$B$1:$AG$700,MATCH(W$1,'Justerad allokering kvv'!$B$1:$AF$1,0),FALSE)))</f>
        <v>0</v>
      </c>
      <c r="X354">
        <f>IF($B354=" ","",IF(ISERROR(1/VLOOKUP($B354,'Justerad allokering kvv'!$B$1:$AG$700,MATCH(X$1,'Justerad allokering kvv'!$B$1:$AF$1,0),FALSE)),VLOOKUP($B354,'Allokerad kvv'!$B$2:$AV$700,MATCH(X$1,'Allokerad kvv'!$B$1:$AV$1,0),FALSE),VLOOKUP($B354,'Justerad allokering kvv'!$B$1:$AG$700,MATCH(X$1,'Justerad allokering kvv'!$B$1:$AF$1,0),FALSE)))</f>
        <v>0</v>
      </c>
      <c r="Y354">
        <f>IF($B354=" ","",IF(ISERROR(1/VLOOKUP($B354,'Justerad allokering kvv'!$B$1:$AG$700,MATCH(Y$1,'Justerad allokering kvv'!$B$1:$AF$1,0),FALSE)),VLOOKUP($B354,'Allokerad kvv'!$B$2:$AV$700,MATCH(Y$1,'Allokerad kvv'!$B$1:$AV$1,0),FALSE),VLOOKUP($B354,'Justerad allokering kvv'!$B$1:$AG$700,MATCH(Y$1,'Justerad allokering kvv'!$B$1:$AF$1,0),FALSE)))</f>
        <v>0</v>
      </c>
      <c r="AB354">
        <f>IFERROR(VLOOKUP($B354,Kraftvärmeprod!$B$1:$AO$424,MATCH("Tillförd energi från rökgaskondensering (GWh)",Kraftvärmeprod!$B$1:$AG$1,0),FALSE)/1,0)</f>
        <v>0</v>
      </c>
      <c r="AE354" s="122">
        <f t="shared" si="20"/>
        <v>0</v>
      </c>
      <c r="AG354">
        <f t="shared" si="21"/>
        <v>0</v>
      </c>
      <c r="AH354">
        <f t="shared" si="22"/>
        <v>0</v>
      </c>
      <c r="AI354" t="str">
        <f>IF(AH354=0,"",AH354/VLOOKUP(B354,Kraftvärmeprod!$B$1:$BC$480,MATCH("Summa tillförd energi exklusive rökgaskondensering",Kraftvärmeprod!$B$1:$BC$1,0),FALSE))</f>
        <v/>
      </c>
      <c r="AK354">
        <f t="shared" si="23"/>
        <v>0</v>
      </c>
    </row>
    <row r="355" spans="1:37" x14ac:dyDescent="0.25">
      <c r="A355" s="2" t="s">
        <v>526</v>
      </c>
      <c r="B355" s="2" t="s">
        <v>536</v>
      </c>
      <c r="C355">
        <f>IF($B355=" ","",IF(ISERROR(1/VLOOKUP($B355,'Justerad allokering kvv'!$B$1:$AG$700,MATCH(C$1,'Justerad allokering kvv'!$B$1:$AF$1,0),FALSE)),VLOOKUP($B355,'Allokerad kvv'!$B$2:$AV$700,MATCH(C$1,'Allokerad kvv'!$B$1:$AV$1,0),FALSE),VLOOKUP($B355,'Justerad allokering kvv'!$B$1:$AG$700,MATCH(C$1,'Justerad allokering kvv'!$B$1:$AF$1,0),FALSE)))</f>
        <v>86.506299999999996</v>
      </c>
      <c r="D355">
        <f>IF($B355=" ","",IF(ISERROR(1/VLOOKUP($B355,'Justerad allokering kvv'!$B$1:$AG$700,MATCH(D$1,'Justerad allokering kvv'!$B$1:$AF$1,0),FALSE)),VLOOKUP($B355,'Allokerad kvv'!$B$2:$AV$700,MATCH(D$1,'Allokerad kvv'!$B$1:$AV$1,0),FALSE),VLOOKUP($B355,'Justerad allokering kvv'!$B$1:$AG$700,MATCH(D$1,'Justerad allokering kvv'!$B$1:$AF$1,0),FALSE)))</f>
        <v>0</v>
      </c>
      <c r="E355">
        <f>IF($B355=" ","",IF(ISERROR(1/VLOOKUP($B355,'Justerad allokering kvv'!$B$1:$AG$700,MATCH(E$1,'Justerad allokering kvv'!$B$1:$AF$1,0),FALSE)),VLOOKUP($B355,'Allokerad kvv'!$B$2:$AV$700,MATCH(E$1,'Allokerad kvv'!$B$1:$AV$1,0),FALSE),VLOOKUP($B355,'Justerad allokering kvv'!$B$1:$AG$700,MATCH(E$1,'Justerad allokering kvv'!$B$1:$AF$1,0),FALSE)))</f>
        <v>0</v>
      </c>
      <c r="F355">
        <f>IF($B355=" ","",IF(ISERROR(1/VLOOKUP($B355,'Justerad allokering kvv'!$B$1:$AG$700,MATCH(F$1,'Justerad allokering kvv'!$B$1:$AF$1,0),FALSE)),VLOOKUP($B355,'Allokerad kvv'!$B$2:$AV$700,MATCH(F$1,'Allokerad kvv'!$B$1:$AV$1,0),FALSE),VLOOKUP($B355,'Justerad allokering kvv'!$B$1:$AG$700,MATCH(F$1,'Justerad allokering kvv'!$B$1:$AF$1,0),FALSE)))</f>
        <v>0</v>
      </c>
      <c r="G355">
        <f>IF($B355=" ","",IF(ISERROR(1/VLOOKUP($B355,'Justerad allokering kvv'!$B$1:$AG$700,MATCH(G$1,'Justerad allokering kvv'!$B$1:$AF$1,0),FALSE)),VLOOKUP($B355,'Allokerad kvv'!$B$2:$AV$700,MATCH(G$1,'Allokerad kvv'!$B$1:$AV$1,0),FALSE),VLOOKUP($B355,'Justerad allokering kvv'!$B$1:$AG$700,MATCH(G$1,'Justerad allokering kvv'!$B$1:$AF$1,0),FALSE)))</f>
        <v>4.6673099999999996</v>
      </c>
      <c r="H355">
        <f>IF($B355=" ","",IF(ISERROR(1/VLOOKUP($B355,'Justerad allokering kvv'!$B$1:$AG$700,MATCH(H$1,'Justerad allokering kvv'!$B$1:$AF$1,0),FALSE)),VLOOKUP($B355,'Allokerad kvv'!$B$2:$AV$700,MATCH(H$1,'Allokerad kvv'!$B$1:$AV$1,0),FALSE),VLOOKUP($B355,'Justerad allokering kvv'!$B$1:$AG$700,MATCH(H$1,'Justerad allokering kvv'!$B$1:$AF$1,0),FALSE)))</f>
        <v>0</v>
      </c>
      <c r="I355">
        <f>IF($B355=" ","",IF(ISERROR(1/VLOOKUP($B355,'Justerad allokering kvv'!$B$1:$AG$700,MATCH(I$1,'Justerad allokering kvv'!$B$1:$AF$1,0),FALSE)),VLOOKUP($B355,'Allokerad kvv'!$B$2:$AV$700,MATCH(I$1,'Allokerad kvv'!$B$1:$AV$1,0),FALSE),VLOOKUP($B355,'Justerad allokering kvv'!$B$1:$AG$700,MATCH(I$1,'Justerad allokering kvv'!$B$1:$AF$1,0),FALSE)))</f>
        <v>3.37853</v>
      </c>
      <c r="J355">
        <f>IF($B355=" ","",IF(ISERROR(1/VLOOKUP($B355,'Justerad allokering kvv'!$B$1:$AG$700,MATCH(J$1,'Justerad allokering kvv'!$B$1:$AF$1,0),FALSE)),VLOOKUP($B355,'Allokerad kvv'!$B$2:$AV$700,MATCH(J$1,'Allokerad kvv'!$B$1:$AV$1,0),FALSE),VLOOKUP($B355,'Justerad allokering kvv'!$B$1:$AG$700,MATCH(J$1,'Justerad allokering kvv'!$B$1:$AF$1,0),FALSE)))</f>
        <v>0</v>
      </c>
      <c r="K355">
        <f>IF($B355=" ","",IF(ISERROR(1/VLOOKUP($B355,'Justerad allokering kvv'!$B$1:$AG$700,MATCH(K$1,'Justerad allokering kvv'!$B$1:$AF$1,0),FALSE)),VLOOKUP($B355,'Allokerad kvv'!$B$2:$AV$700,MATCH(K$1,'Allokerad kvv'!$B$1:$AV$1,0),FALSE),VLOOKUP($B355,'Justerad allokering kvv'!$B$1:$AG$700,MATCH(K$1,'Justerad allokering kvv'!$B$1:$AF$1,0),FALSE)))</f>
        <v>0</v>
      </c>
      <c r="L355">
        <f>IF($B355=" ","",IF(ISERROR(1/VLOOKUP($B355,'Justerad allokering kvv'!$B$1:$AG$700,MATCH(L$1,'Justerad allokering kvv'!$B$1:$AF$1,0),FALSE)),VLOOKUP($B355,'Allokerad kvv'!$B$2:$AV$700,MATCH(L$1,'Allokerad kvv'!$B$1:$AV$1,0),FALSE),VLOOKUP($B355,'Justerad allokering kvv'!$B$1:$AG$700,MATCH(L$1,'Justerad allokering kvv'!$B$1:$AF$1,0),FALSE)))</f>
        <v>0</v>
      </c>
      <c r="M355">
        <f>IF($B355=" ","",IF(ISERROR(1/VLOOKUP($B355,'Justerad allokering kvv'!$B$1:$AG$700,MATCH(M$1,'Justerad allokering kvv'!$B$1:$AF$1,0),FALSE)),VLOOKUP($B355,'Allokerad kvv'!$B$2:$AV$700,MATCH(M$1,'Allokerad kvv'!$B$1:$AV$1,0),FALSE),VLOOKUP($B355,'Justerad allokering kvv'!$B$1:$AG$700,MATCH(M$1,'Justerad allokering kvv'!$B$1:$AF$1,0),FALSE)))</f>
        <v>0</v>
      </c>
      <c r="N355">
        <f>IF($B355=" ","",IF(ISERROR(1/VLOOKUP($B355,'Justerad allokering kvv'!$B$1:$AG$700,MATCH(N$1,'Justerad allokering kvv'!$B$1:$AF$1,0),FALSE)),VLOOKUP($B355,'Allokerad kvv'!$B$2:$AV$700,MATCH(N$1,'Allokerad kvv'!$B$1:$AV$1,0),FALSE),VLOOKUP($B355,'Justerad allokering kvv'!$B$1:$AG$700,MATCH(N$1,'Justerad allokering kvv'!$B$1:$AF$1,0),FALSE)))</f>
        <v>0</v>
      </c>
      <c r="O355">
        <f>IF($B355=" ","",IF(ISERROR(1/VLOOKUP($B355,'Justerad allokering kvv'!$B$1:$AG$700,MATCH(O$1,'Justerad allokering kvv'!$B$1:$AF$1,0),FALSE)),VLOOKUP($B355,'Allokerad kvv'!$B$2:$AV$700,MATCH(O$1,'Allokerad kvv'!$B$1:$AV$1,0),FALSE),VLOOKUP($B355,'Justerad allokering kvv'!$B$1:$AG$700,MATCH(O$1,'Justerad allokering kvv'!$B$1:$AF$1,0),FALSE)))</f>
        <v>0</v>
      </c>
      <c r="P355">
        <f>IF($B355=" ","",IF(ISERROR(1/VLOOKUP($B355,'Justerad allokering kvv'!$B$1:$AG$700,MATCH(P$1,'Justerad allokering kvv'!$B$1:$AF$1,0),FALSE)),VLOOKUP($B355,'Allokerad kvv'!$B$2:$AV$700,MATCH(P$1,'Allokerad kvv'!$B$1:$AV$1,0),FALSE),VLOOKUP($B355,'Justerad allokering kvv'!$B$1:$AG$700,MATCH(P$1,'Justerad allokering kvv'!$B$1:$AF$1,0),FALSE)))</f>
        <v>0</v>
      </c>
      <c r="Q355">
        <f>IF($B355=" ","",IF(ISERROR(1/VLOOKUP($B355,'Justerad allokering kvv'!$B$1:$AG$700,MATCH(Q$1,'Justerad allokering kvv'!$B$1:$AF$1,0),FALSE)),VLOOKUP($B355,'Allokerad kvv'!$B$2:$AV$700,MATCH(Q$1,'Allokerad kvv'!$B$1:$AV$1,0),FALSE),VLOOKUP($B355,'Justerad allokering kvv'!$B$1:$AG$700,MATCH(Q$1,'Justerad allokering kvv'!$B$1:$AF$1,0),FALSE)))</f>
        <v>129.696</v>
      </c>
      <c r="R355">
        <f>IF($B355=" ","",IF(ISERROR(1/VLOOKUP($B355,'Justerad allokering kvv'!$B$1:$AG$700,MATCH(R$1,'Justerad allokering kvv'!$B$1:$AF$1,0),FALSE)),VLOOKUP($B355,'Allokerad kvv'!$B$2:$AV$700,MATCH(R$1,'Allokerad kvv'!$B$1:$AV$1,0),FALSE),VLOOKUP($B355,'Justerad allokering kvv'!$B$1:$AG$700,MATCH(R$1,'Justerad allokering kvv'!$B$1:$AF$1,0),FALSE)))</f>
        <v>8.4525299999999994</v>
      </c>
      <c r="S355">
        <f>IF($B355=" ","",IF(ISERROR(1/VLOOKUP($B355,'Justerad allokering kvv'!$B$1:$AG$700,MATCH(S$1,'Justerad allokering kvv'!$B$1:$AF$1,0),FALSE)),VLOOKUP($B355,'Allokerad kvv'!$B$2:$AV$700,MATCH(S$1,'Allokerad kvv'!$B$1:$AV$1,0),FALSE),VLOOKUP($B355,'Justerad allokering kvv'!$B$1:$AG$700,MATCH(S$1,'Justerad allokering kvv'!$B$1:$AF$1,0),FALSE)))</f>
        <v>0</v>
      </c>
      <c r="T355">
        <f>IF($B355=" ","",IF(ISERROR(1/VLOOKUP($B355,'Justerad allokering kvv'!$B$1:$AG$700,MATCH(T$1,'Justerad allokering kvv'!$B$1:$AF$1,0),FALSE)),VLOOKUP($B355,'Allokerad kvv'!$B$2:$AV$700,MATCH(T$1,'Allokerad kvv'!$B$1:$AV$1,0),FALSE),VLOOKUP($B355,'Justerad allokering kvv'!$B$1:$AG$700,MATCH(T$1,'Justerad allokering kvv'!$B$1:$AF$1,0),FALSE)))</f>
        <v>39.517499999999998</v>
      </c>
      <c r="U355">
        <f>IF($B355=" ","",IF(ISERROR(1/VLOOKUP($B355,'Justerad allokering kvv'!$B$1:$AG$700,MATCH(U$1,'Justerad allokering kvv'!$B$1:$AF$1,0),FALSE)),VLOOKUP($B355,'Allokerad kvv'!$B$2:$AV$700,MATCH(U$1,'Allokerad kvv'!$B$1:$AV$1,0),FALSE),VLOOKUP($B355,'Justerad allokering kvv'!$B$1:$AG$700,MATCH(U$1,'Justerad allokering kvv'!$B$1:$AF$1,0),FALSE)))</f>
        <v>0</v>
      </c>
      <c r="V355">
        <f>IF($B355=" ","",IF(ISERROR(1/VLOOKUP($B355,'Justerad allokering kvv'!$B$1:$AG$700,MATCH(V$1,'Justerad allokering kvv'!$B$1:$AF$1,0),FALSE)),VLOOKUP($B355,'Allokerad kvv'!$B$2:$AV$700,MATCH(V$1,'Allokerad kvv'!$B$1:$AV$1,0),FALSE),VLOOKUP($B355,'Justerad allokering kvv'!$B$1:$AG$700,MATCH(V$1,'Justerad allokering kvv'!$B$1:$AF$1,0),FALSE)))</f>
        <v>0</v>
      </c>
      <c r="W355">
        <f>IF($B355=" ","",IF(ISERROR(1/VLOOKUP($B355,'Justerad allokering kvv'!$B$1:$AG$700,MATCH(W$1,'Justerad allokering kvv'!$B$1:$AF$1,0),FALSE)),VLOOKUP($B355,'Allokerad kvv'!$B$2:$AV$700,MATCH(W$1,'Allokerad kvv'!$B$1:$AV$1,0),FALSE),VLOOKUP($B355,'Justerad allokering kvv'!$B$1:$AG$700,MATCH(W$1,'Justerad allokering kvv'!$B$1:$AF$1,0),FALSE)))</f>
        <v>0</v>
      </c>
      <c r="X355">
        <f>IF($B355=" ","",IF(ISERROR(1/VLOOKUP($B355,'Justerad allokering kvv'!$B$1:$AG$700,MATCH(X$1,'Justerad allokering kvv'!$B$1:$AF$1,0),FALSE)),VLOOKUP($B355,'Allokerad kvv'!$B$2:$AV$700,MATCH(X$1,'Allokerad kvv'!$B$1:$AV$1,0),FALSE),VLOOKUP($B355,'Justerad allokering kvv'!$B$1:$AG$700,MATCH(X$1,'Justerad allokering kvv'!$B$1:$AF$1,0),FALSE)))</f>
        <v>0</v>
      </c>
      <c r="Y355">
        <f>IF($B355=" ","",IF(ISERROR(1/VLOOKUP($B355,'Justerad allokering kvv'!$B$1:$AG$700,MATCH(Y$1,'Justerad allokering kvv'!$B$1:$AF$1,0),FALSE)),VLOOKUP($B355,'Allokerad kvv'!$B$2:$AV$700,MATCH(Y$1,'Allokerad kvv'!$B$1:$AV$1,0),FALSE),VLOOKUP($B355,'Justerad allokering kvv'!$B$1:$AG$700,MATCH(Y$1,'Justerad allokering kvv'!$B$1:$AF$1,0),FALSE)))</f>
        <v>9.26931E-2</v>
      </c>
      <c r="AB355">
        <f>IFERROR(VLOOKUP($B355,Kraftvärmeprod!$B$1:$AO$424,MATCH("Tillförd energi från rökgaskondensering (GWh)",Kraftvärmeprod!$B$1:$AG$1,0),FALSE)/1,0)</f>
        <v>0</v>
      </c>
      <c r="AE355" s="122">
        <f t="shared" si="20"/>
        <v>272.31086310000001</v>
      </c>
      <c r="AG355">
        <f t="shared" si="21"/>
        <v>263.85833309999998</v>
      </c>
      <c r="AH355">
        <f t="shared" si="22"/>
        <v>263.85833309999998</v>
      </c>
      <c r="AI355">
        <f>IF(AH355=0,"",AH355/VLOOKUP(B355,Kraftvärmeprod!$B$1:$BC$480,MATCH("Summa tillförd energi exklusive rökgaskondensering",Kraftvärmeprod!$B$1:$BC$1,0),FALSE))</f>
        <v>0.53160589492728805</v>
      </c>
      <c r="AK355">
        <f t="shared" si="23"/>
        <v>39.610193099999996</v>
      </c>
    </row>
    <row r="356" spans="1:37" x14ac:dyDescent="0.25">
      <c r="A356" s="2" t="s">
        <v>526</v>
      </c>
      <c r="B356" s="2" t="s">
        <v>537</v>
      </c>
      <c r="C356">
        <f>IF($B356=" ","",IF(ISERROR(1/VLOOKUP($B356,'Justerad allokering kvv'!$B$1:$AG$700,MATCH(C$1,'Justerad allokering kvv'!$B$1:$AF$1,0),FALSE)),VLOOKUP($B356,'Allokerad kvv'!$B$2:$AV$700,MATCH(C$1,'Allokerad kvv'!$B$1:$AV$1,0),FALSE),VLOOKUP($B356,'Justerad allokering kvv'!$B$1:$AG$700,MATCH(C$1,'Justerad allokering kvv'!$B$1:$AF$1,0),FALSE)))</f>
        <v>0</v>
      </c>
      <c r="D356">
        <f>IF($B356=" ","",IF(ISERROR(1/VLOOKUP($B356,'Justerad allokering kvv'!$B$1:$AG$700,MATCH(D$1,'Justerad allokering kvv'!$B$1:$AF$1,0),FALSE)),VLOOKUP($B356,'Allokerad kvv'!$B$2:$AV$700,MATCH(D$1,'Allokerad kvv'!$B$1:$AV$1,0),FALSE),VLOOKUP($B356,'Justerad allokering kvv'!$B$1:$AG$700,MATCH(D$1,'Justerad allokering kvv'!$B$1:$AF$1,0),FALSE)))</f>
        <v>0</v>
      </c>
      <c r="E356">
        <f>IF($B356=" ","",IF(ISERROR(1/VLOOKUP($B356,'Justerad allokering kvv'!$B$1:$AG$700,MATCH(E$1,'Justerad allokering kvv'!$B$1:$AF$1,0),FALSE)),VLOOKUP($B356,'Allokerad kvv'!$B$2:$AV$700,MATCH(E$1,'Allokerad kvv'!$B$1:$AV$1,0),FALSE),VLOOKUP($B356,'Justerad allokering kvv'!$B$1:$AG$700,MATCH(E$1,'Justerad allokering kvv'!$B$1:$AF$1,0),FALSE)))</f>
        <v>0</v>
      </c>
      <c r="F356">
        <f>IF($B356=" ","",IF(ISERROR(1/VLOOKUP($B356,'Justerad allokering kvv'!$B$1:$AG$700,MATCH(F$1,'Justerad allokering kvv'!$B$1:$AF$1,0),FALSE)),VLOOKUP($B356,'Allokerad kvv'!$B$2:$AV$700,MATCH(F$1,'Allokerad kvv'!$B$1:$AV$1,0),FALSE),VLOOKUP($B356,'Justerad allokering kvv'!$B$1:$AG$700,MATCH(F$1,'Justerad allokering kvv'!$B$1:$AF$1,0),FALSE)))</f>
        <v>0</v>
      </c>
      <c r="G356">
        <f>IF($B356=" ","",IF(ISERROR(1/VLOOKUP($B356,'Justerad allokering kvv'!$B$1:$AG$700,MATCH(G$1,'Justerad allokering kvv'!$B$1:$AF$1,0),FALSE)),VLOOKUP($B356,'Allokerad kvv'!$B$2:$AV$700,MATCH(G$1,'Allokerad kvv'!$B$1:$AV$1,0),FALSE),VLOOKUP($B356,'Justerad allokering kvv'!$B$1:$AG$700,MATCH(G$1,'Justerad allokering kvv'!$B$1:$AF$1,0),FALSE)))</f>
        <v>0</v>
      </c>
      <c r="H356">
        <f>IF($B356=" ","",IF(ISERROR(1/VLOOKUP($B356,'Justerad allokering kvv'!$B$1:$AG$700,MATCH(H$1,'Justerad allokering kvv'!$B$1:$AF$1,0),FALSE)),VLOOKUP($B356,'Allokerad kvv'!$B$2:$AV$700,MATCH(H$1,'Allokerad kvv'!$B$1:$AV$1,0),FALSE),VLOOKUP($B356,'Justerad allokering kvv'!$B$1:$AG$700,MATCH(H$1,'Justerad allokering kvv'!$B$1:$AF$1,0),FALSE)))</f>
        <v>0</v>
      </c>
      <c r="I356">
        <f>IF($B356=" ","",IF(ISERROR(1/VLOOKUP($B356,'Justerad allokering kvv'!$B$1:$AG$700,MATCH(I$1,'Justerad allokering kvv'!$B$1:$AF$1,0),FALSE)),VLOOKUP($B356,'Allokerad kvv'!$B$2:$AV$700,MATCH(I$1,'Allokerad kvv'!$B$1:$AV$1,0),FALSE),VLOOKUP($B356,'Justerad allokering kvv'!$B$1:$AG$700,MATCH(I$1,'Justerad allokering kvv'!$B$1:$AF$1,0),FALSE)))</f>
        <v>0</v>
      </c>
      <c r="J356">
        <f>IF($B356=" ","",IF(ISERROR(1/VLOOKUP($B356,'Justerad allokering kvv'!$B$1:$AG$700,MATCH(J$1,'Justerad allokering kvv'!$B$1:$AF$1,0),FALSE)),VLOOKUP($B356,'Allokerad kvv'!$B$2:$AV$700,MATCH(J$1,'Allokerad kvv'!$B$1:$AV$1,0),FALSE),VLOOKUP($B356,'Justerad allokering kvv'!$B$1:$AG$700,MATCH(J$1,'Justerad allokering kvv'!$B$1:$AF$1,0),FALSE)))</f>
        <v>0</v>
      </c>
      <c r="K356">
        <f>IF($B356=" ","",IF(ISERROR(1/VLOOKUP($B356,'Justerad allokering kvv'!$B$1:$AG$700,MATCH(K$1,'Justerad allokering kvv'!$B$1:$AF$1,0),FALSE)),VLOOKUP($B356,'Allokerad kvv'!$B$2:$AV$700,MATCH(K$1,'Allokerad kvv'!$B$1:$AV$1,0),FALSE),VLOOKUP($B356,'Justerad allokering kvv'!$B$1:$AG$700,MATCH(K$1,'Justerad allokering kvv'!$B$1:$AF$1,0),FALSE)))</f>
        <v>0</v>
      </c>
      <c r="L356">
        <f>IF($B356=" ","",IF(ISERROR(1/VLOOKUP($B356,'Justerad allokering kvv'!$B$1:$AG$700,MATCH(L$1,'Justerad allokering kvv'!$B$1:$AF$1,0),FALSE)),VLOOKUP($B356,'Allokerad kvv'!$B$2:$AV$700,MATCH(L$1,'Allokerad kvv'!$B$1:$AV$1,0),FALSE),VLOOKUP($B356,'Justerad allokering kvv'!$B$1:$AG$700,MATCH(L$1,'Justerad allokering kvv'!$B$1:$AF$1,0),FALSE)))</f>
        <v>0</v>
      </c>
      <c r="M356">
        <f>IF($B356=" ","",IF(ISERROR(1/VLOOKUP($B356,'Justerad allokering kvv'!$B$1:$AG$700,MATCH(M$1,'Justerad allokering kvv'!$B$1:$AF$1,0),FALSE)),VLOOKUP($B356,'Allokerad kvv'!$B$2:$AV$700,MATCH(M$1,'Allokerad kvv'!$B$1:$AV$1,0),FALSE),VLOOKUP($B356,'Justerad allokering kvv'!$B$1:$AG$700,MATCH(M$1,'Justerad allokering kvv'!$B$1:$AF$1,0),FALSE)))</f>
        <v>0</v>
      </c>
      <c r="N356">
        <f>IF($B356=" ","",IF(ISERROR(1/VLOOKUP($B356,'Justerad allokering kvv'!$B$1:$AG$700,MATCH(N$1,'Justerad allokering kvv'!$B$1:$AF$1,0),FALSE)),VLOOKUP($B356,'Allokerad kvv'!$B$2:$AV$700,MATCH(N$1,'Allokerad kvv'!$B$1:$AV$1,0),FALSE),VLOOKUP($B356,'Justerad allokering kvv'!$B$1:$AG$700,MATCH(N$1,'Justerad allokering kvv'!$B$1:$AF$1,0),FALSE)))</f>
        <v>0</v>
      </c>
      <c r="O356">
        <f>IF($B356=" ","",IF(ISERROR(1/VLOOKUP($B356,'Justerad allokering kvv'!$B$1:$AG$700,MATCH(O$1,'Justerad allokering kvv'!$B$1:$AF$1,0),FALSE)),VLOOKUP($B356,'Allokerad kvv'!$B$2:$AV$700,MATCH(O$1,'Allokerad kvv'!$B$1:$AV$1,0),FALSE),VLOOKUP($B356,'Justerad allokering kvv'!$B$1:$AG$700,MATCH(O$1,'Justerad allokering kvv'!$B$1:$AF$1,0),FALSE)))</f>
        <v>0</v>
      </c>
      <c r="P356">
        <f>IF($B356=" ","",IF(ISERROR(1/VLOOKUP($B356,'Justerad allokering kvv'!$B$1:$AG$700,MATCH(P$1,'Justerad allokering kvv'!$B$1:$AF$1,0),FALSE)),VLOOKUP($B356,'Allokerad kvv'!$B$2:$AV$700,MATCH(P$1,'Allokerad kvv'!$B$1:$AV$1,0),FALSE),VLOOKUP($B356,'Justerad allokering kvv'!$B$1:$AG$700,MATCH(P$1,'Justerad allokering kvv'!$B$1:$AF$1,0),FALSE)))</f>
        <v>0</v>
      </c>
      <c r="Q356">
        <f>IF($B356=" ","",IF(ISERROR(1/VLOOKUP($B356,'Justerad allokering kvv'!$B$1:$AG$700,MATCH(Q$1,'Justerad allokering kvv'!$B$1:$AF$1,0),FALSE)),VLOOKUP($B356,'Allokerad kvv'!$B$2:$AV$700,MATCH(Q$1,'Allokerad kvv'!$B$1:$AV$1,0),FALSE),VLOOKUP($B356,'Justerad allokering kvv'!$B$1:$AG$700,MATCH(Q$1,'Justerad allokering kvv'!$B$1:$AF$1,0),FALSE)))</f>
        <v>0</v>
      </c>
      <c r="R356">
        <f>IF($B356=" ","",IF(ISERROR(1/VLOOKUP($B356,'Justerad allokering kvv'!$B$1:$AG$700,MATCH(R$1,'Justerad allokering kvv'!$B$1:$AF$1,0),FALSE)),VLOOKUP($B356,'Allokerad kvv'!$B$2:$AV$700,MATCH(R$1,'Allokerad kvv'!$B$1:$AV$1,0),FALSE),VLOOKUP($B356,'Justerad allokering kvv'!$B$1:$AG$700,MATCH(R$1,'Justerad allokering kvv'!$B$1:$AF$1,0),FALSE)))</f>
        <v>0</v>
      </c>
      <c r="S356">
        <f>IF($B356=" ","",IF(ISERROR(1/VLOOKUP($B356,'Justerad allokering kvv'!$B$1:$AG$700,MATCH(S$1,'Justerad allokering kvv'!$B$1:$AF$1,0),FALSE)),VLOOKUP($B356,'Allokerad kvv'!$B$2:$AV$700,MATCH(S$1,'Allokerad kvv'!$B$1:$AV$1,0),FALSE),VLOOKUP($B356,'Justerad allokering kvv'!$B$1:$AG$700,MATCH(S$1,'Justerad allokering kvv'!$B$1:$AF$1,0),FALSE)))</f>
        <v>0</v>
      </c>
      <c r="T356">
        <f>IF($B356=" ","",IF(ISERROR(1/VLOOKUP($B356,'Justerad allokering kvv'!$B$1:$AG$700,MATCH(T$1,'Justerad allokering kvv'!$B$1:$AF$1,0),FALSE)),VLOOKUP($B356,'Allokerad kvv'!$B$2:$AV$700,MATCH(T$1,'Allokerad kvv'!$B$1:$AV$1,0),FALSE),VLOOKUP($B356,'Justerad allokering kvv'!$B$1:$AG$700,MATCH(T$1,'Justerad allokering kvv'!$B$1:$AF$1,0),FALSE)))</f>
        <v>0</v>
      </c>
      <c r="U356">
        <f>IF($B356=" ","",IF(ISERROR(1/VLOOKUP($B356,'Justerad allokering kvv'!$B$1:$AG$700,MATCH(U$1,'Justerad allokering kvv'!$B$1:$AF$1,0),FALSE)),VLOOKUP($B356,'Allokerad kvv'!$B$2:$AV$700,MATCH(U$1,'Allokerad kvv'!$B$1:$AV$1,0),FALSE),VLOOKUP($B356,'Justerad allokering kvv'!$B$1:$AG$700,MATCH(U$1,'Justerad allokering kvv'!$B$1:$AF$1,0),FALSE)))</f>
        <v>0</v>
      </c>
      <c r="V356">
        <f>IF($B356=" ","",IF(ISERROR(1/VLOOKUP($B356,'Justerad allokering kvv'!$B$1:$AG$700,MATCH(V$1,'Justerad allokering kvv'!$B$1:$AF$1,0),FALSE)),VLOOKUP($B356,'Allokerad kvv'!$B$2:$AV$700,MATCH(V$1,'Allokerad kvv'!$B$1:$AV$1,0),FALSE),VLOOKUP($B356,'Justerad allokering kvv'!$B$1:$AG$700,MATCH(V$1,'Justerad allokering kvv'!$B$1:$AF$1,0),FALSE)))</f>
        <v>0</v>
      </c>
      <c r="W356">
        <f>IF($B356=" ","",IF(ISERROR(1/VLOOKUP($B356,'Justerad allokering kvv'!$B$1:$AG$700,MATCH(W$1,'Justerad allokering kvv'!$B$1:$AF$1,0),FALSE)),VLOOKUP($B356,'Allokerad kvv'!$B$2:$AV$700,MATCH(W$1,'Allokerad kvv'!$B$1:$AV$1,0),FALSE),VLOOKUP($B356,'Justerad allokering kvv'!$B$1:$AG$700,MATCH(W$1,'Justerad allokering kvv'!$B$1:$AF$1,0),FALSE)))</f>
        <v>0</v>
      </c>
      <c r="X356">
        <f>IF($B356=" ","",IF(ISERROR(1/VLOOKUP($B356,'Justerad allokering kvv'!$B$1:$AG$700,MATCH(X$1,'Justerad allokering kvv'!$B$1:$AF$1,0),FALSE)),VLOOKUP($B356,'Allokerad kvv'!$B$2:$AV$700,MATCH(X$1,'Allokerad kvv'!$B$1:$AV$1,0),FALSE),VLOOKUP($B356,'Justerad allokering kvv'!$B$1:$AG$700,MATCH(X$1,'Justerad allokering kvv'!$B$1:$AF$1,0),FALSE)))</f>
        <v>0</v>
      </c>
      <c r="Y356">
        <f>IF($B356=" ","",IF(ISERROR(1/VLOOKUP($B356,'Justerad allokering kvv'!$B$1:$AG$700,MATCH(Y$1,'Justerad allokering kvv'!$B$1:$AF$1,0),FALSE)),VLOOKUP($B356,'Allokerad kvv'!$B$2:$AV$700,MATCH(Y$1,'Allokerad kvv'!$B$1:$AV$1,0),FALSE),VLOOKUP($B356,'Justerad allokering kvv'!$B$1:$AG$700,MATCH(Y$1,'Justerad allokering kvv'!$B$1:$AF$1,0),FALSE)))</f>
        <v>0</v>
      </c>
      <c r="AB356">
        <f>IFERROR(VLOOKUP($B356,Kraftvärmeprod!$B$1:$AO$424,MATCH("Tillförd energi från rökgaskondensering (GWh)",Kraftvärmeprod!$B$1:$AG$1,0),FALSE)/1,0)</f>
        <v>0</v>
      </c>
      <c r="AE356" s="122">
        <f t="shared" si="20"/>
        <v>0</v>
      </c>
      <c r="AG356">
        <f t="shared" si="21"/>
        <v>0</v>
      </c>
      <c r="AH356">
        <f t="shared" si="22"/>
        <v>0</v>
      </c>
      <c r="AI356" t="str">
        <f>IF(AH356=0,"",AH356/VLOOKUP(B356,Kraftvärmeprod!$B$1:$BC$480,MATCH("Summa tillförd energi exklusive rökgaskondensering",Kraftvärmeprod!$B$1:$BC$1,0),FALSE))</f>
        <v/>
      </c>
      <c r="AK356">
        <f t="shared" si="23"/>
        <v>0</v>
      </c>
    </row>
    <row r="357" spans="1:37" x14ac:dyDescent="0.25">
      <c r="A357" s="2" t="s">
        <v>538</v>
      </c>
      <c r="B357" s="2" t="s">
        <v>539</v>
      </c>
      <c r="C357">
        <f>IF($B357=" ","",IF(ISERROR(1/VLOOKUP($B357,'Justerad allokering kvv'!$B$1:$AG$700,MATCH(C$1,'Justerad allokering kvv'!$B$1:$AF$1,0),FALSE)),VLOOKUP($B357,'Allokerad kvv'!$B$2:$AV$700,MATCH(C$1,'Allokerad kvv'!$B$1:$AV$1,0),FALSE),VLOOKUP($B357,'Justerad allokering kvv'!$B$1:$AG$700,MATCH(C$1,'Justerad allokering kvv'!$B$1:$AF$1,0),FALSE)))</f>
        <v>0</v>
      </c>
      <c r="D357">
        <f>IF($B357=" ","",IF(ISERROR(1/VLOOKUP($B357,'Justerad allokering kvv'!$B$1:$AG$700,MATCH(D$1,'Justerad allokering kvv'!$B$1:$AF$1,0),FALSE)),VLOOKUP($B357,'Allokerad kvv'!$B$2:$AV$700,MATCH(D$1,'Allokerad kvv'!$B$1:$AV$1,0),FALSE),VLOOKUP($B357,'Justerad allokering kvv'!$B$1:$AG$700,MATCH(D$1,'Justerad allokering kvv'!$B$1:$AF$1,0),FALSE)))</f>
        <v>0</v>
      </c>
      <c r="E357">
        <f>IF($B357=" ","",IF(ISERROR(1/VLOOKUP($B357,'Justerad allokering kvv'!$B$1:$AG$700,MATCH(E$1,'Justerad allokering kvv'!$B$1:$AF$1,0),FALSE)),VLOOKUP($B357,'Allokerad kvv'!$B$2:$AV$700,MATCH(E$1,'Allokerad kvv'!$B$1:$AV$1,0),FALSE),VLOOKUP($B357,'Justerad allokering kvv'!$B$1:$AG$700,MATCH(E$1,'Justerad allokering kvv'!$B$1:$AF$1,0),FALSE)))</f>
        <v>0</v>
      </c>
      <c r="F357">
        <f>IF($B357=" ","",IF(ISERROR(1/VLOOKUP($B357,'Justerad allokering kvv'!$B$1:$AG$700,MATCH(F$1,'Justerad allokering kvv'!$B$1:$AF$1,0),FALSE)),VLOOKUP($B357,'Allokerad kvv'!$B$2:$AV$700,MATCH(F$1,'Allokerad kvv'!$B$1:$AV$1,0),FALSE),VLOOKUP($B357,'Justerad allokering kvv'!$B$1:$AG$700,MATCH(F$1,'Justerad allokering kvv'!$B$1:$AF$1,0),FALSE)))</f>
        <v>0</v>
      </c>
      <c r="G357">
        <f>IF($B357=" ","",IF(ISERROR(1/VLOOKUP($B357,'Justerad allokering kvv'!$B$1:$AG$700,MATCH(G$1,'Justerad allokering kvv'!$B$1:$AF$1,0),FALSE)),VLOOKUP($B357,'Allokerad kvv'!$B$2:$AV$700,MATCH(G$1,'Allokerad kvv'!$B$1:$AV$1,0),FALSE),VLOOKUP($B357,'Justerad allokering kvv'!$B$1:$AG$700,MATCH(G$1,'Justerad allokering kvv'!$B$1:$AF$1,0),FALSE)))</f>
        <v>0</v>
      </c>
      <c r="H357">
        <f>IF($B357=" ","",IF(ISERROR(1/VLOOKUP($B357,'Justerad allokering kvv'!$B$1:$AG$700,MATCH(H$1,'Justerad allokering kvv'!$B$1:$AF$1,0),FALSE)),VLOOKUP($B357,'Allokerad kvv'!$B$2:$AV$700,MATCH(H$1,'Allokerad kvv'!$B$1:$AV$1,0),FALSE),VLOOKUP($B357,'Justerad allokering kvv'!$B$1:$AG$700,MATCH(H$1,'Justerad allokering kvv'!$B$1:$AF$1,0),FALSE)))</f>
        <v>0</v>
      </c>
      <c r="I357">
        <f>IF($B357=" ","",IF(ISERROR(1/VLOOKUP($B357,'Justerad allokering kvv'!$B$1:$AG$700,MATCH(I$1,'Justerad allokering kvv'!$B$1:$AF$1,0),FALSE)),VLOOKUP($B357,'Allokerad kvv'!$B$2:$AV$700,MATCH(I$1,'Allokerad kvv'!$B$1:$AV$1,0),FALSE),VLOOKUP($B357,'Justerad allokering kvv'!$B$1:$AG$700,MATCH(I$1,'Justerad allokering kvv'!$B$1:$AF$1,0),FALSE)))</f>
        <v>0</v>
      </c>
      <c r="J357">
        <f>IF($B357=" ","",IF(ISERROR(1/VLOOKUP($B357,'Justerad allokering kvv'!$B$1:$AG$700,MATCH(J$1,'Justerad allokering kvv'!$B$1:$AF$1,0),FALSE)),VLOOKUP($B357,'Allokerad kvv'!$B$2:$AV$700,MATCH(J$1,'Allokerad kvv'!$B$1:$AV$1,0),FALSE),VLOOKUP($B357,'Justerad allokering kvv'!$B$1:$AG$700,MATCH(J$1,'Justerad allokering kvv'!$B$1:$AF$1,0),FALSE)))</f>
        <v>0</v>
      </c>
      <c r="K357">
        <f>IF($B357=" ","",IF(ISERROR(1/VLOOKUP($B357,'Justerad allokering kvv'!$B$1:$AG$700,MATCH(K$1,'Justerad allokering kvv'!$B$1:$AF$1,0),FALSE)),VLOOKUP($B357,'Allokerad kvv'!$B$2:$AV$700,MATCH(K$1,'Allokerad kvv'!$B$1:$AV$1,0),FALSE),VLOOKUP($B357,'Justerad allokering kvv'!$B$1:$AG$700,MATCH(K$1,'Justerad allokering kvv'!$B$1:$AF$1,0),FALSE)))</f>
        <v>0</v>
      </c>
      <c r="L357">
        <f>IF($B357=" ","",IF(ISERROR(1/VLOOKUP($B357,'Justerad allokering kvv'!$B$1:$AG$700,MATCH(L$1,'Justerad allokering kvv'!$B$1:$AF$1,0),FALSE)),VLOOKUP($B357,'Allokerad kvv'!$B$2:$AV$700,MATCH(L$1,'Allokerad kvv'!$B$1:$AV$1,0),FALSE),VLOOKUP($B357,'Justerad allokering kvv'!$B$1:$AG$700,MATCH(L$1,'Justerad allokering kvv'!$B$1:$AF$1,0),FALSE)))</f>
        <v>0</v>
      </c>
      <c r="M357">
        <f>IF($B357=" ","",IF(ISERROR(1/VLOOKUP($B357,'Justerad allokering kvv'!$B$1:$AG$700,MATCH(M$1,'Justerad allokering kvv'!$B$1:$AF$1,0),FALSE)),VLOOKUP($B357,'Allokerad kvv'!$B$2:$AV$700,MATCH(M$1,'Allokerad kvv'!$B$1:$AV$1,0),FALSE),VLOOKUP($B357,'Justerad allokering kvv'!$B$1:$AG$700,MATCH(M$1,'Justerad allokering kvv'!$B$1:$AF$1,0),FALSE)))</f>
        <v>0</v>
      </c>
      <c r="N357">
        <f>IF($B357=" ","",IF(ISERROR(1/VLOOKUP($B357,'Justerad allokering kvv'!$B$1:$AG$700,MATCH(N$1,'Justerad allokering kvv'!$B$1:$AF$1,0),FALSE)),VLOOKUP($B357,'Allokerad kvv'!$B$2:$AV$700,MATCH(N$1,'Allokerad kvv'!$B$1:$AV$1,0),FALSE),VLOOKUP($B357,'Justerad allokering kvv'!$B$1:$AG$700,MATCH(N$1,'Justerad allokering kvv'!$B$1:$AF$1,0),FALSE)))</f>
        <v>0</v>
      </c>
      <c r="O357">
        <f>IF($B357=" ","",IF(ISERROR(1/VLOOKUP($B357,'Justerad allokering kvv'!$B$1:$AG$700,MATCH(O$1,'Justerad allokering kvv'!$B$1:$AF$1,0),FALSE)),VLOOKUP($B357,'Allokerad kvv'!$B$2:$AV$700,MATCH(O$1,'Allokerad kvv'!$B$1:$AV$1,0),FALSE),VLOOKUP($B357,'Justerad allokering kvv'!$B$1:$AG$700,MATCH(O$1,'Justerad allokering kvv'!$B$1:$AF$1,0),FALSE)))</f>
        <v>0</v>
      </c>
      <c r="P357">
        <f>IF($B357=" ","",IF(ISERROR(1/VLOOKUP($B357,'Justerad allokering kvv'!$B$1:$AG$700,MATCH(P$1,'Justerad allokering kvv'!$B$1:$AF$1,0),FALSE)),VLOOKUP($B357,'Allokerad kvv'!$B$2:$AV$700,MATCH(P$1,'Allokerad kvv'!$B$1:$AV$1,0),FALSE),VLOOKUP($B357,'Justerad allokering kvv'!$B$1:$AG$700,MATCH(P$1,'Justerad allokering kvv'!$B$1:$AF$1,0),FALSE)))</f>
        <v>0</v>
      </c>
      <c r="Q357">
        <f>IF($B357=" ","",IF(ISERROR(1/VLOOKUP($B357,'Justerad allokering kvv'!$B$1:$AG$700,MATCH(Q$1,'Justerad allokering kvv'!$B$1:$AF$1,0),FALSE)),VLOOKUP($B357,'Allokerad kvv'!$B$2:$AV$700,MATCH(Q$1,'Allokerad kvv'!$B$1:$AV$1,0),FALSE),VLOOKUP($B357,'Justerad allokering kvv'!$B$1:$AG$700,MATCH(Q$1,'Justerad allokering kvv'!$B$1:$AF$1,0),FALSE)))</f>
        <v>0</v>
      </c>
      <c r="R357">
        <f>IF($B357=" ","",IF(ISERROR(1/VLOOKUP($B357,'Justerad allokering kvv'!$B$1:$AG$700,MATCH(R$1,'Justerad allokering kvv'!$B$1:$AF$1,0),FALSE)),VLOOKUP($B357,'Allokerad kvv'!$B$2:$AV$700,MATCH(R$1,'Allokerad kvv'!$B$1:$AV$1,0),FALSE),VLOOKUP($B357,'Justerad allokering kvv'!$B$1:$AG$700,MATCH(R$1,'Justerad allokering kvv'!$B$1:$AF$1,0),FALSE)))</f>
        <v>0</v>
      </c>
      <c r="S357">
        <f>IF($B357=" ","",IF(ISERROR(1/VLOOKUP($B357,'Justerad allokering kvv'!$B$1:$AG$700,MATCH(S$1,'Justerad allokering kvv'!$B$1:$AF$1,0),FALSE)),VLOOKUP($B357,'Allokerad kvv'!$B$2:$AV$700,MATCH(S$1,'Allokerad kvv'!$B$1:$AV$1,0),FALSE),VLOOKUP($B357,'Justerad allokering kvv'!$B$1:$AG$700,MATCH(S$1,'Justerad allokering kvv'!$B$1:$AF$1,0),FALSE)))</f>
        <v>0</v>
      </c>
      <c r="T357">
        <f>IF($B357=" ","",IF(ISERROR(1/VLOOKUP($B357,'Justerad allokering kvv'!$B$1:$AG$700,MATCH(T$1,'Justerad allokering kvv'!$B$1:$AF$1,0),FALSE)),VLOOKUP($B357,'Allokerad kvv'!$B$2:$AV$700,MATCH(T$1,'Allokerad kvv'!$B$1:$AV$1,0),FALSE),VLOOKUP($B357,'Justerad allokering kvv'!$B$1:$AG$700,MATCH(T$1,'Justerad allokering kvv'!$B$1:$AF$1,0),FALSE)))</f>
        <v>0</v>
      </c>
      <c r="U357">
        <f>IF($B357=" ","",IF(ISERROR(1/VLOOKUP($B357,'Justerad allokering kvv'!$B$1:$AG$700,MATCH(U$1,'Justerad allokering kvv'!$B$1:$AF$1,0),FALSE)),VLOOKUP($B357,'Allokerad kvv'!$B$2:$AV$700,MATCH(U$1,'Allokerad kvv'!$B$1:$AV$1,0),FALSE),VLOOKUP($B357,'Justerad allokering kvv'!$B$1:$AG$700,MATCH(U$1,'Justerad allokering kvv'!$B$1:$AF$1,0),FALSE)))</f>
        <v>0</v>
      </c>
      <c r="V357">
        <f>IF($B357=" ","",IF(ISERROR(1/VLOOKUP($B357,'Justerad allokering kvv'!$B$1:$AG$700,MATCH(V$1,'Justerad allokering kvv'!$B$1:$AF$1,0),FALSE)),VLOOKUP($B357,'Allokerad kvv'!$B$2:$AV$700,MATCH(V$1,'Allokerad kvv'!$B$1:$AV$1,0),FALSE),VLOOKUP($B357,'Justerad allokering kvv'!$B$1:$AG$700,MATCH(V$1,'Justerad allokering kvv'!$B$1:$AF$1,0),FALSE)))</f>
        <v>0</v>
      </c>
      <c r="W357">
        <f>IF($B357=" ","",IF(ISERROR(1/VLOOKUP($B357,'Justerad allokering kvv'!$B$1:$AG$700,MATCH(W$1,'Justerad allokering kvv'!$B$1:$AF$1,0),FALSE)),VLOOKUP($B357,'Allokerad kvv'!$B$2:$AV$700,MATCH(W$1,'Allokerad kvv'!$B$1:$AV$1,0),FALSE),VLOOKUP($B357,'Justerad allokering kvv'!$B$1:$AG$700,MATCH(W$1,'Justerad allokering kvv'!$B$1:$AF$1,0),FALSE)))</f>
        <v>0</v>
      </c>
      <c r="X357">
        <f>IF($B357=" ","",IF(ISERROR(1/VLOOKUP($B357,'Justerad allokering kvv'!$B$1:$AG$700,MATCH(X$1,'Justerad allokering kvv'!$B$1:$AF$1,0),FALSE)),VLOOKUP($B357,'Allokerad kvv'!$B$2:$AV$700,MATCH(X$1,'Allokerad kvv'!$B$1:$AV$1,0),FALSE),VLOOKUP($B357,'Justerad allokering kvv'!$B$1:$AG$700,MATCH(X$1,'Justerad allokering kvv'!$B$1:$AF$1,0),FALSE)))</f>
        <v>0</v>
      </c>
      <c r="Y357">
        <f>IF($B357=" ","",IF(ISERROR(1/VLOOKUP($B357,'Justerad allokering kvv'!$B$1:$AG$700,MATCH(Y$1,'Justerad allokering kvv'!$B$1:$AF$1,0),FALSE)),VLOOKUP($B357,'Allokerad kvv'!$B$2:$AV$700,MATCH(Y$1,'Allokerad kvv'!$B$1:$AV$1,0),FALSE),VLOOKUP($B357,'Justerad allokering kvv'!$B$1:$AG$700,MATCH(Y$1,'Justerad allokering kvv'!$B$1:$AF$1,0),FALSE)))</f>
        <v>0</v>
      </c>
      <c r="AB357">
        <f>IFERROR(VLOOKUP($B357,Kraftvärmeprod!$B$1:$AO$424,MATCH("Tillförd energi från rökgaskondensering (GWh)",Kraftvärmeprod!$B$1:$AG$1,0),FALSE)/1,0)</f>
        <v>0</v>
      </c>
      <c r="AE357" s="122">
        <f t="shared" si="20"/>
        <v>0</v>
      </c>
      <c r="AG357">
        <f t="shared" si="21"/>
        <v>0</v>
      </c>
      <c r="AH357">
        <f t="shared" si="22"/>
        <v>0</v>
      </c>
      <c r="AI357" t="str">
        <f>IF(AH357=0,"",AH357/VLOOKUP(B357,Kraftvärmeprod!$B$1:$BC$480,MATCH("Summa tillförd energi exklusive rökgaskondensering",Kraftvärmeprod!$B$1:$BC$1,0),FALSE))</f>
        <v/>
      </c>
      <c r="AK357">
        <f t="shared" si="23"/>
        <v>0</v>
      </c>
    </row>
    <row r="358" spans="1:37" x14ac:dyDescent="0.25">
      <c r="A358" s="2" t="s">
        <v>538</v>
      </c>
      <c r="B358" s="2" t="s">
        <v>540</v>
      </c>
      <c r="C358">
        <f>IF($B358=" ","",IF(ISERROR(1/VLOOKUP($B358,'Justerad allokering kvv'!$B$1:$AG$700,MATCH(C$1,'Justerad allokering kvv'!$B$1:$AF$1,0),FALSE)),VLOOKUP($B358,'Allokerad kvv'!$B$2:$AV$700,MATCH(C$1,'Allokerad kvv'!$B$1:$AV$1,0),FALSE),VLOOKUP($B358,'Justerad allokering kvv'!$B$1:$AG$700,MATCH(C$1,'Justerad allokering kvv'!$B$1:$AF$1,0),FALSE)))</f>
        <v>0</v>
      </c>
      <c r="D358">
        <f>IF($B358=" ","",IF(ISERROR(1/VLOOKUP($B358,'Justerad allokering kvv'!$B$1:$AG$700,MATCH(D$1,'Justerad allokering kvv'!$B$1:$AF$1,0),FALSE)),VLOOKUP($B358,'Allokerad kvv'!$B$2:$AV$700,MATCH(D$1,'Allokerad kvv'!$B$1:$AV$1,0),FALSE),VLOOKUP($B358,'Justerad allokering kvv'!$B$1:$AG$700,MATCH(D$1,'Justerad allokering kvv'!$B$1:$AF$1,0),FALSE)))</f>
        <v>0</v>
      </c>
      <c r="E358">
        <f>IF($B358=" ","",IF(ISERROR(1/VLOOKUP($B358,'Justerad allokering kvv'!$B$1:$AG$700,MATCH(E$1,'Justerad allokering kvv'!$B$1:$AF$1,0),FALSE)),VLOOKUP($B358,'Allokerad kvv'!$B$2:$AV$700,MATCH(E$1,'Allokerad kvv'!$B$1:$AV$1,0),FALSE),VLOOKUP($B358,'Justerad allokering kvv'!$B$1:$AG$700,MATCH(E$1,'Justerad allokering kvv'!$B$1:$AF$1,0),FALSE)))</f>
        <v>0</v>
      </c>
      <c r="F358">
        <f>IF($B358=" ","",IF(ISERROR(1/VLOOKUP($B358,'Justerad allokering kvv'!$B$1:$AG$700,MATCH(F$1,'Justerad allokering kvv'!$B$1:$AF$1,0),FALSE)),VLOOKUP($B358,'Allokerad kvv'!$B$2:$AV$700,MATCH(F$1,'Allokerad kvv'!$B$1:$AV$1,0),FALSE),VLOOKUP($B358,'Justerad allokering kvv'!$B$1:$AG$700,MATCH(F$1,'Justerad allokering kvv'!$B$1:$AF$1,0),FALSE)))</f>
        <v>0</v>
      </c>
      <c r="G358">
        <f>IF($B358=" ","",IF(ISERROR(1/VLOOKUP($B358,'Justerad allokering kvv'!$B$1:$AG$700,MATCH(G$1,'Justerad allokering kvv'!$B$1:$AF$1,0),FALSE)),VLOOKUP($B358,'Allokerad kvv'!$B$2:$AV$700,MATCH(G$1,'Allokerad kvv'!$B$1:$AV$1,0),FALSE),VLOOKUP($B358,'Justerad allokering kvv'!$B$1:$AG$700,MATCH(G$1,'Justerad allokering kvv'!$B$1:$AF$1,0),FALSE)))</f>
        <v>0</v>
      </c>
      <c r="H358">
        <f>IF($B358=" ","",IF(ISERROR(1/VLOOKUP($B358,'Justerad allokering kvv'!$B$1:$AG$700,MATCH(H$1,'Justerad allokering kvv'!$B$1:$AF$1,0),FALSE)),VLOOKUP($B358,'Allokerad kvv'!$B$2:$AV$700,MATCH(H$1,'Allokerad kvv'!$B$1:$AV$1,0),FALSE),VLOOKUP($B358,'Justerad allokering kvv'!$B$1:$AG$700,MATCH(H$1,'Justerad allokering kvv'!$B$1:$AF$1,0),FALSE)))</f>
        <v>0</v>
      </c>
      <c r="I358">
        <f>IF($B358=" ","",IF(ISERROR(1/VLOOKUP($B358,'Justerad allokering kvv'!$B$1:$AG$700,MATCH(I$1,'Justerad allokering kvv'!$B$1:$AF$1,0),FALSE)),VLOOKUP($B358,'Allokerad kvv'!$B$2:$AV$700,MATCH(I$1,'Allokerad kvv'!$B$1:$AV$1,0),FALSE),VLOOKUP($B358,'Justerad allokering kvv'!$B$1:$AG$700,MATCH(I$1,'Justerad allokering kvv'!$B$1:$AF$1,0),FALSE)))</f>
        <v>0</v>
      </c>
      <c r="J358">
        <f>IF($B358=" ","",IF(ISERROR(1/VLOOKUP($B358,'Justerad allokering kvv'!$B$1:$AG$700,MATCH(J$1,'Justerad allokering kvv'!$B$1:$AF$1,0),FALSE)),VLOOKUP($B358,'Allokerad kvv'!$B$2:$AV$700,MATCH(J$1,'Allokerad kvv'!$B$1:$AV$1,0),FALSE),VLOOKUP($B358,'Justerad allokering kvv'!$B$1:$AG$700,MATCH(J$1,'Justerad allokering kvv'!$B$1:$AF$1,0),FALSE)))</f>
        <v>0</v>
      </c>
      <c r="K358">
        <f>IF($B358=" ","",IF(ISERROR(1/VLOOKUP($B358,'Justerad allokering kvv'!$B$1:$AG$700,MATCH(K$1,'Justerad allokering kvv'!$B$1:$AF$1,0),FALSE)),VLOOKUP($B358,'Allokerad kvv'!$B$2:$AV$700,MATCH(K$1,'Allokerad kvv'!$B$1:$AV$1,0),FALSE),VLOOKUP($B358,'Justerad allokering kvv'!$B$1:$AG$700,MATCH(K$1,'Justerad allokering kvv'!$B$1:$AF$1,0),FALSE)))</f>
        <v>0</v>
      </c>
      <c r="L358">
        <f>IF($B358=" ","",IF(ISERROR(1/VLOOKUP($B358,'Justerad allokering kvv'!$B$1:$AG$700,MATCH(L$1,'Justerad allokering kvv'!$B$1:$AF$1,0),FALSE)),VLOOKUP($B358,'Allokerad kvv'!$B$2:$AV$700,MATCH(L$1,'Allokerad kvv'!$B$1:$AV$1,0),FALSE),VLOOKUP($B358,'Justerad allokering kvv'!$B$1:$AG$700,MATCH(L$1,'Justerad allokering kvv'!$B$1:$AF$1,0),FALSE)))</f>
        <v>0</v>
      </c>
      <c r="M358">
        <f>IF($B358=" ","",IF(ISERROR(1/VLOOKUP($B358,'Justerad allokering kvv'!$B$1:$AG$700,MATCH(M$1,'Justerad allokering kvv'!$B$1:$AF$1,0),FALSE)),VLOOKUP($B358,'Allokerad kvv'!$B$2:$AV$700,MATCH(M$1,'Allokerad kvv'!$B$1:$AV$1,0),FALSE),VLOOKUP($B358,'Justerad allokering kvv'!$B$1:$AG$700,MATCH(M$1,'Justerad allokering kvv'!$B$1:$AF$1,0),FALSE)))</f>
        <v>0</v>
      </c>
      <c r="N358">
        <f>IF($B358=" ","",IF(ISERROR(1/VLOOKUP($B358,'Justerad allokering kvv'!$B$1:$AG$700,MATCH(N$1,'Justerad allokering kvv'!$B$1:$AF$1,0),FALSE)),VLOOKUP($B358,'Allokerad kvv'!$B$2:$AV$700,MATCH(N$1,'Allokerad kvv'!$B$1:$AV$1,0),FALSE),VLOOKUP($B358,'Justerad allokering kvv'!$B$1:$AG$700,MATCH(N$1,'Justerad allokering kvv'!$B$1:$AF$1,0),FALSE)))</f>
        <v>0</v>
      </c>
      <c r="O358">
        <f>IF($B358=" ","",IF(ISERROR(1/VLOOKUP($B358,'Justerad allokering kvv'!$B$1:$AG$700,MATCH(O$1,'Justerad allokering kvv'!$B$1:$AF$1,0),FALSE)),VLOOKUP($B358,'Allokerad kvv'!$B$2:$AV$700,MATCH(O$1,'Allokerad kvv'!$B$1:$AV$1,0),FALSE),VLOOKUP($B358,'Justerad allokering kvv'!$B$1:$AG$700,MATCH(O$1,'Justerad allokering kvv'!$B$1:$AF$1,0),FALSE)))</f>
        <v>0</v>
      </c>
      <c r="P358">
        <f>IF($B358=" ","",IF(ISERROR(1/VLOOKUP($B358,'Justerad allokering kvv'!$B$1:$AG$700,MATCH(P$1,'Justerad allokering kvv'!$B$1:$AF$1,0),FALSE)),VLOOKUP($B358,'Allokerad kvv'!$B$2:$AV$700,MATCH(P$1,'Allokerad kvv'!$B$1:$AV$1,0),FALSE),VLOOKUP($B358,'Justerad allokering kvv'!$B$1:$AG$700,MATCH(P$1,'Justerad allokering kvv'!$B$1:$AF$1,0),FALSE)))</f>
        <v>0</v>
      </c>
      <c r="Q358">
        <f>IF($B358=" ","",IF(ISERROR(1/VLOOKUP($B358,'Justerad allokering kvv'!$B$1:$AG$700,MATCH(Q$1,'Justerad allokering kvv'!$B$1:$AF$1,0),FALSE)),VLOOKUP($B358,'Allokerad kvv'!$B$2:$AV$700,MATCH(Q$1,'Allokerad kvv'!$B$1:$AV$1,0),FALSE),VLOOKUP($B358,'Justerad allokering kvv'!$B$1:$AG$700,MATCH(Q$1,'Justerad allokering kvv'!$B$1:$AF$1,0),FALSE)))</f>
        <v>0</v>
      </c>
      <c r="R358">
        <f>IF($B358=" ","",IF(ISERROR(1/VLOOKUP($B358,'Justerad allokering kvv'!$B$1:$AG$700,MATCH(R$1,'Justerad allokering kvv'!$B$1:$AF$1,0),FALSE)),VLOOKUP($B358,'Allokerad kvv'!$B$2:$AV$700,MATCH(R$1,'Allokerad kvv'!$B$1:$AV$1,0),FALSE),VLOOKUP($B358,'Justerad allokering kvv'!$B$1:$AG$700,MATCH(R$1,'Justerad allokering kvv'!$B$1:$AF$1,0),FALSE)))</f>
        <v>0</v>
      </c>
      <c r="S358">
        <f>IF($B358=" ","",IF(ISERROR(1/VLOOKUP($B358,'Justerad allokering kvv'!$B$1:$AG$700,MATCH(S$1,'Justerad allokering kvv'!$B$1:$AF$1,0),FALSE)),VLOOKUP($B358,'Allokerad kvv'!$B$2:$AV$700,MATCH(S$1,'Allokerad kvv'!$B$1:$AV$1,0),FALSE),VLOOKUP($B358,'Justerad allokering kvv'!$B$1:$AG$700,MATCH(S$1,'Justerad allokering kvv'!$B$1:$AF$1,0),FALSE)))</f>
        <v>0</v>
      </c>
      <c r="T358">
        <f>IF($B358=" ","",IF(ISERROR(1/VLOOKUP($B358,'Justerad allokering kvv'!$B$1:$AG$700,MATCH(T$1,'Justerad allokering kvv'!$B$1:$AF$1,0),FALSE)),VLOOKUP($B358,'Allokerad kvv'!$B$2:$AV$700,MATCH(T$1,'Allokerad kvv'!$B$1:$AV$1,0),FALSE),VLOOKUP($B358,'Justerad allokering kvv'!$B$1:$AG$700,MATCH(T$1,'Justerad allokering kvv'!$B$1:$AF$1,0),FALSE)))</f>
        <v>0</v>
      </c>
      <c r="U358">
        <f>IF($B358=" ","",IF(ISERROR(1/VLOOKUP($B358,'Justerad allokering kvv'!$B$1:$AG$700,MATCH(U$1,'Justerad allokering kvv'!$B$1:$AF$1,0),FALSE)),VLOOKUP($B358,'Allokerad kvv'!$B$2:$AV$700,MATCH(U$1,'Allokerad kvv'!$B$1:$AV$1,0),FALSE),VLOOKUP($B358,'Justerad allokering kvv'!$B$1:$AG$700,MATCH(U$1,'Justerad allokering kvv'!$B$1:$AF$1,0),FALSE)))</f>
        <v>0</v>
      </c>
      <c r="V358">
        <f>IF($B358=" ","",IF(ISERROR(1/VLOOKUP($B358,'Justerad allokering kvv'!$B$1:$AG$700,MATCH(V$1,'Justerad allokering kvv'!$B$1:$AF$1,0),FALSE)),VLOOKUP($B358,'Allokerad kvv'!$B$2:$AV$700,MATCH(V$1,'Allokerad kvv'!$B$1:$AV$1,0),FALSE),VLOOKUP($B358,'Justerad allokering kvv'!$B$1:$AG$700,MATCH(V$1,'Justerad allokering kvv'!$B$1:$AF$1,0),FALSE)))</f>
        <v>0</v>
      </c>
      <c r="W358">
        <f>IF($B358=" ","",IF(ISERROR(1/VLOOKUP($B358,'Justerad allokering kvv'!$B$1:$AG$700,MATCH(W$1,'Justerad allokering kvv'!$B$1:$AF$1,0),FALSE)),VLOOKUP($B358,'Allokerad kvv'!$B$2:$AV$700,MATCH(W$1,'Allokerad kvv'!$B$1:$AV$1,0),FALSE),VLOOKUP($B358,'Justerad allokering kvv'!$B$1:$AG$700,MATCH(W$1,'Justerad allokering kvv'!$B$1:$AF$1,0),FALSE)))</f>
        <v>0</v>
      </c>
      <c r="X358">
        <f>IF($B358=" ","",IF(ISERROR(1/VLOOKUP($B358,'Justerad allokering kvv'!$B$1:$AG$700,MATCH(X$1,'Justerad allokering kvv'!$B$1:$AF$1,0),FALSE)),VLOOKUP($B358,'Allokerad kvv'!$B$2:$AV$700,MATCH(X$1,'Allokerad kvv'!$B$1:$AV$1,0),FALSE),VLOOKUP($B358,'Justerad allokering kvv'!$B$1:$AG$700,MATCH(X$1,'Justerad allokering kvv'!$B$1:$AF$1,0),FALSE)))</f>
        <v>0</v>
      </c>
      <c r="Y358">
        <f>IF($B358=" ","",IF(ISERROR(1/VLOOKUP($B358,'Justerad allokering kvv'!$B$1:$AG$700,MATCH(Y$1,'Justerad allokering kvv'!$B$1:$AF$1,0),FALSE)),VLOOKUP($B358,'Allokerad kvv'!$B$2:$AV$700,MATCH(Y$1,'Allokerad kvv'!$B$1:$AV$1,0),FALSE),VLOOKUP($B358,'Justerad allokering kvv'!$B$1:$AG$700,MATCH(Y$1,'Justerad allokering kvv'!$B$1:$AF$1,0),FALSE)))</f>
        <v>0</v>
      </c>
      <c r="AB358">
        <f>IFERROR(VLOOKUP($B358,Kraftvärmeprod!$B$1:$AO$424,MATCH("Tillförd energi från rökgaskondensering (GWh)",Kraftvärmeprod!$B$1:$AG$1,0),FALSE)/1,0)</f>
        <v>0</v>
      </c>
      <c r="AE358" s="122">
        <f t="shared" si="20"/>
        <v>0</v>
      </c>
      <c r="AG358">
        <f t="shared" si="21"/>
        <v>0</v>
      </c>
      <c r="AH358">
        <f t="shared" si="22"/>
        <v>0</v>
      </c>
      <c r="AI358" t="str">
        <f>IF(AH358=0,"",AH358/VLOOKUP(B358,Kraftvärmeprod!$B$1:$BC$480,MATCH("Summa tillförd energi exklusive rökgaskondensering",Kraftvärmeprod!$B$1:$BC$1,0),FALSE))</f>
        <v/>
      </c>
      <c r="AK358">
        <f t="shared" si="23"/>
        <v>0</v>
      </c>
    </row>
    <row r="359" spans="1:37" x14ac:dyDescent="0.25">
      <c r="A359" s="2" t="s">
        <v>538</v>
      </c>
      <c r="B359" s="2" t="s">
        <v>541</v>
      </c>
      <c r="C359">
        <f>IF($B359=" ","",IF(ISERROR(1/VLOOKUP($B359,'Justerad allokering kvv'!$B$1:$AG$700,MATCH(C$1,'Justerad allokering kvv'!$B$1:$AF$1,0),FALSE)),VLOOKUP($B359,'Allokerad kvv'!$B$2:$AV$700,MATCH(C$1,'Allokerad kvv'!$B$1:$AV$1,0),FALSE),VLOOKUP($B359,'Justerad allokering kvv'!$B$1:$AG$700,MATCH(C$1,'Justerad allokering kvv'!$B$1:$AF$1,0),FALSE)))</f>
        <v>4.0358700000000001</v>
      </c>
      <c r="D359">
        <f>IF($B359=" ","",IF(ISERROR(1/VLOOKUP($B359,'Justerad allokering kvv'!$B$1:$AG$700,MATCH(D$1,'Justerad allokering kvv'!$B$1:$AF$1,0),FALSE)),VLOOKUP($B359,'Allokerad kvv'!$B$2:$AV$700,MATCH(D$1,'Allokerad kvv'!$B$1:$AV$1,0),FALSE),VLOOKUP($B359,'Justerad allokering kvv'!$B$1:$AG$700,MATCH(D$1,'Justerad allokering kvv'!$B$1:$AF$1,0),FALSE)))</f>
        <v>0</v>
      </c>
      <c r="E359">
        <f>IF($B359=" ","",IF(ISERROR(1/VLOOKUP($B359,'Justerad allokering kvv'!$B$1:$AG$700,MATCH(E$1,'Justerad allokering kvv'!$B$1:$AF$1,0),FALSE)),VLOOKUP($B359,'Allokerad kvv'!$B$2:$AV$700,MATCH(E$1,'Allokerad kvv'!$B$1:$AV$1,0),FALSE),VLOOKUP($B359,'Justerad allokering kvv'!$B$1:$AG$700,MATCH(E$1,'Justerad allokering kvv'!$B$1:$AF$1,0),FALSE)))</f>
        <v>2.4349400000000001</v>
      </c>
      <c r="F359">
        <f>IF($B359=" ","",IF(ISERROR(1/VLOOKUP($B359,'Justerad allokering kvv'!$B$1:$AG$700,MATCH(F$1,'Justerad allokering kvv'!$B$1:$AF$1,0),FALSE)),VLOOKUP($B359,'Allokerad kvv'!$B$2:$AV$700,MATCH(F$1,'Allokerad kvv'!$B$1:$AV$1,0),FALSE),VLOOKUP($B359,'Justerad allokering kvv'!$B$1:$AG$700,MATCH(F$1,'Justerad allokering kvv'!$B$1:$AF$1,0),FALSE)))</f>
        <v>0</v>
      </c>
      <c r="G359">
        <f>IF($B359=" ","",IF(ISERROR(1/VLOOKUP($B359,'Justerad allokering kvv'!$B$1:$AG$700,MATCH(G$1,'Justerad allokering kvv'!$B$1:$AF$1,0),FALSE)),VLOOKUP($B359,'Allokerad kvv'!$B$2:$AV$700,MATCH(G$1,'Allokerad kvv'!$B$1:$AV$1,0),FALSE),VLOOKUP($B359,'Justerad allokering kvv'!$B$1:$AG$700,MATCH(G$1,'Justerad allokering kvv'!$B$1:$AF$1,0),FALSE)))</f>
        <v>0.53532199999999996</v>
      </c>
      <c r="H359">
        <f>IF($B359=" ","",IF(ISERROR(1/VLOOKUP($B359,'Justerad allokering kvv'!$B$1:$AG$700,MATCH(H$1,'Justerad allokering kvv'!$B$1:$AF$1,0),FALSE)),VLOOKUP($B359,'Allokerad kvv'!$B$2:$AV$700,MATCH(H$1,'Allokerad kvv'!$B$1:$AV$1,0),FALSE),VLOOKUP($B359,'Justerad allokering kvv'!$B$1:$AG$700,MATCH(H$1,'Justerad allokering kvv'!$B$1:$AF$1,0),FALSE)))</f>
        <v>0</v>
      </c>
      <c r="I359">
        <f>IF($B359=" ","",IF(ISERROR(1/VLOOKUP($B359,'Justerad allokering kvv'!$B$1:$AG$700,MATCH(I$1,'Justerad allokering kvv'!$B$1:$AF$1,0),FALSE)),VLOOKUP($B359,'Allokerad kvv'!$B$2:$AV$700,MATCH(I$1,'Allokerad kvv'!$B$1:$AV$1,0),FALSE),VLOOKUP($B359,'Justerad allokering kvv'!$B$1:$AG$700,MATCH(I$1,'Justerad allokering kvv'!$B$1:$AF$1,0),FALSE)))</f>
        <v>0</v>
      </c>
      <c r="J359">
        <f>IF($B359=" ","",IF(ISERROR(1/VLOOKUP($B359,'Justerad allokering kvv'!$B$1:$AG$700,MATCH(J$1,'Justerad allokering kvv'!$B$1:$AF$1,0),FALSE)),VLOOKUP($B359,'Allokerad kvv'!$B$2:$AV$700,MATCH(J$1,'Allokerad kvv'!$B$1:$AV$1,0),FALSE),VLOOKUP($B359,'Justerad allokering kvv'!$B$1:$AG$700,MATCH(J$1,'Justerad allokering kvv'!$B$1:$AF$1,0),FALSE)))</f>
        <v>0.286464</v>
      </c>
      <c r="K359">
        <f>IF($B359=" ","",IF(ISERROR(1/VLOOKUP($B359,'Justerad allokering kvv'!$B$1:$AG$700,MATCH(K$1,'Justerad allokering kvv'!$B$1:$AF$1,0),FALSE)),VLOOKUP($B359,'Allokerad kvv'!$B$2:$AV$700,MATCH(K$1,'Allokerad kvv'!$B$1:$AV$1,0),FALSE),VLOOKUP($B359,'Justerad allokering kvv'!$B$1:$AG$700,MATCH(K$1,'Justerad allokering kvv'!$B$1:$AF$1,0),FALSE)))</f>
        <v>0</v>
      </c>
      <c r="L359">
        <f>IF($B359=" ","",IF(ISERROR(1/VLOOKUP($B359,'Justerad allokering kvv'!$B$1:$AG$700,MATCH(L$1,'Justerad allokering kvv'!$B$1:$AF$1,0),FALSE)),VLOOKUP($B359,'Allokerad kvv'!$B$2:$AV$700,MATCH(L$1,'Allokerad kvv'!$B$1:$AV$1,0),FALSE),VLOOKUP($B359,'Justerad allokering kvv'!$B$1:$AG$700,MATCH(L$1,'Justerad allokering kvv'!$B$1:$AF$1,0),FALSE)))</f>
        <v>69.252600000000001</v>
      </c>
      <c r="M359">
        <f>IF($B359=" ","",IF(ISERROR(1/VLOOKUP($B359,'Justerad allokering kvv'!$B$1:$AG$700,MATCH(M$1,'Justerad allokering kvv'!$B$1:$AF$1,0),FALSE)),VLOOKUP($B359,'Allokerad kvv'!$B$2:$AV$700,MATCH(M$1,'Allokerad kvv'!$B$1:$AV$1,0),FALSE),VLOOKUP($B359,'Justerad allokering kvv'!$B$1:$AG$700,MATCH(M$1,'Justerad allokering kvv'!$B$1:$AF$1,0),FALSE)))</f>
        <v>0</v>
      </c>
      <c r="N359">
        <f>IF($B359=" ","",IF(ISERROR(1/VLOOKUP($B359,'Justerad allokering kvv'!$B$1:$AG$700,MATCH(N$1,'Justerad allokering kvv'!$B$1:$AF$1,0),FALSE)),VLOOKUP($B359,'Allokerad kvv'!$B$2:$AV$700,MATCH(N$1,'Allokerad kvv'!$B$1:$AV$1,0),FALSE),VLOOKUP($B359,'Justerad allokering kvv'!$B$1:$AG$700,MATCH(N$1,'Justerad allokering kvv'!$B$1:$AF$1,0),FALSE)))</f>
        <v>1.43232</v>
      </c>
      <c r="O359">
        <f>IF($B359=" ","",IF(ISERROR(1/VLOOKUP($B359,'Justerad allokering kvv'!$B$1:$AG$700,MATCH(O$1,'Justerad allokering kvv'!$B$1:$AF$1,0),FALSE)),VLOOKUP($B359,'Allokerad kvv'!$B$2:$AV$700,MATCH(O$1,'Allokerad kvv'!$B$1:$AV$1,0),FALSE),VLOOKUP($B359,'Justerad allokering kvv'!$B$1:$AG$700,MATCH(O$1,'Justerad allokering kvv'!$B$1:$AF$1,0),FALSE)))</f>
        <v>0</v>
      </c>
      <c r="P359">
        <f>IF($B359=" ","",IF(ISERROR(1/VLOOKUP($B359,'Justerad allokering kvv'!$B$1:$AG$700,MATCH(P$1,'Justerad allokering kvv'!$B$1:$AF$1,0),FALSE)),VLOOKUP($B359,'Allokerad kvv'!$B$2:$AV$700,MATCH(P$1,'Allokerad kvv'!$B$1:$AV$1,0),FALSE),VLOOKUP($B359,'Justerad allokering kvv'!$B$1:$AG$700,MATCH(P$1,'Justerad allokering kvv'!$B$1:$AF$1,0),FALSE)))</f>
        <v>0</v>
      </c>
      <c r="Q359">
        <f>IF($B359=" ","",IF(ISERROR(1/VLOOKUP($B359,'Justerad allokering kvv'!$B$1:$AG$700,MATCH(Q$1,'Justerad allokering kvv'!$B$1:$AF$1,0),FALSE)),VLOOKUP($B359,'Allokerad kvv'!$B$2:$AV$700,MATCH(Q$1,'Allokerad kvv'!$B$1:$AV$1,0),FALSE),VLOOKUP($B359,'Justerad allokering kvv'!$B$1:$AG$700,MATCH(Q$1,'Justerad allokering kvv'!$B$1:$AF$1,0),FALSE)))</f>
        <v>0</v>
      </c>
      <c r="R359">
        <f>IF($B359=" ","",IF(ISERROR(1/VLOOKUP($B359,'Justerad allokering kvv'!$B$1:$AG$700,MATCH(R$1,'Justerad allokering kvv'!$B$1:$AF$1,0),FALSE)),VLOOKUP($B359,'Allokerad kvv'!$B$2:$AV$700,MATCH(R$1,'Allokerad kvv'!$B$1:$AV$1,0),FALSE),VLOOKUP($B359,'Justerad allokering kvv'!$B$1:$AG$700,MATCH(R$1,'Justerad allokering kvv'!$B$1:$AF$1,0),FALSE)))</f>
        <v>2.8563200000000002</v>
      </c>
      <c r="S359">
        <f>IF($B359=" ","",IF(ISERROR(1/VLOOKUP($B359,'Justerad allokering kvv'!$B$1:$AG$700,MATCH(S$1,'Justerad allokering kvv'!$B$1:$AF$1,0),FALSE)),VLOOKUP($B359,'Allokerad kvv'!$B$2:$AV$700,MATCH(S$1,'Allokerad kvv'!$B$1:$AV$1,0),FALSE),VLOOKUP($B359,'Justerad allokering kvv'!$B$1:$AG$700,MATCH(S$1,'Justerad allokering kvv'!$B$1:$AF$1,0),FALSE)))</f>
        <v>0</v>
      </c>
      <c r="T359">
        <f>IF($B359=" ","",IF(ISERROR(1/VLOOKUP($B359,'Justerad allokering kvv'!$B$1:$AG$700,MATCH(T$1,'Justerad allokering kvv'!$B$1:$AF$1,0),FALSE)),VLOOKUP($B359,'Allokerad kvv'!$B$2:$AV$700,MATCH(T$1,'Allokerad kvv'!$B$1:$AV$1,0),FALSE),VLOOKUP($B359,'Justerad allokering kvv'!$B$1:$AG$700,MATCH(T$1,'Justerad allokering kvv'!$B$1:$AF$1,0),FALSE)))</f>
        <v>0</v>
      </c>
      <c r="U359">
        <f>IF($B359=" ","",IF(ISERROR(1/VLOOKUP($B359,'Justerad allokering kvv'!$B$1:$AG$700,MATCH(U$1,'Justerad allokering kvv'!$B$1:$AF$1,0),FALSE)),VLOOKUP($B359,'Allokerad kvv'!$B$2:$AV$700,MATCH(U$1,'Allokerad kvv'!$B$1:$AV$1,0),FALSE),VLOOKUP($B359,'Justerad allokering kvv'!$B$1:$AG$700,MATCH(U$1,'Justerad allokering kvv'!$B$1:$AF$1,0),FALSE)))</f>
        <v>0</v>
      </c>
      <c r="V359">
        <f>IF($B359=" ","",IF(ISERROR(1/VLOOKUP($B359,'Justerad allokering kvv'!$B$1:$AG$700,MATCH(V$1,'Justerad allokering kvv'!$B$1:$AF$1,0),FALSE)),VLOOKUP($B359,'Allokerad kvv'!$B$2:$AV$700,MATCH(V$1,'Allokerad kvv'!$B$1:$AV$1,0),FALSE),VLOOKUP($B359,'Justerad allokering kvv'!$B$1:$AG$700,MATCH(V$1,'Justerad allokering kvv'!$B$1:$AF$1,0),FALSE)))</f>
        <v>0</v>
      </c>
      <c r="W359">
        <f>IF($B359=" ","",IF(ISERROR(1/VLOOKUP($B359,'Justerad allokering kvv'!$B$1:$AG$700,MATCH(W$1,'Justerad allokering kvv'!$B$1:$AF$1,0),FALSE)),VLOOKUP($B359,'Allokerad kvv'!$B$2:$AV$700,MATCH(W$1,'Allokerad kvv'!$B$1:$AV$1,0),FALSE),VLOOKUP($B359,'Justerad allokering kvv'!$B$1:$AG$700,MATCH(W$1,'Justerad allokering kvv'!$B$1:$AF$1,0),FALSE)))</f>
        <v>0</v>
      </c>
      <c r="X359">
        <f>IF($B359=" ","",IF(ISERROR(1/VLOOKUP($B359,'Justerad allokering kvv'!$B$1:$AG$700,MATCH(X$1,'Justerad allokering kvv'!$B$1:$AF$1,0),FALSE)),VLOOKUP($B359,'Allokerad kvv'!$B$2:$AV$700,MATCH(X$1,'Allokerad kvv'!$B$1:$AV$1,0),FALSE),VLOOKUP($B359,'Justerad allokering kvv'!$B$1:$AG$700,MATCH(X$1,'Justerad allokering kvv'!$B$1:$AF$1,0),FALSE)))</f>
        <v>0</v>
      </c>
      <c r="Y359">
        <f>IF($B359=" ","",IF(ISERROR(1/VLOOKUP($B359,'Justerad allokering kvv'!$B$1:$AG$700,MATCH(Y$1,'Justerad allokering kvv'!$B$1:$AF$1,0),FALSE)),VLOOKUP($B359,'Allokerad kvv'!$B$2:$AV$700,MATCH(Y$1,'Allokerad kvv'!$B$1:$AV$1,0),FALSE),VLOOKUP($B359,'Justerad allokering kvv'!$B$1:$AG$700,MATCH(Y$1,'Justerad allokering kvv'!$B$1:$AF$1,0),FALSE)))</f>
        <v>0</v>
      </c>
      <c r="AB359">
        <f>IFERROR(VLOOKUP($B359,Kraftvärmeprod!$B$1:$AO$424,MATCH("Tillförd energi från rökgaskondensering (GWh)",Kraftvärmeprod!$B$1:$AG$1,0),FALSE)/1,0)</f>
        <v>14.4</v>
      </c>
      <c r="AE359" s="122">
        <f t="shared" si="20"/>
        <v>95.233836000000011</v>
      </c>
      <c r="AG359">
        <f t="shared" si="21"/>
        <v>92.377516000000014</v>
      </c>
      <c r="AH359">
        <f t="shared" si="22"/>
        <v>77.977516000000008</v>
      </c>
      <c r="AI359">
        <f>IF(AH359=0,"",AH359/VLOOKUP(B359,Kraftvärmeprod!$B$1:$BC$480,MATCH("Summa tillförd energi exklusive rökgaskondensering",Kraftvärmeprod!$B$1:$BC$1,0),FALSE))</f>
        <v>0.71407981684981692</v>
      </c>
      <c r="AK359">
        <f t="shared" si="23"/>
        <v>73.406323999999998</v>
      </c>
    </row>
    <row r="360" spans="1:37" x14ac:dyDescent="0.25">
      <c r="A360" s="2" t="s">
        <v>542</v>
      </c>
      <c r="B360" s="2" t="s">
        <v>543</v>
      </c>
      <c r="C360">
        <f>IF($B360=" ","",IF(ISERROR(1/VLOOKUP($B360,'Justerad allokering kvv'!$B$1:$AG$700,MATCH(C$1,'Justerad allokering kvv'!$B$1:$AF$1,0),FALSE)),VLOOKUP($B360,'Allokerad kvv'!$B$2:$AV$700,MATCH(C$1,'Allokerad kvv'!$B$1:$AV$1,0),FALSE),VLOOKUP($B360,'Justerad allokering kvv'!$B$1:$AG$700,MATCH(C$1,'Justerad allokering kvv'!$B$1:$AF$1,0),FALSE)))</f>
        <v>0</v>
      </c>
      <c r="D360">
        <f>IF($B360=" ","",IF(ISERROR(1/VLOOKUP($B360,'Justerad allokering kvv'!$B$1:$AG$700,MATCH(D$1,'Justerad allokering kvv'!$B$1:$AF$1,0),FALSE)),VLOOKUP($B360,'Allokerad kvv'!$B$2:$AV$700,MATCH(D$1,'Allokerad kvv'!$B$1:$AV$1,0),FALSE),VLOOKUP($B360,'Justerad allokering kvv'!$B$1:$AG$700,MATCH(D$1,'Justerad allokering kvv'!$B$1:$AF$1,0),FALSE)))</f>
        <v>0</v>
      </c>
      <c r="E360">
        <f>IF($B360=" ","",IF(ISERROR(1/VLOOKUP($B360,'Justerad allokering kvv'!$B$1:$AG$700,MATCH(E$1,'Justerad allokering kvv'!$B$1:$AF$1,0),FALSE)),VLOOKUP($B360,'Allokerad kvv'!$B$2:$AV$700,MATCH(E$1,'Allokerad kvv'!$B$1:$AV$1,0),FALSE),VLOOKUP($B360,'Justerad allokering kvv'!$B$1:$AG$700,MATCH(E$1,'Justerad allokering kvv'!$B$1:$AF$1,0),FALSE)))</f>
        <v>0</v>
      </c>
      <c r="F360">
        <f>IF($B360=" ","",IF(ISERROR(1/VLOOKUP($B360,'Justerad allokering kvv'!$B$1:$AG$700,MATCH(F$1,'Justerad allokering kvv'!$B$1:$AF$1,0),FALSE)),VLOOKUP($B360,'Allokerad kvv'!$B$2:$AV$700,MATCH(F$1,'Allokerad kvv'!$B$1:$AV$1,0),FALSE),VLOOKUP($B360,'Justerad allokering kvv'!$B$1:$AG$700,MATCH(F$1,'Justerad allokering kvv'!$B$1:$AF$1,0),FALSE)))</f>
        <v>0</v>
      </c>
      <c r="G360">
        <f>IF($B360=" ","",IF(ISERROR(1/VLOOKUP($B360,'Justerad allokering kvv'!$B$1:$AG$700,MATCH(G$1,'Justerad allokering kvv'!$B$1:$AF$1,0),FALSE)),VLOOKUP($B360,'Allokerad kvv'!$B$2:$AV$700,MATCH(G$1,'Allokerad kvv'!$B$1:$AV$1,0),FALSE),VLOOKUP($B360,'Justerad allokering kvv'!$B$1:$AG$700,MATCH(G$1,'Justerad allokering kvv'!$B$1:$AF$1,0),FALSE)))</f>
        <v>0</v>
      </c>
      <c r="H360">
        <f>IF($B360=" ","",IF(ISERROR(1/VLOOKUP($B360,'Justerad allokering kvv'!$B$1:$AG$700,MATCH(H$1,'Justerad allokering kvv'!$B$1:$AF$1,0),FALSE)),VLOOKUP($B360,'Allokerad kvv'!$B$2:$AV$700,MATCH(H$1,'Allokerad kvv'!$B$1:$AV$1,0),FALSE),VLOOKUP($B360,'Justerad allokering kvv'!$B$1:$AG$700,MATCH(H$1,'Justerad allokering kvv'!$B$1:$AF$1,0),FALSE)))</f>
        <v>0</v>
      </c>
      <c r="I360">
        <f>IF($B360=" ","",IF(ISERROR(1/VLOOKUP($B360,'Justerad allokering kvv'!$B$1:$AG$700,MATCH(I$1,'Justerad allokering kvv'!$B$1:$AF$1,0),FALSE)),VLOOKUP($B360,'Allokerad kvv'!$B$2:$AV$700,MATCH(I$1,'Allokerad kvv'!$B$1:$AV$1,0),FALSE),VLOOKUP($B360,'Justerad allokering kvv'!$B$1:$AG$700,MATCH(I$1,'Justerad allokering kvv'!$B$1:$AF$1,0),FALSE)))</f>
        <v>0</v>
      </c>
      <c r="J360">
        <f>IF($B360=" ","",IF(ISERROR(1/VLOOKUP($B360,'Justerad allokering kvv'!$B$1:$AG$700,MATCH(J$1,'Justerad allokering kvv'!$B$1:$AF$1,0),FALSE)),VLOOKUP($B360,'Allokerad kvv'!$B$2:$AV$700,MATCH(J$1,'Allokerad kvv'!$B$1:$AV$1,0),FALSE),VLOOKUP($B360,'Justerad allokering kvv'!$B$1:$AG$700,MATCH(J$1,'Justerad allokering kvv'!$B$1:$AF$1,0),FALSE)))</f>
        <v>0</v>
      </c>
      <c r="K360">
        <f>IF($B360=" ","",IF(ISERROR(1/VLOOKUP($B360,'Justerad allokering kvv'!$B$1:$AG$700,MATCH(K$1,'Justerad allokering kvv'!$B$1:$AF$1,0),FALSE)),VLOOKUP($B360,'Allokerad kvv'!$B$2:$AV$700,MATCH(K$1,'Allokerad kvv'!$B$1:$AV$1,0),FALSE),VLOOKUP($B360,'Justerad allokering kvv'!$B$1:$AG$700,MATCH(K$1,'Justerad allokering kvv'!$B$1:$AF$1,0),FALSE)))</f>
        <v>0</v>
      </c>
      <c r="L360">
        <f>IF($B360=" ","",IF(ISERROR(1/VLOOKUP($B360,'Justerad allokering kvv'!$B$1:$AG$700,MATCH(L$1,'Justerad allokering kvv'!$B$1:$AF$1,0),FALSE)),VLOOKUP($B360,'Allokerad kvv'!$B$2:$AV$700,MATCH(L$1,'Allokerad kvv'!$B$1:$AV$1,0),FALSE),VLOOKUP($B360,'Justerad allokering kvv'!$B$1:$AG$700,MATCH(L$1,'Justerad allokering kvv'!$B$1:$AF$1,0),FALSE)))</f>
        <v>0</v>
      </c>
      <c r="M360">
        <f>IF($B360=" ","",IF(ISERROR(1/VLOOKUP($B360,'Justerad allokering kvv'!$B$1:$AG$700,MATCH(M$1,'Justerad allokering kvv'!$B$1:$AF$1,0),FALSE)),VLOOKUP($B360,'Allokerad kvv'!$B$2:$AV$700,MATCH(M$1,'Allokerad kvv'!$B$1:$AV$1,0),FALSE),VLOOKUP($B360,'Justerad allokering kvv'!$B$1:$AG$700,MATCH(M$1,'Justerad allokering kvv'!$B$1:$AF$1,0),FALSE)))</f>
        <v>0</v>
      </c>
      <c r="N360">
        <f>IF($B360=" ","",IF(ISERROR(1/VLOOKUP($B360,'Justerad allokering kvv'!$B$1:$AG$700,MATCH(N$1,'Justerad allokering kvv'!$B$1:$AF$1,0),FALSE)),VLOOKUP($B360,'Allokerad kvv'!$B$2:$AV$700,MATCH(N$1,'Allokerad kvv'!$B$1:$AV$1,0),FALSE),VLOOKUP($B360,'Justerad allokering kvv'!$B$1:$AG$700,MATCH(N$1,'Justerad allokering kvv'!$B$1:$AF$1,0),FALSE)))</f>
        <v>0</v>
      </c>
      <c r="O360">
        <f>IF($B360=" ","",IF(ISERROR(1/VLOOKUP($B360,'Justerad allokering kvv'!$B$1:$AG$700,MATCH(O$1,'Justerad allokering kvv'!$B$1:$AF$1,0),FALSE)),VLOOKUP($B360,'Allokerad kvv'!$B$2:$AV$700,MATCH(O$1,'Allokerad kvv'!$B$1:$AV$1,0),FALSE),VLOOKUP($B360,'Justerad allokering kvv'!$B$1:$AG$700,MATCH(O$1,'Justerad allokering kvv'!$B$1:$AF$1,0),FALSE)))</f>
        <v>0</v>
      </c>
      <c r="P360">
        <f>IF($B360=" ","",IF(ISERROR(1/VLOOKUP($B360,'Justerad allokering kvv'!$B$1:$AG$700,MATCH(P$1,'Justerad allokering kvv'!$B$1:$AF$1,0),FALSE)),VLOOKUP($B360,'Allokerad kvv'!$B$2:$AV$700,MATCH(P$1,'Allokerad kvv'!$B$1:$AV$1,0),FALSE),VLOOKUP($B360,'Justerad allokering kvv'!$B$1:$AG$700,MATCH(P$1,'Justerad allokering kvv'!$B$1:$AF$1,0),FALSE)))</f>
        <v>0</v>
      </c>
      <c r="Q360">
        <f>IF($B360=" ","",IF(ISERROR(1/VLOOKUP($B360,'Justerad allokering kvv'!$B$1:$AG$700,MATCH(Q$1,'Justerad allokering kvv'!$B$1:$AF$1,0),FALSE)),VLOOKUP($B360,'Allokerad kvv'!$B$2:$AV$700,MATCH(Q$1,'Allokerad kvv'!$B$1:$AV$1,0),FALSE),VLOOKUP($B360,'Justerad allokering kvv'!$B$1:$AG$700,MATCH(Q$1,'Justerad allokering kvv'!$B$1:$AF$1,0),FALSE)))</f>
        <v>0</v>
      </c>
      <c r="R360">
        <f>IF($B360=" ","",IF(ISERROR(1/VLOOKUP($B360,'Justerad allokering kvv'!$B$1:$AG$700,MATCH(R$1,'Justerad allokering kvv'!$B$1:$AF$1,0),FALSE)),VLOOKUP($B360,'Allokerad kvv'!$B$2:$AV$700,MATCH(R$1,'Allokerad kvv'!$B$1:$AV$1,0),FALSE),VLOOKUP($B360,'Justerad allokering kvv'!$B$1:$AG$700,MATCH(R$1,'Justerad allokering kvv'!$B$1:$AF$1,0),FALSE)))</f>
        <v>0</v>
      </c>
      <c r="S360">
        <f>IF($B360=" ","",IF(ISERROR(1/VLOOKUP($B360,'Justerad allokering kvv'!$B$1:$AG$700,MATCH(S$1,'Justerad allokering kvv'!$B$1:$AF$1,0),FALSE)),VLOOKUP($B360,'Allokerad kvv'!$B$2:$AV$700,MATCH(S$1,'Allokerad kvv'!$B$1:$AV$1,0),FALSE),VLOOKUP($B360,'Justerad allokering kvv'!$B$1:$AG$700,MATCH(S$1,'Justerad allokering kvv'!$B$1:$AF$1,0),FALSE)))</f>
        <v>0</v>
      </c>
      <c r="T360">
        <f>IF($B360=" ","",IF(ISERROR(1/VLOOKUP($B360,'Justerad allokering kvv'!$B$1:$AG$700,MATCH(T$1,'Justerad allokering kvv'!$B$1:$AF$1,0),FALSE)),VLOOKUP($B360,'Allokerad kvv'!$B$2:$AV$700,MATCH(T$1,'Allokerad kvv'!$B$1:$AV$1,0),FALSE),VLOOKUP($B360,'Justerad allokering kvv'!$B$1:$AG$700,MATCH(T$1,'Justerad allokering kvv'!$B$1:$AF$1,0),FALSE)))</f>
        <v>0</v>
      </c>
      <c r="U360">
        <f>IF($B360=" ","",IF(ISERROR(1/VLOOKUP($B360,'Justerad allokering kvv'!$B$1:$AG$700,MATCH(U$1,'Justerad allokering kvv'!$B$1:$AF$1,0),FALSE)),VLOOKUP($B360,'Allokerad kvv'!$B$2:$AV$700,MATCH(U$1,'Allokerad kvv'!$B$1:$AV$1,0),FALSE),VLOOKUP($B360,'Justerad allokering kvv'!$B$1:$AG$700,MATCH(U$1,'Justerad allokering kvv'!$B$1:$AF$1,0),FALSE)))</f>
        <v>0</v>
      </c>
      <c r="V360">
        <f>IF($B360=" ","",IF(ISERROR(1/VLOOKUP($B360,'Justerad allokering kvv'!$B$1:$AG$700,MATCH(V$1,'Justerad allokering kvv'!$B$1:$AF$1,0),FALSE)),VLOOKUP($B360,'Allokerad kvv'!$B$2:$AV$700,MATCH(V$1,'Allokerad kvv'!$B$1:$AV$1,0),FALSE),VLOOKUP($B360,'Justerad allokering kvv'!$B$1:$AG$700,MATCH(V$1,'Justerad allokering kvv'!$B$1:$AF$1,0),FALSE)))</f>
        <v>0</v>
      </c>
      <c r="W360">
        <f>IF($B360=" ","",IF(ISERROR(1/VLOOKUP($B360,'Justerad allokering kvv'!$B$1:$AG$700,MATCH(W$1,'Justerad allokering kvv'!$B$1:$AF$1,0),FALSE)),VLOOKUP($B360,'Allokerad kvv'!$B$2:$AV$700,MATCH(W$1,'Allokerad kvv'!$B$1:$AV$1,0),FALSE),VLOOKUP($B360,'Justerad allokering kvv'!$B$1:$AG$700,MATCH(W$1,'Justerad allokering kvv'!$B$1:$AF$1,0),FALSE)))</f>
        <v>0</v>
      </c>
      <c r="X360">
        <f>IF($B360=" ","",IF(ISERROR(1/VLOOKUP($B360,'Justerad allokering kvv'!$B$1:$AG$700,MATCH(X$1,'Justerad allokering kvv'!$B$1:$AF$1,0),FALSE)),VLOOKUP($B360,'Allokerad kvv'!$B$2:$AV$700,MATCH(X$1,'Allokerad kvv'!$B$1:$AV$1,0),FALSE),VLOOKUP($B360,'Justerad allokering kvv'!$B$1:$AG$700,MATCH(X$1,'Justerad allokering kvv'!$B$1:$AF$1,0),FALSE)))</f>
        <v>0</v>
      </c>
      <c r="Y360">
        <f>IF($B360=" ","",IF(ISERROR(1/VLOOKUP($B360,'Justerad allokering kvv'!$B$1:$AG$700,MATCH(Y$1,'Justerad allokering kvv'!$B$1:$AF$1,0),FALSE)),VLOOKUP($B360,'Allokerad kvv'!$B$2:$AV$700,MATCH(Y$1,'Allokerad kvv'!$B$1:$AV$1,0),FALSE),VLOOKUP($B360,'Justerad allokering kvv'!$B$1:$AG$700,MATCH(Y$1,'Justerad allokering kvv'!$B$1:$AF$1,0),FALSE)))</f>
        <v>0</v>
      </c>
      <c r="AB360">
        <f>IFERROR(VLOOKUP($B360,Kraftvärmeprod!$B$1:$AO$424,MATCH("Tillförd energi från rökgaskondensering (GWh)",Kraftvärmeprod!$B$1:$AG$1,0),FALSE)/1,0)</f>
        <v>0</v>
      </c>
      <c r="AE360" s="122">
        <f t="shared" si="20"/>
        <v>0</v>
      </c>
      <c r="AG360">
        <f t="shared" si="21"/>
        <v>0</v>
      </c>
      <c r="AH360">
        <f t="shared" si="22"/>
        <v>0</v>
      </c>
      <c r="AI360" t="str">
        <f>IF(AH360=0,"",AH360/VLOOKUP(B360,Kraftvärmeprod!$B$1:$BC$480,MATCH("Summa tillförd energi exklusive rökgaskondensering",Kraftvärmeprod!$B$1:$BC$1,0),FALSE))</f>
        <v/>
      </c>
      <c r="AK360">
        <f t="shared" si="23"/>
        <v>0</v>
      </c>
    </row>
    <row r="361" spans="1:37" x14ac:dyDescent="0.25">
      <c r="A361" s="2" t="s">
        <v>542</v>
      </c>
      <c r="B361" s="2" t="s">
        <v>544</v>
      </c>
      <c r="C361">
        <f>IF($B361=" ","",IF(ISERROR(1/VLOOKUP($B361,'Justerad allokering kvv'!$B$1:$AG$700,MATCH(C$1,'Justerad allokering kvv'!$B$1:$AF$1,0),FALSE)),VLOOKUP($B361,'Allokerad kvv'!$B$2:$AV$700,MATCH(C$1,'Allokerad kvv'!$B$1:$AV$1,0),FALSE),VLOOKUP($B361,'Justerad allokering kvv'!$B$1:$AG$700,MATCH(C$1,'Justerad allokering kvv'!$B$1:$AF$1,0),FALSE)))</f>
        <v>0</v>
      </c>
      <c r="D361">
        <f>IF($B361=" ","",IF(ISERROR(1/VLOOKUP($B361,'Justerad allokering kvv'!$B$1:$AG$700,MATCH(D$1,'Justerad allokering kvv'!$B$1:$AF$1,0),FALSE)),VLOOKUP($B361,'Allokerad kvv'!$B$2:$AV$700,MATCH(D$1,'Allokerad kvv'!$B$1:$AV$1,0),FALSE),VLOOKUP($B361,'Justerad allokering kvv'!$B$1:$AG$700,MATCH(D$1,'Justerad allokering kvv'!$B$1:$AF$1,0),FALSE)))</f>
        <v>0</v>
      </c>
      <c r="E361">
        <f>IF($B361=" ","",IF(ISERROR(1/VLOOKUP($B361,'Justerad allokering kvv'!$B$1:$AG$700,MATCH(E$1,'Justerad allokering kvv'!$B$1:$AF$1,0),FALSE)),VLOOKUP($B361,'Allokerad kvv'!$B$2:$AV$700,MATCH(E$1,'Allokerad kvv'!$B$1:$AV$1,0),FALSE),VLOOKUP($B361,'Justerad allokering kvv'!$B$1:$AG$700,MATCH(E$1,'Justerad allokering kvv'!$B$1:$AF$1,0),FALSE)))</f>
        <v>0</v>
      </c>
      <c r="F361">
        <f>IF($B361=" ","",IF(ISERROR(1/VLOOKUP($B361,'Justerad allokering kvv'!$B$1:$AG$700,MATCH(F$1,'Justerad allokering kvv'!$B$1:$AF$1,0),FALSE)),VLOOKUP($B361,'Allokerad kvv'!$B$2:$AV$700,MATCH(F$1,'Allokerad kvv'!$B$1:$AV$1,0),FALSE),VLOOKUP($B361,'Justerad allokering kvv'!$B$1:$AG$700,MATCH(F$1,'Justerad allokering kvv'!$B$1:$AF$1,0),FALSE)))</f>
        <v>0</v>
      </c>
      <c r="G361">
        <f>IF($B361=" ","",IF(ISERROR(1/VLOOKUP($B361,'Justerad allokering kvv'!$B$1:$AG$700,MATCH(G$1,'Justerad allokering kvv'!$B$1:$AF$1,0),FALSE)),VLOOKUP($B361,'Allokerad kvv'!$B$2:$AV$700,MATCH(G$1,'Allokerad kvv'!$B$1:$AV$1,0),FALSE),VLOOKUP($B361,'Justerad allokering kvv'!$B$1:$AG$700,MATCH(G$1,'Justerad allokering kvv'!$B$1:$AF$1,0),FALSE)))</f>
        <v>0</v>
      </c>
      <c r="H361">
        <f>IF($B361=" ","",IF(ISERROR(1/VLOOKUP($B361,'Justerad allokering kvv'!$B$1:$AG$700,MATCH(H$1,'Justerad allokering kvv'!$B$1:$AF$1,0),FALSE)),VLOOKUP($B361,'Allokerad kvv'!$B$2:$AV$700,MATCH(H$1,'Allokerad kvv'!$B$1:$AV$1,0),FALSE),VLOOKUP($B361,'Justerad allokering kvv'!$B$1:$AG$700,MATCH(H$1,'Justerad allokering kvv'!$B$1:$AF$1,0),FALSE)))</f>
        <v>0</v>
      </c>
      <c r="I361">
        <f>IF($B361=" ","",IF(ISERROR(1/VLOOKUP($B361,'Justerad allokering kvv'!$B$1:$AG$700,MATCH(I$1,'Justerad allokering kvv'!$B$1:$AF$1,0),FALSE)),VLOOKUP($B361,'Allokerad kvv'!$B$2:$AV$700,MATCH(I$1,'Allokerad kvv'!$B$1:$AV$1,0),FALSE),VLOOKUP($B361,'Justerad allokering kvv'!$B$1:$AG$700,MATCH(I$1,'Justerad allokering kvv'!$B$1:$AF$1,0),FALSE)))</f>
        <v>0</v>
      </c>
      <c r="J361">
        <f>IF($B361=" ","",IF(ISERROR(1/VLOOKUP($B361,'Justerad allokering kvv'!$B$1:$AG$700,MATCH(J$1,'Justerad allokering kvv'!$B$1:$AF$1,0),FALSE)),VLOOKUP($B361,'Allokerad kvv'!$B$2:$AV$700,MATCH(J$1,'Allokerad kvv'!$B$1:$AV$1,0),FALSE),VLOOKUP($B361,'Justerad allokering kvv'!$B$1:$AG$700,MATCH(J$1,'Justerad allokering kvv'!$B$1:$AF$1,0),FALSE)))</f>
        <v>0</v>
      </c>
      <c r="K361">
        <f>IF($B361=" ","",IF(ISERROR(1/VLOOKUP($B361,'Justerad allokering kvv'!$B$1:$AG$700,MATCH(K$1,'Justerad allokering kvv'!$B$1:$AF$1,0),FALSE)),VLOOKUP($B361,'Allokerad kvv'!$B$2:$AV$700,MATCH(K$1,'Allokerad kvv'!$B$1:$AV$1,0),FALSE),VLOOKUP($B361,'Justerad allokering kvv'!$B$1:$AG$700,MATCH(K$1,'Justerad allokering kvv'!$B$1:$AF$1,0),FALSE)))</f>
        <v>0</v>
      </c>
      <c r="L361">
        <f>IF($B361=" ","",IF(ISERROR(1/VLOOKUP($B361,'Justerad allokering kvv'!$B$1:$AG$700,MATCH(L$1,'Justerad allokering kvv'!$B$1:$AF$1,0),FALSE)),VLOOKUP($B361,'Allokerad kvv'!$B$2:$AV$700,MATCH(L$1,'Allokerad kvv'!$B$1:$AV$1,0),FALSE),VLOOKUP($B361,'Justerad allokering kvv'!$B$1:$AG$700,MATCH(L$1,'Justerad allokering kvv'!$B$1:$AF$1,0),FALSE)))</f>
        <v>0</v>
      </c>
      <c r="M361">
        <f>IF($B361=" ","",IF(ISERROR(1/VLOOKUP($B361,'Justerad allokering kvv'!$B$1:$AG$700,MATCH(M$1,'Justerad allokering kvv'!$B$1:$AF$1,0),FALSE)),VLOOKUP($B361,'Allokerad kvv'!$B$2:$AV$700,MATCH(M$1,'Allokerad kvv'!$B$1:$AV$1,0),FALSE),VLOOKUP($B361,'Justerad allokering kvv'!$B$1:$AG$700,MATCH(M$1,'Justerad allokering kvv'!$B$1:$AF$1,0),FALSE)))</f>
        <v>0</v>
      </c>
      <c r="N361">
        <f>IF($B361=" ","",IF(ISERROR(1/VLOOKUP($B361,'Justerad allokering kvv'!$B$1:$AG$700,MATCH(N$1,'Justerad allokering kvv'!$B$1:$AF$1,0),FALSE)),VLOOKUP($B361,'Allokerad kvv'!$B$2:$AV$700,MATCH(N$1,'Allokerad kvv'!$B$1:$AV$1,0),FALSE),VLOOKUP($B361,'Justerad allokering kvv'!$B$1:$AG$700,MATCH(N$1,'Justerad allokering kvv'!$B$1:$AF$1,0),FALSE)))</f>
        <v>0</v>
      </c>
      <c r="O361">
        <f>IF($B361=" ","",IF(ISERROR(1/VLOOKUP($B361,'Justerad allokering kvv'!$B$1:$AG$700,MATCH(O$1,'Justerad allokering kvv'!$B$1:$AF$1,0),FALSE)),VLOOKUP($B361,'Allokerad kvv'!$B$2:$AV$700,MATCH(O$1,'Allokerad kvv'!$B$1:$AV$1,0),FALSE),VLOOKUP($B361,'Justerad allokering kvv'!$B$1:$AG$700,MATCH(O$1,'Justerad allokering kvv'!$B$1:$AF$1,0),FALSE)))</f>
        <v>0</v>
      </c>
      <c r="P361">
        <f>IF($B361=" ","",IF(ISERROR(1/VLOOKUP($B361,'Justerad allokering kvv'!$B$1:$AG$700,MATCH(P$1,'Justerad allokering kvv'!$B$1:$AF$1,0),FALSE)),VLOOKUP($B361,'Allokerad kvv'!$B$2:$AV$700,MATCH(P$1,'Allokerad kvv'!$B$1:$AV$1,0),FALSE),VLOOKUP($B361,'Justerad allokering kvv'!$B$1:$AG$700,MATCH(P$1,'Justerad allokering kvv'!$B$1:$AF$1,0),FALSE)))</f>
        <v>0</v>
      </c>
      <c r="Q361">
        <f>IF($B361=" ","",IF(ISERROR(1/VLOOKUP($B361,'Justerad allokering kvv'!$B$1:$AG$700,MATCH(Q$1,'Justerad allokering kvv'!$B$1:$AF$1,0),FALSE)),VLOOKUP($B361,'Allokerad kvv'!$B$2:$AV$700,MATCH(Q$1,'Allokerad kvv'!$B$1:$AV$1,0),FALSE),VLOOKUP($B361,'Justerad allokering kvv'!$B$1:$AG$700,MATCH(Q$1,'Justerad allokering kvv'!$B$1:$AF$1,0),FALSE)))</f>
        <v>0</v>
      </c>
      <c r="R361">
        <f>IF($B361=" ","",IF(ISERROR(1/VLOOKUP($B361,'Justerad allokering kvv'!$B$1:$AG$700,MATCH(R$1,'Justerad allokering kvv'!$B$1:$AF$1,0),FALSE)),VLOOKUP($B361,'Allokerad kvv'!$B$2:$AV$700,MATCH(R$1,'Allokerad kvv'!$B$1:$AV$1,0),FALSE),VLOOKUP($B361,'Justerad allokering kvv'!$B$1:$AG$700,MATCH(R$1,'Justerad allokering kvv'!$B$1:$AF$1,0),FALSE)))</f>
        <v>0</v>
      </c>
      <c r="S361">
        <f>IF($B361=" ","",IF(ISERROR(1/VLOOKUP($B361,'Justerad allokering kvv'!$B$1:$AG$700,MATCH(S$1,'Justerad allokering kvv'!$B$1:$AF$1,0),FALSE)),VLOOKUP($B361,'Allokerad kvv'!$B$2:$AV$700,MATCH(S$1,'Allokerad kvv'!$B$1:$AV$1,0),FALSE),VLOOKUP($B361,'Justerad allokering kvv'!$B$1:$AG$700,MATCH(S$1,'Justerad allokering kvv'!$B$1:$AF$1,0),FALSE)))</f>
        <v>0</v>
      </c>
      <c r="T361">
        <f>IF($B361=" ","",IF(ISERROR(1/VLOOKUP($B361,'Justerad allokering kvv'!$B$1:$AG$700,MATCH(T$1,'Justerad allokering kvv'!$B$1:$AF$1,0),FALSE)),VLOOKUP($B361,'Allokerad kvv'!$B$2:$AV$700,MATCH(T$1,'Allokerad kvv'!$B$1:$AV$1,0),FALSE),VLOOKUP($B361,'Justerad allokering kvv'!$B$1:$AG$700,MATCH(T$1,'Justerad allokering kvv'!$B$1:$AF$1,0),FALSE)))</f>
        <v>0</v>
      </c>
      <c r="U361">
        <f>IF($B361=" ","",IF(ISERROR(1/VLOOKUP($B361,'Justerad allokering kvv'!$B$1:$AG$700,MATCH(U$1,'Justerad allokering kvv'!$B$1:$AF$1,0),FALSE)),VLOOKUP($B361,'Allokerad kvv'!$B$2:$AV$700,MATCH(U$1,'Allokerad kvv'!$B$1:$AV$1,0),FALSE),VLOOKUP($B361,'Justerad allokering kvv'!$B$1:$AG$700,MATCH(U$1,'Justerad allokering kvv'!$B$1:$AF$1,0),FALSE)))</f>
        <v>0</v>
      </c>
      <c r="V361">
        <f>IF($B361=" ","",IF(ISERROR(1/VLOOKUP($B361,'Justerad allokering kvv'!$B$1:$AG$700,MATCH(V$1,'Justerad allokering kvv'!$B$1:$AF$1,0),FALSE)),VLOOKUP($B361,'Allokerad kvv'!$B$2:$AV$700,MATCH(V$1,'Allokerad kvv'!$B$1:$AV$1,0),FALSE),VLOOKUP($B361,'Justerad allokering kvv'!$B$1:$AG$700,MATCH(V$1,'Justerad allokering kvv'!$B$1:$AF$1,0),FALSE)))</f>
        <v>0</v>
      </c>
      <c r="W361">
        <f>IF($B361=" ","",IF(ISERROR(1/VLOOKUP($B361,'Justerad allokering kvv'!$B$1:$AG$700,MATCH(W$1,'Justerad allokering kvv'!$B$1:$AF$1,0),FALSE)),VLOOKUP($B361,'Allokerad kvv'!$B$2:$AV$700,MATCH(W$1,'Allokerad kvv'!$B$1:$AV$1,0),FALSE),VLOOKUP($B361,'Justerad allokering kvv'!$B$1:$AG$700,MATCH(W$1,'Justerad allokering kvv'!$B$1:$AF$1,0),FALSE)))</f>
        <v>0</v>
      </c>
      <c r="X361">
        <f>IF($B361=" ","",IF(ISERROR(1/VLOOKUP($B361,'Justerad allokering kvv'!$B$1:$AG$700,MATCH(X$1,'Justerad allokering kvv'!$B$1:$AF$1,0),FALSE)),VLOOKUP($B361,'Allokerad kvv'!$B$2:$AV$700,MATCH(X$1,'Allokerad kvv'!$B$1:$AV$1,0),FALSE),VLOOKUP($B361,'Justerad allokering kvv'!$B$1:$AG$700,MATCH(X$1,'Justerad allokering kvv'!$B$1:$AF$1,0),FALSE)))</f>
        <v>0</v>
      </c>
      <c r="Y361">
        <f>IF($B361=" ","",IF(ISERROR(1/VLOOKUP($B361,'Justerad allokering kvv'!$B$1:$AG$700,MATCH(Y$1,'Justerad allokering kvv'!$B$1:$AF$1,0),FALSE)),VLOOKUP($B361,'Allokerad kvv'!$B$2:$AV$700,MATCH(Y$1,'Allokerad kvv'!$B$1:$AV$1,0),FALSE),VLOOKUP($B361,'Justerad allokering kvv'!$B$1:$AG$700,MATCH(Y$1,'Justerad allokering kvv'!$B$1:$AF$1,0),FALSE)))</f>
        <v>0</v>
      </c>
      <c r="AB361">
        <f>IFERROR(VLOOKUP($B361,Kraftvärmeprod!$B$1:$AO$424,MATCH("Tillförd energi från rökgaskondensering (GWh)",Kraftvärmeprod!$B$1:$AG$1,0),FALSE)/1,0)</f>
        <v>0</v>
      </c>
      <c r="AE361" s="122">
        <f t="shared" si="20"/>
        <v>0</v>
      </c>
      <c r="AG361">
        <f t="shared" si="21"/>
        <v>0</v>
      </c>
      <c r="AH361">
        <f t="shared" si="22"/>
        <v>0</v>
      </c>
      <c r="AI361" t="str">
        <f>IF(AH361=0,"",AH361/VLOOKUP(B361,Kraftvärmeprod!$B$1:$BC$480,MATCH("Summa tillförd energi exklusive rökgaskondensering",Kraftvärmeprod!$B$1:$BC$1,0),FALSE))</f>
        <v/>
      </c>
      <c r="AK361">
        <f t="shared" si="23"/>
        <v>0</v>
      </c>
    </row>
    <row r="362" spans="1:37" x14ac:dyDescent="0.25">
      <c r="A362" s="2" t="s">
        <v>542</v>
      </c>
      <c r="B362" s="2" t="s">
        <v>545</v>
      </c>
      <c r="C362">
        <f>IF($B362=" ","",IF(ISERROR(1/VLOOKUP($B362,'Justerad allokering kvv'!$B$1:$AG$700,MATCH(C$1,'Justerad allokering kvv'!$B$1:$AF$1,0),FALSE)),VLOOKUP($B362,'Allokerad kvv'!$B$2:$AV$700,MATCH(C$1,'Allokerad kvv'!$B$1:$AV$1,0),FALSE),VLOOKUP($B362,'Justerad allokering kvv'!$B$1:$AG$700,MATCH(C$1,'Justerad allokering kvv'!$B$1:$AF$1,0),FALSE)))</f>
        <v>0</v>
      </c>
      <c r="D362">
        <f>IF($B362=" ","",IF(ISERROR(1/VLOOKUP($B362,'Justerad allokering kvv'!$B$1:$AG$700,MATCH(D$1,'Justerad allokering kvv'!$B$1:$AF$1,0),FALSE)),VLOOKUP($B362,'Allokerad kvv'!$B$2:$AV$700,MATCH(D$1,'Allokerad kvv'!$B$1:$AV$1,0),FALSE),VLOOKUP($B362,'Justerad allokering kvv'!$B$1:$AG$700,MATCH(D$1,'Justerad allokering kvv'!$B$1:$AF$1,0),FALSE)))</f>
        <v>0</v>
      </c>
      <c r="E362">
        <f>IF($B362=" ","",IF(ISERROR(1/VLOOKUP($B362,'Justerad allokering kvv'!$B$1:$AG$700,MATCH(E$1,'Justerad allokering kvv'!$B$1:$AF$1,0),FALSE)),VLOOKUP($B362,'Allokerad kvv'!$B$2:$AV$700,MATCH(E$1,'Allokerad kvv'!$B$1:$AV$1,0),FALSE),VLOOKUP($B362,'Justerad allokering kvv'!$B$1:$AG$700,MATCH(E$1,'Justerad allokering kvv'!$B$1:$AF$1,0),FALSE)))</f>
        <v>0</v>
      </c>
      <c r="F362">
        <f>IF($B362=" ","",IF(ISERROR(1/VLOOKUP($B362,'Justerad allokering kvv'!$B$1:$AG$700,MATCH(F$1,'Justerad allokering kvv'!$B$1:$AF$1,0),FALSE)),VLOOKUP($B362,'Allokerad kvv'!$B$2:$AV$700,MATCH(F$1,'Allokerad kvv'!$B$1:$AV$1,0),FALSE),VLOOKUP($B362,'Justerad allokering kvv'!$B$1:$AG$700,MATCH(F$1,'Justerad allokering kvv'!$B$1:$AF$1,0),FALSE)))</f>
        <v>0</v>
      </c>
      <c r="G362">
        <f>IF($B362=" ","",IF(ISERROR(1/VLOOKUP($B362,'Justerad allokering kvv'!$B$1:$AG$700,MATCH(G$1,'Justerad allokering kvv'!$B$1:$AF$1,0),FALSE)),VLOOKUP($B362,'Allokerad kvv'!$B$2:$AV$700,MATCH(G$1,'Allokerad kvv'!$B$1:$AV$1,0),FALSE),VLOOKUP($B362,'Justerad allokering kvv'!$B$1:$AG$700,MATCH(G$1,'Justerad allokering kvv'!$B$1:$AF$1,0),FALSE)))</f>
        <v>0</v>
      </c>
      <c r="H362">
        <f>IF($B362=" ","",IF(ISERROR(1/VLOOKUP($B362,'Justerad allokering kvv'!$B$1:$AG$700,MATCH(H$1,'Justerad allokering kvv'!$B$1:$AF$1,0),FALSE)),VLOOKUP($B362,'Allokerad kvv'!$B$2:$AV$700,MATCH(H$1,'Allokerad kvv'!$B$1:$AV$1,0),FALSE),VLOOKUP($B362,'Justerad allokering kvv'!$B$1:$AG$700,MATCH(H$1,'Justerad allokering kvv'!$B$1:$AF$1,0),FALSE)))</f>
        <v>0</v>
      </c>
      <c r="I362">
        <f>IF($B362=" ","",IF(ISERROR(1/VLOOKUP($B362,'Justerad allokering kvv'!$B$1:$AG$700,MATCH(I$1,'Justerad allokering kvv'!$B$1:$AF$1,0),FALSE)),VLOOKUP($B362,'Allokerad kvv'!$B$2:$AV$700,MATCH(I$1,'Allokerad kvv'!$B$1:$AV$1,0),FALSE),VLOOKUP($B362,'Justerad allokering kvv'!$B$1:$AG$700,MATCH(I$1,'Justerad allokering kvv'!$B$1:$AF$1,0),FALSE)))</f>
        <v>0</v>
      </c>
      <c r="J362">
        <f>IF($B362=" ","",IF(ISERROR(1/VLOOKUP($B362,'Justerad allokering kvv'!$B$1:$AG$700,MATCH(J$1,'Justerad allokering kvv'!$B$1:$AF$1,0),FALSE)),VLOOKUP($B362,'Allokerad kvv'!$B$2:$AV$700,MATCH(J$1,'Allokerad kvv'!$B$1:$AV$1,0),FALSE),VLOOKUP($B362,'Justerad allokering kvv'!$B$1:$AG$700,MATCH(J$1,'Justerad allokering kvv'!$B$1:$AF$1,0),FALSE)))</f>
        <v>0</v>
      </c>
      <c r="K362">
        <f>IF($B362=" ","",IF(ISERROR(1/VLOOKUP($B362,'Justerad allokering kvv'!$B$1:$AG$700,MATCH(K$1,'Justerad allokering kvv'!$B$1:$AF$1,0),FALSE)),VLOOKUP($B362,'Allokerad kvv'!$B$2:$AV$700,MATCH(K$1,'Allokerad kvv'!$B$1:$AV$1,0),FALSE),VLOOKUP($B362,'Justerad allokering kvv'!$B$1:$AG$700,MATCH(K$1,'Justerad allokering kvv'!$B$1:$AF$1,0),FALSE)))</f>
        <v>0</v>
      </c>
      <c r="L362">
        <f>IF($B362=" ","",IF(ISERROR(1/VLOOKUP($B362,'Justerad allokering kvv'!$B$1:$AG$700,MATCH(L$1,'Justerad allokering kvv'!$B$1:$AF$1,0),FALSE)),VLOOKUP($B362,'Allokerad kvv'!$B$2:$AV$700,MATCH(L$1,'Allokerad kvv'!$B$1:$AV$1,0),FALSE),VLOOKUP($B362,'Justerad allokering kvv'!$B$1:$AG$700,MATCH(L$1,'Justerad allokering kvv'!$B$1:$AF$1,0),FALSE)))</f>
        <v>0</v>
      </c>
      <c r="M362">
        <f>IF($B362=" ","",IF(ISERROR(1/VLOOKUP($B362,'Justerad allokering kvv'!$B$1:$AG$700,MATCH(M$1,'Justerad allokering kvv'!$B$1:$AF$1,0),FALSE)),VLOOKUP($B362,'Allokerad kvv'!$B$2:$AV$700,MATCH(M$1,'Allokerad kvv'!$B$1:$AV$1,0),FALSE),VLOOKUP($B362,'Justerad allokering kvv'!$B$1:$AG$700,MATCH(M$1,'Justerad allokering kvv'!$B$1:$AF$1,0),FALSE)))</f>
        <v>0</v>
      </c>
      <c r="N362">
        <f>IF($B362=" ","",IF(ISERROR(1/VLOOKUP($B362,'Justerad allokering kvv'!$B$1:$AG$700,MATCH(N$1,'Justerad allokering kvv'!$B$1:$AF$1,0),FALSE)),VLOOKUP($B362,'Allokerad kvv'!$B$2:$AV$700,MATCH(N$1,'Allokerad kvv'!$B$1:$AV$1,0),FALSE),VLOOKUP($B362,'Justerad allokering kvv'!$B$1:$AG$700,MATCH(N$1,'Justerad allokering kvv'!$B$1:$AF$1,0),FALSE)))</f>
        <v>0</v>
      </c>
      <c r="O362">
        <f>IF($B362=" ","",IF(ISERROR(1/VLOOKUP($B362,'Justerad allokering kvv'!$B$1:$AG$700,MATCH(O$1,'Justerad allokering kvv'!$B$1:$AF$1,0),FALSE)),VLOOKUP($B362,'Allokerad kvv'!$B$2:$AV$700,MATCH(O$1,'Allokerad kvv'!$B$1:$AV$1,0),FALSE),VLOOKUP($B362,'Justerad allokering kvv'!$B$1:$AG$700,MATCH(O$1,'Justerad allokering kvv'!$B$1:$AF$1,0),FALSE)))</f>
        <v>0</v>
      </c>
      <c r="P362">
        <f>IF($B362=" ","",IF(ISERROR(1/VLOOKUP($B362,'Justerad allokering kvv'!$B$1:$AG$700,MATCH(P$1,'Justerad allokering kvv'!$B$1:$AF$1,0),FALSE)),VLOOKUP($B362,'Allokerad kvv'!$B$2:$AV$700,MATCH(P$1,'Allokerad kvv'!$B$1:$AV$1,0),FALSE),VLOOKUP($B362,'Justerad allokering kvv'!$B$1:$AG$700,MATCH(P$1,'Justerad allokering kvv'!$B$1:$AF$1,0),FALSE)))</f>
        <v>0</v>
      </c>
      <c r="Q362">
        <f>IF($B362=" ","",IF(ISERROR(1/VLOOKUP($B362,'Justerad allokering kvv'!$B$1:$AG$700,MATCH(Q$1,'Justerad allokering kvv'!$B$1:$AF$1,0),FALSE)),VLOOKUP($B362,'Allokerad kvv'!$B$2:$AV$700,MATCH(Q$1,'Allokerad kvv'!$B$1:$AV$1,0),FALSE),VLOOKUP($B362,'Justerad allokering kvv'!$B$1:$AG$700,MATCH(Q$1,'Justerad allokering kvv'!$B$1:$AF$1,0),FALSE)))</f>
        <v>0</v>
      </c>
      <c r="R362">
        <f>IF($B362=" ","",IF(ISERROR(1/VLOOKUP($B362,'Justerad allokering kvv'!$B$1:$AG$700,MATCH(R$1,'Justerad allokering kvv'!$B$1:$AF$1,0),FALSE)),VLOOKUP($B362,'Allokerad kvv'!$B$2:$AV$700,MATCH(R$1,'Allokerad kvv'!$B$1:$AV$1,0),FALSE),VLOOKUP($B362,'Justerad allokering kvv'!$B$1:$AG$700,MATCH(R$1,'Justerad allokering kvv'!$B$1:$AF$1,0),FALSE)))</f>
        <v>0</v>
      </c>
      <c r="S362">
        <f>IF($B362=" ","",IF(ISERROR(1/VLOOKUP($B362,'Justerad allokering kvv'!$B$1:$AG$700,MATCH(S$1,'Justerad allokering kvv'!$B$1:$AF$1,0),FALSE)),VLOOKUP($B362,'Allokerad kvv'!$B$2:$AV$700,MATCH(S$1,'Allokerad kvv'!$B$1:$AV$1,0),FALSE),VLOOKUP($B362,'Justerad allokering kvv'!$B$1:$AG$700,MATCH(S$1,'Justerad allokering kvv'!$B$1:$AF$1,0),FALSE)))</f>
        <v>0</v>
      </c>
      <c r="T362">
        <f>IF($B362=" ","",IF(ISERROR(1/VLOOKUP($B362,'Justerad allokering kvv'!$B$1:$AG$700,MATCH(T$1,'Justerad allokering kvv'!$B$1:$AF$1,0),FALSE)),VLOOKUP($B362,'Allokerad kvv'!$B$2:$AV$700,MATCH(T$1,'Allokerad kvv'!$B$1:$AV$1,0),FALSE),VLOOKUP($B362,'Justerad allokering kvv'!$B$1:$AG$700,MATCH(T$1,'Justerad allokering kvv'!$B$1:$AF$1,0),FALSE)))</f>
        <v>0</v>
      </c>
      <c r="U362">
        <f>IF($B362=" ","",IF(ISERROR(1/VLOOKUP($B362,'Justerad allokering kvv'!$B$1:$AG$700,MATCH(U$1,'Justerad allokering kvv'!$B$1:$AF$1,0),FALSE)),VLOOKUP($B362,'Allokerad kvv'!$B$2:$AV$700,MATCH(U$1,'Allokerad kvv'!$B$1:$AV$1,0),FALSE),VLOOKUP($B362,'Justerad allokering kvv'!$B$1:$AG$700,MATCH(U$1,'Justerad allokering kvv'!$B$1:$AF$1,0),FALSE)))</f>
        <v>0</v>
      </c>
      <c r="V362">
        <f>IF($B362=" ","",IF(ISERROR(1/VLOOKUP($B362,'Justerad allokering kvv'!$B$1:$AG$700,MATCH(V$1,'Justerad allokering kvv'!$B$1:$AF$1,0),FALSE)),VLOOKUP($B362,'Allokerad kvv'!$B$2:$AV$700,MATCH(V$1,'Allokerad kvv'!$B$1:$AV$1,0),FALSE),VLOOKUP($B362,'Justerad allokering kvv'!$B$1:$AG$700,MATCH(V$1,'Justerad allokering kvv'!$B$1:$AF$1,0),FALSE)))</f>
        <v>0</v>
      </c>
      <c r="W362">
        <f>IF($B362=" ","",IF(ISERROR(1/VLOOKUP($B362,'Justerad allokering kvv'!$B$1:$AG$700,MATCH(W$1,'Justerad allokering kvv'!$B$1:$AF$1,0),FALSE)),VLOOKUP($B362,'Allokerad kvv'!$B$2:$AV$700,MATCH(W$1,'Allokerad kvv'!$B$1:$AV$1,0),FALSE),VLOOKUP($B362,'Justerad allokering kvv'!$B$1:$AG$700,MATCH(W$1,'Justerad allokering kvv'!$B$1:$AF$1,0),FALSE)))</f>
        <v>0</v>
      </c>
      <c r="X362">
        <f>IF($B362=" ","",IF(ISERROR(1/VLOOKUP($B362,'Justerad allokering kvv'!$B$1:$AG$700,MATCH(X$1,'Justerad allokering kvv'!$B$1:$AF$1,0),FALSE)),VLOOKUP($B362,'Allokerad kvv'!$B$2:$AV$700,MATCH(X$1,'Allokerad kvv'!$B$1:$AV$1,0),FALSE),VLOOKUP($B362,'Justerad allokering kvv'!$B$1:$AG$700,MATCH(X$1,'Justerad allokering kvv'!$B$1:$AF$1,0),FALSE)))</f>
        <v>0</v>
      </c>
      <c r="Y362">
        <f>IF($B362=" ","",IF(ISERROR(1/VLOOKUP($B362,'Justerad allokering kvv'!$B$1:$AG$700,MATCH(Y$1,'Justerad allokering kvv'!$B$1:$AF$1,0),FALSE)),VLOOKUP($B362,'Allokerad kvv'!$B$2:$AV$700,MATCH(Y$1,'Allokerad kvv'!$B$1:$AV$1,0),FALSE),VLOOKUP($B362,'Justerad allokering kvv'!$B$1:$AG$700,MATCH(Y$1,'Justerad allokering kvv'!$B$1:$AF$1,0),FALSE)))</f>
        <v>0</v>
      </c>
      <c r="AB362">
        <f>IFERROR(VLOOKUP($B362,Kraftvärmeprod!$B$1:$AO$424,MATCH("Tillförd energi från rökgaskondensering (GWh)",Kraftvärmeprod!$B$1:$AG$1,0),FALSE)/1,0)</f>
        <v>0</v>
      </c>
      <c r="AE362" s="122">
        <f t="shared" si="20"/>
        <v>0</v>
      </c>
      <c r="AG362">
        <f t="shared" si="21"/>
        <v>0</v>
      </c>
      <c r="AH362">
        <f t="shared" si="22"/>
        <v>0</v>
      </c>
      <c r="AI362" t="str">
        <f>IF(AH362=0,"",AH362/VLOOKUP(B362,Kraftvärmeprod!$B$1:$BC$480,MATCH("Summa tillförd energi exklusive rökgaskondensering",Kraftvärmeprod!$B$1:$BC$1,0),FALSE))</f>
        <v/>
      </c>
      <c r="AK362">
        <f t="shared" si="23"/>
        <v>0</v>
      </c>
    </row>
    <row r="363" spans="1:37" x14ac:dyDescent="0.25">
      <c r="A363" s="2" t="s">
        <v>542</v>
      </c>
      <c r="B363" s="2" t="s">
        <v>546</v>
      </c>
      <c r="C363">
        <f>IF($B363=" ","",IF(ISERROR(1/VLOOKUP($B363,'Justerad allokering kvv'!$B$1:$AG$700,MATCH(C$1,'Justerad allokering kvv'!$B$1:$AF$1,0),FALSE)),VLOOKUP($B363,'Allokerad kvv'!$B$2:$AV$700,MATCH(C$1,'Allokerad kvv'!$B$1:$AV$1,0),FALSE),VLOOKUP($B363,'Justerad allokering kvv'!$B$1:$AG$700,MATCH(C$1,'Justerad allokering kvv'!$B$1:$AF$1,0),FALSE)))</f>
        <v>0</v>
      </c>
      <c r="D363">
        <f>IF($B363=" ","",IF(ISERROR(1/VLOOKUP($B363,'Justerad allokering kvv'!$B$1:$AG$700,MATCH(D$1,'Justerad allokering kvv'!$B$1:$AF$1,0),FALSE)),VLOOKUP($B363,'Allokerad kvv'!$B$2:$AV$700,MATCH(D$1,'Allokerad kvv'!$B$1:$AV$1,0),FALSE),VLOOKUP($B363,'Justerad allokering kvv'!$B$1:$AG$700,MATCH(D$1,'Justerad allokering kvv'!$B$1:$AF$1,0),FALSE)))</f>
        <v>0</v>
      </c>
      <c r="E363">
        <f>IF($B363=" ","",IF(ISERROR(1/VLOOKUP($B363,'Justerad allokering kvv'!$B$1:$AG$700,MATCH(E$1,'Justerad allokering kvv'!$B$1:$AF$1,0),FALSE)),VLOOKUP($B363,'Allokerad kvv'!$B$2:$AV$700,MATCH(E$1,'Allokerad kvv'!$B$1:$AV$1,0),FALSE),VLOOKUP($B363,'Justerad allokering kvv'!$B$1:$AG$700,MATCH(E$1,'Justerad allokering kvv'!$B$1:$AF$1,0),FALSE)))</f>
        <v>0</v>
      </c>
      <c r="F363">
        <f>IF($B363=" ","",IF(ISERROR(1/VLOOKUP($B363,'Justerad allokering kvv'!$B$1:$AG$700,MATCH(F$1,'Justerad allokering kvv'!$B$1:$AF$1,0),FALSE)),VLOOKUP($B363,'Allokerad kvv'!$B$2:$AV$700,MATCH(F$1,'Allokerad kvv'!$B$1:$AV$1,0),FALSE),VLOOKUP($B363,'Justerad allokering kvv'!$B$1:$AG$700,MATCH(F$1,'Justerad allokering kvv'!$B$1:$AF$1,0),FALSE)))</f>
        <v>0</v>
      </c>
      <c r="G363">
        <f>IF($B363=" ","",IF(ISERROR(1/VLOOKUP($B363,'Justerad allokering kvv'!$B$1:$AG$700,MATCH(G$1,'Justerad allokering kvv'!$B$1:$AF$1,0),FALSE)),VLOOKUP($B363,'Allokerad kvv'!$B$2:$AV$700,MATCH(G$1,'Allokerad kvv'!$B$1:$AV$1,0),FALSE),VLOOKUP($B363,'Justerad allokering kvv'!$B$1:$AG$700,MATCH(G$1,'Justerad allokering kvv'!$B$1:$AF$1,0),FALSE)))</f>
        <v>0</v>
      </c>
      <c r="H363">
        <f>IF($B363=" ","",IF(ISERROR(1/VLOOKUP($B363,'Justerad allokering kvv'!$B$1:$AG$700,MATCH(H$1,'Justerad allokering kvv'!$B$1:$AF$1,0),FALSE)),VLOOKUP($B363,'Allokerad kvv'!$B$2:$AV$700,MATCH(H$1,'Allokerad kvv'!$B$1:$AV$1,0),FALSE),VLOOKUP($B363,'Justerad allokering kvv'!$B$1:$AG$700,MATCH(H$1,'Justerad allokering kvv'!$B$1:$AF$1,0),FALSE)))</f>
        <v>0</v>
      </c>
      <c r="I363">
        <f>IF($B363=" ","",IF(ISERROR(1/VLOOKUP($B363,'Justerad allokering kvv'!$B$1:$AG$700,MATCH(I$1,'Justerad allokering kvv'!$B$1:$AF$1,0),FALSE)),VLOOKUP($B363,'Allokerad kvv'!$B$2:$AV$700,MATCH(I$1,'Allokerad kvv'!$B$1:$AV$1,0),FALSE),VLOOKUP($B363,'Justerad allokering kvv'!$B$1:$AG$700,MATCH(I$1,'Justerad allokering kvv'!$B$1:$AF$1,0),FALSE)))</f>
        <v>0</v>
      </c>
      <c r="J363">
        <f>IF($B363=" ","",IF(ISERROR(1/VLOOKUP($B363,'Justerad allokering kvv'!$B$1:$AG$700,MATCH(J$1,'Justerad allokering kvv'!$B$1:$AF$1,0),FALSE)),VLOOKUP($B363,'Allokerad kvv'!$B$2:$AV$700,MATCH(J$1,'Allokerad kvv'!$B$1:$AV$1,0),FALSE),VLOOKUP($B363,'Justerad allokering kvv'!$B$1:$AG$700,MATCH(J$1,'Justerad allokering kvv'!$B$1:$AF$1,0),FALSE)))</f>
        <v>0</v>
      </c>
      <c r="K363">
        <f>IF($B363=" ","",IF(ISERROR(1/VLOOKUP($B363,'Justerad allokering kvv'!$B$1:$AG$700,MATCH(K$1,'Justerad allokering kvv'!$B$1:$AF$1,0),FALSE)),VLOOKUP($B363,'Allokerad kvv'!$B$2:$AV$700,MATCH(K$1,'Allokerad kvv'!$B$1:$AV$1,0),FALSE),VLOOKUP($B363,'Justerad allokering kvv'!$B$1:$AG$700,MATCH(K$1,'Justerad allokering kvv'!$B$1:$AF$1,0),FALSE)))</f>
        <v>0</v>
      </c>
      <c r="L363">
        <f>IF($B363=" ","",IF(ISERROR(1/VLOOKUP($B363,'Justerad allokering kvv'!$B$1:$AG$700,MATCH(L$1,'Justerad allokering kvv'!$B$1:$AF$1,0),FALSE)),VLOOKUP($B363,'Allokerad kvv'!$B$2:$AV$700,MATCH(L$1,'Allokerad kvv'!$B$1:$AV$1,0),FALSE),VLOOKUP($B363,'Justerad allokering kvv'!$B$1:$AG$700,MATCH(L$1,'Justerad allokering kvv'!$B$1:$AF$1,0),FALSE)))</f>
        <v>0</v>
      </c>
      <c r="M363">
        <f>IF($B363=" ","",IF(ISERROR(1/VLOOKUP($B363,'Justerad allokering kvv'!$B$1:$AG$700,MATCH(M$1,'Justerad allokering kvv'!$B$1:$AF$1,0),FALSE)),VLOOKUP($B363,'Allokerad kvv'!$B$2:$AV$700,MATCH(M$1,'Allokerad kvv'!$B$1:$AV$1,0),FALSE),VLOOKUP($B363,'Justerad allokering kvv'!$B$1:$AG$700,MATCH(M$1,'Justerad allokering kvv'!$B$1:$AF$1,0),FALSE)))</f>
        <v>0</v>
      </c>
      <c r="N363">
        <f>IF($B363=" ","",IF(ISERROR(1/VLOOKUP($B363,'Justerad allokering kvv'!$B$1:$AG$700,MATCH(N$1,'Justerad allokering kvv'!$B$1:$AF$1,0),FALSE)),VLOOKUP($B363,'Allokerad kvv'!$B$2:$AV$700,MATCH(N$1,'Allokerad kvv'!$B$1:$AV$1,0),FALSE),VLOOKUP($B363,'Justerad allokering kvv'!$B$1:$AG$700,MATCH(N$1,'Justerad allokering kvv'!$B$1:$AF$1,0),FALSE)))</f>
        <v>0</v>
      </c>
      <c r="O363">
        <f>IF($B363=" ","",IF(ISERROR(1/VLOOKUP($B363,'Justerad allokering kvv'!$B$1:$AG$700,MATCH(O$1,'Justerad allokering kvv'!$B$1:$AF$1,0),FALSE)),VLOOKUP($B363,'Allokerad kvv'!$B$2:$AV$700,MATCH(O$1,'Allokerad kvv'!$B$1:$AV$1,0),FALSE),VLOOKUP($B363,'Justerad allokering kvv'!$B$1:$AG$700,MATCH(O$1,'Justerad allokering kvv'!$B$1:$AF$1,0),FALSE)))</f>
        <v>0</v>
      </c>
      <c r="P363">
        <f>IF($B363=" ","",IF(ISERROR(1/VLOOKUP($B363,'Justerad allokering kvv'!$B$1:$AG$700,MATCH(P$1,'Justerad allokering kvv'!$B$1:$AF$1,0),FALSE)),VLOOKUP($B363,'Allokerad kvv'!$B$2:$AV$700,MATCH(P$1,'Allokerad kvv'!$B$1:$AV$1,0),FALSE),VLOOKUP($B363,'Justerad allokering kvv'!$B$1:$AG$700,MATCH(P$1,'Justerad allokering kvv'!$B$1:$AF$1,0),FALSE)))</f>
        <v>0</v>
      </c>
      <c r="Q363">
        <f>IF($B363=" ","",IF(ISERROR(1/VLOOKUP($B363,'Justerad allokering kvv'!$B$1:$AG$700,MATCH(Q$1,'Justerad allokering kvv'!$B$1:$AF$1,0),FALSE)),VLOOKUP($B363,'Allokerad kvv'!$B$2:$AV$700,MATCH(Q$1,'Allokerad kvv'!$B$1:$AV$1,0),FALSE),VLOOKUP($B363,'Justerad allokering kvv'!$B$1:$AG$700,MATCH(Q$1,'Justerad allokering kvv'!$B$1:$AF$1,0),FALSE)))</f>
        <v>0</v>
      </c>
      <c r="R363">
        <f>IF($B363=" ","",IF(ISERROR(1/VLOOKUP($B363,'Justerad allokering kvv'!$B$1:$AG$700,MATCH(R$1,'Justerad allokering kvv'!$B$1:$AF$1,0),FALSE)),VLOOKUP($B363,'Allokerad kvv'!$B$2:$AV$700,MATCH(R$1,'Allokerad kvv'!$B$1:$AV$1,0),FALSE),VLOOKUP($B363,'Justerad allokering kvv'!$B$1:$AG$700,MATCH(R$1,'Justerad allokering kvv'!$B$1:$AF$1,0),FALSE)))</f>
        <v>0</v>
      </c>
      <c r="S363">
        <f>IF($B363=" ","",IF(ISERROR(1/VLOOKUP($B363,'Justerad allokering kvv'!$B$1:$AG$700,MATCH(S$1,'Justerad allokering kvv'!$B$1:$AF$1,0),FALSE)),VLOOKUP($B363,'Allokerad kvv'!$B$2:$AV$700,MATCH(S$1,'Allokerad kvv'!$B$1:$AV$1,0),FALSE),VLOOKUP($B363,'Justerad allokering kvv'!$B$1:$AG$700,MATCH(S$1,'Justerad allokering kvv'!$B$1:$AF$1,0),FALSE)))</f>
        <v>0</v>
      </c>
      <c r="T363">
        <f>IF($B363=" ","",IF(ISERROR(1/VLOOKUP($B363,'Justerad allokering kvv'!$B$1:$AG$700,MATCH(T$1,'Justerad allokering kvv'!$B$1:$AF$1,0),FALSE)),VLOOKUP($B363,'Allokerad kvv'!$B$2:$AV$700,MATCH(T$1,'Allokerad kvv'!$B$1:$AV$1,0),FALSE),VLOOKUP($B363,'Justerad allokering kvv'!$B$1:$AG$700,MATCH(T$1,'Justerad allokering kvv'!$B$1:$AF$1,0),FALSE)))</f>
        <v>0</v>
      </c>
      <c r="U363">
        <f>IF($B363=" ","",IF(ISERROR(1/VLOOKUP($B363,'Justerad allokering kvv'!$B$1:$AG$700,MATCH(U$1,'Justerad allokering kvv'!$B$1:$AF$1,0),FALSE)),VLOOKUP($B363,'Allokerad kvv'!$B$2:$AV$700,MATCH(U$1,'Allokerad kvv'!$B$1:$AV$1,0),FALSE),VLOOKUP($B363,'Justerad allokering kvv'!$B$1:$AG$700,MATCH(U$1,'Justerad allokering kvv'!$B$1:$AF$1,0),FALSE)))</f>
        <v>0</v>
      </c>
      <c r="V363">
        <f>IF($B363=" ","",IF(ISERROR(1/VLOOKUP($B363,'Justerad allokering kvv'!$B$1:$AG$700,MATCH(V$1,'Justerad allokering kvv'!$B$1:$AF$1,0),FALSE)),VLOOKUP($B363,'Allokerad kvv'!$B$2:$AV$700,MATCH(V$1,'Allokerad kvv'!$B$1:$AV$1,0),FALSE),VLOOKUP($B363,'Justerad allokering kvv'!$B$1:$AG$700,MATCH(V$1,'Justerad allokering kvv'!$B$1:$AF$1,0),FALSE)))</f>
        <v>0</v>
      </c>
      <c r="W363">
        <f>IF($B363=" ","",IF(ISERROR(1/VLOOKUP($B363,'Justerad allokering kvv'!$B$1:$AG$700,MATCH(W$1,'Justerad allokering kvv'!$B$1:$AF$1,0),FALSE)),VLOOKUP($B363,'Allokerad kvv'!$B$2:$AV$700,MATCH(W$1,'Allokerad kvv'!$B$1:$AV$1,0),FALSE),VLOOKUP($B363,'Justerad allokering kvv'!$B$1:$AG$700,MATCH(W$1,'Justerad allokering kvv'!$B$1:$AF$1,0),FALSE)))</f>
        <v>0</v>
      </c>
      <c r="X363">
        <f>IF($B363=" ","",IF(ISERROR(1/VLOOKUP($B363,'Justerad allokering kvv'!$B$1:$AG$700,MATCH(X$1,'Justerad allokering kvv'!$B$1:$AF$1,0),FALSE)),VLOOKUP($B363,'Allokerad kvv'!$B$2:$AV$700,MATCH(X$1,'Allokerad kvv'!$B$1:$AV$1,0),FALSE),VLOOKUP($B363,'Justerad allokering kvv'!$B$1:$AG$700,MATCH(X$1,'Justerad allokering kvv'!$B$1:$AF$1,0),FALSE)))</f>
        <v>0</v>
      </c>
      <c r="Y363">
        <f>IF($B363=" ","",IF(ISERROR(1/VLOOKUP($B363,'Justerad allokering kvv'!$B$1:$AG$700,MATCH(Y$1,'Justerad allokering kvv'!$B$1:$AF$1,0),FALSE)),VLOOKUP($B363,'Allokerad kvv'!$B$2:$AV$700,MATCH(Y$1,'Allokerad kvv'!$B$1:$AV$1,0),FALSE),VLOOKUP($B363,'Justerad allokering kvv'!$B$1:$AG$700,MATCH(Y$1,'Justerad allokering kvv'!$B$1:$AF$1,0),FALSE)))</f>
        <v>0</v>
      </c>
      <c r="AB363">
        <f>IFERROR(VLOOKUP($B363,Kraftvärmeprod!$B$1:$AO$424,MATCH("Tillförd energi från rökgaskondensering (GWh)",Kraftvärmeprod!$B$1:$AG$1,0),FALSE)/1,0)</f>
        <v>0</v>
      </c>
      <c r="AE363" s="122">
        <f t="shared" si="20"/>
        <v>0</v>
      </c>
      <c r="AG363">
        <f t="shared" si="21"/>
        <v>0</v>
      </c>
      <c r="AH363">
        <f t="shared" si="22"/>
        <v>0</v>
      </c>
      <c r="AI363" t="str">
        <f>IF(AH363=0,"",AH363/VLOOKUP(B363,Kraftvärmeprod!$B$1:$BC$480,MATCH("Summa tillförd energi exklusive rökgaskondensering",Kraftvärmeprod!$B$1:$BC$1,0),FALSE))</f>
        <v/>
      </c>
      <c r="AK363">
        <f t="shared" si="23"/>
        <v>0</v>
      </c>
    </row>
    <row r="364" spans="1:37" x14ac:dyDescent="0.25">
      <c r="A364" s="2" t="s">
        <v>542</v>
      </c>
      <c r="B364" s="2" t="s">
        <v>547</v>
      </c>
      <c r="C364">
        <f>IF($B364=" ","",IF(ISERROR(1/VLOOKUP($B364,'Justerad allokering kvv'!$B$1:$AG$700,MATCH(C$1,'Justerad allokering kvv'!$B$1:$AF$1,0),FALSE)),VLOOKUP($B364,'Allokerad kvv'!$B$2:$AV$700,MATCH(C$1,'Allokerad kvv'!$B$1:$AV$1,0),FALSE),VLOOKUP($B364,'Justerad allokering kvv'!$B$1:$AG$700,MATCH(C$1,'Justerad allokering kvv'!$B$1:$AF$1,0),FALSE)))</f>
        <v>0</v>
      </c>
      <c r="D364">
        <f>IF($B364=" ","",IF(ISERROR(1/VLOOKUP($B364,'Justerad allokering kvv'!$B$1:$AG$700,MATCH(D$1,'Justerad allokering kvv'!$B$1:$AF$1,0),FALSE)),VLOOKUP($B364,'Allokerad kvv'!$B$2:$AV$700,MATCH(D$1,'Allokerad kvv'!$B$1:$AV$1,0),FALSE),VLOOKUP($B364,'Justerad allokering kvv'!$B$1:$AG$700,MATCH(D$1,'Justerad allokering kvv'!$B$1:$AF$1,0),FALSE)))</f>
        <v>0</v>
      </c>
      <c r="E364">
        <f>IF($B364=" ","",IF(ISERROR(1/VLOOKUP($B364,'Justerad allokering kvv'!$B$1:$AG$700,MATCH(E$1,'Justerad allokering kvv'!$B$1:$AF$1,0),FALSE)),VLOOKUP($B364,'Allokerad kvv'!$B$2:$AV$700,MATCH(E$1,'Allokerad kvv'!$B$1:$AV$1,0),FALSE),VLOOKUP($B364,'Justerad allokering kvv'!$B$1:$AG$700,MATCH(E$1,'Justerad allokering kvv'!$B$1:$AF$1,0),FALSE)))</f>
        <v>35.403799999999997</v>
      </c>
      <c r="F364">
        <f>IF($B364=" ","",IF(ISERROR(1/VLOOKUP($B364,'Justerad allokering kvv'!$B$1:$AG$700,MATCH(F$1,'Justerad allokering kvv'!$B$1:$AF$1,0),FALSE)),VLOOKUP($B364,'Allokerad kvv'!$B$2:$AV$700,MATCH(F$1,'Allokerad kvv'!$B$1:$AV$1,0),FALSE),VLOOKUP($B364,'Justerad allokering kvv'!$B$1:$AG$700,MATCH(F$1,'Justerad allokering kvv'!$B$1:$AF$1,0),FALSE)))</f>
        <v>0</v>
      </c>
      <c r="G364">
        <f>IF($B364=" ","",IF(ISERROR(1/VLOOKUP($B364,'Justerad allokering kvv'!$B$1:$AG$700,MATCH(G$1,'Justerad allokering kvv'!$B$1:$AF$1,0),FALSE)),VLOOKUP($B364,'Allokerad kvv'!$B$2:$AV$700,MATCH(G$1,'Allokerad kvv'!$B$1:$AV$1,0),FALSE),VLOOKUP($B364,'Justerad allokering kvv'!$B$1:$AG$700,MATCH(G$1,'Justerad allokering kvv'!$B$1:$AF$1,0),FALSE)))</f>
        <v>0</v>
      </c>
      <c r="H364">
        <f>IF($B364=" ","",IF(ISERROR(1/VLOOKUP($B364,'Justerad allokering kvv'!$B$1:$AG$700,MATCH(H$1,'Justerad allokering kvv'!$B$1:$AF$1,0),FALSE)),VLOOKUP($B364,'Allokerad kvv'!$B$2:$AV$700,MATCH(H$1,'Allokerad kvv'!$B$1:$AV$1,0),FALSE),VLOOKUP($B364,'Justerad allokering kvv'!$B$1:$AG$700,MATCH(H$1,'Justerad allokering kvv'!$B$1:$AF$1,0),FALSE)))</f>
        <v>0</v>
      </c>
      <c r="I364">
        <f>IF($B364=" ","",IF(ISERROR(1/VLOOKUP($B364,'Justerad allokering kvv'!$B$1:$AG$700,MATCH(I$1,'Justerad allokering kvv'!$B$1:$AF$1,0),FALSE)),VLOOKUP($B364,'Allokerad kvv'!$B$2:$AV$700,MATCH(I$1,'Allokerad kvv'!$B$1:$AV$1,0),FALSE),VLOOKUP($B364,'Justerad allokering kvv'!$B$1:$AG$700,MATCH(I$1,'Justerad allokering kvv'!$B$1:$AF$1,0),FALSE)))</f>
        <v>0</v>
      </c>
      <c r="J364">
        <f>IF($B364=" ","",IF(ISERROR(1/VLOOKUP($B364,'Justerad allokering kvv'!$B$1:$AG$700,MATCH(J$1,'Justerad allokering kvv'!$B$1:$AF$1,0),FALSE)),VLOOKUP($B364,'Allokerad kvv'!$B$2:$AV$700,MATCH(J$1,'Allokerad kvv'!$B$1:$AV$1,0),FALSE),VLOOKUP($B364,'Justerad allokering kvv'!$B$1:$AG$700,MATCH(J$1,'Justerad allokering kvv'!$B$1:$AF$1,0),FALSE)))</f>
        <v>53.225000000000001</v>
      </c>
      <c r="K364">
        <f>IF($B364=" ","",IF(ISERROR(1/VLOOKUP($B364,'Justerad allokering kvv'!$B$1:$AG$700,MATCH(K$1,'Justerad allokering kvv'!$B$1:$AF$1,0),FALSE)),VLOOKUP($B364,'Allokerad kvv'!$B$2:$AV$700,MATCH(K$1,'Allokerad kvv'!$B$1:$AV$1,0),FALSE),VLOOKUP($B364,'Justerad allokering kvv'!$B$1:$AG$700,MATCH(K$1,'Justerad allokering kvv'!$B$1:$AF$1,0),FALSE)))</f>
        <v>0</v>
      </c>
      <c r="L364">
        <f>IF($B364=" ","",IF(ISERROR(1/VLOOKUP($B364,'Justerad allokering kvv'!$B$1:$AG$700,MATCH(L$1,'Justerad allokering kvv'!$B$1:$AF$1,0),FALSE)),VLOOKUP($B364,'Allokerad kvv'!$B$2:$AV$700,MATCH(L$1,'Allokerad kvv'!$B$1:$AV$1,0),FALSE),VLOOKUP($B364,'Justerad allokering kvv'!$B$1:$AG$700,MATCH(L$1,'Justerad allokering kvv'!$B$1:$AF$1,0),FALSE)))</f>
        <v>0</v>
      </c>
      <c r="M364">
        <f>IF($B364=" ","",IF(ISERROR(1/VLOOKUP($B364,'Justerad allokering kvv'!$B$1:$AG$700,MATCH(M$1,'Justerad allokering kvv'!$B$1:$AF$1,0),FALSE)),VLOOKUP($B364,'Allokerad kvv'!$B$2:$AV$700,MATCH(M$1,'Allokerad kvv'!$B$1:$AV$1,0),FALSE),VLOOKUP($B364,'Justerad allokering kvv'!$B$1:$AG$700,MATCH(M$1,'Justerad allokering kvv'!$B$1:$AF$1,0),FALSE)))</f>
        <v>0</v>
      </c>
      <c r="N364">
        <f>IF($B364=" ","",IF(ISERROR(1/VLOOKUP($B364,'Justerad allokering kvv'!$B$1:$AG$700,MATCH(N$1,'Justerad allokering kvv'!$B$1:$AF$1,0),FALSE)),VLOOKUP($B364,'Allokerad kvv'!$B$2:$AV$700,MATCH(N$1,'Allokerad kvv'!$B$1:$AV$1,0),FALSE),VLOOKUP($B364,'Justerad allokering kvv'!$B$1:$AG$700,MATCH(N$1,'Justerad allokering kvv'!$B$1:$AF$1,0),FALSE)))</f>
        <v>0</v>
      </c>
      <c r="O364">
        <f>IF($B364=" ","",IF(ISERROR(1/VLOOKUP($B364,'Justerad allokering kvv'!$B$1:$AG$700,MATCH(O$1,'Justerad allokering kvv'!$B$1:$AF$1,0),FALSE)),VLOOKUP($B364,'Allokerad kvv'!$B$2:$AV$700,MATCH(O$1,'Allokerad kvv'!$B$1:$AV$1,0),FALSE),VLOOKUP($B364,'Justerad allokering kvv'!$B$1:$AG$700,MATCH(O$1,'Justerad allokering kvv'!$B$1:$AF$1,0),FALSE)))</f>
        <v>0</v>
      </c>
      <c r="P364">
        <f>IF($B364=" ","",IF(ISERROR(1/VLOOKUP($B364,'Justerad allokering kvv'!$B$1:$AG$700,MATCH(P$1,'Justerad allokering kvv'!$B$1:$AF$1,0),FALSE)),VLOOKUP($B364,'Allokerad kvv'!$B$2:$AV$700,MATCH(P$1,'Allokerad kvv'!$B$1:$AV$1,0),FALSE),VLOOKUP($B364,'Justerad allokering kvv'!$B$1:$AG$700,MATCH(P$1,'Justerad allokering kvv'!$B$1:$AF$1,0),FALSE)))</f>
        <v>0</v>
      </c>
      <c r="Q364">
        <f>IF($B364=" ","",IF(ISERROR(1/VLOOKUP($B364,'Justerad allokering kvv'!$B$1:$AG$700,MATCH(Q$1,'Justerad allokering kvv'!$B$1:$AF$1,0),FALSE)),VLOOKUP($B364,'Allokerad kvv'!$B$2:$AV$700,MATCH(Q$1,'Allokerad kvv'!$B$1:$AV$1,0),FALSE),VLOOKUP($B364,'Justerad allokering kvv'!$B$1:$AG$700,MATCH(Q$1,'Justerad allokering kvv'!$B$1:$AF$1,0),FALSE)))</f>
        <v>0</v>
      </c>
      <c r="R364">
        <f>IF($B364=" ","",IF(ISERROR(1/VLOOKUP($B364,'Justerad allokering kvv'!$B$1:$AG$700,MATCH(R$1,'Justerad allokering kvv'!$B$1:$AF$1,0),FALSE)),VLOOKUP($B364,'Allokerad kvv'!$B$2:$AV$700,MATCH(R$1,'Allokerad kvv'!$B$1:$AV$1,0),FALSE),VLOOKUP($B364,'Justerad allokering kvv'!$B$1:$AG$700,MATCH(R$1,'Justerad allokering kvv'!$B$1:$AF$1,0),FALSE)))</f>
        <v>2.3867699999999998</v>
      </c>
      <c r="S364">
        <f>IF($B364=" ","",IF(ISERROR(1/VLOOKUP($B364,'Justerad allokering kvv'!$B$1:$AG$700,MATCH(S$1,'Justerad allokering kvv'!$B$1:$AF$1,0),FALSE)),VLOOKUP($B364,'Allokerad kvv'!$B$2:$AV$700,MATCH(S$1,'Allokerad kvv'!$B$1:$AV$1,0),FALSE),VLOOKUP($B364,'Justerad allokering kvv'!$B$1:$AG$700,MATCH(S$1,'Justerad allokering kvv'!$B$1:$AF$1,0),FALSE)))</f>
        <v>0</v>
      </c>
      <c r="T364">
        <f>IF($B364=" ","",IF(ISERROR(1/VLOOKUP($B364,'Justerad allokering kvv'!$B$1:$AG$700,MATCH(T$1,'Justerad allokering kvv'!$B$1:$AF$1,0),FALSE)),VLOOKUP($B364,'Allokerad kvv'!$B$2:$AV$700,MATCH(T$1,'Allokerad kvv'!$B$1:$AV$1,0),FALSE),VLOOKUP($B364,'Justerad allokering kvv'!$B$1:$AG$700,MATCH(T$1,'Justerad allokering kvv'!$B$1:$AF$1,0),FALSE)))</f>
        <v>0</v>
      </c>
      <c r="U364">
        <f>IF($B364=" ","",IF(ISERROR(1/VLOOKUP($B364,'Justerad allokering kvv'!$B$1:$AG$700,MATCH(U$1,'Justerad allokering kvv'!$B$1:$AF$1,0),FALSE)),VLOOKUP($B364,'Allokerad kvv'!$B$2:$AV$700,MATCH(U$1,'Allokerad kvv'!$B$1:$AV$1,0),FALSE),VLOOKUP($B364,'Justerad allokering kvv'!$B$1:$AG$700,MATCH(U$1,'Justerad allokering kvv'!$B$1:$AF$1,0),FALSE)))</f>
        <v>0</v>
      </c>
      <c r="V364">
        <f>IF($B364=" ","",IF(ISERROR(1/VLOOKUP($B364,'Justerad allokering kvv'!$B$1:$AG$700,MATCH(V$1,'Justerad allokering kvv'!$B$1:$AF$1,0),FALSE)),VLOOKUP($B364,'Allokerad kvv'!$B$2:$AV$700,MATCH(V$1,'Allokerad kvv'!$B$1:$AV$1,0),FALSE),VLOOKUP($B364,'Justerad allokering kvv'!$B$1:$AG$700,MATCH(V$1,'Justerad allokering kvv'!$B$1:$AF$1,0),FALSE)))</f>
        <v>0</v>
      </c>
      <c r="W364">
        <f>IF($B364=" ","",IF(ISERROR(1/VLOOKUP($B364,'Justerad allokering kvv'!$B$1:$AG$700,MATCH(W$1,'Justerad allokering kvv'!$B$1:$AF$1,0),FALSE)),VLOOKUP($B364,'Allokerad kvv'!$B$2:$AV$700,MATCH(W$1,'Allokerad kvv'!$B$1:$AV$1,0),FALSE),VLOOKUP($B364,'Justerad allokering kvv'!$B$1:$AG$700,MATCH(W$1,'Justerad allokering kvv'!$B$1:$AF$1,0),FALSE)))</f>
        <v>0</v>
      </c>
      <c r="X364">
        <f>IF($B364=" ","",IF(ISERROR(1/VLOOKUP($B364,'Justerad allokering kvv'!$B$1:$AG$700,MATCH(X$1,'Justerad allokering kvv'!$B$1:$AF$1,0),FALSE)),VLOOKUP($B364,'Allokerad kvv'!$B$2:$AV$700,MATCH(X$1,'Allokerad kvv'!$B$1:$AV$1,0),FALSE),VLOOKUP($B364,'Justerad allokering kvv'!$B$1:$AG$700,MATCH(X$1,'Justerad allokering kvv'!$B$1:$AF$1,0),FALSE)))</f>
        <v>0</v>
      </c>
      <c r="Y364">
        <f>IF($B364=" ","",IF(ISERROR(1/VLOOKUP($B364,'Justerad allokering kvv'!$B$1:$AG$700,MATCH(Y$1,'Justerad allokering kvv'!$B$1:$AF$1,0),FALSE)),VLOOKUP($B364,'Allokerad kvv'!$B$2:$AV$700,MATCH(Y$1,'Allokerad kvv'!$B$1:$AV$1,0),FALSE),VLOOKUP($B364,'Justerad allokering kvv'!$B$1:$AG$700,MATCH(Y$1,'Justerad allokering kvv'!$B$1:$AF$1,0),FALSE)))</f>
        <v>2.8641299999999998</v>
      </c>
      <c r="AB364">
        <f>IFERROR(VLOOKUP($B364,Kraftvärmeprod!$B$1:$AO$424,MATCH("Tillförd energi från rökgaskondensering (GWh)",Kraftvärmeprod!$B$1:$AG$1,0),FALSE)/1,0)</f>
        <v>10.627000000000001</v>
      </c>
      <c r="AE364" s="122">
        <f t="shared" si="20"/>
        <v>104.5067</v>
      </c>
      <c r="AG364">
        <f t="shared" si="21"/>
        <v>102.11993</v>
      </c>
      <c r="AH364">
        <f t="shared" si="22"/>
        <v>91.492930000000001</v>
      </c>
      <c r="AI364">
        <f>IF(AH364=0,"",AH364/VLOOKUP(B364,Kraftvärmeprod!$B$1:$BC$480,MATCH("Summa tillförd energi exklusive rökgaskondensering",Kraftvärmeprod!$B$1:$BC$1,0),FALSE))</f>
        <v>0.79559069565217388</v>
      </c>
      <c r="AK364">
        <f t="shared" si="23"/>
        <v>91.492930000000001</v>
      </c>
    </row>
    <row r="365" spans="1:37" x14ac:dyDescent="0.25">
      <c r="A365" s="2" t="s">
        <v>548</v>
      </c>
      <c r="B365" s="2" t="s">
        <v>549</v>
      </c>
      <c r="C365">
        <f>IF($B365=" ","",IF(ISERROR(1/VLOOKUP($B365,'Justerad allokering kvv'!$B$1:$AG$700,MATCH(C$1,'Justerad allokering kvv'!$B$1:$AF$1,0),FALSE)),VLOOKUP($B365,'Allokerad kvv'!$B$2:$AV$700,MATCH(C$1,'Allokerad kvv'!$B$1:$AV$1,0),FALSE),VLOOKUP($B365,'Justerad allokering kvv'!$B$1:$AG$700,MATCH(C$1,'Justerad allokering kvv'!$B$1:$AF$1,0),FALSE)))</f>
        <v>0</v>
      </c>
      <c r="D365">
        <f>IF($B365=" ","",IF(ISERROR(1/VLOOKUP($B365,'Justerad allokering kvv'!$B$1:$AG$700,MATCH(D$1,'Justerad allokering kvv'!$B$1:$AF$1,0),FALSE)),VLOOKUP($B365,'Allokerad kvv'!$B$2:$AV$700,MATCH(D$1,'Allokerad kvv'!$B$1:$AV$1,0),FALSE),VLOOKUP($B365,'Justerad allokering kvv'!$B$1:$AG$700,MATCH(D$1,'Justerad allokering kvv'!$B$1:$AF$1,0),FALSE)))</f>
        <v>0</v>
      </c>
      <c r="E365">
        <f>IF($B365=" ","",IF(ISERROR(1/VLOOKUP($B365,'Justerad allokering kvv'!$B$1:$AG$700,MATCH(E$1,'Justerad allokering kvv'!$B$1:$AF$1,0),FALSE)),VLOOKUP($B365,'Allokerad kvv'!$B$2:$AV$700,MATCH(E$1,'Allokerad kvv'!$B$1:$AV$1,0),FALSE),VLOOKUP($B365,'Justerad allokering kvv'!$B$1:$AG$700,MATCH(E$1,'Justerad allokering kvv'!$B$1:$AF$1,0),FALSE)))</f>
        <v>0</v>
      </c>
      <c r="F365">
        <f>IF($B365=" ","",IF(ISERROR(1/VLOOKUP($B365,'Justerad allokering kvv'!$B$1:$AG$700,MATCH(F$1,'Justerad allokering kvv'!$B$1:$AF$1,0),FALSE)),VLOOKUP($B365,'Allokerad kvv'!$B$2:$AV$700,MATCH(F$1,'Allokerad kvv'!$B$1:$AV$1,0),FALSE),VLOOKUP($B365,'Justerad allokering kvv'!$B$1:$AG$700,MATCH(F$1,'Justerad allokering kvv'!$B$1:$AF$1,0),FALSE)))</f>
        <v>0</v>
      </c>
      <c r="G365">
        <f>IF($B365=" ","",IF(ISERROR(1/VLOOKUP($B365,'Justerad allokering kvv'!$B$1:$AG$700,MATCH(G$1,'Justerad allokering kvv'!$B$1:$AF$1,0),FALSE)),VLOOKUP($B365,'Allokerad kvv'!$B$2:$AV$700,MATCH(G$1,'Allokerad kvv'!$B$1:$AV$1,0),FALSE),VLOOKUP($B365,'Justerad allokering kvv'!$B$1:$AG$700,MATCH(G$1,'Justerad allokering kvv'!$B$1:$AF$1,0),FALSE)))</f>
        <v>0</v>
      </c>
      <c r="H365">
        <f>IF($B365=" ","",IF(ISERROR(1/VLOOKUP($B365,'Justerad allokering kvv'!$B$1:$AG$700,MATCH(H$1,'Justerad allokering kvv'!$B$1:$AF$1,0),FALSE)),VLOOKUP($B365,'Allokerad kvv'!$B$2:$AV$700,MATCH(H$1,'Allokerad kvv'!$B$1:$AV$1,0),FALSE),VLOOKUP($B365,'Justerad allokering kvv'!$B$1:$AG$700,MATCH(H$1,'Justerad allokering kvv'!$B$1:$AF$1,0),FALSE)))</f>
        <v>0</v>
      </c>
      <c r="I365">
        <f>IF($B365=" ","",IF(ISERROR(1/VLOOKUP($B365,'Justerad allokering kvv'!$B$1:$AG$700,MATCH(I$1,'Justerad allokering kvv'!$B$1:$AF$1,0),FALSE)),VLOOKUP($B365,'Allokerad kvv'!$B$2:$AV$700,MATCH(I$1,'Allokerad kvv'!$B$1:$AV$1,0),FALSE),VLOOKUP($B365,'Justerad allokering kvv'!$B$1:$AG$700,MATCH(I$1,'Justerad allokering kvv'!$B$1:$AF$1,0),FALSE)))</f>
        <v>0</v>
      </c>
      <c r="J365">
        <f>IF($B365=" ","",IF(ISERROR(1/VLOOKUP($B365,'Justerad allokering kvv'!$B$1:$AG$700,MATCH(J$1,'Justerad allokering kvv'!$B$1:$AF$1,0),FALSE)),VLOOKUP($B365,'Allokerad kvv'!$B$2:$AV$700,MATCH(J$1,'Allokerad kvv'!$B$1:$AV$1,0),FALSE),VLOOKUP($B365,'Justerad allokering kvv'!$B$1:$AG$700,MATCH(J$1,'Justerad allokering kvv'!$B$1:$AF$1,0),FALSE)))</f>
        <v>0</v>
      </c>
      <c r="K365">
        <f>IF($B365=" ","",IF(ISERROR(1/VLOOKUP($B365,'Justerad allokering kvv'!$B$1:$AG$700,MATCH(K$1,'Justerad allokering kvv'!$B$1:$AF$1,0),FALSE)),VLOOKUP($B365,'Allokerad kvv'!$B$2:$AV$700,MATCH(K$1,'Allokerad kvv'!$B$1:$AV$1,0),FALSE),VLOOKUP($B365,'Justerad allokering kvv'!$B$1:$AG$700,MATCH(K$1,'Justerad allokering kvv'!$B$1:$AF$1,0),FALSE)))</f>
        <v>0</v>
      </c>
      <c r="L365">
        <f>IF($B365=" ","",IF(ISERROR(1/VLOOKUP($B365,'Justerad allokering kvv'!$B$1:$AG$700,MATCH(L$1,'Justerad allokering kvv'!$B$1:$AF$1,0),FALSE)),VLOOKUP($B365,'Allokerad kvv'!$B$2:$AV$700,MATCH(L$1,'Allokerad kvv'!$B$1:$AV$1,0),FALSE),VLOOKUP($B365,'Justerad allokering kvv'!$B$1:$AG$700,MATCH(L$1,'Justerad allokering kvv'!$B$1:$AF$1,0),FALSE)))</f>
        <v>0</v>
      </c>
      <c r="M365">
        <f>IF($B365=" ","",IF(ISERROR(1/VLOOKUP($B365,'Justerad allokering kvv'!$B$1:$AG$700,MATCH(M$1,'Justerad allokering kvv'!$B$1:$AF$1,0),FALSE)),VLOOKUP($B365,'Allokerad kvv'!$B$2:$AV$700,MATCH(M$1,'Allokerad kvv'!$B$1:$AV$1,0),FALSE),VLOOKUP($B365,'Justerad allokering kvv'!$B$1:$AG$700,MATCH(M$1,'Justerad allokering kvv'!$B$1:$AF$1,0),FALSE)))</f>
        <v>0</v>
      </c>
      <c r="N365">
        <f>IF($B365=" ","",IF(ISERROR(1/VLOOKUP($B365,'Justerad allokering kvv'!$B$1:$AG$700,MATCH(N$1,'Justerad allokering kvv'!$B$1:$AF$1,0),FALSE)),VLOOKUP($B365,'Allokerad kvv'!$B$2:$AV$700,MATCH(N$1,'Allokerad kvv'!$B$1:$AV$1,0),FALSE),VLOOKUP($B365,'Justerad allokering kvv'!$B$1:$AG$700,MATCH(N$1,'Justerad allokering kvv'!$B$1:$AF$1,0),FALSE)))</f>
        <v>0</v>
      </c>
      <c r="O365">
        <f>IF($B365=" ","",IF(ISERROR(1/VLOOKUP($B365,'Justerad allokering kvv'!$B$1:$AG$700,MATCH(O$1,'Justerad allokering kvv'!$B$1:$AF$1,0),FALSE)),VLOOKUP($B365,'Allokerad kvv'!$B$2:$AV$700,MATCH(O$1,'Allokerad kvv'!$B$1:$AV$1,0),FALSE),VLOOKUP($B365,'Justerad allokering kvv'!$B$1:$AG$700,MATCH(O$1,'Justerad allokering kvv'!$B$1:$AF$1,0),FALSE)))</f>
        <v>0</v>
      </c>
      <c r="P365">
        <f>IF($B365=" ","",IF(ISERROR(1/VLOOKUP($B365,'Justerad allokering kvv'!$B$1:$AG$700,MATCH(P$1,'Justerad allokering kvv'!$B$1:$AF$1,0),FALSE)),VLOOKUP($B365,'Allokerad kvv'!$B$2:$AV$700,MATCH(P$1,'Allokerad kvv'!$B$1:$AV$1,0),FALSE),VLOOKUP($B365,'Justerad allokering kvv'!$B$1:$AG$700,MATCH(P$1,'Justerad allokering kvv'!$B$1:$AF$1,0),FALSE)))</f>
        <v>0</v>
      </c>
      <c r="Q365">
        <f>IF($B365=" ","",IF(ISERROR(1/VLOOKUP($B365,'Justerad allokering kvv'!$B$1:$AG$700,MATCH(Q$1,'Justerad allokering kvv'!$B$1:$AF$1,0),FALSE)),VLOOKUP($B365,'Allokerad kvv'!$B$2:$AV$700,MATCH(Q$1,'Allokerad kvv'!$B$1:$AV$1,0),FALSE),VLOOKUP($B365,'Justerad allokering kvv'!$B$1:$AG$700,MATCH(Q$1,'Justerad allokering kvv'!$B$1:$AF$1,0),FALSE)))</f>
        <v>0</v>
      </c>
      <c r="R365">
        <f>IF($B365=" ","",IF(ISERROR(1/VLOOKUP($B365,'Justerad allokering kvv'!$B$1:$AG$700,MATCH(R$1,'Justerad allokering kvv'!$B$1:$AF$1,0),FALSE)),VLOOKUP($B365,'Allokerad kvv'!$B$2:$AV$700,MATCH(R$1,'Allokerad kvv'!$B$1:$AV$1,0),FALSE),VLOOKUP($B365,'Justerad allokering kvv'!$B$1:$AG$700,MATCH(R$1,'Justerad allokering kvv'!$B$1:$AF$1,0),FALSE)))</f>
        <v>0</v>
      </c>
      <c r="S365">
        <f>IF($B365=" ","",IF(ISERROR(1/VLOOKUP($B365,'Justerad allokering kvv'!$B$1:$AG$700,MATCH(S$1,'Justerad allokering kvv'!$B$1:$AF$1,0),FALSE)),VLOOKUP($B365,'Allokerad kvv'!$B$2:$AV$700,MATCH(S$1,'Allokerad kvv'!$B$1:$AV$1,0),FALSE),VLOOKUP($B365,'Justerad allokering kvv'!$B$1:$AG$700,MATCH(S$1,'Justerad allokering kvv'!$B$1:$AF$1,0),FALSE)))</f>
        <v>0</v>
      </c>
      <c r="T365">
        <f>IF($B365=" ","",IF(ISERROR(1/VLOOKUP($B365,'Justerad allokering kvv'!$B$1:$AG$700,MATCH(T$1,'Justerad allokering kvv'!$B$1:$AF$1,0),FALSE)),VLOOKUP($B365,'Allokerad kvv'!$B$2:$AV$700,MATCH(T$1,'Allokerad kvv'!$B$1:$AV$1,0),FALSE),VLOOKUP($B365,'Justerad allokering kvv'!$B$1:$AG$700,MATCH(T$1,'Justerad allokering kvv'!$B$1:$AF$1,0),FALSE)))</f>
        <v>0</v>
      </c>
      <c r="U365">
        <f>IF($B365=" ","",IF(ISERROR(1/VLOOKUP($B365,'Justerad allokering kvv'!$B$1:$AG$700,MATCH(U$1,'Justerad allokering kvv'!$B$1:$AF$1,0),FALSE)),VLOOKUP($B365,'Allokerad kvv'!$B$2:$AV$700,MATCH(U$1,'Allokerad kvv'!$B$1:$AV$1,0),FALSE),VLOOKUP($B365,'Justerad allokering kvv'!$B$1:$AG$700,MATCH(U$1,'Justerad allokering kvv'!$B$1:$AF$1,0),FALSE)))</f>
        <v>0</v>
      </c>
      <c r="V365">
        <f>IF($B365=" ","",IF(ISERROR(1/VLOOKUP($B365,'Justerad allokering kvv'!$B$1:$AG$700,MATCH(V$1,'Justerad allokering kvv'!$B$1:$AF$1,0),FALSE)),VLOOKUP($B365,'Allokerad kvv'!$B$2:$AV$700,MATCH(V$1,'Allokerad kvv'!$B$1:$AV$1,0),FALSE),VLOOKUP($B365,'Justerad allokering kvv'!$B$1:$AG$700,MATCH(V$1,'Justerad allokering kvv'!$B$1:$AF$1,0),FALSE)))</f>
        <v>0</v>
      </c>
      <c r="W365">
        <f>IF($B365=" ","",IF(ISERROR(1/VLOOKUP($B365,'Justerad allokering kvv'!$B$1:$AG$700,MATCH(W$1,'Justerad allokering kvv'!$B$1:$AF$1,0),FALSE)),VLOOKUP($B365,'Allokerad kvv'!$B$2:$AV$700,MATCH(W$1,'Allokerad kvv'!$B$1:$AV$1,0),FALSE),VLOOKUP($B365,'Justerad allokering kvv'!$B$1:$AG$700,MATCH(W$1,'Justerad allokering kvv'!$B$1:$AF$1,0),FALSE)))</f>
        <v>0</v>
      </c>
      <c r="X365">
        <f>IF($B365=" ","",IF(ISERROR(1/VLOOKUP($B365,'Justerad allokering kvv'!$B$1:$AG$700,MATCH(X$1,'Justerad allokering kvv'!$B$1:$AF$1,0),FALSE)),VLOOKUP($B365,'Allokerad kvv'!$B$2:$AV$700,MATCH(X$1,'Allokerad kvv'!$B$1:$AV$1,0),FALSE),VLOOKUP($B365,'Justerad allokering kvv'!$B$1:$AG$700,MATCH(X$1,'Justerad allokering kvv'!$B$1:$AF$1,0),FALSE)))</f>
        <v>0</v>
      </c>
      <c r="Y365">
        <f>IF($B365=" ","",IF(ISERROR(1/VLOOKUP($B365,'Justerad allokering kvv'!$B$1:$AG$700,MATCH(Y$1,'Justerad allokering kvv'!$B$1:$AF$1,0),FALSE)),VLOOKUP($B365,'Allokerad kvv'!$B$2:$AV$700,MATCH(Y$1,'Allokerad kvv'!$B$1:$AV$1,0),FALSE),VLOOKUP($B365,'Justerad allokering kvv'!$B$1:$AG$700,MATCH(Y$1,'Justerad allokering kvv'!$B$1:$AF$1,0),FALSE)))</f>
        <v>0</v>
      </c>
      <c r="AB365">
        <f>IFERROR(VLOOKUP($B365,Kraftvärmeprod!$B$1:$AO$424,MATCH("Tillförd energi från rökgaskondensering (GWh)",Kraftvärmeprod!$B$1:$AG$1,0),FALSE)/1,0)</f>
        <v>0</v>
      </c>
      <c r="AE365" s="122">
        <f t="shared" si="20"/>
        <v>0</v>
      </c>
      <c r="AG365">
        <f t="shared" si="21"/>
        <v>0</v>
      </c>
      <c r="AH365">
        <f t="shared" si="22"/>
        <v>0</v>
      </c>
      <c r="AI365" t="str">
        <f>IF(AH365=0,"",AH365/VLOOKUP(B365,Kraftvärmeprod!$B$1:$BC$480,MATCH("Summa tillförd energi exklusive rökgaskondensering",Kraftvärmeprod!$B$1:$BC$1,0),FALSE))</f>
        <v/>
      </c>
      <c r="AK365">
        <f t="shared" si="23"/>
        <v>0</v>
      </c>
    </row>
    <row r="366" spans="1:37" x14ac:dyDescent="0.25">
      <c r="A366" s="2" t="s">
        <v>548</v>
      </c>
      <c r="B366" s="2" t="s">
        <v>550</v>
      </c>
      <c r="C366">
        <f>IF($B366=" ","",IF(ISERROR(1/VLOOKUP($B366,'Justerad allokering kvv'!$B$1:$AG$700,MATCH(C$1,'Justerad allokering kvv'!$B$1:$AF$1,0),FALSE)),VLOOKUP($B366,'Allokerad kvv'!$B$2:$AV$700,MATCH(C$1,'Allokerad kvv'!$B$1:$AV$1,0),FALSE),VLOOKUP($B366,'Justerad allokering kvv'!$B$1:$AG$700,MATCH(C$1,'Justerad allokering kvv'!$B$1:$AF$1,0),FALSE)))</f>
        <v>0</v>
      </c>
      <c r="D366">
        <f>IF($B366=" ","",IF(ISERROR(1/VLOOKUP($B366,'Justerad allokering kvv'!$B$1:$AG$700,MATCH(D$1,'Justerad allokering kvv'!$B$1:$AF$1,0),FALSE)),VLOOKUP($B366,'Allokerad kvv'!$B$2:$AV$700,MATCH(D$1,'Allokerad kvv'!$B$1:$AV$1,0),FALSE),VLOOKUP($B366,'Justerad allokering kvv'!$B$1:$AG$700,MATCH(D$1,'Justerad allokering kvv'!$B$1:$AF$1,0),FALSE)))</f>
        <v>0</v>
      </c>
      <c r="E366">
        <f>IF($B366=" ","",IF(ISERROR(1/VLOOKUP($B366,'Justerad allokering kvv'!$B$1:$AG$700,MATCH(E$1,'Justerad allokering kvv'!$B$1:$AF$1,0),FALSE)),VLOOKUP($B366,'Allokerad kvv'!$B$2:$AV$700,MATCH(E$1,'Allokerad kvv'!$B$1:$AV$1,0),FALSE),VLOOKUP($B366,'Justerad allokering kvv'!$B$1:$AG$700,MATCH(E$1,'Justerad allokering kvv'!$B$1:$AF$1,0),FALSE)))</f>
        <v>0</v>
      </c>
      <c r="F366">
        <f>IF($B366=" ","",IF(ISERROR(1/VLOOKUP($B366,'Justerad allokering kvv'!$B$1:$AG$700,MATCH(F$1,'Justerad allokering kvv'!$B$1:$AF$1,0),FALSE)),VLOOKUP($B366,'Allokerad kvv'!$B$2:$AV$700,MATCH(F$1,'Allokerad kvv'!$B$1:$AV$1,0),FALSE),VLOOKUP($B366,'Justerad allokering kvv'!$B$1:$AG$700,MATCH(F$1,'Justerad allokering kvv'!$B$1:$AF$1,0),FALSE)))</f>
        <v>0</v>
      </c>
      <c r="G366">
        <f>IF($B366=" ","",IF(ISERROR(1/VLOOKUP($B366,'Justerad allokering kvv'!$B$1:$AG$700,MATCH(G$1,'Justerad allokering kvv'!$B$1:$AF$1,0),FALSE)),VLOOKUP($B366,'Allokerad kvv'!$B$2:$AV$700,MATCH(G$1,'Allokerad kvv'!$B$1:$AV$1,0),FALSE),VLOOKUP($B366,'Justerad allokering kvv'!$B$1:$AG$700,MATCH(G$1,'Justerad allokering kvv'!$B$1:$AF$1,0),FALSE)))</f>
        <v>0</v>
      </c>
      <c r="H366">
        <f>IF($B366=" ","",IF(ISERROR(1/VLOOKUP($B366,'Justerad allokering kvv'!$B$1:$AG$700,MATCH(H$1,'Justerad allokering kvv'!$B$1:$AF$1,0),FALSE)),VLOOKUP($B366,'Allokerad kvv'!$B$2:$AV$700,MATCH(H$1,'Allokerad kvv'!$B$1:$AV$1,0),FALSE),VLOOKUP($B366,'Justerad allokering kvv'!$B$1:$AG$700,MATCH(H$1,'Justerad allokering kvv'!$B$1:$AF$1,0),FALSE)))</f>
        <v>0</v>
      </c>
      <c r="I366">
        <f>IF($B366=" ","",IF(ISERROR(1/VLOOKUP($B366,'Justerad allokering kvv'!$B$1:$AG$700,MATCH(I$1,'Justerad allokering kvv'!$B$1:$AF$1,0),FALSE)),VLOOKUP($B366,'Allokerad kvv'!$B$2:$AV$700,MATCH(I$1,'Allokerad kvv'!$B$1:$AV$1,0),FALSE),VLOOKUP($B366,'Justerad allokering kvv'!$B$1:$AG$700,MATCH(I$1,'Justerad allokering kvv'!$B$1:$AF$1,0),FALSE)))</f>
        <v>0</v>
      </c>
      <c r="J366">
        <f>IF($B366=" ","",IF(ISERROR(1/VLOOKUP($B366,'Justerad allokering kvv'!$B$1:$AG$700,MATCH(J$1,'Justerad allokering kvv'!$B$1:$AF$1,0),FALSE)),VLOOKUP($B366,'Allokerad kvv'!$B$2:$AV$700,MATCH(J$1,'Allokerad kvv'!$B$1:$AV$1,0),FALSE),VLOOKUP($B366,'Justerad allokering kvv'!$B$1:$AG$700,MATCH(J$1,'Justerad allokering kvv'!$B$1:$AF$1,0),FALSE)))</f>
        <v>0</v>
      </c>
      <c r="K366">
        <f>IF($B366=" ","",IF(ISERROR(1/VLOOKUP($B366,'Justerad allokering kvv'!$B$1:$AG$700,MATCH(K$1,'Justerad allokering kvv'!$B$1:$AF$1,0),FALSE)),VLOOKUP($B366,'Allokerad kvv'!$B$2:$AV$700,MATCH(K$1,'Allokerad kvv'!$B$1:$AV$1,0),FALSE),VLOOKUP($B366,'Justerad allokering kvv'!$B$1:$AG$700,MATCH(K$1,'Justerad allokering kvv'!$B$1:$AF$1,0),FALSE)))</f>
        <v>0</v>
      </c>
      <c r="L366">
        <f>IF($B366=" ","",IF(ISERROR(1/VLOOKUP($B366,'Justerad allokering kvv'!$B$1:$AG$700,MATCH(L$1,'Justerad allokering kvv'!$B$1:$AF$1,0),FALSE)),VLOOKUP($B366,'Allokerad kvv'!$B$2:$AV$700,MATCH(L$1,'Allokerad kvv'!$B$1:$AV$1,0),FALSE),VLOOKUP($B366,'Justerad allokering kvv'!$B$1:$AG$700,MATCH(L$1,'Justerad allokering kvv'!$B$1:$AF$1,0),FALSE)))</f>
        <v>0</v>
      </c>
      <c r="M366">
        <f>IF($B366=" ","",IF(ISERROR(1/VLOOKUP($B366,'Justerad allokering kvv'!$B$1:$AG$700,MATCH(M$1,'Justerad allokering kvv'!$B$1:$AF$1,0),FALSE)),VLOOKUP($B366,'Allokerad kvv'!$B$2:$AV$700,MATCH(M$1,'Allokerad kvv'!$B$1:$AV$1,0),FALSE),VLOOKUP($B366,'Justerad allokering kvv'!$B$1:$AG$700,MATCH(M$1,'Justerad allokering kvv'!$B$1:$AF$1,0),FALSE)))</f>
        <v>0</v>
      </c>
      <c r="N366">
        <f>IF($B366=" ","",IF(ISERROR(1/VLOOKUP($B366,'Justerad allokering kvv'!$B$1:$AG$700,MATCH(N$1,'Justerad allokering kvv'!$B$1:$AF$1,0),FALSE)),VLOOKUP($B366,'Allokerad kvv'!$B$2:$AV$700,MATCH(N$1,'Allokerad kvv'!$B$1:$AV$1,0),FALSE),VLOOKUP($B366,'Justerad allokering kvv'!$B$1:$AG$700,MATCH(N$1,'Justerad allokering kvv'!$B$1:$AF$1,0),FALSE)))</f>
        <v>0</v>
      </c>
      <c r="O366">
        <f>IF($B366=" ","",IF(ISERROR(1/VLOOKUP($B366,'Justerad allokering kvv'!$B$1:$AG$700,MATCH(O$1,'Justerad allokering kvv'!$B$1:$AF$1,0),FALSE)),VLOOKUP($B366,'Allokerad kvv'!$B$2:$AV$700,MATCH(O$1,'Allokerad kvv'!$B$1:$AV$1,0),FALSE),VLOOKUP($B366,'Justerad allokering kvv'!$B$1:$AG$700,MATCH(O$1,'Justerad allokering kvv'!$B$1:$AF$1,0),FALSE)))</f>
        <v>0</v>
      </c>
      <c r="P366">
        <f>IF($B366=" ","",IF(ISERROR(1/VLOOKUP($B366,'Justerad allokering kvv'!$B$1:$AG$700,MATCH(P$1,'Justerad allokering kvv'!$B$1:$AF$1,0),FALSE)),VLOOKUP($B366,'Allokerad kvv'!$B$2:$AV$700,MATCH(P$1,'Allokerad kvv'!$B$1:$AV$1,0),FALSE),VLOOKUP($B366,'Justerad allokering kvv'!$B$1:$AG$700,MATCH(P$1,'Justerad allokering kvv'!$B$1:$AF$1,0),FALSE)))</f>
        <v>0</v>
      </c>
      <c r="Q366">
        <f>IF($B366=" ","",IF(ISERROR(1/VLOOKUP($B366,'Justerad allokering kvv'!$B$1:$AG$700,MATCH(Q$1,'Justerad allokering kvv'!$B$1:$AF$1,0),FALSE)),VLOOKUP($B366,'Allokerad kvv'!$B$2:$AV$700,MATCH(Q$1,'Allokerad kvv'!$B$1:$AV$1,0),FALSE),VLOOKUP($B366,'Justerad allokering kvv'!$B$1:$AG$700,MATCH(Q$1,'Justerad allokering kvv'!$B$1:$AF$1,0),FALSE)))</f>
        <v>0</v>
      </c>
      <c r="R366">
        <f>IF($B366=" ","",IF(ISERROR(1/VLOOKUP($B366,'Justerad allokering kvv'!$B$1:$AG$700,MATCH(R$1,'Justerad allokering kvv'!$B$1:$AF$1,0),FALSE)),VLOOKUP($B366,'Allokerad kvv'!$B$2:$AV$700,MATCH(R$1,'Allokerad kvv'!$B$1:$AV$1,0),FALSE),VLOOKUP($B366,'Justerad allokering kvv'!$B$1:$AG$700,MATCH(R$1,'Justerad allokering kvv'!$B$1:$AF$1,0),FALSE)))</f>
        <v>0</v>
      </c>
      <c r="S366">
        <f>IF($B366=" ","",IF(ISERROR(1/VLOOKUP($B366,'Justerad allokering kvv'!$B$1:$AG$700,MATCH(S$1,'Justerad allokering kvv'!$B$1:$AF$1,0),FALSE)),VLOOKUP($B366,'Allokerad kvv'!$B$2:$AV$700,MATCH(S$1,'Allokerad kvv'!$B$1:$AV$1,0),FALSE),VLOOKUP($B366,'Justerad allokering kvv'!$B$1:$AG$700,MATCH(S$1,'Justerad allokering kvv'!$B$1:$AF$1,0),FALSE)))</f>
        <v>0</v>
      </c>
      <c r="T366">
        <f>IF($B366=" ","",IF(ISERROR(1/VLOOKUP($B366,'Justerad allokering kvv'!$B$1:$AG$700,MATCH(T$1,'Justerad allokering kvv'!$B$1:$AF$1,0),FALSE)),VLOOKUP($B366,'Allokerad kvv'!$B$2:$AV$700,MATCH(T$1,'Allokerad kvv'!$B$1:$AV$1,0),FALSE),VLOOKUP($B366,'Justerad allokering kvv'!$B$1:$AG$700,MATCH(T$1,'Justerad allokering kvv'!$B$1:$AF$1,0),FALSE)))</f>
        <v>0</v>
      </c>
      <c r="U366">
        <f>IF($B366=" ","",IF(ISERROR(1/VLOOKUP($B366,'Justerad allokering kvv'!$B$1:$AG$700,MATCH(U$1,'Justerad allokering kvv'!$B$1:$AF$1,0),FALSE)),VLOOKUP($B366,'Allokerad kvv'!$B$2:$AV$700,MATCH(U$1,'Allokerad kvv'!$B$1:$AV$1,0),FALSE),VLOOKUP($B366,'Justerad allokering kvv'!$B$1:$AG$700,MATCH(U$1,'Justerad allokering kvv'!$B$1:$AF$1,0),FALSE)))</f>
        <v>0</v>
      </c>
      <c r="V366">
        <f>IF($B366=" ","",IF(ISERROR(1/VLOOKUP($B366,'Justerad allokering kvv'!$B$1:$AG$700,MATCH(V$1,'Justerad allokering kvv'!$B$1:$AF$1,0),FALSE)),VLOOKUP($B366,'Allokerad kvv'!$B$2:$AV$700,MATCH(V$1,'Allokerad kvv'!$B$1:$AV$1,0),FALSE),VLOOKUP($B366,'Justerad allokering kvv'!$B$1:$AG$700,MATCH(V$1,'Justerad allokering kvv'!$B$1:$AF$1,0),FALSE)))</f>
        <v>0</v>
      </c>
      <c r="W366">
        <f>IF($B366=" ","",IF(ISERROR(1/VLOOKUP($B366,'Justerad allokering kvv'!$B$1:$AG$700,MATCH(W$1,'Justerad allokering kvv'!$B$1:$AF$1,0),FALSE)),VLOOKUP($B366,'Allokerad kvv'!$B$2:$AV$700,MATCH(W$1,'Allokerad kvv'!$B$1:$AV$1,0),FALSE),VLOOKUP($B366,'Justerad allokering kvv'!$B$1:$AG$700,MATCH(W$1,'Justerad allokering kvv'!$B$1:$AF$1,0),FALSE)))</f>
        <v>0</v>
      </c>
      <c r="X366">
        <f>IF($B366=" ","",IF(ISERROR(1/VLOOKUP($B366,'Justerad allokering kvv'!$B$1:$AG$700,MATCH(X$1,'Justerad allokering kvv'!$B$1:$AF$1,0),FALSE)),VLOOKUP($B366,'Allokerad kvv'!$B$2:$AV$700,MATCH(X$1,'Allokerad kvv'!$B$1:$AV$1,0),FALSE),VLOOKUP($B366,'Justerad allokering kvv'!$B$1:$AG$700,MATCH(X$1,'Justerad allokering kvv'!$B$1:$AF$1,0),FALSE)))</f>
        <v>0</v>
      </c>
      <c r="Y366">
        <f>IF($B366=" ","",IF(ISERROR(1/VLOOKUP($B366,'Justerad allokering kvv'!$B$1:$AG$700,MATCH(Y$1,'Justerad allokering kvv'!$B$1:$AF$1,0),FALSE)),VLOOKUP($B366,'Allokerad kvv'!$B$2:$AV$700,MATCH(Y$1,'Allokerad kvv'!$B$1:$AV$1,0),FALSE),VLOOKUP($B366,'Justerad allokering kvv'!$B$1:$AG$700,MATCH(Y$1,'Justerad allokering kvv'!$B$1:$AF$1,0),FALSE)))</f>
        <v>0</v>
      </c>
      <c r="AB366">
        <f>IFERROR(VLOOKUP($B366,Kraftvärmeprod!$B$1:$AO$424,MATCH("Tillförd energi från rökgaskondensering (GWh)",Kraftvärmeprod!$B$1:$AG$1,0),FALSE)/1,0)</f>
        <v>0</v>
      </c>
      <c r="AE366" s="122">
        <f t="shared" si="20"/>
        <v>0</v>
      </c>
      <c r="AG366">
        <f t="shared" si="21"/>
        <v>0</v>
      </c>
      <c r="AH366">
        <f t="shared" si="22"/>
        <v>0</v>
      </c>
      <c r="AI366" t="str">
        <f>IF(AH366=0,"",AH366/VLOOKUP(B366,Kraftvärmeprod!$B$1:$BC$480,MATCH("Summa tillförd energi exklusive rökgaskondensering",Kraftvärmeprod!$B$1:$BC$1,0),FALSE))</f>
        <v/>
      </c>
      <c r="AK366">
        <f t="shared" si="23"/>
        <v>0</v>
      </c>
    </row>
    <row r="367" spans="1:37" x14ac:dyDescent="0.25">
      <c r="A367" s="2" t="s">
        <v>548</v>
      </c>
      <c r="B367" s="2" t="s">
        <v>551</v>
      </c>
      <c r="C367">
        <f>IF($B367=" ","",IF(ISERROR(1/VLOOKUP($B367,'Justerad allokering kvv'!$B$1:$AG$700,MATCH(C$1,'Justerad allokering kvv'!$B$1:$AF$1,0),FALSE)),VLOOKUP($B367,'Allokerad kvv'!$B$2:$AV$700,MATCH(C$1,'Allokerad kvv'!$B$1:$AV$1,0),FALSE),VLOOKUP($B367,'Justerad allokering kvv'!$B$1:$AG$700,MATCH(C$1,'Justerad allokering kvv'!$B$1:$AF$1,0),FALSE)))</f>
        <v>0</v>
      </c>
      <c r="D367">
        <f>IF($B367=" ","",IF(ISERROR(1/VLOOKUP($B367,'Justerad allokering kvv'!$B$1:$AG$700,MATCH(D$1,'Justerad allokering kvv'!$B$1:$AF$1,0),FALSE)),VLOOKUP($B367,'Allokerad kvv'!$B$2:$AV$700,MATCH(D$1,'Allokerad kvv'!$B$1:$AV$1,0),FALSE),VLOOKUP($B367,'Justerad allokering kvv'!$B$1:$AG$700,MATCH(D$1,'Justerad allokering kvv'!$B$1:$AF$1,0),FALSE)))</f>
        <v>0</v>
      </c>
      <c r="E367">
        <f>IF($B367=" ","",IF(ISERROR(1/VLOOKUP($B367,'Justerad allokering kvv'!$B$1:$AG$700,MATCH(E$1,'Justerad allokering kvv'!$B$1:$AF$1,0),FALSE)),VLOOKUP($B367,'Allokerad kvv'!$B$2:$AV$700,MATCH(E$1,'Allokerad kvv'!$B$1:$AV$1,0),FALSE),VLOOKUP($B367,'Justerad allokering kvv'!$B$1:$AG$700,MATCH(E$1,'Justerad allokering kvv'!$B$1:$AF$1,0),FALSE)))</f>
        <v>0</v>
      </c>
      <c r="F367">
        <f>IF($B367=" ","",IF(ISERROR(1/VLOOKUP($B367,'Justerad allokering kvv'!$B$1:$AG$700,MATCH(F$1,'Justerad allokering kvv'!$B$1:$AF$1,0),FALSE)),VLOOKUP($B367,'Allokerad kvv'!$B$2:$AV$700,MATCH(F$1,'Allokerad kvv'!$B$1:$AV$1,0),FALSE),VLOOKUP($B367,'Justerad allokering kvv'!$B$1:$AG$700,MATCH(F$1,'Justerad allokering kvv'!$B$1:$AF$1,0),FALSE)))</f>
        <v>0</v>
      </c>
      <c r="G367">
        <f>IF($B367=" ","",IF(ISERROR(1/VLOOKUP($B367,'Justerad allokering kvv'!$B$1:$AG$700,MATCH(G$1,'Justerad allokering kvv'!$B$1:$AF$1,0),FALSE)),VLOOKUP($B367,'Allokerad kvv'!$B$2:$AV$700,MATCH(G$1,'Allokerad kvv'!$B$1:$AV$1,0),FALSE),VLOOKUP($B367,'Justerad allokering kvv'!$B$1:$AG$700,MATCH(G$1,'Justerad allokering kvv'!$B$1:$AF$1,0),FALSE)))</f>
        <v>0</v>
      </c>
      <c r="H367">
        <f>IF($B367=" ","",IF(ISERROR(1/VLOOKUP($B367,'Justerad allokering kvv'!$B$1:$AG$700,MATCH(H$1,'Justerad allokering kvv'!$B$1:$AF$1,0),FALSE)),VLOOKUP($B367,'Allokerad kvv'!$B$2:$AV$700,MATCH(H$1,'Allokerad kvv'!$B$1:$AV$1,0),FALSE),VLOOKUP($B367,'Justerad allokering kvv'!$B$1:$AG$700,MATCH(H$1,'Justerad allokering kvv'!$B$1:$AF$1,0),FALSE)))</f>
        <v>0</v>
      </c>
      <c r="I367">
        <f>IF($B367=" ","",IF(ISERROR(1/VLOOKUP($B367,'Justerad allokering kvv'!$B$1:$AG$700,MATCH(I$1,'Justerad allokering kvv'!$B$1:$AF$1,0),FALSE)),VLOOKUP($B367,'Allokerad kvv'!$B$2:$AV$700,MATCH(I$1,'Allokerad kvv'!$B$1:$AV$1,0),FALSE),VLOOKUP($B367,'Justerad allokering kvv'!$B$1:$AG$700,MATCH(I$1,'Justerad allokering kvv'!$B$1:$AF$1,0),FALSE)))</f>
        <v>0</v>
      </c>
      <c r="J367">
        <f>IF($B367=" ","",IF(ISERROR(1/VLOOKUP($B367,'Justerad allokering kvv'!$B$1:$AG$700,MATCH(J$1,'Justerad allokering kvv'!$B$1:$AF$1,0),FALSE)),VLOOKUP($B367,'Allokerad kvv'!$B$2:$AV$700,MATCH(J$1,'Allokerad kvv'!$B$1:$AV$1,0),FALSE),VLOOKUP($B367,'Justerad allokering kvv'!$B$1:$AG$700,MATCH(J$1,'Justerad allokering kvv'!$B$1:$AF$1,0),FALSE)))</f>
        <v>0</v>
      </c>
      <c r="K367">
        <f>IF($B367=" ","",IF(ISERROR(1/VLOOKUP($B367,'Justerad allokering kvv'!$B$1:$AG$700,MATCH(K$1,'Justerad allokering kvv'!$B$1:$AF$1,0),FALSE)),VLOOKUP($B367,'Allokerad kvv'!$B$2:$AV$700,MATCH(K$1,'Allokerad kvv'!$B$1:$AV$1,0),FALSE),VLOOKUP($B367,'Justerad allokering kvv'!$B$1:$AG$700,MATCH(K$1,'Justerad allokering kvv'!$B$1:$AF$1,0),FALSE)))</f>
        <v>0</v>
      </c>
      <c r="L367">
        <f>IF($B367=" ","",IF(ISERROR(1/VLOOKUP($B367,'Justerad allokering kvv'!$B$1:$AG$700,MATCH(L$1,'Justerad allokering kvv'!$B$1:$AF$1,0),FALSE)),VLOOKUP($B367,'Allokerad kvv'!$B$2:$AV$700,MATCH(L$1,'Allokerad kvv'!$B$1:$AV$1,0),FALSE),VLOOKUP($B367,'Justerad allokering kvv'!$B$1:$AG$700,MATCH(L$1,'Justerad allokering kvv'!$B$1:$AF$1,0),FALSE)))</f>
        <v>0</v>
      </c>
      <c r="M367">
        <f>IF($B367=" ","",IF(ISERROR(1/VLOOKUP($B367,'Justerad allokering kvv'!$B$1:$AG$700,MATCH(M$1,'Justerad allokering kvv'!$B$1:$AF$1,0),FALSE)),VLOOKUP($B367,'Allokerad kvv'!$B$2:$AV$700,MATCH(M$1,'Allokerad kvv'!$B$1:$AV$1,0),FALSE),VLOOKUP($B367,'Justerad allokering kvv'!$B$1:$AG$700,MATCH(M$1,'Justerad allokering kvv'!$B$1:$AF$1,0),FALSE)))</f>
        <v>0</v>
      </c>
      <c r="N367">
        <f>IF($B367=" ","",IF(ISERROR(1/VLOOKUP($B367,'Justerad allokering kvv'!$B$1:$AG$700,MATCH(N$1,'Justerad allokering kvv'!$B$1:$AF$1,0),FALSE)),VLOOKUP($B367,'Allokerad kvv'!$B$2:$AV$700,MATCH(N$1,'Allokerad kvv'!$B$1:$AV$1,0),FALSE),VLOOKUP($B367,'Justerad allokering kvv'!$B$1:$AG$700,MATCH(N$1,'Justerad allokering kvv'!$B$1:$AF$1,0),FALSE)))</f>
        <v>0</v>
      </c>
      <c r="O367">
        <f>IF($B367=" ","",IF(ISERROR(1/VLOOKUP($B367,'Justerad allokering kvv'!$B$1:$AG$700,MATCH(O$1,'Justerad allokering kvv'!$B$1:$AF$1,0),FALSE)),VLOOKUP($B367,'Allokerad kvv'!$B$2:$AV$700,MATCH(O$1,'Allokerad kvv'!$B$1:$AV$1,0),FALSE),VLOOKUP($B367,'Justerad allokering kvv'!$B$1:$AG$700,MATCH(O$1,'Justerad allokering kvv'!$B$1:$AF$1,0),FALSE)))</f>
        <v>0</v>
      </c>
      <c r="P367">
        <f>IF($B367=" ","",IF(ISERROR(1/VLOOKUP($B367,'Justerad allokering kvv'!$B$1:$AG$700,MATCH(P$1,'Justerad allokering kvv'!$B$1:$AF$1,0),FALSE)),VLOOKUP($B367,'Allokerad kvv'!$B$2:$AV$700,MATCH(P$1,'Allokerad kvv'!$B$1:$AV$1,0),FALSE),VLOOKUP($B367,'Justerad allokering kvv'!$B$1:$AG$700,MATCH(P$1,'Justerad allokering kvv'!$B$1:$AF$1,0),FALSE)))</f>
        <v>0</v>
      </c>
      <c r="Q367">
        <f>IF($B367=" ","",IF(ISERROR(1/VLOOKUP($B367,'Justerad allokering kvv'!$B$1:$AG$700,MATCH(Q$1,'Justerad allokering kvv'!$B$1:$AF$1,0),FALSE)),VLOOKUP($B367,'Allokerad kvv'!$B$2:$AV$700,MATCH(Q$1,'Allokerad kvv'!$B$1:$AV$1,0),FALSE),VLOOKUP($B367,'Justerad allokering kvv'!$B$1:$AG$700,MATCH(Q$1,'Justerad allokering kvv'!$B$1:$AF$1,0),FALSE)))</f>
        <v>0</v>
      </c>
      <c r="R367">
        <f>IF($B367=" ","",IF(ISERROR(1/VLOOKUP($B367,'Justerad allokering kvv'!$B$1:$AG$700,MATCH(R$1,'Justerad allokering kvv'!$B$1:$AF$1,0),FALSE)),VLOOKUP($B367,'Allokerad kvv'!$B$2:$AV$700,MATCH(R$1,'Allokerad kvv'!$B$1:$AV$1,0),FALSE),VLOOKUP($B367,'Justerad allokering kvv'!$B$1:$AG$700,MATCH(R$1,'Justerad allokering kvv'!$B$1:$AF$1,0),FALSE)))</f>
        <v>0</v>
      </c>
      <c r="S367">
        <f>IF($B367=" ","",IF(ISERROR(1/VLOOKUP($B367,'Justerad allokering kvv'!$B$1:$AG$700,MATCH(S$1,'Justerad allokering kvv'!$B$1:$AF$1,0),FALSE)),VLOOKUP($B367,'Allokerad kvv'!$B$2:$AV$700,MATCH(S$1,'Allokerad kvv'!$B$1:$AV$1,0),FALSE),VLOOKUP($B367,'Justerad allokering kvv'!$B$1:$AG$700,MATCH(S$1,'Justerad allokering kvv'!$B$1:$AF$1,0),FALSE)))</f>
        <v>0</v>
      </c>
      <c r="T367">
        <f>IF($B367=" ","",IF(ISERROR(1/VLOOKUP($B367,'Justerad allokering kvv'!$B$1:$AG$700,MATCH(T$1,'Justerad allokering kvv'!$B$1:$AF$1,0),FALSE)),VLOOKUP($B367,'Allokerad kvv'!$B$2:$AV$700,MATCH(T$1,'Allokerad kvv'!$B$1:$AV$1,0),FALSE),VLOOKUP($B367,'Justerad allokering kvv'!$B$1:$AG$700,MATCH(T$1,'Justerad allokering kvv'!$B$1:$AF$1,0),FALSE)))</f>
        <v>0</v>
      </c>
      <c r="U367">
        <f>IF($B367=" ","",IF(ISERROR(1/VLOOKUP($B367,'Justerad allokering kvv'!$B$1:$AG$700,MATCH(U$1,'Justerad allokering kvv'!$B$1:$AF$1,0),FALSE)),VLOOKUP($B367,'Allokerad kvv'!$B$2:$AV$700,MATCH(U$1,'Allokerad kvv'!$B$1:$AV$1,0),FALSE),VLOOKUP($B367,'Justerad allokering kvv'!$B$1:$AG$700,MATCH(U$1,'Justerad allokering kvv'!$B$1:$AF$1,0),FALSE)))</f>
        <v>0</v>
      </c>
      <c r="V367">
        <f>IF($B367=" ","",IF(ISERROR(1/VLOOKUP($B367,'Justerad allokering kvv'!$B$1:$AG$700,MATCH(V$1,'Justerad allokering kvv'!$B$1:$AF$1,0),FALSE)),VLOOKUP($B367,'Allokerad kvv'!$B$2:$AV$700,MATCH(V$1,'Allokerad kvv'!$B$1:$AV$1,0),FALSE),VLOOKUP($B367,'Justerad allokering kvv'!$B$1:$AG$700,MATCH(V$1,'Justerad allokering kvv'!$B$1:$AF$1,0),FALSE)))</f>
        <v>0</v>
      </c>
      <c r="W367">
        <f>IF($B367=" ","",IF(ISERROR(1/VLOOKUP($B367,'Justerad allokering kvv'!$B$1:$AG$700,MATCH(W$1,'Justerad allokering kvv'!$B$1:$AF$1,0),FALSE)),VLOOKUP($B367,'Allokerad kvv'!$B$2:$AV$700,MATCH(W$1,'Allokerad kvv'!$B$1:$AV$1,0),FALSE),VLOOKUP($B367,'Justerad allokering kvv'!$B$1:$AG$700,MATCH(W$1,'Justerad allokering kvv'!$B$1:$AF$1,0),FALSE)))</f>
        <v>0</v>
      </c>
      <c r="X367">
        <f>IF($B367=" ","",IF(ISERROR(1/VLOOKUP($B367,'Justerad allokering kvv'!$B$1:$AG$700,MATCH(X$1,'Justerad allokering kvv'!$B$1:$AF$1,0),FALSE)),VLOOKUP($B367,'Allokerad kvv'!$B$2:$AV$700,MATCH(X$1,'Allokerad kvv'!$B$1:$AV$1,0),FALSE),VLOOKUP($B367,'Justerad allokering kvv'!$B$1:$AG$700,MATCH(X$1,'Justerad allokering kvv'!$B$1:$AF$1,0),FALSE)))</f>
        <v>0</v>
      </c>
      <c r="Y367">
        <f>IF($B367=" ","",IF(ISERROR(1/VLOOKUP($B367,'Justerad allokering kvv'!$B$1:$AG$700,MATCH(Y$1,'Justerad allokering kvv'!$B$1:$AF$1,0),FALSE)),VLOOKUP($B367,'Allokerad kvv'!$B$2:$AV$700,MATCH(Y$1,'Allokerad kvv'!$B$1:$AV$1,0),FALSE),VLOOKUP($B367,'Justerad allokering kvv'!$B$1:$AG$700,MATCH(Y$1,'Justerad allokering kvv'!$B$1:$AF$1,0),FALSE)))</f>
        <v>0</v>
      </c>
      <c r="AB367">
        <f>IFERROR(VLOOKUP($B367,Kraftvärmeprod!$B$1:$AO$424,MATCH("Tillförd energi från rökgaskondensering (GWh)",Kraftvärmeprod!$B$1:$AG$1,0),FALSE)/1,0)</f>
        <v>0</v>
      </c>
      <c r="AE367" s="122">
        <f t="shared" si="20"/>
        <v>0</v>
      </c>
      <c r="AG367">
        <f t="shared" si="21"/>
        <v>0</v>
      </c>
      <c r="AH367">
        <f t="shared" si="22"/>
        <v>0</v>
      </c>
      <c r="AI367" t="str">
        <f>IF(AH367=0,"",AH367/VLOOKUP(B367,Kraftvärmeprod!$B$1:$BC$480,MATCH("Summa tillförd energi exklusive rökgaskondensering",Kraftvärmeprod!$B$1:$BC$1,0),FALSE))</f>
        <v/>
      </c>
      <c r="AK367">
        <f t="shared" si="23"/>
        <v>0</v>
      </c>
    </row>
    <row r="368" spans="1:37" x14ac:dyDescent="0.25">
      <c r="A368" s="2" t="s">
        <v>552</v>
      </c>
      <c r="B368" s="2" t="s">
        <v>553</v>
      </c>
      <c r="C368">
        <f>IF($B368=" ","",IF(ISERROR(1/VLOOKUP($B368,'Justerad allokering kvv'!$B$1:$AG$700,MATCH(C$1,'Justerad allokering kvv'!$B$1:$AF$1,0),FALSE)),VLOOKUP($B368,'Allokerad kvv'!$B$2:$AV$700,MATCH(C$1,'Allokerad kvv'!$B$1:$AV$1,0),FALSE),VLOOKUP($B368,'Justerad allokering kvv'!$B$1:$AG$700,MATCH(C$1,'Justerad allokering kvv'!$B$1:$AF$1,0),FALSE)))</f>
        <v>0</v>
      </c>
      <c r="D368">
        <f>IF($B368=" ","",IF(ISERROR(1/VLOOKUP($B368,'Justerad allokering kvv'!$B$1:$AG$700,MATCH(D$1,'Justerad allokering kvv'!$B$1:$AF$1,0),FALSE)),VLOOKUP($B368,'Allokerad kvv'!$B$2:$AV$700,MATCH(D$1,'Allokerad kvv'!$B$1:$AV$1,0),FALSE),VLOOKUP($B368,'Justerad allokering kvv'!$B$1:$AG$700,MATCH(D$1,'Justerad allokering kvv'!$B$1:$AF$1,0),FALSE)))</f>
        <v>0</v>
      </c>
      <c r="E368">
        <f>IF($B368=" ","",IF(ISERROR(1/VLOOKUP($B368,'Justerad allokering kvv'!$B$1:$AG$700,MATCH(E$1,'Justerad allokering kvv'!$B$1:$AF$1,0),FALSE)),VLOOKUP($B368,'Allokerad kvv'!$B$2:$AV$700,MATCH(E$1,'Allokerad kvv'!$B$1:$AV$1,0),FALSE),VLOOKUP($B368,'Justerad allokering kvv'!$B$1:$AG$700,MATCH(E$1,'Justerad allokering kvv'!$B$1:$AF$1,0),FALSE)))</f>
        <v>0</v>
      </c>
      <c r="F368">
        <f>IF($B368=" ","",IF(ISERROR(1/VLOOKUP($B368,'Justerad allokering kvv'!$B$1:$AG$700,MATCH(F$1,'Justerad allokering kvv'!$B$1:$AF$1,0),FALSE)),VLOOKUP($B368,'Allokerad kvv'!$B$2:$AV$700,MATCH(F$1,'Allokerad kvv'!$B$1:$AV$1,0),FALSE),VLOOKUP($B368,'Justerad allokering kvv'!$B$1:$AG$700,MATCH(F$1,'Justerad allokering kvv'!$B$1:$AF$1,0),FALSE)))</f>
        <v>0</v>
      </c>
      <c r="G368">
        <f>IF($B368=" ","",IF(ISERROR(1/VLOOKUP($B368,'Justerad allokering kvv'!$B$1:$AG$700,MATCH(G$1,'Justerad allokering kvv'!$B$1:$AF$1,0),FALSE)),VLOOKUP($B368,'Allokerad kvv'!$B$2:$AV$700,MATCH(G$1,'Allokerad kvv'!$B$1:$AV$1,0),FALSE),VLOOKUP($B368,'Justerad allokering kvv'!$B$1:$AG$700,MATCH(G$1,'Justerad allokering kvv'!$B$1:$AF$1,0),FALSE)))</f>
        <v>0</v>
      </c>
      <c r="H368">
        <f>IF($B368=" ","",IF(ISERROR(1/VLOOKUP($B368,'Justerad allokering kvv'!$B$1:$AG$700,MATCH(H$1,'Justerad allokering kvv'!$B$1:$AF$1,0),FALSE)),VLOOKUP($B368,'Allokerad kvv'!$B$2:$AV$700,MATCH(H$1,'Allokerad kvv'!$B$1:$AV$1,0),FALSE),VLOOKUP($B368,'Justerad allokering kvv'!$B$1:$AG$700,MATCH(H$1,'Justerad allokering kvv'!$B$1:$AF$1,0),FALSE)))</f>
        <v>0</v>
      </c>
      <c r="I368">
        <f>IF($B368=" ","",IF(ISERROR(1/VLOOKUP($B368,'Justerad allokering kvv'!$B$1:$AG$700,MATCH(I$1,'Justerad allokering kvv'!$B$1:$AF$1,0),FALSE)),VLOOKUP($B368,'Allokerad kvv'!$B$2:$AV$700,MATCH(I$1,'Allokerad kvv'!$B$1:$AV$1,0),FALSE),VLOOKUP($B368,'Justerad allokering kvv'!$B$1:$AG$700,MATCH(I$1,'Justerad allokering kvv'!$B$1:$AF$1,0),FALSE)))</f>
        <v>0</v>
      </c>
      <c r="J368">
        <f>IF($B368=" ","",IF(ISERROR(1/VLOOKUP($B368,'Justerad allokering kvv'!$B$1:$AG$700,MATCH(J$1,'Justerad allokering kvv'!$B$1:$AF$1,0),FALSE)),VLOOKUP($B368,'Allokerad kvv'!$B$2:$AV$700,MATCH(J$1,'Allokerad kvv'!$B$1:$AV$1,0),FALSE),VLOOKUP($B368,'Justerad allokering kvv'!$B$1:$AG$700,MATCH(J$1,'Justerad allokering kvv'!$B$1:$AF$1,0),FALSE)))</f>
        <v>0</v>
      </c>
      <c r="K368">
        <f>IF($B368=" ","",IF(ISERROR(1/VLOOKUP($B368,'Justerad allokering kvv'!$B$1:$AG$700,MATCH(K$1,'Justerad allokering kvv'!$B$1:$AF$1,0),FALSE)),VLOOKUP($B368,'Allokerad kvv'!$B$2:$AV$700,MATCH(K$1,'Allokerad kvv'!$B$1:$AV$1,0),FALSE),VLOOKUP($B368,'Justerad allokering kvv'!$B$1:$AG$700,MATCH(K$1,'Justerad allokering kvv'!$B$1:$AF$1,0),FALSE)))</f>
        <v>0</v>
      </c>
      <c r="L368">
        <f>IF($B368=" ","",IF(ISERROR(1/VLOOKUP($B368,'Justerad allokering kvv'!$B$1:$AG$700,MATCH(L$1,'Justerad allokering kvv'!$B$1:$AF$1,0),FALSE)),VLOOKUP($B368,'Allokerad kvv'!$B$2:$AV$700,MATCH(L$1,'Allokerad kvv'!$B$1:$AV$1,0),FALSE),VLOOKUP($B368,'Justerad allokering kvv'!$B$1:$AG$700,MATCH(L$1,'Justerad allokering kvv'!$B$1:$AF$1,0),FALSE)))</f>
        <v>0</v>
      </c>
      <c r="M368">
        <f>IF($B368=" ","",IF(ISERROR(1/VLOOKUP($B368,'Justerad allokering kvv'!$B$1:$AG$700,MATCH(M$1,'Justerad allokering kvv'!$B$1:$AF$1,0),FALSE)),VLOOKUP($B368,'Allokerad kvv'!$B$2:$AV$700,MATCH(M$1,'Allokerad kvv'!$B$1:$AV$1,0),FALSE),VLOOKUP($B368,'Justerad allokering kvv'!$B$1:$AG$700,MATCH(M$1,'Justerad allokering kvv'!$B$1:$AF$1,0),FALSE)))</f>
        <v>0</v>
      </c>
      <c r="N368">
        <f>IF($B368=" ","",IF(ISERROR(1/VLOOKUP($B368,'Justerad allokering kvv'!$B$1:$AG$700,MATCH(N$1,'Justerad allokering kvv'!$B$1:$AF$1,0),FALSE)),VLOOKUP($B368,'Allokerad kvv'!$B$2:$AV$700,MATCH(N$1,'Allokerad kvv'!$B$1:$AV$1,0),FALSE),VLOOKUP($B368,'Justerad allokering kvv'!$B$1:$AG$700,MATCH(N$1,'Justerad allokering kvv'!$B$1:$AF$1,0),FALSE)))</f>
        <v>0</v>
      </c>
      <c r="O368">
        <f>IF($B368=" ","",IF(ISERROR(1/VLOOKUP($B368,'Justerad allokering kvv'!$B$1:$AG$700,MATCH(O$1,'Justerad allokering kvv'!$B$1:$AF$1,0),FALSE)),VLOOKUP($B368,'Allokerad kvv'!$B$2:$AV$700,MATCH(O$1,'Allokerad kvv'!$B$1:$AV$1,0),FALSE),VLOOKUP($B368,'Justerad allokering kvv'!$B$1:$AG$700,MATCH(O$1,'Justerad allokering kvv'!$B$1:$AF$1,0),FALSE)))</f>
        <v>0</v>
      </c>
      <c r="P368">
        <f>IF($B368=" ","",IF(ISERROR(1/VLOOKUP($B368,'Justerad allokering kvv'!$B$1:$AG$700,MATCH(P$1,'Justerad allokering kvv'!$B$1:$AF$1,0),FALSE)),VLOOKUP($B368,'Allokerad kvv'!$B$2:$AV$700,MATCH(P$1,'Allokerad kvv'!$B$1:$AV$1,0),FALSE),VLOOKUP($B368,'Justerad allokering kvv'!$B$1:$AG$700,MATCH(P$1,'Justerad allokering kvv'!$B$1:$AF$1,0),FALSE)))</f>
        <v>0</v>
      </c>
      <c r="Q368">
        <f>IF($B368=" ","",IF(ISERROR(1/VLOOKUP($B368,'Justerad allokering kvv'!$B$1:$AG$700,MATCH(Q$1,'Justerad allokering kvv'!$B$1:$AF$1,0),FALSE)),VLOOKUP($B368,'Allokerad kvv'!$B$2:$AV$700,MATCH(Q$1,'Allokerad kvv'!$B$1:$AV$1,0),FALSE),VLOOKUP($B368,'Justerad allokering kvv'!$B$1:$AG$700,MATCH(Q$1,'Justerad allokering kvv'!$B$1:$AF$1,0),FALSE)))</f>
        <v>0</v>
      </c>
      <c r="R368">
        <f>IF($B368=" ","",IF(ISERROR(1/VLOOKUP($B368,'Justerad allokering kvv'!$B$1:$AG$700,MATCH(R$1,'Justerad allokering kvv'!$B$1:$AF$1,0),FALSE)),VLOOKUP($B368,'Allokerad kvv'!$B$2:$AV$700,MATCH(R$1,'Allokerad kvv'!$B$1:$AV$1,0),FALSE),VLOOKUP($B368,'Justerad allokering kvv'!$B$1:$AG$700,MATCH(R$1,'Justerad allokering kvv'!$B$1:$AF$1,0),FALSE)))</f>
        <v>0</v>
      </c>
      <c r="S368">
        <f>IF($B368=" ","",IF(ISERROR(1/VLOOKUP($B368,'Justerad allokering kvv'!$B$1:$AG$700,MATCH(S$1,'Justerad allokering kvv'!$B$1:$AF$1,0),FALSE)),VLOOKUP($B368,'Allokerad kvv'!$B$2:$AV$700,MATCH(S$1,'Allokerad kvv'!$B$1:$AV$1,0),FALSE),VLOOKUP($B368,'Justerad allokering kvv'!$B$1:$AG$700,MATCH(S$1,'Justerad allokering kvv'!$B$1:$AF$1,0),FALSE)))</f>
        <v>0</v>
      </c>
      <c r="T368">
        <f>IF($B368=" ","",IF(ISERROR(1/VLOOKUP($B368,'Justerad allokering kvv'!$B$1:$AG$700,MATCH(T$1,'Justerad allokering kvv'!$B$1:$AF$1,0),FALSE)),VLOOKUP($B368,'Allokerad kvv'!$B$2:$AV$700,MATCH(T$1,'Allokerad kvv'!$B$1:$AV$1,0),FALSE),VLOOKUP($B368,'Justerad allokering kvv'!$B$1:$AG$700,MATCH(T$1,'Justerad allokering kvv'!$B$1:$AF$1,0),FALSE)))</f>
        <v>0</v>
      </c>
      <c r="U368">
        <f>IF($B368=" ","",IF(ISERROR(1/VLOOKUP($B368,'Justerad allokering kvv'!$B$1:$AG$700,MATCH(U$1,'Justerad allokering kvv'!$B$1:$AF$1,0),FALSE)),VLOOKUP($B368,'Allokerad kvv'!$B$2:$AV$700,MATCH(U$1,'Allokerad kvv'!$B$1:$AV$1,0),FALSE),VLOOKUP($B368,'Justerad allokering kvv'!$B$1:$AG$700,MATCH(U$1,'Justerad allokering kvv'!$B$1:$AF$1,0),FALSE)))</f>
        <v>0</v>
      </c>
      <c r="V368">
        <f>IF($B368=" ","",IF(ISERROR(1/VLOOKUP($B368,'Justerad allokering kvv'!$B$1:$AG$700,MATCH(V$1,'Justerad allokering kvv'!$B$1:$AF$1,0),FALSE)),VLOOKUP($B368,'Allokerad kvv'!$B$2:$AV$700,MATCH(V$1,'Allokerad kvv'!$B$1:$AV$1,0),FALSE),VLOOKUP($B368,'Justerad allokering kvv'!$B$1:$AG$700,MATCH(V$1,'Justerad allokering kvv'!$B$1:$AF$1,0),FALSE)))</f>
        <v>0</v>
      </c>
      <c r="W368">
        <f>IF($B368=" ","",IF(ISERROR(1/VLOOKUP($B368,'Justerad allokering kvv'!$B$1:$AG$700,MATCH(W$1,'Justerad allokering kvv'!$B$1:$AF$1,0),FALSE)),VLOOKUP($B368,'Allokerad kvv'!$B$2:$AV$700,MATCH(W$1,'Allokerad kvv'!$B$1:$AV$1,0),FALSE),VLOOKUP($B368,'Justerad allokering kvv'!$B$1:$AG$700,MATCH(W$1,'Justerad allokering kvv'!$B$1:$AF$1,0),FALSE)))</f>
        <v>0</v>
      </c>
      <c r="X368">
        <f>IF($B368=" ","",IF(ISERROR(1/VLOOKUP($B368,'Justerad allokering kvv'!$B$1:$AG$700,MATCH(X$1,'Justerad allokering kvv'!$B$1:$AF$1,0),FALSE)),VLOOKUP($B368,'Allokerad kvv'!$B$2:$AV$700,MATCH(X$1,'Allokerad kvv'!$B$1:$AV$1,0),FALSE),VLOOKUP($B368,'Justerad allokering kvv'!$B$1:$AG$700,MATCH(X$1,'Justerad allokering kvv'!$B$1:$AF$1,0),FALSE)))</f>
        <v>0</v>
      </c>
      <c r="Y368">
        <f>IF($B368=" ","",IF(ISERROR(1/VLOOKUP($B368,'Justerad allokering kvv'!$B$1:$AG$700,MATCH(Y$1,'Justerad allokering kvv'!$B$1:$AF$1,0),FALSE)),VLOOKUP($B368,'Allokerad kvv'!$B$2:$AV$700,MATCH(Y$1,'Allokerad kvv'!$B$1:$AV$1,0),FALSE),VLOOKUP($B368,'Justerad allokering kvv'!$B$1:$AG$700,MATCH(Y$1,'Justerad allokering kvv'!$B$1:$AF$1,0),FALSE)))</f>
        <v>0</v>
      </c>
      <c r="AB368">
        <f>IFERROR(VLOOKUP($B368,Kraftvärmeprod!$B$1:$AO$424,MATCH("Tillförd energi från rökgaskondensering (GWh)",Kraftvärmeprod!$B$1:$AG$1,0),FALSE)/1,0)</f>
        <v>0</v>
      </c>
      <c r="AE368" s="122">
        <f t="shared" si="20"/>
        <v>0</v>
      </c>
      <c r="AG368">
        <f t="shared" si="21"/>
        <v>0</v>
      </c>
      <c r="AH368">
        <f t="shared" si="22"/>
        <v>0</v>
      </c>
      <c r="AI368" t="str">
        <f>IF(AH368=0,"",AH368/VLOOKUP(B368,Kraftvärmeprod!$B$1:$BC$480,MATCH("Summa tillförd energi exklusive rökgaskondensering",Kraftvärmeprod!$B$1:$BC$1,0),FALSE))</f>
        <v/>
      </c>
      <c r="AK368">
        <f t="shared" si="23"/>
        <v>0</v>
      </c>
    </row>
    <row r="369" spans="1:37" x14ac:dyDescent="0.25">
      <c r="A369" s="2" t="s">
        <v>552</v>
      </c>
      <c r="B369" s="2" t="s">
        <v>554</v>
      </c>
      <c r="C369">
        <f>IF($B369=" ","",IF(ISERROR(1/VLOOKUP($B369,'Justerad allokering kvv'!$B$1:$AG$700,MATCH(C$1,'Justerad allokering kvv'!$B$1:$AF$1,0),FALSE)),VLOOKUP($B369,'Allokerad kvv'!$B$2:$AV$700,MATCH(C$1,'Allokerad kvv'!$B$1:$AV$1,0),FALSE),VLOOKUP($B369,'Justerad allokering kvv'!$B$1:$AG$700,MATCH(C$1,'Justerad allokering kvv'!$B$1:$AF$1,0),FALSE)))</f>
        <v>0</v>
      </c>
      <c r="D369">
        <f>IF($B369=" ","",IF(ISERROR(1/VLOOKUP($B369,'Justerad allokering kvv'!$B$1:$AG$700,MATCH(D$1,'Justerad allokering kvv'!$B$1:$AF$1,0),FALSE)),VLOOKUP($B369,'Allokerad kvv'!$B$2:$AV$700,MATCH(D$1,'Allokerad kvv'!$B$1:$AV$1,0),FALSE),VLOOKUP($B369,'Justerad allokering kvv'!$B$1:$AG$700,MATCH(D$1,'Justerad allokering kvv'!$B$1:$AF$1,0),FALSE)))</f>
        <v>0</v>
      </c>
      <c r="E369">
        <f>IF($B369=" ","",IF(ISERROR(1/VLOOKUP($B369,'Justerad allokering kvv'!$B$1:$AG$700,MATCH(E$1,'Justerad allokering kvv'!$B$1:$AF$1,0),FALSE)),VLOOKUP($B369,'Allokerad kvv'!$B$2:$AV$700,MATCH(E$1,'Allokerad kvv'!$B$1:$AV$1,0),FALSE),VLOOKUP($B369,'Justerad allokering kvv'!$B$1:$AG$700,MATCH(E$1,'Justerad allokering kvv'!$B$1:$AF$1,0),FALSE)))</f>
        <v>0</v>
      </c>
      <c r="F369">
        <f>IF($B369=" ","",IF(ISERROR(1/VLOOKUP($B369,'Justerad allokering kvv'!$B$1:$AG$700,MATCH(F$1,'Justerad allokering kvv'!$B$1:$AF$1,0),FALSE)),VLOOKUP($B369,'Allokerad kvv'!$B$2:$AV$700,MATCH(F$1,'Allokerad kvv'!$B$1:$AV$1,0),FALSE),VLOOKUP($B369,'Justerad allokering kvv'!$B$1:$AG$700,MATCH(F$1,'Justerad allokering kvv'!$B$1:$AF$1,0),FALSE)))</f>
        <v>0</v>
      </c>
      <c r="G369">
        <f>IF($B369=" ","",IF(ISERROR(1/VLOOKUP($B369,'Justerad allokering kvv'!$B$1:$AG$700,MATCH(G$1,'Justerad allokering kvv'!$B$1:$AF$1,0),FALSE)),VLOOKUP($B369,'Allokerad kvv'!$B$2:$AV$700,MATCH(G$1,'Allokerad kvv'!$B$1:$AV$1,0),FALSE),VLOOKUP($B369,'Justerad allokering kvv'!$B$1:$AG$700,MATCH(G$1,'Justerad allokering kvv'!$B$1:$AF$1,0),FALSE)))</f>
        <v>0</v>
      </c>
      <c r="H369">
        <f>IF($B369=" ","",IF(ISERROR(1/VLOOKUP($B369,'Justerad allokering kvv'!$B$1:$AG$700,MATCH(H$1,'Justerad allokering kvv'!$B$1:$AF$1,0),FALSE)),VLOOKUP($B369,'Allokerad kvv'!$B$2:$AV$700,MATCH(H$1,'Allokerad kvv'!$B$1:$AV$1,0),FALSE),VLOOKUP($B369,'Justerad allokering kvv'!$B$1:$AG$700,MATCH(H$1,'Justerad allokering kvv'!$B$1:$AF$1,0),FALSE)))</f>
        <v>0</v>
      </c>
      <c r="I369">
        <f>IF($B369=" ","",IF(ISERROR(1/VLOOKUP($B369,'Justerad allokering kvv'!$B$1:$AG$700,MATCH(I$1,'Justerad allokering kvv'!$B$1:$AF$1,0),FALSE)),VLOOKUP($B369,'Allokerad kvv'!$B$2:$AV$700,MATCH(I$1,'Allokerad kvv'!$B$1:$AV$1,0),FALSE),VLOOKUP($B369,'Justerad allokering kvv'!$B$1:$AG$700,MATCH(I$1,'Justerad allokering kvv'!$B$1:$AF$1,0),FALSE)))</f>
        <v>0</v>
      </c>
      <c r="J369">
        <f>IF($B369=" ","",IF(ISERROR(1/VLOOKUP($B369,'Justerad allokering kvv'!$B$1:$AG$700,MATCH(J$1,'Justerad allokering kvv'!$B$1:$AF$1,0),FALSE)),VLOOKUP($B369,'Allokerad kvv'!$B$2:$AV$700,MATCH(J$1,'Allokerad kvv'!$B$1:$AV$1,0),FALSE),VLOOKUP($B369,'Justerad allokering kvv'!$B$1:$AG$700,MATCH(J$1,'Justerad allokering kvv'!$B$1:$AF$1,0),FALSE)))</f>
        <v>0</v>
      </c>
      <c r="K369">
        <f>IF($B369=" ","",IF(ISERROR(1/VLOOKUP($B369,'Justerad allokering kvv'!$B$1:$AG$700,MATCH(K$1,'Justerad allokering kvv'!$B$1:$AF$1,0),FALSE)),VLOOKUP($B369,'Allokerad kvv'!$B$2:$AV$700,MATCH(K$1,'Allokerad kvv'!$B$1:$AV$1,0),FALSE),VLOOKUP($B369,'Justerad allokering kvv'!$B$1:$AG$700,MATCH(K$1,'Justerad allokering kvv'!$B$1:$AF$1,0),FALSE)))</f>
        <v>0</v>
      </c>
      <c r="L369">
        <f>IF($B369=" ","",IF(ISERROR(1/VLOOKUP($B369,'Justerad allokering kvv'!$B$1:$AG$700,MATCH(L$1,'Justerad allokering kvv'!$B$1:$AF$1,0),FALSE)),VLOOKUP($B369,'Allokerad kvv'!$B$2:$AV$700,MATCH(L$1,'Allokerad kvv'!$B$1:$AV$1,0),FALSE),VLOOKUP($B369,'Justerad allokering kvv'!$B$1:$AG$700,MATCH(L$1,'Justerad allokering kvv'!$B$1:$AF$1,0),FALSE)))</f>
        <v>0</v>
      </c>
      <c r="M369">
        <f>IF($B369=" ","",IF(ISERROR(1/VLOOKUP($B369,'Justerad allokering kvv'!$B$1:$AG$700,MATCH(M$1,'Justerad allokering kvv'!$B$1:$AF$1,0),FALSE)),VLOOKUP($B369,'Allokerad kvv'!$B$2:$AV$700,MATCH(M$1,'Allokerad kvv'!$B$1:$AV$1,0),FALSE),VLOOKUP($B369,'Justerad allokering kvv'!$B$1:$AG$700,MATCH(M$1,'Justerad allokering kvv'!$B$1:$AF$1,0),FALSE)))</f>
        <v>0</v>
      </c>
      <c r="N369">
        <f>IF($B369=" ","",IF(ISERROR(1/VLOOKUP($B369,'Justerad allokering kvv'!$B$1:$AG$700,MATCH(N$1,'Justerad allokering kvv'!$B$1:$AF$1,0),FALSE)),VLOOKUP($B369,'Allokerad kvv'!$B$2:$AV$700,MATCH(N$1,'Allokerad kvv'!$B$1:$AV$1,0),FALSE),VLOOKUP($B369,'Justerad allokering kvv'!$B$1:$AG$700,MATCH(N$1,'Justerad allokering kvv'!$B$1:$AF$1,0),FALSE)))</f>
        <v>0</v>
      </c>
      <c r="O369">
        <f>IF($B369=" ","",IF(ISERROR(1/VLOOKUP($B369,'Justerad allokering kvv'!$B$1:$AG$700,MATCH(O$1,'Justerad allokering kvv'!$B$1:$AF$1,0),FALSE)),VLOOKUP($B369,'Allokerad kvv'!$B$2:$AV$700,MATCH(O$1,'Allokerad kvv'!$B$1:$AV$1,0),FALSE),VLOOKUP($B369,'Justerad allokering kvv'!$B$1:$AG$700,MATCH(O$1,'Justerad allokering kvv'!$B$1:$AF$1,0),FALSE)))</f>
        <v>0</v>
      </c>
      <c r="P369">
        <f>IF($B369=" ","",IF(ISERROR(1/VLOOKUP($B369,'Justerad allokering kvv'!$B$1:$AG$700,MATCH(P$1,'Justerad allokering kvv'!$B$1:$AF$1,0),FALSE)),VLOOKUP($B369,'Allokerad kvv'!$B$2:$AV$700,MATCH(P$1,'Allokerad kvv'!$B$1:$AV$1,0),FALSE),VLOOKUP($B369,'Justerad allokering kvv'!$B$1:$AG$700,MATCH(P$1,'Justerad allokering kvv'!$B$1:$AF$1,0),FALSE)))</f>
        <v>0</v>
      </c>
      <c r="Q369">
        <f>IF($B369=" ","",IF(ISERROR(1/VLOOKUP($B369,'Justerad allokering kvv'!$B$1:$AG$700,MATCH(Q$1,'Justerad allokering kvv'!$B$1:$AF$1,0),FALSE)),VLOOKUP($B369,'Allokerad kvv'!$B$2:$AV$700,MATCH(Q$1,'Allokerad kvv'!$B$1:$AV$1,0),FALSE),VLOOKUP($B369,'Justerad allokering kvv'!$B$1:$AG$700,MATCH(Q$1,'Justerad allokering kvv'!$B$1:$AF$1,0),FALSE)))</f>
        <v>0</v>
      </c>
      <c r="R369">
        <f>IF($B369=" ","",IF(ISERROR(1/VLOOKUP($B369,'Justerad allokering kvv'!$B$1:$AG$700,MATCH(R$1,'Justerad allokering kvv'!$B$1:$AF$1,0),FALSE)),VLOOKUP($B369,'Allokerad kvv'!$B$2:$AV$700,MATCH(R$1,'Allokerad kvv'!$B$1:$AV$1,0),FALSE),VLOOKUP($B369,'Justerad allokering kvv'!$B$1:$AG$700,MATCH(R$1,'Justerad allokering kvv'!$B$1:$AF$1,0),FALSE)))</f>
        <v>0</v>
      </c>
      <c r="S369">
        <f>IF($B369=" ","",IF(ISERROR(1/VLOOKUP($B369,'Justerad allokering kvv'!$B$1:$AG$700,MATCH(S$1,'Justerad allokering kvv'!$B$1:$AF$1,0),FALSE)),VLOOKUP($B369,'Allokerad kvv'!$B$2:$AV$700,MATCH(S$1,'Allokerad kvv'!$B$1:$AV$1,0),FALSE),VLOOKUP($B369,'Justerad allokering kvv'!$B$1:$AG$700,MATCH(S$1,'Justerad allokering kvv'!$B$1:$AF$1,0),FALSE)))</f>
        <v>0</v>
      </c>
      <c r="T369">
        <f>IF($B369=" ","",IF(ISERROR(1/VLOOKUP($B369,'Justerad allokering kvv'!$B$1:$AG$700,MATCH(T$1,'Justerad allokering kvv'!$B$1:$AF$1,0),FALSE)),VLOOKUP($B369,'Allokerad kvv'!$B$2:$AV$700,MATCH(T$1,'Allokerad kvv'!$B$1:$AV$1,0),FALSE),VLOOKUP($B369,'Justerad allokering kvv'!$B$1:$AG$700,MATCH(T$1,'Justerad allokering kvv'!$B$1:$AF$1,0),FALSE)))</f>
        <v>0</v>
      </c>
      <c r="U369">
        <f>IF($B369=" ","",IF(ISERROR(1/VLOOKUP($B369,'Justerad allokering kvv'!$B$1:$AG$700,MATCH(U$1,'Justerad allokering kvv'!$B$1:$AF$1,0),FALSE)),VLOOKUP($B369,'Allokerad kvv'!$B$2:$AV$700,MATCH(U$1,'Allokerad kvv'!$B$1:$AV$1,0),FALSE),VLOOKUP($B369,'Justerad allokering kvv'!$B$1:$AG$700,MATCH(U$1,'Justerad allokering kvv'!$B$1:$AF$1,0),FALSE)))</f>
        <v>0</v>
      </c>
      <c r="V369">
        <f>IF($B369=" ","",IF(ISERROR(1/VLOOKUP($B369,'Justerad allokering kvv'!$B$1:$AG$700,MATCH(V$1,'Justerad allokering kvv'!$B$1:$AF$1,0),FALSE)),VLOOKUP($B369,'Allokerad kvv'!$B$2:$AV$700,MATCH(V$1,'Allokerad kvv'!$B$1:$AV$1,0),FALSE),VLOOKUP($B369,'Justerad allokering kvv'!$B$1:$AG$700,MATCH(V$1,'Justerad allokering kvv'!$B$1:$AF$1,0),FALSE)))</f>
        <v>0</v>
      </c>
      <c r="W369">
        <f>IF($B369=" ","",IF(ISERROR(1/VLOOKUP($B369,'Justerad allokering kvv'!$B$1:$AG$700,MATCH(W$1,'Justerad allokering kvv'!$B$1:$AF$1,0),FALSE)),VLOOKUP($B369,'Allokerad kvv'!$B$2:$AV$700,MATCH(W$1,'Allokerad kvv'!$B$1:$AV$1,0),FALSE),VLOOKUP($B369,'Justerad allokering kvv'!$B$1:$AG$700,MATCH(W$1,'Justerad allokering kvv'!$B$1:$AF$1,0),FALSE)))</f>
        <v>0</v>
      </c>
      <c r="X369">
        <f>IF($B369=" ","",IF(ISERROR(1/VLOOKUP($B369,'Justerad allokering kvv'!$B$1:$AG$700,MATCH(X$1,'Justerad allokering kvv'!$B$1:$AF$1,0),FALSE)),VLOOKUP($B369,'Allokerad kvv'!$B$2:$AV$700,MATCH(X$1,'Allokerad kvv'!$B$1:$AV$1,0),FALSE),VLOOKUP($B369,'Justerad allokering kvv'!$B$1:$AG$700,MATCH(X$1,'Justerad allokering kvv'!$B$1:$AF$1,0),FALSE)))</f>
        <v>0</v>
      </c>
      <c r="Y369">
        <f>IF($B369=" ","",IF(ISERROR(1/VLOOKUP($B369,'Justerad allokering kvv'!$B$1:$AG$700,MATCH(Y$1,'Justerad allokering kvv'!$B$1:$AF$1,0),FALSE)),VLOOKUP($B369,'Allokerad kvv'!$B$2:$AV$700,MATCH(Y$1,'Allokerad kvv'!$B$1:$AV$1,0),FALSE),VLOOKUP($B369,'Justerad allokering kvv'!$B$1:$AG$700,MATCH(Y$1,'Justerad allokering kvv'!$B$1:$AF$1,0),FALSE)))</f>
        <v>0</v>
      </c>
      <c r="AB369">
        <f>IFERROR(VLOOKUP($B369,Kraftvärmeprod!$B$1:$AO$424,MATCH("Tillförd energi från rökgaskondensering (GWh)",Kraftvärmeprod!$B$1:$AG$1,0),FALSE)/1,0)</f>
        <v>0</v>
      </c>
      <c r="AE369" s="122">
        <f t="shared" si="20"/>
        <v>0</v>
      </c>
      <c r="AG369">
        <f t="shared" si="21"/>
        <v>0</v>
      </c>
      <c r="AH369">
        <f t="shared" si="22"/>
        <v>0</v>
      </c>
      <c r="AI369" t="str">
        <f>IF(AH369=0,"",AH369/VLOOKUP(B369,Kraftvärmeprod!$B$1:$BC$480,MATCH("Summa tillförd energi exklusive rökgaskondensering",Kraftvärmeprod!$B$1:$BC$1,0),FALSE))</f>
        <v/>
      </c>
      <c r="AK369">
        <f t="shared" si="23"/>
        <v>0</v>
      </c>
    </row>
    <row r="370" spans="1:37" x14ac:dyDescent="0.25">
      <c r="A370" s="2" t="s">
        <v>552</v>
      </c>
      <c r="B370" s="2" t="s">
        <v>555</v>
      </c>
      <c r="C370">
        <f>IF($B370=" ","",IF(ISERROR(1/VLOOKUP($B370,'Justerad allokering kvv'!$B$1:$AG$700,MATCH(C$1,'Justerad allokering kvv'!$B$1:$AF$1,0),FALSE)),VLOOKUP($B370,'Allokerad kvv'!$B$2:$AV$700,MATCH(C$1,'Allokerad kvv'!$B$1:$AV$1,0),FALSE),VLOOKUP($B370,'Justerad allokering kvv'!$B$1:$AG$700,MATCH(C$1,'Justerad allokering kvv'!$B$1:$AF$1,0),FALSE)))</f>
        <v>0</v>
      </c>
      <c r="D370">
        <f>IF($B370=" ","",IF(ISERROR(1/VLOOKUP($B370,'Justerad allokering kvv'!$B$1:$AG$700,MATCH(D$1,'Justerad allokering kvv'!$B$1:$AF$1,0),FALSE)),VLOOKUP($B370,'Allokerad kvv'!$B$2:$AV$700,MATCH(D$1,'Allokerad kvv'!$B$1:$AV$1,0),FALSE),VLOOKUP($B370,'Justerad allokering kvv'!$B$1:$AG$700,MATCH(D$1,'Justerad allokering kvv'!$B$1:$AF$1,0),FALSE)))</f>
        <v>0</v>
      </c>
      <c r="E370">
        <f>IF($B370=" ","",IF(ISERROR(1/VLOOKUP($B370,'Justerad allokering kvv'!$B$1:$AG$700,MATCH(E$1,'Justerad allokering kvv'!$B$1:$AF$1,0),FALSE)),VLOOKUP($B370,'Allokerad kvv'!$B$2:$AV$700,MATCH(E$1,'Allokerad kvv'!$B$1:$AV$1,0),FALSE),VLOOKUP($B370,'Justerad allokering kvv'!$B$1:$AG$700,MATCH(E$1,'Justerad allokering kvv'!$B$1:$AF$1,0),FALSE)))</f>
        <v>0</v>
      </c>
      <c r="F370">
        <f>IF($B370=" ","",IF(ISERROR(1/VLOOKUP($B370,'Justerad allokering kvv'!$B$1:$AG$700,MATCH(F$1,'Justerad allokering kvv'!$B$1:$AF$1,0),FALSE)),VLOOKUP($B370,'Allokerad kvv'!$B$2:$AV$700,MATCH(F$1,'Allokerad kvv'!$B$1:$AV$1,0),FALSE),VLOOKUP($B370,'Justerad allokering kvv'!$B$1:$AG$700,MATCH(F$1,'Justerad allokering kvv'!$B$1:$AF$1,0),FALSE)))</f>
        <v>0</v>
      </c>
      <c r="G370">
        <f>IF($B370=" ","",IF(ISERROR(1/VLOOKUP($B370,'Justerad allokering kvv'!$B$1:$AG$700,MATCH(G$1,'Justerad allokering kvv'!$B$1:$AF$1,0),FALSE)),VLOOKUP($B370,'Allokerad kvv'!$B$2:$AV$700,MATCH(G$1,'Allokerad kvv'!$B$1:$AV$1,0),FALSE),VLOOKUP($B370,'Justerad allokering kvv'!$B$1:$AG$700,MATCH(G$1,'Justerad allokering kvv'!$B$1:$AF$1,0),FALSE)))</f>
        <v>0</v>
      </c>
      <c r="H370">
        <f>IF($B370=" ","",IF(ISERROR(1/VLOOKUP($B370,'Justerad allokering kvv'!$B$1:$AG$700,MATCH(H$1,'Justerad allokering kvv'!$B$1:$AF$1,0),FALSE)),VLOOKUP($B370,'Allokerad kvv'!$B$2:$AV$700,MATCH(H$1,'Allokerad kvv'!$B$1:$AV$1,0),FALSE),VLOOKUP($B370,'Justerad allokering kvv'!$B$1:$AG$700,MATCH(H$1,'Justerad allokering kvv'!$B$1:$AF$1,0),FALSE)))</f>
        <v>0</v>
      </c>
      <c r="I370">
        <f>IF($B370=" ","",IF(ISERROR(1/VLOOKUP($B370,'Justerad allokering kvv'!$B$1:$AG$700,MATCH(I$1,'Justerad allokering kvv'!$B$1:$AF$1,0),FALSE)),VLOOKUP($B370,'Allokerad kvv'!$B$2:$AV$700,MATCH(I$1,'Allokerad kvv'!$B$1:$AV$1,0),FALSE),VLOOKUP($B370,'Justerad allokering kvv'!$B$1:$AG$700,MATCH(I$1,'Justerad allokering kvv'!$B$1:$AF$1,0),FALSE)))</f>
        <v>0</v>
      </c>
      <c r="J370">
        <f>IF($B370=" ","",IF(ISERROR(1/VLOOKUP($B370,'Justerad allokering kvv'!$B$1:$AG$700,MATCH(J$1,'Justerad allokering kvv'!$B$1:$AF$1,0),FALSE)),VLOOKUP($B370,'Allokerad kvv'!$B$2:$AV$700,MATCH(J$1,'Allokerad kvv'!$B$1:$AV$1,0),FALSE),VLOOKUP($B370,'Justerad allokering kvv'!$B$1:$AG$700,MATCH(J$1,'Justerad allokering kvv'!$B$1:$AF$1,0),FALSE)))</f>
        <v>0</v>
      </c>
      <c r="K370">
        <f>IF($B370=" ","",IF(ISERROR(1/VLOOKUP($B370,'Justerad allokering kvv'!$B$1:$AG$700,MATCH(K$1,'Justerad allokering kvv'!$B$1:$AF$1,0),FALSE)),VLOOKUP($B370,'Allokerad kvv'!$B$2:$AV$700,MATCH(K$1,'Allokerad kvv'!$B$1:$AV$1,0),FALSE),VLOOKUP($B370,'Justerad allokering kvv'!$B$1:$AG$700,MATCH(K$1,'Justerad allokering kvv'!$B$1:$AF$1,0),FALSE)))</f>
        <v>0</v>
      </c>
      <c r="L370">
        <f>IF($B370=" ","",IF(ISERROR(1/VLOOKUP($B370,'Justerad allokering kvv'!$B$1:$AG$700,MATCH(L$1,'Justerad allokering kvv'!$B$1:$AF$1,0),FALSE)),VLOOKUP($B370,'Allokerad kvv'!$B$2:$AV$700,MATCH(L$1,'Allokerad kvv'!$B$1:$AV$1,0),FALSE),VLOOKUP($B370,'Justerad allokering kvv'!$B$1:$AG$700,MATCH(L$1,'Justerad allokering kvv'!$B$1:$AF$1,0),FALSE)))</f>
        <v>0</v>
      </c>
      <c r="M370">
        <f>IF($B370=" ","",IF(ISERROR(1/VLOOKUP($B370,'Justerad allokering kvv'!$B$1:$AG$700,MATCH(M$1,'Justerad allokering kvv'!$B$1:$AF$1,0),FALSE)),VLOOKUP($B370,'Allokerad kvv'!$B$2:$AV$700,MATCH(M$1,'Allokerad kvv'!$B$1:$AV$1,0),FALSE),VLOOKUP($B370,'Justerad allokering kvv'!$B$1:$AG$700,MATCH(M$1,'Justerad allokering kvv'!$B$1:$AF$1,0),FALSE)))</f>
        <v>0</v>
      </c>
      <c r="N370">
        <f>IF($B370=" ","",IF(ISERROR(1/VLOOKUP($B370,'Justerad allokering kvv'!$B$1:$AG$700,MATCH(N$1,'Justerad allokering kvv'!$B$1:$AF$1,0),FALSE)),VLOOKUP($B370,'Allokerad kvv'!$B$2:$AV$700,MATCH(N$1,'Allokerad kvv'!$B$1:$AV$1,0),FALSE),VLOOKUP($B370,'Justerad allokering kvv'!$B$1:$AG$700,MATCH(N$1,'Justerad allokering kvv'!$B$1:$AF$1,0),FALSE)))</f>
        <v>0</v>
      </c>
      <c r="O370">
        <f>IF($B370=" ","",IF(ISERROR(1/VLOOKUP($B370,'Justerad allokering kvv'!$B$1:$AG$700,MATCH(O$1,'Justerad allokering kvv'!$B$1:$AF$1,0),FALSE)),VLOOKUP($B370,'Allokerad kvv'!$B$2:$AV$700,MATCH(O$1,'Allokerad kvv'!$B$1:$AV$1,0),FALSE),VLOOKUP($B370,'Justerad allokering kvv'!$B$1:$AG$700,MATCH(O$1,'Justerad allokering kvv'!$B$1:$AF$1,0),FALSE)))</f>
        <v>0</v>
      </c>
      <c r="P370">
        <f>IF($B370=" ","",IF(ISERROR(1/VLOOKUP($B370,'Justerad allokering kvv'!$B$1:$AG$700,MATCH(P$1,'Justerad allokering kvv'!$B$1:$AF$1,0),FALSE)),VLOOKUP($B370,'Allokerad kvv'!$B$2:$AV$700,MATCH(P$1,'Allokerad kvv'!$B$1:$AV$1,0),FALSE),VLOOKUP($B370,'Justerad allokering kvv'!$B$1:$AG$700,MATCH(P$1,'Justerad allokering kvv'!$B$1:$AF$1,0),FALSE)))</f>
        <v>0</v>
      </c>
      <c r="Q370">
        <f>IF($B370=" ","",IF(ISERROR(1/VLOOKUP($B370,'Justerad allokering kvv'!$B$1:$AG$700,MATCH(Q$1,'Justerad allokering kvv'!$B$1:$AF$1,0),FALSE)),VLOOKUP($B370,'Allokerad kvv'!$B$2:$AV$700,MATCH(Q$1,'Allokerad kvv'!$B$1:$AV$1,0),FALSE),VLOOKUP($B370,'Justerad allokering kvv'!$B$1:$AG$700,MATCH(Q$1,'Justerad allokering kvv'!$B$1:$AF$1,0),FALSE)))</f>
        <v>0</v>
      </c>
      <c r="R370">
        <f>IF($B370=" ","",IF(ISERROR(1/VLOOKUP($B370,'Justerad allokering kvv'!$B$1:$AG$700,MATCH(R$1,'Justerad allokering kvv'!$B$1:$AF$1,0),FALSE)),VLOOKUP($B370,'Allokerad kvv'!$B$2:$AV$700,MATCH(R$1,'Allokerad kvv'!$B$1:$AV$1,0),FALSE),VLOOKUP($B370,'Justerad allokering kvv'!$B$1:$AG$700,MATCH(R$1,'Justerad allokering kvv'!$B$1:$AF$1,0),FALSE)))</f>
        <v>0</v>
      </c>
      <c r="S370">
        <f>IF($B370=" ","",IF(ISERROR(1/VLOOKUP($B370,'Justerad allokering kvv'!$B$1:$AG$700,MATCH(S$1,'Justerad allokering kvv'!$B$1:$AF$1,0),FALSE)),VLOOKUP($B370,'Allokerad kvv'!$B$2:$AV$700,MATCH(S$1,'Allokerad kvv'!$B$1:$AV$1,0),FALSE),VLOOKUP($B370,'Justerad allokering kvv'!$B$1:$AG$700,MATCH(S$1,'Justerad allokering kvv'!$B$1:$AF$1,0),FALSE)))</f>
        <v>0</v>
      </c>
      <c r="T370">
        <f>IF($B370=" ","",IF(ISERROR(1/VLOOKUP($B370,'Justerad allokering kvv'!$B$1:$AG$700,MATCH(T$1,'Justerad allokering kvv'!$B$1:$AF$1,0),FALSE)),VLOOKUP($B370,'Allokerad kvv'!$B$2:$AV$700,MATCH(T$1,'Allokerad kvv'!$B$1:$AV$1,0),FALSE),VLOOKUP($B370,'Justerad allokering kvv'!$B$1:$AG$700,MATCH(T$1,'Justerad allokering kvv'!$B$1:$AF$1,0),FALSE)))</f>
        <v>0</v>
      </c>
      <c r="U370">
        <f>IF($B370=" ","",IF(ISERROR(1/VLOOKUP($B370,'Justerad allokering kvv'!$B$1:$AG$700,MATCH(U$1,'Justerad allokering kvv'!$B$1:$AF$1,0),FALSE)),VLOOKUP($B370,'Allokerad kvv'!$B$2:$AV$700,MATCH(U$1,'Allokerad kvv'!$B$1:$AV$1,0),FALSE),VLOOKUP($B370,'Justerad allokering kvv'!$B$1:$AG$700,MATCH(U$1,'Justerad allokering kvv'!$B$1:$AF$1,0),FALSE)))</f>
        <v>0</v>
      </c>
      <c r="V370">
        <f>IF($B370=" ","",IF(ISERROR(1/VLOOKUP($B370,'Justerad allokering kvv'!$B$1:$AG$700,MATCH(V$1,'Justerad allokering kvv'!$B$1:$AF$1,0),FALSE)),VLOOKUP($B370,'Allokerad kvv'!$B$2:$AV$700,MATCH(V$1,'Allokerad kvv'!$B$1:$AV$1,0),FALSE),VLOOKUP($B370,'Justerad allokering kvv'!$B$1:$AG$700,MATCH(V$1,'Justerad allokering kvv'!$B$1:$AF$1,0),FALSE)))</f>
        <v>0</v>
      </c>
      <c r="W370">
        <f>IF($B370=" ","",IF(ISERROR(1/VLOOKUP($B370,'Justerad allokering kvv'!$B$1:$AG$700,MATCH(W$1,'Justerad allokering kvv'!$B$1:$AF$1,0),FALSE)),VLOOKUP($B370,'Allokerad kvv'!$B$2:$AV$700,MATCH(W$1,'Allokerad kvv'!$B$1:$AV$1,0),FALSE),VLOOKUP($B370,'Justerad allokering kvv'!$B$1:$AG$700,MATCH(W$1,'Justerad allokering kvv'!$B$1:$AF$1,0),FALSE)))</f>
        <v>0</v>
      </c>
      <c r="X370">
        <f>IF($B370=" ","",IF(ISERROR(1/VLOOKUP($B370,'Justerad allokering kvv'!$B$1:$AG$700,MATCH(X$1,'Justerad allokering kvv'!$B$1:$AF$1,0),FALSE)),VLOOKUP($B370,'Allokerad kvv'!$B$2:$AV$700,MATCH(X$1,'Allokerad kvv'!$B$1:$AV$1,0),FALSE),VLOOKUP($B370,'Justerad allokering kvv'!$B$1:$AG$700,MATCH(X$1,'Justerad allokering kvv'!$B$1:$AF$1,0),FALSE)))</f>
        <v>0</v>
      </c>
      <c r="Y370">
        <f>IF($B370=" ","",IF(ISERROR(1/VLOOKUP($B370,'Justerad allokering kvv'!$B$1:$AG$700,MATCH(Y$1,'Justerad allokering kvv'!$B$1:$AF$1,0),FALSE)),VLOOKUP($B370,'Allokerad kvv'!$B$2:$AV$700,MATCH(Y$1,'Allokerad kvv'!$B$1:$AV$1,0),FALSE),VLOOKUP($B370,'Justerad allokering kvv'!$B$1:$AG$700,MATCH(Y$1,'Justerad allokering kvv'!$B$1:$AF$1,0),FALSE)))</f>
        <v>0</v>
      </c>
      <c r="AB370">
        <f>IFERROR(VLOOKUP($B370,Kraftvärmeprod!$B$1:$AO$424,MATCH("Tillförd energi från rökgaskondensering (GWh)",Kraftvärmeprod!$B$1:$AG$1,0),FALSE)/1,0)</f>
        <v>0</v>
      </c>
      <c r="AE370" s="122">
        <f t="shared" si="20"/>
        <v>0</v>
      </c>
      <c r="AG370">
        <f t="shared" si="21"/>
        <v>0</v>
      </c>
      <c r="AH370">
        <f t="shared" si="22"/>
        <v>0</v>
      </c>
      <c r="AI370" t="str">
        <f>IF(AH370=0,"",AH370/VLOOKUP(B370,Kraftvärmeprod!$B$1:$BC$480,MATCH("Summa tillförd energi exklusive rökgaskondensering",Kraftvärmeprod!$B$1:$BC$1,0),FALSE))</f>
        <v/>
      </c>
      <c r="AK370">
        <f t="shared" si="23"/>
        <v>0</v>
      </c>
    </row>
    <row r="371" spans="1:37" x14ac:dyDescent="0.25">
      <c r="A371" s="2" t="s">
        <v>552</v>
      </c>
      <c r="B371" s="2" t="s">
        <v>556</v>
      </c>
      <c r="C371">
        <f>IF($B371=" ","",IF(ISERROR(1/VLOOKUP($B371,'Justerad allokering kvv'!$B$1:$AG$700,MATCH(C$1,'Justerad allokering kvv'!$B$1:$AF$1,0),FALSE)),VLOOKUP($B371,'Allokerad kvv'!$B$2:$AV$700,MATCH(C$1,'Allokerad kvv'!$B$1:$AV$1,0),FALSE),VLOOKUP($B371,'Justerad allokering kvv'!$B$1:$AG$700,MATCH(C$1,'Justerad allokering kvv'!$B$1:$AF$1,0),FALSE)))</f>
        <v>0</v>
      </c>
      <c r="D371">
        <f>IF($B371=" ","",IF(ISERROR(1/VLOOKUP($B371,'Justerad allokering kvv'!$B$1:$AG$700,MATCH(D$1,'Justerad allokering kvv'!$B$1:$AF$1,0),FALSE)),VLOOKUP($B371,'Allokerad kvv'!$B$2:$AV$700,MATCH(D$1,'Allokerad kvv'!$B$1:$AV$1,0),FALSE),VLOOKUP($B371,'Justerad allokering kvv'!$B$1:$AG$700,MATCH(D$1,'Justerad allokering kvv'!$B$1:$AF$1,0),FALSE)))</f>
        <v>0</v>
      </c>
      <c r="E371">
        <f>IF($B371=" ","",IF(ISERROR(1/VLOOKUP($B371,'Justerad allokering kvv'!$B$1:$AG$700,MATCH(E$1,'Justerad allokering kvv'!$B$1:$AF$1,0),FALSE)),VLOOKUP($B371,'Allokerad kvv'!$B$2:$AV$700,MATCH(E$1,'Allokerad kvv'!$B$1:$AV$1,0),FALSE),VLOOKUP($B371,'Justerad allokering kvv'!$B$1:$AG$700,MATCH(E$1,'Justerad allokering kvv'!$B$1:$AF$1,0),FALSE)))</f>
        <v>0</v>
      </c>
      <c r="F371">
        <f>IF($B371=" ","",IF(ISERROR(1/VLOOKUP($B371,'Justerad allokering kvv'!$B$1:$AG$700,MATCH(F$1,'Justerad allokering kvv'!$B$1:$AF$1,0),FALSE)),VLOOKUP($B371,'Allokerad kvv'!$B$2:$AV$700,MATCH(F$1,'Allokerad kvv'!$B$1:$AV$1,0),FALSE),VLOOKUP($B371,'Justerad allokering kvv'!$B$1:$AG$700,MATCH(F$1,'Justerad allokering kvv'!$B$1:$AF$1,0),FALSE)))</f>
        <v>0</v>
      </c>
      <c r="G371">
        <f>IF($B371=" ","",IF(ISERROR(1/VLOOKUP($B371,'Justerad allokering kvv'!$B$1:$AG$700,MATCH(G$1,'Justerad allokering kvv'!$B$1:$AF$1,0),FALSE)),VLOOKUP($B371,'Allokerad kvv'!$B$2:$AV$700,MATCH(G$1,'Allokerad kvv'!$B$1:$AV$1,0),FALSE),VLOOKUP($B371,'Justerad allokering kvv'!$B$1:$AG$700,MATCH(G$1,'Justerad allokering kvv'!$B$1:$AF$1,0),FALSE)))</f>
        <v>0</v>
      </c>
      <c r="H371">
        <f>IF($B371=" ","",IF(ISERROR(1/VLOOKUP($B371,'Justerad allokering kvv'!$B$1:$AG$700,MATCH(H$1,'Justerad allokering kvv'!$B$1:$AF$1,0),FALSE)),VLOOKUP($B371,'Allokerad kvv'!$B$2:$AV$700,MATCH(H$1,'Allokerad kvv'!$B$1:$AV$1,0),FALSE),VLOOKUP($B371,'Justerad allokering kvv'!$B$1:$AG$700,MATCH(H$1,'Justerad allokering kvv'!$B$1:$AF$1,0),FALSE)))</f>
        <v>0</v>
      </c>
      <c r="I371">
        <f>IF($B371=" ","",IF(ISERROR(1/VLOOKUP($B371,'Justerad allokering kvv'!$B$1:$AG$700,MATCH(I$1,'Justerad allokering kvv'!$B$1:$AF$1,0),FALSE)),VLOOKUP($B371,'Allokerad kvv'!$B$2:$AV$700,MATCH(I$1,'Allokerad kvv'!$B$1:$AV$1,0),FALSE),VLOOKUP($B371,'Justerad allokering kvv'!$B$1:$AG$700,MATCH(I$1,'Justerad allokering kvv'!$B$1:$AF$1,0),FALSE)))</f>
        <v>0</v>
      </c>
      <c r="J371">
        <f>IF($B371=" ","",IF(ISERROR(1/VLOOKUP($B371,'Justerad allokering kvv'!$B$1:$AG$700,MATCH(J$1,'Justerad allokering kvv'!$B$1:$AF$1,0),FALSE)),VLOOKUP($B371,'Allokerad kvv'!$B$2:$AV$700,MATCH(J$1,'Allokerad kvv'!$B$1:$AV$1,0),FALSE),VLOOKUP($B371,'Justerad allokering kvv'!$B$1:$AG$700,MATCH(J$1,'Justerad allokering kvv'!$B$1:$AF$1,0),FALSE)))</f>
        <v>0</v>
      </c>
      <c r="K371">
        <f>IF($B371=" ","",IF(ISERROR(1/VLOOKUP($B371,'Justerad allokering kvv'!$B$1:$AG$700,MATCH(K$1,'Justerad allokering kvv'!$B$1:$AF$1,0),FALSE)),VLOOKUP($B371,'Allokerad kvv'!$B$2:$AV$700,MATCH(K$1,'Allokerad kvv'!$B$1:$AV$1,0),FALSE),VLOOKUP($B371,'Justerad allokering kvv'!$B$1:$AG$700,MATCH(K$1,'Justerad allokering kvv'!$B$1:$AF$1,0),FALSE)))</f>
        <v>0</v>
      </c>
      <c r="L371">
        <f>IF($B371=" ","",IF(ISERROR(1/VLOOKUP($B371,'Justerad allokering kvv'!$B$1:$AG$700,MATCH(L$1,'Justerad allokering kvv'!$B$1:$AF$1,0),FALSE)),VLOOKUP($B371,'Allokerad kvv'!$B$2:$AV$700,MATCH(L$1,'Allokerad kvv'!$B$1:$AV$1,0),FALSE),VLOOKUP($B371,'Justerad allokering kvv'!$B$1:$AG$700,MATCH(L$1,'Justerad allokering kvv'!$B$1:$AF$1,0),FALSE)))</f>
        <v>0</v>
      </c>
      <c r="M371">
        <f>IF($B371=" ","",IF(ISERROR(1/VLOOKUP($B371,'Justerad allokering kvv'!$B$1:$AG$700,MATCH(M$1,'Justerad allokering kvv'!$B$1:$AF$1,0),FALSE)),VLOOKUP($B371,'Allokerad kvv'!$B$2:$AV$700,MATCH(M$1,'Allokerad kvv'!$B$1:$AV$1,0),FALSE),VLOOKUP($B371,'Justerad allokering kvv'!$B$1:$AG$700,MATCH(M$1,'Justerad allokering kvv'!$B$1:$AF$1,0),FALSE)))</f>
        <v>0</v>
      </c>
      <c r="N371">
        <f>IF($B371=" ","",IF(ISERROR(1/VLOOKUP($B371,'Justerad allokering kvv'!$B$1:$AG$700,MATCH(N$1,'Justerad allokering kvv'!$B$1:$AF$1,0),FALSE)),VLOOKUP($B371,'Allokerad kvv'!$B$2:$AV$700,MATCH(N$1,'Allokerad kvv'!$B$1:$AV$1,0),FALSE),VLOOKUP($B371,'Justerad allokering kvv'!$B$1:$AG$700,MATCH(N$1,'Justerad allokering kvv'!$B$1:$AF$1,0),FALSE)))</f>
        <v>0</v>
      </c>
      <c r="O371">
        <f>IF($B371=" ","",IF(ISERROR(1/VLOOKUP($B371,'Justerad allokering kvv'!$B$1:$AG$700,MATCH(O$1,'Justerad allokering kvv'!$B$1:$AF$1,0),FALSE)),VLOOKUP($B371,'Allokerad kvv'!$B$2:$AV$700,MATCH(O$1,'Allokerad kvv'!$B$1:$AV$1,0),FALSE),VLOOKUP($B371,'Justerad allokering kvv'!$B$1:$AG$700,MATCH(O$1,'Justerad allokering kvv'!$B$1:$AF$1,0),FALSE)))</f>
        <v>0</v>
      </c>
      <c r="P371">
        <f>IF($B371=" ","",IF(ISERROR(1/VLOOKUP($B371,'Justerad allokering kvv'!$B$1:$AG$700,MATCH(P$1,'Justerad allokering kvv'!$B$1:$AF$1,0),FALSE)),VLOOKUP($B371,'Allokerad kvv'!$B$2:$AV$700,MATCH(P$1,'Allokerad kvv'!$B$1:$AV$1,0),FALSE),VLOOKUP($B371,'Justerad allokering kvv'!$B$1:$AG$700,MATCH(P$1,'Justerad allokering kvv'!$B$1:$AF$1,0),FALSE)))</f>
        <v>0</v>
      </c>
      <c r="Q371">
        <f>IF($B371=" ","",IF(ISERROR(1/VLOOKUP($B371,'Justerad allokering kvv'!$B$1:$AG$700,MATCH(Q$1,'Justerad allokering kvv'!$B$1:$AF$1,0),FALSE)),VLOOKUP($B371,'Allokerad kvv'!$B$2:$AV$700,MATCH(Q$1,'Allokerad kvv'!$B$1:$AV$1,0),FALSE),VLOOKUP($B371,'Justerad allokering kvv'!$B$1:$AG$700,MATCH(Q$1,'Justerad allokering kvv'!$B$1:$AF$1,0),FALSE)))</f>
        <v>0</v>
      </c>
      <c r="R371">
        <f>IF($B371=" ","",IF(ISERROR(1/VLOOKUP($B371,'Justerad allokering kvv'!$B$1:$AG$700,MATCH(R$1,'Justerad allokering kvv'!$B$1:$AF$1,0),FALSE)),VLOOKUP($B371,'Allokerad kvv'!$B$2:$AV$700,MATCH(R$1,'Allokerad kvv'!$B$1:$AV$1,0),FALSE),VLOOKUP($B371,'Justerad allokering kvv'!$B$1:$AG$700,MATCH(R$1,'Justerad allokering kvv'!$B$1:$AF$1,0),FALSE)))</f>
        <v>0</v>
      </c>
      <c r="S371">
        <f>IF($B371=" ","",IF(ISERROR(1/VLOOKUP($B371,'Justerad allokering kvv'!$B$1:$AG$700,MATCH(S$1,'Justerad allokering kvv'!$B$1:$AF$1,0),FALSE)),VLOOKUP($B371,'Allokerad kvv'!$B$2:$AV$700,MATCH(S$1,'Allokerad kvv'!$B$1:$AV$1,0),FALSE),VLOOKUP($B371,'Justerad allokering kvv'!$B$1:$AG$700,MATCH(S$1,'Justerad allokering kvv'!$B$1:$AF$1,0),FALSE)))</f>
        <v>0</v>
      </c>
      <c r="T371">
        <f>IF($B371=" ","",IF(ISERROR(1/VLOOKUP($B371,'Justerad allokering kvv'!$B$1:$AG$700,MATCH(T$1,'Justerad allokering kvv'!$B$1:$AF$1,0),FALSE)),VLOOKUP($B371,'Allokerad kvv'!$B$2:$AV$700,MATCH(T$1,'Allokerad kvv'!$B$1:$AV$1,0),FALSE),VLOOKUP($B371,'Justerad allokering kvv'!$B$1:$AG$700,MATCH(T$1,'Justerad allokering kvv'!$B$1:$AF$1,0),FALSE)))</f>
        <v>0</v>
      </c>
      <c r="U371">
        <f>IF($B371=" ","",IF(ISERROR(1/VLOOKUP($B371,'Justerad allokering kvv'!$B$1:$AG$700,MATCH(U$1,'Justerad allokering kvv'!$B$1:$AF$1,0),FALSE)),VLOOKUP($B371,'Allokerad kvv'!$B$2:$AV$700,MATCH(U$1,'Allokerad kvv'!$B$1:$AV$1,0),FALSE),VLOOKUP($B371,'Justerad allokering kvv'!$B$1:$AG$700,MATCH(U$1,'Justerad allokering kvv'!$B$1:$AF$1,0),FALSE)))</f>
        <v>0</v>
      </c>
      <c r="V371">
        <f>IF($B371=" ","",IF(ISERROR(1/VLOOKUP($B371,'Justerad allokering kvv'!$B$1:$AG$700,MATCH(V$1,'Justerad allokering kvv'!$B$1:$AF$1,0),FALSE)),VLOOKUP($B371,'Allokerad kvv'!$B$2:$AV$700,MATCH(V$1,'Allokerad kvv'!$B$1:$AV$1,0),FALSE),VLOOKUP($B371,'Justerad allokering kvv'!$B$1:$AG$700,MATCH(V$1,'Justerad allokering kvv'!$B$1:$AF$1,0),FALSE)))</f>
        <v>0</v>
      </c>
      <c r="W371">
        <f>IF($B371=" ","",IF(ISERROR(1/VLOOKUP($B371,'Justerad allokering kvv'!$B$1:$AG$700,MATCH(W$1,'Justerad allokering kvv'!$B$1:$AF$1,0),FALSE)),VLOOKUP($B371,'Allokerad kvv'!$B$2:$AV$700,MATCH(W$1,'Allokerad kvv'!$B$1:$AV$1,0),FALSE),VLOOKUP($B371,'Justerad allokering kvv'!$B$1:$AG$700,MATCH(W$1,'Justerad allokering kvv'!$B$1:$AF$1,0),FALSE)))</f>
        <v>0</v>
      </c>
      <c r="X371">
        <f>IF($B371=" ","",IF(ISERROR(1/VLOOKUP($B371,'Justerad allokering kvv'!$B$1:$AG$700,MATCH(X$1,'Justerad allokering kvv'!$B$1:$AF$1,0),FALSE)),VLOOKUP($B371,'Allokerad kvv'!$B$2:$AV$700,MATCH(X$1,'Allokerad kvv'!$B$1:$AV$1,0),FALSE),VLOOKUP($B371,'Justerad allokering kvv'!$B$1:$AG$700,MATCH(X$1,'Justerad allokering kvv'!$B$1:$AF$1,0),FALSE)))</f>
        <v>0</v>
      </c>
      <c r="Y371">
        <f>IF($B371=" ","",IF(ISERROR(1/VLOOKUP($B371,'Justerad allokering kvv'!$B$1:$AG$700,MATCH(Y$1,'Justerad allokering kvv'!$B$1:$AF$1,0),FALSE)),VLOOKUP($B371,'Allokerad kvv'!$B$2:$AV$700,MATCH(Y$1,'Allokerad kvv'!$B$1:$AV$1,0),FALSE),VLOOKUP($B371,'Justerad allokering kvv'!$B$1:$AG$700,MATCH(Y$1,'Justerad allokering kvv'!$B$1:$AF$1,0),FALSE)))</f>
        <v>0</v>
      </c>
      <c r="AB371">
        <f>IFERROR(VLOOKUP($B371,Kraftvärmeprod!$B$1:$AO$424,MATCH("Tillförd energi från rökgaskondensering (GWh)",Kraftvärmeprod!$B$1:$AG$1,0),FALSE)/1,0)</f>
        <v>0</v>
      </c>
      <c r="AE371" s="122">
        <f t="shared" si="20"/>
        <v>0</v>
      </c>
      <c r="AG371">
        <f t="shared" si="21"/>
        <v>0</v>
      </c>
      <c r="AH371">
        <f t="shared" si="22"/>
        <v>0</v>
      </c>
      <c r="AI371" t="str">
        <f>IF(AH371=0,"",AH371/VLOOKUP(B371,Kraftvärmeprod!$B$1:$BC$480,MATCH("Summa tillförd energi exklusive rökgaskondensering",Kraftvärmeprod!$B$1:$BC$1,0),FALSE))</f>
        <v/>
      </c>
      <c r="AK371">
        <f t="shared" si="23"/>
        <v>0</v>
      </c>
    </row>
    <row r="372" spans="1:37" x14ac:dyDescent="0.25">
      <c r="A372" s="2" t="s">
        <v>552</v>
      </c>
      <c r="B372" s="2" t="s">
        <v>557</v>
      </c>
      <c r="C372">
        <f>IF($B372=" ","",IF(ISERROR(1/VLOOKUP($B372,'Justerad allokering kvv'!$B$1:$AG$700,MATCH(C$1,'Justerad allokering kvv'!$B$1:$AF$1,0),FALSE)),VLOOKUP($B372,'Allokerad kvv'!$B$2:$AV$700,MATCH(C$1,'Allokerad kvv'!$B$1:$AV$1,0),FALSE),VLOOKUP($B372,'Justerad allokering kvv'!$B$1:$AG$700,MATCH(C$1,'Justerad allokering kvv'!$B$1:$AF$1,0),FALSE)))</f>
        <v>0</v>
      </c>
      <c r="D372">
        <f>IF($B372=" ","",IF(ISERROR(1/VLOOKUP($B372,'Justerad allokering kvv'!$B$1:$AG$700,MATCH(D$1,'Justerad allokering kvv'!$B$1:$AF$1,0),FALSE)),VLOOKUP($B372,'Allokerad kvv'!$B$2:$AV$700,MATCH(D$1,'Allokerad kvv'!$B$1:$AV$1,0),FALSE),VLOOKUP($B372,'Justerad allokering kvv'!$B$1:$AG$700,MATCH(D$1,'Justerad allokering kvv'!$B$1:$AF$1,0),FALSE)))</f>
        <v>0</v>
      </c>
      <c r="E372">
        <f>IF($B372=" ","",IF(ISERROR(1/VLOOKUP($B372,'Justerad allokering kvv'!$B$1:$AG$700,MATCH(E$1,'Justerad allokering kvv'!$B$1:$AF$1,0),FALSE)),VLOOKUP($B372,'Allokerad kvv'!$B$2:$AV$700,MATCH(E$1,'Allokerad kvv'!$B$1:$AV$1,0),FALSE),VLOOKUP($B372,'Justerad allokering kvv'!$B$1:$AG$700,MATCH(E$1,'Justerad allokering kvv'!$B$1:$AF$1,0),FALSE)))</f>
        <v>0</v>
      </c>
      <c r="F372">
        <f>IF($B372=" ","",IF(ISERROR(1/VLOOKUP($B372,'Justerad allokering kvv'!$B$1:$AG$700,MATCH(F$1,'Justerad allokering kvv'!$B$1:$AF$1,0),FALSE)),VLOOKUP($B372,'Allokerad kvv'!$B$2:$AV$700,MATCH(F$1,'Allokerad kvv'!$B$1:$AV$1,0),FALSE),VLOOKUP($B372,'Justerad allokering kvv'!$B$1:$AG$700,MATCH(F$1,'Justerad allokering kvv'!$B$1:$AF$1,0),FALSE)))</f>
        <v>0</v>
      </c>
      <c r="G372">
        <f>IF($B372=" ","",IF(ISERROR(1/VLOOKUP($B372,'Justerad allokering kvv'!$B$1:$AG$700,MATCH(G$1,'Justerad allokering kvv'!$B$1:$AF$1,0),FALSE)),VLOOKUP($B372,'Allokerad kvv'!$B$2:$AV$700,MATCH(G$1,'Allokerad kvv'!$B$1:$AV$1,0),FALSE),VLOOKUP($B372,'Justerad allokering kvv'!$B$1:$AG$700,MATCH(G$1,'Justerad allokering kvv'!$B$1:$AF$1,0),FALSE)))</f>
        <v>0</v>
      </c>
      <c r="H372">
        <f>IF($B372=" ","",IF(ISERROR(1/VLOOKUP($B372,'Justerad allokering kvv'!$B$1:$AG$700,MATCH(H$1,'Justerad allokering kvv'!$B$1:$AF$1,0),FALSE)),VLOOKUP($B372,'Allokerad kvv'!$B$2:$AV$700,MATCH(H$1,'Allokerad kvv'!$B$1:$AV$1,0),FALSE),VLOOKUP($B372,'Justerad allokering kvv'!$B$1:$AG$700,MATCH(H$1,'Justerad allokering kvv'!$B$1:$AF$1,0),FALSE)))</f>
        <v>0</v>
      </c>
      <c r="I372">
        <f>IF($B372=" ","",IF(ISERROR(1/VLOOKUP($B372,'Justerad allokering kvv'!$B$1:$AG$700,MATCH(I$1,'Justerad allokering kvv'!$B$1:$AF$1,0),FALSE)),VLOOKUP($B372,'Allokerad kvv'!$B$2:$AV$700,MATCH(I$1,'Allokerad kvv'!$B$1:$AV$1,0),FALSE),VLOOKUP($B372,'Justerad allokering kvv'!$B$1:$AG$700,MATCH(I$1,'Justerad allokering kvv'!$B$1:$AF$1,0),FALSE)))</f>
        <v>0</v>
      </c>
      <c r="J372">
        <f>IF($B372=" ","",IF(ISERROR(1/VLOOKUP($B372,'Justerad allokering kvv'!$B$1:$AG$700,MATCH(J$1,'Justerad allokering kvv'!$B$1:$AF$1,0),FALSE)),VLOOKUP($B372,'Allokerad kvv'!$B$2:$AV$700,MATCH(J$1,'Allokerad kvv'!$B$1:$AV$1,0),FALSE),VLOOKUP($B372,'Justerad allokering kvv'!$B$1:$AG$700,MATCH(J$1,'Justerad allokering kvv'!$B$1:$AF$1,0),FALSE)))</f>
        <v>0</v>
      </c>
      <c r="K372">
        <f>IF($B372=" ","",IF(ISERROR(1/VLOOKUP($B372,'Justerad allokering kvv'!$B$1:$AG$700,MATCH(K$1,'Justerad allokering kvv'!$B$1:$AF$1,0),FALSE)),VLOOKUP($B372,'Allokerad kvv'!$B$2:$AV$700,MATCH(K$1,'Allokerad kvv'!$B$1:$AV$1,0),FALSE),VLOOKUP($B372,'Justerad allokering kvv'!$B$1:$AG$700,MATCH(K$1,'Justerad allokering kvv'!$B$1:$AF$1,0),FALSE)))</f>
        <v>0</v>
      </c>
      <c r="L372">
        <f>IF($B372=" ","",IF(ISERROR(1/VLOOKUP($B372,'Justerad allokering kvv'!$B$1:$AG$700,MATCH(L$1,'Justerad allokering kvv'!$B$1:$AF$1,0),FALSE)),VLOOKUP($B372,'Allokerad kvv'!$B$2:$AV$700,MATCH(L$1,'Allokerad kvv'!$B$1:$AV$1,0),FALSE),VLOOKUP($B372,'Justerad allokering kvv'!$B$1:$AG$700,MATCH(L$1,'Justerad allokering kvv'!$B$1:$AF$1,0),FALSE)))</f>
        <v>0</v>
      </c>
      <c r="M372">
        <f>IF($B372=" ","",IF(ISERROR(1/VLOOKUP($B372,'Justerad allokering kvv'!$B$1:$AG$700,MATCH(M$1,'Justerad allokering kvv'!$B$1:$AF$1,0),FALSE)),VLOOKUP($B372,'Allokerad kvv'!$B$2:$AV$700,MATCH(M$1,'Allokerad kvv'!$B$1:$AV$1,0),FALSE),VLOOKUP($B372,'Justerad allokering kvv'!$B$1:$AG$700,MATCH(M$1,'Justerad allokering kvv'!$B$1:$AF$1,0),FALSE)))</f>
        <v>0</v>
      </c>
      <c r="N372">
        <f>IF($B372=" ","",IF(ISERROR(1/VLOOKUP($B372,'Justerad allokering kvv'!$B$1:$AG$700,MATCH(N$1,'Justerad allokering kvv'!$B$1:$AF$1,0),FALSE)),VLOOKUP($B372,'Allokerad kvv'!$B$2:$AV$700,MATCH(N$1,'Allokerad kvv'!$B$1:$AV$1,0),FALSE),VLOOKUP($B372,'Justerad allokering kvv'!$B$1:$AG$700,MATCH(N$1,'Justerad allokering kvv'!$B$1:$AF$1,0),FALSE)))</f>
        <v>0</v>
      </c>
      <c r="O372">
        <f>IF($B372=" ","",IF(ISERROR(1/VLOOKUP($B372,'Justerad allokering kvv'!$B$1:$AG$700,MATCH(O$1,'Justerad allokering kvv'!$B$1:$AF$1,0),FALSE)),VLOOKUP($B372,'Allokerad kvv'!$B$2:$AV$700,MATCH(O$1,'Allokerad kvv'!$B$1:$AV$1,0),FALSE),VLOOKUP($B372,'Justerad allokering kvv'!$B$1:$AG$700,MATCH(O$1,'Justerad allokering kvv'!$B$1:$AF$1,0),FALSE)))</f>
        <v>0</v>
      </c>
      <c r="P372">
        <f>IF($B372=" ","",IF(ISERROR(1/VLOOKUP($B372,'Justerad allokering kvv'!$B$1:$AG$700,MATCH(P$1,'Justerad allokering kvv'!$B$1:$AF$1,0),FALSE)),VLOOKUP($B372,'Allokerad kvv'!$B$2:$AV$700,MATCH(P$1,'Allokerad kvv'!$B$1:$AV$1,0),FALSE),VLOOKUP($B372,'Justerad allokering kvv'!$B$1:$AG$700,MATCH(P$1,'Justerad allokering kvv'!$B$1:$AF$1,0),FALSE)))</f>
        <v>0</v>
      </c>
      <c r="Q372">
        <f>IF($B372=" ","",IF(ISERROR(1/VLOOKUP($B372,'Justerad allokering kvv'!$B$1:$AG$700,MATCH(Q$1,'Justerad allokering kvv'!$B$1:$AF$1,0),FALSE)),VLOOKUP($B372,'Allokerad kvv'!$B$2:$AV$700,MATCH(Q$1,'Allokerad kvv'!$B$1:$AV$1,0),FALSE),VLOOKUP($B372,'Justerad allokering kvv'!$B$1:$AG$700,MATCH(Q$1,'Justerad allokering kvv'!$B$1:$AF$1,0),FALSE)))</f>
        <v>0</v>
      </c>
      <c r="R372">
        <f>IF($B372=" ","",IF(ISERROR(1/VLOOKUP($B372,'Justerad allokering kvv'!$B$1:$AG$700,MATCH(R$1,'Justerad allokering kvv'!$B$1:$AF$1,0),FALSE)),VLOOKUP($B372,'Allokerad kvv'!$B$2:$AV$700,MATCH(R$1,'Allokerad kvv'!$B$1:$AV$1,0),FALSE),VLOOKUP($B372,'Justerad allokering kvv'!$B$1:$AG$700,MATCH(R$1,'Justerad allokering kvv'!$B$1:$AF$1,0),FALSE)))</f>
        <v>0</v>
      </c>
      <c r="S372">
        <f>IF($B372=" ","",IF(ISERROR(1/VLOOKUP($B372,'Justerad allokering kvv'!$B$1:$AG$700,MATCH(S$1,'Justerad allokering kvv'!$B$1:$AF$1,0),FALSE)),VLOOKUP($B372,'Allokerad kvv'!$B$2:$AV$700,MATCH(S$1,'Allokerad kvv'!$B$1:$AV$1,0),FALSE),VLOOKUP($B372,'Justerad allokering kvv'!$B$1:$AG$700,MATCH(S$1,'Justerad allokering kvv'!$B$1:$AF$1,0),FALSE)))</f>
        <v>0</v>
      </c>
      <c r="T372">
        <f>IF($B372=" ","",IF(ISERROR(1/VLOOKUP($B372,'Justerad allokering kvv'!$B$1:$AG$700,MATCH(T$1,'Justerad allokering kvv'!$B$1:$AF$1,0),FALSE)),VLOOKUP($B372,'Allokerad kvv'!$B$2:$AV$700,MATCH(T$1,'Allokerad kvv'!$B$1:$AV$1,0),FALSE),VLOOKUP($B372,'Justerad allokering kvv'!$B$1:$AG$700,MATCH(T$1,'Justerad allokering kvv'!$B$1:$AF$1,0),FALSE)))</f>
        <v>0</v>
      </c>
      <c r="U372">
        <f>IF($B372=" ","",IF(ISERROR(1/VLOOKUP($B372,'Justerad allokering kvv'!$B$1:$AG$700,MATCH(U$1,'Justerad allokering kvv'!$B$1:$AF$1,0),FALSE)),VLOOKUP($B372,'Allokerad kvv'!$B$2:$AV$700,MATCH(U$1,'Allokerad kvv'!$B$1:$AV$1,0),FALSE),VLOOKUP($B372,'Justerad allokering kvv'!$B$1:$AG$700,MATCH(U$1,'Justerad allokering kvv'!$B$1:$AF$1,0),FALSE)))</f>
        <v>0</v>
      </c>
      <c r="V372">
        <f>IF($B372=" ","",IF(ISERROR(1/VLOOKUP($B372,'Justerad allokering kvv'!$B$1:$AG$700,MATCH(V$1,'Justerad allokering kvv'!$B$1:$AF$1,0),FALSE)),VLOOKUP($B372,'Allokerad kvv'!$B$2:$AV$700,MATCH(V$1,'Allokerad kvv'!$B$1:$AV$1,0),FALSE),VLOOKUP($B372,'Justerad allokering kvv'!$B$1:$AG$700,MATCH(V$1,'Justerad allokering kvv'!$B$1:$AF$1,0),FALSE)))</f>
        <v>0</v>
      </c>
      <c r="W372">
        <f>IF($B372=" ","",IF(ISERROR(1/VLOOKUP($B372,'Justerad allokering kvv'!$B$1:$AG$700,MATCH(W$1,'Justerad allokering kvv'!$B$1:$AF$1,0),FALSE)),VLOOKUP($B372,'Allokerad kvv'!$B$2:$AV$700,MATCH(W$1,'Allokerad kvv'!$B$1:$AV$1,0),FALSE),VLOOKUP($B372,'Justerad allokering kvv'!$B$1:$AG$700,MATCH(W$1,'Justerad allokering kvv'!$B$1:$AF$1,0),FALSE)))</f>
        <v>0</v>
      </c>
      <c r="X372">
        <f>IF($B372=" ","",IF(ISERROR(1/VLOOKUP($B372,'Justerad allokering kvv'!$B$1:$AG$700,MATCH(X$1,'Justerad allokering kvv'!$B$1:$AF$1,0),FALSE)),VLOOKUP($B372,'Allokerad kvv'!$B$2:$AV$700,MATCH(X$1,'Allokerad kvv'!$B$1:$AV$1,0),FALSE),VLOOKUP($B372,'Justerad allokering kvv'!$B$1:$AG$700,MATCH(X$1,'Justerad allokering kvv'!$B$1:$AF$1,0),FALSE)))</f>
        <v>0</v>
      </c>
      <c r="Y372">
        <f>IF($B372=" ","",IF(ISERROR(1/VLOOKUP($B372,'Justerad allokering kvv'!$B$1:$AG$700,MATCH(Y$1,'Justerad allokering kvv'!$B$1:$AF$1,0),FALSE)),VLOOKUP($B372,'Allokerad kvv'!$B$2:$AV$700,MATCH(Y$1,'Allokerad kvv'!$B$1:$AV$1,0),FALSE),VLOOKUP($B372,'Justerad allokering kvv'!$B$1:$AG$700,MATCH(Y$1,'Justerad allokering kvv'!$B$1:$AF$1,0),FALSE)))</f>
        <v>0</v>
      </c>
      <c r="AB372">
        <f>IFERROR(VLOOKUP($B372,Kraftvärmeprod!$B$1:$AO$424,MATCH("Tillförd energi från rökgaskondensering (GWh)",Kraftvärmeprod!$B$1:$AG$1,0),FALSE)/1,0)</f>
        <v>0</v>
      </c>
      <c r="AE372" s="122">
        <f t="shared" si="20"/>
        <v>0</v>
      </c>
      <c r="AG372">
        <f t="shared" si="21"/>
        <v>0</v>
      </c>
      <c r="AH372">
        <f t="shared" si="22"/>
        <v>0</v>
      </c>
      <c r="AI372" t="str">
        <f>IF(AH372=0,"",AH372/VLOOKUP(B372,Kraftvärmeprod!$B$1:$BC$480,MATCH("Summa tillförd energi exklusive rökgaskondensering",Kraftvärmeprod!$B$1:$BC$1,0),FALSE))</f>
        <v/>
      </c>
      <c r="AK372">
        <f t="shared" si="23"/>
        <v>0</v>
      </c>
    </row>
    <row r="373" spans="1:37" x14ac:dyDescent="0.25">
      <c r="A373" s="2" t="s">
        <v>552</v>
      </c>
      <c r="B373" s="2" t="s">
        <v>558</v>
      </c>
      <c r="C373">
        <f>IF($B373=" ","",IF(ISERROR(1/VLOOKUP($B373,'Justerad allokering kvv'!$B$1:$AG$700,MATCH(C$1,'Justerad allokering kvv'!$B$1:$AF$1,0),FALSE)),VLOOKUP($B373,'Allokerad kvv'!$B$2:$AV$700,MATCH(C$1,'Allokerad kvv'!$B$1:$AV$1,0),FALSE),VLOOKUP($B373,'Justerad allokering kvv'!$B$1:$AG$700,MATCH(C$1,'Justerad allokering kvv'!$B$1:$AF$1,0),FALSE)))</f>
        <v>0</v>
      </c>
      <c r="D373">
        <f>IF($B373=" ","",IF(ISERROR(1/VLOOKUP($B373,'Justerad allokering kvv'!$B$1:$AG$700,MATCH(D$1,'Justerad allokering kvv'!$B$1:$AF$1,0),FALSE)),VLOOKUP($B373,'Allokerad kvv'!$B$2:$AV$700,MATCH(D$1,'Allokerad kvv'!$B$1:$AV$1,0),FALSE),VLOOKUP($B373,'Justerad allokering kvv'!$B$1:$AG$700,MATCH(D$1,'Justerad allokering kvv'!$B$1:$AF$1,0),FALSE)))</f>
        <v>0</v>
      </c>
      <c r="E373">
        <f>IF($B373=" ","",IF(ISERROR(1/VLOOKUP($B373,'Justerad allokering kvv'!$B$1:$AG$700,MATCH(E$1,'Justerad allokering kvv'!$B$1:$AF$1,0),FALSE)),VLOOKUP($B373,'Allokerad kvv'!$B$2:$AV$700,MATCH(E$1,'Allokerad kvv'!$B$1:$AV$1,0),FALSE),VLOOKUP($B373,'Justerad allokering kvv'!$B$1:$AG$700,MATCH(E$1,'Justerad allokering kvv'!$B$1:$AF$1,0),FALSE)))</f>
        <v>0</v>
      </c>
      <c r="F373">
        <f>IF($B373=" ","",IF(ISERROR(1/VLOOKUP($B373,'Justerad allokering kvv'!$B$1:$AG$700,MATCH(F$1,'Justerad allokering kvv'!$B$1:$AF$1,0),FALSE)),VLOOKUP($B373,'Allokerad kvv'!$B$2:$AV$700,MATCH(F$1,'Allokerad kvv'!$B$1:$AV$1,0),FALSE),VLOOKUP($B373,'Justerad allokering kvv'!$B$1:$AG$700,MATCH(F$1,'Justerad allokering kvv'!$B$1:$AF$1,0),FALSE)))</f>
        <v>0</v>
      </c>
      <c r="G373">
        <f>IF($B373=" ","",IF(ISERROR(1/VLOOKUP($B373,'Justerad allokering kvv'!$B$1:$AG$700,MATCH(G$1,'Justerad allokering kvv'!$B$1:$AF$1,0),FALSE)),VLOOKUP($B373,'Allokerad kvv'!$B$2:$AV$700,MATCH(G$1,'Allokerad kvv'!$B$1:$AV$1,0),FALSE),VLOOKUP($B373,'Justerad allokering kvv'!$B$1:$AG$700,MATCH(G$1,'Justerad allokering kvv'!$B$1:$AF$1,0),FALSE)))</f>
        <v>0</v>
      </c>
      <c r="H373">
        <f>IF($B373=" ","",IF(ISERROR(1/VLOOKUP($B373,'Justerad allokering kvv'!$B$1:$AG$700,MATCH(H$1,'Justerad allokering kvv'!$B$1:$AF$1,0),FALSE)),VLOOKUP($B373,'Allokerad kvv'!$B$2:$AV$700,MATCH(H$1,'Allokerad kvv'!$B$1:$AV$1,0),FALSE),VLOOKUP($B373,'Justerad allokering kvv'!$B$1:$AG$700,MATCH(H$1,'Justerad allokering kvv'!$B$1:$AF$1,0),FALSE)))</f>
        <v>0</v>
      </c>
      <c r="I373">
        <f>IF($B373=" ","",IF(ISERROR(1/VLOOKUP($B373,'Justerad allokering kvv'!$B$1:$AG$700,MATCH(I$1,'Justerad allokering kvv'!$B$1:$AF$1,0),FALSE)),VLOOKUP($B373,'Allokerad kvv'!$B$2:$AV$700,MATCH(I$1,'Allokerad kvv'!$B$1:$AV$1,0),FALSE),VLOOKUP($B373,'Justerad allokering kvv'!$B$1:$AG$700,MATCH(I$1,'Justerad allokering kvv'!$B$1:$AF$1,0),FALSE)))</f>
        <v>0</v>
      </c>
      <c r="J373">
        <f>IF($B373=" ","",IF(ISERROR(1/VLOOKUP($B373,'Justerad allokering kvv'!$B$1:$AG$700,MATCH(J$1,'Justerad allokering kvv'!$B$1:$AF$1,0),FALSE)),VLOOKUP($B373,'Allokerad kvv'!$B$2:$AV$700,MATCH(J$1,'Allokerad kvv'!$B$1:$AV$1,0),FALSE),VLOOKUP($B373,'Justerad allokering kvv'!$B$1:$AG$700,MATCH(J$1,'Justerad allokering kvv'!$B$1:$AF$1,0),FALSE)))</f>
        <v>0</v>
      </c>
      <c r="K373">
        <f>IF($B373=" ","",IF(ISERROR(1/VLOOKUP($B373,'Justerad allokering kvv'!$B$1:$AG$700,MATCH(K$1,'Justerad allokering kvv'!$B$1:$AF$1,0),FALSE)),VLOOKUP($B373,'Allokerad kvv'!$B$2:$AV$700,MATCH(K$1,'Allokerad kvv'!$B$1:$AV$1,0),FALSE),VLOOKUP($B373,'Justerad allokering kvv'!$B$1:$AG$700,MATCH(K$1,'Justerad allokering kvv'!$B$1:$AF$1,0),FALSE)))</f>
        <v>0</v>
      </c>
      <c r="L373">
        <f>IF($B373=" ","",IF(ISERROR(1/VLOOKUP($B373,'Justerad allokering kvv'!$B$1:$AG$700,MATCH(L$1,'Justerad allokering kvv'!$B$1:$AF$1,0),FALSE)),VLOOKUP($B373,'Allokerad kvv'!$B$2:$AV$700,MATCH(L$1,'Allokerad kvv'!$B$1:$AV$1,0),FALSE),VLOOKUP($B373,'Justerad allokering kvv'!$B$1:$AG$700,MATCH(L$1,'Justerad allokering kvv'!$B$1:$AF$1,0),FALSE)))</f>
        <v>0</v>
      </c>
      <c r="M373">
        <f>IF($B373=" ","",IF(ISERROR(1/VLOOKUP($B373,'Justerad allokering kvv'!$B$1:$AG$700,MATCH(M$1,'Justerad allokering kvv'!$B$1:$AF$1,0),FALSE)),VLOOKUP($B373,'Allokerad kvv'!$B$2:$AV$700,MATCH(M$1,'Allokerad kvv'!$B$1:$AV$1,0),FALSE),VLOOKUP($B373,'Justerad allokering kvv'!$B$1:$AG$700,MATCH(M$1,'Justerad allokering kvv'!$B$1:$AF$1,0),FALSE)))</f>
        <v>0</v>
      </c>
      <c r="N373">
        <f>IF($B373=" ","",IF(ISERROR(1/VLOOKUP($B373,'Justerad allokering kvv'!$B$1:$AG$700,MATCH(N$1,'Justerad allokering kvv'!$B$1:$AF$1,0),FALSE)),VLOOKUP($B373,'Allokerad kvv'!$B$2:$AV$700,MATCH(N$1,'Allokerad kvv'!$B$1:$AV$1,0),FALSE),VLOOKUP($B373,'Justerad allokering kvv'!$B$1:$AG$700,MATCH(N$1,'Justerad allokering kvv'!$B$1:$AF$1,0),FALSE)))</f>
        <v>0</v>
      </c>
      <c r="O373">
        <f>IF($B373=" ","",IF(ISERROR(1/VLOOKUP($B373,'Justerad allokering kvv'!$B$1:$AG$700,MATCH(O$1,'Justerad allokering kvv'!$B$1:$AF$1,0),FALSE)),VLOOKUP($B373,'Allokerad kvv'!$B$2:$AV$700,MATCH(O$1,'Allokerad kvv'!$B$1:$AV$1,0),FALSE),VLOOKUP($B373,'Justerad allokering kvv'!$B$1:$AG$700,MATCH(O$1,'Justerad allokering kvv'!$B$1:$AF$1,0),FALSE)))</f>
        <v>0</v>
      </c>
      <c r="P373">
        <f>IF($B373=" ","",IF(ISERROR(1/VLOOKUP($B373,'Justerad allokering kvv'!$B$1:$AG$700,MATCH(P$1,'Justerad allokering kvv'!$B$1:$AF$1,0),FALSE)),VLOOKUP($B373,'Allokerad kvv'!$B$2:$AV$700,MATCH(P$1,'Allokerad kvv'!$B$1:$AV$1,0),FALSE),VLOOKUP($B373,'Justerad allokering kvv'!$B$1:$AG$700,MATCH(P$1,'Justerad allokering kvv'!$B$1:$AF$1,0),FALSE)))</f>
        <v>0</v>
      </c>
      <c r="Q373">
        <f>IF($B373=" ","",IF(ISERROR(1/VLOOKUP($B373,'Justerad allokering kvv'!$B$1:$AG$700,MATCH(Q$1,'Justerad allokering kvv'!$B$1:$AF$1,0),FALSE)),VLOOKUP($B373,'Allokerad kvv'!$B$2:$AV$700,MATCH(Q$1,'Allokerad kvv'!$B$1:$AV$1,0),FALSE),VLOOKUP($B373,'Justerad allokering kvv'!$B$1:$AG$700,MATCH(Q$1,'Justerad allokering kvv'!$B$1:$AF$1,0),FALSE)))</f>
        <v>0</v>
      </c>
      <c r="R373">
        <f>IF($B373=" ","",IF(ISERROR(1/VLOOKUP($B373,'Justerad allokering kvv'!$B$1:$AG$700,MATCH(R$1,'Justerad allokering kvv'!$B$1:$AF$1,0),FALSE)),VLOOKUP($B373,'Allokerad kvv'!$B$2:$AV$700,MATCH(R$1,'Allokerad kvv'!$B$1:$AV$1,0),FALSE),VLOOKUP($B373,'Justerad allokering kvv'!$B$1:$AG$700,MATCH(R$1,'Justerad allokering kvv'!$B$1:$AF$1,0),FALSE)))</f>
        <v>0</v>
      </c>
      <c r="S373">
        <f>IF($B373=" ","",IF(ISERROR(1/VLOOKUP($B373,'Justerad allokering kvv'!$B$1:$AG$700,MATCH(S$1,'Justerad allokering kvv'!$B$1:$AF$1,0),FALSE)),VLOOKUP($B373,'Allokerad kvv'!$B$2:$AV$700,MATCH(S$1,'Allokerad kvv'!$B$1:$AV$1,0),FALSE),VLOOKUP($B373,'Justerad allokering kvv'!$B$1:$AG$700,MATCH(S$1,'Justerad allokering kvv'!$B$1:$AF$1,0),FALSE)))</f>
        <v>0</v>
      </c>
      <c r="T373">
        <f>IF($B373=" ","",IF(ISERROR(1/VLOOKUP($B373,'Justerad allokering kvv'!$B$1:$AG$700,MATCH(T$1,'Justerad allokering kvv'!$B$1:$AF$1,0),FALSE)),VLOOKUP($B373,'Allokerad kvv'!$B$2:$AV$700,MATCH(T$1,'Allokerad kvv'!$B$1:$AV$1,0),FALSE),VLOOKUP($B373,'Justerad allokering kvv'!$B$1:$AG$700,MATCH(T$1,'Justerad allokering kvv'!$B$1:$AF$1,0),FALSE)))</f>
        <v>0</v>
      </c>
      <c r="U373">
        <f>IF($B373=" ","",IF(ISERROR(1/VLOOKUP($B373,'Justerad allokering kvv'!$B$1:$AG$700,MATCH(U$1,'Justerad allokering kvv'!$B$1:$AF$1,0),FALSE)),VLOOKUP($B373,'Allokerad kvv'!$B$2:$AV$700,MATCH(U$1,'Allokerad kvv'!$B$1:$AV$1,0),FALSE),VLOOKUP($B373,'Justerad allokering kvv'!$B$1:$AG$700,MATCH(U$1,'Justerad allokering kvv'!$B$1:$AF$1,0),FALSE)))</f>
        <v>0</v>
      </c>
      <c r="V373">
        <f>IF($B373=" ","",IF(ISERROR(1/VLOOKUP($B373,'Justerad allokering kvv'!$B$1:$AG$700,MATCH(V$1,'Justerad allokering kvv'!$B$1:$AF$1,0),FALSE)),VLOOKUP($B373,'Allokerad kvv'!$B$2:$AV$700,MATCH(V$1,'Allokerad kvv'!$B$1:$AV$1,0),FALSE),VLOOKUP($B373,'Justerad allokering kvv'!$B$1:$AG$700,MATCH(V$1,'Justerad allokering kvv'!$B$1:$AF$1,0),FALSE)))</f>
        <v>0</v>
      </c>
      <c r="W373">
        <f>IF($B373=" ","",IF(ISERROR(1/VLOOKUP($B373,'Justerad allokering kvv'!$B$1:$AG$700,MATCH(W$1,'Justerad allokering kvv'!$B$1:$AF$1,0),FALSE)),VLOOKUP($B373,'Allokerad kvv'!$B$2:$AV$700,MATCH(W$1,'Allokerad kvv'!$B$1:$AV$1,0),FALSE),VLOOKUP($B373,'Justerad allokering kvv'!$B$1:$AG$700,MATCH(W$1,'Justerad allokering kvv'!$B$1:$AF$1,0),FALSE)))</f>
        <v>0</v>
      </c>
      <c r="X373">
        <f>IF($B373=" ","",IF(ISERROR(1/VLOOKUP($B373,'Justerad allokering kvv'!$B$1:$AG$700,MATCH(X$1,'Justerad allokering kvv'!$B$1:$AF$1,0),FALSE)),VLOOKUP($B373,'Allokerad kvv'!$B$2:$AV$700,MATCH(X$1,'Allokerad kvv'!$B$1:$AV$1,0),FALSE),VLOOKUP($B373,'Justerad allokering kvv'!$B$1:$AG$700,MATCH(X$1,'Justerad allokering kvv'!$B$1:$AF$1,0),FALSE)))</f>
        <v>0</v>
      </c>
      <c r="Y373">
        <f>IF($B373=" ","",IF(ISERROR(1/VLOOKUP($B373,'Justerad allokering kvv'!$B$1:$AG$700,MATCH(Y$1,'Justerad allokering kvv'!$B$1:$AF$1,0),FALSE)),VLOOKUP($B373,'Allokerad kvv'!$B$2:$AV$700,MATCH(Y$1,'Allokerad kvv'!$B$1:$AV$1,0),FALSE),VLOOKUP($B373,'Justerad allokering kvv'!$B$1:$AG$700,MATCH(Y$1,'Justerad allokering kvv'!$B$1:$AF$1,0),FALSE)))</f>
        <v>0</v>
      </c>
      <c r="AB373">
        <f>IFERROR(VLOOKUP($B373,Kraftvärmeprod!$B$1:$AO$424,MATCH("Tillförd energi från rökgaskondensering (GWh)",Kraftvärmeprod!$B$1:$AG$1,0),FALSE)/1,0)</f>
        <v>0</v>
      </c>
      <c r="AE373" s="122">
        <f t="shared" si="20"/>
        <v>0</v>
      </c>
      <c r="AG373">
        <f t="shared" si="21"/>
        <v>0</v>
      </c>
      <c r="AH373">
        <f t="shared" si="22"/>
        <v>0</v>
      </c>
      <c r="AI373" t="str">
        <f>IF(AH373=0,"",AH373/VLOOKUP(B373,Kraftvärmeprod!$B$1:$BC$480,MATCH("Summa tillförd energi exklusive rökgaskondensering",Kraftvärmeprod!$B$1:$BC$1,0),FALSE))</f>
        <v/>
      </c>
      <c r="AK373">
        <f t="shared" si="23"/>
        <v>0</v>
      </c>
    </row>
    <row r="374" spans="1:37" x14ac:dyDescent="0.25">
      <c r="A374" s="2" t="s">
        <v>552</v>
      </c>
      <c r="B374" s="2" t="s">
        <v>559</v>
      </c>
      <c r="C374">
        <f>IF($B374=" ","",IF(ISERROR(1/VLOOKUP($B374,'Justerad allokering kvv'!$B$1:$AG$700,MATCH(C$1,'Justerad allokering kvv'!$B$1:$AF$1,0),FALSE)),VLOOKUP($B374,'Allokerad kvv'!$B$2:$AV$700,MATCH(C$1,'Allokerad kvv'!$B$1:$AV$1,0),FALSE),VLOOKUP($B374,'Justerad allokering kvv'!$B$1:$AG$700,MATCH(C$1,'Justerad allokering kvv'!$B$1:$AF$1,0),FALSE)))</f>
        <v>0</v>
      </c>
      <c r="D374">
        <f>IF($B374=" ","",IF(ISERROR(1/VLOOKUP($B374,'Justerad allokering kvv'!$B$1:$AG$700,MATCH(D$1,'Justerad allokering kvv'!$B$1:$AF$1,0),FALSE)),VLOOKUP($B374,'Allokerad kvv'!$B$2:$AV$700,MATCH(D$1,'Allokerad kvv'!$B$1:$AV$1,0),FALSE),VLOOKUP($B374,'Justerad allokering kvv'!$B$1:$AG$700,MATCH(D$1,'Justerad allokering kvv'!$B$1:$AF$1,0),FALSE)))</f>
        <v>2.8222999999999998</v>
      </c>
      <c r="E374">
        <f>IF($B374=" ","",IF(ISERROR(1/VLOOKUP($B374,'Justerad allokering kvv'!$B$1:$AG$700,MATCH(E$1,'Justerad allokering kvv'!$B$1:$AF$1,0),FALSE)),VLOOKUP($B374,'Allokerad kvv'!$B$2:$AV$700,MATCH(E$1,'Allokerad kvv'!$B$1:$AV$1,0),FALSE),VLOOKUP($B374,'Justerad allokering kvv'!$B$1:$AG$700,MATCH(E$1,'Justerad allokering kvv'!$B$1:$AF$1,0),FALSE)))</f>
        <v>40.462699999999998</v>
      </c>
      <c r="F374">
        <f>IF($B374=" ","",IF(ISERROR(1/VLOOKUP($B374,'Justerad allokering kvv'!$B$1:$AG$700,MATCH(F$1,'Justerad allokering kvv'!$B$1:$AF$1,0),FALSE)),VLOOKUP($B374,'Allokerad kvv'!$B$2:$AV$700,MATCH(F$1,'Allokerad kvv'!$B$1:$AV$1,0),FALSE),VLOOKUP($B374,'Justerad allokering kvv'!$B$1:$AG$700,MATCH(F$1,'Justerad allokering kvv'!$B$1:$AF$1,0),FALSE)))</f>
        <v>0</v>
      </c>
      <c r="G374">
        <f>IF($B374=" ","",IF(ISERROR(1/VLOOKUP($B374,'Justerad allokering kvv'!$B$1:$AG$700,MATCH(G$1,'Justerad allokering kvv'!$B$1:$AF$1,0),FALSE)),VLOOKUP($B374,'Allokerad kvv'!$B$2:$AV$700,MATCH(G$1,'Allokerad kvv'!$B$1:$AV$1,0),FALSE),VLOOKUP($B374,'Justerad allokering kvv'!$B$1:$AG$700,MATCH(G$1,'Justerad allokering kvv'!$B$1:$AF$1,0),FALSE)))</f>
        <v>0</v>
      </c>
      <c r="H374">
        <f>IF($B374=" ","",IF(ISERROR(1/VLOOKUP($B374,'Justerad allokering kvv'!$B$1:$AG$700,MATCH(H$1,'Justerad allokering kvv'!$B$1:$AF$1,0),FALSE)),VLOOKUP($B374,'Allokerad kvv'!$B$2:$AV$700,MATCH(H$1,'Allokerad kvv'!$B$1:$AV$1,0),FALSE),VLOOKUP($B374,'Justerad allokering kvv'!$B$1:$AG$700,MATCH(H$1,'Justerad allokering kvv'!$B$1:$AF$1,0),FALSE)))</f>
        <v>0</v>
      </c>
      <c r="I374">
        <f>IF($B374=" ","",IF(ISERROR(1/VLOOKUP($B374,'Justerad allokering kvv'!$B$1:$AG$700,MATCH(I$1,'Justerad allokering kvv'!$B$1:$AF$1,0),FALSE)),VLOOKUP($B374,'Allokerad kvv'!$B$2:$AV$700,MATCH(I$1,'Allokerad kvv'!$B$1:$AV$1,0),FALSE),VLOOKUP($B374,'Justerad allokering kvv'!$B$1:$AG$700,MATCH(I$1,'Justerad allokering kvv'!$B$1:$AF$1,0),FALSE)))</f>
        <v>0</v>
      </c>
      <c r="J374">
        <f>IF($B374=" ","",IF(ISERROR(1/VLOOKUP($B374,'Justerad allokering kvv'!$B$1:$AG$700,MATCH(J$1,'Justerad allokering kvv'!$B$1:$AF$1,0),FALSE)),VLOOKUP($B374,'Allokerad kvv'!$B$2:$AV$700,MATCH(J$1,'Allokerad kvv'!$B$1:$AV$1,0),FALSE),VLOOKUP($B374,'Justerad allokering kvv'!$B$1:$AG$700,MATCH(J$1,'Justerad allokering kvv'!$B$1:$AF$1,0),FALSE)))</f>
        <v>12.8613</v>
      </c>
      <c r="K374">
        <f>IF($B374=" ","",IF(ISERROR(1/VLOOKUP($B374,'Justerad allokering kvv'!$B$1:$AG$700,MATCH(K$1,'Justerad allokering kvv'!$B$1:$AF$1,0),FALSE)),VLOOKUP($B374,'Allokerad kvv'!$B$2:$AV$700,MATCH(K$1,'Allokerad kvv'!$B$1:$AV$1,0),FALSE),VLOOKUP($B374,'Justerad allokering kvv'!$B$1:$AG$700,MATCH(K$1,'Justerad allokering kvv'!$B$1:$AF$1,0),FALSE)))</f>
        <v>0</v>
      </c>
      <c r="L374">
        <f>IF($B374=" ","",IF(ISERROR(1/VLOOKUP($B374,'Justerad allokering kvv'!$B$1:$AG$700,MATCH(L$1,'Justerad allokering kvv'!$B$1:$AF$1,0),FALSE)),VLOOKUP($B374,'Allokerad kvv'!$B$2:$AV$700,MATCH(L$1,'Allokerad kvv'!$B$1:$AV$1,0),FALSE),VLOOKUP($B374,'Justerad allokering kvv'!$B$1:$AG$700,MATCH(L$1,'Justerad allokering kvv'!$B$1:$AF$1,0),FALSE)))</f>
        <v>0</v>
      </c>
      <c r="M374">
        <f>IF($B374=" ","",IF(ISERROR(1/VLOOKUP($B374,'Justerad allokering kvv'!$B$1:$AG$700,MATCH(M$1,'Justerad allokering kvv'!$B$1:$AF$1,0),FALSE)),VLOOKUP($B374,'Allokerad kvv'!$B$2:$AV$700,MATCH(M$1,'Allokerad kvv'!$B$1:$AV$1,0),FALSE),VLOOKUP($B374,'Justerad allokering kvv'!$B$1:$AG$700,MATCH(M$1,'Justerad allokering kvv'!$B$1:$AF$1,0),FALSE)))</f>
        <v>25.1218</v>
      </c>
      <c r="N374">
        <f>IF($B374=" ","",IF(ISERROR(1/VLOOKUP($B374,'Justerad allokering kvv'!$B$1:$AG$700,MATCH(N$1,'Justerad allokering kvv'!$B$1:$AF$1,0),FALSE)),VLOOKUP($B374,'Allokerad kvv'!$B$2:$AV$700,MATCH(N$1,'Allokerad kvv'!$B$1:$AV$1,0),FALSE),VLOOKUP($B374,'Justerad allokering kvv'!$B$1:$AG$700,MATCH(N$1,'Justerad allokering kvv'!$B$1:$AF$1,0),FALSE)))</f>
        <v>0</v>
      </c>
      <c r="O374">
        <f>IF($B374=" ","",IF(ISERROR(1/VLOOKUP($B374,'Justerad allokering kvv'!$B$1:$AG$700,MATCH(O$1,'Justerad allokering kvv'!$B$1:$AF$1,0),FALSE)),VLOOKUP($B374,'Allokerad kvv'!$B$2:$AV$700,MATCH(O$1,'Allokerad kvv'!$B$1:$AV$1,0),FALSE),VLOOKUP($B374,'Justerad allokering kvv'!$B$1:$AG$700,MATCH(O$1,'Justerad allokering kvv'!$B$1:$AF$1,0),FALSE)))</f>
        <v>0</v>
      </c>
      <c r="P374">
        <f>IF($B374=" ","",IF(ISERROR(1/VLOOKUP($B374,'Justerad allokering kvv'!$B$1:$AG$700,MATCH(P$1,'Justerad allokering kvv'!$B$1:$AF$1,0),FALSE)),VLOOKUP($B374,'Allokerad kvv'!$B$2:$AV$700,MATCH(P$1,'Allokerad kvv'!$B$1:$AV$1,0),FALSE),VLOOKUP($B374,'Justerad allokering kvv'!$B$1:$AG$700,MATCH(P$1,'Justerad allokering kvv'!$B$1:$AF$1,0),FALSE)))</f>
        <v>0</v>
      </c>
      <c r="Q374">
        <f>IF($B374=" ","",IF(ISERROR(1/VLOOKUP($B374,'Justerad allokering kvv'!$B$1:$AG$700,MATCH(Q$1,'Justerad allokering kvv'!$B$1:$AF$1,0),FALSE)),VLOOKUP($B374,'Allokerad kvv'!$B$2:$AV$700,MATCH(Q$1,'Allokerad kvv'!$B$1:$AV$1,0),FALSE),VLOOKUP($B374,'Justerad allokering kvv'!$B$1:$AG$700,MATCH(Q$1,'Justerad allokering kvv'!$B$1:$AF$1,0),FALSE)))</f>
        <v>0</v>
      </c>
      <c r="R374">
        <f>IF($B374=" ","",IF(ISERROR(1/VLOOKUP($B374,'Justerad allokering kvv'!$B$1:$AG$700,MATCH(R$1,'Justerad allokering kvv'!$B$1:$AF$1,0),FALSE)),VLOOKUP($B374,'Allokerad kvv'!$B$2:$AV$700,MATCH(R$1,'Allokerad kvv'!$B$1:$AV$1,0),FALSE),VLOOKUP($B374,'Justerad allokering kvv'!$B$1:$AG$700,MATCH(R$1,'Justerad allokering kvv'!$B$1:$AF$1,0),FALSE)))</f>
        <v>2.9493299999999998</v>
      </c>
      <c r="S374">
        <f>IF($B374=" ","",IF(ISERROR(1/VLOOKUP($B374,'Justerad allokering kvv'!$B$1:$AG$700,MATCH(S$1,'Justerad allokering kvv'!$B$1:$AF$1,0),FALSE)),VLOOKUP($B374,'Allokerad kvv'!$B$2:$AV$700,MATCH(S$1,'Allokerad kvv'!$B$1:$AV$1,0),FALSE),VLOOKUP($B374,'Justerad allokering kvv'!$B$1:$AG$700,MATCH(S$1,'Justerad allokering kvv'!$B$1:$AF$1,0),FALSE)))</f>
        <v>0</v>
      </c>
      <c r="T374">
        <f>IF($B374=" ","",IF(ISERROR(1/VLOOKUP($B374,'Justerad allokering kvv'!$B$1:$AG$700,MATCH(T$1,'Justerad allokering kvv'!$B$1:$AF$1,0),FALSE)),VLOOKUP($B374,'Allokerad kvv'!$B$2:$AV$700,MATCH(T$1,'Allokerad kvv'!$B$1:$AV$1,0),FALSE),VLOOKUP($B374,'Justerad allokering kvv'!$B$1:$AG$700,MATCH(T$1,'Justerad allokering kvv'!$B$1:$AF$1,0),FALSE)))</f>
        <v>0</v>
      </c>
      <c r="U374">
        <f>IF($B374=" ","",IF(ISERROR(1/VLOOKUP($B374,'Justerad allokering kvv'!$B$1:$AG$700,MATCH(U$1,'Justerad allokering kvv'!$B$1:$AF$1,0),FALSE)),VLOOKUP($B374,'Allokerad kvv'!$B$2:$AV$700,MATCH(U$1,'Allokerad kvv'!$B$1:$AV$1,0),FALSE),VLOOKUP($B374,'Justerad allokering kvv'!$B$1:$AG$700,MATCH(U$1,'Justerad allokering kvv'!$B$1:$AF$1,0),FALSE)))</f>
        <v>0</v>
      </c>
      <c r="V374">
        <f>IF($B374=" ","",IF(ISERROR(1/VLOOKUP($B374,'Justerad allokering kvv'!$B$1:$AG$700,MATCH(V$1,'Justerad allokering kvv'!$B$1:$AF$1,0),FALSE)),VLOOKUP($B374,'Allokerad kvv'!$B$2:$AV$700,MATCH(V$1,'Allokerad kvv'!$B$1:$AV$1,0),FALSE),VLOOKUP($B374,'Justerad allokering kvv'!$B$1:$AG$700,MATCH(V$1,'Justerad allokering kvv'!$B$1:$AF$1,0),FALSE)))</f>
        <v>0</v>
      </c>
      <c r="W374">
        <f>IF($B374=" ","",IF(ISERROR(1/VLOOKUP($B374,'Justerad allokering kvv'!$B$1:$AG$700,MATCH(W$1,'Justerad allokering kvv'!$B$1:$AF$1,0),FALSE)),VLOOKUP($B374,'Allokerad kvv'!$B$2:$AV$700,MATCH(W$1,'Allokerad kvv'!$B$1:$AV$1,0),FALSE),VLOOKUP($B374,'Justerad allokering kvv'!$B$1:$AG$700,MATCH(W$1,'Justerad allokering kvv'!$B$1:$AF$1,0),FALSE)))</f>
        <v>0</v>
      </c>
      <c r="X374">
        <f>IF($B374=" ","",IF(ISERROR(1/VLOOKUP($B374,'Justerad allokering kvv'!$B$1:$AG$700,MATCH(X$1,'Justerad allokering kvv'!$B$1:$AF$1,0),FALSE)),VLOOKUP($B374,'Allokerad kvv'!$B$2:$AV$700,MATCH(X$1,'Allokerad kvv'!$B$1:$AV$1,0),FALSE),VLOOKUP($B374,'Justerad allokering kvv'!$B$1:$AG$700,MATCH(X$1,'Justerad allokering kvv'!$B$1:$AF$1,0),FALSE)))</f>
        <v>0</v>
      </c>
      <c r="Y374">
        <f>IF($B374=" ","",IF(ISERROR(1/VLOOKUP($B374,'Justerad allokering kvv'!$B$1:$AG$700,MATCH(Y$1,'Justerad allokering kvv'!$B$1:$AF$1,0),FALSE)),VLOOKUP($B374,'Allokerad kvv'!$B$2:$AV$700,MATCH(Y$1,'Allokerad kvv'!$B$1:$AV$1,0),FALSE),VLOOKUP($B374,'Justerad allokering kvv'!$B$1:$AG$700,MATCH(Y$1,'Justerad allokering kvv'!$B$1:$AF$1,0),FALSE)))</f>
        <v>2.1497899999999999</v>
      </c>
      <c r="AB374">
        <f>IFERROR(VLOOKUP($B374,Kraftvärmeprod!$B$1:$AO$424,MATCH("Tillförd energi från rökgaskondensering (GWh)",Kraftvärmeprod!$B$1:$AG$1,0),FALSE)/1,0)</f>
        <v>0</v>
      </c>
      <c r="AE374" s="122">
        <f t="shared" si="20"/>
        <v>86.367220000000003</v>
      </c>
      <c r="AG374">
        <f t="shared" si="21"/>
        <v>83.41789</v>
      </c>
      <c r="AH374">
        <f t="shared" si="22"/>
        <v>83.41789</v>
      </c>
      <c r="AI374">
        <f>IF(AH374=0,"",AH374/VLOOKUP(B374,Kraftvärmeprod!$B$1:$BC$480,MATCH("Summa tillförd energi exklusive rökgaskondensering",Kraftvärmeprod!$B$1:$BC$1,0),FALSE))</f>
        <v>0.61521247566228088</v>
      </c>
      <c r="AK374">
        <f t="shared" si="23"/>
        <v>80.595589999999987</v>
      </c>
    </row>
    <row r="375" spans="1:37" x14ac:dyDescent="0.25">
      <c r="A375" s="2" t="s">
        <v>552</v>
      </c>
      <c r="B375" s="2" t="s">
        <v>560</v>
      </c>
      <c r="C375">
        <f>IF($B375=" ","",IF(ISERROR(1/VLOOKUP($B375,'Justerad allokering kvv'!$B$1:$AG$700,MATCH(C$1,'Justerad allokering kvv'!$B$1:$AF$1,0),FALSE)),VLOOKUP($B375,'Allokerad kvv'!$B$2:$AV$700,MATCH(C$1,'Allokerad kvv'!$B$1:$AV$1,0),FALSE),VLOOKUP($B375,'Justerad allokering kvv'!$B$1:$AG$700,MATCH(C$1,'Justerad allokering kvv'!$B$1:$AF$1,0),FALSE)))</f>
        <v>0</v>
      </c>
      <c r="D375">
        <f>IF($B375=" ","",IF(ISERROR(1/VLOOKUP($B375,'Justerad allokering kvv'!$B$1:$AG$700,MATCH(D$1,'Justerad allokering kvv'!$B$1:$AF$1,0),FALSE)),VLOOKUP($B375,'Allokerad kvv'!$B$2:$AV$700,MATCH(D$1,'Allokerad kvv'!$B$1:$AV$1,0),FALSE),VLOOKUP($B375,'Justerad allokering kvv'!$B$1:$AG$700,MATCH(D$1,'Justerad allokering kvv'!$B$1:$AF$1,0),FALSE)))</f>
        <v>0</v>
      </c>
      <c r="E375">
        <f>IF($B375=" ","",IF(ISERROR(1/VLOOKUP($B375,'Justerad allokering kvv'!$B$1:$AG$700,MATCH(E$1,'Justerad allokering kvv'!$B$1:$AF$1,0),FALSE)),VLOOKUP($B375,'Allokerad kvv'!$B$2:$AV$700,MATCH(E$1,'Allokerad kvv'!$B$1:$AV$1,0),FALSE),VLOOKUP($B375,'Justerad allokering kvv'!$B$1:$AG$700,MATCH(E$1,'Justerad allokering kvv'!$B$1:$AF$1,0),FALSE)))</f>
        <v>0</v>
      </c>
      <c r="F375">
        <f>IF($B375=" ","",IF(ISERROR(1/VLOOKUP($B375,'Justerad allokering kvv'!$B$1:$AG$700,MATCH(F$1,'Justerad allokering kvv'!$B$1:$AF$1,0),FALSE)),VLOOKUP($B375,'Allokerad kvv'!$B$2:$AV$700,MATCH(F$1,'Allokerad kvv'!$B$1:$AV$1,0),FALSE),VLOOKUP($B375,'Justerad allokering kvv'!$B$1:$AG$700,MATCH(F$1,'Justerad allokering kvv'!$B$1:$AF$1,0),FALSE)))</f>
        <v>0</v>
      </c>
      <c r="G375">
        <f>IF($B375=" ","",IF(ISERROR(1/VLOOKUP($B375,'Justerad allokering kvv'!$B$1:$AG$700,MATCH(G$1,'Justerad allokering kvv'!$B$1:$AF$1,0),FALSE)),VLOOKUP($B375,'Allokerad kvv'!$B$2:$AV$700,MATCH(G$1,'Allokerad kvv'!$B$1:$AV$1,0),FALSE),VLOOKUP($B375,'Justerad allokering kvv'!$B$1:$AG$700,MATCH(G$1,'Justerad allokering kvv'!$B$1:$AF$1,0),FALSE)))</f>
        <v>0</v>
      </c>
      <c r="H375">
        <f>IF($B375=" ","",IF(ISERROR(1/VLOOKUP($B375,'Justerad allokering kvv'!$B$1:$AG$700,MATCH(H$1,'Justerad allokering kvv'!$B$1:$AF$1,0),FALSE)),VLOOKUP($B375,'Allokerad kvv'!$B$2:$AV$700,MATCH(H$1,'Allokerad kvv'!$B$1:$AV$1,0),FALSE),VLOOKUP($B375,'Justerad allokering kvv'!$B$1:$AG$700,MATCH(H$1,'Justerad allokering kvv'!$B$1:$AF$1,0),FALSE)))</f>
        <v>0</v>
      </c>
      <c r="I375">
        <f>IF($B375=" ","",IF(ISERROR(1/VLOOKUP($B375,'Justerad allokering kvv'!$B$1:$AG$700,MATCH(I$1,'Justerad allokering kvv'!$B$1:$AF$1,0),FALSE)),VLOOKUP($B375,'Allokerad kvv'!$B$2:$AV$700,MATCH(I$1,'Allokerad kvv'!$B$1:$AV$1,0),FALSE),VLOOKUP($B375,'Justerad allokering kvv'!$B$1:$AG$700,MATCH(I$1,'Justerad allokering kvv'!$B$1:$AF$1,0),FALSE)))</f>
        <v>0</v>
      </c>
      <c r="J375">
        <f>IF($B375=" ","",IF(ISERROR(1/VLOOKUP($B375,'Justerad allokering kvv'!$B$1:$AG$700,MATCH(J$1,'Justerad allokering kvv'!$B$1:$AF$1,0),FALSE)),VLOOKUP($B375,'Allokerad kvv'!$B$2:$AV$700,MATCH(J$1,'Allokerad kvv'!$B$1:$AV$1,0),FALSE),VLOOKUP($B375,'Justerad allokering kvv'!$B$1:$AG$700,MATCH(J$1,'Justerad allokering kvv'!$B$1:$AF$1,0),FALSE)))</f>
        <v>0</v>
      </c>
      <c r="K375">
        <f>IF($B375=" ","",IF(ISERROR(1/VLOOKUP($B375,'Justerad allokering kvv'!$B$1:$AG$700,MATCH(K$1,'Justerad allokering kvv'!$B$1:$AF$1,0),FALSE)),VLOOKUP($B375,'Allokerad kvv'!$B$2:$AV$700,MATCH(K$1,'Allokerad kvv'!$B$1:$AV$1,0),FALSE),VLOOKUP($B375,'Justerad allokering kvv'!$B$1:$AG$700,MATCH(K$1,'Justerad allokering kvv'!$B$1:$AF$1,0),FALSE)))</f>
        <v>0</v>
      </c>
      <c r="L375">
        <f>IF($B375=" ","",IF(ISERROR(1/VLOOKUP($B375,'Justerad allokering kvv'!$B$1:$AG$700,MATCH(L$1,'Justerad allokering kvv'!$B$1:$AF$1,0),FALSE)),VLOOKUP($B375,'Allokerad kvv'!$B$2:$AV$700,MATCH(L$1,'Allokerad kvv'!$B$1:$AV$1,0),FALSE),VLOOKUP($B375,'Justerad allokering kvv'!$B$1:$AG$700,MATCH(L$1,'Justerad allokering kvv'!$B$1:$AF$1,0),FALSE)))</f>
        <v>0</v>
      </c>
      <c r="M375">
        <f>IF($B375=" ","",IF(ISERROR(1/VLOOKUP($B375,'Justerad allokering kvv'!$B$1:$AG$700,MATCH(M$1,'Justerad allokering kvv'!$B$1:$AF$1,0),FALSE)),VLOOKUP($B375,'Allokerad kvv'!$B$2:$AV$700,MATCH(M$1,'Allokerad kvv'!$B$1:$AV$1,0),FALSE),VLOOKUP($B375,'Justerad allokering kvv'!$B$1:$AG$700,MATCH(M$1,'Justerad allokering kvv'!$B$1:$AF$1,0),FALSE)))</f>
        <v>0</v>
      </c>
      <c r="N375">
        <f>IF($B375=" ","",IF(ISERROR(1/VLOOKUP($B375,'Justerad allokering kvv'!$B$1:$AG$700,MATCH(N$1,'Justerad allokering kvv'!$B$1:$AF$1,0),FALSE)),VLOOKUP($B375,'Allokerad kvv'!$B$2:$AV$700,MATCH(N$1,'Allokerad kvv'!$B$1:$AV$1,0),FALSE),VLOOKUP($B375,'Justerad allokering kvv'!$B$1:$AG$700,MATCH(N$1,'Justerad allokering kvv'!$B$1:$AF$1,0),FALSE)))</f>
        <v>0</v>
      </c>
      <c r="O375">
        <f>IF($B375=" ","",IF(ISERROR(1/VLOOKUP($B375,'Justerad allokering kvv'!$B$1:$AG$700,MATCH(O$1,'Justerad allokering kvv'!$B$1:$AF$1,0),FALSE)),VLOOKUP($B375,'Allokerad kvv'!$B$2:$AV$700,MATCH(O$1,'Allokerad kvv'!$B$1:$AV$1,0),FALSE),VLOOKUP($B375,'Justerad allokering kvv'!$B$1:$AG$700,MATCH(O$1,'Justerad allokering kvv'!$B$1:$AF$1,0),FALSE)))</f>
        <v>0</v>
      </c>
      <c r="P375">
        <f>IF($B375=" ","",IF(ISERROR(1/VLOOKUP($B375,'Justerad allokering kvv'!$B$1:$AG$700,MATCH(P$1,'Justerad allokering kvv'!$B$1:$AF$1,0),FALSE)),VLOOKUP($B375,'Allokerad kvv'!$B$2:$AV$700,MATCH(P$1,'Allokerad kvv'!$B$1:$AV$1,0),FALSE),VLOOKUP($B375,'Justerad allokering kvv'!$B$1:$AG$700,MATCH(P$1,'Justerad allokering kvv'!$B$1:$AF$1,0),FALSE)))</f>
        <v>0</v>
      </c>
      <c r="Q375">
        <f>IF($B375=" ","",IF(ISERROR(1/VLOOKUP($B375,'Justerad allokering kvv'!$B$1:$AG$700,MATCH(Q$1,'Justerad allokering kvv'!$B$1:$AF$1,0),FALSE)),VLOOKUP($B375,'Allokerad kvv'!$B$2:$AV$700,MATCH(Q$1,'Allokerad kvv'!$B$1:$AV$1,0),FALSE),VLOOKUP($B375,'Justerad allokering kvv'!$B$1:$AG$700,MATCH(Q$1,'Justerad allokering kvv'!$B$1:$AF$1,0),FALSE)))</f>
        <v>0</v>
      </c>
      <c r="R375">
        <f>IF($B375=" ","",IF(ISERROR(1/VLOOKUP($B375,'Justerad allokering kvv'!$B$1:$AG$700,MATCH(R$1,'Justerad allokering kvv'!$B$1:$AF$1,0),FALSE)),VLOOKUP($B375,'Allokerad kvv'!$B$2:$AV$700,MATCH(R$1,'Allokerad kvv'!$B$1:$AV$1,0),FALSE),VLOOKUP($B375,'Justerad allokering kvv'!$B$1:$AG$700,MATCH(R$1,'Justerad allokering kvv'!$B$1:$AF$1,0),FALSE)))</f>
        <v>0</v>
      </c>
      <c r="S375">
        <f>IF($B375=" ","",IF(ISERROR(1/VLOOKUP($B375,'Justerad allokering kvv'!$B$1:$AG$700,MATCH(S$1,'Justerad allokering kvv'!$B$1:$AF$1,0),FALSE)),VLOOKUP($B375,'Allokerad kvv'!$B$2:$AV$700,MATCH(S$1,'Allokerad kvv'!$B$1:$AV$1,0),FALSE),VLOOKUP($B375,'Justerad allokering kvv'!$B$1:$AG$700,MATCH(S$1,'Justerad allokering kvv'!$B$1:$AF$1,0),FALSE)))</f>
        <v>0</v>
      </c>
      <c r="T375">
        <f>IF($B375=" ","",IF(ISERROR(1/VLOOKUP($B375,'Justerad allokering kvv'!$B$1:$AG$700,MATCH(T$1,'Justerad allokering kvv'!$B$1:$AF$1,0),FALSE)),VLOOKUP($B375,'Allokerad kvv'!$B$2:$AV$700,MATCH(T$1,'Allokerad kvv'!$B$1:$AV$1,0),FALSE),VLOOKUP($B375,'Justerad allokering kvv'!$B$1:$AG$700,MATCH(T$1,'Justerad allokering kvv'!$B$1:$AF$1,0),FALSE)))</f>
        <v>0</v>
      </c>
      <c r="U375">
        <f>IF($B375=" ","",IF(ISERROR(1/VLOOKUP($B375,'Justerad allokering kvv'!$B$1:$AG$700,MATCH(U$1,'Justerad allokering kvv'!$B$1:$AF$1,0),FALSE)),VLOOKUP($B375,'Allokerad kvv'!$B$2:$AV$700,MATCH(U$1,'Allokerad kvv'!$B$1:$AV$1,0),FALSE),VLOOKUP($B375,'Justerad allokering kvv'!$B$1:$AG$700,MATCH(U$1,'Justerad allokering kvv'!$B$1:$AF$1,0),FALSE)))</f>
        <v>0</v>
      </c>
      <c r="V375">
        <f>IF($B375=" ","",IF(ISERROR(1/VLOOKUP($B375,'Justerad allokering kvv'!$B$1:$AG$700,MATCH(V$1,'Justerad allokering kvv'!$B$1:$AF$1,0),FALSE)),VLOOKUP($B375,'Allokerad kvv'!$B$2:$AV$700,MATCH(V$1,'Allokerad kvv'!$B$1:$AV$1,0),FALSE),VLOOKUP($B375,'Justerad allokering kvv'!$B$1:$AG$700,MATCH(V$1,'Justerad allokering kvv'!$B$1:$AF$1,0),FALSE)))</f>
        <v>0</v>
      </c>
      <c r="W375">
        <f>IF($B375=" ","",IF(ISERROR(1/VLOOKUP($B375,'Justerad allokering kvv'!$B$1:$AG$700,MATCH(W$1,'Justerad allokering kvv'!$B$1:$AF$1,0),FALSE)),VLOOKUP($B375,'Allokerad kvv'!$B$2:$AV$700,MATCH(W$1,'Allokerad kvv'!$B$1:$AV$1,0),FALSE),VLOOKUP($B375,'Justerad allokering kvv'!$B$1:$AG$700,MATCH(W$1,'Justerad allokering kvv'!$B$1:$AF$1,0),FALSE)))</f>
        <v>0</v>
      </c>
      <c r="X375">
        <f>IF($B375=" ","",IF(ISERROR(1/VLOOKUP($B375,'Justerad allokering kvv'!$B$1:$AG$700,MATCH(X$1,'Justerad allokering kvv'!$B$1:$AF$1,0),FALSE)),VLOOKUP($B375,'Allokerad kvv'!$B$2:$AV$700,MATCH(X$1,'Allokerad kvv'!$B$1:$AV$1,0),FALSE),VLOOKUP($B375,'Justerad allokering kvv'!$B$1:$AG$700,MATCH(X$1,'Justerad allokering kvv'!$B$1:$AF$1,0),FALSE)))</f>
        <v>0</v>
      </c>
      <c r="Y375">
        <f>IF($B375=" ","",IF(ISERROR(1/VLOOKUP($B375,'Justerad allokering kvv'!$B$1:$AG$700,MATCH(Y$1,'Justerad allokering kvv'!$B$1:$AF$1,0),FALSE)),VLOOKUP($B375,'Allokerad kvv'!$B$2:$AV$700,MATCH(Y$1,'Allokerad kvv'!$B$1:$AV$1,0),FALSE),VLOOKUP($B375,'Justerad allokering kvv'!$B$1:$AG$700,MATCH(Y$1,'Justerad allokering kvv'!$B$1:$AF$1,0),FALSE)))</f>
        <v>0</v>
      </c>
      <c r="AB375">
        <f>IFERROR(VLOOKUP($B375,Kraftvärmeprod!$B$1:$AO$424,MATCH("Tillförd energi från rökgaskondensering (GWh)",Kraftvärmeprod!$B$1:$AG$1,0),FALSE)/1,0)</f>
        <v>0</v>
      </c>
      <c r="AE375" s="122">
        <f t="shared" si="20"/>
        <v>0</v>
      </c>
      <c r="AG375">
        <f t="shared" si="21"/>
        <v>0</v>
      </c>
      <c r="AH375">
        <f t="shared" si="22"/>
        <v>0</v>
      </c>
      <c r="AI375" t="str">
        <f>IF(AH375=0,"",AH375/VLOOKUP(B375,Kraftvärmeprod!$B$1:$BC$480,MATCH("Summa tillförd energi exklusive rökgaskondensering",Kraftvärmeprod!$B$1:$BC$1,0),FALSE))</f>
        <v/>
      </c>
      <c r="AK375">
        <f t="shared" si="23"/>
        <v>0</v>
      </c>
    </row>
    <row r="376" spans="1:37" x14ac:dyDescent="0.25">
      <c r="A376" s="2" t="s">
        <v>552</v>
      </c>
      <c r="B376" s="2" t="s">
        <v>561</v>
      </c>
      <c r="C376">
        <f>IF($B376=" ","",IF(ISERROR(1/VLOOKUP($B376,'Justerad allokering kvv'!$B$1:$AG$700,MATCH(C$1,'Justerad allokering kvv'!$B$1:$AF$1,0),FALSE)),VLOOKUP($B376,'Allokerad kvv'!$B$2:$AV$700,MATCH(C$1,'Allokerad kvv'!$B$1:$AV$1,0),FALSE),VLOOKUP($B376,'Justerad allokering kvv'!$B$1:$AG$700,MATCH(C$1,'Justerad allokering kvv'!$B$1:$AF$1,0),FALSE)))</f>
        <v>0</v>
      </c>
      <c r="D376">
        <f>IF($B376=" ","",IF(ISERROR(1/VLOOKUP($B376,'Justerad allokering kvv'!$B$1:$AG$700,MATCH(D$1,'Justerad allokering kvv'!$B$1:$AF$1,0),FALSE)),VLOOKUP($B376,'Allokerad kvv'!$B$2:$AV$700,MATCH(D$1,'Allokerad kvv'!$B$1:$AV$1,0),FALSE),VLOOKUP($B376,'Justerad allokering kvv'!$B$1:$AG$700,MATCH(D$1,'Justerad allokering kvv'!$B$1:$AF$1,0),FALSE)))</f>
        <v>0</v>
      </c>
      <c r="E376">
        <f>IF($B376=" ","",IF(ISERROR(1/VLOOKUP($B376,'Justerad allokering kvv'!$B$1:$AG$700,MATCH(E$1,'Justerad allokering kvv'!$B$1:$AF$1,0),FALSE)),VLOOKUP($B376,'Allokerad kvv'!$B$2:$AV$700,MATCH(E$1,'Allokerad kvv'!$B$1:$AV$1,0),FALSE),VLOOKUP($B376,'Justerad allokering kvv'!$B$1:$AG$700,MATCH(E$1,'Justerad allokering kvv'!$B$1:$AF$1,0),FALSE)))</f>
        <v>0</v>
      </c>
      <c r="F376">
        <f>IF($B376=" ","",IF(ISERROR(1/VLOOKUP($B376,'Justerad allokering kvv'!$B$1:$AG$700,MATCH(F$1,'Justerad allokering kvv'!$B$1:$AF$1,0),FALSE)),VLOOKUP($B376,'Allokerad kvv'!$B$2:$AV$700,MATCH(F$1,'Allokerad kvv'!$B$1:$AV$1,0),FALSE),VLOOKUP($B376,'Justerad allokering kvv'!$B$1:$AG$700,MATCH(F$1,'Justerad allokering kvv'!$B$1:$AF$1,0),FALSE)))</f>
        <v>0</v>
      </c>
      <c r="G376">
        <f>IF($B376=" ","",IF(ISERROR(1/VLOOKUP($B376,'Justerad allokering kvv'!$B$1:$AG$700,MATCH(G$1,'Justerad allokering kvv'!$B$1:$AF$1,0),FALSE)),VLOOKUP($B376,'Allokerad kvv'!$B$2:$AV$700,MATCH(G$1,'Allokerad kvv'!$B$1:$AV$1,0),FALSE),VLOOKUP($B376,'Justerad allokering kvv'!$B$1:$AG$700,MATCH(G$1,'Justerad allokering kvv'!$B$1:$AF$1,0),FALSE)))</f>
        <v>0</v>
      </c>
      <c r="H376">
        <f>IF($B376=" ","",IF(ISERROR(1/VLOOKUP($B376,'Justerad allokering kvv'!$B$1:$AG$700,MATCH(H$1,'Justerad allokering kvv'!$B$1:$AF$1,0),FALSE)),VLOOKUP($B376,'Allokerad kvv'!$B$2:$AV$700,MATCH(H$1,'Allokerad kvv'!$B$1:$AV$1,0),FALSE),VLOOKUP($B376,'Justerad allokering kvv'!$B$1:$AG$700,MATCH(H$1,'Justerad allokering kvv'!$B$1:$AF$1,0),FALSE)))</f>
        <v>0</v>
      </c>
      <c r="I376">
        <f>IF($B376=" ","",IF(ISERROR(1/VLOOKUP($B376,'Justerad allokering kvv'!$B$1:$AG$700,MATCH(I$1,'Justerad allokering kvv'!$B$1:$AF$1,0),FALSE)),VLOOKUP($B376,'Allokerad kvv'!$B$2:$AV$700,MATCH(I$1,'Allokerad kvv'!$B$1:$AV$1,0),FALSE),VLOOKUP($B376,'Justerad allokering kvv'!$B$1:$AG$700,MATCH(I$1,'Justerad allokering kvv'!$B$1:$AF$1,0),FALSE)))</f>
        <v>0</v>
      </c>
      <c r="J376">
        <f>IF($B376=" ","",IF(ISERROR(1/VLOOKUP($B376,'Justerad allokering kvv'!$B$1:$AG$700,MATCH(J$1,'Justerad allokering kvv'!$B$1:$AF$1,0),FALSE)),VLOOKUP($B376,'Allokerad kvv'!$B$2:$AV$700,MATCH(J$1,'Allokerad kvv'!$B$1:$AV$1,0),FALSE),VLOOKUP($B376,'Justerad allokering kvv'!$B$1:$AG$700,MATCH(J$1,'Justerad allokering kvv'!$B$1:$AF$1,0),FALSE)))</f>
        <v>0</v>
      </c>
      <c r="K376">
        <f>IF($B376=" ","",IF(ISERROR(1/VLOOKUP($B376,'Justerad allokering kvv'!$B$1:$AG$700,MATCH(K$1,'Justerad allokering kvv'!$B$1:$AF$1,0),FALSE)),VLOOKUP($B376,'Allokerad kvv'!$B$2:$AV$700,MATCH(K$1,'Allokerad kvv'!$B$1:$AV$1,0),FALSE),VLOOKUP($B376,'Justerad allokering kvv'!$B$1:$AG$700,MATCH(K$1,'Justerad allokering kvv'!$B$1:$AF$1,0),FALSE)))</f>
        <v>0</v>
      </c>
      <c r="L376">
        <f>IF($B376=" ","",IF(ISERROR(1/VLOOKUP($B376,'Justerad allokering kvv'!$B$1:$AG$700,MATCH(L$1,'Justerad allokering kvv'!$B$1:$AF$1,0),FALSE)),VLOOKUP($B376,'Allokerad kvv'!$B$2:$AV$700,MATCH(L$1,'Allokerad kvv'!$B$1:$AV$1,0),FALSE),VLOOKUP($B376,'Justerad allokering kvv'!$B$1:$AG$700,MATCH(L$1,'Justerad allokering kvv'!$B$1:$AF$1,0),FALSE)))</f>
        <v>0</v>
      </c>
      <c r="M376">
        <f>IF($B376=" ","",IF(ISERROR(1/VLOOKUP($B376,'Justerad allokering kvv'!$B$1:$AG$700,MATCH(M$1,'Justerad allokering kvv'!$B$1:$AF$1,0),FALSE)),VLOOKUP($B376,'Allokerad kvv'!$B$2:$AV$700,MATCH(M$1,'Allokerad kvv'!$B$1:$AV$1,0),FALSE),VLOOKUP($B376,'Justerad allokering kvv'!$B$1:$AG$700,MATCH(M$1,'Justerad allokering kvv'!$B$1:$AF$1,0),FALSE)))</f>
        <v>0</v>
      </c>
      <c r="N376">
        <f>IF($B376=" ","",IF(ISERROR(1/VLOOKUP($B376,'Justerad allokering kvv'!$B$1:$AG$700,MATCH(N$1,'Justerad allokering kvv'!$B$1:$AF$1,0),FALSE)),VLOOKUP($B376,'Allokerad kvv'!$B$2:$AV$700,MATCH(N$1,'Allokerad kvv'!$B$1:$AV$1,0),FALSE),VLOOKUP($B376,'Justerad allokering kvv'!$B$1:$AG$700,MATCH(N$1,'Justerad allokering kvv'!$B$1:$AF$1,0),FALSE)))</f>
        <v>0</v>
      </c>
      <c r="O376">
        <f>IF($B376=" ","",IF(ISERROR(1/VLOOKUP($B376,'Justerad allokering kvv'!$B$1:$AG$700,MATCH(O$1,'Justerad allokering kvv'!$B$1:$AF$1,0),FALSE)),VLOOKUP($B376,'Allokerad kvv'!$B$2:$AV$700,MATCH(O$1,'Allokerad kvv'!$B$1:$AV$1,0),FALSE),VLOOKUP($B376,'Justerad allokering kvv'!$B$1:$AG$700,MATCH(O$1,'Justerad allokering kvv'!$B$1:$AF$1,0),FALSE)))</f>
        <v>0</v>
      </c>
      <c r="P376">
        <f>IF($B376=" ","",IF(ISERROR(1/VLOOKUP($B376,'Justerad allokering kvv'!$B$1:$AG$700,MATCH(P$1,'Justerad allokering kvv'!$B$1:$AF$1,0),FALSE)),VLOOKUP($B376,'Allokerad kvv'!$B$2:$AV$700,MATCH(P$1,'Allokerad kvv'!$B$1:$AV$1,0),FALSE),VLOOKUP($B376,'Justerad allokering kvv'!$B$1:$AG$700,MATCH(P$1,'Justerad allokering kvv'!$B$1:$AF$1,0),FALSE)))</f>
        <v>0</v>
      </c>
      <c r="Q376">
        <f>IF($B376=" ","",IF(ISERROR(1/VLOOKUP($B376,'Justerad allokering kvv'!$B$1:$AG$700,MATCH(Q$1,'Justerad allokering kvv'!$B$1:$AF$1,0),FALSE)),VLOOKUP($B376,'Allokerad kvv'!$B$2:$AV$700,MATCH(Q$1,'Allokerad kvv'!$B$1:$AV$1,0),FALSE),VLOOKUP($B376,'Justerad allokering kvv'!$B$1:$AG$700,MATCH(Q$1,'Justerad allokering kvv'!$B$1:$AF$1,0),FALSE)))</f>
        <v>0</v>
      </c>
      <c r="R376">
        <f>IF($B376=" ","",IF(ISERROR(1/VLOOKUP($B376,'Justerad allokering kvv'!$B$1:$AG$700,MATCH(R$1,'Justerad allokering kvv'!$B$1:$AF$1,0),FALSE)),VLOOKUP($B376,'Allokerad kvv'!$B$2:$AV$700,MATCH(R$1,'Allokerad kvv'!$B$1:$AV$1,0),FALSE),VLOOKUP($B376,'Justerad allokering kvv'!$B$1:$AG$700,MATCH(R$1,'Justerad allokering kvv'!$B$1:$AF$1,0),FALSE)))</f>
        <v>0</v>
      </c>
      <c r="S376">
        <f>IF($B376=" ","",IF(ISERROR(1/VLOOKUP($B376,'Justerad allokering kvv'!$B$1:$AG$700,MATCH(S$1,'Justerad allokering kvv'!$B$1:$AF$1,0),FALSE)),VLOOKUP($B376,'Allokerad kvv'!$B$2:$AV$700,MATCH(S$1,'Allokerad kvv'!$B$1:$AV$1,0),FALSE),VLOOKUP($B376,'Justerad allokering kvv'!$B$1:$AG$700,MATCH(S$1,'Justerad allokering kvv'!$B$1:$AF$1,0),FALSE)))</f>
        <v>0</v>
      </c>
      <c r="T376">
        <f>IF($B376=" ","",IF(ISERROR(1/VLOOKUP($B376,'Justerad allokering kvv'!$B$1:$AG$700,MATCH(T$1,'Justerad allokering kvv'!$B$1:$AF$1,0),FALSE)),VLOOKUP($B376,'Allokerad kvv'!$B$2:$AV$700,MATCH(T$1,'Allokerad kvv'!$B$1:$AV$1,0),FALSE),VLOOKUP($B376,'Justerad allokering kvv'!$B$1:$AG$700,MATCH(T$1,'Justerad allokering kvv'!$B$1:$AF$1,0),FALSE)))</f>
        <v>0</v>
      </c>
      <c r="U376">
        <f>IF($B376=" ","",IF(ISERROR(1/VLOOKUP($B376,'Justerad allokering kvv'!$B$1:$AG$700,MATCH(U$1,'Justerad allokering kvv'!$B$1:$AF$1,0),FALSE)),VLOOKUP($B376,'Allokerad kvv'!$B$2:$AV$700,MATCH(U$1,'Allokerad kvv'!$B$1:$AV$1,0),FALSE),VLOOKUP($B376,'Justerad allokering kvv'!$B$1:$AG$700,MATCH(U$1,'Justerad allokering kvv'!$B$1:$AF$1,0),FALSE)))</f>
        <v>0</v>
      </c>
      <c r="V376">
        <f>IF($B376=" ","",IF(ISERROR(1/VLOOKUP($B376,'Justerad allokering kvv'!$B$1:$AG$700,MATCH(V$1,'Justerad allokering kvv'!$B$1:$AF$1,0),FALSE)),VLOOKUP($B376,'Allokerad kvv'!$B$2:$AV$700,MATCH(V$1,'Allokerad kvv'!$B$1:$AV$1,0),FALSE),VLOOKUP($B376,'Justerad allokering kvv'!$B$1:$AG$700,MATCH(V$1,'Justerad allokering kvv'!$B$1:$AF$1,0),FALSE)))</f>
        <v>0</v>
      </c>
      <c r="W376">
        <f>IF($B376=" ","",IF(ISERROR(1/VLOOKUP($B376,'Justerad allokering kvv'!$B$1:$AG$700,MATCH(W$1,'Justerad allokering kvv'!$B$1:$AF$1,0),FALSE)),VLOOKUP($B376,'Allokerad kvv'!$B$2:$AV$700,MATCH(W$1,'Allokerad kvv'!$B$1:$AV$1,0),FALSE),VLOOKUP($B376,'Justerad allokering kvv'!$B$1:$AG$700,MATCH(W$1,'Justerad allokering kvv'!$B$1:$AF$1,0),FALSE)))</f>
        <v>0</v>
      </c>
      <c r="X376">
        <f>IF($B376=" ","",IF(ISERROR(1/VLOOKUP($B376,'Justerad allokering kvv'!$B$1:$AG$700,MATCH(X$1,'Justerad allokering kvv'!$B$1:$AF$1,0),FALSE)),VLOOKUP($B376,'Allokerad kvv'!$B$2:$AV$700,MATCH(X$1,'Allokerad kvv'!$B$1:$AV$1,0),FALSE),VLOOKUP($B376,'Justerad allokering kvv'!$B$1:$AG$700,MATCH(X$1,'Justerad allokering kvv'!$B$1:$AF$1,0),FALSE)))</f>
        <v>0</v>
      </c>
      <c r="Y376">
        <f>IF($B376=" ","",IF(ISERROR(1/VLOOKUP($B376,'Justerad allokering kvv'!$B$1:$AG$700,MATCH(Y$1,'Justerad allokering kvv'!$B$1:$AF$1,0),FALSE)),VLOOKUP($B376,'Allokerad kvv'!$B$2:$AV$700,MATCH(Y$1,'Allokerad kvv'!$B$1:$AV$1,0),FALSE),VLOOKUP($B376,'Justerad allokering kvv'!$B$1:$AG$700,MATCH(Y$1,'Justerad allokering kvv'!$B$1:$AF$1,0),FALSE)))</f>
        <v>0</v>
      </c>
      <c r="AB376">
        <f>IFERROR(VLOOKUP($B376,Kraftvärmeprod!$B$1:$AO$424,MATCH("Tillförd energi från rökgaskondensering (GWh)",Kraftvärmeprod!$B$1:$AG$1,0),FALSE)/1,0)</f>
        <v>0</v>
      </c>
      <c r="AE376" s="122">
        <f t="shared" si="20"/>
        <v>0</v>
      </c>
      <c r="AG376">
        <f t="shared" si="21"/>
        <v>0</v>
      </c>
      <c r="AH376">
        <f t="shared" si="22"/>
        <v>0</v>
      </c>
      <c r="AI376" t="str">
        <f>IF(AH376=0,"",AH376/VLOOKUP(B376,Kraftvärmeprod!$B$1:$BC$480,MATCH("Summa tillförd energi exklusive rökgaskondensering",Kraftvärmeprod!$B$1:$BC$1,0),FALSE))</f>
        <v/>
      </c>
      <c r="AK376">
        <f t="shared" si="23"/>
        <v>0</v>
      </c>
    </row>
    <row r="377" spans="1:37" x14ac:dyDescent="0.25">
      <c r="A377" s="2" t="s">
        <v>552</v>
      </c>
      <c r="B377" s="2" t="s">
        <v>562</v>
      </c>
      <c r="C377">
        <f>IF($B377=" ","",IF(ISERROR(1/VLOOKUP($B377,'Justerad allokering kvv'!$B$1:$AG$700,MATCH(C$1,'Justerad allokering kvv'!$B$1:$AF$1,0),FALSE)),VLOOKUP($B377,'Allokerad kvv'!$B$2:$AV$700,MATCH(C$1,'Allokerad kvv'!$B$1:$AV$1,0),FALSE),VLOOKUP($B377,'Justerad allokering kvv'!$B$1:$AG$700,MATCH(C$1,'Justerad allokering kvv'!$B$1:$AF$1,0),FALSE)))</f>
        <v>0</v>
      </c>
      <c r="D377">
        <f>IF($B377=" ","",IF(ISERROR(1/VLOOKUP($B377,'Justerad allokering kvv'!$B$1:$AG$700,MATCH(D$1,'Justerad allokering kvv'!$B$1:$AF$1,0),FALSE)),VLOOKUP($B377,'Allokerad kvv'!$B$2:$AV$700,MATCH(D$1,'Allokerad kvv'!$B$1:$AV$1,0),FALSE),VLOOKUP($B377,'Justerad allokering kvv'!$B$1:$AG$700,MATCH(D$1,'Justerad allokering kvv'!$B$1:$AF$1,0),FALSE)))</f>
        <v>0</v>
      </c>
      <c r="E377">
        <f>IF($B377=" ","",IF(ISERROR(1/VLOOKUP($B377,'Justerad allokering kvv'!$B$1:$AG$700,MATCH(E$1,'Justerad allokering kvv'!$B$1:$AF$1,0),FALSE)),VLOOKUP($B377,'Allokerad kvv'!$B$2:$AV$700,MATCH(E$1,'Allokerad kvv'!$B$1:$AV$1,0),FALSE),VLOOKUP($B377,'Justerad allokering kvv'!$B$1:$AG$700,MATCH(E$1,'Justerad allokering kvv'!$B$1:$AF$1,0),FALSE)))</f>
        <v>0</v>
      </c>
      <c r="F377">
        <f>IF($B377=" ","",IF(ISERROR(1/VLOOKUP($B377,'Justerad allokering kvv'!$B$1:$AG$700,MATCH(F$1,'Justerad allokering kvv'!$B$1:$AF$1,0),FALSE)),VLOOKUP($B377,'Allokerad kvv'!$B$2:$AV$700,MATCH(F$1,'Allokerad kvv'!$B$1:$AV$1,0),FALSE),VLOOKUP($B377,'Justerad allokering kvv'!$B$1:$AG$700,MATCH(F$1,'Justerad allokering kvv'!$B$1:$AF$1,0),FALSE)))</f>
        <v>0</v>
      </c>
      <c r="G377">
        <f>IF($B377=" ","",IF(ISERROR(1/VLOOKUP($B377,'Justerad allokering kvv'!$B$1:$AG$700,MATCH(G$1,'Justerad allokering kvv'!$B$1:$AF$1,0),FALSE)),VLOOKUP($B377,'Allokerad kvv'!$B$2:$AV$700,MATCH(G$1,'Allokerad kvv'!$B$1:$AV$1,0),FALSE),VLOOKUP($B377,'Justerad allokering kvv'!$B$1:$AG$700,MATCH(G$1,'Justerad allokering kvv'!$B$1:$AF$1,0),FALSE)))</f>
        <v>0</v>
      </c>
      <c r="H377">
        <f>IF($B377=" ","",IF(ISERROR(1/VLOOKUP($B377,'Justerad allokering kvv'!$B$1:$AG$700,MATCH(H$1,'Justerad allokering kvv'!$B$1:$AF$1,0),FALSE)),VLOOKUP($B377,'Allokerad kvv'!$B$2:$AV$700,MATCH(H$1,'Allokerad kvv'!$B$1:$AV$1,0),FALSE),VLOOKUP($B377,'Justerad allokering kvv'!$B$1:$AG$700,MATCH(H$1,'Justerad allokering kvv'!$B$1:$AF$1,0),FALSE)))</f>
        <v>0</v>
      </c>
      <c r="I377">
        <f>IF($B377=" ","",IF(ISERROR(1/VLOOKUP($B377,'Justerad allokering kvv'!$B$1:$AG$700,MATCH(I$1,'Justerad allokering kvv'!$B$1:$AF$1,0),FALSE)),VLOOKUP($B377,'Allokerad kvv'!$B$2:$AV$700,MATCH(I$1,'Allokerad kvv'!$B$1:$AV$1,0),FALSE),VLOOKUP($B377,'Justerad allokering kvv'!$B$1:$AG$700,MATCH(I$1,'Justerad allokering kvv'!$B$1:$AF$1,0),FALSE)))</f>
        <v>0</v>
      </c>
      <c r="J377">
        <f>IF($B377=" ","",IF(ISERROR(1/VLOOKUP($B377,'Justerad allokering kvv'!$B$1:$AG$700,MATCH(J$1,'Justerad allokering kvv'!$B$1:$AF$1,0),FALSE)),VLOOKUP($B377,'Allokerad kvv'!$B$2:$AV$700,MATCH(J$1,'Allokerad kvv'!$B$1:$AV$1,0),FALSE),VLOOKUP($B377,'Justerad allokering kvv'!$B$1:$AG$700,MATCH(J$1,'Justerad allokering kvv'!$B$1:$AF$1,0),FALSE)))</f>
        <v>0</v>
      </c>
      <c r="K377">
        <f>IF($B377=" ","",IF(ISERROR(1/VLOOKUP($B377,'Justerad allokering kvv'!$B$1:$AG$700,MATCH(K$1,'Justerad allokering kvv'!$B$1:$AF$1,0),FALSE)),VLOOKUP($B377,'Allokerad kvv'!$B$2:$AV$700,MATCH(K$1,'Allokerad kvv'!$B$1:$AV$1,0),FALSE),VLOOKUP($B377,'Justerad allokering kvv'!$B$1:$AG$700,MATCH(K$1,'Justerad allokering kvv'!$B$1:$AF$1,0),FALSE)))</f>
        <v>0</v>
      </c>
      <c r="L377">
        <f>IF($B377=" ","",IF(ISERROR(1/VLOOKUP($B377,'Justerad allokering kvv'!$B$1:$AG$700,MATCH(L$1,'Justerad allokering kvv'!$B$1:$AF$1,0),FALSE)),VLOOKUP($B377,'Allokerad kvv'!$B$2:$AV$700,MATCH(L$1,'Allokerad kvv'!$B$1:$AV$1,0),FALSE),VLOOKUP($B377,'Justerad allokering kvv'!$B$1:$AG$700,MATCH(L$1,'Justerad allokering kvv'!$B$1:$AF$1,0),FALSE)))</f>
        <v>0</v>
      </c>
      <c r="M377">
        <f>IF($B377=" ","",IF(ISERROR(1/VLOOKUP($B377,'Justerad allokering kvv'!$B$1:$AG$700,MATCH(M$1,'Justerad allokering kvv'!$B$1:$AF$1,0),FALSE)),VLOOKUP($B377,'Allokerad kvv'!$B$2:$AV$700,MATCH(M$1,'Allokerad kvv'!$B$1:$AV$1,0),FALSE),VLOOKUP($B377,'Justerad allokering kvv'!$B$1:$AG$700,MATCH(M$1,'Justerad allokering kvv'!$B$1:$AF$1,0),FALSE)))</f>
        <v>0</v>
      </c>
      <c r="N377">
        <f>IF($B377=" ","",IF(ISERROR(1/VLOOKUP($B377,'Justerad allokering kvv'!$B$1:$AG$700,MATCH(N$1,'Justerad allokering kvv'!$B$1:$AF$1,0),FALSE)),VLOOKUP($B377,'Allokerad kvv'!$B$2:$AV$700,MATCH(N$1,'Allokerad kvv'!$B$1:$AV$1,0),FALSE),VLOOKUP($B377,'Justerad allokering kvv'!$B$1:$AG$700,MATCH(N$1,'Justerad allokering kvv'!$B$1:$AF$1,0),FALSE)))</f>
        <v>0</v>
      </c>
      <c r="O377">
        <f>IF($B377=" ","",IF(ISERROR(1/VLOOKUP($B377,'Justerad allokering kvv'!$B$1:$AG$700,MATCH(O$1,'Justerad allokering kvv'!$B$1:$AF$1,0),FALSE)),VLOOKUP($B377,'Allokerad kvv'!$B$2:$AV$700,MATCH(O$1,'Allokerad kvv'!$B$1:$AV$1,0),FALSE),VLOOKUP($B377,'Justerad allokering kvv'!$B$1:$AG$700,MATCH(O$1,'Justerad allokering kvv'!$B$1:$AF$1,0),FALSE)))</f>
        <v>0</v>
      </c>
      <c r="P377">
        <f>IF($B377=" ","",IF(ISERROR(1/VLOOKUP($B377,'Justerad allokering kvv'!$B$1:$AG$700,MATCH(P$1,'Justerad allokering kvv'!$B$1:$AF$1,0),FALSE)),VLOOKUP($B377,'Allokerad kvv'!$B$2:$AV$700,MATCH(P$1,'Allokerad kvv'!$B$1:$AV$1,0),FALSE),VLOOKUP($B377,'Justerad allokering kvv'!$B$1:$AG$700,MATCH(P$1,'Justerad allokering kvv'!$B$1:$AF$1,0),FALSE)))</f>
        <v>0</v>
      </c>
      <c r="Q377">
        <f>IF($B377=" ","",IF(ISERROR(1/VLOOKUP($B377,'Justerad allokering kvv'!$B$1:$AG$700,MATCH(Q$1,'Justerad allokering kvv'!$B$1:$AF$1,0),FALSE)),VLOOKUP($B377,'Allokerad kvv'!$B$2:$AV$700,MATCH(Q$1,'Allokerad kvv'!$B$1:$AV$1,0),FALSE),VLOOKUP($B377,'Justerad allokering kvv'!$B$1:$AG$700,MATCH(Q$1,'Justerad allokering kvv'!$B$1:$AF$1,0),FALSE)))</f>
        <v>0</v>
      </c>
      <c r="R377">
        <f>IF($B377=" ","",IF(ISERROR(1/VLOOKUP($B377,'Justerad allokering kvv'!$B$1:$AG$700,MATCH(R$1,'Justerad allokering kvv'!$B$1:$AF$1,0),FALSE)),VLOOKUP($B377,'Allokerad kvv'!$B$2:$AV$700,MATCH(R$1,'Allokerad kvv'!$B$1:$AV$1,0),FALSE),VLOOKUP($B377,'Justerad allokering kvv'!$B$1:$AG$700,MATCH(R$1,'Justerad allokering kvv'!$B$1:$AF$1,0),FALSE)))</f>
        <v>0</v>
      </c>
      <c r="S377">
        <f>IF($B377=" ","",IF(ISERROR(1/VLOOKUP($B377,'Justerad allokering kvv'!$B$1:$AG$700,MATCH(S$1,'Justerad allokering kvv'!$B$1:$AF$1,0),FALSE)),VLOOKUP($B377,'Allokerad kvv'!$B$2:$AV$700,MATCH(S$1,'Allokerad kvv'!$B$1:$AV$1,0),FALSE),VLOOKUP($B377,'Justerad allokering kvv'!$B$1:$AG$700,MATCH(S$1,'Justerad allokering kvv'!$B$1:$AF$1,0),FALSE)))</f>
        <v>0</v>
      </c>
      <c r="T377">
        <f>IF($B377=" ","",IF(ISERROR(1/VLOOKUP($B377,'Justerad allokering kvv'!$B$1:$AG$700,MATCH(T$1,'Justerad allokering kvv'!$B$1:$AF$1,0),FALSE)),VLOOKUP($B377,'Allokerad kvv'!$B$2:$AV$700,MATCH(T$1,'Allokerad kvv'!$B$1:$AV$1,0),FALSE),VLOOKUP($B377,'Justerad allokering kvv'!$B$1:$AG$700,MATCH(T$1,'Justerad allokering kvv'!$B$1:$AF$1,0),FALSE)))</f>
        <v>0</v>
      </c>
      <c r="U377">
        <f>IF($B377=" ","",IF(ISERROR(1/VLOOKUP($B377,'Justerad allokering kvv'!$B$1:$AG$700,MATCH(U$1,'Justerad allokering kvv'!$B$1:$AF$1,0),FALSE)),VLOOKUP($B377,'Allokerad kvv'!$B$2:$AV$700,MATCH(U$1,'Allokerad kvv'!$B$1:$AV$1,0),FALSE),VLOOKUP($B377,'Justerad allokering kvv'!$B$1:$AG$700,MATCH(U$1,'Justerad allokering kvv'!$B$1:$AF$1,0),FALSE)))</f>
        <v>0</v>
      </c>
      <c r="V377">
        <f>IF($B377=" ","",IF(ISERROR(1/VLOOKUP($B377,'Justerad allokering kvv'!$B$1:$AG$700,MATCH(V$1,'Justerad allokering kvv'!$B$1:$AF$1,0),FALSE)),VLOOKUP($B377,'Allokerad kvv'!$B$2:$AV$700,MATCH(V$1,'Allokerad kvv'!$B$1:$AV$1,0),FALSE),VLOOKUP($B377,'Justerad allokering kvv'!$B$1:$AG$700,MATCH(V$1,'Justerad allokering kvv'!$B$1:$AF$1,0),FALSE)))</f>
        <v>0</v>
      </c>
      <c r="W377">
        <f>IF($B377=" ","",IF(ISERROR(1/VLOOKUP($B377,'Justerad allokering kvv'!$B$1:$AG$700,MATCH(W$1,'Justerad allokering kvv'!$B$1:$AF$1,0),FALSE)),VLOOKUP($B377,'Allokerad kvv'!$B$2:$AV$700,MATCH(W$1,'Allokerad kvv'!$B$1:$AV$1,0),FALSE),VLOOKUP($B377,'Justerad allokering kvv'!$B$1:$AG$700,MATCH(W$1,'Justerad allokering kvv'!$B$1:$AF$1,0),FALSE)))</f>
        <v>0</v>
      </c>
      <c r="X377">
        <f>IF($B377=" ","",IF(ISERROR(1/VLOOKUP($B377,'Justerad allokering kvv'!$B$1:$AG$700,MATCH(X$1,'Justerad allokering kvv'!$B$1:$AF$1,0),FALSE)),VLOOKUP($B377,'Allokerad kvv'!$B$2:$AV$700,MATCH(X$1,'Allokerad kvv'!$B$1:$AV$1,0),FALSE),VLOOKUP($B377,'Justerad allokering kvv'!$B$1:$AG$700,MATCH(X$1,'Justerad allokering kvv'!$B$1:$AF$1,0),FALSE)))</f>
        <v>0</v>
      </c>
      <c r="Y377">
        <f>IF($B377=" ","",IF(ISERROR(1/VLOOKUP($B377,'Justerad allokering kvv'!$B$1:$AG$700,MATCH(Y$1,'Justerad allokering kvv'!$B$1:$AF$1,0),FALSE)),VLOOKUP($B377,'Allokerad kvv'!$B$2:$AV$700,MATCH(Y$1,'Allokerad kvv'!$B$1:$AV$1,0),FALSE),VLOOKUP($B377,'Justerad allokering kvv'!$B$1:$AG$700,MATCH(Y$1,'Justerad allokering kvv'!$B$1:$AF$1,0),FALSE)))</f>
        <v>0</v>
      </c>
      <c r="AB377">
        <f>IFERROR(VLOOKUP($B377,Kraftvärmeprod!$B$1:$AO$424,MATCH("Tillförd energi från rökgaskondensering (GWh)",Kraftvärmeprod!$B$1:$AG$1,0),FALSE)/1,0)</f>
        <v>0</v>
      </c>
      <c r="AE377" s="122">
        <f t="shared" si="20"/>
        <v>0</v>
      </c>
      <c r="AG377">
        <f t="shared" si="21"/>
        <v>0</v>
      </c>
      <c r="AH377">
        <f t="shared" si="22"/>
        <v>0</v>
      </c>
      <c r="AI377" t="str">
        <f>IF(AH377=0,"",AH377/VLOOKUP(B377,Kraftvärmeprod!$B$1:$BC$480,MATCH("Summa tillförd energi exklusive rökgaskondensering",Kraftvärmeprod!$B$1:$BC$1,0),FALSE))</f>
        <v/>
      </c>
      <c r="AK377">
        <f t="shared" si="23"/>
        <v>0</v>
      </c>
    </row>
    <row r="378" spans="1:37" x14ac:dyDescent="0.25">
      <c r="A378" s="2" t="s">
        <v>552</v>
      </c>
      <c r="B378" s="2" t="s">
        <v>563</v>
      </c>
      <c r="C378">
        <f>IF($B378=" ","",IF(ISERROR(1/VLOOKUP($B378,'Justerad allokering kvv'!$B$1:$AG$700,MATCH(C$1,'Justerad allokering kvv'!$B$1:$AF$1,0),FALSE)),VLOOKUP($B378,'Allokerad kvv'!$B$2:$AV$700,MATCH(C$1,'Allokerad kvv'!$B$1:$AV$1,0),FALSE),VLOOKUP($B378,'Justerad allokering kvv'!$B$1:$AG$700,MATCH(C$1,'Justerad allokering kvv'!$B$1:$AF$1,0),FALSE)))</f>
        <v>0</v>
      </c>
      <c r="D378">
        <f>IF($B378=" ","",IF(ISERROR(1/VLOOKUP($B378,'Justerad allokering kvv'!$B$1:$AG$700,MATCH(D$1,'Justerad allokering kvv'!$B$1:$AF$1,0),FALSE)),VLOOKUP($B378,'Allokerad kvv'!$B$2:$AV$700,MATCH(D$1,'Allokerad kvv'!$B$1:$AV$1,0),FALSE),VLOOKUP($B378,'Justerad allokering kvv'!$B$1:$AG$700,MATCH(D$1,'Justerad allokering kvv'!$B$1:$AF$1,0),FALSE)))</f>
        <v>0</v>
      </c>
      <c r="E378">
        <f>IF($B378=" ","",IF(ISERROR(1/VLOOKUP($B378,'Justerad allokering kvv'!$B$1:$AG$700,MATCH(E$1,'Justerad allokering kvv'!$B$1:$AF$1,0),FALSE)),VLOOKUP($B378,'Allokerad kvv'!$B$2:$AV$700,MATCH(E$1,'Allokerad kvv'!$B$1:$AV$1,0),FALSE),VLOOKUP($B378,'Justerad allokering kvv'!$B$1:$AG$700,MATCH(E$1,'Justerad allokering kvv'!$B$1:$AF$1,0),FALSE)))</f>
        <v>0</v>
      </c>
      <c r="F378">
        <f>IF($B378=" ","",IF(ISERROR(1/VLOOKUP($B378,'Justerad allokering kvv'!$B$1:$AG$700,MATCH(F$1,'Justerad allokering kvv'!$B$1:$AF$1,0),FALSE)),VLOOKUP($B378,'Allokerad kvv'!$B$2:$AV$700,MATCH(F$1,'Allokerad kvv'!$B$1:$AV$1,0),FALSE),VLOOKUP($B378,'Justerad allokering kvv'!$B$1:$AG$700,MATCH(F$1,'Justerad allokering kvv'!$B$1:$AF$1,0),FALSE)))</f>
        <v>0</v>
      </c>
      <c r="G378">
        <f>IF($B378=" ","",IF(ISERROR(1/VLOOKUP($B378,'Justerad allokering kvv'!$B$1:$AG$700,MATCH(G$1,'Justerad allokering kvv'!$B$1:$AF$1,0),FALSE)),VLOOKUP($B378,'Allokerad kvv'!$B$2:$AV$700,MATCH(G$1,'Allokerad kvv'!$B$1:$AV$1,0),FALSE),VLOOKUP($B378,'Justerad allokering kvv'!$B$1:$AG$700,MATCH(G$1,'Justerad allokering kvv'!$B$1:$AF$1,0),FALSE)))</f>
        <v>0</v>
      </c>
      <c r="H378">
        <f>IF($B378=" ","",IF(ISERROR(1/VLOOKUP($B378,'Justerad allokering kvv'!$B$1:$AG$700,MATCH(H$1,'Justerad allokering kvv'!$B$1:$AF$1,0),FALSE)),VLOOKUP($B378,'Allokerad kvv'!$B$2:$AV$700,MATCH(H$1,'Allokerad kvv'!$B$1:$AV$1,0),FALSE),VLOOKUP($B378,'Justerad allokering kvv'!$B$1:$AG$700,MATCH(H$1,'Justerad allokering kvv'!$B$1:$AF$1,0),FALSE)))</f>
        <v>0</v>
      </c>
      <c r="I378">
        <f>IF($B378=" ","",IF(ISERROR(1/VLOOKUP($B378,'Justerad allokering kvv'!$B$1:$AG$700,MATCH(I$1,'Justerad allokering kvv'!$B$1:$AF$1,0),FALSE)),VLOOKUP($B378,'Allokerad kvv'!$B$2:$AV$700,MATCH(I$1,'Allokerad kvv'!$B$1:$AV$1,0),FALSE),VLOOKUP($B378,'Justerad allokering kvv'!$B$1:$AG$700,MATCH(I$1,'Justerad allokering kvv'!$B$1:$AF$1,0),FALSE)))</f>
        <v>0</v>
      </c>
      <c r="J378">
        <f>IF($B378=" ","",IF(ISERROR(1/VLOOKUP($B378,'Justerad allokering kvv'!$B$1:$AG$700,MATCH(J$1,'Justerad allokering kvv'!$B$1:$AF$1,0),FALSE)),VLOOKUP($B378,'Allokerad kvv'!$B$2:$AV$700,MATCH(J$1,'Allokerad kvv'!$B$1:$AV$1,0),FALSE),VLOOKUP($B378,'Justerad allokering kvv'!$B$1:$AG$700,MATCH(J$1,'Justerad allokering kvv'!$B$1:$AF$1,0),FALSE)))</f>
        <v>0</v>
      </c>
      <c r="K378">
        <f>IF($B378=" ","",IF(ISERROR(1/VLOOKUP($B378,'Justerad allokering kvv'!$B$1:$AG$700,MATCH(K$1,'Justerad allokering kvv'!$B$1:$AF$1,0),FALSE)),VLOOKUP($B378,'Allokerad kvv'!$B$2:$AV$700,MATCH(K$1,'Allokerad kvv'!$B$1:$AV$1,0),FALSE),VLOOKUP($B378,'Justerad allokering kvv'!$B$1:$AG$700,MATCH(K$1,'Justerad allokering kvv'!$B$1:$AF$1,0),FALSE)))</f>
        <v>0</v>
      </c>
      <c r="L378">
        <f>IF($B378=" ","",IF(ISERROR(1/VLOOKUP($B378,'Justerad allokering kvv'!$B$1:$AG$700,MATCH(L$1,'Justerad allokering kvv'!$B$1:$AF$1,0),FALSE)),VLOOKUP($B378,'Allokerad kvv'!$B$2:$AV$700,MATCH(L$1,'Allokerad kvv'!$B$1:$AV$1,0),FALSE),VLOOKUP($B378,'Justerad allokering kvv'!$B$1:$AG$700,MATCH(L$1,'Justerad allokering kvv'!$B$1:$AF$1,0),FALSE)))</f>
        <v>0</v>
      </c>
      <c r="M378">
        <f>IF($B378=" ","",IF(ISERROR(1/VLOOKUP($B378,'Justerad allokering kvv'!$B$1:$AG$700,MATCH(M$1,'Justerad allokering kvv'!$B$1:$AF$1,0),FALSE)),VLOOKUP($B378,'Allokerad kvv'!$B$2:$AV$700,MATCH(M$1,'Allokerad kvv'!$B$1:$AV$1,0),FALSE),VLOOKUP($B378,'Justerad allokering kvv'!$B$1:$AG$700,MATCH(M$1,'Justerad allokering kvv'!$B$1:$AF$1,0),FALSE)))</f>
        <v>0</v>
      </c>
      <c r="N378">
        <f>IF($B378=" ","",IF(ISERROR(1/VLOOKUP($B378,'Justerad allokering kvv'!$B$1:$AG$700,MATCH(N$1,'Justerad allokering kvv'!$B$1:$AF$1,0),FALSE)),VLOOKUP($B378,'Allokerad kvv'!$B$2:$AV$700,MATCH(N$1,'Allokerad kvv'!$B$1:$AV$1,0),FALSE),VLOOKUP($B378,'Justerad allokering kvv'!$B$1:$AG$700,MATCH(N$1,'Justerad allokering kvv'!$B$1:$AF$1,0),FALSE)))</f>
        <v>0</v>
      </c>
      <c r="O378">
        <f>IF($B378=" ","",IF(ISERROR(1/VLOOKUP($B378,'Justerad allokering kvv'!$B$1:$AG$700,MATCH(O$1,'Justerad allokering kvv'!$B$1:$AF$1,0),FALSE)),VLOOKUP($B378,'Allokerad kvv'!$B$2:$AV$700,MATCH(O$1,'Allokerad kvv'!$B$1:$AV$1,0),FALSE),VLOOKUP($B378,'Justerad allokering kvv'!$B$1:$AG$700,MATCH(O$1,'Justerad allokering kvv'!$B$1:$AF$1,0),FALSE)))</f>
        <v>0</v>
      </c>
      <c r="P378">
        <f>IF($B378=" ","",IF(ISERROR(1/VLOOKUP($B378,'Justerad allokering kvv'!$B$1:$AG$700,MATCH(P$1,'Justerad allokering kvv'!$B$1:$AF$1,0),FALSE)),VLOOKUP($B378,'Allokerad kvv'!$B$2:$AV$700,MATCH(P$1,'Allokerad kvv'!$B$1:$AV$1,0),FALSE),VLOOKUP($B378,'Justerad allokering kvv'!$B$1:$AG$700,MATCH(P$1,'Justerad allokering kvv'!$B$1:$AF$1,0),FALSE)))</f>
        <v>0</v>
      </c>
      <c r="Q378">
        <f>IF($B378=" ","",IF(ISERROR(1/VLOOKUP($B378,'Justerad allokering kvv'!$B$1:$AG$700,MATCH(Q$1,'Justerad allokering kvv'!$B$1:$AF$1,0),FALSE)),VLOOKUP($B378,'Allokerad kvv'!$B$2:$AV$700,MATCH(Q$1,'Allokerad kvv'!$B$1:$AV$1,0),FALSE),VLOOKUP($B378,'Justerad allokering kvv'!$B$1:$AG$700,MATCH(Q$1,'Justerad allokering kvv'!$B$1:$AF$1,0),FALSE)))</f>
        <v>0</v>
      </c>
      <c r="R378">
        <f>IF($B378=" ","",IF(ISERROR(1/VLOOKUP($B378,'Justerad allokering kvv'!$B$1:$AG$700,MATCH(R$1,'Justerad allokering kvv'!$B$1:$AF$1,0),FALSE)),VLOOKUP($B378,'Allokerad kvv'!$B$2:$AV$700,MATCH(R$1,'Allokerad kvv'!$B$1:$AV$1,0),FALSE),VLOOKUP($B378,'Justerad allokering kvv'!$B$1:$AG$700,MATCH(R$1,'Justerad allokering kvv'!$B$1:$AF$1,0),FALSE)))</f>
        <v>0</v>
      </c>
      <c r="S378">
        <f>IF($B378=" ","",IF(ISERROR(1/VLOOKUP($B378,'Justerad allokering kvv'!$B$1:$AG$700,MATCH(S$1,'Justerad allokering kvv'!$B$1:$AF$1,0),FALSE)),VLOOKUP($B378,'Allokerad kvv'!$B$2:$AV$700,MATCH(S$1,'Allokerad kvv'!$B$1:$AV$1,0),FALSE),VLOOKUP($B378,'Justerad allokering kvv'!$B$1:$AG$700,MATCH(S$1,'Justerad allokering kvv'!$B$1:$AF$1,0),FALSE)))</f>
        <v>0</v>
      </c>
      <c r="T378">
        <f>IF($B378=" ","",IF(ISERROR(1/VLOOKUP($B378,'Justerad allokering kvv'!$B$1:$AG$700,MATCH(T$1,'Justerad allokering kvv'!$B$1:$AF$1,0),FALSE)),VLOOKUP($B378,'Allokerad kvv'!$B$2:$AV$700,MATCH(T$1,'Allokerad kvv'!$B$1:$AV$1,0),FALSE),VLOOKUP($B378,'Justerad allokering kvv'!$B$1:$AG$700,MATCH(T$1,'Justerad allokering kvv'!$B$1:$AF$1,0),FALSE)))</f>
        <v>0</v>
      </c>
      <c r="U378">
        <f>IF($B378=" ","",IF(ISERROR(1/VLOOKUP($B378,'Justerad allokering kvv'!$B$1:$AG$700,MATCH(U$1,'Justerad allokering kvv'!$B$1:$AF$1,0),FALSE)),VLOOKUP($B378,'Allokerad kvv'!$B$2:$AV$700,MATCH(U$1,'Allokerad kvv'!$B$1:$AV$1,0),FALSE),VLOOKUP($B378,'Justerad allokering kvv'!$B$1:$AG$700,MATCH(U$1,'Justerad allokering kvv'!$B$1:$AF$1,0),FALSE)))</f>
        <v>0</v>
      </c>
      <c r="V378">
        <f>IF($B378=" ","",IF(ISERROR(1/VLOOKUP($B378,'Justerad allokering kvv'!$B$1:$AG$700,MATCH(V$1,'Justerad allokering kvv'!$B$1:$AF$1,0),FALSE)),VLOOKUP($B378,'Allokerad kvv'!$B$2:$AV$700,MATCH(V$1,'Allokerad kvv'!$B$1:$AV$1,0),FALSE),VLOOKUP($B378,'Justerad allokering kvv'!$B$1:$AG$700,MATCH(V$1,'Justerad allokering kvv'!$B$1:$AF$1,0),FALSE)))</f>
        <v>0</v>
      </c>
      <c r="W378">
        <f>IF($B378=" ","",IF(ISERROR(1/VLOOKUP($B378,'Justerad allokering kvv'!$B$1:$AG$700,MATCH(W$1,'Justerad allokering kvv'!$B$1:$AF$1,0),FALSE)),VLOOKUP($B378,'Allokerad kvv'!$B$2:$AV$700,MATCH(W$1,'Allokerad kvv'!$B$1:$AV$1,0),FALSE),VLOOKUP($B378,'Justerad allokering kvv'!$B$1:$AG$700,MATCH(W$1,'Justerad allokering kvv'!$B$1:$AF$1,0),FALSE)))</f>
        <v>0</v>
      </c>
      <c r="X378">
        <f>IF($B378=" ","",IF(ISERROR(1/VLOOKUP($B378,'Justerad allokering kvv'!$B$1:$AG$700,MATCH(X$1,'Justerad allokering kvv'!$B$1:$AF$1,0),FALSE)),VLOOKUP($B378,'Allokerad kvv'!$B$2:$AV$700,MATCH(X$1,'Allokerad kvv'!$B$1:$AV$1,0),FALSE),VLOOKUP($B378,'Justerad allokering kvv'!$B$1:$AG$700,MATCH(X$1,'Justerad allokering kvv'!$B$1:$AF$1,0),FALSE)))</f>
        <v>0</v>
      </c>
      <c r="Y378">
        <f>IF($B378=" ","",IF(ISERROR(1/VLOOKUP($B378,'Justerad allokering kvv'!$B$1:$AG$700,MATCH(Y$1,'Justerad allokering kvv'!$B$1:$AF$1,0),FALSE)),VLOOKUP($B378,'Allokerad kvv'!$B$2:$AV$700,MATCH(Y$1,'Allokerad kvv'!$B$1:$AV$1,0),FALSE),VLOOKUP($B378,'Justerad allokering kvv'!$B$1:$AG$700,MATCH(Y$1,'Justerad allokering kvv'!$B$1:$AF$1,0),FALSE)))</f>
        <v>0</v>
      </c>
      <c r="AB378">
        <f>IFERROR(VLOOKUP($B378,Kraftvärmeprod!$B$1:$AO$424,MATCH("Tillförd energi från rökgaskondensering (GWh)",Kraftvärmeprod!$B$1:$AG$1,0),FALSE)/1,0)</f>
        <v>0</v>
      </c>
      <c r="AE378" s="122">
        <f t="shared" si="20"/>
        <v>0</v>
      </c>
      <c r="AG378">
        <f t="shared" si="21"/>
        <v>0</v>
      </c>
      <c r="AH378">
        <f t="shared" si="22"/>
        <v>0</v>
      </c>
      <c r="AI378" t="str">
        <f>IF(AH378=0,"",AH378/VLOOKUP(B378,Kraftvärmeprod!$B$1:$BC$480,MATCH("Summa tillförd energi exklusive rökgaskondensering",Kraftvärmeprod!$B$1:$BC$1,0),FALSE))</f>
        <v/>
      </c>
      <c r="AK378">
        <f t="shared" si="23"/>
        <v>0</v>
      </c>
    </row>
    <row r="379" spans="1:37" x14ac:dyDescent="0.25">
      <c r="A379" s="2" t="s">
        <v>552</v>
      </c>
      <c r="B379" s="2" t="s">
        <v>564</v>
      </c>
      <c r="C379">
        <f>IF($B379=" ","",IF(ISERROR(1/VLOOKUP($B379,'Justerad allokering kvv'!$B$1:$AG$700,MATCH(C$1,'Justerad allokering kvv'!$B$1:$AF$1,0),FALSE)),VLOOKUP($B379,'Allokerad kvv'!$B$2:$AV$700,MATCH(C$1,'Allokerad kvv'!$B$1:$AV$1,0),FALSE),VLOOKUP($B379,'Justerad allokering kvv'!$B$1:$AG$700,MATCH(C$1,'Justerad allokering kvv'!$B$1:$AF$1,0),FALSE)))</f>
        <v>0</v>
      </c>
      <c r="D379">
        <f>IF($B379=" ","",IF(ISERROR(1/VLOOKUP($B379,'Justerad allokering kvv'!$B$1:$AG$700,MATCH(D$1,'Justerad allokering kvv'!$B$1:$AF$1,0),FALSE)),VLOOKUP($B379,'Allokerad kvv'!$B$2:$AV$700,MATCH(D$1,'Allokerad kvv'!$B$1:$AV$1,0),FALSE),VLOOKUP($B379,'Justerad allokering kvv'!$B$1:$AG$700,MATCH(D$1,'Justerad allokering kvv'!$B$1:$AF$1,0),FALSE)))</f>
        <v>0</v>
      </c>
      <c r="E379">
        <f>IF($B379=" ","",IF(ISERROR(1/VLOOKUP($B379,'Justerad allokering kvv'!$B$1:$AG$700,MATCH(E$1,'Justerad allokering kvv'!$B$1:$AF$1,0),FALSE)),VLOOKUP($B379,'Allokerad kvv'!$B$2:$AV$700,MATCH(E$1,'Allokerad kvv'!$B$1:$AV$1,0),FALSE),VLOOKUP($B379,'Justerad allokering kvv'!$B$1:$AG$700,MATCH(E$1,'Justerad allokering kvv'!$B$1:$AF$1,0),FALSE)))</f>
        <v>0</v>
      </c>
      <c r="F379">
        <f>IF($B379=" ","",IF(ISERROR(1/VLOOKUP($B379,'Justerad allokering kvv'!$B$1:$AG$700,MATCH(F$1,'Justerad allokering kvv'!$B$1:$AF$1,0),FALSE)),VLOOKUP($B379,'Allokerad kvv'!$B$2:$AV$700,MATCH(F$1,'Allokerad kvv'!$B$1:$AV$1,0),FALSE),VLOOKUP($B379,'Justerad allokering kvv'!$B$1:$AG$700,MATCH(F$1,'Justerad allokering kvv'!$B$1:$AF$1,0),FALSE)))</f>
        <v>0</v>
      </c>
      <c r="G379">
        <f>IF($B379=" ","",IF(ISERROR(1/VLOOKUP($B379,'Justerad allokering kvv'!$B$1:$AG$700,MATCH(G$1,'Justerad allokering kvv'!$B$1:$AF$1,0),FALSE)),VLOOKUP($B379,'Allokerad kvv'!$B$2:$AV$700,MATCH(G$1,'Allokerad kvv'!$B$1:$AV$1,0),FALSE),VLOOKUP($B379,'Justerad allokering kvv'!$B$1:$AG$700,MATCH(G$1,'Justerad allokering kvv'!$B$1:$AF$1,0),FALSE)))</f>
        <v>9.6199099999999996E-2</v>
      </c>
      <c r="H379">
        <f>IF($B379=" ","",IF(ISERROR(1/VLOOKUP($B379,'Justerad allokering kvv'!$B$1:$AG$700,MATCH(H$1,'Justerad allokering kvv'!$B$1:$AF$1,0),FALSE)),VLOOKUP($B379,'Allokerad kvv'!$B$2:$AV$700,MATCH(H$1,'Allokerad kvv'!$B$1:$AV$1,0),FALSE),VLOOKUP($B379,'Justerad allokering kvv'!$B$1:$AG$700,MATCH(H$1,'Justerad allokering kvv'!$B$1:$AF$1,0),FALSE)))</f>
        <v>0</v>
      </c>
      <c r="I379">
        <f>IF($B379=" ","",IF(ISERROR(1/VLOOKUP($B379,'Justerad allokering kvv'!$B$1:$AG$700,MATCH(I$1,'Justerad allokering kvv'!$B$1:$AF$1,0),FALSE)),VLOOKUP($B379,'Allokerad kvv'!$B$2:$AV$700,MATCH(I$1,'Allokerad kvv'!$B$1:$AV$1,0),FALSE),VLOOKUP($B379,'Justerad allokering kvv'!$B$1:$AG$700,MATCH(I$1,'Justerad allokering kvv'!$B$1:$AF$1,0),FALSE)))</f>
        <v>0.27044699999999999</v>
      </c>
      <c r="J379">
        <f>IF($B379=" ","",IF(ISERROR(1/VLOOKUP($B379,'Justerad allokering kvv'!$B$1:$AG$700,MATCH(J$1,'Justerad allokering kvv'!$B$1:$AF$1,0),FALSE)),VLOOKUP($B379,'Allokerad kvv'!$B$2:$AV$700,MATCH(J$1,'Allokerad kvv'!$B$1:$AV$1,0),FALSE),VLOOKUP($B379,'Justerad allokering kvv'!$B$1:$AG$700,MATCH(J$1,'Justerad allokering kvv'!$B$1:$AF$1,0),FALSE)))</f>
        <v>0.87247699999999995</v>
      </c>
      <c r="K379">
        <f>IF($B379=" ","",IF(ISERROR(1/VLOOKUP($B379,'Justerad allokering kvv'!$B$1:$AG$700,MATCH(K$1,'Justerad allokering kvv'!$B$1:$AF$1,0),FALSE)),VLOOKUP($B379,'Allokerad kvv'!$B$2:$AV$700,MATCH(K$1,'Allokerad kvv'!$B$1:$AV$1,0),FALSE),VLOOKUP($B379,'Justerad allokering kvv'!$B$1:$AG$700,MATCH(K$1,'Justerad allokering kvv'!$B$1:$AF$1,0),FALSE)))</f>
        <v>0</v>
      </c>
      <c r="L379">
        <f>IF($B379=" ","",IF(ISERROR(1/VLOOKUP($B379,'Justerad allokering kvv'!$B$1:$AG$700,MATCH(L$1,'Justerad allokering kvv'!$B$1:$AF$1,0),FALSE)),VLOOKUP($B379,'Allokerad kvv'!$B$2:$AV$700,MATCH(L$1,'Allokerad kvv'!$B$1:$AV$1,0),FALSE),VLOOKUP($B379,'Justerad allokering kvv'!$B$1:$AG$700,MATCH(L$1,'Justerad allokering kvv'!$B$1:$AF$1,0),FALSE)))</f>
        <v>8.0149399999999993</v>
      </c>
      <c r="M379">
        <f>IF($B379=" ","",IF(ISERROR(1/VLOOKUP($B379,'Justerad allokering kvv'!$B$1:$AG$700,MATCH(M$1,'Justerad allokering kvv'!$B$1:$AF$1,0),FALSE)),VLOOKUP($B379,'Allokerad kvv'!$B$2:$AV$700,MATCH(M$1,'Allokerad kvv'!$B$1:$AV$1,0),FALSE),VLOOKUP($B379,'Justerad allokering kvv'!$B$1:$AG$700,MATCH(M$1,'Justerad allokering kvv'!$B$1:$AF$1,0),FALSE)))</f>
        <v>0</v>
      </c>
      <c r="N379">
        <f>IF($B379=" ","",IF(ISERROR(1/VLOOKUP($B379,'Justerad allokering kvv'!$B$1:$AG$700,MATCH(N$1,'Justerad allokering kvv'!$B$1:$AF$1,0),FALSE)),VLOOKUP($B379,'Allokerad kvv'!$B$2:$AV$700,MATCH(N$1,'Allokerad kvv'!$B$1:$AV$1,0),FALSE),VLOOKUP($B379,'Justerad allokering kvv'!$B$1:$AG$700,MATCH(N$1,'Justerad allokering kvv'!$B$1:$AF$1,0),FALSE)))</f>
        <v>0</v>
      </c>
      <c r="O379">
        <f>IF($B379=" ","",IF(ISERROR(1/VLOOKUP($B379,'Justerad allokering kvv'!$B$1:$AG$700,MATCH(O$1,'Justerad allokering kvv'!$B$1:$AF$1,0),FALSE)),VLOOKUP($B379,'Allokerad kvv'!$B$2:$AV$700,MATCH(O$1,'Allokerad kvv'!$B$1:$AV$1,0),FALSE),VLOOKUP($B379,'Justerad allokering kvv'!$B$1:$AG$700,MATCH(O$1,'Justerad allokering kvv'!$B$1:$AF$1,0),FALSE)))</f>
        <v>0</v>
      </c>
      <c r="P379">
        <f>IF($B379=" ","",IF(ISERROR(1/VLOOKUP($B379,'Justerad allokering kvv'!$B$1:$AG$700,MATCH(P$1,'Justerad allokering kvv'!$B$1:$AF$1,0),FALSE)),VLOOKUP($B379,'Allokerad kvv'!$B$2:$AV$700,MATCH(P$1,'Allokerad kvv'!$B$1:$AV$1,0),FALSE),VLOOKUP($B379,'Justerad allokering kvv'!$B$1:$AG$700,MATCH(P$1,'Justerad allokering kvv'!$B$1:$AF$1,0),FALSE)))</f>
        <v>0</v>
      </c>
      <c r="Q379">
        <f>IF($B379=" ","",IF(ISERROR(1/VLOOKUP($B379,'Justerad allokering kvv'!$B$1:$AG$700,MATCH(Q$1,'Justerad allokering kvv'!$B$1:$AF$1,0),FALSE)),VLOOKUP($B379,'Allokerad kvv'!$B$2:$AV$700,MATCH(Q$1,'Allokerad kvv'!$B$1:$AV$1,0),FALSE),VLOOKUP($B379,'Justerad allokering kvv'!$B$1:$AG$700,MATCH(Q$1,'Justerad allokering kvv'!$B$1:$AF$1,0),FALSE)))</f>
        <v>0</v>
      </c>
      <c r="R379">
        <f>IF($B379=" ","",IF(ISERROR(1/VLOOKUP($B379,'Justerad allokering kvv'!$B$1:$AG$700,MATCH(R$1,'Justerad allokering kvv'!$B$1:$AF$1,0),FALSE)),VLOOKUP($B379,'Allokerad kvv'!$B$2:$AV$700,MATCH(R$1,'Allokerad kvv'!$B$1:$AV$1,0),FALSE),VLOOKUP($B379,'Justerad allokering kvv'!$B$1:$AG$700,MATCH(R$1,'Justerad allokering kvv'!$B$1:$AF$1,0),FALSE)))</f>
        <v>0.36454399999999998</v>
      </c>
      <c r="S379">
        <f>IF($B379=" ","",IF(ISERROR(1/VLOOKUP($B379,'Justerad allokering kvv'!$B$1:$AG$700,MATCH(S$1,'Justerad allokering kvv'!$B$1:$AF$1,0),FALSE)),VLOOKUP($B379,'Allokerad kvv'!$B$2:$AV$700,MATCH(S$1,'Allokerad kvv'!$B$1:$AV$1,0),FALSE),VLOOKUP($B379,'Justerad allokering kvv'!$B$1:$AG$700,MATCH(S$1,'Justerad allokering kvv'!$B$1:$AF$1,0),FALSE)))</f>
        <v>0</v>
      </c>
      <c r="T379">
        <f>IF($B379=" ","",IF(ISERROR(1/VLOOKUP($B379,'Justerad allokering kvv'!$B$1:$AG$700,MATCH(T$1,'Justerad allokering kvv'!$B$1:$AF$1,0),FALSE)),VLOOKUP($B379,'Allokerad kvv'!$B$2:$AV$700,MATCH(T$1,'Allokerad kvv'!$B$1:$AV$1,0),FALSE),VLOOKUP($B379,'Justerad allokering kvv'!$B$1:$AG$700,MATCH(T$1,'Justerad allokering kvv'!$B$1:$AF$1,0),FALSE)))</f>
        <v>0</v>
      </c>
      <c r="U379">
        <f>IF($B379=" ","",IF(ISERROR(1/VLOOKUP($B379,'Justerad allokering kvv'!$B$1:$AG$700,MATCH(U$1,'Justerad allokering kvv'!$B$1:$AF$1,0),FALSE)),VLOOKUP($B379,'Allokerad kvv'!$B$2:$AV$700,MATCH(U$1,'Allokerad kvv'!$B$1:$AV$1,0),FALSE),VLOOKUP($B379,'Justerad allokering kvv'!$B$1:$AG$700,MATCH(U$1,'Justerad allokering kvv'!$B$1:$AF$1,0),FALSE)))</f>
        <v>0</v>
      </c>
      <c r="V379">
        <f>IF($B379=" ","",IF(ISERROR(1/VLOOKUP($B379,'Justerad allokering kvv'!$B$1:$AG$700,MATCH(V$1,'Justerad allokering kvv'!$B$1:$AF$1,0),FALSE)),VLOOKUP($B379,'Allokerad kvv'!$B$2:$AV$700,MATCH(V$1,'Allokerad kvv'!$B$1:$AV$1,0),FALSE),VLOOKUP($B379,'Justerad allokering kvv'!$B$1:$AG$700,MATCH(V$1,'Justerad allokering kvv'!$B$1:$AF$1,0),FALSE)))</f>
        <v>0</v>
      </c>
      <c r="W379">
        <f>IF($B379=" ","",IF(ISERROR(1/VLOOKUP($B379,'Justerad allokering kvv'!$B$1:$AG$700,MATCH(W$1,'Justerad allokering kvv'!$B$1:$AF$1,0),FALSE)),VLOOKUP($B379,'Allokerad kvv'!$B$2:$AV$700,MATCH(W$1,'Allokerad kvv'!$B$1:$AV$1,0),FALSE),VLOOKUP($B379,'Justerad allokering kvv'!$B$1:$AG$700,MATCH(W$1,'Justerad allokering kvv'!$B$1:$AF$1,0),FALSE)))</f>
        <v>0</v>
      </c>
      <c r="X379">
        <f>IF($B379=" ","",IF(ISERROR(1/VLOOKUP($B379,'Justerad allokering kvv'!$B$1:$AG$700,MATCH(X$1,'Justerad allokering kvv'!$B$1:$AF$1,0),FALSE)),VLOOKUP($B379,'Allokerad kvv'!$B$2:$AV$700,MATCH(X$1,'Allokerad kvv'!$B$1:$AV$1,0),FALSE),VLOOKUP($B379,'Justerad allokering kvv'!$B$1:$AG$700,MATCH(X$1,'Justerad allokering kvv'!$B$1:$AF$1,0),FALSE)))</f>
        <v>0</v>
      </c>
      <c r="Y379">
        <f>IF($B379=" ","",IF(ISERROR(1/VLOOKUP($B379,'Justerad allokering kvv'!$B$1:$AG$700,MATCH(Y$1,'Justerad allokering kvv'!$B$1:$AF$1,0),FALSE)),VLOOKUP($B379,'Allokerad kvv'!$B$2:$AV$700,MATCH(Y$1,'Allokerad kvv'!$B$1:$AV$1,0),FALSE),VLOOKUP($B379,'Justerad allokering kvv'!$B$1:$AG$700,MATCH(Y$1,'Justerad allokering kvv'!$B$1:$AF$1,0),FALSE)))</f>
        <v>0.69214699999999996</v>
      </c>
      <c r="AB379">
        <f>IFERROR(VLOOKUP($B379,Kraftvärmeprod!$B$1:$AO$424,MATCH("Tillförd energi från rökgaskondensering (GWh)",Kraftvärmeprod!$B$1:$AG$1,0),FALSE)/1,0)</f>
        <v>0</v>
      </c>
      <c r="AE379" s="122">
        <f t="shared" si="20"/>
        <v>10.3107541</v>
      </c>
      <c r="AG379">
        <f t="shared" si="21"/>
        <v>9.9462101000000001</v>
      </c>
      <c r="AH379">
        <f t="shared" si="22"/>
        <v>9.9462101000000001</v>
      </c>
      <c r="AI379">
        <f>IF(AH379=0,"",AH379/VLOOKUP(B379,Kraftvärmeprod!$B$1:$BC$480,MATCH("Summa tillförd energi exklusive rökgaskondensering",Kraftvärmeprod!$B$1:$BC$1,0),FALSE))</f>
        <v>0.88481541677786679</v>
      </c>
      <c r="AK379">
        <f t="shared" si="23"/>
        <v>9.5795639999999995</v>
      </c>
    </row>
    <row r="380" spans="1:37" x14ac:dyDescent="0.25">
      <c r="A380" s="2" t="s">
        <v>552</v>
      </c>
      <c r="B380" s="2" t="s">
        <v>565</v>
      </c>
      <c r="C380">
        <f>IF($B380=" ","",IF(ISERROR(1/VLOOKUP($B380,'Justerad allokering kvv'!$B$1:$AG$700,MATCH(C$1,'Justerad allokering kvv'!$B$1:$AF$1,0),FALSE)),VLOOKUP($B380,'Allokerad kvv'!$B$2:$AV$700,MATCH(C$1,'Allokerad kvv'!$B$1:$AV$1,0),FALSE),VLOOKUP($B380,'Justerad allokering kvv'!$B$1:$AG$700,MATCH(C$1,'Justerad allokering kvv'!$B$1:$AF$1,0),FALSE)))</f>
        <v>0</v>
      </c>
      <c r="D380">
        <f>IF($B380=" ","",IF(ISERROR(1/VLOOKUP($B380,'Justerad allokering kvv'!$B$1:$AG$700,MATCH(D$1,'Justerad allokering kvv'!$B$1:$AF$1,0),FALSE)),VLOOKUP($B380,'Allokerad kvv'!$B$2:$AV$700,MATCH(D$1,'Allokerad kvv'!$B$1:$AV$1,0),FALSE),VLOOKUP($B380,'Justerad allokering kvv'!$B$1:$AG$700,MATCH(D$1,'Justerad allokering kvv'!$B$1:$AF$1,0),FALSE)))</f>
        <v>0</v>
      </c>
      <c r="E380">
        <f>IF($B380=" ","",IF(ISERROR(1/VLOOKUP($B380,'Justerad allokering kvv'!$B$1:$AG$700,MATCH(E$1,'Justerad allokering kvv'!$B$1:$AF$1,0),FALSE)),VLOOKUP($B380,'Allokerad kvv'!$B$2:$AV$700,MATCH(E$1,'Allokerad kvv'!$B$1:$AV$1,0),FALSE),VLOOKUP($B380,'Justerad allokering kvv'!$B$1:$AG$700,MATCH(E$1,'Justerad allokering kvv'!$B$1:$AF$1,0),FALSE)))</f>
        <v>0</v>
      </c>
      <c r="F380">
        <f>IF($B380=" ","",IF(ISERROR(1/VLOOKUP($B380,'Justerad allokering kvv'!$B$1:$AG$700,MATCH(F$1,'Justerad allokering kvv'!$B$1:$AF$1,0),FALSE)),VLOOKUP($B380,'Allokerad kvv'!$B$2:$AV$700,MATCH(F$1,'Allokerad kvv'!$B$1:$AV$1,0),FALSE),VLOOKUP($B380,'Justerad allokering kvv'!$B$1:$AG$700,MATCH(F$1,'Justerad allokering kvv'!$B$1:$AF$1,0),FALSE)))</f>
        <v>0</v>
      </c>
      <c r="G380">
        <f>IF($B380=" ","",IF(ISERROR(1/VLOOKUP($B380,'Justerad allokering kvv'!$B$1:$AG$700,MATCH(G$1,'Justerad allokering kvv'!$B$1:$AF$1,0),FALSE)),VLOOKUP($B380,'Allokerad kvv'!$B$2:$AV$700,MATCH(G$1,'Allokerad kvv'!$B$1:$AV$1,0),FALSE),VLOOKUP($B380,'Justerad allokering kvv'!$B$1:$AG$700,MATCH(G$1,'Justerad allokering kvv'!$B$1:$AF$1,0),FALSE)))</f>
        <v>0</v>
      </c>
      <c r="H380">
        <f>IF($B380=" ","",IF(ISERROR(1/VLOOKUP($B380,'Justerad allokering kvv'!$B$1:$AG$700,MATCH(H$1,'Justerad allokering kvv'!$B$1:$AF$1,0),FALSE)),VLOOKUP($B380,'Allokerad kvv'!$B$2:$AV$700,MATCH(H$1,'Allokerad kvv'!$B$1:$AV$1,0),FALSE),VLOOKUP($B380,'Justerad allokering kvv'!$B$1:$AG$700,MATCH(H$1,'Justerad allokering kvv'!$B$1:$AF$1,0),FALSE)))</f>
        <v>0</v>
      </c>
      <c r="I380">
        <f>IF($B380=" ","",IF(ISERROR(1/VLOOKUP($B380,'Justerad allokering kvv'!$B$1:$AG$700,MATCH(I$1,'Justerad allokering kvv'!$B$1:$AF$1,0),FALSE)),VLOOKUP($B380,'Allokerad kvv'!$B$2:$AV$700,MATCH(I$1,'Allokerad kvv'!$B$1:$AV$1,0),FALSE),VLOOKUP($B380,'Justerad allokering kvv'!$B$1:$AG$700,MATCH(I$1,'Justerad allokering kvv'!$B$1:$AF$1,0),FALSE)))</f>
        <v>0</v>
      </c>
      <c r="J380">
        <f>IF($B380=" ","",IF(ISERROR(1/VLOOKUP($B380,'Justerad allokering kvv'!$B$1:$AG$700,MATCH(J$1,'Justerad allokering kvv'!$B$1:$AF$1,0),FALSE)),VLOOKUP($B380,'Allokerad kvv'!$B$2:$AV$700,MATCH(J$1,'Allokerad kvv'!$B$1:$AV$1,0),FALSE),VLOOKUP($B380,'Justerad allokering kvv'!$B$1:$AG$700,MATCH(J$1,'Justerad allokering kvv'!$B$1:$AF$1,0),FALSE)))</f>
        <v>0</v>
      </c>
      <c r="K380">
        <f>IF($B380=" ","",IF(ISERROR(1/VLOOKUP($B380,'Justerad allokering kvv'!$B$1:$AG$700,MATCH(K$1,'Justerad allokering kvv'!$B$1:$AF$1,0),FALSE)),VLOOKUP($B380,'Allokerad kvv'!$B$2:$AV$700,MATCH(K$1,'Allokerad kvv'!$B$1:$AV$1,0),FALSE),VLOOKUP($B380,'Justerad allokering kvv'!$B$1:$AG$700,MATCH(K$1,'Justerad allokering kvv'!$B$1:$AF$1,0),FALSE)))</f>
        <v>0</v>
      </c>
      <c r="L380">
        <f>IF($B380=" ","",IF(ISERROR(1/VLOOKUP($B380,'Justerad allokering kvv'!$B$1:$AG$700,MATCH(L$1,'Justerad allokering kvv'!$B$1:$AF$1,0),FALSE)),VLOOKUP($B380,'Allokerad kvv'!$B$2:$AV$700,MATCH(L$1,'Allokerad kvv'!$B$1:$AV$1,0),FALSE),VLOOKUP($B380,'Justerad allokering kvv'!$B$1:$AG$700,MATCH(L$1,'Justerad allokering kvv'!$B$1:$AF$1,0),FALSE)))</f>
        <v>0</v>
      </c>
      <c r="M380">
        <f>IF($B380=" ","",IF(ISERROR(1/VLOOKUP($B380,'Justerad allokering kvv'!$B$1:$AG$700,MATCH(M$1,'Justerad allokering kvv'!$B$1:$AF$1,0),FALSE)),VLOOKUP($B380,'Allokerad kvv'!$B$2:$AV$700,MATCH(M$1,'Allokerad kvv'!$B$1:$AV$1,0),FALSE),VLOOKUP($B380,'Justerad allokering kvv'!$B$1:$AG$700,MATCH(M$1,'Justerad allokering kvv'!$B$1:$AF$1,0),FALSE)))</f>
        <v>0</v>
      </c>
      <c r="N380">
        <f>IF($B380=" ","",IF(ISERROR(1/VLOOKUP($B380,'Justerad allokering kvv'!$B$1:$AG$700,MATCH(N$1,'Justerad allokering kvv'!$B$1:$AF$1,0),FALSE)),VLOOKUP($B380,'Allokerad kvv'!$B$2:$AV$700,MATCH(N$1,'Allokerad kvv'!$B$1:$AV$1,0),FALSE),VLOOKUP($B380,'Justerad allokering kvv'!$B$1:$AG$700,MATCH(N$1,'Justerad allokering kvv'!$B$1:$AF$1,0),FALSE)))</f>
        <v>0</v>
      </c>
      <c r="O380">
        <f>IF($B380=" ","",IF(ISERROR(1/VLOOKUP($B380,'Justerad allokering kvv'!$B$1:$AG$700,MATCH(O$1,'Justerad allokering kvv'!$B$1:$AF$1,0),FALSE)),VLOOKUP($B380,'Allokerad kvv'!$B$2:$AV$700,MATCH(O$1,'Allokerad kvv'!$B$1:$AV$1,0),FALSE),VLOOKUP($B380,'Justerad allokering kvv'!$B$1:$AG$700,MATCH(O$1,'Justerad allokering kvv'!$B$1:$AF$1,0),FALSE)))</f>
        <v>0</v>
      </c>
      <c r="P380">
        <f>IF($B380=" ","",IF(ISERROR(1/VLOOKUP($B380,'Justerad allokering kvv'!$B$1:$AG$700,MATCH(P$1,'Justerad allokering kvv'!$B$1:$AF$1,0),FALSE)),VLOOKUP($B380,'Allokerad kvv'!$B$2:$AV$700,MATCH(P$1,'Allokerad kvv'!$B$1:$AV$1,0),FALSE),VLOOKUP($B380,'Justerad allokering kvv'!$B$1:$AG$700,MATCH(P$1,'Justerad allokering kvv'!$B$1:$AF$1,0),FALSE)))</f>
        <v>0</v>
      </c>
      <c r="Q380">
        <f>IF($B380=" ","",IF(ISERROR(1/VLOOKUP($B380,'Justerad allokering kvv'!$B$1:$AG$700,MATCH(Q$1,'Justerad allokering kvv'!$B$1:$AF$1,0),FALSE)),VLOOKUP($B380,'Allokerad kvv'!$B$2:$AV$700,MATCH(Q$1,'Allokerad kvv'!$B$1:$AV$1,0),FALSE),VLOOKUP($B380,'Justerad allokering kvv'!$B$1:$AG$700,MATCH(Q$1,'Justerad allokering kvv'!$B$1:$AF$1,0),FALSE)))</f>
        <v>0</v>
      </c>
      <c r="R380">
        <f>IF($B380=" ","",IF(ISERROR(1/VLOOKUP($B380,'Justerad allokering kvv'!$B$1:$AG$700,MATCH(R$1,'Justerad allokering kvv'!$B$1:$AF$1,0),FALSE)),VLOOKUP($B380,'Allokerad kvv'!$B$2:$AV$700,MATCH(R$1,'Allokerad kvv'!$B$1:$AV$1,0),FALSE),VLOOKUP($B380,'Justerad allokering kvv'!$B$1:$AG$700,MATCH(R$1,'Justerad allokering kvv'!$B$1:$AF$1,0),FALSE)))</f>
        <v>0</v>
      </c>
      <c r="S380">
        <f>IF($B380=" ","",IF(ISERROR(1/VLOOKUP($B380,'Justerad allokering kvv'!$B$1:$AG$700,MATCH(S$1,'Justerad allokering kvv'!$B$1:$AF$1,0),FALSE)),VLOOKUP($B380,'Allokerad kvv'!$B$2:$AV$700,MATCH(S$1,'Allokerad kvv'!$B$1:$AV$1,0),FALSE),VLOOKUP($B380,'Justerad allokering kvv'!$B$1:$AG$700,MATCH(S$1,'Justerad allokering kvv'!$B$1:$AF$1,0),FALSE)))</f>
        <v>0</v>
      </c>
      <c r="T380">
        <f>IF($B380=" ","",IF(ISERROR(1/VLOOKUP($B380,'Justerad allokering kvv'!$B$1:$AG$700,MATCH(T$1,'Justerad allokering kvv'!$B$1:$AF$1,0),FALSE)),VLOOKUP($B380,'Allokerad kvv'!$B$2:$AV$700,MATCH(T$1,'Allokerad kvv'!$B$1:$AV$1,0),FALSE),VLOOKUP($B380,'Justerad allokering kvv'!$B$1:$AG$700,MATCH(T$1,'Justerad allokering kvv'!$B$1:$AF$1,0),FALSE)))</f>
        <v>0</v>
      </c>
      <c r="U380">
        <f>IF($B380=" ","",IF(ISERROR(1/VLOOKUP($B380,'Justerad allokering kvv'!$B$1:$AG$700,MATCH(U$1,'Justerad allokering kvv'!$B$1:$AF$1,0),FALSE)),VLOOKUP($B380,'Allokerad kvv'!$B$2:$AV$700,MATCH(U$1,'Allokerad kvv'!$B$1:$AV$1,0),FALSE),VLOOKUP($B380,'Justerad allokering kvv'!$B$1:$AG$700,MATCH(U$1,'Justerad allokering kvv'!$B$1:$AF$1,0),FALSE)))</f>
        <v>0</v>
      </c>
      <c r="V380">
        <f>IF($B380=" ","",IF(ISERROR(1/VLOOKUP($B380,'Justerad allokering kvv'!$B$1:$AG$700,MATCH(V$1,'Justerad allokering kvv'!$B$1:$AF$1,0),FALSE)),VLOOKUP($B380,'Allokerad kvv'!$B$2:$AV$700,MATCH(V$1,'Allokerad kvv'!$B$1:$AV$1,0),FALSE),VLOOKUP($B380,'Justerad allokering kvv'!$B$1:$AG$700,MATCH(V$1,'Justerad allokering kvv'!$B$1:$AF$1,0),FALSE)))</f>
        <v>0</v>
      </c>
      <c r="W380">
        <f>IF($B380=" ","",IF(ISERROR(1/VLOOKUP($B380,'Justerad allokering kvv'!$B$1:$AG$700,MATCH(W$1,'Justerad allokering kvv'!$B$1:$AF$1,0),FALSE)),VLOOKUP($B380,'Allokerad kvv'!$B$2:$AV$700,MATCH(W$1,'Allokerad kvv'!$B$1:$AV$1,0),FALSE),VLOOKUP($B380,'Justerad allokering kvv'!$B$1:$AG$700,MATCH(W$1,'Justerad allokering kvv'!$B$1:$AF$1,0),FALSE)))</f>
        <v>0</v>
      </c>
      <c r="X380">
        <f>IF($B380=" ","",IF(ISERROR(1/VLOOKUP($B380,'Justerad allokering kvv'!$B$1:$AG$700,MATCH(X$1,'Justerad allokering kvv'!$B$1:$AF$1,0),FALSE)),VLOOKUP($B380,'Allokerad kvv'!$B$2:$AV$700,MATCH(X$1,'Allokerad kvv'!$B$1:$AV$1,0),FALSE),VLOOKUP($B380,'Justerad allokering kvv'!$B$1:$AG$700,MATCH(X$1,'Justerad allokering kvv'!$B$1:$AF$1,0),FALSE)))</f>
        <v>0</v>
      </c>
      <c r="Y380">
        <f>IF($B380=" ","",IF(ISERROR(1/VLOOKUP($B380,'Justerad allokering kvv'!$B$1:$AG$700,MATCH(Y$1,'Justerad allokering kvv'!$B$1:$AF$1,0),FALSE)),VLOOKUP($B380,'Allokerad kvv'!$B$2:$AV$700,MATCH(Y$1,'Allokerad kvv'!$B$1:$AV$1,0),FALSE),VLOOKUP($B380,'Justerad allokering kvv'!$B$1:$AG$700,MATCH(Y$1,'Justerad allokering kvv'!$B$1:$AF$1,0),FALSE)))</f>
        <v>0</v>
      </c>
      <c r="AB380">
        <f>IFERROR(VLOOKUP($B380,Kraftvärmeprod!$B$1:$AO$424,MATCH("Tillförd energi från rökgaskondensering (GWh)",Kraftvärmeprod!$B$1:$AG$1,0),FALSE)/1,0)</f>
        <v>0</v>
      </c>
      <c r="AE380" s="122">
        <f t="shared" si="20"/>
        <v>0</v>
      </c>
      <c r="AG380">
        <f t="shared" si="21"/>
        <v>0</v>
      </c>
      <c r="AH380">
        <f t="shared" si="22"/>
        <v>0</v>
      </c>
      <c r="AI380" t="str">
        <f>IF(AH380=0,"",AH380/VLOOKUP(B380,Kraftvärmeprod!$B$1:$BC$480,MATCH("Summa tillförd energi exklusive rökgaskondensering",Kraftvärmeprod!$B$1:$BC$1,0),FALSE))</f>
        <v/>
      </c>
      <c r="AK380">
        <f t="shared" si="23"/>
        <v>0</v>
      </c>
    </row>
    <row r="381" spans="1:37" x14ac:dyDescent="0.25">
      <c r="A381" s="2" t="s">
        <v>552</v>
      </c>
      <c r="B381" s="2" t="s">
        <v>566</v>
      </c>
      <c r="C381">
        <f>IF($B381=" ","",IF(ISERROR(1/VLOOKUP($B381,'Justerad allokering kvv'!$B$1:$AG$700,MATCH(C$1,'Justerad allokering kvv'!$B$1:$AF$1,0),FALSE)),VLOOKUP($B381,'Allokerad kvv'!$B$2:$AV$700,MATCH(C$1,'Allokerad kvv'!$B$1:$AV$1,0),FALSE),VLOOKUP($B381,'Justerad allokering kvv'!$B$1:$AG$700,MATCH(C$1,'Justerad allokering kvv'!$B$1:$AF$1,0),FALSE)))</f>
        <v>0</v>
      </c>
      <c r="D381">
        <f>IF($B381=" ","",IF(ISERROR(1/VLOOKUP($B381,'Justerad allokering kvv'!$B$1:$AG$700,MATCH(D$1,'Justerad allokering kvv'!$B$1:$AF$1,0),FALSE)),VLOOKUP($B381,'Allokerad kvv'!$B$2:$AV$700,MATCH(D$1,'Allokerad kvv'!$B$1:$AV$1,0),FALSE),VLOOKUP($B381,'Justerad allokering kvv'!$B$1:$AG$700,MATCH(D$1,'Justerad allokering kvv'!$B$1:$AF$1,0),FALSE)))</f>
        <v>0</v>
      </c>
      <c r="E381">
        <f>IF($B381=" ","",IF(ISERROR(1/VLOOKUP($B381,'Justerad allokering kvv'!$B$1:$AG$700,MATCH(E$1,'Justerad allokering kvv'!$B$1:$AF$1,0),FALSE)),VLOOKUP($B381,'Allokerad kvv'!$B$2:$AV$700,MATCH(E$1,'Allokerad kvv'!$B$1:$AV$1,0),FALSE),VLOOKUP($B381,'Justerad allokering kvv'!$B$1:$AG$700,MATCH(E$1,'Justerad allokering kvv'!$B$1:$AF$1,0),FALSE)))</f>
        <v>0</v>
      </c>
      <c r="F381">
        <f>IF($B381=" ","",IF(ISERROR(1/VLOOKUP($B381,'Justerad allokering kvv'!$B$1:$AG$700,MATCH(F$1,'Justerad allokering kvv'!$B$1:$AF$1,0),FALSE)),VLOOKUP($B381,'Allokerad kvv'!$B$2:$AV$700,MATCH(F$1,'Allokerad kvv'!$B$1:$AV$1,0),FALSE),VLOOKUP($B381,'Justerad allokering kvv'!$B$1:$AG$700,MATCH(F$1,'Justerad allokering kvv'!$B$1:$AF$1,0),FALSE)))</f>
        <v>0</v>
      </c>
      <c r="G381">
        <f>IF($B381=" ","",IF(ISERROR(1/VLOOKUP($B381,'Justerad allokering kvv'!$B$1:$AG$700,MATCH(G$1,'Justerad allokering kvv'!$B$1:$AF$1,0),FALSE)),VLOOKUP($B381,'Allokerad kvv'!$B$2:$AV$700,MATCH(G$1,'Allokerad kvv'!$B$1:$AV$1,0),FALSE),VLOOKUP($B381,'Justerad allokering kvv'!$B$1:$AG$700,MATCH(G$1,'Justerad allokering kvv'!$B$1:$AF$1,0),FALSE)))</f>
        <v>0</v>
      </c>
      <c r="H381">
        <f>IF($B381=" ","",IF(ISERROR(1/VLOOKUP($B381,'Justerad allokering kvv'!$B$1:$AG$700,MATCH(H$1,'Justerad allokering kvv'!$B$1:$AF$1,0),FALSE)),VLOOKUP($B381,'Allokerad kvv'!$B$2:$AV$700,MATCH(H$1,'Allokerad kvv'!$B$1:$AV$1,0),FALSE),VLOOKUP($B381,'Justerad allokering kvv'!$B$1:$AG$700,MATCH(H$1,'Justerad allokering kvv'!$B$1:$AF$1,0),FALSE)))</f>
        <v>0</v>
      </c>
      <c r="I381">
        <f>IF($B381=" ","",IF(ISERROR(1/VLOOKUP($B381,'Justerad allokering kvv'!$B$1:$AG$700,MATCH(I$1,'Justerad allokering kvv'!$B$1:$AF$1,0),FALSE)),VLOOKUP($B381,'Allokerad kvv'!$B$2:$AV$700,MATCH(I$1,'Allokerad kvv'!$B$1:$AV$1,0),FALSE),VLOOKUP($B381,'Justerad allokering kvv'!$B$1:$AG$700,MATCH(I$1,'Justerad allokering kvv'!$B$1:$AF$1,0),FALSE)))</f>
        <v>0</v>
      </c>
      <c r="J381">
        <f>IF($B381=" ","",IF(ISERROR(1/VLOOKUP($B381,'Justerad allokering kvv'!$B$1:$AG$700,MATCH(J$1,'Justerad allokering kvv'!$B$1:$AF$1,0),FALSE)),VLOOKUP($B381,'Allokerad kvv'!$B$2:$AV$700,MATCH(J$1,'Allokerad kvv'!$B$1:$AV$1,0),FALSE),VLOOKUP($B381,'Justerad allokering kvv'!$B$1:$AG$700,MATCH(J$1,'Justerad allokering kvv'!$B$1:$AF$1,0),FALSE)))</f>
        <v>0</v>
      </c>
      <c r="K381">
        <f>IF($B381=" ","",IF(ISERROR(1/VLOOKUP($B381,'Justerad allokering kvv'!$B$1:$AG$700,MATCH(K$1,'Justerad allokering kvv'!$B$1:$AF$1,0),FALSE)),VLOOKUP($B381,'Allokerad kvv'!$B$2:$AV$700,MATCH(K$1,'Allokerad kvv'!$B$1:$AV$1,0),FALSE),VLOOKUP($B381,'Justerad allokering kvv'!$B$1:$AG$700,MATCH(K$1,'Justerad allokering kvv'!$B$1:$AF$1,0),FALSE)))</f>
        <v>0</v>
      </c>
      <c r="L381">
        <f>IF($B381=" ","",IF(ISERROR(1/VLOOKUP($B381,'Justerad allokering kvv'!$B$1:$AG$700,MATCH(L$1,'Justerad allokering kvv'!$B$1:$AF$1,0),FALSE)),VLOOKUP($B381,'Allokerad kvv'!$B$2:$AV$700,MATCH(L$1,'Allokerad kvv'!$B$1:$AV$1,0),FALSE),VLOOKUP($B381,'Justerad allokering kvv'!$B$1:$AG$700,MATCH(L$1,'Justerad allokering kvv'!$B$1:$AF$1,0),FALSE)))</f>
        <v>0</v>
      </c>
      <c r="M381">
        <f>IF($B381=" ","",IF(ISERROR(1/VLOOKUP($B381,'Justerad allokering kvv'!$B$1:$AG$700,MATCH(M$1,'Justerad allokering kvv'!$B$1:$AF$1,0),FALSE)),VLOOKUP($B381,'Allokerad kvv'!$B$2:$AV$700,MATCH(M$1,'Allokerad kvv'!$B$1:$AV$1,0),FALSE),VLOOKUP($B381,'Justerad allokering kvv'!$B$1:$AG$700,MATCH(M$1,'Justerad allokering kvv'!$B$1:$AF$1,0),FALSE)))</f>
        <v>0</v>
      </c>
      <c r="N381">
        <f>IF($B381=" ","",IF(ISERROR(1/VLOOKUP($B381,'Justerad allokering kvv'!$B$1:$AG$700,MATCH(N$1,'Justerad allokering kvv'!$B$1:$AF$1,0),FALSE)),VLOOKUP($B381,'Allokerad kvv'!$B$2:$AV$700,MATCH(N$1,'Allokerad kvv'!$B$1:$AV$1,0),FALSE),VLOOKUP($B381,'Justerad allokering kvv'!$B$1:$AG$700,MATCH(N$1,'Justerad allokering kvv'!$B$1:$AF$1,0),FALSE)))</f>
        <v>0</v>
      </c>
      <c r="O381">
        <f>IF($B381=" ","",IF(ISERROR(1/VLOOKUP($B381,'Justerad allokering kvv'!$B$1:$AG$700,MATCH(O$1,'Justerad allokering kvv'!$B$1:$AF$1,0),FALSE)),VLOOKUP($B381,'Allokerad kvv'!$B$2:$AV$700,MATCH(O$1,'Allokerad kvv'!$B$1:$AV$1,0),FALSE),VLOOKUP($B381,'Justerad allokering kvv'!$B$1:$AG$700,MATCH(O$1,'Justerad allokering kvv'!$B$1:$AF$1,0),FALSE)))</f>
        <v>0</v>
      </c>
      <c r="P381">
        <f>IF($B381=" ","",IF(ISERROR(1/VLOOKUP($B381,'Justerad allokering kvv'!$B$1:$AG$700,MATCH(P$1,'Justerad allokering kvv'!$B$1:$AF$1,0),FALSE)),VLOOKUP($B381,'Allokerad kvv'!$B$2:$AV$700,MATCH(P$1,'Allokerad kvv'!$B$1:$AV$1,0),FALSE),VLOOKUP($B381,'Justerad allokering kvv'!$B$1:$AG$700,MATCH(P$1,'Justerad allokering kvv'!$B$1:$AF$1,0),FALSE)))</f>
        <v>0</v>
      </c>
      <c r="Q381">
        <f>IF($B381=" ","",IF(ISERROR(1/VLOOKUP($B381,'Justerad allokering kvv'!$B$1:$AG$700,MATCH(Q$1,'Justerad allokering kvv'!$B$1:$AF$1,0),FALSE)),VLOOKUP($B381,'Allokerad kvv'!$B$2:$AV$700,MATCH(Q$1,'Allokerad kvv'!$B$1:$AV$1,0),FALSE),VLOOKUP($B381,'Justerad allokering kvv'!$B$1:$AG$700,MATCH(Q$1,'Justerad allokering kvv'!$B$1:$AF$1,0),FALSE)))</f>
        <v>0</v>
      </c>
      <c r="R381">
        <f>IF($B381=" ","",IF(ISERROR(1/VLOOKUP($B381,'Justerad allokering kvv'!$B$1:$AG$700,MATCH(R$1,'Justerad allokering kvv'!$B$1:$AF$1,0),FALSE)),VLOOKUP($B381,'Allokerad kvv'!$B$2:$AV$700,MATCH(R$1,'Allokerad kvv'!$B$1:$AV$1,0),FALSE),VLOOKUP($B381,'Justerad allokering kvv'!$B$1:$AG$700,MATCH(R$1,'Justerad allokering kvv'!$B$1:$AF$1,0),FALSE)))</f>
        <v>0</v>
      </c>
      <c r="S381">
        <f>IF($B381=" ","",IF(ISERROR(1/VLOOKUP($B381,'Justerad allokering kvv'!$B$1:$AG$700,MATCH(S$1,'Justerad allokering kvv'!$B$1:$AF$1,0),FALSE)),VLOOKUP($B381,'Allokerad kvv'!$B$2:$AV$700,MATCH(S$1,'Allokerad kvv'!$B$1:$AV$1,0),FALSE),VLOOKUP($B381,'Justerad allokering kvv'!$B$1:$AG$700,MATCH(S$1,'Justerad allokering kvv'!$B$1:$AF$1,0),FALSE)))</f>
        <v>0</v>
      </c>
      <c r="T381">
        <f>IF($B381=" ","",IF(ISERROR(1/VLOOKUP($B381,'Justerad allokering kvv'!$B$1:$AG$700,MATCH(T$1,'Justerad allokering kvv'!$B$1:$AF$1,0),FALSE)),VLOOKUP($B381,'Allokerad kvv'!$B$2:$AV$700,MATCH(T$1,'Allokerad kvv'!$B$1:$AV$1,0),FALSE),VLOOKUP($B381,'Justerad allokering kvv'!$B$1:$AG$700,MATCH(T$1,'Justerad allokering kvv'!$B$1:$AF$1,0),FALSE)))</f>
        <v>0</v>
      </c>
      <c r="U381">
        <f>IF($B381=" ","",IF(ISERROR(1/VLOOKUP($B381,'Justerad allokering kvv'!$B$1:$AG$700,MATCH(U$1,'Justerad allokering kvv'!$B$1:$AF$1,0),FALSE)),VLOOKUP($B381,'Allokerad kvv'!$B$2:$AV$700,MATCH(U$1,'Allokerad kvv'!$B$1:$AV$1,0),FALSE),VLOOKUP($B381,'Justerad allokering kvv'!$B$1:$AG$700,MATCH(U$1,'Justerad allokering kvv'!$B$1:$AF$1,0),FALSE)))</f>
        <v>0</v>
      </c>
      <c r="V381">
        <f>IF($B381=" ","",IF(ISERROR(1/VLOOKUP($B381,'Justerad allokering kvv'!$B$1:$AG$700,MATCH(V$1,'Justerad allokering kvv'!$B$1:$AF$1,0),FALSE)),VLOOKUP($B381,'Allokerad kvv'!$B$2:$AV$700,MATCH(V$1,'Allokerad kvv'!$B$1:$AV$1,0),FALSE),VLOOKUP($B381,'Justerad allokering kvv'!$B$1:$AG$700,MATCH(V$1,'Justerad allokering kvv'!$B$1:$AF$1,0),FALSE)))</f>
        <v>0</v>
      </c>
      <c r="W381">
        <f>IF($B381=" ","",IF(ISERROR(1/VLOOKUP($B381,'Justerad allokering kvv'!$B$1:$AG$700,MATCH(W$1,'Justerad allokering kvv'!$B$1:$AF$1,0),FALSE)),VLOOKUP($B381,'Allokerad kvv'!$B$2:$AV$700,MATCH(W$1,'Allokerad kvv'!$B$1:$AV$1,0),FALSE),VLOOKUP($B381,'Justerad allokering kvv'!$B$1:$AG$700,MATCH(W$1,'Justerad allokering kvv'!$B$1:$AF$1,0),FALSE)))</f>
        <v>0</v>
      </c>
      <c r="X381">
        <f>IF($B381=" ","",IF(ISERROR(1/VLOOKUP($B381,'Justerad allokering kvv'!$B$1:$AG$700,MATCH(X$1,'Justerad allokering kvv'!$B$1:$AF$1,0),FALSE)),VLOOKUP($B381,'Allokerad kvv'!$B$2:$AV$700,MATCH(X$1,'Allokerad kvv'!$B$1:$AV$1,0),FALSE),VLOOKUP($B381,'Justerad allokering kvv'!$B$1:$AG$700,MATCH(X$1,'Justerad allokering kvv'!$B$1:$AF$1,0),FALSE)))</f>
        <v>0</v>
      </c>
      <c r="Y381">
        <f>IF($B381=" ","",IF(ISERROR(1/VLOOKUP($B381,'Justerad allokering kvv'!$B$1:$AG$700,MATCH(Y$1,'Justerad allokering kvv'!$B$1:$AF$1,0),FALSE)),VLOOKUP($B381,'Allokerad kvv'!$B$2:$AV$700,MATCH(Y$1,'Allokerad kvv'!$B$1:$AV$1,0),FALSE),VLOOKUP($B381,'Justerad allokering kvv'!$B$1:$AG$700,MATCH(Y$1,'Justerad allokering kvv'!$B$1:$AF$1,0),FALSE)))</f>
        <v>0</v>
      </c>
      <c r="AB381">
        <f>IFERROR(VLOOKUP($B381,Kraftvärmeprod!$B$1:$AO$424,MATCH("Tillförd energi från rökgaskondensering (GWh)",Kraftvärmeprod!$B$1:$AG$1,0),FALSE)/1,0)</f>
        <v>0</v>
      </c>
      <c r="AE381" s="122">
        <f t="shared" si="20"/>
        <v>0</v>
      </c>
      <c r="AG381">
        <f t="shared" si="21"/>
        <v>0</v>
      </c>
      <c r="AH381">
        <f t="shared" si="22"/>
        <v>0</v>
      </c>
      <c r="AI381" t="str">
        <f>IF(AH381=0,"",AH381/VLOOKUP(B381,Kraftvärmeprod!$B$1:$BC$480,MATCH("Summa tillförd energi exklusive rökgaskondensering",Kraftvärmeprod!$B$1:$BC$1,0),FALSE))</f>
        <v/>
      </c>
      <c r="AK381">
        <f t="shared" si="23"/>
        <v>0</v>
      </c>
    </row>
    <row r="382" spans="1:37" x14ac:dyDescent="0.25">
      <c r="A382" s="2" t="s">
        <v>552</v>
      </c>
      <c r="B382" s="2" t="s">
        <v>567</v>
      </c>
      <c r="C382">
        <f>IF($B382=" ","",IF(ISERROR(1/VLOOKUP($B382,'Justerad allokering kvv'!$B$1:$AG$700,MATCH(C$1,'Justerad allokering kvv'!$B$1:$AF$1,0),FALSE)),VLOOKUP($B382,'Allokerad kvv'!$B$2:$AV$700,MATCH(C$1,'Allokerad kvv'!$B$1:$AV$1,0),FALSE),VLOOKUP($B382,'Justerad allokering kvv'!$B$1:$AG$700,MATCH(C$1,'Justerad allokering kvv'!$B$1:$AF$1,0),FALSE)))</f>
        <v>0</v>
      </c>
      <c r="D382">
        <f>IF($B382=" ","",IF(ISERROR(1/VLOOKUP($B382,'Justerad allokering kvv'!$B$1:$AG$700,MATCH(D$1,'Justerad allokering kvv'!$B$1:$AF$1,0),FALSE)),VLOOKUP($B382,'Allokerad kvv'!$B$2:$AV$700,MATCH(D$1,'Allokerad kvv'!$B$1:$AV$1,0),FALSE),VLOOKUP($B382,'Justerad allokering kvv'!$B$1:$AG$700,MATCH(D$1,'Justerad allokering kvv'!$B$1:$AF$1,0),FALSE)))</f>
        <v>0</v>
      </c>
      <c r="E382">
        <f>IF($B382=" ","",IF(ISERROR(1/VLOOKUP($B382,'Justerad allokering kvv'!$B$1:$AG$700,MATCH(E$1,'Justerad allokering kvv'!$B$1:$AF$1,0),FALSE)),VLOOKUP($B382,'Allokerad kvv'!$B$2:$AV$700,MATCH(E$1,'Allokerad kvv'!$B$1:$AV$1,0),FALSE),VLOOKUP($B382,'Justerad allokering kvv'!$B$1:$AG$700,MATCH(E$1,'Justerad allokering kvv'!$B$1:$AF$1,0),FALSE)))</f>
        <v>0</v>
      </c>
      <c r="F382">
        <f>IF($B382=" ","",IF(ISERROR(1/VLOOKUP($B382,'Justerad allokering kvv'!$B$1:$AG$700,MATCH(F$1,'Justerad allokering kvv'!$B$1:$AF$1,0),FALSE)),VLOOKUP($B382,'Allokerad kvv'!$B$2:$AV$700,MATCH(F$1,'Allokerad kvv'!$B$1:$AV$1,0),FALSE),VLOOKUP($B382,'Justerad allokering kvv'!$B$1:$AG$700,MATCH(F$1,'Justerad allokering kvv'!$B$1:$AF$1,0),FALSE)))</f>
        <v>0</v>
      </c>
      <c r="G382">
        <f>IF($B382=" ","",IF(ISERROR(1/VLOOKUP($B382,'Justerad allokering kvv'!$B$1:$AG$700,MATCH(G$1,'Justerad allokering kvv'!$B$1:$AF$1,0),FALSE)),VLOOKUP($B382,'Allokerad kvv'!$B$2:$AV$700,MATCH(G$1,'Allokerad kvv'!$B$1:$AV$1,0),FALSE),VLOOKUP($B382,'Justerad allokering kvv'!$B$1:$AG$700,MATCH(G$1,'Justerad allokering kvv'!$B$1:$AF$1,0),FALSE)))</f>
        <v>0</v>
      </c>
      <c r="H382">
        <f>IF($B382=" ","",IF(ISERROR(1/VLOOKUP($B382,'Justerad allokering kvv'!$B$1:$AG$700,MATCH(H$1,'Justerad allokering kvv'!$B$1:$AF$1,0),FALSE)),VLOOKUP($B382,'Allokerad kvv'!$B$2:$AV$700,MATCH(H$1,'Allokerad kvv'!$B$1:$AV$1,0),FALSE),VLOOKUP($B382,'Justerad allokering kvv'!$B$1:$AG$700,MATCH(H$1,'Justerad allokering kvv'!$B$1:$AF$1,0),FALSE)))</f>
        <v>0</v>
      </c>
      <c r="I382">
        <f>IF($B382=" ","",IF(ISERROR(1/VLOOKUP($B382,'Justerad allokering kvv'!$B$1:$AG$700,MATCH(I$1,'Justerad allokering kvv'!$B$1:$AF$1,0),FALSE)),VLOOKUP($B382,'Allokerad kvv'!$B$2:$AV$700,MATCH(I$1,'Allokerad kvv'!$B$1:$AV$1,0),FALSE),VLOOKUP($B382,'Justerad allokering kvv'!$B$1:$AG$700,MATCH(I$1,'Justerad allokering kvv'!$B$1:$AF$1,0),FALSE)))</f>
        <v>0</v>
      </c>
      <c r="J382">
        <f>IF($B382=" ","",IF(ISERROR(1/VLOOKUP($B382,'Justerad allokering kvv'!$B$1:$AG$700,MATCH(J$1,'Justerad allokering kvv'!$B$1:$AF$1,0),FALSE)),VLOOKUP($B382,'Allokerad kvv'!$B$2:$AV$700,MATCH(J$1,'Allokerad kvv'!$B$1:$AV$1,0),FALSE),VLOOKUP($B382,'Justerad allokering kvv'!$B$1:$AG$700,MATCH(J$1,'Justerad allokering kvv'!$B$1:$AF$1,0),FALSE)))</f>
        <v>0</v>
      </c>
      <c r="K382">
        <f>IF($B382=" ","",IF(ISERROR(1/VLOOKUP($B382,'Justerad allokering kvv'!$B$1:$AG$700,MATCH(K$1,'Justerad allokering kvv'!$B$1:$AF$1,0),FALSE)),VLOOKUP($B382,'Allokerad kvv'!$B$2:$AV$700,MATCH(K$1,'Allokerad kvv'!$B$1:$AV$1,0),FALSE),VLOOKUP($B382,'Justerad allokering kvv'!$B$1:$AG$700,MATCH(K$1,'Justerad allokering kvv'!$B$1:$AF$1,0),FALSE)))</f>
        <v>0</v>
      </c>
      <c r="L382">
        <f>IF($B382=" ","",IF(ISERROR(1/VLOOKUP($B382,'Justerad allokering kvv'!$B$1:$AG$700,MATCH(L$1,'Justerad allokering kvv'!$B$1:$AF$1,0),FALSE)),VLOOKUP($B382,'Allokerad kvv'!$B$2:$AV$700,MATCH(L$1,'Allokerad kvv'!$B$1:$AV$1,0),FALSE),VLOOKUP($B382,'Justerad allokering kvv'!$B$1:$AG$700,MATCH(L$1,'Justerad allokering kvv'!$B$1:$AF$1,0),FALSE)))</f>
        <v>0</v>
      </c>
      <c r="M382">
        <f>IF($B382=" ","",IF(ISERROR(1/VLOOKUP($B382,'Justerad allokering kvv'!$B$1:$AG$700,MATCH(M$1,'Justerad allokering kvv'!$B$1:$AF$1,0),FALSE)),VLOOKUP($B382,'Allokerad kvv'!$B$2:$AV$700,MATCH(M$1,'Allokerad kvv'!$B$1:$AV$1,0),FALSE),VLOOKUP($B382,'Justerad allokering kvv'!$B$1:$AG$700,MATCH(M$1,'Justerad allokering kvv'!$B$1:$AF$1,0),FALSE)))</f>
        <v>0</v>
      </c>
      <c r="N382">
        <f>IF($B382=" ","",IF(ISERROR(1/VLOOKUP($B382,'Justerad allokering kvv'!$B$1:$AG$700,MATCH(N$1,'Justerad allokering kvv'!$B$1:$AF$1,0),FALSE)),VLOOKUP($B382,'Allokerad kvv'!$B$2:$AV$700,MATCH(N$1,'Allokerad kvv'!$B$1:$AV$1,0),FALSE),VLOOKUP($B382,'Justerad allokering kvv'!$B$1:$AG$700,MATCH(N$1,'Justerad allokering kvv'!$B$1:$AF$1,0),FALSE)))</f>
        <v>0</v>
      </c>
      <c r="O382">
        <f>IF($B382=" ","",IF(ISERROR(1/VLOOKUP($B382,'Justerad allokering kvv'!$B$1:$AG$700,MATCH(O$1,'Justerad allokering kvv'!$B$1:$AF$1,0),FALSE)),VLOOKUP($B382,'Allokerad kvv'!$B$2:$AV$700,MATCH(O$1,'Allokerad kvv'!$B$1:$AV$1,0),FALSE),VLOOKUP($B382,'Justerad allokering kvv'!$B$1:$AG$700,MATCH(O$1,'Justerad allokering kvv'!$B$1:$AF$1,0),FALSE)))</f>
        <v>0</v>
      </c>
      <c r="P382">
        <f>IF($B382=" ","",IF(ISERROR(1/VLOOKUP($B382,'Justerad allokering kvv'!$B$1:$AG$700,MATCH(P$1,'Justerad allokering kvv'!$B$1:$AF$1,0),FALSE)),VLOOKUP($B382,'Allokerad kvv'!$B$2:$AV$700,MATCH(P$1,'Allokerad kvv'!$B$1:$AV$1,0),FALSE),VLOOKUP($B382,'Justerad allokering kvv'!$B$1:$AG$700,MATCH(P$1,'Justerad allokering kvv'!$B$1:$AF$1,0),FALSE)))</f>
        <v>0</v>
      </c>
      <c r="Q382">
        <f>IF($B382=" ","",IF(ISERROR(1/VLOOKUP($B382,'Justerad allokering kvv'!$B$1:$AG$700,MATCH(Q$1,'Justerad allokering kvv'!$B$1:$AF$1,0),FALSE)),VLOOKUP($B382,'Allokerad kvv'!$B$2:$AV$700,MATCH(Q$1,'Allokerad kvv'!$B$1:$AV$1,0),FALSE),VLOOKUP($B382,'Justerad allokering kvv'!$B$1:$AG$700,MATCH(Q$1,'Justerad allokering kvv'!$B$1:$AF$1,0),FALSE)))</f>
        <v>0</v>
      </c>
      <c r="R382">
        <f>IF($B382=" ","",IF(ISERROR(1/VLOOKUP($B382,'Justerad allokering kvv'!$B$1:$AG$700,MATCH(R$1,'Justerad allokering kvv'!$B$1:$AF$1,0),FALSE)),VLOOKUP($B382,'Allokerad kvv'!$B$2:$AV$700,MATCH(R$1,'Allokerad kvv'!$B$1:$AV$1,0),FALSE),VLOOKUP($B382,'Justerad allokering kvv'!$B$1:$AG$700,MATCH(R$1,'Justerad allokering kvv'!$B$1:$AF$1,0),FALSE)))</f>
        <v>0</v>
      </c>
      <c r="S382">
        <f>IF($B382=" ","",IF(ISERROR(1/VLOOKUP($B382,'Justerad allokering kvv'!$B$1:$AG$700,MATCH(S$1,'Justerad allokering kvv'!$B$1:$AF$1,0),FALSE)),VLOOKUP($B382,'Allokerad kvv'!$B$2:$AV$700,MATCH(S$1,'Allokerad kvv'!$B$1:$AV$1,0),FALSE),VLOOKUP($B382,'Justerad allokering kvv'!$B$1:$AG$700,MATCH(S$1,'Justerad allokering kvv'!$B$1:$AF$1,0),FALSE)))</f>
        <v>0</v>
      </c>
      <c r="T382">
        <f>IF($B382=" ","",IF(ISERROR(1/VLOOKUP($B382,'Justerad allokering kvv'!$B$1:$AG$700,MATCH(T$1,'Justerad allokering kvv'!$B$1:$AF$1,0),FALSE)),VLOOKUP($B382,'Allokerad kvv'!$B$2:$AV$700,MATCH(T$1,'Allokerad kvv'!$B$1:$AV$1,0),FALSE),VLOOKUP($B382,'Justerad allokering kvv'!$B$1:$AG$700,MATCH(T$1,'Justerad allokering kvv'!$B$1:$AF$1,0),FALSE)))</f>
        <v>0</v>
      </c>
      <c r="U382">
        <f>IF($B382=" ","",IF(ISERROR(1/VLOOKUP($B382,'Justerad allokering kvv'!$B$1:$AG$700,MATCH(U$1,'Justerad allokering kvv'!$B$1:$AF$1,0),FALSE)),VLOOKUP($B382,'Allokerad kvv'!$B$2:$AV$700,MATCH(U$1,'Allokerad kvv'!$B$1:$AV$1,0),FALSE),VLOOKUP($B382,'Justerad allokering kvv'!$B$1:$AG$700,MATCH(U$1,'Justerad allokering kvv'!$B$1:$AF$1,0),FALSE)))</f>
        <v>0</v>
      </c>
      <c r="V382">
        <f>IF($B382=" ","",IF(ISERROR(1/VLOOKUP($B382,'Justerad allokering kvv'!$B$1:$AG$700,MATCH(V$1,'Justerad allokering kvv'!$B$1:$AF$1,0),FALSE)),VLOOKUP($B382,'Allokerad kvv'!$B$2:$AV$700,MATCH(V$1,'Allokerad kvv'!$B$1:$AV$1,0),FALSE),VLOOKUP($B382,'Justerad allokering kvv'!$B$1:$AG$700,MATCH(V$1,'Justerad allokering kvv'!$B$1:$AF$1,0),FALSE)))</f>
        <v>0</v>
      </c>
      <c r="W382">
        <f>IF($B382=" ","",IF(ISERROR(1/VLOOKUP($B382,'Justerad allokering kvv'!$B$1:$AG$700,MATCH(W$1,'Justerad allokering kvv'!$B$1:$AF$1,0),FALSE)),VLOOKUP($B382,'Allokerad kvv'!$B$2:$AV$700,MATCH(W$1,'Allokerad kvv'!$B$1:$AV$1,0),FALSE),VLOOKUP($B382,'Justerad allokering kvv'!$B$1:$AG$700,MATCH(W$1,'Justerad allokering kvv'!$B$1:$AF$1,0),FALSE)))</f>
        <v>0</v>
      </c>
      <c r="X382">
        <f>IF($B382=" ","",IF(ISERROR(1/VLOOKUP($B382,'Justerad allokering kvv'!$B$1:$AG$700,MATCH(X$1,'Justerad allokering kvv'!$B$1:$AF$1,0),FALSE)),VLOOKUP($B382,'Allokerad kvv'!$B$2:$AV$700,MATCH(X$1,'Allokerad kvv'!$B$1:$AV$1,0),FALSE),VLOOKUP($B382,'Justerad allokering kvv'!$B$1:$AG$700,MATCH(X$1,'Justerad allokering kvv'!$B$1:$AF$1,0),FALSE)))</f>
        <v>0</v>
      </c>
      <c r="Y382">
        <f>IF($B382=" ","",IF(ISERROR(1/VLOOKUP($B382,'Justerad allokering kvv'!$B$1:$AG$700,MATCH(Y$1,'Justerad allokering kvv'!$B$1:$AF$1,0),FALSE)),VLOOKUP($B382,'Allokerad kvv'!$B$2:$AV$700,MATCH(Y$1,'Allokerad kvv'!$B$1:$AV$1,0),FALSE),VLOOKUP($B382,'Justerad allokering kvv'!$B$1:$AG$700,MATCH(Y$1,'Justerad allokering kvv'!$B$1:$AF$1,0),FALSE)))</f>
        <v>0</v>
      </c>
      <c r="AB382">
        <f>IFERROR(VLOOKUP($B382,Kraftvärmeprod!$B$1:$AO$424,MATCH("Tillförd energi från rökgaskondensering (GWh)",Kraftvärmeprod!$B$1:$AG$1,0),FALSE)/1,0)</f>
        <v>0</v>
      </c>
      <c r="AE382" s="122">
        <f t="shared" si="20"/>
        <v>0</v>
      </c>
      <c r="AG382">
        <f t="shared" si="21"/>
        <v>0</v>
      </c>
      <c r="AH382">
        <f t="shared" si="22"/>
        <v>0</v>
      </c>
      <c r="AI382" t="str">
        <f>IF(AH382=0,"",AH382/VLOOKUP(B382,Kraftvärmeprod!$B$1:$BC$480,MATCH("Summa tillförd energi exklusive rökgaskondensering",Kraftvärmeprod!$B$1:$BC$1,0),FALSE))</f>
        <v/>
      </c>
      <c r="AK382">
        <f t="shared" si="23"/>
        <v>0</v>
      </c>
    </row>
    <row r="383" spans="1:37" x14ac:dyDescent="0.25">
      <c r="A383" s="2" t="s">
        <v>552</v>
      </c>
      <c r="B383" s="2" t="s">
        <v>568</v>
      </c>
      <c r="C383">
        <f>IF($B383=" ","",IF(ISERROR(1/VLOOKUP($B383,'Justerad allokering kvv'!$B$1:$AG$700,MATCH(C$1,'Justerad allokering kvv'!$B$1:$AF$1,0),FALSE)),VLOOKUP($B383,'Allokerad kvv'!$B$2:$AV$700,MATCH(C$1,'Allokerad kvv'!$B$1:$AV$1,0),FALSE),VLOOKUP($B383,'Justerad allokering kvv'!$B$1:$AG$700,MATCH(C$1,'Justerad allokering kvv'!$B$1:$AF$1,0),FALSE)))</f>
        <v>0</v>
      </c>
      <c r="D383">
        <f>IF($B383=" ","",IF(ISERROR(1/VLOOKUP($B383,'Justerad allokering kvv'!$B$1:$AG$700,MATCH(D$1,'Justerad allokering kvv'!$B$1:$AF$1,0),FALSE)),VLOOKUP($B383,'Allokerad kvv'!$B$2:$AV$700,MATCH(D$1,'Allokerad kvv'!$B$1:$AV$1,0),FALSE),VLOOKUP($B383,'Justerad allokering kvv'!$B$1:$AG$700,MATCH(D$1,'Justerad allokering kvv'!$B$1:$AF$1,0),FALSE)))</f>
        <v>0</v>
      </c>
      <c r="E383">
        <f>IF($B383=" ","",IF(ISERROR(1/VLOOKUP($B383,'Justerad allokering kvv'!$B$1:$AG$700,MATCH(E$1,'Justerad allokering kvv'!$B$1:$AF$1,0),FALSE)),VLOOKUP($B383,'Allokerad kvv'!$B$2:$AV$700,MATCH(E$1,'Allokerad kvv'!$B$1:$AV$1,0),FALSE),VLOOKUP($B383,'Justerad allokering kvv'!$B$1:$AG$700,MATCH(E$1,'Justerad allokering kvv'!$B$1:$AF$1,0),FALSE)))</f>
        <v>0</v>
      </c>
      <c r="F383">
        <f>IF($B383=" ","",IF(ISERROR(1/VLOOKUP($B383,'Justerad allokering kvv'!$B$1:$AG$700,MATCH(F$1,'Justerad allokering kvv'!$B$1:$AF$1,0),FALSE)),VLOOKUP($B383,'Allokerad kvv'!$B$2:$AV$700,MATCH(F$1,'Allokerad kvv'!$B$1:$AV$1,0),FALSE),VLOOKUP($B383,'Justerad allokering kvv'!$B$1:$AG$700,MATCH(F$1,'Justerad allokering kvv'!$B$1:$AF$1,0),FALSE)))</f>
        <v>0</v>
      </c>
      <c r="G383">
        <f>IF($B383=" ","",IF(ISERROR(1/VLOOKUP($B383,'Justerad allokering kvv'!$B$1:$AG$700,MATCH(G$1,'Justerad allokering kvv'!$B$1:$AF$1,0),FALSE)),VLOOKUP($B383,'Allokerad kvv'!$B$2:$AV$700,MATCH(G$1,'Allokerad kvv'!$B$1:$AV$1,0),FALSE),VLOOKUP($B383,'Justerad allokering kvv'!$B$1:$AG$700,MATCH(G$1,'Justerad allokering kvv'!$B$1:$AF$1,0),FALSE)))</f>
        <v>0</v>
      </c>
      <c r="H383">
        <f>IF($B383=" ","",IF(ISERROR(1/VLOOKUP($B383,'Justerad allokering kvv'!$B$1:$AG$700,MATCH(H$1,'Justerad allokering kvv'!$B$1:$AF$1,0),FALSE)),VLOOKUP($B383,'Allokerad kvv'!$B$2:$AV$700,MATCH(H$1,'Allokerad kvv'!$B$1:$AV$1,0),FALSE),VLOOKUP($B383,'Justerad allokering kvv'!$B$1:$AG$700,MATCH(H$1,'Justerad allokering kvv'!$B$1:$AF$1,0),FALSE)))</f>
        <v>0</v>
      </c>
      <c r="I383">
        <f>IF($B383=" ","",IF(ISERROR(1/VLOOKUP($B383,'Justerad allokering kvv'!$B$1:$AG$700,MATCH(I$1,'Justerad allokering kvv'!$B$1:$AF$1,0),FALSE)),VLOOKUP($B383,'Allokerad kvv'!$B$2:$AV$700,MATCH(I$1,'Allokerad kvv'!$B$1:$AV$1,0),FALSE),VLOOKUP($B383,'Justerad allokering kvv'!$B$1:$AG$700,MATCH(I$1,'Justerad allokering kvv'!$B$1:$AF$1,0),FALSE)))</f>
        <v>0</v>
      </c>
      <c r="J383">
        <f>IF($B383=" ","",IF(ISERROR(1/VLOOKUP($B383,'Justerad allokering kvv'!$B$1:$AG$700,MATCH(J$1,'Justerad allokering kvv'!$B$1:$AF$1,0),FALSE)),VLOOKUP($B383,'Allokerad kvv'!$B$2:$AV$700,MATCH(J$1,'Allokerad kvv'!$B$1:$AV$1,0),FALSE),VLOOKUP($B383,'Justerad allokering kvv'!$B$1:$AG$700,MATCH(J$1,'Justerad allokering kvv'!$B$1:$AF$1,0),FALSE)))</f>
        <v>0</v>
      </c>
      <c r="K383">
        <f>IF($B383=" ","",IF(ISERROR(1/VLOOKUP($B383,'Justerad allokering kvv'!$B$1:$AG$700,MATCH(K$1,'Justerad allokering kvv'!$B$1:$AF$1,0),FALSE)),VLOOKUP($B383,'Allokerad kvv'!$B$2:$AV$700,MATCH(K$1,'Allokerad kvv'!$B$1:$AV$1,0),FALSE),VLOOKUP($B383,'Justerad allokering kvv'!$B$1:$AG$700,MATCH(K$1,'Justerad allokering kvv'!$B$1:$AF$1,0),FALSE)))</f>
        <v>0</v>
      </c>
      <c r="L383">
        <f>IF($B383=" ","",IF(ISERROR(1/VLOOKUP($B383,'Justerad allokering kvv'!$B$1:$AG$700,MATCH(L$1,'Justerad allokering kvv'!$B$1:$AF$1,0),FALSE)),VLOOKUP($B383,'Allokerad kvv'!$B$2:$AV$700,MATCH(L$1,'Allokerad kvv'!$B$1:$AV$1,0),FALSE),VLOOKUP($B383,'Justerad allokering kvv'!$B$1:$AG$700,MATCH(L$1,'Justerad allokering kvv'!$B$1:$AF$1,0),FALSE)))</f>
        <v>0</v>
      </c>
      <c r="M383">
        <f>IF($B383=" ","",IF(ISERROR(1/VLOOKUP($B383,'Justerad allokering kvv'!$B$1:$AG$700,MATCH(M$1,'Justerad allokering kvv'!$B$1:$AF$1,0),FALSE)),VLOOKUP($B383,'Allokerad kvv'!$B$2:$AV$700,MATCH(M$1,'Allokerad kvv'!$B$1:$AV$1,0),FALSE),VLOOKUP($B383,'Justerad allokering kvv'!$B$1:$AG$700,MATCH(M$1,'Justerad allokering kvv'!$B$1:$AF$1,0),FALSE)))</f>
        <v>0</v>
      </c>
      <c r="N383">
        <f>IF($B383=" ","",IF(ISERROR(1/VLOOKUP($B383,'Justerad allokering kvv'!$B$1:$AG$700,MATCH(N$1,'Justerad allokering kvv'!$B$1:$AF$1,0),FALSE)),VLOOKUP($B383,'Allokerad kvv'!$B$2:$AV$700,MATCH(N$1,'Allokerad kvv'!$B$1:$AV$1,0),FALSE),VLOOKUP($B383,'Justerad allokering kvv'!$B$1:$AG$700,MATCH(N$1,'Justerad allokering kvv'!$B$1:$AF$1,0),FALSE)))</f>
        <v>0</v>
      </c>
      <c r="O383">
        <f>IF($B383=" ","",IF(ISERROR(1/VLOOKUP($B383,'Justerad allokering kvv'!$B$1:$AG$700,MATCH(O$1,'Justerad allokering kvv'!$B$1:$AF$1,0),FALSE)),VLOOKUP($B383,'Allokerad kvv'!$B$2:$AV$700,MATCH(O$1,'Allokerad kvv'!$B$1:$AV$1,0),FALSE),VLOOKUP($B383,'Justerad allokering kvv'!$B$1:$AG$700,MATCH(O$1,'Justerad allokering kvv'!$B$1:$AF$1,0),FALSE)))</f>
        <v>0</v>
      </c>
      <c r="P383">
        <f>IF($B383=" ","",IF(ISERROR(1/VLOOKUP($B383,'Justerad allokering kvv'!$B$1:$AG$700,MATCH(P$1,'Justerad allokering kvv'!$B$1:$AF$1,0),FALSE)),VLOOKUP($B383,'Allokerad kvv'!$B$2:$AV$700,MATCH(P$1,'Allokerad kvv'!$B$1:$AV$1,0),FALSE),VLOOKUP($B383,'Justerad allokering kvv'!$B$1:$AG$700,MATCH(P$1,'Justerad allokering kvv'!$B$1:$AF$1,0),FALSE)))</f>
        <v>0</v>
      </c>
      <c r="Q383">
        <f>IF($B383=" ","",IF(ISERROR(1/VLOOKUP($B383,'Justerad allokering kvv'!$B$1:$AG$700,MATCH(Q$1,'Justerad allokering kvv'!$B$1:$AF$1,0),FALSE)),VLOOKUP($B383,'Allokerad kvv'!$B$2:$AV$700,MATCH(Q$1,'Allokerad kvv'!$B$1:$AV$1,0),FALSE),VLOOKUP($B383,'Justerad allokering kvv'!$B$1:$AG$700,MATCH(Q$1,'Justerad allokering kvv'!$B$1:$AF$1,0),FALSE)))</f>
        <v>0</v>
      </c>
      <c r="R383">
        <f>IF($B383=" ","",IF(ISERROR(1/VLOOKUP($B383,'Justerad allokering kvv'!$B$1:$AG$700,MATCH(R$1,'Justerad allokering kvv'!$B$1:$AF$1,0),FALSE)),VLOOKUP($B383,'Allokerad kvv'!$B$2:$AV$700,MATCH(R$1,'Allokerad kvv'!$B$1:$AV$1,0),FALSE),VLOOKUP($B383,'Justerad allokering kvv'!$B$1:$AG$700,MATCH(R$1,'Justerad allokering kvv'!$B$1:$AF$1,0),FALSE)))</f>
        <v>0</v>
      </c>
      <c r="S383">
        <f>IF($B383=" ","",IF(ISERROR(1/VLOOKUP($B383,'Justerad allokering kvv'!$B$1:$AG$700,MATCH(S$1,'Justerad allokering kvv'!$B$1:$AF$1,0),FALSE)),VLOOKUP($B383,'Allokerad kvv'!$B$2:$AV$700,MATCH(S$1,'Allokerad kvv'!$B$1:$AV$1,0),FALSE),VLOOKUP($B383,'Justerad allokering kvv'!$B$1:$AG$700,MATCH(S$1,'Justerad allokering kvv'!$B$1:$AF$1,0),FALSE)))</f>
        <v>0</v>
      </c>
      <c r="T383">
        <f>IF($B383=" ","",IF(ISERROR(1/VLOOKUP($B383,'Justerad allokering kvv'!$B$1:$AG$700,MATCH(T$1,'Justerad allokering kvv'!$B$1:$AF$1,0),FALSE)),VLOOKUP($B383,'Allokerad kvv'!$B$2:$AV$700,MATCH(T$1,'Allokerad kvv'!$B$1:$AV$1,0),FALSE),VLOOKUP($B383,'Justerad allokering kvv'!$B$1:$AG$700,MATCH(T$1,'Justerad allokering kvv'!$B$1:$AF$1,0),FALSE)))</f>
        <v>0</v>
      </c>
      <c r="U383">
        <f>IF($B383=" ","",IF(ISERROR(1/VLOOKUP($B383,'Justerad allokering kvv'!$B$1:$AG$700,MATCH(U$1,'Justerad allokering kvv'!$B$1:$AF$1,0),FALSE)),VLOOKUP($B383,'Allokerad kvv'!$B$2:$AV$700,MATCH(U$1,'Allokerad kvv'!$B$1:$AV$1,0),FALSE),VLOOKUP($B383,'Justerad allokering kvv'!$B$1:$AG$700,MATCH(U$1,'Justerad allokering kvv'!$B$1:$AF$1,0),FALSE)))</f>
        <v>0</v>
      </c>
      <c r="V383">
        <f>IF($B383=" ","",IF(ISERROR(1/VLOOKUP($B383,'Justerad allokering kvv'!$B$1:$AG$700,MATCH(V$1,'Justerad allokering kvv'!$B$1:$AF$1,0),FALSE)),VLOOKUP($B383,'Allokerad kvv'!$B$2:$AV$700,MATCH(V$1,'Allokerad kvv'!$B$1:$AV$1,0),FALSE),VLOOKUP($B383,'Justerad allokering kvv'!$B$1:$AG$700,MATCH(V$1,'Justerad allokering kvv'!$B$1:$AF$1,0),FALSE)))</f>
        <v>0</v>
      </c>
      <c r="W383">
        <f>IF($B383=" ","",IF(ISERROR(1/VLOOKUP($B383,'Justerad allokering kvv'!$B$1:$AG$700,MATCH(W$1,'Justerad allokering kvv'!$B$1:$AF$1,0),FALSE)),VLOOKUP($B383,'Allokerad kvv'!$B$2:$AV$700,MATCH(W$1,'Allokerad kvv'!$B$1:$AV$1,0),FALSE),VLOOKUP($B383,'Justerad allokering kvv'!$B$1:$AG$700,MATCH(W$1,'Justerad allokering kvv'!$B$1:$AF$1,0),FALSE)))</f>
        <v>0</v>
      </c>
      <c r="X383">
        <f>IF($B383=" ","",IF(ISERROR(1/VLOOKUP($B383,'Justerad allokering kvv'!$B$1:$AG$700,MATCH(X$1,'Justerad allokering kvv'!$B$1:$AF$1,0),FALSE)),VLOOKUP($B383,'Allokerad kvv'!$B$2:$AV$700,MATCH(X$1,'Allokerad kvv'!$B$1:$AV$1,0),FALSE),VLOOKUP($B383,'Justerad allokering kvv'!$B$1:$AG$700,MATCH(X$1,'Justerad allokering kvv'!$B$1:$AF$1,0),FALSE)))</f>
        <v>0</v>
      </c>
      <c r="Y383">
        <f>IF($B383=" ","",IF(ISERROR(1/VLOOKUP($B383,'Justerad allokering kvv'!$B$1:$AG$700,MATCH(Y$1,'Justerad allokering kvv'!$B$1:$AF$1,0),FALSE)),VLOOKUP($B383,'Allokerad kvv'!$B$2:$AV$700,MATCH(Y$1,'Allokerad kvv'!$B$1:$AV$1,0),FALSE),VLOOKUP($B383,'Justerad allokering kvv'!$B$1:$AG$700,MATCH(Y$1,'Justerad allokering kvv'!$B$1:$AF$1,0),FALSE)))</f>
        <v>0</v>
      </c>
      <c r="AB383">
        <f>IFERROR(VLOOKUP($B383,Kraftvärmeprod!$B$1:$AO$424,MATCH("Tillförd energi från rökgaskondensering (GWh)",Kraftvärmeprod!$B$1:$AG$1,0),FALSE)/1,0)</f>
        <v>0</v>
      </c>
      <c r="AE383" s="122">
        <f t="shared" si="20"/>
        <v>0</v>
      </c>
      <c r="AG383">
        <f t="shared" si="21"/>
        <v>0</v>
      </c>
      <c r="AH383">
        <f t="shared" si="22"/>
        <v>0</v>
      </c>
      <c r="AI383" t="str">
        <f>IF(AH383=0,"",AH383/VLOOKUP(B383,Kraftvärmeprod!$B$1:$BC$480,MATCH("Summa tillförd energi exklusive rökgaskondensering",Kraftvärmeprod!$B$1:$BC$1,0),FALSE))</f>
        <v/>
      </c>
      <c r="AK383">
        <f t="shared" si="23"/>
        <v>0</v>
      </c>
    </row>
    <row r="384" spans="1:37" x14ac:dyDescent="0.25">
      <c r="A384" s="2" t="s">
        <v>552</v>
      </c>
      <c r="B384" s="2" t="s">
        <v>569</v>
      </c>
      <c r="C384">
        <f>IF($B384=" ","",IF(ISERROR(1/VLOOKUP($B384,'Justerad allokering kvv'!$B$1:$AG$700,MATCH(C$1,'Justerad allokering kvv'!$B$1:$AF$1,0),FALSE)),VLOOKUP($B384,'Allokerad kvv'!$B$2:$AV$700,MATCH(C$1,'Allokerad kvv'!$B$1:$AV$1,0),FALSE),VLOOKUP($B384,'Justerad allokering kvv'!$B$1:$AG$700,MATCH(C$1,'Justerad allokering kvv'!$B$1:$AF$1,0),FALSE)))</f>
        <v>0</v>
      </c>
      <c r="D384">
        <f>IF($B384=" ","",IF(ISERROR(1/VLOOKUP($B384,'Justerad allokering kvv'!$B$1:$AG$700,MATCH(D$1,'Justerad allokering kvv'!$B$1:$AF$1,0),FALSE)),VLOOKUP($B384,'Allokerad kvv'!$B$2:$AV$700,MATCH(D$1,'Allokerad kvv'!$B$1:$AV$1,0),FALSE),VLOOKUP($B384,'Justerad allokering kvv'!$B$1:$AG$700,MATCH(D$1,'Justerad allokering kvv'!$B$1:$AF$1,0),FALSE)))</f>
        <v>0</v>
      </c>
      <c r="E384">
        <f>IF($B384=" ","",IF(ISERROR(1/VLOOKUP($B384,'Justerad allokering kvv'!$B$1:$AG$700,MATCH(E$1,'Justerad allokering kvv'!$B$1:$AF$1,0),FALSE)),VLOOKUP($B384,'Allokerad kvv'!$B$2:$AV$700,MATCH(E$1,'Allokerad kvv'!$B$1:$AV$1,0),FALSE),VLOOKUP($B384,'Justerad allokering kvv'!$B$1:$AG$700,MATCH(E$1,'Justerad allokering kvv'!$B$1:$AF$1,0),FALSE)))</f>
        <v>0</v>
      </c>
      <c r="F384">
        <f>IF($B384=" ","",IF(ISERROR(1/VLOOKUP($B384,'Justerad allokering kvv'!$B$1:$AG$700,MATCH(F$1,'Justerad allokering kvv'!$B$1:$AF$1,0),FALSE)),VLOOKUP($B384,'Allokerad kvv'!$B$2:$AV$700,MATCH(F$1,'Allokerad kvv'!$B$1:$AV$1,0),FALSE),VLOOKUP($B384,'Justerad allokering kvv'!$B$1:$AG$700,MATCH(F$1,'Justerad allokering kvv'!$B$1:$AF$1,0),FALSE)))</f>
        <v>0</v>
      </c>
      <c r="G384">
        <f>IF($B384=" ","",IF(ISERROR(1/VLOOKUP($B384,'Justerad allokering kvv'!$B$1:$AG$700,MATCH(G$1,'Justerad allokering kvv'!$B$1:$AF$1,0),FALSE)),VLOOKUP($B384,'Allokerad kvv'!$B$2:$AV$700,MATCH(G$1,'Allokerad kvv'!$B$1:$AV$1,0),FALSE),VLOOKUP($B384,'Justerad allokering kvv'!$B$1:$AG$700,MATCH(G$1,'Justerad allokering kvv'!$B$1:$AF$1,0),FALSE)))</f>
        <v>0</v>
      </c>
      <c r="H384">
        <f>IF($B384=" ","",IF(ISERROR(1/VLOOKUP($B384,'Justerad allokering kvv'!$B$1:$AG$700,MATCH(H$1,'Justerad allokering kvv'!$B$1:$AF$1,0),FALSE)),VLOOKUP($B384,'Allokerad kvv'!$B$2:$AV$700,MATCH(H$1,'Allokerad kvv'!$B$1:$AV$1,0),FALSE),VLOOKUP($B384,'Justerad allokering kvv'!$B$1:$AG$700,MATCH(H$1,'Justerad allokering kvv'!$B$1:$AF$1,0),FALSE)))</f>
        <v>0</v>
      </c>
      <c r="I384">
        <f>IF($B384=" ","",IF(ISERROR(1/VLOOKUP($B384,'Justerad allokering kvv'!$B$1:$AG$700,MATCH(I$1,'Justerad allokering kvv'!$B$1:$AF$1,0),FALSE)),VLOOKUP($B384,'Allokerad kvv'!$B$2:$AV$700,MATCH(I$1,'Allokerad kvv'!$B$1:$AV$1,0),FALSE),VLOOKUP($B384,'Justerad allokering kvv'!$B$1:$AG$700,MATCH(I$1,'Justerad allokering kvv'!$B$1:$AF$1,0),FALSE)))</f>
        <v>0</v>
      </c>
      <c r="J384">
        <f>IF($B384=" ","",IF(ISERROR(1/VLOOKUP($B384,'Justerad allokering kvv'!$B$1:$AG$700,MATCH(J$1,'Justerad allokering kvv'!$B$1:$AF$1,0),FALSE)),VLOOKUP($B384,'Allokerad kvv'!$B$2:$AV$700,MATCH(J$1,'Allokerad kvv'!$B$1:$AV$1,0),FALSE),VLOOKUP($B384,'Justerad allokering kvv'!$B$1:$AG$700,MATCH(J$1,'Justerad allokering kvv'!$B$1:$AF$1,0),FALSE)))</f>
        <v>0</v>
      </c>
      <c r="K384">
        <f>IF($B384=" ","",IF(ISERROR(1/VLOOKUP($B384,'Justerad allokering kvv'!$B$1:$AG$700,MATCH(K$1,'Justerad allokering kvv'!$B$1:$AF$1,0),FALSE)),VLOOKUP($B384,'Allokerad kvv'!$B$2:$AV$700,MATCH(K$1,'Allokerad kvv'!$B$1:$AV$1,0),FALSE),VLOOKUP($B384,'Justerad allokering kvv'!$B$1:$AG$700,MATCH(K$1,'Justerad allokering kvv'!$B$1:$AF$1,0),FALSE)))</f>
        <v>0</v>
      </c>
      <c r="L384">
        <f>IF($B384=" ","",IF(ISERROR(1/VLOOKUP($B384,'Justerad allokering kvv'!$B$1:$AG$700,MATCH(L$1,'Justerad allokering kvv'!$B$1:$AF$1,0),FALSE)),VLOOKUP($B384,'Allokerad kvv'!$B$2:$AV$700,MATCH(L$1,'Allokerad kvv'!$B$1:$AV$1,0),FALSE),VLOOKUP($B384,'Justerad allokering kvv'!$B$1:$AG$700,MATCH(L$1,'Justerad allokering kvv'!$B$1:$AF$1,0),FALSE)))</f>
        <v>0</v>
      </c>
      <c r="M384">
        <f>IF($B384=" ","",IF(ISERROR(1/VLOOKUP($B384,'Justerad allokering kvv'!$B$1:$AG$700,MATCH(M$1,'Justerad allokering kvv'!$B$1:$AF$1,0),FALSE)),VLOOKUP($B384,'Allokerad kvv'!$B$2:$AV$700,MATCH(M$1,'Allokerad kvv'!$B$1:$AV$1,0),FALSE),VLOOKUP($B384,'Justerad allokering kvv'!$B$1:$AG$700,MATCH(M$1,'Justerad allokering kvv'!$B$1:$AF$1,0),FALSE)))</f>
        <v>0</v>
      </c>
      <c r="N384">
        <f>IF($B384=" ","",IF(ISERROR(1/VLOOKUP($B384,'Justerad allokering kvv'!$B$1:$AG$700,MATCH(N$1,'Justerad allokering kvv'!$B$1:$AF$1,0),FALSE)),VLOOKUP($B384,'Allokerad kvv'!$B$2:$AV$700,MATCH(N$1,'Allokerad kvv'!$B$1:$AV$1,0),FALSE),VLOOKUP($B384,'Justerad allokering kvv'!$B$1:$AG$700,MATCH(N$1,'Justerad allokering kvv'!$B$1:$AF$1,0),FALSE)))</f>
        <v>0</v>
      </c>
      <c r="O384">
        <f>IF($B384=" ","",IF(ISERROR(1/VLOOKUP($B384,'Justerad allokering kvv'!$B$1:$AG$700,MATCH(O$1,'Justerad allokering kvv'!$B$1:$AF$1,0),FALSE)),VLOOKUP($B384,'Allokerad kvv'!$B$2:$AV$700,MATCH(O$1,'Allokerad kvv'!$B$1:$AV$1,0),FALSE),VLOOKUP($B384,'Justerad allokering kvv'!$B$1:$AG$700,MATCH(O$1,'Justerad allokering kvv'!$B$1:$AF$1,0),FALSE)))</f>
        <v>0</v>
      </c>
      <c r="P384">
        <f>IF($B384=" ","",IF(ISERROR(1/VLOOKUP($B384,'Justerad allokering kvv'!$B$1:$AG$700,MATCH(P$1,'Justerad allokering kvv'!$B$1:$AF$1,0),FALSE)),VLOOKUP($B384,'Allokerad kvv'!$B$2:$AV$700,MATCH(P$1,'Allokerad kvv'!$B$1:$AV$1,0),FALSE),VLOOKUP($B384,'Justerad allokering kvv'!$B$1:$AG$700,MATCH(P$1,'Justerad allokering kvv'!$B$1:$AF$1,0),FALSE)))</f>
        <v>0</v>
      </c>
      <c r="Q384">
        <f>IF($B384=" ","",IF(ISERROR(1/VLOOKUP($B384,'Justerad allokering kvv'!$B$1:$AG$700,MATCH(Q$1,'Justerad allokering kvv'!$B$1:$AF$1,0),FALSE)),VLOOKUP($B384,'Allokerad kvv'!$B$2:$AV$700,MATCH(Q$1,'Allokerad kvv'!$B$1:$AV$1,0),FALSE),VLOOKUP($B384,'Justerad allokering kvv'!$B$1:$AG$700,MATCH(Q$1,'Justerad allokering kvv'!$B$1:$AF$1,0),FALSE)))</f>
        <v>0</v>
      </c>
      <c r="R384">
        <f>IF($B384=" ","",IF(ISERROR(1/VLOOKUP($B384,'Justerad allokering kvv'!$B$1:$AG$700,MATCH(R$1,'Justerad allokering kvv'!$B$1:$AF$1,0),FALSE)),VLOOKUP($B384,'Allokerad kvv'!$B$2:$AV$700,MATCH(R$1,'Allokerad kvv'!$B$1:$AV$1,0),FALSE),VLOOKUP($B384,'Justerad allokering kvv'!$B$1:$AG$700,MATCH(R$1,'Justerad allokering kvv'!$B$1:$AF$1,0),FALSE)))</f>
        <v>0</v>
      </c>
      <c r="S384">
        <f>IF($B384=" ","",IF(ISERROR(1/VLOOKUP($B384,'Justerad allokering kvv'!$B$1:$AG$700,MATCH(S$1,'Justerad allokering kvv'!$B$1:$AF$1,0),FALSE)),VLOOKUP($B384,'Allokerad kvv'!$B$2:$AV$700,MATCH(S$1,'Allokerad kvv'!$B$1:$AV$1,0),FALSE),VLOOKUP($B384,'Justerad allokering kvv'!$B$1:$AG$700,MATCH(S$1,'Justerad allokering kvv'!$B$1:$AF$1,0),FALSE)))</f>
        <v>0</v>
      </c>
      <c r="T384">
        <f>IF($B384=" ","",IF(ISERROR(1/VLOOKUP($B384,'Justerad allokering kvv'!$B$1:$AG$700,MATCH(T$1,'Justerad allokering kvv'!$B$1:$AF$1,0),FALSE)),VLOOKUP($B384,'Allokerad kvv'!$B$2:$AV$700,MATCH(T$1,'Allokerad kvv'!$B$1:$AV$1,0),FALSE),VLOOKUP($B384,'Justerad allokering kvv'!$B$1:$AG$700,MATCH(T$1,'Justerad allokering kvv'!$B$1:$AF$1,0),FALSE)))</f>
        <v>0</v>
      </c>
      <c r="U384">
        <f>IF($B384=" ","",IF(ISERROR(1/VLOOKUP($B384,'Justerad allokering kvv'!$B$1:$AG$700,MATCH(U$1,'Justerad allokering kvv'!$B$1:$AF$1,0),FALSE)),VLOOKUP($B384,'Allokerad kvv'!$B$2:$AV$700,MATCH(U$1,'Allokerad kvv'!$B$1:$AV$1,0),FALSE),VLOOKUP($B384,'Justerad allokering kvv'!$B$1:$AG$700,MATCH(U$1,'Justerad allokering kvv'!$B$1:$AF$1,0),FALSE)))</f>
        <v>0</v>
      </c>
      <c r="V384">
        <f>IF($B384=" ","",IF(ISERROR(1/VLOOKUP($B384,'Justerad allokering kvv'!$B$1:$AG$700,MATCH(V$1,'Justerad allokering kvv'!$B$1:$AF$1,0),FALSE)),VLOOKUP($B384,'Allokerad kvv'!$B$2:$AV$700,MATCH(V$1,'Allokerad kvv'!$B$1:$AV$1,0),FALSE),VLOOKUP($B384,'Justerad allokering kvv'!$B$1:$AG$700,MATCH(V$1,'Justerad allokering kvv'!$B$1:$AF$1,0),FALSE)))</f>
        <v>0</v>
      </c>
      <c r="W384">
        <f>IF($B384=" ","",IF(ISERROR(1/VLOOKUP($B384,'Justerad allokering kvv'!$B$1:$AG$700,MATCH(W$1,'Justerad allokering kvv'!$B$1:$AF$1,0),FALSE)),VLOOKUP($B384,'Allokerad kvv'!$B$2:$AV$700,MATCH(W$1,'Allokerad kvv'!$B$1:$AV$1,0),FALSE),VLOOKUP($B384,'Justerad allokering kvv'!$B$1:$AG$700,MATCH(W$1,'Justerad allokering kvv'!$B$1:$AF$1,0),FALSE)))</f>
        <v>0</v>
      </c>
      <c r="X384">
        <f>IF($B384=" ","",IF(ISERROR(1/VLOOKUP($B384,'Justerad allokering kvv'!$B$1:$AG$700,MATCH(X$1,'Justerad allokering kvv'!$B$1:$AF$1,0),FALSE)),VLOOKUP($B384,'Allokerad kvv'!$B$2:$AV$700,MATCH(X$1,'Allokerad kvv'!$B$1:$AV$1,0),FALSE),VLOOKUP($B384,'Justerad allokering kvv'!$B$1:$AG$700,MATCH(X$1,'Justerad allokering kvv'!$B$1:$AF$1,0),FALSE)))</f>
        <v>0</v>
      </c>
      <c r="Y384">
        <f>IF($B384=" ","",IF(ISERROR(1/VLOOKUP($B384,'Justerad allokering kvv'!$B$1:$AG$700,MATCH(Y$1,'Justerad allokering kvv'!$B$1:$AF$1,0),FALSE)),VLOOKUP($B384,'Allokerad kvv'!$B$2:$AV$700,MATCH(Y$1,'Allokerad kvv'!$B$1:$AV$1,0),FALSE),VLOOKUP($B384,'Justerad allokering kvv'!$B$1:$AG$700,MATCH(Y$1,'Justerad allokering kvv'!$B$1:$AF$1,0),FALSE)))</f>
        <v>0</v>
      </c>
      <c r="AB384">
        <f>IFERROR(VLOOKUP($B384,Kraftvärmeprod!$B$1:$AO$424,MATCH("Tillförd energi från rökgaskondensering (GWh)",Kraftvärmeprod!$B$1:$AG$1,0),FALSE)/1,0)</f>
        <v>0</v>
      </c>
      <c r="AE384" s="122">
        <f t="shared" si="20"/>
        <v>0</v>
      </c>
      <c r="AG384">
        <f t="shared" si="21"/>
        <v>0</v>
      </c>
      <c r="AH384">
        <f t="shared" si="22"/>
        <v>0</v>
      </c>
      <c r="AI384" t="str">
        <f>IF(AH384=0,"",AH384/VLOOKUP(B384,Kraftvärmeprod!$B$1:$BC$480,MATCH("Summa tillförd energi exklusive rökgaskondensering",Kraftvärmeprod!$B$1:$BC$1,0),FALSE))</f>
        <v/>
      </c>
      <c r="AK384">
        <f t="shared" si="23"/>
        <v>0</v>
      </c>
    </row>
    <row r="385" spans="1:37" x14ac:dyDescent="0.25">
      <c r="A385" s="2" t="s">
        <v>552</v>
      </c>
      <c r="B385" s="2" t="s">
        <v>570</v>
      </c>
      <c r="C385">
        <f>IF($B385=" ","",IF(ISERROR(1/VLOOKUP($B385,'Justerad allokering kvv'!$B$1:$AG$700,MATCH(C$1,'Justerad allokering kvv'!$B$1:$AF$1,0),FALSE)),VLOOKUP($B385,'Allokerad kvv'!$B$2:$AV$700,MATCH(C$1,'Allokerad kvv'!$B$1:$AV$1,0),FALSE),VLOOKUP($B385,'Justerad allokering kvv'!$B$1:$AG$700,MATCH(C$1,'Justerad allokering kvv'!$B$1:$AF$1,0),FALSE)))</f>
        <v>0</v>
      </c>
      <c r="D385">
        <f>IF($B385=" ","",IF(ISERROR(1/VLOOKUP($B385,'Justerad allokering kvv'!$B$1:$AG$700,MATCH(D$1,'Justerad allokering kvv'!$B$1:$AF$1,0),FALSE)),VLOOKUP($B385,'Allokerad kvv'!$B$2:$AV$700,MATCH(D$1,'Allokerad kvv'!$B$1:$AV$1,0),FALSE),VLOOKUP($B385,'Justerad allokering kvv'!$B$1:$AG$700,MATCH(D$1,'Justerad allokering kvv'!$B$1:$AF$1,0),FALSE)))</f>
        <v>0</v>
      </c>
      <c r="E385">
        <f>IF($B385=" ","",IF(ISERROR(1/VLOOKUP($B385,'Justerad allokering kvv'!$B$1:$AG$700,MATCH(E$1,'Justerad allokering kvv'!$B$1:$AF$1,0),FALSE)),VLOOKUP($B385,'Allokerad kvv'!$B$2:$AV$700,MATCH(E$1,'Allokerad kvv'!$B$1:$AV$1,0),FALSE),VLOOKUP($B385,'Justerad allokering kvv'!$B$1:$AG$700,MATCH(E$1,'Justerad allokering kvv'!$B$1:$AF$1,0),FALSE)))</f>
        <v>0</v>
      </c>
      <c r="F385">
        <f>IF($B385=" ","",IF(ISERROR(1/VLOOKUP($B385,'Justerad allokering kvv'!$B$1:$AG$700,MATCH(F$1,'Justerad allokering kvv'!$B$1:$AF$1,0),FALSE)),VLOOKUP($B385,'Allokerad kvv'!$B$2:$AV$700,MATCH(F$1,'Allokerad kvv'!$B$1:$AV$1,0),FALSE),VLOOKUP($B385,'Justerad allokering kvv'!$B$1:$AG$700,MATCH(F$1,'Justerad allokering kvv'!$B$1:$AF$1,0),FALSE)))</f>
        <v>0</v>
      </c>
      <c r="G385">
        <f>IF($B385=" ","",IF(ISERROR(1/VLOOKUP($B385,'Justerad allokering kvv'!$B$1:$AG$700,MATCH(G$1,'Justerad allokering kvv'!$B$1:$AF$1,0),FALSE)),VLOOKUP($B385,'Allokerad kvv'!$B$2:$AV$700,MATCH(G$1,'Allokerad kvv'!$B$1:$AV$1,0),FALSE),VLOOKUP($B385,'Justerad allokering kvv'!$B$1:$AG$700,MATCH(G$1,'Justerad allokering kvv'!$B$1:$AF$1,0),FALSE)))</f>
        <v>0</v>
      </c>
      <c r="H385">
        <f>IF($B385=" ","",IF(ISERROR(1/VLOOKUP($B385,'Justerad allokering kvv'!$B$1:$AG$700,MATCH(H$1,'Justerad allokering kvv'!$B$1:$AF$1,0),FALSE)),VLOOKUP($B385,'Allokerad kvv'!$B$2:$AV$700,MATCH(H$1,'Allokerad kvv'!$B$1:$AV$1,0),FALSE),VLOOKUP($B385,'Justerad allokering kvv'!$B$1:$AG$700,MATCH(H$1,'Justerad allokering kvv'!$B$1:$AF$1,0),FALSE)))</f>
        <v>0</v>
      </c>
      <c r="I385">
        <f>IF($B385=" ","",IF(ISERROR(1/VLOOKUP($B385,'Justerad allokering kvv'!$B$1:$AG$700,MATCH(I$1,'Justerad allokering kvv'!$B$1:$AF$1,0),FALSE)),VLOOKUP($B385,'Allokerad kvv'!$B$2:$AV$700,MATCH(I$1,'Allokerad kvv'!$B$1:$AV$1,0),FALSE),VLOOKUP($B385,'Justerad allokering kvv'!$B$1:$AG$700,MATCH(I$1,'Justerad allokering kvv'!$B$1:$AF$1,0),FALSE)))</f>
        <v>0</v>
      </c>
      <c r="J385">
        <f>IF($B385=" ","",IF(ISERROR(1/VLOOKUP($B385,'Justerad allokering kvv'!$B$1:$AG$700,MATCH(J$1,'Justerad allokering kvv'!$B$1:$AF$1,0),FALSE)),VLOOKUP($B385,'Allokerad kvv'!$B$2:$AV$700,MATCH(J$1,'Allokerad kvv'!$B$1:$AV$1,0),FALSE),VLOOKUP($B385,'Justerad allokering kvv'!$B$1:$AG$700,MATCH(J$1,'Justerad allokering kvv'!$B$1:$AF$1,0),FALSE)))</f>
        <v>0</v>
      </c>
      <c r="K385">
        <f>IF($B385=" ","",IF(ISERROR(1/VLOOKUP($B385,'Justerad allokering kvv'!$B$1:$AG$700,MATCH(K$1,'Justerad allokering kvv'!$B$1:$AF$1,0),FALSE)),VLOOKUP($B385,'Allokerad kvv'!$B$2:$AV$700,MATCH(K$1,'Allokerad kvv'!$B$1:$AV$1,0),FALSE),VLOOKUP($B385,'Justerad allokering kvv'!$B$1:$AG$700,MATCH(K$1,'Justerad allokering kvv'!$B$1:$AF$1,0),FALSE)))</f>
        <v>0</v>
      </c>
      <c r="L385">
        <f>IF($B385=" ","",IF(ISERROR(1/VLOOKUP($B385,'Justerad allokering kvv'!$B$1:$AG$700,MATCH(L$1,'Justerad allokering kvv'!$B$1:$AF$1,0),FALSE)),VLOOKUP($B385,'Allokerad kvv'!$B$2:$AV$700,MATCH(L$1,'Allokerad kvv'!$B$1:$AV$1,0),FALSE),VLOOKUP($B385,'Justerad allokering kvv'!$B$1:$AG$700,MATCH(L$1,'Justerad allokering kvv'!$B$1:$AF$1,0),FALSE)))</f>
        <v>0</v>
      </c>
      <c r="M385">
        <f>IF($B385=" ","",IF(ISERROR(1/VLOOKUP($B385,'Justerad allokering kvv'!$B$1:$AG$700,MATCH(M$1,'Justerad allokering kvv'!$B$1:$AF$1,0),FALSE)),VLOOKUP($B385,'Allokerad kvv'!$B$2:$AV$700,MATCH(M$1,'Allokerad kvv'!$B$1:$AV$1,0),FALSE),VLOOKUP($B385,'Justerad allokering kvv'!$B$1:$AG$700,MATCH(M$1,'Justerad allokering kvv'!$B$1:$AF$1,0),FALSE)))</f>
        <v>0</v>
      </c>
      <c r="N385">
        <f>IF($B385=" ","",IF(ISERROR(1/VLOOKUP($B385,'Justerad allokering kvv'!$B$1:$AG$700,MATCH(N$1,'Justerad allokering kvv'!$B$1:$AF$1,0),FALSE)),VLOOKUP($B385,'Allokerad kvv'!$B$2:$AV$700,MATCH(N$1,'Allokerad kvv'!$B$1:$AV$1,0),FALSE),VLOOKUP($B385,'Justerad allokering kvv'!$B$1:$AG$700,MATCH(N$1,'Justerad allokering kvv'!$B$1:$AF$1,0),FALSE)))</f>
        <v>0</v>
      </c>
      <c r="O385">
        <f>IF($B385=" ","",IF(ISERROR(1/VLOOKUP($B385,'Justerad allokering kvv'!$B$1:$AG$700,MATCH(O$1,'Justerad allokering kvv'!$B$1:$AF$1,0),FALSE)),VLOOKUP($B385,'Allokerad kvv'!$B$2:$AV$700,MATCH(O$1,'Allokerad kvv'!$B$1:$AV$1,0),FALSE),VLOOKUP($B385,'Justerad allokering kvv'!$B$1:$AG$700,MATCH(O$1,'Justerad allokering kvv'!$B$1:$AF$1,0),FALSE)))</f>
        <v>0</v>
      </c>
      <c r="P385">
        <f>IF($B385=" ","",IF(ISERROR(1/VLOOKUP($B385,'Justerad allokering kvv'!$B$1:$AG$700,MATCH(P$1,'Justerad allokering kvv'!$B$1:$AF$1,0),FALSE)),VLOOKUP($B385,'Allokerad kvv'!$B$2:$AV$700,MATCH(P$1,'Allokerad kvv'!$B$1:$AV$1,0),FALSE),VLOOKUP($B385,'Justerad allokering kvv'!$B$1:$AG$700,MATCH(P$1,'Justerad allokering kvv'!$B$1:$AF$1,0),FALSE)))</f>
        <v>0</v>
      </c>
      <c r="Q385">
        <f>IF($B385=" ","",IF(ISERROR(1/VLOOKUP($B385,'Justerad allokering kvv'!$B$1:$AG$700,MATCH(Q$1,'Justerad allokering kvv'!$B$1:$AF$1,0),FALSE)),VLOOKUP($B385,'Allokerad kvv'!$B$2:$AV$700,MATCH(Q$1,'Allokerad kvv'!$B$1:$AV$1,0),FALSE),VLOOKUP($B385,'Justerad allokering kvv'!$B$1:$AG$700,MATCH(Q$1,'Justerad allokering kvv'!$B$1:$AF$1,0),FALSE)))</f>
        <v>0</v>
      </c>
      <c r="R385">
        <f>IF($B385=" ","",IF(ISERROR(1/VLOOKUP($B385,'Justerad allokering kvv'!$B$1:$AG$700,MATCH(R$1,'Justerad allokering kvv'!$B$1:$AF$1,0),FALSE)),VLOOKUP($B385,'Allokerad kvv'!$B$2:$AV$700,MATCH(R$1,'Allokerad kvv'!$B$1:$AV$1,0),FALSE),VLOOKUP($B385,'Justerad allokering kvv'!$B$1:$AG$700,MATCH(R$1,'Justerad allokering kvv'!$B$1:$AF$1,0),FALSE)))</f>
        <v>0</v>
      </c>
      <c r="S385">
        <f>IF($B385=" ","",IF(ISERROR(1/VLOOKUP($B385,'Justerad allokering kvv'!$B$1:$AG$700,MATCH(S$1,'Justerad allokering kvv'!$B$1:$AF$1,0),FALSE)),VLOOKUP($B385,'Allokerad kvv'!$B$2:$AV$700,MATCH(S$1,'Allokerad kvv'!$B$1:$AV$1,0),FALSE),VLOOKUP($B385,'Justerad allokering kvv'!$B$1:$AG$700,MATCH(S$1,'Justerad allokering kvv'!$B$1:$AF$1,0),FALSE)))</f>
        <v>0</v>
      </c>
      <c r="T385">
        <f>IF($B385=" ","",IF(ISERROR(1/VLOOKUP($B385,'Justerad allokering kvv'!$B$1:$AG$700,MATCH(T$1,'Justerad allokering kvv'!$B$1:$AF$1,0),FALSE)),VLOOKUP($B385,'Allokerad kvv'!$B$2:$AV$700,MATCH(T$1,'Allokerad kvv'!$B$1:$AV$1,0),FALSE),VLOOKUP($B385,'Justerad allokering kvv'!$B$1:$AG$700,MATCH(T$1,'Justerad allokering kvv'!$B$1:$AF$1,0),FALSE)))</f>
        <v>0</v>
      </c>
      <c r="U385">
        <f>IF($B385=" ","",IF(ISERROR(1/VLOOKUP($B385,'Justerad allokering kvv'!$B$1:$AG$700,MATCH(U$1,'Justerad allokering kvv'!$B$1:$AF$1,0),FALSE)),VLOOKUP($B385,'Allokerad kvv'!$B$2:$AV$700,MATCH(U$1,'Allokerad kvv'!$B$1:$AV$1,0),FALSE),VLOOKUP($B385,'Justerad allokering kvv'!$B$1:$AG$700,MATCH(U$1,'Justerad allokering kvv'!$B$1:$AF$1,0),FALSE)))</f>
        <v>0</v>
      </c>
      <c r="V385">
        <f>IF($B385=" ","",IF(ISERROR(1/VLOOKUP($B385,'Justerad allokering kvv'!$B$1:$AG$700,MATCH(V$1,'Justerad allokering kvv'!$B$1:$AF$1,0),FALSE)),VLOOKUP($B385,'Allokerad kvv'!$B$2:$AV$700,MATCH(V$1,'Allokerad kvv'!$B$1:$AV$1,0),FALSE),VLOOKUP($B385,'Justerad allokering kvv'!$B$1:$AG$700,MATCH(V$1,'Justerad allokering kvv'!$B$1:$AF$1,0),FALSE)))</f>
        <v>0</v>
      </c>
      <c r="W385">
        <f>IF($B385=" ","",IF(ISERROR(1/VLOOKUP($B385,'Justerad allokering kvv'!$B$1:$AG$700,MATCH(W$1,'Justerad allokering kvv'!$B$1:$AF$1,0),FALSE)),VLOOKUP($B385,'Allokerad kvv'!$B$2:$AV$700,MATCH(W$1,'Allokerad kvv'!$B$1:$AV$1,0),FALSE),VLOOKUP($B385,'Justerad allokering kvv'!$B$1:$AG$700,MATCH(W$1,'Justerad allokering kvv'!$B$1:$AF$1,0),FALSE)))</f>
        <v>0</v>
      </c>
      <c r="X385">
        <f>IF($B385=" ","",IF(ISERROR(1/VLOOKUP($B385,'Justerad allokering kvv'!$B$1:$AG$700,MATCH(X$1,'Justerad allokering kvv'!$B$1:$AF$1,0),FALSE)),VLOOKUP($B385,'Allokerad kvv'!$B$2:$AV$700,MATCH(X$1,'Allokerad kvv'!$B$1:$AV$1,0),FALSE),VLOOKUP($B385,'Justerad allokering kvv'!$B$1:$AG$700,MATCH(X$1,'Justerad allokering kvv'!$B$1:$AF$1,0),FALSE)))</f>
        <v>0</v>
      </c>
      <c r="Y385">
        <f>IF($B385=" ","",IF(ISERROR(1/VLOOKUP($B385,'Justerad allokering kvv'!$B$1:$AG$700,MATCH(Y$1,'Justerad allokering kvv'!$B$1:$AF$1,0),FALSE)),VLOOKUP($B385,'Allokerad kvv'!$B$2:$AV$700,MATCH(Y$1,'Allokerad kvv'!$B$1:$AV$1,0),FALSE),VLOOKUP($B385,'Justerad allokering kvv'!$B$1:$AG$700,MATCH(Y$1,'Justerad allokering kvv'!$B$1:$AF$1,0),FALSE)))</f>
        <v>0</v>
      </c>
      <c r="AB385">
        <f>IFERROR(VLOOKUP($B385,Kraftvärmeprod!$B$1:$AO$424,MATCH("Tillförd energi från rökgaskondensering (GWh)",Kraftvärmeprod!$B$1:$AG$1,0),FALSE)/1,0)</f>
        <v>0</v>
      </c>
      <c r="AE385" s="122">
        <f t="shared" si="20"/>
        <v>0</v>
      </c>
      <c r="AG385">
        <f t="shared" si="21"/>
        <v>0</v>
      </c>
      <c r="AH385">
        <f t="shared" si="22"/>
        <v>0</v>
      </c>
      <c r="AI385" t="str">
        <f>IF(AH385=0,"",AH385/VLOOKUP(B385,Kraftvärmeprod!$B$1:$BC$480,MATCH("Summa tillförd energi exklusive rökgaskondensering",Kraftvärmeprod!$B$1:$BC$1,0),FALSE))</f>
        <v/>
      </c>
      <c r="AK385">
        <f t="shared" si="23"/>
        <v>0</v>
      </c>
    </row>
    <row r="386" spans="1:37" x14ac:dyDescent="0.25">
      <c r="A386" s="2" t="s">
        <v>571</v>
      </c>
      <c r="B386" s="2" t="s">
        <v>572</v>
      </c>
      <c r="C386">
        <f>IF($B386=" ","",IF(ISERROR(1/VLOOKUP($B386,'Justerad allokering kvv'!$B$1:$AG$700,MATCH(C$1,'Justerad allokering kvv'!$B$1:$AF$1,0),FALSE)),VLOOKUP($B386,'Allokerad kvv'!$B$2:$AV$700,MATCH(C$1,'Allokerad kvv'!$B$1:$AV$1,0),FALSE),VLOOKUP($B386,'Justerad allokering kvv'!$B$1:$AG$700,MATCH(C$1,'Justerad allokering kvv'!$B$1:$AF$1,0),FALSE)))</f>
        <v>0</v>
      </c>
      <c r="D386">
        <f>IF($B386=" ","",IF(ISERROR(1/VLOOKUP($B386,'Justerad allokering kvv'!$B$1:$AG$700,MATCH(D$1,'Justerad allokering kvv'!$B$1:$AF$1,0),FALSE)),VLOOKUP($B386,'Allokerad kvv'!$B$2:$AV$700,MATCH(D$1,'Allokerad kvv'!$B$1:$AV$1,0),FALSE),VLOOKUP($B386,'Justerad allokering kvv'!$B$1:$AG$700,MATCH(D$1,'Justerad allokering kvv'!$B$1:$AF$1,0),FALSE)))</f>
        <v>0</v>
      </c>
      <c r="E386">
        <f>IF($B386=" ","",IF(ISERROR(1/VLOOKUP($B386,'Justerad allokering kvv'!$B$1:$AG$700,MATCH(E$1,'Justerad allokering kvv'!$B$1:$AF$1,0),FALSE)),VLOOKUP($B386,'Allokerad kvv'!$B$2:$AV$700,MATCH(E$1,'Allokerad kvv'!$B$1:$AV$1,0),FALSE),VLOOKUP($B386,'Justerad allokering kvv'!$B$1:$AG$700,MATCH(E$1,'Justerad allokering kvv'!$B$1:$AF$1,0),FALSE)))</f>
        <v>0</v>
      </c>
      <c r="F386">
        <f>IF($B386=" ","",IF(ISERROR(1/VLOOKUP($B386,'Justerad allokering kvv'!$B$1:$AG$700,MATCH(F$1,'Justerad allokering kvv'!$B$1:$AF$1,0),FALSE)),VLOOKUP($B386,'Allokerad kvv'!$B$2:$AV$700,MATCH(F$1,'Allokerad kvv'!$B$1:$AV$1,0),FALSE),VLOOKUP($B386,'Justerad allokering kvv'!$B$1:$AG$700,MATCH(F$1,'Justerad allokering kvv'!$B$1:$AF$1,0),FALSE)))</f>
        <v>0</v>
      </c>
      <c r="G386">
        <f>IF($B386=" ","",IF(ISERROR(1/VLOOKUP($B386,'Justerad allokering kvv'!$B$1:$AG$700,MATCH(G$1,'Justerad allokering kvv'!$B$1:$AF$1,0),FALSE)),VLOOKUP($B386,'Allokerad kvv'!$B$2:$AV$700,MATCH(G$1,'Allokerad kvv'!$B$1:$AV$1,0),FALSE),VLOOKUP($B386,'Justerad allokering kvv'!$B$1:$AG$700,MATCH(G$1,'Justerad allokering kvv'!$B$1:$AF$1,0),FALSE)))</f>
        <v>0</v>
      </c>
      <c r="H386">
        <f>IF($B386=" ","",IF(ISERROR(1/VLOOKUP($B386,'Justerad allokering kvv'!$B$1:$AG$700,MATCH(H$1,'Justerad allokering kvv'!$B$1:$AF$1,0),FALSE)),VLOOKUP($B386,'Allokerad kvv'!$B$2:$AV$700,MATCH(H$1,'Allokerad kvv'!$B$1:$AV$1,0),FALSE),VLOOKUP($B386,'Justerad allokering kvv'!$B$1:$AG$700,MATCH(H$1,'Justerad allokering kvv'!$B$1:$AF$1,0),FALSE)))</f>
        <v>0</v>
      </c>
      <c r="I386">
        <f>IF($B386=" ","",IF(ISERROR(1/VLOOKUP($B386,'Justerad allokering kvv'!$B$1:$AG$700,MATCH(I$1,'Justerad allokering kvv'!$B$1:$AF$1,0),FALSE)),VLOOKUP($B386,'Allokerad kvv'!$B$2:$AV$700,MATCH(I$1,'Allokerad kvv'!$B$1:$AV$1,0),FALSE),VLOOKUP($B386,'Justerad allokering kvv'!$B$1:$AG$700,MATCH(I$1,'Justerad allokering kvv'!$B$1:$AF$1,0),FALSE)))</f>
        <v>0</v>
      </c>
      <c r="J386">
        <f>IF($B386=" ","",IF(ISERROR(1/VLOOKUP($B386,'Justerad allokering kvv'!$B$1:$AG$700,MATCH(J$1,'Justerad allokering kvv'!$B$1:$AF$1,0),FALSE)),VLOOKUP($B386,'Allokerad kvv'!$B$2:$AV$700,MATCH(J$1,'Allokerad kvv'!$B$1:$AV$1,0),FALSE),VLOOKUP($B386,'Justerad allokering kvv'!$B$1:$AG$700,MATCH(J$1,'Justerad allokering kvv'!$B$1:$AF$1,0),FALSE)))</f>
        <v>0</v>
      </c>
      <c r="K386">
        <f>IF($B386=" ","",IF(ISERROR(1/VLOOKUP($B386,'Justerad allokering kvv'!$B$1:$AG$700,MATCH(K$1,'Justerad allokering kvv'!$B$1:$AF$1,0),FALSE)),VLOOKUP($B386,'Allokerad kvv'!$B$2:$AV$700,MATCH(K$1,'Allokerad kvv'!$B$1:$AV$1,0),FALSE),VLOOKUP($B386,'Justerad allokering kvv'!$B$1:$AG$700,MATCH(K$1,'Justerad allokering kvv'!$B$1:$AF$1,0),FALSE)))</f>
        <v>0</v>
      </c>
      <c r="L386">
        <f>IF($B386=" ","",IF(ISERROR(1/VLOOKUP($B386,'Justerad allokering kvv'!$B$1:$AG$700,MATCH(L$1,'Justerad allokering kvv'!$B$1:$AF$1,0),FALSE)),VLOOKUP($B386,'Allokerad kvv'!$B$2:$AV$700,MATCH(L$1,'Allokerad kvv'!$B$1:$AV$1,0),FALSE),VLOOKUP($B386,'Justerad allokering kvv'!$B$1:$AG$700,MATCH(L$1,'Justerad allokering kvv'!$B$1:$AF$1,0),FALSE)))</f>
        <v>0</v>
      </c>
      <c r="M386">
        <f>IF($B386=" ","",IF(ISERROR(1/VLOOKUP($B386,'Justerad allokering kvv'!$B$1:$AG$700,MATCH(M$1,'Justerad allokering kvv'!$B$1:$AF$1,0),FALSE)),VLOOKUP($B386,'Allokerad kvv'!$B$2:$AV$700,MATCH(M$1,'Allokerad kvv'!$B$1:$AV$1,0),FALSE),VLOOKUP($B386,'Justerad allokering kvv'!$B$1:$AG$700,MATCH(M$1,'Justerad allokering kvv'!$B$1:$AF$1,0),FALSE)))</f>
        <v>0</v>
      </c>
      <c r="N386">
        <f>IF($B386=" ","",IF(ISERROR(1/VLOOKUP($B386,'Justerad allokering kvv'!$B$1:$AG$700,MATCH(N$1,'Justerad allokering kvv'!$B$1:$AF$1,0),FALSE)),VLOOKUP($B386,'Allokerad kvv'!$B$2:$AV$700,MATCH(N$1,'Allokerad kvv'!$B$1:$AV$1,0),FALSE),VLOOKUP($B386,'Justerad allokering kvv'!$B$1:$AG$700,MATCH(N$1,'Justerad allokering kvv'!$B$1:$AF$1,0),FALSE)))</f>
        <v>0</v>
      </c>
      <c r="O386">
        <f>IF($B386=" ","",IF(ISERROR(1/VLOOKUP($B386,'Justerad allokering kvv'!$B$1:$AG$700,MATCH(O$1,'Justerad allokering kvv'!$B$1:$AF$1,0),FALSE)),VLOOKUP($B386,'Allokerad kvv'!$B$2:$AV$700,MATCH(O$1,'Allokerad kvv'!$B$1:$AV$1,0),FALSE),VLOOKUP($B386,'Justerad allokering kvv'!$B$1:$AG$700,MATCH(O$1,'Justerad allokering kvv'!$B$1:$AF$1,0),FALSE)))</f>
        <v>0</v>
      </c>
      <c r="P386">
        <f>IF($B386=" ","",IF(ISERROR(1/VLOOKUP($B386,'Justerad allokering kvv'!$B$1:$AG$700,MATCH(P$1,'Justerad allokering kvv'!$B$1:$AF$1,0),FALSE)),VLOOKUP($B386,'Allokerad kvv'!$B$2:$AV$700,MATCH(P$1,'Allokerad kvv'!$B$1:$AV$1,0),FALSE),VLOOKUP($B386,'Justerad allokering kvv'!$B$1:$AG$700,MATCH(P$1,'Justerad allokering kvv'!$B$1:$AF$1,0),FALSE)))</f>
        <v>0</v>
      </c>
      <c r="Q386">
        <f>IF($B386=" ","",IF(ISERROR(1/VLOOKUP($B386,'Justerad allokering kvv'!$B$1:$AG$700,MATCH(Q$1,'Justerad allokering kvv'!$B$1:$AF$1,0),FALSE)),VLOOKUP($B386,'Allokerad kvv'!$B$2:$AV$700,MATCH(Q$1,'Allokerad kvv'!$B$1:$AV$1,0),FALSE),VLOOKUP($B386,'Justerad allokering kvv'!$B$1:$AG$700,MATCH(Q$1,'Justerad allokering kvv'!$B$1:$AF$1,0),FALSE)))</f>
        <v>0</v>
      </c>
      <c r="R386">
        <f>IF($B386=" ","",IF(ISERROR(1/VLOOKUP($B386,'Justerad allokering kvv'!$B$1:$AG$700,MATCH(R$1,'Justerad allokering kvv'!$B$1:$AF$1,0),FALSE)),VLOOKUP($B386,'Allokerad kvv'!$B$2:$AV$700,MATCH(R$1,'Allokerad kvv'!$B$1:$AV$1,0),FALSE),VLOOKUP($B386,'Justerad allokering kvv'!$B$1:$AG$700,MATCH(R$1,'Justerad allokering kvv'!$B$1:$AF$1,0),FALSE)))</f>
        <v>0</v>
      </c>
      <c r="S386">
        <f>IF($B386=" ","",IF(ISERROR(1/VLOOKUP($B386,'Justerad allokering kvv'!$B$1:$AG$700,MATCH(S$1,'Justerad allokering kvv'!$B$1:$AF$1,0),FALSE)),VLOOKUP($B386,'Allokerad kvv'!$B$2:$AV$700,MATCH(S$1,'Allokerad kvv'!$B$1:$AV$1,0),FALSE),VLOOKUP($B386,'Justerad allokering kvv'!$B$1:$AG$700,MATCH(S$1,'Justerad allokering kvv'!$B$1:$AF$1,0),FALSE)))</f>
        <v>0</v>
      </c>
      <c r="T386">
        <f>IF($B386=" ","",IF(ISERROR(1/VLOOKUP($B386,'Justerad allokering kvv'!$B$1:$AG$700,MATCH(T$1,'Justerad allokering kvv'!$B$1:$AF$1,0),FALSE)),VLOOKUP($B386,'Allokerad kvv'!$B$2:$AV$700,MATCH(T$1,'Allokerad kvv'!$B$1:$AV$1,0),FALSE),VLOOKUP($B386,'Justerad allokering kvv'!$B$1:$AG$700,MATCH(T$1,'Justerad allokering kvv'!$B$1:$AF$1,0),FALSE)))</f>
        <v>0</v>
      </c>
      <c r="U386">
        <f>IF($B386=" ","",IF(ISERROR(1/VLOOKUP($B386,'Justerad allokering kvv'!$B$1:$AG$700,MATCH(U$1,'Justerad allokering kvv'!$B$1:$AF$1,0),FALSE)),VLOOKUP($B386,'Allokerad kvv'!$B$2:$AV$700,MATCH(U$1,'Allokerad kvv'!$B$1:$AV$1,0),FALSE),VLOOKUP($B386,'Justerad allokering kvv'!$B$1:$AG$700,MATCH(U$1,'Justerad allokering kvv'!$B$1:$AF$1,0),FALSE)))</f>
        <v>0</v>
      </c>
      <c r="V386">
        <f>IF($B386=" ","",IF(ISERROR(1/VLOOKUP($B386,'Justerad allokering kvv'!$B$1:$AG$700,MATCH(V$1,'Justerad allokering kvv'!$B$1:$AF$1,0),FALSE)),VLOOKUP($B386,'Allokerad kvv'!$B$2:$AV$700,MATCH(V$1,'Allokerad kvv'!$B$1:$AV$1,0),FALSE),VLOOKUP($B386,'Justerad allokering kvv'!$B$1:$AG$700,MATCH(V$1,'Justerad allokering kvv'!$B$1:$AF$1,0),FALSE)))</f>
        <v>0</v>
      </c>
      <c r="W386">
        <f>IF($B386=" ","",IF(ISERROR(1/VLOOKUP($B386,'Justerad allokering kvv'!$B$1:$AG$700,MATCH(W$1,'Justerad allokering kvv'!$B$1:$AF$1,0),FALSE)),VLOOKUP($B386,'Allokerad kvv'!$B$2:$AV$700,MATCH(W$1,'Allokerad kvv'!$B$1:$AV$1,0),FALSE),VLOOKUP($B386,'Justerad allokering kvv'!$B$1:$AG$700,MATCH(W$1,'Justerad allokering kvv'!$B$1:$AF$1,0),FALSE)))</f>
        <v>0</v>
      </c>
      <c r="X386">
        <f>IF($B386=" ","",IF(ISERROR(1/VLOOKUP($B386,'Justerad allokering kvv'!$B$1:$AG$700,MATCH(X$1,'Justerad allokering kvv'!$B$1:$AF$1,0),FALSE)),VLOOKUP($B386,'Allokerad kvv'!$B$2:$AV$700,MATCH(X$1,'Allokerad kvv'!$B$1:$AV$1,0),FALSE),VLOOKUP($B386,'Justerad allokering kvv'!$B$1:$AG$700,MATCH(X$1,'Justerad allokering kvv'!$B$1:$AF$1,0),FALSE)))</f>
        <v>0</v>
      </c>
      <c r="Y386">
        <f>IF($B386=" ","",IF(ISERROR(1/VLOOKUP($B386,'Justerad allokering kvv'!$B$1:$AG$700,MATCH(Y$1,'Justerad allokering kvv'!$B$1:$AF$1,0),FALSE)),VLOOKUP($B386,'Allokerad kvv'!$B$2:$AV$700,MATCH(Y$1,'Allokerad kvv'!$B$1:$AV$1,0),FALSE),VLOOKUP($B386,'Justerad allokering kvv'!$B$1:$AG$700,MATCH(Y$1,'Justerad allokering kvv'!$B$1:$AF$1,0),FALSE)))</f>
        <v>0</v>
      </c>
      <c r="AB386">
        <f>IFERROR(VLOOKUP($B386,Kraftvärmeprod!$B$1:$AO$424,MATCH("Tillförd energi från rökgaskondensering (GWh)",Kraftvärmeprod!$B$1:$AG$1,0),FALSE)/1,0)</f>
        <v>0</v>
      </c>
      <c r="AE386" s="122">
        <f t="shared" si="20"/>
        <v>0</v>
      </c>
      <c r="AG386">
        <f t="shared" si="21"/>
        <v>0</v>
      </c>
      <c r="AH386">
        <f t="shared" si="22"/>
        <v>0</v>
      </c>
      <c r="AI386" t="str">
        <f>IF(AH386=0,"",AH386/VLOOKUP(B386,Kraftvärmeprod!$B$1:$BC$480,MATCH("Summa tillförd energi exklusive rökgaskondensering",Kraftvärmeprod!$B$1:$BC$1,0),FALSE))</f>
        <v/>
      </c>
      <c r="AK386">
        <f t="shared" si="23"/>
        <v>0</v>
      </c>
    </row>
    <row r="387" spans="1:37" x14ac:dyDescent="0.25">
      <c r="A387" s="2" t="s">
        <v>571</v>
      </c>
      <c r="B387" s="2" t="s">
        <v>573</v>
      </c>
      <c r="C387">
        <f>IF($B387=" ","",IF(ISERROR(1/VLOOKUP($B387,'Justerad allokering kvv'!$B$1:$AG$700,MATCH(C$1,'Justerad allokering kvv'!$B$1:$AF$1,0),FALSE)),VLOOKUP($B387,'Allokerad kvv'!$B$2:$AV$700,MATCH(C$1,'Allokerad kvv'!$B$1:$AV$1,0),FALSE),VLOOKUP($B387,'Justerad allokering kvv'!$B$1:$AG$700,MATCH(C$1,'Justerad allokering kvv'!$B$1:$AF$1,0),FALSE)))</f>
        <v>0</v>
      </c>
      <c r="D387">
        <f>IF($B387=" ","",IF(ISERROR(1/VLOOKUP($B387,'Justerad allokering kvv'!$B$1:$AG$700,MATCH(D$1,'Justerad allokering kvv'!$B$1:$AF$1,0),FALSE)),VLOOKUP($B387,'Allokerad kvv'!$B$2:$AV$700,MATCH(D$1,'Allokerad kvv'!$B$1:$AV$1,0),FALSE),VLOOKUP($B387,'Justerad allokering kvv'!$B$1:$AG$700,MATCH(D$1,'Justerad allokering kvv'!$B$1:$AF$1,0),FALSE)))</f>
        <v>0</v>
      </c>
      <c r="E387">
        <f>IF($B387=" ","",IF(ISERROR(1/VLOOKUP($B387,'Justerad allokering kvv'!$B$1:$AG$700,MATCH(E$1,'Justerad allokering kvv'!$B$1:$AF$1,0),FALSE)),VLOOKUP($B387,'Allokerad kvv'!$B$2:$AV$700,MATCH(E$1,'Allokerad kvv'!$B$1:$AV$1,0),FALSE),VLOOKUP($B387,'Justerad allokering kvv'!$B$1:$AG$700,MATCH(E$1,'Justerad allokering kvv'!$B$1:$AF$1,0),FALSE)))</f>
        <v>21.235900000000001</v>
      </c>
      <c r="F387">
        <f>IF($B387=" ","",IF(ISERROR(1/VLOOKUP($B387,'Justerad allokering kvv'!$B$1:$AG$700,MATCH(F$1,'Justerad allokering kvv'!$B$1:$AF$1,0),FALSE)),VLOOKUP($B387,'Allokerad kvv'!$B$2:$AV$700,MATCH(F$1,'Allokerad kvv'!$B$1:$AV$1,0),FALSE),VLOOKUP($B387,'Justerad allokering kvv'!$B$1:$AG$700,MATCH(F$1,'Justerad allokering kvv'!$B$1:$AF$1,0),FALSE)))</f>
        <v>0</v>
      </c>
      <c r="G387">
        <f>IF($B387=" ","",IF(ISERROR(1/VLOOKUP($B387,'Justerad allokering kvv'!$B$1:$AG$700,MATCH(G$1,'Justerad allokering kvv'!$B$1:$AF$1,0),FALSE)),VLOOKUP($B387,'Allokerad kvv'!$B$2:$AV$700,MATCH(G$1,'Allokerad kvv'!$B$1:$AV$1,0),FALSE),VLOOKUP($B387,'Justerad allokering kvv'!$B$1:$AG$700,MATCH(G$1,'Justerad allokering kvv'!$B$1:$AF$1,0),FALSE)))</f>
        <v>0</v>
      </c>
      <c r="H387">
        <f>IF($B387=" ","",IF(ISERROR(1/VLOOKUP($B387,'Justerad allokering kvv'!$B$1:$AG$700,MATCH(H$1,'Justerad allokering kvv'!$B$1:$AF$1,0),FALSE)),VLOOKUP($B387,'Allokerad kvv'!$B$2:$AV$700,MATCH(H$1,'Allokerad kvv'!$B$1:$AV$1,0),FALSE),VLOOKUP($B387,'Justerad allokering kvv'!$B$1:$AG$700,MATCH(H$1,'Justerad allokering kvv'!$B$1:$AF$1,0),FALSE)))</f>
        <v>0</v>
      </c>
      <c r="I387">
        <f>IF($B387=" ","",IF(ISERROR(1/VLOOKUP($B387,'Justerad allokering kvv'!$B$1:$AG$700,MATCH(I$1,'Justerad allokering kvv'!$B$1:$AF$1,0),FALSE)),VLOOKUP($B387,'Allokerad kvv'!$B$2:$AV$700,MATCH(I$1,'Allokerad kvv'!$B$1:$AV$1,0),FALSE),VLOOKUP($B387,'Justerad allokering kvv'!$B$1:$AG$700,MATCH(I$1,'Justerad allokering kvv'!$B$1:$AF$1,0),FALSE)))</f>
        <v>0</v>
      </c>
      <c r="J387">
        <f>IF($B387=" ","",IF(ISERROR(1/VLOOKUP($B387,'Justerad allokering kvv'!$B$1:$AG$700,MATCH(J$1,'Justerad allokering kvv'!$B$1:$AF$1,0),FALSE)),VLOOKUP($B387,'Allokerad kvv'!$B$2:$AV$700,MATCH(J$1,'Allokerad kvv'!$B$1:$AV$1,0),FALSE),VLOOKUP($B387,'Justerad allokering kvv'!$B$1:$AG$700,MATCH(J$1,'Justerad allokering kvv'!$B$1:$AF$1,0),FALSE)))</f>
        <v>16.0776</v>
      </c>
      <c r="K387">
        <f>IF($B387=" ","",IF(ISERROR(1/VLOOKUP($B387,'Justerad allokering kvv'!$B$1:$AG$700,MATCH(K$1,'Justerad allokering kvv'!$B$1:$AF$1,0),FALSE)),VLOOKUP($B387,'Allokerad kvv'!$B$2:$AV$700,MATCH(K$1,'Allokerad kvv'!$B$1:$AV$1,0),FALSE),VLOOKUP($B387,'Justerad allokering kvv'!$B$1:$AG$700,MATCH(K$1,'Justerad allokering kvv'!$B$1:$AF$1,0),FALSE)))</f>
        <v>0</v>
      </c>
      <c r="L387">
        <f>IF($B387=" ","",IF(ISERROR(1/VLOOKUP($B387,'Justerad allokering kvv'!$B$1:$AG$700,MATCH(L$1,'Justerad allokering kvv'!$B$1:$AF$1,0),FALSE)),VLOOKUP($B387,'Allokerad kvv'!$B$2:$AV$700,MATCH(L$1,'Allokerad kvv'!$B$1:$AV$1,0),FALSE),VLOOKUP($B387,'Justerad allokering kvv'!$B$1:$AG$700,MATCH(L$1,'Justerad allokering kvv'!$B$1:$AF$1,0),FALSE)))</f>
        <v>0</v>
      </c>
      <c r="M387">
        <f>IF($B387=" ","",IF(ISERROR(1/VLOOKUP($B387,'Justerad allokering kvv'!$B$1:$AG$700,MATCH(M$1,'Justerad allokering kvv'!$B$1:$AF$1,0),FALSE)),VLOOKUP($B387,'Allokerad kvv'!$B$2:$AV$700,MATCH(M$1,'Allokerad kvv'!$B$1:$AV$1,0),FALSE),VLOOKUP($B387,'Justerad allokering kvv'!$B$1:$AG$700,MATCH(M$1,'Justerad allokering kvv'!$B$1:$AF$1,0),FALSE)))</f>
        <v>0</v>
      </c>
      <c r="N387">
        <f>IF($B387=" ","",IF(ISERROR(1/VLOOKUP($B387,'Justerad allokering kvv'!$B$1:$AG$700,MATCH(N$1,'Justerad allokering kvv'!$B$1:$AF$1,0),FALSE)),VLOOKUP($B387,'Allokerad kvv'!$B$2:$AV$700,MATCH(N$1,'Allokerad kvv'!$B$1:$AV$1,0),FALSE),VLOOKUP($B387,'Justerad allokering kvv'!$B$1:$AG$700,MATCH(N$1,'Justerad allokering kvv'!$B$1:$AF$1,0),FALSE)))</f>
        <v>11.6137</v>
      </c>
      <c r="O387">
        <f>IF($B387=" ","",IF(ISERROR(1/VLOOKUP($B387,'Justerad allokering kvv'!$B$1:$AG$700,MATCH(O$1,'Justerad allokering kvv'!$B$1:$AF$1,0),FALSE)),VLOOKUP($B387,'Allokerad kvv'!$B$2:$AV$700,MATCH(O$1,'Allokerad kvv'!$B$1:$AV$1,0),FALSE),VLOOKUP($B387,'Justerad allokering kvv'!$B$1:$AG$700,MATCH(O$1,'Justerad allokering kvv'!$B$1:$AF$1,0),FALSE)))</f>
        <v>0</v>
      </c>
      <c r="P387">
        <f>IF($B387=" ","",IF(ISERROR(1/VLOOKUP($B387,'Justerad allokering kvv'!$B$1:$AG$700,MATCH(P$1,'Justerad allokering kvv'!$B$1:$AF$1,0),FALSE)),VLOOKUP($B387,'Allokerad kvv'!$B$2:$AV$700,MATCH(P$1,'Allokerad kvv'!$B$1:$AV$1,0),FALSE),VLOOKUP($B387,'Justerad allokering kvv'!$B$1:$AG$700,MATCH(P$1,'Justerad allokering kvv'!$B$1:$AF$1,0),FALSE)))</f>
        <v>0</v>
      </c>
      <c r="Q387">
        <f>IF($B387=" ","",IF(ISERROR(1/VLOOKUP($B387,'Justerad allokering kvv'!$B$1:$AG$700,MATCH(Q$1,'Justerad allokering kvv'!$B$1:$AF$1,0),FALSE)),VLOOKUP($B387,'Allokerad kvv'!$B$2:$AV$700,MATCH(Q$1,'Allokerad kvv'!$B$1:$AV$1,0),FALSE),VLOOKUP($B387,'Justerad allokering kvv'!$B$1:$AG$700,MATCH(Q$1,'Justerad allokering kvv'!$B$1:$AF$1,0),FALSE)))</f>
        <v>0</v>
      </c>
      <c r="R387">
        <f>IF($B387=" ","",IF(ISERROR(1/VLOOKUP($B387,'Justerad allokering kvv'!$B$1:$AG$700,MATCH(R$1,'Justerad allokering kvv'!$B$1:$AF$1,0),FALSE)),VLOOKUP($B387,'Allokerad kvv'!$B$2:$AV$700,MATCH(R$1,'Allokerad kvv'!$B$1:$AV$1,0),FALSE),VLOOKUP($B387,'Justerad allokering kvv'!$B$1:$AG$700,MATCH(R$1,'Justerad allokering kvv'!$B$1:$AF$1,0),FALSE)))</f>
        <v>0</v>
      </c>
      <c r="S387">
        <f>IF($B387=" ","",IF(ISERROR(1/VLOOKUP($B387,'Justerad allokering kvv'!$B$1:$AG$700,MATCH(S$1,'Justerad allokering kvv'!$B$1:$AF$1,0),FALSE)),VLOOKUP($B387,'Allokerad kvv'!$B$2:$AV$700,MATCH(S$1,'Allokerad kvv'!$B$1:$AV$1,0),FALSE),VLOOKUP($B387,'Justerad allokering kvv'!$B$1:$AG$700,MATCH(S$1,'Justerad allokering kvv'!$B$1:$AF$1,0),FALSE)))</f>
        <v>0</v>
      </c>
      <c r="T387">
        <f>IF($B387=" ","",IF(ISERROR(1/VLOOKUP($B387,'Justerad allokering kvv'!$B$1:$AG$700,MATCH(T$1,'Justerad allokering kvv'!$B$1:$AF$1,0),FALSE)),VLOOKUP($B387,'Allokerad kvv'!$B$2:$AV$700,MATCH(T$1,'Allokerad kvv'!$B$1:$AV$1,0),FALSE),VLOOKUP($B387,'Justerad allokering kvv'!$B$1:$AG$700,MATCH(T$1,'Justerad allokering kvv'!$B$1:$AF$1,0),FALSE)))</f>
        <v>0</v>
      </c>
      <c r="U387">
        <f>IF($B387=" ","",IF(ISERROR(1/VLOOKUP($B387,'Justerad allokering kvv'!$B$1:$AG$700,MATCH(U$1,'Justerad allokering kvv'!$B$1:$AF$1,0),FALSE)),VLOOKUP($B387,'Allokerad kvv'!$B$2:$AV$700,MATCH(U$1,'Allokerad kvv'!$B$1:$AV$1,0),FALSE),VLOOKUP($B387,'Justerad allokering kvv'!$B$1:$AG$700,MATCH(U$1,'Justerad allokering kvv'!$B$1:$AF$1,0),FALSE)))</f>
        <v>0</v>
      </c>
      <c r="V387">
        <f>IF($B387=" ","",IF(ISERROR(1/VLOOKUP($B387,'Justerad allokering kvv'!$B$1:$AG$700,MATCH(V$1,'Justerad allokering kvv'!$B$1:$AF$1,0),FALSE)),VLOOKUP($B387,'Allokerad kvv'!$B$2:$AV$700,MATCH(V$1,'Allokerad kvv'!$B$1:$AV$1,0),FALSE),VLOOKUP($B387,'Justerad allokering kvv'!$B$1:$AG$700,MATCH(V$1,'Justerad allokering kvv'!$B$1:$AF$1,0),FALSE)))</f>
        <v>0</v>
      </c>
      <c r="W387">
        <f>IF($B387=" ","",IF(ISERROR(1/VLOOKUP($B387,'Justerad allokering kvv'!$B$1:$AG$700,MATCH(W$1,'Justerad allokering kvv'!$B$1:$AF$1,0),FALSE)),VLOOKUP($B387,'Allokerad kvv'!$B$2:$AV$700,MATCH(W$1,'Allokerad kvv'!$B$1:$AV$1,0),FALSE),VLOOKUP($B387,'Justerad allokering kvv'!$B$1:$AG$700,MATCH(W$1,'Justerad allokering kvv'!$B$1:$AF$1,0),FALSE)))</f>
        <v>0</v>
      </c>
      <c r="X387">
        <f>IF($B387=" ","",IF(ISERROR(1/VLOOKUP($B387,'Justerad allokering kvv'!$B$1:$AG$700,MATCH(X$1,'Justerad allokering kvv'!$B$1:$AF$1,0),FALSE)),VLOOKUP($B387,'Allokerad kvv'!$B$2:$AV$700,MATCH(X$1,'Allokerad kvv'!$B$1:$AV$1,0),FALSE),VLOOKUP($B387,'Justerad allokering kvv'!$B$1:$AG$700,MATCH(X$1,'Justerad allokering kvv'!$B$1:$AF$1,0),FALSE)))</f>
        <v>0</v>
      </c>
      <c r="Y387">
        <f>IF($B387=" ","",IF(ISERROR(1/VLOOKUP($B387,'Justerad allokering kvv'!$B$1:$AG$700,MATCH(Y$1,'Justerad allokering kvv'!$B$1:$AF$1,0),FALSE)),VLOOKUP($B387,'Allokerad kvv'!$B$2:$AV$700,MATCH(Y$1,'Allokerad kvv'!$B$1:$AV$1,0),FALSE),VLOOKUP($B387,'Justerad allokering kvv'!$B$1:$AG$700,MATCH(Y$1,'Justerad allokering kvv'!$B$1:$AF$1,0),FALSE)))</f>
        <v>0</v>
      </c>
      <c r="AB387">
        <f>IFERROR(VLOOKUP($B387,Kraftvärmeprod!$B$1:$AO$424,MATCH("Tillförd energi från rökgaskondensering (GWh)",Kraftvärmeprod!$B$1:$AG$1,0),FALSE)/1,0)</f>
        <v>16.818000000000001</v>
      </c>
      <c r="AE387" s="122">
        <f t="shared" ref="AE387:AE415" si="24">SUM(C387:AB387)</f>
        <v>65.745200000000011</v>
      </c>
      <c r="AG387">
        <f t="shared" ref="AG387:AG415" si="25">AE387-R387</f>
        <v>65.745200000000011</v>
      </c>
      <c r="AH387">
        <f t="shared" ref="AH387:AH415" si="26">AG387-AB387</f>
        <v>48.927200000000013</v>
      </c>
      <c r="AI387">
        <f>IF(AH387=0,"",AH387/VLOOKUP(B387,Kraftvärmeprod!$B$1:$BC$480,MATCH("Summa tillförd energi exklusive rökgaskondensering",Kraftvärmeprod!$B$1:$BC$1,0),FALSE))</f>
        <v>0.64957382969119259</v>
      </c>
      <c r="AK387">
        <f t="shared" ref="AK387:AK415" si="27">E387+F387+J387+M387+N387+P387+S387+T387+U387+V387+X387+Y387+L387</f>
        <v>48.927200000000006</v>
      </c>
    </row>
    <row r="388" spans="1:37" x14ac:dyDescent="0.25">
      <c r="A388" s="2" t="s">
        <v>574</v>
      </c>
      <c r="B388" s="2" t="s">
        <v>575</v>
      </c>
      <c r="C388">
        <f>IF($B388=" ","",IF(ISERROR(1/VLOOKUP($B388,'Justerad allokering kvv'!$B$1:$AG$700,MATCH(C$1,'Justerad allokering kvv'!$B$1:$AF$1,0),FALSE)),VLOOKUP($B388,'Allokerad kvv'!$B$2:$AV$700,MATCH(C$1,'Allokerad kvv'!$B$1:$AV$1,0),FALSE),VLOOKUP($B388,'Justerad allokering kvv'!$B$1:$AG$700,MATCH(C$1,'Justerad allokering kvv'!$B$1:$AF$1,0),FALSE)))</f>
        <v>0</v>
      </c>
      <c r="D388">
        <f>IF($B388=" ","",IF(ISERROR(1/VLOOKUP($B388,'Justerad allokering kvv'!$B$1:$AG$700,MATCH(D$1,'Justerad allokering kvv'!$B$1:$AF$1,0),FALSE)),VLOOKUP($B388,'Allokerad kvv'!$B$2:$AV$700,MATCH(D$1,'Allokerad kvv'!$B$1:$AV$1,0),FALSE),VLOOKUP($B388,'Justerad allokering kvv'!$B$1:$AG$700,MATCH(D$1,'Justerad allokering kvv'!$B$1:$AF$1,0),FALSE)))</f>
        <v>0</v>
      </c>
      <c r="E388">
        <f>IF($B388=" ","",IF(ISERROR(1/VLOOKUP($B388,'Justerad allokering kvv'!$B$1:$AG$700,MATCH(E$1,'Justerad allokering kvv'!$B$1:$AF$1,0),FALSE)),VLOOKUP($B388,'Allokerad kvv'!$B$2:$AV$700,MATCH(E$1,'Allokerad kvv'!$B$1:$AV$1,0),FALSE),VLOOKUP($B388,'Justerad allokering kvv'!$B$1:$AG$700,MATCH(E$1,'Justerad allokering kvv'!$B$1:$AF$1,0),FALSE)))</f>
        <v>0</v>
      </c>
      <c r="F388">
        <f>IF($B388=" ","",IF(ISERROR(1/VLOOKUP($B388,'Justerad allokering kvv'!$B$1:$AG$700,MATCH(F$1,'Justerad allokering kvv'!$B$1:$AF$1,0),FALSE)),VLOOKUP($B388,'Allokerad kvv'!$B$2:$AV$700,MATCH(F$1,'Allokerad kvv'!$B$1:$AV$1,0),FALSE),VLOOKUP($B388,'Justerad allokering kvv'!$B$1:$AG$700,MATCH(F$1,'Justerad allokering kvv'!$B$1:$AF$1,0),FALSE)))</f>
        <v>0</v>
      </c>
      <c r="G388">
        <f>IF($B388=" ","",IF(ISERROR(1/VLOOKUP($B388,'Justerad allokering kvv'!$B$1:$AG$700,MATCH(G$1,'Justerad allokering kvv'!$B$1:$AF$1,0),FALSE)),VLOOKUP($B388,'Allokerad kvv'!$B$2:$AV$700,MATCH(G$1,'Allokerad kvv'!$B$1:$AV$1,0),FALSE),VLOOKUP($B388,'Justerad allokering kvv'!$B$1:$AG$700,MATCH(G$1,'Justerad allokering kvv'!$B$1:$AF$1,0),FALSE)))</f>
        <v>0</v>
      </c>
      <c r="H388">
        <f>IF($B388=" ","",IF(ISERROR(1/VLOOKUP($B388,'Justerad allokering kvv'!$B$1:$AG$700,MATCH(H$1,'Justerad allokering kvv'!$B$1:$AF$1,0),FALSE)),VLOOKUP($B388,'Allokerad kvv'!$B$2:$AV$700,MATCH(H$1,'Allokerad kvv'!$B$1:$AV$1,0),FALSE),VLOOKUP($B388,'Justerad allokering kvv'!$B$1:$AG$700,MATCH(H$1,'Justerad allokering kvv'!$B$1:$AF$1,0),FALSE)))</f>
        <v>0</v>
      </c>
      <c r="I388">
        <f>IF($B388=" ","",IF(ISERROR(1/VLOOKUP($B388,'Justerad allokering kvv'!$B$1:$AG$700,MATCH(I$1,'Justerad allokering kvv'!$B$1:$AF$1,0),FALSE)),VLOOKUP($B388,'Allokerad kvv'!$B$2:$AV$700,MATCH(I$1,'Allokerad kvv'!$B$1:$AV$1,0),FALSE),VLOOKUP($B388,'Justerad allokering kvv'!$B$1:$AG$700,MATCH(I$1,'Justerad allokering kvv'!$B$1:$AF$1,0),FALSE)))</f>
        <v>0</v>
      </c>
      <c r="J388">
        <f>IF($B388=" ","",IF(ISERROR(1/VLOOKUP($B388,'Justerad allokering kvv'!$B$1:$AG$700,MATCH(J$1,'Justerad allokering kvv'!$B$1:$AF$1,0),FALSE)),VLOOKUP($B388,'Allokerad kvv'!$B$2:$AV$700,MATCH(J$1,'Allokerad kvv'!$B$1:$AV$1,0),FALSE),VLOOKUP($B388,'Justerad allokering kvv'!$B$1:$AG$700,MATCH(J$1,'Justerad allokering kvv'!$B$1:$AF$1,0),FALSE)))</f>
        <v>0</v>
      </c>
      <c r="K388">
        <f>IF($B388=" ","",IF(ISERROR(1/VLOOKUP($B388,'Justerad allokering kvv'!$B$1:$AG$700,MATCH(K$1,'Justerad allokering kvv'!$B$1:$AF$1,0),FALSE)),VLOOKUP($B388,'Allokerad kvv'!$B$2:$AV$700,MATCH(K$1,'Allokerad kvv'!$B$1:$AV$1,0),FALSE),VLOOKUP($B388,'Justerad allokering kvv'!$B$1:$AG$700,MATCH(K$1,'Justerad allokering kvv'!$B$1:$AF$1,0),FALSE)))</f>
        <v>0</v>
      </c>
      <c r="L388">
        <f>IF($B388=" ","",IF(ISERROR(1/VLOOKUP($B388,'Justerad allokering kvv'!$B$1:$AG$700,MATCH(L$1,'Justerad allokering kvv'!$B$1:$AF$1,0),FALSE)),VLOOKUP($B388,'Allokerad kvv'!$B$2:$AV$700,MATCH(L$1,'Allokerad kvv'!$B$1:$AV$1,0),FALSE),VLOOKUP($B388,'Justerad allokering kvv'!$B$1:$AG$700,MATCH(L$1,'Justerad allokering kvv'!$B$1:$AF$1,0),FALSE)))</f>
        <v>0</v>
      </c>
      <c r="M388">
        <f>IF($B388=" ","",IF(ISERROR(1/VLOOKUP($B388,'Justerad allokering kvv'!$B$1:$AG$700,MATCH(M$1,'Justerad allokering kvv'!$B$1:$AF$1,0),FALSE)),VLOOKUP($B388,'Allokerad kvv'!$B$2:$AV$700,MATCH(M$1,'Allokerad kvv'!$B$1:$AV$1,0),FALSE),VLOOKUP($B388,'Justerad allokering kvv'!$B$1:$AG$700,MATCH(M$1,'Justerad allokering kvv'!$B$1:$AF$1,0),FALSE)))</f>
        <v>0</v>
      </c>
      <c r="N388">
        <f>IF($B388=" ","",IF(ISERROR(1/VLOOKUP($B388,'Justerad allokering kvv'!$B$1:$AG$700,MATCH(N$1,'Justerad allokering kvv'!$B$1:$AF$1,0),FALSE)),VLOOKUP($B388,'Allokerad kvv'!$B$2:$AV$700,MATCH(N$1,'Allokerad kvv'!$B$1:$AV$1,0),FALSE),VLOOKUP($B388,'Justerad allokering kvv'!$B$1:$AG$700,MATCH(N$1,'Justerad allokering kvv'!$B$1:$AF$1,0),FALSE)))</f>
        <v>0</v>
      </c>
      <c r="O388">
        <f>IF($B388=" ","",IF(ISERROR(1/VLOOKUP($B388,'Justerad allokering kvv'!$B$1:$AG$700,MATCH(O$1,'Justerad allokering kvv'!$B$1:$AF$1,0),FALSE)),VLOOKUP($B388,'Allokerad kvv'!$B$2:$AV$700,MATCH(O$1,'Allokerad kvv'!$B$1:$AV$1,0),FALSE),VLOOKUP($B388,'Justerad allokering kvv'!$B$1:$AG$700,MATCH(O$1,'Justerad allokering kvv'!$B$1:$AF$1,0),FALSE)))</f>
        <v>0</v>
      </c>
      <c r="P388">
        <f>IF($B388=" ","",IF(ISERROR(1/VLOOKUP($B388,'Justerad allokering kvv'!$B$1:$AG$700,MATCH(P$1,'Justerad allokering kvv'!$B$1:$AF$1,0),FALSE)),VLOOKUP($B388,'Allokerad kvv'!$B$2:$AV$700,MATCH(P$1,'Allokerad kvv'!$B$1:$AV$1,0),FALSE),VLOOKUP($B388,'Justerad allokering kvv'!$B$1:$AG$700,MATCH(P$1,'Justerad allokering kvv'!$B$1:$AF$1,0),FALSE)))</f>
        <v>0</v>
      </c>
      <c r="Q388">
        <f>IF($B388=" ","",IF(ISERROR(1/VLOOKUP($B388,'Justerad allokering kvv'!$B$1:$AG$700,MATCH(Q$1,'Justerad allokering kvv'!$B$1:$AF$1,0),FALSE)),VLOOKUP($B388,'Allokerad kvv'!$B$2:$AV$700,MATCH(Q$1,'Allokerad kvv'!$B$1:$AV$1,0),FALSE),VLOOKUP($B388,'Justerad allokering kvv'!$B$1:$AG$700,MATCH(Q$1,'Justerad allokering kvv'!$B$1:$AF$1,0),FALSE)))</f>
        <v>0</v>
      </c>
      <c r="R388">
        <f>IF($B388=" ","",IF(ISERROR(1/VLOOKUP($B388,'Justerad allokering kvv'!$B$1:$AG$700,MATCH(R$1,'Justerad allokering kvv'!$B$1:$AF$1,0),FALSE)),VLOOKUP($B388,'Allokerad kvv'!$B$2:$AV$700,MATCH(R$1,'Allokerad kvv'!$B$1:$AV$1,0),FALSE),VLOOKUP($B388,'Justerad allokering kvv'!$B$1:$AG$700,MATCH(R$1,'Justerad allokering kvv'!$B$1:$AF$1,0),FALSE)))</f>
        <v>0</v>
      </c>
      <c r="S388">
        <f>IF($B388=" ","",IF(ISERROR(1/VLOOKUP($B388,'Justerad allokering kvv'!$B$1:$AG$700,MATCH(S$1,'Justerad allokering kvv'!$B$1:$AF$1,0),FALSE)),VLOOKUP($B388,'Allokerad kvv'!$B$2:$AV$700,MATCH(S$1,'Allokerad kvv'!$B$1:$AV$1,0),FALSE),VLOOKUP($B388,'Justerad allokering kvv'!$B$1:$AG$700,MATCH(S$1,'Justerad allokering kvv'!$B$1:$AF$1,0),FALSE)))</f>
        <v>0</v>
      </c>
      <c r="T388">
        <f>IF($B388=" ","",IF(ISERROR(1/VLOOKUP($B388,'Justerad allokering kvv'!$B$1:$AG$700,MATCH(T$1,'Justerad allokering kvv'!$B$1:$AF$1,0),FALSE)),VLOOKUP($B388,'Allokerad kvv'!$B$2:$AV$700,MATCH(T$1,'Allokerad kvv'!$B$1:$AV$1,0),FALSE),VLOOKUP($B388,'Justerad allokering kvv'!$B$1:$AG$700,MATCH(T$1,'Justerad allokering kvv'!$B$1:$AF$1,0),FALSE)))</f>
        <v>0</v>
      </c>
      <c r="U388">
        <f>IF($B388=" ","",IF(ISERROR(1/VLOOKUP($B388,'Justerad allokering kvv'!$B$1:$AG$700,MATCH(U$1,'Justerad allokering kvv'!$B$1:$AF$1,0),FALSE)),VLOOKUP($B388,'Allokerad kvv'!$B$2:$AV$700,MATCH(U$1,'Allokerad kvv'!$B$1:$AV$1,0),FALSE),VLOOKUP($B388,'Justerad allokering kvv'!$B$1:$AG$700,MATCH(U$1,'Justerad allokering kvv'!$B$1:$AF$1,0),FALSE)))</f>
        <v>0</v>
      </c>
      <c r="V388">
        <f>IF($B388=" ","",IF(ISERROR(1/VLOOKUP($B388,'Justerad allokering kvv'!$B$1:$AG$700,MATCH(V$1,'Justerad allokering kvv'!$B$1:$AF$1,0),FALSE)),VLOOKUP($B388,'Allokerad kvv'!$B$2:$AV$700,MATCH(V$1,'Allokerad kvv'!$B$1:$AV$1,0),FALSE),VLOOKUP($B388,'Justerad allokering kvv'!$B$1:$AG$700,MATCH(V$1,'Justerad allokering kvv'!$B$1:$AF$1,0),FALSE)))</f>
        <v>0</v>
      </c>
      <c r="W388">
        <f>IF($B388=" ","",IF(ISERROR(1/VLOOKUP($B388,'Justerad allokering kvv'!$B$1:$AG$700,MATCH(W$1,'Justerad allokering kvv'!$B$1:$AF$1,0),FALSE)),VLOOKUP($B388,'Allokerad kvv'!$B$2:$AV$700,MATCH(W$1,'Allokerad kvv'!$B$1:$AV$1,0),FALSE),VLOOKUP($B388,'Justerad allokering kvv'!$B$1:$AG$700,MATCH(W$1,'Justerad allokering kvv'!$B$1:$AF$1,0),FALSE)))</f>
        <v>0</v>
      </c>
      <c r="X388">
        <f>IF($B388=" ","",IF(ISERROR(1/VLOOKUP($B388,'Justerad allokering kvv'!$B$1:$AG$700,MATCH(X$1,'Justerad allokering kvv'!$B$1:$AF$1,0),FALSE)),VLOOKUP($B388,'Allokerad kvv'!$B$2:$AV$700,MATCH(X$1,'Allokerad kvv'!$B$1:$AV$1,0),FALSE),VLOOKUP($B388,'Justerad allokering kvv'!$B$1:$AG$700,MATCH(X$1,'Justerad allokering kvv'!$B$1:$AF$1,0),FALSE)))</f>
        <v>0</v>
      </c>
      <c r="Y388">
        <f>IF($B388=" ","",IF(ISERROR(1/VLOOKUP($B388,'Justerad allokering kvv'!$B$1:$AG$700,MATCH(Y$1,'Justerad allokering kvv'!$B$1:$AF$1,0),FALSE)),VLOOKUP($B388,'Allokerad kvv'!$B$2:$AV$700,MATCH(Y$1,'Allokerad kvv'!$B$1:$AV$1,0),FALSE),VLOOKUP($B388,'Justerad allokering kvv'!$B$1:$AG$700,MATCH(Y$1,'Justerad allokering kvv'!$B$1:$AF$1,0),FALSE)))</f>
        <v>0</v>
      </c>
      <c r="AB388">
        <f>IFERROR(VLOOKUP($B388,Kraftvärmeprod!$B$1:$AO$424,MATCH("Tillförd energi från rökgaskondensering (GWh)",Kraftvärmeprod!$B$1:$AG$1,0),FALSE)/1,0)</f>
        <v>0</v>
      </c>
      <c r="AE388" s="122">
        <f t="shared" si="24"/>
        <v>0</v>
      </c>
      <c r="AG388">
        <f t="shared" si="25"/>
        <v>0</v>
      </c>
      <c r="AH388">
        <f t="shared" si="26"/>
        <v>0</v>
      </c>
      <c r="AI388" t="str">
        <f>IF(AH388=0,"",AH388/VLOOKUP(B388,Kraftvärmeprod!$B$1:$BC$480,MATCH("Summa tillförd energi exklusive rökgaskondensering",Kraftvärmeprod!$B$1:$BC$1,0),FALSE))</f>
        <v/>
      </c>
      <c r="AK388">
        <f t="shared" si="27"/>
        <v>0</v>
      </c>
    </row>
    <row r="389" spans="1:37" x14ac:dyDescent="0.25">
      <c r="A389" s="2" t="s">
        <v>574</v>
      </c>
      <c r="B389" s="2" t="s">
        <v>576</v>
      </c>
      <c r="C389">
        <f>IF($B389=" ","",IF(ISERROR(1/VLOOKUP($B389,'Justerad allokering kvv'!$B$1:$AG$700,MATCH(C$1,'Justerad allokering kvv'!$B$1:$AF$1,0),FALSE)),VLOOKUP($B389,'Allokerad kvv'!$B$2:$AV$700,MATCH(C$1,'Allokerad kvv'!$B$1:$AV$1,0),FALSE),VLOOKUP($B389,'Justerad allokering kvv'!$B$1:$AG$700,MATCH(C$1,'Justerad allokering kvv'!$B$1:$AF$1,0),FALSE)))</f>
        <v>0</v>
      </c>
      <c r="D389">
        <f>IF($B389=" ","",IF(ISERROR(1/VLOOKUP($B389,'Justerad allokering kvv'!$B$1:$AG$700,MATCH(D$1,'Justerad allokering kvv'!$B$1:$AF$1,0),FALSE)),VLOOKUP($B389,'Allokerad kvv'!$B$2:$AV$700,MATCH(D$1,'Allokerad kvv'!$B$1:$AV$1,0),FALSE),VLOOKUP($B389,'Justerad allokering kvv'!$B$1:$AG$700,MATCH(D$1,'Justerad allokering kvv'!$B$1:$AF$1,0),FALSE)))</f>
        <v>0</v>
      </c>
      <c r="E389">
        <f>IF($B389=" ","",IF(ISERROR(1/VLOOKUP($B389,'Justerad allokering kvv'!$B$1:$AG$700,MATCH(E$1,'Justerad allokering kvv'!$B$1:$AF$1,0),FALSE)),VLOOKUP($B389,'Allokerad kvv'!$B$2:$AV$700,MATCH(E$1,'Allokerad kvv'!$B$1:$AV$1,0),FALSE),VLOOKUP($B389,'Justerad allokering kvv'!$B$1:$AG$700,MATCH(E$1,'Justerad allokering kvv'!$B$1:$AF$1,0),FALSE)))</f>
        <v>0</v>
      </c>
      <c r="F389">
        <f>IF($B389=" ","",IF(ISERROR(1/VLOOKUP($B389,'Justerad allokering kvv'!$B$1:$AG$700,MATCH(F$1,'Justerad allokering kvv'!$B$1:$AF$1,0),FALSE)),VLOOKUP($B389,'Allokerad kvv'!$B$2:$AV$700,MATCH(F$1,'Allokerad kvv'!$B$1:$AV$1,0),FALSE),VLOOKUP($B389,'Justerad allokering kvv'!$B$1:$AG$700,MATCH(F$1,'Justerad allokering kvv'!$B$1:$AF$1,0),FALSE)))</f>
        <v>0</v>
      </c>
      <c r="G389">
        <f>IF($B389=" ","",IF(ISERROR(1/VLOOKUP($B389,'Justerad allokering kvv'!$B$1:$AG$700,MATCH(G$1,'Justerad allokering kvv'!$B$1:$AF$1,0),FALSE)),VLOOKUP($B389,'Allokerad kvv'!$B$2:$AV$700,MATCH(G$1,'Allokerad kvv'!$B$1:$AV$1,0),FALSE),VLOOKUP($B389,'Justerad allokering kvv'!$B$1:$AG$700,MATCH(G$1,'Justerad allokering kvv'!$B$1:$AF$1,0),FALSE)))</f>
        <v>0</v>
      </c>
      <c r="H389">
        <f>IF($B389=" ","",IF(ISERROR(1/VLOOKUP($B389,'Justerad allokering kvv'!$B$1:$AG$700,MATCH(H$1,'Justerad allokering kvv'!$B$1:$AF$1,0),FALSE)),VLOOKUP($B389,'Allokerad kvv'!$B$2:$AV$700,MATCH(H$1,'Allokerad kvv'!$B$1:$AV$1,0),FALSE),VLOOKUP($B389,'Justerad allokering kvv'!$B$1:$AG$700,MATCH(H$1,'Justerad allokering kvv'!$B$1:$AF$1,0),FALSE)))</f>
        <v>0</v>
      </c>
      <c r="I389">
        <f>IF($B389=" ","",IF(ISERROR(1/VLOOKUP($B389,'Justerad allokering kvv'!$B$1:$AG$700,MATCH(I$1,'Justerad allokering kvv'!$B$1:$AF$1,0),FALSE)),VLOOKUP($B389,'Allokerad kvv'!$B$2:$AV$700,MATCH(I$1,'Allokerad kvv'!$B$1:$AV$1,0),FALSE),VLOOKUP($B389,'Justerad allokering kvv'!$B$1:$AG$700,MATCH(I$1,'Justerad allokering kvv'!$B$1:$AF$1,0),FALSE)))</f>
        <v>0</v>
      </c>
      <c r="J389">
        <f>IF($B389=" ","",IF(ISERROR(1/VLOOKUP($B389,'Justerad allokering kvv'!$B$1:$AG$700,MATCH(J$1,'Justerad allokering kvv'!$B$1:$AF$1,0),FALSE)),VLOOKUP($B389,'Allokerad kvv'!$B$2:$AV$700,MATCH(J$1,'Allokerad kvv'!$B$1:$AV$1,0),FALSE),VLOOKUP($B389,'Justerad allokering kvv'!$B$1:$AG$700,MATCH(J$1,'Justerad allokering kvv'!$B$1:$AF$1,0),FALSE)))</f>
        <v>0</v>
      </c>
      <c r="K389">
        <f>IF($B389=" ","",IF(ISERROR(1/VLOOKUP($B389,'Justerad allokering kvv'!$B$1:$AG$700,MATCH(K$1,'Justerad allokering kvv'!$B$1:$AF$1,0),FALSE)),VLOOKUP($B389,'Allokerad kvv'!$B$2:$AV$700,MATCH(K$1,'Allokerad kvv'!$B$1:$AV$1,0),FALSE),VLOOKUP($B389,'Justerad allokering kvv'!$B$1:$AG$700,MATCH(K$1,'Justerad allokering kvv'!$B$1:$AF$1,0),FALSE)))</f>
        <v>0</v>
      </c>
      <c r="L389">
        <f>IF($B389=" ","",IF(ISERROR(1/VLOOKUP($B389,'Justerad allokering kvv'!$B$1:$AG$700,MATCH(L$1,'Justerad allokering kvv'!$B$1:$AF$1,0),FALSE)),VLOOKUP($B389,'Allokerad kvv'!$B$2:$AV$700,MATCH(L$1,'Allokerad kvv'!$B$1:$AV$1,0),FALSE),VLOOKUP($B389,'Justerad allokering kvv'!$B$1:$AG$700,MATCH(L$1,'Justerad allokering kvv'!$B$1:$AF$1,0),FALSE)))</f>
        <v>0</v>
      </c>
      <c r="M389">
        <f>IF($B389=" ","",IF(ISERROR(1/VLOOKUP($B389,'Justerad allokering kvv'!$B$1:$AG$700,MATCH(M$1,'Justerad allokering kvv'!$B$1:$AF$1,0),FALSE)),VLOOKUP($B389,'Allokerad kvv'!$B$2:$AV$700,MATCH(M$1,'Allokerad kvv'!$B$1:$AV$1,0),FALSE),VLOOKUP($B389,'Justerad allokering kvv'!$B$1:$AG$700,MATCH(M$1,'Justerad allokering kvv'!$B$1:$AF$1,0),FALSE)))</f>
        <v>0</v>
      </c>
      <c r="N389">
        <f>IF($B389=" ","",IF(ISERROR(1/VLOOKUP($B389,'Justerad allokering kvv'!$B$1:$AG$700,MATCH(N$1,'Justerad allokering kvv'!$B$1:$AF$1,0),FALSE)),VLOOKUP($B389,'Allokerad kvv'!$B$2:$AV$700,MATCH(N$1,'Allokerad kvv'!$B$1:$AV$1,0),FALSE),VLOOKUP($B389,'Justerad allokering kvv'!$B$1:$AG$700,MATCH(N$1,'Justerad allokering kvv'!$B$1:$AF$1,0),FALSE)))</f>
        <v>0</v>
      </c>
      <c r="O389">
        <f>IF($B389=" ","",IF(ISERROR(1/VLOOKUP($B389,'Justerad allokering kvv'!$B$1:$AG$700,MATCH(O$1,'Justerad allokering kvv'!$B$1:$AF$1,0),FALSE)),VLOOKUP($B389,'Allokerad kvv'!$B$2:$AV$700,MATCH(O$1,'Allokerad kvv'!$B$1:$AV$1,0),FALSE),VLOOKUP($B389,'Justerad allokering kvv'!$B$1:$AG$700,MATCH(O$1,'Justerad allokering kvv'!$B$1:$AF$1,0),FALSE)))</f>
        <v>0</v>
      </c>
      <c r="P389">
        <f>IF($B389=" ","",IF(ISERROR(1/VLOOKUP($B389,'Justerad allokering kvv'!$B$1:$AG$700,MATCH(P$1,'Justerad allokering kvv'!$B$1:$AF$1,0),FALSE)),VLOOKUP($B389,'Allokerad kvv'!$B$2:$AV$700,MATCH(P$1,'Allokerad kvv'!$B$1:$AV$1,0),FALSE),VLOOKUP($B389,'Justerad allokering kvv'!$B$1:$AG$700,MATCH(P$1,'Justerad allokering kvv'!$B$1:$AF$1,0),FALSE)))</f>
        <v>0</v>
      </c>
      <c r="Q389">
        <f>IF($B389=" ","",IF(ISERROR(1/VLOOKUP($B389,'Justerad allokering kvv'!$B$1:$AG$700,MATCH(Q$1,'Justerad allokering kvv'!$B$1:$AF$1,0),FALSE)),VLOOKUP($B389,'Allokerad kvv'!$B$2:$AV$700,MATCH(Q$1,'Allokerad kvv'!$B$1:$AV$1,0),FALSE),VLOOKUP($B389,'Justerad allokering kvv'!$B$1:$AG$700,MATCH(Q$1,'Justerad allokering kvv'!$B$1:$AF$1,0),FALSE)))</f>
        <v>0</v>
      </c>
      <c r="R389">
        <f>IF($B389=" ","",IF(ISERROR(1/VLOOKUP($B389,'Justerad allokering kvv'!$B$1:$AG$700,MATCH(R$1,'Justerad allokering kvv'!$B$1:$AF$1,0),FALSE)),VLOOKUP($B389,'Allokerad kvv'!$B$2:$AV$700,MATCH(R$1,'Allokerad kvv'!$B$1:$AV$1,0),FALSE),VLOOKUP($B389,'Justerad allokering kvv'!$B$1:$AG$700,MATCH(R$1,'Justerad allokering kvv'!$B$1:$AF$1,0),FALSE)))</f>
        <v>0</v>
      </c>
      <c r="S389">
        <f>IF($B389=" ","",IF(ISERROR(1/VLOOKUP($B389,'Justerad allokering kvv'!$B$1:$AG$700,MATCH(S$1,'Justerad allokering kvv'!$B$1:$AF$1,0),FALSE)),VLOOKUP($B389,'Allokerad kvv'!$B$2:$AV$700,MATCH(S$1,'Allokerad kvv'!$B$1:$AV$1,0),FALSE),VLOOKUP($B389,'Justerad allokering kvv'!$B$1:$AG$700,MATCH(S$1,'Justerad allokering kvv'!$B$1:$AF$1,0),FALSE)))</f>
        <v>0</v>
      </c>
      <c r="T389">
        <f>IF($B389=" ","",IF(ISERROR(1/VLOOKUP($B389,'Justerad allokering kvv'!$B$1:$AG$700,MATCH(T$1,'Justerad allokering kvv'!$B$1:$AF$1,0),FALSE)),VLOOKUP($B389,'Allokerad kvv'!$B$2:$AV$700,MATCH(T$1,'Allokerad kvv'!$B$1:$AV$1,0),FALSE),VLOOKUP($B389,'Justerad allokering kvv'!$B$1:$AG$700,MATCH(T$1,'Justerad allokering kvv'!$B$1:$AF$1,0),FALSE)))</f>
        <v>0</v>
      </c>
      <c r="U389">
        <f>IF($B389=" ","",IF(ISERROR(1/VLOOKUP($B389,'Justerad allokering kvv'!$B$1:$AG$700,MATCH(U$1,'Justerad allokering kvv'!$B$1:$AF$1,0),FALSE)),VLOOKUP($B389,'Allokerad kvv'!$B$2:$AV$700,MATCH(U$1,'Allokerad kvv'!$B$1:$AV$1,0),FALSE),VLOOKUP($B389,'Justerad allokering kvv'!$B$1:$AG$700,MATCH(U$1,'Justerad allokering kvv'!$B$1:$AF$1,0),FALSE)))</f>
        <v>0</v>
      </c>
      <c r="V389">
        <f>IF($B389=" ","",IF(ISERROR(1/VLOOKUP($B389,'Justerad allokering kvv'!$B$1:$AG$700,MATCH(V$1,'Justerad allokering kvv'!$B$1:$AF$1,0),FALSE)),VLOOKUP($B389,'Allokerad kvv'!$B$2:$AV$700,MATCH(V$1,'Allokerad kvv'!$B$1:$AV$1,0),FALSE),VLOOKUP($B389,'Justerad allokering kvv'!$B$1:$AG$700,MATCH(V$1,'Justerad allokering kvv'!$B$1:$AF$1,0),FALSE)))</f>
        <v>0</v>
      </c>
      <c r="W389">
        <f>IF($B389=" ","",IF(ISERROR(1/VLOOKUP($B389,'Justerad allokering kvv'!$B$1:$AG$700,MATCH(W$1,'Justerad allokering kvv'!$B$1:$AF$1,0),FALSE)),VLOOKUP($B389,'Allokerad kvv'!$B$2:$AV$700,MATCH(W$1,'Allokerad kvv'!$B$1:$AV$1,0),FALSE),VLOOKUP($B389,'Justerad allokering kvv'!$B$1:$AG$700,MATCH(W$1,'Justerad allokering kvv'!$B$1:$AF$1,0),FALSE)))</f>
        <v>0</v>
      </c>
      <c r="X389">
        <f>IF($B389=" ","",IF(ISERROR(1/VLOOKUP($B389,'Justerad allokering kvv'!$B$1:$AG$700,MATCH(X$1,'Justerad allokering kvv'!$B$1:$AF$1,0),FALSE)),VLOOKUP($B389,'Allokerad kvv'!$B$2:$AV$700,MATCH(X$1,'Allokerad kvv'!$B$1:$AV$1,0),FALSE),VLOOKUP($B389,'Justerad allokering kvv'!$B$1:$AG$700,MATCH(X$1,'Justerad allokering kvv'!$B$1:$AF$1,0),FALSE)))</f>
        <v>0</v>
      </c>
      <c r="Y389">
        <f>IF($B389=" ","",IF(ISERROR(1/VLOOKUP($B389,'Justerad allokering kvv'!$B$1:$AG$700,MATCH(Y$1,'Justerad allokering kvv'!$B$1:$AF$1,0),FALSE)),VLOOKUP($B389,'Allokerad kvv'!$B$2:$AV$700,MATCH(Y$1,'Allokerad kvv'!$B$1:$AV$1,0),FALSE),VLOOKUP($B389,'Justerad allokering kvv'!$B$1:$AG$700,MATCH(Y$1,'Justerad allokering kvv'!$B$1:$AF$1,0),FALSE)))</f>
        <v>0</v>
      </c>
      <c r="AB389">
        <f>IFERROR(VLOOKUP($B389,Kraftvärmeprod!$B$1:$AO$424,MATCH("Tillförd energi från rökgaskondensering (GWh)",Kraftvärmeprod!$B$1:$AG$1,0),FALSE)/1,0)</f>
        <v>0</v>
      </c>
      <c r="AE389" s="122">
        <f t="shared" si="24"/>
        <v>0</v>
      </c>
      <c r="AG389">
        <f t="shared" si="25"/>
        <v>0</v>
      </c>
      <c r="AH389">
        <f t="shared" si="26"/>
        <v>0</v>
      </c>
      <c r="AI389" t="str">
        <f>IF(AH389=0,"",AH389/VLOOKUP(B389,Kraftvärmeprod!$B$1:$BC$480,MATCH("Summa tillförd energi exklusive rökgaskondensering",Kraftvärmeprod!$B$1:$BC$1,0),FALSE))</f>
        <v/>
      </c>
      <c r="AK389">
        <f t="shared" si="27"/>
        <v>0</v>
      </c>
    </row>
    <row r="390" spans="1:37" x14ac:dyDescent="0.25">
      <c r="A390" s="2" t="s">
        <v>574</v>
      </c>
      <c r="B390" s="2" t="s">
        <v>577</v>
      </c>
      <c r="C390">
        <f>IF($B390=" ","",IF(ISERROR(1/VLOOKUP($B390,'Justerad allokering kvv'!$B$1:$AG$700,MATCH(C$1,'Justerad allokering kvv'!$B$1:$AF$1,0),FALSE)),VLOOKUP($B390,'Allokerad kvv'!$B$2:$AV$700,MATCH(C$1,'Allokerad kvv'!$B$1:$AV$1,0),FALSE),VLOOKUP($B390,'Justerad allokering kvv'!$B$1:$AG$700,MATCH(C$1,'Justerad allokering kvv'!$B$1:$AF$1,0),FALSE)))</f>
        <v>0</v>
      </c>
      <c r="D390">
        <f>IF($B390=" ","",IF(ISERROR(1/VLOOKUP($B390,'Justerad allokering kvv'!$B$1:$AG$700,MATCH(D$1,'Justerad allokering kvv'!$B$1:$AF$1,0),FALSE)),VLOOKUP($B390,'Allokerad kvv'!$B$2:$AV$700,MATCH(D$1,'Allokerad kvv'!$B$1:$AV$1,0),FALSE),VLOOKUP($B390,'Justerad allokering kvv'!$B$1:$AG$700,MATCH(D$1,'Justerad allokering kvv'!$B$1:$AF$1,0),FALSE)))</f>
        <v>0</v>
      </c>
      <c r="E390">
        <f>IF($B390=" ","",IF(ISERROR(1/VLOOKUP($B390,'Justerad allokering kvv'!$B$1:$AG$700,MATCH(E$1,'Justerad allokering kvv'!$B$1:$AF$1,0),FALSE)),VLOOKUP($B390,'Allokerad kvv'!$B$2:$AV$700,MATCH(E$1,'Allokerad kvv'!$B$1:$AV$1,0),FALSE),VLOOKUP($B390,'Justerad allokering kvv'!$B$1:$AG$700,MATCH(E$1,'Justerad allokering kvv'!$B$1:$AF$1,0),FALSE)))</f>
        <v>0</v>
      </c>
      <c r="F390">
        <f>IF($B390=" ","",IF(ISERROR(1/VLOOKUP($B390,'Justerad allokering kvv'!$B$1:$AG$700,MATCH(F$1,'Justerad allokering kvv'!$B$1:$AF$1,0),FALSE)),VLOOKUP($B390,'Allokerad kvv'!$B$2:$AV$700,MATCH(F$1,'Allokerad kvv'!$B$1:$AV$1,0),FALSE),VLOOKUP($B390,'Justerad allokering kvv'!$B$1:$AG$700,MATCH(F$1,'Justerad allokering kvv'!$B$1:$AF$1,0),FALSE)))</f>
        <v>0</v>
      </c>
      <c r="G390">
        <f>IF($B390=" ","",IF(ISERROR(1/VLOOKUP($B390,'Justerad allokering kvv'!$B$1:$AG$700,MATCH(G$1,'Justerad allokering kvv'!$B$1:$AF$1,0),FALSE)),VLOOKUP($B390,'Allokerad kvv'!$B$2:$AV$700,MATCH(G$1,'Allokerad kvv'!$B$1:$AV$1,0),FALSE),VLOOKUP($B390,'Justerad allokering kvv'!$B$1:$AG$700,MATCH(G$1,'Justerad allokering kvv'!$B$1:$AF$1,0),FALSE)))</f>
        <v>0</v>
      </c>
      <c r="H390">
        <f>IF($B390=" ","",IF(ISERROR(1/VLOOKUP($B390,'Justerad allokering kvv'!$B$1:$AG$700,MATCH(H$1,'Justerad allokering kvv'!$B$1:$AF$1,0),FALSE)),VLOOKUP($B390,'Allokerad kvv'!$B$2:$AV$700,MATCH(H$1,'Allokerad kvv'!$B$1:$AV$1,0),FALSE),VLOOKUP($B390,'Justerad allokering kvv'!$B$1:$AG$700,MATCH(H$1,'Justerad allokering kvv'!$B$1:$AF$1,0),FALSE)))</f>
        <v>0</v>
      </c>
      <c r="I390">
        <f>IF($B390=" ","",IF(ISERROR(1/VLOOKUP($B390,'Justerad allokering kvv'!$B$1:$AG$700,MATCH(I$1,'Justerad allokering kvv'!$B$1:$AF$1,0),FALSE)),VLOOKUP($B390,'Allokerad kvv'!$B$2:$AV$700,MATCH(I$1,'Allokerad kvv'!$B$1:$AV$1,0),FALSE),VLOOKUP($B390,'Justerad allokering kvv'!$B$1:$AG$700,MATCH(I$1,'Justerad allokering kvv'!$B$1:$AF$1,0),FALSE)))</f>
        <v>0</v>
      </c>
      <c r="J390">
        <f>IF($B390=" ","",IF(ISERROR(1/VLOOKUP($B390,'Justerad allokering kvv'!$B$1:$AG$700,MATCH(J$1,'Justerad allokering kvv'!$B$1:$AF$1,0),FALSE)),VLOOKUP($B390,'Allokerad kvv'!$B$2:$AV$700,MATCH(J$1,'Allokerad kvv'!$B$1:$AV$1,0),FALSE),VLOOKUP($B390,'Justerad allokering kvv'!$B$1:$AG$700,MATCH(J$1,'Justerad allokering kvv'!$B$1:$AF$1,0),FALSE)))</f>
        <v>0</v>
      </c>
      <c r="K390">
        <f>IF($B390=" ","",IF(ISERROR(1/VLOOKUP($B390,'Justerad allokering kvv'!$B$1:$AG$700,MATCH(K$1,'Justerad allokering kvv'!$B$1:$AF$1,0),FALSE)),VLOOKUP($B390,'Allokerad kvv'!$B$2:$AV$700,MATCH(K$1,'Allokerad kvv'!$B$1:$AV$1,0),FALSE),VLOOKUP($B390,'Justerad allokering kvv'!$B$1:$AG$700,MATCH(K$1,'Justerad allokering kvv'!$B$1:$AF$1,0),FALSE)))</f>
        <v>0</v>
      </c>
      <c r="L390">
        <f>IF($B390=" ","",IF(ISERROR(1/VLOOKUP($B390,'Justerad allokering kvv'!$B$1:$AG$700,MATCH(L$1,'Justerad allokering kvv'!$B$1:$AF$1,0),FALSE)),VLOOKUP($B390,'Allokerad kvv'!$B$2:$AV$700,MATCH(L$1,'Allokerad kvv'!$B$1:$AV$1,0),FALSE),VLOOKUP($B390,'Justerad allokering kvv'!$B$1:$AG$700,MATCH(L$1,'Justerad allokering kvv'!$B$1:$AF$1,0),FALSE)))</f>
        <v>0</v>
      </c>
      <c r="M390">
        <f>IF($B390=" ","",IF(ISERROR(1/VLOOKUP($B390,'Justerad allokering kvv'!$B$1:$AG$700,MATCH(M$1,'Justerad allokering kvv'!$B$1:$AF$1,0),FALSE)),VLOOKUP($B390,'Allokerad kvv'!$B$2:$AV$700,MATCH(M$1,'Allokerad kvv'!$B$1:$AV$1,0),FALSE),VLOOKUP($B390,'Justerad allokering kvv'!$B$1:$AG$700,MATCH(M$1,'Justerad allokering kvv'!$B$1:$AF$1,0),FALSE)))</f>
        <v>0</v>
      </c>
      <c r="N390">
        <f>IF($B390=" ","",IF(ISERROR(1/VLOOKUP($B390,'Justerad allokering kvv'!$B$1:$AG$700,MATCH(N$1,'Justerad allokering kvv'!$B$1:$AF$1,0),FALSE)),VLOOKUP($B390,'Allokerad kvv'!$B$2:$AV$700,MATCH(N$1,'Allokerad kvv'!$B$1:$AV$1,0),FALSE),VLOOKUP($B390,'Justerad allokering kvv'!$B$1:$AG$700,MATCH(N$1,'Justerad allokering kvv'!$B$1:$AF$1,0),FALSE)))</f>
        <v>0</v>
      </c>
      <c r="O390">
        <f>IF($B390=" ","",IF(ISERROR(1/VLOOKUP($B390,'Justerad allokering kvv'!$B$1:$AG$700,MATCH(O$1,'Justerad allokering kvv'!$B$1:$AF$1,0),FALSE)),VLOOKUP($B390,'Allokerad kvv'!$B$2:$AV$700,MATCH(O$1,'Allokerad kvv'!$B$1:$AV$1,0),FALSE),VLOOKUP($B390,'Justerad allokering kvv'!$B$1:$AG$700,MATCH(O$1,'Justerad allokering kvv'!$B$1:$AF$1,0),FALSE)))</f>
        <v>0</v>
      </c>
      <c r="P390">
        <f>IF($B390=" ","",IF(ISERROR(1/VLOOKUP($B390,'Justerad allokering kvv'!$B$1:$AG$700,MATCH(P$1,'Justerad allokering kvv'!$B$1:$AF$1,0),FALSE)),VLOOKUP($B390,'Allokerad kvv'!$B$2:$AV$700,MATCH(P$1,'Allokerad kvv'!$B$1:$AV$1,0),FALSE),VLOOKUP($B390,'Justerad allokering kvv'!$B$1:$AG$700,MATCH(P$1,'Justerad allokering kvv'!$B$1:$AF$1,0),FALSE)))</f>
        <v>0</v>
      </c>
      <c r="Q390">
        <f>IF($B390=" ","",IF(ISERROR(1/VLOOKUP($B390,'Justerad allokering kvv'!$B$1:$AG$700,MATCH(Q$1,'Justerad allokering kvv'!$B$1:$AF$1,0),FALSE)),VLOOKUP($B390,'Allokerad kvv'!$B$2:$AV$700,MATCH(Q$1,'Allokerad kvv'!$B$1:$AV$1,0),FALSE),VLOOKUP($B390,'Justerad allokering kvv'!$B$1:$AG$700,MATCH(Q$1,'Justerad allokering kvv'!$B$1:$AF$1,0),FALSE)))</f>
        <v>0</v>
      </c>
      <c r="R390">
        <f>IF($B390=" ","",IF(ISERROR(1/VLOOKUP($B390,'Justerad allokering kvv'!$B$1:$AG$700,MATCH(R$1,'Justerad allokering kvv'!$B$1:$AF$1,0),FALSE)),VLOOKUP($B390,'Allokerad kvv'!$B$2:$AV$700,MATCH(R$1,'Allokerad kvv'!$B$1:$AV$1,0),FALSE),VLOOKUP($B390,'Justerad allokering kvv'!$B$1:$AG$700,MATCH(R$1,'Justerad allokering kvv'!$B$1:$AF$1,0),FALSE)))</f>
        <v>0</v>
      </c>
      <c r="S390">
        <f>IF($B390=" ","",IF(ISERROR(1/VLOOKUP($B390,'Justerad allokering kvv'!$B$1:$AG$700,MATCH(S$1,'Justerad allokering kvv'!$B$1:$AF$1,0),FALSE)),VLOOKUP($B390,'Allokerad kvv'!$B$2:$AV$700,MATCH(S$1,'Allokerad kvv'!$B$1:$AV$1,0),FALSE),VLOOKUP($B390,'Justerad allokering kvv'!$B$1:$AG$700,MATCH(S$1,'Justerad allokering kvv'!$B$1:$AF$1,0),FALSE)))</f>
        <v>0</v>
      </c>
      <c r="T390">
        <f>IF($B390=" ","",IF(ISERROR(1/VLOOKUP($B390,'Justerad allokering kvv'!$B$1:$AG$700,MATCH(T$1,'Justerad allokering kvv'!$B$1:$AF$1,0),FALSE)),VLOOKUP($B390,'Allokerad kvv'!$B$2:$AV$700,MATCH(T$1,'Allokerad kvv'!$B$1:$AV$1,0),FALSE),VLOOKUP($B390,'Justerad allokering kvv'!$B$1:$AG$700,MATCH(T$1,'Justerad allokering kvv'!$B$1:$AF$1,0),FALSE)))</f>
        <v>0</v>
      </c>
      <c r="U390">
        <f>IF($B390=" ","",IF(ISERROR(1/VLOOKUP($B390,'Justerad allokering kvv'!$B$1:$AG$700,MATCH(U$1,'Justerad allokering kvv'!$B$1:$AF$1,0),FALSE)),VLOOKUP($B390,'Allokerad kvv'!$B$2:$AV$700,MATCH(U$1,'Allokerad kvv'!$B$1:$AV$1,0),FALSE),VLOOKUP($B390,'Justerad allokering kvv'!$B$1:$AG$700,MATCH(U$1,'Justerad allokering kvv'!$B$1:$AF$1,0),FALSE)))</f>
        <v>0</v>
      </c>
      <c r="V390">
        <f>IF($B390=" ","",IF(ISERROR(1/VLOOKUP($B390,'Justerad allokering kvv'!$B$1:$AG$700,MATCH(V$1,'Justerad allokering kvv'!$B$1:$AF$1,0),FALSE)),VLOOKUP($B390,'Allokerad kvv'!$B$2:$AV$700,MATCH(V$1,'Allokerad kvv'!$B$1:$AV$1,0),FALSE),VLOOKUP($B390,'Justerad allokering kvv'!$B$1:$AG$700,MATCH(V$1,'Justerad allokering kvv'!$B$1:$AF$1,0),FALSE)))</f>
        <v>0</v>
      </c>
      <c r="W390">
        <f>IF($B390=" ","",IF(ISERROR(1/VLOOKUP($B390,'Justerad allokering kvv'!$B$1:$AG$700,MATCH(W$1,'Justerad allokering kvv'!$B$1:$AF$1,0),FALSE)),VLOOKUP($B390,'Allokerad kvv'!$B$2:$AV$700,MATCH(W$1,'Allokerad kvv'!$B$1:$AV$1,0),FALSE),VLOOKUP($B390,'Justerad allokering kvv'!$B$1:$AG$700,MATCH(W$1,'Justerad allokering kvv'!$B$1:$AF$1,0),FALSE)))</f>
        <v>0</v>
      </c>
      <c r="X390">
        <f>IF($B390=" ","",IF(ISERROR(1/VLOOKUP($B390,'Justerad allokering kvv'!$B$1:$AG$700,MATCH(X$1,'Justerad allokering kvv'!$B$1:$AF$1,0),FALSE)),VLOOKUP($B390,'Allokerad kvv'!$B$2:$AV$700,MATCH(X$1,'Allokerad kvv'!$B$1:$AV$1,0),FALSE),VLOOKUP($B390,'Justerad allokering kvv'!$B$1:$AG$700,MATCH(X$1,'Justerad allokering kvv'!$B$1:$AF$1,0),FALSE)))</f>
        <v>0</v>
      </c>
      <c r="Y390">
        <f>IF($B390=" ","",IF(ISERROR(1/VLOOKUP($B390,'Justerad allokering kvv'!$B$1:$AG$700,MATCH(Y$1,'Justerad allokering kvv'!$B$1:$AF$1,0),FALSE)),VLOOKUP($B390,'Allokerad kvv'!$B$2:$AV$700,MATCH(Y$1,'Allokerad kvv'!$B$1:$AV$1,0),FALSE),VLOOKUP($B390,'Justerad allokering kvv'!$B$1:$AG$700,MATCH(Y$1,'Justerad allokering kvv'!$B$1:$AF$1,0),FALSE)))</f>
        <v>0</v>
      </c>
      <c r="AB390">
        <f>IFERROR(VLOOKUP($B390,Kraftvärmeprod!$B$1:$AO$424,MATCH("Tillförd energi från rökgaskondensering (GWh)",Kraftvärmeprod!$B$1:$AG$1,0),FALSE)/1,0)</f>
        <v>0</v>
      </c>
      <c r="AE390" s="122">
        <f t="shared" si="24"/>
        <v>0</v>
      </c>
      <c r="AG390">
        <f t="shared" si="25"/>
        <v>0</v>
      </c>
      <c r="AH390">
        <f t="shared" si="26"/>
        <v>0</v>
      </c>
      <c r="AI390" t="str">
        <f>IF(AH390=0,"",AH390/VLOOKUP(B390,Kraftvärmeprod!$B$1:$BC$480,MATCH("Summa tillförd energi exklusive rökgaskondensering",Kraftvärmeprod!$B$1:$BC$1,0),FALSE))</f>
        <v/>
      </c>
      <c r="AK390">
        <f t="shared" si="27"/>
        <v>0</v>
      </c>
    </row>
    <row r="391" spans="1:37" x14ac:dyDescent="0.25">
      <c r="A391" s="2" t="s">
        <v>574</v>
      </c>
      <c r="B391" s="2" t="s">
        <v>578</v>
      </c>
      <c r="C391">
        <f>IF($B391=" ","",IF(ISERROR(1/VLOOKUP($B391,'Justerad allokering kvv'!$B$1:$AG$700,MATCH(C$1,'Justerad allokering kvv'!$B$1:$AF$1,0),FALSE)),VLOOKUP($B391,'Allokerad kvv'!$B$2:$AV$700,MATCH(C$1,'Allokerad kvv'!$B$1:$AV$1,0),FALSE),VLOOKUP($B391,'Justerad allokering kvv'!$B$1:$AG$700,MATCH(C$1,'Justerad allokering kvv'!$B$1:$AF$1,0),FALSE)))</f>
        <v>0</v>
      </c>
      <c r="D391">
        <f>IF($B391=" ","",IF(ISERROR(1/VLOOKUP($B391,'Justerad allokering kvv'!$B$1:$AG$700,MATCH(D$1,'Justerad allokering kvv'!$B$1:$AF$1,0),FALSE)),VLOOKUP($B391,'Allokerad kvv'!$B$2:$AV$700,MATCH(D$1,'Allokerad kvv'!$B$1:$AV$1,0),FALSE),VLOOKUP($B391,'Justerad allokering kvv'!$B$1:$AG$700,MATCH(D$1,'Justerad allokering kvv'!$B$1:$AF$1,0),FALSE)))</f>
        <v>0</v>
      </c>
      <c r="E391">
        <f>IF($B391=" ","",IF(ISERROR(1/VLOOKUP($B391,'Justerad allokering kvv'!$B$1:$AG$700,MATCH(E$1,'Justerad allokering kvv'!$B$1:$AF$1,0),FALSE)),VLOOKUP($B391,'Allokerad kvv'!$B$2:$AV$700,MATCH(E$1,'Allokerad kvv'!$B$1:$AV$1,0),FALSE),VLOOKUP($B391,'Justerad allokering kvv'!$B$1:$AG$700,MATCH(E$1,'Justerad allokering kvv'!$B$1:$AF$1,0),FALSE)))</f>
        <v>0</v>
      </c>
      <c r="F391">
        <f>IF($B391=" ","",IF(ISERROR(1/VLOOKUP($B391,'Justerad allokering kvv'!$B$1:$AG$700,MATCH(F$1,'Justerad allokering kvv'!$B$1:$AF$1,0),FALSE)),VLOOKUP($B391,'Allokerad kvv'!$B$2:$AV$700,MATCH(F$1,'Allokerad kvv'!$B$1:$AV$1,0),FALSE),VLOOKUP($B391,'Justerad allokering kvv'!$B$1:$AG$700,MATCH(F$1,'Justerad allokering kvv'!$B$1:$AF$1,0),FALSE)))</f>
        <v>0</v>
      </c>
      <c r="G391">
        <f>IF($B391=" ","",IF(ISERROR(1/VLOOKUP($B391,'Justerad allokering kvv'!$B$1:$AG$700,MATCH(G$1,'Justerad allokering kvv'!$B$1:$AF$1,0),FALSE)),VLOOKUP($B391,'Allokerad kvv'!$B$2:$AV$700,MATCH(G$1,'Allokerad kvv'!$B$1:$AV$1,0),FALSE),VLOOKUP($B391,'Justerad allokering kvv'!$B$1:$AG$700,MATCH(G$1,'Justerad allokering kvv'!$B$1:$AF$1,0),FALSE)))</f>
        <v>0</v>
      </c>
      <c r="H391">
        <f>IF($B391=" ","",IF(ISERROR(1/VLOOKUP($B391,'Justerad allokering kvv'!$B$1:$AG$700,MATCH(H$1,'Justerad allokering kvv'!$B$1:$AF$1,0),FALSE)),VLOOKUP($B391,'Allokerad kvv'!$B$2:$AV$700,MATCH(H$1,'Allokerad kvv'!$B$1:$AV$1,0),FALSE),VLOOKUP($B391,'Justerad allokering kvv'!$B$1:$AG$700,MATCH(H$1,'Justerad allokering kvv'!$B$1:$AF$1,0),FALSE)))</f>
        <v>0</v>
      </c>
      <c r="I391">
        <f>IF($B391=" ","",IF(ISERROR(1/VLOOKUP($B391,'Justerad allokering kvv'!$B$1:$AG$700,MATCH(I$1,'Justerad allokering kvv'!$B$1:$AF$1,0),FALSE)),VLOOKUP($B391,'Allokerad kvv'!$B$2:$AV$700,MATCH(I$1,'Allokerad kvv'!$B$1:$AV$1,0),FALSE),VLOOKUP($B391,'Justerad allokering kvv'!$B$1:$AG$700,MATCH(I$1,'Justerad allokering kvv'!$B$1:$AF$1,0),FALSE)))</f>
        <v>0</v>
      </c>
      <c r="J391">
        <f>IF($B391=" ","",IF(ISERROR(1/VLOOKUP($B391,'Justerad allokering kvv'!$B$1:$AG$700,MATCH(J$1,'Justerad allokering kvv'!$B$1:$AF$1,0),FALSE)),VLOOKUP($B391,'Allokerad kvv'!$B$2:$AV$700,MATCH(J$1,'Allokerad kvv'!$B$1:$AV$1,0),FALSE),VLOOKUP($B391,'Justerad allokering kvv'!$B$1:$AG$700,MATCH(J$1,'Justerad allokering kvv'!$B$1:$AF$1,0),FALSE)))</f>
        <v>0</v>
      </c>
      <c r="K391">
        <f>IF($B391=" ","",IF(ISERROR(1/VLOOKUP($B391,'Justerad allokering kvv'!$B$1:$AG$700,MATCH(K$1,'Justerad allokering kvv'!$B$1:$AF$1,0),FALSE)),VLOOKUP($B391,'Allokerad kvv'!$B$2:$AV$700,MATCH(K$1,'Allokerad kvv'!$B$1:$AV$1,0),FALSE),VLOOKUP($B391,'Justerad allokering kvv'!$B$1:$AG$700,MATCH(K$1,'Justerad allokering kvv'!$B$1:$AF$1,0),FALSE)))</f>
        <v>0</v>
      </c>
      <c r="L391">
        <f>IF($B391=" ","",IF(ISERROR(1/VLOOKUP($B391,'Justerad allokering kvv'!$B$1:$AG$700,MATCH(L$1,'Justerad allokering kvv'!$B$1:$AF$1,0),FALSE)),VLOOKUP($B391,'Allokerad kvv'!$B$2:$AV$700,MATCH(L$1,'Allokerad kvv'!$B$1:$AV$1,0),FALSE),VLOOKUP($B391,'Justerad allokering kvv'!$B$1:$AG$700,MATCH(L$1,'Justerad allokering kvv'!$B$1:$AF$1,0),FALSE)))</f>
        <v>0</v>
      </c>
      <c r="M391">
        <f>IF($B391=" ","",IF(ISERROR(1/VLOOKUP($B391,'Justerad allokering kvv'!$B$1:$AG$700,MATCH(M$1,'Justerad allokering kvv'!$B$1:$AF$1,0),FALSE)),VLOOKUP($B391,'Allokerad kvv'!$B$2:$AV$700,MATCH(M$1,'Allokerad kvv'!$B$1:$AV$1,0),FALSE),VLOOKUP($B391,'Justerad allokering kvv'!$B$1:$AG$700,MATCH(M$1,'Justerad allokering kvv'!$B$1:$AF$1,0),FALSE)))</f>
        <v>0</v>
      </c>
      <c r="N391">
        <f>IF($B391=" ","",IF(ISERROR(1/VLOOKUP($B391,'Justerad allokering kvv'!$B$1:$AG$700,MATCH(N$1,'Justerad allokering kvv'!$B$1:$AF$1,0),FALSE)),VLOOKUP($B391,'Allokerad kvv'!$B$2:$AV$700,MATCH(N$1,'Allokerad kvv'!$B$1:$AV$1,0),FALSE),VLOOKUP($B391,'Justerad allokering kvv'!$B$1:$AG$700,MATCH(N$1,'Justerad allokering kvv'!$B$1:$AF$1,0),FALSE)))</f>
        <v>0</v>
      </c>
      <c r="O391">
        <f>IF($B391=" ","",IF(ISERROR(1/VLOOKUP($B391,'Justerad allokering kvv'!$B$1:$AG$700,MATCH(O$1,'Justerad allokering kvv'!$B$1:$AF$1,0),FALSE)),VLOOKUP($B391,'Allokerad kvv'!$B$2:$AV$700,MATCH(O$1,'Allokerad kvv'!$B$1:$AV$1,0),FALSE),VLOOKUP($B391,'Justerad allokering kvv'!$B$1:$AG$700,MATCH(O$1,'Justerad allokering kvv'!$B$1:$AF$1,0),FALSE)))</f>
        <v>0</v>
      </c>
      <c r="P391">
        <f>IF($B391=" ","",IF(ISERROR(1/VLOOKUP($B391,'Justerad allokering kvv'!$B$1:$AG$700,MATCH(P$1,'Justerad allokering kvv'!$B$1:$AF$1,0),FALSE)),VLOOKUP($B391,'Allokerad kvv'!$B$2:$AV$700,MATCH(P$1,'Allokerad kvv'!$B$1:$AV$1,0),FALSE),VLOOKUP($B391,'Justerad allokering kvv'!$B$1:$AG$700,MATCH(P$1,'Justerad allokering kvv'!$B$1:$AF$1,0),FALSE)))</f>
        <v>0</v>
      </c>
      <c r="Q391">
        <f>IF($B391=" ","",IF(ISERROR(1/VLOOKUP($B391,'Justerad allokering kvv'!$B$1:$AG$700,MATCH(Q$1,'Justerad allokering kvv'!$B$1:$AF$1,0),FALSE)),VLOOKUP($B391,'Allokerad kvv'!$B$2:$AV$700,MATCH(Q$1,'Allokerad kvv'!$B$1:$AV$1,0),FALSE),VLOOKUP($B391,'Justerad allokering kvv'!$B$1:$AG$700,MATCH(Q$1,'Justerad allokering kvv'!$B$1:$AF$1,0),FALSE)))</f>
        <v>0</v>
      </c>
      <c r="R391">
        <f>IF($B391=" ","",IF(ISERROR(1/VLOOKUP($B391,'Justerad allokering kvv'!$B$1:$AG$700,MATCH(R$1,'Justerad allokering kvv'!$B$1:$AF$1,0),FALSE)),VLOOKUP($B391,'Allokerad kvv'!$B$2:$AV$700,MATCH(R$1,'Allokerad kvv'!$B$1:$AV$1,0),FALSE),VLOOKUP($B391,'Justerad allokering kvv'!$B$1:$AG$700,MATCH(R$1,'Justerad allokering kvv'!$B$1:$AF$1,0),FALSE)))</f>
        <v>0</v>
      </c>
      <c r="S391">
        <f>IF($B391=" ","",IF(ISERROR(1/VLOOKUP($B391,'Justerad allokering kvv'!$B$1:$AG$700,MATCH(S$1,'Justerad allokering kvv'!$B$1:$AF$1,0),FALSE)),VLOOKUP($B391,'Allokerad kvv'!$B$2:$AV$700,MATCH(S$1,'Allokerad kvv'!$B$1:$AV$1,0),FALSE),VLOOKUP($B391,'Justerad allokering kvv'!$B$1:$AG$700,MATCH(S$1,'Justerad allokering kvv'!$B$1:$AF$1,0),FALSE)))</f>
        <v>0</v>
      </c>
      <c r="T391">
        <f>IF($B391=" ","",IF(ISERROR(1/VLOOKUP($B391,'Justerad allokering kvv'!$B$1:$AG$700,MATCH(T$1,'Justerad allokering kvv'!$B$1:$AF$1,0),FALSE)),VLOOKUP($B391,'Allokerad kvv'!$B$2:$AV$700,MATCH(T$1,'Allokerad kvv'!$B$1:$AV$1,0),FALSE),VLOOKUP($B391,'Justerad allokering kvv'!$B$1:$AG$700,MATCH(T$1,'Justerad allokering kvv'!$B$1:$AF$1,0),FALSE)))</f>
        <v>0</v>
      </c>
      <c r="U391">
        <f>IF($B391=" ","",IF(ISERROR(1/VLOOKUP($B391,'Justerad allokering kvv'!$B$1:$AG$700,MATCH(U$1,'Justerad allokering kvv'!$B$1:$AF$1,0),FALSE)),VLOOKUP($B391,'Allokerad kvv'!$B$2:$AV$700,MATCH(U$1,'Allokerad kvv'!$B$1:$AV$1,0),FALSE),VLOOKUP($B391,'Justerad allokering kvv'!$B$1:$AG$700,MATCH(U$1,'Justerad allokering kvv'!$B$1:$AF$1,0),FALSE)))</f>
        <v>0</v>
      </c>
      <c r="V391">
        <f>IF($B391=" ","",IF(ISERROR(1/VLOOKUP($B391,'Justerad allokering kvv'!$B$1:$AG$700,MATCH(V$1,'Justerad allokering kvv'!$B$1:$AF$1,0),FALSE)),VLOOKUP($B391,'Allokerad kvv'!$B$2:$AV$700,MATCH(V$1,'Allokerad kvv'!$B$1:$AV$1,0),FALSE),VLOOKUP($B391,'Justerad allokering kvv'!$B$1:$AG$700,MATCH(V$1,'Justerad allokering kvv'!$B$1:$AF$1,0),FALSE)))</f>
        <v>0</v>
      </c>
      <c r="W391">
        <f>IF($B391=" ","",IF(ISERROR(1/VLOOKUP($B391,'Justerad allokering kvv'!$B$1:$AG$700,MATCH(W$1,'Justerad allokering kvv'!$B$1:$AF$1,0),FALSE)),VLOOKUP($B391,'Allokerad kvv'!$B$2:$AV$700,MATCH(W$1,'Allokerad kvv'!$B$1:$AV$1,0),FALSE),VLOOKUP($B391,'Justerad allokering kvv'!$B$1:$AG$700,MATCH(W$1,'Justerad allokering kvv'!$B$1:$AF$1,0),FALSE)))</f>
        <v>0</v>
      </c>
      <c r="X391">
        <f>IF($B391=" ","",IF(ISERROR(1/VLOOKUP($B391,'Justerad allokering kvv'!$B$1:$AG$700,MATCH(X$1,'Justerad allokering kvv'!$B$1:$AF$1,0),FALSE)),VLOOKUP($B391,'Allokerad kvv'!$B$2:$AV$700,MATCH(X$1,'Allokerad kvv'!$B$1:$AV$1,0),FALSE),VLOOKUP($B391,'Justerad allokering kvv'!$B$1:$AG$700,MATCH(X$1,'Justerad allokering kvv'!$B$1:$AF$1,0),FALSE)))</f>
        <v>0</v>
      </c>
      <c r="Y391">
        <f>IF($B391=" ","",IF(ISERROR(1/VLOOKUP($B391,'Justerad allokering kvv'!$B$1:$AG$700,MATCH(Y$1,'Justerad allokering kvv'!$B$1:$AF$1,0),FALSE)),VLOOKUP($B391,'Allokerad kvv'!$B$2:$AV$700,MATCH(Y$1,'Allokerad kvv'!$B$1:$AV$1,0),FALSE),VLOOKUP($B391,'Justerad allokering kvv'!$B$1:$AG$700,MATCH(Y$1,'Justerad allokering kvv'!$B$1:$AF$1,0),FALSE)))</f>
        <v>0</v>
      </c>
      <c r="AB391">
        <f>IFERROR(VLOOKUP($B391,Kraftvärmeprod!$B$1:$AO$424,MATCH("Tillförd energi från rökgaskondensering (GWh)",Kraftvärmeprod!$B$1:$AG$1,0),FALSE)/1,0)</f>
        <v>0</v>
      </c>
      <c r="AE391" s="122">
        <f t="shared" si="24"/>
        <v>0</v>
      </c>
      <c r="AG391">
        <f t="shared" si="25"/>
        <v>0</v>
      </c>
      <c r="AH391">
        <f t="shared" si="26"/>
        <v>0</v>
      </c>
      <c r="AI391" t="str">
        <f>IF(AH391=0,"",AH391/VLOOKUP(B391,Kraftvärmeprod!$B$1:$BC$480,MATCH("Summa tillförd energi exklusive rökgaskondensering",Kraftvärmeprod!$B$1:$BC$1,0),FALSE))</f>
        <v/>
      </c>
      <c r="AK391">
        <f t="shared" si="27"/>
        <v>0</v>
      </c>
    </row>
    <row r="392" spans="1:37" x14ac:dyDescent="0.25">
      <c r="A392" s="2" t="s">
        <v>579</v>
      </c>
      <c r="B392" s="2" t="s">
        <v>580</v>
      </c>
      <c r="C392">
        <f>IF($B392=" ","",IF(ISERROR(1/VLOOKUP($B392,'Justerad allokering kvv'!$B$1:$AG$700,MATCH(C$1,'Justerad allokering kvv'!$B$1:$AF$1,0),FALSE)),VLOOKUP($B392,'Allokerad kvv'!$B$2:$AV$700,MATCH(C$1,'Allokerad kvv'!$B$1:$AV$1,0),FALSE),VLOOKUP($B392,'Justerad allokering kvv'!$B$1:$AG$700,MATCH(C$1,'Justerad allokering kvv'!$B$1:$AF$1,0),FALSE)))</f>
        <v>0</v>
      </c>
      <c r="D392">
        <f>IF($B392=" ","",IF(ISERROR(1/VLOOKUP($B392,'Justerad allokering kvv'!$B$1:$AG$700,MATCH(D$1,'Justerad allokering kvv'!$B$1:$AF$1,0),FALSE)),VLOOKUP($B392,'Allokerad kvv'!$B$2:$AV$700,MATCH(D$1,'Allokerad kvv'!$B$1:$AV$1,0),FALSE),VLOOKUP($B392,'Justerad allokering kvv'!$B$1:$AG$700,MATCH(D$1,'Justerad allokering kvv'!$B$1:$AF$1,0),FALSE)))</f>
        <v>0</v>
      </c>
      <c r="E392">
        <f>IF($B392=" ","",IF(ISERROR(1/VLOOKUP($B392,'Justerad allokering kvv'!$B$1:$AG$700,MATCH(E$1,'Justerad allokering kvv'!$B$1:$AF$1,0),FALSE)),VLOOKUP($B392,'Allokerad kvv'!$B$2:$AV$700,MATCH(E$1,'Allokerad kvv'!$B$1:$AV$1,0),FALSE),VLOOKUP($B392,'Justerad allokering kvv'!$B$1:$AG$700,MATCH(E$1,'Justerad allokering kvv'!$B$1:$AF$1,0),FALSE)))</f>
        <v>0</v>
      </c>
      <c r="F392">
        <f>IF($B392=" ","",IF(ISERROR(1/VLOOKUP($B392,'Justerad allokering kvv'!$B$1:$AG$700,MATCH(F$1,'Justerad allokering kvv'!$B$1:$AF$1,0),FALSE)),VLOOKUP($B392,'Allokerad kvv'!$B$2:$AV$700,MATCH(F$1,'Allokerad kvv'!$B$1:$AV$1,0),FALSE),VLOOKUP($B392,'Justerad allokering kvv'!$B$1:$AG$700,MATCH(F$1,'Justerad allokering kvv'!$B$1:$AF$1,0),FALSE)))</f>
        <v>0</v>
      </c>
      <c r="G392">
        <f>IF($B392=" ","",IF(ISERROR(1/VLOOKUP($B392,'Justerad allokering kvv'!$B$1:$AG$700,MATCH(G$1,'Justerad allokering kvv'!$B$1:$AF$1,0),FALSE)),VLOOKUP($B392,'Allokerad kvv'!$B$2:$AV$700,MATCH(G$1,'Allokerad kvv'!$B$1:$AV$1,0),FALSE),VLOOKUP($B392,'Justerad allokering kvv'!$B$1:$AG$700,MATCH(G$1,'Justerad allokering kvv'!$B$1:$AF$1,0),FALSE)))</f>
        <v>0</v>
      </c>
      <c r="H392">
        <f>IF($B392=" ","",IF(ISERROR(1/VLOOKUP($B392,'Justerad allokering kvv'!$B$1:$AG$700,MATCH(H$1,'Justerad allokering kvv'!$B$1:$AF$1,0),FALSE)),VLOOKUP($B392,'Allokerad kvv'!$B$2:$AV$700,MATCH(H$1,'Allokerad kvv'!$B$1:$AV$1,0),FALSE),VLOOKUP($B392,'Justerad allokering kvv'!$B$1:$AG$700,MATCH(H$1,'Justerad allokering kvv'!$B$1:$AF$1,0),FALSE)))</f>
        <v>0</v>
      </c>
      <c r="I392">
        <f>IF($B392=" ","",IF(ISERROR(1/VLOOKUP($B392,'Justerad allokering kvv'!$B$1:$AG$700,MATCH(I$1,'Justerad allokering kvv'!$B$1:$AF$1,0),FALSE)),VLOOKUP($B392,'Allokerad kvv'!$B$2:$AV$700,MATCH(I$1,'Allokerad kvv'!$B$1:$AV$1,0),FALSE),VLOOKUP($B392,'Justerad allokering kvv'!$B$1:$AG$700,MATCH(I$1,'Justerad allokering kvv'!$B$1:$AF$1,0),FALSE)))</f>
        <v>0</v>
      </c>
      <c r="J392">
        <f>IF($B392=" ","",IF(ISERROR(1/VLOOKUP($B392,'Justerad allokering kvv'!$B$1:$AG$700,MATCH(J$1,'Justerad allokering kvv'!$B$1:$AF$1,0),FALSE)),VLOOKUP($B392,'Allokerad kvv'!$B$2:$AV$700,MATCH(J$1,'Allokerad kvv'!$B$1:$AV$1,0),FALSE),VLOOKUP($B392,'Justerad allokering kvv'!$B$1:$AG$700,MATCH(J$1,'Justerad allokering kvv'!$B$1:$AF$1,0),FALSE)))</f>
        <v>0</v>
      </c>
      <c r="K392">
        <f>IF($B392=" ","",IF(ISERROR(1/VLOOKUP($B392,'Justerad allokering kvv'!$B$1:$AG$700,MATCH(K$1,'Justerad allokering kvv'!$B$1:$AF$1,0),FALSE)),VLOOKUP($B392,'Allokerad kvv'!$B$2:$AV$700,MATCH(K$1,'Allokerad kvv'!$B$1:$AV$1,0),FALSE),VLOOKUP($B392,'Justerad allokering kvv'!$B$1:$AG$700,MATCH(K$1,'Justerad allokering kvv'!$B$1:$AF$1,0),FALSE)))</f>
        <v>0</v>
      </c>
      <c r="L392">
        <f>IF($B392=" ","",IF(ISERROR(1/VLOOKUP($B392,'Justerad allokering kvv'!$B$1:$AG$700,MATCH(L$1,'Justerad allokering kvv'!$B$1:$AF$1,0),FALSE)),VLOOKUP($B392,'Allokerad kvv'!$B$2:$AV$700,MATCH(L$1,'Allokerad kvv'!$B$1:$AV$1,0),FALSE),VLOOKUP($B392,'Justerad allokering kvv'!$B$1:$AG$700,MATCH(L$1,'Justerad allokering kvv'!$B$1:$AF$1,0),FALSE)))</f>
        <v>0</v>
      </c>
      <c r="M392">
        <f>IF($B392=" ","",IF(ISERROR(1/VLOOKUP($B392,'Justerad allokering kvv'!$B$1:$AG$700,MATCH(M$1,'Justerad allokering kvv'!$B$1:$AF$1,0),FALSE)),VLOOKUP($B392,'Allokerad kvv'!$B$2:$AV$700,MATCH(M$1,'Allokerad kvv'!$B$1:$AV$1,0),FALSE),VLOOKUP($B392,'Justerad allokering kvv'!$B$1:$AG$700,MATCH(M$1,'Justerad allokering kvv'!$B$1:$AF$1,0),FALSE)))</f>
        <v>0</v>
      </c>
      <c r="N392">
        <f>IF($B392=" ","",IF(ISERROR(1/VLOOKUP($B392,'Justerad allokering kvv'!$B$1:$AG$700,MATCH(N$1,'Justerad allokering kvv'!$B$1:$AF$1,0),FALSE)),VLOOKUP($B392,'Allokerad kvv'!$B$2:$AV$700,MATCH(N$1,'Allokerad kvv'!$B$1:$AV$1,0),FALSE),VLOOKUP($B392,'Justerad allokering kvv'!$B$1:$AG$700,MATCH(N$1,'Justerad allokering kvv'!$B$1:$AF$1,0),FALSE)))</f>
        <v>0</v>
      </c>
      <c r="O392">
        <f>IF($B392=" ","",IF(ISERROR(1/VLOOKUP($B392,'Justerad allokering kvv'!$B$1:$AG$700,MATCH(O$1,'Justerad allokering kvv'!$B$1:$AF$1,0),FALSE)),VLOOKUP($B392,'Allokerad kvv'!$B$2:$AV$700,MATCH(O$1,'Allokerad kvv'!$B$1:$AV$1,0),FALSE),VLOOKUP($B392,'Justerad allokering kvv'!$B$1:$AG$700,MATCH(O$1,'Justerad allokering kvv'!$B$1:$AF$1,0),FALSE)))</f>
        <v>0</v>
      </c>
      <c r="P392">
        <f>IF($B392=" ","",IF(ISERROR(1/VLOOKUP($B392,'Justerad allokering kvv'!$B$1:$AG$700,MATCH(P$1,'Justerad allokering kvv'!$B$1:$AF$1,0),FALSE)),VLOOKUP($B392,'Allokerad kvv'!$B$2:$AV$700,MATCH(P$1,'Allokerad kvv'!$B$1:$AV$1,0),FALSE),VLOOKUP($B392,'Justerad allokering kvv'!$B$1:$AG$700,MATCH(P$1,'Justerad allokering kvv'!$B$1:$AF$1,0),FALSE)))</f>
        <v>0</v>
      </c>
      <c r="Q392">
        <f>IF($B392=" ","",IF(ISERROR(1/VLOOKUP($B392,'Justerad allokering kvv'!$B$1:$AG$700,MATCH(Q$1,'Justerad allokering kvv'!$B$1:$AF$1,0),FALSE)),VLOOKUP($B392,'Allokerad kvv'!$B$2:$AV$700,MATCH(Q$1,'Allokerad kvv'!$B$1:$AV$1,0),FALSE),VLOOKUP($B392,'Justerad allokering kvv'!$B$1:$AG$700,MATCH(Q$1,'Justerad allokering kvv'!$B$1:$AF$1,0),FALSE)))</f>
        <v>0</v>
      </c>
      <c r="R392">
        <f>IF($B392=" ","",IF(ISERROR(1/VLOOKUP($B392,'Justerad allokering kvv'!$B$1:$AG$700,MATCH(R$1,'Justerad allokering kvv'!$B$1:$AF$1,0),FALSE)),VLOOKUP($B392,'Allokerad kvv'!$B$2:$AV$700,MATCH(R$1,'Allokerad kvv'!$B$1:$AV$1,0),FALSE),VLOOKUP($B392,'Justerad allokering kvv'!$B$1:$AG$700,MATCH(R$1,'Justerad allokering kvv'!$B$1:$AF$1,0),FALSE)))</f>
        <v>0</v>
      </c>
      <c r="S392">
        <f>IF($B392=" ","",IF(ISERROR(1/VLOOKUP($B392,'Justerad allokering kvv'!$B$1:$AG$700,MATCH(S$1,'Justerad allokering kvv'!$B$1:$AF$1,0),FALSE)),VLOOKUP($B392,'Allokerad kvv'!$B$2:$AV$700,MATCH(S$1,'Allokerad kvv'!$B$1:$AV$1,0),FALSE),VLOOKUP($B392,'Justerad allokering kvv'!$B$1:$AG$700,MATCH(S$1,'Justerad allokering kvv'!$B$1:$AF$1,0),FALSE)))</f>
        <v>0</v>
      </c>
      <c r="T392">
        <f>IF($B392=" ","",IF(ISERROR(1/VLOOKUP($B392,'Justerad allokering kvv'!$B$1:$AG$700,MATCH(T$1,'Justerad allokering kvv'!$B$1:$AF$1,0),FALSE)),VLOOKUP($B392,'Allokerad kvv'!$B$2:$AV$700,MATCH(T$1,'Allokerad kvv'!$B$1:$AV$1,0),FALSE),VLOOKUP($B392,'Justerad allokering kvv'!$B$1:$AG$700,MATCH(T$1,'Justerad allokering kvv'!$B$1:$AF$1,0),FALSE)))</f>
        <v>0</v>
      </c>
      <c r="U392">
        <f>IF($B392=" ","",IF(ISERROR(1/VLOOKUP($B392,'Justerad allokering kvv'!$B$1:$AG$700,MATCH(U$1,'Justerad allokering kvv'!$B$1:$AF$1,0),FALSE)),VLOOKUP($B392,'Allokerad kvv'!$B$2:$AV$700,MATCH(U$1,'Allokerad kvv'!$B$1:$AV$1,0),FALSE),VLOOKUP($B392,'Justerad allokering kvv'!$B$1:$AG$700,MATCH(U$1,'Justerad allokering kvv'!$B$1:$AF$1,0),FALSE)))</f>
        <v>0</v>
      </c>
      <c r="V392">
        <f>IF($B392=" ","",IF(ISERROR(1/VLOOKUP($B392,'Justerad allokering kvv'!$B$1:$AG$700,MATCH(V$1,'Justerad allokering kvv'!$B$1:$AF$1,0),FALSE)),VLOOKUP($B392,'Allokerad kvv'!$B$2:$AV$700,MATCH(V$1,'Allokerad kvv'!$B$1:$AV$1,0),FALSE),VLOOKUP($B392,'Justerad allokering kvv'!$B$1:$AG$700,MATCH(V$1,'Justerad allokering kvv'!$B$1:$AF$1,0),FALSE)))</f>
        <v>0</v>
      </c>
      <c r="W392">
        <f>IF($B392=" ","",IF(ISERROR(1/VLOOKUP($B392,'Justerad allokering kvv'!$B$1:$AG$700,MATCH(W$1,'Justerad allokering kvv'!$B$1:$AF$1,0),FALSE)),VLOOKUP($B392,'Allokerad kvv'!$B$2:$AV$700,MATCH(W$1,'Allokerad kvv'!$B$1:$AV$1,0),FALSE),VLOOKUP($B392,'Justerad allokering kvv'!$B$1:$AG$700,MATCH(W$1,'Justerad allokering kvv'!$B$1:$AF$1,0),FALSE)))</f>
        <v>0</v>
      </c>
      <c r="X392">
        <f>IF($B392=" ","",IF(ISERROR(1/VLOOKUP($B392,'Justerad allokering kvv'!$B$1:$AG$700,MATCH(X$1,'Justerad allokering kvv'!$B$1:$AF$1,0),FALSE)),VLOOKUP($B392,'Allokerad kvv'!$B$2:$AV$700,MATCH(X$1,'Allokerad kvv'!$B$1:$AV$1,0),FALSE),VLOOKUP($B392,'Justerad allokering kvv'!$B$1:$AG$700,MATCH(X$1,'Justerad allokering kvv'!$B$1:$AF$1,0),FALSE)))</f>
        <v>0</v>
      </c>
      <c r="Y392">
        <f>IF($B392=" ","",IF(ISERROR(1/VLOOKUP($B392,'Justerad allokering kvv'!$B$1:$AG$700,MATCH(Y$1,'Justerad allokering kvv'!$B$1:$AF$1,0),FALSE)),VLOOKUP($B392,'Allokerad kvv'!$B$2:$AV$700,MATCH(Y$1,'Allokerad kvv'!$B$1:$AV$1,0),FALSE),VLOOKUP($B392,'Justerad allokering kvv'!$B$1:$AG$700,MATCH(Y$1,'Justerad allokering kvv'!$B$1:$AF$1,0),FALSE)))</f>
        <v>0</v>
      </c>
      <c r="AB392">
        <f>IFERROR(VLOOKUP($B392,Kraftvärmeprod!$B$1:$AO$424,MATCH("Tillförd energi från rökgaskondensering (GWh)",Kraftvärmeprod!$B$1:$AG$1,0),FALSE)/1,0)</f>
        <v>0</v>
      </c>
      <c r="AE392" s="122">
        <f t="shared" si="24"/>
        <v>0</v>
      </c>
      <c r="AG392">
        <f t="shared" si="25"/>
        <v>0</v>
      </c>
      <c r="AH392">
        <f t="shared" si="26"/>
        <v>0</v>
      </c>
      <c r="AI392" t="str">
        <f>IF(AH392=0,"",AH392/VLOOKUP(B392,Kraftvärmeprod!$B$1:$BC$480,MATCH("Summa tillförd energi exklusive rökgaskondensering",Kraftvärmeprod!$B$1:$BC$1,0),FALSE))</f>
        <v/>
      </c>
      <c r="AK392">
        <f t="shared" si="27"/>
        <v>0</v>
      </c>
    </row>
    <row r="393" spans="1:37" x14ac:dyDescent="0.25">
      <c r="A393" s="2" t="s">
        <v>579</v>
      </c>
      <c r="B393" s="2" t="s">
        <v>581</v>
      </c>
      <c r="C393">
        <f>IF($B393=" ","",IF(ISERROR(1/VLOOKUP($B393,'Justerad allokering kvv'!$B$1:$AG$700,MATCH(C$1,'Justerad allokering kvv'!$B$1:$AF$1,0),FALSE)),VLOOKUP($B393,'Allokerad kvv'!$B$2:$AV$700,MATCH(C$1,'Allokerad kvv'!$B$1:$AV$1,0),FALSE),VLOOKUP($B393,'Justerad allokering kvv'!$B$1:$AG$700,MATCH(C$1,'Justerad allokering kvv'!$B$1:$AF$1,0),FALSE)))</f>
        <v>0</v>
      </c>
      <c r="D393">
        <f>IF($B393=" ","",IF(ISERROR(1/VLOOKUP($B393,'Justerad allokering kvv'!$B$1:$AG$700,MATCH(D$1,'Justerad allokering kvv'!$B$1:$AF$1,0),FALSE)),VLOOKUP($B393,'Allokerad kvv'!$B$2:$AV$700,MATCH(D$1,'Allokerad kvv'!$B$1:$AV$1,0),FALSE),VLOOKUP($B393,'Justerad allokering kvv'!$B$1:$AG$700,MATCH(D$1,'Justerad allokering kvv'!$B$1:$AF$1,0),FALSE)))</f>
        <v>0</v>
      </c>
      <c r="E393">
        <f>IF($B393=" ","",IF(ISERROR(1/VLOOKUP($B393,'Justerad allokering kvv'!$B$1:$AG$700,MATCH(E$1,'Justerad allokering kvv'!$B$1:$AF$1,0),FALSE)),VLOOKUP($B393,'Allokerad kvv'!$B$2:$AV$700,MATCH(E$1,'Allokerad kvv'!$B$1:$AV$1,0),FALSE),VLOOKUP($B393,'Justerad allokering kvv'!$B$1:$AG$700,MATCH(E$1,'Justerad allokering kvv'!$B$1:$AF$1,0),FALSE)))</f>
        <v>0</v>
      </c>
      <c r="F393">
        <f>IF($B393=" ","",IF(ISERROR(1/VLOOKUP($B393,'Justerad allokering kvv'!$B$1:$AG$700,MATCH(F$1,'Justerad allokering kvv'!$B$1:$AF$1,0),FALSE)),VLOOKUP($B393,'Allokerad kvv'!$B$2:$AV$700,MATCH(F$1,'Allokerad kvv'!$B$1:$AV$1,0),FALSE),VLOOKUP($B393,'Justerad allokering kvv'!$B$1:$AG$700,MATCH(F$1,'Justerad allokering kvv'!$B$1:$AF$1,0),FALSE)))</f>
        <v>0</v>
      </c>
      <c r="G393">
        <f>IF($B393=" ","",IF(ISERROR(1/VLOOKUP($B393,'Justerad allokering kvv'!$B$1:$AG$700,MATCH(G$1,'Justerad allokering kvv'!$B$1:$AF$1,0),FALSE)),VLOOKUP($B393,'Allokerad kvv'!$B$2:$AV$700,MATCH(G$1,'Allokerad kvv'!$B$1:$AV$1,0),FALSE),VLOOKUP($B393,'Justerad allokering kvv'!$B$1:$AG$700,MATCH(G$1,'Justerad allokering kvv'!$B$1:$AF$1,0),FALSE)))</f>
        <v>0</v>
      </c>
      <c r="H393">
        <f>IF($B393=" ","",IF(ISERROR(1/VLOOKUP($B393,'Justerad allokering kvv'!$B$1:$AG$700,MATCH(H$1,'Justerad allokering kvv'!$B$1:$AF$1,0),FALSE)),VLOOKUP($B393,'Allokerad kvv'!$B$2:$AV$700,MATCH(H$1,'Allokerad kvv'!$B$1:$AV$1,0),FALSE),VLOOKUP($B393,'Justerad allokering kvv'!$B$1:$AG$700,MATCH(H$1,'Justerad allokering kvv'!$B$1:$AF$1,0),FALSE)))</f>
        <v>0</v>
      </c>
      <c r="I393">
        <f>IF($B393=" ","",IF(ISERROR(1/VLOOKUP($B393,'Justerad allokering kvv'!$B$1:$AG$700,MATCH(I$1,'Justerad allokering kvv'!$B$1:$AF$1,0),FALSE)),VLOOKUP($B393,'Allokerad kvv'!$B$2:$AV$700,MATCH(I$1,'Allokerad kvv'!$B$1:$AV$1,0),FALSE),VLOOKUP($B393,'Justerad allokering kvv'!$B$1:$AG$700,MATCH(I$1,'Justerad allokering kvv'!$B$1:$AF$1,0),FALSE)))</f>
        <v>0</v>
      </c>
      <c r="J393">
        <f>IF($B393=" ","",IF(ISERROR(1/VLOOKUP($B393,'Justerad allokering kvv'!$B$1:$AG$700,MATCH(J$1,'Justerad allokering kvv'!$B$1:$AF$1,0),FALSE)),VLOOKUP($B393,'Allokerad kvv'!$B$2:$AV$700,MATCH(J$1,'Allokerad kvv'!$B$1:$AV$1,0),FALSE),VLOOKUP($B393,'Justerad allokering kvv'!$B$1:$AG$700,MATCH(J$1,'Justerad allokering kvv'!$B$1:$AF$1,0),FALSE)))</f>
        <v>0</v>
      </c>
      <c r="K393">
        <f>IF($B393=" ","",IF(ISERROR(1/VLOOKUP($B393,'Justerad allokering kvv'!$B$1:$AG$700,MATCH(K$1,'Justerad allokering kvv'!$B$1:$AF$1,0),FALSE)),VLOOKUP($B393,'Allokerad kvv'!$B$2:$AV$700,MATCH(K$1,'Allokerad kvv'!$B$1:$AV$1,0),FALSE),VLOOKUP($B393,'Justerad allokering kvv'!$B$1:$AG$700,MATCH(K$1,'Justerad allokering kvv'!$B$1:$AF$1,0),FALSE)))</f>
        <v>0</v>
      </c>
      <c r="L393">
        <f>IF($B393=" ","",IF(ISERROR(1/VLOOKUP($B393,'Justerad allokering kvv'!$B$1:$AG$700,MATCH(L$1,'Justerad allokering kvv'!$B$1:$AF$1,0),FALSE)),VLOOKUP($B393,'Allokerad kvv'!$B$2:$AV$700,MATCH(L$1,'Allokerad kvv'!$B$1:$AV$1,0),FALSE),VLOOKUP($B393,'Justerad allokering kvv'!$B$1:$AG$700,MATCH(L$1,'Justerad allokering kvv'!$B$1:$AF$1,0),FALSE)))</f>
        <v>0</v>
      </c>
      <c r="M393">
        <f>IF($B393=" ","",IF(ISERROR(1/VLOOKUP($B393,'Justerad allokering kvv'!$B$1:$AG$700,MATCH(M$1,'Justerad allokering kvv'!$B$1:$AF$1,0),FALSE)),VLOOKUP($B393,'Allokerad kvv'!$B$2:$AV$700,MATCH(M$1,'Allokerad kvv'!$B$1:$AV$1,0),FALSE),VLOOKUP($B393,'Justerad allokering kvv'!$B$1:$AG$700,MATCH(M$1,'Justerad allokering kvv'!$B$1:$AF$1,0),FALSE)))</f>
        <v>0</v>
      </c>
      <c r="N393">
        <f>IF($B393=" ","",IF(ISERROR(1/VLOOKUP($B393,'Justerad allokering kvv'!$B$1:$AG$700,MATCH(N$1,'Justerad allokering kvv'!$B$1:$AF$1,0),FALSE)),VLOOKUP($B393,'Allokerad kvv'!$B$2:$AV$700,MATCH(N$1,'Allokerad kvv'!$B$1:$AV$1,0),FALSE),VLOOKUP($B393,'Justerad allokering kvv'!$B$1:$AG$700,MATCH(N$1,'Justerad allokering kvv'!$B$1:$AF$1,0),FALSE)))</f>
        <v>0</v>
      </c>
      <c r="O393">
        <f>IF($B393=" ","",IF(ISERROR(1/VLOOKUP($B393,'Justerad allokering kvv'!$B$1:$AG$700,MATCH(O$1,'Justerad allokering kvv'!$B$1:$AF$1,0),FALSE)),VLOOKUP($B393,'Allokerad kvv'!$B$2:$AV$700,MATCH(O$1,'Allokerad kvv'!$B$1:$AV$1,0),FALSE),VLOOKUP($B393,'Justerad allokering kvv'!$B$1:$AG$700,MATCH(O$1,'Justerad allokering kvv'!$B$1:$AF$1,0),FALSE)))</f>
        <v>0</v>
      </c>
      <c r="P393">
        <f>IF($B393=" ","",IF(ISERROR(1/VLOOKUP($B393,'Justerad allokering kvv'!$B$1:$AG$700,MATCH(P$1,'Justerad allokering kvv'!$B$1:$AF$1,0),FALSE)),VLOOKUP($B393,'Allokerad kvv'!$B$2:$AV$700,MATCH(P$1,'Allokerad kvv'!$B$1:$AV$1,0),FALSE),VLOOKUP($B393,'Justerad allokering kvv'!$B$1:$AG$700,MATCH(P$1,'Justerad allokering kvv'!$B$1:$AF$1,0),FALSE)))</f>
        <v>0</v>
      </c>
      <c r="Q393">
        <f>IF($B393=" ","",IF(ISERROR(1/VLOOKUP($B393,'Justerad allokering kvv'!$B$1:$AG$700,MATCH(Q$1,'Justerad allokering kvv'!$B$1:$AF$1,0),FALSE)),VLOOKUP($B393,'Allokerad kvv'!$B$2:$AV$700,MATCH(Q$1,'Allokerad kvv'!$B$1:$AV$1,0),FALSE),VLOOKUP($B393,'Justerad allokering kvv'!$B$1:$AG$700,MATCH(Q$1,'Justerad allokering kvv'!$B$1:$AF$1,0),FALSE)))</f>
        <v>0</v>
      </c>
      <c r="R393">
        <f>IF($B393=" ","",IF(ISERROR(1/VLOOKUP($B393,'Justerad allokering kvv'!$B$1:$AG$700,MATCH(R$1,'Justerad allokering kvv'!$B$1:$AF$1,0),FALSE)),VLOOKUP($B393,'Allokerad kvv'!$B$2:$AV$700,MATCH(R$1,'Allokerad kvv'!$B$1:$AV$1,0),FALSE),VLOOKUP($B393,'Justerad allokering kvv'!$B$1:$AG$700,MATCH(R$1,'Justerad allokering kvv'!$B$1:$AF$1,0),FALSE)))</f>
        <v>0</v>
      </c>
      <c r="S393">
        <f>IF($B393=" ","",IF(ISERROR(1/VLOOKUP($B393,'Justerad allokering kvv'!$B$1:$AG$700,MATCH(S$1,'Justerad allokering kvv'!$B$1:$AF$1,0),FALSE)),VLOOKUP($B393,'Allokerad kvv'!$B$2:$AV$700,MATCH(S$1,'Allokerad kvv'!$B$1:$AV$1,0),FALSE),VLOOKUP($B393,'Justerad allokering kvv'!$B$1:$AG$700,MATCH(S$1,'Justerad allokering kvv'!$B$1:$AF$1,0),FALSE)))</f>
        <v>0</v>
      </c>
      <c r="T393">
        <f>IF($B393=" ","",IF(ISERROR(1/VLOOKUP($B393,'Justerad allokering kvv'!$B$1:$AG$700,MATCH(T$1,'Justerad allokering kvv'!$B$1:$AF$1,0),FALSE)),VLOOKUP($B393,'Allokerad kvv'!$B$2:$AV$700,MATCH(T$1,'Allokerad kvv'!$B$1:$AV$1,0),FALSE),VLOOKUP($B393,'Justerad allokering kvv'!$B$1:$AG$700,MATCH(T$1,'Justerad allokering kvv'!$B$1:$AF$1,0),FALSE)))</f>
        <v>0</v>
      </c>
      <c r="U393">
        <f>IF($B393=" ","",IF(ISERROR(1/VLOOKUP($B393,'Justerad allokering kvv'!$B$1:$AG$700,MATCH(U$1,'Justerad allokering kvv'!$B$1:$AF$1,0),FALSE)),VLOOKUP($B393,'Allokerad kvv'!$B$2:$AV$700,MATCH(U$1,'Allokerad kvv'!$B$1:$AV$1,0),FALSE),VLOOKUP($B393,'Justerad allokering kvv'!$B$1:$AG$700,MATCH(U$1,'Justerad allokering kvv'!$B$1:$AF$1,0),FALSE)))</f>
        <v>0</v>
      </c>
      <c r="V393">
        <f>IF($B393=" ","",IF(ISERROR(1/VLOOKUP($B393,'Justerad allokering kvv'!$B$1:$AG$700,MATCH(V$1,'Justerad allokering kvv'!$B$1:$AF$1,0),FALSE)),VLOOKUP($B393,'Allokerad kvv'!$B$2:$AV$700,MATCH(V$1,'Allokerad kvv'!$B$1:$AV$1,0),FALSE),VLOOKUP($B393,'Justerad allokering kvv'!$B$1:$AG$700,MATCH(V$1,'Justerad allokering kvv'!$B$1:$AF$1,0),FALSE)))</f>
        <v>0</v>
      </c>
      <c r="W393">
        <f>IF($B393=" ","",IF(ISERROR(1/VLOOKUP($B393,'Justerad allokering kvv'!$B$1:$AG$700,MATCH(W$1,'Justerad allokering kvv'!$B$1:$AF$1,0),FALSE)),VLOOKUP($B393,'Allokerad kvv'!$B$2:$AV$700,MATCH(W$1,'Allokerad kvv'!$B$1:$AV$1,0),FALSE),VLOOKUP($B393,'Justerad allokering kvv'!$B$1:$AG$700,MATCH(W$1,'Justerad allokering kvv'!$B$1:$AF$1,0),FALSE)))</f>
        <v>0</v>
      </c>
      <c r="X393">
        <f>IF($B393=" ","",IF(ISERROR(1/VLOOKUP($B393,'Justerad allokering kvv'!$B$1:$AG$700,MATCH(X$1,'Justerad allokering kvv'!$B$1:$AF$1,0),FALSE)),VLOOKUP($B393,'Allokerad kvv'!$B$2:$AV$700,MATCH(X$1,'Allokerad kvv'!$B$1:$AV$1,0),FALSE),VLOOKUP($B393,'Justerad allokering kvv'!$B$1:$AG$700,MATCH(X$1,'Justerad allokering kvv'!$B$1:$AF$1,0),FALSE)))</f>
        <v>0</v>
      </c>
      <c r="Y393">
        <f>IF($B393=" ","",IF(ISERROR(1/VLOOKUP($B393,'Justerad allokering kvv'!$B$1:$AG$700,MATCH(Y$1,'Justerad allokering kvv'!$B$1:$AF$1,0),FALSE)),VLOOKUP($B393,'Allokerad kvv'!$B$2:$AV$700,MATCH(Y$1,'Allokerad kvv'!$B$1:$AV$1,0),FALSE),VLOOKUP($B393,'Justerad allokering kvv'!$B$1:$AG$700,MATCH(Y$1,'Justerad allokering kvv'!$B$1:$AF$1,0),FALSE)))</f>
        <v>0</v>
      </c>
      <c r="AB393">
        <f>IFERROR(VLOOKUP($B393,Kraftvärmeprod!$B$1:$AO$424,MATCH("Tillförd energi från rökgaskondensering (GWh)",Kraftvärmeprod!$B$1:$AG$1,0),FALSE)/1,0)</f>
        <v>0</v>
      </c>
      <c r="AE393" s="122">
        <f t="shared" si="24"/>
        <v>0</v>
      </c>
      <c r="AG393">
        <f t="shared" si="25"/>
        <v>0</v>
      </c>
      <c r="AH393">
        <f t="shared" si="26"/>
        <v>0</v>
      </c>
      <c r="AI393" t="str">
        <f>IF(AH393=0,"",AH393/VLOOKUP(B393,Kraftvärmeprod!$B$1:$BC$480,MATCH("Summa tillförd energi exklusive rökgaskondensering",Kraftvärmeprod!$B$1:$BC$1,0),FALSE))</f>
        <v/>
      </c>
      <c r="AK393">
        <f t="shared" si="27"/>
        <v>0</v>
      </c>
    </row>
    <row r="394" spans="1:37" x14ac:dyDescent="0.25">
      <c r="A394" s="2" t="s">
        <v>579</v>
      </c>
      <c r="B394" s="2" t="s">
        <v>582</v>
      </c>
      <c r="C394">
        <f>IF($B394=" ","",IF(ISERROR(1/VLOOKUP($B394,'Justerad allokering kvv'!$B$1:$AG$700,MATCH(C$1,'Justerad allokering kvv'!$B$1:$AF$1,0),FALSE)),VLOOKUP($B394,'Allokerad kvv'!$B$2:$AV$700,MATCH(C$1,'Allokerad kvv'!$B$1:$AV$1,0),FALSE),VLOOKUP($B394,'Justerad allokering kvv'!$B$1:$AG$700,MATCH(C$1,'Justerad allokering kvv'!$B$1:$AF$1,0),FALSE)))</f>
        <v>83.005799999999994</v>
      </c>
      <c r="D394">
        <f>IF($B394=" ","",IF(ISERROR(1/VLOOKUP($B394,'Justerad allokering kvv'!$B$1:$AG$700,MATCH(D$1,'Justerad allokering kvv'!$B$1:$AF$1,0),FALSE)),VLOOKUP($B394,'Allokerad kvv'!$B$2:$AV$700,MATCH(D$1,'Allokerad kvv'!$B$1:$AV$1,0),FALSE),VLOOKUP($B394,'Justerad allokering kvv'!$B$1:$AG$700,MATCH(D$1,'Justerad allokering kvv'!$B$1:$AF$1,0),FALSE)))</f>
        <v>0</v>
      </c>
      <c r="E394">
        <f>IF($B394=" ","",IF(ISERROR(1/VLOOKUP($B394,'Justerad allokering kvv'!$B$1:$AG$700,MATCH(E$1,'Justerad allokering kvv'!$B$1:$AF$1,0),FALSE)),VLOOKUP($B394,'Allokerad kvv'!$B$2:$AV$700,MATCH(E$1,'Allokerad kvv'!$B$1:$AV$1,0),FALSE),VLOOKUP($B394,'Justerad allokering kvv'!$B$1:$AG$700,MATCH(E$1,'Justerad allokering kvv'!$B$1:$AF$1,0),FALSE)))</f>
        <v>0</v>
      </c>
      <c r="F394">
        <f>IF($B394=" ","",IF(ISERROR(1/VLOOKUP($B394,'Justerad allokering kvv'!$B$1:$AG$700,MATCH(F$1,'Justerad allokering kvv'!$B$1:$AF$1,0),FALSE)),VLOOKUP($B394,'Allokerad kvv'!$B$2:$AV$700,MATCH(F$1,'Allokerad kvv'!$B$1:$AV$1,0),FALSE),VLOOKUP($B394,'Justerad allokering kvv'!$B$1:$AG$700,MATCH(F$1,'Justerad allokering kvv'!$B$1:$AF$1,0),FALSE)))</f>
        <v>0</v>
      </c>
      <c r="G394">
        <f>IF($B394=" ","",IF(ISERROR(1/VLOOKUP($B394,'Justerad allokering kvv'!$B$1:$AG$700,MATCH(G$1,'Justerad allokering kvv'!$B$1:$AF$1,0),FALSE)),VLOOKUP($B394,'Allokerad kvv'!$B$2:$AV$700,MATCH(G$1,'Allokerad kvv'!$B$1:$AV$1,0),FALSE),VLOOKUP($B394,'Justerad allokering kvv'!$B$1:$AG$700,MATCH(G$1,'Justerad allokering kvv'!$B$1:$AF$1,0),FALSE)))</f>
        <v>0.71918400000000005</v>
      </c>
      <c r="H394">
        <f>IF($B394=" ","",IF(ISERROR(1/VLOOKUP($B394,'Justerad allokering kvv'!$B$1:$AG$700,MATCH(H$1,'Justerad allokering kvv'!$B$1:$AF$1,0),FALSE)),VLOOKUP($B394,'Allokerad kvv'!$B$2:$AV$700,MATCH(H$1,'Allokerad kvv'!$B$1:$AV$1,0),FALSE),VLOOKUP($B394,'Justerad allokering kvv'!$B$1:$AG$700,MATCH(H$1,'Justerad allokering kvv'!$B$1:$AF$1,0),FALSE)))</f>
        <v>0</v>
      </c>
      <c r="I394">
        <f>IF($B394=" ","",IF(ISERROR(1/VLOOKUP($B394,'Justerad allokering kvv'!$B$1:$AG$700,MATCH(I$1,'Justerad allokering kvv'!$B$1:$AF$1,0),FALSE)),VLOOKUP($B394,'Allokerad kvv'!$B$2:$AV$700,MATCH(I$1,'Allokerad kvv'!$B$1:$AV$1,0),FALSE),VLOOKUP($B394,'Justerad allokering kvv'!$B$1:$AG$700,MATCH(I$1,'Justerad allokering kvv'!$B$1:$AF$1,0),FALSE)))</f>
        <v>0</v>
      </c>
      <c r="J394">
        <f>IF($B394=" ","",IF(ISERROR(1/VLOOKUP($B394,'Justerad allokering kvv'!$B$1:$AG$700,MATCH(J$1,'Justerad allokering kvv'!$B$1:$AF$1,0),FALSE)),VLOOKUP($B394,'Allokerad kvv'!$B$2:$AV$700,MATCH(J$1,'Allokerad kvv'!$B$1:$AV$1,0),FALSE),VLOOKUP($B394,'Justerad allokering kvv'!$B$1:$AG$700,MATCH(J$1,'Justerad allokering kvv'!$B$1:$AF$1,0),FALSE)))</f>
        <v>0</v>
      </c>
      <c r="K394">
        <f>IF($B394=" ","",IF(ISERROR(1/VLOOKUP($B394,'Justerad allokering kvv'!$B$1:$AG$700,MATCH(K$1,'Justerad allokering kvv'!$B$1:$AF$1,0),FALSE)),VLOOKUP($B394,'Allokerad kvv'!$B$2:$AV$700,MATCH(K$1,'Allokerad kvv'!$B$1:$AV$1,0),FALSE),VLOOKUP($B394,'Justerad allokering kvv'!$B$1:$AG$700,MATCH(K$1,'Justerad allokering kvv'!$B$1:$AF$1,0),FALSE)))</f>
        <v>0</v>
      </c>
      <c r="L394">
        <f>IF($B394=" ","",IF(ISERROR(1/VLOOKUP($B394,'Justerad allokering kvv'!$B$1:$AG$700,MATCH(L$1,'Justerad allokering kvv'!$B$1:$AF$1,0),FALSE)),VLOOKUP($B394,'Allokerad kvv'!$B$2:$AV$700,MATCH(L$1,'Allokerad kvv'!$B$1:$AV$1,0),FALSE),VLOOKUP($B394,'Justerad allokering kvv'!$B$1:$AG$700,MATCH(L$1,'Justerad allokering kvv'!$B$1:$AF$1,0),FALSE)))</f>
        <v>0</v>
      </c>
      <c r="M394">
        <f>IF($B394=" ","",IF(ISERROR(1/VLOOKUP($B394,'Justerad allokering kvv'!$B$1:$AG$700,MATCH(M$1,'Justerad allokering kvv'!$B$1:$AF$1,0),FALSE)),VLOOKUP($B394,'Allokerad kvv'!$B$2:$AV$700,MATCH(M$1,'Allokerad kvv'!$B$1:$AV$1,0),FALSE),VLOOKUP($B394,'Justerad allokering kvv'!$B$1:$AG$700,MATCH(M$1,'Justerad allokering kvv'!$B$1:$AF$1,0),FALSE)))</f>
        <v>0</v>
      </c>
      <c r="N394">
        <f>IF($B394=" ","",IF(ISERROR(1/VLOOKUP($B394,'Justerad allokering kvv'!$B$1:$AG$700,MATCH(N$1,'Justerad allokering kvv'!$B$1:$AF$1,0),FALSE)),VLOOKUP($B394,'Allokerad kvv'!$B$2:$AV$700,MATCH(N$1,'Allokerad kvv'!$B$1:$AV$1,0),FALSE),VLOOKUP($B394,'Justerad allokering kvv'!$B$1:$AG$700,MATCH(N$1,'Justerad allokering kvv'!$B$1:$AF$1,0),FALSE)))</f>
        <v>0</v>
      </c>
      <c r="O394">
        <f>IF($B394=" ","",IF(ISERROR(1/VLOOKUP($B394,'Justerad allokering kvv'!$B$1:$AG$700,MATCH(O$1,'Justerad allokering kvv'!$B$1:$AF$1,0),FALSE)),VLOOKUP($B394,'Allokerad kvv'!$B$2:$AV$700,MATCH(O$1,'Allokerad kvv'!$B$1:$AV$1,0),FALSE),VLOOKUP($B394,'Justerad allokering kvv'!$B$1:$AG$700,MATCH(O$1,'Justerad allokering kvv'!$B$1:$AF$1,0),FALSE)))</f>
        <v>0</v>
      </c>
      <c r="P394">
        <f>IF($B394=" ","",IF(ISERROR(1/VLOOKUP($B394,'Justerad allokering kvv'!$B$1:$AG$700,MATCH(P$1,'Justerad allokering kvv'!$B$1:$AF$1,0),FALSE)),VLOOKUP($B394,'Allokerad kvv'!$B$2:$AV$700,MATCH(P$1,'Allokerad kvv'!$B$1:$AV$1,0),FALSE),VLOOKUP($B394,'Justerad allokering kvv'!$B$1:$AG$700,MATCH(P$1,'Justerad allokering kvv'!$B$1:$AF$1,0),FALSE)))</f>
        <v>0</v>
      </c>
      <c r="Q394">
        <f>IF($B394=" ","",IF(ISERROR(1/VLOOKUP($B394,'Justerad allokering kvv'!$B$1:$AG$700,MATCH(Q$1,'Justerad allokering kvv'!$B$1:$AF$1,0),FALSE)),VLOOKUP($B394,'Allokerad kvv'!$B$2:$AV$700,MATCH(Q$1,'Allokerad kvv'!$B$1:$AV$1,0),FALSE),VLOOKUP($B394,'Justerad allokering kvv'!$B$1:$AG$700,MATCH(Q$1,'Justerad allokering kvv'!$B$1:$AF$1,0),FALSE)))</f>
        <v>0</v>
      </c>
      <c r="R394">
        <f>IF($B394=" ","",IF(ISERROR(1/VLOOKUP($B394,'Justerad allokering kvv'!$B$1:$AG$700,MATCH(R$1,'Justerad allokering kvv'!$B$1:$AF$1,0),FALSE)),VLOOKUP($B394,'Allokerad kvv'!$B$2:$AV$700,MATCH(R$1,'Allokerad kvv'!$B$1:$AV$1,0),FALSE),VLOOKUP($B394,'Justerad allokering kvv'!$B$1:$AG$700,MATCH(R$1,'Justerad allokering kvv'!$B$1:$AF$1,0),FALSE)))</f>
        <v>3.40076</v>
      </c>
      <c r="S394">
        <f>IF($B394=" ","",IF(ISERROR(1/VLOOKUP($B394,'Justerad allokering kvv'!$B$1:$AG$700,MATCH(S$1,'Justerad allokering kvv'!$B$1:$AF$1,0),FALSE)),VLOOKUP($B394,'Allokerad kvv'!$B$2:$AV$700,MATCH(S$1,'Allokerad kvv'!$B$1:$AV$1,0),FALSE),VLOOKUP($B394,'Justerad allokering kvv'!$B$1:$AG$700,MATCH(S$1,'Justerad allokering kvv'!$B$1:$AF$1,0),FALSE)))</f>
        <v>0</v>
      </c>
      <c r="T394">
        <f>IF($B394=" ","",IF(ISERROR(1/VLOOKUP($B394,'Justerad allokering kvv'!$B$1:$AG$700,MATCH(T$1,'Justerad allokering kvv'!$B$1:$AF$1,0),FALSE)),VLOOKUP($B394,'Allokerad kvv'!$B$2:$AV$700,MATCH(T$1,'Allokerad kvv'!$B$1:$AV$1,0),FALSE),VLOOKUP($B394,'Justerad allokering kvv'!$B$1:$AG$700,MATCH(T$1,'Justerad allokering kvv'!$B$1:$AF$1,0),FALSE)))</f>
        <v>0</v>
      </c>
      <c r="U394">
        <f>IF($B394=" ","",IF(ISERROR(1/VLOOKUP($B394,'Justerad allokering kvv'!$B$1:$AG$700,MATCH(U$1,'Justerad allokering kvv'!$B$1:$AF$1,0),FALSE)),VLOOKUP($B394,'Allokerad kvv'!$B$2:$AV$700,MATCH(U$1,'Allokerad kvv'!$B$1:$AV$1,0),FALSE),VLOOKUP($B394,'Justerad allokering kvv'!$B$1:$AG$700,MATCH(U$1,'Justerad allokering kvv'!$B$1:$AF$1,0),FALSE)))</f>
        <v>0</v>
      </c>
      <c r="V394">
        <f>IF($B394=" ","",IF(ISERROR(1/VLOOKUP($B394,'Justerad allokering kvv'!$B$1:$AG$700,MATCH(V$1,'Justerad allokering kvv'!$B$1:$AF$1,0),FALSE)),VLOOKUP($B394,'Allokerad kvv'!$B$2:$AV$700,MATCH(V$1,'Allokerad kvv'!$B$1:$AV$1,0),FALSE),VLOOKUP($B394,'Justerad allokering kvv'!$B$1:$AG$700,MATCH(V$1,'Justerad allokering kvv'!$B$1:$AF$1,0),FALSE)))</f>
        <v>0</v>
      </c>
      <c r="W394">
        <f>IF($B394=" ","",IF(ISERROR(1/VLOOKUP($B394,'Justerad allokering kvv'!$B$1:$AG$700,MATCH(W$1,'Justerad allokering kvv'!$B$1:$AF$1,0),FALSE)),VLOOKUP($B394,'Allokerad kvv'!$B$2:$AV$700,MATCH(W$1,'Allokerad kvv'!$B$1:$AV$1,0),FALSE),VLOOKUP($B394,'Justerad allokering kvv'!$B$1:$AG$700,MATCH(W$1,'Justerad allokering kvv'!$B$1:$AF$1,0),FALSE)))</f>
        <v>0</v>
      </c>
      <c r="X394">
        <f>IF($B394=" ","",IF(ISERROR(1/VLOOKUP($B394,'Justerad allokering kvv'!$B$1:$AG$700,MATCH(X$1,'Justerad allokering kvv'!$B$1:$AF$1,0),FALSE)),VLOOKUP($B394,'Allokerad kvv'!$B$2:$AV$700,MATCH(X$1,'Allokerad kvv'!$B$1:$AV$1,0),FALSE),VLOOKUP($B394,'Justerad allokering kvv'!$B$1:$AG$700,MATCH(X$1,'Justerad allokering kvv'!$B$1:$AF$1,0),FALSE)))</f>
        <v>0</v>
      </c>
      <c r="Y394">
        <f>IF($B394=" ","",IF(ISERROR(1/VLOOKUP($B394,'Justerad allokering kvv'!$B$1:$AG$700,MATCH(Y$1,'Justerad allokering kvv'!$B$1:$AF$1,0),FALSE)),VLOOKUP($B394,'Allokerad kvv'!$B$2:$AV$700,MATCH(Y$1,'Allokerad kvv'!$B$1:$AV$1,0),FALSE),VLOOKUP($B394,'Justerad allokering kvv'!$B$1:$AG$700,MATCH(Y$1,'Justerad allokering kvv'!$B$1:$AF$1,0),FALSE)))</f>
        <v>0</v>
      </c>
      <c r="AB394">
        <f>IFERROR(VLOOKUP($B394,Kraftvärmeprod!$B$1:$AO$424,MATCH("Tillförd energi från rökgaskondensering (GWh)",Kraftvärmeprod!$B$1:$AG$1,0),FALSE)/1,0)</f>
        <v>12.576000000000001</v>
      </c>
      <c r="AE394" s="122">
        <f t="shared" si="24"/>
        <v>99.701743999999991</v>
      </c>
      <c r="AG394">
        <f t="shared" si="25"/>
        <v>96.300983999999985</v>
      </c>
      <c r="AH394">
        <f t="shared" si="26"/>
        <v>83.724983999999978</v>
      </c>
      <c r="AI394">
        <f>IF(AH394=0,"",AH394/VLOOKUP(B394,Kraftvärmeprod!$B$1:$BC$480,MATCH("Summa tillförd energi exklusive rökgaskondensering",Kraftvärmeprod!$B$1:$BC$1,0),FALSE))</f>
        <v>0.66395178468053373</v>
      </c>
      <c r="AK394">
        <f t="shared" si="27"/>
        <v>0</v>
      </c>
    </row>
    <row r="395" spans="1:37" x14ac:dyDescent="0.25">
      <c r="A395" s="2" t="s">
        <v>583</v>
      </c>
      <c r="B395" s="2" t="s">
        <v>584</v>
      </c>
      <c r="C395">
        <f>IF($B395=" ","",IF(ISERROR(1/VLOOKUP($B395,'Justerad allokering kvv'!$B$1:$AG$700,MATCH(C$1,'Justerad allokering kvv'!$B$1:$AF$1,0),FALSE)),VLOOKUP($B395,'Allokerad kvv'!$B$2:$AV$700,MATCH(C$1,'Allokerad kvv'!$B$1:$AV$1,0),FALSE),VLOOKUP($B395,'Justerad allokering kvv'!$B$1:$AG$700,MATCH(C$1,'Justerad allokering kvv'!$B$1:$AF$1,0),FALSE)))</f>
        <v>0</v>
      </c>
      <c r="D395">
        <f>IF($B395=" ","",IF(ISERROR(1/VLOOKUP($B395,'Justerad allokering kvv'!$B$1:$AG$700,MATCH(D$1,'Justerad allokering kvv'!$B$1:$AF$1,0),FALSE)),VLOOKUP($B395,'Allokerad kvv'!$B$2:$AV$700,MATCH(D$1,'Allokerad kvv'!$B$1:$AV$1,0),FALSE),VLOOKUP($B395,'Justerad allokering kvv'!$B$1:$AG$700,MATCH(D$1,'Justerad allokering kvv'!$B$1:$AF$1,0),FALSE)))</f>
        <v>0</v>
      </c>
      <c r="E395">
        <f>IF($B395=" ","",IF(ISERROR(1/VLOOKUP($B395,'Justerad allokering kvv'!$B$1:$AG$700,MATCH(E$1,'Justerad allokering kvv'!$B$1:$AF$1,0),FALSE)),VLOOKUP($B395,'Allokerad kvv'!$B$2:$AV$700,MATCH(E$1,'Allokerad kvv'!$B$1:$AV$1,0),FALSE),VLOOKUP($B395,'Justerad allokering kvv'!$B$1:$AG$700,MATCH(E$1,'Justerad allokering kvv'!$B$1:$AF$1,0),FALSE)))</f>
        <v>0</v>
      </c>
      <c r="F395">
        <f>IF($B395=" ","",IF(ISERROR(1/VLOOKUP($B395,'Justerad allokering kvv'!$B$1:$AG$700,MATCH(F$1,'Justerad allokering kvv'!$B$1:$AF$1,0),FALSE)),VLOOKUP($B395,'Allokerad kvv'!$B$2:$AV$700,MATCH(F$1,'Allokerad kvv'!$B$1:$AV$1,0),FALSE),VLOOKUP($B395,'Justerad allokering kvv'!$B$1:$AG$700,MATCH(F$1,'Justerad allokering kvv'!$B$1:$AF$1,0),FALSE)))</f>
        <v>0</v>
      </c>
      <c r="G395">
        <f>IF($B395=" ","",IF(ISERROR(1/VLOOKUP($B395,'Justerad allokering kvv'!$B$1:$AG$700,MATCH(G$1,'Justerad allokering kvv'!$B$1:$AF$1,0),FALSE)),VLOOKUP($B395,'Allokerad kvv'!$B$2:$AV$700,MATCH(G$1,'Allokerad kvv'!$B$1:$AV$1,0),FALSE),VLOOKUP($B395,'Justerad allokering kvv'!$B$1:$AG$700,MATCH(G$1,'Justerad allokering kvv'!$B$1:$AF$1,0),FALSE)))</f>
        <v>0</v>
      </c>
      <c r="H395">
        <f>IF($B395=" ","",IF(ISERROR(1/VLOOKUP($B395,'Justerad allokering kvv'!$B$1:$AG$700,MATCH(H$1,'Justerad allokering kvv'!$B$1:$AF$1,0),FALSE)),VLOOKUP($B395,'Allokerad kvv'!$B$2:$AV$700,MATCH(H$1,'Allokerad kvv'!$B$1:$AV$1,0),FALSE),VLOOKUP($B395,'Justerad allokering kvv'!$B$1:$AG$700,MATCH(H$1,'Justerad allokering kvv'!$B$1:$AF$1,0),FALSE)))</f>
        <v>0</v>
      </c>
      <c r="I395">
        <f>IF($B395=" ","",IF(ISERROR(1/VLOOKUP($B395,'Justerad allokering kvv'!$B$1:$AG$700,MATCH(I$1,'Justerad allokering kvv'!$B$1:$AF$1,0),FALSE)),VLOOKUP($B395,'Allokerad kvv'!$B$2:$AV$700,MATCH(I$1,'Allokerad kvv'!$B$1:$AV$1,0),FALSE),VLOOKUP($B395,'Justerad allokering kvv'!$B$1:$AG$700,MATCH(I$1,'Justerad allokering kvv'!$B$1:$AF$1,0),FALSE)))</f>
        <v>0</v>
      </c>
      <c r="J395">
        <f>IF($B395=" ","",IF(ISERROR(1/VLOOKUP($B395,'Justerad allokering kvv'!$B$1:$AG$700,MATCH(J$1,'Justerad allokering kvv'!$B$1:$AF$1,0),FALSE)),VLOOKUP($B395,'Allokerad kvv'!$B$2:$AV$700,MATCH(J$1,'Allokerad kvv'!$B$1:$AV$1,0),FALSE),VLOOKUP($B395,'Justerad allokering kvv'!$B$1:$AG$700,MATCH(J$1,'Justerad allokering kvv'!$B$1:$AF$1,0),FALSE)))</f>
        <v>0</v>
      </c>
      <c r="K395">
        <f>IF($B395=" ","",IF(ISERROR(1/VLOOKUP($B395,'Justerad allokering kvv'!$B$1:$AG$700,MATCH(K$1,'Justerad allokering kvv'!$B$1:$AF$1,0),FALSE)),VLOOKUP($B395,'Allokerad kvv'!$B$2:$AV$700,MATCH(K$1,'Allokerad kvv'!$B$1:$AV$1,0),FALSE),VLOOKUP($B395,'Justerad allokering kvv'!$B$1:$AG$700,MATCH(K$1,'Justerad allokering kvv'!$B$1:$AF$1,0),FALSE)))</f>
        <v>0</v>
      </c>
      <c r="L395">
        <f>IF($B395=" ","",IF(ISERROR(1/VLOOKUP($B395,'Justerad allokering kvv'!$B$1:$AG$700,MATCH(L$1,'Justerad allokering kvv'!$B$1:$AF$1,0),FALSE)),VLOOKUP($B395,'Allokerad kvv'!$B$2:$AV$700,MATCH(L$1,'Allokerad kvv'!$B$1:$AV$1,0),FALSE),VLOOKUP($B395,'Justerad allokering kvv'!$B$1:$AG$700,MATCH(L$1,'Justerad allokering kvv'!$B$1:$AF$1,0),FALSE)))</f>
        <v>0</v>
      </c>
      <c r="M395">
        <f>IF($B395=" ","",IF(ISERROR(1/VLOOKUP($B395,'Justerad allokering kvv'!$B$1:$AG$700,MATCH(M$1,'Justerad allokering kvv'!$B$1:$AF$1,0),FALSE)),VLOOKUP($B395,'Allokerad kvv'!$B$2:$AV$700,MATCH(M$1,'Allokerad kvv'!$B$1:$AV$1,0),FALSE),VLOOKUP($B395,'Justerad allokering kvv'!$B$1:$AG$700,MATCH(M$1,'Justerad allokering kvv'!$B$1:$AF$1,0),FALSE)))</f>
        <v>0</v>
      </c>
      <c r="N395">
        <f>IF($B395=" ","",IF(ISERROR(1/VLOOKUP($B395,'Justerad allokering kvv'!$B$1:$AG$700,MATCH(N$1,'Justerad allokering kvv'!$B$1:$AF$1,0),FALSE)),VLOOKUP($B395,'Allokerad kvv'!$B$2:$AV$700,MATCH(N$1,'Allokerad kvv'!$B$1:$AV$1,0),FALSE),VLOOKUP($B395,'Justerad allokering kvv'!$B$1:$AG$700,MATCH(N$1,'Justerad allokering kvv'!$B$1:$AF$1,0),FALSE)))</f>
        <v>0</v>
      </c>
      <c r="O395">
        <f>IF($B395=" ","",IF(ISERROR(1/VLOOKUP($B395,'Justerad allokering kvv'!$B$1:$AG$700,MATCH(O$1,'Justerad allokering kvv'!$B$1:$AF$1,0),FALSE)),VLOOKUP($B395,'Allokerad kvv'!$B$2:$AV$700,MATCH(O$1,'Allokerad kvv'!$B$1:$AV$1,0),FALSE),VLOOKUP($B395,'Justerad allokering kvv'!$B$1:$AG$700,MATCH(O$1,'Justerad allokering kvv'!$B$1:$AF$1,0),FALSE)))</f>
        <v>0</v>
      </c>
      <c r="P395">
        <f>IF($B395=" ","",IF(ISERROR(1/VLOOKUP($B395,'Justerad allokering kvv'!$B$1:$AG$700,MATCH(P$1,'Justerad allokering kvv'!$B$1:$AF$1,0),FALSE)),VLOOKUP($B395,'Allokerad kvv'!$B$2:$AV$700,MATCH(P$1,'Allokerad kvv'!$B$1:$AV$1,0),FALSE),VLOOKUP($B395,'Justerad allokering kvv'!$B$1:$AG$700,MATCH(P$1,'Justerad allokering kvv'!$B$1:$AF$1,0),FALSE)))</f>
        <v>0</v>
      </c>
      <c r="Q395">
        <f>IF($B395=" ","",IF(ISERROR(1/VLOOKUP($B395,'Justerad allokering kvv'!$B$1:$AG$700,MATCH(Q$1,'Justerad allokering kvv'!$B$1:$AF$1,0),FALSE)),VLOOKUP($B395,'Allokerad kvv'!$B$2:$AV$700,MATCH(Q$1,'Allokerad kvv'!$B$1:$AV$1,0),FALSE),VLOOKUP($B395,'Justerad allokering kvv'!$B$1:$AG$700,MATCH(Q$1,'Justerad allokering kvv'!$B$1:$AF$1,0),FALSE)))</f>
        <v>0</v>
      </c>
      <c r="R395">
        <f>IF($B395=" ","",IF(ISERROR(1/VLOOKUP($B395,'Justerad allokering kvv'!$B$1:$AG$700,MATCH(R$1,'Justerad allokering kvv'!$B$1:$AF$1,0),FALSE)),VLOOKUP($B395,'Allokerad kvv'!$B$2:$AV$700,MATCH(R$1,'Allokerad kvv'!$B$1:$AV$1,0),FALSE),VLOOKUP($B395,'Justerad allokering kvv'!$B$1:$AG$700,MATCH(R$1,'Justerad allokering kvv'!$B$1:$AF$1,0),FALSE)))</f>
        <v>0</v>
      </c>
      <c r="S395">
        <f>IF($B395=" ","",IF(ISERROR(1/VLOOKUP($B395,'Justerad allokering kvv'!$B$1:$AG$700,MATCH(S$1,'Justerad allokering kvv'!$B$1:$AF$1,0),FALSE)),VLOOKUP($B395,'Allokerad kvv'!$B$2:$AV$700,MATCH(S$1,'Allokerad kvv'!$B$1:$AV$1,0),FALSE),VLOOKUP($B395,'Justerad allokering kvv'!$B$1:$AG$700,MATCH(S$1,'Justerad allokering kvv'!$B$1:$AF$1,0),FALSE)))</f>
        <v>0</v>
      </c>
      <c r="T395">
        <f>IF($B395=" ","",IF(ISERROR(1/VLOOKUP($B395,'Justerad allokering kvv'!$B$1:$AG$700,MATCH(T$1,'Justerad allokering kvv'!$B$1:$AF$1,0),FALSE)),VLOOKUP($B395,'Allokerad kvv'!$B$2:$AV$700,MATCH(T$1,'Allokerad kvv'!$B$1:$AV$1,0),FALSE),VLOOKUP($B395,'Justerad allokering kvv'!$B$1:$AG$700,MATCH(T$1,'Justerad allokering kvv'!$B$1:$AF$1,0),FALSE)))</f>
        <v>0</v>
      </c>
      <c r="U395">
        <f>IF($B395=" ","",IF(ISERROR(1/VLOOKUP($B395,'Justerad allokering kvv'!$B$1:$AG$700,MATCH(U$1,'Justerad allokering kvv'!$B$1:$AF$1,0),FALSE)),VLOOKUP($B395,'Allokerad kvv'!$B$2:$AV$700,MATCH(U$1,'Allokerad kvv'!$B$1:$AV$1,0),FALSE),VLOOKUP($B395,'Justerad allokering kvv'!$B$1:$AG$700,MATCH(U$1,'Justerad allokering kvv'!$B$1:$AF$1,0),FALSE)))</f>
        <v>0</v>
      </c>
      <c r="V395">
        <f>IF($B395=" ","",IF(ISERROR(1/VLOOKUP($B395,'Justerad allokering kvv'!$B$1:$AG$700,MATCH(V$1,'Justerad allokering kvv'!$B$1:$AF$1,0),FALSE)),VLOOKUP($B395,'Allokerad kvv'!$B$2:$AV$700,MATCH(V$1,'Allokerad kvv'!$B$1:$AV$1,0),FALSE),VLOOKUP($B395,'Justerad allokering kvv'!$B$1:$AG$700,MATCH(V$1,'Justerad allokering kvv'!$B$1:$AF$1,0),FALSE)))</f>
        <v>0</v>
      </c>
      <c r="W395">
        <f>IF($B395=" ","",IF(ISERROR(1/VLOOKUP($B395,'Justerad allokering kvv'!$B$1:$AG$700,MATCH(W$1,'Justerad allokering kvv'!$B$1:$AF$1,0),FALSE)),VLOOKUP($B395,'Allokerad kvv'!$B$2:$AV$700,MATCH(W$1,'Allokerad kvv'!$B$1:$AV$1,0),FALSE),VLOOKUP($B395,'Justerad allokering kvv'!$B$1:$AG$700,MATCH(W$1,'Justerad allokering kvv'!$B$1:$AF$1,0),FALSE)))</f>
        <v>0</v>
      </c>
      <c r="X395">
        <f>IF($B395=" ","",IF(ISERROR(1/VLOOKUP($B395,'Justerad allokering kvv'!$B$1:$AG$700,MATCH(X$1,'Justerad allokering kvv'!$B$1:$AF$1,0),FALSE)),VLOOKUP($B395,'Allokerad kvv'!$B$2:$AV$700,MATCH(X$1,'Allokerad kvv'!$B$1:$AV$1,0),FALSE),VLOOKUP($B395,'Justerad allokering kvv'!$B$1:$AG$700,MATCH(X$1,'Justerad allokering kvv'!$B$1:$AF$1,0),FALSE)))</f>
        <v>0</v>
      </c>
      <c r="Y395">
        <f>IF($B395=" ","",IF(ISERROR(1/VLOOKUP($B395,'Justerad allokering kvv'!$B$1:$AG$700,MATCH(Y$1,'Justerad allokering kvv'!$B$1:$AF$1,0),FALSE)),VLOOKUP($B395,'Allokerad kvv'!$B$2:$AV$700,MATCH(Y$1,'Allokerad kvv'!$B$1:$AV$1,0),FALSE),VLOOKUP($B395,'Justerad allokering kvv'!$B$1:$AG$700,MATCH(Y$1,'Justerad allokering kvv'!$B$1:$AF$1,0),FALSE)))</f>
        <v>0</v>
      </c>
      <c r="AB395">
        <f>IFERROR(VLOOKUP($B395,Kraftvärmeprod!$B$1:$AO$424,MATCH("Tillförd energi från rökgaskondensering (GWh)",Kraftvärmeprod!$B$1:$AG$1,0),FALSE)/1,0)</f>
        <v>0</v>
      </c>
      <c r="AE395" s="122">
        <f t="shared" si="24"/>
        <v>0</v>
      </c>
      <c r="AG395">
        <f t="shared" si="25"/>
        <v>0</v>
      </c>
      <c r="AH395">
        <f t="shared" si="26"/>
        <v>0</v>
      </c>
      <c r="AI395" t="str">
        <f>IF(AH395=0,"",AH395/VLOOKUP(B395,Kraftvärmeprod!$B$1:$BC$480,MATCH("Summa tillförd energi exklusive rökgaskondensering",Kraftvärmeprod!$B$1:$BC$1,0),FALSE))</f>
        <v/>
      </c>
      <c r="AK395">
        <f t="shared" si="27"/>
        <v>0</v>
      </c>
    </row>
    <row r="396" spans="1:37" x14ac:dyDescent="0.25">
      <c r="A396" s="2" t="s">
        <v>583</v>
      </c>
      <c r="B396" s="2" t="s">
        <v>585</v>
      </c>
      <c r="C396">
        <f>IF($B396=" ","",IF(ISERROR(1/VLOOKUP($B396,'Justerad allokering kvv'!$B$1:$AG$700,MATCH(C$1,'Justerad allokering kvv'!$B$1:$AF$1,0),FALSE)),VLOOKUP($B396,'Allokerad kvv'!$B$2:$AV$700,MATCH(C$1,'Allokerad kvv'!$B$1:$AV$1,0),FALSE),VLOOKUP($B396,'Justerad allokering kvv'!$B$1:$AG$700,MATCH(C$1,'Justerad allokering kvv'!$B$1:$AF$1,0),FALSE)))</f>
        <v>0</v>
      </c>
      <c r="D396">
        <f>IF($B396=" ","",IF(ISERROR(1/VLOOKUP($B396,'Justerad allokering kvv'!$B$1:$AG$700,MATCH(D$1,'Justerad allokering kvv'!$B$1:$AF$1,0),FALSE)),VLOOKUP($B396,'Allokerad kvv'!$B$2:$AV$700,MATCH(D$1,'Allokerad kvv'!$B$1:$AV$1,0),FALSE),VLOOKUP($B396,'Justerad allokering kvv'!$B$1:$AG$700,MATCH(D$1,'Justerad allokering kvv'!$B$1:$AF$1,0),FALSE)))</f>
        <v>0</v>
      </c>
      <c r="E396">
        <f>IF($B396=" ","",IF(ISERROR(1/VLOOKUP($B396,'Justerad allokering kvv'!$B$1:$AG$700,MATCH(E$1,'Justerad allokering kvv'!$B$1:$AF$1,0),FALSE)),VLOOKUP($B396,'Allokerad kvv'!$B$2:$AV$700,MATCH(E$1,'Allokerad kvv'!$B$1:$AV$1,0),FALSE),VLOOKUP($B396,'Justerad allokering kvv'!$B$1:$AG$700,MATCH(E$1,'Justerad allokering kvv'!$B$1:$AF$1,0),FALSE)))</f>
        <v>0</v>
      </c>
      <c r="F396">
        <f>IF($B396=" ","",IF(ISERROR(1/VLOOKUP($B396,'Justerad allokering kvv'!$B$1:$AG$700,MATCH(F$1,'Justerad allokering kvv'!$B$1:$AF$1,0),FALSE)),VLOOKUP($B396,'Allokerad kvv'!$B$2:$AV$700,MATCH(F$1,'Allokerad kvv'!$B$1:$AV$1,0),FALSE),VLOOKUP($B396,'Justerad allokering kvv'!$B$1:$AG$700,MATCH(F$1,'Justerad allokering kvv'!$B$1:$AF$1,0),FALSE)))</f>
        <v>0</v>
      </c>
      <c r="G396">
        <f>IF($B396=" ","",IF(ISERROR(1/VLOOKUP($B396,'Justerad allokering kvv'!$B$1:$AG$700,MATCH(G$1,'Justerad allokering kvv'!$B$1:$AF$1,0),FALSE)),VLOOKUP($B396,'Allokerad kvv'!$B$2:$AV$700,MATCH(G$1,'Allokerad kvv'!$B$1:$AV$1,0),FALSE),VLOOKUP($B396,'Justerad allokering kvv'!$B$1:$AG$700,MATCH(G$1,'Justerad allokering kvv'!$B$1:$AF$1,0),FALSE)))</f>
        <v>0</v>
      </c>
      <c r="H396">
        <f>IF($B396=" ","",IF(ISERROR(1/VLOOKUP($B396,'Justerad allokering kvv'!$B$1:$AG$700,MATCH(H$1,'Justerad allokering kvv'!$B$1:$AF$1,0),FALSE)),VLOOKUP($B396,'Allokerad kvv'!$B$2:$AV$700,MATCH(H$1,'Allokerad kvv'!$B$1:$AV$1,0),FALSE),VLOOKUP($B396,'Justerad allokering kvv'!$B$1:$AG$700,MATCH(H$1,'Justerad allokering kvv'!$B$1:$AF$1,0),FALSE)))</f>
        <v>0</v>
      </c>
      <c r="I396">
        <f>IF($B396=" ","",IF(ISERROR(1/VLOOKUP($B396,'Justerad allokering kvv'!$B$1:$AG$700,MATCH(I$1,'Justerad allokering kvv'!$B$1:$AF$1,0),FALSE)),VLOOKUP($B396,'Allokerad kvv'!$B$2:$AV$700,MATCH(I$1,'Allokerad kvv'!$B$1:$AV$1,0),FALSE),VLOOKUP($B396,'Justerad allokering kvv'!$B$1:$AG$700,MATCH(I$1,'Justerad allokering kvv'!$B$1:$AF$1,0),FALSE)))</f>
        <v>0</v>
      </c>
      <c r="J396">
        <f>IF($B396=" ","",IF(ISERROR(1/VLOOKUP($B396,'Justerad allokering kvv'!$B$1:$AG$700,MATCH(J$1,'Justerad allokering kvv'!$B$1:$AF$1,0),FALSE)),VLOOKUP($B396,'Allokerad kvv'!$B$2:$AV$700,MATCH(J$1,'Allokerad kvv'!$B$1:$AV$1,0),FALSE),VLOOKUP($B396,'Justerad allokering kvv'!$B$1:$AG$700,MATCH(J$1,'Justerad allokering kvv'!$B$1:$AF$1,0),FALSE)))</f>
        <v>0</v>
      </c>
      <c r="K396">
        <f>IF($B396=" ","",IF(ISERROR(1/VLOOKUP($B396,'Justerad allokering kvv'!$B$1:$AG$700,MATCH(K$1,'Justerad allokering kvv'!$B$1:$AF$1,0),FALSE)),VLOOKUP($B396,'Allokerad kvv'!$B$2:$AV$700,MATCH(K$1,'Allokerad kvv'!$B$1:$AV$1,0),FALSE),VLOOKUP($B396,'Justerad allokering kvv'!$B$1:$AG$700,MATCH(K$1,'Justerad allokering kvv'!$B$1:$AF$1,0),FALSE)))</f>
        <v>0</v>
      </c>
      <c r="L396">
        <f>IF($B396=" ","",IF(ISERROR(1/VLOOKUP($B396,'Justerad allokering kvv'!$B$1:$AG$700,MATCH(L$1,'Justerad allokering kvv'!$B$1:$AF$1,0),FALSE)),VLOOKUP($B396,'Allokerad kvv'!$B$2:$AV$700,MATCH(L$1,'Allokerad kvv'!$B$1:$AV$1,0),FALSE),VLOOKUP($B396,'Justerad allokering kvv'!$B$1:$AG$700,MATCH(L$1,'Justerad allokering kvv'!$B$1:$AF$1,0),FALSE)))</f>
        <v>0</v>
      </c>
      <c r="M396">
        <f>IF($B396=" ","",IF(ISERROR(1/VLOOKUP($B396,'Justerad allokering kvv'!$B$1:$AG$700,MATCH(M$1,'Justerad allokering kvv'!$B$1:$AF$1,0),FALSE)),VLOOKUP($B396,'Allokerad kvv'!$B$2:$AV$700,MATCH(M$1,'Allokerad kvv'!$B$1:$AV$1,0),FALSE),VLOOKUP($B396,'Justerad allokering kvv'!$B$1:$AG$700,MATCH(M$1,'Justerad allokering kvv'!$B$1:$AF$1,0),FALSE)))</f>
        <v>0</v>
      </c>
      <c r="N396">
        <f>IF($B396=" ","",IF(ISERROR(1/VLOOKUP($B396,'Justerad allokering kvv'!$B$1:$AG$700,MATCH(N$1,'Justerad allokering kvv'!$B$1:$AF$1,0),FALSE)),VLOOKUP($B396,'Allokerad kvv'!$B$2:$AV$700,MATCH(N$1,'Allokerad kvv'!$B$1:$AV$1,0),FALSE),VLOOKUP($B396,'Justerad allokering kvv'!$B$1:$AG$700,MATCH(N$1,'Justerad allokering kvv'!$B$1:$AF$1,0),FALSE)))</f>
        <v>0</v>
      </c>
      <c r="O396">
        <f>IF($B396=" ","",IF(ISERROR(1/VLOOKUP($B396,'Justerad allokering kvv'!$B$1:$AG$700,MATCH(O$1,'Justerad allokering kvv'!$B$1:$AF$1,0),FALSE)),VLOOKUP($B396,'Allokerad kvv'!$B$2:$AV$700,MATCH(O$1,'Allokerad kvv'!$B$1:$AV$1,0),FALSE),VLOOKUP($B396,'Justerad allokering kvv'!$B$1:$AG$700,MATCH(O$1,'Justerad allokering kvv'!$B$1:$AF$1,0),FALSE)))</f>
        <v>0</v>
      </c>
      <c r="P396">
        <f>IF($B396=" ","",IF(ISERROR(1/VLOOKUP($B396,'Justerad allokering kvv'!$B$1:$AG$700,MATCH(P$1,'Justerad allokering kvv'!$B$1:$AF$1,0),FALSE)),VLOOKUP($B396,'Allokerad kvv'!$B$2:$AV$700,MATCH(P$1,'Allokerad kvv'!$B$1:$AV$1,0),FALSE),VLOOKUP($B396,'Justerad allokering kvv'!$B$1:$AG$700,MATCH(P$1,'Justerad allokering kvv'!$B$1:$AF$1,0),FALSE)))</f>
        <v>0</v>
      </c>
      <c r="Q396">
        <f>IF($B396=" ","",IF(ISERROR(1/VLOOKUP($B396,'Justerad allokering kvv'!$B$1:$AG$700,MATCH(Q$1,'Justerad allokering kvv'!$B$1:$AF$1,0),FALSE)),VLOOKUP($B396,'Allokerad kvv'!$B$2:$AV$700,MATCH(Q$1,'Allokerad kvv'!$B$1:$AV$1,0),FALSE),VLOOKUP($B396,'Justerad allokering kvv'!$B$1:$AG$700,MATCH(Q$1,'Justerad allokering kvv'!$B$1:$AF$1,0),FALSE)))</f>
        <v>0</v>
      </c>
      <c r="R396">
        <f>IF($B396=" ","",IF(ISERROR(1/VLOOKUP($B396,'Justerad allokering kvv'!$B$1:$AG$700,MATCH(R$1,'Justerad allokering kvv'!$B$1:$AF$1,0),FALSE)),VLOOKUP($B396,'Allokerad kvv'!$B$2:$AV$700,MATCH(R$1,'Allokerad kvv'!$B$1:$AV$1,0),FALSE),VLOOKUP($B396,'Justerad allokering kvv'!$B$1:$AG$700,MATCH(R$1,'Justerad allokering kvv'!$B$1:$AF$1,0),FALSE)))</f>
        <v>0</v>
      </c>
      <c r="S396">
        <f>IF($B396=" ","",IF(ISERROR(1/VLOOKUP($B396,'Justerad allokering kvv'!$B$1:$AG$700,MATCH(S$1,'Justerad allokering kvv'!$B$1:$AF$1,0),FALSE)),VLOOKUP($B396,'Allokerad kvv'!$B$2:$AV$700,MATCH(S$1,'Allokerad kvv'!$B$1:$AV$1,0),FALSE),VLOOKUP($B396,'Justerad allokering kvv'!$B$1:$AG$700,MATCH(S$1,'Justerad allokering kvv'!$B$1:$AF$1,0),FALSE)))</f>
        <v>0</v>
      </c>
      <c r="T396">
        <f>IF($B396=" ","",IF(ISERROR(1/VLOOKUP($B396,'Justerad allokering kvv'!$B$1:$AG$700,MATCH(T$1,'Justerad allokering kvv'!$B$1:$AF$1,0),FALSE)),VLOOKUP($B396,'Allokerad kvv'!$B$2:$AV$700,MATCH(T$1,'Allokerad kvv'!$B$1:$AV$1,0),FALSE),VLOOKUP($B396,'Justerad allokering kvv'!$B$1:$AG$700,MATCH(T$1,'Justerad allokering kvv'!$B$1:$AF$1,0),FALSE)))</f>
        <v>0</v>
      </c>
      <c r="U396">
        <f>IF($B396=" ","",IF(ISERROR(1/VLOOKUP($B396,'Justerad allokering kvv'!$B$1:$AG$700,MATCH(U$1,'Justerad allokering kvv'!$B$1:$AF$1,0),FALSE)),VLOOKUP($B396,'Allokerad kvv'!$B$2:$AV$700,MATCH(U$1,'Allokerad kvv'!$B$1:$AV$1,0),FALSE),VLOOKUP($B396,'Justerad allokering kvv'!$B$1:$AG$700,MATCH(U$1,'Justerad allokering kvv'!$B$1:$AF$1,0),FALSE)))</f>
        <v>0</v>
      </c>
      <c r="V396">
        <f>IF($B396=" ","",IF(ISERROR(1/VLOOKUP($B396,'Justerad allokering kvv'!$B$1:$AG$700,MATCH(V$1,'Justerad allokering kvv'!$B$1:$AF$1,0),FALSE)),VLOOKUP($B396,'Allokerad kvv'!$B$2:$AV$700,MATCH(V$1,'Allokerad kvv'!$B$1:$AV$1,0),FALSE),VLOOKUP($B396,'Justerad allokering kvv'!$B$1:$AG$700,MATCH(V$1,'Justerad allokering kvv'!$B$1:$AF$1,0),FALSE)))</f>
        <v>0</v>
      </c>
      <c r="W396">
        <f>IF($B396=" ","",IF(ISERROR(1/VLOOKUP($B396,'Justerad allokering kvv'!$B$1:$AG$700,MATCH(W$1,'Justerad allokering kvv'!$B$1:$AF$1,0),FALSE)),VLOOKUP($B396,'Allokerad kvv'!$B$2:$AV$700,MATCH(W$1,'Allokerad kvv'!$B$1:$AV$1,0),FALSE),VLOOKUP($B396,'Justerad allokering kvv'!$B$1:$AG$700,MATCH(W$1,'Justerad allokering kvv'!$B$1:$AF$1,0),FALSE)))</f>
        <v>0</v>
      </c>
      <c r="X396">
        <f>IF($B396=" ","",IF(ISERROR(1/VLOOKUP($B396,'Justerad allokering kvv'!$B$1:$AG$700,MATCH(X$1,'Justerad allokering kvv'!$B$1:$AF$1,0),FALSE)),VLOOKUP($B396,'Allokerad kvv'!$B$2:$AV$700,MATCH(X$1,'Allokerad kvv'!$B$1:$AV$1,0),FALSE),VLOOKUP($B396,'Justerad allokering kvv'!$B$1:$AG$700,MATCH(X$1,'Justerad allokering kvv'!$B$1:$AF$1,0),FALSE)))</f>
        <v>0</v>
      </c>
      <c r="Y396">
        <f>IF($B396=" ","",IF(ISERROR(1/VLOOKUP($B396,'Justerad allokering kvv'!$B$1:$AG$700,MATCH(Y$1,'Justerad allokering kvv'!$B$1:$AF$1,0),FALSE)),VLOOKUP($B396,'Allokerad kvv'!$B$2:$AV$700,MATCH(Y$1,'Allokerad kvv'!$B$1:$AV$1,0),FALSE),VLOOKUP($B396,'Justerad allokering kvv'!$B$1:$AG$700,MATCH(Y$1,'Justerad allokering kvv'!$B$1:$AF$1,0),FALSE)))</f>
        <v>0</v>
      </c>
      <c r="AB396">
        <f>IFERROR(VLOOKUP($B396,Kraftvärmeprod!$B$1:$AO$424,MATCH("Tillförd energi från rökgaskondensering (GWh)",Kraftvärmeprod!$B$1:$AG$1,0),FALSE)/1,0)</f>
        <v>0</v>
      </c>
      <c r="AE396" s="122">
        <f t="shared" si="24"/>
        <v>0</v>
      </c>
      <c r="AG396">
        <f t="shared" si="25"/>
        <v>0</v>
      </c>
      <c r="AH396">
        <f t="shared" si="26"/>
        <v>0</v>
      </c>
      <c r="AI396" t="str">
        <f>IF(AH396=0,"",AH396/VLOOKUP(B396,Kraftvärmeprod!$B$1:$BC$480,MATCH("Summa tillförd energi exklusive rökgaskondensering",Kraftvärmeprod!$B$1:$BC$1,0),FALSE))</f>
        <v/>
      </c>
      <c r="AK396">
        <f t="shared" si="27"/>
        <v>0</v>
      </c>
    </row>
    <row r="397" spans="1:37" x14ac:dyDescent="0.25">
      <c r="A397" s="2" t="s">
        <v>583</v>
      </c>
      <c r="B397" s="2" t="s">
        <v>586</v>
      </c>
      <c r="C397">
        <f>IF($B397=" ","",IF(ISERROR(1/VLOOKUP($B397,'Justerad allokering kvv'!$B$1:$AG$700,MATCH(C$1,'Justerad allokering kvv'!$B$1:$AF$1,0),FALSE)),VLOOKUP($B397,'Allokerad kvv'!$B$2:$AV$700,MATCH(C$1,'Allokerad kvv'!$B$1:$AV$1,0),FALSE),VLOOKUP($B397,'Justerad allokering kvv'!$B$1:$AG$700,MATCH(C$1,'Justerad allokering kvv'!$B$1:$AF$1,0),FALSE)))</f>
        <v>0</v>
      </c>
      <c r="D397">
        <f>IF($B397=" ","",IF(ISERROR(1/VLOOKUP($B397,'Justerad allokering kvv'!$B$1:$AG$700,MATCH(D$1,'Justerad allokering kvv'!$B$1:$AF$1,0),FALSE)),VLOOKUP($B397,'Allokerad kvv'!$B$2:$AV$700,MATCH(D$1,'Allokerad kvv'!$B$1:$AV$1,0),FALSE),VLOOKUP($B397,'Justerad allokering kvv'!$B$1:$AG$700,MATCH(D$1,'Justerad allokering kvv'!$B$1:$AF$1,0),FALSE)))</f>
        <v>0</v>
      </c>
      <c r="E397">
        <f>IF($B397=" ","",IF(ISERROR(1/VLOOKUP($B397,'Justerad allokering kvv'!$B$1:$AG$700,MATCH(E$1,'Justerad allokering kvv'!$B$1:$AF$1,0),FALSE)),VLOOKUP($B397,'Allokerad kvv'!$B$2:$AV$700,MATCH(E$1,'Allokerad kvv'!$B$1:$AV$1,0),FALSE),VLOOKUP($B397,'Justerad allokering kvv'!$B$1:$AG$700,MATCH(E$1,'Justerad allokering kvv'!$B$1:$AF$1,0),FALSE)))</f>
        <v>0</v>
      </c>
      <c r="F397">
        <f>IF($B397=" ","",IF(ISERROR(1/VLOOKUP($B397,'Justerad allokering kvv'!$B$1:$AG$700,MATCH(F$1,'Justerad allokering kvv'!$B$1:$AF$1,0),FALSE)),VLOOKUP($B397,'Allokerad kvv'!$B$2:$AV$700,MATCH(F$1,'Allokerad kvv'!$B$1:$AV$1,0),FALSE),VLOOKUP($B397,'Justerad allokering kvv'!$B$1:$AG$700,MATCH(F$1,'Justerad allokering kvv'!$B$1:$AF$1,0),FALSE)))</f>
        <v>0</v>
      </c>
      <c r="G397">
        <f>IF($B397=" ","",IF(ISERROR(1/VLOOKUP($B397,'Justerad allokering kvv'!$B$1:$AG$700,MATCH(G$1,'Justerad allokering kvv'!$B$1:$AF$1,0),FALSE)),VLOOKUP($B397,'Allokerad kvv'!$B$2:$AV$700,MATCH(G$1,'Allokerad kvv'!$B$1:$AV$1,0),FALSE),VLOOKUP($B397,'Justerad allokering kvv'!$B$1:$AG$700,MATCH(G$1,'Justerad allokering kvv'!$B$1:$AF$1,0),FALSE)))</f>
        <v>0</v>
      </c>
      <c r="H397">
        <f>IF($B397=" ","",IF(ISERROR(1/VLOOKUP($B397,'Justerad allokering kvv'!$B$1:$AG$700,MATCH(H$1,'Justerad allokering kvv'!$B$1:$AF$1,0),FALSE)),VLOOKUP($B397,'Allokerad kvv'!$B$2:$AV$700,MATCH(H$1,'Allokerad kvv'!$B$1:$AV$1,0),FALSE),VLOOKUP($B397,'Justerad allokering kvv'!$B$1:$AG$700,MATCH(H$1,'Justerad allokering kvv'!$B$1:$AF$1,0),FALSE)))</f>
        <v>0</v>
      </c>
      <c r="I397">
        <f>IF($B397=" ","",IF(ISERROR(1/VLOOKUP($B397,'Justerad allokering kvv'!$B$1:$AG$700,MATCH(I$1,'Justerad allokering kvv'!$B$1:$AF$1,0),FALSE)),VLOOKUP($B397,'Allokerad kvv'!$B$2:$AV$700,MATCH(I$1,'Allokerad kvv'!$B$1:$AV$1,0),FALSE),VLOOKUP($B397,'Justerad allokering kvv'!$B$1:$AG$700,MATCH(I$1,'Justerad allokering kvv'!$B$1:$AF$1,0),FALSE)))</f>
        <v>0</v>
      </c>
      <c r="J397">
        <f>IF($B397=" ","",IF(ISERROR(1/VLOOKUP($B397,'Justerad allokering kvv'!$B$1:$AG$700,MATCH(J$1,'Justerad allokering kvv'!$B$1:$AF$1,0),FALSE)),VLOOKUP($B397,'Allokerad kvv'!$B$2:$AV$700,MATCH(J$1,'Allokerad kvv'!$B$1:$AV$1,0),FALSE),VLOOKUP($B397,'Justerad allokering kvv'!$B$1:$AG$700,MATCH(J$1,'Justerad allokering kvv'!$B$1:$AF$1,0),FALSE)))</f>
        <v>0</v>
      </c>
      <c r="K397">
        <f>IF($B397=" ","",IF(ISERROR(1/VLOOKUP($B397,'Justerad allokering kvv'!$B$1:$AG$700,MATCH(K$1,'Justerad allokering kvv'!$B$1:$AF$1,0),FALSE)),VLOOKUP($B397,'Allokerad kvv'!$B$2:$AV$700,MATCH(K$1,'Allokerad kvv'!$B$1:$AV$1,0),FALSE),VLOOKUP($B397,'Justerad allokering kvv'!$B$1:$AG$700,MATCH(K$1,'Justerad allokering kvv'!$B$1:$AF$1,0),FALSE)))</f>
        <v>0</v>
      </c>
      <c r="L397">
        <f>IF($B397=" ","",IF(ISERROR(1/VLOOKUP($B397,'Justerad allokering kvv'!$B$1:$AG$700,MATCH(L$1,'Justerad allokering kvv'!$B$1:$AF$1,0),FALSE)),VLOOKUP($B397,'Allokerad kvv'!$B$2:$AV$700,MATCH(L$1,'Allokerad kvv'!$B$1:$AV$1,0),FALSE),VLOOKUP($B397,'Justerad allokering kvv'!$B$1:$AG$700,MATCH(L$1,'Justerad allokering kvv'!$B$1:$AF$1,0),FALSE)))</f>
        <v>0</v>
      </c>
      <c r="M397">
        <f>IF($B397=" ","",IF(ISERROR(1/VLOOKUP($B397,'Justerad allokering kvv'!$B$1:$AG$700,MATCH(M$1,'Justerad allokering kvv'!$B$1:$AF$1,0),FALSE)),VLOOKUP($B397,'Allokerad kvv'!$B$2:$AV$700,MATCH(M$1,'Allokerad kvv'!$B$1:$AV$1,0),FALSE),VLOOKUP($B397,'Justerad allokering kvv'!$B$1:$AG$700,MATCH(M$1,'Justerad allokering kvv'!$B$1:$AF$1,0),FALSE)))</f>
        <v>0</v>
      </c>
      <c r="N397">
        <f>IF($B397=" ","",IF(ISERROR(1/VLOOKUP($B397,'Justerad allokering kvv'!$B$1:$AG$700,MATCH(N$1,'Justerad allokering kvv'!$B$1:$AF$1,0),FALSE)),VLOOKUP($B397,'Allokerad kvv'!$B$2:$AV$700,MATCH(N$1,'Allokerad kvv'!$B$1:$AV$1,0),FALSE),VLOOKUP($B397,'Justerad allokering kvv'!$B$1:$AG$700,MATCH(N$1,'Justerad allokering kvv'!$B$1:$AF$1,0),FALSE)))</f>
        <v>0</v>
      </c>
      <c r="O397">
        <f>IF($B397=" ","",IF(ISERROR(1/VLOOKUP($B397,'Justerad allokering kvv'!$B$1:$AG$700,MATCH(O$1,'Justerad allokering kvv'!$B$1:$AF$1,0),FALSE)),VLOOKUP($B397,'Allokerad kvv'!$B$2:$AV$700,MATCH(O$1,'Allokerad kvv'!$B$1:$AV$1,0),FALSE),VLOOKUP($B397,'Justerad allokering kvv'!$B$1:$AG$700,MATCH(O$1,'Justerad allokering kvv'!$B$1:$AF$1,0),FALSE)))</f>
        <v>0</v>
      </c>
      <c r="P397">
        <f>IF($B397=" ","",IF(ISERROR(1/VLOOKUP($B397,'Justerad allokering kvv'!$B$1:$AG$700,MATCH(P$1,'Justerad allokering kvv'!$B$1:$AF$1,0),FALSE)),VLOOKUP($B397,'Allokerad kvv'!$B$2:$AV$700,MATCH(P$1,'Allokerad kvv'!$B$1:$AV$1,0),FALSE),VLOOKUP($B397,'Justerad allokering kvv'!$B$1:$AG$700,MATCH(P$1,'Justerad allokering kvv'!$B$1:$AF$1,0),FALSE)))</f>
        <v>0</v>
      </c>
      <c r="Q397">
        <f>IF($B397=" ","",IF(ISERROR(1/VLOOKUP($B397,'Justerad allokering kvv'!$B$1:$AG$700,MATCH(Q$1,'Justerad allokering kvv'!$B$1:$AF$1,0),FALSE)),VLOOKUP($B397,'Allokerad kvv'!$B$2:$AV$700,MATCH(Q$1,'Allokerad kvv'!$B$1:$AV$1,0),FALSE),VLOOKUP($B397,'Justerad allokering kvv'!$B$1:$AG$700,MATCH(Q$1,'Justerad allokering kvv'!$B$1:$AF$1,0),FALSE)))</f>
        <v>0</v>
      </c>
      <c r="R397">
        <f>IF($B397=" ","",IF(ISERROR(1/VLOOKUP($B397,'Justerad allokering kvv'!$B$1:$AG$700,MATCH(R$1,'Justerad allokering kvv'!$B$1:$AF$1,0),FALSE)),VLOOKUP($B397,'Allokerad kvv'!$B$2:$AV$700,MATCH(R$1,'Allokerad kvv'!$B$1:$AV$1,0),FALSE),VLOOKUP($B397,'Justerad allokering kvv'!$B$1:$AG$700,MATCH(R$1,'Justerad allokering kvv'!$B$1:$AF$1,0),FALSE)))</f>
        <v>0</v>
      </c>
      <c r="S397">
        <f>IF($B397=" ","",IF(ISERROR(1/VLOOKUP($B397,'Justerad allokering kvv'!$B$1:$AG$700,MATCH(S$1,'Justerad allokering kvv'!$B$1:$AF$1,0),FALSE)),VLOOKUP($B397,'Allokerad kvv'!$B$2:$AV$700,MATCH(S$1,'Allokerad kvv'!$B$1:$AV$1,0),FALSE),VLOOKUP($B397,'Justerad allokering kvv'!$B$1:$AG$700,MATCH(S$1,'Justerad allokering kvv'!$B$1:$AF$1,0),FALSE)))</f>
        <v>0</v>
      </c>
      <c r="T397">
        <f>IF($B397=" ","",IF(ISERROR(1/VLOOKUP($B397,'Justerad allokering kvv'!$B$1:$AG$700,MATCH(T$1,'Justerad allokering kvv'!$B$1:$AF$1,0),FALSE)),VLOOKUP($B397,'Allokerad kvv'!$B$2:$AV$700,MATCH(T$1,'Allokerad kvv'!$B$1:$AV$1,0),FALSE),VLOOKUP($B397,'Justerad allokering kvv'!$B$1:$AG$700,MATCH(T$1,'Justerad allokering kvv'!$B$1:$AF$1,0),FALSE)))</f>
        <v>0</v>
      </c>
      <c r="U397">
        <f>IF($B397=" ","",IF(ISERROR(1/VLOOKUP($B397,'Justerad allokering kvv'!$B$1:$AG$700,MATCH(U$1,'Justerad allokering kvv'!$B$1:$AF$1,0),FALSE)),VLOOKUP($B397,'Allokerad kvv'!$B$2:$AV$700,MATCH(U$1,'Allokerad kvv'!$B$1:$AV$1,0),FALSE),VLOOKUP($B397,'Justerad allokering kvv'!$B$1:$AG$700,MATCH(U$1,'Justerad allokering kvv'!$B$1:$AF$1,0),FALSE)))</f>
        <v>0</v>
      </c>
      <c r="V397">
        <f>IF($B397=" ","",IF(ISERROR(1/VLOOKUP($B397,'Justerad allokering kvv'!$B$1:$AG$700,MATCH(V$1,'Justerad allokering kvv'!$B$1:$AF$1,0),FALSE)),VLOOKUP($B397,'Allokerad kvv'!$B$2:$AV$700,MATCH(V$1,'Allokerad kvv'!$B$1:$AV$1,0),FALSE),VLOOKUP($B397,'Justerad allokering kvv'!$B$1:$AG$700,MATCH(V$1,'Justerad allokering kvv'!$B$1:$AF$1,0),FALSE)))</f>
        <v>0</v>
      </c>
      <c r="W397">
        <f>IF($B397=" ","",IF(ISERROR(1/VLOOKUP($B397,'Justerad allokering kvv'!$B$1:$AG$700,MATCH(W$1,'Justerad allokering kvv'!$B$1:$AF$1,0),FALSE)),VLOOKUP($B397,'Allokerad kvv'!$B$2:$AV$700,MATCH(W$1,'Allokerad kvv'!$B$1:$AV$1,0),FALSE),VLOOKUP($B397,'Justerad allokering kvv'!$B$1:$AG$700,MATCH(W$1,'Justerad allokering kvv'!$B$1:$AF$1,0),FALSE)))</f>
        <v>0</v>
      </c>
      <c r="X397">
        <f>IF($B397=" ","",IF(ISERROR(1/VLOOKUP($B397,'Justerad allokering kvv'!$B$1:$AG$700,MATCH(X$1,'Justerad allokering kvv'!$B$1:$AF$1,0),FALSE)),VLOOKUP($B397,'Allokerad kvv'!$B$2:$AV$700,MATCH(X$1,'Allokerad kvv'!$B$1:$AV$1,0),FALSE),VLOOKUP($B397,'Justerad allokering kvv'!$B$1:$AG$700,MATCH(X$1,'Justerad allokering kvv'!$B$1:$AF$1,0),FALSE)))</f>
        <v>0</v>
      </c>
      <c r="Y397">
        <f>IF($B397=" ","",IF(ISERROR(1/VLOOKUP($B397,'Justerad allokering kvv'!$B$1:$AG$700,MATCH(Y$1,'Justerad allokering kvv'!$B$1:$AF$1,0),FALSE)),VLOOKUP($B397,'Allokerad kvv'!$B$2:$AV$700,MATCH(Y$1,'Allokerad kvv'!$B$1:$AV$1,0),FALSE),VLOOKUP($B397,'Justerad allokering kvv'!$B$1:$AG$700,MATCH(Y$1,'Justerad allokering kvv'!$B$1:$AF$1,0),FALSE)))</f>
        <v>0</v>
      </c>
      <c r="AB397">
        <f>IFERROR(VLOOKUP($B397,Kraftvärmeprod!$B$1:$AO$424,MATCH("Tillförd energi från rökgaskondensering (GWh)",Kraftvärmeprod!$B$1:$AG$1,0),FALSE)/1,0)</f>
        <v>0</v>
      </c>
      <c r="AE397" s="122">
        <f t="shared" si="24"/>
        <v>0</v>
      </c>
      <c r="AG397">
        <f t="shared" si="25"/>
        <v>0</v>
      </c>
      <c r="AH397">
        <f t="shared" si="26"/>
        <v>0</v>
      </c>
      <c r="AI397" t="str">
        <f>IF(AH397=0,"",AH397/VLOOKUP(B397,Kraftvärmeprod!$B$1:$BC$480,MATCH("Summa tillförd energi exklusive rökgaskondensering",Kraftvärmeprod!$B$1:$BC$1,0),FALSE))</f>
        <v/>
      </c>
      <c r="AK397">
        <f t="shared" si="27"/>
        <v>0</v>
      </c>
    </row>
    <row r="398" spans="1:37" x14ac:dyDescent="0.25">
      <c r="A398" s="2" t="s">
        <v>583</v>
      </c>
      <c r="B398" s="2" t="s">
        <v>587</v>
      </c>
      <c r="C398">
        <f>IF($B398=" ","",IF(ISERROR(1/VLOOKUP($B398,'Justerad allokering kvv'!$B$1:$AG$700,MATCH(C$1,'Justerad allokering kvv'!$B$1:$AF$1,0),FALSE)),VLOOKUP($B398,'Allokerad kvv'!$B$2:$AV$700,MATCH(C$1,'Allokerad kvv'!$B$1:$AV$1,0),FALSE),VLOOKUP($B398,'Justerad allokering kvv'!$B$1:$AG$700,MATCH(C$1,'Justerad allokering kvv'!$B$1:$AF$1,0),FALSE)))</f>
        <v>0</v>
      </c>
      <c r="D398">
        <f>IF($B398=" ","",IF(ISERROR(1/VLOOKUP($B398,'Justerad allokering kvv'!$B$1:$AG$700,MATCH(D$1,'Justerad allokering kvv'!$B$1:$AF$1,0),FALSE)),VLOOKUP($B398,'Allokerad kvv'!$B$2:$AV$700,MATCH(D$1,'Allokerad kvv'!$B$1:$AV$1,0),FALSE),VLOOKUP($B398,'Justerad allokering kvv'!$B$1:$AG$700,MATCH(D$1,'Justerad allokering kvv'!$B$1:$AF$1,0),FALSE)))</f>
        <v>0</v>
      </c>
      <c r="E398">
        <f>IF($B398=" ","",IF(ISERROR(1/VLOOKUP($B398,'Justerad allokering kvv'!$B$1:$AG$700,MATCH(E$1,'Justerad allokering kvv'!$B$1:$AF$1,0),FALSE)),VLOOKUP($B398,'Allokerad kvv'!$B$2:$AV$700,MATCH(E$1,'Allokerad kvv'!$B$1:$AV$1,0),FALSE),VLOOKUP($B398,'Justerad allokering kvv'!$B$1:$AG$700,MATCH(E$1,'Justerad allokering kvv'!$B$1:$AF$1,0),FALSE)))</f>
        <v>49.602699999999999</v>
      </c>
      <c r="F398">
        <f>IF($B398=" ","",IF(ISERROR(1/VLOOKUP($B398,'Justerad allokering kvv'!$B$1:$AG$700,MATCH(F$1,'Justerad allokering kvv'!$B$1:$AF$1,0),FALSE)),VLOOKUP($B398,'Allokerad kvv'!$B$2:$AV$700,MATCH(F$1,'Allokerad kvv'!$B$1:$AV$1,0),FALSE),VLOOKUP($B398,'Justerad allokering kvv'!$B$1:$AG$700,MATCH(F$1,'Justerad allokering kvv'!$B$1:$AF$1,0),FALSE)))</f>
        <v>0</v>
      </c>
      <c r="G398">
        <f>IF($B398=" ","",IF(ISERROR(1/VLOOKUP($B398,'Justerad allokering kvv'!$B$1:$AG$700,MATCH(G$1,'Justerad allokering kvv'!$B$1:$AF$1,0),FALSE)),VLOOKUP($B398,'Allokerad kvv'!$B$2:$AV$700,MATCH(G$1,'Allokerad kvv'!$B$1:$AV$1,0),FALSE),VLOOKUP($B398,'Justerad allokering kvv'!$B$1:$AG$700,MATCH(G$1,'Justerad allokering kvv'!$B$1:$AF$1,0),FALSE)))</f>
        <v>1.8490500000000001</v>
      </c>
      <c r="H398">
        <f>IF($B398=" ","",IF(ISERROR(1/VLOOKUP($B398,'Justerad allokering kvv'!$B$1:$AG$700,MATCH(H$1,'Justerad allokering kvv'!$B$1:$AF$1,0),FALSE)),VLOOKUP($B398,'Allokerad kvv'!$B$2:$AV$700,MATCH(H$1,'Allokerad kvv'!$B$1:$AV$1,0),FALSE),VLOOKUP($B398,'Justerad allokering kvv'!$B$1:$AG$700,MATCH(H$1,'Justerad allokering kvv'!$B$1:$AF$1,0),FALSE)))</f>
        <v>0</v>
      </c>
      <c r="I398">
        <f>IF($B398=" ","",IF(ISERROR(1/VLOOKUP($B398,'Justerad allokering kvv'!$B$1:$AG$700,MATCH(I$1,'Justerad allokering kvv'!$B$1:$AF$1,0),FALSE)),VLOOKUP($B398,'Allokerad kvv'!$B$2:$AV$700,MATCH(I$1,'Allokerad kvv'!$B$1:$AV$1,0),FALSE),VLOOKUP($B398,'Justerad allokering kvv'!$B$1:$AG$700,MATCH(I$1,'Justerad allokering kvv'!$B$1:$AF$1,0),FALSE)))</f>
        <v>0</v>
      </c>
      <c r="J398">
        <f>IF($B398=" ","",IF(ISERROR(1/VLOOKUP($B398,'Justerad allokering kvv'!$B$1:$AG$700,MATCH(J$1,'Justerad allokering kvv'!$B$1:$AF$1,0),FALSE)),VLOOKUP($B398,'Allokerad kvv'!$B$2:$AV$700,MATCH(J$1,'Allokerad kvv'!$B$1:$AV$1,0),FALSE),VLOOKUP($B398,'Justerad allokering kvv'!$B$1:$AG$700,MATCH(J$1,'Justerad allokering kvv'!$B$1:$AF$1,0),FALSE)))</f>
        <v>262.928</v>
      </c>
      <c r="K398">
        <f>IF($B398=" ","",IF(ISERROR(1/VLOOKUP($B398,'Justerad allokering kvv'!$B$1:$AG$700,MATCH(K$1,'Justerad allokering kvv'!$B$1:$AF$1,0),FALSE)),VLOOKUP($B398,'Allokerad kvv'!$B$2:$AV$700,MATCH(K$1,'Allokerad kvv'!$B$1:$AV$1,0),FALSE),VLOOKUP($B398,'Justerad allokering kvv'!$B$1:$AG$700,MATCH(K$1,'Justerad allokering kvv'!$B$1:$AF$1,0),FALSE)))</f>
        <v>0</v>
      </c>
      <c r="L398">
        <f>IF($B398=" ","",IF(ISERROR(1/VLOOKUP($B398,'Justerad allokering kvv'!$B$1:$AG$700,MATCH(L$1,'Justerad allokering kvv'!$B$1:$AF$1,0),FALSE)),VLOOKUP($B398,'Allokerad kvv'!$B$2:$AV$700,MATCH(L$1,'Allokerad kvv'!$B$1:$AV$1,0),FALSE),VLOOKUP($B398,'Justerad allokering kvv'!$B$1:$AG$700,MATCH(L$1,'Justerad allokering kvv'!$B$1:$AF$1,0),FALSE)))</f>
        <v>3.0743999999999998</v>
      </c>
      <c r="M398">
        <f>IF($B398=" ","",IF(ISERROR(1/VLOOKUP($B398,'Justerad allokering kvv'!$B$1:$AG$700,MATCH(M$1,'Justerad allokering kvv'!$B$1:$AF$1,0),FALSE)),VLOOKUP($B398,'Allokerad kvv'!$B$2:$AV$700,MATCH(M$1,'Allokerad kvv'!$B$1:$AV$1,0),FALSE),VLOOKUP($B398,'Justerad allokering kvv'!$B$1:$AG$700,MATCH(M$1,'Justerad allokering kvv'!$B$1:$AF$1,0),FALSE)))</f>
        <v>36.790599999999998</v>
      </c>
      <c r="N398">
        <f>IF($B398=" ","",IF(ISERROR(1/VLOOKUP($B398,'Justerad allokering kvv'!$B$1:$AG$700,MATCH(N$1,'Justerad allokering kvv'!$B$1:$AF$1,0),FALSE)),VLOOKUP($B398,'Allokerad kvv'!$B$2:$AV$700,MATCH(N$1,'Allokerad kvv'!$B$1:$AV$1,0),FALSE),VLOOKUP($B398,'Justerad allokering kvv'!$B$1:$AG$700,MATCH(N$1,'Justerad allokering kvv'!$B$1:$AF$1,0),FALSE)))</f>
        <v>94.434100000000001</v>
      </c>
      <c r="O398">
        <f>IF($B398=" ","",IF(ISERROR(1/VLOOKUP($B398,'Justerad allokering kvv'!$B$1:$AG$700,MATCH(O$1,'Justerad allokering kvv'!$B$1:$AF$1,0),FALSE)),VLOOKUP($B398,'Allokerad kvv'!$B$2:$AV$700,MATCH(O$1,'Allokerad kvv'!$B$1:$AV$1,0),FALSE),VLOOKUP($B398,'Justerad allokering kvv'!$B$1:$AG$700,MATCH(O$1,'Justerad allokering kvv'!$B$1:$AF$1,0),FALSE)))</f>
        <v>0</v>
      </c>
      <c r="P398">
        <f>IF($B398=" ","",IF(ISERROR(1/VLOOKUP($B398,'Justerad allokering kvv'!$B$1:$AG$700,MATCH(P$1,'Justerad allokering kvv'!$B$1:$AF$1,0),FALSE)),VLOOKUP($B398,'Allokerad kvv'!$B$2:$AV$700,MATCH(P$1,'Allokerad kvv'!$B$1:$AV$1,0),FALSE),VLOOKUP($B398,'Justerad allokering kvv'!$B$1:$AG$700,MATCH(P$1,'Justerad allokering kvv'!$B$1:$AF$1,0),FALSE)))</f>
        <v>0</v>
      </c>
      <c r="Q398">
        <f>IF($B398=" ","",IF(ISERROR(1/VLOOKUP($B398,'Justerad allokering kvv'!$B$1:$AG$700,MATCH(Q$1,'Justerad allokering kvv'!$B$1:$AF$1,0),FALSE)),VLOOKUP($B398,'Allokerad kvv'!$B$2:$AV$700,MATCH(Q$1,'Allokerad kvv'!$B$1:$AV$1,0),FALSE),VLOOKUP($B398,'Justerad allokering kvv'!$B$1:$AG$700,MATCH(Q$1,'Justerad allokering kvv'!$B$1:$AF$1,0),FALSE)))</f>
        <v>18.254300000000001</v>
      </c>
      <c r="R398">
        <f>IF($B398=" ","",IF(ISERROR(1/VLOOKUP($B398,'Justerad allokering kvv'!$B$1:$AG$700,MATCH(R$1,'Justerad allokering kvv'!$B$1:$AF$1,0),FALSE)),VLOOKUP($B398,'Allokerad kvv'!$B$2:$AV$700,MATCH(R$1,'Allokerad kvv'!$B$1:$AV$1,0),FALSE),VLOOKUP($B398,'Justerad allokering kvv'!$B$1:$AG$700,MATCH(R$1,'Justerad allokering kvv'!$B$1:$AF$1,0),FALSE)))</f>
        <v>20.829599999999999</v>
      </c>
      <c r="S398">
        <f>IF($B398=" ","",IF(ISERROR(1/VLOOKUP($B398,'Justerad allokering kvv'!$B$1:$AG$700,MATCH(S$1,'Justerad allokering kvv'!$B$1:$AF$1,0),FALSE)),VLOOKUP($B398,'Allokerad kvv'!$B$2:$AV$700,MATCH(S$1,'Allokerad kvv'!$B$1:$AV$1,0),FALSE),VLOOKUP($B398,'Justerad allokering kvv'!$B$1:$AG$700,MATCH(S$1,'Justerad allokering kvv'!$B$1:$AF$1,0),FALSE)))</f>
        <v>0</v>
      </c>
      <c r="T398">
        <f>IF($B398=" ","",IF(ISERROR(1/VLOOKUP($B398,'Justerad allokering kvv'!$B$1:$AG$700,MATCH(T$1,'Justerad allokering kvv'!$B$1:$AF$1,0),FALSE)),VLOOKUP($B398,'Allokerad kvv'!$B$2:$AV$700,MATCH(T$1,'Allokerad kvv'!$B$1:$AV$1,0),FALSE),VLOOKUP($B398,'Justerad allokering kvv'!$B$1:$AG$700,MATCH(T$1,'Justerad allokering kvv'!$B$1:$AF$1,0),FALSE)))</f>
        <v>0</v>
      </c>
      <c r="U398">
        <f>IF($B398=" ","",IF(ISERROR(1/VLOOKUP($B398,'Justerad allokering kvv'!$B$1:$AG$700,MATCH(U$1,'Justerad allokering kvv'!$B$1:$AF$1,0),FALSE)),VLOOKUP($B398,'Allokerad kvv'!$B$2:$AV$700,MATCH(U$1,'Allokerad kvv'!$B$1:$AV$1,0),FALSE),VLOOKUP($B398,'Justerad allokering kvv'!$B$1:$AG$700,MATCH(U$1,'Justerad allokering kvv'!$B$1:$AF$1,0),FALSE)))</f>
        <v>0</v>
      </c>
      <c r="V398">
        <f>IF($B398=" ","",IF(ISERROR(1/VLOOKUP($B398,'Justerad allokering kvv'!$B$1:$AG$700,MATCH(V$1,'Justerad allokering kvv'!$B$1:$AF$1,0),FALSE)),VLOOKUP($B398,'Allokerad kvv'!$B$2:$AV$700,MATCH(V$1,'Allokerad kvv'!$B$1:$AV$1,0),FALSE),VLOOKUP($B398,'Justerad allokering kvv'!$B$1:$AG$700,MATCH(V$1,'Justerad allokering kvv'!$B$1:$AF$1,0),FALSE)))</f>
        <v>0</v>
      </c>
      <c r="W398">
        <f>IF($B398=" ","",IF(ISERROR(1/VLOOKUP($B398,'Justerad allokering kvv'!$B$1:$AG$700,MATCH(W$1,'Justerad allokering kvv'!$B$1:$AF$1,0),FALSE)),VLOOKUP($B398,'Allokerad kvv'!$B$2:$AV$700,MATCH(W$1,'Allokerad kvv'!$B$1:$AV$1,0),FALSE),VLOOKUP($B398,'Justerad allokering kvv'!$B$1:$AG$700,MATCH(W$1,'Justerad allokering kvv'!$B$1:$AF$1,0),FALSE)))</f>
        <v>0</v>
      </c>
      <c r="X398">
        <f>IF($B398=" ","",IF(ISERROR(1/VLOOKUP($B398,'Justerad allokering kvv'!$B$1:$AG$700,MATCH(X$1,'Justerad allokering kvv'!$B$1:$AF$1,0),FALSE)),VLOOKUP($B398,'Allokerad kvv'!$B$2:$AV$700,MATCH(X$1,'Allokerad kvv'!$B$1:$AV$1,0),FALSE),VLOOKUP($B398,'Justerad allokering kvv'!$B$1:$AG$700,MATCH(X$1,'Justerad allokering kvv'!$B$1:$AF$1,0),FALSE)))</f>
        <v>0</v>
      </c>
      <c r="Y398">
        <f>IF($B398=" ","",IF(ISERROR(1/VLOOKUP($B398,'Justerad allokering kvv'!$B$1:$AG$700,MATCH(Y$1,'Justerad allokering kvv'!$B$1:$AF$1,0),FALSE)),VLOOKUP($B398,'Allokerad kvv'!$B$2:$AV$700,MATCH(Y$1,'Allokerad kvv'!$B$1:$AV$1,0),FALSE),VLOOKUP($B398,'Justerad allokering kvv'!$B$1:$AG$700,MATCH(Y$1,'Justerad allokering kvv'!$B$1:$AF$1,0),FALSE)))</f>
        <v>0</v>
      </c>
      <c r="AB398">
        <f>IFERROR(VLOOKUP($B398,Kraftvärmeprod!$B$1:$AO$424,MATCH("Tillförd energi från rökgaskondensering (GWh)",Kraftvärmeprod!$B$1:$AG$1,0),FALSE)/1,0)</f>
        <v>32.152000000000001</v>
      </c>
      <c r="AE398" s="122">
        <f t="shared" si="24"/>
        <v>519.91475000000003</v>
      </c>
      <c r="AG398">
        <f t="shared" si="25"/>
        <v>499.08515</v>
      </c>
      <c r="AH398">
        <f t="shared" si="26"/>
        <v>466.93315000000001</v>
      </c>
      <c r="AI398">
        <f>IF(AH398=0,"",AH398/VLOOKUP(B398,Kraftvärmeprod!$B$1:$BC$480,MATCH("Summa tillförd energi exklusive rökgaskondensering",Kraftvärmeprod!$B$1:$BC$1,0),FALSE))</f>
        <v>0.57208458507515347</v>
      </c>
      <c r="AK398">
        <f t="shared" si="27"/>
        <v>446.82980000000003</v>
      </c>
    </row>
    <row r="399" spans="1:37" x14ac:dyDescent="0.25">
      <c r="A399" s="2" t="s">
        <v>588</v>
      </c>
      <c r="B399" s="2" t="s">
        <v>589</v>
      </c>
      <c r="C399">
        <f>IF($B399=" ","",IF(ISERROR(1/VLOOKUP($B399,'Justerad allokering kvv'!$B$1:$AG$700,MATCH(C$1,'Justerad allokering kvv'!$B$1:$AF$1,0),FALSE)),VLOOKUP($B399,'Allokerad kvv'!$B$2:$AV$700,MATCH(C$1,'Allokerad kvv'!$B$1:$AV$1,0),FALSE),VLOOKUP($B399,'Justerad allokering kvv'!$B$1:$AG$700,MATCH(C$1,'Justerad allokering kvv'!$B$1:$AF$1,0),FALSE)))</f>
        <v>0</v>
      </c>
      <c r="D399">
        <f>IF($B399=" ","",IF(ISERROR(1/VLOOKUP($B399,'Justerad allokering kvv'!$B$1:$AG$700,MATCH(D$1,'Justerad allokering kvv'!$B$1:$AF$1,0),FALSE)),VLOOKUP($B399,'Allokerad kvv'!$B$2:$AV$700,MATCH(D$1,'Allokerad kvv'!$B$1:$AV$1,0),FALSE),VLOOKUP($B399,'Justerad allokering kvv'!$B$1:$AG$700,MATCH(D$1,'Justerad allokering kvv'!$B$1:$AF$1,0),FALSE)))</f>
        <v>0</v>
      </c>
      <c r="E399">
        <f>IF($B399=" ","",IF(ISERROR(1/VLOOKUP($B399,'Justerad allokering kvv'!$B$1:$AG$700,MATCH(E$1,'Justerad allokering kvv'!$B$1:$AF$1,0),FALSE)),VLOOKUP($B399,'Allokerad kvv'!$B$2:$AV$700,MATCH(E$1,'Allokerad kvv'!$B$1:$AV$1,0),FALSE),VLOOKUP($B399,'Justerad allokering kvv'!$B$1:$AG$700,MATCH(E$1,'Justerad allokering kvv'!$B$1:$AF$1,0),FALSE)))</f>
        <v>0</v>
      </c>
      <c r="F399">
        <f>IF($B399=" ","",IF(ISERROR(1/VLOOKUP($B399,'Justerad allokering kvv'!$B$1:$AG$700,MATCH(F$1,'Justerad allokering kvv'!$B$1:$AF$1,0),FALSE)),VLOOKUP($B399,'Allokerad kvv'!$B$2:$AV$700,MATCH(F$1,'Allokerad kvv'!$B$1:$AV$1,0),FALSE),VLOOKUP($B399,'Justerad allokering kvv'!$B$1:$AG$700,MATCH(F$1,'Justerad allokering kvv'!$B$1:$AF$1,0),FALSE)))</f>
        <v>0</v>
      </c>
      <c r="G399">
        <f>IF($B399=" ","",IF(ISERROR(1/VLOOKUP($B399,'Justerad allokering kvv'!$B$1:$AG$700,MATCH(G$1,'Justerad allokering kvv'!$B$1:$AF$1,0),FALSE)),VLOOKUP($B399,'Allokerad kvv'!$B$2:$AV$700,MATCH(G$1,'Allokerad kvv'!$B$1:$AV$1,0),FALSE),VLOOKUP($B399,'Justerad allokering kvv'!$B$1:$AG$700,MATCH(G$1,'Justerad allokering kvv'!$B$1:$AF$1,0),FALSE)))</f>
        <v>0</v>
      </c>
      <c r="H399">
        <f>IF($B399=" ","",IF(ISERROR(1/VLOOKUP($B399,'Justerad allokering kvv'!$B$1:$AG$700,MATCH(H$1,'Justerad allokering kvv'!$B$1:$AF$1,0),FALSE)),VLOOKUP($B399,'Allokerad kvv'!$B$2:$AV$700,MATCH(H$1,'Allokerad kvv'!$B$1:$AV$1,0),FALSE),VLOOKUP($B399,'Justerad allokering kvv'!$B$1:$AG$700,MATCH(H$1,'Justerad allokering kvv'!$B$1:$AF$1,0),FALSE)))</f>
        <v>0</v>
      </c>
      <c r="I399">
        <f>IF($B399=" ","",IF(ISERROR(1/VLOOKUP($B399,'Justerad allokering kvv'!$B$1:$AG$700,MATCH(I$1,'Justerad allokering kvv'!$B$1:$AF$1,0),FALSE)),VLOOKUP($B399,'Allokerad kvv'!$B$2:$AV$700,MATCH(I$1,'Allokerad kvv'!$B$1:$AV$1,0),FALSE),VLOOKUP($B399,'Justerad allokering kvv'!$B$1:$AG$700,MATCH(I$1,'Justerad allokering kvv'!$B$1:$AF$1,0),FALSE)))</f>
        <v>0</v>
      </c>
      <c r="J399">
        <f>IF($B399=" ","",IF(ISERROR(1/VLOOKUP($B399,'Justerad allokering kvv'!$B$1:$AG$700,MATCH(J$1,'Justerad allokering kvv'!$B$1:$AF$1,0),FALSE)),VLOOKUP($B399,'Allokerad kvv'!$B$2:$AV$700,MATCH(J$1,'Allokerad kvv'!$B$1:$AV$1,0),FALSE),VLOOKUP($B399,'Justerad allokering kvv'!$B$1:$AG$700,MATCH(J$1,'Justerad allokering kvv'!$B$1:$AF$1,0),FALSE)))</f>
        <v>0</v>
      </c>
      <c r="K399">
        <f>IF($B399=" ","",IF(ISERROR(1/VLOOKUP($B399,'Justerad allokering kvv'!$B$1:$AG$700,MATCH(K$1,'Justerad allokering kvv'!$B$1:$AF$1,0),FALSE)),VLOOKUP($B399,'Allokerad kvv'!$B$2:$AV$700,MATCH(K$1,'Allokerad kvv'!$B$1:$AV$1,0),FALSE),VLOOKUP($B399,'Justerad allokering kvv'!$B$1:$AG$700,MATCH(K$1,'Justerad allokering kvv'!$B$1:$AF$1,0),FALSE)))</f>
        <v>0</v>
      </c>
      <c r="L399">
        <f>IF($B399=" ","",IF(ISERROR(1/VLOOKUP($B399,'Justerad allokering kvv'!$B$1:$AG$700,MATCH(L$1,'Justerad allokering kvv'!$B$1:$AF$1,0),FALSE)),VLOOKUP($B399,'Allokerad kvv'!$B$2:$AV$700,MATCH(L$1,'Allokerad kvv'!$B$1:$AV$1,0),FALSE),VLOOKUP($B399,'Justerad allokering kvv'!$B$1:$AG$700,MATCH(L$1,'Justerad allokering kvv'!$B$1:$AF$1,0),FALSE)))</f>
        <v>0</v>
      </c>
      <c r="M399">
        <f>IF($B399=" ","",IF(ISERROR(1/VLOOKUP($B399,'Justerad allokering kvv'!$B$1:$AG$700,MATCH(M$1,'Justerad allokering kvv'!$B$1:$AF$1,0),FALSE)),VLOOKUP($B399,'Allokerad kvv'!$B$2:$AV$700,MATCH(M$1,'Allokerad kvv'!$B$1:$AV$1,0),FALSE),VLOOKUP($B399,'Justerad allokering kvv'!$B$1:$AG$700,MATCH(M$1,'Justerad allokering kvv'!$B$1:$AF$1,0),FALSE)))</f>
        <v>0</v>
      </c>
      <c r="N399">
        <f>IF($B399=" ","",IF(ISERROR(1/VLOOKUP($B399,'Justerad allokering kvv'!$B$1:$AG$700,MATCH(N$1,'Justerad allokering kvv'!$B$1:$AF$1,0),FALSE)),VLOOKUP($B399,'Allokerad kvv'!$B$2:$AV$700,MATCH(N$1,'Allokerad kvv'!$B$1:$AV$1,0),FALSE),VLOOKUP($B399,'Justerad allokering kvv'!$B$1:$AG$700,MATCH(N$1,'Justerad allokering kvv'!$B$1:$AF$1,0),FALSE)))</f>
        <v>0</v>
      </c>
      <c r="O399">
        <f>IF($B399=" ","",IF(ISERROR(1/VLOOKUP($B399,'Justerad allokering kvv'!$B$1:$AG$700,MATCH(O$1,'Justerad allokering kvv'!$B$1:$AF$1,0),FALSE)),VLOOKUP($B399,'Allokerad kvv'!$B$2:$AV$700,MATCH(O$1,'Allokerad kvv'!$B$1:$AV$1,0),FALSE),VLOOKUP($B399,'Justerad allokering kvv'!$B$1:$AG$700,MATCH(O$1,'Justerad allokering kvv'!$B$1:$AF$1,0),FALSE)))</f>
        <v>0</v>
      </c>
      <c r="P399">
        <f>IF($B399=" ","",IF(ISERROR(1/VLOOKUP($B399,'Justerad allokering kvv'!$B$1:$AG$700,MATCH(P$1,'Justerad allokering kvv'!$B$1:$AF$1,0),FALSE)),VLOOKUP($B399,'Allokerad kvv'!$B$2:$AV$700,MATCH(P$1,'Allokerad kvv'!$B$1:$AV$1,0),FALSE),VLOOKUP($B399,'Justerad allokering kvv'!$B$1:$AG$700,MATCH(P$1,'Justerad allokering kvv'!$B$1:$AF$1,0),FALSE)))</f>
        <v>0</v>
      </c>
      <c r="Q399">
        <f>IF($B399=" ","",IF(ISERROR(1/VLOOKUP($B399,'Justerad allokering kvv'!$B$1:$AG$700,MATCH(Q$1,'Justerad allokering kvv'!$B$1:$AF$1,0),FALSE)),VLOOKUP($B399,'Allokerad kvv'!$B$2:$AV$700,MATCH(Q$1,'Allokerad kvv'!$B$1:$AV$1,0),FALSE),VLOOKUP($B399,'Justerad allokering kvv'!$B$1:$AG$700,MATCH(Q$1,'Justerad allokering kvv'!$B$1:$AF$1,0),FALSE)))</f>
        <v>0</v>
      </c>
      <c r="R399">
        <f>IF($B399=" ","",IF(ISERROR(1/VLOOKUP($B399,'Justerad allokering kvv'!$B$1:$AG$700,MATCH(R$1,'Justerad allokering kvv'!$B$1:$AF$1,0),FALSE)),VLOOKUP($B399,'Allokerad kvv'!$B$2:$AV$700,MATCH(R$1,'Allokerad kvv'!$B$1:$AV$1,0),FALSE),VLOOKUP($B399,'Justerad allokering kvv'!$B$1:$AG$700,MATCH(R$1,'Justerad allokering kvv'!$B$1:$AF$1,0),FALSE)))</f>
        <v>0</v>
      </c>
      <c r="S399">
        <f>IF($B399=" ","",IF(ISERROR(1/VLOOKUP($B399,'Justerad allokering kvv'!$B$1:$AG$700,MATCH(S$1,'Justerad allokering kvv'!$B$1:$AF$1,0),FALSE)),VLOOKUP($B399,'Allokerad kvv'!$B$2:$AV$700,MATCH(S$1,'Allokerad kvv'!$B$1:$AV$1,0),FALSE),VLOOKUP($B399,'Justerad allokering kvv'!$B$1:$AG$700,MATCH(S$1,'Justerad allokering kvv'!$B$1:$AF$1,0),FALSE)))</f>
        <v>0</v>
      </c>
      <c r="T399">
        <f>IF($B399=" ","",IF(ISERROR(1/VLOOKUP($B399,'Justerad allokering kvv'!$B$1:$AG$700,MATCH(T$1,'Justerad allokering kvv'!$B$1:$AF$1,0),FALSE)),VLOOKUP($B399,'Allokerad kvv'!$B$2:$AV$700,MATCH(T$1,'Allokerad kvv'!$B$1:$AV$1,0),FALSE),VLOOKUP($B399,'Justerad allokering kvv'!$B$1:$AG$700,MATCH(T$1,'Justerad allokering kvv'!$B$1:$AF$1,0),FALSE)))</f>
        <v>0</v>
      </c>
      <c r="U399">
        <f>IF($B399=" ","",IF(ISERROR(1/VLOOKUP($B399,'Justerad allokering kvv'!$B$1:$AG$700,MATCH(U$1,'Justerad allokering kvv'!$B$1:$AF$1,0),FALSE)),VLOOKUP($B399,'Allokerad kvv'!$B$2:$AV$700,MATCH(U$1,'Allokerad kvv'!$B$1:$AV$1,0),FALSE),VLOOKUP($B399,'Justerad allokering kvv'!$B$1:$AG$700,MATCH(U$1,'Justerad allokering kvv'!$B$1:$AF$1,0),FALSE)))</f>
        <v>0</v>
      </c>
      <c r="V399">
        <f>IF($B399=" ","",IF(ISERROR(1/VLOOKUP($B399,'Justerad allokering kvv'!$B$1:$AG$700,MATCH(V$1,'Justerad allokering kvv'!$B$1:$AF$1,0),FALSE)),VLOOKUP($B399,'Allokerad kvv'!$B$2:$AV$700,MATCH(V$1,'Allokerad kvv'!$B$1:$AV$1,0),FALSE),VLOOKUP($B399,'Justerad allokering kvv'!$B$1:$AG$700,MATCH(V$1,'Justerad allokering kvv'!$B$1:$AF$1,0),FALSE)))</f>
        <v>0</v>
      </c>
      <c r="W399">
        <f>IF($B399=" ","",IF(ISERROR(1/VLOOKUP($B399,'Justerad allokering kvv'!$B$1:$AG$700,MATCH(W$1,'Justerad allokering kvv'!$B$1:$AF$1,0),FALSE)),VLOOKUP($B399,'Allokerad kvv'!$B$2:$AV$700,MATCH(W$1,'Allokerad kvv'!$B$1:$AV$1,0),FALSE),VLOOKUP($B399,'Justerad allokering kvv'!$B$1:$AG$700,MATCH(W$1,'Justerad allokering kvv'!$B$1:$AF$1,0),FALSE)))</f>
        <v>0</v>
      </c>
      <c r="X399">
        <f>IF($B399=" ","",IF(ISERROR(1/VLOOKUP($B399,'Justerad allokering kvv'!$B$1:$AG$700,MATCH(X$1,'Justerad allokering kvv'!$B$1:$AF$1,0),FALSE)),VLOOKUP($B399,'Allokerad kvv'!$B$2:$AV$700,MATCH(X$1,'Allokerad kvv'!$B$1:$AV$1,0),FALSE),VLOOKUP($B399,'Justerad allokering kvv'!$B$1:$AG$700,MATCH(X$1,'Justerad allokering kvv'!$B$1:$AF$1,0),FALSE)))</f>
        <v>0</v>
      </c>
      <c r="Y399">
        <f>IF($B399=" ","",IF(ISERROR(1/VLOOKUP($B399,'Justerad allokering kvv'!$B$1:$AG$700,MATCH(Y$1,'Justerad allokering kvv'!$B$1:$AF$1,0),FALSE)),VLOOKUP($B399,'Allokerad kvv'!$B$2:$AV$700,MATCH(Y$1,'Allokerad kvv'!$B$1:$AV$1,0),FALSE),VLOOKUP($B399,'Justerad allokering kvv'!$B$1:$AG$700,MATCH(Y$1,'Justerad allokering kvv'!$B$1:$AF$1,0),FALSE)))</f>
        <v>0</v>
      </c>
      <c r="AB399">
        <f>IFERROR(VLOOKUP($B399,Kraftvärmeprod!$B$1:$AO$424,MATCH("Tillförd energi från rökgaskondensering (GWh)",Kraftvärmeprod!$B$1:$AG$1,0),FALSE)/1,0)</f>
        <v>0</v>
      </c>
      <c r="AE399" s="122">
        <f t="shared" si="24"/>
        <v>0</v>
      </c>
      <c r="AG399">
        <f t="shared" si="25"/>
        <v>0</v>
      </c>
      <c r="AH399">
        <f t="shared" si="26"/>
        <v>0</v>
      </c>
      <c r="AI399" t="str">
        <f>IF(AH399=0,"",AH399/VLOOKUP(B399,Kraftvärmeprod!$B$1:$BC$480,MATCH("Summa tillförd energi exklusive rökgaskondensering",Kraftvärmeprod!$B$1:$BC$1,0),FALSE))</f>
        <v/>
      </c>
      <c r="AK399">
        <f t="shared" si="27"/>
        <v>0</v>
      </c>
    </row>
    <row r="400" spans="1:37" x14ac:dyDescent="0.25">
      <c r="A400" s="2" t="s">
        <v>590</v>
      </c>
      <c r="B400" s="2" t="s">
        <v>591</v>
      </c>
      <c r="C400">
        <f>IF($B400=" ","",IF(ISERROR(1/VLOOKUP($B400,'Justerad allokering kvv'!$B$1:$AG$700,MATCH(C$1,'Justerad allokering kvv'!$B$1:$AF$1,0),FALSE)),VLOOKUP($B400,'Allokerad kvv'!$B$2:$AV$700,MATCH(C$1,'Allokerad kvv'!$B$1:$AV$1,0),FALSE),VLOOKUP($B400,'Justerad allokering kvv'!$B$1:$AG$700,MATCH(C$1,'Justerad allokering kvv'!$B$1:$AF$1,0),FALSE)))</f>
        <v>0</v>
      </c>
      <c r="D400">
        <f>IF($B400=" ","",IF(ISERROR(1/VLOOKUP($B400,'Justerad allokering kvv'!$B$1:$AG$700,MATCH(D$1,'Justerad allokering kvv'!$B$1:$AF$1,0),FALSE)),VLOOKUP($B400,'Allokerad kvv'!$B$2:$AV$700,MATCH(D$1,'Allokerad kvv'!$B$1:$AV$1,0),FALSE),VLOOKUP($B400,'Justerad allokering kvv'!$B$1:$AG$700,MATCH(D$1,'Justerad allokering kvv'!$B$1:$AF$1,0),FALSE)))</f>
        <v>0</v>
      </c>
      <c r="E400">
        <f>IF($B400=" ","",IF(ISERROR(1/VLOOKUP($B400,'Justerad allokering kvv'!$B$1:$AG$700,MATCH(E$1,'Justerad allokering kvv'!$B$1:$AF$1,0),FALSE)),VLOOKUP($B400,'Allokerad kvv'!$B$2:$AV$700,MATCH(E$1,'Allokerad kvv'!$B$1:$AV$1,0),FALSE),VLOOKUP($B400,'Justerad allokering kvv'!$B$1:$AG$700,MATCH(E$1,'Justerad allokering kvv'!$B$1:$AF$1,0),FALSE)))</f>
        <v>0</v>
      </c>
      <c r="F400">
        <f>IF($B400=" ","",IF(ISERROR(1/VLOOKUP($B400,'Justerad allokering kvv'!$B$1:$AG$700,MATCH(F$1,'Justerad allokering kvv'!$B$1:$AF$1,0),FALSE)),VLOOKUP($B400,'Allokerad kvv'!$B$2:$AV$700,MATCH(F$1,'Allokerad kvv'!$B$1:$AV$1,0),FALSE),VLOOKUP($B400,'Justerad allokering kvv'!$B$1:$AG$700,MATCH(F$1,'Justerad allokering kvv'!$B$1:$AF$1,0),FALSE)))</f>
        <v>0</v>
      </c>
      <c r="G400">
        <f>IF($B400=" ","",IF(ISERROR(1/VLOOKUP($B400,'Justerad allokering kvv'!$B$1:$AG$700,MATCH(G$1,'Justerad allokering kvv'!$B$1:$AF$1,0),FALSE)),VLOOKUP($B400,'Allokerad kvv'!$B$2:$AV$700,MATCH(G$1,'Allokerad kvv'!$B$1:$AV$1,0),FALSE),VLOOKUP($B400,'Justerad allokering kvv'!$B$1:$AG$700,MATCH(G$1,'Justerad allokering kvv'!$B$1:$AF$1,0),FALSE)))</f>
        <v>0</v>
      </c>
      <c r="H400">
        <f>IF($B400=" ","",IF(ISERROR(1/VLOOKUP($B400,'Justerad allokering kvv'!$B$1:$AG$700,MATCH(H$1,'Justerad allokering kvv'!$B$1:$AF$1,0),FALSE)),VLOOKUP($B400,'Allokerad kvv'!$B$2:$AV$700,MATCH(H$1,'Allokerad kvv'!$B$1:$AV$1,0),FALSE),VLOOKUP($B400,'Justerad allokering kvv'!$B$1:$AG$700,MATCH(H$1,'Justerad allokering kvv'!$B$1:$AF$1,0),FALSE)))</f>
        <v>0</v>
      </c>
      <c r="I400">
        <f>IF($B400=" ","",IF(ISERROR(1/VLOOKUP($B400,'Justerad allokering kvv'!$B$1:$AG$700,MATCH(I$1,'Justerad allokering kvv'!$B$1:$AF$1,0),FALSE)),VLOOKUP($B400,'Allokerad kvv'!$B$2:$AV$700,MATCH(I$1,'Allokerad kvv'!$B$1:$AV$1,0),FALSE),VLOOKUP($B400,'Justerad allokering kvv'!$B$1:$AG$700,MATCH(I$1,'Justerad allokering kvv'!$B$1:$AF$1,0),FALSE)))</f>
        <v>0</v>
      </c>
      <c r="J400">
        <f>IF($B400=" ","",IF(ISERROR(1/VLOOKUP($B400,'Justerad allokering kvv'!$B$1:$AG$700,MATCH(J$1,'Justerad allokering kvv'!$B$1:$AF$1,0),FALSE)),VLOOKUP($B400,'Allokerad kvv'!$B$2:$AV$700,MATCH(J$1,'Allokerad kvv'!$B$1:$AV$1,0),FALSE),VLOOKUP($B400,'Justerad allokering kvv'!$B$1:$AG$700,MATCH(J$1,'Justerad allokering kvv'!$B$1:$AF$1,0),FALSE)))</f>
        <v>0</v>
      </c>
      <c r="K400">
        <f>IF($B400=" ","",IF(ISERROR(1/VLOOKUP($B400,'Justerad allokering kvv'!$B$1:$AG$700,MATCH(K$1,'Justerad allokering kvv'!$B$1:$AF$1,0),FALSE)),VLOOKUP($B400,'Allokerad kvv'!$B$2:$AV$700,MATCH(K$1,'Allokerad kvv'!$B$1:$AV$1,0),FALSE),VLOOKUP($B400,'Justerad allokering kvv'!$B$1:$AG$700,MATCH(K$1,'Justerad allokering kvv'!$B$1:$AF$1,0),FALSE)))</f>
        <v>0</v>
      </c>
      <c r="L400">
        <f>IF($B400=" ","",IF(ISERROR(1/VLOOKUP($B400,'Justerad allokering kvv'!$B$1:$AG$700,MATCH(L$1,'Justerad allokering kvv'!$B$1:$AF$1,0),FALSE)),VLOOKUP($B400,'Allokerad kvv'!$B$2:$AV$700,MATCH(L$1,'Allokerad kvv'!$B$1:$AV$1,0),FALSE),VLOOKUP($B400,'Justerad allokering kvv'!$B$1:$AG$700,MATCH(L$1,'Justerad allokering kvv'!$B$1:$AF$1,0),FALSE)))</f>
        <v>0</v>
      </c>
      <c r="M400">
        <f>IF($B400=" ","",IF(ISERROR(1/VLOOKUP($B400,'Justerad allokering kvv'!$B$1:$AG$700,MATCH(M$1,'Justerad allokering kvv'!$B$1:$AF$1,0),FALSE)),VLOOKUP($B400,'Allokerad kvv'!$B$2:$AV$700,MATCH(M$1,'Allokerad kvv'!$B$1:$AV$1,0),FALSE),VLOOKUP($B400,'Justerad allokering kvv'!$B$1:$AG$700,MATCH(M$1,'Justerad allokering kvv'!$B$1:$AF$1,0),FALSE)))</f>
        <v>0</v>
      </c>
      <c r="N400">
        <f>IF($B400=" ","",IF(ISERROR(1/VLOOKUP($B400,'Justerad allokering kvv'!$B$1:$AG$700,MATCH(N$1,'Justerad allokering kvv'!$B$1:$AF$1,0),FALSE)),VLOOKUP($B400,'Allokerad kvv'!$B$2:$AV$700,MATCH(N$1,'Allokerad kvv'!$B$1:$AV$1,0),FALSE),VLOOKUP($B400,'Justerad allokering kvv'!$B$1:$AG$700,MATCH(N$1,'Justerad allokering kvv'!$B$1:$AF$1,0),FALSE)))</f>
        <v>0</v>
      </c>
      <c r="O400">
        <f>IF($B400=" ","",IF(ISERROR(1/VLOOKUP($B400,'Justerad allokering kvv'!$B$1:$AG$700,MATCH(O$1,'Justerad allokering kvv'!$B$1:$AF$1,0),FALSE)),VLOOKUP($B400,'Allokerad kvv'!$B$2:$AV$700,MATCH(O$1,'Allokerad kvv'!$B$1:$AV$1,0),FALSE),VLOOKUP($B400,'Justerad allokering kvv'!$B$1:$AG$700,MATCH(O$1,'Justerad allokering kvv'!$B$1:$AF$1,0),FALSE)))</f>
        <v>0</v>
      </c>
      <c r="P400">
        <f>IF($B400=" ","",IF(ISERROR(1/VLOOKUP($B400,'Justerad allokering kvv'!$B$1:$AG$700,MATCH(P$1,'Justerad allokering kvv'!$B$1:$AF$1,0),FALSE)),VLOOKUP($B400,'Allokerad kvv'!$B$2:$AV$700,MATCH(P$1,'Allokerad kvv'!$B$1:$AV$1,0),FALSE),VLOOKUP($B400,'Justerad allokering kvv'!$B$1:$AG$700,MATCH(P$1,'Justerad allokering kvv'!$B$1:$AF$1,0),FALSE)))</f>
        <v>0</v>
      </c>
      <c r="Q400">
        <f>IF($B400=" ","",IF(ISERROR(1/VLOOKUP($B400,'Justerad allokering kvv'!$B$1:$AG$700,MATCH(Q$1,'Justerad allokering kvv'!$B$1:$AF$1,0),FALSE)),VLOOKUP($B400,'Allokerad kvv'!$B$2:$AV$700,MATCH(Q$1,'Allokerad kvv'!$B$1:$AV$1,0),FALSE),VLOOKUP($B400,'Justerad allokering kvv'!$B$1:$AG$700,MATCH(Q$1,'Justerad allokering kvv'!$B$1:$AF$1,0),FALSE)))</f>
        <v>0</v>
      </c>
      <c r="R400">
        <f>IF($B400=" ","",IF(ISERROR(1/VLOOKUP($B400,'Justerad allokering kvv'!$B$1:$AG$700,MATCH(R$1,'Justerad allokering kvv'!$B$1:$AF$1,0),FALSE)),VLOOKUP($B400,'Allokerad kvv'!$B$2:$AV$700,MATCH(R$1,'Allokerad kvv'!$B$1:$AV$1,0),FALSE),VLOOKUP($B400,'Justerad allokering kvv'!$B$1:$AG$700,MATCH(R$1,'Justerad allokering kvv'!$B$1:$AF$1,0),FALSE)))</f>
        <v>0</v>
      </c>
      <c r="S400">
        <f>IF($B400=" ","",IF(ISERROR(1/VLOOKUP($B400,'Justerad allokering kvv'!$B$1:$AG$700,MATCH(S$1,'Justerad allokering kvv'!$B$1:$AF$1,0),FALSE)),VLOOKUP($B400,'Allokerad kvv'!$B$2:$AV$700,MATCH(S$1,'Allokerad kvv'!$B$1:$AV$1,0),FALSE),VLOOKUP($B400,'Justerad allokering kvv'!$B$1:$AG$700,MATCH(S$1,'Justerad allokering kvv'!$B$1:$AF$1,0),FALSE)))</f>
        <v>0</v>
      </c>
      <c r="T400">
        <f>IF($B400=" ","",IF(ISERROR(1/VLOOKUP($B400,'Justerad allokering kvv'!$B$1:$AG$700,MATCH(T$1,'Justerad allokering kvv'!$B$1:$AF$1,0),FALSE)),VLOOKUP($B400,'Allokerad kvv'!$B$2:$AV$700,MATCH(T$1,'Allokerad kvv'!$B$1:$AV$1,0),FALSE),VLOOKUP($B400,'Justerad allokering kvv'!$B$1:$AG$700,MATCH(T$1,'Justerad allokering kvv'!$B$1:$AF$1,0),FALSE)))</f>
        <v>0</v>
      </c>
      <c r="U400">
        <f>IF($B400=" ","",IF(ISERROR(1/VLOOKUP($B400,'Justerad allokering kvv'!$B$1:$AG$700,MATCH(U$1,'Justerad allokering kvv'!$B$1:$AF$1,0),FALSE)),VLOOKUP($B400,'Allokerad kvv'!$B$2:$AV$700,MATCH(U$1,'Allokerad kvv'!$B$1:$AV$1,0),FALSE),VLOOKUP($B400,'Justerad allokering kvv'!$B$1:$AG$700,MATCH(U$1,'Justerad allokering kvv'!$B$1:$AF$1,0),FALSE)))</f>
        <v>0</v>
      </c>
      <c r="V400">
        <f>IF($B400=" ","",IF(ISERROR(1/VLOOKUP($B400,'Justerad allokering kvv'!$B$1:$AG$700,MATCH(V$1,'Justerad allokering kvv'!$B$1:$AF$1,0),FALSE)),VLOOKUP($B400,'Allokerad kvv'!$B$2:$AV$700,MATCH(V$1,'Allokerad kvv'!$B$1:$AV$1,0),FALSE),VLOOKUP($B400,'Justerad allokering kvv'!$B$1:$AG$700,MATCH(V$1,'Justerad allokering kvv'!$B$1:$AF$1,0),FALSE)))</f>
        <v>0</v>
      </c>
      <c r="W400">
        <f>IF($B400=" ","",IF(ISERROR(1/VLOOKUP($B400,'Justerad allokering kvv'!$B$1:$AG$700,MATCH(W$1,'Justerad allokering kvv'!$B$1:$AF$1,0),FALSE)),VLOOKUP($B400,'Allokerad kvv'!$B$2:$AV$700,MATCH(W$1,'Allokerad kvv'!$B$1:$AV$1,0),FALSE),VLOOKUP($B400,'Justerad allokering kvv'!$B$1:$AG$700,MATCH(W$1,'Justerad allokering kvv'!$B$1:$AF$1,0),FALSE)))</f>
        <v>0</v>
      </c>
      <c r="X400">
        <f>IF($B400=" ","",IF(ISERROR(1/VLOOKUP($B400,'Justerad allokering kvv'!$B$1:$AG$700,MATCH(X$1,'Justerad allokering kvv'!$B$1:$AF$1,0),FALSE)),VLOOKUP($B400,'Allokerad kvv'!$B$2:$AV$700,MATCH(X$1,'Allokerad kvv'!$B$1:$AV$1,0),FALSE),VLOOKUP($B400,'Justerad allokering kvv'!$B$1:$AG$700,MATCH(X$1,'Justerad allokering kvv'!$B$1:$AF$1,0),FALSE)))</f>
        <v>0</v>
      </c>
      <c r="Y400">
        <f>IF($B400=" ","",IF(ISERROR(1/VLOOKUP($B400,'Justerad allokering kvv'!$B$1:$AG$700,MATCH(Y$1,'Justerad allokering kvv'!$B$1:$AF$1,0),FALSE)),VLOOKUP($B400,'Allokerad kvv'!$B$2:$AV$700,MATCH(Y$1,'Allokerad kvv'!$B$1:$AV$1,0),FALSE),VLOOKUP($B400,'Justerad allokering kvv'!$B$1:$AG$700,MATCH(Y$1,'Justerad allokering kvv'!$B$1:$AF$1,0),FALSE)))</f>
        <v>0</v>
      </c>
      <c r="AB400">
        <f>IFERROR(VLOOKUP($B400,Kraftvärmeprod!$B$1:$AO$424,MATCH("Tillförd energi från rökgaskondensering (GWh)",Kraftvärmeprod!$B$1:$AG$1,0),FALSE)/1,0)</f>
        <v>0</v>
      </c>
      <c r="AE400" s="122">
        <f t="shared" si="24"/>
        <v>0</v>
      </c>
      <c r="AG400">
        <f t="shared" si="25"/>
        <v>0</v>
      </c>
      <c r="AH400">
        <f t="shared" si="26"/>
        <v>0</v>
      </c>
      <c r="AI400" t="str">
        <f>IF(AH400=0,"",AH400/VLOOKUP(B400,Kraftvärmeprod!$B$1:$BC$480,MATCH("Summa tillförd energi exklusive rökgaskondensering",Kraftvärmeprod!$B$1:$BC$1,0),FALSE))</f>
        <v/>
      </c>
      <c r="AK400">
        <f t="shared" si="27"/>
        <v>0</v>
      </c>
    </row>
    <row r="401" spans="1:37" x14ac:dyDescent="0.25">
      <c r="A401" s="2" t="s">
        <v>590</v>
      </c>
      <c r="B401" s="2" t="s">
        <v>592</v>
      </c>
      <c r="C401">
        <f>IF($B401=" ","",IF(ISERROR(1/VLOOKUP($B401,'Justerad allokering kvv'!$B$1:$AG$700,MATCH(C$1,'Justerad allokering kvv'!$B$1:$AF$1,0),FALSE)),VLOOKUP($B401,'Allokerad kvv'!$B$2:$AV$700,MATCH(C$1,'Allokerad kvv'!$B$1:$AV$1,0),FALSE),VLOOKUP($B401,'Justerad allokering kvv'!$B$1:$AG$700,MATCH(C$1,'Justerad allokering kvv'!$B$1:$AF$1,0),FALSE)))</f>
        <v>0</v>
      </c>
      <c r="D401">
        <f>IF($B401=" ","",IF(ISERROR(1/VLOOKUP($B401,'Justerad allokering kvv'!$B$1:$AG$700,MATCH(D$1,'Justerad allokering kvv'!$B$1:$AF$1,0),FALSE)),VLOOKUP($B401,'Allokerad kvv'!$B$2:$AV$700,MATCH(D$1,'Allokerad kvv'!$B$1:$AV$1,0),FALSE),VLOOKUP($B401,'Justerad allokering kvv'!$B$1:$AG$700,MATCH(D$1,'Justerad allokering kvv'!$B$1:$AF$1,0),FALSE)))</f>
        <v>0</v>
      </c>
      <c r="E401">
        <f>IF($B401=" ","",IF(ISERROR(1/VLOOKUP($B401,'Justerad allokering kvv'!$B$1:$AG$700,MATCH(E$1,'Justerad allokering kvv'!$B$1:$AF$1,0),FALSE)),VLOOKUP($B401,'Allokerad kvv'!$B$2:$AV$700,MATCH(E$1,'Allokerad kvv'!$B$1:$AV$1,0),FALSE),VLOOKUP($B401,'Justerad allokering kvv'!$B$1:$AG$700,MATCH(E$1,'Justerad allokering kvv'!$B$1:$AF$1,0),FALSE)))</f>
        <v>0</v>
      </c>
      <c r="F401">
        <f>IF($B401=" ","",IF(ISERROR(1/VLOOKUP($B401,'Justerad allokering kvv'!$B$1:$AG$700,MATCH(F$1,'Justerad allokering kvv'!$B$1:$AF$1,0),FALSE)),VLOOKUP($B401,'Allokerad kvv'!$B$2:$AV$700,MATCH(F$1,'Allokerad kvv'!$B$1:$AV$1,0),FALSE),VLOOKUP($B401,'Justerad allokering kvv'!$B$1:$AG$700,MATCH(F$1,'Justerad allokering kvv'!$B$1:$AF$1,0),FALSE)))</f>
        <v>0</v>
      </c>
      <c r="G401">
        <f>IF($B401=" ","",IF(ISERROR(1/VLOOKUP($B401,'Justerad allokering kvv'!$B$1:$AG$700,MATCH(G$1,'Justerad allokering kvv'!$B$1:$AF$1,0),FALSE)),VLOOKUP($B401,'Allokerad kvv'!$B$2:$AV$700,MATCH(G$1,'Allokerad kvv'!$B$1:$AV$1,0),FALSE),VLOOKUP($B401,'Justerad allokering kvv'!$B$1:$AG$700,MATCH(G$1,'Justerad allokering kvv'!$B$1:$AF$1,0),FALSE)))</f>
        <v>0</v>
      </c>
      <c r="H401">
        <f>IF($B401=" ","",IF(ISERROR(1/VLOOKUP($B401,'Justerad allokering kvv'!$B$1:$AG$700,MATCH(H$1,'Justerad allokering kvv'!$B$1:$AF$1,0),FALSE)),VLOOKUP($B401,'Allokerad kvv'!$B$2:$AV$700,MATCH(H$1,'Allokerad kvv'!$B$1:$AV$1,0),FALSE),VLOOKUP($B401,'Justerad allokering kvv'!$B$1:$AG$700,MATCH(H$1,'Justerad allokering kvv'!$B$1:$AF$1,0),FALSE)))</f>
        <v>0</v>
      </c>
      <c r="I401">
        <f>IF($B401=" ","",IF(ISERROR(1/VLOOKUP($B401,'Justerad allokering kvv'!$B$1:$AG$700,MATCH(I$1,'Justerad allokering kvv'!$B$1:$AF$1,0),FALSE)),VLOOKUP($B401,'Allokerad kvv'!$B$2:$AV$700,MATCH(I$1,'Allokerad kvv'!$B$1:$AV$1,0),FALSE),VLOOKUP($B401,'Justerad allokering kvv'!$B$1:$AG$700,MATCH(I$1,'Justerad allokering kvv'!$B$1:$AF$1,0),FALSE)))</f>
        <v>0</v>
      </c>
      <c r="J401">
        <f>IF($B401=" ","",IF(ISERROR(1/VLOOKUP($B401,'Justerad allokering kvv'!$B$1:$AG$700,MATCH(J$1,'Justerad allokering kvv'!$B$1:$AF$1,0),FALSE)),VLOOKUP($B401,'Allokerad kvv'!$B$2:$AV$700,MATCH(J$1,'Allokerad kvv'!$B$1:$AV$1,0),FALSE),VLOOKUP($B401,'Justerad allokering kvv'!$B$1:$AG$700,MATCH(J$1,'Justerad allokering kvv'!$B$1:$AF$1,0),FALSE)))</f>
        <v>0</v>
      </c>
      <c r="K401">
        <f>IF($B401=" ","",IF(ISERROR(1/VLOOKUP($B401,'Justerad allokering kvv'!$B$1:$AG$700,MATCH(K$1,'Justerad allokering kvv'!$B$1:$AF$1,0),FALSE)),VLOOKUP($B401,'Allokerad kvv'!$B$2:$AV$700,MATCH(K$1,'Allokerad kvv'!$B$1:$AV$1,0),FALSE),VLOOKUP($B401,'Justerad allokering kvv'!$B$1:$AG$700,MATCH(K$1,'Justerad allokering kvv'!$B$1:$AF$1,0),FALSE)))</f>
        <v>0</v>
      </c>
      <c r="L401">
        <f>IF($B401=" ","",IF(ISERROR(1/VLOOKUP($B401,'Justerad allokering kvv'!$B$1:$AG$700,MATCH(L$1,'Justerad allokering kvv'!$B$1:$AF$1,0),FALSE)),VLOOKUP($B401,'Allokerad kvv'!$B$2:$AV$700,MATCH(L$1,'Allokerad kvv'!$B$1:$AV$1,0),FALSE),VLOOKUP($B401,'Justerad allokering kvv'!$B$1:$AG$700,MATCH(L$1,'Justerad allokering kvv'!$B$1:$AF$1,0),FALSE)))</f>
        <v>0</v>
      </c>
      <c r="M401">
        <f>IF($B401=" ","",IF(ISERROR(1/VLOOKUP($B401,'Justerad allokering kvv'!$B$1:$AG$700,MATCH(M$1,'Justerad allokering kvv'!$B$1:$AF$1,0),FALSE)),VLOOKUP($B401,'Allokerad kvv'!$B$2:$AV$700,MATCH(M$1,'Allokerad kvv'!$B$1:$AV$1,0),FALSE),VLOOKUP($B401,'Justerad allokering kvv'!$B$1:$AG$700,MATCH(M$1,'Justerad allokering kvv'!$B$1:$AF$1,0),FALSE)))</f>
        <v>0</v>
      </c>
      <c r="N401">
        <f>IF($B401=" ","",IF(ISERROR(1/VLOOKUP($B401,'Justerad allokering kvv'!$B$1:$AG$700,MATCH(N$1,'Justerad allokering kvv'!$B$1:$AF$1,0),FALSE)),VLOOKUP($B401,'Allokerad kvv'!$B$2:$AV$700,MATCH(N$1,'Allokerad kvv'!$B$1:$AV$1,0),FALSE),VLOOKUP($B401,'Justerad allokering kvv'!$B$1:$AG$700,MATCH(N$1,'Justerad allokering kvv'!$B$1:$AF$1,0),FALSE)))</f>
        <v>0</v>
      </c>
      <c r="O401">
        <f>IF($B401=" ","",IF(ISERROR(1/VLOOKUP($B401,'Justerad allokering kvv'!$B$1:$AG$700,MATCH(O$1,'Justerad allokering kvv'!$B$1:$AF$1,0),FALSE)),VLOOKUP($B401,'Allokerad kvv'!$B$2:$AV$700,MATCH(O$1,'Allokerad kvv'!$B$1:$AV$1,0),FALSE),VLOOKUP($B401,'Justerad allokering kvv'!$B$1:$AG$700,MATCH(O$1,'Justerad allokering kvv'!$B$1:$AF$1,0),FALSE)))</f>
        <v>0</v>
      </c>
      <c r="P401">
        <f>IF($B401=" ","",IF(ISERROR(1/VLOOKUP($B401,'Justerad allokering kvv'!$B$1:$AG$700,MATCH(P$1,'Justerad allokering kvv'!$B$1:$AF$1,0),FALSE)),VLOOKUP($B401,'Allokerad kvv'!$B$2:$AV$700,MATCH(P$1,'Allokerad kvv'!$B$1:$AV$1,0),FALSE),VLOOKUP($B401,'Justerad allokering kvv'!$B$1:$AG$700,MATCH(P$1,'Justerad allokering kvv'!$B$1:$AF$1,0),FALSE)))</f>
        <v>0</v>
      </c>
      <c r="Q401">
        <f>IF($B401=" ","",IF(ISERROR(1/VLOOKUP($B401,'Justerad allokering kvv'!$B$1:$AG$700,MATCH(Q$1,'Justerad allokering kvv'!$B$1:$AF$1,0),FALSE)),VLOOKUP($B401,'Allokerad kvv'!$B$2:$AV$700,MATCH(Q$1,'Allokerad kvv'!$B$1:$AV$1,0),FALSE),VLOOKUP($B401,'Justerad allokering kvv'!$B$1:$AG$700,MATCH(Q$1,'Justerad allokering kvv'!$B$1:$AF$1,0),FALSE)))</f>
        <v>0</v>
      </c>
      <c r="R401">
        <f>IF($B401=" ","",IF(ISERROR(1/VLOOKUP($B401,'Justerad allokering kvv'!$B$1:$AG$700,MATCH(R$1,'Justerad allokering kvv'!$B$1:$AF$1,0),FALSE)),VLOOKUP($B401,'Allokerad kvv'!$B$2:$AV$700,MATCH(R$1,'Allokerad kvv'!$B$1:$AV$1,0),FALSE),VLOOKUP($B401,'Justerad allokering kvv'!$B$1:$AG$700,MATCH(R$1,'Justerad allokering kvv'!$B$1:$AF$1,0),FALSE)))</f>
        <v>0</v>
      </c>
      <c r="S401">
        <f>IF($B401=" ","",IF(ISERROR(1/VLOOKUP($B401,'Justerad allokering kvv'!$B$1:$AG$700,MATCH(S$1,'Justerad allokering kvv'!$B$1:$AF$1,0),FALSE)),VLOOKUP($B401,'Allokerad kvv'!$B$2:$AV$700,MATCH(S$1,'Allokerad kvv'!$B$1:$AV$1,0),FALSE),VLOOKUP($B401,'Justerad allokering kvv'!$B$1:$AG$700,MATCH(S$1,'Justerad allokering kvv'!$B$1:$AF$1,0),FALSE)))</f>
        <v>0</v>
      </c>
      <c r="T401">
        <f>IF($B401=" ","",IF(ISERROR(1/VLOOKUP($B401,'Justerad allokering kvv'!$B$1:$AG$700,MATCH(T$1,'Justerad allokering kvv'!$B$1:$AF$1,0),FALSE)),VLOOKUP($B401,'Allokerad kvv'!$B$2:$AV$700,MATCH(T$1,'Allokerad kvv'!$B$1:$AV$1,0),FALSE),VLOOKUP($B401,'Justerad allokering kvv'!$B$1:$AG$700,MATCH(T$1,'Justerad allokering kvv'!$B$1:$AF$1,0),FALSE)))</f>
        <v>0</v>
      </c>
      <c r="U401">
        <f>IF($B401=" ","",IF(ISERROR(1/VLOOKUP($B401,'Justerad allokering kvv'!$B$1:$AG$700,MATCH(U$1,'Justerad allokering kvv'!$B$1:$AF$1,0),FALSE)),VLOOKUP($B401,'Allokerad kvv'!$B$2:$AV$700,MATCH(U$1,'Allokerad kvv'!$B$1:$AV$1,0),FALSE),VLOOKUP($B401,'Justerad allokering kvv'!$B$1:$AG$700,MATCH(U$1,'Justerad allokering kvv'!$B$1:$AF$1,0),FALSE)))</f>
        <v>0</v>
      </c>
      <c r="V401">
        <f>IF($B401=" ","",IF(ISERROR(1/VLOOKUP($B401,'Justerad allokering kvv'!$B$1:$AG$700,MATCH(V$1,'Justerad allokering kvv'!$B$1:$AF$1,0),FALSE)),VLOOKUP($B401,'Allokerad kvv'!$B$2:$AV$700,MATCH(V$1,'Allokerad kvv'!$B$1:$AV$1,0),FALSE),VLOOKUP($B401,'Justerad allokering kvv'!$B$1:$AG$700,MATCH(V$1,'Justerad allokering kvv'!$B$1:$AF$1,0),FALSE)))</f>
        <v>0</v>
      </c>
      <c r="W401">
        <f>IF($B401=" ","",IF(ISERROR(1/VLOOKUP($B401,'Justerad allokering kvv'!$B$1:$AG$700,MATCH(W$1,'Justerad allokering kvv'!$B$1:$AF$1,0),FALSE)),VLOOKUP($B401,'Allokerad kvv'!$B$2:$AV$700,MATCH(W$1,'Allokerad kvv'!$B$1:$AV$1,0),FALSE),VLOOKUP($B401,'Justerad allokering kvv'!$B$1:$AG$700,MATCH(W$1,'Justerad allokering kvv'!$B$1:$AF$1,0),FALSE)))</f>
        <v>0</v>
      </c>
      <c r="X401">
        <f>IF($B401=" ","",IF(ISERROR(1/VLOOKUP($B401,'Justerad allokering kvv'!$B$1:$AG$700,MATCH(X$1,'Justerad allokering kvv'!$B$1:$AF$1,0),FALSE)),VLOOKUP($B401,'Allokerad kvv'!$B$2:$AV$700,MATCH(X$1,'Allokerad kvv'!$B$1:$AV$1,0),FALSE),VLOOKUP($B401,'Justerad allokering kvv'!$B$1:$AG$700,MATCH(X$1,'Justerad allokering kvv'!$B$1:$AF$1,0),FALSE)))</f>
        <v>0</v>
      </c>
      <c r="Y401">
        <f>IF($B401=" ","",IF(ISERROR(1/VLOOKUP($B401,'Justerad allokering kvv'!$B$1:$AG$700,MATCH(Y$1,'Justerad allokering kvv'!$B$1:$AF$1,0),FALSE)),VLOOKUP($B401,'Allokerad kvv'!$B$2:$AV$700,MATCH(Y$1,'Allokerad kvv'!$B$1:$AV$1,0),FALSE),VLOOKUP($B401,'Justerad allokering kvv'!$B$1:$AG$700,MATCH(Y$1,'Justerad allokering kvv'!$B$1:$AF$1,0),FALSE)))</f>
        <v>0</v>
      </c>
      <c r="AB401">
        <f>IFERROR(VLOOKUP($B401,Kraftvärmeprod!$B$1:$AO$424,MATCH("Tillförd energi från rökgaskondensering (GWh)",Kraftvärmeprod!$B$1:$AG$1,0),FALSE)/1,0)</f>
        <v>0</v>
      </c>
      <c r="AE401" s="122">
        <f t="shared" si="24"/>
        <v>0</v>
      </c>
      <c r="AG401">
        <f t="shared" si="25"/>
        <v>0</v>
      </c>
      <c r="AH401">
        <f t="shared" si="26"/>
        <v>0</v>
      </c>
      <c r="AI401" t="str">
        <f>IF(AH401=0,"",AH401/VLOOKUP(B401,Kraftvärmeprod!$B$1:$BC$480,MATCH("Summa tillförd energi exklusive rökgaskondensering",Kraftvärmeprod!$B$1:$BC$1,0),FALSE))</f>
        <v/>
      </c>
      <c r="AK401">
        <f t="shared" si="27"/>
        <v>0</v>
      </c>
    </row>
    <row r="402" spans="1:37" x14ac:dyDescent="0.25">
      <c r="A402" s="2" t="s">
        <v>590</v>
      </c>
      <c r="B402" s="2" t="s">
        <v>593</v>
      </c>
      <c r="C402">
        <f>IF($B402=" ","",IF(ISERROR(1/VLOOKUP($B402,'Justerad allokering kvv'!$B$1:$AG$700,MATCH(C$1,'Justerad allokering kvv'!$B$1:$AF$1,0),FALSE)),VLOOKUP($B402,'Allokerad kvv'!$B$2:$AV$700,MATCH(C$1,'Allokerad kvv'!$B$1:$AV$1,0),FALSE),VLOOKUP($B402,'Justerad allokering kvv'!$B$1:$AG$700,MATCH(C$1,'Justerad allokering kvv'!$B$1:$AF$1,0),FALSE)))</f>
        <v>0</v>
      </c>
      <c r="D402">
        <f>IF($B402=" ","",IF(ISERROR(1/VLOOKUP($B402,'Justerad allokering kvv'!$B$1:$AG$700,MATCH(D$1,'Justerad allokering kvv'!$B$1:$AF$1,0),FALSE)),VLOOKUP($B402,'Allokerad kvv'!$B$2:$AV$700,MATCH(D$1,'Allokerad kvv'!$B$1:$AV$1,0),FALSE),VLOOKUP($B402,'Justerad allokering kvv'!$B$1:$AG$700,MATCH(D$1,'Justerad allokering kvv'!$B$1:$AF$1,0),FALSE)))</f>
        <v>0</v>
      </c>
      <c r="E402">
        <f>IF($B402=" ","",IF(ISERROR(1/VLOOKUP($B402,'Justerad allokering kvv'!$B$1:$AG$700,MATCH(E$1,'Justerad allokering kvv'!$B$1:$AF$1,0),FALSE)),VLOOKUP($B402,'Allokerad kvv'!$B$2:$AV$700,MATCH(E$1,'Allokerad kvv'!$B$1:$AV$1,0),FALSE),VLOOKUP($B402,'Justerad allokering kvv'!$B$1:$AG$700,MATCH(E$1,'Justerad allokering kvv'!$B$1:$AF$1,0),FALSE)))</f>
        <v>0</v>
      </c>
      <c r="F402">
        <f>IF($B402=" ","",IF(ISERROR(1/VLOOKUP($B402,'Justerad allokering kvv'!$B$1:$AG$700,MATCH(F$1,'Justerad allokering kvv'!$B$1:$AF$1,0),FALSE)),VLOOKUP($B402,'Allokerad kvv'!$B$2:$AV$700,MATCH(F$1,'Allokerad kvv'!$B$1:$AV$1,0),FALSE),VLOOKUP($B402,'Justerad allokering kvv'!$B$1:$AG$700,MATCH(F$1,'Justerad allokering kvv'!$B$1:$AF$1,0),FALSE)))</f>
        <v>0</v>
      </c>
      <c r="G402">
        <f>IF($B402=" ","",IF(ISERROR(1/VLOOKUP($B402,'Justerad allokering kvv'!$B$1:$AG$700,MATCH(G$1,'Justerad allokering kvv'!$B$1:$AF$1,0),FALSE)),VLOOKUP($B402,'Allokerad kvv'!$B$2:$AV$700,MATCH(G$1,'Allokerad kvv'!$B$1:$AV$1,0),FALSE),VLOOKUP($B402,'Justerad allokering kvv'!$B$1:$AG$700,MATCH(G$1,'Justerad allokering kvv'!$B$1:$AF$1,0),FALSE)))</f>
        <v>0</v>
      </c>
      <c r="H402">
        <f>IF($B402=" ","",IF(ISERROR(1/VLOOKUP($B402,'Justerad allokering kvv'!$B$1:$AG$700,MATCH(H$1,'Justerad allokering kvv'!$B$1:$AF$1,0),FALSE)),VLOOKUP($B402,'Allokerad kvv'!$B$2:$AV$700,MATCH(H$1,'Allokerad kvv'!$B$1:$AV$1,0),FALSE),VLOOKUP($B402,'Justerad allokering kvv'!$B$1:$AG$700,MATCH(H$1,'Justerad allokering kvv'!$B$1:$AF$1,0),FALSE)))</f>
        <v>0</v>
      </c>
      <c r="I402">
        <f>IF($B402=" ","",IF(ISERROR(1/VLOOKUP($B402,'Justerad allokering kvv'!$B$1:$AG$700,MATCH(I$1,'Justerad allokering kvv'!$B$1:$AF$1,0),FALSE)),VLOOKUP($B402,'Allokerad kvv'!$B$2:$AV$700,MATCH(I$1,'Allokerad kvv'!$B$1:$AV$1,0),FALSE),VLOOKUP($B402,'Justerad allokering kvv'!$B$1:$AG$700,MATCH(I$1,'Justerad allokering kvv'!$B$1:$AF$1,0),FALSE)))</f>
        <v>0</v>
      </c>
      <c r="J402">
        <f>IF($B402=" ","",IF(ISERROR(1/VLOOKUP($B402,'Justerad allokering kvv'!$B$1:$AG$700,MATCH(J$1,'Justerad allokering kvv'!$B$1:$AF$1,0),FALSE)),VLOOKUP($B402,'Allokerad kvv'!$B$2:$AV$700,MATCH(J$1,'Allokerad kvv'!$B$1:$AV$1,0),FALSE),VLOOKUP($B402,'Justerad allokering kvv'!$B$1:$AG$700,MATCH(J$1,'Justerad allokering kvv'!$B$1:$AF$1,0),FALSE)))</f>
        <v>0</v>
      </c>
      <c r="K402">
        <f>IF($B402=" ","",IF(ISERROR(1/VLOOKUP($B402,'Justerad allokering kvv'!$B$1:$AG$700,MATCH(K$1,'Justerad allokering kvv'!$B$1:$AF$1,0),FALSE)),VLOOKUP($B402,'Allokerad kvv'!$B$2:$AV$700,MATCH(K$1,'Allokerad kvv'!$B$1:$AV$1,0),FALSE),VLOOKUP($B402,'Justerad allokering kvv'!$B$1:$AG$700,MATCH(K$1,'Justerad allokering kvv'!$B$1:$AF$1,0),FALSE)))</f>
        <v>0</v>
      </c>
      <c r="L402">
        <f>IF($B402=" ","",IF(ISERROR(1/VLOOKUP($B402,'Justerad allokering kvv'!$B$1:$AG$700,MATCH(L$1,'Justerad allokering kvv'!$B$1:$AF$1,0),FALSE)),VLOOKUP($B402,'Allokerad kvv'!$B$2:$AV$700,MATCH(L$1,'Allokerad kvv'!$B$1:$AV$1,0),FALSE),VLOOKUP($B402,'Justerad allokering kvv'!$B$1:$AG$700,MATCH(L$1,'Justerad allokering kvv'!$B$1:$AF$1,0),FALSE)))</f>
        <v>0</v>
      </c>
      <c r="M402">
        <f>IF($B402=" ","",IF(ISERROR(1/VLOOKUP($B402,'Justerad allokering kvv'!$B$1:$AG$700,MATCH(M$1,'Justerad allokering kvv'!$B$1:$AF$1,0),FALSE)),VLOOKUP($B402,'Allokerad kvv'!$B$2:$AV$700,MATCH(M$1,'Allokerad kvv'!$B$1:$AV$1,0),FALSE),VLOOKUP($B402,'Justerad allokering kvv'!$B$1:$AG$700,MATCH(M$1,'Justerad allokering kvv'!$B$1:$AF$1,0),FALSE)))</f>
        <v>0</v>
      </c>
      <c r="N402">
        <f>IF($B402=" ","",IF(ISERROR(1/VLOOKUP($B402,'Justerad allokering kvv'!$B$1:$AG$700,MATCH(N$1,'Justerad allokering kvv'!$B$1:$AF$1,0),FALSE)),VLOOKUP($B402,'Allokerad kvv'!$B$2:$AV$700,MATCH(N$1,'Allokerad kvv'!$B$1:$AV$1,0),FALSE),VLOOKUP($B402,'Justerad allokering kvv'!$B$1:$AG$700,MATCH(N$1,'Justerad allokering kvv'!$B$1:$AF$1,0),FALSE)))</f>
        <v>0</v>
      </c>
      <c r="O402">
        <f>IF($B402=" ","",IF(ISERROR(1/VLOOKUP($B402,'Justerad allokering kvv'!$B$1:$AG$700,MATCH(O$1,'Justerad allokering kvv'!$B$1:$AF$1,0),FALSE)),VLOOKUP($B402,'Allokerad kvv'!$B$2:$AV$700,MATCH(O$1,'Allokerad kvv'!$B$1:$AV$1,0),FALSE),VLOOKUP($B402,'Justerad allokering kvv'!$B$1:$AG$700,MATCH(O$1,'Justerad allokering kvv'!$B$1:$AF$1,0),FALSE)))</f>
        <v>0</v>
      </c>
      <c r="P402">
        <f>IF($B402=" ","",IF(ISERROR(1/VLOOKUP($B402,'Justerad allokering kvv'!$B$1:$AG$700,MATCH(P$1,'Justerad allokering kvv'!$B$1:$AF$1,0),FALSE)),VLOOKUP($B402,'Allokerad kvv'!$B$2:$AV$700,MATCH(P$1,'Allokerad kvv'!$B$1:$AV$1,0),FALSE),VLOOKUP($B402,'Justerad allokering kvv'!$B$1:$AG$700,MATCH(P$1,'Justerad allokering kvv'!$B$1:$AF$1,0),FALSE)))</f>
        <v>0</v>
      </c>
      <c r="Q402">
        <f>IF($B402=" ","",IF(ISERROR(1/VLOOKUP($B402,'Justerad allokering kvv'!$B$1:$AG$700,MATCH(Q$1,'Justerad allokering kvv'!$B$1:$AF$1,0),FALSE)),VLOOKUP($B402,'Allokerad kvv'!$B$2:$AV$700,MATCH(Q$1,'Allokerad kvv'!$B$1:$AV$1,0),FALSE),VLOOKUP($B402,'Justerad allokering kvv'!$B$1:$AG$700,MATCH(Q$1,'Justerad allokering kvv'!$B$1:$AF$1,0),FALSE)))</f>
        <v>0</v>
      </c>
      <c r="R402">
        <f>IF($B402=" ","",IF(ISERROR(1/VLOOKUP($B402,'Justerad allokering kvv'!$B$1:$AG$700,MATCH(R$1,'Justerad allokering kvv'!$B$1:$AF$1,0),FALSE)),VLOOKUP($B402,'Allokerad kvv'!$B$2:$AV$700,MATCH(R$1,'Allokerad kvv'!$B$1:$AV$1,0),FALSE),VLOOKUP($B402,'Justerad allokering kvv'!$B$1:$AG$700,MATCH(R$1,'Justerad allokering kvv'!$B$1:$AF$1,0),FALSE)))</f>
        <v>0</v>
      </c>
      <c r="S402">
        <f>IF($B402=" ","",IF(ISERROR(1/VLOOKUP($B402,'Justerad allokering kvv'!$B$1:$AG$700,MATCH(S$1,'Justerad allokering kvv'!$B$1:$AF$1,0),FALSE)),VLOOKUP($B402,'Allokerad kvv'!$B$2:$AV$700,MATCH(S$1,'Allokerad kvv'!$B$1:$AV$1,0),FALSE),VLOOKUP($B402,'Justerad allokering kvv'!$B$1:$AG$700,MATCH(S$1,'Justerad allokering kvv'!$B$1:$AF$1,0),FALSE)))</f>
        <v>0</v>
      </c>
      <c r="T402">
        <f>IF($B402=" ","",IF(ISERROR(1/VLOOKUP($B402,'Justerad allokering kvv'!$B$1:$AG$700,MATCH(T$1,'Justerad allokering kvv'!$B$1:$AF$1,0),FALSE)),VLOOKUP($B402,'Allokerad kvv'!$B$2:$AV$700,MATCH(T$1,'Allokerad kvv'!$B$1:$AV$1,0),FALSE),VLOOKUP($B402,'Justerad allokering kvv'!$B$1:$AG$700,MATCH(T$1,'Justerad allokering kvv'!$B$1:$AF$1,0),FALSE)))</f>
        <v>0</v>
      </c>
      <c r="U402">
        <f>IF($B402=" ","",IF(ISERROR(1/VLOOKUP($B402,'Justerad allokering kvv'!$B$1:$AG$700,MATCH(U$1,'Justerad allokering kvv'!$B$1:$AF$1,0),FALSE)),VLOOKUP($B402,'Allokerad kvv'!$B$2:$AV$700,MATCH(U$1,'Allokerad kvv'!$B$1:$AV$1,0),FALSE),VLOOKUP($B402,'Justerad allokering kvv'!$B$1:$AG$700,MATCH(U$1,'Justerad allokering kvv'!$B$1:$AF$1,0),FALSE)))</f>
        <v>0</v>
      </c>
      <c r="V402">
        <f>IF($B402=" ","",IF(ISERROR(1/VLOOKUP($B402,'Justerad allokering kvv'!$B$1:$AG$700,MATCH(V$1,'Justerad allokering kvv'!$B$1:$AF$1,0),FALSE)),VLOOKUP($B402,'Allokerad kvv'!$B$2:$AV$700,MATCH(V$1,'Allokerad kvv'!$B$1:$AV$1,0),FALSE),VLOOKUP($B402,'Justerad allokering kvv'!$B$1:$AG$700,MATCH(V$1,'Justerad allokering kvv'!$B$1:$AF$1,0),FALSE)))</f>
        <v>0</v>
      </c>
      <c r="W402">
        <f>IF($B402=" ","",IF(ISERROR(1/VLOOKUP($B402,'Justerad allokering kvv'!$B$1:$AG$700,MATCH(W$1,'Justerad allokering kvv'!$B$1:$AF$1,0),FALSE)),VLOOKUP($B402,'Allokerad kvv'!$B$2:$AV$700,MATCH(W$1,'Allokerad kvv'!$B$1:$AV$1,0),FALSE),VLOOKUP($B402,'Justerad allokering kvv'!$B$1:$AG$700,MATCH(W$1,'Justerad allokering kvv'!$B$1:$AF$1,0),FALSE)))</f>
        <v>0</v>
      </c>
      <c r="X402">
        <f>IF($B402=" ","",IF(ISERROR(1/VLOOKUP($B402,'Justerad allokering kvv'!$B$1:$AG$700,MATCH(X$1,'Justerad allokering kvv'!$B$1:$AF$1,0),FALSE)),VLOOKUP($B402,'Allokerad kvv'!$B$2:$AV$700,MATCH(X$1,'Allokerad kvv'!$B$1:$AV$1,0),FALSE),VLOOKUP($B402,'Justerad allokering kvv'!$B$1:$AG$700,MATCH(X$1,'Justerad allokering kvv'!$B$1:$AF$1,0),FALSE)))</f>
        <v>0</v>
      </c>
      <c r="Y402">
        <f>IF($B402=" ","",IF(ISERROR(1/VLOOKUP($B402,'Justerad allokering kvv'!$B$1:$AG$700,MATCH(Y$1,'Justerad allokering kvv'!$B$1:$AF$1,0),FALSE)),VLOOKUP($B402,'Allokerad kvv'!$B$2:$AV$700,MATCH(Y$1,'Allokerad kvv'!$B$1:$AV$1,0),FALSE),VLOOKUP($B402,'Justerad allokering kvv'!$B$1:$AG$700,MATCH(Y$1,'Justerad allokering kvv'!$B$1:$AF$1,0),FALSE)))</f>
        <v>0</v>
      </c>
      <c r="AB402">
        <f>IFERROR(VLOOKUP($B402,Kraftvärmeprod!$B$1:$AO$424,MATCH("Tillförd energi från rökgaskondensering (GWh)",Kraftvärmeprod!$B$1:$AG$1,0),FALSE)/1,0)</f>
        <v>0</v>
      </c>
      <c r="AE402" s="122">
        <f t="shared" si="24"/>
        <v>0</v>
      </c>
      <c r="AG402">
        <f t="shared" si="25"/>
        <v>0</v>
      </c>
      <c r="AH402">
        <f t="shared" si="26"/>
        <v>0</v>
      </c>
      <c r="AI402" t="str">
        <f>IF(AH402=0,"",AH402/VLOOKUP(B402,Kraftvärmeprod!$B$1:$BC$480,MATCH("Summa tillförd energi exklusive rökgaskondensering",Kraftvärmeprod!$B$1:$BC$1,0),FALSE))</f>
        <v/>
      </c>
      <c r="AK402">
        <f t="shared" si="27"/>
        <v>0</v>
      </c>
    </row>
    <row r="403" spans="1:37" x14ac:dyDescent="0.25">
      <c r="A403" s="2" t="s">
        <v>598</v>
      </c>
      <c r="B403" s="2" t="s">
        <v>599</v>
      </c>
      <c r="C403">
        <f>IF($B403=" ","",IF(ISERROR(1/VLOOKUP($B403,'Justerad allokering kvv'!$B$1:$AG$700,MATCH(C$1,'Justerad allokering kvv'!$B$1:$AF$1,0),FALSE)),VLOOKUP($B403,'Allokerad kvv'!$B$2:$AV$700,MATCH(C$1,'Allokerad kvv'!$B$1:$AV$1,0),FALSE),VLOOKUP($B403,'Justerad allokering kvv'!$B$1:$AG$700,MATCH(C$1,'Justerad allokering kvv'!$B$1:$AF$1,0),FALSE)))</f>
        <v>246.8</v>
      </c>
      <c r="D403">
        <f>IF($B403=" ","",IF(ISERROR(1/VLOOKUP($B403,'Justerad allokering kvv'!$B$1:$AG$700,MATCH(D$1,'Justerad allokering kvv'!$B$1:$AF$1,0),FALSE)),VLOOKUP($B403,'Allokerad kvv'!$B$2:$AV$700,MATCH(D$1,'Allokerad kvv'!$B$1:$AV$1,0),FALSE),VLOOKUP($B403,'Justerad allokering kvv'!$B$1:$AG$700,MATCH(D$1,'Justerad allokering kvv'!$B$1:$AF$1,0),FALSE)))</f>
        <v>0</v>
      </c>
      <c r="E403">
        <f>IF($B403=" ","",IF(ISERROR(1/VLOOKUP($B403,'Justerad allokering kvv'!$B$1:$AG$700,MATCH(E$1,'Justerad allokering kvv'!$B$1:$AF$1,0),FALSE)),VLOOKUP($B403,'Allokerad kvv'!$B$2:$AV$700,MATCH(E$1,'Allokerad kvv'!$B$1:$AV$1,0),FALSE),VLOOKUP($B403,'Justerad allokering kvv'!$B$1:$AG$700,MATCH(E$1,'Justerad allokering kvv'!$B$1:$AF$1,0),FALSE)))</f>
        <v>0</v>
      </c>
      <c r="F403">
        <f>IF($B403=" ","",IF(ISERROR(1/VLOOKUP($B403,'Justerad allokering kvv'!$B$1:$AG$700,MATCH(F$1,'Justerad allokering kvv'!$B$1:$AF$1,0),FALSE)),VLOOKUP($B403,'Allokerad kvv'!$B$2:$AV$700,MATCH(F$1,'Allokerad kvv'!$B$1:$AV$1,0),FALSE),VLOOKUP($B403,'Justerad allokering kvv'!$B$1:$AG$700,MATCH(F$1,'Justerad allokering kvv'!$B$1:$AF$1,0),FALSE)))</f>
        <v>0</v>
      </c>
      <c r="G403">
        <f>IF($B403=" ","",IF(ISERROR(1/VLOOKUP($B403,'Justerad allokering kvv'!$B$1:$AG$700,MATCH(G$1,'Justerad allokering kvv'!$B$1:$AF$1,0),FALSE)),VLOOKUP($B403,'Allokerad kvv'!$B$2:$AV$700,MATCH(G$1,'Allokerad kvv'!$B$1:$AV$1,0),FALSE),VLOOKUP($B403,'Justerad allokering kvv'!$B$1:$AG$700,MATCH(G$1,'Justerad allokering kvv'!$B$1:$AF$1,0),FALSE)))</f>
        <v>1.6080000000000001</v>
      </c>
      <c r="H403">
        <f>IF($B403=" ","",IF(ISERROR(1/VLOOKUP($B403,'Justerad allokering kvv'!$B$1:$AG$700,MATCH(H$1,'Justerad allokering kvv'!$B$1:$AF$1,0),FALSE)),VLOOKUP($B403,'Allokerad kvv'!$B$2:$AV$700,MATCH(H$1,'Allokerad kvv'!$B$1:$AV$1,0),FALSE),VLOOKUP($B403,'Justerad allokering kvv'!$B$1:$AG$700,MATCH(H$1,'Justerad allokering kvv'!$B$1:$AF$1,0),FALSE)))</f>
        <v>0</v>
      </c>
      <c r="I403">
        <f>IF($B403=" ","",IF(ISERROR(1/VLOOKUP($B403,'Justerad allokering kvv'!$B$1:$AG$700,MATCH(I$1,'Justerad allokering kvv'!$B$1:$AF$1,0),FALSE)),VLOOKUP($B403,'Allokerad kvv'!$B$2:$AV$700,MATCH(I$1,'Allokerad kvv'!$B$1:$AV$1,0),FALSE),VLOOKUP($B403,'Justerad allokering kvv'!$B$1:$AG$700,MATCH(I$1,'Justerad allokering kvv'!$B$1:$AF$1,0),FALSE)))</f>
        <v>1.609</v>
      </c>
      <c r="J403">
        <f>IF($B403=" ","",IF(ISERROR(1/VLOOKUP($B403,'Justerad allokering kvv'!$B$1:$AG$700,MATCH(J$1,'Justerad allokering kvv'!$B$1:$AF$1,0),FALSE)),VLOOKUP($B403,'Allokerad kvv'!$B$2:$AV$700,MATCH(J$1,'Allokerad kvv'!$B$1:$AV$1,0),FALSE),VLOOKUP($B403,'Justerad allokering kvv'!$B$1:$AG$700,MATCH(J$1,'Justerad allokering kvv'!$B$1:$AF$1,0),FALSE)))</f>
        <v>3.7901799999999999E-2</v>
      </c>
      <c r="K403">
        <f>IF($B403=" ","",IF(ISERROR(1/VLOOKUP($B403,'Justerad allokering kvv'!$B$1:$AG$700,MATCH(K$1,'Justerad allokering kvv'!$B$1:$AF$1,0),FALSE)),VLOOKUP($B403,'Allokerad kvv'!$B$2:$AV$700,MATCH(K$1,'Allokerad kvv'!$B$1:$AV$1,0),FALSE),VLOOKUP($B403,'Justerad allokering kvv'!$B$1:$AG$700,MATCH(K$1,'Justerad allokering kvv'!$B$1:$AF$1,0),FALSE)))</f>
        <v>0</v>
      </c>
      <c r="L403">
        <f>IF($B403=" ","",IF(ISERROR(1/VLOOKUP($B403,'Justerad allokering kvv'!$B$1:$AG$700,MATCH(L$1,'Justerad allokering kvv'!$B$1:$AF$1,0),FALSE)),VLOOKUP($B403,'Allokerad kvv'!$B$2:$AV$700,MATCH(L$1,'Allokerad kvv'!$B$1:$AV$1,0),FALSE),VLOOKUP($B403,'Justerad allokering kvv'!$B$1:$AG$700,MATCH(L$1,'Justerad allokering kvv'!$B$1:$AF$1,0),FALSE)))</f>
        <v>0</v>
      </c>
      <c r="M403">
        <f>IF($B403=" ","",IF(ISERROR(1/VLOOKUP($B403,'Justerad allokering kvv'!$B$1:$AG$700,MATCH(M$1,'Justerad allokering kvv'!$B$1:$AF$1,0),FALSE)),VLOOKUP($B403,'Allokerad kvv'!$B$2:$AV$700,MATCH(M$1,'Allokerad kvv'!$B$1:$AV$1,0),FALSE),VLOOKUP($B403,'Justerad allokering kvv'!$B$1:$AG$700,MATCH(M$1,'Justerad allokering kvv'!$B$1:$AF$1,0),FALSE)))</f>
        <v>0</v>
      </c>
      <c r="N403">
        <f>IF($B403=" ","",IF(ISERROR(1/VLOOKUP($B403,'Justerad allokering kvv'!$B$1:$AG$700,MATCH(N$1,'Justerad allokering kvv'!$B$1:$AF$1,0),FALSE)),VLOOKUP($B403,'Allokerad kvv'!$B$2:$AV$700,MATCH(N$1,'Allokerad kvv'!$B$1:$AV$1,0),FALSE),VLOOKUP($B403,'Justerad allokering kvv'!$B$1:$AG$700,MATCH(N$1,'Justerad allokering kvv'!$B$1:$AF$1,0),FALSE)))</f>
        <v>0</v>
      </c>
      <c r="O403">
        <f>IF($B403=" ","",IF(ISERROR(1/VLOOKUP($B403,'Justerad allokering kvv'!$B$1:$AG$700,MATCH(O$1,'Justerad allokering kvv'!$B$1:$AF$1,0),FALSE)),VLOOKUP($B403,'Allokerad kvv'!$B$2:$AV$700,MATCH(O$1,'Allokerad kvv'!$B$1:$AV$1,0),FALSE),VLOOKUP($B403,'Justerad allokering kvv'!$B$1:$AG$700,MATCH(O$1,'Justerad allokering kvv'!$B$1:$AF$1,0),FALSE)))</f>
        <v>0</v>
      </c>
      <c r="P403">
        <f>IF($B403=" ","",IF(ISERROR(1/VLOOKUP($B403,'Justerad allokering kvv'!$B$1:$AG$700,MATCH(P$1,'Justerad allokering kvv'!$B$1:$AF$1,0),FALSE)),VLOOKUP($B403,'Allokerad kvv'!$B$2:$AV$700,MATCH(P$1,'Allokerad kvv'!$B$1:$AV$1,0),FALSE),VLOOKUP($B403,'Justerad allokering kvv'!$B$1:$AG$700,MATCH(P$1,'Justerad allokering kvv'!$B$1:$AF$1,0),FALSE)))</f>
        <v>0</v>
      </c>
      <c r="Q403">
        <f>IF($B403=" ","",IF(ISERROR(1/VLOOKUP($B403,'Justerad allokering kvv'!$B$1:$AG$700,MATCH(Q$1,'Justerad allokering kvv'!$B$1:$AF$1,0),FALSE)),VLOOKUP($B403,'Allokerad kvv'!$B$2:$AV$700,MATCH(Q$1,'Allokerad kvv'!$B$1:$AV$1,0),FALSE),VLOOKUP($B403,'Justerad allokering kvv'!$B$1:$AG$700,MATCH(Q$1,'Justerad allokering kvv'!$B$1:$AF$1,0),FALSE)))</f>
        <v>0</v>
      </c>
      <c r="R403">
        <f>IF($B403=" ","",IF(ISERROR(1/VLOOKUP($B403,'Justerad allokering kvv'!$B$1:$AG$700,MATCH(R$1,'Justerad allokering kvv'!$B$1:$AF$1,0),FALSE)),VLOOKUP($B403,'Allokerad kvv'!$B$2:$AV$700,MATCH(R$1,'Allokerad kvv'!$B$1:$AV$1,0),FALSE),VLOOKUP($B403,'Justerad allokering kvv'!$B$1:$AG$700,MATCH(R$1,'Justerad allokering kvv'!$B$1:$AF$1,0),FALSE)))</f>
        <v>14.991300000000001</v>
      </c>
      <c r="S403">
        <f>IF($B403=" ","",IF(ISERROR(1/VLOOKUP($B403,'Justerad allokering kvv'!$B$1:$AG$700,MATCH(S$1,'Justerad allokering kvv'!$B$1:$AF$1,0),FALSE)),VLOOKUP($B403,'Allokerad kvv'!$B$2:$AV$700,MATCH(S$1,'Allokerad kvv'!$B$1:$AV$1,0),FALSE),VLOOKUP($B403,'Justerad allokering kvv'!$B$1:$AG$700,MATCH(S$1,'Justerad allokering kvv'!$B$1:$AF$1,0),FALSE)))</f>
        <v>0</v>
      </c>
      <c r="T403">
        <f>IF($B403=" ","",IF(ISERROR(1/VLOOKUP($B403,'Justerad allokering kvv'!$B$1:$AG$700,MATCH(T$1,'Justerad allokering kvv'!$B$1:$AF$1,0),FALSE)),VLOOKUP($B403,'Allokerad kvv'!$B$2:$AV$700,MATCH(T$1,'Allokerad kvv'!$B$1:$AV$1,0),FALSE),VLOOKUP($B403,'Justerad allokering kvv'!$B$1:$AG$700,MATCH(T$1,'Justerad allokering kvv'!$B$1:$AF$1,0),FALSE)))</f>
        <v>152.30000000000001</v>
      </c>
      <c r="U403">
        <f>IF($B403=" ","",IF(ISERROR(1/VLOOKUP($B403,'Justerad allokering kvv'!$B$1:$AG$700,MATCH(U$1,'Justerad allokering kvv'!$B$1:$AF$1,0),FALSE)),VLOOKUP($B403,'Allokerad kvv'!$B$2:$AV$700,MATCH(U$1,'Allokerad kvv'!$B$1:$AV$1,0),FALSE),VLOOKUP($B403,'Justerad allokering kvv'!$B$1:$AG$700,MATCH(U$1,'Justerad allokering kvv'!$B$1:$AF$1,0),FALSE)))</f>
        <v>0.4</v>
      </c>
      <c r="V403">
        <f>IF($B403=" ","",IF(ISERROR(1/VLOOKUP($B403,'Justerad allokering kvv'!$B$1:$AG$700,MATCH(V$1,'Justerad allokering kvv'!$B$1:$AF$1,0),FALSE)),VLOOKUP($B403,'Allokerad kvv'!$B$2:$AV$700,MATCH(V$1,'Allokerad kvv'!$B$1:$AV$1,0),FALSE),VLOOKUP($B403,'Justerad allokering kvv'!$B$1:$AG$700,MATCH(V$1,'Justerad allokering kvv'!$B$1:$AF$1,0),FALSE)))</f>
        <v>0</v>
      </c>
      <c r="W403">
        <f>IF($B403=" ","",IF(ISERROR(1/VLOOKUP($B403,'Justerad allokering kvv'!$B$1:$AG$700,MATCH(W$1,'Justerad allokering kvv'!$B$1:$AF$1,0),FALSE)),VLOOKUP($B403,'Allokerad kvv'!$B$2:$AV$700,MATCH(W$1,'Allokerad kvv'!$B$1:$AV$1,0),FALSE),VLOOKUP($B403,'Justerad allokering kvv'!$B$1:$AG$700,MATCH(W$1,'Justerad allokering kvv'!$B$1:$AF$1,0),FALSE)))</f>
        <v>0</v>
      </c>
      <c r="X403">
        <f>IF($B403=" ","",IF(ISERROR(1/VLOOKUP($B403,'Justerad allokering kvv'!$B$1:$AG$700,MATCH(X$1,'Justerad allokering kvv'!$B$1:$AF$1,0),FALSE)),VLOOKUP($B403,'Allokerad kvv'!$B$2:$AV$700,MATCH(X$1,'Allokerad kvv'!$B$1:$AV$1,0),FALSE),VLOOKUP($B403,'Justerad allokering kvv'!$B$1:$AG$700,MATCH(X$1,'Justerad allokering kvv'!$B$1:$AF$1,0),FALSE)))</f>
        <v>0</v>
      </c>
      <c r="Y403">
        <f>IF($B403=" ","",IF(ISERROR(1/VLOOKUP($B403,'Justerad allokering kvv'!$B$1:$AG$700,MATCH(Y$1,'Justerad allokering kvv'!$B$1:$AF$1,0),FALSE)),VLOOKUP($B403,'Allokerad kvv'!$B$2:$AV$700,MATCH(Y$1,'Allokerad kvv'!$B$1:$AV$1,0),FALSE),VLOOKUP($B403,'Justerad allokering kvv'!$B$1:$AG$700,MATCH(Y$1,'Justerad allokering kvv'!$B$1:$AF$1,0),FALSE)))</f>
        <v>0</v>
      </c>
      <c r="AB403">
        <f>IFERROR(VLOOKUP($B403,Kraftvärmeprod!$B$1:$AO$424,MATCH("Tillförd energi från rökgaskondensering (GWh)",Kraftvärmeprod!$B$1:$AG$1,0),FALSE)/1,0)</f>
        <v>126.271</v>
      </c>
      <c r="AE403" s="122">
        <f t="shared" si="24"/>
        <v>544.01720179999995</v>
      </c>
      <c r="AG403">
        <f t="shared" si="25"/>
        <v>529.02590179999993</v>
      </c>
      <c r="AH403">
        <f t="shared" si="26"/>
        <v>402.75490179999991</v>
      </c>
      <c r="AI403">
        <f>IF(AH403=0,"",AH403/VLOOKUP(B403,Kraftvärmeprod!$B$1:$BC$480,MATCH("Summa tillförd energi exklusive rökgaskondensering",Kraftvärmeprod!$B$1:$BC$1,0),FALSE))</f>
        <v>0.47448184833023288</v>
      </c>
      <c r="AK403">
        <f t="shared" si="27"/>
        <v>152.7379018</v>
      </c>
    </row>
    <row r="404" spans="1:37" x14ac:dyDescent="0.25">
      <c r="A404" s="2" t="s">
        <v>598</v>
      </c>
      <c r="B404" s="2" t="s">
        <v>600</v>
      </c>
      <c r="C404">
        <f>IF($B404=" ","",IF(ISERROR(1/VLOOKUP($B404,'Justerad allokering kvv'!$B$1:$AG$700,MATCH(C$1,'Justerad allokering kvv'!$B$1:$AF$1,0),FALSE)),VLOOKUP($B404,'Allokerad kvv'!$B$2:$AV$700,MATCH(C$1,'Allokerad kvv'!$B$1:$AV$1,0),FALSE),VLOOKUP($B404,'Justerad allokering kvv'!$B$1:$AG$700,MATCH(C$1,'Justerad allokering kvv'!$B$1:$AF$1,0),FALSE)))</f>
        <v>0</v>
      </c>
      <c r="D404">
        <f>IF($B404=" ","",IF(ISERROR(1/VLOOKUP($B404,'Justerad allokering kvv'!$B$1:$AG$700,MATCH(D$1,'Justerad allokering kvv'!$B$1:$AF$1,0),FALSE)),VLOOKUP($B404,'Allokerad kvv'!$B$2:$AV$700,MATCH(D$1,'Allokerad kvv'!$B$1:$AV$1,0),FALSE),VLOOKUP($B404,'Justerad allokering kvv'!$B$1:$AG$700,MATCH(D$1,'Justerad allokering kvv'!$B$1:$AF$1,0),FALSE)))</f>
        <v>0</v>
      </c>
      <c r="E404">
        <f>IF($B404=" ","",IF(ISERROR(1/VLOOKUP($B404,'Justerad allokering kvv'!$B$1:$AG$700,MATCH(E$1,'Justerad allokering kvv'!$B$1:$AF$1,0),FALSE)),VLOOKUP($B404,'Allokerad kvv'!$B$2:$AV$700,MATCH(E$1,'Allokerad kvv'!$B$1:$AV$1,0),FALSE),VLOOKUP($B404,'Justerad allokering kvv'!$B$1:$AG$700,MATCH(E$1,'Justerad allokering kvv'!$B$1:$AF$1,0),FALSE)))</f>
        <v>0</v>
      </c>
      <c r="F404">
        <f>IF($B404=" ","",IF(ISERROR(1/VLOOKUP($B404,'Justerad allokering kvv'!$B$1:$AG$700,MATCH(F$1,'Justerad allokering kvv'!$B$1:$AF$1,0),FALSE)),VLOOKUP($B404,'Allokerad kvv'!$B$2:$AV$700,MATCH(F$1,'Allokerad kvv'!$B$1:$AV$1,0),FALSE),VLOOKUP($B404,'Justerad allokering kvv'!$B$1:$AG$700,MATCH(F$1,'Justerad allokering kvv'!$B$1:$AF$1,0),FALSE)))</f>
        <v>0</v>
      </c>
      <c r="G404">
        <f>IF($B404=" ","",IF(ISERROR(1/VLOOKUP($B404,'Justerad allokering kvv'!$B$1:$AG$700,MATCH(G$1,'Justerad allokering kvv'!$B$1:$AF$1,0),FALSE)),VLOOKUP($B404,'Allokerad kvv'!$B$2:$AV$700,MATCH(G$1,'Allokerad kvv'!$B$1:$AV$1,0),FALSE),VLOOKUP($B404,'Justerad allokering kvv'!$B$1:$AG$700,MATCH(G$1,'Justerad allokering kvv'!$B$1:$AF$1,0),FALSE)))</f>
        <v>0</v>
      </c>
      <c r="H404">
        <f>IF($B404=" ","",IF(ISERROR(1/VLOOKUP($B404,'Justerad allokering kvv'!$B$1:$AG$700,MATCH(H$1,'Justerad allokering kvv'!$B$1:$AF$1,0),FALSE)),VLOOKUP($B404,'Allokerad kvv'!$B$2:$AV$700,MATCH(H$1,'Allokerad kvv'!$B$1:$AV$1,0),FALSE),VLOOKUP($B404,'Justerad allokering kvv'!$B$1:$AG$700,MATCH(H$1,'Justerad allokering kvv'!$B$1:$AF$1,0),FALSE)))</f>
        <v>0</v>
      </c>
      <c r="I404">
        <f>IF($B404=" ","",IF(ISERROR(1/VLOOKUP($B404,'Justerad allokering kvv'!$B$1:$AG$700,MATCH(I$1,'Justerad allokering kvv'!$B$1:$AF$1,0),FALSE)),VLOOKUP($B404,'Allokerad kvv'!$B$2:$AV$700,MATCH(I$1,'Allokerad kvv'!$B$1:$AV$1,0),FALSE),VLOOKUP($B404,'Justerad allokering kvv'!$B$1:$AG$700,MATCH(I$1,'Justerad allokering kvv'!$B$1:$AF$1,0),FALSE)))</f>
        <v>0</v>
      </c>
      <c r="J404">
        <f>IF($B404=" ","",IF(ISERROR(1/VLOOKUP($B404,'Justerad allokering kvv'!$B$1:$AG$700,MATCH(J$1,'Justerad allokering kvv'!$B$1:$AF$1,0),FALSE)),VLOOKUP($B404,'Allokerad kvv'!$B$2:$AV$700,MATCH(J$1,'Allokerad kvv'!$B$1:$AV$1,0),FALSE),VLOOKUP($B404,'Justerad allokering kvv'!$B$1:$AG$700,MATCH(J$1,'Justerad allokering kvv'!$B$1:$AF$1,0),FALSE)))</f>
        <v>0</v>
      </c>
      <c r="K404">
        <f>IF($B404=" ","",IF(ISERROR(1/VLOOKUP($B404,'Justerad allokering kvv'!$B$1:$AG$700,MATCH(K$1,'Justerad allokering kvv'!$B$1:$AF$1,0),FALSE)),VLOOKUP($B404,'Allokerad kvv'!$B$2:$AV$700,MATCH(K$1,'Allokerad kvv'!$B$1:$AV$1,0),FALSE),VLOOKUP($B404,'Justerad allokering kvv'!$B$1:$AG$700,MATCH(K$1,'Justerad allokering kvv'!$B$1:$AF$1,0),FALSE)))</f>
        <v>0</v>
      </c>
      <c r="L404">
        <f>IF($B404=" ","",IF(ISERROR(1/VLOOKUP($B404,'Justerad allokering kvv'!$B$1:$AG$700,MATCH(L$1,'Justerad allokering kvv'!$B$1:$AF$1,0),FALSE)),VLOOKUP($B404,'Allokerad kvv'!$B$2:$AV$700,MATCH(L$1,'Allokerad kvv'!$B$1:$AV$1,0),FALSE),VLOOKUP($B404,'Justerad allokering kvv'!$B$1:$AG$700,MATCH(L$1,'Justerad allokering kvv'!$B$1:$AF$1,0),FALSE)))</f>
        <v>0</v>
      </c>
      <c r="M404">
        <f>IF($B404=" ","",IF(ISERROR(1/VLOOKUP($B404,'Justerad allokering kvv'!$B$1:$AG$700,MATCH(M$1,'Justerad allokering kvv'!$B$1:$AF$1,0),FALSE)),VLOOKUP($B404,'Allokerad kvv'!$B$2:$AV$700,MATCH(M$1,'Allokerad kvv'!$B$1:$AV$1,0),FALSE),VLOOKUP($B404,'Justerad allokering kvv'!$B$1:$AG$700,MATCH(M$1,'Justerad allokering kvv'!$B$1:$AF$1,0),FALSE)))</f>
        <v>0</v>
      </c>
      <c r="N404">
        <f>IF($B404=" ","",IF(ISERROR(1/VLOOKUP($B404,'Justerad allokering kvv'!$B$1:$AG$700,MATCH(N$1,'Justerad allokering kvv'!$B$1:$AF$1,0),FALSE)),VLOOKUP($B404,'Allokerad kvv'!$B$2:$AV$700,MATCH(N$1,'Allokerad kvv'!$B$1:$AV$1,0),FALSE),VLOOKUP($B404,'Justerad allokering kvv'!$B$1:$AG$700,MATCH(N$1,'Justerad allokering kvv'!$B$1:$AF$1,0),FALSE)))</f>
        <v>0</v>
      </c>
      <c r="O404">
        <f>IF($B404=" ","",IF(ISERROR(1/VLOOKUP($B404,'Justerad allokering kvv'!$B$1:$AG$700,MATCH(O$1,'Justerad allokering kvv'!$B$1:$AF$1,0),FALSE)),VLOOKUP($B404,'Allokerad kvv'!$B$2:$AV$700,MATCH(O$1,'Allokerad kvv'!$B$1:$AV$1,0),FALSE),VLOOKUP($B404,'Justerad allokering kvv'!$B$1:$AG$700,MATCH(O$1,'Justerad allokering kvv'!$B$1:$AF$1,0),FALSE)))</f>
        <v>0</v>
      </c>
      <c r="P404">
        <f>IF($B404=" ","",IF(ISERROR(1/VLOOKUP($B404,'Justerad allokering kvv'!$B$1:$AG$700,MATCH(P$1,'Justerad allokering kvv'!$B$1:$AF$1,0),FALSE)),VLOOKUP($B404,'Allokerad kvv'!$B$2:$AV$700,MATCH(P$1,'Allokerad kvv'!$B$1:$AV$1,0),FALSE),VLOOKUP($B404,'Justerad allokering kvv'!$B$1:$AG$700,MATCH(P$1,'Justerad allokering kvv'!$B$1:$AF$1,0),FALSE)))</f>
        <v>0</v>
      </c>
      <c r="Q404">
        <f>IF($B404=" ","",IF(ISERROR(1/VLOOKUP($B404,'Justerad allokering kvv'!$B$1:$AG$700,MATCH(Q$1,'Justerad allokering kvv'!$B$1:$AF$1,0),FALSE)),VLOOKUP($B404,'Allokerad kvv'!$B$2:$AV$700,MATCH(Q$1,'Allokerad kvv'!$B$1:$AV$1,0),FALSE),VLOOKUP($B404,'Justerad allokering kvv'!$B$1:$AG$700,MATCH(Q$1,'Justerad allokering kvv'!$B$1:$AF$1,0),FALSE)))</f>
        <v>0</v>
      </c>
      <c r="R404">
        <f>IF($B404=" ","",IF(ISERROR(1/VLOOKUP($B404,'Justerad allokering kvv'!$B$1:$AG$700,MATCH(R$1,'Justerad allokering kvv'!$B$1:$AF$1,0),FALSE)),VLOOKUP($B404,'Allokerad kvv'!$B$2:$AV$700,MATCH(R$1,'Allokerad kvv'!$B$1:$AV$1,0),FALSE),VLOOKUP($B404,'Justerad allokering kvv'!$B$1:$AG$700,MATCH(R$1,'Justerad allokering kvv'!$B$1:$AF$1,0),FALSE)))</f>
        <v>0</v>
      </c>
      <c r="S404">
        <f>IF($B404=" ","",IF(ISERROR(1/VLOOKUP($B404,'Justerad allokering kvv'!$B$1:$AG$700,MATCH(S$1,'Justerad allokering kvv'!$B$1:$AF$1,0),FALSE)),VLOOKUP($B404,'Allokerad kvv'!$B$2:$AV$700,MATCH(S$1,'Allokerad kvv'!$B$1:$AV$1,0),FALSE),VLOOKUP($B404,'Justerad allokering kvv'!$B$1:$AG$700,MATCH(S$1,'Justerad allokering kvv'!$B$1:$AF$1,0),FALSE)))</f>
        <v>0</v>
      </c>
      <c r="T404">
        <f>IF($B404=" ","",IF(ISERROR(1/VLOOKUP($B404,'Justerad allokering kvv'!$B$1:$AG$700,MATCH(T$1,'Justerad allokering kvv'!$B$1:$AF$1,0),FALSE)),VLOOKUP($B404,'Allokerad kvv'!$B$2:$AV$700,MATCH(T$1,'Allokerad kvv'!$B$1:$AV$1,0),FALSE),VLOOKUP($B404,'Justerad allokering kvv'!$B$1:$AG$700,MATCH(T$1,'Justerad allokering kvv'!$B$1:$AF$1,0),FALSE)))</f>
        <v>0</v>
      </c>
      <c r="U404">
        <f>IF($B404=" ","",IF(ISERROR(1/VLOOKUP($B404,'Justerad allokering kvv'!$B$1:$AG$700,MATCH(U$1,'Justerad allokering kvv'!$B$1:$AF$1,0),FALSE)),VLOOKUP($B404,'Allokerad kvv'!$B$2:$AV$700,MATCH(U$1,'Allokerad kvv'!$B$1:$AV$1,0),FALSE),VLOOKUP($B404,'Justerad allokering kvv'!$B$1:$AG$700,MATCH(U$1,'Justerad allokering kvv'!$B$1:$AF$1,0),FALSE)))</f>
        <v>0</v>
      </c>
      <c r="V404">
        <f>IF($B404=" ","",IF(ISERROR(1/VLOOKUP($B404,'Justerad allokering kvv'!$B$1:$AG$700,MATCH(V$1,'Justerad allokering kvv'!$B$1:$AF$1,0),FALSE)),VLOOKUP($B404,'Allokerad kvv'!$B$2:$AV$700,MATCH(V$1,'Allokerad kvv'!$B$1:$AV$1,0),FALSE),VLOOKUP($B404,'Justerad allokering kvv'!$B$1:$AG$700,MATCH(V$1,'Justerad allokering kvv'!$B$1:$AF$1,0),FALSE)))</f>
        <v>0</v>
      </c>
      <c r="W404">
        <f>IF($B404=" ","",IF(ISERROR(1/VLOOKUP($B404,'Justerad allokering kvv'!$B$1:$AG$700,MATCH(W$1,'Justerad allokering kvv'!$B$1:$AF$1,0),FALSE)),VLOOKUP($B404,'Allokerad kvv'!$B$2:$AV$700,MATCH(W$1,'Allokerad kvv'!$B$1:$AV$1,0),FALSE),VLOOKUP($B404,'Justerad allokering kvv'!$B$1:$AG$700,MATCH(W$1,'Justerad allokering kvv'!$B$1:$AF$1,0),FALSE)))</f>
        <v>0</v>
      </c>
      <c r="X404">
        <f>IF($B404=" ","",IF(ISERROR(1/VLOOKUP($B404,'Justerad allokering kvv'!$B$1:$AG$700,MATCH(X$1,'Justerad allokering kvv'!$B$1:$AF$1,0),FALSE)),VLOOKUP($B404,'Allokerad kvv'!$B$2:$AV$700,MATCH(X$1,'Allokerad kvv'!$B$1:$AV$1,0),FALSE),VLOOKUP($B404,'Justerad allokering kvv'!$B$1:$AG$700,MATCH(X$1,'Justerad allokering kvv'!$B$1:$AF$1,0),FALSE)))</f>
        <v>0</v>
      </c>
      <c r="Y404">
        <f>IF($B404=" ","",IF(ISERROR(1/VLOOKUP($B404,'Justerad allokering kvv'!$B$1:$AG$700,MATCH(Y$1,'Justerad allokering kvv'!$B$1:$AF$1,0),FALSE)),VLOOKUP($B404,'Allokerad kvv'!$B$2:$AV$700,MATCH(Y$1,'Allokerad kvv'!$B$1:$AV$1,0),FALSE),VLOOKUP($B404,'Justerad allokering kvv'!$B$1:$AG$700,MATCH(Y$1,'Justerad allokering kvv'!$B$1:$AF$1,0),FALSE)))</f>
        <v>0</v>
      </c>
      <c r="AB404">
        <f>IFERROR(VLOOKUP($B404,Kraftvärmeprod!$B$1:$AO$424,MATCH("Tillförd energi från rökgaskondensering (GWh)",Kraftvärmeprod!$B$1:$AG$1,0),FALSE)/1,0)</f>
        <v>0</v>
      </c>
      <c r="AE404" s="122">
        <f t="shared" si="24"/>
        <v>0</v>
      </c>
      <c r="AG404">
        <f t="shared" si="25"/>
        <v>0</v>
      </c>
      <c r="AH404">
        <f t="shared" si="26"/>
        <v>0</v>
      </c>
      <c r="AI404" t="str">
        <f>IF(AH404=0,"",AH404/VLOOKUP(B404,Kraftvärmeprod!$B$1:$BC$480,MATCH("Summa tillförd energi exklusive rökgaskondensering",Kraftvärmeprod!$B$1:$BC$1,0),FALSE))</f>
        <v/>
      </c>
      <c r="AK404">
        <f t="shared" si="27"/>
        <v>0</v>
      </c>
    </row>
    <row r="405" spans="1:37" x14ac:dyDescent="0.25">
      <c r="A405" s="2" t="s">
        <v>598</v>
      </c>
      <c r="B405" s="2" t="s">
        <v>601</v>
      </c>
      <c r="C405">
        <f>IF($B405=" ","",IF(ISERROR(1/VLOOKUP($B405,'Justerad allokering kvv'!$B$1:$AG$700,MATCH(C$1,'Justerad allokering kvv'!$B$1:$AF$1,0),FALSE)),VLOOKUP($B405,'Allokerad kvv'!$B$2:$AV$700,MATCH(C$1,'Allokerad kvv'!$B$1:$AV$1,0),FALSE),VLOOKUP($B405,'Justerad allokering kvv'!$B$1:$AG$700,MATCH(C$1,'Justerad allokering kvv'!$B$1:$AF$1,0),FALSE)))</f>
        <v>0</v>
      </c>
      <c r="D405">
        <f>IF($B405=" ","",IF(ISERROR(1/VLOOKUP($B405,'Justerad allokering kvv'!$B$1:$AG$700,MATCH(D$1,'Justerad allokering kvv'!$B$1:$AF$1,0),FALSE)),VLOOKUP($B405,'Allokerad kvv'!$B$2:$AV$700,MATCH(D$1,'Allokerad kvv'!$B$1:$AV$1,0),FALSE),VLOOKUP($B405,'Justerad allokering kvv'!$B$1:$AG$700,MATCH(D$1,'Justerad allokering kvv'!$B$1:$AF$1,0),FALSE)))</f>
        <v>0</v>
      </c>
      <c r="E405">
        <f>IF($B405=" ","",IF(ISERROR(1/VLOOKUP($B405,'Justerad allokering kvv'!$B$1:$AG$700,MATCH(E$1,'Justerad allokering kvv'!$B$1:$AF$1,0),FALSE)),VLOOKUP($B405,'Allokerad kvv'!$B$2:$AV$700,MATCH(E$1,'Allokerad kvv'!$B$1:$AV$1,0),FALSE),VLOOKUP($B405,'Justerad allokering kvv'!$B$1:$AG$700,MATCH(E$1,'Justerad allokering kvv'!$B$1:$AF$1,0),FALSE)))</f>
        <v>0</v>
      </c>
      <c r="F405">
        <f>IF($B405=" ","",IF(ISERROR(1/VLOOKUP($B405,'Justerad allokering kvv'!$B$1:$AG$700,MATCH(F$1,'Justerad allokering kvv'!$B$1:$AF$1,0),FALSE)),VLOOKUP($B405,'Allokerad kvv'!$B$2:$AV$700,MATCH(F$1,'Allokerad kvv'!$B$1:$AV$1,0),FALSE),VLOOKUP($B405,'Justerad allokering kvv'!$B$1:$AG$700,MATCH(F$1,'Justerad allokering kvv'!$B$1:$AF$1,0),FALSE)))</f>
        <v>0</v>
      </c>
      <c r="G405">
        <f>IF($B405=" ","",IF(ISERROR(1/VLOOKUP($B405,'Justerad allokering kvv'!$B$1:$AG$700,MATCH(G$1,'Justerad allokering kvv'!$B$1:$AF$1,0),FALSE)),VLOOKUP($B405,'Allokerad kvv'!$B$2:$AV$700,MATCH(G$1,'Allokerad kvv'!$B$1:$AV$1,0),FALSE),VLOOKUP($B405,'Justerad allokering kvv'!$B$1:$AG$700,MATCH(G$1,'Justerad allokering kvv'!$B$1:$AF$1,0),FALSE)))</f>
        <v>0</v>
      </c>
      <c r="H405">
        <f>IF($B405=" ","",IF(ISERROR(1/VLOOKUP($B405,'Justerad allokering kvv'!$B$1:$AG$700,MATCH(H$1,'Justerad allokering kvv'!$B$1:$AF$1,0),FALSE)),VLOOKUP($B405,'Allokerad kvv'!$B$2:$AV$700,MATCH(H$1,'Allokerad kvv'!$B$1:$AV$1,0),FALSE),VLOOKUP($B405,'Justerad allokering kvv'!$B$1:$AG$700,MATCH(H$1,'Justerad allokering kvv'!$B$1:$AF$1,0),FALSE)))</f>
        <v>0</v>
      </c>
      <c r="I405">
        <f>IF($B405=" ","",IF(ISERROR(1/VLOOKUP($B405,'Justerad allokering kvv'!$B$1:$AG$700,MATCH(I$1,'Justerad allokering kvv'!$B$1:$AF$1,0),FALSE)),VLOOKUP($B405,'Allokerad kvv'!$B$2:$AV$700,MATCH(I$1,'Allokerad kvv'!$B$1:$AV$1,0),FALSE),VLOOKUP($B405,'Justerad allokering kvv'!$B$1:$AG$700,MATCH(I$1,'Justerad allokering kvv'!$B$1:$AF$1,0),FALSE)))</f>
        <v>0</v>
      </c>
      <c r="J405">
        <f>IF($B405=" ","",IF(ISERROR(1/VLOOKUP($B405,'Justerad allokering kvv'!$B$1:$AG$700,MATCH(J$1,'Justerad allokering kvv'!$B$1:$AF$1,0),FALSE)),VLOOKUP($B405,'Allokerad kvv'!$B$2:$AV$700,MATCH(J$1,'Allokerad kvv'!$B$1:$AV$1,0),FALSE),VLOOKUP($B405,'Justerad allokering kvv'!$B$1:$AG$700,MATCH(J$1,'Justerad allokering kvv'!$B$1:$AF$1,0),FALSE)))</f>
        <v>0</v>
      </c>
      <c r="K405">
        <f>IF($B405=" ","",IF(ISERROR(1/VLOOKUP($B405,'Justerad allokering kvv'!$B$1:$AG$700,MATCH(K$1,'Justerad allokering kvv'!$B$1:$AF$1,0),FALSE)),VLOOKUP($B405,'Allokerad kvv'!$B$2:$AV$700,MATCH(K$1,'Allokerad kvv'!$B$1:$AV$1,0),FALSE),VLOOKUP($B405,'Justerad allokering kvv'!$B$1:$AG$700,MATCH(K$1,'Justerad allokering kvv'!$B$1:$AF$1,0),FALSE)))</f>
        <v>0</v>
      </c>
      <c r="L405">
        <f>IF($B405=" ","",IF(ISERROR(1/VLOOKUP($B405,'Justerad allokering kvv'!$B$1:$AG$700,MATCH(L$1,'Justerad allokering kvv'!$B$1:$AF$1,0),FALSE)),VLOOKUP($B405,'Allokerad kvv'!$B$2:$AV$700,MATCH(L$1,'Allokerad kvv'!$B$1:$AV$1,0),FALSE),VLOOKUP($B405,'Justerad allokering kvv'!$B$1:$AG$700,MATCH(L$1,'Justerad allokering kvv'!$B$1:$AF$1,0),FALSE)))</f>
        <v>0</v>
      </c>
      <c r="M405">
        <f>IF($B405=" ","",IF(ISERROR(1/VLOOKUP($B405,'Justerad allokering kvv'!$B$1:$AG$700,MATCH(M$1,'Justerad allokering kvv'!$B$1:$AF$1,0),FALSE)),VLOOKUP($B405,'Allokerad kvv'!$B$2:$AV$700,MATCH(M$1,'Allokerad kvv'!$B$1:$AV$1,0),FALSE),VLOOKUP($B405,'Justerad allokering kvv'!$B$1:$AG$700,MATCH(M$1,'Justerad allokering kvv'!$B$1:$AF$1,0),FALSE)))</f>
        <v>0</v>
      </c>
      <c r="N405">
        <f>IF($B405=" ","",IF(ISERROR(1/VLOOKUP($B405,'Justerad allokering kvv'!$B$1:$AG$700,MATCH(N$1,'Justerad allokering kvv'!$B$1:$AF$1,0),FALSE)),VLOOKUP($B405,'Allokerad kvv'!$B$2:$AV$700,MATCH(N$1,'Allokerad kvv'!$B$1:$AV$1,0),FALSE),VLOOKUP($B405,'Justerad allokering kvv'!$B$1:$AG$700,MATCH(N$1,'Justerad allokering kvv'!$B$1:$AF$1,0),FALSE)))</f>
        <v>0</v>
      </c>
      <c r="O405">
        <f>IF($B405=" ","",IF(ISERROR(1/VLOOKUP($B405,'Justerad allokering kvv'!$B$1:$AG$700,MATCH(O$1,'Justerad allokering kvv'!$B$1:$AF$1,0),FALSE)),VLOOKUP($B405,'Allokerad kvv'!$B$2:$AV$700,MATCH(O$1,'Allokerad kvv'!$B$1:$AV$1,0),FALSE),VLOOKUP($B405,'Justerad allokering kvv'!$B$1:$AG$700,MATCH(O$1,'Justerad allokering kvv'!$B$1:$AF$1,0),FALSE)))</f>
        <v>0</v>
      </c>
      <c r="P405">
        <f>IF($B405=" ","",IF(ISERROR(1/VLOOKUP($B405,'Justerad allokering kvv'!$B$1:$AG$700,MATCH(P$1,'Justerad allokering kvv'!$B$1:$AF$1,0),FALSE)),VLOOKUP($B405,'Allokerad kvv'!$B$2:$AV$700,MATCH(P$1,'Allokerad kvv'!$B$1:$AV$1,0),FALSE),VLOOKUP($B405,'Justerad allokering kvv'!$B$1:$AG$700,MATCH(P$1,'Justerad allokering kvv'!$B$1:$AF$1,0),FALSE)))</f>
        <v>0</v>
      </c>
      <c r="Q405">
        <f>IF($B405=" ","",IF(ISERROR(1/VLOOKUP($B405,'Justerad allokering kvv'!$B$1:$AG$700,MATCH(Q$1,'Justerad allokering kvv'!$B$1:$AF$1,0),FALSE)),VLOOKUP($B405,'Allokerad kvv'!$B$2:$AV$700,MATCH(Q$1,'Allokerad kvv'!$B$1:$AV$1,0),FALSE),VLOOKUP($B405,'Justerad allokering kvv'!$B$1:$AG$700,MATCH(Q$1,'Justerad allokering kvv'!$B$1:$AF$1,0),FALSE)))</f>
        <v>0</v>
      </c>
      <c r="R405">
        <f>IF($B405=" ","",IF(ISERROR(1/VLOOKUP($B405,'Justerad allokering kvv'!$B$1:$AG$700,MATCH(R$1,'Justerad allokering kvv'!$B$1:$AF$1,0),FALSE)),VLOOKUP($B405,'Allokerad kvv'!$B$2:$AV$700,MATCH(R$1,'Allokerad kvv'!$B$1:$AV$1,0),FALSE),VLOOKUP($B405,'Justerad allokering kvv'!$B$1:$AG$700,MATCH(R$1,'Justerad allokering kvv'!$B$1:$AF$1,0),FALSE)))</f>
        <v>0</v>
      </c>
      <c r="S405">
        <f>IF($B405=" ","",IF(ISERROR(1/VLOOKUP($B405,'Justerad allokering kvv'!$B$1:$AG$700,MATCH(S$1,'Justerad allokering kvv'!$B$1:$AF$1,0),FALSE)),VLOOKUP($B405,'Allokerad kvv'!$B$2:$AV$700,MATCH(S$1,'Allokerad kvv'!$B$1:$AV$1,0),FALSE),VLOOKUP($B405,'Justerad allokering kvv'!$B$1:$AG$700,MATCH(S$1,'Justerad allokering kvv'!$B$1:$AF$1,0),FALSE)))</f>
        <v>0</v>
      </c>
      <c r="T405">
        <f>IF($B405=" ","",IF(ISERROR(1/VLOOKUP($B405,'Justerad allokering kvv'!$B$1:$AG$700,MATCH(T$1,'Justerad allokering kvv'!$B$1:$AF$1,0),FALSE)),VLOOKUP($B405,'Allokerad kvv'!$B$2:$AV$700,MATCH(T$1,'Allokerad kvv'!$B$1:$AV$1,0),FALSE),VLOOKUP($B405,'Justerad allokering kvv'!$B$1:$AG$700,MATCH(T$1,'Justerad allokering kvv'!$B$1:$AF$1,0),FALSE)))</f>
        <v>0</v>
      </c>
      <c r="U405">
        <f>IF($B405=" ","",IF(ISERROR(1/VLOOKUP($B405,'Justerad allokering kvv'!$B$1:$AG$700,MATCH(U$1,'Justerad allokering kvv'!$B$1:$AF$1,0),FALSE)),VLOOKUP($B405,'Allokerad kvv'!$B$2:$AV$700,MATCH(U$1,'Allokerad kvv'!$B$1:$AV$1,0),FALSE),VLOOKUP($B405,'Justerad allokering kvv'!$B$1:$AG$700,MATCH(U$1,'Justerad allokering kvv'!$B$1:$AF$1,0),FALSE)))</f>
        <v>0</v>
      </c>
      <c r="V405">
        <f>IF($B405=" ","",IF(ISERROR(1/VLOOKUP($B405,'Justerad allokering kvv'!$B$1:$AG$700,MATCH(V$1,'Justerad allokering kvv'!$B$1:$AF$1,0),FALSE)),VLOOKUP($B405,'Allokerad kvv'!$B$2:$AV$700,MATCH(V$1,'Allokerad kvv'!$B$1:$AV$1,0),FALSE),VLOOKUP($B405,'Justerad allokering kvv'!$B$1:$AG$700,MATCH(V$1,'Justerad allokering kvv'!$B$1:$AF$1,0),FALSE)))</f>
        <v>0</v>
      </c>
      <c r="W405">
        <f>IF($B405=" ","",IF(ISERROR(1/VLOOKUP($B405,'Justerad allokering kvv'!$B$1:$AG$700,MATCH(W$1,'Justerad allokering kvv'!$B$1:$AF$1,0),FALSE)),VLOOKUP($B405,'Allokerad kvv'!$B$2:$AV$700,MATCH(W$1,'Allokerad kvv'!$B$1:$AV$1,0),FALSE),VLOOKUP($B405,'Justerad allokering kvv'!$B$1:$AG$700,MATCH(W$1,'Justerad allokering kvv'!$B$1:$AF$1,0),FALSE)))</f>
        <v>0</v>
      </c>
      <c r="X405">
        <f>IF($B405=" ","",IF(ISERROR(1/VLOOKUP($B405,'Justerad allokering kvv'!$B$1:$AG$700,MATCH(X$1,'Justerad allokering kvv'!$B$1:$AF$1,0),FALSE)),VLOOKUP($B405,'Allokerad kvv'!$B$2:$AV$700,MATCH(X$1,'Allokerad kvv'!$B$1:$AV$1,0),FALSE),VLOOKUP($B405,'Justerad allokering kvv'!$B$1:$AG$700,MATCH(X$1,'Justerad allokering kvv'!$B$1:$AF$1,0),FALSE)))</f>
        <v>0</v>
      </c>
      <c r="Y405">
        <f>IF($B405=" ","",IF(ISERROR(1/VLOOKUP($B405,'Justerad allokering kvv'!$B$1:$AG$700,MATCH(Y$1,'Justerad allokering kvv'!$B$1:$AF$1,0),FALSE)),VLOOKUP($B405,'Allokerad kvv'!$B$2:$AV$700,MATCH(Y$1,'Allokerad kvv'!$B$1:$AV$1,0),FALSE),VLOOKUP($B405,'Justerad allokering kvv'!$B$1:$AG$700,MATCH(Y$1,'Justerad allokering kvv'!$B$1:$AF$1,0),FALSE)))</f>
        <v>0</v>
      </c>
      <c r="AB405">
        <f>IFERROR(VLOOKUP($B405,Kraftvärmeprod!$B$1:$AO$424,MATCH("Tillförd energi från rökgaskondensering (GWh)",Kraftvärmeprod!$B$1:$AG$1,0),FALSE)/1,0)</f>
        <v>0</v>
      </c>
      <c r="AE405" s="122">
        <f t="shared" si="24"/>
        <v>0</v>
      </c>
      <c r="AG405">
        <f t="shared" si="25"/>
        <v>0</v>
      </c>
      <c r="AH405">
        <f t="shared" si="26"/>
        <v>0</v>
      </c>
      <c r="AI405" t="str">
        <f>IF(AH405=0,"",AH405/VLOOKUP(B405,Kraftvärmeprod!$B$1:$BC$480,MATCH("Summa tillförd energi exklusive rökgaskondensering",Kraftvärmeprod!$B$1:$BC$1,0),FALSE))</f>
        <v/>
      </c>
      <c r="AK405">
        <f t="shared" si="27"/>
        <v>0</v>
      </c>
    </row>
    <row r="406" spans="1:37" x14ac:dyDescent="0.25">
      <c r="A406" s="2" t="s">
        <v>598</v>
      </c>
      <c r="B406" s="2" t="s">
        <v>602</v>
      </c>
      <c r="C406">
        <f>IF($B406=" ","",IF(ISERROR(1/VLOOKUP($B406,'Justerad allokering kvv'!$B$1:$AG$700,MATCH(C$1,'Justerad allokering kvv'!$B$1:$AF$1,0),FALSE)),VLOOKUP($B406,'Allokerad kvv'!$B$2:$AV$700,MATCH(C$1,'Allokerad kvv'!$B$1:$AV$1,0),FALSE),VLOOKUP($B406,'Justerad allokering kvv'!$B$1:$AG$700,MATCH(C$1,'Justerad allokering kvv'!$B$1:$AF$1,0),FALSE)))</f>
        <v>0</v>
      </c>
      <c r="D406">
        <f>IF($B406=" ","",IF(ISERROR(1/VLOOKUP($B406,'Justerad allokering kvv'!$B$1:$AG$700,MATCH(D$1,'Justerad allokering kvv'!$B$1:$AF$1,0),FALSE)),VLOOKUP($B406,'Allokerad kvv'!$B$2:$AV$700,MATCH(D$1,'Allokerad kvv'!$B$1:$AV$1,0),FALSE),VLOOKUP($B406,'Justerad allokering kvv'!$B$1:$AG$700,MATCH(D$1,'Justerad allokering kvv'!$B$1:$AF$1,0),FALSE)))</f>
        <v>0</v>
      </c>
      <c r="E406">
        <f>IF($B406=" ","",IF(ISERROR(1/VLOOKUP($B406,'Justerad allokering kvv'!$B$1:$AG$700,MATCH(E$1,'Justerad allokering kvv'!$B$1:$AF$1,0),FALSE)),VLOOKUP($B406,'Allokerad kvv'!$B$2:$AV$700,MATCH(E$1,'Allokerad kvv'!$B$1:$AV$1,0),FALSE),VLOOKUP($B406,'Justerad allokering kvv'!$B$1:$AG$700,MATCH(E$1,'Justerad allokering kvv'!$B$1:$AF$1,0),FALSE)))</f>
        <v>0</v>
      </c>
      <c r="F406">
        <f>IF($B406=" ","",IF(ISERROR(1/VLOOKUP($B406,'Justerad allokering kvv'!$B$1:$AG$700,MATCH(F$1,'Justerad allokering kvv'!$B$1:$AF$1,0),FALSE)),VLOOKUP($B406,'Allokerad kvv'!$B$2:$AV$700,MATCH(F$1,'Allokerad kvv'!$B$1:$AV$1,0),FALSE),VLOOKUP($B406,'Justerad allokering kvv'!$B$1:$AG$700,MATCH(F$1,'Justerad allokering kvv'!$B$1:$AF$1,0),FALSE)))</f>
        <v>0</v>
      </c>
      <c r="G406">
        <f>IF($B406=" ","",IF(ISERROR(1/VLOOKUP($B406,'Justerad allokering kvv'!$B$1:$AG$700,MATCH(G$1,'Justerad allokering kvv'!$B$1:$AF$1,0),FALSE)),VLOOKUP($B406,'Allokerad kvv'!$B$2:$AV$700,MATCH(G$1,'Allokerad kvv'!$B$1:$AV$1,0),FALSE),VLOOKUP($B406,'Justerad allokering kvv'!$B$1:$AG$700,MATCH(G$1,'Justerad allokering kvv'!$B$1:$AF$1,0),FALSE)))</f>
        <v>0</v>
      </c>
      <c r="H406">
        <f>IF($B406=" ","",IF(ISERROR(1/VLOOKUP($B406,'Justerad allokering kvv'!$B$1:$AG$700,MATCH(H$1,'Justerad allokering kvv'!$B$1:$AF$1,0),FALSE)),VLOOKUP($B406,'Allokerad kvv'!$B$2:$AV$700,MATCH(H$1,'Allokerad kvv'!$B$1:$AV$1,0),FALSE),VLOOKUP($B406,'Justerad allokering kvv'!$B$1:$AG$700,MATCH(H$1,'Justerad allokering kvv'!$B$1:$AF$1,0),FALSE)))</f>
        <v>0</v>
      </c>
      <c r="I406">
        <f>IF($B406=" ","",IF(ISERROR(1/VLOOKUP($B406,'Justerad allokering kvv'!$B$1:$AG$700,MATCH(I$1,'Justerad allokering kvv'!$B$1:$AF$1,0),FALSE)),VLOOKUP($B406,'Allokerad kvv'!$B$2:$AV$700,MATCH(I$1,'Allokerad kvv'!$B$1:$AV$1,0),FALSE),VLOOKUP($B406,'Justerad allokering kvv'!$B$1:$AG$700,MATCH(I$1,'Justerad allokering kvv'!$B$1:$AF$1,0),FALSE)))</f>
        <v>0</v>
      </c>
      <c r="J406">
        <f>IF($B406=" ","",IF(ISERROR(1/VLOOKUP($B406,'Justerad allokering kvv'!$B$1:$AG$700,MATCH(J$1,'Justerad allokering kvv'!$B$1:$AF$1,0),FALSE)),VLOOKUP($B406,'Allokerad kvv'!$B$2:$AV$700,MATCH(J$1,'Allokerad kvv'!$B$1:$AV$1,0),FALSE),VLOOKUP($B406,'Justerad allokering kvv'!$B$1:$AG$700,MATCH(J$1,'Justerad allokering kvv'!$B$1:$AF$1,0),FALSE)))</f>
        <v>0</v>
      </c>
      <c r="K406">
        <f>IF($B406=" ","",IF(ISERROR(1/VLOOKUP($B406,'Justerad allokering kvv'!$B$1:$AG$700,MATCH(K$1,'Justerad allokering kvv'!$B$1:$AF$1,0),FALSE)),VLOOKUP($B406,'Allokerad kvv'!$B$2:$AV$700,MATCH(K$1,'Allokerad kvv'!$B$1:$AV$1,0),FALSE),VLOOKUP($B406,'Justerad allokering kvv'!$B$1:$AG$700,MATCH(K$1,'Justerad allokering kvv'!$B$1:$AF$1,0),FALSE)))</f>
        <v>0</v>
      </c>
      <c r="L406">
        <f>IF($B406=" ","",IF(ISERROR(1/VLOOKUP($B406,'Justerad allokering kvv'!$B$1:$AG$700,MATCH(L$1,'Justerad allokering kvv'!$B$1:$AF$1,0),FALSE)),VLOOKUP($B406,'Allokerad kvv'!$B$2:$AV$700,MATCH(L$1,'Allokerad kvv'!$B$1:$AV$1,0),FALSE),VLOOKUP($B406,'Justerad allokering kvv'!$B$1:$AG$700,MATCH(L$1,'Justerad allokering kvv'!$B$1:$AF$1,0),FALSE)))</f>
        <v>0</v>
      </c>
      <c r="M406">
        <f>IF($B406=" ","",IF(ISERROR(1/VLOOKUP($B406,'Justerad allokering kvv'!$B$1:$AG$700,MATCH(M$1,'Justerad allokering kvv'!$B$1:$AF$1,0),FALSE)),VLOOKUP($B406,'Allokerad kvv'!$B$2:$AV$700,MATCH(M$1,'Allokerad kvv'!$B$1:$AV$1,0),FALSE),VLOOKUP($B406,'Justerad allokering kvv'!$B$1:$AG$700,MATCH(M$1,'Justerad allokering kvv'!$B$1:$AF$1,0),FALSE)))</f>
        <v>0</v>
      </c>
      <c r="N406">
        <f>IF($B406=" ","",IF(ISERROR(1/VLOOKUP($B406,'Justerad allokering kvv'!$B$1:$AG$700,MATCH(N$1,'Justerad allokering kvv'!$B$1:$AF$1,0),FALSE)),VLOOKUP($B406,'Allokerad kvv'!$B$2:$AV$700,MATCH(N$1,'Allokerad kvv'!$B$1:$AV$1,0),FALSE),VLOOKUP($B406,'Justerad allokering kvv'!$B$1:$AG$700,MATCH(N$1,'Justerad allokering kvv'!$B$1:$AF$1,0),FALSE)))</f>
        <v>0</v>
      </c>
      <c r="O406">
        <f>IF($B406=" ","",IF(ISERROR(1/VLOOKUP($B406,'Justerad allokering kvv'!$B$1:$AG$700,MATCH(O$1,'Justerad allokering kvv'!$B$1:$AF$1,0),FALSE)),VLOOKUP($B406,'Allokerad kvv'!$B$2:$AV$700,MATCH(O$1,'Allokerad kvv'!$B$1:$AV$1,0),FALSE),VLOOKUP($B406,'Justerad allokering kvv'!$B$1:$AG$700,MATCH(O$1,'Justerad allokering kvv'!$B$1:$AF$1,0),FALSE)))</f>
        <v>0</v>
      </c>
      <c r="P406">
        <f>IF($B406=" ","",IF(ISERROR(1/VLOOKUP($B406,'Justerad allokering kvv'!$B$1:$AG$700,MATCH(P$1,'Justerad allokering kvv'!$B$1:$AF$1,0),FALSE)),VLOOKUP($B406,'Allokerad kvv'!$B$2:$AV$700,MATCH(P$1,'Allokerad kvv'!$B$1:$AV$1,0),FALSE),VLOOKUP($B406,'Justerad allokering kvv'!$B$1:$AG$700,MATCH(P$1,'Justerad allokering kvv'!$B$1:$AF$1,0),FALSE)))</f>
        <v>0</v>
      </c>
      <c r="Q406">
        <f>IF($B406=" ","",IF(ISERROR(1/VLOOKUP($B406,'Justerad allokering kvv'!$B$1:$AG$700,MATCH(Q$1,'Justerad allokering kvv'!$B$1:$AF$1,0),FALSE)),VLOOKUP($B406,'Allokerad kvv'!$B$2:$AV$700,MATCH(Q$1,'Allokerad kvv'!$B$1:$AV$1,0),FALSE),VLOOKUP($B406,'Justerad allokering kvv'!$B$1:$AG$700,MATCH(Q$1,'Justerad allokering kvv'!$B$1:$AF$1,0),FALSE)))</f>
        <v>0</v>
      </c>
      <c r="R406">
        <f>IF($B406=" ","",IF(ISERROR(1/VLOOKUP($B406,'Justerad allokering kvv'!$B$1:$AG$700,MATCH(R$1,'Justerad allokering kvv'!$B$1:$AF$1,0),FALSE)),VLOOKUP($B406,'Allokerad kvv'!$B$2:$AV$700,MATCH(R$1,'Allokerad kvv'!$B$1:$AV$1,0),FALSE),VLOOKUP($B406,'Justerad allokering kvv'!$B$1:$AG$700,MATCH(R$1,'Justerad allokering kvv'!$B$1:$AF$1,0),FALSE)))</f>
        <v>0</v>
      </c>
      <c r="S406">
        <f>IF($B406=" ","",IF(ISERROR(1/VLOOKUP($B406,'Justerad allokering kvv'!$B$1:$AG$700,MATCH(S$1,'Justerad allokering kvv'!$B$1:$AF$1,0),FALSE)),VLOOKUP($B406,'Allokerad kvv'!$B$2:$AV$700,MATCH(S$1,'Allokerad kvv'!$B$1:$AV$1,0),FALSE),VLOOKUP($B406,'Justerad allokering kvv'!$B$1:$AG$700,MATCH(S$1,'Justerad allokering kvv'!$B$1:$AF$1,0),FALSE)))</f>
        <v>0</v>
      </c>
      <c r="T406">
        <f>IF($B406=" ","",IF(ISERROR(1/VLOOKUP($B406,'Justerad allokering kvv'!$B$1:$AG$700,MATCH(T$1,'Justerad allokering kvv'!$B$1:$AF$1,0),FALSE)),VLOOKUP($B406,'Allokerad kvv'!$B$2:$AV$700,MATCH(T$1,'Allokerad kvv'!$B$1:$AV$1,0),FALSE),VLOOKUP($B406,'Justerad allokering kvv'!$B$1:$AG$700,MATCH(T$1,'Justerad allokering kvv'!$B$1:$AF$1,0),FALSE)))</f>
        <v>0</v>
      </c>
      <c r="U406">
        <f>IF($B406=" ","",IF(ISERROR(1/VLOOKUP($B406,'Justerad allokering kvv'!$B$1:$AG$700,MATCH(U$1,'Justerad allokering kvv'!$B$1:$AF$1,0),FALSE)),VLOOKUP($B406,'Allokerad kvv'!$B$2:$AV$700,MATCH(U$1,'Allokerad kvv'!$B$1:$AV$1,0),FALSE),VLOOKUP($B406,'Justerad allokering kvv'!$B$1:$AG$700,MATCH(U$1,'Justerad allokering kvv'!$B$1:$AF$1,0),FALSE)))</f>
        <v>0</v>
      </c>
      <c r="V406">
        <f>IF($B406=" ","",IF(ISERROR(1/VLOOKUP($B406,'Justerad allokering kvv'!$B$1:$AG$700,MATCH(V$1,'Justerad allokering kvv'!$B$1:$AF$1,0),FALSE)),VLOOKUP($B406,'Allokerad kvv'!$B$2:$AV$700,MATCH(V$1,'Allokerad kvv'!$B$1:$AV$1,0),FALSE),VLOOKUP($B406,'Justerad allokering kvv'!$B$1:$AG$700,MATCH(V$1,'Justerad allokering kvv'!$B$1:$AF$1,0),FALSE)))</f>
        <v>0</v>
      </c>
      <c r="W406">
        <f>IF($B406=" ","",IF(ISERROR(1/VLOOKUP($B406,'Justerad allokering kvv'!$B$1:$AG$700,MATCH(W$1,'Justerad allokering kvv'!$B$1:$AF$1,0),FALSE)),VLOOKUP($B406,'Allokerad kvv'!$B$2:$AV$700,MATCH(W$1,'Allokerad kvv'!$B$1:$AV$1,0),FALSE),VLOOKUP($B406,'Justerad allokering kvv'!$B$1:$AG$700,MATCH(W$1,'Justerad allokering kvv'!$B$1:$AF$1,0),FALSE)))</f>
        <v>0</v>
      </c>
      <c r="X406">
        <f>IF($B406=" ","",IF(ISERROR(1/VLOOKUP($B406,'Justerad allokering kvv'!$B$1:$AG$700,MATCH(X$1,'Justerad allokering kvv'!$B$1:$AF$1,0),FALSE)),VLOOKUP($B406,'Allokerad kvv'!$B$2:$AV$700,MATCH(X$1,'Allokerad kvv'!$B$1:$AV$1,0),FALSE),VLOOKUP($B406,'Justerad allokering kvv'!$B$1:$AG$700,MATCH(X$1,'Justerad allokering kvv'!$B$1:$AF$1,0),FALSE)))</f>
        <v>0</v>
      </c>
      <c r="Y406">
        <f>IF($B406=" ","",IF(ISERROR(1/VLOOKUP($B406,'Justerad allokering kvv'!$B$1:$AG$700,MATCH(Y$1,'Justerad allokering kvv'!$B$1:$AF$1,0),FALSE)),VLOOKUP($B406,'Allokerad kvv'!$B$2:$AV$700,MATCH(Y$1,'Allokerad kvv'!$B$1:$AV$1,0),FALSE),VLOOKUP($B406,'Justerad allokering kvv'!$B$1:$AG$700,MATCH(Y$1,'Justerad allokering kvv'!$B$1:$AF$1,0),FALSE)))</f>
        <v>0</v>
      </c>
      <c r="AB406">
        <f>IFERROR(VLOOKUP($B406,Kraftvärmeprod!$B$1:$AO$424,MATCH("Tillförd energi från rökgaskondensering (GWh)",Kraftvärmeprod!$B$1:$AG$1,0),FALSE)/1,0)</f>
        <v>0</v>
      </c>
      <c r="AE406" s="122">
        <f t="shared" si="24"/>
        <v>0</v>
      </c>
      <c r="AG406">
        <f t="shared" si="25"/>
        <v>0</v>
      </c>
      <c r="AH406">
        <f t="shared" si="26"/>
        <v>0</v>
      </c>
      <c r="AI406" t="str">
        <f>IF(AH406=0,"",AH406/VLOOKUP(B406,Kraftvärmeprod!$B$1:$BC$480,MATCH("Summa tillförd energi exklusive rökgaskondensering",Kraftvärmeprod!$B$1:$BC$1,0),FALSE))</f>
        <v/>
      </c>
      <c r="AK406">
        <f t="shared" si="27"/>
        <v>0</v>
      </c>
    </row>
    <row r="407" spans="1:37" x14ac:dyDescent="0.25">
      <c r="A407" s="2" t="s">
        <v>603</v>
      </c>
      <c r="B407" s="2" t="s">
        <v>604</v>
      </c>
      <c r="C407">
        <f>IF($B407=" ","",IF(ISERROR(1/VLOOKUP($B407,'Justerad allokering kvv'!$B$1:$AG$700,MATCH(C$1,'Justerad allokering kvv'!$B$1:$AF$1,0),FALSE)),VLOOKUP($B407,'Allokerad kvv'!$B$2:$AV$700,MATCH(C$1,'Allokerad kvv'!$B$1:$AV$1,0),FALSE),VLOOKUP($B407,'Justerad allokering kvv'!$B$1:$AG$700,MATCH(C$1,'Justerad allokering kvv'!$B$1:$AF$1,0),FALSE)))</f>
        <v>0</v>
      </c>
      <c r="D407">
        <f>IF($B407=" ","",IF(ISERROR(1/VLOOKUP($B407,'Justerad allokering kvv'!$B$1:$AG$700,MATCH(D$1,'Justerad allokering kvv'!$B$1:$AF$1,0),FALSE)),VLOOKUP($B407,'Allokerad kvv'!$B$2:$AV$700,MATCH(D$1,'Allokerad kvv'!$B$1:$AV$1,0),FALSE),VLOOKUP($B407,'Justerad allokering kvv'!$B$1:$AG$700,MATCH(D$1,'Justerad allokering kvv'!$B$1:$AF$1,0),FALSE)))</f>
        <v>0</v>
      </c>
      <c r="E407">
        <f>IF($B407=" ","",IF(ISERROR(1/VLOOKUP($B407,'Justerad allokering kvv'!$B$1:$AG$700,MATCH(E$1,'Justerad allokering kvv'!$B$1:$AF$1,0),FALSE)),VLOOKUP($B407,'Allokerad kvv'!$B$2:$AV$700,MATCH(E$1,'Allokerad kvv'!$B$1:$AV$1,0),FALSE),VLOOKUP($B407,'Justerad allokering kvv'!$B$1:$AG$700,MATCH(E$1,'Justerad allokering kvv'!$B$1:$AF$1,0),FALSE)))</f>
        <v>0</v>
      </c>
      <c r="F407">
        <f>IF($B407=" ","",IF(ISERROR(1/VLOOKUP($B407,'Justerad allokering kvv'!$B$1:$AG$700,MATCH(F$1,'Justerad allokering kvv'!$B$1:$AF$1,0),FALSE)),VLOOKUP($B407,'Allokerad kvv'!$B$2:$AV$700,MATCH(F$1,'Allokerad kvv'!$B$1:$AV$1,0),FALSE),VLOOKUP($B407,'Justerad allokering kvv'!$B$1:$AG$700,MATCH(F$1,'Justerad allokering kvv'!$B$1:$AF$1,0),FALSE)))</f>
        <v>0</v>
      </c>
      <c r="G407">
        <f>IF($B407=" ","",IF(ISERROR(1/VLOOKUP($B407,'Justerad allokering kvv'!$B$1:$AG$700,MATCH(G$1,'Justerad allokering kvv'!$B$1:$AF$1,0),FALSE)),VLOOKUP($B407,'Allokerad kvv'!$B$2:$AV$700,MATCH(G$1,'Allokerad kvv'!$B$1:$AV$1,0),FALSE),VLOOKUP($B407,'Justerad allokering kvv'!$B$1:$AG$700,MATCH(G$1,'Justerad allokering kvv'!$B$1:$AF$1,0),FALSE)))</f>
        <v>0</v>
      </c>
      <c r="H407">
        <f>IF($B407=" ","",IF(ISERROR(1/VLOOKUP($B407,'Justerad allokering kvv'!$B$1:$AG$700,MATCH(H$1,'Justerad allokering kvv'!$B$1:$AF$1,0),FALSE)),VLOOKUP($B407,'Allokerad kvv'!$B$2:$AV$700,MATCH(H$1,'Allokerad kvv'!$B$1:$AV$1,0),FALSE),VLOOKUP($B407,'Justerad allokering kvv'!$B$1:$AG$700,MATCH(H$1,'Justerad allokering kvv'!$B$1:$AF$1,0),FALSE)))</f>
        <v>0</v>
      </c>
      <c r="I407">
        <f>IF($B407=" ","",IF(ISERROR(1/VLOOKUP($B407,'Justerad allokering kvv'!$B$1:$AG$700,MATCH(I$1,'Justerad allokering kvv'!$B$1:$AF$1,0),FALSE)),VLOOKUP($B407,'Allokerad kvv'!$B$2:$AV$700,MATCH(I$1,'Allokerad kvv'!$B$1:$AV$1,0),FALSE),VLOOKUP($B407,'Justerad allokering kvv'!$B$1:$AG$700,MATCH(I$1,'Justerad allokering kvv'!$B$1:$AF$1,0),FALSE)))</f>
        <v>0</v>
      </c>
      <c r="J407">
        <f>IF($B407=" ","",IF(ISERROR(1/VLOOKUP($B407,'Justerad allokering kvv'!$B$1:$AG$700,MATCH(J$1,'Justerad allokering kvv'!$B$1:$AF$1,0),FALSE)),VLOOKUP($B407,'Allokerad kvv'!$B$2:$AV$700,MATCH(J$1,'Allokerad kvv'!$B$1:$AV$1,0),FALSE),VLOOKUP($B407,'Justerad allokering kvv'!$B$1:$AG$700,MATCH(J$1,'Justerad allokering kvv'!$B$1:$AF$1,0),FALSE)))</f>
        <v>0</v>
      </c>
      <c r="K407">
        <f>IF($B407=" ","",IF(ISERROR(1/VLOOKUP($B407,'Justerad allokering kvv'!$B$1:$AG$700,MATCH(K$1,'Justerad allokering kvv'!$B$1:$AF$1,0),FALSE)),VLOOKUP($B407,'Allokerad kvv'!$B$2:$AV$700,MATCH(K$1,'Allokerad kvv'!$B$1:$AV$1,0),FALSE),VLOOKUP($B407,'Justerad allokering kvv'!$B$1:$AG$700,MATCH(K$1,'Justerad allokering kvv'!$B$1:$AF$1,0),FALSE)))</f>
        <v>0</v>
      </c>
      <c r="L407">
        <f>IF($B407=" ","",IF(ISERROR(1/VLOOKUP($B407,'Justerad allokering kvv'!$B$1:$AG$700,MATCH(L$1,'Justerad allokering kvv'!$B$1:$AF$1,0),FALSE)),VLOOKUP($B407,'Allokerad kvv'!$B$2:$AV$700,MATCH(L$1,'Allokerad kvv'!$B$1:$AV$1,0),FALSE),VLOOKUP($B407,'Justerad allokering kvv'!$B$1:$AG$700,MATCH(L$1,'Justerad allokering kvv'!$B$1:$AF$1,0),FALSE)))</f>
        <v>0</v>
      </c>
      <c r="M407">
        <f>IF($B407=" ","",IF(ISERROR(1/VLOOKUP($B407,'Justerad allokering kvv'!$B$1:$AG$700,MATCH(M$1,'Justerad allokering kvv'!$B$1:$AF$1,0),FALSE)),VLOOKUP($B407,'Allokerad kvv'!$B$2:$AV$700,MATCH(M$1,'Allokerad kvv'!$B$1:$AV$1,0),FALSE),VLOOKUP($B407,'Justerad allokering kvv'!$B$1:$AG$700,MATCH(M$1,'Justerad allokering kvv'!$B$1:$AF$1,0),FALSE)))</f>
        <v>0</v>
      </c>
      <c r="N407">
        <f>IF($B407=" ","",IF(ISERROR(1/VLOOKUP($B407,'Justerad allokering kvv'!$B$1:$AG$700,MATCH(N$1,'Justerad allokering kvv'!$B$1:$AF$1,0),FALSE)),VLOOKUP($B407,'Allokerad kvv'!$B$2:$AV$700,MATCH(N$1,'Allokerad kvv'!$B$1:$AV$1,0),FALSE),VLOOKUP($B407,'Justerad allokering kvv'!$B$1:$AG$700,MATCH(N$1,'Justerad allokering kvv'!$B$1:$AF$1,0),FALSE)))</f>
        <v>0</v>
      </c>
      <c r="O407">
        <f>IF($B407=" ","",IF(ISERROR(1/VLOOKUP($B407,'Justerad allokering kvv'!$B$1:$AG$700,MATCH(O$1,'Justerad allokering kvv'!$B$1:$AF$1,0),FALSE)),VLOOKUP($B407,'Allokerad kvv'!$B$2:$AV$700,MATCH(O$1,'Allokerad kvv'!$B$1:$AV$1,0),FALSE),VLOOKUP($B407,'Justerad allokering kvv'!$B$1:$AG$700,MATCH(O$1,'Justerad allokering kvv'!$B$1:$AF$1,0),FALSE)))</f>
        <v>0</v>
      </c>
      <c r="P407">
        <f>IF($B407=" ","",IF(ISERROR(1/VLOOKUP($B407,'Justerad allokering kvv'!$B$1:$AG$700,MATCH(P$1,'Justerad allokering kvv'!$B$1:$AF$1,0),FALSE)),VLOOKUP($B407,'Allokerad kvv'!$B$2:$AV$700,MATCH(P$1,'Allokerad kvv'!$B$1:$AV$1,0),FALSE),VLOOKUP($B407,'Justerad allokering kvv'!$B$1:$AG$700,MATCH(P$1,'Justerad allokering kvv'!$B$1:$AF$1,0),FALSE)))</f>
        <v>0</v>
      </c>
      <c r="Q407">
        <f>IF($B407=" ","",IF(ISERROR(1/VLOOKUP($B407,'Justerad allokering kvv'!$B$1:$AG$700,MATCH(Q$1,'Justerad allokering kvv'!$B$1:$AF$1,0),FALSE)),VLOOKUP($B407,'Allokerad kvv'!$B$2:$AV$700,MATCH(Q$1,'Allokerad kvv'!$B$1:$AV$1,0),FALSE),VLOOKUP($B407,'Justerad allokering kvv'!$B$1:$AG$700,MATCH(Q$1,'Justerad allokering kvv'!$B$1:$AF$1,0),FALSE)))</f>
        <v>0</v>
      </c>
      <c r="R407">
        <f>IF($B407=" ","",IF(ISERROR(1/VLOOKUP($B407,'Justerad allokering kvv'!$B$1:$AG$700,MATCH(R$1,'Justerad allokering kvv'!$B$1:$AF$1,0),FALSE)),VLOOKUP($B407,'Allokerad kvv'!$B$2:$AV$700,MATCH(R$1,'Allokerad kvv'!$B$1:$AV$1,0),FALSE),VLOOKUP($B407,'Justerad allokering kvv'!$B$1:$AG$700,MATCH(R$1,'Justerad allokering kvv'!$B$1:$AF$1,0),FALSE)))</f>
        <v>0</v>
      </c>
      <c r="S407">
        <f>IF($B407=" ","",IF(ISERROR(1/VLOOKUP($B407,'Justerad allokering kvv'!$B$1:$AG$700,MATCH(S$1,'Justerad allokering kvv'!$B$1:$AF$1,0),FALSE)),VLOOKUP($B407,'Allokerad kvv'!$B$2:$AV$700,MATCH(S$1,'Allokerad kvv'!$B$1:$AV$1,0),FALSE),VLOOKUP($B407,'Justerad allokering kvv'!$B$1:$AG$700,MATCH(S$1,'Justerad allokering kvv'!$B$1:$AF$1,0),FALSE)))</f>
        <v>0</v>
      </c>
      <c r="T407">
        <f>IF($B407=" ","",IF(ISERROR(1/VLOOKUP($B407,'Justerad allokering kvv'!$B$1:$AG$700,MATCH(T$1,'Justerad allokering kvv'!$B$1:$AF$1,0),FALSE)),VLOOKUP($B407,'Allokerad kvv'!$B$2:$AV$700,MATCH(T$1,'Allokerad kvv'!$B$1:$AV$1,0),FALSE),VLOOKUP($B407,'Justerad allokering kvv'!$B$1:$AG$700,MATCH(T$1,'Justerad allokering kvv'!$B$1:$AF$1,0),FALSE)))</f>
        <v>0</v>
      </c>
      <c r="U407">
        <f>IF($B407=" ","",IF(ISERROR(1/VLOOKUP($B407,'Justerad allokering kvv'!$B$1:$AG$700,MATCH(U$1,'Justerad allokering kvv'!$B$1:$AF$1,0),FALSE)),VLOOKUP($B407,'Allokerad kvv'!$B$2:$AV$700,MATCH(U$1,'Allokerad kvv'!$B$1:$AV$1,0),FALSE),VLOOKUP($B407,'Justerad allokering kvv'!$B$1:$AG$700,MATCH(U$1,'Justerad allokering kvv'!$B$1:$AF$1,0),FALSE)))</f>
        <v>0</v>
      </c>
      <c r="V407">
        <f>IF($B407=" ","",IF(ISERROR(1/VLOOKUP($B407,'Justerad allokering kvv'!$B$1:$AG$700,MATCH(V$1,'Justerad allokering kvv'!$B$1:$AF$1,0),FALSE)),VLOOKUP($B407,'Allokerad kvv'!$B$2:$AV$700,MATCH(V$1,'Allokerad kvv'!$B$1:$AV$1,0),FALSE),VLOOKUP($B407,'Justerad allokering kvv'!$B$1:$AG$700,MATCH(V$1,'Justerad allokering kvv'!$B$1:$AF$1,0),FALSE)))</f>
        <v>0</v>
      </c>
      <c r="W407">
        <f>IF($B407=" ","",IF(ISERROR(1/VLOOKUP($B407,'Justerad allokering kvv'!$B$1:$AG$700,MATCH(W$1,'Justerad allokering kvv'!$B$1:$AF$1,0),FALSE)),VLOOKUP($B407,'Allokerad kvv'!$B$2:$AV$700,MATCH(W$1,'Allokerad kvv'!$B$1:$AV$1,0),FALSE),VLOOKUP($B407,'Justerad allokering kvv'!$B$1:$AG$700,MATCH(W$1,'Justerad allokering kvv'!$B$1:$AF$1,0),FALSE)))</f>
        <v>0</v>
      </c>
      <c r="X407">
        <f>IF($B407=" ","",IF(ISERROR(1/VLOOKUP($B407,'Justerad allokering kvv'!$B$1:$AG$700,MATCH(X$1,'Justerad allokering kvv'!$B$1:$AF$1,0),FALSE)),VLOOKUP($B407,'Allokerad kvv'!$B$2:$AV$700,MATCH(X$1,'Allokerad kvv'!$B$1:$AV$1,0),FALSE),VLOOKUP($B407,'Justerad allokering kvv'!$B$1:$AG$700,MATCH(X$1,'Justerad allokering kvv'!$B$1:$AF$1,0),FALSE)))</f>
        <v>0</v>
      </c>
      <c r="Y407">
        <f>IF($B407=" ","",IF(ISERROR(1/VLOOKUP($B407,'Justerad allokering kvv'!$B$1:$AG$700,MATCH(Y$1,'Justerad allokering kvv'!$B$1:$AF$1,0),FALSE)),VLOOKUP($B407,'Allokerad kvv'!$B$2:$AV$700,MATCH(Y$1,'Allokerad kvv'!$B$1:$AV$1,0),FALSE),VLOOKUP($B407,'Justerad allokering kvv'!$B$1:$AG$700,MATCH(Y$1,'Justerad allokering kvv'!$B$1:$AF$1,0),FALSE)))</f>
        <v>0</v>
      </c>
      <c r="AB407">
        <f>IFERROR(VLOOKUP($B407,Kraftvärmeprod!$B$1:$AO$424,MATCH("Tillförd energi från rökgaskondensering (GWh)",Kraftvärmeprod!$B$1:$AG$1,0),FALSE)/1,0)</f>
        <v>0</v>
      </c>
      <c r="AE407" s="122">
        <f t="shared" si="24"/>
        <v>0</v>
      </c>
      <c r="AG407">
        <f t="shared" si="25"/>
        <v>0</v>
      </c>
      <c r="AH407">
        <f t="shared" si="26"/>
        <v>0</v>
      </c>
      <c r="AI407" t="str">
        <f>IF(AH407=0,"",AH407/VLOOKUP(B407,Kraftvärmeprod!$B$1:$BC$480,MATCH("Summa tillförd energi exklusive rökgaskondensering",Kraftvärmeprod!$B$1:$BC$1,0),FALSE))</f>
        <v/>
      </c>
      <c r="AK407">
        <f t="shared" si="27"/>
        <v>0</v>
      </c>
    </row>
    <row r="408" spans="1:37" x14ac:dyDescent="0.25">
      <c r="A408" s="2" t="s">
        <v>605</v>
      </c>
      <c r="B408" s="2" t="s">
        <v>606</v>
      </c>
      <c r="C408">
        <f>IF($B408=" ","",IF(ISERROR(1/VLOOKUP($B408,'Justerad allokering kvv'!$B$1:$AG$700,MATCH(C$1,'Justerad allokering kvv'!$B$1:$AF$1,0),FALSE)),VLOOKUP($B408,'Allokerad kvv'!$B$2:$AV$700,MATCH(C$1,'Allokerad kvv'!$B$1:$AV$1,0),FALSE),VLOOKUP($B408,'Justerad allokering kvv'!$B$1:$AG$700,MATCH(C$1,'Justerad allokering kvv'!$B$1:$AF$1,0),FALSE)))</f>
        <v>0</v>
      </c>
      <c r="D408">
        <f>IF($B408=" ","",IF(ISERROR(1/VLOOKUP($B408,'Justerad allokering kvv'!$B$1:$AG$700,MATCH(D$1,'Justerad allokering kvv'!$B$1:$AF$1,0),FALSE)),VLOOKUP($B408,'Allokerad kvv'!$B$2:$AV$700,MATCH(D$1,'Allokerad kvv'!$B$1:$AV$1,0),FALSE),VLOOKUP($B408,'Justerad allokering kvv'!$B$1:$AG$700,MATCH(D$1,'Justerad allokering kvv'!$B$1:$AF$1,0),FALSE)))</f>
        <v>0</v>
      </c>
      <c r="E408">
        <f>IF($B408=" ","",IF(ISERROR(1/VLOOKUP($B408,'Justerad allokering kvv'!$B$1:$AG$700,MATCH(E$1,'Justerad allokering kvv'!$B$1:$AF$1,0),FALSE)),VLOOKUP($B408,'Allokerad kvv'!$B$2:$AV$700,MATCH(E$1,'Allokerad kvv'!$B$1:$AV$1,0),FALSE),VLOOKUP($B408,'Justerad allokering kvv'!$B$1:$AG$700,MATCH(E$1,'Justerad allokering kvv'!$B$1:$AF$1,0),FALSE)))</f>
        <v>0</v>
      </c>
      <c r="F408">
        <f>IF($B408=" ","",IF(ISERROR(1/VLOOKUP($B408,'Justerad allokering kvv'!$B$1:$AG$700,MATCH(F$1,'Justerad allokering kvv'!$B$1:$AF$1,0),FALSE)),VLOOKUP($B408,'Allokerad kvv'!$B$2:$AV$700,MATCH(F$1,'Allokerad kvv'!$B$1:$AV$1,0),FALSE),VLOOKUP($B408,'Justerad allokering kvv'!$B$1:$AG$700,MATCH(F$1,'Justerad allokering kvv'!$B$1:$AF$1,0),FALSE)))</f>
        <v>0</v>
      </c>
      <c r="G408">
        <f>IF($B408=" ","",IF(ISERROR(1/VLOOKUP($B408,'Justerad allokering kvv'!$B$1:$AG$700,MATCH(G$1,'Justerad allokering kvv'!$B$1:$AF$1,0),FALSE)),VLOOKUP($B408,'Allokerad kvv'!$B$2:$AV$700,MATCH(G$1,'Allokerad kvv'!$B$1:$AV$1,0),FALSE),VLOOKUP($B408,'Justerad allokering kvv'!$B$1:$AG$700,MATCH(G$1,'Justerad allokering kvv'!$B$1:$AF$1,0),FALSE)))</f>
        <v>0</v>
      </c>
      <c r="H408">
        <f>IF($B408=" ","",IF(ISERROR(1/VLOOKUP($B408,'Justerad allokering kvv'!$B$1:$AG$700,MATCH(H$1,'Justerad allokering kvv'!$B$1:$AF$1,0),FALSE)),VLOOKUP($B408,'Allokerad kvv'!$B$2:$AV$700,MATCH(H$1,'Allokerad kvv'!$B$1:$AV$1,0),FALSE),VLOOKUP($B408,'Justerad allokering kvv'!$B$1:$AG$700,MATCH(H$1,'Justerad allokering kvv'!$B$1:$AF$1,0),FALSE)))</f>
        <v>0</v>
      </c>
      <c r="I408">
        <f>IF($B408=" ","",IF(ISERROR(1/VLOOKUP($B408,'Justerad allokering kvv'!$B$1:$AG$700,MATCH(I$1,'Justerad allokering kvv'!$B$1:$AF$1,0),FALSE)),VLOOKUP($B408,'Allokerad kvv'!$B$2:$AV$700,MATCH(I$1,'Allokerad kvv'!$B$1:$AV$1,0),FALSE),VLOOKUP($B408,'Justerad allokering kvv'!$B$1:$AG$700,MATCH(I$1,'Justerad allokering kvv'!$B$1:$AF$1,0),FALSE)))</f>
        <v>0</v>
      </c>
      <c r="J408">
        <f>IF($B408=" ","",IF(ISERROR(1/VLOOKUP($B408,'Justerad allokering kvv'!$B$1:$AG$700,MATCH(J$1,'Justerad allokering kvv'!$B$1:$AF$1,0),FALSE)),VLOOKUP($B408,'Allokerad kvv'!$B$2:$AV$700,MATCH(J$1,'Allokerad kvv'!$B$1:$AV$1,0),FALSE),VLOOKUP($B408,'Justerad allokering kvv'!$B$1:$AG$700,MATCH(J$1,'Justerad allokering kvv'!$B$1:$AF$1,0),FALSE)))</f>
        <v>0</v>
      </c>
      <c r="K408">
        <f>IF($B408=" ","",IF(ISERROR(1/VLOOKUP($B408,'Justerad allokering kvv'!$B$1:$AG$700,MATCH(K$1,'Justerad allokering kvv'!$B$1:$AF$1,0),FALSE)),VLOOKUP($B408,'Allokerad kvv'!$B$2:$AV$700,MATCH(K$1,'Allokerad kvv'!$B$1:$AV$1,0),FALSE),VLOOKUP($B408,'Justerad allokering kvv'!$B$1:$AG$700,MATCH(K$1,'Justerad allokering kvv'!$B$1:$AF$1,0),FALSE)))</f>
        <v>0</v>
      </c>
      <c r="L408">
        <f>IF($B408=" ","",IF(ISERROR(1/VLOOKUP($B408,'Justerad allokering kvv'!$B$1:$AG$700,MATCH(L$1,'Justerad allokering kvv'!$B$1:$AF$1,0),FALSE)),VLOOKUP($B408,'Allokerad kvv'!$B$2:$AV$700,MATCH(L$1,'Allokerad kvv'!$B$1:$AV$1,0),FALSE),VLOOKUP($B408,'Justerad allokering kvv'!$B$1:$AG$700,MATCH(L$1,'Justerad allokering kvv'!$B$1:$AF$1,0),FALSE)))</f>
        <v>0</v>
      </c>
      <c r="M408">
        <f>IF($B408=" ","",IF(ISERROR(1/VLOOKUP($B408,'Justerad allokering kvv'!$B$1:$AG$700,MATCH(M$1,'Justerad allokering kvv'!$B$1:$AF$1,0),FALSE)),VLOOKUP($B408,'Allokerad kvv'!$B$2:$AV$700,MATCH(M$1,'Allokerad kvv'!$B$1:$AV$1,0),FALSE),VLOOKUP($B408,'Justerad allokering kvv'!$B$1:$AG$700,MATCH(M$1,'Justerad allokering kvv'!$B$1:$AF$1,0),FALSE)))</f>
        <v>0</v>
      </c>
      <c r="N408">
        <f>IF($B408=" ","",IF(ISERROR(1/VLOOKUP($B408,'Justerad allokering kvv'!$B$1:$AG$700,MATCH(N$1,'Justerad allokering kvv'!$B$1:$AF$1,0),FALSE)),VLOOKUP($B408,'Allokerad kvv'!$B$2:$AV$700,MATCH(N$1,'Allokerad kvv'!$B$1:$AV$1,0),FALSE),VLOOKUP($B408,'Justerad allokering kvv'!$B$1:$AG$700,MATCH(N$1,'Justerad allokering kvv'!$B$1:$AF$1,0),FALSE)))</f>
        <v>0</v>
      </c>
      <c r="O408">
        <f>IF($B408=" ","",IF(ISERROR(1/VLOOKUP($B408,'Justerad allokering kvv'!$B$1:$AG$700,MATCH(O$1,'Justerad allokering kvv'!$B$1:$AF$1,0),FALSE)),VLOOKUP($B408,'Allokerad kvv'!$B$2:$AV$700,MATCH(O$1,'Allokerad kvv'!$B$1:$AV$1,0),FALSE),VLOOKUP($B408,'Justerad allokering kvv'!$B$1:$AG$700,MATCH(O$1,'Justerad allokering kvv'!$B$1:$AF$1,0),FALSE)))</f>
        <v>0</v>
      </c>
      <c r="P408">
        <f>IF($B408=" ","",IF(ISERROR(1/VLOOKUP($B408,'Justerad allokering kvv'!$B$1:$AG$700,MATCH(P$1,'Justerad allokering kvv'!$B$1:$AF$1,0),FALSE)),VLOOKUP($B408,'Allokerad kvv'!$B$2:$AV$700,MATCH(P$1,'Allokerad kvv'!$B$1:$AV$1,0),FALSE),VLOOKUP($B408,'Justerad allokering kvv'!$B$1:$AG$700,MATCH(P$1,'Justerad allokering kvv'!$B$1:$AF$1,0),FALSE)))</f>
        <v>0</v>
      </c>
      <c r="Q408">
        <f>IF($B408=" ","",IF(ISERROR(1/VLOOKUP($B408,'Justerad allokering kvv'!$B$1:$AG$700,MATCH(Q$1,'Justerad allokering kvv'!$B$1:$AF$1,0),FALSE)),VLOOKUP($B408,'Allokerad kvv'!$B$2:$AV$700,MATCH(Q$1,'Allokerad kvv'!$B$1:$AV$1,0),FALSE),VLOOKUP($B408,'Justerad allokering kvv'!$B$1:$AG$700,MATCH(Q$1,'Justerad allokering kvv'!$B$1:$AF$1,0),FALSE)))</f>
        <v>0</v>
      </c>
      <c r="R408">
        <f>IF($B408=" ","",IF(ISERROR(1/VLOOKUP($B408,'Justerad allokering kvv'!$B$1:$AG$700,MATCH(R$1,'Justerad allokering kvv'!$B$1:$AF$1,0),FALSE)),VLOOKUP($B408,'Allokerad kvv'!$B$2:$AV$700,MATCH(R$1,'Allokerad kvv'!$B$1:$AV$1,0),FALSE),VLOOKUP($B408,'Justerad allokering kvv'!$B$1:$AG$700,MATCH(R$1,'Justerad allokering kvv'!$B$1:$AF$1,0),FALSE)))</f>
        <v>0</v>
      </c>
      <c r="S408">
        <f>IF($B408=" ","",IF(ISERROR(1/VLOOKUP($B408,'Justerad allokering kvv'!$B$1:$AG$700,MATCH(S$1,'Justerad allokering kvv'!$B$1:$AF$1,0),FALSE)),VLOOKUP($B408,'Allokerad kvv'!$B$2:$AV$700,MATCH(S$1,'Allokerad kvv'!$B$1:$AV$1,0),FALSE),VLOOKUP($B408,'Justerad allokering kvv'!$B$1:$AG$700,MATCH(S$1,'Justerad allokering kvv'!$B$1:$AF$1,0),FALSE)))</f>
        <v>0</v>
      </c>
      <c r="T408">
        <f>IF($B408=" ","",IF(ISERROR(1/VLOOKUP($B408,'Justerad allokering kvv'!$B$1:$AG$700,MATCH(T$1,'Justerad allokering kvv'!$B$1:$AF$1,0),FALSE)),VLOOKUP($B408,'Allokerad kvv'!$B$2:$AV$700,MATCH(T$1,'Allokerad kvv'!$B$1:$AV$1,0),FALSE),VLOOKUP($B408,'Justerad allokering kvv'!$B$1:$AG$700,MATCH(T$1,'Justerad allokering kvv'!$B$1:$AF$1,0),FALSE)))</f>
        <v>0</v>
      </c>
      <c r="U408">
        <f>IF($B408=" ","",IF(ISERROR(1/VLOOKUP($B408,'Justerad allokering kvv'!$B$1:$AG$700,MATCH(U$1,'Justerad allokering kvv'!$B$1:$AF$1,0),FALSE)),VLOOKUP($B408,'Allokerad kvv'!$B$2:$AV$700,MATCH(U$1,'Allokerad kvv'!$B$1:$AV$1,0),FALSE),VLOOKUP($B408,'Justerad allokering kvv'!$B$1:$AG$700,MATCH(U$1,'Justerad allokering kvv'!$B$1:$AF$1,0),FALSE)))</f>
        <v>0</v>
      </c>
      <c r="V408">
        <f>IF($B408=" ","",IF(ISERROR(1/VLOOKUP($B408,'Justerad allokering kvv'!$B$1:$AG$700,MATCH(V$1,'Justerad allokering kvv'!$B$1:$AF$1,0),FALSE)),VLOOKUP($B408,'Allokerad kvv'!$B$2:$AV$700,MATCH(V$1,'Allokerad kvv'!$B$1:$AV$1,0),FALSE),VLOOKUP($B408,'Justerad allokering kvv'!$B$1:$AG$700,MATCH(V$1,'Justerad allokering kvv'!$B$1:$AF$1,0),FALSE)))</f>
        <v>0</v>
      </c>
      <c r="W408">
        <f>IF($B408=" ","",IF(ISERROR(1/VLOOKUP($B408,'Justerad allokering kvv'!$B$1:$AG$700,MATCH(W$1,'Justerad allokering kvv'!$B$1:$AF$1,0),FALSE)),VLOOKUP($B408,'Allokerad kvv'!$B$2:$AV$700,MATCH(W$1,'Allokerad kvv'!$B$1:$AV$1,0),FALSE),VLOOKUP($B408,'Justerad allokering kvv'!$B$1:$AG$700,MATCH(W$1,'Justerad allokering kvv'!$B$1:$AF$1,0),FALSE)))</f>
        <v>0</v>
      </c>
      <c r="X408">
        <f>IF($B408=" ","",IF(ISERROR(1/VLOOKUP($B408,'Justerad allokering kvv'!$B$1:$AG$700,MATCH(X$1,'Justerad allokering kvv'!$B$1:$AF$1,0),FALSE)),VLOOKUP($B408,'Allokerad kvv'!$B$2:$AV$700,MATCH(X$1,'Allokerad kvv'!$B$1:$AV$1,0),FALSE),VLOOKUP($B408,'Justerad allokering kvv'!$B$1:$AG$700,MATCH(X$1,'Justerad allokering kvv'!$B$1:$AF$1,0),FALSE)))</f>
        <v>0</v>
      </c>
      <c r="Y408">
        <f>IF($B408=" ","",IF(ISERROR(1/VLOOKUP($B408,'Justerad allokering kvv'!$B$1:$AG$700,MATCH(Y$1,'Justerad allokering kvv'!$B$1:$AF$1,0),FALSE)),VLOOKUP($B408,'Allokerad kvv'!$B$2:$AV$700,MATCH(Y$1,'Allokerad kvv'!$B$1:$AV$1,0),FALSE),VLOOKUP($B408,'Justerad allokering kvv'!$B$1:$AG$700,MATCH(Y$1,'Justerad allokering kvv'!$B$1:$AF$1,0),FALSE)))</f>
        <v>0</v>
      </c>
      <c r="AB408">
        <f>IFERROR(VLOOKUP($B408,Kraftvärmeprod!$B$1:$AO$424,MATCH("Tillförd energi från rökgaskondensering (GWh)",Kraftvärmeprod!$B$1:$AG$1,0),FALSE)/1,0)</f>
        <v>0</v>
      </c>
      <c r="AE408" s="122">
        <f t="shared" si="24"/>
        <v>0</v>
      </c>
      <c r="AG408">
        <f t="shared" si="25"/>
        <v>0</v>
      </c>
      <c r="AH408">
        <f t="shared" si="26"/>
        <v>0</v>
      </c>
      <c r="AI408" t="str">
        <f>IF(AH408=0,"",AH408/VLOOKUP(B408,Kraftvärmeprod!$B$1:$BC$480,MATCH("Summa tillförd energi exklusive rökgaskondensering",Kraftvärmeprod!$B$1:$BC$1,0),FALSE))</f>
        <v/>
      </c>
      <c r="AK408">
        <f t="shared" si="27"/>
        <v>0</v>
      </c>
    </row>
    <row r="409" spans="1:37" x14ac:dyDescent="0.25">
      <c r="A409" s="2" t="s">
        <v>608</v>
      </c>
      <c r="B409" s="2" t="s">
        <v>609</v>
      </c>
      <c r="C409">
        <f>IF($B409=" ","",IF(ISERROR(1/VLOOKUP($B409,'Justerad allokering kvv'!$B$1:$AG$700,MATCH(C$1,'Justerad allokering kvv'!$B$1:$AF$1,0),FALSE)),VLOOKUP($B409,'Allokerad kvv'!$B$2:$AV$700,MATCH(C$1,'Allokerad kvv'!$B$1:$AV$1,0),FALSE),VLOOKUP($B409,'Justerad allokering kvv'!$B$1:$AG$700,MATCH(C$1,'Justerad allokering kvv'!$B$1:$AF$1,0),FALSE)))</f>
        <v>0</v>
      </c>
      <c r="D409">
        <f>IF($B409=" ","",IF(ISERROR(1/VLOOKUP($B409,'Justerad allokering kvv'!$B$1:$AG$700,MATCH(D$1,'Justerad allokering kvv'!$B$1:$AF$1,0),FALSE)),VLOOKUP($B409,'Allokerad kvv'!$B$2:$AV$700,MATCH(D$1,'Allokerad kvv'!$B$1:$AV$1,0),FALSE),VLOOKUP($B409,'Justerad allokering kvv'!$B$1:$AG$700,MATCH(D$1,'Justerad allokering kvv'!$B$1:$AF$1,0),FALSE)))</f>
        <v>0</v>
      </c>
      <c r="E409">
        <f>IF($B409=" ","",IF(ISERROR(1/VLOOKUP($B409,'Justerad allokering kvv'!$B$1:$AG$700,MATCH(E$1,'Justerad allokering kvv'!$B$1:$AF$1,0),FALSE)),VLOOKUP($B409,'Allokerad kvv'!$B$2:$AV$700,MATCH(E$1,'Allokerad kvv'!$B$1:$AV$1,0),FALSE),VLOOKUP($B409,'Justerad allokering kvv'!$B$1:$AG$700,MATCH(E$1,'Justerad allokering kvv'!$B$1:$AF$1,0),FALSE)))</f>
        <v>0</v>
      </c>
      <c r="F409">
        <f>IF($B409=" ","",IF(ISERROR(1/VLOOKUP($B409,'Justerad allokering kvv'!$B$1:$AG$700,MATCH(F$1,'Justerad allokering kvv'!$B$1:$AF$1,0),FALSE)),VLOOKUP($B409,'Allokerad kvv'!$B$2:$AV$700,MATCH(F$1,'Allokerad kvv'!$B$1:$AV$1,0),FALSE),VLOOKUP($B409,'Justerad allokering kvv'!$B$1:$AG$700,MATCH(F$1,'Justerad allokering kvv'!$B$1:$AF$1,0),FALSE)))</f>
        <v>0</v>
      </c>
      <c r="G409">
        <f>IF($B409=" ","",IF(ISERROR(1/VLOOKUP($B409,'Justerad allokering kvv'!$B$1:$AG$700,MATCH(G$1,'Justerad allokering kvv'!$B$1:$AF$1,0),FALSE)),VLOOKUP($B409,'Allokerad kvv'!$B$2:$AV$700,MATCH(G$1,'Allokerad kvv'!$B$1:$AV$1,0),FALSE),VLOOKUP($B409,'Justerad allokering kvv'!$B$1:$AG$700,MATCH(G$1,'Justerad allokering kvv'!$B$1:$AF$1,0),FALSE)))</f>
        <v>0</v>
      </c>
      <c r="H409">
        <f>IF($B409=" ","",IF(ISERROR(1/VLOOKUP($B409,'Justerad allokering kvv'!$B$1:$AG$700,MATCH(H$1,'Justerad allokering kvv'!$B$1:$AF$1,0),FALSE)),VLOOKUP($B409,'Allokerad kvv'!$B$2:$AV$700,MATCH(H$1,'Allokerad kvv'!$B$1:$AV$1,0),FALSE),VLOOKUP($B409,'Justerad allokering kvv'!$B$1:$AG$700,MATCH(H$1,'Justerad allokering kvv'!$B$1:$AF$1,0),FALSE)))</f>
        <v>0</v>
      </c>
      <c r="I409">
        <f>IF($B409=" ","",IF(ISERROR(1/VLOOKUP($B409,'Justerad allokering kvv'!$B$1:$AG$700,MATCH(I$1,'Justerad allokering kvv'!$B$1:$AF$1,0),FALSE)),VLOOKUP($B409,'Allokerad kvv'!$B$2:$AV$700,MATCH(I$1,'Allokerad kvv'!$B$1:$AV$1,0),FALSE),VLOOKUP($B409,'Justerad allokering kvv'!$B$1:$AG$700,MATCH(I$1,'Justerad allokering kvv'!$B$1:$AF$1,0),FALSE)))</f>
        <v>0</v>
      </c>
      <c r="J409">
        <f>IF($B409=" ","",IF(ISERROR(1/VLOOKUP($B409,'Justerad allokering kvv'!$B$1:$AG$700,MATCH(J$1,'Justerad allokering kvv'!$B$1:$AF$1,0),FALSE)),VLOOKUP($B409,'Allokerad kvv'!$B$2:$AV$700,MATCH(J$1,'Allokerad kvv'!$B$1:$AV$1,0),FALSE),VLOOKUP($B409,'Justerad allokering kvv'!$B$1:$AG$700,MATCH(J$1,'Justerad allokering kvv'!$B$1:$AF$1,0),FALSE)))</f>
        <v>0</v>
      </c>
      <c r="K409">
        <f>IF($B409=" ","",IF(ISERROR(1/VLOOKUP($B409,'Justerad allokering kvv'!$B$1:$AG$700,MATCH(K$1,'Justerad allokering kvv'!$B$1:$AF$1,0),FALSE)),VLOOKUP($B409,'Allokerad kvv'!$B$2:$AV$700,MATCH(K$1,'Allokerad kvv'!$B$1:$AV$1,0),FALSE),VLOOKUP($B409,'Justerad allokering kvv'!$B$1:$AG$700,MATCH(K$1,'Justerad allokering kvv'!$B$1:$AF$1,0),FALSE)))</f>
        <v>0</v>
      </c>
      <c r="L409">
        <f>IF($B409=" ","",IF(ISERROR(1/VLOOKUP($B409,'Justerad allokering kvv'!$B$1:$AG$700,MATCH(L$1,'Justerad allokering kvv'!$B$1:$AF$1,0),FALSE)),VLOOKUP($B409,'Allokerad kvv'!$B$2:$AV$700,MATCH(L$1,'Allokerad kvv'!$B$1:$AV$1,0),FALSE),VLOOKUP($B409,'Justerad allokering kvv'!$B$1:$AG$700,MATCH(L$1,'Justerad allokering kvv'!$B$1:$AF$1,0),FALSE)))</f>
        <v>0</v>
      </c>
      <c r="M409">
        <f>IF($B409=" ","",IF(ISERROR(1/VLOOKUP($B409,'Justerad allokering kvv'!$B$1:$AG$700,MATCH(M$1,'Justerad allokering kvv'!$B$1:$AF$1,0),FALSE)),VLOOKUP($B409,'Allokerad kvv'!$B$2:$AV$700,MATCH(M$1,'Allokerad kvv'!$B$1:$AV$1,0),FALSE),VLOOKUP($B409,'Justerad allokering kvv'!$B$1:$AG$700,MATCH(M$1,'Justerad allokering kvv'!$B$1:$AF$1,0),FALSE)))</f>
        <v>0</v>
      </c>
      <c r="N409">
        <f>IF($B409=" ","",IF(ISERROR(1/VLOOKUP($B409,'Justerad allokering kvv'!$B$1:$AG$700,MATCH(N$1,'Justerad allokering kvv'!$B$1:$AF$1,0),FALSE)),VLOOKUP($B409,'Allokerad kvv'!$B$2:$AV$700,MATCH(N$1,'Allokerad kvv'!$B$1:$AV$1,0),FALSE),VLOOKUP($B409,'Justerad allokering kvv'!$B$1:$AG$700,MATCH(N$1,'Justerad allokering kvv'!$B$1:$AF$1,0),FALSE)))</f>
        <v>0</v>
      </c>
      <c r="O409">
        <f>IF($B409=" ","",IF(ISERROR(1/VLOOKUP($B409,'Justerad allokering kvv'!$B$1:$AG$700,MATCH(O$1,'Justerad allokering kvv'!$B$1:$AF$1,0),FALSE)),VLOOKUP($B409,'Allokerad kvv'!$B$2:$AV$700,MATCH(O$1,'Allokerad kvv'!$B$1:$AV$1,0),FALSE),VLOOKUP($B409,'Justerad allokering kvv'!$B$1:$AG$700,MATCH(O$1,'Justerad allokering kvv'!$B$1:$AF$1,0),FALSE)))</f>
        <v>0</v>
      </c>
      <c r="P409">
        <f>IF($B409=" ","",IF(ISERROR(1/VLOOKUP($B409,'Justerad allokering kvv'!$B$1:$AG$700,MATCH(P$1,'Justerad allokering kvv'!$B$1:$AF$1,0),FALSE)),VLOOKUP($B409,'Allokerad kvv'!$B$2:$AV$700,MATCH(P$1,'Allokerad kvv'!$B$1:$AV$1,0),FALSE),VLOOKUP($B409,'Justerad allokering kvv'!$B$1:$AG$700,MATCH(P$1,'Justerad allokering kvv'!$B$1:$AF$1,0),FALSE)))</f>
        <v>0</v>
      </c>
      <c r="Q409">
        <f>IF($B409=" ","",IF(ISERROR(1/VLOOKUP($B409,'Justerad allokering kvv'!$B$1:$AG$700,MATCH(Q$1,'Justerad allokering kvv'!$B$1:$AF$1,0),FALSE)),VLOOKUP($B409,'Allokerad kvv'!$B$2:$AV$700,MATCH(Q$1,'Allokerad kvv'!$B$1:$AV$1,0),FALSE),VLOOKUP($B409,'Justerad allokering kvv'!$B$1:$AG$700,MATCH(Q$1,'Justerad allokering kvv'!$B$1:$AF$1,0),FALSE)))</f>
        <v>0</v>
      </c>
      <c r="R409">
        <f>IF($B409=" ","",IF(ISERROR(1/VLOOKUP($B409,'Justerad allokering kvv'!$B$1:$AG$700,MATCH(R$1,'Justerad allokering kvv'!$B$1:$AF$1,0),FALSE)),VLOOKUP($B409,'Allokerad kvv'!$B$2:$AV$700,MATCH(R$1,'Allokerad kvv'!$B$1:$AV$1,0),FALSE),VLOOKUP($B409,'Justerad allokering kvv'!$B$1:$AG$700,MATCH(R$1,'Justerad allokering kvv'!$B$1:$AF$1,0),FALSE)))</f>
        <v>0</v>
      </c>
      <c r="S409">
        <f>IF($B409=" ","",IF(ISERROR(1/VLOOKUP($B409,'Justerad allokering kvv'!$B$1:$AG$700,MATCH(S$1,'Justerad allokering kvv'!$B$1:$AF$1,0),FALSE)),VLOOKUP($B409,'Allokerad kvv'!$B$2:$AV$700,MATCH(S$1,'Allokerad kvv'!$B$1:$AV$1,0),FALSE),VLOOKUP($B409,'Justerad allokering kvv'!$B$1:$AG$700,MATCH(S$1,'Justerad allokering kvv'!$B$1:$AF$1,0),FALSE)))</f>
        <v>0</v>
      </c>
      <c r="T409">
        <f>IF($B409=" ","",IF(ISERROR(1/VLOOKUP($B409,'Justerad allokering kvv'!$B$1:$AG$700,MATCH(T$1,'Justerad allokering kvv'!$B$1:$AF$1,0),FALSE)),VLOOKUP($B409,'Allokerad kvv'!$B$2:$AV$700,MATCH(T$1,'Allokerad kvv'!$B$1:$AV$1,0),FALSE),VLOOKUP($B409,'Justerad allokering kvv'!$B$1:$AG$700,MATCH(T$1,'Justerad allokering kvv'!$B$1:$AF$1,0),FALSE)))</f>
        <v>0</v>
      </c>
      <c r="U409">
        <f>IF($B409=" ","",IF(ISERROR(1/VLOOKUP($B409,'Justerad allokering kvv'!$B$1:$AG$700,MATCH(U$1,'Justerad allokering kvv'!$B$1:$AF$1,0),FALSE)),VLOOKUP($B409,'Allokerad kvv'!$B$2:$AV$700,MATCH(U$1,'Allokerad kvv'!$B$1:$AV$1,0),FALSE),VLOOKUP($B409,'Justerad allokering kvv'!$B$1:$AG$700,MATCH(U$1,'Justerad allokering kvv'!$B$1:$AF$1,0),FALSE)))</f>
        <v>0</v>
      </c>
      <c r="V409">
        <f>IF($B409=" ","",IF(ISERROR(1/VLOOKUP($B409,'Justerad allokering kvv'!$B$1:$AG$700,MATCH(V$1,'Justerad allokering kvv'!$B$1:$AF$1,0),FALSE)),VLOOKUP($B409,'Allokerad kvv'!$B$2:$AV$700,MATCH(V$1,'Allokerad kvv'!$B$1:$AV$1,0),FALSE),VLOOKUP($B409,'Justerad allokering kvv'!$B$1:$AG$700,MATCH(V$1,'Justerad allokering kvv'!$B$1:$AF$1,0),FALSE)))</f>
        <v>0</v>
      </c>
      <c r="W409">
        <f>IF($B409=" ","",IF(ISERROR(1/VLOOKUP($B409,'Justerad allokering kvv'!$B$1:$AG$700,MATCH(W$1,'Justerad allokering kvv'!$B$1:$AF$1,0),FALSE)),VLOOKUP($B409,'Allokerad kvv'!$B$2:$AV$700,MATCH(W$1,'Allokerad kvv'!$B$1:$AV$1,0),FALSE),VLOOKUP($B409,'Justerad allokering kvv'!$B$1:$AG$700,MATCH(W$1,'Justerad allokering kvv'!$B$1:$AF$1,0),FALSE)))</f>
        <v>0</v>
      </c>
      <c r="X409">
        <f>IF($B409=" ","",IF(ISERROR(1/VLOOKUP($B409,'Justerad allokering kvv'!$B$1:$AG$700,MATCH(X$1,'Justerad allokering kvv'!$B$1:$AF$1,0),FALSE)),VLOOKUP($B409,'Allokerad kvv'!$B$2:$AV$700,MATCH(X$1,'Allokerad kvv'!$B$1:$AV$1,0),FALSE),VLOOKUP($B409,'Justerad allokering kvv'!$B$1:$AG$700,MATCH(X$1,'Justerad allokering kvv'!$B$1:$AF$1,0),FALSE)))</f>
        <v>0</v>
      </c>
      <c r="Y409">
        <f>IF($B409=" ","",IF(ISERROR(1/VLOOKUP($B409,'Justerad allokering kvv'!$B$1:$AG$700,MATCH(Y$1,'Justerad allokering kvv'!$B$1:$AF$1,0),FALSE)),VLOOKUP($B409,'Allokerad kvv'!$B$2:$AV$700,MATCH(Y$1,'Allokerad kvv'!$B$1:$AV$1,0),FALSE),VLOOKUP($B409,'Justerad allokering kvv'!$B$1:$AG$700,MATCH(Y$1,'Justerad allokering kvv'!$B$1:$AF$1,0),FALSE)))</f>
        <v>0</v>
      </c>
      <c r="AB409">
        <f>IFERROR(VLOOKUP($B409,Kraftvärmeprod!$B$1:$AO$424,MATCH("Tillförd energi från rökgaskondensering (GWh)",Kraftvärmeprod!$B$1:$AG$1,0),FALSE)/1,0)</f>
        <v>0</v>
      </c>
      <c r="AE409" s="122">
        <f t="shared" si="24"/>
        <v>0</v>
      </c>
      <c r="AG409">
        <f t="shared" si="25"/>
        <v>0</v>
      </c>
      <c r="AH409">
        <f t="shared" si="26"/>
        <v>0</v>
      </c>
      <c r="AI409" t="str">
        <f>IF(AH409=0,"",AH409/VLOOKUP(B409,Kraftvärmeprod!$B$1:$BC$480,MATCH("Summa tillförd energi exklusive rökgaskondensering",Kraftvärmeprod!$B$1:$BC$1,0),FALSE))</f>
        <v/>
      </c>
      <c r="AK409">
        <f t="shared" si="27"/>
        <v>0</v>
      </c>
    </row>
    <row r="410" spans="1:37" x14ac:dyDescent="0.25">
      <c r="A410" s="2" t="s">
        <v>608</v>
      </c>
      <c r="B410" s="2" t="s">
        <v>610</v>
      </c>
      <c r="C410">
        <f>IF($B410=" ","",IF(ISERROR(1/VLOOKUP($B410,'Justerad allokering kvv'!$B$1:$AG$700,MATCH(C$1,'Justerad allokering kvv'!$B$1:$AF$1,0),FALSE)),VLOOKUP($B410,'Allokerad kvv'!$B$2:$AV$700,MATCH(C$1,'Allokerad kvv'!$B$1:$AV$1,0),FALSE),VLOOKUP($B410,'Justerad allokering kvv'!$B$1:$AG$700,MATCH(C$1,'Justerad allokering kvv'!$B$1:$AF$1,0),FALSE)))</f>
        <v>0</v>
      </c>
      <c r="D410">
        <f>IF($B410=" ","",IF(ISERROR(1/VLOOKUP($B410,'Justerad allokering kvv'!$B$1:$AG$700,MATCH(D$1,'Justerad allokering kvv'!$B$1:$AF$1,0),FALSE)),VLOOKUP($B410,'Allokerad kvv'!$B$2:$AV$700,MATCH(D$1,'Allokerad kvv'!$B$1:$AV$1,0),FALSE),VLOOKUP($B410,'Justerad allokering kvv'!$B$1:$AG$700,MATCH(D$1,'Justerad allokering kvv'!$B$1:$AF$1,0),FALSE)))</f>
        <v>0</v>
      </c>
      <c r="E410">
        <f>IF($B410=" ","",IF(ISERROR(1/VLOOKUP($B410,'Justerad allokering kvv'!$B$1:$AG$700,MATCH(E$1,'Justerad allokering kvv'!$B$1:$AF$1,0),FALSE)),VLOOKUP($B410,'Allokerad kvv'!$B$2:$AV$700,MATCH(E$1,'Allokerad kvv'!$B$1:$AV$1,0),FALSE),VLOOKUP($B410,'Justerad allokering kvv'!$B$1:$AG$700,MATCH(E$1,'Justerad allokering kvv'!$B$1:$AF$1,0),FALSE)))</f>
        <v>0</v>
      </c>
      <c r="F410">
        <f>IF($B410=" ","",IF(ISERROR(1/VLOOKUP($B410,'Justerad allokering kvv'!$B$1:$AG$700,MATCH(F$1,'Justerad allokering kvv'!$B$1:$AF$1,0),FALSE)),VLOOKUP($B410,'Allokerad kvv'!$B$2:$AV$700,MATCH(F$1,'Allokerad kvv'!$B$1:$AV$1,0),FALSE),VLOOKUP($B410,'Justerad allokering kvv'!$B$1:$AG$700,MATCH(F$1,'Justerad allokering kvv'!$B$1:$AF$1,0),FALSE)))</f>
        <v>0</v>
      </c>
      <c r="G410">
        <f>IF($B410=" ","",IF(ISERROR(1/VLOOKUP($B410,'Justerad allokering kvv'!$B$1:$AG$700,MATCH(G$1,'Justerad allokering kvv'!$B$1:$AF$1,0),FALSE)),VLOOKUP($B410,'Allokerad kvv'!$B$2:$AV$700,MATCH(G$1,'Allokerad kvv'!$B$1:$AV$1,0),FALSE),VLOOKUP($B410,'Justerad allokering kvv'!$B$1:$AG$700,MATCH(G$1,'Justerad allokering kvv'!$B$1:$AF$1,0),FALSE)))</f>
        <v>0</v>
      </c>
      <c r="H410">
        <f>IF($B410=" ","",IF(ISERROR(1/VLOOKUP($B410,'Justerad allokering kvv'!$B$1:$AG$700,MATCH(H$1,'Justerad allokering kvv'!$B$1:$AF$1,0),FALSE)),VLOOKUP($B410,'Allokerad kvv'!$B$2:$AV$700,MATCH(H$1,'Allokerad kvv'!$B$1:$AV$1,0),FALSE),VLOOKUP($B410,'Justerad allokering kvv'!$B$1:$AG$700,MATCH(H$1,'Justerad allokering kvv'!$B$1:$AF$1,0),FALSE)))</f>
        <v>0</v>
      </c>
      <c r="I410">
        <f>IF($B410=" ","",IF(ISERROR(1/VLOOKUP($B410,'Justerad allokering kvv'!$B$1:$AG$700,MATCH(I$1,'Justerad allokering kvv'!$B$1:$AF$1,0),FALSE)),VLOOKUP($B410,'Allokerad kvv'!$B$2:$AV$700,MATCH(I$1,'Allokerad kvv'!$B$1:$AV$1,0),FALSE),VLOOKUP($B410,'Justerad allokering kvv'!$B$1:$AG$700,MATCH(I$1,'Justerad allokering kvv'!$B$1:$AF$1,0),FALSE)))</f>
        <v>0</v>
      </c>
      <c r="J410">
        <f>IF($B410=" ","",IF(ISERROR(1/VLOOKUP($B410,'Justerad allokering kvv'!$B$1:$AG$700,MATCH(J$1,'Justerad allokering kvv'!$B$1:$AF$1,0),FALSE)),VLOOKUP($B410,'Allokerad kvv'!$B$2:$AV$700,MATCH(J$1,'Allokerad kvv'!$B$1:$AV$1,0),FALSE),VLOOKUP($B410,'Justerad allokering kvv'!$B$1:$AG$700,MATCH(J$1,'Justerad allokering kvv'!$B$1:$AF$1,0),FALSE)))</f>
        <v>0</v>
      </c>
      <c r="K410">
        <f>IF($B410=" ","",IF(ISERROR(1/VLOOKUP($B410,'Justerad allokering kvv'!$B$1:$AG$700,MATCH(K$1,'Justerad allokering kvv'!$B$1:$AF$1,0),FALSE)),VLOOKUP($B410,'Allokerad kvv'!$B$2:$AV$700,MATCH(K$1,'Allokerad kvv'!$B$1:$AV$1,0),FALSE),VLOOKUP($B410,'Justerad allokering kvv'!$B$1:$AG$700,MATCH(K$1,'Justerad allokering kvv'!$B$1:$AF$1,0),FALSE)))</f>
        <v>0</v>
      </c>
      <c r="L410">
        <f>IF($B410=" ","",IF(ISERROR(1/VLOOKUP($B410,'Justerad allokering kvv'!$B$1:$AG$700,MATCH(L$1,'Justerad allokering kvv'!$B$1:$AF$1,0),FALSE)),VLOOKUP($B410,'Allokerad kvv'!$B$2:$AV$700,MATCH(L$1,'Allokerad kvv'!$B$1:$AV$1,0),FALSE),VLOOKUP($B410,'Justerad allokering kvv'!$B$1:$AG$700,MATCH(L$1,'Justerad allokering kvv'!$B$1:$AF$1,0),FALSE)))</f>
        <v>0</v>
      </c>
      <c r="M410">
        <f>IF($B410=" ","",IF(ISERROR(1/VLOOKUP($B410,'Justerad allokering kvv'!$B$1:$AG$700,MATCH(M$1,'Justerad allokering kvv'!$B$1:$AF$1,0),FALSE)),VLOOKUP($B410,'Allokerad kvv'!$B$2:$AV$700,MATCH(M$1,'Allokerad kvv'!$B$1:$AV$1,0),FALSE),VLOOKUP($B410,'Justerad allokering kvv'!$B$1:$AG$700,MATCH(M$1,'Justerad allokering kvv'!$B$1:$AF$1,0),FALSE)))</f>
        <v>0</v>
      </c>
      <c r="N410">
        <f>IF($B410=" ","",IF(ISERROR(1/VLOOKUP($B410,'Justerad allokering kvv'!$B$1:$AG$700,MATCH(N$1,'Justerad allokering kvv'!$B$1:$AF$1,0),FALSE)),VLOOKUP($B410,'Allokerad kvv'!$B$2:$AV$700,MATCH(N$1,'Allokerad kvv'!$B$1:$AV$1,0),FALSE),VLOOKUP($B410,'Justerad allokering kvv'!$B$1:$AG$700,MATCH(N$1,'Justerad allokering kvv'!$B$1:$AF$1,0),FALSE)))</f>
        <v>0</v>
      </c>
      <c r="O410">
        <f>IF($B410=" ","",IF(ISERROR(1/VLOOKUP($B410,'Justerad allokering kvv'!$B$1:$AG$700,MATCH(O$1,'Justerad allokering kvv'!$B$1:$AF$1,0),FALSE)),VLOOKUP($B410,'Allokerad kvv'!$B$2:$AV$700,MATCH(O$1,'Allokerad kvv'!$B$1:$AV$1,0),FALSE),VLOOKUP($B410,'Justerad allokering kvv'!$B$1:$AG$700,MATCH(O$1,'Justerad allokering kvv'!$B$1:$AF$1,0),FALSE)))</f>
        <v>0</v>
      </c>
      <c r="P410">
        <f>IF($B410=" ","",IF(ISERROR(1/VLOOKUP($B410,'Justerad allokering kvv'!$B$1:$AG$700,MATCH(P$1,'Justerad allokering kvv'!$B$1:$AF$1,0),FALSE)),VLOOKUP($B410,'Allokerad kvv'!$B$2:$AV$700,MATCH(P$1,'Allokerad kvv'!$B$1:$AV$1,0),FALSE),VLOOKUP($B410,'Justerad allokering kvv'!$B$1:$AG$700,MATCH(P$1,'Justerad allokering kvv'!$B$1:$AF$1,0),FALSE)))</f>
        <v>0</v>
      </c>
      <c r="Q410">
        <f>IF($B410=" ","",IF(ISERROR(1/VLOOKUP($B410,'Justerad allokering kvv'!$B$1:$AG$700,MATCH(Q$1,'Justerad allokering kvv'!$B$1:$AF$1,0),FALSE)),VLOOKUP($B410,'Allokerad kvv'!$B$2:$AV$700,MATCH(Q$1,'Allokerad kvv'!$B$1:$AV$1,0),FALSE),VLOOKUP($B410,'Justerad allokering kvv'!$B$1:$AG$700,MATCH(Q$1,'Justerad allokering kvv'!$B$1:$AF$1,0),FALSE)))</f>
        <v>0</v>
      </c>
      <c r="R410">
        <f>IF($B410=" ","",IF(ISERROR(1/VLOOKUP($B410,'Justerad allokering kvv'!$B$1:$AG$700,MATCH(R$1,'Justerad allokering kvv'!$B$1:$AF$1,0),FALSE)),VLOOKUP($B410,'Allokerad kvv'!$B$2:$AV$700,MATCH(R$1,'Allokerad kvv'!$B$1:$AV$1,0),FALSE),VLOOKUP($B410,'Justerad allokering kvv'!$B$1:$AG$700,MATCH(R$1,'Justerad allokering kvv'!$B$1:$AF$1,0),FALSE)))</f>
        <v>0</v>
      </c>
      <c r="S410">
        <f>IF($B410=" ","",IF(ISERROR(1/VLOOKUP($B410,'Justerad allokering kvv'!$B$1:$AG$700,MATCH(S$1,'Justerad allokering kvv'!$B$1:$AF$1,0),FALSE)),VLOOKUP($B410,'Allokerad kvv'!$B$2:$AV$700,MATCH(S$1,'Allokerad kvv'!$B$1:$AV$1,0),FALSE),VLOOKUP($B410,'Justerad allokering kvv'!$B$1:$AG$700,MATCH(S$1,'Justerad allokering kvv'!$B$1:$AF$1,0),FALSE)))</f>
        <v>0</v>
      </c>
      <c r="T410">
        <f>IF($B410=" ","",IF(ISERROR(1/VLOOKUP($B410,'Justerad allokering kvv'!$B$1:$AG$700,MATCH(T$1,'Justerad allokering kvv'!$B$1:$AF$1,0),FALSE)),VLOOKUP($B410,'Allokerad kvv'!$B$2:$AV$700,MATCH(T$1,'Allokerad kvv'!$B$1:$AV$1,0),FALSE),VLOOKUP($B410,'Justerad allokering kvv'!$B$1:$AG$700,MATCH(T$1,'Justerad allokering kvv'!$B$1:$AF$1,0),FALSE)))</f>
        <v>0</v>
      </c>
      <c r="U410">
        <f>IF($B410=" ","",IF(ISERROR(1/VLOOKUP($B410,'Justerad allokering kvv'!$B$1:$AG$700,MATCH(U$1,'Justerad allokering kvv'!$B$1:$AF$1,0),FALSE)),VLOOKUP($B410,'Allokerad kvv'!$B$2:$AV$700,MATCH(U$1,'Allokerad kvv'!$B$1:$AV$1,0),FALSE),VLOOKUP($B410,'Justerad allokering kvv'!$B$1:$AG$700,MATCH(U$1,'Justerad allokering kvv'!$B$1:$AF$1,0),FALSE)))</f>
        <v>0</v>
      </c>
      <c r="V410">
        <f>IF($B410=" ","",IF(ISERROR(1/VLOOKUP($B410,'Justerad allokering kvv'!$B$1:$AG$700,MATCH(V$1,'Justerad allokering kvv'!$B$1:$AF$1,0),FALSE)),VLOOKUP($B410,'Allokerad kvv'!$B$2:$AV$700,MATCH(V$1,'Allokerad kvv'!$B$1:$AV$1,0),FALSE),VLOOKUP($B410,'Justerad allokering kvv'!$B$1:$AG$700,MATCH(V$1,'Justerad allokering kvv'!$B$1:$AF$1,0),FALSE)))</f>
        <v>0</v>
      </c>
      <c r="W410">
        <f>IF($B410=" ","",IF(ISERROR(1/VLOOKUP($B410,'Justerad allokering kvv'!$B$1:$AG$700,MATCH(W$1,'Justerad allokering kvv'!$B$1:$AF$1,0),FALSE)),VLOOKUP($B410,'Allokerad kvv'!$B$2:$AV$700,MATCH(W$1,'Allokerad kvv'!$B$1:$AV$1,0),FALSE),VLOOKUP($B410,'Justerad allokering kvv'!$B$1:$AG$700,MATCH(W$1,'Justerad allokering kvv'!$B$1:$AF$1,0),FALSE)))</f>
        <v>0</v>
      </c>
      <c r="X410">
        <f>IF($B410=" ","",IF(ISERROR(1/VLOOKUP($B410,'Justerad allokering kvv'!$B$1:$AG$700,MATCH(X$1,'Justerad allokering kvv'!$B$1:$AF$1,0),FALSE)),VLOOKUP($B410,'Allokerad kvv'!$B$2:$AV$700,MATCH(X$1,'Allokerad kvv'!$B$1:$AV$1,0),FALSE),VLOOKUP($B410,'Justerad allokering kvv'!$B$1:$AG$700,MATCH(X$1,'Justerad allokering kvv'!$B$1:$AF$1,0),FALSE)))</f>
        <v>0</v>
      </c>
      <c r="Y410">
        <f>IF($B410=" ","",IF(ISERROR(1/VLOOKUP($B410,'Justerad allokering kvv'!$B$1:$AG$700,MATCH(Y$1,'Justerad allokering kvv'!$B$1:$AF$1,0),FALSE)),VLOOKUP($B410,'Allokerad kvv'!$B$2:$AV$700,MATCH(Y$1,'Allokerad kvv'!$B$1:$AV$1,0),FALSE),VLOOKUP($B410,'Justerad allokering kvv'!$B$1:$AG$700,MATCH(Y$1,'Justerad allokering kvv'!$B$1:$AF$1,0),FALSE)))</f>
        <v>0</v>
      </c>
      <c r="AB410">
        <f>IFERROR(VLOOKUP($B410,Kraftvärmeprod!$B$1:$AO$424,MATCH("Tillförd energi från rökgaskondensering (GWh)",Kraftvärmeprod!$B$1:$AG$1,0),FALSE)/1,0)</f>
        <v>0</v>
      </c>
      <c r="AE410" s="122">
        <f t="shared" si="24"/>
        <v>0</v>
      </c>
      <c r="AG410">
        <f t="shared" si="25"/>
        <v>0</v>
      </c>
      <c r="AH410">
        <f t="shared" si="26"/>
        <v>0</v>
      </c>
      <c r="AI410" t="str">
        <f>IF(AH410=0,"",AH410/VLOOKUP(B410,Kraftvärmeprod!$B$1:$BC$480,MATCH("Summa tillförd energi exklusive rökgaskondensering",Kraftvärmeprod!$B$1:$BC$1,0),FALSE))</f>
        <v/>
      </c>
      <c r="AK410">
        <f t="shared" si="27"/>
        <v>0</v>
      </c>
    </row>
    <row r="411" spans="1:37" x14ac:dyDescent="0.25">
      <c r="A411" s="2" t="s">
        <v>608</v>
      </c>
      <c r="B411" s="2" t="s">
        <v>611</v>
      </c>
      <c r="C411">
        <f>IF($B411=" ","",IF(ISERROR(1/VLOOKUP($B411,'Justerad allokering kvv'!$B$1:$AG$700,MATCH(C$1,'Justerad allokering kvv'!$B$1:$AF$1,0),FALSE)),VLOOKUP($B411,'Allokerad kvv'!$B$2:$AV$700,MATCH(C$1,'Allokerad kvv'!$B$1:$AV$1,0),FALSE),VLOOKUP($B411,'Justerad allokering kvv'!$B$1:$AG$700,MATCH(C$1,'Justerad allokering kvv'!$B$1:$AF$1,0),FALSE)))</f>
        <v>0</v>
      </c>
      <c r="D411">
        <f>IF($B411=" ","",IF(ISERROR(1/VLOOKUP($B411,'Justerad allokering kvv'!$B$1:$AG$700,MATCH(D$1,'Justerad allokering kvv'!$B$1:$AF$1,0),FALSE)),VLOOKUP($B411,'Allokerad kvv'!$B$2:$AV$700,MATCH(D$1,'Allokerad kvv'!$B$1:$AV$1,0),FALSE),VLOOKUP($B411,'Justerad allokering kvv'!$B$1:$AG$700,MATCH(D$1,'Justerad allokering kvv'!$B$1:$AF$1,0),FALSE)))</f>
        <v>0</v>
      </c>
      <c r="E411">
        <f>IF($B411=" ","",IF(ISERROR(1/VLOOKUP($B411,'Justerad allokering kvv'!$B$1:$AG$700,MATCH(E$1,'Justerad allokering kvv'!$B$1:$AF$1,0),FALSE)),VLOOKUP($B411,'Allokerad kvv'!$B$2:$AV$700,MATCH(E$1,'Allokerad kvv'!$B$1:$AV$1,0),FALSE),VLOOKUP($B411,'Justerad allokering kvv'!$B$1:$AG$700,MATCH(E$1,'Justerad allokering kvv'!$B$1:$AF$1,0),FALSE)))</f>
        <v>0</v>
      </c>
      <c r="F411">
        <f>IF($B411=" ","",IF(ISERROR(1/VLOOKUP($B411,'Justerad allokering kvv'!$B$1:$AG$700,MATCH(F$1,'Justerad allokering kvv'!$B$1:$AF$1,0),FALSE)),VLOOKUP($B411,'Allokerad kvv'!$B$2:$AV$700,MATCH(F$1,'Allokerad kvv'!$B$1:$AV$1,0),FALSE),VLOOKUP($B411,'Justerad allokering kvv'!$B$1:$AG$700,MATCH(F$1,'Justerad allokering kvv'!$B$1:$AF$1,0),FALSE)))</f>
        <v>0</v>
      </c>
      <c r="G411">
        <f>IF($B411=" ","",IF(ISERROR(1/VLOOKUP($B411,'Justerad allokering kvv'!$B$1:$AG$700,MATCH(G$1,'Justerad allokering kvv'!$B$1:$AF$1,0),FALSE)),VLOOKUP($B411,'Allokerad kvv'!$B$2:$AV$700,MATCH(G$1,'Allokerad kvv'!$B$1:$AV$1,0),FALSE),VLOOKUP($B411,'Justerad allokering kvv'!$B$1:$AG$700,MATCH(G$1,'Justerad allokering kvv'!$B$1:$AF$1,0),FALSE)))</f>
        <v>0</v>
      </c>
      <c r="H411">
        <f>IF($B411=" ","",IF(ISERROR(1/VLOOKUP($B411,'Justerad allokering kvv'!$B$1:$AG$700,MATCH(H$1,'Justerad allokering kvv'!$B$1:$AF$1,0),FALSE)),VLOOKUP($B411,'Allokerad kvv'!$B$2:$AV$700,MATCH(H$1,'Allokerad kvv'!$B$1:$AV$1,0),FALSE),VLOOKUP($B411,'Justerad allokering kvv'!$B$1:$AG$700,MATCH(H$1,'Justerad allokering kvv'!$B$1:$AF$1,0),FALSE)))</f>
        <v>0</v>
      </c>
      <c r="I411">
        <f>IF($B411=" ","",IF(ISERROR(1/VLOOKUP($B411,'Justerad allokering kvv'!$B$1:$AG$700,MATCH(I$1,'Justerad allokering kvv'!$B$1:$AF$1,0),FALSE)),VLOOKUP($B411,'Allokerad kvv'!$B$2:$AV$700,MATCH(I$1,'Allokerad kvv'!$B$1:$AV$1,0),FALSE),VLOOKUP($B411,'Justerad allokering kvv'!$B$1:$AG$700,MATCH(I$1,'Justerad allokering kvv'!$B$1:$AF$1,0),FALSE)))</f>
        <v>0</v>
      </c>
      <c r="J411">
        <f>IF($B411=" ","",IF(ISERROR(1/VLOOKUP($B411,'Justerad allokering kvv'!$B$1:$AG$700,MATCH(J$1,'Justerad allokering kvv'!$B$1:$AF$1,0),FALSE)),VLOOKUP($B411,'Allokerad kvv'!$B$2:$AV$700,MATCH(J$1,'Allokerad kvv'!$B$1:$AV$1,0),FALSE),VLOOKUP($B411,'Justerad allokering kvv'!$B$1:$AG$700,MATCH(J$1,'Justerad allokering kvv'!$B$1:$AF$1,0),FALSE)))</f>
        <v>0</v>
      </c>
      <c r="K411">
        <f>IF($B411=" ","",IF(ISERROR(1/VLOOKUP($B411,'Justerad allokering kvv'!$B$1:$AG$700,MATCH(K$1,'Justerad allokering kvv'!$B$1:$AF$1,0),FALSE)),VLOOKUP($B411,'Allokerad kvv'!$B$2:$AV$700,MATCH(K$1,'Allokerad kvv'!$B$1:$AV$1,0),FALSE),VLOOKUP($B411,'Justerad allokering kvv'!$B$1:$AG$700,MATCH(K$1,'Justerad allokering kvv'!$B$1:$AF$1,0),FALSE)))</f>
        <v>0</v>
      </c>
      <c r="L411">
        <f>IF($B411=" ","",IF(ISERROR(1/VLOOKUP($B411,'Justerad allokering kvv'!$B$1:$AG$700,MATCH(L$1,'Justerad allokering kvv'!$B$1:$AF$1,0),FALSE)),VLOOKUP($B411,'Allokerad kvv'!$B$2:$AV$700,MATCH(L$1,'Allokerad kvv'!$B$1:$AV$1,0),FALSE),VLOOKUP($B411,'Justerad allokering kvv'!$B$1:$AG$700,MATCH(L$1,'Justerad allokering kvv'!$B$1:$AF$1,0),FALSE)))</f>
        <v>0</v>
      </c>
      <c r="M411">
        <f>IF($B411=" ","",IF(ISERROR(1/VLOOKUP($B411,'Justerad allokering kvv'!$B$1:$AG$700,MATCH(M$1,'Justerad allokering kvv'!$B$1:$AF$1,0),FALSE)),VLOOKUP($B411,'Allokerad kvv'!$B$2:$AV$700,MATCH(M$1,'Allokerad kvv'!$B$1:$AV$1,0),FALSE),VLOOKUP($B411,'Justerad allokering kvv'!$B$1:$AG$700,MATCH(M$1,'Justerad allokering kvv'!$B$1:$AF$1,0),FALSE)))</f>
        <v>0</v>
      </c>
      <c r="N411">
        <f>IF($B411=" ","",IF(ISERROR(1/VLOOKUP($B411,'Justerad allokering kvv'!$B$1:$AG$700,MATCH(N$1,'Justerad allokering kvv'!$B$1:$AF$1,0),FALSE)),VLOOKUP($B411,'Allokerad kvv'!$B$2:$AV$700,MATCH(N$1,'Allokerad kvv'!$B$1:$AV$1,0),FALSE),VLOOKUP($B411,'Justerad allokering kvv'!$B$1:$AG$700,MATCH(N$1,'Justerad allokering kvv'!$B$1:$AF$1,0),FALSE)))</f>
        <v>0</v>
      </c>
      <c r="O411">
        <f>IF($B411=" ","",IF(ISERROR(1/VLOOKUP($B411,'Justerad allokering kvv'!$B$1:$AG$700,MATCH(O$1,'Justerad allokering kvv'!$B$1:$AF$1,0),FALSE)),VLOOKUP($B411,'Allokerad kvv'!$B$2:$AV$700,MATCH(O$1,'Allokerad kvv'!$B$1:$AV$1,0),FALSE),VLOOKUP($B411,'Justerad allokering kvv'!$B$1:$AG$700,MATCH(O$1,'Justerad allokering kvv'!$B$1:$AF$1,0),FALSE)))</f>
        <v>0</v>
      </c>
      <c r="P411">
        <f>IF($B411=" ","",IF(ISERROR(1/VLOOKUP($B411,'Justerad allokering kvv'!$B$1:$AG$700,MATCH(P$1,'Justerad allokering kvv'!$B$1:$AF$1,0),FALSE)),VLOOKUP($B411,'Allokerad kvv'!$B$2:$AV$700,MATCH(P$1,'Allokerad kvv'!$B$1:$AV$1,0),FALSE),VLOOKUP($B411,'Justerad allokering kvv'!$B$1:$AG$700,MATCH(P$1,'Justerad allokering kvv'!$B$1:$AF$1,0),FALSE)))</f>
        <v>0</v>
      </c>
      <c r="Q411">
        <f>IF($B411=" ","",IF(ISERROR(1/VLOOKUP($B411,'Justerad allokering kvv'!$B$1:$AG$700,MATCH(Q$1,'Justerad allokering kvv'!$B$1:$AF$1,0),FALSE)),VLOOKUP($B411,'Allokerad kvv'!$B$2:$AV$700,MATCH(Q$1,'Allokerad kvv'!$B$1:$AV$1,0),FALSE),VLOOKUP($B411,'Justerad allokering kvv'!$B$1:$AG$700,MATCH(Q$1,'Justerad allokering kvv'!$B$1:$AF$1,0),FALSE)))</f>
        <v>0</v>
      </c>
      <c r="R411">
        <f>IF($B411=" ","",IF(ISERROR(1/VLOOKUP($B411,'Justerad allokering kvv'!$B$1:$AG$700,MATCH(R$1,'Justerad allokering kvv'!$B$1:$AF$1,0),FALSE)),VLOOKUP($B411,'Allokerad kvv'!$B$2:$AV$700,MATCH(R$1,'Allokerad kvv'!$B$1:$AV$1,0),FALSE),VLOOKUP($B411,'Justerad allokering kvv'!$B$1:$AG$700,MATCH(R$1,'Justerad allokering kvv'!$B$1:$AF$1,0),FALSE)))</f>
        <v>0</v>
      </c>
      <c r="S411">
        <f>IF($B411=" ","",IF(ISERROR(1/VLOOKUP($B411,'Justerad allokering kvv'!$B$1:$AG$700,MATCH(S$1,'Justerad allokering kvv'!$B$1:$AF$1,0),FALSE)),VLOOKUP($B411,'Allokerad kvv'!$B$2:$AV$700,MATCH(S$1,'Allokerad kvv'!$B$1:$AV$1,0),FALSE),VLOOKUP($B411,'Justerad allokering kvv'!$B$1:$AG$700,MATCH(S$1,'Justerad allokering kvv'!$B$1:$AF$1,0),FALSE)))</f>
        <v>0</v>
      </c>
      <c r="T411">
        <f>IF($B411=" ","",IF(ISERROR(1/VLOOKUP($B411,'Justerad allokering kvv'!$B$1:$AG$700,MATCH(T$1,'Justerad allokering kvv'!$B$1:$AF$1,0),FALSE)),VLOOKUP($B411,'Allokerad kvv'!$B$2:$AV$700,MATCH(T$1,'Allokerad kvv'!$B$1:$AV$1,0),FALSE),VLOOKUP($B411,'Justerad allokering kvv'!$B$1:$AG$700,MATCH(T$1,'Justerad allokering kvv'!$B$1:$AF$1,0),FALSE)))</f>
        <v>0</v>
      </c>
      <c r="U411">
        <f>IF($B411=" ","",IF(ISERROR(1/VLOOKUP($B411,'Justerad allokering kvv'!$B$1:$AG$700,MATCH(U$1,'Justerad allokering kvv'!$B$1:$AF$1,0),FALSE)),VLOOKUP($B411,'Allokerad kvv'!$B$2:$AV$700,MATCH(U$1,'Allokerad kvv'!$B$1:$AV$1,0),FALSE),VLOOKUP($B411,'Justerad allokering kvv'!$B$1:$AG$700,MATCH(U$1,'Justerad allokering kvv'!$B$1:$AF$1,0),FALSE)))</f>
        <v>0</v>
      </c>
      <c r="V411">
        <f>IF($B411=" ","",IF(ISERROR(1/VLOOKUP($B411,'Justerad allokering kvv'!$B$1:$AG$700,MATCH(V$1,'Justerad allokering kvv'!$B$1:$AF$1,0),FALSE)),VLOOKUP($B411,'Allokerad kvv'!$B$2:$AV$700,MATCH(V$1,'Allokerad kvv'!$B$1:$AV$1,0),FALSE),VLOOKUP($B411,'Justerad allokering kvv'!$B$1:$AG$700,MATCH(V$1,'Justerad allokering kvv'!$B$1:$AF$1,0),FALSE)))</f>
        <v>0</v>
      </c>
      <c r="W411">
        <f>IF($B411=" ","",IF(ISERROR(1/VLOOKUP($B411,'Justerad allokering kvv'!$B$1:$AG$700,MATCH(W$1,'Justerad allokering kvv'!$B$1:$AF$1,0),FALSE)),VLOOKUP($B411,'Allokerad kvv'!$B$2:$AV$700,MATCH(W$1,'Allokerad kvv'!$B$1:$AV$1,0),FALSE),VLOOKUP($B411,'Justerad allokering kvv'!$B$1:$AG$700,MATCH(W$1,'Justerad allokering kvv'!$B$1:$AF$1,0),FALSE)))</f>
        <v>0</v>
      </c>
      <c r="X411">
        <f>IF($B411=" ","",IF(ISERROR(1/VLOOKUP($B411,'Justerad allokering kvv'!$B$1:$AG$700,MATCH(X$1,'Justerad allokering kvv'!$B$1:$AF$1,0),FALSE)),VLOOKUP($B411,'Allokerad kvv'!$B$2:$AV$700,MATCH(X$1,'Allokerad kvv'!$B$1:$AV$1,0),FALSE),VLOOKUP($B411,'Justerad allokering kvv'!$B$1:$AG$700,MATCH(X$1,'Justerad allokering kvv'!$B$1:$AF$1,0),FALSE)))</f>
        <v>0</v>
      </c>
      <c r="Y411">
        <f>IF($B411=" ","",IF(ISERROR(1/VLOOKUP($B411,'Justerad allokering kvv'!$B$1:$AG$700,MATCH(Y$1,'Justerad allokering kvv'!$B$1:$AF$1,0),FALSE)),VLOOKUP($B411,'Allokerad kvv'!$B$2:$AV$700,MATCH(Y$1,'Allokerad kvv'!$B$1:$AV$1,0),FALSE),VLOOKUP($B411,'Justerad allokering kvv'!$B$1:$AG$700,MATCH(Y$1,'Justerad allokering kvv'!$B$1:$AF$1,0),FALSE)))</f>
        <v>0</v>
      </c>
      <c r="AB411">
        <f>IFERROR(VLOOKUP($B411,Kraftvärmeprod!$B$1:$AO$424,MATCH("Tillförd energi från rökgaskondensering (GWh)",Kraftvärmeprod!$B$1:$AG$1,0),FALSE)/1,0)</f>
        <v>0</v>
      </c>
      <c r="AE411" s="122">
        <f t="shared" si="24"/>
        <v>0</v>
      </c>
      <c r="AG411">
        <f t="shared" si="25"/>
        <v>0</v>
      </c>
      <c r="AH411">
        <f t="shared" si="26"/>
        <v>0</v>
      </c>
      <c r="AI411" t="str">
        <f>IF(AH411=0,"",AH411/VLOOKUP(B411,Kraftvärmeprod!$B$1:$BC$480,MATCH("Summa tillförd energi exklusive rökgaskondensering",Kraftvärmeprod!$B$1:$BC$1,0),FALSE))</f>
        <v/>
      </c>
      <c r="AK411">
        <f t="shared" si="27"/>
        <v>0</v>
      </c>
    </row>
    <row r="412" spans="1:37" x14ac:dyDescent="0.25">
      <c r="A412" s="2" t="s">
        <v>608</v>
      </c>
      <c r="B412" s="2" t="s">
        <v>612</v>
      </c>
      <c r="C412">
        <f>IF($B412=" ","",IF(ISERROR(1/VLOOKUP($B412,'Justerad allokering kvv'!$B$1:$AG$700,MATCH(C$1,'Justerad allokering kvv'!$B$1:$AF$1,0),FALSE)),VLOOKUP($B412,'Allokerad kvv'!$B$2:$AV$700,MATCH(C$1,'Allokerad kvv'!$B$1:$AV$1,0),FALSE),VLOOKUP($B412,'Justerad allokering kvv'!$B$1:$AG$700,MATCH(C$1,'Justerad allokering kvv'!$B$1:$AF$1,0),FALSE)))</f>
        <v>0</v>
      </c>
      <c r="D412">
        <f>IF($B412=" ","",IF(ISERROR(1/VLOOKUP($B412,'Justerad allokering kvv'!$B$1:$AG$700,MATCH(D$1,'Justerad allokering kvv'!$B$1:$AF$1,0),FALSE)),VLOOKUP($B412,'Allokerad kvv'!$B$2:$AV$700,MATCH(D$1,'Allokerad kvv'!$B$1:$AV$1,0),FALSE),VLOOKUP($B412,'Justerad allokering kvv'!$B$1:$AG$700,MATCH(D$1,'Justerad allokering kvv'!$B$1:$AF$1,0),FALSE)))</f>
        <v>0</v>
      </c>
      <c r="E412">
        <f>IF($B412=" ","",IF(ISERROR(1/VLOOKUP($B412,'Justerad allokering kvv'!$B$1:$AG$700,MATCH(E$1,'Justerad allokering kvv'!$B$1:$AF$1,0),FALSE)),VLOOKUP($B412,'Allokerad kvv'!$B$2:$AV$700,MATCH(E$1,'Allokerad kvv'!$B$1:$AV$1,0),FALSE),VLOOKUP($B412,'Justerad allokering kvv'!$B$1:$AG$700,MATCH(E$1,'Justerad allokering kvv'!$B$1:$AF$1,0),FALSE)))</f>
        <v>0</v>
      </c>
      <c r="F412">
        <f>IF($B412=" ","",IF(ISERROR(1/VLOOKUP($B412,'Justerad allokering kvv'!$B$1:$AG$700,MATCH(F$1,'Justerad allokering kvv'!$B$1:$AF$1,0),FALSE)),VLOOKUP($B412,'Allokerad kvv'!$B$2:$AV$700,MATCH(F$1,'Allokerad kvv'!$B$1:$AV$1,0),FALSE),VLOOKUP($B412,'Justerad allokering kvv'!$B$1:$AG$700,MATCH(F$1,'Justerad allokering kvv'!$B$1:$AF$1,0),FALSE)))</f>
        <v>0</v>
      </c>
      <c r="G412">
        <f>IF($B412=" ","",IF(ISERROR(1/VLOOKUP($B412,'Justerad allokering kvv'!$B$1:$AG$700,MATCH(G$1,'Justerad allokering kvv'!$B$1:$AF$1,0),FALSE)),VLOOKUP($B412,'Allokerad kvv'!$B$2:$AV$700,MATCH(G$1,'Allokerad kvv'!$B$1:$AV$1,0),FALSE),VLOOKUP($B412,'Justerad allokering kvv'!$B$1:$AG$700,MATCH(G$1,'Justerad allokering kvv'!$B$1:$AF$1,0),FALSE)))</f>
        <v>0</v>
      </c>
      <c r="H412">
        <f>IF($B412=" ","",IF(ISERROR(1/VLOOKUP($B412,'Justerad allokering kvv'!$B$1:$AG$700,MATCH(H$1,'Justerad allokering kvv'!$B$1:$AF$1,0),FALSE)),VLOOKUP($B412,'Allokerad kvv'!$B$2:$AV$700,MATCH(H$1,'Allokerad kvv'!$B$1:$AV$1,0),FALSE),VLOOKUP($B412,'Justerad allokering kvv'!$B$1:$AG$700,MATCH(H$1,'Justerad allokering kvv'!$B$1:$AF$1,0),FALSE)))</f>
        <v>0</v>
      </c>
      <c r="I412">
        <f>IF($B412=" ","",IF(ISERROR(1/VLOOKUP($B412,'Justerad allokering kvv'!$B$1:$AG$700,MATCH(I$1,'Justerad allokering kvv'!$B$1:$AF$1,0),FALSE)),VLOOKUP($B412,'Allokerad kvv'!$B$2:$AV$700,MATCH(I$1,'Allokerad kvv'!$B$1:$AV$1,0),FALSE),VLOOKUP($B412,'Justerad allokering kvv'!$B$1:$AG$700,MATCH(I$1,'Justerad allokering kvv'!$B$1:$AF$1,0),FALSE)))</f>
        <v>0</v>
      </c>
      <c r="J412">
        <f>IF($B412=" ","",IF(ISERROR(1/VLOOKUP($B412,'Justerad allokering kvv'!$B$1:$AG$700,MATCH(J$1,'Justerad allokering kvv'!$B$1:$AF$1,0),FALSE)),VLOOKUP($B412,'Allokerad kvv'!$B$2:$AV$700,MATCH(J$1,'Allokerad kvv'!$B$1:$AV$1,0),FALSE),VLOOKUP($B412,'Justerad allokering kvv'!$B$1:$AG$700,MATCH(J$1,'Justerad allokering kvv'!$B$1:$AF$1,0),FALSE)))</f>
        <v>0</v>
      </c>
      <c r="K412">
        <f>IF($B412=" ","",IF(ISERROR(1/VLOOKUP($B412,'Justerad allokering kvv'!$B$1:$AG$700,MATCH(K$1,'Justerad allokering kvv'!$B$1:$AF$1,0),FALSE)),VLOOKUP($B412,'Allokerad kvv'!$B$2:$AV$700,MATCH(K$1,'Allokerad kvv'!$B$1:$AV$1,0),FALSE),VLOOKUP($B412,'Justerad allokering kvv'!$B$1:$AG$700,MATCH(K$1,'Justerad allokering kvv'!$B$1:$AF$1,0),FALSE)))</f>
        <v>0</v>
      </c>
      <c r="L412">
        <f>IF($B412=" ","",IF(ISERROR(1/VLOOKUP($B412,'Justerad allokering kvv'!$B$1:$AG$700,MATCH(L$1,'Justerad allokering kvv'!$B$1:$AF$1,0),FALSE)),VLOOKUP($B412,'Allokerad kvv'!$B$2:$AV$700,MATCH(L$1,'Allokerad kvv'!$B$1:$AV$1,0),FALSE),VLOOKUP($B412,'Justerad allokering kvv'!$B$1:$AG$700,MATCH(L$1,'Justerad allokering kvv'!$B$1:$AF$1,0),FALSE)))</f>
        <v>0</v>
      </c>
      <c r="M412">
        <f>IF($B412=" ","",IF(ISERROR(1/VLOOKUP($B412,'Justerad allokering kvv'!$B$1:$AG$700,MATCH(M$1,'Justerad allokering kvv'!$B$1:$AF$1,0),FALSE)),VLOOKUP($B412,'Allokerad kvv'!$B$2:$AV$700,MATCH(M$1,'Allokerad kvv'!$B$1:$AV$1,0),FALSE),VLOOKUP($B412,'Justerad allokering kvv'!$B$1:$AG$700,MATCH(M$1,'Justerad allokering kvv'!$B$1:$AF$1,0),FALSE)))</f>
        <v>0</v>
      </c>
      <c r="N412">
        <f>IF($B412=" ","",IF(ISERROR(1/VLOOKUP($B412,'Justerad allokering kvv'!$B$1:$AG$700,MATCH(N$1,'Justerad allokering kvv'!$B$1:$AF$1,0),FALSE)),VLOOKUP($B412,'Allokerad kvv'!$B$2:$AV$700,MATCH(N$1,'Allokerad kvv'!$B$1:$AV$1,0),FALSE),VLOOKUP($B412,'Justerad allokering kvv'!$B$1:$AG$700,MATCH(N$1,'Justerad allokering kvv'!$B$1:$AF$1,0),FALSE)))</f>
        <v>0</v>
      </c>
      <c r="O412">
        <f>IF($B412=" ","",IF(ISERROR(1/VLOOKUP($B412,'Justerad allokering kvv'!$B$1:$AG$700,MATCH(O$1,'Justerad allokering kvv'!$B$1:$AF$1,0),FALSE)),VLOOKUP($B412,'Allokerad kvv'!$B$2:$AV$700,MATCH(O$1,'Allokerad kvv'!$B$1:$AV$1,0),FALSE),VLOOKUP($B412,'Justerad allokering kvv'!$B$1:$AG$700,MATCH(O$1,'Justerad allokering kvv'!$B$1:$AF$1,0),FALSE)))</f>
        <v>0</v>
      </c>
      <c r="P412">
        <f>IF($B412=" ","",IF(ISERROR(1/VLOOKUP($B412,'Justerad allokering kvv'!$B$1:$AG$700,MATCH(P$1,'Justerad allokering kvv'!$B$1:$AF$1,0),FALSE)),VLOOKUP($B412,'Allokerad kvv'!$B$2:$AV$700,MATCH(P$1,'Allokerad kvv'!$B$1:$AV$1,0),FALSE),VLOOKUP($B412,'Justerad allokering kvv'!$B$1:$AG$700,MATCH(P$1,'Justerad allokering kvv'!$B$1:$AF$1,0),FALSE)))</f>
        <v>0</v>
      </c>
      <c r="Q412">
        <f>IF($B412=" ","",IF(ISERROR(1/VLOOKUP($B412,'Justerad allokering kvv'!$B$1:$AG$700,MATCH(Q$1,'Justerad allokering kvv'!$B$1:$AF$1,0),FALSE)),VLOOKUP($B412,'Allokerad kvv'!$B$2:$AV$700,MATCH(Q$1,'Allokerad kvv'!$B$1:$AV$1,0),FALSE),VLOOKUP($B412,'Justerad allokering kvv'!$B$1:$AG$700,MATCH(Q$1,'Justerad allokering kvv'!$B$1:$AF$1,0),FALSE)))</f>
        <v>0</v>
      </c>
      <c r="R412">
        <f>IF($B412=" ","",IF(ISERROR(1/VLOOKUP($B412,'Justerad allokering kvv'!$B$1:$AG$700,MATCH(R$1,'Justerad allokering kvv'!$B$1:$AF$1,0),FALSE)),VLOOKUP($B412,'Allokerad kvv'!$B$2:$AV$700,MATCH(R$1,'Allokerad kvv'!$B$1:$AV$1,0),FALSE),VLOOKUP($B412,'Justerad allokering kvv'!$B$1:$AG$700,MATCH(R$1,'Justerad allokering kvv'!$B$1:$AF$1,0),FALSE)))</f>
        <v>0</v>
      </c>
      <c r="S412">
        <f>IF($B412=" ","",IF(ISERROR(1/VLOOKUP($B412,'Justerad allokering kvv'!$B$1:$AG$700,MATCH(S$1,'Justerad allokering kvv'!$B$1:$AF$1,0),FALSE)),VLOOKUP($B412,'Allokerad kvv'!$B$2:$AV$700,MATCH(S$1,'Allokerad kvv'!$B$1:$AV$1,0),FALSE),VLOOKUP($B412,'Justerad allokering kvv'!$B$1:$AG$700,MATCH(S$1,'Justerad allokering kvv'!$B$1:$AF$1,0),FALSE)))</f>
        <v>0</v>
      </c>
      <c r="T412">
        <f>IF($B412=" ","",IF(ISERROR(1/VLOOKUP($B412,'Justerad allokering kvv'!$B$1:$AG$700,MATCH(T$1,'Justerad allokering kvv'!$B$1:$AF$1,0),FALSE)),VLOOKUP($B412,'Allokerad kvv'!$B$2:$AV$700,MATCH(T$1,'Allokerad kvv'!$B$1:$AV$1,0),FALSE),VLOOKUP($B412,'Justerad allokering kvv'!$B$1:$AG$700,MATCH(T$1,'Justerad allokering kvv'!$B$1:$AF$1,0),FALSE)))</f>
        <v>0</v>
      </c>
      <c r="U412">
        <f>IF($B412=" ","",IF(ISERROR(1/VLOOKUP($B412,'Justerad allokering kvv'!$B$1:$AG$700,MATCH(U$1,'Justerad allokering kvv'!$B$1:$AF$1,0),FALSE)),VLOOKUP($B412,'Allokerad kvv'!$B$2:$AV$700,MATCH(U$1,'Allokerad kvv'!$B$1:$AV$1,0),FALSE),VLOOKUP($B412,'Justerad allokering kvv'!$B$1:$AG$700,MATCH(U$1,'Justerad allokering kvv'!$B$1:$AF$1,0),FALSE)))</f>
        <v>0</v>
      </c>
      <c r="V412">
        <f>IF($B412=" ","",IF(ISERROR(1/VLOOKUP($B412,'Justerad allokering kvv'!$B$1:$AG$700,MATCH(V$1,'Justerad allokering kvv'!$B$1:$AF$1,0),FALSE)),VLOOKUP($B412,'Allokerad kvv'!$B$2:$AV$700,MATCH(V$1,'Allokerad kvv'!$B$1:$AV$1,0),FALSE),VLOOKUP($B412,'Justerad allokering kvv'!$B$1:$AG$700,MATCH(V$1,'Justerad allokering kvv'!$B$1:$AF$1,0),FALSE)))</f>
        <v>0</v>
      </c>
      <c r="W412">
        <f>IF($B412=" ","",IF(ISERROR(1/VLOOKUP($B412,'Justerad allokering kvv'!$B$1:$AG$700,MATCH(W$1,'Justerad allokering kvv'!$B$1:$AF$1,0),FALSE)),VLOOKUP($B412,'Allokerad kvv'!$B$2:$AV$700,MATCH(W$1,'Allokerad kvv'!$B$1:$AV$1,0),FALSE),VLOOKUP($B412,'Justerad allokering kvv'!$B$1:$AG$700,MATCH(W$1,'Justerad allokering kvv'!$B$1:$AF$1,0),FALSE)))</f>
        <v>0</v>
      </c>
      <c r="X412">
        <f>IF($B412=" ","",IF(ISERROR(1/VLOOKUP($B412,'Justerad allokering kvv'!$B$1:$AG$700,MATCH(X$1,'Justerad allokering kvv'!$B$1:$AF$1,0),FALSE)),VLOOKUP($B412,'Allokerad kvv'!$B$2:$AV$700,MATCH(X$1,'Allokerad kvv'!$B$1:$AV$1,0),FALSE),VLOOKUP($B412,'Justerad allokering kvv'!$B$1:$AG$700,MATCH(X$1,'Justerad allokering kvv'!$B$1:$AF$1,0),FALSE)))</f>
        <v>0</v>
      </c>
      <c r="Y412">
        <f>IF($B412=" ","",IF(ISERROR(1/VLOOKUP($B412,'Justerad allokering kvv'!$B$1:$AG$700,MATCH(Y$1,'Justerad allokering kvv'!$B$1:$AF$1,0),FALSE)),VLOOKUP($B412,'Allokerad kvv'!$B$2:$AV$700,MATCH(Y$1,'Allokerad kvv'!$B$1:$AV$1,0),FALSE),VLOOKUP($B412,'Justerad allokering kvv'!$B$1:$AG$700,MATCH(Y$1,'Justerad allokering kvv'!$B$1:$AF$1,0),FALSE)))</f>
        <v>0</v>
      </c>
      <c r="AB412">
        <f>IFERROR(VLOOKUP($B412,Kraftvärmeprod!$B$1:$AO$424,MATCH("Tillförd energi från rökgaskondensering (GWh)",Kraftvärmeprod!$B$1:$AG$1,0),FALSE)/1,0)</f>
        <v>0</v>
      </c>
      <c r="AE412" s="122">
        <f t="shared" si="24"/>
        <v>0</v>
      </c>
      <c r="AG412">
        <f t="shared" si="25"/>
        <v>0</v>
      </c>
      <c r="AH412">
        <f t="shared" si="26"/>
        <v>0</v>
      </c>
      <c r="AI412" t="str">
        <f>IF(AH412=0,"",AH412/VLOOKUP(B412,Kraftvärmeprod!$B$1:$BC$480,MATCH("Summa tillförd energi exklusive rökgaskondensering",Kraftvärmeprod!$B$1:$BC$1,0),FALSE))</f>
        <v/>
      </c>
      <c r="AK412">
        <f t="shared" si="27"/>
        <v>0</v>
      </c>
    </row>
    <row r="413" spans="1:37" x14ac:dyDescent="0.25">
      <c r="A413" s="2" t="s">
        <v>608</v>
      </c>
      <c r="B413" s="2" t="s">
        <v>613</v>
      </c>
      <c r="C413">
        <f>IF($B413=" ","",IF(ISERROR(1/VLOOKUP($B413,'Justerad allokering kvv'!$B$1:$AG$700,MATCH(C$1,'Justerad allokering kvv'!$B$1:$AF$1,0),FALSE)),VLOOKUP($B413,'Allokerad kvv'!$B$2:$AV$700,MATCH(C$1,'Allokerad kvv'!$B$1:$AV$1,0),FALSE),VLOOKUP($B413,'Justerad allokering kvv'!$B$1:$AG$700,MATCH(C$1,'Justerad allokering kvv'!$B$1:$AF$1,0),FALSE)))</f>
        <v>0</v>
      </c>
      <c r="D413">
        <f>IF($B413=" ","",IF(ISERROR(1/VLOOKUP($B413,'Justerad allokering kvv'!$B$1:$AG$700,MATCH(D$1,'Justerad allokering kvv'!$B$1:$AF$1,0),FALSE)),VLOOKUP($B413,'Allokerad kvv'!$B$2:$AV$700,MATCH(D$1,'Allokerad kvv'!$B$1:$AV$1,0),FALSE),VLOOKUP($B413,'Justerad allokering kvv'!$B$1:$AG$700,MATCH(D$1,'Justerad allokering kvv'!$B$1:$AF$1,0),FALSE)))</f>
        <v>0</v>
      </c>
      <c r="E413">
        <f>IF($B413=" ","",IF(ISERROR(1/VLOOKUP($B413,'Justerad allokering kvv'!$B$1:$AG$700,MATCH(E$1,'Justerad allokering kvv'!$B$1:$AF$1,0),FALSE)),VLOOKUP($B413,'Allokerad kvv'!$B$2:$AV$700,MATCH(E$1,'Allokerad kvv'!$B$1:$AV$1,0),FALSE),VLOOKUP($B413,'Justerad allokering kvv'!$B$1:$AG$700,MATCH(E$1,'Justerad allokering kvv'!$B$1:$AF$1,0),FALSE)))</f>
        <v>0</v>
      </c>
      <c r="F413">
        <f>IF($B413=" ","",IF(ISERROR(1/VLOOKUP($B413,'Justerad allokering kvv'!$B$1:$AG$700,MATCH(F$1,'Justerad allokering kvv'!$B$1:$AF$1,0),FALSE)),VLOOKUP($B413,'Allokerad kvv'!$B$2:$AV$700,MATCH(F$1,'Allokerad kvv'!$B$1:$AV$1,0),FALSE),VLOOKUP($B413,'Justerad allokering kvv'!$B$1:$AG$700,MATCH(F$1,'Justerad allokering kvv'!$B$1:$AF$1,0),FALSE)))</f>
        <v>0</v>
      </c>
      <c r="G413">
        <f>IF($B413=" ","",IF(ISERROR(1/VLOOKUP($B413,'Justerad allokering kvv'!$B$1:$AG$700,MATCH(G$1,'Justerad allokering kvv'!$B$1:$AF$1,0),FALSE)),VLOOKUP($B413,'Allokerad kvv'!$B$2:$AV$700,MATCH(G$1,'Allokerad kvv'!$B$1:$AV$1,0),FALSE),VLOOKUP($B413,'Justerad allokering kvv'!$B$1:$AG$700,MATCH(G$1,'Justerad allokering kvv'!$B$1:$AF$1,0),FALSE)))</f>
        <v>0</v>
      </c>
      <c r="H413">
        <f>IF($B413=" ","",IF(ISERROR(1/VLOOKUP($B413,'Justerad allokering kvv'!$B$1:$AG$700,MATCH(H$1,'Justerad allokering kvv'!$B$1:$AF$1,0),FALSE)),VLOOKUP($B413,'Allokerad kvv'!$B$2:$AV$700,MATCH(H$1,'Allokerad kvv'!$B$1:$AV$1,0),FALSE),VLOOKUP($B413,'Justerad allokering kvv'!$B$1:$AG$700,MATCH(H$1,'Justerad allokering kvv'!$B$1:$AF$1,0),FALSE)))</f>
        <v>0</v>
      </c>
      <c r="I413">
        <f>IF($B413=" ","",IF(ISERROR(1/VLOOKUP($B413,'Justerad allokering kvv'!$B$1:$AG$700,MATCH(I$1,'Justerad allokering kvv'!$B$1:$AF$1,0),FALSE)),VLOOKUP($B413,'Allokerad kvv'!$B$2:$AV$700,MATCH(I$1,'Allokerad kvv'!$B$1:$AV$1,0),FALSE),VLOOKUP($B413,'Justerad allokering kvv'!$B$1:$AG$700,MATCH(I$1,'Justerad allokering kvv'!$B$1:$AF$1,0),FALSE)))</f>
        <v>0</v>
      </c>
      <c r="J413">
        <f>IF($B413=" ","",IF(ISERROR(1/VLOOKUP($B413,'Justerad allokering kvv'!$B$1:$AG$700,MATCH(J$1,'Justerad allokering kvv'!$B$1:$AF$1,0),FALSE)),VLOOKUP($B413,'Allokerad kvv'!$B$2:$AV$700,MATCH(J$1,'Allokerad kvv'!$B$1:$AV$1,0),FALSE),VLOOKUP($B413,'Justerad allokering kvv'!$B$1:$AG$700,MATCH(J$1,'Justerad allokering kvv'!$B$1:$AF$1,0),FALSE)))</f>
        <v>0</v>
      </c>
      <c r="K413">
        <f>IF($B413=" ","",IF(ISERROR(1/VLOOKUP($B413,'Justerad allokering kvv'!$B$1:$AG$700,MATCH(K$1,'Justerad allokering kvv'!$B$1:$AF$1,0),FALSE)),VLOOKUP($B413,'Allokerad kvv'!$B$2:$AV$700,MATCH(K$1,'Allokerad kvv'!$B$1:$AV$1,0),FALSE),VLOOKUP($B413,'Justerad allokering kvv'!$B$1:$AG$700,MATCH(K$1,'Justerad allokering kvv'!$B$1:$AF$1,0),FALSE)))</f>
        <v>0</v>
      </c>
      <c r="L413">
        <f>IF($B413=" ","",IF(ISERROR(1/VLOOKUP($B413,'Justerad allokering kvv'!$B$1:$AG$700,MATCH(L$1,'Justerad allokering kvv'!$B$1:$AF$1,0),FALSE)),VLOOKUP($B413,'Allokerad kvv'!$B$2:$AV$700,MATCH(L$1,'Allokerad kvv'!$B$1:$AV$1,0),FALSE),VLOOKUP($B413,'Justerad allokering kvv'!$B$1:$AG$700,MATCH(L$1,'Justerad allokering kvv'!$B$1:$AF$1,0),FALSE)))</f>
        <v>0</v>
      </c>
      <c r="M413">
        <f>IF($B413=" ","",IF(ISERROR(1/VLOOKUP($B413,'Justerad allokering kvv'!$B$1:$AG$700,MATCH(M$1,'Justerad allokering kvv'!$B$1:$AF$1,0),FALSE)),VLOOKUP($B413,'Allokerad kvv'!$B$2:$AV$700,MATCH(M$1,'Allokerad kvv'!$B$1:$AV$1,0),FALSE),VLOOKUP($B413,'Justerad allokering kvv'!$B$1:$AG$700,MATCH(M$1,'Justerad allokering kvv'!$B$1:$AF$1,0),FALSE)))</f>
        <v>0</v>
      </c>
      <c r="N413">
        <f>IF($B413=" ","",IF(ISERROR(1/VLOOKUP($B413,'Justerad allokering kvv'!$B$1:$AG$700,MATCH(N$1,'Justerad allokering kvv'!$B$1:$AF$1,0),FALSE)),VLOOKUP($B413,'Allokerad kvv'!$B$2:$AV$700,MATCH(N$1,'Allokerad kvv'!$B$1:$AV$1,0),FALSE),VLOOKUP($B413,'Justerad allokering kvv'!$B$1:$AG$700,MATCH(N$1,'Justerad allokering kvv'!$B$1:$AF$1,0),FALSE)))</f>
        <v>0</v>
      </c>
      <c r="O413">
        <f>IF($B413=" ","",IF(ISERROR(1/VLOOKUP($B413,'Justerad allokering kvv'!$B$1:$AG$700,MATCH(O$1,'Justerad allokering kvv'!$B$1:$AF$1,0),FALSE)),VLOOKUP($B413,'Allokerad kvv'!$B$2:$AV$700,MATCH(O$1,'Allokerad kvv'!$B$1:$AV$1,0),FALSE),VLOOKUP($B413,'Justerad allokering kvv'!$B$1:$AG$700,MATCH(O$1,'Justerad allokering kvv'!$B$1:$AF$1,0),FALSE)))</f>
        <v>0</v>
      </c>
      <c r="P413">
        <f>IF($B413=" ","",IF(ISERROR(1/VLOOKUP($B413,'Justerad allokering kvv'!$B$1:$AG$700,MATCH(P$1,'Justerad allokering kvv'!$B$1:$AF$1,0),FALSE)),VLOOKUP($B413,'Allokerad kvv'!$B$2:$AV$700,MATCH(P$1,'Allokerad kvv'!$B$1:$AV$1,0),FALSE),VLOOKUP($B413,'Justerad allokering kvv'!$B$1:$AG$700,MATCH(P$1,'Justerad allokering kvv'!$B$1:$AF$1,0),FALSE)))</f>
        <v>0</v>
      </c>
      <c r="Q413">
        <f>IF($B413=" ","",IF(ISERROR(1/VLOOKUP($B413,'Justerad allokering kvv'!$B$1:$AG$700,MATCH(Q$1,'Justerad allokering kvv'!$B$1:$AF$1,0),FALSE)),VLOOKUP($B413,'Allokerad kvv'!$B$2:$AV$700,MATCH(Q$1,'Allokerad kvv'!$B$1:$AV$1,0),FALSE),VLOOKUP($B413,'Justerad allokering kvv'!$B$1:$AG$700,MATCH(Q$1,'Justerad allokering kvv'!$B$1:$AF$1,0),FALSE)))</f>
        <v>0</v>
      </c>
      <c r="R413">
        <f>IF($B413=" ","",IF(ISERROR(1/VLOOKUP($B413,'Justerad allokering kvv'!$B$1:$AG$700,MATCH(R$1,'Justerad allokering kvv'!$B$1:$AF$1,0),FALSE)),VLOOKUP($B413,'Allokerad kvv'!$B$2:$AV$700,MATCH(R$1,'Allokerad kvv'!$B$1:$AV$1,0),FALSE),VLOOKUP($B413,'Justerad allokering kvv'!$B$1:$AG$700,MATCH(R$1,'Justerad allokering kvv'!$B$1:$AF$1,0),FALSE)))</f>
        <v>0</v>
      </c>
      <c r="S413">
        <f>IF($B413=" ","",IF(ISERROR(1/VLOOKUP($B413,'Justerad allokering kvv'!$B$1:$AG$700,MATCH(S$1,'Justerad allokering kvv'!$B$1:$AF$1,0),FALSE)),VLOOKUP($B413,'Allokerad kvv'!$B$2:$AV$700,MATCH(S$1,'Allokerad kvv'!$B$1:$AV$1,0),FALSE),VLOOKUP($B413,'Justerad allokering kvv'!$B$1:$AG$700,MATCH(S$1,'Justerad allokering kvv'!$B$1:$AF$1,0),FALSE)))</f>
        <v>0</v>
      </c>
      <c r="T413">
        <f>IF($B413=" ","",IF(ISERROR(1/VLOOKUP($B413,'Justerad allokering kvv'!$B$1:$AG$700,MATCH(T$1,'Justerad allokering kvv'!$B$1:$AF$1,0),FALSE)),VLOOKUP($B413,'Allokerad kvv'!$B$2:$AV$700,MATCH(T$1,'Allokerad kvv'!$B$1:$AV$1,0),FALSE),VLOOKUP($B413,'Justerad allokering kvv'!$B$1:$AG$700,MATCH(T$1,'Justerad allokering kvv'!$B$1:$AF$1,0),FALSE)))</f>
        <v>0</v>
      </c>
      <c r="U413">
        <f>IF($B413=" ","",IF(ISERROR(1/VLOOKUP($B413,'Justerad allokering kvv'!$B$1:$AG$700,MATCH(U$1,'Justerad allokering kvv'!$B$1:$AF$1,0),FALSE)),VLOOKUP($B413,'Allokerad kvv'!$B$2:$AV$700,MATCH(U$1,'Allokerad kvv'!$B$1:$AV$1,0),FALSE),VLOOKUP($B413,'Justerad allokering kvv'!$B$1:$AG$700,MATCH(U$1,'Justerad allokering kvv'!$B$1:$AF$1,0),FALSE)))</f>
        <v>0</v>
      </c>
      <c r="V413">
        <f>IF($B413=" ","",IF(ISERROR(1/VLOOKUP($B413,'Justerad allokering kvv'!$B$1:$AG$700,MATCH(V$1,'Justerad allokering kvv'!$B$1:$AF$1,0),FALSE)),VLOOKUP($B413,'Allokerad kvv'!$B$2:$AV$700,MATCH(V$1,'Allokerad kvv'!$B$1:$AV$1,0),FALSE),VLOOKUP($B413,'Justerad allokering kvv'!$B$1:$AG$700,MATCH(V$1,'Justerad allokering kvv'!$B$1:$AF$1,0),FALSE)))</f>
        <v>0</v>
      </c>
      <c r="W413">
        <f>IF($B413=" ","",IF(ISERROR(1/VLOOKUP($B413,'Justerad allokering kvv'!$B$1:$AG$700,MATCH(W$1,'Justerad allokering kvv'!$B$1:$AF$1,0),FALSE)),VLOOKUP($B413,'Allokerad kvv'!$B$2:$AV$700,MATCH(W$1,'Allokerad kvv'!$B$1:$AV$1,0),FALSE),VLOOKUP($B413,'Justerad allokering kvv'!$B$1:$AG$700,MATCH(W$1,'Justerad allokering kvv'!$B$1:$AF$1,0),FALSE)))</f>
        <v>0</v>
      </c>
      <c r="X413">
        <f>IF($B413=" ","",IF(ISERROR(1/VLOOKUP($B413,'Justerad allokering kvv'!$B$1:$AG$700,MATCH(X$1,'Justerad allokering kvv'!$B$1:$AF$1,0),FALSE)),VLOOKUP($B413,'Allokerad kvv'!$B$2:$AV$700,MATCH(X$1,'Allokerad kvv'!$B$1:$AV$1,0),FALSE),VLOOKUP($B413,'Justerad allokering kvv'!$B$1:$AG$700,MATCH(X$1,'Justerad allokering kvv'!$B$1:$AF$1,0),FALSE)))</f>
        <v>0</v>
      </c>
      <c r="Y413">
        <f>IF($B413=" ","",IF(ISERROR(1/VLOOKUP($B413,'Justerad allokering kvv'!$B$1:$AG$700,MATCH(Y$1,'Justerad allokering kvv'!$B$1:$AF$1,0),FALSE)),VLOOKUP($B413,'Allokerad kvv'!$B$2:$AV$700,MATCH(Y$1,'Allokerad kvv'!$B$1:$AV$1,0),FALSE),VLOOKUP($B413,'Justerad allokering kvv'!$B$1:$AG$700,MATCH(Y$1,'Justerad allokering kvv'!$B$1:$AF$1,0),FALSE)))</f>
        <v>0</v>
      </c>
      <c r="AB413">
        <f>IFERROR(VLOOKUP($B413,Kraftvärmeprod!$B$1:$AO$424,MATCH("Tillförd energi från rökgaskondensering (GWh)",Kraftvärmeprod!$B$1:$AG$1,0),FALSE)/1,0)</f>
        <v>0</v>
      </c>
      <c r="AE413" s="122">
        <f t="shared" si="24"/>
        <v>0</v>
      </c>
      <c r="AG413">
        <f t="shared" si="25"/>
        <v>0</v>
      </c>
      <c r="AH413">
        <f t="shared" si="26"/>
        <v>0</v>
      </c>
      <c r="AI413" t="str">
        <f>IF(AH413=0,"",AH413/VLOOKUP(B413,Kraftvärmeprod!$B$1:$BC$480,MATCH("Summa tillförd energi exklusive rökgaskondensering",Kraftvärmeprod!$B$1:$BC$1,0),FALSE))</f>
        <v/>
      </c>
      <c r="AK413">
        <f t="shared" si="27"/>
        <v>0</v>
      </c>
    </row>
    <row r="414" spans="1:37" x14ac:dyDescent="0.25">
      <c r="A414" s="2" t="s">
        <v>608</v>
      </c>
      <c r="B414" s="2" t="s">
        <v>614</v>
      </c>
      <c r="C414">
        <f>IF($B414=" ","",IF(ISERROR(1/VLOOKUP($B414,'Justerad allokering kvv'!$B$1:$AG$700,MATCH(C$1,'Justerad allokering kvv'!$B$1:$AF$1,0),FALSE)),VLOOKUP($B414,'Allokerad kvv'!$B$2:$AV$700,MATCH(C$1,'Allokerad kvv'!$B$1:$AV$1,0),FALSE),VLOOKUP($B414,'Justerad allokering kvv'!$B$1:$AG$700,MATCH(C$1,'Justerad allokering kvv'!$B$1:$AF$1,0),FALSE)))</f>
        <v>0</v>
      </c>
      <c r="D414">
        <f>IF($B414=" ","",IF(ISERROR(1/VLOOKUP($B414,'Justerad allokering kvv'!$B$1:$AG$700,MATCH(D$1,'Justerad allokering kvv'!$B$1:$AF$1,0),FALSE)),VLOOKUP($B414,'Allokerad kvv'!$B$2:$AV$700,MATCH(D$1,'Allokerad kvv'!$B$1:$AV$1,0),FALSE),VLOOKUP($B414,'Justerad allokering kvv'!$B$1:$AG$700,MATCH(D$1,'Justerad allokering kvv'!$B$1:$AF$1,0),FALSE)))</f>
        <v>3.9853399999999999</v>
      </c>
      <c r="E414">
        <f>IF($B414=" ","",IF(ISERROR(1/VLOOKUP($B414,'Justerad allokering kvv'!$B$1:$AG$700,MATCH(E$1,'Justerad allokering kvv'!$B$1:$AF$1,0),FALSE)),VLOOKUP($B414,'Allokerad kvv'!$B$2:$AV$700,MATCH(E$1,'Allokerad kvv'!$B$1:$AV$1,0),FALSE),VLOOKUP($B414,'Justerad allokering kvv'!$B$1:$AG$700,MATCH(E$1,'Justerad allokering kvv'!$B$1:$AF$1,0),FALSE)))</f>
        <v>95.316400000000002</v>
      </c>
      <c r="F414">
        <f>IF($B414=" ","",IF(ISERROR(1/VLOOKUP($B414,'Justerad allokering kvv'!$B$1:$AG$700,MATCH(F$1,'Justerad allokering kvv'!$B$1:$AF$1,0),FALSE)),VLOOKUP($B414,'Allokerad kvv'!$B$2:$AV$700,MATCH(F$1,'Allokerad kvv'!$B$1:$AV$1,0),FALSE),VLOOKUP($B414,'Justerad allokering kvv'!$B$1:$AG$700,MATCH(F$1,'Justerad allokering kvv'!$B$1:$AF$1,0),FALSE)))</f>
        <v>0</v>
      </c>
      <c r="G414">
        <f>IF($B414=" ","",IF(ISERROR(1/VLOOKUP($B414,'Justerad allokering kvv'!$B$1:$AG$700,MATCH(G$1,'Justerad allokering kvv'!$B$1:$AF$1,0),FALSE)),VLOOKUP($B414,'Allokerad kvv'!$B$2:$AV$700,MATCH(G$1,'Allokerad kvv'!$B$1:$AV$1,0),FALSE),VLOOKUP($B414,'Justerad allokering kvv'!$B$1:$AG$700,MATCH(G$1,'Justerad allokering kvv'!$B$1:$AF$1,0),FALSE)))</f>
        <v>0</v>
      </c>
      <c r="H414">
        <f>IF($B414=" ","",IF(ISERROR(1/VLOOKUP($B414,'Justerad allokering kvv'!$B$1:$AG$700,MATCH(H$1,'Justerad allokering kvv'!$B$1:$AF$1,0),FALSE)),VLOOKUP($B414,'Allokerad kvv'!$B$2:$AV$700,MATCH(H$1,'Allokerad kvv'!$B$1:$AV$1,0),FALSE),VLOOKUP($B414,'Justerad allokering kvv'!$B$1:$AG$700,MATCH(H$1,'Justerad allokering kvv'!$B$1:$AF$1,0),FALSE)))</f>
        <v>0</v>
      </c>
      <c r="I414">
        <f>IF($B414=" ","",IF(ISERROR(1/VLOOKUP($B414,'Justerad allokering kvv'!$B$1:$AG$700,MATCH(I$1,'Justerad allokering kvv'!$B$1:$AF$1,0),FALSE)),VLOOKUP($B414,'Allokerad kvv'!$B$2:$AV$700,MATCH(I$1,'Allokerad kvv'!$B$1:$AV$1,0),FALSE),VLOOKUP($B414,'Justerad allokering kvv'!$B$1:$AG$700,MATCH(I$1,'Justerad allokering kvv'!$B$1:$AF$1,0),FALSE)))</f>
        <v>6.8188899999999997</v>
      </c>
      <c r="J414">
        <f>IF($B414=" ","",IF(ISERROR(1/VLOOKUP($B414,'Justerad allokering kvv'!$B$1:$AG$700,MATCH(J$1,'Justerad allokering kvv'!$B$1:$AF$1,0),FALSE)),VLOOKUP($B414,'Allokerad kvv'!$B$2:$AV$700,MATCH(J$1,'Allokerad kvv'!$B$1:$AV$1,0),FALSE),VLOOKUP($B414,'Justerad allokering kvv'!$B$1:$AG$700,MATCH(J$1,'Justerad allokering kvv'!$B$1:$AF$1,0),FALSE)))</f>
        <v>25.668399999999998</v>
      </c>
      <c r="K414">
        <f>IF($B414=" ","",IF(ISERROR(1/VLOOKUP($B414,'Justerad allokering kvv'!$B$1:$AG$700,MATCH(K$1,'Justerad allokering kvv'!$B$1:$AF$1,0),FALSE)),VLOOKUP($B414,'Allokerad kvv'!$B$2:$AV$700,MATCH(K$1,'Allokerad kvv'!$B$1:$AV$1,0),FALSE),VLOOKUP($B414,'Justerad allokering kvv'!$B$1:$AG$700,MATCH(K$1,'Justerad allokering kvv'!$B$1:$AF$1,0),FALSE)))</f>
        <v>0</v>
      </c>
      <c r="L414">
        <f>IF($B414=" ","",IF(ISERROR(1/VLOOKUP($B414,'Justerad allokering kvv'!$B$1:$AG$700,MATCH(L$1,'Justerad allokering kvv'!$B$1:$AF$1,0),FALSE)),VLOOKUP($B414,'Allokerad kvv'!$B$2:$AV$700,MATCH(L$1,'Allokerad kvv'!$B$1:$AV$1,0),FALSE),VLOOKUP($B414,'Justerad allokering kvv'!$B$1:$AG$700,MATCH(L$1,'Justerad allokering kvv'!$B$1:$AF$1,0),FALSE)))</f>
        <v>0</v>
      </c>
      <c r="M414">
        <f>IF($B414=" ","",IF(ISERROR(1/VLOOKUP($B414,'Justerad allokering kvv'!$B$1:$AG$700,MATCH(M$1,'Justerad allokering kvv'!$B$1:$AF$1,0),FALSE)),VLOOKUP($B414,'Allokerad kvv'!$B$2:$AV$700,MATCH(M$1,'Allokerad kvv'!$B$1:$AV$1,0),FALSE),VLOOKUP($B414,'Justerad allokering kvv'!$B$1:$AG$700,MATCH(M$1,'Justerad allokering kvv'!$B$1:$AF$1,0),FALSE)))</f>
        <v>42.185000000000002</v>
      </c>
      <c r="N414">
        <f>IF($B414=" ","",IF(ISERROR(1/VLOOKUP($B414,'Justerad allokering kvv'!$B$1:$AG$700,MATCH(N$1,'Justerad allokering kvv'!$B$1:$AF$1,0),FALSE)),VLOOKUP($B414,'Allokerad kvv'!$B$2:$AV$700,MATCH(N$1,'Allokerad kvv'!$B$1:$AV$1,0),FALSE),VLOOKUP($B414,'Justerad allokering kvv'!$B$1:$AG$700,MATCH(N$1,'Justerad allokering kvv'!$B$1:$AF$1,0),FALSE)))</f>
        <v>17.250299999999999</v>
      </c>
      <c r="O414">
        <f>IF($B414=" ","",IF(ISERROR(1/VLOOKUP($B414,'Justerad allokering kvv'!$B$1:$AG$700,MATCH(O$1,'Justerad allokering kvv'!$B$1:$AF$1,0),FALSE)),VLOOKUP($B414,'Allokerad kvv'!$B$2:$AV$700,MATCH(O$1,'Allokerad kvv'!$B$1:$AV$1,0),FALSE),VLOOKUP($B414,'Justerad allokering kvv'!$B$1:$AG$700,MATCH(O$1,'Justerad allokering kvv'!$B$1:$AF$1,0),FALSE)))</f>
        <v>0</v>
      </c>
      <c r="P414">
        <f>IF($B414=" ","",IF(ISERROR(1/VLOOKUP($B414,'Justerad allokering kvv'!$B$1:$AG$700,MATCH(P$1,'Justerad allokering kvv'!$B$1:$AF$1,0),FALSE)),VLOOKUP($B414,'Allokerad kvv'!$B$2:$AV$700,MATCH(P$1,'Allokerad kvv'!$B$1:$AV$1,0),FALSE),VLOOKUP($B414,'Justerad allokering kvv'!$B$1:$AG$700,MATCH(P$1,'Justerad allokering kvv'!$B$1:$AF$1,0),FALSE)))</f>
        <v>0</v>
      </c>
      <c r="Q414">
        <f>IF($B414=" ","",IF(ISERROR(1/VLOOKUP($B414,'Justerad allokering kvv'!$B$1:$AG$700,MATCH(Q$1,'Justerad allokering kvv'!$B$1:$AF$1,0),FALSE)),VLOOKUP($B414,'Allokerad kvv'!$B$2:$AV$700,MATCH(Q$1,'Allokerad kvv'!$B$1:$AV$1,0),FALSE),VLOOKUP($B414,'Justerad allokering kvv'!$B$1:$AG$700,MATCH(Q$1,'Justerad allokering kvv'!$B$1:$AF$1,0),FALSE)))</f>
        <v>27.6921</v>
      </c>
      <c r="R414">
        <f>IF($B414=" ","",IF(ISERROR(1/VLOOKUP($B414,'Justerad allokering kvv'!$B$1:$AG$700,MATCH(R$1,'Justerad allokering kvv'!$B$1:$AF$1,0),FALSE)),VLOOKUP($B414,'Allokerad kvv'!$B$2:$AV$700,MATCH(R$1,'Allokerad kvv'!$B$1:$AV$1,0),FALSE),VLOOKUP($B414,'Justerad allokering kvv'!$B$1:$AG$700,MATCH(R$1,'Justerad allokering kvv'!$B$1:$AF$1,0),FALSE)))</f>
        <v>9.5415600000000005</v>
      </c>
      <c r="S414">
        <f>IF($B414=" ","",IF(ISERROR(1/VLOOKUP($B414,'Justerad allokering kvv'!$B$1:$AG$700,MATCH(S$1,'Justerad allokering kvv'!$B$1:$AF$1,0),FALSE)),VLOOKUP($B414,'Allokerad kvv'!$B$2:$AV$700,MATCH(S$1,'Allokerad kvv'!$B$1:$AV$1,0),FALSE),VLOOKUP($B414,'Justerad allokering kvv'!$B$1:$AG$700,MATCH(S$1,'Justerad allokering kvv'!$B$1:$AF$1,0),FALSE)))</f>
        <v>0</v>
      </c>
      <c r="T414">
        <f>IF($B414=" ","",IF(ISERROR(1/VLOOKUP($B414,'Justerad allokering kvv'!$B$1:$AG$700,MATCH(T$1,'Justerad allokering kvv'!$B$1:$AF$1,0),FALSE)),VLOOKUP($B414,'Allokerad kvv'!$B$2:$AV$700,MATCH(T$1,'Allokerad kvv'!$B$1:$AV$1,0),FALSE),VLOOKUP($B414,'Justerad allokering kvv'!$B$1:$AG$700,MATCH(T$1,'Justerad allokering kvv'!$B$1:$AF$1,0),FALSE)))</f>
        <v>0</v>
      </c>
      <c r="U414">
        <f>IF($B414=" ","",IF(ISERROR(1/VLOOKUP($B414,'Justerad allokering kvv'!$B$1:$AG$700,MATCH(U$1,'Justerad allokering kvv'!$B$1:$AF$1,0),FALSE)),VLOOKUP($B414,'Allokerad kvv'!$B$2:$AV$700,MATCH(U$1,'Allokerad kvv'!$B$1:$AV$1,0),FALSE),VLOOKUP($B414,'Justerad allokering kvv'!$B$1:$AG$700,MATCH(U$1,'Justerad allokering kvv'!$B$1:$AF$1,0),FALSE)))</f>
        <v>0</v>
      </c>
      <c r="V414">
        <f>IF($B414=" ","",IF(ISERROR(1/VLOOKUP($B414,'Justerad allokering kvv'!$B$1:$AG$700,MATCH(V$1,'Justerad allokering kvv'!$B$1:$AF$1,0),FALSE)),VLOOKUP($B414,'Allokerad kvv'!$B$2:$AV$700,MATCH(V$1,'Allokerad kvv'!$B$1:$AV$1,0),FALSE),VLOOKUP($B414,'Justerad allokering kvv'!$B$1:$AG$700,MATCH(V$1,'Justerad allokering kvv'!$B$1:$AF$1,0),FALSE)))</f>
        <v>0</v>
      </c>
      <c r="W414">
        <f>IF($B414=" ","",IF(ISERROR(1/VLOOKUP($B414,'Justerad allokering kvv'!$B$1:$AG$700,MATCH(W$1,'Justerad allokering kvv'!$B$1:$AF$1,0),FALSE)),VLOOKUP($B414,'Allokerad kvv'!$B$2:$AV$700,MATCH(W$1,'Allokerad kvv'!$B$1:$AV$1,0),FALSE),VLOOKUP($B414,'Justerad allokering kvv'!$B$1:$AG$700,MATCH(W$1,'Justerad allokering kvv'!$B$1:$AF$1,0),FALSE)))</f>
        <v>0</v>
      </c>
      <c r="X414">
        <f>IF($B414=" ","",IF(ISERROR(1/VLOOKUP($B414,'Justerad allokering kvv'!$B$1:$AG$700,MATCH(X$1,'Justerad allokering kvv'!$B$1:$AF$1,0),FALSE)),VLOOKUP($B414,'Allokerad kvv'!$B$2:$AV$700,MATCH(X$1,'Allokerad kvv'!$B$1:$AV$1,0),FALSE),VLOOKUP($B414,'Justerad allokering kvv'!$B$1:$AG$700,MATCH(X$1,'Justerad allokering kvv'!$B$1:$AF$1,0),FALSE)))</f>
        <v>0</v>
      </c>
      <c r="Y414">
        <f>IF($B414=" ","",IF(ISERROR(1/VLOOKUP($B414,'Justerad allokering kvv'!$B$1:$AG$700,MATCH(Y$1,'Justerad allokering kvv'!$B$1:$AF$1,0),FALSE)),VLOOKUP($B414,'Allokerad kvv'!$B$2:$AV$700,MATCH(Y$1,'Allokerad kvv'!$B$1:$AV$1,0),FALSE),VLOOKUP($B414,'Justerad allokering kvv'!$B$1:$AG$700,MATCH(Y$1,'Justerad allokering kvv'!$B$1:$AF$1,0),FALSE)))</f>
        <v>0</v>
      </c>
      <c r="AB414">
        <f>IFERROR(VLOOKUP($B414,Kraftvärmeprod!$B$1:$AO$424,MATCH("Tillförd energi från rökgaskondensering (GWh)",Kraftvärmeprod!$B$1:$AG$1,0),FALSE)/1,0)</f>
        <v>0</v>
      </c>
      <c r="AE414" s="122">
        <f t="shared" si="24"/>
        <v>228.45799000000002</v>
      </c>
      <c r="AG414">
        <f t="shared" si="25"/>
        <v>218.91643000000002</v>
      </c>
      <c r="AH414">
        <f t="shared" si="26"/>
        <v>218.91643000000002</v>
      </c>
      <c r="AI414">
        <f>IF(AH414=0,"",AH414/VLOOKUP(B414,Kraftvärmeprod!$B$1:$BC$480,MATCH("Summa tillförd energi exklusive rökgaskondensering",Kraftvärmeprod!$B$1:$BC$1,0),FALSE))</f>
        <v>0.57806585600929483</v>
      </c>
      <c r="AK414">
        <f t="shared" si="27"/>
        <v>180.42010000000002</v>
      </c>
    </row>
    <row r="415" spans="1:37" x14ac:dyDescent="0.25">
      <c r="A415" s="2" t="s">
        <v>608</v>
      </c>
      <c r="B415" s="2" t="s">
        <v>615</v>
      </c>
      <c r="C415">
        <f>IF($B415=" ","",IF(ISERROR(1/VLOOKUP($B415,'Justerad allokering kvv'!$B$1:$AG$700,MATCH(C$1,'Justerad allokering kvv'!$B$1:$AF$1,0),FALSE)),VLOOKUP($B415,'Allokerad kvv'!$B$2:$AV$700,MATCH(C$1,'Allokerad kvv'!$B$1:$AV$1,0),FALSE),VLOOKUP($B415,'Justerad allokering kvv'!$B$1:$AG$700,MATCH(C$1,'Justerad allokering kvv'!$B$1:$AF$1,0),FALSE)))</f>
        <v>0</v>
      </c>
      <c r="D415">
        <f>IF($B415=" ","",IF(ISERROR(1/VLOOKUP($B415,'Justerad allokering kvv'!$B$1:$AG$700,MATCH(D$1,'Justerad allokering kvv'!$B$1:$AF$1,0),FALSE)),VLOOKUP($B415,'Allokerad kvv'!$B$2:$AV$700,MATCH(D$1,'Allokerad kvv'!$B$1:$AV$1,0),FALSE),VLOOKUP($B415,'Justerad allokering kvv'!$B$1:$AG$700,MATCH(D$1,'Justerad allokering kvv'!$B$1:$AF$1,0),FALSE)))</f>
        <v>2.5912299999999999</v>
      </c>
      <c r="E415">
        <f>IF($B415=" ","",IF(ISERROR(1/VLOOKUP($B415,'Justerad allokering kvv'!$B$1:$AG$700,MATCH(E$1,'Justerad allokering kvv'!$B$1:$AF$1,0),FALSE)),VLOOKUP($B415,'Allokerad kvv'!$B$2:$AV$700,MATCH(E$1,'Allokerad kvv'!$B$1:$AV$1,0),FALSE),VLOOKUP($B415,'Justerad allokering kvv'!$B$1:$AG$700,MATCH(E$1,'Justerad allokering kvv'!$B$1:$AF$1,0),FALSE)))</f>
        <v>61.326900000000002</v>
      </c>
      <c r="F415">
        <f>IF($B415=" ","",IF(ISERROR(1/VLOOKUP($B415,'Justerad allokering kvv'!$B$1:$AG$700,MATCH(F$1,'Justerad allokering kvv'!$B$1:$AF$1,0),FALSE)),VLOOKUP($B415,'Allokerad kvv'!$B$2:$AV$700,MATCH(F$1,'Allokerad kvv'!$B$1:$AV$1,0),FALSE),VLOOKUP($B415,'Justerad allokering kvv'!$B$1:$AG$700,MATCH(F$1,'Justerad allokering kvv'!$B$1:$AF$1,0),FALSE)))</f>
        <v>0</v>
      </c>
      <c r="G415">
        <f>IF($B415=" ","",IF(ISERROR(1/VLOOKUP($B415,'Justerad allokering kvv'!$B$1:$AG$700,MATCH(G$1,'Justerad allokering kvv'!$B$1:$AF$1,0),FALSE)),VLOOKUP($B415,'Allokerad kvv'!$B$2:$AV$700,MATCH(G$1,'Allokerad kvv'!$B$1:$AV$1,0),FALSE),VLOOKUP($B415,'Justerad allokering kvv'!$B$1:$AG$700,MATCH(G$1,'Justerad allokering kvv'!$B$1:$AF$1,0),FALSE)))</f>
        <v>0</v>
      </c>
      <c r="H415">
        <f>IF($B415=" ","",IF(ISERROR(1/VLOOKUP($B415,'Justerad allokering kvv'!$B$1:$AG$700,MATCH(H$1,'Justerad allokering kvv'!$B$1:$AF$1,0),FALSE)),VLOOKUP($B415,'Allokerad kvv'!$B$2:$AV$700,MATCH(H$1,'Allokerad kvv'!$B$1:$AV$1,0),FALSE),VLOOKUP($B415,'Justerad allokering kvv'!$B$1:$AG$700,MATCH(H$1,'Justerad allokering kvv'!$B$1:$AF$1,0),FALSE)))</f>
        <v>0</v>
      </c>
      <c r="I415">
        <f>IF($B415=" ","",IF(ISERROR(1/VLOOKUP($B415,'Justerad allokering kvv'!$B$1:$AG$700,MATCH(I$1,'Justerad allokering kvv'!$B$1:$AF$1,0),FALSE)),VLOOKUP($B415,'Allokerad kvv'!$B$2:$AV$700,MATCH(I$1,'Allokerad kvv'!$B$1:$AV$1,0),FALSE),VLOOKUP($B415,'Justerad allokering kvv'!$B$1:$AG$700,MATCH(I$1,'Justerad allokering kvv'!$B$1:$AF$1,0),FALSE)))</f>
        <v>0.30361700000000003</v>
      </c>
      <c r="J415">
        <f>IF($B415=" ","",IF(ISERROR(1/VLOOKUP($B415,'Justerad allokering kvv'!$B$1:$AG$700,MATCH(J$1,'Justerad allokering kvv'!$B$1:$AF$1,0),FALSE)),VLOOKUP($B415,'Allokerad kvv'!$B$2:$AV$700,MATCH(J$1,'Allokerad kvv'!$B$1:$AV$1,0),FALSE),VLOOKUP($B415,'Justerad allokering kvv'!$B$1:$AG$700,MATCH(J$1,'Justerad allokering kvv'!$B$1:$AF$1,0),FALSE)))</f>
        <v>16.8232</v>
      </c>
      <c r="K415">
        <f>IF($B415=" ","",IF(ISERROR(1/VLOOKUP($B415,'Justerad allokering kvv'!$B$1:$AG$700,MATCH(K$1,'Justerad allokering kvv'!$B$1:$AF$1,0),FALSE)),VLOOKUP($B415,'Allokerad kvv'!$B$2:$AV$700,MATCH(K$1,'Allokerad kvv'!$B$1:$AV$1,0),FALSE),VLOOKUP($B415,'Justerad allokering kvv'!$B$1:$AG$700,MATCH(K$1,'Justerad allokering kvv'!$B$1:$AF$1,0),FALSE)))</f>
        <v>0</v>
      </c>
      <c r="L415">
        <f>IF($B415=" ","",IF(ISERROR(1/VLOOKUP($B415,'Justerad allokering kvv'!$B$1:$AG$700,MATCH(L$1,'Justerad allokering kvv'!$B$1:$AF$1,0),FALSE)),VLOOKUP($B415,'Allokerad kvv'!$B$2:$AV$700,MATCH(L$1,'Allokerad kvv'!$B$1:$AV$1,0),FALSE),VLOOKUP($B415,'Justerad allokering kvv'!$B$1:$AG$700,MATCH(L$1,'Justerad allokering kvv'!$B$1:$AF$1,0),FALSE)))</f>
        <v>0</v>
      </c>
      <c r="M415">
        <f>IF($B415=" ","",IF(ISERROR(1/VLOOKUP($B415,'Justerad allokering kvv'!$B$1:$AG$700,MATCH(M$1,'Justerad allokering kvv'!$B$1:$AF$1,0),FALSE)),VLOOKUP($B415,'Allokerad kvv'!$B$2:$AV$700,MATCH(M$1,'Allokerad kvv'!$B$1:$AV$1,0),FALSE),VLOOKUP($B415,'Justerad allokering kvv'!$B$1:$AG$700,MATCH(M$1,'Justerad allokering kvv'!$B$1:$AF$1,0),FALSE)))</f>
        <v>25.7698</v>
      </c>
      <c r="N415">
        <f>IF($B415=" ","",IF(ISERROR(1/VLOOKUP($B415,'Justerad allokering kvv'!$B$1:$AG$700,MATCH(N$1,'Justerad allokering kvv'!$B$1:$AF$1,0),FALSE)),VLOOKUP($B415,'Allokerad kvv'!$B$2:$AV$700,MATCH(N$1,'Allokerad kvv'!$B$1:$AV$1,0),FALSE),VLOOKUP($B415,'Justerad allokering kvv'!$B$1:$AG$700,MATCH(N$1,'Justerad allokering kvv'!$B$1:$AF$1,0),FALSE)))</f>
        <v>13.552899999999999</v>
      </c>
      <c r="O415">
        <f>IF($B415=" ","",IF(ISERROR(1/VLOOKUP($B415,'Justerad allokering kvv'!$B$1:$AG$700,MATCH(O$1,'Justerad allokering kvv'!$B$1:$AF$1,0),FALSE)),VLOOKUP($B415,'Allokerad kvv'!$B$2:$AV$700,MATCH(O$1,'Allokerad kvv'!$B$1:$AV$1,0),FALSE),VLOOKUP($B415,'Justerad allokering kvv'!$B$1:$AG$700,MATCH(O$1,'Justerad allokering kvv'!$B$1:$AF$1,0),FALSE)))</f>
        <v>0</v>
      </c>
      <c r="P415">
        <f>IF($B415=" ","",IF(ISERROR(1/VLOOKUP($B415,'Justerad allokering kvv'!$B$1:$AG$700,MATCH(P$1,'Justerad allokering kvv'!$B$1:$AF$1,0),FALSE)),VLOOKUP($B415,'Allokerad kvv'!$B$2:$AV$700,MATCH(P$1,'Allokerad kvv'!$B$1:$AV$1,0),FALSE),VLOOKUP($B415,'Justerad allokering kvv'!$B$1:$AG$700,MATCH(P$1,'Justerad allokering kvv'!$B$1:$AF$1,0),FALSE)))</f>
        <v>0</v>
      </c>
      <c r="Q415">
        <f>IF($B415=" ","",IF(ISERROR(1/VLOOKUP($B415,'Justerad allokering kvv'!$B$1:$AG$700,MATCH(Q$1,'Justerad allokering kvv'!$B$1:$AF$1,0),FALSE)),VLOOKUP($B415,'Allokerad kvv'!$B$2:$AV$700,MATCH(Q$1,'Allokerad kvv'!$B$1:$AV$1,0),FALSE),VLOOKUP($B415,'Justerad allokering kvv'!$B$1:$AG$700,MATCH(Q$1,'Justerad allokering kvv'!$B$1:$AF$1,0),FALSE)))</f>
        <v>18.663900000000002</v>
      </c>
      <c r="R415">
        <f>IF($B415=" ","",IF(ISERROR(1/VLOOKUP($B415,'Justerad allokering kvv'!$B$1:$AG$700,MATCH(R$1,'Justerad allokering kvv'!$B$1:$AF$1,0),FALSE)),VLOOKUP($B415,'Allokerad kvv'!$B$2:$AV$700,MATCH(R$1,'Allokerad kvv'!$B$1:$AV$1,0),FALSE),VLOOKUP($B415,'Justerad allokering kvv'!$B$1:$AG$700,MATCH(R$1,'Justerad allokering kvv'!$B$1:$AF$1,0),FALSE)))</f>
        <v>5.6376200000000001</v>
      </c>
      <c r="S415">
        <f>IF($B415=" ","",IF(ISERROR(1/VLOOKUP($B415,'Justerad allokering kvv'!$B$1:$AG$700,MATCH(S$1,'Justerad allokering kvv'!$B$1:$AF$1,0),FALSE)),VLOOKUP($B415,'Allokerad kvv'!$B$2:$AV$700,MATCH(S$1,'Allokerad kvv'!$B$1:$AV$1,0),FALSE),VLOOKUP($B415,'Justerad allokering kvv'!$B$1:$AG$700,MATCH(S$1,'Justerad allokering kvv'!$B$1:$AF$1,0),FALSE)))</f>
        <v>0</v>
      </c>
      <c r="T415">
        <f>IF($B415=" ","",IF(ISERROR(1/VLOOKUP($B415,'Justerad allokering kvv'!$B$1:$AG$700,MATCH(T$1,'Justerad allokering kvv'!$B$1:$AF$1,0),FALSE)),VLOOKUP($B415,'Allokerad kvv'!$B$2:$AV$700,MATCH(T$1,'Allokerad kvv'!$B$1:$AV$1,0),FALSE),VLOOKUP($B415,'Justerad allokering kvv'!$B$1:$AG$700,MATCH(T$1,'Justerad allokering kvv'!$B$1:$AF$1,0),FALSE)))</f>
        <v>0</v>
      </c>
      <c r="U415">
        <f>IF($B415=" ","",IF(ISERROR(1/VLOOKUP($B415,'Justerad allokering kvv'!$B$1:$AG$700,MATCH(U$1,'Justerad allokering kvv'!$B$1:$AF$1,0),FALSE)),VLOOKUP($B415,'Allokerad kvv'!$B$2:$AV$700,MATCH(U$1,'Allokerad kvv'!$B$1:$AV$1,0),FALSE),VLOOKUP($B415,'Justerad allokering kvv'!$B$1:$AG$700,MATCH(U$1,'Justerad allokering kvv'!$B$1:$AF$1,0),FALSE)))</f>
        <v>0</v>
      </c>
      <c r="V415">
        <f>IF($B415=" ","",IF(ISERROR(1/VLOOKUP($B415,'Justerad allokering kvv'!$B$1:$AG$700,MATCH(V$1,'Justerad allokering kvv'!$B$1:$AF$1,0),FALSE)),VLOOKUP($B415,'Allokerad kvv'!$B$2:$AV$700,MATCH(V$1,'Allokerad kvv'!$B$1:$AV$1,0),FALSE),VLOOKUP($B415,'Justerad allokering kvv'!$B$1:$AG$700,MATCH(V$1,'Justerad allokering kvv'!$B$1:$AF$1,0),FALSE)))</f>
        <v>0</v>
      </c>
      <c r="W415">
        <f>IF($B415=" ","",IF(ISERROR(1/VLOOKUP($B415,'Justerad allokering kvv'!$B$1:$AG$700,MATCH(W$1,'Justerad allokering kvv'!$B$1:$AF$1,0),FALSE)),VLOOKUP($B415,'Allokerad kvv'!$B$2:$AV$700,MATCH(W$1,'Allokerad kvv'!$B$1:$AV$1,0),FALSE),VLOOKUP($B415,'Justerad allokering kvv'!$B$1:$AG$700,MATCH(W$1,'Justerad allokering kvv'!$B$1:$AF$1,0),FALSE)))</f>
        <v>0</v>
      </c>
      <c r="X415">
        <f>IF($B415=" ","",IF(ISERROR(1/VLOOKUP($B415,'Justerad allokering kvv'!$B$1:$AG$700,MATCH(X$1,'Justerad allokering kvv'!$B$1:$AF$1,0),FALSE)),VLOOKUP($B415,'Allokerad kvv'!$B$2:$AV$700,MATCH(X$1,'Allokerad kvv'!$B$1:$AV$1,0),FALSE),VLOOKUP($B415,'Justerad allokering kvv'!$B$1:$AG$700,MATCH(X$1,'Justerad allokering kvv'!$B$1:$AF$1,0),FALSE)))</f>
        <v>0</v>
      </c>
      <c r="Y415">
        <f>IF($B415=" ","",IF(ISERROR(1/VLOOKUP($B415,'Justerad allokering kvv'!$B$1:$AG$700,MATCH(Y$1,'Justerad allokering kvv'!$B$1:$AF$1,0),FALSE)),VLOOKUP($B415,'Allokerad kvv'!$B$2:$AV$700,MATCH(Y$1,'Allokerad kvv'!$B$1:$AV$1,0),FALSE),VLOOKUP($B415,'Justerad allokering kvv'!$B$1:$AG$700,MATCH(Y$1,'Justerad allokering kvv'!$B$1:$AF$1,0),FALSE)))</f>
        <v>0</v>
      </c>
      <c r="AB415">
        <f>IFERROR(VLOOKUP($B415,Kraftvärmeprod!$B$1:$AO$424,MATCH("Tillförd energi från rökgaskondensering (GWh)",Kraftvärmeprod!$B$1:$AG$1,0),FALSE)/1,0)</f>
        <v>72.245000000000005</v>
      </c>
      <c r="AE415" s="122">
        <f t="shared" si="24"/>
        <v>216.91416700000002</v>
      </c>
      <c r="AG415">
        <f t="shared" si="25"/>
        <v>211.27654700000002</v>
      </c>
      <c r="AH415">
        <f t="shared" si="26"/>
        <v>139.03154700000002</v>
      </c>
      <c r="AI415">
        <f>IF(AH415=0,"",AH415/VLOOKUP(B415,Kraftvärmeprod!$B$1:$BC$480,MATCH("Summa tillförd energi exklusive rökgaskondensering",Kraftvärmeprod!$B$1:$BC$1,0),FALSE))</f>
        <v>0.50835133000603305</v>
      </c>
      <c r="AK415">
        <f t="shared" si="27"/>
        <v>117.47280000000001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7"/>
  <sheetViews>
    <sheetView topLeftCell="A3" workbookViewId="0">
      <pane xSplit="2" ySplit="1" topLeftCell="C4" activePane="bottomRight" state="frozen"/>
      <selection pane="topRight"/>
      <selection pane="bottomLeft"/>
      <selection pane="bottomRight"/>
    </sheetView>
  </sheetViews>
  <sheetFormatPr defaultRowHeight="15" x14ac:dyDescent="0.25"/>
  <cols>
    <col min="1" max="1" width="16" customWidth="1"/>
    <col min="2" max="2" width="24.42578125" customWidth="1"/>
  </cols>
  <sheetData>
    <row r="1" spans="1:39" ht="23.25" x14ac:dyDescent="0.35">
      <c r="E1" s="131" t="s">
        <v>1166</v>
      </c>
      <c r="M1" s="134"/>
    </row>
    <row r="2" spans="1:39" ht="75" x14ac:dyDescent="0.25">
      <c r="E2" s="132" t="s">
        <v>642</v>
      </c>
      <c r="F2" s="132" t="s">
        <v>643</v>
      </c>
      <c r="G2" s="132" t="s">
        <v>628</v>
      </c>
      <c r="H2" s="132" t="s">
        <v>639</v>
      </c>
      <c r="I2" s="132" t="s">
        <v>621</v>
      </c>
      <c r="J2" s="132" t="s">
        <v>622</v>
      </c>
      <c r="K2" s="132" t="s">
        <v>623</v>
      </c>
      <c r="L2" s="132" t="s">
        <v>627</v>
      </c>
      <c r="M2" s="132" t="s">
        <v>624</v>
      </c>
      <c r="N2" s="132" t="s">
        <v>637</v>
      </c>
      <c r="O2" s="132" t="s">
        <v>630</v>
      </c>
      <c r="P2" s="132" t="s">
        <v>629</v>
      </c>
      <c r="Q2" s="132" t="s">
        <v>620</v>
      </c>
      <c r="R2" s="132" t="s">
        <v>638</v>
      </c>
      <c r="S2" s="132" t="s">
        <v>641</v>
      </c>
      <c r="T2" s="133" t="s">
        <v>832</v>
      </c>
      <c r="U2" s="132" t="s">
        <v>635</v>
      </c>
      <c r="V2" s="132" t="s">
        <v>634</v>
      </c>
      <c r="W2" s="132" t="s">
        <v>636</v>
      </c>
      <c r="X2" s="132" t="s">
        <v>631</v>
      </c>
      <c r="Y2" s="132" t="s">
        <v>625</v>
      </c>
      <c r="Z2" s="132" t="s">
        <v>640</v>
      </c>
      <c r="AA2" s="132" t="s">
        <v>632</v>
      </c>
    </row>
    <row r="3" spans="1:39" ht="165.75" thickBot="1" x14ac:dyDescent="0.3">
      <c r="A3" s="102" t="s">
        <v>616</v>
      </c>
      <c r="B3" s="102" t="s">
        <v>1</v>
      </c>
      <c r="C3" s="35" t="s">
        <v>682</v>
      </c>
      <c r="D3" s="35" t="s">
        <v>683</v>
      </c>
      <c r="E3" s="125" t="s">
        <v>689</v>
      </c>
      <c r="F3" s="125" t="s">
        <v>1056</v>
      </c>
      <c r="G3" s="125" t="s">
        <v>1058</v>
      </c>
      <c r="H3" s="125" t="s">
        <v>1068</v>
      </c>
      <c r="I3" s="125" t="s">
        <v>721</v>
      </c>
      <c r="J3" s="125" t="s">
        <v>1054</v>
      </c>
      <c r="K3" s="125" t="s">
        <v>733</v>
      </c>
      <c r="L3" s="125" t="s">
        <v>1059</v>
      </c>
      <c r="M3" s="125" t="s">
        <v>688</v>
      </c>
      <c r="N3" s="125" t="s">
        <v>1057</v>
      </c>
      <c r="O3" s="125" t="s">
        <v>1060</v>
      </c>
      <c r="P3" s="125" t="s">
        <v>1061</v>
      </c>
      <c r="Q3" s="125" t="s">
        <v>1053</v>
      </c>
      <c r="R3" s="125" t="s">
        <v>1067</v>
      </c>
      <c r="S3" s="125" t="s">
        <v>1070</v>
      </c>
      <c r="T3" s="125" t="s">
        <v>1077</v>
      </c>
      <c r="U3" s="125" t="s">
        <v>1064</v>
      </c>
      <c r="V3" s="125" t="s">
        <v>1063</v>
      </c>
      <c r="W3" s="125" t="s">
        <v>1065</v>
      </c>
      <c r="X3" s="125" t="s">
        <v>1069</v>
      </c>
      <c r="Y3" s="125" t="s">
        <v>1055</v>
      </c>
      <c r="Z3" s="125" t="s">
        <v>1066</v>
      </c>
      <c r="AA3" s="125" t="s">
        <v>1062</v>
      </c>
      <c r="AE3" s="135" t="s">
        <v>1167</v>
      </c>
      <c r="AF3" s="135"/>
      <c r="AG3" s="259" t="s">
        <v>1278</v>
      </c>
      <c r="AH3" s="135"/>
      <c r="AI3" s="136" t="s">
        <v>1168</v>
      </c>
      <c r="AK3" t="s">
        <v>1169</v>
      </c>
      <c r="AM3" t="s">
        <v>1170</v>
      </c>
    </row>
    <row r="4" spans="1:39" x14ac:dyDescent="0.25">
      <c r="A4" s="2" t="s">
        <v>22</v>
      </c>
      <c r="B4" s="2" t="s">
        <v>23</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 kvv'!$B$2:$AC$462,MATCH(E$3,'Slutlig allokering kvv'!$B$1:$AJ$1,0),FALSE)/1,0)</f>
        <v>0</v>
      </c>
      <c r="F4">
        <f>IFERROR(VLOOKUP($B4,Kraftvärmeprod!$B$1:$AH$479,MATCH(F$2,Kraftvärmeprod!$B$1:$AG$1,0),FALSE)/1,0)-IFERROR(VLOOKUP($B4,'Slutlig allokering kvv'!$B$2:$AC$462,MATCH(F$3,'Slutlig allokering kvv'!$B$1:$AJ$1,0),FALSE)/1,0)</f>
        <v>0</v>
      </c>
      <c r="G4">
        <f>IFERROR(VLOOKUP($B4,Kraftvärmeprod!$B$1:$AH$479,MATCH(G$2,Kraftvärmeprod!$B$1:$AG$1,0),FALSE)/1,0)-IFERROR(VLOOKUP($B4,'Slutlig allokering kvv'!$B$2:$AC$462,MATCH(G$3,'Slutlig allokering kvv'!$B$1:$AJ$1,0),FALSE)/1,0)</f>
        <v>0</v>
      </c>
      <c r="H4">
        <f>IFERROR(VLOOKUP($B4,Kraftvärmeprod!$B$1:$AH$479,MATCH(H$2,Kraftvärmeprod!$B$1:$AG$1,0),FALSE)/1,0)-IFERROR(VLOOKUP($B4,'Slutlig allokering kvv'!$B$2:$AC$462,MATCH(H$3,'Slutlig allokering kvv'!$B$1:$AJ$1,0),FALSE)/1,0)</f>
        <v>0</v>
      </c>
      <c r="I4">
        <f>IFERROR(VLOOKUP($B4,Kraftvärmeprod!$B$1:$AH$479,MATCH(I$2,Kraftvärmeprod!$B$1:$AG$1,0),FALSE)/1,0)-IFERROR(VLOOKUP($B4,'Slutlig allokering kvv'!$B$2:$AC$462,MATCH(I$3,'Slutlig allokering kvv'!$B$1:$AJ$1,0),FALSE)/1,0)</f>
        <v>0</v>
      </c>
      <c r="J4">
        <f>IFERROR(VLOOKUP($B4,Kraftvärmeprod!$B$1:$AH$479,MATCH(J$2,Kraftvärmeprod!$B$1:$AG$1,0),FALSE)/1,0)-IFERROR(VLOOKUP($B4,'Slutlig allokering kvv'!$B$2:$AC$462,MATCH(J$3,'Slutlig allokering kvv'!$B$1:$AJ$1,0),FALSE)/1,0)</f>
        <v>0</v>
      </c>
      <c r="K4">
        <f>IFERROR(VLOOKUP($B4,Kraftvärmeprod!$B$1:$AH$479,MATCH(K$2,Kraftvärmeprod!$B$1:$AG$1,0),FALSE)/1,0)-IFERROR(VLOOKUP($B4,'Slutlig allokering kvv'!$B$2:$AC$462,MATCH(K$3,'Slutlig allokering kvv'!$B$1:$AJ$1,0),FALSE)/1,0)</f>
        <v>0</v>
      </c>
      <c r="L4">
        <f>IFERROR(VLOOKUP($B4,Kraftvärmeprod!$B$1:$AH$479,MATCH(L$2,Kraftvärmeprod!$B$1:$AG$1,0),FALSE)/1,0)-IFERROR(VLOOKUP($B4,'Slutlig allokering kvv'!$B$2:$AC$462,MATCH(L$3,'Slutlig allokering kvv'!$B$1:$AJ$1,0),FALSE)/1,0)</f>
        <v>0</v>
      </c>
      <c r="M4">
        <f>IFERROR(VLOOKUP($B4,Kraftvärmeprod!$B$1:$AH$479,MATCH(M$2,Kraftvärmeprod!$B$1:$AG$1,0),FALSE)/1,0)-IFERROR(VLOOKUP($B4,'Slutlig allokering kvv'!$B$2:$AC$462,MATCH(M$3,'Slutlig allokering kvv'!$B$1:$AJ$1,0),FALSE)/1,0)</f>
        <v>0</v>
      </c>
      <c r="N4">
        <f>IFERROR(VLOOKUP($B4,Kraftvärmeprod!$B$1:$AH$479,MATCH(N$2,Kraftvärmeprod!$B$1:$AG$1,0),FALSE)/1,0)-IFERROR(VLOOKUP($B4,'Slutlig allokering kvv'!$B$2:$AC$462,MATCH(N$3,'Slutlig allokering kvv'!$B$1:$AJ$1,0),FALSE)/1,0)</f>
        <v>0</v>
      </c>
      <c r="O4">
        <f>IFERROR(VLOOKUP($B4,Kraftvärmeprod!$B$1:$AH$479,MATCH(O$2,Kraftvärmeprod!$B$1:$AG$1,0),FALSE)/1,0)-IFERROR(VLOOKUP($B4,'Slutlig allokering kvv'!$B$2:$AC$462,MATCH(O$3,'Slutlig allokering kvv'!$B$1:$AJ$1,0),FALSE)/1,0)</f>
        <v>0</v>
      </c>
      <c r="P4">
        <f>IFERROR(VLOOKUP($B4,Kraftvärmeprod!$B$1:$AH$479,MATCH(P$2,Kraftvärmeprod!$B$1:$AG$1,0),FALSE)/1,0)-IFERROR(VLOOKUP($B4,'Slutlig allokering kvv'!$B$2:$AC$462,MATCH(P$3,'Slutlig allokering kvv'!$B$1:$AJ$1,0),FALSE)/1,0)</f>
        <v>0</v>
      </c>
      <c r="Q4">
        <f>IFERROR(VLOOKUP($B4,Kraftvärmeprod!$B$1:$AH$479,MATCH(Q$2,Kraftvärmeprod!$B$1:$AG$1,0),FALSE)/1,0)-IFERROR(VLOOKUP($B4,'Slutlig allokering kvv'!$B$2:$AC$462,MATCH(Q$3,'Slutlig allokering kvv'!$B$1:$AJ$1,0),FALSE)/1,0)</f>
        <v>0</v>
      </c>
      <c r="R4">
        <f>IFERROR(VLOOKUP($B4,Kraftvärmeprod!$B$1:$AH$479,MATCH(R$2,Kraftvärmeprod!$B$1:$AG$1,0),FALSE)/1,0)-IFERROR(VLOOKUP($B4,'Slutlig allokering kvv'!$B$2:$AC$462,MATCH(R$3,'Slutlig allokering kvv'!$B$1:$AJ$1,0),FALSE)/1,0)</f>
        <v>0</v>
      </c>
      <c r="S4">
        <f>IFERROR(VLOOKUP($B4,Kraftvärmeprod!$B$1:$AH$479,MATCH(S$2,Kraftvärmeprod!$B$1:$AG$1,0),FALSE)/1,0)-IFERROR(VLOOKUP($B4,'Slutlig allokering kvv'!$B$2:$AC$462,MATCH(S$3,'Slutlig allokering kvv'!$B$1:$AJ$1,0),FALSE)/1,0)</f>
        <v>0</v>
      </c>
      <c r="T4" s="6">
        <f>IFERROR(VLOOKUP($B4,Miljö!$B$1:$S$477,MATCH(T$2,Miljö!$B$1:$X$1,0),FALSE)/1,0)-IFERROR(VLOOKUP($B4,'Slutlig allokering kvv'!$B$2:$AC$462,MATCH(T$3,'Slutlig allokering kvv'!$B$1:$AJ$1,0),FALSE)/1,0)</f>
        <v>0</v>
      </c>
      <c r="U4">
        <f>IFERROR(VLOOKUP($B4,Kraftvärmeprod!$B$1:$AH$479,MATCH(U$2,Kraftvärmeprod!$B$1:$AG$1,0),FALSE)/1,0)-IFERROR(VLOOKUP($B4,'Slutlig allokering kvv'!$B$2:$AC$462,MATCH(U$3,'Slutlig allokering kvv'!$B$1:$AJ$1,0),FALSE)/1,0)</f>
        <v>0</v>
      </c>
      <c r="V4">
        <f>IFERROR(VLOOKUP($B4,Kraftvärmeprod!$B$1:$AH$479,MATCH(V$2,Kraftvärmeprod!$B$1:$AG$1,0),FALSE)/1,0)-IFERROR(VLOOKUP($B4,'Slutlig allokering kvv'!$B$2:$AC$462,MATCH(V$3,'Slutlig allokering kvv'!$B$1:$AJ$1,0),FALSE)/1,0)</f>
        <v>0</v>
      </c>
      <c r="W4">
        <f>IFERROR(VLOOKUP($B4,Kraftvärmeprod!$B$1:$AH$479,MATCH(W$2,Kraftvärmeprod!$B$1:$AG$1,0),FALSE)/1,0)-IFERROR(VLOOKUP($B4,'Slutlig allokering kvv'!$B$2:$AC$462,MATCH(W$3,'Slutlig allokering kvv'!$B$1:$AJ$1,0),FALSE)/1,0)</f>
        <v>0</v>
      </c>
      <c r="X4">
        <f>IFERROR(VLOOKUP($B4,Kraftvärmeprod!$B$1:$AH$479,MATCH(X$2,Kraftvärmeprod!$B$1:$AG$1,0),FALSE)/1,0)-IFERROR(VLOOKUP($B4,'Slutlig allokering kvv'!$B$2:$AC$462,MATCH(X$3,'Slutlig allokering kvv'!$B$1:$AJ$1,0),FALSE)/1,0)</f>
        <v>0</v>
      </c>
      <c r="Y4">
        <f>IFERROR(VLOOKUP($B4,Kraftvärmeprod!$B$1:$AH$479,MATCH(Y$2,Kraftvärmeprod!$B$1:$AG$1,0),FALSE)/1,0)-IFERROR(VLOOKUP($B4,'Slutlig allokering kvv'!$B$2:$AC$462,MATCH(Y$3,'Slutlig allokering kvv'!$B$1:$AJ$1,0),FALSE)/1,0)</f>
        <v>0</v>
      </c>
      <c r="Z4">
        <f>IFERROR(VLOOKUP($B4,Kraftvärmeprod!$B$1:$AH$479,MATCH(Z$2,Kraftvärmeprod!$B$1:$AG$1,0),FALSE)/1,0)-IFERROR(VLOOKUP($B4,'Slutlig allokering kvv'!$B$2:$AC$462,MATCH(Z$3,'Slutlig allokering kvv'!$B$1:$AJ$1,0),FALSE)/1,0)</f>
        <v>0</v>
      </c>
      <c r="AA4">
        <f>IFERROR(VLOOKUP($B4,Kraftvärmeprod!$B$1:$AH$479,MATCH(AA$2,Kraftvärmeprod!$B$1:$AG$1,0),FALSE)/1,0)-IFERROR(VLOOKUP($B4,'Slutlig allokering kvv'!$B$2:$AC$462,MATCH(AA$3,'Slutlig allokering kvv'!$B$1:$AJ$1,0),FALSE)/1,0)</f>
        <v>0</v>
      </c>
      <c r="AE4">
        <f>SUM(E4:AA4)-T4</f>
        <v>0</v>
      </c>
      <c r="AG4">
        <f>IFERROR(VLOOKUP(B4,'Slutlig allokering kvv'!$B$2:$AJ$462,MATCH("Summa slutlig allokerad tillförd energi (utan hjälpel och rökgaskondensering):",'Slutlig allokering kvv'!$B$1:$AK$1,0),FALSE)/1,"")</f>
        <v>0</v>
      </c>
      <c r="AI4" s="137" t="str">
        <f>IFERROR(1-VLOOKUP(B4,'Slutlig allokering kvv'!$B$2:$AJ$462,MATCH("Andel av bränsle i kvv som allokerats till värme, exklusive rökgaskondensering och hjälpel",'Slutlig allokering kvv'!$B$1:$AK$1,0),FALSE),"")</f>
        <v/>
      </c>
      <c r="AK4" s="137" t="str">
        <f>IFERROR(AE4/(AE4+AG4),"")</f>
        <v/>
      </c>
    </row>
    <row r="5" spans="1:39" x14ac:dyDescent="0.25">
      <c r="A5" s="2" t="s">
        <v>22</v>
      </c>
      <c r="B5" s="2" t="s">
        <v>24</v>
      </c>
      <c r="C5" t="str">
        <f>IFERROR(VLOOKUP($B5,Kraftvärmeprod!$B$1:$AH$479,MATCH(C$3,Kraftvärmeprod!$B$1:$AG$1,0),FALSE)/1,"")</f>
        <v/>
      </c>
      <c r="D5" t="str">
        <f>IFERROR(VLOOKUP($B5,Kraftvärmeprod!$B$1:$AH$479,MATCH(D$3,Kraftvärmeprod!$B$1:$AG$1,0),FALSE)/1,"")</f>
        <v/>
      </c>
      <c r="E5">
        <f>IFERROR(VLOOKUP($B5,Kraftvärmeprod!$B$1:$AH$479,MATCH(E$2,Kraftvärmeprod!$B$1:$AG$1,0),FALSE)/1,0)-IFERROR(VLOOKUP($B5,'Slutlig allokering kvv'!$B$2:$AC$462,MATCH(E$3,'Slutlig allokering kvv'!$B$1:$AJ$1,0),FALSE)/1,0)</f>
        <v>0</v>
      </c>
      <c r="F5">
        <f>IFERROR(VLOOKUP($B5,Kraftvärmeprod!$B$1:$AH$479,MATCH(F$2,Kraftvärmeprod!$B$1:$AG$1,0),FALSE)/1,0)-IFERROR(VLOOKUP($B5,'Slutlig allokering kvv'!$B$2:$AC$462,MATCH(F$3,'Slutlig allokering kvv'!$B$1:$AJ$1,0),FALSE)/1,0)</f>
        <v>0</v>
      </c>
      <c r="G5">
        <f>IFERROR(VLOOKUP($B5,Kraftvärmeprod!$B$1:$AH$479,MATCH(G$2,Kraftvärmeprod!$B$1:$AG$1,0),FALSE)/1,0)-IFERROR(VLOOKUP($B5,'Slutlig allokering kvv'!$B$2:$AC$462,MATCH(G$3,'Slutlig allokering kvv'!$B$1:$AJ$1,0),FALSE)/1,0)</f>
        <v>0</v>
      </c>
      <c r="H5">
        <f>IFERROR(VLOOKUP($B5,Kraftvärmeprod!$B$1:$AH$479,MATCH(H$2,Kraftvärmeprod!$B$1:$AG$1,0),FALSE)/1,0)-IFERROR(VLOOKUP($B5,'Slutlig allokering kvv'!$B$2:$AC$462,MATCH(H$3,'Slutlig allokering kvv'!$B$1:$AJ$1,0),FALSE)/1,0)</f>
        <v>0</v>
      </c>
      <c r="I5">
        <f>IFERROR(VLOOKUP($B5,Kraftvärmeprod!$B$1:$AH$479,MATCH(I$2,Kraftvärmeprod!$B$1:$AG$1,0),FALSE)/1,0)-IFERROR(VLOOKUP($B5,'Slutlig allokering kvv'!$B$2:$AC$462,MATCH(I$3,'Slutlig allokering kvv'!$B$1:$AJ$1,0),FALSE)/1,0)</f>
        <v>0</v>
      </c>
      <c r="J5">
        <f>IFERROR(VLOOKUP($B5,Kraftvärmeprod!$B$1:$AH$479,MATCH(J$2,Kraftvärmeprod!$B$1:$AG$1,0),FALSE)/1,0)-IFERROR(VLOOKUP($B5,'Slutlig allokering kvv'!$B$2:$AC$462,MATCH(J$3,'Slutlig allokering kvv'!$B$1:$AJ$1,0),FALSE)/1,0)</f>
        <v>0</v>
      </c>
      <c r="K5">
        <f>IFERROR(VLOOKUP($B5,Kraftvärmeprod!$B$1:$AH$479,MATCH(K$2,Kraftvärmeprod!$B$1:$AG$1,0),FALSE)/1,0)-IFERROR(VLOOKUP($B5,'Slutlig allokering kvv'!$B$2:$AC$462,MATCH(K$3,'Slutlig allokering kvv'!$B$1:$AJ$1,0),FALSE)/1,0)</f>
        <v>0</v>
      </c>
      <c r="L5">
        <f>IFERROR(VLOOKUP($B5,Kraftvärmeprod!$B$1:$AH$479,MATCH(L$2,Kraftvärmeprod!$B$1:$AG$1,0),FALSE)/1,0)-IFERROR(VLOOKUP($B5,'Slutlig allokering kvv'!$B$2:$AC$462,MATCH(L$3,'Slutlig allokering kvv'!$B$1:$AJ$1,0),FALSE)/1,0)</f>
        <v>0</v>
      </c>
      <c r="M5">
        <f>IFERROR(VLOOKUP($B5,Kraftvärmeprod!$B$1:$AH$479,MATCH(M$2,Kraftvärmeprod!$B$1:$AG$1,0),FALSE)/1,0)-IFERROR(VLOOKUP($B5,'Slutlig allokering kvv'!$B$2:$AC$462,MATCH(M$3,'Slutlig allokering kvv'!$B$1:$AJ$1,0),FALSE)/1,0)</f>
        <v>0</v>
      </c>
      <c r="N5">
        <f>IFERROR(VLOOKUP($B5,Kraftvärmeprod!$B$1:$AH$479,MATCH(N$2,Kraftvärmeprod!$B$1:$AG$1,0),FALSE)/1,0)-IFERROR(VLOOKUP($B5,'Slutlig allokering kvv'!$B$2:$AC$462,MATCH(N$3,'Slutlig allokering kvv'!$B$1:$AJ$1,0),FALSE)/1,0)</f>
        <v>0</v>
      </c>
      <c r="O5">
        <f>IFERROR(VLOOKUP($B5,Kraftvärmeprod!$B$1:$AH$479,MATCH(O$2,Kraftvärmeprod!$B$1:$AG$1,0),FALSE)/1,0)-IFERROR(VLOOKUP($B5,'Slutlig allokering kvv'!$B$2:$AC$462,MATCH(O$3,'Slutlig allokering kvv'!$B$1:$AJ$1,0),FALSE)/1,0)</f>
        <v>0</v>
      </c>
      <c r="P5">
        <f>IFERROR(VLOOKUP($B5,Kraftvärmeprod!$B$1:$AH$479,MATCH(P$2,Kraftvärmeprod!$B$1:$AG$1,0),FALSE)/1,0)-IFERROR(VLOOKUP($B5,'Slutlig allokering kvv'!$B$2:$AC$462,MATCH(P$3,'Slutlig allokering kvv'!$B$1:$AJ$1,0),FALSE)/1,0)</f>
        <v>0</v>
      </c>
      <c r="Q5">
        <f>IFERROR(VLOOKUP($B5,Kraftvärmeprod!$B$1:$AH$479,MATCH(Q$2,Kraftvärmeprod!$B$1:$AG$1,0),FALSE)/1,0)-IFERROR(VLOOKUP($B5,'Slutlig allokering kvv'!$B$2:$AC$462,MATCH(Q$3,'Slutlig allokering kvv'!$B$1:$AJ$1,0),FALSE)/1,0)</f>
        <v>0</v>
      </c>
      <c r="R5">
        <f>IFERROR(VLOOKUP($B5,Kraftvärmeprod!$B$1:$AH$479,MATCH(R$2,Kraftvärmeprod!$B$1:$AG$1,0),FALSE)/1,0)-IFERROR(VLOOKUP($B5,'Slutlig allokering kvv'!$B$2:$AC$462,MATCH(R$3,'Slutlig allokering kvv'!$B$1:$AJ$1,0),FALSE)/1,0)</f>
        <v>0</v>
      </c>
      <c r="S5">
        <f>IFERROR(VLOOKUP($B5,Kraftvärmeprod!$B$1:$AH$479,MATCH(S$2,Kraftvärmeprod!$B$1:$AG$1,0),FALSE)/1,0)-IFERROR(VLOOKUP($B5,'Slutlig allokering kvv'!$B$2:$AC$462,MATCH(S$3,'Slutlig allokering kvv'!$B$1:$AJ$1,0),FALSE)/1,0)</f>
        <v>0</v>
      </c>
      <c r="T5" s="6">
        <f>IFERROR(VLOOKUP($B5,Miljö!$B$1:$S$477,MATCH(T$2,Miljö!$B$1:$X$1,0),FALSE)/1,0)-IFERROR(VLOOKUP($B5,'Slutlig allokering kvv'!$B$2:$AC$462,MATCH(T$3,'Slutlig allokering kvv'!$B$1:$AJ$1,0),FALSE)/1,0)</f>
        <v>0</v>
      </c>
      <c r="U5">
        <f>IFERROR(VLOOKUP($B5,Kraftvärmeprod!$B$1:$AH$479,MATCH(U$2,Kraftvärmeprod!$B$1:$AG$1,0),FALSE)/1,0)-IFERROR(VLOOKUP($B5,'Slutlig allokering kvv'!$B$2:$AC$462,MATCH(U$3,'Slutlig allokering kvv'!$B$1:$AJ$1,0),FALSE)/1,0)</f>
        <v>0</v>
      </c>
      <c r="V5">
        <f>IFERROR(VLOOKUP($B5,Kraftvärmeprod!$B$1:$AH$479,MATCH(V$2,Kraftvärmeprod!$B$1:$AG$1,0),FALSE)/1,0)-IFERROR(VLOOKUP($B5,'Slutlig allokering kvv'!$B$2:$AC$462,MATCH(V$3,'Slutlig allokering kvv'!$B$1:$AJ$1,0),FALSE)/1,0)</f>
        <v>0</v>
      </c>
      <c r="W5">
        <f>IFERROR(VLOOKUP($B5,Kraftvärmeprod!$B$1:$AH$479,MATCH(W$2,Kraftvärmeprod!$B$1:$AG$1,0),FALSE)/1,0)-IFERROR(VLOOKUP($B5,'Slutlig allokering kvv'!$B$2:$AC$462,MATCH(W$3,'Slutlig allokering kvv'!$B$1:$AJ$1,0),FALSE)/1,0)</f>
        <v>0</v>
      </c>
      <c r="X5">
        <f>IFERROR(VLOOKUP($B5,Kraftvärmeprod!$B$1:$AH$479,MATCH(X$2,Kraftvärmeprod!$B$1:$AG$1,0),FALSE)/1,0)-IFERROR(VLOOKUP($B5,'Slutlig allokering kvv'!$B$2:$AC$462,MATCH(X$3,'Slutlig allokering kvv'!$B$1:$AJ$1,0),FALSE)/1,0)</f>
        <v>0</v>
      </c>
      <c r="Y5">
        <f>IFERROR(VLOOKUP($B5,Kraftvärmeprod!$B$1:$AH$479,MATCH(Y$2,Kraftvärmeprod!$B$1:$AG$1,0),FALSE)/1,0)-IFERROR(VLOOKUP($B5,'Slutlig allokering kvv'!$B$2:$AC$462,MATCH(Y$3,'Slutlig allokering kvv'!$B$1:$AJ$1,0),FALSE)/1,0)</f>
        <v>0</v>
      </c>
      <c r="Z5">
        <f>IFERROR(VLOOKUP($B5,Kraftvärmeprod!$B$1:$AH$479,MATCH(Z$2,Kraftvärmeprod!$B$1:$AG$1,0),FALSE)/1,0)-IFERROR(VLOOKUP($B5,'Slutlig allokering kvv'!$B$2:$AC$462,MATCH(Z$3,'Slutlig allokering kvv'!$B$1:$AJ$1,0),FALSE)/1,0)</f>
        <v>0</v>
      </c>
      <c r="AA5">
        <f>IFERROR(VLOOKUP($B5,Kraftvärmeprod!$B$1:$AH$479,MATCH(AA$2,Kraftvärmeprod!$B$1:$AG$1,0),FALSE)/1,0)-IFERROR(VLOOKUP($B5,'Slutlig allokering kvv'!$B$2:$AC$462,MATCH(AA$3,'Slutlig allokering kvv'!$B$1:$AJ$1,0),FALSE)/1,0)</f>
        <v>0</v>
      </c>
      <c r="AE5">
        <f t="shared" ref="AE5:AE68" si="0">SUM(E5:AA5)-T5</f>
        <v>0</v>
      </c>
      <c r="AG5">
        <f>IFERROR(VLOOKUP(B5,'Slutlig allokering kvv'!$B$2:$AJ$462,MATCH("Summa slutlig allokerad tillförd energi (utan hjälpel och rökgaskondensering):",'Slutlig allokering kvv'!$B$1:$AK$1,0),FALSE)/1,"")</f>
        <v>0</v>
      </c>
      <c r="AI5" s="137" t="str">
        <f>IFERROR(1-VLOOKUP(B5,'Slutlig allokering kvv'!$B$2:$AJ$462,MATCH("Andel av bränsle i kvv som allokerats till värme, exklusive rökgaskondensering och hjälpel",'Slutlig allokering kvv'!$B$1:$AK$1,0),FALSE),"")</f>
        <v/>
      </c>
      <c r="AK5" s="137" t="str">
        <f t="shared" ref="AK5:AK68" si="1">IFERROR(AE5/(AE5+AG5),"")</f>
        <v/>
      </c>
    </row>
    <row r="6" spans="1:39" x14ac:dyDescent="0.25">
      <c r="A6" s="2" t="s">
        <v>22</v>
      </c>
      <c r="B6" s="2" t="s">
        <v>25</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 kvv'!$B$2:$AC$462,MATCH(E$3,'Slutlig allokering kvv'!$B$1:$AJ$1,0),FALSE)/1,0)</f>
        <v>0</v>
      </c>
      <c r="F6">
        <f>IFERROR(VLOOKUP($B6,Kraftvärmeprod!$B$1:$AH$479,MATCH(F$2,Kraftvärmeprod!$B$1:$AG$1,0),FALSE)/1,0)-IFERROR(VLOOKUP($B6,'Slutlig allokering kvv'!$B$2:$AC$462,MATCH(F$3,'Slutlig allokering kvv'!$B$1:$AJ$1,0),FALSE)/1,0)</f>
        <v>0</v>
      </c>
      <c r="G6">
        <f>IFERROR(VLOOKUP($B6,Kraftvärmeprod!$B$1:$AH$479,MATCH(G$2,Kraftvärmeprod!$B$1:$AG$1,0),FALSE)/1,0)-IFERROR(VLOOKUP($B6,'Slutlig allokering kvv'!$B$2:$AC$462,MATCH(G$3,'Slutlig allokering kvv'!$B$1:$AJ$1,0),FALSE)/1,0)</f>
        <v>0</v>
      </c>
      <c r="H6">
        <f>IFERROR(VLOOKUP($B6,Kraftvärmeprod!$B$1:$AH$479,MATCH(H$2,Kraftvärmeprod!$B$1:$AG$1,0),FALSE)/1,0)-IFERROR(VLOOKUP($B6,'Slutlig allokering kvv'!$B$2:$AC$462,MATCH(H$3,'Slutlig allokering kvv'!$B$1:$AJ$1,0),FALSE)/1,0)</f>
        <v>0</v>
      </c>
      <c r="I6">
        <f>IFERROR(VLOOKUP($B6,Kraftvärmeprod!$B$1:$AH$479,MATCH(I$2,Kraftvärmeprod!$B$1:$AG$1,0),FALSE)/1,0)-IFERROR(VLOOKUP($B6,'Slutlig allokering kvv'!$B$2:$AC$462,MATCH(I$3,'Slutlig allokering kvv'!$B$1:$AJ$1,0),FALSE)/1,0)</f>
        <v>0</v>
      </c>
      <c r="J6">
        <f>IFERROR(VLOOKUP($B6,Kraftvärmeprod!$B$1:$AH$479,MATCH(J$2,Kraftvärmeprod!$B$1:$AG$1,0),FALSE)/1,0)-IFERROR(VLOOKUP($B6,'Slutlig allokering kvv'!$B$2:$AC$462,MATCH(J$3,'Slutlig allokering kvv'!$B$1:$AJ$1,0),FALSE)/1,0)</f>
        <v>0</v>
      </c>
      <c r="K6">
        <f>IFERROR(VLOOKUP($B6,Kraftvärmeprod!$B$1:$AH$479,MATCH(K$2,Kraftvärmeprod!$B$1:$AG$1,0),FALSE)/1,0)-IFERROR(VLOOKUP($B6,'Slutlig allokering kvv'!$B$2:$AC$462,MATCH(K$3,'Slutlig allokering kvv'!$B$1:$AJ$1,0),FALSE)/1,0)</f>
        <v>0</v>
      </c>
      <c r="L6">
        <f>IFERROR(VLOOKUP($B6,Kraftvärmeprod!$B$1:$AH$479,MATCH(L$2,Kraftvärmeprod!$B$1:$AG$1,0),FALSE)/1,0)-IFERROR(VLOOKUP($B6,'Slutlig allokering kvv'!$B$2:$AC$462,MATCH(L$3,'Slutlig allokering kvv'!$B$1:$AJ$1,0),FALSE)/1,0)</f>
        <v>0</v>
      </c>
      <c r="M6">
        <f>IFERROR(VLOOKUP($B6,Kraftvärmeprod!$B$1:$AH$479,MATCH(M$2,Kraftvärmeprod!$B$1:$AG$1,0),FALSE)/1,0)-IFERROR(VLOOKUP($B6,'Slutlig allokering kvv'!$B$2:$AC$462,MATCH(M$3,'Slutlig allokering kvv'!$B$1:$AJ$1,0),FALSE)/1,0)</f>
        <v>0</v>
      </c>
      <c r="N6">
        <f>IFERROR(VLOOKUP($B6,Kraftvärmeprod!$B$1:$AH$479,MATCH(N$2,Kraftvärmeprod!$B$1:$AG$1,0),FALSE)/1,0)-IFERROR(VLOOKUP($B6,'Slutlig allokering kvv'!$B$2:$AC$462,MATCH(N$3,'Slutlig allokering kvv'!$B$1:$AJ$1,0),FALSE)/1,0)</f>
        <v>0</v>
      </c>
      <c r="O6">
        <f>IFERROR(VLOOKUP($B6,Kraftvärmeprod!$B$1:$AH$479,MATCH(O$2,Kraftvärmeprod!$B$1:$AG$1,0),FALSE)/1,0)-IFERROR(VLOOKUP($B6,'Slutlig allokering kvv'!$B$2:$AC$462,MATCH(O$3,'Slutlig allokering kvv'!$B$1:$AJ$1,0),FALSE)/1,0)</f>
        <v>0</v>
      </c>
      <c r="P6">
        <f>IFERROR(VLOOKUP($B6,Kraftvärmeprod!$B$1:$AH$479,MATCH(P$2,Kraftvärmeprod!$B$1:$AG$1,0),FALSE)/1,0)-IFERROR(VLOOKUP($B6,'Slutlig allokering kvv'!$B$2:$AC$462,MATCH(P$3,'Slutlig allokering kvv'!$B$1:$AJ$1,0),FALSE)/1,0)</f>
        <v>0</v>
      </c>
      <c r="Q6">
        <f>IFERROR(VLOOKUP($B6,Kraftvärmeprod!$B$1:$AH$479,MATCH(Q$2,Kraftvärmeprod!$B$1:$AG$1,0),FALSE)/1,0)-IFERROR(VLOOKUP($B6,'Slutlig allokering kvv'!$B$2:$AC$462,MATCH(Q$3,'Slutlig allokering kvv'!$B$1:$AJ$1,0),FALSE)/1,0)</f>
        <v>0</v>
      </c>
      <c r="R6">
        <f>IFERROR(VLOOKUP($B6,Kraftvärmeprod!$B$1:$AH$479,MATCH(R$2,Kraftvärmeprod!$B$1:$AG$1,0),FALSE)/1,0)-IFERROR(VLOOKUP($B6,'Slutlig allokering kvv'!$B$2:$AC$462,MATCH(R$3,'Slutlig allokering kvv'!$B$1:$AJ$1,0),FALSE)/1,0)</f>
        <v>0</v>
      </c>
      <c r="S6">
        <f>IFERROR(VLOOKUP($B6,Kraftvärmeprod!$B$1:$AH$479,MATCH(S$2,Kraftvärmeprod!$B$1:$AG$1,0),FALSE)/1,0)-IFERROR(VLOOKUP($B6,'Slutlig allokering kvv'!$B$2:$AC$462,MATCH(S$3,'Slutlig allokering kvv'!$B$1:$AJ$1,0),FALSE)/1,0)</f>
        <v>0</v>
      </c>
      <c r="T6" s="6">
        <f>IFERROR(VLOOKUP($B6,Miljö!$B$1:$S$477,MATCH(T$2,Miljö!$B$1:$X$1,0),FALSE)/1,0)-IFERROR(VLOOKUP($B6,'Slutlig allokering kvv'!$B$2:$AC$462,MATCH(T$3,'Slutlig allokering kvv'!$B$1:$AJ$1,0),FALSE)/1,0)</f>
        <v>0</v>
      </c>
      <c r="U6">
        <f>IFERROR(VLOOKUP($B6,Kraftvärmeprod!$B$1:$AH$479,MATCH(U$2,Kraftvärmeprod!$B$1:$AG$1,0),FALSE)/1,0)-IFERROR(VLOOKUP($B6,'Slutlig allokering kvv'!$B$2:$AC$462,MATCH(U$3,'Slutlig allokering kvv'!$B$1:$AJ$1,0),FALSE)/1,0)</f>
        <v>0</v>
      </c>
      <c r="V6">
        <f>IFERROR(VLOOKUP($B6,Kraftvärmeprod!$B$1:$AH$479,MATCH(V$2,Kraftvärmeprod!$B$1:$AG$1,0),FALSE)/1,0)-IFERROR(VLOOKUP($B6,'Slutlig allokering kvv'!$B$2:$AC$462,MATCH(V$3,'Slutlig allokering kvv'!$B$1:$AJ$1,0),FALSE)/1,0)</f>
        <v>0</v>
      </c>
      <c r="W6">
        <f>IFERROR(VLOOKUP($B6,Kraftvärmeprod!$B$1:$AH$479,MATCH(W$2,Kraftvärmeprod!$B$1:$AG$1,0),FALSE)/1,0)-IFERROR(VLOOKUP($B6,'Slutlig allokering kvv'!$B$2:$AC$462,MATCH(W$3,'Slutlig allokering kvv'!$B$1:$AJ$1,0),FALSE)/1,0)</f>
        <v>0</v>
      </c>
      <c r="X6">
        <f>IFERROR(VLOOKUP($B6,Kraftvärmeprod!$B$1:$AH$479,MATCH(X$2,Kraftvärmeprod!$B$1:$AG$1,0),FALSE)/1,0)-IFERROR(VLOOKUP($B6,'Slutlig allokering kvv'!$B$2:$AC$462,MATCH(X$3,'Slutlig allokering kvv'!$B$1:$AJ$1,0),FALSE)/1,0)</f>
        <v>0</v>
      </c>
      <c r="Y6">
        <f>IFERROR(VLOOKUP($B6,Kraftvärmeprod!$B$1:$AH$479,MATCH(Y$2,Kraftvärmeprod!$B$1:$AG$1,0),FALSE)/1,0)-IFERROR(VLOOKUP($B6,'Slutlig allokering kvv'!$B$2:$AC$462,MATCH(Y$3,'Slutlig allokering kvv'!$B$1:$AJ$1,0),FALSE)/1,0)</f>
        <v>0</v>
      </c>
      <c r="Z6">
        <f>IFERROR(VLOOKUP($B6,Kraftvärmeprod!$B$1:$AH$479,MATCH(Z$2,Kraftvärmeprod!$B$1:$AG$1,0),FALSE)/1,0)-IFERROR(VLOOKUP($B6,'Slutlig allokering kvv'!$B$2:$AC$462,MATCH(Z$3,'Slutlig allokering kvv'!$B$1:$AJ$1,0),FALSE)/1,0)</f>
        <v>0</v>
      </c>
      <c r="AA6">
        <f>IFERROR(VLOOKUP($B6,Kraftvärmeprod!$B$1:$AH$479,MATCH(AA$2,Kraftvärmeprod!$B$1:$AG$1,0),FALSE)/1,0)-IFERROR(VLOOKUP($B6,'Slutlig allokering kvv'!$B$2:$AC$462,MATCH(AA$3,'Slutlig allokering kvv'!$B$1:$AJ$1,0),FALSE)/1,0)</f>
        <v>0</v>
      </c>
      <c r="AE6">
        <f t="shared" si="0"/>
        <v>0</v>
      </c>
      <c r="AG6">
        <f>IFERROR(VLOOKUP(B6,'Slutlig allokering kvv'!$B$2:$AJ$462,MATCH("Summa slutlig allokerad tillförd energi (utan hjälpel och rökgaskondensering):",'Slutlig allokering kvv'!$B$1:$AK$1,0),FALSE)/1,"")</f>
        <v>0</v>
      </c>
      <c r="AI6" s="137" t="str">
        <f>IFERROR(1-VLOOKUP(B6,'Slutlig allokering kvv'!$B$2:$AJ$462,MATCH("Andel av bränsle i kvv som allokerats till värme, exklusive rökgaskondensering och hjälpel",'Slutlig allokering kvv'!$B$1:$AK$1,0),FALSE),"")</f>
        <v/>
      </c>
      <c r="AK6" s="137" t="str">
        <f t="shared" si="1"/>
        <v/>
      </c>
    </row>
    <row r="7" spans="1:39" x14ac:dyDescent="0.25">
      <c r="A7" s="2" t="s">
        <v>22</v>
      </c>
      <c r="B7" s="2" t="s">
        <v>26</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 kvv'!$B$2:$AC$462,MATCH(E$3,'Slutlig allokering kvv'!$B$1:$AJ$1,0),FALSE)/1,0)</f>
        <v>0</v>
      </c>
      <c r="F7">
        <f>IFERROR(VLOOKUP($B7,Kraftvärmeprod!$B$1:$AH$479,MATCH(F$2,Kraftvärmeprod!$B$1:$AG$1,0),FALSE)/1,0)-IFERROR(VLOOKUP($B7,'Slutlig allokering kvv'!$B$2:$AC$462,MATCH(F$3,'Slutlig allokering kvv'!$B$1:$AJ$1,0),FALSE)/1,0)</f>
        <v>0</v>
      </c>
      <c r="G7">
        <f>IFERROR(VLOOKUP($B7,Kraftvärmeprod!$B$1:$AH$479,MATCH(G$2,Kraftvärmeprod!$B$1:$AG$1,0),FALSE)/1,0)-IFERROR(VLOOKUP($B7,'Slutlig allokering kvv'!$B$2:$AC$462,MATCH(G$3,'Slutlig allokering kvv'!$B$1:$AJ$1,0),FALSE)/1,0)</f>
        <v>0</v>
      </c>
      <c r="H7">
        <f>IFERROR(VLOOKUP($B7,Kraftvärmeprod!$B$1:$AH$479,MATCH(H$2,Kraftvärmeprod!$B$1:$AG$1,0),FALSE)/1,0)-IFERROR(VLOOKUP($B7,'Slutlig allokering kvv'!$B$2:$AC$462,MATCH(H$3,'Slutlig allokering kvv'!$B$1:$AJ$1,0),FALSE)/1,0)</f>
        <v>0</v>
      </c>
      <c r="I7">
        <f>IFERROR(VLOOKUP($B7,Kraftvärmeprod!$B$1:$AH$479,MATCH(I$2,Kraftvärmeprod!$B$1:$AG$1,0),FALSE)/1,0)-IFERROR(VLOOKUP($B7,'Slutlig allokering kvv'!$B$2:$AC$462,MATCH(I$3,'Slutlig allokering kvv'!$B$1:$AJ$1,0),FALSE)/1,0)</f>
        <v>0</v>
      </c>
      <c r="J7">
        <f>IFERROR(VLOOKUP($B7,Kraftvärmeprod!$B$1:$AH$479,MATCH(J$2,Kraftvärmeprod!$B$1:$AG$1,0),FALSE)/1,0)-IFERROR(VLOOKUP($B7,'Slutlig allokering kvv'!$B$2:$AC$462,MATCH(J$3,'Slutlig allokering kvv'!$B$1:$AJ$1,0),FALSE)/1,0)</f>
        <v>0</v>
      </c>
      <c r="K7">
        <f>IFERROR(VLOOKUP($B7,Kraftvärmeprod!$B$1:$AH$479,MATCH(K$2,Kraftvärmeprod!$B$1:$AG$1,0),FALSE)/1,0)-IFERROR(VLOOKUP($B7,'Slutlig allokering kvv'!$B$2:$AC$462,MATCH(K$3,'Slutlig allokering kvv'!$B$1:$AJ$1,0),FALSE)/1,0)</f>
        <v>0</v>
      </c>
      <c r="L7">
        <f>IFERROR(VLOOKUP($B7,Kraftvärmeprod!$B$1:$AH$479,MATCH(L$2,Kraftvärmeprod!$B$1:$AG$1,0),FALSE)/1,0)-IFERROR(VLOOKUP($B7,'Slutlig allokering kvv'!$B$2:$AC$462,MATCH(L$3,'Slutlig allokering kvv'!$B$1:$AJ$1,0),FALSE)/1,0)</f>
        <v>0</v>
      </c>
      <c r="M7">
        <f>IFERROR(VLOOKUP($B7,Kraftvärmeprod!$B$1:$AH$479,MATCH(M$2,Kraftvärmeprod!$B$1:$AG$1,0),FALSE)/1,0)-IFERROR(VLOOKUP($B7,'Slutlig allokering kvv'!$B$2:$AC$462,MATCH(M$3,'Slutlig allokering kvv'!$B$1:$AJ$1,0),FALSE)/1,0)</f>
        <v>0</v>
      </c>
      <c r="N7">
        <f>IFERROR(VLOOKUP($B7,Kraftvärmeprod!$B$1:$AH$479,MATCH(N$2,Kraftvärmeprod!$B$1:$AG$1,0),FALSE)/1,0)-IFERROR(VLOOKUP($B7,'Slutlig allokering kvv'!$B$2:$AC$462,MATCH(N$3,'Slutlig allokering kvv'!$B$1:$AJ$1,0),FALSE)/1,0)</f>
        <v>0</v>
      </c>
      <c r="O7">
        <f>IFERROR(VLOOKUP($B7,Kraftvärmeprod!$B$1:$AH$479,MATCH(O$2,Kraftvärmeprod!$B$1:$AG$1,0),FALSE)/1,0)-IFERROR(VLOOKUP($B7,'Slutlig allokering kvv'!$B$2:$AC$462,MATCH(O$3,'Slutlig allokering kvv'!$B$1:$AJ$1,0),FALSE)/1,0)</f>
        <v>0</v>
      </c>
      <c r="P7">
        <f>IFERROR(VLOOKUP($B7,Kraftvärmeprod!$B$1:$AH$479,MATCH(P$2,Kraftvärmeprod!$B$1:$AG$1,0),FALSE)/1,0)-IFERROR(VLOOKUP($B7,'Slutlig allokering kvv'!$B$2:$AC$462,MATCH(P$3,'Slutlig allokering kvv'!$B$1:$AJ$1,0),FALSE)/1,0)</f>
        <v>0</v>
      </c>
      <c r="Q7">
        <f>IFERROR(VLOOKUP($B7,Kraftvärmeprod!$B$1:$AH$479,MATCH(Q$2,Kraftvärmeprod!$B$1:$AG$1,0),FALSE)/1,0)-IFERROR(VLOOKUP($B7,'Slutlig allokering kvv'!$B$2:$AC$462,MATCH(Q$3,'Slutlig allokering kvv'!$B$1:$AJ$1,0),FALSE)/1,0)</f>
        <v>0</v>
      </c>
      <c r="R7">
        <f>IFERROR(VLOOKUP($B7,Kraftvärmeprod!$B$1:$AH$479,MATCH(R$2,Kraftvärmeprod!$B$1:$AG$1,0),FALSE)/1,0)-IFERROR(VLOOKUP($B7,'Slutlig allokering kvv'!$B$2:$AC$462,MATCH(R$3,'Slutlig allokering kvv'!$B$1:$AJ$1,0),FALSE)/1,0)</f>
        <v>0</v>
      </c>
      <c r="S7">
        <f>IFERROR(VLOOKUP($B7,Kraftvärmeprod!$B$1:$AH$479,MATCH(S$2,Kraftvärmeprod!$B$1:$AG$1,0),FALSE)/1,0)-IFERROR(VLOOKUP($B7,'Slutlig allokering kvv'!$B$2:$AC$462,MATCH(S$3,'Slutlig allokering kvv'!$B$1:$AJ$1,0),FALSE)/1,0)</f>
        <v>0</v>
      </c>
      <c r="T7" s="6">
        <f>IFERROR(VLOOKUP($B7,Miljö!$B$1:$S$477,MATCH(T$2,Miljö!$B$1:$X$1,0),FALSE)/1,0)-IFERROR(VLOOKUP($B7,'Slutlig allokering kvv'!$B$2:$AC$462,MATCH(T$3,'Slutlig allokering kvv'!$B$1:$AJ$1,0),FALSE)/1,0)</f>
        <v>0</v>
      </c>
      <c r="U7">
        <f>IFERROR(VLOOKUP($B7,Kraftvärmeprod!$B$1:$AH$479,MATCH(U$2,Kraftvärmeprod!$B$1:$AG$1,0),FALSE)/1,0)-IFERROR(VLOOKUP($B7,'Slutlig allokering kvv'!$B$2:$AC$462,MATCH(U$3,'Slutlig allokering kvv'!$B$1:$AJ$1,0),FALSE)/1,0)</f>
        <v>0</v>
      </c>
      <c r="V7">
        <f>IFERROR(VLOOKUP($B7,Kraftvärmeprod!$B$1:$AH$479,MATCH(V$2,Kraftvärmeprod!$B$1:$AG$1,0),FALSE)/1,0)-IFERROR(VLOOKUP($B7,'Slutlig allokering kvv'!$B$2:$AC$462,MATCH(V$3,'Slutlig allokering kvv'!$B$1:$AJ$1,0),FALSE)/1,0)</f>
        <v>0</v>
      </c>
      <c r="W7">
        <f>IFERROR(VLOOKUP($B7,Kraftvärmeprod!$B$1:$AH$479,MATCH(W$2,Kraftvärmeprod!$B$1:$AG$1,0),FALSE)/1,0)-IFERROR(VLOOKUP($B7,'Slutlig allokering kvv'!$B$2:$AC$462,MATCH(W$3,'Slutlig allokering kvv'!$B$1:$AJ$1,0),FALSE)/1,0)</f>
        <v>0</v>
      </c>
      <c r="X7">
        <f>IFERROR(VLOOKUP($B7,Kraftvärmeprod!$B$1:$AH$479,MATCH(X$2,Kraftvärmeprod!$B$1:$AG$1,0),FALSE)/1,0)-IFERROR(VLOOKUP($B7,'Slutlig allokering kvv'!$B$2:$AC$462,MATCH(X$3,'Slutlig allokering kvv'!$B$1:$AJ$1,0),FALSE)/1,0)</f>
        <v>0</v>
      </c>
      <c r="Y7">
        <f>IFERROR(VLOOKUP($B7,Kraftvärmeprod!$B$1:$AH$479,MATCH(Y$2,Kraftvärmeprod!$B$1:$AG$1,0),FALSE)/1,0)-IFERROR(VLOOKUP($B7,'Slutlig allokering kvv'!$B$2:$AC$462,MATCH(Y$3,'Slutlig allokering kvv'!$B$1:$AJ$1,0),FALSE)/1,0)</f>
        <v>0</v>
      </c>
      <c r="Z7">
        <f>IFERROR(VLOOKUP($B7,Kraftvärmeprod!$B$1:$AH$479,MATCH(Z$2,Kraftvärmeprod!$B$1:$AG$1,0),FALSE)/1,0)-IFERROR(VLOOKUP($B7,'Slutlig allokering kvv'!$B$2:$AC$462,MATCH(Z$3,'Slutlig allokering kvv'!$B$1:$AJ$1,0),FALSE)/1,0)</f>
        <v>0</v>
      </c>
      <c r="AA7">
        <f>IFERROR(VLOOKUP($B7,Kraftvärmeprod!$B$1:$AH$479,MATCH(AA$2,Kraftvärmeprod!$B$1:$AG$1,0),FALSE)/1,0)-IFERROR(VLOOKUP($B7,'Slutlig allokering kvv'!$B$2:$AC$462,MATCH(AA$3,'Slutlig allokering kvv'!$B$1:$AJ$1,0),FALSE)/1,0)</f>
        <v>0</v>
      </c>
      <c r="AE7">
        <f t="shared" si="0"/>
        <v>0</v>
      </c>
      <c r="AG7">
        <f>IFERROR(VLOOKUP(B7,'Slutlig allokering kvv'!$B$2:$AJ$462,MATCH("Summa slutlig allokerad tillförd energi (utan hjälpel och rökgaskondensering):",'Slutlig allokering kvv'!$B$1:$AK$1,0),FALSE)/1,"")</f>
        <v>0</v>
      </c>
      <c r="AI7" s="137" t="str">
        <f>IFERROR(1-VLOOKUP(B7,'Slutlig allokering kvv'!$B$2:$AJ$462,MATCH("Andel av bränsle i kvv som allokerats till värme, exklusive rökgaskondensering och hjälpel",'Slutlig allokering kvv'!$B$1:$AK$1,0),FALSE),"")</f>
        <v/>
      </c>
      <c r="AK7" s="137" t="str">
        <f t="shared" si="1"/>
        <v/>
      </c>
    </row>
    <row r="8" spans="1:39" x14ac:dyDescent="0.25">
      <c r="A8" s="2" t="s">
        <v>22</v>
      </c>
      <c r="B8" s="2" t="s">
        <v>27</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 kvv'!$B$2:$AC$462,MATCH(E$3,'Slutlig allokering kvv'!$B$1:$AJ$1,0),FALSE)/1,0)</f>
        <v>0</v>
      </c>
      <c r="F8">
        <f>IFERROR(VLOOKUP($B8,Kraftvärmeprod!$B$1:$AH$479,MATCH(F$2,Kraftvärmeprod!$B$1:$AG$1,0),FALSE)/1,0)-IFERROR(VLOOKUP($B8,'Slutlig allokering kvv'!$B$2:$AC$462,MATCH(F$3,'Slutlig allokering kvv'!$B$1:$AJ$1,0),FALSE)/1,0)</f>
        <v>0</v>
      </c>
      <c r="G8">
        <f>IFERROR(VLOOKUP($B8,Kraftvärmeprod!$B$1:$AH$479,MATCH(G$2,Kraftvärmeprod!$B$1:$AG$1,0),FALSE)/1,0)-IFERROR(VLOOKUP($B8,'Slutlig allokering kvv'!$B$2:$AC$462,MATCH(G$3,'Slutlig allokering kvv'!$B$1:$AJ$1,0),FALSE)/1,0)</f>
        <v>0</v>
      </c>
      <c r="H8">
        <f>IFERROR(VLOOKUP($B8,Kraftvärmeprod!$B$1:$AH$479,MATCH(H$2,Kraftvärmeprod!$B$1:$AG$1,0),FALSE)/1,0)-IFERROR(VLOOKUP($B8,'Slutlig allokering kvv'!$B$2:$AC$462,MATCH(H$3,'Slutlig allokering kvv'!$B$1:$AJ$1,0),FALSE)/1,0)</f>
        <v>0</v>
      </c>
      <c r="I8">
        <f>IFERROR(VLOOKUP($B8,Kraftvärmeprod!$B$1:$AH$479,MATCH(I$2,Kraftvärmeprod!$B$1:$AG$1,0),FALSE)/1,0)-IFERROR(VLOOKUP($B8,'Slutlig allokering kvv'!$B$2:$AC$462,MATCH(I$3,'Slutlig allokering kvv'!$B$1:$AJ$1,0),FALSE)/1,0)</f>
        <v>0</v>
      </c>
      <c r="J8">
        <f>IFERROR(VLOOKUP($B8,Kraftvärmeprod!$B$1:$AH$479,MATCH(J$2,Kraftvärmeprod!$B$1:$AG$1,0),FALSE)/1,0)-IFERROR(VLOOKUP($B8,'Slutlig allokering kvv'!$B$2:$AC$462,MATCH(J$3,'Slutlig allokering kvv'!$B$1:$AJ$1,0),FALSE)/1,0)</f>
        <v>0</v>
      </c>
      <c r="K8">
        <f>IFERROR(VLOOKUP($B8,Kraftvärmeprod!$B$1:$AH$479,MATCH(K$2,Kraftvärmeprod!$B$1:$AG$1,0),FALSE)/1,0)-IFERROR(VLOOKUP($B8,'Slutlig allokering kvv'!$B$2:$AC$462,MATCH(K$3,'Slutlig allokering kvv'!$B$1:$AJ$1,0),FALSE)/1,0)</f>
        <v>0</v>
      </c>
      <c r="L8">
        <f>IFERROR(VLOOKUP($B8,Kraftvärmeprod!$B$1:$AH$479,MATCH(L$2,Kraftvärmeprod!$B$1:$AG$1,0),FALSE)/1,0)-IFERROR(VLOOKUP($B8,'Slutlig allokering kvv'!$B$2:$AC$462,MATCH(L$3,'Slutlig allokering kvv'!$B$1:$AJ$1,0),FALSE)/1,0)</f>
        <v>0</v>
      </c>
      <c r="M8">
        <f>IFERROR(VLOOKUP($B8,Kraftvärmeprod!$B$1:$AH$479,MATCH(M$2,Kraftvärmeprod!$B$1:$AG$1,0),FALSE)/1,0)-IFERROR(VLOOKUP($B8,'Slutlig allokering kvv'!$B$2:$AC$462,MATCH(M$3,'Slutlig allokering kvv'!$B$1:$AJ$1,0),FALSE)/1,0)</f>
        <v>0</v>
      </c>
      <c r="N8">
        <f>IFERROR(VLOOKUP($B8,Kraftvärmeprod!$B$1:$AH$479,MATCH(N$2,Kraftvärmeprod!$B$1:$AG$1,0),FALSE)/1,0)-IFERROR(VLOOKUP($B8,'Slutlig allokering kvv'!$B$2:$AC$462,MATCH(N$3,'Slutlig allokering kvv'!$B$1:$AJ$1,0),FALSE)/1,0)</f>
        <v>0</v>
      </c>
      <c r="O8">
        <f>IFERROR(VLOOKUP($B8,Kraftvärmeprod!$B$1:$AH$479,MATCH(O$2,Kraftvärmeprod!$B$1:$AG$1,0),FALSE)/1,0)-IFERROR(VLOOKUP($B8,'Slutlig allokering kvv'!$B$2:$AC$462,MATCH(O$3,'Slutlig allokering kvv'!$B$1:$AJ$1,0),FALSE)/1,0)</f>
        <v>0</v>
      </c>
      <c r="P8">
        <f>IFERROR(VLOOKUP($B8,Kraftvärmeprod!$B$1:$AH$479,MATCH(P$2,Kraftvärmeprod!$B$1:$AG$1,0),FALSE)/1,0)-IFERROR(VLOOKUP($B8,'Slutlig allokering kvv'!$B$2:$AC$462,MATCH(P$3,'Slutlig allokering kvv'!$B$1:$AJ$1,0),FALSE)/1,0)</f>
        <v>0</v>
      </c>
      <c r="Q8">
        <f>IFERROR(VLOOKUP($B8,Kraftvärmeprod!$B$1:$AH$479,MATCH(Q$2,Kraftvärmeprod!$B$1:$AG$1,0),FALSE)/1,0)-IFERROR(VLOOKUP($B8,'Slutlig allokering kvv'!$B$2:$AC$462,MATCH(Q$3,'Slutlig allokering kvv'!$B$1:$AJ$1,0),FALSE)/1,0)</f>
        <v>0</v>
      </c>
      <c r="R8">
        <f>IFERROR(VLOOKUP($B8,Kraftvärmeprod!$B$1:$AH$479,MATCH(R$2,Kraftvärmeprod!$B$1:$AG$1,0),FALSE)/1,0)-IFERROR(VLOOKUP($B8,'Slutlig allokering kvv'!$B$2:$AC$462,MATCH(R$3,'Slutlig allokering kvv'!$B$1:$AJ$1,0),FALSE)/1,0)</f>
        <v>0</v>
      </c>
      <c r="S8">
        <f>IFERROR(VLOOKUP($B8,Kraftvärmeprod!$B$1:$AH$479,MATCH(S$2,Kraftvärmeprod!$B$1:$AG$1,0),FALSE)/1,0)-IFERROR(VLOOKUP($B8,'Slutlig allokering kvv'!$B$2:$AC$462,MATCH(S$3,'Slutlig allokering kvv'!$B$1:$AJ$1,0),FALSE)/1,0)</f>
        <v>0</v>
      </c>
      <c r="T8" s="6">
        <f>IFERROR(VLOOKUP($B8,Miljö!$B$1:$S$477,MATCH(T$2,Miljö!$B$1:$X$1,0),FALSE)/1,0)-IFERROR(VLOOKUP($B8,'Slutlig allokering kvv'!$B$2:$AC$462,MATCH(T$3,'Slutlig allokering kvv'!$B$1:$AJ$1,0),FALSE)/1,0)</f>
        <v>0</v>
      </c>
      <c r="U8">
        <f>IFERROR(VLOOKUP($B8,Kraftvärmeprod!$B$1:$AH$479,MATCH(U$2,Kraftvärmeprod!$B$1:$AG$1,0),FALSE)/1,0)-IFERROR(VLOOKUP($B8,'Slutlig allokering kvv'!$B$2:$AC$462,MATCH(U$3,'Slutlig allokering kvv'!$B$1:$AJ$1,0),FALSE)/1,0)</f>
        <v>0</v>
      </c>
      <c r="V8">
        <f>IFERROR(VLOOKUP($B8,Kraftvärmeprod!$B$1:$AH$479,MATCH(V$2,Kraftvärmeprod!$B$1:$AG$1,0),FALSE)/1,0)-IFERROR(VLOOKUP($B8,'Slutlig allokering kvv'!$B$2:$AC$462,MATCH(V$3,'Slutlig allokering kvv'!$B$1:$AJ$1,0),FALSE)/1,0)</f>
        <v>0</v>
      </c>
      <c r="W8">
        <f>IFERROR(VLOOKUP($B8,Kraftvärmeprod!$B$1:$AH$479,MATCH(W$2,Kraftvärmeprod!$B$1:$AG$1,0),FALSE)/1,0)-IFERROR(VLOOKUP($B8,'Slutlig allokering kvv'!$B$2:$AC$462,MATCH(W$3,'Slutlig allokering kvv'!$B$1:$AJ$1,0),FALSE)/1,0)</f>
        <v>0</v>
      </c>
      <c r="X8">
        <f>IFERROR(VLOOKUP($B8,Kraftvärmeprod!$B$1:$AH$479,MATCH(X$2,Kraftvärmeprod!$B$1:$AG$1,0),FALSE)/1,0)-IFERROR(VLOOKUP($B8,'Slutlig allokering kvv'!$B$2:$AC$462,MATCH(X$3,'Slutlig allokering kvv'!$B$1:$AJ$1,0),FALSE)/1,0)</f>
        <v>0</v>
      </c>
      <c r="Y8">
        <f>IFERROR(VLOOKUP($B8,Kraftvärmeprod!$B$1:$AH$479,MATCH(Y$2,Kraftvärmeprod!$B$1:$AG$1,0),FALSE)/1,0)-IFERROR(VLOOKUP($B8,'Slutlig allokering kvv'!$B$2:$AC$462,MATCH(Y$3,'Slutlig allokering kvv'!$B$1:$AJ$1,0),FALSE)/1,0)</f>
        <v>0</v>
      </c>
      <c r="Z8">
        <f>IFERROR(VLOOKUP($B8,Kraftvärmeprod!$B$1:$AH$479,MATCH(Z$2,Kraftvärmeprod!$B$1:$AG$1,0),FALSE)/1,0)-IFERROR(VLOOKUP($B8,'Slutlig allokering kvv'!$B$2:$AC$462,MATCH(Z$3,'Slutlig allokering kvv'!$B$1:$AJ$1,0),FALSE)/1,0)</f>
        <v>0</v>
      </c>
      <c r="AA8">
        <f>IFERROR(VLOOKUP($B8,Kraftvärmeprod!$B$1:$AH$479,MATCH(AA$2,Kraftvärmeprod!$B$1:$AG$1,0),FALSE)/1,0)-IFERROR(VLOOKUP($B8,'Slutlig allokering kvv'!$B$2:$AC$462,MATCH(AA$3,'Slutlig allokering kvv'!$B$1:$AJ$1,0),FALSE)/1,0)</f>
        <v>0</v>
      </c>
      <c r="AE8">
        <f t="shared" si="0"/>
        <v>0</v>
      </c>
      <c r="AG8">
        <f>IFERROR(VLOOKUP(B8,'Slutlig allokering kvv'!$B$2:$AJ$462,MATCH("Summa slutlig allokerad tillförd energi (utan hjälpel och rökgaskondensering):",'Slutlig allokering kvv'!$B$1:$AK$1,0),FALSE)/1,"")</f>
        <v>0</v>
      </c>
      <c r="AI8" s="137" t="str">
        <f>IFERROR(1-VLOOKUP(B8,'Slutlig allokering kvv'!$B$2:$AJ$462,MATCH("Andel av bränsle i kvv som allokerats till värme, exklusive rökgaskondensering och hjälpel",'Slutlig allokering kvv'!$B$1:$AK$1,0),FALSE),"")</f>
        <v/>
      </c>
      <c r="AK8" s="137" t="str">
        <f t="shared" si="1"/>
        <v/>
      </c>
    </row>
    <row r="9" spans="1:39" x14ac:dyDescent="0.25">
      <c r="A9" s="2" t="s">
        <v>22</v>
      </c>
      <c r="B9" s="2" t="s">
        <v>28</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 kvv'!$B$2:$AC$462,MATCH(E$3,'Slutlig allokering kvv'!$B$1:$AJ$1,0),FALSE)/1,0)</f>
        <v>0</v>
      </c>
      <c r="F9">
        <f>IFERROR(VLOOKUP($B9,Kraftvärmeprod!$B$1:$AH$479,MATCH(F$2,Kraftvärmeprod!$B$1:$AG$1,0),FALSE)/1,0)-IFERROR(VLOOKUP($B9,'Slutlig allokering kvv'!$B$2:$AC$462,MATCH(F$3,'Slutlig allokering kvv'!$B$1:$AJ$1,0),FALSE)/1,0)</f>
        <v>0</v>
      </c>
      <c r="G9">
        <f>IFERROR(VLOOKUP($B9,Kraftvärmeprod!$B$1:$AH$479,MATCH(G$2,Kraftvärmeprod!$B$1:$AG$1,0),FALSE)/1,0)-IFERROR(VLOOKUP($B9,'Slutlig allokering kvv'!$B$2:$AC$462,MATCH(G$3,'Slutlig allokering kvv'!$B$1:$AJ$1,0),FALSE)/1,0)</f>
        <v>0</v>
      </c>
      <c r="H9">
        <f>IFERROR(VLOOKUP($B9,Kraftvärmeprod!$B$1:$AH$479,MATCH(H$2,Kraftvärmeprod!$B$1:$AG$1,0),FALSE)/1,0)-IFERROR(VLOOKUP($B9,'Slutlig allokering kvv'!$B$2:$AC$462,MATCH(H$3,'Slutlig allokering kvv'!$B$1:$AJ$1,0),FALSE)/1,0)</f>
        <v>0</v>
      </c>
      <c r="I9">
        <f>IFERROR(VLOOKUP($B9,Kraftvärmeprod!$B$1:$AH$479,MATCH(I$2,Kraftvärmeprod!$B$1:$AG$1,0),FALSE)/1,0)-IFERROR(VLOOKUP($B9,'Slutlig allokering kvv'!$B$2:$AC$462,MATCH(I$3,'Slutlig allokering kvv'!$B$1:$AJ$1,0),FALSE)/1,0)</f>
        <v>0</v>
      </c>
      <c r="J9">
        <f>IFERROR(VLOOKUP($B9,Kraftvärmeprod!$B$1:$AH$479,MATCH(J$2,Kraftvärmeprod!$B$1:$AG$1,0),FALSE)/1,0)-IFERROR(VLOOKUP($B9,'Slutlig allokering kvv'!$B$2:$AC$462,MATCH(J$3,'Slutlig allokering kvv'!$B$1:$AJ$1,0),FALSE)/1,0)</f>
        <v>0</v>
      </c>
      <c r="K9">
        <f>IFERROR(VLOOKUP($B9,Kraftvärmeprod!$B$1:$AH$479,MATCH(K$2,Kraftvärmeprod!$B$1:$AG$1,0),FALSE)/1,0)-IFERROR(VLOOKUP($B9,'Slutlig allokering kvv'!$B$2:$AC$462,MATCH(K$3,'Slutlig allokering kvv'!$B$1:$AJ$1,0),FALSE)/1,0)</f>
        <v>0</v>
      </c>
      <c r="L9">
        <f>IFERROR(VLOOKUP($B9,Kraftvärmeprod!$B$1:$AH$479,MATCH(L$2,Kraftvärmeprod!$B$1:$AG$1,0),FALSE)/1,0)-IFERROR(VLOOKUP($B9,'Slutlig allokering kvv'!$B$2:$AC$462,MATCH(L$3,'Slutlig allokering kvv'!$B$1:$AJ$1,0),FALSE)/1,0)</f>
        <v>0</v>
      </c>
      <c r="M9">
        <f>IFERROR(VLOOKUP($B9,Kraftvärmeprod!$B$1:$AH$479,MATCH(M$2,Kraftvärmeprod!$B$1:$AG$1,0),FALSE)/1,0)-IFERROR(VLOOKUP($B9,'Slutlig allokering kvv'!$B$2:$AC$462,MATCH(M$3,'Slutlig allokering kvv'!$B$1:$AJ$1,0),FALSE)/1,0)</f>
        <v>0</v>
      </c>
      <c r="N9">
        <f>IFERROR(VLOOKUP($B9,Kraftvärmeprod!$B$1:$AH$479,MATCH(N$2,Kraftvärmeprod!$B$1:$AG$1,0),FALSE)/1,0)-IFERROR(VLOOKUP($B9,'Slutlig allokering kvv'!$B$2:$AC$462,MATCH(N$3,'Slutlig allokering kvv'!$B$1:$AJ$1,0),FALSE)/1,0)</f>
        <v>0</v>
      </c>
      <c r="O9">
        <f>IFERROR(VLOOKUP($B9,Kraftvärmeprod!$B$1:$AH$479,MATCH(O$2,Kraftvärmeprod!$B$1:$AG$1,0),FALSE)/1,0)-IFERROR(VLOOKUP($B9,'Slutlig allokering kvv'!$B$2:$AC$462,MATCH(O$3,'Slutlig allokering kvv'!$B$1:$AJ$1,0),FALSE)/1,0)</f>
        <v>0</v>
      </c>
      <c r="P9">
        <f>IFERROR(VLOOKUP($B9,Kraftvärmeprod!$B$1:$AH$479,MATCH(P$2,Kraftvärmeprod!$B$1:$AG$1,0),FALSE)/1,0)-IFERROR(VLOOKUP($B9,'Slutlig allokering kvv'!$B$2:$AC$462,MATCH(P$3,'Slutlig allokering kvv'!$B$1:$AJ$1,0),FALSE)/1,0)</f>
        <v>0</v>
      </c>
      <c r="Q9">
        <f>IFERROR(VLOOKUP($B9,Kraftvärmeprod!$B$1:$AH$479,MATCH(Q$2,Kraftvärmeprod!$B$1:$AG$1,0),FALSE)/1,0)-IFERROR(VLOOKUP($B9,'Slutlig allokering kvv'!$B$2:$AC$462,MATCH(Q$3,'Slutlig allokering kvv'!$B$1:$AJ$1,0),FALSE)/1,0)</f>
        <v>0</v>
      </c>
      <c r="R9">
        <f>IFERROR(VLOOKUP($B9,Kraftvärmeprod!$B$1:$AH$479,MATCH(R$2,Kraftvärmeprod!$B$1:$AG$1,0),FALSE)/1,0)-IFERROR(VLOOKUP($B9,'Slutlig allokering kvv'!$B$2:$AC$462,MATCH(R$3,'Slutlig allokering kvv'!$B$1:$AJ$1,0),FALSE)/1,0)</f>
        <v>0</v>
      </c>
      <c r="S9">
        <f>IFERROR(VLOOKUP($B9,Kraftvärmeprod!$B$1:$AH$479,MATCH(S$2,Kraftvärmeprod!$B$1:$AG$1,0),FALSE)/1,0)-IFERROR(VLOOKUP($B9,'Slutlig allokering kvv'!$B$2:$AC$462,MATCH(S$3,'Slutlig allokering kvv'!$B$1:$AJ$1,0),FALSE)/1,0)</f>
        <v>0</v>
      </c>
      <c r="T9" s="6">
        <f>IFERROR(VLOOKUP($B9,Miljö!$B$1:$S$477,MATCH(T$2,Miljö!$B$1:$X$1,0),FALSE)/1,0)-IFERROR(VLOOKUP($B9,'Slutlig allokering kvv'!$B$2:$AC$462,MATCH(T$3,'Slutlig allokering kvv'!$B$1:$AJ$1,0),FALSE)/1,0)</f>
        <v>0</v>
      </c>
      <c r="U9">
        <f>IFERROR(VLOOKUP($B9,Kraftvärmeprod!$B$1:$AH$479,MATCH(U$2,Kraftvärmeprod!$B$1:$AG$1,0),FALSE)/1,0)-IFERROR(VLOOKUP($B9,'Slutlig allokering kvv'!$B$2:$AC$462,MATCH(U$3,'Slutlig allokering kvv'!$B$1:$AJ$1,0),FALSE)/1,0)</f>
        <v>0</v>
      </c>
      <c r="V9">
        <f>IFERROR(VLOOKUP($B9,Kraftvärmeprod!$B$1:$AH$479,MATCH(V$2,Kraftvärmeprod!$B$1:$AG$1,0),FALSE)/1,0)-IFERROR(VLOOKUP($B9,'Slutlig allokering kvv'!$B$2:$AC$462,MATCH(V$3,'Slutlig allokering kvv'!$B$1:$AJ$1,0),FALSE)/1,0)</f>
        <v>0</v>
      </c>
      <c r="W9">
        <f>IFERROR(VLOOKUP($B9,Kraftvärmeprod!$B$1:$AH$479,MATCH(W$2,Kraftvärmeprod!$B$1:$AG$1,0),FALSE)/1,0)-IFERROR(VLOOKUP($B9,'Slutlig allokering kvv'!$B$2:$AC$462,MATCH(W$3,'Slutlig allokering kvv'!$B$1:$AJ$1,0),FALSE)/1,0)</f>
        <v>0</v>
      </c>
      <c r="X9">
        <f>IFERROR(VLOOKUP($B9,Kraftvärmeprod!$B$1:$AH$479,MATCH(X$2,Kraftvärmeprod!$B$1:$AG$1,0),FALSE)/1,0)-IFERROR(VLOOKUP($B9,'Slutlig allokering kvv'!$B$2:$AC$462,MATCH(X$3,'Slutlig allokering kvv'!$B$1:$AJ$1,0),FALSE)/1,0)</f>
        <v>0</v>
      </c>
      <c r="Y9">
        <f>IFERROR(VLOOKUP($B9,Kraftvärmeprod!$B$1:$AH$479,MATCH(Y$2,Kraftvärmeprod!$B$1:$AG$1,0),FALSE)/1,0)-IFERROR(VLOOKUP($B9,'Slutlig allokering kvv'!$B$2:$AC$462,MATCH(Y$3,'Slutlig allokering kvv'!$B$1:$AJ$1,0),FALSE)/1,0)</f>
        <v>0</v>
      </c>
      <c r="Z9">
        <f>IFERROR(VLOOKUP($B9,Kraftvärmeprod!$B$1:$AH$479,MATCH(Z$2,Kraftvärmeprod!$B$1:$AG$1,0),FALSE)/1,0)-IFERROR(VLOOKUP($B9,'Slutlig allokering kvv'!$B$2:$AC$462,MATCH(Z$3,'Slutlig allokering kvv'!$B$1:$AJ$1,0),FALSE)/1,0)</f>
        <v>0</v>
      </c>
      <c r="AA9">
        <f>IFERROR(VLOOKUP($B9,Kraftvärmeprod!$B$1:$AH$479,MATCH(AA$2,Kraftvärmeprod!$B$1:$AG$1,0),FALSE)/1,0)-IFERROR(VLOOKUP($B9,'Slutlig allokering kvv'!$B$2:$AC$462,MATCH(AA$3,'Slutlig allokering kvv'!$B$1:$AJ$1,0),FALSE)/1,0)</f>
        <v>0</v>
      </c>
      <c r="AE9">
        <f t="shared" si="0"/>
        <v>0</v>
      </c>
      <c r="AG9">
        <f>IFERROR(VLOOKUP(B9,'Slutlig allokering kvv'!$B$2:$AJ$462,MATCH("Summa slutlig allokerad tillförd energi (utan hjälpel och rökgaskondensering):",'Slutlig allokering kvv'!$B$1:$AK$1,0),FALSE)/1,"")</f>
        <v>0</v>
      </c>
      <c r="AI9" s="137" t="str">
        <f>IFERROR(1-VLOOKUP(B9,'Slutlig allokering kvv'!$B$2:$AJ$462,MATCH("Andel av bränsle i kvv som allokerats till värme, exklusive rökgaskondensering och hjälpel",'Slutlig allokering kvv'!$B$1:$AK$1,0),FALSE),"")</f>
        <v/>
      </c>
      <c r="AK9" s="137" t="str">
        <f t="shared" si="1"/>
        <v/>
      </c>
    </row>
    <row r="10" spans="1:39" x14ac:dyDescent="0.25">
      <c r="A10" s="2" t="s">
        <v>22</v>
      </c>
      <c r="B10" s="2" t="s">
        <v>29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 kvv'!$B$2:$AC$462,MATCH(E$3,'Slutlig allokering kvv'!$B$1:$AJ$1,0),FALSE)/1,0)</f>
        <v>0</v>
      </c>
      <c r="F10">
        <f>IFERROR(VLOOKUP($B10,Kraftvärmeprod!$B$1:$AH$479,MATCH(F$2,Kraftvärmeprod!$B$1:$AG$1,0),FALSE)/1,0)-IFERROR(VLOOKUP($B10,'Slutlig allokering kvv'!$B$2:$AC$462,MATCH(F$3,'Slutlig allokering kvv'!$B$1:$AJ$1,0),FALSE)/1,0)</f>
        <v>0</v>
      </c>
      <c r="G10">
        <f>IFERROR(VLOOKUP($B10,Kraftvärmeprod!$B$1:$AH$479,MATCH(G$2,Kraftvärmeprod!$B$1:$AG$1,0),FALSE)/1,0)-IFERROR(VLOOKUP($B10,'Slutlig allokering kvv'!$B$2:$AC$462,MATCH(G$3,'Slutlig allokering kvv'!$B$1:$AJ$1,0),FALSE)/1,0)</f>
        <v>0</v>
      </c>
      <c r="H10">
        <f>IFERROR(VLOOKUP($B10,Kraftvärmeprod!$B$1:$AH$479,MATCH(H$2,Kraftvärmeprod!$B$1:$AG$1,0),FALSE)/1,0)-IFERROR(VLOOKUP($B10,'Slutlig allokering kvv'!$B$2:$AC$462,MATCH(H$3,'Slutlig allokering kvv'!$B$1:$AJ$1,0),FALSE)/1,0)</f>
        <v>0</v>
      </c>
      <c r="I10">
        <f>IFERROR(VLOOKUP($B10,Kraftvärmeprod!$B$1:$AH$479,MATCH(I$2,Kraftvärmeprod!$B$1:$AG$1,0),FALSE)/1,0)-IFERROR(VLOOKUP($B10,'Slutlig allokering kvv'!$B$2:$AC$462,MATCH(I$3,'Slutlig allokering kvv'!$B$1:$AJ$1,0),FALSE)/1,0)</f>
        <v>0</v>
      </c>
      <c r="J10">
        <f>IFERROR(VLOOKUP($B10,Kraftvärmeprod!$B$1:$AH$479,MATCH(J$2,Kraftvärmeprod!$B$1:$AG$1,0),FALSE)/1,0)-IFERROR(VLOOKUP($B10,'Slutlig allokering kvv'!$B$2:$AC$462,MATCH(J$3,'Slutlig allokering kvv'!$B$1:$AJ$1,0),FALSE)/1,0)</f>
        <v>0</v>
      </c>
      <c r="K10">
        <f>IFERROR(VLOOKUP($B10,Kraftvärmeprod!$B$1:$AH$479,MATCH(K$2,Kraftvärmeprod!$B$1:$AG$1,0),FALSE)/1,0)-IFERROR(VLOOKUP($B10,'Slutlig allokering kvv'!$B$2:$AC$462,MATCH(K$3,'Slutlig allokering kvv'!$B$1:$AJ$1,0),FALSE)/1,0)</f>
        <v>0</v>
      </c>
      <c r="L10">
        <f>IFERROR(VLOOKUP($B10,Kraftvärmeprod!$B$1:$AH$479,MATCH(L$2,Kraftvärmeprod!$B$1:$AG$1,0),FALSE)/1,0)-IFERROR(VLOOKUP($B10,'Slutlig allokering kvv'!$B$2:$AC$462,MATCH(L$3,'Slutlig allokering kvv'!$B$1:$AJ$1,0),FALSE)/1,0)</f>
        <v>0</v>
      </c>
      <c r="M10">
        <f>IFERROR(VLOOKUP($B10,Kraftvärmeprod!$B$1:$AH$479,MATCH(M$2,Kraftvärmeprod!$B$1:$AG$1,0),FALSE)/1,0)-IFERROR(VLOOKUP($B10,'Slutlig allokering kvv'!$B$2:$AC$462,MATCH(M$3,'Slutlig allokering kvv'!$B$1:$AJ$1,0),FALSE)/1,0)</f>
        <v>0</v>
      </c>
      <c r="N10">
        <f>IFERROR(VLOOKUP($B10,Kraftvärmeprod!$B$1:$AH$479,MATCH(N$2,Kraftvärmeprod!$B$1:$AG$1,0),FALSE)/1,0)-IFERROR(VLOOKUP($B10,'Slutlig allokering kvv'!$B$2:$AC$462,MATCH(N$3,'Slutlig allokering kvv'!$B$1:$AJ$1,0),FALSE)/1,0)</f>
        <v>0</v>
      </c>
      <c r="O10">
        <f>IFERROR(VLOOKUP($B10,Kraftvärmeprod!$B$1:$AH$479,MATCH(O$2,Kraftvärmeprod!$B$1:$AG$1,0),FALSE)/1,0)-IFERROR(VLOOKUP($B10,'Slutlig allokering kvv'!$B$2:$AC$462,MATCH(O$3,'Slutlig allokering kvv'!$B$1:$AJ$1,0),FALSE)/1,0)</f>
        <v>0</v>
      </c>
      <c r="P10">
        <f>IFERROR(VLOOKUP($B10,Kraftvärmeprod!$B$1:$AH$479,MATCH(P$2,Kraftvärmeprod!$B$1:$AG$1,0),FALSE)/1,0)-IFERROR(VLOOKUP($B10,'Slutlig allokering kvv'!$B$2:$AC$462,MATCH(P$3,'Slutlig allokering kvv'!$B$1:$AJ$1,0),FALSE)/1,0)</f>
        <v>0</v>
      </c>
      <c r="Q10">
        <f>IFERROR(VLOOKUP($B10,Kraftvärmeprod!$B$1:$AH$479,MATCH(Q$2,Kraftvärmeprod!$B$1:$AG$1,0),FALSE)/1,0)-IFERROR(VLOOKUP($B10,'Slutlig allokering kvv'!$B$2:$AC$462,MATCH(Q$3,'Slutlig allokering kvv'!$B$1:$AJ$1,0),FALSE)/1,0)</f>
        <v>0</v>
      </c>
      <c r="R10">
        <f>IFERROR(VLOOKUP($B10,Kraftvärmeprod!$B$1:$AH$479,MATCH(R$2,Kraftvärmeprod!$B$1:$AG$1,0),FALSE)/1,0)-IFERROR(VLOOKUP($B10,'Slutlig allokering kvv'!$B$2:$AC$462,MATCH(R$3,'Slutlig allokering kvv'!$B$1:$AJ$1,0),FALSE)/1,0)</f>
        <v>0</v>
      </c>
      <c r="S10">
        <f>IFERROR(VLOOKUP($B10,Kraftvärmeprod!$B$1:$AH$479,MATCH(S$2,Kraftvärmeprod!$B$1:$AG$1,0),FALSE)/1,0)-IFERROR(VLOOKUP($B10,'Slutlig allokering kvv'!$B$2:$AC$462,MATCH(S$3,'Slutlig allokering kvv'!$B$1:$AJ$1,0),FALSE)/1,0)</f>
        <v>0</v>
      </c>
      <c r="T10" s="6">
        <f>IFERROR(VLOOKUP($B10,Miljö!$B$1:$S$477,MATCH(T$2,Miljö!$B$1:$X$1,0),FALSE)/1,0)-IFERROR(VLOOKUP($B10,'Slutlig allokering kvv'!$B$2:$AC$462,MATCH(T$3,'Slutlig allokering kvv'!$B$1:$AJ$1,0),FALSE)/1,0)</f>
        <v>0</v>
      </c>
      <c r="U10">
        <f>IFERROR(VLOOKUP($B10,Kraftvärmeprod!$B$1:$AH$479,MATCH(U$2,Kraftvärmeprod!$B$1:$AG$1,0),FALSE)/1,0)-IFERROR(VLOOKUP($B10,'Slutlig allokering kvv'!$B$2:$AC$462,MATCH(U$3,'Slutlig allokering kvv'!$B$1:$AJ$1,0),FALSE)/1,0)</f>
        <v>0</v>
      </c>
      <c r="V10">
        <f>IFERROR(VLOOKUP($B10,Kraftvärmeprod!$B$1:$AH$479,MATCH(V$2,Kraftvärmeprod!$B$1:$AG$1,0),FALSE)/1,0)-IFERROR(VLOOKUP($B10,'Slutlig allokering kvv'!$B$2:$AC$462,MATCH(V$3,'Slutlig allokering kvv'!$B$1:$AJ$1,0),FALSE)/1,0)</f>
        <v>0</v>
      </c>
      <c r="W10">
        <f>IFERROR(VLOOKUP($B10,Kraftvärmeprod!$B$1:$AH$479,MATCH(W$2,Kraftvärmeprod!$B$1:$AG$1,0),FALSE)/1,0)-IFERROR(VLOOKUP($B10,'Slutlig allokering kvv'!$B$2:$AC$462,MATCH(W$3,'Slutlig allokering kvv'!$B$1:$AJ$1,0),FALSE)/1,0)</f>
        <v>0</v>
      </c>
      <c r="X10">
        <f>IFERROR(VLOOKUP($B10,Kraftvärmeprod!$B$1:$AH$479,MATCH(X$2,Kraftvärmeprod!$B$1:$AG$1,0),FALSE)/1,0)-IFERROR(VLOOKUP($B10,'Slutlig allokering kvv'!$B$2:$AC$462,MATCH(X$3,'Slutlig allokering kvv'!$B$1:$AJ$1,0),FALSE)/1,0)</f>
        <v>0</v>
      </c>
      <c r="Y10">
        <f>IFERROR(VLOOKUP($B10,Kraftvärmeprod!$B$1:$AH$479,MATCH(Y$2,Kraftvärmeprod!$B$1:$AG$1,0),FALSE)/1,0)-IFERROR(VLOOKUP($B10,'Slutlig allokering kvv'!$B$2:$AC$462,MATCH(Y$3,'Slutlig allokering kvv'!$B$1:$AJ$1,0),FALSE)/1,0)</f>
        <v>0</v>
      </c>
      <c r="Z10">
        <f>IFERROR(VLOOKUP($B10,Kraftvärmeprod!$B$1:$AH$479,MATCH(Z$2,Kraftvärmeprod!$B$1:$AG$1,0),FALSE)/1,0)-IFERROR(VLOOKUP($B10,'Slutlig allokering kvv'!$B$2:$AC$462,MATCH(Z$3,'Slutlig allokering kvv'!$B$1:$AJ$1,0),FALSE)/1,0)</f>
        <v>0</v>
      </c>
      <c r="AA10">
        <f>IFERROR(VLOOKUP($B10,Kraftvärmeprod!$B$1:$AH$479,MATCH(AA$2,Kraftvärmeprod!$B$1:$AG$1,0),FALSE)/1,0)-IFERROR(VLOOKUP($B10,'Slutlig allokering kvv'!$B$2:$AC$462,MATCH(AA$3,'Slutlig allokering kvv'!$B$1:$AJ$1,0),FALSE)/1,0)</f>
        <v>0</v>
      </c>
      <c r="AE10">
        <f t="shared" si="0"/>
        <v>0</v>
      </c>
      <c r="AG10">
        <f>IFERROR(VLOOKUP(B10,'Slutlig allokering kvv'!$B$2:$AJ$462,MATCH("Summa slutlig allokerad tillförd energi (utan hjälpel och rökgaskondensering):",'Slutlig allokering kvv'!$B$1:$AK$1,0),FALSE)/1,"")</f>
        <v>0</v>
      </c>
      <c r="AI10" s="137" t="str">
        <f>IFERROR(1-VLOOKUP(B10,'Slutlig allokering kvv'!$B$2:$AJ$462,MATCH("Andel av bränsle i kvv som allokerats till värme, exklusive rökgaskondensering och hjälpel",'Slutlig allokering kvv'!$B$1:$AK$1,0),FALSE),"")</f>
        <v/>
      </c>
      <c r="AK10" s="137" t="str">
        <f t="shared" si="1"/>
        <v/>
      </c>
    </row>
    <row r="11" spans="1:39" x14ac:dyDescent="0.25">
      <c r="A11" s="2" t="s">
        <v>22</v>
      </c>
      <c r="B11" s="2" t="s">
        <v>30</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 kvv'!$B$2:$AC$462,MATCH(E$3,'Slutlig allokering kvv'!$B$1:$AJ$1,0),FALSE)/1,0)</f>
        <v>0</v>
      </c>
      <c r="F11">
        <f>IFERROR(VLOOKUP($B11,Kraftvärmeprod!$B$1:$AH$479,MATCH(F$2,Kraftvärmeprod!$B$1:$AG$1,0),FALSE)/1,0)-IFERROR(VLOOKUP($B11,'Slutlig allokering kvv'!$B$2:$AC$462,MATCH(F$3,'Slutlig allokering kvv'!$B$1:$AJ$1,0),FALSE)/1,0)</f>
        <v>0</v>
      </c>
      <c r="G11">
        <f>IFERROR(VLOOKUP($B11,Kraftvärmeprod!$B$1:$AH$479,MATCH(G$2,Kraftvärmeprod!$B$1:$AG$1,0),FALSE)/1,0)-IFERROR(VLOOKUP($B11,'Slutlig allokering kvv'!$B$2:$AC$462,MATCH(G$3,'Slutlig allokering kvv'!$B$1:$AJ$1,0),FALSE)/1,0)</f>
        <v>0</v>
      </c>
      <c r="H11">
        <f>IFERROR(VLOOKUP($B11,Kraftvärmeprod!$B$1:$AH$479,MATCH(H$2,Kraftvärmeprod!$B$1:$AG$1,0),FALSE)/1,0)-IFERROR(VLOOKUP($B11,'Slutlig allokering kvv'!$B$2:$AC$462,MATCH(H$3,'Slutlig allokering kvv'!$B$1:$AJ$1,0),FALSE)/1,0)</f>
        <v>0</v>
      </c>
      <c r="I11">
        <f>IFERROR(VLOOKUP($B11,Kraftvärmeprod!$B$1:$AH$479,MATCH(I$2,Kraftvärmeprod!$B$1:$AG$1,0),FALSE)/1,0)-IFERROR(VLOOKUP($B11,'Slutlig allokering kvv'!$B$2:$AC$462,MATCH(I$3,'Slutlig allokering kvv'!$B$1:$AJ$1,0),FALSE)/1,0)</f>
        <v>0</v>
      </c>
      <c r="J11">
        <f>IFERROR(VLOOKUP($B11,Kraftvärmeprod!$B$1:$AH$479,MATCH(J$2,Kraftvärmeprod!$B$1:$AG$1,0),FALSE)/1,0)-IFERROR(VLOOKUP($B11,'Slutlig allokering kvv'!$B$2:$AC$462,MATCH(J$3,'Slutlig allokering kvv'!$B$1:$AJ$1,0),FALSE)/1,0)</f>
        <v>0</v>
      </c>
      <c r="K11">
        <f>IFERROR(VLOOKUP($B11,Kraftvärmeprod!$B$1:$AH$479,MATCH(K$2,Kraftvärmeprod!$B$1:$AG$1,0),FALSE)/1,0)-IFERROR(VLOOKUP($B11,'Slutlig allokering kvv'!$B$2:$AC$462,MATCH(K$3,'Slutlig allokering kvv'!$B$1:$AJ$1,0),FALSE)/1,0)</f>
        <v>0</v>
      </c>
      <c r="L11">
        <f>IFERROR(VLOOKUP($B11,Kraftvärmeprod!$B$1:$AH$479,MATCH(L$2,Kraftvärmeprod!$B$1:$AG$1,0),FALSE)/1,0)-IFERROR(VLOOKUP($B11,'Slutlig allokering kvv'!$B$2:$AC$462,MATCH(L$3,'Slutlig allokering kvv'!$B$1:$AJ$1,0),FALSE)/1,0)</f>
        <v>0</v>
      </c>
      <c r="M11">
        <f>IFERROR(VLOOKUP($B11,Kraftvärmeprod!$B$1:$AH$479,MATCH(M$2,Kraftvärmeprod!$B$1:$AG$1,0),FALSE)/1,0)-IFERROR(VLOOKUP($B11,'Slutlig allokering kvv'!$B$2:$AC$462,MATCH(M$3,'Slutlig allokering kvv'!$B$1:$AJ$1,0),FALSE)/1,0)</f>
        <v>0</v>
      </c>
      <c r="N11">
        <f>IFERROR(VLOOKUP($B11,Kraftvärmeprod!$B$1:$AH$479,MATCH(N$2,Kraftvärmeprod!$B$1:$AG$1,0),FALSE)/1,0)-IFERROR(VLOOKUP($B11,'Slutlig allokering kvv'!$B$2:$AC$462,MATCH(N$3,'Slutlig allokering kvv'!$B$1:$AJ$1,0),FALSE)/1,0)</f>
        <v>0</v>
      </c>
      <c r="O11">
        <f>IFERROR(VLOOKUP($B11,Kraftvärmeprod!$B$1:$AH$479,MATCH(O$2,Kraftvärmeprod!$B$1:$AG$1,0),FALSE)/1,0)-IFERROR(VLOOKUP($B11,'Slutlig allokering kvv'!$B$2:$AC$462,MATCH(O$3,'Slutlig allokering kvv'!$B$1:$AJ$1,0),FALSE)/1,0)</f>
        <v>0</v>
      </c>
      <c r="P11">
        <f>IFERROR(VLOOKUP($B11,Kraftvärmeprod!$B$1:$AH$479,MATCH(P$2,Kraftvärmeprod!$B$1:$AG$1,0),FALSE)/1,0)-IFERROR(VLOOKUP($B11,'Slutlig allokering kvv'!$B$2:$AC$462,MATCH(P$3,'Slutlig allokering kvv'!$B$1:$AJ$1,0),FALSE)/1,0)</f>
        <v>0</v>
      </c>
      <c r="Q11">
        <f>IFERROR(VLOOKUP($B11,Kraftvärmeprod!$B$1:$AH$479,MATCH(Q$2,Kraftvärmeprod!$B$1:$AG$1,0),FALSE)/1,0)-IFERROR(VLOOKUP($B11,'Slutlig allokering kvv'!$B$2:$AC$462,MATCH(Q$3,'Slutlig allokering kvv'!$B$1:$AJ$1,0),FALSE)/1,0)</f>
        <v>0</v>
      </c>
      <c r="R11">
        <f>IFERROR(VLOOKUP($B11,Kraftvärmeprod!$B$1:$AH$479,MATCH(R$2,Kraftvärmeprod!$B$1:$AG$1,0),FALSE)/1,0)-IFERROR(VLOOKUP($B11,'Slutlig allokering kvv'!$B$2:$AC$462,MATCH(R$3,'Slutlig allokering kvv'!$B$1:$AJ$1,0),FALSE)/1,0)</f>
        <v>0</v>
      </c>
      <c r="S11">
        <f>IFERROR(VLOOKUP($B11,Kraftvärmeprod!$B$1:$AH$479,MATCH(S$2,Kraftvärmeprod!$B$1:$AG$1,0),FALSE)/1,0)-IFERROR(VLOOKUP($B11,'Slutlig allokering kvv'!$B$2:$AC$462,MATCH(S$3,'Slutlig allokering kvv'!$B$1:$AJ$1,0),FALSE)/1,0)</f>
        <v>0</v>
      </c>
      <c r="T11" s="6">
        <f>IFERROR(VLOOKUP($B11,Miljö!$B$1:$S$477,MATCH(T$2,Miljö!$B$1:$X$1,0),FALSE)/1,0)-IFERROR(VLOOKUP($B11,'Slutlig allokering kvv'!$B$2:$AC$462,MATCH(T$3,'Slutlig allokering kvv'!$B$1:$AJ$1,0),FALSE)/1,0)</f>
        <v>0</v>
      </c>
      <c r="U11">
        <f>IFERROR(VLOOKUP($B11,Kraftvärmeprod!$B$1:$AH$479,MATCH(U$2,Kraftvärmeprod!$B$1:$AG$1,0),FALSE)/1,0)-IFERROR(VLOOKUP($B11,'Slutlig allokering kvv'!$B$2:$AC$462,MATCH(U$3,'Slutlig allokering kvv'!$B$1:$AJ$1,0),FALSE)/1,0)</f>
        <v>0</v>
      </c>
      <c r="V11">
        <f>IFERROR(VLOOKUP($B11,Kraftvärmeprod!$B$1:$AH$479,MATCH(V$2,Kraftvärmeprod!$B$1:$AG$1,0),FALSE)/1,0)-IFERROR(VLOOKUP($B11,'Slutlig allokering kvv'!$B$2:$AC$462,MATCH(V$3,'Slutlig allokering kvv'!$B$1:$AJ$1,0),FALSE)/1,0)</f>
        <v>0</v>
      </c>
      <c r="W11">
        <f>IFERROR(VLOOKUP($B11,Kraftvärmeprod!$B$1:$AH$479,MATCH(W$2,Kraftvärmeprod!$B$1:$AG$1,0),FALSE)/1,0)-IFERROR(VLOOKUP($B11,'Slutlig allokering kvv'!$B$2:$AC$462,MATCH(W$3,'Slutlig allokering kvv'!$B$1:$AJ$1,0),FALSE)/1,0)</f>
        <v>0</v>
      </c>
      <c r="X11">
        <f>IFERROR(VLOOKUP($B11,Kraftvärmeprod!$B$1:$AH$479,MATCH(X$2,Kraftvärmeprod!$B$1:$AG$1,0),FALSE)/1,0)-IFERROR(VLOOKUP($B11,'Slutlig allokering kvv'!$B$2:$AC$462,MATCH(X$3,'Slutlig allokering kvv'!$B$1:$AJ$1,0),FALSE)/1,0)</f>
        <v>0</v>
      </c>
      <c r="Y11">
        <f>IFERROR(VLOOKUP($B11,Kraftvärmeprod!$B$1:$AH$479,MATCH(Y$2,Kraftvärmeprod!$B$1:$AG$1,0),FALSE)/1,0)-IFERROR(VLOOKUP($B11,'Slutlig allokering kvv'!$B$2:$AC$462,MATCH(Y$3,'Slutlig allokering kvv'!$B$1:$AJ$1,0),FALSE)/1,0)</f>
        <v>0</v>
      </c>
      <c r="Z11">
        <f>IFERROR(VLOOKUP($B11,Kraftvärmeprod!$B$1:$AH$479,MATCH(Z$2,Kraftvärmeprod!$B$1:$AG$1,0),FALSE)/1,0)-IFERROR(VLOOKUP($B11,'Slutlig allokering kvv'!$B$2:$AC$462,MATCH(Z$3,'Slutlig allokering kvv'!$B$1:$AJ$1,0),FALSE)/1,0)</f>
        <v>0</v>
      </c>
      <c r="AA11">
        <f>IFERROR(VLOOKUP($B11,Kraftvärmeprod!$B$1:$AH$479,MATCH(AA$2,Kraftvärmeprod!$B$1:$AG$1,0),FALSE)/1,0)-IFERROR(VLOOKUP($B11,'Slutlig allokering kvv'!$B$2:$AC$462,MATCH(AA$3,'Slutlig allokering kvv'!$B$1:$AJ$1,0),FALSE)/1,0)</f>
        <v>0</v>
      </c>
      <c r="AE11">
        <f t="shared" si="0"/>
        <v>0</v>
      </c>
      <c r="AG11">
        <f>IFERROR(VLOOKUP(B11,'Slutlig allokering kvv'!$B$2:$AJ$462,MATCH("Summa slutlig allokerad tillförd energi (utan hjälpel och rökgaskondensering):",'Slutlig allokering kvv'!$B$1:$AK$1,0),FALSE)/1,"")</f>
        <v>0</v>
      </c>
      <c r="AI11" s="137" t="str">
        <f>IFERROR(1-VLOOKUP(B11,'Slutlig allokering kvv'!$B$2:$AJ$462,MATCH("Andel av bränsle i kvv som allokerats till värme, exklusive rökgaskondensering och hjälpel",'Slutlig allokering kvv'!$B$1:$AK$1,0),FALSE),"")</f>
        <v/>
      </c>
      <c r="AK11" s="137" t="str">
        <f t="shared" si="1"/>
        <v/>
      </c>
    </row>
    <row r="12" spans="1:39" x14ac:dyDescent="0.25">
      <c r="A12" s="2" t="s">
        <v>31</v>
      </c>
      <c r="B12" s="2" t="s">
        <v>32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 kvv'!$B$2:$AC$462,MATCH(E$3,'Slutlig allokering kvv'!$B$1:$AJ$1,0),FALSE)/1,0)</f>
        <v>0</v>
      </c>
      <c r="F12">
        <f>IFERROR(VLOOKUP($B12,Kraftvärmeprod!$B$1:$AH$479,MATCH(F$2,Kraftvärmeprod!$B$1:$AG$1,0),FALSE)/1,0)-IFERROR(VLOOKUP($B12,'Slutlig allokering kvv'!$B$2:$AC$462,MATCH(F$3,'Slutlig allokering kvv'!$B$1:$AJ$1,0),FALSE)/1,0)</f>
        <v>0</v>
      </c>
      <c r="G12">
        <f>IFERROR(VLOOKUP($B12,Kraftvärmeprod!$B$1:$AH$479,MATCH(G$2,Kraftvärmeprod!$B$1:$AG$1,0),FALSE)/1,0)-IFERROR(VLOOKUP($B12,'Slutlig allokering kvv'!$B$2:$AC$462,MATCH(G$3,'Slutlig allokering kvv'!$B$1:$AJ$1,0),FALSE)/1,0)</f>
        <v>0</v>
      </c>
      <c r="H12">
        <f>IFERROR(VLOOKUP($B12,Kraftvärmeprod!$B$1:$AH$479,MATCH(H$2,Kraftvärmeprod!$B$1:$AG$1,0),FALSE)/1,0)-IFERROR(VLOOKUP($B12,'Slutlig allokering kvv'!$B$2:$AC$462,MATCH(H$3,'Slutlig allokering kvv'!$B$1:$AJ$1,0),FALSE)/1,0)</f>
        <v>0</v>
      </c>
      <c r="I12">
        <f>IFERROR(VLOOKUP($B12,Kraftvärmeprod!$B$1:$AH$479,MATCH(I$2,Kraftvärmeprod!$B$1:$AG$1,0),FALSE)/1,0)-IFERROR(VLOOKUP($B12,'Slutlig allokering kvv'!$B$2:$AC$462,MATCH(I$3,'Slutlig allokering kvv'!$B$1:$AJ$1,0),FALSE)/1,0)</f>
        <v>0</v>
      </c>
      <c r="J12">
        <f>IFERROR(VLOOKUP($B12,Kraftvärmeprod!$B$1:$AH$479,MATCH(J$2,Kraftvärmeprod!$B$1:$AG$1,0),FALSE)/1,0)-IFERROR(VLOOKUP($B12,'Slutlig allokering kvv'!$B$2:$AC$462,MATCH(J$3,'Slutlig allokering kvv'!$B$1:$AJ$1,0),FALSE)/1,0)</f>
        <v>0</v>
      </c>
      <c r="K12">
        <f>IFERROR(VLOOKUP($B12,Kraftvärmeprod!$B$1:$AH$479,MATCH(K$2,Kraftvärmeprod!$B$1:$AG$1,0),FALSE)/1,0)-IFERROR(VLOOKUP($B12,'Slutlig allokering kvv'!$B$2:$AC$462,MATCH(K$3,'Slutlig allokering kvv'!$B$1:$AJ$1,0),FALSE)/1,0)</f>
        <v>0</v>
      </c>
      <c r="L12">
        <f>IFERROR(VLOOKUP($B12,Kraftvärmeprod!$B$1:$AH$479,MATCH(L$2,Kraftvärmeprod!$B$1:$AG$1,0),FALSE)/1,0)-IFERROR(VLOOKUP($B12,'Slutlig allokering kvv'!$B$2:$AC$462,MATCH(L$3,'Slutlig allokering kvv'!$B$1:$AJ$1,0),FALSE)/1,0)</f>
        <v>0</v>
      </c>
      <c r="M12">
        <f>IFERROR(VLOOKUP($B12,Kraftvärmeprod!$B$1:$AH$479,MATCH(M$2,Kraftvärmeprod!$B$1:$AG$1,0),FALSE)/1,0)-IFERROR(VLOOKUP($B12,'Slutlig allokering kvv'!$B$2:$AC$462,MATCH(M$3,'Slutlig allokering kvv'!$B$1:$AJ$1,0),FALSE)/1,0)</f>
        <v>0</v>
      </c>
      <c r="N12">
        <f>IFERROR(VLOOKUP($B12,Kraftvärmeprod!$B$1:$AH$479,MATCH(N$2,Kraftvärmeprod!$B$1:$AG$1,0),FALSE)/1,0)-IFERROR(VLOOKUP($B12,'Slutlig allokering kvv'!$B$2:$AC$462,MATCH(N$3,'Slutlig allokering kvv'!$B$1:$AJ$1,0),FALSE)/1,0)</f>
        <v>0</v>
      </c>
      <c r="O12">
        <f>IFERROR(VLOOKUP($B12,Kraftvärmeprod!$B$1:$AH$479,MATCH(O$2,Kraftvärmeprod!$B$1:$AG$1,0),FALSE)/1,0)-IFERROR(VLOOKUP($B12,'Slutlig allokering kvv'!$B$2:$AC$462,MATCH(O$3,'Slutlig allokering kvv'!$B$1:$AJ$1,0),FALSE)/1,0)</f>
        <v>0</v>
      </c>
      <c r="P12">
        <f>IFERROR(VLOOKUP($B12,Kraftvärmeprod!$B$1:$AH$479,MATCH(P$2,Kraftvärmeprod!$B$1:$AG$1,0),FALSE)/1,0)-IFERROR(VLOOKUP($B12,'Slutlig allokering kvv'!$B$2:$AC$462,MATCH(P$3,'Slutlig allokering kvv'!$B$1:$AJ$1,0),FALSE)/1,0)</f>
        <v>0</v>
      </c>
      <c r="Q12">
        <f>IFERROR(VLOOKUP($B12,Kraftvärmeprod!$B$1:$AH$479,MATCH(Q$2,Kraftvärmeprod!$B$1:$AG$1,0),FALSE)/1,0)-IFERROR(VLOOKUP($B12,'Slutlig allokering kvv'!$B$2:$AC$462,MATCH(Q$3,'Slutlig allokering kvv'!$B$1:$AJ$1,0),FALSE)/1,0)</f>
        <v>0</v>
      </c>
      <c r="R12">
        <f>IFERROR(VLOOKUP($B12,Kraftvärmeprod!$B$1:$AH$479,MATCH(R$2,Kraftvärmeprod!$B$1:$AG$1,0),FALSE)/1,0)-IFERROR(VLOOKUP($B12,'Slutlig allokering kvv'!$B$2:$AC$462,MATCH(R$3,'Slutlig allokering kvv'!$B$1:$AJ$1,0),FALSE)/1,0)</f>
        <v>0</v>
      </c>
      <c r="S12">
        <f>IFERROR(VLOOKUP($B12,Kraftvärmeprod!$B$1:$AH$479,MATCH(S$2,Kraftvärmeprod!$B$1:$AG$1,0),FALSE)/1,0)-IFERROR(VLOOKUP($B12,'Slutlig allokering kvv'!$B$2:$AC$462,MATCH(S$3,'Slutlig allokering kvv'!$B$1:$AJ$1,0),FALSE)/1,0)</f>
        <v>0</v>
      </c>
      <c r="T12" s="6">
        <f>IFERROR(VLOOKUP($B12,Miljö!$B$1:$S$477,MATCH(T$2,Miljö!$B$1:$X$1,0),FALSE)/1,0)-IFERROR(VLOOKUP($B12,'Slutlig allokering kvv'!$B$2:$AC$462,MATCH(T$3,'Slutlig allokering kvv'!$B$1:$AJ$1,0),FALSE)/1,0)</f>
        <v>0</v>
      </c>
      <c r="U12">
        <f>IFERROR(VLOOKUP($B12,Kraftvärmeprod!$B$1:$AH$479,MATCH(U$2,Kraftvärmeprod!$B$1:$AG$1,0),FALSE)/1,0)-IFERROR(VLOOKUP($B12,'Slutlig allokering kvv'!$B$2:$AC$462,MATCH(U$3,'Slutlig allokering kvv'!$B$1:$AJ$1,0),FALSE)/1,0)</f>
        <v>0</v>
      </c>
      <c r="V12">
        <f>IFERROR(VLOOKUP($B12,Kraftvärmeprod!$B$1:$AH$479,MATCH(V$2,Kraftvärmeprod!$B$1:$AG$1,0),FALSE)/1,0)-IFERROR(VLOOKUP($B12,'Slutlig allokering kvv'!$B$2:$AC$462,MATCH(V$3,'Slutlig allokering kvv'!$B$1:$AJ$1,0),FALSE)/1,0)</f>
        <v>0</v>
      </c>
      <c r="W12">
        <f>IFERROR(VLOOKUP($B12,Kraftvärmeprod!$B$1:$AH$479,MATCH(W$2,Kraftvärmeprod!$B$1:$AG$1,0),FALSE)/1,0)-IFERROR(VLOOKUP($B12,'Slutlig allokering kvv'!$B$2:$AC$462,MATCH(W$3,'Slutlig allokering kvv'!$B$1:$AJ$1,0),FALSE)/1,0)</f>
        <v>0</v>
      </c>
      <c r="X12">
        <f>IFERROR(VLOOKUP($B12,Kraftvärmeprod!$B$1:$AH$479,MATCH(X$2,Kraftvärmeprod!$B$1:$AG$1,0),FALSE)/1,0)-IFERROR(VLOOKUP($B12,'Slutlig allokering kvv'!$B$2:$AC$462,MATCH(X$3,'Slutlig allokering kvv'!$B$1:$AJ$1,0),FALSE)/1,0)</f>
        <v>0</v>
      </c>
      <c r="Y12">
        <f>IFERROR(VLOOKUP($B12,Kraftvärmeprod!$B$1:$AH$479,MATCH(Y$2,Kraftvärmeprod!$B$1:$AG$1,0),FALSE)/1,0)-IFERROR(VLOOKUP($B12,'Slutlig allokering kvv'!$B$2:$AC$462,MATCH(Y$3,'Slutlig allokering kvv'!$B$1:$AJ$1,0),FALSE)/1,0)</f>
        <v>0</v>
      </c>
      <c r="Z12">
        <f>IFERROR(VLOOKUP($B12,Kraftvärmeprod!$B$1:$AH$479,MATCH(Z$2,Kraftvärmeprod!$B$1:$AG$1,0),FALSE)/1,0)-IFERROR(VLOOKUP($B12,'Slutlig allokering kvv'!$B$2:$AC$462,MATCH(Z$3,'Slutlig allokering kvv'!$B$1:$AJ$1,0),FALSE)/1,0)</f>
        <v>0</v>
      </c>
      <c r="AA12">
        <f>IFERROR(VLOOKUP($B12,Kraftvärmeprod!$B$1:$AH$479,MATCH(AA$2,Kraftvärmeprod!$B$1:$AG$1,0),FALSE)/1,0)-IFERROR(VLOOKUP($B12,'Slutlig allokering kvv'!$B$2:$AC$462,MATCH(AA$3,'Slutlig allokering kvv'!$B$1:$AJ$1,0),FALSE)/1,0)</f>
        <v>0</v>
      </c>
      <c r="AE12">
        <f t="shared" si="0"/>
        <v>0</v>
      </c>
      <c r="AG12">
        <f>IFERROR(VLOOKUP(B12,'Slutlig allokering kvv'!$B$2:$AJ$462,MATCH("Summa slutlig allokerad tillförd energi (utan hjälpel och rökgaskondensering):",'Slutlig allokering kvv'!$B$1:$AK$1,0),FALSE)/1,"")</f>
        <v>0</v>
      </c>
      <c r="AI12" s="137" t="str">
        <f>IFERROR(1-VLOOKUP(B12,'Slutlig allokering kvv'!$B$2:$AJ$462,MATCH("Andel av bränsle i kvv som allokerats till värme, exklusive rökgaskondensering och hjälpel",'Slutlig allokering kvv'!$B$1:$AK$1,0),FALSE),"")</f>
        <v/>
      </c>
      <c r="AK12" s="137" t="str">
        <f t="shared" si="1"/>
        <v/>
      </c>
    </row>
    <row r="13" spans="1:39" x14ac:dyDescent="0.25">
      <c r="A13" s="2" t="s">
        <v>31</v>
      </c>
      <c r="B13" s="2" t="s">
        <v>33</v>
      </c>
      <c r="C13">
        <f>IFERROR(VLOOKUP($B13,Kraftvärmeprod!$B$1:$AH$479,MATCH(C$3,Kraftvärmeprod!$B$1:$AG$1,0),FALSE)/1,"")</f>
        <v>241.41499999999999</v>
      </c>
      <c r="D13">
        <f>IFERROR(VLOOKUP($B13,Kraftvärmeprod!$B$1:$AH$479,MATCH(D$3,Kraftvärmeprod!$B$1:$AG$1,0),FALSE)/1,"")</f>
        <v>66.152000000000001</v>
      </c>
      <c r="E13">
        <f>IFERROR(VLOOKUP($B13,Kraftvärmeprod!$B$1:$AH$479,MATCH(E$2,Kraftvärmeprod!$B$1:$AG$1,0),FALSE)/1,0)-IFERROR(VLOOKUP($B13,'Slutlig allokering kvv'!$B$2:$AC$462,MATCH(E$3,'Slutlig allokering kvv'!$B$1:$AJ$1,0),FALSE)/1,0)</f>
        <v>0</v>
      </c>
      <c r="F13">
        <f>IFERROR(VLOOKUP($B13,Kraftvärmeprod!$B$1:$AH$479,MATCH(F$2,Kraftvärmeprod!$B$1:$AG$1,0),FALSE)/1,0)-IFERROR(VLOOKUP($B13,'Slutlig allokering kvv'!$B$2:$AC$462,MATCH(F$3,'Slutlig allokering kvv'!$B$1:$AJ$1,0),FALSE)/1,0)</f>
        <v>0</v>
      </c>
      <c r="G13">
        <f>IFERROR(VLOOKUP($B13,Kraftvärmeprod!$B$1:$AH$479,MATCH(G$2,Kraftvärmeprod!$B$1:$AG$1,0),FALSE)/1,0)-IFERROR(VLOOKUP($B13,'Slutlig allokering kvv'!$B$2:$AC$462,MATCH(G$3,'Slutlig allokering kvv'!$B$1:$AJ$1,0),FALSE)/1,0)</f>
        <v>25.9512</v>
      </c>
      <c r="H13">
        <f>IFERROR(VLOOKUP($B13,Kraftvärmeprod!$B$1:$AH$479,MATCH(H$2,Kraftvärmeprod!$B$1:$AG$1,0),FALSE)/1,0)-IFERROR(VLOOKUP($B13,'Slutlig allokering kvv'!$B$2:$AC$462,MATCH(H$3,'Slutlig allokering kvv'!$B$1:$AJ$1,0),FALSE)/1,0)</f>
        <v>0</v>
      </c>
      <c r="I13">
        <f>IFERROR(VLOOKUP($B13,Kraftvärmeprod!$B$1:$AH$479,MATCH(I$2,Kraftvärmeprod!$B$1:$AG$1,0),FALSE)/1,0)-IFERROR(VLOOKUP($B13,'Slutlig allokering kvv'!$B$2:$AC$462,MATCH(I$3,'Slutlig allokering kvv'!$B$1:$AJ$1,0),FALSE)/1,0)</f>
        <v>0.132302</v>
      </c>
      <c r="J13">
        <f>IFERROR(VLOOKUP($B13,Kraftvärmeprod!$B$1:$AH$479,MATCH(J$2,Kraftvärmeprod!$B$1:$AG$1,0),FALSE)/1,0)-IFERROR(VLOOKUP($B13,'Slutlig allokering kvv'!$B$2:$AC$462,MATCH(J$3,'Slutlig allokering kvv'!$B$1:$AJ$1,0),FALSE)/1,0)</f>
        <v>0</v>
      </c>
      <c r="K13">
        <f>IFERROR(VLOOKUP($B13,Kraftvärmeprod!$B$1:$AH$479,MATCH(K$2,Kraftvärmeprod!$B$1:$AG$1,0),FALSE)/1,0)-IFERROR(VLOOKUP($B13,'Slutlig allokering kvv'!$B$2:$AC$462,MATCH(K$3,'Slutlig allokering kvv'!$B$1:$AJ$1,0),FALSE)/1,0)</f>
        <v>0</v>
      </c>
      <c r="L13">
        <f>IFERROR(VLOOKUP($B13,Kraftvärmeprod!$B$1:$AH$479,MATCH(L$2,Kraftvärmeprod!$B$1:$AG$1,0),FALSE)/1,0)-IFERROR(VLOOKUP($B13,'Slutlig allokering kvv'!$B$2:$AC$462,MATCH(L$3,'Slutlig allokering kvv'!$B$1:$AJ$1,0),FALSE)/1,0)</f>
        <v>71.110900000000001</v>
      </c>
      <c r="M13">
        <f>IFERROR(VLOOKUP($B13,Kraftvärmeprod!$B$1:$AH$479,MATCH(M$2,Kraftvärmeprod!$B$1:$AG$1,0),FALSE)/1,0)-IFERROR(VLOOKUP($B13,'Slutlig allokering kvv'!$B$2:$AC$462,MATCH(M$3,'Slutlig allokering kvv'!$B$1:$AJ$1,0),FALSE)/1,0)</f>
        <v>0</v>
      </c>
      <c r="N13">
        <f>IFERROR(VLOOKUP($B13,Kraftvärmeprod!$B$1:$AH$479,MATCH(N$2,Kraftvärmeprod!$B$1:$AG$1,0),FALSE)/1,0)-IFERROR(VLOOKUP($B13,'Slutlig allokering kvv'!$B$2:$AC$462,MATCH(N$3,'Slutlig allokering kvv'!$B$1:$AJ$1,0),FALSE)/1,0)</f>
        <v>0</v>
      </c>
      <c r="O13">
        <f>IFERROR(VLOOKUP($B13,Kraftvärmeprod!$B$1:$AH$479,MATCH(O$2,Kraftvärmeprod!$B$1:$AG$1,0),FALSE)/1,0)-IFERROR(VLOOKUP($B13,'Slutlig allokering kvv'!$B$2:$AC$462,MATCH(O$3,'Slutlig allokering kvv'!$B$1:$AJ$1,0),FALSE)/1,0)</f>
        <v>5.2471500000000004</v>
      </c>
      <c r="P13">
        <f>IFERROR(VLOOKUP($B13,Kraftvärmeprod!$B$1:$AH$479,MATCH(P$2,Kraftvärmeprod!$B$1:$AG$1,0),FALSE)/1,0)-IFERROR(VLOOKUP($B13,'Slutlig allokering kvv'!$B$2:$AC$462,MATCH(P$3,'Slutlig allokering kvv'!$B$1:$AJ$1,0),FALSE)/1,0)</f>
        <v>9.4403000000000006</v>
      </c>
      <c r="Q13">
        <f>IFERROR(VLOOKUP($B13,Kraftvärmeprod!$B$1:$AH$479,MATCH(Q$2,Kraftvärmeprod!$B$1:$AG$1,0),FALSE)/1,0)-IFERROR(VLOOKUP($B13,'Slutlig allokering kvv'!$B$2:$AC$462,MATCH(Q$3,'Slutlig allokering kvv'!$B$1:$AJ$1,0),FALSE)/1,0)</f>
        <v>0</v>
      </c>
      <c r="R13">
        <f>IFERROR(VLOOKUP($B13,Kraftvärmeprod!$B$1:$AH$479,MATCH(R$2,Kraftvärmeprod!$B$1:$AG$1,0),FALSE)/1,0)-IFERROR(VLOOKUP($B13,'Slutlig allokering kvv'!$B$2:$AC$462,MATCH(R$3,'Slutlig allokering kvv'!$B$1:$AJ$1,0),FALSE)/1,0)</f>
        <v>0</v>
      </c>
      <c r="S13">
        <f>IFERROR(VLOOKUP($B13,Kraftvärmeprod!$B$1:$AH$479,MATCH(S$2,Kraftvärmeprod!$B$1:$AG$1,0),FALSE)/1,0)-IFERROR(VLOOKUP($B13,'Slutlig allokering kvv'!$B$2:$AC$462,MATCH(S$3,'Slutlig allokering kvv'!$B$1:$AJ$1,0),FALSE)/1,0)</f>
        <v>0</v>
      </c>
      <c r="T13" s="6">
        <f>IFERROR(VLOOKUP($B13,Miljö!$B$1:$S$477,MATCH(T$2,Miljö!$B$1:$X$1,0),FALSE)/1,0)-IFERROR(VLOOKUP($B13,'Slutlig allokering kvv'!$B$2:$AC$462,MATCH(T$3,'Slutlig allokering kvv'!$B$1:$AJ$1,0),FALSE)/1,0)</f>
        <v>5.4239600000000001</v>
      </c>
      <c r="U13">
        <f>IFERROR(VLOOKUP($B13,Kraftvärmeprod!$B$1:$AH$479,MATCH(U$2,Kraftvärmeprod!$B$1:$AG$1,0),FALSE)/1,0)-IFERROR(VLOOKUP($B13,'Slutlig allokering kvv'!$B$2:$AC$462,MATCH(U$3,'Slutlig allokering kvv'!$B$1:$AJ$1,0),FALSE)/1,0)</f>
        <v>0</v>
      </c>
      <c r="V13">
        <f>IFERROR(VLOOKUP($B13,Kraftvärmeprod!$B$1:$AH$479,MATCH(V$2,Kraftvärmeprod!$B$1:$AG$1,0),FALSE)/1,0)-IFERROR(VLOOKUP($B13,'Slutlig allokering kvv'!$B$2:$AC$462,MATCH(V$3,'Slutlig allokering kvv'!$B$1:$AJ$1,0),FALSE)/1,0)</f>
        <v>0</v>
      </c>
      <c r="W13">
        <f>IFERROR(VLOOKUP($B13,Kraftvärmeprod!$B$1:$AH$479,MATCH(W$2,Kraftvärmeprod!$B$1:$AG$1,0),FALSE)/1,0)-IFERROR(VLOOKUP($B13,'Slutlig allokering kvv'!$B$2:$AC$462,MATCH(W$3,'Slutlig allokering kvv'!$B$1:$AJ$1,0),FALSE)/1,0)</f>
        <v>0</v>
      </c>
      <c r="X13">
        <f>IFERROR(VLOOKUP($B13,Kraftvärmeprod!$B$1:$AH$479,MATCH(X$2,Kraftvärmeprod!$B$1:$AG$1,0),FALSE)/1,0)-IFERROR(VLOOKUP($B13,'Slutlig allokering kvv'!$B$2:$AC$462,MATCH(X$3,'Slutlig allokering kvv'!$B$1:$AJ$1,0),FALSE)/1,0)</f>
        <v>0</v>
      </c>
      <c r="Y13">
        <f>IFERROR(VLOOKUP($B13,Kraftvärmeprod!$B$1:$AH$479,MATCH(Y$2,Kraftvärmeprod!$B$1:$AG$1,0),FALSE)/1,0)-IFERROR(VLOOKUP($B13,'Slutlig allokering kvv'!$B$2:$AC$462,MATCH(Y$3,'Slutlig allokering kvv'!$B$1:$AJ$1,0),FALSE)/1,0)</f>
        <v>0</v>
      </c>
      <c r="Z13">
        <f>IFERROR(VLOOKUP($B13,Kraftvärmeprod!$B$1:$AH$479,MATCH(Z$2,Kraftvärmeprod!$B$1:$AG$1,0),FALSE)/1,0)-IFERROR(VLOOKUP($B13,'Slutlig allokering kvv'!$B$2:$AC$462,MATCH(Z$3,'Slutlig allokering kvv'!$B$1:$AJ$1,0),FALSE)/1,0)</f>
        <v>0</v>
      </c>
      <c r="AA13">
        <f>IFERROR(VLOOKUP($B13,Kraftvärmeprod!$B$1:$AH$479,MATCH(AA$2,Kraftvärmeprod!$B$1:$AG$1,0),FALSE)/1,0)-IFERROR(VLOOKUP($B13,'Slutlig allokering kvv'!$B$2:$AC$462,MATCH(AA$3,'Slutlig allokering kvv'!$B$1:$AJ$1,0),FALSE)/1,0)</f>
        <v>0</v>
      </c>
      <c r="AE13">
        <f t="shared" si="0"/>
        <v>111.88185200000001</v>
      </c>
      <c r="AG13">
        <f>IFERROR(VLOOKUP(B13,'Slutlig allokering kvv'!$B$2:$AJ$462,MATCH("Summa slutlig allokerad tillförd energi (utan hjälpel och rökgaskondensering):",'Slutlig allokering kvv'!$B$1:$AK$1,0),FALSE)/1,"")</f>
        <v>156.727148</v>
      </c>
      <c r="AI13" s="137">
        <f>IFERROR(1-VLOOKUP(B13,'Slutlig allokering kvv'!$B$2:$AJ$462,MATCH("Andel av bränsle i kvv som allokerats till värme, exklusive rökgaskondensering och hjälpel",'Slutlig allokering kvv'!$B$1:$AK$1,0),FALSE),"")</f>
        <v>0.41652309490746786</v>
      </c>
      <c r="AK13" s="137">
        <f t="shared" si="1"/>
        <v>0.41652309490746769</v>
      </c>
    </row>
    <row r="14" spans="1:39" x14ac:dyDescent="0.25">
      <c r="A14" s="2" t="s">
        <v>31</v>
      </c>
      <c r="B14" s="2" t="s">
        <v>34</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 kvv'!$B$2:$AC$462,MATCH(E$3,'Slutlig allokering kvv'!$B$1:$AJ$1,0),FALSE)/1,0)</f>
        <v>0</v>
      </c>
      <c r="F14">
        <f>IFERROR(VLOOKUP($B14,Kraftvärmeprod!$B$1:$AH$479,MATCH(F$2,Kraftvärmeprod!$B$1:$AG$1,0),FALSE)/1,0)-IFERROR(VLOOKUP($B14,'Slutlig allokering kvv'!$B$2:$AC$462,MATCH(F$3,'Slutlig allokering kvv'!$B$1:$AJ$1,0),FALSE)/1,0)</f>
        <v>0</v>
      </c>
      <c r="G14">
        <f>IFERROR(VLOOKUP($B14,Kraftvärmeprod!$B$1:$AH$479,MATCH(G$2,Kraftvärmeprod!$B$1:$AG$1,0),FALSE)/1,0)-IFERROR(VLOOKUP($B14,'Slutlig allokering kvv'!$B$2:$AC$462,MATCH(G$3,'Slutlig allokering kvv'!$B$1:$AJ$1,0),FALSE)/1,0)</f>
        <v>0</v>
      </c>
      <c r="H14">
        <f>IFERROR(VLOOKUP($B14,Kraftvärmeprod!$B$1:$AH$479,MATCH(H$2,Kraftvärmeprod!$B$1:$AG$1,0),FALSE)/1,0)-IFERROR(VLOOKUP($B14,'Slutlig allokering kvv'!$B$2:$AC$462,MATCH(H$3,'Slutlig allokering kvv'!$B$1:$AJ$1,0),FALSE)/1,0)</f>
        <v>0</v>
      </c>
      <c r="I14">
        <f>IFERROR(VLOOKUP($B14,Kraftvärmeprod!$B$1:$AH$479,MATCH(I$2,Kraftvärmeprod!$B$1:$AG$1,0),FALSE)/1,0)-IFERROR(VLOOKUP($B14,'Slutlig allokering kvv'!$B$2:$AC$462,MATCH(I$3,'Slutlig allokering kvv'!$B$1:$AJ$1,0),FALSE)/1,0)</f>
        <v>0</v>
      </c>
      <c r="J14">
        <f>IFERROR(VLOOKUP($B14,Kraftvärmeprod!$B$1:$AH$479,MATCH(J$2,Kraftvärmeprod!$B$1:$AG$1,0),FALSE)/1,0)-IFERROR(VLOOKUP($B14,'Slutlig allokering kvv'!$B$2:$AC$462,MATCH(J$3,'Slutlig allokering kvv'!$B$1:$AJ$1,0),FALSE)/1,0)</f>
        <v>0</v>
      </c>
      <c r="K14">
        <f>IFERROR(VLOOKUP($B14,Kraftvärmeprod!$B$1:$AH$479,MATCH(K$2,Kraftvärmeprod!$B$1:$AG$1,0),FALSE)/1,0)-IFERROR(VLOOKUP($B14,'Slutlig allokering kvv'!$B$2:$AC$462,MATCH(K$3,'Slutlig allokering kvv'!$B$1:$AJ$1,0),FALSE)/1,0)</f>
        <v>0</v>
      </c>
      <c r="L14">
        <f>IFERROR(VLOOKUP($B14,Kraftvärmeprod!$B$1:$AH$479,MATCH(L$2,Kraftvärmeprod!$B$1:$AG$1,0),FALSE)/1,0)-IFERROR(VLOOKUP($B14,'Slutlig allokering kvv'!$B$2:$AC$462,MATCH(L$3,'Slutlig allokering kvv'!$B$1:$AJ$1,0),FALSE)/1,0)</f>
        <v>0</v>
      </c>
      <c r="M14">
        <f>IFERROR(VLOOKUP($B14,Kraftvärmeprod!$B$1:$AH$479,MATCH(M$2,Kraftvärmeprod!$B$1:$AG$1,0),FALSE)/1,0)-IFERROR(VLOOKUP($B14,'Slutlig allokering kvv'!$B$2:$AC$462,MATCH(M$3,'Slutlig allokering kvv'!$B$1:$AJ$1,0),FALSE)/1,0)</f>
        <v>0</v>
      </c>
      <c r="N14">
        <f>IFERROR(VLOOKUP($B14,Kraftvärmeprod!$B$1:$AH$479,MATCH(N$2,Kraftvärmeprod!$B$1:$AG$1,0),FALSE)/1,0)-IFERROR(VLOOKUP($B14,'Slutlig allokering kvv'!$B$2:$AC$462,MATCH(N$3,'Slutlig allokering kvv'!$B$1:$AJ$1,0),FALSE)/1,0)</f>
        <v>0</v>
      </c>
      <c r="O14">
        <f>IFERROR(VLOOKUP($B14,Kraftvärmeprod!$B$1:$AH$479,MATCH(O$2,Kraftvärmeprod!$B$1:$AG$1,0),FALSE)/1,0)-IFERROR(VLOOKUP($B14,'Slutlig allokering kvv'!$B$2:$AC$462,MATCH(O$3,'Slutlig allokering kvv'!$B$1:$AJ$1,0),FALSE)/1,0)</f>
        <v>0</v>
      </c>
      <c r="P14">
        <f>IFERROR(VLOOKUP($B14,Kraftvärmeprod!$B$1:$AH$479,MATCH(P$2,Kraftvärmeprod!$B$1:$AG$1,0),FALSE)/1,0)-IFERROR(VLOOKUP($B14,'Slutlig allokering kvv'!$B$2:$AC$462,MATCH(P$3,'Slutlig allokering kvv'!$B$1:$AJ$1,0),FALSE)/1,0)</f>
        <v>0</v>
      </c>
      <c r="Q14">
        <f>IFERROR(VLOOKUP($B14,Kraftvärmeprod!$B$1:$AH$479,MATCH(Q$2,Kraftvärmeprod!$B$1:$AG$1,0),FALSE)/1,0)-IFERROR(VLOOKUP($B14,'Slutlig allokering kvv'!$B$2:$AC$462,MATCH(Q$3,'Slutlig allokering kvv'!$B$1:$AJ$1,0),FALSE)/1,0)</f>
        <v>0</v>
      </c>
      <c r="R14">
        <f>IFERROR(VLOOKUP($B14,Kraftvärmeprod!$B$1:$AH$479,MATCH(R$2,Kraftvärmeprod!$B$1:$AG$1,0),FALSE)/1,0)-IFERROR(VLOOKUP($B14,'Slutlig allokering kvv'!$B$2:$AC$462,MATCH(R$3,'Slutlig allokering kvv'!$B$1:$AJ$1,0),FALSE)/1,0)</f>
        <v>0</v>
      </c>
      <c r="S14">
        <f>IFERROR(VLOOKUP($B14,Kraftvärmeprod!$B$1:$AH$479,MATCH(S$2,Kraftvärmeprod!$B$1:$AG$1,0),FALSE)/1,0)-IFERROR(VLOOKUP($B14,'Slutlig allokering kvv'!$B$2:$AC$462,MATCH(S$3,'Slutlig allokering kvv'!$B$1:$AJ$1,0),FALSE)/1,0)</f>
        <v>0</v>
      </c>
      <c r="T14" s="6">
        <f>IFERROR(VLOOKUP($B14,Miljö!$B$1:$S$477,MATCH(T$2,Miljö!$B$1:$X$1,0),FALSE)/1,0)-IFERROR(VLOOKUP($B14,'Slutlig allokering kvv'!$B$2:$AC$462,MATCH(T$3,'Slutlig allokering kvv'!$B$1:$AJ$1,0),FALSE)/1,0)</f>
        <v>0</v>
      </c>
      <c r="U14">
        <f>IFERROR(VLOOKUP($B14,Kraftvärmeprod!$B$1:$AH$479,MATCH(U$2,Kraftvärmeprod!$B$1:$AG$1,0),FALSE)/1,0)-IFERROR(VLOOKUP($B14,'Slutlig allokering kvv'!$B$2:$AC$462,MATCH(U$3,'Slutlig allokering kvv'!$B$1:$AJ$1,0),FALSE)/1,0)</f>
        <v>0</v>
      </c>
      <c r="V14">
        <f>IFERROR(VLOOKUP($B14,Kraftvärmeprod!$B$1:$AH$479,MATCH(V$2,Kraftvärmeprod!$B$1:$AG$1,0),FALSE)/1,0)-IFERROR(VLOOKUP($B14,'Slutlig allokering kvv'!$B$2:$AC$462,MATCH(V$3,'Slutlig allokering kvv'!$B$1:$AJ$1,0),FALSE)/1,0)</f>
        <v>0</v>
      </c>
      <c r="W14">
        <f>IFERROR(VLOOKUP($B14,Kraftvärmeprod!$B$1:$AH$479,MATCH(W$2,Kraftvärmeprod!$B$1:$AG$1,0),FALSE)/1,0)-IFERROR(VLOOKUP($B14,'Slutlig allokering kvv'!$B$2:$AC$462,MATCH(W$3,'Slutlig allokering kvv'!$B$1:$AJ$1,0),FALSE)/1,0)</f>
        <v>0</v>
      </c>
      <c r="X14">
        <f>IFERROR(VLOOKUP($B14,Kraftvärmeprod!$B$1:$AH$479,MATCH(X$2,Kraftvärmeprod!$B$1:$AG$1,0),FALSE)/1,0)-IFERROR(VLOOKUP($B14,'Slutlig allokering kvv'!$B$2:$AC$462,MATCH(X$3,'Slutlig allokering kvv'!$B$1:$AJ$1,0),FALSE)/1,0)</f>
        <v>0</v>
      </c>
      <c r="Y14">
        <f>IFERROR(VLOOKUP($B14,Kraftvärmeprod!$B$1:$AH$479,MATCH(Y$2,Kraftvärmeprod!$B$1:$AG$1,0),FALSE)/1,0)-IFERROR(VLOOKUP($B14,'Slutlig allokering kvv'!$B$2:$AC$462,MATCH(Y$3,'Slutlig allokering kvv'!$B$1:$AJ$1,0),FALSE)/1,0)</f>
        <v>0</v>
      </c>
      <c r="Z14">
        <f>IFERROR(VLOOKUP($B14,Kraftvärmeprod!$B$1:$AH$479,MATCH(Z$2,Kraftvärmeprod!$B$1:$AG$1,0),FALSE)/1,0)-IFERROR(VLOOKUP($B14,'Slutlig allokering kvv'!$B$2:$AC$462,MATCH(Z$3,'Slutlig allokering kvv'!$B$1:$AJ$1,0),FALSE)/1,0)</f>
        <v>0</v>
      </c>
      <c r="AA14">
        <f>IFERROR(VLOOKUP($B14,Kraftvärmeprod!$B$1:$AH$479,MATCH(AA$2,Kraftvärmeprod!$B$1:$AG$1,0),FALSE)/1,0)-IFERROR(VLOOKUP($B14,'Slutlig allokering kvv'!$B$2:$AC$462,MATCH(AA$3,'Slutlig allokering kvv'!$B$1:$AJ$1,0),FALSE)/1,0)</f>
        <v>0</v>
      </c>
      <c r="AE14">
        <f t="shared" si="0"/>
        <v>0</v>
      </c>
      <c r="AG14">
        <f>IFERROR(VLOOKUP(B14,'Slutlig allokering kvv'!$B$2:$AJ$462,MATCH("Summa slutlig allokerad tillförd energi (utan hjälpel och rökgaskondensering):",'Slutlig allokering kvv'!$B$1:$AK$1,0),FALSE)/1,"")</f>
        <v>0</v>
      </c>
      <c r="AI14" s="137" t="str">
        <f>IFERROR(1-VLOOKUP(B14,'Slutlig allokering kvv'!$B$2:$AJ$462,MATCH("Andel av bränsle i kvv som allokerats till värme, exklusive rökgaskondensering och hjälpel",'Slutlig allokering kvv'!$B$1:$AK$1,0),FALSE),"")</f>
        <v/>
      </c>
      <c r="AK14" s="137" t="str">
        <f t="shared" si="1"/>
        <v/>
      </c>
    </row>
    <row r="15" spans="1:39" x14ac:dyDescent="0.25">
      <c r="A15" s="2" t="s">
        <v>31</v>
      </c>
      <c r="B15" s="2" t="s">
        <v>35</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 kvv'!$B$2:$AC$462,MATCH(E$3,'Slutlig allokering kvv'!$B$1:$AJ$1,0),FALSE)/1,0)</f>
        <v>0</v>
      </c>
      <c r="F15">
        <f>IFERROR(VLOOKUP($B15,Kraftvärmeprod!$B$1:$AH$479,MATCH(F$2,Kraftvärmeprod!$B$1:$AG$1,0),FALSE)/1,0)-IFERROR(VLOOKUP($B15,'Slutlig allokering kvv'!$B$2:$AC$462,MATCH(F$3,'Slutlig allokering kvv'!$B$1:$AJ$1,0),FALSE)/1,0)</f>
        <v>0</v>
      </c>
      <c r="G15">
        <f>IFERROR(VLOOKUP($B15,Kraftvärmeprod!$B$1:$AH$479,MATCH(G$2,Kraftvärmeprod!$B$1:$AG$1,0),FALSE)/1,0)-IFERROR(VLOOKUP($B15,'Slutlig allokering kvv'!$B$2:$AC$462,MATCH(G$3,'Slutlig allokering kvv'!$B$1:$AJ$1,0),FALSE)/1,0)</f>
        <v>0</v>
      </c>
      <c r="H15">
        <f>IFERROR(VLOOKUP($B15,Kraftvärmeprod!$B$1:$AH$479,MATCH(H$2,Kraftvärmeprod!$B$1:$AG$1,0),FALSE)/1,0)-IFERROR(VLOOKUP($B15,'Slutlig allokering kvv'!$B$2:$AC$462,MATCH(H$3,'Slutlig allokering kvv'!$B$1:$AJ$1,0),FALSE)/1,0)</f>
        <v>0</v>
      </c>
      <c r="I15">
        <f>IFERROR(VLOOKUP($B15,Kraftvärmeprod!$B$1:$AH$479,MATCH(I$2,Kraftvärmeprod!$B$1:$AG$1,0),FALSE)/1,0)-IFERROR(VLOOKUP($B15,'Slutlig allokering kvv'!$B$2:$AC$462,MATCH(I$3,'Slutlig allokering kvv'!$B$1:$AJ$1,0),FALSE)/1,0)</f>
        <v>0</v>
      </c>
      <c r="J15">
        <f>IFERROR(VLOOKUP($B15,Kraftvärmeprod!$B$1:$AH$479,MATCH(J$2,Kraftvärmeprod!$B$1:$AG$1,0),FALSE)/1,0)-IFERROR(VLOOKUP($B15,'Slutlig allokering kvv'!$B$2:$AC$462,MATCH(J$3,'Slutlig allokering kvv'!$B$1:$AJ$1,0),FALSE)/1,0)</f>
        <v>0</v>
      </c>
      <c r="K15">
        <f>IFERROR(VLOOKUP($B15,Kraftvärmeprod!$B$1:$AH$479,MATCH(K$2,Kraftvärmeprod!$B$1:$AG$1,0),FALSE)/1,0)-IFERROR(VLOOKUP($B15,'Slutlig allokering kvv'!$B$2:$AC$462,MATCH(K$3,'Slutlig allokering kvv'!$B$1:$AJ$1,0),FALSE)/1,0)</f>
        <v>0</v>
      </c>
      <c r="L15">
        <f>IFERROR(VLOOKUP($B15,Kraftvärmeprod!$B$1:$AH$479,MATCH(L$2,Kraftvärmeprod!$B$1:$AG$1,0),FALSE)/1,0)-IFERROR(VLOOKUP($B15,'Slutlig allokering kvv'!$B$2:$AC$462,MATCH(L$3,'Slutlig allokering kvv'!$B$1:$AJ$1,0),FALSE)/1,0)</f>
        <v>0</v>
      </c>
      <c r="M15">
        <f>IFERROR(VLOOKUP($B15,Kraftvärmeprod!$B$1:$AH$479,MATCH(M$2,Kraftvärmeprod!$B$1:$AG$1,0),FALSE)/1,0)-IFERROR(VLOOKUP($B15,'Slutlig allokering kvv'!$B$2:$AC$462,MATCH(M$3,'Slutlig allokering kvv'!$B$1:$AJ$1,0),FALSE)/1,0)</f>
        <v>0</v>
      </c>
      <c r="N15">
        <f>IFERROR(VLOOKUP($B15,Kraftvärmeprod!$B$1:$AH$479,MATCH(N$2,Kraftvärmeprod!$B$1:$AG$1,0),FALSE)/1,0)-IFERROR(VLOOKUP($B15,'Slutlig allokering kvv'!$B$2:$AC$462,MATCH(N$3,'Slutlig allokering kvv'!$B$1:$AJ$1,0),FALSE)/1,0)</f>
        <v>0</v>
      </c>
      <c r="O15">
        <f>IFERROR(VLOOKUP($B15,Kraftvärmeprod!$B$1:$AH$479,MATCH(O$2,Kraftvärmeprod!$B$1:$AG$1,0),FALSE)/1,0)-IFERROR(VLOOKUP($B15,'Slutlig allokering kvv'!$B$2:$AC$462,MATCH(O$3,'Slutlig allokering kvv'!$B$1:$AJ$1,0),FALSE)/1,0)</f>
        <v>0</v>
      </c>
      <c r="P15">
        <f>IFERROR(VLOOKUP($B15,Kraftvärmeprod!$B$1:$AH$479,MATCH(P$2,Kraftvärmeprod!$B$1:$AG$1,0),FALSE)/1,0)-IFERROR(VLOOKUP($B15,'Slutlig allokering kvv'!$B$2:$AC$462,MATCH(P$3,'Slutlig allokering kvv'!$B$1:$AJ$1,0),FALSE)/1,0)</f>
        <v>0</v>
      </c>
      <c r="Q15">
        <f>IFERROR(VLOOKUP($B15,Kraftvärmeprod!$B$1:$AH$479,MATCH(Q$2,Kraftvärmeprod!$B$1:$AG$1,0),FALSE)/1,0)-IFERROR(VLOOKUP($B15,'Slutlig allokering kvv'!$B$2:$AC$462,MATCH(Q$3,'Slutlig allokering kvv'!$B$1:$AJ$1,0),FALSE)/1,0)</f>
        <v>0</v>
      </c>
      <c r="R15">
        <f>IFERROR(VLOOKUP($B15,Kraftvärmeprod!$B$1:$AH$479,MATCH(R$2,Kraftvärmeprod!$B$1:$AG$1,0),FALSE)/1,0)-IFERROR(VLOOKUP($B15,'Slutlig allokering kvv'!$B$2:$AC$462,MATCH(R$3,'Slutlig allokering kvv'!$B$1:$AJ$1,0),FALSE)/1,0)</f>
        <v>0</v>
      </c>
      <c r="S15">
        <f>IFERROR(VLOOKUP($B15,Kraftvärmeprod!$B$1:$AH$479,MATCH(S$2,Kraftvärmeprod!$B$1:$AG$1,0),FALSE)/1,0)-IFERROR(VLOOKUP($B15,'Slutlig allokering kvv'!$B$2:$AC$462,MATCH(S$3,'Slutlig allokering kvv'!$B$1:$AJ$1,0),FALSE)/1,0)</f>
        <v>0</v>
      </c>
      <c r="T15" s="6">
        <f>IFERROR(VLOOKUP($B15,Miljö!$B$1:$S$477,MATCH(T$2,Miljö!$B$1:$X$1,0),FALSE)/1,0)-IFERROR(VLOOKUP($B15,'Slutlig allokering kvv'!$B$2:$AC$462,MATCH(T$3,'Slutlig allokering kvv'!$B$1:$AJ$1,0),FALSE)/1,0)</f>
        <v>0</v>
      </c>
      <c r="U15">
        <f>IFERROR(VLOOKUP($B15,Kraftvärmeprod!$B$1:$AH$479,MATCH(U$2,Kraftvärmeprod!$B$1:$AG$1,0),FALSE)/1,0)-IFERROR(VLOOKUP($B15,'Slutlig allokering kvv'!$B$2:$AC$462,MATCH(U$3,'Slutlig allokering kvv'!$B$1:$AJ$1,0),FALSE)/1,0)</f>
        <v>0</v>
      </c>
      <c r="V15">
        <f>IFERROR(VLOOKUP($B15,Kraftvärmeprod!$B$1:$AH$479,MATCH(V$2,Kraftvärmeprod!$B$1:$AG$1,0),FALSE)/1,0)-IFERROR(VLOOKUP($B15,'Slutlig allokering kvv'!$B$2:$AC$462,MATCH(V$3,'Slutlig allokering kvv'!$B$1:$AJ$1,0),FALSE)/1,0)</f>
        <v>0</v>
      </c>
      <c r="W15">
        <f>IFERROR(VLOOKUP($B15,Kraftvärmeprod!$B$1:$AH$479,MATCH(W$2,Kraftvärmeprod!$B$1:$AG$1,0),FALSE)/1,0)-IFERROR(VLOOKUP($B15,'Slutlig allokering kvv'!$B$2:$AC$462,MATCH(W$3,'Slutlig allokering kvv'!$B$1:$AJ$1,0),FALSE)/1,0)</f>
        <v>0</v>
      </c>
      <c r="X15">
        <f>IFERROR(VLOOKUP($B15,Kraftvärmeprod!$B$1:$AH$479,MATCH(X$2,Kraftvärmeprod!$B$1:$AG$1,0),FALSE)/1,0)-IFERROR(VLOOKUP($B15,'Slutlig allokering kvv'!$B$2:$AC$462,MATCH(X$3,'Slutlig allokering kvv'!$B$1:$AJ$1,0),FALSE)/1,0)</f>
        <v>0</v>
      </c>
      <c r="Y15">
        <f>IFERROR(VLOOKUP($B15,Kraftvärmeprod!$B$1:$AH$479,MATCH(Y$2,Kraftvärmeprod!$B$1:$AG$1,0),FALSE)/1,0)-IFERROR(VLOOKUP($B15,'Slutlig allokering kvv'!$B$2:$AC$462,MATCH(Y$3,'Slutlig allokering kvv'!$B$1:$AJ$1,0),FALSE)/1,0)</f>
        <v>0</v>
      </c>
      <c r="Z15">
        <f>IFERROR(VLOOKUP($B15,Kraftvärmeprod!$B$1:$AH$479,MATCH(Z$2,Kraftvärmeprod!$B$1:$AG$1,0),FALSE)/1,0)-IFERROR(VLOOKUP($B15,'Slutlig allokering kvv'!$B$2:$AC$462,MATCH(Z$3,'Slutlig allokering kvv'!$B$1:$AJ$1,0),FALSE)/1,0)</f>
        <v>0</v>
      </c>
      <c r="AA15">
        <f>IFERROR(VLOOKUP($B15,Kraftvärmeprod!$B$1:$AH$479,MATCH(AA$2,Kraftvärmeprod!$B$1:$AG$1,0),FALSE)/1,0)-IFERROR(VLOOKUP($B15,'Slutlig allokering kvv'!$B$2:$AC$462,MATCH(AA$3,'Slutlig allokering kvv'!$B$1:$AJ$1,0),FALSE)/1,0)</f>
        <v>0</v>
      </c>
      <c r="AE15">
        <f t="shared" si="0"/>
        <v>0</v>
      </c>
      <c r="AG15">
        <f>IFERROR(VLOOKUP(B15,'Slutlig allokering kvv'!$B$2:$AJ$462,MATCH("Summa slutlig allokerad tillförd energi (utan hjälpel och rökgaskondensering):",'Slutlig allokering kvv'!$B$1:$AK$1,0),FALSE)/1,"")</f>
        <v>0</v>
      </c>
      <c r="AI15" s="137" t="str">
        <f>IFERROR(1-VLOOKUP(B15,'Slutlig allokering kvv'!$B$2:$AJ$462,MATCH("Andel av bränsle i kvv som allokerats till värme, exklusive rökgaskondensering och hjälpel",'Slutlig allokering kvv'!$B$1:$AK$1,0),FALSE),"")</f>
        <v/>
      </c>
      <c r="AK15" s="137" t="str">
        <f t="shared" si="1"/>
        <v/>
      </c>
    </row>
    <row r="16" spans="1:39" x14ac:dyDescent="0.25">
      <c r="A16" s="2" t="s">
        <v>36</v>
      </c>
      <c r="B16" s="2" t="s">
        <v>37</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 kvv'!$B$2:$AC$462,MATCH(E$3,'Slutlig allokering kvv'!$B$1:$AJ$1,0),FALSE)/1,0)</f>
        <v>0</v>
      </c>
      <c r="F16">
        <f>IFERROR(VLOOKUP($B16,Kraftvärmeprod!$B$1:$AH$479,MATCH(F$2,Kraftvärmeprod!$B$1:$AG$1,0),FALSE)/1,0)-IFERROR(VLOOKUP($B16,'Slutlig allokering kvv'!$B$2:$AC$462,MATCH(F$3,'Slutlig allokering kvv'!$B$1:$AJ$1,0),FALSE)/1,0)</f>
        <v>0</v>
      </c>
      <c r="G16">
        <f>IFERROR(VLOOKUP($B16,Kraftvärmeprod!$B$1:$AH$479,MATCH(G$2,Kraftvärmeprod!$B$1:$AG$1,0),FALSE)/1,0)-IFERROR(VLOOKUP($B16,'Slutlig allokering kvv'!$B$2:$AC$462,MATCH(G$3,'Slutlig allokering kvv'!$B$1:$AJ$1,0),FALSE)/1,0)</f>
        <v>0</v>
      </c>
      <c r="H16">
        <f>IFERROR(VLOOKUP($B16,Kraftvärmeprod!$B$1:$AH$479,MATCH(H$2,Kraftvärmeprod!$B$1:$AG$1,0),FALSE)/1,0)-IFERROR(VLOOKUP($B16,'Slutlig allokering kvv'!$B$2:$AC$462,MATCH(H$3,'Slutlig allokering kvv'!$B$1:$AJ$1,0),FALSE)/1,0)</f>
        <v>0</v>
      </c>
      <c r="I16">
        <f>IFERROR(VLOOKUP($B16,Kraftvärmeprod!$B$1:$AH$479,MATCH(I$2,Kraftvärmeprod!$B$1:$AG$1,0),FALSE)/1,0)-IFERROR(VLOOKUP($B16,'Slutlig allokering kvv'!$B$2:$AC$462,MATCH(I$3,'Slutlig allokering kvv'!$B$1:$AJ$1,0),FALSE)/1,0)</f>
        <v>0</v>
      </c>
      <c r="J16">
        <f>IFERROR(VLOOKUP($B16,Kraftvärmeprod!$B$1:$AH$479,MATCH(J$2,Kraftvärmeprod!$B$1:$AG$1,0),FALSE)/1,0)-IFERROR(VLOOKUP($B16,'Slutlig allokering kvv'!$B$2:$AC$462,MATCH(J$3,'Slutlig allokering kvv'!$B$1:$AJ$1,0),FALSE)/1,0)</f>
        <v>0</v>
      </c>
      <c r="K16">
        <f>IFERROR(VLOOKUP($B16,Kraftvärmeprod!$B$1:$AH$479,MATCH(K$2,Kraftvärmeprod!$B$1:$AG$1,0),FALSE)/1,0)-IFERROR(VLOOKUP($B16,'Slutlig allokering kvv'!$B$2:$AC$462,MATCH(K$3,'Slutlig allokering kvv'!$B$1:$AJ$1,0),FALSE)/1,0)</f>
        <v>0</v>
      </c>
      <c r="L16">
        <f>IFERROR(VLOOKUP($B16,Kraftvärmeprod!$B$1:$AH$479,MATCH(L$2,Kraftvärmeprod!$B$1:$AG$1,0),FALSE)/1,0)-IFERROR(VLOOKUP($B16,'Slutlig allokering kvv'!$B$2:$AC$462,MATCH(L$3,'Slutlig allokering kvv'!$B$1:$AJ$1,0),FALSE)/1,0)</f>
        <v>0</v>
      </c>
      <c r="M16">
        <f>IFERROR(VLOOKUP($B16,Kraftvärmeprod!$B$1:$AH$479,MATCH(M$2,Kraftvärmeprod!$B$1:$AG$1,0),FALSE)/1,0)-IFERROR(VLOOKUP($B16,'Slutlig allokering kvv'!$B$2:$AC$462,MATCH(M$3,'Slutlig allokering kvv'!$B$1:$AJ$1,0),FALSE)/1,0)</f>
        <v>0</v>
      </c>
      <c r="N16">
        <f>IFERROR(VLOOKUP($B16,Kraftvärmeprod!$B$1:$AH$479,MATCH(N$2,Kraftvärmeprod!$B$1:$AG$1,0),FALSE)/1,0)-IFERROR(VLOOKUP($B16,'Slutlig allokering kvv'!$B$2:$AC$462,MATCH(N$3,'Slutlig allokering kvv'!$B$1:$AJ$1,0),FALSE)/1,0)</f>
        <v>0</v>
      </c>
      <c r="O16">
        <f>IFERROR(VLOOKUP($B16,Kraftvärmeprod!$B$1:$AH$479,MATCH(O$2,Kraftvärmeprod!$B$1:$AG$1,0),FALSE)/1,0)-IFERROR(VLOOKUP($B16,'Slutlig allokering kvv'!$B$2:$AC$462,MATCH(O$3,'Slutlig allokering kvv'!$B$1:$AJ$1,0),FALSE)/1,0)</f>
        <v>0</v>
      </c>
      <c r="P16">
        <f>IFERROR(VLOOKUP($B16,Kraftvärmeprod!$B$1:$AH$479,MATCH(P$2,Kraftvärmeprod!$B$1:$AG$1,0),FALSE)/1,0)-IFERROR(VLOOKUP($B16,'Slutlig allokering kvv'!$B$2:$AC$462,MATCH(P$3,'Slutlig allokering kvv'!$B$1:$AJ$1,0),FALSE)/1,0)</f>
        <v>0</v>
      </c>
      <c r="Q16">
        <f>IFERROR(VLOOKUP($B16,Kraftvärmeprod!$B$1:$AH$479,MATCH(Q$2,Kraftvärmeprod!$B$1:$AG$1,0),FALSE)/1,0)-IFERROR(VLOOKUP($B16,'Slutlig allokering kvv'!$B$2:$AC$462,MATCH(Q$3,'Slutlig allokering kvv'!$B$1:$AJ$1,0),FALSE)/1,0)</f>
        <v>0</v>
      </c>
      <c r="R16">
        <f>IFERROR(VLOOKUP($B16,Kraftvärmeprod!$B$1:$AH$479,MATCH(R$2,Kraftvärmeprod!$B$1:$AG$1,0),FALSE)/1,0)-IFERROR(VLOOKUP($B16,'Slutlig allokering kvv'!$B$2:$AC$462,MATCH(R$3,'Slutlig allokering kvv'!$B$1:$AJ$1,0),FALSE)/1,0)</f>
        <v>0</v>
      </c>
      <c r="S16">
        <f>IFERROR(VLOOKUP($B16,Kraftvärmeprod!$B$1:$AH$479,MATCH(S$2,Kraftvärmeprod!$B$1:$AG$1,0),FALSE)/1,0)-IFERROR(VLOOKUP($B16,'Slutlig allokering kvv'!$B$2:$AC$462,MATCH(S$3,'Slutlig allokering kvv'!$B$1:$AJ$1,0),FALSE)/1,0)</f>
        <v>0</v>
      </c>
      <c r="T16" s="6">
        <f>IFERROR(VLOOKUP($B16,Miljö!$B$1:$S$477,MATCH(T$2,Miljö!$B$1:$X$1,0),FALSE)/1,0)-IFERROR(VLOOKUP($B16,'Slutlig allokering kvv'!$B$2:$AC$462,MATCH(T$3,'Slutlig allokering kvv'!$B$1:$AJ$1,0),FALSE)/1,0)</f>
        <v>0</v>
      </c>
      <c r="U16">
        <f>IFERROR(VLOOKUP($B16,Kraftvärmeprod!$B$1:$AH$479,MATCH(U$2,Kraftvärmeprod!$B$1:$AG$1,0),FALSE)/1,0)-IFERROR(VLOOKUP($B16,'Slutlig allokering kvv'!$B$2:$AC$462,MATCH(U$3,'Slutlig allokering kvv'!$B$1:$AJ$1,0),FALSE)/1,0)</f>
        <v>0</v>
      </c>
      <c r="V16">
        <f>IFERROR(VLOOKUP($B16,Kraftvärmeprod!$B$1:$AH$479,MATCH(V$2,Kraftvärmeprod!$B$1:$AG$1,0),FALSE)/1,0)-IFERROR(VLOOKUP($B16,'Slutlig allokering kvv'!$B$2:$AC$462,MATCH(V$3,'Slutlig allokering kvv'!$B$1:$AJ$1,0),FALSE)/1,0)</f>
        <v>0</v>
      </c>
      <c r="W16">
        <f>IFERROR(VLOOKUP($B16,Kraftvärmeprod!$B$1:$AH$479,MATCH(W$2,Kraftvärmeprod!$B$1:$AG$1,0),FALSE)/1,0)-IFERROR(VLOOKUP($B16,'Slutlig allokering kvv'!$B$2:$AC$462,MATCH(W$3,'Slutlig allokering kvv'!$B$1:$AJ$1,0),FALSE)/1,0)</f>
        <v>0</v>
      </c>
      <c r="X16">
        <f>IFERROR(VLOOKUP($B16,Kraftvärmeprod!$B$1:$AH$479,MATCH(X$2,Kraftvärmeprod!$B$1:$AG$1,0),FALSE)/1,0)-IFERROR(VLOOKUP($B16,'Slutlig allokering kvv'!$B$2:$AC$462,MATCH(X$3,'Slutlig allokering kvv'!$B$1:$AJ$1,0),FALSE)/1,0)</f>
        <v>0</v>
      </c>
      <c r="Y16">
        <f>IFERROR(VLOOKUP($B16,Kraftvärmeprod!$B$1:$AH$479,MATCH(Y$2,Kraftvärmeprod!$B$1:$AG$1,0),FALSE)/1,0)-IFERROR(VLOOKUP($B16,'Slutlig allokering kvv'!$B$2:$AC$462,MATCH(Y$3,'Slutlig allokering kvv'!$B$1:$AJ$1,0),FALSE)/1,0)</f>
        <v>0</v>
      </c>
      <c r="Z16">
        <f>IFERROR(VLOOKUP($B16,Kraftvärmeprod!$B$1:$AH$479,MATCH(Z$2,Kraftvärmeprod!$B$1:$AG$1,0),FALSE)/1,0)-IFERROR(VLOOKUP($B16,'Slutlig allokering kvv'!$B$2:$AC$462,MATCH(Z$3,'Slutlig allokering kvv'!$B$1:$AJ$1,0),FALSE)/1,0)</f>
        <v>0</v>
      </c>
      <c r="AA16">
        <f>IFERROR(VLOOKUP($B16,Kraftvärmeprod!$B$1:$AH$479,MATCH(AA$2,Kraftvärmeprod!$B$1:$AG$1,0),FALSE)/1,0)-IFERROR(VLOOKUP($B16,'Slutlig allokering kvv'!$B$2:$AC$462,MATCH(AA$3,'Slutlig allokering kvv'!$B$1:$AJ$1,0),FALSE)/1,0)</f>
        <v>0</v>
      </c>
      <c r="AE16">
        <f t="shared" si="0"/>
        <v>0</v>
      </c>
      <c r="AG16">
        <f>IFERROR(VLOOKUP(B16,'Slutlig allokering kvv'!$B$2:$AJ$462,MATCH("Summa slutlig allokerad tillförd energi (utan hjälpel och rökgaskondensering):",'Slutlig allokering kvv'!$B$1:$AK$1,0),FALSE)/1,"")</f>
        <v>0</v>
      </c>
      <c r="AI16" s="137" t="str">
        <f>IFERROR(1-VLOOKUP(B16,'Slutlig allokering kvv'!$B$2:$AJ$462,MATCH("Andel av bränsle i kvv som allokerats till värme, exklusive rökgaskondensering och hjälpel",'Slutlig allokering kvv'!$B$1:$AK$1,0),FALSE),"")</f>
        <v/>
      </c>
      <c r="AK16" s="137" t="str">
        <f t="shared" si="1"/>
        <v/>
      </c>
    </row>
    <row r="17" spans="1:37" x14ac:dyDescent="0.25">
      <c r="A17" s="2" t="s">
        <v>38</v>
      </c>
      <c r="B17" s="2" t="s">
        <v>39</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 kvv'!$B$2:$AC$462,MATCH(E$3,'Slutlig allokering kvv'!$B$1:$AJ$1,0),FALSE)/1,0)</f>
        <v>0</v>
      </c>
      <c r="F17">
        <f>IFERROR(VLOOKUP($B17,Kraftvärmeprod!$B$1:$AH$479,MATCH(F$2,Kraftvärmeprod!$B$1:$AG$1,0),FALSE)/1,0)-IFERROR(VLOOKUP($B17,'Slutlig allokering kvv'!$B$2:$AC$462,MATCH(F$3,'Slutlig allokering kvv'!$B$1:$AJ$1,0),FALSE)/1,0)</f>
        <v>0</v>
      </c>
      <c r="G17">
        <f>IFERROR(VLOOKUP($B17,Kraftvärmeprod!$B$1:$AH$479,MATCH(G$2,Kraftvärmeprod!$B$1:$AG$1,0),FALSE)/1,0)-IFERROR(VLOOKUP($B17,'Slutlig allokering kvv'!$B$2:$AC$462,MATCH(G$3,'Slutlig allokering kvv'!$B$1:$AJ$1,0),FALSE)/1,0)</f>
        <v>0</v>
      </c>
      <c r="H17">
        <f>IFERROR(VLOOKUP($B17,Kraftvärmeprod!$B$1:$AH$479,MATCH(H$2,Kraftvärmeprod!$B$1:$AG$1,0),FALSE)/1,0)-IFERROR(VLOOKUP($B17,'Slutlig allokering kvv'!$B$2:$AC$462,MATCH(H$3,'Slutlig allokering kvv'!$B$1:$AJ$1,0),FALSE)/1,0)</f>
        <v>0</v>
      </c>
      <c r="I17">
        <f>IFERROR(VLOOKUP($B17,Kraftvärmeprod!$B$1:$AH$479,MATCH(I$2,Kraftvärmeprod!$B$1:$AG$1,0),FALSE)/1,0)-IFERROR(VLOOKUP($B17,'Slutlig allokering kvv'!$B$2:$AC$462,MATCH(I$3,'Slutlig allokering kvv'!$B$1:$AJ$1,0),FALSE)/1,0)</f>
        <v>0</v>
      </c>
      <c r="J17">
        <f>IFERROR(VLOOKUP($B17,Kraftvärmeprod!$B$1:$AH$479,MATCH(J$2,Kraftvärmeprod!$B$1:$AG$1,0),FALSE)/1,0)-IFERROR(VLOOKUP($B17,'Slutlig allokering kvv'!$B$2:$AC$462,MATCH(J$3,'Slutlig allokering kvv'!$B$1:$AJ$1,0),FALSE)/1,0)</f>
        <v>0</v>
      </c>
      <c r="K17">
        <f>IFERROR(VLOOKUP($B17,Kraftvärmeprod!$B$1:$AH$479,MATCH(K$2,Kraftvärmeprod!$B$1:$AG$1,0),FALSE)/1,0)-IFERROR(VLOOKUP($B17,'Slutlig allokering kvv'!$B$2:$AC$462,MATCH(K$3,'Slutlig allokering kvv'!$B$1:$AJ$1,0),FALSE)/1,0)</f>
        <v>0</v>
      </c>
      <c r="L17">
        <f>IFERROR(VLOOKUP($B17,Kraftvärmeprod!$B$1:$AH$479,MATCH(L$2,Kraftvärmeprod!$B$1:$AG$1,0),FALSE)/1,0)-IFERROR(VLOOKUP($B17,'Slutlig allokering kvv'!$B$2:$AC$462,MATCH(L$3,'Slutlig allokering kvv'!$B$1:$AJ$1,0),FALSE)/1,0)</f>
        <v>0</v>
      </c>
      <c r="M17">
        <f>IFERROR(VLOOKUP($B17,Kraftvärmeprod!$B$1:$AH$479,MATCH(M$2,Kraftvärmeprod!$B$1:$AG$1,0),FALSE)/1,0)-IFERROR(VLOOKUP($B17,'Slutlig allokering kvv'!$B$2:$AC$462,MATCH(M$3,'Slutlig allokering kvv'!$B$1:$AJ$1,0),FALSE)/1,0)</f>
        <v>0</v>
      </c>
      <c r="N17">
        <f>IFERROR(VLOOKUP($B17,Kraftvärmeprod!$B$1:$AH$479,MATCH(N$2,Kraftvärmeprod!$B$1:$AG$1,0),FALSE)/1,0)-IFERROR(VLOOKUP($B17,'Slutlig allokering kvv'!$B$2:$AC$462,MATCH(N$3,'Slutlig allokering kvv'!$B$1:$AJ$1,0),FALSE)/1,0)</f>
        <v>0</v>
      </c>
      <c r="O17">
        <f>IFERROR(VLOOKUP($B17,Kraftvärmeprod!$B$1:$AH$479,MATCH(O$2,Kraftvärmeprod!$B$1:$AG$1,0),FALSE)/1,0)-IFERROR(VLOOKUP($B17,'Slutlig allokering kvv'!$B$2:$AC$462,MATCH(O$3,'Slutlig allokering kvv'!$B$1:$AJ$1,0),FALSE)/1,0)</f>
        <v>0</v>
      </c>
      <c r="P17">
        <f>IFERROR(VLOOKUP($B17,Kraftvärmeprod!$B$1:$AH$479,MATCH(P$2,Kraftvärmeprod!$B$1:$AG$1,0),FALSE)/1,0)-IFERROR(VLOOKUP($B17,'Slutlig allokering kvv'!$B$2:$AC$462,MATCH(P$3,'Slutlig allokering kvv'!$B$1:$AJ$1,0),FALSE)/1,0)</f>
        <v>0</v>
      </c>
      <c r="Q17">
        <f>IFERROR(VLOOKUP($B17,Kraftvärmeprod!$B$1:$AH$479,MATCH(Q$2,Kraftvärmeprod!$B$1:$AG$1,0),FALSE)/1,0)-IFERROR(VLOOKUP($B17,'Slutlig allokering kvv'!$B$2:$AC$462,MATCH(Q$3,'Slutlig allokering kvv'!$B$1:$AJ$1,0),FALSE)/1,0)</f>
        <v>0</v>
      </c>
      <c r="R17">
        <f>IFERROR(VLOOKUP($B17,Kraftvärmeprod!$B$1:$AH$479,MATCH(R$2,Kraftvärmeprod!$B$1:$AG$1,0),FALSE)/1,0)-IFERROR(VLOOKUP($B17,'Slutlig allokering kvv'!$B$2:$AC$462,MATCH(R$3,'Slutlig allokering kvv'!$B$1:$AJ$1,0),FALSE)/1,0)</f>
        <v>0</v>
      </c>
      <c r="S17">
        <f>IFERROR(VLOOKUP($B17,Kraftvärmeprod!$B$1:$AH$479,MATCH(S$2,Kraftvärmeprod!$B$1:$AG$1,0),FALSE)/1,0)-IFERROR(VLOOKUP($B17,'Slutlig allokering kvv'!$B$2:$AC$462,MATCH(S$3,'Slutlig allokering kvv'!$B$1:$AJ$1,0),FALSE)/1,0)</f>
        <v>0</v>
      </c>
      <c r="T17" s="6">
        <f>IFERROR(VLOOKUP($B17,Miljö!$B$1:$S$477,MATCH(T$2,Miljö!$B$1:$X$1,0),FALSE)/1,0)-IFERROR(VLOOKUP($B17,'Slutlig allokering kvv'!$B$2:$AC$462,MATCH(T$3,'Slutlig allokering kvv'!$B$1:$AJ$1,0),FALSE)/1,0)</f>
        <v>0</v>
      </c>
      <c r="U17">
        <f>IFERROR(VLOOKUP($B17,Kraftvärmeprod!$B$1:$AH$479,MATCH(U$2,Kraftvärmeprod!$B$1:$AG$1,0),FALSE)/1,0)-IFERROR(VLOOKUP($B17,'Slutlig allokering kvv'!$B$2:$AC$462,MATCH(U$3,'Slutlig allokering kvv'!$B$1:$AJ$1,0),FALSE)/1,0)</f>
        <v>0</v>
      </c>
      <c r="V17">
        <f>IFERROR(VLOOKUP($B17,Kraftvärmeprod!$B$1:$AH$479,MATCH(V$2,Kraftvärmeprod!$B$1:$AG$1,0),FALSE)/1,0)-IFERROR(VLOOKUP($B17,'Slutlig allokering kvv'!$B$2:$AC$462,MATCH(V$3,'Slutlig allokering kvv'!$B$1:$AJ$1,0),FALSE)/1,0)</f>
        <v>0</v>
      </c>
      <c r="W17">
        <f>IFERROR(VLOOKUP($B17,Kraftvärmeprod!$B$1:$AH$479,MATCH(W$2,Kraftvärmeprod!$B$1:$AG$1,0),FALSE)/1,0)-IFERROR(VLOOKUP($B17,'Slutlig allokering kvv'!$B$2:$AC$462,MATCH(W$3,'Slutlig allokering kvv'!$B$1:$AJ$1,0),FALSE)/1,0)</f>
        <v>0</v>
      </c>
      <c r="X17">
        <f>IFERROR(VLOOKUP($B17,Kraftvärmeprod!$B$1:$AH$479,MATCH(X$2,Kraftvärmeprod!$B$1:$AG$1,0),FALSE)/1,0)-IFERROR(VLOOKUP($B17,'Slutlig allokering kvv'!$B$2:$AC$462,MATCH(X$3,'Slutlig allokering kvv'!$B$1:$AJ$1,0),FALSE)/1,0)</f>
        <v>0</v>
      </c>
      <c r="Y17">
        <f>IFERROR(VLOOKUP($B17,Kraftvärmeprod!$B$1:$AH$479,MATCH(Y$2,Kraftvärmeprod!$B$1:$AG$1,0),FALSE)/1,0)-IFERROR(VLOOKUP($B17,'Slutlig allokering kvv'!$B$2:$AC$462,MATCH(Y$3,'Slutlig allokering kvv'!$B$1:$AJ$1,0),FALSE)/1,0)</f>
        <v>0</v>
      </c>
      <c r="Z17">
        <f>IFERROR(VLOOKUP($B17,Kraftvärmeprod!$B$1:$AH$479,MATCH(Z$2,Kraftvärmeprod!$B$1:$AG$1,0),FALSE)/1,0)-IFERROR(VLOOKUP($B17,'Slutlig allokering kvv'!$B$2:$AC$462,MATCH(Z$3,'Slutlig allokering kvv'!$B$1:$AJ$1,0),FALSE)/1,0)</f>
        <v>0</v>
      </c>
      <c r="AA17">
        <f>IFERROR(VLOOKUP($B17,Kraftvärmeprod!$B$1:$AH$479,MATCH(AA$2,Kraftvärmeprod!$B$1:$AG$1,0),FALSE)/1,0)-IFERROR(VLOOKUP($B17,'Slutlig allokering kvv'!$B$2:$AC$462,MATCH(AA$3,'Slutlig allokering kvv'!$B$1:$AJ$1,0),FALSE)/1,0)</f>
        <v>0</v>
      </c>
      <c r="AE17">
        <f t="shared" si="0"/>
        <v>0</v>
      </c>
      <c r="AG17">
        <f>IFERROR(VLOOKUP(B17,'Slutlig allokering kvv'!$B$2:$AJ$462,MATCH("Summa slutlig allokerad tillförd energi (utan hjälpel och rökgaskondensering):",'Slutlig allokering kvv'!$B$1:$AK$1,0),FALSE)/1,"")</f>
        <v>0</v>
      </c>
      <c r="AI17" s="137" t="str">
        <f>IFERROR(1-VLOOKUP(B17,'Slutlig allokering kvv'!$B$2:$AJ$462,MATCH("Andel av bränsle i kvv som allokerats till värme, exklusive rökgaskondensering och hjälpel",'Slutlig allokering kvv'!$B$1:$AK$1,0),FALSE),"")</f>
        <v/>
      </c>
      <c r="AK17" s="137" t="str">
        <f t="shared" si="1"/>
        <v/>
      </c>
    </row>
    <row r="18" spans="1:37" x14ac:dyDescent="0.25">
      <c r="A18" s="2" t="s">
        <v>38</v>
      </c>
      <c r="B18" s="2" t="s">
        <v>41</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 kvv'!$B$2:$AC$462,MATCH(E$3,'Slutlig allokering kvv'!$B$1:$AJ$1,0),FALSE)/1,0)</f>
        <v>0</v>
      </c>
      <c r="F18">
        <f>IFERROR(VLOOKUP($B18,Kraftvärmeprod!$B$1:$AH$479,MATCH(F$2,Kraftvärmeprod!$B$1:$AG$1,0),FALSE)/1,0)-IFERROR(VLOOKUP($B18,'Slutlig allokering kvv'!$B$2:$AC$462,MATCH(F$3,'Slutlig allokering kvv'!$B$1:$AJ$1,0),FALSE)/1,0)</f>
        <v>0</v>
      </c>
      <c r="G18">
        <f>IFERROR(VLOOKUP($B18,Kraftvärmeprod!$B$1:$AH$479,MATCH(G$2,Kraftvärmeprod!$B$1:$AG$1,0),FALSE)/1,0)-IFERROR(VLOOKUP($B18,'Slutlig allokering kvv'!$B$2:$AC$462,MATCH(G$3,'Slutlig allokering kvv'!$B$1:$AJ$1,0),FALSE)/1,0)</f>
        <v>0</v>
      </c>
      <c r="H18">
        <f>IFERROR(VLOOKUP($B18,Kraftvärmeprod!$B$1:$AH$479,MATCH(H$2,Kraftvärmeprod!$B$1:$AG$1,0),FALSE)/1,0)-IFERROR(VLOOKUP($B18,'Slutlig allokering kvv'!$B$2:$AC$462,MATCH(H$3,'Slutlig allokering kvv'!$B$1:$AJ$1,0),FALSE)/1,0)</f>
        <v>0</v>
      </c>
      <c r="I18">
        <f>IFERROR(VLOOKUP($B18,Kraftvärmeprod!$B$1:$AH$479,MATCH(I$2,Kraftvärmeprod!$B$1:$AG$1,0),FALSE)/1,0)-IFERROR(VLOOKUP($B18,'Slutlig allokering kvv'!$B$2:$AC$462,MATCH(I$3,'Slutlig allokering kvv'!$B$1:$AJ$1,0),FALSE)/1,0)</f>
        <v>0</v>
      </c>
      <c r="J18">
        <f>IFERROR(VLOOKUP($B18,Kraftvärmeprod!$B$1:$AH$479,MATCH(J$2,Kraftvärmeprod!$B$1:$AG$1,0),FALSE)/1,0)-IFERROR(VLOOKUP($B18,'Slutlig allokering kvv'!$B$2:$AC$462,MATCH(J$3,'Slutlig allokering kvv'!$B$1:$AJ$1,0),FALSE)/1,0)</f>
        <v>0</v>
      </c>
      <c r="K18">
        <f>IFERROR(VLOOKUP($B18,Kraftvärmeprod!$B$1:$AH$479,MATCH(K$2,Kraftvärmeprod!$B$1:$AG$1,0),FALSE)/1,0)-IFERROR(VLOOKUP($B18,'Slutlig allokering kvv'!$B$2:$AC$462,MATCH(K$3,'Slutlig allokering kvv'!$B$1:$AJ$1,0),FALSE)/1,0)</f>
        <v>0</v>
      </c>
      <c r="L18">
        <f>IFERROR(VLOOKUP($B18,Kraftvärmeprod!$B$1:$AH$479,MATCH(L$2,Kraftvärmeprod!$B$1:$AG$1,0),FALSE)/1,0)-IFERROR(VLOOKUP($B18,'Slutlig allokering kvv'!$B$2:$AC$462,MATCH(L$3,'Slutlig allokering kvv'!$B$1:$AJ$1,0),FALSE)/1,0)</f>
        <v>0</v>
      </c>
      <c r="M18">
        <f>IFERROR(VLOOKUP($B18,Kraftvärmeprod!$B$1:$AH$479,MATCH(M$2,Kraftvärmeprod!$B$1:$AG$1,0),FALSE)/1,0)-IFERROR(VLOOKUP($B18,'Slutlig allokering kvv'!$B$2:$AC$462,MATCH(M$3,'Slutlig allokering kvv'!$B$1:$AJ$1,0),FALSE)/1,0)</f>
        <v>0</v>
      </c>
      <c r="N18">
        <f>IFERROR(VLOOKUP($B18,Kraftvärmeprod!$B$1:$AH$479,MATCH(N$2,Kraftvärmeprod!$B$1:$AG$1,0),FALSE)/1,0)-IFERROR(VLOOKUP($B18,'Slutlig allokering kvv'!$B$2:$AC$462,MATCH(N$3,'Slutlig allokering kvv'!$B$1:$AJ$1,0),FALSE)/1,0)</f>
        <v>0</v>
      </c>
      <c r="O18">
        <f>IFERROR(VLOOKUP($B18,Kraftvärmeprod!$B$1:$AH$479,MATCH(O$2,Kraftvärmeprod!$B$1:$AG$1,0),FALSE)/1,0)-IFERROR(VLOOKUP($B18,'Slutlig allokering kvv'!$B$2:$AC$462,MATCH(O$3,'Slutlig allokering kvv'!$B$1:$AJ$1,0),FALSE)/1,0)</f>
        <v>0</v>
      </c>
      <c r="P18">
        <f>IFERROR(VLOOKUP($B18,Kraftvärmeprod!$B$1:$AH$479,MATCH(P$2,Kraftvärmeprod!$B$1:$AG$1,0),FALSE)/1,0)-IFERROR(VLOOKUP($B18,'Slutlig allokering kvv'!$B$2:$AC$462,MATCH(P$3,'Slutlig allokering kvv'!$B$1:$AJ$1,0),FALSE)/1,0)</f>
        <v>0</v>
      </c>
      <c r="Q18">
        <f>IFERROR(VLOOKUP($B18,Kraftvärmeprod!$B$1:$AH$479,MATCH(Q$2,Kraftvärmeprod!$B$1:$AG$1,0),FALSE)/1,0)-IFERROR(VLOOKUP($B18,'Slutlig allokering kvv'!$B$2:$AC$462,MATCH(Q$3,'Slutlig allokering kvv'!$B$1:$AJ$1,0),FALSE)/1,0)</f>
        <v>0</v>
      </c>
      <c r="R18">
        <f>IFERROR(VLOOKUP($B18,Kraftvärmeprod!$B$1:$AH$479,MATCH(R$2,Kraftvärmeprod!$B$1:$AG$1,0),FALSE)/1,0)-IFERROR(VLOOKUP($B18,'Slutlig allokering kvv'!$B$2:$AC$462,MATCH(R$3,'Slutlig allokering kvv'!$B$1:$AJ$1,0),FALSE)/1,0)</f>
        <v>0</v>
      </c>
      <c r="S18">
        <f>IFERROR(VLOOKUP($B18,Kraftvärmeprod!$B$1:$AH$479,MATCH(S$2,Kraftvärmeprod!$B$1:$AG$1,0),FALSE)/1,0)-IFERROR(VLOOKUP($B18,'Slutlig allokering kvv'!$B$2:$AC$462,MATCH(S$3,'Slutlig allokering kvv'!$B$1:$AJ$1,0),FALSE)/1,0)</f>
        <v>0</v>
      </c>
      <c r="T18" s="6">
        <f>IFERROR(VLOOKUP($B18,Miljö!$B$1:$S$477,MATCH(T$2,Miljö!$B$1:$X$1,0),FALSE)/1,0)-IFERROR(VLOOKUP($B18,'Slutlig allokering kvv'!$B$2:$AC$462,MATCH(T$3,'Slutlig allokering kvv'!$B$1:$AJ$1,0),FALSE)/1,0)</f>
        <v>0</v>
      </c>
      <c r="U18">
        <f>IFERROR(VLOOKUP($B18,Kraftvärmeprod!$B$1:$AH$479,MATCH(U$2,Kraftvärmeprod!$B$1:$AG$1,0),FALSE)/1,0)-IFERROR(VLOOKUP($B18,'Slutlig allokering kvv'!$B$2:$AC$462,MATCH(U$3,'Slutlig allokering kvv'!$B$1:$AJ$1,0),FALSE)/1,0)</f>
        <v>0</v>
      </c>
      <c r="V18">
        <f>IFERROR(VLOOKUP($B18,Kraftvärmeprod!$B$1:$AH$479,MATCH(V$2,Kraftvärmeprod!$B$1:$AG$1,0),FALSE)/1,0)-IFERROR(VLOOKUP($B18,'Slutlig allokering kvv'!$B$2:$AC$462,MATCH(V$3,'Slutlig allokering kvv'!$B$1:$AJ$1,0),FALSE)/1,0)</f>
        <v>0</v>
      </c>
      <c r="W18">
        <f>IFERROR(VLOOKUP($B18,Kraftvärmeprod!$B$1:$AH$479,MATCH(W$2,Kraftvärmeprod!$B$1:$AG$1,0),FALSE)/1,0)-IFERROR(VLOOKUP($B18,'Slutlig allokering kvv'!$B$2:$AC$462,MATCH(W$3,'Slutlig allokering kvv'!$B$1:$AJ$1,0),FALSE)/1,0)</f>
        <v>0</v>
      </c>
      <c r="X18">
        <f>IFERROR(VLOOKUP($B18,Kraftvärmeprod!$B$1:$AH$479,MATCH(X$2,Kraftvärmeprod!$B$1:$AG$1,0),FALSE)/1,0)-IFERROR(VLOOKUP($B18,'Slutlig allokering kvv'!$B$2:$AC$462,MATCH(X$3,'Slutlig allokering kvv'!$B$1:$AJ$1,0),FALSE)/1,0)</f>
        <v>0</v>
      </c>
      <c r="Y18">
        <f>IFERROR(VLOOKUP($B18,Kraftvärmeprod!$B$1:$AH$479,MATCH(Y$2,Kraftvärmeprod!$B$1:$AG$1,0),FALSE)/1,0)-IFERROR(VLOOKUP($B18,'Slutlig allokering kvv'!$B$2:$AC$462,MATCH(Y$3,'Slutlig allokering kvv'!$B$1:$AJ$1,0),FALSE)/1,0)</f>
        <v>0</v>
      </c>
      <c r="Z18">
        <f>IFERROR(VLOOKUP($B18,Kraftvärmeprod!$B$1:$AH$479,MATCH(Z$2,Kraftvärmeprod!$B$1:$AG$1,0),FALSE)/1,0)-IFERROR(VLOOKUP($B18,'Slutlig allokering kvv'!$B$2:$AC$462,MATCH(Z$3,'Slutlig allokering kvv'!$B$1:$AJ$1,0),FALSE)/1,0)</f>
        <v>0</v>
      </c>
      <c r="AA18">
        <f>IFERROR(VLOOKUP($B18,Kraftvärmeprod!$B$1:$AH$479,MATCH(AA$2,Kraftvärmeprod!$B$1:$AG$1,0),FALSE)/1,0)-IFERROR(VLOOKUP($B18,'Slutlig allokering kvv'!$B$2:$AC$462,MATCH(AA$3,'Slutlig allokering kvv'!$B$1:$AJ$1,0),FALSE)/1,0)</f>
        <v>0</v>
      </c>
      <c r="AE18">
        <f t="shared" si="0"/>
        <v>0</v>
      </c>
      <c r="AG18">
        <f>IFERROR(VLOOKUP(B18,'Slutlig allokering kvv'!$B$2:$AJ$462,MATCH("Summa slutlig allokerad tillförd energi (utan hjälpel och rökgaskondensering):",'Slutlig allokering kvv'!$B$1:$AK$1,0),FALSE)/1,"")</f>
        <v>0</v>
      </c>
      <c r="AI18" s="137" t="str">
        <f>IFERROR(1-VLOOKUP(B18,'Slutlig allokering kvv'!$B$2:$AJ$462,MATCH("Andel av bränsle i kvv som allokerats till värme, exklusive rökgaskondensering och hjälpel",'Slutlig allokering kvv'!$B$1:$AK$1,0),FALSE),"")</f>
        <v/>
      </c>
      <c r="AK18" s="137" t="str">
        <f t="shared" si="1"/>
        <v/>
      </c>
    </row>
    <row r="19" spans="1:37" x14ac:dyDescent="0.25">
      <c r="A19" s="2" t="s">
        <v>38</v>
      </c>
      <c r="B19" s="2" t="s">
        <v>42</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 kvv'!$B$2:$AC$462,MATCH(E$3,'Slutlig allokering kvv'!$B$1:$AJ$1,0),FALSE)/1,0)</f>
        <v>0</v>
      </c>
      <c r="F19">
        <f>IFERROR(VLOOKUP($B19,Kraftvärmeprod!$B$1:$AH$479,MATCH(F$2,Kraftvärmeprod!$B$1:$AG$1,0),FALSE)/1,0)-IFERROR(VLOOKUP($B19,'Slutlig allokering kvv'!$B$2:$AC$462,MATCH(F$3,'Slutlig allokering kvv'!$B$1:$AJ$1,0),FALSE)/1,0)</f>
        <v>0</v>
      </c>
      <c r="G19">
        <f>IFERROR(VLOOKUP($B19,Kraftvärmeprod!$B$1:$AH$479,MATCH(G$2,Kraftvärmeprod!$B$1:$AG$1,0),FALSE)/1,0)-IFERROR(VLOOKUP($B19,'Slutlig allokering kvv'!$B$2:$AC$462,MATCH(G$3,'Slutlig allokering kvv'!$B$1:$AJ$1,0),FALSE)/1,0)</f>
        <v>0</v>
      </c>
      <c r="H19">
        <f>IFERROR(VLOOKUP($B19,Kraftvärmeprod!$B$1:$AH$479,MATCH(H$2,Kraftvärmeprod!$B$1:$AG$1,0),FALSE)/1,0)-IFERROR(VLOOKUP($B19,'Slutlig allokering kvv'!$B$2:$AC$462,MATCH(H$3,'Slutlig allokering kvv'!$B$1:$AJ$1,0),FALSE)/1,0)</f>
        <v>0</v>
      </c>
      <c r="I19">
        <f>IFERROR(VLOOKUP($B19,Kraftvärmeprod!$B$1:$AH$479,MATCH(I$2,Kraftvärmeprod!$B$1:$AG$1,0),FALSE)/1,0)-IFERROR(VLOOKUP($B19,'Slutlig allokering kvv'!$B$2:$AC$462,MATCH(I$3,'Slutlig allokering kvv'!$B$1:$AJ$1,0),FALSE)/1,0)</f>
        <v>0</v>
      </c>
      <c r="J19">
        <f>IFERROR(VLOOKUP($B19,Kraftvärmeprod!$B$1:$AH$479,MATCH(J$2,Kraftvärmeprod!$B$1:$AG$1,0),FALSE)/1,0)-IFERROR(VLOOKUP($B19,'Slutlig allokering kvv'!$B$2:$AC$462,MATCH(J$3,'Slutlig allokering kvv'!$B$1:$AJ$1,0),FALSE)/1,0)</f>
        <v>0</v>
      </c>
      <c r="K19">
        <f>IFERROR(VLOOKUP($B19,Kraftvärmeprod!$B$1:$AH$479,MATCH(K$2,Kraftvärmeprod!$B$1:$AG$1,0),FALSE)/1,0)-IFERROR(VLOOKUP($B19,'Slutlig allokering kvv'!$B$2:$AC$462,MATCH(K$3,'Slutlig allokering kvv'!$B$1:$AJ$1,0),FALSE)/1,0)</f>
        <v>0</v>
      </c>
      <c r="L19">
        <f>IFERROR(VLOOKUP($B19,Kraftvärmeprod!$B$1:$AH$479,MATCH(L$2,Kraftvärmeprod!$B$1:$AG$1,0),FALSE)/1,0)-IFERROR(VLOOKUP($B19,'Slutlig allokering kvv'!$B$2:$AC$462,MATCH(L$3,'Slutlig allokering kvv'!$B$1:$AJ$1,0),FALSE)/1,0)</f>
        <v>0</v>
      </c>
      <c r="M19">
        <f>IFERROR(VLOOKUP($B19,Kraftvärmeprod!$B$1:$AH$479,MATCH(M$2,Kraftvärmeprod!$B$1:$AG$1,0),FALSE)/1,0)-IFERROR(VLOOKUP($B19,'Slutlig allokering kvv'!$B$2:$AC$462,MATCH(M$3,'Slutlig allokering kvv'!$B$1:$AJ$1,0),FALSE)/1,0)</f>
        <v>0</v>
      </c>
      <c r="N19">
        <f>IFERROR(VLOOKUP($B19,Kraftvärmeprod!$B$1:$AH$479,MATCH(N$2,Kraftvärmeprod!$B$1:$AG$1,0),FALSE)/1,0)-IFERROR(VLOOKUP($B19,'Slutlig allokering kvv'!$B$2:$AC$462,MATCH(N$3,'Slutlig allokering kvv'!$B$1:$AJ$1,0),FALSE)/1,0)</f>
        <v>0</v>
      </c>
      <c r="O19">
        <f>IFERROR(VLOOKUP($B19,Kraftvärmeprod!$B$1:$AH$479,MATCH(O$2,Kraftvärmeprod!$B$1:$AG$1,0),FALSE)/1,0)-IFERROR(VLOOKUP($B19,'Slutlig allokering kvv'!$B$2:$AC$462,MATCH(O$3,'Slutlig allokering kvv'!$B$1:$AJ$1,0),FALSE)/1,0)</f>
        <v>0</v>
      </c>
      <c r="P19">
        <f>IFERROR(VLOOKUP($B19,Kraftvärmeprod!$B$1:$AH$479,MATCH(P$2,Kraftvärmeprod!$B$1:$AG$1,0),FALSE)/1,0)-IFERROR(VLOOKUP($B19,'Slutlig allokering kvv'!$B$2:$AC$462,MATCH(P$3,'Slutlig allokering kvv'!$B$1:$AJ$1,0),FALSE)/1,0)</f>
        <v>0</v>
      </c>
      <c r="Q19">
        <f>IFERROR(VLOOKUP($B19,Kraftvärmeprod!$B$1:$AH$479,MATCH(Q$2,Kraftvärmeprod!$B$1:$AG$1,0),FALSE)/1,0)-IFERROR(VLOOKUP($B19,'Slutlig allokering kvv'!$B$2:$AC$462,MATCH(Q$3,'Slutlig allokering kvv'!$B$1:$AJ$1,0),FALSE)/1,0)</f>
        <v>0</v>
      </c>
      <c r="R19">
        <f>IFERROR(VLOOKUP($B19,Kraftvärmeprod!$B$1:$AH$479,MATCH(R$2,Kraftvärmeprod!$B$1:$AG$1,0),FALSE)/1,0)-IFERROR(VLOOKUP($B19,'Slutlig allokering kvv'!$B$2:$AC$462,MATCH(R$3,'Slutlig allokering kvv'!$B$1:$AJ$1,0),FALSE)/1,0)</f>
        <v>0</v>
      </c>
      <c r="S19">
        <f>IFERROR(VLOOKUP($B19,Kraftvärmeprod!$B$1:$AH$479,MATCH(S$2,Kraftvärmeprod!$B$1:$AG$1,0),FALSE)/1,0)-IFERROR(VLOOKUP($B19,'Slutlig allokering kvv'!$B$2:$AC$462,MATCH(S$3,'Slutlig allokering kvv'!$B$1:$AJ$1,0),FALSE)/1,0)</f>
        <v>0</v>
      </c>
      <c r="T19" s="6">
        <f>IFERROR(VLOOKUP($B19,Miljö!$B$1:$S$477,MATCH(T$2,Miljö!$B$1:$X$1,0),FALSE)/1,0)-IFERROR(VLOOKUP($B19,'Slutlig allokering kvv'!$B$2:$AC$462,MATCH(T$3,'Slutlig allokering kvv'!$B$1:$AJ$1,0),FALSE)/1,0)</f>
        <v>0</v>
      </c>
      <c r="U19">
        <f>IFERROR(VLOOKUP($B19,Kraftvärmeprod!$B$1:$AH$479,MATCH(U$2,Kraftvärmeprod!$B$1:$AG$1,0),FALSE)/1,0)-IFERROR(VLOOKUP($B19,'Slutlig allokering kvv'!$B$2:$AC$462,MATCH(U$3,'Slutlig allokering kvv'!$B$1:$AJ$1,0),FALSE)/1,0)</f>
        <v>0</v>
      </c>
      <c r="V19">
        <f>IFERROR(VLOOKUP($B19,Kraftvärmeprod!$B$1:$AH$479,MATCH(V$2,Kraftvärmeprod!$B$1:$AG$1,0),FALSE)/1,0)-IFERROR(VLOOKUP($B19,'Slutlig allokering kvv'!$B$2:$AC$462,MATCH(V$3,'Slutlig allokering kvv'!$B$1:$AJ$1,0),FALSE)/1,0)</f>
        <v>0</v>
      </c>
      <c r="W19">
        <f>IFERROR(VLOOKUP($B19,Kraftvärmeprod!$B$1:$AH$479,MATCH(W$2,Kraftvärmeprod!$B$1:$AG$1,0),FALSE)/1,0)-IFERROR(VLOOKUP($B19,'Slutlig allokering kvv'!$B$2:$AC$462,MATCH(W$3,'Slutlig allokering kvv'!$B$1:$AJ$1,0),FALSE)/1,0)</f>
        <v>0</v>
      </c>
      <c r="X19">
        <f>IFERROR(VLOOKUP($B19,Kraftvärmeprod!$B$1:$AH$479,MATCH(X$2,Kraftvärmeprod!$B$1:$AG$1,0),FALSE)/1,0)-IFERROR(VLOOKUP($B19,'Slutlig allokering kvv'!$B$2:$AC$462,MATCH(X$3,'Slutlig allokering kvv'!$B$1:$AJ$1,0),FALSE)/1,0)</f>
        <v>0</v>
      </c>
      <c r="Y19">
        <f>IFERROR(VLOOKUP($B19,Kraftvärmeprod!$B$1:$AH$479,MATCH(Y$2,Kraftvärmeprod!$B$1:$AG$1,0),FALSE)/1,0)-IFERROR(VLOOKUP($B19,'Slutlig allokering kvv'!$B$2:$AC$462,MATCH(Y$3,'Slutlig allokering kvv'!$B$1:$AJ$1,0),FALSE)/1,0)</f>
        <v>0</v>
      </c>
      <c r="Z19">
        <f>IFERROR(VLOOKUP($B19,Kraftvärmeprod!$B$1:$AH$479,MATCH(Z$2,Kraftvärmeprod!$B$1:$AG$1,0),FALSE)/1,0)-IFERROR(VLOOKUP($B19,'Slutlig allokering kvv'!$B$2:$AC$462,MATCH(Z$3,'Slutlig allokering kvv'!$B$1:$AJ$1,0),FALSE)/1,0)</f>
        <v>0</v>
      </c>
      <c r="AA19">
        <f>IFERROR(VLOOKUP($B19,Kraftvärmeprod!$B$1:$AH$479,MATCH(AA$2,Kraftvärmeprod!$B$1:$AG$1,0),FALSE)/1,0)-IFERROR(VLOOKUP($B19,'Slutlig allokering kvv'!$B$2:$AC$462,MATCH(AA$3,'Slutlig allokering kvv'!$B$1:$AJ$1,0),FALSE)/1,0)</f>
        <v>0</v>
      </c>
      <c r="AE19">
        <f t="shared" si="0"/>
        <v>0</v>
      </c>
      <c r="AG19">
        <f>IFERROR(VLOOKUP(B19,'Slutlig allokering kvv'!$B$2:$AJ$462,MATCH("Summa slutlig allokerad tillförd energi (utan hjälpel och rökgaskondensering):",'Slutlig allokering kvv'!$B$1:$AK$1,0),FALSE)/1,"")</f>
        <v>0</v>
      </c>
      <c r="AI19" s="137" t="str">
        <f>IFERROR(1-VLOOKUP(B19,'Slutlig allokering kvv'!$B$2:$AJ$462,MATCH("Andel av bränsle i kvv som allokerats till värme, exklusive rökgaskondensering och hjälpel",'Slutlig allokering kvv'!$B$1:$AK$1,0),FALSE),"")</f>
        <v/>
      </c>
      <c r="AK19" s="137" t="str">
        <f t="shared" si="1"/>
        <v/>
      </c>
    </row>
    <row r="20" spans="1:37" x14ac:dyDescent="0.25">
      <c r="A20" s="2" t="s">
        <v>43</v>
      </c>
      <c r="B20" s="2" t="s">
        <v>44</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 kvv'!$B$2:$AC$462,MATCH(E$3,'Slutlig allokering kvv'!$B$1:$AJ$1,0),FALSE)/1,0)</f>
        <v>0</v>
      </c>
      <c r="F20">
        <f>IFERROR(VLOOKUP($B20,Kraftvärmeprod!$B$1:$AH$479,MATCH(F$2,Kraftvärmeprod!$B$1:$AG$1,0),FALSE)/1,0)-IFERROR(VLOOKUP($B20,'Slutlig allokering kvv'!$B$2:$AC$462,MATCH(F$3,'Slutlig allokering kvv'!$B$1:$AJ$1,0),FALSE)/1,0)</f>
        <v>0</v>
      </c>
      <c r="G20">
        <f>IFERROR(VLOOKUP($B20,Kraftvärmeprod!$B$1:$AH$479,MATCH(G$2,Kraftvärmeprod!$B$1:$AG$1,0),FALSE)/1,0)-IFERROR(VLOOKUP($B20,'Slutlig allokering kvv'!$B$2:$AC$462,MATCH(G$3,'Slutlig allokering kvv'!$B$1:$AJ$1,0),FALSE)/1,0)</f>
        <v>0</v>
      </c>
      <c r="H20">
        <f>IFERROR(VLOOKUP($B20,Kraftvärmeprod!$B$1:$AH$479,MATCH(H$2,Kraftvärmeprod!$B$1:$AG$1,0),FALSE)/1,0)-IFERROR(VLOOKUP($B20,'Slutlig allokering kvv'!$B$2:$AC$462,MATCH(H$3,'Slutlig allokering kvv'!$B$1:$AJ$1,0),FALSE)/1,0)</f>
        <v>0</v>
      </c>
      <c r="I20">
        <f>IFERROR(VLOOKUP($B20,Kraftvärmeprod!$B$1:$AH$479,MATCH(I$2,Kraftvärmeprod!$B$1:$AG$1,0),FALSE)/1,0)-IFERROR(VLOOKUP($B20,'Slutlig allokering kvv'!$B$2:$AC$462,MATCH(I$3,'Slutlig allokering kvv'!$B$1:$AJ$1,0),FALSE)/1,0)</f>
        <v>0</v>
      </c>
      <c r="J20">
        <f>IFERROR(VLOOKUP($B20,Kraftvärmeprod!$B$1:$AH$479,MATCH(J$2,Kraftvärmeprod!$B$1:$AG$1,0),FALSE)/1,0)-IFERROR(VLOOKUP($B20,'Slutlig allokering kvv'!$B$2:$AC$462,MATCH(J$3,'Slutlig allokering kvv'!$B$1:$AJ$1,0),FALSE)/1,0)</f>
        <v>0</v>
      </c>
      <c r="K20">
        <f>IFERROR(VLOOKUP($B20,Kraftvärmeprod!$B$1:$AH$479,MATCH(K$2,Kraftvärmeprod!$B$1:$AG$1,0),FALSE)/1,0)-IFERROR(VLOOKUP($B20,'Slutlig allokering kvv'!$B$2:$AC$462,MATCH(K$3,'Slutlig allokering kvv'!$B$1:$AJ$1,0),FALSE)/1,0)</f>
        <v>0</v>
      </c>
      <c r="L20">
        <f>IFERROR(VLOOKUP($B20,Kraftvärmeprod!$B$1:$AH$479,MATCH(L$2,Kraftvärmeprod!$B$1:$AG$1,0),FALSE)/1,0)-IFERROR(VLOOKUP($B20,'Slutlig allokering kvv'!$B$2:$AC$462,MATCH(L$3,'Slutlig allokering kvv'!$B$1:$AJ$1,0),FALSE)/1,0)</f>
        <v>0</v>
      </c>
      <c r="M20">
        <f>IFERROR(VLOOKUP($B20,Kraftvärmeprod!$B$1:$AH$479,MATCH(M$2,Kraftvärmeprod!$B$1:$AG$1,0),FALSE)/1,0)-IFERROR(VLOOKUP($B20,'Slutlig allokering kvv'!$B$2:$AC$462,MATCH(M$3,'Slutlig allokering kvv'!$B$1:$AJ$1,0),FALSE)/1,0)</f>
        <v>0</v>
      </c>
      <c r="N20">
        <f>IFERROR(VLOOKUP($B20,Kraftvärmeprod!$B$1:$AH$479,MATCH(N$2,Kraftvärmeprod!$B$1:$AG$1,0),FALSE)/1,0)-IFERROR(VLOOKUP($B20,'Slutlig allokering kvv'!$B$2:$AC$462,MATCH(N$3,'Slutlig allokering kvv'!$B$1:$AJ$1,0),FALSE)/1,0)</f>
        <v>0</v>
      </c>
      <c r="O20">
        <f>IFERROR(VLOOKUP($B20,Kraftvärmeprod!$B$1:$AH$479,MATCH(O$2,Kraftvärmeprod!$B$1:$AG$1,0),FALSE)/1,0)-IFERROR(VLOOKUP($B20,'Slutlig allokering kvv'!$B$2:$AC$462,MATCH(O$3,'Slutlig allokering kvv'!$B$1:$AJ$1,0),FALSE)/1,0)</f>
        <v>0</v>
      </c>
      <c r="P20">
        <f>IFERROR(VLOOKUP($B20,Kraftvärmeprod!$B$1:$AH$479,MATCH(P$2,Kraftvärmeprod!$B$1:$AG$1,0),FALSE)/1,0)-IFERROR(VLOOKUP($B20,'Slutlig allokering kvv'!$B$2:$AC$462,MATCH(P$3,'Slutlig allokering kvv'!$B$1:$AJ$1,0),FALSE)/1,0)</f>
        <v>0</v>
      </c>
      <c r="Q20">
        <f>IFERROR(VLOOKUP($B20,Kraftvärmeprod!$B$1:$AH$479,MATCH(Q$2,Kraftvärmeprod!$B$1:$AG$1,0),FALSE)/1,0)-IFERROR(VLOOKUP($B20,'Slutlig allokering kvv'!$B$2:$AC$462,MATCH(Q$3,'Slutlig allokering kvv'!$B$1:$AJ$1,0),FALSE)/1,0)</f>
        <v>0</v>
      </c>
      <c r="R20">
        <f>IFERROR(VLOOKUP($B20,Kraftvärmeprod!$B$1:$AH$479,MATCH(R$2,Kraftvärmeprod!$B$1:$AG$1,0),FALSE)/1,0)-IFERROR(VLOOKUP($B20,'Slutlig allokering kvv'!$B$2:$AC$462,MATCH(R$3,'Slutlig allokering kvv'!$B$1:$AJ$1,0),FALSE)/1,0)</f>
        <v>0</v>
      </c>
      <c r="S20">
        <f>IFERROR(VLOOKUP($B20,Kraftvärmeprod!$B$1:$AH$479,MATCH(S$2,Kraftvärmeprod!$B$1:$AG$1,0),FALSE)/1,0)-IFERROR(VLOOKUP($B20,'Slutlig allokering kvv'!$B$2:$AC$462,MATCH(S$3,'Slutlig allokering kvv'!$B$1:$AJ$1,0),FALSE)/1,0)</f>
        <v>0</v>
      </c>
      <c r="T20" s="6">
        <f>IFERROR(VLOOKUP($B20,Miljö!$B$1:$S$477,MATCH(T$2,Miljö!$B$1:$X$1,0),FALSE)/1,0)-IFERROR(VLOOKUP($B20,'Slutlig allokering kvv'!$B$2:$AC$462,MATCH(T$3,'Slutlig allokering kvv'!$B$1:$AJ$1,0),FALSE)/1,0)</f>
        <v>0</v>
      </c>
      <c r="U20">
        <f>IFERROR(VLOOKUP($B20,Kraftvärmeprod!$B$1:$AH$479,MATCH(U$2,Kraftvärmeprod!$B$1:$AG$1,0),FALSE)/1,0)-IFERROR(VLOOKUP($B20,'Slutlig allokering kvv'!$B$2:$AC$462,MATCH(U$3,'Slutlig allokering kvv'!$B$1:$AJ$1,0),FALSE)/1,0)</f>
        <v>0</v>
      </c>
      <c r="V20">
        <f>IFERROR(VLOOKUP($B20,Kraftvärmeprod!$B$1:$AH$479,MATCH(V$2,Kraftvärmeprod!$B$1:$AG$1,0),FALSE)/1,0)-IFERROR(VLOOKUP($B20,'Slutlig allokering kvv'!$B$2:$AC$462,MATCH(V$3,'Slutlig allokering kvv'!$B$1:$AJ$1,0),FALSE)/1,0)</f>
        <v>0</v>
      </c>
      <c r="W20">
        <f>IFERROR(VLOOKUP($B20,Kraftvärmeprod!$B$1:$AH$479,MATCH(W$2,Kraftvärmeprod!$B$1:$AG$1,0),FALSE)/1,0)-IFERROR(VLOOKUP($B20,'Slutlig allokering kvv'!$B$2:$AC$462,MATCH(W$3,'Slutlig allokering kvv'!$B$1:$AJ$1,0),FALSE)/1,0)</f>
        <v>0</v>
      </c>
      <c r="X20">
        <f>IFERROR(VLOOKUP($B20,Kraftvärmeprod!$B$1:$AH$479,MATCH(X$2,Kraftvärmeprod!$B$1:$AG$1,0),FALSE)/1,0)-IFERROR(VLOOKUP($B20,'Slutlig allokering kvv'!$B$2:$AC$462,MATCH(X$3,'Slutlig allokering kvv'!$B$1:$AJ$1,0),FALSE)/1,0)</f>
        <v>0</v>
      </c>
      <c r="Y20">
        <f>IFERROR(VLOOKUP($B20,Kraftvärmeprod!$B$1:$AH$479,MATCH(Y$2,Kraftvärmeprod!$B$1:$AG$1,0),FALSE)/1,0)-IFERROR(VLOOKUP($B20,'Slutlig allokering kvv'!$B$2:$AC$462,MATCH(Y$3,'Slutlig allokering kvv'!$B$1:$AJ$1,0),FALSE)/1,0)</f>
        <v>0</v>
      </c>
      <c r="Z20">
        <f>IFERROR(VLOOKUP($B20,Kraftvärmeprod!$B$1:$AH$479,MATCH(Z$2,Kraftvärmeprod!$B$1:$AG$1,0),FALSE)/1,0)-IFERROR(VLOOKUP($B20,'Slutlig allokering kvv'!$B$2:$AC$462,MATCH(Z$3,'Slutlig allokering kvv'!$B$1:$AJ$1,0),FALSE)/1,0)</f>
        <v>0</v>
      </c>
      <c r="AA20">
        <f>IFERROR(VLOOKUP($B20,Kraftvärmeprod!$B$1:$AH$479,MATCH(AA$2,Kraftvärmeprod!$B$1:$AG$1,0),FALSE)/1,0)-IFERROR(VLOOKUP($B20,'Slutlig allokering kvv'!$B$2:$AC$462,MATCH(AA$3,'Slutlig allokering kvv'!$B$1:$AJ$1,0),FALSE)/1,0)</f>
        <v>0</v>
      </c>
      <c r="AE20">
        <f t="shared" si="0"/>
        <v>0</v>
      </c>
      <c r="AG20">
        <f>IFERROR(VLOOKUP(B20,'Slutlig allokering kvv'!$B$2:$AJ$462,MATCH("Summa slutlig allokerad tillförd energi (utan hjälpel och rökgaskondensering):",'Slutlig allokering kvv'!$B$1:$AK$1,0),FALSE)/1,"")</f>
        <v>0</v>
      </c>
      <c r="AI20" s="137" t="str">
        <f>IFERROR(1-VLOOKUP(B20,'Slutlig allokering kvv'!$B$2:$AJ$462,MATCH("Andel av bränsle i kvv som allokerats till värme, exklusive rökgaskondensering och hjälpel",'Slutlig allokering kvv'!$B$1:$AK$1,0),FALSE),"")</f>
        <v/>
      </c>
      <c r="AK20" s="137" t="str">
        <f t="shared" si="1"/>
        <v/>
      </c>
    </row>
    <row r="21" spans="1:37" x14ac:dyDescent="0.25">
      <c r="A21" s="2" t="s">
        <v>45</v>
      </c>
      <c r="B21" s="2" t="s">
        <v>46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 kvv'!$B$2:$AC$462,MATCH(E$3,'Slutlig allokering kvv'!$B$1:$AJ$1,0),FALSE)/1,0)</f>
        <v>0</v>
      </c>
      <c r="F21">
        <f>IFERROR(VLOOKUP($B21,Kraftvärmeprod!$B$1:$AH$479,MATCH(F$2,Kraftvärmeprod!$B$1:$AG$1,0),FALSE)/1,0)-IFERROR(VLOOKUP($B21,'Slutlig allokering kvv'!$B$2:$AC$462,MATCH(F$3,'Slutlig allokering kvv'!$B$1:$AJ$1,0),FALSE)/1,0)</f>
        <v>0</v>
      </c>
      <c r="G21">
        <f>IFERROR(VLOOKUP($B21,Kraftvärmeprod!$B$1:$AH$479,MATCH(G$2,Kraftvärmeprod!$B$1:$AG$1,0),FALSE)/1,0)-IFERROR(VLOOKUP($B21,'Slutlig allokering kvv'!$B$2:$AC$462,MATCH(G$3,'Slutlig allokering kvv'!$B$1:$AJ$1,0),FALSE)/1,0)</f>
        <v>0</v>
      </c>
      <c r="H21">
        <f>IFERROR(VLOOKUP($B21,Kraftvärmeprod!$B$1:$AH$479,MATCH(H$2,Kraftvärmeprod!$B$1:$AG$1,0),FALSE)/1,0)-IFERROR(VLOOKUP($B21,'Slutlig allokering kvv'!$B$2:$AC$462,MATCH(H$3,'Slutlig allokering kvv'!$B$1:$AJ$1,0),FALSE)/1,0)</f>
        <v>0</v>
      </c>
      <c r="I21">
        <f>IFERROR(VLOOKUP($B21,Kraftvärmeprod!$B$1:$AH$479,MATCH(I$2,Kraftvärmeprod!$B$1:$AG$1,0),FALSE)/1,0)-IFERROR(VLOOKUP($B21,'Slutlig allokering kvv'!$B$2:$AC$462,MATCH(I$3,'Slutlig allokering kvv'!$B$1:$AJ$1,0),FALSE)/1,0)</f>
        <v>0</v>
      </c>
      <c r="J21">
        <f>IFERROR(VLOOKUP($B21,Kraftvärmeprod!$B$1:$AH$479,MATCH(J$2,Kraftvärmeprod!$B$1:$AG$1,0),FALSE)/1,0)-IFERROR(VLOOKUP($B21,'Slutlig allokering kvv'!$B$2:$AC$462,MATCH(J$3,'Slutlig allokering kvv'!$B$1:$AJ$1,0),FALSE)/1,0)</f>
        <v>0</v>
      </c>
      <c r="K21">
        <f>IFERROR(VLOOKUP($B21,Kraftvärmeprod!$B$1:$AH$479,MATCH(K$2,Kraftvärmeprod!$B$1:$AG$1,0),FALSE)/1,0)-IFERROR(VLOOKUP($B21,'Slutlig allokering kvv'!$B$2:$AC$462,MATCH(K$3,'Slutlig allokering kvv'!$B$1:$AJ$1,0),FALSE)/1,0)</f>
        <v>0</v>
      </c>
      <c r="L21">
        <f>IFERROR(VLOOKUP($B21,Kraftvärmeprod!$B$1:$AH$479,MATCH(L$2,Kraftvärmeprod!$B$1:$AG$1,0),FALSE)/1,0)-IFERROR(VLOOKUP($B21,'Slutlig allokering kvv'!$B$2:$AC$462,MATCH(L$3,'Slutlig allokering kvv'!$B$1:$AJ$1,0),FALSE)/1,0)</f>
        <v>0</v>
      </c>
      <c r="M21">
        <f>IFERROR(VLOOKUP($B21,Kraftvärmeprod!$B$1:$AH$479,MATCH(M$2,Kraftvärmeprod!$B$1:$AG$1,0),FALSE)/1,0)-IFERROR(VLOOKUP($B21,'Slutlig allokering kvv'!$B$2:$AC$462,MATCH(M$3,'Slutlig allokering kvv'!$B$1:$AJ$1,0),FALSE)/1,0)</f>
        <v>0</v>
      </c>
      <c r="N21">
        <f>IFERROR(VLOOKUP($B21,Kraftvärmeprod!$B$1:$AH$479,MATCH(N$2,Kraftvärmeprod!$B$1:$AG$1,0),FALSE)/1,0)-IFERROR(VLOOKUP($B21,'Slutlig allokering kvv'!$B$2:$AC$462,MATCH(N$3,'Slutlig allokering kvv'!$B$1:$AJ$1,0),FALSE)/1,0)</f>
        <v>0</v>
      </c>
      <c r="O21">
        <f>IFERROR(VLOOKUP($B21,Kraftvärmeprod!$B$1:$AH$479,MATCH(O$2,Kraftvärmeprod!$B$1:$AG$1,0),FALSE)/1,0)-IFERROR(VLOOKUP($B21,'Slutlig allokering kvv'!$B$2:$AC$462,MATCH(O$3,'Slutlig allokering kvv'!$B$1:$AJ$1,0),FALSE)/1,0)</f>
        <v>0</v>
      </c>
      <c r="P21">
        <f>IFERROR(VLOOKUP($B21,Kraftvärmeprod!$B$1:$AH$479,MATCH(P$2,Kraftvärmeprod!$B$1:$AG$1,0),FALSE)/1,0)-IFERROR(VLOOKUP($B21,'Slutlig allokering kvv'!$B$2:$AC$462,MATCH(P$3,'Slutlig allokering kvv'!$B$1:$AJ$1,0),FALSE)/1,0)</f>
        <v>0</v>
      </c>
      <c r="Q21">
        <f>IFERROR(VLOOKUP($B21,Kraftvärmeprod!$B$1:$AH$479,MATCH(Q$2,Kraftvärmeprod!$B$1:$AG$1,0),FALSE)/1,0)-IFERROR(VLOOKUP($B21,'Slutlig allokering kvv'!$B$2:$AC$462,MATCH(Q$3,'Slutlig allokering kvv'!$B$1:$AJ$1,0),FALSE)/1,0)</f>
        <v>0</v>
      </c>
      <c r="R21">
        <f>IFERROR(VLOOKUP($B21,Kraftvärmeprod!$B$1:$AH$479,MATCH(R$2,Kraftvärmeprod!$B$1:$AG$1,0),FALSE)/1,0)-IFERROR(VLOOKUP($B21,'Slutlig allokering kvv'!$B$2:$AC$462,MATCH(R$3,'Slutlig allokering kvv'!$B$1:$AJ$1,0),FALSE)/1,0)</f>
        <v>0</v>
      </c>
      <c r="S21">
        <f>IFERROR(VLOOKUP($B21,Kraftvärmeprod!$B$1:$AH$479,MATCH(S$2,Kraftvärmeprod!$B$1:$AG$1,0),FALSE)/1,0)-IFERROR(VLOOKUP($B21,'Slutlig allokering kvv'!$B$2:$AC$462,MATCH(S$3,'Slutlig allokering kvv'!$B$1:$AJ$1,0),FALSE)/1,0)</f>
        <v>0</v>
      </c>
      <c r="T21" s="6">
        <f>IFERROR(VLOOKUP($B21,Miljö!$B$1:$S$477,MATCH(T$2,Miljö!$B$1:$X$1,0),FALSE)/1,0)-IFERROR(VLOOKUP($B21,'Slutlig allokering kvv'!$B$2:$AC$462,MATCH(T$3,'Slutlig allokering kvv'!$B$1:$AJ$1,0),FALSE)/1,0)</f>
        <v>0</v>
      </c>
      <c r="U21">
        <f>IFERROR(VLOOKUP($B21,Kraftvärmeprod!$B$1:$AH$479,MATCH(U$2,Kraftvärmeprod!$B$1:$AG$1,0),FALSE)/1,0)-IFERROR(VLOOKUP($B21,'Slutlig allokering kvv'!$B$2:$AC$462,MATCH(U$3,'Slutlig allokering kvv'!$B$1:$AJ$1,0),FALSE)/1,0)</f>
        <v>0</v>
      </c>
      <c r="V21">
        <f>IFERROR(VLOOKUP($B21,Kraftvärmeprod!$B$1:$AH$479,MATCH(V$2,Kraftvärmeprod!$B$1:$AG$1,0),FALSE)/1,0)-IFERROR(VLOOKUP($B21,'Slutlig allokering kvv'!$B$2:$AC$462,MATCH(V$3,'Slutlig allokering kvv'!$B$1:$AJ$1,0),FALSE)/1,0)</f>
        <v>0</v>
      </c>
      <c r="W21">
        <f>IFERROR(VLOOKUP($B21,Kraftvärmeprod!$B$1:$AH$479,MATCH(W$2,Kraftvärmeprod!$B$1:$AG$1,0),FALSE)/1,0)-IFERROR(VLOOKUP($B21,'Slutlig allokering kvv'!$B$2:$AC$462,MATCH(W$3,'Slutlig allokering kvv'!$B$1:$AJ$1,0),FALSE)/1,0)</f>
        <v>0</v>
      </c>
      <c r="X21">
        <f>IFERROR(VLOOKUP($B21,Kraftvärmeprod!$B$1:$AH$479,MATCH(X$2,Kraftvärmeprod!$B$1:$AG$1,0),FALSE)/1,0)-IFERROR(VLOOKUP($B21,'Slutlig allokering kvv'!$B$2:$AC$462,MATCH(X$3,'Slutlig allokering kvv'!$B$1:$AJ$1,0),FALSE)/1,0)</f>
        <v>0</v>
      </c>
      <c r="Y21">
        <f>IFERROR(VLOOKUP($B21,Kraftvärmeprod!$B$1:$AH$479,MATCH(Y$2,Kraftvärmeprod!$B$1:$AG$1,0),FALSE)/1,0)-IFERROR(VLOOKUP($B21,'Slutlig allokering kvv'!$B$2:$AC$462,MATCH(Y$3,'Slutlig allokering kvv'!$B$1:$AJ$1,0),FALSE)/1,0)</f>
        <v>0</v>
      </c>
      <c r="Z21">
        <f>IFERROR(VLOOKUP($B21,Kraftvärmeprod!$B$1:$AH$479,MATCH(Z$2,Kraftvärmeprod!$B$1:$AG$1,0),FALSE)/1,0)-IFERROR(VLOOKUP($B21,'Slutlig allokering kvv'!$B$2:$AC$462,MATCH(Z$3,'Slutlig allokering kvv'!$B$1:$AJ$1,0),FALSE)/1,0)</f>
        <v>0</v>
      </c>
      <c r="AA21">
        <f>IFERROR(VLOOKUP($B21,Kraftvärmeprod!$B$1:$AH$479,MATCH(AA$2,Kraftvärmeprod!$B$1:$AG$1,0),FALSE)/1,0)-IFERROR(VLOOKUP($B21,'Slutlig allokering kvv'!$B$2:$AC$462,MATCH(AA$3,'Slutlig allokering kvv'!$B$1:$AJ$1,0),FALSE)/1,0)</f>
        <v>0</v>
      </c>
      <c r="AE21">
        <f t="shared" si="0"/>
        <v>0</v>
      </c>
      <c r="AG21">
        <f>IFERROR(VLOOKUP(B21,'Slutlig allokering kvv'!$B$2:$AJ$462,MATCH("Summa slutlig allokerad tillförd energi (utan hjälpel och rökgaskondensering):",'Slutlig allokering kvv'!$B$1:$AK$1,0),FALSE)/1,"")</f>
        <v>0</v>
      </c>
      <c r="AI21" s="137" t="str">
        <f>IFERROR(1-VLOOKUP(B21,'Slutlig allokering kvv'!$B$2:$AJ$462,MATCH("Andel av bränsle i kvv som allokerats till värme, exklusive rökgaskondensering och hjälpel",'Slutlig allokering kvv'!$B$1:$AK$1,0),FALSE),"")</f>
        <v/>
      </c>
      <c r="AK21" s="137" t="str">
        <f t="shared" si="1"/>
        <v/>
      </c>
    </row>
    <row r="22" spans="1:37" x14ac:dyDescent="0.25">
      <c r="A22" s="2" t="s">
        <v>50</v>
      </c>
      <c r="B22" s="2" t="s">
        <v>51</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 kvv'!$B$2:$AC$462,MATCH(E$3,'Slutlig allokering kvv'!$B$1:$AJ$1,0),FALSE)/1,0)</f>
        <v>0</v>
      </c>
      <c r="F22">
        <f>IFERROR(VLOOKUP($B22,Kraftvärmeprod!$B$1:$AH$479,MATCH(F$2,Kraftvärmeprod!$B$1:$AG$1,0),FALSE)/1,0)-IFERROR(VLOOKUP($B22,'Slutlig allokering kvv'!$B$2:$AC$462,MATCH(F$3,'Slutlig allokering kvv'!$B$1:$AJ$1,0),FALSE)/1,0)</f>
        <v>0</v>
      </c>
      <c r="G22">
        <f>IFERROR(VLOOKUP($B22,Kraftvärmeprod!$B$1:$AH$479,MATCH(G$2,Kraftvärmeprod!$B$1:$AG$1,0),FALSE)/1,0)-IFERROR(VLOOKUP($B22,'Slutlig allokering kvv'!$B$2:$AC$462,MATCH(G$3,'Slutlig allokering kvv'!$B$1:$AJ$1,0),FALSE)/1,0)</f>
        <v>0</v>
      </c>
      <c r="H22">
        <f>IFERROR(VLOOKUP($B22,Kraftvärmeprod!$B$1:$AH$479,MATCH(H$2,Kraftvärmeprod!$B$1:$AG$1,0),FALSE)/1,0)-IFERROR(VLOOKUP($B22,'Slutlig allokering kvv'!$B$2:$AC$462,MATCH(H$3,'Slutlig allokering kvv'!$B$1:$AJ$1,0),FALSE)/1,0)</f>
        <v>0</v>
      </c>
      <c r="I22">
        <f>IFERROR(VLOOKUP($B22,Kraftvärmeprod!$B$1:$AH$479,MATCH(I$2,Kraftvärmeprod!$B$1:$AG$1,0),FALSE)/1,0)-IFERROR(VLOOKUP($B22,'Slutlig allokering kvv'!$B$2:$AC$462,MATCH(I$3,'Slutlig allokering kvv'!$B$1:$AJ$1,0),FALSE)/1,0)</f>
        <v>0</v>
      </c>
      <c r="J22">
        <f>IFERROR(VLOOKUP($B22,Kraftvärmeprod!$B$1:$AH$479,MATCH(J$2,Kraftvärmeprod!$B$1:$AG$1,0),FALSE)/1,0)-IFERROR(VLOOKUP($B22,'Slutlig allokering kvv'!$B$2:$AC$462,MATCH(J$3,'Slutlig allokering kvv'!$B$1:$AJ$1,0),FALSE)/1,0)</f>
        <v>0</v>
      </c>
      <c r="K22">
        <f>IFERROR(VLOOKUP($B22,Kraftvärmeprod!$B$1:$AH$479,MATCH(K$2,Kraftvärmeprod!$B$1:$AG$1,0),FALSE)/1,0)-IFERROR(VLOOKUP($B22,'Slutlig allokering kvv'!$B$2:$AC$462,MATCH(K$3,'Slutlig allokering kvv'!$B$1:$AJ$1,0),FALSE)/1,0)</f>
        <v>0</v>
      </c>
      <c r="L22">
        <f>IFERROR(VLOOKUP($B22,Kraftvärmeprod!$B$1:$AH$479,MATCH(L$2,Kraftvärmeprod!$B$1:$AG$1,0),FALSE)/1,0)-IFERROR(VLOOKUP($B22,'Slutlig allokering kvv'!$B$2:$AC$462,MATCH(L$3,'Slutlig allokering kvv'!$B$1:$AJ$1,0),FALSE)/1,0)</f>
        <v>0</v>
      </c>
      <c r="M22">
        <f>IFERROR(VLOOKUP($B22,Kraftvärmeprod!$B$1:$AH$479,MATCH(M$2,Kraftvärmeprod!$B$1:$AG$1,0),FALSE)/1,0)-IFERROR(VLOOKUP($B22,'Slutlig allokering kvv'!$B$2:$AC$462,MATCH(M$3,'Slutlig allokering kvv'!$B$1:$AJ$1,0),FALSE)/1,0)</f>
        <v>0</v>
      </c>
      <c r="N22">
        <f>IFERROR(VLOOKUP($B22,Kraftvärmeprod!$B$1:$AH$479,MATCH(N$2,Kraftvärmeprod!$B$1:$AG$1,0),FALSE)/1,0)-IFERROR(VLOOKUP($B22,'Slutlig allokering kvv'!$B$2:$AC$462,MATCH(N$3,'Slutlig allokering kvv'!$B$1:$AJ$1,0),FALSE)/1,0)</f>
        <v>0</v>
      </c>
      <c r="O22">
        <f>IFERROR(VLOOKUP($B22,Kraftvärmeprod!$B$1:$AH$479,MATCH(O$2,Kraftvärmeprod!$B$1:$AG$1,0),FALSE)/1,0)-IFERROR(VLOOKUP($B22,'Slutlig allokering kvv'!$B$2:$AC$462,MATCH(O$3,'Slutlig allokering kvv'!$B$1:$AJ$1,0),FALSE)/1,0)</f>
        <v>0</v>
      </c>
      <c r="P22">
        <f>IFERROR(VLOOKUP($B22,Kraftvärmeprod!$B$1:$AH$479,MATCH(P$2,Kraftvärmeprod!$B$1:$AG$1,0),FALSE)/1,0)-IFERROR(VLOOKUP($B22,'Slutlig allokering kvv'!$B$2:$AC$462,MATCH(P$3,'Slutlig allokering kvv'!$B$1:$AJ$1,0),FALSE)/1,0)</f>
        <v>0</v>
      </c>
      <c r="Q22">
        <f>IFERROR(VLOOKUP($B22,Kraftvärmeprod!$B$1:$AH$479,MATCH(Q$2,Kraftvärmeprod!$B$1:$AG$1,0),FALSE)/1,0)-IFERROR(VLOOKUP($B22,'Slutlig allokering kvv'!$B$2:$AC$462,MATCH(Q$3,'Slutlig allokering kvv'!$B$1:$AJ$1,0),FALSE)/1,0)</f>
        <v>0</v>
      </c>
      <c r="R22">
        <f>IFERROR(VLOOKUP($B22,Kraftvärmeprod!$B$1:$AH$479,MATCH(R$2,Kraftvärmeprod!$B$1:$AG$1,0),FALSE)/1,0)-IFERROR(VLOOKUP($B22,'Slutlig allokering kvv'!$B$2:$AC$462,MATCH(R$3,'Slutlig allokering kvv'!$B$1:$AJ$1,0),FALSE)/1,0)</f>
        <v>0</v>
      </c>
      <c r="S22">
        <f>IFERROR(VLOOKUP($B22,Kraftvärmeprod!$B$1:$AH$479,MATCH(S$2,Kraftvärmeprod!$B$1:$AG$1,0),FALSE)/1,0)-IFERROR(VLOOKUP($B22,'Slutlig allokering kvv'!$B$2:$AC$462,MATCH(S$3,'Slutlig allokering kvv'!$B$1:$AJ$1,0),FALSE)/1,0)</f>
        <v>0</v>
      </c>
      <c r="T22" s="6">
        <f>IFERROR(VLOOKUP($B22,Miljö!$B$1:$S$477,MATCH(T$2,Miljö!$B$1:$X$1,0),FALSE)/1,0)-IFERROR(VLOOKUP($B22,'Slutlig allokering kvv'!$B$2:$AC$462,MATCH(T$3,'Slutlig allokering kvv'!$B$1:$AJ$1,0),FALSE)/1,0)</f>
        <v>0</v>
      </c>
      <c r="U22">
        <f>IFERROR(VLOOKUP($B22,Kraftvärmeprod!$B$1:$AH$479,MATCH(U$2,Kraftvärmeprod!$B$1:$AG$1,0),FALSE)/1,0)-IFERROR(VLOOKUP($B22,'Slutlig allokering kvv'!$B$2:$AC$462,MATCH(U$3,'Slutlig allokering kvv'!$B$1:$AJ$1,0),FALSE)/1,0)</f>
        <v>0</v>
      </c>
      <c r="V22">
        <f>IFERROR(VLOOKUP($B22,Kraftvärmeprod!$B$1:$AH$479,MATCH(V$2,Kraftvärmeprod!$B$1:$AG$1,0),FALSE)/1,0)-IFERROR(VLOOKUP($B22,'Slutlig allokering kvv'!$B$2:$AC$462,MATCH(V$3,'Slutlig allokering kvv'!$B$1:$AJ$1,0),FALSE)/1,0)</f>
        <v>0</v>
      </c>
      <c r="W22">
        <f>IFERROR(VLOOKUP($B22,Kraftvärmeprod!$B$1:$AH$479,MATCH(W$2,Kraftvärmeprod!$B$1:$AG$1,0),FALSE)/1,0)-IFERROR(VLOOKUP($B22,'Slutlig allokering kvv'!$B$2:$AC$462,MATCH(W$3,'Slutlig allokering kvv'!$B$1:$AJ$1,0),FALSE)/1,0)</f>
        <v>0</v>
      </c>
      <c r="X22">
        <f>IFERROR(VLOOKUP($B22,Kraftvärmeprod!$B$1:$AH$479,MATCH(X$2,Kraftvärmeprod!$B$1:$AG$1,0),FALSE)/1,0)-IFERROR(VLOOKUP($B22,'Slutlig allokering kvv'!$B$2:$AC$462,MATCH(X$3,'Slutlig allokering kvv'!$B$1:$AJ$1,0),FALSE)/1,0)</f>
        <v>0</v>
      </c>
      <c r="Y22">
        <f>IFERROR(VLOOKUP($B22,Kraftvärmeprod!$B$1:$AH$479,MATCH(Y$2,Kraftvärmeprod!$B$1:$AG$1,0),FALSE)/1,0)-IFERROR(VLOOKUP($B22,'Slutlig allokering kvv'!$B$2:$AC$462,MATCH(Y$3,'Slutlig allokering kvv'!$B$1:$AJ$1,0),FALSE)/1,0)</f>
        <v>0</v>
      </c>
      <c r="Z22">
        <f>IFERROR(VLOOKUP($B22,Kraftvärmeprod!$B$1:$AH$479,MATCH(Z$2,Kraftvärmeprod!$B$1:$AG$1,0),FALSE)/1,0)-IFERROR(VLOOKUP($B22,'Slutlig allokering kvv'!$B$2:$AC$462,MATCH(Z$3,'Slutlig allokering kvv'!$B$1:$AJ$1,0),FALSE)/1,0)</f>
        <v>0</v>
      </c>
      <c r="AA22">
        <f>IFERROR(VLOOKUP($B22,Kraftvärmeprod!$B$1:$AH$479,MATCH(AA$2,Kraftvärmeprod!$B$1:$AG$1,0),FALSE)/1,0)-IFERROR(VLOOKUP($B22,'Slutlig allokering kvv'!$B$2:$AC$462,MATCH(AA$3,'Slutlig allokering kvv'!$B$1:$AJ$1,0),FALSE)/1,0)</f>
        <v>0</v>
      </c>
      <c r="AE22">
        <f t="shared" si="0"/>
        <v>0</v>
      </c>
      <c r="AG22">
        <f>IFERROR(VLOOKUP(B22,'Slutlig allokering kvv'!$B$2:$AJ$462,MATCH("Summa slutlig allokerad tillförd energi (utan hjälpel och rökgaskondensering):",'Slutlig allokering kvv'!$B$1:$AK$1,0),FALSE)/1,"")</f>
        <v>0</v>
      </c>
      <c r="AI22" s="137" t="str">
        <f>IFERROR(1-VLOOKUP(B22,'Slutlig allokering kvv'!$B$2:$AJ$462,MATCH("Andel av bränsle i kvv som allokerats till värme, exklusive rökgaskondensering och hjälpel",'Slutlig allokering kvv'!$B$1:$AK$1,0),FALSE),"")</f>
        <v/>
      </c>
      <c r="AK22" s="137" t="str">
        <f t="shared" si="1"/>
        <v/>
      </c>
    </row>
    <row r="23" spans="1:37" x14ac:dyDescent="0.25">
      <c r="A23" s="2" t="s">
        <v>52</v>
      </c>
      <c r="B23" s="2" t="s">
        <v>53</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 kvv'!$B$2:$AC$462,MATCH(E$3,'Slutlig allokering kvv'!$B$1:$AJ$1,0),FALSE)/1,0)</f>
        <v>0</v>
      </c>
      <c r="F23">
        <f>IFERROR(VLOOKUP($B23,Kraftvärmeprod!$B$1:$AH$479,MATCH(F$2,Kraftvärmeprod!$B$1:$AG$1,0),FALSE)/1,0)-IFERROR(VLOOKUP($B23,'Slutlig allokering kvv'!$B$2:$AC$462,MATCH(F$3,'Slutlig allokering kvv'!$B$1:$AJ$1,0),FALSE)/1,0)</f>
        <v>0</v>
      </c>
      <c r="G23">
        <f>IFERROR(VLOOKUP($B23,Kraftvärmeprod!$B$1:$AH$479,MATCH(G$2,Kraftvärmeprod!$B$1:$AG$1,0),FALSE)/1,0)-IFERROR(VLOOKUP($B23,'Slutlig allokering kvv'!$B$2:$AC$462,MATCH(G$3,'Slutlig allokering kvv'!$B$1:$AJ$1,0),FALSE)/1,0)</f>
        <v>0</v>
      </c>
      <c r="H23">
        <f>IFERROR(VLOOKUP($B23,Kraftvärmeprod!$B$1:$AH$479,MATCH(H$2,Kraftvärmeprod!$B$1:$AG$1,0),FALSE)/1,0)-IFERROR(VLOOKUP($B23,'Slutlig allokering kvv'!$B$2:$AC$462,MATCH(H$3,'Slutlig allokering kvv'!$B$1:$AJ$1,0),FALSE)/1,0)</f>
        <v>0</v>
      </c>
      <c r="I23">
        <f>IFERROR(VLOOKUP($B23,Kraftvärmeprod!$B$1:$AH$479,MATCH(I$2,Kraftvärmeprod!$B$1:$AG$1,0),FALSE)/1,0)-IFERROR(VLOOKUP($B23,'Slutlig allokering kvv'!$B$2:$AC$462,MATCH(I$3,'Slutlig allokering kvv'!$B$1:$AJ$1,0),FALSE)/1,0)</f>
        <v>0</v>
      </c>
      <c r="J23">
        <f>IFERROR(VLOOKUP($B23,Kraftvärmeprod!$B$1:$AH$479,MATCH(J$2,Kraftvärmeprod!$B$1:$AG$1,0),FALSE)/1,0)-IFERROR(VLOOKUP($B23,'Slutlig allokering kvv'!$B$2:$AC$462,MATCH(J$3,'Slutlig allokering kvv'!$B$1:$AJ$1,0),FALSE)/1,0)</f>
        <v>0</v>
      </c>
      <c r="K23">
        <f>IFERROR(VLOOKUP($B23,Kraftvärmeprod!$B$1:$AH$479,MATCH(K$2,Kraftvärmeprod!$B$1:$AG$1,0),FALSE)/1,0)-IFERROR(VLOOKUP($B23,'Slutlig allokering kvv'!$B$2:$AC$462,MATCH(K$3,'Slutlig allokering kvv'!$B$1:$AJ$1,0),FALSE)/1,0)</f>
        <v>0</v>
      </c>
      <c r="L23">
        <f>IFERROR(VLOOKUP($B23,Kraftvärmeprod!$B$1:$AH$479,MATCH(L$2,Kraftvärmeprod!$B$1:$AG$1,0),FALSE)/1,0)-IFERROR(VLOOKUP($B23,'Slutlig allokering kvv'!$B$2:$AC$462,MATCH(L$3,'Slutlig allokering kvv'!$B$1:$AJ$1,0),FALSE)/1,0)</f>
        <v>0</v>
      </c>
      <c r="M23">
        <f>IFERROR(VLOOKUP($B23,Kraftvärmeprod!$B$1:$AH$479,MATCH(M$2,Kraftvärmeprod!$B$1:$AG$1,0),FALSE)/1,0)-IFERROR(VLOOKUP($B23,'Slutlig allokering kvv'!$B$2:$AC$462,MATCH(M$3,'Slutlig allokering kvv'!$B$1:$AJ$1,0),FALSE)/1,0)</f>
        <v>0</v>
      </c>
      <c r="N23">
        <f>IFERROR(VLOOKUP($B23,Kraftvärmeprod!$B$1:$AH$479,MATCH(N$2,Kraftvärmeprod!$B$1:$AG$1,0),FALSE)/1,0)-IFERROR(VLOOKUP($B23,'Slutlig allokering kvv'!$B$2:$AC$462,MATCH(N$3,'Slutlig allokering kvv'!$B$1:$AJ$1,0),FALSE)/1,0)</f>
        <v>0</v>
      </c>
      <c r="O23">
        <f>IFERROR(VLOOKUP($B23,Kraftvärmeprod!$B$1:$AH$479,MATCH(O$2,Kraftvärmeprod!$B$1:$AG$1,0),FALSE)/1,0)-IFERROR(VLOOKUP($B23,'Slutlig allokering kvv'!$B$2:$AC$462,MATCH(O$3,'Slutlig allokering kvv'!$B$1:$AJ$1,0),FALSE)/1,0)</f>
        <v>0</v>
      </c>
      <c r="P23">
        <f>IFERROR(VLOOKUP($B23,Kraftvärmeprod!$B$1:$AH$479,MATCH(P$2,Kraftvärmeprod!$B$1:$AG$1,0),FALSE)/1,0)-IFERROR(VLOOKUP($B23,'Slutlig allokering kvv'!$B$2:$AC$462,MATCH(P$3,'Slutlig allokering kvv'!$B$1:$AJ$1,0),FALSE)/1,0)</f>
        <v>0</v>
      </c>
      <c r="Q23">
        <f>IFERROR(VLOOKUP($B23,Kraftvärmeprod!$B$1:$AH$479,MATCH(Q$2,Kraftvärmeprod!$B$1:$AG$1,0),FALSE)/1,0)-IFERROR(VLOOKUP($B23,'Slutlig allokering kvv'!$B$2:$AC$462,MATCH(Q$3,'Slutlig allokering kvv'!$B$1:$AJ$1,0),FALSE)/1,0)</f>
        <v>0</v>
      </c>
      <c r="R23">
        <f>IFERROR(VLOOKUP($B23,Kraftvärmeprod!$B$1:$AH$479,MATCH(R$2,Kraftvärmeprod!$B$1:$AG$1,0),FALSE)/1,0)-IFERROR(VLOOKUP($B23,'Slutlig allokering kvv'!$B$2:$AC$462,MATCH(R$3,'Slutlig allokering kvv'!$B$1:$AJ$1,0),FALSE)/1,0)</f>
        <v>0</v>
      </c>
      <c r="S23">
        <f>IFERROR(VLOOKUP($B23,Kraftvärmeprod!$B$1:$AH$479,MATCH(S$2,Kraftvärmeprod!$B$1:$AG$1,0),FALSE)/1,0)-IFERROR(VLOOKUP($B23,'Slutlig allokering kvv'!$B$2:$AC$462,MATCH(S$3,'Slutlig allokering kvv'!$B$1:$AJ$1,0),FALSE)/1,0)</f>
        <v>0</v>
      </c>
      <c r="T23" s="6">
        <f>IFERROR(VLOOKUP($B23,Miljö!$B$1:$S$477,MATCH(T$2,Miljö!$B$1:$X$1,0),FALSE)/1,0)-IFERROR(VLOOKUP($B23,'Slutlig allokering kvv'!$B$2:$AC$462,MATCH(T$3,'Slutlig allokering kvv'!$B$1:$AJ$1,0),FALSE)/1,0)</f>
        <v>0</v>
      </c>
      <c r="U23">
        <f>IFERROR(VLOOKUP($B23,Kraftvärmeprod!$B$1:$AH$479,MATCH(U$2,Kraftvärmeprod!$B$1:$AG$1,0),FALSE)/1,0)-IFERROR(VLOOKUP($B23,'Slutlig allokering kvv'!$B$2:$AC$462,MATCH(U$3,'Slutlig allokering kvv'!$B$1:$AJ$1,0),FALSE)/1,0)</f>
        <v>0</v>
      </c>
      <c r="V23">
        <f>IFERROR(VLOOKUP($B23,Kraftvärmeprod!$B$1:$AH$479,MATCH(V$2,Kraftvärmeprod!$B$1:$AG$1,0),FALSE)/1,0)-IFERROR(VLOOKUP($B23,'Slutlig allokering kvv'!$B$2:$AC$462,MATCH(V$3,'Slutlig allokering kvv'!$B$1:$AJ$1,0),FALSE)/1,0)</f>
        <v>0</v>
      </c>
      <c r="W23">
        <f>IFERROR(VLOOKUP($B23,Kraftvärmeprod!$B$1:$AH$479,MATCH(W$2,Kraftvärmeprod!$B$1:$AG$1,0),FALSE)/1,0)-IFERROR(VLOOKUP($B23,'Slutlig allokering kvv'!$B$2:$AC$462,MATCH(W$3,'Slutlig allokering kvv'!$B$1:$AJ$1,0),FALSE)/1,0)</f>
        <v>0</v>
      </c>
      <c r="X23">
        <f>IFERROR(VLOOKUP($B23,Kraftvärmeprod!$B$1:$AH$479,MATCH(X$2,Kraftvärmeprod!$B$1:$AG$1,0),FALSE)/1,0)-IFERROR(VLOOKUP($B23,'Slutlig allokering kvv'!$B$2:$AC$462,MATCH(X$3,'Slutlig allokering kvv'!$B$1:$AJ$1,0),FALSE)/1,0)</f>
        <v>0</v>
      </c>
      <c r="Y23">
        <f>IFERROR(VLOOKUP($B23,Kraftvärmeprod!$B$1:$AH$479,MATCH(Y$2,Kraftvärmeprod!$B$1:$AG$1,0),FALSE)/1,0)-IFERROR(VLOOKUP($B23,'Slutlig allokering kvv'!$B$2:$AC$462,MATCH(Y$3,'Slutlig allokering kvv'!$B$1:$AJ$1,0),FALSE)/1,0)</f>
        <v>0</v>
      </c>
      <c r="Z23">
        <f>IFERROR(VLOOKUP($B23,Kraftvärmeprod!$B$1:$AH$479,MATCH(Z$2,Kraftvärmeprod!$B$1:$AG$1,0),FALSE)/1,0)-IFERROR(VLOOKUP($B23,'Slutlig allokering kvv'!$B$2:$AC$462,MATCH(Z$3,'Slutlig allokering kvv'!$B$1:$AJ$1,0),FALSE)/1,0)</f>
        <v>0</v>
      </c>
      <c r="AA23">
        <f>IFERROR(VLOOKUP($B23,Kraftvärmeprod!$B$1:$AH$479,MATCH(AA$2,Kraftvärmeprod!$B$1:$AG$1,0),FALSE)/1,0)-IFERROR(VLOOKUP($B23,'Slutlig allokering kvv'!$B$2:$AC$462,MATCH(AA$3,'Slutlig allokering kvv'!$B$1:$AJ$1,0),FALSE)/1,0)</f>
        <v>0</v>
      </c>
      <c r="AE23">
        <f t="shared" si="0"/>
        <v>0</v>
      </c>
      <c r="AG23">
        <f>IFERROR(VLOOKUP(B23,'Slutlig allokering kvv'!$B$2:$AJ$462,MATCH("Summa slutlig allokerad tillförd energi (utan hjälpel och rökgaskondensering):",'Slutlig allokering kvv'!$B$1:$AK$1,0),FALSE)/1,"")</f>
        <v>0</v>
      </c>
      <c r="AI23" s="137" t="str">
        <f>IFERROR(1-VLOOKUP(B23,'Slutlig allokering kvv'!$B$2:$AJ$462,MATCH("Andel av bränsle i kvv som allokerats till värme, exklusive rökgaskondensering och hjälpel",'Slutlig allokering kvv'!$B$1:$AK$1,0),FALSE),"")</f>
        <v/>
      </c>
      <c r="AK23" s="137" t="str">
        <f t="shared" si="1"/>
        <v/>
      </c>
    </row>
    <row r="24" spans="1:37" x14ac:dyDescent="0.25">
      <c r="A24" s="2" t="s">
        <v>54</v>
      </c>
      <c r="B24" s="2" t="s">
        <v>55</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 kvv'!$B$2:$AC$462,MATCH(E$3,'Slutlig allokering kvv'!$B$1:$AJ$1,0),FALSE)/1,0)</f>
        <v>0</v>
      </c>
      <c r="F24">
        <f>IFERROR(VLOOKUP($B24,Kraftvärmeprod!$B$1:$AH$479,MATCH(F$2,Kraftvärmeprod!$B$1:$AG$1,0),FALSE)/1,0)-IFERROR(VLOOKUP($B24,'Slutlig allokering kvv'!$B$2:$AC$462,MATCH(F$3,'Slutlig allokering kvv'!$B$1:$AJ$1,0),FALSE)/1,0)</f>
        <v>0</v>
      </c>
      <c r="G24">
        <f>IFERROR(VLOOKUP($B24,Kraftvärmeprod!$B$1:$AH$479,MATCH(G$2,Kraftvärmeprod!$B$1:$AG$1,0),FALSE)/1,0)-IFERROR(VLOOKUP($B24,'Slutlig allokering kvv'!$B$2:$AC$462,MATCH(G$3,'Slutlig allokering kvv'!$B$1:$AJ$1,0),FALSE)/1,0)</f>
        <v>0</v>
      </c>
      <c r="H24">
        <f>IFERROR(VLOOKUP($B24,Kraftvärmeprod!$B$1:$AH$479,MATCH(H$2,Kraftvärmeprod!$B$1:$AG$1,0),FALSE)/1,0)-IFERROR(VLOOKUP($B24,'Slutlig allokering kvv'!$B$2:$AC$462,MATCH(H$3,'Slutlig allokering kvv'!$B$1:$AJ$1,0),FALSE)/1,0)</f>
        <v>0</v>
      </c>
      <c r="I24">
        <f>IFERROR(VLOOKUP($B24,Kraftvärmeprod!$B$1:$AH$479,MATCH(I$2,Kraftvärmeprod!$B$1:$AG$1,0),FALSE)/1,0)-IFERROR(VLOOKUP($B24,'Slutlig allokering kvv'!$B$2:$AC$462,MATCH(I$3,'Slutlig allokering kvv'!$B$1:$AJ$1,0),FALSE)/1,0)</f>
        <v>0</v>
      </c>
      <c r="J24">
        <f>IFERROR(VLOOKUP($B24,Kraftvärmeprod!$B$1:$AH$479,MATCH(J$2,Kraftvärmeprod!$B$1:$AG$1,0),FALSE)/1,0)-IFERROR(VLOOKUP($B24,'Slutlig allokering kvv'!$B$2:$AC$462,MATCH(J$3,'Slutlig allokering kvv'!$B$1:$AJ$1,0),FALSE)/1,0)</f>
        <v>0</v>
      </c>
      <c r="K24">
        <f>IFERROR(VLOOKUP($B24,Kraftvärmeprod!$B$1:$AH$479,MATCH(K$2,Kraftvärmeprod!$B$1:$AG$1,0),FALSE)/1,0)-IFERROR(VLOOKUP($B24,'Slutlig allokering kvv'!$B$2:$AC$462,MATCH(K$3,'Slutlig allokering kvv'!$B$1:$AJ$1,0),FALSE)/1,0)</f>
        <v>0</v>
      </c>
      <c r="L24">
        <f>IFERROR(VLOOKUP($B24,Kraftvärmeprod!$B$1:$AH$479,MATCH(L$2,Kraftvärmeprod!$B$1:$AG$1,0),FALSE)/1,0)-IFERROR(VLOOKUP($B24,'Slutlig allokering kvv'!$B$2:$AC$462,MATCH(L$3,'Slutlig allokering kvv'!$B$1:$AJ$1,0),FALSE)/1,0)</f>
        <v>0</v>
      </c>
      <c r="M24">
        <f>IFERROR(VLOOKUP($B24,Kraftvärmeprod!$B$1:$AH$479,MATCH(M$2,Kraftvärmeprod!$B$1:$AG$1,0),FALSE)/1,0)-IFERROR(VLOOKUP($B24,'Slutlig allokering kvv'!$B$2:$AC$462,MATCH(M$3,'Slutlig allokering kvv'!$B$1:$AJ$1,0),FALSE)/1,0)</f>
        <v>0</v>
      </c>
      <c r="N24">
        <f>IFERROR(VLOOKUP($B24,Kraftvärmeprod!$B$1:$AH$479,MATCH(N$2,Kraftvärmeprod!$B$1:$AG$1,0),FALSE)/1,0)-IFERROR(VLOOKUP($B24,'Slutlig allokering kvv'!$B$2:$AC$462,MATCH(N$3,'Slutlig allokering kvv'!$B$1:$AJ$1,0),FALSE)/1,0)</f>
        <v>0</v>
      </c>
      <c r="O24">
        <f>IFERROR(VLOOKUP($B24,Kraftvärmeprod!$B$1:$AH$479,MATCH(O$2,Kraftvärmeprod!$B$1:$AG$1,0),FALSE)/1,0)-IFERROR(VLOOKUP($B24,'Slutlig allokering kvv'!$B$2:$AC$462,MATCH(O$3,'Slutlig allokering kvv'!$B$1:$AJ$1,0),FALSE)/1,0)</f>
        <v>0</v>
      </c>
      <c r="P24">
        <f>IFERROR(VLOOKUP($B24,Kraftvärmeprod!$B$1:$AH$479,MATCH(P$2,Kraftvärmeprod!$B$1:$AG$1,0),FALSE)/1,0)-IFERROR(VLOOKUP($B24,'Slutlig allokering kvv'!$B$2:$AC$462,MATCH(P$3,'Slutlig allokering kvv'!$B$1:$AJ$1,0),FALSE)/1,0)</f>
        <v>0</v>
      </c>
      <c r="Q24">
        <f>IFERROR(VLOOKUP($B24,Kraftvärmeprod!$B$1:$AH$479,MATCH(Q$2,Kraftvärmeprod!$B$1:$AG$1,0),FALSE)/1,0)-IFERROR(VLOOKUP($B24,'Slutlig allokering kvv'!$B$2:$AC$462,MATCH(Q$3,'Slutlig allokering kvv'!$B$1:$AJ$1,0),FALSE)/1,0)</f>
        <v>0</v>
      </c>
      <c r="R24">
        <f>IFERROR(VLOOKUP($B24,Kraftvärmeprod!$B$1:$AH$479,MATCH(R$2,Kraftvärmeprod!$B$1:$AG$1,0),FALSE)/1,0)-IFERROR(VLOOKUP($B24,'Slutlig allokering kvv'!$B$2:$AC$462,MATCH(R$3,'Slutlig allokering kvv'!$B$1:$AJ$1,0),FALSE)/1,0)</f>
        <v>0</v>
      </c>
      <c r="S24">
        <f>IFERROR(VLOOKUP($B24,Kraftvärmeprod!$B$1:$AH$479,MATCH(S$2,Kraftvärmeprod!$B$1:$AG$1,0),FALSE)/1,0)-IFERROR(VLOOKUP($B24,'Slutlig allokering kvv'!$B$2:$AC$462,MATCH(S$3,'Slutlig allokering kvv'!$B$1:$AJ$1,0),FALSE)/1,0)</f>
        <v>0</v>
      </c>
      <c r="T24" s="6">
        <f>IFERROR(VLOOKUP($B24,Miljö!$B$1:$S$477,MATCH(T$2,Miljö!$B$1:$X$1,0),FALSE)/1,0)-IFERROR(VLOOKUP($B24,'Slutlig allokering kvv'!$B$2:$AC$462,MATCH(T$3,'Slutlig allokering kvv'!$B$1:$AJ$1,0),FALSE)/1,0)</f>
        <v>0</v>
      </c>
      <c r="U24">
        <f>IFERROR(VLOOKUP($B24,Kraftvärmeprod!$B$1:$AH$479,MATCH(U$2,Kraftvärmeprod!$B$1:$AG$1,0),FALSE)/1,0)-IFERROR(VLOOKUP($B24,'Slutlig allokering kvv'!$B$2:$AC$462,MATCH(U$3,'Slutlig allokering kvv'!$B$1:$AJ$1,0),FALSE)/1,0)</f>
        <v>0</v>
      </c>
      <c r="V24">
        <f>IFERROR(VLOOKUP($B24,Kraftvärmeprod!$B$1:$AH$479,MATCH(V$2,Kraftvärmeprod!$B$1:$AG$1,0),FALSE)/1,0)-IFERROR(VLOOKUP($B24,'Slutlig allokering kvv'!$B$2:$AC$462,MATCH(V$3,'Slutlig allokering kvv'!$B$1:$AJ$1,0),FALSE)/1,0)</f>
        <v>0</v>
      </c>
      <c r="W24">
        <f>IFERROR(VLOOKUP($B24,Kraftvärmeprod!$B$1:$AH$479,MATCH(W$2,Kraftvärmeprod!$B$1:$AG$1,0),FALSE)/1,0)-IFERROR(VLOOKUP($B24,'Slutlig allokering kvv'!$B$2:$AC$462,MATCH(W$3,'Slutlig allokering kvv'!$B$1:$AJ$1,0),FALSE)/1,0)</f>
        <v>0</v>
      </c>
      <c r="X24">
        <f>IFERROR(VLOOKUP($B24,Kraftvärmeprod!$B$1:$AH$479,MATCH(X$2,Kraftvärmeprod!$B$1:$AG$1,0),FALSE)/1,0)-IFERROR(VLOOKUP($B24,'Slutlig allokering kvv'!$B$2:$AC$462,MATCH(X$3,'Slutlig allokering kvv'!$B$1:$AJ$1,0),FALSE)/1,0)</f>
        <v>0</v>
      </c>
      <c r="Y24">
        <f>IFERROR(VLOOKUP($B24,Kraftvärmeprod!$B$1:$AH$479,MATCH(Y$2,Kraftvärmeprod!$B$1:$AG$1,0),FALSE)/1,0)-IFERROR(VLOOKUP($B24,'Slutlig allokering kvv'!$B$2:$AC$462,MATCH(Y$3,'Slutlig allokering kvv'!$B$1:$AJ$1,0),FALSE)/1,0)</f>
        <v>0</v>
      </c>
      <c r="Z24">
        <f>IFERROR(VLOOKUP($B24,Kraftvärmeprod!$B$1:$AH$479,MATCH(Z$2,Kraftvärmeprod!$B$1:$AG$1,0),FALSE)/1,0)-IFERROR(VLOOKUP($B24,'Slutlig allokering kvv'!$B$2:$AC$462,MATCH(Z$3,'Slutlig allokering kvv'!$B$1:$AJ$1,0),FALSE)/1,0)</f>
        <v>0</v>
      </c>
      <c r="AA24">
        <f>IFERROR(VLOOKUP($B24,Kraftvärmeprod!$B$1:$AH$479,MATCH(AA$2,Kraftvärmeprod!$B$1:$AG$1,0),FALSE)/1,0)-IFERROR(VLOOKUP($B24,'Slutlig allokering kvv'!$B$2:$AC$462,MATCH(AA$3,'Slutlig allokering kvv'!$B$1:$AJ$1,0),FALSE)/1,0)</f>
        <v>0</v>
      </c>
      <c r="AE24">
        <f t="shared" si="0"/>
        <v>0</v>
      </c>
      <c r="AG24">
        <f>IFERROR(VLOOKUP(B24,'Slutlig allokering kvv'!$B$2:$AJ$462,MATCH("Summa slutlig allokerad tillförd energi (utan hjälpel och rökgaskondensering):",'Slutlig allokering kvv'!$B$1:$AK$1,0),FALSE)/1,"")</f>
        <v>0</v>
      </c>
      <c r="AI24" s="137" t="str">
        <f>IFERROR(1-VLOOKUP(B24,'Slutlig allokering kvv'!$B$2:$AJ$462,MATCH("Andel av bränsle i kvv som allokerats till värme, exklusive rökgaskondensering och hjälpel",'Slutlig allokering kvv'!$B$1:$AK$1,0),FALSE),"")</f>
        <v/>
      </c>
      <c r="AK24" s="137" t="str">
        <f t="shared" si="1"/>
        <v/>
      </c>
    </row>
    <row r="25" spans="1:37" x14ac:dyDescent="0.25">
      <c r="A25" s="2" t="s">
        <v>54</v>
      </c>
      <c r="B25" s="2" t="s">
        <v>56</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 kvv'!$B$2:$AC$462,MATCH(E$3,'Slutlig allokering kvv'!$B$1:$AJ$1,0),FALSE)/1,0)</f>
        <v>0</v>
      </c>
      <c r="F25">
        <f>IFERROR(VLOOKUP($B25,Kraftvärmeprod!$B$1:$AH$479,MATCH(F$2,Kraftvärmeprod!$B$1:$AG$1,0),FALSE)/1,0)-IFERROR(VLOOKUP($B25,'Slutlig allokering kvv'!$B$2:$AC$462,MATCH(F$3,'Slutlig allokering kvv'!$B$1:$AJ$1,0),FALSE)/1,0)</f>
        <v>0</v>
      </c>
      <c r="G25">
        <f>IFERROR(VLOOKUP($B25,Kraftvärmeprod!$B$1:$AH$479,MATCH(G$2,Kraftvärmeprod!$B$1:$AG$1,0),FALSE)/1,0)-IFERROR(VLOOKUP($B25,'Slutlig allokering kvv'!$B$2:$AC$462,MATCH(G$3,'Slutlig allokering kvv'!$B$1:$AJ$1,0),FALSE)/1,0)</f>
        <v>0</v>
      </c>
      <c r="H25">
        <f>IFERROR(VLOOKUP($B25,Kraftvärmeprod!$B$1:$AH$479,MATCH(H$2,Kraftvärmeprod!$B$1:$AG$1,0),FALSE)/1,0)-IFERROR(VLOOKUP($B25,'Slutlig allokering kvv'!$B$2:$AC$462,MATCH(H$3,'Slutlig allokering kvv'!$B$1:$AJ$1,0),FALSE)/1,0)</f>
        <v>0</v>
      </c>
      <c r="I25">
        <f>IFERROR(VLOOKUP($B25,Kraftvärmeprod!$B$1:$AH$479,MATCH(I$2,Kraftvärmeprod!$B$1:$AG$1,0),FALSE)/1,0)-IFERROR(VLOOKUP($B25,'Slutlig allokering kvv'!$B$2:$AC$462,MATCH(I$3,'Slutlig allokering kvv'!$B$1:$AJ$1,0),FALSE)/1,0)</f>
        <v>0</v>
      </c>
      <c r="J25">
        <f>IFERROR(VLOOKUP($B25,Kraftvärmeprod!$B$1:$AH$479,MATCH(J$2,Kraftvärmeprod!$B$1:$AG$1,0),FALSE)/1,0)-IFERROR(VLOOKUP($B25,'Slutlig allokering kvv'!$B$2:$AC$462,MATCH(J$3,'Slutlig allokering kvv'!$B$1:$AJ$1,0),FALSE)/1,0)</f>
        <v>0</v>
      </c>
      <c r="K25">
        <f>IFERROR(VLOOKUP($B25,Kraftvärmeprod!$B$1:$AH$479,MATCH(K$2,Kraftvärmeprod!$B$1:$AG$1,0),FALSE)/1,0)-IFERROR(VLOOKUP($B25,'Slutlig allokering kvv'!$B$2:$AC$462,MATCH(K$3,'Slutlig allokering kvv'!$B$1:$AJ$1,0),FALSE)/1,0)</f>
        <v>0</v>
      </c>
      <c r="L25">
        <f>IFERROR(VLOOKUP($B25,Kraftvärmeprod!$B$1:$AH$479,MATCH(L$2,Kraftvärmeprod!$B$1:$AG$1,0),FALSE)/1,0)-IFERROR(VLOOKUP($B25,'Slutlig allokering kvv'!$B$2:$AC$462,MATCH(L$3,'Slutlig allokering kvv'!$B$1:$AJ$1,0),FALSE)/1,0)</f>
        <v>0</v>
      </c>
      <c r="M25">
        <f>IFERROR(VLOOKUP($B25,Kraftvärmeprod!$B$1:$AH$479,MATCH(M$2,Kraftvärmeprod!$B$1:$AG$1,0),FALSE)/1,0)-IFERROR(VLOOKUP($B25,'Slutlig allokering kvv'!$B$2:$AC$462,MATCH(M$3,'Slutlig allokering kvv'!$B$1:$AJ$1,0),FALSE)/1,0)</f>
        <v>0</v>
      </c>
      <c r="N25">
        <f>IFERROR(VLOOKUP($B25,Kraftvärmeprod!$B$1:$AH$479,MATCH(N$2,Kraftvärmeprod!$B$1:$AG$1,0),FALSE)/1,0)-IFERROR(VLOOKUP($B25,'Slutlig allokering kvv'!$B$2:$AC$462,MATCH(N$3,'Slutlig allokering kvv'!$B$1:$AJ$1,0),FALSE)/1,0)</f>
        <v>0</v>
      </c>
      <c r="O25">
        <f>IFERROR(VLOOKUP($B25,Kraftvärmeprod!$B$1:$AH$479,MATCH(O$2,Kraftvärmeprod!$B$1:$AG$1,0),FALSE)/1,0)-IFERROR(VLOOKUP($B25,'Slutlig allokering kvv'!$B$2:$AC$462,MATCH(O$3,'Slutlig allokering kvv'!$B$1:$AJ$1,0),FALSE)/1,0)</f>
        <v>0</v>
      </c>
      <c r="P25">
        <f>IFERROR(VLOOKUP($B25,Kraftvärmeprod!$B$1:$AH$479,MATCH(P$2,Kraftvärmeprod!$B$1:$AG$1,0),FALSE)/1,0)-IFERROR(VLOOKUP($B25,'Slutlig allokering kvv'!$B$2:$AC$462,MATCH(P$3,'Slutlig allokering kvv'!$B$1:$AJ$1,0),FALSE)/1,0)</f>
        <v>0</v>
      </c>
      <c r="Q25">
        <f>IFERROR(VLOOKUP($B25,Kraftvärmeprod!$B$1:$AH$479,MATCH(Q$2,Kraftvärmeprod!$B$1:$AG$1,0),FALSE)/1,0)-IFERROR(VLOOKUP($B25,'Slutlig allokering kvv'!$B$2:$AC$462,MATCH(Q$3,'Slutlig allokering kvv'!$B$1:$AJ$1,0),FALSE)/1,0)</f>
        <v>0</v>
      </c>
      <c r="R25">
        <f>IFERROR(VLOOKUP($B25,Kraftvärmeprod!$B$1:$AH$479,MATCH(R$2,Kraftvärmeprod!$B$1:$AG$1,0),FALSE)/1,0)-IFERROR(VLOOKUP($B25,'Slutlig allokering kvv'!$B$2:$AC$462,MATCH(R$3,'Slutlig allokering kvv'!$B$1:$AJ$1,0),FALSE)/1,0)</f>
        <v>0</v>
      </c>
      <c r="S25">
        <f>IFERROR(VLOOKUP($B25,Kraftvärmeprod!$B$1:$AH$479,MATCH(S$2,Kraftvärmeprod!$B$1:$AG$1,0),FALSE)/1,0)-IFERROR(VLOOKUP($B25,'Slutlig allokering kvv'!$B$2:$AC$462,MATCH(S$3,'Slutlig allokering kvv'!$B$1:$AJ$1,0),FALSE)/1,0)</f>
        <v>0</v>
      </c>
      <c r="T25" s="6">
        <f>IFERROR(VLOOKUP($B25,Miljö!$B$1:$S$477,MATCH(T$2,Miljö!$B$1:$X$1,0),FALSE)/1,0)-IFERROR(VLOOKUP($B25,'Slutlig allokering kvv'!$B$2:$AC$462,MATCH(T$3,'Slutlig allokering kvv'!$B$1:$AJ$1,0),FALSE)/1,0)</f>
        <v>0</v>
      </c>
      <c r="U25">
        <f>IFERROR(VLOOKUP($B25,Kraftvärmeprod!$B$1:$AH$479,MATCH(U$2,Kraftvärmeprod!$B$1:$AG$1,0),FALSE)/1,0)-IFERROR(VLOOKUP($B25,'Slutlig allokering kvv'!$B$2:$AC$462,MATCH(U$3,'Slutlig allokering kvv'!$B$1:$AJ$1,0),FALSE)/1,0)</f>
        <v>0</v>
      </c>
      <c r="V25">
        <f>IFERROR(VLOOKUP($B25,Kraftvärmeprod!$B$1:$AH$479,MATCH(V$2,Kraftvärmeprod!$B$1:$AG$1,0),FALSE)/1,0)-IFERROR(VLOOKUP($B25,'Slutlig allokering kvv'!$B$2:$AC$462,MATCH(V$3,'Slutlig allokering kvv'!$B$1:$AJ$1,0),FALSE)/1,0)</f>
        <v>0</v>
      </c>
      <c r="W25">
        <f>IFERROR(VLOOKUP($B25,Kraftvärmeprod!$B$1:$AH$479,MATCH(W$2,Kraftvärmeprod!$B$1:$AG$1,0),FALSE)/1,0)-IFERROR(VLOOKUP($B25,'Slutlig allokering kvv'!$B$2:$AC$462,MATCH(W$3,'Slutlig allokering kvv'!$B$1:$AJ$1,0),FALSE)/1,0)</f>
        <v>0</v>
      </c>
      <c r="X25">
        <f>IFERROR(VLOOKUP($B25,Kraftvärmeprod!$B$1:$AH$479,MATCH(X$2,Kraftvärmeprod!$B$1:$AG$1,0),FALSE)/1,0)-IFERROR(VLOOKUP($B25,'Slutlig allokering kvv'!$B$2:$AC$462,MATCH(X$3,'Slutlig allokering kvv'!$B$1:$AJ$1,0),FALSE)/1,0)</f>
        <v>0</v>
      </c>
      <c r="Y25">
        <f>IFERROR(VLOOKUP($B25,Kraftvärmeprod!$B$1:$AH$479,MATCH(Y$2,Kraftvärmeprod!$B$1:$AG$1,0),FALSE)/1,0)-IFERROR(VLOOKUP($B25,'Slutlig allokering kvv'!$B$2:$AC$462,MATCH(Y$3,'Slutlig allokering kvv'!$B$1:$AJ$1,0),FALSE)/1,0)</f>
        <v>0</v>
      </c>
      <c r="Z25">
        <f>IFERROR(VLOOKUP($B25,Kraftvärmeprod!$B$1:$AH$479,MATCH(Z$2,Kraftvärmeprod!$B$1:$AG$1,0),FALSE)/1,0)-IFERROR(VLOOKUP($B25,'Slutlig allokering kvv'!$B$2:$AC$462,MATCH(Z$3,'Slutlig allokering kvv'!$B$1:$AJ$1,0),FALSE)/1,0)</f>
        <v>0</v>
      </c>
      <c r="AA25">
        <f>IFERROR(VLOOKUP($B25,Kraftvärmeprod!$B$1:$AH$479,MATCH(AA$2,Kraftvärmeprod!$B$1:$AG$1,0),FALSE)/1,0)-IFERROR(VLOOKUP($B25,'Slutlig allokering kvv'!$B$2:$AC$462,MATCH(AA$3,'Slutlig allokering kvv'!$B$1:$AJ$1,0),FALSE)/1,0)</f>
        <v>0</v>
      </c>
      <c r="AE25">
        <f t="shared" si="0"/>
        <v>0</v>
      </c>
      <c r="AG25">
        <f>IFERROR(VLOOKUP(B25,'Slutlig allokering kvv'!$B$2:$AJ$462,MATCH("Summa slutlig allokerad tillförd energi (utan hjälpel och rökgaskondensering):",'Slutlig allokering kvv'!$B$1:$AK$1,0),FALSE)/1,"")</f>
        <v>0</v>
      </c>
      <c r="AI25" s="137" t="str">
        <f>IFERROR(1-VLOOKUP(B25,'Slutlig allokering kvv'!$B$2:$AJ$462,MATCH("Andel av bränsle i kvv som allokerats till värme, exklusive rökgaskondensering och hjälpel",'Slutlig allokering kvv'!$B$1:$AK$1,0),FALSE),"")</f>
        <v/>
      </c>
      <c r="AK25" s="137" t="str">
        <f t="shared" si="1"/>
        <v/>
      </c>
    </row>
    <row r="26" spans="1:37" x14ac:dyDescent="0.25">
      <c r="A26" s="2" t="s">
        <v>54</v>
      </c>
      <c r="B26" s="2" t="s">
        <v>57</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 kvv'!$B$2:$AC$462,MATCH(E$3,'Slutlig allokering kvv'!$B$1:$AJ$1,0),FALSE)/1,0)</f>
        <v>0</v>
      </c>
      <c r="F26">
        <f>IFERROR(VLOOKUP($B26,Kraftvärmeprod!$B$1:$AH$479,MATCH(F$2,Kraftvärmeprod!$B$1:$AG$1,0),FALSE)/1,0)-IFERROR(VLOOKUP($B26,'Slutlig allokering kvv'!$B$2:$AC$462,MATCH(F$3,'Slutlig allokering kvv'!$B$1:$AJ$1,0),FALSE)/1,0)</f>
        <v>0</v>
      </c>
      <c r="G26">
        <f>IFERROR(VLOOKUP($B26,Kraftvärmeprod!$B$1:$AH$479,MATCH(G$2,Kraftvärmeprod!$B$1:$AG$1,0),FALSE)/1,0)-IFERROR(VLOOKUP($B26,'Slutlig allokering kvv'!$B$2:$AC$462,MATCH(G$3,'Slutlig allokering kvv'!$B$1:$AJ$1,0),FALSE)/1,0)</f>
        <v>0</v>
      </c>
      <c r="H26">
        <f>IFERROR(VLOOKUP($B26,Kraftvärmeprod!$B$1:$AH$479,MATCH(H$2,Kraftvärmeprod!$B$1:$AG$1,0),FALSE)/1,0)-IFERROR(VLOOKUP($B26,'Slutlig allokering kvv'!$B$2:$AC$462,MATCH(H$3,'Slutlig allokering kvv'!$B$1:$AJ$1,0),FALSE)/1,0)</f>
        <v>0</v>
      </c>
      <c r="I26">
        <f>IFERROR(VLOOKUP($B26,Kraftvärmeprod!$B$1:$AH$479,MATCH(I$2,Kraftvärmeprod!$B$1:$AG$1,0),FALSE)/1,0)-IFERROR(VLOOKUP($B26,'Slutlig allokering kvv'!$B$2:$AC$462,MATCH(I$3,'Slutlig allokering kvv'!$B$1:$AJ$1,0),FALSE)/1,0)</f>
        <v>0</v>
      </c>
      <c r="J26">
        <f>IFERROR(VLOOKUP($B26,Kraftvärmeprod!$B$1:$AH$479,MATCH(J$2,Kraftvärmeprod!$B$1:$AG$1,0),FALSE)/1,0)-IFERROR(VLOOKUP($B26,'Slutlig allokering kvv'!$B$2:$AC$462,MATCH(J$3,'Slutlig allokering kvv'!$B$1:$AJ$1,0),FALSE)/1,0)</f>
        <v>0</v>
      </c>
      <c r="K26">
        <f>IFERROR(VLOOKUP($B26,Kraftvärmeprod!$B$1:$AH$479,MATCH(K$2,Kraftvärmeprod!$B$1:$AG$1,0),FALSE)/1,0)-IFERROR(VLOOKUP($B26,'Slutlig allokering kvv'!$B$2:$AC$462,MATCH(K$3,'Slutlig allokering kvv'!$B$1:$AJ$1,0),FALSE)/1,0)</f>
        <v>0</v>
      </c>
      <c r="L26">
        <f>IFERROR(VLOOKUP($B26,Kraftvärmeprod!$B$1:$AH$479,MATCH(L$2,Kraftvärmeprod!$B$1:$AG$1,0),FALSE)/1,0)-IFERROR(VLOOKUP($B26,'Slutlig allokering kvv'!$B$2:$AC$462,MATCH(L$3,'Slutlig allokering kvv'!$B$1:$AJ$1,0),FALSE)/1,0)</f>
        <v>0</v>
      </c>
      <c r="M26">
        <f>IFERROR(VLOOKUP($B26,Kraftvärmeprod!$B$1:$AH$479,MATCH(M$2,Kraftvärmeprod!$B$1:$AG$1,0),FALSE)/1,0)-IFERROR(VLOOKUP($B26,'Slutlig allokering kvv'!$B$2:$AC$462,MATCH(M$3,'Slutlig allokering kvv'!$B$1:$AJ$1,0),FALSE)/1,0)</f>
        <v>0</v>
      </c>
      <c r="N26">
        <f>IFERROR(VLOOKUP($B26,Kraftvärmeprod!$B$1:$AH$479,MATCH(N$2,Kraftvärmeprod!$B$1:$AG$1,0),FALSE)/1,0)-IFERROR(VLOOKUP($B26,'Slutlig allokering kvv'!$B$2:$AC$462,MATCH(N$3,'Slutlig allokering kvv'!$B$1:$AJ$1,0),FALSE)/1,0)</f>
        <v>0</v>
      </c>
      <c r="O26">
        <f>IFERROR(VLOOKUP($B26,Kraftvärmeprod!$B$1:$AH$479,MATCH(O$2,Kraftvärmeprod!$B$1:$AG$1,0),FALSE)/1,0)-IFERROR(VLOOKUP($B26,'Slutlig allokering kvv'!$B$2:$AC$462,MATCH(O$3,'Slutlig allokering kvv'!$B$1:$AJ$1,0),FALSE)/1,0)</f>
        <v>0</v>
      </c>
      <c r="P26">
        <f>IFERROR(VLOOKUP($B26,Kraftvärmeprod!$B$1:$AH$479,MATCH(P$2,Kraftvärmeprod!$B$1:$AG$1,0),FALSE)/1,0)-IFERROR(VLOOKUP($B26,'Slutlig allokering kvv'!$B$2:$AC$462,MATCH(P$3,'Slutlig allokering kvv'!$B$1:$AJ$1,0),FALSE)/1,0)</f>
        <v>0</v>
      </c>
      <c r="Q26">
        <f>IFERROR(VLOOKUP($B26,Kraftvärmeprod!$B$1:$AH$479,MATCH(Q$2,Kraftvärmeprod!$B$1:$AG$1,0),FALSE)/1,0)-IFERROR(VLOOKUP($B26,'Slutlig allokering kvv'!$B$2:$AC$462,MATCH(Q$3,'Slutlig allokering kvv'!$B$1:$AJ$1,0),FALSE)/1,0)</f>
        <v>0</v>
      </c>
      <c r="R26">
        <f>IFERROR(VLOOKUP($B26,Kraftvärmeprod!$B$1:$AH$479,MATCH(R$2,Kraftvärmeprod!$B$1:$AG$1,0),FALSE)/1,0)-IFERROR(VLOOKUP($B26,'Slutlig allokering kvv'!$B$2:$AC$462,MATCH(R$3,'Slutlig allokering kvv'!$B$1:$AJ$1,0),FALSE)/1,0)</f>
        <v>0</v>
      </c>
      <c r="S26">
        <f>IFERROR(VLOOKUP($B26,Kraftvärmeprod!$B$1:$AH$479,MATCH(S$2,Kraftvärmeprod!$B$1:$AG$1,0),FALSE)/1,0)-IFERROR(VLOOKUP($B26,'Slutlig allokering kvv'!$B$2:$AC$462,MATCH(S$3,'Slutlig allokering kvv'!$B$1:$AJ$1,0),FALSE)/1,0)</f>
        <v>0</v>
      </c>
      <c r="T26" s="6">
        <f>IFERROR(VLOOKUP($B26,Miljö!$B$1:$S$477,MATCH(T$2,Miljö!$B$1:$X$1,0),FALSE)/1,0)-IFERROR(VLOOKUP($B26,'Slutlig allokering kvv'!$B$2:$AC$462,MATCH(T$3,'Slutlig allokering kvv'!$B$1:$AJ$1,0),FALSE)/1,0)</f>
        <v>0</v>
      </c>
      <c r="U26">
        <f>IFERROR(VLOOKUP($B26,Kraftvärmeprod!$B$1:$AH$479,MATCH(U$2,Kraftvärmeprod!$B$1:$AG$1,0),FALSE)/1,0)-IFERROR(VLOOKUP($B26,'Slutlig allokering kvv'!$B$2:$AC$462,MATCH(U$3,'Slutlig allokering kvv'!$B$1:$AJ$1,0),FALSE)/1,0)</f>
        <v>0</v>
      </c>
      <c r="V26">
        <f>IFERROR(VLOOKUP($B26,Kraftvärmeprod!$B$1:$AH$479,MATCH(V$2,Kraftvärmeprod!$B$1:$AG$1,0),FALSE)/1,0)-IFERROR(VLOOKUP($B26,'Slutlig allokering kvv'!$B$2:$AC$462,MATCH(V$3,'Slutlig allokering kvv'!$B$1:$AJ$1,0),FALSE)/1,0)</f>
        <v>0</v>
      </c>
      <c r="W26">
        <f>IFERROR(VLOOKUP($B26,Kraftvärmeprod!$B$1:$AH$479,MATCH(W$2,Kraftvärmeprod!$B$1:$AG$1,0),FALSE)/1,0)-IFERROR(VLOOKUP($B26,'Slutlig allokering kvv'!$B$2:$AC$462,MATCH(W$3,'Slutlig allokering kvv'!$B$1:$AJ$1,0),FALSE)/1,0)</f>
        <v>0</v>
      </c>
      <c r="X26">
        <f>IFERROR(VLOOKUP($B26,Kraftvärmeprod!$B$1:$AH$479,MATCH(X$2,Kraftvärmeprod!$B$1:$AG$1,0),FALSE)/1,0)-IFERROR(VLOOKUP($B26,'Slutlig allokering kvv'!$B$2:$AC$462,MATCH(X$3,'Slutlig allokering kvv'!$B$1:$AJ$1,0),FALSE)/1,0)</f>
        <v>0</v>
      </c>
      <c r="Y26">
        <f>IFERROR(VLOOKUP($B26,Kraftvärmeprod!$B$1:$AH$479,MATCH(Y$2,Kraftvärmeprod!$B$1:$AG$1,0),FALSE)/1,0)-IFERROR(VLOOKUP($B26,'Slutlig allokering kvv'!$B$2:$AC$462,MATCH(Y$3,'Slutlig allokering kvv'!$B$1:$AJ$1,0),FALSE)/1,0)</f>
        <v>0</v>
      </c>
      <c r="Z26">
        <f>IFERROR(VLOOKUP($B26,Kraftvärmeprod!$B$1:$AH$479,MATCH(Z$2,Kraftvärmeprod!$B$1:$AG$1,0),FALSE)/1,0)-IFERROR(VLOOKUP($B26,'Slutlig allokering kvv'!$B$2:$AC$462,MATCH(Z$3,'Slutlig allokering kvv'!$B$1:$AJ$1,0),FALSE)/1,0)</f>
        <v>0</v>
      </c>
      <c r="AA26">
        <f>IFERROR(VLOOKUP($B26,Kraftvärmeprod!$B$1:$AH$479,MATCH(AA$2,Kraftvärmeprod!$B$1:$AG$1,0),FALSE)/1,0)-IFERROR(VLOOKUP($B26,'Slutlig allokering kvv'!$B$2:$AC$462,MATCH(AA$3,'Slutlig allokering kvv'!$B$1:$AJ$1,0),FALSE)/1,0)</f>
        <v>0</v>
      </c>
      <c r="AE26">
        <f t="shared" si="0"/>
        <v>0</v>
      </c>
      <c r="AG26">
        <f>IFERROR(VLOOKUP(B26,'Slutlig allokering kvv'!$B$2:$AJ$462,MATCH("Summa slutlig allokerad tillförd energi (utan hjälpel och rökgaskondensering):",'Slutlig allokering kvv'!$B$1:$AK$1,0),FALSE)/1,"")</f>
        <v>0</v>
      </c>
      <c r="AI26" s="137" t="str">
        <f>IFERROR(1-VLOOKUP(B26,'Slutlig allokering kvv'!$B$2:$AJ$462,MATCH("Andel av bränsle i kvv som allokerats till värme, exklusive rökgaskondensering och hjälpel",'Slutlig allokering kvv'!$B$1:$AK$1,0),FALSE),"")</f>
        <v/>
      </c>
      <c r="AK26" s="137" t="str">
        <f t="shared" si="1"/>
        <v/>
      </c>
    </row>
    <row r="27" spans="1:37" x14ac:dyDescent="0.25">
      <c r="A27" s="2" t="s">
        <v>54</v>
      </c>
      <c r="B27" s="2" t="s">
        <v>58</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 kvv'!$B$2:$AC$462,MATCH(E$3,'Slutlig allokering kvv'!$B$1:$AJ$1,0),FALSE)/1,0)</f>
        <v>0</v>
      </c>
      <c r="F27">
        <f>IFERROR(VLOOKUP($B27,Kraftvärmeprod!$B$1:$AH$479,MATCH(F$2,Kraftvärmeprod!$B$1:$AG$1,0),FALSE)/1,0)-IFERROR(VLOOKUP($B27,'Slutlig allokering kvv'!$B$2:$AC$462,MATCH(F$3,'Slutlig allokering kvv'!$B$1:$AJ$1,0),FALSE)/1,0)</f>
        <v>0</v>
      </c>
      <c r="G27">
        <f>IFERROR(VLOOKUP($B27,Kraftvärmeprod!$B$1:$AH$479,MATCH(G$2,Kraftvärmeprod!$B$1:$AG$1,0),FALSE)/1,0)-IFERROR(VLOOKUP($B27,'Slutlig allokering kvv'!$B$2:$AC$462,MATCH(G$3,'Slutlig allokering kvv'!$B$1:$AJ$1,0),FALSE)/1,0)</f>
        <v>0</v>
      </c>
      <c r="H27">
        <f>IFERROR(VLOOKUP($B27,Kraftvärmeprod!$B$1:$AH$479,MATCH(H$2,Kraftvärmeprod!$B$1:$AG$1,0),FALSE)/1,0)-IFERROR(VLOOKUP($B27,'Slutlig allokering kvv'!$B$2:$AC$462,MATCH(H$3,'Slutlig allokering kvv'!$B$1:$AJ$1,0),FALSE)/1,0)</f>
        <v>0</v>
      </c>
      <c r="I27">
        <f>IFERROR(VLOOKUP($B27,Kraftvärmeprod!$B$1:$AH$479,MATCH(I$2,Kraftvärmeprod!$B$1:$AG$1,0),FALSE)/1,0)-IFERROR(VLOOKUP($B27,'Slutlig allokering kvv'!$B$2:$AC$462,MATCH(I$3,'Slutlig allokering kvv'!$B$1:$AJ$1,0),FALSE)/1,0)</f>
        <v>0</v>
      </c>
      <c r="J27">
        <f>IFERROR(VLOOKUP($B27,Kraftvärmeprod!$B$1:$AH$479,MATCH(J$2,Kraftvärmeprod!$B$1:$AG$1,0),FALSE)/1,0)-IFERROR(VLOOKUP($B27,'Slutlig allokering kvv'!$B$2:$AC$462,MATCH(J$3,'Slutlig allokering kvv'!$B$1:$AJ$1,0),FALSE)/1,0)</f>
        <v>0</v>
      </c>
      <c r="K27">
        <f>IFERROR(VLOOKUP($B27,Kraftvärmeprod!$B$1:$AH$479,MATCH(K$2,Kraftvärmeprod!$B$1:$AG$1,0),FALSE)/1,0)-IFERROR(VLOOKUP($B27,'Slutlig allokering kvv'!$B$2:$AC$462,MATCH(K$3,'Slutlig allokering kvv'!$B$1:$AJ$1,0),FALSE)/1,0)</f>
        <v>0</v>
      </c>
      <c r="L27">
        <f>IFERROR(VLOOKUP($B27,Kraftvärmeprod!$B$1:$AH$479,MATCH(L$2,Kraftvärmeprod!$B$1:$AG$1,0),FALSE)/1,0)-IFERROR(VLOOKUP($B27,'Slutlig allokering kvv'!$B$2:$AC$462,MATCH(L$3,'Slutlig allokering kvv'!$B$1:$AJ$1,0),FALSE)/1,0)</f>
        <v>0</v>
      </c>
      <c r="M27">
        <f>IFERROR(VLOOKUP($B27,Kraftvärmeprod!$B$1:$AH$479,MATCH(M$2,Kraftvärmeprod!$B$1:$AG$1,0),FALSE)/1,0)-IFERROR(VLOOKUP($B27,'Slutlig allokering kvv'!$B$2:$AC$462,MATCH(M$3,'Slutlig allokering kvv'!$B$1:$AJ$1,0),FALSE)/1,0)</f>
        <v>0</v>
      </c>
      <c r="N27">
        <f>IFERROR(VLOOKUP($B27,Kraftvärmeprod!$B$1:$AH$479,MATCH(N$2,Kraftvärmeprod!$B$1:$AG$1,0),FALSE)/1,0)-IFERROR(VLOOKUP($B27,'Slutlig allokering kvv'!$B$2:$AC$462,MATCH(N$3,'Slutlig allokering kvv'!$B$1:$AJ$1,0),FALSE)/1,0)</f>
        <v>0</v>
      </c>
      <c r="O27">
        <f>IFERROR(VLOOKUP($B27,Kraftvärmeprod!$B$1:$AH$479,MATCH(O$2,Kraftvärmeprod!$B$1:$AG$1,0),FALSE)/1,0)-IFERROR(VLOOKUP($B27,'Slutlig allokering kvv'!$B$2:$AC$462,MATCH(O$3,'Slutlig allokering kvv'!$B$1:$AJ$1,0),FALSE)/1,0)</f>
        <v>0</v>
      </c>
      <c r="P27">
        <f>IFERROR(VLOOKUP($B27,Kraftvärmeprod!$B$1:$AH$479,MATCH(P$2,Kraftvärmeprod!$B$1:$AG$1,0),FALSE)/1,0)-IFERROR(VLOOKUP($B27,'Slutlig allokering kvv'!$B$2:$AC$462,MATCH(P$3,'Slutlig allokering kvv'!$B$1:$AJ$1,0),FALSE)/1,0)</f>
        <v>0</v>
      </c>
      <c r="Q27">
        <f>IFERROR(VLOOKUP($B27,Kraftvärmeprod!$B$1:$AH$479,MATCH(Q$2,Kraftvärmeprod!$B$1:$AG$1,0),FALSE)/1,0)-IFERROR(VLOOKUP($B27,'Slutlig allokering kvv'!$B$2:$AC$462,MATCH(Q$3,'Slutlig allokering kvv'!$B$1:$AJ$1,0),FALSE)/1,0)</f>
        <v>0</v>
      </c>
      <c r="R27">
        <f>IFERROR(VLOOKUP($B27,Kraftvärmeprod!$B$1:$AH$479,MATCH(R$2,Kraftvärmeprod!$B$1:$AG$1,0),FALSE)/1,0)-IFERROR(VLOOKUP($B27,'Slutlig allokering kvv'!$B$2:$AC$462,MATCH(R$3,'Slutlig allokering kvv'!$B$1:$AJ$1,0),FALSE)/1,0)</f>
        <v>0</v>
      </c>
      <c r="S27">
        <f>IFERROR(VLOOKUP($B27,Kraftvärmeprod!$B$1:$AH$479,MATCH(S$2,Kraftvärmeprod!$B$1:$AG$1,0),FALSE)/1,0)-IFERROR(VLOOKUP($B27,'Slutlig allokering kvv'!$B$2:$AC$462,MATCH(S$3,'Slutlig allokering kvv'!$B$1:$AJ$1,0),FALSE)/1,0)</f>
        <v>0</v>
      </c>
      <c r="T27" s="6">
        <f>IFERROR(VLOOKUP($B27,Miljö!$B$1:$S$477,MATCH(T$2,Miljö!$B$1:$X$1,0),FALSE)/1,0)-IFERROR(VLOOKUP($B27,'Slutlig allokering kvv'!$B$2:$AC$462,MATCH(T$3,'Slutlig allokering kvv'!$B$1:$AJ$1,0),FALSE)/1,0)</f>
        <v>0</v>
      </c>
      <c r="U27">
        <f>IFERROR(VLOOKUP($B27,Kraftvärmeprod!$B$1:$AH$479,MATCH(U$2,Kraftvärmeprod!$B$1:$AG$1,0),FALSE)/1,0)-IFERROR(VLOOKUP($B27,'Slutlig allokering kvv'!$B$2:$AC$462,MATCH(U$3,'Slutlig allokering kvv'!$B$1:$AJ$1,0),FALSE)/1,0)</f>
        <v>0</v>
      </c>
      <c r="V27">
        <f>IFERROR(VLOOKUP($B27,Kraftvärmeprod!$B$1:$AH$479,MATCH(V$2,Kraftvärmeprod!$B$1:$AG$1,0),FALSE)/1,0)-IFERROR(VLOOKUP($B27,'Slutlig allokering kvv'!$B$2:$AC$462,MATCH(V$3,'Slutlig allokering kvv'!$B$1:$AJ$1,0),FALSE)/1,0)</f>
        <v>0</v>
      </c>
      <c r="W27">
        <f>IFERROR(VLOOKUP($B27,Kraftvärmeprod!$B$1:$AH$479,MATCH(W$2,Kraftvärmeprod!$B$1:$AG$1,0),FALSE)/1,0)-IFERROR(VLOOKUP($B27,'Slutlig allokering kvv'!$B$2:$AC$462,MATCH(W$3,'Slutlig allokering kvv'!$B$1:$AJ$1,0),FALSE)/1,0)</f>
        <v>0</v>
      </c>
      <c r="X27">
        <f>IFERROR(VLOOKUP($B27,Kraftvärmeprod!$B$1:$AH$479,MATCH(X$2,Kraftvärmeprod!$B$1:$AG$1,0),FALSE)/1,0)-IFERROR(VLOOKUP($B27,'Slutlig allokering kvv'!$B$2:$AC$462,MATCH(X$3,'Slutlig allokering kvv'!$B$1:$AJ$1,0),FALSE)/1,0)</f>
        <v>0</v>
      </c>
      <c r="Y27">
        <f>IFERROR(VLOOKUP($B27,Kraftvärmeprod!$B$1:$AH$479,MATCH(Y$2,Kraftvärmeprod!$B$1:$AG$1,0),FALSE)/1,0)-IFERROR(VLOOKUP($B27,'Slutlig allokering kvv'!$B$2:$AC$462,MATCH(Y$3,'Slutlig allokering kvv'!$B$1:$AJ$1,0),FALSE)/1,0)</f>
        <v>0</v>
      </c>
      <c r="Z27">
        <f>IFERROR(VLOOKUP($B27,Kraftvärmeprod!$B$1:$AH$479,MATCH(Z$2,Kraftvärmeprod!$B$1:$AG$1,0),FALSE)/1,0)-IFERROR(VLOOKUP($B27,'Slutlig allokering kvv'!$B$2:$AC$462,MATCH(Z$3,'Slutlig allokering kvv'!$B$1:$AJ$1,0),FALSE)/1,0)</f>
        <v>0</v>
      </c>
      <c r="AA27">
        <f>IFERROR(VLOOKUP($B27,Kraftvärmeprod!$B$1:$AH$479,MATCH(AA$2,Kraftvärmeprod!$B$1:$AG$1,0),FALSE)/1,0)-IFERROR(VLOOKUP($B27,'Slutlig allokering kvv'!$B$2:$AC$462,MATCH(AA$3,'Slutlig allokering kvv'!$B$1:$AJ$1,0),FALSE)/1,0)</f>
        <v>0</v>
      </c>
      <c r="AE27">
        <f t="shared" si="0"/>
        <v>0</v>
      </c>
      <c r="AG27">
        <f>IFERROR(VLOOKUP(B27,'Slutlig allokering kvv'!$B$2:$AJ$462,MATCH("Summa slutlig allokerad tillförd energi (utan hjälpel och rökgaskondensering):",'Slutlig allokering kvv'!$B$1:$AK$1,0),FALSE)/1,"")</f>
        <v>0</v>
      </c>
      <c r="AI27" s="137" t="str">
        <f>IFERROR(1-VLOOKUP(B27,'Slutlig allokering kvv'!$B$2:$AJ$462,MATCH("Andel av bränsle i kvv som allokerats till värme, exklusive rökgaskondensering och hjälpel",'Slutlig allokering kvv'!$B$1:$AK$1,0),FALSE),"")</f>
        <v/>
      </c>
      <c r="AK27" s="137" t="str">
        <f t="shared" si="1"/>
        <v/>
      </c>
    </row>
    <row r="28" spans="1:37" x14ac:dyDescent="0.25">
      <c r="A28" s="2" t="s">
        <v>54</v>
      </c>
      <c r="B28" s="2" t="s">
        <v>59</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 kvv'!$B$2:$AC$462,MATCH(E$3,'Slutlig allokering kvv'!$B$1:$AJ$1,0),FALSE)/1,0)</f>
        <v>0</v>
      </c>
      <c r="F28">
        <f>IFERROR(VLOOKUP($B28,Kraftvärmeprod!$B$1:$AH$479,MATCH(F$2,Kraftvärmeprod!$B$1:$AG$1,0),FALSE)/1,0)-IFERROR(VLOOKUP($B28,'Slutlig allokering kvv'!$B$2:$AC$462,MATCH(F$3,'Slutlig allokering kvv'!$B$1:$AJ$1,0),FALSE)/1,0)</f>
        <v>0</v>
      </c>
      <c r="G28">
        <f>IFERROR(VLOOKUP($B28,Kraftvärmeprod!$B$1:$AH$479,MATCH(G$2,Kraftvärmeprod!$B$1:$AG$1,0),FALSE)/1,0)-IFERROR(VLOOKUP($B28,'Slutlig allokering kvv'!$B$2:$AC$462,MATCH(G$3,'Slutlig allokering kvv'!$B$1:$AJ$1,0),FALSE)/1,0)</f>
        <v>0</v>
      </c>
      <c r="H28">
        <f>IFERROR(VLOOKUP($B28,Kraftvärmeprod!$B$1:$AH$479,MATCH(H$2,Kraftvärmeprod!$B$1:$AG$1,0),FALSE)/1,0)-IFERROR(VLOOKUP($B28,'Slutlig allokering kvv'!$B$2:$AC$462,MATCH(H$3,'Slutlig allokering kvv'!$B$1:$AJ$1,0),FALSE)/1,0)</f>
        <v>0</v>
      </c>
      <c r="I28">
        <f>IFERROR(VLOOKUP($B28,Kraftvärmeprod!$B$1:$AH$479,MATCH(I$2,Kraftvärmeprod!$B$1:$AG$1,0),FALSE)/1,0)-IFERROR(VLOOKUP($B28,'Slutlig allokering kvv'!$B$2:$AC$462,MATCH(I$3,'Slutlig allokering kvv'!$B$1:$AJ$1,0),FALSE)/1,0)</f>
        <v>0</v>
      </c>
      <c r="J28">
        <f>IFERROR(VLOOKUP($B28,Kraftvärmeprod!$B$1:$AH$479,MATCH(J$2,Kraftvärmeprod!$B$1:$AG$1,0),FALSE)/1,0)-IFERROR(VLOOKUP($B28,'Slutlig allokering kvv'!$B$2:$AC$462,MATCH(J$3,'Slutlig allokering kvv'!$B$1:$AJ$1,0),FALSE)/1,0)</f>
        <v>0</v>
      </c>
      <c r="K28">
        <f>IFERROR(VLOOKUP($B28,Kraftvärmeprod!$B$1:$AH$479,MATCH(K$2,Kraftvärmeprod!$B$1:$AG$1,0),FALSE)/1,0)-IFERROR(VLOOKUP($B28,'Slutlig allokering kvv'!$B$2:$AC$462,MATCH(K$3,'Slutlig allokering kvv'!$B$1:$AJ$1,0),FALSE)/1,0)</f>
        <v>0</v>
      </c>
      <c r="L28">
        <f>IFERROR(VLOOKUP($B28,Kraftvärmeprod!$B$1:$AH$479,MATCH(L$2,Kraftvärmeprod!$B$1:$AG$1,0),FALSE)/1,0)-IFERROR(VLOOKUP($B28,'Slutlig allokering kvv'!$B$2:$AC$462,MATCH(L$3,'Slutlig allokering kvv'!$B$1:$AJ$1,0),FALSE)/1,0)</f>
        <v>0</v>
      </c>
      <c r="M28">
        <f>IFERROR(VLOOKUP($B28,Kraftvärmeprod!$B$1:$AH$479,MATCH(M$2,Kraftvärmeprod!$B$1:$AG$1,0),FALSE)/1,0)-IFERROR(VLOOKUP($B28,'Slutlig allokering kvv'!$B$2:$AC$462,MATCH(M$3,'Slutlig allokering kvv'!$B$1:$AJ$1,0),FALSE)/1,0)</f>
        <v>0</v>
      </c>
      <c r="N28">
        <f>IFERROR(VLOOKUP($B28,Kraftvärmeprod!$B$1:$AH$479,MATCH(N$2,Kraftvärmeprod!$B$1:$AG$1,0),FALSE)/1,0)-IFERROR(VLOOKUP($B28,'Slutlig allokering kvv'!$B$2:$AC$462,MATCH(N$3,'Slutlig allokering kvv'!$B$1:$AJ$1,0),FALSE)/1,0)</f>
        <v>0</v>
      </c>
      <c r="O28">
        <f>IFERROR(VLOOKUP($B28,Kraftvärmeprod!$B$1:$AH$479,MATCH(O$2,Kraftvärmeprod!$B$1:$AG$1,0),FALSE)/1,0)-IFERROR(VLOOKUP($B28,'Slutlig allokering kvv'!$B$2:$AC$462,MATCH(O$3,'Slutlig allokering kvv'!$B$1:$AJ$1,0),FALSE)/1,0)</f>
        <v>0</v>
      </c>
      <c r="P28">
        <f>IFERROR(VLOOKUP($B28,Kraftvärmeprod!$B$1:$AH$479,MATCH(P$2,Kraftvärmeprod!$B$1:$AG$1,0),FALSE)/1,0)-IFERROR(VLOOKUP($B28,'Slutlig allokering kvv'!$B$2:$AC$462,MATCH(P$3,'Slutlig allokering kvv'!$B$1:$AJ$1,0),FALSE)/1,0)</f>
        <v>0</v>
      </c>
      <c r="Q28">
        <f>IFERROR(VLOOKUP($B28,Kraftvärmeprod!$B$1:$AH$479,MATCH(Q$2,Kraftvärmeprod!$B$1:$AG$1,0),FALSE)/1,0)-IFERROR(VLOOKUP($B28,'Slutlig allokering kvv'!$B$2:$AC$462,MATCH(Q$3,'Slutlig allokering kvv'!$B$1:$AJ$1,0),FALSE)/1,0)</f>
        <v>0</v>
      </c>
      <c r="R28">
        <f>IFERROR(VLOOKUP($B28,Kraftvärmeprod!$B$1:$AH$479,MATCH(R$2,Kraftvärmeprod!$B$1:$AG$1,0),FALSE)/1,0)-IFERROR(VLOOKUP($B28,'Slutlig allokering kvv'!$B$2:$AC$462,MATCH(R$3,'Slutlig allokering kvv'!$B$1:$AJ$1,0),FALSE)/1,0)</f>
        <v>0</v>
      </c>
      <c r="S28">
        <f>IFERROR(VLOOKUP($B28,Kraftvärmeprod!$B$1:$AH$479,MATCH(S$2,Kraftvärmeprod!$B$1:$AG$1,0),FALSE)/1,0)-IFERROR(VLOOKUP($B28,'Slutlig allokering kvv'!$B$2:$AC$462,MATCH(S$3,'Slutlig allokering kvv'!$B$1:$AJ$1,0),FALSE)/1,0)</f>
        <v>0</v>
      </c>
      <c r="T28" s="6">
        <f>IFERROR(VLOOKUP($B28,Miljö!$B$1:$S$477,MATCH(T$2,Miljö!$B$1:$X$1,0),FALSE)/1,0)-IFERROR(VLOOKUP($B28,'Slutlig allokering kvv'!$B$2:$AC$462,MATCH(T$3,'Slutlig allokering kvv'!$B$1:$AJ$1,0),FALSE)/1,0)</f>
        <v>0</v>
      </c>
      <c r="U28">
        <f>IFERROR(VLOOKUP($B28,Kraftvärmeprod!$B$1:$AH$479,MATCH(U$2,Kraftvärmeprod!$B$1:$AG$1,0),FALSE)/1,0)-IFERROR(VLOOKUP($B28,'Slutlig allokering kvv'!$B$2:$AC$462,MATCH(U$3,'Slutlig allokering kvv'!$B$1:$AJ$1,0),FALSE)/1,0)</f>
        <v>0</v>
      </c>
      <c r="V28">
        <f>IFERROR(VLOOKUP($B28,Kraftvärmeprod!$B$1:$AH$479,MATCH(V$2,Kraftvärmeprod!$B$1:$AG$1,0),FALSE)/1,0)-IFERROR(VLOOKUP($B28,'Slutlig allokering kvv'!$B$2:$AC$462,MATCH(V$3,'Slutlig allokering kvv'!$B$1:$AJ$1,0),FALSE)/1,0)</f>
        <v>0</v>
      </c>
      <c r="W28">
        <f>IFERROR(VLOOKUP($B28,Kraftvärmeprod!$B$1:$AH$479,MATCH(W$2,Kraftvärmeprod!$B$1:$AG$1,0),FALSE)/1,0)-IFERROR(VLOOKUP($B28,'Slutlig allokering kvv'!$B$2:$AC$462,MATCH(W$3,'Slutlig allokering kvv'!$B$1:$AJ$1,0),FALSE)/1,0)</f>
        <v>0</v>
      </c>
      <c r="X28">
        <f>IFERROR(VLOOKUP($B28,Kraftvärmeprod!$B$1:$AH$479,MATCH(X$2,Kraftvärmeprod!$B$1:$AG$1,0),FALSE)/1,0)-IFERROR(VLOOKUP($B28,'Slutlig allokering kvv'!$B$2:$AC$462,MATCH(X$3,'Slutlig allokering kvv'!$B$1:$AJ$1,0),FALSE)/1,0)</f>
        <v>0</v>
      </c>
      <c r="Y28">
        <f>IFERROR(VLOOKUP($B28,Kraftvärmeprod!$B$1:$AH$479,MATCH(Y$2,Kraftvärmeprod!$B$1:$AG$1,0),FALSE)/1,0)-IFERROR(VLOOKUP($B28,'Slutlig allokering kvv'!$B$2:$AC$462,MATCH(Y$3,'Slutlig allokering kvv'!$B$1:$AJ$1,0),FALSE)/1,0)</f>
        <v>0</v>
      </c>
      <c r="Z28">
        <f>IFERROR(VLOOKUP($B28,Kraftvärmeprod!$B$1:$AH$479,MATCH(Z$2,Kraftvärmeprod!$B$1:$AG$1,0),FALSE)/1,0)-IFERROR(VLOOKUP($B28,'Slutlig allokering kvv'!$B$2:$AC$462,MATCH(Z$3,'Slutlig allokering kvv'!$B$1:$AJ$1,0),FALSE)/1,0)</f>
        <v>0</v>
      </c>
      <c r="AA28">
        <f>IFERROR(VLOOKUP($B28,Kraftvärmeprod!$B$1:$AH$479,MATCH(AA$2,Kraftvärmeprod!$B$1:$AG$1,0),FALSE)/1,0)-IFERROR(VLOOKUP($B28,'Slutlig allokering kvv'!$B$2:$AC$462,MATCH(AA$3,'Slutlig allokering kvv'!$B$1:$AJ$1,0),FALSE)/1,0)</f>
        <v>0</v>
      </c>
      <c r="AE28">
        <f t="shared" si="0"/>
        <v>0</v>
      </c>
      <c r="AG28">
        <f>IFERROR(VLOOKUP(B28,'Slutlig allokering kvv'!$B$2:$AJ$462,MATCH("Summa slutlig allokerad tillförd energi (utan hjälpel och rökgaskondensering):",'Slutlig allokering kvv'!$B$1:$AK$1,0),FALSE)/1,"")</f>
        <v>0</v>
      </c>
      <c r="AI28" s="137" t="str">
        <f>IFERROR(1-VLOOKUP(B28,'Slutlig allokering kvv'!$B$2:$AJ$462,MATCH("Andel av bränsle i kvv som allokerats till värme, exklusive rökgaskondensering och hjälpel",'Slutlig allokering kvv'!$B$1:$AK$1,0),FALSE),"")</f>
        <v/>
      </c>
      <c r="AK28" s="137" t="str">
        <f t="shared" si="1"/>
        <v/>
      </c>
    </row>
    <row r="29" spans="1:37" x14ac:dyDescent="0.25">
      <c r="A29" s="2" t="s">
        <v>54</v>
      </c>
      <c r="B29" s="2" t="s">
        <v>60</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 kvv'!$B$2:$AC$462,MATCH(E$3,'Slutlig allokering kvv'!$B$1:$AJ$1,0),FALSE)/1,0)</f>
        <v>0</v>
      </c>
      <c r="F29">
        <f>IFERROR(VLOOKUP($B29,Kraftvärmeprod!$B$1:$AH$479,MATCH(F$2,Kraftvärmeprod!$B$1:$AG$1,0),FALSE)/1,0)-IFERROR(VLOOKUP($B29,'Slutlig allokering kvv'!$B$2:$AC$462,MATCH(F$3,'Slutlig allokering kvv'!$B$1:$AJ$1,0),FALSE)/1,0)</f>
        <v>0</v>
      </c>
      <c r="G29">
        <f>IFERROR(VLOOKUP($B29,Kraftvärmeprod!$B$1:$AH$479,MATCH(G$2,Kraftvärmeprod!$B$1:$AG$1,0),FALSE)/1,0)-IFERROR(VLOOKUP($B29,'Slutlig allokering kvv'!$B$2:$AC$462,MATCH(G$3,'Slutlig allokering kvv'!$B$1:$AJ$1,0),FALSE)/1,0)</f>
        <v>0</v>
      </c>
      <c r="H29">
        <f>IFERROR(VLOOKUP($B29,Kraftvärmeprod!$B$1:$AH$479,MATCH(H$2,Kraftvärmeprod!$B$1:$AG$1,0),FALSE)/1,0)-IFERROR(VLOOKUP($B29,'Slutlig allokering kvv'!$B$2:$AC$462,MATCH(H$3,'Slutlig allokering kvv'!$B$1:$AJ$1,0),FALSE)/1,0)</f>
        <v>0</v>
      </c>
      <c r="I29">
        <f>IFERROR(VLOOKUP($B29,Kraftvärmeprod!$B$1:$AH$479,MATCH(I$2,Kraftvärmeprod!$B$1:$AG$1,0),FALSE)/1,0)-IFERROR(VLOOKUP($B29,'Slutlig allokering kvv'!$B$2:$AC$462,MATCH(I$3,'Slutlig allokering kvv'!$B$1:$AJ$1,0),FALSE)/1,0)</f>
        <v>0</v>
      </c>
      <c r="J29">
        <f>IFERROR(VLOOKUP($B29,Kraftvärmeprod!$B$1:$AH$479,MATCH(J$2,Kraftvärmeprod!$B$1:$AG$1,0),FALSE)/1,0)-IFERROR(VLOOKUP($B29,'Slutlig allokering kvv'!$B$2:$AC$462,MATCH(J$3,'Slutlig allokering kvv'!$B$1:$AJ$1,0),FALSE)/1,0)</f>
        <v>0</v>
      </c>
      <c r="K29">
        <f>IFERROR(VLOOKUP($B29,Kraftvärmeprod!$B$1:$AH$479,MATCH(K$2,Kraftvärmeprod!$B$1:$AG$1,0),FALSE)/1,0)-IFERROR(VLOOKUP($B29,'Slutlig allokering kvv'!$B$2:$AC$462,MATCH(K$3,'Slutlig allokering kvv'!$B$1:$AJ$1,0),FALSE)/1,0)</f>
        <v>0</v>
      </c>
      <c r="L29">
        <f>IFERROR(VLOOKUP($B29,Kraftvärmeprod!$B$1:$AH$479,MATCH(L$2,Kraftvärmeprod!$B$1:$AG$1,0),FALSE)/1,0)-IFERROR(VLOOKUP($B29,'Slutlig allokering kvv'!$B$2:$AC$462,MATCH(L$3,'Slutlig allokering kvv'!$B$1:$AJ$1,0),FALSE)/1,0)</f>
        <v>0</v>
      </c>
      <c r="M29">
        <f>IFERROR(VLOOKUP($B29,Kraftvärmeprod!$B$1:$AH$479,MATCH(M$2,Kraftvärmeprod!$B$1:$AG$1,0),FALSE)/1,0)-IFERROR(VLOOKUP($B29,'Slutlig allokering kvv'!$B$2:$AC$462,MATCH(M$3,'Slutlig allokering kvv'!$B$1:$AJ$1,0),FALSE)/1,0)</f>
        <v>0</v>
      </c>
      <c r="N29">
        <f>IFERROR(VLOOKUP($B29,Kraftvärmeprod!$B$1:$AH$479,MATCH(N$2,Kraftvärmeprod!$B$1:$AG$1,0),FALSE)/1,0)-IFERROR(VLOOKUP($B29,'Slutlig allokering kvv'!$B$2:$AC$462,MATCH(N$3,'Slutlig allokering kvv'!$B$1:$AJ$1,0),FALSE)/1,0)</f>
        <v>0</v>
      </c>
      <c r="O29">
        <f>IFERROR(VLOOKUP($B29,Kraftvärmeprod!$B$1:$AH$479,MATCH(O$2,Kraftvärmeprod!$B$1:$AG$1,0),FALSE)/1,0)-IFERROR(VLOOKUP($B29,'Slutlig allokering kvv'!$B$2:$AC$462,MATCH(O$3,'Slutlig allokering kvv'!$B$1:$AJ$1,0),FALSE)/1,0)</f>
        <v>0</v>
      </c>
      <c r="P29">
        <f>IFERROR(VLOOKUP($B29,Kraftvärmeprod!$B$1:$AH$479,MATCH(P$2,Kraftvärmeprod!$B$1:$AG$1,0),FALSE)/1,0)-IFERROR(VLOOKUP($B29,'Slutlig allokering kvv'!$B$2:$AC$462,MATCH(P$3,'Slutlig allokering kvv'!$B$1:$AJ$1,0),FALSE)/1,0)</f>
        <v>0</v>
      </c>
      <c r="Q29">
        <f>IFERROR(VLOOKUP($B29,Kraftvärmeprod!$B$1:$AH$479,MATCH(Q$2,Kraftvärmeprod!$B$1:$AG$1,0),FALSE)/1,0)-IFERROR(VLOOKUP($B29,'Slutlig allokering kvv'!$B$2:$AC$462,MATCH(Q$3,'Slutlig allokering kvv'!$B$1:$AJ$1,0),FALSE)/1,0)</f>
        <v>0</v>
      </c>
      <c r="R29">
        <f>IFERROR(VLOOKUP($B29,Kraftvärmeprod!$B$1:$AH$479,MATCH(R$2,Kraftvärmeprod!$B$1:$AG$1,0),FALSE)/1,0)-IFERROR(VLOOKUP($B29,'Slutlig allokering kvv'!$B$2:$AC$462,MATCH(R$3,'Slutlig allokering kvv'!$B$1:$AJ$1,0),FALSE)/1,0)</f>
        <v>0</v>
      </c>
      <c r="S29">
        <f>IFERROR(VLOOKUP($B29,Kraftvärmeprod!$B$1:$AH$479,MATCH(S$2,Kraftvärmeprod!$B$1:$AG$1,0),FALSE)/1,0)-IFERROR(VLOOKUP($B29,'Slutlig allokering kvv'!$B$2:$AC$462,MATCH(S$3,'Slutlig allokering kvv'!$B$1:$AJ$1,0),FALSE)/1,0)</f>
        <v>0</v>
      </c>
      <c r="T29" s="6">
        <f>IFERROR(VLOOKUP($B29,Miljö!$B$1:$S$477,MATCH(T$2,Miljö!$B$1:$X$1,0),FALSE)/1,0)-IFERROR(VLOOKUP($B29,'Slutlig allokering kvv'!$B$2:$AC$462,MATCH(T$3,'Slutlig allokering kvv'!$B$1:$AJ$1,0),FALSE)/1,0)</f>
        <v>0</v>
      </c>
      <c r="U29">
        <f>IFERROR(VLOOKUP($B29,Kraftvärmeprod!$B$1:$AH$479,MATCH(U$2,Kraftvärmeprod!$B$1:$AG$1,0),FALSE)/1,0)-IFERROR(VLOOKUP($B29,'Slutlig allokering kvv'!$B$2:$AC$462,MATCH(U$3,'Slutlig allokering kvv'!$B$1:$AJ$1,0),FALSE)/1,0)</f>
        <v>0</v>
      </c>
      <c r="V29">
        <f>IFERROR(VLOOKUP($B29,Kraftvärmeprod!$B$1:$AH$479,MATCH(V$2,Kraftvärmeprod!$B$1:$AG$1,0),FALSE)/1,0)-IFERROR(VLOOKUP($B29,'Slutlig allokering kvv'!$B$2:$AC$462,MATCH(V$3,'Slutlig allokering kvv'!$B$1:$AJ$1,0),FALSE)/1,0)</f>
        <v>0</v>
      </c>
      <c r="W29">
        <f>IFERROR(VLOOKUP($B29,Kraftvärmeprod!$B$1:$AH$479,MATCH(W$2,Kraftvärmeprod!$B$1:$AG$1,0),FALSE)/1,0)-IFERROR(VLOOKUP($B29,'Slutlig allokering kvv'!$B$2:$AC$462,MATCH(W$3,'Slutlig allokering kvv'!$B$1:$AJ$1,0),FALSE)/1,0)</f>
        <v>0</v>
      </c>
      <c r="X29">
        <f>IFERROR(VLOOKUP($B29,Kraftvärmeprod!$B$1:$AH$479,MATCH(X$2,Kraftvärmeprod!$B$1:$AG$1,0),FALSE)/1,0)-IFERROR(VLOOKUP($B29,'Slutlig allokering kvv'!$B$2:$AC$462,MATCH(X$3,'Slutlig allokering kvv'!$B$1:$AJ$1,0),FALSE)/1,0)</f>
        <v>0</v>
      </c>
      <c r="Y29">
        <f>IFERROR(VLOOKUP($B29,Kraftvärmeprod!$B$1:$AH$479,MATCH(Y$2,Kraftvärmeprod!$B$1:$AG$1,0),FALSE)/1,0)-IFERROR(VLOOKUP($B29,'Slutlig allokering kvv'!$B$2:$AC$462,MATCH(Y$3,'Slutlig allokering kvv'!$B$1:$AJ$1,0),FALSE)/1,0)</f>
        <v>0</v>
      </c>
      <c r="Z29">
        <f>IFERROR(VLOOKUP($B29,Kraftvärmeprod!$B$1:$AH$479,MATCH(Z$2,Kraftvärmeprod!$B$1:$AG$1,0),FALSE)/1,0)-IFERROR(VLOOKUP($B29,'Slutlig allokering kvv'!$B$2:$AC$462,MATCH(Z$3,'Slutlig allokering kvv'!$B$1:$AJ$1,0),FALSE)/1,0)</f>
        <v>0</v>
      </c>
      <c r="AA29">
        <f>IFERROR(VLOOKUP($B29,Kraftvärmeprod!$B$1:$AH$479,MATCH(AA$2,Kraftvärmeprod!$B$1:$AG$1,0),FALSE)/1,0)-IFERROR(VLOOKUP($B29,'Slutlig allokering kvv'!$B$2:$AC$462,MATCH(AA$3,'Slutlig allokering kvv'!$B$1:$AJ$1,0),FALSE)/1,0)</f>
        <v>0</v>
      </c>
      <c r="AE29">
        <f t="shared" si="0"/>
        <v>0</v>
      </c>
      <c r="AG29">
        <f>IFERROR(VLOOKUP(B29,'Slutlig allokering kvv'!$B$2:$AJ$462,MATCH("Summa slutlig allokerad tillförd energi (utan hjälpel och rökgaskondensering):",'Slutlig allokering kvv'!$B$1:$AK$1,0),FALSE)/1,"")</f>
        <v>0</v>
      </c>
      <c r="AI29" s="137" t="str">
        <f>IFERROR(1-VLOOKUP(B29,'Slutlig allokering kvv'!$B$2:$AJ$462,MATCH("Andel av bränsle i kvv som allokerats till värme, exklusive rökgaskondensering och hjälpel",'Slutlig allokering kvv'!$B$1:$AK$1,0),FALSE),"")</f>
        <v/>
      </c>
      <c r="AK29" s="137" t="str">
        <f t="shared" si="1"/>
        <v/>
      </c>
    </row>
    <row r="30" spans="1:37" x14ac:dyDescent="0.25">
      <c r="A30" s="2" t="s">
        <v>54</v>
      </c>
      <c r="B30" s="2" t="s">
        <v>61</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 kvv'!$B$2:$AC$462,MATCH(E$3,'Slutlig allokering kvv'!$B$1:$AJ$1,0),FALSE)/1,0)</f>
        <v>0</v>
      </c>
      <c r="F30">
        <f>IFERROR(VLOOKUP($B30,Kraftvärmeprod!$B$1:$AH$479,MATCH(F$2,Kraftvärmeprod!$B$1:$AG$1,0),FALSE)/1,0)-IFERROR(VLOOKUP($B30,'Slutlig allokering kvv'!$B$2:$AC$462,MATCH(F$3,'Slutlig allokering kvv'!$B$1:$AJ$1,0),FALSE)/1,0)</f>
        <v>0</v>
      </c>
      <c r="G30">
        <f>IFERROR(VLOOKUP($B30,Kraftvärmeprod!$B$1:$AH$479,MATCH(G$2,Kraftvärmeprod!$B$1:$AG$1,0),FALSE)/1,0)-IFERROR(VLOOKUP($B30,'Slutlig allokering kvv'!$B$2:$AC$462,MATCH(G$3,'Slutlig allokering kvv'!$B$1:$AJ$1,0),FALSE)/1,0)</f>
        <v>0</v>
      </c>
      <c r="H30">
        <f>IFERROR(VLOOKUP($B30,Kraftvärmeprod!$B$1:$AH$479,MATCH(H$2,Kraftvärmeprod!$B$1:$AG$1,0),FALSE)/1,0)-IFERROR(VLOOKUP($B30,'Slutlig allokering kvv'!$B$2:$AC$462,MATCH(H$3,'Slutlig allokering kvv'!$B$1:$AJ$1,0),FALSE)/1,0)</f>
        <v>0</v>
      </c>
      <c r="I30">
        <f>IFERROR(VLOOKUP($B30,Kraftvärmeprod!$B$1:$AH$479,MATCH(I$2,Kraftvärmeprod!$B$1:$AG$1,0),FALSE)/1,0)-IFERROR(VLOOKUP($B30,'Slutlig allokering kvv'!$B$2:$AC$462,MATCH(I$3,'Slutlig allokering kvv'!$B$1:$AJ$1,0),FALSE)/1,0)</f>
        <v>0</v>
      </c>
      <c r="J30">
        <f>IFERROR(VLOOKUP($B30,Kraftvärmeprod!$B$1:$AH$479,MATCH(J$2,Kraftvärmeprod!$B$1:$AG$1,0),FALSE)/1,0)-IFERROR(VLOOKUP($B30,'Slutlig allokering kvv'!$B$2:$AC$462,MATCH(J$3,'Slutlig allokering kvv'!$B$1:$AJ$1,0),FALSE)/1,0)</f>
        <v>0</v>
      </c>
      <c r="K30">
        <f>IFERROR(VLOOKUP($B30,Kraftvärmeprod!$B$1:$AH$479,MATCH(K$2,Kraftvärmeprod!$B$1:$AG$1,0),FALSE)/1,0)-IFERROR(VLOOKUP($B30,'Slutlig allokering kvv'!$B$2:$AC$462,MATCH(K$3,'Slutlig allokering kvv'!$B$1:$AJ$1,0),FALSE)/1,0)</f>
        <v>0</v>
      </c>
      <c r="L30">
        <f>IFERROR(VLOOKUP($B30,Kraftvärmeprod!$B$1:$AH$479,MATCH(L$2,Kraftvärmeprod!$B$1:$AG$1,0),FALSE)/1,0)-IFERROR(VLOOKUP($B30,'Slutlig allokering kvv'!$B$2:$AC$462,MATCH(L$3,'Slutlig allokering kvv'!$B$1:$AJ$1,0),FALSE)/1,0)</f>
        <v>0</v>
      </c>
      <c r="M30">
        <f>IFERROR(VLOOKUP($B30,Kraftvärmeprod!$B$1:$AH$479,MATCH(M$2,Kraftvärmeprod!$B$1:$AG$1,0),FALSE)/1,0)-IFERROR(VLOOKUP($B30,'Slutlig allokering kvv'!$B$2:$AC$462,MATCH(M$3,'Slutlig allokering kvv'!$B$1:$AJ$1,0),FALSE)/1,0)</f>
        <v>0</v>
      </c>
      <c r="N30">
        <f>IFERROR(VLOOKUP($B30,Kraftvärmeprod!$B$1:$AH$479,MATCH(N$2,Kraftvärmeprod!$B$1:$AG$1,0),FALSE)/1,0)-IFERROR(VLOOKUP($B30,'Slutlig allokering kvv'!$B$2:$AC$462,MATCH(N$3,'Slutlig allokering kvv'!$B$1:$AJ$1,0),FALSE)/1,0)</f>
        <v>0</v>
      </c>
      <c r="O30">
        <f>IFERROR(VLOOKUP($B30,Kraftvärmeprod!$B$1:$AH$479,MATCH(O$2,Kraftvärmeprod!$B$1:$AG$1,0),FALSE)/1,0)-IFERROR(VLOOKUP($B30,'Slutlig allokering kvv'!$B$2:$AC$462,MATCH(O$3,'Slutlig allokering kvv'!$B$1:$AJ$1,0),FALSE)/1,0)</f>
        <v>0</v>
      </c>
      <c r="P30">
        <f>IFERROR(VLOOKUP($B30,Kraftvärmeprod!$B$1:$AH$479,MATCH(P$2,Kraftvärmeprod!$B$1:$AG$1,0),FALSE)/1,0)-IFERROR(VLOOKUP($B30,'Slutlig allokering kvv'!$B$2:$AC$462,MATCH(P$3,'Slutlig allokering kvv'!$B$1:$AJ$1,0),FALSE)/1,0)</f>
        <v>0</v>
      </c>
      <c r="Q30">
        <f>IFERROR(VLOOKUP($B30,Kraftvärmeprod!$B$1:$AH$479,MATCH(Q$2,Kraftvärmeprod!$B$1:$AG$1,0),FALSE)/1,0)-IFERROR(VLOOKUP($B30,'Slutlig allokering kvv'!$B$2:$AC$462,MATCH(Q$3,'Slutlig allokering kvv'!$B$1:$AJ$1,0),FALSE)/1,0)</f>
        <v>0</v>
      </c>
      <c r="R30">
        <f>IFERROR(VLOOKUP($B30,Kraftvärmeprod!$B$1:$AH$479,MATCH(R$2,Kraftvärmeprod!$B$1:$AG$1,0),FALSE)/1,0)-IFERROR(VLOOKUP($B30,'Slutlig allokering kvv'!$B$2:$AC$462,MATCH(R$3,'Slutlig allokering kvv'!$B$1:$AJ$1,0),FALSE)/1,0)</f>
        <v>0</v>
      </c>
      <c r="S30">
        <f>IFERROR(VLOOKUP($B30,Kraftvärmeprod!$B$1:$AH$479,MATCH(S$2,Kraftvärmeprod!$B$1:$AG$1,0),FALSE)/1,0)-IFERROR(VLOOKUP($B30,'Slutlig allokering kvv'!$B$2:$AC$462,MATCH(S$3,'Slutlig allokering kvv'!$B$1:$AJ$1,0),FALSE)/1,0)</f>
        <v>0</v>
      </c>
      <c r="T30" s="6">
        <f>IFERROR(VLOOKUP($B30,Miljö!$B$1:$S$477,MATCH(T$2,Miljö!$B$1:$X$1,0),FALSE)/1,0)-IFERROR(VLOOKUP($B30,'Slutlig allokering kvv'!$B$2:$AC$462,MATCH(T$3,'Slutlig allokering kvv'!$B$1:$AJ$1,0),FALSE)/1,0)</f>
        <v>0</v>
      </c>
      <c r="U30">
        <f>IFERROR(VLOOKUP($B30,Kraftvärmeprod!$B$1:$AH$479,MATCH(U$2,Kraftvärmeprod!$B$1:$AG$1,0),FALSE)/1,0)-IFERROR(VLOOKUP($B30,'Slutlig allokering kvv'!$B$2:$AC$462,MATCH(U$3,'Slutlig allokering kvv'!$B$1:$AJ$1,0),FALSE)/1,0)</f>
        <v>0</v>
      </c>
      <c r="V30">
        <f>IFERROR(VLOOKUP($B30,Kraftvärmeprod!$B$1:$AH$479,MATCH(V$2,Kraftvärmeprod!$B$1:$AG$1,0),FALSE)/1,0)-IFERROR(VLOOKUP($B30,'Slutlig allokering kvv'!$B$2:$AC$462,MATCH(V$3,'Slutlig allokering kvv'!$B$1:$AJ$1,0),FALSE)/1,0)</f>
        <v>0</v>
      </c>
      <c r="W30">
        <f>IFERROR(VLOOKUP($B30,Kraftvärmeprod!$B$1:$AH$479,MATCH(W$2,Kraftvärmeprod!$B$1:$AG$1,0),FALSE)/1,0)-IFERROR(VLOOKUP($B30,'Slutlig allokering kvv'!$B$2:$AC$462,MATCH(W$3,'Slutlig allokering kvv'!$B$1:$AJ$1,0),FALSE)/1,0)</f>
        <v>0</v>
      </c>
      <c r="X30">
        <f>IFERROR(VLOOKUP($B30,Kraftvärmeprod!$B$1:$AH$479,MATCH(X$2,Kraftvärmeprod!$B$1:$AG$1,0),FALSE)/1,0)-IFERROR(VLOOKUP($B30,'Slutlig allokering kvv'!$B$2:$AC$462,MATCH(X$3,'Slutlig allokering kvv'!$B$1:$AJ$1,0),FALSE)/1,0)</f>
        <v>0</v>
      </c>
      <c r="Y30">
        <f>IFERROR(VLOOKUP($B30,Kraftvärmeprod!$B$1:$AH$479,MATCH(Y$2,Kraftvärmeprod!$B$1:$AG$1,0),FALSE)/1,0)-IFERROR(VLOOKUP($B30,'Slutlig allokering kvv'!$B$2:$AC$462,MATCH(Y$3,'Slutlig allokering kvv'!$B$1:$AJ$1,0),FALSE)/1,0)</f>
        <v>0</v>
      </c>
      <c r="Z30">
        <f>IFERROR(VLOOKUP($B30,Kraftvärmeprod!$B$1:$AH$479,MATCH(Z$2,Kraftvärmeprod!$B$1:$AG$1,0),FALSE)/1,0)-IFERROR(VLOOKUP($B30,'Slutlig allokering kvv'!$B$2:$AC$462,MATCH(Z$3,'Slutlig allokering kvv'!$B$1:$AJ$1,0),FALSE)/1,0)</f>
        <v>0</v>
      </c>
      <c r="AA30">
        <f>IFERROR(VLOOKUP($B30,Kraftvärmeprod!$B$1:$AH$479,MATCH(AA$2,Kraftvärmeprod!$B$1:$AG$1,0),FALSE)/1,0)-IFERROR(VLOOKUP($B30,'Slutlig allokering kvv'!$B$2:$AC$462,MATCH(AA$3,'Slutlig allokering kvv'!$B$1:$AJ$1,0),FALSE)/1,0)</f>
        <v>0</v>
      </c>
      <c r="AE30">
        <f t="shared" si="0"/>
        <v>0</v>
      </c>
      <c r="AG30">
        <f>IFERROR(VLOOKUP(B30,'Slutlig allokering kvv'!$B$2:$AJ$462,MATCH("Summa slutlig allokerad tillförd energi (utan hjälpel och rökgaskondensering):",'Slutlig allokering kvv'!$B$1:$AK$1,0),FALSE)/1,"")</f>
        <v>0</v>
      </c>
      <c r="AI30" s="137" t="str">
        <f>IFERROR(1-VLOOKUP(B30,'Slutlig allokering kvv'!$B$2:$AJ$462,MATCH("Andel av bränsle i kvv som allokerats till värme, exklusive rökgaskondensering och hjälpel",'Slutlig allokering kvv'!$B$1:$AK$1,0),FALSE),"")</f>
        <v/>
      </c>
      <c r="AK30" s="137" t="str">
        <f t="shared" si="1"/>
        <v/>
      </c>
    </row>
    <row r="31" spans="1:37" x14ac:dyDescent="0.25">
      <c r="A31" s="2" t="s">
        <v>54</v>
      </c>
      <c r="B31" s="2" t="s">
        <v>62</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 kvv'!$B$2:$AC$462,MATCH(E$3,'Slutlig allokering kvv'!$B$1:$AJ$1,0),FALSE)/1,0)</f>
        <v>0</v>
      </c>
      <c r="F31">
        <f>IFERROR(VLOOKUP($B31,Kraftvärmeprod!$B$1:$AH$479,MATCH(F$2,Kraftvärmeprod!$B$1:$AG$1,0),FALSE)/1,0)-IFERROR(VLOOKUP($B31,'Slutlig allokering kvv'!$B$2:$AC$462,MATCH(F$3,'Slutlig allokering kvv'!$B$1:$AJ$1,0),FALSE)/1,0)</f>
        <v>0</v>
      </c>
      <c r="G31">
        <f>IFERROR(VLOOKUP($B31,Kraftvärmeprod!$B$1:$AH$479,MATCH(G$2,Kraftvärmeprod!$B$1:$AG$1,0),FALSE)/1,0)-IFERROR(VLOOKUP($B31,'Slutlig allokering kvv'!$B$2:$AC$462,MATCH(G$3,'Slutlig allokering kvv'!$B$1:$AJ$1,0),FALSE)/1,0)</f>
        <v>0</v>
      </c>
      <c r="H31">
        <f>IFERROR(VLOOKUP($B31,Kraftvärmeprod!$B$1:$AH$479,MATCH(H$2,Kraftvärmeprod!$B$1:$AG$1,0),FALSE)/1,0)-IFERROR(VLOOKUP($B31,'Slutlig allokering kvv'!$B$2:$AC$462,MATCH(H$3,'Slutlig allokering kvv'!$B$1:$AJ$1,0),FALSE)/1,0)</f>
        <v>0</v>
      </c>
      <c r="I31">
        <f>IFERROR(VLOOKUP($B31,Kraftvärmeprod!$B$1:$AH$479,MATCH(I$2,Kraftvärmeprod!$B$1:$AG$1,0),FALSE)/1,0)-IFERROR(VLOOKUP($B31,'Slutlig allokering kvv'!$B$2:$AC$462,MATCH(I$3,'Slutlig allokering kvv'!$B$1:$AJ$1,0),FALSE)/1,0)</f>
        <v>0</v>
      </c>
      <c r="J31">
        <f>IFERROR(VLOOKUP($B31,Kraftvärmeprod!$B$1:$AH$479,MATCH(J$2,Kraftvärmeprod!$B$1:$AG$1,0),FALSE)/1,0)-IFERROR(VLOOKUP($B31,'Slutlig allokering kvv'!$B$2:$AC$462,MATCH(J$3,'Slutlig allokering kvv'!$B$1:$AJ$1,0),FALSE)/1,0)</f>
        <v>0</v>
      </c>
      <c r="K31">
        <f>IFERROR(VLOOKUP($B31,Kraftvärmeprod!$B$1:$AH$479,MATCH(K$2,Kraftvärmeprod!$B$1:$AG$1,0),FALSE)/1,0)-IFERROR(VLOOKUP($B31,'Slutlig allokering kvv'!$B$2:$AC$462,MATCH(K$3,'Slutlig allokering kvv'!$B$1:$AJ$1,0),FALSE)/1,0)</f>
        <v>0</v>
      </c>
      <c r="L31">
        <f>IFERROR(VLOOKUP($B31,Kraftvärmeprod!$B$1:$AH$479,MATCH(L$2,Kraftvärmeprod!$B$1:$AG$1,0),FALSE)/1,0)-IFERROR(VLOOKUP($B31,'Slutlig allokering kvv'!$B$2:$AC$462,MATCH(L$3,'Slutlig allokering kvv'!$B$1:$AJ$1,0),FALSE)/1,0)</f>
        <v>0</v>
      </c>
      <c r="M31">
        <f>IFERROR(VLOOKUP($B31,Kraftvärmeprod!$B$1:$AH$479,MATCH(M$2,Kraftvärmeprod!$B$1:$AG$1,0),FALSE)/1,0)-IFERROR(VLOOKUP($B31,'Slutlig allokering kvv'!$B$2:$AC$462,MATCH(M$3,'Slutlig allokering kvv'!$B$1:$AJ$1,0),FALSE)/1,0)</f>
        <v>0</v>
      </c>
      <c r="N31">
        <f>IFERROR(VLOOKUP($B31,Kraftvärmeprod!$B$1:$AH$479,MATCH(N$2,Kraftvärmeprod!$B$1:$AG$1,0),FALSE)/1,0)-IFERROR(VLOOKUP($B31,'Slutlig allokering kvv'!$B$2:$AC$462,MATCH(N$3,'Slutlig allokering kvv'!$B$1:$AJ$1,0),FALSE)/1,0)</f>
        <v>0</v>
      </c>
      <c r="O31">
        <f>IFERROR(VLOOKUP($B31,Kraftvärmeprod!$B$1:$AH$479,MATCH(O$2,Kraftvärmeprod!$B$1:$AG$1,0),FALSE)/1,0)-IFERROR(VLOOKUP($B31,'Slutlig allokering kvv'!$B$2:$AC$462,MATCH(O$3,'Slutlig allokering kvv'!$B$1:$AJ$1,0),FALSE)/1,0)</f>
        <v>0</v>
      </c>
      <c r="P31">
        <f>IFERROR(VLOOKUP($B31,Kraftvärmeprod!$B$1:$AH$479,MATCH(P$2,Kraftvärmeprod!$B$1:$AG$1,0),FALSE)/1,0)-IFERROR(VLOOKUP($B31,'Slutlig allokering kvv'!$B$2:$AC$462,MATCH(P$3,'Slutlig allokering kvv'!$B$1:$AJ$1,0),FALSE)/1,0)</f>
        <v>0</v>
      </c>
      <c r="Q31">
        <f>IFERROR(VLOOKUP($B31,Kraftvärmeprod!$B$1:$AH$479,MATCH(Q$2,Kraftvärmeprod!$B$1:$AG$1,0),FALSE)/1,0)-IFERROR(VLOOKUP($B31,'Slutlig allokering kvv'!$B$2:$AC$462,MATCH(Q$3,'Slutlig allokering kvv'!$B$1:$AJ$1,0),FALSE)/1,0)</f>
        <v>0</v>
      </c>
      <c r="R31">
        <f>IFERROR(VLOOKUP($B31,Kraftvärmeprod!$B$1:$AH$479,MATCH(R$2,Kraftvärmeprod!$B$1:$AG$1,0),FALSE)/1,0)-IFERROR(VLOOKUP($B31,'Slutlig allokering kvv'!$B$2:$AC$462,MATCH(R$3,'Slutlig allokering kvv'!$B$1:$AJ$1,0),FALSE)/1,0)</f>
        <v>0</v>
      </c>
      <c r="S31">
        <f>IFERROR(VLOOKUP($B31,Kraftvärmeprod!$B$1:$AH$479,MATCH(S$2,Kraftvärmeprod!$B$1:$AG$1,0),FALSE)/1,0)-IFERROR(VLOOKUP($B31,'Slutlig allokering kvv'!$B$2:$AC$462,MATCH(S$3,'Slutlig allokering kvv'!$B$1:$AJ$1,0),FALSE)/1,0)</f>
        <v>0</v>
      </c>
      <c r="T31" s="6">
        <f>IFERROR(VLOOKUP($B31,Miljö!$B$1:$S$477,MATCH(T$2,Miljö!$B$1:$X$1,0),FALSE)/1,0)-IFERROR(VLOOKUP($B31,'Slutlig allokering kvv'!$B$2:$AC$462,MATCH(T$3,'Slutlig allokering kvv'!$B$1:$AJ$1,0),FALSE)/1,0)</f>
        <v>0</v>
      </c>
      <c r="U31">
        <f>IFERROR(VLOOKUP($B31,Kraftvärmeprod!$B$1:$AH$479,MATCH(U$2,Kraftvärmeprod!$B$1:$AG$1,0),FALSE)/1,0)-IFERROR(VLOOKUP($B31,'Slutlig allokering kvv'!$B$2:$AC$462,MATCH(U$3,'Slutlig allokering kvv'!$B$1:$AJ$1,0),FALSE)/1,0)</f>
        <v>0</v>
      </c>
      <c r="V31">
        <f>IFERROR(VLOOKUP($B31,Kraftvärmeprod!$B$1:$AH$479,MATCH(V$2,Kraftvärmeprod!$B$1:$AG$1,0),FALSE)/1,0)-IFERROR(VLOOKUP($B31,'Slutlig allokering kvv'!$B$2:$AC$462,MATCH(V$3,'Slutlig allokering kvv'!$B$1:$AJ$1,0),FALSE)/1,0)</f>
        <v>0</v>
      </c>
      <c r="W31">
        <f>IFERROR(VLOOKUP($B31,Kraftvärmeprod!$B$1:$AH$479,MATCH(W$2,Kraftvärmeprod!$B$1:$AG$1,0),FALSE)/1,0)-IFERROR(VLOOKUP($B31,'Slutlig allokering kvv'!$B$2:$AC$462,MATCH(W$3,'Slutlig allokering kvv'!$B$1:$AJ$1,0),FALSE)/1,0)</f>
        <v>0</v>
      </c>
      <c r="X31">
        <f>IFERROR(VLOOKUP($B31,Kraftvärmeprod!$B$1:$AH$479,MATCH(X$2,Kraftvärmeprod!$B$1:$AG$1,0),FALSE)/1,0)-IFERROR(VLOOKUP($B31,'Slutlig allokering kvv'!$B$2:$AC$462,MATCH(X$3,'Slutlig allokering kvv'!$B$1:$AJ$1,0),FALSE)/1,0)</f>
        <v>0</v>
      </c>
      <c r="Y31">
        <f>IFERROR(VLOOKUP($B31,Kraftvärmeprod!$B$1:$AH$479,MATCH(Y$2,Kraftvärmeprod!$B$1:$AG$1,0),FALSE)/1,0)-IFERROR(VLOOKUP($B31,'Slutlig allokering kvv'!$B$2:$AC$462,MATCH(Y$3,'Slutlig allokering kvv'!$B$1:$AJ$1,0),FALSE)/1,0)</f>
        <v>0</v>
      </c>
      <c r="Z31">
        <f>IFERROR(VLOOKUP($B31,Kraftvärmeprod!$B$1:$AH$479,MATCH(Z$2,Kraftvärmeprod!$B$1:$AG$1,0),FALSE)/1,0)-IFERROR(VLOOKUP($B31,'Slutlig allokering kvv'!$B$2:$AC$462,MATCH(Z$3,'Slutlig allokering kvv'!$B$1:$AJ$1,0),FALSE)/1,0)</f>
        <v>0</v>
      </c>
      <c r="AA31">
        <f>IFERROR(VLOOKUP($B31,Kraftvärmeprod!$B$1:$AH$479,MATCH(AA$2,Kraftvärmeprod!$B$1:$AG$1,0),FALSE)/1,0)-IFERROR(VLOOKUP($B31,'Slutlig allokering kvv'!$B$2:$AC$462,MATCH(AA$3,'Slutlig allokering kvv'!$B$1:$AJ$1,0),FALSE)/1,0)</f>
        <v>0</v>
      </c>
      <c r="AE31">
        <f t="shared" si="0"/>
        <v>0</v>
      </c>
      <c r="AG31">
        <f>IFERROR(VLOOKUP(B31,'Slutlig allokering kvv'!$B$2:$AJ$462,MATCH("Summa slutlig allokerad tillförd energi (utan hjälpel och rökgaskondensering):",'Slutlig allokering kvv'!$B$1:$AK$1,0),FALSE)/1,"")</f>
        <v>0</v>
      </c>
      <c r="AI31" s="137" t="str">
        <f>IFERROR(1-VLOOKUP(B31,'Slutlig allokering kvv'!$B$2:$AJ$462,MATCH("Andel av bränsle i kvv som allokerats till värme, exklusive rökgaskondensering och hjälpel",'Slutlig allokering kvv'!$B$1:$AK$1,0),FALSE),"")</f>
        <v/>
      </c>
      <c r="AK31" s="137" t="str">
        <f t="shared" si="1"/>
        <v/>
      </c>
    </row>
    <row r="32" spans="1:37" x14ac:dyDescent="0.25">
      <c r="A32" s="2" t="s">
        <v>54</v>
      </c>
      <c r="B32" s="2" t="s">
        <v>63</v>
      </c>
      <c r="C32" t="str">
        <f>IFERROR(VLOOKUP($B32,Kraftvärmeprod!$B$1:$AH$479,MATCH(C$3,Kraftvärmeprod!$B$1:$AG$1,0),FALSE)/1,"")</f>
        <v/>
      </c>
      <c r="D32" t="str">
        <f>IFERROR(VLOOKUP($B32,Kraftvärmeprod!$B$1:$AH$479,MATCH(D$3,Kraftvärmeprod!$B$1:$AG$1,0),FALSE)/1,"")</f>
        <v/>
      </c>
      <c r="E32">
        <f>IFERROR(VLOOKUP($B32,Kraftvärmeprod!$B$1:$AH$479,MATCH(E$2,Kraftvärmeprod!$B$1:$AG$1,0),FALSE)/1,0)-IFERROR(VLOOKUP($B32,'Slutlig allokering kvv'!$B$2:$AC$462,MATCH(E$3,'Slutlig allokering kvv'!$B$1:$AJ$1,0),FALSE)/1,0)</f>
        <v>0</v>
      </c>
      <c r="F32">
        <f>IFERROR(VLOOKUP($B32,Kraftvärmeprod!$B$1:$AH$479,MATCH(F$2,Kraftvärmeprod!$B$1:$AG$1,0),FALSE)/1,0)-IFERROR(VLOOKUP($B32,'Slutlig allokering kvv'!$B$2:$AC$462,MATCH(F$3,'Slutlig allokering kvv'!$B$1:$AJ$1,0),FALSE)/1,0)</f>
        <v>0</v>
      </c>
      <c r="G32">
        <f>IFERROR(VLOOKUP($B32,Kraftvärmeprod!$B$1:$AH$479,MATCH(G$2,Kraftvärmeprod!$B$1:$AG$1,0),FALSE)/1,0)-IFERROR(VLOOKUP($B32,'Slutlig allokering kvv'!$B$2:$AC$462,MATCH(G$3,'Slutlig allokering kvv'!$B$1:$AJ$1,0),FALSE)/1,0)</f>
        <v>0</v>
      </c>
      <c r="H32">
        <f>IFERROR(VLOOKUP($B32,Kraftvärmeprod!$B$1:$AH$479,MATCH(H$2,Kraftvärmeprod!$B$1:$AG$1,0),FALSE)/1,0)-IFERROR(VLOOKUP($B32,'Slutlig allokering kvv'!$B$2:$AC$462,MATCH(H$3,'Slutlig allokering kvv'!$B$1:$AJ$1,0),FALSE)/1,0)</f>
        <v>0</v>
      </c>
      <c r="I32">
        <f>IFERROR(VLOOKUP($B32,Kraftvärmeprod!$B$1:$AH$479,MATCH(I$2,Kraftvärmeprod!$B$1:$AG$1,0),FALSE)/1,0)-IFERROR(VLOOKUP($B32,'Slutlig allokering kvv'!$B$2:$AC$462,MATCH(I$3,'Slutlig allokering kvv'!$B$1:$AJ$1,0),FALSE)/1,0)</f>
        <v>0</v>
      </c>
      <c r="J32">
        <f>IFERROR(VLOOKUP($B32,Kraftvärmeprod!$B$1:$AH$479,MATCH(J$2,Kraftvärmeprod!$B$1:$AG$1,0),FALSE)/1,0)-IFERROR(VLOOKUP($B32,'Slutlig allokering kvv'!$B$2:$AC$462,MATCH(J$3,'Slutlig allokering kvv'!$B$1:$AJ$1,0),FALSE)/1,0)</f>
        <v>0</v>
      </c>
      <c r="K32">
        <f>IFERROR(VLOOKUP($B32,Kraftvärmeprod!$B$1:$AH$479,MATCH(K$2,Kraftvärmeprod!$B$1:$AG$1,0),FALSE)/1,0)-IFERROR(VLOOKUP($B32,'Slutlig allokering kvv'!$B$2:$AC$462,MATCH(K$3,'Slutlig allokering kvv'!$B$1:$AJ$1,0),FALSE)/1,0)</f>
        <v>0</v>
      </c>
      <c r="L32">
        <f>IFERROR(VLOOKUP($B32,Kraftvärmeprod!$B$1:$AH$479,MATCH(L$2,Kraftvärmeprod!$B$1:$AG$1,0),FALSE)/1,0)-IFERROR(VLOOKUP($B32,'Slutlig allokering kvv'!$B$2:$AC$462,MATCH(L$3,'Slutlig allokering kvv'!$B$1:$AJ$1,0),FALSE)/1,0)</f>
        <v>0</v>
      </c>
      <c r="M32">
        <f>IFERROR(VLOOKUP($B32,Kraftvärmeprod!$B$1:$AH$479,MATCH(M$2,Kraftvärmeprod!$B$1:$AG$1,0),FALSE)/1,0)-IFERROR(VLOOKUP($B32,'Slutlig allokering kvv'!$B$2:$AC$462,MATCH(M$3,'Slutlig allokering kvv'!$B$1:$AJ$1,0),FALSE)/1,0)</f>
        <v>0</v>
      </c>
      <c r="N32">
        <f>IFERROR(VLOOKUP($B32,Kraftvärmeprod!$B$1:$AH$479,MATCH(N$2,Kraftvärmeprod!$B$1:$AG$1,0),FALSE)/1,0)-IFERROR(VLOOKUP($B32,'Slutlig allokering kvv'!$B$2:$AC$462,MATCH(N$3,'Slutlig allokering kvv'!$B$1:$AJ$1,0),FALSE)/1,0)</f>
        <v>0</v>
      </c>
      <c r="O32">
        <f>IFERROR(VLOOKUP($B32,Kraftvärmeprod!$B$1:$AH$479,MATCH(O$2,Kraftvärmeprod!$B$1:$AG$1,0),FALSE)/1,0)-IFERROR(VLOOKUP($B32,'Slutlig allokering kvv'!$B$2:$AC$462,MATCH(O$3,'Slutlig allokering kvv'!$B$1:$AJ$1,0),FALSE)/1,0)</f>
        <v>0</v>
      </c>
      <c r="P32">
        <f>IFERROR(VLOOKUP($B32,Kraftvärmeprod!$B$1:$AH$479,MATCH(P$2,Kraftvärmeprod!$B$1:$AG$1,0),FALSE)/1,0)-IFERROR(VLOOKUP($B32,'Slutlig allokering kvv'!$B$2:$AC$462,MATCH(P$3,'Slutlig allokering kvv'!$B$1:$AJ$1,0),FALSE)/1,0)</f>
        <v>0</v>
      </c>
      <c r="Q32">
        <f>IFERROR(VLOOKUP($B32,Kraftvärmeprod!$B$1:$AH$479,MATCH(Q$2,Kraftvärmeprod!$B$1:$AG$1,0),FALSE)/1,0)-IFERROR(VLOOKUP($B32,'Slutlig allokering kvv'!$B$2:$AC$462,MATCH(Q$3,'Slutlig allokering kvv'!$B$1:$AJ$1,0),FALSE)/1,0)</f>
        <v>0</v>
      </c>
      <c r="R32">
        <f>IFERROR(VLOOKUP($B32,Kraftvärmeprod!$B$1:$AH$479,MATCH(R$2,Kraftvärmeprod!$B$1:$AG$1,0),FALSE)/1,0)-IFERROR(VLOOKUP($B32,'Slutlig allokering kvv'!$B$2:$AC$462,MATCH(R$3,'Slutlig allokering kvv'!$B$1:$AJ$1,0),FALSE)/1,0)</f>
        <v>0</v>
      </c>
      <c r="S32">
        <f>IFERROR(VLOOKUP($B32,Kraftvärmeprod!$B$1:$AH$479,MATCH(S$2,Kraftvärmeprod!$B$1:$AG$1,0),FALSE)/1,0)-IFERROR(VLOOKUP($B32,'Slutlig allokering kvv'!$B$2:$AC$462,MATCH(S$3,'Slutlig allokering kvv'!$B$1:$AJ$1,0),FALSE)/1,0)</f>
        <v>0</v>
      </c>
      <c r="T32" s="6">
        <f>IFERROR(VLOOKUP($B32,Miljö!$B$1:$S$477,MATCH(T$2,Miljö!$B$1:$X$1,0),FALSE)/1,0)-IFERROR(VLOOKUP($B32,'Slutlig allokering kvv'!$B$2:$AC$462,MATCH(T$3,'Slutlig allokering kvv'!$B$1:$AJ$1,0),FALSE)/1,0)</f>
        <v>0</v>
      </c>
      <c r="U32">
        <f>IFERROR(VLOOKUP($B32,Kraftvärmeprod!$B$1:$AH$479,MATCH(U$2,Kraftvärmeprod!$B$1:$AG$1,0),FALSE)/1,0)-IFERROR(VLOOKUP($B32,'Slutlig allokering kvv'!$B$2:$AC$462,MATCH(U$3,'Slutlig allokering kvv'!$B$1:$AJ$1,0),FALSE)/1,0)</f>
        <v>0</v>
      </c>
      <c r="V32">
        <f>IFERROR(VLOOKUP($B32,Kraftvärmeprod!$B$1:$AH$479,MATCH(V$2,Kraftvärmeprod!$B$1:$AG$1,0),FALSE)/1,0)-IFERROR(VLOOKUP($B32,'Slutlig allokering kvv'!$B$2:$AC$462,MATCH(V$3,'Slutlig allokering kvv'!$B$1:$AJ$1,0),FALSE)/1,0)</f>
        <v>0</v>
      </c>
      <c r="W32">
        <f>IFERROR(VLOOKUP($B32,Kraftvärmeprod!$B$1:$AH$479,MATCH(W$2,Kraftvärmeprod!$B$1:$AG$1,0),FALSE)/1,0)-IFERROR(VLOOKUP($B32,'Slutlig allokering kvv'!$B$2:$AC$462,MATCH(W$3,'Slutlig allokering kvv'!$B$1:$AJ$1,0),FALSE)/1,0)</f>
        <v>0</v>
      </c>
      <c r="X32">
        <f>IFERROR(VLOOKUP($B32,Kraftvärmeprod!$B$1:$AH$479,MATCH(X$2,Kraftvärmeprod!$B$1:$AG$1,0),FALSE)/1,0)-IFERROR(VLOOKUP($B32,'Slutlig allokering kvv'!$B$2:$AC$462,MATCH(X$3,'Slutlig allokering kvv'!$B$1:$AJ$1,0),FALSE)/1,0)</f>
        <v>0</v>
      </c>
      <c r="Y32">
        <f>IFERROR(VLOOKUP($B32,Kraftvärmeprod!$B$1:$AH$479,MATCH(Y$2,Kraftvärmeprod!$B$1:$AG$1,0),FALSE)/1,0)-IFERROR(VLOOKUP($B32,'Slutlig allokering kvv'!$B$2:$AC$462,MATCH(Y$3,'Slutlig allokering kvv'!$B$1:$AJ$1,0),FALSE)/1,0)</f>
        <v>0</v>
      </c>
      <c r="Z32">
        <f>IFERROR(VLOOKUP($B32,Kraftvärmeprod!$B$1:$AH$479,MATCH(Z$2,Kraftvärmeprod!$B$1:$AG$1,0),FALSE)/1,0)-IFERROR(VLOOKUP($B32,'Slutlig allokering kvv'!$B$2:$AC$462,MATCH(Z$3,'Slutlig allokering kvv'!$B$1:$AJ$1,0),FALSE)/1,0)</f>
        <v>0</v>
      </c>
      <c r="AA32">
        <f>IFERROR(VLOOKUP($B32,Kraftvärmeprod!$B$1:$AH$479,MATCH(AA$2,Kraftvärmeprod!$B$1:$AG$1,0),FALSE)/1,0)-IFERROR(VLOOKUP($B32,'Slutlig allokering kvv'!$B$2:$AC$462,MATCH(AA$3,'Slutlig allokering kvv'!$B$1:$AJ$1,0),FALSE)/1,0)</f>
        <v>0</v>
      </c>
      <c r="AE32">
        <f t="shared" si="0"/>
        <v>0</v>
      </c>
      <c r="AG32">
        <f>IFERROR(VLOOKUP(B32,'Slutlig allokering kvv'!$B$2:$AJ$462,MATCH("Summa slutlig allokerad tillförd energi (utan hjälpel och rökgaskondensering):",'Slutlig allokering kvv'!$B$1:$AK$1,0),FALSE)/1,"")</f>
        <v>0</v>
      </c>
      <c r="AI32" s="137" t="str">
        <f>IFERROR(1-VLOOKUP(B32,'Slutlig allokering kvv'!$B$2:$AJ$462,MATCH("Andel av bränsle i kvv som allokerats till värme, exklusive rökgaskondensering och hjälpel",'Slutlig allokering kvv'!$B$1:$AK$1,0),FALSE),"")</f>
        <v/>
      </c>
      <c r="AK32" s="137" t="str">
        <f t="shared" si="1"/>
        <v/>
      </c>
    </row>
    <row r="33" spans="1:37" x14ac:dyDescent="0.25">
      <c r="A33" s="2" t="s">
        <v>54</v>
      </c>
      <c r="B33" s="2" t="s">
        <v>64</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 kvv'!$B$2:$AC$462,MATCH(E$3,'Slutlig allokering kvv'!$B$1:$AJ$1,0),FALSE)/1,0)</f>
        <v>0</v>
      </c>
      <c r="F33">
        <f>IFERROR(VLOOKUP($B33,Kraftvärmeprod!$B$1:$AH$479,MATCH(F$2,Kraftvärmeprod!$B$1:$AG$1,0),FALSE)/1,0)-IFERROR(VLOOKUP($B33,'Slutlig allokering kvv'!$B$2:$AC$462,MATCH(F$3,'Slutlig allokering kvv'!$B$1:$AJ$1,0),FALSE)/1,0)</f>
        <v>0</v>
      </c>
      <c r="G33">
        <f>IFERROR(VLOOKUP($B33,Kraftvärmeprod!$B$1:$AH$479,MATCH(G$2,Kraftvärmeprod!$B$1:$AG$1,0),FALSE)/1,0)-IFERROR(VLOOKUP($B33,'Slutlig allokering kvv'!$B$2:$AC$462,MATCH(G$3,'Slutlig allokering kvv'!$B$1:$AJ$1,0),FALSE)/1,0)</f>
        <v>0</v>
      </c>
      <c r="H33">
        <f>IFERROR(VLOOKUP($B33,Kraftvärmeprod!$B$1:$AH$479,MATCH(H$2,Kraftvärmeprod!$B$1:$AG$1,0),FALSE)/1,0)-IFERROR(VLOOKUP($B33,'Slutlig allokering kvv'!$B$2:$AC$462,MATCH(H$3,'Slutlig allokering kvv'!$B$1:$AJ$1,0),FALSE)/1,0)</f>
        <v>0</v>
      </c>
      <c r="I33">
        <f>IFERROR(VLOOKUP($B33,Kraftvärmeprod!$B$1:$AH$479,MATCH(I$2,Kraftvärmeprod!$B$1:$AG$1,0),FALSE)/1,0)-IFERROR(VLOOKUP($B33,'Slutlig allokering kvv'!$B$2:$AC$462,MATCH(I$3,'Slutlig allokering kvv'!$B$1:$AJ$1,0),FALSE)/1,0)</f>
        <v>0</v>
      </c>
      <c r="J33">
        <f>IFERROR(VLOOKUP($B33,Kraftvärmeprod!$B$1:$AH$479,MATCH(J$2,Kraftvärmeprod!$B$1:$AG$1,0),FALSE)/1,0)-IFERROR(VLOOKUP($B33,'Slutlig allokering kvv'!$B$2:$AC$462,MATCH(J$3,'Slutlig allokering kvv'!$B$1:$AJ$1,0),FALSE)/1,0)</f>
        <v>0</v>
      </c>
      <c r="K33">
        <f>IFERROR(VLOOKUP($B33,Kraftvärmeprod!$B$1:$AH$479,MATCH(K$2,Kraftvärmeprod!$B$1:$AG$1,0),FALSE)/1,0)-IFERROR(VLOOKUP($B33,'Slutlig allokering kvv'!$B$2:$AC$462,MATCH(K$3,'Slutlig allokering kvv'!$B$1:$AJ$1,0),FALSE)/1,0)</f>
        <v>0</v>
      </c>
      <c r="L33">
        <f>IFERROR(VLOOKUP($B33,Kraftvärmeprod!$B$1:$AH$479,MATCH(L$2,Kraftvärmeprod!$B$1:$AG$1,0),FALSE)/1,0)-IFERROR(VLOOKUP($B33,'Slutlig allokering kvv'!$B$2:$AC$462,MATCH(L$3,'Slutlig allokering kvv'!$B$1:$AJ$1,0),FALSE)/1,0)</f>
        <v>0</v>
      </c>
      <c r="M33">
        <f>IFERROR(VLOOKUP($B33,Kraftvärmeprod!$B$1:$AH$479,MATCH(M$2,Kraftvärmeprod!$B$1:$AG$1,0),FALSE)/1,0)-IFERROR(VLOOKUP($B33,'Slutlig allokering kvv'!$B$2:$AC$462,MATCH(M$3,'Slutlig allokering kvv'!$B$1:$AJ$1,0),FALSE)/1,0)</f>
        <v>0</v>
      </c>
      <c r="N33">
        <f>IFERROR(VLOOKUP($B33,Kraftvärmeprod!$B$1:$AH$479,MATCH(N$2,Kraftvärmeprod!$B$1:$AG$1,0),FALSE)/1,0)-IFERROR(VLOOKUP($B33,'Slutlig allokering kvv'!$B$2:$AC$462,MATCH(N$3,'Slutlig allokering kvv'!$B$1:$AJ$1,0),FALSE)/1,0)</f>
        <v>0</v>
      </c>
      <c r="O33">
        <f>IFERROR(VLOOKUP($B33,Kraftvärmeprod!$B$1:$AH$479,MATCH(O$2,Kraftvärmeprod!$B$1:$AG$1,0),FALSE)/1,0)-IFERROR(VLOOKUP($B33,'Slutlig allokering kvv'!$B$2:$AC$462,MATCH(O$3,'Slutlig allokering kvv'!$B$1:$AJ$1,0),FALSE)/1,0)</f>
        <v>0</v>
      </c>
      <c r="P33">
        <f>IFERROR(VLOOKUP($B33,Kraftvärmeprod!$B$1:$AH$479,MATCH(P$2,Kraftvärmeprod!$B$1:$AG$1,0),FALSE)/1,0)-IFERROR(VLOOKUP($B33,'Slutlig allokering kvv'!$B$2:$AC$462,MATCH(P$3,'Slutlig allokering kvv'!$B$1:$AJ$1,0),FALSE)/1,0)</f>
        <v>0</v>
      </c>
      <c r="Q33">
        <f>IFERROR(VLOOKUP($B33,Kraftvärmeprod!$B$1:$AH$479,MATCH(Q$2,Kraftvärmeprod!$B$1:$AG$1,0),FALSE)/1,0)-IFERROR(VLOOKUP($B33,'Slutlig allokering kvv'!$B$2:$AC$462,MATCH(Q$3,'Slutlig allokering kvv'!$B$1:$AJ$1,0),FALSE)/1,0)</f>
        <v>0</v>
      </c>
      <c r="R33">
        <f>IFERROR(VLOOKUP($B33,Kraftvärmeprod!$B$1:$AH$479,MATCH(R$2,Kraftvärmeprod!$B$1:$AG$1,0),FALSE)/1,0)-IFERROR(VLOOKUP($B33,'Slutlig allokering kvv'!$B$2:$AC$462,MATCH(R$3,'Slutlig allokering kvv'!$B$1:$AJ$1,0),FALSE)/1,0)</f>
        <v>0</v>
      </c>
      <c r="S33">
        <f>IFERROR(VLOOKUP($B33,Kraftvärmeprod!$B$1:$AH$479,MATCH(S$2,Kraftvärmeprod!$B$1:$AG$1,0),FALSE)/1,0)-IFERROR(VLOOKUP($B33,'Slutlig allokering kvv'!$B$2:$AC$462,MATCH(S$3,'Slutlig allokering kvv'!$B$1:$AJ$1,0),FALSE)/1,0)</f>
        <v>0</v>
      </c>
      <c r="T33" s="6">
        <f>IFERROR(VLOOKUP($B33,Miljö!$B$1:$S$477,MATCH(T$2,Miljö!$B$1:$X$1,0),FALSE)/1,0)-IFERROR(VLOOKUP($B33,'Slutlig allokering kvv'!$B$2:$AC$462,MATCH(T$3,'Slutlig allokering kvv'!$B$1:$AJ$1,0),FALSE)/1,0)</f>
        <v>0</v>
      </c>
      <c r="U33">
        <f>IFERROR(VLOOKUP($B33,Kraftvärmeprod!$B$1:$AH$479,MATCH(U$2,Kraftvärmeprod!$B$1:$AG$1,0),FALSE)/1,0)-IFERROR(VLOOKUP($B33,'Slutlig allokering kvv'!$B$2:$AC$462,MATCH(U$3,'Slutlig allokering kvv'!$B$1:$AJ$1,0),FALSE)/1,0)</f>
        <v>0</v>
      </c>
      <c r="V33">
        <f>IFERROR(VLOOKUP($B33,Kraftvärmeprod!$B$1:$AH$479,MATCH(V$2,Kraftvärmeprod!$B$1:$AG$1,0),FALSE)/1,0)-IFERROR(VLOOKUP($B33,'Slutlig allokering kvv'!$B$2:$AC$462,MATCH(V$3,'Slutlig allokering kvv'!$B$1:$AJ$1,0),FALSE)/1,0)</f>
        <v>0</v>
      </c>
      <c r="W33">
        <f>IFERROR(VLOOKUP($B33,Kraftvärmeprod!$B$1:$AH$479,MATCH(W$2,Kraftvärmeprod!$B$1:$AG$1,0),FALSE)/1,0)-IFERROR(VLOOKUP($B33,'Slutlig allokering kvv'!$B$2:$AC$462,MATCH(W$3,'Slutlig allokering kvv'!$B$1:$AJ$1,0),FALSE)/1,0)</f>
        <v>0</v>
      </c>
      <c r="X33">
        <f>IFERROR(VLOOKUP($B33,Kraftvärmeprod!$B$1:$AH$479,MATCH(X$2,Kraftvärmeprod!$B$1:$AG$1,0),FALSE)/1,0)-IFERROR(VLOOKUP($B33,'Slutlig allokering kvv'!$B$2:$AC$462,MATCH(X$3,'Slutlig allokering kvv'!$B$1:$AJ$1,0),FALSE)/1,0)</f>
        <v>0</v>
      </c>
      <c r="Y33">
        <f>IFERROR(VLOOKUP($B33,Kraftvärmeprod!$B$1:$AH$479,MATCH(Y$2,Kraftvärmeprod!$B$1:$AG$1,0),FALSE)/1,0)-IFERROR(VLOOKUP($B33,'Slutlig allokering kvv'!$B$2:$AC$462,MATCH(Y$3,'Slutlig allokering kvv'!$B$1:$AJ$1,0),FALSE)/1,0)</f>
        <v>0</v>
      </c>
      <c r="Z33">
        <f>IFERROR(VLOOKUP($B33,Kraftvärmeprod!$B$1:$AH$479,MATCH(Z$2,Kraftvärmeprod!$B$1:$AG$1,0),FALSE)/1,0)-IFERROR(VLOOKUP($B33,'Slutlig allokering kvv'!$B$2:$AC$462,MATCH(Z$3,'Slutlig allokering kvv'!$B$1:$AJ$1,0),FALSE)/1,0)</f>
        <v>0</v>
      </c>
      <c r="AA33">
        <f>IFERROR(VLOOKUP($B33,Kraftvärmeprod!$B$1:$AH$479,MATCH(AA$2,Kraftvärmeprod!$B$1:$AG$1,0),FALSE)/1,0)-IFERROR(VLOOKUP($B33,'Slutlig allokering kvv'!$B$2:$AC$462,MATCH(AA$3,'Slutlig allokering kvv'!$B$1:$AJ$1,0),FALSE)/1,0)</f>
        <v>0</v>
      </c>
      <c r="AE33">
        <f t="shared" si="0"/>
        <v>0</v>
      </c>
      <c r="AG33">
        <f>IFERROR(VLOOKUP(B33,'Slutlig allokering kvv'!$B$2:$AJ$462,MATCH("Summa slutlig allokerad tillförd energi (utan hjälpel och rökgaskondensering):",'Slutlig allokering kvv'!$B$1:$AK$1,0),FALSE)/1,"")</f>
        <v>0</v>
      </c>
      <c r="AI33" s="137" t="str">
        <f>IFERROR(1-VLOOKUP(B33,'Slutlig allokering kvv'!$B$2:$AJ$462,MATCH("Andel av bränsle i kvv som allokerats till värme, exklusive rökgaskondensering och hjälpel",'Slutlig allokering kvv'!$B$1:$AK$1,0),FALSE),"")</f>
        <v/>
      </c>
      <c r="AK33" s="137" t="str">
        <f t="shared" si="1"/>
        <v/>
      </c>
    </row>
    <row r="34" spans="1:37" x14ac:dyDescent="0.25">
      <c r="A34" s="2" t="s">
        <v>67</v>
      </c>
      <c r="B34" s="2" t="s">
        <v>68</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 kvv'!$B$2:$AC$462,MATCH(E$3,'Slutlig allokering kvv'!$B$1:$AJ$1,0),FALSE)/1,0)</f>
        <v>0</v>
      </c>
      <c r="F34">
        <f>IFERROR(VLOOKUP($B34,Kraftvärmeprod!$B$1:$AH$479,MATCH(F$2,Kraftvärmeprod!$B$1:$AG$1,0),FALSE)/1,0)-IFERROR(VLOOKUP($B34,'Slutlig allokering kvv'!$B$2:$AC$462,MATCH(F$3,'Slutlig allokering kvv'!$B$1:$AJ$1,0),FALSE)/1,0)</f>
        <v>0</v>
      </c>
      <c r="G34">
        <f>IFERROR(VLOOKUP($B34,Kraftvärmeprod!$B$1:$AH$479,MATCH(G$2,Kraftvärmeprod!$B$1:$AG$1,0),FALSE)/1,0)-IFERROR(VLOOKUP($B34,'Slutlig allokering kvv'!$B$2:$AC$462,MATCH(G$3,'Slutlig allokering kvv'!$B$1:$AJ$1,0),FALSE)/1,0)</f>
        <v>0</v>
      </c>
      <c r="H34">
        <f>IFERROR(VLOOKUP($B34,Kraftvärmeprod!$B$1:$AH$479,MATCH(H$2,Kraftvärmeprod!$B$1:$AG$1,0),FALSE)/1,0)-IFERROR(VLOOKUP($B34,'Slutlig allokering kvv'!$B$2:$AC$462,MATCH(H$3,'Slutlig allokering kvv'!$B$1:$AJ$1,0),FALSE)/1,0)</f>
        <v>0</v>
      </c>
      <c r="I34">
        <f>IFERROR(VLOOKUP($B34,Kraftvärmeprod!$B$1:$AH$479,MATCH(I$2,Kraftvärmeprod!$B$1:$AG$1,0),FALSE)/1,0)-IFERROR(VLOOKUP($B34,'Slutlig allokering kvv'!$B$2:$AC$462,MATCH(I$3,'Slutlig allokering kvv'!$B$1:$AJ$1,0),FALSE)/1,0)</f>
        <v>0</v>
      </c>
      <c r="J34">
        <f>IFERROR(VLOOKUP($B34,Kraftvärmeprod!$B$1:$AH$479,MATCH(J$2,Kraftvärmeprod!$B$1:$AG$1,0),FALSE)/1,0)-IFERROR(VLOOKUP($B34,'Slutlig allokering kvv'!$B$2:$AC$462,MATCH(J$3,'Slutlig allokering kvv'!$B$1:$AJ$1,0),FALSE)/1,0)</f>
        <v>0</v>
      </c>
      <c r="K34">
        <f>IFERROR(VLOOKUP($B34,Kraftvärmeprod!$B$1:$AH$479,MATCH(K$2,Kraftvärmeprod!$B$1:$AG$1,0),FALSE)/1,0)-IFERROR(VLOOKUP($B34,'Slutlig allokering kvv'!$B$2:$AC$462,MATCH(K$3,'Slutlig allokering kvv'!$B$1:$AJ$1,0),FALSE)/1,0)</f>
        <v>0</v>
      </c>
      <c r="L34">
        <f>IFERROR(VLOOKUP($B34,Kraftvärmeprod!$B$1:$AH$479,MATCH(L$2,Kraftvärmeprod!$B$1:$AG$1,0),FALSE)/1,0)-IFERROR(VLOOKUP($B34,'Slutlig allokering kvv'!$B$2:$AC$462,MATCH(L$3,'Slutlig allokering kvv'!$B$1:$AJ$1,0),FALSE)/1,0)</f>
        <v>0</v>
      </c>
      <c r="M34">
        <f>IFERROR(VLOOKUP($B34,Kraftvärmeprod!$B$1:$AH$479,MATCH(M$2,Kraftvärmeprod!$B$1:$AG$1,0),FALSE)/1,0)-IFERROR(VLOOKUP($B34,'Slutlig allokering kvv'!$B$2:$AC$462,MATCH(M$3,'Slutlig allokering kvv'!$B$1:$AJ$1,0),FALSE)/1,0)</f>
        <v>0</v>
      </c>
      <c r="N34">
        <f>IFERROR(VLOOKUP($B34,Kraftvärmeprod!$B$1:$AH$479,MATCH(N$2,Kraftvärmeprod!$B$1:$AG$1,0),FALSE)/1,0)-IFERROR(VLOOKUP($B34,'Slutlig allokering kvv'!$B$2:$AC$462,MATCH(N$3,'Slutlig allokering kvv'!$B$1:$AJ$1,0),FALSE)/1,0)</f>
        <v>0</v>
      </c>
      <c r="O34">
        <f>IFERROR(VLOOKUP($B34,Kraftvärmeprod!$B$1:$AH$479,MATCH(O$2,Kraftvärmeprod!$B$1:$AG$1,0),FALSE)/1,0)-IFERROR(VLOOKUP($B34,'Slutlig allokering kvv'!$B$2:$AC$462,MATCH(O$3,'Slutlig allokering kvv'!$B$1:$AJ$1,0),FALSE)/1,0)</f>
        <v>0</v>
      </c>
      <c r="P34">
        <f>IFERROR(VLOOKUP($B34,Kraftvärmeprod!$B$1:$AH$479,MATCH(P$2,Kraftvärmeprod!$B$1:$AG$1,0),FALSE)/1,0)-IFERROR(VLOOKUP($B34,'Slutlig allokering kvv'!$B$2:$AC$462,MATCH(P$3,'Slutlig allokering kvv'!$B$1:$AJ$1,0),FALSE)/1,0)</f>
        <v>0</v>
      </c>
      <c r="Q34">
        <f>IFERROR(VLOOKUP($B34,Kraftvärmeprod!$B$1:$AH$479,MATCH(Q$2,Kraftvärmeprod!$B$1:$AG$1,0),FALSE)/1,0)-IFERROR(VLOOKUP($B34,'Slutlig allokering kvv'!$B$2:$AC$462,MATCH(Q$3,'Slutlig allokering kvv'!$B$1:$AJ$1,0),FALSE)/1,0)</f>
        <v>0</v>
      </c>
      <c r="R34">
        <f>IFERROR(VLOOKUP($B34,Kraftvärmeprod!$B$1:$AH$479,MATCH(R$2,Kraftvärmeprod!$B$1:$AG$1,0),FALSE)/1,0)-IFERROR(VLOOKUP($B34,'Slutlig allokering kvv'!$B$2:$AC$462,MATCH(R$3,'Slutlig allokering kvv'!$B$1:$AJ$1,0),FALSE)/1,0)</f>
        <v>0</v>
      </c>
      <c r="S34">
        <f>IFERROR(VLOOKUP($B34,Kraftvärmeprod!$B$1:$AH$479,MATCH(S$2,Kraftvärmeprod!$B$1:$AG$1,0),FALSE)/1,0)-IFERROR(VLOOKUP($B34,'Slutlig allokering kvv'!$B$2:$AC$462,MATCH(S$3,'Slutlig allokering kvv'!$B$1:$AJ$1,0),FALSE)/1,0)</f>
        <v>0</v>
      </c>
      <c r="T34" s="6">
        <f>IFERROR(VLOOKUP($B34,Miljö!$B$1:$S$477,MATCH(T$2,Miljö!$B$1:$X$1,0),FALSE)/1,0)-IFERROR(VLOOKUP($B34,'Slutlig allokering kvv'!$B$2:$AC$462,MATCH(T$3,'Slutlig allokering kvv'!$B$1:$AJ$1,0),FALSE)/1,0)</f>
        <v>0</v>
      </c>
      <c r="U34">
        <f>IFERROR(VLOOKUP($B34,Kraftvärmeprod!$B$1:$AH$479,MATCH(U$2,Kraftvärmeprod!$B$1:$AG$1,0),FALSE)/1,0)-IFERROR(VLOOKUP($B34,'Slutlig allokering kvv'!$B$2:$AC$462,MATCH(U$3,'Slutlig allokering kvv'!$B$1:$AJ$1,0),FALSE)/1,0)</f>
        <v>0</v>
      </c>
      <c r="V34">
        <f>IFERROR(VLOOKUP($B34,Kraftvärmeprod!$B$1:$AH$479,MATCH(V$2,Kraftvärmeprod!$B$1:$AG$1,0),FALSE)/1,0)-IFERROR(VLOOKUP($B34,'Slutlig allokering kvv'!$B$2:$AC$462,MATCH(V$3,'Slutlig allokering kvv'!$B$1:$AJ$1,0),FALSE)/1,0)</f>
        <v>0</v>
      </c>
      <c r="W34">
        <f>IFERROR(VLOOKUP($B34,Kraftvärmeprod!$B$1:$AH$479,MATCH(W$2,Kraftvärmeprod!$B$1:$AG$1,0),FALSE)/1,0)-IFERROR(VLOOKUP($B34,'Slutlig allokering kvv'!$B$2:$AC$462,MATCH(W$3,'Slutlig allokering kvv'!$B$1:$AJ$1,0),FALSE)/1,0)</f>
        <v>0</v>
      </c>
      <c r="X34">
        <f>IFERROR(VLOOKUP($B34,Kraftvärmeprod!$B$1:$AH$479,MATCH(X$2,Kraftvärmeprod!$B$1:$AG$1,0),FALSE)/1,0)-IFERROR(VLOOKUP($B34,'Slutlig allokering kvv'!$B$2:$AC$462,MATCH(X$3,'Slutlig allokering kvv'!$B$1:$AJ$1,0),FALSE)/1,0)</f>
        <v>0</v>
      </c>
      <c r="Y34">
        <f>IFERROR(VLOOKUP($B34,Kraftvärmeprod!$B$1:$AH$479,MATCH(Y$2,Kraftvärmeprod!$B$1:$AG$1,0),FALSE)/1,0)-IFERROR(VLOOKUP($B34,'Slutlig allokering kvv'!$B$2:$AC$462,MATCH(Y$3,'Slutlig allokering kvv'!$B$1:$AJ$1,0),FALSE)/1,0)</f>
        <v>0</v>
      </c>
      <c r="Z34">
        <f>IFERROR(VLOOKUP($B34,Kraftvärmeprod!$B$1:$AH$479,MATCH(Z$2,Kraftvärmeprod!$B$1:$AG$1,0),FALSE)/1,0)-IFERROR(VLOOKUP($B34,'Slutlig allokering kvv'!$B$2:$AC$462,MATCH(Z$3,'Slutlig allokering kvv'!$B$1:$AJ$1,0),FALSE)/1,0)</f>
        <v>0</v>
      </c>
      <c r="AA34">
        <f>IFERROR(VLOOKUP($B34,Kraftvärmeprod!$B$1:$AH$479,MATCH(AA$2,Kraftvärmeprod!$B$1:$AG$1,0),FALSE)/1,0)-IFERROR(VLOOKUP($B34,'Slutlig allokering kvv'!$B$2:$AC$462,MATCH(AA$3,'Slutlig allokering kvv'!$B$1:$AJ$1,0),FALSE)/1,0)</f>
        <v>0</v>
      </c>
      <c r="AE34">
        <f t="shared" si="0"/>
        <v>0</v>
      </c>
      <c r="AG34">
        <f>IFERROR(VLOOKUP(B34,'Slutlig allokering kvv'!$B$2:$AJ$462,MATCH("Summa slutlig allokerad tillförd energi (utan hjälpel och rökgaskondensering):",'Slutlig allokering kvv'!$B$1:$AK$1,0),FALSE)/1,"")</f>
        <v>0</v>
      </c>
      <c r="AI34" s="137" t="str">
        <f>IFERROR(1-VLOOKUP(B34,'Slutlig allokering kvv'!$B$2:$AJ$462,MATCH("Andel av bränsle i kvv som allokerats till värme, exklusive rökgaskondensering och hjälpel",'Slutlig allokering kvv'!$B$1:$AK$1,0),FALSE),"")</f>
        <v/>
      </c>
      <c r="AK34" s="137" t="str">
        <f t="shared" si="1"/>
        <v/>
      </c>
    </row>
    <row r="35" spans="1:37" x14ac:dyDescent="0.25">
      <c r="A35" s="2" t="s">
        <v>67</v>
      </c>
      <c r="B35" s="2" t="s">
        <v>69</v>
      </c>
      <c r="C35">
        <f>IFERROR(VLOOKUP($B35,Kraftvärmeprod!$B$1:$AH$479,MATCH(C$3,Kraftvärmeprod!$B$1:$AG$1,0),FALSE)/1,"")</f>
        <v>109.2</v>
      </c>
      <c r="D35">
        <f>IFERROR(VLOOKUP($B35,Kraftvärmeprod!$B$1:$AH$479,MATCH(D$3,Kraftvärmeprod!$B$1:$AG$1,0),FALSE)/1,"")</f>
        <v>28.34</v>
      </c>
      <c r="E35">
        <f>IFERROR(VLOOKUP($B35,Kraftvärmeprod!$B$1:$AH$479,MATCH(E$2,Kraftvärmeprod!$B$1:$AG$1,0),FALSE)/1,0)-IFERROR(VLOOKUP($B35,'Slutlig allokering kvv'!$B$2:$AC$462,MATCH(E$3,'Slutlig allokering kvv'!$B$1:$AJ$1,0),FALSE)/1,0)</f>
        <v>58.476599999999991</v>
      </c>
      <c r="F35">
        <f>IFERROR(VLOOKUP($B35,Kraftvärmeprod!$B$1:$AH$479,MATCH(F$2,Kraftvärmeprod!$B$1:$AG$1,0),FALSE)/1,0)-IFERROR(VLOOKUP($B35,'Slutlig allokering kvv'!$B$2:$AC$462,MATCH(F$3,'Slutlig allokering kvv'!$B$1:$AJ$1,0),FALSE)/1,0)</f>
        <v>0</v>
      </c>
      <c r="G35">
        <f>IFERROR(VLOOKUP($B35,Kraftvärmeprod!$B$1:$AH$479,MATCH(G$2,Kraftvärmeprod!$B$1:$AG$1,0),FALSE)/1,0)-IFERROR(VLOOKUP($B35,'Slutlig allokering kvv'!$B$2:$AC$462,MATCH(G$3,'Slutlig allokering kvv'!$B$1:$AJ$1,0),FALSE)/1,0)</f>
        <v>6.0519099999999992E-2</v>
      </c>
      <c r="H35">
        <f>IFERROR(VLOOKUP($B35,Kraftvärmeprod!$B$1:$AH$479,MATCH(H$2,Kraftvärmeprod!$B$1:$AG$1,0),FALSE)/1,0)-IFERROR(VLOOKUP($B35,'Slutlig allokering kvv'!$B$2:$AC$462,MATCH(H$3,'Slutlig allokering kvv'!$B$1:$AJ$1,0),FALSE)/1,0)</f>
        <v>0</v>
      </c>
      <c r="I35">
        <f>IFERROR(VLOOKUP($B35,Kraftvärmeprod!$B$1:$AH$479,MATCH(I$2,Kraftvärmeprod!$B$1:$AG$1,0),FALSE)/1,0)-IFERROR(VLOOKUP($B35,'Slutlig allokering kvv'!$B$2:$AC$462,MATCH(I$3,'Slutlig allokering kvv'!$B$1:$AJ$1,0),FALSE)/1,0)</f>
        <v>0.35112399999999999</v>
      </c>
      <c r="J35">
        <f>IFERROR(VLOOKUP($B35,Kraftvärmeprod!$B$1:$AH$479,MATCH(J$2,Kraftvärmeprod!$B$1:$AG$1,0),FALSE)/1,0)-IFERROR(VLOOKUP($B35,'Slutlig allokering kvv'!$B$2:$AC$462,MATCH(J$3,'Slutlig allokering kvv'!$B$1:$AJ$1,0),FALSE)/1,0)</f>
        <v>0</v>
      </c>
      <c r="K35">
        <f>IFERROR(VLOOKUP($B35,Kraftvärmeprod!$B$1:$AH$479,MATCH(K$2,Kraftvärmeprod!$B$1:$AG$1,0),FALSE)/1,0)-IFERROR(VLOOKUP($B35,'Slutlig allokering kvv'!$B$2:$AC$462,MATCH(K$3,'Slutlig allokering kvv'!$B$1:$AJ$1,0),FALSE)/1,0)</f>
        <v>0</v>
      </c>
      <c r="L35">
        <f>IFERROR(VLOOKUP($B35,Kraftvärmeprod!$B$1:$AH$479,MATCH(L$2,Kraftvärmeprod!$B$1:$AG$1,0),FALSE)/1,0)-IFERROR(VLOOKUP($B35,'Slutlig allokering kvv'!$B$2:$AC$462,MATCH(L$3,'Slutlig allokering kvv'!$B$1:$AJ$1,0),FALSE)/1,0)</f>
        <v>0</v>
      </c>
      <c r="M35">
        <f>IFERROR(VLOOKUP($B35,Kraftvärmeprod!$B$1:$AH$479,MATCH(M$2,Kraftvärmeprod!$B$1:$AG$1,0),FALSE)/1,0)-IFERROR(VLOOKUP($B35,'Slutlig allokering kvv'!$B$2:$AC$462,MATCH(M$3,'Slutlig allokering kvv'!$B$1:$AJ$1,0),FALSE)/1,0)</f>
        <v>0</v>
      </c>
      <c r="N35">
        <f>IFERROR(VLOOKUP($B35,Kraftvärmeprod!$B$1:$AH$479,MATCH(N$2,Kraftvärmeprod!$B$1:$AG$1,0),FALSE)/1,0)-IFERROR(VLOOKUP($B35,'Slutlig allokering kvv'!$B$2:$AC$462,MATCH(N$3,'Slutlig allokering kvv'!$B$1:$AJ$1,0),FALSE)/1,0)</f>
        <v>4.0588100000000003</v>
      </c>
      <c r="O35">
        <f>IFERROR(VLOOKUP($B35,Kraftvärmeprod!$B$1:$AH$479,MATCH(O$2,Kraftvärmeprod!$B$1:$AG$1,0),FALSE)/1,0)-IFERROR(VLOOKUP($B35,'Slutlig allokering kvv'!$B$2:$AC$462,MATCH(O$3,'Slutlig allokering kvv'!$B$1:$AJ$1,0),FALSE)/1,0)</f>
        <v>0</v>
      </c>
      <c r="P35">
        <f>IFERROR(VLOOKUP($B35,Kraftvärmeprod!$B$1:$AH$479,MATCH(P$2,Kraftvärmeprod!$B$1:$AG$1,0),FALSE)/1,0)-IFERROR(VLOOKUP($B35,'Slutlig allokering kvv'!$B$2:$AC$462,MATCH(P$3,'Slutlig allokering kvv'!$B$1:$AJ$1,0),FALSE)/1,0)</f>
        <v>0</v>
      </c>
      <c r="Q35">
        <f>IFERROR(VLOOKUP($B35,Kraftvärmeprod!$B$1:$AH$479,MATCH(Q$2,Kraftvärmeprod!$B$1:$AG$1,0),FALSE)/1,0)-IFERROR(VLOOKUP($B35,'Slutlig allokering kvv'!$B$2:$AC$462,MATCH(Q$3,'Slutlig allokering kvv'!$B$1:$AJ$1,0),FALSE)/1,0)</f>
        <v>0</v>
      </c>
      <c r="R35">
        <f>IFERROR(VLOOKUP($B35,Kraftvärmeprod!$B$1:$AH$479,MATCH(R$2,Kraftvärmeprod!$B$1:$AG$1,0),FALSE)/1,0)-IFERROR(VLOOKUP($B35,'Slutlig allokering kvv'!$B$2:$AC$462,MATCH(R$3,'Slutlig allokering kvv'!$B$1:$AJ$1,0),FALSE)/1,0)</f>
        <v>0</v>
      </c>
      <c r="S35">
        <f>IFERROR(VLOOKUP($B35,Kraftvärmeprod!$B$1:$AH$479,MATCH(S$2,Kraftvärmeprod!$B$1:$AG$1,0),FALSE)/1,0)-IFERROR(VLOOKUP($B35,'Slutlig allokering kvv'!$B$2:$AC$462,MATCH(S$3,'Slutlig allokering kvv'!$B$1:$AJ$1,0),FALSE)/1,0)</f>
        <v>0</v>
      </c>
      <c r="T35" s="6">
        <f>IFERROR(VLOOKUP($B35,Miljö!$B$1:$S$477,MATCH(T$2,Miljö!$B$1:$X$1,0),FALSE)/1,0)-IFERROR(VLOOKUP($B35,'Slutlig allokering kvv'!$B$2:$AC$462,MATCH(T$3,'Slutlig allokering kvv'!$B$1:$AJ$1,0),FALSE)/1,0)</f>
        <v>2.8032400000000002</v>
      </c>
      <c r="U35">
        <f>IFERROR(VLOOKUP($B35,Kraftvärmeprod!$B$1:$AH$479,MATCH(U$2,Kraftvärmeprod!$B$1:$AG$1,0),FALSE)/1,0)-IFERROR(VLOOKUP($B35,'Slutlig allokering kvv'!$B$2:$AC$462,MATCH(U$3,'Slutlig allokering kvv'!$B$1:$AJ$1,0),FALSE)/1,0)</f>
        <v>0</v>
      </c>
      <c r="V35">
        <f>IFERROR(VLOOKUP($B35,Kraftvärmeprod!$B$1:$AH$479,MATCH(V$2,Kraftvärmeprod!$B$1:$AG$1,0),FALSE)/1,0)-IFERROR(VLOOKUP($B35,'Slutlig allokering kvv'!$B$2:$AC$462,MATCH(V$3,'Slutlig allokering kvv'!$B$1:$AJ$1,0),FALSE)/1,0)</f>
        <v>0</v>
      </c>
      <c r="W35">
        <f>IFERROR(VLOOKUP($B35,Kraftvärmeprod!$B$1:$AH$479,MATCH(W$2,Kraftvärmeprod!$B$1:$AG$1,0),FALSE)/1,0)-IFERROR(VLOOKUP($B35,'Slutlig allokering kvv'!$B$2:$AC$462,MATCH(W$3,'Slutlig allokering kvv'!$B$1:$AJ$1,0),FALSE)/1,0)</f>
        <v>0</v>
      </c>
      <c r="X35">
        <f>IFERROR(VLOOKUP($B35,Kraftvärmeprod!$B$1:$AH$479,MATCH(X$2,Kraftvärmeprod!$B$1:$AG$1,0),FALSE)/1,0)-IFERROR(VLOOKUP($B35,'Slutlig allokering kvv'!$B$2:$AC$462,MATCH(X$3,'Slutlig allokering kvv'!$B$1:$AJ$1,0),FALSE)/1,0)</f>
        <v>0</v>
      </c>
      <c r="Y35">
        <f>IFERROR(VLOOKUP($B35,Kraftvärmeprod!$B$1:$AH$479,MATCH(Y$2,Kraftvärmeprod!$B$1:$AG$1,0),FALSE)/1,0)-IFERROR(VLOOKUP($B35,'Slutlig allokering kvv'!$B$2:$AC$462,MATCH(Y$3,'Slutlig allokering kvv'!$B$1:$AJ$1,0),FALSE)/1,0)</f>
        <v>0</v>
      </c>
      <c r="Z35">
        <f>IFERROR(VLOOKUP($B35,Kraftvärmeprod!$B$1:$AH$479,MATCH(Z$2,Kraftvärmeprod!$B$1:$AG$1,0),FALSE)/1,0)-IFERROR(VLOOKUP($B35,'Slutlig allokering kvv'!$B$2:$AC$462,MATCH(Z$3,'Slutlig allokering kvv'!$B$1:$AJ$1,0),FALSE)/1,0)</f>
        <v>0</v>
      </c>
      <c r="AA35">
        <f>IFERROR(VLOOKUP($B35,Kraftvärmeprod!$B$1:$AH$479,MATCH(AA$2,Kraftvärmeprod!$B$1:$AG$1,0),FALSE)/1,0)-IFERROR(VLOOKUP($B35,'Slutlig allokering kvv'!$B$2:$AC$462,MATCH(AA$3,'Slutlig allokering kvv'!$B$1:$AJ$1,0),FALSE)/1,0)</f>
        <v>0</v>
      </c>
      <c r="AE35">
        <f t="shared" si="0"/>
        <v>62.947053099999991</v>
      </c>
      <c r="AG35">
        <f>IFERROR(VLOOKUP(B35,'Slutlig allokering kvv'!$B$2:$AJ$462,MATCH("Summa slutlig allokerad tillförd energi (utan hjälpel och rökgaskondensering):",'Slutlig allokering kvv'!$B$1:$AK$1,0),FALSE)/1,"")</f>
        <v>77.172946899999999</v>
      </c>
      <c r="AI35" s="137">
        <f>IFERROR(1-VLOOKUP(B35,'Slutlig allokering kvv'!$B$2:$AJ$462,MATCH("Andel av bränsle i kvv som allokerats till värme, exklusive rökgaskondensering och hjälpel",'Slutlig allokering kvv'!$B$1:$AK$1,0),FALSE),"")</f>
        <v>0.44923674778761058</v>
      </c>
      <c r="AK35" s="137">
        <f t="shared" si="1"/>
        <v>0.44923674778761052</v>
      </c>
    </row>
    <row r="36" spans="1:37" x14ac:dyDescent="0.25">
      <c r="A36" s="2" t="s">
        <v>67</v>
      </c>
      <c r="B36" s="2" t="s">
        <v>70</v>
      </c>
      <c r="C36" t="str">
        <f>IFERROR(VLOOKUP($B36,Kraftvärmeprod!$B$1:$AH$479,MATCH(C$3,Kraftvärmeprod!$B$1:$AG$1,0),FALSE)/1,"")</f>
        <v/>
      </c>
      <c r="D36" t="str">
        <f>IFERROR(VLOOKUP($B36,Kraftvärmeprod!$B$1:$AH$479,MATCH(D$3,Kraftvärmeprod!$B$1:$AG$1,0),FALSE)/1,"")</f>
        <v/>
      </c>
      <c r="E36">
        <f>IFERROR(VLOOKUP($B36,Kraftvärmeprod!$B$1:$AH$479,MATCH(E$2,Kraftvärmeprod!$B$1:$AG$1,0),FALSE)/1,0)-IFERROR(VLOOKUP($B36,'Slutlig allokering kvv'!$B$2:$AC$462,MATCH(E$3,'Slutlig allokering kvv'!$B$1:$AJ$1,0),FALSE)/1,0)</f>
        <v>0</v>
      </c>
      <c r="F36">
        <f>IFERROR(VLOOKUP($B36,Kraftvärmeprod!$B$1:$AH$479,MATCH(F$2,Kraftvärmeprod!$B$1:$AG$1,0),FALSE)/1,0)-IFERROR(VLOOKUP($B36,'Slutlig allokering kvv'!$B$2:$AC$462,MATCH(F$3,'Slutlig allokering kvv'!$B$1:$AJ$1,0),FALSE)/1,0)</f>
        <v>0</v>
      </c>
      <c r="G36">
        <f>IFERROR(VLOOKUP($B36,Kraftvärmeprod!$B$1:$AH$479,MATCH(G$2,Kraftvärmeprod!$B$1:$AG$1,0),FALSE)/1,0)-IFERROR(VLOOKUP($B36,'Slutlig allokering kvv'!$B$2:$AC$462,MATCH(G$3,'Slutlig allokering kvv'!$B$1:$AJ$1,0),FALSE)/1,0)</f>
        <v>0</v>
      </c>
      <c r="H36">
        <f>IFERROR(VLOOKUP($B36,Kraftvärmeprod!$B$1:$AH$479,MATCH(H$2,Kraftvärmeprod!$B$1:$AG$1,0),FALSE)/1,0)-IFERROR(VLOOKUP($B36,'Slutlig allokering kvv'!$B$2:$AC$462,MATCH(H$3,'Slutlig allokering kvv'!$B$1:$AJ$1,0),FALSE)/1,0)</f>
        <v>0</v>
      </c>
      <c r="I36">
        <f>IFERROR(VLOOKUP($B36,Kraftvärmeprod!$B$1:$AH$479,MATCH(I$2,Kraftvärmeprod!$B$1:$AG$1,0),FALSE)/1,0)-IFERROR(VLOOKUP($B36,'Slutlig allokering kvv'!$B$2:$AC$462,MATCH(I$3,'Slutlig allokering kvv'!$B$1:$AJ$1,0),FALSE)/1,0)</f>
        <v>0</v>
      </c>
      <c r="J36">
        <f>IFERROR(VLOOKUP($B36,Kraftvärmeprod!$B$1:$AH$479,MATCH(J$2,Kraftvärmeprod!$B$1:$AG$1,0),FALSE)/1,0)-IFERROR(VLOOKUP($B36,'Slutlig allokering kvv'!$B$2:$AC$462,MATCH(J$3,'Slutlig allokering kvv'!$B$1:$AJ$1,0),FALSE)/1,0)</f>
        <v>0</v>
      </c>
      <c r="K36">
        <f>IFERROR(VLOOKUP($B36,Kraftvärmeprod!$B$1:$AH$479,MATCH(K$2,Kraftvärmeprod!$B$1:$AG$1,0),FALSE)/1,0)-IFERROR(VLOOKUP($B36,'Slutlig allokering kvv'!$B$2:$AC$462,MATCH(K$3,'Slutlig allokering kvv'!$B$1:$AJ$1,0),FALSE)/1,0)</f>
        <v>0</v>
      </c>
      <c r="L36">
        <f>IFERROR(VLOOKUP($B36,Kraftvärmeprod!$B$1:$AH$479,MATCH(L$2,Kraftvärmeprod!$B$1:$AG$1,0),FALSE)/1,0)-IFERROR(VLOOKUP($B36,'Slutlig allokering kvv'!$B$2:$AC$462,MATCH(L$3,'Slutlig allokering kvv'!$B$1:$AJ$1,0),FALSE)/1,0)</f>
        <v>0</v>
      </c>
      <c r="M36">
        <f>IFERROR(VLOOKUP($B36,Kraftvärmeprod!$B$1:$AH$479,MATCH(M$2,Kraftvärmeprod!$B$1:$AG$1,0),FALSE)/1,0)-IFERROR(VLOOKUP($B36,'Slutlig allokering kvv'!$B$2:$AC$462,MATCH(M$3,'Slutlig allokering kvv'!$B$1:$AJ$1,0),FALSE)/1,0)</f>
        <v>0</v>
      </c>
      <c r="N36">
        <f>IFERROR(VLOOKUP($B36,Kraftvärmeprod!$B$1:$AH$479,MATCH(N$2,Kraftvärmeprod!$B$1:$AG$1,0),FALSE)/1,0)-IFERROR(VLOOKUP($B36,'Slutlig allokering kvv'!$B$2:$AC$462,MATCH(N$3,'Slutlig allokering kvv'!$B$1:$AJ$1,0),FALSE)/1,0)</f>
        <v>0</v>
      </c>
      <c r="O36">
        <f>IFERROR(VLOOKUP($B36,Kraftvärmeprod!$B$1:$AH$479,MATCH(O$2,Kraftvärmeprod!$B$1:$AG$1,0),FALSE)/1,0)-IFERROR(VLOOKUP($B36,'Slutlig allokering kvv'!$B$2:$AC$462,MATCH(O$3,'Slutlig allokering kvv'!$B$1:$AJ$1,0),FALSE)/1,0)</f>
        <v>0</v>
      </c>
      <c r="P36">
        <f>IFERROR(VLOOKUP($B36,Kraftvärmeprod!$B$1:$AH$479,MATCH(P$2,Kraftvärmeprod!$B$1:$AG$1,0),FALSE)/1,0)-IFERROR(VLOOKUP($B36,'Slutlig allokering kvv'!$B$2:$AC$462,MATCH(P$3,'Slutlig allokering kvv'!$B$1:$AJ$1,0),FALSE)/1,0)</f>
        <v>0</v>
      </c>
      <c r="Q36">
        <f>IFERROR(VLOOKUP($B36,Kraftvärmeprod!$B$1:$AH$479,MATCH(Q$2,Kraftvärmeprod!$B$1:$AG$1,0),FALSE)/1,0)-IFERROR(VLOOKUP($B36,'Slutlig allokering kvv'!$B$2:$AC$462,MATCH(Q$3,'Slutlig allokering kvv'!$B$1:$AJ$1,0),FALSE)/1,0)</f>
        <v>0</v>
      </c>
      <c r="R36">
        <f>IFERROR(VLOOKUP($B36,Kraftvärmeprod!$B$1:$AH$479,MATCH(R$2,Kraftvärmeprod!$B$1:$AG$1,0),FALSE)/1,0)-IFERROR(VLOOKUP($B36,'Slutlig allokering kvv'!$B$2:$AC$462,MATCH(R$3,'Slutlig allokering kvv'!$B$1:$AJ$1,0),FALSE)/1,0)</f>
        <v>0</v>
      </c>
      <c r="S36">
        <f>IFERROR(VLOOKUP($B36,Kraftvärmeprod!$B$1:$AH$479,MATCH(S$2,Kraftvärmeprod!$B$1:$AG$1,0),FALSE)/1,0)-IFERROR(VLOOKUP($B36,'Slutlig allokering kvv'!$B$2:$AC$462,MATCH(S$3,'Slutlig allokering kvv'!$B$1:$AJ$1,0),FALSE)/1,0)</f>
        <v>0</v>
      </c>
      <c r="T36" s="6">
        <f>IFERROR(VLOOKUP($B36,Miljö!$B$1:$S$477,MATCH(T$2,Miljö!$B$1:$X$1,0),FALSE)/1,0)-IFERROR(VLOOKUP($B36,'Slutlig allokering kvv'!$B$2:$AC$462,MATCH(T$3,'Slutlig allokering kvv'!$B$1:$AJ$1,0),FALSE)/1,0)</f>
        <v>0</v>
      </c>
      <c r="U36">
        <f>IFERROR(VLOOKUP($B36,Kraftvärmeprod!$B$1:$AH$479,MATCH(U$2,Kraftvärmeprod!$B$1:$AG$1,0),FALSE)/1,0)-IFERROR(VLOOKUP($B36,'Slutlig allokering kvv'!$B$2:$AC$462,MATCH(U$3,'Slutlig allokering kvv'!$B$1:$AJ$1,0),FALSE)/1,0)</f>
        <v>0</v>
      </c>
      <c r="V36">
        <f>IFERROR(VLOOKUP($B36,Kraftvärmeprod!$B$1:$AH$479,MATCH(V$2,Kraftvärmeprod!$B$1:$AG$1,0),FALSE)/1,0)-IFERROR(VLOOKUP($B36,'Slutlig allokering kvv'!$B$2:$AC$462,MATCH(V$3,'Slutlig allokering kvv'!$B$1:$AJ$1,0),FALSE)/1,0)</f>
        <v>0</v>
      </c>
      <c r="W36">
        <f>IFERROR(VLOOKUP($B36,Kraftvärmeprod!$B$1:$AH$479,MATCH(W$2,Kraftvärmeprod!$B$1:$AG$1,0),FALSE)/1,0)-IFERROR(VLOOKUP($B36,'Slutlig allokering kvv'!$B$2:$AC$462,MATCH(W$3,'Slutlig allokering kvv'!$B$1:$AJ$1,0),FALSE)/1,0)</f>
        <v>0</v>
      </c>
      <c r="X36">
        <f>IFERROR(VLOOKUP($B36,Kraftvärmeprod!$B$1:$AH$479,MATCH(X$2,Kraftvärmeprod!$B$1:$AG$1,0),FALSE)/1,0)-IFERROR(VLOOKUP($B36,'Slutlig allokering kvv'!$B$2:$AC$462,MATCH(X$3,'Slutlig allokering kvv'!$B$1:$AJ$1,0),FALSE)/1,0)</f>
        <v>0</v>
      </c>
      <c r="Y36">
        <f>IFERROR(VLOOKUP($B36,Kraftvärmeprod!$B$1:$AH$479,MATCH(Y$2,Kraftvärmeprod!$B$1:$AG$1,0),FALSE)/1,0)-IFERROR(VLOOKUP($B36,'Slutlig allokering kvv'!$B$2:$AC$462,MATCH(Y$3,'Slutlig allokering kvv'!$B$1:$AJ$1,0),FALSE)/1,0)</f>
        <v>0</v>
      </c>
      <c r="Z36">
        <f>IFERROR(VLOOKUP($B36,Kraftvärmeprod!$B$1:$AH$479,MATCH(Z$2,Kraftvärmeprod!$B$1:$AG$1,0),FALSE)/1,0)-IFERROR(VLOOKUP($B36,'Slutlig allokering kvv'!$B$2:$AC$462,MATCH(Z$3,'Slutlig allokering kvv'!$B$1:$AJ$1,0),FALSE)/1,0)</f>
        <v>0</v>
      </c>
      <c r="AA36">
        <f>IFERROR(VLOOKUP($B36,Kraftvärmeprod!$B$1:$AH$479,MATCH(AA$2,Kraftvärmeprod!$B$1:$AG$1,0),FALSE)/1,0)-IFERROR(VLOOKUP($B36,'Slutlig allokering kvv'!$B$2:$AC$462,MATCH(AA$3,'Slutlig allokering kvv'!$B$1:$AJ$1,0),FALSE)/1,0)</f>
        <v>0</v>
      </c>
      <c r="AE36">
        <f t="shared" si="0"/>
        <v>0</v>
      </c>
      <c r="AG36">
        <f>IFERROR(VLOOKUP(B36,'Slutlig allokering kvv'!$B$2:$AJ$462,MATCH("Summa slutlig allokerad tillförd energi (utan hjälpel och rökgaskondensering):",'Slutlig allokering kvv'!$B$1:$AK$1,0),FALSE)/1,"")</f>
        <v>0</v>
      </c>
      <c r="AI36" s="137" t="str">
        <f>IFERROR(1-VLOOKUP(B36,'Slutlig allokering kvv'!$B$2:$AJ$462,MATCH("Andel av bränsle i kvv som allokerats till värme, exklusive rökgaskondensering och hjälpel",'Slutlig allokering kvv'!$B$1:$AK$1,0),FALSE),"")</f>
        <v/>
      </c>
      <c r="AK36" s="137" t="str">
        <f t="shared" si="1"/>
        <v/>
      </c>
    </row>
    <row r="37" spans="1:37" x14ac:dyDescent="0.25">
      <c r="A37" s="2" t="s">
        <v>71</v>
      </c>
      <c r="B37" s="2" t="s">
        <v>72</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 kvv'!$B$2:$AC$462,MATCH(E$3,'Slutlig allokering kvv'!$B$1:$AJ$1,0),FALSE)/1,0)</f>
        <v>0</v>
      </c>
      <c r="F37">
        <f>IFERROR(VLOOKUP($B37,Kraftvärmeprod!$B$1:$AH$479,MATCH(F$2,Kraftvärmeprod!$B$1:$AG$1,0),FALSE)/1,0)-IFERROR(VLOOKUP($B37,'Slutlig allokering kvv'!$B$2:$AC$462,MATCH(F$3,'Slutlig allokering kvv'!$B$1:$AJ$1,0),FALSE)/1,0)</f>
        <v>0</v>
      </c>
      <c r="G37">
        <f>IFERROR(VLOOKUP($B37,Kraftvärmeprod!$B$1:$AH$479,MATCH(G$2,Kraftvärmeprod!$B$1:$AG$1,0),FALSE)/1,0)-IFERROR(VLOOKUP($B37,'Slutlig allokering kvv'!$B$2:$AC$462,MATCH(G$3,'Slutlig allokering kvv'!$B$1:$AJ$1,0),FALSE)/1,0)</f>
        <v>0</v>
      </c>
      <c r="H37">
        <f>IFERROR(VLOOKUP($B37,Kraftvärmeprod!$B$1:$AH$479,MATCH(H$2,Kraftvärmeprod!$B$1:$AG$1,0),FALSE)/1,0)-IFERROR(VLOOKUP($B37,'Slutlig allokering kvv'!$B$2:$AC$462,MATCH(H$3,'Slutlig allokering kvv'!$B$1:$AJ$1,0),FALSE)/1,0)</f>
        <v>0</v>
      </c>
      <c r="I37">
        <f>IFERROR(VLOOKUP($B37,Kraftvärmeprod!$B$1:$AH$479,MATCH(I$2,Kraftvärmeprod!$B$1:$AG$1,0),FALSE)/1,0)-IFERROR(VLOOKUP($B37,'Slutlig allokering kvv'!$B$2:$AC$462,MATCH(I$3,'Slutlig allokering kvv'!$B$1:$AJ$1,0),FALSE)/1,0)</f>
        <v>0</v>
      </c>
      <c r="J37">
        <f>IFERROR(VLOOKUP($B37,Kraftvärmeprod!$B$1:$AH$479,MATCH(J$2,Kraftvärmeprod!$B$1:$AG$1,0),FALSE)/1,0)-IFERROR(VLOOKUP($B37,'Slutlig allokering kvv'!$B$2:$AC$462,MATCH(J$3,'Slutlig allokering kvv'!$B$1:$AJ$1,0),FALSE)/1,0)</f>
        <v>0</v>
      </c>
      <c r="K37">
        <f>IFERROR(VLOOKUP($B37,Kraftvärmeprod!$B$1:$AH$479,MATCH(K$2,Kraftvärmeprod!$B$1:$AG$1,0),FALSE)/1,0)-IFERROR(VLOOKUP($B37,'Slutlig allokering kvv'!$B$2:$AC$462,MATCH(K$3,'Slutlig allokering kvv'!$B$1:$AJ$1,0),FALSE)/1,0)</f>
        <v>0</v>
      </c>
      <c r="L37">
        <f>IFERROR(VLOOKUP($B37,Kraftvärmeprod!$B$1:$AH$479,MATCH(L$2,Kraftvärmeprod!$B$1:$AG$1,0),FALSE)/1,0)-IFERROR(VLOOKUP($B37,'Slutlig allokering kvv'!$B$2:$AC$462,MATCH(L$3,'Slutlig allokering kvv'!$B$1:$AJ$1,0),FALSE)/1,0)</f>
        <v>0</v>
      </c>
      <c r="M37">
        <f>IFERROR(VLOOKUP($B37,Kraftvärmeprod!$B$1:$AH$479,MATCH(M$2,Kraftvärmeprod!$B$1:$AG$1,0),FALSE)/1,0)-IFERROR(VLOOKUP($B37,'Slutlig allokering kvv'!$B$2:$AC$462,MATCH(M$3,'Slutlig allokering kvv'!$B$1:$AJ$1,0),FALSE)/1,0)</f>
        <v>0</v>
      </c>
      <c r="N37">
        <f>IFERROR(VLOOKUP($B37,Kraftvärmeprod!$B$1:$AH$479,MATCH(N$2,Kraftvärmeprod!$B$1:$AG$1,0),FALSE)/1,0)-IFERROR(VLOOKUP($B37,'Slutlig allokering kvv'!$B$2:$AC$462,MATCH(N$3,'Slutlig allokering kvv'!$B$1:$AJ$1,0),FALSE)/1,0)</f>
        <v>0</v>
      </c>
      <c r="O37">
        <f>IFERROR(VLOOKUP($B37,Kraftvärmeprod!$B$1:$AH$479,MATCH(O$2,Kraftvärmeprod!$B$1:$AG$1,0),FALSE)/1,0)-IFERROR(VLOOKUP($B37,'Slutlig allokering kvv'!$B$2:$AC$462,MATCH(O$3,'Slutlig allokering kvv'!$B$1:$AJ$1,0),FALSE)/1,0)</f>
        <v>0</v>
      </c>
      <c r="P37">
        <f>IFERROR(VLOOKUP($B37,Kraftvärmeprod!$B$1:$AH$479,MATCH(P$2,Kraftvärmeprod!$B$1:$AG$1,0),FALSE)/1,0)-IFERROR(VLOOKUP($B37,'Slutlig allokering kvv'!$B$2:$AC$462,MATCH(P$3,'Slutlig allokering kvv'!$B$1:$AJ$1,0),FALSE)/1,0)</f>
        <v>0</v>
      </c>
      <c r="Q37">
        <f>IFERROR(VLOOKUP($B37,Kraftvärmeprod!$B$1:$AH$479,MATCH(Q$2,Kraftvärmeprod!$B$1:$AG$1,0),FALSE)/1,0)-IFERROR(VLOOKUP($B37,'Slutlig allokering kvv'!$B$2:$AC$462,MATCH(Q$3,'Slutlig allokering kvv'!$B$1:$AJ$1,0),FALSE)/1,0)</f>
        <v>0</v>
      </c>
      <c r="R37">
        <f>IFERROR(VLOOKUP($B37,Kraftvärmeprod!$B$1:$AH$479,MATCH(R$2,Kraftvärmeprod!$B$1:$AG$1,0),FALSE)/1,0)-IFERROR(VLOOKUP($B37,'Slutlig allokering kvv'!$B$2:$AC$462,MATCH(R$3,'Slutlig allokering kvv'!$B$1:$AJ$1,0),FALSE)/1,0)</f>
        <v>0</v>
      </c>
      <c r="S37">
        <f>IFERROR(VLOOKUP($B37,Kraftvärmeprod!$B$1:$AH$479,MATCH(S$2,Kraftvärmeprod!$B$1:$AG$1,0),FALSE)/1,0)-IFERROR(VLOOKUP($B37,'Slutlig allokering kvv'!$B$2:$AC$462,MATCH(S$3,'Slutlig allokering kvv'!$B$1:$AJ$1,0),FALSE)/1,0)</f>
        <v>0</v>
      </c>
      <c r="T37" s="6">
        <f>IFERROR(VLOOKUP($B37,Miljö!$B$1:$S$477,MATCH(T$2,Miljö!$B$1:$X$1,0),FALSE)/1,0)-IFERROR(VLOOKUP($B37,'Slutlig allokering kvv'!$B$2:$AC$462,MATCH(T$3,'Slutlig allokering kvv'!$B$1:$AJ$1,0),FALSE)/1,0)</f>
        <v>0</v>
      </c>
      <c r="U37">
        <f>IFERROR(VLOOKUP($B37,Kraftvärmeprod!$B$1:$AH$479,MATCH(U$2,Kraftvärmeprod!$B$1:$AG$1,0),FALSE)/1,0)-IFERROR(VLOOKUP($B37,'Slutlig allokering kvv'!$B$2:$AC$462,MATCH(U$3,'Slutlig allokering kvv'!$B$1:$AJ$1,0),FALSE)/1,0)</f>
        <v>0</v>
      </c>
      <c r="V37">
        <f>IFERROR(VLOOKUP($B37,Kraftvärmeprod!$B$1:$AH$479,MATCH(V$2,Kraftvärmeprod!$B$1:$AG$1,0),FALSE)/1,0)-IFERROR(VLOOKUP($B37,'Slutlig allokering kvv'!$B$2:$AC$462,MATCH(V$3,'Slutlig allokering kvv'!$B$1:$AJ$1,0),FALSE)/1,0)</f>
        <v>0</v>
      </c>
      <c r="W37">
        <f>IFERROR(VLOOKUP($B37,Kraftvärmeprod!$B$1:$AH$479,MATCH(W$2,Kraftvärmeprod!$B$1:$AG$1,0),FALSE)/1,0)-IFERROR(VLOOKUP($B37,'Slutlig allokering kvv'!$B$2:$AC$462,MATCH(W$3,'Slutlig allokering kvv'!$B$1:$AJ$1,0),FALSE)/1,0)</f>
        <v>0</v>
      </c>
      <c r="X37">
        <f>IFERROR(VLOOKUP($B37,Kraftvärmeprod!$B$1:$AH$479,MATCH(X$2,Kraftvärmeprod!$B$1:$AG$1,0),FALSE)/1,0)-IFERROR(VLOOKUP($B37,'Slutlig allokering kvv'!$B$2:$AC$462,MATCH(X$3,'Slutlig allokering kvv'!$B$1:$AJ$1,0),FALSE)/1,0)</f>
        <v>0</v>
      </c>
      <c r="Y37">
        <f>IFERROR(VLOOKUP($B37,Kraftvärmeprod!$B$1:$AH$479,MATCH(Y$2,Kraftvärmeprod!$B$1:$AG$1,0),FALSE)/1,0)-IFERROR(VLOOKUP($B37,'Slutlig allokering kvv'!$B$2:$AC$462,MATCH(Y$3,'Slutlig allokering kvv'!$B$1:$AJ$1,0),FALSE)/1,0)</f>
        <v>0</v>
      </c>
      <c r="Z37">
        <f>IFERROR(VLOOKUP($B37,Kraftvärmeprod!$B$1:$AH$479,MATCH(Z$2,Kraftvärmeprod!$B$1:$AG$1,0),FALSE)/1,0)-IFERROR(VLOOKUP($B37,'Slutlig allokering kvv'!$B$2:$AC$462,MATCH(Z$3,'Slutlig allokering kvv'!$B$1:$AJ$1,0),FALSE)/1,0)</f>
        <v>0</v>
      </c>
      <c r="AA37">
        <f>IFERROR(VLOOKUP($B37,Kraftvärmeprod!$B$1:$AH$479,MATCH(AA$2,Kraftvärmeprod!$B$1:$AG$1,0),FALSE)/1,0)-IFERROR(VLOOKUP($B37,'Slutlig allokering kvv'!$B$2:$AC$462,MATCH(AA$3,'Slutlig allokering kvv'!$B$1:$AJ$1,0),FALSE)/1,0)</f>
        <v>0</v>
      </c>
      <c r="AE37">
        <f t="shared" si="0"/>
        <v>0</v>
      </c>
      <c r="AG37">
        <f>IFERROR(VLOOKUP(B37,'Slutlig allokering kvv'!$B$2:$AJ$462,MATCH("Summa slutlig allokerad tillförd energi (utan hjälpel och rökgaskondensering):",'Slutlig allokering kvv'!$B$1:$AK$1,0),FALSE)/1,"")</f>
        <v>0</v>
      </c>
      <c r="AI37" s="137" t="str">
        <f>IFERROR(1-VLOOKUP(B37,'Slutlig allokering kvv'!$B$2:$AJ$462,MATCH("Andel av bränsle i kvv som allokerats till värme, exklusive rökgaskondensering och hjälpel",'Slutlig allokering kvv'!$B$1:$AK$1,0),FALSE),"")</f>
        <v/>
      </c>
      <c r="AK37" s="137" t="str">
        <f t="shared" si="1"/>
        <v/>
      </c>
    </row>
    <row r="38" spans="1:37" x14ac:dyDescent="0.25">
      <c r="A38" s="2" t="s">
        <v>71</v>
      </c>
      <c r="B38" s="2" t="s">
        <v>73</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 kvv'!$B$2:$AC$462,MATCH(E$3,'Slutlig allokering kvv'!$B$1:$AJ$1,0),FALSE)/1,0)</f>
        <v>0</v>
      </c>
      <c r="F38">
        <f>IFERROR(VLOOKUP($B38,Kraftvärmeprod!$B$1:$AH$479,MATCH(F$2,Kraftvärmeprod!$B$1:$AG$1,0),FALSE)/1,0)-IFERROR(VLOOKUP($B38,'Slutlig allokering kvv'!$B$2:$AC$462,MATCH(F$3,'Slutlig allokering kvv'!$B$1:$AJ$1,0),FALSE)/1,0)</f>
        <v>0</v>
      </c>
      <c r="G38">
        <f>IFERROR(VLOOKUP($B38,Kraftvärmeprod!$B$1:$AH$479,MATCH(G$2,Kraftvärmeprod!$B$1:$AG$1,0),FALSE)/1,0)-IFERROR(VLOOKUP($B38,'Slutlig allokering kvv'!$B$2:$AC$462,MATCH(G$3,'Slutlig allokering kvv'!$B$1:$AJ$1,0),FALSE)/1,0)</f>
        <v>0</v>
      </c>
      <c r="H38">
        <f>IFERROR(VLOOKUP($B38,Kraftvärmeprod!$B$1:$AH$479,MATCH(H$2,Kraftvärmeprod!$B$1:$AG$1,0),FALSE)/1,0)-IFERROR(VLOOKUP($B38,'Slutlig allokering kvv'!$B$2:$AC$462,MATCH(H$3,'Slutlig allokering kvv'!$B$1:$AJ$1,0),FALSE)/1,0)</f>
        <v>0</v>
      </c>
      <c r="I38">
        <f>IFERROR(VLOOKUP($B38,Kraftvärmeprod!$B$1:$AH$479,MATCH(I$2,Kraftvärmeprod!$B$1:$AG$1,0),FALSE)/1,0)-IFERROR(VLOOKUP($B38,'Slutlig allokering kvv'!$B$2:$AC$462,MATCH(I$3,'Slutlig allokering kvv'!$B$1:$AJ$1,0),FALSE)/1,0)</f>
        <v>0</v>
      </c>
      <c r="J38">
        <f>IFERROR(VLOOKUP($B38,Kraftvärmeprod!$B$1:$AH$479,MATCH(J$2,Kraftvärmeprod!$B$1:$AG$1,0),FALSE)/1,0)-IFERROR(VLOOKUP($B38,'Slutlig allokering kvv'!$B$2:$AC$462,MATCH(J$3,'Slutlig allokering kvv'!$B$1:$AJ$1,0),FALSE)/1,0)</f>
        <v>0</v>
      </c>
      <c r="K38">
        <f>IFERROR(VLOOKUP($B38,Kraftvärmeprod!$B$1:$AH$479,MATCH(K$2,Kraftvärmeprod!$B$1:$AG$1,0),FALSE)/1,0)-IFERROR(VLOOKUP($B38,'Slutlig allokering kvv'!$B$2:$AC$462,MATCH(K$3,'Slutlig allokering kvv'!$B$1:$AJ$1,0),FALSE)/1,0)</f>
        <v>0</v>
      </c>
      <c r="L38">
        <f>IFERROR(VLOOKUP($B38,Kraftvärmeprod!$B$1:$AH$479,MATCH(L$2,Kraftvärmeprod!$B$1:$AG$1,0),FALSE)/1,0)-IFERROR(VLOOKUP($B38,'Slutlig allokering kvv'!$B$2:$AC$462,MATCH(L$3,'Slutlig allokering kvv'!$B$1:$AJ$1,0),FALSE)/1,0)</f>
        <v>0</v>
      </c>
      <c r="M38">
        <f>IFERROR(VLOOKUP($B38,Kraftvärmeprod!$B$1:$AH$479,MATCH(M$2,Kraftvärmeprod!$B$1:$AG$1,0),FALSE)/1,0)-IFERROR(VLOOKUP($B38,'Slutlig allokering kvv'!$B$2:$AC$462,MATCH(M$3,'Slutlig allokering kvv'!$B$1:$AJ$1,0),FALSE)/1,0)</f>
        <v>0</v>
      </c>
      <c r="N38">
        <f>IFERROR(VLOOKUP($B38,Kraftvärmeprod!$B$1:$AH$479,MATCH(N$2,Kraftvärmeprod!$B$1:$AG$1,0),FALSE)/1,0)-IFERROR(VLOOKUP($B38,'Slutlig allokering kvv'!$B$2:$AC$462,MATCH(N$3,'Slutlig allokering kvv'!$B$1:$AJ$1,0),FALSE)/1,0)</f>
        <v>0</v>
      </c>
      <c r="O38">
        <f>IFERROR(VLOOKUP($B38,Kraftvärmeprod!$B$1:$AH$479,MATCH(O$2,Kraftvärmeprod!$B$1:$AG$1,0),FALSE)/1,0)-IFERROR(VLOOKUP($B38,'Slutlig allokering kvv'!$B$2:$AC$462,MATCH(O$3,'Slutlig allokering kvv'!$B$1:$AJ$1,0),FALSE)/1,0)</f>
        <v>0</v>
      </c>
      <c r="P38">
        <f>IFERROR(VLOOKUP($B38,Kraftvärmeprod!$B$1:$AH$479,MATCH(P$2,Kraftvärmeprod!$B$1:$AG$1,0),FALSE)/1,0)-IFERROR(VLOOKUP($B38,'Slutlig allokering kvv'!$B$2:$AC$462,MATCH(P$3,'Slutlig allokering kvv'!$B$1:$AJ$1,0),FALSE)/1,0)</f>
        <v>0</v>
      </c>
      <c r="Q38">
        <f>IFERROR(VLOOKUP($B38,Kraftvärmeprod!$B$1:$AH$479,MATCH(Q$2,Kraftvärmeprod!$B$1:$AG$1,0),FALSE)/1,0)-IFERROR(VLOOKUP($B38,'Slutlig allokering kvv'!$B$2:$AC$462,MATCH(Q$3,'Slutlig allokering kvv'!$B$1:$AJ$1,0),FALSE)/1,0)</f>
        <v>0</v>
      </c>
      <c r="R38">
        <f>IFERROR(VLOOKUP($B38,Kraftvärmeprod!$B$1:$AH$479,MATCH(R$2,Kraftvärmeprod!$B$1:$AG$1,0),FALSE)/1,0)-IFERROR(VLOOKUP($B38,'Slutlig allokering kvv'!$B$2:$AC$462,MATCH(R$3,'Slutlig allokering kvv'!$B$1:$AJ$1,0),FALSE)/1,0)</f>
        <v>0</v>
      </c>
      <c r="S38">
        <f>IFERROR(VLOOKUP($B38,Kraftvärmeprod!$B$1:$AH$479,MATCH(S$2,Kraftvärmeprod!$B$1:$AG$1,0),FALSE)/1,0)-IFERROR(VLOOKUP($B38,'Slutlig allokering kvv'!$B$2:$AC$462,MATCH(S$3,'Slutlig allokering kvv'!$B$1:$AJ$1,0),FALSE)/1,0)</f>
        <v>0</v>
      </c>
      <c r="T38" s="6">
        <f>IFERROR(VLOOKUP($B38,Miljö!$B$1:$S$477,MATCH(T$2,Miljö!$B$1:$X$1,0),FALSE)/1,0)-IFERROR(VLOOKUP($B38,'Slutlig allokering kvv'!$B$2:$AC$462,MATCH(T$3,'Slutlig allokering kvv'!$B$1:$AJ$1,0),FALSE)/1,0)</f>
        <v>0</v>
      </c>
      <c r="U38">
        <f>IFERROR(VLOOKUP($B38,Kraftvärmeprod!$B$1:$AH$479,MATCH(U$2,Kraftvärmeprod!$B$1:$AG$1,0),FALSE)/1,0)-IFERROR(VLOOKUP($B38,'Slutlig allokering kvv'!$B$2:$AC$462,MATCH(U$3,'Slutlig allokering kvv'!$B$1:$AJ$1,0),FALSE)/1,0)</f>
        <v>0</v>
      </c>
      <c r="V38">
        <f>IFERROR(VLOOKUP($B38,Kraftvärmeprod!$B$1:$AH$479,MATCH(V$2,Kraftvärmeprod!$B$1:$AG$1,0),FALSE)/1,0)-IFERROR(VLOOKUP($B38,'Slutlig allokering kvv'!$B$2:$AC$462,MATCH(V$3,'Slutlig allokering kvv'!$B$1:$AJ$1,0),FALSE)/1,0)</f>
        <v>0</v>
      </c>
      <c r="W38">
        <f>IFERROR(VLOOKUP($B38,Kraftvärmeprod!$B$1:$AH$479,MATCH(W$2,Kraftvärmeprod!$B$1:$AG$1,0),FALSE)/1,0)-IFERROR(VLOOKUP($B38,'Slutlig allokering kvv'!$B$2:$AC$462,MATCH(W$3,'Slutlig allokering kvv'!$B$1:$AJ$1,0),FALSE)/1,0)</f>
        <v>0</v>
      </c>
      <c r="X38">
        <f>IFERROR(VLOOKUP($B38,Kraftvärmeprod!$B$1:$AH$479,MATCH(X$2,Kraftvärmeprod!$B$1:$AG$1,0),FALSE)/1,0)-IFERROR(VLOOKUP($B38,'Slutlig allokering kvv'!$B$2:$AC$462,MATCH(X$3,'Slutlig allokering kvv'!$B$1:$AJ$1,0),FALSE)/1,0)</f>
        <v>0</v>
      </c>
      <c r="Y38">
        <f>IFERROR(VLOOKUP($B38,Kraftvärmeprod!$B$1:$AH$479,MATCH(Y$2,Kraftvärmeprod!$B$1:$AG$1,0),FALSE)/1,0)-IFERROR(VLOOKUP($B38,'Slutlig allokering kvv'!$B$2:$AC$462,MATCH(Y$3,'Slutlig allokering kvv'!$B$1:$AJ$1,0),FALSE)/1,0)</f>
        <v>0</v>
      </c>
      <c r="Z38">
        <f>IFERROR(VLOOKUP($B38,Kraftvärmeprod!$B$1:$AH$479,MATCH(Z$2,Kraftvärmeprod!$B$1:$AG$1,0),FALSE)/1,0)-IFERROR(VLOOKUP($B38,'Slutlig allokering kvv'!$B$2:$AC$462,MATCH(Z$3,'Slutlig allokering kvv'!$B$1:$AJ$1,0),FALSE)/1,0)</f>
        <v>0</v>
      </c>
      <c r="AA38">
        <f>IFERROR(VLOOKUP($B38,Kraftvärmeprod!$B$1:$AH$479,MATCH(AA$2,Kraftvärmeprod!$B$1:$AG$1,0),FALSE)/1,0)-IFERROR(VLOOKUP($B38,'Slutlig allokering kvv'!$B$2:$AC$462,MATCH(AA$3,'Slutlig allokering kvv'!$B$1:$AJ$1,0),FALSE)/1,0)</f>
        <v>0</v>
      </c>
      <c r="AE38">
        <f t="shared" si="0"/>
        <v>0</v>
      </c>
      <c r="AG38">
        <f>IFERROR(VLOOKUP(B38,'Slutlig allokering kvv'!$B$2:$AJ$462,MATCH("Summa slutlig allokerad tillförd energi (utan hjälpel och rökgaskondensering):",'Slutlig allokering kvv'!$B$1:$AK$1,0),FALSE)/1,"")</f>
        <v>0</v>
      </c>
      <c r="AI38" s="137" t="str">
        <f>IFERROR(1-VLOOKUP(B38,'Slutlig allokering kvv'!$B$2:$AJ$462,MATCH("Andel av bränsle i kvv som allokerats till värme, exklusive rökgaskondensering och hjälpel",'Slutlig allokering kvv'!$B$1:$AK$1,0),FALSE),"")</f>
        <v/>
      </c>
      <c r="AK38" s="137" t="str">
        <f t="shared" si="1"/>
        <v/>
      </c>
    </row>
    <row r="39" spans="1:37" x14ac:dyDescent="0.25">
      <c r="A39" s="2" t="s">
        <v>74</v>
      </c>
      <c r="B39" s="2" t="s">
        <v>75</v>
      </c>
      <c r="C39">
        <f>IFERROR(VLOOKUP($B39,Kraftvärmeprod!$B$1:$AH$479,MATCH(C$3,Kraftvärmeprod!$B$1:$AG$1,0),FALSE)/1,"")</f>
        <v>179.184</v>
      </c>
      <c r="D39">
        <f>IFERROR(VLOOKUP($B39,Kraftvärmeprod!$B$1:$AH$479,MATCH(D$3,Kraftvärmeprod!$B$1:$AG$1,0),FALSE)/1,"")</f>
        <v>40.923999999999999</v>
      </c>
      <c r="E39">
        <f>IFERROR(VLOOKUP($B39,Kraftvärmeprod!$B$1:$AH$479,MATCH(E$2,Kraftvärmeprod!$B$1:$AG$1,0),FALSE)/1,0)-IFERROR(VLOOKUP($B39,'Slutlig allokering kvv'!$B$2:$AC$462,MATCH(E$3,'Slutlig allokering kvv'!$B$1:$AJ$1,0),FALSE)/1,0)</f>
        <v>102.23480000000001</v>
      </c>
      <c r="F39">
        <f>IFERROR(VLOOKUP($B39,Kraftvärmeprod!$B$1:$AH$479,MATCH(F$2,Kraftvärmeprod!$B$1:$AG$1,0),FALSE)/1,0)-IFERROR(VLOOKUP($B39,'Slutlig allokering kvv'!$B$2:$AC$462,MATCH(F$3,'Slutlig allokering kvv'!$B$1:$AJ$1,0),FALSE)/1,0)</f>
        <v>0</v>
      </c>
      <c r="G39">
        <f>IFERROR(VLOOKUP($B39,Kraftvärmeprod!$B$1:$AH$479,MATCH(G$2,Kraftvärmeprod!$B$1:$AG$1,0),FALSE)/1,0)-IFERROR(VLOOKUP($B39,'Slutlig allokering kvv'!$B$2:$AC$462,MATCH(G$3,'Slutlig allokering kvv'!$B$1:$AJ$1,0),FALSE)/1,0)</f>
        <v>0</v>
      </c>
      <c r="H39">
        <f>IFERROR(VLOOKUP($B39,Kraftvärmeprod!$B$1:$AH$479,MATCH(H$2,Kraftvärmeprod!$B$1:$AG$1,0),FALSE)/1,0)-IFERROR(VLOOKUP($B39,'Slutlig allokering kvv'!$B$2:$AC$462,MATCH(H$3,'Slutlig allokering kvv'!$B$1:$AJ$1,0),FALSE)/1,0)</f>
        <v>0</v>
      </c>
      <c r="I39">
        <f>IFERROR(VLOOKUP($B39,Kraftvärmeprod!$B$1:$AH$479,MATCH(I$2,Kraftvärmeprod!$B$1:$AG$1,0),FALSE)/1,0)-IFERROR(VLOOKUP($B39,'Slutlig allokering kvv'!$B$2:$AC$462,MATCH(I$3,'Slutlig allokering kvv'!$B$1:$AJ$1,0),FALSE)/1,0)</f>
        <v>0.13176899999999997</v>
      </c>
      <c r="J39">
        <f>IFERROR(VLOOKUP($B39,Kraftvärmeprod!$B$1:$AH$479,MATCH(J$2,Kraftvärmeprod!$B$1:$AG$1,0),FALSE)/1,0)-IFERROR(VLOOKUP($B39,'Slutlig allokering kvv'!$B$2:$AC$462,MATCH(J$3,'Slutlig allokering kvv'!$B$1:$AJ$1,0),FALSE)/1,0)</f>
        <v>0</v>
      </c>
      <c r="K39">
        <f>IFERROR(VLOOKUP($B39,Kraftvärmeprod!$B$1:$AH$479,MATCH(K$2,Kraftvärmeprod!$B$1:$AG$1,0),FALSE)/1,0)-IFERROR(VLOOKUP($B39,'Slutlig allokering kvv'!$B$2:$AC$462,MATCH(K$3,'Slutlig allokering kvv'!$B$1:$AJ$1,0),FALSE)/1,0)</f>
        <v>0</v>
      </c>
      <c r="L39">
        <f>IFERROR(VLOOKUP($B39,Kraftvärmeprod!$B$1:$AH$479,MATCH(L$2,Kraftvärmeprod!$B$1:$AG$1,0),FALSE)/1,0)-IFERROR(VLOOKUP($B39,'Slutlig allokering kvv'!$B$2:$AC$462,MATCH(L$3,'Slutlig allokering kvv'!$B$1:$AJ$1,0),FALSE)/1,0)</f>
        <v>0</v>
      </c>
      <c r="M39">
        <f>IFERROR(VLOOKUP($B39,Kraftvärmeprod!$B$1:$AH$479,MATCH(M$2,Kraftvärmeprod!$B$1:$AG$1,0),FALSE)/1,0)-IFERROR(VLOOKUP($B39,'Slutlig allokering kvv'!$B$2:$AC$462,MATCH(M$3,'Slutlig allokering kvv'!$B$1:$AJ$1,0),FALSE)/1,0)</f>
        <v>0</v>
      </c>
      <c r="N39">
        <f>IFERROR(VLOOKUP($B39,Kraftvärmeprod!$B$1:$AH$479,MATCH(N$2,Kraftvärmeprod!$B$1:$AG$1,0),FALSE)/1,0)-IFERROR(VLOOKUP($B39,'Slutlig allokering kvv'!$B$2:$AC$462,MATCH(N$3,'Slutlig allokering kvv'!$B$1:$AJ$1,0),FALSE)/1,0)</f>
        <v>0</v>
      </c>
      <c r="O39">
        <f>IFERROR(VLOOKUP($B39,Kraftvärmeprod!$B$1:$AH$479,MATCH(O$2,Kraftvärmeprod!$B$1:$AG$1,0),FALSE)/1,0)-IFERROR(VLOOKUP($B39,'Slutlig allokering kvv'!$B$2:$AC$462,MATCH(O$3,'Slutlig allokering kvv'!$B$1:$AJ$1,0),FALSE)/1,0)</f>
        <v>0</v>
      </c>
      <c r="P39">
        <f>IFERROR(VLOOKUP($B39,Kraftvärmeprod!$B$1:$AH$479,MATCH(P$2,Kraftvärmeprod!$B$1:$AG$1,0),FALSE)/1,0)-IFERROR(VLOOKUP($B39,'Slutlig allokering kvv'!$B$2:$AC$462,MATCH(P$3,'Slutlig allokering kvv'!$B$1:$AJ$1,0),FALSE)/1,0)</f>
        <v>0</v>
      </c>
      <c r="Q39">
        <f>IFERROR(VLOOKUP($B39,Kraftvärmeprod!$B$1:$AH$479,MATCH(Q$2,Kraftvärmeprod!$B$1:$AG$1,0),FALSE)/1,0)-IFERROR(VLOOKUP($B39,'Slutlig allokering kvv'!$B$2:$AC$462,MATCH(Q$3,'Slutlig allokering kvv'!$B$1:$AJ$1,0),FALSE)/1,0)</f>
        <v>0</v>
      </c>
      <c r="R39">
        <f>IFERROR(VLOOKUP($B39,Kraftvärmeprod!$B$1:$AH$479,MATCH(R$2,Kraftvärmeprod!$B$1:$AG$1,0),FALSE)/1,0)-IFERROR(VLOOKUP($B39,'Slutlig allokering kvv'!$B$2:$AC$462,MATCH(R$3,'Slutlig allokering kvv'!$B$1:$AJ$1,0),FALSE)/1,0)</f>
        <v>0</v>
      </c>
      <c r="S39">
        <f>IFERROR(VLOOKUP($B39,Kraftvärmeprod!$B$1:$AH$479,MATCH(S$2,Kraftvärmeprod!$B$1:$AG$1,0),FALSE)/1,0)-IFERROR(VLOOKUP($B39,'Slutlig allokering kvv'!$B$2:$AC$462,MATCH(S$3,'Slutlig allokering kvv'!$B$1:$AJ$1,0),FALSE)/1,0)</f>
        <v>0</v>
      </c>
      <c r="T39" s="6">
        <f>IFERROR(VLOOKUP($B39,Miljö!$B$1:$S$477,MATCH(T$2,Miljö!$B$1:$X$1,0),FALSE)/1,0)-IFERROR(VLOOKUP($B39,'Slutlig allokering kvv'!$B$2:$AC$462,MATCH(T$3,'Slutlig allokering kvv'!$B$1:$AJ$1,0),FALSE)/1,0)</f>
        <v>2.9785300000000001</v>
      </c>
      <c r="U39">
        <f>IFERROR(VLOOKUP($B39,Kraftvärmeprod!$B$1:$AH$479,MATCH(U$2,Kraftvärmeprod!$B$1:$AG$1,0),FALSE)/1,0)-IFERROR(VLOOKUP($B39,'Slutlig allokering kvv'!$B$2:$AC$462,MATCH(U$3,'Slutlig allokering kvv'!$B$1:$AJ$1,0),FALSE)/1,0)</f>
        <v>0</v>
      </c>
      <c r="V39">
        <f>IFERROR(VLOOKUP($B39,Kraftvärmeprod!$B$1:$AH$479,MATCH(V$2,Kraftvärmeprod!$B$1:$AG$1,0),FALSE)/1,0)-IFERROR(VLOOKUP($B39,'Slutlig allokering kvv'!$B$2:$AC$462,MATCH(V$3,'Slutlig allokering kvv'!$B$1:$AJ$1,0),FALSE)/1,0)</f>
        <v>0</v>
      </c>
      <c r="W39">
        <f>IFERROR(VLOOKUP($B39,Kraftvärmeprod!$B$1:$AH$479,MATCH(W$2,Kraftvärmeprod!$B$1:$AG$1,0),FALSE)/1,0)-IFERROR(VLOOKUP($B39,'Slutlig allokering kvv'!$B$2:$AC$462,MATCH(W$3,'Slutlig allokering kvv'!$B$1:$AJ$1,0),FALSE)/1,0)</f>
        <v>0</v>
      </c>
      <c r="X39">
        <f>IFERROR(VLOOKUP($B39,Kraftvärmeprod!$B$1:$AH$479,MATCH(X$2,Kraftvärmeprod!$B$1:$AG$1,0),FALSE)/1,0)-IFERROR(VLOOKUP($B39,'Slutlig allokering kvv'!$B$2:$AC$462,MATCH(X$3,'Slutlig allokering kvv'!$B$1:$AJ$1,0),FALSE)/1,0)</f>
        <v>0</v>
      </c>
      <c r="Y39">
        <f>IFERROR(VLOOKUP($B39,Kraftvärmeprod!$B$1:$AH$479,MATCH(Y$2,Kraftvärmeprod!$B$1:$AG$1,0),FALSE)/1,0)-IFERROR(VLOOKUP($B39,'Slutlig allokering kvv'!$B$2:$AC$462,MATCH(Y$3,'Slutlig allokering kvv'!$B$1:$AJ$1,0),FALSE)/1,0)</f>
        <v>0</v>
      </c>
      <c r="Z39">
        <f>IFERROR(VLOOKUP($B39,Kraftvärmeprod!$B$1:$AH$479,MATCH(Z$2,Kraftvärmeprod!$B$1:$AG$1,0),FALSE)/1,0)-IFERROR(VLOOKUP($B39,'Slutlig allokering kvv'!$B$2:$AC$462,MATCH(Z$3,'Slutlig allokering kvv'!$B$1:$AJ$1,0),FALSE)/1,0)</f>
        <v>0</v>
      </c>
      <c r="AA39">
        <f>IFERROR(VLOOKUP($B39,Kraftvärmeprod!$B$1:$AH$479,MATCH(AA$2,Kraftvärmeprod!$B$1:$AG$1,0),FALSE)/1,0)-IFERROR(VLOOKUP($B39,'Slutlig allokering kvv'!$B$2:$AC$462,MATCH(AA$3,'Slutlig allokering kvv'!$B$1:$AJ$1,0),FALSE)/1,0)</f>
        <v>0</v>
      </c>
      <c r="AE39">
        <f t="shared" si="0"/>
        <v>102.36656900000001</v>
      </c>
      <c r="AG39">
        <f>IFERROR(VLOOKUP(B39,'Slutlig allokering kvv'!$B$2:$AJ$462,MATCH("Summa slutlig allokerad tillförd energi (utan hjälpel och rökgaskondensering):",'Slutlig allokering kvv'!$B$1:$AK$1,0),FALSE)/1,"")</f>
        <v>140.169231</v>
      </c>
      <c r="AI39" s="137">
        <f>IFERROR(1-VLOOKUP(B39,'Slutlig allokering kvv'!$B$2:$AJ$462,MATCH("Andel av bränsle i kvv som allokerats till värme, exklusive rökgaskondensering och hjälpel",'Slutlig allokering kvv'!$B$1:$AK$1,0),FALSE),"")</f>
        <v>0.42206787204198304</v>
      </c>
      <c r="AK39" s="137">
        <f t="shared" si="1"/>
        <v>0.42206787204198315</v>
      </c>
    </row>
    <row r="40" spans="1:37" x14ac:dyDescent="0.25">
      <c r="A40" s="2" t="s">
        <v>74</v>
      </c>
      <c r="B40" s="2" t="s">
        <v>76</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 kvv'!$B$2:$AC$462,MATCH(E$3,'Slutlig allokering kvv'!$B$1:$AJ$1,0),FALSE)/1,0)</f>
        <v>0</v>
      </c>
      <c r="F40">
        <f>IFERROR(VLOOKUP($B40,Kraftvärmeprod!$B$1:$AH$479,MATCH(F$2,Kraftvärmeprod!$B$1:$AG$1,0),FALSE)/1,0)-IFERROR(VLOOKUP($B40,'Slutlig allokering kvv'!$B$2:$AC$462,MATCH(F$3,'Slutlig allokering kvv'!$B$1:$AJ$1,0),FALSE)/1,0)</f>
        <v>0</v>
      </c>
      <c r="G40">
        <f>IFERROR(VLOOKUP($B40,Kraftvärmeprod!$B$1:$AH$479,MATCH(G$2,Kraftvärmeprod!$B$1:$AG$1,0),FALSE)/1,0)-IFERROR(VLOOKUP($B40,'Slutlig allokering kvv'!$B$2:$AC$462,MATCH(G$3,'Slutlig allokering kvv'!$B$1:$AJ$1,0),FALSE)/1,0)</f>
        <v>0</v>
      </c>
      <c r="H40">
        <f>IFERROR(VLOOKUP($B40,Kraftvärmeprod!$B$1:$AH$479,MATCH(H$2,Kraftvärmeprod!$B$1:$AG$1,0),FALSE)/1,0)-IFERROR(VLOOKUP($B40,'Slutlig allokering kvv'!$B$2:$AC$462,MATCH(H$3,'Slutlig allokering kvv'!$B$1:$AJ$1,0),FALSE)/1,0)</f>
        <v>0</v>
      </c>
      <c r="I40">
        <f>IFERROR(VLOOKUP($B40,Kraftvärmeprod!$B$1:$AH$479,MATCH(I$2,Kraftvärmeprod!$B$1:$AG$1,0),FALSE)/1,0)-IFERROR(VLOOKUP($B40,'Slutlig allokering kvv'!$B$2:$AC$462,MATCH(I$3,'Slutlig allokering kvv'!$B$1:$AJ$1,0),FALSE)/1,0)</f>
        <v>0</v>
      </c>
      <c r="J40">
        <f>IFERROR(VLOOKUP($B40,Kraftvärmeprod!$B$1:$AH$479,MATCH(J$2,Kraftvärmeprod!$B$1:$AG$1,0),FALSE)/1,0)-IFERROR(VLOOKUP($B40,'Slutlig allokering kvv'!$B$2:$AC$462,MATCH(J$3,'Slutlig allokering kvv'!$B$1:$AJ$1,0),FALSE)/1,0)</f>
        <v>0</v>
      </c>
      <c r="K40">
        <f>IFERROR(VLOOKUP($B40,Kraftvärmeprod!$B$1:$AH$479,MATCH(K$2,Kraftvärmeprod!$B$1:$AG$1,0),FALSE)/1,0)-IFERROR(VLOOKUP($B40,'Slutlig allokering kvv'!$B$2:$AC$462,MATCH(K$3,'Slutlig allokering kvv'!$B$1:$AJ$1,0),FALSE)/1,0)</f>
        <v>0</v>
      </c>
      <c r="L40">
        <f>IFERROR(VLOOKUP($B40,Kraftvärmeprod!$B$1:$AH$479,MATCH(L$2,Kraftvärmeprod!$B$1:$AG$1,0),FALSE)/1,0)-IFERROR(VLOOKUP($B40,'Slutlig allokering kvv'!$B$2:$AC$462,MATCH(L$3,'Slutlig allokering kvv'!$B$1:$AJ$1,0),FALSE)/1,0)</f>
        <v>0</v>
      </c>
      <c r="M40">
        <f>IFERROR(VLOOKUP($B40,Kraftvärmeprod!$B$1:$AH$479,MATCH(M$2,Kraftvärmeprod!$B$1:$AG$1,0),FALSE)/1,0)-IFERROR(VLOOKUP($B40,'Slutlig allokering kvv'!$B$2:$AC$462,MATCH(M$3,'Slutlig allokering kvv'!$B$1:$AJ$1,0),FALSE)/1,0)</f>
        <v>0</v>
      </c>
      <c r="N40">
        <f>IFERROR(VLOOKUP($B40,Kraftvärmeprod!$B$1:$AH$479,MATCH(N$2,Kraftvärmeprod!$B$1:$AG$1,0),FALSE)/1,0)-IFERROR(VLOOKUP($B40,'Slutlig allokering kvv'!$B$2:$AC$462,MATCH(N$3,'Slutlig allokering kvv'!$B$1:$AJ$1,0),FALSE)/1,0)</f>
        <v>0</v>
      </c>
      <c r="O40">
        <f>IFERROR(VLOOKUP($B40,Kraftvärmeprod!$B$1:$AH$479,MATCH(O$2,Kraftvärmeprod!$B$1:$AG$1,0),FALSE)/1,0)-IFERROR(VLOOKUP($B40,'Slutlig allokering kvv'!$B$2:$AC$462,MATCH(O$3,'Slutlig allokering kvv'!$B$1:$AJ$1,0),FALSE)/1,0)</f>
        <v>0</v>
      </c>
      <c r="P40">
        <f>IFERROR(VLOOKUP($B40,Kraftvärmeprod!$B$1:$AH$479,MATCH(P$2,Kraftvärmeprod!$B$1:$AG$1,0),FALSE)/1,0)-IFERROR(VLOOKUP($B40,'Slutlig allokering kvv'!$B$2:$AC$462,MATCH(P$3,'Slutlig allokering kvv'!$B$1:$AJ$1,0),FALSE)/1,0)</f>
        <v>0</v>
      </c>
      <c r="Q40">
        <f>IFERROR(VLOOKUP($B40,Kraftvärmeprod!$B$1:$AH$479,MATCH(Q$2,Kraftvärmeprod!$B$1:$AG$1,0),FALSE)/1,0)-IFERROR(VLOOKUP($B40,'Slutlig allokering kvv'!$B$2:$AC$462,MATCH(Q$3,'Slutlig allokering kvv'!$B$1:$AJ$1,0),FALSE)/1,0)</f>
        <v>0</v>
      </c>
      <c r="R40">
        <f>IFERROR(VLOOKUP($B40,Kraftvärmeprod!$B$1:$AH$479,MATCH(R$2,Kraftvärmeprod!$B$1:$AG$1,0),FALSE)/1,0)-IFERROR(VLOOKUP($B40,'Slutlig allokering kvv'!$B$2:$AC$462,MATCH(R$3,'Slutlig allokering kvv'!$B$1:$AJ$1,0),FALSE)/1,0)</f>
        <v>0</v>
      </c>
      <c r="S40">
        <f>IFERROR(VLOOKUP($B40,Kraftvärmeprod!$B$1:$AH$479,MATCH(S$2,Kraftvärmeprod!$B$1:$AG$1,0),FALSE)/1,0)-IFERROR(VLOOKUP($B40,'Slutlig allokering kvv'!$B$2:$AC$462,MATCH(S$3,'Slutlig allokering kvv'!$B$1:$AJ$1,0),FALSE)/1,0)</f>
        <v>0</v>
      </c>
      <c r="T40" s="6">
        <f>IFERROR(VLOOKUP($B40,Miljö!$B$1:$S$477,MATCH(T$2,Miljö!$B$1:$X$1,0),FALSE)/1,0)-IFERROR(VLOOKUP($B40,'Slutlig allokering kvv'!$B$2:$AC$462,MATCH(T$3,'Slutlig allokering kvv'!$B$1:$AJ$1,0),FALSE)/1,0)</f>
        <v>0</v>
      </c>
      <c r="U40">
        <f>IFERROR(VLOOKUP($B40,Kraftvärmeprod!$B$1:$AH$479,MATCH(U$2,Kraftvärmeprod!$B$1:$AG$1,0),FALSE)/1,0)-IFERROR(VLOOKUP($B40,'Slutlig allokering kvv'!$B$2:$AC$462,MATCH(U$3,'Slutlig allokering kvv'!$B$1:$AJ$1,0),FALSE)/1,0)</f>
        <v>0</v>
      </c>
      <c r="V40">
        <f>IFERROR(VLOOKUP($B40,Kraftvärmeprod!$B$1:$AH$479,MATCH(V$2,Kraftvärmeprod!$B$1:$AG$1,0),FALSE)/1,0)-IFERROR(VLOOKUP($B40,'Slutlig allokering kvv'!$B$2:$AC$462,MATCH(V$3,'Slutlig allokering kvv'!$B$1:$AJ$1,0),FALSE)/1,0)</f>
        <v>0</v>
      </c>
      <c r="W40">
        <f>IFERROR(VLOOKUP($B40,Kraftvärmeprod!$B$1:$AH$479,MATCH(W$2,Kraftvärmeprod!$B$1:$AG$1,0),FALSE)/1,0)-IFERROR(VLOOKUP($B40,'Slutlig allokering kvv'!$B$2:$AC$462,MATCH(W$3,'Slutlig allokering kvv'!$B$1:$AJ$1,0),FALSE)/1,0)</f>
        <v>0</v>
      </c>
      <c r="X40">
        <f>IFERROR(VLOOKUP($B40,Kraftvärmeprod!$B$1:$AH$479,MATCH(X$2,Kraftvärmeprod!$B$1:$AG$1,0),FALSE)/1,0)-IFERROR(VLOOKUP($B40,'Slutlig allokering kvv'!$B$2:$AC$462,MATCH(X$3,'Slutlig allokering kvv'!$B$1:$AJ$1,0),FALSE)/1,0)</f>
        <v>0</v>
      </c>
      <c r="Y40">
        <f>IFERROR(VLOOKUP($B40,Kraftvärmeprod!$B$1:$AH$479,MATCH(Y$2,Kraftvärmeprod!$B$1:$AG$1,0),FALSE)/1,0)-IFERROR(VLOOKUP($B40,'Slutlig allokering kvv'!$B$2:$AC$462,MATCH(Y$3,'Slutlig allokering kvv'!$B$1:$AJ$1,0),FALSE)/1,0)</f>
        <v>0</v>
      </c>
      <c r="Z40">
        <f>IFERROR(VLOOKUP($B40,Kraftvärmeprod!$B$1:$AH$479,MATCH(Z$2,Kraftvärmeprod!$B$1:$AG$1,0),FALSE)/1,0)-IFERROR(VLOOKUP($B40,'Slutlig allokering kvv'!$B$2:$AC$462,MATCH(Z$3,'Slutlig allokering kvv'!$B$1:$AJ$1,0),FALSE)/1,0)</f>
        <v>0</v>
      </c>
      <c r="AA40">
        <f>IFERROR(VLOOKUP($B40,Kraftvärmeprod!$B$1:$AH$479,MATCH(AA$2,Kraftvärmeprod!$B$1:$AG$1,0),FALSE)/1,0)-IFERROR(VLOOKUP($B40,'Slutlig allokering kvv'!$B$2:$AC$462,MATCH(AA$3,'Slutlig allokering kvv'!$B$1:$AJ$1,0),FALSE)/1,0)</f>
        <v>0</v>
      </c>
      <c r="AE40">
        <f t="shared" si="0"/>
        <v>0</v>
      </c>
      <c r="AG40">
        <f>IFERROR(VLOOKUP(B40,'Slutlig allokering kvv'!$B$2:$AJ$462,MATCH("Summa slutlig allokerad tillförd energi (utan hjälpel och rökgaskondensering):",'Slutlig allokering kvv'!$B$1:$AK$1,0),FALSE)/1,"")</f>
        <v>0</v>
      </c>
      <c r="AI40" s="137" t="str">
        <f>IFERROR(1-VLOOKUP(B40,'Slutlig allokering kvv'!$B$2:$AJ$462,MATCH("Andel av bränsle i kvv som allokerats till värme, exklusive rökgaskondensering och hjälpel",'Slutlig allokering kvv'!$B$1:$AK$1,0),FALSE),"")</f>
        <v/>
      </c>
      <c r="AK40" s="137" t="str">
        <f t="shared" si="1"/>
        <v/>
      </c>
    </row>
    <row r="41" spans="1:37" x14ac:dyDescent="0.25">
      <c r="A41" s="2" t="s">
        <v>74</v>
      </c>
      <c r="B41" s="2" t="s">
        <v>77</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 kvv'!$B$2:$AC$462,MATCH(E$3,'Slutlig allokering kvv'!$B$1:$AJ$1,0),FALSE)/1,0)</f>
        <v>0</v>
      </c>
      <c r="F41">
        <f>IFERROR(VLOOKUP($B41,Kraftvärmeprod!$B$1:$AH$479,MATCH(F$2,Kraftvärmeprod!$B$1:$AG$1,0),FALSE)/1,0)-IFERROR(VLOOKUP($B41,'Slutlig allokering kvv'!$B$2:$AC$462,MATCH(F$3,'Slutlig allokering kvv'!$B$1:$AJ$1,0),FALSE)/1,0)</f>
        <v>0</v>
      </c>
      <c r="G41">
        <f>IFERROR(VLOOKUP($B41,Kraftvärmeprod!$B$1:$AH$479,MATCH(G$2,Kraftvärmeprod!$B$1:$AG$1,0),FALSE)/1,0)-IFERROR(VLOOKUP($B41,'Slutlig allokering kvv'!$B$2:$AC$462,MATCH(G$3,'Slutlig allokering kvv'!$B$1:$AJ$1,0),FALSE)/1,0)</f>
        <v>0</v>
      </c>
      <c r="H41">
        <f>IFERROR(VLOOKUP($B41,Kraftvärmeprod!$B$1:$AH$479,MATCH(H$2,Kraftvärmeprod!$B$1:$AG$1,0),FALSE)/1,0)-IFERROR(VLOOKUP($B41,'Slutlig allokering kvv'!$B$2:$AC$462,MATCH(H$3,'Slutlig allokering kvv'!$B$1:$AJ$1,0),FALSE)/1,0)</f>
        <v>0</v>
      </c>
      <c r="I41">
        <f>IFERROR(VLOOKUP($B41,Kraftvärmeprod!$B$1:$AH$479,MATCH(I$2,Kraftvärmeprod!$B$1:$AG$1,0),FALSE)/1,0)-IFERROR(VLOOKUP($B41,'Slutlig allokering kvv'!$B$2:$AC$462,MATCH(I$3,'Slutlig allokering kvv'!$B$1:$AJ$1,0),FALSE)/1,0)</f>
        <v>0</v>
      </c>
      <c r="J41">
        <f>IFERROR(VLOOKUP($B41,Kraftvärmeprod!$B$1:$AH$479,MATCH(J$2,Kraftvärmeprod!$B$1:$AG$1,0),FALSE)/1,0)-IFERROR(VLOOKUP($B41,'Slutlig allokering kvv'!$B$2:$AC$462,MATCH(J$3,'Slutlig allokering kvv'!$B$1:$AJ$1,0),FALSE)/1,0)</f>
        <v>0</v>
      </c>
      <c r="K41">
        <f>IFERROR(VLOOKUP($B41,Kraftvärmeprod!$B$1:$AH$479,MATCH(K$2,Kraftvärmeprod!$B$1:$AG$1,0),FALSE)/1,0)-IFERROR(VLOOKUP($B41,'Slutlig allokering kvv'!$B$2:$AC$462,MATCH(K$3,'Slutlig allokering kvv'!$B$1:$AJ$1,0),FALSE)/1,0)</f>
        <v>0</v>
      </c>
      <c r="L41">
        <f>IFERROR(VLOOKUP($B41,Kraftvärmeprod!$B$1:$AH$479,MATCH(L$2,Kraftvärmeprod!$B$1:$AG$1,0),FALSE)/1,0)-IFERROR(VLOOKUP($B41,'Slutlig allokering kvv'!$B$2:$AC$462,MATCH(L$3,'Slutlig allokering kvv'!$B$1:$AJ$1,0),FALSE)/1,0)</f>
        <v>0</v>
      </c>
      <c r="M41">
        <f>IFERROR(VLOOKUP($B41,Kraftvärmeprod!$B$1:$AH$479,MATCH(M$2,Kraftvärmeprod!$B$1:$AG$1,0),FALSE)/1,0)-IFERROR(VLOOKUP($B41,'Slutlig allokering kvv'!$B$2:$AC$462,MATCH(M$3,'Slutlig allokering kvv'!$B$1:$AJ$1,0),FALSE)/1,0)</f>
        <v>0</v>
      </c>
      <c r="N41">
        <f>IFERROR(VLOOKUP($B41,Kraftvärmeprod!$B$1:$AH$479,MATCH(N$2,Kraftvärmeprod!$B$1:$AG$1,0),FALSE)/1,0)-IFERROR(VLOOKUP($B41,'Slutlig allokering kvv'!$B$2:$AC$462,MATCH(N$3,'Slutlig allokering kvv'!$B$1:$AJ$1,0),FALSE)/1,0)</f>
        <v>0</v>
      </c>
      <c r="O41">
        <f>IFERROR(VLOOKUP($B41,Kraftvärmeprod!$B$1:$AH$479,MATCH(O$2,Kraftvärmeprod!$B$1:$AG$1,0),FALSE)/1,0)-IFERROR(VLOOKUP($B41,'Slutlig allokering kvv'!$B$2:$AC$462,MATCH(O$3,'Slutlig allokering kvv'!$B$1:$AJ$1,0),FALSE)/1,0)</f>
        <v>0</v>
      </c>
      <c r="P41">
        <f>IFERROR(VLOOKUP($B41,Kraftvärmeprod!$B$1:$AH$479,MATCH(P$2,Kraftvärmeprod!$B$1:$AG$1,0),FALSE)/1,0)-IFERROR(VLOOKUP($B41,'Slutlig allokering kvv'!$B$2:$AC$462,MATCH(P$3,'Slutlig allokering kvv'!$B$1:$AJ$1,0),FALSE)/1,0)</f>
        <v>0</v>
      </c>
      <c r="Q41">
        <f>IFERROR(VLOOKUP($B41,Kraftvärmeprod!$B$1:$AH$479,MATCH(Q$2,Kraftvärmeprod!$B$1:$AG$1,0),FALSE)/1,0)-IFERROR(VLOOKUP($B41,'Slutlig allokering kvv'!$B$2:$AC$462,MATCH(Q$3,'Slutlig allokering kvv'!$B$1:$AJ$1,0),FALSE)/1,0)</f>
        <v>0</v>
      </c>
      <c r="R41">
        <f>IFERROR(VLOOKUP($B41,Kraftvärmeprod!$B$1:$AH$479,MATCH(R$2,Kraftvärmeprod!$B$1:$AG$1,0),FALSE)/1,0)-IFERROR(VLOOKUP($B41,'Slutlig allokering kvv'!$B$2:$AC$462,MATCH(R$3,'Slutlig allokering kvv'!$B$1:$AJ$1,0),FALSE)/1,0)</f>
        <v>0</v>
      </c>
      <c r="S41">
        <f>IFERROR(VLOOKUP($B41,Kraftvärmeprod!$B$1:$AH$479,MATCH(S$2,Kraftvärmeprod!$B$1:$AG$1,0),FALSE)/1,0)-IFERROR(VLOOKUP($B41,'Slutlig allokering kvv'!$B$2:$AC$462,MATCH(S$3,'Slutlig allokering kvv'!$B$1:$AJ$1,0),FALSE)/1,0)</f>
        <v>0</v>
      </c>
      <c r="T41" s="6">
        <f>IFERROR(VLOOKUP($B41,Miljö!$B$1:$S$477,MATCH(T$2,Miljö!$B$1:$X$1,0),FALSE)/1,0)-IFERROR(VLOOKUP($B41,'Slutlig allokering kvv'!$B$2:$AC$462,MATCH(T$3,'Slutlig allokering kvv'!$B$1:$AJ$1,0),FALSE)/1,0)</f>
        <v>0</v>
      </c>
      <c r="U41">
        <f>IFERROR(VLOOKUP($B41,Kraftvärmeprod!$B$1:$AH$479,MATCH(U$2,Kraftvärmeprod!$B$1:$AG$1,0),FALSE)/1,0)-IFERROR(VLOOKUP($B41,'Slutlig allokering kvv'!$B$2:$AC$462,MATCH(U$3,'Slutlig allokering kvv'!$B$1:$AJ$1,0),FALSE)/1,0)</f>
        <v>0</v>
      </c>
      <c r="V41">
        <f>IFERROR(VLOOKUP($B41,Kraftvärmeprod!$B$1:$AH$479,MATCH(V$2,Kraftvärmeprod!$B$1:$AG$1,0),FALSE)/1,0)-IFERROR(VLOOKUP($B41,'Slutlig allokering kvv'!$B$2:$AC$462,MATCH(V$3,'Slutlig allokering kvv'!$B$1:$AJ$1,0),FALSE)/1,0)</f>
        <v>0</v>
      </c>
      <c r="W41">
        <f>IFERROR(VLOOKUP($B41,Kraftvärmeprod!$B$1:$AH$479,MATCH(W$2,Kraftvärmeprod!$B$1:$AG$1,0),FALSE)/1,0)-IFERROR(VLOOKUP($B41,'Slutlig allokering kvv'!$B$2:$AC$462,MATCH(W$3,'Slutlig allokering kvv'!$B$1:$AJ$1,0),FALSE)/1,0)</f>
        <v>0</v>
      </c>
      <c r="X41">
        <f>IFERROR(VLOOKUP($B41,Kraftvärmeprod!$B$1:$AH$479,MATCH(X$2,Kraftvärmeprod!$B$1:$AG$1,0),FALSE)/1,0)-IFERROR(VLOOKUP($B41,'Slutlig allokering kvv'!$B$2:$AC$462,MATCH(X$3,'Slutlig allokering kvv'!$B$1:$AJ$1,0),FALSE)/1,0)</f>
        <v>0</v>
      </c>
      <c r="Y41">
        <f>IFERROR(VLOOKUP($B41,Kraftvärmeprod!$B$1:$AH$479,MATCH(Y$2,Kraftvärmeprod!$B$1:$AG$1,0),FALSE)/1,0)-IFERROR(VLOOKUP($B41,'Slutlig allokering kvv'!$B$2:$AC$462,MATCH(Y$3,'Slutlig allokering kvv'!$B$1:$AJ$1,0),FALSE)/1,0)</f>
        <v>0</v>
      </c>
      <c r="Z41">
        <f>IFERROR(VLOOKUP($B41,Kraftvärmeprod!$B$1:$AH$479,MATCH(Z$2,Kraftvärmeprod!$B$1:$AG$1,0),FALSE)/1,0)-IFERROR(VLOOKUP($B41,'Slutlig allokering kvv'!$B$2:$AC$462,MATCH(Z$3,'Slutlig allokering kvv'!$B$1:$AJ$1,0),FALSE)/1,0)</f>
        <v>0</v>
      </c>
      <c r="AA41">
        <f>IFERROR(VLOOKUP($B41,Kraftvärmeprod!$B$1:$AH$479,MATCH(AA$2,Kraftvärmeprod!$B$1:$AG$1,0),FALSE)/1,0)-IFERROR(VLOOKUP($B41,'Slutlig allokering kvv'!$B$2:$AC$462,MATCH(AA$3,'Slutlig allokering kvv'!$B$1:$AJ$1,0),FALSE)/1,0)</f>
        <v>0</v>
      </c>
      <c r="AE41">
        <f t="shared" si="0"/>
        <v>0</v>
      </c>
      <c r="AG41">
        <f>IFERROR(VLOOKUP(B41,'Slutlig allokering kvv'!$B$2:$AJ$462,MATCH("Summa slutlig allokerad tillförd energi (utan hjälpel och rökgaskondensering):",'Slutlig allokering kvv'!$B$1:$AK$1,0),FALSE)/1,"")</f>
        <v>0</v>
      </c>
      <c r="AI41" s="137" t="str">
        <f>IFERROR(1-VLOOKUP(B41,'Slutlig allokering kvv'!$B$2:$AJ$462,MATCH("Andel av bränsle i kvv som allokerats till värme, exklusive rökgaskondensering och hjälpel",'Slutlig allokering kvv'!$B$1:$AK$1,0),FALSE),"")</f>
        <v/>
      </c>
      <c r="AK41" s="137" t="str">
        <f t="shared" si="1"/>
        <v/>
      </c>
    </row>
    <row r="42" spans="1:37" x14ac:dyDescent="0.25">
      <c r="A42" s="2" t="s">
        <v>78</v>
      </c>
      <c r="B42" s="2" t="s">
        <v>79</v>
      </c>
      <c r="C42">
        <f>IFERROR(VLOOKUP($B42,Kraftvärmeprod!$B$1:$AH$479,MATCH(C$3,Kraftvärmeprod!$B$1:$AG$1,0),FALSE)/1,"")</f>
        <v>540.20000000000005</v>
      </c>
      <c r="D42">
        <f>IFERROR(VLOOKUP($B42,Kraftvärmeprod!$B$1:$AH$479,MATCH(D$3,Kraftvärmeprod!$B$1:$AG$1,0),FALSE)/1,"")</f>
        <v>100.3</v>
      </c>
      <c r="E42">
        <f>IFERROR(VLOOKUP($B42,Kraftvärmeprod!$B$1:$AH$479,MATCH(E$2,Kraftvärmeprod!$B$1:$AG$1,0),FALSE)/1,0)-IFERROR(VLOOKUP($B42,'Slutlig allokering kvv'!$B$2:$AC$462,MATCH(E$3,'Slutlig allokering kvv'!$B$1:$AJ$1,0),FALSE)/1,0)</f>
        <v>123.47800000000001</v>
      </c>
      <c r="F42">
        <f>IFERROR(VLOOKUP($B42,Kraftvärmeprod!$B$1:$AH$479,MATCH(F$2,Kraftvärmeprod!$B$1:$AG$1,0),FALSE)/1,0)-IFERROR(VLOOKUP($B42,'Slutlig allokering kvv'!$B$2:$AC$462,MATCH(F$3,'Slutlig allokering kvv'!$B$1:$AJ$1,0),FALSE)/1,0)</f>
        <v>0</v>
      </c>
      <c r="G42">
        <f>IFERROR(VLOOKUP($B42,Kraftvärmeprod!$B$1:$AH$479,MATCH(G$2,Kraftvärmeprod!$B$1:$AG$1,0),FALSE)/1,0)-IFERROR(VLOOKUP($B42,'Slutlig allokering kvv'!$B$2:$AC$462,MATCH(G$3,'Slutlig allokering kvv'!$B$1:$AJ$1,0),FALSE)/1,0)</f>
        <v>8.2173999999999978</v>
      </c>
      <c r="H42">
        <f>IFERROR(VLOOKUP($B42,Kraftvärmeprod!$B$1:$AH$479,MATCH(H$2,Kraftvärmeprod!$B$1:$AG$1,0),FALSE)/1,0)-IFERROR(VLOOKUP($B42,'Slutlig allokering kvv'!$B$2:$AC$462,MATCH(H$3,'Slutlig allokering kvv'!$B$1:$AJ$1,0),FALSE)/1,0)</f>
        <v>0</v>
      </c>
      <c r="I42">
        <f>IFERROR(VLOOKUP($B42,Kraftvärmeprod!$B$1:$AH$479,MATCH(I$2,Kraftvärmeprod!$B$1:$AG$1,0),FALSE)/1,0)-IFERROR(VLOOKUP($B42,'Slutlig allokering kvv'!$B$2:$AC$462,MATCH(I$3,'Slutlig allokering kvv'!$B$1:$AJ$1,0),FALSE)/1,0)</f>
        <v>0</v>
      </c>
      <c r="J42">
        <f>IFERROR(VLOOKUP($B42,Kraftvärmeprod!$B$1:$AH$479,MATCH(J$2,Kraftvärmeprod!$B$1:$AG$1,0),FALSE)/1,0)-IFERROR(VLOOKUP($B42,'Slutlig allokering kvv'!$B$2:$AC$462,MATCH(J$3,'Slutlig allokering kvv'!$B$1:$AJ$1,0),FALSE)/1,0)</f>
        <v>2.1760099999999998</v>
      </c>
      <c r="K42">
        <f>IFERROR(VLOOKUP($B42,Kraftvärmeprod!$B$1:$AH$479,MATCH(K$2,Kraftvärmeprod!$B$1:$AG$1,0),FALSE)/1,0)-IFERROR(VLOOKUP($B42,'Slutlig allokering kvv'!$B$2:$AC$462,MATCH(K$3,'Slutlig allokering kvv'!$B$1:$AJ$1,0),FALSE)/1,0)</f>
        <v>0</v>
      </c>
      <c r="L42">
        <f>IFERROR(VLOOKUP($B42,Kraftvärmeprod!$B$1:$AH$479,MATCH(L$2,Kraftvärmeprod!$B$1:$AG$1,0),FALSE)/1,0)-IFERROR(VLOOKUP($B42,'Slutlig allokering kvv'!$B$2:$AC$462,MATCH(L$3,'Slutlig allokering kvv'!$B$1:$AJ$1,0),FALSE)/1,0)</f>
        <v>119.34800000000001</v>
      </c>
      <c r="M42">
        <f>IFERROR(VLOOKUP($B42,Kraftvärmeprod!$B$1:$AH$479,MATCH(M$2,Kraftvärmeprod!$B$1:$AG$1,0),FALSE)/1,0)-IFERROR(VLOOKUP($B42,'Slutlig allokering kvv'!$B$2:$AC$462,MATCH(M$3,'Slutlig allokering kvv'!$B$1:$AJ$1,0),FALSE)/1,0)</f>
        <v>0</v>
      </c>
      <c r="N42">
        <f>IFERROR(VLOOKUP($B42,Kraftvärmeprod!$B$1:$AH$479,MATCH(N$2,Kraftvärmeprod!$B$1:$AG$1,0),FALSE)/1,0)-IFERROR(VLOOKUP($B42,'Slutlig allokering kvv'!$B$2:$AC$462,MATCH(N$3,'Slutlig allokering kvv'!$B$1:$AJ$1,0),FALSE)/1,0)</f>
        <v>0</v>
      </c>
      <c r="O42">
        <f>IFERROR(VLOOKUP($B42,Kraftvärmeprod!$B$1:$AH$479,MATCH(O$2,Kraftvärmeprod!$B$1:$AG$1,0),FALSE)/1,0)-IFERROR(VLOOKUP($B42,'Slutlig allokering kvv'!$B$2:$AC$462,MATCH(O$3,'Slutlig allokering kvv'!$B$1:$AJ$1,0),FALSE)/1,0)</f>
        <v>0</v>
      </c>
      <c r="P42">
        <f>IFERROR(VLOOKUP($B42,Kraftvärmeprod!$B$1:$AH$479,MATCH(P$2,Kraftvärmeprod!$B$1:$AG$1,0),FALSE)/1,0)-IFERROR(VLOOKUP($B42,'Slutlig allokering kvv'!$B$2:$AC$462,MATCH(P$3,'Slutlig allokering kvv'!$B$1:$AJ$1,0),FALSE)/1,0)</f>
        <v>11.836999999999996</v>
      </c>
      <c r="Q42">
        <f>IFERROR(VLOOKUP($B42,Kraftvärmeprod!$B$1:$AH$479,MATCH(Q$2,Kraftvärmeprod!$B$1:$AG$1,0),FALSE)/1,0)-IFERROR(VLOOKUP($B42,'Slutlig allokering kvv'!$B$2:$AC$462,MATCH(Q$3,'Slutlig allokering kvv'!$B$1:$AJ$1,0),FALSE)/1,0)</f>
        <v>0</v>
      </c>
      <c r="R42">
        <f>IFERROR(VLOOKUP($B42,Kraftvärmeprod!$B$1:$AH$479,MATCH(R$2,Kraftvärmeprod!$B$1:$AG$1,0),FALSE)/1,0)-IFERROR(VLOOKUP($B42,'Slutlig allokering kvv'!$B$2:$AC$462,MATCH(R$3,'Slutlig allokering kvv'!$B$1:$AJ$1,0),FALSE)/1,0)</f>
        <v>0</v>
      </c>
      <c r="S42">
        <f>IFERROR(VLOOKUP($B42,Kraftvärmeprod!$B$1:$AH$479,MATCH(S$2,Kraftvärmeprod!$B$1:$AG$1,0),FALSE)/1,0)-IFERROR(VLOOKUP($B42,'Slutlig allokering kvv'!$B$2:$AC$462,MATCH(S$3,'Slutlig allokering kvv'!$B$1:$AJ$1,0),FALSE)/1,0)</f>
        <v>0</v>
      </c>
      <c r="T42" s="6">
        <f>IFERROR(VLOOKUP($B42,Miljö!$B$1:$S$477,MATCH(T$2,Miljö!$B$1:$X$1,0),FALSE)/1,0)-IFERROR(VLOOKUP($B42,'Slutlig allokering kvv'!$B$2:$AC$462,MATCH(T$3,'Slutlig allokering kvv'!$B$1:$AJ$1,0),FALSE)/1,0)</f>
        <v>8.1957199999999997</v>
      </c>
      <c r="U42">
        <f>IFERROR(VLOOKUP($B42,Kraftvärmeprod!$B$1:$AH$479,MATCH(U$2,Kraftvärmeprod!$B$1:$AG$1,0),FALSE)/1,0)-IFERROR(VLOOKUP($B42,'Slutlig allokering kvv'!$B$2:$AC$462,MATCH(U$3,'Slutlig allokering kvv'!$B$1:$AJ$1,0),FALSE)/1,0)</f>
        <v>0</v>
      </c>
      <c r="V42">
        <f>IFERROR(VLOOKUP($B42,Kraftvärmeprod!$B$1:$AH$479,MATCH(V$2,Kraftvärmeprod!$B$1:$AG$1,0),FALSE)/1,0)-IFERROR(VLOOKUP($B42,'Slutlig allokering kvv'!$B$2:$AC$462,MATCH(V$3,'Slutlig allokering kvv'!$B$1:$AJ$1,0),FALSE)/1,0)</f>
        <v>0</v>
      </c>
      <c r="W42">
        <f>IFERROR(VLOOKUP($B42,Kraftvärmeprod!$B$1:$AH$479,MATCH(W$2,Kraftvärmeprod!$B$1:$AG$1,0),FALSE)/1,0)-IFERROR(VLOOKUP($B42,'Slutlig allokering kvv'!$B$2:$AC$462,MATCH(W$3,'Slutlig allokering kvv'!$B$1:$AJ$1,0),FALSE)/1,0)</f>
        <v>0</v>
      </c>
      <c r="X42">
        <f>IFERROR(VLOOKUP($B42,Kraftvärmeprod!$B$1:$AH$479,MATCH(X$2,Kraftvärmeprod!$B$1:$AG$1,0),FALSE)/1,0)-IFERROR(VLOOKUP($B42,'Slutlig allokering kvv'!$B$2:$AC$462,MATCH(X$3,'Slutlig allokering kvv'!$B$1:$AJ$1,0),FALSE)/1,0)</f>
        <v>0</v>
      </c>
      <c r="Y42">
        <f>IFERROR(VLOOKUP($B42,Kraftvärmeprod!$B$1:$AH$479,MATCH(Y$2,Kraftvärmeprod!$B$1:$AG$1,0),FALSE)/1,0)-IFERROR(VLOOKUP($B42,'Slutlig allokering kvv'!$B$2:$AC$462,MATCH(Y$3,'Slutlig allokering kvv'!$B$1:$AJ$1,0),FALSE)/1,0)</f>
        <v>0</v>
      </c>
      <c r="Z42">
        <f>IFERROR(VLOOKUP($B42,Kraftvärmeprod!$B$1:$AH$479,MATCH(Z$2,Kraftvärmeprod!$B$1:$AG$1,0),FALSE)/1,0)-IFERROR(VLOOKUP($B42,'Slutlig allokering kvv'!$B$2:$AC$462,MATCH(Z$3,'Slutlig allokering kvv'!$B$1:$AJ$1,0),FALSE)/1,0)</f>
        <v>0</v>
      </c>
      <c r="AA42">
        <f>IFERROR(VLOOKUP($B42,Kraftvärmeprod!$B$1:$AH$479,MATCH(AA$2,Kraftvärmeprod!$B$1:$AG$1,0),FALSE)/1,0)-IFERROR(VLOOKUP($B42,'Slutlig allokering kvv'!$B$2:$AC$462,MATCH(AA$3,'Slutlig allokering kvv'!$B$1:$AJ$1,0),FALSE)/1,0)</f>
        <v>0</v>
      </c>
      <c r="AE42">
        <f t="shared" si="0"/>
        <v>265.05641000000003</v>
      </c>
      <c r="AG42">
        <f>IFERROR(VLOOKUP(B42,'Slutlig allokering kvv'!$B$2:$AJ$462,MATCH("Summa slutlig allokerad tillförd energi (utan hjälpel och rökgaskondensering):",'Slutlig allokering kvv'!$B$1:$AK$1,0),FALSE)/1,"")</f>
        <v>501.71359000000001</v>
      </c>
      <c r="AI42" s="137">
        <f>IFERROR(1-VLOOKUP(B42,'Slutlig allokering kvv'!$B$2:$AJ$462,MATCH("Andel av bränsle i kvv som allokerats till värme, exklusive rökgaskondensering och hjälpel",'Slutlig allokering kvv'!$B$1:$AK$1,0),FALSE),"")</f>
        <v>0.34567916063487092</v>
      </c>
      <c r="AK42" s="137">
        <f t="shared" si="1"/>
        <v>0.34567916063487097</v>
      </c>
    </row>
    <row r="43" spans="1:37" x14ac:dyDescent="0.25">
      <c r="A43" s="2" t="s">
        <v>78</v>
      </c>
      <c r="B43" s="2" t="s">
        <v>80</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 kvv'!$B$2:$AC$462,MATCH(E$3,'Slutlig allokering kvv'!$B$1:$AJ$1,0),FALSE)/1,0)</f>
        <v>0</v>
      </c>
      <c r="F43">
        <f>IFERROR(VLOOKUP($B43,Kraftvärmeprod!$B$1:$AH$479,MATCH(F$2,Kraftvärmeprod!$B$1:$AG$1,0),FALSE)/1,0)-IFERROR(VLOOKUP($B43,'Slutlig allokering kvv'!$B$2:$AC$462,MATCH(F$3,'Slutlig allokering kvv'!$B$1:$AJ$1,0),FALSE)/1,0)</f>
        <v>0</v>
      </c>
      <c r="G43">
        <f>IFERROR(VLOOKUP($B43,Kraftvärmeprod!$B$1:$AH$479,MATCH(G$2,Kraftvärmeprod!$B$1:$AG$1,0),FALSE)/1,0)-IFERROR(VLOOKUP($B43,'Slutlig allokering kvv'!$B$2:$AC$462,MATCH(G$3,'Slutlig allokering kvv'!$B$1:$AJ$1,0),FALSE)/1,0)</f>
        <v>0</v>
      </c>
      <c r="H43">
        <f>IFERROR(VLOOKUP($B43,Kraftvärmeprod!$B$1:$AH$479,MATCH(H$2,Kraftvärmeprod!$B$1:$AG$1,0),FALSE)/1,0)-IFERROR(VLOOKUP($B43,'Slutlig allokering kvv'!$B$2:$AC$462,MATCH(H$3,'Slutlig allokering kvv'!$B$1:$AJ$1,0),FALSE)/1,0)</f>
        <v>0</v>
      </c>
      <c r="I43">
        <f>IFERROR(VLOOKUP($B43,Kraftvärmeprod!$B$1:$AH$479,MATCH(I$2,Kraftvärmeprod!$B$1:$AG$1,0),FALSE)/1,0)-IFERROR(VLOOKUP($B43,'Slutlig allokering kvv'!$B$2:$AC$462,MATCH(I$3,'Slutlig allokering kvv'!$B$1:$AJ$1,0),FALSE)/1,0)</f>
        <v>0</v>
      </c>
      <c r="J43">
        <f>IFERROR(VLOOKUP($B43,Kraftvärmeprod!$B$1:$AH$479,MATCH(J$2,Kraftvärmeprod!$B$1:$AG$1,0),FALSE)/1,0)-IFERROR(VLOOKUP($B43,'Slutlig allokering kvv'!$B$2:$AC$462,MATCH(J$3,'Slutlig allokering kvv'!$B$1:$AJ$1,0),FALSE)/1,0)</f>
        <v>0</v>
      </c>
      <c r="K43">
        <f>IFERROR(VLOOKUP($B43,Kraftvärmeprod!$B$1:$AH$479,MATCH(K$2,Kraftvärmeprod!$B$1:$AG$1,0),FALSE)/1,0)-IFERROR(VLOOKUP($B43,'Slutlig allokering kvv'!$B$2:$AC$462,MATCH(K$3,'Slutlig allokering kvv'!$B$1:$AJ$1,0),FALSE)/1,0)</f>
        <v>0</v>
      </c>
      <c r="L43">
        <f>IFERROR(VLOOKUP($B43,Kraftvärmeprod!$B$1:$AH$479,MATCH(L$2,Kraftvärmeprod!$B$1:$AG$1,0),FALSE)/1,0)-IFERROR(VLOOKUP($B43,'Slutlig allokering kvv'!$B$2:$AC$462,MATCH(L$3,'Slutlig allokering kvv'!$B$1:$AJ$1,0),FALSE)/1,0)</f>
        <v>0</v>
      </c>
      <c r="M43">
        <f>IFERROR(VLOOKUP($B43,Kraftvärmeprod!$B$1:$AH$479,MATCH(M$2,Kraftvärmeprod!$B$1:$AG$1,0),FALSE)/1,0)-IFERROR(VLOOKUP($B43,'Slutlig allokering kvv'!$B$2:$AC$462,MATCH(M$3,'Slutlig allokering kvv'!$B$1:$AJ$1,0),FALSE)/1,0)</f>
        <v>0</v>
      </c>
      <c r="N43">
        <f>IFERROR(VLOOKUP($B43,Kraftvärmeprod!$B$1:$AH$479,MATCH(N$2,Kraftvärmeprod!$B$1:$AG$1,0),FALSE)/1,0)-IFERROR(VLOOKUP($B43,'Slutlig allokering kvv'!$B$2:$AC$462,MATCH(N$3,'Slutlig allokering kvv'!$B$1:$AJ$1,0),FALSE)/1,0)</f>
        <v>0</v>
      </c>
      <c r="O43">
        <f>IFERROR(VLOOKUP($B43,Kraftvärmeprod!$B$1:$AH$479,MATCH(O$2,Kraftvärmeprod!$B$1:$AG$1,0),FALSE)/1,0)-IFERROR(VLOOKUP($B43,'Slutlig allokering kvv'!$B$2:$AC$462,MATCH(O$3,'Slutlig allokering kvv'!$B$1:$AJ$1,0),FALSE)/1,0)</f>
        <v>0</v>
      </c>
      <c r="P43">
        <f>IFERROR(VLOOKUP($B43,Kraftvärmeprod!$B$1:$AH$479,MATCH(P$2,Kraftvärmeprod!$B$1:$AG$1,0),FALSE)/1,0)-IFERROR(VLOOKUP($B43,'Slutlig allokering kvv'!$B$2:$AC$462,MATCH(P$3,'Slutlig allokering kvv'!$B$1:$AJ$1,0),FALSE)/1,0)</f>
        <v>0</v>
      </c>
      <c r="Q43">
        <f>IFERROR(VLOOKUP($B43,Kraftvärmeprod!$B$1:$AH$479,MATCH(Q$2,Kraftvärmeprod!$B$1:$AG$1,0),FALSE)/1,0)-IFERROR(VLOOKUP($B43,'Slutlig allokering kvv'!$B$2:$AC$462,MATCH(Q$3,'Slutlig allokering kvv'!$B$1:$AJ$1,0),FALSE)/1,0)</f>
        <v>0</v>
      </c>
      <c r="R43">
        <f>IFERROR(VLOOKUP($B43,Kraftvärmeprod!$B$1:$AH$479,MATCH(R$2,Kraftvärmeprod!$B$1:$AG$1,0),FALSE)/1,0)-IFERROR(VLOOKUP($B43,'Slutlig allokering kvv'!$B$2:$AC$462,MATCH(R$3,'Slutlig allokering kvv'!$B$1:$AJ$1,0),FALSE)/1,0)</f>
        <v>0</v>
      </c>
      <c r="S43">
        <f>IFERROR(VLOOKUP($B43,Kraftvärmeprod!$B$1:$AH$479,MATCH(S$2,Kraftvärmeprod!$B$1:$AG$1,0),FALSE)/1,0)-IFERROR(VLOOKUP($B43,'Slutlig allokering kvv'!$B$2:$AC$462,MATCH(S$3,'Slutlig allokering kvv'!$B$1:$AJ$1,0),FALSE)/1,0)</f>
        <v>0</v>
      </c>
      <c r="T43" s="6">
        <f>IFERROR(VLOOKUP($B43,Miljö!$B$1:$S$477,MATCH(T$2,Miljö!$B$1:$X$1,0),FALSE)/1,0)-IFERROR(VLOOKUP($B43,'Slutlig allokering kvv'!$B$2:$AC$462,MATCH(T$3,'Slutlig allokering kvv'!$B$1:$AJ$1,0),FALSE)/1,0)</f>
        <v>0</v>
      </c>
      <c r="U43">
        <f>IFERROR(VLOOKUP($B43,Kraftvärmeprod!$B$1:$AH$479,MATCH(U$2,Kraftvärmeprod!$B$1:$AG$1,0),FALSE)/1,0)-IFERROR(VLOOKUP($B43,'Slutlig allokering kvv'!$B$2:$AC$462,MATCH(U$3,'Slutlig allokering kvv'!$B$1:$AJ$1,0),FALSE)/1,0)</f>
        <v>0</v>
      </c>
      <c r="V43">
        <f>IFERROR(VLOOKUP($B43,Kraftvärmeprod!$B$1:$AH$479,MATCH(V$2,Kraftvärmeprod!$B$1:$AG$1,0),FALSE)/1,0)-IFERROR(VLOOKUP($B43,'Slutlig allokering kvv'!$B$2:$AC$462,MATCH(V$3,'Slutlig allokering kvv'!$B$1:$AJ$1,0),FALSE)/1,0)</f>
        <v>0</v>
      </c>
      <c r="W43">
        <f>IFERROR(VLOOKUP($B43,Kraftvärmeprod!$B$1:$AH$479,MATCH(W$2,Kraftvärmeprod!$B$1:$AG$1,0),FALSE)/1,0)-IFERROR(VLOOKUP($B43,'Slutlig allokering kvv'!$B$2:$AC$462,MATCH(W$3,'Slutlig allokering kvv'!$B$1:$AJ$1,0),FALSE)/1,0)</f>
        <v>0</v>
      </c>
      <c r="X43">
        <f>IFERROR(VLOOKUP($B43,Kraftvärmeprod!$B$1:$AH$479,MATCH(X$2,Kraftvärmeprod!$B$1:$AG$1,0),FALSE)/1,0)-IFERROR(VLOOKUP($B43,'Slutlig allokering kvv'!$B$2:$AC$462,MATCH(X$3,'Slutlig allokering kvv'!$B$1:$AJ$1,0),FALSE)/1,0)</f>
        <v>0</v>
      </c>
      <c r="Y43">
        <f>IFERROR(VLOOKUP($B43,Kraftvärmeprod!$B$1:$AH$479,MATCH(Y$2,Kraftvärmeprod!$B$1:$AG$1,0),FALSE)/1,0)-IFERROR(VLOOKUP($B43,'Slutlig allokering kvv'!$B$2:$AC$462,MATCH(Y$3,'Slutlig allokering kvv'!$B$1:$AJ$1,0),FALSE)/1,0)</f>
        <v>0</v>
      </c>
      <c r="Z43">
        <f>IFERROR(VLOOKUP($B43,Kraftvärmeprod!$B$1:$AH$479,MATCH(Z$2,Kraftvärmeprod!$B$1:$AG$1,0),FALSE)/1,0)-IFERROR(VLOOKUP($B43,'Slutlig allokering kvv'!$B$2:$AC$462,MATCH(Z$3,'Slutlig allokering kvv'!$B$1:$AJ$1,0),FALSE)/1,0)</f>
        <v>0</v>
      </c>
      <c r="AA43">
        <f>IFERROR(VLOOKUP($B43,Kraftvärmeprod!$B$1:$AH$479,MATCH(AA$2,Kraftvärmeprod!$B$1:$AG$1,0),FALSE)/1,0)-IFERROR(VLOOKUP($B43,'Slutlig allokering kvv'!$B$2:$AC$462,MATCH(AA$3,'Slutlig allokering kvv'!$B$1:$AJ$1,0),FALSE)/1,0)</f>
        <v>0</v>
      </c>
      <c r="AE43">
        <f t="shared" si="0"/>
        <v>0</v>
      </c>
      <c r="AG43">
        <f>IFERROR(VLOOKUP(B43,'Slutlig allokering kvv'!$B$2:$AJ$462,MATCH("Summa slutlig allokerad tillförd energi (utan hjälpel och rökgaskondensering):",'Slutlig allokering kvv'!$B$1:$AK$1,0),FALSE)/1,"")</f>
        <v>0</v>
      </c>
      <c r="AI43" s="137" t="str">
        <f>IFERROR(1-VLOOKUP(B43,'Slutlig allokering kvv'!$B$2:$AJ$462,MATCH("Andel av bränsle i kvv som allokerats till värme, exklusive rökgaskondensering och hjälpel",'Slutlig allokering kvv'!$B$1:$AK$1,0),FALSE),"")</f>
        <v/>
      </c>
      <c r="AK43" s="137" t="str">
        <f t="shared" si="1"/>
        <v/>
      </c>
    </row>
    <row r="44" spans="1:37" x14ac:dyDescent="0.25">
      <c r="A44" s="2" t="s">
        <v>81</v>
      </c>
      <c r="B44" s="2" t="s">
        <v>82</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 kvv'!$B$2:$AC$462,MATCH(E$3,'Slutlig allokering kvv'!$B$1:$AJ$1,0),FALSE)/1,0)</f>
        <v>0</v>
      </c>
      <c r="F44">
        <f>IFERROR(VLOOKUP($B44,Kraftvärmeprod!$B$1:$AH$479,MATCH(F$2,Kraftvärmeprod!$B$1:$AG$1,0),FALSE)/1,0)-IFERROR(VLOOKUP($B44,'Slutlig allokering kvv'!$B$2:$AC$462,MATCH(F$3,'Slutlig allokering kvv'!$B$1:$AJ$1,0),FALSE)/1,0)</f>
        <v>0</v>
      </c>
      <c r="G44">
        <f>IFERROR(VLOOKUP($B44,Kraftvärmeprod!$B$1:$AH$479,MATCH(G$2,Kraftvärmeprod!$B$1:$AG$1,0),FALSE)/1,0)-IFERROR(VLOOKUP($B44,'Slutlig allokering kvv'!$B$2:$AC$462,MATCH(G$3,'Slutlig allokering kvv'!$B$1:$AJ$1,0),FALSE)/1,0)</f>
        <v>0</v>
      </c>
      <c r="H44">
        <f>IFERROR(VLOOKUP($B44,Kraftvärmeprod!$B$1:$AH$479,MATCH(H$2,Kraftvärmeprod!$B$1:$AG$1,0),FALSE)/1,0)-IFERROR(VLOOKUP($B44,'Slutlig allokering kvv'!$B$2:$AC$462,MATCH(H$3,'Slutlig allokering kvv'!$B$1:$AJ$1,0),FALSE)/1,0)</f>
        <v>0</v>
      </c>
      <c r="I44">
        <f>IFERROR(VLOOKUP($B44,Kraftvärmeprod!$B$1:$AH$479,MATCH(I$2,Kraftvärmeprod!$B$1:$AG$1,0),FALSE)/1,0)-IFERROR(VLOOKUP($B44,'Slutlig allokering kvv'!$B$2:$AC$462,MATCH(I$3,'Slutlig allokering kvv'!$B$1:$AJ$1,0),FALSE)/1,0)</f>
        <v>0</v>
      </c>
      <c r="J44">
        <f>IFERROR(VLOOKUP($B44,Kraftvärmeprod!$B$1:$AH$479,MATCH(J$2,Kraftvärmeprod!$B$1:$AG$1,0),FALSE)/1,0)-IFERROR(VLOOKUP($B44,'Slutlig allokering kvv'!$B$2:$AC$462,MATCH(J$3,'Slutlig allokering kvv'!$B$1:$AJ$1,0),FALSE)/1,0)</f>
        <v>0</v>
      </c>
      <c r="K44">
        <f>IFERROR(VLOOKUP($B44,Kraftvärmeprod!$B$1:$AH$479,MATCH(K$2,Kraftvärmeprod!$B$1:$AG$1,0),FALSE)/1,0)-IFERROR(VLOOKUP($B44,'Slutlig allokering kvv'!$B$2:$AC$462,MATCH(K$3,'Slutlig allokering kvv'!$B$1:$AJ$1,0),FALSE)/1,0)</f>
        <v>0</v>
      </c>
      <c r="L44">
        <f>IFERROR(VLOOKUP($B44,Kraftvärmeprod!$B$1:$AH$479,MATCH(L$2,Kraftvärmeprod!$B$1:$AG$1,0),FALSE)/1,0)-IFERROR(VLOOKUP($B44,'Slutlig allokering kvv'!$B$2:$AC$462,MATCH(L$3,'Slutlig allokering kvv'!$B$1:$AJ$1,0),FALSE)/1,0)</f>
        <v>0</v>
      </c>
      <c r="M44">
        <f>IFERROR(VLOOKUP($B44,Kraftvärmeprod!$B$1:$AH$479,MATCH(M$2,Kraftvärmeprod!$B$1:$AG$1,0),FALSE)/1,0)-IFERROR(VLOOKUP($B44,'Slutlig allokering kvv'!$B$2:$AC$462,MATCH(M$3,'Slutlig allokering kvv'!$B$1:$AJ$1,0),FALSE)/1,0)</f>
        <v>0</v>
      </c>
      <c r="N44">
        <f>IFERROR(VLOOKUP($B44,Kraftvärmeprod!$B$1:$AH$479,MATCH(N$2,Kraftvärmeprod!$B$1:$AG$1,0),FALSE)/1,0)-IFERROR(VLOOKUP($B44,'Slutlig allokering kvv'!$B$2:$AC$462,MATCH(N$3,'Slutlig allokering kvv'!$B$1:$AJ$1,0),FALSE)/1,0)</f>
        <v>0</v>
      </c>
      <c r="O44">
        <f>IFERROR(VLOOKUP($B44,Kraftvärmeprod!$B$1:$AH$479,MATCH(O$2,Kraftvärmeprod!$B$1:$AG$1,0),FALSE)/1,0)-IFERROR(VLOOKUP($B44,'Slutlig allokering kvv'!$B$2:$AC$462,MATCH(O$3,'Slutlig allokering kvv'!$B$1:$AJ$1,0),FALSE)/1,0)</f>
        <v>0</v>
      </c>
      <c r="P44">
        <f>IFERROR(VLOOKUP($B44,Kraftvärmeprod!$B$1:$AH$479,MATCH(P$2,Kraftvärmeprod!$B$1:$AG$1,0),FALSE)/1,0)-IFERROR(VLOOKUP($B44,'Slutlig allokering kvv'!$B$2:$AC$462,MATCH(P$3,'Slutlig allokering kvv'!$B$1:$AJ$1,0),FALSE)/1,0)</f>
        <v>0</v>
      </c>
      <c r="Q44">
        <f>IFERROR(VLOOKUP($B44,Kraftvärmeprod!$B$1:$AH$479,MATCH(Q$2,Kraftvärmeprod!$B$1:$AG$1,0),FALSE)/1,0)-IFERROR(VLOOKUP($B44,'Slutlig allokering kvv'!$B$2:$AC$462,MATCH(Q$3,'Slutlig allokering kvv'!$B$1:$AJ$1,0),FALSE)/1,0)</f>
        <v>0</v>
      </c>
      <c r="R44">
        <f>IFERROR(VLOOKUP($B44,Kraftvärmeprod!$B$1:$AH$479,MATCH(R$2,Kraftvärmeprod!$B$1:$AG$1,0),FALSE)/1,0)-IFERROR(VLOOKUP($B44,'Slutlig allokering kvv'!$B$2:$AC$462,MATCH(R$3,'Slutlig allokering kvv'!$B$1:$AJ$1,0),FALSE)/1,0)</f>
        <v>0</v>
      </c>
      <c r="S44">
        <f>IFERROR(VLOOKUP($B44,Kraftvärmeprod!$B$1:$AH$479,MATCH(S$2,Kraftvärmeprod!$B$1:$AG$1,0),FALSE)/1,0)-IFERROR(VLOOKUP($B44,'Slutlig allokering kvv'!$B$2:$AC$462,MATCH(S$3,'Slutlig allokering kvv'!$B$1:$AJ$1,0),FALSE)/1,0)</f>
        <v>0</v>
      </c>
      <c r="T44" s="6">
        <f>IFERROR(VLOOKUP($B44,Miljö!$B$1:$S$477,MATCH(T$2,Miljö!$B$1:$X$1,0),FALSE)/1,0)-IFERROR(VLOOKUP($B44,'Slutlig allokering kvv'!$B$2:$AC$462,MATCH(T$3,'Slutlig allokering kvv'!$B$1:$AJ$1,0),FALSE)/1,0)</f>
        <v>0</v>
      </c>
      <c r="U44">
        <f>IFERROR(VLOOKUP($B44,Kraftvärmeprod!$B$1:$AH$479,MATCH(U$2,Kraftvärmeprod!$B$1:$AG$1,0),FALSE)/1,0)-IFERROR(VLOOKUP($B44,'Slutlig allokering kvv'!$B$2:$AC$462,MATCH(U$3,'Slutlig allokering kvv'!$B$1:$AJ$1,0),FALSE)/1,0)</f>
        <v>0</v>
      </c>
      <c r="V44">
        <f>IFERROR(VLOOKUP($B44,Kraftvärmeprod!$B$1:$AH$479,MATCH(V$2,Kraftvärmeprod!$B$1:$AG$1,0),FALSE)/1,0)-IFERROR(VLOOKUP($B44,'Slutlig allokering kvv'!$B$2:$AC$462,MATCH(V$3,'Slutlig allokering kvv'!$B$1:$AJ$1,0),FALSE)/1,0)</f>
        <v>0</v>
      </c>
      <c r="W44">
        <f>IFERROR(VLOOKUP($B44,Kraftvärmeprod!$B$1:$AH$479,MATCH(W$2,Kraftvärmeprod!$B$1:$AG$1,0),FALSE)/1,0)-IFERROR(VLOOKUP($B44,'Slutlig allokering kvv'!$B$2:$AC$462,MATCH(W$3,'Slutlig allokering kvv'!$B$1:$AJ$1,0),FALSE)/1,0)</f>
        <v>0</v>
      </c>
      <c r="X44">
        <f>IFERROR(VLOOKUP($B44,Kraftvärmeprod!$B$1:$AH$479,MATCH(X$2,Kraftvärmeprod!$B$1:$AG$1,0),FALSE)/1,0)-IFERROR(VLOOKUP($B44,'Slutlig allokering kvv'!$B$2:$AC$462,MATCH(X$3,'Slutlig allokering kvv'!$B$1:$AJ$1,0),FALSE)/1,0)</f>
        <v>0</v>
      </c>
      <c r="Y44">
        <f>IFERROR(VLOOKUP($B44,Kraftvärmeprod!$B$1:$AH$479,MATCH(Y$2,Kraftvärmeprod!$B$1:$AG$1,0),FALSE)/1,0)-IFERROR(VLOOKUP($B44,'Slutlig allokering kvv'!$B$2:$AC$462,MATCH(Y$3,'Slutlig allokering kvv'!$B$1:$AJ$1,0),FALSE)/1,0)</f>
        <v>0</v>
      </c>
      <c r="Z44">
        <f>IFERROR(VLOOKUP($B44,Kraftvärmeprod!$B$1:$AH$479,MATCH(Z$2,Kraftvärmeprod!$B$1:$AG$1,0),FALSE)/1,0)-IFERROR(VLOOKUP($B44,'Slutlig allokering kvv'!$B$2:$AC$462,MATCH(Z$3,'Slutlig allokering kvv'!$B$1:$AJ$1,0),FALSE)/1,0)</f>
        <v>0</v>
      </c>
      <c r="AA44">
        <f>IFERROR(VLOOKUP($B44,Kraftvärmeprod!$B$1:$AH$479,MATCH(AA$2,Kraftvärmeprod!$B$1:$AG$1,0),FALSE)/1,0)-IFERROR(VLOOKUP($B44,'Slutlig allokering kvv'!$B$2:$AC$462,MATCH(AA$3,'Slutlig allokering kvv'!$B$1:$AJ$1,0),FALSE)/1,0)</f>
        <v>0</v>
      </c>
      <c r="AE44">
        <f t="shared" si="0"/>
        <v>0</v>
      </c>
      <c r="AG44">
        <f>IFERROR(VLOOKUP(B44,'Slutlig allokering kvv'!$B$2:$AJ$462,MATCH("Summa slutlig allokerad tillförd energi (utan hjälpel och rökgaskondensering):",'Slutlig allokering kvv'!$B$1:$AK$1,0),FALSE)/1,"")</f>
        <v>0</v>
      </c>
      <c r="AI44" s="137" t="str">
        <f>IFERROR(1-VLOOKUP(B44,'Slutlig allokering kvv'!$B$2:$AJ$462,MATCH("Andel av bränsle i kvv som allokerats till värme, exklusive rökgaskondensering och hjälpel",'Slutlig allokering kvv'!$B$1:$AK$1,0),FALSE),"")</f>
        <v/>
      </c>
      <c r="AK44" s="137" t="str">
        <f t="shared" si="1"/>
        <v/>
      </c>
    </row>
    <row r="45" spans="1:37" x14ac:dyDescent="0.25">
      <c r="A45" s="2" t="s">
        <v>90</v>
      </c>
      <c r="B45" s="2" t="s">
        <v>91</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 kvv'!$B$2:$AC$462,MATCH(E$3,'Slutlig allokering kvv'!$B$1:$AJ$1,0),FALSE)/1,0)</f>
        <v>0</v>
      </c>
      <c r="F45">
        <f>IFERROR(VLOOKUP($B45,Kraftvärmeprod!$B$1:$AH$479,MATCH(F$2,Kraftvärmeprod!$B$1:$AG$1,0),FALSE)/1,0)-IFERROR(VLOOKUP($B45,'Slutlig allokering kvv'!$B$2:$AC$462,MATCH(F$3,'Slutlig allokering kvv'!$B$1:$AJ$1,0),FALSE)/1,0)</f>
        <v>0</v>
      </c>
      <c r="G45">
        <f>IFERROR(VLOOKUP($B45,Kraftvärmeprod!$B$1:$AH$479,MATCH(G$2,Kraftvärmeprod!$B$1:$AG$1,0),FALSE)/1,0)-IFERROR(VLOOKUP($B45,'Slutlig allokering kvv'!$B$2:$AC$462,MATCH(G$3,'Slutlig allokering kvv'!$B$1:$AJ$1,0),FALSE)/1,0)</f>
        <v>0</v>
      </c>
      <c r="H45">
        <f>IFERROR(VLOOKUP($B45,Kraftvärmeprod!$B$1:$AH$479,MATCH(H$2,Kraftvärmeprod!$B$1:$AG$1,0),FALSE)/1,0)-IFERROR(VLOOKUP($B45,'Slutlig allokering kvv'!$B$2:$AC$462,MATCH(H$3,'Slutlig allokering kvv'!$B$1:$AJ$1,0),FALSE)/1,0)</f>
        <v>0</v>
      </c>
      <c r="I45">
        <f>IFERROR(VLOOKUP($B45,Kraftvärmeprod!$B$1:$AH$479,MATCH(I$2,Kraftvärmeprod!$B$1:$AG$1,0),FALSE)/1,0)-IFERROR(VLOOKUP($B45,'Slutlig allokering kvv'!$B$2:$AC$462,MATCH(I$3,'Slutlig allokering kvv'!$B$1:$AJ$1,0),FALSE)/1,0)</f>
        <v>0</v>
      </c>
      <c r="J45">
        <f>IFERROR(VLOOKUP($B45,Kraftvärmeprod!$B$1:$AH$479,MATCH(J$2,Kraftvärmeprod!$B$1:$AG$1,0),FALSE)/1,0)-IFERROR(VLOOKUP($B45,'Slutlig allokering kvv'!$B$2:$AC$462,MATCH(J$3,'Slutlig allokering kvv'!$B$1:$AJ$1,0),FALSE)/1,0)</f>
        <v>0</v>
      </c>
      <c r="K45">
        <f>IFERROR(VLOOKUP($B45,Kraftvärmeprod!$B$1:$AH$479,MATCH(K$2,Kraftvärmeprod!$B$1:$AG$1,0),FALSE)/1,0)-IFERROR(VLOOKUP($B45,'Slutlig allokering kvv'!$B$2:$AC$462,MATCH(K$3,'Slutlig allokering kvv'!$B$1:$AJ$1,0),FALSE)/1,0)</f>
        <v>0</v>
      </c>
      <c r="L45">
        <f>IFERROR(VLOOKUP($B45,Kraftvärmeprod!$B$1:$AH$479,MATCH(L$2,Kraftvärmeprod!$B$1:$AG$1,0),FALSE)/1,0)-IFERROR(VLOOKUP($B45,'Slutlig allokering kvv'!$B$2:$AC$462,MATCH(L$3,'Slutlig allokering kvv'!$B$1:$AJ$1,0),FALSE)/1,0)</f>
        <v>0</v>
      </c>
      <c r="M45">
        <f>IFERROR(VLOOKUP($B45,Kraftvärmeprod!$B$1:$AH$479,MATCH(M$2,Kraftvärmeprod!$B$1:$AG$1,0),FALSE)/1,0)-IFERROR(VLOOKUP($B45,'Slutlig allokering kvv'!$B$2:$AC$462,MATCH(M$3,'Slutlig allokering kvv'!$B$1:$AJ$1,0),FALSE)/1,0)</f>
        <v>0</v>
      </c>
      <c r="N45">
        <f>IFERROR(VLOOKUP($B45,Kraftvärmeprod!$B$1:$AH$479,MATCH(N$2,Kraftvärmeprod!$B$1:$AG$1,0),FALSE)/1,0)-IFERROR(VLOOKUP($B45,'Slutlig allokering kvv'!$B$2:$AC$462,MATCH(N$3,'Slutlig allokering kvv'!$B$1:$AJ$1,0),FALSE)/1,0)</f>
        <v>0</v>
      </c>
      <c r="O45">
        <f>IFERROR(VLOOKUP($B45,Kraftvärmeprod!$B$1:$AH$479,MATCH(O$2,Kraftvärmeprod!$B$1:$AG$1,0),FALSE)/1,0)-IFERROR(VLOOKUP($B45,'Slutlig allokering kvv'!$B$2:$AC$462,MATCH(O$3,'Slutlig allokering kvv'!$B$1:$AJ$1,0),FALSE)/1,0)</f>
        <v>0</v>
      </c>
      <c r="P45">
        <f>IFERROR(VLOOKUP($B45,Kraftvärmeprod!$B$1:$AH$479,MATCH(P$2,Kraftvärmeprod!$B$1:$AG$1,0),FALSE)/1,0)-IFERROR(VLOOKUP($B45,'Slutlig allokering kvv'!$B$2:$AC$462,MATCH(P$3,'Slutlig allokering kvv'!$B$1:$AJ$1,0),FALSE)/1,0)</f>
        <v>0</v>
      </c>
      <c r="Q45">
        <f>IFERROR(VLOOKUP($B45,Kraftvärmeprod!$B$1:$AH$479,MATCH(Q$2,Kraftvärmeprod!$B$1:$AG$1,0),FALSE)/1,0)-IFERROR(VLOOKUP($B45,'Slutlig allokering kvv'!$B$2:$AC$462,MATCH(Q$3,'Slutlig allokering kvv'!$B$1:$AJ$1,0),FALSE)/1,0)</f>
        <v>0</v>
      </c>
      <c r="R45">
        <f>IFERROR(VLOOKUP($B45,Kraftvärmeprod!$B$1:$AH$479,MATCH(R$2,Kraftvärmeprod!$B$1:$AG$1,0),FALSE)/1,0)-IFERROR(VLOOKUP($B45,'Slutlig allokering kvv'!$B$2:$AC$462,MATCH(R$3,'Slutlig allokering kvv'!$B$1:$AJ$1,0),FALSE)/1,0)</f>
        <v>0</v>
      </c>
      <c r="S45">
        <f>IFERROR(VLOOKUP($B45,Kraftvärmeprod!$B$1:$AH$479,MATCH(S$2,Kraftvärmeprod!$B$1:$AG$1,0),FALSE)/1,0)-IFERROR(VLOOKUP($B45,'Slutlig allokering kvv'!$B$2:$AC$462,MATCH(S$3,'Slutlig allokering kvv'!$B$1:$AJ$1,0),FALSE)/1,0)</f>
        <v>0</v>
      </c>
      <c r="T45" s="6">
        <f>IFERROR(VLOOKUP($B45,Miljö!$B$1:$S$477,MATCH(T$2,Miljö!$B$1:$X$1,0),FALSE)/1,0)-IFERROR(VLOOKUP($B45,'Slutlig allokering kvv'!$B$2:$AC$462,MATCH(T$3,'Slutlig allokering kvv'!$B$1:$AJ$1,0),FALSE)/1,0)</f>
        <v>0</v>
      </c>
      <c r="U45">
        <f>IFERROR(VLOOKUP($B45,Kraftvärmeprod!$B$1:$AH$479,MATCH(U$2,Kraftvärmeprod!$B$1:$AG$1,0),FALSE)/1,0)-IFERROR(VLOOKUP($B45,'Slutlig allokering kvv'!$B$2:$AC$462,MATCH(U$3,'Slutlig allokering kvv'!$B$1:$AJ$1,0),FALSE)/1,0)</f>
        <v>0</v>
      </c>
      <c r="V45">
        <f>IFERROR(VLOOKUP($B45,Kraftvärmeprod!$B$1:$AH$479,MATCH(V$2,Kraftvärmeprod!$B$1:$AG$1,0),FALSE)/1,0)-IFERROR(VLOOKUP($B45,'Slutlig allokering kvv'!$B$2:$AC$462,MATCH(V$3,'Slutlig allokering kvv'!$B$1:$AJ$1,0),FALSE)/1,0)</f>
        <v>0</v>
      </c>
      <c r="W45">
        <f>IFERROR(VLOOKUP($B45,Kraftvärmeprod!$B$1:$AH$479,MATCH(W$2,Kraftvärmeprod!$B$1:$AG$1,0),FALSE)/1,0)-IFERROR(VLOOKUP($B45,'Slutlig allokering kvv'!$B$2:$AC$462,MATCH(W$3,'Slutlig allokering kvv'!$B$1:$AJ$1,0),FALSE)/1,0)</f>
        <v>0</v>
      </c>
      <c r="X45">
        <f>IFERROR(VLOOKUP($B45,Kraftvärmeprod!$B$1:$AH$479,MATCH(X$2,Kraftvärmeprod!$B$1:$AG$1,0),FALSE)/1,0)-IFERROR(VLOOKUP($B45,'Slutlig allokering kvv'!$B$2:$AC$462,MATCH(X$3,'Slutlig allokering kvv'!$B$1:$AJ$1,0),FALSE)/1,0)</f>
        <v>0</v>
      </c>
      <c r="Y45">
        <f>IFERROR(VLOOKUP($B45,Kraftvärmeprod!$B$1:$AH$479,MATCH(Y$2,Kraftvärmeprod!$B$1:$AG$1,0),FALSE)/1,0)-IFERROR(VLOOKUP($B45,'Slutlig allokering kvv'!$B$2:$AC$462,MATCH(Y$3,'Slutlig allokering kvv'!$B$1:$AJ$1,0),FALSE)/1,0)</f>
        <v>0</v>
      </c>
      <c r="Z45">
        <f>IFERROR(VLOOKUP($B45,Kraftvärmeprod!$B$1:$AH$479,MATCH(Z$2,Kraftvärmeprod!$B$1:$AG$1,0),FALSE)/1,0)-IFERROR(VLOOKUP($B45,'Slutlig allokering kvv'!$B$2:$AC$462,MATCH(Z$3,'Slutlig allokering kvv'!$B$1:$AJ$1,0),FALSE)/1,0)</f>
        <v>0</v>
      </c>
      <c r="AA45">
        <f>IFERROR(VLOOKUP($B45,Kraftvärmeprod!$B$1:$AH$479,MATCH(AA$2,Kraftvärmeprod!$B$1:$AG$1,0),FALSE)/1,0)-IFERROR(VLOOKUP($B45,'Slutlig allokering kvv'!$B$2:$AC$462,MATCH(AA$3,'Slutlig allokering kvv'!$B$1:$AJ$1,0),FALSE)/1,0)</f>
        <v>0</v>
      </c>
      <c r="AE45">
        <f t="shared" si="0"/>
        <v>0</v>
      </c>
      <c r="AG45">
        <f>IFERROR(VLOOKUP(B45,'Slutlig allokering kvv'!$B$2:$AJ$462,MATCH("Summa slutlig allokerad tillförd energi (utan hjälpel och rökgaskondensering):",'Slutlig allokering kvv'!$B$1:$AK$1,0),FALSE)/1,"")</f>
        <v>0</v>
      </c>
      <c r="AI45" s="137" t="str">
        <f>IFERROR(1-VLOOKUP(B45,'Slutlig allokering kvv'!$B$2:$AJ$462,MATCH("Andel av bränsle i kvv som allokerats till värme, exklusive rökgaskondensering och hjälpel",'Slutlig allokering kvv'!$B$1:$AK$1,0),FALSE),"")</f>
        <v/>
      </c>
      <c r="AK45" s="137" t="str">
        <f t="shared" si="1"/>
        <v/>
      </c>
    </row>
    <row r="46" spans="1:37" x14ac:dyDescent="0.25">
      <c r="A46" s="2" t="s">
        <v>90</v>
      </c>
      <c r="B46" s="2" t="s">
        <v>92</v>
      </c>
      <c r="C46">
        <f>IFERROR(VLOOKUP($B46,Kraftvärmeprod!$B$1:$AH$479,MATCH(C$3,Kraftvärmeprod!$B$1:$AG$1,0),FALSE)/1,"")</f>
        <v>321.49900000000002</v>
      </c>
      <c r="D46">
        <f>IFERROR(VLOOKUP($B46,Kraftvärmeprod!$B$1:$AH$479,MATCH(D$3,Kraftvärmeprod!$B$1:$AG$1,0),FALSE)/1,"")</f>
        <v>89.972999999999999</v>
      </c>
      <c r="E46">
        <f>IFERROR(VLOOKUP($B46,Kraftvärmeprod!$B$1:$AH$479,MATCH(E$2,Kraftvärmeprod!$B$1:$AG$1,0),FALSE)/1,0)-IFERROR(VLOOKUP($B46,'Slutlig allokering kvv'!$B$2:$AC$462,MATCH(E$3,'Slutlig allokering kvv'!$B$1:$AJ$1,0),FALSE)/1,0)</f>
        <v>0</v>
      </c>
      <c r="F46">
        <f>IFERROR(VLOOKUP($B46,Kraftvärmeprod!$B$1:$AH$479,MATCH(F$2,Kraftvärmeprod!$B$1:$AG$1,0),FALSE)/1,0)-IFERROR(VLOOKUP($B46,'Slutlig allokering kvv'!$B$2:$AC$462,MATCH(F$3,'Slutlig allokering kvv'!$B$1:$AJ$1,0),FALSE)/1,0)</f>
        <v>0</v>
      </c>
      <c r="G46">
        <f>IFERROR(VLOOKUP($B46,Kraftvärmeprod!$B$1:$AH$479,MATCH(G$2,Kraftvärmeprod!$B$1:$AG$1,0),FALSE)/1,0)-IFERROR(VLOOKUP($B46,'Slutlig allokering kvv'!$B$2:$AC$462,MATCH(G$3,'Slutlig allokering kvv'!$B$1:$AJ$1,0),FALSE)/1,0)</f>
        <v>0.57609300000000008</v>
      </c>
      <c r="H46">
        <f>IFERROR(VLOOKUP($B46,Kraftvärmeprod!$B$1:$AH$479,MATCH(H$2,Kraftvärmeprod!$B$1:$AG$1,0),FALSE)/1,0)-IFERROR(VLOOKUP($B46,'Slutlig allokering kvv'!$B$2:$AC$462,MATCH(H$3,'Slutlig allokering kvv'!$B$1:$AJ$1,0),FALSE)/1,0)</f>
        <v>0</v>
      </c>
      <c r="I46">
        <f>IFERROR(VLOOKUP($B46,Kraftvärmeprod!$B$1:$AH$479,MATCH(I$2,Kraftvärmeprod!$B$1:$AG$1,0),FALSE)/1,0)-IFERROR(VLOOKUP($B46,'Slutlig allokering kvv'!$B$2:$AC$462,MATCH(I$3,'Slutlig allokering kvv'!$B$1:$AJ$1,0),FALSE)/1,0)</f>
        <v>9.3256000000000006E-2</v>
      </c>
      <c r="J46">
        <f>IFERROR(VLOOKUP($B46,Kraftvärmeprod!$B$1:$AH$479,MATCH(J$2,Kraftvärmeprod!$B$1:$AG$1,0),FALSE)/1,0)-IFERROR(VLOOKUP($B46,'Slutlig allokering kvv'!$B$2:$AC$462,MATCH(J$3,'Slutlig allokering kvv'!$B$1:$AJ$1,0),FALSE)/1,0)</f>
        <v>0</v>
      </c>
      <c r="K46">
        <f>IFERROR(VLOOKUP($B46,Kraftvärmeprod!$B$1:$AH$479,MATCH(K$2,Kraftvärmeprod!$B$1:$AG$1,0),FALSE)/1,0)-IFERROR(VLOOKUP($B46,'Slutlig allokering kvv'!$B$2:$AC$462,MATCH(K$3,'Slutlig allokering kvv'!$B$1:$AJ$1,0),FALSE)/1,0)</f>
        <v>0</v>
      </c>
      <c r="L46">
        <f>IFERROR(VLOOKUP($B46,Kraftvärmeprod!$B$1:$AH$479,MATCH(L$2,Kraftvärmeprod!$B$1:$AG$1,0),FALSE)/1,0)-IFERROR(VLOOKUP($B46,'Slutlig allokering kvv'!$B$2:$AC$462,MATCH(L$3,'Slutlig allokering kvv'!$B$1:$AJ$1,0),FALSE)/1,0)</f>
        <v>150.52099999999999</v>
      </c>
      <c r="M46">
        <f>IFERROR(VLOOKUP($B46,Kraftvärmeprod!$B$1:$AH$479,MATCH(M$2,Kraftvärmeprod!$B$1:$AG$1,0),FALSE)/1,0)-IFERROR(VLOOKUP($B46,'Slutlig allokering kvv'!$B$2:$AC$462,MATCH(M$3,'Slutlig allokering kvv'!$B$1:$AJ$1,0),FALSE)/1,0)</f>
        <v>0</v>
      </c>
      <c r="N46">
        <f>IFERROR(VLOOKUP($B46,Kraftvärmeprod!$B$1:$AH$479,MATCH(N$2,Kraftvärmeprod!$B$1:$AG$1,0),FALSE)/1,0)-IFERROR(VLOOKUP($B46,'Slutlig allokering kvv'!$B$2:$AC$462,MATCH(N$3,'Slutlig allokering kvv'!$B$1:$AJ$1,0),FALSE)/1,0)</f>
        <v>0</v>
      </c>
      <c r="O46">
        <f>IFERROR(VLOOKUP($B46,Kraftvärmeprod!$B$1:$AH$479,MATCH(O$2,Kraftvärmeprod!$B$1:$AG$1,0),FALSE)/1,0)-IFERROR(VLOOKUP($B46,'Slutlig allokering kvv'!$B$2:$AC$462,MATCH(O$3,'Slutlig allokering kvv'!$B$1:$AJ$1,0),FALSE)/1,0)</f>
        <v>0</v>
      </c>
      <c r="P46">
        <f>IFERROR(VLOOKUP($B46,Kraftvärmeprod!$B$1:$AH$479,MATCH(P$2,Kraftvärmeprod!$B$1:$AG$1,0),FALSE)/1,0)-IFERROR(VLOOKUP($B46,'Slutlig allokering kvv'!$B$2:$AC$462,MATCH(P$3,'Slutlig allokering kvv'!$B$1:$AJ$1,0),FALSE)/1,0)</f>
        <v>29.732500000000002</v>
      </c>
      <c r="Q46">
        <f>IFERROR(VLOOKUP($B46,Kraftvärmeprod!$B$1:$AH$479,MATCH(Q$2,Kraftvärmeprod!$B$1:$AG$1,0),FALSE)/1,0)-IFERROR(VLOOKUP($B46,'Slutlig allokering kvv'!$B$2:$AC$462,MATCH(Q$3,'Slutlig allokering kvv'!$B$1:$AJ$1,0),FALSE)/1,0)</f>
        <v>0</v>
      </c>
      <c r="R46">
        <f>IFERROR(VLOOKUP($B46,Kraftvärmeprod!$B$1:$AH$479,MATCH(R$2,Kraftvärmeprod!$B$1:$AG$1,0),FALSE)/1,0)-IFERROR(VLOOKUP($B46,'Slutlig allokering kvv'!$B$2:$AC$462,MATCH(R$3,'Slutlig allokering kvv'!$B$1:$AJ$1,0),FALSE)/1,0)</f>
        <v>0</v>
      </c>
      <c r="S46">
        <f>IFERROR(VLOOKUP($B46,Kraftvärmeprod!$B$1:$AH$479,MATCH(S$2,Kraftvärmeprod!$B$1:$AG$1,0),FALSE)/1,0)-IFERROR(VLOOKUP($B46,'Slutlig allokering kvv'!$B$2:$AC$462,MATCH(S$3,'Slutlig allokering kvv'!$B$1:$AJ$1,0),FALSE)/1,0)</f>
        <v>0</v>
      </c>
      <c r="T46" s="6">
        <f>IFERROR(VLOOKUP($B46,Miljö!$B$1:$S$477,MATCH(T$2,Miljö!$B$1:$X$1,0),FALSE)/1,0)-IFERROR(VLOOKUP($B46,'Slutlig allokering kvv'!$B$2:$AC$462,MATCH(T$3,'Slutlig allokering kvv'!$B$1:$AJ$1,0),FALSE)/1,0)</f>
        <v>6.7809899999999974</v>
      </c>
      <c r="U46">
        <f>IFERROR(VLOOKUP($B46,Kraftvärmeprod!$B$1:$AH$479,MATCH(U$2,Kraftvärmeprod!$B$1:$AG$1,0),FALSE)/1,0)-IFERROR(VLOOKUP($B46,'Slutlig allokering kvv'!$B$2:$AC$462,MATCH(U$3,'Slutlig allokering kvv'!$B$1:$AJ$1,0),FALSE)/1,0)</f>
        <v>0</v>
      </c>
      <c r="V46">
        <f>IFERROR(VLOOKUP($B46,Kraftvärmeprod!$B$1:$AH$479,MATCH(V$2,Kraftvärmeprod!$B$1:$AG$1,0),FALSE)/1,0)-IFERROR(VLOOKUP($B46,'Slutlig allokering kvv'!$B$2:$AC$462,MATCH(V$3,'Slutlig allokering kvv'!$B$1:$AJ$1,0),FALSE)/1,0)</f>
        <v>0</v>
      </c>
      <c r="W46">
        <f>IFERROR(VLOOKUP($B46,Kraftvärmeprod!$B$1:$AH$479,MATCH(W$2,Kraftvärmeprod!$B$1:$AG$1,0),FALSE)/1,0)-IFERROR(VLOOKUP($B46,'Slutlig allokering kvv'!$B$2:$AC$462,MATCH(W$3,'Slutlig allokering kvv'!$B$1:$AJ$1,0),FALSE)/1,0)</f>
        <v>0</v>
      </c>
      <c r="X46">
        <f>IFERROR(VLOOKUP($B46,Kraftvärmeprod!$B$1:$AH$479,MATCH(X$2,Kraftvärmeprod!$B$1:$AG$1,0),FALSE)/1,0)-IFERROR(VLOOKUP($B46,'Slutlig allokering kvv'!$B$2:$AC$462,MATCH(X$3,'Slutlig allokering kvv'!$B$1:$AJ$1,0),FALSE)/1,0)</f>
        <v>0</v>
      </c>
      <c r="Y46">
        <f>IFERROR(VLOOKUP($B46,Kraftvärmeprod!$B$1:$AH$479,MATCH(Y$2,Kraftvärmeprod!$B$1:$AG$1,0),FALSE)/1,0)-IFERROR(VLOOKUP($B46,'Slutlig allokering kvv'!$B$2:$AC$462,MATCH(Y$3,'Slutlig allokering kvv'!$B$1:$AJ$1,0),FALSE)/1,0)</f>
        <v>0</v>
      </c>
      <c r="Z46">
        <f>IFERROR(VLOOKUP($B46,Kraftvärmeprod!$B$1:$AH$479,MATCH(Z$2,Kraftvärmeprod!$B$1:$AG$1,0),FALSE)/1,0)-IFERROR(VLOOKUP($B46,'Slutlig allokering kvv'!$B$2:$AC$462,MATCH(Z$3,'Slutlig allokering kvv'!$B$1:$AJ$1,0),FALSE)/1,0)</f>
        <v>0</v>
      </c>
      <c r="AA46">
        <f>IFERROR(VLOOKUP($B46,Kraftvärmeprod!$B$1:$AH$479,MATCH(AA$2,Kraftvärmeprod!$B$1:$AG$1,0),FALSE)/1,0)-IFERROR(VLOOKUP($B46,'Slutlig allokering kvv'!$B$2:$AC$462,MATCH(AA$3,'Slutlig allokering kvv'!$B$1:$AJ$1,0),FALSE)/1,0)</f>
        <v>11.4519</v>
      </c>
      <c r="AE46">
        <f t="shared" si="0"/>
        <v>192.37474899999998</v>
      </c>
      <c r="AG46">
        <f>IFERROR(VLOOKUP(B46,'Slutlig allokering kvv'!$B$2:$AJ$462,MATCH("Summa slutlig allokerad tillförd energi (utan hjälpel och rökgaskondensering):",'Slutlig allokering kvv'!$B$1:$AK$1,0),FALSE)/1,"")</f>
        <v>263.81025099999999</v>
      </c>
      <c r="AI46" s="137">
        <f>IFERROR(1-VLOOKUP(B46,'Slutlig allokering kvv'!$B$2:$AJ$462,MATCH("Andel av bränsle i kvv som allokerats till värme, exklusive rökgaskondensering och hjälpel",'Slutlig allokering kvv'!$B$1:$AK$1,0),FALSE),"")</f>
        <v>0.42170336376689277</v>
      </c>
      <c r="AK46" s="137">
        <f t="shared" si="1"/>
        <v>0.42170336376689282</v>
      </c>
    </row>
    <row r="47" spans="1:37" x14ac:dyDescent="0.25">
      <c r="A47" s="2" t="s">
        <v>93</v>
      </c>
      <c r="B47" s="2" t="s">
        <v>94</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 kvv'!$B$2:$AC$462,MATCH(E$3,'Slutlig allokering kvv'!$B$1:$AJ$1,0),FALSE)/1,0)</f>
        <v>0</v>
      </c>
      <c r="F47">
        <f>IFERROR(VLOOKUP($B47,Kraftvärmeprod!$B$1:$AH$479,MATCH(F$2,Kraftvärmeprod!$B$1:$AG$1,0),FALSE)/1,0)-IFERROR(VLOOKUP($B47,'Slutlig allokering kvv'!$B$2:$AC$462,MATCH(F$3,'Slutlig allokering kvv'!$B$1:$AJ$1,0),FALSE)/1,0)</f>
        <v>0</v>
      </c>
      <c r="G47">
        <f>IFERROR(VLOOKUP($B47,Kraftvärmeprod!$B$1:$AH$479,MATCH(G$2,Kraftvärmeprod!$B$1:$AG$1,0),FALSE)/1,0)-IFERROR(VLOOKUP($B47,'Slutlig allokering kvv'!$B$2:$AC$462,MATCH(G$3,'Slutlig allokering kvv'!$B$1:$AJ$1,0),FALSE)/1,0)</f>
        <v>0</v>
      </c>
      <c r="H47">
        <f>IFERROR(VLOOKUP($B47,Kraftvärmeprod!$B$1:$AH$479,MATCH(H$2,Kraftvärmeprod!$B$1:$AG$1,0),FALSE)/1,0)-IFERROR(VLOOKUP($B47,'Slutlig allokering kvv'!$B$2:$AC$462,MATCH(H$3,'Slutlig allokering kvv'!$B$1:$AJ$1,0),FALSE)/1,0)</f>
        <v>0</v>
      </c>
      <c r="I47">
        <f>IFERROR(VLOOKUP($B47,Kraftvärmeprod!$B$1:$AH$479,MATCH(I$2,Kraftvärmeprod!$B$1:$AG$1,0),FALSE)/1,0)-IFERROR(VLOOKUP($B47,'Slutlig allokering kvv'!$B$2:$AC$462,MATCH(I$3,'Slutlig allokering kvv'!$B$1:$AJ$1,0),FALSE)/1,0)</f>
        <v>0</v>
      </c>
      <c r="J47">
        <f>IFERROR(VLOOKUP($B47,Kraftvärmeprod!$B$1:$AH$479,MATCH(J$2,Kraftvärmeprod!$B$1:$AG$1,0),FALSE)/1,0)-IFERROR(VLOOKUP($B47,'Slutlig allokering kvv'!$B$2:$AC$462,MATCH(J$3,'Slutlig allokering kvv'!$B$1:$AJ$1,0),FALSE)/1,0)</f>
        <v>0</v>
      </c>
      <c r="K47">
        <f>IFERROR(VLOOKUP($B47,Kraftvärmeprod!$B$1:$AH$479,MATCH(K$2,Kraftvärmeprod!$B$1:$AG$1,0),FALSE)/1,0)-IFERROR(VLOOKUP($B47,'Slutlig allokering kvv'!$B$2:$AC$462,MATCH(K$3,'Slutlig allokering kvv'!$B$1:$AJ$1,0),FALSE)/1,0)</f>
        <v>0</v>
      </c>
      <c r="L47">
        <f>IFERROR(VLOOKUP($B47,Kraftvärmeprod!$B$1:$AH$479,MATCH(L$2,Kraftvärmeprod!$B$1:$AG$1,0),FALSE)/1,0)-IFERROR(VLOOKUP($B47,'Slutlig allokering kvv'!$B$2:$AC$462,MATCH(L$3,'Slutlig allokering kvv'!$B$1:$AJ$1,0),FALSE)/1,0)</f>
        <v>0</v>
      </c>
      <c r="M47">
        <f>IFERROR(VLOOKUP($B47,Kraftvärmeprod!$B$1:$AH$479,MATCH(M$2,Kraftvärmeprod!$B$1:$AG$1,0),FALSE)/1,0)-IFERROR(VLOOKUP($B47,'Slutlig allokering kvv'!$B$2:$AC$462,MATCH(M$3,'Slutlig allokering kvv'!$B$1:$AJ$1,0),FALSE)/1,0)</f>
        <v>0</v>
      </c>
      <c r="N47">
        <f>IFERROR(VLOOKUP($B47,Kraftvärmeprod!$B$1:$AH$479,MATCH(N$2,Kraftvärmeprod!$B$1:$AG$1,0),FALSE)/1,0)-IFERROR(VLOOKUP($B47,'Slutlig allokering kvv'!$B$2:$AC$462,MATCH(N$3,'Slutlig allokering kvv'!$B$1:$AJ$1,0),FALSE)/1,0)</f>
        <v>0</v>
      </c>
      <c r="O47">
        <f>IFERROR(VLOOKUP($B47,Kraftvärmeprod!$B$1:$AH$479,MATCH(O$2,Kraftvärmeprod!$B$1:$AG$1,0),FALSE)/1,0)-IFERROR(VLOOKUP($B47,'Slutlig allokering kvv'!$B$2:$AC$462,MATCH(O$3,'Slutlig allokering kvv'!$B$1:$AJ$1,0),FALSE)/1,0)</f>
        <v>0</v>
      </c>
      <c r="P47">
        <f>IFERROR(VLOOKUP($B47,Kraftvärmeprod!$B$1:$AH$479,MATCH(P$2,Kraftvärmeprod!$B$1:$AG$1,0),FALSE)/1,0)-IFERROR(VLOOKUP($B47,'Slutlig allokering kvv'!$B$2:$AC$462,MATCH(P$3,'Slutlig allokering kvv'!$B$1:$AJ$1,0),FALSE)/1,0)</f>
        <v>0</v>
      </c>
      <c r="Q47">
        <f>IFERROR(VLOOKUP($B47,Kraftvärmeprod!$B$1:$AH$479,MATCH(Q$2,Kraftvärmeprod!$B$1:$AG$1,0),FALSE)/1,0)-IFERROR(VLOOKUP($B47,'Slutlig allokering kvv'!$B$2:$AC$462,MATCH(Q$3,'Slutlig allokering kvv'!$B$1:$AJ$1,0),FALSE)/1,0)</f>
        <v>0</v>
      </c>
      <c r="R47">
        <f>IFERROR(VLOOKUP($B47,Kraftvärmeprod!$B$1:$AH$479,MATCH(R$2,Kraftvärmeprod!$B$1:$AG$1,0),FALSE)/1,0)-IFERROR(VLOOKUP($B47,'Slutlig allokering kvv'!$B$2:$AC$462,MATCH(R$3,'Slutlig allokering kvv'!$B$1:$AJ$1,0),FALSE)/1,0)</f>
        <v>0</v>
      </c>
      <c r="S47">
        <f>IFERROR(VLOOKUP($B47,Kraftvärmeprod!$B$1:$AH$479,MATCH(S$2,Kraftvärmeprod!$B$1:$AG$1,0),FALSE)/1,0)-IFERROR(VLOOKUP($B47,'Slutlig allokering kvv'!$B$2:$AC$462,MATCH(S$3,'Slutlig allokering kvv'!$B$1:$AJ$1,0),FALSE)/1,0)</f>
        <v>0</v>
      </c>
      <c r="T47" s="6">
        <f>IFERROR(VLOOKUP($B47,Miljö!$B$1:$S$477,MATCH(T$2,Miljö!$B$1:$X$1,0),FALSE)/1,0)-IFERROR(VLOOKUP($B47,'Slutlig allokering kvv'!$B$2:$AC$462,MATCH(T$3,'Slutlig allokering kvv'!$B$1:$AJ$1,0),FALSE)/1,0)</f>
        <v>0</v>
      </c>
      <c r="U47">
        <f>IFERROR(VLOOKUP($B47,Kraftvärmeprod!$B$1:$AH$479,MATCH(U$2,Kraftvärmeprod!$B$1:$AG$1,0),FALSE)/1,0)-IFERROR(VLOOKUP($B47,'Slutlig allokering kvv'!$B$2:$AC$462,MATCH(U$3,'Slutlig allokering kvv'!$B$1:$AJ$1,0),FALSE)/1,0)</f>
        <v>0</v>
      </c>
      <c r="V47">
        <f>IFERROR(VLOOKUP($B47,Kraftvärmeprod!$B$1:$AH$479,MATCH(V$2,Kraftvärmeprod!$B$1:$AG$1,0),FALSE)/1,0)-IFERROR(VLOOKUP($B47,'Slutlig allokering kvv'!$B$2:$AC$462,MATCH(V$3,'Slutlig allokering kvv'!$B$1:$AJ$1,0),FALSE)/1,0)</f>
        <v>0</v>
      </c>
      <c r="W47">
        <f>IFERROR(VLOOKUP($B47,Kraftvärmeprod!$B$1:$AH$479,MATCH(W$2,Kraftvärmeprod!$B$1:$AG$1,0),FALSE)/1,0)-IFERROR(VLOOKUP($B47,'Slutlig allokering kvv'!$B$2:$AC$462,MATCH(W$3,'Slutlig allokering kvv'!$B$1:$AJ$1,0),FALSE)/1,0)</f>
        <v>0</v>
      </c>
      <c r="X47">
        <f>IFERROR(VLOOKUP($B47,Kraftvärmeprod!$B$1:$AH$479,MATCH(X$2,Kraftvärmeprod!$B$1:$AG$1,0),FALSE)/1,0)-IFERROR(VLOOKUP($B47,'Slutlig allokering kvv'!$B$2:$AC$462,MATCH(X$3,'Slutlig allokering kvv'!$B$1:$AJ$1,0),FALSE)/1,0)</f>
        <v>0</v>
      </c>
      <c r="Y47">
        <f>IFERROR(VLOOKUP($B47,Kraftvärmeprod!$B$1:$AH$479,MATCH(Y$2,Kraftvärmeprod!$B$1:$AG$1,0),FALSE)/1,0)-IFERROR(VLOOKUP($B47,'Slutlig allokering kvv'!$B$2:$AC$462,MATCH(Y$3,'Slutlig allokering kvv'!$B$1:$AJ$1,0),FALSE)/1,0)</f>
        <v>0</v>
      </c>
      <c r="Z47">
        <f>IFERROR(VLOOKUP($B47,Kraftvärmeprod!$B$1:$AH$479,MATCH(Z$2,Kraftvärmeprod!$B$1:$AG$1,0),FALSE)/1,0)-IFERROR(VLOOKUP($B47,'Slutlig allokering kvv'!$B$2:$AC$462,MATCH(Z$3,'Slutlig allokering kvv'!$B$1:$AJ$1,0),FALSE)/1,0)</f>
        <v>0</v>
      </c>
      <c r="AA47">
        <f>IFERROR(VLOOKUP($B47,Kraftvärmeprod!$B$1:$AH$479,MATCH(AA$2,Kraftvärmeprod!$B$1:$AG$1,0),FALSE)/1,0)-IFERROR(VLOOKUP($B47,'Slutlig allokering kvv'!$B$2:$AC$462,MATCH(AA$3,'Slutlig allokering kvv'!$B$1:$AJ$1,0),FALSE)/1,0)</f>
        <v>0</v>
      </c>
      <c r="AE47">
        <f t="shared" si="0"/>
        <v>0</v>
      </c>
      <c r="AG47">
        <f>IFERROR(VLOOKUP(B47,'Slutlig allokering kvv'!$B$2:$AJ$462,MATCH("Summa slutlig allokerad tillförd energi (utan hjälpel och rökgaskondensering):",'Slutlig allokering kvv'!$B$1:$AK$1,0),FALSE)/1,"")</f>
        <v>0</v>
      </c>
      <c r="AI47" s="137" t="str">
        <f>IFERROR(1-VLOOKUP(B47,'Slutlig allokering kvv'!$B$2:$AJ$462,MATCH("Andel av bränsle i kvv som allokerats till värme, exklusive rökgaskondensering och hjälpel",'Slutlig allokering kvv'!$B$1:$AK$1,0),FALSE),"")</f>
        <v/>
      </c>
      <c r="AK47" s="137" t="str">
        <f t="shared" si="1"/>
        <v/>
      </c>
    </row>
    <row r="48" spans="1:37" x14ac:dyDescent="0.25">
      <c r="A48" s="2" t="s">
        <v>93</v>
      </c>
      <c r="B48" s="2" t="s">
        <v>95</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 kvv'!$B$2:$AC$462,MATCH(E$3,'Slutlig allokering kvv'!$B$1:$AJ$1,0),FALSE)/1,0)</f>
        <v>0</v>
      </c>
      <c r="F48">
        <f>IFERROR(VLOOKUP($B48,Kraftvärmeprod!$B$1:$AH$479,MATCH(F$2,Kraftvärmeprod!$B$1:$AG$1,0),FALSE)/1,0)-IFERROR(VLOOKUP($B48,'Slutlig allokering kvv'!$B$2:$AC$462,MATCH(F$3,'Slutlig allokering kvv'!$B$1:$AJ$1,0),FALSE)/1,0)</f>
        <v>0</v>
      </c>
      <c r="G48">
        <f>IFERROR(VLOOKUP($B48,Kraftvärmeprod!$B$1:$AH$479,MATCH(G$2,Kraftvärmeprod!$B$1:$AG$1,0),FALSE)/1,0)-IFERROR(VLOOKUP($B48,'Slutlig allokering kvv'!$B$2:$AC$462,MATCH(G$3,'Slutlig allokering kvv'!$B$1:$AJ$1,0),FALSE)/1,0)</f>
        <v>0</v>
      </c>
      <c r="H48">
        <f>IFERROR(VLOOKUP($B48,Kraftvärmeprod!$B$1:$AH$479,MATCH(H$2,Kraftvärmeprod!$B$1:$AG$1,0),FALSE)/1,0)-IFERROR(VLOOKUP($B48,'Slutlig allokering kvv'!$B$2:$AC$462,MATCH(H$3,'Slutlig allokering kvv'!$B$1:$AJ$1,0),FALSE)/1,0)</f>
        <v>0</v>
      </c>
      <c r="I48">
        <f>IFERROR(VLOOKUP($B48,Kraftvärmeprod!$B$1:$AH$479,MATCH(I$2,Kraftvärmeprod!$B$1:$AG$1,0),FALSE)/1,0)-IFERROR(VLOOKUP($B48,'Slutlig allokering kvv'!$B$2:$AC$462,MATCH(I$3,'Slutlig allokering kvv'!$B$1:$AJ$1,0),FALSE)/1,0)</f>
        <v>0</v>
      </c>
      <c r="J48">
        <f>IFERROR(VLOOKUP($B48,Kraftvärmeprod!$B$1:$AH$479,MATCH(J$2,Kraftvärmeprod!$B$1:$AG$1,0),FALSE)/1,0)-IFERROR(VLOOKUP($B48,'Slutlig allokering kvv'!$B$2:$AC$462,MATCH(J$3,'Slutlig allokering kvv'!$B$1:$AJ$1,0),FALSE)/1,0)</f>
        <v>0</v>
      </c>
      <c r="K48">
        <f>IFERROR(VLOOKUP($B48,Kraftvärmeprod!$B$1:$AH$479,MATCH(K$2,Kraftvärmeprod!$B$1:$AG$1,0),FALSE)/1,0)-IFERROR(VLOOKUP($B48,'Slutlig allokering kvv'!$B$2:$AC$462,MATCH(K$3,'Slutlig allokering kvv'!$B$1:$AJ$1,0),FALSE)/1,0)</f>
        <v>0</v>
      </c>
      <c r="L48">
        <f>IFERROR(VLOOKUP($B48,Kraftvärmeprod!$B$1:$AH$479,MATCH(L$2,Kraftvärmeprod!$B$1:$AG$1,0),FALSE)/1,0)-IFERROR(VLOOKUP($B48,'Slutlig allokering kvv'!$B$2:$AC$462,MATCH(L$3,'Slutlig allokering kvv'!$B$1:$AJ$1,0),FALSE)/1,0)</f>
        <v>0</v>
      </c>
      <c r="M48">
        <f>IFERROR(VLOOKUP($B48,Kraftvärmeprod!$B$1:$AH$479,MATCH(M$2,Kraftvärmeprod!$B$1:$AG$1,0),FALSE)/1,0)-IFERROR(VLOOKUP($B48,'Slutlig allokering kvv'!$B$2:$AC$462,MATCH(M$3,'Slutlig allokering kvv'!$B$1:$AJ$1,0),FALSE)/1,0)</f>
        <v>0</v>
      </c>
      <c r="N48">
        <f>IFERROR(VLOOKUP($B48,Kraftvärmeprod!$B$1:$AH$479,MATCH(N$2,Kraftvärmeprod!$B$1:$AG$1,0),FALSE)/1,0)-IFERROR(VLOOKUP($B48,'Slutlig allokering kvv'!$B$2:$AC$462,MATCH(N$3,'Slutlig allokering kvv'!$B$1:$AJ$1,0),FALSE)/1,0)</f>
        <v>0</v>
      </c>
      <c r="O48">
        <f>IFERROR(VLOOKUP($B48,Kraftvärmeprod!$B$1:$AH$479,MATCH(O$2,Kraftvärmeprod!$B$1:$AG$1,0),FALSE)/1,0)-IFERROR(VLOOKUP($B48,'Slutlig allokering kvv'!$B$2:$AC$462,MATCH(O$3,'Slutlig allokering kvv'!$B$1:$AJ$1,0),FALSE)/1,0)</f>
        <v>0</v>
      </c>
      <c r="P48">
        <f>IFERROR(VLOOKUP($B48,Kraftvärmeprod!$B$1:$AH$479,MATCH(P$2,Kraftvärmeprod!$B$1:$AG$1,0),FALSE)/1,0)-IFERROR(VLOOKUP($B48,'Slutlig allokering kvv'!$B$2:$AC$462,MATCH(P$3,'Slutlig allokering kvv'!$B$1:$AJ$1,0),FALSE)/1,0)</f>
        <v>0</v>
      </c>
      <c r="Q48">
        <f>IFERROR(VLOOKUP($B48,Kraftvärmeprod!$B$1:$AH$479,MATCH(Q$2,Kraftvärmeprod!$B$1:$AG$1,0),FALSE)/1,0)-IFERROR(VLOOKUP($B48,'Slutlig allokering kvv'!$B$2:$AC$462,MATCH(Q$3,'Slutlig allokering kvv'!$B$1:$AJ$1,0),FALSE)/1,0)</f>
        <v>0</v>
      </c>
      <c r="R48">
        <f>IFERROR(VLOOKUP($B48,Kraftvärmeprod!$B$1:$AH$479,MATCH(R$2,Kraftvärmeprod!$B$1:$AG$1,0),FALSE)/1,0)-IFERROR(VLOOKUP($B48,'Slutlig allokering kvv'!$B$2:$AC$462,MATCH(R$3,'Slutlig allokering kvv'!$B$1:$AJ$1,0),FALSE)/1,0)</f>
        <v>0</v>
      </c>
      <c r="S48">
        <f>IFERROR(VLOOKUP($B48,Kraftvärmeprod!$B$1:$AH$479,MATCH(S$2,Kraftvärmeprod!$B$1:$AG$1,0),FALSE)/1,0)-IFERROR(VLOOKUP($B48,'Slutlig allokering kvv'!$B$2:$AC$462,MATCH(S$3,'Slutlig allokering kvv'!$B$1:$AJ$1,0),FALSE)/1,0)</f>
        <v>0</v>
      </c>
      <c r="T48" s="6">
        <f>IFERROR(VLOOKUP($B48,Miljö!$B$1:$S$477,MATCH(T$2,Miljö!$B$1:$X$1,0),FALSE)/1,0)-IFERROR(VLOOKUP($B48,'Slutlig allokering kvv'!$B$2:$AC$462,MATCH(T$3,'Slutlig allokering kvv'!$B$1:$AJ$1,0),FALSE)/1,0)</f>
        <v>0</v>
      </c>
      <c r="U48">
        <f>IFERROR(VLOOKUP($B48,Kraftvärmeprod!$B$1:$AH$479,MATCH(U$2,Kraftvärmeprod!$B$1:$AG$1,0),FALSE)/1,0)-IFERROR(VLOOKUP($B48,'Slutlig allokering kvv'!$B$2:$AC$462,MATCH(U$3,'Slutlig allokering kvv'!$B$1:$AJ$1,0),FALSE)/1,0)</f>
        <v>0</v>
      </c>
      <c r="V48">
        <f>IFERROR(VLOOKUP($B48,Kraftvärmeprod!$B$1:$AH$479,MATCH(V$2,Kraftvärmeprod!$B$1:$AG$1,0),FALSE)/1,0)-IFERROR(VLOOKUP($B48,'Slutlig allokering kvv'!$B$2:$AC$462,MATCH(V$3,'Slutlig allokering kvv'!$B$1:$AJ$1,0),FALSE)/1,0)</f>
        <v>0</v>
      </c>
      <c r="W48">
        <f>IFERROR(VLOOKUP($B48,Kraftvärmeprod!$B$1:$AH$479,MATCH(W$2,Kraftvärmeprod!$B$1:$AG$1,0),FALSE)/1,0)-IFERROR(VLOOKUP($B48,'Slutlig allokering kvv'!$B$2:$AC$462,MATCH(W$3,'Slutlig allokering kvv'!$B$1:$AJ$1,0),FALSE)/1,0)</f>
        <v>0</v>
      </c>
      <c r="X48">
        <f>IFERROR(VLOOKUP($B48,Kraftvärmeprod!$B$1:$AH$479,MATCH(X$2,Kraftvärmeprod!$B$1:$AG$1,0),FALSE)/1,0)-IFERROR(VLOOKUP($B48,'Slutlig allokering kvv'!$B$2:$AC$462,MATCH(X$3,'Slutlig allokering kvv'!$B$1:$AJ$1,0),FALSE)/1,0)</f>
        <v>0</v>
      </c>
      <c r="Y48">
        <f>IFERROR(VLOOKUP($B48,Kraftvärmeprod!$B$1:$AH$479,MATCH(Y$2,Kraftvärmeprod!$B$1:$AG$1,0),FALSE)/1,0)-IFERROR(VLOOKUP($B48,'Slutlig allokering kvv'!$B$2:$AC$462,MATCH(Y$3,'Slutlig allokering kvv'!$B$1:$AJ$1,0),FALSE)/1,0)</f>
        <v>0</v>
      </c>
      <c r="Z48">
        <f>IFERROR(VLOOKUP($B48,Kraftvärmeprod!$B$1:$AH$479,MATCH(Z$2,Kraftvärmeprod!$B$1:$AG$1,0),FALSE)/1,0)-IFERROR(VLOOKUP($B48,'Slutlig allokering kvv'!$B$2:$AC$462,MATCH(Z$3,'Slutlig allokering kvv'!$B$1:$AJ$1,0),FALSE)/1,0)</f>
        <v>0</v>
      </c>
      <c r="AA48">
        <f>IFERROR(VLOOKUP($B48,Kraftvärmeprod!$B$1:$AH$479,MATCH(AA$2,Kraftvärmeprod!$B$1:$AG$1,0),FALSE)/1,0)-IFERROR(VLOOKUP($B48,'Slutlig allokering kvv'!$B$2:$AC$462,MATCH(AA$3,'Slutlig allokering kvv'!$B$1:$AJ$1,0),FALSE)/1,0)</f>
        <v>0</v>
      </c>
      <c r="AE48">
        <f t="shared" si="0"/>
        <v>0</v>
      </c>
      <c r="AG48">
        <f>IFERROR(VLOOKUP(B48,'Slutlig allokering kvv'!$B$2:$AJ$462,MATCH("Summa slutlig allokerad tillförd energi (utan hjälpel och rökgaskondensering):",'Slutlig allokering kvv'!$B$1:$AK$1,0),FALSE)/1,"")</f>
        <v>0</v>
      </c>
      <c r="AI48" s="137" t="str">
        <f>IFERROR(1-VLOOKUP(B48,'Slutlig allokering kvv'!$B$2:$AJ$462,MATCH("Andel av bränsle i kvv som allokerats till värme, exklusive rökgaskondensering och hjälpel",'Slutlig allokering kvv'!$B$1:$AK$1,0),FALSE),"")</f>
        <v/>
      </c>
      <c r="AK48" s="137" t="str">
        <f t="shared" si="1"/>
        <v/>
      </c>
    </row>
    <row r="49" spans="1:37" x14ac:dyDescent="0.25">
      <c r="A49" s="2" t="s">
        <v>96</v>
      </c>
      <c r="B49" s="2" t="s">
        <v>97</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 kvv'!$B$2:$AC$462,MATCH(E$3,'Slutlig allokering kvv'!$B$1:$AJ$1,0),FALSE)/1,0)</f>
        <v>0</v>
      </c>
      <c r="F49">
        <f>IFERROR(VLOOKUP($B49,Kraftvärmeprod!$B$1:$AH$479,MATCH(F$2,Kraftvärmeprod!$B$1:$AG$1,0),FALSE)/1,0)-IFERROR(VLOOKUP($B49,'Slutlig allokering kvv'!$B$2:$AC$462,MATCH(F$3,'Slutlig allokering kvv'!$B$1:$AJ$1,0),FALSE)/1,0)</f>
        <v>0</v>
      </c>
      <c r="G49">
        <f>IFERROR(VLOOKUP($B49,Kraftvärmeprod!$B$1:$AH$479,MATCH(G$2,Kraftvärmeprod!$B$1:$AG$1,0),FALSE)/1,0)-IFERROR(VLOOKUP($B49,'Slutlig allokering kvv'!$B$2:$AC$462,MATCH(G$3,'Slutlig allokering kvv'!$B$1:$AJ$1,0),FALSE)/1,0)</f>
        <v>0</v>
      </c>
      <c r="H49">
        <f>IFERROR(VLOOKUP($B49,Kraftvärmeprod!$B$1:$AH$479,MATCH(H$2,Kraftvärmeprod!$B$1:$AG$1,0),FALSE)/1,0)-IFERROR(VLOOKUP($B49,'Slutlig allokering kvv'!$B$2:$AC$462,MATCH(H$3,'Slutlig allokering kvv'!$B$1:$AJ$1,0),FALSE)/1,0)</f>
        <v>0</v>
      </c>
      <c r="I49">
        <f>IFERROR(VLOOKUP($B49,Kraftvärmeprod!$B$1:$AH$479,MATCH(I$2,Kraftvärmeprod!$B$1:$AG$1,0),FALSE)/1,0)-IFERROR(VLOOKUP($B49,'Slutlig allokering kvv'!$B$2:$AC$462,MATCH(I$3,'Slutlig allokering kvv'!$B$1:$AJ$1,0),FALSE)/1,0)</f>
        <v>0</v>
      </c>
      <c r="J49">
        <f>IFERROR(VLOOKUP($B49,Kraftvärmeprod!$B$1:$AH$479,MATCH(J$2,Kraftvärmeprod!$B$1:$AG$1,0),FALSE)/1,0)-IFERROR(VLOOKUP($B49,'Slutlig allokering kvv'!$B$2:$AC$462,MATCH(J$3,'Slutlig allokering kvv'!$B$1:$AJ$1,0),FALSE)/1,0)</f>
        <v>0</v>
      </c>
      <c r="K49">
        <f>IFERROR(VLOOKUP($B49,Kraftvärmeprod!$B$1:$AH$479,MATCH(K$2,Kraftvärmeprod!$B$1:$AG$1,0),FALSE)/1,0)-IFERROR(VLOOKUP($B49,'Slutlig allokering kvv'!$B$2:$AC$462,MATCH(K$3,'Slutlig allokering kvv'!$B$1:$AJ$1,0),FALSE)/1,0)</f>
        <v>0</v>
      </c>
      <c r="L49">
        <f>IFERROR(VLOOKUP($B49,Kraftvärmeprod!$B$1:$AH$479,MATCH(L$2,Kraftvärmeprod!$B$1:$AG$1,0),FALSE)/1,0)-IFERROR(VLOOKUP($B49,'Slutlig allokering kvv'!$B$2:$AC$462,MATCH(L$3,'Slutlig allokering kvv'!$B$1:$AJ$1,0),FALSE)/1,0)</f>
        <v>0</v>
      </c>
      <c r="M49">
        <f>IFERROR(VLOOKUP($B49,Kraftvärmeprod!$B$1:$AH$479,MATCH(M$2,Kraftvärmeprod!$B$1:$AG$1,0),FALSE)/1,0)-IFERROR(VLOOKUP($B49,'Slutlig allokering kvv'!$B$2:$AC$462,MATCH(M$3,'Slutlig allokering kvv'!$B$1:$AJ$1,0),FALSE)/1,0)</f>
        <v>0</v>
      </c>
      <c r="N49">
        <f>IFERROR(VLOOKUP($B49,Kraftvärmeprod!$B$1:$AH$479,MATCH(N$2,Kraftvärmeprod!$B$1:$AG$1,0),FALSE)/1,0)-IFERROR(VLOOKUP($B49,'Slutlig allokering kvv'!$B$2:$AC$462,MATCH(N$3,'Slutlig allokering kvv'!$B$1:$AJ$1,0),FALSE)/1,0)</f>
        <v>0</v>
      </c>
      <c r="O49">
        <f>IFERROR(VLOOKUP($B49,Kraftvärmeprod!$B$1:$AH$479,MATCH(O$2,Kraftvärmeprod!$B$1:$AG$1,0),FALSE)/1,0)-IFERROR(VLOOKUP($B49,'Slutlig allokering kvv'!$B$2:$AC$462,MATCH(O$3,'Slutlig allokering kvv'!$B$1:$AJ$1,0),FALSE)/1,0)</f>
        <v>0</v>
      </c>
      <c r="P49">
        <f>IFERROR(VLOOKUP($B49,Kraftvärmeprod!$B$1:$AH$479,MATCH(P$2,Kraftvärmeprod!$B$1:$AG$1,0),FALSE)/1,0)-IFERROR(VLOOKUP($B49,'Slutlig allokering kvv'!$B$2:$AC$462,MATCH(P$3,'Slutlig allokering kvv'!$B$1:$AJ$1,0),FALSE)/1,0)</f>
        <v>0</v>
      </c>
      <c r="Q49">
        <f>IFERROR(VLOOKUP($B49,Kraftvärmeprod!$B$1:$AH$479,MATCH(Q$2,Kraftvärmeprod!$B$1:$AG$1,0),FALSE)/1,0)-IFERROR(VLOOKUP($B49,'Slutlig allokering kvv'!$B$2:$AC$462,MATCH(Q$3,'Slutlig allokering kvv'!$B$1:$AJ$1,0),FALSE)/1,0)</f>
        <v>0</v>
      </c>
      <c r="R49">
        <f>IFERROR(VLOOKUP($B49,Kraftvärmeprod!$B$1:$AH$479,MATCH(R$2,Kraftvärmeprod!$B$1:$AG$1,0),FALSE)/1,0)-IFERROR(VLOOKUP($B49,'Slutlig allokering kvv'!$B$2:$AC$462,MATCH(R$3,'Slutlig allokering kvv'!$B$1:$AJ$1,0),FALSE)/1,0)</f>
        <v>0</v>
      </c>
      <c r="S49">
        <f>IFERROR(VLOOKUP($B49,Kraftvärmeprod!$B$1:$AH$479,MATCH(S$2,Kraftvärmeprod!$B$1:$AG$1,0),FALSE)/1,0)-IFERROR(VLOOKUP($B49,'Slutlig allokering kvv'!$B$2:$AC$462,MATCH(S$3,'Slutlig allokering kvv'!$B$1:$AJ$1,0),FALSE)/1,0)</f>
        <v>0</v>
      </c>
      <c r="T49" s="6">
        <f>IFERROR(VLOOKUP($B49,Miljö!$B$1:$S$477,MATCH(T$2,Miljö!$B$1:$X$1,0),FALSE)/1,0)-IFERROR(VLOOKUP($B49,'Slutlig allokering kvv'!$B$2:$AC$462,MATCH(T$3,'Slutlig allokering kvv'!$B$1:$AJ$1,0),FALSE)/1,0)</f>
        <v>0</v>
      </c>
      <c r="U49">
        <f>IFERROR(VLOOKUP($B49,Kraftvärmeprod!$B$1:$AH$479,MATCH(U$2,Kraftvärmeprod!$B$1:$AG$1,0),FALSE)/1,0)-IFERROR(VLOOKUP($B49,'Slutlig allokering kvv'!$B$2:$AC$462,MATCH(U$3,'Slutlig allokering kvv'!$B$1:$AJ$1,0),FALSE)/1,0)</f>
        <v>0</v>
      </c>
      <c r="V49">
        <f>IFERROR(VLOOKUP($B49,Kraftvärmeprod!$B$1:$AH$479,MATCH(V$2,Kraftvärmeprod!$B$1:$AG$1,0),FALSE)/1,0)-IFERROR(VLOOKUP($B49,'Slutlig allokering kvv'!$B$2:$AC$462,MATCH(V$3,'Slutlig allokering kvv'!$B$1:$AJ$1,0),FALSE)/1,0)</f>
        <v>0</v>
      </c>
      <c r="W49">
        <f>IFERROR(VLOOKUP($B49,Kraftvärmeprod!$B$1:$AH$479,MATCH(W$2,Kraftvärmeprod!$B$1:$AG$1,0),FALSE)/1,0)-IFERROR(VLOOKUP($B49,'Slutlig allokering kvv'!$B$2:$AC$462,MATCH(W$3,'Slutlig allokering kvv'!$B$1:$AJ$1,0),FALSE)/1,0)</f>
        <v>0</v>
      </c>
      <c r="X49">
        <f>IFERROR(VLOOKUP($B49,Kraftvärmeprod!$B$1:$AH$479,MATCH(X$2,Kraftvärmeprod!$B$1:$AG$1,0),FALSE)/1,0)-IFERROR(VLOOKUP($B49,'Slutlig allokering kvv'!$B$2:$AC$462,MATCH(X$3,'Slutlig allokering kvv'!$B$1:$AJ$1,0),FALSE)/1,0)</f>
        <v>0</v>
      </c>
      <c r="Y49">
        <f>IFERROR(VLOOKUP($B49,Kraftvärmeprod!$B$1:$AH$479,MATCH(Y$2,Kraftvärmeprod!$B$1:$AG$1,0),FALSE)/1,0)-IFERROR(VLOOKUP($B49,'Slutlig allokering kvv'!$B$2:$AC$462,MATCH(Y$3,'Slutlig allokering kvv'!$B$1:$AJ$1,0),FALSE)/1,0)</f>
        <v>0</v>
      </c>
      <c r="Z49">
        <f>IFERROR(VLOOKUP($B49,Kraftvärmeprod!$B$1:$AH$479,MATCH(Z$2,Kraftvärmeprod!$B$1:$AG$1,0),FALSE)/1,0)-IFERROR(VLOOKUP($B49,'Slutlig allokering kvv'!$B$2:$AC$462,MATCH(Z$3,'Slutlig allokering kvv'!$B$1:$AJ$1,0),FALSE)/1,0)</f>
        <v>0</v>
      </c>
      <c r="AA49">
        <f>IFERROR(VLOOKUP($B49,Kraftvärmeprod!$B$1:$AH$479,MATCH(AA$2,Kraftvärmeprod!$B$1:$AG$1,0),FALSE)/1,0)-IFERROR(VLOOKUP($B49,'Slutlig allokering kvv'!$B$2:$AC$462,MATCH(AA$3,'Slutlig allokering kvv'!$B$1:$AJ$1,0),FALSE)/1,0)</f>
        <v>0</v>
      </c>
      <c r="AE49">
        <f t="shared" si="0"/>
        <v>0</v>
      </c>
      <c r="AG49">
        <f>IFERROR(VLOOKUP(B49,'Slutlig allokering kvv'!$B$2:$AJ$462,MATCH("Summa slutlig allokerad tillförd energi (utan hjälpel och rökgaskondensering):",'Slutlig allokering kvv'!$B$1:$AK$1,0),FALSE)/1,"")</f>
        <v>0</v>
      </c>
      <c r="AI49" s="137" t="str">
        <f>IFERROR(1-VLOOKUP(B49,'Slutlig allokering kvv'!$B$2:$AJ$462,MATCH("Andel av bränsle i kvv som allokerats till värme, exklusive rökgaskondensering och hjälpel",'Slutlig allokering kvv'!$B$1:$AK$1,0),FALSE),"")</f>
        <v/>
      </c>
      <c r="AK49" s="137" t="str">
        <f t="shared" si="1"/>
        <v/>
      </c>
    </row>
    <row r="50" spans="1:37" x14ac:dyDescent="0.25">
      <c r="A50" s="2" t="s">
        <v>96</v>
      </c>
      <c r="B50" s="2" t="s">
        <v>98</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 kvv'!$B$2:$AC$462,MATCH(E$3,'Slutlig allokering kvv'!$B$1:$AJ$1,0),FALSE)/1,0)</f>
        <v>0</v>
      </c>
      <c r="F50">
        <f>IFERROR(VLOOKUP($B50,Kraftvärmeprod!$B$1:$AH$479,MATCH(F$2,Kraftvärmeprod!$B$1:$AG$1,0),FALSE)/1,0)-IFERROR(VLOOKUP($B50,'Slutlig allokering kvv'!$B$2:$AC$462,MATCH(F$3,'Slutlig allokering kvv'!$B$1:$AJ$1,0),FALSE)/1,0)</f>
        <v>0</v>
      </c>
      <c r="G50">
        <f>IFERROR(VLOOKUP($B50,Kraftvärmeprod!$B$1:$AH$479,MATCH(G$2,Kraftvärmeprod!$B$1:$AG$1,0),FALSE)/1,0)-IFERROR(VLOOKUP($B50,'Slutlig allokering kvv'!$B$2:$AC$462,MATCH(G$3,'Slutlig allokering kvv'!$B$1:$AJ$1,0),FALSE)/1,0)</f>
        <v>0</v>
      </c>
      <c r="H50">
        <f>IFERROR(VLOOKUP($B50,Kraftvärmeprod!$B$1:$AH$479,MATCH(H$2,Kraftvärmeprod!$B$1:$AG$1,0),FALSE)/1,0)-IFERROR(VLOOKUP($B50,'Slutlig allokering kvv'!$B$2:$AC$462,MATCH(H$3,'Slutlig allokering kvv'!$B$1:$AJ$1,0),FALSE)/1,0)</f>
        <v>0</v>
      </c>
      <c r="I50">
        <f>IFERROR(VLOOKUP($B50,Kraftvärmeprod!$B$1:$AH$479,MATCH(I$2,Kraftvärmeprod!$B$1:$AG$1,0),FALSE)/1,0)-IFERROR(VLOOKUP($B50,'Slutlig allokering kvv'!$B$2:$AC$462,MATCH(I$3,'Slutlig allokering kvv'!$B$1:$AJ$1,0),FALSE)/1,0)</f>
        <v>0</v>
      </c>
      <c r="J50">
        <f>IFERROR(VLOOKUP($B50,Kraftvärmeprod!$B$1:$AH$479,MATCH(J$2,Kraftvärmeprod!$B$1:$AG$1,0),FALSE)/1,0)-IFERROR(VLOOKUP($B50,'Slutlig allokering kvv'!$B$2:$AC$462,MATCH(J$3,'Slutlig allokering kvv'!$B$1:$AJ$1,0),FALSE)/1,0)</f>
        <v>0</v>
      </c>
      <c r="K50">
        <f>IFERROR(VLOOKUP($B50,Kraftvärmeprod!$B$1:$AH$479,MATCH(K$2,Kraftvärmeprod!$B$1:$AG$1,0),FALSE)/1,0)-IFERROR(VLOOKUP($B50,'Slutlig allokering kvv'!$B$2:$AC$462,MATCH(K$3,'Slutlig allokering kvv'!$B$1:$AJ$1,0),FALSE)/1,0)</f>
        <v>0</v>
      </c>
      <c r="L50">
        <f>IFERROR(VLOOKUP($B50,Kraftvärmeprod!$B$1:$AH$479,MATCH(L$2,Kraftvärmeprod!$B$1:$AG$1,0),FALSE)/1,0)-IFERROR(VLOOKUP($B50,'Slutlig allokering kvv'!$B$2:$AC$462,MATCH(L$3,'Slutlig allokering kvv'!$B$1:$AJ$1,0),FALSE)/1,0)</f>
        <v>0</v>
      </c>
      <c r="M50">
        <f>IFERROR(VLOOKUP($B50,Kraftvärmeprod!$B$1:$AH$479,MATCH(M$2,Kraftvärmeprod!$B$1:$AG$1,0),FALSE)/1,0)-IFERROR(VLOOKUP($B50,'Slutlig allokering kvv'!$B$2:$AC$462,MATCH(M$3,'Slutlig allokering kvv'!$B$1:$AJ$1,0),FALSE)/1,0)</f>
        <v>0</v>
      </c>
      <c r="N50">
        <f>IFERROR(VLOOKUP($B50,Kraftvärmeprod!$B$1:$AH$479,MATCH(N$2,Kraftvärmeprod!$B$1:$AG$1,0),FALSE)/1,0)-IFERROR(VLOOKUP($B50,'Slutlig allokering kvv'!$B$2:$AC$462,MATCH(N$3,'Slutlig allokering kvv'!$B$1:$AJ$1,0),FALSE)/1,0)</f>
        <v>0</v>
      </c>
      <c r="O50">
        <f>IFERROR(VLOOKUP($B50,Kraftvärmeprod!$B$1:$AH$479,MATCH(O$2,Kraftvärmeprod!$B$1:$AG$1,0),FALSE)/1,0)-IFERROR(VLOOKUP($B50,'Slutlig allokering kvv'!$B$2:$AC$462,MATCH(O$3,'Slutlig allokering kvv'!$B$1:$AJ$1,0),FALSE)/1,0)</f>
        <v>0</v>
      </c>
      <c r="P50">
        <f>IFERROR(VLOOKUP($B50,Kraftvärmeprod!$B$1:$AH$479,MATCH(P$2,Kraftvärmeprod!$B$1:$AG$1,0),FALSE)/1,0)-IFERROR(VLOOKUP($B50,'Slutlig allokering kvv'!$B$2:$AC$462,MATCH(P$3,'Slutlig allokering kvv'!$B$1:$AJ$1,0),FALSE)/1,0)</f>
        <v>0</v>
      </c>
      <c r="Q50">
        <f>IFERROR(VLOOKUP($B50,Kraftvärmeprod!$B$1:$AH$479,MATCH(Q$2,Kraftvärmeprod!$B$1:$AG$1,0),FALSE)/1,0)-IFERROR(VLOOKUP($B50,'Slutlig allokering kvv'!$B$2:$AC$462,MATCH(Q$3,'Slutlig allokering kvv'!$B$1:$AJ$1,0),FALSE)/1,0)</f>
        <v>0</v>
      </c>
      <c r="R50">
        <f>IFERROR(VLOOKUP($B50,Kraftvärmeprod!$B$1:$AH$479,MATCH(R$2,Kraftvärmeprod!$B$1:$AG$1,0),FALSE)/1,0)-IFERROR(VLOOKUP($B50,'Slutlig allokering kvv'!$B$2:$AC$462,MATCH(R$3,'Slutlig allokering kvv'!$B$1:$AJ$1,0),FALSE)/1,0)</f>
        <v>0</v>
      </c>
      <c r="S50">
        <f>IFERROR(VLOOKUP($B50,Kraftvärmeprod!$B$1:$AH$479,MATCH(S$2,Kraftvärmeprod!$B$1:$AG$1,0),FALSE)/1,0)-IFERROR(VLOOKUP($B50,'Slutlig allokering kvv'!$B$2:$AC$462,MATCH(S$3,'Slutlig allokering kvv'!$B$1:$AJ$1,0),FALSE)/1,0)</f>
        <v>0</v>
      </c>
      <c r="T50" s="6">
        <f>IFERROR(VLOOKUP($B50,Miljö!$B$1:$S$477,MATCH(T$2,Miljö!$B$1:$X$1,0),FALSE)/1,0)-IFERROR(VLOOKUP($B50,'Slutlig allokering kvv'!$B$2:$AC$462,MATCH(T$3,'Slutlig allokering kvv'!$B$1:$AJ$1,0),FALSE)/1,0)</f>
        <v>0</v>
      </c>
      <c r="U50">
        <f>IFERROR(VLOOKUP($B50,Kraftvärmeprod!$B$1:$AH$479,MATCH(U$2,Kraftvärmeprod!$B$1:$AG$1,0),FALSE)/1,0)-IFERROR(VLOOKUP($B50,'Slutlig allokering kvv'!$B$2:$AC$462,MATCH(U$3,'Slutlig allokering kvv'!$B$1:$AJ$1,0),FALSE)/1,0)</f>
        <v>0</v>
      </c>
      <c r="V50">
        <f>IFERROR(VLOOKUP($B50,Kraftvärmeprod!$B$1:$AH$479,MATCH(V$2,Kraftvärmeprod!$B$1:$AG$1,0),FALSE)/1,0)-IFERROR(VLOOKUP($B50,'Slutlig allokering kvv'!$B$2:$AC$462,MATCH(V$3,'Slutlig allokering kvv'!$B$1:$AJ$1,0),FALSE)/1,0)</f>
        <v>0</v>
      </c>
      <c r="W50">
        <f>IFERROR(VLOOKUP($B50,Kraftvärmeprod!$B$1:$AH$479,MATCH(W$2,Kraftvärmeprod!$B$1:$AG$1,0),FALSE)/1,0)-IFERROR(VLOOKUP($B50,'Slutlig allokering kvv'!$B$2:$AC$462,MATCH(W$3,'Slutlig allokering kvv'!$B$1:$AJ$1,0),FALSE)/1,0)</f>
        <v>0</v>
      </c>
      <c r="X50">
        <f>IFERROR(VLOOKUP($B50,Kraftvärmeprod!$B$1:$AH$479,MATCH(X$2,Kraftvärmeprod!$B$1:$AG$1,0),FALSE)/1,0)-IFERROR(VLOOKUP($B50,'Slutlig allokering kvv'!$B$2:$AC$462,MATCH(X$3,'Slutlig allokering kvv'!$B$1:$AJ$1,0),FALSE)/1,0)</f>
        <v>0</v>
      </c>
      <c r="Y50">
        <f>IFERROR(VLOOKUP($B50,Kraftvärmeprod!$B$1:$AH$479,MATCH(Y$2,Kraftvärmeprod!$B$1:$AG$1,0),FALSE)/1,0)-IFERROR(VLOOKUP($B50,'Slutlig allokering kvv'!$B$2:$AC$462,MATCH(Y$3,'Slutlig allokering kvv'!$B$1:$AJ$1,0),FALSE)/1,0)</f>
        <v>0</v>
      </c>
      <c r="Z50">
        <f>IFERROR(VLOOKUP($B50,Kraftvärmeprod!$B$1:$AH$479,MATCH(Z$2,Kraftvärmeprod!$B$1:$AG$1,0),FALSE)/1,0)-IFERROR(VLOOKUP($B50,'Slutlig allokering kvv'!$B$2:$AC$462,MATCH(Z$3,'Slutlig allokering kvv'!$B$1:$AJ$1,0),FALSE)/1,0)</f>
        <v>0</v>
      </c>
      <c r="AA50">
        <f>IFERROR(VLOOKUP($B50,Kraftvärmeprod!$B$1:$AH$479,MATCH(AA$2,Kraftvärmeprod!$B$1:$AG$1,0),FALSE)/1,0)-IFERROR(VLOOKUP($B50,'Slutlig allokering kvv'!$B$2:$AC$462,MATCH(AA$3,'Slutlig allokering kvv'!$B$1:$AJ$1,0),FALSE)/1,0)</f>
        <v>0</v>
      </c>
      <c r="AE50">
        <f t="shared" si="0"/>
        <v>0</v>
      </c>
      <c r="AG50">
        <f>IFERROR(VLOOKUP(B50,'Slutlig allokering kvv'!$B$2:$AJ$462,MATCH("Summa slutlig allokerad tillförd energi (utan hjälpel och rökgaskondensering):",'Slutlig allokering kvv'!$B$1:$AK$1,0),FALSE)/1,"")</f>
        <v>0</v>
      </c>
      <c r="AI50" s="137" t="str">
        <f>IFERROR(1-VLOOKUP(B50,'Slutlig allokering kvv'!$B$2:$AJ$462,MATCH("Andel av bränsle i kvv som allokerats till värme, exklusive rökgaskondensering och hjälpel",'Slutlig allokering kvv'!$B$1:$AK$1,0),FALSE),"")</f>
        <v/>
      </c>
      <c r="AK50" s="137" t="str">
        <f t="shared" si="1"/>
        <v/>
      </c>
    </row>
    <row r="51" spans="1:37" x14ac:dyDescent="0.25">
      <c r="A51" s="2" t="s">
        <v>96</v>
      </c>
      <c r="B51" s="2" t="s">
        <v>99</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 kvv'!$B$2:$AC$462,MATCH(E$3,'Slutlig allokering kvv'!$B$1:$AJ$1,0),FALSE)/1,0)</f>
        <v>0</v>
      </c>
      <c r="F51">
        <f>IFERROR(VLOOKUP($B51,Kraftvärmeprod!$B$1:$AH$479,MATCH(F$2,Kraftvärmeprod!$B$1:$AG$1,0),FALSE)/1,0)-IFERROR(VLOOKUP($B51,'Slutlig allokering kvv'!$B$2:$AC$462,MATCH(F$3,'Slutlig allokering kvv'!$B$1:$AJ$1,0),FALSE)/1,0)</f>
        <v>0</v>
      </c>
      <c r="G51">
        <f>IFERROR(VLOOKUP($B51,Kraftvärmeprod!$B$1:$AH$479,MATCH(G$2,Kraftvärmeprod!$B$1:$AG$1,0),FALSE)/1,0)-IFERROR(VLOOKUP($B51,'Slutlig allokering kvv'!$B$2:$AC$462,MATCH(G$3,'Slutlig allokering kvv'!$B$1:$AJ$1,0),FALSE)/1,0)</f>
        <v>0</v>
      </c>
      <c r="H51">
        <f>IFERROR(VLOOKUP($B51,Kraftvärmeprod!$B$1:$AH$479,MATCH(H$2,Kraftvärmeprod!$B$1:$AG$1,0),FALSE)/1,0)-IFERROR(VLOOKUP($B51,'Slutlig allokering kvv'!$B$2:$AC$462,MATCH(H$3,'Slutlig allokering kvv'!$B$1:$AJ$1,0),FALSE)/1,0)</f>
        <v>0</v>
      </c>
      <c r="I51">
        <f>IFERROR(VLOOKUP($B51,Kraftvärmeprod!$B$1:$AH$479,MATCH(I$2,Kraftvärmeprod!$B$1:$AG$1,0),FALSE)/1,0)-IFERROR(VLOOKUP($B51,'Slutlig allokering kvv'!$B$2:$AC$462,MATCH(I$3,'Slutlig allokering kvv'!$B$1:$AJ$1,0),FALSE)/1,0)</f>
        <v>0</v>
      </c>
      <c r="J51">
        <f>IFERROR(VLOOKUP($B51,Kraftvärmeprod!$B$1:$AH$479,MATCH(J$2,Kraftvärmeprod!$B$1:$AG$1,0),FALSE)/1,0)-IFERROR(VLOOKUP($B51,'Slutlig allokering kvv'!$B$2:$AC$462,MATCH(J$3,'Slutlig allokering kvv'!$B$1:$AJ$1,0),FALSE)/1,0)</f>
        <v>0</v>
      </c>
      <c r="K51">
        <f>IFERROR(VLOOKUP($B51,Kraftvärmeprod!$B$1:$AH$479,MATCH(K$2,Kraftvärmeprod!$B$1:$AG$1,0),FALSE)/1,0)-IFERROR(VLOOKUP($B51,'Slutlig allokering kvv'!$B$2:$AC$462,MATCH(K$3,'Slutlig allokering kvv'!$B$1:$AJ$1,0),FALSE)/1,0)</f>
        <v>0</v>
      </c>
      <c r="L51">
        <f>IFERROR(VLOOKUP($B51,Kraftvärmeprod!$B$1:$AH$479,MATCH(L$2,Kraftvärmeprod!$B$1:$AG$1,0),FALSE)/1,0)-IFERROR(VLOOKUP($B51,'Slutlig allokering kvv'!$B$2:$AC$462,MATCH(L$3,'Slutlig allokering kvv'!$B$1:$AJ$1,0),FALSE)/1,0)</f>
        <v>0</v>
      </c>
      <c r="M51">
        <f>IFERROR(VLOOKUP($B51,Kraftvärmeprod!$B$1:$AH$479,MATCH(M$2,Kraftvärmeprod!$B$1:$AG$1,0),FALSE)/1,0)-IFERROR(VLOOKUP($B51,'Slutlig allokering kvv'!$B$2:$AC$462,MATCH(M$3,'Slutlig allokering kvv'!$B$1:$AJ$1,0),FALSE)/1,0)</f>
        <v>0</v>
      </c>
      <c r="N51">
        <f>IFERROR(VLOOKUP($B51,Kraftvärmeprod!$B$1:$AH$479,MATCH(N$2,Kraftvärmeprod!$B$1:$AG$1,0),FALSE)/1,0)-IFERROR(VLOOKUP($B51,'Slutlig allokering kvv'!$B$2:$AC$462,MATCH(N$3,'Slutlig allokering kvv'!$B$1:$AJ$1,0),FALSE)/1,0)</f>
        <v>0</v>
      </c>
      <c r="O51">
        <f>IFERROR(VLOOKUP($B51,Kraftvärmeprod!$B$1:$AH$479,MATCH(O$2,Kraftvärmeprod!$B$1:$AG$1,0),FALSE)/1,0)-IFERROR(VLOOKUP($B51,'Slutlig allokering kvv'!$B$2:$AC$462,MATCH(O$3,'Slutlig allokering kvv'!$B$1:$AJ$1,0),FALSE)/1,0)</f>
        <v>0</v>
      </c>
      <c r="P51">
        <f>IFERROR(VLOOKUP($B51,Kraftvärmeprod!$B$1:$AH$479,MATCH(P$2,Kraftvärmeprod!$B$1:$AG$1,0),FALSE)/1,0)-IFERROR(VLOOKUP($B51,'Slutlig allokering kvv'!$B$2:$AC$462,MATCH(P$3,'Slutlig allokering kvv'!$B$1:$AJ$1,0),FALSE)/1,0)</f>
        <v>0</v>
      </c>
      <c r="Q51">
        <f>IFERROR(VLOOKUP($B51,Kraftvärmeprod!$B$1:$AH$479,MATCH(Q$2,Kraftvärmeprod!$B$1:$AG$1,0),FALSE)/1,0)-IFERROR(VLOOKUP($B51,'Slutlig allokering kvv'!$B$2:$AC$462,MATCH(Q$3,'Slutlig allokering kvv'!$B$1:$AJ$1,0),FALSE)/1,0)</f>
        <v>0</v>
      </c>
      <c r="R51">
        <f>IFERROR(VLOOKUP($B51,Kraftvärmeprod!$B$1:$AH$479,MATCH(R$2,Kraftvärmeprod!$B$1:$AG$1,0),FALSE)/1,0)-IFERROR(VLOOKUP($B51,'Slutlig allokering kvv'!$B$2:$AC$462,MATCH(R$3,'Slutlig allokering kvv'!$B$1:$AJ$1,0),FALSE)/1,0)</f>
        <v>0</v>
      </c>
      <c r="S51">
        <f>IFERROR(VLOOKUP($B51,Kraftvärmeprod!$B$1:$AH$479,MATCH(S$2,Kraftvärmeprod!$B$1:$AG$1,0),FALSE)/1,0)-IFERROR(VLOOKUP($B51,'Slutlig allokering kvv'!$B$2:$AC$462,MATCH(S$3,'Slutlig allokering kvv'!$B$1:$AJ$1,0),FALSE)/1,0)</f>
        <v>0</v>
      </c>
      <c r="T51" s="6">
        <f>IFERROR(VLOOKUP($B51,Miljö!$B$1:$S$477,MATCH(T$2,Miljö!$B$1:$X$1,0),FALSE)/1,0)-IFERROR(VLOOKUP($B51,'Slutlig allokering kvv'!$B$2:$AC$462,MATCH(T$3,'Slutlig allokering kvv'!$B$1:$AJ$1,0),FALSE)/1,0)</f>
        <v>0</v>
      </c>
      <c r="U51">
        <f>IFERROR(VLOOKUP($B51,Kraftvärmeprod!$B$1:$AH$479,MATCH(U$2,Kraftvärmeprod!$B$1:$AG$1,0),FALSE)/1,0)-IFERROR(VLOOKUP($B51,'Slutlig allokering kvv'!$B$2:$AC$462,MATCH(U$3,'Slutlig allokering kvv'!$B$1:$AJ$1,0),FALSE)/1,0)</f>
        <v>0</v>
      </c>
      <c r="V51">
        <f>IFERROR(VLOOKUP($B51,Kraftvärmeprod!$B$1:$AH$479,MATCH(V$2,Kraftvärmeprod!$B$1:$AG$1,0),FALSE)/1,0)-IFERROR(VLOOKUP($B51,'Slutlig allokering kvv'!$B$2:$AC$462,MATCH(V$3,'Slutlig allokering kvv'!$B$1:$AJ$1,0),FALSE)/1,0)</f>
        <v>0</v>
      </c>
      <c r="W51">
        <f>IFERROR(VLOOKUP($B51,Kraftvärmeprod!$B$1:$AH$479,MATCH(W$2,Kraftvärmeprod!$B$1:$AG$1,0),FALSE)/1,0)-IFERROR(VLOOKUP($B51,'Slutlig allokering kvv'!$B$2:$AC$462,MATCH(W$3,'Slutlig allokering kvv'!$B$1:$AJ$1,0),FALSE)/1,0)</f>
        <v>0</v>
      </c>
      <c r="X51">
        <f>IFERROR(VLOOKUP($B51,Kraftvärmeprod!$B$1:$AH$479,MATCH(X$2,Kraftvärmeprod!$B$1:$AG$1,0),FALSE)/1,0)-IFERROR(VLOOKUP($B51,'Slutlig allokering kvv'!$B$2:$AC$462,MATCH(X$3,'Slutlig allokering kvv'!$B$1:$AJ$1,0),FALSE)/1,0)</f>
        <v>0</v>
      </c>
      <c r="Y51">
        <f>IFERROR(VLOOKUP($B51,Kraftvärmeprod!$B$1:$AH$479,MATCH(Y$2,Kraftvärmeprod!$B$1:$AG$1,0),FALSE)/1,0)-IFERROR(VLOOKUP($B51,'Slutlig allokering kvv'!$B$2:$AC$462,MATCH(Y$3,'Slutlig allokering kvv'!$B$1:$AJ$1,0),FALSE)/1,0)</f>
        <v>0</v>
      </c>
      <c r="Z51">
        <f>IFERROR(VLOOKUP($B51,Kraftvärmeprod!$B$1:$AH$479,MATCH(Z$2,Kraftvärmeprod!$B$1:$AG$1,0),FALSE)/1,0)-IFERROR(VLOOKUP($B51,'Slutlig allokering kvv'!$B$2:$AC$462,MATCH(Z$3,'Slutlig allokering kvv'!$B$1:$AJ$1,0),FALSE)/1,0)</f>
        <v>0</v>
      </c>
      <c r="AA51">
        <f>IFERROR(VLOOKUP($B51,Kraftvärmeprod!$B$1:$AH$479,MATCH(AA$2,Kraftvärmeprod!$B$1:$AG$1,0),FALSE)/1,0)-IFERROR(VLOOKUP($B51,'Slutlig allokering kvv'!$B$2:$AC$462,MATCH(AA$3,'Slutlig allokering kvv'!$B$1:$AJ$1,0),FALSE)/1,0)</f>
        <v>0</v>
      </c>
      <c r="AE51">
        <f t="shared" si="0"/>
        <v>0</v>
      </c>
      <c r="AG51">
        <f>IFERROR(VLOOKUP(B51,'Slutlig allokering kvv'!$B$2:$AJ$462,MATCH("Summa slutlig allokerad tillförd energi (utan hjälpel och rökgaskondensering):",'Slutlig allokering kvv'!$B$1:$AK$1,0),FALSE)/1,"")</f>
        <v>0</v>
      </c>
      <c r="AI51" s="137" t="str">
        <f>IFERROR(1-VLOOKUP(B51,'Slutlig allokering kvv'!$B$2:$AJ$462,MATCH("Andel av bränsle i kvv som allokerats till värme, exklusive rökgaskondensering och hjälpel",'Slutlig allokering kvv'!$B$1:$AK$1,0),FALSE),"")</f>
        <v/>
      </c>
      <c r="AK51" s="137" t="str">
        <f t="shared" si="1"/>
        <v/>
      </c>
    </row>
    <row r="52" spans="1:37" x14ac:dyDescent="0.25">
      <c r="A52" s="2" t="s">
        <v>96</v>
      </c>
      <c r="B52" s="2" t="s">
        <v>100</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 kvv'!$B$2:$AC$462,MATCH(E$3,'Slutlig allokering kvv'!$B$1:$AJ$1,0),FALSE)/1,0)</f>
        <v>0</v>
      </c>
      <c r="F52">
        <f>IFERROR(VLOOKUP($B52,Kraftvärmeprod!$B$1:$AH$479,MATCH(F$2,Kraftvärmeprod!$B$1:$AG$1,0),FALSE)/1,0)-IFERROR(VLOOKUP($B52,'Slutlig allokering kvv'!$B$2:$AC$462,MATCH(F$3,'Slutlig allokering kvv'!$B$1:$AJ$1,0),FALSE)/1,0)</f>
        <v>0</v>
      </c>
      <c r="G52">
        <f>IFERROR(VLOOKUP($B52,Kraftvärmeprod!$B$1:$AH$479,MATCH(G$2,Kraftvärmeprod!$B$1:$AG$1,0),FALSE)/1,0)-IFERROR(VLOOKUP($B52,'Slutlig allokering kvv'!$B$2:$AC$462,MATCH(G$3,'Slutlig allokering kvv'!$B$1:$AJ$1,0),FALSE)/1,0)</f>
        <v>0</v>
      </c>
      <c r="H52">
        <f>IFERROR(VLOOKUP($B52,Kraftvärmeprod!$B$1:$AH$479,MATCH(H$2,Kraftvärmeprod!$B$1:$AG$1,0),FALSE)/1,0)-IFERROR(VLOOKUP($B52,'Slutlig allokering kvv'!$B$2:$AC$462,MATCH(H$3,'Slutlig allokering kvv'!$B$1:$AJ$1,0),FALSE)/1,0)</f>
        <v>0</v>
      </c>
      <c r="I52">
        <f>IFERROR(VLOOKUP($B52,Kraftvärmeprod!$B$1:$AH$479,MATCH(I$2,Kraftvärmeprod!$B$1:$AG$1,0),FALSE)/1,0)-IFERROR(VLOOKUP($B52,'Slutlig allokering kvv'!$B$2:$AC$462,MATCH(I$3,'Slutlig allokering kvv'!$B$1:$AJ$1,0),FALSE)/1,0)</f>
        <v>0</v>
      </c>
      <c r="J52">
        <f>IFERROR(VLOOKUP($B52,Kraftvärmeprod!$B$1:$AH$479,MATCH(J$2,Kraftvärmeprod!$B$1:$AG$1,0),FALSE)/1,0)-IFERROR(VLOOKUP($B52,'Slutlig allokering kvv'!$B$2:$AC$462,MATCH(J$3,'Slutlig allokering kvv'!$B$1:$AJ$1,0),FALSE)/1,0)</f>
        <v>0</v>
      </c>
      <c r="K52">
        <f>IFERROR(VLOOKUP($B52,Kraftvärmeprod!$B$1:$AH$479,MATCH(K$2,Kraftvärmeprod!$B$1:$AG$1,0),FALSE)/1,0)-IFERROR(VLOOKUP($B52,'Slutlig allokering kvv'!$B$2:$AC$462,MATCH(K$3,'Slutlig allokering kvv'!$B$1:$AJ$1,0),FALSE)/1,0)</f>
        <v>0</v>
      </c>
      <c r="L52">
        <f>IFERROR(VLOOKUP($B52,Kraftvärmeprod!$B$1:$AH$479,MATCH(L$2,Kraftvärmeprod!$B$1:$AG$1,0),FALSE)/1,0)-IFERROR(VLOOKUP($B52,'Slutlig allokering kvv'!$B$2:$AC$462,MATCH(L$3,'Slutlig allokering kvv'!$B$1:$AJ$1,0),FALSE)/1,0)</f>
        <v>0</v>
      </c>
      <c r="M52">
        <f>IFERROR(VLOOKUP($B52,Kraftvärmeprod!$B$1:$AH$479,MATCH(M$2,Kraftvärmeprod!$B$1:$AG$1,0),FALSE)/1,0)-IFERROR(VLOOKUP($B52,'Slutlig allokering kvv'!$B$2:$AC$462,MATCH(M$3,'Slutlig allokering kvv'!$B$1:$AJ$1,0),FALSE)/1,0)</f>
        <v>0</v>
      </c>
      <c r="N52">
        <f>IFERROR(VLOOKUP($B52,Kraftvärmeprod!$B$1:$AH$479,MATCH(N$2,Kraftvärmeprod!$B$1:$AG$1,0),FALSE)/1,0)-IFERROR(VLOOKUP($B52,'Slutlig allokering kvv'!$B$2:$AC$462,MATCH(N$3,'Slutlig allokering kvv'!$B$1:$AJ$1,0),FALSE)/1,0)</f>
        <v>0</v>
      </c>
      <c r="O52">
        <f>IFERROR(VLOOKUP($B52,Kraftvärmeprod!$B$1:$AH$479,MATCH(O$2,Kraftvärmeprod!$B$1:$AG$1,0),FALSE)/1,0)-IFERROR(VLOOKUP($B52,'Slutlig allokering kvv'!$B$2:$AC$462,MATCH(O$3,'Slutlig allokering kvv'!$B$1:$AJ$1,0),FALSE)/1,0)</f>
        <v>0</v>
      </c>
      <c r="P52">
        <f>IFERROR(VLOOKUP($B52,Kraftvärmeprod!$B$1:$AH$479,MATCH(P$2,Kraftvärmeprod!$B$1:$AG$1,0),FALSE)/1,0)-IFERROR(VLOOKUP($B52,'Slutlig allokering kvv'!$B$2:$AC$462,MATCH(P$3,'Slutlig allokering kvv'!$B$1:$AJ$1,0),FALSE)/1,0)</f>
        <v>0</v>
      </c>
      <c r="Q52">
        <f>IFERROR(VLOOKUP($B52,Kraftvärmeprod!$B$1:$AH$479,MATCH(Q$2,Kraftvärmeprod!$B$1:$AG$1,0),FALSE)/1,0)-IFERROR(VLOOKUP($B52,'Slutlig allokering kvv'!$B$2:$AC$462,MATCH(Q$3,'Slutlig allokering kvv'!$B$1:$AJ$1,0),FALSE)/1,0)</f>
        <v>0</v>
      </c>
      <c r="R52">
        <f>IFERROR(VLOOKUP($B52,Kraftvärmeprod!$B$1:$AH$479,MATCH(R$2,Kraftvärmeprod!$B$1:$AG$1,0),FALSE)/1,0)-IFERROR(VLOOKUP($B52,'Slutlig allokering kvv'!$B$2:$AC$462,MATCH(R$3,'Slutlig allokering kvv'!$B$1:$AJ$1,0),FALSE)/1,0)</f>
        <v>0</v>
      </c>
      <c r="S52">
        <f>IFERROR(VLOOKUP($B52,Kraftvärmeprod!$B$1:$AH$479,MATCH(S$2,Kraftvärmeprod!$B$1:$AG$1,0),FALSE)/1,0)-IFERROR(VLOOKUP($B52,'Slutlig allokering kvv'!$B$2:$AC$462,MATCH(S$3,'Slutlig allokering kvv'!$B$1:$AJ$1,0),FALSE)/1,0)</f>
        <v>0</v>
      </c>
      <c r="T52" s="6">
        <f>IFERROR(VLOOKUP($B52,Miljö!$B$1:$S$477,MATCH(T$2,Miljö!$B$1:$X$1,0),FALSE)/1,0)-IFERROR(VLOOKUP($B52,'Slutlig allokering kvv'!$B$2:$AC$462,MATCH(T$3,'Slutlig allokering kvv'!$B$1:$AJ$1,0),FALSE)/1,0)</f>
        <v>0</v>
      </c>
      <c r="U52">
        <f>IFERROR(VLOOKUP($B52,Kraftvärmeprod!$B$1:$AH$479,MATCH(U$2,Kraftvärmeprod!$B$1:$AG$1,0),FALSE)/1,0)-IFERROR(VLOOKUP($B52,'Slutlig allokering kvv'!$B$2:$AC$462,MATCH(U$3,'Slutlig allokering kvv'!$B$1:$AJ$1,0),FALSE)/1,0)</f>
        <v>0</v>
      </c>
      <c r="V52">
        <f>IFERROR(VLOOKUP($B52,Kraftvärmeprod!$B$1:$AH$479,MATCH(V$2,Kraftvärmeprod!$B$1:$AG$1,0),FALSE)/1,0)-IFERROR(VLOOKUP($B52,'Slutlig allokering kvv'!$B$2:$AC$462,MATCH(V$3,'Slutlig allokering kvv'!$B$1:$AJ$1,0),FALSE)/1,0)</f>
        <v>0</v>
      </c>
      <c r="W52">
        <f>IFERROR(VLOOKUP($B52,Kraftvärmeprod!$B$1:$AH$479,MATCH(W$2,Kraftvärmeprod!$B$1:$AG$1,0),FALSE)/1,0)-IFERROR(VLOOKUP($B52,'Slutlig allokering kvv'!$B$2:$AC$462,MATCH(W$3,'Slutlig allokering kvv'!$B$1:$AJ$1,0),FALSE)/1,0)</f>
        <v>0</v>
      </c>
      <c r="X52">
        <f>IFERROR(VLOOKUP($B52,Kraftvärmeprod!$B$1:$AH$479,MATCH(X$2,Kraftvärmeprod!$B$1:$AG$1,0),FALSE)/1,0)-IFERROR(VLOOKUP($B52,'Slutlig allokering kvv'!$B$2:$AC$462,MATCH(X$3,'Slutlig allokering kvv'!$B$1:$AJ$1,0),FALSE)/1,0)</f>
        <v>0</v>
      </c>
      <c r="Y52">
        <f>IFERROR(VLOOKUP($B52,Kraftvärmeprod!$B$1:$AH$479,MATCH(Y$2,Kraftvärmeprod!$B$1:$AG$1,0),FALSE)/1,0)-IFERROR(VLOOKUP($B52,'Slutlig allokering kvv'!$B$2:$AC$462,MATCH(Y$3,'Slutlig allokering kvv'!$B$1:$AJ$1,0),FALSE)/1,0)</f>
        <v>0</v>
      </c>
      <c r="Z52">
        <f>IFERROR(VLOOKUP($B52,Kraftvärmeprod!$B$1:$AH$479,MATCH(Z$2,Kraftvärmeprod!$B$1:$AG$1,0),FALSE)/1,0)-IFERROR(VLOOKUP($B52,'Slutlig allokering kvv'!$B$2:$AC$462,MATCH(Z$3,'Slutlig allokering kvv'!$B$1:$AJ$1,0),FALSE)/1,0)</f>
        <v>0</v>
      </c>
      <c r="AA52">
        <f>IFERROR(VLOOKUP($B52,Kraftvärmeprod!$B$1:$AH$479,MATCH(AA$2,Kraftvärmeprod!$B$1:$AG$1,0),FALSE)/1,0)-IFERROR(VLOOKUP($B52,'Slutlig allokering kvv'!$B$2:$AC$462,MATCH(AA$3,'Slutlig allokering kvv'!$B$1:$AJ$1,0),FALSE)/1,0)</f>
        <v>0</v>
      </c>
      <c r="AE52">
        <f t="shared" si="0"/>
        <v>0</v>
      </c>
      <c r="AG52">
        <f>IFERROR(VLOOKUP(B52,'Slutlig allokering kvv'!$B$2:$AJ$462,MATCH("Summa slutlig allokerad tillförd energi (utan hjälpel och rökgaskondensering):",'Slutlig allokering kvv'!$B$1:$AK$1,0),FALSE)/1,"")</f>
        <v>0</v>
      </c>
      <c r="AI52" s="137" t="str">
        <f>IFERROR(1-VLOOKUP(B52,'Slutlig allokering kvv'!$B$2:$AJ$462,MATCH("Andel av bränsle i kvv som allokerats till värme, exklusive rökgaskondensering och hjälpel",'Slutlig allokering kvv'!$B$1:$AK$1,0),FALSE),"")</f>
        <v/>
      </c>
      <c r="AK52" s="137" t="str">
        <f t="shared" si="1"/>
        <v/>
      </c>
    </row>
    <row r="53" spans="1:37" x14ac:dyDescent="0.25">
      <c r="A53" s="2" t="s">
        <v>101</v>
      </c>
      <c r="B53" s="2" t="s">
        <v>102</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 kvv'!$B$2:$AC$462,MATCH(E$3,'Slutlig allokering kvv'!$B$1:$AJ$1,0),FALSE)/1,0)</f>
        <v>0</v>
      </c>
      <c r="F53">
        <f>IFERROR(VLOOKUP($B53,Kraftvärmeprod!$B$1:$AH$479,MATCH(F$2,Kraftvärmeprod!$B$1:$AG$1,0),FALSE)/1,0)-IFERROR(VLOOKUP($B53,'Slutlig allokering kvv'!$B$2:$AC$462,MATCH(F$3,'Slutlig allokering kvv'!$B$1:$AJ$1,0),FALSE)/1,0)</f>
        <v>0</v>
      </c>
      <c r="G53">
        <f>IFERROR(VLOOKUP($B53,Kraftvärmeprod!$B$1:$AH$479,MATCH(G$2,Kraftvärmeprod!$B$1:$AG$1,0),FALSE)/1,0)-IFERROR(VLOOKUP($B53,'Slutlig allokering kvv'!$B$2:$AC$462,MATCH(G$3,'Slutlig allokering kvv'!$B$1:$AJ$1,0),FALSE)/1,0)</f>
        <v>0</v>
      </c>
      <c r="H53">
        <f>IFERROR(VLOOKUP($B53,Kraftvärmeprod!$B$1:$AH$479,MATCH(H$2,Kraftvärmeprod!$B$1:$AG$1,0),FALSE)/1,0)-IFERROR(VLOOKUP($B53,'Slutlig allokering kvv'!$B$2:$AC$462,MATCH(H$3,'Slutlig allokering kvv'!$B$1:$AJ$1,0),FALSE)/1,0)</f>
        <v>0</v>
      </c>
      <c r="I53">
        <f>IFERROR(VLOOKUP($B53,Kraftvärmeprod!$B$1:$AH$479,MATCH(I$2,Kraftvärmeprod!$B$1:$AG$1,0),FALSE)/1,0)-IFERROR(VLOOKUP($B53,'Slutlig allokering kvv'!$B$2:$AC$462,MATCH(I$3,'Slutlig allokering kvv'!$B$1:$AJ$1,0),FALSE)/1,0)</f>
        <v>0</v>
      </c>
      <c r="J53">
        <f>IFERROR(VLOOKUP($B53,Kraftvärmeprod!$B$1:$AH$479,MATCH(J$2,Kraftvärmeprod!$B$1:$AG$1,0),FALSE)/1,0)-IFERROR(VLOOKUP($B53,'Slutlig allokering kvv'!$B$2:$AC$462,MATCH(J$3,'Slutlig allokering kvv'!$B$1:$AJ$1,0),FALSE)/1,0)</f>
        <v>0</v>
      </c>
      <c r="K53">
        <f>IFERROR(VLOOKUP($B53,Kraftvärmeprod!$B$1:$AH$479,MATCH(K$2,Kraftvärmeprod!$B$1:$AG$1,0),FALSE)/1,0)-IFERROR(VLOOKUP($B53,'Slutlig allokering kvv'!$B$2:$AC$462,MATCH(K$3,'Slutlig allokering kvv'!$B$1:$AJ$1,0),FALSE)/1,0)</f>
        <v>0</v>
      </c>
      <c r="L53">
        <f>IFERROR(VLOOKUP($B53,Kraftvärmeprod!$B$1:$AH$479,MATCH(L$2,Kraftvärmeprod!$B$1:$AG$1,0),FALSE)/1,0)-IFERROR(VLOOKUP($B53,'Slutlig allokering kvv'!$B$2:$AC$462,MATCH(L$3,'Slutlig allokering kvv'!$B$1:$AJ$1,0),FALSE)/1,0)</f>
        <v>0</v>
      </c>
      <c r="M53">
        <f>IFERROR(VLOOKUP($B53,Kraftvärmeprod!$B$1:$AH$479,MATCH(M$2,Kraftvärmeprod!$B$1:$AG$1,0),FALSE)/1,0)-IFERROR(VLOOKUP($B53,'Slutlig allokering kvv'!$B$2:$AC$462,MATCH(M$3,'Slutlig allokering kvv'!$B$1:$AJ$1,0),FALSE)/1,0)</f>
        <v>0</v>
      </c>
      <c r="N53">
        <f>IFERROR(VLOOKUP($B53,Kraftvärmeprod!$B$1:$AH$479,MATCH(N$2,Kraftvärmeprod!$B$1:$AG$1,0),FALSE)/1,0)-IFERROR(VLOOKUP($B53,'Slutlig allokering kvv'!$B$2:$AC$462,MATCH(N$3,'Slutlig allokering kvv'!$B$1:$AJ$1,0),FALSE)/1,0)</f>
        <v>0</v>
      </c>
      <c r="O53">
        <f>IFERROR(VLOOKUP($B53,Kraftvärmeprod!$B$1:$AH$479,MATCH(O$2,Kraftvärmeprod!$B$1:$AG$1,0),FALSE)/1,0)-IFERROR(VLOOKUP($B53,'Slutlig allokering kvv'!$B$2:$AC$462,MATCH(O$3,'Slutlig allokering kvv'!$B$1:$AJ$1,0),FALSE)/1,0)</f>
        <v>0</v>
      </c>
      <c r="P53">
        <f>IFERROR(VLOOKUP($B53,Kraftvärmeprod!$B$1:$AH$479,MATCH(P$2,Kraftvärmeprod!$B$1:$AG$1,0),FALSE)/1,0)-IFERROR(VLOOKUP($B53,'Slutlig allokering kvv'!$B$2:$AC$462,MATCH(P$3,'Slutlig allokering kvv'!$B$1:$AJ$1,0),FALSE)/1,0)</f>
        <v>0</v>
      </c>
      <c r="Q53">
        <f>IFERROR(VLOOKUP($B53,Kraftvärmeprod!$B$1:$AH$479,MATCH(Q$2,Kraftvärmeprod!$B$1:$AG$1,0),FALSE)/1,0)-IFERROR(VLOOKUP($B53,'Slutlig allokering kvv'!$B$2:$AC$462,MATCH(Q$3,'Slutlig allokering kvv'!$B$1:$AJ$1,0),FALSE)/1,0)</f>
        <v>0</v>
      </c>
      <c r="R53">
        <f>IFERROR(VLOOKUP($B53,Kraftvärmeprod!$B$1:$AH$479,MATCH(R$2,Kraftvärmeprod!$B$1:$AG$1,0),FALSE)/1,0)-IFERROR(VLOOKUP($B53,'Slutlig allokering kvv'!$B$2:$AC$462,MATCH(R$3,'Slutlig allokering kvv'!$B$1:$AJ$1,0),FALSE)/1,0)</f>
        <v>0</v>
      </c>
      <c r="S53">
        <f>IFERROR(VLOOKUP($B53,Kraftvärmeprod!$B$1:$AH$479,MATCH(S$2,Kraftvärmeprod!$B$1:$AG$1,0),FALSE)/1,0)-IFERROR(VLOOKUP($B53,'Slutlig allokering kvv'!$B$2:$AC$462,MATCH(S$3,'Slutlig allokering kvv'!$B$1:$AJ$1,0),FALSE)/1,0)</f>
        <v>0</v>
      </c>
      <c r="T53" s="6">
        <f>IFERROR(VLOOKUP($B53,Miljö!$B$1:$S$477,MATCH(T$2,Miljö!$B$1:$X$1,0),FALSE)/1,0)-IFERROR(VLOOKUP($B53,'Slutlig allokering kvv'!$B$2:$AC$462,MATCH(T$3,'Slutlig allokering kvv'!$B$1:$AJ$1,0),FALSE)/1,0)</f>
        <v>0</v>
      </c>
      <c r="U53">
        <f>IFERROR(VLOOKUP($B53,Kraftvärmeprod!$B$1:$AH$479,MATCH(U$2,Kraftvärmeprod!$B$1:$AG$1,0),FALSE)/1,0)-IFERROR(VLOOKUP($B53,'Slutlig allokering kvv'!$B$2:$AC$462,MATCH(U$3,'Slutlig allokering kvv'!$B$1:$AJ$1,0),FALSE)/1,0)</f>
        <v>0</v>
      </c>
      <c r="V53">
        <f>IFERROR(VLOOKUP($B53,Kraftvärmeprod!$B$1:$AH$479,MATCH(V$2,Kraftvärmeprod!$B$1:$AG$1,0),FALSE)/1,0)-IFERROR(VLOOKUP($B53,'Slutlig allokering kvv'!$B$2:$AC$462,MATCH(V$3,'Slutlig allokering kvv'!$B$1:$AJ$1,0),FALSE)/1,0)</f>
        <v>0</v>
      </c>
      <c r="W53">
        <f>IFERROR(VLOOKUP($B53,Kraftvärmeprod!$B$1:$AH$479,MATCH(W$2,Kraftvärmeprod!$B$1:$AG$1,0),FALSE)/1,0)-IFERROR(VLOOKUP($B53,'Slutlig allokering kvv'!$B$2:$AC$462,MATCH(W$3,'Slutlig allokering kvv'!$B$1:$AJ$1,0),FALSE)/1,0)</f>
        <v>0</v>
      </c>
      <c r="X53">
        <f>IFERROR(VLOOKUP($B53,Kraftvärmeprod!$B$1:$AH$479,MATCH(X$2,Kraftvärmeprod!$B$1:$AG$1,0),FALSE)/1,0)-IFERROR(VLOOKUP($B53,'Slutlig allokering kvv'!$B$2:$AC$462,MATCH(X$3,'Slutlig allokering kvv'!$B$1:$AJ$1,0),FALSE)/1,0)</f>
        <v>0</v>
      </c>
      <c r="Y53">
        <f>IFERROR(VLOOKUP($B53,Kraftvärmeprod!$B$1:$AH$479,MATCH(Y$2,Kraftvärmeprod!$B$1:$AG$1,0),FALSE)/1,0)-IFERROR(VLOOKUP($B53,'Slutlig allokering kvv'!$B$2:$AC$462,MATCH(Y$3,'Slutlig allokering kvv'!$B$1:$AJ$1,0),FALSE)/1,0)</f>
        <v>0</v>
      </c>
      <c r="Z53">
        <f>IFERROR(VLOOKUP($B53,Kraftvärmeprod!$B$1:$AH$479,MATCH(Z$2,Kraftvärmeprod!$B$1:$AG$1,0),FALSE)/1,0)-IFERROR(VLOOKUP($B53,'Slutlig allokering kvv'!$B$2:$AC$462,MATCH(Z$3,'Slutlig allokering kvv'!$B$1:$AJ$1,0),FALSE)/1,0)</f>
        <v>0</v>
      </c>
      <c r="AA53">
        <f>IFERROR(VLOOKUP($B53,Kraftvärmeprod!$B$1:$AH$479,MATCH(AA$2,Kraftvärmeprod!$B$1:$AG$1,0),FALSE)/1,0)-IFERROR(VLOOKUP($B53,'Slutlig allokering kvv'!$B$2:$AC$462,MATCH(AA$3,'Slutlig allokering kvv'!$B$1:$AJ$1,0),FALSE)/1,0)</f>
        <v>0</v>
      </c>
      <c r="AE53">
        <f t="shared" si="0"/>
        <v>0</v>
      </c>
      <c r="AG53">
        <f>IFERROR(VLOOKUP(B53,'Slutlig allokering kvv'!$B$2:$AJ$462,MATCH("Summa slutlig allokerad tillförd energi (utan hjälpel och rökgaskondensering):",'Slutlig allokering kvv'!$B$1:$AK$1,0),FALSE)/1,"")</f>
        <v>0</v>
      </c>
      <c r="AI53" s="137" t="str">
        <f>IFERROR(1-VLOOKUP(B53,'Slutlig allokering kvv'!$B$2:$AJ$462,MATCH("Andel av bränsle i kvv som allokerats till värme, exklusive rökgaskondensering och hjälpel",'Slutlig allokering kvv'!$B$1:$AK$1,0),FALSE),"")</f>
        <v/>
      </c>
      <c r="AK53" s="137" t="str">
        <f t="shared" si="1"/>
        <v/>
      </c>
    </row>
    <row r="54" spans="1:37" x14ac:dyDescent="0.25">
      <c r="A54" s="2" t="s">
        <v>101</v>
      </c>
      <c r="B54" s="2" t="s">
        <v>103</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 kvv'!$B$2:$AC$462,MATCH(E$3,'Slutlig allokering kvv'!$B$1:$AJ$1,0),FALSE)/1,0)</f>
        <v>0</v>
      </c>
      <c r="F54">
        <f>IFERROR(VLOOKUP($B54,Kraftvärmeprod!$B$1:$AH$479,MATCH(F$2,Kraftvärmeprod!$B$1:$AG$1,0),FALSE)/1,0)-IFERROR(VLOOKUP($B54,'Slutlig allokering kvv'!$B$2:$AC$462,MATCH(F$3,'Slutlig allokering kvv'!$B$1:$AJ$1,0),FALSE)/1,0)</f>
        <v>0</v>
      </c>
      <c r="G54">
        <f>IFERROR(VLOOKUP($B54,Kraftvärmeprod!$B$1:$AH$479,MATCH(G$2,Kraftvärmeprod!$B$1:$AG$1,0),FALSE)/1,0)-IFERROR(VLOOKUP($B54,'Slutlig allokering kvv'!$B$2:$AC$462,MATCH(G$3,'Slutlig allokering kvv'!$B$1:$AJ$1,0),FALSE)/1,0)</f>
        <v>0</v>
      </c>
      <c r="H54">
        <f>IFERROR(VLOOKUP($B54,Kraftvärmeprod!$B$1:$AH$479,MATCH(H$2,Kraftvärmeprod!$B$1:$AG$1,0),FALSE)/1,0)-IFERROR(VLOOKUP($B54,'Slutlig allokering kvv'!$B$2:$AC$462,MATCH(H$3,'Slutlig allokering kvv'!$B$1:$AJ$1,0),FALSE)/1,0)</f>
        <v>0</v>
      </c>
      <c r="I54">
        <f>IFERROR(VLOOKUP($B54,Kraftvärmeprod!$B$1:$AH$479,MATCH(I$2,Kraftvärmeprod!$B$1:$AG$1,0),FALSE)/1,0)-IFERROR(VLOOKUP($B54,'Slutlig allokering kvv'!$B$2:$AC$462,MATCH(I$3,'Slutlig allokering kvv'!$B$1:$AJ$1,0),FALSE)/1,0)</f>
        <v>0</v>
      </c>
      <c r="J54">
        <f>IFERROR(VLOOKUP($B54,Kraftvärmeprod!$B$1:$AH$479,MATCH(J$2,Kraftvärmeprod!$B$1:$AG$1,0),FALSE)/1,0)-IFERROR(VLOOKUP($B54,'Slutlig allokering kvv'!$B$2:$AC$462,MATCH(J$3,'Slutlig allokering kvv'!$B$1:$AJ$1,0),FALSE)/1,0)</f>
        <v>0</v>
      </c>
      <c r="K54">
        <f>IFERROR(VLOOKUP($B54,Kraftvärmeprod!$B$1:$AH$479,MATCH(K$2,Kraftvärmeprod!$B$1:$AG$1,0),FALSE)/1,0)-IFERROR(VLOOKUP($B54,'Slutlig allokering kvv'!$B$2:$AC$462,MATCH(K$3,'Slutlig allokering kvv'!$B$1:$AJ$1,0),FALSE)/1,0)</f>
        <v>0</v>
      </c>
      <c r="L54">
        <f>IFERROR(VLOOKUP($B54,Kraftvärmeprod!$B$1:$AH$479,MATCH(L$2,Kraftvärmeprod!$B$1:$AG$1,0),FALSE)/1,0)-IFERROR(VLOOKUP($B54,'Slutlig allokering kvv'!$B$2:$AC$462,MATCH(L$3,'Slutlig allokering kvv'!$B$1:$AJ$1,0),FALSE)/1,0)</f>
        <v>0</v>
      </c>
      <c r="M54">
        <f>IFERROR(VLOOKUP($B54,Kraftvärmeprod!$B$1:$AH$479,MATCH(M$2,Kraftvärmeprod!$B$1:$AG$1,0),FALSE)/1,0)-IFERROR(VLOOKUP($B54,'Slutlig allokering kvv'!$B$2:$AC$462,MATCH(M$3,'Slutlig allokering kvv'!$B$1:$AJ$1,0),FALSE)/1,0)</f>
        <v>0</v>
      </c>
      <c r="N54">
        <f>IFERROR(VLOOKUP($B54,Kraftvärmeprod!$B$1:$AH$479,MATCH(N$2,Kraftvärmeprod!$B$1:$AG$1,0),FALSE)/1,0)-IFERROR(VLOOKUP($B54,'Slutlig allokering kvv'!$B$2:$AC$462,MATCH(N$3,'Slutlig allokering kvv'!$B$1:$AJ$1,0),FALSE)/1,0)</f>
        <v>0</v>
      </c>
      <c r="O54">
        <f>IFERROR(VLOOKUP($B54,Kraftvärmeprod!$B$1:$AH$479,MATCH(O$2,Kraftvärmeprod!$B$1:$AG$1,0),FALSE)/1,0)-IFERROR(VLOOKUP($B54,'Slutlig allokering kvv'!$B$2:$AC$462,MATCH(O$3,'Slutlig allokering kvv'!$B$1:$AJ$1,0),FALSE)/1,0)</f>
        <v>0</v>
      </c>
      <c r="P54">
        <f>IFERROR(VLOOKUP($B54,Kraftvärmeprod!$B$1:$AH$479,MATCH(P$2,Kraftvärmeprod!$B$1:$AG$1,0),FALSE)/1,0)-IFERROR(VLOOKUP($B54,'Slutlig allokering kvv'!$B$2:$AC$462,MATCH(P$3,'Slutlig allokering kvv'!$B$1:$AJ$1,0),FALSE)/1,0)</f>
        <v>0</v>
      </c>
      <c r="Q54">
        <f>IFERROR(VLOOKUP($B54,Kraftvärmeprod!$B$1:$AH$479,MATCH(Q$2,Kraftvärmeprod!$B$1:$AG$1,0),FALSE)/1,0)-IFERROR(VLOOKUP($B54,'Slutlig allokering kvv'!$B$2:$AC$462,MATCH(Q$3,'Slutlig allokering kvv'!$B$1:$AJ$1,0),FALSE)/1,0)</f>
        <v>0</v>
      </c>
      <c r="R54">
        <f>IFERROR(VLOOKUP($B54,Kraftvärmeprod!$B$1:$AH$479,MATCH(R$2,Kraftvärmeprod!$B$1:$AG$1,0),FALSE)/1,0)-IFERROR(VLOOKUP($B54,'Slutlig allokering kvv'!$B$2:$AC$462,MATCH(R$3,'Slutlig allokering kvv'!$B$1:$AJ$1,0),FALSE)/1,0)</f>
        <v>0</v>
      </c>
      <c r="S54">
        <f>IFERROR(VLOOKUP($B54,Kraftvärmeprod!$B$1:$AH$479,MATCH(S$2,Kraftvärmeprod!$B$1:$AG$1,0),FALSE)/1,0)-IFERROR(VLOOKUP($B54,'Slutlig allokering kvv'!$B$2:$AC$462,MATCH(S$3,'Slutlig allokering kvv'!$B$1:$AJ$1,0),FALSE)/1,0)</f>
        <v>0</v>
      </c>
      <c r="T54" s="6">
        <f>IFERROR(VLOOKUP($B54,Miljö!$B$1:$S$477,MATCH(T$2,Miljö!$B$1:$X$1,0),FALSE)/1,0)-IFERROR(VLOOKUP($B54,'Slutlig allokering kvv'!$B$2:$AC$462,MATCH(T$3,'Slutlig allokering kvv'!$B$1:$AJ$1,0),FALSE)/1,0)</f>
        <v>0</v>
      </c>
      <c r="U54">
        <f>IFERROR(VLOOKUP($B54,Kraftvärmeprod!$B$1:$AH$479,MATCH(U$2,Kraftvärmeprod!$B$1:$AG$1,0),FALSE)/1,0)-IFERROR(VLOOKUP($B54,'Slutlig allokering kvv'!$B$2:$AC$462,MATCH(U$3,'Slutlig allokering kvv'!$B$1:$AJ$1,0),FALSE)/1,0)</f>
        <v>0</v>
      </c>
      <c r="V54">
        <f>IFERROR(VLOOKUP($B54,Kraftvärmeprod!$B$1:$AH$479,MATCH(V$2,Kraftvärmeprod!$B$1:$AG$1,0),FALSE)/1,0)-IFERROR(VLOOKUP($B54,'Slutlig allokering kvv'!$B$2:$AC$462,MATCH(V$3,'Slutlig allokering kvv'!$B$1:$AJ$1,0),FALSE)/1,0)</f>
        <v>0</v>
      </c>
      <c r="W54">
        <f>IFERROR(VLOOKUP($B54,Kraftvärmeprod!$B$1:$AH$479,MATCH(W$2,Kraftvärmeprod!$B$1:$AG$1,0),FALSE)/1,0)-IFERROR(VLOOKUP($B54,'Slutlig allokering kvv'!$B$2:$AC$462,MATCH(W$3,'Slutlig allokering kvv'!$B$1:$AJ$1,0),FALSE)/1,0)</f>
        <v>0</v>
      </c>
      <c r="X54">
        <f>IFERROR(VLOOKUP($B54,Kraftvärmeprod!$B$1:$AH$479,MATCH(X$2,Kraftvärmeprod!$B$1:$AG$1,0),FALSE)/1,0)-IFERROR(VLOOKUP($B54,'Slutlig allokering kvv'!$B$2:$AC$462,MATCH(X$3,'Slutlig allokering kvv'!$B$1:$AJ$1,0),FALSE)/1,0)</f>
        <v>0</v>
      </c>
      <c r="Y54">
        <f>IFERROR(VLOOKUP($B54,Kraftvärmeprod!$B$1:$AH$479,MATCH(Y$2,Kraftvärmeprod!$B$1:$AG$1,0),FALSE)/1,0)-IFERROR(VLOOKUP($B54,'Slutlig allokering kvv'!$B$2:$AC$462,MATCH(Y$3,'Slutlig allokering kvv'!$B$1:$AJ$1,0),FALSE)/1,0)</f>
        <v>0</v>
      </c>
      <c r="Z54">
        <f>IFERROR(VLOOKUP($B54,Kraftvärmeprod!$B$1:$AH$479,MATCH(Z$2,Kraftvärmeprod!$B$1:$AG$1,0),FALSE)/1,0)-IFERROR(VLOOKUP($B54,'Slutlig allokering kvv'!$B$2:$AC$462,MATCH(Z$3,'Slutlig allokering kvv'!$B$1:$AJ$1,0),FALSE)/1,0)</f>
        <v>0</v>
      </c>
      <c r="AA54">
        <f>IFERROR(VLOOKUP($B54,Kraftvärmeprod!$B$1:$AH$479,MATCH(AA$2,Kraftvärmeprod!$B$1:$AG$1,0),FALSE)/1,0)-IFERROR(VLOOKUP($B54,'Slutlig allokering kvv'!$B$2:$AC$462,MATCH(AA$3,'Slutlig allokering kvv'!$B$1:$AJ$1,0),FALSE)/1,0)</f>
        <v>0</v>
      </c>
      <c r="AE54">
        <f t="shared" si="0"/>
        <v>0</v>
      </c>
      <c r="AG54">
        <f>IFERROR(VLOOKUP(B54,'Slutlig allokering kvv'!$B$2:$AJ$462,MATCH("Summa slutlig allokerad tillförd energi (utan hjälpel och rökgaskondensering):",'Slutlig allokering kvv'!$B$1:$AK$1,0),FALSE)/1,"")</f>
        <v>0</v>
      </c>
      <c r="AI54" s="137" t="str">
        <f>IFERROR(1-VLOOKUP(B54,'Slutlig allokering kvv'!$B$2:$AJ$462,MATCH("Andel av bränsle i kvv som allokerats till värme, exklusive rökgaskondensering och hjälpel",'Slutlig allokering kvv'!$B$1:$AK$1,0),FALSE),"")</f>
        <v/>
      </c>
      <c r="AK54" s="137" t="str">
        <f t="shared" si="1"/>
        <v/>
      </c>
    </row>
    <row r="55" spans="1:37" x14ac:dyDescent="0.25">
      <c r="A55" s="2" t="s">
        <v>101</v>
      </c>
      <c r="B55" s="2" t="s">
        <v>104</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 kvv'!$B$2:$AC$462,MATCH(E$3,'Slutlig allokering kvv'!$B$1:$AJ$1,0),FALSE)/1,0)</f>
        <v>0</v>
      </c>
      <c r="F55">
        <f>IFERROR(VLOOKUP($B55,Kraftvärmeprod!$B$1:$AH$479,MATCH(F$2,Kraftvärmeprod!$B$1:$AG$1,0),FALSE)/1,0)-IFERROR(VLOOKUP($B55,'Slutlig allokering kvv'!$B$2:$AC$462,MATCH(F$3,'Slutlig allokering kvv'!$B$1:$AJ$1,0),FALSE)/1,0)</f>
        <v>0</v>
      </c>
      <c r="G55">
        <f>IFERROR(VLOOKUP($B55,Kraftvärmeprod!$B$1:$AH$479,MATCH(G$2,Kraftvärmeprod!$B$1:$AG$1,0),FALSE)/1,0)-IFERROR(VLOOKUP($B55,'Slutlig allokering kvv'!$B$2:$AC$462,MATCH(G$3,'Slutlig allokering kvv'!$B$1:$AJ$1,0),FALSE)/1,0)</f>
        <v>0</v>
      </c>
      <c r="H55">
        <f>IFERROR(VLOOKUP($B55,Kraftvärmeprod!$B$1:$AH$479,MATCH(H$2,Kraftvärmeprod!$B$1:$AG$1,0),FALSE)/1,0)-IFERROR(VLOOKUP($B55,'Slutlig allokering kvv'!$B$2:$AC$462,MATCH(H$3,'Slutlig allokering kvv'!$B$1:$AJ$1,0),FALSE)/1,0)</f>
        <v>0</v>
      </c>
      <c r="I55">
        <f>IFERROR(VLOOKUP($B55,Kraftvärmeprod!$B$1:$AH$479,MATCH(I$2,Kraftvärmeprod!$B$1:$AG$1,0),FALSE)/1,0)-IFERROR(VLOOKUP($B55,'Slutlig allokering kvv'!$B$2:$AC$462,MATCH(I$3,'Slutlig allokering kvv'!$B$1:$AJ$1,0),FALSE)/1,0)</f>
        <v>0</v>
      </c>
      <c r="J55">
        <f>IFERROR(VLOOKUP($B55,Kraftvärmeprod!$B$1:$AH$479,MATCH(J$2,Kraftvärmeprod!$B$1:$AG$1,0),FALSE)/1,0)-IFERROR(VLOOKUP($B55,'Slutlig allokering kvv'!$B$2:$AC$462,MATCH(J$3,'Slutlig allokering kvv'!$B$1:$AJ$1,0),FALSE)/1,0)</f>
        <v>0</v>
      </c>
      <c r="K55">
        <f>IFERROR(VLOOKUP($B55,Kraftvärmeprod!$B$1:$AH$479,MATCH(K$2,Kraftvärmeprod!$B$1:$AG$1,0),FALSE)/1,0)-IFERROR(VLOOKUP($B55,'Slutlig allokering kvv'!$B$2:$AC$462,MATCH(K$3,'Slutlig allokering kvv'!$B$1:$AJ$1,0),FALSE)/1,0)</f>
        <v>0</v>
      </c>
      <c r="L55">
        <f>IFERROR(VLOOKUP($B55,Kraftvärmeprod!$B$1:$AH$479,MATCH(L$2,Kraftvärmeprod!$B$1:$AG$1,0),FALSE)/1,0)-IFERROR(VLOOKUP($B55,'Slutlig allokering kvv'!$B$2:$AC$462,MATCH(L$3,'Slutlig allokering kvv'!$B$1:$AJ$1,0),FALSE)/1,0)</f>
        <v>0</v>
      </c>
      <c r="M55">
        <f>IFERROR(VLOOKUP($B55,Kraftvärmeprod!$B$1:$AH$479,MATCH(M$2,Kraftvärmeprod!$B$1:$AG$1,0),FALSE)/1,0)-IFERROR(VLOOKUP($B55,'Slutlig allokering kvv'!$B$2:$AC$462,MATCH(M$3,'Slutlig allokering kvv'!$B$1:$AJ$1,0),FALSE)/1,0)</f>
        <v>0</v>
      </c>
      <c r="N55">
        <f>IFERROR(VLOOKUP($B55,Kraftvärmeprod!$B$1:$AH$479,MATCH(N$2,Kraftvärmeprod!$B$1:$AG$1,0),FALSE)/1,0)-IFERROR(VLOOKUP($B55,'Slutlig allokering kvv'!$B$2:$AC$462,MATCH(N$3,'Slutlig allokering kvv'!$B$1:$AJ$1,0),FALSE)/1,0)</f>
        <v>0</v>
      </c>
      <c r="O55">
        <f>IFERROR(VLOOKUP($B55,Kraftvärmeprod!$B$1:$AH$479,MATCH(O$2,Kraftvärmeprod!$B$1:$AG$1,0),FALSE)/1,0)-IFERROR(VLOOKUP($B55,'Slutlig allokering kvv'!$B$2:$AC$462,MATCH(O$3,'Slutlig allokering kvv'!$B$1:$AJ$1,0),FALSE)/1,0)</f>
        <v>0</v>
      </c>
      <c r="P55">
        <f>IFERROR(VLOOKUP($B55,Kraftvärmeprod!$B$1:$AH$479,MATCH(P$2,Kraftvärmeprod!$B$1:$AG$1,0),FALSE)/1,0)-IFERROR(VLOOKUP($B55,'Slutlig allokering kvv'!$B$2:$AC$462,MATCH(P$3,'Slutlig allokering kvv'!$B$1:$AJ$1,0),FALSE)/1,0)</f>
        <v>0</v>
      </c>
      <c r="Q55">
        <f>IFERROR(VLOOKUP($B55,Kraftvärmeprod!$B$1:$AH$479,MATCH(Q$2,Kraftvärmeprod!$B$1:$AG$1,0),FALSE)/1,0)-IFERROR(VLOOKUP($B55,'Slutlig allokering kvv'!$B$2:$AC$462,MATCH(Q$3,'Slutlig allokering kvv'!$B$1:$AJ$1,0),FALSE)/1,0)</f>
        <v>0</v>
      </c>
      <c r="R55">
        <f>IFERROR(VLOOKUP($B55,Kraftvärmeprod!$B$1:$AH$479,MATCH(R$2,Kraftvärmeprod!$B$1:$AG$1,0),FALSE)/1,0)-IFERROR(VLOOKUP($B55,'Slutlig allokering kvv'!$B$2:$AC$462,MATCH(R$3,'Slutlig allokering kvv'!$B$1:$AJ$1,0),FALSE)/1,0)</f>
        <v>0</v>
      </c>
      <c r="S55">
        <f>IFERROR(VLOOKUP($B55,Kraftvärmeprod!$B$1:$AH$479,MATCH(S$2,Kraftvärmeprod!$B$1:$AG$1,0),FALSE)/1,0)-IFERROR(VLOOKUP($B55,'Slutlig allokering kvv'!$B$2:$AC$462,MATCH(S$3,'Slutlig allokering kvv'!$B$1:$AJ$1,0),FALSE)/1,0)</f>
        <v>0</v>
      </c>
      <c r="T55" s="6">
        <f>IFERROR(VLOOKUP($B55,Miljö!$B$1:$S$477,MATCH(T$2,Miljö!$B$1:$X$1,0),FALSE)/1,0)-IFERROR(VLOOKUP($B55,'Slutlig allokering kvv'!$B$2:$AC$462,MATCH(T$3,'Slutlig allokering kvv'!$B$1:$AJ$1,0),FALSE)/1,0)</f>
        <v>0</v>
      </c>
      <c r="U55">
        <f>IFERROR(VLOOKUP($B55,Kraftvärmeprod!$B$1:$AH$479,MATCH(U$2,Kraftvärmeprod!$B$1:$AG$1,0),FALSE)/1,0)-IFERROR(VLOOKUP($B55,'Slutlig allokering kvv'!$B$2:$AC$462,MATCH(U$3,'Slutlig allokering kvv'!$B$1:$AJ$1,0),FALSE)/1,0)</f>
        <v>0</v>
      </c>
      <c r="V55">
        <f>IFERROR(VLOOKUP($B55,Kraftvärmeprod!$B$1:$AH$479,MATCH(V$2,Kraftvärmeprod!$B$1:$AG$1,0),FALSE)/1,0)-IFERROR(VLOOKUP($B55,'Slutlig allokering kvv'!$B$2:$AC$462,MATCH(V$3,'Slutlig allokering kvv'!$B$1:$AJ$1,0),FALSE)/1,0)</f>
        <v>0</v>
      </c>
      <c r="W55">
        <f>IFERROR(VLOOKUP($B55,Kraftvärmeprod!$B$1:$AH$479,MATCH(W$2,Kraftvärmeprod!$B$1:$AG$1,0),FALSE)/1,0)-IFERROR(VLOOKUP($B55,'Slutlig allokering kvv'!$B$2:$AC$462,MATCH(W$3,'Slutlig allokering kvv'!$B$1:$AJ$1,0),FALSE)/1,0)</f>
        <v>0</v>
      </c>
      <c r="X55">
        <f>IFERROR(VLOOKUP($B55,Kraftvärmeprod!$B$1:$AH$479,MATCH(X$2,Kraftvärmeprod!$B$1:$AG$1,0),FALSE)/1,0)-IFERROR(VLOOKUP($B55,'Slutlig allokering kvv'!$B$2:$AC$462,MATCH(X$3,'Slutlig allokering kvv'!$B$1:$AJ$1,0),FALSE)/1,0)</f>
        <v>0</v>
      </c>
      <c r="Y55">
        <f>IFERROR(VLOOKUP($B55,Kraftvärmeprod!$B$1:$AH$479,MATCH(Y$2,Kraftvärmeprod!$B$1:$AG$1,0),FALSE)/1,0)-IFERROR(VLOOKUP($B55,'Slutlig allokering kvv'!$B$2:$AC$462,MATCH(Y$3,'Slutlig allokering kvv'!$B$1:$AJ$1,0),FALSE)/1,0)</f>
        <v>0</v>
      </c>
      <c r="Z55">
        <f>IFERROR(VLOOKUP($B55,Kraftvärmeprod!$B$1:$AH$479,MATCH(Z$2,Kraftvärmeprod!$B$1:$AG$1,0),FALSE)/1,0)-IFERROR(VLOOKUP($B55,'Slutlig allokering kvv'!$B$2:$AC$462,MATCH(Z$3,'Slutlig allokering kvv'!$B$1:$AJ$1,0),FALSE)/1,0)</f>
        <v>0</v>
      </c>
      <c r="AA55">
        <f>IFERROR(VLOOKUP($B55,Kraftvärmeprod!$B$1:$AH$479,MATCH(AA$2,Kraftvärmeprod!$B$1:$AG$1,0),FALSE)/1,0)-IFERROR(VLOOKUP($B55,'Slutlig allokering kvv'!$B$2:$AC$462,MATCH(AA$3,'Slutlig allokering kvv'!$B$1:$AJ$1,0),FALSE)/1,0)</f>
        <v>0</v>
      </c>
      <c r="AE55">
        <f t="shared" si="0"/>
        <v>0</v>
      </c>
      <c r="AG55">
        <f>IFERROR(VLOOKUP(B55,'Slutlig allokering kvv'!$B$2:$AJ$462,MATCH("Summa slutlig allokerad tillförd energi (utan hjälpel och rökgaskondensering):",'Slutlig allokering kvv'!$B$1:$AK$1,0),FALSE)/1,"")</f>
        <v>0</v>
      </c>
      <c r="AI55" s="137" t="str">
        <f>IFERROR(1-VLOOKUP(B55,'Slutlig allokering kvv'!$B$2:$AJ$462,MATCH("Andel av bränsle i kvv som allokerats till värme, exklusive rökgaskondensering och hjälpel",'Slutlig allokering kvv'!$B$1:$AK$1,0),FALSE),"")</f>
        <v/>
      </c>
      <c r="AK55" s="137" t="str">
        <f t="shared" si="1"/>
        <v/>
      </c>
    </row>
    <row r="56" spans="1:37" x14ac:dyDescent="0.25">
      <c r="A56" s="2" t="s">
        <v>101</v>
      </c>
      <c r="B56" s="2" t="s">
        <v>105</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 kvv'!$B$2:$AC$462,MATCH(E$3,'Slutlig allokering kvv'!$B$1:$AJ$1,0),FALSE)/1,0)</f>
        <v>0</v>
      </c>
      <c r="F56">
        <f>IFERROR(VLOOKUP($B56,Kraftvärmeprod!$B$1:$AH$479,MATCH(F$2,Kraftvärmeprod!$B$1:$AG$1,0),FALSE)/1,0)-IFERROR(VLOOKUP($B56,'Slutlig allokering kvv'!$B$2:$AC$462,MATCH(F$3,'Slutlig allokering kvv'!$B$1:$AJ$1,0),FALSE)/1,0)</f>
        <v>0</v>
      </c>
      <c r="G56">
        <f>IFERROR(VLOOKUP($B56,Kraftvärmeprod!$B$1:$AH$479,MATCH(G$2,Kraftvärmeprod!$B$1:$AG$1,0),FALSE)/1,0)-IFERROR(VLOOKUP($B56,'Slutlig allokering kvv'!$B$2:$AC$462,MATCH(G$3,'Slutlig allokering kvv'!$B$1:$AJ$1,0),FALSE)/1,0)</f>
        <v>0</v>
      </c>
      <c r="H56">
        <f>IFERROR(VLOOKUP($B56,Kraftvärmeprod!$B$1:$AH$479,MATCH(H$2,Kraftvärmeprod!$B$1:$AG$1,0),FALSE)/1,0)-IFERROR(VLOOKUP($B56,'Slutlig allokering kvv'!$B$2:$AC$462,MATCH(H$3,'Slutlig allokering kvv'!$B$1:$AJ$1,0),FALSE)/1,0)</f>
        <v>0</v>
      </c>
      <c r="I56">
        <f>IFERROR(VLOOKUP($B56,Kraftvärmeprod!$B$1:$AH$479,MATCH(I$2,Kraftvärmeprod!$B$1:$AG$1,0),FALSE)/1,0)-IFERROR(VLOOKUP($B56,'Slutlig allokering kvv'!$B$2:$AC$462,MATCH(I$3,'Slutlig allokering kvv'!$B$1:$AJ$1,0),FALSE)/1,0)</f>
        <v>0</v>
      </c>
      <c r="J56">
        <f>IFERROR(VLOOKUP($B56,Kraftvärmeprod!$B$1:$AH$479,MATCH(J$2,Kraftvärmeprod!$B$1:$AG$1,0),FALSE)/1,0)-IFERROR(VLOOKUP($B56,'Slutlig allokering kvv'!$B$2:$AC$462,MATCH(J$3,'Slutlig allokering kvv'!$B$1:$AJ$1,0),FALSE)/1,0)</f>
        <v>0</v>
      </c>
      <c r="K56">
        <f>IFERROR(VLOOKUP($B56,Kraftvärmeprod!$B$1:$AH$479,MATCH(K$2,Kraftvärmeprod!$B$1:$AG$1,0),FALSE)/1,0)-IFERROR(VLOOKUP($B56,'Slutlig allokering kvv'!$B$2:$AC$462,MATCH(K$3,'Slutlig allokering kvv'!$B$1:$AJ$1,0),FALSE)/1,0)</f>
        <v>0</v>
      </c>
      <c r="L56">
        <f>IFERROR(VLOOKUP($B56,Kraftvärmeprod!$B$1:$AH$479,MATCH(L$2,Kraftvärmeprod!$B$1:$AG$1,0),FALSE)/1,0)-IFERROR(VLOOKUP($B56,'Slutlig allokering kvv'!$B$2:$AC$462,MATCH(L$3,'Slutlig allokering kvv'!$B$1:$AJ$1,0),FALSE)/1,0)</f>
        <v>0</v>
      </c>
      <c r="M56">
        <f>IFERROR(VLOOKUP($B56,Kraftvärmeprod!$B$1:$AH$479,MATCH(M$2,Kraftvärmeprod!$B$1:$AG$1,0),FALSE)/1,0)-IFERROR(VLOOKUP($B56,'Slutlig allokering kvv'!$B$2:$AC$462,MATCH(M$3,'Slutlig allokering kvv'!$B$1:$AJ$1,0),FALSE)/1,0)</f>
        <v>0</v>
      </c>
      <c r="N56">
        <f>IFERROR(VLOOKUP($B56,Kraftvärmeprod!$B$1:$AH$479,MATCH(N$2,Kraftvärmeprod!$B$1:$AG$1,0),FALSE)/1,0)-IFERROR(VLOOKUP($B56,'Slutlig allokering kvv'!$B$2:$AC$462,MATCH(N$3,'Slutlig allokering kvv'!$B$1:$AJ$1,0),FALSE)/1,0)</f>
        <v>0</v>
      </c>
      <c r="O56">
        <f>IFERROR(VLOOKUP($B56,Kraftvärmeprod!$B$1:$AH$479,MATCH(O$2,Kraftvärmeprod!$B$1:$AG$1,0),FALSE)/1,0)-IFERROR(VLOOKUP($B56,'Slutlig allokering kvv'!$B$2:$AC$462,MATCH(O$3,'Slutlig allokering kvv'!$B$1:$AJ$1,0),FALSE)/1,0)</f>
        <v>0</v>
      </c>
      <c r="P56">
        <f>IFERROR(VLOOKUP($B56,Kraftvärmeprod!$B$1:$AH$479,MATCH(P$2,Kraftvärmeprod!$B$1:$AG$1,0),FALSE)/1,0)-IFERROR(VLOOKUP($B56,'Slutlig allokering kvv'!$B$2:$AC$462,MATCH(P$3,'Slutlig allokering kvv'!$B$1:$AJ$1,0),FALSE)/1,0)</f>
        <v>0</v>
      </c>
      <c r="Q56">
        <f>IFERROR(VLOOKUP($B56,Kraftvärmeprod!$B$1:$AH$479,MATCH(Q$2,Kraftvärmeprod!$B$1:$AG$1,0),FALSE)/1,0)-IFERROR(VLOOKUP($B56,'Slutlig allokering kvv'!$B$2:$AC$462,MATCH(Q$3,'Slutlig allokering kvv'!$B$1:$AJ$1,0),FALSE)/1,0)</f>
        <v>0</v>
      </c>
      <c r="R56">
        <f>IFERROR(VLOOKUP($B56,Kraftvärmeprod!$B$1:$AH$479,MATCH(R$2,Kraftvärmeprod!$B$1:$AG$1,0),FALSE)/1,0)-IFERROR(VLOOKUP($B56,'Slutlig allokering kvv'!$B$2:$AC$462,MATCH(R$3,'Slutlig allokering kvv'!$B$1:$AJ$1,0),FALSE)/1,0)</f>
        <v>0</v>
      </c>
      <c r="S56">
        <f>IFERROR(VLOOKUP($B56,Kraftvärmeprod!$B$1:$AH$479,MATCH(S$2,Kraftvärmeprod!$B$1:$AG$1,0),FALSE)/1,0)-IFERROR(VLOOKUP($B56,'Slutlig allokering kvv'!$B$2:$AC$462,MATCH(S$3,'Slutlig allokering kvv'!$B$1:$AJ$1,0),FALSE)/1,0)</f>
        <v>0</v>
      </c>
      <c r="T56" s="6">
        <f>IFERROR(VLOOKUP($B56,Miljö!$B$1:$S$477,MATCH(T$2,Miljö!$B$1:$X$1,0),FALSE)/1,0)-IFERROR(VLOOKUP($B56,'Slutlig allokering kvv'!$B$2:$AC$462,MATCH(T$3,'Slutlig allokering kvv'!$B$1:$AJ$1,0),FALSE)/1,0)</f>
        <v>0</v>
      </c>
      <c r="U56">
        <f>IFERROR(VLOOKUP($B56,Kraftvärmeprod!$B$1:$AH$479,MATCH(U$2,Kraftvärmeprod!$B$1:$AG$1,0),FALSE)/1,0)-IFERROR(VLOOKUP($B56,'Slutlig allokering kvv'!$B$2:$AC$462,MATCH(U$3,'Slutlig allokering kvv'!$B$1:$AJ$1,0),FALSE)/1,0)</f>
        <v>0</v>
      </c>
      <c r="V56">
        <f>IFERROR(VLOOKUP($B56,Kraftvärmeprod!$B$1:$AH$479,MATCH(V$2,Kraftvärmeprod!$B$1:$AG$1,0),FALSE)/1,0)-IFERROR(VLOOKUP($B56,'Slutlig allokering kvv'!$B$2:$AC$462,MATCH(V$3,'Slutlig allokering kvv'!$B$1:$AJ$1,0),FALSE)/1,0)</f>
        <v>0</v>
      </c>
      <c r="W56">
        <f>IFERROR(VLOOKUP($B56,Kraftvärmeprod!$B$1:$AH$479,MATCH(W$2,Kraftvärmeprod!$B$1:$AG$1,0),FALSE)/1,0)-IFERROR(VLOOKUP($B56,'Slutlig allokering kvv'!$B$2:$AC$462,MATCH(W$3,'Slutlig allokering kvv'!$B$1:$AJ$1,0),FALSE)/1,0)</f>
        <v>0</v>
      </c>
      <c r="X56">
        <f>IFERROR(VLOOKUP($B56,Kraftvärmeprod!$B$1:$AH$479,MATCH(X$2,Kraftvärmeprod!$B$1:$AG$1,0),FALSE)/1,0)-IFERROR(VLOOKUP($B56,'Slutlig allokering kvv'!$B$2:$AC$462,MATCH(X$3,'Slutlig allokering kvv'!$B$1:$AJ$1,0),FALSE)/1,0)</f>
        <v>0</v>
      </c>
      <c r="Y56">
        <f>IFERROR(VLOOKUP($B56,Kraftvärmeprod!$B$1:$AH$479,MATCH(Y$2,Kraftvärmeprod!$B$1:$AG$1,0),FALSE)/1,0)-IFERROR(VLOOKUP($B56,'Slutlig allokering kvv'!$B$2:$AC$462,MATCH(Y$3,'Slutlig allokering kvv'!$B$1:$AJ$1,0),FALSE)/1,0)</f>
        <v>0</v>
      </c>
      <c r="Z56">
        <f>IFERROR(VLOOKUP($B56,Kraftvärmeprod!$B$1:$AH$479,MATCH(Z$2,Kraftvärmeprod!$B$1:$AG$1,0),FALSE)/1,0)-IFERROR(VLOOKUP($B56,'Slutlig allokering kvv'!$B$2:$AC$462,MATCH(Z$3,'Slutlig allokering kvv'!$B$1:$AJ$1,0),FALSE)/1,0)</f>
        <v>0</v>
      </c>
      <c r="AA56">
        <f>IFERROR(VLOOKUP($B56,Kraftvärmeprod!$B$1:$AH$479,MATCH(AA$2,Kraftvärmeprod!$B$1:$AG$1,0),FALSE)/1,0)-IFERROR(VLOOKUP($B56,'Slutlig allokering kvv'!$B$2:$AC$462,MATCH(AA$3,'Slutlig allokering kvv'!$B$1:$AJ$1,0),FALSE)/1,0)</f>
        <v>0</v>
      </c>
      <c r="AE56">
        <f t="shared" si="0"/>
        <v>0</v>
      </c>
      <c r="AG56">
        <f>IFERROR(VLOOKUP(B56,'Slutlig allokering kvv'!$B$2:$AJ$462,MATCH("Summa slutlig allokerad tillförd energi (utan hjälpel och rökgaskondensering):",'Slutlig allokering kvv'!$B$1:$AK$1,0),FALSE)/1,"")</f>
        <v>0</v>
      </c>
      <c r="AI56" s="137" t="str">
        <f>IFERROR(1-VLOOKUP(B56,'Slutlig allokering kvv'!$B$2:$AJ$462,MATCH("Andel av bränsle i kvv som allokerats till värme, exklusive rökgaskondensering och hjälpel",'Slutlig allokering kvv'!$B$1:$AK$1,0),FALSE),"")</f>
        <v/>
      </c>
      <c r="AK56" s="137" t="str">
        <f t="shared" si="1"/>
        <v/>
      </c>
    </row>
    <row r="57" spans="1:37" x14ac:dyDescent="0.25">
      <c r="A57" s="2" t="s">
        <v>101</v>
      </c>
      <c r="B57" s="2" t="s">
        <v>106</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 kvv'!$B$2:$AC$462,MATCH(E$3,'Slutlig allokering kvv'!$B$1:$AJ$1,0),FALSE)/1,0)</f>
        <v>0</v>
      </c>
      <c r="F57">
        <f>IFERROR(VLOOKUP($B57,Kraftvärmeprod!$B$1:$AH$479,MATCH(F$2,Kraftvärmeprod!$B$1:$AG$1,0),FALSE)/1,0)-IFERROR(VLOOKUP($B57,'Slutlig allokering kvv'!$B$2:$AC$462,MATCH(F$3,'Slutlig allokering kvv'!$B$1:$AJ$1,0),FALSE)/1,0)</f>
        <v>0</v>
      </c>
      <c r="G57">
        <f>IFERROR(VLOOKUP($B57,Kraftvärmeprod!$B$1:$AH$479,MATCH(G$2,Kraftvärmeprod!$B$1:$AG$1,0),FALSE)/1,0)-IFERROR(VLOOKUP($B57,'Slutlig allokering kvv'!$B$2:$AC$462,MATCH(G$3,'Slutlig allokering kvv'!$B$1:$AJ$1,0),FALSE)/1,0)</f>
        <v>0</v>
      </c>
      <c r="H57">
        <f>IFERROR(VLOOKUP($B57,Kraftvärmeprod!$B$1:$AH$479,MATCH(H$2,Kraftvärmeprod!$B$1:$AG$1,0),FALSE)/1,0)-IFERROR(VLOOKUP($B57,'Slutlig allokering kvv'!$B$2:$AC$462,MATCH(H$3,'Slutlig allokering kvv'!$B$1:$AJ$1,0),FALSE)/1,0)</f>
        <v>0</v>
      </c>
      <c r="I57">
        <f>IFERROR(VLOOKUP($B57,Kraftvärmeprod!$B$1:$AH$479,MATCH(I$2,Kraftvärmeprod!$B$1:$AG$1,0),FALSE)/1,0)-IFERROR(VLOOKUP($B57,'Slutlig allokering kvv'!$B$2:$AC$462,MATCH(I$3,'Slutlig allokering kvv'!$B$1:$AJ$1,0),FALSE)/1,0)</f>
        <v>0</v>
      </c>
      <c r="J57">
        <f>IFERROR(VLOOKUP($B57,Kraftvärmeprod!$B$1:$AH$479,MATCH(J$2,Kraftvärmeprod!$B$1:$AG$1,0),FALSE)/1,0)-IFERROR(VLOOKUP($B57,'Slutlig allokering kvv'!$B$2:$AC$462,MATCH(J$3,'Slutlig allokering kvv'!$B$1:$AJ$1,0),FALSE)/1,0)</f>
        <v>0</v>
      </c>
      <c r="K57">
        <f>IFERROR(VLOOKUP($B57,Kraftvärmeprod!$B$1:$AH$479,MATCH(K$2,Kraftvärmeprod!$B$1:$AG$1,0),FALSE)/1,0)-IFERROR(VLOOKUP($B57,'Slutlig allokering kvv'!$B$2:$AC$462,MATCH(K$3,'Slutlig allokering kvv'!$B$1:$AJ$1,0),FALSE)/1,0)</f>
        <v>0</v>
      </c>
      <c r="L57">
        <f>IFERROR(VLOOKUP($B57,Kraftvärmeprod!$B$1:$AH$479,MATCH(L$2,Kraftvärmeprod!$B$1:$AG$1,0),FALSE)/1,0)-IFERROR(VLOOKUP($B57,'Slutlig allokering kvv'!$B$2:$AC$462,MATCH(L$3,'Slutlig allokering kvv'!$B$1:$AJ$1,0),FALSE)/1,0)</f>
        <v>0</v>
      </c>
      <c r="M57">
        <f>IFERROR(VLOOKUP($B57,Kraftvärmeprod!$B$1:$AH$479,MATCH(M$2,Kraftvärmeprod!$B$1:$AG$1,0),FALSE)/1,0)-IFERROR(VLOOKUP($B57,'Slutlig allokering kvv'!$B$2:$AC$462,MATCH(M$3,'Slutlig allokering kvv'!$B$1:$AJ$1,0),FALSE)/1,0)</f>
        <v>0</v>
      </c>
      <c r="N57">
        <f>IFERROR(VLOOKUP($B57,Kraftvärmeprod!$B$1:$AH$479,MATCH(N$2,Kraftvärmeprod!$B$1:$AG$1,0),FALSE)/1,0)-IFERROR(VLOOKUP($B57,'Slutlig allokering kvv'!$B$2:$AC$462,MATCH(N$3,'Slutlig allokering kvv'!$B$1:$AJ$1,0),FALSE)/1,0)</f>
        <v>0</v>
      </c>
      <c r="O57">
        <f>IFERROR(VLOOKUP($B57,Kraftvärmeprod!$B$1:$AH$479,MATCH(O$2,Kraftvärmeprod!$B$1:$AG$1,0),FALSE)/1,0)-IFERROR(VLOOKUP($B57,'Slutlig allokering kvv'!$B$2:$AC$462,MATCH(O$3,'Slutlig allokering kvv'!$B$1:$AJ$1,0),FALSE)/1,0)</f>
        <v>0</v>
      </c>
      <c r="P57">
        <f>IFERROR(VLOOKUP($B57,Kraftvärmeprod!$B$1:$AH$479,MATCH(P$2,Kraftvärmeprod!$B$1:$AG$1,0),FALSE)/1,0)-IFERROR(VLOOKUP($B57,'Slutlig allokering kvv'!$B$2:$AC$462,MATCH(P$3,'Slutlig allokering kvv'!$B$1:$AJ$1,0),FALSE)/1,0)</f>
        <v>0</v>
      </c>
      <c r="Q57">
        <f>IFERROR(VLOOKUP($B57,Kraftvärmeprod!$B$1:$AH$479,MATCH(Q$2,Kraftvärmeprod!$B$1:$AG$1,0),FALSE)/1,0)-IFERROR(VLOOKUP($B57,'Slutlig allokering kvv'!$B$2:$AC$462,MATCH(Q$3,'Slutlig allokering kvv'!$B$1:$AJ$1,0),FALSE)/1,0)</f>
        <v>0</v>
      </c>
      <c r="R57">
        <f>IFERROR(VLOOKUP($B57,Kraftvärmeprod!$B$1:$AH$479,MATCH(R$2,Kraftvärmeprod!$B$1:$AG$1,0),FALSE)/1,0)-IFERROR(VLOOKUP($B57,'Slutlig allokering kvv'!$B$2:$AC$462,MATCH(R$3,'Slutlig allokering kvv'!$B$1:$AJ$1,0),FALSE)/1,0)</f>
        <v>0</v>
      </c>
      <c r="S57">
        <f>IFERROR(VLOOKUP($B57,Kraftvärmeprod!$B$1:$AH$479,MATCH(S$2,Kraftvärmeprod!$B$1:$AG$1,0),FALSE)/1,0)-IFERROR(VLOOKUP($B57,'Slutlig allokering kvv'!$B$2:$AC$462,MATCH(S$3,'Slutlig allokering kvv'!$B$1:$AJ$1,0),FALSE)/1,0)</f>
        <v>0</v>
      </c>
      <c r="T57" s="6">
        <f>IFERROR(VLOOKUP($B57,Miljö!$B$1:$S$477,MATCH(T$2,Miljö!$B$1:$X$1,0),FALSE)/1,0)-IFERROR(VLOOKUP($B57,'Slutlig allokering kvv'!$B$2:$AC$462,MATCH(T$3,'Slutlig allokering kvv'!$B$1:$AJ$1,0),FALSE)/1,0)</f>
        <v>0</v>
      </c>
      <c r="U57">
        <f>IFERROR(VLOOKUP($B57,Kraftvärmeprod!$B$1:$AH$479,MATCH(U$2,Kraftvärmeprod!$B$1:$AG$1,0),FALSE)/1,0)-IFERROR(VLOOKUP($B57,'Slutlig allokering kvv'!$B$2:$AC$462,MATCH(U$3,'Slutlig allokering kvv'!$B$1:$AJ$1,0),FALSE)/1,0)</f>
        <v>0</v>
      </c>
      <c r="V57">
        <f>IFERROR(VLOOKUP($B57,Kraftvärmeprod!$B$1:$AH$479,MATCH(V$2,Kraftvärmeprod!$B$1:$AG$1,0),FALSE)/1,0)-IFERROR(VLOOKUP($B57,'Slutlig allokering kvv'!$B$2:$AC$462,MATCH(V$3,'Slutlig allokering kvv'!$B$1:$AJ$1,0),FALSE)/1,0)</f>
        <v>0</v>
      </c>
      <c r="W57">
        <f>IFERROR(VLOOKUP($B57,Kraftvärmeprod!$B$1:$AH$479,MATCH(W$2,Kraftvärmeprod!$B$1:$AG$1,0),FALSE)/1,0)-IFERROR(VLOOKUP($B57,'Slutlig allokering kvv'!$B$2:$AC$462,MATCH(W$3,'Slutlig allokering kvv'!$B$1:$AJ$1,0),FALSE)/1,0)</f>
        <v>0</v>
      </c>
      <c r="X57">
        <f>IFERROR(VLOOKUP($B57,Kraftvärmeprod!$B$1:$AH$479,MATCH(X$2,Kraftvärmeprod!$B$1:$AG$1,0),FALSE)/1,0)-IFERROR(VLOOKUP($B57,'Slutlig allokering kvv'!$B$2:$AC$462,MATCH(X$3,'Slutlig allokering kvv'!$B$1:$AJ$1,0),FALSE)/1,0)</f>
        <v>0</v>
      </c>
      <c r="Y57">
        <f>IFERROR(VLOOKUP($B57,Kraftvärmeprod!$B$1:$AH$479,MATCH(Y$2,Kraftvärmeprod!$B$1:$AG$1,0),FALSE)/1,0)-IFERROR(VLOOKUP($B57,'Slutlig allokering kvv'!$B$2:$AC$462,MATCH(Y$3,'Slutlig allokering kvv'!$B$1:$AJ$1,0),FALSE)/1,0)</f>
        <v>0</v>
      </c>
      <c r="Z57">
        <f>IFERROR(VLOOKUP($B57,Kraftvärmeprod!$B$1:$AH$479,MATCH(Z$2,Kraftvärmeprod!$B$1:$AG$1,0),FALSE)/1,0)-IFERROR(VLOOKUP($B57,'Slutlig allokering kvv'!$B$2:$AC$462,MATCH(Z$3,'Slutlig allokering kvv'!$B$1:$AJ$1,0),FALSE)/1,0)</f>
        <v>0</v>
      </c>
      <c r="AA57">
        <f>IFERROR(VLOOKUP($B57,Kraftvärmeprod!$B$1:$AH$479,MATCH(AA$2,Kraftvärmeprod!$B$1:$AG$1,0),FALSE)/1,0)-IFERROR(VLOOKUP($B57,'Slutlig allokering kvv'!$B$2:$AC$462,MATCH(AA$3,'Slutlig allokering kvv'!$B$1:$AJ$1,0),FALSE)/1,0)</f>
        <v>0</v>
      </c>
      <c r="AE57">
        <f t="shared" si="0"/>
        <v>0</v>
      </c>
      <c r="AG57">
        <f>IFERROR(VLOOKUP(B57,'Slutlig allokering kvv'!$B$2:$AJ$462,MATCH("Summa slutlig allokerad tillförd energi (utan hjälpel och rökgaskondensering):",'Slutlig allokering kvv'!$B$1:$AK$1,0),FALSE)/1,"")</f>
        <v>0</v>
      </c>
      <c r="AI57" s="137" t="str">
        <f>IFERROR(1-VLOOKUP(B57,'Slutlig allokering kvv'!$B$2:$AJ$462,MATCH("Andel av bränsle i kvv som allokerats till värme, exklusive rökgaskondensering och hjälpel",'Slutlig allokering kvv'!$B$1:$AK$1,0),FALSE),"")</f>
        <v/>
      </c>
      <c r="AK57" s="137" t="str">
        <f t="shared" si="1"/>
        <v/>
      </c>
    </row>
    <row r="58" spans="1:37" x14ac:dyDescent="0.25">
      <c r="A58" s="2" t="s">
        <v>101</v>
      </c>
      <c r="B58" s="2" t="s">
        <v>107</v>
      </c>
      <c r="C58">
        <f>IFERROR(VLOOKUP($B58,Kraftvärmeprod!$B$1:$AH$479,MATCH(C$3,Kraftvärmeprod!$B$1:$AG$1,0),FALSE)/1,"")</f>
        <v>183.5759971</v>
      </c>
      <c r="D58">
        <f>IFERROR(VLOOKUP($B58,Kraftvärmeprod!$B$1:$AH$479,MATCH(D$3,Kraftvärmeprod!$B$1:$AG$1,0),FALSE)/1,"")</f>
        <v>92.052000000000007</v>
      </c>
      <c r="E58">
        <f>IFERROR(VLOOKUP($B58,Kraftvärmeprod!$B$1:$AH$479,MATCH(E$2,Kraftvärmeprod!$B$1:$AG$1,0),FALSE)/1,0)-IFERROR(VLOOKUP($B58,'Slutlig allokering kvv'!$B$2:$AC$462,MATCH(E$3,'Slutlig allokering kvv'!$B$1:$AJ$1,0),FALSE)/1,0)</f>
        <v>0</v>
      </c>
      <c r="F58">
        <f>IFERROR(VLOOKUP($B58,Kraftvärmeprod!$B$1:$AH$479,MATCH(F$2,Kraftvärmeprod!$B$1:$AG$1,0),FALSE)/1,0)-IFERROR(VLOOKUP($B58,'Slutlig allokering kvv'!$B$2:$AC$462,MATCH(F$3,'Slutlig allokering kvv'!$B$1:$AJ$1,0),FALSE)/1,0)</f>
        <v>0</v>
      </c>
      <c r="G58">
        <f>IFERROR(VLOOKUP($B58,Kraftvärmeprod!$B$1:$AH$479,MATCH(G$2,Kraftvärmeprod!$B$1:$AG$1,0),FALSE)/1,0)-IFERROR(VLOOKUP($B58,'Slutlig allokering kvv'!$B$2:$AC$462,MATCH(G$3,'Slutlig allokering kvv'!$B$1:$AJ$1,0),FALSE)/1,0)</f>
        <v>69.452299999999994</v>
      </c>
      <c r="H58">
        <f>IFERROR(VLOOKUP($B58,Kraftvärmeprod!$B$1:$AH$479,MATCH(H$2,Kraftvärmeprod!$B$1:$AG$1,0),FALSE)/1,0)-IFERROR(VLOOKUP($B58,'Slutlig allokering kvv'!$B$2:$AC$462,MATCH(H$3,'Slutlig allokering kvv'!$B$1:$AJ$1,0),FALSE)/1,0)</f>
        <v>0</v>
      </c>
      <c r="I58">
        <f>IFERROR(VLOOKUP($B58,Kraftvärmeprod!$B$1:$AH$479,MATCH(I$2,Kraftvärmeprod!$B$1:$AG$1,0),FALSE)/1,0)-IFERROR(VLOOKUP($B58,'Slutlig allokering kvv'!$B$2:$AC$462,MATCH(I$3,'Slutlig allokering kvv'!$B$1:$AJ$1,0),FALSE)/1,0)</f>
        <v>0</v>
      </c>
      <c r="J58">
        <f>IFERROR(VLOOKUP($B58,Kraftvärmeprod!$B$1:$AH$479,MATCH(J$2,Kraftvärmeprod!$B$1:$AG$1,0),FALSE)/1,0)-IFERROR(VLOOKUP($B58,'Slutlig allokering kvv'!$B$2:$AC$462,MATCH(J$3,'Slutlig allokering kvv'!$B$1:$AJ$1,0),FALSE)/1,0)</f>
        <v>0</v>
      </c>
      <c r="K58">
        <f>IFERROR(VLOOKUP($B58,Kraftvärmeprod!$B$1:$AH$479,MATCH(K$2,Kraftvärmeprod!$B$1:$AG$1,0),FALSE)/1,0)-IFERROR(VLOOKUP($B58,'Slutlig allokering kvv'!$B$2:$AC$462,MATCH(K$3,'Slutlig allokering kvv'!$B$1:$AJ$1,0),FALSE)/1,0)</f>
        <v>0</v>
      </c>
      <c r="L58">
        <f>IFERROR(VLOOKUP($B58,Kraftvärmeprod!$B$1:$AH$479,MATCH(L$2,Kraftvärmeprod!$B$1:$AG$1,0),FALSE)/1,0)-IFERROR(VLOOKUP($B58,'Slutlig allokering kvv'!$B$2:$AC$462,MATCH(L$3,'Slutlig allokering kvv'!$B$1:$AJ$1,0),FALSE)/1,0)</f>
        <v>69.452299999999994</v>
      </c>
      <c r="M58">
        <f>IFERROR(VLOOKUP($B58,Kraftvärmeprod!$B$1:$AH$479,MATCH(M$2,Kraftvärmeprod!$B$1:$AG$1,0),FALSE)/1,0)-IFERROR(VLOOKUP($B58,'Slutlig allokering kvv'!$B$2:$AC$462,MATCH(M$3,'Slutlig allokering kvv'!$B$1:$AJ$1,0),FALSE)/1,0)</f>
        <v>0</v>
      </c>
      <c r="N58">
        <f>IFERROR(VLOOKUP($B58,Kraftvärmeprod!$B$1:$AH$479,MATCH(N$2,Kraftvärmeprod!$B$1:$AG$1,0),FALSE)/1,0)-IFERROR(VLOOKUP($B58,'Slutlig allokering kvv'!$B$2:$AC$462,MATCH(N$3,'Slutlig allokering kvv'!$B$1:$AJ$1,0),FALSE)/1,0)</f>
        <v>0</v>
      </c>
      <c r="O58">
        <f>IFERROR(VLOOKUP($B58,Kraftvärmeprod!$B$1:$AH$479,MATCH(O$2,Kraftvärmeprod!$B$1:$AG$1,0),FALSE)/1,0)-IFERROR(VLOOKUP($B58,'Slutlig allokering kvv'!$B$2:$AC$462,MATCH(O$3,'Slutlig allokering kvv'!$B$1:$AJ$1,0),FALSE)/1,0)</f>
        <v>0</v>
      </c>
      <c r="P58">
        <f>IFERROR(VLOOKUP($B58,Kraftvärmeprod!$B$1:$AH$479,MATCH(P$2,Kraftvärmeprod!$B$1:$AG$1,0),FALSE)/1,0)-IFERROR(VLOOKUP($B58,'Slutlig allokering kvv'!$B$2:$AC$462,MATCH(P$3,'Slutlig allokering kvv'!$B$1:$AJ$1,0),FALSE)/1,0)</f>
        <v>34.726100000000002</v>
      </c>
      <c r="Q58">
        <f>IFERROR(VLOOKUP($B58,Kraftvärmeprod!$B$1:$AH$479,MATCH(Q$2,Kraftvärmeprod!$B$1:$AG$1,0),FALSE)/1,0)-IFERROR(VLOOKUP($B58,'Slutlig allokering kvv'!$B$2:$AC$462,MATCH(Q$3,'Slutlig allokering kvv'!$B$1:$AJ$1,0),FALSE)/1,0)</f>
        <v>0</v>
      </c>
      <c r="R58">
        <f>IFERROR(VLOOKUP($B58,Kraftvärmeprod!$B$1:$AH$479,MATCH(R$2,Kraftvärmeprod!$B$1:$AG$1,0),FALSE)/1,0)-IFERROR(VLOOKUP($B58,'Slutlig allokering kvv'!$B$2:$AC$462,MATCH(R$3,'Slutlig allokering kvv'!$B$1:$AJ$1,0),FALSE)/1,0)</f>
        <v>0</v>
      </c>
      <c r="S58">
        <f>IFERROR(VLOOKUP($B58,Kraftvärmeprod!$B$1:$AH$479,MATCH(S$2,Kraftvärmeprod!$B$1:$AG$1,0),FALSE)/1,0)-IFERROR(VLOOKUP($B58,'Slutlig allokering kvv'!$B$2:$AC$462,MATCH(S$3,'Slutlig allokering kvv'!$B$1:$AJ$1,0),FALSE)/1,0)</f>
        <v>0</v>
      </c>
      <c r="T58" s="6">
        <f>IFERROR(VLOOKUP($B58,Miljö!$B$1:$S$477,MATCH(T$2,Miljö!$B$1:$X$1,0),FALSE)/1,0)-IFERROR(VLOOKUP($B58,'Slutlig allokering kvv'!$B$2:$AC$462,MATCH(T$3,'Slutlig allokering kvv'!$B$1:$AJ$1,0),FALSE)/1,0)</f>
        <v>3.38707</v>
      </c>
      <c r="U58">
        <f>IFERROR(VLOOKUP($B58,Kraftvärmeprod!$B$1:$AH$479,MATCH(U$2,Kraftvärmeprod!$B$1:$AG$1,0),FALSE)/1,0)-IFERROR(VLOOKUP($B58,'Slutlig allokering kvv'!$B$2:$AC$462,MATCH(U$3,'Slutlig allokering kvv'!$B$1:$AJ$1,0),FALSE)/1,0)</f>
        <v>0</v>
      </c>
      <c r="V58">
        <f>IFERROR(VLOOKUP($B58,Kraftvärmeprod!$B$1:$AH$479,MATCH(V$2,Kraftvärmeprod!$B$1:$AG$1,0),FALSE)/1,0)-IFERROR(VLOOKUP($B58,'Slutlig allokering kvv'!$B$2:$AC$462,MATCH(V$3,'Slutlig allokering kvv'!$B$1:$AJ$1,0),FALSE)/1,0)</f>
        <v>0</v>
      </c>
      <c r="W58">
        <f>IFERROR(VLOOKUP($B58,Kraftvärmeprod!$B$1:$AH$479,MATCH(W$2,Kraftvärmeprod!$B$1:$AG$1,0),FALSE)/1,0)-IFERROR(VLOOKUP($B58,'Slutlig allokering kvv'!$B$2:$AC$462,MATCH(W$3,'Slutlig allokering kvv'!$B$1:$AJ$1,0),FALSE)/1,0)</f>
        <v>0</v>
      </c>
      <c r="X58">
        <f>IFERROR(VLOOKUP($B58,Kraftvärmeprod!$B$1:$AH$479,MATCH(X$2,Kraftvärmeprod!$B$1:$AG$1,0),FALSE)/1,0)-IFERROR(VLOOKUP($B58,'Slutlig allokering kvv'!$B$2:$AC$462,MATCH(X$3,'Slutlig allokering kvv'!$B$1:$AJ$1,0),FALSE)/1,0)</f>
        <v>0</v>
      </c>
      <c r="Y58">
        <f>IFERROR(VLOOKUP($B58,Kraftvärmeprod!$B$1:$AH$479,MATCH(Y$2,Kraftvärmeprod!$B$1:$AG$1,0),FALSE)/1,0)-IFERROR(VLOOKUP($B58,'Slutlig allokering kvv'!$B$2:$AC$462,MATCH(Y$3,'Slutlig allokering kvv'!$B$1:$AJ$1,0),FALSE)/1,0)</f>
        <v>0</v>
      </c>
      <c r="Z58">
        <f>IFERROR(VLOOKUP($B58,Kraftvärmeprod!$B$1:$AH$479,MATCH(Z$2,Kraftvärmeprod!$B$1:$AG$1,0),FALSE)/1,0)-IFERROR(VLOOKUP($B58,'Slutlig allokering kvv'!$B$2:$AC$462,MATCH(Z$3,'Slutlig allokering kvv'!$B$1:$AJ$1,0),FALSE)/1,0)</f>
        <v>0</v>
      </c>
      <c r="AA58">
        <f>IFERROR(VLOOKUP($B58,Kraftvärmeprod!$B$1:$AH$479,MATCH(AA$2,Kraftvärmeprod!$B$1:$AG$1,0),FALSE)/1,0)-IFERROR(VLOOKUP($B58,'Slutlig allokering kvv'!$B$2:$AC$462,MATCH(AA$3,'Slutlig allokering kvv'!$B$1:$AJ$1,0),FALSE)/1,0)</f>
        <v>0</v>
      </c>
      <c r="AE58">
        <f t="shared" si="0"/>
        <v>173.63069999999999</v>
      </c>
      <c r="AG58">
        <f>IFERROR(VLOOKUP(B58,'Slutlig allokering kvv'!$B$2:$AJ$462,MATCH("Summa slutlig allokerad tillförd energi (utan hjälpel och rökgaskondensering):",'Slutlig allokering kvv'!$B$1:$AK$1,0),FALSE)/1,"")</f>
        <v>132.86930000000001</v>
      </c>
      <c r="AI58" s="137">
        <f>IFERROR(1-VLOOKUP(B58,'Slutlig allokering kvv'!$B$2:$AJ$462,MATCH("Andel av bränsle i kvv som allokerats till värme, exklusive rökgaskondensering och hjälpel",'Slutlig allokering kvv'!$B$1:$AK$1,0),FALSE),"")</f>
        <v>0.56649494290375202</v>
      </c>
      <c r="AK58" s="137">
        <f t="shared" si="1"/>
        <v>0.56649494290375202</v>
      </c>
    </row>
    <row r="59" spans="1:37" x14ac:dyDescent="0.25">
      <c r="A59" s="2" t="s">
        <v>101</v>
      </c>
      <c r="B59" s="2" t="s">
        <v>108</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 kvv'!$B$2:$AC$462,MATCH(E$3,'Slutlig allokering kvv'!$B$1:$AJ$1,0),FALSE)/1,0)</f>
        <v>0</v>
      </c>
      <c r="F59">
        <f>IFERROR(VLOOKUP($B59,Kraftvärmeprod!$B$1:$AH$479,MATCH(F$2,Kraftvärmeprod!$B$1:$AG$1,0),FALSE)/1,0)-IFERROR(VLOOKUP($B59,'Slutlig allokering kvv'!$B$2:$AC$462,MATCH(F$3,'Slutlig allokering kvv'!$B$1:$AJ$1,0),FALSE)/1,0)</f>
        <v>0</v>
      </c>
      <c r="G59">
        <f>IFERROR(VLOOKUP($B59,Kraftvärmeprod!$B$1:$AH$479,MATCH(G$2,Kraftvärmeprod!$B$1:$AG$1,0),FALSE)/1,0)-IFERROR(VLOOKUP($B59,'Slutlig allokering kvv'!$B$2:$AC$462,MATCH(G$3,'Slutlig allokering kvv'!$B$1:$AJ$1,0),FALSE)/1,0)</f>
        <v>0</v>
      </c>
      <c r="H59">
        <f>IFERROR(VLOOKUP($B59,Kraftvärmeprod!$B$1:$AH$479,MATCH(H$2,Kraftvärmeprod!$B$1:$AG$1,0),FALSE)/1,0)-IFERROR(VLOOKUP($B59,'Slutlig allokering kvv'!$B$2:$AC$462,MATCH(H$3,'Slutlig allokering kvv'!$B$1:$AJ$1,0),FALSE)/1,0)</f>
        <v>0</v>
      </c>
      <c r="I59">
        <f>IFERROR(VLOOKUP($B59,Kraftvärmeprod!$B$1:$AH$479,MATCH(I$2,Kraftvärmeprod!$B$1:$AG$1,0),FALSE)/1,0)-IFERROR(VLOOKUP($B59,'Slutlig allokering kvv'!$B$2:$AC$462,MATCH(I$3,'Slutlig allokering kvv'!$B$1:$AJ$1,0),FALSE)/1,0)</f>
        <v>0</v>
      </c>
      <c r="J59">
        <f>IFERROR(VLOOKUP($B59,Kraftvärmeprod!$B$1:$AH$479,MATCH(J$2,Kraftvärmeprod!$B$1:$AG$1,0),FALSE)/1,0)-IFERROR(VLOOKUP($B59,'Slutlig allokering kvv'!$B$2:$AC$462,MATCH(J$3,'Slutlig allokering kvv'!$B$1:$AJ$1,0),FALSE)/1,0)</f>
        <v>0</v>
      </c>
      <c r="K59">
        <f>IFERROR(VLOOKUP($B59,Kraftvärmeprod!$B$1:$AH$479,MATCH(K$2,Kraftvärmeprod!$B$1:$AG$1,0),FALSE)/1,0)-IFERROR(VLOOKUP($B59,'Slutlig allokering kvv'!$B$2:$AC$462,MATCH(K$3,'Slutlig allokering kvv'!$B$1:$AJ$1,0),FALSE)/1,0)</f>
        <v>0</v>
      </c>
      <c r="L59">
        <f>IFERROR(VLOOKUP($B59,Kraftvärmeprod!$B$1:$AH$479,MATCH(L$2,Kraftvärmeprod!$B$1:$AG$1,0),FALSE)/1,0)-IFERROR(VLOOKUP($B59,'Slutlig allokering kvv'!$B$2:$AC$462,MATCH(L$3,'Slutlig allokering kvv'!$B$1:$AJ$1,0),FALSE)/1,0)</f>
        <v>0</v>
      </c>
      <c r="M59">
        <f>IFERROR(VLOOKUP($B59,Kraftvärmeprod!$B$1:$AH$479,MATCH(M$2,Kraftvärmeprod!$B$1:$AG$1,0),FALSE)/1,0)-IFERROR(VLOOKUP($B59,'Slutlig allokering kvv'!$B$2:$AC$462,MATCH(M$3,'Slutlig allokering kvv'!$B$1:$AJ$1,0),FALSE)/1,0)</f>
        <v>0</v>
      </c>
      <c r="N59">
        <f>IFERROR(VLOOKUP($B59,Kraftvärmeprod!$B$1:$AH$479,MATCH(N$2,Kraftvärmeprod!$B$1:$AG$1,0),FALSE)/1,0)-IFERROR(VLOOKUP($B59,'Slutlig allokering kvv'!$B$2:$AC$462,MATCH(N$3,'Slutlig allokering kvv'!$B$1:$AJ$1,0),FALSE)/1,0)</f>
        <v>0</v>
      </c>
      <c r="O59">
        <f>IFERROR(VLOOKUP($B59,Kraftvärmeprod!$B$1:$AH$479,MATCH(O$2,Kraftvärmeprod!$B$1:$AG$1,0),FALSE)/1,0)-IFERROR(VLOOKUP($B59,'Slutlig allokering kvv'!$B$2:$AC$462,MATCH(O$3,'Slutlig allokering kvv'!$B$1:$AJ$1,0),FALSE)/1,0)</f>
        <v>0</v>
      </c>
      <c r="P59">
        <f>IFERROR(VLOOKUP($B59,Kraftvärmeprod!$B$1:$AH$479,MATCH(P$2,Kraftvärmeprod!$B$1:$AG$1,0),FALSE)/1,0)-IFERROR(VLOOKUP($B59,'Slutlig allokering kvv'!$B$2:$AC$462,MATCH(P$3,'Slutlig allokering kvv'!$B$1:$AJ$1,0),FALSE)/1,0)</f>
        <v>0</v>
      </c>
      <c r="Q59">
        <f>IFERROR(VLOOKUP($B59,Kraftvärmeprod!$B$1:$AH$479,MATCH(Q$2,Kraftvärmeprod!$B$1:$AG$1,0),FALSE)/1,0)-IFERROR(VLOOKUP($B59,'Slutlig allokering kvv'!$B$2:$AC$462,MATCH(Q$3,'Slutlig allokering kvv'!$B$1:$AJ$1,0),FALSE)/1,0)</f>
        <v>0</v>
      </c>
      <c r="R59">
        <f>IFERROR(VLOOKUP($B59,Kraftvärmeprod!$B$1:$AH$479,MATCH(R$2,Kraftvärmeprod!$B$1:$AG$1,0),FALSE)/1,0)-IFERROR(VLOOKUP($B59,'Slutlig allokering kvv'!$B$2:$AC$462,MATCH(R$3,'Slutlig allokering kvv'!$B$1:$AJ$1,0),FALSE)/1,0)</f>
        <v>0</v>
      </c>
      <c r="S59">
        <f>IFERROR(VLOOKUP($B59,Kraftvärmeprod!$B$1:$AH$479,MATCH(S$2,Kraftvärmeprod!$B$1:$AG$1,0),FALSE)/1,0)-IFERROR(VLOOKUP($B59,'Slutlig allokering kvv'!$B$2:$AC$462,MATCH(S$3,'Slutlig allokering kvv'!$B$1:$AJ$1,0),FALSE)/1,0)</f>
        <v>0</v>
      </c>
      <c r="T59" s="6">
        <f>IFERROR(VLOOKUP($B59,Miljö!$B$1:$S$477,MATCH(T$2,Miljö!$B$1:$X$1,0),FALSE)/1,0)-IFERROR(VLOOKUP($B59,'Slutlig allokering kvv'!$B$2:$AC$462,MATCH(T$3,'Slutlig allokering kvv'!$B$1:$AJ$1,0),FALSE)/1,0)</f>
        <v>0</v>
      </c>
      <c r="U59">
        <f>IFERROR(VLOOKUP($B59,Kraftvärmeprod!$B$1:$AH$479,MATCH(U$2,Kraftvärmeprod!$B$1:$AG$1,0),FALSE)/1,0)-IFERROR(VLOOKUP($B59,'Slutlig allokering kvv'!$B$2:$AC$462,MATCH(U$3,'Slutlig allokering kvv'!$B$1:$AJ$1,0),FALSE)/1,0)</f>
        <v>0</v>
      </c>
      <c r="V59">
        <f>IFERROR(VLOOKUP($B59,Kraftvärmeprod!$B$1:$AH$479,MATCH(V$2,Kraftvärmeprod!$B$1:$AG$1,0),FALSE)/1,0)-IFERROR(VLOOKUP($B59,'Slutlig allokering kvv'!$B$2:$AC$462,MATCH(V$3,'Slutlig allokering kvv'!$B$1:$AJ$1,0),FALSE)/1,0)</f>
        <v>0</v>
      </c>
      <c r="W59">
        <f>IFERROR(VLOOKUP($B59,Kraftvärmeprod!$B$1:$AH$479,MATCH(W$2,Kraftvärmeprod!$B$1:$AG$1,0),FALSE)/1,0)-IFERROR(VLOOKUP($B59,'Slutlig allokering kvv'!$B$2:$AC$462,MATCH(W$3,'Slutlig allokering kvv'!$B$1:$AJ$1,0),FALSE)/1,0)</f>
        <v>0</v>
      </c>
      <c r="X59">
        <f>IFERROR(VLOOKUP($B59,Kraftvärmeprod!$B$1:$AH$479,MATCH(X$2,Kraftvärmeprod!$B$1:$AG$1,0),FALSE)/1,0)-IFERROR(VLOOKUP($B59,'Slutlig allokering kvv'!$B$2:$AC$462,MATCH(X$3,'Slutlig allokering kvv'!$B$1:$AJ$1,0),FALSE)/1,0)</f>
        <v>0</v>
      </c>
      <c r="Y59">
        <f>IFERROR(VLOOKUP($B59,Kraftvärmeprod!$B$1:$AH$479,MATCH(Y$2,Kraftvärmeprod!$B$1:$AG$1,0),FALSE)/1,0)-IFERROR(VLOOKUP($B59,'Slutlig allokering kvv'!$B$2:$AC$462,MATCH(Y$3,'Slutlig allokering kvv'!$B$1:$AJ$1,0),FALSE)/1,0)</f>
        <v>0</v>
      </c>
      <c r="Z59">
        <f>IFERROR(VLOOKUP($B59,Kraftvärmeprod!$B$1:$AH$479,MATCH(Z$2,Kraftvärmeprod!$B$1:$AG$1,0),FALSE)/1,0)-IFERROR(VLOOKUP($B59,'Slutlig allokering kvv'!$B$2:$AC$462,MATCH(Z$3,'Slutlig allokering kvv'!$B$1:$AJ$1,0),FALSE)/1,0)</f>
        <v>0</v>
      </c>
      <c r="AA59">
        <f>IFERROR(VLOOKUP($B59,Kraftvärmeprod!$B$1:$AH$479,MATCH(AA$2,Kraftvärmeprod!$B$1:$AG$1,0),FALSE)/1,0)-IFERROR(VLOOKUP($B59,'Slutlig allokering kvv'!$B$2:$AC$462,MATCH(AA$3,'Slutlig allokering kvv'!$B$1:$AJ$1,0),FALSE)/1,0)</f>
        <v>0</v>
      </c>
      <c r="AE59">
        <f t="shared" si="0"/>
        <v>0</v>
      </c>
      <c r="AG59">
        <f>IFERROR(VLOOKUP(B59,'Slutlig allokering kvv'!$B$2:$AJ$462,MATCH("Summa slutlig allokerad tillförd energi (utan hjälpel och rökgaskondensering):",'Slutlig allokering kvv'!$B$1:$AK$1,0),FALSE)/1,"")</f>
        <v>0</v>
      </c>
      <c r="AI59" s="137" t="str">
        <f>IFERROR(1-VLOOKUP(B59,'Slutlig allokering kvv'!$B$2:$AJ$462,MATCH("Andel av bränsle i kvv som allokerats till värme, exklusive rökgaskondensering och hjälpel",'Slutlig allokering kvv'!$B$1:$AK$1,0),FALSE),"")</f>
        <v/>
      </c>
      <c r="AK59" s="137" t="str">
        <f t="shared" si="1"/>
        <v/>
      </c>
    </row>
    <row r="60" spans="1:37" x14ac:dyDescent="0.25">
      <c r="A60" s="2" t="s">
        <v>101</v>
      </c>
      <c r="B60" s="2" t="s">
        <v>109</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 kvv'!$B$2:$AC$462,MATCH(E$3,'Slutlig allokering kvv'!$B$1:$AJ$1,0),FALSE)/1,0)</f>
        <v>0</v>
      </c>
      <c r="F60">
        <f>IFERROR(VLOOKUP($B60,Kraftvärmeprod!$B$1:$AH$479,MATCH(F$2,Kraftvärmeprod!$B$1:$AG$1,0),FALSE)/1,0)-IFERROR(VLOOKUP($B60,'Slutlig allokering kvv'!$B$2:$AC$462,MATCH(F$3,'Slutlig allokering kvv'!$B$1:$AJ$1,0),FALSE)/1,0)</f>
        <v>0</v>
      </c>
      <c r="G60">
        <f>IFERROR(VLOOKUP($B60,Kraftvärmeprod!$B$1:$AH$479,MATCH(G$2,Kraftvärmeprod!$B$1:$AG$1,0),FALSE)/1,0)-IFERROR(VLOOKUP($B60,'Slutlig allokering kvv'!$B$2:$AC$462,MATCH(G$3,'Slutlig allokering kvv'!$B$1:$AJ$1,0),FALSE)/1,0)</f>
        <v>0</v>
      </c>
      <c r="H60">
        <f>IFERROR(VLOOKUP($B60,Kraftvärmeprod!$B$1:$AH$479,MATCH(H$2,Kraftvärmeprod!$B$1:$AG$1,0),FALSE)/1,0)-IFERROR(VLOOKUP($B60,'Slutlig allokering kvv'!$B$2:$AC$462,MATCH(H$3,'Slutlig allokering kvv'!$B$1:$AJ$1,0),FALSE)/1,0)</f>
        <v>0</v>
      </c>
      <c r="I60">
        <f>IFERROR(VLOOKUP($B60,Kraftvärmeprod!$B$1:$AH$479,MATCH(I$2,Kraftvärmeprod!$B$1:$AG$1,0),FALSE)/1,0)-IFERROR(VLOOKUP($B60,'Slutlig allokering kvv'!$B$2:$AC$462,MATCH(I$3,'Slutlig allokering kvv'!$B$1:$AJ$1,0),FALSE)/1,0)</f>
        <v>0</v>
      </c>
      <c r="J60">
        <f>IFERROR(VLOOKUP($B60,Kraftvärmeprod!$B$1:$AH$479,MATCH(J$2,Kraftvärmeprod!$B$1:$AG$1,0),FALSE)/1,0)-IFERROR(VLOOKUP($B60,'Slutlig allokering kvv'!$B$2:$AC$462,MATCH(J$3,'Slutlig allokering kvv'!$B$1:$AJ$1,0),FALSE)/1,0)</f>
        <v>0</v>
      </c>
      <c r="K60">
        <f>IFERROR(VLOOKUP($B60,Kraftvärmeprod!$B$1:$AH$479,MATCH(K$2,Kraftvärmeprod!$B$1:$AG$1,0),FALSE)/1,0)-IFERROR(VLOOKUP($B60,'Slutlig allokering kvv'!$B$2:$AC$462,MATCH(K$3,'Slutlig allokering kvv'!$B$1:$AJ$1,0),FALSE)/1,0)</f>
        <v>0</v>
      </c>
      <c r="L60">
        <f>IFERROR(VLOOKUP($B60,Kraftvärmeprod!$B$1:$AH$479,MATCH(L$2,Kraftvärmeprod!$B$1:$AG$1,0),FALSE)/1,0)-IFERROR(VLOOKUP($B60,'Slutlig allokering kvv'!$B$2:$AC$462,MATCH(L$3,'Slutlig allokering kvv'!$B$1:$AJ$1,0),FALSE)/1,0)</f>
        <v>0</v>
      </c>
      <c r="M60">
        <f>IFERROR(VLOOKUP($B60,Kraftvärmeprod!$B$1:$AH$479,MATCH(M$2,Kraftvärmeprod!$B$1:$AG$1,0),FALSE)/1,0)-IFERROR(VLOOKUP($B60,'Slutlig allokering kvv'!$B$2:$AC$462,MATCH(M$3,'Slutlig allokering kvv'!$B$1:$AJ$1,0),FALSE)/1,0)</f>
        <v>0</v>
      </c>
      <c r="N60">
        <f>IFERROR(VLOOKUP($B60,Kraftvärmeprod!$B$1:$AH$479,MATCH(N$2,Kraftvärmeprod!$B$1:$AG$1,0),FALSE)/1,0)-IFERROR(VLOOKUP($B60,'Slutlig allokering kvv'!$B$2:$AC$462,MATCH(N$3,'Slutlig allokering kvv'!$B$1:$AJ$1,0),FALSE)/1,0)</f>
        <v>0</v>
      </c>
      <c r="O60">
        <f>IFERROR(VLOOKUP($B60,Kraftvärmeprod!$B$1:$AH$479,MATCH(O$2,Kraftvärmeprod!$B$1:$AG$1,0),FALSE)/1,0)-IFERROR(VLOOKUP($B60,'Slutlig allokering kvv'!$B$2:$AC$462,MATCH(O$3,'Slutlig allokering kvv'!$B$1:$AJ$1,0),FALSE)/1,0)</f>
        <v>0</v>
      </c>
      <c r="P60">
        <f>IFERROR(VLOOKUP($B60,Kraftvärmeprod!$B$1:$AH$479,MATCH(P$2,Kraftvärmeprod!$B$1:$AG$1,0),FALSE)/1,0)-IFERROR(VLOOKUP($B60,'Slutlig allokering kvv'!$B$2:$AC$462,MATCH(P$3,'Slutlig allokering kvv'!$B$1:$AJ$1,0),FALSE)/1,0)</f>
        <v>0</v>
      </c>
      <c r="Q60">
        <f>IFERROR(VLOOKUP($B60,Kraftvärmeprod!$B$1:$AH$479,MATCH(Q$2,Kraftvärmeprod!$B$1:$AG$1,0),FALSE)/1,0)-IFERROR(VLOOKUP($B60,'Slutlig allokering kvv'!$B$2:$AC$462,MATCH(Q$3,'Slutlig allokering kvv'!$B$1:$AJ$1,0),FALSE)/1,0)</f>
        <v>0</v>
      </c>
      <c r="R60">
        <f>IFERROR(VLOOKUP($B60,Kraftvärmeprod!$B$1:$AH$479,MATCH(R$2,Kraftvärmeprod!$B$1:$AG$1,0),FALSE)/1,0)-IFERROR(VLOOKUP($B60,'Slutlig allokering kvv'!$B$2:$AC$462,MATCH(R$3,'Slutlig allokering kvv'!$B$1:$AJ$1,0),FALSE)/1,0)</f>
        <v>0</v>
      </c>
      <c r="S60">
        <f>IFERROR(VLOOKUP($B60,Kraftvärmeprod!$B$1:$AH$479,MATCH(S$2,Kraftvärmeprod!$B$1:$AG$1,0),FALSE)/1,0)-IFERROR(VLOOKUP($B60,'Slutlig allokering kvv'!$B$2:$AC$462,MATCH(S$3,'Slutlig allokering kvv'!$B$1:$AJ$1,0),FALSE)/1,0)</f>
        <v>0</v>
      </c>
      <c r="T60" s="6">
        <f>IFERROR(VLOOKUP($B60,Miljö!$B$1:$S$477,MATCH(T$2,Miljö!$B$1:$X$1,0),FALSE)/1,0)-IFERROR(VLOOKUP($B60,'Slutlig allokering kvv'!$B$2:$AC$462,MATCH(T$3,'Slutlig allokering kvv'!$B$1:$AJ$1,0),FALSE)/1,0)</f>
        <v>0</v>
      </c>
      <c r="U60">
        <f>IFERROR(VLOOKUP($B60,Kraftvärmeprod!$B$1:$AH$479,MATCH(U$2,Kraftvärmeprod!$B$1:$AG$1,0),FALSE)/1,0)-IFERROR(VLOOKUP($B60,'Slutlig allokering kvv'!$B$2:$AC$462,MATCH(U$3,'Slutlig allokering kvv'!$B$1:$AJ$1,0),FALSE)/1,0)</f>
        <v>0</v>
      </c>
      <c r="V60">
        <f>IFERROR(VLOOKUP($B60,Kraftvärmeprod!$B$1:$AH$479,MATCH(V$2,Kraftvärmeprod!$B$1:$AG$1,0),FALSE)/1,0)-IFERROR(VLOOKUP($B60,'Slutlig allokering kvv'!$B$2:$AC$462,MATCH(V$3,'Slutlig allokering kvv'!$B$1:$AJ$1,0),FALSE)/1,0)</f>
        <v>0</v>
      </c>
      <c r="W60">
        <f>IFERROR(VLOOKUP($B60,Kraftvärmeprod!$B$1:$AH$479,MATCH(W$2,Kraftvärmeprod!$B$1:$AG$1,0),FALSE)/1,0)-IFERROR(VLOOKUP($B60,'Slutlig allokering kvv'!$B$2:$AC$462,MATCH(W$3,'Slutlig allokering kvv'!$B$1:$AJ$1,0),FALSE)/1,0)</f>
        <v>0</v>
      </c>
      <c r="X60">
        <f>IFERROR(VLOOKUP($B60,Kraftvärmeprod!$B$1:$AH$479,MATCH(X$2,Kraftvärmeprod!$B$1:$AG$1,0),FALSE)/1,0)-IFERROR(VLOOKUP($B60,'Slutlig allokering kvv'!$B$2:$AC$462,MATCH(X$3,'Slutlig allokering kvv'!$B$1:$AJ$1,0),FALSE)/1,0)</f>
        <v>0</v>
      </c>
      <c r="Y60">
        <f>IFERROR(VLOOKUP($B60,Kraftvärmeprod!$B$1:$AH$479,MATCH(Y$2,Kraftvärmeprod!$B$1:$AG$1,0),FALSE)/1,0)-IFERROR(VLOOKUP($B60,'Slutlig allokering kvv'!$B$2:$AC$462,MATCH(Y$3,'Slutlig allokering kvv'!$B$1:$AJ$1,0),FALSE)/1,0)</f>
        <v>0</v>
      </c>
      <c r="Z60">
        <f>IFERROR(VLOOKUP($B60,Kraftvärmeprod!$B$1:$AH$479,MATCH(Z$2,Kraftvärmeprod!$B$1:$AG$1,0),FALSE)/1,0)-IFERROR(VLOOKUP($B60,'Slutlig allokering kvv'!$B$2:$AC$462,MATCH(Z$3,'Slutlig allokering kvv'!$B$1:$AJ$1,0),FALSE)/1,0)</f>
        <v>0</v>
      </c>
      <c r="AA60">
        <f>IFERROR(VLOOKUP($B60,Kraftvärmeprod!$B$1:$AH$479,MATCH(AA$2,Kraftvärmeprod!$B$1:$AG$1,0),FALSE)/1,0)-IFERROR(VLOOKUP($B60,'Slutlig allokering kvv'!$B$2:$AC$462,MATCH(AA$3,'Slutlig allokering kvv'!$B$1:$AJ$1,0),FALSE)/1,0)</f>
        <v>0</v>
      </c>
      <c r="AE60">
        <f t="shared" si="0"/>
        <v>0</v>
      </c>
      <c r="AG60">
        <f>IFERROR(VLOOKUP(B60,'Slutlig allokering kvv'!$B$2:$AJ$462,MATCH("Summa slutlig allokerad tillförd energi (utan hjälpel och rökgaskondensering):",'Slutlig allokering kvv'!$B$1:$AK$1,0),FALSE)/1,"")</f>
        <v>0</v>
      </c>
      <c r="AI60" s="137" t="str">
        <f>IFERROR(1-VLOOKUP(B60,'Slutlig allokering kvv'!$B$2:$AJ$462,MATCH("Andel av bränsle i kvv som allokerats till värme, exklusive rökgaskondensering och hjälpel",'Slutlig allokering kvv'!$B$1:$AK$1,0),FALSE),"")</f>
        <v/>
      </c>
      <c r="AK60" s="137" t="str">
        <f t="shared" si="1"/>
        <v/>
      </c>
    </row>
    <row r="61" spans="1:37" x14ac:dyDescent="0.25">
      <c r="A61" s="2" t="s">
        <v>101</v>
      </c>
      <c r="B61" s="2" t="s">
        <v>110</v>
      </c>
      <c r="C61">
        <f>IFERROR(VLOOKUP($B61,Kraftvärmeprod!$B$1:$AH$479,MATCH(C$3,Kraftvärmeprod!$B$1:$AG$1,0),FALSE)/1,"")</f>
        <v>2051</v>
      </c>
      <c r="D61">
        <f>IFERROR(VLOOKUP($B61,Kraftvärmeprod!$B$1:$AH$479,MATCH(D$3,Kraftvärmeprod!$B$1:$AG$1,0),FALSE)/1,"")</f>
        <v>962</v>
      </c>
      <c r="E61">
        <f>IFERROR(VLOOKUP($B61,Kraftvärmeprod!$B$1:$AH$479,MATCH(E$2,Kraftvärmeprod!$B$1:$AG$1,0),FALSE)/1,0)-IFERROR(VLOOKUP($B61,'Slutlig allokering kvv'!$B$2:$AC$462,MATCH(E$3,'Slutlig allokering kvv'!$B$1:$AJ$1,0),FALSE)/1,0)</f>
        <v>1098.8710000000001</v>
      </c>
      <c r="F61">
        <f>IFERROR(VLOOKUP($B61,Kraftvärmeprod!$B$1:$AH$479,MATCH(F$2,Kraftvärmeprod!$B$1:$AG$1,0),FALSE)/1,0)-IFERROR(VLOOKUP($B61,'Slutlig allokering kvv'!$B$2:$AC$462,MATCH(F$3,'Slutlig allokering kvv'!$B$1:$AJ$1,0),FALSE)/1,0)</f>
        <v>0</v>
      </c>
      <c r="G61">
        <f>IFERROR(VLOOKUP($B61,Kraftvärmeprod!$B$1:$AH$479,MATCH(G$2,Kraftvärmeprod!$B$1:$AG$1,0),FALSE)/1,0)-IFERROR(VLOOKUP($B61,'Slutlig allokering kvv'!$B$2:$AC$462,MATCH(G$3,'Slutlig allokering kvv'!$B$1:$AJ$1,0),FALSE)/1,0)</f>
        <v>0</v>
      </c>
      <c r="H61">
        <f>IFERROR(VLOOKUP($B61,Kraftvärmeprod!$B$1:$AH$479,MATCH(H$2,Kraftvärmeprod!$B$1:$AG$1,0),FALSE)/1,0)-IFERROR(VLOOKUP($B61,'Slutlig allokering kvv'!$B$2:$AC$462,MATCH(H$3,'Slutlig allokering kvv'!$B$1:$AJ$1,0),FALSE)/1,0)</f>
        <v>0</v>
      </c>
      <c r="I61">
        <f>IFERROR(VLOOKUP($B61,Kraftvärmeprod!$B$1:$AH$479,MATCH(I$2,Kraftvärmeprod!$B$1:$AG$1,0),FALSE)/1,0)-IFERROR(VLOOKUP($B61,'Slutlig allokering kvv'!$B$2:$AC$462,MATCH(I$3,'Slutlig allokering kvv'!$B$1:$AJ$1,0),FALSE)/1,0)</f>
        <v>0.14605399999999999</v>
      </c>
      <c r="J61">
        <f>IFERROR(VLOOKUP($B61,Kraftvärmeprod!$B$1:$AH$479,MATCH(J$2,Kraftvärmeprod!$B$1:$AG$1,0),FALSE)/1,0)-IFERROR(VLOOKUP($B61,'Slutlig allokering kvv'!$B$2:$AC$462,MATCH(J$3,'Slutlig allokering kvv'!$B$1:$AJ$1,0),FALSE)/1,0)</f>
        <v>0</v>
      </c>
      <c r="K61">
        <f>IFERROR(VLOOKUP($B61,Kraftvärmeprod!$B$1:$AH$479,MATCH(K$2,Kraftvärmeprod!$B$1:$AG$1,0),FALSE)/1,0)-IFERROR(VLOOKUP($B61,'Slutlig allokering kvv'!$B$2:$AC$462,MATCH(K$3,'Slutlig allokering kvv'!$B$1:$AJ$1,0),FALSE)/1,0)</f>
        <v>0.42842600000000003</v>
      </c>
      <c r="L61">
        <f>IFERROR(VLOOKUP($B61,Kraftvärmeprod!$B$1:$AH$479,MATCH(L$2,Kraftvärmeprod!$B$1:$AG$1,0),FALSE)/1,0)-IFERROR(VLOOKUP($B61,'Slutlig allokering kvv'!$B$2:$AC$462,MATCH(L$3,'Slutlig allokering kvv'!$B$1:$AJ$1,0),FALSE)/1,0)</f>
        <v>0</v>
      </c>
      <c r="M61">
        <f>IFERROR(VLOOKUP($B61,Kraftvärmeprod!$B$1:$AH$479,MATCH(M$2,Kraftvärmeprod!$B$1:$AG$1,0),FALSE)/1,0)-IFERROR(VLOOKUP($B61,'Slutlig allokering kvv'!$B$2:$AC$462,MATCH(M$3,'Slutlig allokering kvv'!$B$1:$AJ$1,0),FALSE)/1,0)</f>
        <v>614.93600000000004</v>
      </c>
      <c r="N61">
        <f>IFERROR(VLOOKUP($B61,Kraftvärmeprod!$B$1:$AH$479,MATCH(N$2,Kraftvärmeprod!$B$1:$AG$1,0),FALSE)/1,0)-IFERROR(VLOOKUP($B61,'Slutlig allokering kvv'!$B$2:$AC$462,MATCH(N$3,'Slutlig allokering kvv'!$B$1:$AJ$1,0),FALSE)/1,0)</f>
        <v>0</v>
      </c>
      <c r="O61">
        <f>IFERROR(VLOOKUP($B61,Kraftvärmeprod!$B$1:$AH$479,MATCH(O$2,Kraftvärmeprod!$B$1:$AG$1,0),FALSE)/1,0)-IFERROR(VLOOKUP($B61,'Slutlig allokering kvv'!$B$2:$AC$462,MATCH(O$3,'Slutlig allokering kvv'!$B$1:$AJ$1,0),FALSE)/1,0)</f>
        <v>0</v>
      </c>
      <c r="P61">
        <f>IFERROR(VLOOKUP($B61,Kraftvärmeprod!$B$1:$AH$479,MATCH(P$2,Kraftvärmeprod!$B$1:$AG$1,0),FALSE)/1,0)-IFERROR(VLOOKUP($B61,'Slutlig allokering kvv'!$B$2:$AC$462,MATCH(P$3,'Slutlig allokering kvv'!$B$1:$AJ$1,0),FALSE)/1,0)</f>
        <v>0</v>
      </c>
      <c r="Q61">
        <f>IFERROR(VLOOKUP($B61,Kraftvärmeprod!$B$1:$AH$479,MATCH(Q$2,Kraftvärmeprod!$B$1:$AG$1,0),FALSE)/1,0)-IFERROR(VLOOKUP($B61,'Slutlig allokering kvv'!$B$2:$AC$462,MATCH(Q$3,'Slutlig allokering kvv'!$B$1:$AJ$1,0),FALSE)/1,0)</f>
        <v>0</v>
      </c>
      <c r="R61">
        <f>IFERROR(VLOOKUP($B61,Kraftvärmeprod!$B$1:$AH$479,MATCH(R$2,Kraftvärmeprod!$B$1:$AG$1,0),FALSE)/1,0)-IFERROR(VLOOKUP($B61,'Slutlig allokering kvv'!$B$2:$AC$462,MATCH(R$3,'Slutlig allokering kvv'!$B$1:$AJ$1,0),FALSE)/1,0)</f>
        <v>0</v>
      </c>
      <c r="S61">
        <f>IFERROR(VLOOKUP($B61,Kraftvärmeprod!$B$1:$AH$479,MATCH(S$2,Kraftvärmeprod!$B$1:$AG$1,0),FALSE)/1,0)-IFERROR(VLOOKUP($B61,'Slutlig allokering kvv'!$B$2:$AC$462,MATCH(S$3,'Slutlig allokering kvv'!$B$1:$AJ$1,0),FALSE)/1,0)</f>
        <v>0</v>
      </c>
      <c r="T61" s="6">
        <f>IFERROR(VLOOKUP($B61,Miljö!$B$1:$S$477,MATCH(T$2,Miljö!$B$1:$X$1,0),FALSE)/1,0)-IFERROR(VLOOKUP($B61,'Slutlig allokering kvv'!$B$2:$AC$462,MATCH(T$3,'Slutlig allokering kvv'!$B$1:$AJ$1,0),FALSE)/1,0)</f>
        <v>5.9363600000000005</v>
      </c>
      <c r="U61">
        <f>IFERROR(VLOOKUP($B61,Kraftvärmeprod!$B$1:$AH$479,MATCH(U$2,Kraftvärmeprod!$B$1:$AG$1,0),FALSE)/1,0)-IFERROR(VLOOKUP($B61,'Slutlig allokering kvv'!$B$2:$AC$462,MATCH(U$3,'Slutlig allokering kvv'!$B$1:$AJ$1,0),FALSE)/1,0)</f>
        <v>0</v>
      </c>
      <c r="V61">
        <f>IFERROR(VLOOKUP($B61,Kraftvärmeprod!$B$1:$AH$479,MATCH(V$2,Kraftvärmeprod!$B$1:$AG$1,0),FALSE)/1,0)-IFERROR(VLOOKUP($B61,'Slutlig allokering kvv'!$B$2:$AC$462,MATCH(V$3,'Slutlig allokering kvv'!$B$1:$AJ$1,0),FALSE)/1,0)</f>
        <v>0</v>
      </c>
      <c r="W61">
        <f>IFERROR(VLOOKUP($B61,Kraftvärmeprod!$B$1:$AH$479,MATCH(W$2,Kraftvärmeprod!$B$1:$AG$1,0),FALSE)/1,0)-IFERROR(VLOOKUP($B61,'Slutlig allokering kvv'!$B$2:$AC$462,MATCH(W$3,'Slutlig allokering kvv'!$B$1:$AJ$1,0),FALSE)/1,0)</f>
        <v>0</v>
      </c>
      <c r="X61">
        <f>IFERROR(VLOOKUP($B61,Kraftvärmeprod!$B$1:$AH$479,MATCH(X$2,Kraftvärmeprod!$B$1:$AG$1,0),FALSE)/1,0)-IFERROR(VLOOKUP($B61,'Slutlig allokering kvv'!$B$2:$AC$462,MATCH(X$3,'Slutlig allokering kvv'!$B$1:$AJ$1,0),FALSE)/1,0)</f>
        <v>0</v>
      </c>
      <c r="Y61">
        <f>IFERROR(VLOOKUP($B61,Kraftvärmeprod!$B$1:$AH$479,MATCH(Y$2,Kraftvärmeprod!$B$1:$AG$1,0),FALSE)/1,0)-IFERROR(VLOOKUP($B61,'Slutlig allokering kvv'!$B$2:$AC$462,MATCH(Y$3,'Slutlig allokering kvv'!$B$1:$AJ$1,0),FALSE)/1,0)</f>
        <v>0</v>
      </c>
      <c r="Z61">
        <f>IFERROR(VLOOKUP($B61,Kraftvärmeprod!$B$1:$AH$479,MATCH(Z$2,Kraftvärmeprod!$B$1:$AG$1,0),FALSE)/1,0)-IFERROR(VLOOKUP($B61,'Slutlig allokering kvv'!$B$2:$AC$462,MATCH(Z$3,'Slutlig allokering kvv'!$B$1:$AJ$1,0),FALSE)/1,0)</f>
        <v>0</v>
      </c>
      <c r="AA61">
        <f>IFERROR(VLOOKUP($B61,Kraftvärmeprod!$B$1:$AH$479,MATCH(AA$2,Kraftvärmeprod!$B$1:$AG$1,0),FALSE)/1,0)-IFERROR(VLOOKUP($B61,'Slutlig allokering kvv'!$B$2:$AC$462,MATCH(AA$3,'Slutlig allokering kvv'!$B$1:$AJ$1,0),FALSE)/1,0)</f>
        <v>0</v>
      </c>
      <c r="AE61">
        <f t="shared" si="0"/>
        <v>1714.38148</v>
      </c>
      <c r="AG61">
        <f>IFERROR(VLOOKUP(B61,'Slutlig allokering kvv'!$B$2:$AJ$462,MATCH("Summa slutlig allokerad tillförd energi (utan hjälpel och rökgaskondensering):",'Slutlig allokering kvv'!$B$1:$AK$1,0),FALSE)/1,"")</f>
        <v>1504.7985200000001</v>
      </c>
      <c r="AI61" s="137">
        <f>IFERROR(1-VLOOKUP(B61,'Slutlig allokering kvv'!$B$2:$AJ$462,MATCH("Andel av bränsle i kvv som allokerats till värme, exklusive rökgaskondensering och hjälpel",'Slutlig allokering kvv'!$B$1:$AK$1,0),FALSE),"")</f>
        <v>0.53255222758590692</v>
      </c>
      <c r="AK61" s="137">
        <f t="shared" si="1"/>
        <v>0.53255222758590692</v>
      </c>
    </row>
    <row r="62" spans="1:37" x14ac:dyDescent="0.25">
      <c r="A62" s="2" t="s">
        <v>101</v>
      </c>
      <c r="B62" s="2" t="s">
        <v>111</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 kvv'!$B$2:$AC$462,MATCH(E$3,'Slutlig allokering kvv'!$B$1:$AJ$1,0),FALSE)/1,0)</f>
        <v>0</v>
      </c>
      <c r="F62">
        <f>IFERROR(VLOOKUP($B62,Kraftvärmeprod!$B$1:$AH$479,MATCH(F$2,Kraftvärmeprod!$B$1:$AG$1,0),FALSE)/1,0)-IFERROR(VLOOKUP($B62,'Slutlig allokering kvv'!$B$2:$AC$462,MATCH(F$3,'Slutlig allokering kvv'!$B$1:$AJ$1,0),FALSE)/1,0)</f>
        <v>0</v>
      </c>
      <c r="G62">
        <f>IFERROR(VLOOKUP($B62,Kraftvärmeprod!$B$1:$AH$479,MATCH(G$2,Kraftvärmeprod!$B$1:$AG$1,0),FALSE)/1,0)-IFERROR(VLOOKUP($B62,'Slutlig allokering kvv'!$B$2:$AC$462,MATCH(G$3,'Slutlig allokering kvv'!$B$1:$AJ$1,0),FALSE)/1,0)</f>
        <v>0</v>
      </c>
      <c r="H62">
        <f>IFERROR(VLOOKUP($B62,Kraftvärmeprod!$B$1:$AH$479,MATCH(H$2,Kraftvärmeprod!$B$1:$AG$1,0),FALSE)/1,0)-IFERROR(VLOOKUP($B62,'Slutlig allokering kvv'!$B$2:$AC$462,MATCH(H$3,'Slutlig allokering kvv'!$B$1:$AJ$1,0),FALSE)/1,0)</f>
        <v>0</v>
      </c>
      <c r="I62">
        <f>IFERROR(VLOOKUP($B62,Kraftvärmeprod!$B$1:$AH$479,MATCH(I$2,Kraftvärmeprod!$B$1:$AG$1,0),FALSE)/1,0)-IFERROR(VLOOKUP($B62,'Slutlig allokering kvv'!$B$2:$AC$462,MATCH(I$3,'Slutlig allokering kvv'!$B$1:$AJ$1,0),FALSE)/1,0)</f>
        <v>0</v>
      </c>
      <c r="J62">
        <f>IFERROR(VLOOKUP($B62,Kraftvärmeprod!$B$1:$AH$479,MATCH(J$2,Kraftvärmeprod!$B$1:$AG$1,0),FALSE)/1,0)-IFERROR(VLOOKUP($B62,'Slutlig allokering kvv'!$B$2:$AC$462,MATCH(J$3,'Slutlig allokering kvv'!$B$1:$AJ$1,0),FALSE)/1,0)</f>
        <v>0</v>
      </c>
      <c r="K62">
        <f>IFERROR(VLOOKUP($B62,Kraftvärmeprod!$B$1:$AH$479,MATCH(K$2,Kraftvärmeprod!$B$1:$AG$1,0),FALSE)/1,0)-IFERROR(VLOOKUP($B62,'Slutlig allokering kvv'!$B$2:$AC$462,MATCH(K$3,'Slutlig allokering kvv'!$B$1:$AJ$1,0),FALSE)/1,0)</f>
        <v>0</v>
      </c>
      <c r="L62">
        <f>IFERROR(VLOOKUP($B62,Kraftvärmeprod!$B$1:$AH$479,MATCH(L$2,Kraftvärmeprod!$B$1:$AG$1,0),FALSE)/1,0)-IFERROR(VLOOKUP($B62,'Slutlig allokering kvv'!$B$2:$AC$462,MATCH(L$3,'Slutlig allokering kvv'!$B$1:$AJ$1,0),FALSE)/1,0)</f>
        <v>0</v>
      </c>
      <c r="M62">
        <f>IFERROR(VLOOKUP($B62,Kraftvärmeprod!$B$1:$AH$479,MATCH(M$2,Kraftvärmeprod!$B$1:$AG$1,0),FALSE)/1,0)-IFERROR(VLOOKUP($B62,'Slutlig allokering kvv'!$B$2:$AC$462,MATCH(M$3,'Slutlig allokering kvv'!$B$1:$AJ$1,0),FALSE)/1,0)</f>
        <v>0</v>
      </c>
      <c r="N62">
        <f>IFERROR(VLOOKUP($B62,Kraftvärmeprod!$B$1:$AH$479,MATCH(N$2,Kraftvärmeprod!$B$1:$AG$1,0),FALSE)/1,0)-IFERROR(VLOOKUP($B62,'Slutlig allokering kvv'!$B$2:$AC$462,MATCH(N$3,'Slutlig allokering kvv'!$B$1:$AJ$1,0),FALSE)/1,0)</f>
        <v>0</v>
      </c>
      <c r="O62">
        <f>IFERROR(VLOOKUP($B62,Kraftvärmeprod!$B$1:$AH$479,MATCH(O$2,Kraftvärmeprod!$B$1:$AG$1,0),FALSE)/1,0)-IFERROR(VLOOKUP($B62,'Slutlig allokering kvv'!$B$2:$AC$462,MATCH(O$3,'Slutlig allokering kvv'!$B$1:$AJ$1,0),FALSE)/1,0)</f>
        <v>0</v>
      </c>
      <c r="P62">
        <f>IFERROR(VLOOKUP($B62,Kraftvärmeprod!$B$1:$AH$479,MATCH(P$2,Kraftvärmeprod!$B$1:$AG$1,0),FALSE)/1,0)-IFERROR(VLOOKUP($B62,'Slutlig allokering kvv'!$B$2:$AC$462,MATCH(P$3,'Slutlig allokering kvv'!$B$1:$AJ$1,0),FALSE)/1,0)</f>
        <v>0</v>
      </c>
      <c r="Q62">
        <f>IFERROR(VLOOKUP($B62,Kraftvärmeprod!$B$1:$AH$479,MATCH(Q$2,Kraftvärmeprod!$B$1:$AG$1,0),FALSE)/1,0)-IFERROR(VLOOKUP($B62,'Slutlig allokering kvv'!$B$2:$AC$462,MATCH(Q$3,'Slutlig allokering kvv'!$B$1:$AJ$1,0),FALSE)/1,0)</f>
        <v>0</v>
      </c>
      <c r="R62">
        <f>IFERROR(VLOOKUP($B62,Kraftvärmeprod!$B$1:$AH$479,MATCH(R$2,Kraftvärmeprod!$B$1:$AG$1,0),FALSE)/1,0)-IFERROR(VLOOKUP($B62,'Slutlig allokering kvv'!$B$2:$AC$462,MATCH(R$3,'Slutlig allokering kvv'!$B$1:$AJ$1,0),FALSE)/1,0)</f>
        <v>0</v>
      </c>
      <c r="S62">
        <f>IFERROR(VLOOKUP($B62,Kraftvärmeprod!$B$1:$AH$479,MATCH(S$2,Kraftvärmeprod!$B$1:$AG$1,0),FALSE)/1,0)-IFERROR(VLOOKUP($B62,'Slutlig allokering kvv'!$B$2:$AC$462,MATCH(S$3,'Slutlig allokering kvv'!$B$1:$AJ$1,0),FALSE)/1,0)</f>
        <v>0</v>
      </c>
      <c r="T62" s="6">
        <f>IFERROR(VLOOKUP($B62,Miljö!$B$1:$S$477,MATCH(T$2,Miljö!$B$1:$X$1,0),FALSE)/1,0)-IFERROR(VLOOKUP($B62,'Slutlig allokering kvv'!$B$2:$AC$462,MATCH(T$3,'Slutlig allokering kvv'!$B$1:$AJ$1,0),FALSE)/1,0)</f>
        <v>0</v>
      </c>
      <c r="U62">
        <f>IFERROR(VLOOKUP($B62,Kraftvärmeprod!$B$1:$AH$479,MATCH(U$2,Kraftvärmeprod!$B$1:$AG$1,0),FALSE)/1,0)-IFERROR(VLOOKUP($B62,'Slutlig allokering kvv'!$B$2:$AC$462,MATCH(U$3,'Slutlig allokering kvv'!$B$1:$AJ$1,0),FALSE)/1,0)</f>
        <v>0</v>
      </c>
      <c r="V62">
        <f>IFERROR(VLOOKUP($B62,Kraftvärmeprod!$B$1:$AH$479,MATCH(V$2,Kraftvärmeprod!$B$1:$AG$1,0),FALSE)/1,0)-IFERROR(VLOOKUP($B62,'Slutlig allokering kvv'!$B$2:$AC$462,MATCH(V$3,'Slutlig allokering kvv'!$B$1:$AJ$1,0),FALSE)/1,0)</f>
        <v>0</v>
      </c>
      <c r="W62">
        <f>IFERROR(VLOOKUP($B62,Kraftvärmeprod!$B$1:$AH$479,MATCH(W$2,Kraftvärmeprod!$B$1:$AG$1,0),FALSE)/1,0)-IFERROR(VLOOKUP($B62,'Slutlig allokering kvv'!$B$2:$AC$462,MATCH(W$3,'Slutlig allokering kvv'!$B$1:$AJ$1,0),FALSE)/1,0)</f>
        <v>0</v>
      </c>
      <c r="X62">
        <f>IFERROR(VLOOKUP($B62,Kraftvärmeprod!$B$1:$AH$479,MATCH(X$2,Kraftvärmeprod!$B$1:$AG$1,0),FALSE)/1,0)-IFERROR(VLOOKUP($B62,'Slutlig allokering kvv'!$B$2:$AC$462,MATCH(X$3,'Slutlig allokering kvv'!$B$1:$AJ$1,0),FALSE)/1,0)</f>
        <v>0</v>
      </c>
      <c r="Y62">
        <f>IFERROR(VLOOKUP($B62,Kraftvärmeprod!$B$1:$AH$479,MATCH(Y$2,Kraftvärmeprod!$B$1:$AG$1,0),FALSE)/1,0)-IFERROR(VLOOKUP($B62,'Slutlig allokering kvv'!$B$2:$AC$462,MATCH(Y$3,'Slutlig allokering kvv'!$B$1:$AJ$1,0),FALSE)/1,0)</f>
        <v>0</v>
      </c>
      <c r="Z62">
        <f>IFERROR(VLOOKUP($B62,Kraftvärmeprod!$B$1:$AH$479,MATCH(Z$2,Kraftvärmeprod!$B$1:$AG$1,0),FALSE)/1,0)-IFERROR(VLOOKUP($B62,'Slutlig allokering kvv'!$B$2:$AC$462,MATCH(Z$3,'Slutlig allokering kvv'!$B$1:$AJ$1,0),FALSE)/1,0)</f>
        <v>0</v>
      </c>
      <c r="AA62">
        <f>IFERROR(VLOOKUP($B62,Kraftvärmeprod!$B$1:$AH$479,MATCH(AA$2,Kraftvärmeprod!$B$1:$AG$1,0),FALSE)/1,0)-IFERROR(VLOOKUP($B62,'Slutlig allokering kvv'!$B$2:$AC$462,MATCH(AA$3,'Slutlig allokering kvv'!$B$1:$AJ$1,0),FALSE)/1,0)</f>
        <v>0</v>
      </c>
      <c r="AE62">
        <f t="shared" si="0"/>
        <v>0</v>
      </c>
      <c r="AG62">
        <f>IFERROR(VLOOKUP(B62,'Slutlig allokering kvv'!$B$2:$AJ$462,MATCH("Summa slutlig allokerad tillförd energi (utan hjälpel och rökgaskondensering):",'Slutlig allokering kvv'!$B$1:$AK$1,0),FALSE)/1,"")</f>
        <v>0</v>
      </c>
      <c r="AI62" s="137" t="str">
        <f>IFERROR(1-VLOOKUP(B62,'Slutlig allokering kvv'!$B$2:$AJ$462,MATCH("Andel av bränsle i kvv som allokerats till värme, exklusive rökgaskondensering och hjälpel",'Slutlig allokering kvv'!$B$1:$AK$1,0),FALSE),"")</f>
        <v/>
      </c>
      <c r="AK62" s="137" t="str">
        <f t="shared" si="1"/>
        <v/>
      </c>
    </row>
    <row r="63" spans="1:37" x14ac:dyDescent="0.25">
      <c r="A63" s="2" t="s">
        <v>101</v>
      </c>
      <c r="B63" s="2" t="s">
        <v>112</v>
      </c>
      <c r="C63">
        <f>IFERROR(VLOOKUP($B63,Kraftvärmeprod!$B$1:$AH$479,MATCH(C$3,Kraftvärmeprod!$B$1:$AG$1,0),FALSE)/1,"")</f>
        <v>731</v>
      </c>
      <c r="D63">
        <f>IFERROR(VLOOKUP($B63,Kraftvärmeprod!$B$1:$AH$479,MATCH(D$3,Kraftvärmeprod!$B$1:$AG$1,0),FALSE)/1,"")</f>
        <v>261.60000000000002</v>
      </c>
      <c r="E63">
        <f>IFERROR(VLOOKUP($B63,Kraftvärmeprod!$B$1:$AH$479,MATCH(E$2,Kraftvärmeprod!$B$1:$AG$1,0),FALSE)/1,0)-IFERROR(VLOOKUP($B63,'Slutlig allokering kvv'!$B$2:$AC$462,MATCH(E$3,'Slutlig allokering kvv'!$B$1:$AJ$1,0),FALSE)/1,0)</f>
        <v>525.82899999999995</v>
      </c>
      <c r="F63">
        <f>IFERROR(VLOOKUP($B63,Kraftvärmeprod!$B$1:$AH$479,MATCH(F$2,Kraftvärmeprod!$B$1:$AG$1,0),FALSE)/1,0)-IFERROR(VLOOKUP($B63,'Slutlig allokering kvv'!$B$2:$AC$462,MATCH(F$3,'Slutlig allokering kvv'!$B$1:$AJ$1,0),FALSE)/1,0)</f>
        <v>0</v>
      </c>
      <c r="G63">
        <f>IFERROR(VLOOKUP($B63,Kraftvärmeprod!$B$1:$AH$479,MATCH(G$2,Kraftvärmeprod!$B$1:$AG$1,0),FALSE)/1,0)-IFERROR(VLOOKUP($B63,'Slutlig allokering kvv'!$B$2:$AC$462,MATCH(G$3,'Slutlig allokering kvv'!$B$1:$AJ$1,0),FALSE)/1,0)</f>
        <v>0</v>
      </c>
      <c r="H63">
        <f>IFERROR(VLOOKUP($B63,Kraftvärmeprod!$B$1:$AH$479,MATCH(H$2,Kraftvärmeprod!$B$1:$AG$1,0),FALSE)/1,0)-IFERROR(VLOOKUP($B63,'Slutlig allokering kvv'!$B$2:$AC$462,MATCH(H$3,'Slutlig allokering kvv'!$B$1:$AJ$1,0),FALSE)/1,0)</f>
        <v>0</v>
      </c>
      <c r="I63">
        <f>IFERROR(VLOOKUP($B63,Kraftvärmeprod!$B$1:$AH$479,MATCH(I$2,Kraftvärmeprod!$B$1:$AG$1,0),FALSE)/1,0)-IFERROR(VLOOKUP($B63,'Slutlig allokering kvv'!$B$2:$AC$462,MATCH(I$3,'Slutlig allokering kvv'!$B$1:$AJ$1,0),FALSE)/1,0)</f>
        <v>7.7683</v>
      </c>
      <c r="J63">
        <f>IFERROR(VLOOKUP($B63,Kraftvärmeprod!$B$1:$AH$479,MATCH(J$2,Kraftvärmeprod!$B$1:$AG$1,0),FALSE)/1,0)-IFERROR(VLOOKUP($B63,'Slutlig allokering kvv'!$B$2:$AC$462,MATCH(J$3,'Slutlig allokering kvv'!$B$1:$AJ$1,0),FALSE)/1,0)</f>
        <v>0</v>
      </c>
      <c r="K63">
        <f>IFERROR(VLOOKUP($B63,Kraftvärmeprod!$B$1:$AH$479,MATCH(K$2,Kraftvärmeprod!$B$1:$AG$1,0),FALSE)/1,0)-IFERROR(VLOOKUP($B63,'Slutlig allokering kvv'!$B$2:$AC$462,MATCH(K$3,'Slutlig allokering kvv'!$B$1:$AJ$1,0),FALSE)/1,0)</f>
        <v>0</v>
      </c>
      <c r="L63">
        <f>IFERROR(VLOOKUP($B63,Kraftvärmeprod!$B$1:$AH$479,MATCH(L$2,Kraftvärmeprod!$B$1:$AG$1,0),FALSE)/1,0)-IFERROR(VLOOKUP($B63,'Slutlig allokering kvv'!$B$2:$AC$462,MATCH(L$3,'Slutlig allokering kvv'!$B$1:$AJ$1,0),FALSE)/1,0)</f>
        <v>26.058700000000002</v>
      </c>
      <c r="M63">
        <f>IFERROR(VLOOKUP($B63,Kraftvärmeprod!$B$1:$AH$479,MATCH(M$2,Kraftvärmeprod!$B$1:$AG$1,0),FALSE)/1,0)-IFERROR(VLOOKUP($B63,'Slutlig allokering kvv'!$B$2:$AC$462,MATCH(M$3,'Slutlig allokering kvv'!$B$1:$AJ$1,0),FALSE)/1,0)</f>
        <v>0</v>
      </c>
      <c r="N63">
        <f>IFERROR(VLOOKUP($B63,Kraftvärmeprod!$B$1:$AH$479,MATCH(N$2,Kraftvärmeprod!$B$1:$AG$1,0),FALSE)/1,0)-IFERROR(VLOOKUP($B63,'Slutlig allokering kvv'!$B$2:$AC$462,MATCH(N$3,'Slutlig allokering kvv'!$B$1:$AJ$1,0),FALSE)/1,0)</f>
        <v>29.726200000000002</v>
      </c>
      <c r="O63">
        <f>IFERROR(VLOOKUP($B63,Kraftvärmeprod!$B$1:$AH$479,MATCH(O$2,Kraftvärmeprod!$B$1:$AG$1,0),FALSE)/1,0)-IFERROR(VLOOKUP($B63,'Slutlig allokering kvv'!$B$2:$AC$462,MATCH(O$3,'Slutlig allokering kvv'!$B$1:$AJ$1,0),FALSE)/1,0)</f>
        <v>0</v>
      </c>
      <c r="P63">
        <f>IFERROR(VLOOKUP($B63,Kraftvärmeprod!$B$1:$AH$479,MATCH(P$2,Kraftvärmeprod!$B$1:$AG$1,0),FALSE)/1,0)-IFERROR(VLOOKUP($B63,'Slutlig allokering kvv'!$B$2:$AC$462,MATCH(P$3,'Slutlig allokering kvv'!$B$1:$AJ$1,0),FALSE)/1,0)</f>
        <v>0</v>
      </c>
      <c r="Q63">
        <f>IFERROR(VLOOKUP($B63,Kraftvärmeprod!$B$1:$AH$479,MATCH(Q$2,Kraftvärmeprod!$B$1:$AG$1,0),FALSE)/1,0)-IFERROR(VLOOKUP($B63,'Slutlig allokering kvv'!$B$2:$AC$462,MATCH(Q$3,'Slutlig allokering kvv'!$B$1:$AJ$1,0),FALSE)/1,0)</f>
        <v>25.071200000000005</v>
      </c>
      <c r="R63">
        <f>IFERROR(VLOOKUP($B63,Kraftvärmeprod!$B$1:$AH$479,MATCH(R$2,Kraftvärmeprod!$B$1:$AG$1,0),FALSE)/1,0)-IFERROR(VLOOKUP($B63,'Slutlig allokering kvv'!$B$2:$AC$462,MATCH(R$3,'Slutlig allokering kvv'!$B$1:$AJ$1,0),FALSE)/1,0)</f>
        <v>0</v>
      </c>
      <c r="S63">
        <f>IFERROR(VLOOKUP($B63,Kraftvärmeprod!$B$1:$AH$479,MATCH(S$2,Kraftvärmeprod!$B$1:$AG$1,0),FALSE)/1,0)-IFERROR(VLOOKUP($B63,'Slutlig allokering kvv'!$B$2:$AC$462,MATCH(S$3,'Slutlig allokering kvv'!$B$1:$AJ$1,0),FALSE)/1,0)</f>
        <v>0</v>
      </c>
      <c r="T63" s="6">
        <f>IFERROR(VLOOKUP($B63,Miljö!$B$1:$S$477,MATCH(T$2,Miljö!$B$1:$X$1,0),FALSE)/1,0)-IFERROR(VLOOKUP($B63,'Slutlig allokering kvv'!$B$2:$AC$462,MATCH(T$3,'Slutlig allokering kvv'!$B$1:$AJ$1,0),FALSE)/1,0)</f>
        <v>37.882300000000001</v>
      </c>
      <c r="U63">
        <f>IFERROR(VLOOKUP($B63,Kraftvärmeprod!$B$1:$AH$479,MATCH(U$2,Kraftvärmeprod!$B$1:$AG$1,0),FALSE)/1,0)-IFERROR(VLOOKUP($B63,'Slutlig allokering kvv'!$B$2:$AC$462,MATCH(U$3,'Slutlig allokering kvv'!$B$1:$AJ$1,0),FALSE)/1,0)</f>
        <v>0</v>
      </c>
      <c r="V63">
        <f>IFERROR(VLOOKUP($B63,Kraftvärmeprod!$B$1:$AH$479,MATCH(V$2,Kraftvärmeprod!$B$1:$AG$1,0),FALSE)/1,0)-IFERROR(VLOOKUP($B63,'Slutlig allokering kvv'!$B$2:$AC$462,MATCH(V$3,'Slutlig allokering kvv'!$B$1:$AJ$1,0),FALSE)/1,0)</f>
        <v>0</v>
      </c>
      <c r="W63">
        <f>IFERROR(VLOOKUP($B63,Kraftvärmeprod!$B$1:$AH$479,MATCH(W$2,Kraftvärmeprod!$B$1:$AG$1,0),FALSE)/1,0)-IFERROR(VLOOKUP($B63,'Slutlig allokering kvv'!$B$2:$AC$462,MATCH(W$3,'Slutlig allokering kvv'!$B$1:$AJ$1,0),FALSE)/1,0)</f>
        <v>0</v>
      </c>
      <c r="X63">
        <f>IFERROR(VLOOKUP($B63,Kraftvärmeprod!$B$1:$AH$479,MATCH(X$2,Kraftvärmeprod!$B$1:$AG$1,0),FALSE)/1,0)-IFERROR(VLOOKUP($B63,'Slutlig allokering kvv'!$B$2:$AC$462,MATCH(X$3,'Slutlig allokering kvv'!$B$1:$AJ$1,0),FALSE)/1,0)</f>
        <v>0</v>
      </c>
      <c r="Y63">
        <f>IFERROR(VLOOKUP($B63,Kraftvärmeprod!$B$1:$AH$479,MATCH(Y$2,Kraftvärmeprod!$B$1:$AG$1,0),FALSE)/1,0)-IFERROR(VLOOKUP($B63,'Slutlig allokering kvv'!$B$2:$AC$462,MATCH(Y$3,'Slutlig allokering kvv'!$B$1:$AJ$1,0),FALSE)/1,0)</f>
        <v>0</v>
      </c>
      <c r="Z63">
        <f>IFERROR(VLOOKUP($B63,Kraftvärmeprod!$B$1:$AH$479,MATCH(Z$2,Kraftvärmeprod!$B$1:$AG$1,0),FALSE)/1,0)-IFERROR(VLOOKUP($B63,'Slutlig allokering kvv'!$B$2:$AC$462,MATCH(Z$3,'Slutlig allokering kvv'!$B$1:$AJ$1,0),FALSE)/1,0)</f>
        <v>0</v>
      </c>
      <c r="AA63">
        <f>IFERROR(VLOOKUP($B63,Kraftvärmeprod!$B$1:$AH$479,MATCH(AA$2,Kraftvärmeprod!$B$1:$AG$1,0),FALSE)/1,0)-IFERROR(VLOOKUP($B63,'Slutlig allokering kvv'!$B$2:$AC$462,MATCH(AA$3,'Slutlig allokering kvv'!$B$1:$AJ$1,0),FALSE)/1,0)</f>
        <v>0</v>
      </c>
      <c r="AE63">
        <f t="shared" si="0"/>
        <v>614.45339999999987</v>
      </c>
      <c r="AG63">
        <f>IFERROR(VLOOKUP(B63,'Slutlig allokering kvv'!$B$2:$AJ$462,MATCH("Summa slutlig allokerad tillförd energi (utan hjälpel och rökgaskondensering):",'Slutlig allokering kvv'!$B$1:$AK$1,0),FALSE)/1,"")</f>
        <v>564.74659999999994</v>
      </c>
      <c r="AI63" s="137">
        <f>IFERROR(1-VLOOKUP(B63,'Slutlig allokering kvv'!$B$2:$AJ$462,MATCH("Andel av bränsle i kvv som allokerats till värme, exklusive rökgaskondensering och hjälpel",'Slutlig allokering kvv'!$B$1:$AK$1,0),FALSE),"")</f>
        <v>0.52107649253731347</v>
      </c>
      <c r="AK63" s="137">
        <f t="shared" si="1"/>
        <v>0.52107649253731336</v>
      </c>
    </row>
    <row r="64" spans="1:37" x14ac:dyDescent="0.25">
      <c r="A64" s="2" t="s">
        <v>101</v>
      </c>
      <c r="B64" s="2" t="s">
        <v>113</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 kvv'!$B$2:$AC$462,MATCH(E$3,'Slutlig allokering kvv'!$B$1:$AJ$1,0),FALSE)/1,0)</f>
        <v>0</v>
      </c>
      <c r="F64">
        <f>IFERROR(VLOOKUP($B64,Kraftvärmeprod!$B$1:$AH$479,MATCH(F$2,Kraftvärmeprod!$B$1:$AG$1,0),FALSE)/1,0)-IFERROR(VLOOKUP($B64,'Slutlig allokering kvv'!$B$2:$AC$462,MATCH(F$3,'Slutlig allokering kvv'!$B$1:$AJ$1,0),FALSE)/1,0)</f>
        <v>0</v>
      </c>
      <c r="G64">
        <f>IFERROR(VLOOKUP($B64,Kraftvärmeprod!$B$1:$AH$479,MATCH(G$2,Kraftvärmeprod!$B$1:$AG$1,0),FALSE)/1,0)-IFERROR(VLOOKUP($B64,'Slutlig allokering kvv'!$B$2:$AC$462,MATCH(G$3,'Slutlig allokering kvv'!$B$1:$AJ$1,0),FALSE)/1,0)</f>
        <v>0</v>
      </c>
      <c r="H64">
        <f>IFERROR(VLOOKUP($B64,Kraftvärmeprod!$B$1:$AH$479,MATCH(H$2,Kraftvärmeprod!$B$1:$AG$1,0),FALSE)/1,0)-IFERROR(VLOOKUP($B64,'Slutlig allokering kvv'!$B$2:$AC$462,MATCH(H$3,'Slutlig allokering kvv'!$B$1:$AJ$1,0),FALSE)/1,0)</f>
        <v>0</v>
      </c>
      <c r="I64">
        <f>IFERROR(VLOOKUP($B64,Kraftvärmeprod!$B$1:$AH$479,MATCH(I$2,Kraftvärmeprod!$B$1:$AG$1,0),FALSE)/1,0)-IFERROR(VLOOKUP($B64,'Slutlig allokering kvv'!$B$2:$AC$462,MATCH(I$3,'Slutlig allokering kvv'!$B$1:$AJ$1,0),FALSE)/1,0)</f>
        <v>0</v>
      </c>
      <c r="J64">
        <f>IFERROR(VLOOKUP($B64,Kraftvärmeprod!$B$1:$AH$479,MATCH(J$2,Kraftvärmeprod!$B$1:$AG$1,0),FALSE)/1,0)-IFERROR(VLOOKUP($B64,'Slutlig allokering kvv'!$B$2:$AC$462,MATCH(J$3,'Slutlig allokering kvv'!$B$1:$AJ$1,0),FALSE)/1,0)</f>
        <v>0</v>
      </c>
      <c r="K64">
        <f>IFERROR(VLOOKUP($B64,Kraftvärmeprod!$B$1:$AH$479,MATCH(K$2,Kraftvärmeprod!$B$1:$AG$1,0),FALSE)/1,0)-IFERROR(VLOOKUP($B64,'Slutlig allokering kvv'!$B$2:$AC$462,MATCH(K$3,'Slutlig allokering kvv'!$B$1:$AJ$1,0),FALSE)/1,0)</f>
        <v>0</v>
      </c>
      <c r="L64">
        <f>IFERROR(VLOOKUP($B64,Kraftvärmeprod!$B$1:$AH$479,MATCH(L$2,Kraftvärmeprod!$B$1:$AG$1,0),FALSE)/1,0)-IFERROR(VLOOKUP($B64,'Slutlig allokering kvv'!$B$2:$AC$462,MATCH(L$3,'Slutlig allokering kvv'!$B$1:$AJ$1,0),FALSE)/1,0)</f>
        <v>0</v>
      </c>
      <c r="M64">
        <f>IFERROR(VLOOKUP($B64,Kraftvärmeprod!$B$1:$AH$479,MATCH(M$2,Kraftvärmeprod!$B$1:$AG$1,0),FALSE)/1,0)-IFERROR(VLOOKUP($B64,'Slutlig allokering kvv'!$B$2:$AC$462,MATCH(M$3,'Slutlig allokering kvv'!$B$1:$AJ$1,0),FALSE)/1,0)</f>
        <v>0</v>
      </c>
      <c r="N64">
        <f>IFERROR(VLOOKUP($B64,Kraftvärmeprod!$B$1:$AH$479,MATCH(N$2,Kraftvärmeprod!$B$1:$AG$1,0),FALSE)/1,0)-IFERROR(VLOOKUP($B64,'Slutlig allokering kvv'!$B$2:$AC$462,MATCH(N$3,'Slutlig allokering kvv'!$B$1:$AJ$1,0),FALSE)/1,0)</f>
        <v>0</v>
      </c>
      <c r="O64">
        <f>IFERROR(VLOOKUP($B64,Kraftvärmeprod!$B$1:$AH$479,MATCH(O$2,Kraftvärmeprod!$B$1:$AG$1,0),FALSE)/1,0)-IFERROR(VLOOKUP($B64,'Slutlig allokering kvv'!$B$2:$AC$462,MATCH(O$3,'Slutlig allokering kvv'!$B$1:$AJ$1,0),FALSE)/1,0)</f>
        <v>0</v>
      </c>
      <c r="P64">
        <f>IFERROR(VLOOKUP($B64,Kraftvärmeprod!$B$1:$AH$479,MATCH(P$2,Kraftvärmeprod!$B$1:$AG$1,0),FALSE)/1,0)-IFERROR(VLOOKUP($B64,'Slutlig allokering kvv'!$B$2:$AC$462,MATCH(P$3,'Slutlig allokering kvv'!$B$1:$AJ$1,0),FALSE)/1,0)</f>
        <v>0</v>
      </c>
      <c r="Q64">
        <f>IFERROR(VLOOKUP($B64,Kraftvärmeprod!$B$1:$AH$479,MATCH(Q$2,Kraftvärmeprod!$B$1:$AG$1,0),FALSE)/1,0)-IFERROR(VLOOKUP($B64,'Slutlig allokering kvv'!$B$2:$AC$462,MATCH(Q$3,'Slutlig allokering kvv'!$B$1:$AJ$1,0),FALSE)/1,0)</f>
        <v>0</v>
      </c>
      <c r="R64">
        <f>IFERROR(VLOOKUP($B64,Kraftvärmeprod!$B$1:$AH$479,MATCH(R$2,Kraftvärmeprod!$B$1:$AG$1,0),FALSE)/1,0)-IFERROR(VLOOKUP($B64,'Slutlig allokering kvv'!$B$2:$AC$462,MATCH(R$3,'Slutlig allokering kvv'!$B$1:$AJ$1,0),FALSE)/1,0)</f>
        <v>0</v>
      </c>
      <c r="S64">
        <f>IFERROR(VLOOKUP($B64,Kraftvärmeprod!$B$1:$AH$479,MATCH(S$2,Kraftvärmeprod!$B$1:$AG$1,0),FALSE)/1,0)-IFERROR(VLOOKUP($B64,'Slutlig allokering kvv'!$B$2:$AC$462,MATCH(S$3,'Slutlig allokering kvv'!$B$1:$AJ$1,0),FALSE)/1,0)</f>
        <v>0</v>
      </c>
      <c r="T64" s="6">
        <f>IFERROR(VLOOKUP($B64,Miljö!$B$1:$S$477,MATCH(T$2,Miljö!$B$1:$X$1,0),FALSE)/1,0)-IFERROR(VLOOKUP($B64,'Slutlig allokering kvv'!$B$2:$AC$462,MATCH(T$3,'Slutlig allokering kvv'!$B$1:$AJ$1,0),FALSE)/1,0)</f>
        <v>0</v>
      </c>
      <c r="U64">
        <f>IFERROR(VLOOKUP($B64,Kraftvärmeprod!$B$1:$AH$479,MATCH(U$2,Kraftvärmeprod!$B$1:$AG$1,0),FALSE)/1,0)-IFERROR(VLOOKUP($B64,'Slutlig allokering kvv'!$B$2:$AC$462,MATCH(U$3,'Slutlig allokering kvv'!$B$1:$AJ$1,0),FALSE)/1,0)</f>
        <v>0</v>
      </c>
      <c r="V64">
        <f>IFERROR(VLOOKUP($B64,Kraftvärmeprod!$B$1:$AH$479,MATCH(V$2,Kraftvärmeprod!$B$1:$AG$1,0),FALSE)/1,0)-IFERROR(VLOOKUP($B64,'Slutlig allokering kvv'!$B$2:$AC$462,MATCH(V$3,'Slutlig allokering kvv'!$B$1:$AJ$1,0),FALSE)/1,0)</f>
        <v>0</v>
      </c>
      <c r="W64">
        <f>IFERROR(VLOOKUP($B64,Kraftvärmeprod!$B$1:$AH$479,MATCH(W$2,Kraftvärmeprod!$B$1:$AG$1,0),FALSE)/1,0)-IFERROR(VLOOKUP($B64,'Slutlig allokering kvv'!$B$2:$AC$462,MATCH(W$3,'Slutlig allokering kvv'!$B$1:$AJ$1,0),FALSE)/1,0)</f>
        <v>0</v>
      </c>
      <c r="X64">
        <f>IFERROR(VLOOKUP($B64,Kraftvärmeprod!$B$1:$AH$479,MATCH(X$2,Kraftvärmeprod!$B$1:$AG$1,0),FALSE)/1,0)-IFERROR(VLOOKUP($B64,'Slutlig allokering kvv'!$B$2:$AC$462,MATCH(X$3,'Slutlig allokering kvv'!$B$1:$AJ$1,0),FALSE)/1,0)</f>
        <v>0</v>
      </c>
      <c r="Y64">
        <f>IFERROR(VLOOKUP($B64,Kraftvärmeprod!$B$1:$AH$479,MATCH(Y$2,Kraftvärmeprod!$B$1:$AG$1,0),FALSE)/1,0)-IFERROR(VLOOKUP($B64,'Slutlig allokering kvv'!$B$2:$AC$462,MATCH(Y$3,'Slutlig allokering kvv'!$B$1:$AJ$1,0),FALSE)/1,0)</f>
        <v>0</v>
      </c>
      <c r="Z64">
        <f>IFERROR(VLOOKUP($B64,Kraftvärmeprod!$B$1:$AH$479,MATCH(Z$2,Kraftvärmeprod!$B$1:$AG$1,0),FALSE)/1,0)-IFERROR(VLOOKUP($B64,'Slutlig allokering kvv'!$B$2:$AC$462,MATCH(Z$3,'Slutlig allokering kvv'!$B$1:$AJ$1,0),FALSE)/1,0)</f>
        <v>0</v>
      </c>
      <c r="AA64">
        <f>IFERROR(VLOOKUP($B64,Kraftvärmeprod!$B$1:$AH$479,MATCH(AA$2,Kraftvärmeprod!$B$1:$AG$1,0),FALSE)/1,0)-IFERROR(VLOOKUP($B64,'Slutlig allokering kvv'!$B$2:$AC$462,MATCH(AA$3,'Slutlig allokering kvv'!$B$1:$AJ$1,0),FALSE)/1,0)</f>
        <v>0</v>
      </c>
      <c r="AE64">
        <f t="shared" si="0"/>
        <v>0</v>
      </c>
      <c r="AG64">
        <f>IFERROR(VLOOKUP(B64,'Slutlig allokering kvv'!$B$2:$AJ$462,MATCH("Summa slutlig allokerad tillförd energi (utan hjälpel och rökgaskondensering):",'Slutlig allokering kvv'!$B$1:$AK$1,0),FALSE)/1,"")</f>
        <v>0</v>
      </c>
      <c r="AI64" s="137" t="str">
        <f>IFERROR(1-VLOOKUP(B64,'Slutlig allokering kvv'!$B$2:$AJ$462,MATCH("Andel av bränsle i kvv som allokerats till värme, exklusive rökgaskondensering och hjälpel",'Slutlig allokering kvv'!$B$1:$AK$1,0),FALSE),"")</f>
        <v/>
      </c>
      <c r="AK64" s="137" t="str">
        <f t="shared" si="1"/>
        <v/>
      </c>
    </row>
    <row r="65" spans="1:37" x14ac:dyDescent="0.25">
      <c r="A65" s="2" t="s">
        <v>101</v>
      </c>
      <c r="B65" s="2" t="s">
        <v>114</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 kvv'!$B$2:$AC$462,MATCH(E$3,'Slutlig allokering kvv'!$B$1:$AJ$1,0),FALSE)/1,0)</f>
        <v>0</v>
      </c>
      <c r="F65">
        <f>IFERROR(VLOOKUP($B65,Kraftvärmeprod!$B$1:$AH$479,MATCH(F$2,Kraftvärmeprod!$B$1:$AG$1,0),FALSE)/1,0)-IFERROR(VLOOKUP($B65,'Slutlig allokering kvv'!$B$2:$AC$462,MATCH(F$3,'Slutlig allokering kvv'!$B$1:$AJ$1,0),FALSE)/1,0)</f>
        <v>0</v>
      </c>
      <c r="G65">
        <f>IFERROR(VLOOKUP($B65,Kraftvärmeprod!$B$1:$AH$479,MATCH(G$2,Kraftvärmeprod!$B$1:$AG$1,0),FALSE)/1,0)-IFERROR(VLOOKUP($B65,'Slutlig allokering kvv'!$B$2:$AC$462,MATCH(G$3,'Slutlig allokering kvv'!$B$1:$AJ$1,0),FALSE)/1,0)</f>
        <v>0</v>
      </c>
      <c r="H65">
        <f>IFERROR(VLOOKUP($B65,Kraftvärmeprod!$B$1:$AH$479,MATCH(H$2,Kraftvärmeprod!$B$1:$AG$1,0),FALSE)/1,0)-IFERROR(VLOOKUP($B65,'Slutlig allokering kvv'!$B$2:$AC$462,MATCH(H$3,'Slutlig allokering kvv'!$B$1:$AJ$1,0),FALSE)/1,0)</f>
        <v>0</v>
      </c>
      <c r="I65">
        <f>IFERROR(VLOOKUP($B65,Kraftvärmeprod!$B$1:$AH$479,MATCH(I$2,Kraftvärmeprod!$B$1:$AG$1,0),FALSE)/1,0)-IFERROR(VLOOKUP($B65,'Slutlig allokering kvv'!$B$2:$AC$462,MATCH(I$3,'Slutlig allokering kvv'!$B$1:$AJ$1,0),FALSE)/1,0)</f>
        <v>0</v>
      </c>
      <c r="J65">
        <f>IFERROR(VLOOKUP($B65,Kraftvärmeprod!$B$1:$AH$479,MATCH(J$2,Kraftvärmeprod!$B$1:$AG$1,0),FALSE)/1,0)-IFERROR(VLOOKUP($B65,'Slutlig allokering kvv'!$B$2:$AC$462,MATCH(J$3,'Slutlig allokering kvv'!$B$1:$AJ$1,0),FALSE)/1,0)</f>
        <v>0</v>
      </c>
      <c r="K65">
        <f>IFERROR(VLOOKUP($B65,Kraftvärmeprod!$B$1:$AH$479,MATCH(K$2,Kraftvärmeprod!$B$1:$AG$1,0),FALSE)/1,0)-IFERROR(VLOOKUP($B65,'Slutlig allokering kvv'!$B$2:$AC$462,MATCH(K$3,'Slutlig allokering kvv'!$B$1:$AJ$1,0),FALSE)/1,0)</f>
        <v>0</v>
      </c>
      <c r="L65">
        <f>IFERROR(VLOOKUP($B65,Kraftvärmeprod!$B$1:$AH$479,MATCH(L$2,Kraftvärmeprod!$B$1:$AG$1,0),FALSE)/1,0)-IFERROR(VLOOKUP($B65,'Slutlig allokering kvv'!$B$2:$AC$462,MATCH(L$3,'Slutlig allokering kvv'!$B$1:$AJ$1,0),FALSE)/1,0)</f>
        <v>0</v>
      </c>
      <c r="M65">
        <f>IFERROR(VLOOKUP($B65,Kraftvärmeprod!$B$1:$AH$479,MATCH(M$2,Kraftvärmeprod!$B$1:$AG$1,0),FALSE)/1,0)-IFERROR(VLOOKUP($B65,'Slutlig allokering kvv'!$B$2:$AC$462,MATCH(M$3,'Slutlig allokering kvv'!$B$1:$AJ$1,0),FALSE)/1,0)</f>
        <v>0</v>
      </c>
      <c r="N65">
        <f>IFERROR(VLOOKUP($B65,Kraftvärmeprod!$B$1:$AH$479,MATCH(N$2,Kraftvärmeprod!$B$1:$AG$1,0),FALSE)/1,0)-IFERROR(VLOOKUP($B65,'Slutlig allokering kvv'!$B$2:$AC$462,MATCH(N$3,'Slutlig allokering kvv'!$B$1:$AJ$1,0),FALSE)/1,0)</f>
        <v>0</v>
      </c>
      <c r="O65">
        <f>IFERROR(VLOOKUP($B65,Kraftvärmeprod!$B$1:$AH$479,MATCH(O$2,Kraftvärmeprod!$B$1:$AG$1,0),FALSE)/1,0)-IFERROR(VLOOKUP($B65,'Slutlig allokering kvv'!$B$2:$AC$462,MATCH(O$3,'Slutlig allokering kvv'!$B$1:$AJ$1,0),FALSE)/1,0)</f>
        <v>0</v>
      </c>
      <c r="P65">
        <f>IFERROR(VLOOKUP($B65,Kraftvärmeprod!$B$1:$AH$479,MATCH(P$2,Kraftvärmeprod!$B$1:$AG$1,0),FALSE)/1,0)-IFERROR(VLOOKUP($B65,'Slutlig allokering kvv'!$B$2:$AC$462,MATCH(P$3,'Slutlig allokering kvv'!$B$1:$AJ$1,0),FALSE)/1,0)</f>
        <v>0</v>
      </c>
      <c r="Q65">
        <f>IFERROR(VLOOKUP($B65,Kraftvärmeprod!$B$1:$AH$479,MATCH(Q$2,Kraftvärmeprod!$B$1:$AG$1,0),FALSE)/1,0)-IFERROR(VLOOKUP($B65,'Slutlig allokering kvv'!$B$2:$AC$462,MATCH(Q$3,'Slutlig allokering kvv'!$B$1:$AJ$1,0),FALSE)/1,0)</f>
        <v>0</v>
      </c>
      <c r="R65">
        <f>IFERROR(VLOOKUP($B65,Kraftvärmeprod!$B$1:$AH$479,MATCH(R$2,Kraftvärmeprod!$B$1:$AG$1,0),FALSE)/1,0)-IFERROR(VLOOKUP($B65,'Slutlig allokering kvv'!$B$2:$AC$462,MATCH(R$3,'Slutlig allokering kvv'!$B$1:$AJ$1,0),FALSE)/1,0)</f>
        <v>0</v>
      </c>
      <c r="S65">
        <f>IFERROR(VLOOKUP($B65,Kraftvärmeprod!$B$1:$AH$479,MATCH(S$2,Kraftvärmeprod!$B$1:$AG$1,0),FALSE)/1,0)-IFERROR(VLOOKUP($B65,'Slutlig allokering kvv'!$B$2:$AC$462,MATCH(S$3,'Slutlig allokering kvv'!$B$1:$AJ$1,0),FALSE)/1,0)</f>
        <v>0</v>
      </c>
      <c r="T65" s="6">
        <f>IFERROR(VLOOKUP($B65,Miljö!$B$1:$S$477,MATCH(T$2,Miljö!$B$1:$X$1,0),FALSE)/1,0)-IFERROR(VLOOKUP($B65,'Slutlig allokering kvv'!$B$2:$AC$462,MATCH(T$3,'Slutlig allokering kvv'!$B$1:$AJ$1,0),FALSE)/1,0)</f>
        <v>0</v>
      </c>
      <c r="U65">
        <f>IFERROR(VLOOKUP($B65,Kraftvärmeprod!$B$1:$AH$479,MATCH(U$2,Kraftvärmeprod!$B$1:$AG$1,0),FALSE)/1,0)-IFERROR(VLOOKUP($B65,'Slutlig allokering kvv'!$B$2:$AC$462,MATCH(U$3,'Slutlig allokering kvv'!$B$1:$AJ$1,0),FALSE)/1,0)</f>
        <v>0</v>
      </c>
      <c r="V65">
        <f>IFERROR(VLOOKUP($B65,Kraftvärmeprod!$B$1:$AH$479,MATCH(V$2,Kraftvärmeprod!$B$1:$AG$1,0),FALSE)/1,0)-IFERROR(VLOOKUP($B65,'Slutlig allokering kvv'!$B$2:$AC$462,MATCH(V$3,'Slutlig allokering kvv'!$B$1:$AJ$1,0),FALSE)/1,0)</f>
        <v>0</v>
      </c>
      <c r="W65">
        <f>IFERROR(VLOOKUP($B65,Kraftvärmeprod!$B$1:$AH$479,MATCH(W$2,Kraftvärmeprod!$B$1:$AG$1,0),FALSE)/1,0)-IFERROR(VLOOKUP($B65,'Slutlig allokering kvv'!$B$2:$AC$462,MATCH(W$3,'Slutlig allokering kvv'!$B$1:$AJ$1,0),FALSE)/1,0)</f>
        <v>0</v>
      </c>
      <c r="X65">
        <f>IFERROR(VLOOKUP($B65,Kraftvärmeprod!$B$1:$AH$479,MATCH(X$2,Kraftvärmeprod!$B$1:$AG$1,0),FALSE)/1,0)-IFERROR(VLOOKUP($B65,'Slutlig allokering kvv'!$B$2:$AC$462,MATCH(X$3,'Slutlig allokering kvv'!$B$1:$AJ$1,0),FALSE)/1,0)</f>
        <v>0</v>
      </c>
      <c r="Y65">
        <f>IFERROR(VLOOKUP($B65,Kraftvärmeprod!$B$1:$AH$479,MATCH(Y$2,Kraftvärmeprod!$B$1:$AG$1,0),FALSE)/1,0)-IFERROR(VLOOKUP($B65,'Slutlig allokering kvv'!$B$2:$AC$462,MATCH(Y$3,'Slutlig allokering kvv'!$B$1:$AJ$1,0),FALSE)/1,0)</f>
        <v>0</v>
      </c>
      <c r="Z65">
        <f>IFERROR(VLOOKUP($B65,Kraftvärmeprod!$B$1:$AH$479,MATCH(Z$2,Kraftvärmeprod!$B$1:$AG$1,0),FALSE)/1,0)-IFERROR(VLOOKUP($B65,'Slutlig allokering kvv'!$B$2:$AC$462,MATCH(Z$3,'Slutlig allokering kvv'!$B$1:$AJ$1,0),FALSE)/1,0)</f>
        <v>0</v>
      </c>
      <c r="AA65">
        <f>IFERROR(VLOOKUP($B65,Kraftvärmeprod!$B$1:$AH$479,MATCH(AA$2,Kraftvärmeprod!$B$1:$AG$1,0),FALSE)/1,0)-IFERROR(VLOOKUP($B65,'Slutlig allokering kvv'!$B$2:$AC$462,MATCH(AA$3,'Slutlig allokering kvv'!$B$1:$AJ$1,0),FALSE)/1,0)</f>
        <v>0</v>
      </c>
      <c r="AE65">
        <f t="shared" si="0"/>
        <v>0</v>
      </c>
      <c r="AG65">
        <f>IFERROR(VLOOKUP(B65,'Slutlig allokering kvv'!$B$2:$AJ$462,MATCH("Summa slutlig allokerad tillförd energi (utan hjälpel och rökgaskondensering):",'Slutlig allokering kvv'!$B$1:$AK$1,0),FALSE)/1,"")</f>
        <v>0</v>
      </c>
      <c r="AI65" s="137" t="str">
        <f>IFERROR(1-VLOOKUP(B65,'Slutlig allokering kvv'!$B$2:$AJ$462,MATCH("Andel av bränsle i kvv som allokerats till värme, exklusive rökgaskondensering och hjälpel",'Slutlig allokering kvv'!$B$1:$AK$1,0),FALSE),"")</f>
        <v/>
      </c>
      <c r="AK65" s="137" t="str">
        <f t="shared" si="1"/>
        <v/>
      </c>
    </row>
    <row r="66" spans="1:37" x14ac:dyDescent="0.25">
      <c r="A66" s="2" t="s">
        <v>101</v>
      </c>
      <c r="B66" s="2" t="s">
        <v>115</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 kvv'!$B$2:$AC$462,MATCH(E$3,'Slutlig allokering kvv'!$B$1:$AJ$1,0),FALSE)/1,0)</f>
        <v>0</v>
      </c>
      <c r="F66">
        <f>IFERROR(VLOOKUP($B66,Kraftvärmeprod!$B$1:$AH$479,MATCH(F$2,Kraftvärmeprod!$B$1:$AG$1,0),FALSE)/1,0)-IFERROR(VLOOKUP($B66,'Slutlig allokering kvv'!$B$2:$AC$462,MATCH(F$3,'Slutlig allokering kvv'!$B$1:$AJ$1,0),FALSE)/1,0)</f>
        <v>0</v>
      </c>
      <c r="G66">
        <f>IFERROR(VLOOKUP($B66,Kraftvärmeprod!$B$1:$AH$479,MATCH(G$2,Kraftvärmeprod!$B$1:$AG$1,0),FALSE)/1,0)-IFERROR(VLOOKUP($B66,'Slutlig allokering kvv'!$B$2:$AC$462,MATCH(G$3,'Slutlig allokering kvv'!$B$1:$AJ$1,0),FALSE)/1,0)</f>
        <v>0</v>
      </c>
      <c r="H66">
        <f>IFERROR(VLOOKUP($B66,Kraftvärmeprod!$B$1:$AH$479,MATCH(H$2,Kraftvärmeprod!$B$1:$AG$1,0),FALSE)/1,0)-IFERROR(VLOOKUP($B66,'Slutlig allokering kvv'!$B$2:$AC$462,MATCH(H$3,'Slutlig allokering kvv'!$B$1:$AJ$1,0),FALSE)/1,0)</f>
        <v>0</v>
      </c>
      <c r="I66">
        <f>IFERROR(VLOOKUP($B66,Kraftvärmeprod!$B$1:$AH$479,MATCH(I$2,Kraftvärmeprod!$B$1:$AG$1,0),FALSE)/1,0)-IFERROR(VLOOKUP($B66,'Slutlig allokering kvv'!$B$2:$AC$462,MATCH(I$3,'Slutlig allokering kvv'!$B$1:$AJ$1,0),FALSE)/1,0)</f>
        <v>0</v>
      </c>
      <c r="J66">
        <f>IFERROR(VLOOKUP($B66,Kraftvärmeprod!$B$1:$AH$479,MATCH(J$2,Kraftvärmeprod!$B$1:$AG$1,0),FALSE)/1,0)-IFERROR(VLOOKUP($B66,'Slutlig allokering kvv'!$B$2:$AC$462,MATCH(J$3,'Slutlig allokering kvv'!$B$1:$AJ$1,0),FALSE)/1,0)</f>
        <v>0</v>
      </c>
      <c r="K66">
        <f>IFERROR(VLOOKUP($B66,Kraftvärmeprod!$B$1:$AH$479,MATCH(K$2,Kraftvärmeprod!$B$1:$AG$1,0),FALSE)/1,0)-IFERROR(VLOOKUP($B66,'Slutlig allokering kvv'!$B$2:$AC$462,MATCH(K$3,'Slutlig allokering kvv'!$B$1:$AJ$1,0),FALSE)/1,0)</f>
        <v>0</v>
      </c>
      <c r="L66">
        <f>IFERROR(VLOOKUP($B66,Kraftvärmeprod!$B$1:$AH$479,MATCH(L$2,Kraftvärmeprod!$B$1:$AG$1,0),FALSE)/1,0)-IFERROR(VLOOKUP($B66,'Slutlig allokering kvv'!$B$2:$AC$462,MATCH(L$3,'Slutlig allokering kvv'!$B$1:$AJ$1,0),FALSE)/1,0)</f>
        <v>0</v>
      </c>
      <c r="M66">
        <f>IFERROR(VLOOKUP($B66,Kraftvärmeprod!$B$1:$AH$479,MATCH(M$2,Kraftvärmeprod!$B$1:$AG$1,0),FALSE)/1,0)-IFERROR(VLOOKUP($B66,'Slutlig allokering kvv'!$B$2:$AC$462,MATCH(M$3,'Slutlig allokering kvv'!$B$1:$AJ$1,0),FALSE)/1,0)</f>
        <v>0</v>
      </c>
      <c r="N66">
        <f>IFERROR(VLOOKUP($B66,Kraftvärmeprod!$B$1:$AH$479,MATCH(N$2,Kraftvärmeprod!$B$1:$AG$1,0),FALSE)/1,0)-IFERROR(VLOOKUP($B66,'Slutlig allokering kvv'!$B$2:$AC$462,MATCH(N$3,'Slutlig allokering kvv'!$B$1:$AJ$1,0),FALSE)/1,0)</f>
        <v>0</v>
      </c>
      <c r="O66">
        <f>IFERROR(VLOOKUP($B66,Kraftvärmeprod!$B$1:$AH$479,MATCH(O$2,Kraftvärmeprod!$B$1:$AG$1,0),FALSE)/1,0)-IFERROR(VLOOKUP($B66,'Slutlig allokering kvv'!$B$2:$AC$462,MATCH(O$3,'Slutlig allokering kvv'!$B$1:$AJ$1,0),FALSE)/1,0)</f>
        <v>0</v>
      </c>
      <c r="P66">
        <f>IFERROR(VLOOKUP($B66,Kraftvärmeprod!$B$1:$AH$479,MATCH(P$2,Kraftvärmeprod!$B$1:$AG$1,0),FALSE)/1,0)-IFERROR(VLOOKUP($B66,'Slutlig allokering kvv'!$B$2:$AC$462,MATCH(P$3,'Slutlig allokering kvv'!$B$1:$AJ$1,0),FALSE)/1,0)</f>
        <v>0</v>
      </c>
      <c r="Q66">
        <f>IFERROR(VLOOKUP($B66,Kraftvärmeprod!$B$1:$AH$479,MATCH(Q$2,Kraftvärmeprod!$B$1:$AG$1,0),FALSE)/1,0)-IFERROR(VLOOKUP($B66,'Slutlig allokering kvv'!$B$2:$AC$462,MATCH(Q$3,'Slutlig allokering kvv'!$B$1:$AJ$1,0),FALSE)/1,0)</f>
        <v>0</v>
      </c>
      <c r="R66">
        <f>IFERROR(VLOOKUP($B66,Kraftvärmeprod!$B$1:$AH$479,MATCH(R$2,Kraftvärmeprod!$B$1:$AG$1,0),FALSE)/1,0)-IFERROR(VLOOKUP($B66,'Slutlig allokering kvv'!$B$2:$AC$462,MATCH(R$3,'Slutlig allokering kvv'!$B$1:$AJ$1,0),FALSE)/1,0)</f>
        <v>0</v>
      </c>
      <c r="S66">
        <f>IFERROR(VLOOKUP($B66,Kraftvärmeprod!$B$1:$AH$479,MATCH(S$2,Kraftvärmeprod!$B$1:$AG$1,0),FALSE)/1,0)-IFERROR(VLOOKUP($B66,'Slutlig allokering kvv'!$B$2:$AC$462,MATCH(S$3,'Slutlig allokering kvv'!$B$1:$AJ$1,0),FALSE)/1,0)</f>
        <v>0</v>
      </c>
      <c r="T66" s="6">
        <f>IFERROR(VLOOKUP($B66,Miljö!$B$1:$S$477,MATCH(T$2,Miljö!$B$1:$X$1,0),FALSE)/1,0)-IFERROR(VLOOKUP($B66,'Slutlig allokering kvv'!$B$2:$AC$462,MATCH(T$3,'Slutlig allokering kvv'!$B$1:$AJ$1,0),FALSE)/1,0)</f>
        <v>0</v>
      </c>
      <c r="U66">
        <f>IFERROR(VLOOKUP($B66,Kraftvärmeprod!$B$1:$AH$479,MATCH(U$2,Kraftvärmeprod!$B$1:$AG$1,0),FALSE)/1,0)-IFERROR(VLOOKUP($B66,'Slutlig allokering kvv'!$B$2:$AC$462,MATCH(U$3,'Slutlig allokering kvv'!$B$1:$AJ$1,0),FALSE)/1,0)</f>
        <v>0</v>
      </c>
      <c r="V66">
        <f>IFERROR(VLOOKUP($B66,Kraftvärmeprod!$B$1:$AH$479,MATCH(V$2,Kraftvärmeprod!$B$1:$AG$1,0),FALSE)/1,0)-IFERROR(VLOOKUP($B66,'Slutlig allokering kvv'!$B$2:$AC$462,MATCH(V$3,'Slutlig allokering kvv'!$B$1:$AJ$1,0),FALSE)/1,0)</f>
        <v>0</v>
      </c>
      <c r="W66">
        <f>IFERROR(VLOOKUP($B66,Kraftvärmeprod!$B$1:$AH$479,MATCH(W$2,Kraftvärmeprod!$B$1:$AG$1,0),FALSE)/1,0)-IFERROR(VLOOKUP($B66,'Slutlig allokering kvv'!$B$2:$AC$462,MATCH(W$3,'Slutlig allokering kvv'!$B$1:$AJ$1,0),FALSE)/1,0)</f>
        <v>0</v>
      </c>
      <c r="X66">
        <f>IFERROR(VLOOKUP($B66,Kraftvärmeprod!$B$1:$AH$479,MATCH(X$2,Kraftvärmeprod!$B$1:$AG$1,0),FALSE)/1,0)-IFERROR(VLOOKUP($B66,'Slutlig allokering kvv'!$B$2:$AC$462,MATCH(X$3,'Slutlig allokering kvv'!$B$1:$AJ$1,0),FALSE)/1,0)</f>
        <v>0</v>
      </c>
      <c r="Y66">
        <f>IFERROR(VLOOKUP($B66,Kraftvärmeprod!$B$1:$AH$479,MATCH(Y$2,Kraftvärmeprod!$B$1:$AG$1,0),FALSE)/1,0)-IFERROR(VLOOKUP($B66,'Slutlig allokering kvv'!$B$2:$AC$462,MATCH(Y$3,'Slutlig allokering kvv'!$B$1:$AJ$1,0),FALSE)/1,0)</f>
        <v>0</v>
      </c>
      <c r="Z66">
        <f>IFERROR(VLOOKUP($B66,Kraftvärmeprod!$B$1:$AH$479,MATCH(Z$2,Kraftvärmeprod!$B$1:$AG$1,0),FALSE)/1,0)-IFERROR(VLOOKUP($B66,'Slutlig allokering kvv'!$B$2:$AC$462,MATCH(Z$3,'Slutlig allokering kvv'!$B$1:$AJ$1,0),FALSE)/1,0)</f>
        <v>0</v>
      </c>
      <c r="AA66">
        <f>IFERROR(VLOOKUP($B66,Kraftvärmeprod!$B$1:$AH$479,MATCH(AA$2,Kraftvärmeprod!$B$1:$AG$1,0),FALSE)/1,0)-IFERROR(VLOOKUP($B66,'Slutlig allokering kvv'!$B$2:$AC$462,MATCH(AA$3,'Slutlig allokering kvv'!$B$1:$AJ$1,0),FALSE)/1,0)</f>
        <v>0</v>
      </c>
      <c r="AE66">
        <f t="shared" si="0"/>
        <v>0</v>
      </c>
      <c r="AG66">
        <f>IFERROR(VLOOKUP(B66,'Slutlig allokering kvv'!$B$2:$AJ$462,MATCH("Summa slutlig allokerad tillförd energi (utan hjälpel och rökgaskondensering):",'Slutlig allokering kvv'!$B$1:$AK$1,0),FALSE)/1,"")</f>
        <v>0</v>
      </c>
      <c r="AI66" s="137" t="str">
        <f>IFERROR(1-VLOOKUP(B66,'Slutlig allokering kvv'!$B$2:$AJ$462,MATCH("Andel av bränsle i kvv som allokerats till värme, exklusive rökgaskondensering och hjälpel",'Slutlig allokering kvv'!$B$1:$AK$1,0),FALSE),"")</f>
        <v/>
      </c>
      <c r="AK66" s="137" t="str">
        <f t="shared" si="1"/>
        <v/>
      </c>
    </row>
    <row r="67" spans="1:37" x14ac:dyDescent="0.25">
      <c r="A67" s="2" t="s">
        <v>101</v>
      </c>
      <c r="B67" s="2" t="s">
        <v>116</v>
      </c>
      <c r="C67" t="str">
        <f>IFERROR(VLOOKUP($B67,Kraftvärmeprod!$B$1:$AH$479,MATCH(C$3,Kraftvärmeprod!$B$1:$AG$1,0),FALSE)/1,"")</f>
        <v/>
      </c>
      <c r="D67" t="str">
        <f>IFERROR(VLOOKUP($B67,Kraftvärmeprod!$B$1:$AH$479,MATCH(D$3,Kraftvärmeprod!$B$1:$AG$1,0),FALSE)/1,"")</f>
        <v/>
      </c>
      <c r="E67">
        <f>IFERROR(VLOOKUP($B67,Kraftvärmeprod!$B$1:$AH$479,MATCH(E$2,Kraftvärmeprod!$B$1:$AG$1,0),FALSE)/1,0)-IFERROR(VLOOKUP($B67,'Slutlig allokering kvv'!$B$2:$AC$462,MATCH(E$3,'Slutlig allokering kvv'!$B$1:$AJ$1,0),FALSE)/1,0)</f>
        <v>0</v>
      </c>
      <c r="F67">
        <f>IFERROR(VLOOKUP($B67,Kraftvärmeprod!$B$1:$AH$479,MATCH(F$2,Kraftvärmeprod!$B$1:$AG$1,0),FALSE)/1,0)-IFERROR(VLOOKUP($B67,'Slutlig allokering kvv'!$B$2:$AC$462,MATCH(F$3,'Slutlig allokering kvv'!$B$1:$AJ$1,0),FALSE)/1,0)</f>
        <v>0</v>
      </c>
      <c r="G67">
        <f>IFERROR(VLOOKUP($B67,Kraftvärmeprod!$B$1:$AH$479,MATCH(G$2,Kraftvärmeprod!$B$1:$AG$1,0),FALSE)/1,0)-IFERROR(VLOOKUP($B67,'Slutlig allokering kvv'!$B$2:$AC$462,MATCH(G$3,'Slutlig allokering kvv'!$B$1:$AJ$1,0),FALSE)/1,0)</f>
        <v>0</v>
      </c>
      <c r="H67">
        <f>IFERROR(VLOOKUP($B67,Kraftvärmeprod!$B$1:$AH$479,MATCH(H$2,Kraftvärmeprod!$B$1:$AG$1,0),FALSE)/1,0)-IFERROR(VLOOKUP($B67,'Slutlig allokering kvv'!$B$2:$AC$462,MATCH(H$3,'Slutlig allokering kvv'!$B$1:$AJ$1,0),FALSE)/1,0)</f>
        <v>0</v>
      </c>
      <c r="I67">
        <f>IFERROR(VLOOKUP($B67,Kraftvärmeprod!$B$1:$AH$479,MATCH(I$2,Kraftvärmeprod!$B$1:$AG$1,0),FALSE)/1,0)-IFERROR(VLOOKUP($B67,'Slutlig allokering kvv'!$B$2:$AC$462,MATCH(I$3,'Slutlig allokering kvv'!$B$1:$AJ$1,0),FALSE)/1,0)</f>
        <v>0</v>
      </c>
      <c r="J67">
        <f>IFERROR(VLOOKUP($B67,Kraftvärmeprod!$B$1:$AH$479,MATCH(J$2,Kraftvärmeprod!$B$1:$AG$1,0),FALSE)/1,0)-IFERROR(VLOOKUP($B67,'Slutlig allokering kvv'!$B$2:$AC$462,MATCH(J$3,'Slutlig allokering kvv'!$B$1:$AJ$1,0),FALSE)/1,0)</f>
        <v>0</v>
      </c>
      <c r="K67">
        <f>IFERROR(VLOOKUP($B67,Kraftvärmeprod!$B$1:$AH$479,MATCH(K$2,Kraftvärmeprod!$B$1:$AG$1,0),FALSE)/1,0)-IFERROR(VLOOKUP($B67,'Slutlig allokering kvv'!$B$2:$AC$462,MATCH(K$3,'Slutlig allokering kvv'!$B$1:$AJ$1,0),FALSE)/1,0)</f>
        <v>0</v>
      </c>
      <c r="L67">
        <f>IFERROR(VLOOKUP($B67,Kraftvärmeprod!$B$1:$AH$479,MATCH(L$2,Kraftvärmeprod!$B$1:$AG$1,0),FALSE)/1,0)-IFERROR(VLOOKUP($B67,'Slutlig allokering kvv'!$B$2:$AC$462,MATCH(L$3,'Slutlig allokering kvv'!$B$1:$AJ$1,0),FALSE)/1,0)</f>
        <v>0</v>
      </c>
      <c r="M67">
        <f>IFERROR(VLOOKUP($B67,Kraftvärmeprod!$B$1:$AH$479,MATCH(M$2,Kraftvärmeprod!$B$1:$AG$1,0),FALSE)/1,0)-IFERROR(VLOOKUP($B67,'Slutlig allokering kvv'!$B$2:$AC$462,MATCH(M$3,'Slutlig allokering kvv'!$B$1:$AJ$1,0),FALSE)/1,0)</f>
        <v>0</v>
      </c>
      <c r="N67">
        <f>IFERROR(VLOOKUP($B67,Kraftvärmeprod!$B$1:$AH$479,MATCH(N$2,Kraftvärmeprod!$B$1:$AG$1,0),FALSE)/1,0)-IFERROR(VLOOKUP($B67,'Slutlig allokering kvv'!$B$2:$AC$462,MATCH(N$3,'Slutlig allokering kvv'!$B$1:$AJ$1,0),FALSE)/1,0)</f>
        <v>0</v>
      </c>
      <c r="O67">
        <f>IFERROR(VLOOKUP($B67,Kraftvärmeprod!$B$1:$AH$479,MATCH(O$2,Kraftvärmeprod!$B$1:$AG$1,0),FALSE)/1,0)-IFERROR(VLOOKUP($B67,'Slutlig allokering kvv'!$B$2:$AC$462,MATCH(O$3,'Slutlig allokering kvv'!$B$1:$AJ$1,0),FALSE)/1,0)</f>
        <v>0</v>
      </c>
      <c r="P67">
        <f>IFERROR(VLOOKUP($B67,Kraftvärmeprod!$B$1:$AH$479,MATCH(P$2,Kraftvärmeprod!$B$1:$AG$1,0),FALSE)/1,0)-IFERROR(VLOOKUP($B67,'Slutlig allokering kvv'!$B$2:$AC$462,MATCH(P$3,'Slutlig allokering kvv'!$B$1:$AJ$1,0),FALSE)/1,0)</f>
        <v>0</v>
      </c>
      <c r="Q67">
        <f>IFERROR(VLOOKUP($B67,Kraftvärmeprod!$B$1:$AH$479,MATCH(Q$2,Kraftvärmeprod!$B$1:$AG$1,0),FALSE)/1,0)-IFERROR(VLOOKUP($B67,'Slutlig allokering kvv'!$B$2:$AC$462,MATCH(Q$3,'Slutlig allokering kvv'!$B$1:$AJ$1,0),FALSE)/1,0)</f>
        <v>0</v>
      </c>
      <c r="R67">
        <f>IFERROR(VLOOKUP($B67,Kraftvärmeprod!$B$1:$AH$479,MATCH(R$2,Kraftvärmeprod!$B$1:$AG$1,0),FALSE)/1,0)-IFERROR(VLOOKUP($B67,'Slutlig allokering kvv'!$B$2:$AC$462,MATCH(R$3,'Slutlig allokering kvv'!$B$1:$AJ$1,0),FALSE)/1,0)</f>
        <v>0</v>
      </c>
      <c r="S67">
        <f>IFERROR(VLOOKUP($B67,Kraftvärmeprod!$B$1:$AH$479,MATCH(S$2,Kraftvärmeprod!$B$1:$AG$1,0),FALSE)/1,0)-IFERROR(VLOOKUP($B67,'Slutlig allokering kvv'!$B$2:$AC$462,MATCH(S$3,'Slutlig allokering kvv'!$B$1:$AJ$1,0),FALSE)/1,0)</f>
        <v>0</v>
      </c>
      <c r="T67" s="6">
        <f>IFERROR(VLOOKUP($B67,Miljö!$B$1:$S$477,MATCH(T$2,Miljö!$B$1:$X$1,0),FALSE)/1,0)-IFERROR(VLOOKUP($B67,'Slutlig allokering kvv'!$B$2:$AC$462,MATCH(T$3,'Slutlig allokering kvv'!$B$1:$AJ$1,0),FALSE)/1,0)</f>
        <v>0</v>
      </c>
      <c r="U67">
        <f>IFERROR(VLOOKUP($B67,Kraftvärmeprod!$B$1:$AH$479,MATCH(U$2,Kraftvärmeprod!$B$1:$AG$1,0),FALSE)/1,0)-IFERROR(VLOOKUP($B67,'Slutlig allokering kvv'!$B$2:$AC$462,MATCH(U$3,'Slutlig allokering kvv'!$B$1:$AJ$1,0),FALSE)/1,0)</f>
        <v>0</v>
      </c>
      <c r="V67">
        <f>IFERROR(VLOOKUP($B67,Kraftvärmeprod!$B$1:$AH$479,MATCH(V$2,Kraftvärmeprod!$B$1:$AG$1,0),FALSE)/1,0)-IFERROR(VLOOKUP($B67,'Slutlig allokering kvv'!$B$2:$AC$462,MATCH(V$3,'Slutlig allokering kvv'!$B$1:$AJ$1,0),FALSE)/1,0)</f>
        <v>0</v>
      </c>
      <c r="W67">
        <f>IFERROR(VLOOKUP($B67,Kraftvärmeprod!$B$1:$AH$479,MATCH(W$2,Kraftvärmeprod!$B$1:$AG$1,0),FALSE)/1,0)-IFERROR(VLOOKUP($B67,'Slutlig allokering kvv'!$B$2:$AC$462,MATCH(W$3,'Slutlig allokering kvv'!$B$1:$AJ$1,0),FALSE)/1,0)</f>
        <v>0</v>
      </c>
      <c r="X67">
        <f>IFERROR(VLOOKUP($B67,Kraftvärmeprod!$B$1:$AH$479,MATCH(X$2,Kraftvärmeprod!$B$1:$AG$1,0),FALSE)/1,0)-IFERROR(VLOOKUP($B67,'Slutlig allokering kvv'!$B$2:$AC$462,MATCH(X$3,'Slutlig allokering kvv'!$B$1:$AJ$1,0),FALSE)/1,0)</f>
        <v>0</v>
      </c>
      <c r="Y67">
        <f>IFERROR(VLOOKUP($B67,Kraftvärmeprod!$B$1:$AH$479,MATCH(Y$2,Kraftvärmeprod!$B$1:$AG$1,0),FALSE)/1,0)-IFERROR(VLOOKUP($B67,'Slutlig allokering kvv'!$B$2:$AC$462,MATCH(Y$3,'Slutlig allokering kvv'!$B$1:$AJ$1,0),FALSE)/1,0)</f>
        <v>0</v>
      </c>
      <c r="Z67">
        <f>IFERROR(VLOOKUP($B67,Kraftvärmeprod!$B$1:$AH$479,MATCH(Z$2,Kraftvärmeprod!$B$1:$AG$1,0),FALSE)/1,0)-IFERROR(VLOOKUP($B67,'Slutlig allokering kvv'!$B$2:$AC$462,MATCH(Z$3,'Slutlig allokering kvv'!$B$1:$AJ$1,0),FALSE)/1,0)</f>
        <v>0</v>
      </c>
      <c r="AA67">
        <f>IFERROR(VLOOKUP($B67,Kraftvärmeprod!$B$1:$AH$479,MATCH(AA$2,Kraftvärmeprod!$B$1:$AG$1,0),FALSE)/1,0)-IFERROR(VLOOKUP($B67,'Slutlig allokering kvv'!$B$2:$AC$462,MATCH(AA$3,'Slutlig allokering kvv'!$B$1:$AJ$1,0),FALSE)/1,0)</f>
        <v>0</v>
      </c>
      <c r="AE67">
        <f t="shared" si="0"/>
        <v>0</v>
      </c>
      <c r="AG67">
        <f>IFERROR(VLOOKUP(B67,'Slutlig allokering kvv'!$B$2:$AJ$462,MATCH("Summa slutlig allokerad tillförd energi (utan hjälpel och rökgaskondensering):",'Slutlig allokering kvv'!$B$1:$AK$1,0),FALSE)/1,"")</f>
        <v>0</v>
      </c>
      <c r="AI67" s="137" t="str">
        <f>IFERROR(1-VLOOKUP(B67,'Slutlig allokering kvv'!$B$2:$AJ$462,MATCH("Andel av bränsle i kvv som allokerats till värme, exklusive rökgaskondensering och hjälpel",'Slutlig allokering kvv'!$B$1:$AK$1,0),FALSE),"")</f>
        <v/>
      </c>
      <c r="AK67" s="137" t="str">
        <f t="shared" si="1"/>
        <v/>
      </c>
    </row>
    <row r="68" spans="1:37" x14ac:dyDescent="0.25">
      <c r="A68" s="2" t="s">
        <v>101</v>
      </c>
      <c r="B68" s="2" t="s">
        <v>117</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 kvv'!$B$2:$AC$462,MATCH(E$3,'Slutlig allokering kvv'!$B$1:$AJ$1,0),FALSE)/1,0)</f>
        <v>0</v>
      </c>
      <c r="F68">
        <f>IFERROR(VLOOKUP($B68,Kraftvärmeprod!$B$1:$AH$479,MATCH(F$2,Kraftvärmeprod!$B$1:$AG$1,0),FALSE)/1,0)-IFERROR(VLOOKUP($B68,'Slutlig allokering kvv'!$B$2:$AC$462,MATCH(F$3,'Slutlig allokering kvv'!$B$1:$AJ$1,0),FALSE)/1,0)</f>
        <v>0</v>
      </c>
      <c r="G68">
        <f>IFERROR(VLOOKUP($B68,Kraftvärmeprod!$B$1:$AH$479,MATCH(G$2,Kraftvärmeprod!$B$1:$AG$1,0),FALSE)/1,0)-IFERROR(VLOOKUP($B68,'Slutlig allokering kvv'!$B$2:$AC$462,MATCH(G$3,'Slutlig allokering kvv'!$B$1:$AJ$1,0),FALSE)/1,0)</f>
        <v>0</v>
      </c>
      <c r="H68">
        <f>IFERROR(VLOOKUP($B68,Kraftvärmeprod!$B$1:$AH$479,MATCH(H$2,Kraftvärmeprod!$B$1:$AG$1,0),FALSE)/1,0)-IFERROR(VLOOKUP($B68,'Slutlig allokering kvv'!$B$2:$AC$462,MATCH(H$3,'Slutlig allokering kvv'!$B$1:$AJ$1,0),FALSE)/1,0)</f>
        <v>0</v>
      </c>
      <c r="I68">
        <f>IFERROR(VLOOKUP($B68,Kraftvärmeprod!$B$1:$AH$479,MATCH(I$2,Kraftvärmeprod!$B$1:$AG$1,0),FALSE)/1,0)-IFERROR(VLOOKUP($B68,'Slutlig allokering kvv'!$B$2:$AC$462,MATCH(I$3,'Slutlig allokering kvv'!$B$1:$AJ$1,0),FALSE)/1,0)</f>
        <v>0</v>
      </c>
      <c r="J68">
        <f>IFERROR(VLOOKUP($B68,Kraftvärmeprod!$B$1:$AH$479,MATCH(J$2,Kraftvärmeprod!$B$1:$AG$1,0),FALSE)/1,0)-IFERROR(VLOOKUP($B68,'Slutlig allokering kvv'!$B$2:$AC$462,MATCH(J$3,'Slutlig allokering kvv'!$B$1:$AJ$1,0),FALSE)/1,0)</f>
        <v>0</v>
      </c>
      <c r="K68">
        <f>IFERROR(VLOOKUP($B68,Kraftvärmeprod!$B$1:$AH$479,MATCH(K$2,Kraftvärmeprod!$B$1:$AG$1,0),FALSE)/1,0)-IFERROR(VLOOKUP($B68,'Slutlig allokering kvv'!$B$2:$AC$462,MATCH(K$3,'Slutlig allokering kvv'!$B$1:$AJ$1,0),FALSE)/1,0)</f>
        <v>0</v>
      </c>
      <c r="L68">
        <f>IFERROR(VLOOKUP($B68,Kraftvärmeprod!$B$1:$AH$479,MATCH(L$2,Kraftvärmeprod!$B$1:$AG$1,0),FALSE)/1,0)-IFERROR(VLOOKUP($B68,'Slutlig allokering kvv'!$B$2:$AC$462,MATCH(L$3,'Slutlig allokering kvv'!$B$1:$AJ$1,0),FALSE)/1,0)</f>
        <v>0</v>
      </c>
      <c r="M68">
        <f>IFERROR(VLOOKUP($B68,Kraftvärmeprod!$B$1:$AH$479,MATCH(M$2,Kraftvärmeprod!$B$1:$AG$1,0),FALSE)/1,0)-IFERROR(VLOOKUP($B68,'Slutlig allokering kvv'!$B$2:$AC$462,MATCH(M$3,'Slutlig allokering kvv'!$B$1:$AJ$1,0),FALSE)/1,0)</f>
        <v>0</v>
      </c>
      <c r="N68">
        <f>IFERROR(VLOOKUP($B68,Kraftvärmeprod!$B$1:$AH$479,MATCH(N$2,Kraftvärmeprod!$B$1:$AG$1,0),FALSE)/1,0)-IFERROR(VLOOKUP($B68,'Slutlig allokering kvv'!$B$2:$AC$462,MATCH(N$3,'Slutlig allokering kvv'!$B$1:$AJ$1,0),FALSE)/1,0)</f>
        <v>0</v>
      </c>
      <c r="O68">
        <f>IFERROR(VLOOKUP($B68,Kraftvärmeprod!$B$1:$AH$479,MATCH(O$2,Kraftvärmeprod!$B$1:$AG$1,0),FALSE)/1,0)-IFERROR(VLOOKUP($B68,'Slutlig allokering kvv'!$B$2:$AC$462,MATCH(O$3,'Slutlig allokering kvv'!$B$1:$AJ$1,0),FALSE)/1,0)</f>
        <v>0</v>
      </c>
      <c r="P68">
        <f>IFERROR(VLOOKUP($B68,Kraftvärmeprod!$B$1:$AH$479,MATCH(P$2,Kraftvärmeprod!$B$1:$AG$1,0),FALSE)/1,0)-IFERROR(VLOOKUP($B68,'Slutlig allokering kvv'!$B$2:$AC$462,MATCH(P$3,'Slutlig allokering kvv'!$B$1:$AJ$1,0),FALSE)/1,0)</f>
        <v>0</v>
      </c>
      <c r="Q68">
        <f>IFERROR(VLOOKUP($B68,Kraftvärmeprod!$B$1:$AH$479,MATCH(Q$2,Kraftvärmeprod!$B$1:$AG$1,0),FALSE)/1,0)-IFERROR(VLOOKUP($B68,'Slutlig allokering kvv'!$B$2:$AC$462,MATCH(Q$3,'Slutlig allokering kvv'!$B$1:$AJ$1,0),FALSE)/1,0)</f>
        <v>0</v>
      </c>
      <c r="R68">
        <f>IFERROR(VLOOKUP($B68,Kraftvärmeprod!$B$1:$AH$479,MATCH(R$2,Kraftvärmeprod!$B$1:$AG$1,0),FALSE)/1,0)-IFERROR(VLOOKUP($B68,'Slutlig allokering kvv'!$B$2:$AC$462,MATCH(R$3,'Slutlig allokering kvv'!$B$1:$AJ$1,0),FALSE)/1,0)</f>
        <v>0</v>
      </c>
      <c r="S68">
        <f>IFERROR(VLOOKUP($B68,Kraftvärmeprod!$B$1:$AH$479,MATCH(S$2,Kraftvärmeprod!$B$1:$AG$1,0),FALSE)/1,0)-IFERROR(VLOOKUP($B68,'Slutlig allokering kvv'!$B$2:$AC$462,MATCH(S$3,'Slutlig allokering kvv'!$B$1:$AJ$1,0),FALSE)/1,0)</f>
        <v>0</v>
      </c>
      <c r="T68" s="6">
        <f>IFERROR(VLOOKUP($B68,Miljö!$B$1:$S$477,MATCH(T$2,Miljö!$B$1:$X$1,0),FALSE)/1,0)-IFERROR(VLOOKUP($B68,'Slutlig allokering kvv'!$B$2:$AC$462,MATCH(T$3,'Slutlig allokering kvv'!$B$1:$AJ$1,0),FALSE)/1,0)</f>
        <v>0</v>
      </c>
      <c r="U68">
        <f>IFERROR(VLOOKUP($B68,Kraftvärmeprod!$B$1:$AH$479,MATCH(U$2,Kraftvärmeprod!$B$1:$AG$1,0),FALSE)/1,0)-IFERROR(VLOOKUP($B68,'Slutlig allokering kvv'!$B$2:$AC$462,MATCH(U$3,'Slutlig allokering kvv'!$B$1:$AJ$1,0),FALSE)/1,0)</f>
        <v>0</v>
      </c>
      <c r="V68">
        <f>IFERROR(VLOOKUP($B68,Kraftvärmeprod!$B$1:$AH$479,MATCH(V$2,Kraftvärmeprod!$B$1:$AG$1,0),FALSE)/1,0)-IFERROR(VLOOKUP($B68,'Slutlig allokering kvv'!$B$2:$AC$462,MATCH(V$3,'Slutlig allokering kvv'!$B$1:$AJ$1,0),FALSE)/1,0)</f>
        <v>0</v>
      </c>
      <c r="W68">
        <f>IFERROR(VLOOKUP($B68,Kraftvärmeprod!$B$1:$AH$479,MATCH(W$2,Kraftvärmeprod!$B$1:$AG$1,0),FALSE)/1,0)-IFERROR(VLOOKUP($B68,'Slutlig allokering kvv'!$B$2:$AC$462,MATCH(W$3,'Slutlig allokering kvv'!$B$1:$AJ$1,0),FALSE)/1,0)</f>
        <v>0</v>
      </c>
      <c r="X68">
        <f>IFERROR(VLOOKUP($B68,Kraftvärmeprod!$B$1:$AH$479,MATCH(X$2,Kraftvärmeprod!$B$1:$AG$1,0),FALSE)/1,0)-IFERROR(VLOOKUP($B68,'Slutlig allokering kvv'!$B$2:$AC$462,MATCH(X$3,'Slutlig allokering kvv'!$B$1:$AJ$1,0),FALSE)/1,0)</f>
        <v>0</v>
      </c>
      <c r="Y68">
        <f>IFERROR(VLOOKUP($B68,Kraftvärmeprod!$B$1:$AH$479,MATCH(Y$2,Kraftvärmeprod!$B$1:$AG$1,0),FALSE)/1,0)-IFERROR(VLOOKUP($B68,'Slutlig allokering kvv'!$B$2:$AC$462,MATCH(Y$3,'Slutlig allokering kvv'!$B$1:$AJ$1,0),FALSE)/1,0)</f>
        <v>0</v>
      </c>
      <c r="Z68">
        <f>IFERROR(VLOOKUP($B68,Kraftvärmeprod!$B$1:$AH$479,MATCH(Z$2,Kraftvärmeprod!$B$1:$AG$1,0),FALSE)/1,0)-IFERROR(VLOOKUP($B68,'Slutlig allokering kvv'!$B$2:$AC$462,MATCH(Z$3,'Slutlig allokering kvv'!$B$1:$AJ$1,0),FALSE)/1,0)</f>
        <v>0</v>
      </c>
      <c r="AA68">
        <f>IFERROR(VLOOKUP($B68,Kraftvärmeprod!$B$1:$AH$479,MATCH(AA$2,Kraftvärmeprod!$B$1:$AG$1,0),FALSE)/1,0)-IFERROR(VLOOKUP($B68,'Slutlig allokering kvv'!$B$2:$AC$462,MATCH(AA$3,'Slutlig allokering kvv'!$B$1:$AJ$1,0),FALSE)/1,0)</f>
        <v>0</v>
      </c>
      <c r="AE68">
        <f t="shared" si="0"/>
        <v>0</v>
      </c>
      <c r="AG68">
        <f>IFERROR(VLOOKUP(B68,'Slutlig allokering kvv'!$B$2:$AJ$462,MATCH("Summa slutlig allokerad tillförd energi (utan hjälpel och rökgaskondensering):",'Slutlig allokering kvv'!$B$1:$AK$1,0),FALSE)/1,"")</f>
        <v>0</v>
      </c>
      <c r="AI68" s="137" t="str">
        <f>IFERROR(1-VLOOKUP(B68,'Slutlig allokering kvv'!$B$2:$AJ$462,MATCH("Andel av bränsle i kvv som allokerats till värme, exklusive rökgaskondensering och hjälpel",'Slutlig allokering kvv'!$B$1:$AK$1,0),FALSE),"")</f>
        <v/>
      </c>
      <c r="AK68" s="137" t="str">
        <f t="shared" si="1"/>
        <v/>
      </c>
    </row>
    <row r="69" spans="1:37" x14ac:dyDescent="0.25">
      <c r="A69" s="2" t="s">
        <v>101</v>
      </c>
      <c r="B69" s="2" t="s">
        <v>118</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 kvv'!$B$2:$AC$462,MATCH(E$3,'Slutlig allokering kvv'!$B$1:$AJ$1,0),FALSE)/1,0)</f>
        <v>0</v>
      </c>
      <c r="F69">
        <f>IFERROR(VLOOKUP($B69,Kraftvärmeprod!$B$1:$AH$479,MATCH(F$2,Kraftvärmeprod!$B$1:$AG$1,0),FALSE)/1,0)-IFERROR(VLOOKUP($B69,'Slutlig allokering kvv'!$B$2:$AC$462,MATCH(F$3,'Slutlig allokering kvv'!$B$1:$AJ$1,0),FALSE)/1,0)</f>
        <v>0</v>
      </c>
      <c r="G69">
        <f>IFERROR(VLOOKUP($B69,Kraftvärmeprod!$B$1:$AH$479,MATCH(G$2,Kraftvärmeprod!$B$1:$AG$1,0),FALSE)/1,0)-IFERROR(VLOOKUP($B69,'Slutlig allokering kvv'!$B$2:$AC$462,MATCH(G$3,'Slutlig allokering kvv'!$B$1:$AJ$1,0),FALSE)/1,0)</f>
        <v>0</v>
      </c>
      <c r="H69">
        <f>IFERROR(VLOOKUP($B69,Kraftvärmeprod!$B$1:$AH$479,MATCH(H$2,Kraftvärmeprod!$B$1:$AG$1,0),FALSE)/1,0)-IFERROR(VLOOKUP($B69,'Slutlig allokering kvv'!$B$2:$AC$462,MATCH(H$3,'Slutlig allokering kvv'!$B$1:$AJ$1,0),FALSE)/1,0)</f>
        <v>0</v>
      </c>
      <c r="I69">
        <f>IFERROR(VLOOKUP($B69,Kraftvärmeprod!$B$1:$AH$479,MATCH(I$2,Kraftvärmeprod!$B$1:$AG$1,0),FALSE)/1,0)-IFERROR(VLOOKUP($B69,'Slutlig allokering kvv'!$B$2:$AC$462,MATCH(I$3,'Slutlig allokering kvv'!$B$1:$AJ$1,0),FALSE)/1,0)</f>
        <v>0</v>
      </c>
      <c r="J69">
        <f>IFERROR(VLOOKUP($B69,Kraftvärmeprod!$B$1:$AH$479,MATCH(J$2,Kraftvärmeprod!$B$1:$AG$1,0),FALSE)/1,0)-IFERROR(VLOOKUP($B69,'Slutlig allokering kvv'!$B$2:$AC$462,MATCH(J$3,'Slutlig allokering kvv'!$B$1:$AJ$1,0),FALSE)/1,0)</f>
        <v>0</v>
      </c>
      <c r="K69">
        <f>IFERROR(VLOOKUP($B69,Kraftvärmeprod!$B$1:$AH$479,MATCH(K$2,Kraftvärmeprod!$B$1:$AG$1,0),FALSE)/1,0)-IFERROR(VLOOKUP($B69,'Slutlig allokering kvv'!$B$2:$AC$462,MATCH(K$3,'Slutlig allokering kvv'!$B$1:$AJ$1,0),FALSE)/1,0)</f>
        <v>0</v>
      </c>
      <c r="L69">
        <f>IFERROR(VLOOKUP($B69,Kraftvärmeprod!$B$1:$AH$479,MATCH(L$2,Kraftvärmeprod!$B$1:$AG$1,0),FALSE)/1,0)-IFERROR(VLOOKUP($B69,'Slutlig allokering kvv'!$B$2:$AC$462,MATCH(L$3,'Slutlig allokering kvv'!$B$1:$AJ$1,0),FALSE)/1,0)</f>
        <v>0</v>
      </c>
      <c r="M69">
        <f>IFERROR(VLOOKUP($B69,Kraftvärmeprod!$B$1:$AH$479,MATCH(M$2,Kraftvärmeprod!$B$1:$AG$1,0),FALSE)/1,0)-IFERROR(VLOOKUP($B69,'Slutlig allokering kvv'!$B$2:$AC$462,MATCH(M$3,'Slutlig allokering kvv'!$B$1:$AJ$1,0),FALSE)/1,0)</f>
        <v>0</v>
      </c>
      <c r="N69">
        <f>IFERROR(VLOOKUP($B69,Kraftvärmeprod!$B$1:$AH$479,MATCH(N$2,Kraftvärmeprod!$B$1:$AG$1,0),FALSE)/1,0)-IFERROR(VLOOKUP($B69,'Slutlig allokering kvv'!$B$2:$AC$462,MATCH(N$3,'Slutlig allokering kvv'!$B$1:$AJ$1,0),FALSE)/1,0)</f>
        <v>0</v>
      </c>
      <c r="O69">
        <f>IFERROR(VLOOKUP($B69,Kraftvärmeprod!$B$1:$AH$479,MATCH(O$2,Kraftvärmeprod!$B$1:$AG$1,0),FALSE)/1,0)-IFERROR(VLOOKUP($B69,'Slutlig allokering kvv'!$B$2:$AC$462,MATCH(O$3,'Slutlig allokering kvv'!$B$1:$AJ$1,0),FALSE)/1,0)</f>
        <v>0</v>
      </c>
      <c r="P69">
        <f>IFERROR(VLOOKUP($B69,Kraftvärmeprod!$B$1:$AH$479,MATCH(P$2,Kraftvärmeprod!$B$1:$AG$1,0),FALSE)/1,0)-IFERROR(VLOOKUP($B69,'Slutlig allokering kvv'!$B$2:$AC$462,MATCH(P$3,'Slutlig allokering kvv'!$B$1:$AJ$1,0),FALSE)/1,0)</f>
        <v>0</v>
      </c>
      <c r="Q69">
        <f>IFERROR(VLOOKUP($B69,Kraftvärmeprod!$B$1:$AH$479,MATCH(Q$2,Kraftvärmeprod!$B$1:$AG$1,0),FALSE)/1,0)-IFERROR(VLOOKUP($B69,'Slutlig allokering kvv'!$B$2:$AC$462,MATCH(Q$3,'Slutlig allokering kvv'!$B$1:$AJ$1,0),FALSE)/1,0)</f>
        <v>0</v>
      </c>
      <c r="R69">
        <f>IFERROR(VLOOKUP($B69,Kraftvärmeprod!$B$1:$AH$479,MATCH(R$2,Kraftvärmeprod!$B$1:$AG$1,0),FALSE)/1,0)-IFERROR(VLOOKUP($B69,'Slutlig allokering kvv'!$B$2:$AC$462,MATCH(R$3,'Slutlig allokering kvv'!$B$1:$AJ$1,0),FALSE)/1,0)</f>
        <v>0</v>
      </c>
      <c r="S69">
        <f>IFERROR(VLOOKUP($B69,Kraftvärmeprod!$B$1:$AH$479,MATCH(S$2,Kraftvärmeprod!$B$1:$AG$1,0),FALSE)/1,0)-IFERROR(VLOOKUP($B69,'Slutlig allokering kvv'!$B$2:$AC$462,MATCH(S$3,'Slutlig allokering kvv'!$B$1:$AJ$1,0),FALSE)/1,0)</f>
        <v>0</v>
      </c>
      <c r="T69" s="6">
        <f>IFERROR(VLOOKUP($B69,Miljö!$B$1:$S$477,MATCH(T$2,Miljö!$B$1:$X$1,0),FALSE)/1,0)-IFERROR(VLOOKUP($B69,'Slutlig allokering kvv'!$B$2:$AC$462,MATCH(T$3,'Slutlig allokering kvv'!$B$1:$AJ$1,0),FALSE)/1,0)</f>
        <v>0</v>
      </c>
      <c r="U69">
        <f>IFERROR(VLOOKUP($B69,Kraftvärmeprod!$B$1:$AH$479,MATCH(U$2,Kraftvärmeprod!$B$1:$AG$1,0),FALSE)/1,0)-IFERROR(VLOOKUP($B69,'Slutlig allokering kvv'!$B$2:$AC$462,MATCH(U$3,'Slutlig allokering kvv'!$B$1:$AJ$1,0),FALSE)/1,0)</f>
        <v>0</v>
      </c>
      <c r="V69">
        <f>IFERROR(VLOOKUP($B69,Kraftvärmeprod!$B$1:$AH$479,MATCH(V$2,Kraftvärmeprod!$B$1:$AG$1,0),FALSE)/1,0)-IFERROR(VLOOKUP($B69,'Slutlig allokering kvv'!$B$2:$AC$462,MATCH(V$3,'Slutlig allokering kvv'!$B$1:$AJ$1,0),FALSE)/1,0)</f>
        <v>0</v>
      </c>
      <c r="W69">
        <f>IFERROR(VLOOKUP($B69,Kraftvärmeprod!$B$1:$AH$479,MATCH(W$2,Kraftvärmeprod!$B$1:$AG$1,0),FALSE)/1,0)-IFERROR(VLOOKUP($B69,'Slutlig allokering kvv'!$B$2:$AC$462,MATCH(W$3,'Slutlig allokering kvv'!$B$1:$AJ$1,0),FALSE)/1,0)</f>
        <v>0</v>
      </c>
      <c r="X69">
        <f>IFERROR(VLOOKUP($B69,Kraftvärmeprod!$B$1:$AH$479,MATCH(X$2,Kraftvärmeprod!$B$1:$AG$1,0),FALSE)/1,0)-IFERROR(VLOOKUP($B69,'Slutlig allokering kvv'!$B$2:$AC$462,MATCH(X$3,'Slutlig allokering kvv'!$B$1:$AJ$1,0),FALSE)/1,0)</f>
        <v>0</v>
      </c>
      <c r="Y69">
        <f>IFERROR(VLOOKUP($B69,Kraftvärmeprod!$B$1:$AH$479,MATCH(Y$2,Kraftvärmeprod!$B$1:$AG$1,0),FALSE)/1,0)-IFERROR(VLOOKUP($B69,'Slutlig allokering kvv'!$B$2:$AC$462,MATCH(Y$3,'Slutlig allokering kvv'!$B$1:$AJ$1,0),FALSE)/1,0)</f>
        <v>0</v>
      </c>
      <c r="Z69">
        <f>IFERROR(VLOOKUP($B69,Kraftvärmeprod!$B$1:$AH$479,MATCH(Z$2,Kraftvärmeprod!$B$1:$AG$1,0),FALSE)/1,0)-IFERROR(VLOOKUP($B69,'Slutlig allokering kvv'!$B$2:$AC$462,MATCH(Z$3,'Slutlig allokering kvv'!$B$1:$AJ$1,0),FALSE)/1,0)</f>
        <v>0</v>
      </c>
      <c r="AA69">
        <f>IFERROR(VLOOKUP($B69,Kraftvärmeprod!$B$1:$AH$479,MATCH(AA$2,Kraftvärmeprod!$B$1:$AG$1,0),FALSE)/1,0)-IFERROR(VLOOKUP($B69,'Slutlig allokering kvv'!$B$2:$AC$462,MATCH(AA$3,'Slutlig allokering kvv'!$B$1:$AJ$1,0),FALSE)/1,0)</f>
        <v>0</v>
      </c>
      <c r="AE69">
        <f t="shared" ref="AE69:AE132" si="2">SUM(E69:AA69)-T69</f>
        <v>0</v>
      </c>
      <c r="AG69">
        <f>IFERROR(VLOOKUP(B69,'Slutlig allokering kvv'!$B$2:$AJ$462,MATCH("Summa slutlig allokerad tillförd energi (utan hjälpel och rökgaskondensering):",'Slutlig allokering kvv'!$B$1:$AK$1,0),FALSE)/1,"")</f>
        <v>0</v>
      </c>
      <c r="AI69" s="137" t="str">
        <f>IFERROR(1-VLOOKUP(B69,'Slutlig allokering kvv'!$B$2:$AJ$462,MATCH("Andel av bränsle i kvv som allokerats till värme, exklusive rökgaskondensering och hjälpel",'Slutlig allokering kvv'!$B$1:$AK$1,0),FALSE),"")</f>
        <v/>
      </c>
      <c r="AK69" s="137" t="str">
        <f t="shared" ref="AK69:AK132" si="3">IFERROR(AE69/(AE69+AG69),"")</f>
        <v/>
      </c>
    </row>
    <row r="70" spans="1:37" x14ac:dyDescent="0.25">
      <c r="A70" s="2" t="s">
        <v>101</v>
      </c>
      <c r="B70" s="2" t="s">
        <v>119</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 kvv'!$B$2:$AC$462,MATCH(E$3,'Slutlig allokering kvv'!$B$1:$AJ$1,0),FALSE)/1,0)</f>
        <v>0</v>
      </c>
      <c r="F70">
        <f>IFERROR(VLOOKUP($B70,Kraftvärmeprod!$B$1:$AH$479,MATCH(F$2,Kraftvärmeprod!$B$1:$AG$1,0),FALSE)/1,0)-IFERROR(VLOOKUP($B70,'Slutlig allokering kvv'!$B$2:$AC$462,MATCH(F$3,'Slutlig allokering kvv'!$B$1:$AJ$1,0),FALSE)/1,0)</f>
        <v>0</v>
      </c>
      <c r="G70">
        <f>IFERROR(VLOOKUP($B70,Kraftvärmeprod!$B$1:$AH$479,MATCH(G$2,Kraftvärmeprod!$B$1:$AG$1,0),FALSE)/1,0)-IFERROR(VLOOKUP($B70,'Slutlig allokering kvv'!$B$2:$AC$462,MATCH(G$3,'Slutlig allokering kvv'!$B$1:$AJ$1,0),FALSE)/1,0)</f>
        <v>0</v>
      </c>
      <c r="H70">
        <f>IFERROR(VLOOKUP($B70,Kraftvärmeprod!$B$1:$AH$479,MATCH(H$2,Kraftvärmeprod!$B$1:$AG$1,0),FALSE)/1,0)-IFERROR(VLOOKUP($B70,'Slutlig allokering kvv'!$B$2:$AC$462,MATCH(H$3,'Slutlig allokering kvv'!$B$1:$AJ$1,0),FALSE)/1,0)</f>
        <v>0</v>
      </c>
      <c r="I70">
        <f>IFERROR(VLOOKUP($B70,Kraftvärmeprod!$B$1:$AH$479,MATCH(I$2,Kraftvärmeprod!$B$1:$AG$1,0),FALSE)/1,0)-IFERROR(VLOOKUP($B70,'Slutlig allokering kvv'!$B$2:$AC$462,MATCH(I$3,'Slutlig allokering kvv'!$B$1:$AJ$1,0),FALSE)/1,0)</f>
        <v>0</v>
      </c>
      <c r="J70">
        <f>IFERROR(VLOOKUP($B70,Kraftvärmeprod!$B$1:$AH$479,MATCH(J$2,Kraftvärmeprod!$B$1:$AG$1,0),FALSE)/1,0)-IFERROR(VLOOKUP($B70,'Slutlig allokering kvv'!$B$2:$AC$462,MATCH(J$3,'Slutlig allokering kvv'!$B$1:$AJ$1,0),FALSE)/1,0)</f>
        <v>0</v>
      </c>
      <c r="K70">
        <f>IFERROR(VLOOKUP($B70,Kraftvärmeprod!$B$1:$AH$479,MATCH(K$2,Kraftvärmeprod!$B$1:$AG$1,0),FALSE)/1,0)-IFERROR(VLOOKUP($B70,'Slutlig allokering kvv'!$B$2:$AC$462,MATCH(K$3,'Slutlig allokering kvv'!$B$1:$AJ$1,0),FALSE)/1,0)</f>
        <v>0</v>
      </c>
      <c r="L70">
        <f>IFERROR(VLOOKUP($B70,Kraftvärmeprod!$B$1:$AH$479,MATCH(L$2,Kraftvärmeprod!$B$1:$AG$1,0),FALSE)/1,0)-IFERROR(VLOOKUP($B70,'Slutlig allokering kvv'!$B$2:$AC$462,MATCH(L$3,'Slutlig allokering kvv'!$B$1:$AJ$1,0),FALSE)/1,0)</f>
        <v>0</v>
      </c>
      <c r="M70">
        <f>IFERROR(VLOOKUP($B70,Kraftvärmeprod!$B$1:$AH$479,MATCH(M$2,Kraftvärmeprod!$B$1:$AG$1,0),FALSE)/1,0)-IFERROR(VLOOKUP($B70,'Slutlig allokering kvv'!$B$2:$AC$462,MATCH(M$3,'Slutlig allokering kvv'!$B$1:$AJ$1,0),FALSE)/1,0)</f>
        <v>0</v>
      </c>
      <c r="N70">
        <f>IFERROR(VLOOKUP($B70,Kraftvärmeprod!$B$1:$AH$479,MATCH(N$2,Kraftvärmeprod!$B$1:$AG$1,0),FALSE)/1,0)-IFERROR(VLOOKUP($B70,'Slutlig allokering kvv'!$B$2:$AC$462,MATCH(N$3,'Slutlig allokering kvv'!$B$1:$AJ$1,0),FALSE)/1,0)</f>
        <v>0</v>
      </c>
      <c r="O70">
        <f>IFERROR(VLOOKUP($B70,Kraftvärmeprod!$B$1:$AH$479,MATCH(O$2,Kraftvärmeprod!$B$1:$AG$1,0),FALSE)/1,0)-IFERROR(VLOOKUP($B70,'Slutlig allokering kvv'!$B$2:$AC$462,MATCH(O$3,'Slutlig allokering kvv'!$B$1:$AJ$1,0),FALSE)/1,0)</f>
        <v>0</v>
      </c>
      <c r="P70">
        <f>IFERROR(VLOOKUP($B70,Kraftvärmeprod!$B$1:$AH$479,MATCH(P$2,Kraftvärmeprod!$B$1:$AG$1,0),FALSE)/1,0)-IFERROR(VLOOKUP($B70,'Slutlig allokering kvv'!$B$2:$AC$462,MATCH(P$3,'Slutlig allokering kvv'!$B$1:$AJ$1,0),FALSE)/1,0)</f>
        <v>0</v>
      </c>
      <c r="Q70">
        <f>IFERROR(VLOOKUP($B70,Kraftvärmeprod!$B$1:$AH$479,MATCH(Q$2,Kraftvärmeprod!$B$1:$AG$1,0),FALSE)/1,0)-IFERROR(VLOOKUP($B70,'Slutlig allokering kvv'!$B$2:$AC$462,MATCH(Q$3,'Slutlig allokering kvv'!$B$1:$AJ$1,0),FALSE)/1,0)</f>
        <v>0</v>
      </c>
      <c r="R70">
        <f>IFERROR(VLOOKUP($B70,Kraftvärmeprod!$B$1:$AH$479,MATCH(R$2,Kraftvärmeprod!$B$1:$AG$1,0),FALSE)/1,0)-IFERROR(VLOOKUP($B70,'Slutlig allokering kvv'!$B$2:$AC$462,MATCH(R$3,'Slutlig allokering kvv'!$B$1:$AJ$1,0),FALSE)/1,0)</f>
        <v>0</v>
      </c>
      <c r="S70">
        <f>IFERROR(VLOOKUP($B70,Kraftvärmeprod!$B$1:$AH$479,MATCH(S$2,Kraftvärmeprod!$B$1:$AG$1,0),FALSE)/1,0)-IFERROR(VLOOKUP($B70,'Slutlig allokering kvv'!$B$2:$AC$462,MATCH(S$3,'Slutlig allokering kvv'!$B$1:$AJ$1,0),FALSE)/1,0)</f>
        <v>0</v>
      </c>
      <c r="T70" s="6">
        <f>IFERROR(VLOOKUP($B70,Miljö!$B$1:$S$477,MATCH(T$2,Miljö!$B$1:$X$1,0),FALSE)/1,0)-IFERROR(VLOOKUP($B70,'Slutlig allokering kvv'!$B$2:$AC$462,MATCH(T$3,'Slutlig allokering kvv'!$B$1:$AJ$1,0),FALSE)/1,0)</f>
        <v>0</v>
      </c>
      <c r="U70">
        <f>IFERROR(VLOOKUP($B70,Kraftvärmeprod!$B$1:$AH$479,MATCH(U$2,Kraftvärmeprod!$B$1:$AG$1,0),FALSE)/1,0)-IFERROR(VLOOKUP($B70,'Slutlig allokering kvv'!$B$2:$AC$462,MATCH(U$3,'Slutlig allokering kvv'!$B$1:$AJ$1,0),FALSE)/1,0)</f>
        <v>0</v>
      </c>
      <c r="V70">
        <f>IFERROR(VLOOKUP($B70,Kraftvärmeprod!$B$1:$AH$479,MATCH(V$2,Kraftvärmeprod!$B$1:$AG$1,0),FALSE)/1,0)-IFERROR(VLOOKUP($B70,'Slutlig allokering kvv'!$B$2:$AC$462,MATCH(V$3,'Slutlig allokering kvv'!$B$1:$AJ$1,0),FALSE)/1,0)</f>
        <v>0</v>
      </c>
      <c r="W70">
        <f>IFERROR(VLOOKUP($B70,Kraftvärmeprod!$B$1:$AH$479,MATCH(W$2,Kraftvärmeprod!$B$1:$AG$1,0),FALSE)/1,0)-IFERROR(VLOOKUP($B70,'Slutlig allokering kvv'!$B$2:$AC$462,MATCH(W$3,'Slutlig allokering kvv'!$B$1:$AJ$1,0),FALSE)/1,0)</f>
        <v>0</v>
      </c>
      <c r="X70">
        <f>IFERROR(VLOOKUP($B70,Kraftvärmeprod!$B$1:$AH$479,MATCH(X$2,Kraftvärmeprod!$B$1:$AG$1,0),FALSE)/1,0)-IFERROR(VLOOKUP($B70,'Slutlig allokering kvv'!$B$2:$AC$462,MATCH(X$3,'Slutlig allokering kvv'!$B$1:$AJ$1,0),FALSE)/1,0)</f>
        <v>0</v>
      </c>
      <c r="Y70">
        <f>IFERROR(VLOOKUP($B70,Kraftvärmeprod!$B$1:$AH$479,MATCH(Y$2,Kraftvärmeprod!$B$1:$AG$1,0),FALSE)/1,0)-IFERROR(VLOOKUP($B70,'Slutlig allokering kvv'!$B$2:$AC$462,MATCH(Y$3,'Slutlig allokering kvv'!$B$1:$AJ$1,0),FALSE)/1,0)</f>
        <v>0</v>
      </c>
      <c r="Z70">
        <f>IFERROR(VLOOKUP($B70,Kraftvärmeprod!$B$1:$AH$479,MATCH(Z$2,Kraftvärmeprod!$B$1:$AG$1,0),FALSE)/1,0)-IFERROR(VLOOKUP($B70,'Slutlig allokering kvv'!$B$2:$AC$462,MATCH(Z$3,'Slutlig allokering kvv'!$B$1:$AJ$1,0),FALSE)/1,0)</f>
        <v>0</v>
      </c>
      <c r="AA70">
        <f>IFERROR(VLOOKUP($B70,Kraftvärmeprod!$B$1:$AH$479,MATCH(AA$2,Kraftvärmeprod!$B$1:$AG$1,0),FALSE)/1,0)-IFERROR(VLOOKUP($B70,'Slutlig allokering kvv'!$B$2:$AC$462,MATCH(AA$3,'Slutlig allokering kvv'!$B$1:$AJ$1,0),FALSE)/1,0)</f>
        <v>0</v>
      </c>
      <c r="AE70">
        <f t="shared" si="2"/>
        <v>0</v>
      </c>
      <c r="AG70">
        <f>IFERROR(VLOOKUP(B70,'Slutlig allokering kvv'!$B$2:$AJ$462,MATCH("Summa slutlig allokerad tillförd energi (utan hjälpel och rökgaskondensering):",'Slutlig allokering kvv'!$B$1:$AK$1,0),FALSE)/1,"")</f>
        <v>0</v>
      </c>
      <c r="AI70" s="137" t="str">
        <f>IFERROR(1-VLOOKUP(B70,'Slutlig allokering kvv'!$B$2:$AJ$462,MATCH("Andel av bränsle i kvv som allokerats till värme, exklusive rökgaskondensering och hjälpel",'Slutlig allokering kvv'!$B$1:$AK$1,0),FALSE),"")</f>
        <v/>
      </c>
      <c r="AK70" s="137" t="str">
        <f t="shared" si="3"/>
        <v/>
      </c>
    </row>
    <row r="71" spans="1:37" x14ac:dyDescent="0.25">
      <c r="A71" s="2" t="s">
        <v>101</v>
      </c>
      <c r="B71" s="2" t="s">
        <v>120</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 kvv'!$B$2:$AC$462,MATCH(E$3,'Slutlig allokering kvv'!$B$1:$AJ$1,0),FALSE)/1,0)</f>
        <v>0</v>
      </c>
      <c r="F71">
        <f>IFERROR(VLOOKUP($B71,Kraftvärmeprod!$B$1:$AH$479,MATCH(F$2,Kraftvärmeprod!$B$1:$AG$1,0),FALSE)/1,0)-IFERROR(VLOOKUP($B71,'Slutlig allokering kvv'!$B$2:$AC$462,MATCH(F$3,'Slutlig allokering kvv'!$B$1:$AJ$1,0),FALSE)/1,0)</f>
        <v>0</v>
      </c>
      <c r="G71">
        <f>IFERROR(VLOOKUP($B71,Kraftvärmeprod!$B$1:$AH$479,MATCH(G$2,Kraftvärmeprod!$B$1:$AG$1,0),FALSE)/1,0)-IFERROR(VLOOKUP($B71,'Slutlig allokering kvv'!$B$2:$AC$462,MATCH(G$3,'Slutlig allokering kvv'!$B$1:$AJ$1,0),FALSE)/1,0)</f>
        <v>0</v>
      </c>
      <c r="H71">
        <f>IFERROR(VLOOKUP($B71,Kraftvärmeprod!$B$1:$AH$479,MATCH(H$2,Kraftvärmeprod!$B$1:$AG$1,0),FALSE)/1,0)-IFERROR(VLOOKUP($B71,'Slutlig allokering kvv'!$B$2:$AC$462,MATCH(H$3,'Slutlig allokering kvv'!$B$1:$AJ$1,0),FALSE)/1,0)</f>
        <v>0</v>
      </c>
      <c r="I71">
        <f>IFERROR(VLOOKUP($B71,Kraftvärmeprod!$B$1:$AH$479,MATCH(I$2,Kraftvärmeprod!$B$1:$AG$1,0),FALSE)/1,0)-IFERROR(VLOOKUP($B71,'Slutlig allokering kvv'!$B$2:$AC$462,MATCH(I$3,'Slutlig allokering kvv'!$B$1:$AJ$1,0),FALSE)/1,0)</f>
        <v>0</v>
      </c>
      <c r="J71">
        <f>IFERROR(VLOOKUP($B71,Kraftvärmeprod!$B$1:$AH$479,MATCH(J$2,Kraftvärmeprod!$B$1:$AG$1,0),FALSE)/1,0)-IFERROR(VLOOKUP($B71,'Slutlig allokering kvv'!$B$2:$AC$462,MATCH(J$3,'Slutlig allokering kvv'!$B$1:$AJ$1,0),FALSE)/1,0)</f>
        <v>0</v>
      </c>
      <c r="K71">
        <f>IFERROR(VLOOKUP($B71,Kraftvärmeprod!$B$1:$AH$479,MATCH(K$2,Kraftvärmeprod!$B$1:$AG$1,0),FALSE)/1,0)-IFERROR(VLOOKUP($B71,'Slutlig allokering kvv'!$B$2:$AC$462,MATCH(K$3,'Slutlig allokering kvv'!$B$1:$AJ$1,0),FALSE)/1,0)</f>
        <v>0</v>
      </c>
      <c r="L71">
        <f>IFERROR(VLOOKUP($B71,Kraftvärmeprod!$B$1:$AH$479,MATCH(L$2,Kraftvärmeprod!$B$1:$AG$1,0),FALSE)/1,0)-IFERROR(VLOOKUP($B71,'Slutlig allokering kvv'!$B$2:$AC$462,MATCH(L$3,'Slutlig allokering kvv'!$B$1:$AJ$1,0),FALSE)/1,0)</f>
        <v>0</v>
      </c>
      <c r="M71">
        <f>IFERROR(VLOOKUP($B71,Kraftvärmeprod!$B$1:$AH$479,MATCH(M$2,Kraftvärmeprod!$B$1:$AG$1,0),FALSE)/1,0)-IFERROR(VLOOKUP($B71,'Slutlig allokering kvv'!$B$2:$AC$462,MATCH(M$3,'Slutlig allokering kvv'!$B$1:$AJ$1,0),FALSE)/1,0)</f>
        <v>0</v>
      </c>
      <c r="N71">
        <f>IFERROR(VLOOKUP($B71,Kraftvärmeprod!$B$1:$AH$479,MATCH(N$2,Kraftvärmeprod!$B$1:$AG$1,0),FALSE)/1,0)-IFERROR(VLOOKUP($B71,'Slutlig allokering kvv'!$B$2:$AC$462,MATCH(N$3,'Slutlig allokering kvv'!$B$1:$AJ$1,0),FALSE)/1,0)</f>
        <v>0</v>
      </c>
      <c r="O71">
        <f>IFERROR(VLOOKUP($B71,Kraftvärmeprod!$B$1:$AH$479,MATCH(O$2,Kraftvärmeprod!$B$1:$AG$1,0),FALSE)/1,0)-IFERROR(VLOOKUP($B71,'Slutlig allokering kvv'!$B$2:$AC$462,MATCH(O$3,'Slutlig allokering kvv'!$B$1:$AJ$1,0),FALSE)/1,0)</f>
        <v>0</v>
      </c>
      <c r="P71">
        <f>IFERROR(VLOOKUP($B71,Kraftvärmeprod!$B$1:$AH$479,MATCH(P$2,Kraftvärmeprod!$B$1:$AG$1,0),FALSE)/1,0)-IFERROR(VLOOKUP($B71,'Slutlig allokering kvv'!$B$2:$AC$462,MATCH(P$3,'Slutlig allokering kvv'!$B$1:$AJ$1,0),FALSE)/1,0)</f>
        <v>0</v>
      </c>
      <c r="Q71">
        <f>IFERROR(VLOOKUP($B71,Kraftvärmeprod!$B$1:$AH$479,MATCH(Q$2,Kraftvärmeprod!$B$1:$AG$1,0),FALSE)/1,0)-IFERROR(VLOOKUP($B71,'Slutlig allokering kvv'!$B$2:$AC$462,MATCH(Q$3,'Slutlig allokering kvv'!$B$1:$AJ$1,0),FALSE)/1,0)</f>
        <v>0</v>
      </c>
      <c r="R71">
        <f>IFERROR(VLOOKUP($B71,Kraftvärmeprod!$B$1:$AH$479,MATCH(R$2,Kraftvärmeprod!$B$1:$AG$1,0),FALSE)/1,0)-IFERROR(VLOOKUP($B71,'Slutlig allokering kvv'!$B$2:$AC$462,MATCH(R$3,'Slutlig allokering kvv'!$B$1:$AJ$1,0),FALSE)/1,0)</f>
        <v>0</v>
      </c>
      <c r="S71">
        <f>IFERROR(VLOOKUP($B71,Kraftvärmeprod!$B$1:$AH$479,MATCH(S$2,Kraftvärmeprod!$B$1:$AG$1,0),FALSE)/1,0)-IFERROR(VLOOKUP($B71,'Slutlig allokering kvv'!$B$2:$AC$462,MATCH(S$3,'Slutlig allokering kvv'!$B$1:$AJ$1,0),FALSE)/1,0)</f>
        <v>0</v>
      </c>
      <c r="T71" s="6">
        <f>IFERROR(VLOOKUP($B71,Miljö!$B$1:$S$477,MATCH(T$2,Miljö!$B$1:$X$1,0),FALSE)/1,0)-IFERROR(VLOOKUP($B71,'Slutlig allokering kvv'!$B$2:$AC$462,MATCH(T$3,'Slutlig allokering kvv'!$B$1:$AJ$1,0),FALSE)/1,0)</f>
        <v>0</v>
      </c>
      <c r="U71">
        <f>IFERROR(VLOOKUP($B71,Kraftvärmeprod!$B$1:$AH$479,MATCH(U$2,Kraftvärmeprod!$B$1:$AG$1,0),FALSE)/1,0)-IFERROR(VLOOKUP($B71,'Slutlig allokering kvv'!$B$2:$AC$462,MATCH(U$3,'Slutlig allokering kvv'!$B$1:$AJ$1,0),FALSE)/1,0)</f>
        <v>0</v>
      </c>
      <c r="V71">
        <f>IFERROR(VLOOKUP($B71,Kraftvärmeprod!$B$1:$AH$479,MATCH(V$2,Kraftvärmeprod!$B$1:$AG$1,0),FALSE)/1,0)-IFERROR(VLOOKUP($B71,'Slutlig allokering kvv'!$B$2:$AC$462,MATCH(V$3,'Slutlig allokering kvv'!$B$1:$AJ$1,0),FALSE)/1,0)</f>
        <v>0</v>
      </c>
      <c r="W71">
        <f>IFERROR(VLOOKUP($B71,Kraftvärmeprod!$B$1:$AH$479,MATCH(W$2,Kraftvärmeprod!$B$1:$AG$1,0),FALSE)/1,0)-IFERROR(VLOOKUP($B71,'Slutlig allokering kvv'!$B$2:$AC$462,MATCH(W$3,'Slutlig allokering kvv'!$B$1:$AJ$1,0),FALSE)/1,0)</f>
        <v>0</v>
      </c>
      <c r="X71">
        <f>IFERROR(VLOOKUP($B71,Kraftvärmeprod!$B$1:$AH$479,MATCH(X$2,Kraftvärmeprod!$B$1:$AG$1,0),FALSE)/1,0)-IFERROR(VLOOKUP($B71,'Slutlig allokering kvv'!$B$2:$AC$462,MATCH(X$3,'Slutlig allokering kvv'!$B$1:$AJ$1,0),FALSE)/1,0)</f>
        <v>0</v>
      </c>
      <c r="Y71">
        <f>IFERROR(VLOOKUP($B71,Kraftvärmeprod!$B$1:$AH$479,MATCH(Y$2,Kraftvärmeprod!$B$1:$AG$1,0),FALSE)/1,0)-IFERROR(VLOOKUP($B71,'Slutlig allokering kvv'!$B$2:$AC$462,MATCH(Y$3,'Slutlig allokering kvv'!$B$1:$AJ$1,0),FALSE)/1,0)</f>
        <v>0</v>
      </c>
      <c r="Z71">
        <f>IFERROR(VLOOKUP($B71,Kraftvärmeprod!$B$1:$AH$479,MATCH(Z$2,Kraftvärmeprod!$B$1:$AG$1,0),FALSE)/1,0)-IFERROR(VLOOKUP($B71,'Slutlig allokering kvv'!$B$2:$AC$462,MATCH(Z$3,'Slutlig allokering kvv'!$B$1:$AJ$1,0),FALSE)/1,0)</f>
        <v>0</v>
      </c>
      <c r="AA71">
        <f>IFERROR(VLOOKUP($B71,Kraftvärmeprod!$B$1:$AH$479,MATCH(AA$2,Kraftvärmeprod!$B$1:$AG$1,0),FALSE)/1,0)-IFERROR(VLOOKUP($B71,'Slutlig allokering kvv'!$B$2:$AC$462,MATCH(AA$3,'Slutlig allokering kvv'!$B$1:$AJ$1,0),FALSE)/1,0)</f>
        <v>0</v>
      </c>
      <c r="AE71">
        <f t="shared" si="2"/>
        <v>0</v>
      </c>
      <c r="AG71">
        <f>IFERROR(VLOOKUP(B71,'Slutlig allokering kvv'!$B$2:$AJ$462,MATCH("Summa slutlig allokerad tillförd energi (utan hjälpel och rökgaskondensering):",'Slutlig allokering kvv'!$B$1:$AK$1,0),FALSE)/1,"")</f>
        <v>0</v>
      </c>
      <c r="AI71" s="137" t="str">
        <f>IFERROR(1-VLOOKUP(B71,'Slutlig allokering kvv'!$B$2:$AJ$462,MATCH("Andel av bränsle i kvv som allokerats till värme, exklusive rökgaskondensering och hjälpel",'Slutlig allokering kvv'!$B$1:$AK$1,0),FALSE),"")</f>
        <v/>
      </c>
      <c r="AK71" s="137" t="str">
        <f t="shared" si="3"/>
        <v/>
      </c>
    </row>
    <row r="72" spans="1:37" x14ac:dyDescent="0.25">
      <c r="A72" s="2" t="s">
        <v>101</v>
      </c>
      <c r="B72" s="2" t="s">
        <v>121</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 kvv'!$B$2:$AC$462,MATCH(E$3,'Slutlig allokering kvv'!$B$1:$AJ$1,0),FALSE)/1,0)</f>
        <v>0</v>
      </c>
      <c r="F72">
        <f>IFERROR(VLOOKUP($B72,Kraftvärmeprod!$B$1:$AH$479,MATCH(F$2,Kraftvärmeprod!$B$1:$AG$1,0),FALSE)/1,0)-IFERROR(VLOOKUP($B72,'Slutlig allokering kvv'!$B$2:$AC$462,MATCH(F$3,'Slutlig allokering kvv'!$B$1:$AJ$1,0),FALSE)/1,0)</f>
        <v>0</v>
      </c>
      <c r="G72">
        <f>IFERROR(VLOOKUP($B72,Kraftvärmeprod!$B$1:$AH$479,MATCH(G$2,Kraftvärmeprod!$B$1:$AG$1,0),FALSE)/1,0)-IFERROR(VLOOKUP($B72,'Slutlig allokering kvv'!$B$2:$AC$462,MATCH(G$3,'Slutlig allokering kvv'!$B$1:$AJ$1,0),FALSE)/1,0)</f>
        <v>0</v>
      </c>
      <c r="H72">
        <f>IFERROR(VLOOKUP($B72,Kraftvärmeprod!$B$1:$AH$479,MATCH(H$2,Kraftvärmeprod!$B$1:$AG$1,0),FALSE)/1,0)-IFERROR(VLOOKUP($B72,'Slutlig allokering kvv'!$B$2:$AC$462,MATCH(H$3,'Slutlig allokering kvv'!$B$1:$AJ$1,0),FALSE)/1,0)</f>
        <v>0</v>
      </c>
      <c r="I72">
        <f>IFERROR(VLOOKUP($B72,Kraftvärmeprod!$B$1:$AH$479,MATCH(I$2,Kraftvärmeprod!$B$1:$AG$1,0),FALSE)/1,0)-IFERROR(VLOOKUP($B72,'Slutlig allokering kvv'!$B$2:$AC$462,MATCH(I$3,'Slutlig allokering kvv'!$B$1:$AJ$1,0),FALSE)/1,0)</f>
        <v>0</v>
      </c>
      <c r="J72">
        <f>IFERROR(VLOOKUP($B72,Kraftvärmeprod!$B$1:$AH$479,MATCH(J$2,Kraftvärmeprod!$B$1:$AG$1,0),FALSE)/1,0)-IFERROR(VLOOKUP($B72,'Slutlig allokering kvv'!$B$2:$AC$462,MATCH(J$3,'Slutlig allokering kvv'!$B$1:$AJ$1,0),FALSE)/1,0)</f>
        <v>0</v>
      </c>
      <c r="K72">
        <f>IFERROR(VLOOKUP($B72,Kraftvärmeprod!$B$1:$AH$479,MATCH(K$2,Kraftvärmeprod!$B$1:$AG$1,0),FALSE)/1,0)-IFERROR(VLOOKUP($B72,'Slutlig allokering kvv'!$B$2:$AC$462,MATCH(K$3,'Slutlig allokering kvv'!$B$1:$AJ$1,0),FALSE)/1,0)</f>
        <v>0</v>
      </c>
      <c r="L72">
        <f>IFERROR(VLOOKUP($B72,Kraftvärmeprod!$B$1:$AH$479,MATCH(L$2,Kraftvärmeprod!$B$1:$AG$1,0),FALSE)/1,0)-IFERROR(VLOOKUP($B72,'Slutlig allokering kvv'!$B$2:$AC$462,MATCH(L$3,'Slutlig allokering kvv'!$B$1:$AJ$1,0),FALSE)/1,0)</f>
        <v>0</v>
      </c>
      <c r="M72">
        <f>IFERROR(VLOOKUP($B72,Kraftvärmeprod!$B$1:$AH$479,MATCH(M$2,Kraftvärmeprod!$B$1:$AG$1,0),FALSE)/1,0)-IFERROR(VLOOKUP($B72,'Slutlig allokering kvv'!$B$2:$AC$462,MATCH(M$3,'Slutlig allokering kvv'!$B$1:$AJ$1,0),FALSE)/1,0)</f>
        <v>0</v>
      </c>
      <c r="N72">
        <f>IFERROR(VLOOKUP($B72,Kraftvärmeprod!$B$1:$AH$479,MATCH(N$2,Kraftvärmeprod!$B$1:$AG$1,0),FALSE)/1,0)-IFERROR(VLOOKUP($B72,'Slutlig allokering kvv'!$B$2:$AC$462,MATCH(N$3,'Slutlig allokering kvv'!$B$1:$AJ$1,0),FALSE)/1,0)</f>
        <v>0</v>
      </c>
      <c r="O72">
        <f>IFERROR(VLOOKUP($B72,Kraftvärmeprod!$B$1:$AH$479,MATCH(O$2,Kraftvärmeprod!$B$1:$AG$1,0),FALSE)/1,0)-IFERROR(VLOOKUP($B72,'Slutlig allokering kvv'!$B$2:$AC$462,MATCH(O$3,'Slutlig allokering kvv'!$B$1:$AJ$1,0),FALSE)/1,0)</f>
        <v>0</v>
      </c>
      <c r="P72">
        <f>IFERROR(VLOOKUP($B72,Kraftvärmeprod!$B$1:$AH$479,MATCH(P$2,Kraftvärmeprod!$B$1:$AG$1,0),FALSE)/1,0)-IFERROR(VLOOKUP($B72,'Slutlig allokering kvv'!$B$2:$AC$462,MATCH(P$3,'Slutlig allokering kvv'!$B$1:$AJ$1,0),FALSE)/1,0)</f>
        <v>0</v>
      </c>
      <c r="Q72">
        <f>IFERROR(VLOOKUP($B72,Kraftvärmeprod!$B$1:$AH$479,MATCH(Q$2,Kraftvärmeprod!$B$1:$AG$1,0),FALSE)/1,0)-IFERROR(VLOOKUP($B72,'Slutlig allokering kvv'!$B$2:$AC$462,MATCH(Q$3,'Slutlig allokering kvv'!$B$1:$AJ$1,0),FALSE)/1,0)</f>
        <v>0</v>
      </c>
      <c r="R72">
        <f>IFERROR(VLOOKUP($B72,Kraftvärmeprod!$B$1:$AH$479,MATCH(R$2,Kraftvärmeprod!$B$1:$AG$1,0),FALSE)/1,0)-IFERROR(VLOOKUP($B72,'Slutlig allokering kvv'!$B$2:$AC$462,MATCH(R$3,'Slutlig allokering kvv'!$B$1:$AJ$1,0),FALSE)/1,0)</f>
        <v>0</v>
      </c>
      <c r="S72">
        <f>IFERROR(VLOOKUP($B72,Kraftvärmeprod!$B$1:$AH$479,MATCH(S$2,Kraftvärmeprod!$B$1:$AG$1,0),FALSE)/1,0)-IFERROR(VLOOKUP($B72,'Slutlig allokering kvv'!$B$2:$AC$462,MATCH(S$3,'Slutlig allokering kvv'!$B$1:$AJ$1,0),FALSE)/1,0)</f>
        <v>0</v>
      </c>
      <c r="T72" s="6">
        <f>IFERROR(VLOOKUP($B72,Miljö!$B$1:$S$477,MATCH(T$2,Miljö!$B$1:$X$1,0),FALSE)/1,0)-IFERROR(VLOOKUP($B72,'Slutlig allokering kvv'!$B$2:$AC$462,MATCH(T$3,'Slutlig allokering kvv'!$B$1:$AJ$1,0),FALSE)/1,0)</f>
        <v>0</v>
      </c>
      <c r="U72">
        <f>IFERROR(VLOOKUP($B72,Kraftvärmeprod!$B$1:$AH$479,MATCH(U$2,Kraftvärmeprod!$B$1:$AG$1,0),FALSE)/1,0)-IFERROR(VLOOKUP($B72,'Slutlig allokering kvv'!$B$2:$AC$462,MATCH(U$3,'Slutlig allokering kvv'!$B$1:$AJ$1,0),FALSE)/1,0)</f>
        <v>0</v>
      </c>
      <c r="V72">
        <f>IFERROR(VLOOKUP($B72,Kraftvärmeprod!$B$1:$AH$479,MATCH(V$2,Kraftvärmeprod!$B$1:$AG$1,0),FALSE)/1,0)-IFERROR(VLOOKUP($B72,'Slutlig allokering kvv'!$B$2:$AC$462,MATCH(V$3,'Slutlig allokering kvv'!$B$1:$AJ$1,0),FALSE)/1,0)</f>
        <v>0</v>
      </c>
      <c r="W72">
        <f>IFERROR(VLOOKUP($B72,Kraftvärmeprod!$B$1:$AH$479,MATCH(W$2,Kraftvärmeprod!$B$1:$AG$1,0),FALSE)/1,0)-IFERROR(VLOOKUP($B72,'Slutlig allokering kvv'!$B$2:$AC$462,MATCH(W$3,'Slutlig allokering kvv'!$B$1:$AJ$1,0),FALSE)/1,0)</f>
        <v>0</v>
      </c>
      <c r="X72">
        <f>IFERROR(VLOOKUP($B72,Kraftvärmeprod!$B$1:$AH$479,MATCH(X$2,Kraftvärmeprod!$B$1:$AG$1,0),FALSE)/1,0)-IFERROR(VLOOKUP($B72,'Slutlig allokering kvv'!$B$2:$AC$462,MATCH(X$3,'Slutlig allokering kvv'!$B$1:$AJ$1,0),FALSE)/1,0)</f>
        <v>0</v>
      </c>
      <c r="Y72">
        <f>IFERROR(VLOOKUP($B72,Kraftvärmeprod!$B$1:$AH$479,MATCH(Y$2,Kraftvärmeprod!$B$1:$AG$1,0),FALSE)/1,0)-IFERROR(VLOOKUP($B72,'Slutlig allokering kvv'!$B$2:$AC$462,MATCH(Y$3,'Slutlig allokering kvv'!$B$1:$AJ$1,0),FALSE)/1,0)</f>
        <v>0</v>
      </c>
      <c r="Z72">
        <f>IFERROR(VLOOKUP($B72,Kraftvärmeprod!$B$1:$AH$479,MATCH(Z$2,Kraftvärmeprod!$B$1:$AG$1,0),FALSE)/1,0)-IFERROR(VLOOKUP($B72,'Slutlig allokering kvv'!$B$2:$AC$462,MATCH(Z$3,'Slutlig allokering kvv'!$B$1:$AJ$1,0),FALSE)/1,0)</f>
        <v>0</v>
      </c>
      <c r="AA72">
        <f>IFERROR(VLOOKUP($B72,Kraftvärmeprod!$B$1:$AH$479,MATCH(AA$2,Kraftvärmeprod!$B$1:$AG$1,0),FALSE)/1,0)-IFERROR(VLOOKUP($B72,'Slutlig allokering kvv'!$B$2:$AC$462,MATCH(AA$3,'Slutlig allokering kvv'!$B$1:$AJ$1,0),FALSE)/1,0)</f>
        <v>0</v>
      </c>
      <c r="AE72">
        <f t="shared" si="2"/>
        <v>0</v>
      </c>
      <c r="AG72">
        <f>IFERROR(VLOOKUP(B72,'Slutlig allokering kvv'!$B$2:$AJ$462,MATCH("Summa slutlig allokerad tillförd energi (utan hjälpel och rökgaskondensering):",'Slutlig allokering kvv'!$B$1:$AK$1,0),FALSE)/1,"")</f>
        <v>0</v>
      </c>
      <c r="AI72" s="137" t="str">
        <f>IFERROR(1-VLOOKUP(B72,'Slutlig allokering kvv'!$B$2:$AJ$462,MATCH("Andel av bränsle i kvv som allokerats till värme, exklusive rökgaskondensering och hjälpel",'Slutlig allokering kvv'!$B$1:$AK$1,0),FALSE),"")</f>
        <v/>
      </c>
      <c r="AK72" s="137" t="str">
        <f t="shared" si="3"/>
        <v/>
      </c>
    </row>
    <row r="73" spans="1:37" x14ac:dyDescent="0.25">
      <c r="A73" s="2" t="s">
        <v>122</v>
      </c>
      <c r="B73" s="2" t="s">
        <v>123</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 kvv'!$B$2:$AC$462,MATCH(E$3,'Slutlig allokering kvv'!$B$1:$AJ$1,0),FALSE)/1,0)</f>
        <v>0</v>
      </c>
      <c r="F73">
        <f>IFERROR(VLOOKUP($B73,Kraftvärmeprod!$B$1:$AH$479,MATCH(F$2,Kraftvärmeprod!$B$1:$AG$1,0),FALSE)/1,0)-IFERROR(VLOOKUP($B73,'Slutlig allokering kvv'!$B$2:$AC$462,MATCH(F$3,'Slutlig allokering kvv'!$B$1:$AJ$1,0),FALSE)/1,0)</f>
        <v>0</v>
      </c>
      <c r="G73">
        <f>IFERROR(VLOOKUP($B73,Kraftvärmeprod!$B$1:$AH$479,MATCH(G$2,Kraftvärmeprod!$B$1:$AG$1,0),FALSE)/1,0)-IFERROR(VLOOKUP($B73,'Slutlig allokering kvv'!$B$2:$AC$462,MATCH(G$3,'Slutlig allokering kvv'!$B$1:$AJ$1,0),FALSE)/1,0)</f>
        <v>0</v>
      </c>
      <c r="H73">
        <f>IFERROR(VLOOKUP($B73,Kraftvärmeprod!$B$1:$AH$479,MATCH(H$2,Kraftvärmeprod!$B$1:$AG$1,0),FALSE)/1,0)-IFERROR(VLOOKUP($B73,'Slutlig allokering kvv'!$B$2:$AC$462,MATCH(H$3,'Slutlig allokering kvv'!$B$1:$AJ$1,0),FALSE)/1,0)</f>
        <v>0</v>
      </c>
      <c r="I73">
        <f>IFERROR(VLOOKUP($B73,Kraftvärmeprod!$B$1:$AH$479,MATCH(I$2,Kraftvärmeprod!$B$1:$AG$1,0),FALSE)/1,0)-IFERROR(VLOOKUP($B73,'Slutlig allokering kvv'!$B$2:$AC$462,MATCH(I$3,'Slutlig allokering kvv'!$B$1:$AJ$1,0),FALSE)/1,0)</f>
        <v>0</v>
      </c>
      <c r="J73">
        <f>IFERROR(VLOOKUP($B73,Kraftvärmeprod!$B$1:$AH$479,MATCH(J$2,Kraftvärmeprod!$B$1:$AG$1,0),FALSE)/1,0)-IFERROR(VLOOKUP($B73,'Slutlig allokering kvv'!$B$2:$AC$462,MATCH(J$3,'Slutlig allokering kvv'!$B$1:$AJ$1,0),FALSE)/1,0)</f>
        <v>0</v>
      </c>
      <c r="K73">
        <f>IFERROR(VLOOKUP($B73,Kraftvärmeprod!$B$1:$AH$479,MATCH(K$2,Kraftvärmeprod!$B$1:$AG$1,0),FALSE)/1,0)-IFERROR(VLOOKUP($B73,'Slutlig allokering kvv'!$B$2:$AC$462,MATCH(K$3,'Slutlig allokering kvv'!$B$1:$AJ$1,0),FALSE)/1,0)</f>
        <v>0</v>
      </c>
      <c r="L73">
        <f>IFERROR(VLOOKUP($B73,Kraftvärmeprod!$B$1:$AH$479,MATCH(L$2,Kraftvärmeprod!$B$1:$AG$1,0),FALSE)/1,0)-IFERROR(VLOOKUP($B73,'Slutlig allokering kvv'!$B$2:$AC$462,MATCH(L$3,'Slutlig allokering kvv'!$B$1:$AJ$1,0),FALSE)/1,0)</f>
        <v>0</v>
      </c>
      <c r="M73">
        <f>IFERROR(VLOOKUP($B73,Kraftvärmeprod!$B$1:$AH$479,MATCH(M$2,Kraftvärmeprod!$B$1:$AG$1,0),FALSE)/1,0)-IFERROR(VLOOKUP($B73,'Slutlig allokering kvv'!$B$2:$AC$462,MATCH(M$3,'Slutlig allokering kvv'!$B$1:$AJ$1,0),FALSE)/1,0)</f>
        <v>0</v>
      </c>
      <c r="N73">
        <f>IFERROR(VLOOKUP($B73,Kraftvärmeprod!$B$1:$AH$479,MATCH(N$2,Kraftvärmeprod!$B$1:$AG$1,0),FALSE)/1,0)-IFERROR(VLOOKUP($B73,'Slutlig allokering kvv'!$B$2:$AC$462,MATCH(N$3,'Slutlig allokering kvv'!$B$1:$AJ$1,0),FALSE)/1,0)</f>
        <v>0</v>
      </c>
      <c r="O73">
        <f>IFERROR(VLOOKUP($B73,Kraftvärmeprod!$B$1:$AH$479,MATCH(O$2,Kraftvärmeprod!$B$1:$AG$1,0),FALSE)/1,0)-IFERROR(VLOOKUP($B73,'Slutlig allokering kvv'!$B$2:$AC$462,MATCH(O$3,'Slutlig allokering kvv'!$B$1:$AJ$1,0),FALSE)/1,0)</f>
        <v>0</v>
      </c>
      <c r="P73">
        <f>IFERROR(VLOOKUP($B73,Kraftvärmeprod!$B$1:$AH$479,MATCH(P$2,Kraftvärmeprod!$B$1:$AG$1,0),FALSE)/1,0)-IFERROR(VLOOKUP($B73,'Slutlig allokering kvv'!$B$2:$AC$462,MATCH(P$3,'Slutlig allokering kvv'!$B$1:$AJ$1,0),FALSE)/1,0)</f>
        <v>0</v>
      </c>
      <c r="Q73">
        <f>IFERROR(VLOOKUP($B73,Kraftvärmeprod!$B$1:$AH$479,MATCH(Q$2,Kraftvärmeprod!$B$1:$AG$1,0),FALSE)/1,0)-IFERROR(VLOOKUP($B73,'Slutlig allokering kvv'!$B$2:$AC$462,MATCH(Q$3,'Slutlig allokering kvv'!$B$1:$AJ$1,0),FALSE)/1,0)</f>
        <v>0</v>
      </c>
      <c r="R73">
        <f>IFERROR(VLOOKUP($B73,Kraftvärmeprod!$B$1:$AH$479,MATCH(R$2,Kraftvärmeprod!$B$1:$AG$1,0),FALSE)/1,0)-IFERROR(VLOOKUP($B73,'Slutlig allokering kvv'!$B$2:$AC$462,MATCH(R$3,'Slutlig allokering kvv'!$B$1:$AJ$1,0),FALSE)/1,0)</f>
        <v>0</v>
      </c>
      <c r="S73">
        <f>IFERROR(VLOOKUP($B73,Kraftvärmeprod!$B$1:$AH$479,MATCH(S$2,Kraftvärmeprod!$B$1:$AG$1,0),FALSE)/1,0)-IFERROR(VLOOKUP($B73,'Slutlig allokering kvv'!$B$2:$AC$462,MATCH(S$3,'Slutlig allokering kvv'!$B$1:$AJ$1,0),FALSE)/1,0)</f>
        <v>0</v>
      </c>
      <c r="T73" s="6">
        <f>IFERROR(VLOOKUP($B73,Miljö!$B$1:$S$477,MATCH(T$2,Miljö!$B$1:$X$1,0),FALSE)/1,0)-IFERROR(VLOOKUP($B73,'Slutlig allokering kvv'!$B$2:$AC$462,MATCH(T$3,'Slutlig allokering kvv'!$B$1:$AJ$1,0),FALSE)/1,0)</f>
        <v>0</v>
      </c>
      <c r="U73">
        <f>IFERROR(VLOOKUP($B73,Kraftvärmeprod!$B$1:$AH$479,MATCH(U$2,Kraftvärmeprod!$B$1:$AG$1,0),FALSE)/1,0)-IFERROR(VLOOKUP($B73,'Slutlig allokering kvv'!$B$2:$AC$462,MATCH(U$3,'Slutlig allokering kvv'!$B$1:$AJ$1,0),FALSE)/1,0)</f>
        <v>0</v>
      </c>
      <c r="V73">
        <f>IFERROR(VLOOKUP($B73,Kraftvärmeprod!$B$1:$AH$479,MATCH(V$2,Kraftvärmeprod!$B$1:$AG$1,0),FALSE)/1,0)-IFERROR(VLOOKUP($B73,'Slutlig allokering kvv'!$B$2:$AC$462,MATCH(V$3,'Slutlig allokering kvv'!$B$1:$AJ$1,0),FALSE)/1,0)</f>
        <v>0</v>
      </c>
      <c r="W73">
        <f>IFERROR(VLOOKUP($B73,Kraftvärmeprod!$B$1:$AH$479,MATCH(W$2,Kraftvärmeprod!$B$1:$AG$1,0),FALSE)/1,0)-IFERROR(VLOOKUP($B73,'Slutlig allokering kvv'!$B$2:$AC$462,MATCH(W$3,'Slutlig allokering kvv'!$B$1:$AJ$1,0),FALSE)/1,0)</f>
        <v>0</v>
      </c>
      <c r="X73">
        <f>IFERROR(VLOOKUP($B73,Kraftvärmeprod!$B$1:$AH$479,MATCH(X$2,Kraftvärmeprod!$B$1:$AG$1,0),FALSE)/1,0)-IFERROR(VLOOKUP($B73,'Slutlig allokering kvv'!$B$2:$AC$462,MATCH(X$3,'Slutlig allokering kvv'!$B$1:$AJ$1,0),FALSE)/1,0)</f>
        <v>0</v>
      </c>
      <c r="Y73">
        <f>IFERROR(VLOOKUP($B73,Kraftvärmeprod!$B$1:$AH$479,MATCH(Y$2,Kraftvärmeprod!$B$1:$AG$1,0),FALSE)/1,0)-IFERROR(VLOOKUP($B73,'Slutlig allokering kvv'!$B$2:$AC$462,MATCH(Y$3,'Slutlig allokering kvv'!$B$1:$AJ$1,0),FALSE)/1,0)</f>
        <v>0</v>
      </c>
      <c r="Z73">
        <f>IFERROR(VLOOKUP($B73,Kraftvärmeprod!$B$1:$AH$479,MATCH(Z$2,Kraftvärmeprod!$B$1:$AG$1,0),FALSE)/1,0)-IFERROR(VLOOKUP($B73,'Slutlig allokering kvv'!$B$2:$AC$462,MATCH(Z$3,'Slutlig allokering kvv'!$B$1:$AJ$1,0),FALSE)/1,0)</f>
        <v>0</v>
      </c>
      <c r="AA73">
        <f>IFERROR(VLOOKUP($B73,Kraftvärmeprod!$B$1:$AH$479,MATCH(AA$2,Kraftvärmeprod!$B$1:$AG$1,0),FALSE)/1,0)-IFERROR(VLOOKUP($B73,'Slutlig allokering kvv'!$B$2:$AC$462,MATCH(AA$3,'Slutlig allokering kvv'!$B$1:$AJ$1,0),FALSE)/1,0)</f>
        <v>0</v>
      </c>
      <c r="AE73">
        <f t="shared" si="2"/>
        <v>0</v>
      </c>
      <c r="AG73">
        <f>IFERROR(VLOOKUP(B73,'Slutlig allokering kvv'!$B$2:$AJ$462,MATCH("Summa slutlig allokerad tillförd energi (utan hjälpel och rökgaskondensering):",'Slutlig allokering kvv'!$B$1:$AK$1,0),FALSE)/1,"")</f>
        <v>0</v>
      </c>
      <c r="AI73" s="137" t="str">
        <f>IFERROR(1-VLOOKUP(B73,'Slutlig allokering kvv'!$B$2:$AJ$462,MATCH("Andel av bränsle i kvv som allokerats till värme, exklusive rökgaskondensering och hjälpel",'Slutlig allokering kvv'!$B$1:$AK$1,0),FALSE),"")</f>
        <v/>
      </c>
      <c r="AK73" s="137" t="str">
        <f t="shared" si="3"/>
        <v/>
      </c>
    </row>
    <row r="74" spans="1:37" x14ac:dyDescent="0.25">
      <c r="A74" s="2" t="s">
        <v>124</v>
      </c>
      <c r="B74" s="2" t="s">
        <v>125</v>
      </c>
      <c r="C74">
        <f>IFERROR(VLOOKUP($B74,Kraftvärmeprod!$B$1:$AH$479,MATCH(C$3,Kraftvärmeprod!$B$1:$AG$1,0),FALSE)/1,"")</f>
        <v>98.591999999999999</v>
      </c>
      <c r="D74">
        <f>IFERROR(VLOOKUP($B74,Kraftvärmeprod!$B$1:$AH$479,MATCH(D$3,Kraftvärmeprod!$B$1:$AG$1,0),FALSE)/1,"")</f>
        <v>12.37</v>
      </c>
      <c r="E74">
        <f>IFERROR(VLOOKUP($B74,Kraftvärmeprod!$B$1:$AH$479,MATCH(E$2,Kraftvärmeprod!$B$1:$AG$1,0),FALSE)/1,0)-IFERROR(VLOOKUP($B74,'Slutlig allokering kvv'!$B$2:$AC$462,MATCH(E$3,'Slutlig allokering kvv'!$B$1:$AJ$1,0),FALSE)/1,0)</f>
        <v>37.881800000000013</v>
      </c>
      <c r="F74">
        <f>IFERROR(VLOOKUP($B74,Kraftvärmeprod!$B$1:$AH$479,MATCH(F$2,Kraftvärmeprod!$B$1:$AG$1,0),FALSE)/1,0)-IFERROR(VLOOKUP($B74,'Slutlig allokering kvv'!$B$2:$AC$462,MATCH(F$3,'Slutlig allokering kvv'!$B$1:$AJ$1,0),FALSE)/1,0)</f>
        <v>0</v>
      </c>
      <c r="G74">
        <f>IFERROR(VLOOKUP($B74,Kraftvärmeprod!$B$1:$AH$479,MATCH(G$2,Kraftvärmeprod!$B$1:$AG$1,0),FALSE)/1,0)-IFERROR(VLOOKUP($B74,'Slutlig allokering kvv'!$B$2:$AC$462,MATCH(G$3,'Slutlig allokering kvv'!$B$1:$AJ$1,0),FALSE)/1,0)</f>
        <v>0</v>
      </c>
      <c r="H74">
        <f>IFERROR(VLOOKUP($B74,Kraftvärmeprod!$B$1:$AH$479,MATCH(H$2,Kraftvärmeprod!$B$1:$AG$1,0),FALSE)/1,0)-IFERROR(VLOOKUP($B74,'Slutlig allokering kvv'!$B$2:$AC$462,MATCH(H$3,'Slutlig allokering kvv'!$B$1:$AJ$1,0),FALSE)/1,0)</f>
        <v>0</v>
      </c>
      <c r="I74">
        <f>IFERROR(VLOOKUP($B74,Kraftvärmeprod!$B$1:$AH$479,MATCH(I$2,Kraftvärmeprod!$B$1:$AG$1,0),FALSE)/1,0)-IFERROR(VLOOKUP($B74,'Slutlig allokering kvv'!$B$2:$AC$462,MATCH(I$3,'Slutlig allokering kvv'!$B$1:$AJ$1,0),FALSE)/1,0)</f>
        <v>6.1938999999999994E-2</v>
      </c>
      <c r="J74">
        <f>IFERROR(VLOOKUP($B74,Kraftvärmeprod!$B$1:$AH$479,MATCH(J$2,Kraftvärmeprod!$B$1:$AG$1,0),FALSE)/1,0)-IFERROR(VLOOKUP($B74,'Slutlig allokering kvv'!$B$2:$AC$462,MATCH(J$3,'Slutlig allokering kvv'!$B$1:$AJ$1,0),FALSE)/1,0)</f>
        <v>0</v>
      </c>
      <c r="K74">
        <f>IFERROR(VLOOKUP($B74,Kraftvärmeprod!$B$1:$AH$479,MATCH(K$2,Kraftvärmeprod!$B$1:$AG$1,0),FALSE)/1,0)-IFERROR(VLOOKUP($B74,'Slutlig allokering kvv'!$B$2:$AC$462,MATCH(K$3,'Slutlig allokering kvv'!$B$1:$AJ$1,0),FALSE)/1,0)</f>
        <v>0</v>
      </c>
      <c r="L74">
        <f>IFERROR(VLOOKUP($B74,Kraftvärmeprod!$B$1:$AH$479,MATCH(L$2,Kraftvärmeprod!$B$1:$AG$1,0),FALSE)/1,0)-IFERROR(VLOOKUP($B74,'Slutlig allokering kvv'!$B$2:$AC$462,MATCH(L$3,'Slutlig allokering kvv'!$B$1:$AJ$1,0),FALSE)/1,0)</f>
        <v>0</v>
      </c>
      <c r="M74">
        <f>IFERROR(VLOOKUP($B74,Kraftvärmeprod!$B$1:$AH$479,MATCH(M$2,Kraftvärmeprod!$B$1:$AG$1,0),FALSE)/1,0)-IFERROR(VLOOKUP($B74,'Slutlig allokering kvv'!$B$2:$AC$462,MATCH(M$3,'Slutlig allokering kvv'!$B$1:$AJ$1,0),FALSE)/1,0)</f>
        <v>0</v>
      </c>
      <c r="N74">
        <f>IFERROR(VLOOKUP($B74,Kraftvärmeprod!$B$1:$AH$479,MATCH(N$2,Kraftvärmeprod!$B$1:$AG$1,0),FALSE)/1,0)-IFERROR(VLOOKUP($B74,'Slutlig allokering kvv'!$B$2:$AC$462,MATCH(N$3,'Slutlig allokering kvv'!$B$1:$AJ$1,0),FALSE)/1,0)</f>
        <v>0</v>
      </c>
      <c r="O74">
        <f>IFERROR(VLOOKUP($B74,Kraftvärmeprod!$B$1:$AH$479,MATCH(O$2,Kraftvärmeprod!$B$1:$AG$1,0),FALSE)/1,0)-IFERROR(VLOOKUP($B74,'Slutlig allokering kvv'!$B$2:$AC$462,MATCH(O$3,'Slutlig allokering kvv'!$B$1:$AJ$1,0),FALSE)/1,0)</f>
        <v>0</v>
      </c>
      <c r="P74">
        <f>IFERROR(VLOOKUP($B74,Kraftvärmeprod!$B$1:$AH$479,MATCH(P$2,Kraftvärmeprod!$B$1:$AG$1,0),FALSE)/1,0)-IFERROR(VLOOKUP($B74,'Slutlig allokering kvv'!$B$2:$AC$462,MATCH(P$3,'Slutlig allokering kvv'!$B$1:$AJ$1,0),FALSE)/1,0)</f>
        <v>0</v>
      </c>
      <c r="Q74">
        <f>IFERROR(VLOOKUP($B74,Kraftvärmeprod!$B$1:$AH$479,MATCH(Q$2,Kraftvärmeprod!$B$1:$AG$1,0),FALSE)/1,0)-IFERROR(VLOOKUP($B74,'Slutlig allokering kvv'!$B$2:$AC$462,MATCH(Q$3,'Slutlig allokering kvv'!$B$1:$AJ$1,0),FALSE)/1,0)</f>
        <v>0</v>
      </c>
      <c r="R74">
        <f>IFERROR(VLOOKUP($B74,Kraftvärmeprod!$B$1:$AH$479,MATCH(R$2,Kraftvärmeprod!$B$1:$AG$1,0),FALSE)/1,0)-IFERROR(VLOOKUP($B74,'Slutlig allokering kvv'!$B$2:$AC$462,MATCH(R$3,'Slutlig allokering kvv'!$B$1:$AJ$1,0),FALSE)/1,0)</f>
        <v>0</v>
      </c>
      <c r="S74">
        <f>IFERROR(VLOOKUP($B74,Kraftvärmeprod!$B$1:$AH$479,MATCH(S$2,Kraftvärmeprod!$B$1:$AG$1,0),FALSE)/1,0)-IFERROR(VLOOKUP($B74,'Slutlig allokering kvv'!$B$2:$AC$462,MATCH(S$3,'Slutlig allokering kvv'!$B$1:$AJ$1,0),FALSE)/1,0)</f>
        <v>0</v>
      </c>
      <c r="T74" s="6">
        <f>IFERROR(VLOOKUP($B74,Miljö!$B$1:$S$477,MATCH(T$2,Miljö!$B$1:$X$1,0),FALSE)/1,0)-IFERROR(VLOOKUP($B74,'Slutlig allokering kvv'!$B$2:$AC$462,MATCH(T$3,'Slutlig allokering kvv'!$B$1:$AJ$1,0),FALSE)/1,0)</f>
        <v>0</v>
      </c>
      <c r="U74">
        <f>IFERROR(VLOOKUP($B74,Kraftvärmeprod!$B$1:$AH$479,MATCH(U$2,Kraftvärmeprod!$B$1:$AG$1,0),FALSE)/1,0)-IFERROR(VLOOKUP($B74,'Slutlig allokering kvv'!$B$2:$AC$462,MATCH(U$3,'Slutlig allokering kvv'!$B$1:$AJ$1,0),FALSE)/1,0)</f>
        <v>0</v>
      </c>
      <c r="V74">
        <f>IFERROR(VLOOKUP($B74,Kraftvärmeprod!$B$1:$AH$479,MATCH(V$2,Kraftvärmeprod!$B$1:$AG$1,0),FALSE)/1,0)-IFERROR(VLOOKUP($B74,'Slutlig allokering kvv'!$B$2:$AC$462,MATCH(V$3,'Slutlig allokering kvv'!$B$1:$AJ$1,0),FALSE)/1,0)</f>
        <v>0</v>
      </c>
      <c r="W74">
        <f>IFERROR(VLOOKUP($B74,Kraftvärmeprod!$B$1:$AH$479,MATCH(W$2,Kraftvärmeprod!$B$1:$AG$1,0),FALSE)/1,0)-IFERROR(VLOOKUP($B74,'Slutlig allokering kvv'!$B$2:$AC$462,MATCH(W$3,'Slutlig allokering kvv'!$B$1:$AJ$1,0),FALSE)/1,0)</f>
        <v>0</v>
      </c>
      <c r="X74">
        <f>IFERROR(VLOOKUP($B74,Kraftvärmeprod!$B$1:$AH$479,MATCH(X$2,Kraftvärmeprod!$B$1:$AG$1,0),FALSE)/1,0)-IFERROR(VLOOKUP($B74,'Slutlig allokering kvv'!$B$2:$AC$462,MATCH(X$3,'Slutlig allokering kvv'!$B$1:$AJ$1,0),FALSE)/1,0)</f>
        <v>0</v>
      </c>
      <c r="Y74">
        <f>IFERROR(VLOOKUP($B74,Kraftvärmeprod!$B$1:$AH$479,MATCH(Y$2,Kraftvärmeprod!$B$1:$AG$1,0),FALSE)/1,0)-IFERROR(VLOOKUP($B74,'Slutlig allokering kvv'!$B$2:$AC$462,MATCH(Y$3,'Slutlig allokering kvv'!$B$1:$AJ$1,0),FALSE)/1,0)</f>
        <v>0</v>
      </c>
      <c r="Z74">
        <f>IFERROR(VLOOKUP($B74,Kraftvärmeprod!$B$1:$AH$479,MATCH(Z$2,Kraftvärmeprod!$B$1:$AG$1,0),FALSE)/1,0)-IFERROR(VLOOKUP($B74,'Slutlig allokering kvv'!$B$2:$AC$462,MATCH(Z$3,'Slutlig allokering kvv'!$B$1:$AJ$1,0),FALSE)/1,0)</f>
        <v>0</v>
      </c>
      <c r="AA74">
        <f>IFERROR(VLOOKUP($B74,Kraftvärmeprod!$B$1:$AH$479,MATCH(AA$2,Kraftvärmeprod!$B$1:$AG$1,0),FALSE)/1,0)-IFERROR(VLOOKUP($B74,'Slutlig allokering kvv'!$B$2:$AC$462,MATCH(AA$3,'Slutlig allokering kvv'!$B$1:$AJ$1,0),FALSE)/1,0)</f>
        <v>0</v>
      </c>
      <c r="AE74">
        <f t="shared" si="2"/>
        <v>37.943739000000015</v>
      </c>
      <c r="AG74">
        <f>IFERROR(VLOOKUP(B74,'Slutlig allokering kvv'!$B$2:$AJ$462,MATCH("Summa slutlig allokerad tillförd energi (utan hjälpel och rökgaskondensering):",'Slutlig allokering kvv'!$B$1:$AK$1,0),FALSE)/1,"")</f>
        <v>94.596260999999998</v>
      </c>
      <c r="AI74" s="137">
        <f>IFERROR(1-VLOOKUP(B74,'Slutlig allokering kvv'!$B$2:$AJ$462,MATCH("Andel av bränsle i kvv som allokerats till värme, exklusive rökgaskondensering och hjälpel",'Slutlig allokering kvv'!$B$1:$AK$1,0),FALSE),"")</f>
        <v>0.28628141693073805</v>
      </c>
      <c r="AK74" s="137">
        <f t="shared" si="3"/>
        <v>0.28628141693073794</v>
      </c>
    </row>
    <row r="75" spans="1:37" x14ac:dyDescent="0.25">
      <c r="A75" s="2" t="s">
        <v>124</v>
      </c>
      <c r="B75" s="2" t="s">
        <v>126</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 kvv'!$B$2:$AC$462,MATCH(E$3,'Slutlig allokering kvv'!$B$1:$AJ$1,0),FALSE)/1,0)</f>
        <v>0</v>
      </c>
      <c r="F75">
        <f>IFERROR(VLOOKUP($B75,Kraftvärmeprod!$B$1:$AH$479,MATCH(F$2,Kraftvärmeprod!$B$1:$AG$1,0),FALSE)/1,0)-IFERROR(VLOOKUP($B75,'Slutlig allokering kvv'!$B$2:$AC$462,MATCH(F$3,'Slutlig allokering kvv'!$B$1:$AJ$1,0),FALSE)/1,0)</f>
        <v>0</v>
      </c>
      <c r="G75">
        <f>IFERROR(VLOOKUP($B75,Kraftvärmeprod!$B$1:$AH$479,MATCH(G$2,Kraftvärmeprod!$B$1:$AG$1,0),FALSE)/1,0)-IFERROR(VLOOKUP($B75,'Slutlig allokering kvv'!$B$2:$AC$462,MATCH(G$3,'Slutlig allokering kvv'!$B$1:$AJ$1,0),FALSE)/1,0)</f>
        <v>0</v>
      </c>
      <c r="H75">
        <f>IFERROR(VLOOKUP($B75,Kraftvärmeprod!$B$1:$AH$479,MATCH(H$2,Kraftvärmeprod!$B$1:$AG$1,0),FALSE)/1,0)-IFERROR(VLOOKUP($B75,'Slutlig allokering kvv'!$B$2:$AC$462,MATCH(H$3,'Slutlig allokering kvv'!$B$1:$AJ$1,0),FALSE)/1,0)</f>
        <v>0</v>
      </c>
      <c r="I75">
        <f>IFERROR(VLOOKUP($B75,Kraftvärmeprod!$B$1:$AH$479,MATCH(I$2,Kraftvärmeprod!$B$1:$AG$1,0),FALSE)/1,0)-IFERROR(VLOOKUP($B75,'Slutlig allokering kvv'!$B$2:$AC$462,MATCH(I$3,'Slutlig allokering kvv'!$B$1:$AJ$1,0),FALSE)/1,0)</f>
        <v>0</v>
      </c>
      <c r="J75">
        <f>IFERROR(VLOOKUP($B75,Kraftvärmeprod!$B$1:$AH$479,MATCH(J$2,Kraftvärmeprod!$B$1:$AG$1,0),FALSE)/1,0)-IFERROR(VLOOKUP($B75,'Slutlig allokering kvv'!$B$2:$AC$462,MATCH(J$3,'Slutlig allokering kvv'!$B$1:$AJ$1,0),FALSE)/1,0)</f>
        <v>0</v>
      </c>
      <c r="K75">
        <f>IFERROR(VLOOKUP($B75,Kraftvärmeprod!$B$1:$AH$479,MATCH(K$2,Kraftvärmeprod!$B$1:$AG$1,0),FALSE)/1,0)-IFERROR(VLOOKUP($B75,'Slutlig allokering kvv'!$B$2:$AC$462,MATCH(K$3,'Slutlig allokering kvv'!$B$1:$AJ$1,0),FALSE)/1,0)</f>
        <v>0</v>
      </c>
      <c r="L75">
        <f>IFERROR(VLOOKUP($B75,Kraftvärmeprod!$B$1:$AH$479,MATCH(L$2,Kraftvärmeprod!$B$1:$AG$1,0),FALSE)/1,0)-IFERROR(VLOOKUP($B75,'Slutlig allokering kvv'!$B$2:$AC$462,MATCH(L$3,'Slutlig allokering kvv'!$B$1:$AJ$1,0),FALSE)/1,0)</f>
        <v>0</v>
      </c>
      <c r="M75">
        <f>IFERROR(VLOOKUP($B75,Kraftvärmeprod!$B$1:$AH$479,MATCH(M$2,Kraftvärmeprod!$B$1:$AG$1,0),FALSE)/1,0)-IFERROR(VLOOKUP($B75,'Slutlig allokering kvv'!$B$2:$AC$462,MATCH(M$3,'Slutlig allokering kvv'!$B$1:$AJ$1,0),FALSE)/1,0)</f>
        <v>0</v>
      </c>
      <c r="N75">
        <f>IFERROR(VLOOKUP($B75,Kraftvärmeprod!$B$1:$AH$479,MATCH(N$2,Kraftvärmeprod!$B$1:$AG$1,0),FALSE)/1,0)-IFERROR(VLOOKUP($B75,'Slutlig allokering kvv'!$B$2:$AC$462,MATCH(N$3,'Slutlig allokering kvv'!$B$1:$AJ$1,0),FALSE)/1,0)</f>
        <v>0</v>
      </c>
      <c r="O75">
        <f>IFERROR(VLOOKUP($B75,Kraftvärmeprod!$B$1:$AH$479,MATCH(O$2,Kraftvärmeprod!$B$1:$AG$1,0),FALSE)/1,0)-IFERROR(VLOOKUP($B75,'Slutlig allokering kvv'!$B$2:$AC$462,MATCH(O$3,'Slutlig allokering kvv'!$B$1:$AJ$1,0),FALSE)/1,0)</f>
        <v>0</v>
      </c>
      <c r="P75">
        <f>IFERROR(VLOOKUP($B75,Kraftvärmeprod!$B$1:$AH$479,MATCH(P$2,Kraftvärmeprod!$B$1:$AG$1,0),FALSE)/1,0)-IFERROR(VLOOKUP($B75,'Slutlig allokering kvv'!$B$2:$AC$462,MATCH(P$3,'Slutlig allokering kvv'!$B$1:$AJ$1,0),FALSE)/1,0)</f>
        <v>0</v>
      </c>
      <c r="Q75">
        <f>IFERROR(VLOOKUP($B75,Kraftvärmeprod!$B$1:$AH$479,MATCH(Q$2,Kraftvärmeprod!$B$1:$AG$1,0),FALSE)/1,0)-IFERROR(VLOOKUP($B75,'Slutlig allokering kvv'!$B$2:$AC$462,MATCH(Q$3,'Slutlig allokering kvv'!$B$1:$AJ$1,0),FALSE)/1,0)</f>
        <v>0</v>
      </c>
      <c r="R75">
        <f>IFERROR(VLOOKUP($B75,Kraftvärmeprod!$B$1:$AH$479,MATCH(R$2,Kraftvärmeprod!$B$1:$AG$1,0),FALSE)/1,0)-IFERROR(VLOOKUP($B75,'Slutlig allokering kvv'!$B$2:$AC$462,MATCH(R$3,'Slutlig allokering kvv'!$B$1:$AJ$1,0),FALSE)/1,0)</f>
        <v>0</v>
      </c>
      <c r="S75">
        <f>IFERROR(VLOOKUP($B75,Kraftvärmeprod!$B$1:$AH$479,MATCH(S$2,Kraftvärmeprod!$B$1:$AG$1,0),FALSE)/1,0)-IFERROR(VLOOKUP($B75,'Slutlig allokering kvv'!$B$2:$AC$462,MATCH(S$3,'Slutlig allokering kvv'!$B$1:$AJ$1,0),FALSE)/1,0)</f>
        <v>0</v>
      </c>
      <c r="T75" s="6">
        <f>IFERROR(VLOOKUP($B75,Miljö!$B$1:$S$477,MATCH(T$2,Miljö!$B$1:$X$1,0),FALSE)/1,0)-IFERROR(VLOOKUP($B75,'Slutlig allokering kvv'!$B$2:$AC$462,MATCH(T$3,'Slutlig allokering kvv'!$B$1:$AJ$1,0),FALSE)/1,0)</f>
        <v>0</v>
      </c>
      <c r="U75">
        <f>IFERROR(VLOOKUP($B75,Kraftvärmeprod!$B$1:$AH$479,MATCH(U$2,Kraftvärmeprod!$B$1:$AG$1,0),FALSE)/1,0)-IFERROR(VLOOKUP($B75,'Slutlig allokering kvv'!$B$2:$AC$462,MATCH(U$3,'Slutlig allokering kvv'!$B$1:$AJ$1,0),FALSE)/1,0)</f>
        <v>0</v>
      </c>
      <c r="V75">
        <f>IFERROR(VLOOKUP($B75,Kraftvärmeprod!$B$1:$AH$479,MATCH(V$2,Kraftvärmeprod!$B$1:$AG$1,0),FALSE)/1,0)-IFERROR(VLOOKUP($B75,'Slutlig allokering kvv'!$B$2:$AC$462,MATCH(V$3,'Slutlig allokering kvv'!$B$1:$AJ$1,0),FALSE)/1,0)</f>
        <v>0</v>
      </c>
      <c r="W75">
        <f>IFERROR(VLOOKUP($B75,Kraftvärmeprod!$B$1:$AH$479,MATCH(W$2,Kraftvärmeprod!$B$1:$AG$1,0),FALSE)/1,0)-IFERROR(VLOOKUP($B75,'Slutlig allokering kvv'!$B$2:$AC$462,MATCH(W$3,'Slutlig allokering kvv'!$B$1:$AJ$1,0),FALSE)/1,0)</f>
        <v>0</v>
      </c>
      <c r="X75">
        <f>IFERROR(VLOOKUP($B75,Kraftvärmeprod!$B$1:$AH$479,MATCH(X$2,Kraftvärmeprod!$B$1:$AG$1,0),FALSE)/1,0)-IFERROR(VLOOKUP($B75,'Slutlig allokering kvv'!$B$2:$AC$462,MATCH(X$3,'Slutlig allokering kvv'!$B$1:$AJ$1,0),FALSE)/1,0)</f>
        <v>0</v>
      </c>
      <c r="Y75">
        <f>IFERROR(VLOOKUP($B75,Kraftvärmeprod!$B$1:$AH$479,MATCH(Y$2,Kraftvärmeprod!$B$1:$AG$1,0),FALSE)/1,0)-IFERROR(VLOOKUP($B75,'Slutlig allokering kvv'!$B$2:$AC$462,MATCH(Y$3,'Slutlig allokering kvv'!$B$1:$AJ$1,0),FALSE)/1,0)</f>
        <v>0</v>
      </c>
      <c r="Z75">
        <f>IFERROR(VLOOKUP($B75,Kraftvärmeprod!$B$1:$AH$479,MATCH(Z$2,Kraftvärmeprod!$B$1:$AG$1,0),FALSE)/1,0)-IFERROR(VLOOKUP($B75,'Slutlig allokering kvv'!$B$2:$AC$462,MATCH(Z$3,'Slutlig allokering kvv'!$B$1:$AJ$1,0),FALSE)/1,0)</f>
        <v>0</v>
      </c>
      <c r="AA75">
        <f>IFERROR(VLOOKUP($B75,Kraftvärmeprod!$B$1:$AH$479,MATCH(AA$2,Kraftvärmeprod!$B$1:$AG$1,0),FALSE)/1,0)-IFERROR(VLOOKUP($B75,'Slutlig allokering kvv'!$B$2:$AC$462,MATCH(AA$3,'Slutlig allokering kvv'!$B$1:$AJ$1,0),FALSE)/1,0)</f>
        <v>0</v>
      </c>
      <c r="AE75">
        <f t="shared" si="2"/>
        <v>0</v>
      </c>
      <c r="AG75">
        <f>IFERROR(VLOOKUP(B75,'Slutlig allokering kvv'!$B$2:$AJ$462,MATCH("Summa slutlig allokerad tillförd energi (utan hjälpel och rökgaskondensering):",'Slutlig allokering kvv'!$B$1:$AK$1,0),FALSE)/1,"")</f>
        <v>0</v>
      </c>
      <c r="AI75" s="137" t="str">
        <f>IFERROR(1-VLOOKUP(B75,'Slutlig allokering kvv'!$B$2:$AJ$462,MATCH("Andel av bränsle i kvv som allokerats till värme, exklusive rökgaskondensering och hjälpel",'Slutlig allokering kvv'!$B$1:$AK$1,0),FALSE),"")</f>
        <v/>
      </c>
      <c r="AK75" s="137" t="str">
        <f t="shared" si="3"/>
        <v/>
      </c>
    </row>
    <row r="76" spans="1:37" x14ac:dyDescent="0.25">
      <c r="A76" s="2" t="s">
        <v>124</v>
      </c>
      <c r="B76" s="2" t="s">
        <v>127</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 kvv'!$B$2:$AC$462,MATCH(E$3,'Slutlig allokering kvv'!$B$1:$AJ$1,0),FALSE)/1,0)</f>
        <v>0</v>
      </c>
      <c r="F76">
        <f>IFERROR(VLOOKUP($B76,Kraftvärmeprod!$B$1:$AH$479,MATCH(F$2,Kraftvärmeprod!$B$1:$AG$1,0),FALSE)/1,0)-IFERROR(VLOOKUP($B76,'Slutlig allokering kvv'!$B$2:$AC$462,MATCH(F$3,'Slutlig allokering kvv'!$B$1:$AJ$1,0),FALSE)/1,0)</f>
        <v>0</v>
      </c>
      <c r="G76">
        <f>IFERROR(VLOOKUP($B76,Kraftvärmeprod!$B$1:$AH$479,MATCH(G$2,Kraftvärmeprod!$B$1:$AG$1,0),FALSE)/1,0)-IFERROR(VLOOKUP($B76,'Slutlig allokering kvv'!$B$2:$AC$462,MATCH(G$3,'Slutlig allokering kvv'!$B$1:$AJ$1,0),FALSE)/1,0)</f>
        <v>0</v>
      </c>
      <c r="H76">
        <f>IFERROR(VLOOKUP($B76,Kraftvärmeprod!$B$1:$AH$479,MATCH(H$2,Kraftvärmeprod!$B$1:$AG$1,0),FALSE)/1,0)-IFERROR(VLOOKUP($B76,'Slutlig allokering kvv'!$B$2:$AC$462,MATCH(H$3,'Slutlig allokering kvv'!$B$1:$AJ$1,0),FALSE)/1,0)</f>
        <v>0</v>
      </c>
      <c r="I76">
        <f>IFERROR(VLOOKUP($B76,Kraftvärmeprod!$B$1:$AH$479,MATCH(I$2,Kraftvärmeprod!$B$1:$AG$1,0),FALSE)/1,0)-IFERROR(VLOOKUP($B76,'Slutlig allokering kvv'!$B$2:$AC$462,MATCH(I$3,'Slutlig allokering kvv'!$B$1:$AJ$1,0),FALSE)/1,0)</f>
        <v>0</v>
      </c>
      <c r="J76">
        <f>IFERROR(VLOOKUP($B76,Kraftvärmeprod!$B$1:$AH$479,MATCH(J$2,Kraftvärmeprod!$B$1:$AG$1,0),FALSE)/1,0)-IFERROR(VLOOKUP($B76,'Slutlig allokering kvv'!$B$2:$AC$462,MATCH(J$3,'Slutlig allokering kvv'!$B$1:$AJ$1,0),FALSE)/1,0)</f>
        <v>0</v>
      </c>
      <c r="K76">
        <f>IFERROR(VLOOKUP($B76,Kraftvärmeprod!$B$1:$AH$479,MATCH(K$2,Kraftvärmeprod!$B$1:$AG$1,0),FALSE)/1,0)-IFERROR(VLOOKUP($B76,'Slutlig allokering kvv'!$B$2:$AC$462,MATCH(K$3,'Slutlig allokering kvv'!$B$1:$AJ$1,0),FALSE)/1,0)</f>
        <v>0</v>
      </c>
      <c r="L76">
        <f>IFERROR(VLOOKUP($B76,Kraftvärmeprod!$B$1:$AH$479,MATCH(L$2,Kraftvärmeprod!$B$1:$AG$1,0),FALSE)/1,0)-IFERROR(VLOOKUP($B76,'Slutlig allokering kvv'!$B$2:$AC$462,MATCH(L$3,'Slutlig allokering kvv'!$B$1:$AJ$1,0),FALSE)/1,0)</f>
        <v>0</v>
      </c>
      <c r="M76">
        <f>IFERROR(VLOOKUP($B76,Kraftvärmeprod!$B$1:$AH$479,MATCH(M$2,Kraftvärmeprod!$B$1:$AG$1,0),FALSE)/1,0)-IFERROR(VLOOKUP($B76,'Slutlig allokering kvv'!$B$2:$AC$462,MATCH(M$3,'Slutlig allokering kvv'!$B$1:$AJ$1,0),FALSE)/1,0)</f>
        <v>0</v>
      </c>
      <c r="N76">
        <f>IFERROR(VLOOKUP($B76,Kraftvärmeprod!$B$1:$AH$479,MATCH(N$2,Kraftvärmeprod!$B$1:$AG$1,0),FALSE)/1,0)-IFERROR(VLOOKUP($B76,'Slutlig allokering kvv'!$B$2:$AC$462,MATCH(N$3,'Slutlig allokering kvv'!$B$1:$AJ$1,0),FALSE)/1,0)</f>
        <v>0</v>
      </c>
      <c r="O76">
        <f>IFERROR(VLOOKUP($B76,Kraftvärmeprod!$B$1:$AH$479,MATCH(O$2,Kraftvärmeprod!$B$1:$AG$1,0),FALSE)/1,0)-IFERROR(VLOOKUP($B76,'Slutlig allokering kvv'!$B$2:$AC$462,MATCH(O$3,'Slutlig allokering kvv'!$B$1:$AJ$1,0),FALSE)/1,0)</f>
        <v>0</v>
      </c>
      <c r="P76">
        <f>IFERROR(VLOOKUP($B76,Kraftvärmeprod!$B$1:$AH$479,MATCH(P$2,Kraftvärmeprod!$B$1:$AG$1,0),FALSE)/1,0)-IFERROR(VLOOKUP($B76,'Slutlig allokering kvv'!$B$2:$AC$462,MATCH(P$3,'Slutlig allokering kvv'!$B$1:$AJ$1,0),FALSE)/1,0)</f>
        <v>0</v>
      </c>
      <c r="Q76">
        <f>IFERROR(VLOOKUP($B76,Kraftvärmeprod!$B$1:$AH$479,MATCH(Q$2,Kraftvärmeprod!$B$1:$AG$1,0),FALSE)/1,0)-IFERROR(VLOOKUP($B76,'Slutlig allokering kvv'!$B$2:$AC$462,MATCH(Q$3,'Slutlig allokering kvv'!$B$1:$AJ$1,0),FALSE)/1,0)</f>
        <v>0</v>
      </c>
      <c r="R76">
        <f>IFERROR(VLOOKUP($B76,Kraftvärmeprod!$B$1:$AH$479,MATCH(R$2,Kraftvärmeprod!$B$1:$AG$1,0),FALSE)/1,0)-IFERROR(VLOOKUP($B76,'Slutlig allokering kvv'!$B$2:$AC$462,MATCH(R$3,'Slutlig allokering kvv'!$B$1:$AJ$1,0),FALSE)/1,0)</f>
        <v>0</v>
      </c>
      <c r="S76">
        <f>IFERROR(VLOOKUP($B76,Kraftvärmeprod!$B$1:$AH$479,MATCH(S$2,Kraftvärmeprod!$B$1:$AG$1,0),FALSE)/1,0)-IFERROR(VLOOKUP($B76,'Slutlig allokering kvv'!$B$2:$AC$462,MATCH(S$3,'Slutlig allokering kvv'!$B$1:$AJ$1,0),FALSE)/1,0)</f>
        <v>0</v>
      </c>
      <c r="T76" s="6">
        <f>IFERROR(VLOOKUP($B76,Miljö!$B$1:$S$477,MATCH(T$2,Miljö!$B$1:$X$1,0),FALSE)/1,0)-IFERROR(VLOOKUP($B76,'Slutlig allokering kvv'!$B$2:$AC$462,MATCH(T$3,'Slutlig allokering kvv'!$B$1:$AJ$1,0),FALSE)/1,0)</f>
        <v>0</v>
      </c>
      <c r="U76">
        <f>IFERROR(VLOOKUP($B76,Kraftvärmeprod!$B$1:$AH$479,MATCH(U$2,Kraftvärmeprod!$B$1:$AG$1,0),FALSE)/1,0)-IFERROR(VLOOKUP($B76,'Slutlig allokering kvv'!$B$2:$AC$462,MATCH(U$3,'Slutlig allokering kvv'!$B$1:$AJ$1,0),FALSE)/1,0)</f>
        <v>0</v>
      </c>
      <c r="V76">
        <f>IFERROR(VLOOKUP($B76,Kraftvärmeprod!$B$1:$AH$479,MATCH(V$2,Kraftvärmeprod!$B$1:$AG$1,0),FALSE)/1,0)-IFERROR(VLOOKUP($B76,'Slutlig allokering kvv'!$B$2:$AC$462,MATCH(V$3,'Slutlig allokering kvv'!$B$1:$AJ$1,0),FALSE)/1,0)</f>
        <v>0</v>
      </c>
      <c r="W76">
        <f>IFERROR(VLOOKUP($B76,Kraftvärmeprod!$B$1:$AH$479,MATCH(W$2,Kraftvärmeprod!$B$1:$AG$1,0),FALSE)/1,0)-IFERROR(VLOOKUP($B76,'Slutlig allokering kvv'!$B$2:$AC$462,MATCH(W$3,'Slutlig allokering kvv'!$B$1:$AJ$1,0),FALSE)/1,0)</f>
        <v>0</v>
      </c>
      <c r="X76">
        <f>IFERROR(VLOOKUP($B76,Kraftvärmeprod!$B$1:$AH$479,MATCH(X$2,Kraftvärmeprod!$B$1:$AG$1,0),FALSE)/1,0)-IFERROR(VLOOKUP($B76,'Slutlig allokering kvv'!$B$2:$AC$462,MATCH(X$3,'Slutlig allokering kvv'!$B$1:$AJ$1,0),FALSE)/1,0)</f>
        <v>0</v>
      </c>
      <c r="Y76">
        <f>IFERROR(VLOOKUP($B76,Kraftvärmeprod!$B$1:$AH$479,MATCH(Y$2,Kraftvärmeprod!$B$1:$AG$1,0),FALSE)/1,0)-IFERROR(VLOOKUP($B76,'Slutlig allokering kvv'!$B$2:$AC$462,MATCH(Y$3,'Slutlig allokering kvv'!$B$1:$AJ$1,0),FALSE)/1,0)</f>
        <v>0</v>
      </c>
      <c r="Z76">
        <f>IFERROR(VLOOKUP($B76,Kraftvärmeprod!$B$1:$AH$479,MATCH(Z$2,Kraftvärmeprod!$B$1:$AG$1,0),FALSE)/1,0)-IFERROR(VLOOKUP($B76,'Slutlig allokering kvv'!$B$2:$AC$462,MATCH(Z$3,'Slutlig allokering kvv'!$B$1:$AJ$1,0),FALSE)/1,0)</f>
        <v>0</v>
      </c>
      <c r="AA76">
        <f>IFERROR(VLOOKUP($B76,Kraftvärmeprod!$B$1:$AH$479,MATCH(AA$2,Kraftvärmeprod!$B$1:$AG$1,0),FALSE)/1,0)-IFERROR(VLOOKUP($B76,'Slutlig allokering kvv'!$B$2:$AC$462,MATCH(AA$3,'Slutlig allokering kvv'!$B$1:$AJ$1,0),FALSE)/1,0)</f>
        <v>0</v>
      </c>
      <c r="AE76">
        <f t="shared" si="2"/>
        <v>0</v>
      </c>
      <c r="AG76">
        <f>IFERROR(VLOOKUP(B76,'Slutlig allokering kvv'!$B$2:$AJ$462,MATCH("Summa slutlig allokerad tillförd energi (utan hjälpel och rökgaskondensering):",'Slutlig allokering kvv'!$B$1:$AK$1,0),FALSE)/1,"")</f>
        <v>0</v>
      </c>
      <c r="AI76" s="137" t="str">
        <f>IFERROR(1-VLOOKUP(B76,'Slutlig allokering kvv'!$B$2:$AJ$462,MATCH("Andel av bränsle i kvv som allokerats till värme, exklusive rökgaskondensering och hjälpel",'Slutlig allokering kvv'!$B$1:$AK$1,0),FALSE),"")</f>
        <v/>
      </c>
      <c r="AK76" s="137" t="str">
        <f t="shared" si="3"/>
        <v/>
      </c>
    </row>
    <row r="77" spans="1:37" x14ac:dyDescent="0.25">
      <c r="A77" s="2" t="s">
        <v>128</v>
      </c>
      <c r="B77" s="2" t="s">
        <v>129</v>
      </c>
      <c r="C77" t="str">
        <f>IFERROR(VLOOKUP($B77,Kraftvärmeprod!$B$1:$AH$479,MATCH(C$3,Kraftvärmeprod!$B$1:$AG$1,0),FALSE)/1,"")</f>
        <v/>
      </c>
      <c r="D77" t="str">
        <f>IFERROR(VLOOKUP($B77,Kraftvärmeprod!$B$1:$AH$479,MATCH(D$3,Kraftvärmeprod!$B$1:$AG$1,0),FALSE)/1,"")</f>
        <v/>
      </c>
      <c r="E77">
        <f>IFERROR(VLOOKUP($B77,Kraftvärmeprod!$B$1:$AH$479,MATCH(E$2,Kraftvärmeprod!$B$1:$AG$1,0),FALSE)/1,0)-IFERROR(VLOOKUP($B77,'Slutlig allokering kvv'!$B$2:$AC$462,MATCH(E$3,'Slutlig allokering kvv'!$B$1:$AJ$1,0),FALSE)/1,0)</f>
        <v>0</v>
      </c>
      <c r="F77">
        <f>IFERROR(VLOOKUP($B77,Kraftvärmeprod!$B$1:$AH$479,MATCH(F$2,Kraftvärmeprod!$B$1:$AG$1,0),FALSE)/1,0)-IFERROR(VLOOKUP($B77,'Slutlig allokering kvv'!$B$2:$AC$462,MATCH(F$3,'Slutlig allokering kvv'!$B$1:$AJ$1,0),FALSE)/1,0)</f>
        <v>0</v>
      </c>
      <c r="G77">
        <f>IFERROR(VLOOKUP($B77,Kraftvärmeprod!$B$1:$AH$479,MATCH(G$2,Kraftvärmeprod!$B$1:$AG$1,0),FALSE)/1,0)-IFERROR(VLOOKUP($B77,'Slutlig allokering kvv'!$B$2:$AC$462,MATCH(G$3,'Slutlig allokering kvv'!$B$1:$AJ$1,0),FALSE)/1,0)</f>
        <v>0</v>
      </c>
      <c r="H77">
        <f>IFERROR(VLOOKUP($B77,Kraftvärmeprod!$B$1:$AH$479,MATCH(H$2,Kraftvärmeprod!$B$1:$AG$1,0),FALSE)/1,0)-IFERROR(VLOOKUP($B77,'Slutlig allokering kvv'!$B$2:$AC$462,MATCH(H$3,'Slutlig allokering kvv'!$B$1:$AJ$1,0),FALSE)/1,0)</f>
        <v>0</v>
      </c>
      <c r="I77">
        <f>IFERROR(VLOOKUP($B77,Kraftvärmeprod!$B$1:$AH$479,MATCH(I$2,Kraftvärmeprod!$B$1:$AG$1,0),FALSE)/1,0)-IFERROR(VLOOKUP($B77,'Slutlig allokering kvv'!$B$2:$AC$462,MATCH(I$3,'Slutlig allokering kvv'!$B$1:$AJ$1,0),FALSE)/1,0)</f>
        <v>0</v>
      </c>
      <c r="J77">
        <f>IFERROR(VLOOKUP($B77,Kraftvärmeprod!$B$1:$AH$479,MATCH(J$2,Kraftvärmeprod!$B$1:$AG$1,0),FALSE)/1,0)-IFERROR(VLOOKUP($B77,'Slutlig allokering kvv'!$B$2:$AC$462,MATCH(J$3,'Slutlig allokering kvv'!$B$1:$AJ$1,0),FALSE)/1,0)</f>
        <v>0</v>
      </c>
      <c r="K77">
        <f>IFERROR(VLOOKUP($B77,Kraftvärmeprod!$B$1:$AH$479,MATCH(K$2,Kraftvärmeprod!$B$1:$AG$1,0),FALSE)/1,0)-IFERROR(VLOOKUP($B77,'Slutlig allokering kvv'!$B$2:$AC$462,MATCH(K$3,'Slutlig allokering kvv'!$B$1:$AJ$1,0),FALSE)/1,0)</f>
        <v>0</v>
      </c>
      <c r="L77">
        <f>IFERROR(VLOOKUP($B77,Kraftvärmeprod!$B$1:$AH$479,MATCH(L$2,Kraftvärmeprod!$B$1:$AG$1,0),FALSE)/1,0)-IFERROR(VLOOKUP($B77,'Slutlig allokering kvv'!$B$2:$AC$462,MATCH(L$3,'Slutlig allokering kvv'!$B$1:$AJ$1,0),FALSE)/1,0)</f>
        <v>0</v>
      </c>
      <c r="M77">
        <f>IFERROR(VLOOKUP($B77,Kraftvärmeprod!$B$1:$AH$479,MATCH(M$2,Kraftvärmeprod!$B$1:$AG$1,0),FALSE)/1,0)-IFERROR(VLOOKUP($B77,'Slutlig allokering kvv'!$B$2:$AC$462,MATCH(M$3,'Slutlig allokering kvv'!$B$1:$AJ$1,0),FALSE)/1,0)</f>
        <v>0</v>
      </c>
      <c r="N77">
        <f>IFERROR(VLOOKUP($B77,Kraftvärmeprod!$B$1:$AH$479,MATCH(N$2,Kraftvärmeprod!$B$1:$AG$1,0),FALSE)/1,0)-IFERROR(VLOOKUP($B77,'Slutlig allokering kvv'!$B$2:$AC$462,MATCH(N$3,'Slutlig allokering kvv'!$B$1:$AJ$1,0),FALSE)/1,0)</f>
        <v>0</v>
      </c>
      <c r="O77">
        <f>IFERROR(VLOOKUP($B77,Kraftvärmeprod!$B$1:$AH$479,MATCH(O$2,Kraftvärmeprod!$B$1:$AG$1,0),FALSE)/1,0)-IFERROR(VLOOKUP($B77,'Slutlig allokering kvv'!$B$2:$AC$462,MATCH(O$3,'Slutlig allokering kvv'!$B$1:$AJ$1,0),FALSE)/1,0)</f>
        <v>0</v>
      </c>
      <c r="P77">
        <f>IFERROR(VLOOKUP($B77,Kraftvärmeprod!$B$1:$AH$479,MATCH(P$2,Kraftvärmeprod!$B$1:$AG$1,0),FALSE)/1,0)-IFERROR(VLOOKUP($B77,'Slutlig allokering kvv'!$B$2:$AC$462,MATCH(P$3,'Slutlig allokering kvv'!$B$1:$AJ$1,0),FALSE)/1,0)</f>
        <v>0</v>
      </c>
      <c r="Q77">
        <f>IFERROR(VLOOKUP($B77,Kraftvärmeprod!$B$1:$AH$479,MATCH(Q$2,Kraftvärmeprod!$B$1:$AG$1,0),FALSE)/1,0)-IFERROR(VLOOKUP($B77,'Slutlig allokering kvv'!$B$2:$AC$462,MATCH(Q$3,'Slutlig allokering kvv'!$B$1:$AJ$1,0),FALSE)/1,0)</f>
        <v>0</v>
      </c>
      <c r="R77">
        <f>IFERROR(VLOOKUP($B77,Kraftvärmeprod!$B$1:$AH$479,MATCH(R$2,Kraftvärmeprod!$B$1:$AG$1,0),FALSE)/1,0)-IFERROR(VLOOKUP($B77,'Slutlig allokering kvv'!$B$2:$AC$462,MATCH(R$3,'Slutlig allokering kvv'!$B$1:$AJ$1,0),FALSE)/1,0)</f>
        <v>0</v>
      </c>
      <c r="S77">
        <f>IFERROR(VLOOKUP($B77,Kraftvärmeprod!$B$1:$AH$479,MATCH(S$2,Kraftvärmeprod!$B$1:$AG$1,0),FALSE)/1,0)-IFERROR(VLOOKUP($B77,'Slutlig allokering kvv'!$B$2:$AC$462,MATCH(S$3,'Slutlig allokering kvv'!$B$1:$AJ$1,0),FALSE)/1,0)</f>
        <v>0</v>
      </c>
      <c r="T77" s="6">
        <f>IFERROR(VLOOKUP($B77,Miljö!$B$1:$S$477,MATCH(T$2,Miljö!$B$1:$X$1,0),FALSE)/1,0)-IFERROR(VLOOKUP($B77,'Slutlig allokering kvv'!$B$2:$AC$462,MATCH(T$3,'Slutlig allokering kvv'!$B$1:$AJ$1,0),FALSE)/1,0)</f>
        <v>0</v>
      </c>
      <c r="U77">
        <f>IFERROR(VLOOKUP($B77,Kraftvärmeprod!$B$1:$AH$479,MATCH(U$2,Kraftvärmeprod!$B$1:$AG$1,0),FALSE)/1,0)-IFERROR(VLOOKUP($B77,'Slutlig allokering kvv'!$B$2:$AC$462,MATCH(U$3,'Slutlig allokering kvv'!$B$1:$AJ$1,0),FALSE)/1,0)</f>
        <v>0</v>
      </c>
      <c r="V77">
        <f>IFERROR(VLOOKUP($B77,Kraftvärmeprod!$B$1:$AH$479,MATCH(V$2,Kraftvärmeprod!$B$1:$AG$1,0),FALSE)/1,0)-IFERROR(VLOOKUP($B77,'Slutlig allokering kvv'!$B$2:$AC$462,MATCH(V$3,'Slutlig allokering kvv'!$B$1:$AJ$1,0),FALSE)/1,0)</f>
        <v>0</v>
      </c>
      <c r="W77">
        <f>IFERROR(VLOOKUP($B77,Kraftvärmeprod!$B$1:$AH$479,MATCH(W$2,Kraftvärmeprod!$B$1:$AG$1,0),FALSE)/1,0)-IFERROR(VLOOKUP($B77,'Slutlig allokering kvv'!$B$2:$AC$462,MATCH(W$3,'Slutlig allokering kvv'!$B$1:$AJ$1,0),FALSE)/1,0)</f>
        <v>0</v>
      </c>
      <c r="X77">
        <f>IFERROR(VLOOKUP($B77,Kraftvärmeprod!$B$1:$AH$479,MATCH(X$2,Kraftvärmeprod!$B$1:$AG$1,0),FALSE)/1,0)-IFERROR(VLOOKUP($B77,'Slutlig allokering kvv'!$B$2:$AC$462,MATCH(X$3,'Slutlig allokering kvv'!$B$1:$AJ$1,0),FALSE)/1,0)</f>
        <v>0</v>
      </c>
      <c r="Y77">
        <f>IFERROR(VLOOKUP($B77,Kraftvärmeprod!$B$1:$AH$479,MATCH(Y$2,Kraftvärmeprod!$B$1:$AG$1,0),FALSE)/1,0)-IFERROR(VLOOKUP($B77,'Slutlig allokering kvv'!$B$2:$AC$462,MATCH(Y$3,'Slutlig allokering kvv'!$B$1:$AJ$1,0),FALSE)/1,0)</f>
        <v>0</v>
      </c>
      <c r="Z77">
        <f>IFERROR(VLOOKUP($B77,Kraftvärmeprod!$B$1:$AH$479,MATCH(Z$2,Kraftvärmeprod!$B$1:$AG$1,0),FALSE)/1,0)-IFERROR(VLOOKUP($B77,'Slutlig allokering kvv'!$B$2:$AC$462,MATCH(Z$3,'Slutlig allokering kvv'!$B$1:$AJ$1,0),FALSE)/1,0)</f>
        <v>0</v>
      </c>
      <c r="AA77">
        <f>IFERROR(VLOOKUP($B77,Kraftvärmeprod!$B$1:$AH$479,MATCH(AA$2,Kraftvärmeprod!$B$1:$AG$1,0),FALSE)/1,0)-IFERROR(VLOOKUP($B77,'Slutlig allokering kvv'!$B$2:$AC$462,MATCH(AA$3,'Slutlig allokering kvv'!$B$1:$AJ$1,0),FALSE)/1,0)</f>
        <v>0</v>
      </c>
      <c r="AE77">
        <f t="shared" si="2"/>
        <v>0</v>
      </c>
      <c r="AG77">
        <f>IFERROR(VLOOKUP(B77,'Slutlig allokering kvv'!$B$2:$AJ$462,MATCH("Summa slutlig allokerad tillförd energi (utan hjälpel och rökgaskondensering):",'Slutlig allokering kvv'!$B$1:$AK$1,0),FALSE)/1,"")</f>
        <v>0</v>
      </c>
      <c r="AI77" s="137" t="str">
        <f>IFERROR(1-VLOOKUP(B77,'Slutlig allokering kvv'!$B$2:$AJ$462,MATCH("Andel av bränsle i kvv som allokerats till värme, exklusive rökgaskondensering och hjälpel",'Slutlig allokering kvv'!$B$1:$AK$1,0),FALSE),"")</f>
        <v/>
      </c>
      <c r="AK77" s="137" t="str">
        <f t="shared" si="3"/>
        <v/>
      </c>
    </row>
    <row r="78" spans="1:37" x14ac:dyDescent="0.25">
      <c r="A78" s="2" t="s">
        <v>130</v>
      </c>
      <c r="B78" s="2" t="s">
        <v>131</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 kvv'!$B$2:$AC$462,MATCH(E$3,'Slutlig allokering kvv'!$B$1:$AJ$1,0),FALSE)/1,0)</f>
        <v>0</v>
      </c>
      <c r="F78">
        <f>IFERROR(VLOOKUP($B78,Kraftvärmeprod!$B$1:$AH$479,MATCH(F$2,Kraftvärmeprod!$B$1:$AG$1,0),FALSE)/1,0)-IFERROR(VLOOKUP($B78,'Slutlig allokering kvv'!$B$2:$AC$462,MATCH(F$3,'Slutlig allokering kvv'!$B$1:$AJ$1,0),FALSE)/1,0)</f>
        <v>0</v>
      </c>
      <c r="G78">
        <f>IFERROR(VLOOKUP($B78,Kraftvärmeprod!$B$1:$AH$479,MATCH(G$2,Kraftvärmeprod!$B$1:$AG$1,0),FALSE)/1,0)-IFERROR(VLOOKUP($B78,'Slutlig allokering kvv'!$B$2:$AC$462,MATCH(G$3,'Slutlig allokering kvv'!$B$1:$AJ$1,0),FALSE)/1,0)</f>
        <v>0</v>
      </c>
      <c r="H78">
        <f>IFERROR(VLOOKUP($B78,Kraftvärmeprod!$B$1:$AH$479,MATCH(H$2,Kraftvärmeprod!$B$1:$AG$1,0),FALSE)/1,0)-IFERROR(VLOOKUP($B78,'Slutlig allokering kvv'!$B$2:$AC$462,MATCH(H$3,'Slutlig allokering kvv'!$B$1:$AJ$1,0),FALSE)/1,0)</f>
        <v>0</v>
      </c>
      <c r="I78">
        <f>IFERROR(VLOOKUP($B78,Kraftvärmeprod!$B$1:$AH$479,MATCH(I$2,Kraftvärmeprod!$B$1:$AG$1,0),FALSE)/1,0)-IFERROR(VLOOKUP($B78,'Slutlig allokering kvv'!$B$2:$AC$462,MATCH(I$3,'Slutlig allokering kvv'!$B$1:$AJ$1,0),FALSE)/1,0)</f>
        <v>0</v>
      </c>
      <c r="J78">
        <f>IFERROR(VLOOKUP($B78,Kraftvärmeprod!$B$1:$AH$479,MATCH(J$2,Kraftvärmeprod!$B$1:$AG$1,0),FALSE)/1,0)-IFERROR(VLOOKUP($B78,'Slutlig allokering kvv'!$B$2:$AC$462,MATCH(J$3,'Slutlig allokering kvv'!$B$1:$AJ$1,0),FALSE)/1,0)</f>
        <v>0</v>
      </c>
      <c r="K78">
        <f>IFERROR(VLOOKUP($B78,Kraftvärmeprod!$B$1:$AH$479,MATCH(K$2,Kraftvärmeprod!$B$1:$AG$1,0),FALSE)/1,0)-IFERROR(VLOOKUP($B78,'Slutlig allokering kvv'!$B$2:$AC$462,MATCH(K$3,'Slutlig allokering kvv'!$B$1:$AJ$1,0),FALSE)/1,0)</f>
        <v>0</v>
      </c>
      <c r="L78">
        <f>IFERROR(VLOOKUP($B78,Kraftvärmeprod!$B$1:$AH$479,MATCH(L$2,Kraftvärmeprod!$B$1:$AG$1,0),FALSE)/1,0)-IFERROR(VLOOKUP($B78,'Slutlig allokering kvv'!$B$2:$AC$462,MATCH(L$3,'Slutlig allokering kvv'!$B$1:$AJ$1,0),FALSE)/1,0)</f>
        <v>0</v>
      </c>
      <c r="M78">
        <f>IFERROR(VLOOKUP($B78,Kraftvärmeprod!$B$1:$AH$479,MATCH(M$2,Kraftvärmeprod!$B$1:$AG$1,0),FALSE)/1,0)-IFERROR(VLOOKUP($B78,'Slutlig allokering kvv'!$B$2:$AC$462,MATCH(M$3,'Slutlig allokering kvv'!$B$1:$AJ$1,0),FALSE)/1,0)</f>
        <v>0</v>
      </c>
      <c r="N78">
        <f>IFERROR(VLOOKUP($B78,Kraftvärmeprod!$B$1:$AH$479,MATCH(N$2,Kraftvärmeprod!$B$1:$AG$1,0),FALSE)/1,0)-IFERROR(VLOOKUP($B78,'Slutlig allokering kvv'!$B$2:$AC$462,MATCH(N$3,'Slutlig allokering kvv'!$B$1:$AJ$1,0),FALSE)/1,0)</f>
        <v>0</v>
      </c>
      <c r="O78">
        <f>IFERROR(VLOOKUP($B78,Kraftvärmeprod!$B$1:$AH$479,MATCH(O$2,Kraftvärmeprod!$B$1:$AG$1,0),FALSE)/1,0)-IFERROR(VLOOKUP($B78,'Slutlig allokering kvv'!$B$2:$AC$462,MATCH(O$3,'Slutlig allokering kvv'!$B$1:$AJ$1,0),FALSE)/1,0)</f>
        <v>0</v>
      </c>
      <c r="P78">
        <f>IFERROR(VLOOKUP($B78,Kraftvärmeprod!$B$1:$AH$479,MATCH(P$2,Kraftvärmeprod!$B$1:$AG$1,0),FALSE)/1,0)-IFERROR(VLOOKUP($B78,'Slutlig allokering kvv'!$B$2:$AC$462,MATCH(P$3,'Slutlig allokering kvv'!$B$1:$AJ$1,0),FALSE)/1,0)</f>
        <v>0</v>
      </c>
      <c r="Q78">
        <f>IFERROR(VLOOKUP($B78,Kraftvärmeprod!$B$1:$AH$479,MATCH(Q$2,Kraftvärmeprod!$B$1:$AG$1,0),FALSE)/1,0)-IFERROR(VLOOKUP($B78,'Slutlig allokering kvv'!$B$2:$AC$462,MATCH(Q$3,'Slutlig allokering kvv'!$B$1:$AJ$1,0),FALSE)/1,0)</f>
        <v>0</v>
      </c>
      <c r="R78">
        <f>IFERROR(VLOOKUP($B78,Kraftvärmeprod!$B$1:$AH$479,MATCH(R$2,Kraftvärmeprod!$B$1:$AG$1,0),FALSE)/1,0)-IFERROR(VLOOKUP($B78,'Slutlig allokering kvv'!$B$2:$AC$462,MATCH(R$3,'Slutlig allokering kvv'!$B$1:$AJ$1,0),FALSE)/1,0)</f>
        <v>0</v>
      </c>
      <c r="S78">
        <f>IFERROR(VLOOKUP($B78,Kraftvärmeprod!$B$1:$AH$479,MATCH(S$2,Kraftvärmeprod!$B$1:$AG$1,0),FALSE)/1,0)-IFERROR(VLOOKUP($B78,'Slutlig allokering kvv'!$B$2:$AC$462,MATCH(S$3,'Slutlig allokering kvv'!$B$1:$AJ$1,0),FALSE)/1,0)</f>
        <v>0</v>
      </c>
      <c r="T78" s="6">
        <f>IFERROR(VLOOKUP($B78,Miljö!$B$1:$S$477,MATCH(T$2,Miljö!$B$1:$X$1,0),FALSE)/1,0)-IFERROR(VLOOKUP($B78,'Slutlig allokering kvv'!$B$2:$AC$462,MATCH(T$3,'Slutlig allokering kvv'!$B$1:$AJ$1,0),FALSE)/1,0)</f>
        <v>0</v>
      </c>
      <c r="U78">
        <f>IFERROR(VLOOKUP($B78,Kraftvärmeprod!$B$1:$AH$479,MATCH(U$2,Kraftvärmeprod!$B$1:$AG$1,0),FALSE)/1,0)-IFERROR(VLOOKUP($B78,'Slutlig allokering kvv'!$B$2:$AC$462,MATCH(U$3,'Slutlig allokering kvv'!$B$1:$AJ$1,0),FALSE)/1,0)</f>
        <v>0</v>
      </c>
      <c r="V78">
        <f>IFERROR(VLOOKUP($B78,Kraftvärmeprod!$B$1:$AH$479,MATCH(V$2,Kraftvärmeprod!$B$1:$AG$1,0),FALSE)/1,0)-IFERROR(VLOOKUP($B78,'Slutlig allokering kvv'!$B$2:$AC$462,MATCH(V$3,'Slutlig allokering kvv'!$B$1:$AJ$1,0),FALSE)/1,0)</f>
        <v>0</v>
      </c>
      <c r="W78">
        <f>IFERROR(VLOOKUP($B78,Kraftvärmeprod!$B$1:$AH$479,MATCH(W$2,Kraftvärmeprod!$B$1:$AG$1,0),FALSE)/1,0)-IFERROR(VLOOKUP($B78,'Slutlig allokering kvv'!$B$2:$AC$462,MATCH(W$3,'Slutlig allokering kvv'!$B$1:$AJ$1,0),FALSE)/1,0)</f>
        <v>0</v>
      </c>
      <c r="X78">
        <f>IFERROR(VLOOKUP($B78,Kraftvärmeprod!$B$1:$AH$479,MATCH(X$2,Kraftvärmeprod!$B$1:$AG$1,0),FALSE)/1,0)-IFERROR(VLOOKUP($B78,'Slutlig allokering kvv'!$B$2:$AC$462,MATCH(X$3,'Slutlig allokering kvv'!$B$1:$AJ$1,0),FALSE)/1,0)</f>
        <v>0</v>
      </c>
      <c r="Y78">
        <f>IFERROR(VLOOKUP($B78,Kraftvärmeprod!$B$1:$AH$479,MATCH(Y$2,Kraftvärmeprod!$B$1:$AG$1,0),FALSE)/1,0)-IFERROR(VLOOKUP($B78,'Slutlig allokering kvv'!$B$2:$AC$462,MATCH(Y$3,'Slutlig allokering kvv'!$B$1:$AJ$1,0),FALSE)/1,0)</f>
        <v>0</v>
      </c>
      <c r="Z78">
        <f>IFERROR(VLOOKUP($B78,Kraftvärmeprod!$B$1:$AH$479,MATCH(Z$2,Kraftvärmeprod!$B$1:$AG$1,0),FALSE)/1,0)-IFERROR(VLOOKUP($B78,'Slutlig allokering kvv'!$B$2:$AC$462,MATCH(Z$3,'Slutlig allokering kvv'!$B$1:$AJ$1,0),FALSE)/1,0)</f>
        <v>0</v>
      </c>
      <c r="AA78">
        <f>IFERROR(VLOOKUP($B78,Kraftvärmeprod!$B$1:$AH$479,MATCH(AA$2,Kraftvärmeprod!$B$1:$AG$1,0),FALSE)/1,0)-IFERROR(VLOOKUP($B78,'Slutlig allokering kvv'!$B$2:$AC$462,MATCH(AA$3,'Slutlig allokering kvv'!$B$1:$AJ$1,0),FALSE)/1,0)</f>
        <v>0</v>
      </c>
      <c r="AE78">
        <f t="shared" si="2"/>
        <v>0</v>
      </c>
      <c r="AG78">
        <f>IFERROR(VLOOKUP(B78,'Slutlig allokering kvv'!$B$2:$AJ$462,MATCH("Summa slutlig allokerad tillförd energi (utan hjälpel och rökgaskondensering):",'Slutlig allokering kvv'!$B$1:$AK$1,0),FALSE)/1,"")</f>
        <v>0</v>
      </c>
      <c r="AI78" s="137" t="str">
        <f>IFERROR(1-VLOOKUP(B78,'Slutlig allokering kvv'!$B$2:$AJ$462,MATCH("Andel av bränsle i kvv som allokerats till värme, exklusive rökgaskondensering och hjälpel",'Slutlig allokering kvv'!$B$1:$AK$1,0),FALSE),"")</f>
        <v/>
      </c>
      <c r="AK78" s="137" t="str">
        <f t="shared" si="3"/>
        <v/>
      </c>
    </row>
    <row r="79" spans="1:37" x14ac:dyDescent="0.25">
      <c r="A79" s="2" t="s">
        <v>130</v>
      </c>
      <c r="B79" s="2" t="s">
        <v>132</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 kvv'!$B$2:$AC$462,MATCH(E$3,'Slutlig allokering kvv'!$B$1:$AJ$1,0),FALSE)/1,0)</f>
        <v>0</v>
      </c>
      <c r="F79">
        <f>IFERROR(VLOOKUP($B79,Kraftvärmeprod!$B$1:$AH$479,MATCH(F$2,Kraftvärmeprod!$B$1:$AG$1,0),FALSE)/1,0)-IFERROR(VLOOKUP($B79,'Slutlig allokering kvv'!$B$2:$AC$462,MATCH(F$3,'Slutlig allokering kvv'!$B$1:$AJ$1,0),FALSE)/1,0)</f>
        <v>0</v>
      </c>
      <c r="G79">
        <f>IFERROR(VLOOKUP($B79,Kraftvärmeprod!$B$1:$AH$479,MATCH(G$2,Kraftvärmeprod!$B$1:$AG$1,0),FALSE)/1,0)-IFERROR(VLOOKUP($B79,'Slutlig allokering kvv'!$B$2:$AC$462,MATCH(G$3,'Slutlig allokering kvv'!$B$1:$AJ$1,0),FALSE)/1,0)</f>
        <v>0</v>
      </c>
      <c r="H79">
        <f>IFERROR(VLOOKUP($B79,Kraftvärmeprod!$B$1:$AH$479,MATCH(H$2,Kraftvärmeprod!$B$1:$AG$1,0),FALSE)/1,0)-IFERROR(VLOOKUP($B79,'Slutlig allokering kvv'!$B$2:$AC$462,MATCH(H$3,'Slutlig allokering kvv'!$B$1:$AJ$1,0),FALSE)/1,0)</f>
        <v>0</v>
      </c>
      <c r="I79">
        <f>IFERROR(VLOOKUP($B79,Kraftvärmeprod!$B$1:$AH$479,MATCH(I$2,Kraftvärmeprod!$B$1:$AG$1,0),FALSE)/1,0)-IFERROR(VLOOKUP($B79,'Slutlig allokering kvv'!$B$2:$AC$462,MATCH(I$3,'Slutlig allokering kvv'!$B$1:$AJ$1,0),FALSE)/1,0)</f>
        <v>0</v>
      </c>
      <c r="J79">
        <f>IFERROR(VLOOKUP($B79,Kraftvärmeprod!$B$1:$AH$479,MATCH(J$2,Kraftvärmeprod!$B$1:$AG$1,0),FALSE)/1,0)-IFERROR(VLOOKUP($B79,'Slutlig allokering kvv'!$B$2:$AC$462,MATCH(J$3,'Slutlig allokering kvv'!$B$1:$AJ$1,0),FALSE)/1,0)</f>
        <v>0</v>
      </c>
      <c r="K79">
        <f>IFERROR(VLOOKUP($B79,Kraftvärmeprod!$B$1:$AH$479,MATCH(K$2,Kraftvärmeprod!$B$1:$AG$1,0),FALSE)/1,0)-IFERROR(VLOOKUP($B79,'Slutlig allokering kvv'!$B$2:$AC$462,MATCH(K$3,'Slutlig allokering kvv'!$B$1:$AJ$1,0),FALSE)/1,0)</f>
        <v>0</v>
      </c>
      <c r="L79">
        <f>IFERROR(VLOOKUP($B79,Kraftvärmeprod!$B$1:$AH$479,MATCH(L$2,Kraftvärmeprod!$B$1:$AG$1,0),FALSE)/1,0)-IFERROR(VLOOKUP($B79,'Slutlig allokering kvv'!$B$2:$AC$462,MATCH(L$3,'Slutlig allokering kvv'!$B$1:$AJ$1,0),FALSE)/1,0)</f>
        <v>0</v>
      </c>
      <c r="M79">
        <f>IFERROR(VLOOKUP($B79,Kraftvärmeprod!$B$1:$AH$479,MATCH(M$2,Kraftvärmeprod!$B$1:$AG$1,0),FALSE)/1,0)-IFERROR(VLOOKUP($B79,'Slutlig allokering kvv'!$B$2:$AC$462,MATCH(M$3,'Slutlig allokering kvv'!$B$1:$AJ$1,0),FALSE)/1,0)</f>
        <v>0</v>
      </c>
      <c r="N79">
        <f>IFERROR(VLOOKUP($B79,Kraftvärmeprod!$B$1:$AH$479,MATCH(N$2,Kraftvärmeprod!$B$1:$AG$1,0),FALSE)/1,0)-IFERROR(VLOOKUP($B79,'Slutlig allokering kvv'!$B$2:$AC$462,MATCH(N$3,'Slutlig allokering kvv'!$B$1:$AJ$1,0),FALSE)/1,0)</f>
        <v>0</v>
      </c>
      <c r="O79">
        <f>IFERROR(VLOOKUP($B79,Kraftvärmeprod!$B$1:$AH$479,MATCH(O$2,Kraftvärmeprod!$B$1:$AG$1,0),FALSE)/1,0)-IFERROR(VLOOKUP($B79,'Slutlig allokering kvv'!$B$2:$AC$462,MATCH(O$3,'Slutlig allokering kvv'!$B$1:$AJ$1,0),FALSE)/1,0)</f>
        <v>0</v>
      </c>
      <c r="P79">
        <f>IFERROR(VLOOKUP($B79,Kraftvärmeprod!$B$1:$AH$479,MATCH(P$2,Kraftvärmeprod!$B$1:$AG$1,0),FALSE)/1,0)-IFERROR(VLOOKUP($B79,'Slutlig allokering kvv'!$B$2:$AC$462,MATCH(P$3,'Slutlig allokering kvv'!$B$1:$AJ$1,0),FALSE)/1,0)</f>
        <v>0</v>
      </c>
      <c r="Q79">
        <f>IFERROR(VLOOKUP($B79,Kraftvärmeprod!$B$1:$AH$479,MATCH(Q$2,Kraftvärmeprod!$B$1:$AG$1,0),FALSE)/1,0)-IFERROR(VLOOKUP($B79,'Slutlig allokering kvv'!$B$2:$AC$462,MATCH(Q$3,'Slutlig allokering kvv'!$B$1:$AJ$1,0),FALSE)/1,0)</f>
        <v>0</v>
      </c>
      <c r="R79">
        <f>IFERROR(VLOOKUP($B79,Kraftvärmeprod!$B$1:$AH$479,MATCH(R$2,Kraftvärmeprod!$B$1:$AG$1,0),FALSE)/1,0)-IFERROR(VLOOKUP($B79,'Slutlig allokering kvv'!$B$2:$AC$462,MATCH(R$3,'Slutlig allokering kvv'!$B$1:$AJ$1,0),FALSE)/1,0)</f>
        <v>0</v>
      </c>
      <c r="S79">
        <f>IFERROR(VLOOKUP($B79,Kraftvärmeprod!$B$1:$AH$479,MATCH(S$2,Kraftvärmeprod!$B$1:$AG$1,0),FALSE)/1,0)-IFERROR(VLOOKUP($B79,'Slutlig allokering kvv'!$B$2:$AC$462,MATCH(S$3,'Slutlig allokering kvv'!$B$1:$AJ$1,0),FALSE)/1,0)</f>
        <v>0</v>
      </c>
      <c r="T79" s="6">
        <f>IFERROR(VLOOKUP($B79,Miljö!$B$1:$S$477,MATCH(T$2,Miljö!$B$1:$X$1,0),FALSE)/1,0)-IFERROR(VLOOKUP($B79,'Slutlig allokering kvv'!$B$2:$AC$462,MATCH(T$3,'Slutlig allokering kvv'!$B$1:$AJ$1,0),FALSE)/1,0)</f>
        <v>0</v>
      </c>
      <c r="U79">
        <f>IFERROR(VLOOKUP($B79,Kraftvärmeprod!$B$1:$AH$479,MATCH(U$2,Kraftvärmeprod!$B$1:$AG$1,0),FALSE)/1,0)-IFERROR(VLOOKUP($B79,'Slutlig allokering kvv'!$B$2:$AC$462,MATCH(U$3,'Slutlig allokering kvv'!$B$1:$AJ$1,0),FALSE)/1,0)</f>
        <v>0</v>
      </c>
      <c r="V79">
        <f>IFERROR(VLOOKUP($B79,Kraftvärmeprod!$B$1:$AH$479,MATCH(V$2,Kraftvärmeprod!$B$1:$AG$1,0),FALSE)/1,0)-IFERROR(VLOOKUP($B79,'Slutlig allokering kvv'!$B$2:$AC$462,MATCH(V$3,'Slutlig allokering kvv'!$B$1:$AJ$1,0),FALSE)/1,0)</f>
        <v>0</v>
      </c>
      <c r="W79">
        <f>IFERROR(VLOOKUP($B79,Kraftvärmeprod!$B$1:$AH$479,MATCH(W$2,Kraftvärmeprod!$B$1:$AG$1,0),FALSE)/1,0)-IFERROR(VLOOKUP($B79,'Slutlig allokering kvv'!$B$2:$AC$462,MATCH(W$3,'Slutlig allokering kvv'!$B$1:$AJ$1,0),FALSE)/1,0)</f>
        <v>0</v>
      </c>
      <c r="X79">
        <f>IFERROR(VLOOKUP($B79,Kraftvärmeprod!$B$1:$AH$479,MATCH(X$2,Kraftvärmeprod!$B$1:$AG$1,0),FALSE)/1,0)-IFERROR(VLOOKUP($B79,'Slutlig allokering kvv'!$B$2:$AC$462,MATCH(X$3,'Slutlig allokering kvv'!$B$1:$AJ$1,0),FALSE)/1,0)</f>
        <v>0</v>
      </c>
      <c r="Y79">
        <f>IFERROR(VLOOKUP($B79,Kraftvärmeprod!$B$1:$AH$479,MATCH(Y$2,Kraftvärmeprod!$B$1:$AG$1,0),FALSE)/1,0)-IFERROR(VLOOKUP($B79,'Slutlig allokering kvv'!$B$2:$AC$462,MATCH(Y$3,'Slutlig allokering kvv'!$B$1:$AJ$1,0),FALSE)/1,0)</f>
        <v>0</v>
      </c>
      <c r="Z79">
        <f>IFERROR(VLOOKUP($B79,Kraftvärmeprod!$B$1:$AH$479,MATCH(Z$2,Kraftvärmeprod!$B$1:$AG$1,0),FALSE)/1,0)-IFERROR(VLOOKUP($B79,'Slutlig allokering kvv'!$B$2:$AC$462,MATCH(Z$3,'Slutlig allokering kvv'!$B$1:$AJ$1,0),FALSE)/1,0)</f>
        <v>0</v>
      </c>
      <c r="AA79">
        <f>IFERROR(VLOOKUP($B79,Kraftvärmeprod!$B$1:$AH$479,MATCH(AA$2,Kraftvärmeprod!$B$1:$AG$1,0),FALSE)/1,0)-IFERROR(VLOOKUP($B79,'Slutlig allokering kvv'!$B$2:$AC$462,MATCH(AA$3,'Slutlig allokering kvv'!$B$1:$AJ$1,0),FALSE)/1,0)</f>
        <v>0</v>
      </c>
      <c r="AE79">
        <f t="shared" si="2"/>
        <v>0</v>
      </c>
      <c r="AG79">
        <f>IFERROR(VLOOKUP(B79,'Slutlig allokering kvv'!$B$2:$AJ$462,MATCH("Summa slutlig allokerad tillförd energi (utan hjälpel och rökgaskondensering):",'Slutlig allokering kvv'!$B$1:$AK$1,0),FALSE)/1,"")</f>
        <v>0</v>
      </c>
      <c r="AI79" s="137" t="str">
        <f>IFERROR(1-VLOOKUP(B79,'Slutlig allokering kvv'!$B$2:$AJ$462,MATCH("Andel av bränsle i kvv som allokerats till värme, exklusive rökgaskondensering och hjälpel",'Slutlig allokering kvv'!$B$1:$AK$1,0),FALSE),"")</f>
        <v/>
      </c>
      <c r="AK79" s="137" t="str">
        <f t="shared" si="3"/>
        <v/>
      </c>
    </row>
    <row r="80" spans="1:37" x14ac:dyDescent="0.25">
      <c r="A80" s="2" t="s">
        <v>133</v>
      </c>
      <c r="B80" s="2" t="s">
        <v>134</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 kvv'!$B$2:$AC$462,MATCH(E$3,'Slutlig allokering kvv'!$B$1:$AJ$1,0),FALSE)/1,0)</f>
        <v>0</v>
      </c>
      <c r="F80">
        <f>IFERROR(VLOOKUP($B80,Kraftvärmeprod!$B$1:$AH$479,MATCH(F$2,Kraftvärmeprod!$B$1:$AG$1,0),FALSE)/1,0)-IFERROR(VLOOKUP($B80,'Slutlig allokering kvv'!$B$2:$AC$462,MATCH(F$3,'Slutlig allokering kvv'!$B$1:$AJ$1,0),FALSE)/1,0)</f>
        <v>0</v>
      </c>
      <c r="G80">
        <f>IFERROR(VLOOKUP($B80,Kraftvärmeprod!$B$1:$AH$479,MATCH(G$2,Kraftvärmeprod!$B$1:$AG$1,0),FALSE)/1,0)-IFERROR(VLOOKUP($B80,'Slutlig allokering kvv'!$B$2:$AC$462,MATCH(G$3,'Slutlig allokering kvv'!$B$1:$AJ$1,0),FALSE)/1,0)</f>
        <v>0</v>
      </c>
      <c r="H80">
        <f>IFERROR(VLOOKUP($B80,Kraftvärmeprod!$B$1:$AH$479,MATCH(H$2,Kraftvärmeprod!$B$1:$AG$1,0),FALSE)/1,0)-IFERROR(VLOOKUP($B80,'Slutlig allokering kvv'!$B$2:$AC$462,MATCH(H$3,'Slutlig allokering kvv'!$B$1:$AJ$1,0),FALSE)/1,0)</f>
        <v>0</v>
      </c>
      <c r="I80">
        <f>IFERROR(VLOOKUP($B80,Kraftvärmeprod!$B$1:$AH$479,MATCH(I$2,Kraftvärmeprod!$B$1:$AG$1,0),FALSE)/1,0)-IFERROR(VLOOKUP($B80,'Slutlig allokering kvv'!$B$2:$AC$462,MATCH(I$3,'Slutlig allokering kvv'!$B$1:$AJ$1,0),FALSE)/1,0)</f>
        <v>0</v>
      </c>
      <c r="J80">
        <f>IFERROR(VLOOKUP($B80,Kraftvärmeprod!$B$1:$AH$479,MATCH(J$2,Kraftvärmeprod!$B$1:$AG$1,0),FALSE)/1,0)-IFERROR(VLOOKUP($B80,'Slutlig allokering kvv'!$B$2:$AC$462,MATCH(J$3,'Slutlig allokering kvv'!$B$1:$AJ$1,0),FALSE)/1,0)</f>
        <v>0</v>
      </c>
      <c r="K80">
        <f>IFERROR(VLOOKUP($B80,Kraftvärmeprod!$B$1:$AH$479,MATCH(K$2,Kraftvärmeprod!$B$1:$AG$1,0),FALSE)/1,0)-IFERROR(VLOOKUP($B80,'Slutlig allokering kvv'!$B$2:$AC$462,MATCH(K$3,'Slutlig allokering kvv'!$B$1:$AJ$1,0),FALSE)/1,0)</f>
        <v>0</v>
      </c>
      <c r="L80">
        <f>IFERROR(VLOOKUP($B80,Kraftvärmeprod!$B$1:$AH$479,MATCH(L$2,Kraftvärmeprod!$B$1:$AG$1,0),FALSE)/1,0)-IFERROR(VLOOKUP($B80,'Slutlig allokering kvv'!$B$2:$AC$462,MATCH(L$3,'Slutlig allokering kvv'!$B$1:$AJ$1,0),FALSE)/1,0)</f>
        <v>0</v>
      </c>
      <c r="M80">
        <f>IFERROR(VLOOKUP($B80,Kraftvärmeprod!$B$1:$AH$479,MATCH(M$2,Kraftvärmeprod!$B$1:$AG$1,0),FALSE)/1,0)-IFERROR(VLOOKUP($B80,'Slutlig allokering kvv'!$B$2:$AC$462,MATCH(M$3,'Slutlig allokering kvv'!$B$1:$AJ$1,0),FALSE)/1,0)</f>
        <v>0</v>
      </c>
      <c r="N80">
        <f>IFERROR(VLOOKUP($B80,Kraftvärmeprod!$B$1:$AH$479,MATCH(N$2,Kraftvärmeprod!$B$1:$AG$1,0),FALSE)/1,0)-IFERROR(VLOOKUP($B80,'Slutlig allokering kvv'!$B$2:$AC$462,MATCH(N$3,'Slutlig allokering kvv'!$B$1:$AJ$1,0),FALSE)/1,0)</f>
        <v>0</v>
      </c>
      <c r="O80">
        <f>IFERROR(VLOOKUP($B80,Kraftvärmeprod!$B$1:$AH$479,MATCH(O$2,Kraftvärmeprod!$B$1:$AG$1,0),FALSE)/1,0)-IFERROR(VLOOKUP($B80,'Slutlig allokering kvv'!$B$2:$AC$462,MATCH(O$3,'Slutlig allokering kvv'!$B$1:$AJ$1,0),FALSE)/1,0)</f>
        <v>0</v>
      </c>
      <c r="P80">
        <f>IFERROR(VLOOKUP($B80,Kraftvärmeprod!$B$1:$AH$479,MATCH(P$2,Kraftvärmeprod!$B$1:$AG$1,0),FALSE)/1,0)-IFERROR(VLOOKUP($B80,'Slutlig allokering kvv'!$B$2:$AC$462,MATCH(P$3,'Slutlig allokering kvv'!$B$1:$AJ$1,0),FALSE)/1,0)</f>
        <v>0</v>
      </c>
      <c r="Q80">
        <f>IFERROR(VLOOKUP($B80,Kraftvärmeprod!$B$1:$AH$479,MATCH(Q$2,Kraftvärmeprod!$B$1:$AG$1,0),FALSE)/1,0)-IFERROR(VLOOKUP($B80,'Slutlig allokering kvv'!$B$2:$AC$462,MATCH(Q$3,'Slutlig allokering kvv'!$B$1:$AJ$1,0),FALSE)/1,0)</f>
        <v>0</v>
      </c>
      <c r="R80">
        <f>IFERROR(VLOOKUP($B80,Kraftvärmeprod!$B$1:$AH$479,MATCH(R$2,Kraftvärmeprod!$B$1:$AG$1,0),FALSE)/1,0)-IFERROR(VLOOKUP($B80,'Slutlig allokering kvv'!$B$2:$AC$462,MATCH(R$3,'Slutlig allokering kvv'!$B$1:$AJ$1,0),FALSE)/1,0)</f>
        <v>0</v>
      </c>
      <c r="S80">
        <f>IFERROR(VLOOKUP($B80,Kraftvärmeprod!$B$1:$AH$479,MATCH(S$2,Kraftvärmeprod!$B$1:$AG$1,0),FALSE)/1,0)-IFERROR(VLOOKUP($B80,'Slutlig allokering kvv'!$B$2:$AC$462,MATCH(S$3,'Slutlig allokering kvv'!$B$1:$AJ$1,0),FALSE)/1,0)</f>
        <v>0</v>
      </c>
      <c r="T80" s="6">
        <f>IFERROR(VLOOKUP($B80,Miljö!$B$1:$S$477,MATCH(T$2,Miljö!$B$1:$X$1,0),FALSE)/1,0)-IFERROR(VLOOKUP($B80,'Slutlig allokering kvv'!$B$2:$AC$462,MATCH(T$3,'Slutlig allokering kvv'!$B$1:$AJ$1,0),FALSE)/1,0)</f>
        <v>0</v>
      </c>
      <c r="U80">
        <f>IFERROR(VLOOKUP($B80,Kraftvärmeprod!$B$1:$AH$479,MATCH(U$2,Kraftvärmeprod!$B$1:$AG$1,0),FALSE)/1,0)-IFERROR(VLOOKUP($B80,'Slutlig allokering kvv'!$B$2:$AC$462,MATCH(U$3,'Slutlig allokering kvv'!$B$1:$AJ$1,0),FALSE)/1,0)</f>
        <v>0</v>
      </c>
      <c r="V80">
        <f>IFERROR(VLOOKUP($B80,Kraftvärmeprod!$B$1:$AH$479,MATCH(V$2,Kraftvärmeprod!$B$1:$AG$1,0),FALSE)/1,0)-IFERROR(VLOOKUP($B80,'Slutlig allokering kvv'!$B$2:$AC$462,MATCH(V$3,'Slutlig allokering kvv'!$B$1:$AJ$1,0),FALSE)/1,0)</f>
        <v>0</v>
      </c>
      <c r="W80">
        <f>IFERROR(VLOOKUP($B80,Kraftvärmeprod!$B$1:$AH$479,MATCH(W$2,Kraftvärmeprod!$B$1:$AG$1,0),FALSE)/1,0)-IFERROR(VLOOKUP($B80,'Slutlig allokering kvv'!$B$2:$AC$462,MATCH(W$3,'Slutlig allokering kvv'!$B$1:$AJ$1,0),FALSE)/1,0)</f>
        <v>0</v>
      </c>
      <c r="X80">
        <f>IFERROR(VLOOKUP($B80,Kraftvärmeprod!$B$1:$AH$479,MATCH(X$2,Kraftvärmeprod!$B$1:$AG$1,0),FALSE)/1,0)-IFERROR(VLOOKUP($B80,'Slutlig allokering kvv'!$B$2:$AC$462,MATCH(X$3,'Slutlig allokering kvv'!$B$1:$AJ$1,0),FALSE)/1,0)</f>
        <v>0</v>
      </c>
      <c r="Y80">
        <f>IFERROR(VLOOKUP($B80,Kraftvärmeprod!$B$1:$AH$479,MATCH(Y$2,Kraftvärmeprod!$B$1:$AG$1,0),FALSE)/1,0)-IFERROR(VLOOKUP($B80,'Slutlig allokering kvv'!$B$2:$AC$462,MATCH(Y$3,'Slutlig allokering kvv'!$B$1:$AJ$1,0),FALSE)/1,0)</f>
        <v>0</v>
      </c>
      <c r="Z80">
        <f>IFERROR(VLOOKUP($B80,Kraftvärmeprod!$B$1:$AH$479,MATCH(Z$2,Kraftvärmeprod!$B$1:$AG$1,0),FALSE)/1,0)-IFERROR(VLOOKUP($B80,'Slutlig allokering kvv'!$B$2:$AC$462,MATCH(Z$3,'Slutlig allokering kvv'!$B$1:$AJ$1,0),FALSE)/1,0)</f>
        <v>0</v>
      </c>
      <c r="AA80">
        <f>IFERROR(VLOOKUP($B80,Kraftvärmeprod!$B$1:$AH$479,MATCH(AA$2,Kraftvärmeprod!$B$1:$AG$1,0),FALSE)/1,0)-IFERROR(VLOOKUP($B80,'Slutlig allokering kvv'!$B$2:$AC$462,MATCH(AA$3,'Slutlig allokering kvv'!$B$1:$AJ$1,0),FALSE)/1,0)</f>
        <v>0</v>
      </c>
      <c r="AE80">
        <f t="shared" si="2"/>
        <v>0</v>
      </c>
      <c r="AG80">
        <f>IFERROR(VLOOKUP(B80,'Slutlig allokering kvv'!$B$2:$AJ$462,MATCH("Summa slutlig allokerad tillförd energi (utan hjälpel och rökgaskondensering):",'Slutlig allokering kvv'!$B$1:$AK$1,0),FALSE)/1,"")</f>
        <v>0</v>
      </c>
      <c r="AI80" s="137" t="str">
        <f>IFERROR(1-VLOOKUP(B80,'Slutlig allokering kvv'!$B$2:$AJ$462,MATCH("Andel av bränsle i kvv som allokerats till värme, exklusive rökgaskondensering och hjälpel",'Slutlig allokering kvv'!$B$1:$AK$1,0),FALSE),"")</f>
        <v/>
      </c>
      <c r="AK80" s="137" t="str">
        <f t="shared" si="3"/>
        <v/>
      </c>
    </row>
    <row r="81" spans="1:37" x14ac:dyDescent="0.25">
      <c r="A81" s="2" t="s">
        <v>135</v>
      </c>
      <c r="B81" s="2" t="s">
        <v>136</v>
      </c>
      <c r="C81">
        <f>IFERROR(VLOOKUP($B81,Kraftvärmeprod!$B$1:$AH$479,MATCH(C$3,Kraftvärmeprod!$B$1:$AG$1,0),FALSE)/1,"")</f>
        <v>245</v>
      </c>
      <c r="D81">
        <f>IFERROR(VLOOKUP($B81,Kraftvärmeprod!$B$1:$AH$479,MATCH(D$3,Kraftvärmeprod!$B$1:$AG$1,0),FALSE)/1,"")</f>
        <v>57</v>
      </c>
      <c r="E81">
        <f>IFERROR(VLOOKUP($B81,Kraftvärmeprod!$B$1:$AH$479,MATCH(E$2,Kraftvärmeprod!$B$1:$AG$1,0),FALSE)/1,0)-IFERROR(VLOOKUP($B81,'Slutlig allokering kvv'!$B$2:$AC$462,MATCH(E$3,'Slutlig allokering kvv'!$B$1:$AJ$1,0),FALSE)/1,0)</f>
        <v>0</v>
      </c>
      <c r="F81">
        <f>IFERROR(VLOOKUP($B81,Kraftvärmeprod!$B$1:$AH$479,MATCH(F$2,Kraftvärmeprod!$B$1:$AG$1,0),FALSE)/1,0)-IFERROR(VLOOKUP($B81,'Slutlig allokering kvv'!$B$2:$AC$462,MATCH(F$3,'Slutlig allokering kvv'!$B$1:$AJ$1,0),FALSE)/1,0)</f>
        <v>0</v>
      </c>
      <c r="G81">
        <f>IFERROR(VLOOKUP($B81,Kraftvärmeprod!$B$1:$AH$479,MATCH(G$2,Kraftvärmeprod!$B$1:$AG$1,0),FALSE)/1,0)-IFERROR(VLOOKUP($B81,'Slutlig allokering kvv'!$B$2:$AC$462,MATCH(G$3,'Slutlig allokering kvv'!$B$1:$AJ$1,0),FALSE)/1,0)</f>
        <v>0</v>
      </c>
      <c r="H81">
        <f>IFERROR(VLOOKUP($B81,Kraftvärmeprod!$B$1:$AH$479,MATCH(H$2,Kraftvärmeprod!$B$1:$AG$1,0),FALSE)/1,0)-IFERROR(VLOOKUP($B81,'Slutlig allokering kvv'!$B$2:$AC$462,MATCH(H$3,'Slutlig allokering kvv'!$B$1:$AJ$1,0),FALSE)/1,0)</f>
        <v>0</v>
      </c>
      <c r="I81">
        <f>IFERROR(VLOOKUP($B81,Kraftvärmeprod!$B$1:$AH$479,MATCH(I$2,Kraftvärmeprod!$B$1:$AG$1,0),FALSE)/1,0)-IFERROR(VLOOKUP($B81,'Slutlig allokering kvv'!$B$2:$AC$462,MATCH(I$3,'Slutlig allokering kvv'!$B$1:$AJ$1,0),FALSE)/1,0)</f>
        <v>0.25600200000000006</v>
      </c>
      <c r="J81">
        <f>IFERROR(VLOOKUP($B81,Kraftvärmeprod!$B$1:$AH$479,MATCH(J$2,Kraftvärmeprod!$B$1:$AG$1,0),FALSE)/1,0)-IFERROR(VLOOKUP($B81,'Slutlig allokering kvv'!$B$2:$AC$462,MATCH(J$3,'Slutlig allokering kvv'!$B$1:$AJ$1,0),FALSE)/1,0)</f>
        <v>0</v>
      </c>
      <c r="K81">
        <f>IFERROR(VLOOKUP($B81,Kraftvärmeprod!$B$1:$AH$479,MATCH(K$2,Kraftvärmeprod!$B$1:$AG$1,0),FALSE)/1,0)-IFERROR(VLOOKUP($B81,'Slutlig allokering kvv'!$B$2:$AC$462,MATCH(K$3,'Slutlig allokering kvv'!$B$1:$AJ$1,0),FALSE)/1,0)</f>
        <v>0</v>
      </c>
      <c r="L81">
        <f>IFERROR(VLOOKUP($B81,Kraftvärmeprod!$B$1:$AH$479,MATCH(L$2,Kraftvärmeprod!$B$1:$AG$1,0),FALSE)/1,0)-IFERROR(VLOOKUP($B81,'Slutlig allokering kvv'!$B$2:$AC$462,MATCH(L$3,'Slutlig allokering kvv'!$B$1:$AJ$1,0),FALSE)/1,0)</f>
        <v>3.77454</v>
      </c>
      <c r="M81">
        <f>IFERROR(VLOOKUP($B81,Kraftvärmeprod!$B$1:$AH$479,MATCH(M$2,Kraftvärmeprod!$B$1:$AG$1,0),FALSE)/1,0)-IFERROR(VLOOKUP($B81,'Slutlig allokering kvv'!$B$2:$AC$462,MATCH(M$3,'Slutlig allokering kvv'!$B$1:$AJ$1,0),FALSE)/1,0)</f>
        <v>0</v>
      </c>
      <c r="N81">
        <f>IFERROR(VLOOKUP($B81,Kraftvärmeprod!$B$1:$AH$479,MATCH(N$2,Kraftvärmeprod!$B$1:$AG$1,0),FALSE)/1,0)-IFERROR(VLOOKUP($B81,'Slutlig allokering kvv'!$B$2:$AC$462,MATCH(N$3,'Slutlig allokering kvv'!$B$1:$AJ$1,0),FALSE)/1,0)</f>
        <v>93.796999999999997</v>
      </c>
      <c r="O81">
        <f>IFERROR(VLOOKUP($B81,Kraftvärmeprod!$B$1:$AH$479,MATCH(O$2,Kraftvärmeprod!$B$1:$AG$1,0),FALSE)/1,0)-IFERROR(VLOOKUP($B81,'Slutlig allokering kvv'!$B$2:$AC$462,MATCH(O$3,'Slutlig allokering kvv'!$B$1:$AJ$1,0),FALSE)/1,0)</f>
        <v>0</v>
      </c>
      <c r="P81">
        <f>IFERROR(VLOOKUP($B81,Kraftvärmeprod!$B$1:$AH$479,MATCH(P$2,Kraftvärmeprod!$B$1:$AG$1,0),FALSE)/1,0)-IFERROR(VLOOKUP($B81,'Slutlig allokering kvv'!$B$2:$AC$462,MATCH(P$3,'Slutlig allokering kvv'!$B$1:$AJ$1,0),FALSE)/1,0)</f>
        <v>0.18872699999999998</v>
      </c>
      <c r="Q81">
        <f>IFERROR(VLOOKUP($B81,Kraftvärmeprod!$B$1:$AH$479,MATCH(Q$2,Kraftvärmeprod!$B$1:$AG$1,0),FALSE)/1,0)-IFERROR(VLOOKUP($B81,'Slutlig allokering kvv'!$B$2:$AC$462,MATCH(Q$3,'Slutlig allokering kvv'!$B$1:$AJ$1,0),FALSE)/1,0)</f>
        <v>0</v>
      </c>
      <c r="R81">
        <f>IFERROR(VLOOKUP($B81,Kraftvärmeprod!$B$1:$AH$479,MATCH(R$2,Kraftvärmeprod!$B$1:$AG$1,0),FALSE)/1,0)-IFERROR(VLOOKUP($B81,'Slutlig allokering kvv'!$B$2:$AC$462,MATCH(R$3,'Slutlig allokering kvv'!$B$1:$AJ$1,0),FALSE)/1,0)</f>
        <v>0</v>
      </c>
      <c r="S81">
        <f>IFERROR(VLOOKUP($B81,Kraftvärmeprod!$B$1:$AH$479,MATCH(S$2,Kraftvärmeprod!$B$1:$AG$1,0),FALSE)/1,0)-IFERROR(VLOOKUP($B81,'Slutlig allokering kvv'!$B$2:$AC$462,MATCH(S$3,'Slutlig allokering kvv'!$B$1:$AJ$1,0),FALSE)/1,0)</f>
        <v>0</v>
      </c>
      <c r="T81" s="6">
        <f>IFERROR(VLOOKUP($B81,Miljö!$B$1:$S$477,MATCH(T$2,Miljö!$B$1:$X$1,0),FALSE)/1,0)-IFERROR(VLOOKUP($B81,'Slutlig allokering kvv'!$B$2:$AC$462,MATCH(T$3,'Slutlig allokering kvv'!$B$1:$AJ$1,0),FALSE)/1,0)</f>
        <v>2.8495600000000003</v>
      </c>
      <c r="U81">
        <f>IFERROR(VLOOKUP($B81,Kraftvärmeprod!$B$1:$AH$479,MATCH(U$2,Kraftvärmeprod!$B$1:$AG$1,0),FALSE)/1,0)-IFERROR(VLOOKUP($B81,'Slutlig allokering kvv'!$B$2:$AC$462,MATCH(U$3,'Slutlig allokering kvv'!$B$1:$AJ$1,0),FALSE)/1,0)</f>
        <v>0</v>
      </c>
      <c r="V81">
        <f>IFERROR(VLOOKUP($B81,Kraftvärmeprod!$B$1:$AH$479,MATCH(V$2,Kraftvärmeprod!$B$1:$AG$1,0),FALSE)/1,0)-IFERROR(VLOOKUP($B81,'Slutlig allokering kvv'!$B$2:$AC$462,MATCH(V$3,'Slutlig allokering kvv'!$B$1:$AJ$1,0),FALSE)/1,0)</f>
        <v>0</v>
      </c>
      <c r="W81">
        <f>IFERROR(VLOOKUP($B81,Kraftvärmeprod!$B$1:$AH$479,MATCH(W$2,Kraftvärmeprod!$B$1:$AG$1,0),FALSE)/1,0)-IFERROR(VLOOKUP($B81,'Slutlig allokering kvv'!$B$2:$AC$462,MATCH(W$3,'Slutlig allokering kvv'!$B$1:$AJ$1,0),FALSE)/1,0)</f>
        <v>0</v>
      </c>
      <c r="X81">
        <f>IFERROR(VLOOKUP($B81,Kraftvärmeprod!$B$1:$AH$479,MATCH(X$2,Kraftvärmeprod!$B$1:$AG$1,0),FALSE)/1,0)-IFERROR(VLOOKUP($B81,'Slutlig allokering kvv'!$B$2:$AC$462,MATCH(X$3,'Slutlig allokering kvv'!$B$1:$AJ$1,0),FALSE)/1,0)</f>
        <v>6.4015000000000004</v>
      </c>
      <c r="Y81">
        <f>IFERROR(VLOOKUP($B81,Kraftvärmeprod!$B$1:$AH$479,MATCH(Y$2,Kraftvärmeprod!$B$1:$AG$1,0),FALSE)/1,0)-IFERROR(VLOOKUP($B81,'Slutlig allokering kvv'!$B$2:$AC$462,MATCH(Y$3,'Slutlig allokering kvv'!$B$1:$AJ$1,0),FALSE)/1,0)</f>
        <v>0</v>
      </c>
      <c r="Z81">
        <f>IFERROR(VLOOKUP($B81,Kraftvärmeprod!$B$1:$AH$479,MATCH(Z$2,Kraftvärmeprod!$B$1:$AG$1,0),FALSE)/1,0)-IFERROR(VLOOKUP($B81,'Slutlig allokering kvv'!$B$2:$AC$462,MATCH(Z$3,'Slutlig allokering kvv'!$B$1:$AJ$1,0),FALSE)/1,0)</f>
        <v>0</v>
      </c>
      <c r="AA81">
        <f>IFERROR(VLOOKUP($B81,Kraftvärmeprod!$B$1:$AH$479,MATCH(AA$2,Kraftvärmeprod!$B$1:$AG$1,0),FALSE)/1,0)-IFERROR(VLOOKUP($B81,'Slutlig allokering kvv'!$B$2:$AC$462,MATCH(AA$3,'Slutlig allokering kvv'!$B$1:$AJ$1,0),FALSE)/1,0)</f>
        <v>1.5098199999999999</v>
      </c>
      <c r="AE81">
        <f t="shared" si="2"/>
        <v>105.927589</v>
      </c>
      <c r="AG81">
        <f>IFERROR(VLOOKUP(B81,'Slutlig allokering kvv'!$B$2:$AJ$462,MATCH("Summa slutlig allokerad tillförd energi (utan hjälpel och rökgaskondensering):",'Slutlig allokering kvv'!$B$1:$AK$1,0),FALSE)/1,"")</f>
        <v>172.87241100000003</v>
      </c>
      <c r="AI81" s="137">
        <f>IFERROR(1-VLOOKUP(B81,'Slutlig allokering kvv'!$B$2:$AJ$462,MATCH("Andel av bränsle i kvv som allokerats till värme, exklusive rökgaskondensering och hjälpel",'Slutlig allokering kvv'!$B$1:$AK$1,0),FALSE),"")</f>
        <v>0.3799411370157818</v>
      </c>
      <c r="AK81" s="137">
        <f t="shared" si="3"/>
        <v>0.37994113701578192</v>
      </c>
    </row>
    <row r="82" spans="1:37" x14ac:dyDescent="0.25">
      <c r="A82" s="2" t="s">
        <v>137</v>
      </c>
      <c r="B82" s="2" t="s">
        <v>138</v>
      </c>
      <c r="C82">
        <f>IFERROR(VLOOKUP($B82,Kraftvärmeprod!$B$1:$AH$479,MATCH(C$3,Kraftvärmeprod!$B$1:$AG$1,0),FALSE)/1,"")</f>
        <v>541</v>
      </c>
      <c r="D82">
        <f>IFERROR(VLOOKUP($B82,Kraftvärmeprod!$B$1:$AH$479,MATCH(D$3,Kraftvärmeprod!$B$1:$AG$1,0),FALSE)/1,"")</f>
        <v>180</v>
      </c>
      <c r="E82">
        <f>IFERROR(VLOOKUP($B82,Kraftvärmeprod!$B$1:$AH$479,MATCH(E$2,Kraftvärmeprod!$B$1:$AG$1,0),FALSE)/1,0)-IFERROR(VLOOKUP($B82,'Slutlig allokering kvv'!$B$2:$AC$462,MATCH(E$3,'Slutlig allokering kvv'!$B$1:$AJ$1,0),FALSE)/1,0)</f>
        <v>0</v>
      </c>
      <c r="F82">
        <f>IFERROR(VLOOKUP($B82,Kraftvärmeprod!$B$1:$AH$479,MATCH(F$2,Kraftvärmeprod!$B$1:$AG$1,0),FALSE)/1,0)-IFERROR(VLOOKUP($B82,'Slutlig allokering kvv'!$B$2:$AC$462,MATCH(F$3,'Slutlig allokering kvv'!$B$1:$AJ$1,0),FALSE)/1,0)</f>
        <v>0</v>
      </c>
      <c r="G82">
        <f>IFERROR(VLOOKUP($B82,Kraftvärmeprod!$B$1:$AH$479,MATCH(G$2,Kraftvärmeprod!$B$1:$AG$1,0),FALSE)/1,0)-IFERROR(VLOOKUP($B82,'Slutlig allokering kvv'!$B$2:$AC$462,MATCH(G$3,'Slutlig allokering kvv'!$B$1:$AJ$1,0),FALSE)/1,0)</f>
        <v>78.02</v>
      </c>
      <c r="H82">
        <f>IFERROR(VLOOKUP($B82,Kraftvärmeprod!$B$1:$AH$479,MATCH(H$2,Kraftvärmeprod!$B$1:$AG$1,0),FALSE)/1,0)-IFERROR(VLOOKUP($B82,'Slutlig allokering kvv'!$B$2:$AC$462,MATCH(H$3,'Slutlig allokering kvv'!$B$1:$AJ$1,0),FALSE)/1,0)</f>
        <v>0</v>
      </c>
      <c r="I82">
        <f>IFERROR(VLOOKUP($B82,Kraftvärmeprod!$B$1:$AH$479,MATCH(I$2,Kraftvärmeprod!$B$1:$AG$1,0),FALSE)/1,0)-IFERROR(VLOOKUP($B82,'Slutlig allokering kvv'!$B$2:$AC$462,MATCH(I$3,'Slutlig allokering kvv'!$B$1:$AJ$1,0),FALSE)/1,0)</f>
        <v>0.27635900000000008</v>
      </c>
      <c r="J82">
        <f>IFERROR(VLOOKUP($B82,Kraftvärmeprod!$B$1:$AH$479,MATCH(J$2,Kraftvärmeprod!$B$1:$AG$1,0),FALSE)/1,0)-IFERROR(VLOOKUP($B82,'Slutlig allokering kvv'!$B$2:$AC$462,MATCH(J$3,'Slutlig allokering kvv'!$B$1:$AJ$1,0),FALSE)/1,0)</f>
        <v>0</v>
      </c>
      <c r="K82">
        <f>IFERROR(VLOOKUP($B82,Kraftvärmeprod!$B$1:$AH$479,MATCH(K$2,Kraftvärmeprod!$B$1:$AG$1,0),FALSE)/1,0)-IFERROR(VLOOKUP($B82,'Slutlig allokering kvv'!$B$2:$AC$462,MATCH(K$3,'Slutlig allokering kvv'!$B$1:$AJ$1,0),FALSE)/1,0)</f>
        <v>0</v>
      </c>
      <c r="L82">
        <f>IFERROR(VLOOKUP($B82,Kraftvärmeprod!$B$1:$AH$479,MATCH(L$2,Kraftvärmeprod!$B$1:$AG$1,0),FALSE)/1,0)-IFERROR(VLOOKUP($B82,'Slutlig allokering kvv'!$B$2:$AC$462,MATCH(L$3,'Slutlig allokering kvv'!$B$1:$AJ$1,0),FALSE)/1,0)</f>
        <v>232.202</v>
      </c>
      <c r="M82">
        <f>IFERROR(VLOOKUP($B82,Kraftvärmeprod!$B$1:$AH$479,MATCH(M$2,Kraftvärmeprod!$B$1:$AG$1,0),FALSE)/1,0)-IFERROR(VLOOKUP($B82,'Slutlig allokering kvv'!$B$2:$AC$462,MATCH(M$3,'Slutlig allokering kvv'!$B$1:$AJ$1,0),FALSE)/1,0)</f>
        <v>0</v>
      </c>
      <c r="N82">
        <f>IFERROR(VLOOKUP($B82,Kraftvärmeprod!$B$1:$AH$479,MATCH(N$2,Kraftvärmeprod!$B$1:$AG$1,0),FALSE)/1,0)-IFERROR(VLOOKUP($B82,'Slutlig allokering kvv'!$B$2:$AC$462,MATCH(N$3,'Slutlig allokering kvv'!$B$1:$AJ$1,0),FALSE)/1,0)</f>
        <v>0</v>
      </c>
      <c r="O82">
        <f>IFERROR(VLOOKUP($B82,Kraftvärmeprod!$B$1:$AH$479,MATCH(O$2,Kraftvärmeprod!$B$1:$AG$1,0),FALSE)/1,0)-IFERROR(VLOOKUP($B82,'Slutlig allokering kvv'!$B$2:$AC$462,MATCH(O$3,'Slutlig allokering kvv'!$B$1:$AJ$1,0),FALSE)/1,0)</f>
        <v>0</v>
      </c>
      <c r="P82">
        <f>IFERROR(VLOOKUP($B82,Kraftvärmeprod!$B$1:$AH$479,MATCH(P$2,Kraftvärmeprod!$B$1:$AG$1,0),FALSE)/1,0)-IFERROR(VLOOKUP($B82,'Slutlig allokering kvv'!$B$2:$AC$462,MATCH(P$3,'Slutlig allokering kvv'!$B$1:$AJ$1,0),FALSE)/1,0)</f>
        <v>0</v>
      </c>
      <c r="Q82">
        <f>IFERROR(VLOOKUP($B82,Kraftvärmeprod!$B$1:$AH$479,MATCH(Q$2,Kraftvärmeprod!$B$1:$AG$1,0),FALSE)/1,0)-IFERROR(VLOOKUP($B82,'Slutlig allokering kvv'!$B$2:$AC$462,MATCH(Q$3,'Slutlig allokering kvv'!$B$1:$AJ$1,0),FALSE)/1,0)</f>
        <v>0</v>
      </c>
      <c r="R82">
        <f>IFERROR(VLOOKUP($B82,Kraftvärmeprod!$B$1:$AH$479,MATCH(R$2,Kraftvärmeprod!$B$1:$AG$1,0),FALSE)/1,0)-IFERROR(VLOOKUP($B82,'Slutlig allokering kvv'!$B$2:$AC$462,MATCH(R$3,'Slutlig allokering kvv'!$B$1:$AJ$1,0),FALSE)/1,0)</f>
        <v>0</v>
      </c>
      <c r="S82">
        <f>IFERROR(VLOOKUP($B82,Kraftvärmeprod!$B$1:$AH$479,MATCH(S$2,Kraftvärmeprod!$B$1:$AG$1,0),FALSE)/1,0)-IFERROR(VLOOKUP($B82,'Slutlig allokering kvv'!$B$2:$AC$462,MATCH(S$3,'Slutlig allokering kvv'!$B$1:$AJ$1,0),FALSE)/1,0)</f>
        <v>0</v>
      </c>
      <c r="T82" s="6">
        <f>IFERROR(VLOOKUP($B82,Miljö!$B$1:$S$477,MATCH(T$2,Miljö!$B$1:$X$1,0),FALSE)/1,0)-IFERROR(VLOOKUP($B82,'Slutlig allokering kvv'!$B$2:$AC$462,MATCH(T$3,'Slutlig allokering kvv'!$B$1:$AJ$1,0),FALSE)/1,0)</f>
        <v>10.257299999999999</v>
      </c>
      <c r="U82">
        <f>IFERROR(VLOOKUP($B82,Kraftvärmeprod!$B$1:$AH$479,MATCH(U$2,Kraftvärmeprod!$B$1:$AG$1,0),FALSE)/1,0)-IFERROR(VLOOKUP($B82,'Slutlig allokering kvv'!$B$2:$AC$462,MATCH(U$3,'Slutlig allokering kvv'!$B$1:$AJ$1,0),FALSE)/1,0)</f>
        <v>0</v>
      </c>
      <c r="V82">
        <f>IFERROR(VLOOKUP($B82,Kraftvärmeprod!$B$1:$AH$479,MATCH(V$2,Kraftvärmeprod!$B$1:$AG$1,0),FALSE)/1,0)-IFERROR(VLOOKUP($B82,'Slutlig allokering kvv'!$B$2:$AC$462,MATCH(V$3,'Slutlig allokering kvv'!$B$1:$AJ$1,0),FALSE)/1,0)</f>
        <v>0</v>
      </c>
      <c r="W82">
        <f>IFERROR(VLOOKUP($B82,Kraftvärmeprod!$B$1:$AH$479,MATCH(W$2,Kraftvärmeprod!$B$1:$AG$1,0),FALSE)/1,0)-IFERROR(VLOOKUP($B82,'Slutlig allokering kvv'!$B$2:$AC$462,MATCH(W$3,'Slutlig allokering kvv'!$B$1:$AJ$1,0),FALSE)/1,0)</f>
        <v>0</v>
      </c>
      <c r="X82">
        <f>IFERROR(VLOOKUP($B82,Kraftvärmeprod!$B$1:$AH$479,MATCH(X$2,Kraftvärmeprod!$B$1:$AG$1,0),FALSE)/1,0)-IFERROR(VLOOKUP($B82,'Slutlig allokering kvv'!$B$2:$AC$462,MATCH(X$3,'Slutlig allokering kvv'!$B$1:$AJ$1,0),FALSE)/1,0)</f>
        <v>0</v>
      </c>
      <c r="Y82">
        <f>IFERROR(VLOOKUP($B82,Kraftvärmeprod!$B$1:$AH$479,MATCH(Y$2,Kraftvärmeprod!$B$1:$AG$1,0),FALSE)/1,0)-IFERROR(VLOOKUP($B82,'Slutlig allokering kvv'!$B$2:$AC$462,MATCH(Y$3,'Slutlig allokering kvv'!$B$1:$AJ$1,0),FALSE)/1,0)</f>
        <v>0</v>
      </c>
      <c r="Z82">
        <f>IFERROR(VLOOKUP($B82,Kraftvärmeprod!$B$1:$AH$479,MATCH(Z$2,Kraftvärmeprod!$B$1:$AG$1,0),FALSE)/1,0)-IFERROR(VLOOKUP($B82,'Slutlig allokering kvv'!$B$2:$AC$462,MATCH(Z$3,'Slutlig allokering kvv'!$B$1:$AJ$1,0),FALSE)/1,0)</f>
        <v>0</v>
      </c>
      <c r="AA82">
        <f>IFERROR(VLOOKUP($B82,Kraftvärmeprod!$B$1:$AH$479,MATCH(AA$2,Kraftvärmeprod!$B$1:$AG$1,0),FALSE)/1,0)-IFERROR(VLOOKUP($B82,'Slutlig allokering kvv'!$B$2:$AC$462,MATCH(AA$3,'Slutlig allokering kvv'!$B$1:$AJ$1,0),FALSE)/1,0)</f>
        <v>0</v>
      </c>
      <c r="AE82">
        <f t="shared" si="2"/>
        <v>310.49835899999999</v>
      </c>
      <c r="AG82">
        <f>IFERROR(VLOOKUP(B82,'Slutlig allokering kvv'!$B$2:$AJ$462,MATCH("Summa slutlig allokerad tillförd energi (utan hjälpel och rökgaskondensering):",'Slutlig allokering kvv'!$B$1:$AK$1,0),FALSE)/1,"")</f>
        <v>358.18864100000002</v>
      </c>
      <c r="AI82" s="137">
        <f>IFERROR(1-VLOOKUP(B82,'Slutlig allokering kvv'!$B$2:$AJ$462,MATCH("Andel av bränsle i kvv som allokerats till värme, exklusive rökgaskondensering och hjälpel",'Slutlig allokering kvv'!$B$1:$AK$1,0),FALSE),"")</f>
        <v>0.46434035505400884</v>
      </c>
      <c r="AK82" s="137">
        <f t="shared" si="3"/>
        <v>0.46434035505400884</v>
      </c>
    </row>
    <row r="83" spans="1:37" x14ac:dyDescent="0.25">
      <c r="A83" s="2" t="s">
        <v>137</v>
      </c>
      <c r="B83" s="2" t="s">
        <v>139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 kvv'!$B$2:$AC$462,MATCH(E$3,'Slutlig allokering kvv'!$B$1:$AJ$1,0),FALSE)/1,0)</f>
        <v>0</v>
      </c>
      <c r="F83">
        <f>IFERROR(VLOOKUP($B83,Kraftvärmeprod!$B$1:$AH$479,MATCH(F$2,Kraftvärmeprod!$B$1:$AG$1,0),FALSE)/1,0)-IFERROR(VLOOKUP($B83,'Slutlig allokering kvv'!$B$2:$AC$462,MATCH(F$3,'Slutlig allokering kvv'!$B$1:$AJ$1,0),FALSE)/1,0)</f>
        <v>0</v>
      </c>
      <c r="G83">
        <f>IFERROR(VLOOKUP($B83,Kraftvärmeprod!$B$1:$AH$479,MATCH(G$2,Kraftvärmeprod!$B$1:$AG$1,0),FALSE)/1,0)-IFERROR(VLOOKUP($B83,'Slutlig allokering kvv'!$B$2:$AC$462,MATCH(G$3,'Slutlig allokering kvv'!$B$1:$AJ$1,0),FALSE)/1,0)</f>
        <v>0</v>
      </c>
      <c r="H83">
        <f>IFERROR(VLOOKUP($B83,Kraftvärmeprod!$B$1:$AH$479,MATCH(H$2,Kraftvärmeprod!$B$1:$AG$1,0),FALSE)/1,0)-IFERROR(VLOOKUP($B83,'Slutlig allokering kvv'!$B$2:$AC$462,MATCH(H$3,'Slutlig allokering kvv'!$B$1:$AJ$1,0),FALSE)/1,0)</f>
        <v>0</v>
      </c>
      <c r="I83">
        <f>IFERROR(VLOOKUP($B83,Kraftvärmeprod!$B$1:$AH$479,MATCH(I$2,Kraftvärmeprod!$B$1:$AG$1,0),FALSE)/1,0)-IFERROR(VLOOKUP($B83,'Slutlig allokering kvv'!$B$2:$AC$462,MATCH(I$3,'Slutlig allokering kvv'!$B$1:$AJ$1,0),FALSE)/1,0)</f>
        <v>0</v>
      </c>
      <c r="J83">
        <f>IFERROR(VLOOKUP($B83,Kraftvärmeprod!$B$1:$AH$479,MATCH(J$2,Kraftvärmeprod!$B$1:$AG$1,0),FALSE)/1,0)-IFERROR(VLOOKUP($B83,'Slutlig allokering kvv'!$B$2:$AC$462,MATCH(J$3,'Slutlig allokering kvv'!$B$1:$AJ$1,0),FALSE)/1,0)</f>
        <v>0</v>
      </c>
      <c r="K83">
        <f>IFERROR(VLOOKUP($B83,Kraftvärmeprod!$B$1:$AH$479,MATCH(K$2,Kraftvärmeprod!$B$1:$AG$1,0),FALSE)/1,0)-IFERROR(VLOOKUP($B83,'Slutlig allokering kvv'!$B$2:$AC$462,MATCH(K$3,'Slutlig allokering kvv'!$B$1:$AJ$1,0),FALSE)/1,0)</f>
        <v>0</v>
      </c>
      <c r="L83">
        <f>IFERROR(VLOOKUP($B83,Kraftvärmeprod!$B$1:$AH$479,MATCH(L$2,Kraftvärmeprod!$B$1:$AG$1,0),FALSE)/1,0)-IFERROR(VLOOKUP($B83,'Slutlig allokering kvv'!$B$2:$AC$462,MATCH(L$3,'Slutlig allokering kvv'!$B$1:$AJ$1,0),FALSE)/1,0)</f>
        <v>0</v>
      </c>
      <c r="M83">
        <f>IFERROR(VLOOKUP($B83,Kraftvärmeprod!$B$1:$AH$479,MATCH(M$2,Kraftvärmeprod!$B$1:$AG$1,0),FALSE)/1,0)-IFERROR(VLOOKUP($B83,'Slutlig allokering kvv'!$B$2:$AC$462,MATCH(M$3,'Slutlig allokering kvv'!$B$1:$AJ$1,0),FALSE)/1,0)</f>
        <v>0</v>
      </c>
      <c r="N83">
        <f>IFERROR(VLOOKUP($B83,Kraftvärmeprod!$B$1:$AH$479,MATCH(N$2,Kraftvärmeprod!$B$1:$AG$1,0),FALSE)/1,0)-IFERROR(VLOOKUP($B83,'Slutlig allokering kvv'!$B$2:$AC$462,MATCH(N$3,'Slutlig allokering kvv'!$B$1:$AJ$1,0),FALSE)/1,0)</f>
        <v>0</v>
      </c>
      <c r="O83">
        <f>IFERROR(VLOOKUP($B83,Kraftvärmeprod!$B$1:$AH$479,MATCH(O$2,Kraftvärmeprod!$B$1:$AG$1,0),FALSE)/1,0)-IFERROR(VLOOKUP($B83,'Slutlig allokering kvv'!$B$2:$AC$462,MATCH(O$3,'Slutlig allokering kvv'!$B$1:$AJ$1,0),FALSE)/1,0)</f>
        <v>0</v>
      </c>
      <c r="P83">
        <f>IFERROR(VLOOKUP($B83,Kraftvärmeprod!$B$1:$AH$479,MATCH(P$2,Kraftvärmeprod!$B$1:$AG$1,0),FALSE)/1,0)-IFERROR(VLOOKUP($B83,'Slutlig allokering kvv'!$B$2:$AC$462,MATCH(P$3,'Slutlig allokering kvv'!$B$1:$AJ$1,0),FALSE)/1,0)</f>
        <v>0</v>
      </c>
      <c r="Q83">
        <f>IFERROR(VLOOKUP($B83,Kraftvärmeprod!$B$1:$AH$479,MATCH(Q$2,Kraftvärmeprod!$B$1:$AG$1,0),FALSE)/1,0)-IFERROR(VLOOKUP($B83,'Slutlig allokering kvv'!$B$2:$AC$462,MATCH(Q$3,'Slutlig allokering kvv'!$B$1:$AJ$1,0),FALSE)/1,0)</f>
        <v>0</v>
      </c>
      <c r="R83">
        <f>IFERROR(VLOOKUP($B83,Kraftvärmeprod!$B$1:$AH$479,MATCH(R$2,Kraftvärmeprod!$B$1:$AG$1,0),FALSE)/1,0)-IFERROR(VLOOKUP($B83,'Slutlig allokering kvv'!$B$2:$AC$462,MATCH(R$3,'Slutlig allokering kvv'!$B$1:$AJ$1,0),FALSE)/1,0)</f>
        <v>0</v>
      </c>
      <c r="S83">
        <f>IFERROR(VLOOKUP($B83,Kraftvärmeprod!$B$1:$AH$479,MATCH(S$2,Kraftvärmeprod!$B$1:$AG$1,0),FALSE)/1,0)-IFERROR(VLOOKUP($B83,'Slutlig allokering kvv'!$B$2:$AC$462,MATCH(S$3,'Slutlig allokering kvv'!$B$1:$AJ$1,0),FALSE)/1,0)</f>
        <v>0</v>
      </c>
      <c r="T83" s="6">
        <f>IFERROR(VLOOKUP($B83,Miljö!$B$1:$S$477,MATCH(T$2,Miljö!$B$1:$X$1,0),FALSE)/1,0)-IFERROR(VLOOKUP($B83,'Slutlig allokering kvv'!$B$2:$AC$462,MATCH(T$3,'Slutlig allokering kvv'!$B$1:$AJ$1,0),FALSE)/1,0)</f>
        <v>0</v>
      </c>
      <c r="U83">
        <f>IFERROR(VLOOKUP($B83,Kraftvärmeprod!$B$1:$AH$479,MATCH(U$2,Kraftvärmeprod!$B$1:$AG$1,0),FALSE)/1,0)-IFERROR(VLOOKUP($B83,'Slutlig allokering kvv'!$B$2:$AC$462,MATCH(U$3,'Slutlig allokering kvv'!$B$1:$AJ$1,0),FALSE)/1,0)</f>
        <v>0</v>
      </c>
      <c r="V83">
        <f>IFERROR(VLOOKUP($B83,Kraftvärmeprod!$B$1:$AH$479,MATCH(V$2,Kraftvärmeprod!$B$1:$AG$1,0),FALSE)/1,0)-IFERROR(VLOOKUP($B83,'Slutlig allokering kvv'!$B$2:$AC$462,MATCH(V$3,'Slutlig allokering kvv'!$B$1:$AJ$1,0),FALSE)/1,0)</f>
        <v>0</v>
      </c>
      <c r="W83">
        <f>IFERROR(VLOOKUP($B83,Kraftvärmeprod!$B$1:$AH$479,MATCH(W$2,Kraftvärmeprod!$B$1:$AG$1,0),FALSE)/1,0)-IFERROR(VLOOKUP($B83,'Slutlig allokering kvv'!$B$2:$AC$462,MATCH(W$3,'Slutlig allokering kvv'!$B$1:$AJ$1,0),FALSE)/1,0)</f>
        <v>0</v>
      </c>
      <c r="X83">
        <f>IFERROR(VLOOKUP($B83,Kraftvärmeprod!$B$1:$AH$479,MATCH(X$2,Kraftvärmeprod!$B$1:$AG$1,0),FALSE)/1,0)-IFERROR(VLOOKUP($B83,'Slutlig allokering kvv'!$B$2:$AC$462,MATCH(X$3,'Slutlig allokering kvv'!$B$1:$AJ$1,0),FALSE)/1,0)</f>
        <v>0</v>
      </c>
      <c r="Y83">
        <f>IFERROR(VLOOKUP($B83,Kraftvärmeprod!$B$1:$AH$479,MATCH(Y$2,Kraftvärmeprod!$B$1:$AG$1,0),FALSE)/1,0)-IFERROR(VLOOKUP($B83,'Slutlig allokering kvv'!$B$2:$AC$462,MATCH(Y$3,'Slutlig allokering kvv'!$B$1:$AJ$1,0),FALSE)/1,0)</f>
        <v>0</v>
      </c>
      <c r="Z83">
        <f>IFERROR(VLOOKUP($B83,Kraftvärmeprod!$B$1:$AH$479,MATCH(Z$2,Kraftvärmeprod!$B$1:$AG$1,0),FALSE)/1,0)-IFERROR(VLOOKUP($B83,'Slutlig allokering kvv'!$B$2:$AC$462,MATCH(Z$3,'Slutlig allokering kvv'!$B$1:$AJ$1,0),FALSE)/1,0)</f>
        <v>0</v>
      </c>
      <c r="AA83">
        <f>IFERROR(VLOOKUP($B83,Kraftvärmeprod!$B$1:$AH$479,MATCH(AA$2,Kraftvärmeprod!$B$1:$AG$1,0),FALSE)/1,0)-IFERROR(VLOOKUP($B83,'Slutlig allokering kvv'!$B$2:$AC$462,MATCH(AA$3,'Slutlig allokering kvv'!$B$1:$AJ$1,0),FALSE)/1,0)</f>
        <v>0</v>
      </c>
      <c r="AE83">
        <f t="shared" si="2"/>
        <v>0</v>
      </c>
      <c r="AG83">
        <f>IFERROR(VLOOKUP(B83,'Slutlig allokering kvv'!$B$2:$AJ$462,MATCH("Summa slutlig allokerad tillförd energi (utan hjälpel och rökgaskondensering):",'Slutlig allokering kvv'!$B$1:$AK$1,0),FALSE)/1,"")</f>
        <v>0</v>
      </c>
      <c r="AI83" s="137" t="str">
        <f>IFERROR(1-VLOOKUP(B83,'Slutlig allokering kvv'!$B$2:$AJ$462,MATCH("Andel av bränsle i kvv som allokerats till värme, exklusive rökgaskondensering och hjälpel",'Slutlig allokering kvv'!$B$1:$AK$1,0),FALSE),"")</f>
        <v/>
      </c>
      <c r="AK83" s="137" t="str">
        <f t="shared" si="3"/>
        <v/>
      </c>
    </row>
    <row r="84" spans="1:37" x14ac:dyDescent="0.25">
      <c r="A84" s="2" t="s">
        <v>137</v>
      </c>
      <c r="B84" s="2" t="s">
        <v>140</v>
      </c>
      <c r="C84" t="str">
        <f>IFERROR(VLOOKUP($B84,Kraftvärmeprod!$B$1:$AH$479,MATCH(C$3,Kraftvärmeprod!$B$1:$AG$1,0),FALSE)/1,"")</f>
        <v/>
      </c>
      <c r="D84" t="str">
        <f>IFERROR(VLOOKUP($B84,Kraftvärmeprod!$B$1:$AH$479,MATCH(D$3,Kraftvärmeprod!$B$1:$AG$1,0),FALSE)/1,"")</f>
        <v/>
      </c>
      <c r="E84">
        <f>IFERROR(VLOOKUP($B84,Kraftvärmeprod!$B$1:$AH$479,MATCH(E$2,Kraftvärmeprod!$B$1:$AG$1,0),FALSE)/1,0)-IFERROR(VLOOKUP($B84,'Slutlig allokering kvv'!$B$2:$AC$462,MATCH(E$3,'Slutlig allokering kvv'!$B$1:$AJ$1,0),FALSE)/1,0)</f>
        <v>0</v>
      </c>
      <c r="F84">
        <f>IFERROR(VLOOKUP($B84,Kraftvärmeprod!$B$1:$AH$479,MATCH(F$2,Kraftvärmeprod!$B$1:$AG$1,0),FALSE)/1,0)-IFERROR(VLOOKUP($B84,'Slutlig allokering kvv'!$B$2:$AC$462,MATCH(F$3,'Slutlig allokering kvv'!$B$1:$AJ$1,0),FALSE)/1,0)</f>
        <v>0</v>
      </c>
      <c r="G84">
        <f>IFERROR(VLOOKUP($B84,Kraftvärmeprod!$B$1:$AH$479,MATCH(G$2,Kraftvärmeprod!$B$1:$AG$1,0),FALSE)/1,0)-IFERROR(VLOOKUP($B84,'Slutlig allokering kvv'!$B$2:$AC$462,MATCH(G$3,'Slutlig allokering kvv'!$B$1:$AJ$1,0),FALSE)/1,0)</f>
        <v>0</v>
      </c>
      <c r="H84">
        <f>IFERROR(VLOOKUP($B84,Kraftvärmeprod!$B$1:$AH$479,MATCH(H$2,Kraftvärmeprod!$B$1:$AG$1,0),FALSE)/1,0)-IFERROR(VLOOKUP($B84,'Slutlig allokering kvv'!$B$2:$AC$462,MATCH(H$3,'Slutlig allokering kvv'!$B$1:$AJ$1,0),FALSE)/1,0)</f>
        <v>0</v>
      </c>
      <c r="I84">
        <f>IFERROR(VLOOKUP($B84,Kraftvärmeprod!$B$1:$AH$479,MATCH(I$2,Kraftvärmeprod!$B$1:$AG$1,0),FALSE)/1,0)-IFERROR(VLOOKUP($B84,'Slutlig allokering kvv'!$B$2:$AC$462,MATCH(I$3,'Slutlig allokering kvv'!$B$1:$AJ$1,0),FALSE)/1,0)</f>
        <v>0</v>
      </c>
      <c r="J84">
        <f>IFERROR(VLOOKUP($B84,Kraftvärmeprod!$B$1:$AH$479,MATCH(J$2,Kraftvärmeprod!$B$1:$AG$1,0),FALSE)/1,0)-IFERROR(VLOOKUP($B84,'Slutlig allokering kvv'!$B$2:$AC$462,MATCH(J$3,'Slutlig allokering kvv'!$B$1:$AJ$1,0),FALSE)/1,0)</f>
        <v>0</v>
      </c>
      <c r="K84">
        <f>IFERROR(VLOOKUP($B84,Kraftvärmeprod!$B$1:$AH$479,MATCH(K$2,Kraftvärmeprod!$B$1:$AG$1,0),FALSE)/1,0)-IFERROR(VLOOKUP($B84,'Slutlig allokering kvv'!$B$2:$AC$462,MATCH(K$3,'Slutlig allokering kvv'!$B$1:$AJ$1,0),FALSE)/1,0)</f>
        <v>0</v>
      </c>
      <c r="L84">
        <f>IFERROR(VLOOKUP($B84,Kraftvärmeprod!$B$1:$AH$479,MATCH(L$2,Kraftvärmeprod!$B$1:$AG$1,0),FALSE)/1,0)-IFERROR(VLOOKUP($B84,'Slutlig allokering kvv'!$B$2:$AC$462,MATCH(L$3,'Slutlig allokering kvv'!$B$1:$AJ$1,0),FALSE)/1,0)</f>
        <v>0</v>
      </c>
      <c r="M84">
        <f>IFERROR(VLOOKUP($B84,Kraftvärmeprod!$B$1:$AH$479,MATCH(M$2,Kraftvärmeprod!$B$1:$AG$1,0),FALSE)/1,0)-IFERROR(VLOOKUP($B84,'Slutlig allokering kvv'!$B$2:$AC$462,MATCH(M$3,'Slutlig allokering kvv'!$B$1:$AJ$1,0),FALSE)/1,0)</f>
        <v>0</v>
      </c>
      <c r="N84">
        <f>IFERROR(VLOOKUP($B84,Kraftvärmeprod!$B$1:$AH$479,MATCH(N$2,Kraftvärmeprod!$B$1:$AG$1,0),FALSE)/1,0)-IFERROR(VLOOKUP($B84,'Slutlig allokering kvv'!$B$2:$AC$462,MATCH(N$3,'Slutlig allokering kvv'!$B$1:$AJ$1,0),FALSE)/1,0)</f>
        <v>0</v>
      </c>
      <c r="O84">
        <f>IFERROR(VLOOKUP($B84,Kraftvärmeprod!$B$1:$AH$479,MATCH(O$2,Kraftvärmeprod!$B$1:$AG$1,0),FALSE)/1,0)-IFERROR(VLOOKUP($B84,'Slutlig allokering kvv'!$B$2:$AC$462,MATCH(O$3,'Slutlig allokering kvv'!$B$1:$AJ$1,0),FALSE)/1,0)</f>
        <v>0</v>
      </c>
      <c r="P84">
        <f>IFERROR(VLOOKUP($B84,Kraftvärmeprod!$B$1:$AH$479,MATCH(P$2,Kraftvärmeprod!$B$1:$AG$1,0),FALSE)/1,0)-IFERROR(VLOOKUP($B84,'Slutlig allokering kvv'!$B$2:$AC$462,MATCH(P$3,'Slutlig allokering kvv'!$B$1:$AJ$1,0),FALSE)/1,0)</f>
        <v>0</v>
      </c>
      <c r="Q84">
        <f>IFERROR(VLOOKUP($B84,Kraftvärmeprod!$B$1:$AH$479,MATCH(Q$2,Kraftvärmeprod!$B$1:$AG$1,0),FALSE)/1,0)-IFERROR(VLOOKUP($B84,'Slutlig allokering kvv'!$B$2:$AC$462,MATCH(Q$3,'Slutlig allokering kvv'!$B$1:$AJ$1,0),FALSE)/1,0)</f>
        <v>0</v>
      </c>
      <c r="R84">
        <f>IFERROR(VLOOKUP($B84,Kraftvärmeprod!$B$1:$AH$479,MATCH(R$2,Kraftvärmeprod!$B$1:$AG$1,0),FALSE)/1,0)-IFERROR(VLOOKUP($B84,'Slutlig allokering kvv'!$B$2:$AC$462,MATCH(R$3,'Slutlig allokering kvv'!$B$1:$AJ$1,0),FALSE)/1,0)</f>
        <v>0</v>
      </c>
      <c r="S84">
        <f>IFERROR(VLOOKUP($B84,Kraftvärmeprod!$B$1:$AH$479,MATCH(S$2,Kraftvärmeprod!$B$1:$AG$1,0),FALSE)/1,0)-IFERROR(VLOOKUP($B84,'Slutlig allokering kvv'!$B$2:$AC$462,MATCH(S$3,'Slutlig allokering kvv'!$B$1:$AJ$1,0),FALSE)/1,0)</f>
        <v>0</v>
      </c>
      <c r="T84" s="6">
        <f>IFERROR(VLOOKUP($B84,Miljö!$B$1:$S$477,MATCH(T$2,Miljö!$B$1:$X$1,0),FALSE)/1,0)-IFERROR(VLOOKUP($B84,'Slutlig allokering kvv'!$B$2:$AC$462,MATCH(T$3,'Slutlig allokering kvv'!$B$1:$AJ$1,0),FALSE)/1,0)</f>
        <v>0</v>
      </c>
      <c r="U84">
        <f>IFERROR(VLOOKUP($B84,Kraftvärmeprod!$B$1:$AH$479,MATCH(U$2,Kraftvärmeprod!$B$1:$AG$1,0),FALSE)/1,0)-IFERROR(VLOOKUP($B84,'Slutlig allokering kvv'!$B$2:$AC$462,MATCH(U$3,'Slutlig allokering kvv'!$B$1:$AJ$1,0),FALSE)/1,0)</f>
        <v>0</v>
      </c>
      <c r="V84">
        <f>IFERROR(VLOOKUP($B84,Kraftvärmeprod!$B$1:$AH$479,MATCH(V$2,Kraftvärmeprod!$B$1:$AG$1,0),FALSE)/1,0)-IFERROR(VLOOKUP($B84,'Slutlig allokering kvv'!$B$2:$AC$462,MATCH(V$3,'Slutlig allokering kvv'!$B$1:$AJ$1,0),FALSE)/1,0)</f>
        <v>0</v>
      </c>
      <c r="W84">
        <f>IFERROR(VLOOKUP($B84,Kraftvärmeprod!$B$1:$AH$479,MATCH(W$2,Kraftvärmeprod!$B$1:$AG$1,0),FALSE)/1,0)-IFERROR(VLOOKUP($B84,'Slutlig allokering kvv'!$B$2:$AC$462,MATCH(W$3,'Slutlig allokering kvv'!$B$1:$AJ$1,0),FALSE)/1,0)</f>
        <v>0</v>
      </c>
      <c r="X84">
        <f>IFERROR(VLOOKUP($B84,Kraftvärmeprod!$B$1:$AH$479,MATCH(X$2,Kraftvärmeprod!$B$1:$AG$1,0),FALSE)/1,0)-IFERROR(VLOOKUP($B84,'Slutlig allokering kvv'!$B$2:$AC$462,MATCH(X$3,'Slutlig allokering kvv'!$B$1:$AJ$1,0),FALSE)/1,0)</f>
        <v>0</v>
      </c>
      <c r="Y84">
        <f>IFERROR(VLOOKUP($B84,Kraftvärmeprod!$B$1:$AH$479,MATCH(Y$2,Kraftvärmeprod!$B$1:$AG$1,0),FALSE)/1,0)-IFERROR(VLOOKUP($B84,'Slutlig allokering kvv'!$B$2:$AC$462,MATCH(Y$3,'Slutlig allokering kvv'!$B$1:$AJ$1,0),FALSE)/1,0)</f>
        <v>0</v>
      </c>
      <c r="Z84">
        <f>IFERROR(VLOOKUP($B84,Kraftvärmeprod!$B$1:$AH$479,MATCH(Z$2,Kraftvärmeprod!$B$1:$AG$1,0),FALSE)/1,0)-IFERROR(VLOOKUP($B84,'Slutlig allokering kvv'!$B$2:$AC$462,MATCH(Z$3,'Slutlig allokering kvv'!$B$1:$AJ$1,0),FALSE)/1,0)</f>
        <v>0</v>
      </c>
      <c r="AA84">
        <f>IFERROR(VLOOKUP($B84,Kraftvärmeprod!$B$1:$AH$479,MATCH(AA$2,Kraftvärmeprod!$B$1:$AG$1,0),FALSE)/1,0)-IFERROR(VLOOKUP($B84,'Slutlig allokering kvv'!$B$2:$AC$462,MATCH(AA$3,'Slutlig allokering kvv'!$B$1:$AJ$1,0),FALSE)/1,0)</f>
        <v>0</v>
      </c>
      <c r="AE84">
        <f t="shared" si="2"/>
        <v>0</v>
      </c>
      <c r="AG84">
        <f>IFERROR(VLOOKUP(B84,'Slutlig allokering kvv'!$B$2:$AJ$462,MATCH("Summa slutlig allokerad tillförd energi (utan hjälpel och rökgaskondensering):",'Slutlig allokering kvv'!$B$1:$AK$1,0),FALSE)/1,"")</f>
        <v>0</v>
      </c>
      <c r="AI84" s="137" t="str">
        <f>IFERROR(1-VLOOKUP(B84,'Slutlig allokering kvv'!$B$2:$AJ$462,MATCH("Andel av bränsle i kvv som allokerats till värme, exklusive rökgaskondensering och hjälpel",'Slutlig allokering kvv'!$B$1:$AK$1,0),FALSE),"")</f>
        <v/>
      </c>
      <c r="AK84" s="137" t="str">
        <f t="shared" si="3"/>
        <v/>
      </c>
    </row>
    <row r="85" spans="1:37" x14ac:dyDescent="0.25">
      <c r="A85" s="2" t="s">
        <v>141</v>
      </c>
      <c r="B85" s="2" t="s">
        <v>142</v>
      </c>
      <c r="C85">
        <f>IFERROR(VLOOKUP($B85,Kraftvärmeprod!$B$1:$AH$479,MATCH(C$3,Kraftvärmeprod!$B$1:$AG$1,0),FALSE)/1,"")</f>
        <v>89</v>
      </c>
      <c r="D85">
        <f>IFERROR(VLOOKUP($B85,Kraftvärmeprod!$B$1:$AH$479,MATCH(D$3,Kraftvärmeprod!$B$1:$AG$1,0),FALSE)/1,"")</f>
        <v>14.4</v>
      </c>
      <c r="E85">
        <f>IFERROR(VLOOKUP($B85,Kraftvärmeprod!$B$1:$AH$479,MATCH(E$2,Kraftvärmeprod!$B$1:$AG$1,0),FALSE)/1,0)-IFERROR(VLOOKUP($B85,'Slutlig allokering kvv'!$B$2:$AC$462,MATCH(E$3,'Slutlig allokering kvv'!$B$1:$AJ$1,0),FALSE)/1,0)</f>
        <v>0</v>
      </c>
      <c r="F85">
        <f>IFERROR(VLOOKUP($B85,Kraftvärmeprod!$B$1:$AH$479,MATCH(F$2,Kraftvärmeprod!$B$1:$AG$1,0),FALSE)/1,0)-IFERROR(VLOOKUP($B85,'Slutlig allokering kvv'!$B$2:$AC$462,MATCH(F$3,'Slutlig allokering kvv'!$B$1:$AJ$1,0),FALSE)/1,0)</f>
        <v>0</v>
      </c>
      <c r="G85">
        <f>IFERROR(VLOOKUP($B85,Kraftvärmeprod!$B$1:$AH$479,MATCH(G$2,Kraftvärmeprod!$B$1:$AG$1,0),FALSE)/1,0)-IFERROR(VLOOKUP($B85,'Slutlig allokering kvv'!$B$2:$AC$462,MATCH(G$3,'Slutlig allokering kvv'!$B$1:$AJ$1,0),FALSE)/1,0)</f>
        <v>5.1606999999999985</v>
      </c>
      <c r="H85">
        <f>IFERROR(VLOOKUP($B85,Kraftvärmeprod!$B$1:$AH$479,MATCH(H$2,Kraftvärmeprod!$B$1:$AG$1,0),FALSE)/1,0)-IFERROR(VLOOKUP($B85,'Slutlig allokering kvv'!$B$2:$AC$462,MATCH(H$3,'Slutlig allokering kvv'!$B$1:$AJ$1,0),FALSE)/1,0)</f>
        <v>0.14794499999999999</v>
      </c>
      <c r="I85">
        <f>IFERROR(VLOOKUP($B85,Kraftvärmeprod!$B$1:$AH$479,MATCH(I$2,Kraftvärmeprod!$B$1:$AG$1,0),FALSE)/1,0)-IFERROR(VLOOKUP($B85,'Slutlig allokering kvv'!$B$2:$AC$462,MATCH(I$3,'Slutlig allokering kvv'!$B$1:$AJ$1,0),FALSE)/1,0)</f>
        <v>0</v>
      </c>
      <c r="J85">
        <f>IFERROR(VLOOKUP($B85,Kraftvärmeprod!$B$1:$AH$479,MATCH(J$2,Kraftvärmeprod!$B$1:$AG$1,0),FALSE)/1,0)-IFERROR(VLOOKUP($B85,'Slutlig allokering kvv'!$B$2:$AC$462,MATCH(J$3,'Slutlig allokering kvv'!$B$1:$AJ$1,0),FALSE)/1,0)</f>
        <v>0</v>
      </c>
      <c r="K85">
        <f>IFERROR(VLOOKUP($B85,Kraftvärmeprod!$B$1:$AH$479,MATCH(K$2,Kraftvärmeprod!$B$1:$AG$1,0),FALSE)/1,0)-IFERROR(VLOOKUP($B85,'Slutlig allokering kvv'!$B$2:$AC$462,MATCH(K$3,'Slutlig allokering kvv'!$B$1:$AJ$1,0),FALSE)/1,0)</f>
        <v>0</v>
      </c>
      <c r="L85">
        <f>IFERROR(VLOOKUP($B85,Kraftvärmeprod!$B$1:$AH$479,MATCH(L$2,Kraftvärmeprod!$B$1:$AG$1,0),FALSE)/1,0)-IFERROR(VLOOKUP($B85,'Slutlig allokering kvv'!$B$2:$AC$462,MATCH(L$3,'Slutlig allokering kvv'!$B$1:$AJ$1,0),FALSE)/1,0)</f>
        <v>16.4313</v>
      </c>
      <c r="M85">
        <f>IFERROR(VLOOKUP($B85,Kraftvärmeprod!$B$1:$AH$479,MATCH(M$2,Kraftvärmeprod!$B$1:$AG$1,0),FALSE)/1,0)-IFERROR(VLOOKUP($B85,'Slutlig allokering kvv'!$B$2:$AC$462,MATCH(M$3,'Slutlig allokering kvv'!$B$1:$AJ$1,0),FALSE)/1,0)</f>
        <v>0</v>
      </c>
      <c r="N85">
        <f>IFERROR(VLOOKUP($B85,Kraftvärmeprod!$B$1:$AH$479,MATCH(N$2,Kraftvärmeprod!$B$1:$AG$1,0),FALSE)/1,0)-IFERROR(VLOOKUP($B85,'Slutlig allokering kvv'!$B$2:$AC$462,MATCH(N$3,'Slutlig allokering kvv'!$B$1:$AJ$1,0),FALSE)/1,0)</f>
        <v>0</v>
      </c>
      <c r="O85">
        <f>IFERROR(VLOOKUP($B85,Kraftvärmeprod!$B$1:$AH$479,MATCH(O$2,Kraftvärmeprod!$B$1:$AG$1,0),FALSE)/1,0)-IFERROR(VLOOKUP($B85,'Slutlig allokering kvv'!$B$2:$AC$462,MATCH(O$3,'Slutlig allokering kvv'!$B$1:$AJ$1,0),FALSE)/1,0)</f>
        <v>0</v>
      </c>
      <c r="P85">
        <f>IFERROR(VLOOKUP($B85,Kraftvärmeprod!$B$1:$AH$479,MATCH(P$2,Kraftvärmeprod!$B$1:$AG$1,0),FALSE)/1,0)-IFERROR(VLOOKUP($B85,'Slutlig allokering kvv'!$B$2:$AC$462,MATCH(P$3,'Slutlig allokering kvv'!$B$1:$AJ$1,0),FALSE)/1,0)</f>
        <v>9.7282999999999973</v>
      </c>
      <c r="Q85">
        <f>IFERROR(VLOOKUP($B85,Kraftvärmeprod!$B$1:$AH$479,MATCH(Q$2,Kraftvärmeprod!$B$1:$AG$1,0),FALSE)/1,0)-IFERROR(VLOOKUP($B85,'Slutlig allokering kvv'!$B$2:$AC$462,MATCH(Q$3,'Slutlig allokering kvv'!$B$1:$AJ$1,0),FALSE)/1,0)</f>
        <v>0</v>
      </c>
      <c r="R85">
        <f>IFERROR(VLOOKUP($B85,Kraftvärmeprod!$B$1:$AH$479,MATCH(R$2,Kraftvärmeprod!$B$1:$AG$1,0),FALSE)/1,0)-IFERROR(VLOOKUP($B85,'Slutlig allokering kvv'!$B$2:$AC$462,MATCH(R$3,'Slutlig allokering kvv'!$B$1:$AJ$1,0),FALSE)/1,0)</f>
        <v>0</v>
      </c>
      <c r="S85">
        <f>IFERROR(VLOOKUP($B85,Kraftvärmeprod!$B$1:$AH$479,MATCH(S$2,Kraftvärmeprod!$B$1:$AG$1,0),FALSE)/1,0)-IFERROR(VLOOKUP($B85,'Slutlig allokering kvv'!$B$2:$AC$462,MATCH(S$3,'Slutlig allokering kvv'!$B$1:$AJ$1,0),FALSE)/1,0)</f>
        <v>0</v>
      </c>
      <c r="T85" s="6">
        <f>IFERROR(VLOOKUP($B85,Miljö!$B$1:$S$477,MATCH(T$2,Miljö!$B$1:$X$1,0),FALSE)/1,0)-IFERROR(VLOOKUP($B85,'Slutlig allokering kvv'!$B$2:$AC$462,MATCH(T$3,'Slutlig allokering kvv'!$B$1:$AJ$1,0),FALSE)/1,0)</f>
        <v>0.35563699999999998</v>
      </c>
      <c r="U85">
        <f>IFERROR(VLOOKUP($B85,Kraftvärmeprod!$B$1:$AH$479,MATCH(U$2,Kraftvärmeprod!$B$1:$AG$1,0),FALSE)/1,0)-IFERROR(VLOOKUP($B85,'Slutlig allokering kvv'!$B$2:$AC$462,MATCH(U$3,'Slutlig allokering kvv'!$B$1:$AJ$1,0),FALSE)/1,0)</f>
        <v>1.4829699999999999</v>
      </c>
      <c r="V85">
        <f>IFERROR(VLOOKUP($B85,Kraftvärmeprod!$B$1:$AH$479,MATCH(V$2,Kraftvärmeprod!$B$1:$AG$1,0),FALSE)/1,0)-IFERROR(VLOOKUP($B85,'Slutlig allokering kvv'!$B$2:$AC$462,MATCH(V$3,'Slutlig allokering kvv'!$B$1:$AJ$1,0),FALSE)/1,0)</f>
        <v>0</v>
      </c>
      <c r="W85">
        <f>IFERROR(VLOOKUP($B85,Kraftvärmeprod!$B$1:$AH$479,MATCH(W$2,Kraftvärmeprod!$B$1:$AG$1,0),FALSE)/1,0)-IFERROR(VLOOKUP($B85,'Slutlig allokering kvv'!$B$2:$AC$462,MATCH(W$3,'Slutlig allokering kvv'!$B$1:$AJ$1,0),FALSE)/1,0)</f>
        <v>0</v>
      </c>
      <c r="X85">
        <f>IFERROR(VLOOKUP($B85,Kraftvärmeprod!$B$1:$AH$479,MATCH(X$2,Kraftvärmeprod!$B$1:$AG$1,0),FALSE)/1,0)-IFERROR(VLOOKUP($B85,'Slutlig allokering kvv'!$B$2:$AC$462,MATCH(X$3,'Slutlig allokering kvv'!$B$1:$AJ$1,0),FALSE)/1,0)</f>
        <v>0</v>
      </c>
      <c r="Y85">
        <f>IFERROR(VLOOKUP($B85,Kraftvärmeprod!$B$1:$AH$479,MATCH(Y$2,Kraftvärmeprod!$B$1:$AG$1,0),FALSE)/1,0)-IFERROR(VLOOKUP($B85,'Slutlig allokering kvv'!$B$2:$AC$462,MATCH(Y$3,'Slutlig allokering kvv'!$B$1:$AJ$1,0),FALSE)/1,0)</f>
        <v>0</v>
      </c>
      <c r="Z85">
        <f>IFERROR(VLOOKUP($B85,Kraftvärmeprod!$B$1:$AH$479,MATCH(Z$2,Kraftvärmeprod!$B$1:$AG$1,0),FALSE)/1,0)-IFERROR(VLOOKUP($B85,'Slutlig allokering kvv'!$B$2:$AC$462,MATCH(Z$3,'Slutlig allokering kvv'!$B$1:$AJ$1,0),FALSE)/1,0)</f>
        <v>0</v>
      </c>
      <c r="AA85">
        <f>IFERROR(VLOOKUP($B85,Kraftvärmeprod!$B$1:$AH$479,MATCH(AA$2,Kraftvärmeprod!$B$1:$AG$1,0),FALSE)/1,0)-IFERROR(VLOOKUP($B85,'Slutlig allokering kvv'!$B$2:$AC$462,MATCH(AA$3,'Slutlig allokering kvv'!$B$1:$AJ$1,0),FALSE)/1,0)</f>
        <v>5.6650000000000009</v>
      </c>
      <c r="AE85">
        <f t="shared" si="2"/>
        <v>38.616214999999997</v>
      </c>
      <c r="AG85">
        <f>IFERROR(VLOOKUP(B85,'Slutlig allokering kvv'!$B$2:$AJ$462,MATCH("Summa slutlig allokerad tillförd energi (utan hjälpel och rökgaskondensering):",'Slutlig allokering kvv'!$B$1:$AK$1,0),FALSE)/1,"")</f>
        <v>91.683785</v>
      </c>
      <c r="AI85" s="137">
        <f>IFERROR(1-VLOOKUP(B85,'Slutlig allokering kvv'!$B$2:$AJ$462,MATCH("Andel av bränsle i kvv som allokerats till värme, exklusive rökgaskondensering och hjälpel",'Slutlig allokering kvv'!$B$1:$AK$1,0),FALSE),"")</f>
        <v>0.29636389102072136</v>
      </c>
      <c r="AK85" s="137">
        <f t="shared" si="3"/>
        <v>0.29636389102072136</v>
      </c>
    </row>
    <row r="86" spans="1:37" x14ac:dyDescent="0.25">
      <c r="A86" s="2" t="s">
        <v>141</v>
      </c>
      <c r="B86" s="2" t="s">
        <v>143</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 kvv'!$B$2:$AC$462,MATCH(E$3,'Slutlig allokering kvv'!$B$1:$AJ$1,0),FALSE)/1,0)</f>
        <v>0</v>
      </c>
      <c r="F86">
        <f>IFERROR(VLOOKUP($B86,Kraftvärmeprod!$B$1:$AH$479,MATCH(F$2,Kraftvärmeprod!$B$1:$AG$1,0),FALSE)/1,0)-IFERROR(VLOOKUP($B86,'Slutlig allokering kvv'!$B$2:$AC$462,MATCH(F$3,'Slutlig allokering kvv'!$B$1:$AJ$1,0),FALSE)/1,0)</f>
        <v>0</v>
      </c>
      <c r="G86">
        <f>IFERROR(VLOOKUP($B86,Kraftvärmeprod!$B$1:$AH$479,MATCH(G$2,Kraftvärmeprod!$B$1:$AG$1,0),FALSE)/1,0)-IFERROR(VLOOKUP($B86,'Slutlig allokering kvv'!$B$2:$AC$462,MATCH(G$3,'Slutlig allokering kvv'!$B$1:$AJ$1,0),FALSE)/1,0)</f>
        <v>0</v>
      </c>
      <c r="H86">
        <f>IFERROR(VLOOKUP($B86,Kraftvärmeprod!$B$1:$AH$479,MATCH(H$2,Kraftvärmeprod!$B$1:$AG$1,0),FALSE)/1,0)-IFERROR(VLOOKUP($B86,'Slutlig allokering kvv'!$B$2:$AC$462,MATCH(H$3,'Slutlig allokering kvv'!$B$1:$AJ$1,0),FALSE)/1,0)</f>
        <v>0</v>
      </c>
      <c r="I86">
        <f>IFERROR(VLOOKUP($B86,Kraftvärmeprod!$B$1:$AH$479,MATCH(I$2,Kraftvärmeprod!$B$1:$AG$1,0),FALSE)/1,0)-IFERROR(VLOOKUP($B86,'Slutlig allokering kvv'!$B$2:$AC$462,MATCH(I$3,'Slutlig allokering kvv'!$B$1:$AJ$1,0),FALSE)/1,0)</f>
        <v>0</v>
      </c>
      <c r="J86">
        <f>IFERROR(VLOOKUP($B86,Kraftvärmeprod!$B$1:$AH$479,MATCH(J$2,Kraftvärmeprod!$B$1:$AG$1,0),FALSE)/1,0)-IFERROR(VLOOKUP($B86,'Slutlig allokering kvv'!$B$2:$AC$462,MATCH(J$3,'Slutlig allokering kvv'!$B$1:$AJ$1,0),FALSE)/1,0)</f>
        <v>0</v>
      </c>
      <c r="K86">
        <f>IFERROR(VLOOKUP($B86,Kraftvärmeprod!$B$1:$AH$479,MATCH(K$2,Kraftvärmeprod!$B$1:$AG$1,0),FALSE)/1,0)-IFERROR(VLOOKUP($B86,'Slutlig allokering kvv'!$B$2:$AC$462,MATCH(K$3,'Slutlig allokering kvv'!$B$1:$AJ$1,0),FALSE)/1,0)</f>
        <v>0</v>
      </c>
      <c r="L86">
        <f>IFERROR(VLOOKUP($B86,Kraftvärmeprod!$B$1:$AH$479,MATCH(L$2,Kraftvärmeprod!$B$1:$AG$1,0),FALSE)/1,0)-IFERROR(VLOOKUP($B86,'Slutlig allokering kvv'!$B$2:$AC$462,MATCH(L$3,'Slutlig allokering kvv'!$B$1:$AJ$1,0),FALSE)/1,0)</f>
        <v>0</v>
      </c>
      <c r="M86">
        <f>IFERROR(VLOOKUP($B86,Kraftvärmeprod!$B$1:$AH$479,MATCH(M$2,Kraftvärmeprod!$B$1:$AG$1,0),FALSE)/1,0)-IFERROR(VLOOKUP($B86,'Slutlig allokering kvv'!$B$2:$AC$462,MATCH(M$3,'Slutlig allokering kvv'!$B$1:$AJ$1,0),FALSE)/1,0)</f>
        <v>0</v>
      </c>
      <c r="N86">
        <f>IFERROR(VLOOKUP($B86,Kraftvärmeprod!$B$1:$AH$479,MATCH(N$2,Kraftvärmeprod!$B$1:$AG$1,0),FALSE)/1,0)-IFERROR(VLOOKUP($B86,'Slutlig allokering kvv'!$B$2:$AC$462,MATCH(N$3,'Slutlig allokering kvv'!$B$1:$AJ$1,0),FALSE)/1,0)</f>
        <v>0</v>
      </c>
      <c r="O86">
        <f>IFERROR(VLOOKUP($B86,Kraftvärmeprod!$B$1:$AH$479,MATCH(O$2,Kraftvärmeprod!$B$1:$AG$1,0),FALSE)/1,0)-IFERROR(VLOOKUP($B86,'Slutlig allokering kvv'!$B$2:$AC$462,MATCH(O$3,'Slutlig allokering kvv'!$B$1:$AJ$1,0),FALSE)/1,0)</f>
        <v>0</v>
      </c>
      <c r="P86">
        <f>IFERROR(VLOOKUP($B86,Kraftvärmeprod!$B$1:$AH$479,MATCH(P$2,Kraftvärmeprod!$B$1:$AG$1,0),FALSE)/1,0)-IFERROR(VLOOKUP($B86,'Slutlig allokering kvv'!$B$2:$AC$462,MATCH(P$3,'Slutlig allokering kvv'!$B$1:$AJ$1,0),FALSE)/1,0)</f>
        <v>0</v>
      </c>
      <c r="Q86">
        <f>IFERROR(VLOOKUP($B86,Kraftvärmeprod!$B$1:$AH$479,MATCH(Q$2,Kraftvärmeprod!$B$1:$AG$1,0),FALSE)/1,0)-IFERROR(VLOOKUP($B86,'Slutlig allokering kvv'!$B$2:$AC$462,MATCH(Q$3,'Slutlig allokering kvv'!$B$1:$AJ$1,0),FALSE)/1,0)</f>
        <v>0</v>
      </c>
      <c r="R86">
        <f>IFERROR(VLOOKUP($B86,Kraftvärmeprod!$B$1:$AH$479,MATCH(R$2,Kraftvärmeprod!$B$1:$AG$1,0),FALSE)/1,0)-IFERROR(VLOOKUP($B86,'Slutlig allokering kvv'!$B$2:$AC$462,MATCH(R$3,'Slutlig allokering kvv'!$B$1:$AJ$1,0),FALSE)/1,0)</f>
        <v>0</v>
      </c>
      <c r="S86">
        <f>IFERROR(VLOOKUP($B86,Kraftvärmeprod!$B$1:$AH$479,MATCH(S$2,Kraftvärmeprod!$B$1:$AG$1,0),FALSE)/1,0)-IFERROR(VLOOKUP($B86,'Slutlig allokering kvv'!$B$2:$AC$462,MATCH(S$3,'Slutlig allokering kvv'!$B$1:$AJ$1,0),FALSE)/1,0)</f>
        <v>0</v>
      </c>
      <c r="T86" s="6">
        <f>IFERROR(VLOOKUP($B86,Miljö!$B$1:$S$477,MATCH(T$2,Miljö!$B$1:$X$1,0),FALSE)/1,0)-IFERROR(VLOOKUP($B86,'Slutlig allokering kvv'!$B$2:$AC$462,MATCH(T$3,'Slutlig allokering kvv'!$B$1:$AJ$1,0),FALSE)/1,0)</f>
        <v>0</v>
      </c>
      <c r="U86">
        <f>IFERROR(VLOOKUP($B86,Kraftvärmeprod!$B$1:$AH$479,MATCH(U$2,Kraftvärmeprod!$B$1:$AG$1,0),FALSE)/1,0)-IFERROR(VLOOKUP($B86,'Slutlig allokering kvv'!$B$2:$AC$462,MATCH(U$3,'Slutlig allokering kvv'!$B$1:$AJ$1,0),FALSE)/1,0)</f>
        <v>0</v>
      </c>
      <c r="V86">
        <f>IFERROR(VLOOKUP($B86,Kraftvärmeprod!$B$1:$AH$479,MATCH(V$2,Kraftvärmeprod!$B$1:$AG$1,0),FALSE)/1,0)-IFERROR(VLOOKUP($B86,'Slutlig allokering kvv'!$B$2:$AC$462,MATCH(V$3,'Slutlig allokering kvv'!$B$1:$AJ$1,0),FALSE)/1,0)</f>
        <v>0</v>
      </c>
      <c r="W86">
        <f>IFERROR(VLOOKUP($B86,Kraftvärmeprod!$B$1:$AH$479,MATCH(W$2,Kraftvärmeprod!$B$1:$AG$1,0),FALSE)/1,0)-IFERROR(VLOOKUP($B86,'Slutlig allokering kvv'!$B$2:$AC$462,MATCH(W$3,'Slutlig allokering kvv'!$B$1:$AJ$1,0),FALSE)/1,0)</f>
        <v>0</v>
      </c>
      <c r="X86">
        <f>IFERROR(VLOOKUP($B86,Kraftvärmeprod!$B$1:$AH$479,MATCH(X$2,Kraftvärmeprod!$B$1:$AG$1,0),FALSE)/1,0)-IFERROR(VLOOKUP($B86,'Slutlig allokering kvv'!$B$2:$AC$462,MATCH(X$3,'Slutlig allokering kvv'!$B$1:$AJ$1,0),FALSE)/1,0)</f>
        <v>0</v>
      </c>
      <c r="Y86">
        <f>IFERROR(VLOOKUP($B86,Kraftvärmeprod!$B$1:$AH$479,MATCH(Y$2,Kraftvärmeprod!$B$1:$AG$1,0),FALSE)/1,0)-IFERROR(VLOOKUP($B86,'Slutlig allokering kvv'!$B$2:$AC$462,MATCH(Y$3,'Slutlig allokering kvv'!$B$1:$AJ$1,0),FALSE)/1,0)</f>
        <v>0</v>
      </c>
      <c r="Z86">
        <f>IFERROR(VLOOKUP($B86,Kraftvärmeprod!$B$1:$AH$479,MATCH(Z$2,Kraftvärmeprod!$B$1:$AG$1,0),FALSE)/1,0)-IFERROR(VLOOKUP($B86,'Slutlig allokering kvv'!$B$2:$AC$462,MATCH(Z$3,'Slutlig allokering kvv'!$B$1:$AJ$1,0),FALSE)/1,0)</f>
        <v>0</v>
      </c>
      <c r="AA86">
        <f>IFERROR(VLOOKUP($B86,Kraftvärmeprod!$B$1:$AH$479,MATCH(AA$2,Kraftvärmeprod!$B$1:$AG$1,0),FALSE)/1,0)-IFERROR(VLOOKUP($B86,'Slutlig allokering kvv'!$B$2:$AC$462,MATCH(AA$3,'Slutlig allokering kvv'!$B$1:$AJ$1,0),FALSE)/1,0)</f>
        <v>0</v>
      </c>
      <c r="AE86">
        <f t="shared" si="2"/>
        <v>0</v>
      </c>
      <c r="AG86">
        <f>IFERROR(VLOOKUP(B86,'Slutlig allokering kvv'!$B$2:$AJ$462,MATCH("Summa slutlig allokerad tillförd energi (utan hjälpel och rökgaskondensering):",'Slutlig allokering kvv'!$B$1:$AK$1,0),FALSE)/1,"")</f>
        <v>0</v>
      </c>
      <c r="AI86" s="137" t="str">
        <f>IFERROR(1-VLOOKUP(B86,'Slutlig allokering kvv'!$B$2:$AJ$462,MATCH("Andel av bränsle i kvv som allokerats till värme, exklusive rökgaskondensering och hjälpel",'Slutlig allokering kvv'!$B$1:$AK$1,0),FALSE),"")</f>
        <v/>
      </c>
      <c r="AK86" s="137" t="str">
        <f t="shared" si="3"/>
        <v/>
      </c>
    </row>
    <row r="87" spans="1:37" x14ac:dyDescent="0.25">
      <c r="A87" s="2" t="s">
        <v>141</v>
      </c>
      <c r="B87" s="2" t="s">
        <v>144</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 kvv'!$B$2:$AC$462,MATCH(E$3,'Slutlig allokering kvv'!$B$1:$AJ$1,0),FALSE)/1,0)</f>
        <v>0</v>
      </c>
      <c r="F87">
        <f>IFERROR(VLOOKUP($B87,Kraftvärmeprod!$B$1:$AH$479,MATCH(F$2,Kraftvärmeprod!$B$1:$AG$1,0),FALSE)/1,0)-IFERROR(VLOOKUP($B87,'Slutlig allokering kvv'!$B$2:$AC$462,MATCH(F$3,'Slutlig allokering kvv'!$B$1:$AJ$1,0),FALSE)/1,0)</f>
        <v>0</v>
      </c>
      <c r="G87">
        <f>IFERROR(VLOOKUP($B87,Kraftvärmeprod!$B$1:$AH$479,MATCH(G$2,Kraftvärmeprod!$B$1:$AG$1,0),FALSE)/1,0)-IFERROR(VLOOKUP($B87,'Slutlig allokering kvv'!$B$2:$AC$462,MATCH(G$3,'Slutlig allokering kvv'!$B$1:$AJ$1,0),FALSE)/1,0)</f>
        <v>0</v>
      </c>
      <c r="H87">
        <f>IFERROR(VLOOKUP($B87,Kraftvärmeprod!$B$1:$AH$479,MATCH(H$2,Kraftvärmeprod!$B$1:$AG$1,0),FALSE)/1,0)-IFERROR(VLOOKUP($B87,'Slutlig allokering kvv'!$B$2:$AC$462,MATCH(H$3,'Slutlig allokering kvv'!$B$1:$AJ$1,0),FALSE)/1,0)</f>
        <v>0</v>
      </c>
      <c r="I87">
        <f>IFERROR(VLOOKUP($B87,Kraftvärmeprod!$B$1:$AH$479,MATCH(I$2,Kraftvärmeprod!$B$1:$AG$1,0),FALSE)/1,0)-IFERROR(VLOOKUP($B87,'Slutlig allokering kvv'!$B$2:$AC$462,MATCH(I$3,'Slutlig allokering kvv'!$B$1:$AJ$1,0),FALSE)/1,0)</f>
        <v>0</v>
      </c>
      <c r="J87">
        <f>IFERROR(VLOOKUP($B87,Kraftvärmeprod!$B$1:$AH$479,MATCH(J$2,Kraftvärmeprod!$B$1:$AG$1,0),FALSE)/1,0)-IFERROR(VLOOKUP($B87,'Slutlig allokering kvv'!$B$2:$AC$462,MATCH(J$3,'Slutlig allokering kvv'!$B$1:$AJ$1,0),FALSE)/1,0)</f>
        <v>0</v>
      </c>
      <c r="K87">
        <f>IFERROR(VLOOKUP($B87,Kraftvärmeprod!$B$1:$AH$479,MATCH(K$2,Kraftvärmeprod!$B$1:$AG$1,0),FALSE)/1,0)-IFERROR(VLOOKUP($B87,'Slutlig allokering kvv'!$B$2:$AC$462,MATCH(K$3,'Slutlig allokering kvv'!$B$1:$AJ$1,0),FALSE)/1,0)</f>
        <v>0</v>
      </c>
      <c r="L87">
        <f>IFERROR(VLOOKUP($B87,Kraftvärmeprod!$B$1:$AH$479,MATCH(L$2,Kraftvärmeprod!$B$1:$AG$1,0),FALSE)/1,0)-IFERROR(VLOOKUP($B87,'Slutlig allokering kvv'!$B$2:$AC$462,MATCH(L$3,'Slutlig allokering kvv'!$B$1:$AJ$1,0),FALSE)/1,0)</f>
        <v>0</v>
      </c>
      <c r="M87">
        <f>IFERROR(VLOOKUP($B87,Kraftvärmeprod!$B$1:$AH$479,MATCH(M$2,Kraftvärmeprod!$B$1:$AG$1,0),FALSE)/1,0)-IFERROR(VLOOKUP($B87,'Slutlig allokering kvv'!$B$2:$AC$462,MATCH(M$3,'Slutlig allokering kvv'!$B$1:$AJ$1,0),FALSE)/1,0)</f>
        <v>0</v>
      </c>
      <c r="N87">
        <f>IFERROR(VLOOKUP($B87,Kraftvärmeprod!$B$1:$AH$479,MATCH(N$2,Kraftvärmeprod!$B$1:$AG$1,0),FALSE)/1,0)-IFERROR(VLOOKUP($B87,'Slutlig allokering kvv'!$B$2:$AC$462,MATCH(N$3,'Slutlig allokering kvv'!$B$1:$AJ$1,0),FALSE)/1,0)</f>
        <v>0</v>
      </c>
      <c r="O87">
        <f>IFERROR(VLOOKUP($B87,Kraftvärmeprod!$B$1:$AH$479,MATCH(O$2,Kraftvärmeprod!$B$1:$AG$1,0),FALSE)/1,0)-IFERROR(VLOOKUP($B87,'Slutlig allokering kvv'!$B$2:$AC$462,MATCH(O$3,'Slutlig allokering kvv'!$B$1:$AJ$1,0),FALSE)/1,0)</f>
        <v>0</v>
      </c>
      <c r="P87">
        <f>IFERROR(VLOOKUP($B87,Kraftvärmeprod!$B$1:$AH$479,MATCH(P$2,Kraftvärmeprod!$B$1:$AG$1,0),FALSE)/1,0)-IFERROR(VLOOKUP($B87,'Slutlig allokering kvv'!$B$2:$AC$462,MATCH(P$3,'Slutlig allokering kvv'!$B$1:$AJ$1,0),FALSE)/1,0)</f>
        <v>0</v>
      </c>
      <c r="Q87">
        <f>IFERROR(VLOOKUP($B87,Kraftvärmeprod!$B$1:$AH$479,MATCH(Q$2,Kraftvärmeprod!$B$1:$AG$1,0),FALSE)/1,0)-IFERROR(VLOOKUP($B87,'Slutlig allokering kvv'!$B$2:$AC$462,MATCH(Q$3,'Slutlig allokering kvv'!$B$1:$AJ$1,0),FALSE)/1,0)</f>
        <v>0</v>
      </c>
      <c r="R87">
        <f>IFERROR(VLOOKUP($B87,Kraftvärmeprod!$B$1:$AH$479,MATCH(R$2,Kraftvärmeprod!$B$1:$AG$1,0),FALSE)/1,0)-IFERROR(VLOOKUP($B87,'Slutlig allokering kvv'!$B$2:$AC$462,MATCH(R$3,'Slutlig allokering kvv'!$B$1:$AJ$1,0),FALSE)/1,0)</f>
        <v>0</v>
      </c>
      <c r="S87">
        <f>IFERROR(VLOOKUP($B87,Kraftvärmeprod!$B$1:$AH$479,MATCH(S$2,Kraftvärmeprod!$B$1:$AG$1,0),FALSE)/1,0)-IFERROR(VLOOKUP($B87,'Slutlig allokering kvv'!$B$2:$AC$462,MATCH(S$3,'Slutlig allokering kvv'!$B$1:$AJ$1,0),FALSE)/1,0)</f>
        <v>0</v>
      </c>
      <c r="T87" s="6">
        <f>IFERROR(VLOOKUP($B87,Miljö!$B$1:$S$477,MATCH(T$2,Miljö!$B$1:$X$1,0),FALSE)/1,0)-IFERROR(VLOOKUP($B87,'Slutlig allokering kvv'!$B$2:$AC$462,MATCH(T$3,'Slutlig allokering kvv'!$B$1:$AJ$1,0),FALSE)/1,0)</f>
        <v>0</v>
      </c>
      <c r="U87">
        <f>IFERROR(VLOOKUP($B87,Kraftvärmeprod!$B$1:$AH$479,MATCH(U$2,Kraftvärmeprod!$B$1:$AG$1,0),FALSE)/1,0)-IFERROR(VLOOKUP($B87,'Slutlig allokering kvv'!$B$2:$AC$462,MATCH(U$3,'Slutlig allokering kvv'!$B$1:$AJ$1,0),FALSE)/1,0)</f>
        <v>0</v>
      </c>
      <c r="V87">
        <f>IFERROR(VLOOKUP($B87,Kraftvärmeprod!$B$1:$AH$479,MATCH(V$2,Kraftvärmeprod!$B$1:$AG$1,0),FALSE)/1,0)-IFERROR(VLOOKUP($B87,'Slutlig allokering kvv'!$B$2:$AC$462,MATCH(V$3,'Slutlig allokering kvv'!$B$1:$AJ$1,0),FALSE)/1,0)</f>
        <v>0</v>
      </c>
      <c r="W87">
        <f>IFERROR(VLOOKUP($B87,Kraftvärmeprod!$B$1:$AH$479,MATCH(W$2,Kraftvärmeprod!$B$1:$AG$1,0),FALSE)/1,0)-IFERROR(VLOOKUP($B87,'Slutlig allokering kvv'!$B$2:$AC$462,MATCH(W$3,'Slutlig allokering kvv'!$B$1:$AJ$1,0),FALSE)/1,0)</f>
        <v>0</v>
      </c>
      <c r="X87">
        <f>IFERROR(VLOOKUP($B87,Kraftvärmeprod!$B$1:$AH$479,MATCH(X$2,Kraftvärmeprod!$B$1:$AG$1,0),FALSE)/1,0)-IFERROR(VLOOKUP($B87,'Slutlig allokering kvv'!$B$2:$AC$462,MATCH(X$3,'Slutlig allokering kvv'!$B$1:$AJ$1,0),FALSE)/1,0)</f>
        <v>0</v>
      </c>
      <c r="Y87">
        <f>IFERROR(VLOOKUP($B87,Kraftvärmeprod!$B$1:$AH$479,MATCH(Y$2,Kraftvärmeprod!$B$1:$AG$1,0),FALSE)/1,0)-IFERROR(VLOOKUP($B87,'Slutlig allokering kvv'!$B$2:$AC$462,MATCH(Y$3,'Slutlig allokering kvv'!$B$1:$AJ$1,0),FALSE)/1,0)</f>
        <v>0</v>
      </c>
      <c r="Z87">
        <f>IFERROR(VLOOKUP($B87,Kraftvärmeprod!$B$1:$AH$479,MATCH(Z$2,Kraftvärmeprod!$B$1:$AG$1,0),FALSE)/1,0)-IFERROR(VLOOKUP($B87,'Slutlig allokering kvv'!$B$2:$AC$462,MATCH(Z$3,'Slutlig allokering kvv'!$B$1:$AJ$1,0),FALSE)/1,0)</f>
        <v>0</v>
      </c>
      <c r="AA87">
        <f>IFERROR(VLOOKUP($B87,Kraftvärmeprod!$B$1:$AH$479,MATCH(AA$2,Kraftvärmeprod!$B$1:$AG$1,0),FALSE)/1,0)-IFERROR(VLOOKUP($B87,'Slutlig allokering kvv'!$B$2:$AC$462,MATCH(AA$3,'Slutlig allokering kvv'!$B$1:$AJ$1,0),FALSE)/1,0)</f>
        <v>0</v>
      </c>
      <c r="AE87">
        <f t="shared" si="2"/>
        <v>0</v>
      </c>
      <c r="AG87">
        <f>IFERROR(VLOOKUP(B87,'Slutlig allokering kvv'!$B$2:$AJ$462,MATCH("Summa slutlig allokerad tillförd energi (utan hjälpel och rökgaskondensering):",'Slutlig allokering kvv'!$B$1:$AK$1,0),FALSE)/1,"")</f>
        <v>0</v>
      </c>
      <c r="AI87" s="137" t="str">
        <f>IFERROR(1-VLOOKUP(B87,'Slutlig allokering kvv'!$B$2:$AJ$462,MATCH("Andel av bränsle i kvv som allokerats till värme, exklusive rökgaskondensering och hjälpel",'Slutlig allokering kvv'!$B$1:$AK$1,0),FALSE),"")</f>
        <v/>
      </c>
      <c r="AK87" s="137" t="str">
        <f t="shared" si="3"/>
        <v/>
      </c>
    </row>
    <row r="88" spans="1:37" x14ac:dyDescent="0.25">
      <c r="A88" s="2" t="s">
        <v>145</v>
      </c>
      <c r="B88" s="2" t="s">
        <v>146</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 kvv'!$B$2:$AC$462,MATCH(E$3,'Slutlig allokering kvv'!$B$1:$AJ$1,0),FALSE)/1,0)</f>
        <v>0</v>
      </c>
      <c r="F88">
        <f>IFERROR(VLOOKUP($B88,Kraftvärmeprod!$B$1:$AH$479,MATCH(F$2,Kraftvärmeprod!$B$1:$AG$1,0),FALSE)/1,0)-IFERROR(VLOOKUP($B88,'Slutlig allokering kvv'!$B$2:$AC$462,MATCH(F$3,'Slutlig allokering kvv'!$B$1:$AJ$1,0),FALSE)/1,0)</f>
        <v>0</v>
      </c>
      <c r="G88">
        <f>IFERROR(VLOOKUP($B88,Kraftvärmeprod!$B$1:$AH$479,MATCH(G$2,Kraftvärmeprod!$B$1:$AG$1,0),FALSE)/1,0)-IFERROR(VLOOKUP($B88,'Slutlig allokering kvv'!$B$2:$AC$462,MATCH(G$3,'Slutlig allokering kvv'!$B$1:$AJ$1,0),FALSE)/1,0)</f>
        <v>0</v>
      </c>
      <c r="H88">
        <f>IFERROR(VLOOKUP($B88,Kraftvärmeprod!$B$1:$AH$479,MATCH(H$2,Kraftvärmeprod!$B$1:$AG$1,0),FALSE)/1,0)-IFERROR(VLOOKUP($B88,'Slutlig allokering kvv'!$B$2:$AC$462,MATCH(H$3,'Slutlig allokering kvv'!$B$1:$AJ$1,0),FALSE)/1,0)</f>
        <v>0</v>
      </c>
      <c r="I88">
        <f>IFERROR(VLOOKUP($B88,Kraftvärmeprod!$B$1:$AH$479,MATCH(I$2,Kraftvärmeprod!$B$1:$AG$1,0),FALSE)/1,0)-IFERROR(VLOOKUP($B88,'Slutlig allokering kvv'!$B$2:$AC$462,MATCH(I$3,'Slutlig allokering kvv'!$B$1:$AJ$1,0),FALSE)/1,0)</f>
        <v>0</v>
      </c>
      <c r="J88">
        <f>IFERROR(VLOOKUP($B88,Kraftvärmeprod!$B$1:$AH$479,MATCH(J$2,Kraftvärmeprod!$B$1:$AG$1,0),FALSE)/1,0)-IFERROR(VLOOKUP($B88,'Slutlig allokering kvv'!$B$2:$AC$462,MATCH(J$3,'Slutlig allokering kvv'!$B$1:$AJ$1,0),FALSE)/1,0)</f>
        <v>0</v>
      </c>
      <c r="K88">
        <f>IFERROR(VLOOKUP($B88,Kraftvärmeprod!$B$1:$AH$479,MATCH(K$2,Kraftvärmeprod!$B$1:$AG$1,0),FALSE)/1,0)-IFERROR(VLOOKUP($B88,'Slutlig allokering kvv'!$B$2:$AC$462,MATCH(K$3,'Slutlig allokering kvv'!$B$1:$AJ$1,0),FALSE)/1,0)</f>
        <v>0</v>
      </c>
      <c r="L88">
        <f>IFERROR(VLOOKUP($B88,Kraftvärmeprod!$B$1:$AH$479,MATCH(L$2,Kraftvärmeprod!$B$1:$AG$1,0),FALSE)/1,0)-IFERROR(VLOOKUP($B88,'Slutlig allokering kvv'!$B$2:$AC$462,MATCH(L$3,'Slutlig allokering kvv'!$B$1:$AJ$1,0),FALSE)/1,0)</f>
        <v>0</v>
      </c>
      <c r="M88">
        <f>IFERROR(VLOOKUP($B88,Kraftvärmeprod!$B$1:$AH$479,MATCH(M$2,Kraftvärmeprod!$B$1:$AG$1,0),FALSE)/1,0)-IFERROR(VLOOKUP($B88,'Slutlig allokering kvv'!$B$2:$AC$462,MATCH(M$3,'Slutlig allokering kvv'!$B$1:$AJ$1,0),FALSE)/1,0)</f>
        <v>0</v>
      </c>
      <c r="N88">
        <f>IFERROR(VLOOKUP($B88,Kraftvärmeprod!$B$1:$AH$479,MATCH(N$2,Kraftvärmeprod!$B$1:$AG$1,0),FALSE)/1,0)-IFERROR(VLOOKUP($B88,'Slutlig allokering kvv'!$B$2:$AC$462,MATCH(N$3,'Slutlig allokering kvv'!$B$1:$AJ$1,0),FALSE)/1,0)</f>
        <v>0</v>
      </c>
      <c r="O88">
        <f>IFERROR(VLOOKUP($B88,Kraftvärmeprod!$B$1:$AH$479,MATCH(O$2,Kraftvärmeprod!$B$1:$AG$1,0),FALSE)/1,0)-IFERROR(VLOOKUP($B88,'Slutlig allokering kvv'!$B$2:$AC$462,MATCH(O$3,'Slutlig allokering kvv'!$B$1:$AJ$1,0),FALSE)/1,0)</f>
        <v>0</v>
      </c>
      <c r="P88">
        <f>IFERROR(VLOOKUP($B88,Kraftvärmeprod!$B$1:$AH$479,MATCH(P$2,Kraftvärmeprod!$B$1:$AG$1,0),FALSE)/1,0)-IFERROR(VLOOKUP($B88,'Slutlig allokering kvv'!$B$2:$AC$462,MATCH(P$3,'Slutlig allokering kvv'!$B$1:$AJ$1,0),FALSE)/1,0)</f>
        <v>0</v>
      </c>
      <c r="Q88">
        <f>IFERROR(VLOOKUP($B88,Kraftvärmeprod!$B$1:$AH$479,MATCH(Q$2,Kraftvärmeprod!$B$1:$AG$1,0),FALSE)/1,0)-IFERROR(VLOOKUP($B88,'Slutlig allokering kvv'!$B$2:$AC$462,MATCH(Q$3,'Slutlig allokering kvv'!$B$1:$AJ$1,0),FALSE)/1,0)</f>
        <v>0</v>
      </c>
      <c r="R88">
        <f>IFERROR(VLOOKUP($B88,Kraftvärmeprod!$B$1:$AH$479,MATCH(R$2,Kraftvärmeprod!$B$1:$AG$1,0),FALSE)/1,0)-IFERROR(VLOOKUP($B88,'Slutlig allokering kvv'!$B$2:$AC$462,MATCH(R$3,'Slutlig allokering kvv'!$B$1:$AJ$1,0),FALSE)/1,0)</f>
        <v>0</v>
      </c>
      <c r="S88">
        <f>IFERROR(VLOOKUP($B88,Kraftvärmeprod!$B$1:$AH$479,MATCH(S$2,Kraftvärmeprod!$B$1:$AG$1,0),FALSE)/1,0)-IFERROR(VLOOKUP($B88,'Slutlig allokering kvv'!$B$2:$AC$462,MATCH(S$3,'Slutlig allokering kvv'!$B$1:$AJ$1,0),FALSE)/1,0)</f>
        <v>0</v>
      </c>
      <c r="T88" s="6">
        <f>IFERROR(VLOOKUP($B88,Miljö!$B$1:$S$477,MATCH(T$2,Miljö!$B$1:$X$1,0),FALSE)/1,0)-IFERROR(VLOOKUP($B88,'Slutlig allokering kvv'!$B$2:$AC$462,MATCH(T$3,'Slutlig allokering kvv'!$B$1:$AJ$1,0),FALSE)/1,0)</f>
        <v>0</v>
      </c>
      <c r="U88">
        <f>IFERROR(VLOOKUP($B88,Kraftvärmeprod!$B$1:$AH$479,MATCH(U$2,Kraftvärmeprod!$B$1:$AG$1,0),FALSE)/1,0)-IFERROR(VLOOKUP($B88,'Slutlig allokering kvv'!$B$2:$AC$462,MATCH(U$3,'Slutlig allokering kvv'!$B$1:$AJ$1,0),FALSE)/1,0)</f>
        <v>0</v>
      </c>
      <c r="V88">
        <f>IFERROR(VLOOKUP($B88,Kraftvärmeprod!$B$1:$AH$479,MATCH(V$2,Kraftvärmeprod!$B$1:$AG$1,0),FALSE)/1,0)-IFERROR(VLOOKUP($B88,'Slutlig allokering kvv'!$B$2:$AC$462,MATCH(V$3,'Slutlig allokering kvv'!$B$1:$AJ$1,0),FALSE)/1,0)</f>
        <v>0</v>
      </c>
      <c r="W88">
        <f>IFERROR(VLOOKUP($B88,Kraftvärmeprod!$B$1:$AH$479,MATCH(W$2,Kraftvärmeprod!$B$1:$AG$1,0),FALSE)/1,0)-IFERROR(VLOOKUP($B88,'Slutlig allokering kvv'!$B$2:$AC$462,MATCH(W$3,'Slutlig allokering kvv'!$B$1:$AJ$1,0),FALSE)/1,0)</f>
        <v>0</v>
      </c>
      <c r="X88">
        <f>IFERROR(VLOOKUP($B88,Kraftvärmeprod!$B$1:$AH$479,MATCH(X$2,Kraftvärmeprod!$B$1:$AG$1,0),FALSE)/1,0)-IFERROR(VLOOKUP($B88,'Slutlig allokering kvv'!$B$2:$AC$462,MATCH(X$3,'Slutlig allokering kvv'!$B$1:$AJ$1,0),FALSE)/1,0)</f>
        <v>0</v>
      </c>
      <c r="Y88">
        <f>IFERROR(VLOOKUP($B88,Kraftvärmeprod!$B$1:$AH$479,MATCH(Y$2,Kraftvärmeprod!$B$1:$AG$1,0),FALSE)/1,0)-IFERROR(VLOOKUP($B88,'Slutlig allokering kvv'!$B$2:$AC$462,MATCH(Y$3,'Slutlig allokering kvv'!$B$1:$AJ$1,0),FALSE)/1,0)</f>
        <v>0</v>
      </c>
      <c r="Z88">
        <f>IFERROR(VLOOKUP($B88,Kraftvärmeprod!$B$1:$AH$479,MATCH(Z$2,Kraftvärmeprod!$B$1:$AG$1,0),FALSE)/1,0)-IFERROR(VLOOKUP($B88,'Slutlig allokering kvv'!$B$2:$AC$462,MATCH(Z$3,'Slutlig allokering kvv'!$B$1:$AJ$1,0),FALSE)/1,0)</f>
        <v>0</v>
      </c>
      <c r="AA88">
        <f>IFERROR(VLOOKUP($B88,Kraftvärmeprod!$B$1:$AH$479,MATCH(AA$2,Kraftvärmeprod!$B$1:$AG$1,0),FALSE)/1,0)-IFERROR(VLOOKUP($B88,'Slutlig allokering kvv'!$B$2:$AC$462,MATCH(AA$3,'Slutlig allokering kvv'!$B$1:$AJ$1,0),FALSE)/1,0)</f>
        <v>0</v>
      </c>
      <c r="AE88">
        <f t="shared" si="2"/>
        <v>0</v>
      </c>
      <c r="AG88">
        <f>IFERROR(VLOOKUP(B88,'Slutlig allokering kvv'!$B$2:$AJ$462,MATCH("Summa slutlig allokerad tillförd energi (utan hjälpel och rökgaskondensering):",'Slutlig allokering kvv'!$B$1:$AK$1,0),FALSE)/1,"")</f>
        <v>0</v>
      </c>
      <c r="AI88" s="137" t="str">
        <f>IFERROR(1-VLOOKUP(B88,'Slutlig allokering kvv'!$B$2:$AJ$462,MATCH("Andel av bränsle i kvv som allokerats till värme, exklusive rökgaskondensering och hjälpel",'Slutlig allokering kvv'!$B$1:$AK$1,0),FALSE),"")</f>
        <v/>
      </c>
      <c r="AK88" s="137" t="str">
        <f t="shared" si="3"/>
        <v/>
      </c>
    </row>
    <row r="89" spans="1:37" x14ac:dyDescent="0.25">
      <c r="A89" s="2" t="s">
        <v>145</v>
      </c>
      <c r="B89" s="2" t="s">
        <v>147</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 kvv'!$B$2:$AC$462,MATCH(E$3,'Slutlig allokering kvv'!$B$1:$AJ$1,0),FALSE)/1,0)</f>
        <v>0</v>
      </c>
      <c r="F89">
        <f>IFERROR(VLOOKUP($B89,Kraftvärmeprod!$B$1:$AH$479,MATCH(F$2,Kraftvärmeprod!$B$1:$AG$1,0),FALSE)/1,0)-IFERROR(VLOOKUP($B89,'Slutlig allokering kvv'!$B$2:$AC$462,MATCH(F$3,'Slutlig allokering kvv'!$B$1:$AJ$1,0),FALSE)/1,0)</f>
        <v>0</v>
      </c>
      <c r="G89">
        <f>IFERROR(VLOOKUP($B89,Kraftvärmeprod!$B$1:$AH$479,MATCH(G$2,Kraftvärmeprod!$B$1:$AG$1,0),FALSE)/1,0)-IFERROR(VLOOKUP($B89,'Slutlig allokering kvv'!$B$2:$AC$462,MATCH(G$3,'Slutlig allokering kvv'!$B$1:$AJ$1,0),FALSE)/1,0)</f>
        <v>0</v>
      </c>
      <c r="H89">
        <f>IFERROR(VLOOKUP($B89,Kraftvärmeprod!$B$1:$AH$479,MATCH(H$2,Kraftvärmeprod!$B$1:$AG$1,0),FALSE)/1,0)-IFERROR(VLOOKUP($B89,'Slutlig allokering kvv'!$B$2:$AC$462,MATCH(H$3,'Slutlig allokering kvv'!$B$1:$AJ$1,0),FALSE)/1,0)</f>
        <v>0</v>
      </c>
      <c r="I89">
        <f>IFERROR(VLOOKUP($B89,Kraftvärmeprod!$B$1:$AH$479,MATCH(I$2,Kraftvärmeprod!$B$1:$AG$1,0),FALSE)/1,0)-IFERROR(VLOOKUP($B89,'Slutlig allokering kvv'!$B$2:$AC$462,MATCH(I$3,'Slutlig allokering kvv'!$B$1:$AJ$1,0),FALSE)/1,0)</f>
        <v>0</v>
      </c>
      <c r="J89">
        <f>IFERROR(VLOOKUP($B89,Kraftvärmeprod!$B$1:$AH$479,MATCH(J$2,Kraftvärmeprod!$B$1:$AG$1,0),FALSE)/1,0)-IFERROR(VLOOKUP($B89,'Slutlig allokering kvv'!$B$2:$AC$462,MATCH(J$3,'Slutlig allokering kvv'!$B$1:$AJ$1,0),FALSE)/1,0)</f>
        <v>0</v>
      </c>
      <c r="K89">
        <f>IFERROR(VLOOKUP($B89,Kraftvärmeprod!$B$1:$AH$479,MATCH(K$2,Kraftvärmeprod!$B$1:$AG$1,0),FALSE)/1,0)-IFERROR(VLOOKUP($B89,'Slutlig allokering kvv'!$B$2:$AC$462,MATCH(K$3,'Slutlig allokering kvv'!$B$1:$AJ$1,0),FALSE)/1,0)</f>
        <v>0</v>
      </c>
      <c r="L89">
        <f>IFERROR(VLOOKUP($B89,Kraftvärmeprod!$B$1:$AH$479,MATCH(L$2,Kraftvärmeprod!$B$1:$AG$1,0),FALSE)/1,0)-IFERROR(VLOOKUP($B89,'Slutlig allokering kvv'!$B$2:$AC$462,MATCH(L$3,'Slutlig allokering kvv'!$B$1:$AJ$1,0),FALSE)/1,0)</f>
        <v>0</v>
      </c>
      <c r="M89">
        <f>IFERROR(VLOOKUP($B89,Kraftvärmeprod!$B$1:$AH$479,MATCH(M$2,Kraftvärmeprod!$B$1:$AG$1,0),FALSE)/1,0)-IFERROR(VLOOKUP($B89,'Slutlig allokering kvv'!$B$2:$AC$462,MATCH(M$3,'Slutlig allokering kvv'!$B$1:$AJ$1,0),FALSE)/1,0)</f>
        <v>0</v>
      </c>
      <c r="N89">
        <f>IFERROR(VLOOKUP($B89,Kraftvärmeprod!$B$1:$AH$479,MATCH(N$2,Kraftvärmeprod!$B$1:$AG$1,0),FALSE)/1,0)-IFERROR(VLOOKUP($B89,'Slutlig allokering kvv'!$B$2:$AC$462,MATCH(N$3,'Slutlig allokering kvv'!$B$1:$AJ$1,0),FALSE)/1,0)</f>
        <v>0</v>
      </c>
      <c r="O89">
        <f>IFERROR(VLOOKUP($B89,Kraftvärmeprod!$B$1:$AH$479,MATCH(O$2,Kraftvärmeprod!$B$1:$AG$1,0),FALSE)/1,0)-IFERROR(VLOOKUP($B89,'Slutlig allokering kvv'!$B$2:$AC$462,MATCH(O$3,'Slutlig allokering kvv'!$B$1:$AJ$1,0),FALSE)/1,0)</f>
        <v>0</v>
      </c>
      <c r="P89">
        <f>IFERROR(VLOOKUP($B89,Kraftvärmeprod!$B$1:$AH$479,MATCH(P$2,Kraftvärmeprod!$B$1:$AG$1,0),FALSE)/1,0)-IFERROR(VLOOKUP($B89,'Slutlig allokering kvv'!$B$2:$AC$462,MATCH(P$3,'Slutlig allokering kvv'!$B$1:$AJ$1,0),FALSE)/1,0)</f>
        <v>0</v>
      </c>
      <c r="Q89">
        <f>IFERROR(VLOOKUP($B89,Kraftvärmeprod!$B$1:$AH$479,MATCH(Q$2,Kraftvärmeprod!$B$1:$AG$1,0),FALSE)/1,0)-IFERROR(VLOOKUP($B89,'Slutlig allokering kvv'!$B$2:$AC$462,MATCH(Q$3,'Slutlig allokering kvv'!$B$1:$AJ$1,0),FALSE)/1,0)</f>
        <v>0</v>
      </c>
      <c r="R89">
        <f>IFERROR(VLOOKUP($B89,Kraftvärmeprod!$B$1:$AH$479,MATCH(R$2,Kraftvärmeprod!$B$1:$AG$1,0),FALSE)/1,0)-IFERROR(VLOOKUP($B89,'Slutlig allokering kvv'!$B$2:$AC$462,MATCH(R$3,'Slutlig allokering kvv'!$B$1:$AJ$1,0),FALSE)/1,0)</f>
        <v>0</v>
      </c>
      <c r="S89">
        <f>IFERROR(VLOOKUP($B89,Kraftvärmeprod!$B$1:$AH$479,MATCH(S$2,Kraftvärmeprod!$B$1:$AG$1,0),FALSE)/1,0)-IFERROR(VLOOKUP($B89,'Slutlig allokering kvv'!$B$2:$AC$462,MATCH(S$3,'Slutlig allokering kvv'!$B$1:$AJ$1,0),FALSE)/1,0)</f>
        <v>0</v>
      </c>
      <c r="T89" s="6">
        <f>IFERROR(VLOOKUP($B89,Miljö!$B$1:$S$477,MATCH(T$2,Miljö!$B$1:$X$1,0),FALSE)/1,0)-IFERROR(VLOOKUP($B89,'Slutlig allokering kvv'!$B$2:$AC$462,MATCH(T$3,'Slutlig allokering kvv'!$B$1:$AJ$1,0),FALSE)/1,0)</f>
        <v>0</v>
      </c>
      <c r="U89">
        <f>IFERROR(VLOOKUP($B89,Kraftvärmeprod!$B$1:$AH$479,MATCH(U$2,Kraftvärmeprod!$B$1:$AG$1,0),FALSE)/1,0)-IFERROR(VLOOKUP($B89,'Slutlig allokering kvv'!$B$2:$AC$462,MATCH(U$3,'Slutlig allokering kvv'!$B$1:$AJ$1,0),FALSE)/1,0)</f>
        <v>0</v>
      </c>
      <c r="V89">
        <f>IFERROR(VLOOKUP($B89,Kraftvärmeprod!$B$1:$AH$479,MATCH(V$2,Kraftvärmeprod!$B$1:$AG$1,0),FALSE)/1,0)-IFERROR(VLOOKUP($B89,'Slutlig allokering kvv'!$B$2:$AC$462,MATCH(V$3,'Slutlig allokering kvv'!$B$1:$AJ$1,0),FALSE)/1,0)</f>
        <v>0</v>
      </c>
      <c r="W89">
        <f>IFERROR(VLOOKUP($B89,Kraftvärmeprod!$B$1:$AH$479,MATCH(W$2,Kraftvärmeprod!$B$1:$AG$1,0),FALSE)/1,0)-IFERROR(VLOOKUP($B89,'Slutlig allokering kvv'!$B$2:$AC$462,MATCH(W$3,'Slutlig allokering kvv'!$B$1:$AJ$1,0),FALSE)/1,0)</f>
        <v>0</v>
      </c>
      <c r="X89">
        <f>IFERROR(VLOOKUP($B89,Kraftvärmeprod!$B$1:$AH$479,MATCH(X$2,Kraftvärmeprod!$B$1:$AG$1,0),FALSE)/1,0)-IFERROR(VLOOKUP($B89,'Slutlig allokering kvv'!$B$2:$AC$462,MATCH(X$3,'Slutlig allokering kvv'!$B$1:$AJ$1,0),FALSE)/1,0)</f>
        <v>0</v>
      </c>
      <c r="Y89">
        <f>IFERROR(VLOOKUP($B89,Kraftvärmeprod!$B$1:$AH$479,MATCH(Y$2,Kraftvärmeprod!$B$1:$AG$1,0),FALSE)/1,0)-IFERROR(VLOOKUP($B89,'Slutlig allokering kvv'!$B$2:$AC$462,MATCH(Y$3,'Slutlig allokering kvv'!$B$1:$AJ$1,0),FALSE)/1,0)</f>
        <v>0</v>
      </c>
      <c r="Z89">
        <f>IFERROR(VLOOKUP($B89,Kraftvärmeprod!$B$1:$AH$479,MATCH(Z$2,Kraftvärmeprod!$B$1:$AG$1,0),FALSE)/1,0)-IFERROR(VLOOKUP($B89,'Slutlig allokering kvv'!$B$2:$AC$462,MATCH(Z$3,'Slutlig allokering kvv'!$B$1:$AJ$1,0),FALSE)/1,0)</f>
        <v>0</v>
      </c>
      <c r="AA89">
        <f>IFERROR(VLOOKUP($B89,Kraftvärmeprod!$B$1:$AH$479,MATCH(AA$2,Kraftvärmeprod!$B$1:$AG$1,0),FALSE)/1,0)-IFERROR(VLOOKUP($B89,'Slutlig allokering kvv'!$B$2:$AC$462,MATCH(AA$3,'Slutlig allokering kvv'!$B$1:$AJ$1,0),FALSE)/1,0)</f>
        <v>0</v>
      </c>
      <c r="AE89">
        <f t="shared" si="2"/>
        <v>0</v>
      </c>
      <c r="AG89">
        <f>IFERROR(VLOOKUP(B89,'Slutlig allokering kvv'!$B$2:$AJ$462,MATCH("Summa slutlig allokerad tillförd energi (utan hjälpel och rökgaskondensering):",'Slutlig allokering kvv'!$B$1:$AK$1,0),FALSE)/1,"")</f>
        <v>0</v>
      </c>
      <c r="AI89" s="137" t="str">
        <f>IFERROR(1-VLOOKUP(B89,'Slutlig allokering kvv'!$B$2:$AJ$462,MATCH("Andel av bränsle i kvv som allokerats till värme, exklusive rökgaskondensering och hjälpel",'Slutlig allokering kvv'!$B$1:$AK$1,0),FALSE),"")</f>
        <v/>
      </c>
      <c r="AK89" s="137" t="str">
        <f t="shared" si="3"/>
        <v/>
      </c>
    </row>
    <row r="90" spans="1:37" x14ac:dyDescent="0.25">
      <c r="A90" s="2" t="s">
        <v>145</v>
      </c>
      <c r="B90" s="2" t="s">
        <v>148</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 kvv'!$B$2:$AC$462,MATCH(E$3,'Slutlig allokering kvv'!$B$1:$AJ$1,0),FALSE)/1,0)</f>
        <v>0</v>
      </c>
      <c r="F90">
        <f>IFERROR(VLOOKUP($B90,Kraftvärmeprod!$B$1:$AH$479,MATCH(F$2,Kraftvärmeprod!$B$1:$AG$1,0),FALSE)/1,0)-IFERROR(VLOOKUP($B90,'Slutlig allokering kvv'!$B$2:$AC$462,MATCH(F$3,'Slutlig allokering kvv'!$B$1:$AJ$1,0),FALSE)/1,0)</f>
        <v>0</v>
      </c>
      <c r="G90">
        <f>IFERROR(VLOOKUP($B90,Kraftvärmeprod!$B$1:$AH$479,MATCH(G$2,Kraftvärmeprod!$B$1:$AG$1,0),FALSE)/1,0)-IFERROR(VLOOKUP($B90,'Slutlig allokering kvv'!$B$2:$AC$462,MATCH(G$3,'Slutlig allokering kvv'!$B$1:$AJ$1,0),FALSE)/1,0)</f>
        <v>0</v>
      </c>
      <c r="H90">
        <f>IFERROR(VLOOKUP($B90,Kraftvärmeprod!$B$1:$AH$479,MATCH(H$2,Kraftvärmeprod!$B$1:$AG$1,0),FALSE)/1,0)-IFERROR(VLOOKUP($B90,'Slutlig allokering kvv'!$B$2:$AC$462,MATCH(H$3,'Slutlig allokering kvv'!$B$1:$AJ$1,0),FALSE)/1,0)</f>
        <v>0</v>
      </c>
      <c r="I90">
        <f>IFERROR(VLOOKUP($B90,Kraftvärmeprod!$B$1:$AH$479,MATCH(I$2,Kraftvärmeprod!$B$1:$AG$1,0),FALSE)/1,0)-IFERROR(VLOOKUP($B90,'Slutlig allokering kvv'!$B$2:$AC$462,MATCH(I$3,'Slutlig allokering kvv'!$B$1:$AJ$1,0),FALSE)/1,0)</f>
        <v>0</v>
      </c>
      <c r="J90">
        <f>IFERROR(VLOOKUP($B90,Kraftvärmeprod!$B$1:$AH$479,MATCH(J$2,Kraftvärmeprod!$B$1:$AG$1,0),FALSE)/1,0)-IFERROR(VLOOKUP($B90,'Slutlig allokering kvv'!$B$2:$AC$462,MATCH(J$3,'Slutlig allokering kvv'!$B$1:$AJ$1,0),FALSE)/1,0)</f>
        <v>0</v>
      </c>
      <c r="K90">
        <f>IFERROR(VLOOKUP($B90,Kraftvärmeprod!$B$1:$AH$479,MATCH(K$2,Kraftvärmeprod!$B$1:$AG$1,0),FALSE)/1,0)-IFERROR(VLOOKUP($B90,'Slutlig allokering kvv'!$B$2:$AC$462,MATCH(K$3,'Slutlig allokering kvv'!$B$1:$AJ$1,0),FALSE)/1,0)</f>
        <v>0</v>
      </c>
      <c r="L90">
        <f>IFERROR(VLOOKUP($B90,Kraftvärmeprod!$B$1:$AH$479,MATCH(L$2,Kraftvärmeprod!$B$1:$AG$1,0),FALSE)/1,0)-IFERROR(VLOOKUP($B90,'Slutlig allokering kvv'!$B$2:$AC$462,MATCH(L$3,'Slutlig allokering kvv'!$B$1:$AJ$1,0),FALSE)/1,0)</f>
        <v>0</v>
      </c>
      <c r="M90">
        <f>IFERROR(VLOOKUP($B90,Kraftvärmeprod!$B$1:$AH$479,MATCH(M$2,Kraftvärmeprod!$B$1:$AG$1,0),FALSE)/1,0)-IFERROR(VLOOKUP($B90,'Slutlig allokering kvv'!$B$2:$AC$462,MATCH(M$3,'Slutlig allokering kvv'!$B$1:$AJ$1,0),FALSE)/1,0)</f>
        <v>0</v>
      </c>
      <c r="N90">
        <f>IFERROR(VLOOKUP($B90,Kraftvärmeprod!$B$1:$AH$479,MATCH(N$2,Kraftvärmeprod!$B$1:$AG$1,0),FALSE)/1,0)-IFERROR(VLOOKUP($B90,'Slutlig allokering kvv'!$B$2:$AC$462,MATCH(N$3,'Slutlig allokering kvv'!$B$1:$AJ$1,0),FALSE)/1,0)</f>
        <v>0</v>
      </c>
      <c r="O90">
        <f>IFERROR(VLOOKUP($B90,Kraftvärmeprod!$B$1:$AH$479,MATCH(O$2,Kraftvärmeprod!$B$1:$AG$1,0),FALSE)/1,0)-IFERROR(VLOOKUP($B90,'Slutlig allokering kvv'!$B$2:$AC$462,MATCH(O$3,'Slutlig allokering kvv'!$B$1:$AJ$1,0),FALSE)/1,0)</f>
        <v>0</v>
      </c>
      <c r="P90">
        <f>IFERROR(VLOOKUP($B90,Kraftvärmeprod!$B$1:$AH$479,MATCH(P$2,Kraftvärmeprod!$B$1:$AG$1,0),FALSE)/1,0)-IFERROR(VLOOKUP($B90,'Slutlig allokering kvv'!$B$2:$AC$462,MATCH(P$3,'Slutlig allokering kvv'!$B$1:$AJ$1,0),FALSE)/1,0)</f>
        <v>0</v>
      </c>
      <c r="Q90">
        <f>IFERROR(VLOOKUP($B90,Kraftvärmeprod!$B$1:$AH$479,MATCH(Q$2,Kraftvärmeprod!$B$1:$AG$1,0),FALSE)/1,0)-IFERROR(VLOOKUP($B90,'Slutlig allokering kvv'!$B$2:$AC$462,MATCH(Q$3,'Slutlig allokering kvv'!$B$1:$AJ$1,0),FALSE)/1,0)</f>
        <v>0</v>
      </c>
      <c r="R90">
        <f>IFERROR(VLOOKUP($B90,Kraftvärmeprod!$B$1:$AH$479,MATCH(R$2,Kraftvärmeprod!$B$1:$AG$1,0),FALSE)/1,0)-IFERROR(VLOOKUP($B90,'Slutlig allokering kvv'!$B$2:$AC$462,MATCH(R$3,'Slutlig allokering kvv'!$B$1:$AJ$1,0),FALSE)/1,0)</f>
        <v>0</v>
      </c>
      <c r="S90">
        <f>IFERROR(VLOOKUP($B90,Kraftvärmeprod!$B$1:$AH$479,MATCH(S$2,Kraftvärmeprod!$B$1:$AG$1,0),FALSE)/1,0)-IFERROR(VLOOKUP($B90,'Slutlig allokering kvv'!$B$2:$AC$462,MATCH(S$3,'Slutlig allokering kvv'!$B$1:$AJ$1,0),FALSE)/1,0)</f>
        <v>0</v>
      </c>
      <c r="T90" s="6">
        <f>IFERROR(VLOOKUP($B90,Miljö!$B$1:$S$477,MATCH(T$2,Miljö!$B$1:$X$1,0),FALSE)/1,0)-IFERROR(VLOOKUP($B90,'Slutlig allokering kvv'!$B$2:$AC$462,MATCH(T$3,'Slutlig allokering kvv'!$B$1:$AJ$1,0),FALSE)/1,0)</f>
        <v>0</v>
      </c>
      <c r="U90">
        <f>IFERROR(VLOOKUP($B90,Kraftvärmeprod!$B$1:$AH$479,MATCH(U$2,Kraftvärmeprod!$B$1:$AG$1,0),FALSE)/1,0)-IFERROR(VLOOKUP($B90,'Slutlig allokering kvv'!$B$2:$AC$462,MATCH(U$3,'Slutlig allokering kvv'!$B$1:$AJ$1,0),FALSE)/1,0)</f>
        <v>0</v>
      </c>
      <c r="V90">
        <f>IFERROR(VLOOKUP($B90,Kraftvärmeprod!$B$1:$AH$479,MATCH(V$2,Kraftvärmeprod!$B$1:$AG$1,0),FALSE)/1,0)-IFERROR(VLOOKUP($B90,'Slutlig allokering kvv'!$B$2:$AC$462,MATCH(V$3,'Slutlig allokering kvv'!$B$1:$AJ$1,0),FALSE)/1,0)</f>
        <v>0</v>
      </c>
      <c r="W90">
        <f>IFERROR(VLOOKUP($B90,Kraftvärmeprod!$B$1:$AH$479,MATCH(W$2,Kraftvärmeprod!$B$1:$AG$1,0),FALSE)/1,0)-IFERROR(VLOOKUP($B90,'Slutlig allokering kvv'!$B$2:$AC$462,MATCH(W$3,'Slutlig allokering kvv'!$B$1:$AJ$1,0),FALSE)/1,0)</f>
        <v>0</v>
      </c>
      <c r="X90">
        <f>IFERROR(VLOOKUP($B90,Kraftvärmeprod!$B$1:$AH$479,MATCH(X$2,Kraftvärmeprod!$B$1:$AG$1,0),FALSE)/1,0)-IFERROR(VLOOKUP($B90,'Slutlig allokering kvv'!$B$2:$AC$462,MATCH(X$3,'Slutlig allokering kvv'!$B$1:$AJ$1,0),FALSE)/1,0)</f>
        <v>0</v>
      </c>
      <c r="Y90">
        <f>IFERROR(VLOOKUP($B90,Kraftvärmeprod!$B$1:$AH$479,MATCH(Y$2,Kraftvärmeprod!$B$1:$AG$1,0),FALSE)/1,0)-IFERROR(VLOOKUP($B90,'Slutlig allokering kvv'!$B$2:$AC$462,MATCH(Y$3,'Slutlig allokering kvv'!$B$1:$AJ$1,0),FALSE)/1,0)</f>
        <v>0</v>
      </c>
      <c r="Z90">
        <f>IFERROR(VLOOKUP($B90,Kraftvärmeprod!$B$1:$AH$479,MATCH(Z$2,Kraftvärmeprod!$B$1:$AG$1,0),FALSE)/1,0)-IFERROR(VLOOKUP($B90,'Slutlig allokering kvv'!$B$2:$AC$462,MATCH(Z$3,'Slutlig allokering kvv'!$B$1:$AJ$1,0),FALSE)/1,0)</f>
        <v>0</v>
      </c>
      <c r="AA90">
        <f>IFERROR(VLOOKUP($B90,Kraftvärmeprod!$B$1:$AH$479,MATCH(AA$2,Kraftvärmeprod!$B$1:$AG$1,0),FALSE)/1,0)-IFERROR(VLOOKUP($B90,'Slutlig allokering kvv'!$B$2:$AC$462,MATCH(AA$3,'Slutlig allokering kvv'!$B$1:$AJ$1,0),FALSE)/1,0)</f>
        <v>0</v>
      </c>
      <c r="AE90">
        <f t="shared" si="2"/>
        <v>0</v>
      </c>
      <c r="AG90">
        <f>IFERROR(VLOOKUP(B90,'Slutlig allokering kvv'!$B$2:$AJ$462,MATCH("Summa slutlig allokerad tillförd energi (utan hjälpel och rökgaskondensering):",'Slutlig allokering kvv'!$B$1:$AK$1,0),FALSE)/1,"")</f>
        <v>0</v>
      </c>
      <c r="AI90" s="137" t="str">
        <f>IFERROR(1-VLOOKUP(B90,'Slutlig allokering kvv'!$B$2:$AJ$462,MATCH("Andel av bränsle i kvv som allokerats till värme, exklusive rökgaskondensering och hjälpel",'Slutlig allokering kvv'!$B$1:$AK$1,0),FALSE),"")</f>
        <v/>
      </c>
      <c r="AK90" s="137" t="str">
        <f t="shared" si="3"/>
        <v/>
      </c>
    </row>
    <row r="91" spans="1:37" x14ac:dyDescent="0.25">
      <c r="A91" s="2" t="s">
        <v>149</v>
      </c>
      <c r="B91" s="2" t="s">
        <v>150</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 kvv'!$B$2:$AC$462,MATCH(E$3,'Slutlig allokering kvv'!$B$1:$AJ$1,0),FALSE)/1,0)</f>
        <v>0</v>
      </c>
      <c r="F91">
        <f>IFERROR(VLOOKUP($B91,Kraftvärmeprod!$B$1:$AH$479,MATCH(F$2,Kraftvärmeprod!$B$1:$AG$1,0),FALSE)/1,0)-IFERROR(VLOOKUP($B91,'Slutlig allokering kvv'!$B$2:$AC$462,MATCH(F$3,'Slutlig allokering kvv'!$B$1:$AJ$1,0),FALSE)/1,0)</f>
        <v>0</v>
      </c>
      <c r="G91">
        <f>IFERROR(VLOOKUP($B91,Kraftvärmeprod!$B$1:$AH$479,MATCH(G$2,Kraftvärmeprod!$B$1:$AG$1,0),FALSE)/1,0)-IFERROR(VLOOKUP($B91,'Slutlig allokering kvv'!$B$2:$AC$462,MATCH(G$3,'Slutlig allokering kvv'!$B$1:$AJ$1,0),FALSE)/1,0)</f>
        <v>0</v>
      </c>
      <c r="H91">
        <f>IFERROR(VLOOKUP($B91,Kraftvärmeprod!$B$1:$AH$479,MATCH(H$2,Kraftvärmeprod!$B$1:$AG$1,0),FALSE)/1,0)-IFERROR(VLOOKUP($B91,'Slutlig allokering kvv'!$B$2:$AC$462,MATCH(H$3,'Slutlig allokering kvv'!$B$1:$AJ$1,0),FALSE)/1,0)</f>
        <v>0</v>
      </c>
      <c r="I91">
        <f>IFERROR(VLOOKUP($B91,Kraftvärmeprod!$B$1:$AH$479,MATCH(I$2,Kraftvärmeprod!$B$1:$AG$1,0),FALSE)/1,0)-IFERROR(VLOOKUP($B91,'Slutlig allokering kvv'!$B$2:$AC$462,MATCH(I$3,'Slutlig allokering kvv'!$B$1:$AJ$1,0),FALSE)/1,0)</f>
        <v>0</v>
      </c>
      <c r="J91">
        <f>IFERROR(VLOOKUP($B91,Kraftvärmeprod!$B$1:$AH$479,MATCH(J$2,Kraftvärmeprod!$B$1:$AG$1,0),FALSE)/1,0)-IFERROR(VLOOKUP($B91,'Slutlig allokering kvv'!$B$2:$AC$462,MATCH(J$3,'Slutlig allokering kvv'!$B$1:$AJ$1,0),FALSE)/1,0)</f>
        <v>0</v>
      </c>
      <c r="K91">
        <f>IFERROR(VLOOKUP($B91,Kraftvärmeprod!$B$1:$AH$479,MATCH(K$2,Kraftvärmeprod!$B$1:$AG$1,0),FALSE)/1,0)-IFERROR(VLOOKUP($B91,'Slutlig allokering kvv'!$B$2:$AC$462,MATCH(K$3,'Slutlig allokering kvv'!$B$1:$AJ$1,0),FALSE)/1,0)</f>
        <v>0</v>
      </c>
      <c r="L91">
        <f>IFERROR(VLOOKUP($B91,Kraftvärmeprod!$B$1:$AH$479,MATCH(L$2,Kraftvärmeprod!$B$1:$AG$1,0),FALSE)/1,0)-IFERROR(VLOOKUP($B91,'Slutlig allokering kvv'!$B$2:$AC$462,MATCH(L$3,'Slutlig allokering kvv'!$B$1:$AJ$1,0),FALSE)/1,0)</f>
        <v>0</v>
      </c>
      <c r="M91">
        <f>IFERROR(VLOOKUP($B91,Kraftvärmeprod!$B$1:$AH$479,MATCH(M$2,Kraftvärmeprod!$B$1:$AG$1,0),FALSE)/1,0)-IFERROR(VLOOKUP($B91,'Slutlig allokering kvv'!$B$2:$AC$462,MATCH(M$3,'Slutlig allokering kvv'!$B$1:$AJ$1,0),FALSE)/1,0)</f>
        <v>0</v>
      </c>
      <c r="N91">
        <f>IFERROR(VLOOKUP($B91,Kraftvärmeprod!$B$1:$AH$479,MATCH(N$2,Kraftvärmeprod!$B$1:$AG$1,0),FALSE)/1,0)-IFERROR(VLOOKUP($B91,'Slutlig allokering kvv'!$B$2:$AC$462,MATCH(N$3,'Slutlig allokering kvv'!$B$1:$AJ$1,0),FALSE)/1,0)</f>
        <v>0</v>
      </c>
      <c r="O91">
        <f>IFERROR(VLOOKUP($B91,Kraftvärmeprod!$B$1:$AH$479,MATCH(O$2,Kraftvärmeprod!$B$1:$AG$1,0),FALSE)/1,0)-IFERROR(VLOOKUP($B91,'Slutlig allokering kvv'!$B$2:$AC$462,MATCH(O$3,'Slutlig allokering kvv'!$B$1:$AJ$1,0),FALSE)/1,0)</f>
        <v>0</v>
      </c>
      <c r="P91">
        <f>IFERROR(VLOOKUP($B91,Kraftvärmeprod!$B$1:$AH$479,MATCH(P$2,Kraftvärmeprod!$B$1:$AG$1,0),FALSE)/1,0)-IFERROR(VLOOKUP($B91,'Slutlig allokering kvv'!$B$2:$AC$462,MATCH(P$3,'Slutlig allokering kvv'!$B$1:$AJ$1,0),FALSE)/1,0)</f>
        <v>0</v>
      </c>
      <c r="Q91">
        <f>IFERROR(VLOOKUP($B91,Kraftvärmeprod!$B$1:$AH$479,MATCH(Q$2,Kraftvärmeprod!$B$1:$AG$1,0),FALSE)/1,0)-IFERROR(VLOOKUP($B91,'Slutlig allokering kvv'!$B$2:$AC$462,MATCH(Q$3,'Slutlig allokering kvv'!$B$1:$AJ$1,0),FALSE)/1,0)</f>
        <v>0</v>
      </c>
      <c r="R91">
        <f>IFERROR(VLOOKUP($B91,Kraftvärmeprod!$B$1:$AH$479,MATCH(R$2,Kraftvärmeprod!$B$1:$AG$1,0),FALSE)/1,0)-IFERROR(VLOOKUP($B91,'Slutlig allokering kvv'!$B$2:$AC$462,MATCH(R$3,'Slutlig allokering kvv'!$B$1:$AJ$1,0),FALSE)/1,0)</f>
        <v>0</v>
      </c>
      <c r="S91">
        <f>IFERROR(VLOOKUP($B91,Kraftvärmeprod!$B$1:$AH$479,MATCH(S$2,Kraftvärmeprod!$B$1:$AG$1,0),FALSE)/1,0)-IFERROR(VLOOKUP($B91,'Slutlig allokering kvv'!$B$2:$AC$462,MATCH(S$3,'Slutlig allokering kvv'!$B$1:$AJ$1,0),FALSE)/1,0)</f>
        <v>0</v>
      </c>
      <c r="T91" s="6">
        <f>IFERROR(VLOOKUP($B91,Miljö!$B$1:$S$477,MATCH(T$2,Miljö!$B$1:$X$1,0),FALSE)/1,0)-IFERROR(VLOOKUP($B91,'Slutlig allokering kvv'!$B$2:$AC$462,MATCH(T$3,'Slutlig allokering kvv'!$B$1:$AJ$1,0),FALSE)/1,0)</f>
        <v>0</v>
      </c>
      <c r="U91">
        <f>IFERROR(VLOOKUP($B91,Kraftvärmeprod!$B$1:$AH$479,MATCH(U$2,Kraftvärmeprod!$B$1:$AG$1,0),FALSE)/1,0)-IFERROR(VLOOKUP($B91,'Slutlig allokering kvv'!$B$2:$AC$462,MATCH(U$3,'Slutlig allokering kvv'!$B$1:$AJ$1,0),FALSE)/1,0)</f>
        <v>0</v>
      </c>
      <c r="V91">
        <f>IFERROR(VLOOKUP($B91,Kraftvärmeprod!$B$1:$AH$479,MATCH(V$2,Kraftvärmeprod!$B$1:$AG$1,0),FALSE)/1,0)-IFERROR(VLOOKUP($B91,'Slutlig allokering kvv'!$B$2:$AC$462,MATCH(V$3,'Slutlig allokering kvv'!$B$1:$AJ$1,0),FALSE)/1,0)</f>
        <v>0</v>
      </c>
      <c r="W91">
        <f>IFERROR(VLOOKUP($B91,Kraftvärmeprod!$B$1:$AH$479,MATCH(W$2,Kraftvärmeprod!$B$1:$AG$1,0),FALSE)/1,0)-IFERROR(VLOOKUP($B91,'Slutlig allokering kvv'!$B$2:$AC$462,MATCH(W$3,'Slutlig allokering kvv'!$B$1:$AJ$1,0),FALSE)/1,0)</f>
        <v>0</v>
      </c>
      <c r="X91">
        <f>IFERROR(VLOOKUP($B91,Kraftvärmeprod!$B$1:$AH$479,MATCH(X$2,Kraftvärmeprod!$B$1:$AG$1,0),FALSE)/1,0)-IFERROR(VLOOKUP($B91,'Slutlig allokering kvv'!$B$2:$AC$462,MATCH(X$3,'Slutlig allokering kvv'!$B$1:$AJ$1,0),FALSE)/1,0)</f>
        <v>0</v>
      </c>
      <c r="Y91">
        <f>IFERROR(VLOOKUP($B91,Kraftvärmeprod!$B$1:$AH$479,MATCH(Y$2,Kraftvärmeprod!$B$1:$AG$1,0),FALSE)/1,0)-IFERROR(VLOOKUP($B91,'Slutlig allokering kvv'!$B$2:$AC$462,MATCH(Y$3,'Slutlig allokering kvv'!$B$1:$AJ$1,0),FALSE)/1,0)</f>
        <v>0</v>
      </c>
      <c r="Z91">
        <f>IFERROR(VLOOKUP($B91,Kraftvärmeprod!$B$1:$AH$479,MATCH(Z$2,Kraftvärmeprod!$B$1:$AG$1,0),FALSE)/1,0)-IFERROR(VLOOKUP($B91,'Slutlig allokering kvv'!$B$2:$AC$462,MATCH(Z$3,'Slutlig allokering kvv'!$B$1:$AJ$1,0),FALSE)/1,0)</f>
        <v>0</v>
      </c>
      <c r="AA91">
        <f>IFERROR(VLOOKUP($B91,Kraftvärmeprod!$B$1:$AH$479,MATCH(AA$2,Kraftvärmeprod!$B$1:$AG$1,0),FALSE)/1,0)-IFERROR(VLOOKUP($B91,'Slutlig allokering kvv'!$B$2:$AC$462,MATCH(AA$3,'Slutlig allokering kvv'!$B$1:$AJ$1,0),FALSE)/1,0)</f>
        <v>0</v>
      </c>
      <c r="AE91">
        <f t="shared" si="2"/>
        <v>0</v>
      </c>
      <c r="AG91">
        <f>IFERROR(VLOOKUP(B91,'Slutlig allokering kvv'!$B$2:$AJ$462,MATCH("Summa slutlig allokerad tillförd energi (utan hjälpel och rökgaskondensering):",'Slutlig allokering kvv'!$B$1:$AK$1,0),FALSE)/1,"")</f>
        <v>0</v>
      </c>
      <c r="AI91" s="137" t="str">
        <f>IFERROR(1-VLOOKUP(B91,'Slutlig allokering kvv'!$B$2:$AJ$462,MATCH("Andel av bränsle i kvv som allokerats till värme, exklusive rökgaskondensering och hjälpel",'Slutlig allokering kvv'!$B$1:$AK$1,0),FALSE),"")</f>
        <v/>
      </c>
      <c r="AK91" s="137" t="str">
        <f t="shared" si="3"/>
        <v/>
      </c>
    </row>
    <row r="92" spans="1:37" x14ac:dyDescent="0.25">
      <c r="A92" s="2" t="s">
        <v>149</v>
      </c>
      <c r="B92" s="2" t="s">
        <v>151</v>
      </c>
      <c r="C92">
        <f>IFERROR(VLOOKUP($B92,Kraftvärmeprod!$B$1:$AH$479,MATCH(C$3,Kraftvärmeprod!$B$1:$AG$1,0),FALSE)/1,"")</f>
        <v>265.04000000000002</v>
      </c>
      <c r="D92">
        <f>IFERROR(VLOOKUP($B92,Kraftvärmeprod!$B$1:$AH$479,MATCH(D$3,Kraftvärmeprod!$B$1:$AG$1,0),FALSE)/1,"")</f>
        <v>83.07</v>
      </c>
      <c r="E92">
        <f>IFERROR(VLOOKUP($B92,Kraftvärmeprod!$B$1:$AH$479,MATCH(E$2,Kraftvärmeprod!$B$1:$AG$1,0),FALSE)/1,0)-IFERROR(VLOOKUP($B92,'Slutlig allokering kvv'!$B$2:$AC$462,MATCH(E$3,'Slutlig allokering kvv'!$B$1:$AJ$1,0),FALSE)/1,0)</f>
        <v>0</v>
      </c>
      <c r="F92">
        <f>IFERROR(VLOOKUP($B92,Kraftvärmeprod!$B$1:$AH$479,MATCH(F$2,Kraftvärmeprod!$B$1:$AG$1,0),FALSE)/1,0)-IFERROR(VLOOKUP($B92,'Slutlig allokering kvv'!$B$2:$AC$462,MATCH(F$3,'Slutlig allokering kvv'!$B$1:$AJ$1,0),FALSE)/1,0)</f>
        <v>0</v>
      </c>
      <c r="G92">
        <f>IFERROR(VLOOKUP($B92,Kraftvärmeprod!$B$1:$AH$479,MATCH(G$2,Kraftvärmeprod!$B$1:$AG$1,0),FALSE)/1,0)-IFERROR(VLOOKUP($B92,'Slutlig allokering kvv'!$B$2:$AC$462,MATCH(G$3,'Slutlig allokering kvv'!$B$1:$AJ$1,0),FALSE)/1,0)</f>
        <v>41.501000000000005</v>
      </c>
      <c r="H92">
        <f>IFERROR(VLOOKUP($B92,Kraftvärmeprod!$B$1:$AH$479,MATCH(H$2,Kraftvärmeprod!$B$1:$AG$1,0),FALSE)/1,0)-IFERROR(VLOOKUP($B92,'Slutlig allokering kvv'!$B$2:$AC$462,MATCH(H$3,'Slutlig allokering kvv'!$B$1:$AJ$1,0),FALSE)/1,0)</f>
        <v>0</v>
      </c>
      <c r="I92">
        <f>IFERROR(VLOOKUP($B92,Kraftvärmeprod!$B$1:$AH$479,MATCH(I$2,Kraftvärmeprod!$B$1:$AG$1,0),FALSE)/1,0)-IFERROR(VLOOKUP($B92,'Slutlig allokering kvv'!$B$2:$AC$462,MATCH(I$3,'Slutlig allokering kvv'!$B$1:$AJ$1,0),FALSE)/1,0)</f>
        <v>0.35307500000000003</v>
      </c>
      <c r="J92">
        <f>IFERROR(VLOOKUP($B92,Kraftvärmeprod!$B$1:$AH$479,MATCH(J$2,Kraftvärmeprod!$B$1:$AG$1,0),FALSE)/1,0)-IFERROR(VLOOKUP($B92,'Slutlig allokering kvv'!$B$2:$AC$462,MATCH(J$3,'Slutlig allokering kvv'!$B$1:$AJ$1,0),FALSE)/1,0)</f>
        <v>0</v>
      </c>
      <c r="K92">
        <f>IFERROR(VLOOKUP($B92,Kraftvärmeprod!$B$1:$AH$479,MATCH(K$2,Kraftvärmeprod!$B$1:$AG$1,0),FALSE)/1,0)-IFERROR(VLOOKUP($B92,'Slutlig allokering kvv'!$B$2:$AC$462,MATCH(K$3,'Slutlig allokering kvv'!$B$1:$AJ$1,0),FALSE)/1,0)</f>
        <v>0</v>
      </c>
      <c r="L92">
        <f>IFERROR(VLOOKUP($B92,Kraftvärmeprod!$B$1:$AH$479,MATCH(L$2,Kraftvärmeprod!$B$1:$AG$1,0),FALSE)/1,0)-IFERROR(VLOOKUP($B92,'Slutlig allokering kvv'!$B$2:$AC$462,MATCH(L$3,'Slutlig allokering kvv'!$B$1:$AJ$1,0),FALSE)/1,0)</f>
        <v>24.304400000000001</v>
      </c>
      <c r="M92">
        <f>IFERROR(VLOOKUP($B92,Kraftvärmeprod!$B$1:$AH$479,MATCH(M$2,Kraftvärmeprod!$B$1:$AG$1,0),FALSE)/1,0)-IFERROR(VLOOKUP($B92,'Slutlig allokering kvv'!$B$2:$AC$462,MATCH(M$3,'Slutlig allokering kvv'!$B$1:$AJ$1,0),FALSE)/1,0)</f>
        <v>0</v>
      </c>
      <c r="N92">
        <f>IFERROR(VLOOKUP($B92,Kraftvärmeprod!$B$1:$AH$479,MATCH(N$2,Kraftvärmeprod!$B$1:$AG$1,0),FALSE)/1,0)-IFERROR(VLOOKUP($B92,'Slutlig allokering kvv'!$B$2:$AC$462,MATCH(N$3,'Slutlig allokering kvv'!$B$1:$AJ$1,0),FALSE)/1,0)</f>
        <v>28.440599999999996</v>
      </c>
      <c r="O92">
        <f>IFERROR(VLOOKUP($B92,Kraftvärmeprod!$B$1:$AH$479,MATCH(O$2,Kraftvärmeprod!$B$1:$AG$1,0),FALSE)/1,0)-IFERROR(VLOOKUP($B92,'Slutlig allokering kvv'!$B$2:$AC$462,MATCH(O$3,'Slutlig allokering kvv'!$B$1:$AJ$1,0),FALSE)/1,0)</f>
        <v>1.8208099999999998</v>
      </c>
      <c r="P92">
        <f>IFERROR(VLOOKUP($B92,Kraftvärmeprod!$B$1:$AH$479,MATCH(P$2,Kraftvärmeprod!$B$1:$AG$1,0),FALSE)/1,0)-IFERROR(VLOOKUP($B92,'Slutlig allokering kvv'!$B$2:$AC$462,MATCH(P$3,'Slutlig allokering kvv'!$B$1:$AJ$1,0),FALSE)/1,0)</f>
        <v>50.079000000000001</v>
      </c>
      <c r="Q92">
        <f>IFERROR(VLOOKUP($B92,Kraftvärmeprod!$B$1:$AH$479,MATCH(Q$2,Kraftvärmeprod!$B$1:$AG$1,0),FALSE)/1,0)-IFERROR(VLOOKUP($B92,'Slutlig allokering kvv'!$B$2:$AC$462,MATCH(Q$3,'Slutlig allokering kvv'!$B$1:$AJ$1,0),FALSE)/1,0)</f>
        <v>0</v>
      </c>
      <c r="R92">
        <f>IFERROR(VLOOKUP($B92,Kraftvärmeprod!$B$1:$AH$479,MATCH(R$2,Kraftvärmeprod!$B$1:$AG$1,0),FALSE)/1,0)-IFERROR(VLOOKUP($B92,'Slutlig allokering kvv'!$B$2:$AC$462,MATCH(R$3,'Slutlig allokering kvv'!$B$1:$AJ$1,0),FALSE)/1,0)</f>
        <v>0</v>
      </c>
      <c r="S92">
        <f>IFERROR(VLOOKUP($B92,Kraftvärmeprod!$B$1:$AH$479,MATCH(S$2,Kraftvärmeprod!$B$1:$AG$1,0),FALSE)/1,0)-IFERROR(VLOOKUP($B92,'Slutlig allokering kvv'!$B$2:$AC$462,MATCH(S$3,'Slutlig allokering kvv'!$B$1:$AJ$1,0),FALSE)/1,0)</f>
        <v>0</v>
      </c>
      <c r="T92" s="6">
        <f>IFERROR(VLOOKUP($B92,Miljö!$B$1:$S$477,MATCH(T$2,Miljö!$B$1:$X$1,0),FALSE)/1,0)-IFERROR(VLOOKUP($B92,'Slutlig allokering kvv'!$B$2:$AC$462,MATCH(T$3,'Slutlig allokering kvv'!$B$1:$AJ$1,0),FALSE)/1,0)</f>
        <v>7.1639699999999991</v>
      </c>
      <c r="U92">
        <f>IFERROR(VLOOKUP($B92,Kraftvärmeprod!$B$1:$AH$479,MATCH(U$2,Kraftvärmeprod!$B$1:$AG$1,0),FALSE)/1,0)-IFERROR(VLOOKUP($B92,'Slutlig allokering kvv'!$B$2:$AC$462,MATCH(U$3,'Slutlig allokering kvv'!$B$1:$AJ$1,0),FALSE)/1,0)</f>
        <v>0</v>
      </c>
      <c r="V92">
        <f>IFERROR(VLOOKUP($B92,Kraftvärmeprod!$B$1:$AH$479,MATCH(V$2,Kraftvärmeprod!$B$1:$AG$1,0),FALSE)/1,0)-IFERROR(VLOOKUP($B92,'Slutlig allokering kvv'!$B$2:$AC$462,MATCH(V$3,'Slutlig allokering kvv'!$B$1:$AJ$1,0),FALSE)/1,0)</f>
        <v>0</v>
      </c>
      <c r="W92">
        <f>IFERROR(VLOOKUP($B92,Kraftvärmeprod!$B$1:$AH$479,MATCH(W$2,Kraftvärmeprod!$B$1:$AG$1,0),FALSE)/1,0)-IFERROR(VLOOKUP($B92,'Slutlig allokering kvv'!$B$2:$AC$462,MATCH(W$3,'Slutlig allokering kvv'!$B$1:$AJ$1,0),FALSE)/1,0)</f>
        <v>0</v>
      </c>
      <c r="X92">
        <f>IFERROR(VLOOKUP($B92,Kraftvärmeprod!$B$1:$AH$479,MATCH(X$2,Kraftvärmeprod!$B$1:$AG$1,0),FALSE)/1,0)-IFERROR(VLOOKUP($B92,'Slutlig allokering kvv'!$B$2:$AC$462,MATCH(X$3,'Slutlig allokering kvv'!$B$1:$AJ$1,0),FALSE)/1,0)</f>
        <v>0</v>
      </c>
      <c r="Y92">
        <f>IFERROR(VLOOKUP($B92,Kraftvärmeprod!$B$1:$AH$479,MATCH(Y$2,Kraftvärmeprod!$B$1:$AG$1,0),FALSE)/1,0)-IFERROR(VLOOKUP($B92,'Slutlig allokering kvv'!$B$2:$AC$462,MATCH(Y$3,'Slutlig allokering kvv'!$B$1:$AJ$1,0),FALSE)/1,0)</f>
        <v>0</v>
      </c>
      <c r="Z92">
        <f>IFERROR(VLOOKUP($B92,Kraftvärmeprod!$B$1:$AH$479,MATCH(Z$2,Kraftvärmeprod!$B$1:$AG$1,0),FALSE)/1,0)-IFERROR(VLOOKUP($B92,'Slutlig allokering kvv'!$B$2:$AC$462,MATCH(Z$3,'Slutlig allokering kvv'!$B$1:$AJ$1,0),FALSE)/1,0)</f>
        <v>0</v>
      </c>
      <c r="AA92">
        <f>IFERROR(VLOOKUP($B92,Kraftvärmeprod!$B$1:$AH$479,MATCH(AA$2,Kraftvärmeprod!$B$1:$AG$1,0),FALSE)/1,0)-IFERROR(VLOOKUP($B92,'Slutlig allokering kvv'!$B$2:$AC$462,MATCH(AA$3,'Slutlig allokering kvv'!$B$1:$AJ$1,0),FALSE)/1,0)</f>
        <v>22.811800000000002</v>
      </c>
      <c r="AE92">
        <f t="shared" si="2"/>
        <v>169.31068500000001</v>
      </c>
      <c r="AG92">
        <f>IFERROR(VLOOKUP(B92,'Slutlig allokering kvv'!$B$2:$AJ$462,MATCH("Summa slutlig allokerad tillförd energi (utan hjälpel och rökgaskondensering):",'Slutlig allokering kvv'!$B$1:$AK$1,0),FALSE)/1,"")</f>
        <v>207.40931499999999</v>
      </c>
      <c r="AI92" s="137">
        <f>IFERROR(1-VLOOKUP(B92,'Slutlig allokering kvv'!$B$2:$AJ$462,MATCH("Andel av bränsle i kvv som allokerats till värme, exklusive rökgaskondensering och hjälpel",'Slutlig allokering kvv'!$B$1:$AK$1,0),FALSE),"")</f>
        <v>0.44943375716712686</v>
      </c>
      <c r="AK92" s="137">
        <f t="shared" si="3"/>
        <v>0.44943375716712675</v>
      </c>
    </row>
    <row r="93" spans="1:37" x14ac:dyDescent="0.25">
      <c r="A93" s="2" t="s">
        <v>149</v>
      </c>
      <c r="B93" s="2" t="s">
        <v>152</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 kvv'!$B$2:$AC$462,MATCH(E$3,'Slutlig allokering kvv'!$B$1:$AJ$1,0),FALSE)/1,0)</f>
        <v>0</v>
      </c>
      <c r="F93">
        <f>IFERROR(VLOOKUP($B93,Kraftvärmeprod!$B$1:$AH$479,MATCH(F$2,Kraftvärmeprod!$B$1:$AG$1,0),FALSE)/1,0)-IFERROR(VLOOKUP($B93,'Slutlig allokering kvv'!$B$2:$AC$462,MATCH(F$3,'Slutlig allokering kvv'!$B$1:$AJ$1,0),FALSE)/1,0)</f>
        <v>0</v>
      </c>
      <c r="G93">
        <f>IFERROR(VLOOKUP($B93,Kraftvärmeprod!$B$1:$AH$479,MATCH(G$2,Kraftvärmeprod!$B$1:$AG$1,0),FALSE)/1,0)-IFERROR(VLOOKUP($B93,'Slutlig allokering kvv'!$B$2:$AC$462,MATCH(G$3,'Slutlig allokering kvv'!$B$1:$AJ$1,0),FALSE)/1,0)</f>
        <v>0</v>
      </c>
      <c r="H93">
        <f>IFERROR(VLOOKUP($B93,Kraftvärmeprod!$B$1:$AH$479,MATCH(H$2,Kraftvärmeprod!$B$1:$AG$1,0),FALSE)/1,0)-IFERROR(VLOOKUP($B93,'Slutlig allokering kvv'!$B$2:$AC$462,MATCH(H$3,'Slutlig allokering kvv'!$B$1:$AJ$1,0),FALSE)/1,0)</f>
        <v>0</v>
      </c>
      <c r="I93">
        <f>IFERROR(VLOOKUP($B93,Kraftvärmeprod!$B$1:$AH$479,MATCH(I$2,Kraftvärmeprod!$B$1:$AG$1,0),FALSE)/1,0)-IFERROR(VLOOKUP($B93,'Slutlig allokering kvv'!$B$2:$AC$462,MATCH(I$3,'Slutlig allokering kvv'!$B$1:$AJ$1,0),FALSE)/1,0)</f>
        <v>0</v>
      </c>
      <c r="J93">
        <f>IFERROR(VLOOKUP($B93,Kraftvärmeprod!$B$1:$AH$479,MATCH(J$2,Kraftvärmeprod!$B$1:$AG$1,0),FALSE)/1,0)-IFERROR(VLOOKUP($B93,'Slutlig allokering kvv'!$B$2:$AC$462,MATCH(J$3,'Slutlig allokering kvv'!$B$1:$AJ$1,0),FALSE)/1,0)</f>
        <v>0</v>
      </c>
      <c r="K93">
        <f>IFERROR(VLOOKUP($B93,Kraftvärmeprod!$B$1:$AH$479,MATCH(K$2,Kraftvärmeprod!$B$1:$AG$1,0),FALSE)/1,0)-IFERROR(VLOOKUP($B93,'Slutlig allokering kvv'!$B$2:$AC$462,MATCH(K$3,'Slutlig allokering kvv'!$B$1:$AJ$1,0),FALSE)/1,0)</f>
        <v>0</v>
      </c>
      <c r="L93">
        <f>IFERROR(VLOOKUP($B93,Kraftvärmeprod!$B$1:$AH$479,MATCH(L$2,Kraftvärmeprod!$B$1:$AG$1,0),FALSE)/1,0)-IFERROR(VLOOKUP($B93,'Slutlig allokering kvv'!$B$2:$AC$462,MATCH(L$3,'Slutlig allokering kvv'!$B$1:$AJ$1,0),FALSE)/1,0)</f>
        <v>0</v>
      </c>
      <c r="M93">
        <f>IFERROR(VLOOKUP($B93,Kraftvärmeprod!$B$1:$AH$479,MATCH(M$2,Kraftvärmeprod!$B$1:$AG$1,0),FALSE)/1,0)-IFERROR(VLOOKUP($B93,'Slutlig allokering kvv'!$B$2:$AC$462,MATCH(M$3,'Slutlig allokering kvv'!$B$1:$AJ$1,0),FALSE)/1,0)</f>
        <v>0</v>
      </c>
      <c r="N93">
        <f>IFERROR(VLOOKUP($B93,Kraftvärmeprod!$B$1:$AH$479,MATCH(N$2,Kraftvärmeprod!$B$1:$AG$1,0),FALSE)/1,0)-IFERROR(VLOOKUP($B93,'Slutlig allokering kvv'!$B$2:$AC$462,MATCH(N$3,'Slutlig allokering kvv'!$B$1:$AJ$1,0),FALSE)/1,0)</f>
        <v>0</v>
      </c>
      <c r="O93">
        <f>IFERROR(VLOOKUP($B93,Kraftvärmeprod!$B$1:$AH$479,MATCH(O$2,Kraftvärmeprod!$B$1:$AG$1,0),FALSE)/1,0)-IFERROR(VLOOKUP($B93,'Slutlig allokering kvv'!$B$2:$AC$462,MATCH(O$3,'Slutlig allokering kvv'!$B$1:$AJ$1,0),FALSE)/1,0)</f>
        <v>0</v>
      </c>
      <c r="P93">
        <f>IFERROR(VLOOKUP($B93,Kraftvärmeprod!$B$1:$AH$479,MATCH(P$2,Kraftvärmeprod!$B$1:$AG$1,0),FALSE)/1,0)-IFERROR(VLOOKUP($B93,'Slutlig allokering kvv'!$B$2:$AC$462,MATCH(P$3,'Slutlig allokering kvv'!$B$1:$AJ$1,0),FALSE)/1,0)</f>
        <v>0</v>
      </c>
      <c r="Q93">
        <f>IFERROR(VLOOKUP($B93,Kraftvärmeprod!$B$1:$AH$479,MATCH(Q$2,Kraftvärmeprod!$B$1:$AG$1,0),FALSE)/1,0)-IFERROR(VLOOKUP($B93,'Slutlig allokering kvv'!$B$2:$AC$462,MATCH(Q$3,'Slutlig allokering kvv'!$B$1:$AJ$1,0),FALSE)/1,0)</f>
        <v>0</v>
      </c>
      <c r="R93">
        <f>IFERROR(VLOOKUP($B93,Kraftvärmeprod!$B$1:$AH$479,MATCH(R$2,Kraftvärmeprod!$B$1:$AG$1,0),FALSE)/1,0)-IFERROR(VLOOKUP($B93,'Slutlig allokering kvv'!$B$2:$AC$462,MATCH(R$3,'Slutlig allokering kvv'!$B$1:$AJ$1,0),FALSE)/1,0)</f>
        <v>0</v>
      </c>
      <c r="S93">
        <f>IFERROR(VLOOKUP($B93,Kraftvärmeprod!$B$1:$AH$479,MATCH(S$2,Kraftvärmeprod!$B$1:$AG$1,0),FALSE)/1,0)-IFERROR(VLOOKUP($B93,'Slutlig allokering kvv'!$B$2:$AC$462,MATCH(S$3,'Slutlig allokering kvv'!$B$1:$AJ$1,0),FALSE)/1,0)</f>
        <v>0</v>
      </c>
      <c r="T93" s="6">
        <f>IFERROR(VLOOKUP($B93,Miljö!$B$1:$S$477,MATCH(T$2,Miljö!$B$1:$X$1,0),FALSE)/1,0)-IFERROR(VLOOKUP($B93,'Slutlig allokering kvv'!$B$2:$AC$462,MATCH(T$3,'Slutlig allokering kvv'!$B$1:$AJ$1,0),FALSE)/1,0)</f>
        <v>0</v>
      </c>
      <c r="U93">
        <f>IFERROR(VLOOKUP($B93,Kraftvärmeprod!$B$1:$AH$479,MATCH(U$2,Kraftvärmeprod!$B$1:$AG$1,0),FALSE)/1,0)-IFERROR(VLOOKUP($B93,'Slutlig allokering kvv'!$B$2:$AC$462,MATCH(U$3,'Slutlig allokering kvv'!$B$1:$AJ$1,0),FALSE)/1,0)</f>
        <v>0</v>
      </c>
      <c r="V93">
        <f>IFERROR(VLOOKUP($B93,Kraftvärmeprod!$B$1:$AH$479,MATCH(V$2,Kraftvärmeprod!$B$1:$AG$1,0),FALSE)/1,0)-IFERROR(VLOOKUP($B93,'Slutlig allokering kvv'!$B$2:$AC$462,MATCH(V$3,'Slutlig allokering kvv'!$B$1:$AJ$1,0),FALSE)/1,0)</f>
        <v>0</v>
      </c>
      <c r="W93">
        <f>IFERROR(VLOOKUP($B93,Kraftvärmeprod!$B$1:$AH$479,MATCH(W$2,Kraftvärmeprod!$B$1:$AG$1,0),FALSE)/1,0)-IFERROR(VLOOKUP($B93,'Slutlig allokering kvv'!$B$2:$AC$462,MATCH(W$3,'Slutlig allokering kvv'!$B$1:$AJ$1,0),FALSE)/1,0)</f>
        <v>0</v>
      </c>
      <c r="X93">
        <f>IFERROR(VLOOKUP($B93,Kraftvärmeprod!$B$1:$AH$479,MATCH(X$2,Kraftvärmeprod!$B$1:$AG$1,0),FALSE)/1,0)-IFERROR(VLOOKUP($B93,'Slutlig allokering kvv'!$B$2:$AC$462,MATCH(X$3,'Slutlig allokering kvv'!$B$1:$AJ$1,0),FALSE)/1,0)</f>
        <v>0</v>
      </c>
      <c r="Y93">
        <f>IFERROR(VLOOKUP($B93,Kraftvärmeprod!$B$1:$AH$479,MATCH(Y$2,Kraftvärmeprod!$B$1:$AG$1,0),FALSE)/1,0)-IFERROR(VLOOKUP($B93,'Slutlig allokering kvv'!$B$2:$AC$462,MATCH(Y$3,'Slutlig allokering kvv'!$B$1:$AJ$1,0),FALSE)/1,0)</f>
        <v>0</v>
      </c>
      <c r="Z93">
        <f>IFERROR(VLOOKUP($B93,Kraftvärmeprod!$B$1:$AH$479,MATCH(Z$2,Kraftvärmeprod!$B$1:$AG$1,0),FALSE)/1,0)-IFERROR(VLOOKUP($B93,'Slutlig allokering kvv'!$B$2:$AC$462,MATCH(Z$3,'Slutlig allokering kvv'!$B$1:$AJ$1,0),FALSE)/1,0)</f>
        <v>0</v>
      </c>
      <c r="AA93">
        <f>IFERROR(VLOOKUP($B93,Kraftvärmeprod!$B$1:$AH$479,MATCH(AA$2,Kraftvärmeprod!$B$1:$AG$1,0),FALSE)/1,0)-IFERROR(VLOOKUP($B93,'Slutlig allokering kvv'!$B$2:$AC$462,MATCH(AA$3,'Slutlig allokering kvv'!$B$1:$AJ$1,0),FALSE)/1,0)</f>
        <v>0</v>
      </c>
      <c r="AE93">
        <f t="shared" si="2"/>
        <v>0</v>
      </c>
      <c r="AG93">
        <f>IFERROR(VLOOKUP(B93,'Slutlig allokering kvv'!$B$2:$AJ$462,MATCH("Summa slutlig allokerad tillförd energi (utan hjälpel och rökgaskondensering):",'Slutlig allokering kvv'!$B$1:$AK$1,0),FALSE)/1,"")</f>
        <v>0</v>
      </c>
      <c r="AI93" s="137" t="str">
        <f>IFERROR(1-VLOOKUP(B93,'Slutlig allokering kvv'!$B$2:$AJ$462,MATCH("Andel av bränsle i kvv som allokerats till värme, exklusive rökgaskondensering och hjälpel",'Slutlig allokering kvv'!$B$1:$AK$1,0),FALSE),"")</f>
        <v/>
      </c>
      <c r="AK93" s="137" t="str">
        <f t="shared" si="3"/>
        <v/>
      </c>
    </row>
    <row r="94" spans="1:37" x14ac:dyDescent="0.25">
      <c r="A94" s="2" t="s">
        <v>149</v>
      </c>
      <c r="B94" s="2" t="s">
        <v>153</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 kvv'!$B$2:$AC$462,MATCH(E$3,'Slutlig allokering kvv'!$B$1:$AJ$1,0),FALSE)/1,0)</f>
        <v>0</v>
      </c>
      <c r="F94">
        <f>IFERROR(VLOOKUP($B94,Kraftvärmeprod!$B$1:$AH$479,MATCH(F$2,Kraftvärmeprod!$B$1:$AG$1,0),FALSE)/1,0)-IFERROR(VLOOKUP($B94,'Slutlig allokering kvv'!$B$2:$AC$462,MATCH(F$3,'Slutlig allokering kvv'!$B$1:$AJ$1,0),FALSE)/1,0)</f>
        <v>0</v>
      </c>
      <c r="G94">
        <f>IFERROR(VLOOKUP($B94,Kraftvärmeprod!$B$1:$AH$479,MATCH(G$2,Kraftvärmeprod!$B$1:$AG$1,0),FALSE)/1,0)-IFERROR(VLOOKUP($B94,'Slutlig allokering kvv'!$B$2:$AC$462,MATCH(G$3,'Slutlig allokering kvv'!$B$1:$AJ$1,0),FALSE)/1,0)</f>
        <v>0</v>
      </c>
      <c r="H94">
        <f>IFERROR(VLOOKUP($B94,Kraftvärmeprod!$B$1:$AH$479,MATCH(H$2,Kraftvärmeprod!$B$1:$AG$1,0),FALSE)/1,0)-IFERROR(VLOOKUP($B94,'Slutlig allokering kvv'!$B$2:$AC$462,MATCH(H$3,'Slutlig allokering kvv'!$B$1:$AJ$1,0),FALSE)/1,0)</f>
        <v>0</v>
      </c>
      <c r="I94">
        <f>IFERROR(VLOOKUP($B94,Kraftvärmeprod!$B$1:$AH$479,MATCH(I$2,Kraftvärmeprod!$B$1:$AG$1,0),FALSE)/1,0)-IFERROR(VLOOKUP($B94,'Slutlig allokering kvv'!$B$2:$AC$462,MATCH(I$3,'Slutlig allokering kvv'!$B$1:$AJ$1,0),FALSE)/1,0)</f>
        <v>0</v>
      </c>
      <c r="J94">
        <f>IFERROR(VLOOKUP($B94,Kraftvärmeprod!$B$1:$AH$479,MATCH(J$2,Kraftvärmeprod!$B$1:$AG$1,0),FALSE)/1,0)-IFERROR(VLOOKUP($B94,'Slutlig allokering kvv'!$B$2:$AC$462,MATCH(J$3,'Slutlig allokering kvv'!$B$1:$AJ$1,0),FALSE)/1,0)</f>
        <v>0</v>
      </c>
      <c r="K94">
        <f>IFERROR(VLOOKUP($B94,Kraftvärmeprod!$B$1:$AH$479,MATCH(K$2,Kraftvärmeprod!$B$1:$AG$1,0),FALSE)/1,0)-IFERROR(VLOOKUP($B94,'Slutlig allokering kvv'!$B$2:$AC$462,MATCH(K$3,'Slutlig allokering kvv'!$B$1:$AJ$1,0),FALSE)/1,0)</f>
        <v>0</v>
      </c>
      <c r="L94">
        <f>IFERROR(VLOOKUP($B94,Kraftvärmeprod!$B$1:$AH$479,MATCH(L$2,Kraftvärmeprod!$B$1:$AG$1,0),FALSE)/1,0)-IFERROR(VLOOKUP($B94,'Slutlig allokering kvv'!$B$2:$AC$462,MATCH(L$3,'Slutlig allokering kvv'!$B$1:$AJ$1,0),FALSE)/1,0)</f>
        <v>0</v>
      </c>
      <c r="M94">
        <f>IFERROR(VLOOKUP($B94,Kraftvärmeprod!$B$1:$AH$479,MATCH(M$2,Kraftvärmeprod!$B$1:$AG$1,0),FALSE)/1,0)-IFERROR(VLOOKUP($B94,'Slutlig allokering kvv'!$B$2:$AC$462,MATCH(M$3,'Slutlig allokering kvv'!$B$1:$AJ$1,0),FALSE)/1,0)</f>
        <v>0</v>
      </c>
      <c r="N94">
        <f>IFERROR(VLOOKUP($B94,Kraftvärmeprod!$B$1:$AH$479,MATCH(N$2,Kraftvärmeprod!$B$1:$AG$1,0),FALSE)/1,0)-IFERROR(VLOOKUP($B94,'Slutlig allokering kvv'!$B$2:$AC$462,MATCH(N$3,'Slutlig allokering kvv'!$B$1:$AJ$1,0),FALSE)/1,0)</f>
        <v>0</v>
      </c>
      <c r="O94">
        <f>IFERROR(VLOOKUP($B94,Kraftvärmeprod!$B$1:$AH$479,MATCH(O$2,Kraftvärmeprod!$B$1:$AG$1,0),FALSE)/1,0)-IFERROR(VLOOKUP($B94,'Slutlig allokering kvv'!$B$2:$AC$462,MATCH(O$3,'Slutlig allokering kvv'!$B$1:$AJ$1,0),FALSE)/1,0)</f>
        <v>0</v>
      </c>
      <c r="P94">
        <f>IFERROR(VLOOKUP($B94,Kraftvärmeprod!$B$1:$AH$479,MATCH(P$2,Kraftvärmeprod!$B$1:$AG$1,0),FALSE)/1,0)-IFERROR(VLOOKUP($B94,'Slutlig allokering kvv'!$B$2:$AC$462,MATCH(P$3,'Slutlig allokering kvv'!$B$1:$AJ$1,0),FALSE)/1,0)</f>
        <v>0</v>
      </c>
      <c r="Q94">
        <f>IFERROR(VLOOKUP($B94,Kraftvärmeprod!$B$1:$AH$479,MATCH(Q$2,Kraftvärmeprod!$B$1:$AG$1,0),FALSE)/1,0)-IFERROR(VLOOKUP($B94,'Slutlig allokering kvv'!$B$2:$AC$462,MATCH(Q$3,'Slutlig allokering kvv'!$B$1:$AJ$1,0),FALSE)/1,0)</f>
        <v>0</v>
      </c>
      <c r="R94">
        <f>IFERROR(VLOOKUP($B94,Kraftvärmeprod!$B$1:$AH$479,MATCH(R$2,Kraftvärmeprod!$B$1:$AG$1,0),FALSE)/1,0)-IFERROR(VLOOKUP($B94,'Slutlig allokering kvv'!$B$2:$AC$462,MATCH(R$3,'Slutlig allokering kvv'!$B$1:$AJ$1,0),FALSE)/1,0)</f>
        <v>0</v>
      </c>
      <c r="S94">
        <f>IFERROR(VLOOKUP($B94,Kraftvärmeprod!$B$1:$AH$479,MATCH(S$2,Kraftvärmeprod!$B$1:$AG$1,0),FALSE)/1,0)-IFERROR(VLOOKUP($B94,'Slutlig allokering kvv'!$B$2:$AC$462,MATCH(S$3,'Slutlig allokering kvv'!$B$1:$AJ$1,0),FALSE)/1,0)</f>
        <v>0</v>
      </c>
      <c r="T94" s="6">
        <f>IFERROR(VLOOKUP($B94,Miljö!$B$1:$S$477,MATCH(T$2,Miljö!$B$1:$X$1,0),FALSE)/1,0)-IFERROR(VLOOKUP($B94,'Slutlig allokering kvv'!$B$2:$AC$462,MATCH(T$3,'Slutlig allokering kvv'!$B$1:$AJ$1,0),FALSE)/1,0)</f>
        <v>0</v>
      </c>
      <c r="U94">
        <f>IFERROR(VLOOKUP($B94,Kraftvärmeprod!$B$1:$AH$479,MATCH(U$2,Kraftvärmeprod!$B$1:$AG$1,0),FALSE)/1,0)-IFERROR(VLOOKUP($B94,'Slutlig allokering kvv'!$B$2:$AC$462,MATCH(U$3,'Slutlig allokering kvv'!$B$1:$AJ$1,0),FALSE)/1,0)</f>
        <v>0</v>
      </c>
      <c r="V94">
        <f>IFERROR(VLOOKUP($B94,Kraftvärmeprod!$B$1:$AH$479,MATCH(V$2,Kraftvärmeprod!$B$1:$AG$1,0),FALSE)/1,0)-IFERROR(VLOOKUP($B94,'Slutlig allokering kvv'!$B$2:$AC$462,MATCH(V$3,'Slutlig allokering kvv'!$B$1:$AJ$1,0),FALSE)/1,0)</f>
        <v>0</v>
      </c>
      <c r="W94">
        <f>IFERROR(VLOOKUP($B94,Kraftvärmeprod!$B$1:$AH$479,MATCH(W$2,Kraftvärmeprod!$B$1:$AG$1,0),FALSE)/1,0)-IFERROR(VLOOKUP($B94,'Slutlig allokering kvv'!$B$2:$AC$462,MATCH(W$3,'Slutlig allokering kvv'!$B$1:$AJ$1,0),FALSE)/1,0)</f>
        <v>0</v>
      </c>
      <c r="X94">
        <f>IFERROR(VLOOKUP($B94,Kraftvärmeprod!$B$1:$AH$479,MATCH(X$2,Kraftvärmeprod!$B$1:$AG$1,0),FALSE)/1,0)-IFERROR(VLOOKUP($B94,'Slutlig allokering kvv'!$B$2:$AC$462,MATCH(X$3,'Slutlig allokering kvv'!$B$1:$AJ$1,0),FALSE)/1,0)</f>
        <v>0</v>
      </c>
      <c r="Y94">
        <f>IFERROR(VLOOKUP($B94,Kraftvärmeprod!$B$1:$AH$479,MATCH(Y$2,Kraftvärmeprod!$B$1:$AG$1,0),FALSE)/1,0)-IFERROR(VLOOKUP($B94,'Slutlig allokering kvv'!$B$2:$AC$462,MATCH(Y$3,'Slutlig allokering kvv'!$B$1:$AJ$1,0),FALSE)/1,0)</f>
        <v>0</v>
      </c>
      <c r="Z94">
        <f>IFERROR(VLOOKUP($B94,Kraftvärmeprod!$B$1:$AH$479,MATCH(Z$2,Kraftvärmeprod!$B$1:$AG$1,0),FALSE)/1,0)-IFERROR(VLOOKUP($B94,'Slutlig allokering kvv'!$B$2:$AC$462,MATCH(Z$3,'Slutlig allokering kvv'!$B$1:$AJ$1,0),FALSE)/1,0)</f>
        <v>0</v>
      </c>
      <c r="AA94">
        <f>IFERROR(VLOOKUP($B94,Kraftvärmeprod!$B$1:$AH$479,MATCH(AA$2,Kraftvärmeprod!$B$1:$AG$1,0),FALSE)/1,0)-IFERROR(VLOOKUP($B94,'Slutlig allokering kvv'!$B$2:$AC$462,MATCH(AA$3,'Slutlig allokering kvv'!$B$1:$AJ$1,0),FALSE)/1,0)</f>
        <v>0</v>
      </c>
      <c r="AE94">
        <f t="shared" si="2"/>
        <v>0</v>
      </c>
      <c r="AG94">
        <f>IFERROR(VLOOKUP(B94,'Slutlig allokering kvv'!$B$2:$AJ$462,MATCH("Summa slutlig allokerad tillförd energi (utan hjälpel och rökgaskondensering):",'Slutlig allokering kvv'!$B$1:$AK$1,0),FALSE)/1,"")</f>
        <v>0</v>
      </c>
      <c r="AI94" s="137" t="str">
        <f>IFERROR(1-VLOOKUP(B94,'Slutlig allokering kvv'!$B$2:$AJ$462,MATCH("Andel av bränsle i kvv som allokerats till värme, exklusive rökgaskondensering och hjälpel",'Slutlig allokering kvv'!$B$1:$AK$1,0),FALSE),"")</f>
        <v/>
      </c>
      <c r="AK94" s="137" t="str">
        <f t="shared" si="3"/>
        <v/>
      </c>
    </row>
    <row r="95" spans="1:37" x14ac:dyDescent="0.25">
      <c r="A95" s="2" t="s">
        <v>154</v>
      </c>
      <c r="B95" s="2" t="s">
        <v>155</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 kvv'!$B$2:$AC$462,MATCH(E$3,'Slutlig allokering kvv'!$B$1:$AJ$1,0),FALSE)/1,0)</f>
        <v>0</v>
      </c>
      <c r="F95">
        <f>IFERROR(VLOOKUP($B95,Kraftvärmeprod!$B$1:$AH$479,MATCH(F$2,Kraftvärmeprod!$B$1:$AG$1,0),FALSE)/1,0)-IFERROR(VLOOKUP($B95,'Slutlig allokering kvv'!$B$2:$AC$462,MATCH(F$3,'Slutlig allokering kvv'!$B$1:$AJ$1,0),FALSE)/1,0)</f>
        <v>0</v>
      </c>
      <c r="G95">
        <f>IFERROR(VLOOKUP($B95,Kraftvärmeprod!$B$1:$AH$479,MATCH(G$2,Kraftvärmeprod!$B$1:$AG$1,0),FALSE)/1,0)-IFERROR(VLOOKUP($B95,'Slutlig allokering kvv'!$B$2:$AC$462,MATCH(G$3,'Slutlig allokering kvv'!$B$1:$AJ$1,0),FALSE)/1,0)</f>
        <v>0</v>
      </c>
      <c r="H95">
        <f>IFERROR(VLOOKUP($B95,Kraftvärmeprod!$B$1:$AH$479,MATCH(H$2,Kraftvärmeprod!$B$1:$AG$1,0),FALSE)/1,0)-IFERROR(VLOOKUP($B95,'Slutlig allokering kvv'!$B$2:$AC$462,MATCH(H$3,'Slutlig allokering kvv'!$B$1:$AJ$1,0),FALSE)/1,0)</f>
        <v>0</v>
      </c>
      <c r="I95">
        <f>IFERROR(VLOOKUP($B95,Kraftvärmeprod!$B$1:$AH$479,MATCH(I$2,Kraftvärmeprod!$B$1:$AG$1,0),FALSE)/1,0)-IFERROR(VLOOKUP($B95,'Slutlig allokering kvv'!$B$2:$AC$462,MATCH(I$3,'Slutlig allokering kvv'!$B$1:$AJ$1,0),FALSE)/1,0)</f>
        <v>0</v>
      </c>
      <c r="J95">
        <f>IFERROR(VLOOKUP($B95,Kraftvärmeprod!$B$1:$AH$479,MATCH(J$2,Kraftvärmeprod!$B$1:$AG$1,0),FALSE)/1,0)-IFERROR(VLOOKUP($B95,'Slutlig allokering kvv'!$B$2:$AC$462,MATCH(J$3,'Slutlig allokering kvv'!$B$1:$AJ$1,0),FALSE)/1,0)</f>
        <v>0</v>
      </c>
      <c r="K95">
        <f>IFERROR(VLOOKUP($B95,Kraftvärmeprod!$B$1:$AH$479,MATCH(K$2,Kraftvärmeprod!$B$1:$AG$1,0),FALSE)/1,0)-IFERROR(VLOOKUP($B95,'Slutlig allokering kvv'!$B$2:$AC$462,MATCH(K$3,'Slutlig allokering kvv'!$B$1:$AJ$1,0),FALSE)/1,0)</f>
        <v>0</v>
      </c>
      <c r="L95">
        <f>IFERROR(VLOOKUP($B95,Kraftvärmeprod!$B$1:$AH$479,MATCH(L$2,Kraftvärmeprod!$B$1:$AG$1,0),FALSE)/1,0)-IFERROR(VLOOKUP($B95,'Slutlig allokering kvv'!$B$2:$AC$462,MATCH(L$3,'Slutlig allokering kvv'!$B$1:$AJ$1,0),FALSE)/1,0)</f>
        <v>0</v>
      </c>
      <c r="M95">
        <f>IFERROR(VLOOKUP($B95,Kraftvärmeprod!$B$1:$AH$479,MATCH(M$2,Kraftvärmeprod!$B$1:$AG$1,0),FALSE)/1,0)-IFERROR(VLOOKUP($B95,'Slutlig allokering kvv'!$B$2:$AC$462,MATCH(M$3,'Slutlig allokering kvv'!$B$1:$AJ$1,0),FALSE)/1,0)</f>
        <v>0</v>
      </c>
      <c r="N95">
        <f>IFERROR(VLOOKUP($B95,Kraftvärmeprod!$B$1:$AH$479,MATCH(N$2,Kraftvärmeprod!$B$1:$AG$1,0),FALSE)/1,0)-IFERROR(VLOOKUP($B95,'Slutlig allokering kvv'!$B$2:$AC$462,MATCH(N$3,'Slutlig allokering kvv'!$B$1:$AJ$1,0),FALSE)/1,0)</f>
        <v>0</v>
      </c>
      <c r="O95">
        <f>IFERROR(VLOOKUP($B95,Kraftvärmeprod!$B$1:$AH$479,MATCH(O$2,Kraftvärmeprod!$B$1:$AG$1,0),FALSE)/1,0)-IFERROR(VLOOKUP($B95,'Slutlig allokering kvv'!$B$2:$AC$462,MATCH(O$3,'Slutlig allokering kvv'!$B$1:$AJ$1,0),FALSE)/1,0)</f>
        <v>0</v>
      </c>
      <c r="P95">
        <f>IFERROR(VLOOKUP($B95,Kraftvärmeprod!$B$1:$AH$479,MATCH(P$2,Kraftvärmeprod!$B$1:$AG$1,0),FALSE)/1,0)-IFERROR(VLOOKUP($B95,'Slutlig allokering kvv'!$B$2:$AC$462,MATCH(P$3,'Slutlig allokering kvv'!$B$1:$AJ$1,0),FALSE)/1,0)</f>
        <v>0</v>
      </c>
      <c r="Q95">
        <f>IFERROR(VLOOKUP($B95,Kraftvärmeprod!$B$1:$AH$479,MATCH(Q$2,Kraftvärmeprod!$B$1:$AG$1,0),FALSE)/1,0)-IFERROR(VLOOKUP($B95,'Slutlig allokering kvv'!$B$2:$AC$462,MATCH(Q$3,'Slutlig allokering kvv'!$B$1:$AJ$1,0),FALSE)/1,0)</f>
        <v>0</v>
      </c>
      <c r="R95">
        <f>IFERROR(VLOOKUP($B95,Kraftvärmeprod!$B$1:$AH$479,MATCH(R$2,Kraftvärmeprod!$B$1:$AG$1,0),FALSE)/1,0)-IFERROR(VLOOKUP($B95,'Slutlig allokering kvv'!$B$2:$AC$462,MATCH(R$3,'Slutlig allokering kvv'!$B$1:$AJ$1,0),FALSE)/1,0)</f>
        <v>0</v>
      </c>
      <c r="S95">
        <f>IFERROR(VLOOKUP($B95,Kraftvärmeprod!$B$1:$AH$479,MATCH(S$2,Kraftvärmeprod!$B$1:$AG$1,0),FALSE)/1,0)-IFERROR(VLOOKUP($B95,'Slutlig allokering kvv'!$B$2:$AC$462,MATCH(S$3,'Slutlig allokering kvv'!$B$1:$AJ$1,0),FALSE)/1,0)</f>
        <v>0</v>
      </c>
      <c r="T95" s="6">
        <f>IFERROR(VLOOKUP($B95,Miljö!$B$1:$S$477,MATCH(T$2,Miljö!$B$1:$X$1,0),FALSE)/1,0)-IFERROR(VLOOKUP($B95,'Slutlig allokering kvv'!$B$2:$AC$462,MATCH(T$3,'Slutlig allokering kvv'!$B$1:$AJ$1,0),FALSE)/1,0)</f>
        <v>0</v>
      </c>
      <c r="U95">
        <f>IFERROR(VLOOKUP($B95,Kraftvärmeprod!$B$1:$AH$479,MATCH(U$2,Kraftvärmeprod!$B$1:$AG$1,0),FALSE)/1,0)-IFERROR(VLOOKUP($B95,'Slutlig allokering kvv'!$B$2:$AC$462,MATCH(U$3,'Slutlig allokering kvv'!$B$1:$AJ$1,0),FALSE)/1,0)</f>
        <v>0</v>
      </c>
      <c r="V95">
        <f>IFERROR(VLOOKUP($B95,Kraftvärmeprod!$B$1:$AH$479,MATCH(V$2,Kraftvärmeprod!$B$1:$AG$1,0),FALSE)/1,0)-IFERROR(VLOOKUP($B95,'Slutlig allokering kvv'!$B$2:$AC$462,MATCH(V$3,'Slutlig allokering kvv'!$B$1:$AJ$1,0),FALSE)/1,0)</f>
        <v>0</v>
      </c>
      <c r="W95">
        <f>IFERROR(VLOOKUP($B95,Kraftvärmeprod!$B$1:$AH$479,MATCH(W$2,Kraftvärmeprod!$B$1:$AG$1,0),FALSE)/1,0)-IFERROR(VLOOKUP($B95,'Slutlig allokering kvv'!$B$2:$AC$462,MATCH(W$3,'Slutlig allokering kvv'!$B$1:$AJ$1,0),FALSE)/1,0)</f>
        <v>0</v>
      </c>
      <c r="X95">
        <f>IFERROR(VLOOKUP($B95,Kraftvärmeprod!$B$1:$AH$479,MATCH(X$2,Kraftvärmeprod!$B$1:$AG$1,0),FALSE)/1,0)-IFERROR(VLOOKUP($B95,'Slutlig allokering kvv'!$B$2:$AC$462,MATCH(X$3,'Slutlig allokering kvv'!$B$1:$AJ$1,0),FALSE)/1,0)</f>
        <v>0</v>
      </c>
      <c r="Y95">
        <f>IFERROR(VLOOKUP($B95,Kraftvärmeprod!$B$1:$AH$479,MATCH(Y$2,Kraftvärmeprod!$B$1:$AG$1,0),FALSE)/1,0)-IFERROR(VLOOKUP($B95,'Slutlig allokering kvv'!$B$2:$AC$462,MATCH(Y$3,'Slutlig allokering kvv'!$B$1:$AJ$1,0),FALSE)/1,0)</f>
        <v>0</v>
      </c>
      <c r="Z95">
        <f>IFERROR(VLOOKUP($B95,Kraftvärmeprod!$B$1:$AH$479,MATCH(Z$2,Kraftvärmeprod!$B$1:$AG$1,0),FALSE)/1,0)-IFERROR(VLOOKUP($B95,'Slutlig allokering kvv'!$B$2:$AC$462,MATCH(Z$3,'Slutlig allokering kvv'!$B$1:$AJ$1,0),FALSE)/1,0)</f>
        <v>0</v>
      </c>
      <c r="AA95">
        <f>IFERROR(VLOOKUP($B95,Kraftvärmeprod!$B$1:$AH$479,MATCH(AA$2,Kraftvärmeprod!$B$1:$AG$1,0),FALSE)/1,0)-IFERROR(VLOOKUP($B95,'Slutlig allokering kvv'!$B$2:$AC$462,MATCH(AA$3,'Slutlig allokering kvv'!$B$1:$AJ$1,0),FALSE)/1,0)</f>
        <v>0</v>
      </c>
      <c r="AE95">
        <f t="shared" si="2"/>
        <v>0</v>
      </c>
      <c r="AG95">
        <f>IFERROR(VLOOKUP(B95,'Slutlig allokering kvv'!$B$2:$AJ$462,MATCH("Summa slutlig allokerad tillförd energi (utan hjälpel och rökgaskondensering):",'Slutlig allokering kvv'!$B$1:$AK$1,0),FALSE)/1,"")</f>
        <v>0</v>
      </c>
      <c r="AI95" s="137" t="str">
        <f>IFERROR(1-VLOOKUP(B95,'Slutlig allokering kvv'!$B$2:$AJ$462,MATCH("Andel av bränsle i kvv som allokerats till värme, exklusive rökgaskondensering och hjälpel",'Slutlig allokering kvv'!$B$1:$AK$1,0),FALSE),"")</f>
        <v/>
      </c>
      <c r="AK95" s="137" t="str">
        <f t="shared" si="3"/>
        <v/>
      </c>
    </row>
    <row r="96" spans="1:37" x14ac:dyDescent="0.25">
      <c r="A96" s="2" t="s">
        <v>156</v>
      </c>
      <c r="B96" s="2" t="s">
        <v>157</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 kvv'!$B$2:$AC$462,MATCH(E$3,'Slutlig allokering kvv'!$B$1:$AJ$1,0),FALSE)/1,0)</f>
        <v>0</v>
      </c>
      <c r="F96">
        <f>IFERROR(VLOOKUP($B96,Kraftvärmeprod!$B$1:$AH$479,MATCH(F$2,Kraftvärmeprod!$B$1:$AG$1,0),FALSE)/1,0)-IFERROR(VLOOKUP($B96,'Slutlig allokering kvv'!$B$2:$AC$462,MATCH(F$3,'Slutlig allokering kvv'!$B$1:$AJ$1,0),FALSE)/1,0)</f>
        <v>0</v>
      </c>
      <c r="G96">
        <f>IFERROR(VLOOKUP($B96,Kraftvärmeprod!$B$1:$AH$479,MATCH(G$2,Kraftvärmeprod!$B$1:$AG$1,0),FALSE)/1,0)-IFERROR(VLOOKUP($B96,'Slutlig allokering kvv'!$B$2:$AC$462,MATCH(G$3,'Slutlig allokering kvv'!$B$1:$AJ$1,0),FALSE)/1,0)</f>
        <v>0</v>
      </c>
      <c r="H96">
        <f>IFERROR(VLOOKUP($B96,Kraftvärmeprod!$B$1:$AH$479,MATCH(H$2,Kraftvärmeprod!$B$1:$AG$1,0),FALSE)/1,0)-IFERROR(VLOOKUP($B96,'Slutlig allokering kvv'!$B$2:$AC$462,MATCH(H$3,'Slutlig allokering kvv'!$B$1:$AJ$1,0),FALSE)/1,0)</f>
        <v>0</v>
      </c>
      <c r="I96">
        <f>IFERROR(VLOOKUP($B96,Kraftvärmeprod!$B$1:$AH$479,MATCH(I$2,Kraftvärmeprod!$B$1:$AG$1,0),FALSE)/1,0)-IFERROR(VLOOKUP($B96,'Slutlig allokering kvv'!$B$2:$AC$462,MATCH(I$3,'Slutlig allokering kvv'!$B$1:$AJ$1,0),FALSE)/1,0)</f>
        <v>0</v>
      </c>
      <c r="J96">
        <f>IFERROR(VLOOKUP($B96,Kraftvärmeprod!$B$1:$AH$479,MATCH(J$2,Kraftvärmeprod!$B$1:$AG$1,0),FALSE)/1,0)-IFERROR(VLOOKUP($B96,'Slutlig allokering kvv'!$B$2:$AC$462,MATCH(J$3,'Slutlig allokering kvv'!$B$1:$AJ$1,0),FALSE)/1,0)</f>
        <v>0</v>
      </c>
      <c r="K96">
        <f>IFERROR(VLOOKUP($B96,Kraftvärmeprod!$B$1:$AH$479,MATCH(K$2,Kraftvärmeprod!$B$1:$AG$1,0),FALSE)/1,0)-IFERROR(VLOOKUP($B96,'Slutlig allokering kvv'!$B$2:$AC$462,MATCH(K$3,'Slutlig allokering kvv'!$B$1:$AJ$1,0),FALSE)/1,0)</f>
        <v>0</v>
      </c>
      <c r="L96">
        <f>IFERROR(VLOOKUP($B96,Kraftvärmeprod!$B$1:$AH$479,MATCH(L$2,Kraftvärmeprod!$B$1:$AG$1,0),FALSE)/1,0)-IFERROR(VLOOKUP($B96,'Slutlig allokering kvv'!$B$2:$AC$462,MATCH(L$3,'Slutlig allokering kvv'!$B$1:$AJ$1,0),FALSE)/1,0)</f>
        <v>0</v>
      </c>
      <c r="M96">
        <f>IFERROR(VLOOKUP($B96,Kraftvärmeprod!$B$1:$AH$479,MATCH(M$2,Kraftvärmeprod!$B$1:$AG$1,0),FALSE)/1,0)-IFERROR(VLOOKUP($B96,'Slutlig allokering kvv'!$B$2:$AC$462,MATCH(M$3,'Slutlig allokering kvv'!$B$1:$AJ$1,0),FALSE)/1,0)</f>
        <v>0</v>
      </c>
      <c r="N96">
        <f>IFERROR(VLOOKUP($B96,Kraftvärmeprod!$B$1:$AH$479,MATCH(N$2,Kraftvärmeprod!$B$1:$AG$1,0),FALSE)/1,0)-IFERROR(VLOOKUP($B96,'Slutlig allokering kvv'!$B$2:$AC$462,MATCH(N$3,'Slutlig allokering kvv'!$B$1:$AJ$1,0),FALSE)/1,0)</f>
        <v>0</v>
      </c>
      <c r="O96">
        <f>IFERROR(VLOOKUP($B96,Kraftvärmeprod!$B$1:$AH$479,MATCH(O$2,Kraftvärmeprod!$B$1:$AG$1,0),FALSE)/1,0)-IFERROR(VLOOKUP($B96,'Slutlig allokering kvv'!$B$2:$AC$462,MATCH(O$3,'Slutlig allokering kvv'!$B$1:$AJ$1,0),FALSE)/1,0)</f>
        <v>0</v>
      </c>
      <c r="P96">
        <f>IFERROR(VLOOKUP($B96,Kraftvärmeprod!$B$1:$AH$479,MATCH(P$2,Kraftvärmeprod!$B$1:$AG$1,0),FALSE)/1,0)-IFERROR(VLOOKUP($B96,'Slutlig allokering kvv'!$B$2:$AC$462,MATCH(P$3,'Slutlig allokering kvv'!$B$1:$AJ$1,0),FALSE)/1,0)</f>
        <v>0</v>
      </c>
      <c r="Q96">
        <f>IFERROR(VLOOKUP($B96,Kraftvärmeprod!$B$1:$AH$479,MATCH(Q$2,Kraftvärmeprod!$B$1:$AG$1,0),FALSE)/1,0)-IFERROR(VLOOKUP($B96,'Slutlig allokering kvv'!$B$2:$AC$462,MATCH(Q$3,'Slutlig allokering kvv'!$B$1:$AJ$1,0),FALSE)/1,0)</f>
        <v>0</v>
      </c>
      <c r="R96">
        <f>IFERROR(VLOOKUP($B96,Kraftvärmeprod!$B$1:$AH$479,MATCH(R$2,Kraftvärmeprod!$B$1:$AG$1,0),FALSE)/1,0)-IFERROR(VLOOKUP($B96,'Slutlig allokering kvv'!$B$2:$AC$462,MATCH(R$3,'Slutlig allokering kvv'!$B$1:$AJ$1,0),FALSE)/1,0)</f>
        <v>0</v>
      </c>
      <c r="S96">
        <f>IFERROR(VLOOKUP($B96,Kraftvärmeprod!$B$1:$AH$479,MATCH(S$2,Kraftvärmeprod!$B$1:$AG$1,0),FALSE)/1,0)-IFERROR(VLOOKUP($B96,'Slutlig allokering kvv'!$B$2:$AC$462,MATCH(S$3,'Slutlig allokering kvv'!$B$1:$AJ$1,0),FALSE)/1,0)</f>
        <v>0</v>
      </c>
      <c r="T96" s="6">
        <f>IFERROR(VLOOKUP($B96,Miljö!$B$1:$S$477,MATCH(T$2,Miljö!$B$1:$X$1,0),FALSE)/1,0)-IFERROR(VLOOKUP($B96,'Slutlig allokering kvv'!$B$2:$AC$462,MATCH(T$3,'Slutlig allokering kvv'!$B$1:$AJ$1,0),FALSE)/1,0)</f>
        <v>0</v>
      </c>
      <c r="U96">
        <f>IFERROR(VLOOKUP($B96,Kraftvärmeprod!$B$1:$AH$479,MATCH(U$2,Kraftvärmeprod!$B$1:$AG$1,0),FALSE)/1,0)-IFERROR(VLOOKUP($B96,'Slutlig allokering kvv'!$B$2:$AC$462,MATCH(U$3,'Slutlig allokering kvv'!$B$1:$AJ$1,0),FALSE)/1,0)</f>
        <v>0</v>
      </c>
      <c r="V96">
        <f>IFERROR(VLOOKUP($B96,Kraftvärmeprod!$B$1:$AH$479,MATCH(V$2,Kraftvärmeprod!$B$1:$AG$1,0),FALSE)/1,0)-IFERROR(VLOOKUP($B96,'Slutlig allokering kvv'!$B$2:$AC$462,MATCH(V$3,'Slutlig allokering kvv'!$B$1:$AJ$1,0),FALSE)/1,0)</f>
        <v>0</v>
      </c>
      <c r="W96">
        <f>IFERROR(VLOOKUP($B96,Kraftvärmeprod!$B$1:$AH$479,MATCH(W$2,Kraftvärmeprod!$B$1:$AG$1,0),FALSE)/1,0)-IFERROR(VLOOKUP($B96,'Slutlig allokering kvv'!$B$2:$AC$462,MATCH(W$3,'Slutlig allokering kvv'!$B$1:$AJ$1,0),FALSE)/1,0)</f>
        <v>0</v>
      </c>
      <c r="X96">
        <f>IFERROR(VLOOKUP($B96,Kraftvärmeprod!$B$1:$AH$479,MATCH(X$2,Kraftvärmeprod!$B$1:$AG$1,0),FALSE)/1,0)-IFERROR(VLOOKUP($B96,'Slutlig allokering kvv'!$B$2:$AC$462,MATCH(X$3,'Slutlig allokering kvv'!$B$1:$AJ$1,0),FALSE)/1,0)</f>
        <v>0</v>
      </c>
      <c r="Y96">
        <f>IFERROR(VLOOKUP($B96,Kraftvärmeprod!$B$1:$AH$479,MATCH(Y$2,Kraftvärmeprod!$B$1:$AG$1,0),FALSE)/1,0)-IFERROR(VLOOKUP($B96,'Slutlig allokering kvv'!$B$2:$AC$462,MATCH(Y$3,'Slutlig allokering kvv'!$B$1:$AJ$1,0),FALSE)/1,0)</f>
        <v>0</v>
      </c>
      <c r="Z96">
        <f>IFERROR(VLOOKUP($B96,Kraftvärmeprod!$B$1:$AH$479,MATCH(Z$2,Kraftvärmeprod!$B$1:$AG$1,0),FALSE)/1,0)-IFERROR(VLOOKUP($B96,'Slutlig allokering kvv'!$B$2:$AC$462,MATCH(Z$3,'Slutlig allokering kvv'!$B$1:$AJ$1,0),FALSE)/1,0)</f>
        <v>0</v>
      </c>
      <c r="AA96">
        <f>IFERROR(VLOOKUP($B96,Kraftvärmeprod!$B$1:$AH$479,MATCH(AA$2,Kraftvärmeprod!$B$1:$AG$1,0),FALSE)/1,0)-IFERROR(VLOOKUP($B96,'Slutlig allokering kvv'!$B$2:$AC$462,MATCH(AA$3,'Slutlig allokering kvv'!$B$1:$AJ$1,0),FALSE)/1,0)</f>
        <v>0</v>
      </c>
      <c r="AE96">
        <f t="shared" si="2"/>
        <v>0</v>
      </c>
      <c r="AG96">
        <f>IFERROR(VLOOKUP(B96,'Slutlig allokering kvv'!$B$2:$AJ$462,MATCH("Summa slutlig allokerad tillförd energi (utan hjälpel och rökgaskondensering):",'Slutlig allokering kvv'!$B$1:$AK$1,0),FALSE)/1,"")</f>
        <v>0</v>
      </c>
      <c r="AI96" s="137" t="str">
        <f>IFERROR(1-VLOOKUP(B96,'Slutlig allokering kvv'!$B$2:$AJ$462,MATCH("Andel av bränsle i kvv som allokerats till värme, exklusive rökgaskondensering och hjälpel",'Slutlig allokering kvv'!$B$1:$AK$1,0),FALSE),"")</f>
        <v/>
      </c>
      <c r="AK96" s="137" t="str">
        <f t="shared" si="3"/>
        <v/>
      </c>
    </row>
    <row r="97" spans="1:37" x14ac:dyDescent="0.25">
      <c r="A97" s="2" t="s">
        <v>664</v>
      </c>
      <c r="B97" s="2" t="s">
        <v>665</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 kvv'!$B$2:$AC$462,MATCH(E$3,'Slutlig allokering kvv'!$B$1:$AJ$1,0),FALSE)/1,0)</f>
        <v>0</v>
      </c>
      <c r="F97">
        <f>IFERROR(VLOOKUP($B97,Kraftvärmeprod!$B$1:$AH$479,MATCH(F$2,Kraftvärmeprod!$B$1:$AG$1,0),FALSE)/1,0)-IFERROR(VLOOKUP($B97,'Slutlig allokering kvv'!$B$2:$AC$462,MATCH(F$3,'Slutlig allokering kvv'!$B$1:$AJ$1,0),FALSE)/1,0)</f>
        <v>0</v>
      </c>
      <c r="G97">
        <f>IFERROR(VLOOKUP($B97,Kraftvärmeprod!$B$1:$AH$479,MATCH(G$2,Kraftvärmeprod!$B$1:$AG$1,0),FALSE)/1,0)-IFERROR(VLOOKUP($B97,'Slutlig allokering kvv'!$B$2:$AC$462,MATCH(G$3,'Slutlig allokering kvv'!$B$1:$AJ$1,0),FALSE)/1,0)</f>
        <v>0</v>
      </c>
      <c r="H97">
        <f>IFERROR(VLOOKUP($B97,Kraftvärmeprod!$B$1:$AH$479,MATCH(H$2,Kraftvärmeprod!$B$1:$AG$1,0),FALSE)/1,0)-IFERROR(VLOOKUP($B97,'Slutlig allokering kvv'!$B$2:$AC$462,MATCH(H$3,'Slutlig allokering kvv'!$B$1:$AJ$1,0),FALSE)/1,0)</f>
        <v>0</v>
      </c>
      <c r="I97">
        <f>IFERROR(VLOOKUP($B97,Kraftvärmeprod!$B$1:$AH$479,MATCH(I$2,Kraftvärmeprod!$B$1:$AG$1,0),FALSE)/1,0)-IFERROR(VLOOKUP($B97,'Slutlig allokering kvv'!$B$2:$AC$462,MATCH(I$3,'Slutlig allokering kvv'!$B$1:$AJ$1,0),FALSE)/1,0)</f>
        <v>0</v>
      </c>
      <c r="J97">
        <f>IFERROR(VLOOKUP($B97,Kraftvärmeprod!$B$1:$AH$479,MATCH(J$2,Kraftvärmeprod!$B$1:$AG$1,0),FALSE)/1,0)-IFERROR(VLOOKUP($B97,'Slutlig allokering kvv'!$B$2:$AC$462,MATCH(J$3,'Slutlig allokering kvv'!$B$1:$AJ$1,0),FALSE)/1,0)</f>
        <v>0</v>
      </c>
      <c r="K97">
        <f>IFERROR(VLOOKUP($B97,Kraftvärmeprod!$B$1:$AH$479,MATCH(K$2,Kraftvärmeprod!$B$1:$AG$1,0),FALSE)/1,0)-IFERROR(VLOOKUP($B97,'Slutlig allokering kvv'!$B$2:$AC$462,MATCH(K$3,'Slutlig allokering kvv'!$B$1:$AJ$1,0),FALSE)/1,0)</f>
        <v>0</v>
      </c>
      <c r="L97">
        <f>IFERROR(VLOOKUP($B97,Kraftvärmeprod!$B$1:$AH$479,MATCH(L$2,Kraftvärmeprod!$B$1:$AG$1,0),FALSE)/1,0)-IFERROR(VLOOKUP($B97,'Slutlig allokering kvv'!$B$2:$AC$462,MATCH(L$3,'Slutlig allokering kvv'!$B$1:$AJ$1,0),FALSE)/1,0)</f>
        <v>0</v>
      </c>
      <c r="M97">
        <f>IFERROR(VLOOKUP($B97,Kraftvärmeprod!$B$1:$AH$479,MATCH(M$2,Kraftvärmeprod!$B$1:$AG$1,0),FALSE)/1,0)-IFERROR(VLOOKUP($B97,'Slutlig allokering kvv'!$B$2:$AC$462,MATCH(M$3,'Slutlig allokering kvv'!$B$1:$AJ$1,0),FALSE)/1,0)</f>
        <v>0</v>
      </c>
      <c r="N97">
        <f>IFERROR(VLOOKUP($B97,Kraftvärmeprod!$B$1:$AH$479,MATCH(N$2,Kraftvärmeprod!$B$1:$AG$1,0),FALSE)/1,0)-IFERROR(VLOOKUP($B97,'Slutlig allokering kvv'!$B$2:$AC$462,MATCH(N$3,'Slutlig allokering kvv'!$B$1:$AJ$1,0),FALSE)/1,0)</f>
        <v>0</v>
      </c>
      <c r="O97">
        <f>IFERROR(VLOOKUP($B97,Kraftvärmeprod!$B$1:$AH$479,MATCH(O$2,Kraftvärmeprod!$B$1:$AG$1,0),FALSE)/1,0)-IFERROR(VLOOKUP($B97,'Slutlig allokering kvv'!$B$2:$AC$462,MATCH(O$3,'Slutlig allokering kvv'!$B$1:$AJ$1,0),FALSE)/1,0)</f>
        <v>0</v>
      </c>
      <c r="P97">
        <f>IFERROR(VLOOKUP($B97,Kraftvärmeprod!$B$1:$AH$479,MATCH(P$2,Kraftvärmeprod!$B$1:$AG$1,0),FALSE)/1,0)-IFERROR(VLOOKUP($B97,'Slutlig allokering kvv'!$B$2:$AC$462,MATCH(P$3,'Slutlig allokering kvv'!$B$1:$AJ$1,0),FALSE)/1,0)</f>
        <v>0</v>
      </c>
      <c r="Q97">
        <f>IFERROR(VLOOKUP($B97,Kraftvärmeprod!$B$1:$AH$479,MATCH(Q$2,Kraftvärmeprod!$B$1:$AG$1,0),FALSE)/1,0)-IFERROR(VLOOKUP($B97,'Slutlig allokering kvv'!$B$2:$AC$462,MATCH(Q$3,'Slutlig allokering kvv'!$B$1:$AJ$1,0),FALSE)/1,0)</f>
        <v>0</v>
      </c>
      <c r="R97">
        <f>IFERROR(VLOOKUP($B97,Kraftvärmeprod!$B$1:$AH$479,MATCH(R$2,Kraftvärmeprod!$B$1:$AG$1,0),FALSE)/1,0)-IFERROR(VLOOKUP($B97,'Slutlig allokering kvv'!$B$2:$AC$462,MATCH(R$3,'Slutlig allokering kvv'!$B$1:$AJ$1,0),FALSE)/1,0)</f>
        <v>0</v>
      </c>
      <c r="S97">
        <f>IFERROR(VLOOKUP($B97,Kraftvärmeprod!$B$1:$AH$479,MATCH(S$2,Kraftvärmeprod!$B$1:$AG$1,0),FALSE)/1,0)-IFERROR(VLOOKUP($B97,'Slutlig allokering kvv'!$B$2:$AC$462,MATCH(S$3,'Slutlig allokering kvv'!$B$1:$AJ$1,0),FALSE)/1,0)</f>
        <v>0</v>
      </c>
      <c r="T97" s="6">
        <f>IFERROR(VLOOKUP($B97,Miljö!$B$1:$S$477,MATCH(T$2,Miljö!$B$1:$X$1,0),FALSE)/1,0)-IFERROR(VLOOKUP($B97,'Slutlig allokering kvv'!$B$2:$AC$462,MATCH(T$3,'Slutlig allokering kvv'!$B$1:$AJ$1,0),FALSE)/1,0)</f>
        <v>0</v>
      </c>
      <c r="U97">
        <f>IFERROR(VLOOKUP($B97,Kraftvärmeprod!$B$1:$AH$479,MATCH(U$2,Kraftvärmeprod!$B$1:$AG$1,0),FALSE)/1,0)-IFERROR(VLOOKUP($B97,'Slutlig allokering kvv'!$B$2:$AC$462,MATCH(U$3,'Slutlig allokering kvv'!$B$1:$AJ$1,0),FALSE)/1,0)</f>
        <v>0</v>
      </c>
      <c r="V97">
        <f>IFERROR(VLOOKUP($B97,Kraftvärmeprod!$B$1:$AH$479,MATCH(V$2,Kraftvärmeprod!$B$1:$AG$1,0),FALSE)/1,0)-IFERROR(VLOOKUP($B97,'Slutlig allokering kvv'!$B$2:$AC$462,MATCH(V$3,'Slutlig allokering kvv'!$B$1:$AJ$1,0),FALSE)/1,0)</f>
        <v>0</v>
      </c>
      <c r="W97">
        <f>IFERROR(VLOOKUP($B97,Kraftvärmeprod!$B$1:$AH$479,MATCH(W$2,Kraftvärmeprod!$B$1:$AG$1,0),FALSE)/1,0)-IFERROR(VLOOKUP($B97,'Slutlig allokering kvv'!$B$2:$AC$462,MATCH(W$3,'Slutlig allokering kvv'!$B$1:$AJ$1,0),FALSE)/1,0)</f>
        <v>0</v>
      </c>
      <c r="X97">
        <f>IFERROR(VLOOKUP($B97,Kraftvärmeprod!$B$1:$AH$479,MATCH(X$2,Kraftvärmeprod!$B$1:$AG$1,0),FALSE)/1,0)-IFERROR(VLOOKUP($B97,'Slutlig allokering kvv'!$B$2:$AC$462,MATCH(X$3,'Slutlig allokering kvv'!$B$1:$AJ$1,0),FALSE)/1,0)</f>
        <v>0</v>
      </c>
      <c r="Y97">
        <f>IFERROR(VLOOKUP($B97,Kraftvärmeprod!$B$1:$AH$479,MATCH(Y$2,Kraftvärmeprod!$B$1:$AG$1,0),FALSE)/1,0)-IFERROR(VLOOKUP($B97,'Slutlig allokering kvv'!$B$2:$AC$462,MATCH(Y$3,'Slutlig allokering kvv'!$B$1:$AJ$1,0),FALSE)/1,0)</f>
        <v>0</v>
      </c>
      <c r="Z97">
        <f>IFERROR(VLOOKUP($B97,Kraftvärmeprod!$B$1:$AH$479,MATCH(Z$2,Kraftvärmeprod!$B$1:$AG$1,0),FALSE)/1,0)-IFERROR(VLOOKUP($B97,'Slutlig allokering kvv'!$B$2:$AC$462,MATCH(Z$3,'Slutlig allokering kvv'!$B$1:$AJ$1,0),FALSE)/1,0)</f>
        <v>0</v>
      </c>
      <c r="AA97">
        <f>IFERROR(VLOOKUP($B97,Kraftvärmeprod!$B$1:$AH$479,MATCH(AA$2,Kraftvärmeprod!$B$1:$AG$1,0),FALSE)/1,0)-IFERROR(VLOOKUP($B97,'Slutlig allokering kvv'!$B$2:$AC$462,MATCH(AA$3,'Slutlig allokering kvv'!$B$1:$AJ$1,0),FALSE)/1,0)</f>
        <v>0</v>
      </c>
      <c r="AE97">
        <f t="shared" si="2"/>
        <v>0</v>
      </c>
      <c r="AG97" t="str">
        <f>IFERROR(VLOOKUP(B97,'Slutlig allokering kvv'!$B$2:$AJ$462,MATCH("Summa slutlig allokerad tillförd energi (utan hjälpel och rökgaskondensering):",'Slutlig allokering kvv'!$B$1:$AK$1,0),FALSE)/1,"")</f>
        <v/>
      </c>
      <c r="AI97" s="137" t="str">
        <f>IFERROR(1-VLOOKUP(B97,'Slutlig allokering kvv'!$B$2:$AJ$462,MATCH("Andel av bränsle i kvv som allokerats till värme, exklusive rökgaskondensering och hjälpel",'Slutlig allokering kvv'!$B$1:$AK$1,0),FALSE),"")</f>
        <v/>
      </c>
      <c r="AK97" s="137" t="str">
        <f t="shared" si="3"/>
        <v/>
      </c>
    </row>
    <row r="98" spans="1:37" x14ac:dyDescent="0.25">
      <c r="A98" s="2" t="s">
        <v>162</v>
      </c>
      <c r="B98" s="2" t="s">
        <v>163</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 kvv'!$B$2:$AC$462,MATCH(E$3,'Slutlig allokering kvv'!$B$1:$AJ$1,0),FALSE)/1,0)</f>
        <v>0</v>
      </c>
      <c r="F98">
        <f>IFERROR(VLOOKUP($B98,Kraftvärmeprod!$B$1:$AH$479,MATCH(F$2,Kraftvärmeprod!$B$1:$AG$1,0),FALSE)/1,0)-IFERROR(VLOOKUP($B98,'Slutlig allokering kvv'!$B$2:$AC$462,MATCH(F$3,'Slutlig allokering kvv'!$B$1:$AJ$1,0),FALSE)/1,0)</f>
        <v>0</v>
      </c>
      <c r="G98">
        <f>IFERROR(VLOOKUP($B98,Kraftvärmeprod!$B$1:$AH$479,MATCH(G$2,Kraftvärmeprod!$B$1:$AG$1,0),FALSE)/1,0)-IFERROR(VLOOKUP($B98,'Slutlig allokering kvv'!$B$2:$AC$462,MATCH(G$3,'Slutlig allokering kvv'!$B$1:$AJ$1,0),FALSE)/1,0)</f>
        <v>0</v>
      </c>
      <c r="H98">
        <f>IFERROR(VLOOKUP($B98,Kraftvärmeprod!$B$1:$AH$479,MATCH(H$2,Kraftvärmeprod!$B$1:$AG$1,0),FALSE)/1,0)-IFERROR(VLOOKUP($B98,'Slutlig allokering kvv'!$B$2:$AC$462,MATCH(H$3,'Slutlig allokering kvv'!$B$1:$AJ$1,0),FALSE)/1,0)</f>
        <v>0</v>
      </c>
      <c r="I98">
        <f>IFERROR(VLOOKUP($B98,Kraftvärmeprod!$B$1:$AH$479,MATCH(I$2,Kraftvärmeprod!$B$1:$AG$1,0),FALSE)/1,0)-IFERROR(VLOOKUP($B98,'Slutlig allokering kvv'!$B$2:$AC$462,MATCH(I$3,'Slutlig allokering kvv'!$B$1:$AJ$1,0),FALSE)/1,0)</f>
        <v>0</v>
      </c>
      <c r="J98">
        <f>IFERROR(VLOOKUP($B98,Kraftvärmeprod!$B$1:$AH$479,MATCH(J$2,Kraftvärmeprod!$B$1:$AG$1,0),FALSE)/1,0)-IFERROR(VLOOKUP($B98,'Slutlig allokering kvv'!$B$2:$AC$462,MATCH(J$3,'Slutlig allokering kvv'!$B$1:$AJ$1,0),FALSE)/1,0)</f>
        <v>0</v>
      </c>
      <c r="K98">
        <f>IFERROR(VLOOKUP($B98,Kraftvärmeprod!$B$1:$AH$479,MATCH(K$2,Kraftvärmeprod!$B$1:$AG$1,0),FALSE)/1,0)-IFERROR(VLOOKUP($B98,'Slutlig allokering kvv'!$B$2:$AC$462,MATCH(K$3,'Slutlig allokering kvv'!$B$1:$AJ$1,0),FALSE)/1,0)</f>
        <v>0</v>
      </c>
      <c r="L98">
        <f>IFERROR(VLOOKUP($B98,Kraftvärmeprod!$B$1:$AH$479,MATCH(L$2,Kraftvärmeprod!$B$1:$AG$1,0),FALSE)/1,0)-IFERROR(VLOOKUP($B98,'Slutlig allokering kvv'!$B$2:$AC$462,MATCH(L$3,'Slutlig allokering kvv'!$B$1:$AJ$1,0),FALSE)/1,0)</f>
        <v>0</v>
      </c>
      <c r="M98">
        <f>IFERROR(VLOOKUP($B98,Kraftvärmeprod!$B$1:$AH$479,MATCH(M$2,Kraftvärmeprod!$B$1:$AG$1,0),FALSE)/1,0)-IFERROR(VLOOKUP($B98,'Slutlig allokering kvv'!$B$2:$AC$462,MATCH(M$3,'Slutlig allokering kvv'!$B$1:$AJ$1,0),FALSE)/1,0)</f>
        <v>0</v>
      </c>
      <c r="N98">
        <f>IFERROR(VLOOKUP($B98,Kraftvärmeprod!$B$1:$AH$479,MATCH(N$2,Kraftvärmeprod!$B$1:$AG$1,0),FALSE)/1,0)-IFERROR(VLOOKUP($B98,'Slutlig allokering kvv'!$B$2:$AC$462,MATCH(N$3,'Slutlig allokering kvv'!$B$1:$AJ$1,0),FALSE)/1,0)</f>
        <v>0</v>
      </c>
      <c r="O98">
        <f>IFERROR(VLOOKUP($B98,Kraftvärmeprod!$B$1:$AH$479,MATCH(O$2,Kraftvärmeprod!$B$1:$AG$1,0),FALSE)/1,0)-IFERROR(VLOOKUP($B98,'Slutlig allokering kvv'!$B$2:$AC$462,MATCH(O$3,'Slutlig allokering kvv'!$B$1:$AJ$1,0),FALSE)/1,0)</f>
        <v>0</v>
      </c>
      <c r="P98">
        <f>IFERROR(VLOOKUP($B98,Kraftvärmeprod!$B$1:$AH$479,MATCH(P$2,Kraftvärmeprod!$B$1:$AG$1,0),FALSE)/1,0)-IFERROR(VLOOKUP($B98,'Slutlig allokering kvv'!$B$2:$AC$462,MATCH(P$3,'Slutlig allokering kvv'!$B$1:$AJ$1,0),FALSE)/1,0)</f>
        <v>0</v>
      </c>
      <c r="Q98">
        <f>IFERROR(VLOOKUP($B98,Kraftvärmeprod!$B$1:$AH$479,MATCH(Q$2,Kraftvärmeprod!$B$1:$AG$1,0),FALSE)/1,0)-IFERROR(VLOOKUP($B98,'Slutlig allokering kvv'!$B$2:$AC$462,MATCH(Q$3,'Slutlig allokering kvv'!$B$1:$AJ$1,0),FALSE)/1,0)</f>
        <v>0</v>
      </c>
      <c r="R98">
        <f>IFERROR(VLOOKUP($B98,Kraftvärmeprod!$B$1:$AH$479,MATCH(R$2,Kraftvärmeprod!$B$1:$AG$1,0),FALSE)/1,0)-IFERROR(VLOOKUP($B98,'Slutlig allokering kvv'!$B$2:$AC$462,MATCH(R$3,'Slutlig allokering kvv'!$B$1:$AJ$1,0),FALSE)/1,0)</f>
        <v>0</v>
      </c>
      <c r="S98">
        <f>IFERROR(VLOOKUP($B98,Kraftvärmeprod!$B$1:$AH$479,MATCH(S$2,Kraftvärmeprod!$B$1:$AG$1,0),FALSE)/1,0)-IFERROR(VLOOKUP($B98,'Slutlig allokering kvv'!$B$2:$AC$462,MATCH(S$3,'Slutlig allokering kvv'!$B$1:$AJ$1,0),FALSE)/1,0)</f>
        <v>0</v>
      </c>
      <c r="T98" s="6">
        <f>IFERROR(VLOOKUP($B98,Miljö!$B$1:$S$477,MATCH(T$2,Miljö!$B$1:$X$1,0),FALSE)/1,0)-IFERROR(VLOOKUP($B98,'Slutlig allokering kvv'!$B$2:$AC$462,MATCH(T$3,'Slutlig allokering kvv'!$B$1:$AJ$1,0),FALSE)/1,0)</f>
        <v>0</v>
      </c>
      <c r="U98">
        <f>IFERROR(VLOOKUP($B98,Kraftvärmeprod!$B$1:$AH$479,MATCH(U$2,Kraftvärmeprod!$B$1:$AG$1,0),FALSE)/1,0)-IFERROR(VLOOKUP($B98,'Slutlig allokering kvv'!$B$2:$AC$462,MATCH(U$3,'Slutlig allokering kvv'!$B$1:$AJ$1,0),FALSE)/1,0)</f>
        <v>0</v>
      </c>
      <c r="V98">
        <f>IFERROR(VLOOKUP($B98,Kraftvärmeprod!$B$1:$AH$479,MATCH(V$2,Kraftvärmeprod!$B$1:$AG$1,0),FALSE)/1,0)-IFERROR(VLOOKUP($B98,'Slutlig allokering kvv'!$B$2:$AC$462,MATCH(V$3,'Slutlig allokering kvv'!$B$1:$AJ$1,0),FALSE)/1,0)</f>
        <v>0</v>
      </c>
      <c r="W98">
        <f>IFERROR(VLOOKUP($B98,Kraftvärmeprod!$B$1:$AH$479,MATCH(W$2,Kraftvärmeprod!$B$1:$AG$1,0),FALSE)/1,0)-IFERROR(VLOOKUP($B98,'Slutlig allokering kvv'!$B$2:$AC$462,MATCH(W$3,'Slutlig allokering kvv'!$B$1:$AJ$1,0),FALSE)/1,0)</f>
        <v>0</v>
      </c>
      <c r="X98">
        <f>IFERROR(VLOOKUP($B98,Kraftvärmeprod!$B$1:$AH$479,MATCH(X$2,Kraftvärmeprod!$B$1:$AG$1,0),FALSE)/1,0)-IFERROR(VLOOKUP($B98,'Slutlig allokering kvv'!$B$2:$AC$462,MATCH(X$3,'Slutlig allokering kvv'!$B$1:$AJ$1,0),FALSE)/1,0)</f>
        <v>0</v>
      </c>
      <c r="Y98">
        <f>IFERROR(VLOOKUP($B98,Kraftvärmeprod!$B$1:$AH$479,MATCH(Y$2,Kraftvärmeprod!$B$1:$AG$1,0),FALSE)/1,0)-IFERROR(VLOOKUP($B98,'Slutlig allokering kvv'!$B$2:$AC$462,MATCH(Y$3,'Slutlig allokering kvv'!$B$1:$AJ$1,0),FALSE)/1,0)</f>
        <v>0</v>
      </c>
      <c r="Z98">
        <f>IFERROR(VLOOKUP($B98,Kraftvärmeprod!$B$1:$AH$479,MATCH(Z$2,Kraftvärmeprod!$B$1:$AG$1,0),FALSE)/1,0)-IFERROR(VLOOKUP($B98,'Slutlig allokering kvv'!$B$2:$AC$462,MATCH(Z$3,'Slutlig allokering kvv'!$B$1:$AJ$1,0),FALSE)/1,0)</f>
        <v>0</v>
      </c>
      <c r="AA98">
        <f>IFERROR(VLOOKUP($B98,Kraftvärmeprod!$B$1:$AH$479,MATCH(AA$2,Kraftvärmeprod!$B$1:$AG$1,0),FALSE)/1,0)-IFERROR(VLOOKUP($B98,'Slutlig allokering kvv'!$B$2:$AC$462,MATCH(AA$3,'Slutlig allokering kvv'!$B$1:$AJ$1,0),FALSE)/1,0)</f>
        <v>0</v>
      </c>
      <c r="AE98">
        <f t="shared" si="2"/>
        <v>0</v>
      </c>
      <c r="AG98">
        <f>IFERROR(VLOOKUP(B98,'Slutlig allokering kvv'!$B$2:$AJ$462,MATCH("Summa slutlig allokerad tillförd energi (utan hjälpel och rökgaskondensering):",'Slutlig allokering kvv'!$B$1:$AK$1,0),FALSE)/1,"")</f>
        <v>0</v>
      </c>
      <c r="AI98" s="137" t="str">
        <f>IFERROR(1-VLOOKUP(B98,'Slutlig allokering kvv'!$B$2:$AJ$462,MATCH("Andel av bränsle i kvv som allokerats till värme, exklusive rökgaskondensering och hjälpel",'Slutlig allokering kvv'!$B$1:$AK$1,0),FALSE),"")</f>
        <v/>
      </c>
      <c r="AK98" s="137" t="str">
        <f t="shared" si="3"/>
        <v/>
      </c>
    </row>
    <row r="99" spans="1:37" x14ac:dyDescent="0.25">
      <c r="A99" s="2" t="s">
        <v>162</v>
      </c>
      <c r="B99" s="2" t="s">
        <v>164</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 kvv'!$B$2:$AC$462,MATCH(E$3,'Slutlig allokering kvv'!$B$1:$AJ$1,0),FALSE)/1,0)</f>
        <v>0</v>
      </c>
      <c r="F99">
        <f>IFERROR(VLOOKUP($B99,Kraftvärmeprod!$B$1:$AH$479,MATCH(F$2,Kraftvärmeprod!$B$1:$AG$1,0),FALSE)/1,0)-IFERROR(VLOOKUP($B99,'Slutlig allokering kvv'!$B$2:$AC$462,MATCH(F$3,'Slutlig allokering kvv'!$B$1:$AJ$1,0),FALSE)/1,0)</f>
        <v>0</v>
      </c>
      <c r="G99">
        <f>IFERROR(VLOOKUP($B99,Kraftvärmeprod!$B$1:$AH$479,MATCH(G$2,Kraftvärmeprod!$B$1:$AG$1,0),FALSE)/1,0)-IFERROR(VLOOKUP($B99,'Slutlig allokering kvv'!$B$2:$AC$462,MATCH(G$3,'Slutlig allokering kvv'!$B$1:$AJ$1,0),FALSE)/1,0)</f>
        <v>0</v>
      </c>
      <c r="H99">
        <f>IFERROR(VLOOKUP($B99,Kraftvärmeprod!$B$1:$AH$479,MATCH(H$2,Kraftvärmeprod!$B$1:$AG$1,0),FALSE)/1,0)-IFERROR(VLOOKUP($B99,'Slutlig allokering kvv'!$B$2:$AC$462,MATCH(H$3,'Slutlig allokering kvv'!$B$1:$AJ$1,0),FALSE)/1,0)</f>
        <v>0</v>
      </c>
      <c r="I99">
        <f>IFERROR(VLOOKUP($B99,Kraftvärmeprod!$B$1:$AH$479,MATCH(I$2,Kraftvärmeprod!$B$1:$AG$1,0),FALSE)/1,0)-IFERROR(VLOOKUP($B99,'Slutlig allokering kvv'!$B$2:$AC$462,MATCH(I$3,'Slutlig allokering kvv'!$B$1:$AJ$1,0),FALSE)/1,0)</f>
        <v>0</v>
      </c>
      <c r="J99">
        <f>IFERROR(VLOOKUP($B99,Kraftvärmeprod!$B$1:$AH$479,MATCH(J$2,Kraftvärmeprod!$B$1:$AG$1,0),FALSE)/1,0)-IFERROR(VLOOKUP($B99,'Slutlig allokering kvv'!$B$2:$AC$462,MATCH(J$3,'Slutlig allokering kvv'!$B$1:$AJ$1,0),FALSE)/1,0)</f>
        <v>0</v>
      </c>
      <c r="K99">
        <f>IFERROR(VLOOKUP($B99,Kraftvärmeprod!$B$1:$AH$479,MATCH(K$2,Kraftvärmeprod!$B$1:$AG$1,0),FALSE)/1,0)-IFERROR(VLOOKUP($B99,'Slutlig allokering kvv'!$B$2:$AC$462,MATCH(K$3,'Slutlig allokering kvv'!$B$1:$AJ$1,0),FALSE)/1,0)</f>
        <v>0</v>
      </c>
      <c r="L99">
        <f>IFERROR(VLOOKUP($B99,Kraftvärmeprod!$B$1:$AH$479,MATCH(L$2,Kraftvärmeprod!$B$1:$AG$1,0),FALSE)/1,0)-IFERROR(VLOOKUP($B99,'Slutlig allokering kvv'!$B$2:$AC$462,MATCH(L$3,'Slutlig allokering kvv'!$B$1:$AJ$1,0),FALSE)/1,0)</f>
        <v>0</v>
      </c>
      <c r="M99">
        <f>IFERROR(VLOOKUP($B99,Kraftvärmeprod!$B$1:$AH$479,MATCH(M$2,Kraftvärmeprod!$B$1:$AG$1,0),FALSE)/1,0)-IFERROR(VLOOKUP($B99,'Slutlig allokering kvv'!$B$2:$AC$462,MATCH(M$3,'Slutlig allokering kvv'!$B$1:$AJ$1,0),FALSE)/1,0)</f>
        <v>0</v>
      </c>
      <c r="N99">
        <f>IFERROR(VLOOKUP($B99,Kraftvärmeprod!$B$1:$AH$479,MATCH(N$2,Kraftvärmeprod!$B$1:$AG$1,0),FALSE)/1,0)-IFERROR(VLOOKUP($B99,'Slutlig allokering kvv'!$B$2:$AC$462,MATCH(N$3,'Slutlig allokering kvv'!$B$1:$AJ$1,0),FALSE)/1,0)</f>
        <v>0</v>
      </c>
      <c r="O99">
        <f>IFERROR(VLOOKUP($B99,Kraftvärmeprod!$B$1:$AH$479,MATCH(O$2,Kraftvärmeprod!$B$1:$AG$1,0),FALSE)/1,0)-IFERROR(VLOOKUP($B99,'Slutlig allokering kvv'!$B$2:$AC$462,MATCH(O$3,'Slutlig allokering kvv'!$B$1:$AJ$1,0),FALSE)/1,0)</f>
        <v>0</v>
      </c>
      <c r="P99">
        <f>IFERROR(VLOOKUP($B99,Kraftvärmeprod!$B$1:$AH$479,MATCH(P$2,Kraftvärmeprod!$B$1:$AG$1,0),FALSE)/1,0)-IFERROR(VLOOKUP($B99,'Slutlig allokering kvv'!$B$2:$AC$462,MATCH(P$3,'Slutlig allokering kvv'!$B$1:$AJ$1,0),FALSE)/1,0)</f>
        <v>0</v>
      </c>
      <c r="Q99">
        <f>IFERROR(VLOOKUP($B99,Kraftvärmeprod!$B$1:$AH$479,MATCH(Q$2,Kraftvärmeprod!$B$1:$AG$1,0),FALSE)/1,0)-IFERROR(VLOOKUP($B99,'Slutlig allokering kvv'!$B$2:$AC$462,MATCH(Q$3,'Slutlig allokering kvv'!$B$1:$AJ$1,0),FALSE)/1,0)</f>
        <v>0</v>
      </c>
      <c r="R99">
        <f>IFERROR(VLOOKUP($B99,Kraftvärmeprod!$B$1:$AH$479,MATCH(R$2,Kraftvärmeprod!$B$1:$AG$1,0),FALSE)/1,0)-IFERROR(VLOOKUP($B99,'Slutlig allokering kvv'!$B$2:$AC$462,MATCH(R$3,'Slutlig allokering kvv'!$B$1:$AJ$1,0),FALSE)/1,0)</f>
        <v>0</v>
      </c>
      <c r="S99">
        <f>IFERROR(VLOOKUP($B99,Kraftvärmeprod!$B$1:$AH$479,MATCH(S$2,Kraftvärmeprod!$B$1:$AG$1,0),FALSE)/1,0)-IFERROR(VLOOKUP($B99,'Slutlig allokering kvv'!$B$2:$AC$462,MATCH(S$3,'Slutlig allokering kvv'!$B$1:$AJ$1,0),FALSE)/1,0)</f>
        <v>0</v>
      </c>
      <c r="T99" s="6">
        <f>IFERROR(VLOOKUP($B99,Miljö!$B$1:$S$477,MATCH(T$2,Miljö!$B$1:$X$1,0),FALSE)/1,0)-IFERROR(VLOOKUP($B99,'Slutlig allokering kvv'!$B$2:$AC$462,MATCH(T$3,'Slutlig allokering kvv'!$B$1:$AJ$1,0),FALSE)/1,0)</f>
        <v>0</v>
      </c>
      <c r="U99">
        <f>IFERROR(VLOOKUP($B99,Kraftvärmeprod!$B$1:$AH$479,MATCH(U$2,Kraftvärmeprod!$B$1:$AG$1,0),FALSE)/1,0)-IFERROR(VLOOKUP($B99,'Slutlig allokering kvv'!$B$2:$AC$462,MATCH(U$3,'Slutlig allokering kvv'!$B$1:$AJ$1,0),FALSE)/1,0)</f>
        <v>0</v>
      </c>
      <c r="V99">
        <f>IFERROR(VLOOKUP($B99,Kraftvärmeprod!$B$1:$AH$479,MATCH(V$2,Kraftvärmeprod!$B$1:$AG$1,0),FALSE)/1,0)-IFERROR(VLOOKUP($B99,'Slutlig allokering kvv'!$B$2:$AC$462,MATCH(V$3,'Slutlig allokering kvv'!$B$1:$AJ$1,0),FALSE)/1,0)</f>
        <v>0</v>
      </c>
      <c r="W99">
        <f>IFERROR(VLOOKUP($B99,Kraftvärmeprod!$B$1:$AH$479,MATCH(W$2,Kraftvärmeprod!$B$1:$AG$1,0),FALSE)/1,0)-IFERROR(VLOOKUP($B99,'Slutlig allokering kvv'!$B$2:$AC$462,MATCH(W$3,'Slutlig allokering kvv'!$B$1:$AJ$1,0),FALSE)/1,0)</f>
        <v>0</v>
      </c>
      <c r="X99">
        <f>IFERROR(VLOOKUP($B99,Kraftvärmeprod!$B$1:$AH$479,MATCH(X$2,Kraftvärmeprod!$B$1:$AG$1,0),FALSE)/1,0)-IFERROR(VLOOKUP($B99,'Slutlig allokering kvv'!$B$2:$AC$462,MATCH(X$3,'Slutlig allokering kvv'!$B$1:$AJ$1,0),FALSE)/1,0)</f>
        <v>0</v>
      </c>
      <c r="Y99">
        <f>IFERROR(VLOOKUP($B99,Kraftvärmeprod!$B$1:$AH$479,MATCH(Y$2,Kraftvärmeprod!$B$1:$AG$1,0),FALSE)/1,0)-IFERROR(VLOOKUP($B99,'Slutlig allokering kvv'!$B$2:$AC$462,MATCH(Y$3,'Slutlig allokering kvv'!$B$1:$AJ$1,0),FALSE)/1,0)</f>
        <v>0</v>
      </c>
      <c r="Z99">
        <f>IFERROR(VLOOKUP($B99,Kraftvärmeprod!$B$1:$AH$479,MATCH(Z$2,Kraftvärmeprod!$B$1:$AG$1,0),FALSE)/1,0)-IFERROR(VLOOKUP($B99,'Slutlig allokering kvv'!$B$2:$AC$462,MATCH(Z$3,'Slutlig allokering kvv'!$B$1:$AJ$1,0),FALSE)/1,0)</f>
        <v>0</v>
      </c>
      <c r="AA99">
        <f>IFERROR(VLOOKUP($B99,Kraftvärmeprod!$B$1:$AH$479,MATCH(AA$2,Kraftvärmeprod!$B$1:$AG$1,0),FALSE)/1,0)-IFERROR(VLOOKUP($B99,'Slutlig allokering kvv'!$B$2:$AC$462,MATCH(AA$3,'Slutlig allokering kvv'!$B$1:$AJ$1,0),FALSE)/1,0)</f>
        <v>0</v>
      </c>
      <c r="AE99">
        <f t="shared" si="2"/>
        <v>0</v>
      </c>
      <c r="AG99">
        <f>IFERROR(VLOOKUP(B99,'Slutlig allokering kvv'!$B$2:$AJ$462,MATCH("Summa slutlig allokerad tillförd energi (utan hjälpel och rökgaskondensering):",'Slutlig allokering kvv'!$B$1:$AK$1,0),FALSE)/1,"")</f>
        <v>0</v>
      </c>
      <c r="AI99" s="137" t="str">
        <f>IFERROR(1-VLOOKUP(B99,'Slutlig allokering kvv'!$B$2:$AJ$462,MATCH("Andel av bränsle i kvv som allokerats till värme, exklusive rökgaskondensering och hjälpel",'Slutlig allokering kvv'!$B$1:$AK$1,0),FALSE),"")</f>
        <v/>
      </c>
      <c r="AK99" s="137" t="str">
        <f t="shared" si="3"/>
        <v/>
      </c>
    </row>
    <row r="100" spans="1:37" x14ac:dyDescent="0.25">
      <c r="A100" s="2" t="s">
        <v>162</v>
      </c>
      <c r="B100" s="2" t="s">
        <v>165</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 kvv'!$B$2:$AC$462,MATCH(E$3,'Slutlig allokering kvv'!$B$1:$AJ$1,0),FALSE)/1,0)</f>
        <v>0</v>
      </c>
      <c r="F100">
        <f>IFERROR(VLOOKUP($B100,Kraftvärmeprod!$B$1:$AH$479,MATCH(F$2,Kraftvärmeprod!$B$1:$AG$1,0),FALSE)/1,0)-IFERROR(VLOOKUP($B100,'Slutlig allokering kvv'!$B$2:$AC$462,MATCH(F$3,'Slutlig allokering kvv'!$B$1:$AJ$1,0),FALSE)/1,0)</f>
        <v>0</v>
      </c>
      <c r="G100">
        <f>IFERROR(VLOOKUP($B100,Kraftvärmeprod!$B$1:$AH$479,MATCH(G$2,Kraftvärmeprod!$B$1:$AG$1,0),FALSE)/1,0)-IFERROR(VLOOKUP($B100,'Slutlig allokering kvv'!$B$2:$AC$462,MATCH(G$3,'Slutlig allokering kvv'!$B$1:$AJ$1,0),FALSE)/1,0)</f>
        <v>0</v>
      </c>
      <c r="H100">
        <f>IFERROR(VLOOKUP($B100,Kraftvärmeprod!$B$1:$AH$479,MATCH(H$2,Kraftvärmeprod!$B$1:$AG$1,0),FALSE)/1,0)-IFERROR(VLOOKUP($B100,'Slutlig allokering kvv'!$B$2:$AC$462,MATCH(H$3,'Slutlig allokering kvv'!$B$1:$AJ$1,0),FALSE)/1,0)</f>
        <v>0</v>
      </c>
      <c r="I100">
        <f>IFERROR(VLOOKUP($B100,Kraftvärmeprod!$B$1:$AH$479,MATCH(I$2,Kraftvärmeprod!$B$1:$AG$1,0),FALSE)/1,0)-IFERROR(VLOOKUP($B100,'Slutlig allokering kvv'!$B$2:$AC$462,MATCH(I$3,'Slutlig allokering kvv'!$B$1:$AJ$1,0),FALSE)/1,0)</f>
        <v>0</v>
      </c>
      <c r="J100">
        <f>IFERROR(VLOOKUP($B100,Kraftvärmeprod!$B$1:$AH$479,MATCH(J$2,Kraftvärmeprod!$B$1:$AG$1,0),FALSE)/1,0)-IFERROR(VLOOKUP($B100,'Slutlig allokering kvv'!$B$2:$AC$462,MATCH(J$3,'Slutlig allokering kvv'!$B$1:$AJ$1,0),FALSE)/1,0)</f>
        <v>0</v>
      </c>
      <c r="K100">
        <f>IFERROR(VLOOKUP($B100,Kraftvärmeprod!$B$1:$AH$479,MATCH(K$2,Kraftvärmeprod!$B$1:$AG$1,0),FALSE)/1,0)-IFERROR(VLOOKUP($B100,'Slutlig allokering kvv'!$B$2:$AC$462,MATCH(K$3,'Slutlig allokering kvv'!$B$1:$AJ$1,0),FALSE)/1,0)</f>
        <v>0</v>
      </c>
      <c r="L100">
        <f>IFERROR(VLOOKUP($B100,Kraftvärmeprod!$B$1:$AH$479,MATCH(L$2,Kraftvärmeprod!$B$1:$AG$1,0),FALSE)/1,0)-IFERROR(VLOOKUP($B100,'Slutlig allokering kvv'!$B$2:$AC$462,MATCH(L$3,'Slutlig allokering kvv'!$B$1:$AJ$1,0),FALSE)/1,0)</f>
        <v>0</v>
      </c>
      <c r="M100">
        <f>IFERROR(VLOOKUP($B100,Kraftvärmeprod!$B$1:$AH$479,MATCH(M$2,Kraftvärmeprod!$B$1:$AG$1,0),FALSE)/1,0)-IFERROR(VLOOKUP($B100,'Slutlig allokering kvv'!$B$2:$AC$462,MATCH(M$3,'Slutlig allokering kvv'!$B$1:$AJ$1,0),FALSE)/1,0)</f>
        <v>0</v>
      </c>
      <c r="N100">
        <f>IFERROR(VLOOKUP($B100,Kraftvärmeprod!$B$1:$AH$479,MATCH(N$2,Kraftvärmeprod!$B$1:$AG$1,0),FALSE)/1,0)-IFERROR(VLOOKUP($B100,'Slutlig allokering kvv'!$B$2:$AC$462,MATCH(N$3,'Slutlig allokering kvv'!$B$1:$AJ$1,0),FALSE)/1,0)</f>
        <v>0</v>
      </c>
      <c r="O100">
        <f>IFERROR(VLOOKUP($B100,Kraftvärmeprod!$B$1:$AH$479,MATCH(O$2,Kraftvärmeprod!$B$1:$AG$1,0),FALSE)/1,0)-IFERROR(VLOOKUP($B100,'Slutlig allokering kvv'!$B$2:$AC$462,MATCH(O$3,'Slutlig allokering kvv'!$B$1:$AJ$1,0),FALSE)/1,0)</f>
        <v>0</v>
      </c>
      <c r="P100">
        <f>IFERROR(VLOOKUP($B100,Kraftvärmeprod!$B$1:$AH$479,MATCH(P$2,Kraftvärmeprod!$B$1:$AG$1,0),FALSE)/1,0)-IFERROR(VLOOKUP($B100,'Slutlig allokering kvv'!$B$2:$AC$462,MATCH(P$3,'Slutlig allokering kvv'!$B$1:$AJ$1,0),FALSE)/1,0)</f>
        <v>0</v>
      </c>
      <c r="Q100">
        <f>IFERROR(VLOOKUP($B100,Kraftvärmeprod!$B$1:$AH$479,MATCH(Q$2,Kraftvärmeprod!$B$1:$AG$1,0),FALSE)/1,0)-IFERROR(VLOOKUP($B100,'Slutlig allokering kvv'!$B$2:$AC$462,MATCH(Q$3,'Slutlig allokering kvv'!$B$1:$AJ$1,0),FALSE)/1,0)</f>
        <v>0</v>
      </c>
      <c r="R100">
        <f>IFERROR(VLOOKUP($B100,Kraftvärmeprod!$B$1:$AH$479,MATCH(R$2,Kraftvärmeprod!$B$1:$AG$1,0),FALSE)/1,0)-IFERROR(VLOOKUP($B100,'Slutlig allokering kvv'!$B$2:$AC$462,MATCH(R$3,'Slutlig allokering kvv'!$B$1:$AJ$1,0),FALSE)/1,0)</f>
        <v>0</v>
      </c>
      <c r="S100">
        <f>IFERROR(VLOOKUP($B100,Kraftvärmeprod!$B$1:$AH$479,MATCH(S$2,Kraftvärmeprod!$B$1:$AG$1,0),FALSE)/1,0)-IFERROR(VLOOKUP($B100,'Slutlig allokering kvv'!$B$2:$AC$462,MATCH(S$3,'Slutlig allokering kvv'!$B$1:$AJ$1,0),FALSE)/1,0)</f>
        <v>0</v>
      </c>
      <c r="T100" s="6">
        <f>IFERROR(VLOOKUP($B100,Miljö!$B$1:$S$477,MATCH(T$2,Miljö!$B$1:$X$1,0),FALSE)/1,0)-IFERROR(VLOOKUP($B100,'Slutlig allokering kvv'!$B$2:$AC$462,MATCH(T$3,'Slutlig allokering kvv'!$B$1:$AJ$1,0),FALSE)/1,0)</f>
        <v>0</v>
      </c>
      <c r="U100">
        <f>IFERROR(VLOOKUP($B100,Kraftvärmeprod!$B$1:$AH$479,MATCH(U$2,Kraftvärmeprod!$B$1:$AG$1,0),FALSE)/1,0)-IFERROR(VLOOKUP($B100,'Slutlig allokering kvv'!$B$2:$AC$462,MATCH(U$3,'Slutlig allokering kvv'!$B$1:$AJ$1,0),FALSE)/1,0)</f>
        <v>0</v>
      </c>
      <c r="V100">
        <f>IFERROR(VLOOKUP($B100,Kraftvärmeprod!$B$1:$AH$479,MATCH(V$2,Kraftvärmeprod!$B$1:$AG$1,0),FALSE)/1,0)-IFERROR(VLOOKUP($B100,'Slutlig allokering kvv'!$B$2:$AC$462,MATCH(V$3,'Slutlig allokering kvv'!$B$1:$AJ$1,0),FALSE)/1,0)</f>
        <v>0</v>
      </c>
      <c r="W100">
        <f>IFERROR(VLOOKUP($B100,Kraftvärmeprod!$B$1:$AH$479,MATCH(W$2,Kraftvärmeprod!$B$1:$AG$1,0),FALSE)/1,0)-IFERROR(VLOOKUP($B100,'Slutlig allokering kvv'!$B$2:$AC$462,MATCH(W$3,'Slutlig allokering kvv'!$B$1:$AJ$1,0),FALSE)/1,0)</f>
        <v>0</v>
      </c>
      <c r="X100">
        <f>IFERROR(VLOOKUP($B100,Kraftvärmeprod!$B$1:$AH$479,MATCH(X$2,Kraftvärmeprod!$B$1:$AG$1,0),FALSE)/1,0)-IFERROR(VLOOKUP($B100,'Slutlig allokering kvv'!$B$2:$AC$462,MATCH(X$3,'Slutlig allokering kvv'!$B$1:$AJ$1,0),FALSE)/1,0)</f>
        <v>0</v>
      </c>
      <c r="Y100">
        <f>IFERROR(VLOOKUP($B100,Kraftvärmeprod!$B$1:$AH$479,MATCH(Y$2,Kraftvärmeprod!$B$1:$AG$1,0),FALSE)/1,0)-IFERROR(VLOOKUP($B100,'Slutlig allokering kvv'!$B$2:$AC$462,MATCH(Y$3,'Slutlig allokering kvv'!$B$1:$AJ$1,0),FALSE)/1,0)</f>
        <v>0</v>
      </c>
      <c r="Z100">
        <f>IFERROR(VLOOKUP($B100,Kraftvärmeprod!$B$1:$AH$479,MATCH(Z$2,Kraftvärmeprod!$B$1:$AG$1,0),FALSE)/1,0)-IFERROR(VLOOKUP($B100,'Slutlig allokering kvv'!$B$2:$AC$462,MATCH(Z$3,'Slutlig allokering kvv'!$B$1:$AJ$1,0),FALSE)/1,0)</f>
        <v>0</v>
      </c>
      <c r="AA100">
        <f>IFERROR(VLOOKUP($B100,Kraftvärmeprod!$B$1:$AH$479,MATCH(AA$2,Kraftvärmeprod!$B$1:$AG$1,0),FALSE)/1,0)-IFERROR(VLOOKUP($B100,'Slutlig allokering kvv'!$B$2:$AC$462,MATCH(AA$3,'Slutlig allokering kvv'!$B$1:$AJ$1,0),FALSE)/1,0)</f>
        <v>0</v>
      </c>
      <c r="AE100">
        <f t="shared" si="2"/>
        <v>0</v>
      </c>
      <c r="AG100">
        <f>IFERROR(VLOOKUP(B100,'Slutlig allokering kvv'!$B$2:$AJ$462,MATCH("Summa slutlig allokerad tillförd energi (utan hjälpel och rökgaskondensering):",'Slutlig allokering kvv'!$B$1:$AK$1,0),FALSE)/1,"")</f>
        <v>0</v>
      </c>
      <c r="AI100" s="137" t="str">
        <f>IFERROR(1-VLOOKUP(B100,'Slutlig allokering kvv'!$B$2:$AJ$462,MATCH("Andel av bränsle i kvv som allokerats till värme, exklusive rökgaskondensering och hjälpel",'Slutlig allokering kvv'!$B$1:$AK$1,0),FALSE),"")</f>
        <v/>
      </c>
      <c r="AK100" s="137" t="str">
        <f t="shared" si="3"/>
        <v/>
      </c>
    </row>
    <row r="101" spans="1:37" x14ac:dyDescent="0.25">
      <c r="A101" s="2" t="s">
        <v>162</v>
      </c>
      <c r="B101" s="2" t="s">
        <v>166</v>
      </c>
      <c r="C101">
        <f>IFERROR(VLOOKUP($B101,Kraftvärmeprod!$B$1:$AH$479,MATCH(C$3,Kraftvärmeprod!$B$1:$AG$1,0),FALSE)/1,"")</f>
        <v>2576.7710000000002</v>
      </c>
      <c r="D101">
        <f>IFERROR(VLOOKUP($B101,Kraftvärmeprod!$B$1:$AH$479,MATCH(D$3,Kraftvärmeprod!$B$1:$AG$1,0),FALSE)/1,"")</f>
        <v>1020.504</v>
      </c>
      <c r="E101">
        <f>IFERROR(VLOOKUP($B101,Kraftvärmeprod!$B$1:$AH$479,MATCH(E$2,Kraftvärmeprod!$B$1:$AG$1,0),FALSE)/1,0)-IFERROR(VLOOKUP($B101,'Slutlig allokering kvv'!$B$2:$AC$462,MATCH(E$3,'Slutlig allokering kvv'!$B$1:$AJ$1,0),FALSE)/1,0)</f>
        <v>792.73299999999995</v>
      </c>
      <c r="F101">
        <f>IFERROR(VLOOKUP($B101,Kraftvärmeprod!$B$1:$AH$479,MATCH(F$2,Kraftvärmeprod!$B$1:$AG$1,0),FALSE)/1,0)-IFERROR(VLOOKUP($B101,'Slutlig allokering kvv'!$B$2:$AC$462,MATCH(F$3,'Slutlig allokering kvv'!$B$1:$AJ$1,0),FALSE)/1,0)</f>
        <v>0</v>
      </c>
      <c r="G101">
        <f>IFERROR(VLOOKUP($B101,Kraftvärmeprod!$B$1:$AH$479,MATCH(G$2,Kraftvärmeprod!$B$1:$AG$1,0),FALSE)/1,0)-IFERROR(VLOOKUP($B101,'Slutlig allokering kvv'!$B$2:$AC$462,MATCH(G$3,'Slutlig allokering kvv'!$B$1:$AJ$1,0),FALSE)/1,0)</f>
        <v>0</v>
      </c>
      <c r="H101">
        <f>IFERROR(VLOOKUP($B101,Kraftvärmeprod!$B$1:$AH$479,MATCH(H$2,Kraftvärmeprod!$B$1:$AG$1,0),FALSE)/1,0)-IFERROR(VLOOKUP($B101,'Slutlig allokering kvv'!$B$2:$AC$462,MATCH(H$3,'Slutlig allokering kvv'!$B$1:$AJ$1,0),FALSE)/1,0)</f>
        <v>0</v>
      </c>
      <c r="I101">
        <f>IFERROR(VLOOKUP($B101,Kraftvärmeprod!$B$1:$AH$479,MATCH(I$2,Kraftvärmeprod!$B$1:$AG$1,0),FALSE)/1,0)-IFERROR(VLOOKUP($B101,'Slutlig allokering kvv'!$B$2:$AC$462,MATCH(I$3,'Slutlig allokering kvv'!$B$1:$AJ$1,0),FALSE)/1,0)</f>
        <v>56.7012</v>
      </c>
      <c r="J101">
        <f>IFERROR(VLOOKUP($B101,Kraftvärmeprod!$B$1:$AH$479,MATCH(J$2,Kraftvärmeprod!$B$1:$AG$1,0),FALSE)/1,0)-IFERROR(VLOOKUP($B101,'Slutlig allokering kvv'!$B$2:$AC$462,MATCH(J$3,'Slutlig allokering kvv'!$B$1:$AJ$1,0),FALSE)/1,0)</f>
        <v>0</v>
      </c>
      <c r="K101">
        <f>IFERROR(VLOOKUP($B101,Kraftvärmeprod!$B$1:$AH$479,MATCH(K$2,Kraftvärmeprod!$B$1:$AG$1,0),FALSE)/1,0)-IFERROR(VLOOKUP($B101,'Slutlig allokering kvv'!$B$2:$AC$462,MATCH(K$3,'Slutlig allokering kvv'!$B$1:$AJ$1,0),FALSE)/1,0)</f>
        <v>15.353599999999997</v>
      </c>
      <c r="L101">
        <f>IFERROR(VLOOKUP($B101,Kraftvärmeprod!$B$1:$AH$479,MATCH(L$2,Kraftvärmeprod!$B$1:$AG$1,0),FALSE)/1,0)-IFERROR(VLOOKUP($B101,'Slutlig allokering kvv'!$B$2:$AC$462,MATCH(L$3,'Slutlig allokering kvv'!$B$1:$AJ$1,0),FALSE)/1,0)</f>
        <v>202.57199999999997</v>
      </c>
      <c r="M101">
        <f>IFERROR(VLOOKUP($B101,Kraftvärmeprod!$B$1:$AH$479,MATCH(M$2,Kraftvärmeprod!$B$1:$AG$1,0),FALSE)/1,0)-IFERROR(VLOOKUP($B101,'Slutlig allokering kvv'!$B$2:$AC$462,MATCH(M$3,'Slutlig allokering kvv'!$B$1:$AJ$1,0),FALSE)/1,0)</f>
        <v>0</v>
      </c>
      <c r="N101">
        <f>IFERROR(VLOOKUP($B101,Kraftvärmeprod!$B$1:$AH$479,MATCH(N$2,Kraftvärmeprod!$B$1:$AG$1,0),FALSE)/1,0)-IFERROR(VLOOKUP($B101,'Slutlig allokering kvv'!$B$2:$AC$462,MATCH(N$3,'Slutlig allokering kvv'!$B$1:$AJ$1,0),FALSE)/1,0)</f>
        <v>0</v>
      </c>
      <c r="O101">
        <f>IFERROR(VLOOKUP($B101,Kraftvärmeprod!$B$1:$AH$479,MATCH(O$2,Kraftvärmeprod!$B$1:$AG$1,0),FALSE)/1,0)-IFERROR(VLOOKUP($B101,'Slutlig allokering kvv'!$B$2:$AC$462,MATCH(O$3,'Slutlig allokering kvv'!$B$1:$AJ$1,0),FALSE)/1,0)</f>
        <v>0</v>
      </c>
      <c r="P101">
        <f>IFERROR(VLOOKUP($B101,Kraftvärmeprod!$B$1:$AH$479,MATCH(P$2,Kraftvärmeprod!$B$1:$AG$1,0),FALSE)/1,0)-IFERROR(VLOOKUP($B101,'Slutlig allokering kvv'!$B$2:$AC$462,MATCH(P$3,'Slutlig allokering kvv'!$B$1:$AJ$1,0),FALSE)/1,0)</f>
        <v>0</v>
      </c>
      <c r="Q101">
        <f>IFERROR(VLOOKUP($B101,Kraftvärmeprod!$B$1:$AH$479,MATCH(Q$2,Kraftvärmeprod!$B$1:$AG$1,0),FALSE)/1,0)-IFERROR(VLOOKUP($B101,'Slutlig allokering kvv'!$B$2:$AC$462,MATCH(Q$3,'Slutlig allokering kvv'!$B$1:$AJ$1,0),FALSE)/1,0)</f>
        <v>850.71399999999994</v>
      </c>
      <c r="R101">
        <f>IFERROR(VLOOKUP($B101,Kraftvärmeprod!$B$1:$AH$479,MATCH(R$2,Kraftvärmeprod!$B$1:$AG$1,0),FALSE)/1,0)-IFERROR(VLOOKUP($B101,'Slutlig allokering kvv'!$B$2:$AC$462,MATCH(R$3,'Slutlig allokering kvv'!$B$1:$AJ$1,0),FALSE)/1,0)</f>
        <v>0</v>
      </c>
      <c r="S101">
        <f>IFERROR(VLOOKUP($B101,Kraftvärmeprod!$B$1:$AH$479,MATCH(S$2,Kraftvärmeprod!$B$1:$AG$1,0),FALSE)/1,0)-IFERROR(VLOOKUP($B101,'Slutlig allokering kvv'!$B$2:$AC$462,MATCH(S$3,'Slutlig allokering kvv'!$B$1:$AJ$1,0),FALSE)/1,0)</f>
        <v>0</v>
      </c>
      <c r="T101" s="6">
        <f>IFERROR(VLOOKUP($B101,Miljö!$B$1:$S$477,MATCH(T$2,Miljö!$B$1:$X$1,0),FALSE)/1,0)-IFERROR(VLOOKUP($B101,'Slutlig allokering kvv'!$B$2:$AC$462,MATCH(T$3,'Slutlig allokering kvv'!$B$1:$AJ$1,0),FALSE)/1,0)</f>
        <v>150.14800000000002</v>
      </c>
      <c r="U101">
        <f>IFERROR(VLOOKUP($B101,Kraftvärmeprod!$B$1:$AH$479,MATCH(U$2,Kraftvärmeprod!$B$1:$AG$1,0),FALSE)/1,0)-IFERROR(VLOOKUP($B101,'Slutlig allokering kvv'!$B$2:$AC$462,MATCH(U$3,'Slutlig allokering kvv'!$B$1:$AJ$1,0),FALSE)/1,0)</f>
        <v>0</v>
      </c>
      <c r="V101">
        <f>IFERROR(VLOOKUP($B101,Kraftvärmeprod!$B$1:$AH$479,MATCH(V$2,Kraftvärmeprod!$B$1:$AG$1,0),FALSE)/1,0)-IFERROR(VLOOKUP($B101,'Slutlig allokering kvv'!$B$2:$AC$462,MATCH(V$3,'Slutlig allokering kvv'!$B$1:$AJ$1,0),FALSE)/1,0)</f>
        <v>93.932999999999993</v>
      </c>
      <c r="W101">
        <f>IFERROR(VLOOKUP($B101,Kraftvärmeprod!$B$1:$AH$479,MATCH(W$2,Kraftvärmeprod!$B$1:$AG$1,0),FALSE)/1,0)-IFERROR(VLOOKUP($B101,'Slutlig allokering kvv'!$B$2:$AC$462,MATCH(W$3,'Slutlig allokering kvv'!$B$1:$AJ$1,0),FALSE)/1,0)</f>
        <v>0</v>
      </c>
      <c r="X101">
        <f>IFERROR(VLOOKUP($B101,Kraftvärmeprod!$B$1:$AH$479,MATCH(X$2,Kraftvärmeprod!$B$1:$AG$1,0),FALSE)/1,0)-IFERROR(VLOOKUP($B101,'Slutlig allokering kvv'!$B$2:$AC$462,MATCH(X$3,'Slutlig allokering kvv'!$B$1:$AJ$1,0),FALSE)/1,0)</f>
        <v>0.22611899999999999</v>
      </c>
      <c r="Y101">
        <f>IFERROR(VLOOKUP($B101,Kraftvärmeprod!$B$1:$AH$479,MATCH(Y$2,Kraftvärmeprod!$B$1:$AG$1,0),FALSE)/1,0)-IFERROR(VLOOKUP($B101,'Slutlig allokering kvv'!$B$2:$AC$462,MATCH(Y$3,'Slutlig allokering kvv'!$B$1:$AJ$1,0),FALSE)/1,0)</f>
        <v>0</v>
      </c>
      <c r="Z101">
        <f>IFERROR(VLOOKUP($B101,Kraftvärmeprod!$B$1:$AH$479,MATCH(Z$2,Kraftvärmeprod!$B$1:$AG$1,0),FALSE)/1,0)-IFERROR(VLOOKUP($B101,'Slutlig allokering kvv'!$B$2:$AC$462,MATCH(Z$3,'Slutlig allokering kvv'!$B$1:$AJ$1,0),FALSE)/1,0)</f>
        <v>0</v>
      </c>
      <c r="AA101">
        <f>IFERROR(VLOOKUP($B101,Kraftvärmeprod!$B$1:$AH$479,MATCH(AA$2,Kraftvärmeprod!$B$1:$AG$1,0),FALSE)/1,0)-IFERROR(VLOOKUP($B101,'Slutlig allokering kvv'!$B$2:$AC$462,MATCH(AA$3,'Slutlig allokering kvv'!$B$1:$AJ$1,0),FALSE)/1,0)</f>
        <v>28.687299999999997</v>
      </c>
      <c r="AE101">
        <f t="shared" si="2"/>
        <v>2040.9202189999996</v>
      </c>
      <c r="AG101">
        <f>IFERROR(VLOOKUP(B101,'Slutlig allokering kvv'!$B$2:$AJ$462,MATCH("Summa slutlig allokerad tillförd energi (utan hjälpel och rökgaskondensering):",'Slutlig allokering kvv'!$B$1:$AK$1,0),FALSE)/1,"")</f>
        <v>2094.9567810000003</v>
      </c>
      <c r="AI101" s="137">
        <f>IFERROR(1-VLOOKUP(B101,'Slutlig allokering kvv'!$B$2:$AJ$462,MATCH("Andel av bränsle i kvv som allokerats till värme, exklusive rökgaskondensering och hjälpel",'Slutlig allokering kvv'!$B$1:$AK$1,0),FALSE),"")</f>
        <v>0.49346733933335052</v>
      </c>
      <c r="AK101" s="137">
        <f t="shared" si="3"/>
        <v>0.49346733933335046</v>
      </c>
    </row>
    <row r="102" spans="1:37" x14ac:dyDescent="0.25">
      <c r="A102" s="2" t="s">
        <v>162</v>
      </c>
      <c r="B102" s="2" t="s">
        <v>167</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 kvv'!$B$2:$AC$462,MATCH(E$3,'Slutlig allokering kvv'!$B$1:$AJ$1,0),FALSE)/1,0)</f>
        <v>0</v>
      </c>
      <c r="F102">
        <f>IFERROR(VLOOKUP($B102,Kraftvärmeprod!$B$1:$AH$479,MATCH(F$2,Kraftvärmeprod!$B$1:$AG$1,0),FALSE)/1,0)-IFERROR(VLOOKUP($B102,'Slutlig allokering kvv'!$B$2:$AC$462,MATCH(F$3,'Slutlig allokering kvv'!$B$1:$AJ$1,0),FALSE)/1,0)</f>
        <v>0</v>
      </c>
      <c r="G102">
        <f>IFERROR(VLOOKUP($B102,Kraftvärmeprod!$B$1:$AH$479,MATCH(G$2,Kraftvärmeprod!$B$1:$AG$1,0),FALSE)/1,0)-IFERROR(VLOOKUP($B102,'Slutlig allokering kvv'!$B$2:$AC$462,MATCH(G$3,'Slutlig allokering kvv'!$B$1:$AJ$1,0),FALSE)/1,0)</f>
        <v>0</v>
      </c>
      <c r="H102">
        <f>IFERROR(VLOOKUP($B102,Kraftvärmeprod!$B$1:$AH$479,MATCH(H$2,Kraftvärmeprod!$B$1:$AG$1,0),FALSE)/1,0)-IFERROR(VLOOKUP($B102,'Slutlig allokering kvv'!$B$2:$AC$462,MATCH(H$3,'Slutlig allokering kvv'!$B$1:$AJ$1,0),FALSE)/1,0)</f>
        <v>0</v>
      </c>
      <c r="I102">
        <f>IFERROR(VLOOKUP($B102,Kraftvärmeprod!$B$1:$AH$479,MATCH(I$2,Kraftvärmeprod!$B$1:$AG$1,0),FALSE)/1,0)-IFERROR(VLOOKUP($B102,'Slutlig allokering kvv'!$B$2:$AC$462,MATCH(I$3,'Slutlig allokering kvv'!$B$1:$AJ$1,0),FALSE)/1,0)</f>
        <v>0</v>
      </c>
      <c r="J102">
        <f>IFERROR(VLOOKUP($B102,Kraftvärmeprod!$B$1:$AH$479,MATCH(J$2,Kraftvärmeprod!$B$1:$AG$1,0),FALSE)/1,0)-IFERROR(VLOOKUP($B102,'Slutlig allokering kvv'!$B$2:$AC$462,MATCH(J$3,'Slutlig allokering kvv'!$B$1:$AJ$1,0),FALSE)/1,0)</f>
        <v>0</v>
      </c>
      <c r="K102">
        <f>IFERROR(VLOOKUP($B102,Kraftvärmeprod!$B$1:$AH$479,MATCH(K$2,Kraftvärmeprod!$B$1:$AG$1,0),FALSE)/1,0)-IFERROR(VLOOKUP($B102,'Slutlig allokering kvv'!$B$2:$AC$462,MATCH(K$3,'Slutlig allokering kvv'!$B$1:$AJ$1,0),FALSE)/1,0)</f>
        <v>0</v>
      </c>
      <c r="L102">
        <f>IFERROR(VLOOKUP($B102,Kraftvärmeprod!$B$1:$AH$479,MATCH(L$2,Kraftvärmeprod!$B$1:$AG$1,0),FALSE)/1,0)-IFERROR(VLOOKUP($B102,'Slutlig allokering kvv'!$B$2:$AC$462,MATCH(L$3,'Slutlig allokering kvv'!$B$1:$AJ$1,0),FALSE)/1,0)</f>
        <v>0</v>
      </c>
      <c r="M102">
        <f>IFERROR(VLOOKUP($B102,Kraftvärmeprod!$B$1:$AH$479,MATCH(M$2,Kraftvärmeprod!$B$1:$AG$1,0),FALSE)/1,0)-IFERROR(VLOOKUP($B102,'Slutlig allokering kvv'!$B$2:$AC$462,MATCH(M$3,'Slutlig allokering kvv'!$B$1:$AJ$1,0),FALSE)/1,0)</f>
        <v>0</v>
      </c>
      <c r="N102">
        <f>IFERROR(VLOOKUP($B102,Kraftvärmeprod!$B$1:$AH$479,MATCH(N$2,Kraftvärmeprod!$B$1:$AG$1,0),FALSE)/1,0)-IFERROR(VLOOKUP($B102,'Slutlig allokering kvv'!$B$2:$AC$462,MATCH(N$3,'Slutlig allokering kvv'!$B$1:$AJ$1,0),FALSE)/1,0)</f>
        <v>0</v>
      </c>
      <c r="O102">
        <f>IFERROR(VLOOKUP($B102,Kraftvärmeprod!$B$1:$AH$479,MATCH(O$2,Kraftvärmeprod!$B$1:$AG$1,0),FALSE)/1,0)-IFERROR(VLOOKUP($B102,'Slutlig allokering kvv'!$B$2:$AC$462,MATCH(O$3,'Slutlig allokering kvv'!$B$1:$AJ$1,0),FALSE)/1,0)</f>
        <v>0</v>
      </c>
      <c r="P102">
        <f>IFERROR(VLOOKUP($B102,Kraftvärmeprod!$B$1:$AH$479,MATCH(P$2,Kraftvärmeprod!$B$1:$AG$1,0),FALSE)/1,0)-IFERROR(VLOOKUP($B102,'Slutlig allokering kvv'!$B$2:$AC$462,MATCH(P$3,'Slutlig allokering kvv'!$B$1:$AJ$1,0),FALSE)/1,0)</f>
        <v>0</v>
      </c>
      <c r="Q102">
        <f>IFERROR(VLOOKUP($B102,Kraftvärmeprod!$B$1:$AH$479,MATCH(Q$2,Kraftvärmeprod!$B$1:$AG$1,0),FALSE)/1,0)-IFERROR(VLOOKUP($B102,'Slutlig allokering kvv'!$B$2:$AC$462,MATCH(Q$3,'Slutlig allokering kvv'!$B$1:$AJ$1,0),FALSE)/1,0)</f>
        <v>0</v>
      </c>
      <c r="R102">
        <f>IFERROR(VLOOKUP($B102,Kraftvärmeprod!$B$1:$AH$479,MATCH(R$2,Kraftvärmeprod!$B$1:$AG$1,0),FALSE)/1,0)-IFERROR(VLOOKUP($B102,'Slutlig allokering kvv'!$B$2:$AC$462,MATCH(R$3,'Slutlig allokering kvv'!$B$1:$AJ$1,0),FALSE)/1,0)</f>
        <v>0</v>
      </c>
      <c r="S102">
        <f>IFERROR(VLOOKUP($B102,Kraftvärmeprod!$B$1:$AH$479,MATCH(S$2,Kraftvärmeprod!$B$1:$AG$1,0),FALSE)/1,0)-IFERROR(VLOOKUP($B102,'Slutlig allokering kvv'!$B$2:$AC$462,MATCH(S$3,'Slutlig allokering kvv'!$B$1:$AJ$1,0),FALSE)/1,0)</f>
        <v>0</v>
      </c>
      <c r="T102" s="6">
        <f>IFERROR(VLOOKUP($B102,Miljö!$B$1:$S$477,MATCH(T$2,Miljö!$B$1:$X$1,0),FALSE)/1,0)-IFERROR(VLOOKUP($B102,'Slutlig allokering kvv'!$B$2:$AC$462,MATCH(T$3,'Slutlig allokering kvv'!$B$1:$AJ$1,0),FALSE)/1,0)</f>
        <v>0</v>
      </c>
      <c r="U102">
        <f>IFERROR(VLOOKUP($B102,Kraftvärmeprod!$B$1:$AH$479,MATCH(U$2,Kraftvärmeprod!$B$1:$AG$1,0),FALSE)/1,0)-IFERROR(VLOOKUP($B102,'Slutlig allokering kvv'!$B$2:$AC$462,MATCH(U$3,'Slutlig allokering kvv'!$B$1:$AJ$1,0),FALSE)/1,0)</f>
        <v>0</v>
      </c>
      <c r="V102">
        <f>IFERROR(VLOOKUP($B102,Kraftvärmeprod!$B$1:$AH$479,MATCH(V$2,Kraftvärmeprod!$B$1:$AG$1,0),FALSE)/1,0)-IFERROR(VLOOKUP($B102,'Slutlig allokering kvv'!$B$2:$AC$462,MATCH(V$3,'Slutlig allokering kvv'!$B$1:$AJ$1,0),FALSE)/1,0)</f>
        <v>0</v>
      </c>
      <c r="W102">
        <f>IFERROR(VLOOKUP($B102,Kraftvärmeprod!$B$1:$AH$479,MATCH(W$2,Kraftvärmeprod!$B$1:$AG$1,0),FALSE)/1,0)-IFERROR(VLOOKUP($B102,'Slutlig allokering kvv'!$B$2:$AC$462,MATCH(W$3,'Slutlig allokering kvv'!$B$1:$AJ$1,0),FALSE)/1,0)</f>
        <v>0</v>
      </c>
      <c r="X102">
        <f>IFERROR(VLOOKUP($B102,Kraftvärmeprod!$B$1:$AH$479,MATCH(X$2,Kraftvärmeprod!$B$1:$AG$1,0),FALSE)/1,0)-IFERROR(VLOOKUP($B102,'Slutlig allokering kvv'!$B$2:$AC$462,MATCH(X$3,'Slutlig allokering kvv'!$B$1:$AJ$1,0),FALSE)/1,0)</f>
        <v>0</v>
      </c>
      <c r="Y102">
        <f>IFERROR(VLOOKUP($B102,Kraftvärmeprod!$B$1:$AH$479,MATCH(Y$2,Kraftvärmeprod!$B$1:$AG$1,0),FALSE)/1,0)-IFERROR(VLOOKUP($B102,'Slutlig allokering kvv'!$B$2:$AC$462,MATCH(Y$3,'Slutlig allokering kvv'!$B$1:$AJ$1,0),FALSE)/1,0)</f>
        <v>0</v>
      </c>
      <c r="Z102">
        <f>IFERROR(VLOOKUP($B102,Kraftvärmeprod!$B$1:$AH$479,MATCH(Z$2,Kraftvärmeprod!$B$1:$AG$1,0),FALSE)/1,0)-IFERROR(VLOOKUP($B102,'Slutlig allokering kvv'!$B$2:$AC$462,MATCH(Z$3,'Slutlig allokering kvv'!$B$1:$AJ$1,0),FALSE)/1,0)</f>
        <v>0</v>
      </c>
      <c r="AA102">
        <f>IFERROR(VLOOKUP($B102,Kraftvärmeprod!$B$1:$AH$479,MATCH(AA$2,Kraftvärmeprod!$B$1:$AG$1,0),FALSE)/1,0)-IFERROR(VLOOKUP($B102,'Slutlig allokering kvv'!$B$2:$AC$462,MATCH(AA$3,'Slutlig allokering kvv'!$B$1:$AJ$1,0),FALSE)/1,0)</f>
        <v>0</v>
      </c>
      <c r="AE102">
        <f t="shared" si="2"/>
        <v>0</v>
      </c>
      <c r="AG102">
        <f>IFERROR(VLOOKUP(B102,'Slutlig allokering kvv'!$B$2:$AJ$462,MATCH("Summa slutlig allokerad tillförd energi (utan hjälpel och rökgaskondensering):",'Slutlig allokering kvv'!$B$1:$AK$1,0),FALSE)/1,"")</f>
        <v>0</v>
      </c>
      <c r="AI102" s="137" t="str">
        <f>IFERROR(1-VLOOKUP(B102,'Slutlig allokering kvv'!$B$2:$AJ$462,MATCH("Andel av bränsle i kvv som allokerats till värme, exklusive rökgaskondensering och hjälpel",'Slutlig allokering kvv'!$B$1:$AK$1,0),FALSE),"")</f>
        <v/>
      </c>
      <c r="AK102" s="137" t="str">
        <f t="shared" si="3"/>
        <v/>
      </c>
    </row>
    <row r="103" spans="1:37" x14ac:dyDescent="0.25">
      <c r="A103" s="2" t="s">
        <v>162</v>
      </c>
      <c r="B103" s="2" t="s">
        <v>168</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 kvv'!$B$2:$AC$462,MATCH(E$3,'Slutlig allokering kvv'!$B$1:$AJ$1,0),FALSE)/1,0)</f>
        <v>0</v>
      </c>
      <c r="F103">
        <f>IFERROR(VLOOKUP($B103,Kraftvärmeprod!$B$1:$AH$479,MATCH(F$2,Kraftvärmeprod!$B$1:$AG$1,0),FALSE)/1,0)-IFERROR(VLOOKUP($B103,'Slutlig allokering kvv'!$B$2:$AC$462,MATCH(F$3,'Slutlig allokering kvv'!$B$1:$AJ$1,0),FALSE)/1,0)</f>
        <v>0</v>
      </c>
      <c r="G103">
        <f>IFERROR(VLOOKUP($B103,Kraftvärmeprod!$B$1:$AH$479,MATCH(G$2,Kraftvärmeprod!$B$1:$AG$1,0),FALSE)/1,0)-IFERROR(VLOOKUP($B103,'Slutlig allokering kvv'!$B$2:$AC$462,MATCH(G$3,'Slutlig allokering kvv'!$B$1:$AJ$1,0),FALSE)/1,0)</f>
        <v>0</v>
      </c>
      <c r="H103">
        <f>IFERROR(VLOOKUP($B103,Kraftvärmeprod!$B$1:$AH$479,MATCH(H$2,Kraftvärmeprod!$B$1:$AG$1,0),FALSE)/1,0)-IFERROR(VLOOKUP($B103,'Slutlig allokering kvv'!$B$2:$AC$462,MATCH(H$3,'Slutlig allokering kvv'!$B$1:$AJ$1,0),FALSE)/1,0)</f>
        <v>0</v>
      </c>
      <c r="I103">
        <f>IFERROR(VLOOKUP($B103,Kraftvärmeprod!$B$1:$AH$479,MATCH(I$2,Kraftvärmeprod!$B$1:$AG$1,0),FALSE)/1,0)-IFERROR(VLOOKUP($B103,'Slutlig allokering kvv'!$B$2:$AC$462,MATCH(I$3,'Slutlig allokering kvv'!$B$1:$AJ$1,0),FALSE)/1,0)</f>
        <v>0</v>
      </c>
      <c r="J103">
        <f>IFERROR(VLOOKUP($B103,Kraftvärmeprod!$B$1:$AH$479,MATCH(J$2,Kraftvärmeprod!$B$1:$AG$1,0),FALSE)/1,0)-IFERROR(VLOOKUP($B103,'Slutlig allokering kvv'!$B$2:$AC$462,MATCH(J$3,'Slutlig allokering kvv'!$B$1:$AJ$1,0),FALSE)/1,0)</f>
        <v>0</v>
      </c>
      <c r="K103">
        <f>IFERROR(VLOOKUP($B103,Kraftvärmeprod!$B$1:$AH$479,MATCH(K$2,Kraftvärmeprod!$B$1:$AG$1,0),FALSE)/1,0)-IFERROR(VLOOKUP($B103,'Slutlig allokering kvv'!$B$2:$AC$462,MATCH(K$3,'Slutlig allokering kvv'!$B$1:$AJ$1,0),FALSE)/1,0)</f>
        <v>0</v>
      </c>
      <c r="L103">
        <f>IFERROR(VLOOKUP($B103,Kraftvärmeprod!$B$1:$AH$479,MATCH(L$2,Kraftvärmeprod!$B$1:$AG$1,0),FALSE)/1,0)-IFERROR(VLOOKUP($B103,'Slutlig allokering kvv'!$B$2:$AC$462,MATCH(L$3,'Slutlig allokering kvv'!$B$1:$AJ$1,0),FALSE)/1,0)</f>
        <v>0</v>
      </c>
      <c r="M103">
        <f>IFERROR(VLOOKUP($B103,Kraftvärmeprod!$B$1:$AH$479,MATCH(M$2,Kraftvärmeprod!$B$1:$AG$1,0),FALSE)/1,0)-IFERROR(VLOOKUP($B103,'Slutlig allokering kvv'!$B$2:$AC$462,MATCH(M$3,'Slutlig allokering kvv'!$B$1:$AJ$1,0),FALSE)/1,0)</f>
        <v>0</v>
      </c>
      <c r="N103">
        <f>IFERROR(VLOOKUP($B103,Kraftvärmeprod!$B$1:$AH$479,MATCH(N$2,Kraftvärmeprod!$B$1:$AG$1,0),FALSE)/1,0)-IFERROR(VLOOKUP($B103,'Slutlig allokering kvv'!$B$2:$AC$462,MATCH(N$3,'Slutlig allokering kvv'!$B$1:$AJ$1,0),FALSE)/1,0)</f>
        <v>0</v>
      </c>
      <c r="O103">
        <f>IFERROR(VLOOKUP($B103,Kraftvärmeprod!$B$1:$AH$479,MATCH(O$2,Kraftvärmeprod!$B$1:$AG$1,0),FALSE)/1,0)-IFERROR(VLOOKUP($B103,'Slutlig allokering kvv'!$B$2:$AC$462,MATCH(O$3,'Slutlig allokering kvv'!$B$1:$AJ$1,0),FALSE)/1,0)</f>
        <v>0</v>
      </c>
      <c r="P103">
        <f>IFERROR(VLOOKUP($B103,Kraftvärmeprod!$B$1:$AH$479,MATCH(P$2,Kraftvärmeprod!$B$1:$AG$1,0),FALSE)/1,0)-IFERROR(VLOOKUP($B103,'Slutlig allokering kvv'!$B$2:$AC$462,MATCH(P$3,'Slutlig allokering kvv'!$B$1:$AJ$1,0),FALSE)/1,0)</f>
        <v>0</v>
      </c>
      <c r="Q103">
        <f>IFERROR(VLOOKUP($B103,Kraftvärmeprod!$B$1:$AH$479,MATCH(Q$2,Kraftvärmeprod!$B$1:$AG$1,0),FALSE)/1,0)-IFERROR(VLOOKUP($B103,'Slutlig allokering kvv'!$B$2:$AC$462,MATCH(Q$3,'Slutlig allokering kvv'!$B$1:$AJ$1,0),FALSE)/1,0)</f>
        <v>0</v>
      </c>
      <c r="R103">
        <f>IFERROR(VLOOKUP($B103,Kraftvärmeprod!$B$1:$AH$479,MATCH(R$2,Kraftvärmeprod!$B$1:$AG$1,0),FALSE)/1,0)-IFERROR(VLOOKUP($B103,'Slutlig allokering kvv'!$B$2:$AC$462,MATCH(R$3,'Slutlig allokering kvv'!$B$1:$AJ$1,0),FALSE)/1,0)</f>
        <v>0</v>
      </c>
      <c r="S103">
        <f>IFERROR(VLOOKUP($B103,Kraftvärmeprod!$B$1:$AH$479,MATCH(S$2,Kraftvärmeprod!$B$1:$AG$1,0),FALSE)/1,0)-IFERROR(VLOOKUP($B103,'Slutlig allokering kvv'!$B$2:$AC$462,MATCH(S$3,'Slutlig allokering kvv'!$B$1:$AJ$1,0),FALSE)/1,0)</f>
        <v>0</v>
      </c>
      <c r="T103" s="6">
        <f>IFERROR(VLOOKUP($B103,Miljö!$B$1:$S$477,MATCH(T$2,Miljö!$B$1:$X$1,0),FALSE)/1,0)-IFERROR(VLOOKUP($B103,'Slutlig allokering kvv'!$B$2:$AC$462,MATCH(T$3,'Slutlig allokering kvv'!$B$1:$AJ$1,0),FALSE)/1,0)</f>
        <v>0</v>
      </c>
      <c r="U103">
        <f>IFERROR(VLOOKUP($B103,Kraftvärmeprod!$B$1:$AH$479,MATCH(U$2,Kraftvärmeprod!$B$1:$AG$1,0),FALSE)/1,0)-IFERROR(VLOOKUP($B103,'Slutlig allokering kvv'!$B$2:$AC$462,MATCH(U$3,'Slutlig allokering kvv'!$B$1:$AJ$1,0),FALSE)/1,0)</f>
        <v>0</v>
      </c>
      <c r="V103">
        <f>IFERROR(VLOOKUP($B103,Kraftvärmeprod!$B$1:$AH$479,MATCH(V$2,Kraftvärmeprod!$B$1:$AG$1,0),FALSE)/1,0)-IFERROR(VLOOKUP($B103,'Slutlig allokering kvv'!$B$2:$AC$462,MATCH(V$3,'Slutlig allokering kvv'!$B$1:$AJ$1,0),FALSE)/1,0)</f>
        <v>0</v>
      </c>
      <c r="W103">
        <f>IFERROR(VLOOKUP($B103,Kraftvärmeprod!$B$1:$AH$479,MATCH(W$2,Kraftvärmeprod!$B$1:$AG$1,0),FALSE)/1,0)-IFERROR(VLOOKUP($B103,'Slutlig allokering kvv'!$B$2:$AC$462,MATCH(W$3,'Slutlig allokering kvv'!$B$1:$AJ$1,0),FALSE)/1,0)</f>
        <v>0</v>
      </c>
      <c r="X103">
        <f>IFERROR(VLOOKUP($B103,Kraftvärmeprod!$B$1:$AH$479,MATCH(X$2,Kraftvärmeprod!$B$1:$AG$1,0),FALSE)/1,0)-IFERROR(VLOOKUP($B103,'Slutlig allokering kvv'!$B$2:$AC$462,MATCH(X$3,'Slutlig allokering kvv'!$B$1:$AJ$1,0),FALSE)/1,0)</f>
        <v>0</v>
      </c>
      <c r="Y103">
        <f>IFERROR(VLOOKUP($B103,Kraftvärmeprod!$B$1:$AH$479,MATCH(Y$2,Kraftvärmeprod!$B$1:$AG$1,0),FALSE)/1,0)-IFERROR(VLOOKUP($B103,'Slutlig allokering kvv'!$B$2:$AC$462,MATCH(Y$3,'Slutlig allokering kvv'!$B$1:$AJ$1,0),FALSE)/1,0)</f>
        <v>0</v>
      </c>
      <c r="Z103">
        <f>IFERROR(VLOOKUP($B103,Kraftvärmeprod!$B$1:$AH$479,MATCH(Z$2,Kraftvärmeprod!$B$1:$AG$1,0),FALSE)/1,0)-IFERROR(VLOOKUP($B103,'Slutlig allokering kvv'!$B$2:$AC$462,MATCH(Z$3,'Slutlig allokering kvv'!$B$1:$AJ$1,0),FALSE)/1,0)</f>
        <v>0</v>
      </c>
      <c r="AA103">
        <f>IFERROR(VLOOKUP($B103,Kraftvärmeprod!$B$1:$AH$479,MATCH(AA$2,Kraftvärmeprod!$B$1:$AG$1,0),FALSE)/1,0)-IFERROR(VLOOKUP($B103,'Slutlig allokering kvv'!$B$2:$AC$462,MATCH(AA$3,'Slutlig allokering kvv'!$B$1:$AJ$1,0),FALSE)/1,0)</f>
        <v>0</v>
      </c>
      <c r="AE103">
        <f t="shared" si="2"/>
        <v>0</v>
      </c>
      <c r="AG103">
        <f>IFERROR(VLOOKUP(B103,'Slutlig allokering kvv'!$B$2:$AJ$462,MATCH("Summa slutlig allokerad tillförd energi (utan hjälpel och rökgaskondensering):",'Slutlig allokering kvv'!$B$1:$AK$1,0),FALSE)/1,"")</f>
        <v>0</v>
      </c>
      <c r="AI103" s="137" t="str">
        <f>IFERROR(1-VLOOKUP(B103,'Slutlig allokering kvv'!$B$2:$AJ$462,MATCH("Andel av bränsle i kvv som allokerats till värme, exklusive rökgaskondensering och hjälpel",'Slutlig allokering kvv'!$B$1:$AK$1,0),FALSE),"")</f>
        <v/>
      </c>
      <c r="AK103" s="137" t="str">
        <f t="shared" si="3"/>
        <v/>
      </c>
    </row>
    <row r="104" spans="1:37" x14ac:dyDescent="0.25">
      <c r="A104" s="2" t="s">
        <v>162</v>
      </c>
      <c r="B104" s="2" t="s">
        <v>169</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 kvv'!$B$2:$AC$462,MATCH(E$3,'Slutlig allokering kvv'!$B$1:$AJ$1,0),FALSE)/1,0)</f>
        <v>0</v>
      </c>
      <c r="F104">
        <f>IFERROR(VLOOKUP($B104,Kraftvärmeprod!$B$1:$AH$479,MATCH(F$2,Kraftvärmeprod!$B$1:$AG$1,0),FALSE)/1,0)-IFERROR(VLOOKUP($B104,'Slutlig allokering kvv'!$B$2:$AC$462,MATCH(F$3,'Slutlig allokering kvv'!$B$1:$AJ$1,0),FALSE)/1,0)</f>
        <v>0</v>
      </c>
      <c r="G104">
        <f>IFERROR(VLOOKUP($B104,Kraftvärmeprod!$B$1:$AH$479,MATCH(G$2,Kraftvärmeprod!$B$1:$AG$1,0),FALSE)/1,0)-IFERROR(VLOOKUP($B104,'Slutlig allokering kvv'!$B$2:$AC$462,MATCH(G$3,'Slutlig allokering kvv'!$B$1:$AJ$1,0),FALSE)/1,0)</f>
        <v>0</v>
      </c>
      <c r="H104">
        <f>IFERROR(VLOOKUP($B104,Kraftvärmeprod!$B$1:$AH$479,MATCH(H$2,Kraftvärmeprod!$B$1:$AG$1,0),FALSE)/1,0)-IFERROR(VLOOKUP($B104,'Slutlig allokering kvv'!$B$2:$AC$462,MATCH(H$3,'Slutlig allokering kvv'!$B$1:$AJ$1,0),FALSE)/1,0)</f>
        <v>0</v>
      </c>
      <c r="I104">
        <f>IFERROR(VLOOKUP($B104,Kraftvärmeprod!$B$1:$AH$479,MATCH(I$2,Kraftvärmeprod!$B$1:$AG$1,0),FALSE)/1,0)-IFERROR(VLOOKUP($B104,'Slutlig allokering kvv'!$B$2:$AC$462,MATCH(I$3,'Slutlig allokering kvv'!$B$1:$AJ$1,0),FALSE)/1,0)</f>
        <v>0</v>
      </c>
      <c r="J104">
        <f>IFERROR(VLOOKUP($B104,Kraftvärmeprod!$B$1:$AH$479,MATCH(J$2,Kraftvärmeprod!$B$1:$AG$1,0),FALSE)/1,0)-IFERROR(VLOOKUP($B104,'Slutlig allokering kvv'!$B$2:$AC$462,MATCH(J$3,'Slutlig allokering kvv'!$B$1:$AJ$1,0),FALSE)/1,0)</f>
        <v>0</v>
      </c>
      <c r="K104">
        <f>IFERROR(VLOOKUP($B104,Kraftvärmeprod!$B$1:$AH$479,MATCH(K$2,Kraftvärmeprod!$B$1:$AG$1,0),FALSE)/1,0)-IFERROR(VLOOKUP($B104,'Slutlig allokering kvv'!$B$2:$AC$462,MATCH(K$3,'Slutlig allokering kvv'!$B$1:$AJ$1,0),FALSE)/1,0)</f>
        <v>0</v>
      </c>
      <c r="L104">
        <f>IFERROR(VLOOKUP($B104,Kraftvärmeprod!$B$1:$AH$479,MATCH(L$2,Kraftvärmeprod!$B$1:$AG$1,0),FALSE)/1,0)-IFERROR(VLOOKUP($B104,'Slutlig allokering kvv'!$B$2:$AC$462,MATCH(L$3,'Slutlig allokering kvv'!$B$1:$AJ$1,0),FALSE)/1,0)</f>
        <v>0</v>
      </c>
      <c r="M104">
        <f>IFERROR(VLOOKUP($B104,Kraftvärmeprod!$B$1:$AH$479,MATCH(M$2,Kraftvärmeprod!$B$1:$AG$1,0),FALSE)/1,0)-IFERROR(VLOOKUP($B104,'Slutlig allokering kvv'!$B$2:$AC$462,MATCH(M$3,'Slutlig allokering kvv'!$B$1:$AJ$1,0),FALSE)/1,0)</f>
        <v>0</v>
      </c>
      <c r="N104">
        <f>IFERROR(VLOOKUP($B104,Kraftvärmeprod!$B$1:$AH$479,MATCH(N$2,Kraftvärmeprod!$B$1:$AG$1,0),FALSE)/1,0)-IFERROR(VLOOKUP($B104,'Slutlig allokering kvv'!$B$2:$AC$462,MATCH(N$3,'Slutlig allokering kvv'!$B$1:$AJ$1,0),FALSE)/1,0)</f>
        <v>0</v>
      </c>
      <c r="O104">
        <f>IFERROR(VLOOKUP($B104,Kraftvärmeprod!$B$1:$AH$479,MATCH(O$2,Kraftvärmeprod!$B$1:$AG$1,0),FALSE)/1,0)-IFERROR(VLOOKUP($B104,'Slutlig allokering kvv'!$B$2:$AC$462,MATCH(O$3,'Slutlig allokering kvv'!$B$1:$AJ$1,0),FALSE)/1,0)</f>
        <v>0</v>
      </c>
      <c r="P104">
        <f>IFERROR(VLOOKUP($B104,Kraftvärmeprod!$B$1:$AH$479,MATCH(P$2,Kraftvärmeprod!$B$1:$AG$1,0),FALSE)/1,0)-IFERROR(VLOOKUP($B104,'Slutlig allokering kvv'!$B$2:$AC$462,MATCH(P$3,'Slutlig allokering kvv'!$B$1:$AJ$1,0),FALSE)/1,0)</f>
        <v>0</v>
      </c>
      <c r="Q104">
        <f>IFERROR(VLOOKUP($B104,Kraftvärmeprod!$B$1:$AH$479,MATCH(Q$2,Kraftvärmeprod!$B$1:$AG$1,0),FALSE)/1,0)-IFERROR(VLOOKUP($B104,'Slutlig allokering kvv'!$B$2:$AC$462,MATCH(Q$3,'Slutlig allokering kvv'!$B$1:$AJ$1,0),FALSE)/1,0)</f>
        <v>0</v>
      </c>
      <c r="R104">
        <f>IFERROR(VLOOKUP($B104,Kraftvärmeprod!$B$1:$AH$479,MATCH(R$2,Kraftvärmeprod!$B$1:$AG$1,0),FALSE)/1,0)-IFERROR(VLOOKUP($B104,'Slutlig allokering kvv'!$B$2:$AC$462,MATCH(R$3,'Slutlig allokering kvv'!$B$1:$AJ$1,0),FALSE)/1,0)</f>
        <v>0</v>
      </c>
      <c r="S104">
        <f>IFERROR(VLOOKUP($B104,Kraftvärmeprod!$B$1:$AH$479,MATCH(S$2,Kraftvärmeprod!$B$1:$AG$1,0),FALSE)/1,0)-IFERROR(VLOOKUP($B104,'Slutlig allokering kvv'!$B$2:$AC$462,MATCH(S$3,'Slutlig allokering kvv'!$B$1:$AJ$1,0),FALSE)/1,0)</f>
        <v>0</v>
      </c>
      <c r="T104" s="6">
        <f>IFERROR(VLOOKUP($B104,Miljö!$B$1:$S$477,MATCH(T$2,Miljö!$B$1:$X$1,0),FALSE)/1,0)-IFERROR(VLOOKUP($B104,'Slutlig allokering kvv'!$B$2:$AC$462,MATCH(T$3,'Slutlig allokering kvv'!$B$1:$AJ$1,0),FALSE)/1,0)</f>
        <v>0</v>
      </c>
      <c r="U104">
        <f>IFERROR(VLOOKUP($B104,Kraftvärmeprod!$B$1:$AH$479,MATCH(U$2,Kraftvärmeprod!$B$1:$AG$1,0),FALSE)/1,0)-IFERROR(VLOOKUP($B104,'Slutlig allokering kvv'!$B$2:$AC$462,MATCH(U$3,'Slutlig allokering kvv'!$B$1:$AJ$1,0),FALSE)/1,0)</f>
        <v>0</v>
      </c>
      <c r="V104">
        <f>IFERROR(VLOOKUP($B104,Kraftvärmeprod!$B$1:$AH$479,MATCH(V$2,Kraftvärmeprod!$B$1:$AG$1,0),FALSE)/1,0)-IFERROR(VLOOKUP($B104,'Slutlig allokering kvv'!$B$2:$AC$462,MATCH(V$3,'Slutlig allokering kvv'!$B$1:$AJ$1,0),FALSE)/1,0)</f>
        <v>0</v>
      </c>
      <c r="W104">
        <f>IFERROR(VLOOKUP($B104,Kraftvärmeprod!$B$1:$AH$479,MATCH(W$2,Kraftvärmeprod!$B$1:$AG$1,0),FALSE)/1,0)-IFERROR(VLOOKUP($B104,'Slutlig allokering kvv'!$B$2:$AC$462,MATCH(W$3,'Slutlig allokering kvv'!$B$1:$AJ$1,0),FALSE)/1,0)</f>
        <v>0</v>
      </c>
      <c r="X104">
        <f>IFERROR(VLOOKUP($B104,Kraftvärmeprod!$B$1:$AH$479,MATCH(X$2,Kraftvärmeprod!$B$1:$AG$1,0),FALSE)/1,0)-IFERROR(VLOOKUP($B104,'Slutlig allokering kvv'!$B$2:$AC$462,MATCH(X$3,'Slutlig allokering kvv'!$B$1:$AJ$1,0),FALSE)/1,0)</f>
        <v>0</v>
      </c>
      <c r="Y104">
        <f>IFERROR(VLOOKUP($B104,Kraftvärmeprod!$B$1:$AH$479,MATCH(Y$2,Kraftvärmeprod!$B$1:$AG$1,0),FALSE)/1,0)-IFERROR(VLOOKUP($B104,'Slutlig allokering kvv'!$B$2:$AC$462,MATCH(Y$3,'Slutlig allokering kvv'!$B$1:$AJ$1,0),FALSE)/1,0)</f>
        <v>0</v>
      </c>
      <c r="Z104">
        <f>IFERROR(VLOOKUP($B104,Kraftvärmeprod!$B$1:$AH$479,MATCH(Z$2,Kraftvärmeprod!$B$1:$AG$1,0),FALSE)/1,0)-IFERROR(VLOOKUP($B104,'Slutlig allokering kvv'!$B$2:$AC$462,MATCH(Z$3,'Slutlig allokering kvv'!$B$1:$AJ$1,0),FALSE)/1,0)</f>
        <v>0</v>
      </c>
      <c r="AA104">
        <f>IFERROR(VLOOKUP($B104,Kraftvärmeprod!$B$1:$AH$479,MATCH(AA$2,Kraftvärmeprod!$B$1:$AG$1,0),FALSE)/1,0)-IFERROR(VLOOKUP($B104,'Slutlig allokering kvv'!$B$2:$AC$462,MATCH(AA$3,'Slutlig allokering kvv'!$B$1:$AJ$1,0),FALSE)/1,0)</f>
        <v>0</v>
      </c>
      <c r="AE104">
        <f t="shared" si="2"/>
        <v>0</v>
      </c>
      <c r="AG104">
        <f>IFERROR(VLOOKUP(B104,'Slutlig allokering kvv'!$B$2:$AJ$462,MATCH("Summa slutlig allokerad tillförd energi (utan hjälpel och rökgaskondensering):",'Slutlig allokering kvv'!$B$1:$AK$1,0),FALSE)/1,"")</f>
        <v>0</v>
      </c>
      <c r="AI104" s="137" t="str">
        <f>IFERROR(1-VLOOKUP(B104,'Slutlig allokering kvv'!$B$2:$AJ$462,MATCH("Andel av bränsle i kvv som allokerats till värme, exklusive rökgaskondensering och hjälpel",'Slutlig allokering kvv'!$B$1:$AK$1,0),FALSE),"")</f>
        <v/>
      </c>
      <c r="AK104" s="137" t="str">
        <f t="shared" si="3"/>
        <v/>
      </c>
    </row>
    <row r="105" spans="1:37" x14ac:dyDescent="0.25">
      <c r="A105" s="2" t="s">
        <v>162</v>
      </c>
      <c r="B105" s="2" t="s">
        <v>170</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 kvv'!$B$2:$AC$462,MATCH(E$3,'Slutlig allokering kvv'!$B$1:$AJ$1,0),FALSE)/1,0)</f>
        <v>0</v>
      </c>
      <c r="F105">
        <f>IFERROR(VLOOKUP($B105,Kraftvärmeprod!$B$1:$AH$479,MATCH(F$2,Kraftvärmeprod!$B$1:$AG$1,0),FALSE)/1,0)-IFERROR(VLOOKUP($B105,'Slutlig allokering kvv'!$B$2:$AC$462,MATCH(F$3,'Slutlig allokering kvv'!$B$1:$AJ$1,0),FALSE)/1,0)</f>
        <v>0</v>
      </c>
      <c r="G105">
        <f>IFERROR(VLOOKUP($B105,Kraftvärmeprod!$B$1:$AH$479,MATCH(G$2,Kraftvärmeprod!$B$1:$AG$1,0),FALSE)/1,0)-IFERROR(VLOOKUP($B105,'Slutlig allokering kvv'!$B$2:$AC$462,MATCH(G$3,'Slutlig allokering kvv'!$B$1:$AJ$1,0),FALSE)/1,0)</f>
        <v>0</v>
      </c>
      <c r="H105">
        <f>IFERROR(VLOOKUP($B105,Kraftvärmeprod!$B$1:$AH$479,MATCH(H$2,Kraftvärmeprod!$B$1:$AG$1,0),FALSE)/1,0)-IFERROR(VLOOKUP($B105,'Slutlig allokering kvv'!$B$2:$AC$462,MATCH(H$3,'Slutlig allokering kvv'!$B$1:$AJ$1,0),FALSE)/1,0)</f>
        <v>0</v>
      </c>
      <c r="I105">
        <f>IFERROR(VLOOKUP($B105,Kraftvärmeprod!$B$1:$AH$479,MATCH(I$2,Kraftvärmeprod!$B$1:$AG$1,0),FALSE)/1,0)-IFERROR(VLOOKUP($B105,'Slutlig allokering kvv'!$B$2:$AC$462,MATCH(I$3,'Slutlig allokering kvv'!$B$1:$AJ$1,0),FALSE)/1,0)</f>
        <v>0</v>
      </c>
      <c r="J105">
        <f>IFERROR(VLOOKUP($B105,Kraftvärmeprod!$B$1:$AH$479,MATCH(J$2,Kraftvärmeprod!$B$1:$AG$1,0),FALSE)/1,0)-IFERROR(VLOOKUP($B105,'Slutlig allokering kvv'!$B$2:$AC$462,MATCH(J$3,'Slutlig allokering kvv'!$B$1:$AJ$1,0),FALSE)/1,0)</f>
        <v>0</v>
      </c>
      <c r="K105">
        <f>IFERROR(VLOOKUP($B105,Kraftvärmeprod!$B$1:$AH$479,MATCH(K$2,Kraftvärmeprod!$B$1:$AG$1,0),FALSE)/1,0)-IFERROR(VLOOKUP($B105,'Slutlig allokering kvv'!$B$2:$AC$462,MATCH(K$3,'Slutlig allokering kvv'!$B$1:$AJ$1,0),FALSE)/1,0)</f>
        <v>0</v>
      </c>
      <c r="L105">
        <f>IFERROR(VLOOKUP($B105,Kraftvärmeprod!$B$1:$AH$479,MATCH(L$2,Kraftvärmeprod!$B$1:$AG$1,0),FALSE)/1,0)-IFERROR(VLOOKUP($B105,'Slutlig allokering kvv'!$B$2:$AC$462,MATCH(L$3,'Slutlig allokering kvv'!$B$1:$AJ$1,0),FALSE)/1,0)</f>
        <v>0</v>
      </c>
      <c r="M105">
        <f>IFERROR(VLOOKUP($B105,Kraftvärmeprod!$B$1:$AH$479,MATCH(M$2,Kraftvärmeprod!$B$1:$AG$1,0),FALSE)/1,0)-IFERROR(VLOOKUP($B105,'Slutlig allokering kvv'!$B$2:$AC$462,MATCH(M$3,'Slutlig allokering kvv'!$B$1:$AJ$1,0),FALSE)/1,0)</f>
        <v>0</v>
      </c>
      <c r="N105">
        <f>IFERROR(VLOOKUP($B105,Kraftvärmeprod!$B$1:$AH$479,MATCH(N$2,Kraftvärmeprod!$B$1:$AG$1,0),FALSE)/1,0)-IFERROR(VLOOKUP($B105,'Slutlig allokering kvv'!$B$2:$AC$462,MATCH(N$3,'Slutlig allokering kvv'!$B$1:$AJ$1,0),FALSE)/1,0)</f>
        <v>0</v>
      </c>
      <c r="O105">
        <f>IFERROR(VLOOKUP($B105,Kraftvärmeprod!$B$1:$AH$479,MATCH(O$2,Kraftvärmeprod!$B$1:$AG$1,0),FALSE)/1,0)-IFERROR(VLOOKUP($B105,'Slutlig allokering kvv'!$B$2:$AC$462,MATCH(O$3,'Slutlig allokering kvv'!$B$1:$AJ$1,0),FALSE)/1,0)</f>
        <v>0</v>
      </c>
      <c r="P105">
        <f>IFERROR(VLOOKUP($B105,Kraftvärmeprod!$B$1:$AH$479,MATCH(P$2,Kraftvärmeprod!$B$1:$AG$1,0),FALSE)/1,0)-IFERROR(VLOOKUP($B105,'Slutlig allokering kvv'!$B$2:$AC$462,MATCH(P$3,'Slutlig allokering kvv'!$B$1:$AJ$1,0),FALSE)/1,0)</f>
        <v>0</v>
      </c>
      <c r="Q105">
        <f>IFERROR(VLOOKUP($B105,Kraftvärmeprod!$B$1:$AH$479,MATCH(Q$2,Kraftvärmeprod!$B$1:$AG$1,0),FALSE)/1,0)-IFERROR(VLOOKUP($B105,'Slutlig allokering kvv'!$B$2:$AC$462,MATCH(Q$3,'Slutlig allokering kvv'!$B$1:$AJ$1,0),FALSE)/1,0)</f>
        <v>0</v>
      </c>
      <c r="R105">
        <f>IFERROR(VLOOKUP($B105,Kraftvärmeprod!$B$1:$AH$479,MATCH(R$2,Kraftvärmeprod!$B$1:$AG$1,0),FALSE)/1,0)-IFERROR(VLOOKUP($B105,'Slutlig allokering kvv'!$B$2:$AC$462,MATCH(R$3,'Slutlig allokering kvv'!$B$1:$AJ$1,0),FALSE)/1,0)</f>
        <v>0</v>
      </c>
      <c r="S105">
        <f>IFERROR(VLOOKUP($B105,Kraftvärmeprod!$B$1:$AH$479,MATCH(S$2,Kraftvärmeprod!$B$1:$AG$1,0),FALSE)/1,0)-IFERROR(VLOOKUP($B105,'Slutlig allokering kvv'!$B$2:$AC$462,MATCH(S$3,'Slutlig allokering kvv'!$B$1:$AJ$1,0),FALSE)/1,0)</f>
        <v>0</v>
      </c>
      <c r="T105" s="6">
        <f>IFERROR(VLOOKUP($B105,Miljö!$B$1:$S$477,MATCH(T$2,Miljö!$B$1:$X$1,0),FALSE)/1,0)-IFERROR(VLOOKUP($B105,'Slutlig allokering kvv'!$B$2:$AC$462,MATCH(T$3,'Slutlig allokering kvv'!$B$1:$AJ$1,0),FALSE)/1,0)</f>
        <v>0</v>
      </c>
      <c r="U105">
        <f>IFERROR(VLOOKUP($B105,Kraftvärmeprod!$B$1:$AH$479,MATCH(U$2,Kraftvärmeprod!$B$1:$AG$1,0),FALSE)/1,0)-IFERROR(VLOOKUP($B105,'Slutlig allokering kvv'!$B$2:$AC$462,MATCH(U$3,'Slutlig allokering kvv'!$B$1:$AJ$1,0),FALSE)/1,0)</f>
        <v>0</v>
      </c>
      <c r="V105">
        <f>IFERROR(VLOOKUP($B105,Kraftvärmeprod!$B$1:$AH$479,MATCH(V$2,Kraftvärmeprod!$B$1:$AG$1,0),FALSE)/1,0)-IFERROR(VLOOKUP($B105,'Slutlig allokering kvv'!$B$2:$AC$462,MATCH(V$3,'Slutlig allokering kvv'!$B$1:$AJ$1,0),FALSE)/1,0)</f>
        <v>0</v>
      </c>
      <c r="W105">
        <f>IFERROR(VLOOKUP($B105,Kraftvärmeprod!$B$1:$AH$479,MATCH(W$2,Kraftvärmeprod!$B$1:$AG$1,0),FALSE)/1,0)-IFERROR(VLOOKUP($B105,'Slutlig allokering kvv'!$B$2:$AC$462,MATCH(W$3,'Slutlig allokering kvv'!$B$1:$AJ$1,0),FALSE)/1,0)</f>
        <v>0</v>
      </c>
      <c r="X105">
        <f>IFERROR(VLOOKUP($B105,Kraftvärmeprod!$B$1:$AH$479,MATCH(X$2,Kraftvärmeprod!$B$1:$AG$1,0),FALSE)/1,0)-IFERROR(VLOOKUP($B105,'Slutlig allokering kvv'!$B$2:$AC$462,MATCH(X$3,'Slutlig allokering kvv'!$B$1:$AJ$1,0),FALSE)/1,0)</f>
        <v>0</v>
      </c>
      <c r="Y105">
        <f>IFERROR(VLOOKUP($B105,Kraftvärmeprod!$B$1:$AH$479,MATCH(Y$2,Kraftvärmeprod!$B$1:$AG$1,0),FALSE)/1,0)-IFERROR(VLOOKUP($B105,'Slutlig allokering kvv'!$B$2:$AC$462,MATCH(Y$3,'Slutlig allokering kvv'!$B$1:$AJ$1,0),FALSE)/1,0)</f>
        <v>0</v>
      </c>
      <c r="Z105">
        <f>IFERROR(VLOOKUP($B105,Kraftvärmeprod!$B$1:$AH$479,MATCH(Z$2,Kraftvärmeprod!$B$1:$AG$1,0),FALSE)/1,0)-IFERROR(VLOOKUP($B105,'Slutlig allokering kvv'!$B$2:$AC$462,MATCH(Z$3,'Slutlig allokering kvv'!$B$1:$AJ$1,0),FALSE)/1,0)</f>
        <v>0</v>
      </c>
      <c r="AA105">
        <f>IFERROR(VLOOKUP($B105,Kraftvärmeprod!$B$1:$AH$479,MATCH(AA$2,Kraftvärmeprod!$B$1:$AG$1,0),FALSE)/1,0)-IFERROR(VLOOKUP($B105,'Slutlig allokering kvv'!$B$2:$AC$462,MATCH(AA$3,'Slutlig allokering kvv'!$B$1:$AJ$1,0),FALSE)/1,0)</f>
        <v>0</v>
      </c>
      <c r="AE105">
        <f t="shared" si="2"/>
        <v>0</v>
      </c>
      <c r="AG105">
        <f>IFERROR(VLOOKUP(B105,'Slutlig allokering kvv'!$B$2:$AJ$462,MATCH("Summa slutlig allokerad tillförd energi (utan hjälpel och rökgaskondensering):",'Slutlig allokering kvv'!$B$1:$AK$1,0),FALSE)/1,"")</f>
        <v>0</v>
      </c>
      <c r="AI105" s="137" t="str">
        <f>IFERROR(1-VLOOKUP(B105,'Slutlig allokering kvv'!$B$2:$AJ$462,MATCH("Andel av bränsle i kvv som allokerats till värme, exklusive rökgaskondensering och hjälpel",'Slutlig allokering kvv'!$B$1:$AK$1,0),FALSE),"")</f>
        <v/>
      </c>
      <c r="AK105" s="137" t="str">
        <f t="shared" si="3"/>
        <v/>
      </c>
    </row>
    <row r="106" spans="1:37" x14ac:dyDescent="0.25">
      <c r="A106" s="2" t="s">
        <v>162</v>
      </c>
      <c r="B106" s="2" t="s">
        <v>171</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 kvv'!$B$2:$AC$462,MATCH(E$3,'Slutlig allokering kvv'!$B$1:$AJ$1,0),FALSE)/1,0)</f>
        <v>0</v>
      </c>
      <c r="F106">
        <f>IFERROR(VLOOKUP($B106,Kraftvärmeprod!$B$1:$AH$479,MATCH(F$2,Kraftvärmeprod!$B$1:$AG$1,0),FALSE)/1,0)-IFERROR(VLOOKUP($B106,'Slutlig allokering kvv'!$B$2:$AC$462,MATCH(F$3,'Slutlig allokering kvv'!$B$1:$AJ$1,0),FALSE)/1,0)</f>
        <v>0</v>
      </c>
      <c r="G106">
        <f>IFERROR(VLOOKUP($B106,Kraftvärmeprod!$B$1:$AH$479,MATCH(G$2,Kraftvärmeprod!$B$1:$AG$1,0),FALSE)/1,0)-IFERROR(VLOOKUP($B106,'Slutlig allokering kvv'!$B$2:$AC$462,MATCH(G$3,'Slutlig allokering kvv'!$B$1:$AJ$1,0),FALSE)/1,0)</f>
        <v>0</v>
      </c>
      <c r="H106">
        <f>IFERROR(VLOOKUP($B106,Kraftvärmeprod!$B$1:$AH$479,MATCH(H$2,Kraftvärmeprod!$B$1:$AG$1,0),FALSE)/1,0)-IFERROR(VLOOKUP($B106,'Slutlig allokering kvv'!$B$2:$AC$462,MATCH(H$3,'Slutlig allokering kvv'!$B$1:$AJ$1,0),FALSE)/1,0)</f>
        <v>0</v>
      </c>
      <c r="I106">
        <f>IFERROR(VLOOKUP($B106,Kraftvärmeprod!$B$1:$AH$479,MATCH(I$2,Kraftvärmeprod!$B$1:$AG$1,0),FALSE)/1,0)-IFERROR(VLOOKUP($B106,'Slutlig allokering kvv'!$B$2:$AC$462,MATCH(I$3,'Slutlig allokering kvv'!$B$1:$AJ$1,0),FALSE)/1,0)</f>
        <v>0</v>
      </c>
      <c r="J106">
        <f>IFERROR(VLOOKUP($B106,Kraftvärmeprod!$B$1:$AH$479,MATCH(J$2,Kraftvärmeprod!$B$1:$AG$1,0),FALSE)/1,0)-IFERROR(VLOOKUP($B106,'Slutlig allokering kvv'!$B$2:$AC$462,MATCH(J$3,'Slutlig allokering kvv'!$B$1:$AJ$1,0),FALSE)/1,0)</f>
        <v>0</v>
      </c>
      <c r="K106">
        <f>IFERROR(VLOOKUP($B106,Kraftvärmeprod!$B$1:$AH$479,MATCH(K$2,Kraftvärmeprod!$B$1:$AG$1,0),FALSE)/1,0)-IFERROR(VLOOKUP($B106,'Slutlig allokering kvv'!$B$2:$AC$462,MATCH(K$3,'Slutlig allokering kvv'!$B$1:$AJ$1,0),FALSE)/1,0)</f>
        <v>0</v>
      </c>
      <c r="L106">
        <f>IFERROR(VLOOKUP($B106,Kraftvärmeprod!$B$1:$AH$479,MATCH(L$2,Kraftvärmeprod!$B$1:$AG$1,0),FALSE)/1,0)-IFERROR(VLOOKUP($B106,'Slutlig allokering kvv'!$B$2:$AC$462,MATCH(L$3,'Slutlig allokering kvv'!$B$1:$AJ$1,0),FALSE)/1,0)</f>
        <v>0</v>
      </c>
      <c r="M106">
        <f>IFERROR(VLOOKUP($B106,Kraftvärmeprod!$B$1:$AH$479,MATCH(M$2,Kraftvärmeprod!$B$1:$AG$1,0),FALSE)/1,0)-IFERROR(VLOOKUP($B106,'Slutlig allokering kvv'!$B$2:$AC$462,MATCH(M$3,'Slutlig allokering kvv'!$B$1:$AJ$1,0),FALSE)/1,0)</f>
        <v>0</v>
      </c>
      <c r="N106">
        <f>IFERROR(VLOOKUP($B106,Kraftvärmeprod!$B$1:$AH$479,MATCH(N$2,Kraftvärmeprod!$B$1:$AG$1,0),FALSE)/1,0)-IFERROR(VLOOKUP($B106,'Slutlig allokering kvv'!$B$2:$AC$462,MATCH(N$3,'Slutlig allokering kvv'!$B$1:$AJ$1,0),FALSE)/1,0)</f>
        <v>0</v>
      </c>
      <c r="O106">
        <f>IFERROR(VLOOKUP($B106,Kraftvärmeprod!$B$1:$AH$479,MATCH(O$2,Kraftvärmeprod!$B$1:$AG$1,0),FALSE)/1,0)-IFERROR(VLOOKUP($B106,'Slutlig allokering kvv'!$B$2:$AC$462,MATCH(O$3,'Slutlig allokering kvv'!$B$1:$AJ$1,0),FALSE)/1,0)</f>
        <v>0</v>
      </c>
      <c r="P106">
        <f>IFERROR(VLOOKUP($B106,Kraftvärmeprod!$B$1:$AH$479,MATCH(P$2,Kraftvärmeprod!$B$1:$AG$1,0),FALSE)/1,0)-IFERROR(VLOOKUP($B106,'Slutlig allokering kvv'!$B$2:$AC$462,MATCH(P$3,'Slutlig allokering kvv'!$B$1:$AJ$1,0),FALSE)/1,0)</f>
        <v>0</v>
      </c>
      <c r="Q106">
        <f>IFERROR(VLOOKUP($B106,Kraftvärmeprod!$B$1:$AH$479,MATCH(Q$2,Kraftvärmeprod!$B$1:$AG$1,0),FALSE)/1,0)-IFERROR(VLOOKUP($B106,'Slutlig allokering kvv'!$B$2:$AC$462,MATCH(Q$3,'Slutlig allokering kvv'!$B$1:$AJ$1,0),FALSE)/1,0)</f>
        <v>0</v>
      </c>
      <c r="R106">
        <f>IFERROR(VLOOKUP($B106,Kraftvärmeprod!$B$1:$AH$479,MATCH(R$2,Kraftvärmeprod!$B$1:$AG$1,0),FALSE)/1,0)-IFERROR(VLOOKUP($B106,'Slutlig allokering kvv'!$B$2:$AC$462,MATCH(R$3,'Slutlig allokering kvv'!$B$1:$AJ$1,0),FALSE)/1,0)</f>
        <v>0</v>
      </c>
      <c r="S106">
        <f>IFERROR(VLOOKUP($B106,Kraftvärmeprod!$B$1:$AH$479,MATCH(S$2,Kraftvärmeprod!$B$1:$AG$1,0),FALSE)/1,0)-IFERROR(VLOOKUP($B106,'Slutlig allokering kvv'!$B$2:$AC$462,MATCH(S$3,'Slutlig allokering kvv'!$B$1:$AJ$1,0),FALSE)/1,0)</f>
        <v>0</v>
      </c>
      <c r="T106" s="6">
        <f>IFERROR(VLOOKUP($B106,Miljö!$B$1:$S$477,MATCH(T$2,Miljö!$B$1:$X$1,0),FALSE)/1,0)-IFERROR(VLOOKUP($B106,'Slutlig allokering kvv'!$B$2:$AC$462,MATCH(T$3,'Slutlig allokering kvv'!$B$1:$AJ$1,0),FALSE)/1,0)</f>
        <v>0</v>
      </c>
      <c r="U106">
        <f>IFERROR(VLOOKUP($B106,Kraftvärmeprod!$B$1:$AH$479,MATCH(U$2,Kraftvärmeprod!$B$1:$AG$1,0),FALSE)/1,0)-IFERROR(VLOOKUP($B106,'Slutlig allokering kvv'!$B$2:$AC$462,MATCH(U$3,'Slutlig allokering kvv'!$B$1:$AJ$1,0),FALSE)/1,0)</f>
        <v>0</v>
      </c>
      <c r="V106">
        <f>IFERROR(VLOOKUP($B106,Kraftvärmeprod!$B$1:$AH$479,MATCH(V$2,Kraftvärmeprod!$B$1:$AG$1,0),FALSE)/1,0)-IFERROR(VLOOKUP($B106,'Slutlig allokering kvv'!$B$2:$AC$462,MATCH(V$3,'Slutlig allokering kvv'!$B$1:$AJ$1,0),FALSE)/1,0)</f>
        <v>0</v>
      </c>
      <c r="W106">
        <f>IFERROR(VLOOKUP($B106,Kraftvärmeprod!$B$1:$AH$479,MATCH(W$2,Kraftvärmeprod!$B$1:$AG$1,0),FALSE)/1,0)-IFERROR(VLOOKUP($B106,'Slutlig allokering kvv'!$B$2:$AC$462,MATCH(W$3,'Slutlig allokering kvv'!$B$1:$AJ$1,0),FALSE)/1,0)</f>
        <v>0</v>
      </c>
      <c r="X106">
        <f>IFERROR(VLOOKUP($B106,Kraftvärmeprod!$B$1:$AH$479,MATCH(X$2,Kraftvärmeprod!$B$1:$AG$1,0),FALSE)/1,0)-IFERROR(VLOOKUP($B106,'Slutlig allokering kvv'!$B$2:$AC$462,MATCH(X$3,'Slutlig allokering kvv'!$B$1:$AJ$1,0),FALSE)/1,0)</f>
        <v>0</v>
      </c>
      <c r="Y106">
        <f>IFERROR(VLOOKUP($B106,Kraftvärmeprod!$B$1:$AH$479,MATCH(Y$2,Kraftvärmeprod!$B$1:$AG$1,0),FALSE)/1,0)-IFERROR(VLOOKUP($B106,'Slutlig allokering kvv'!$B$2:$AC$462,MATCH(Y$3,'Slutlig allokering kvv'!$B$1:$AJ$1,0),FALSE)/1,0)</f>
        <v>0</v>
      </c>
      <c r="Z106">
        <f>IFERROR(VLOOKUP($B106,Kraftvärmeprod!$B$1:$AH$479,MATCH(Z$2,Kraftvärmeprod!$B$1:$AG$1,0),FALSE)/1,0)-IFERROR(VLOOKUP($B106,'Slutlig allokering kvv'!$B$2:$AC$462,MATCH(Z$3,'Slutlig allokering kvv'!$B$1:$AJ$1,0),FALSE)/1,0)</f>
        <v>0</v>
      </c>
      <c r="AA106">
        <f>IFERROR(VLOOKUP($B106,Kraftvärmeprod!$B$1:$AH$479,MATCH(AA$2,Kraftvärmeprod!$B$1:$AG$1,0),FALSE)/1,0)-IFERROR(VLOOKUP($B106,'Slutlig allokering kvv'!$B$2:$AC$462,MATCH(AA$3,'Slutlig allokering kvv'!$B$1:$AJ$1,0),FALSE)/1,0)</f>
        <v>0</v>
      </c>
      <c r="AE106">
        <f t="shared" si="2"/>
        <v>0</v>
      </c>
      <c r="AG106">
        <f>IFERROR(VLOOKUP(B106,'Slutlig allokering kvv'!$B$2:$AJ$462,MATCH("Summa slutlig allokerad tillförd energi (utan hjälpel och rökgaskondensering):",'Slutlig allokering kvv'!$B$1:$AK$1,0),FALSE)/1,"")</f>
        <v>0</v>
      </c>
      <c r="AI106" s="137" t="str">
        <f>IFERROR(1-VLOOKUP(B106,'Slutlig allokering kvv'!$B$2:$AJ$462,MATCH("Andel av bränsle i kvv som allokerats till värme, exklusive rökgaskondensering och hjälpel",'Slutlig allokering kvv'!$B$1:$AK$1,0),FALSE),"")</f>
        <v/>
      </c>
      <c r="AK106" s="137" t="str">
        <f t="shared" si="3"/>
        <v/>
      </c>
    </row>
    <row r="107" spans="1:37" x14ac:dyDescent="0.25">
      <c r="A107" s="2" t="s">
        <v>172</v>
      </c>
      <c r="B107" s="2" t="s">
        <v>173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 kvv'!$B$2:$AC$462,MATCH(E$3,'Slutlig allokering kvv'!$B$1:$AJ$1,0),FALSE)/1,0)</f>
        <v>0</v>
      </c>
      <c r="F107">
        <f>IFERROR(VLOOKUP($B107,Kraftvärmeprod!$B$1:$AH$479,MATCH(F$2,Kraftvärmeprod!$B$1:$AG$1,0),FALSE)/1,0)-IFERROR(VLOOKUP($B107,'Slutlig allokering kvv'!$B$2:$AC$462,MATCH(F$3,'Slutlig allokering kvv'!$B$1:$AJ$1,0),FALSE)/1,0)</f>
        <v>0</v>
      </c>
      <c r="G107">
        <f>IFERROR(VLOOKUP($B107,Kraftvärmeprod!$B$1:$AH$479,MATCH(G$2,Kraftvärmeprod!$B$1:$AG$1,0),FALSE)/1,0)-IFERROR(VLOOKUP($B107,'Slutlig allokering kvv'!$B$2:$AC$462,MATCH(G$3,'Slutlig allokering kvv'!$B$1:$AJ$1,0),FALSE)/1,0)</f>
        <v>0</v>
      </c>
      <c r="H107">
        <f>IFERROR(VLOOKUP($B107,Kraftvärmeprod!$B$1:$AH$479,MATCH(H$2,Kraftvärmeprod!$B$1:$AG$1,0),FALSE)/1,0)-IFERROR(VLOOKUP($B107,'Slutlig allokering kvv'!$B$2:$AC$462,MATCH(H$3,'Slutlig allokering kvv'!$B$1:$AJ$1,0),FALSE)/1,0)</f>
        <v>0</v>
      </c>
      <c r="I107">
        <f>IFERROR(VLOOKUP($B107,Kraftvärmeprod!$B$1:$AH$479,MATCH(I$2,Kraftvärmeprod!$B$1:$AG$1,0),FALSE)/1,0)-IFERROR(VLOOKUP($B107,'Slutlig allokering kvv'!$B$2:$AC$462,MATCH(I$3,'Slutlig allokering kvv'!$B$1:$AJ$1,0),FALSE)/1,0)</f>
        <v>0</v>
      </c>
      <c r="J107">
        <f>IFERROR(VLOOKUP($B107,Kraftvärmeprod!$B$1:$AH$479,MATCH(J$2,Kraftvärmeprod!$B$1:$AG$1,0),FALSE)/1,0)-IFERROR(VLOOKUP($B107,'Slutlig allokering kvv'!$B$2:$AC$462,MATCH(J$3,'Slutlig allokering kvv'!$B$1:$AJ$1,0),FALSE)/1,0)</f>
        <v>0</v>
      </c>
      <c r="K107">
        <f>IFERROR(VLOOKUP($B107,Kraftvärmeprod!$B$1:$AH$479,MATCH(K$2,Kraftvärmeprod!$B$1:$AG$1,0),FALSE)/1,0)-IFERROR(VLOOKUP($B107,'Slutlig allokering kvv'!$B$2:$AC$462,MATCH(K$3,'Slutlig allokering kvv'!$B$1:$AJ$1,0),FALSE)/1,0)</f>
        <v>0</v>
      </c>
      <c r="L107">
        <f>IFERROR(VLOOKUP($B107,Kraftvärmeprod!$B$1:$AH$479,MATCH(L$2,Kraftvärmeprod!$B$1:$AG$1,0),FALSE)/1,0)-IFERROR(VLOOKUP($B107,'Slutlig allokering kvv'!$B$2:$AC$462,MATCH(L$3,'Slutlig allokering kvv'!$B$1:$AJ$1,0),FALSE)/1,0)</f>
        <v>0</v>
      </c>
      <c r="M107">
        <f>IFERROR(VLOOKUP($B107,Kraftvärmeprod!$B$1:$AH$479,MATCH(M$2,Kraftvärmeprod!$B$1:$AG$1,0),FALSE)/1,0)-IFERROR(VLOOKUP($B107,'Slutlig allokering kvv'!$B$2:$AC$462,MATCH(M$3,'Slutlig allokering kvv'!$B$1:$AJ$1,0),FALSE)/1,0)</f>
        <v>0</v>
      </c>
      <c r="N107">
        <f>IFERROR(VLOOKUP($B107,Kraftvärmeprod!$B$1:$AH$479,MATCH(N$2,Kraftvärmeprod!$B$1:$AG$1,0),FALSE)/1,0)-IFERROR(VLOOKUP($B107,'Slutlig allokering kvv'!$B$2:$AC$462,MATCH(N$3,'Slutlig allokering kvv'!$B$1:$AJ$1,0),FALSE)/1,0)</f>
        <v>0</v>
      </c>
      <c r="O107">
        <f>IFERROR(VLOOKUP($B107,Kraftvärmeprod!$B$1:$AH$479,MATCH(O$2,Kraftvärmeprod!$B$1:$AG$1,0),FALSE)/1,0)-IFERROR(VLOOKUP($B107,'Slutlig allokering kvv'!$B$2:$AC$462,MATCH(O$3,'Slutlig allokering kvv'!$B$1:$AJ$1,0),FALSE)/1,0)</f>
        <v>0</v>
      </c>
      <c r="P107">
        <f>IFERROR(VLOOKUP($B107,Kraftvärmeprod!$B$1:$AH$479,MATCH(P$2,Kraftvärmeprod!$B$1:$AG$1,0),FALSE)/1,0)-IFERROR(VLOOKUP($B107,'Slutlig allokering kvv'!$B$2:$AC$462,MATCH(P$3,'Slutlig allokering kvv'!$B$1:$AJ$1,0),FALSE)/1,0)</f>
        <v>0</v>
      </c>
      <c r="Q107">
        <f>IFERROR(VLOOKUP($B107,Kraftvärmeprod!$B$1:$AH$479,MATCH(Q$2,Kraftvärmeprod!$B$1:$AG$1,0),FALSE)/1,0)-IFERROR(VLOOKUP($B107,'Slutlig allokering kvv'!$B$2:$AC$462,MATCH(Q$3,'Slutlig allokering kvv'!$B$1:$AJ$1,0),FALSE)/1,0)</f>
        <v>0</v>
      </c>
      <c r="R107">
        <f>IFERROR(VLOOKUP($B107,Kraftvärmeprod!$B$1:$AH$479,MATCH(R$2,Kraftvärmeprod!$B$1:$AG$1,0),FALSE)/1,0)-IFERROR(VLOOKUP($B107,'Slutlig allokering kvv'!$B$2:$AC$462,MATCH(R$3,'Slutlig allokering kvv'!$B$1:$AJ$1,0),FALSE)/1,0)</f>
        <v>0</v>
      </c>
      <c r="S107">
        <f>IFERROR(VLOOKUP($B107,Kraftvärmeprod!$B$1:$AH$479,MATCH(S$2,Kraftvärmeprod!$B$1:$AG$1,0),FALSE)/1,0)-IFERROR(VLOOKUP($B107,'Slutlig allokering kvv'!$B$2:$AC$462,MATCH(S$3,'Slutlig allokering kvv'!$B$1:$AJ$1,0),FALSE)/1,0)</f>
        <v>0</v>
      </c>
      <c r="T107" s="6">
        <f>IFERROR(VLOOKUP($B107,Miljö!$B$1:$S$477,MATCH(T$2,Miljö!$B$1:$X$1,0),FALSE)/1,0)-IFERROR(VLOOKUP($B107,'Slutlig allokering kvv'!$B$2:$AC$462,MATCH(T$3,'Slutlig allokering kvv'!$B$1:$AJ$1,0),FALSE)/1,0)</f>
        <v>0</v>
      </c>
      <c r="U107">
        <f>IFERROR(VLOOKUP($B107,Kraftvärmeprod!$B$1:$AH$479,MATCH(U$2,Kraftvärmeprod!$B$1:$AG$1,0),FALSE)/1,0)-IFERROR(VLOOKUP($B107,'Slutlig allokering kvv'!$B$2:$AC$462,MATCH(U$3,'Slutlig allokering kvv'!$B$1:$AJ$1,0),FALSE)/1,0)</f>
        <v>0</v>
      </c>
      <c r="V107">
        <f>IFERROR(VLOOKUP($B107,Kraftvärmeprod!$B$1:$AH$479,MATCH(V$2,Kraftvärmeprod!$B$1:$AG$1,0),FALSE)/1,0)-IFERROR(VLOOKUP($B107,'Slutlig allokering kvv'!$B$2:$AC$462,MATCH(V$3,'Slutlig allokering kvv'!$B$1:$AJ$1,0),FALSE)/1,0)</f>
        <v>0</v>
      </c>
      <c r="W107">
        <f>IFERROR(VLOOKUP($B107,Kraftvärmeprod!$B$1:$AH$479,MATCH(W$2,Kraftvärmeprod!$B$1:$AG$1,0),FALSE)/1,0)-IFERROR(VLOOKUP($B107,'Slutlig allokering kvv'!$B$2:$AC$462,MATCH(W$3,'Slutlig allokering kvv'!$B$1:$AJ$1,0),FALSE)/1,0)</f>
        <v>0</v>
      </c>
      <c r="X107">
        <f>IFERROR(VLOOKUP($B107,Kraftvärmeprod!$B$1:$AH$479,MATCH(X$2,Kraftvärmeprod!$B$1:$AG$1,0),FALSE)/1,0)-IFERROR(VLOOKUP($B107,'Slutlig allokering kvv'!$B$2:$AC$462,MATCH(X$3,'Slutlig allokering kvv'!$B$1:$AJ$1,0),FALSE)/1,0)</f>
        <v>0</v>
      </c>
      <c r="Y107">
        <f>IFERROR(VLOOKUP($B107,Kraftvärmeprod!$B$1:$AH$479,MATCH(Y$2,Kraftvärmeprod!$B$1:$AG$1,0),FALSE)/1,0)-IFERROR(VLOOKUP($B107,'Slutlig allokering kvv'!$B$2:$AC$462,MATCH(Y$3,'Slutlig allokering kvv'!$B$1:$AJ$1,0),FALSE)/1,0)</f>
        <v>0</v>
      </c>
      <c r="Z107">
        <f>IFERROR(VLOOKUP($B107,Kraftvärmeprod!$B$1:$AH$479,MATCH(Z$2,Kraftvärmeprod!$B$1:$AG$1,0),FALSE)/1,0)-IFERROR(VLOOKUP($B107,'Slutlig allokering kvv'!$B$2:$AC$462,MATCH(Z$3,'Slutlig allokering kvv'!$B$1:$AJ$1,0),FALSE)/1,0)</f>
        <v>0</v>
      </c>
      <c r="AA107">
        <f>IFERROR(VLOOKUP($B107,Kraftvärmeprod!$B$1:$AH$479,MATCH(AA$2,Kraftvärmeprod!$B$1:$AG$1,0),FALSE)/1,0)-IFERROR(VLOOKUP($B107,'Slutlig allokering kvv'!$B$2:$AC$462,MATCH(AA$3,'Slutlig allokering kvv'!$B$1:$AJ$1,0),FALSE)/1,0)</f>
        <v>0</v>
      </c>
      <c r="AE107">
        <f t="shared" si="2"/>
        <v>0</v>
      </c>
      <c r="AG107">
        <f>IFERROR(VLOOKUP(B107,'Slutlig allokering kvv'!$B$2:$AJ$462,MATCH("Summa slutlig allokerad tillförd energi (utan hjälpel och rökgaskondensering):",'Slutlig allokering kvv'!$B$1:$AK$1,0),FALSE)/1,"")</f>
        <v>0</v>
      </c>
      <c r="AI107" s="137" t="str">
        <f>IFERROR(1-VLOOKUP(B107,'Slutlig allokering kvv'!$B$2:$AJ$462,MATCH("Andel av bränsle i kvv som allokerats till värme, exklusive rökgaskondensering och hjälpel",'Slutlig allokering kvv'!$B$1:$AK$1,0),FALSE),"")</f>
        <v/>
      </c>
      <c r="AK107" s="137" t="str">
        <f t="shared" si="3"/>
        <v/>
      </c>
    </row>
    <row r="108" spans="1:37" x14ac:dyDescent="0.25">
      <c r="A108" s="2" t="s">
        <v>172</v>
      </c>
      <c r="B108" s="2" t="s">
        <v>174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 kvv'!$B$2:$AC$462,MATCH(E$3,'Slutlig allokering kvv'!$B$1:$AJ$1,0),FALSE)/1,0)</f>
        <v>0</v>
      </c>
      <c r="F108">
        <f>IFERROR(VLOOKUP($B108,Kraftvärmeprod!$B$1:$AH$479,MATCH(F$2,Kraftvärmeprod!$B$1:$AG$1,0),FALSE)/1,0)-IFERROR(VLOOKUP($B108,'Slutlig allokering kvv'!$B$2:$AC$462,MATCH(F$3,'Slutlig allokering kvv'!$B$1:$AJ$1,0),FALSE)/1,0)</f>
        <v>0</v>
      </c>
      <c r="G108">
        <f>IFERROR(VLOOKUP($B108,Kraftvärmeprod!$B$1:$AH$479,MATCH(G$2,Kraftvärmeprod!$B$1:$AG$1,0),FALSE)/1,0)-IFERROR(VLOOKUP($B108,'Slutlig allokering kvv'!$B$2:$AC$462,MATCH(G$3,'Slutlig allokering kvv'!$B$1:$AJ$1,0),FALSE)/1,0)</f>
        <v>0</v>
      </c>
      <c r="H108">
        <f>IFERROR(VLOOKUP($B108,Kraftvärmeprod!$B$1:$AH$479,MATCH(H$2,Kraftvärmeprod!$B$1:$AG$1,0),FALSE)/1,0)-IFERROR(VLOOKUP($B108,'Slutlig allokering kvv'!$B$2:$AC$462,MATCH(H$3,'Slutlig allokering kvv'!$B$1:$AJ$1,0),FALSE)/1,0)</f>
        <v>0</v>
      </c>
      <c r="I108">
        <f>IFERROR(VLOOKUP($B108,Kraftvärmeprod!$B$1:$AH$479,MATCH(I$2,Kraftvärmeprod!$B$1:$AG$1,0),FALSE)/1,0)-IFERROR(VLOOKUP($B108,'Slutlig allokering kvv'!$B$2:$AC$462,MATCH(I$3,'Slutlig allokering kvv'!$B$1:$AJ$1,0),FALSE)/1,0)</f>
        <v>0</v>
      </c>
      <c r="J108">
        <f>IFERROR(VLOOKUP($B108,Kraftvärmeprod!$B$1:$AH$479,MATCH(J$2,Kraftvärmeprod!$B$1:$AG$1,0),FALSE)/1,0)-IFERROR(VLOOKUP($B108,'Slutlig allokering kvv'!$B$2:$AC$462,MATCH(J$3,'Slutlig allokering kvv'!$B$1:$AJ$1,0),FALSE)/1,0)</f>
        <v>0</v>
      </c>
      <c r="K108">
        <f>IFERROR(VLOOKUP($B108,Kraftvärmeprod!$B$1:$AH$479,MATCH(K$2,Kraftvärmeprod!$B$1:$AG$1,0),FALSE)/1,0)-IFERROR(VLOOKUP($B108,'Slutlig allokering kvv'!$B$2:$AC$462,MATCH(K$3,'Slutlig allokering kvv'!$B$1:$AJ$1,0),FALSE)/1,0)</f>
        <v>0</v>
      </c>
      <c r="L108">
        <f>IFERROR(VLOOKUP($B108,Kraftvärmeprod!$B$1:$AH$479,MATCH(L$2,Kraftvärmeprod!$B$1:$AG$1,0),FALSE)/1,0)-IFERROR(VLOOKUP($B108,'Slutlig allokering kvv'!$B$2:$AC$462,MATCH(L$3,'Slutlig allokering kvv'!$B$1:$AJ$1,0),FALSE)/1,0)</f>
        <v>0</v>
      </c>
      <c r="M108">
        <f>IFERROR(VLOOKUP($B108,Kraftvärmeprod!$B$1:$AH$479,MATCH(M$2,Kraftvärmeprod!$B$1:$AG$1,0),FALSE)/1,0)-IFERROR(VLOOKUP($B108,'Slutlig allokering kvv'!$B$2:$AC$462,MATCH(M$3,'Slutlig allokering kvv'!$B$1:$AJ$1,0),FALSE)/1,0)</f>
        <v>0</v>
      </c>
      <c r="N108">
        <f>IFERROR(VLOOKUP($B108,Kraftvärmeprod!$B$1:$AH$479,MATCH(N$2,Kraftvärmeprod!$B$1:$AG$1,0),FALSE)/1,0)-IFERROR(VLOOKUP($B108,'Slutlig allokering kvv'!$B$2:$AC$462,MATCH(N$3,'Slutlig allokering kvv'!$B$1:$AJ$1,0),FALSE)/1,0)</f>
        <v>0</v>
      </c>
      <c r="O108">
        <f>IFERROR(VLOOKUP($B108,Kraftvärmeprod!$B$1:$AH$479,MATCH(O$2,Kraftvärmeprod!$B$1:$AG$1,0),FALSE)/1,0)-IFERROR(VLOOKUP($B108,'Slutlig allokering kvv'!$B$2:$AC$462,MATCH(O$3,'Slutlig allokering kvv'!$B$1:$AJ$1,0),FALSE)/1,0)</f>
        <v>0</v>
      </c>
      <c r="P108">
        <f>IFERROR(VLOOKUP($B108,Kraftvärmeprod!$B$1:$AH$479,MATCH(P$2,Kraftvärmeprod!$B$1:$AG$1,0),FALSE)/1,0)-IFERROR(VLOOKUP($B108,'Slutlig allokering kvv'!$B$2:$AC$462,MATCH(P$3,'Slutlig allokering kvv'!$B$1:$AJ$1,0),FALSE)/1,0)</f>
        <v>0</v>
      </c>
      <c r="Q108">
        <f>IFERROR(VLOOKUP($B108,Kraftvärmeprod!$B$1:$AH$479,MATCH(Q$2,Kraftvärmeprod!$B$1:$AG$1,0),FALSE)/1,0)-IFERROR(VLOOKUP($B108,'Slutlig allokering kvv'!$B$2:$AC$462,MATCH(Q$3,'Slutlig allokering kvv'!$B$1:$AJ$1,0),FALSE)/1,0)</f>
        <v>0</v>
      </c>
      <c r="R108">
        <f>IFERROR(VLOOKUP($B108,Kraftvärmeprod!$B$1:$AH$479,MATCH(R$2,Kraftvärmeprod!$B$1:$AG$1,0),FALSE)/1,0)-IFERROR(VLOOKUP($B108,'Slutlig allokering kvv'!$B$2:$AC$462,MATCH(R$3,'Slutlig allokering kvv'!$B$1:$AJ$1,0),FALSE)/1,0)</f>
        <v>0</v>
      </c>
      <c r="S108">
        <f>IFERROR(VLOOKUP($B108,Kraftvärmeprod!$B$1:$AH$479,MATCH(S$2,Kraftvärmeprod!$B$1:$AG$1,0),FALSE)/1,0)-IFERROR(VLOOKUP($B108,'Slutlig allokering kvv'!$B$2:$AC$462,MATCH(S$3,'Slutlig allokering kvv'!$B$1:$AJ$1,0),FALSE)/1,0)</f>
        <v>0</v>
      </c>
      <c r="T108" s="6">
        <f>IFERROR(VLOOKUP($B108,Miljö!$B$1:$S$477,MATCH(T$2,Miljö!$B$1:$X$1,0),FALSE)/1,0)-IFERROR(VLOOKUP($B108,'Slutlig allokering kvv'!$B$2:$AC$462,MATCH(T$3,'Slutlig allokering kvv'!$B$1:$AJ$1,0),FALSE)/1,0)</f>
        <v>0</v>
      </c>
      <c r="U108">
        <f>IFERROR(VLOOKUP($B108,Kraftvärmeprod!$B$1:$AH$479,MATCH(U$2,Kraftvärmeprod!$B$1:$AG$1,0),FALSE)/1,0)-IFERROR(VLOOKUP($B108,'Slutlig allokering kvv'!$B$2:$AC$462,MATCH(U$3,'Slutlig allokering kvv'!$B$1:$AJ$1,0),FALSE)/1,0)</f>
        <v>0</v>
      </c>
      <c r="V108">
        <f>IFERROR(VLOOKUP($B108,Kraftvärmeprod!$B$1:$AH$479,MATCH(V$2,Kraftvärmeprod!$B$1:$AG$1,0),FALSE)/1,0)-IFERROR(VLOOKUP($B108,'Slutlig allokering kvv'!$B$2:$AC$462,MATCH(V$3,'Slutlig allokering kvv'!$B$1:$AJ$1,0),FALSE)/1,0)</f>
        <v>0</v>
      </c>
      <c r="W108">
        <f>IFERROR(VLOOKUP($B108,Kraftvärmeprod!$B$1:$AH$479,MATCH(W$2,Kraftvärmeprod!$B$1:$AG$1,0),FALSE)/1,0)-IFERROR(VLOOKUP($B108,'Slutlig allokering kvv'!$B$2:$AC$462,MATCH(W$3,'Slutlig allokering kvv'!$B$1:$AJ$1,0),FALSE)/1,0)</f>
        <v>0</v>
      </c>
      <c r="X108">
        <f>IFERROR(VLOOKUP($B108,Kraftvärmeprod!$B$1:$AH$479,MATCH(X$2,Kraftvärmeprod!$B$1:$AG$1,0),FALSE)/1,0)-IFERROR(VLOOKUP($B108,'Slutlig allokering kvv'!$B$2:$AC$462,MATCH(X$3,'Slutlig allokering kvv'!$B$1:$AJ$1,0),FALSE)/1,0)</f>
        <v>0</v>
      </c>
      <c r="Y108">
        <f>IFERROR(VLOOKUP($B108,Kraftvärmeprod!$B$1:$AH$479,MATCH(Y$2,Kraftvärmeprod!$B$1:$AG$1,0),FALSE)/1,0)-IFERROR(VLOOKUP($B108,'Slutlig allokering kvv'!$B$2:$AC$462,MATCH(Y$3,'Slutlig allokering kvv'!$B$1:$AJ$1,0),FALSE)/1,0)</f>
        <v>0</v>
      </c>
      <c r="Z108">
        <f>IFERROR(VLOOKUP($B108,Kraftvärmeprod!$B$1:$AH$479,MATCH(Z$2,Kraftvärmeprod!$B$1:$AG$1,0),FALSE)/1,0)-IFERROR(VLOOKUP($B108,'Slutlig allokering kvv'!$B$2:$AC$462,MATCH(Z$3,'Slutlig allokering kvv'!$B$1:$AJ$1,0),FALSE)/1,0)</f>
        <v>0</v>
      </c>
      <c r="AA108">
        <f>IFERROR(VLOOKUP($B108,Kraftvärmeprod!$B$1:$AH$479,MATCH(AA$2,Kraftvärmeprod!$B$1:$AG$1,0),FALSE)/1,0)-IFERROR(VLOOKUP($B108,'Slutlig allokering kvv'!$B$2:$AC$462,MATCH(AA$3,'Slutlig allokering kvv'!$B$1:$AJ$1,0),FALSE)/1,0)</f>
        <v>0</v>
      </c>
      <c r="AE108">
        <f t="shared" si="2"/>
        <v>0</v>
      </c>
      <c r="AG108">
        <f>IFERROR(VLOOKUP(B108,'Slutlig allokering kvv'!$B$2:$AJ$462,MATCH("Summa slutlig allokerad tillförd energi (utan hjälpel och rökgaskondensering):",'Slutlig allokering kvv'!$B$1:$AK$1,0),FALSE)/1,"")</f>
        <v>0</v>
      </c>
      <c r="AI108" s="137" t="str">
        <f>IFERROR(1-VLOOKUP(B108,'Slutlig allokering kvv'!$B$2:$AJ$462,MATCH("Andel av bränsle i kvv som allokerats till värme, exklusive rökgaskondensering och hjälpel",'Slutlig allokering kvv'!$B$1:$AK$1,0),FALSE),"")</f>
        <v/>
      </c>
      <c r="AK108" s="137" t="str">
        <f t="shared" si="3"/>
        <v/>
      </c>
    </row>
    <row r="109" spans="1:37" x14ac:dyDescent="0.25">
      <c r="A109" s="2" t="s">
        <v>172</v>
      </c>
      <c r="B109" s="2" t="s">
        <v>175</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 kvv'!$B$2:$AC$462,MATCH(E$3,'Slutlig allokering kvv'!$B$1:$AJ$1,0),FALSE)/1,0)</f>
        <v>0</v>
      </c>
      <c r="F109">
        <f>IFERROR(VLOOKUP($B109,Kraftvärmeprod!$B$1:$AH$479,MATCH(F$2,Kraftvärmeprod!$B$1:$AG$1,0),FALSE)/1,0)-IFERROR(VLOOKUP($B109,'Slutlig allokering kvv'!$B$2:$AC$462,MATCH(F$3,'Slutlig allokering kvv'!$B$1:$AJ$1,0),FALSE)/1,0)</f>
        <v>0</v>
      </c>
      <c r="G109">
        <f>IFERROR(VLOOKUP($B109,Kraftvärmeprod!$B$1:$AH$479,MATCH(G$2,Kraftvärmeprod!$B$1:$AG$1,0),FALSE)/1,0)-IFERROR(VLOOKUP($B109,'Slutlig allokering kvv'!$B$2:$AC$462,MATCH(G$3,'Slutlig allokering kvv'!$B$1:$AJ$1,0),FALSE)/1,0)</f>
        <v>0</v>
      </c>
      <c r="H109">
        <f>IFERROR(VLOOKUP($B109,Kraftvärmeprod!$B$1:$AH$479,MATCH(H$2,Kraftvärmeprod!$B$1:$AG$1,0),FALSE)/1,0)-IFERROR(VLOOKUP($B109,'Slutlig allokering kvv'!$B$2:$AC$462,MATCH(H$3,'Slutlig allokering kvv'!$B$1:$AJ$1,0),FALSE)/1,0)</f>
        <v>0</v>
      </c>
      <c r="I109">
        <f>IFERROR(VLOOKUP($B109,Kraftvärmeprod!$B$1:$AH$479,MATCH(I$2,Kraftvärmeprod!$B$1:$AG$1,0),FALSE)/1,0)-IFERROR(VLOOKUP($B109,'Slutlig allokering kvv'!$B$2:$AC$462,MATCH(I$3,'Slutlig allokering kvv'!$B$1:$AJ$1,0),FALSE)/1,0)</f>
        <v>0</v>
      </c>
      <c r="J109">
        <f>IFERROR(VLOOKUP($B109,Kraftvärmeprod!$B$1:$AH$479,MATCH(J$2,Kraftvärmeprod!$B$1:$AG$1,0),FALSE)/1,0)-IFERROR(VLOOKUP($B109,'Slutlig allokering kvv'!$B$2:$AC$462,MATCH(J$3,'Slutlig allokering kvv'!$B$1:$AJ$1,0),FALSE)/1,0)</f>
        <v>0</v>
      </c>
      <c r="K109">
        <f>IFERROR(VLOOKUP($B109,Kraftvärmeprod!$B$1:$AH$479,MATCH(K$2,Kraftvärmeprod!$B$1:$AG$1,0),FALSE)/1,0)-IFERROR(VLOOKUP($B109,'Slutlig allokering kvv'!$B$2:$AC$462,MATCH(K$3,'Slutlig allokering kvv'!$B$1:$AJ$1,0),FALSE)/1,0)</f>
        <v>0</v>
      </c>
      <c r="L109">
        <f>IFERROR(VLOOKUP($B109,Kraftvärmeprod!$B$1:$AH$479,MATCH(L$2,Kraftvärmeprod!$B$1:$AG$1,0),FALSE)/1,0)-IFERROR(VLOOKUP($B109,'Slutlig allokering kvv'!$B$2:$AC$462,MATCH(L$3,'Slutlig allokering kvv'!$B$1:$AJ$1,0),FALSE)/1,0)</f>
        <v>0</v>
      </c>
      <c r="M109">
        <f>IFERROR(VLOOKUP($B109,Kraftvärmeprod!$B$1:$AH$479,MATCH(M$2,Kraftvärmeprod!$B$1:$AG$1,0),FALSE)/1,0)-IFERROR(VLOOKUP($B109,'Slutlig allokering kvv'!$B$2:$AC$462,MATCH(M$3,'Slutlig allokering kvv'!$B$1:$AJ$1,0),FALSE)/1,0)</f>
        <v>0</v>
      </c>
      <c r="N109">
        <f>IFERROR(VLOOKUP($B109,Kraftvärmeprod!$B$1:$AH$479,MATCH(N$2,Kraftvärmeprod!$B$1:$AG$1,0),FALSE)/1,0)-IFERROR(VLOOKUP($B109,'Slutlig allokering kvv'!$B$2:$AC$462,MATCH(N$3,'Slutlig allokering kvv'!$B$1:$AJ$1,0),FALSE)/1,0)</f>
        <v>0</v>
      </c>
      <c r="O109">
        <f>IFERROR(VLOOKUP($B109,Kraftvärmeprod!$B$1:$AH$479,MATCH(O$2,Kraftvärmeprod!$B$1:$AG$1,0),FALSE)/1,0)-IFERROR(VLOOKUP($B109,'Slutlig allokering kvv'!$B$2:$AC$462,MATCH(O$3,'Slutlig allokering kvv'!$B$1:$AJ$1,0),FALSE)/1,0)</f>
        <v>0</v>
      </c>
      <c r="P109">
        <f>IFERROR(VLOOKUP($B109,Kraftvärmeprod!$B$1:$AH$479,MATCH(P$2,Kraftvärmeprod!$B$1:$AG$1,0),FALSE)/1,0)-IFERROR(VLOOKUP($B109,'Slutlig allokering kvv'!$B$2:$AC$462,MATCH(P$3,'Slutlig allokering kvv'!$B$1:$AJ$1,0),FALSE)/1,0)</f>
        <v>0</v>
      </c>
      <c r="Q109">
        <f>IFERROR(VLOOKUP($B109,Kraftvärmeprod!$B$1:$AH$479,MATCH(Q$2,Kraftvärmeprod!$B$1:$AG$1,0),FALSE)/1,0)-IFERROR(VLOOKUP($B109,'Slutlig allokering kvv'!$B$2:$AC$462,MATCH(Q$3,'Slutlig allokering kvv'!$B$1:$AJ$1,0),FALSE)/1,0)</f>
        <v>0</v>
      </c>
      <c r="R109">
        <f>IFERROR(VLOOKUP($B109,Kraftvärmeprod!$B$1:$AH$479,MATCH(R$2,Kraftvärmeprod!$B$1:$AG$1,0),FALSE)/1,0)-IFERROR(VLOOKUP($B109,'Slutlig allokering kvv'!$B$2:$AC$462,MATCH(R$3,'Slutlig allokering kvv'!$B$1:$AJ$1,0),FALSE)/1,0)</f>
        <v>0</v>
      </c>
      <c r="S109">
        <f>IFERROR(VLOOKUP($B109,Kraftvärmeprod!$B$1:$AH$479,MATCH(S$2,Kraftvärmeprod!$B$1:$AG$1,0),FALSE)/1,0)-IFERROR(VLOOKUP($B109,'Slutlig allokering kvv'!$B$2:$AC$462,MATCH(S$3,'Slutlig allokering kvv'!$B$1:$AJ$1,0),FALSE)/1,0)</f>
        <v>0</v>
      </c>
      <c r="T109" s="6">
        <f>IFERROR(VLOOKUP($B109,Miljö!$B$1:$S$477,MATCH(T$2,Miljö!$B$1:$X$1,0),FALSE)/1,0)-IFERROR(VLOOKUP($B109,'Slutlig allokering kvv'!$B$2:$AC$462,MATCH(T$3,'Slutlig allokering kvv'!$B$1:$AJ$1,0),FALSE)/1,0)</f>
        <v>0</v>
      </c>
      <c r="U109">
        <f>IFERROR(VLOOKUP($B109,Kraftvärmeprod!$B$1:$AH$479,MATCH(U$2,Kraftvärmeprod!$B$1:$AG$1,0),FALSE)/1,0)-IFERROR(VLOOKUP($B109,'Slutlig allokering kvv'!$B$2:$AC$462,MATCH(U$3,'Slutlig allokering kvv'!$B$1:$AJ$1,0),FALSE)/1,0)</f>
        <v>0</v>
      </c>
      <c r="V109">
        <f>IFERROR(VLOOKUP($B109,Kraftvärmeprod!$B$1:$AH$479,MATCH(V$2,Kraftvärmeprod!$B$1:$AG$1,0),FALSE)/1,0)-IFERROR(VLOOKUP($B109,'Slutlig allokering kvv'!$B$2:$AC$462,MATCH(V$3,'Slutlig allokering kvv'!$B$1:$AJ$1,0),FALSE)/1,0)</f>
        <v>0</v>
      </c>
      <c r="W109">
        <f>IFERROR(VLOOKUP($B109,Kraftvärmeprod!$B$1:$AH$479,MATCH(W$2,Kraftvärmeprod!$B$1:$AG$1,0),FALSE)/1,0)-IFERROR(VLOOKUP($B109,'Slutlig allokering kvv'!$B$2:$AC$462,MATCH(W$3,'Slutlig allokering kvv'!$B$1:$AJ$1,0),FALSE)/1,0)</f>
        <v>0</v>
      </c>
      <c r="X109">
        <f>IFERROR(VLOOKUP($B109,Kraftvärmeprod!$B$1:$AH$479,MATCH(X$2,Kraftvärmeprod!$B$1:$AG$1,0),FALSE)/1,0)-IFERROR(VLOOKUP($B109,'Slutlig allokering kvv'!$B$2:$AC$462,MATCH(X$3,'Slutlig allokering kvv'!$B$1:$AJ$1,0),FALSE)/1,0)</f>
        <v>0</v>
      </c>
      <c r="Y109">
        <f>IFERROR(VLOOKUP($B109,Kraftvärmeprod!$B$1:$AH$479,MATCH(Y$2,Kraftvärmeprod!$B$1:$AG$1,0),FALSE)/1,0)-IFERROR(VLOOKUP($B109,'Slutlig allokering kvv'!$B$2:$AC$462,MATCH(Y$3,'Slutlig allokering kvv'!$B$1:$AJ$1,0),FALSE)/1,0)</f>
        <v>0</v>
      </c>
      <c r="Z109">
        <f>IFERROR(VLOOKUP($B109,Kraftvärmeprod!$B$1:$AH$479,MATCH(Z$2,Kraftvärmeprod!$B$1:$AG$1,0),FALSE)/1,0)-IFERROR(VLOOKUP($B109,'Slutlig allokering kvv'!$B$2:$AC$462,MATCH(Z$3,'Slutlig allokering kvv'!$B$1:$AJ$1,0),FALSE)/1,0)</f>
        <v>0</v>
      </c>
      <c r="AA109">
        <f>IFERROR(VLOOKUP($B109,Kraftvärmeprod!$B$1:$AH$479,MATCH(AA$2,Kraftvärmeprod!$B$1:$AG$1,0),FALSE)/1,0)-IFERROR(VLOOKUP($B109,'Slutlig allokering kvv'!$B$2:$AC$462,MATCH(AA$3,'Slutlig allokering kvv'!$B$1:$AJ$1,0),FALSE)/1,0)</f>
        <v>0</v>
      </c>
      <c r="AE109">
        <f t="shared" si="2"/>
        <v>0</v>
      </c>
      <c r="AG109">
        <f>IFERROR(VLOOKUP(B109,'Slutlig allokering kvv'!$B$2:$AJ$462,MATCH("Summa slutlig allokerad tillförd energi (utan hjälpel och rökgaskondensering):",'Slutlig allokering kvv'!$B$1:$AK$1,0),FALSE)/1,"")</f>
        <v>0</v>
      </c>
      <c r="AI109" s="137" t="str">
        <f>IFERROR(1-VLOOKUP(B109,'Slutlig allokering kvv'!$B$2:$AJ$462,MATCH("Andel av bränsle i kvv som allokerats till värme, exklusive rökgaskondensering och hjälpel",'Slutlig allokering kvv'!$B$1:$AK$1,0),FALSE),"")</f>
        <v/>
      </c>
      <c r="AK109" s="137" t="str">
        <f t="shared" si="3"/>
        <v/>
      </c>
    </row>
    <row r="110" spans="1:37" x14ac:dyDescent="0.25">
      <c r="A110" s="2" t="s">
        <v>172</v>
      </c>
      <c r="B110" s="2" t="s">
        <v>176</v>
      </c>
      <c r="C110" t="str">
        <f>IFERROR(VLOOKUP($B110,Kraftvärmeprod!$B$1:$AH$479,MATCH(C$3,Kraftvärmeprod!$B$1:$AG$1,0),FALSE)/1,"")</f>
        <v/>
      </c>
      <c r="D110" t="str">
        <f>IFERROR(VLOOKUP($B110,Kraftvärmeprod!$B$1:$AH$479,MATCH(D$3,Kraftvärmeprod!$B$1:$AG$1,0),FALSE)/1,"")</f>
        <v/>
      </c>
      <c r="E110">
        <f>IFERROR(VLOOKUP($B110,Kraftvärmeprod!$B$1:$AH$479,MATCH(E$2,Kraftvärmeprod!$B$1:$AG$1,0),FALSE)/1,0)-IFERROR(VLOOKUP($B110,'Slutlig allokering kvv'!$B$2:$AC$462,MATCH(E$3,'Slutlig allokering kvv'!$B$1:$AJ$1,0),FALSE)/1,0)</f>
        <v>0</v>
      </c>
      <c r="F110">
        <f>IFERROR(VLOOKUP($B110,Kraftvärmeprod!$B$1:$AH$479,MATCH(F$2,Kraftvärmeprod!$B$1:$AG$1,0),FALSE)/1,0)-IFERROR(VLOOKUP($B110,'Slutlig allokering kvv'!$B$2:$AC$462,MATCH(F$3,'Slutlig allokering kvv'!$B$1:$AJ$1,0),FALSE)/1,0)</f>
        <v>0</v>
      </c>
      <c r="G110">
        <f>IFERROR(VLOOKUP($B110,Kraftvärmeprod!$B$1:$AH$479,MATCH(G$2,Kraftvärmeprod!$B$1:$AG$1,0),FALSE)/1,0)-IFERROR(VLOOKUP($B110,'Slutlig allokering kvv'!$B$2:$AC$462,MATCH(G$3,'Slutlig allokering kvv'!$B$1:$AJ$1,0),FALSE)/1,0)</f>
        <v>0</v>
      </c>
      <c r="H110">
        <f>IFERROR(VLOOKUP($B110,Kraftvärmeprod!$B$1:$AH$479,MATCH(H$2,Kraftvärmeprod!$B$1:$AG$1,0),FALSE)/1,0)-IFERROR(VLOOKUP($B110,'Slutlig allokering kvv'!$B$2:$AC$462,MATCH(H$3,'Slutlig allokering kvv'!$B$1:$AJ$1,0),FALSE)/1,0)</f>
        <v>0</v>
      </c>
      <c r="I110">
        <f>IFERROR(VLOOKUP($B110,Kraftvärmeprod!$B$1:$AH$479,MATCH(I$2,Kraftvärmeprod!$B$1:$AG$1,0),FALSE)/1,0)-IFERROR(VLOOKUP($B110,'Slutlig allokering kvv'!$B$2:$AC$462,MATCH(I$3,'Slutlig allokering kvv'!$B$1:$AJ$1,0),FALSE)/1,0)</f>
        <v>0</v>
      </c>
      <c r="J110">
        <f>IFERROR(VLOOKUP($B110,Kraftvärmeprod!$B$1:$AH$479,MATCH(J$2,Kraftvärmeprod!$B$1:$AG$1,0),FALSE)/1,0)-IFERROR(VLOOKUP($B110,'Slutlig allokering kvv'!$B$2:$AC$462,MATCH(J$3,'Slutlig allokering kvv'!$B$1:$AJ$1,0),FALSE)/1,0)</f>
        <v>0</v>
      </c>
      <c r="K110">
        <f>IFERROR(VLOOKUP($B110,Kraftvärmeprod!$B$1:$AH$479,MATCH(K$2,Kraftvärmeprod!$B$1:$AG$1,0),FALSE)/1,0)-IFERROR(VLOOKUP($B110,'Slutlig allokering kvv'!$B$2:$AC$462,MATCH(K$3,'Slutlig allokering kvv'!$B$1:$AJ$1,0),FALSE)/1,0)</f>
        <v>0</v>
      </c>
      <c r="L110">
        <f>IFERROR(VLOOKUP($B110,Kraftvärmeprod!$B$1:$AH$479,MATCH(L$2,Kraftvärmeprod!$B$1:$AG$1,0),FALSE)/1,0)-IFERROR(VLOOKUP($B110,'Slutlig allokering kvv'!$B$2:$AC$462,MATCH(L$3,'Slutlig allokering kvv'!$B$1:$AJ$1,0),FALSE)/1,0)</f>
        <v>0</v>
      </c>
      <c r="M110">
        <f>IFERROR(VLOOKUP($B110,Kraftvärmeprod!$B$1:$AH$479,MATCH(M$2,Kraftvärmeprod!$B$1:$AG$1,0),FALSE)/1,0)-IFERROR(VLOOKUP($B110,'Slutlig allokering kvv'!$B$2:$AC$462,MATCH(M$3,'Slutlig allokering kvv'!$B$1:$AJ$1,0),FALSE)/1,0)</f>
        <v>0</v>
      </c>
      <c r="N110">
        <f>IFERROR(VLOOKUP($B110,Kraftvärmeprod!$B$1:$AH$479,MATCH(N$2,Kraftvärmeprod!$B$1:$AG$1,0),FALSE)/1,0)-IFERROR(VLOOKUP($B110,'Slutlig allokering kvv'!$B$2:$AC$462,MATCH(N$3,'Slutlig allokering kvv'!$B$1:$AJ$1,0),FALSE)/1,0)</f>
        <v>0</v>
      </c>
      <c r="O110">
        <f>IFERROR(VLOOKUP($B110,Kraftvärmeprod!$B$1:$AH$479,MATCH(O$2,Kraftvärmeprod!$B$1:$AG$1,0),FALSE)/1,0)-IFERROR(VLOOKUP($B110,'Slutlig allokering kvv'!$B$2:$AC$462,MATCH(O$3,'Slutlig allokering kvv'!$B$1:$AJ$1,0),FALSE)/1,0)</f>
        <v>0</v>
      </c>
      <c r="P110">
        <f>IFERROR(VLOOKUP($B110,Kraftvärmeprod!$B$1:$AH$479,MATCH(P$2,Kraftvärmeprod!$B$1:$AG$1,0),FALSE)/1,0)-IFERROR(VLOOKUP($B110,'Slutlig allokering kvv'!$B$2:$AC$462,MATCH(P$3,'Slutlig allokering kvv'!$B$1:$AJ$1,0),FALSE)/1,0)</f>
        <v>0</v>
      </c>
      <c r="Q110">
        <f>IFERROR(VLOOKUP($B110,Kraftvärmeprod!$B$1:$AH$479,MATCH(Q$2,Kraftvärmeprod!$B$1:$AG$1,0),FALSE)/1,0)-IFERROR(VLOOKUP($B110,'Slutlig allokering kvv'!$B$2:$AC$462,MATCH(Q$3,'Slutlig allokering kvv'!$B$1:$AJ$1,0),FALSE)/1,0)</f>
        <v>0</v>
      </c>
      <c r="R110">
        <f>IFERROR(VLOOKUP($B110,Kraftvärmeprod!$B$1:$AH$479,MATCH(R$2,Kraftvärmeprod!$B$1:$AG$1,0),FALSE)/1,0)-IFERROR(VLOOKUP($B110,'Slutlig allokering kvv'!$B$2:$AC$462,MATCH(R$3,'Slutlig allokering kvv'!$B$1:$AJ$1,0),FALSE)/1,0)</f>
        <v>0</v>
      </c>
      <c r="S110">
        <f>IFERROR(VLOOKUP($B110,Kraftvärmeprod!$B$1:$AH$479,MATCH(S$2,Kraftvärmeprod!$B$1:$AG$1,0),FALSE)/1,0)-IFERROR(VLOOKUP($B110,'Slutlig allokering kvv'!$B$2:$AC$462,MATCH(S$3,'Slutlig allokering kvv'!$B$1:$AJ$1,0),FALSE)/1,0)</f>
        <v>0</v>
      </c>
      <c r="T110" s="6">
        <f>IFERROR(VLOOKUP($B110,Miljö!$B$1:$S$477,MATCH(T$2,Miljö!$B$1:$X$1,0),FALSE)/1,0)-IFERROR(VLOOKUP($B110,'Slutlig allokering kvv'!$B$2:$AC$462,MATCH(T$3,'Slutlig allokering kvv'!$B$1:$AJ$1,0),FALSE)/1,0)</f>
        <v>0</v>
      </c>
      <c r="U110">
        <f>IFERROR(VLOOKUP($B110,Kraftvärmeprod!$B$1:$AH$479,MATCH(U$2,Kraftvärmeprod!$B$1:$AG$1,0),FALSE)/1,0)-IFERROR(VLOOKUP($B110,'Slutlig allokering kvv'!$B$2:$AC$462,MATCH(U$3,'Slutlig allokering kvv'!$B$1:$AJ$1,0),FALSE)/1,0)</f>
        <v>0</v>
      </c>
      <c r="V110">
        <f>IFERROR(VLOOKUP($B110,Kraftvärmeprod!$B$1:$AH$479,MATCH(V$2,Kraftvärmeprod!$B$1:$AG$1,0),FALSE)/1,0)-IFERROR(VLOOKUP($B110,'Slutlig allokering kvv'!$B$2:$AC$462,MATCH(V$3,'Slutlig allokering kvv'!$B$1:$AJ$1,0),FALSE)/1,0)</f>
        <v>0</v>
      </c>
      <c r="W110">
        <f>IFERROR(VLOOKUP($B110,Kraftvärmeprod!$B$1:$AH$479,MATCH(W$2,Kraftvärmeprod!$B$1:$AG$1,0),FALSE)/1,0)-IFERROR(VLOOKUP($B110,'Slutlig allokering kvv'!$B$2:$AC$462,MATCH(W$3,'Slutlig allokering kvv'!$B$1:$AJ$1,0),FALSE)/1,0)</f>
        <v>0</v>
      </c>
      <c r="X110">
        <f>IFERROR(VLOOKUP($B110,Kraftvärmeprod!$B$1:$AH$479,MATCH(X$2,Kraftvärmeprod!$B$1:$AG$1,0),FALSE)/1,0)-IFERROR(VLOOKUP($B110,'Slutlig allokering kvv'!$B$2:$AC$462,MATCH(X$3,'Slutlig allokering kvv'!$B$1:$AJ$1,0),FALSE)/1,0)</f>
        <v>0</v>
      </c>
      <c r="Y110">
        <f>IFERROR(VLOOKUP($B110,Kraftvärmeprod!$B$1:$AH$479,MATCH(Y$2,Kraftvärmeprod!$B$1:$AG$1,0),FALSE)/1,0)-IFERROR(VLOOKUP($B110,'Slutlig allokering kvv'!$B$2:$AC$462,MATCH(Y$3,'Slutlig allokering kvv'!$B$1:$AJ$1,0),FALSE)/1,0)</f>
        <v>0</v>
      </c>
      <c r="Z110">
        <f>IFERROR(VLOOKUP($B110,Kraftvärmeprod!$B$1:$AH$479,MATCH(Z$2,Kraftvärmeprod!$B$1:$AG$1,0),FALSE)/1,0)-IFERROR(VLOOKUP($B110,'Slutlig allokering kvv'!$B$2:$AC$462,MATCH(Z$3,'Slutlig allokering kvv'!$B$1:$AJ$1,0),FALSE)/1,0)</f>
        <v>0</v>
      </c>
      <c r="AA110">
        <f>IFERROR(VLOOKUP($B110,Kraftvärmeprod!$B$1:$AH$479,MATCH(AA$2,Kraftvärmeprod!$B$1:$AG$1,0),FALSE)/1,0)-IFERROR(VLOOKUP($B110,'Slutlig allokering kvv'!$B$2:$AC$462,MATCH(AA$3,'Slutlig allokering kvv'!$B$1:$AJ$1,0),FALSE)/1,0)</f>
        <v>0</v>
      </c>
      <c r="AE110">
        <f t="shared" si="2"/>
        <v>0</v>
      </c>
      <c r="AG110">
        <f>IFERROR(VLOOKUP(B110,'Slutlig allokering kvv'!$B$2:$AJ$462,MATCH("Summa slutlig allokerad tillförd energi (utan hjälpel och rökgaskondensering):",'Slutlig allokering kvv'!$B$1:$AK$1,0),FALSE)/1,"")</f>
        <v>0</v>
      </c>
      <c r="AI110" s="137" t="str">
        <f>IFERROR(1-VLOOKUP(B110,'Slutlig allokering kvv'!$B$2:$AJ$462,MATCH("Andel av bränsle i kvv som allokerats till värme, exklusive rökgaskondensering och hjälpel",'Slutlig allokering kvv'!$B$1:$AK$1,0),FALSE),"")</f>
        <v/>
      </c>
      <c r="AK110" s="137" t="str">
        <f t="shared" si="3"/>
        <v/>
      </c>
    </row>
    <row r="111" spans="1:37" x14ac:dyDescent="0.25">
      <c r="A111" s="2" t="s">
        <v>172</v>
      </c>
      <c r="B111" s="2" t="s">
        <v>177</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 kvv'!$B$2:$AC$462,MATCH(E$3,'Slutlig allokering kvv'!$B$1:$AJ$1,0),FALSE)/1,0)</f>
        <v>0</v>
      </c>
      <c r="F111">
        <f>IFERROR(VLOOKUP($B111,Kraftvärmeprod!$B$1:$AH$479,MATCH(F$2,Kraftvärmeprod!$B$1:$AG$1,0),FALSE)/1,0)-IFERROR(VLOOKUP($B111,'Slutlig allokering kvv'!$B$2:$AC$462,MATCH(F$3,'Slutlig allokering kvv'!$B$1:$AJ$1,0),FALSE)/1,0)</f>
        <v>0</v>
      </c>
      <c r="G111">
        <f>IFERROR(VLOOKUP($B111,Kraftvärmeprod!$B$1:$AH$479,MATCH(G$2,Kraftvärmeprod!$B$1:$AG$1,0),FALSE)/1,0)-IFERROR(VLOOKUP($B111,'Slutlig allokering kvv'!$B$2:$AC$462,MATCH(G$3,'Slutlig allokering kvv'!$B$1:$AJ$1,0),FALSE)/1,0)</f>
        <v>0</v>
      </c>
      <c r="H111">
        <f>IFERROR(VLOOKUP($B111,Kraftvärmeprod!$B$1:$AH$479,MATCH(H$2,Kraftvärmeprod!$B$1:$AG$1,0),FALSE)/1,0)-IFERROR(VLOOKUP($B111,'Slutlig allokering kvv'!$B$2:$AC$462,MATCH(H$3,'Slutlig allokering kvv'!$B$1:$AJ$1,0),FALSE)/1,0)</f>
        <v>0</v>
      </c>
      <c r="I111">
        <f>IFERROR(VLOOKUP($B111,Kraftvärmeprod!$B$1:$AH$479,MATCH(I$2,Kraftvärmeprod!$B$1:$AG$1,0),FALSE)/1,0)-IFERROR(VLOOKUP($B111,'Slutlig allokering kvv'!$B$2:$AC$462,MATCH(I$3,'Slutlig allokering kvv'!$B$1:$AJ$1,0),FALSE)/1,0)</f>
        <v>0</v>
      </c>
      <c r="J111">
        <f>IFERROR(VLOOKUP($B111,Kraftvärmeprod!$B$1:$AH$479,MATCH(J$2,Kraftvärmeprod!$B$1:$AG$1,0),FALSE)/1,0)-IFERROR(VLOOKUP($B111,'Slutlig allokering kvv'!$B$2:$AC$462,MATCH(J$3,'Slutlig allokering kvv'!$B$1:$AJ$1,0),FALSE)/1,0)</f>
        <v>0</v>
      </c>
      <c r="K111">
        <f>IFERROR(VLOOKUP($B111,Kraftvärmeprod!$B$1:$AH$479,MATCH(K$2,Kraftvärmeprod!$B$1:$AG$1,0),FALSE)/1,0)-IFERROR(VLOOKUP($B111,'Slutlig allokering kvv'!$B$2:$AC$462,MATCH(K$3,'Slutlig allokering kvv'!$B$1:$AJ$1,0),FALSE)/1,0)</f>
        <v>0</v>
      </c>
      <c r="L111">
        <f>IFERROR(VLOOKUP($B111,Kraftvärmeprod!$B$1:$AH$479,MATCH(L$2,Kraftvärmeprod!$B$1:$AG$1,0),FALSE)/1,0)-IFERROR(VLOOKUP($B111,'Slutlig allokering kvv'!$B$2:$AC$462,MATCH(L$3,'Slutlig allokering kvv'!$B$1:$AJ$1,0),FALSE)/1,0)</f>
        <v>0</v>
      </c>
      <c r="M111">
        <f>IFERROR(VLOOKUP($B111,Kraftvärmeprod!$B$1:$AH$479,MATCH(M$2,Kraftvärmeprod!$B$1:$AG$1,0),FALSE)/1,0)-IFERROR(VLOOKUP($B111,'Slutlig allokering kvv'!$B$2:$AC$462,MATCH(M$3,'Slutlig allokering kvv'!$B$1:$AJ$1,0),FALSE)/1,0)</f>
        <v>0</v>
      </c>
      <c r="N111">
        <f>IFERROR(VLOOKUP($B111,Kraftvärmeprod!$B$1:$AH$479,MATCH(N$2,Kraftvärmeprod!$B$1:$AG$1,0),FALSE)/1,0)-IFERROR(VLOOKUP($B111,'Slutlig allokering kvv'!$B$2:$AC$462,MATCH(N$3,'Slutlig allokering kvv'!$B$1:$AJ$1,0),FALSE)/1,0)</f>
        <v>0</v>
      </c>
      <c r="O111">
        <f>IFERROR(VLOOKUP($B111,Kraftvärmeprod!$B$1:$AH$479,MATCH(O$2,Kraftvärmeprod!$B$1:$AG$1,0),FALSE)/1,0)-IFERROR(VLOOKUP($B111,'Slutlig allokering kvv'!$B$2:$AC$462,MATCH(O$3,'Slutlig allokering kvv'!$B$1:$AJ$1,0),FALSE)/1,0)</f>
        <v>0</v>
      </c>
      <c r="P111">
        <f>IFERROR(VLOOKUP($B111,Kraftvärmeprod!$B$1:$AH$479,MATCH(P$2,Kraftvärmeprod!$B$1:$AG$1,0),FALSE)/1,0)-IFERROR(VLOOKUP($B111,'Slutlig allokering kvv'!$B$2:$AC$462,MATCH(P$3,'Slutlig allokering kvv'!$B$1:$AJ$1,0),FALSE)/1,0)</f>
        <v>0</v>
      </c>
      <c r="Q111">
        <f>IFERROR(VLOOKUP($B111,Kraftvärmeprod!$B$1:$AH$479,MATCH(Q$2,Kraftvärmeprod!$B$1:$AG$1,0),FALSE)/1,0)-IFERROR(VLOOKUP($B111,'Slutlig allokering kvv'!$B$2:$AC$462,MATCH(Q$3,'Slutlig allokering kvv'!$B$1:$AJ$1,0),FALSE)/1,0)</f>
        <v>0</v>
      </c>
      <c r="R111">
        <f>IFERROR(VLOOKUP($B111,Kraftvärmeprod!$B$1:$AH$479,MATCH(R$2,Kraftvärmeprod!$B$1:$AG$1,0),FALSE)/1,0)-IFERROR(VLOOKUP($B111,'Slutlig allokering kvv'!$B$2:$AC$462,MATCH(R$3,'Slutlig allokering kvv'!$B$1:$AJ$1,0),FALSE)/1,0)</f>
        <v>0</v>
      </c>
      <c r="S111">
        <f>IFERROR(VLOOKUP($B111,Kraftvärmeprod!$B$1:$AH$479,MATCH(S$2,Kraftvärmeprod!$B$1:$AG$1,0),FALSE)/1,0)-IFERROR(VLOOKUP($B111,'Slutlig allokering kvv'!$B$2:$AC$462,MATCH(S$3,'Slutlig allokering kvv'!$B$1:$AJ$1,0),FALSE)/1,0)</f>
        <v>0</v>
      </c>
      <c r="T111" s="6">
        <f>IFERROR(VLOOKUP($B111,Miljö!$B$1:$S$477,MATCH(T$2,Miljö!$B$1:$X$1,0),FALSE)/1,0)-IFERROR(VLOOKUP($B111,'Slutlig allokering kvv'!$B$2:$AC$462,MATCH(T$3,'Slutlig allokering kvv'!$B$1:$AJ$1,0),FALSE)/1,0)</f>
        <v>0</v>
      </c>
      <c r="U111">
        <f>IFERROR(VLOOKUP($B111,Kraftvärmeprod!$B$1:$AH$479,MATCH(U$2,Kraftvärmeprod!$B$1:$AG$1,0),FALSE)/1,0)-IFERROR(VLOOKUP($B111,'Slutlig allokering kvv'!$B$2:$AC$462,MATCH(U$3,'Slutlig allokering kvv'!$B$1:$AJ$1,0),FALSE)/1,0)</f>
        <v>0</v>
      </c>
      <c r="V111">
        <f>IFERROR(VLOOKUP($B111,Kraftvärmeprod!$B$1:$AH$479,MATCH(V$2,Kraftvärmeprod!$B$1:$AG$1,0),FALSE)/1,0)-IFERROR(VLOOKUP($B111,'Slutlig allokering kvv'!$B$2:$AC$462,MATCH(V$3,'Slutlig allokering kvv'!$B$1:$AJ$1,0),FALSE)/1,0)</f>
        <v>0</v>
      </c>
      <c r="W111">
        <f>IFERROR(VLOOKUP($B111,Kraftvärmeprod!$B$1:$AH$479,MATCH(W$2,Kraftvärmeprod!$B$1:$AG$1,0),FALSE)/1,0)-IFERROR(VLOOKUP($B111,'Slutlig allokering kvv'!$B$2:$AC$462,MATCH(W$3,'Slutlig allokering kvv'!$B$1:$AJ$1,0),FALSE)/1,0)</f>
        <v>0</v>
      </c>
      <c r="X111">
        <f>IFERROR(VLOOKUP($B111,Kraftvärmeprod!$B$1:$AH$479,MATCH(X$2,Kraftvärmeprod!$B$1:$AG$1,0),FALSE)/1,0)-IFERROR(VLOOKUP($B111,'Slutlig allokering kvv'!$B$2:$AC$462,MATCH(X$3,'Slutlig allokering kvv'!$B$1:$AJ$1,0),FALSE)/1,0)</f>
        <v>0</v>
      </c>
      <c r="Y111">
        <f>IFERROR(VLOOKUP($B111,Kraftvärmeprod!$B$1:$AH$479,MATCH(Y$2,Kraftvärmeprod!$B$1:$AG$1,0),FALSE)/1,0)-IFERROR(VLOOKUP($B111,'Slutlig allokering kvv'!$B$2:$AC$462,MATCH(Y$3,'Slutlig allokering kvv'!$B$1:$AJ$1,0),FALSE)/1,0)</f>
        <v>0</v>
      </c>
      <c r="Z111">
        <f>IFERROR(VLOOKUP($B111,Kraftvärmeprod!$B$1:$AH$479,MATCH(Z$2,Kraftvärmeprod!$B$1:$AG$1,0),FALSE)/1,0)-IFERROR(VLOOKUP($B111,'Slutlig allokering kvv'!$B$2:$AC$462,MATCH(Z$3,'Slutlig allokering kvv'!$B$1:$AJ$1,0),FALSE)/1,0)</f>
        <v>0</v>
      </c>
      <c r="AA111">
        <f>IFERROR(VLOOKUP($B111,Kraftvärmeprod!$B$1:$AH$479,MATCH(AA$2,Kraftvärmeprod!$B$1:$AG$1,0),FALSE)/1,0)-IFERROR(VLOOKUP($B111,'Slutlig allokering kvv'!$B$2:$AC$462,MATCH(AA$3,'Slutlig allokering kvv'!$B$1:$AJ$1,0),FALSE)/1,0)</f>
        <v>0</v>
      </c>
      <c r="AE111">
        <f t="shared" si="2"/>
        <v>0</v>
      </c>
      <c r="AG111">
        <f>IFERROR(VLOOKUP(B111,'Slutlig allokering kvv'!$B$2:$AJ$462,MATCH("Summa slutlig allokerad tillförd energi (utan hjälpel och rökgaskondensering):",'Slutlig allokering kvv'!$B$1:$AK$1,0),FALSE)/1,"")</f>
        <v>0</v>
      </c>
      <c r="AI111" s="137" t="str">
        <f>IFERROR(1-VLOOKUP(B111,'Slutlig allokering kvv'!$B$2:$AJ$462,MATCH("Andel av bränsle i kvv som allokerats till värme, exklusive rökgaskondensering och hjälpel",'Slutlig allokering kvv'!$B$1:$AK$1,0),FALSE),"")</f>
        <v/>
      </c>
      <c r="AK111" s="137" t="str">
        <f t="shared" si="3"/>
        <v/>
      </c>
    </row>
    <row r="112" spans="1:37" x14ac:dyDescent="0.25">
      <c r="A112" s="2" t="s">
        <v>172</v>
      </c>
      <c r="B112" s="2" t="s">
        <v>178</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 kvv'!$B$2:$AC$462,MATCH(E$3,'Slutlig allokering kvv'!$B$1:$AJ$1,0),FALSE)/1,0)</f>
        <v>0</v>
      </c>
      <c r="F112">
        <f>IFERROR(VLOOKUP($B112,Kraftvärmeprod!$B$1:$AH$479,MATCH(F$2,Kraftvärmeprod!$B$1:$AG$1,0),FALSE)/1,0)-IFERROR(VLOOKUP($B112,'Slutlig allokering kvv'!$B$2:$AC$462,MATCH(F$3,'Slutlig allokering kvv'!$B$1:$AJ$1,0),FALSE)/1,0)</f>
        <v>0</v>
      </c>
      <c r="G112">
        <f>IFERROR(VLOOKUP($B112,Kraftvärmeprod!$B$1:$AH$479,MATCH(G$2,Kraftvärmeprod!$B$1:$AG$1,0),FALSE)/1,0)-IFERROR(VLOOKUP($B112,'Slutlig allokering kvv'!$B$2:$AC$462,MATCH(G$3,'Slutlig allokering kvv'!$B$1:$AJ$1,0),FALSE)/1,0)</f>
        <v>0</v>
      </c>
      <c r="H112">
        <f>IFERROR(VLOOKUP($B112,Kraftvärmeprod!$B$1:$AH$479,MATCH(H$2,Kraftvärmeprod!$B$1:$AG$1,0),FALSE)/1,0)-IFERROR(VLOOKUP($B112,'Slutlig allokering kvv'!$B$2:$AC$462,MATCH(H$3,'Slutlig allokering kvv'!$B$1:$AJ$1,0),FALSE)/1,0)</f>
        <v>0</v>
      </c>
      <c r="I112">
        <f>IFERROR(VLOOKUP($B112,Kraftvärmeprod!$B$1:$AH$479,MATCH(I$2,Kraftvärmeprod!$B$1:$AG$1,0),FALSE)/1,0)-IFERROR(VLOOKUP($B112,'Slutlig allokering kvv'!$B$2:$AC$462,MATCH(I$3,'Slutlig allokering kvv'!$B$1:$AJ$1,0),FALSE)/1,0)</f>
        <v>0</v>
      </c>
      <c r="J112">
        <f>IFERROR(VLOOKUP($B112,Kraftvärmeprod!$B$1:$AH$479,MATCH(J$2,Kraftvärmeprod!$B$1:$AG$1,0),FALSE)/1,0)-IFERROR(VLOOKUP($B112,'Slutlig allokering kvv'!$B$2:$AC$462,MATCH(J$3,'Slutlig allokering kvv'!$B$1:$AJ$1,0),FALSE)/1,0)</f>
        <v>0</v>
      </c>
      <c r="K112">
        <f>IFERROR(VLOOKUP($B112,Kraftvärmeprod!$B$1:$AH$479,MATCH(K$2,Kraftvärmeprod!$B$1:$AG$1,0),FALSE)/1,0)-IFERROR(VLOOKUP($B112,'Slutlig allokering kvv'!$B$2:$AC$462,MATCH(K$3,'Slutlig allokering kvv'!$B$1:$AJ$1,0),FALSE)/1,0)</f>
        <v>0</v>
      </c>
      <c r="L112">
        <f>IFERROR(VLOOKUP($B112,Kraftvärmeprod!$B$1:$AH$479,MATCH(L$2,Kraftvärmeprod!$B$1:$AG$1,0),FALSE)/1,0)-IFERROR(VLOOKUP($B112,'Slutlig allokering kvv'!$B$2:$AC$462,MATCH(L$3,'Slutlig allokering kvv'!$B$1:$AJ$1,0),FALSE)/1,0)</f>
        <v>0</v>
      </c>
      <c r="M112">
        <f>IFERROR(VLOOKUP($B112,Kraftvärmeprod!$B$1:$AH$479,MATCH(M$2,Kraftvärmeprod!$B$1:$AG$1,0),FALSE)/1,0)-IFERROR(VLOOKUP($B112,'Slutlig allokering kvv'!$B$2:$AC$462,MATCH(M$3,'Slutlig allokering kvv'!$B$1:$AJ$1,0),FALSE)/1,0)</f>
        <v>0</v>
      </c>
      <c r="N112">
        <f>IFERROR(VLOOKUP($B112,Kraftvärmeprod!$B$1:$AH$479,MATCH(N$2,Kraftvärmeprod!$B$1:$AG$1,0),FALSE)/1,0)-IFERROR(VLOOKUP($B112,'Slutlig allokering kvv'!$B$2:$AC$462,MATCH(N$3,'Slutlig allokering kvv'!$B$1:$AJ$1,0),FALSE)/1,0)</f>
        <v>0</v>
      </c>
      <c r="O112">
        <f>IFERROR(VLOOKUP($B112,Kraftvärmeprod!$B$1:$AH$479,MATCH(O$2,Kraftvärmeprod!$B$1:$AG$1,0),FALSE)/1,0)-IFERROR(VLOOKUP($B112,'Slutlig allokering kvv'!$B$2:$AC$462,MATCH(O$3,'Slutlig allokering kvv'!$B$1:$AJ$1,0),FALSE)/1,0)</f>
        <v>0</v>
      </c>
      <c r="P112">
        <f>IFERROR(VLOOKUP($B112,Kraftvärmeprod!$B$1:$AH$479,MATCH(P$2,Kraftvärmeprod!$B$1:$AG$1,0),FALSE)/1,0)-IFERROR(VLOOKUP($B112,'Slutlig allokering kvv'!$B$2:$AC$462,MATCH(P$3,'Slutlig allokering kvv'!$B$1:$AJ$1,0),FALSE)/1,0)</f>
        <v>0</v>
      </c>
      <c r="Q112">
        <f>IFERROR(VLOOKUP($B112,Kraftvärmeprod!$B$1:$AH$479,MATCH(Q$2,Kraftvärmeprod!$B$1:$AG$1,0),FALSE)/1,0)-IFERROR(VLOOKUP($B112,'Slutlig allokering kvv'!$B$2:$AC$462,MATCH(Q$3,'Slutlig allokering kvv'!$B$1:$AJ$1,0),FALSE)/1,0)</f>
        <v>0</v>
      </c>
      <c r="R112">
        <f>IFERROR(VLOOKUP($B112,Kraftvärmeprod!$B$1:$AH$479,MATCH(R$2,Kraftvärmeprod!$B$1:$AG$1,0),FALSE)/1,0)-IFERROR(VLOOKUP($B112,'Slutlig allokering kvv'!$B$2:$AC$462,MATCH(R$3,'Slutlig allokering kvv'!$B$1:$AJ$1,0),FALSE)/1,0)</f>
        <v>0</v>
      </c>
      <c r="S112">
        <f>IFERROR(VLOOKUP($B112,Kraftvärmeprod!$B$1:$AH$479,MATCH(S$2,Kraftvärmeprod!$B$1:$AG$1,0),FALSE)/1,0)-IFERROR(VLOOKUP($B112,'Slutlig allokering kvv'!$B$2:$AC$462,MATCH(S$3,'Slutlig allokering kvv'!$B$1:$AJ$1,0),FALSE)/1,0)</f>
        <v>0</v>
      </c>
      <c r="T112" s="6">
        <f>IFERROR(VLOOKUP($B112,Miljö!$B$1:$S$477,MATCH(T$2,Miljö!$B$1:$X$1,0),FALSE)/1,0)-IFERROR(VLOOKUP($B112,'Slutlig allokering kvv'!$B$2:$AC$462,MATCH(T$3,'Slutlig allokering kvv'!$B$1:$AJ$1,0),FALSE)/1,0)</f>
        <v>0</v>
      </c>
      <c r="U112">
        <f>IFERROR(VLOOKUP($B112,Kraftvärmeprod!$B$1:$AH$479,MATCH(U$2,Kraftvärmeprod!$B$1:$AG$1,0),FALSE)/1,0)-IFERROR(VLOOKUP($B112,'Slutlig allokering kvv'!$B$2:$AC$462,MATCH(U$3,'Slutlig allokering kvv'!$B$1:$AJ$1,0),FALSE)/1,0)</f>
        <v>0</v>
      </c>
      <c r="V112">
        <f>IFERROR(VLOOKUP($B112,Kraftvärmeprod!$B$1:$AH$479,MATCH(V$2,Kraftvärmeprod!$B$1:$AG$1,0),FALSE)/1,0)-IFERROR(VLOOKUP($B112,'Slutlig allokering kvv'!$B$2:$AC$462,MATCH(V$3,'Slutlig allokering kvv'!$B$1:$AJ$1,0),FALSE)/1,0)</f>
        <v>0</v>
      </c>
      <c r="W112">
        <f>IFERROR(VLOOKUP($B112,Kraftvärmeprod!$B$1:$AH$479,MATCH(W$2,Kraftvärmeprod!$B$1:$AG$1,0),FALSE)/1,0)-IFERROR(VLOOKUP($B112,'Slutlig allokering kvv'!$B$2:$AC$462,MATCH(W$3,'Slutlig allokering kvv'!$B$1:$AJ$1,0),FALSE)/1,0)</f>
        <v>0</v>
      </c>
      <c r="X112">
        <f>IFERROR(VLOOKUP($B112,Kraftvärmeprod!$B$1:$AH$479,MATCH(X$2,Kraftvärmeprod!$B$1:$AG$1,0),FALSE)/1,0)-IFERROR(VLOOKUP($B112,'Slutlig allokering kvv'!$B$2:$AC$462,MATCH(X$3,'Slutlig allokering kvv'!$B$1:$AJ$1,0),FALSE)/1,0)</f>
        <v>0</v>
      </c>
      <c r="Y112">
        <f>IFERROR(VLOOKUP($B112,Kraftvärmeprod!$B$1:$AH$479,MATCH(Y$2,Kraftvärmeprod!$B$1:$AG$1,0),FALSE)/1,0)-IFERROR(VLOOKUP($B112,'Slutlig allokering kvv'!$B$2:$AC$462,MATCH(Y$3,'Slutlig allokering kvv'!$B$1:$AJ$1,0),FALSE)/1,0)</f>
        <v>0</v>
      </c>
      <c r="Z112">
        <f>IFERROR(VLOOKUP($B112,Kraftvärmeprod!$B$1:$AH$479,MATCH(Z$2,Kraftvärmeprod!$B$1:$AG$1,0),FALSE)/1,0)-IFERROR(VLOOKUP($B112,'Slutlig allokering kvv'!$B$2:$AC$462,MATCH(Z$3,'Slutlig allokering kvv'!$B$1:$AJ$1,0),FALSE)/1,0)</f>
        <v>0</v>
      </c>
      <c r="AA112">
        <f>IFERROR(VLOOKUP($B112,Kraftvärmeprod!$B$1:$AH$479,MATCH(AA$2,Kraftvärmeprod!$B$1:$AG$1,0),FALSE)/1,0)-IFERROR(VLOOKUP($B112,'Slutlig allokering kvv'!$B$2:$AC$462,MATCH(AA$3,'Slutlig allokering kvv'!$B$1:$AJ$1,0),FALSE)/1,0)</f>
        <v>0</v>
      </c>
      <c r="AE112">
        <f t="shared" si="2"/>
        <v>0</v>
      </c>
      <c r="AG112">
        <f>IFERROR(VLOOKUP(B112,'Slutlig allokering kvv'!$B$2:$AJ$462,MATCH("Summa slutlig allokerad tillförd energi (utan hjälpel och rökgaskondensering):",'Slutlig allokering kvv'!$B$1:$AK$1,0),FALSE)/1,"")</f>
        <v>0</v>
      </c>
      <c r="AI112" s="137" t="str">
        <f>IFERROR(1-VLOOKUP(B112,'Slutlig allokering kvv'!$B$2:$AJ$462,MATCH("Andel av bränsle i kvv som allokerats till värme, exklusive rökgaskondensering och hjälpel",'Slutlig allokering kvv'!$B$1:$AK$1,0),FALSE),"")</f>
        <v/>
      </c>
      <c r="AK112" s="137" t="str">
        <f t="shared" si="3"/>
        <v/>
      </c>
    </row>
    <row r="113" spans="1:37" x14ac:dyDescent="0.25">
      <c r="A113" s="2" t="s">
        <v>172</v>
      </c>
      <c r="B113" s="2" t="s">
        <v>179</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 kvv'!$B$2:$AC$462,MATCH(E$3,'Slutlig allokering kvv'!$B$1:$AJ$1,0),FALSE)/1,0)</f>
        <v>0</v>
      </c>
      <c r="F113">
        <f>IFERROR(VLOOKUP($B113,Kraftvärmeprod!$B$1:$AH$479,MATCH(F$2,Kraftvärmeprod!$B$1:$AG$1,0),FALSE)/1,0)-IFERROR(VLOOKUP($B113,'Slutlig allokering kvv'!$B$2:$AC$462,MATCH(F$3,'Slutlig allokering kvv'!$B$1:$AJ$1,0),FALSE)/1,0)</f>
        <v>0</v>
      </c>
      <c r="G113">
        <f>IFERROR(VLOOKUP($B113,Kraftvärmeprod!$B$1:$AH$479,MATCH(G$2,Kraftvärmeprod!$B$1:$AG$1,0),FALSE)/1,0)-IFERROR(VLOOKUP($B113,'Slutlig allokering kvv'!$B$2:$AC$462,MATCH(G$3,'Slutlig allokering kvv'!$B$1:$AJ$1,0),FALSE)/1,0)</f>
        <v>0</v>
      </c>
      <c r="H113">
        <f>IFERROR(VLOOKUP($B113,Kraftvärmeprod!$B$1:$AH$479,MATCH(H$2,Kraftvärmeprod!$B$1:$AG$1,0),FALSE)/1,0)-IFERROR(VLOOKUP($B113,'Slutlig allokering kvv'!$B$2:$AC$462,MATCH(H$3,'Slutlig allokering kvv'!$B$1:$AJ$1,0),FALSE)/1,0)</f>
        <v>0</v>
      </c>
      <c r="I113">
        <f>IFERROR(VLOOKUP($B113,Kraftvärmeprod!$B$1:$AH$479,MATCH(I$2,Kraftvärmeprod!$B$1:$AG$1,0),FALSE)/1,0)-IFERROR(VLOOKUP($B113,'Slutlig allokering kvv'!$B$2:$AC$462,MATCH(I$3,'Slutlig allokering kvv'!$B$1:$AJ$1,0),FALSE)/1,0)</f>
        <v>0</v>
      </c>
      <c r="J113">
        <f>IFERROR(VLOOKUP($B113,Kraftvärmeprod!$B$1:$AH$479,MATCH(J$2,Kraftvärmeprod!$B$1:$AG$1,0),FALSE)/1,0)-IFERROR(VLOOKUP($B113,'Slutlig allokering kvv'!$B$2:$AC$462,MATCH(J$3,'Slutlig allokering kvv'!$B$1:$AJ$1,0),FALSE)/1,0)</f>
        <v>0</v>
      </c>
      <c r="K113">
        <f>IFERROR(VLOOKUP($B113,Kraftvärmeprod!$B$1:$AH$479,MATCH(K$2,Kraftvärmeprod!$B$1:$AG$1,0),FALSE)/1,0)-IFERROR(VLOOKUP($B113,'Slutlig allokering kvv'!$B$2:$AC$462,MATCH(K$3,'Slutlig allokering kvv'!$B$1:$AJ$1,0),FALSE)/1,0)</f>
        <v>0</v>
      </c>
      <c r="L113">
        <f>IFERROR(VLOOKUP($B113,Kraftvärmeprod!$B$1:$AH$479,MATCH(L$2,Kraftvärmeprod!$B$1:$AG$1,0),FALSE)/1,0)-IFERROR(VLOOKUP($B113,'Slutlig allokering kvv'!$B$2:$AC$462,MATCH(L$3,'Slutlig allokering kvv'!$B$1:$AJ$1,0),FALSE)/1,0)</f>
        <v>0</v>
      </c>
      <c r="M113">
        <f>IFERROR(VLOOKUP($B113,Kraftvärmeprod!$B$1:$AH$479,MATCH(M$2,Kraftvärmeprod!$B$1:$AG$1,0),FALSE)/1,0)-IFERROR(VLOOKUP($B113,'Slutlig allokering kvv'!$B$2:$AC$462,MATCH(M$3,'Slutlig allokering kvv'!$B$1:$AJ$1,0),FALSE)/1,0)</f>
        <v>0</v>
      </c>
      <c r="N113">
        <f>IFERROR(VLOOKUP($B113,Kraftvärmeprod!$B$1:$AH$479,MATCH(N$2,Kraftvärmeprod!$B$1:$AG$1,0),FALSE)/1,0)-IFERROR(VLOOKUP($B113,'Slutlig allokering kvv'!$B$2:$AC$462,MATCH(N$3,'Slutlig allokering kvv'!$B$1:$AJ$1,0),FALSE)/1,0)</f>
        <v>0</v>
      </c>
      <c r="O113">
        <f>IFERROR(VLOOKUP($B113,Kraftvärmeprod!$B$1:$AH$479,MATCH(O$2,Kraftvärmeprod!$B$1:$AG$1,0),FALSE)/1,0)-IFERROR(VLOOKUP($B113,'Slutlig allokering kvv'!$B$2:$AC$462,MATCH(O$3,'Slutlig allokering kvv'!$B$1:$AJ$1,0),FALSE)/1,0)</f>
        <v>0</v>
      </c>
      <c r="P113">
        <f>IFERROR(VLOOKUP($B113,Kraftvärmeprod!$B$1:$AH$479,MATCH(P$2,Kraftvärmeprod!$B$1:$AG$1,0),FALSE)/1,0)-IFERROR(VLOOKUP($B113,'Slutlig allokering kvv'!$B$2:$AC$462,MATCH(P$3,'Slutlig allokering kvv'!$B$1:$AJ$1,0),FALSE)/1,0)</f>
        <v>0</v>
      </c>
      <c r="Q113">
        <f>IFERROR(VLOOKUP($B113,Kraftvärmeprod!$B$1:$AH$479,MATCH(Q$2,Kraftvärmeprod!$B$1:$AG$1,0),FALSE)/1,0)-IFERROR(VLOOKUP($B113,'Slutlig allokering kvv'!$B$2:$AC$462,MATCH(Q$3,'Slutlig allokering kvv'!$B$1:$AJ$1,0),FALSE)/1,0)</f>
        <v>0</v>
      </c>
      <c r="R113">
        <f>IFERROR(VLOOKUP($B113,Kraftvärmeprod!$B$1:$AH$479,MATCH(R$2,Kraftvärmeprod!$B$1:$AG$1,0),FALSE)/1,0)-IFERROR(VLOOKUP($B113,'Slutlig allokering kvv'!$B$2:$AC$462,MATCH(R$3,'Slutlig allokering kvv'!$B$1:$AJ$1,0),FALSE)/1,0)</f>
        <v>0</v>
      </c>
      <c r="S113">
        <f>IFERROR(VLOOKUP($B113,Kraftvärmeprod!$B$1:$AH$479,MATCH(S$2,Kraftvärmeprod!$B$1:$AG$1,0),FALSE)/1,0)-IFERROR(VLOOKUP($B113,'Slutlig allokering kvv'!$B$2:$AC$462,MATCH(S$3,'Slutlig allokering kvv'!$B$1:$AJ$1,0),FALSE)/1,0)</f>
        <v>0</v>
      </c>
      <c r="T113" s="6">
        <f>IFERROR(VLOOKUP($B113,Miljö!$B$1:$S$477,MATCH(T$2,Miljö!$B$1:$X$1,0),FALSE)/1,0)-IFERROR(VLOOKUP($B113,'Slutlig allokering kvv'!$B$2:$AC$462,MATCH(T$3,'Slutlig allokering kvv'!$B$1:$AJ$1,0),FALSE)/1,0)</f>
        <v>0</v>
      </c>
      <c r="U113">
        <f>IFERROR(VLOOKUP($B113,Kraftvärmeprod!$B$1:$AH$479,MATCH(U$2,Kraftvärmeprod!$B$1:$AG$1,0),FALSE)/1,0)-IFERROR(VLOOKUP($B113,'Slutlig allokering kvv'!$B$2:$AC$462,MATCH(U$3,'Slutlig allokering kvv'!$B$1:$AJ$1,0),FALSE)/1,0)</f>
        <v>0</v>
      </c>
      <c r="V113">
        <f>IFERROR(VLOOKUP($B113,Kraftvärmeprod!$B$1:$AH$479,MATCH(V$2,Kraftvärmeprod!$B$1:$AG$1,0),FALSE)/1,0)-IFERROR(VLOOKUP($B113,'Slutlig allokering kvv'!$B$2:$AC$462,MATCH(V$3,'Slutlig allokering kvv'!$B$1:$AJ$1,0),FALSE)/1,0)</f>
        <v>0</v>
      </c>
      <c r="W113">
        <f>IFERROR(VLOOKUP($B113,Kraftvärmeprod!$B$1:$AH$479,MATCH(W$2,Kraftvärmeprod!$B$1:$AG$1,0),FALSE)/1,0)-IFERROR(VLOOKUP($B113,'Slutlig allokering kvv'!$B$2:$AC$462,MATCH(W$3,'Slutlig allokering kvv'!$B$1:$AJ$1,0),FALSE)/1,0)</f>
        <v>0</v>
      </c>
      <c r="X113">
        <f>IFERROR(VLOOKUP($B113,Kraftvärmeprod!$B$1:$AH$479,MATCH(X$2,Kraftvärmeprod!$B$1:$AG$1,0),FALSE)/1,0)-IFERROR(VLOOKUP($B113,'Slutlig allokering kvv'!$B$2:$AC$462,MATCH(X$3,'Slutlig allokering kvv'!$B$1:$AJ$1,0),FALSE)/1,0)</f>
        <v>0</v>
      </c>
      <c r="Y113">
        <f>IFERROR(VLOOKUP($B113,Kraftvärmeprod!$B$1:$AH$479,MATCH(Y$2,Kraftvärmeprod!$B$1:$AG$1,0),FALSE)/1,0)-IFERROR(VLOOKUP($B113,'Slutlig allokering kvv'!$B$2:$AC$462,MATCH(Y$3,'Slutlig allokering kvv'!$B$1:$AJ$1,0),FALSE)/1,0)</f>
        <v>0</v>
      </c>
      <c r="Z113">
        <f>IFERROR(VLOOKUP($B113,Kraftvärmeprod!$B$1:$AH$479,MATCH(Z$2,Kraftvärmeprod!$B$1:$AG$1,0),FALSE)/1,0)-IFERROR(VLOOKUP($B113,'Slutlig allokering kvv'!$B$2:$AC$462,MATCH(Z$3,'Slutlig allokering kvv'!$B$1:$AJ$1,0),FALSE)/1,0)</f>
        <v>0</v>
      </c>
      <c r="AA113">
        <f>IFERROR(VLOOKUP($B113,Kraftvärmeprod!$B$1:$AH$479,MATCH(AA$2,Kraftvärmeprod!$B$1:$AG$1,0),FALSE)/1,0)-IFERROR(VLOOKUP($B113,'Slutlig allokering kvv'!$B$2:$AC$462,MATCH(AA$3,'Slutlig allokering kvv'!$B$1:$AJ$1,0),FALSE)/1,0)</f>
        <v>0</v>
      </c>
      <c r="AE113">
        <f t="shared" si="2"/>
        <v>0</v>
      </c>
      <c r="AG113">
        <f>IFERROR(VLOOKUP(B113,'Slutlig allokering kvv'!$B$2:$AJ$462,MATCH("Summa slutlig allokerad tillförd energi (utan hjälpel och rökgaskondensering):",'Slutlig allokering kvv'!$B$1:$AK$1,0),FALSE)/1,"")</f>
        <v>0</v>
      </c>
      <c r="AI113" s="137" t="str">
        <f>IFERROR(1-VLOOKUP(B113,'Slutlig allokering kvv'!$B$2:$AJ$462,MATCH("Andel av bränsle i kvv som allokerats till värme, exklusive rökgaskondensering och hjälpel",'Slutlig allokering kvv'!$B$1:$AK$1,0),FALSE),"")</f>
        <v/>
      </c>
      <c r="AK113" s="137" t="str">
        <f t="shared" si="3"/>
        <v/>
      </c>
    </row>
    <row r="114" spans="1:37" x14ac:dyDescent="0.25">
      <c r="A114" s="2" t="s">
        <v>180</v>
      </c>
      <c r="B114" s="2" t="s">
        <v>181</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 kvv'!$B$2:$AC$462,MATCH(E$3,'Slutlig allokering kvv'!$B$1:$AJ$1,0),FALSE)/1,0)</f>
        <v>0</v>
      </c>
      <c r="F114">
        <f>IFERROR(VLOOKUP($B114,Kraftvärmeprod!$B$1:$AH$479,MATCH(F$2,Kraftvärmeprod!$B$1:$AG$1,0),FALSE)/1,0)-IFERROR(VLOOKUP($B114,'Slutlig allokering kvv'!$B$2:$AC$462,MATCH(F$3,'Slutlig allokering kvv'!$B$1:$AJ$1,0),FALSE)/1,0)</f>
        <v>0</v>
      </c>
      <c r="G114">
        <f>IFERROR(VLOOKUP($B114,Kraftvärmeprod!$B$1:$AH$479,MATCH(G$2,Kraftvärmeprod!$B$1:$AG$1,0),FALSE)/1,0)-IFERROR(VLOOKUP($B114,'Slutlig allokering kvv'!$B$2:$AC$462,MATCH(G$3,'Slutlig allokering kvv'!$B$1:$AJ$1,0),FALSE)/1,0)</f>
        <v>0</v>
      </c>
      <c r="H114">
        <f>IFERROR(VLOOKUP($B114,Kraftvärmeprod!$B$1:$AH$479,MATCH(H$2,Kraftvärmeprod!$B$1:$AG$1,0),FALSE)/1,0)-IFERROR(VLOOKUP($B114,'Slutlig allokering kvv'!$B$2:$AC$462,MATCH(H$3,'Slutlig allokering kvv'!$B$1:$AJ$1,0),FALSE)/1,0)</f>
        <v>0</v>
      </c>
      <c r="I114">
        <f>IFERROR(VLOOKUP($B114,Kraftvärmeprod!$B$1:$AH$479,MATCH(I$2,Kraftvärmeprod!$B$1:$AG$1,0),FALSE)/1,0)-IFERROR(VLOOKUP($B114,'Slutlig allokering kvv'!$B$2:$AC$462,MATCH(I$3,'Slutlig allokering kvv'!$B$1:$AJ$1,0),FALSE)/1,0)</f>
        <v>0</v>
      </c>
      <c r="J114">
        <f>IFERROR(VLOOKUP($B114,Kraftvärmeprod!$B$1:$AH$479,MATCH(J$2,Kraftvärmeprod!$B$1:$AG$1,0),FALSE)/1,0)-IFERROR(VLOOKUP($B114,'Slutlig allokering kvv'!$B$2:$AC$462,MATCH(J$3,'Slutlig allokering kvv'!$B$1:$AJ$1,0),FALSE)/1,0)</f>
        <v>0</v>
      </c>
      <c r="K114">
        <f>IFERROR(VLOOKUP($B114,Kraftvärmeprod!$B$1:$AH$479,MATCH(K$2,Kraftvärmeprod!$B$1:$AG$1,0),FALSE)/1,0)-IFERROR(VLOOKUP($B114,'Slutlig allokering kvv'!$B$2:$AC$462,MATCH(K$3,'Slutlig allokering kvv'!$B$1:$AJ$1,0),FALSE)/1,0)</f>
        <v>0</v>
      </c>
      <c r="L114">
        <f>IFERROR(VLOOKUP($B114,Kraftvärmeprod!$B$1:$AH$479,MATCH(L$2,Kraftvärmeprod!$B$1:$AG$1,0),FALSE)/1,0)-IFERROR(VLOOKUP($B114,'Slutlig allokering kvv'!$B$2:$AC$462,MATCH(L$3,'Slutlig allokering kvv'!$B$1:$AJ$1,0),FALSE)/1,0)</f>
        <v>0</v>
      </c>
      <c r="M114">
        <f>IFERROR(VLOOKUP($B114,Kraftvärmeprod!$B$1:$AH$479,MATCH(M$2,Kraftvärmeprod!$B$1:$AG$1,0),FALSE)/1,0)-IFERROR(VLOOKUP($B114,'Slutlig allokering kvv'!$B$2:$AC$462,MATCH(M$3,'Slutlig allokering kvv'!$B$1:$AJ$1,0),FALSE)/1,0)</f>
        <v>0</v>
      </c>
      <c r="N114">
        <f>IFERROR(VLOOKUP($B114,Kraftvärmeprod!$B$1:$AH$479,MATCH(N$2,Kraftvärmeprod!$B$1:$AG$1,0),FALSE)/1,0)-IFERROR(VLOOKUP($B114,'Slutlig allokering kvv'!$B$2:$AC$462,MATCH(N$3,'Slutlig allokering kvv'!$B$1:$AJ$1,0),FALSE)/1,0)</f>
        <v>0</v>
      </c>
      <c r="O114">
        <f>IFERROR(VLOOKUP($B114,Kraftvärmeprod!$B$1:$AH$479,MATCH(O$2,Kraftvärmeprod!$B$1:$AG$1,0),FALSE)/1,0)-IFERROR(VLOOKUP($B114,'Slutlig allokering kvv'!$B$2:$AC$462,MATCH(O$3,'Slutlig allokering kvv'!$B$1:$AJ$1,0),FALSE)/1,0)</f>
        <v>0</v>
      </c>
      <c r="P114">
        <f>IFERROR(VLOOKUP($B114,Kraftvärmeprod!$B$1:$AH$479,MATCH(P$2,Kraftvärmeprod!$B$1:$AG$1,0),FALSE)/1,0)-IFERROR(VLOOKUP($B114,'Slutlig allokering kvv'!$B$2:$AC$462,MATCH(P$3,'Slutlig allokering kvv'!$B$1:$AJ$1,0),FALSE)/1,0)</f>
        <v>0</v>
      </c>
      <c r="Q114">
        <f>IFERROR(VLOOKUP($B114,Kraftvärmeprod!$B$1:$AH$479,MATCH(Q$2,Kraftvärmeprod!$B$1:$AG$1,0),FALSE)/1,0)-IFERROR(VLOOKUP($B114,'Slutlig allokering kvv'!$B$2:$AC$462,MATCH(Q$3,'Slutlig allokering kvv'!$B$1:$AJ$1,0),FALSE)/1,0)</f>
        <v>0</v>
      </c>
      <c r="R114">
        <f>IFERROR(VLOOKUP($B114,Kraftvärmeprod!$B$1:$AH$479,MATCH(R$2,Kraftvärmeprod!$B$1:$AG$1,0),FALSE)/1,0)-IFERROR(VLOOKUP($B114,'Slutlig allokering kvv'!$B$2:$AC$462,MATCH(R$3,'Slutlig allokering kvv'!$B$1:$AJ$1,0),FALSE)/1,0)</f>
        <v>0</v>
      </c>
      <c r="S114">
        <f>IFERROR(VLOOKUP($B114,Kraftvärmeprod!$B$1:$AH$479,MATCH(S$2,Kraftvärmeprod!$B$1:$AG$1,0),FALSE)/1,0)-IFERROR(VLOOKUP($B114,'Slutlig allokering kvv'!$B$2:$AC$462,MATCH(S$3,'Slutlig allokering kvv'!$B$1:$AJ$1,0),FALSE)/1,0)</f>
        <v>0</v>
      </c>
      <c r="T114" s="6">
        <f>IFERROR(VLOOKUP($B114,Miljö!$B$1:$S$477,MATCH(T$2,Miljö!$B$1:$X$1,0),FALSE)/1,0)-IFERROR(VLOOKUP($B114,'Slutlig allokering kvv'!$B$2:$AC$462,MATCH(T$3,'Slutlig allokering kvv'!$B$1:$AJ$1,0),FALSE)/1,0)</f>
        <v>0</v>
      </c>
      <c r="U114">
        <f>IFERROR(VLOOKUP($B114,Kraftvärmeprod!$B$1:$AH$479,MATCH(U$2,Kraftvärmeprod!$B$1:$AG$1,0),FALSE)/1,0)-IFERROR(VLOOKUP($B114,'Slutlig allokering kvv'!$B$2:$AC$462,MATCH(U$3,'Slutlig allokering kvv'!$B$1:$AJ$1,0),FALSE)/1,0)</f>
        <v>0</v>
      </c>
      <c r="V114">
        <f>IFERROR(VLOOKUP($B114,Kraftvärmeprod!$B$1:$AH$479,MATCH(V$2,Kraftvärmeprod!$B$1:$AG$1,0),FALSE)/1,0)-IFERROR(VLOOKUP($B114,'Slutlig allokering kvv'!$B$2:$AC$462,MATCH(V$3,'Slutlig allokering kvv'!$B$1:$AJ$1,0),FALSE)/1,0)</f>
        <v>0</v>
      </c>
      <c r="W114">
        <f>IFERROR(VLOOKUP($B114,Kraftvärmeprod!$B$1:$AH$479,MATCH(W$2,Kraftvärmeprod!$B$1:$AG$1,0),FALSE)/1,0)-IFERROR(VLOOKUP($B114,'Slutlig allokering kvv'!$B$2:$AC$462,MATCH(W$3,'Slutlig allokering kvv'!$B$1:$AJ$1,0),FALSE)/1,0)</f>
        <v>0</v>
      </c>
      <c r="X114">
        <f>IFERROR(VLOOKUP($B114,Kraftvärmeprod!$B$1:$AH$479,MATCH(X$2,Kraftvärmeprod!$B$1:$AG$1,0),FALSE)/1,0)-IFERROR(VLOOKUP($B114,'Slutlig allokering kvv'!$B$2:$AC$462,MATCH(X$3,'Slutlig allokering kvv'!$B$1:$AJ$1,0),FALSE)/1,0)</f>
        <v>0</v>
      </c>
      <c r="Y114">
        <f>IFERROR(VLOOKUP($B114,Kraftvärmeprod!$B$1:$AH$479,MATCH(Y$2,Kraftvärmeprod!$B$1:$AG$1,0),FALSE)/1,0)-IFERROR(VLOOKUP($B114,'Slutlig allokering kvv'!$B$2:$AC$462,MATCH(Y$3,'Slutlig allokering kvv'!$B$1:$AJ$1,0),FALSE)/1,0)</f>
        <v>0</v>
      </c>
      <c r="Z114">
        <f>IFERROR(VLOOKUP($B114,Kraftvärmeprod!$B$1:$AH$479,MATCH(Z$2,Kraftvärmeprod!$B$1:$AG$1,0),FALSE)/1,0)-IFERROR(VLOOKUP($B114,'Slutlig allokering kvv'!$B$2:$AC$462,MATCH(Z$3,'Slutlig allokering kvv'!$B$1:$AJ$1,0),FALSE)/1,0)</f>
        <v>0</v>
      </c>
      <c r="AA114">
        <f>IFERROR(VLOOKUP($B114,Kraftvärmeprod!$B$1:$AH$479,MATCH(AA$2,Kraftvärmeprod!$B$1:$AG$1,0),FALSE)/1,0)-IFERROR(VLOOKUP($B114,'Slutlig allokering kvv'!$B$2:$AC$462,MATCH(AA$3,'Slutlig allokering kvv'!$B$1:$AJ$1,0),FALSE)/1,0)</f>
        <v>0</v>
      </c>
      <c r="AE114">
        <f t="shared" si="2"/>
        <v>0</v>
      </c>
      <c r="AG114">
        <f>IFERROR(VLOOKUP(B114,'Slutlig allokering kvv'!$B$2:$AJ$462,MATCH("Summa slutlig allokerad tillförd energi (utan hjälpel och rökgaskondensering):",'Slutlig allokering kvv'!$B$1:$AK$1,0),FALSE)/1,"")</f>
        <v>0</v>
      </c>
      <c r="AI114" s="137" t="str">
        <f>IFERROR(1-VLOOKUP(B114,'Slutlig allokering kvv'!$B$2:$AJ$462,MATCH("Andel av bränsle i kvv som allokerats till värme, exklusive rökgaskondensering och hjälpel",'Slutlig allokering kvv'!$B$1:$AK$1,0),FALSE),"")</f>
        <v/>
      </c>
      <c r="AK114" s="137" t="str">
        <f t="shared" si="3"/>
        <v/>
      </c>
    </row>
    <row r="115" spans="1:37" x14ac:dyDescent="0.25">
      <c r="A115" s="2" t="s">
        <v>180</v>
      </c>
      <c r="B115" s="2" t="s">
        <v>182</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 kvv'!$B$2:$AC$462,MATCH(E$3,'Slutlig allokering kvv'!$B$1:$AJ$1,0),FALSE)/1,0)</f>
        <v>0</v>
      </c>
      <c r="F115">
        <f>IFERROR(VLOOKUP($B115,Kraftvärmeprod!$B$1:$AH$479,MATCH(F$2,Kraftvärmeprod!$B$1:$AG$1,0),FALSE)/1,0)-IFERROR(VLOOKUP($B115,'Slutlig allokering kvv'!$B$2:$AC$462,MATCH(F$3,'Slutlig allokering kvv'!$B$1:$AJ$1,0),FALSE)/1,0)</f>
        <v>0</v>
      </c>
      <c r="G115">
        <f>IFERROR(VLOOKUP($B115,Kraftvärmeprod!$B$1:$AH$479,MATCH(G$2,Kraftvärmeprod!$B$1:$AG$1,0),FALSE)/1,0)-IFERROR(VLOOKUP($B115,'Slutlig allokering kvv'!$B$2:$AC$462,MATCH(G$3,'Slutlig allokering kvv'!$B$1:$AJ$1,0),FALSE)/1,0)</f>
        <v>0</v>
      </c>
      <c r="H115">
        <f>IFERROR(VLOOKUP($B115,Kraftvärmeprod!$B$1:$AH$479,MATCH(H$2,Kraftvärmeprod!$B$1:$AG$1,0),FALSE)/1,0)-IFERROR(VLOOKUP($B115,'Slutlig allokering kvv'!$B$2:$AC$462,MATCH(H$3,'Slutlig allokering kvv'!$B$1:$AJ$1,0),FALSE)/1,0)</f>
        <v>0</v>
      </c>
      <c r="I115">
        <f>IFERROR(VLOOKUP($B115,Kraftvärmeprod!$B$1:$AH$479,MATCH(I$2,Kraftvärmeprod!$B$1:$AG$1,0),FALSE)/1,0)-IFERROR(VLOOKUP($B115,'Slutlig allokering kvv'!$B$2:$AC$462,MATCH(I$3,'Slutlig allokering kvv'!$B$1:$AJ$1,0),FALSE)/1,0)</f>
        <v>0</v>
      </c>
      <c r="J115">
        <f>IFERROR(VLOOKUP($B115,Kraftvärmeprod!$B$1:$AH$479,MATCH(J$2,Kraftvärmeprod!$B$1:$AG$1,0),FALSE)/1,0)-IFERROR(VLOOKUP($B115,'Slutlig allokering kvv'!$B$2:$AC$462,MATCH(J$3,'Slutlig allokering kvv'!$B$1:$AJ$1,0),FALSE)/1,0)</f>
        <v>0</v>
      </c>
      <c r="K115">
        <f>IFERROR(VLOOKUP($B115,Kraftvärmeprod!$B$1:$AH$479,MATCH(K$2,Kraftvärmeprod!$B$1:$AG$1,0),FALSE)/1,0)-IFERROR(VLOOKUP($B115,'Slutlig allokering kvv'!$B$2:$AC$462,MATCH(K$3,'Slutlig allokering kvv'!$B$1:$AJ$1,0),FALSE)/1,0)</f>
        <v>0</v>
      </c>
      <c r="L115">
        <f>IFERROR(VLOOKUP($B115,Kraftvärmeprod!$B$1:$AH$479,MATCH(L$2,Kraftvärmeprod!$B$1:$AG$1,0),FALSE)/1,0)-IFERROR(VLOOKUP($B115,'Slutlig allokering kvv'!$B$2:$AC$462,MATCH(L$3,'Slutlig allokering kvv'!$B$1:$AJ$1,0),FALSE)/1,0)</f>
        <v>0</v>
      </c>
      <c r="M115">
        <f>IFERROR(VLOOKUP($B115,Kraftvärmeprod!$B$1:$AH$479,MATCH(M$2,Kraftvärmeprod!$B$1:$AG$1,0),FALSE)/1,0)-IFERROR(VLOOKUP($B115,'Slutlig allokering kvv'!$B$2:$AC$462,MATCH(M$3,'Slutlig allokering kvv'!$B$1:$AJ$1,0),FALSE)/1,0)</f>
        <v>0</v>
      </c>
      <c r="N115">
        <f>IFERROR(VLOOKUP($B115,Kraftvärmeprod!$B$1:$AH$479,MATCH(N$2,Kraftvärmeprod!$B$1:$AG$1,0),FALSE)/1,0)-IFERROR(VLOOKUP($B115,'Slutlig allokering kvv'!$B$2:$AC$462,MATCH(N$3,'Slutlig allokering kvv'!$B$1:$AJ$1,0),FALSE)/1,0)</f>
        <v>0</v>
      </c>
      <c r="O115">
        <f>IFERROR(VLOOKUP($B115,Kraftvärmeprod!$B$1:$AH$479,MATCH(O$2,Kraftvärmeprod!$B$1:$AG$1,0),FALSE)/1,0)-IFERROR(VLOOKUP($B115,'Slutlig allokering kvv'!$B$2:$AC$462,MATCH(O$3,'Slutlig allokering kvv'!$B$1:$AJ$1,0),FALSE)/1,0)</f>
        <v>0</v>
      </c>
      <c r="P115">
        <f>IFERROR(VLOOKUP($B115,Kraftvärmeprod!$B$1:$AH$479,MATCH(P$2,Kraftvärmeprod!$B$1:$AG$1,0),FALSE)/1,0)-IFERROR(VLOOKUP($B115,'Slutlig allokering kvv'!$B$2:$AC$462,MATCH(P$3,'Slutlig allokering kvv'!$B$1:$AJ$1,0),FALSE)/1,0)</f>
        <v>0</v>
      </c>
      <c r="Q115">
        <f>IFERROR(VLOOKUP($B115,Kraftvärmeprod!$B$1:$AH$479,MATCH(Q$2,Kraftvärmeprod!$B$1:$AG$1,0),FALSE)/1,0)-IFERROR(VLOOKUP($B115,'Slutlig allokering kvv'!$B$2:$AC$462,MATCH(Q$3,'Slutlig allokering kvv'!$B$1:$AJ$1,0),FALSE)/1,0)</f>
        <v>0</v>
      </c>
      <c r="R115">
        <f>IFERROR(VLOOKUP($B115,Kraftvärmeprod!$B$1:$AH$479,MATCH(R$2,Kraftvärmeprod!$B$1:$AG$1,0),FALSE)/1,0)-IFERROR(VLOOKUP($B115,'Slutlig allokering kvv'!$B$2:$AC$462,MATCH(R$3,'Slutlig allokering kvv'!$B$1:$AJ$1,0),FALSE)/1,0)</f>
        <v>0</v>
      </c>
      <c r="S115">
        <f>IFERROR(VLOOKUP($B115,Kraftvärmeprod!$B$1:$AH$479,MATCH(S$2,Kraftvärmeprod!$B$1:$AG$1,0),FALSE)/1,0)-IFERROR(VLOOKUP($B115,'Slutlig allokering kvv'!$B$2:$AC$462,MATCH(S$3,'Slutlig allokering kvv'!$B$1:$AJ$1,0),FALSE)/1,0)</f>
        <v>0</v>
      </c>
      <c r="T115" s="6">
        <f>IFERROR(VLOOKUP($B115,Miljö!$B$1:$S$477,MATCH(T$2,Miljö!$B$1:$X$1,0),FALSE)/1,0)-IFERROR(VLOOKUP($B115,'Slutlig allokering kvv'!$B$2:$AC$462,MATCH(T$3,'Slutlig allokering kvv'!$B$1:$AJ$1,0),FALSE)/1,0)</f>
        <v>0</v>
      </c>
      <c r="U115">
        <f>IFERROR(VLOOKUP($B115,Kraftvärmeprod!$B$1:$AH$479,MATCH(U$2,Kraftvärmeprod!$B$1:$AG$1,0),FALSE)/1,0)-IFERROR(VLOOKUP($B115,'Slutlig allokering kvv'!$B$2:$AC$462,MATCH(U$3,'Slutlig allokering kvv'!$B$1:$AJ$1,0),FALSE)/1,0)</f>
        <v>0</v>
      </c>
      <c r="V115">
        <f>IFERROR(VLOOKUP($B115,Kraftvärmeprod!$B$1:$AH$479,MATCH(V$2,Kraftvärmeprod!$B$1:$AG$1,0),FALSE)/1,0)-IFERROR(VLOOKUP($B115,'Slutlig allokering kvv'!$B$2:$AC$462,MATCH(V$3,'Slutlig allokering kvv'!$B$1:$AJ$1,0),FALSE)/1,0)</f>
        <v>0</v>
      </c>
      <c r="W115">
        <f>IFERROR(VLOOKUP($B115,Kraftvärmeprod!$B$1:$AH$479,MATCH(W$2,Kraftvärmeprod!$B$1:$AG$1,0),FALSE)/1,0)-IFERROR(VLOOKUP($B115,'Slutlig allokering kvv'!$B$2:$AC$462,MATCH(W$3,'Slutlig allokering kvv'!$B$1:$AJ$1,0),FALSE)/1,0)</f>
        <v>0</v>
      </c>
      <c r="X115">
        <f>IFERROR(VLOOKUP($B115,Kraftvärmeprod!$B$1:$AH$479,MATCH(X$2,Kraftvärmeprod!$B$1:$AG$1,0),FALSE)/1,0)-IFERROR(VLOOKUP($B115,'Slutlig allokering kvv'!$B$2:$AC$462,MATCH(X$3,'Slutlig allokering kvv'!$B$1:$AJ$1,0),FALSE)/1,0)</f>
        <v>0</v>
      </c>
      <c r="Y115">
        <f>IFERROR(VLOOKUP($B115,Kraftvärmeprod!$B$1:$AH$479,MATCH(Y$2,Kraftvärmeprod!$B$1:$AG$1,0),FALSE)/1,0)-IFERROR(VLOOKUP($B115,'Slutlig allokering kvv'!$B$2:$AC$462,MATCH(Y$3,'Slutlig allokering kvv'!$B$1:$AJ$1,0),FALSE)/1,0)</f>
        <v>0</v>
      </c>
      <c r="Z115">
        <f>IFERROR(VLOOKUP($B115,Kraftvärmeprod!$B$1:$AH$479,MATCH(Z$2,Kraftvärmeprod!$B$1:$AG$1,0),FALSE)/1,0)-IFERROR(VLOOKUP($B115,'Slutlig allokering kvv'!$B$2:$AC$462,MATCH(Z$3,'Slutlig allokering kvv'!$B$1:$AJ$1,0),FALSE)/1,0)</f>
        <v>0</v>
      </c>
      <c r="AA115">
        <f>IFERROR(VLOOKUP($B115,Kraftvärmeprod!$B$1:$AH$479,MATCH(AA$2,Kraftvärmeprod!$B$1:$AG$1,0),FALSE)/1,0)-IFERROR(VLOOKUP($B115,'Slutlig allokering kvv'!$B$2:$AC$462,MATCH(AA$3,'Slutlig allokering kvv'!$B$1:$AJ$1,0),FALSE)/1,0)</f>
        <v>0</v>
      </c>
      <c r="AE115">
        <f t="shared" si="2"/>
        <v>0</v>
      </c>
      <c r="AG115">
        <f>IFERROR(VLOOKUP(B115,'Slutlig allokering kvv'!$B$2:$AJ$462,MATCH("Summa slutlig allokerad tillförd energi (utan hjälpel och rökgaskondensering):",'Slutlig allokering kvv'!$B$1:$AK$1,0),FALSE)/1,"")</f>
        <v>0</v>
      </c>
      <c r="AI115" s="137" t="str">
        <f>IFERROR(1-VLOOKUP(B115,'Slutlig allokering kvv'!$B$2:$AJ$462,MATCH("Andel av bränsle i kvv som allokerats till värme, exklusive rökgaskondensering och hjälpel",'Slutlig allokering kvv'!$B$1:$AK$1,0),FALSE),"")</f>
        <v/>
      </c>
      <c r="AK115" s="137" t="str">
        <f t="shared" si="3"/>
        <v/>
      </c>
    </row>
    <row r="116" spans="1:37" x14ac:dyDescent="0.25">
      <c r="A116" s="2" t="s">
        <v>180</v>
      </c>
      <c r="B116" s="2" t="s">
        <v>183</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 kvv'!$B$2:$AC$462,MATCH(E$3,'Slutlig allokering kvv'!$B$1:$AJ$1,0),FALSE)/1,0)</f>
        <v>0</v>
      </c>
      <c r="F116">
        <f>IFERROR(VLOOKUP($B116,Kraftvärmeprod!$B$1:$AH$479,MATCH(F$2,Kraftvärmeprod!$B$1:$AG$1,0),FALSE)/1,0)-IFERROR(VLOOKUP($B116,'Slutlig allokering kvv'!$B$2:$AC$462,MATCH(F$3,'Slutlig allokering kvv'!$B$1:$AJ$1,0),FALSE)/1,0)</f>
        <v>0</v>
      </c>
      <c r="G116">
        <f>IFERROR(VLOOKUP($B116,Kraftvärmeprod!$B$1:$AH$479,MATCH(G$2,Kraftvärmeprod!$B$1:$AG$1,0),FALSE)/1,0)-IFERROR(VLOOKUP($B116,'Slutlig allokering kvv'!$B$2:$AC$462,MATCH(G$3,'Slutlig allokering kvv'!$B$1:$AJ$1,0),FALSE)/1,0)</f>
        <v>0</v>
      </c>
      <c r="H116">
        <f>IFERROR(VLOOKUP($B116,Kraftvärmeprod!$B$1:$AH$479,MATCH(H$2,Kraftvärmeprod!$B$1:$AG$1,0),FALSE)/1,0)-IFERROR(VLOOKUP($B116,'Slutlig allokering kvv'!$B$2:$AC$462,MATCH(H$3,'Slutlig allokering kvv'!$B$1:$AJ$1,0),FALSE)/1,0)</f>
        <v>0</v>
      </c>
      <c r="I116">
        <f>IFERROR(VLOOKUP($B116,Kraftvärmeprod!$B$1:$AH$479,MATCH(I$2,Kraftvärmeprod!$B$1:$AG$1,0),FALSE)/1,0)-IFERROR(VLOOKUP($B116,'Slutlig allokering kvv'!$B$2:$AC$462,MATCH(I$3,'Slutlig allokering kvv'!$B$1:$AJ$1,0),FALSE)/1,0)</f>
        <v>0</v>
      </c>
      <c r="J116">
        <f>IFERROR(VLOOKUP($B116,Kraftvärmeprod!$B$1:$AH$479,MATCH(J$2,Kraftvärmeprod!$B$1:$AG$1,0),FALSE)/1,0)-IFERROR(VLOOKUP($B116,'Slutlig allokering kvv'!$B$2:$AC$462,MATCH(J$3,'Slutlig allokering kvv'!$B$1:$AJ$1,0),FALSE)/1,0)</f>
        <v>0</v>
      </c>
      <c r="K116">
        <f>IFERROR(VLOOKUP($B116,Kraftvärmeprod!$B$1:$AH$479,MATCH(K$2,Kraftvärmeprod!$B$1:$AG$1,0),FALSE)/1,0)-IFERROR(VLOOKUP($B116,'Slutlig allokering kvv'!$B$2:$AC$462,MATCH(K$3,'Slutlig allokering kvv'!$B$1:$AJ$1,0),FALSE)/1,0)</f>
        <v>0</v>
      </c>
      <c r="L116">
        <f>IFERROR(VLOOKUP($B116,Kraftvärmeprod!$B$1:$AH$479,MATCH(L$2,Kraftvärmeprod!$B$1:$AG$1,0),FALSE)/1,0)-IFERROR(VLOOKUP($B116,'Slutlig allokering kvv'!$B$2:$AC$462,MATCH(L$3,'Slutlig allokering kvv'!$B$1:$AJ$1,0),FALSE)/1,0)</f>
        <v>0</v>
      </c>
      <c r="M116">
        <f>IFERROR(VLOOKUP($B116,Kraftvärmeprod!$B$1:$AH$479,MATCH(M$2,Kraftvärmeprod!$B$1:$AG$1,0),FALSE)/1,0)-IFERROR(VLOOKUP($B116,'Slutlig allokering kvv'!$B$2:$AC$462,MATCH(M$3,'Slutlig allokering kvv'!$B$1:$AJ$1,0),FALSE)/1,0)</f>
        <v>0</v>
      </c>
      <c r="N116">
        <f>IFERROR(VLOOKUP($B116,Kraftvärmeprod!$B$1:$AH$479,MATCH(N$2,Kraftvärmeprod!$B$1:$AG$1,0),FALSE)/1,0)-IFERROR(VLOOKUP($B116,'Slutlig allokering kvv'!$B$2:$AC$462,MATCH(N$3,'Slutlig allokering kvv'!$B$1:$AJ$1,0),FALSE)/1,0)</f>
        <v>0</v>
      </c>
      <c r="O116">
        <f>IFERROR(VLOOKUP($B116,Kraftvärmeprod!$B$1:$AH$479,MATCH(O$2,Kraftvärmeprod!$B$1:$AG$1,0),FALSE)/1,0)-IFERROR(VLOOKUP($B116,'Slutlig allokering kvv'!$B$2:$AC$462,MATCH(O$3,'Slutlig allokering kvv'!$B$1:$AJ$1,0),FALSE)/1,0)</f>
        <v>0</v>
      </c>
      <c r="P116">
        <f>IFERROR(VLOOKUP($B116,Kraftvärmeprod!$B$1:$AH$479,MATCH(P$2,Kraftvärmeprod!$B$1:$AG$1,0),FALSE)/1,0)-IFERROR(VLOOKUP($B116,'Slutlig allokering kvv'!$B$2:$AC$462,MATCH(P$3,'Slutlig allokering kvv'!$B$1:$AJ$1,0),FALSE)/1,0)</f>
        <v>0</v>
      </c>
      <c r="Q116">
        <f>IFERROR(VLOOKUP($B116,Kraftvärmeprod!$B$1:$AH$479,MATCH(Q$2,Kraftvärmeprod!$B$1:$AG$1,0),FALSE)/1,0)-IFERROR(VLOOKUP($B116,'Slutlig allokering kvv'!$B$2:$AC$462,MATCH(Q$3,'Slutlig allokering kvv'!$B$1:$AJ$1,0),FALSE)/1,0)</f>
        <v>0</v>
      </c>
      <c r="R116">
        <f>IFERROR(VLOOKUP($B116,Kraftvärmeprod!$B$1:$AH$479,MATCH(R$2,Kraftvärmeprod!$B$1:$AG$1,0),FALSE)/1,0)-IFERROR(VLOOKUP($B116,'Slutlig allokering kvv'!$B$2:$AC$462,MATCH(R$3,'Slutlig allokering kvv'!$B$1:$AJ$1,0),FALSE)/1,0)</f>
        <v>0</v>
      </c>
      <c r="S116">
        <f>IFERROR(VLOOKUP($B116,Kraftvärmeprod!$B$1:$AH$479,MATCH(S$2,Kraftvärmeprod!$B$1:$AG$1,0),FALSE)/1,0)-IFERROR(VLOOKUP($B116,'Slutlig allokering kvv'!$B$2:$AC$462,MATCH(S$3,'Slutlig allokering kvv'!$B$1:$AJ$1,0),FALSE)/1,0)</f>
        <v>0</v>
      </c>
      <c r="T116" s="6">
        <f>IFERROR(VLOOKUP($B116,Miljö!$B$1:$S$477,MATCH(T$2,Miljö!$B$1:$X$1,0),FALSE)/1,0)-IFERROR(VLOOKUP($B116,'Slutlig allokering kvv'!$B$2:$AC$462,MATCH(T$3,'Slutlig allokering kvv'!$B$1:$AJ$1,0),FALSE)/1,0)</f>
        <v>0</v>
      </c>
      <c r="U116">
        <f>IFERROR(VLOOKUP($B116,Kraftvärmeprod!$B$1:$AH$479,MATCH(U$2,Kraftvärmeprod!$B$1:$AG$1,0),FALSE)/1,0)-IFERROR(VLOOKUP($B116,'Slutlig allokering kvv'!$B$2:$AC$462,MATCH(U$3,'Slutlig allokering kvv'!$B$1:$AJ$1,0),FALSE)/1,0)</f>
        <v>0</v>
      </c>
      <c r="V116">
        <f>IFERROR(VLOOKUP($B116,Kraftvärmeprod!$B$1:$AH$479,MATCH(V$2,Kraftvärmeprod!$B$1:$AG$1,0),FALSE)/1,0)-IFERROR(VLOOKUP($B116,'Slutlig allokering kvv'!$B$2:$AC$462,MATCH(V$3,'Slutlig allokering kvv'!$B$1:$AJ$1,0),FALSE)/1,0)</f>
        <v>0</v>
      </c>
      <c r="W116">
        <f>IFERROR(VLOOKUP($B116,Kraftvärmeprod!$B$1:$AH$479,MATCH(W$2,Kraftvärmeprod!$B$1:$AG$1,0),FALSE)/1,0)-IFERROR(VLOOKUP($B116,'Slutlig allokering kvv'!$B$2:$AC$462,MATCH(W$3,'Slutlig allokering kvv'!$B$1:$AJ$1,0),FALSE)/1,0)</f>
        <v>0</v>
      </c>
      <c r="X116">
        <f>IFERROR(VLOOKUP($B116,Kraftvärmeprod!$B$1:$AH$479,MATCH(X$2,Kraftvärmeprod!$B$1:$AG$1,0),FALSE)/1,0)-IFERROR(VLOOKUP($B116,'Slutlig allokering kvv'!$B$2:$AC$462,MATCH(X$3,'Slutlig allokering kvv'!$B$1:$AJ$1,0),FALSE)/1,0)</f>
        <v>0</v>
      </c>
      <c r="Y116">
        <f>IFERROR(VLOOKUP($B116,Kraftvärmeprod!$B$1:$AH$479,MATCH(Y$2,Kraftvärmeprod!$B$1:$AG$1,0),FALSE)/1,0)-IFERROR(VLOOKUP($B116,'Slutlig allokering kvv'!$B$2:$AC$462,MATCH(Y$3,'Slutlig allokering kvv'!$B$1:$AJ$1,0),FALSE)/1,0)</f>
        <v>0</v>
      </c>
      <c r="Z116">
        <f>IFERROR(VLOOKUP($B116,Kraftvärmeprod!$B$1:$AH$479,MATCH(Z$2,Kraftvärmeprod!$B$1:$AG$1,0),FALSE)/1,0)-IFERROR(VLOOKUP($B116,'Slutlig allokering kvv'!$B$2:$AC$462,MATCH(Z$3,'Slutlig allokering kvv'!$B$1:$AJ$1,0),FALSE)/1,0)</f>
        <v>0</v>
      </c>
      <c r="AA116">
        <f>IFERROR(VLOOKUP($B116,Kraftvärmeprod!$B$1:$AH$479,MATCH(AA$2,Kraftvärmeprod!$B$1:$AG$1,0),FALSE)/1,0)-IFERROR(VLOOKUP($B116,'Slutlig allokering kvv'!$B$2:$AC$462,MATCH(AA$3,'Slutlig allokering kvv'!$B$1:$AJ$1,0),FALSE)/1,0)</f>
        <v>0</v>
      </c>
      <c r="AE116">
        <f t="shared" si="2"/>
        <v>0</v>
      </c>
      <c r="AG116">
        <f>IFERROR(VLOOKUP(B116,'Slutlig allokering kvv'!$B$2:$AJ$462,MATCH("Summa slutlig allokerad tillförd energi (utan hjälpel och rökgaskondensering):",'Slutlig allokering kvv'!$B$1:$AK$1,0),FALSE)/1,"")</f>
        <v>0</v>
      </c>
      <c r="AI116" s="137" t="str">
        <f>IFERROR(1-VLOOKUP(B116,'Slutlig allokering kvv'!$B$2:$AJ$462,MATCH("Andel av bränsle i kvv som allokerats till värme, exklusive rökgaskondensering och hjälpel",'Slutlig allokering kvv'!$B$1:$AK$1,0),FALSE),"")</f>
        <v/>
      </c>
      <c r="AK116" s="137" t="str">
        <f t="shared" si="3"/>
        <v/>
      </c>
    </row>
    <row r="117" spans="1:37" x14ac:dyDescent="0.25">
      <c r="A117" s="2" t="s">
        <v>184</v>
      </c>
      <c r="B117" s="2" t="s">
        <v>185</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 kvv'!$B$2:$AC$462,MATCH(E$3,'Slutlig allokering kvv'!$B$1:$AJ$1,0),FALSE)/1,0)</f>
        <v>0</v>
      </c>
      <c r="F117">
        <f>IFERROR(VLOOKUP($B117,Kraftvärmeprod!$B$1:$AH$479,MATCH(F$2,Kraftvärmeprod!$B$1:$AG$1,0),FALSE)/1,0)-IFERROR(VLOOKUP($B117,'Slutlig allokering kvv'!$B$2:$AC$462,MATCH(F$3,'Slutlig allokering kvv'!$B$1:$AJ$1,0),FALSE)/1,0)</f>
        <v>0</v>
      </c>
      <c r="G117">
        <f>IFERROR(VLOOKUP($B117,Kraftvärmeprod!$B$1:$AH$479,MATCH(G$2,Kraftvärmeprod!$B$1:$AG$1,0),FALSE)/1,0)-IFERROR(VLOOKUP($B117,'Slutlig allokering kvv'!$B$2:$AC$462,MATCH(G$3,'Slutlig allokering kvv'!$B$1:$AJ$1,0),FALSE)/1,0)</f>
        <v>0</v>
      </c>
      <c r="H117">
        <f>IFERROR(VLOOKUP($B117,Kraftvärmeprod!$B$1:$AH$479,MATCH(H$2,Kraftvärmeprod!$B$1:$AG$1,0),FALSE)/1,0)-IFERROR(VLOOKUP($B117,'Slutlig allokering kvv'!$B$2:$AC$462,MATCH(H$3,'Slutlig allokering kvv'!$B$1:$AJ$1,0),FALSE)/1,0)</f>
        <v>0</v>
      </c>
      <c r="I117">
        <f>IFERROR(VLOOKUP($B117,Kraftvärmeprod!$B$1:$AH$479,MATCH(I$2,Kraftvärmeprod!$B$1:$AG$1,0),FALSE)/1,0)-IFERROR(VLOOKUP($B117,'Slutlig allokering kvv'!$B$2:$AC$462,MATCH(I$3,'Slutlig allokering kvv'!$B$1:$AJ$1,0),FALSE)/1,0)</f>
        <v>0</v>
      </c>
      <c r="J117">
        <f>IFERROR(VLOOKUP($B117,Kraftvärmeprod!$B$1:$AH$479,MATCH(J$2,Kraftvärmeprod!$B$1:$AG$1,0),FALSE)/1,0)-IFERROR(VLOOKUP($B117,'Slutlig allokering kvv'!$B$2:$AC$462,MATCH(J$3,'Slutlig allokering kvv'!$B$1:$AJ$1,0),FALSE)/1,0)</f>
        <v>0</v>
      </c>
      <c r="K117">
        <f>IFERROR(VLOOKUP($B117,Kraftvärmeprod!$B$1:$AH$479,MATCH(K$2,Kraftvärmeprod!$B$1:$AG$1,0),FALSE)/1,0)-IFERROR(VLOOKUP($B117,'Slutlig allokering kvv'!$B$2:$AC$462,MATCH(K$3,'Slutlig allokering kvv'!$B$1:$AJ$1,0),FALSE)/1,0)</f>
        <v>0</v>
      </c>
      <c r="L117">
        <f>IFERROR(VLOOKUP($B117,Kraftvärmeprod!$B$1:$AH$479,MATCH(L$2,Kraftvärmeprod!$B$1:$AG$1,0),FALSE)/1,0)-IFERROR(VLOOKUP($B117,'Slutlig allokering kvv'!$B$2:$AC$462,MATCH(L$3,'Slutlig allokering kvv'!$B$1:$AJ$1,0),FALSE)/1,0)</f>
        <v>0</v>
      </c>
      <c r="M117">
        <f>IFERROR(VLOOKUP($B117,Kraftvärmeprod!$B$1:$AH$479,MATCH(M$2,Kraftvärmeprod!$B$1:$AG$1,0),FALSE)/1,0)-IFERROR(VLOOKUP($B117,'Slutlig allokering kvv'!$B$2:$AC$462,MATCH(M$3,'Slutlig allokering kvv'!$B$1:$AJ$1,0),FALSE)/1,0)</f>
        <v>0</v>
      </c>
      <c r="N117">
        <f>IFERROR(VLOOKUP($B117,Kraftvärmeprod!$B$1:$AH$479,MATCH(N$2,Kraftvärmeprod!$B$1:$AG$1,0),FALSE)/1,0)-IFERROR(VLOOKUP($B117,'Slutlig allokering kvv'!$B$2:$AC$462,MATCH(N$3,'Slutlig allokering kvv'!$B$1:$AJ$1,0),FALSE)/1,0)</f>
        <v>0</v>
      </c>
      <c r="O117">
        <f>IFERROR(VLOOKUP($B117,Kraftvärmeprod!$B$1:$AH$479,MATCH(O$2,Kraftvärmeprod!$B$1:$AG$1,0),FALSE)/1,0)-IFERROR(VLOOKUP($B117,'Slutlig allokering kvv'!$B$2:$AC$462,MATCH(O$3,'Slutlig allokering kvv'!$B$1:$AJ$1,0),FALSE)/1,0)</f>
        <v>0</v>
      </c>
      <c r="P117">
        <f>IFERROR(VLOOKUP($B117,Kraftvärmeprod!$B$1:$AH$479,MATCH(P$2,Kraftvärmeprod!$B$1:$AG$1,0),FALSE)/1,0)-IFERROR(VLOOKUP($B117,'Slutlig allokering kvv'!$B$2:$AC$462,MATCH(P$3,'Slutlig allokering kvv'!$B$1:$AJ$1,0),FALSE)/1,0)</f>
        <v>0</v>
      </c>
      <c r="Q117">
        <f>IFERROR(VLOOKUP($B117,Kraftvärmeprod!$B$1:$AH$479,MATCH(Q$2,Kraftvärmeprod!$B$1:$AG$1,0),FALSE)/1,0)-IFERROR(VLOOKUP($B117,'Slutlig allokering kvv'!$B$2:$AC$462,MATCH(Q$3,'Slutlig allokering kvv'!$B$1:$AJ$1,0),FALSE)/1,0)</f>
        <v>0</v>
      </c>
      <c r="R117">
        <f>IFERROR(VLOOKUP($B117,Kraftvärmeprod!$B$1:$AH$479,MATCH(R$2,Kraftvärmeprod!$B$1:$AG$1,0),FALSE)/1,0)-IFERROR(VLOOKUP($B117,'Slutlig allokering kvv'!$B$2:$AC$462,MATCH(R$3,'Slutlig allokering kvv'!$B$1:$AJ$1,0),FALSE)/1,0)</f>
        <v>0</v>
      </c>
      <c r="S117">
        <f>IFERROR(VLOOKUP($B117,Kraftvärmeprod!$B$1:$AH$479,MATCH(S$2,Kraftvärmeprod!$B$1:$AG$1,0),FALSE)/1,0)-IFERROR(VLOOKUP($B117,'Slutlig allokering kvv'!$B$2:$AC$462,MATCH(S$3,'Slutlig allokering kvv'!$B$1:$AJ$1,0),FALSE)/1,0)</f>
        <v>0</v>
      </c>
      <c r="T117" s="6">
        <f>IFERROR(VLOOKUP($B117,Miljö!$B$1:$S$477,MATCH(T$2,Miljö!$B$1:$X$1,0),FALSE)/1,0)-IFERROR(VLOOKUP($B117,'Slutlig allokering kvv'!$B$2:$AC$462,MATCH(T$3,'Slutlig allokering kvv'!$B$1:$AJ$1,0),FALSE)/1,0)</f>
        <v>0</v>
      </c>
      <c r="U117">
        <f>IFERROR(VLOOKUP($B117,Kraftvärmeprod!$B$1:$AH$479,MATCH(U$2,Kraftvärmeprod!$B$1:$AG$1,0),FALSE)/1,0)-IFERROR(VLOOKUP($B117,'Slutlig allokering kvv'!$B$2:$AC$462,MATCH(U$3,'Slutlig allokering kvv'!$B$1:$AJ$1,0),FALSE)/1,0)</f>
        <v>0</v>
      </c>
      <c r="V117">
        <f>IFERROR(VLOOKUP($B117,Kraftvärmeprod!$B$1:$AH$479,MATCH(V$2,Kraftvärmeprod!$B$1:$AG$1,0),FALSE)/1,0)-IFERROR(VLOOKUP($B117,'Slutlig allokering kvv'!$B$2:$AC$462,MATCH(V$3,'Slutlig allokering kvv'!$B$1:$AJ$1,0),FALSE)/1,0)</f>
        <v>0</v>
      </c>
      <c r="W117">
        <f>IFERROR(VLOOKUP($B117,Kraftvärmeprod!$B$1:$AH$479,MATCH(W$2,Kraftvärmeprod!$B$1:$AG$1,0),FALSE)/1,0)-IFERROR(VLOOKUP($B117,'Slutlig allokering kvv'!$B$2:$AC$462,MATCH(W$3,'Slutlig allokering kvv'!$B$1:$AJ$1,0),FALSE)/1,0)</f>
        <v>0</v>
      </c>
      <c r="X117">
        <f>IFERROR(VLOOKUP($B117,Kraftvärmeprod!$B$1:$AH$479,MATCH(X$2,Kraftvärmeprod!$B$1:$AG$1,0),FALSE)/1,0)-IFERROR(VLOOKUP($B117,'Slutlig allokering kvv'!$B$2:$AC$462,MATCH(X$3,'Slutlig allokering kvv'!$B$1:$AJ$1,0),FALSE)/1,0)</f>
        <v>0</v>
      </c>
      <c r="Y117">
        <f>IFERROR(VLOOKUP($B117,Kraftvärmeprod!$B$1:$AH$479,MATCH(Y$2,Kraftvärmeprod!$B$1:$AG$1,0),FALSE)/1,0)-IFERROR(VLOOKUP($B117,'Slutlig allokering kvv'!$B$2:$AC$462,MATCH(Y$3,'Slutlig allokering kvv'!$B$1:$AJ$1,0),FALSE)/1,0)</f>
        <v>0</v>
      </c>
      <c r="Z117">
        <f>IFERROR(VLOOKUP($B117,Kraftvärmeprod!$B$1:$AH$479,MATCH(Z$2,Kraftvärmeprod!$B$1:$AG$1,0),FALSE)/1,0)-IFERROR(VLOOKUP($B117,'Slutlig allokering kvv'!$B$2:$AC$462,MATCH(Z$3,'Slutlig allokering kvv'!$B$1:$AJ$1,0),FALSE)/1,0)</f>
        <v>0</v>
      </c>
      <c r="AA117">
        <f>IFERROR(VLOOKUP($B117,Kraftvärmeprod!$B$1:$AH$479,MATCH(AA$2,Kraftvärmeprod!$B$1:$AG$1,0),FALSE)/1,0)-IFERROR(VLOOKUP($B117,'Slutlig allokering kvv'!$B$2:$AC$462,MATCH(AA$3,'Slutlig allokering kvv'!$B$1:$AJ$1,0),FALSE)/1,0)</f>
        <v>0</v>
      </c>
      <c r="AE117">
        <f t="shared" si="2"/>
        <v>0</v>
      </c>
      <c r="AG117">
        <f>IFERROR(VLOOKUP(B117,'Slutlig allokering kvv'!$B$2:$AJ$462,MATCH("Summa slutlig allokerad tillförd energi (utan hjälpel och rökgaskondensering):",'Slutlig allokering kvv'!$B$1:$AK$1,0),FALSE)/1,"")</f>
        <v>0</v>
      </c>
      <c r="AI117" s="137" t="str">
        <f>IFERROR(1-VLOOKUP(B117,'Slutlig allokering kvv'!$B$2:$AJ$462,MATCH("Andel av bränsle i kvv som allokerats till värme, exklusive rökgaskondensering och hjälpel",'Slutlig allokering kvv'!$B$1:$AK$1,0),FALSE),"")</f>
        <v/>
      </c>
      <c r="AK117" s="137" t="str">
        <f t="shared" si="3"/>
        <v/>
      </c>
    </row>
    <row r="118" spans="1:37" x14ac:dyDescent="0.25">
      <c r="A118" s="2" t="s">
        <v>184</v>
      </c>
      <c r="B118" s="2" t="s">
        <v>186</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 kvv'!$B$2:$AC$462,MATCH(E$3,'Slutlig allokering kvv'!$B$1:$AJ$1,0),FALSE)/1,0)</f>
        <v>0</v>
      </c>
      <c r="F118">
        <f>IFERROR(VLOOKUP($B118,Kraftvärmeprod!$B$1:$AH$479,MATCH(F$2,Kraftvärmeprod!$B$1:$AG$1,0),FALSE)/1,0)-IFERROR(VLOOKUP($B118,'Slutlig allokering kvv'!$B$2:$AC$462,MATCH(F$3,'Slutlig allokering kvv'!$B$1:$AJ$1,0),FALSE)/1,0)</f>
        <v>0</v>
      </c>
      <c r="G118">
        <f>IFERROR(VLOOKUP($B118,Kraftvärmeprod!$B$1:$AH$479,MATCH(G$2,Kraftvärmeprod!$B$1:$AG$1,0),FALSE)/1,0)-IFERROR(VLOOKUP($B118,'Slutlig allokering kvv'!$B$2:$AC$462,MATCH(G$3,'Slutlig allokering kvv'!$B$1:$AJ$1,0),FALSE)/1,0)</f>
        <v>0</v>
      </c>
      <c r="H118">
        <f>IFERROR(VLOOKUP($B118,Kraftvärmeprod!$B$1:$AH$479,MATCH(H$2,Kraftvärmeprod!$B$1:$AG$1,0),FALSE)/1,0)-IFERROR(VLOOKUP($B118,'Slutlig allokering kvv'!$B$2:$AC$462,MATCH(H$3,'Slutlig allokering kvv'!$B$1:$AJ$1,0),FALSE)/1,0)</f>
        <v>0</v>
      </c>
      <c r="I118">
        <f>IFERROR(VLOOKUP($B118,Kraftvärmeprod!$B$1:$AH$479,MATCH(I$2,Kraftvärmeprod!$B$1:$AG$1,0),FALSE)/1,0)-IFERROR(VLOOKUP($B118,'Slutlig allokering kvv'!$B$2:$AC$462,MATCH(I$3,'Slutlig allokering kvv'!$B$1:$AJ$1,0),FALSE)/1,0)</f>
        <v>0</v>
      </c>
      <c r="J118">
        <f>IFERROR(VLOOKUP($B118,Kraftvärmeprod!$B$1:$AH$479,MATCH(J$2,Kraftvärmeprod!$B$1:$AG$1,0),FALSE)/1,0)-IFERROR(VLOOKUP($B118,'Slutlig allokering kvv'!$B$2:$AC$462,MATCH(J$3,'Slutlig allokering kvv'!$B$1:$AJ$1,0),FALSE)/1,0)</f>
        <v>0</v>
      </c>
      <c r="K118">
        <f>IFERROR(VLOOKUP($B118,Kraftvärmeprod!$B$1:$AH$479,MATCH(K$2,Kraftvärmeprod!$B$1:$AG$1,0),FALSE)/1,0)-IFERROR(VLOOKUP($B118,'Slutlig allokering kvv'!$B$2:$AC$462,MATCH(K$3,'Slutlig allokering kvv'!$B$1:$AJ$1,0),FALSE)/1,0)</f>
        <v>0</v>
      </c>
      <c r="L118">
        <f>IFERROR(VLOOKUP($B118,Kraftvärmeprod!$B$1:$AH$479,MATCH(L$2,Kraftvärmeprod!$B$1:$AG$1,0),FALSE)/1,0)-IFERROR(VLOOKUP($B118,'Slutlig allokering kvv'!$B$2:$AC$462,MATCH(L$3,'Slutlig allokering kvv'!$B$1:$AJ$1,0),FALSE)/1,0)</f>
        <v>0</v>
      </c>
      <c r="M118">
        <f>IFERROR(VLOOKUP($B118,Kraftvärmeprod!$B$1:$AH$479,MATCH(M$2,Kraftvärmeprod!$B$1:$AG$1,0),FALSE)/1,0)-IFERROR(VLOOKUP($B118,'Slutlig allokering kvv'!$B$2:$AC$462,MATCH(M$3,'Slutlig allokering kvv'!$B$1:$AJ$1,0),FALSE)/1,0)</f>
        <v>0</v>
      </c>
      <c r="N118">
        <f>IFERROR(VLOOKUP($B118,Kraftvärmeprod!$B$1:$AH$479,MATCH(N$2,Kraftvärmeprod!$B$1:$AG$1,0),FALSE)/1,0)-IFERROR(VLOOKUP($B118,'Slutlig allokering kvv'!$B$2:$AC$462,MATCH(N$3,'Slutlig allokering kvv'!$B$1:$AJ$1,0),FALSE)/1,0)</f>
        <v>0</v>
      </c>
      <c r="O118">
        <f>IFERROR(VLOOKUP($B118,Kraftvärmeprod!$B$1:$AH$479,MATCH(O$2,Kraftvärmeprod!$B$1:$AG$1,0),FALSE)/1,0)-IFERROR(VLOOKUP($B118,'Slutlig allokering kvv'!$B$2:$AC$462,MATCH(O$3,'Slutlig allokering kvv'!$B$1:$AJ$1,0),FALSE)/1,0)</f>
        <v>0</v>
      </c>
      <c r="P118">
        <f>IFERROR(VLOOKUP($B118,Kraftvärmeprod!$B$1:$AH$479,MATCH(P$2,Kraftvärmeprod!$B$1:$AG$1,0),FALSE)/1,0)-IFERROR(VLOOKUP($B118,'Slutlig allokering kvv'!$B$2:$AC$462,MATCH(P$3,'Slutlig allokering kvv'!$B$1:$AJ$1,0),FALSE)/1,0)</f>
        <v>0</v>
      </c>
      <c r="Q118">
        <f>IFERROR(VLOOKUP($B118,Kraftvärmeprod!$B$1:$AH$479,MATCH(Q$2,Kraftvärmeprod!$B$1:$AG$1,0),FALSE)/1,0)-IFERROR(VLOOKUP($B118,'Slutlig allokering kvv'!$B$2:$AC$462,MATCH(Q$3,'Slutlig allokering kvv'!$B$1:$AJ$1,0),FALSE)/1,0)</f>
        <v>0</v>
      </c>
      <c r="R118">
        <f>IFERROR(VLOOKUP($B118,Kraftvärmeprod!$B$1:$AH$479,MATCH(R$2,Kraftvärmeprod!$B$1:$AG$1,0),FALSE)/1,0)-IFERROR(VLOOKUP($B118,'Slutlig allokering kvv'!$B$2:$AC$462,MATCH(R$3,'Slutlig allokering kvv'!$B$1:$AJ$1,0),FALSE)/1,0)</f>
        <v>0</v>
      </c>
      <c r="S118">
        <f>IFERROR(VLOOKUP($B118,Kraftvärmeprod!$B$1:$AH$479,MATCH(S$2,Kraftvärmeprod!$B$1:$AG$1,0),FALSE)/1,0)-IFERROR(VLOOKUP($B118,'Slutlig allokering kvv'!$B$2:$AC$462,MATCH(S$3,'Slutlig allokering kvv'!$B$1:$AJ$1,0),FALSE)/1,0)</f>
        <v>0</v>
      </c>
      <c r="T118" s="6">
        <f>IFERROR(VLOOKUP($B118,Miljö!$B$1:$S$477,MATCH(T$2,Miljö!$B$1:$X$1,0),FALSE)/1,0)-IFERROR(VLOOKUP($B118,'Slutlig allokering kvv'!$B$2:$AC$462,MATCH(T$3,'Slutlig allokering kvv'!$B$1:$AJ$1,0),FALSE)/1,0)</f>
        <v>0</v>
      </c>
      <c r="U118">
        <f>IFERROR(VLOOKUP($B118,Kraftvärmeprod!$B$1:$AH$479,MATCH(U$2,Kraftvärmeprod!$B$1:$AG$1,0),FALSE)/1,0)-IFERROR(VLOOKUP($B118,'Slutlig allokering kvv'!$B$2:$AC$462,MATCH(U$3,'Slutlig allokering kvv'!$B$1:$AJ$1,0),FALSE)/1,0)</f>
        <v>0</v>
      </c>
      <c r="V118">
        <f>IFERROR(VLOOKUP($B118,Kraftvärmeprod!$B$1:$AH$479,MATCH(V$2,Kraftvärmeprod!$B$1:$AG$1,0),FALSE)/1,0)-IFERROR(VLOOKUP($B118,'Slutlig allokering kvv'!$B$2:$AC$462,MATCH(V$3,'Slutlig allokering kvv'!$B$1:$AJ$1,0),FALSE)/1,0)</f>
        <v>0</v>
      </c>
      <c r="W118">
        <f>IFERROR(VLOOKUP($B118,Kraftvärmeprod!$B$1:$AH$479,MATCH(W$2,Kraftvärmeprod!$B$1:$AG$1,0),FALSE)/1,0)-IFERROR(VLOOKUP($B118,'Slutlig allokering kvv'!$B$2:$AC$462,MATCH(W$3,'Slutlig allokering kvv'!$B$1:$AJ$1,0),FALSE)/1,0)</f>
        <v>0</v>
      </c>
      <c r="X118">
        <f>IFERROR(VLOOKUP($B118,Kraftvärmeprod!$B$1:$AH$479,MATCH(X$2,Kraftvärmeprod!$B$1:$AG$1,0),FALSE)/1,0)-IFERROR(VLOOKUP($B118,'Slutlig allokering kvv'!$B$2:$AC$462,MATCH(X$3,'Slutlig allokering kvv'!$B$1:$AJ$1,0),FALSE)/1,0)</f>
        <v>0</v>
      </c>
      <c r="Y118">
        <f>IFERROR(VLOOKUP($B118,Kraftvärmeprod!$B$1:$AH$479,MATCH(Y$2,Kraftvärmeprod!$B$1:$AG$1,0),FALSE)/1,0)-IFERROR(VLOOKUP($B118,'Slutlig allokering kvv'!$B$2:$AC$462,MATCH(Y$3,'Slutlig allokering kvv'!$B$1:$AJ$1,0),FALSE)/1,0)</f>
        <v>0</v>
      </c>
      <c r="Z118">
        <f>IFERROR(VLOOKUP($B118,Kraftvärmeprod!$B$1:$AH$479,MATCH(Z$2,Kraftvärmeprod!$B$1:$AG$1,0),FALSE)/1,0)-IFERROR(VLOOKUP($B118,'Slutlig allokering kvv'!$B$2:$AC$462,MATCH(Z$3,'Slutlig allokering kvv'!$B$1:$AJ$1,0),FALSE)/1,0)</f>
        <v>0</v>
      </c>
      <c r="AA118">
        <f>IFERROR(VLOOKUP($B118,Kraftvärmeprod!$B$1:$AH$479,MATCH(AA$2,Kraftvärmeprod!$B$1:$AG$1,0),FALSE)/1,0)-IFERROR(VLOOKUP($B118,'Slutlig allokering kvv'!$B$2:$AC$462,MATCH(AA$3,'Slutlig allokering kvv'!$B$1:$AJ$1,0),FALSE)/1,0)</f>
        <v>0</v>
      </c>
      <c r="AE118">
        <f t="shared" si="2"/>
        <v>0</v>
      </c>
      <c r="AG118">
        <f>IFERROR(VLOOKUP(B118,'Slutlig allokering kvv'!$B$2:$AJ$462,MATCH("Summa slutlig allokerad tillförd energi (utan hjälpel och rökgaskondensering):",'Slutlig allokering kvv'!$B$1:$AK$1,0),FALSE)/1,"")</f>
        <v>0</v>
      </c>
      <c r="AI118" s="137" t="str">
        <f>IFERROR(1-VLOOKUP(B118,'Slutlig allokering kvv'!$B$2:$AJ$462,MATCH("Andel av bränsle i kvv som allokerats till värme, exklusive rökgaskondensering och hjälpel",'Slutlig allokering kvv'!$B$1:$AK$1,0),FALSE),"")</f>
        <v/>
      </c>
      <c r="AK118" s="137" t="str">
        <f t="shared" si="3"/>
        <v/>
      </c>
    </row>
    <row r="119" spans="1:37" x14ac:dyDescent="0.25">
      <c r="A119" s="2" t="s">
        <v>184</v>
      </c>
      <c r="B119" s="2" t="s">
        <v>187</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 kvv'!$B$2:$AC$462,MATCH(E$3,'Slutlig allokering kvv'!$B$1:$AJ$1,0),FALSE)/1,0)</f>
        <v>0</v>
      </c>
      <c r="F119">
        <f>IFERROR(VLOOKUP($B119,Kraftvärmeprod!$B$1:$AH$479,MATCH(F$2,Kraftvärmeprod!$B$1:$AG$1,0),FALSE)/1,0)-IFERROR(VLOOKUP($B119,'Slutlig allokering kvv'!$B$2:$AC$462,MATCH(F$3,'Slutlig allokering kvv'!$B$1:$AJ$1,0),FALSE)/1,0)</f>
        <v>0</v>
      </c>
      <c r="G119">
        <f>IFERROR(VLOOKUP($B119,Kraftvärmeprod!$B$1:$AH$479,MATCH(G$2,Kraftvärmeprod!$B$1:$AG$1,0),FALSE)/1,0)-IFERROR(VLOOKUP($B119,'Slutlig allokering kvv'!$B$2:$AC$462,MATCH(G$3,'Slutlig allokering kvv'!$B$1:$AJ$1,0),FALSE)/1,0)</f>
        <v>0</v>
      </c>
      <c r="H119">
        <f>IFERROR(VLOOKUP($B119,Kraftvärmeprod!$B$1:$AH$479,MATCH(H$2,Kraftvärmeprod!$B$1:$AG$1,0),FALSE)/1,0)-IFERROR(VLOOKUP($B119,'Slutlig allokering kvv'!$B$2:$AC$462,MATCH(H$3,'Slutlig allokering kvv'!$B$1:$AJ$1,0),FALSE)/1,0)</f>
        <v>0</v>
      </c>
      <c r="I119">
        <f>IFERROR(VLOOKUP($B119,Kraftvärmeprod!$B$1:$AH$479,MATCH(I$2,Kraftvärmeprod!$B$1:$AG$1,0),FALSE)/1,0)-IFERROR(VLOOKUP($B119,'Slutlig allokering kvv'!$B$2:$AC$462,MATCH(I$3,'Slutlig allokering kvv'!$B$1:$AJ$1,0),FALSE)/1,0)</f>
        <v>0</v>
      </c>
      <c r="J119">
        <f>IFERROR(VLOOKUP($B119,Kraftvärmeprod!$B$1:$AH$479,MATCH(J$2,Kraftvärmeprod!$B$1:$AG$1,0),FALSE)/1,0)-IFERROR(VLOOKUP($B119,'Slutlig allokering kvv'!$B$2:$AC$462,MATCH(J$3,'Slutlig allokering kvv'!$B$1:$AJ$1,0),FALSE)/1,0)</f>
        <v>0</v>
      </c>
      <c r="K119">
        <f>IFERROR(VLOOKUP($B119,Kraftvärmeprod!$B$1:$AH$479,MATCH(K$2,Kraftvärmeprod!$B$1:$AG$1,0),FALSE)/1,0)-IFERROR(VLOOKUP($B119,'Slutlig allokering kvv'!$B$2:$AC$462,MATCH(K$3,'Slutlig allokering kvv'!$B$1:$AJ$1,0),FALSE)/1,0)</f>
        <v>0</v>
      </c>
      <c r="L119">
        <f>IFERROR(VLOOKUP($B119,Kraftvärmeprod!$B$1:$AH$479,MATCH(L$2,Kraftvärmeprod!$B$1:$AG$1,0),FALSE)/1,0)-IFERROR(VLOOKUP($B119,'Slutlig allokering kvv'!$B$2:$AC$462,MATCH(L$3,'Slutlig allokering kvv'!$B$1:$AJ$1,0),FALSE)/1,0)</f>
        <v>0</v>
      </c>
      <c r="M119">
        <f>IFERROR(VLOOKUP($B119,Kraftvärmeprod!$B$1:$AH$479,MATCH(M$2,Kraftvärmeprod!$B$1:$AG$1,0),FALSE)/1,0)-IFERROR(VLOOKUP($B119,'Slutlig allokering kvv'!$B$2:$AC$462,MATCH(M$3,'Slutlig allokering kvv'!$B$1:$AJ$1,0),FALSE)/1,0)</f>
        <v>0</v>
      </c>
      <c r="N119">
        <f>IFERROR(VLOOKUP($B119,Kraftvärmeprod!$B$1:$AH$479,MATCH(N$2,Kraftvärmeprod!$B$1:$AG$1,0),FALSE)/1,0)-IFERROR(VLOOKUP($B119,'Slutlig allokering kvv'!$B$2:$AC$462,MATCH(N$3,'Slutlig allokering kvv'!$B$1:$AJ$1,0),FALSE)/1,0)</f>
        <v>0</v>
      </c>
      <c r="O119">
        <f>IFERROR(VLOOKUP($B119,Kraftvärmeprod!$B$1:$AH$479,MATCH(O$2,Kraftvärmeprod!$B$1:$AG$1,0),FALSE)/1,0)-IFERROR(VLOOKUP($B119,'Slutlig allokering kvv'!$B$2:$AC$462,MATCH(O$3,'Slutlig allokering kvv'!$B$1:$AJ$1,0),FALSE)/1,0)</f>
        <v>0</v>
      </c>
      <c r="P119">
        <f>IFERROR(VLOOKUP($B119,Kraftvärmeprod!$B$1:$AH$479,MATCH(P$2,Kraftvärmeprod!$B$1:$AG$1,0),FALSE)/1,0)-IFERROR(VLOOKUP($B119,'Slutlig allokering kvv'!$B$2:$AC$462,MATCH(P$3,'Slutlig allokering kvv'!$B$1:$AJ$1,0),FALSE)/1,0)</f>
        <v>0</v>
      </c>
      <c r="Q119">
        <f>IFERROR(VLOOKUP($B119,Kraftvärmeprod!$B$1:$AH$479,MATCH(Q$2,Kraftvärmeprod!$B$1:$AG$1,0),FALSE)/1,0)-IFERROR(VLOOKUP($B119,'Slutlig allokering kvv'!$B$2:$AC$462,MATCH(Q$3,'Slutlig allokering kvv'!$B$1:$AJ$1,0),FALSE)/1,0)</f>
        <v>0</v>
      </c>
      <c r="R119">
        <f>IFERROR(VLOOKUP($B119,Kraftvärmeprod!$B$1:$AH$479,MATCH(R$2,Kraftvärmeprod!$B$1:$AG$1,0),FALSE)/1,0)-IFERROR(VLOOKUP($B119,'Slutlig allokering kvv'!$B$2:$AC$462,MATCH(R$3,'Slutlig allokering kvv'!$B$1:$AJ$1,0),FALSE)/1,0)</f>
        <v>0</v>
      </c>
      <c r="S119">
        <f>IFERROR(VLOOKUP($B119,Kraftvärmeprod!$B$1:$AH$479,MATCH(S$2,Kraftvärmeprod!$B$1:$AG$1,0),FALSE)/1,0)-IFERROR(VLOOKUP($B119,'Slutlig allokering kvv'!$B$2:$AC$462,MATCH(S$3,'Slutlig allokering kvv'!$B$1:$AJ$1,0),FALSE)/1,0)</f>
        <v>0</v>
      </c>
      <c r="T119" s="6">
        <f>IFERROR(VLOOKUP($B119,Miljö!$B$1:$S$477,MATCH(T$2,Miljö!$B$1:$X$1,0),FALSE)/1,0)-IFERROR(VLOOKUP($B119,'Slutlig allokering kvv'!$B$2:$AC$462,MATCH(T$3,'Slutlig allokering kvv'!$B$1:$AJ$1,0),FALSE)/1,0)</f>
        <v>0</v>
      </c>
      <c r="U119">
        <f>IFERROR(VLOOKUP($B119,Kraftvärmeprod!$B$1:$AH$479,MATCH(U$2,Kraftvärmeprod!$B$1:$AG$1,0),FALSE)/1,0)-IFERROR(VLOOKUP($B119,'Slutlig allokering kvv'!$B$2:$AC$462,MATCH(U$3,'Slutlig allokering kvv'!$B$1:$AJ$1,0),FALSE)/1,0)</f>
        <v>0</v>
      </c>
      <c r="V119">
        <f>IFERROR(VLOOKUP($B119,Kraftvärmeprod!$B$1:$AH$479,MATCH(V$2,Kraftvärmeprod!$B$1:$AG$1,0),FALSE)/1,0)-IFERROR(VLOOKUP($B119,'Slutlig allokering kvv'!$B$2:$AC$462,MATCH(V$3,'Slutlig allokering kvv'!$B$1:$AJ$1,0),FALSE)/1,0)</f>
        <v>0</v>
      </c>
      <c r="W119">
        <f>IFERROR(VLOOKUP($B119,Kraftvärmeprod!$B$1:$AH$479,MATCH(W$2,Kraftvärmeprod!$B$1:$AG$1,0),FALSE)/1,0)-IFERROR(VLOOKUP($B119,'Slutlig allokering kvv'!$B$2:$AC$462,MATCH(W$3,'Slutlig allokering kvv'!$B$1:$AJ$1,0),FALSE)/1,0)</f>
        <v>0</v>
      </c>
      <c r="X119">
        <f>IFERROR(VLOOKUP($B119,Kraftvärmeprod!$B$1:$AH$479,MATCH(X$2,Kraftvärmeprod!$B$1:$AG$1,0),FALSE)/1,0)-IFERROR(VLOOKUP($B119,'Slutlig allokering kvv'!$B$2:$AC$462,MATCH(X$3,'Slutlig allokering kvv'!$B$1:$AJ$1,0),FALSE)/1,0)</f>
        <v>0</v>
      </c>
      <c r="Y119">
        <f>IFERROR(VLOOKUP($B119,Kraftvärmeprod!$B$1:$AH$479,MATCH(Y$2,Kraftvärmeprod!$B$1:$AG$1,0),FALSE)/1,0)-IFERROR(VLOOKUP($B119,'Slutlig allokering kvv'!$B$2:$AC$462,MATCH(Y$3,'Slutlig allokering kvv'!$B$1:$AJ$1,0),FALSE)/1,0)</f>
        <v>0</v>
      </c>
      <c r="Z119">
        <f>IFERROR(VLOOKUP($B119,Kraftvärmeprod!$B$1:$AH$479,MATCH(Z$2,Kraftvärmeprod!$B$1:$AG$1,0),FALSE)/1,0)-IFERROR(VLOOKUP($B119,'Slutlig allokering kvv'!$B$2:$AC$462,MATCH(Z$3,'Slutlig allokering kvv'!$B$1:$AJ$1,0),FALSE)/1,0)</f>
        <v>0</v>
      </c>
      <c r="AA119">
        <f>IFERROR(VLOOKUP($B119,Kraftvärmeprod!$B$1:$AH$479,MATCH(AA$2,Kraftvärmeprod!$B$1:$AG$1,0),FALSE)/1,0)-IFERROR(VLOOKUP($B119,'Slutlig allokering kvv'!$B$2:$AC$462,MATCH(AA$3,'Slutlig allokering kvv'!$B$1:$AJ$1,0),FALSE)/1,0)</f>
        <v>0</v>
      </c>
      <c r="AE119">
        <f t="shared" si="2"/>
        <v>0</v>
      </c>
      <c r="AG119">
        <f>IFERROR(VLOOKUP(B119,'Slutlig allokering kvv'!$B$2:$AJ$462,MATCH("Summa slutlig allokerad tillförd energi (utan hjälpel och rökgaskondensering):",'Slutlig allokering kvv'!$B$1:$AK$1,0),FALSE)/1,"")</f>
        <v>0</v>
      </c>
      <c r="AI119" s="137" t="str">
        <f>IFERROR(1-VLOOKUP(B119,'Slutlig allokering kvv'!$B$2:$AJ$462,MATCH("Andel av bränsle i kvv som allokerats till värme, exklusive rökgaskondensering och hjälpel",'Slutlig allokering kvv'!$B$1:$AK$1,0),FALSE),"")</f>
        <v/>
      </c>
      <c r="AK119" s="137" t="str">
        <f t="shared" si="3"/>
        <v/>
      </c>
    </row>
    <row r="120" spans="1:37" x14ac:dyDescent="0.25">
      <c r="A120" s="2" t="s">
        <v>184</v>
      </c>
      <c r="B120" s="2" t="s">
        <v>188</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 kvv'!$B$2:$AC$462,MATCH(E$3,'Slutlig allokering kvv'!$B$1:$AJ$1,0),FALSE)/1,0)</f>
        <v>0</v>
      </c>
      <c r="F120">
        <f>IFERROR(VLOOKUP($B120,Kraftvärmeprod!$B$1:$AH$479,MATCH(F$2,Kraftvärmeprod!$B$1:$AG$1,0),FALSE)/1,0)-IFERROR(VLOOKUP($B120,'Slutlig allokering kvv'!$B$2:$AC$462,MATCH(F$3,'Slutlig allokering kvv'!$B$1:$AJ$1,0),FALSE)/1,0)</f>
        <v>0</v>
      </c>
      <c r="G120">
        <f>IFERROR(VLOOKUP($B120,Kraftvärmeprod!$B$1:$AH$479,MATCH(G$2,Kraftvärmeprod!$B$1:$AG$1,0),FALSE)/1,0)-IFERROR(VLOOKUP($B120,'Slutlig allokering kvv'!$B$2:$AC$462,MATCH(G$3,'Slutlig allokering kvv'!$B$1:$AJ$1,0),FALSE)/1,0)</f>
        <v>0</v>
      </c>
      <c r="H120">
        <f>IFERROR(VLOOKUP($B120,Kraftvärmeprod!$B$1:$AH$479,MATCH(H$2,Kraftvärmeprod!$B$1:$AG$1,0),FALSE)/1,0)-IFERROR(VLOOKUP($B120,'Slutlig allokering kvv'!$B$2:$AC$462,MATCH(H$3,'Slutlig allokering kvv'!$B$1:$AJ$1,0),FALSE)/1,0)</f>
        <v>0</v>
      </c>
      <c r="I120">
        <f>IFERROR(VLOOKUP($B120,Kraftvärmeprod!$B$1:$AH$479,MATCH(I$2,Kraftvärmeprod!$B$1:$AG$1,0),FALSE)/1,0)-IFERROR(VLOOKUP($B120,'Slutlig allokering kvv'!$B$2:$AC$462,MATCH(I$3,'Slutlig allokering kvv'!$B$1:$AJ$1,0),FALSE)/1,0)</f>
        <v>0</v>
      </c>
      <c r="J120">
        <f>IFERROR(VLOOKUP($B120,Kraftvärmeprod!$B$1:$AH$479,MATCH(J$2,Kraftvärmeprod!$B$1:$AG$1,0),FALSE)/1,0)-IFERROR(VLOOKUP($B120,'Slutlig allokering kvv'!$B$2:$AC$462,MATCH(J$3,'Slutlig allokering kvv'!$B$1:$AJ$1,0),FALSE)/1,0)</f>
        <v>0</v>
      </c>
      <c r="K120">
        <f>IFERROR(VLOOKUP($B120,Kraftvärmeprod!$B$1:$AH$479,MATCH(K$2,Kraftvärmeprod!$B$1:$AG$1,0),FALSE)/1,0)-IFERROR(VLOOKUP($B120,'Slutlig allokering kvv'!$B$2:$AC$462,MATCH(K$3,'Slutlig allokering kvv'!$B$1:$AJ$1,0),FALSE)/1,0)</f>
        <v>0</v>
      </c>
      <c r="L120">
        <f>IFERROR(VLOOKUP($B120,Kraftvärmeprod!$B$1:$AH$479,MATCH(L$2,Kraftvärmeprod!$B$1:$AG$1,0),FALSE)/1,0)-IFERROR(VLOOKUP($B120,'Slutlig allokering kvv'!$B$2:$AC$462,MATCH(L$3,'Slutlig allokering kvv'!$B$1:$AJ$1,0),FALSE)/1,0)</f>
        <v>0</v>
      </c>
      <c r="M120">
        <f>IFERROR(VLOOKUP($B120,Kraftvärmeprod!$B$1:$AH$479,MATCH(M$2,Kraftvärmeprod!$B$1:$AG$1,0),FALSE)/1,0)-IFERROR(VLOOKUP($B120,'Slutlig allokering kvv'!$B$2:$AC$462,MATCH(M$3,'Slutlig allokering kvv'!$B$1:$AJ$1,0),FALSE)/1,0)</f>
        <v>0</v>
      </c>
      <c r="N120">
        <f>IFERROR(VLOOKUP($B120,Kraftvärmeprod!$B$1:$AH$479,MATCH(N$2,Kraftvärmeprod!$B$1:$AG$1,0),FALSE)/1,0)-IFERROR(VLOOKUP($B120,'Slutlig allokering kvv'!$B$2:$AC$462,MATCH(N$3,'Slutlig allokering kvv'!$B$1:$AJ$1,0),FALSE)/1,0)</f>
        <v>0</v>
      </c>
      <c r="O120">
        <f>IFERROR(VLOOKUP($B120,Kraftvärmeprod!$B$1:$AH$479,MATCH(O$2,Kraftvärmeprod!$B$1:$AG$1,0),FALSE)/1,0)-IFERROR(VLOOKUP($B120,'Slutlig allokering kvv'!$B$2:$AC$462,MATCH(O$3,'Slutlig allokering kvv'!$B$1:$AJ$1,0),FALSE)/1,0)</f>
        <v>0</v>
      </c>
      <c r="P120">
        <f>IFERROR(VLOOKUP($B120,Kraftvärmeprod!$B$1:$AH$479,MATCH(P$2,Kraftvärmeprod!$B$1:$AG$1,0),FALSE)/1,0)-IFERROR(VLOOKUP($B120,'Slutlig allokering kvv'!$B$2:$AC$462,MATCH(P$3,'Slutlig allokering kvv'!$B$1:$AJ$1,0),FALSE)/1,0)</f>
        <v>0</v>
      </c>
      <c r="Q120">
        <f>IFERROR(VLOOKUP($B120,Kraftvärmeprod!$B$1:$AH$479,MATCH(Q$2,Kraftvärmeprod!$B$1:$AG$1,0),FALSE)/1,0)-IFERROR(VLOOKUP($B120,'Slutlig allokering kvv'!$B$2:$AC$462,MATCH(Q$3,'Slutlig allokering kvv'!$B$1:$AJ$1,0),FALSE)/1,0)</f>
        <v>0</v>
      </c>
      <c r="R120">
        <f>IFERROR(VLOOKUP($B120,Kraftvärmeprod!$B$1:$AH$479,MATCH(R$2,Kraftvärmeprod!$B$1:$AG$1,0),FALSE)/1,0)-IFERROR(VLOOKUP($B120,'Slutlig allokering kvv'!$B$2:$AC$462,MATCH(R$3,'Slutlig allokering kvv'!$B$1:$AJ$1,0),FALSE)/1,0)</f>
        <v>0</v>
      </c>
      <c r="S120">
        <f>IFERROR(VLOOKUP($B120,Kraftvärmeprod!$B$1:$AH$479,MATCH(S$2,Kraftvärmeprod!$B$1:$AG$1,0),FALSE)/1,0)-IFERROR(VLOOKUP($B120,'Slutlig allokering kvv'!$B$2:$AC$462,MATCH(S$3,'Slutlig allokering kvv'!$B$1:$AJ$1,0),FALSE)/1,0)</f>
        <v>0</v>
      </c>
      <c r="T120" s="6">
        <f>IFERROR(VLOOKUP($B120,Miljö!$B$1:$S$477,MATCH(T$2,Miljö!$B$1:$X$1,0),FALSE)/1,0)-IFERROR(VLOOKUP($B120,'Slutlig allokering kvv'!$B$2:$AC$462,MATCH(T$3,'Slutlig allokering kvv'!$B$1:$AJ$1,0),FALSE)/1,0)</f>
        <v>0</v>
      </c>
      <c r="U120">
        <f>IFERROR(VLOOKUP($B120,Kraftvärmeprod!$B$1:$AH$479,MATCH(U$2,Kraftvärmeprod!$B$1:$AG$1,0),FALSE)/1,0)-IFERROR(VLOOKUP($B120,'Slutlig allokering kvv'!$B$2:$AC$462,MATCH(U$3,'Slutlig allokering kvv'!$B$1:$AJ$1,0),FALSE)/1,0)</f>
        <v>0</v>
      </c>
      <c r="V120">
        <f>IFERROR(VLOOKUP($B120,Kraftvärmeprod!$B$1:$AH$479,MATCH(V$2,Kraftvärmeprod!$B$1:$AG$1,0),FALSE)/1,0)-IFERROR(VLOOKUP($B120,'Slutlig allokering kvv'!$B$2:$AC$462,MATCH(V$3,'Slutlig allokering kvv'!$B$1:$AJ$1,0),FALSE)/1,0)</f>
        <v>0</v>
      </c>
      <c r="W120">
        <f>IFERROR(VLOOKUP($B120,Kraftvärmeprod!$B$1:$AH$479,MATCH(W$2,Kraftvärmeprod!$B$1:$AG$1,0),FALSE)/1,0)-IFERROR(VLOOKUP($B120,'Slutlig allokering kvv'!$B$2:$AC$462,MATCH(W$3,'Slutlig allokering kvv'!$B$1:$AJ$1,0),FALSE)/1,0)</f>
        <v>0</v>
      </c>
      <c r="X120">
        <f>IFERROR(VLOOKUP($B120,Kraftvärmeprod!$B$1:$AH$479,MATCH(X$2,Kraftvärmeprod!$B$1:$AG$1,0),FALSE)/1,0)-IFERROR(VLOOKUP($B120,'Slutlig allokering kvv'!$B$2:$AC$462,MATCH(X$3,'Slutlig allokering kvv'!$B$1:$AJ$1,0),FALSE)/1,0)</f>
        <v>0</v>
      </c>
      <c r="Y120">
        <f>IFERROR(VLOOKUP($B120,Kraftvärmeprod!$B$1:$AH$479,MATCH(Y$2,Kraftvärmeprod!$B$1:$AG$1,0),FALSE)/1,0)-IFERROR(VLOOKUP($B120,'Slutlig allokering kvv'!$B$2:$AC$462,MATCH(Y$3,'Slutlig allokering kvv'!$B$1:$AJ$1,0),FALSE)/1,0)</f>
        <v>0</v>
      </c>
      <c r="Z120">
        <f>IFERROR(VLOOKUP($B120,Kraftvärmeprod!$B$1:$AH$479,MATCH(Z$2,Kraftvärmeprod!$B$1:$AG$1,0),FALSE)/1,0)-IFERROR(VLOOKUP($B120,'Slutlig allokering kvv'!$B$2:$AC$462,MATCH(Z$3,'Slutlig allokering kvv'!$B$1:$AJ$1,0),FALSE)/1,0)</f>
        <v>0</v>
      </c>
      <c r="AA120">
        <f>IFERROR(VLOOKUP($B120,Kraftvärmeprod!$B$1:$AH$479,MATCH(AA$2,Kraftvärmeprod!$B$1:$AG$1,0),FALSE)/1,0)-IFERROR(VLOOKUP($B120,'Slutlig allokering kvv'!$B$2:$AC$462,MATCH(AA$3,'Slutlig allokering kvv'!$B$1:$AJ$1,0),FALSE)/1,0)</f>
        <v>0</v>
      </c>
      <c r="AE120">
        <f t="shared" si="2"/>
        <v>0</v>
      </c>
      <c r="AG120">
        <f>IFERROR(VLOOKUP(B120,'Slutlig allokering kvv'!$B$2:$AJ$462,MATCH("Summa slutlig allokerad tillförd energi (utan hjälpel och rökgaskondensering):",'Slutlig allokering kvv'!$B$1:$AK$1,0),FALSE)/1,"")</f>
        <v>0</v>
      </c>
      <c r="AI120" s="137" t="str">
        <f>IFERROR(1-VLOOKUP(B120,'Slutlig allokering kvv'!$B$2:$AJ$462,MATCH("Andel av bränsle i kvv som allokerats till värme, exklusive rökgaskondensering och hjälpel",'Slutlig allokering kvv'!$B$1:$AK$1,0),FALSE),"")</f>
        <v/>
      </c>
      <c r="AK120" s="137" t="str">
        <f t="shared" si="3"/>
        <v/>
      </c>
    </row>
    <row r="121" spans="1:37" x14ac:dyDescent="0.25">
      <c r="A121" s="2" t="s">
        <v>189</v>
      </c>
      <c r="B121" s="2" t="s">
        <v>190</v>
      </c>
      <c r="C121">
        <f>IFERROR(VLOOKUP($B121,Kraftvärmeprod!$B$1:$AH$479,MATCH(C$3,Kraftvärmeprod!$B$1:$AG$1,0),FALSE)/1,"")</f>
        <v>169</v>
      </c>
      <c r="D121">
        <f>IFERROR(VLOOKUP($B121,Kraftvärmeprod!$B$1:$AH$479,MATCH(D$3,Kraftvärmeprod!$B$1:$AG$1,0),FALSE)/1,"")</f>
        <v>30</v>
      </c>
      <c r="E121">
        <f>IFERROR(VLOOKUP($B121,Kraftvärmeprod!$B$1:$AH$479,MATCH(E$2,Kraftvärmeprod!$B$1:$AG$1,0),FALSE)/1,0)-IFERROR(VLOOKUP($B121,'Slutlig allokering kvv'!$B$2:$AC$462,MATCH(E$3,'Slutlig allokering kvv'!$B$1:$AJ$1,0),FALSE)/1,0)</f>
        <v>0</v>
      </c>
      <c r="F121">
        <f>IFERROR(VLOOKUP($B121,Kraftvärmeprod!$B$1:$AH$479,MATCH(F$2,Kraftvärmeprod!$B$1:$AG$1,0),FALSE)/1,0)-IFERROR(VLOOKUP($B121,'Slutlig allokering kvv'!$B$2:$AC$462,MATCH(F$3,'Slutlig allokering kvv'!$B$1:$AJ$1,0),FALSE)/1,0)</f>
        <v>0</v>
      </c>
      <c r="G121">
        <f>IFERROR(VLOOKUP($B121,Kraftvärmeprod!$B$1:$AH$479,MATCH(G$2,Kraftvärmeprod!$B$1:$AG$1,0),FALSE)/1,0)-IFERROR(VLOOKUP($B121,'Slutlig allokering kvv'!$B$2:$AC$462,MATCH(G$3,'Slutlig allokering kvv'!$B$1:$AJ$1,0),FALSE)/1,0)</f>
        <v>0</v>
      </c>
      <c r="H121">
        <f>IFERROR(VLOOKUP($B121,Kraftvärmeprod!$B$1:$AH$479,MATCH(H$2,Kraftvärmeprod!$B$1:$AG$1,0),FALSE)/1,0)-IFERROR(VLOOKUP($B121,'Slutlig allokering kvv'!$B$2:$AC$462,MATCH(H$3,'Slutlig allokering kvv'!$B$1:$AJ$1,0),FALSE)/1,0)</f>
        <v>0</v>
      </c>
      <c r="I121">
        <f>IFERROR(VLOOKUP($B121,Kraftvärmeprod!$B$1:$AH$479,MATCH(I$2,Kraftvärmeprod!$B$1:$AG$1,0),FALSE)/1,0)-IFERROR(VLOOKUP($B121,'Slutlig allokering kvv'!$B$2:$AC$462,MATCH(I$3,'Slutlig allokering kvv'!$B$1:$AJ$1,0),FALSE)/1,0)</f>
        <v>0</v>
      </c>
      <c r="J121">
        <f>IFERROR(VLOOKUP($B121,Kraftvärmeprod!$B$1:$AH$479,MATCH(J$2,Kraftvärmeprod!$B$1:$AG$1,0),FALSE)/1,0)-IFERROR(VLOOKUP($B121,'Slutlig allokering kvv'!$B$2:$AC$462,MATCH(J$3,'Slutlig allokering kvv'!$B$1:$AJ$1,0),FALSE)/1,0)</f>
        <v>0</v>
      </c>
      <c r="K121">
        <f>IFERROR(VLOOKUP($B121,Kraftvärmeprod!$B$1:$AH$479,MATCH(K$2,Kraftvärmeprod!$B$1:$AG$1,0),FALSE)/1,0)-IFERROR(VLOOKUP($B121,'Slutlig allokering kvv'!$B$2:$AC$462,MATCH(K$3,'Slutlig allokering kvv'!$B$1:$AJ$1,0),FALSE)/1,0)</f>
        <v>0</v>
      </c>
      <c r="L121">
        <f>IFERROR(VLOOKUP($B121,Kraftvärmeprod!$B$1:$AH$479,MATCH(L$2,Kraftvärmeprod!$B$1:$AG$1,0),FALSE)/1,0)-IFERROR(VLOOKUP($B121,'Slutlig allokering kvv'!$B$2:$AC$462,MATCH(L$3,'Slutlig allokering kvv'!$B$1:$AJ$1,0),FALSE)/1,0)</f>
        <v>0</v>
      </c>
      <c r="M121">
        <f>IFERROR(VLOOKUP($B121,Kraftvärmeprod!$B$1:$AH$479,MATCH(M$2,Kraftvärmeprod!$B$1:$AG$1,0),FALSE)/1,0)-IFERROR(VLOOKUP($B121,'Slutlig allokering kvv'!$B$2:$AC$462,MATCH(M$3,'Slutlig allokering kvv'!$B$1:$AJ$1,0),FALSE)/1,0)</f>
        <v>0</v>
      </c>
      <c r="N121">
        <f>IFERROR(VLOOKUP($B121,Kraftvärmeprod!$B$1:$AH$479,MATCH(N$2,Kraftvärmeprod!$B$1:$AG$1,0),FALSE)/1,0)-IFERROR(VLOOKUP($B121,'Slutlig allokering kvv'!$B$2:$AC$462,MATCH(N$3,'Slutlig allokering kvv'!$B$1:$AJ$1,0),FALSE)/1,0)</f>
        <v>0</v>
      </c>
      <c r="O121">
        <f>IFERROR(VLOOKUP($B121,Kraftvärmeprod!$B$1:$AH$479,MATCH(O$2,Kraftvärmeprod!$B$1:$AG$1,0),FALSE)/1,0)-IFERROR(VLOOKUP($B121,'Slutlig allokering kvv'!$B$2:$AC$462,MATCH(O$3,'Slutlig allokering kvv'!$B$1:$AJ$1,0),FALSE)/1,0)</f>
        <v>19.610199999999999</v>
      </c>
      <c r="P121">
        <f>IFERROR(VLOOKUP($B121,Kraftvärmeprod!$B$1:$AH$479,MATCH(P$2,Kraftvärmeprod!$B$1:$AG$1,0),FALSE)/1,0)-IFERROR(VLOOKUP($B121,'Slutlig allokering kvv'!$B$2:$AC$462,MATCH(P$3,'Slutlig allokering kvv'!$B$1:$AJ$1,0),FALSE)/1,0)</f>
        <v>15.4983</v>
      </c>
      <c r="Q121">
        <f>IFERROR(VLOOKUP($B121,Kraftvärmeprod!$B$1:$AH$479,MATCH(Q$2,Kraftvärmeprod!$B$1:$AG$1,0),FALSE)/1,0)-IFERROR(VLOOKUP($B121,'Slutlig allokering kvv'!$B$2:$AC$462,MATCH(Q$3,'Slutlig allokering kvv'!$B$1:$AJ$1,0),FALSE)/1,0)</f>
        <v>0</v>
      </c>
      <c r="R121">
        <f>IFERROR(VLOOKUP($B121,Kraftvärmeprod!$B$1:$AH$479,MATCH(R$2,Kraftvärmeprod!$B$1:$AG$1,0),FALSE)/1,0)-IFERROR(VLOOKUP($B121,'Slutlig allokering kvv'!$B$2:$AC$462,MATCH(R$3,'Slutlig allokering kvv'!$B$1:$AJ$1,0),FALSE)/1,0)</f>
        <v>0</v>
      </c>
      <c r="S121">
        <f>IFERROR(VLOOKUP($B121,Kraftvärmeprod!$B$1:$AH$479,MATCH(S$2,Kraftvärmeprod!$B$1:$AG$1,0),FALSE)/1,0)-IFERROR(VLOOKUP($B121,'Slutlig allokering kvv'!$B$2:$AC$462,MATCH(S$3,'Slutlig allokering kvv'!$B$1:$AJ$1,0),FALSE)/1,0)</f>
        <v>29.820099999999996</v>
      </c>
      <c r="T121" s="6">
        <f>IFERROR(VLOOKUP($B121,Miljö!$B$1:$S$477,MATCH(T$2,Miljö!$B$1:$X$1,0),FALSE)/1,0)-IFERROR(VLOOKUP($B121,'Slutlig allokering kvv'!$B$2:$AC$462,MATCH(T$3,'Slutlig allokering kvv'!$B$1:$AJ$1,0),FALSE)/1,0)</f>
        <v>0.17054999999999992</v>
      </c>
      <c r="U121">
        <f>IFERROR(VLOOKUP($B121,Kraftvärmeprod!$B$1:$AH$479,MATCH(U$2,Kraftvärmeprod!$B$1:$AG$1,0),FALSE)/1,0)-IFERROR(VLOOKUP($B121,'Slutlig allokering kvv'!$B$2:$AC$462,MATCH(U$3,'Slutlig allokering kvv'!$B$1:$AJ$1,0),FALSE)/1,0)</f>
        <v>0</v>
      </c>
      <c r="V121">
        <f>IFERROR(VLOOKUP($B121,Kraftvärmeprod!$B$1:$AH$479,MATCH(V$2,Kraftvärmeprod!$B$1:$AG$1,0),FALSE)/1,0)-IFERROR(VLOOKUP($B121,'Slutlig allokering kvv'!$B$2:$AC$462,MATCH(V$3,'Slutlig allokering kvv'!$B$1:$AJ$1,0),FALSE)/1,0)</f>
        <v>0</v>
      </c>
      <c r="W121">
        <f>IFERROR(VLOOKUP($B121,Kraftvärmeprod!$B$1:$AH$479,MATCH(W$2,Kraftvärmeprod!$B$1:$AG$1,0),FALSE)/1,0)-IFERROR(VLOOKUP($B121,'Slutlig allokering kvv'!$B$2:$AC$462,MATCH(W$3,'Slutlig allokering kvv'!$B$1:$AJ$1,0),FALSE)/1,0)</f>
        <v>0</v>
      </c>
      <c r="X121">
        <f>IFERROR(VLOOKUP($B121,Kraftvärmeprod!$B$1:$AH$479,MATCH(X$2,Kraftvärmeprod!$B$1:$AG$1,0),FALSE)/1,0)-IFERROR(VLOOKUP($B121,'Slutlig allokering kvv'!$B$2:$AC$462,MATCH(X$3,'Slutlig allokering kvv'!$B$1:$AJ$1,0),FALSE)/1,0)</f>
        <v>0</v>
      </c>
      <c r="Y121">
        <f>IFERROR(VLOOKUP($B121,Kraftvärmeprod!$B$1:$AH$479,MATCH(Y$2,Kraftvärmeprod!$B$1:$AG$1,0),FALSE)/1,0)-IFERROR(VLOOKUP($B121,'Slutlig allokering kvv'!$B$2:$AC$462,MATCH(Y$3,'Slutlig allokering kvv'!$B$1:$AJ$1,0),FALSE)/1,0)</f>
        <v>0</v>
      </c>
      <c r="Z121">
        <f>IFERROR(VLOOKUP($B121,Kraftvärmeprod!$B$1:$AH$479,MATCH(Z$2,Kraftvärmeprod!$B$1:$AG$1,0),FALSE)/1,0)-IFERROR(VLOOKUP($B121,'Slutlig allokering kvv'!$B$2:$AC$462,MATCH(Z$3,'Slutlig allokering kvv'!$B$1:$AJ$1,0),FALSE)/1,0)</f>
        <v>0</v>
      </c>
      <c r="AA121">
        <f>IFERROR(VLOOKUP($B121,Kraftvärmeprod!$B$1:$AH$479,MATCH(AA$2,Kraftvärmeprod!$B$1:$AG$1,0),FALSE)/1,0)-IFERROR(VLOOKUP($B121,'Slutlig allokering kvv'!$B$2:$AC$462,MATCH(AA$3,'Slutlig allokering kvv'!$B$1:$AJ$1,0),FALSE)/1,0)</f>
        <v>0</v>
      </c>
      <c r="AE121">
        <f t="shared" si="2"/>
        <v>64.928599999999989</v>
      </c>
      <c r="AG121">
        <f>IFERROR(VLOOKUP(B121,'Slutlig allokering kvv'!$B$2:$AJ$462,MATCH("Summa slutlig allokerad tillförd energi (utan hjälpel och rökgaskondensering):",'Slutlig allokering kvv'!$B$1:$AK$1,0),FALSE)/1,"")</f>
        <v>152.07140000000001</v>
      </c>
      <c r="AI121" s="137">
        <f>IFERROR(1-VLOOKUP(B121,'Slutlig allokering kvv'!$B$2:$AJ$462,MATCH("Andel av bränsle i kvv som allokerats till värme, exklusive rökgaskondensering och hjälpel",'Slutlig allokering kvv'!$B$1:$AK$1,0),FALSE),"")</f>
        <v>0.2992101382488479</v>
      </c>
      <c r="AK121" s="137">
        <f t="shared" si="3"/>
        <v>0.2992101382488479</v>
      </c>
    </row>
    <row r="122" spans="1:37" x14ac:dyDescent="0.25">
      <c r="A122" s="2" t="s">
        <v>191</v>
      </c>
      <c r="B122" s="2" t="s">
        <v>192</v>
      </c>
      <c r="C122">
        <f>IFERROR(VLOOKUP($B122,Kraftvärmeprod!$B$1:$AH$479,MATCH(C$3,Kraftvärmeprod!$B$1:$AG$1,0),FALSE)/1,"")</f>
        <v>172.136</v>
      </c>
      <c r="D122">
        <f>IFERROR(VLOOKUP($B122,Kraftvärmeprod!$B$1:$AH$479,MATCH(D$3,Kraftvärmeprod!$B$1:$AG$1,0),FALSE)/1,"")</f>
        <v>46.231000000000002</v>
      </c>
      <c r="E122">
        <f>IFERROR(VLOOKUP($B122,Kraftvärmeprod!$B$1:$AH$479,MATCH(E$2,Kraftvärmeprod!$B$1:$AG$1,0),FALSE)/1,0)-IFERROR(VLOOKUP($B122,'Slutlig allokering kvv'!$B$2:$AC$462,MATCH(E$3,'Slutlig allokering kvv'!$B$1:$AJ$1,0),FALSE)/1,0)</f>
        <v>0</v>
      </c>
      <c r="F122">
        <f>IFERROR(VLOOKUP($B122,Kraftvärmeprod!$B$1:$AH$479,MATCH(F$2,Kraftvärmeprod!$B$1:$AG$1,0),FALSE)/1,0)-IFERROR(VLOOKUP($B122,'Slutlig allokering kvv'!$B$2:$AC$462,MATCH(F$3,'Slutlig allokering kvv'!$B$1:$AJ$1,0),FALSE)/1,0)</f>
        <v>0</v>
      </c>
      <c r="G122">
        <f>IFERROR(VLOOKUP($B122,Kraftvärmeprod!$B$1:$AH$479,MATCH(G$2,Kraftvärmeprod!$B$1:$AG$1,0),FALSE)/1,0)-IFERROR(VLOOKUP($B122,'Slutlig allokering kvv'!$B$2:$AC$462,MATCH(G$3,'Slutlig allokering kvv'!$B$1:$AJ$1,0),FALSE)/1,0)</f>
        <v>62.778999999999996</v>
      </c>
      <c r="H122">
        <f>IFERROR(VLOOKUP($B122,Kraftvärmeprod!$B$1:$AH$479,MATCH(H$2,Kraftvärmeprod!$B$1:$AG$1,0),FALSE)/1,0)-IFERROR(VLOOKUP($B122,'Slutlig allokering kvv'!$B$2:$AC$462,MATCH(H$3,'Slutlig allokering kvv'!$B$1:$AJ$1,0),FALSE)/1,0)</f>
        <v>0</v>
      </c>
      <c r="I122">
        <f>IFERROR(VLOOKUP($B122,Kraftvärmeprod!$B$1:$AH$479,MATCH(I$2,Kraftvärmeprod!$B$1:$AG$1,0),FALSE)/1,0)-IFERROR(VLOOKUP($B122,'Slutlig allokering kvv'!$B$2:$AC$462,MATCH(I$3,'Slutlig allokering kvv'!$B$1:$AJ$1,0),FALSE)/1,0)</f>
        <v>7.7796000000000004E-2</v>
      </c>
      <c r="J122">
        <f>IFERROR(VLOOKUP($B122,Kraftvärmeprod!$B$1:$AH$479,MATCH(J$2,Kraftvärmeprod!$B$1:$AG$1,0),FALSE)/1,0)-IFERROR(VLOOKUP($B122,'Slutlig allokering kvv'!$B$2:$AC$462,MATCH(J$3,'Slutlig allokering kvv'!$B$1:$AJ$1,0),FALSE)/1,0)</f>
        <v>0</v>
      </c>
      <c r="K122">
        <f>IFERROR(VLOOKUP($B122,Kraftvärmeprod!$B$1:$AH$479,MATCH(K$2,Kraftvärmeprod!$B$1:$AG$1,0),FALSE)/1,0)-IFERROR(VLOOKUP($B122,'Slutlig allokering kvv'!$B$2:$AC$462,MATCH(K$3,'Slutlig allokering kvv'!$B$1:$AJ$1,0),FALSE)/1,0)</f>
        <v>0</v>
      </c>
      <c r="L122">
        <f>IFERROR(VLOOKUP($B122,Kraftvärmeprod!$B$1:$AH$479,MATCH(L$2,Kraftvärmeprod!$B$1:$AG$1,0),FALSE)/1,0)-IFERROR(VLOOKUP($B122,'Slutlig allokering kvv'!$B$2:$AC$462,MATCH(L$3,'Slutlig allokering kvv'!$B$1:$AJ$1,0),FALSE)/1,0)</f>
        <v>8.6600000000000019</v>
      </c>
      <c r="M122">
        <f>IFERROR(VLOOKUP($B122,Kraftvärmeprod!$B$1:$AH$479,MATCH(M$2,Kraftvärmeprod!$B$1:$AG$1,0),FALSE)/1,0)-IFERROR(VLOOKUP($B122,'Slutlig allokering kvv'!$B$2:$AC$462,MATCH(M$3,'Slutlig allokering kvv'!$B$1:$AJ$1,0),FALSE)/1,0)</f>
        <v>0</v>
      </c>
      <c r="N122">
        <f>IFERROR(VLOOKUP($B122,Kraftvärmeprod!$B$1:$AH$479,MATCH(N$2,Kraftvärmeprod!$B$1:$AG$1,0),FALSE)/1,0)-IFERROR(VLOOKUP($B122,'Slutlig allokering kvv'!$B$2:$AC$462,MATCH(N$3,'Slutlig allokering kvv'!$B$1:$AJ$1,0),FALSE)/1,0)</f>
        <v>43.252400000000009</v>
      </c>
      <c r="O122">
        <f>IFERROR(VLOOKUP($B122,Kraftvärmeprod!$B$1:$AH$479,MATCH(O$2,Kraftvärmeprod!$B$1:$AG$1,0),FALSE)/1,0)-IFERROR(VLOOKUP($B122,'Slutlig allokering kvv'!$B$2:$AC$462,MATCH(O$3,'Slutlig allokering kvv'!$B$1:$AJ$1,0),FALSE)/1,0)</f>
        <v>0</v>
      </c>
      <c r="P122">
        <f>IFERROR(VLOOKUP($B122,Kraftvärmeprod!$B$1:$AH$479,MATCH(P$2,Kraftvärmeprod!$B$1:$AG$1,0),FALSE)/1,0)-IFERROR(VLOOKUP($B122,'Slutlig allokering kvv'!$B$2:$AC$462,MATCH(P$3,'Slutlig allokering kvv'!$B$1:$AJ$1,0),FALSE)/1,0)</f>
        <v>0</v>
      </c>
      <c r="Q122">
        <f>IFERROR(VLOOKUP($B122,Kraftvärmeprod!$B$1:$AH$479,MATCH(Q$2,Kraftvärmeprod!$B$1:$AG$1,0),FALSE)/1,0)-IFERROR(VLOOKUP($B122,'Slutlig allokering kvv'!$B$2:$AC$462,MATCH(Q$3,'Slutlig allokering kvv'!$B$1:$AJ$1,0),FALSE)/1,0)</f>
        <v>0</v>
      </c>
      <c r="R122">
        <f>IFERROR(VLOOKUP($B122,Kraftvärmeprod!$B$1:$AH$479,MATCH(R$2,Kraftvärmeprod!$B$1:$AG$1,0),FALSE)/1,0)-IFERROR(VLOOKUP($B122,'Slutlig allokering kvv'!$B$2:$AC$462,MATCH(R$3,'Slutlig allokering kvv'!$B$1:$AJ$1,0),FALSE)/1,0)</f>
        <v>0</v>
      </c>
      <c r="S122">
        <f>IFERROR(VLOOKUP($B122,Kraftvärmeprod!$B$1:$AH$479,MATCH(S$2,Kraftvärmeprod!$B$1:$AG$1,0),FALSE)/1,0)-IFERROR(VLOOKUP($B122,'Slutlig allokering kvv'!$B$2:$AC$462,MATCH(S$3,'Slutlig allokering kvv'!$B$1:$AJ$1,0),FALSE)/1,0)</f>
        <v>0</v>
      </c>
      <c r="T122" s="6">
        <f>IFERROR(VLOOKUP($B122,Miljö!$B$1:$S$477,MATCH(T$2,Miljö!$B$1:$X$1,0),FALSE)/1,0)-IFERROR(VLOOKUP($B122,'Slutlig allokering kvv'!$B$2:$AC$462,MATCH(T$3,'Slutlig allokering kvv'!$B$1:$AJ$1,0),FALSE)/1,0)</f>
        <v>6.2535499999999988</v>
      </c>
      <c r="U122">
        <f>IFERROR(VLOOKUP($B122,Kraftvärmeprod!$B$1:$AH$479,MATCH(U$2,Kraftvärmeprod!$B$1:$AG$1,0),FALSE)/1,0)-IFERROR(VLOOKUP($B122,'Slutlig allokering kvv'!$B$2:$AC$462,MATCH(U$3,'Slutlig allokering kvv'!$B$1:$AJ$1,0),FALSE)/1,0)</f>
        <v>0</v>
      </c>
      <c r="V122">
        <f>IFERROR(VLOOKUP($B122,Kraftvärmeprod!$B$1:$AH$479,MATCH(V$2,Kraftvärmeprod!$B$1:$AG$1,0),FALSE)/1,0)-IFERROR(VLOOKUP($B122,'Slutlig allokering kvv'!$B$2:$AC$462,MATCH(V$3,'Slutlig allokering kvv'!$B$1:$AJ$1,0),FALSE)/1,0)</f>
        <v>0</v>
      </c>
      <c r="W122">
        <f>IFERROR(VLOOKUP($B122,Kraftvärmeprod!$B$1:$AH$479,MATCH(W$2,Kraftvärmeprod!$B$1:$AG$1,0),FALSE)/1,0)-IFERROR(VLOOKUP($B122,'Slutlig allokering kvv'!$B$2:$AC$462,MATCH(W$3,'Slutlig allokering kvv'!$B$1:$AJ$1,0),FALSE)/1,0)</f>
        <v>0</v>
      </c>
      <c r="X122">
        <f>IFERROR(VLOOKUP($B122,Kraftvärmeprod!$B$1:$AH$479,MATCH(X$2,Kraftvärmeprod!$B$1:$AG$1,0),FALSE)/1,0)-IFERROR(VLOOKUP($B122,'Slutlig allokering kvv'!$B$2:$AC$462,MATCH(X$3,'Slutlig allokering kvv'!$B$1:$AJ$1,0),FALSE)/1,0)</f>
        <v>0</v>
      </c>
      <c r="Y122">
        <f>IFERROR(VLOOKUP($B122,Kraftvärmeprod!$B$1:$AH$479,MATCH(Y$2,Kraftvärmeprod!$B$1:$AG$1,0),FALSE)/1,0)-IFERROR(VLOOKUP($B122,'Slutlig allokering kvv'!$B$2:$AC$462,MATCH(Y$3,'Slutlig allokering kvv'!$B$1:$AJ$1,0),FALSE)/1,0)</f>
        <v>0</v>
      </c>
      <c r="Z122">
        <f>IFERROR(VLOOKUP($B122,Kraftvärmeprod!$B$1:$AH$479,MATCH(Z$2,Kraftvärmeprod!$B$1:$AG$1,0),FALSE)/1,0)-IFERROR(VLOOKUP($B122,'Slutlig allokering kvv'!$B$2:$AC$462,MATCH(Z$3,'Slutlig allokering kvv'!$B$1:$AJ$1,0),FALSE)/1,0)</f>
        <v>0</v>
      </c>
      <c r="AA122">
        <f>IFERROR(VLOOKUP($B122,Kraftvärmeprod!$B$1:$AH$479,MATCH(AA$2,Kraftvärmeprod!$B$1:$AG$1,0),FALSE)/1,0)-IFERROR(VLOOKUP($B122,'Slutlig allokering kvv'!$B$2:$AC$462,MATCH(AA$3,'Slutlig allokering kvv'!$B$1:$AJ$1,0),FALSE)/1,0)</f>
        <v>0.47843699999999989</v>
      </c>
      <c r="AE122">
        <f t="shared" si="2"/>
        <v>115.24763300000001</v>
      </c>
      <c r="AG122">
        <f>IFERROR(VLOOKUP(B122,'Slutlig allokering kvv'!$B$2:$AJ$462,MATCH("Summa slutlig allokerad tillförd energi (utan hjälpel och rökgaskondensering):",'Slutlig allokering kvv'!$B$1:$AK$1,0),FALSE)/1,"")</f>
        <v>164.69136699999999</v>
      </c>
      <c r="AI122" s="137">
        <f>IFERROR(1-VLOOKUP(B122,'Slutlig allokering kvv'!$B$2:$AJ$462,MATCH("Andel av bränsle i kvv som allokerats till värme, exklusive rökgaskondensering och hjälpel",'Slutlig allokering kvv'!$B$1:$AK$1,0),FALSE),"")</f>
        <v>0.41168837853961038</v>
      </c>
      <c r="AK122" s="137">
        <f t="shared" si="3"/>
        <v>0.41168837853961049</v>
      </c>
    </row>
    <row r="123" spans="1:37" x14ac:dyDescent="0.25">
      <c r="A123" s="2" t="s">
        <v>193</v>
      </c>
      <c r="B123" s="2" t="s">
        <v>194</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 kvv'!$B$2:$AC$462,MATCH(E$3,'Slutlig allokering kvv'!$B$1:$AJ$1,0),FALSE)/1,0)</f>
        <v>0</v>
      </c>
      <c r="F123">
        <f>IFERROR(VLOOKUP($B123,Kraftvärmeprod!$B$1:$AH$479,MATCH(F$2,Kraftvärmeprod!$B$1:$AG$1,0),FALSE)/1,0)-IFERROR(VLOOKUP($B123,'Slutlig allokering kvv'!$B$2:$AC$462,MATCH(F$3,'Slutlig allokering kvv'!$B$1:$AJ$1,0),FALSE)/1,0)</f>
        <v>0</v>
      </c>
      <c r="G123">
        <f>IFERROR(VLOOKUP($B123,Kraftvärmeprod!$B$1:$AH$479,MATCH(G$2,Kraftvärmeprod!$B$1:$AG$1,0),FALSE)/1,0)-IFERROR(VLOOKUP($B123,'Slutlig allokering kvv'!$B$2:$AC$462,MATCH(G$3,'Slutlig allokering kvv'!$B$1:$AJ$1,0),FALSE)/1,0)</f>
        <v>0</v>
      </c>
      <c r="H123">
        <f>IFERROR(VLOOKUP($B123,Kraftvärmeprod!$B$1:$AH$479,MATCH(H$2,Kraftvärmeprod!$B$1:$AG$1,0),FALSE)/1,0)-IFERROR(VLOOKUP($B123,'Slutlig allokering kvv'!$B$2:$AC$462,MATCH(H$3,'Slutlig allokering kvv'!$B$1:$AJ$1,0),FALSE)/1,0)</f>
        <v>0</v>
      </c>
      <c r="I123">
        <f>IFERROR(VLOOKUP($B123,Kraftvärmeprod!$B$1:$AH$479,MATCH(I$2,Kraftvärmeprod!$B$1:$AG$1,0),FALSE)/1,0)-IFERROR(VLOOKUP($B123,'Slutlig allokering kvv'!$B$2:$AC$462,MATCH(I$3,'Slutlig allokering kvv'!$B$1:$AJ$1,0),FALSE)/1,0)</f>
        <v>0</v>
      </c>
      <c r="J123">
        <f>IFERROR(VLOOKUP($B123,Kraftvärmeprod!$B$1:$AH$479,MATCH(J$2,Kraftvärmeprod!$B$1:$AG$1,0),FALSE)/1,0)-IFERROR(VLOOKUP($B123,'Slutlig allokering kvv'!$B$2:$AC$462,MATCH(J$3,'Slutlig allokering kvv'!$B$1:$AJ$1,0),FALSE)/1,0)</f>
        <v>0</v>
      </c>
      <c r="K123">
        <f>IFERROR(VLOOKUP($B123,Kraftvärmeprod!$B$1:$AH$479,MATCH(K$2,Kraftvärmeprod!$B$1:$AG$1,0),FALSE)/1,0)-IFERROR(VLOOKUP($B123,'Slutlig allokering kvv'!$B$2:$AC$462,MATCH(K$3,'Slutlig allokering kvv'!$B$1:$AJ$1,0),FALSE)/1,0)</f>
        <v>0</v>
      </c>
      <c r="L123">
        <f>IFERROR(VLOOKUP($B123,Kraftvärmeprod!$B$1:$AH$479,MATCH(L$2,Kraftvärmeprod!$B$1:$AG$1,0),FALSE)/1,0)-IFERROR(VLOOKUP($B123,'Slutlig allokering kvv'!$B$2:$AC$462,MATCH(L$3,'Slutlig allokering kvv'!$B$1:$AJ$1,0),FALSE)/1,0)</f>
        <v>0</v>
      </c>
      <c r="M123">
        <f>IFERROR(VLOOKUP($B123,Kraftvärmeprod!$B$1:$AH$479,MATCH(M$2,Kraftvärmeprod!$B$1:$AG$1,0),FALSE)/1,0)-IFERROR(VLOOKUP($B123,'Slutlig allokering kvv'!$B$2:$AC$462,MATCH(M$3,'Slutlig allokering kvv'!$B$1:$AJ$1,0),FALSE)/1,0)</f>
        <v>0</v>
      </c>
      <c r="N123">
        <f>IFERROR(VLOOKUP($B123,Kraftvärmeprod!$B$1:$AH$479,MATCH(N$2,Kraftvärmeprod!$B$1:$AG$1,0),FALSE)/1,0)-IFERROR(VLOOKUP($B123,'Slutlig allokering kvv'!$B$2:$AC$462,MATCH(N$3,'Slutlig allokering kvv'!$B$1:$AJ$1,0),FALSE)/1,0)</f>
        <v>0</v>
      </c>
      <c r="O123">
        <f>IFERROR(VLOOKUP($B123,Kraftvärmeprod!$B$1:$AH$479,MATCH(O$2,Kraftvärmeprod!$B$1:$AG$1,0),FALSE)/1,0)-IFERROR(VLOOKUP($B123,'Slutlig allokering kvv'!$B$2:$AC$462,MATCH(O$3,'Slutlig allokering kvv'!$B$1:$AJ$1,0),FALSE)/1,0)</f>
        <v>0</v>
      </c>
      <c r="P123">
        <f>IFERROR(VLOOKUP($B123,Kraftvärmeprod!$B$1:$AH$479,MATCH(P$2,Kraftvärmeprod!$B$1:$AG$1,0),FALSE)/1,0)-IFERROR(VLOOKUP($B123,'Slutlig allokering kvv'!$B$2:$AC$462,MATCH(P$3,'Slutlig allokering kvv'!$B$1:$AJ$1,0),FALSE)/1,0)</f>
        <v>0</v>
      </c>
      <c r="Q123">
        <f>IFERROR(VLOOKUP($B123,Kraftvärmeprod!$B$1:$AH$479,MATCH(Q$2,Kraftvärmeprod!$B$1:$AG$1,0),FALSE)/1,0)-IFERROR(VLOOKUP($B123,'Slutlig allokering kvv'!$B$2:$AC$462,MATCH(Q$3,'Slutlig allokering kvv'!$B$1:$AJ$1,0),FALSE)/1,0)</f>
        <v>0</v>
      </c>
      <c r="R123">
        <f>IFERROR(VLOOKUP($B123,Kraftvärmeprod!$B$1:$AH$479,MATCH(R$2,Kraftvärmeprod!$B$1:$AG$1,0),FALSE)/1,0)-IFERROR(VLOOKUP($B123,'Slutlig allokering kvv'!$B$2:$AC$462,MATCH(R$3,'Slutlig allokering kvv'!$B$1:$AJ$1,0),FALSE)/1,0)</f>
        <v>0</v>
      </c>
      <c r="S123">
        <f>IFERROR(VLOOKUP($B123,Kraftvärmeprod!$B$1:$AH$479,MATCH(S$2,Kraftvärmeprod!$B$1:$AG$1,0),FALSE)/1,0)-IFERROR(VLOOKUP($B123,'Slutlig allokering kvv'!$B$2:$AC$462,MATCH(S$3,'Slutlig allokering kvv'!$B$1:$AJ$1,0),FALSE)/1,0)</f>
        <v>0</v>
      </c>
      <c r="T123" s="6">
        <f>IFERROR(VLOOKUP($B123,Miljö!$B$1:$S$477,MATCH(T$2,Miljö!$B$1:$X$1,0),FALSE)/1,0)-IFERROR(VLOOKUP($B123,'Slutlig allokering kvv'!$B$2:$AC$462,MATCH(T$3,'Slutlig allokering kvv'!$B$1:$AJ$1,0),FALSE)/1,0)</f>
        <v>0</v>
      </c>
      <c r="U123">
        <f>IFERROR(VLOOKUP($B123,Kraftvärmeprod!$B$1:$AH$479,MATCH(U$2,Kraftvärmeprod!$B$1:$AG$1,0),FALSE)/1,0)-IFERROR(VLOOKUP($B123,'Slutlig allokering kvv'!$B$2:$AC$462,MATCH(U$3,'Slutlig allokering kvv'!$B$1:$AJ$1,0),FALSE)/1,0)</f>
        <v>0</v>
      </c>
      <c r="V123">
        <f>IFERROR(VLOOKUP($B123,Kraftvärmeprod!$B$1:$AH$479,MATCH(V$2,Kraftvärmeprod!$B$1:$AG$1,0),FALSE)/1,0)-IFERROR(VLOOKUP($B123,'Slutlig allokering kvv'!$B$2:$AC$462,MATCH(V$3,'Slutlig allokering kvv'!$B$1:$AJ$1,0),FALSE)/1,0)</f>
        <v>0</v>
      </c>
      <c r="W123">
        <f>IFERROR(VLOOKUP($B123,Kraftvärmeprod!$B$1:$AH$479,MATCH(W$2,Kraftvärmeprod!$B$1:$AG$1,0),FALSE)/1,0)-IFERROR(VLOOKUP($B123,'Slutlig allokering kvv'!$B$2:$AC$462,MATCH(W$3,'Slutlig allokering kvv'!$B$1:$AJ$1,0),FALSE)/1,0)</f>
        <v>0</v>
      </c>
      <c r="X123">
        <f>IFERROR(VLOOKUP($B123,Kraftvärmeprod!$B$1:$AH$479,MATCH(X$2,Kraftvärmeprod!$B$1:$AG$1,0),FALSE)/1,0)-IFERROR(VLOOKUP($B123,'Slutlig allokering kvv'!$B$2:$AC$462,MATCH(X$3,'Slutlig allokering kvv'!$B$1:$AJ$1,0),FALSE)/1,0)</f>
        <v>0</v>
      </c>
      <c r="Y123">
        <f>IFERROR(VLOOKUP($B123,Kraftvärmeprod!$B$1:$AH$479,MATCH(Y$2,Kraftvärmeprod!$B$1:$AG$1,0),FALSE)/1,0)-IFERROR(VLOOKUP($B123,'Slutlig allokering kvv'!$B$2:$AC$462,MATCH(Y$3,'Slutlig allokering kvv'!$B$1:$AJ$1,0),FALSE)/1,0)</f>
        <v>0</v>
      </c>
      <c r="Z123">
        <f>IFERROR(VLOOKUP($B123,Kraftvärmeprod!$B$1:$AH$479,MATCH(Z$2,Kraftvärmeprod!$B$1:$AG$1,0),FALSE)/1,0)-IFERROR(VLOOKUP($B123,'Slutlig allokering kvv'!$B$2:$AC$462,MATCH(Z$3,'Slutlig allokering kvv'!$B$1:$AJ$1,0),FALSE)/1,0)</f>
        <v>0</v>
      </c>
      <c r="AA123">
        <f>IFERROR(VLOOKUP($B123,Kraftvärmeprod!$B$1:$AH$479,MATCH(AA$2,Kraftvärmeprod!$B$1:$AG$1,0),FALSE)/1,0)-IFERROR(VLOOKUP($B123,'Slutlig allokering kvv'!$B$2:$AC$462,MATCH(AA$3,'Slutlig allokering kvv'!$B$1:$AJ$1,0),FALSE)/1,0)</f>
        <v>0</v>
      </c>
      <c r="AE123">
        <f t="shared" si="2"/>
        <v>0</v>
      </c>
      <c r="AG123">
        <f>IFERROR(VLOOKUP(B123,'Slutlig allokering kvv'!$B$2:$AJ$462,MATCH("Summa slutlig allokerad tillförd energi (utan hjälpel och rökgaskondensering):",'Slutlig allokering kvv'!$B$1:$AK$1,0),FALSE)/1,"")</f>
        <v>0</v>
      </c>
      <c r="AI123" s="137" t="str">
        <f>IFERROR(1-VLOOKUP(B123,'Slutlig allokering kvv'!$B$2:$AJ$462,MATCH("Andel av bränsle i kvv som allokerats till värme, exklusive rökgaskondensering och hjälpel",'Slutlig allokering kvv'!$B$1:$AK$1,0),FALSE),"")</f>
        <v/>
      </c>
      <c r="AK123" s="137" t="str">
        <f t="shared" si="3"/>
        <v/>
      </c>
    </row>
    <row r="124" spans="1:37" x14ac:dyDescent="0.25">
      <c r="A124" s="2" t="s">
        <v>193</v>
      </c>
      <c r="B124" s="2" t="s">
        <v>195</v>
      </c>
      <c r="C124">
        <f>IFERROR(VLOOKUP($B124,Kraftvärmeprod!$B$1:$AH$479,MATCH(C$3,Kraftvärmeprod!$B$1:$AG$1,0),FALSE)/1,"")</f>
        <v>520.21600000000001</v>
      </c>
      <c r="D124">
        <f>IFERROR(VLOOKUP($B124,Kraftvärmeprod!$B$1:$AH$479,MATCH(D$3,Kraftvärmeprod!$B$1:$AG$1,0),FALSE)/1,"")</f>
        <v>278.13600000000002</v>
      </c>
      <c r="E124">
        <f>IFERROR(VLOOKUP($B124,Kraftvärmeprod!$B$1:$AH$479,MATCH(E$2,Kraftvärmeprod!$B$1:$AG$1,0),FALSE)/1,0)-IFERROR(VLOOKUP($B124,'Slutlig allokering kvv'!$B$2:$AC$462,MATCH(E$3,'Slutlig allokering kvv'!$B$1:$AJ$1,0),FALSE)/1,0)</f>
        <v>0</v>
      </c>
      <c r="F124">
        <f>IFERROR(VLOOKUP($B124,Kraftvärmeprod!$B$1:$AH$479,MATCH(F$2,Kraftvärmeprod!$B$1:$AG$1,0),FALSE)/1,0)-IFERROR(VLOOKUP($B124,'Slutlig allokering kvv'!$B$2:$AC$462,MATCH(F$3,'Slutlig allokering kvv'!$B$1:$AJ$1,0),FALSE)/1,0)</f>
        <v>0</v>
      </c>
      <c r="G124">
        <f>IFERROR(VLOOKUP($B124,Kraftvärmeprod!$B$1:$AH$479,MATCH(G$2,Kraftvärmeprod!$B$1:$AG$1,0),FALSE)/1,0)-IFERROR(VLOOKUP($B124,'Slutlig allokering kvv'!$B$2:$AC$462,MATCH(G$3,'Slutlig allokering kvv'!$B$1:$AJ$1,0),FALSE)/1,0)</f>
        <v>9.2679999999999971</v>
      </c>
      <c r="H124">
        <f>IFERROR(VLOOKUP($B124,Kraftvärmeprod!$B$1:$AH$479,MATCH(H$2,Kraftvärmeprod!$B$1:$AG$1,0),FALSE)/1,0)-IFERROR(VLOOKUP($B124,'Slutlig allokering kvv'!$B$2:$AC$462,MATCH(H$3,'Slutlig allokering kvv'!$B$1:$AJ$1,0),FALSE)/1,0)</f>
        <v>0.31400000000000006</v>
      </c>
      <c r="I124">
        <f>IFERROR(VLOOKUP($B124,Kraftvärmeprod!$B$1:$AH$479,MATCH(I$2,Kraftvärmeprod!$B$1:$AG$1,0),FALSE)/1,0)-IFERROR(VLOOKUP($B124,'Slutlig allokering kvv'!$B$2:$AC$462,MATCH(I$3,'Slutlig allokering kvv'!$B$1:$AJ$1,0),FALSE)/1,0)</f>
        <v>9.4E-2</v>
      </c>
      <c r="J124">
        <f>IFERROR(VLOOKUP($B124,Kraftvärmeprod!$B$1:$AH$479,MATCH(J$2,Kraftvärmeprod!$B$1:$AG$1,0),FALSE)/1,0)-IFERROR(VLOOKUP($B124,'Slutlig allokering kvv'!$B$2:$AC$462,MATCH(J$3,'Slutlig allokering kvv'!$B$1:$AJ$1,0),FALSE)/1,0)</f>
        <v>0</v>
      </c>
      <c r="K124">
        <f>IFERROR(VLOOKUP($B124,Kraftvärmeprod!$B$1:$AH$479,MATCH(K$2,Kraftvärmeprod!$B$1:$AG$1,0),FALSE)/1,0)-IFERROR(VLOOKUP($B124,'Slutlig allokering kvv'!$B$2:$AC$462,MATCH(K$3,'Slutlig allokering kvv'!$B$1:$AJ$1,0),FALSE)/1,0)</f>
        <v>0</v>
      </c>
      <c r="L124">
        <f>IFERROR(VLOOKUP($B124,Kraftvärmeprod!$B$1:$AH$479,MATCH(L$2,Kraftvärmeprod!$B$1:$AG$1,0),FALSE)/1,0)-IFERROR(VLOOKUP($B124,'Slutlig allokering kvv'!$B$2:$AC$462,MATCH(L$3,'Slutlig allokering kvv'!$B$1:$AJ$1,0),FALSE)/1,0)</f>
        <v>29.349000000000004</v>
      </c>
      <c r="M124">
        <f>IFERROR(VLOOKUP($B124,Kraftvärmeprod!$B$1:$AH$479,MATCH(M$2,Kraftvärmeprod!$B$1:$AG$1,0),FALSE)/1,0)-IFERROR(VLOOKUP($B124,'Slutlig allokering kvv'!$B$2:$AC$462,MATCH(M$3,'Slutlig allokering kvv'!$B$1:$AJ$1,0),FALSE)/1,0)</f>
        <v>358.15500000000003</v>
      </c>
      <c r="N124">
        <f>IFERROR(VLOOKUP($B124,Kraftvärmeprod!$B$1:$AH$479,MATCH(N$2,Kraftvärmeprod!$B$1:$AG$1,0),FALSE)/1,0)-IFERROR(VLOOKUP($B124,'Slutlig allokering kvv'!$B$2:$AC$462,MATCH(N$3,'Slutlig allokering kvv'!$B$1:$AJ$1,0),FALSE)/1,0)</f>
        <v>0</v>
      </c>
      <c r="O124">
        <f>IFERROR(VLOOKUP($B124,Kraftvärmeprod!$B$1:$AH$479,MATCH(O$2,Kraftvärmeprod!$B$1:$AG$1,0),FALSE)/1,0)-IFERROR(VLOOKUP($B124,'Slutlig allokering kvv'!$B$2:$AC$462,MATCH(O$3,'Slutlig allokering kvv'!$B$1:$AJ$1,0),FALSE)/1,0)</f>
        <v>0</v>
      </c>
      <c r="P124">
        <f>IFERROR(VLOOKUP($B124,Kraftvärmeprod!$B$1:$AH$479,MATCH(P$2,Kraftvärmeprod!$B$1:$AG$1,0),FALSE)/1,0)-IFERROR(VLOOKUP($B124,'Slutlig allokering kvv'!$B$2:$AC$462,MATCH(P$3,'Slutlig allokering kvv'!$B$1:$AJ$1,0),FALSE)/1,0)</f>
        <v>27.031999999999996</v>
      </c>
      <c r="Q124">
        <f>IFERROR(VLOOKUP($B124,Kraftvärmeprod!$B$1:$AH$479,MATCH(Q$2,Kraftvärmeprod!$B$1:$AG$1,0),FALSE)/1,0)-IFERROR(VLOOKUP($B124,'Slutlig allokering kvv'!$B$2:$AC$462,MATCH(Q$3,'Slutlig allokering kvv'!$B$1:$AJ$1,0),FALSE)/1,0)</f>
        <v>0</v>
      </c>
      <c r="R124">
        <f>IFERROR(VLOOKUP($B124,Kraftvärmeprod!$B$1:$AH$479,MATCH(R$2,Kraftvärmeprod!$B$1:$AG$1,0),FALSE)/1,0)-IFERROR(VLOOKUP($B124,'Slutlig allokering kvv'!$B$2:$AC$462,MATCH(R$3,'Slutlig allokering kvv'!$B$1:$AJ$1,0),FALSE)/1,0)</f>
        <v>0</v>
      </c>
      <c r="S124">
        <f>IFERROR(VLOOKUP($B124,Kraftvärmeprod!$B$1:$AH$479,MATCH(S$2,Kraftvärmeprod!$B$1:$AG$1,0),FALSE)/1,0)-IFERROR(VLOOKUP($B124,'Slutlig allokering kvv'!$B$2:$AC$462,MATCH(S$3,'Slutlig allokering kvv'!$B$1:$AJ$1,0),FALSE)/1,0)</f>
        <v>0</v>
      </c>
      <c r="T124" s="6">
        <f>IFERROR(VLOOKUP($B124,Miljö!$B$1:$S$477,MATCH(T$2,Miljö!$B$1:$X$1,0),FALSE)/1,0)-IFERROR(VLOOKUP($B124,'Slutlig allokering kvv'!$B$2:$AC$462,MATCH(T$3,'Slutlig allokering kvv'!$B$1:$AJ$1,0),FALSE)/1,0)</f>
        <v>6.2110000000000003</v>
      </c>
      <c r="U124">
        <f>IFERROR(VLOOKUP($B124,Kraftvärmeprod!$B$1:$AH$479,MATCH(U$2,Kraftvärmeprod!$B$1:$AG$1,0),FALSE)/1,0)-IFERROR(VLOOKUP($B124,'Slutlig allokering kvv'!$B$2:$AC$462,MATCH(U$3,'Slutlig allokering kvv'!$B$1:$AJ$1,0),FALSE)/1,0)</f>
        <v>0</v>
      </c>
      <c r="V124">
        <f>IFERROR(VLOOKUP($B124,Kraftvärmeprod!$B$1:$AH$479,MATCH(V$2,Kraftvärmeprod!$B$1:$AG$1,0),FALSE)/1,0)-IFERROR(VLOOKUP($B124,'Slutlig allokering kvv'!$B$2:$AC$462,MATCH(V$3,'Slutlig allokering kvv'!$B$1:$AJ$1,0),FALSE)/1,0)</f>
        <v>0</v>
      </c>
      <c r="W124">
        <f>IFERROR(VLOOKUP($B124,Kraftvärmeprod!$B$1:$AH$479,MATCH(W$2,Kraftvärmeprod!$B$1:$AG$1,0),FALSE)/1,0)-IFERROR(VLOOKUP($B124,'Slutlig allokering kvv'!$B$2:$AC$462,MATCH(W$3,'Slutlig allokering kvv'!$B$1:$AJ$1,0),FALSE)/1,0)</f>
        <v>0</v>
      </c>
      <c r="X124">
        <f>IFERROR(VLOOKUP($B124,Kraftvärmeprod!$B$1:$AH$479,MATCH(X$2,Kraftvärmeprod!$B$1:$AG$1,0),FALSE)/1,0)-IFERROR(VLOOKUP($B124,'Slutlig allokering kvv'!$B$2:$AC$462,MATCH(X$3,'Slutlig allokering kvv'!$B$1:$AJ$1,0),FALSE)/1,0)</f>
        <v>0</v>
      </c>
      <c r="Y124">
        <f>IFERROR(VLOOKUP($B124,Kraftvärmeprod!$B$1:$AH$479,MATCH(Y$2,Kraftvärmeprod!$B$1:$AG$1,0),FALSE)/1,0)-IFERROR(VLOOKUP($B124,'Slutlig allokering kvv'!$B$2:$AC$462,MATCH(Y$3,'Slutlig allokering kvv'!$B$1:$AJ$1,0),FALSE)/1,0)</f>
        <v>0</v>
      </c>
      <c r="Z124">
        <f>IFERROR(VLOOKUP($B124,Kraftvärmeprod!$B$1:$AH$479,MATCH(Z$2,Kraftvärmeprod!$B$1:$AG$1,0),FALSE)/1,0)-IFERROR(VLOOKUP($B124,'Slutlig allokering kvv'!$B$2:$AC$462,MATCH(Z$3,'Slutlig allokering kvv'!$B$1:$AJ$1,0),FALSE)/1,0)</f>
        <v>0</v>
      </c>
      <c r="AA124">
        <f>IFERROR(VLOOKUP($B124,Kraftvärmeprod!$B$1:$AH$479,MATCH(AA$2,Kraftvärmeprod!$B$1:$AG$1,0),FALSE)/1,0)-IFERROR(VLOOKUP($B124,'Slutlig allokering kvv'!$B$2:$AC$462,MATCH(AA$3,'Slutlig allokering kvv'!$B$1:$AJ$1,0),FALSE)/1,0)</f>
        <v>11.585000000000001</v>
      </c>
      <c r="AE124">
        <f t="shared" si="2"/>
        <v>435.79699999999997</v>
      </c>
      <c r="AG124">
        <f>IFERROR(VLOOKUP(B124,'Slutlig allokering kvv'!$B$2:$AJ$462,MATCH("Summa slutlig allokerad tillförd energi (utan hjälpel och rökgaskondensering):",'Slutlig allokering kvv'!$B$1:$AK$1,0),FALSE)/1,"")</f>
        <v>464.83499999999998</v>
      </c>
      <c r="AI124" s="137">
        <f>IFERROR(1-VLOOKUP(B124,'Slutlig allokering kvv'!$B$2:$AJ$462,MATCH("Andel av bränsle i kvv som allokerats till värme, exklusive rökgaskondensering och hjälpel",'Slutlig allokering kvv'!$B$1:$AK$1,0),FALSE),"")</f>
        <v>0.4838790982332406</v>
      </c>
      <c r="AK124" s="137">
        <f t="shared" si="3"/>
        <v>0.48387909823324066</v>
      </c>
    </row>
    <row r="125" spans="1:37" x14ac:dyDescent="0.25">
      <c r="A125" s="2" t="s">
        <v>193</v>
      </c>
      <c r="B125" s="2" t="s">
        <v>196</v>
      </c>
      <c r="C125">
        <f>IFERROR(VLOOKUP($B125,Kraftvärmeprod!$B$1:$AH$479,MATCH(C$3,Kraftvärmeprod!$B$1:$AG$1,0),FALSE)/1,"")</f>
        <v>102.04</v>
      </c>
      <c r="D125">
        <f>IFERROR(VLOOKUP($B125,Kraftvärmeprod!$B$1:$AH$479,MATCH(D$3,Kraftvärmeprod!$B$1:$AG$1,0),FALSE)/1,"")</f>
        <v>14.721</v>
      </c>
      <c r="E125">
        <f>IFERROR(VLOOKUP($B125,Kraftvärmeprod!$B$1:$AH$479,MATCH(E$2,Kraftvärmeprod!$B$1:$AG$1,0),FALSE)/1,0)-IFERROR(VLOOKUP($B125,'Slutlig allokering kvv'!$B$2:$AC$462,MATCH(E$3,'Slutlig allokering kvv'!$B$1:$AJ$1,0),FALSE)/1,0)</f>
        <v>0</v>
      </c>
      <c r="F125">
        <f>IFERROR(VLOOKUP($B125,Kraftvärmeprod!$B$1:$AH$479,MATCH(F$2,Kraftvärmeprod!$B$1:$AG$1,0),FALSE)/1,0)-IFERROR(VLOOKUP($B125,'Slutlig allokering kvv'!$B$2:$AC$462,MATCH(F$3,'Slutlig allokering kvv'!$B$1:$AJ$1,0),FALSE)/1,0)</f>
        <v>0</v>
      </c>
      <c r="G125">
        <f>IFERROR(VLOOKUP($B125,Kraftvärmeprod!$B$1:$AH$479,MATCH(G$2,Kraftvärmeprod!$B$1:$AG$1,0),FALSE)/1,0)-IFERROR(VLOOKUP($B125,'Slutlig allokering kvv'!$B$2:$AC$462,MATCH(G$3,'Slutlig allokering kvv'!$B$1:$AJ$1,0),FALSE)/1,0)</f>
        <v>4.2910000000000004</v>
      </c>
      <c r="H125">
        <f>IFERROR(VLOOKUP($B125,Kraftvärmeprod!$B$1:$AH$479,MATCH(H$2,Kraftvärmeprod!$B$1:$AG$1,0),FALSE)/1,0)-IFERROR(VLOOKUP($B125,'Slutlig allokering kvv'!$B$2:$AC$462,MATCH(H$3,'Slutlig allokering kvv'!$B$1:$AJ$1,0),FALSE)/1,0)</f>
        <v>0</v>
      </c>
      <c r="I125">
        <f>IFERROR(VLOOKUP($B125,Kraftvärmeprod!$B$1:$AH$479,MATCH(I$2,Kraftvärmeprod!$B$1:$AG$1,0),FALSE)/1,0)-IFERROR(VLOOKUP($B125,'Slutlig allokering kvv'!$B$2:$AC$462,MATCH(I$3,'Slutlig allokering kvv'!$B$1:$AJ$1,0),FALSE)/1,0)</f>
        <v>0</v>
      </c>
      <c r="J125">
        <f>IFERROR(VLOOKUP($B125,Kraftvärmeprod!$B$1:$AH$479,MATCH(J$2,Kraftvärmeprod!$B$1:$AG$1,0),FALSE)/1,0)-IFERROR(VLOOKUP($B125,'Slutlig allokering kvv'!$B$2:$AC$462,MATCH(J$3,'Slutlig allokering kvv'!$B$1:$AJ$1,0),FALSE)/1,0)</f>
        <v>0</v>
      </c>
      <c r="K125">
        <f>IFERROR(VLOOKUP($B125,Kraftvärmeprod!$B$1:$AH$479,MATCH(K$2,Kraftvärmeprod!$B$1:$AG$1,0),FALSE)/1,0)-IFERROR(VLOOKUP($B125,'Slutlig allokering kvv'!$B$2:$AC$462,MATCH(K$3,'Slutlig allokering kvv'!$B$1:$AJ$1,0),FALSE)/1,0)</f>
        <v>0</v>
      </c>
      <c r="L125">
        <f>IFERROR(VLOOKUP($B125,Kraftvärmeprod!$B$1:$AH$479,MATCH(L$2,Kraftvärmeprod!$B$1:$AG$1,0),FALSE)/1,0)-IFERROR(VLOOKUP($B125,'Slutlig allokering kvv'!$B$2:$AC$462,MATCH(L$3,'Slutlig allokering kvv'!$B$1:$AJ$1,0),FALSE)/1,0)</f>
        <v>13.753</v>
      </c>
      <c r="M125">
        <f>IFERROR(VLOOKUP($B125,Kraftvärmeprod!$B$1:$AH$479,MATCH(M$2,Kraftvärmeprod!$B$1:$AG$1,0),FALSE)/1,0)-IFERROR(VLOOKUP($B125,'Slutlig allokering kvv'!$B$2:$AC$462,MATCH(M$3,'Slutlig allokering kvv'!$B$1:$AJ$1,0),FALSE)/1,0)</f>
        <v>0</v>
      </c>
      <c r="N125">
        <f>IFERROR(VLOOKUP($B125,Kraftvärmeprod!$B$1:$AH$479,MATCH(N$2,Kraftvärmeprod!$B$1:$AG$1,0),FALSE)/1,0)-IFERROR(VLOOKUP($B125,'Slutlig allokering kvv'!$B$2:$AC$462,MATCH(N$3,'Slutlig allokering kvv'!$B$1:$AJ$1,0),FALSE)/1,0)</f>
        <v>0</v>
      </c>
      <c r="O125">
        <f>IFERROR(VLOOKUP($B125,Kraftvärmeprod!$B$1:$AH$479,MATCH(O$2,Kraftvärmeprod!$B$1:$AG$1,0),FALSE)/1,0)-IFERROR(VLOOKUP($B125,'Slutlig allokering kvv'!$B$2:$AC$462,MATCH(O$3,'Slutlig allokering kvv'!$B$1:$AJ$1,0),FALSE)/1,0)</f>
        <v>0</v>
      </c>
      <c r="P125">
        <f>IFERROR(VLOOKUP($B125,Kraftvärmeprod!$B$1:$AH$479,MATCH(P$2,Kraftvärmeprod!$B$1:$AG$1,0),FALSE)/1,0)-IFERROR(VLOOKUP($B125,'Slutlig allokering kvv'!$B$2:$AC$462,MATCH(P$3,'Slutlig allokering kvv'!$B$1:$AJ$1,0),FALSE)/1,0)</f>
        <v>12.667000000000002</v>
      </c>
      <c r="Q125">
        <f>IFERROR(VLOOKUP($B125,Kraftvärmeprod!$B$1:$AH$479,MATCH(Q$2,Kraftvärmeprod!$B$1:$AG$1,0),FALSE)/1,0)-IFERROR(VLOOKUP($B125,'Slutlig allokering kvv'!$B$2:$AC$462,MATCH(Q$3,'Slutlig allokering kvv'!$B$1:$AJ$1,0),FALSE)/1,0)</f>
        <v>0</v>
      </c>
      <c r="R125">
        <f>IFERROR(VLOOKUP($B125,Kraftvärmeprod!$B$1:$AH$479,MATCH(R$2,Kraftvärmeprod!$B$1:$AG$1,0),FALSE)/1,0)-IFERROR(VLOOKUP($B125,'Slutlig allokering kvv'!$B$2:$AC$462,MATCH(R$3,'Slutlig allokering kvv'!$B$1:$AJ$1,0),FALSE)/1,0)</f>
        <v>0</v>
      </c>
      <c r="S125">
        <f>IFERROR(VLOOKUP($B125,Kraftvärmeprod!$B$1:$AH$479,MATCH(S$2,Kraftvärmeprod!$B$1:$AG$1,0),FALSE)/1,0)-IFERROR(VLOOKUP($B125,'Slutlig allokering kvv'!$B$2:$AC$462,MATCH(S$3,'Slutlig allokering kvv'!$B$1:$AJ$1,0),FALSE)/1,0)</f>
        <v>0</v>
      </c>
      <c r="T125" s="6">
        <f>IFERROR(VLOOKUP($B125,Miljö!$B$1:$S$477,MATCH(T$2,Miljö!$B$1:$X$1,0),FALSE)/1,0)-IFERROR(VLOOKUP($B125,'Slutlig allokering kvv'!$B$2:$AC$462,MATCH(T$3,'Slutlig allokering kvv'!$B$1:$AJ$1,0),FALSE)/1,0)</f>
        <v>0.86000000000000032</v>
      </c>
      <c r="U125">
        <f>IFERROR(VLOOKUP($B125,Kraftvärmeprod!$B$1:$AH$479,MATCH(U$2,Kraftvärmeprod!$B$1:$AG$1,0),FALSE)/1,0)-IFERROR(VLOOKUP($B125,'Slutlig allokering kvv'!$B$2:$AC$462,MATCH(U$3,'Slutlig allokering kvv'!$B$1:$AJ$1,0),FALSE)/1,0)</f>
        <v>0</v>
      </c>
      <c r="V125">
        <f>IFERROR(VLOOKUP($B125,Kraftvärmeprod!$B$1:$AH$479,MATCH(V$2,Kraftvärmeprod!$B$1:$AG$1,0),FALSE)/1,0)-IFERROR(VLOOKUP($B125,'Slutlig allokering kvv'!$B$2:$AC$462,MATCH(V$3,'Slutlig allokering kvv'!$B$1:$AJ$1,0),FALSE)/1,0)</f>
        <v>0</v>
      </c>
      <c r="W125">
        <f>IFERROR(VLOOKUP($B125,Kraftvärmeprod!$B$1:$AH$479,MATCH(W$2,Kraftvärmeprod!$B$1:$AG$1,0),FALSE)/1,0)-IFERROR(VLOOKUP($B125,'Slutlig allokering kvv'!$B$2:$AC$462,MATCH(W$3,'Slutlig allokering kvv'!$B$1:$AJ$1,0),FALSE)/1,0)</f>
        <v>0</v>
      </c>
      <c r="X125">
        <f>IFERROR(VLOOKUP($B125,Kraftvärmeprod!$B$1:$AH$479,MATCH(X$2,Kraftvärmeprod!$B$1:$AG$1,0),FALSE)/1,0)-IFERROR(VLOOKUP($B125,'Slutlig allokering kvv'!$B$2:$AC$462,MATCH(X$3,'Slutlig allokering kvv'!$B$1:$AJ$1,0),FALSE)/1,0)</f>
        <v>0</v>
      </c>
      <c r="Y125">
        <f>IFERROR(VLOOKUP($B125,Kraftvärmeprod!$B$1:$AH$479,MATCH(Y$2,Kraftvärmeprod!$B$1:$AG$1,0),FALSE)/1,0)-IFERROR(VLOOKUP($B125,'Slutlig allokering kvv'!$B$2:$AC$462,MATCH(Y$3,'Slutlig allokering kvv'!$B$1:$AJ$1,0),FALSE)/1,0)</f>
        <v>0</v>
      </c>
      <c r="Z125">
        <f>IFERROR(VLOOKUP($B125,Kraftvärmeprod!$B$1:$AH$479,MATCH(Z$2,Kraftvärmeprod!$B$1:$AG$1,0),FALSE)/1,0)-IFERROR(VLOOKUP($B125,'Slutlig allokering kvv'!$B$2:$AC$462,MATCH(Z$3,'Slutlig allokering kvv'!$B$1:$AJ$1,0),FALSE)/1,0)</f>
        <v>0</v>
      </c>
      <c r="AA125">
        <f>IFERROR(VLOOKUP($B125,Kraftvärmeprod!$B$1:$AH$479,MATCH(AA$2,Kraftvärmeprod!$B$1:$AG$1,0),FALSE)/1,0)-IFERROR(VLOOKUP($B125,'Slutlig allokering kvv'!$B$2:$AC$462,MATCH(AA$3,'Slutlig allokering kvv'!$B$1:$AJ$1,0),FALSE)/1,0)</f>
        <v>5.4280000000000008</v>
      </c>
      <c r="AE125">
        <f t="shared" si="2"/>
        <v>36.139000000000003</v>
      </c>
      <c r="AG125">
        <f>IFERROR(VLOOKUP(B125,'Slutlig allokering kvv'!$B$2:$AJ$462,MATCH("Summa slutlig allokerad tillförd energi (utan hjälpel och rökgaskondensering):",'Slutlig allokering kvv'!$B$1:$AK$1,0),FALSE)/1,"")</f>
        <v>96.257999999999981</v>
      </c>
      <c r="AI125" s="137">
        <f>IFERROR(1-VLOOKUP(B125,'Slutlig allokering kvv'!$B$2:$AJ$462,MATCH("Andel av bränsle i kvv som allokerats till värme, exklusive rökgaskondensering och hjälpel",'Slutlig allokering kvv'!$B$1:$AK$1,0),FALSE),"")</f>
        <v>0.27295935708513042</v>
      </c>
      <c r="AK125" s="137">
        <f t="shared" si="3"/>
        <v>0.27295935708513036</v>
      </c>
    </row>
    <row r="126" spans="1:37" x14ac:dyDescent="0.25">
      <c r="A126" s="2" t="s">
        <v>193</v>
      </c>
      <c r="B126" s="2" t="s">
        <v>193</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 kvv'!$B$2:$AC$462,MATCH(E$3,'Slutlig allokering kvv'!$B$1:$AJ$1,0),FALSE)/1,0)</f>
        <v>0</v>
      </c>
      <c r="F126">
        <f>IFERROR(VLOOKUP($B126,Kraftvärmeprod!$B$1:$AH$479,MATCH(F$2,Kraftvärmeprod!$B$1:$AG$1,0),FALSE)/1,0)-IFERROR(VLOOKUP($B126,'Slutlig allokering kvv'!$B$2:$AC$462,MATCH(F$3,'Slutlig allokering kvv'!$B$1:$AJ$1,0),FALSE)/1,0)</f>
        <v>0</v>
      </c>
      <c r="G126">
        <f>IFERROR(VLOOKUP($B126,Kraftvärmeprod!$B$1:$AH$479,MATCH(G$2,Kraftvärmeprod!$B$1:$AG$1,0),FALSE)/1,0)-IFERROR(VLOOKUP($B126,'Slutlig allokering kvv'!$B$2:$AC$462,MATCH(G$3,'Slutlig allokering kvv'!$B$1:$AJ$1,0),FALSE)/1,0)</f>
        <v>0</v>
      </c>
      <c r="H126">
        <f>IFERROR(VLOOKUP($B126,Kraftvärmeprod!$B$1:$AH$479,MATCH(H$2,Kraftvärmeprod!$B$1:$AG$1,0),FALSE)/1,0)-IFERROR(VLOOKUP($B126,'Slutlig allokering kvv'!$B$2:$AC$462,MATCH(H$3,'Slutlig allokering kvv'!$B$1:$AJ$1,0),FALSE)/1,0)</f>
        <v>0</v>
      </c>
      <c r="I126">
        <f>IFERROR(VLOOKUP($B126,Kraftvärmeprod!$B$1:$AH$479,MATCH(I$2,Kraftvärmeprod!$B$1:$AG$1,0),FALSE)/1,0)-IFERROR(VLOOKUP($B126,'Slutlig allokering kvv'!$B$2:$AC$462,MATCH(I$3,'Slutlig allokering kvv'!$B$1:$AJ$1,0),FALSE)/1,0)</f>
        <v>0</v>
      </c>
      <c r="J126">
        <f>IFERROR(VLOOKUP($B126,Kraftvärmeprod!$B$1:$AH$479,MATCH(J$2,Kraftvärmeprod!$B$1:$AG$1,0),FALSE)/1,0)-IFERROR(VLOOKUP($B126,'Slutlig allokering kvv'!$B$2:$AC$462,MATCH(J$3,'Slutlig allokering kvv'!$B$1:$AJ$1,0),FALSE)/1,0)</f>
        <v>0</v>
      </c>
      <c r="K126">
        <f>IFERROR(VLOOKUP($B126,Kraftvärmeprod!$B$1:$AH$479,MATCH(K$2,Kraftvärmeprod!$B$1:$AG$1,0),FALSE)/1,0)-IFERROR(VLOOKUP($B126,'Slutlig allokering kvv'!$B$2:$AC$462,MATCH(K$3,'Slutlig allokering kvv'!$B$1:$AJ$1,0),FALSE)/1,0)</f>
        <v>0</v>
      </c>
      <c r="L126">
        <f>IFERROR(VLOOKUP($B126,Kraftvärmeprod!$B$1:$AH$479,MATCH(L$2,Kraftvärmeprod!$B$1:$AG$1,0),FALSE)/1,0)-IFERROR(VLOOKUP($B126,'Slutlig allokering kvv'!$B$2:$AC$462,MATCH(L$3,'Slutlig allokering kvv'!$B$1:$AJ$1,0),FALSE)/1,0)</f>
        <v>0</v>
      </c>
      <c r="M126">
        <f>IFERROR(VLOOKUP($B126,Kraftvärmeprod!$B$1:$AH$479,MATCH(M$2,Kraftvärmeprod!$B$1:$AG$1,0),FALSE)/1,0)-IFERROR(VLOOKUP($B126,'Slutlig allokering kvv'!$B$2:$AC$462,MATCH(M$3,'Slutlig allokering kvv'!$B$1:$AJ$1,0),FALSE)/1,0)</f>
        <v>0</v>
      </c>
      <c r="N126">
        <f>IFERROR(VLOOKUP($B126,Kraftvärmeprod!$B$1:$AH$479,MATCH(N$2,Kraftvärmeprod!$B$1:$AG$1,0),FALSE)/1,0)-IFERROR(VLOOKUP($B126,'Slutlig allokering kvv'!$B$2:$AC$462,MATCH(N$3,'Slutlig allokering kvv'!$B$1:$AJ$1,0),FALSE)/1,0)</f>
        <v>0</v>
      </c>
      <c r="O126">
        <f>IFERROR(VLOOKUP($B126,Kraftvärmeprod!$B$1:$AH$479,MATCH(O$2,Kraftvärmeprod!$B$1:$AG$1,0),FALSE)/1,0)-IFERROR(VLOOKUP($B126,'Slutlig allokering kvv'!$B$2:$AC$462,MATCH(O$3,'Slutlig allokering kvv'!$B$1:$AJ$1,0),FALSE)/1,0)</f>
        <v>0</v>
      </c>
      <c r="P126">
        <f>IFERROR(VLOOKUP($B126,Kraftvärmeprod!$B$1:$AH$479,MATCH(P$2,Kraftvärmeprod!$B$1:$AG$1,0),FALSE)/1,0)-IFERROR(VLOOKUP($B126,'Slutlig allokering kvv'!$B$2:$AC$462,MATCH(P$3,'Slutlig allokering kvv'!$B$1:$AJ$1,0),FALSE)/1,0)</f>
        <v>0</v>
      </c>
      <c r="Q126">
        <f>IFERROR(VLOOKUP($B126,Kraftvärmeprod!$B$1:$AH$479,MATCH(Q$2,Kraftvärmeprod!$B$1:$AG$1,0),FALSE)/1,0)-IFERROR(VLOOKUP($B126,'Slutlig allokering kvv'!$B$2:$AC$462,MATCH(Q$3,'Slutlig allokering kvv'!$B$1:$AJ$1,0),FALSE)/1,0)</f>
        <v>0</v>
      </c>
      <c r="R126">
        <f>IFERROR(VLOOKUP($B126,Kraftvärmeprod!$B$1:$AH$479,MATCH(R$2,Kraftvärmeprod!$B$1:$AG$1,0),FALSE)/1,0)-IFERROR(VLOOKUP($B126,'Slutlig allokering kvv'!$B$2:$AC$462,MATCH(R$3,'Slutlig allokering kvv'!$B$1:$AJ$1,0),FALSE)/1,0)</f>
        <v>0</v>
      </c>
      <c r="S126">
        <f>IFERROR(VLOOKUP($B126,Kraftvärmeprod!$B$1:$AH$479,MATCH(S$2,Kraftvärmeprod!$B$1:$AG$1,0),FALSE)/1,0)-IFERROR(VLOOKUP($B126,'Slutlig allokering kvv'!$B$2:$AC$462,MATCH(S$3,'Slutlig allokering kvv'!$B$1:$AJ$1,0),FALSE)/1,0)</f>
        <v>0</v>
      </c>
      <c r="T126" s="6">
        <f>IFERROR(VLOOKUP($B126,Miljö!$B$1:$S$477,MATCH(T$2,Miljö!$B$1:$X$1,0),FALSE)/1,0)-IFERROR(VLOOKUP($B126,'Slutlig allokering kvv'!$B$2:$AC$462,MATCH(T$3,'Slutlig allokering kvv'!$B$1:$AJ$1,0),FALSE)/1,0)</f>
        <v>0</v>
      </c>
      <c r="U126">
        <f>IFERROR(VLOOKUP($B126,Kraftvärmeprod!$B$1:$AH$479,MATCH(U$2,Kraftvärmeprod!$B$1:$AG$1,0),FALSE)/1,0)-IFERROR(VLOOKUP($B126,'Slutlig allokering kvv'!$B$2:$AC$462,MATCH(U$3,'Slutlig allokering kvv'!$B$1:$AJ$1,0),FALSE)/1,0)</f>
        <v>0</v>
      </c>
      <c r="V126">
        <f>IFERROR(VLOOKUP($B126,Kraftvärmeprod!$B$1:$AH$479,MATCH(V$2,Kraftvärmeprod!$B$1:$AG$1,0),FALSE)/1,0)-IFERROR(VLOOKUP($B126,'Slutlig allokering kvv'!$B$2:$AC$462,MATCH(V$3,'Slutlig allokering kvv'!$B$1:$AJ$1,0),FALSE)/1,0)</f>
        <v>0</v>
      </c>
      <c r="W126">
        <f>IFERROR(VLOOKUP($B126,Kraftvärmeprod!$B$1:$AH$479,MATCH(W$2,Kraftvärmeprod!$B$1:$AG$1,0),FALSE)/1,0)-IFERROR(VLOOKUP($B126,'Slutlig allokering kvv'!$B$2:$AC$462,MATCH(W$3,'Slutlig allokering kvv'!$B$1:$AJ$1,0),FALSE)/1,0)</f>
        <v>0</v>
      </c>
      <c r="X126">
        <f>IFERROR(VLOOKUP($B126,Kraftvärmeprod!$B$1:$AH$479,MATCH(X$2,Kraftvärmeprod!$B$1:$AG$1,0),FALSE)/1,0)-IFERROR(VLOOKUP($B126,'Slutlig allokering kvv'!$B$2:$AC$462,MATCH(X$3,'Slutlig allokering kvv'!$B$1:$AJ$1,0),FALSE)/1,0)</f>
        <v>0</v>
      </c>
      <c r="Y126">
        <f>IFERROR(VLOOKUP($B126,Kraftvärmeprod!$B$1:$AH$479,MATCH(Y$2,Kraftvärmeprod!$B$1:$AG$1,0),FALSE)/1,0)-IFERROR(VLOOKUP($B126,'Slutlig allokering kvv'!$B$2:$AC$462,MATCH(Y$3,'Slutlig allokering kvv'!$B$1:$AJ$1,0),FALSE)/1,0)</f>
        <v>0</v>
      </c>
      <c r="Z126">
        <f>IFERROR(VLOOKUP($B126,Kraftvärmeprod!$B$1:$AH$479,MATCH(Z$2,Kraftvärmeprod!$B$1:$AG$1,0),FALSE)/1,0)-IFERROR(VLOOKUP($B126,'Slutlig allokering kvv'!$B$2:$AC$462,MATCH(Z$3,'Slutlig allokering kvv'!$B$1:$AJ$1,0),FALSE)/1,0)</f>
        <v>0</v>
      </c>
      <c r="AA126">
        <f>IFERROR(VLOOKUP($B126,Kraftvärmeprod!$B$1:$AH$479,MATCH(AA$2,Kraftvärmeprod!$B$1:$AG$1,0),FALSE)/1,0)-IFERROR(VLOOKUP($B126,'Slutlig allokering kvv'!$B$2:$AC$462,MATCH(AA$3,'Slutlig allokering kvv'!$B$1:$AJ$1,0),FALSE)/1,0)</f>
        <v>0</v>
      </c>
      <c r="AE126">
        <f t="shared" si="2"/>
        <v>0</v>
      </c>
      <c r="AG126">
        <f>IFERROR(VLOOKUP(B126,'Slutlig allokering kvv'!$B$2:$AJ$462,MATCH("Summa slutlig allokerad tillförd energi (utan hjälpel och rökgaskondensering):",'Slutlig allokering kvv'!$B$1:$AK$1,0),FALSE)/1,"")</f>
        <v>0</v>
      </c>
      <c r="AI126" s="137" t="str">
        <f>IFERROR(1-VLOOKUP(B126,'Slutlig allokering kvv'!$B$2:$AJ$462,MATCH("Andel av bränsle i kvv som allokerats till värme, exklusive rökgaskondensering och hjälpel",'Slutlig allokering kvv'!$B$1:$AK$1,0),FALSE),"")</f>
        <v/>
      </c>
      <c r="AK126" s="137" t="str">
        <f t="shared" si="3"/>
        <v/>
      </c>
    </row>
    <row r="127" spans="1:37" x14ac:dyDescent="0.25">
      <c r="A127" s="2" t="s">
        <v>193</v>
      </c>
      <c r="B127" s="2" t="s">
        <v>197</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 kvv'!$B$2:$AC$462,MATCH(E$3,'Slutlig allokering kvv'!$B$1:$AJ$1,0),FALSE)/1,0)</f>
        <v>0</v>
      </c>
      <c r="F127">
        <f>IFERROR(VLOOKUP($B127,Kraftvärmeprod!$B$1:$AH$479,MATCH(F$2,Kraftvärmeprod!$B$1:$AG$1,0),FALSE)/1,0)-IFERROR(VLOOKUP($B127,'Slutlig allokering kvv'!$B$2:$AC$462,MATCH(F$3,'Slutlig allokering kvv'!$B$1:$AJ$1,0),FALSE)/1,0)</f>
        <v>0</v>
      </c>
      <c r="G127">
        <f>IFERROR(VLOOKUP($B127,Kraftvärmeprod!$B$1:$AH$479,MATCH(G$2,Kraftvärmeprod!$B$1:$AG$1,0),FALSE)/1,0)-IFERROR(VLOOKUP($B127,'Slutlig allokering kvv'!$B$2:$AC$462,MATCH(G$3,'Slutlig allokering kvv'!$B$1:$AJ$1,0),FALSE)/1,0)</f>
        <v>0</v>
      </c>
      <c r="H127">
        <f>IFERROR(VLOOKUP($B127,Kraftvärmeprod!$B$1:$AH$479,MATCH(H$2,Kraftvärmeprod!$B$1:$AG$1,0),FALSE)/1,0)-IFERROR(VLOOKUP($B127,'Slutlig allokering kvv'!$B$2:$AC$462,MATCH(H$3,'Slutlig allokering kvv'!$B$1:$AJ$1,0),FALSE)/1,0)</f>
        <v>0</v>
      </c>
      <c r="I127">
        <f>IFERROR(VLOOKUP($B127,Kraftvärmeprod!$B$1:$AH$479,MATCH(I$2,Kraftvärmeprod!$B$1:$AG$1,0),FALSE)/1,0)-IFERROR(VLOOKUP($B127,'Slutlig allokering kvv'!$B$2:$AC$462,MATCH(I$3,'Slutlig allokering kvv'!$B$1:$AJ$1,0),FALSE)/1,0)</f>
        <v>0</v>
      </c>
      <c r="J127">
        <f>IFERROR(VLOOKUP($B127,Kraftvärmeprod!$B$1:$AH$479,MATCH(J$2,Kraftvärmeprod!$B$1:$AG$1,0),FALSE)/1,0)-IFERROR(VLOOKUP($B127,'Slutlig allokering kvv'!$B$2:$AC$462,MATCH(J$3,'Slutlig allokering kvv'!$B$1:$AJ$1,0),FALSE)/1,0)</f>
        <v>0</v>
      </c>
      <c r="K127">
        <f>IFERROR(VLOOKUP($B127,Kraftvärmeprod!$B$1:$AH$479,MATCH(K$2,Kraftvärmeprod!$B$1:$AG$1,0),FALSE)/1,0)-IFERROR(VLOOKUP($B127,'Slutlig allokering kvv'!$B$2:$AC$462,MATCH(K$3,'Slutlig allokering kvv'!$B$1:$AJ$1,0),FALSE)/1,0)</f>
        <v>0</v>
      </c>
      <c r="L127">
        <f>IFERROR(VLOOKUP($B127,Kraftvärmeprod!$B$1:$AH$479,MATCH(L$2,Kraftvärmeprod!$B$1:$AG$1,0),FALSE)/1,0)-IFERROR(VLOOKUP($B127,'Slutlig allokering kvv'!$B$2:$AC$462,MATCH(L$3,'Slutlig allokering kvv'!$B$1:$AJ$1,0),FALSE)/1,0)</f>
        <v>0</v>
      </c>
      <c r="M127">
        <f>IFERROR(VLOOKUP($B127,Kraftvärmeprod!$B$1:$AH$479,MATCH(M$2,Kraftvärmeprod!$B$1:$AG$1,0),FALSE)/1,0)-IFERROR(VLOOKUP($B127,'Slutlig allokering kvv'!$B$2:$AC$462,MATCH(M$3,'Slutlig allokering kvv'!$B$1:$AJ$1,0),FALSE)/1,0)</f>
        <v>0</v>
      </c>
      <c r="N127">
        <f>IFERROR(VLOOKUP($B127,Kraftvärmeprod!$B$1:$AH$479,MATCH(N$2,Kraftvärmeprod!$B$1:$AG$1,0),FALSE)/1,0)-IFERROR(VLOOKUP($B127,'Slutlig allokering kvv'!$B$2:$AC$462,MATCH(N$3,'Slutlig allokering kvv'!$B$1:$AJ$1,0),FALSE)/1,0)</f>
        <v>0</v>
      </c>
      <c r="O127">
        <f>IFERROR(VLOOKUP($B127,Kraftvärmeprod!$B$1:$AH$479,MATCH(O$2,Kraftvärmeprod!$B$1:$AG$1,0),FALSE)/1,0)-IFERROR(VLOOKUP($B127,'Slutlig allokering kvv'!$B$2:$AC$462,MATCH(O$3,'Slutlig allokering kvv'!$B$1:$AJ$1,0),FALSE)/1,0)</f>
        <v>0</v>
      </c>
      <c r="P127">
        <f>IFERROR(VLOOKUP($B127,Kraftvärmeprod!$B$1:$AH$479,MATCH(P$2,Kraftvärmeprod!$B$1:$AG$1,0),FALSE)/1,0)-IFERROR(VLOOKUP($B127,'Slutlig allokering kvv'!$B$2:$AC$462,MATCH(P$3,'Slutlig allokering kvv'!$B$1:$AJ$1,0),FALSE)/1,0)</f>
        <v>0</v>
      </c>
      <c r="Q127">
        <f>IFERROR(VLOOKUP($B127,Kraftvärmeprod!$B$1:$AH$479,MATCH(Q$2,Kraftvärmeprod!$B$1:$AG$1,0),FALSE)/1,0)-IFERROR(VLOOKUP($B127,'Slutlig allokering kvv'!$B$2:$AC$462,MATCH(Q$3,'Slutlig allokering kvv'!$B$1:$AJ$1,0),FALSE)/1,0)</f>
        <v>0</v>
      </c>
      <c r="R127">
        <f>IFERROR(VLOOKUP($B127,Kraftvärmeprod!$B$1:$AH$479,MATCH(R$2,Kraftvärmeprod!$B$1:$AG$1,0),FALSE)/1,0)-IFERROR(VLOOKUP($B127,'Slutlig allokering kvv'!$B$2:$AC$462,MATCH(R$3,'Slutlig allokering kvv'!$B$1:$AJ$1,0),FALSE)/1,0)</f>
        <v>0</v>
      </c>
      <c r="S127">
        <f>IFERROR(VLOOKUP($B127,Kraftvärmeprod!$B$1:$AH$479,MATCH(S$2,Kraftvärmeprod!$B$1:$AG$1,0),FALSE)/1,0)-IFERROR(VLOOKUP($B127,'Slutlig allokering kvv'!$B$2:$AC$462,MATCH(S$3,'Slutlig allokering kvv'!$B$1:$AJ$1,0),FALSE)/1,0)</f>
        <v>0</v>
      </c>
      <c r="T127" s="6">
        <f>IFERROR(VLOOKUP($B127,Miljö!$B$1:$S$477,MATCH(T$2,Miljö!$B$1:$X$1,0),FALSE)/1,0)-IFERROR(VLOOKUP($B127,'Slutlig allokering kvv'!$B$2:$AC$462,MATCH(T$3,'Slutlig allokering kvv'!$B$1:$AJ$1,0),FALSE)/1,0)</f>
        <v>0</v>
      </c>
      <c r="U127">
        <f>IFERROR(VLOOKUP($B127,Kraftvärmeprod!$B$1:$AH$479,MATCH(U$2,Kraftvärmeprod!$B$1:$AG$1,0),FALSE)/1,0)-IFERROR(VLOOKUP($B127,'Slutlig allokering kvv'!$B$2:$AC$462,MATCH(U$3,'Slutlig allokering kvv'!$B$1:$AJ$1,0),FALSE)/1,0)</f>
        <v>0</v>
      </c>
      <c r="V127">
        <f>IFERROR(VLOOKUP($B127,Kraftvärmeprod!$B$1:$AH$479,MATCH(V$2,Kraftvärmeprod!$B$1:$AG$1,0),FALSE)/1,0)-IFERROR(VLOOKUP($B127,'Slutlig allokering kvv'!$B$2:$AC$462,MATCH(V$3,'Slutlig allokering kvv'!$B$1:$AJ$1,0),FALSE)/1,0)</f>
        <v>0</v>
      </c>
      <c r="W127">
        <f>IFERROR(VLOOKUP($B127,Kraftvärmeprod!$B$1:$AH$479,MATCH(W$2,Kraftvärmeprod!$B$1:$AG$1,0),FALSE)/1,0)-IFERROR(VLOOKUP($B127,'Slutlig allokering kvv'!$B$2:$AC$462,MATCH(W$3,'Slutlig allokering kvv'!$B$1:$AJ$1,0),FALSE)/1,0)</f>
        <v>0</v>
      </c>
      <c r="X127">
        <f>IFERROR(VLOOKUP($B127,Kraftvärmeprod!$B$1:$AH$479,MATCH(X$2,Kraftvärmeprod!$B$1:$AG$1,0),FALSE)/1,0)-IFERROR(VLOOKUP($B127,'Slutlig allokering kvv'!$B$2:$AC$462,MATCH(X$3,'Slutlig allokering kvv'!$B$1:$AJ$1,0),FALSE)/1,0)</f>
        <v>0</v>
      </c>
      <c r="Y127">
        <f>IFERROR(VLOOKUP($B127,Kraftvärmeprod!$B$1:$AH$479,MATCH(Y$2,Kraftvärmeprod!$B$1:$AG$1,0),FALSE)/1,0)-IFERROR(VLOOKUP($B127,'Slutlig allokering kvv'!$B$2:$AC$462,MATCH(Y$3,'Slutlig allokering kvv'!$B$1:$AJ$1,0),FALSE)/1,0)</f>
        <v>0</v>
      </c>
      <c r="Z127">
        <f>IFERROR(VLOOKUP($B127,Kraftvärmeprod!$B$1:$AH$479,MATCH(Z$2,Kraftvärmeprod!$B$1:$AG$1,0),FALSE)/1,0)-IFERROR(VLOOKUP($B127,'Slutlig allokering kvv'!$B$2:$AC$462,MATCH(Z$3,'Slutlig allokering kvv'!$B$1:$AJ$1,0),FALSE)/1,0)</f>
        <v>0</v>
      </c>
      <c r="AA127">
        <f>IFERROR(VLOOKUP($B127,Kraftvärmeprod!$B$1:$AH$479,MATCH(AA$2,Kraftvärmeprod!$B$1:$AG$1,0),FALSE)/1,0)-IFERROR(VLOOKUP($B127,'Slutlig allokering kvv'!$B$2:$AC$462,MATCH(AA$3,'Slutlig allokering kvv'!$B$1:$AJ$1,0),FALSE)/1,0)</f>
        <v>0</v>
      </c>
      <c r="AE127">
        <f t="shared" si="2"/>
        <v>0</v>
      </c>
      <c r="AG127">
        <f>IFERROR(VLOOKUP(B127,'Slutlig allokering kvv'!$B$2:$AJ$462,MATCH("Summa slutlig allokerad tillförd energi (utan hjälpel och rökgaskondensering):",'Slutlig allokering kvv'!$B$1:$AK$1,0),FALSE)/1,"")</f>
        <v>0</v>
      </c>
      <c r="AI127" s="137" t="str">
        <f>IFERROR(1-VLOOKUP(B127,'Slutlig allokering kvv'!$B$2:$AJ$462,MATCH("Andel av bränsle i kvv som allokerats till värme, exklusive rökgaskondensering och hjälpel",'Slutlig allokering kvv'!$B$1:$AK$1,0),FALSE),"")</f>
        <v/>
      </c>
      <c r="AK127" s="137" t="str">
        <f t="shared" si="3"/>
        <v/>
      </c>
    </row>
    <row r="128" spans="1:37" x14ac:dyDescent="0.25">
      <c r="A128" s="2" t="s">
        <v>193</v>
      </c>
      <c r="B128" s="2" t="s">
        <v>198</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 kvv'!$B$2:$AC$462,MATCH(E$3,'Slutlig allokering kvv'!$B$1:$AJ$1,0),FALSE)/1,0)</f>
        <v>0</v>
      </c>
      <c r="F128">
        <f>IFERROR(VLOOKUP($B128,Kraftvärmeprod!$B$1:$AH$479,MATCH(F$2,Kraftvärmeprod!$B$1:$AG$1,0),FALSE)/1,0)-IFERROR(VLOOKUP($B128,'Slutlig allokering kvv'!$B$2:$AC$462,MATCH(F$3,'Slutlig allokering kvv'!$B$1:$AJ$1,0),FALSE)/1,0)</f>
        <v>0</v>
      </c>
      <c r="G128">
        <f>IFERROR(VLOOKUP($B128,Kraftvärmeprod!$B$1:$AH$479,MATCH(G$2,Kraftvärmeprod!$B$1:$AG$1,0),FALSE)/1,0)-IFERROR(VLOOKUP($B128,'Slutlig allokering kvv'!$B$2:$AC$462,MATCH(G$3,'Slutlig allokering kvv'!$B$1:$AJ$1,0),FALSE)/1,0)</f>
        <v>0</v>
      </c>
      <c r="H128">
        <f>IFERROR(VLOOKUP($B128,Kraftvärmeprod!$B$1:$AH$479,MATCH(H$2,Kraftvärmeprod!$B$1:$AG$1,0),FALSE)/1,0)-IFERROR(VLOOKUP($B128,'Slutlig allokering kvv'!$B$2:$AC$462,MATCH(H$3,'Slutlig allokering kvv'!$B$1:$AJ$1,0),FALSE)/1,0)</f>
        <v>0</v>
      </c>
      <c r="I128">
        <f>IFERROR(VLOOKUP($B128,Kraftvärmeprod!$B$1:$AH$479,MATCH(I$2,Kraftvärmeprod!$B$1:$AG$1,0),FALSE)/1,0)-IFERROR(VLOOKUP($B128,'Slutlig allokering kvv'!$B$2:$AC$462,MATCH(I$3,'Slutlig allokering kvv'!$B$1:$AJ$1,0),FALSE)/1,0)</f>
        <v>0</v>
      </c>
      <c r="J128">
        <f>IFERROR(VLOOKUP($B128,Kraftvärmeprod!$B$1:$AH$479,MATCH(J$2,Kraftvärmeprod!$B$1:$AG$1,0),FALSE)/1,0)-IFERROR(VLOOKUP($B128,'Slutlig allokering kvv'!$B$2:$AC$462,MATCH(J$3,'Slutlig allokering kvv'!$B$1:$AJ$1,0),FALSE)/1,0)</f>
        <v>0</v>
      </c>
      <c r="K128">
        <f>IFERROR(VLOOKUP($B128,Kraftvärmeprod!$B$1:$AH$479,MATCH(K$2,Kraftvärmeprod!$B$1:$AG$1,0),FALSE)/1,0)-IFERROR(VLOOKUP($B128,'Slutlig allokering kvv'!$B$2:$AC$462,MATCH(K$3,'Slutlig allokering kvv'!$B$1:$AJ$1,0),FALSE)/1,0)</f>
        <v>0</v>
      </c>
      <c r="L128">
        <f>IFERROR(VLOOKUP($B128,Kraftvärmeprod!$B$1:$AH$479,MATCH(L$2,Kraftvärmeprod!$B$1:$AG$1,0),FALSE)/1,0)-IFERROR(VLOOKUP($B128,'Slutlig allokering kvv'!$B$2:$AC$462,MATCH(L$3,'Slutlig allokering kvv'!$B$1:$AJ$1,0),FALSE)/1,0)</f>
        <v>0</v>
      </c>
      <c r="M128">
        <f>IFERROR(VLOOKUP($B128,Kraftvärmeprod!$B$1:$AH$479,MATCH(M$2,Kraftvärmeprod!$B$1:$AG$1,0),FALSE)/1,0)-IFERROR(VLOOKUP($B128,'Slutlig allokering kvv'!$B$2:$AC$462,MATCH(M$3,'Slutlig allokering kvv'!$B$1:$AJ$1,0),FALSE)/1,0)</f>
        <v>0</v>
      </c>
      <c r="N128">
        <f>IFERROR(VLOOKUP($B128,Kraftvärmeprod!$B$1:$AH$479,MATCH(N$2,Kraftvärmeprod!$B$1:$AG$1,0),FALSE)/1,0)-IFERROR(VLOOKUP($B128,'Slutlig allokering kvv'!$B$2:$AC$462,MATCH(N$3,'Slutlig allokering kvv'!$B$1:$AJ$1,0),FALSE)/1,0)</f>
        <v>0</v>
      </c>
      <c r="O128">
        <f>IFERROR(VLOOKUP($B128,Kraftvärmeprod!$B$1:$AH$479,MATCH(O$2,Kraftvärmeprod!$B$1:$AG$1,0),FALSE)/1,0)-IFERROR(VLOOKUP($B128,'Slutlig allokering kvv'!$B$2:$AC$462,MATCH(O$3,'Slutlig allokering kvv'!$B$1:$AJ$1,0),FALSE)/1,0)</f>
        <v>0</v>
      </c>
      <c r="P128">
        <f>IFERROR(VLOOKUP($B128,Kraftvärmeprod!$B$1:$AH$479,MATCH(P$2,Kraftvärmeprod!$B$1:$AG$1,0),FALSE)/1,0)-IFERROR(VLOOKUP($B128,'Slutlig allokering kvv'!$B$2:$AC$462,MATCH(P$3,'Slutlig allokering kvv'!$B$1:$AJ$1,0),FALSE)/1,0)</f>
        <v>0</v>
      </c>
      <c r="Q128">
        <f>IFERROR(VLOOKUP($B128,Kraftvärmeprod!$B$1:$AH$479,MATCH(Q$2,Kraftvärmeprod!$B$1:$AG$1,0),FALSE)/1,0)-IFERROR(VLOOKUP($B128,'Slutlig allokering kvv'!$B$2:$AC$462,MATCH(Q$3,'Slutlig allokering kvv'!$B$1:$AJ$1,0),FALSE)/1,0)</f>
        <v>0</v>
      </c>
      <c r="R128">
        <f>IFERROR(VLOOKUP($B128,Kraftvärmeprod!$B$1:$AH$479,MATCH(R$2,Kraftvärmeprod!$B$1:$AG$1,0),FALSE)/1,0)-IFERROR(VLOOKUP($B128,'Slutlig allokering kvv'!$B$2:$AC$462,MATCH(R$3,'Slutlig allokering kvv'!$B$1:$AJ$1,0),FALSE)/1,0)</f>
        <v>0</v>
      </c>
      <c r="S128">
        <f>IFERROR(VLOOKUP($B128,Kraftvärmeprod!$B$1:$AH$479,MATCH(S$2,Kraftvärmeprod!$B$1:$AG$1,0),FALSE)/1,0)-IFERROR(VLOOKUP($B128,'Slutlig allokering kvv'!$B$2:$AC$462,MATCH(S$3,'Slutlig allokering kvv'!$B$1:$AJ$1,0),FALSE)/1,0)</f>
        <v>0</v>
      </c>
      <c r="T128" s="6">
        <f>IFERROR(VLOOKUP($B128,Miljö!$B$1:$S$477,MATCH(T$2,Miljö!$B$1:$X$1,0),FALSE)/1,0)-IFERROR(VLOOKUP($B128,'Slutlig allokering kvv'!$B$2:$AC$462,MATCH(T$3,'Slutlig allokering kvv'!$B$1:$AJ$1,0),FALSE)/1,0)</f>
        <v>0</v>
      </c>
      <c r="U128">
        <f>IFERROR(VLOOKUP($B128,Kraftvärmeprod!$B$1:$AH$479,MATCH(U$2,Kraftvärmeprod!$B$1:$AG$1,0),FALSE)/1,0)-IFERROR(VLOOKUP($B128,'Slutlig allokering kvv'!$B$2:$AC$462,MATCH(U$3,'Slutlig allokering kvv'!$B$1:$AJ$1,0),FALSE)/1,0)</f>
        <v>0</v>
      </c>
      <c r="V128">
        <f>IFERROR(VLOOKUP($B128,Kraftvärmeprod!$B$1:$AH$479,MATCH(V$2,Kraftvärmeprod!$B$1:$AG$1,0),FALSE)/1,0)-IFERROR(VLOOKUP($B128,'Slutlig allokering kvv'!$B$2:$AC$462,MATCH(V$3,'Slutlig allokering kvv'!$B$1:$AJ$1,0),FALSE)/1,0)</f>
        <v>0</v>
      </c>
      <c r="W128">
        <f>IFERROR(VLOOKUP($B128,Kraftvärmeprod!$B$1:$AH$479,MATCH(W$2,Kraftvärmeprod!$B$1:$AG$1,0),FALSE)/1,0)-IFERROR(VLOOKUP($B128,'Slutlig allokering kvv'!$B$2:$AC$462,MATCH(W$3,'Slutlig allokering kvv'!$B$1:$AJ$1,0),FALSE)/1,0)</f>
        <v>0</v>
      </c>
      <c r="X128">
        <f>IFERROR(VLOOKUP($B128,Kraftvärmeprod!$B$1:$AH$479,MATCH(X$2,Kraftvärmeprod!$B$1:$AG$1,0),FALSE)/1,0)-IFERROR(VLOOKUP($B128,'Slutlig allokering kvv'!$B$2:$AC$462,MATCH(X$3,'Slutlig allokering kvv'!$B$1:$AJ$1,0),FALSE)/1,0)</f>
        <v>0</v>
      </c>
      <c r="Y128">
        <f>IFERROR(VLOOKUP($B128,Kraftvärmeprod!$B$1:$AH$479,MATCH(Y$2,Kraftvärmeprod!$B$1:$AG$1,0),FALSE)/1,0)-IFERROR(VLOOKUP($B128,'Slutlig allokering kvv'!$B$2:$AC$462,MATCH(Y$3,'Slutlig allokering kvv'!$B$1:$AJ$1,0),FALSE)/1,0)</f>
        <v>0</v>
      </c>
      <c r="Z128">
        <f>IFERROR(VLOOKUP($B128,Kraftvärmeprod!$B$1:$AH$479,MATCH(Z$2,Kraftvärmeprod!$B$1:$AG$1,0),FALSE)/1,0)-IFERROR(VLOOKUP($B128,'Slutlig allokering kvv'!$B$2:$AC$462,MATCH(Z$3,'Slutlig allokering kvv'!$B$1:$AJ$1,0),FALSE)/1,0)</f>
        <v>0</v>
      </c>
      <c r="AA128">
        <f>IFERROR(VLOOKUP($B128,Kraftvärmeprod!$B$1:$AH$479,MATCH(AA$2,Kraftvärmeprod!$B$1:$AG$1,0),FALSE)/1,0)-IFERROR(VLOOKUP($B128,'Slutlig allokering kvv'!$B$2:$AC$462,MATCH(AA$3,'Slutlig allokering kvv'!$B$1:$AJ$1,0),FALSE)/1,0)</f>
        <v>0</v>
      </c>
      <c r="AE128">
        <f t="shared" si="2"/>
        <v>0</v>
      </c>
      <c r="AG128">
        <f>IFERROR(VLOOKUP(B128,'Slutlig allokering kvv'!$B$2:$AJ$462,MATCH("Summa slutlig allokerad tillförd energi (utan hjälpel och rökgaskondensering):",'Slutlig allokering kvv'!$B$1:$AK$1,0),FALSE)/1,"")</f>
        <v>0</v>
      </c>
      <c r="AI128" s="137" t="str">
        <f>IFERROR(1-VLOOKUP(B128,'Slutlig allokering kvv'!$B$2:$AJ$462,MATCH("Andel av bränsle i kvv som allokerats till värme, exklusive rökgaskondensering och hjälpel",'Slutlig allokering kvv'!$B$1:$AK$1,0),FALSE),"")</f>
        <v/>
      </c>
      <c r="AK128" s="137" t="str">
        <f t="shared" si="3"/>
        <v/>
      </c>
    </row>
    <row r="129" spans="1:37" x14ac:dyDescent="0.25">
      <c r="A129" s="2" t="s">
        <v>193</v>
      </c>
      <c r="B129" s="2" t="s">
        <v>199</v>
      </c>
      <c r="C129" t="str">
        <f>IFERROR(VLOOKUP($B129,Kraftvärmeprod!$B$1:$AH$479,MATCH(C$3,Kraftvärmeprod!$B$1:$AG$1,0),FALSE)/1,"")</f>
        <v/>
      </c>
      <c r="D129" t="str">
        <f>IFERROR(VLOOKUP($B129,Kraftvärmeprod!$B$1:$AH$479,MATCH(D$3,Kraftvärmeprod!$B$1:$AG$1,0),FALSE)/1,"")</f>
        <v/>
      </c>
      <c r="E129">
        <f>IFERROR(VLOOKUP($B129,Kraftvärmeprod!$B$1:$AH$479,MATCH(E$2,Kraftvärmeprod!$B$1:$AG$1,0),FALSE)/1,0)-IFERROR(VLOOKUP($B129,'Slutlig allokering kvv'!$B$2:$AC$462,MATCH(E$3,'Slutlig allokering kvv'!$B$1:$AJ$1,0),FALSE)/1,0)</f>
        <v>0</v>
      </c>
      <c r="F129">
        <f>IFERROR(VLOOKUP($B129,Kraftvärmeprod!$B$1:$AH$479,MATCH(F$2,Kraftvärmeprod!$B$1:$AG$1,0),FALSE)/1,0)-IFERROR(VLOOKUP($B129,'Slutlig allokering kvv'!$B$2:$AC$462,MATCH(F$3,'Slutlig allokering kvv'!$B$1:$AJ$1,0),FALSE)/1,0)</f>
        <v>0</v>
      </c>
      <c r="G129">
        <f>IFERROR(VLOOKUP($B129,Kraftvärmeprod!$B$1:$AH$479,MATCH(G$2,Kraftvärmeprod!$B$1:$AG$1,0),FALSE)/1,0)-IFERROR(VLOOKUP($B129,'Slutlig allokering kvv'!$B$2:$AC$462,MATCH(G$3,'Slutlig allokering kvv'!$B$1:$AJ$1,0),FALSE)/1,0)</f>
        <v>0</v>
      </c>
      <c r="H129">
        <f>IFERROR(VLOOKUP($B129,Kraftvärmeprod!$B$1:$AH$479,MATCH(H$2,Kraftvärmeprod!$B$1:$AG$1,0),FALSE)/1,0)-IFERROR(VLOOKUP($B129,'Slutlig allokering kvv'!$B$2:$AC$462,MATCH(H$3,'Slutlig allokering kvv'!$B$1:$AJ$1,0),FALSE)/1,0)</f>
        <v>0</v>
      </c>
      <c r="I129">
        <f>IFERROR(VLOOKUP($B129,Kraftvärmeprod!$B$1:$AH$479,MATCH(I$2,Kraftvärmeprod!$B$1:$AG$1,0),FALSE)/1,0)-IFERROR(VLOOKUP($B129,'Slutlig allokering kvv'!$B$2:$AC$462,MATCH(I$3,'Slutlig allokering kvv'!$B$1:$AJ$1,0),FALSE)/1,0)</f>
        <v>0</v>
      </c>
      <c r="J129">
        <f>IFERROR(VLOOKUP($B129,Kraftvärmeprod!$B$1:$AH$479,MATCH(J$2,Kraftvärmeprod!$B$1:$AG$1,0),FALSE)/1,0)-IFERROR(VLOOKUP($B129,'Slutlig allokering kvv'!$B$2:$AC$462,MATCH(J$3,'Slutlig allokering kvv'!$B$1:$AJ$1,0),FALSE)/1,0)</f>
        <v>0</v>
      </c>
      <c r="K129">
        <f>IFERROR(VLOOKUP($B129,Kraftvärmeprod!$B$1:$AH$479,MATCH(K$2,Kraftvärmeprod!$B$1:$AG$1,0),FALSE)/1,0)-IFERROR(VLOOKUP($B129,'Slutlig allokering kvv'!$B$2:$AC$462,MATCH(K$3,'Slutlig allokering kvv'!$B$1:$AJ$1,0),FALSE)/1,0)</f>
        <v>0</v>
      </c>
      <c r="L129">
        <f>IFERROR(VLOOKUP($B129,Kraftvärmeprod!$B$1:$AH$479,MATCH(L$2,Kraftvärmeprod!$B$1:$AG$1,0),FALSE)/1,0)-IFERROR(VLOOKUP($B129,'Slutlig allokering kvv'!$B$2:$AC$462,MATCH(L$3,'Slutlig allokering kvv'!$B$1:$AJ$1,0),FALSE)/1,0)</f>
        <v>0</v>
      </c>
      <c r="M129">
        <f>IFERROR(VLOOKUP($B129,Kraftvärmeprod!$B$1:$AH$479,MATCH(M$2,Kraftvärmeprod!$B$1:$AG$1,0),FALSE)/1,0)-IFERROR(VLOOKUP($B129,'Slutlig allokering kvv'!$B$2:$AC$462,MATCH(M$3,'Slutlig allokering kvv'!$B$1:$AJ$1,0),FALSE)/1,0)</f>
        <v>0</v>
      </c>
      <c r="N129">
        <f>IFERROR(VLOOKUP($B129,Kraftvärmeprod!$B$1:$AH$479,MATCH(N$2,Kraftvärmeprod!$B$1:$AG$1,0),FALSE)/1,0)-IFERROR(VLOOKUP($B129,'Slutlig allokering kvv'!$B$2:$AC$462,MATCH(N$3,'Slutlig allokering kvv'!$B$1:$AJ$1,0),FALSE)/1,0)</f>
        <v>0</v>
      </c>
      <c r="O129">
        <f>IFERROR(VLOOKUP($B129,Kraftvärmeprod!$B$1:$AH$479,MATCH(O$2,Kraftvärmeprod!$B$1:$AG$1,0),FALSE)/1,0)-IFERROR(VLOOKUP($B129,'Slutlig allokering kvv'!$B$2:$AC$462,MATCH(O$3,'Slutlig allokering kvv'!$B$1:$AJ$1,0),FALSE)/1,0)</f>
        <v>0</v>
      </c>
      <c r="P129">
        <f>IFERROR(VLOOKUP($B129,Kraftvärmeprod!$B$1:$AH$479,MATCH(P$2,Kraftvärmeprod!$B$1:$AG$1,0),FALSE)/1,0)-IFERROR(VLOOKUP($B129,'Slutlig allokering kvv'!$B$2:$AC$462,MATCH(P$3,'Slutlig allokering kvv'!$B$1:$AJ$1,0),FALSE)/1,0)</f>
        <v>0</v>
      </c>
      <c r="Q129">
        <f>IFERROR(VLOOKUP($B129,Kraftvärmeprod!$B$1:$AH$479,MATCH(Q$2,Kraftvärmeprod!$B$1:$AG$1,0),FALSE)/1,0)-IFERROR(VLOOKUP($B129,'Slutlig allokering kvv'!$B$2:$AC$462,MATCH(Q$3,'Slutlig allokering kvv'!$B$1:$AJ$1,0),FALSE)/1,0)</f>
        <v>0</v>
      </c>
      <c r="R129">
        <f>IFERROR(VLOOKUP($B129,Kraftvärmeprod!$B$1:$AH$479,MATCH(R$2,Kraftvärmeprod!$B$1:$AG$1,0),FALSE)/1,0)-IFERROR(VLOOKUP($B129,'Slutlig allokering kvv'!$B$2:$AC$462,MATCH(R$3,'Slutlig allokering kvv'!$B$1:$AJ$1,0),FALSE)/1,0)</f>
        <v>0</v>
      </c>
      <c r="S129">
        <f>IFERROR(VLOOKUP($B129,Kraftvärmeprod!$B$1:$AH$479,MATCH(S$2,Kraftvärmeprod!$B$1:$AG$1,0),FALSE)/1,0)-IFERROR(VLOOKUP($B129,'Slutlig allokering kvv'!$B$2:$AC$462,MATCH(S$3,'Slutlig allokering kvv'!$B$1:$AJ$1,0),FALSE)/1,0)</f>
        <v>0</v>
      </c>
      <c r="T129" s="6">
        <f>IFERROR(VLOOKUP($B129,Miljö!$B$1:$S$477,MATCH(T$2,Miljö!$B$1:$X$1,0),FALSE)/1,0)-IFERROR(VLOOKUP($B129,'Slutlig allokering kvv'!$B$2:$AC$462,MATCH(T$3,'Slutlig allokering kvv'!$B$1:$AJ$1,0),FALSE)/1,0)</f>
        <v>0</v>
      </c>
      <c r="U129">
        <f>IFERROR(VLOOKUP($B129,Kraftvärmeprod!$B$1:$AH$479,MATCH(U$2,Kraftvärmeprod!$B$1:$AG$1,0),FALSE)/1,0)-IFERROR(VLOOKUP($B129,'Slutlig allokering kvv'!$B$2:$AC$462,MATCH(U$3,'Slutlig allokering kvv'!$B$1:$AJ$1,0),FALSE)/1,0)</f>
        <v>0</v>
      </c>
      <c r="V129">
        <f>IFERROR(VLOOKUP($B129,Kraftvärmeprod!$B$1:$AH$479,MATCH(V$2,Kraftvärmeprod!$B$1:$AG$1,0),FALSE)/1,0)-IFERROR(VLOOKUP($B129,'Slutlig allokering kvv'!$B$2:$AC$462,MATCH(V$3,'Slutlig allokering kvv'!$B$1:$AJ$1,0),FALSE)/1,0)</f>
        <v>0</v>
      </c>
      <c r="W129">
        <f>IFERROR(VLOOKUP($B129,Kraftvärmeprod!$B$1:$AH$479,MATCH(W$2,Kraftvärmeprod!$B$1:$AG$1,0),FALSE)/1,0)-IFERROR(VLOOKUP($B129,'Slutlig allokering kvv'!$B$2:$AC$462,MATCH(W$3,'Slutlig allokering kvv'!$B$1:$AJ$1,0),FALSE)/1,0)</f>
        <v>0</v>
      </c>
      <c r="X129">
        <f>IFERROR(VLOOKUP($B129,Kraftvärmeprod!$B$1:$AH$479,MATCH(X$2,Kraftvärmeprod!$B$1:$AG$1,0),FALSE)/1,0)-IFERROR(VLOOKUP($B129,'Slutlig allokering kvv'!$B$2:$AC$462,MATCH(X$3,'Slutlig allokering kvv'!$B$1:$AJ$1,0),FALSE)/1,0)</f>
        <v>0</v>
      </c>
      <c r="Y129">
        <f>IFERROR(VLOOKUP($B129,Kraftvärmeprod!$B$1:$AH$479,MATCH(Y$2,Kraftvärmeprod!$B$1:$AG$1,0),FALSE)/1,0)-IFERROR(VLOOKUP($B129,'Slutlig allokering kvv'!$B$2:$AC$462,MATCH(Y$3,'Slutlig allokering kvv'!$B$1:$AJ$1,0),FALSE)/1,0)</f>
        <v>0</v>
      </c>
      <c r="Z129">
        <f>IFERROR(VLOOKUP($B129,Kraftvärmeprod!$B$1:$AH$479,MATCH(Z$2,Kraftvärmeprod!$B$1:$AG$1,0),FALSE)/1,0)-IFERROR(VLOOKUP($B129,'Slutlig allokering kvv'!$B$2:$AC$462,MATCH(Z$3,'Slutlig allokering kvv'!$B$1:$AJ$1,0),FALSE)/1,0)</f>
        <v>0</v>
      </c>
      <c r="AA129">
        <f>IFERROR(VLOOKUP($B129,Kraftvärmeprod!$B$1:$AH$479,MATCH(AA$2,Kraftvärmeprod!$B$1:$AG$1,0),FALSE)/1,0)-IFERROR(VLOOKUP($B129,'Slutlig allokering kvv'!$B$2:$AC$462,MATCH(AA$3,'Slutlig allokering kvv'!$B$1:$AJ$1,0),FALSE)/1,0)</f>
        <v>0</v>
      </c>
      <c r="AE129">
        <f t="shared" si="2"/>
        <v>0</v>
      </c>
      <c r="AG129">
        <f>IFERROR(VLOOKUP(B129,'Slutlig allokering kvv'!$B$2:$AJ$462,MATCH("Summa slutlig allokerad tillförd energi (utan hjälpel och rökgaskondensering):",'Slutlig allokering kvv'!$B$1:$AK$1,0),FALSE)/1,"")</f>
        <v>0</v>
      </c>
      <c r="AI129" s="137" t="str">
        <f>IFERROR(1-VLOOKUP(B129,'Slutlig allokering kvv'!$B$2:$AJ$462,MATCH("Andel av bränsle i kvv som allokerats till värme, exklusive rökgaskondensering och hjälpel",'Slutlig allokering kvv'!$B$1:$AK$1,0),FALSE),"")</f>
        <v/>
      </c>
      <c r="AK129" s="137" t="str">
        <f t="shared" si="3"/>
        <v/>
      </c>
    </row>
    <row r="130" spans="1:37" x14ac:dyDescent="0.25">
      <c r="A130" s="2" t="s">
        <v>200</v>
      </c>
      <c r="B130" s="2" t="s">
        <v>201</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 kvv'!$B$2:$AC$462,MATCH(E$3,'Slutlig allokering kvv'!$B$1:$AJ$1,0),FALSE)/1,0)</f>
        <v>0</v>
      </c>
      <c r="F130">
        <f>IFERROR(VLOOKUP($B130,Kraftvärmeprod!$B$1:$AH$479,MATCH(F$2,Kraftvärmeprod!$B$1:$AG$1,0),FALSE)/1,0)-IFERROR(VLOOKUP($B130,'Slutlig allokering kvv'!$B$2:$AC$462,MATCH(F$3,'Slutlig allokering kvv'!$B$1:$AJ$1,0),FALSE)/1,0)</f>
        <v>0</v>
      </c>
      <c r="G130">
        <f>IFERROR(VLOOKUP($B130,Kraftvärmeprod!$B$1:$AH$479,MATCH(G$2,Kraftvärmeprod!$B$1:$AG$1,0),FALSE)/1,0)-IFERROR(VLOOKUP($B130,'Slutlig allokering kvv'!$B$2:$AC$462,MATCH(G$3,'Slutlig allokering kvv'!$B$1:$AJ$1,0),FALSE)/1,0)</f>
        <v>0</v>
      </c>
      <c r="H130">
        <f>IFERROR(VLOOKUP($B130,Kraftvärmeprod!$B$1:$AH$479,MATCH(H$2,Kraftvärmeprod!$B$1:$AG$1,0),FALSE)/1,0)-IFERROR(VLOOKUP($B130,'Slutlig allokering kvv'!$B$2:$AC$462,MATCH(H$3,'Slutlig allokering kvv'!$B$1:$AJ$1,0),FALSE)/1,0)</f>
        <v>0</v>
      </c>
      <c r="I130">
        <f>IFERROR(VLOOKUP($B130,Kraftvärmeprod!$B$1:$AH$479,MATCH(I$2,Kraftvärmeprod!$B$1:$AG$1,0),FALSE)/1,0)-IFERROR(VLOOKUP($B130,'Slutlig allokering kvv'!$B$2:$AC$462,MATCH(I$3,'Slutlig allokering kvv'!$B$1:$AJ$1,0),FALSE)/1,0)</f>
        <v>0</v>
      </c>
      <c r="J130">
        <f>IFERROR(VLOOKUP($B130,Kraftvärmeprod!$B$1:$AH$479,MATCH(J$2,Kraftvärmeprod!$B$1:$AG$1,0),FALSE)/1,0)-IFERROR(VLOOKUP($B130,'Slutlig allokering kvv'!$B$2:$AC$462,MATCH(J$3,'Slutlig allokering kvv'!$B$1:$AJ$1,0),FALSE)/1,0)</f>
        <v>0</v>
      </c>
      <c r="K130">
        <f>IFERROR(VLOOKUP($B130,Kraftvärmeprod!$B$1:$AH$479,MATCH(K$2,Kraftvärmeprod!$B$1:$AG$1,0),FALSE)/1,0)-IFERROR(VLOOKUP($B130,'Slutlig allokering kvv'!$B$2:$AC$462,MATCH(K$3,'Slutlig allokering kvv'!$B$1:$AJ$1,0),FALSE)/1,0)</f>
        <v>0</v>
      </c>
      <c r="L130">
        <f>IFERROR(VLOOKUP($B130,Kraftvärmeprod!$B$1:$AH$479,MATCH(L$2,Kraftvärmeprod!$B$1:$AG$1,0),FALSE)/1,0)-IFERROR(VLOOKUP($B130,'Slutlig allokering kvv'!$B$2:$AC$462,MATCH(L$3,'Slutlig allokering kvv'!$B$1:$AJ$1,0),FALSE)/1,0)</f>
        <v>0</v>
      </c>
      <c r="M130">
        <f>IFERROR(VLOOKUP($B130,Kraftvärmeprod!$B$1:$AH$479,MATCH(M$2,Kraftvärmeprod!$B$1:$AG$1,0),FALSE)/1,0)-IFERROR(VLOOKUP($B130,'Slutlig allokering kvv'!$B$2:$AC$462,MATCH(M$3,'Slutlig allokering kvv'!$B$1:$AJ$1,0),FALSE)/1,0)</f>
        <v>0</v>
      </c>
      <c r="N130">
        <f>IFERROR(VLOOKUP($B130,Kraftvärmeprod!$B$1:$AH$479,MATCH(N$2,Kraftvärmeprod!$B$1:$AG$1,0),FALSE)/1,0)-IFERROR(VLOOKUP($B130,'Slutlig allokering kvv'!$B$2:$AC$462,MATCH(N$3,'Slutlig allokering kvv'!$B$1:$AJ$1,0),FALSE)/1,0)</f>
        <v>0</v>
      </c>
      <c r="O130">
        <f>IFERROR(VLOOKUP($B130,Kraftvärmeprod!$B$1:$AH$479,MATCH(O$2,Kraftvärmeprod!$B$1:$AG$1,0),FALSE)/1,0)-IFERROR(VLOOKUP($B130,'Slutlig allokering kvv'!$B$2:$AC$462,MATCH(O$3,'Slutlig allokering kvv'!$B$1:$AJ$1,0),FALSE)/1,0)</f>
        <v>0</v>
      </c>
      <c r="P130">
        <f>IFERROR(VLOOKUP($B130,Kraftvärmeprod!$B$1:$AH$479,MATCH(P$2,Kraftvärmeprod!$B$1:$AG$1,0),FALSE)/1,0)-IFERROR(VLOOKUP($B130,'Slutlig allokering kvv'!$B$2:$AC$462,MATCH(P$3,'Slutlig allokering kvv'!$B$1:$AJ$1,0),FALSE)/1,0)</f>
        <v>0</v>
      </c>
      <c r="Q130">
        <f>IFERROR(VLOOKUP($B130,Kraftvärmeprod!$B$1:$AH$479,MATCH(Q$2,Kraftvärmeprod!$B$1:$AG$1,0),FALSE)/1,0)-IFERROR(VLOOKUP($B130,'Slutlig allokering kvv'!$B$2:$AC$462,MATCH(Q$3,'Slutlig allokering kvv'!$B$1:$AJ$1,0),FALSE)/1,0)</f>
        <v>0</v>
      </c>
      <c r="R130">
        <f>IFERROR(VLOOKUP($B130,Kraftvärmeprod!$B$1:$AH$479,MATCH(R$2,Kraftvärmeprod!$B$1:$AG$1,0),FALSE)/1,0)-IFERROR(VLOOKUP($B130,'Slutlig allokering kvv'!$B$2:$AC$462,MATCH(R$3,'Slutlig allokering kvv'!$B$1:$AJ$1,0),FALSE)/1,0)</f>
        <v>0</v>
      </c>
      <c r="S130">
        <f>IFERROR(VLOOKUP($B130,Kraftvärmeprod!$B$1:$AH$479,MATCH(S$2,Kraftvärmeprod!$B$1:$AG$1,0),FALSE)/1,0)-IFERROR(VLOOKUP($B130,'Slutlig allokering kvv'!$B$2:$AC$462,MATCH(S$3,'Slutlig allokering kvv'!$B$1:$AJ$1,0),FALSE)/1,0)</f>
        <v>0</v>
      </c>
      <c r="T130" s="6">
        <f>IFERROR(VLOOKUP($B130,Miljö!$B$1:$S$477,MATCH(T$2,Miljö!$B$1:$X$1,0),FALSE)/1,0)-IFERROR(VLOOKUP($B130,'Slutlig allokering kvv'!$B$2:$AC$462,MATCH(T$3,'Slutlig allokering kvv'!$B$1:$AJ$1,0),FALSE)/1,0)</f>
        <v>0</v>
      </c>
      <c r="U130">
        <f>IFERROR(VLOOKUP($B130,Kraftvärmeprod!$B$1:$AH$479,MATCH(U$2,Kraftvärmeprod!$B$1:$AG$1,0),FALSE)/1,0)-IFERROR(VLOOKUP($B130,'Slutlig allokering kvv'!$B$2:$AC$462,MATCH(U$3,'Slutlig allokering kvv'!$B$1:$AJ$1,0),FALSE)/1,0)</f>
        <v>0</v>
      </c>
      <c r="V130">
        <f>IFERROR(VLOOKUP($B130,Kraftvärmeprod!$B$1:$AH$479,MATCH(V$2,Kraftvärmeprod!$B$1:$AG$1,0),FALSE)/1,0)-IFERROR(VLOOKUP($B130,'Slutlig allokering kvv'!$B$2:$AC$462,MATCH(V$3,'Slutlig allokering kvv'!$B$1:$AJ$1,0),FALSE)/1,0)</f>
        <v>0</v>
      </c>
      <c r="W130">
        <f>IFERROR(VLOOKUP($B130,Kraftvärmeprod!$B$1:$AH$479,MATCH(W$2,Kraftvärmeprod!$B$1:$AG$1,0),FALSE)/1,0)-IFERROR(VLOOKUP($B130,'Slutlig allokering kvv'!$B$2:$AC$462,MATCH(W$3,'Slutlig allokering kvv'!$B$1:$AJ$1,0),FALSE)/1,0)</f>
        <v>0</v>
      </c>
      <c r="X130">
        <f>IFERROR(VLOOKUP($B130,Kraftvärmeprod!$B$1:$AH$479,MATCH(X$2,Kraftvärmeprod!$B$1:$AG$1,0),FALSE)/1,0)-IFERROR(VLOOKUP($B130,'Slutlig allokering kvv'!$B$2:$AC$462,MATCH(X$3,'Slutlig allokering kvv'!$B$1:$AJ$1,0),FALSE)/1,0)</f>
        <v>0</v>
      </c>
      <c r="Y130">
        <f>IFERROR(VLOOKUP($B130,Kraftvärmeprod!$B$1:$AH$479,MATCH(Y$2,Kraftvärmeprod!$B$1:$AG$1,0),FALSE)/1,0)-IFERROR(VLOOKUP($B130,'Slutlig allokering kvv'!$B$2:$AC$462,MATCH(Y$3,'Slutlig allokering kvv'!$B$1:$AJ$1,0),FALSE)/1,0)</f>
        <v>0</v>
      </c>
      <c r="Z130">
        <f>IFERROR(VLOOKUP($B130,Kraftvärmeprod!$B$1:$AH$479,MATCH(Z$2,Kraftvärmeprod!$B$1:$AG$1,0),FALSE)/1,0)-IFERROR(VLOOKUP($B130,'Slutlig allokering kvv'!$B$2:$AC$462,MATCH(Z$3,'Slutlig allokering kvv'!$B$1:$AJ$1,0),FALSE)/1,0)</f>
        <v>0</v>
      </c>
      <c r="AA130">
        <f>IFERROR(VLOOKUP($B130,Kraftvärmeprod!$B$1:$AH$479,MATCH(AA$2,Kraftvärmeprod!$B$1:$AG$1,0),FALSE)/1,0)-IFERROR(VLOOKUP($B130,'Slutlig allokering kvv'!$B$2:$AC$462,MATCH(AA$3,'Slutlig allokering kvv'!$B$1:$AJ$1,0),FALSE)/1,0)</f>
        <v>0</v>
      </c>
      <c r="AE130">
        <f t="shared" si="2"/>
        <v>0</v>
      </c>
      <c r="AG130">
        <f>IFERROR(VLOOKUP(B130,'Slutlig allokering kvv'!$B$2:$AJ$462,MATCH("Summa slutlig allokerad tillförd energi (utan hjälpel och rökgaskondensering):",'Slutlig allokering kvv'!$B$1:$AK$1,0),FALSE)/1,"")</f>
        <v>0</v>
      </c>
      <c r="AI130" s="137" t="str">
        <f>IFERROR(1-VLOOKUP(B130,'Slutlig allokering kvv'!$B$2:$AJ$462,MATCH("Andel av bränsle i kvv som allokerats till värme, exklusive rökgaskondensering och hjälpel",'Slutlig allokering kvv'!$B$1:$AK$1,0),FALSE),"")</f>
        <v/>
      </c>
      <c r="AK130" s="137" t="str">
        <f t="shared" si="3"/>
        <v/>
      </c>
    </row>
    <row r="131" spans="1:37" x14ac:dyDescent="0.25">
      <c r="A131" s="2" t="s">
        <v>200</v>
      </c>
      <c r="B131" s="2" t="s">
        <v>202</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 kvv'!$B$2:$AC$462,MATCH(E$3,'Slutlig allokering kvv'!$B$1:$AJ$1,0),FALSE)/1,0)</f>
        <v>0</v>
      </c>
      <c r="F131">
        <f>IFERROR(VLOOKUP($B131,Kraftvärmeprod!$B$1:$AH$479,MATCH(F$2,Kraftvärmeprod!$B$1:$AG$1,0),FALSE)/1,0)-IFERROR(VLOOKUP($B131,'Slutlig allokering kvv'!$B$2:$AC$462,MATCH(F$3,'Slutlig allokering kvv'!$B$1:$AJ$1,0),FALSE)/1,0)</f>
        <v>0</v>
      </c>
      <c r="G131">
        <f>IFERROR(VLOOKUP($B131,Kraftvärmeprod!$B$1:$AH$479,MATCH(G$2,Kraftvärmeprod!$B$1:$AG$1,0),FALSE)/1,0)-IFERROR(VLOOKUP($B131,'Slutlig allokering kvv'!$B$2:$AC$462,MATCH(G$3,'Slutlig allokering kvv'!$B$1:$AJ$1,0),FALSE)/1,0)</f>
        <v>0</v>
      </c>
      <c r="H131">
        <f>IFERROR(VLOOKUP($B131,Kraftvärmeprod!$B$1:$AH$479,MATCH(H$2,Kraftvärmeprod!$B$1:$AG$1,0),FALSE)/1,0)-IFERROR(VLOOKUP($B131,'Slutlig allokering kvv'!$B$2:$AC$462,MATCH(H$3,'Slutlig allokering kvv'!$B$1:$AJ$1,0),FALSE)/1,0)</f>
        <v>0</v>
      </c>
      <c r="I131">
        <f>IFERROR(VLOOKUP($B131,Kraftvärmeprod!$B$1:$AH$479,MATCH(I$2,Kraftvärmeprod!$B$1:$AG$1,0),FALSE)/1,0)-IFERROR(VLOOKUP($B131,'Slutlig allokering kvv'!$B$2:$AC$462,MATCH(I$3,'Slutlig allokering kvv'!$B$1:$AJ$1,0),FALSE)/1,0)</f>
        <v>0</v>
      </c>
      <c r="J131">
        <f>IFERROR(VLOOKUP($B131,Kraftvärmeprod!$B$1:$AH$479,MATCH(J$2,Kraftvärmeprod!$B$1:$AG$1,0),FALSE)/1,0)-IFERROR(VLOOKUP($B131,'Slutlig allokering kvv'!$B$2:$AC$462,MATCH(J$3,'Slutlig allokering kvv'!$B$1:$AJ$1,0),FALSE)/1,0)</f>
        <v>0</v>
      </c>
      <c r="K131">
        <f>IFERROR(VLOOKUP($B131,Kraftvärmeprod!$B$1:$AH$479,MATCH(K$2,Kraftvärmeprod!$B$1:$AG$1,0),FALSE)/1,0)-IFERROR(VLOOKUP($B131,'Slutlig allokering kvv'!$B$2:$AC$462,MATCH(K$3,'Slutlig allokering kvv'!$B$1:$AJ$1,0),FALSE)/1,0)</f>
        <v>0</v>
      </c>
      <c r="L131">
        <f>IFERROR(VLOOKUP($B131,Kraftvärmeprod!$B$1:$AH$479,MATCH(L$2,Kraftvärmeprod!$B$1:$AG$1,0),FALSE)/1,0)-IFERROR(VLOOKUP($B131,'Slutlig allokering kvv'!$B$2:$AC$462,MATCH(L$3,'Slutlig allokering kvv'!$B$1:$AJ$1,0),FALSE)/1,0)</f>
        <v>0</v>
      </c>
      <c r="M131">
        <f>IFERROR(VLOOKUP($B131,Kraftvärmeprod!$B$1:$AH$479,MATCH(M$2,Kraftvärmeprod!$B$1:$AG$1,0),FALSE)/1,0)-IFERROR(VLOOKUP($B131,'Slutlig allokering kvv'!$B$2:$AC$462,MATCH(M$3,'Slutlig allokering kvv'!$B$1:$AJ$1,0),FALSE)/1,0)</f>
        <v>0</v>
      </c>
      <c r="N131">
        <f>IFERROR(VLOOKUP($B131,Kraftvärmeprod!$B$1:$AH$479,MATCH(N$2,Kraftvärmeprod!$B$1:$AG$1,0),FALSE)/1,0)-IFERROR(VLOOKUP($B131,'Slutlig allokering kvv'!$B$2:$AC$462,MATCH(N$3,'Slutlig allokering kvv'!$B$1:$AJ$1,0),FALSE)/1,0)</f>
        <v>0</v>
      </c>
      <c r="O131">
        <f>IFERROR(VLOOKUP($B131,Kraftvärmeprod!$B$1:$AH$479,MATCH(O$2,Kraftvärmeprod!$B$1:$AG$1,0),FALSE)/1,0)-IFERROR(VLOOKUP($B131,'Slutlig allokering kvv'!$B$2:$AC$462,MATCH(O$3,'Slutlig allokering kvv'!$B$1:$AJ$1,0),FALSE)/1,0)</f>
        <v>0</v>
      </c>
      <c r="P131">
        <f>IFERROR(VLOOKUP($B131,Kraftvärmeprod!$B$1:$AH$479,MATCH(P$2,Kraftvärmeprod!$B$1:$AG$1,0),FALSE)/1,0)-IFERROR(VLOOKUP($B131,'Slutlig allokering kvv'!$B$2:$AC$462,MATCH(P$3,'Slutlig allokering kvv'!$B$1:$AJ$1,0),FALSE)/1,0)</f>
        <v>0</v>
      </c>
      <c r="Q131">
        <f>IFERROR(VLOOKUP($B131,Kraftvärmeprod!$B$1:$AH$479,MATCH(Q$2,Kraftvärmeprod!$B$1:$AG$1,0),FALSE)/1,0)-IFERROR(VLOOKUP($B131,'Slutlig allokering kvv'!$B$2:$AC$462,MATCH(Q$3,'Slutlig allokering kvv'!$B$1:$AJ$1,0),FALSE)/1,0)</f>
        <v>0</v>
      </c>
      <c r="R131">
        <f>IFERROR(VLOOKUP($B131,Kraftvärmeprod!$B$1:$AH$479,MATCH(R$2,Kraftvärmeprod!$B$1:$AG$1,0),FALSE)/1,0)-IFERROR(VLOOKUP($B131,'Slutlig allokering kvv'!$B$2:$AC$462,MATCH(R$3,'Slutlig allokering kvv'!$B$1:$AJ$1,0),FALSE)/1,0)</f>
        <v>0</v>
      </c>
      <c r="S131">
        <f>IFERROR(VLOOKUP($B131,Kraftvärmeprod!$B$1:$AH$479,MATCH(S$2,Kraftvärmeprod!$B$1:$AG$1,0),FALSE)/1,0)-IFERROR(VLOOKUP($B131,'Slutlig allokering kvv'!$B$2:$AC$462,MATCH(S$3,'Slutlig allokering kvv'!$B$1:$AJ$1,0),FALSE)/1,0)</f>
        <v>0</v>
      </c>
      <c r="T131" s="6">
        <f>IFERROR(VLOOKUP($B131,Miljö!$B$1:$S$477,MATCH(T$2,Miljö!$B$1:$X$1,0),FALSE)/1,0)-IFERROR(VLOOKUP($B131,'Slutlig allokering kvv'!$B$2:$AC$462,MATCH(T$3,'Slutlig allokering kvv'!$B$1:$AJ$1,0),FALSE)/1,0)</f>
        <v>0</v>
      </c>
      <c r="U131">
        <f>IFERROR(VLOOKUP($B131,Kraftvärmeprod!$B$1:$AH$479,MATCH(U$2,Kraftvärmeprod!$B$1:$AG$1,0),FALSE)/1,0)-IFERROR(VLOOKUP($B131,'Slutlig allokering kvv'!$B$2:$AC$462,MATCH(U$3,'Slutlig allokering kvv'!$B$1:$AJ$1,0),FALSE)/1,0)</f>
        <v>0</v>
      </c>
      <c r="V131">
        <f>IFERROR(VLOOKUP($B131,Kraftvärmeprod!$B$1:$AH$479,MATCH(V$2,Kraftvärmeprod!$B$1:$AG$1,0),FALSE)/1,0)-IFERROR(VLOOKUP($B131,'Slutlig allokering kvv'!$B$2:$AC$462,MATCH(V$3,'Slutlig allokering kvv'!$B$1:$AJ$1,0),FALSE)/1,0)</f>
        <v>0</v>
      </c>
      <c r="W131">
        <f>IFERROR(VLOOKUP($B131,Kraftvärmeprod!$B$1:$AH$479,MATCH(W$2,Kraftvärmeprod!$B$1:$AG$1,0),FALSE)/1,0)-IFERROR(VLOOKUP($B131,'Slutlig allokering kvv'!$B$2:$AC$462,MATCH(W$3,'Slutlig allokering kvv'!$B$1:$AJ$1,0),FALSE)/1,0)</f>
        <v>0</v>
      </c>
      <c r="X131">
        <f>IFERROR(VLOOKUP($B131,Kraftvärmeprod!$B$1:$AH$479,MATCH(X$2,Kraftvärmeprod!$B$1:$AG$1,0),FALSE)/1,0)-IFERROR(VLOOKUP($B131,'Slutlig allokering kvv'!$B$2:$AC$462,MATCH(X$3,'Slutlig allokering kvv'!$B$1:$AJ$1,0),FALSE)/1,0)</f>
        <v>0</v>
      </c>
      <c r="Y131">
        <f>IFERROR(VLOOKUP($B131,Kraftvärmeprod!$B$1:$AH$479,MATCH(Y$2,Kraftvärmeprod!$B$1:$AG$1,0),FALSE)/1,0)-IFERROR(VLOOKUP($B131,'Slutlig allokering kvv'!$B$2:$AC$462,MATCH(Y$3,'Slutlig allokering kvv'!$B$1:$AJ$1,0),FALSE)/1,0)</f>
        <v>0</v>
      </c>
      <c r="Z131">
        <f>IFERROR(VLOOKUP($B131,Kraftvärmeprod!$B$1:$AH$479,MATCH(Z$2,Kraftvärmeprod!$B$1:$AG$1,0),FALSE)/1,0)-IFERROR(VLOOKUP($B131,'Slutlig allokering kvv'!$B$2:$AC$462,MATCH(Z$3,'Slutlig allokering kvv'!$B$1:$AJ$1,0),FALSE)/1,0)</f>
        <v>0</v>
      </c>
      <c r="AA131">
        <f>IFERROR(VLOOKUP($B131,Kraftvärmeprod!$B$1:$AH$479,MATCH(AA$2,Kraftvärmeprod!$B$1:$AG$1,0),FALSE)/1,0)-IFERROR(VLOOKUP($B131,'Slutlig allokering kvv'!$B$2:$AC$462,MATCH(AA$3,'Slutlig allokering kvv'!$B$1:$AJ$1,0),FALSE)/1,0)</f>
        <v>0</v>
      </c>
      <c r="AE131">
        <f t="shared" si="2"/>
        <v>0</v>
      </c>
      <c r="AG131">
        <f>IFERROR(VLOOKUP(B131,'Slutlig allokering kvv'!$B$2:$AJ$462,MATCH("Summa slutlig allokerad tillförd energi (utan hjälpel och rökgaskondensering):",'Slutlig allokering kvv'!$B$1:$AK$1,0),FALSE)/1,"")</f>
        <v>0</v>
      </c>
      <c r="AI131" s="137" t="str">
        <f>IFERROR(1-VLOOKUP(B131,'Slutlig allokering kvv'!$B$2:$AJ$462,MATCH("Andel av bränsle i kvv som allokerats till värme, exklusive rökgaskondensering och hjälpel",'Slutlig allokering kvv'!$B$1:$AK$1,0),FALSE),"")</f>
        <v/>
      </c>
      <c r="AK131" s="137" t="str">
        <f t="shared" si="3"/>
        <v/>
      </c>
    </row>
    <row r="132" spans="1:37" x14ac:dyDescent="0.25">
      <c r="A132" s="2" t="s">
        <v>203</v>
      </c>
      <c r="B132" s="2" t="s">
        <v>204</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 kvv'!$B$2:$AC$462,MATCH(E$3,'Slutlig allokering kvv'!$B$1:$AJ$1,0),FALSE)/1,0)</f>
        <v>0</v>
      </c>
      <c r="F132">
        <f>IFERROR(VLOOKUP($B132,Kraftvärmeprod!$B$1:$AH$479,MATCH(F$2,Kraftvärmeprod!$B$1:$AG$1,0),FALSE)/1,0)-IFERROR(VLOOKUP($B132,'Slutlig allokering kvv'!$B$2:$AC$462,MATCH(F$3,'Slutlig allokering kvv'!$B$1:$AJ$1,0),FALSE)/1,0)</f>
        <v>0</v>
      </c>
      <c r="G132">
        <f>IFERROR(VLOOKUP($B132,Kraftvärmeprod!$B$1:$AH$479,MATCH(G$2,Kraftvärmeprod!$B$1:$AG$1,0),FALSE)/1,0)-IFERROR(VLOOKUP($B132,'Slutlig allokering kvv'!$B$2:$AC$462,MATCH(G$3,'Slutlig allokering kvv'!$B$1:$AJ$1,0),FALSE)/1,0)</f>
        <v>0</v>
      </c>
      <c r="H132">
        <f>IFERROR(VLOOKUP($B132,Kraftvärmeprod!$B$1:$AH$479,MATCH(H$2,Kraftvärmeprod!$B$1:$AG$1,0),FALSE)/1,0)-IFERROR(VLOOKUP($B132,'Slutlig allokering kvv'!$B$2:$AC$462,MATCH(H$3,'Slutlig allokering kvv'!$B$1:$AJ$1,0),FALSE)/1,0)</f>
        <v>0</v>
      </c>
      <c r="I132">
        <f>IFERROR(VLOOKUP($B132,Kraftvärmeprod!$B$1:$AH$479,MATCH(I$2,Kraftvärmeprod!$B$1:$AG$1,0),FALSE)/1,0)-IFERROR(VLOOKUP($B132,'Slutlig allokering kvv'!$B$2:$AC$462,MATCH(I$3,'Slutlig allokering kvv'!$B$1:$AJ$1,0),FALSE)/1,0)</f>
        <v>0</v>
      </c>
      <c r="J132">
        <f>IFERROR(VLOOKUP($B132,Kraftvärmeprod!$B$1:$AH$479,MATCH(J$2,Kraftvärmeprod!$B$1:$AG$1,0),FALSE)/1,0)-IFERROR(VLOOKUP($B132,'Slutlig allokering kvv'!$B$2:$AC$462,MATCH(J$3,'Slutlig allokering kvv'!$B$1:$AJ$1,0),FALSE)/1,0)</f>
        <v>0</v>
      </c>
      <c r="K132">
        <f>IFERROR(VLOOKUP($B132,Kraftvärmeprod!$B$1:$AH$479,MATCH(K$2,Kraftvärmeprod!$B$1:$AG$1,0),FALSE)/1,0)-IFERROR(VLOOKUP($B132,'Slutlig allokering kvv'!$B$2:$AC$462,MATCH(K$3,'Slutlig allokering kvv'!$B$1:$AJ$1,0),FALSE)/1,0)</f>
        <v>0</v>
      </c>
      <c r="L132">
        <f>IFERROR(VLOOKUP($B132,Kraftvärmeprod!$B$1:$AH$479,MATCH(L$2,Kraftvärmeprod!$B$1:$AG$1,0),FALSE)/1,0)-IFERROR(VLOOKUP($B132,'Slutlig allokering kvv'!$B$2:$AC$462,MATCH(L$3,'Slutlig allokering kvv'!$B$1:$AJ$1,0),FALSE)/1,0)</f>
        <v>0</v>
      </c>
      <c r="M132">
        <f>IFERROR(VLOOKUP($B132,Kraftvärmeprod!$B$1:$AH$479,MATCH(M$2,Kraftvärmeprod!$B$1:$AG$1,0),FALSE)/1,0)-IFERROR(VLOOKUP($B132,'Slutlig allokering kvv'!$B$2:$AC$462,MATCH(M$3,'Slutlig allokering kvv'!$B$1:$AJ$1,0),FALSE)/1,0)</f>
        <v>0</v>
      </c>
      <c r="N132">
        <f>IFERROR(VLOOKUP($B132,Kraftvärmeprod!$B$1:$AH$479,MATCH(N$2,Kraftvärmeprod!$B$1:$AG$1,0),FALSE)/1,0)-IFERROR(VLOOKUP($B132,'Slutlig allokering kvv'!$B$2:$AC$462,MATCH(N$3,'Slutlig allokering kvv'!$B$1:$AJ$1,0),FALSE)/1,0)</f>
        <v>0</v>
      </c>
      <c r="O132">
        <f>IFERROR(VLOOKUP($B132,Kraftvärmeprod!$B$1:$AH$479,MATCH(O$2,Kraftvärmeprod!$B$1:$AG$1,0),FALSE)/1,0)-IFERROR(VLOOKUP($B132,'Slutlig allokering kvv'!$B$2:$AC$462,MATCH(O$3,'Slutlig allokering kvv'!$B$1:$AJ$1,0),FALSE)/1,0)</f>
        <v>0</v>
      </c>
      <c r="P132">
        <f>IFERROR(VLOOKUP($B132,Kraftvärmeprod!$B$1:$AH$479,MATCH(P$2,Kraftvärmeprod!$B$1:$AG$1,0),FALSE)/1,0)-IFERROR(VLOOKUP($B132,'Slutlig allokering kvv'!$B$2:$AC$462,MATCH(P$3,'Slutlig allokering kvv'!$B$1:$AJ$1,0),FALSE)/1,0)</f>
        <v>0</v>
      </c>
      <c r="Q132">
        <f>IFERROR(VLOOKUP($B132,Kraftvärmeprod!$B$1:$AH$479,MATCH(Q$2,Kraftvärmeprod!$B$1:$AG$1,0),FALSE)/1,0)-IFERROR(VLOOKUP($B132,'Slutlig allokering kvv'!$B$2:$AC$462,MATCH(Q$3,'Slutlig allokering kvv'!$B$1:$AJ$1,0),FALSE)/1,0)</f>
        <v>0</v>
      </c>
      <c r="R132">
        <f>IFERROR(VLOOKUP($B132,Kraftvärmeprod!$B$1:$AH$479,MATCH(R$2,Kraftvärmeprod!$B$1:$AG$1,0),FALSE)/1,0)-IFERROR(VLOOKUP($B132,'Slutlig allokering kvv'!$B$2:$AC$462,MATCH(R$3,'Slutlig allokering kvv'!$B$1:$AJ$1,0),FALSE)/1,0)</f>
        <v>0</v>
      </c>
      <c r="S132">
        <f>IFERROR(VLOOKUP($B132,Kraftvärmeprod!$B$1:$AH$479,MATCH(S$2,Kraftvärmeprod!$B$1:$AG$1,0),FALSE)/1,0)-IFERROR(VLOOKUP($B132,'Slutlig allokering kvv'!$B$2:$AC$462,MATCH(S$3,'Slutlig allokering kvv'!$B$1:$AJ$1,0),FALSE)/1,0)</f>
        <v>0</v>
      </c>
      <c r="T132" s="6">
        <f>IFERROR(VLOOKUP($B132,Miljö!$B$1:$S$477,MATCH(T$2,Miljö!$B$1:$X$1,0),FALSE)/1,0)-IFERROR(VLOOKUP($B132,'Slutlig allokering kvv'!$B$2:$AC$462,MATCH(T$3,'Slutlig allokering kvv'!$B$1:$AJ$1,0),FALSE)/1,0)</f>
        <v>0</v>
      </c>
      <c r="U132">
        <f>IFERROR(VLOOKUP($B132,Kraftvärmeprod!$B$1:$AH$479,MATCH(U$2,Kraftvärmeprod!$B$1:$AG$1,0),FALSE)/1,0)-IFERROR(VLOOKUP($B132,'Slutlig allokering kvv'!$B$2:$AC$462,MATCH(U$3,'Slutlig allokering kvv'!$B$1:$AJ$1,0),FALSE)/1,0)</f>
        <v>0</v>
      </c>
      <c r="V132">
        <f>IFERROR(VLOOKUP($B132,Kraftvärmeprod!$B$1:$AH$479,MATCH(V$2,Kraftvärmeprod!$B$1:$AG$1,0),FALSE)/1,0)-IFERROR(VLOOKUP($B132,'Slutlig allokering kvv'!$B$2:$AC$462,MATCH(V$3,'Slutlig allokering kvv'!$B$1:$AJ$1,0),FALSE)/1,0)</f>
        <v>0</v>
      </c>
      <c r="W132">
        <f>IFERROR(VLOOKUP($B132,Kraftvärmeprod!$B$1:$AH$479,MATCH(W$2,Kraftvärmeprod!$B$1:$AG$1,0),FALSE)/1,0)-IFERROR(VLOOKUP($B132,'Slutlig allokering kvv'!$B$2:$AC$462,MATCH(W$3,'Slutlig allokering kvv'!$B$1:$AJ$1,0),FALSE)/1,0)</f>
        <v>0</v>
      </c>
      <c r="X132">
        <f>IFERROR(VLOOKUP($B132,Kraftvärmeprod!$B$1:$AH$479,MATCH(X$2,Kraftvärmeprod!$B$1:$AG$1,0),FALSE)/1,0)-IFERROR(VLOOKUP($B132,'Slutlig allokering kvv'!$B$2:$AC$462,MATCH(X$3,'Slutlig allokering kvv'!$B$1:$AJ$1,0),FALSE)/1,0)</f>
        <v>0</v>
      </c>
      <c r="Y132">
        <f>IFERROR(VLOOKUP($B132,Kraftvärmeprod!$B$1:$AH$479,MATCH(Y$2,Kraftvärmeprod!$B$1:$AG$1,0),FALSE)/1,0)-IFERROR(VLOOKUP($B132,'Slutlig allokering kvv'!$B$2:$AC$462,MATCH(Y$3,'Slutlig allokering kvv'!$B$1:$AJ$1,0),FALSE)/1,0)</f>
        <v>0</v>
      </c>
      <c r="Z132">
        <f>IFERROR(VLOOKUP($B132,Kraftvärmeprod!$B$1:$AH$479,MATCH(Z$2,Kraftvärmeprod!$B$1:$AG$1,0),FALSE)/1,0)-IFERROR(VLOOKUP($B132,'Slutlig allokering kvv'!$B$2:$AC$462,MATCH(Z$3,'Slutlig allokering kvv'!$B$1:$AJ$1,0),FALSE)/1,0)</f>
        <v>0</v>
      </c>
      <c r="AA132">
        <f>IFERROR(VLOOKUP($B132,Kraftvärmeprod!$B$1:$AH$479,MATCH(AA$2,Kraftvärmeprod!$B$1:$AG$1,0),FALSE)/1,0)-IFERROR(VLOOKUP($B132,'Slutlig allokering kvv'!$B$2:$AC$462,MATCH(AA$3,'Slutlig allokering kvv'!$B$1:$AJ$1,0),FALSE)/1,0)</f>
        <v>0</v>
      </c>
      <c r="AE132">
        <f t="shared" si="2"/>
        <v>0</v>
      </c>
      <c r="AG132">
        <f>IFERROR(VLOOKUP(B132,'Slutlig allokering kvv'!$B$2:$AJ$462,MATCH("Summa slutlig allokerad tillförd energi (utan hjälpel och rökgaskondensering):",'Slutlig allokering kvv'!$B$1:$AK$1,0),FALSE)/1,"")</f>
        <v>0</v>
      </c>
      <c r="AI132" s="137" t="str">
        <f>IFERROR(1-VLOOKUP(B132,'Slutlig allokering kvv'!$B$2:$AJ$462,MATCH("Andel av bränsle i kvv som allokerats till värme, exklusive rökgaskondensering och hjälpel",'Slutlig allokering kvv'!$B$1:$AK$1,0),FALSE),"")</f>
        <v/>
      </c>
      <c r="AK132" s="137" t="str">
        <f t="shared" si="3"/>
        <v/>
      </c>
    </row>
    <row r="133" spans="1:37" x14ac:dyDescent="0.25">
      <c r="A133" s="2" t="s">
        <v>205</v>
      </c>
      <c r="B133" s="2" t="s">
        <v>206</v>
      </c>
      <c r="C133" t="str">
        <f>IFERROR(VLOOKUP($B133,Kraftvärmeprod!$B$1:$AH$479,MATCH(C$3,Kraftvärmeprod!$B$1:$AG$1,0),FALSE)/1,"")</f>
        <v/>
      </c>
      <c r="D133" t="str">
        <f>IFERROR(VLOOKUP($B133,Kraftvärmeprod!$B$1:$AH$479,MATCH(D$3,Kraftvärmeprod!$B$1:$AG$1,0),FALSE)/1,"")</f>
        <v/>
      </c>
      <c r="E133">
        <f>IFERROR(VLOOKUP($B133,Kraftvärmeprod!$B$1:$AH$479,MATCH(E$2,Kraftvärmeprod!$B$1:$AG$1,0),FALSE)/1,0)-IFERROR(VLOOKUP($B133,'Slutlig allokering kvv'!$B$2:$AC$462,MATCH(E$3,'Slutlig allokering kvv'!$B$1:$AJ$1,0),FALSE)/1,0)</f>
        <v>0</v>
      </c>
      <c r="F133">
        <f>IFERROR(VLOOKUP($B133,Kraftvärmeprod!$B$1:$AH$479,MATCH(F$2,Kraftvärmeprod!$B$1:$AG$1,0),FALSE)/1,0)-IFERROR(VLOOKUP($B133,'Slutlig allokering kvv'!$B$2:$AC$462,MATCH(F$3,'Slutlig allokering kvv'!$B$1:$AJ$1,0),FALSE)/1,0)</f>
        <v>0</v>
      </c>
      <c r="G133">
        <f>IFERROR(VLOOKUP($B133,Kraftvärmeprod!$B$1:$AH$479,MATCH(G$2,Kraftvärmeprod!$B$1:$AG$1,0),FALSE)/1,0)-IFERROR(VLOOKUP($B133,'Slutlig allokering kvv'!$B$2:$AC$462,MATCH(G$3,'Slutlig allokering kvv'!$B$1:$AJ$1,0),FALSE)/1,0)</f>
        <v>0</v>
      </c>
      <c r="H133">
        <f>IFERROR(VLOOKUP($B133,Kraftvärmeprod!$B$1:$AH$479,MATCH(H$2,Kraftvärmeprod!$B$1:$AG$1,0),FALSE)/1,0)-IFERROR(VLOOKUP($B133,'Slutlig allokering kvv'!$B$2:$AC$462,MATCH(H$3,'Slutlig allokering kvv'!$B$1:$AJ$1,0),FALSE)/1,0)</f>
        <v>0</v>
      </c>
      <c r="I133">
        <f>IFERROR(VLOOKUP($B133,Kraftvärmeprod!$B$1:$AH$479,MATCH(I$2,Kraftvärmeprod!$B$1:$AG$1,0),FALSE)/1,0)-IFERROR(VLOOKUP($B133,'Slutlig allokering kvv'!$B$2:$AC$462,MATCH(I$3,'Slutlig allokering kvv'!$B$1:$AJ$1,0),FALSE)/1,0)</f>
        <v>0</v>
      </c>
      <c r="J133">
        <f>IFERROR(VLOOKUP($B133,Kraftvärmeprod!$B$1:$AH$479,MATCH(J$2,Kraftvärmeprod!$B$1:$AG$1,0),FALSE)/1,0)-IFERROR(VLOOKUP($B133,'Slutlig allokering kvv'!$B$2:$AC$462,MATCH(J$3,'Slutlig allokering kvv'!$B$1:$AJ$1,0),FALSE)/1,0)</f>
        <v>0</v>
      </c>
      <c r="K133">
        <f>IFERROR(VLOOKUP($B133,Kraftvärmeprod!$B$1:$AH$479,MATCH(K$2,Kraftvärmeprod!$B$1:$AG$1,0),FALSE)/1,0)-IFERROR(VLOOKUP($B133,'Slutlig allokering kvv'!$B$2:$AC$462,MATCH(K$3,'Slutlig allokering kvv'!$B$1:$AJ$1,0),FALSE)/1,0)</f>
        <v>0</v>
      </c>
      <c r="L133">
        <f>IFERROR(VLOOKUP($B133,Kraftvärmeprod!$B$1:$AH$479,MATCH(L$2,Kraftvärmeprod!$B$1:$AG$1,0),FALSE)/1,0)-IFERROR(VLOOKUP($B133,'Slutlig allokering kvv'!$B$2:$AC$462,MATCH(L$3,'Slutlig allokering kvv'!$B$1:$AJ$1,0),FALSE)/1,0)</f>
        <v>0</v>
      </c>
      <c r="M133">
        <f>IFERROR(VLOOKUP($B133,Kraftvärmeprod!$B$1:$AH$479,MATCH(M$2,Kraftvärmeprod!$B$1:$AG$1,0),FALSE)/1,0)-IFERROR(VLOOKUP($B133,'Slutlig allokering kvv'!$B$2:$AC$462,MATCH(M$3,'Slutlig allokering kvv'!$B$1:$AJ$1,0),FALSE)/1,0)</f>
        <v>0</v>
      </c>
      <c r="N133">
        <f>IFERROR(VLOOKUP($B133,Kraftvärmeprod!$B$1:$AH$479,MATCH(N$2,Kraftvärmeprod!$B$1:$AG$1,0),FALSE)/1,0)-IFERROR(VLOOKUP($B133,'Slutlig allokering kvv'!$B$2:$AC$462,MATCH(N$3,'Slutlig allokering kvv'!$B$1:$AJ$1,0),FALSE)/1,0)</f>
        <v>0</v>
      </c>
      <c r="O133">
        <f>IFERROR(VLOOKUP($B133,Kraftvärmeprod!$B$1:$AH$479,MATCH(O$2,Kraftvärmeprod!$B$1:$AG$1,0),FALSE)/1,0)-IFERROR(VLOOKUP($B133,'Slutlig allokering kvv'!$B$2:$AC$462,MATCH(O$3,'Slutlig allokering kvv'!$B$1:$AJ$1,0),FALSE)/1,0)</f>
        <v>0</v>
      </c>
      <c r="P133">
        <f>IFERROR(VLOOKUP($B133,Kraftvärmeprod!$B$1:$AH$479,MATCH(P$2,Kraftvärmeprod!$B$1:$AG$1,0),FALSE)/1,0)-IFERROR(VLOOKUP($B133,'Slutlig allokering kvv'!$B$2:$AC$462,MATCH(P$3,'Slutlig allokering kvv'!$B$1:$AJ$1,0),FALSE)/1,0)</f>
        <v>0</v>
      </c>
      <c r="Q133">
        <f>IFERROR(VLOOKUP($B133,Kraftvärmeprod!$B$1:$AH$479,MATCH(Q$2,Kraftvärmeprod!$B$1:$AG$1,0),FALSE)/1,0)-IFERROR(VLOOKUP($B133,'Slutlig allokering kvv'!$B$2:$AC$462,MATCH(Q$3,'Slutlig allokering kvv'!$B$1:$AJ$1,0),FALSE)/1,0)</f>
        <v>0</v>
      </c>
      <c r="R133">
        <f>IFERROR(VLOOKUP($B133,Kraftvärmeprod!$B$1:$AH$479,MATCH(R$2,Kraftvärmeprod!$B$1:$AG$1,0),FALSE)/1,0)-IFERROR(VLOOKUP($B133,'Slutlig allokering kvv'!$B$2:$AC$462,MATCH(R$3,'Slutlig allokering kvv'!$B$1:$AJ$1,0),FALSE)/1,0)</f>
        <v>0</v>
      </c>
      <c r="S133">
        <f>IFERROR(VLOOKUP($B133,Kraftvärmeprod!$B$1:$AH$479,MATCH(S$2,Kraftvärmeprod!$B$1:$AG$1,0),FALSE)/1,0)-IFERROR(VLOOKUP($B133,'Slutlig allokering kvv'!$B$2:$AC$462,MATCH(S$3,'Slutlig allokering kvv'!$B$1:$AJ$1,0),FALSE)/1,0)</f>
        <v>0</v>
      </c>
      <c r="T133" s="6">
        <f>IFERROR(VLOOKUP($B133,Miljö!$B$1:$S$477,MATCH(T$2,Miljö!$B$1:$X$1,0),FALSE)/1,0)-IFERROR(VLOOKUP($B133,'Slutlig allokering kvv'!$B$2:$AC$462,MATCH(T$3,'Slutlig allokering kvv'!$B$1:$AJ$1,0),FALSE)/1,0)</f>
        <v>0</v>
      </c>
      <c r="U133">
        <f>IFERROR(VLOOKUP($B133,Kraftvärmeprod!$B$1:$AH$479,MATCH(U$2,Kraftvärmeprod!$B$1:$AG$1,0),FALSE)/1,0)-IFERROR(VLOOKUP($B133,'Slutlig allokering kvv'!$B$2:$AC$462,MATCH(U$3,'Slutlig allokering kvv'!$B$1:$AJ$1,0),FALSE)/1,0)</f>
        <v>0</v>
      </c>
      <c r="V133">
        <f>IFERROR(VLOOKUP($B133,Kraftvärmeprod!$B$1:$AH$479,MATCH(V$2,Kraftvärmeprod!$B$1:$AG$1,0),FALSE)/1,0)-IFERROR(VLOOKUP($B133,'Slutlig allokering kvv'!$B$2:$AC$462,MATCH(V$3,'Slutlig allokering kvv'!$B$1:$AJ$1,0),FALSE)/1,0)</f>
        <v>0</v>
      </c>
      <c r="W133">
        <f>IFERROR(VLOOKUP($B133,Kraftvärmeprod!$B$1:$AH$479,MATCH(W$2,Kraftvärmeprod!$B$1:$AG$1,0),FALSE)/1,0)-IFERROR(VLOOKUP($B133,'Slutlig allokering kvv'!$B$2:$AC$462,MATCH(W$3,'Slutlig allokering kvv'!$B$1:$AJ$1,0),FALSE)/1,0)</f>
        <v>0</v>
      </c>
      <c r="X133">
        <f>IFERROR(VLOOKUP($B133,Kraftvärmeprod!$B$1:$AH$479,MATCH(X$2,Kraftvärmeprod!$B$1:$AG$1,0),FALSE)/1,0)-IFERROR(VLOOKUP($B133,'Slutlig allokering kvv'!$B$2:$AC$462,MATCH(X$3,'Slutlig allokering kvv'!$B$1:$AJ$1,0),FALSE)/1,0)</f>
        <v>0</v>
      </c>
      <c r="Y133">
        <f>IFERROR(VLOOKUP($B133,Kraftvärmeprod!$B$1:$AH$479,MATCH(Y$2,Kraftvärmeprod!$B$1:$AG$1,0),FALSE)/1,0)-IFERROR(VLOOKUP($B133,'Slutlig allokering kvv'!$B$2:$AC$462,MATCH(Y$3,'Slutlig allokering kvv'!$B$1:$AJ$1,0),FALSE)/1,0)</f>
        <v>0</v>
      </c>
      <c r="Z133">
        <f>IFERROR(VLOOKUP($B133,Kraftvärmeprod!$B$1:$AH$479,MATCH(Z$2,Kraftvärmeprod!$B$1:$AG$1,0),FALSE)/1,0)-IFERROR(VLOOKUP($B133,'Slutlig allokering kvv'!$B$2:$AC$462,MATCH(Z$3,'Slutlig allokering kvv'!$B$1:$AJ$1,0),FALSE)/1,0)</f>
        <v>0</v>
      </c>
      <c r="AA133">
        <f>IFERROR(VLOOKUP($B133,Kraftvärmeprod!$B$1:$AH$479,MATCH(AA$2,Kraftvärmeprod!$B$1:$AG$1,0),FALSE)/1,0)-IFERROR(VLOOKUP($B133,'Slutlig allokering kvv'!$B$2:$AC$462,MATCH(AA$3,'Slutlig allokering kvv'!$B$1:$AJ$1,0),FALSE)/1,0)</f>
        <v>0</v>
      </c>
      <c r="AE133">
        <f t="shared" ref="AE133:AE196" si="4">SUM(E133:AA133)-T133</f>
        <v>0</v>
      </c>
      <c r="AG133">
        <f>IFERROR(VLOOKUP(B133,'Slutlig allokering kvv'!$B$2:$AJ$462,MATCH("Summa slutlig allokerad tillförd energi (utan hjälpel och rökgaskondensering):",'Slutlig allokering kvv'!$B$1:$AK$1,0),FALSE)/1,"")</f>
        <v>0</v>
      </c>
      <c r="AI133" s="137" t="str">
        <f>IFERROR(1-VLOOKUP(B133,'Slutlig allokering kvv'!$B$2:$AJ$462,MATCH("Andel av bränsle i kvv som allokerats till värme, exklusive rökgaskondensering och hjälpel",'Slutlig allokering kvv'!$B$1:$AK$1,0),FALSE),"")</f>
        <v/>
      </c>
      <c r="AK133" s="137" t="str">
        <f t="shared" ref="AK133:AK196" si="5">IFERROR(AE133/(AE133+AG133),"")</f>
        <v/>
      </c>
    </row>
    <row r="134" spans="1:37" x14ac:dyDescent="0.25">
      <c r="A134" s="2" t="s">
        <v>205</v>
      </c>
      <c r="B134" s="2" t="s">
        <v>207</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 kvv'!$B$2:$AC$462,MATCH(E$3,'Slutlig allokering kvv'!$B$1:$AJ$1,0),FALSE)/1,0)</f>
        <v>0</v>
      </c>
      <c r="F134">
        <f>IFERROR(VLOOKUP($B134,Kraftvärmeprod!$B$1:$AH$479,MATCH(F$2,Kraftvärmeprod!$B$1:$AG$1,0),FALSE)/1,0)-IFERROR(VLOOKUP($B134,'Slutlig allokering kvv'!$B$2:$AC$462,MATCH(F$3,'Slutlig allokering kvv'!$B$1:$AJ$1,0),FALSE)/1,0)</f>
        <v>0</v>
      </c>
      <c r="G134">
        <f>IFERROR(VLOOKUP($B134,Kraftvärmeprod!$B$1:$AH$479,MATCH(G$2,Kraftvärmeprod!$B$1:$AG$1,0),FALSE)/1,0)-IFERROR(VLOOKUP($B134,'Slutlig allokering kvv'!$B$2:$AC$462,MATCH(G$3,'Slutlig allokering kvv'!$B$1:$AJ$1,0),FALSE)/1,0)</f>
        <v>0</v>
      </c>
      <c r="H134">
        <f>IFERROR(VLOOKUP($B134,Kraftvärmeprod!$B$1:$AH$479,MATCH(H$2,Kraftvärmeprod!$B$1:$AG$1,0),FALSE)/1,0)-IFERROR(VLOOKUP($B134,'Slutlig allokering kvv'!$B$2:$AC$462,MATCH(H$3,'Slutlig allokering kvv'!$B$1:$AJ$1,0),FALSE)/1,0)</f>
        <v>0</v>
      </c>
      <c r="I134">
        <f>IFERROR(VLOOKUP($B134,Kraftvärmeprod!$B$1:$AH$479,MATCH(I$2,Kraftvärmeprod!$B$1:$AG$1,0),FALSE)/1,0)-IFERROR(VLOOKUP($B134,'Slutlig allokering kvv'!$B$2:$AC$462,MATCH(I$3,'Slutlig allokering kvv'!$B$1:$AJ$1,0),FALSE)/1,0)</f>
        <v>0</v>
      </c>
      <c r="J134">
        <f>IFERROR(VLOOKUP($B134,Kraftvärmeprod!$B$1:$AH$479,MATCH(J$2,Kraftvärmeprod!$B$1:$AG$1,0),FALSE)/1,0)-IFERROR(VLOOKUP($B134,'Slutlig allokering kvv'!$B$2:$AC$462,MATCH(J$3,'Slutlig allokering kvv'!$B$1:$AJ$1,0),FALSE)/1,0)</f>
        <v>0</v>
      </c>
      <c r="K134">
        <f>IFERROR(VLOOKUP($B134,Kraftvärmeprod!$B$1:$AH$479,MATCH(K$2,Kraftvärmeprod!$B$1:$AG$1,0),FALSE)/1,0)-IFERROR(VLOOKUP($B134,'Slutlig allokering kvv'!$B$2:$AC$462,MATCH(K$3,'Slutlig allokering kvv'!$B$1:$AJ$1,0),FALSE)/1,0)</f>
        <v>0</v>
      </c>
      <c r="L134">
        <f>IFERROR(VLOOKUP($B134,Kraftvärmeprod!$B$1:$AH$479,MATCH(L$2,Kraftvärmeprod!$B$1:$AG$1,0),FALSE)/1,0)-IFERROR(VLOOKUP($B134,'Slutlig allokering kvv'!$B$2:$AC$462,MATCH(L$3,'Slutlig allokering kvv'!$B$1:$AJ$1,0),FALSE)/1,0)</f>
        <v>0</v>
      </c>
      <c r="M134">
        <f>IFERROR(VLOOKUP($B134,Kraftvärmeprod!$B$1:$AH$479,MATCH(M$2,Kraftvärmeprod!$B$1:$AG$1,0),FALSE)/1,0)-IFERROR(VLOOKUP($B134,'Slutlig allokering kvv'!$B$2:$AC$462,MATCH(M$3,'Slutlig allokering kvv'!$B$1:$AJ$1,0),FALSE)/1,0)</f>
        <v>0</v>
      </c>
      <c r="N134">
        <f>IFERROR(VLOOKUP($B134,Kraftvärmeprod!$B$1:$AH$479,MATCH(N$2,Kraftvärmeprod!$B$1:$AG$1,0),FALSE)/1,0)-IFERROR(VLOOKUP($B134,'Slutlig allokering kvv'!$B$2:$AC$462,MATCH(N$3,'Slutlig allokering kvv'!$B$1:$AJ$1,0),FALSE)/1,0)</f>
        <v>0</v>
      </c>
      <c r="O134">
        <f>IFERROR(VLOOKUP($B134,Kraftvärmeprod!$B$1:$AH$479,MATCH(O$2,Kraftvärmeprod!$B$1:$AG$1,0),FALSE)/1,0)-IFERROR(VLOOKUP($B134,'Slutlig allokering kvv'!$B$2:$AC$462,MATCH(O$3,'Slutlig allokering kvv'!$B$1:$AJ$1,0),FALSE)/1,0)</f>
        <v>0</v>
      </c>
      <c r="P134">
        <f>IFERROR(VLOOKUP($B134,Kraftvärmeprod!$B$1:$AH$479,MATCH(P$2,Kraftvärmeprod!$B$1:$AG$1,0),FALSE)/1,0)-IFERROR(VLOOKUP($B134,'Slutlig allokering kvv'!$B$2:$AC$462,MATCH(P$3,'Slutlig allokering kvv'!$B$1:$AJ$1,0),FALSE)/1,0)</f>
        <v>0</v>
      </c>
      <c r="Q134">
        <f>IFERROR(VLOOKUP($B134,Kraftvärmeprod!$B$1:$AH$479,MATCH(Q$2,Kraftvärmeprod!$B$1:$AG$1,0),FALSE)/1,0)-IFERROR(VLOOKUP($B134,'Slutlig allokering kvv'!$B$2:$AC$462,MATCH(Q$3,'Slutlig allokering kvv'!$B$1:$AJ$1,0),FALSE)/1,0)</f>
        <v>0</v>
      </c>
      <c r="R134">
        <f>IFERROR(VLOOKUP($B134,Kraftvärmeprod!$B$1:$AH$479,MATCH(R$2,Kraftvärmeprod!$B$1:$AG$1,0),FALSE)/1,0)-IFERROR(VLOOKUP($B134,'Slutlig allokering kvv'!$B$2:$AC$462,MATCH(R$3,'Slutlig allokering kvv'!$B$1:$AJ$1,0),FALSE)/1,0)</f>
        <v>0</v>
      </c>
      <c r="S134">
        <f>IFERROR(VLOOKUP($B134,Kraftvärmeprod!$B$1:$AH$479,MATCH(S$2,Kraftvärmeprod!$B$1:$AG$1,0),FALSE)/1,0)-IFERROR(VLOOKUP($B134,'Slutlig allokering kvv'!$B$2:$AC$462,MATCH(S$3,'Slutlig allokering kvv'!$B$1:$AJ$1,0),FALSE)/1,0)</f>
        <v>0</v>
      </c>
      <c r="T134" s="6">
        <f>IFERROR(VLOOKUP($B134,Miljö!$B$1:$S$477,MATCH(T$2,Miljö!$B$1:$X$1,0),FALSE)/1,0)-IFERROR(VLOOKUP($B134,'Slutlig allokering kvv'!$B$2:$AC$462,MATCH(T$3,'Slutlig allokering kvv'!$B$1:$AJ$1,0),FALSE)/1,0)</f>
        <v>0</v>
      </c>
      <c r="U134">
        <f>IFERROR(VLOOKUP($B134,Kraftvärmeprod!$B$1:$AH$479,MATCH(U$2,Kraftvärmeprod!$B$1:$AG$1,0),FALSE)/1,0)-IFERROR(VLOOKUP($B134,'Slutlig allokering kvv'!$B$2:$AC$462,MATCH(U$3,'Slutlig allokering kvv'!$B$1:$AJ$1,0),FALSE)/1,0)</f>
        <v>0</v>
      </c>
      <c r="V134">
        <f>IFERROR(VLOOKUP($B134,Kraftvärmeprod!$B$1:$AH$479,MATCH(V$2,Kraftvärmeprod!$B$1:$AG$1,0),FALSE)/1,0)-IFERROR(VLOOKUP($B134,'Slutlig allokering kvv'!$B$2:$AC$462,MATCH(V$3,'Slutlig allokering kvv'!$B$1:$AJ$1,0),FALSE)/1,0)</f>
        <v>0</v>
      </c>
      <c r="W134">
        <f>IFERROR(VLOOKUP($B134,Kraftvärmeprod!$B$1:$AH$479,MATCH(W$2,Kraftvärmeprod!$B$1:$AG$1,0),FALSE)/1,0)-IFERROR(VLOOKUP($B134,'Slutlig allokering kvv'!$B$2:$AC$462,MATCH(W$3,'Slutlig allokering kvv'!$B$1:$AJ$1,0),FALSE)/1,0)</f>
        <v>0</v>
      </c>
      <c r="X134">
        <f>IFERROR(VLOOKUP($B134,Kraftvärmeprod!$B$1:$AH$479,MATCH(X$2,Kraftvärmeprod!$B$1:$AG$1,0),FALSE)/1,0)-IFERROR(VLOOKUP($B134,'Slutlig allokering kvv'!$B$2:$AC$462,MATCH(X$3,'Slutlig allokering kvv'!$B$1:$AJ$1,0),FALSE)/1,0)</f>
        <v>0</v>
      </c>
      <c r="Y134">
        <f>IFERROR(VLOOKUP($B134,Kraftvärmeprod!$B$1:$AH$479,MATCH(Y$2,Kraftvärmeprod!$B$1:$AG$1,0),FALSE)/1,0)-IFERROR(VLOOKUP($B134,'Slutlig allokering kvv'!$B$2:$AC$462,MATCH(Y$3,'Slutlig allokering kvv'!$B$1:$AJ$1,0),FALSE)/1,0)</f>
        <v>0</v>
      </c>
      <c r="Z134">
        <f>IFERROR(VLOOKUP($B134,Kraftvärmeprod!$B$1:$AH$479,MATCH(Z$2,Kraftvärmeprod!$B$1:$AG$1,0),FALSE)/1,0)-IFERROR(VLOOKUP($B134,'Slutlig allokering kvv'!$B$2:$AC$462,MATCH(Z$3,'Slutlig allokering kvv'!$B$1:$AJ$1,0),FALSE)/1,0)</f>
        <v>0</v>
      </c>
      <c r="AA134">
        <f>IFERROR(VLOOKUP($B134,Kraftvärmeprod!$B$1:$AH$479,MATCH(AA$2,Kraftvärmeprod!$B$1:$AG$1,0),FALSE)/1,0)-IFERROR(VLOOKUP($B134,'Slutlig allokering kvv'!$B$2:$AC$462,MATCH(AA$3,'Slutlig allokering kvv'!$B$1:$AJ$1,0),FALSE)/1,0)</f>
        <v>0</v>
      </c>
      <c r="AE134">
        <f t="shared" si="4"/>
        <v>0</v>
      </c>
      <c r="AG134">
        <f>IFERROR(VLOOKUP(B134,'Slutlig allokering kvv'!$B$2:$AJ$462,MATCH("Summa slutlig allokerad tillförd energi (utan hjälpel och rökgaskondensering):",'Slutlig allokering kvv'!$B$1:$AK$1,0),FALSE)/1,"")</f>
        <v>0</v>
      </c>
      <c r="AI134" s="137" t="str">
        <f>IFERROR(1-VLOOKUP(B134,'Slutlig allokering kvv'!$B$2:$AJ$462,MATCH("Andel av bränsle i kvv som allokerats till värme, exklusive rökgaskondensering och hjälpel",'Slutlig allokering kvv'!$B$1:$AK$1,0),FALSE),"")</f>
        <v/>
      </c>
      <c r="AK134" s="137" t="str">
        <f t="shared" si="5"/>
        <v/>
      </c>
    </row>
    <row r="135" spans="1:37" x14ac:dyDescent="0.25">
      <c r="A135" s="2" t="s">
        <v>205</v>
      </c>
      <c r="B135" s="2" t="s">
        <v>208</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 kvv'!$B$2:$AC$462,MATCH(E$3,'Slutlig allokering kvv'!$B$1:$AJ$1,0),FALSE)/1,0)</f>
        <v>0</v>
      </c>
      <c r="F135">
        <f>IFERROR(VLOOKUP($B135,Kraftvärmeprod!$B$1:$AH$479,MATCH(F$2,Kraftvärmeprod!$B$1:$AG$1,0),FALSE)/1,0)-IFERROR(VLOOKUP($B135,'Slutlig allokering kvv'!$B$2:$AC$462,MATCH(F$3,'Slutlig allokering kvv'!$B$1:$AJ$1,0),FALSE)/1,0)</f>
        <v>0</v>
      </c>
      <c r="G135">
        <f>IFERROR(VLOOKUP($B135,Kraftvärmeprod!$B$1:$AH$479,MATCH(G$2,Kraftvärmeprod!$B$1:$AG$1,0),FALSE)/1,0)-IFERROR(VLOOKUP($B135,'Slutlig allokering kvv'!$B$2:$AC$462,MATCH(G$3,'Slutlig allokering kvv'!$B$1:$AJ$1,0),FALSE)/1,0)</f>
        <v>0</v>
      </c>
      <c r="H135">
        <f>IFERROR(VLOOKUP($B135,Kraftvärmeprod!$B$1:$AH$479,MATCH(H$2,Kraftvärmeprod!$B$1:$AG$1,0),FALSE)/1,0)-IFERROR(VLOOKUP($B135,'Slutlig allokering kvv'!$B$2:$AC$462,MATCH(H$3,'Slutlig allokering kvv'!$B$1:$AJ$1,0),FALSE)/1,0)</f>
        <v>0</v>
      </c>
      <c r="I135">
        <f>IFERROR(VLOOKUP($B135,Kraftvärmeprod!$B$1:$AH$479,MATCH(I$2,Kraftvärmeprod!$B$1:$AG$1,0),FALSE)/1,0)-IFERROR(VLOOKUP($B135,'Slutlig allokering kvv'!$B$2:$AC$462,MATCH(I$3,'Slutlig allokering kvv'!$B$1:$AJ$1,0),FALSE)/1,0)</f>
        <v>0</v>
      </c>
      <c r="J135">
        <f>IFERROR(VLOOKUP($B135,Kraftvärmeprod!$B$1:$AH$479,MATCH(J$2,Kraftvärmeprod!$B$1:$AG$1,0),FALSE)/1,0)-IFERROR(VLOOKUP($B135,'Slutlig allokering kvv'!$B$2:$AC$462,MATCH(J$3,'Slutlig allokering kvv'!$B$1:$AJ$1,0),FALSE)/1,0)</f>
        <v>0</v>
      </c>
      <c r="K135">
        <f>IFERROR(VLOOKUP($B135,Kraftvärmeprod!$B$1:$AH$479,MATCH(K$2,Kraftvärmeprod!$B$1:$AG$1,0),FALSE)/1,0)-IFERROR(VLOOKUP($B135,'Slutlig allokering kvv'!$B$2:$AC$462,MATCH(K$3,'Slutlig allokering kvv'!$B$1:$AJ$1,0),FALSE)/1,0)</f>
        <v>0</v>
      </c>
      <c r="L135">
        <f>IFERROR(VLOOKUP($B135,Kraftvärmeprod!$B$1:$AH$479,MATCH(L$2,Kraftvärmeprod!$B$1:$AG$1,0),FALSE)/1,0)-IFERROR(VLOOKUP($B135,'Slutlig allokering kvv'!$B$2:$AC$462,MATCH(L$3,'Slutlig allokering kvv'!$B$1:$AJ$1,0),FALSE)/1,0)</f>
        <v>0</v>
      </c>
      <c r="M135">
        <f>IFERROR(VLOOKUP($B135,Kraftvärmeprod!$B$1:$AH$479,MATCH(M$2,Kraftvärmeprod!$B$1:$AG$1,0),FALSE)/1,0)-IFERROR(VLOOKUP($B135,'Slutlig allokering kvv'!$B$2:$AC$462,MATCH(M$3,'Slutlig allokering kvv'!$B$1:$AJ$1,0),FALSE)/1,0)</f>
        <v>0</v>
      </c>
      <c r="N135">
        <f>IFERROR(VLOOKUP($B135,Kraftvärmeprod!$B$1:$AH$479,MATCH(N$2,Kraftvärmeprod!$B$1:$AG$1,0),FALSE)/1,0)-IFERROR(VLOOKUP($B135,'Slutlig allokering kvv'!$B$2:$AC$462,MATCH(N$3,'Slutlig allokering kvv'!$B$1:$AJ$1,0),FALSE)/1,0)</f>
        <v>0</v>
      </c>
      <c r="O135">
        <f>IFERROR(VLOOKUP($B135,Kraftvärmeprod!$B$1:$AH$479,MATCH(O$2,Kraftvärmeprod!$B$1:$AG$1,0),FALSE)/1,0)-IFERROR(VLOOKUP($B135,'Slutlig allokering kvv'!$B$2:$AC$462,MATCH(O$3,'Slutlig allokering kvv'!$B$1:$AJ$1,0),FALSE)/1,0)</f>
        <v>0</v>
      </c>
      <c r="P135">
        <f>IFERROR(VLOOKUP($B135,Kraftvärmeprod!$B$1:$AH$479,MATCH(P$2,Kraftvärmeprod!$B$1:$AG$1,0),FALSE)/1,0)-IFERROR(VLOOKUP($B135,'Slutlig allokering kvv'!$B$2:$AC$462,MATCH(P$3,'Slutlig allokering kvv'!$B$1:$AJ$1,0),FALSE)/1,0)</f>
        <v>0</v>
      </c>
      <c r="Q135">
        <f>IFERROR(VLOOKUP($B135,Kraftvärmeprod!$B$1:$AH$479,MATCH(Q$2,Kraftvärmeprod!$B$1:$AG$1,0),FALSE)/1,0)-IFERROR(VLOOKUP($B135,'Slutlig allokering kvv'!$B$2:$AC$462,MATCH(Q$3,'Slutlig allokering kvv'!$B$1:$AJ$1,0),FALSE)/1,0)</f>
        <v>0</v>
      </c>
      <c r="R135">
        <f>IFERROR(VLOOKUP($B135,Kraftvärmeprod!$B$1:$AH$479,MATCH(R$2,Kraftvärmeprod!$B$1:$AG$1,0),FALSE)/1,0)-IFERROR(VLOOKUP($B135,'Slutlig allokering kvv'!$B$2:$AC$462,MATCH(R$3,'Slutlig allokering kvv'!$B$1:$AJ$1,0),FALSE)/1,0)</f>
        <v>0</v>
      </c>
      <c r="S135">
        <f>IFERROR(VLOOKUP($B135,Kraftvärmeprod!$B$1:$AH$479,MATCH(S$2,Kraftvärmeprod!$B$1:$AG$1,0),FALSE)/1,0)-IFERROR(VLOOKUP($B135,'Slutlig allokering kvv'!$B$2:$AC$462,MATCH(S$3,'Slutlig allokering kvv'!$B$1:$AJ$1,0),FALSE)/1,0)</f>
        <v>0</v>
      </c>
      <c r="T135" s="6">
        <f>IFERROR(VLOOKUP($B135,Miljö!$B$1:$S$477,MATCH(T$2,Miljö!$B$1:$X$1,0),FALSE)/1,0)-IFERROR(VLOOKUP($B135,'Slutlig allokering kvv'!$B$2:$AC$462,MATCH(T$3,'Slutlig allokering kvv'!$B$1:$AJ$1,0),FALSE)/1,0)</f>
        <v>0</v>
      </c>
      <c r="U135">
        <f>IFERROR(VLOOKUP($B135,Kraftvärmeprod!$B$1:$AH$479,MATCH(U$2,Kraftvärmeprod!$B$1:$AG$1,0),FALSE)/1,0)-IFERROR(VLOOKUP($B135,'Slutlig allokering kvv'!$B$2:$AC$462,MATCH(U$3,'Slutlig allokering kvv'!$B$1:$AJ$1,0),FALSE)/1,0)</f>
        <v>0</v>
      </c>
      <c r="V135">
        <f>IFERROR(VLOOKUP($B135,Kraftvärmeprod!$B$1:$AH$479,MATCH(V$2,Kraftvärmeprod!$B$1:$AG$1,0),FALSE)/1,0)-IFERROR(VLOOKUP($B135,'Slutlig allokering kvv'!$B$2:$AC$462,MATCH(V$3,'Slutlig allokering kvv'!$B$1:$AJ$1,0),FALSE)/1,0)</f>
        <v>0</v>
      </c>
      <c r="W135">
        <f>IFERROR(VLOOKUP($B135,Kraftvärmeprod!$B$1:$AH$479,MATCH(W$2,Kraftvärmeprod!$B$1:$AG$1,0),FALSE)/1,0)-IFERROR(VLOOKUP($B135,'Slutlig allokering kvv'!$B$2:$AC$462,MATCH(W$3,'Slutlig allokering kvv'!$B$1:$AJ$1,0),FALSE)/1,0)</f>
        <v>0</v>
      </c>
      <c r="X135">
        <f>IFERROR(VLOOKUP($B135,Kraftvärmeprod!$B$1:$AH$479,MATCH(X$2,Kraftvärmeprod!$B$1:$AG$1,0),FALSE)/1,0)-IFERROR(VLOOKUP($B135,'Slutlig allokering kvv'!$B$2:$AC$462,MATCH(X$3,'Slutlig allokering kvv'!$B$1:$AJ$1,0),FALSE)/1,0)</f>
        <v>0</v>
      </c>
      <c r="Y135">
        <f>IFERROR(VLOOKUP($B135,Kraftvärmeprod!$B$1:$AH$479,MATCH(Y$2,Kraftvärmeprod!$B$1:$AG$1,0),FALSE)/1,0)-IFERROR(VLOOKUP($B135,'Slutlig allokering kvv'!$B$2:$AC$462,MATCH(Y$3,'Slutlig allokering kvv'!$B$1:$AJ$1,0),FALSE)/1,0)</f>
        <v>0</v>
      </c>
      <c r="Z135">
        <f>IFERROR(VLOOKUP($B135,Kraftvärmeprod!$B$1:$AH$479,MATCH(Z$2,Kraftvärmeprod!$B$1:$AG$1,0),FALSE)/1,0)-IFERROR(VLOOKUP($B135,'Slutlig allokering kvv'!$B$2:$AC$462,MATCH(Z$3,'Slutlig allokering kvv'!$B$1:$AJ$1,0),FALSE)/1,0)</f>
        <v>0</v>
      </c>
      <c r="AA135">
        <f>IFERROR(VLOOKUP($B135,Kraftvärmeprod!$B$1:$AH$479,MATCH(AA$2,Kraftvärmeprod!$B$1:$AG$1,0),FALSE)/1,0)-IFERROR(VLOOKUP($B135,'Slutlig allokering kvv'!$B$2:$AC$462,MATCH(AA$3,'Slutlig allokering kvv'!$B$1:$AJ$1,0),FALSE)/1,0)</f>
        <v>0</v>
      </c>
      <c r="AE135">
        <f t="shared" si="4"/>
        <v>0</v>
      </c>
      <c r="AG135">
        <f>IFERROR(VLOOKUP(B135,'Slutlig allokering kvv'!$B$2:$AJ$462,MATCH("Summa slutlig allokerad tillförd energi (utan hjälpel och rökgaskondensering):",'Slutlig allokering kvv'!$B$1:$AK$1,0),FALSE)/1,"")</f>
        <v>0</v>
      </c>
      <c r="AI135" s="137" t="str">
        <f>IFERROR(1-VLOOKUP(B135,'Slutlig allokering kvv'!$B$2:$AJ$462,MATCH("Andel av bränsle i kvv som allokerats till värme, exklusive rökgaskondensering och hjälpel",'Slutlig allokering kvv'!$B$1:$AK$1,0),FALSE),"")</f>
        <v/>
      </c>
      <c r="AK135" s="137" t="str">
        <f t="shared" si="5"/>
        <v/>
      </c>
    </row>
    <row r="136" spans="1:37" x14ac:dyDescent="0.25">
      <c r="A136" s="2" t="s">
        <v>209</v>
      </c>
      <c r="B136" s="2" t="s">
        <v>210</v>
      </c>
      <c r="C136">
        <f>IFERROR(VLOOKUP($B136,Kraftvärmeprod!$B$1:$AH$479,MATCH(C$3,Kraftvärmeprod!$B$1:$AG$1,0),FALSE)/1,"")</f>
        <v>351.9</v>
      </c>
      <c r="D136">
        <f>IFERROR(VLOOKUP($B136,Kraftvärmeprod!$B$1:$AH$479,MATCH(D$3,Kraftvärmeprod!$B$1:$AG$1,0),FALSE)/1,"")</f>
        <v>70.5</v>
      </c>
      <c r="E136">
        <f>IFERROR(VLOOKUP($B136,Kraftvärmeprod!$B$1:$AH$479,MATCH(E$2,Kraftvärmeprod!$B$1:$AG$1,0),FALSE)/1,0)-IFERROR(VLOOKUP($B136,'Slutlig allokering kvv'!$B$2:$AC$462,MATCH(E$3,'Slutlig allokering kvv'!$B$1:$AJ$1,0),FALSE)/1,0)</f>
        <v>132.54700000000003</v>
      </c>
      <c r="F136">
        <f>IFERROR(VLOOKUP($B136,Kraftvärmeprod!$B$1:$AH$479,MATCH(F$2,Kraftvärmeprod!$B$1:$AG$1,0),FALSE)/1,0)-IFERROR(VLOOKUP($B136,'Slutlig allokering kvv'!$B$2:$AC$462,MATCH(F$3,'Slutlig allokering kvv'!$B$1:$AJ$1,0),FALSE)/1,0)</f>
        <v>0</v>
      </c>
      <c r="G136">
        <f>IFERROR(VLOOKUP($B136,Kraftvärmeprod!$B$1:$AH$479,MATCH(G$2,Kraftvärmeprod!$B$1:$AG$1,0),FALSE)/1,0)-IFERROR(VLOOKUP($B136,'Slutlig allokering kvv'!$B$2:$AC$462,MATCH(G$3,'Slutlig allokering kvv'!$B$1:$AJ$1,0),FALSE)/1,0)</f>
        <v>0</v>
      </c>
      <c r="H136">
        <f>IFERROR(VLOOKUP($B136,Kraftvärmeprod!$B$1:$AH$479,MATCH(H$2,Kraftvärmeprod!$B$1:$AG$1,0),FALSE)/1,0)-IFERROR(VLOOKUP($B136,'Slutlig allokering kvv'!$B$2:$AC$462,MATCH(H$3,'Slutlig allokering kvv'!$B$1:$AJ$1,0),FALSE)/1,0)</f>
        <v>0</v>
      </c>
      <c r="I136">
        <f>IFERROR(VLOOKUP($B136,Kraftvärmeprod!$B$1:$AH$479,MATCH(I$2,Kraftvärmeprod!$B$1:$AG$1,0),FALSE)/1,0)-IFERROR(VLOOKUP($B136,'Slutlig allokering kvv'!$B$2:$AC$462,MATCH(I$3,'Slutlig allokering kvv'!$B$1:$AJ$1,0),FALSE)/1,0)</f>
        <v>0.225221</v>
      </c>
      <c r="J136">
        <f>IFERROR(VLOOKUP($B136,Kraftvärmeprod!$B$1:$AH$479,MATCH(J$2,Kraftvärmeprod!$B$1:$AG$1,0),FALSE)/1,0)-IFERROR(VLOOKUP($B136,'Slutlig allokering kvv'!$B$2:$AC$462,MATCH(J$3,'Slutlig allokering kvv'!$B$1:$AJ$1,0),FALSE)/1,0)</f>
        <v>0</v>
      </c>
      <c r="K136">
        <f>IFERROR(VLOOKUP($B136,Kraftvärmeprod!$B$1:$AH$479,MATCH(K$2,Kraftvärmeprod!$B$1:$AG$1,0),FALSE)/1,0)-IFERROR(VLOOKUP($B136,'Slutlig allokering kvv'!$B$2:$AC$462,MATCH(K$3,'Slutlig allokering kvv'!$B$1:$AJ$1,0),FALSE)/1,0)</f>
        <v>0</v>
      </c>
      <c r="L136">
        <f>IFERROR(VLOOKUP($B136,Kraftvärmeprod!$B$1:$AH$479,MATCH(L$2,Kraftvärmeprod!$B$1:$AG$1,0),FALSE)/1,0)-IFERROR(VLOOKUP($B136,'Slutlig allokering kvv'!$B$2:$AC$462,MATCH(L$3,'Slutlig allokering kvv'!$B$1:$AJ$1,0),FALSE)/1,0)</f>
        <v>32.174599999999998</v>
      </c>
      <c r="M136">
        <f>IFERROR(VLOOKUP($B136,Kraftvärmeprod!$B$1:$AH$479,MATCH(M$2,Kraftvärmeprod!$B$1:$AG$1,0),FALSE)/1,0)-IFERROR(VLOOKUP($B136,'Slutlig allokering kvv'!$B$2:$AC$462,MATCH(M$3,'Slutlig allokering kvv'!$B$1:$AJ$1,0),FALSE)/1,0)</f>
        <v>0</v>
      </c>
      <c r="N136">
        <f>IFERROR(VLOOKUP($B136,Kraftvärmeprod!$B$1:$AH$479,MATCH(N$2,Kraftvärmeprod!$B$1:$AG$1,0),FALSE)/1,0)-IFERROR(VLOOKUP($B136,'Slutlig allokering kvv'!$B$2:$AC$462,MATCH(N$3,'Slutlig allokering kvv'!$B$1:$AJ$1,0),FALSE)/1,0)</f>
        <v>0</v>
      </c>
      <c r="O136">
        <f>IFERROR(VLOOKUP($B136,Kraftvärmeprod!$B$1:$AH$479,MATCH(O$2,Kraftvärmeprod!$B$1:$AG$1,0),FALSE)/1,0)-IFERROR(VLOOKUP($B136,'Slutlig allokering kvv'!$B$2:$AC$462,MATCH(O$3,'Slutlig allokering kvv'!$B$1:$AJ$1,0),FALSE)/1,0)</f>
        <v>0</v>
      </c>
      <c r="P136">
        <f>IFERROR(VLOOKUP($B136,Kraftvärmeprod!$B$1:$AH$479,MATCH(P$2,Kraftvärmeprod!$B$1:$AG$1,0),FALSE)/1,0)-IFERROR(VLOOKUP($B136,'Slutlig allokering kvv'!$B$2:$AC$462,MATCH(P$3,'Slutlig allokering kvv'!$B$1:$AJ$1,0),FALSE)/1,0)</f>
        <v>0</v>
      </c>
      <c r="Q136">
        <f>IFERROR(VLOOKUP($B136,Kraftvärmeprod!$B$1:$AH$479,MATCH(Q$2,Kraftvärmeprod!$B$1:$AG$1,0),FALSE)/1,0)-IFERROR(VLOOKUP($B136,'Slutlig allokering kvv'!$B$2:$AC$462,MATCH(Q$3,'Slutlig allokering kvv'!$B$1:$AJ$1,0),FALSE)/1,0)</f>
        <v>0</v>
      </c>
      <c r="R136">
        <f>IFERROR(VLOOKUP($B136,Kraftvärmeprod!$B$1:$AH$479,MATCH(R$2,Kraftvärmeprod!$B$1:$AG$1,0),FALSE)/1,0)-IFERROR(VLOOKUP($B136,'Slutlig allokering kvv'!$B$2:$AC$462,MATCH(R$3,'Slutlig allokering kvv'!$B$1:$AJ$1,0),FALSE)/1,0)</f>
        <v>0</v>
      </c>
      <c r="S136">
        <f>IFERROR(VLOOKUP($B136,Kraftvärmeprod!$B$1:$AH$479,MATCH(S$2,Kraftvärmeprod!$B$1:$AG$1,0),FALSE)/1,0)-IFERROR(VLOOKUP($B136,'Slutlig allokering kvv'!$B$2:$AC$462,MATCH(S$3,'Slutlig allokering kvv'!$B$1:$AJ$1,0),FALSE)/1,0)</f>
        <v>0</v>
      </c>
      <c r="T136" s="6">
        <f>IFERROR(VLOOKUP($B136,Miljö!$B$1:$S$477,MATCH(T$2,Miljö!$B$1:$X$1,0),FALSE)/1,0)-IFERROR(VLOOKUP($B136,'Slutlig allokering kvv'!$B$2:$AC$462,MATCH(T$3,'Slutlig allokering kvv'!$B$1:$AJ$1,0),FALSE)/1,0)</f>
        <v>7.0711000000000013</v>
      </c>
      <c r="U136">
        <f>IFERROR(VLOOKUP($B136,Kraftvärmeprod!$B$1:$AH$479,MATCH(U$2,Kraftvärmeprod!$B$1:$AG$1,0),FALSE)/1,0)-IFERROR(VLOOKUP($B136,'Slutlig allokering kvv'!$B$2:$AC$462,MATCH(U$3,'Slutlig allokering kvv'!$B$1:$AJ$1,0),FALSE)/1,0)</f>
        <v>0</v>
      </c>
      <c r="V136">
        <f>IFERROR(VLOOKUP($B136,Kraftvärmeprod!$B$1:$AH$479,MATCH(V$2,Kraftvärmeprod!$B$1:$AG$1,0),FALSE)/1,0)-IFERROR(VLOOKUP($B136,'Slutlig allokering kvv'!$B$2:$AC$462,MATCH(V$3,'Slutlig allokering kvv'!$B$1:$AJ$1,0),FALSE)/1,0)</f>
        <v>0</v>
      </c>
      <c r="W136">
        <f>IFERROR(VLOOKUP($B136,Kraftvärmeprod!$B$1:$AH$479,MATCH(W$2,Kraftvärmeprod!$B$1:$AG$1,0),FALSE)/1,0)-IFERROR(VLOOKUP($B136,'Slutlig allokering kvv'!$B$2:$AC$462,MATCH(W$3,'Slutlig allokering kvv'!$B$1:$AJ$1,0),FALSE)/1,0)</f>
        <v>0</v>
      </c>
      <c r="X136">
        <f>IFERROR(VLOOKUP($B136,Kraftvärmeprod!$B$1:$AH$479,MATCH(X$2,Kraftvärmeprod!$B$1:$AG$1,0),FALSE)/1,0)-IFERROR(VLOOKUP($B136,'Slutlig allokering kvv'!$B$2:$AC$462,MATCH(X$3,'Slutlig allokering kvv'!$B$1:$AJ$1,0),FALSE)/1,0)</f>
        <v>0</v>
      </c>
      <c r="Y136">
        <f>IFERROR(VLOOKUP($B136,Kraftvärmeprod!$B$1:$AH$479,MATCH(Y$2,Kraftvärmeprod!$B$1:$AG$1,0),FALSE)/1,0)-IFERROR(VLOOKUP($B136,'Slutlig allokering kvv'!$B$2:$AC$462,MATCH(Y$3,'Slutlig allokering kvv'!$B$1:$AJ$1,0),FALSE)/1,0)</f>
        <v>0</v>
      </c>
      <c r="Z136">
        <f>IFERROR(VLOOKUP($B136,Kraftvärmeprod!$B$1:$AH$479,MATCH(Z$2,Kraftvärmeprod!$B$1:$AG$1,0),FALSE)/1,0)-IFERROR(VLOOKUP($B136,'Slutlig allokering kvv'!$B$2:$AC$462,MATCH(Z$3,'Slutlig allokering kvv'!$B$1:$AJ$1,0),FALSE)/1,0)</f>
        <v>0</v>
      </c>
      <c r="AA136">
        <f>IFERROR(VLOOKUP($B136,Kraftvärmeprod!$B$1:$AH$479,MATCH(AA$2,Kraftvärmeprod!$B$1:$AG$1,0),FALSE)/1,0)-IFERROR(VLOOKUP($B136,'Slutlig allokering kvv'!$B$2:$AC$462,MATCH(AA$3,'Slutlig allokering kvv'!$B$1:$AJ$1,0),FALSE)/1,0)</f>
        <v>0</v>
      </c>
      <c r="AE136">
        <f t="shared" si="4"/>
        <v>164.94682100000003</v>
      </c>
      <c r="AG136">
        <f>IFERROR(VLOOKUP(B136,'Slutlig allokering kvv'!$B$2:$AJ$462,MATCH("Summa slutlig allokerad tillförd energi (utan hjälpel och rökgaskondensering):",'Slutlig allokering kvv'!$B$1:$AK$1,0),FALSE)/1,"")</f>
        <v>268.93417899999997</v>
      </c>
      <c r="AI136" s="137">
        <f>IFERROR(1-VLOOKUP(B136,'Slutlig allokering kvv'!$B$2:$AJ$462,MATCH("Andel av bränsle i kvv som allokerats till värme, exklusive rökgaskondensering och hjälpel",'Slutlig allokering kvv'!$B$1:$AK$1,0),FALSE),"")</f>
        <v>0.38016603861427456</v>
      </c>
      <c r="AK136" s="137">
        <f t="shared" si="5"/>
        <v>0.3801660386142745</v>
      </c>
    </row>
    <row r="137" spans="1:37" x14ac:dyDescent="0.25">
      <c r="A137" s="2" t="s">
        <v>211</v>
      </c>
      <c r="B137" s="2" t="s">
        <v>212</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 kvv'!$B$2:$AC$462,MATCH(E$3,'Slutlig allokering kvv'!$B$1:$AJ$1,0),FALSE)/1,0)</f>
        <v>0</v>
      </c>
      <c r="F137">
        <f>IFERROR(VLOOKUP($B137,Kraftvärmeprod!$B$1:$AH$479,MATCH(F$2,Kraftvärmeprod!$B$1:$AG$1,0),FALSE)/1,0)-IFERROR(VLOOKUP($B137,'Slutlig allokering kvv'!$B$2:$AC$462,MATCH(F$3,'Slutlig allokering kvv'!$B$1:$AJ$1,0),FALSE)/1,0)</f>
        <v>0</v>
      </c>
      <c r="G137">
        <f>IFERROR(VLOOKUP($B137,Kraftvärmeprod!$B$1:$AH$479,MATCH(G$2,Kraftvärmeprod!$B$1:$AG$1,0),FALSE)/1,0)-IFERROR(VLOOKUP($B137,'Slutlig allokering kvv'!$B$2:$AC$462,MATCH(G$3,'Slutlig allokering kvv'!$B$1:$AJ$1,0),FALSE)/1,0)</f>
        <v>0</v>
      </c>
      <c r="H137">
        <f>IFERROR(VLOOKUP($B137,Kraftvärmeprod!$B$1:$AH$479,MATCH(H$2,Kraftvärmeprod!$B$1:$AG$1,0),FALSE)/1,0)-IFERROR(VLOOKUP($B137,'Slutlig allokering kvv'!$B$2:$AC$462,MATCH(H$3,'Slutlig allokering kvv'!$B$1:$AJ$1,0),FALSE)/1,0)</f>
        <v>0</v>
      </c>
      <c r="I137">
        <f>IFERROR(VLOOKUP($B137,Kraftvärmeprod!$B$1:$AH$479,MATCH(I$2,Kraftvärmeprod!$B$1:$AG$1,0),FALSE)/1,0)-IFERROR(VLOOKUP($B137,'Slutlig allokering kvv'!$B$2:$AC$462,MATCH(I$3,'Slutlig allokering kvv'!$B$1:$AJ$1,0),FALSE)/1,0)</f>
        <v>0</v>
      </c>
      <c r="J137">
        <f>IFERROR(VLOOKUP($B137,Kraftvärmeprod!$B$1:$AH$479,MATCH(J$2,Kraftvärmeprod!$B$1:$AG$1,0),FALSE)/1,0)-IFERROR(VLOOKUP($B137,'Slutlig allokering kvv'!$B$2:$AC$462,MATCH(J$3,'Slutlig allokering kvv'!$B$1:$AJ$1,0),FALSE)/1,0)</f>
        <v>0</v>
      </c>
      <c r="K137">
        <f>IFERROR(VLOOKUP($B137,Kraftvärmeprod!$B$1:$AH$479,MATCH(K$2,Kraftvärmeprod!$B$1:$AG$1,0),FALSE)/1,0)-IFERROR(VLOOKUP($B137,'Slutlig allokering kvv'!$B$2:$AC$462,MATCH(K$3,'Slutlig allokering kvv'!$B$1:$AJ$1,0),FALSE)/1,0)</f>
        <v>0</v>
      </c>
      <c r="L137">
        <f>IFERROR(VLOOKUP($B137,Kraftvärmeprod!$B$1:$AH$479,MATCH(L$2,Kraftvärmeprod!$B$1:$AG$1,0),FALSE)/1,0)-IFERROR(VLOOKUP($B137,'Slutlig allokering kvv'!$B$2:$AC$462,MATCH(L$3,'Slutlig allokering kvv'!$B$1:$AJ$1,0),FALSE)/1,0)</f>
        <v>0</v>
      </c>
      <c r="M137">
        <f>IFERROR(VLOOKUP($B137,Kraftvärmeprod!$B$1:$AH$479,MATCH(M$2,Kraftvärmeprod!$B$1:$AG$1,0),FALSE)/1,0)-IFERROR(VLOOKUP($B137,'Slutlig allokering kvv'!$B$2:$AC$462,MATCH(M$3,'Slutlig allokering kvv'!$B$1:$AJ$1,0),FALSE)/1,0)</f>
        <v>0</v>
      </c>
      <c r="N137">
        <f>IFERROR(VLOOKUP($B137,Kraftvärmeprod!$B$1:$AH$479,MATCH(N$2,Kraftvärmeprod!$B$1:$AG$1,0),FALSE)/1,0)-IFERROR(VLOOKUP($B137,'Slutlig allokering kvv'!$B$2:$AC$462,MATCH(N$3,'Slutlig allokering kvv'!$B$1:$AJ$1,0),FALSE)/1,0)</f>
        <v>0</v>
      </c>
      <c r="O137">
        <f>IFERROR(VLOOKUP($B137,Kraftvärmeprod!$B$1:$AH$479,MATCH(O$2,Kraftvärmeprod!$B$1:$AG$1,0),FALSE)/1,0)-IFERROR(VLOOKUP($B137,'Slutlig allokering kvv'!$B$2:$AC$462,MATCH(O$3,'Slutlig allokering kvv'!$B$1:$AJ$1,0),FALSE)/1,0)</f>
        <v>0</v>
      </c>
      <c r="P137">
        <f>IFERROR(VLOOKUP($B137,Kraftvärmeprod!$B$1:$AH$479,MATCH(P$2,Kraftvärmeprod!$B$1:$AG$1,0),FALSE)/1,0)-IFERROR(VLOOKUP($B137,'Slutlig allokering kvv'!$B$2:$AC$462,MATCH(P$3,'Slutlig allokering kvv'!$B$1:$AJ$1,0),FALSE)/1,0)</f>
        <v>0</v>
      </c>
      <c r="Q137">
        <f>IFERROR(VLOOKUP($B137,Kraftvärmeprod!$B$1:$AH$479,MATCH(Q$2,Kraftvärmeprod!$B$1:$AG$1,0),FALSE)/1,0)-IFERROR(VLOOKUP($B137,'Slutlig allokering kvv'!$B$2:$AC$462,MATCH(Q$3,'Slutlig allokering kvv'!$B$1:$AJ$1,0),FALSE)/1,0)</f>
        <v>0</v>
      </c>
      <c r="R137">
        <f>IFERROR(VLOOKUP($B137,Kraftvärmeprod!$B$1:$AH$479,MATCH(R$2,Kraftvärmeprod!$B$1:$AG$1,0),FALSE)/1,0)-IFERROR(VLOOKUP($B137,'Slutlig allokering kvv'!$B$2:$AC$462,MATCH(R$3,'Slutlig allokering kvv'!$B$1:$AJ$1,0),FALSE)/1,0)</f>
        <v>0</v>
      </c>
      <c r="S137">
        <f>IFERROR(VLOOKUP($B137,Kraftvärmeprod!$B$1:$AH$479,MATCH(S$2,Kraftvärmeprod!$B$1:$AG$1,0),FALSE)/1,0)-IFERROR(VLOOKUP($B137,'Slutlig allokering kvv'!$B$2:$AC$462,MATCH(S$3,'Slutlig allokering kvv'!$B$1:$AJ$1,0),FALSE)/1,0)</f>
        <v>0</v>
      </c>
      <c r="T137" s="6">
        <f>IFERROR(VLOOKUP($B137,Miljö!$B$1:$S$477,MATCH(T$2,Miljö!$B$1:$X$1,0),FALSE)/1,0)-IFERROR(VLOOKUP($B137,'Slutlig allokering kvv'!$B$2:$AC$462,MATCH(T$3,'Slutlig allokering kvv'!$B$1:$AJ$1,0),FALSE)/1,0)</f>
        <v>0</v>
      </c>
      <c r="U137">
        <f>IFERROR(VLOOKUP($B137,Kraftvärmeprod!$B$1:$AH$479,MATCH(U$2,Kraftvärmeprod!$B$1:$AG$1,0),FALSE)/1,0)-IFERROR(VLOOKUP($B137,'Slutlig allokering kvv'!$B$2:$AC$462,MATCH(U$3,'Slutlig allokering kvv'!$B$1:$AJ$1,0),FALSE)/1,0)</f>
        <v>0</v>
      </c>
      <c r="V137">
        <f>IFERROR(VLOOKUP($B137,Kraftvärmeprod!$B$1:$AH$479,MATCH(V$2,Kraftvärmeprod!$B$1:$AG$1,0),FALSE)/1,0)-IFERROR(VLOOKUP($B137,'Slutlig allokering kvv'!$B$2:$AC$462,MATCH(V$3,'Slutlig allokering kvv'!$B$1:$AJ$1,0),FALSE)/1,0)</f>
        <v>0</v>
      </c>
      <c r="W137">
        <f>IFERROR(VLOOKUP($B137,Kraftvärmeprod!$B$1:$AH$479,MATCH(W$2,Kraftvärmeprod!$B$1:$AG$1,0),FALSE)/1,0)-IFERROR(VLOOKUP($B137,'Slutlig allokering kvv'!$B$2:$AC$462,MATCH(W$3,'Slutlig allokering kvv'!$B$1:$AJ$1,0),FALSE)/1,0)</f>
        <v>0</v>
      </c>
      <c r="X137">
        <f>IFERROR(VLOOKUP($B137,Kraftvärmeprod!$B$1:$AH$479,MATCH(X$2,Kraftvärmeprod!$B$1:$AG$1,0),FALSE)/1,0)-IFERROR(VLOOKUP($B137,'Slutlig allokering kvv'!$B$2:$AC$462,MATCH(X$3,'Slutlig allokering kvv'!$B$1:$AJ$1,0),FALSE)/1,0)</f>
        <v>0</v>
      </c>
      <c r="Y137">
        <f>IFERROR(VLOOKUP($B137,Kraftvärmeprod!$B$1:$AH$479,MATCH(Y$2,Kraftvärmeprod!$B$1:$AG$1,0),FALSE)/1,0)-IFERROR(VLOOKUP($B137,'Slutlig allokering kvv'!$B$2:$AC$462,MATCH(Y$3,'Slutlig allokering kvv'!$B$1:$AJ$1,0),FALSE)/1,0)</f>
        <v>0</v>
      </c>
      <c r="Z137">
        <f>IFERROR(VLOOKUP($B137,Kraftvärmeprod!$B$1:$AH$479,MATCH(Z$2,Kraftvärmeprod!$B$1:$AG$1,0),FALSE)/1,0)-IFERROR(VLOOKUP($B137,'Slutlig allokering kvv'!$B$2:$AC$462,MATCH(Z$3,'Slutlig allokering kvv'!$B$1:$AJ$1,0),FALSE)/1,0)</f>
        <v>0</v>
      </c>
      <c r="AA137">
        <f>IFERROR(VLOOKUP($B137,Kraftvärmeprod!$B$1:$AH$479,MATCH(AA$2,Kraftvärmeprod!$B$1:$AG$1,0),FALSE)/1,0)-IFERROR(VLOOKUP($B137,'Slutlig allokering kvv'!$B$2:$AC$462,MATCH(AA$3,'Slutlig allokering kvv'!$B$1:$AJ$1,0),FALSE)/1,0)</f>
        <v>0</v>
      </c>
      <c r="AE137">
        <f t="shared" si="4"/>
        <v>0</v>
      </c>
      <c r="AG137">
        <f>IFERROR(VLOOKUP(B137,'Slutlig allokering kvv'!$B$2:$AJ$462,MATCH("Summa slutlig allokerad tillförd energi (utan hjälpel och rökgaskondensering):",'Slutlig allokering kvv'!$B$1:$AK$1,0),FALSE)/1,"")</f>
        <v>0</v>
      </c>
      <c r="AI137" s="137" t="str">
        <f>IFERROR(1-VLOOKUP(B137,'Slutlig allokering kvv'!$B$2:$AJ$462,MATCH("Andel av bränsle i kvv som allokerats till värme, exklusive rökgaskondensering och hjälpel",'Slutlig allokering kvv'!$B$1:$AK$1,0),FALSE),"")</f>
        <v/>
      </c>
      <c r="AK137" s="137" t="str">
        <f t="shared" si="5"/>
        <v/>
      </c>
    </row>
    <row r="138" spans="1:37" x14ac:dyDescent="0.25">
      <c r="A138" s="2" t="s">
        <v>213</v>
      </c>
      <c r="B138" s="2" t="s">
        <v>214</v>
      </c>
      <c r="C138">
        <f>IFERROR(VLOOKUP($B138,Kraftvärmeprod!$B$1:$AH$479,MATCH(C$3,Kraftvärmeprod!$B$1:$AG$1,0),FALSE)/1,"")</f>
        <v>37</v>
      </c>
      <c r="D138">
        <f>IFERROR(VLOOKUP($B138,Kraftvärmeprod!$B$1:$AH$479,MATCH(D$3,Kraftvärmeprod!$B$1:$AG$1,0),FALSE)/1,"")</f>
        <v>7</v>
      </c>
      <c r="E138">
        <f>IFERROR(VLOOKUP($B138,Kraftvärmeprod!$B$1:$AH$479,MATCH(E$2,Kraftvärmeprod!$B$1:$AG$1,0),FALSE)/1,0)-IFERROR(VLOOKUP($B138,'Slutlig allokering kvv'!$B$2:$AC$462,MATCH(E$3,'Slutlig allokering kvv'!$B$1:$AJ$1,0),FALSE)/1,0)</f>
        <v>0</v>
      </c>
      <c r="F138">
        <f>IFERROR(VLOOKUP($B138,Kraftvärmeprod!$B$1:$AH$479,MATCH(F$2,Kraftvärmeprod!$B$1:$AG$1,0),FALSE)/1,0)-IFERROR(VLOOKUP($B138,'Slutlig allokering kvv'!$B$2:$AC$462,MATCH(F$3,'Slutlig allokering kvv'!$B$1:$AJ$1,0),FALSE)/1,0)</f>
        <v>0</v>
      </c>
      <c r="G138">
        <f>IFERROR(VLOOKUP($B138,Kraftvärmeprod!$B$1:$AH$479,MATCH(G$2,Kraftvärmeprod!$B$1:$AG$1,0),FALSE)/1,0)-IFERROR(VLOOKUP($B138,'Slutlig allokering kvv'!$B$2:$AC$462,MATCH(G$3,'Slutlig allokering kvv'!$B$1:$AJ$1,0),FALSE)/1,0)</f>
        <v>3.7315400000000007</v>
      </c>
      <c r="H138">
        <f>IFERROR(VLOOKUP($B138,Kraftvärmeprod!$B$1:$AH$479,MATCH(H$2,Kraftvärmeprod!$B$1:$AG$1,0),FALSE)/1,0)-IFERROR(VLOOKUP($B138,'Slutlig allokering kvv'!$B$2:$AC$462,MATCH(H$3,'Slutlig allokering kvv'!$B$1:$AJ$1,0),FALSE)/1,0)</f>
        <v>0</v>
      </c>
      <c r="I138">
        <f>IFERROR(VLOOKUP($B138,Kraftvärmeprod!$B$1:$AH$479,MATCH(I$2,Kraftvärmeprod!$B$1:$AG$1,0),FALSE)/1,0)-IFERROR(VLOOKUP($B138,'Slutlig allokering kvv'!$B$2:$AC$462,MATCH(I$3,'Slutlig allokering kvv'!$B$1:$AJ$1,0),FALSE)/1,0)</f>
        <v>0</v>
      </c>
      <c r="J138">
        <f>IFERROR(VLOOKUP($B138,Kraftvärmeprod!$B$1:$AH$479,MATCH(J$2,Kraftvärmeprod!$B$1:$AG$1,0),FALSE)/1,0)-IFERROR(VLOOKUP($B138,'Slutlig allokering kvv'!$B$2:$AC$462,MATCH(J$3,'Slutlig allokering kvv'!$B$1:$AJ$1,0),FALSE)/1,0)</f>
        <v>0</v>
      </c>
      <c r="K138">
        <f>IFERROR(VLOOKUP($B138,Kraftvärmeprod!$B$1:$AH$479,MATCH(K$2,Kraftvärmeprod!$B$1:$AG$1,0),FALSE)/1,0)-IFERROR(VLOOKUP($B138,'Slutlig allokering kvv'!$B$2:$AC$462,MATCH(K$3,'Slutlig allokering kvv'!$B$1:$AJ$1,0),FALSE)/1,0)</f>
        <v>0</v>
      </c>
      <c r="L138">
        <f>IFERROR(VLOOKUP($B138,Kraftvärmeprod!$B$1:$AH$479,MATCH(L$2,Kraftvärmeprod!$B$1:$AG$1,0),FALSE)/1,0)-IFERROR(VLOOKUP($B138,'Slutlig allokering kvv'!$B$2:$AC$462,MATCH(L$3,'Slutlig allokering kvv'!$B$1:$AJ$1,0),FALSE)/1,0)</f>
        <v>3.7315400000000007</v>
      </c>
      <c r="M138">
        <f>IFERROR(VLOOKUP($B138,Kraftvärmeprod!$B$1:$AH$479,MATCH(M$2,Kraftvärmeprod!$B$1:$AG$1,0),FALSE)/1,0)-IFERROR(VLOOKUP($B138,'Slutlig allokering kvv'!$B$2:$AC$462,MATCH(M$3,'Slutlig allokering kvv'!$B$1:$AJ$1,0),FALSE)/1,0)</f>
        <v>0</v>
      </c>
      <c r="N138">
        <f>IFERROR(VLOOKUP($B138,Kraftvärmeprod!$B$1:$AH$479,MATCH(N$2,Kraftvärmeprod!$B$1:$AG$1,0),FALSE)/1,0)-IFERROR(VLOOKUP($B138,'Slutlig allokering kvv'!$B$2:$AC$462,MATCH(N$3,'Slutlig allokering kvv'!$B$1:$AJ$1,0),FALSE)/1,0)</f>
        <v>0</v>
      </c>
      <c r="O138">
        <f>IFERROR(VLOOKUP($B138,Kraftvärmeprod!$B$1:$AH$479,MATCH(O$2,Kraftvärmeprod!$B$1:$AG$1,0),FALSE)/1,0)-IFERROR(VLOOKUP($B138,'Slutlig allokering kvv'!$B$2:$AC$462,MATCH(O$3,'Slutlig allokering kvv'!$B$1:$AJ$1,0),FALSE)/1,0)</f>
        <v>3.7975899999999996</v>
      </c>
      <c r="P138">
        <f>IFERROR(VLOOKUP($B138,Kraftvärmeprod!$B$1:$AH$479,MATCH(P$2,Kraftvärmeprod!$B$1:$AG$1,0),FALSE)/1,0)-IFERROR(VLOOKUP($B138,'Slutlig allokering kvv'!$B$2:$AC$462,MATCH(P$3,'Slutlig allokering kvv'!$B$1:$AJ$1,0),FALSE)/1,0)</f>
        <v>7.4631000000000007</v>
      </c>
      <c r="Q138">
        <f>IFERROR(VLOOKUP($B138,Kraftvärmeprod!$B$1:$AH$479,MATCH(Q$2,Kraftvärmeprod!$B$1:$AG$1,0),FALSE)/1,0)-IFERROR(VLOOKUP($B138,'Slutlig allokering kvv'!$B$2:$AC$462,MATCH(Q$3,'Slutlig allokering kvv'!$B$1:$AJ$1,0),FALSE)/1,0)</f>
        <v>0</v>
      </c>
      <c r="R138">
        <f>IFERROR(VLOOKUP($B138,Kraftvärmeprod!$B$1:$AH$479,MATCH(R$2,Kraftvärmeprod!$B$1:$AG$1,0),FALSE)/1,0)-IFERROR(VLOOKUP($B138,'Slutlig allokering kvv'!$B$2:$AC$462,MATCH(R$3,'Slutlig allokering kvv'!$B$1:$AJ$1,0),FALSE)/1,0)</f>
        <v>0</v>
      </c>
      <c r="S138">
        <f>IFERROR(VLOOKUP($B138,Kraftvärmeprod!$B$1:$AH$479,MATCH(S$2,Kraftvärmeprod!$B$1:$AG$1,0),FALSE)/1,0)-IFERROR(VLOOKUP($B138,'Slutlig allokering kvv'!$B$2:$AC$462,MATCH(S$3,'Slutlig allokering kvv'!$B$1:$AJ$1,0),FALSE)/1,0)</f>
        <v>0</v>
      </c>
      <c r="T138" s="6">
        <f>IFERROR(VLOOKUP($B138,Miljö!$B$1:$S$477,MATCH(T$2,Miljö!$B$1:$X$1,0),FALSE)/1,0)-IFERROR(VLOOKUP($B138,'Slutlig allokering kvv'!$B$2:$AC$462,MATCH(T$3,'Slutlig allokering kvv'!$B$1:$AJ$1,0),FALSE)/1,0)</f>
        <v>0.36324800000000013</v>
      </c>
      <c r="U138">
        <f>IFERROR(VLOOKUP($B138,Kraftvärmeprod!$B$1:$AH$479,MATCH(U$2,Kraftvärmeprod!$B$1:$AG$1,0),FALSE)/1,0)-IFERROR(VLOOKUP($B138,'Slutlig allokering kvv'!$B$2:$AC$462,MATCH(U$3,'Slutlig allokering kvv'!$B$1:$AJ$1,0),FALSE)/1,0)</f>
        <v>0</v>
      </c>
      <c r="V138">
        <f>IFERROR(VLOOKUP($B138,Kraftvärmeprod!$B$1:$AH$479,MATCH(V$2,Kraftvärmeprod!$B$1:$AG$1,0),FALSE)/1,0)-IFERROR(VLOOKUP($B138,'Slutlig allokering kvv'!$B$2:$AC$462,MATCH(V$3,'Slutlig allokering kvv'!$B$1:$AJ$1,0),FALSE)/1,0)</f>
        <v>0</v>
      </c>
      <c r="W138">
        <f>IFERROR(VLOOKUP($B138,Kraftvärmeprod!$B$1:$AH$479,MATCH(W$2,Kraftvärmeprod!$B$1:$AG$1,0),FALSE)/1,0)-IFERROR(VLOOKUP($B138,'Slutlig allokering kvv'!$B$2:$AC$462,MATCH(W$3,'Slutlig allokering kvv'!$B$1:$AJ$1,0),FALSE)/1,0)</f>
        <v>0</v>
      </c>
      <c r="X138">
        <f>IFERROR(VLOOKUP($B138,Kraftvärmeprod!$B$1:$AH$479,MATCH(X$2,Kraftvärmeprod!$B$1:$AG$1,0),FALSE)/1,0)-IFERROR(VLOOKUP($B138,'Slutlig allokering kvv'!$B$2:$AC$462,MATCH(X$3,'Slutlig allokering kvv'!$B$1:$AJ$1,0),FALSE)/1,0)</f>
        <v>0</v>
      </c>
      <c r="Y138">
        <f>IFERROR(VLOOKUP($B138,Kraftvärmeprod!$B$1:$AH$479,MATCH(Y$2,Kraftvärmeprod!$B$1:$AG$1,0),FALSE)/1,0)-IFERROR(VLOOKUP($B138,'Slutlig allokering kvv'!$B$2:$AC$462,MATCH(Y$3,'Slutlig allokering kvv'!$B$1:$AJ$1,0),FALSE)/1,0)</f>
        <v>0</v>
      </c>
      <c r="Z138">
        <f>IFERROR(VLOOKUP($B138,Kraftvärmeprod!$B$1:$AH$479,MATCH(Z$2,Kraftvärmeprod!$B$1:$AG$1,0),FALSE)/1,0)-IFERROR(VLOOKUP($B138,'Slutlig allokering kvv'!$B$2:$AC$462,MATCH(Z$3,'Slutlig allokering kvv'!$B$1:$AJ$1,0),FALSE)/1,0)</f>
        <v>0</v>
      </c>
      <c r="AA138">
        <f>IFERROR(VLOOKUP($B138,Kraftvärmeprod!$B$1:$AH$479,MATCH(AA$2,Kraftvärmeprod!$B$1:$AG$1,0),FALSE)/1,0)-IFERROR(VLOOKUP($B138,'Slutlig allokering kvv'!$B$2:$AC$462,MATCH(AA$3,'Slutlig allokering kvv'!$B$1:$AJ$1,0),FALSE)/1,0)</f>
        <v>0</v>
      </c>
      <c r="AE138">
        <f t="shared" si="4"/>
        <v>18.723770000000002</v>
      </c>
      <c r="AG138">
        <f>IFERROR(VLOOKUP(B138,'Slutlig allokering kvv'!$B$2:$AJ$462,MATCH("Summa slutlig allokerad tillförd energi (utan hjälpel och rökgaskondensering):",'Slutlig allokering kvv'!$B$1:$AK$1,0),FALSE)/1,"")</f>
        <v>37.976230000000001</v>
      </c>
      <c r="AI138" s="137">
        <f>IFERROR(1-VLOOKUP(B138,'Slutlig allokering kvv'!$B$2:$AJ$462,MATCH("Andel av bränsle i kvv som allokerats till värme, exklusive rökgaskondensering och hjälpel",'Slutlig allokering kvv'!$B$1:$AK$1,0),FALSE),"")</f>
        <v>0.33022522045855385</v>
      </c>
      <c r="AK138" s="137">
        <f t="shared" si="5"/>
        <v>0.33022522045855379</v>
      </c>
    </row>
    <row r="139" spans="1:37" x14ac:dyDescent="0.25">
      <c r="A139" s="2" t="s">
        <v>213</v>
      </c>
      <c r="B139" s="2" t="s">
        <v>215</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 kvv'!$B$2:$AC$462,MATCH(E$3,'Slutlig allokering kvv'!$B$1:$AJ$1,0),FALSE)/1,0)</f>
        <v>0</v>
      </c>
      <c r="F139">
        <f>IFERROR(VLOOKUP($B139,Kraftvärmeprod!$B$1:$AH$479,MATCH(F$2,Kraftvärmeprod!$B$1:$AG$1,0),FALSE)/1,0)-IFERROR(VLOOKUP($B139,'Slutlig allokering kvv'!$B$2:$AC$462,MATCH(F$3,'Slutlig allokering kvv'!$B$1:$AJ$1,0),FALSE)/1,0)</f>
        <v>0</v>
      </c>
      <c r="G139">
        <f>IFERROR(VLOOKUP($B139,Kraftvärmeprod!$B$1:$AH$479,MATCH(G$2,Kraftvärmeprod!$B$1:$AG$1,0),FALSE)/1,0)-IFERROR(VLOOKUP($B139,'Slutlig allokering kvv'!$B$2:$AC$462,MATCH(G$3,'Slutlig allokering kvv'!$B$1:$AJ$1,0),FALSE)/1,0)</f>
        <v>0</v>
      </c>
      <c r="H139">
        <f>IFERROR(VLOOKUP($B139,Kraftvärmeprod!$B$1:$AH$479,MATCH(H$2,Kraftvärmeprod!$B$1:$AG$1,0),FALSE)/1,0)-IFERROR(VLOOKUP($B139,'Slutlig allokering kvv'!$B$2:$AC$462,MATCH(H$3,'Slutlig allokering kvv'!$B$1:$AJ$1,0),FALSE)/1,0)</f>
        <v>0</v>
      </c>
      <c r="I139">
        <f>IFERROR(VLOOKUP($B139,Kraftvärmeprod!$B$1:$AH$479,MATCH(I$2,Kraftvärmeprod!$B$1:$AG$1,0),FALSE)/1,0)-IFERROR(VLOOKUP($B139,'Slutlig allokering kvv'!$B$2:$AC$462,MATCH(I$3,'Slutlig allokering kvv'!$B$1:$AJ$1,0),FALSE)/1,0)</f>
        <v>0</v>
      </c>
      <c r="J139">
        <f>IFERROR(VLOOKUP($B139,Kraftvärmeprod!$B$1:$AH$479,MATCH(J$2,Kraftvärmeprod!$B$1:$AG$1,0),FALSE)/1,0)-IFERROR(VLOOKUP($B139,'Slutlig allokering kvv'!$B$2:$AC$462,MATCH(J$3,'Slutlig allokering kvv'!$B$1:$AJ$1,0),FALSE)/1,0)</f>
        <v>0</v>
      </c>
      <c r="K139">
        <f>IFERROR(VLOOKUP($B139,Kraftvärmeprod!$B$1:$AH$479,MATCH(K$2,Kraftvärmeprod!$B$1:$AG$1,0),FALSE)/1,0)-IFERROR(VLOOKUP($B139,'Slutlig allokering kvv'!$B$2:$AC$462,MATCH(K$3,'Slutlig allokering kvv'!$B$1:$AJ$1,0),FALSE)/1,0)</f>
        <v>0</v>
      </c>
      <c r="L139">
        <f>IFERROR(VLOOKUP($B139,Kraftvärmeprod!$B$1:$AH$479,MATCH(L$2,Kraftvärmeprod!$B$1:$AG$1,0),FALSE)/1,0)-IFERROR(VLOOKUP($B139,'Slutlig allokering kvv'!$B$2:$AC$462,MATCH(L$3,'Slutlig allokering kvv'!$B$1:$AJ$1,0),FALSE)/1,0)</f>
        <v>0</v>
      </c>
      <c r="M139">
        <f>IFERROR(VLOOKUP($B139,Kraftvärmeprod!$B$1:$AH$479,MATCH(M$2,Kraftvärmeprod!$B$1:$AG$1,0),FALSE)/1,0)-IFERROR(VLOOKUP($B139,'Slutlig allokering kvv'!$B$2:$AC$462,MATCH(M$3,'Slutlig allokering kvv'!$B$1:$AJ$1,0),FALSE)/1,0)</f>
        <v>0</v>
      </c>
      <c r="N139">
        <f>IFERROR(VLOOKUP($B139,Kraftvärmeprod!$B$1:$AH$479,MATCH(N$2,Kraftvärmeprod!$B$1:$AG$1,0),FALSE)/1,0)-IFERROR(VLOOKUP($B139,'Slutlig allokering kvv'!$B$2:$AC$462,MATCH(N$3,'Slutlig allokering kvv'!$B$1:$AJ$1,0),FALSE)/1,0)</f>
        <v>0</v>
      </c>
      <c r="O139">
        <f>IFERROR(VLOOKUP($B139,Kraftvärmeprod!$B$1:$AH$479,MATCH(O$2,Kraftvärmeprod!$B$1:$AG$1,0),FALSE)/1,0)-IFERROR(VLOOKUP($B139,'Slutlig allokering kvv'!$B$2:$AC$462,MATCH(O$3,'Slutlig allokering kvv'!$B$1:$AJ$1,0),FALSE)/1,0)</f>
        <v>0</v>
      </c>
      <c r="P139">
        <f>IFERROR(VLOOKUP($B139,Kraftvärmeprod!$B$1:$AH$479,MATCH(P$2,Kraftvärmeprod!$B$1:$AG$1,0),FALSE)/1,0)-IFERROR(VLOOKUP($B139,'Slutlig allokering kvv'!$B$2:$AC$462,MATCH(P$3,'Slutlig allokering kvv'!$B$1:$AJ$1,0),FALSE)/1,0)</f>
        <v>0</v>
      </c>
      <c r="Q139">
        <f>IFERROR(VLOOKUP($B139,Kraftvärmeprod!$B$1:$AH$479,MATCH(Q$2,Kraftvärmeprod!$B$1:$AG$1,0),FALSE)/1,0)-IFERROR(VLOOKUP($B139,'Slutlig allokering kvv'!$B$2:$AC$462,MATCH(Q$3,'Slutlig allokering kvv'!$B$1:$AJ$1,0),FALSE)/1,0)</f>
        <v>0</v>
      </c>
      <c r="R139">
        <f>IFERROR(VLOOKUP($B139,Kraftvärmeprod!$B$1:$AH$479,MATCH(R$2,Kraftvärmeprod!$B$1:$AG$1,0),FALSE)/1,0)-IFERROR(VLOOKUP($B139,'Slutlig allokering kvv'!$B$2:$AC$462,MATCH(R$3,'Slutlig allokering kvv'!$B$1:$AJ$1,0),FALSE)/1,0)</f>
        <v>0</v>
      </c>
      <c r="S139">
        <f>IFERROR(VLOOKUP($B139,Kraftvärmeprod!$B$1:$AH$479,MATCH(S$2,Kraftvärmeprod!$B$1:$AG$1,0),FALSE)/1,0)-IFERROR(VLOOKUP($B139,'Slutlig allokering kvv'!$B$2:$AC$462,MATCH(S$3,'Slutlig allokering kvv'!$B$1:$AJ$1,0),FALSE)/1,0)</f>
        <v>0</v>
      </c>
      <c r="T139" s="6">
        <f>IFERROR(VLOOKUP($B139,Miljö!$B$1:$S$477,MATCH(T$2,Miljö!$B$1:$X$1,0),FALSE)/1,0)-IFERROR(VLOOKUP($B139,'Slutlig allokering kvv'!$B$2:$AC$462,MATCH(T$3,'Slutlig allokering kvv'!$B$1:$AJ$1,0),FALSE)/1,0)</f>
        <v>0</v>
      </c>
      <c r="U139">
        <f>IFERROR(VLOOKUP($B139,Kraftvärmeprod!$B$1:$AH$479,MATCH(U$2,Kraftvärmeprod!$B$1:$AG$1,0),FALSE)/1,0)-IFERROR(VLOOKUP($B139,'Slutlig allokering kvv'!$B$2:$AC$462,MATCH(U$3,'Slutlig allokering kvv'!$B$1:$AJ$1,0),FALSE)/1,0)</f>
        <v>0</v>
      </c>
      <c r="V139">
        <f>IFERROR(VLOOKUP($B139,Kraftvärmeprod!$B$1:$AH$479,MATCH(V$2,Kraftvärmeprod!$B$1:$AG$1,0),FALSE)/1,0)-IFERROR(VLOOKUP($B139,'Slutlig allokering kvv'!$B$2:$AC$462,MATCH(V$3,'Slutlig allokering kvv'!$B$1:$AJ$1,0),FALSE)/1,0)</f>
        <v>0</v>
      </c>
      <c r="W139">
        <f>IFERROR(VLOOKUP($B139,Kraftvärmeprod!$B$1:$AH$479,MATCH(W$2,Kraftvärmeprod!$B$1:$AG$1,0),FALSE)/1,0)-IFERROR(VLOOKUP($B139,'Slutlig allokering kvv'!$B$2:$AC$462,MATCH(W$3,'Slutlig allokering kvv'!$B$1:$AJ$1,0),FALSE)/1,0)</f>
        <v>0</v>
      </c>
      <c r="X139">
        <f>IFERROR(VLOOKUP($B139,Kraftvärmeprod!$B$1:$AH$479,MATCH(X$2,Kraftvärmeprod!$B$1:$AG$1,0),FALSE)/1,0)-IFERROR(VLOOKUP($B139,'Slutlig allokering kvv'!$B$2:$AC$462,MATCH(X$3,'Slutlig allokering kvv'!$B$1:$AJ$1,0),FALSE)/1,0)</f>
        <v>0</v>
      </c>
      <c r="Y139">
        <f>IFERROR(VLOOKUP($B139,Kraftvärmeprod!$B$1:$AH$479,MATCH(Y$2,Kraftvärmeprod!$B$1:$AG$1,0),FALSE)/1,0)-IFERROR(VLOOKUP($B139,'Slutlig allokering kvv'!$B$2:$AC$462,MATCH(Y$3,'Slutlig allokering kvv'!$B$1:$AJ$1,0),FALSE)/1,0)</f>
        <v>0</v>
      </c>
      <c r="Z139">
        <f>IFERROR(VLOOKUP($B139,Kraftvärmeprod!$B$1:$AH$479,MATCH(Z$2,Kraftvärmeprod!$B$1:$AG$1,0),FALSE)/1,0)-IFERROR(VLOOKUP($B139,'Slutlig allokering kvv'!$B$2:$AC$462,MATCH(Z$3,'Slutlig allokering kvv'!$B$1:$AJ$1,0),FALSE)/1,0)</f>
        <v>0</v>
      </c>
      <c r="AA139">
        <f>IFERROR(VLOOKUP($B139,Kraftvärmeprod!$B$1:$AH$479,MATCH(AA$2,Kraftvärmeprod!$B$1:$AG$1,0),FALSE)/1,0)-IFERROR(VLOOKUP($B139,'Slutlig allokering kvv'!$B$2:$AC$462,MATCH(AA$3,'Slutlig allokering kvv'!$B$1:$AJ$1,0),FALSE)/1,0)</f>
        <v>0</v>
      </c>
      <c r="AE139">
        <f t="shared" si="4"/>
        <v>0</v>
      </c>
      <c r="AG139">
        <f>IFERROR(VLOOKUP(B139,'Slutlig allokering kvv'!$B$2:$AJ$462,MATCH("Summa slutlig allokerad tillförd energi (utan hjälpel och rökgaskondensering):",'Slutlig allokering kvv'!$B$1:$AK$1,0),FALSE)/1,"")</f>
        <v>0</v>
      </c>
      <c r="AI139" s="137" t="str">
        <f>IFERROR(1-VLOOKUP(B139,'Slutlig allokering kvv'!$B$2:$AJ$462,MATCH("Andel av bränsle i kvv som allokerats till värme, exklusive rökgaskondensering och hjälpel",'Slutlig allokering kvv'!$B$1:$AK$1,0),FALSE),"")</f>
        <v/>
      </c>
      <c r="AK139" s="137" t="str">
        <f t="shared" si="5"/>
        <v/>
      </c>
    </row>
    <row r="140" spans="1:37" x14ac:dyDescent="0.25">
      <c r="A140" s="2" t="s">
        <v>213</v>
      </c>
      <c r="B140" s="2" t="s">
        <v>216</v>
      </c>
      <c r="C140" t="str">
        <f>IFERROR(VLOOKUP($B140,Kraftvärmeprod!$B$1:$AH$479,MATCH(C$3,Kraftvärmeprod!$B$1:$AG$1,0),FALSE)/1,"")</f>
        <v/>
      </c>
      <c r="D140" t="str">
        <f>IFERROR(VLOOKUP($B140,Kraftvärmeprod!$B$1:$AH$479,MATCH(D$3,Kraftvärmeprod!$B$1:$AG$1,0),FALSE)/1,"")</f>
        <v/>
      </c>
      <c r="E140">
        <f>IFERROR(VLOOKUP($B140,Kraftvärmeprod!$B$1:$AH$479,MATCH(E$2,Kraftvärmeprod!$B$1:$AG$1,0),FALSE)/1,0)-IFERROR(VLOOKUP($B140,'Slutlig allokering kvv'!$B$2:$AC$462,MATCH(E$3,'Slutlig allokering kvv'!$B$1:$AJ$1,0),FALSE)/1,0)</f>
        <v>0</v>
      </c>
      <c r="F140">
        <f>IFERROR(VLOOKUP($B140,Kraftvärmeprod!$B$1:$AH$479,MATCH(F$2,Kraftvärmeprod!$B$1:$AG$1,0),FALSE)/1,0)-IFERROR(VLOOKUP($B140,'Slutlig allokering kvv'!$B$2:$AC$462,MATCH(F$3,'Slutlig allokering kvv'!$B$1:$AJ$1,0),FALSE)/1,0)</f>
        <v>0</v>
      </c>
      <c r="G140">
        <f>IFERROR(VLOOKUP($B140,Kraftvärmeprod!$B$1:$AH$479,MATCH(G$2,Kraftvärmeprod!$B$1:$AG$1,0),FALSE)/1,0)-IFERROR(VLOOKUP($B140,'Slutlig allokering kvv'!$B$2:$AC$462,MATCH(G$3,'Slutlig allokering kvv'!$B$1:$AJ$1,0),FALSE)/1,0)</f>
        <v>0</v>
      </c>
      <c r="H140">
        <f>IFERROR(VLOOKUP($B140,Kraftvärmeprod!$B$1:$AH$479,MATCH(H$2,Kraftvärmeprod!$B$1:$AG$1,0),FALSE)/1,0)-IFERROR(VLOOKUP($B140,'Slutlig allokering kvv'!$B$2:$AC$462,MATCH(H$3,'Slutlig allokering kvv'!$B$1:$AJ$1,0),FALSE)/1,0)</f>
        <v>0</v>
      </c>
      <c r="I140">
        <f>IFERROR(VLOOKUP($B140,Kraftvärmeprod!$B$1:$AH$479,MATCH(I$2,Kraftvärmeprod!$B$1:$AG$1,0),FALSE)/1,0)-IFERROR(VLOOKUP($B140,'Slutlig allokering kvv'!$B$2:$AC$462,MATCH(I$3,'Slutlig allokering kvv'!$B$1:$AJ$1,0),FALSE)/1,0)</f>
        <v>0</v>
      </c>
      <c r="J140">
        <f>IFERROR(VLOOKUP($B140,Kraftvärmeprod!$B$1:$AH$479,MATCH(J$2,Kraftvärmeprod!$B$1:$AG$1,0),FALSE)/1,0)-IFERROR(VLOOKUP($B140,'Slutlig allokering kvv'!$B$2:$AC$462,MATCH(J$3,'Slutlig allokering kvv'!$B$1:$AJ$1,0),FALSE)/1,0)</f>
        <v>0</v>
      </c>
      <c r="K140">
        <f>IFERROR(VLOOKUP($B140,Kraftvärmeprod!$B$1:$AH$479,MATCH(K$2,Kraftvärmeprod!$B$1:$AG$1,0),FALSE)/1,0)-IFERROR(VLOOKUP($B140,'Slutlig allokering kvv'!$B$2:$AC$462,MATCH(K$3,'Slutlig allokering kvv'!$B$1:$AJ$1,0),FALSE)/1,0)</f>
        <v>0</v>
      </c>
      <c r="L140">
        <f>IFERROR(VLOOKUP($B140,Kraftvärmeprod!$B$1:$AH$479,MATCH(L$2,Kraftvärmeprod!$B$1:$AG$1,0),FALSE)/1,0)-IFERROR(VLOOKUP($B140,'Slutlig allokering kvv'!$B$2:$AC$462,MATCH(L$3,'Slutlig allokering kvv'!$B$1:$AJ$1,0),FALSE)/1,0)</f>
        <v>0</v>
      </c>
      <c r="M140">
        <f>IFERROR(VLOOKUP($B140,Kraftvärmeprod!$B$1:$AH$479,MATCH(M$2,Kraftvärmeprod!$B$1:$AG$1,0),FALSE)/1,0)-IFERROR(VLOOKUP($B140,'Slutlig allokering kvv'!$B$2:$AC$462,MATCH(M$3,'Slutlig allokering kvv'!$B$1:$AJ$1,0),FALSE)/1,0)</f>
        <v>0</v>
      </c>
      <c r="N140">
        <f>IFERROR(VLOOKUP($B140,Kraftvärmeprod!$B$1:$AH$479,MATCH(N$2,Kraftvärmeprod!$B$1:$AG$1,0),FALSE)/1,0)-IFERROR(VLOOKUP($B140,'Slutlig allokering kvv'!$B$2:$AC$462,MATCH(N$3,'Slutlig allokering kvv'!$B$1:$AJ$1,0),FALSE)/1,0)</f>
        <v>0</v>
      </c>
      <c r="O140">
        <f>IFERROR(VLOOKUP($B140,Kraftvärmeprod!$B$1:$AH$479,MATCH(O$2,Kraftvärmeprod!$B$1:$AG$1,0),FALSE)/1,0)-IFERROR(VLOOKUP($B140,'Slutlig allokering kvv'!$B$2:$AC$462,MATCH(O$3,'Slutlig allokering kvv'!$B$1:$AJ$1,0),FALSE)/1,0)</f>
        <v>0</v>
      </c>
      <c r="P140">
        <f>IFERROR(VLOOKUP($B140,Kraftvärmeprod!$B$1:$AH$479,MATCH(P$2,Kraftvärmeprod!$B$1:$AG$1,0),FALSE)/1,0)-IFERROR(VLOOKUP($B140,'Slutlig allokering kvv'!$B$2:$AC$462,MATCH(P$3,'Slutlig allokering kvv'!$B$1:$AJ$1,0),FALSE)/1,0)</f>
        <v>0</v>
      </c>
      <c r="Q140">
        <f>IFERROR(VLOOKUP($B140,Kraftvärmeprod!$B$1:$AH$479,MATCH(Q$2,Kraftvärmeprod!$B$1:$AG$1,0),FALSE)/1,0)-IFERROR(VLOOKUP($B140,'Slutlig allokering kvv'!$B$2:$AC$462,MATCH(Q$3,'Slutlig allokering kvv'!$B$1:$AJ$1,0),FALSE)/1,0)</f>
        <v>0</v>
      </c>
      <c r="R140">
        <f>IFERROR(VLOOKUP($B140,Kraftvärmeprod!$B$1:$AH$479,MATCH(R$2,Kraftvärmeprod!$B$1:$AG$1,0),FALSE)/1,0)-IFERROR(VLOOKUP($B140,'Slutlig allokering kvv'!$B$2:$AC$462,MATCH(R$3,'Slutlig allokering kvv'!$B$1:$AJ$1,0),FALSE)/1,0)</f>
        <v>0</v>
      </c>
      <c r="S140">
        <f>IFERROR(VLOOKUP($B140,Kraftvärmeprod!$B$1:$AH$479,MATCH(S$2,Kraftvärmeprod!$B$1:$AG$1,0),FALSE)/1,0)-IFERROR(VLOOKUP($B140,'Slutlig allokering kvv'!$B$2:$AC$462,MATCH(S$3,'Slutlig allokering kvv'!$B$1:$AJ$1,0),FALSE)/1,0)</f>
        <v>0</v>
      </c>
      <c r="T140" s="6">
        <f>IFERROR(VLOOKUP($B140,Miljö!$B$1:$S$477,MATCH(T$2,Miljö!$B$1:$X$1,0),FALSE)/1,0)-IFERROR(VLOOKUP($B140,'Slutlig allokering kvv'!$B$2:$AC$462,MATCH(T$3,'Slutlig allokering kvv'!$B$1:$AJ$1,0),FALSE)/1,0)</f>
        <v>0</v>
      </c>
      <c r="U140">
        <f>IFERROR(VLOOKUP($B140,Kraftvärmeprod!$B$1:$AH$479,MATCH(U$2,Kraftvärmeprod!$B$1:$AG$1,0),FALSE)/1,0)-IFERROR(VLOOKUP($B140,'Slutlig allokering kvv'!$B$2:$AC$462,MATCH(U$3,'Slutlig allokering kvv'!$B$1:$AJ$1,0),FALSE)/1,0)</f>
        <v>0</v>
      </c>
      <c r="V140">
        <f>IFERROR(VLOOKUP($B140,Kraftvärmeprod!$B$1:$AH$479,MATCH(V$2,Kraftvärmeprod!$B$1:$AG$1,0),FALSE)/1,0)-IFERROR(VLOOKUP($B140,'Slutlig allokering kvv'!$B$2:$AC$462,MATCH(V$3,'Slutlig allokering kvv'!$B$1:$AJ$1,0),FALSE)/1,0)</f>
        <v>0</v>
      </c>
      <c r="W140">
        <f>IFERROR(VLOOKUP($B140,Kraftvärmeprod!$B$1:$AH$479,MATCH(W$2,Kraftvärmeprod!$B$1:$AG$1,0),FALSE)/1,0)-IFERROR(VLOOKUP($B140,'Slutlig allokering kvv'!$B$2:$AC$462,MATCH(W$3,'Slutlig allokering kvv'!$B$1:$AJ$1,0),FALSE)/1,0)</f>
        <v>0</v>
      </c>
      <c r="X140">
        <f>IFERROR(VLOOKUP($B140,Kraftvärmeprod!$B$1:$AH$479,MATCH(X$2,Kraftvärmeprod!$B$1:$AG$1,0),FALSE)/1,0)-IFERROR(VLOOKUP($B140,'Slutlig allokering kvv'!$B$2:$AC$462,MATCH(X$3,'Slutlig allokering kvv'!$B$1:$AJ$1,0),FALSE)/1,0)</f>
        <v>0</v>
      </c>
      <c r="Y140">
        <f>IFERROR(VLOOKUP($B140,Kraftvärmeprod!$B$1:$AH$479,MATCH(Y$2,Kraftvärmeprod!$B$1:$AG$1,0),FALSE)/1,0)-IFERROR(VLOOKUP($B140,'Slutlig allokering kvv'!$B$2:$AC$462,MATCH(Y$3,'Slutlig allokering kvv'!$B$1:$AJ$1,0),FALSE)/1,0)</f>
        <v>0</v>
      </c>
      <c r="Z140">
        <f>IFERROR(VLOOKUP($B140,Kraftvärmeprod!$B$1:$AH$479,MATCH(Z$2,Kraftvärmeprod!$B$1:$AG$1,0),FALSE)/1,0)-IFERROR(VLOOKUP($B140,'Slutlig allokering kvv'!$B$2:$AC$462,MATCH(Z$3,'Slutlig allokering kvv'!$B$1:$AJ$1,0),FALSE)/1,0)</f>
        <v>0</v>
      </c>
      <c r="AA140">
        <f>IFERROR(VLOOKUP($B140,Kraftvärmeprod!$B$1:$AH$479,MATCH(AA$2,Kraftvärmeprod!$B$1:$AG$1,0),FALSE)/1,0)-IFERROR(VLOOKUP($B140,'Slutlig allokering kvv'!$B$2:$AC$462,MATCH(AA$3,'Slutlig allokering kvv'!$B$1:$AJ$1,0),FALSE)/1,0)</f>
        <v>0</v>
      </c>
      <c r="AE140">
        <f t="shared" si="4"/>
        <v>0</v>
      </c>
      <c r="AG140">
        <f>IFERROR(VLOOKUP(B140,'Slutlig allokering kvv'!$B$2:$AJ$462,MATCH("Summa slutlig allokerad tillförd energi (utan hjälpel och rökgaskondensering):",'Slutlig allokering kvv'!$B$1:$AK$1,0),FALSE)/1,"")</f>
        <v>0</v>
      </c>
      <c r="AI140" s="137" t="str">
        <f>IFERROR(1-VLOOKUP(B140,'Slutlig allokering kvv'!$B$2:$AJ$462,MATCH("Andel av bränsle i kvv som allokerats till värme, exklusive rökgaskondensering och hjälpel",'Slutlig allokering kvv'!$B$1:$AK$1,0),FALSE),"")</f>
        <v/>
      </c>
      <c r="AK140" s="137" t="str">
        <f t="shared" si="5"/>
        <v/>
      </c>
    </row>
    <row r="141" spans="1:37" x14ac:dyDescent="0.25">
      <c r="A141" s="2" t="s">
        <v>213</v>
      </c>
      <c r="B141" s="2" t="s">
        <v>217</v>
      </c>
      <c r="C141">
        <f>IFERROR(VLOOKUP($B141,Kraftvärmeprod!$B$1:$AH$479,MATCH(C$3,Kraftvärmeprod!$B$1:$AG$1,0),FALSE)/1,"")</f>
        <v>44.6</v>
      </c>
      <c r="D141">
        <f>IFERROR(VLOOKUP($B141,Kraftvärmeprod!$B$1:$AH$479,MATCH(D$3,Kraftvärmeprod!$B$1:$AG$1,0),FALSE)/1,"")</f>
        <v>6.9</v>
      </c>
      <c r="E141">
        <f>IFERROR(VLOOKUP($B141,Kraftvärmeprod!$B$1:$AH$479,MATCH(E$2,Kraftvärmeprod!$B$1:$AG$1,0),FALSE)/1,0)-IFERROR(VLOOKUP($B141,'Slutlig allokering kvv'!$B$2:$AC$462,MATCH(E$3,'Slutlig allokering kvv'!$B$1:$AJ$1,0),FALSE)/1,0)</f>
        <v>0</v>
      </c>
      <c r="F141">
        <f>IFERROR(VLOOKUP($B141,Kraftvärmeprod!$B$1:$AH$479,MATCH(F$2,Kraftvärmeprod!$B$1:$AG$1,0),FALSE)/1,0)-IFERROR(VLOOKUP($B141,'Slutlig allokering kvv'!$B$2:$AC$462,MATCH(F$3,'Slutlig allokering kvv'!$B$1:$AJ$1,0),FALSE)/1,0)</f>
        <v>0</v>
      </c>
      <c r="G141">
        <f>IFERROR(VLOOKUP($B141,Kraftvärmeprod!$B$1:$AH$479,MATCH(G$2,Kraftvärmeprod!$B$1:$AG$1,0),FALSE)/1,0)-IFERROR(VLOOKUP($B141,'Slutlig allokering kvv'!$B$2:$AC$462,MATCH(G$3,'Slutlig allokering kvv'!$B$1:$AJ$1,0),FALSE)/1,0)</f>
        <v>2.9307999999999996</v>
      </c>
      <c r="H141">
        <f>IFERROR(VLOOKUP($B141,Kraftvärmeprod!$B$1:$AH$479,MATCH(H$2,Kraftvärmeprod!$B$1:$AG$1,0),FALSE)/1,0)-IFERROR(VLOOKUP($B141,'Slutlig allokering kvv'!$B$2:$AC$462,MATCH(H$3,'Slutlig allokering kvv'!$B$1:$AJ$1,0),FALSE)/1,0)</f>
        <v>0</v>
      </c>
      <c r="I141">
        <f>IFERROR(VLOOKUP($B141,Kraftvärmeprod!$B$1:$AH$479,MATCH(I$2,Kraftvärmeprod!$B$1:$AG$1,0),FALSE)/1,0)-IFERROR(VLOOKUP($B141,'Slutlig allokering kvv'!$B$2:$AC$462,MATCH(I$3,'Slutlig allokering kvv'!$B$1:$AJ$1,0),FALSE)/1,0)</f>
        <v>0</v>
      </c>
      <c r="J141">
        <f>IFERROR(VLOOKUP($B141,Kraftvärmeprod!$B$1:$AH$479,MATCH(J$2,Kraftvärmeprod!$B$1:$AG$1,0),FALSE)/1,0)-IFERROR(VLOOKUP($B141,'Slutlig allokering kvv'!$B$2:$AC$462,MATCH(J$3,'Slutlig allokering kvv'!$B$1:$AJ$1,0),FALSE)/1,0)</f>
        <v>0</v>
      </c>
      <c r="K141">
        <f>IFERROR(VLOOKUP($B141,Kraftvärmeprod!$B$1:$AH$479,MATCH(K$2,Kraftvärmeprod!$B$1:$AG$1,0),FALSE)/1,0)-IFERROR(VLOOKUP($B141,'Slutlig allokering kvv'!$B$2:$AC$462,MATCH(K$3,'Slutlig allokering kvv'!$B$1:$AJ$1,0),FALSE)/1,0)</f>
        <v>0</v>
      </c>
      <c r="L141">
        <f>IFERROR(VLOOKUP($B141,Kraftvärmeprod!$B$1:$AH$479,MATCH(L$2,Kraftvärmeprod!$B$1:$AG$1,0),FALSE)/1,0)-IFERROR(VLOOKUP($B141,'Slutlig allokering kvv'!$B$2:$AC$462,MATCH(L$3,'Slutlig allokering kvv'!$B$1:$AJ$1,0),FALSE)/1,0)</f>
        <v>2.9307999999999996</v>
      </c>
      <c r="M141">
        <f>IFERROR(VLOOKUP($B141,Kraftvärmeprod!$B$1:$AH$479,MATCH(M$2,Kraftvärmeprod!$B$1:$AG$1,0),FALSE)/1,0)-IFERROR(VLOOKUP($B141,'Slutlig allokering kvv'!$B$2:$AC$462,MATCH(M$3,'Slutlig allokering kvv'!$B$1:$AJ$1,0),FALSE)/1,0)</f>
        <v>0</v>
      </c>
      <c r="N141">
        <f>IFERROR(VLOOKUP($B141,Kraftvärmeprod!$B$1:$AH$479,MATCH(N$2,Kraftvärmeprod!$B$1:$AG$1,0),FALSE)/1,0)-IFERROR(VLOOKUP($B141,'Slutlig allokering kvv'!$B$2:$AC$462,MATCH(N$3,'Slutlig allokering kvv'!$B$1:$AJ$1,0),FALSE)/1,0)</f>
        <v>0</v>
      </c>
      <c r="O141">
        <f>IFERROR(VLOOKUP($B141,Kraftvärmeprod!$B$1:$AH$479,MATCH(O$2,Kraftvärmeprod!$B$1:$AG$1,0),FALSE)/1,0)-IFERROR(VLOOKUP($B141,'Slutlig allokering kvv'!$B$2:$AC$462,MATCH(O$3,'Slutlig allokering kvv'!$B$1:$AJ$1,0),FALSE)/1,0)</f>
        <v>2.9882600000000004</v>
      </c>
      <c r="P141">
        <f>IFERROR(VLOOKUP($B141,Kraftvärmeprod!$B$1:$AH$479,MATCH(P$2,Kraftvärmeprod!$B$1:$AG$1,0),FALSE)/1,0)-IFERROR(VLOOKUP($B141,'Slutlig allokering kvv'!$B$2:$AC$462,MATCH(P$3,'Slutlig allokering kvv'!$B$1:$AJ$1,0),FALSE)/1,0)</f>
        <v>5.8615999999999993</v>
      </c>
      <c r="Q141">
        <f>IFERROR(VLOOKUP($B141,Kraftvärmeprod!$B$1:$AH$479,MATCH(Q$2,Kraftvärmeprod!$B$1:$AG$1,0),FALSE)/1,0)-IFERROR(VLOOKUP($B141,'Slutlig allokering kvv'!$B$2:$AC$462,MATCH(Q$3,'Slutlig allokering kvv'!$B$1:$AJ$1,0),FALSE)/1,0)</f>
        <v>0</v>
      </c>
      <c r="R141">
        <f>IFERROR(VLOOKUP($B141,Kraftvärmeprod!$B$1:$AH$479,MATCH(R$2,Kraftvärmeprod!$B$1:$AG$1,0),FALSE)/1,0)-IFERROR(VLOOKUP($B141,'Slutlig allokering kvv'!$B$2:$AC$462,MATCH(R$3,'Slutlig allokering kvv'!$B$1:$AJ$1,0),FALSE)/1,0)</f>
        <v>0</v>
      </c>
      <c r="S141">
        <f>IFERROR(VLOOKUP($B141,Kraftvärmeprod!$B$1:$AH$479,MATCH(S$2,Kraftvärmeprod!$B$1:$AG$1,0),FALSE)/1,0)-IFERROR(VLOOKUP($B141,'Slutlig allokering kvv'!$B$2:$AC$462,MATCH(S$3,'Slutlig allokering kvv'!$B$1:$AJ$1,0),FALSE)/1,0)</f>
        <v>0</v>
      </c>
      <c r="T141" s="6">
        <f>IFERROR(VLOOKUP($B141,Miljö!$B$1:$S$477,MATCH(T$2,Miljö!$B$1:$X$1,0),FALSE)/1,0)-IFERROR(VLOOKUP($B141,'Slutlig allokering kvv'!$B$2:$AC$462,MATCH(T$3,'Slutlig allokering kvv'!$B$1:$AJ$1,0),FALSE)/1,0)</f>
        <v>0.15516000000000002</v>
      </c>
      <c r="U141">
        <f>IFERROR(VLOOKUP($B141,Kraftvärmeprod!$B$1:$AH$479,MATCH(U$2,Kraftvärmeprod!$B$1:$AG$1,0),FALSE)/1,0)-IFERROR(VLOOKUP($B141,'Slutlig allokering kvv'!$B$2:$AC$462,MATCH(U$3,'Slutlig allokering kvv'!$B$1:$AJ$1,0),FALSE)/1,0)</f>
        <v>0</v>
      </c>
      <c r="V141">
        <f>IFERROR(VLOOKUP($B141,Kraftvärmeprod!$B$1:$AH$479,MATCH(V$2,Kraftvärmeprod!$B$1:$AG$1,0),FALSE)/1,0)-IFERROR(VLOOKUP($B141,'Slutlig allokering kvv'!$B$2:$AC$462,MATCH(V$3,'Slutlig allokering kvv'!$B$1:$AJ$1,0),FALSE)/1,0)</f>
        <v>0</v>
      </c>
      <c r="W141">
        <f>IFERROR(VLOOKUP($B141,Kraftvärmeprod!$B$1:$AH$479,MATCH(W$2,Kraftvärmeprod!$B$1:$AG$1,0),FALSE)/1,0)-IFERROR(VLOOKUP($B141,'Slutlig allokering kvv'!$B$2:$AC$462,MATCH(W$3,'Slutlig allokering kvv'!$B$1:$AJ$1,0),FALSE)/1,0)</f>
        <v>0</v>
      </c>
      <c r="X141">
        <f>IFERROR(VLOOKUP($B141,Kraftvärmeprod!$B$1:$AH$479,MATCH(X$2,Kraftvärmeprod!$B$1:$AG$1,0),FALSE)/1,0)-IFERROR(VLOOKUP($B141,'Slutlig allokering kvv'!$B$2:$AC$462,MATCH(X$3,'Slutlig allokering kvv'!$B$1:$AJ$1,0),FALSE)/1,0)</f>
        <v>0</v>
      </c>
      <c r="Y141">
        <f>IFERROR(VLOOKUP($B141,Kraftvärmeprod!$B$1:$AH$479,MATCH(Y$2,Kraftvärmeprod!$B$1:$AG$1,0),FALSE)/1,0)-IFERROR(VLOOKUP($B141,'Slutlig allokering kvv'!$B$2:$AC$462,MATCH(Y$3,'Slutlig allokering kvv'!$B$1:$AJ$1,0),FALSE)/1,0)</f>
        <v>0</v>
      </c>
      <c r="Z141">
        <f>IFERROR(VLOOKUP($B141,Kraftvärmeprod!$B$1:$AH$479,MATCH(Z$2,Kraftvärmeprod!$B$1:$AG$1,0),FALSE)/1,0)-IFERROR(VLOOKUP($B141,'Slutlig allokering kvv'!$B$2:$AC$462,MATCH(Z$3,'Slutlig allokering kvv'!$B$1:$AJ$1,0),FALSE)/1,0)</f>
        <v>0</v>
      </c>
      <c r="AA141">
        <f>IFERROR(VLOOKUP($B141,Kraftvärmeprod!$B$1:$AH$479,MATCH(AA$2,Kraftvärmeprod!$B$1:$AG$1,0),FALSE)/1,0)-IFERROR(VLOOKUP($B141,'Slutlig allokering kvv'!$B$2:$AC$462,MATCH(AA$3,'Slutlig allokering kvv'!$B$1:$AJ$1,0),FALSE)/1,0)</f>
        <v>0</v>
      </c>
      <c r="AE141">
        <f t="shared" si="4"/>
        <v>14.711459999999999</v>
      </c>
      <c r="AG141">
        <f>IFERROR(VLOOKUP(B141,'Slutlig allokering kvv'!$B$2:$AJ$462,MATCH("Summa slutlig allokerad tillförd energi (utan hjälpel och rökgaskondensering):",'Slutlig allokering kvv'!$B$1:$AK$1,0),FALSE)/1,"")</f>
        <v>36.48854</v>
      </c>
      <c r="AI141" s="137">
        <f>IFERROR(1-VLOOKUP(B141,'Slutlig allokering kvv'!$B$2:$AJ$462,MATCH("Andel av bränsle i kvv som allokerats till värme, exklusive rökgaskondensering och hjälpel",'Slutlig allokering kvv'!$B$1:$AK$1,0),FALSE),"")</f>
        <v>0.28733320312499988</v>
      </c>
      <c r="AK141" s="137">
        <f t="shared" si="5"/>
        <v>0.28733320312499994</v>
      </c>
    </row>
    <row r="142" spans="1:37" x14ac:dyDescent="0.25">
      <c r="A142" s="2" t="s">
        <v>220</v>
      </c>
      <c r="B142" s="2" t="s">
        <v>221</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 kvv'!$B$2:$AC$462,MATCH(E$3,'Slutlig allokering kvv'!$B$1:$AJ$1,0),FALSE)/1,0)</f>
        <v>0</v>
      </c>
      <c r="F142">
        <f>IFERROR(VLOOKUP($B142,Kraftvärmeprod!$B$1:$AH$479,MATCH(F$2,Kraftvärmeprod!$B$1:$AG$1,0),FALSE)/1,0)-IFERROR(VLOOKUP($B142,'Slutlig allokering kvv'!$B$2:$AC$462,MATCH(F$3,'Slutlig allokering kvv'!$B$1:$AJ$1,0),FALSE)/1,0)</f>
        <v>0</v>
      </c>
      <c r="G142">
        <f>IFERROR(VLOOKUP($B142,Kraftvärmeprod!$B$1:$AH$479,MATCH(G$2,Kraftvärmeprod!$B$1:$AG$1,0),FALSE)/1,0)-IFERROR(VLOOKUP($B142,'Slutlig allokering kvv'!$B$2:$AC$462,MATCH(G$3,'Slutlig allokering kvv'!$B$1:$AJ$1,0),FALSE)/1,0)</f>
        <v>0</v>
      </c>
      <c r="H142">
        <f>IFERROR(VLOOKUP($B142,Kraftvärmeprod!$B$1:$AH$479,MATCH(H$2,Kraftvärmeprod!$B$1:$AG$1,0),FALSE)/1,0)-IFERROR(VLOOKUP($B142,'Slutlig allokering kvv'!$B$2:$AC$462,MATCH(H$3,'Slutlig allokering kvv'!$B$1:$AJ$1,0),FALSE)/1,0)</f>
        <v>0</v>
      </c>
      <c r="I142">
        <f>IFERROR(VLOOKUP($B142,Kraftvärmeprod!$B$1:$AH$479,MATCH(I$2,Kraftvärmeprod!$B$1:$AG$1,0),FALSE)/1,0)-IFERROR(VLOOKUP($B142,'Slutlig allokering kvv'!$B$2:$AC$462,MATCH(I$3,'Slutlig allokering kvv'!$B$1:$AJ$1,0),FALSE)/1,0)</f>
        <v>0</v>
      </c>
      <c r="J142">
        <f>IFERROR(VLOOKUP($B142,Kraftvärmeprod!$B$1:$AH$479,MATCH(J$2,Kraftvärmeprod!$B$1:$AG$1,0),FALSE)/1,0)-IFERROR(VLOOKUP($B142,'Slutlig allokering kvv'!$B$2:$AC$462,MATCH(J$3,'Slutlig allokering kvv'!$B$1:$AJ$1,0),FALSE)/1,0)</f>
        <v>0</v>
      </c>
      <c r="K142">
        <f>IFERROR(VLOOKUP($B142,Kraftvärmeprod!$B$1:$AH$479,MATCH(K$2,Kraftvärmeprod!$B$1:$AG$1,0),FALSE)/1,0)-IFERROR(VLOOKUP($B142,'Slutlig allokering kvv'!$B$2:$AC$462,MATCH(K$3,'Slutlig allokering kvv'!$B$1:$AJ$1,0),FALSE)/1,0)</f>
        <v>0</v>
      </c>
      <c r="L142">
        <f>IFERROR(VLOOKUP($B142,Kraftvärmeprod!$B$1:$AH$479,MATCH(L$2,Kraftvärmeprod!$B$1:$AG$1,0),FALSE)/1,0)-IFERROR(VLOOKUP($B142,'Slutlig allokering kvv'!$B$2:$AC$462,MATCH(L$3,'Slutlig allokering kvv'!$B$1:$AJ$1,0),FALSE)/1,0)</f>
        <v>0</v>
      </c>
      <c r="M142">
        <f>IFERROR(VLOOKUP($B142,Kraftvärmeprod!$B$1:$AH$479,MATCH(M$2,Kraftvärmeprod!$B$1:$AG$1,0),FALSE)/1,0)-IFERROR(VLOOKUP($B142,'Slutlig allokering kvv'!$B$2:$AC$462,MATCH(M$3,'Slutlig allokering kvv'!$B$1:$AJ$1,0),FALSE)/1,0)</f>
        <v>0</v>
      </c>
      <c r="N142">
        <f>IFERROR(VLOOKUP($B142,Kraftvärmeprod!$B$1:$AH$479,MATCH(N$2,Kraftvärmeprod!$B$1:$AG$1,0),FALSE)/1,0)-IFERROR(VLOOKUP($B142,'Slutlig allokering kvv'!$B$2:$AC$462,MATCH(N$3,'Slutlig allokering kvv'!$B$1:$AJ$1,0),FALSE)/1,0)</f>
        <v>0</v>
      </c>
      <c r="O142">
        <f>IFERROR(VLOOKUP($B142,Kraftvärmeprod!$B$1:$AH$479,MATCH(O$2,Kraftvärmeprod!$B$1:$AG$1,0),FALSE)/1,0)-IFERROR(VLOOKUP($B142,'Slutlig allokering kvv'!$B$2:$AC$462,MATCH(O$3,'Slutlig allokering kvv'!$B$1:$AJ$1,0),FALSE)/1,0)</f>
        <v>0</v>
      </c>
      <c r="P142">
        <f>IFERROR(VLOOKUP($B142,Kraftvärmeprod!$B$1:$AH$479,MATCH(P$2,Kraftvärmeprod!$B$1:$AG$1,0),FALSE)/1,0)-IFERROR(VLOOKUP($B142,'Slutlig allokering kvv'!$B$2:$AC$462,MATCH(P$3,'Slutlig allokering kvv'!$B$1:$AJ$1,0),FALSE)/1,0)</f>
        <v>0</v>
      </c>
      <c r="Q142">
        <f>IFERROR(VLOOKUP($B142,Kraftvärmeprod!$B$1:$AH$479,MATCH(Q$2,Kraftvärmeprod!$B$1:$AG$1,0),FALSE)/1,0)-IFERROR(VLOOKUP($B142,'Slutlig allokering kvv'!$B$2:$AC$462,MATCH(Q$3,'Slutlig allokering kvv'!$B$1:$AJ$1,0),FALSE)/1,0)</f>
        <v>0</v>
      </c>
      <c r="R142">
        <f>IFERROR(VLOOKUP($B142,Kraftvärmeprod!$B$1:$AH$479,MATCH(R$2,Kraftvärmeprod!$B$1:$AG$1,0),FALSE)/1,0)-IFERROR(VLOOKUP($B142,'Slutlig allokering kvv'!$B$2:$AC$462,MATCH(R$3,'Slutlig allokering kvv'!$B$1:$AJ$1,0),FALSE)/1,0)</f>
        <v>0</v>
      </c>
      <c r="S142">
        <f>IFERROR(VLOOKUP($B142,Kraftvärmeprod!$B$1:$AH$479,MATCH(S$2,Kraftvärmeprod!$B$1:$AG$1,0),FALSE)/1,0)-IFERROR(VLOOKUP($B142,'Slutlig allokering kvv'!$B$2:$AC$462,MATCH(S$3,'Slutlig allokering kvv'!$B$1:$AJ$1,0),FALSE)/1,0)</f>
        <v>0</v>
      </c>
      <c r="T142" s="6">
        <f>IFERROR(VLOOKUP($B142,Miljö!$B$1:$S$477,MATCH(T$2,Miljö!$B$1:$X$1,0),FALSE)/1,0)-IFERROR(VLOOKUP($B142,'Slutlig allokering kvv'!$B$2:$AC$462,MATCH(T$3,'Slutlig allokering kvv'!$B$1:$AJ$1,0),FALSE)/1,0)</f>
        <v>0</v>
      </c>
      <c r="U142">
        <f>IFERROR(VLOOKUP($B142,Kraftvärmeprod!$B$1:$AH$479,MATCH(U$2,Kraftvärmeprod!$B$1:$AG$1,0),FALSE)/1,0)-IFERROR(VLOOKUP($B142,'Slutlig allokering kvv'!$B$2:$AC$462,MATCH(U$3,'Slutlig allokering kvv'!$B$1:$AJ$1,0),FALSE)/1,0)</f>
        <v>0</v>
      </c>
      <c r="V142">
        <f>IFERROR(VLOOKUP($B142,Kraftvärmeprod!$B$1:$AH$479,MATCH(V$2,Kraftvärmeprod!$B$1:$AG$1,0),FALSE)/1,0)-IFERROR(VLOOKUP($B142,'Slutlig allokering kvv'!$B$2:$AC$462,MATCH(V$3,'Slutlig allokering kvv'!$B$1:$AJ$1,0),FALSE)/1,0)</f>
        <v>0</v>
      </c>
      <c r="W142">
        <f>IFERROR(VLOOKUP($B142,Kraftvärmeprod!$B$1:$AH$479,MATCH(W$2,Kraftvärmeprod!$B$1:$AG$1,0),FALSE)/1,0)-IFERROR(VLOOKUP($B142,'Slutlig allokering kvv'!$B$2:$AC$462,MATCH(W$3,'Slutlig allokering kvv'!$B$1:$AJ$1,0),FALSE)/1,0)</f>
        <v>0</v>
      </c>
      <c r="X142">
        <f>IFERROR(VLOOKUP($B142,Kraftvärmeprod!$B$1:$AH$479,MATCH(X$2,Kraftvärmeprod!$B$1:$AG$1,0),FALSE)/1,0)-IFERROR(VLOOKUP($B142,'Slutlig allokering kvv'!$B$2:$AC$462,MATCH(X$3,'Slutlig allokering kvv'!$B$1:$AJ$1,0),FALSE)/1,0)</f>
        <v>0</v>
      </c>
      <c r="Y142">
        <f>IFERROR(VLOOKUP($B142,Kraftvärmeprod!$B$1:$AH$479,MATCH(Y$2,Kraftvärmeprod!$B$1:$AG$1,0),FALSE)/1,0)-IFERROR(VLOOKUP($B142,'Slutlig allokering kvv'!$B$2:$AC$462,MATCH(Y$3,'Slutlig allokering kvv'!$B$1:$AJ$1,0),FALSE)/1,0)</f>
        <v>0</v>
      </c>
      <c r="Z142">
        <f>IFERROR(VLOOKUP($B142,Kraftvärmeprod!$B$1:$AH$479,MATCH(Z$2,Kraftvärmeprod!$B$1:$AG$1,0),FALSE)/1,0)-IFERROR(VLOOKUP($B142,'Slutlig allokering kvv'!$B$2:$AC$462,MATCH(Z$3,'Slutlig allokering kvv'!$B$1:$AJ$1,0),FALSE)/1,0)</f>
        <v>0</v>
      </c>
      <c r="AA142">
        <f>IFERROR(VLOOKUP($B142,Kraftvärmeprod!$B$1:$AH$479,MATCH(AA$2,Kraftvärmeprod!$B$1:$AG$1,0),FALSE)/1,0)-IFERROR(VLOOKUP($B142,'Slutlig allokering kvv'!$B$2:$AC$462,MATCH(AA$3,'Slutlig allokering kvv'!$B$1:$AJ$1,0),FALSE)/1,0)</f>
        <v>0</v>
      </c>
      <c r="AE142">
        <f t="shared" si="4"/>
        <v>0</v>
      </c>
      <c r="AG142">
        <f>IFERROR(VLOOKUP(B142,'Slutlig allokering kvv'!$B$2:$AJ$462,MATCH("Summa slutlig allokerad tillförd energi (utan hjälpel och rökgaskondensering):",'Slutlig allokering kvv'!$B$1:$AK$1,0),FALSE)/1,"")</f>
        <v>0</v>
      </c>
      <c r="AI142" s="137" t="str">
        <f>IFERROR(1-VLOOKUP(B142,'Slutlig allokering kvv'!$B$2:$AJ$462,MATCH("Andel av bränsle i kvv som allokerats till värme, exklusive rökgaskondensering och hjälpel",'Slutlig allokering kvv'!$B$1:$AK$1,0),FALSE),"")</f>
        <v/>
      </c>
      <c r="AK142" s="137" t="str">
        <f t="shared" si="5"/>
        <v/>
      </c>
    </row>
    <row r="143" spans="1:37" x14ac:dyDescent="0.25">
      <c r="A143" s="2" t="s">
        <v>222</v>
      </c>
      <c r="B143" s="2" t="s">
        <v>223</v>
      </c>
      <c r="C143">
        <f>IFERROR(VLOOKUP($B143,Kraftvärmeprod!$B$1:$AH$479,MATCH(C$3,Kraftvärmeprod!$B$1:$AG$1,0),FALSE)/1,"")</f>
        <v>129.4</v>
      </c>
      <c r="D143">
        <f>IFERROR(VLOOKUP($B143,Kraftvärmeprod!$B$1:$AH$479,MATCH(D$3,Kraftvärmeprod!$B$1:$AG$1,0),FALSE)/1,"")</f>
        <v>31.3</v>
      </c>
      <c r="E143">
        <f>IFERROR(VLOOKUP($B143,Kraftvärmeprod!$B$1:$AH$479,MATCH(E$2,Kraftvärmeprod!$B$1:$AG$1,0),FALSE)/1,0)-IFERROR(VLOOKUP($B143,'Slutlig allokering kvv'!$B$2:$AC$462,MATCH(E$3,'Slutlig allokering kvv'!$B$1:$AJ$1,0),FALSE)/1,0)</f>
        <v>0</v>
      </c>
      <c r="F143">
        <f>IFERROR(VLOOKUP($B143,Kraftvärmeprod!$B$1:$AH$479,MATCH(F$2,Kraftvärmeprod!$B$1:$AG$1,0),FALSE)/1,0)-IFERROR(VLOOKUP($B143,'Slutlig allokering kvv'!$B$2:$AC$462,MATCH(F$3,'Slutlig allokering kvv'!$B$1:$AJ$1,0),FALSE)/1,0)</f>
        <v>0</v>
      </c>
      <c r="G143">
        <f>IFERROR(VLOOKUP($B143,Kraftvärmeprod!$B$1:$AH$479,MATCH(G$2,Kraftvärmeprod!$B$1:$AG$1,0),FALSE)/1,0)-IFERROR(VLOOKUP($B143,'Slutlig allokering kvv'!$B$2:$AC$462,MATCH(G$3,'Slutlig allokering kvv'!$B$1:$AJ$1,0),FALSE)/1,0)</f>
        <v>17.7469</v>
      </c>
      <c r="H143">
        <f>IFERROR(VLOOKUP($B143,Kraftvärmeprod!$B$1:$AH$479,MATCH(H$2,Kraftvärmeprod!$B$1:$AG$1,0),FALSE)/1,0)-IFERROR(VLOOKUP($B143,'Slutlig allokering kvv'!$B$2:$AC$462,MATCH(H$3,'Slutlig allokering kvv'!$B$1:$AJ$1,0),FALSE)/1,0)</f>
        <v>0</v>
      </c>
      <c r="I143">
        <f>IFERROR(VLOOKUP($B143,Kraftvärmeprod!$B$1:$AH$479,MATCH(I$2,Kraftvärmeprod!$B$1:$AG$1,0),FALSE)/1,0)-IFERROR(VLOOKUP($B143,'Slutlig allokering kvv'!$B$2:$AC$462,MATCH(I$3,'Slutlig allokering kvv'!$B$1:$AJ$1,0),FALSE)/1,0)</f>
        <v>0</v>
      </c>
      <c r="J143">
        <f>IFERROR(VLOOKUP($B143,Kraftvärmeprod!$B$1:$AH$479,MATCH(J$2,Kraftvärmeprod!$B$1:$AG$1,0),FALSE)/1,0)-IFERROR(VLOOKUP($B143,'Slutlig allokering kvv'!$B$2:$AC$462,MATCH(J$3,'Slutlig allokering kvv'!$B$1:$AJ$1,0),FALSE)/1,0)</f>
        <v>0</v>
      </c>
      <c r="K143">
        <f>IFERROR(VLOOKUP($B143,Kraftvärmeprod!$B$1:$AH$479,MATCH(K$2,Kraftvärmeprod!$B$1:$AG$1,0),FALSE)/1,0)-IFERROR(VLOOKUP($B143,'Slutlig allokering kvv'!$B$2:$AC$462,MATCH(K$3,'Slutlig allokering kvv'!$B$1:$AJ$1,0),FALSE)/1,0)</f>
        <v>0</v>
      </c>
      <c r="L143">
        <f>IFERROR(VLOOKUP($B143,Kraftvärmeprod!$B$1:$AH$479,MATCH(L$2,Kraftvärmeprod!$B$1:$AG$1,0),FALSE)/1,0)-IFERROR(VLOOKUP($B143,'Slutlig allokering kvv'!$B$2:$AC$462,MATCH(L$3,'Slutlig allokering kvv'!$B$1:$AJ$1,0),FALSE)/1,0)</f>
        <v>15.543000000000003</v>
      </c>
      <c r="M143">
        <f>IFERROR(VLOOKUP($B143,Kraftvärmeprod!$B$1:$AH$479,MATCH(M$2,Kraftvärmeprod!$B$1:$AG$1,0),FALSE)/1,0)-IFERROR(VLOOKUP($B143,'Slutlig allokering kvv'!$B$2:$AC$462,MATCH(M$3,'Slutlig allokering kvv'!$B$1:$AJ$1,0),FALSE)/1,0)</f>
        <v>0</v>
      </c>
      <c r="N143">
        <f>IFERROR(VLOOKUP($B143,Kraftvärmeprod!$B$1:$AH$479,MATCH(N$2,Kraftvärmeprod!$B$1:$AG$1,0),FALSE)/1,0)-IFERROR(VLOOKUP($B143,'Slutlig allokering kvv'!$B$2:$AC$462,MATCH(N$3,'Slutlig allokering kvv'!$B$1:$AJ$1,0),FALSE)/1,0)</f>
        <v>0</v>
      </c>
      <c r="O143">
        <f>IFERROR(VLOOKUP($B143,Kraftvärmeprod!$B$1:$AH$479,MATCH(O$2,Kraftvärmeprod!$B$1:$AG$1,0),FALSE)/1,0)-IFERROR(VLOOKUP($B143,'Slutlig allokering kvv'!$B$2:$AC$462,MATCH(O$3,'Slutlig allokering kvv'!$B$1:$AJ$1,0),FALSE)/1,0)</f>
        <v>7.2689000000000004</v>
      </c>
      <c r="P143">
        <f>IFERROR(VLOOKUP($B143,Kraftvärmeprod!$B$1:$AH$479,MATCH(P$2,Kraftvärmeprod!$B$1:$AG$1,0),FALSE)/1,0)-IFERROR(VLOOKUP($B143,'Slutlig allokering kvv'!$B$2:$AC$462,MATCH(P$3,'Slutlig allokering kvv'!$B$1:$AJ$1,0),FALSE)/1,0)</f>
        <v>12.063199999999998</v>
      </c>
      <c r="Q143">
        <f>IFERROR(VLOOKUP($B143,Kraftvärmeprod!$B$1:$AH$479,MATCH(Q$2,Kraftvärmeprod!$B$1:$AG$1,0),FALSE)/1,0)-IFERROR(VLOOKUP($B143,'Slutlig allokering kvv'!$B$2:$AC$462,MATCH(Q$3,'Slutlig allokering kvv'!$B$1:$AJ$1,0),FALSE)/1,0)</f>
        <v>0</v>
      </c>
      <c r="R143">
        <f>IFERROR(VLOOKUP($B143,Kraftvärmeprod!$B$1:$AH$479,MATCH(R$2,Kraftvärmeprod!$B$1:$AG$1,0),FALSE)/1,0)-IFERROR(VLOOKUP($B143,'Slutlig allokering kvv'!$B$2:$AC$462,MATCH(R$3,'Slutlig allokering kvv'!$B$1:$AJ$1,0),FALSE)/1,0)</f>
        <v>0</v>
      </c>
      <c r="S143">
        <f>IFERROR(VLOOKUP($B143,Kraftvärmeprod!$B$1:$AH$479,MATCH(S$2,Kraftvärmeprod!$B$1:$AG$1,0),FALSE)/1,0)-IFERROR(VLOOKUP($B143,'Slutlig allokering kvv'!$B$2:$AC$462,MATCH(S$3,'Slutlig allokering kvv'!$B$1:$AJ$1,0),FALSE)/1,0)</f>
        <v>9.2528000000000006</v>
      </c>
      <c r="T143" s="6">
        <f>IFERROR(VLOOKUP($B143,Miljö!$B$1:$S$477,MATCH(T$2,Miljö!$B$1:$X$1,0),FALSE)/1,0)-IFERROR(VLOOKUP($B143,'Slutlig allokering kvv'!$B$2:$AC$462,MATCH(T$3,'Slutlig allokering kvv'!$B$1:$AJ$1,0),FALSE)/1,0)</f>
        <v>2.2338799999999996</v>
      </c>
      <c r="U143">
        <f>IFERROR(VLOOKUP($B143,Kraftvärmeprod!$B$1:$AH$479,MATCH(U$2,Kraftvärmeprod!$B$1:$AG$1,0),FALSE)/1,0)-IFERROR(VLOOKUP($B143,'Slutlig allokering kvv'!$B$2:$AC$462,MATCH(U$3,'Slutlig allokering kvv'!$B$1:$AJ$1,0),FALSE)/1,0)</f>
        <v>0</v>
      </c>
      <c r="V143">
        <f>IFERROR(VLOOKUP($B143,Kraftvärmeprod!$B$1:$AH$479,MATCH(V$2,Kraftvärmeprod!$B$1:$AG$1,0),FALSE)/1,0)-IFERROR(VLOOKUP($B143,'Slutlig allokering kvv'!$B$2:$AC$462,MATCH(V$3,'Slutlig allokering kvv'!$B$1:$AJ$1,0),FALSE)/1,0)</f>
        <v>0</v>
      </c>
      <c r="W143">
        <f>IFERROR(VLOOKUP($B143,Kraftvärmeprod!$B$1:$AH$479,MATCH(W$2,Kraftvärmeprod!$B$1:$AG$1,0),FALSE)/1,0)-IFERROR(VLOOKUP($B143,'Slutlig allokering kvv'!$B$2:$AC$462,MATCH(W$3,'Slutlig allokering kvv'!$B$1:$AJ$1,0),FALSE)/1,0)</f>
        <v>0</v>
      </c>
      <c r="X143">
        <f>IFERROR(VLOOKUP($B143,Kraftvärmeprod!$B$1:$AH$479,MATCH(X$2,Kraftvärmeprod!$B$1:$AG$1,0),FALSE)/1,0)-IFERROR(VLOOKUP($B143,'Slutlig allokering kvv'!$B$2:$AC$462,MATCH(X$3,'Slutlig allokering kvv'!$B$1:$AJ$1,0),FALSE)/1,0)</f>
        <v>0</v>
      </c>
      <c r="Y143">
        <f>IFERROR(VLOOKUP($B143,Kraftvärmeprod!$B$1:$AH$479,MATCH(Y$2,Kraftvärmeprod!$B$1:$AG$1,0),FALSE)/1,0)-IFERROR(VLOOKUP($B143,'Slutlig allokering kvv'!$B$2:$AC$462,MATCH(Y$3,'Slutlig allokering kvv'!$B$1:$AJ$1,0),FALSE)/1,0)</f>
        <v>0</v>
      </c>
      <c r="Z143">
        <f>IFERROR(VLOOKUP($B143,Kraftvärmeprod!$B$1:$AH$479,MATCH(Z$2,Kraftvärmeprod!$B$1:$AG$1,0),FALSE)/1,0)-IFERROR(VLOOKUP($B143,'Slutlig allokering kvv'!$B$2:$AC$462,MATCH(Z$3,'Slutlig allokering kvv'!$B$1:$AJ$1,0),FALSE)/1,0)</f>
        <v>0</v>
      </c>
      <c r="AA143">
        <f>IFERROR(VLOOKUP($B143,Kraftvärmeprod!$B$1:$AH$479,MATCH(AA$2,Kraftvärmeprod!$B$1:$AG$1,0),FALSE)/1,0)-IFERROR(VLOOKUP($B143,'Slutlig allokering kvv'!$B$2:$AC$462,MATCH(AA$3,'Slutlig allokering kvv'!$B$1:$AJ$1,0),FALSE)/1,0)</f>
        <v>0</v>
      </c>
      <c r="AE143">
        <f t="shared" si="4"/>
        <v>61.874800000000008</v>
      </c>
      <c r="AG143">
        <f>IFERROR(VLOOKUP(B143,'Slutlig allokering kvv'!$B$2:$AJ$462,MATCH("Summa slutlig allokerad tillförd energi (utan hjälpel och rökgaskondensering):",'Slutlig allokering kvv'!$B$1:$AK$1,0),FALSE)/1,"")</f>
        <v>100.82520000000001</v>
      </c>
      <c r="AI143" s="137">
        <f>IFERROR(1-VLOOKUP(B143,'Slutlig allokering kvv'!$B$2:$AJ$462,MATCH("Andel av bränsle i kvv som allokerats till värme, exklusive rökgaskondensering och hjälpel",'Slutlig allokering kvv'!$B$1:$AK$1,0),FALSE),"")</f>
        <v>0.38029993853718491</v>
      </c>
      <c r="AK143" s="137">
        <f t="shared" si="5"/>
        <v>0.38029993853718502</v>
      </c>
    </row>
    <row r="144" spans="1:37" x14ac:dyDescent="0.25">
      <c r="A144" s="2" t="s">
        <v>224</v>
      </c>
      <c r="B144" s="2" t="s">
        <v>225</v>
      </c>
      <c r="C144">
        <f>IFERROR(VLOOKUP($B144,Kraftvärmeprod!$B$1:$AH$479,MATCH(C$3,Kraftvärmeprod!$B$1:$AG$1,0),FALSE)/1,"")</f>
        <v>116.3</v>
      </c>
      <c r="D144">
        <f>IFERROR(VLOOKUP($B144,Kraftvärmeprod!$B$1:$AH$479,MATCH(D$3,Kraftvärmeprod!$B$1:$AG$1,0),FALSE)/1,"")</f>
        <v>9.9</v>
      </c>
      <c r="E144">
        <f>IFERROR(VLOOKUP($B144,Kraftvärmeprod!$B$1:$AH$479,MATCH(E$2,Kraftvärmeprod!$B$1:$AG$1,0),FALSE)/1,0)-IFERROR(VLOOKUP($B144,'Slutlig allokering kvv'!$B$2:$AC$462,MATCH(E$3,'Slutlig allokering kvv'!$B$1:$AJ$1,0),FALSE)/1,0)</f>
        <v>30.400000000000006</v>
      </c>
      <c r="F144">
        <f>IFERROR(VLOOKUP($B144,Kraftvärmeprod!$B$1:$AH$479,MATCH(F$2,Kraftvärmeprod!$B$1:$AG$1,0),FALSE)/1,0)-IFERROR(VLOOKUP($B144,'Slutlig allokering kvv'!$B$2:$AC$462,MATCH(F$3,'Slutlig allokering kvv'!$B$1:$AJ$1,0),FALSE)/1,0)</f>
        <v>0</v>
      </c>
      <c r="G144">
        <f>IFERROR(VLOOKUP($B144,Kraftvärmeprod!$B$1:$AH$479,MATCH(G$2,Kraftvärmeprod!$B$1:$AG$1,0),FALSE)/1,0)-IFERROR(VLOOKUP($B144,'Slutlig allokering kvv'!$B$2:$AC$462,MATCH(G$3,'Slutlig allokering kvv'!$B$1:$AJ$1,0),FALSE)/1,0)</f>
        <v>0</v>
      </c>
      <c r="H144">
        <f>IFERROR(VLOOKUP($B144,Kraftvärmeprod!$B$1:$AH$479,MATCH(H$2,Kraftvärmeprod!$B$1:$AG$1,0),FALSE)/1,0)-IFERROR(VLOOKUP($B144,'Slutlig allokering kvv'!$B$2:$AC$462,MATCH(H$3,'Slutlig allokering kvv'!$B$1:$AJ$1,0),FALSE)/1,0)</f>
        <v>0</v>
      </c>
      <c r="I144">
        <f>IFERROR(VLOOKUP($B144,Kraftvärmeprod!$B$1:$AH$479,MATCH(I$2,Kraftvärmeprod!$B$1:$AG$1,0),FALSE)/1,0)-IFERROR(VLOOKUP($B144,'Slutlig allokering kvv'!$B$2:$AC$462,MATCH(I$3,'Slutlig allokering kvv'!$B$1:$AJ$1,0),FALSE)/1,0)</f>
        <v>8.6666000000000021E-2</v>
      </c>
      <c r="J144">
        <f>IFERROR(VLOOKUP($B144,Kraftvärmeprod!$B$1:$AH$479,MATCH(J$2,Kraftvärmeprod!$B$1:$AG$1,0),FALSE)/1,0)-IFERROR(VLOOKUP($B144,'Slutlig allokering kvv'!$B$2:$AC$462,MATCH(J$3,'Slutlig allokering kvv'!$B$1:$AJ$1,0),FALSE)/1,0)</f>
        <v>0</v>
      </c>
      <c r="K144">
        <f>IFERROR(VLOOKUP($B144,Kraftvärmeprod!$B$1:$AH$479,MATCH(K$2,Kraftvärmeprod!$B$1:$AG$1,0),FALSE)/1,0)-IFERROR(VLOOKUP($B144,'Slutlig allokering kvv'!$B$2:$AC$462,MATCH(K$3,'Slutlig allokering kvv'!$B$1:$AJ$1,0),FALSE)/1,0)</f>
        <v>0</v>
      </c>
      <c r="L144">
        <f>IFERROR(VLOOKUP($B144,Kraftvärmeprod!$B$1:$AH$479,MATCH(L$2,Kraftvärmeprod!$B$1:$AG$1,0),FALSE)/1,0)-IFERROR(VLOOKUP($B144,'Slutlig allokering kvv'!$B$2:$AC$462,MATCH(L$3,'Slutlig allokering kvv'!$B$1:$AJ$1,0),FALSE)/1,0)</f>
        <v>0</v>
      </c>
      <c r="M144">
        <f>IFERROR(VLOOKUP($B144,Kraftvärmeprod!$B$1:$AH$479,MATCH(M$2,Kraftvärmeprod!$B$1:$AG$1,0),FALSE)/1,0)-IFERROR(VLOOKUP($B144,'Slutlig allokering kvv'!$B$2:$AC$462,MATCH(M$3,'Slutlig allokering kvv'!$B$1:$AJ$1,0),FALSE)/1,0)</f>
        <v>0</v>
      </c>
      <c r="N144">
        <f>IFERROR(VLOOKUP($B144,Kraftvärmeprod!$B$1:$AH$479,MATCH(N$2,Kraftvärmeprod!$B$1:$AG$1,0),FALSE)/1,0)-IFERROR(VLOOKUP($B144,'Slutlig allokering kvv'!$B$2:$AC$462,MATCH(N$3,'Slutlig allokering kvv'!$B$1:$AJ$1,0),FALSE)/1,0)</f>
        <v>0</v>
      </c>
      <c r="O144">
        <f>IFERROR(VLOOKUP($B144,Kraftvärmeprod!$B$1:$AH$479,MATCH(O$2,Kraftvärmeprod!$B$1:$AG$1,0),FALSE)/1,0)-IFERROR(VLOOKUP($B144,'Slutlig allokering kvv'!$B$2:$AC$462,MATCH(O$3,'Slutlig allokering kvv'!$B$1:$AJ$1,0),FALSE)/1,0)</f>
        <v>0</v>
      </c>
      <c r="P144">
        <f>IFERROR(VLOOKUP($B144,Kraftvärmeprod!$B$1:$AH$479,MATCH(P$2,Kraftvärmeprod!$B$1:$AG$1,0),FALSE)/1,0)-IFERROR(VLOOKUP($B144,'Slutlig allokering kvv'!$B$2:$AC$462,MATCH(P$3,'Slutlig allokering kvv'!$B$1:$AJ$1,0),FALSE)/1,0)</f>
        <v>0</v>
      </c>
      <c r="Q144">
        <f>IFERROR(VLOOKUP($B144,Kraftvärmeprod!$B$1:$AH$479,MATCH(Q$2,Kraftvärmeprod!$B$1:$AG$1,0),FALSE)/1,0)-IFERROR(VLOOKUP($B144,'Slutlig allokering kvv'!$B$2:$AC$462,MATCH(Q$3,'Slutlig allokering kvv'!$B$1:$AJ$1,0),FALSE)/1,0)</f>
        <v>0</v>
      </c>
      <c r="R144">
        <f>IFERROR(VLOOKUP($B144,Kraftvärmeprod!$B$1:$AH$479,MATCH(R$2,Kraftvärmeprod!$B$1:$AG$1,0),FALSE)/1,0)-IFERROR(VLOOKUP($B144,'Slutlig allokering kvv'!$B$2:$AC$462,MATCH(R$3,'Slutlig allokering kvv'!$B$1:$AJ$1,0),FALSE)/1,0)</f>
        <v>0</v>
      </c>
      <c r="S144">
        <f>IFERROR(VLOOKUP($B144,Kraftvärmeprod!$B$1:$AH$479,MATCH(S$2,Kraftvärmeprod!$B$1:$AG$1,0),FALSE)/1,0)-IFERROR(VLOOKUP($B144,'Slutlig allokering kvv'!$B$2:$AC$462,MATCH(S$3,'Slutlig allokering kvv'!$B$1:$AJ$1,0),FALSE)/1,0)</f>
        <v>0</v>
      </c>
      <c r="T144" s="6">
        <f>IFERROR(VLOOKUP($B144,Miljö!$B$1:$S$477,MATCH(T$2,Miljö!$B$1:$X$1,0),FALSE)/1,0)-IFERROR(VLOOKUP($B144,'Slutlig allokering kvv'!$B$2:$AC$462,MATCH(T$3,'Slutlig allokering kvv'!$B$1:$AJ$1,0),FALSE)/1,0)</f>
        <v>0</v>
      </c>
      <c r="U144">
        <f>IFERROR(VLOOKUP($B144,Kraftvärmeprod!$B$1:$AH$479,MATCH(U$2,Kraftvärmeprod!$B$1:$AG$1,0),FALSE)/1,0)-IFERROR(VLOOKUP($B144,'Slutlig allokering kvv'!$B$2:$AC$462,MATCH(U$3,'Slutlig allokering kvv'!$B$1:$AJ$1,0),FALSE)/1,0)</f>
        <v>0</v>
      </c>
      <c r="V144">
        <f>IFERROR(VLOOKUP($B144,Kraftvärmeprod!$B$1:$AH$479,MATCH(V$2,Kraftvärmeprod!$B$1:$AG$1,0),FALSE)/1,0)-IFERROR(VLOOKUP($B144,'Slutlig allokering kvv'!$B$2:$AC$462,MATCH(V$3,'Slutlig allokering kvv'!$B$1:$AJ$1,0),FALSE)/1,0)</f>
        <v>0</v>
      </c>
      <c r="W144">
        <f>IFERROR(VLOOKUP($B144,Kraftvärmeprod!$B$1:$AH$479,MATCH(W$2,Kraftvärmeprod!$B$1:$AG$1,0),FALSE)/1,0)-IFERROR(VLOOKUP($B144,'Slutlig allokering kvv'!$B$2:$AC$462,MATCH(W$3,'Slutlig allokering kvv'!$B$1:$AJ$1,0),FALSE)/1,0)</f>
        <v>0</v>
      </c>
      <c r="X144">
        <f>IFERROR(VLOOKUP($B144,Kraftvärmeprod!$B$1:$AH$479,MATCH(X$2,Kraftvärmeprod!$B$1:$AG$1,0),FALSE)/1,0)-IFERROR(VLOOKUP($B144,'Slutlig allokering kvv'!$B$2:$AC$462,MATCH(X$3,'Slutlig allokering kvv'!$B$1:$AJ$1,0),FALSE)/1,0)</f>
        <v>0</v>
      </c>
      <c r="Y144">
        <f>IFERROR(VLOOKUP($B144,Kraftvärmeprod!$B$1:$AH$479,MATCH(Y$2,Kraftvärmeprod!$B$1:$AG$1,0),FALSE)/1,0)-IFERROR(VLOOKUP($B144,'Slutlig allokering kvv'!$B$2:$AC$462,MATCH(Y$3,'Slutlig allokering kvv'!$B$1:$AJ$1,0),FALSE)/1,0)</f>
        <v>0</v>
      </c>
      <c r="Z144">
        <f>IFERROR(VLOOKUP($B144,Kraftvärmeprod!$B$1:$AH$479,MATCH(Z$2,Kraftvärmeprod!$B$1:$AG$1,0),FALSE)/1,0)-IFERROR(VLOOKUP($B144,'Slutlig allokering kvv'!$B$2:$AC$462,MATCH(Z$3,'Slutlig allokering kvv'!$B$1:$AJ$1,0),FALSE)/1,0)</f>
        <v>0</v>
      </c>
      <c r="AA144">
        <f>IFERROR(VLOOKUP($B144,Kraftvärmeprod!$B$1:$AH$479,MATCH(AA$2,Kraftvärmeprod!$B$1:$AG$1,0),FALSE)/1,0)-IFERROR(VLOOKUP($B144,'Slutlig allokering kvv'!$B$2:$AC$462,MATCH(AA$3,'Slutlig allokering kvv'!$B$1:$AJ$1,0),FALSE)/1,0)</f>
        <v>0</v>
      </c>
      <c r="AE144">
        <f t="shared" si="4"/>
        <v>30.486666000000007</v>
      </c>
      <c r="AG144">
        <f>IFERROR(VLOOKUP(B144,'Slutlig allokering kvv'!$B$2:$AJ$462,MATCH("Summa slutlig allokerad tillförd energi (utan hjälpel och rökgaskondensering):",'Slutlig allokering kvv'!$B$1:$AK$1,0),FALSE)/1,"")</f>
        <v>112.10333399999999</v>
      </c>
      <c r="AI144" s="137">
        <f>IFERROR(1-VLOOKUP(B144,'Slutlig allokering kvv'!$B$2:$AJ$462,MATCH("Andel av bränsle i kvv som allokerats till värme, exklusive rökgaskondensering och hjälpel",'Slutlig allokering kvv'!$B$1:$AK$1,0),FALSE),"")</f>
        <v>0.21380648011782044</v>
      </c>
      <c r="AK144" s="137">
        <f t="shared" si="5"/>
        <v>0.21380648011782036</v>
      </c>
    </row>
    <row r="145" spans="1:37" x14ac:dyDescent="0.25">
      <c r="A145" s="2" t="s">
        <v>224</v>
      </c>
      <c r="B145" s="2" t="s">
        <v>226</v>
      </c>
      <c r="C145" t="str">
        <f>IFERROR(VLOOKUP($B145,Kraftvärmeprod!$B$1:$AH$479,MATCH(C$3,Kraftvärmeprod!$B$1:$AG$1,0),FALSE)/1,"")</f>
        <v/>
      </c>
      <c r="D145" t="str">
        <f>IFERROR(VLOOKUP($B145,Kraftvärmeprod!$B$1:$AH$479,MATCH(D$3,Kraftvärmeprod!$B$1:$AG$1,0),FALSE)/1,"")</f>
        <v/>
      </c>
      <c r="E145">
        <f>IFERROR(VLOOKUP($B145,Kraftvärmeprod!$B$1:$AH$479,MATCH(E$2,Kraftvärmeprod!$B$1:$AG$1,0),FALSE)/1,0)-IFERROR(VLOOKUP($B145,'Slutlig allokering kvv'!$B$2:$AC$462,MATCH(E$3,'Slutlig allokering kvv'!$B$1:$AJ$1,0),FALSE)/1,0)</f>
        <v>0</v>
      </c>
      <c r="F145">
        <f>IFERROR(VLOOKUP($B145,Kraftvärmeprod!$B$1:$AH$479,MATCH(F$2,Kraftvärmeprod!$B$1:$AG$1,0),FALSE)/1,0)-IFERROR(VLOOKUP($B145,'Slutlig allokering kvv'!$B$2:$AC$462,MATCH(F$3,'Slutlig allokering kvv'!$B$1:$AJ$1,0),FALSE)/1,0)</f>
        <v>0</v>
      </c>
      <c r="G145">
        <f>IFERROR(VLOOKUP($B145,Kraftvärmeprod!$B$1:$AH$479,MATCH(G$2,Kraftvärmeprod!$B$1:$AG$1,0),FALSE)/1,0)-IFERROR(VLOOKUP($B145,'Slutlig allokering kvv'!$B$2:$AC$462,MATCH(G$3,'Slutlig allokering kvv'!$B$1:$AJ$1,0),FALSE)/1,0)</f>
        <v>0</v>
      </c>
      <c r="H145">
        <f>IFERROR(VLOOKUP($B145,Kraftvärmeprod!$B$1:$AH$479,MATCH(H$2,Kraftvärmeprod!$B$1:$AG$1,0),FALSE)/1,0)-IFERROR(VLOOKUP($B145,'Slutlig allokering kvv'!$B$2:$AC$462,MATCH(H$3,'Slutlig allokering kvv'!$B$1:$AJ$1,0),FALSE)/1,0)</f>
        <v>0</v>
      </c>
      <c r="I145">
        <f>IFERROR(VLOOKUP($B145,Kraftvärmeprod!$B$1:$AH$479,MATCH(I$2,Kraftvärmeprod!$B$1:$AG$1,0),FALSE)/1,0)-IFERROR(VLOOKUP($B145,'Slutlig allokering kvv'!$B$2:$AC$462,MATCH(I$3,'Slutlig allokering kvv'!$B$1:$AJ$1,0),FALSE)/1,0)</f>
        <v>0</v>
      </c>
      <c r="J145">
        <f>IFERROR(VLOOKUP($B145,Kraftvärmeprod!$B$1:$AH$479,MATCH(J$2,Kraftvärmeprod!$B$1:$AG$1,0),FALSE)/1,0)-IFERROR(VLOOKUP($B145,'Slutlig allokering kvv'!$B$2:$AC$462,MATCH(J$3,'Slutlig allokering kvv'!$B$1:$AJ$1,0),FALSE)/1,0)</f>
        <v>0</v>
      </c>
      <c r="K145">
        <f>IFERROR(VLOOKUP($B145,Kraftvärmeprod!$B$1:$AH$479,MATCH(K$2,Kraftvärmeprod!$B$1:$AG$1,0),FALSE)/1,0)-IFERROR(VLOOKUP($B145,'Slutlig allokering kvv'!$B$2:$AC$462,MATCH(K$3,'Slutlig allokering kvv'!$B$1:$AJ$1,0),FALSE)/1,0)</f>
        <v>0</v>
      </c>
      <c r="L145">
        <f>IFERROR(VLOOKUP($B145,Kraftvärmeprod!$B$1:$AH$479,MATCH(L$2,Kraftvärmeprod!$B$1:$AG$1,0),FALSE)/1,0)-IFERROR(VLOOKUP($B145,'Slutlig allokering kvv'!$B$2:$AC$462,MATCH(L$3,'Slutlig allokering kvv'!$B$1:$AJ$1,0),FALSE)/1,0)</f>
        <v>0</v>
      </c>
      <c r="M145">
        <f>IFERROR(VLOOKUP($B145,Kraftvärmeprod!$B$1:$AH$479,MATCH(M$2,Kraftvärmeprod!$B$1:$AG$1,0),FALSE)/1,0)-IFERROR(VLOOKUP($B145,'Slutlig allokering kvv'!$B$2:$AC$462,MATCH(M$3,'Slutlig allokering kvv'!$B$1:$AJ$1,0),FALSE)/1,0)</f>
        <v>0</v>
      </c>
      <c r="N145">
        <f>IFERROR(VLOOKUP($B145,Kraftvärmeprod!$B$1:$AH$479,MATCH(N$2,Kraftvärmeprod!$B$1:$AG$1,0),FALSE)/1,0)-IFERROR(VLOOKUP($B145,'Slutlig allokering kvv'!$B$2:$AC$462,MATCH(N$3,'Slutlig allokering kvv'!$B$1:$AJ$1,0),FALSE)/1,0)</f>
        <v>0</v>
      </c>
      <c r="O145">
        <f>IFERROR(VLOOKUP($B145,Kraftvärmeprod!$B$1:$AH$479,MATCH(O$2,Kraftvärmeprod!$B$1:$AG$1,0),FALSE)/1,0)-IFERROR(VLOOKUP($B145,'Slutlig allokering kvv'!$B$2:$AC$462,MATCH(O$3,'Slutlig allokering kvv'!$B$1:$AJ$1,0),FALSE)/1,0)</f>
        <v>0</v>
      </c>
      <c r="P145">
        <f>IFERROR(VLOOKUP($B145,Kraftvärmeprod!$B$1:$AH$479,MATCH(P$2,Kraftvärmeprod!$B$1:$AG$1,0),FALSE)/1,0)-IFERROR(VLOOKUP($B145,'Slutlig allokering kvv'!$B$2:$AC$462,MATCH(P$3,'Slutlig allokering kvv'!$B$1:$AJ$1,0),FALSE)/1,0)</f>
        <v>0</v>
      </c>
      <c r="Q145">
        <f>IFERROR(VLOOKUP($B145,Kraftvärmeprod!$B$1:$AH$479,MATCH(Q$2,Kraftvärmeprod!$B$1:$AG$1,0),FALSE)/1,0)-IFERROR(VLOOKUP($B145,'Slutlig allokering kvv'!$B$2:$AC$462,MATCH(Q$3,'Slutlig allokering kvv'!$B$1:$AJ$1,0),FALSE)/1,0)</f>
        <v>0</v>
      </c>
      <c r="R145">
        <f>IFERROR(VLOOKUP($B145,Kraftvärmeprod!$B$1:$AH$479,MATCH(R$2,Kraftvärmeprod!$B$1:$AG$1,0),FALSE)/1,0)-IFERROR(VLOOKUP($B145,'Slutlig allokering kvv'!$B$2:$AC$462,MATCH(R$3,'Slutlig allokering kvv'!$B$1:$AJ$1,0),FALSE)/1,0)</f>
        <v>0</v>
      </c>
      <c r="S145">
        <f>IFERROR(VLOOKUP($B145,Kraftvärmeprod!$B$1:$AH$479,MATCH(S$2,Kraftvärmeprod!$B$1:$AG$1,0),FALSE)/1,0)-IFERROR(VLOOKUP($B145,'Slutlig allokering kvv'!$B$2:$AC$462,MATCH(S$3,'Slutlig allokering kvv'!$B$1:$AJ$1,0),FALSE)/1,0)</f>
        <v>0</v>
      </c>
      <c r="T145" s="6">
        <f>IFERROR(VLOOKUP($B145,Miljö!$B$1:$S$477,MATCH(T$2,Miljö!$B$1:$X$1,0),FALSE)/1,0)-IFERROR(VLOOKUP($B145,'Slutlig allokering kvv'!$B$2:$AC$462,MATCH(T$3,'Slutlig allokering kvv'!$B$1:$AJ$1,0),FALSE)/1,0)</f>
        <v>0</v>
      </c>
      <c r="U145">
        <f>IFERROR(VLOOKUP($B145,Kraftvärmeprod!$B$1:$AH$479,MATCH(U$2,Kraftvärmeprod!$B$1:$AG$1,0),FALSE)/1,0)-IFERROR(VLOOKUP($B145,'Slutlig allokering kvv'!$B$2:$AC$462,MATCH(U$3,'Slutlig allokering kvv'!$B$1:$AJ$1,0),FALSE)/1,0)</f>
        <v>0</v>
      </c>
      <c r="V145">
        <f>IFERROR(VLOOKUP($B145,Kraftvärmeprod!$B$1:$AH$479,MATCH(V$2,Kraftvärmeprod!$B$1:$AG$1,0),FALSE)/1,0)-IFERROR(VLOOKUP($B145,'Slutlig allokering kvv'!$B$2:$AC$462,MATCH(V$3,'Slutlig allokering kvv'!$B$1:$AJ$1,0),FALSE)/1,0)</f>
        <v>0</v>
      </c>
      <c r="W145">
        <f>IFERROR(VLOOKUP($B145,Kraftvärmeprod!$B$1:$AH$479,MATCH(W$2,Kraftvärmeprod!$B$1:$AG$1,0),FALSE)/1,0)-IFERROR(VLOOKUP($B145,'Slutlig allokering kvv'!$B$2:$AC$462,MATCH(W$3,'Slutlig allokering kvv'!$B$1:$AJ$1,0),FALSE)/1,0)</f>
        <v>0</v>
      </c>
      <c r="X145">
        <f>IFERROR(VLOOKUP($B145,Kraftvärmeprod!$B$1:$AH$479,MATCH(X$2,Kraftvärmeprod!$B$1:$AG$1,0),FALSE)/1,0)-IFERROR(VLOOKUP($B145,'Slutlig allokering kvv'!$B$2:$AC$462,MATCH(X$3,'Slutlig allokering kvv'!$B$1:$AJ$1,0),FALSE)/1,0)</f>
        <v>0</v>
      </c>
      <c r="Y145">
        <f>IFERROR(VLOOKUP($B145,Kraftvärmeprod!$B$1:$AH$479,MATCH(Y$2,Kraftvärmeprod!$B$1:$AG$1,0),FALSE)/1,0)-IFERROR(VLOOKUP($B145,'Slutlig allokering kvv'!$B$2:$AC$462,MATCH(Y$3,'Slutlig allokering kvv'!$B$1:$AJ$1,0),FALSE)/1,0)</f>
        <v>0</v>
      </c>
      <c r="Z145">
        <f>IFERROR(VLOOKUP($B145,Kraftvärmeprod!$B$1:$AH$479,MATCH(Z$2,Kraftvärmeprod!$B$1:$AG$1,0),FALSE)/1,0)-IFERROR(VLOOKUP($B145,'Slutlig allokering kvv'!$B$2:$AC$462,MATCH(Z$3,'Slutlig allokering kvv'!$B$1:$AJ$1,0),FALSE)/1,0)</f>
        <v>0</v>
      </c>
      <c r="AA145">
        <f>IFERROR(VLOOKUP($B145,Kraftvärmeprod!$B$1:$AH$479,MATCH(AA$2,Kraftvärmeprod!$B$1:$AG$1,0),FALSE)/1,0)-IFERROR(VLOOKUP($B145,'Slutlig allokering kvv'!$B$2:$AC$462,MATCH(AA$3,'Slutlig allokering kvv'!$B$1:$AJ$1,0),FALSE)/1,0)</f>
        <v>0</v>
      </c>
      <c r="AE145">
        <f t="shared" si="4"/>
        <v>0</v>
      </c>
      <c r="AG145">
        <f>IFERROR(VLOOKUP(B145,'Slutlig allokering kvv'!$B$2:$AJ$462,MATCH("Summa slutlig allokerad tillförd energi (utan hjälpel och rökgaskondensering):",'Slutlig allokering kvv'!$B$1:$AK$1,0),FALSE)/1,"")</f>
        <v>0</v>
      </c>
      <c r="AI145" s="137" t="str">
        <f>IFERROR(1-VLOOKUP(B145,'Slutlig allokering kvv'!$B$2:$AJ$462,MATCH("Andel av bränsle i kvv som allokerats till värme, exklusive rökgaskondensering och hjälpel",'Slutlig allokering kvv'!$B$1:$AK$1,0),FALSE),"")</f>
        <v/>
      </c>
      <c r="AK145" s="137" t="str">
        <f t="shared" si="5"/>
        <v/>
      </c>
    </row>
    <row r="146" spans="1:37" x14ac:dyDescent="0.25">
      <c r="A146" s="2" t="s">
        <v>227</v>
      </c>
      <c r="B146" s="2" t="s">
        <v>228</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 kvv'!$B$2:$AC$462,MATCH(E$3,'Slutlig allokering kvv'!$B$1:$AJ$1,0),FALSE)/1,0)</f>
        <v>0</v>
      </c>
      <c r="F146">
        <f>IFERROR(VLOOKUP($B146,Kraftvärmeprod!$B$1:$AH$479,MATCH(F$2,Kraftvärmeprod!$B$1:$AG$1,0),FALSE)/1,0)-IFERROR(VLOOKUP($B146,'Slutlig allokering kvv'!$B$2:$AC$462,MATCH(F$3,'Slutlig allokering kvv'!$B$1:$AJ$1,0),FALSE)/1,0)</f>
        <v>0</v>
      </c>
      <c r="G146">
        <f>IFERROR(VLOOKUP($B146,Kraftvärmeprod!$B$1:$AH$479,MATCH(G$2,Kraftvärmeprod!$B$1:$AG$1,0),FALSE)/1,0)-IFERROR(VLOOKUP($B146,'Slutlig allokering kvv'!$B$2:$AC$462,MATCH(G$3,'Slutlig allokering kvv'!$B$1:$AJ$1,0),FALSE)/1,0)</f>
        <v>0</v>
      </c>
      <c r="H146">
        <f>IFERROR(VLOOKUP($B146,Kraftvärmeprod!$B$1:$AH$479,MATCH(H$2,Kraftvärmeprod!$B$1:$AG$1,0),FALSE)/1,0)-IFERROR(VLOOKUP($B146,'Slutlig allokering kvv'!$B$2:$AC$462,MATCH(H$3,'Slutlig allokering kvv'!$B$1:$AJ$1,0),FALSE)/1,0)</f>
        <v>0</v>
      </c>
      <c r="I146">
        <f>IFERROR(VLOOKUP($B146,Kraftvärmeprod!$B$1:$AH$479,MATCH(I$2,Kraftvärmeprod!$B$1:$AG$1,0),FALSE)/1,0)-IFERROR(VLOOKUP($B146,'Slutlig allokering kvv'!$B$2:$AC$462,MATCH(I$3,'Slutlig allokering kvv'!$B$1:$AJ$1,0),FALSE)/1,0)</f>
        <v>0</v>
      </c>
      <c r="J146">
        <f>IFERROR(VLOOKUP($B146,Kraftvärmeprod!$B$1:$AH$479,MATCH(J$2,Kraftvärmeprod!$B$1:$AG$1,0),FALSE)/1,0)-IFERROR(VLOOKUP($B146,'Slutlig allokering kvv'!$B$2:$AC$462,MATCH(J$3,'Slutlig allokering kvv'!$B$1:$AJ$1,0),FALSE)/1,0)</f>
        <v>0</v>
      </c>
      <c r="K146">
        <f>IFERROR(VLOOKUP($B146,Kraftvärmeprod!$B$1:$AH$479,MATCH(K$2,Kraftvärmeprod!$B$1:$AG$1,0),FALSE)/1,0)-IFERROR(VLOOKUP($B146,'Slutlig allokering kvv'!$B$2:$AC$462,MATCH(K$3,'Slutlig allokering kvv'!$B$1:$AJ$1,0),FALSE)/1,0)</f>
        <v>0</v>
      </c>
      <c r="L146">
        <f>IFERROR(VLOOKUP($B146,Kraftvärmeprod!$B$1:$AH$479,MATCH(L$2,Kraftvärmeprod!$B$1:$AG$1,0),FALSE)/1,0)-IFERROR(VLOOKUP($B146,'Slutlig allokering kvv'!$B$2:$AC$462,MATCH(L$3,'Slutlig allokering kvv'!$B$1:$AJ$1,0),FALSE)/1,0)</f>
        <v>0</v>
      </c>
      <c r="M146">
        <f>IFERROR(VLOOKUP($B146,Kraftvärmeprod!$B$1:$AH$479,MATCH(M$2,Kraftvärmeprod!$B$1:$AG$1,0),FALSE)/1,0)-IFERROR(VLOOKUP($B146,'Slutlig allokering kvv'!$B$2:$AC$462,MATCH(M$3,'Slutlig allokering kvv'!$B$1:$AJ$1,0),FALSE)/1,0)</f>
        <v>0</v>
      </c>
      <c r="N146">
        <f>IFERROR(VLOOKUP($B146,Kraftvärmeprod!$B$1:$AH$479,MATCH(N$2,Kraftvärmeprod!$B$1:$AG$1,0),FALSE)/1,0)-IFERROR(VLOOKUP($B146,'Slutlig allokering kvv'!$B$2:$AC$462,MATCH(N$3,'Slutlig allokering kvv'!$B$1:$AJ$1,0),FALSE)/1,0)</f>
        <v>0</v>
      </c>
      <c r="O146">
        <f>IFERROR(VLOOKUP($B146,Kraftvärmeprod!$B$1:$AH$479,MATCH(O$2,Kraftvärmeprod!$B$1:$AG$1,0),FALSE)/1,0)-IFERROR(VLOOKUP($B146,'Slutlig allokering kvv'!$B$2:$AC$462,MATCH(O$3,'Slutlig allokering kvv'!$B$1:$AJ$1,0),FALSE)/1,0)</f>
        <v>0</v>
      </c>
      <c r="P146">
        <f>IFERROR(VLOOKUP($B146,Kraftvärmeprod!$B$1:$AH$479,MATCH(P$2,Kraftvärmeprod!$B$1:$AG$1,0),FALSE)/1,0)-IFERROR(VLOOKUP($B146,'Slutlig allokering kvv'!$B$2:$AC$462,MATCH(P$3,'Slutlig allokering kvv'!$B$1:$AJ$1,0),FALSE)/1,0)</f>
        <v>0</v>
      </c>
      <c r="Q146">
        <f>IFERROR(VLOOKUP($B146,Kraftvärmeprod!$B$1:$AH$479,MATCH(Q$2,Kraftvärmeprod!$B$1:$AG$1,0),FALSE)/1,0)-IFERROR(VLOOKUP($B146,'Slutlig allokering kvv'!$B$2:$AC$462,MATCH(Q$3,'Slutlig allokering kvv'!$B$1:$AJ$1,0),FALSE)/1,0)</f>
        <v>0</v>
      </c>
      <c r="R146">
        <f>IFERROR(VLOOKUP($B146,Kraftvärmeprod!$B$1:$AH$479,MATCH(R$2,Kraftvärmeprod!$B$1:$AG$1,0),FALSE)/1,0)-IFERROR(VLOOKUP($B146,'Slutlig allokering kvv'!$B$2:$AC$462,MATCH(R$3,'Slutlig allokering kvv'!$B$1:$AJ$1,0),FALSE)/1,0)</f>
        <v>0</v>
      </c>
      <c r="S146">
        <f>IFERROR(VLOOKUP($B146,Kraftvärmeprod!$B$1:$AH$479,MATCH(S$2,Kraftvärmeprod!$B$1:$AG$1,0),FALSE)/1,0)-IFERROR(VLOOKUP($B146,'Slutlig allokering kvv'!$B$2:$AC$462,MATCH(S$3,'Slutlig allokering kvv'!$B$1:$AJ$1,0),FALSE)/1,0)</f>
        <v>0</v>
      </c>
      <c r="T146" s="6">
        <f>IFERROR(VLOOKUP($B146,Miljö!$B$1:$S$477,MATCH(T$2,Miljö!$B$1:$X$1,0),FALSE)/1,0)-IFERROR(VLOOKUP($B146,'Slutlig allokering kvv'!$B$2:$AC$462,MATCH(T$3,'Slutlig allokering kvv'!$B$1:$AJ$1,0),FALSE)/1,0)</f>
        <v>0</v>
      </c>
      <c r="U146">
        <f>IFERROR(VLOOKUP($B146,Kraftvärmeprod!$B$1:$AH$479,MATCH(U$2,Kraftvärmeprod!$B$1:$AG$1,0),FALSE)/1,0)-IFERROR(VLOOKUP($B146,'Slutlig allokering kvv'!$B$2:$AC$462,MATCH(U$3,'Slutlig allokering kvv'!$B$1:$AJ$1,0),FALSE)/1,0)</f>
        <v>0</v>
      </c>
      <c r="V146">
        <f>IFERROR(VLOOKUP($B146,Kraftvärmeprod!$B$1:$AH$479,MATCH(V$2,Kraftvärmeprod!$B$1:$AG$1,0),FALSE)/1,0)-IFERROR(VLOOKUP($B146,'Slutlig allokering kvv'!$B$2:$AC$462,MATCH(V$3,'Slutlig allokering kvv'!$B$1:$AJ$1,0),FALSE)/1,0)</f>
        <v>0</v>
      </c>
      <c r="W146">
        <f>IFERROR(VLOOKUP($B146,Kraftvärmeprod!$B$1:$AH$479,MATCH(W$2,Kraftvärmeprod!$B$1:$AG$1,0),FALSE)/1,0)-IFERROR(VLOOKUP($B146,'Slutlig allokering kvv'!$B$2:$AC$462,MATCH(W$3,'Slutlig allokering kvv'!$B$1:$AJ$1,0),FALSE)/1,0)</f>
        <v>0</v>
      </c>
      <c r="X146">
        <f>IFERROR(VLOOKUP($B146,Kraftvärmeprod!$B$1:$AH$479,MATCH(X$2,Kraftvärmeprod!$B$1:$AG$1,0),FALSE)/1,0)-IFERROR(VLOOKUP($B146,'Slutlig allokering kvv'!$B$2:$AC$462,MATCH(X$3,'Slutlig allokering kvv'!$B$1:$AJ$1,0),FALSE)/1,0)</f>
        <v>0</v>
      </c>
      <c r="Y146">
        <f>IFERROR(VLOOKUP($B146,Kraftvärmeprod!$B$1:$AH$479,MATCH(Y$2,Kraftvärmeprod!$B$1:$AG$1,0),FALSE)/1,0)-IFERROR(VLOOKUP($B146,'Slutlig allokering kvv'!$B$2:$AC$462,MATCH(Y$3,'Slutlig allokering kvv'!$B$1:$AJ$1,0),FALSE)/1,0)</f>
        <v>0</v>
      </c>
      <c r="Z146">
        <f>IFERROR(VLOOKUP($B146,Kraftvärmeprod!$B$1:$AH$479,MATCH(Z$2,Kraftvärmeprod!$B$1:$AG$1,0),FALSE)/1,0)-IFERROR(VLOOKUP($B146,'Slutlig allokering kvv'!$B$2:$AC$462,MATCH(Z$3,'Slutlig allokering kvv'!$B$1:$AJ$1,0),FALSE)/1,0)</f>
        <v>0</v>
      </c>
      <c r="AA146">
        <f>IFERROR(VLOOKUP($B146,Kraftvärmeprod!$B$1:$AH$479,MATCH(AA$2,Kraftvärmeprod!$B$1:$AG$1,0),FALSE)/1,0)-IFERROR(VLOOKUP($B146,'Slutlig allokering kvv'!$B$2:$AC$462,MATCH(AA$3,'Slutlig allokering kvv'!$B$1:$AJ$1,0),FALSE)/1,0)</f>
        <v>0</v>
      </c>
      <c r="AE146">
        <f t="shared" si="4"/>
        <v>0</v>
      </c>
      <c r="AG146">
        <f>IFERROR(VLOOKUP(B146,'Slutlig allokering kvv'!$B$2:$AJ$462,MATCH("Summa slutlig allokerad tillförd energi (utan hjälpel och rökgaskondensering):",'Slutlig allokering kvv'!$B$1:$AK$1,0),FALSE)/1,"")</f>
        <v>0</v>
      </c>
      <c r="AI146" s="137" t="str">
        <f>IFERROR(1-VLOOKUP(B146,'Slutlig allokering kvv'!$B$2:$AJ$462,MATCH("Andel av bränsle i kvv som allokerats till värme, exklusive rökgaskondensering och hjälpel",'Slutlig allokering kvv'!$B$1:$AK$1,0),FALSE),"")</f>
        <v/>
      </c>
      <c r="AK146" s="137" t="str">
        <f t="shared" si="5"/>
        <v/>
      </c>
    </row>
    <row r="147" spans="1:37" x14ac:dyDescent="0.25">
      <c r="A147" s="2" t="s">
        <v>229</v>
      </c>
      <c r="B147" s="2" t="s">
        <v>230</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 kvv'!$B$2:$AC$462,MATCH(E$3,'Slutlig allokering kvv'!$B$1:$AJ$1,0),FALSE)/1,0)</f>
        <v>0</v>
      </c>
      <c r="F147">
        <f>IFERROR(VLOOKUP($B147,Kraftvärmeprod!$B$1:$AH$479,MATCH(F$2,Kraftvärmeprod!$B$1:$AG$1,0),FALSE)/1,0)-IFERROR(VLOOKUP($B147,'Slutlig allokering kvv'!$B$2:$AC$462,MATCH(F$3,'Slutlig allokering kvv'!$B$1:$AJ$1,0),FALSE)/1,0)</f>
        <v>0</v>
      </c>
      <c r="G147">
        <f>IFERROR(VLOOKUP($B147,Kraftvärmeprod!$B$1:$AH$479,MATCH(G$2,Kraftvärmeprod!$B$1:$AG$1,0),FALSE)/1,0)-IFERROR(VLOOKUP($B147,'Slutlig allokering kvv'!$B$2:$AC$462,MATCH(G$3,'Slutlig allokering kvv'!$B$1:$AJ$1,0),FALSE)/1,0)</f>
        <v>0</v>
      </c>
      <c r="H147">
        <f>IFERROR(VLOOKUP($B147,Kraftvärmeprod!$B$1:$AH$479,MATCH(H$2,Kraftvärmeprod!$B$1:$AG$1,0),FALSE)/1,0)-IFERROR(VLOOKUP($B147,'Slutlig allokering kvv'!$B$2:$AC$462,MATCH(H$3,'Slutlig allokering kvv'!$B$1:$AJ$1,0),FALSE)/1,0)</f>
        <v>0</v>
      </c>
      <c r="I147">
        <f>IFERROR(VLOOKUP($B147,Kraftvärmeprod!$B$1:$AH$479,MATCH(I$2,Kraftvärmeprod!$B$1:$AG$1,0),FALSE)/1,0)-IFERROR(VLOOKUP($B147,'Slutlig allokering kvv'!$B$2:$AC$462,MATCH(I$3,'Slutlig allokering kvv'!$B$1:$AJ$1,0),FALSE)/1,0)</f>
        <v>0</v>
      </c>
      <c r="J147">
        <f>IFERROR(VLOOKUP($B147,Kraftvärmeprod!$B$1:$AH$479,MATCH(J$2,Kraftvärmeprod!$B$1:$AG$1,0),FALSE)/1,0)-IFERROR(VLOOKUP($B147,'Slutlig allokering kvv'!$B$2:$AC$462,MATCH(J$3,'Slutlig allokering kvv'!$B$1:$AJ$1,0),FALSE)/1,0)</f>
        <v>0</v>
      </c>
      <c r="K147">
        <f>IFERROR(VLOOKUP($B147,Kraftvärmeprod!$B$1:$AH$479,MATCH(K$2,Kraftvärmeprod!$B$1:$AG$1,0),FALSE)/1,0)-IFERROR(VLOOKUP($B147,'Slutlig allokering kvv'!$B$2:$AC$462,MATCH(K$3,'Slutlig allokering kvv'!$B$1:$AJ$1,0),FALSE)/1,0)</f>
        <v>0</v>
      </c>
      <c r="L147">
        <f>IFERROR(VLOOKUP($B147,Kraftvärmeprod!$B$1:$AH$479,MATCH(L$2,Kraftvärmeprod!$B$1:$AG$1,0),FALSE)/1,0)-IFERROR(VLOOKUP($B147,'Slutlig allokering kvv'!$B$2:$AC$462,MATCH(L$3,'Slutlig allokering kvv'!$B$1:$AJ$1,0),FALSE)/1,0)</f>
        <v>0</v>
      </c>
      <c r="M147">
        <f>IFERROR(VLOOKUP($B147,Kraftvärmeprod!$B$1:$AH$479,MATCH(M$2,Kraftvärmeprod!$B$1:$AG$1,0),FALSE)/1,0)-IFERROR(VLOOKUP($B147,'Slutlig allokering kvv'!$B$2:$AC$462,MATCH(M$3,'Slutlig allokering kvv'!$B$1:$AJ$1,0),FALSE)/1,0)</f>
        <v>0</v>
      </c>
      <c r="N147">
        <f>IFERROR(VLOOKUP($B147,Kraftvärmeprod!$B$1:$AH$479,MATCH(N$2,Kraftvärmeprod!$B$1:$AG$1,0),FALSE)/1,0)-IFERROR(VLOOKUP($B147,'Slutlig allokering kvv'!$B$2:$AC$462,MATCH(N$3,'Slutlig allokering kvv'!$B$1:$AJ$1,0),FALSE)/1,0)</f>
        <v>0</v>
      </c>
      <c r="O147">
        <f>IFERROR(VLOOKUP($B147,Kraftvärmeprod!$B$1:$AH$479,MATCH(O$2,Kraftvärmeprod!$B$1:$AG$1,0),FALSE)/1,0)-IFERROR(VLOOKUP($B147,'Slutlig allokering kvv'!$B$2:$AC$462,MATCH(O$3,'Slutlig allokering kvv'!$B$1:$AJ$1,0),FALSE)/1,0)</f>
        <v>0</v>
      </c>
      <c r="P147">
        <f>IFERROR(VLOOKUP($B147,Kraftvärmeprod!$B$1:$AH$479,MATCH(P$2,Kraftvärmeprod!$B$1:$AG$1,0),FALSE)/1,0)-IFERROR(VLOOKUP($B147,'Slutlig allokering kvv'!$B$2:$AC$462,MATCH(P$3,'Slutlig allokering kvv'!$B$1:$AJ$1,0),FALSE)/1,0)</f>
        <v>0</v>
      </c>
      <c r="Q147">
        <f>IFERROR(VLOOKUP($B147,Kraftvärmeprod!$B$1:$AH$479,MATCH(Q$2,Kraftvärmeprod!$B$1:$AG$1,0),FALSE)/1,0)-IFERROR(VLOOKUP($B147,'Slutlig allokering kvv'!$B$2:$AC$462,MATCH(Q$3,'Slutlig allokering kvv'!$B$1:$AJ$1,0),FALSE)/1,0)</f>
        <v>0</v>
      </c>
      <c r="R147">
        <f>IFERROR(VLOOKUP($B147,Kraftvärmeprod!$B$1:$AH$479,MATCH(R$2,Kraftvärmeprod!$B$1:$AG$1,0),FALSE)/1,0)-IFERROR(VLOOKUP($B147,'Slutlig allokering kvv'!$B$2:$AC$462,MATCH(R$3,'Slutlig allokering kvv'!$B$1:$AJ$1,0),FALSE)/1,0)</f>
        <v>0</v>
      </c>
      <c r="S147">
        <f>IFERROR(VLOOKUP($B147,Kraftvärmeprod!$B$1:$AH$479,MATCH(S$2,Kraftvärmeprod!$B$1:$AG$1,0),FALSE)/1,0)-IFERROR(VLOOKUP($B147,'Slutlig allokering kvv'!$B$2:$AC$462,MATCH(S$3,'Slutlig allokering kvv'!$B$1:$AJ$1,0),FALSE)/1,0)</f>
        <v>0</v>
      </c>
      <c r="T147" s="6">
        <f>IFERROR(VLOOKUP($B147,Miljö!$B$1:$S$477,MATCH(T$2,Miljö!$B$1:$X$1,0),FALSE)/1,0)-IFERROR(VLOOKUP($B147,'Slutlig allokering kvv'!$B$2:$AC$462,MATCH(T$3,'Slutlig allokering kvv'!$B$1:$AJ$1,0),FALSE)/1,0)</f>
        <v>0</v>
      </c>
      <c r="U147">
        <f>IFERROR(VLOOKUP($B147,Kraftvärmeprod!$B$1:$AH$479,MATCH(U$2,Kraftvärmeprod!$B$1:$AG$1,0),FALSE)/1,0)-IFERROR(VLOOKUP($B147,'Slutlig allokering kvv'!$B$2:$AC$462,MATCH(U$3,'Slutlig allokering kvv'!$B$1:$AJ$1,0),FALSE)/1,0)</f>
        <v>0</v>
      </c>
      <c r="V147">
        <f>IFERROR(VLOOKUP($B147,Kraftvärmeprod!$B$1:$AH$479,MATCH(V$2,Kraftvärmeprod!$B$1:$AG$1,0),FALSE)/1,0)-IFERROR(VLOOKUP($B147,'Slutlig allokering kvv'!$B$2:$AC$462,MATCH(V$3,'Slutlig allokering kvv'!$B$1:$AJ$1,0),FALSE)/1,0)</f>
        <v>0</v>
      </c>
      <c r="W147">
        <f>IFERROR(VLOOKUP($B147,Kraftvärmeprod!$B$1:$AH$479,MATCH(W$2,Kraftvärmeprod!$B$1:$AG$1,0),FALSE)/1,0)-IFERROR(VLOOKUP($B147,'Slutlig allokering kvv'!$B$2:$AC$462,MATCH(W$3,'Slutlig allokering kvv'!$B$1:$AJ$1,0),FALSE)/1,0)</f>
        <v>0</v>
      </c>
      <c r="X147">
        <f>IFERROR(VLOOKUP($B147,Kraftvärmeprod!$B$1:$AH$479,MATCH(X$2,Kraftvärmeprod!$B$1:$AG$1,0),FALSE)/1,0)-IFERROR(VLOOKUP($B147,'Slutlig allokering kvv'!$B$2:$AC$462,MATCH(X$3,'Slutlig allokering kvv'!$B$1:$AJ$1,0),FALSE)/1,0)</f>
        <v>0</v>
      </c>
      <c r="Y147">
        <f>IFERROR(VLOOKUP($B147,Kraftvärmeprod!$B$1:$AH$479,MATCH(Y$2,Kraftvärmeprod!$B$1:$AG$1,0),FALSE)/1,0)-IFERROR(VLOOKUP($B147,'Slutlig allokering kvv'!$B$2:$AC$462,MATCH(Y$3,'Slutlig allokering kvv'!$B$1:$AJ$1,0),FALSE)/1,0)</f>
        <v>0</v>
      </c>
      <c r="Z147">
        <f>IFERROR(VLOOKUP($B147,Kraftvärmeprod!$B$1:$AH$479,MATCH(Z$2,Kraftvärmeprod!$B$1:$AG$1,0),FALSE)/1,0)-IFERROR(VLOOKUP($B147,'Slutlig allokering kvv'!$B$2:$AC$462,MATCH(Z$3,'Slutlig allokering kvv'!$B$1:$AJ$1,0),FALSE)/1,0)</f>
        <v>0</v>
      </c>
      <c r="AA147">
        <f>IFERROR(VLOOKUP($B147,Kraftvärmeprod!$B$1:$AH$479,MATCH(AA$2,Kraftvärmeprod!$B$1:$AG$1,0),FALSE)/1,0)-IFERROR(VLOOKUP($B147,'Slutlig allokering kvv'!$B$2:$AC$462,MATCH(AA$3,'Slutlig allokering kvv'!$B$1:$AJ$1,0),FALSE)/1,0)</f>
        <v>0</v>
      </c>
      <c r="AE147">
        <f t="shared" si="4"/>
        <v>0</v>
      </c>
      <c r="AG147">
        <f>IFERROR(VLOOKUP(B147,'Slutlig allokering kvv'!$B$2:$AJ$462,MATCH("Summa slutlig allokerad tillförd energi (utan hjälpel och rökgaskondensering):",'Slutlig allokering kvv'!$B$1:$AK$1,0),FALSE)/1,"")</f>
        <v>0</v>
      </c>
      <c r="AI147" s="137" t="str">
        <f>IFERROR(1-VLOOKUP(B147,'Slutlig allokering kvv'!$B$2:$AJ$462,MATCH("Andel av bränsle i kvv som allokerats till värme, exklusive rökgaskondensering och hjälpel",'Slutlig allokering kvv'!$B$1:$AK$1,0),FALSE),"")</f>
        <v/>
      </c>
      <c r="AK147" s="137" t="str">
        <f t="shared" si="5"/>
        <v/>
      </c>
    </row>
    <row r="148" spans="1:37" x14ac:dyDescent="0.25">
      <c r="A148" s="2" t="s">
        <v>231</v>
      </c>
      <c r="B148" s="2" t="s">
        <v>232</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 kvv'!$B$2:$AC$462,MATCH(E$3,'Slutlig allokering kvv'!$B$1:$AJ$1,0),FALSE)/1,0)</f>
        <v>0</v>
      </c>
      <c r="F148">
        <f>IFERROR(VLOOKUP($B148,Kraftvärmeprod!$B$1:$AH$479,MATCH(F$2,Kraftvärmeprod!$B$1:$AG$1,0),FALSE)/1,0)-IFERROR(VLOOKUP($B148,'Slutlig allokering kvv'!$B$2:$AC$462,MATCH(F$3,'Slutlig allokering kvv'!$B$1:$AJ$1,0),FALSE)/1,0)</f>
        <v>0</v>
      </c>
      <c r="G148">
        <f>IFERROR(VLOOKUP($B148,Kraftvärmeprod!$B$1:$AH$479,MATCH(G$2,Kraftvärmeprod!$B$1:$AG$1,0),FALSE)/1,0)-IFERROR(VLOOKUP($B148,'Slutlig allokering kvv'!$B$2:$AC$462,MATCH(G$3,'Slutlig allokering kvv'!$B$1:$AJ$1,0),FALSE)/1,0)</f>
        <v>0</v>
      </c>
      <c r="H148">
        <f>IFERROR(VLOOKUP($B148,Kraftvärmeprod!$B$1:$AH$479,MATCH(H$2,Kraftvärmeprod!$B$1:$AG$1,0),FALSE)/1,0)-IFERROR(VLOOKUP($B148,'Slutlig allokering kvv'!$B$2:$AC$462,MATCH(H$3,'Slutlig allokering kvv'!$B$1:$AJ$1,0),FALSE)/1,0)</f>
        <v>0</v>
      </c>
      <c r="I148">
        <f>IFERROR(VLOOKUP($B148,Kraftvärmeprod!$B$1:$AH$479,MATCH(I$2,Kraftvärmeprod!$B$1:$AG$1,0),FALSE)/1,0)-IFERROR(VLOOKUP($B148,'Slutlig allokering kvv'!$B$2:$AC$462,MATCH(I$3,'Slutlig allokering kvv'!$B$1:$AJ$1,0),FALSE)/1,0)</f>
        <v>0</v>
      </c>
      <c r="J148">
        <f>IFERROR(VLOOKUP($B148,Kraftvärmeprod!$B$1:$AH$479,MATCH(J$2,Kraftvärmeprod!$B$1:$AG$1,0),FALSE)/1,0)-IFERROR(VLOOKUP($B148,'Slutlig allokering kvv'!$B$2:$AC$462,MATCH(J$3,'Slutlig allokering kvv'!$B$1:$AJ$1,0),FALSE)/1,0)</f>
        <v>0</v>
      </c>
      <c r="K148">
        <f>IFERROR(VLOOKUP($B148,Kraftvärmeprod!$B$1:$AH$479,MATCH(K$2,Kraftvärmeprod!$B$1:$AG$1,0),FALSE)/1,0)-IFERROR(VLOOKUP($B148,'Slutlig allokering kvv'!$B$2:$AC$462,MATCH(K$3,'Slutlig allokering kvv'!$B$1:$AJ$1,0),FALSE)/1,0)</f>
        <v>0</v>
      </c>
      <c r="L148">
        <f>IFERROR(VLOOKUP($B148,Kraftvärmeprod!$B$1:$AH$479,MATCH(L$2,Kraftvärmeprod!$B$1:$AG$1,0),FALSE)/1,0)-IFERROR(VLOOKUP($B148,'Slutlig allokering kvv'!$B$2:$AC$462,MATCH(L$3,'Slutlig allokering kvv'!$B$1:$AJ$1,0),FALSE)/1,0)</f>
        <v>0</v>
      </c>
      <c r="M148">
        <f>IFERROR(VLOOKUP($B148,Kraftvärmeprod!$B$1:$AH$479,MATCH(M$2,Kraftvärmeprod!$B$1:$AG$1,0),FALSE)/1,0)-IFERROR(VLOOKUP($B148,'Slutlig allokering kvv'!$B$2:$AC$462,MATCH(M$3,'Slutlig allokering kvv'!$B$1:$AJ$1,0),FALSE)/1,0)</f>
        <v>0</v>
      </c>
      <c r="N148">
        <f>IFERROR(VLOOKUP($B148,Kraftvärmeprod!$B$1:$AH$479,MATCH(N$2,Kraftvärmeprod!$B$1:$AG$1,0),FALSE)/1,0)-IFERROR(VLOOKUP($B148,'Slutlig allokering kvv'!$B$2:$AC$462,MATCH(N$3,'Slutlig allokering kvv'!$B$1:$AJ$1,0),FALSE)/1,0)</f>
        <v>0</v>
      </c>
      <c r="O148">
        <f>IFERROR(VLOOKUP($B148,Kraftvärmeprod!$B$1:$AH$479,MATCH(O$2,Kraftvärmeprod!$B$1:$AG$1,0),FALSE)/1,0)-IFERROR(VLOOKUP($B148,'Slutlig allokering kvv'!$B$2:$AC$462,MATCH(O$3,'Slutlig allokering kvv'!$B$1:$AJ$1,0),FALSE)/1,0)</f>
        <v>0</v>
      </c>
      <c r="P148">
        <f>IFERROR(VLOOKUP($B148,Kraftvärmeprod!$B$1:$AH$479,MATCH(P$2,Kraftvärmeprod!$B$1:$AG$1,0),FALSE)/1,0)-IFERROR(VLOOKUP($B148,'Slutlig allokering kvv'!$B$2:$AC$462,MATCH(P$3,'Slutlig allokering kvv'!$B$1:$AJ$1,0),FALSE)/1,0)</f>
        <v>0</v>
      </c>
      <c r="Q148">
        <f>IFERROR(VLOOKUP($B148,Kraftvärmeprod!$B$1:$AH$479,MATCH(Q$2,Kraftvärmeprod!$B$1:$AG$1,0),FALSE)/1,0)-IFERROR(VLOOKUP($B148,'Slutlig allokering kvv'!$B$2:$AC$462,MATCH(Q$3,'Slutlig allokering kvv'!$B$1:$AJ$1,0),FALSE)/1,0)</f>
        <v>0</v>
      </c>
      <c r="R148">
        <f>IFERROR(VLOOKUP($B148,Kraftvärmeprod!$B$1:$AH$479,MATCH(R$2,Kraftvärmeprod!$B$1:$AG$1,0),FALSE)/1,0)-IFERROR(VLOOKUP($B148,'Slutlig allokering kvv'!$B$2:$AC$462,MATCH(R$3,'Slutlig allokering kvv'!$B$1:$AJ$1,0),FALSE)/1,0)</f>
        <v>0</v>
      </c>
      <c r="S148">
        <f>IFERROR(VLOOKUP($B148,Kraftvärmeprod!$B$1:$AH$479,MATCH(S$2,Kraftvärmeprod!$B$1:$AG$1,0),FALSE)/1,0)-IFERROR(VLOOKUP($B148,'Slutlig allokering kvv'!$B$2:$AC$462,MATCH(S$3,'Slutlig allokering kvv'!$B$1:$AJ$1,0),FALSE)/1,0)</f>
        <v>0</v>
      </c>
      <c r="T148" s="6">
        <f>IFERROR(VLOOKUP($B148,Miljö!$B$1:$S$477,MATCH(T$2,Miljö!$B$1:$X$1,0),FALSE)/1,0)-IFERROR(VLOOKUP($B148,'Slutlig allokering kvv'!$B$2:$AC$462,MATCH(T$3,'Slutlig allokering kvv'!$B$1:$AJ$1,0),FALSE)/1,0)</f>
        <v>0</v>
      </c>
      <c r="U148">
        <f>IFERROR(VLOOKUP($B148,Kraftvärmeprod!$B$1:$AH$479,MATCH(U$2,Kraftvärmeprod!$B$1:$AG$1,0),FALSE)/1,0)-IFERROR(VLOOKUP($B148,'Slutlig allokering kvv'!$B$2:$AC$462,MATCH(U$3,'Slutlig allokering kvv'!$B$1:$AJ$1,0),FALSE)/1,0)</f>
        <v>0</v>
      </c>
      <c r="V148">
        <f>IFERROR(VLOOKUP($B148,Kraftvärmeprod!$B$1:$AH$479,MATCH(V$2,Kraftvärmeprod!$B$1:$AG$1,0),FALSE)/1,0)-IFERROR(VLOOKUP($B148,'Slutlig allokering kvv'!$B$2:$AC$462,MATCH(V$3,'Slutlig allokering kvv'!$B$1:$AJ$1,0),FALSE)/1,0)</f>
        <v>0</v>
      </c>
      <c r="W148">
        <f>IFERROR(VLOOKUP($B148,Kraftvärmeprod!$B$1:$AH$479,MATCH(W$2,Kraftvärmeprod!$B$1:$AG$1,0),FALSE)/1,0)-IFERROR(VLOOKUP($B148,'Slutlig allokering kvv'!$B$2:$AC$462,MATCH(W$3,'Slutlig allokering kvv'!$B$1:$AJ$1,0),FALSE)/1,0)</f>
        <v>0</v>
      </c>
      <c r="X148">
        <f>IFERROR(VLOOKUP($B148,Kraftvärmeprod!$B$1:$AH$479,MATCH(X$2,Kraftvärmeprod!$B$1:$AG$1,0),FALSE)/1,0)-IFERROR(VLOOKUP($B148,'Slutlig allokering kvv'!$B$2:$AC$462,MATCH(X$3,'Slutlig allokering kvv'!$B$1:$AJ$1,0),FALSE)/1,0)</f>
        <v>0</v>
      </c>
      <c r="Y148">
        <f>IFERROR(VLOOKUP($B148,Kraftvärmeprod!$B$1:$AH$479,MATCH(Y$2,Kraftvärmeprod!$B$1:$AG$1,0),FALSE)/1,0)-IFERROR(VLOOKUP($B148,'Slutlig allokering kvv'!$B$2:$AC$462,MATCH(Y$3,'Slutlig allokering kvv'!$B$1:$AJ$1,0),FALSE)/1,0)</f>
        <v>0</v>
      </c>
      <c r="Z148">
        <f>IFERROR(VLOOKUP($B148,Kraftvärmeprod!$B$1:$AH$479,MATCH(Z$2,Kraftvärmeprod!$B$1:$AG$1,0),FALSE)/1,0)-IFERROR(VLOOKUP($B148,'Slutlig allokering kvv'!$B$2:$AC$462,MATCH(Z$3,'Slutlig allokering kvv'!$B$1:$AJ$1,0),FALSE)/1,0)</f>
        <v>0</v>
      </c>
      <c r="AA148">
        <f>IFERROR(VLOOKUP($B148,Kraftvärmeprod!$B$1:$AH$479,MATCH(AA$2,Kraftvärmeprod!$B$1:$AG$1,0),FALSE)/1,0)-IFERROR(VLOOKUP($B148,'Slutlig allokering kvv'!$B$2:$AC$462,MATCH(AA$3,'Slutlig allokering kvv'!$B$1:$AJ$1,0),FALSE)/1,0)</f>
        <v>0</v>
      </c>
      <c r="AE148">
        <f t="shared" si="4"/>
        <v>0</v>
      </c>
      <c r="AG148">
        <f>IFERROR(VLOOKUP(B148,'Slutlig allokering kvv'!$B$2:$AJ$462,MATCH("Summa slutlig allokerad tillförd energi (utan hjälpel och rökgaskondensering):",'Slutlig allokering kvv'!$B$1:$AK$1,0),FALSE)/1,"")</f>
        <v>0</v>
      </c>
      <c r="AI148" s="137" t="str">
        <f>IFERROR(1-VLOOKUP(B148,'Slutlig allokering kvv'!$B$2:$AJ$462,MATCH("Andel av bränsle i kvv som allokerats till värme, exklusive rökgaskondensering och hjälpel",'Slutlig allokering kvv'!$B$1:$AK$1,0),FALSE),"")</f>
        <v/>
      </c>
      <c r="AK148" s="137" t="str">
        <f t="shared" si="5"/>
        <v/>
      </c>
    </row>
    <row r="149" spans="1:37" x14ac:dyDescent="0.25">
      <c r="A149" s="2" t="s">
        <v>231</v>
      </c>
      <c r="B149" s="2" t="s">
        <v>233</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 kvv'!$B$2:$AC$462,MATCH(E$3,'Slutlig allokering kvv'!$B$1:$AJ$1,0),FALSE)/1,0)</f>
        <v>0</v>
      </c>
      <c r="F149">
        <f>IFERROR(VLOOKUP($B149,Kraftvärmeprod!$B$1:$AH$479,MATCH(F$2,Kraftvärmeprod!$B$1:$AG$1,0),FALSE)/1,0)-IFERROR(VLOOKUP($B149,'Slutlig allokering kvv'!$B$2:$AC$462,MATCH(F$3,'Slutlig allokering kvv'!$B$1:$AJ$1,0),FALSE)/1,0)</f>
        <v>0</v>
      </c>
      <c r="G149">
        <f>IFERROR(VLOOKUP($B149,Kraftvärmeprod!$B$1:$AH$479,MATCH(G$2,Kraftvärmeprod!$B$1:$AG$1,0),FALSE)/1,0)-IFERROR(VLOOKUP($B149,'Slutlig allokering kvv'!$B$2:$AC$462,MATCH(G$3,'Slutlig allokering kvv'!$B$1:$AJ$1,0),FALSE)/1,0)</f>
        <v>0</v>
      </c>
      <c r="H149">
        <f>IFERROR(VLOOKUP($B149,Kraftvärmeprod!$B$1:$AH$479,MATCH(H$2,Kraftvärmeprod!$B$1:$AG$1,0),FALSE)/1,0)-IFERROR(VLOOKUP($B149,'Slutlig allokering kvv'!$B$2:$AC$462,MATCH(H$3,'Slutlig allokering kvv'!$B$1:$AJ$1,0),FALSE)/1,0)</f>
        <v>0</v>
      </c>
      <c r="I149">
        <f>IFERROR(VLOOKUP($B149,Kraftvärmeprod!$B$1:$AH$479,MATCH(I$2,Kraftvärmeprod!$B$1:$AG$1,0),FALSE)/1,0)-IFERROR(VLOOKUP($B149,'Slutlig allokering kvv'!$B$2:$AC$462,MATCH(I$3,'Slutlig allokering kvv'!$B$1:$AJ$1,0),FALSE)/1,0)</f>
        <v>0</v>
      </c>
      <c r="J149">
        <f>IFERROR(VLOOKUP($B149,Kraftvärmeprod!$B$1:$AH$479,MATCH(J$2,Kraftvärmeprod!$B$1:$AG$1,0),FALSE)/1,0)-IFERROR(VLOOKUP($B149,'Slutlig allokering kvv'!$B$2:$AC$462,MATCH(J$3,'Slutlig allokering kvv'!$B$1:$AJ$1,0),FALSE)/1,0)</f>
        <v>0</v>
      </c>
      <c r="K149">
        <f>IFERROR(VLOOKUP($B149,Kraftvärmeprod!$B$1:$AH$479,MATCH(K$2,Kraftvärmeprod!$B$1:$AG$1,0),FALSE)/1,0)-IFERROR(VLOOKUP($B149,'Slutlig allokering kvv'!$B$2:$AC$462,MATCH(K$3,'Slutlig allokering kvv'!$B$1:$AJ$1,0),FALSE)/1,0)</f>
        <v>0</v>
      </c>
      <c r="L149">
        <f>IFERROR(VLOOKUP($B149,Kraftvärmeprod!$B$1:$AH$479,MATCH(L$2,Kraftvärmeprod!$B$1:$AG$1,0),FALSE)/1,0)-IFERROR(VLOOKUP($B149,'Slutlig allokering kvv'!$B$2:$AC$462,MATCH(L$3,'Slutlig allokering kvv'!$B$1:$AJ$1,0),FALSE)/1,0)</f>
        <v>0</v>
      </c>
      <c r="M149">
        <f>IFERROR(VLOOKUP($B149,Kraftvärmeprod!$B$1:$AH$479,MATCH(M$2,Kraftvärmeprod!$B$1:$AG$1,0),FALSE)/1,0)-IFERROR(VLOOKUP($B149,'Slutlig allokering kvv'!$B$2:$AC$462,MATCH(M$3,'Slutlig allokering kvv'!$B$1:$AJ$1,0),FALSE)/1,0)</f>
        <v>0</v>
      </c>
      <c r="N149">
        <f>IFERROR(VLOOKUP($B149,Kraftvärmeprod!$B$1:$AH$479,MATCH(N$2,Kraftvärmeprod!$B$1:$AG$1,0),FALSE)/1,0)-IFERROR(VLOOKUP($B149,'Slutlig allokering kvv'!$B$2:$AC$462,MATCH(N$3,'Slutlig allokering kvv'!$B$1:$AJ$1,0),FALSE)/1,0)</f>
        <v>0</v>
      </c>
      <c r="O149">
        <f>IFERROR(VLOOKUP($B149,Kraftvärmeprod!$B$1:$AH$479,MATCH(O$2,Kraftvärmeprod!$B$1:$AG$1,0),FALSE)/1,0)-IFERROR(VLOOKUP($B149,'Slutlig allokering kvv'!$B$2:$AC$462,MATCH(O$3,'Slutlig allokering kvv'!$B$1:$AJ$1,0),FALSE)/1,0)</f>
        <v>0</v>
      </c>
      <c r="P149">
        <f>IFERROR(VLOOKUP($B149,Kraftvärmeprod!$B$1:$AH$479,MATCH(P$2,Kraftvärmeprod!$B$1:$AG$1,0),FALSE)/1,0)-IFERROR(VLOOKUP($B149,'Slutlig allokering kvv'!$B$2:$AC$462,MATCH(P$3,'Slutlig allokering kvv'!$B$1:$AJ$1,0),FALSE)/1,0)</f>
        <v>0</v>
      </c>
      <c r="Q149">
        <f>IFERROR(VLOOKUP($B149,Kraftvärmeprod!$B$1:$AH$479,MATCH(Q$2,Kraftvärmeprod!$B$1:$AG$1,0),FALSE)/1,0)-IFERROR(VLOOKUP($B149,'Slutlig allokering kvv'!$B$2:$AC$462,MATCH(Q$3,'Slutlig allokering kvv'!$B$1:$AJ$1,0),FALSE)/1,0)</f>
        <v>0</v>
      </c>
      <c r="R149">
        <f>IFERROR(VLOOKUP($B149,Kraftvärmeprod!$B$1:$AH$479,MATCH(R$2,Kraftvärmeprod!$B$1:$AG$1,0),FALSE)/1,0)-IFERROR(VLOOKUP($B149,'Slutlig allokering kvv'!$B$2:$AC$462,MATCH(R$3,'Slutlig allokering kvv'!$B$1:$AJ$1,0),FALSE)/1,0)</f>
        <v>0</v>
      </c>
      <c r="S149">
        <f>IFERROR(VLOOKUP($B149,Kraftvärmeprod!$B$1:$AH$479,MATCH(S$2,Kraftvärmeprod!$B$1:$AG$1,0),FALSE)/1,0)-IFERROR(VLOOKUP($B149,'Slutlig allokering kvv'!$B$2:$AC$462,MATCH(S$3,'Slutlig allokering kvv'!$B$1:$AJ$1,0),FALSE)/1,0)</f>
        <v>0</v>
      </c>
      <c r="T149" s="6">
        <f>IFERROR(VLOOKUP($B149,Miljö!$B$1:$S$477,MATCH(T$2,Miljö!$B$1:$X$1,0),FALSE)/1,0)-IFERROR(VLOOKUP($B149,'Slutlig allokering kvv'!$B$2:$AC$462,MATCH(T$3,'Slutlig allokering kvv'!$B$1:$AJ$1,0),FALSE)/1,0)</f>
        <v>0</v>
      </c>
      <c r="U149">
        <f>IFERROR(VLOOKUP($B149,Kraftvärmeprod!$B$1:$AH$479,MATCH(U$2,Kraftvärmeprod!$B$1:$AG$1,0),FALSE)/1,0)-IFERROR(VLOOKUP($B149,'Slutlig allokering kvv'!$B$2:$AC$462,MATCH(U$3,'Slutlig allokering kvv'!$B$1:$AJ$1,0),FALSE)/1,0)</f>
        <v>0</v>
      </c>
      <c r="V149">
        <f>IFERROR(VLOOKUP($B149,Kraftvärmeprod!$B$1:$AH$479,MATCH(V$2,Kraftvärmeprod!$B$1:$AG$1,0),FALSE)/1,0)-IFERROR(VLOOKUP($B149,'Slutlig allokering kvv'!$B$2:$AC$462,MATCH(V$3,'Slutlig allokering kvv'!$B$1:$AJ$1,0),FALSE)/1,0)</f>
        <v>0</v>
      </c>
      <c r="W149">
        <f>IFERROR(VLOOKUP($B149,Kraftvärmeprod!$B$1:$AH$479,MATCH(W$2,Kraftvärmeprod!$B$1:$AG$1,0),FALSE)/1,0)-IFERROR(VLOOKUP($B149,'Slutlig allokering kvv'!$B$2:$AC$462,MATCH(W$3,'Slutlig allokering kvv'!$B$1:$AJ$1,0),FALSE)/1,0)</f>
        <v>0</v>
      </c>
      <c r="X149">
        <f>IFERROR(VLOOKUP($B149,Kraftvärmeprod!$B$1:$AH$479,MATCH(X$2,Kraftvärmeprod!$B$1:$AG$1,0),FALSE)/1,0)-IFERROR(VLOOKUP($B149,'Slutlig allokering kvv'!$B$2:$AC$462,MATCH(X$3,'Slutlig allokering kvv'!$B$1:$AJ$1,0),FALSE)/1,0)</f>
        <v>0</v>
      </c>
      <c r="Y149">
        <f>IFERROR(VLOOKUP($B149,Kraftvärmeprod!$B$1:$AH$479,MATCH(Y$2,Kraftvärmeprod!$B$1:$AG$1,0),FALSE)/1,0)-IFERROR(VLOOKUP($B149,'Slutlig allokering kvv'!$B$2:$AC$462,MATCH(Y$3,'Slutlig allokering kvv'!$B$1:$AJ$1,0),FALSE)/1,0)</f>
        <v>0</v>
      </c>
      <c r="Z149">
        <f>IFERROR(VLOOKUP($B149,Kraftvärmeprod!$B$1:$AH$479,MATCH(Z$2,Kraftvärmeprod!$B$1:$AG$1,0),FALSE)/1,0)-IFERROR(VLOOKUP($B149,'Slutlig allokering kvv'!$B$2:$AC$462,MATCH(Z$3,'Slutlig allokering kvv'!$B$1:$AJ$1,0),FALSE)/1,0)</f>
        <v>0</v>
      </c>
      <c r="AA149">
        <f>IFERROR(VLOOKUP($B149,Kraftvärmeprod!$B$1:$AH$479,MATCH(AA$2,Kraftvärmeprod!$B$1:$AG$1,0),FALSE)/1,0)-IFERROR(VLOOKUP($B149,'Slutlig allokering kvv'!$B$2:$AC$462,MATCH(AA$3,'Slutlig allokering kvv'!$B$1:$AJ$1,0),FALSE)/1,0)</f>
        <v>0</v>
      </c>
      <c r="AE149">
        <f t="shared" si="4"/>
        <v>0</v>
      </c>
      <c r="AG149">
        <f>IFERROR(VLOOKUP(B149,'Slutlig allokering kvv'!$B$2:$AJ$462,MATCH("Summa slutlig allokerad tillförd energi (utan hjälpel och rökgaskondensering):",'Slutlig allokering kvv'!$B$1:$AK$1,0),FALSE)/1,"")</f>
        <v>0</v>
      </c>
      <c r="AI149" s="137" t="str">
        <f>IFERROR(1-VLOOKUP(B149,'Slutlig allokering kvv'!$B$2:$AJ$462,MATCH("Andel av bränsle i kvv som allokerats till värme, exklusive rökgaskondensering och hjälpel",'Slutlig allokering kvv'!$B$1:$AK$1,0),FALSE),"")</f>
        <v/>
      </c>
      <c r="AK149" s="137" t="str">
        <f t="shared" si="5"/>
        <v/>
      </c>
    </row>
    <row r="150" spans="1:37" x14ac:dyDescent="0.25">
      <c r="A150" s="2" t="s">
        <v>231</v>
      </c>
      <c r="B150" s="2" t="s">
        <v>234</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 kvv'!$B$2:$AC$462,MATCH(E$3,'Slutlig allokering kvv'!$B$1:$AJ$1,0),FALSE)/1,0)</f>
        <v>0</v>
      </c>
      <c r="F150">
        <f>IFERROR(VLOOKUP($B150,Kraftvärmeprod!$B$1:$AH$479,MATCH(F$2,Kraftvärmeprod!$B$1:$AG$1,0),FALSE)/1,0)-IFERROR(VLOOKUP($B150,'Slutlig allokering kvv'!$B$2:$AC$462,MATCH(F$3,'Slutlig allokering kvv'!$B$1:$AJ$1,0),FALSE)/1,0)</f>
        <v>0</v>
      </c>
      <c r="G150">
        <f>IFERROR(VLOOKUP($B150,Kraftvärmeprod!$B$1:$AH$479,MATCH(G$2,Kraftvärmeprod!$B$1:$AG$1,0),FALSE)/1,0)-IFERROR(VLOOKUP($B150,'Slutlig allokering kvv'!$B$2:$AC$462,MATCH(G$3,'Slutlig allokering kvv'!$B$1:$AJ$1,0),FALSE)/1,0)</f>
        <v>0</v>
      </c>
      <c r="H150">
        <f>IFERROR(VLOOKUP($B150,Kraftvärmeprod!$B$1:$AH$479,MATCH(H$2,Kraftvärmeprod!$B$1:$AG$1,0),FALSE)/1,0)-IFERROR(VLOOKUP($B150,'Slutlig allokering kvv'!$B$2:$AC$462,MATCH(H$3,'Slutlig allokering kvv'!$B$1:$AJ$1,0),FALSE)/1,0)</f>
        <v>0</v>
      </c>
      <c r="I150">
        <f>IFERROR(VLOOKUP($B150,Kraftvärmeprod!$B$1:$AH$479,MATCH(I$2,Kraftvärmeprod!$B$1:$AG$1,0),FALSE)/1,0)-IFERROR(VLOOKUP($B150,'Slutlig allokering kvv'!$B$2:$AC$462,MATCH(I$3,'Slutlig allokering kvv'!$B$1:$AJ$1,0),FALSE)/1,0)</f>
        <v>0</v>
      </c>
      <c r="J150">
        <f>IFERROR(VLOOKUP($B150,Kraftvärmeprod!$B$1:$AH$479,MATCH(J$2,Kraftvärmeprod!$B$1:$AG$1,0),FALSE)/1,0)-IFERROR(VLOOKUP($B150,'Slutlig allokering kvv'!$B$2:$AC$462,MATCH(J$3,'Slutlig allokering kvv'!$B$1:$AJ$1,0),FALSE)/1,0)</f>
        <v>0</v>
      </c>
      <c r="K150">
        <f>IFERROR(VLOOKUP($B150,Kraftvärmeprod!$B$1:$AH$479,MATCH(K$2,Kraftvärmeprod!$B$1:$AG$1,0),FALSE)/1,0)-IFERROR(VLOOKUP($B150,'Slutlig allokering kvv'!$B$2:$AC$462,MATCH(K$3,'Slutlig allokering kvv'!$B$1:$AJ$1,0),FALSE)/1,0)</f>
        <v>0</v>
      </c>
      <c r="L150">
        <f>IFERROR(VLOOKUP($B150,Kraftvärmeprod!$B$1:$AH$479,MATCH(L$2,Kraftvärmeprod!$B$1:$AG$1,0),FALSE)/1,0)-IFERROR(VLOOKUP($B150,'Slutlig allokering kvv'!$B$2:$AC$462,MATCH(L$3,'Slutlig allokering kvv'!$B$1:$AJ$1,0),FALSE)/1,0)</f>
        <v>0</v>
      </c>
      <c r="M150">
        <f>IFERROR(VLOOKUP($B150,Kraftvärmeprod!$B$1:$AH$479,MATCH(M$2,Kraftvärmeprod!$B$1:$AG$1,0),FALSE)/1,0)-IFERROR(VLOOKUP($B150,'Slutlig allokering kvv'!$B$2:$AC$462,MATCH(M$3,'Slutlig allokering kvv'!$B$1:$AJ$1,0),FALSE)/1,0)</f>
        <v>0</v>
      </c>
      <c r="N150">
        <f>IFERROR(VLOOKUP($B150,Kraftvärmeprod!$B$1:$AH$479,MATCH(N$2,Kraftvärmeprod!$B$1:$AG$1,0),FALSE)/1,0)-IFERROR(VLOOKUP($B150,'Slutlig allokering kvv'!$B$2:$AC$462,MATCH(N$3,'Slutlig allokering kvv'!$B$1:$AJ$1,0),FALSE)/1,0)</f>
        <v>0</v>
      </c>
      <c r="O150">
        <f>IFERROR(VLOOKUP($B150,Kraftvärmeprod!$B$1:$AH$479,MATCH(O$2,Kraftvärmeprod!$B$1:$AG$1,0),FALSE)/1,0)-IFERROR(VLOOKUP($B150,'Slutlig allokering kvv'!$B$2:$AC$462,MATCH(O$3,'Slutlig allokering kvv'!$B$1:$AJ$1,0),FALSE)/1,0)</f>
        <v>0</v>
      </c>
      <c r="P150">
        <f>IFERROR(VLOOKUP($B150,Kraftvärmeprod!$B$1:$AH$479,MATCH(P$2,Kraftvärmeprod!$B$1:$AG$1,0),FALSE)/1,0)-IFERROR(VLOOKUP($B150,'Slutlig allokering kvv'!$B$2:$AC$462,MATCH(P$3,'Slutlig allokering kvv'!$B$1:$AJ$1,0),FALSE)/1,0)</f>
        <v>0</v>
      </c>
      <c r="Q150">
        <f>IFERROR(VLOOKUP($B150,Kraftvärmeprod!$B$1:$AH$479,MATCH(Q$2,Kraftvärmeprod!$B$1:$AG$1,0),FALSE)/1,0)-IFERROR(VLOOKUP($B150,'Slutlig allokering kvv'!$B$2:$AC$462,MATCH(Q$3,'Slutlig allokering kvv'!$B$1:$AJ$1,0),FALSE)/1,0)</f>
        <v>0</v>
      </c>
      <c r="R150">
        <f>IFERROR(VLOOKUP($B150,Kraftvärmeprod!$B$1:$AH$479,MATCH(R$2,Kraftvärmeprod!$B$1:$AG$1,0),FALSE)/1,0)-IFERROR(VLOOKUP($B150,'Slutlig allokering kvv'!$B$2:$AC$462,MATCH(R$3,'Slutlig allokering kvv'!$B$1:$AJ$1,0),FALSE)/1,0)</f>
        <v>0</v>
      </c>
      <c r="S150">
        <f>IFERROR(VLOOKUP($B150,Kraftvärmeprod!$B$1:$AH$479,MATCH(S$2,Kraftvärmeprod!$B$1:$AG$1,0),FALSE)/1,0)-IFERROR(VLOOKUP($B150,'Slutlig allokering kvv'!$B$2:$AC$462,MATCH(S$3,'Slutlig allokering kvv'!$B$1:$AJ$1,0),FALSE)/1,0)</f>
        <v>0</v>
      </c>
      <c r="T150" s="6">
        <f>IFERROR(VLOOKUP($B150,Miljö!$B$1:$S$477,MATCH(T$2,Miljö!$B$1:$X$1,0),FALSE)/1,0)-IFERROR(VLOOKUP($B150,'Slutlig allokering kvv'!$B$2:$AC$462,MATCH(T$3,'Slutlig allokering kvv'!$B$1:$AJ$1,0),FALSE)/1,0)</f>
        <v>0</v>
      </c>
      <c r="U150">
        <f>IFERROR(VLOOKUP($B150,Kraftvärmeprod!$B$1:$AH$479,MATCH(U$2,Kraftvärmeprod!$B$1:$AG$1,0),FALSE)/1,0)-IFERROR(VLOOKUP($B150,'Slutlig allokering kvv'!$B$2:$AC$462,MATCH(U$3,'Slutlig allokering kvv'!$B$1:$AJ$1,0),FALSE)/1,0)</f>
        <v>0</v>
      </c>
      <c r="V150">
        <f>IFERROR(VLOOKUP($B150,Kraftvärmeprod!$B$1:$AH$479,MATCH(V$2,Kraftvärmeprod!$B$1:$AG$1,0),FALSE)/1,0)-IFERROR(VLOOKUP($B150,'Slutlig allokering kvv'!$B$2:$AC$462,MATCH(V$3,'Slutlig allokering kvv'!$B$1:$AJ$1,0),FALSE)/1,0)</f>
        <v>0</v>
      </c>
      <c r="W150">
        <f>IFERROR(VLOOKUP($B150,Kraftvärmeprod!$B$1:$AH$479,MATCH(W$2,Kraftvärmeprod!$B$1:$AG$1,0),FALSE)/1,0)-IFERROR(VLOOKUP($B150,'Slutlig allokering kvv'!$B$2:$AC$462,MATCH(W$3,'Slutlig allokering kvv'!$B$1:$AJ$1,0),FALSE)/1,0)</f>
        <v>0</v>
      </c>
      <c r="X150">
        <f>IFERROR(VLOOKUP($B150,Kraftvärmeprod!$B$1:$AH$479,MATCH(X$2,Kraftvärmeprod!$B$1:$AG$1,0),FALSE)/1,0)-IFERROR(VLOOKUP($B150,'Slutlig allokering kvv'!$B$2:$AC$462,MATCH(X$3,'Slutlig allokering kvv'!$B$1:$AJ$1,0),FALSE)/1,0)</f>
        <v>0</v>
      </c>
      <c r="Y150">
        <f>IFERROR(VLOOKUP($B150,Kraftvärmeprod!$B$1:$AH$479,MATCH(Y$2,Kraftvärmeprod!$B$1:$AG$1,0),FALSE)/1,0)-IFERROR(VLOOKUP($B150,'Slutlig allokering kvv'!$B$2:$AC$462,MATCH(Y$3,'Slutlig allokering kvv'!$B$1:$AJ$1,0),FALSE)/1,0)</f>
        <v>0</v>
      </c>
      <c r="Z150">
        <f>IFERROR(VLOOKUP($B150,Kraftvärmeprod!$B$1:$AH$479,MATCH(Z$2,Kraftvärmeprod!$B$1:$AG$1,0),FALSE)/1,0)-IFERROR(VLOOKUP($B150,'Slutlig allokering kvv'!$B$2:$AC$462,MATCH(Z$3,'Slutlig allokering kvv'!$B$1:$AJ$1,0),FALSE)/1,0)</f>
        <v>0</v>
      </c>
      <c r="AA150">
        <f>IFERROR(VLOOKUP($B150,Kraftvärmeprod!$B$1:$AH$479,MATCH(AA$2,Kraftvärmeprod!$B$1:$AG$1,0),FALSE)/1,0)-IFERROR(VLOOKUP($B150,'Slutlig allokering kvv'!$B$2:$AC$462,MATCH(AA$3,'Slutlig allokering kvv'!$B$1:$AJ$1,0),FALSE)/1,0)</f>
        <v>0</v>
      </c>
      <c r="AE150">
        <f t="shared" si="4"/>
        <v>0</v>
      </c>
      <c r="AG150">
        <f>IFERROR(VLOOKUP(B150,'Slutlig allokering kvv'!$B$2:$AJ$462,MATCH("Summa slutlig allokerad tillförd energi (utan hjälpel och rökgaskondensering):",'Slutlig allokering kvv'!$B$1:$AK$1,0),FALSE)/1,"")</f>
        <v>0</v>
      </c>
      <c r="AI150" s="137" t="str">
        <f>IFERROR(1-VLOOKUP(B150,'Slutlig allokering kvv'!$B$2:$AJ$462,MATCH("Andel av bränsle i kvv som allokerats till värme, exklusive rökgaskondensering och hjälpel",'Slutlig allokering kvv'!$B$1:$AK$1,0),FALSE),"")</f>
        <v/>
      </c>
      <c r="AK150" s="137" t="str">
        <f t="shared" si="5"/>
        <v/>
      </c>
    </row>
    <row r="151" spans="1:37" x14ac:dyDescent="0.25">
      <c r="A151" s="2" t="s">
        <v>231</v>
      </c>
      <c r="B151" s="2" t="s">
        <v>235</v>
      </c>
      <c r="C151">
        <f>IFERROR(VLOOKUP($B151,Kraftvärmeprod!$B$1:$AH$479,MATCH(C$3,Kraftvärmeprod!$B$1:$AG$1,0),FALSE)/1,"")</f>
        <v>356</v>
      </c>
      <c r="D151">
        <f>IFERROR(VLOOKUP($B151,Kraftvärmeprod!$B$1:$AH$479,MATCH(D$3,Kraftvärmeprod!$B$1:$AG$1,0),FALSE)/1,"")</f>
        <v>182</v>
      </c>
      <c r="E151">
        <f>IFERROR(VLOOKUP($B151,Kraftvärmeprod!$B$1:$AH$479,MATCH(E$2,Kraftvärmeprod!$B$1:$AG$1,0),FALSE)/1,0)-IFERROR(VLOOKUP($B151,'Slutlig allokering kvv'!$B$2:$AC$462,MATCH(E$3,'Slutlig allokering kvv'!$B$1:$AJ$1,0),FALSE)/1,0)</f>
        <v>0</v>
      </c>
      <c r="F151">
        <f>IFERROR(VLOOKUP($B151,Kraftvärmeprod!$B$1:$AH$479,MATCH(F$2,Kraftvärmeprod!$B$1:$AG$1,0),FALSE)/1,0)-IFERROR(VLOOKUP($B151,'Slutlig allokering kvv'!$B$2:$AC$462,MATCH(F$3,'Slutlig allokering kvv'!$B$1:$AJ$1,0),FALSE)/1,0)</f>
        <v>0</v>
      </c>
      <c r="G151">
        <f>IFERROR(VLOOKUP($B151,Kraftvärmeprod!$B$1:$AH$479,MATCH(G$2,Kraftvärmeprod!$B$1:$AG$1,0),FALSE)/1,0)-IFERROR(VLOOKUP($B151,'Slutlig allokering kvv'!$B$2:$AC$462,MATCH(G$3,'Slutlig allokering kvv'!$B$1:$AJ$1,0),FALSE)/1,0)</f>
        <v>51.982900000000001</v>
      </c>
      <c r="H151">
        <f>IFERROR(VLOOKUP($B151,Kraftvärmeprod!$B$1:$AH$479,MATCH(H$2,Kraftvärmeprod!$B$1:$AG$1,0),FALSE)/1,0)-IFERROR(VLOOKUP($B151,'Slutlig allokering kvv'!$B$2:$AC$462,MATCH(H$3,'Slutlig allokering kvv'!$B$1:$AJ$1,0),FALSE)/1,0)</f>
        <v>0</v>
      </c>
      <c r="I151">
        <f>IFERROR(VLOOKUP($B151,Kraftvärmeprod!$B$1:$AH$479,MATCH(I$2,Kraftvärmeprod!$B$1:$AG$1,0),FALSE)/1,0)-IFERROR(VLOOKUP($B151,'Slutlig allokering kvv'!$B$2:$AC$462,MATCH(I$3,'Slutlig allokering kvv'!$B$1:$AJ$1,0),FALSE)/1,0)</f>
        <v>0</v>
      </c>
      <c r="J151">
        <f>IFERROR(VLOOKUP($B151,Kraftvärmeprod!$B$1:$AH$479,MATCH(J$2,Kraftvärmeprod!$B$1:$AG$1,0),FALSE)/1,0)-IFERROR(VLOOKUP($B151,'Slutlig allokering kvv'!$B$2:$AC$462,MATCH(J$3,'Slutlig allokering kvv'!$B$1:$AJ$1,0),FALSE)/1,0)</f>
        <v>0</v>
      </c>
      <c r="K151">
        <f>IFERROR(VLOOKUP($B151,Kraftvärmeprod!$B$1:$AH$479,MATCH(K$2,Kraftvärmeprod!$B$1:$AG$1,0),FALSE)/1,0)-IFERROR(VLOOKUP($B151,'Slutlig allokering kvv'!$B$2:$AC$462,MATCH(K$3,'Slutlig allokering kvv'!$B$1:$AJ$1,0),FALSE)/1,0)</f>
        <v>0</v>
      </c>
      <c r="L151">
        <f>IFERROR(VLOOKUP($B151,Kraftvärmeprod!$B$1:$AH$479,MATCH(L$2,Kraftvärmeprod!$B$1:$AG$1,0),FALSE)/1,0)-IFERROR(VLOOKUP($B151,'Slutlig allokering kvv'!$B$2:$AC$462,MATCH(L$3,'Slutlig allokering kvv'!$B$1:$AJ$1,0),FALSE)/1,0)</f>
        <v>21.7072</v>
      </c>
      <c r="M151">
        <f>IFERROR(VLOOKUP($B151,Kraftvärmeprod!$B$1:$AH$479,MATCH(M$2,Kraftvärmeprod!$B$1:$AG$1,0),FALSE)/1,0)-IFERROR(VLOOKUP($B151,'Slutlig allokering kvv'!$B$2:$AC$462,MATCH(M$3,'Slutlig allokering kvv'!$B$1:$AJ$1,0),FALSE)/1,0)</f>
        <v>0</v>
      </c>
      <c r="N151">
        <f>IFERROR(VLOOKUP($B151,Kraftvärmeprod!$B$1:$AH$479,MATCH(N$2,Kraftvärmeprod!$B$1:$AG$1,0),FALSE)/1,0)-IFERROR(VLOOKUP($B151,'Slutlig allokering kvv'!$B$2:$AC$462,MATCH(N$3,'Slutlig allokering kvv'!$B$1:$AJ$1,0),FALSE)/1,0)</f>
        <v>61.122799999999998</v>
      </c>
      <c r="O151">
        <f>IFERROR(VLOOKUP($B151,Kraftvärmeprod!$B$1:$AH$479,MATCH(O$2,Kraftvärmeprod!$B$1:$AG$1,0),FALSE)/1,0)-IFERROR(VLOOKUP($B151,'Slutlig allokering kvv'!$B$2:$AC$462,MATCH(O$3,'Slutlig allokering kvv'!$B$1:$AJ$1,0),FALSE)/1,0)</f>
        <v>34.845700000000001</v>
      </c>
      <c r="P151">
        <f>IFERROR(VLOOKUP($B151,Kraftvärmeprod!$B$1:$AH$479,MATCH(P$2,Kraftvärmeprod!$B$1:$AG$1,0),FALSE)/1,0)-IFERROR(VLOOKUP($B151,'Slutlig allokering kvv'!$B$2:$AC$462,MATCH(P$3,'Slutlig allokering kvv'!$B$1:$AJ$1,0),FALSE)/1,0)</f>
        <v>110.2495</v>
      </c>
      <c r="Q151">
        <f>IFERROR(VLOOKUP($B151,Kraftvärmeprod!$B$1:$AH$479,MATCH(Q$2,Kraftvärmeprod!$B$1:$AG$1,0),FALSE)/1,0)-IFERROR(VLOOKUP($B151,'Slutlig allokering kvv'!$B$2:$AC$462,MATCH(Q$3,'Slutlig allokering kvv'!$B$1:$AJ$1,0),FALSE)/1,0)</f>
        <v>0</v>
      </c>
      <c r="R151">
        <f>IFERROR(VLOOKUP($B151,Kraftvärmeprod!$B$1:$AH$479,MATCH(R$2,Kraftvärmeprod!$B$1:$AG$1,0),FALSE)/1,0)-IFERROR(VLOOKUP($B151,'Slutlig allokering kvv'!$B$2:$AC$462,MATCH(R$3,'Slutlig allokering kvv'!$B$1:$AJ$1,0),FALSE)/1,0)</f>
        <v>0</v>
      </c>
      <c r="S151">
        <f>IFERROR(VLOOKUP($B151,Kraftvärmeprod!$B$1:$AH$479,MATCH(S$2,Kraftvärmeprod!$B$1:$AG$1,0),FALSE)/1,0)-IFERROR(VLOOKUP($B151,'Slutlig allokering kvv'!$B$2:$AC$462,MATCH(S$3,'Slutlig allokering kvv'!$B$1:$AJ$1,0),FALSE)/1,0)</f>
        <v>27.5563</v>
      </c>
      <c r="T151" s="6">
        <f>IFERROR(VLOOKUP($B151,Miljö!$B$1:$S$477,MATCH(T$2,Miljö!$B$1:$X$1,0),FALSE)/1,0)-IFERROR(VLOOKUP($B151,'Slutlig allokering kvv'!$B$2:$AC$462,MATCH(T$3,'Slutlig allokering kvv'!$B$1:$AJ$1,0),FALSE)/1,0)</f>
        <v>0</v>
      </c>
      <c r="U151">
        <f>IFERROR(VLOOKUP($B151,Kraftvärmeprod!$B$1:$AH$479,MATCH(U$2,Kraftvärmeprod!$B$1:$AG$1,0),FALSE)/1,0)-IFERROR(VLOOKUP($B151,'Slutlig allokering kvv'!$B$2:$AC$462,MATCH(U$3,'Slutlig allokering kvv'!$B$1:$AJ$1,0),FALSE)/1,0)</f>
        <v>4.0558099999999992</v>
      </c>
      <c r="V151">
        <f>IFERROR(VLOOKUP($B151,Kraftvärmeprod!$B$1:$AH$479,MATCH(V$2,Kraftvärmeprod!$B$1:$AG$1,0),FALSE)/1,0)-IFERROR(VLOOKUP($B151,'Slutlig allokering kvv'!$B$2:$AC$462,MATCH(V$3,'Slutlig allokering kvv'!$B$1:$AJ$1,0),FALSE)/1,0)</f>
        <v>9.7110900000000014E-2</v>
      </c>
      <c r="W151">
        <f>IFERROR(VLOOKUP($B151,Kraftvärmeprod!$B$1:$AH$479,MATCH(W$2,Kraftvärmeprod!$B$1:$AG$1,0),FALSE)/1,0)-IFERROR(VLOOKUP($B151,'Slutlig allokering kvv'!$B$2:$AC$462,MATCH(W$3,'Slutlig allokering kvv'!$B$1:$AJ$1,0),FALSE)/1,0)</f>
        <v>0</v>
      </c>
      <c r="X151">
        <f>IFERROR(VLOOKUP($B151,Kraftvärmeprod!$B$1:$AH$479,MATCH(X$2,Kraftvärmeprod!$B$1:$AG$1,0),FALSE)/1,0)-IFERROR(VLOOKUP($B151,'Slutlig allokering kvv'!$B$2:$AC$462,MATCH(X$3,'Slutlig allokering kvv'!$B$1:$AJ$1,0),FALSE)/1,0)</f>
        <v>0</v>
      </c>
      <c r="Y151">
        <f>IFERROR(VLOOKUP($B151,Kraftvärmeprod!$B$1:$AH$479,MATCH(Y$2,Kraftvärmeprod!$B$1:$AG$1,0),FALSE)/1,0)-IFERROR(VLOOKUP($B151,'Slutlig allokering kvv'!$B$2:$AC$462,MATCH(Y$3,'Slutlig allokering kvv'!$B$1:$AJ$1,0),FALSE)/1,0)</f>
        <v>0</v>
      </c>
      <c r="Z151">
        <f>IFERROR(VLOOKUP($B151,Kraftvärmeprod!$B$1:$AH$479,MATCH(Z$2,Kraftvärmeprod!$B$1:$AG$1,0),FALSE)/1,0)-IFERROR(VLOOKUP($B151,'Slutlig allokering kvv'!$B$2:$AC$462,MATCH(Z$3,'Slutlig allokering kvv'!$B$1:$AJ$1,0),FALSE)/1,0)</f>
        <v>0</v>
      </c>
      <c r="AA151">
        <f>IFERROR(VLOOKUP($B151,Kraftvärmeprod!$B$1:$AH$479,MATCH(AA$2,Kraftvärmeprod!$B$1:$AG$1,0),FALSE)/1,0)-IFERROR(VLOOKUP($B151,'Slutlig allokering kvv'!$B$2:$AC$462,MATCH(AA$3,'Slutlig allokering kvv'!$B$1:$AJ$1,0),FALSE)/1,0)</f>
        <v>49.1267</v>
      </c>
      <c r="AE151">
        <f t="shared" si="4"/>
        <v>360.74402090000001</v>
      </c>
      <c r="AG151">
        <f>IFERROR(VLOOKUP(B151,'Slutlig allokering kvv'!$B$2:$AJ$462,MATCH("Summa slutlig allokerad tillförd energi (utan hjälpel och rökgaskondensering):",'Slutlig allokering kvv'!$B$1:$AK$1,0),FALSE)/1,"")</f>
        <v>274.52597909999997</v>
      </c>
      <c r="AI151" s="137">
        <f>IFERROR(1-VLOOKUP(B151,'Slutlig allokering kvv'!$B$2:$AJ$462,MATCH("Andel av bränsle i kvv som allokerats till värme, exklusive rökgaskondensering och hjälpel",'Slutlig allokering kvv'!$B$1:$AK$1,0),FALSE),"")</f>
        <v>0.56785936830009298</v>
      </c>
      <c r="AK151" s="137">
        <f t="shared" si="5"/>
        <v>0.56785936830009287</v>
      </c>
    </row>
    <row r="152" spans="1:37" x14ac:dyDescent="0.25">
      <c r="A152" s="2" t="s">
        <v>668</v>
      </c>
      <c r="B152" s="2" t="s">
        <v>665</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 kvv'!$B$2:$AC$462,MATCH(E$3,'Slutlig allokering kvv'!$B$1:$AJ$1,0),FALSE)/1,0)</f>
        <v>0</v>
      </c>
      <c r="F152">
        <f>IFERROR(VLOOKUP($B152,Kraftvärmeprod!$B$1:$AH$479,MATCH(F$2,Kraftvärmeprod!$B$1:$AG$1,0),FALSE)/1,0)-IFERROR(VLOOKUP($B152,'Slutlig allokering kvv'!$B$2:$AC$462,MATCH(F$3,'Slutlig allokering kvv'!$B$1:$AJ$1,0),FALSE)/1,0)</f>
        <v>0</v>
      </c>
      <c r="G152">
        <f>IFERROR(VLOOKUP($B152,Kraftvärmeprod!$B$1:$AH$479,MATCH(G$2,Kraftvärmeprod!$B$1:$AG$1,0),FALSE)/1,0)-IFERROR(VLOOKUP($B152,'Slutlig allokering kvv'!$B$2:$AC$462,MATCH(G$3,'Slutlig allokering kvv'!$B$1:$AJ$1,0),FALSE)/1,0)</f>
        <v>0</v>
      </c>
      <c r="H152">
        <f>IFERROR(VLOOKUP($B152,Kraftvärmeprod!$B$1:$AH$479,MATCH(H$2,Kraftvärmeprod!$B$1:$AG$1,0),FALSE)/1,0)-IFERROR(VLOOKUP($B152,'Slutlig allokering kvv'!$B$2:$AC$462,MATCH(H$3,'Slutlig allokering kvv'!$B$1:$AJ$1,0),FALSE)/1,0)</f>
        <v>0</v>
      </c>
      <c r="I152">
        <f>IFERROR(VLOOKUP($B152,Kraftvärmeprod!$B$1:$AH$479,MATCH(I$2,Kraftvärmeprod!$B$1:$AG$1,0),FALSE)/1,0)-IFERROR(VLOOKUP($B152,'Slutlig allokering kvv'!$B$2:$AC$462,MATCH(I$3,'Slutlig allokering kvv'!$B$1:$AJ$1,0),FALSE)/1,0)</f>
        <v>0</v>
      </c>
      <c r="J152">
        <f>IFERROR(VLOOKUP($B152,Kraftvärmeprod!$B$1:$AH$479,MATCH(J$2,Kraftvärmeprod!$B$1:$AG$1,0),FALSE)/1,0)-IFERROR(VLOOKUP($B152,'Slutlig allokering kvv'!$B$2:$AC$462,MATCH(J$3,'Slutlig allokering kvv'!$B$1:$AJ$1,0),FALSE)/1,0)</f>
        <v>0</v>
      </c>
      <c r="K152">
        <f>IFERROR(VLOOKUP($B152,Kraftvärmeprod!$B$1:$AH$479,MATCH(K$2,Kraftvärmeprod!$B$1:$AG$1,0),FALSE)/1,0)-IFERROR(VLOOKUP($B152,'Slutlig allokering kvv'!$B$2:$AC$462,MATCH(K$3,'Slutlig allokering kvv'!$B$1:$AJ$1,0),FALSE)/1,0)</f>
        <v>0</v>
      </c>
      <c r="L152">
        <f>IFERROR(VLOOKUP($B152,Kraftvärmeprod!$B$1:$AH$479,MATCH(L$2,Kraftvärmeprod!$B$1:$AG$1,0),FALSE)/1,0)-IFERROR(VLOOKUP($B152,'Slutlig allokering kvv'!$B$2:$AC$462,MATCH(L$3,'Slutlig allokering kvv'!$B$1:$AJ$1,0),FALSE)/1,0)</f>
        <v>0</v>
      </c>
      <c r="M152">
        <f>IFERROR(VLOOKUP($B152,Kraftvärmeprod!$B$1:$AH$479,MATCH(M$2,Kraftvärmeprod!$B$1:$AG$1,0),FALSE)/1,0)-IFERROR(VLOOKUP($B152,'Slutlig allokering kvv'!$B$2:$AC$462,MATCH(M$3,'Slutlig allokering kvv'!$B$1:$AJ$1,0),FALSE)/1,0)</f>
        <v>0</v>
      </c>
      <c r="N152">
        <f>IFERROR(VLOOKUP($B152,Kraftvärmeprod!$B$1:$AH$479,MATCH(N$2,Kraftvärmeprod!$B$1:$AG$1,0),FALSE)/1,0)-IFERROR(VLOOKUP($B152,'Slutlig allokering kvv'!$B$2:$AC$462,MATCH(N$3,'Slutlig allokering kvv'!$B$1:$AJ$1,0),FALSE)/1,0)</f>
        <v>0</v>
      </c>
      <c r="O152">
        <f>IFERROR(VLOOKUP($B152,Kraftvärmeprod!$B$1:$AH$479,MATCH(O$2,Kraftvärmeprod!$B$1:$AG$1,0),FALSE)/1,0)-IFERROR(VLOOKUP($B152,'Slutlig allokering kvv'!$B$2:$AC$462,MATCH(O$3,'Slutlig allokering kvv'!$B$1:$AJ$1,0),FALSE)/1,0)</f>
        <v>0</v>
      </c>
      <c r="P152">
        <f>IFERROR(VLOOKUP($B152,Kraftvärmeprod!$B$1:$AH$479,MATCH(P$2,Kraftvärmeprod!$B$1:$AG$1,0),FALSE)/1,0)-IFERROR(VLOOKUP($B152,'Slutlig allokering kvv'!$B$2:$AC$462,MATCH(P$3,'Slutlig allokering kvv'!$B$1:$AJ$1,0),FALSE)/1,0)</f>
        <v>0</v>
      </c>
      <c r="Q152">
        <f>IFERROR(VLOOKUP($B152,Kraftvärmeprod!$B$1:$AH$479,MATCH(Q$2,Kraftvärmeprod!$B$1:$AG$1,0),FALSE)/1,0)-IFERROR(VLOOKUP($B152,'Slutlig allokering kvv'!$B$2:$AC$462,MATCH(Q$3,'Slutlig allokering kvv'!$B$1:$AJ$1,0),FALSE)/1,0)</f>
        <v>0</v>
      </c>
      <c r="R152">
        <f>IFERROR(VLOOKUP($B152,Kraftvärmeprod!$B$1:$AH$479,MATCH(R$2,Kraftvärmeprod!$B$1:$AG$1,0),FALSE)/1,0)-IFERROR(VLOOKUP($B152,'Slutlig allokering kvv'!$B$2:$AC$462,MATCH(R$3,'Slutlig allokering kvv'!$B$1:$AJ$1,0),FALSE)/1,0)</f>
        <v>0</v>
      </c>
      <c r="S152">
        <f>IFERROR(VLOOKUP($B152,Kraftvärmeprod!$B$1:$AH$479,MATCH(S$2,Kraftvärmeprod!$B$1:$AG$1,0),FALSE)/1,0)-IFERROR(VLOOKUP($B152,'Slutlig allokering kvv'!$B$2:$AC$462,MATCH(S$3,'Slutlig allokering kvv'!$B$1:$AJ$1,0),FALSE)/1,0)</f>
        <v>0</v>
      </c>
      <c r="T152" s="6">
        <f>IFERROR(VLOOKUP($B152,Miljö!$B$1:$S$477,MATCH(T$2,Miljö!$B$1:$X$1,0),FALSE)/1,0)-IFERROR(VLOOKUP($B152,'Slutlig allokering kvv'!$B$2:$AC$462,MATCH(T$3,'Slutlig allokering kvv'!$B$1:$AJ$1,0),FALSE)/1,0)</f>
        <v>0</v>
      </c>
      <c r="U152">
        <f>IFERROR(VLOOKUP($B152,Kraftvärmeprod!$B$1:$AH$479,MATCH(U$2,Kraftvärmeprod!$B$1:$AG$1,0),FALSE)/1,0)-IFERROR(VLOOKUP($B152,'Slutlig allokering kvv'!$B$2:$AC$462,MATCH(U$3,'Slutlig allokering kvv'!$B$1:$AJ$1,0),FALSE)/1,0)</f>
        <v>0</v>
      </c>
      <c r="V152">
        <f>IFERROR(VLOOKUP($B152,Kraftvärmeprod!$B$1:$AH$479,MATCH(V$2,Kraftvärmeprod!$B$1:$AG$1,0),FALSE)/1,0)-IFERROR(VLOOKUP($B152,'Slutlig allokering kvv'!$B$2:$AC$462,MATCH(V$3,'Slutlig allokering kvv'!$B$1:$AJ$1,0),FALSE)/1,0)</f>
        <v>0</v>
      </c>
      <c r="W152">
        <f>IFERROR(VLOOKUP($B152,Kraftvärmeprod!$B$1:$AH$479,MATCH(W$2,Kraftvärmeprod!$B$1:$AG$1,0),FALSE)/1,0)-IFERROR(VLOOKUP($B152,'Slutlig allokering kvv'!$B$2:$AC$462,MATCH(W$3,'Slutlig allokering kvv'!$B$1:$AJ$1,0),FALSE)/1,0)</f>
        <v>0</v>
      </c>
      <c r="X152">
        <f>IFERROR(VLOOKUP($B152,Kraftvärmeprod!$B$1:$AH$479,MATCH(X$2,Kraftvärmeprod!$B$1:$AG$1,0),FALSE)/1,0)-IFERROR(VLOOKUP($B152,'Slutlig allokering kvv'!$B$2:$AC$462,MATCH(X$3,'Slutlig allokering kvv'!$B$1:$AJ$1,0),FALSE)/1,0)</f>
        <v>0</v>
      </c>
      <c r="Y152">
        <f>IFERROR(VLOOKUP($B152,Kraftvärmeprod!$B$1:$AH$479,MATCH(Y$2,Kraftvärmeprod!$B$1:$AG$1,0),FALSE)/1,0)-IFERROR(VLOOKUP($B152,'Slutlig allokering kvv'!$B$2:$AC$462,MATCH(Y$3,'Slutlig allokering kvv'!$B$1:$AJ$1,0),FALSE)/1,0)</f>
        <v>0</v>
      </c>
      <c r="Z152">
        <f>IFERROR(VLOOKUP($B152,Kraftvärmeprod!$B$1:$AH$479,MATCH(Z$2,Kraftvärmeprod!$B$1:$AG$1,0),FALSE)/1,0)-IFERROR(VLOOKUP($B152,'Slutlig allokering kvv'!$B$2:$AC$462,MATCH(Z$3,'Slutlig allokering kvv'!$B$1:$AJ$1,0),FALSE)/1,0)</f>
        <v>0</v>
      </c>
      <c r="AA152">
        <f>IFERROR(VLOOKUP($B152,Kraftvärmeprod!$B$1:$AH$479,MATCH(AA$2,Kraftvärmeprod!$B$1:$AG$1,0),FALSE)/1,0)-IFERROR(VLOOKUP($B152,'Slutlig allokering kvv'!$B$2:$AC$462,MATCH(AA$3,'Slutlig allokering kvv'!$B$1:$AJ$1,0),FALSE)/1,0)</f>
        <v>0</v>
      </c>
      <c r="AE152">
        <f t="shared" si="4"/>
        <v>0</v>
      </c>
      <c r="AG152" t="str">
        <f>IFERROR(VLOOKUP(B152,'Slutlig allokering kvv'!$B$2:$AJ$462,MATCH("Summa slutlig allokerad tillförd energi (utan hjälpel och rökgaskondensering):",'Slutlig allokering kvv'!$B$1:$AK$1,0),FALSE)/1,"")</f>
        <v/>
      </c>
      <c r="AI152" s="137" t="str">
        <f>IFERROR(1-VLOOKUP(B152,'Slutlig allokering kvv'!$B$2:$AJ$462,MATCH("Andel av bränsle i kvv som allokerats till värme, exklusive rökgaskondensering och hjälpel",'Slutlig allokering kvv'!$B$1:$AK$1,0),FALSE),"")</f>
        <v/>
      </c>
      <c r="AK152" s="137" t="str">
        <f t="shared" si="5"/>
        <v/>
      </c>
    </row>
    <row r="153" spans="1:37" x14ac:dyDescent="0.25">
      <c r="A153" s="2" t="s">
        <v>238</v>
      </c>
      <c r="B153" s="2" t="s">
        <v>239</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 kvv'!$B$2:$AC$462,MATCH(E$3,'Slutlig allokering kvv'!$B$1:$AJ$1,0),FALSE)/1,0)</f>
        <v>0</v>
      </c>
      <c r="F153">
        <f>IFERROR(VLOOKUP($B153,Kraftvärmeprod!$B$1:$AH$479,MATCH(F$2,Kraftvärmeprod!$B$1:$AG$1,0),FALSE)/1,0)-IFERROR(VLOOKUP($B153,'Slutlig allokering kvv'!$B$2:$AC$462,MATCH(F$3,'Slutlig allokering kvv'!$B$1:$AJ$1,0),FALSE)/1,0)</f>
        <v>0</v>
      </c>
      <c r="G153">
        <f>IFERROR(VLOOKUP($B153,Kraftvärmeprod!$B$1:$AH$479,MATCH(G$2,Kraftvärmeprod!$B$1:$AG$1,0),FALSE)/1,0)-IFERROR(VLOOKUP($B153,'Slutlig allokering kvv'!$B$2:$AC$462,MATCH(G$3,'Slutlig allokering kvv'!$B$1:$AJ$1,0),FALSE)/1,0)</f>
        <v>0</v>
      </c>
      <c r="H153">
        <f>IFERROR(VLOOKUP($B153,Kraftvärmeprod!$B$1:$AH$479,MATCH(H$2,Kraftvärmeprod!$B$1:$AG$1,0),FALSE)/1,0)-IFERROR(VLOOKUP($B153,'Slutlig allokering kvv'!$B$2:$AC$462,MATCH(H$3,'Slutlig allokering kvv'!$B$1:$AJ$1,0),FALSE)/1,0)</f>
        <v>0</v>
      </c>
      <c r="I153">
        <f>IFERROR(VLOOKUP($B153,Kraftvärmeprod!$B$1:$AH$479,MATCH(I$2,Kraftvärmeprod!$B$1:$AG$1,0),FALSE)/1,0)-IFERROR(VLOOKUP($B153,'Slutlig allokering kvv'!$B$2:$AC$462,MATCH(I$3,'Slutlig allokering kvv'!$B$1:$AJ$1,0),FALSE)/1,0)</f>
        <v>0</v>
      </c>
      <c r="J153">
        <f>IFERROR(VLOOKUP($B153,Kraftvärmeprod!$B$1:$AH$479,MATCH(J$2,Kraftvärmeprod!$B$1:$AG$1,0),FALSE)/1,0)-IFERROR(VLOOKUP($B153,'Slutlig allokering kvv'!$B$2:$AC$462,MATCH(J$3,'Slutlig allokering kvv'!$B$1:$AJ$1,0),FALSE)/1,0)</f>
        <v>0</v>
      </c>
      <c r="K153">
        <f>IFERROR(VLOOKUP($B153,Kraftvärmeprod!$B$1:$AH$479,MATCH(K$2,Kraftvärmeprod!$B$1:$AG$1,0),FALSE)/1,0)-IFERROR(VLOOKUP($B153,'Slutlig allokering kvv'!$B$2:$AC$462,MATCH(K$3,'Slutlig allokering kvv'!$B$1:$AJ$1,0),FALSE)/1,0)</f>
        <v>0</v>
      </c>
      <c r="L153">
        <f>IFERROR(VLOOKUP($B153,Kraftvärmeprod!$B$1:$AH$479,MATCH(L$2,Kraftvärmeprod!$B$1:$AG$1,0),FALSE)/1,0)-IFERROR(VLOOKUP($B153,'Slutlig allokering kvv'!$B$2:$AC$462,MATCH(L$3,'Slutlig allokering kvv'!$B$1:$AJ$1,0),FALSE)/1,0)</f>
        <v>0</v>
      </c>
      <c r="M153">
        <f>IFERROR(VLOOKUP($B153,Kraftvärmeprod!$B$1:$AH$479,MATCH(M$2,Kraftvärmeprod!$B$1:$AG$1,0),FALSE)/1,0)-IFERROR(VLOOKUP($B153,'Slutlig allokering kvv'!$B$2:$AC$462,MATCH(M$3,'Slutlig allokering kvv'!$B$1:$AJ$1,0),FALSE)/1,0)</f>
        <v>0</v>
      </c>
      <c r="N153">
        <f>IFERROR(VLOOKUP($B153,Kraftvärmeprod!$B$1:$AH$479,MATCH(N$2,Kraftvärmeprod!$B$1:$AG$1,0),FALSE)/1,0)-IFERROR(VLOOKUP($B153,'Slutlig allokering kvv'!$B$2:$AC$462,MATCH(N$3,'Slutlig allokering kvv'!$B$1:$AJ$1,0),FALSE)/1,0)</f>
        <v>0</v>
      </c>
      <c r="O153">
        <f>IFERROR(VLOOKUP($B153,Kraftvärmeprod!$B$1:$AH$479,MATCH(O$2,Kraftvärmeprod!$B$1:$AG$1,0),FALSE)/1,0)-IFERROR(VLOOKUP($B153,'Slutlig allokering kvv'!$B$2:$AC$462,MATCH(O$3,'Slutlig allokering kvv'!$B$1:$AJ$1,0),FALSE)/1,0)</f>
        <v>0</v>
      </c>
      <c r="P153">
        <f>IFERROR(VLOOKUP($B153,Kraftvärmeprod!$B$1:$AH$479,MATCH(P$2,Kraftvärmeprod!$B$1:$AG$1,0),FALSE)/1,0)-IFERROR(VLOOKUP($B153,'Slutlig allokering kvv'!$B$2:$AC$462,MATCH(P$3,'Slutlig allokering kvv'!$B$1:$AJ$1,0),FALSE)/1,0)</f>
        <v>0</v>
      </c>
      <c r="Q153">
        <f>IFERROR(VLOOKUP($B153,Kraftvärmeprod!$B$1:$AH$479,MATCH(Q$2,Kraftvärmeprod!$B$1:$AG$1,0),FALSE)/1,0)-IFERROR(VLOOKUP($B153,'Slutlig allokering kvv'!$B$2:$AC$462,MATCH(Q$3,'Slutlig allokering kvv'!$B$1:$AJ$1,0),FALSE)/1,0)</f>
        <v>0</v>
      </c>
      <c r="R153">
        <f>IFERROR(VLOOKUP($B153,Kraftvärmeprod!$B$1:$AH$479,MATCH(R$2,Kraftvärmeprod!$B$1:$AG$1,0),FALSE)/1,0)-IFERROR(VLOOKUP($B153,'Slutlig allokering kvv'!$B$2:$AC$462,MATCH(R$3,'Slutlig allokering kvv'!$B$1:$AJ$1,0),FALSE)/1,0)</f>
        <v>0</v>
      </c>
      <c r="S153">
        <f>IFERROR(VLOOKUP($B153,Kraftvärmeprod!$B$1:$AH$479,MATCH(S$2,Kraftvärmeprod!$B$1:$AG$1,0),FALSE)/1,0)-IFERROR(VLOOKUP($B153,'Slutlig allokering kvv'!$B$2:$AC$462,MATCH(S$3,'Slutlig allokering kvv'!$B$1:$AJ$1,0),FALSE)/1,0)</f>
        <v>0</v>
      </c>
      <c r="T153" s="6">
        <f>IFERROR(VLOOKUP($B153,Miljö!$B$1:$S$477,MATCH(T$2,Miljö!$B$1:$X$1,0),FALSE)/1,0)-IFERROR(VLOOKUP($B153,'Slutlig allokering kvv'!$B$2:$AC$462,MATCH(T$3,'Slutlig allokering kvv'!$B$1:$AJ$1,0),FALSE)/1,0)</f>
        <v>0</v>
      </c>
      <c r="U153">
        <f>IFERROR(VLOOKUP($B153,Kraftvärmeprod!$B$1:$AH$479,MATCH(U$2,Kraftvärmeprod!$B$1:$AG$1,0),FALSE)/1,0)-IFERROR(VLOOKUP($B153,'Slutlig allokering kvv'!$B$2:$AC$462,MATCH(U$3,'Slutlig allokering kvv'!$B$1:$AJ$1,0),FALSE)/1,0)</f>
        <v>0</v>
      </c>
      <c r="V153">
        <f>IFERROR(VLOOKUP($B153,Kraftvärmeprod!$B$1:$AH$479,MATCH(V$2,Kraftvärmeprod!$B$1:$AG$1,0),FALSE)/1,0)-IFERROR(VLOOKUP($B153,'Slutlig allokering kvv'!$B$2:$AC$462,MATCH(V$3,'Slutlig allokering kvv'!$B$1:$AJ$1,0),FALSE)/1,0)</f>
        <v>0</v>
      </c>
      <c r="W153">
        <f>IFERROR(VLOOKUP($B153,Kraftvärmeprod!$B$1:$AH$479,MATCH(W$2,Kraftvärmeprod!$B$1:$AG$1,0),FALSE)/1,0)-IFERROR(VLOOKUP($B153,'Slutlig allokering kvv'!$B$2:$AC$462,MATCH(W$3,'Slutlig allokering kvv'!$B$1:$AJ$1,0),FALSE)/1,0)</f>
        <v>0</v>
      </c>
      <c r="X153">
        <f>IFERROR(VLOOKUP($B153,Kraftvärmeprod!$B$1:$AH$479,MATCH(X$2,Kraftvärmeprod!$B$1:$AG$1,0),FALSE)/1,0)-IFERROR(VLOOKUP($B153,'Slutlig allokering kvv'!$B$2:$AC$462,MATCH(X$3,'Slutlig allokering kvv'!$B$1:$AJ$1,0),FALSE)/1,0)</f>
        <v>0</v>
      </c>
      <c r="Y153">
        <f>IFERROR(VLOOKUP($B153,Kraftvärmeprod!$B$1:$AH$479,MATCH(Y$2,Kraftvärmeprod!$B$1:$AG$1,0),FALSE)/1,0)-IFERROR(VLOOKUP($B153,'Slutlig allokering kvv'!$B$2:$AC$462,MATCH(Y$3,'Slutlig allokering kvv'!$B$1:$AJ$1,0),FALSE)/1,0)</f>
        <v>0</v>
      </c>
      <c r="Z153">
        <f>IFERROR(VLOOKUP($B153,Kraftvärmeprod!$B$1:$AH$479,MATCH(Z$2,Kraftvärmeprod!$B$1:$AG$1,0),FALSE)/1,0)-IFERROR(VLOOKUP($B153,'Slutlig allokering kvv'!$B$2:$AC$462,MATCH(Z$3,'Slutlig allokering kvv'!$B$1:$AJ$1,0),FALSE)/1,0)</f>
        <v>0</v>
      </c>
      <c r="AA153">
        <f>IFERROR(VLOOKUP($B153,Kraftvärmeprod!$B$1:$AH$479,MATCH(AA$2,Kraftvärmeprod!$B$1:$AG$1,0),FALSE)/1,0)-IFERROR(VLOOKUP($B153,'Slutlig allokering kvv'!$B$2:$AC$462,MATCH(AA$3,'Slutlig allokering kvv'!$B$1:$AJ$1,0),FALSE)/1,0)</f>
        <v>0</v>
      </c>
      <c r="AE153">
        <f t="shared" si="4"/>
        <v>0</v>
      </c>
      <c r="AG153">
        <f>IFERROR(VLOOKUP(B153,'Slutlig allokering kvv'!$B$2:$AJ$462,MATCH("Summa slutlig allokerad tillförd energi (utan hjälpel och rökgaskondensering):",'Slutlig allokering kvv'!$B$1:$AK$1,0),FALSE)/1,"")</f>
        <v>0</v>
      </c>
      <c r="AI153" s="137" t="str">
        <f>IFERROR(1-VLOOKUP(B153,'Slutlig allokering kvv'!$B$2:$AJ$462,MATCH("Andel av bränsle i kvv som allokerats till värme, exklusive rökgaskondensering och hjälpel",'Slutlig allokering kvv'!$B$1:$AK$1,0),FALSE),"")</f>
        <v/>
      </c>
      <c r="AK153" s="137" t="str">
        <f t="shared" si="5"/>
        <v/>
      </c>
    </row>
    <row r="154" spans="1:37" x14ac:dyDescent="0.25">
      <c r="A154" s="2" t="s">
        <v>238</v>
      </c>
      <c r="B154" s="2" t="s">
        <v>240</v>
      </c>
      <c r="C154">
        <f>IFERROR(VLOOKUP($B154,Kraftvärmeprod!$B$1:$AH$479,MATCH(C$3,Kraftvärmeprod!$B$1:$AG$1,0),FALSE)/1,"")</f>
        <v>569.67999999999995</v>
      </c>
      <c r="D154">
        <f>IFERROR(VLOOKUP($B154,Kraftvärmeprod!$B$1:$AH$479,MATCH(D$3,Kraftvärmeprod!$B$1:$AG$1,0),FALSE)/1,"")</f>
        <v>165.78100000000001</v>
      </c>
      <c r="E154">
        <f>IFERROR(VLOOKUP($B154,Kraftvärmeprod!$B$1:$AH$479,MATCH(E$2,Kraftvärmeprod!$B$1:$AG$1,0),FALSE)/1,0)-IFERROR(VLOOKUP($B154,'Slutlig allokering kvv'!$B$2:$AC$462,MATCH(E$3,'Slutlig allokering kvv'!$B$1:$AJ$1,0),FALSE)/1,0)</f>
        <v>246.37200000000001</v>
      </c>
      <c r="F154">
        <f>IFERROR(VLOOKUP($B154,Kraftvärmeprod!$B$1:$AH$479,MATCH(F$2,Kraftvärmeprod!$B$1:$AG$1,0),FALSE)/1,0)-IFERROR(VLOOKUP($B154,'Slutlig allokering kvv'!$B$2:$AC$462,MATCH(F$3,'Slutlig allokering kvv'!$B$1:$AJ$1,0),FALSE)/1,0)</f>
        <v>0</v>
      </c>
      <c r="G154">
        <f>IFERROR(VLOOKUP($B154,Kraftvärmeprod!$B$1:$AH$479,MATCH(G$2,Kraftvärmeprod!$B$1:$AG$1,0),FALSE)/1,0)-IFERROR(VLOOKUP($B154,'Slutlig allokering kvv'!$B$2:$AC$462,MATCH(G$3,'Slutlig allokering kvv'!$B$1:$AJ$1,0),FALSE)/1,0)</f>
        <v>15.625799999999998</v>
      </c>
      <c r="H154">
        <f>IFERROR(VLOOKUP($B154,Kraftvärmeprod!$B$1:$AH$479,MATCH(H$2,Kraftvärmeprod!$B$1:$AG$1,0),FALSE)/1,0)-IFERROR(VLOOKUP($B154,'Slutlig allokering kvv'!$B$2:$AC$462,MATCH(H$3,'Slutlig allokering kvv'!$B$1:$AJ$1,0),FALSE)/1,0)</f>
        <v>0</v>
      </c>
      <c r="I154">
        <f>IFERROR(VLOOKUP($B154,Kraftvärmeprod!$B$1:$AH$479,MATCH(I$2,Kraftvärmeprod!$B$1:$AG$1,0),FALSE)/1,0)-IFERROR(VLOOKUP($B154,'Slutlig allokering kvv'!$B$2:$AC$462,MATCH(I$3,'Slutlig allokering kvv'!$B$1:$AJ$1,0),FALSE)/1,0)</f>
        <v>0.95965999999999996</v>
      </c>
      <c r="J154">
        <f>IFERROR(VLOOKUP($B154,Kraftvärmeprod!$B$1:$AH$479,MATCH(J$2,Kraftvärmeprod!$B$1:$AG$1,0),FALSE)/1,0)-IFERROR(VLOOKUP($B154,'Slutlig allokering kvv'!$B$2:$AC$462,MATCH(J$3,'Slutlig allokering kvv'!$B$1:$AJ$1,0),FALSE)/1,0)</f>
        <v>0</v>
      </c>
      <c r="K154">
        <f>IFERROR(VLOOKUP($B154,Kraftvärmeprod!$B$1:$AH$479,MATCH(K$2,Kraftvärmeprod!$B$1:$AG$1,0),FALSE)/1,0)-IFERROR(VLOOKUP($B154,'Slutlig allokering kvv'!$B$2:$AC$462,MATCH(K$3,'Slutlig allokering kvv'!$B$1:$AJ$1,0),FALSE)/1,0)</f>
        <v>0</v>
      </c>
      <c r="L154">
        <f>IFERROR(VLOOKUP($B154,Kraftvärmeprod!$B$1:$AH$479,MATCH(L$2,Kraftvärmeprod!$B$1:$AG$1,0),FALSE)/1,0)-IFERROR(VLOOKUP($B154,'Slutlig allokering kvv'!$B$2:$AC$462,MATCH(L$3,'Slutlig allokering kvv'!$B$1:$AJ$1,0),FALSE)/1,0)</f>
        <v>101.083</v>
      </c>
      <c r="M154">
        <f>IFERROR(VLOOKUP($B154,Kraftvärmeprod!$B$1:$AH$479,MATCH(M$2,Kraftvärmeprod!$B$1:$AG$1,0),FALSE)/1,0)-IFERROR(VLOOKUP($B154,'Slutlig allokering kvv'!$B$2:$AC$462,MATCH(M$3,'Slutlig allokering kvv'!$B$1:$AJ$1,0),FALSE)/1,0)</f>
        <v>0</v>
      </c>
      <c r="N154">
        <f>IFERROR(VLOOKUP($B154,Kraftvärmeprod!$B$1:$AH$479,MATCH(N$2,Kraftvärmeprod!$B$1:$AG$1,0),FALSE)/1,0)-IFERROR(VLOOKUP($B154,'Slutlig allokering kvv'!$B$2:$AC$462,MATCH(N$3,'Slutlig allokering kvv'!$B$1:$AJ$1,0),FALSE)/1,0)</f>
        <v>0</v>
      </c>
      <c r="O154">
        <f>IFERROR(VLOOKUP($B154,Kraftvärmeprod!$B$1:$AH$479,MATCH(O$2,Kraftvärmeprod!$B$1:$AG$1,0),FALSE)/1,0)-IFERROR(VLOOKUP($B154,'Slutlig allokering kvv'!$B$2:$AC$462,MATCH(O$3,'Slutlig allokering kvv'!$B$1:$AJ$1,0),FALSE)/1,0)</f>
        <v>4.4035300000000008</v>
      </c>
      <c r="P154">
        <f>IFERROR(VLOOKUP($B154,Kraftvärmeprod!$B$1:$AH$479,MATCH(P$2,Kraftvärmeprod!$B$1:$AG$1,0),FALSE)/1,0)-IFERROR(VLOOKUP($B154,'Slutlig allokering kvv'!$B$2:$AC$462,MATCH(P$3,'Slutlig allokering kvv'!$B$1:$AJ$1,0),FALSE)/1,0)</f>
        <v>24.096499999999999</v>
      </c>
      <c r="Q154">
        <f>IFERROR(VLOOKUP($B154,Kraftvärmeprod!$B$1:$AH$479,MATCH(Q$2,Kraftvärmeprod!$B$1:$AG$1,0),FALSE)/1,0)-IFERROR(VLOOKUP($B154,'Slutlig allokering kvv'!$B$2:$AC$462,MATCH(Q$3,'Slutlig allokering kvv'!$B$1:$AJ$1,0),FALSE)/1,0)</f>
        <v>0</v>
      </c>
      <c r="R154">
        <f>IFERROR(VLOOKUP($B154,Kraftvärmeprod!$B$1:$AH$479,MATCH(R$2,Kraftvärmeprod!$B$1:$AG$1,0),FALSE)/1,0)-IFERROR(VLOOKUP($B154,'Slutlig allokering kvv'!$B$2:$AC$462,MATCH(R$3,'Slutlig allokering kvv'!$B$1:$AJ$1,0),FALSE)/1,0)</f>
        <v>0</v>
      </c>
      <c r="S154">
        <f>IFERROR(VLOOKUP($B154,Kraftvärmeprod!$B$1:$AH$479,MATCH(S$2,Kraftvärmeprod!$B$1:$AG$1,0),FALSE)/1,0)-IFERROR(VLOOKUP($B154,'Slutlig allokering kvv'!$B$2:$AC$462,MATCH(S$3,'Slutlig allokering kvv'!$B$1:$AJ$1,0),FALSE)/1,0)</f>
        <v>0</v>
      </c>
      <c r="T154" s="6">
        <f>IFERROR(VLOOKUP($B154,Miljö!$B$1:$S$477,MATCH(T$2,Miljö!$B$1:$X$1,0),FALSE)/1,0)-IFERROR(VLOOKUP($B154,'Slutlig allokering kvv'!$B$2:$AC$462,MATCH(T$3,'Slutlig allokering kvv'!$B$1:$AJ$1,0),FALSE)/1,0)</f>
        <v>13.3955</v>
      </c>
      <c r="U154">
        <f>IFERROR(VLOOKUP($B154,Kraftvärmeprod!$B$1:$AH$479,MATCH(U$2,Kraftvärmeprod!$B$1:$AG$1,0),FALSE)/1,0)-IFERROR(VLOOKUP($B154,'Slutlig allokering kvv'!$B$2:$AC$462,MATCH(U$3,'Slutlig allokering kvv'!$B$1:$AJ$1,0),FALSE)/1,0)</f>
        <v>0</v>
      </c>
      <c r="V154">
        <f>IFERROR(VLOOKUP($B154,Kraftvärmeprod!$B$1:$AH$479,MATCH(V$2,Kraftvärmeprod!$B$1:$AG$1,0),FALSE)/1,0)-IFERROR(VLOOKUP($B154,'Slutlig allokering kvv'!$B$2:$AC$462,MATCH(V$3,'Slutlig allokering kvv'!$B$1:$AJ$1,0),FALSE)/1,0)</f>
        <v>0</v>
      </c>
      <c r="W154">
        <f>IFERROR(VLOOKUP($B154,Kraftvärmeprod!$B$1:$AH$479,MATCH(W$2,Kraftvärmeprod!$B$1:$AG$1,0),FALSE)/1,0)-IFERROR(VLOOKUP($B154,'Slutlig allokering kvv'!$B$2:$AC$462,MATCH(W$3,'Slutlig allokering kvv'!$B$1:$AJ$1,0),FALSE)/1,0)</f>
        <v>0</v>
      </c>
      <c r="X154">
        <f>IFERROR(VLOOKUP($B154,Kraftvärmeprod!$B$1:$AH$479,MATCH(X$2,Kraftvärmeprod!$B$1:$AG$1,0),FALSE)/1,0)-IFERROR(VLOOKUP($B154,'Slutlig allokering kvv'!$B$2:$AC$462,MATCH(X$3,'Slutlig allokering kvv'!$B$1:$AJ$1,0),FALSE)/1,0)</f>
        <v>0</v>
      </c>
      <c r="Y154">
        <f>IFERROR(VLOOKUP($B154,Kraftvärmeprod!$B$1:$AH$479,MATCH(Y$2,Kraftvärmeprod!$B$1:$AG$1,0),FALSE)/1,0)-IFERROR(VLOOKUP($B154,'Slutlig allokering kvv'!$B$2:$AC$462,MATCH(Y$3,'Slutlig allokering kvv'!$B$1:$AJ$1,0),FALSE)/1,0)</f>
        <v>0</v>
      </c>
      <c r="Z154">
        <f>IFERROR(VLOOKUP($B154,Kraftvärmeprod!$B$1:$AH$479,MATCH(Z$2,Kraftvärmeprod!$B$1:$AG$1,0),FALSE)/1,0)-IFERROR(VLOOKUP($B154,'Slutlig allokering kvv'!$B$2:$AC$462,MATCH(Z$3,'Slutlig allokering kvv'!$B$1:$AJ$1,0),FALSE)/1,0)</f>
        <v>0</v>
      </c>
      <c r="AA154">
        <f>IFERROR(VLOOKUP($B154,Kraftvärmeprod!$B$1:$AH$479,MATCH(AA$2,Kraftvärmeprod!$B$1:$AG$1,0),FALSE)/1,0)-IFERROR(VLOOKUP($B154,'Slutlig allokering kvv'!$B$2:$AC$462,MATCH(AA$3,'Slutlig allokering kvv'!$B$1:$AJ$1,0),FALSE)/1,0)</f>
        <v>1.2550700000000001</v>
      </c>
      <c r="AE154">
        <f t="shared" si="4"/>
        <v>393.79555999999991</v>
      </c>
      <c r="AG154">
        <f>IFERROR(VLOOKUP(B154,'Slutlig allokering kvv'!$B$2:$AJ$462,MATCH("Summa slutlig allokerad tillförd energi (utan hjälpel och rökgaskondensering):",'Slutlig allokering kvv'!$B$1:$AK$1,0),FALSE)/1,"")</f>
        <v>459.32443999999987</v>
      </c>
      <c r="AI154" s="137">
        <f>IFERROR(1-VLOOKUP(B154,'Slutlig allokering kvv'!$B$2:$AJ$462,MATCH("Andel av bränsle i kvv som allokerats till värme, exklusive rökgaskondensering och hjälpel",'Slutlig allokering kvv'!$B$1:$AK$1,0),FALSE),"")</f>
        <v>0.46159457051762953</v>
      </c>
      <c r="AK154" s="137">
        <f t="shared" si="5"/>
        <v>0.46159457051762942</v>
      </c>
    </row>
    <row r="155" spans="1:37" x14ac:dyDescent="0.25">
      <c r="A155" s="2" t="s">
        <v>238</v>
      </c>
      <c r="B155" s="2" t="s">
        <v>241</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 kvv'!$B$2:$AC$462,MATCH(E$3,'Slutlig allokering kvv'!$B$1:$AJ$1,0),FALSE)/1,0)</f>
        <v>0</v>
      </c>
      <c r="F155">
        <f>IFERROR(VLOOKUP($B155,Kraftvärmeprod!$B$1:$AH$479,MATCH(F$2,Kraftvärmeprod!$B$1:$AG$1,0),FALSE)/1,0)-IFERROR(VLOOKUP($B155,'Slutlig allokering kvv'!$B$2:$AC$462,MATCH(F$3,'Slutlig allokering kvv'!$B$1:$AJ$1,0),FALSE)/1,0)</f>
        <v>0</v>
      </c>
      <c r="G155">
        <f>IFERROR(VLOOKUP($B155,Kraftvärmeprod!$B$1:$AH$479,MATCH(G$2,Kraftvärmeprod!$B$1:$AG$1,0),FALSE)/1,0)-IFERROR(VLOOKUP($B155,'Slutlig allokering kvv'!$B$2:$AC$462,MATCH(G$3,'Slutlig allokering kvv'!$B$1:$AJ$1,0),FALSE)/1,0)</f>
        <v>0</v>
      </c>
      <c r="H155">
        <f>IFERROR(VLOOKUP($B155,Kraftvärmeprod!$B$1:$AH$479,MATCH(H$2,Kraftvärmeprod!$B$1:$AG$1,0),FALSE)/1,0)-IFERROR(VLOOKUP($B155,'Slutlig allokering kvv'!$B$2:$AC$462,MATCH(H$3,'Slutlig allokering kvv'!$B$1:$AJ$1,0),FALSE)/1,0)</f>
        <v>0</v>
      </c>
      <c r="I155">
        <f>IFERROR(VLOOKUP($B155,Kraftvärmeprod!$B$1:$AH$479,MATCH(I$2,Kraftvärmeprod!$B$1:$AG$1,0),FALSE)/1,0)-IFERROR(VLOOKUP($B155,'Slutlig allokering kvv'!$B$2:$AC$462,MATCH(I$3,'Slutlig allokering kvv'!$B$1:$AJ$1,0),FALSE)/1,0)</f>
        <v>0</v>
      </c>
      <c r="J155">
        <f>IFERROR(VLOOKUP($B155,Kraftvärmeprod!$B$1:$AH$479,MATCH(J$2,Kraftvärmeprod!$B$1:$AG$1,0),FALSE)/1,0)-IFERROR(VLOOKUP($B155,'Slutlig allokering kvv'!$B$2:$AC$462,MATCH(J$3,'Slutlig allokering kvv'!$B$1:$AJ$1,0),FALSE)/1,0)</f>
        <v>0</v>
      </c>
      <c r="K155">
        <f>IFERROR(VLOOKUP($B155,Kraftvärmeprod!$B$1:$AH$479,MATCH(K$2,Kraftvärmeprod!$B$1:$AG$1,0),FALSE)/1,0)-IFERROR(VLOOKUP($B155,'Slutlig allokering kvv'!$B$2:$AC$462,MATCH(K$3,'Slutlig allokering kvv'!$B$1:$AJ$1,0),FALSE)/1,0)</f>
        <v>0</v>
      </c>
      <c r="L155">
        <f>IFERROR(VLOOKUP($B155,Kraftvärmeprod!$B$1:$AH$479,MATCH(L$2,Kraftvärmeprod!$B$1:$AG$1,0),FALSE)/1,0)-IFERROR(VLOOKUP($B155,'Slutlig allokering kvv'!$B$2:$AC$462,MATCH(L$3,'Slutlig allokering kvv'!$B$1:$AJ$1,0),FALSE)/1,0)</f>
        <v>0</v>
      </c>
      <c r="M155">
        <f>IFERROR(VLOOKUP($B155,Kraftvärmeprod!$B$1:$AH$479,MATCH(M$2,Kraftvärmeprod!$B$1:$AG$1,0),FALSE)/1,0)-IFERROR(VLOOKUP($B155,'Slutlig allokering kvv'!$B$2:$AC$462,MATCH(M$3,'Slutlig allokering kvv'!$B$1:$AJ$1,0),FALSE)/1,0)</f>
        <v>0</v>
      </c>
      <c r="N155">
        <f>IFERROR(VLOOKUP($B155,Kraftvärmeprod!$B$1:$AH$479,MATCH(N$2,Kraftvärmeprod!$B$1:$AG$1,0),FALSE)/1,0)-IFERROR(VLOOKUP($B155,'Slutlig allokering kvv'!$B$2:$AC$462,MATCH(N$3,'Slutlig allokering kvv'!$B$1:$AJ$1,0),FALSE)/1,0)</f>
        <v>0</v>
      </c>
      <c r="O155">
        <f>IFERROR(VLOOKUP($B155,Kraftvärmeprod!$B$1:$AH$479,MATCH(O$2,Kraftvärmeprod!$B$1:$AG$1,0),FALSE)/1,0)-IFERROR(VLOOKUP($B155,'Slutlig allokering kvv'!$B$2:$AC$462,MATCH(O$3,'Slutlig allokering kvv'!$B$1:$AJ$1,0),FALSE)/1,0)</f>
        <v>0</v>
      </c>
      <c r="P155">
        <f>IFERROR(VLOOKUP($B155,Kraftvärmeprod!$B$1:$AH$479,MATCH(P$2,Kraftvärmeprod!$B$1:$AG$1,0),FALSE)/1,0)-IFERROR(VLOOKUP($B155,'Slutlig allokering kvv'!$B$2:$AC$462,MATCH(P$3,'Slutlig allokering kvv'!$B$1:$AJ$1,0),FALSE)/1,0)</f>
        <v>0</v>
      </c>
      <c r="Q155">
        <f>IFERROR(VLOOKUP($B155,Kraftvärmeprod!$B$1:$AH$479,MATCH(Q$2,Kraftvärmeprod!$B$1:$AG$1,0),FALSE)/1,0)-IFERROR(VLOOKUP($B155,'Slutlig allokering kvv'!$B$2:$AC$462,MATCH(Q$3,'Slutlig allokering kvv'!$B$1:$AJ$1,0),FALSE)/1,0)</f>
        <v>0</v>
      </c>
      <c r="R155">
        <f>IFERROR(VLOOKUP($B155,Kraftvärmeprod!$B$1:$AH$479,MATCH(R$2,Kraftvärmeprod!$B$1:$AG$1,0),FALSE)/1,0)-IFERROR(VLOOKUP($B155,'Slutlig allokering kvv'!$B$2:$AC$462,MATCH(R$3,'Slutlig allokering kvv'!$B$1:$AJ$1,0),FALSE)/1,0)</f>
        <v>0</v>
      </c>
      <c r="S155">
        <f>IFERROR(VLOOKUP($B155,Kraftvärmeprod!$B$1:$AH$479,MATCH(S$2,Kraftvärmeprod!$B$1:$AG$1,0),FALSE)/1,0)-IFERROR(VLOOKUP($B155,'Slutlig allokering kvv'!$B$2:$AC$462,MATCH(S$3,'Slutlig allokering kvv'!$B$1:$AJ$1,0),FALSE)/1,0)</f>
        <v>0</v>
      </c>
      <c r="T155" s="6">
        <f>IFERROR(VLOOKUP($B155,Miljö!$B$1:$S$477,MATCH(T$2,Miljö!$B$1:$X$1,0),FALSE)/1,0)-IFERROR(VLOOKUP($B155,'Slutlig allokering kvv'!$B$2:$AC$462,MATCH(T$3,'Slutlig allokering kvv'!$B$1:$AJ$1,0),FALSE)/1,0)</f>
        <v>0</v>
      </c>
      <c r="U155">
        <f>IFERROR(VLOOKUP($B155,Kraftvärmeprod!$B$1:$AH$479,MATCH(U$2,Kraftvärmeprod!$B$1:$AG$1,0),FALSE)/1,0)-IFERROR(VLOOKUP($B155,'Slutlig allokering kvv'!$B$2:$AC$462,MATCH(U$3,'Slutlig allokering kvv'!$B$1:$AJ$1,0),FALSE)/1,0)</f>
        <v>0</v>
      </c>
      <c r="V155">
        <f>IFERROR(VLOOKUP($B155,Kraftvärmeprod!$B$1:$AH$479,MATCH(V$2,Kraftvärmeprod!$B$1:$AG$1,0),FALSE)/1,0)-IFERROR(VLOOKUP($B155,'Slutlig allokering kvv'!$B$2:$AC$462,MATCH(V$3,'Slutlig allokering kvv'!$B$1:$AJ$1,0),FALSE)/1,0)</f>
        <v>0</v>
      </c>
      <c r="W155">
        <f>IFERROR(VLOOKUP($B155,Kraftvärmeprod!$B$1:$AH$479,MATCH(W$2,Kraftvärmeprod!$B$1:$AG$1,0),FALSE)/1,0)-IFERROR(VLOOKUP($B155,'Slutlig allokering kvv'!$B$2:$AC$462,MATCH(W$3,'Slutlig allokering kvv'!$B$1:$AJ$1,0),FALSE)/1,0)</f>
        <v>0</v>
      </c>
      <c r="X155">
        <f>IFERROR(VLOOKUP($B155,Kraftvärmeprod!$B$1:$AH$479,MATCH(X$2,Kraftvärmeprod!$B$1:$AG$1,0),FALSE)/1,0)-IFERROR(VLOOKUP($B155,'Slutlig allokering kvv'!$B$2:$AC$462,MATCH(X$3,'Slutlig allokering kvv'!$B$1:$AJ$1,0),FALSE)/1,0)</f>
        <v>0</v>
      </c>
      <c r="Y155">
        <f>IFERROR(VLOOKUP($B155,Kraftvärmeprod!$B$1:$AH$479,MATCH(Y$2,Kraftvärmeprod!$B$1:$AG$1,0),FALSE)/1,0)-IFERROR(VLOOKUP($B155,'Slutlig allokering kvv'!$B$2:$AC$462,MATCH(Y$3,'Slutlig allokering kvv'!$B$1:$AJ$1,0),FALSE)/1,0)</f>
        <v>0</v>
      </c>
      <c r="Z155">
        <f>IFERROR(VLOOKUP($B155,Kraftvärmeprod!$B$1:$AH$479,MATCH(Z$2,Kraftvärmeprod!$B$1:$AG$1,0),FALSE)/1,0)-IFERROR(VLOOKUP($B155,'Slutlig allokering kvv'!$B$2:$AC$462,MATCH(Z$3,'Slutlig allokering kvv'!$B$1:$AJ$1,0),FALSE)/1,0)</f>
        <v>0</v>
      </c>
      <c r="AA155">
        <f>IFERROR(VLOOKUP($B155,Kraftvärmeprod!$B$1:$AH$479,MATCH(AA$2,Kraftvärmeprod!$B$1:$AG$1,0),FALSE)/1,0)-IFERROR(VLOOKUP($B155,'Slutlig allokering kvv'!$B$2:$AC$462,MATCH(AA$3,'Slutlig allokering kvv'!$B$1:$AJ$1,0),FALSE)/1,0)</f>
        <v>0</v>
      </c>
      <c r="AE155">
        <f t="shared" si="4"/>
        <v>0</v>
      </c>
      <c r="AG155">
        <f>IFERROR(VLOOKUP(B155,'Slutlig allokering kvv'!$B$2:$AJ$462,MATCH("Summa slutlig allokerad tillförd energi (utan hjälpel och rökgaskondensering):",'Slutlig allokering kvv'!$B$1:$AK$1,0),FALSE)/1,"")</f>
        <v>0</v>
      </c>
      <c r="AI155" s="137" t="str">
        <f>IFERROR(1-VLOOKUP(B155,'Slutlig allokering kvv'!$B$2:$AJ$462,MATCH("Andel av bränsle i kvv som allokerats till värme, exklusive rökgaskondensering och hjälpel",'Slutlig allokering kvv'!$B$1:$AK$1,0),FALSE),"")</f>
        <v/>
      </c>
      <c r="AK155" s="137" t="str">
        <f t="shared" si="5"/>
        <v/>
      </c>
    </row>
    <row r="156" spans="1:37" x14ac:dyDescent="0.25">
      <c r="A156" s="2" t="s">
        <v>238</v>
      </c>
      <c r="B156" s="2" t="s">
        <v>242</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 kvv'!$B$2:$AC$462,MATCH(E$3,'Slutlig allokering kvv'!$B$1:$AJ$1,0),FALSE)/1,0)</f>
        <v>0</v>
      </c>
      <c r="F156">
        <f>IFERROR(VLOOKUP($B156,Kraftvärmeprod!$B$1:$AH$479,MATCH(F$2,Kraftvärmeprod!$B$1:$AG$1,0),FALSE)/1,0)-IFERROR(VLOOKUP($B156,'Slutlig allokering kvv'!$B$2:$AC$462,MATCH(F$3,'Slutlig allokering kvv'!$B$1:$AJ$1,0),FALSE)/1,0)</f>
        <v>0</v>
      </c>
      <c r="G156">
        <f>IFERROR(VLOOKUP($B156,Kraftvärmeprod!$B$1:$AH$479,MATCH(G$2,Kraftvärmeprod!$B$1:$AG$1,0),FALSE)/1,0)-IFERROR(VLOOKUP($B156,'Slutlig allokering kvv'!$B$2:$AC$462,MATCH(G$3,'Slutlig allokering kvv'!$B$1:$AJ$1,0),FALSE)/1,0)</f>
        <v>0</v>
      </c>
      <c r="H156">
        <f>IFERROR(VLOOKUP($B156,Kraftvärmeprod!$B$1:$AH$479,MATCH(H$2,Kraftvärmeprod!$B$1:$AG$1,0),FALSE)/1,0)-IFERROR(VLOOKUP($B156,'Slutlig allokering kvv'!$B$2:$AC$462,MATCH(H$3,'Slutlig allokering kvv'!$B$1:$AJ$1,0),FALSE)/1,0)</f>
        <v>0</v>
      </c>
      <c r="I156">
        <f>IFERROR(VLOOKUP($B156,Kraftvärmeprod!$B$1:$AH$479,MATCH(I$2,Kraftvärmeprod!$B$1:$AG$1,0),FALSE)/1,0)-IFERROR(VLOOKUP($B156,'Slutlig allokering kvv'!$B$2:$AC$462,MATCH(I$3,'Slutlig allokering kvv'!$B$1:$AJ$1,0),FALSE)/1,0)</f>
        <v>0</v>
      </c>
      <c r="J156">
        <f>IFERROR(VLOOKUP($B156,Kraftvärmeprod!$B$1:$AH$479,MATCH(J$2,Kraftvärmeprod!$B$1:$AG$1,0),FALSE)/1,0)-IFERROR(VLOOKUP($B156,'Slutlig allokering kvv'!$B$2:$AC$462,MATCH(J$3,'Slutlig allokering kvv'!$B$1:$AJ$1,0),FALSE)/1,0)</f>
        <v>0</v>
      </c>
      <c r="K156">
        <f>IFERROR(VLOOKUP($B156,Kraftvärmeprod!$B$1:$AH$479,MATCH(K$2,Kraftvärmeprod!$B$1:$AG$1,0),FALSE)/1,0)-IFERROR(VLOOKUP($B156,'Slutlig allokering kvv'!$B$2:$AC$462,MATCH(K$3,'Slutlig allokering kvv'!$B$1:$AJ$1,0),FALSE)/1,0)</f>
        <v>0</v>
      </c>
      <c r="L156">
        <f>IFERROR(VLOOKUP($B156,Kraftvärmeprod!$B$1:$AH$479,MATCH(L$2,Kraftvärmeprod!$B$1:$AG$1,0),FALSE)/1,0)-IFERROR(VLOOKUP($B156,'Slutlig allokering kvv'!$B$2:$AC$462,MATCH(L$3,'Slutlig allokering kvv'!$B$1:$AJ$1,0),FALSE)/1,0)</f>
        <v>0</v>
      </c>
      <c r="M156">
        <f>IFERROR(VLOOKUP($B156,Kraftvärmeprod!$B$1:$AH$479,MATCH(M$2,Kraftvärmeprod!$B$1:$AG$1,0),FALSE)/1,0)-IFERROR(VLOOKUP($B156,'Slutlig allokering kvv'!$B$2:$AC$462,MATCH(M$3,'Slutlig allokering kvv'!$B$1:$AJ$1,0),FALSE)/1,0)</f>
        <v>0</v>
      </c>
      <c r="N156">
        <f>IFERROR(VLOOKUP($B156,Kraftvärmeprod!$B$1:$AH$479,MATCH(N$2,Kraftvärmeprod!$B$1:$AG$1,0),FALSE)/1,0)-IFERROR(VLOOKUP($B156,'Slutlig allokering kvv'!$B$2:$AC$462,MATCH(N$3,'Slutlig allokering kvv'!$B$1:$AJ$1,0),FALSE)/1,0)</f>
        <v>0</v>
      </c>
      <c r="O156">
        <f>IFERROR(VLOOKUP($B156,Kraftvärmeprod!$B$1:$AH$479,MATCH(O$2,Kraftvärmeprod!$B$1:$AG$1,0),FALSE)/1,0)-IFERROR(VLOOKUP($B156,'Slutlig allokering kvv'!$B$2:$AC$462,MATCH(O$3,'Slutlig allokering kvv'!$B$1:$AJ$1,0),FALSE)/1,0)</f>
        <v>0</v>
      </c>
      <c r="P156">
        <f>IFERROR(VLOOKUP($B156,Kraftvärmeprod!$B$1:$AH$479,MATCH(P$2,Kraftvärmeprod!$B$1:$AG$1,0),FALSE)/1,0)-IFERROR(VLOOKUP($B156,'Slutlig allokering kvv'!$B$2:$AC$462,MATCH(P$3,'Slutlig allokering kvv'!$B$1:$AJ$1,0),FALSE)/1,0)</f>
        <v>0</v>
      </c>
      <c r="Q156">
        <f>IFERROR(VLOOKUP($B156,Kraftvärmeprod!$B$1:$AH$479,MATCH(Q$2,Kraftvärmeprod!$B$1:$AG$1,0),FALSE)/1,0)-IFERROR(VLOOKUP($B156,'Slutlig allokering kvv'!$B$2:$AC$462,MATCH(Q$3,'Slutlig allokering kvv'!$B$1:$AJ$1,0),FALSE)/1,0)</f>
        <v>0</v>
      </c>
      <c r="R156">
        <f>IFERROR(VLOOKUP($B156,Kraftvärmeprod!$B$1:$AH$479,MATCH(R$2,Kraftvärmeprod!$B$1:$AG$1,0),FALSE)/1,0)-IFERROR(VLOOKUP($B156,'Slutlig allokering kvv'!$B$2:$AC$462,MATCH(R$3,'Slutlig allokering kvv'!$B$1:$AJ$1,0),FALSE)/1,0)</f>
        <v>0</v>
      </c>
      <c r="S156">
        <f>IFERROR(VLOOKUP($B156,Kraftvärmeprod!$B$1:$AH$479,MATCH(S$2,Kraftvärmeprod!$B$1:$AG$1,0),FALSE)/1,0)-IFERROR(VLOOKUP($B156,'Slutlig allokering kvv'!$B$2:$AC$462,MATCH(S$3,'Slutlig allokering kvv'!$B$1:$AJ$1,0),FALSE)/1,0)</f>
        <v>0</v>
      </c>
      <c r="T156" s="6">
        <f>IFERROR(VLOOKUP($B156,Miljö!$B$1:$S$477,MATCH(T$2,Miljö!$B$1:$X$1,0),FALSE)/1,0)-IFERROR(VLOOKUP($B156,'Slutlig allokering kvv'!$B$2:$AC$462,MATCH(T$3,'Slutlig allokering kvv'!$B$1:$AJ$1,0),FALSE)/1,0)</f>
        <v>0</v>
      </c>
      <c r="U156">
        <f>IFERROR(VLOOKUP($B156,Kraftvärmeprod!$B$1:$AH$479,MATCH(U$2,Kraftvärmeprod!$B$1:$AG$1,0),FALSE)/1,0)-IFERROR(VLOOKUP($B156,'Slutlig allokering kvv'!$B$2:$AC$462,MATCH(U$3,'Slutlig allokering kvv'!$B$1:$AJ$1,0),FALSE)/1,0)</f>
        <v>0</v>
      </c>
      <c r="V156">
        <f>IFERROR(VLOOKUP($B156,Kraftvärmeprod!$B$1:$AH$479,MATCH(V$2,Kraftvärmeprod!$B$1:$AG$1,0),FALSE)/1,0)-IFERROR(VLOOKUP($B156,'Slutlig allokering kvv'!$B$2:$AC$462,MATCH(V$3,'Slutlig allokering kvv'!$B$1:$AJ$1,0),FALSE)/1,0)</f>
        <v>0</v>
      </c>
      <c r="W156">
        <f>IFERROR(VLOOKUP($B156,Kraftvärmeprod!$B$1:$AH$479,MATCH(W$2,Kraftvärmeprod!$B$1:$AG$1,0),FALSE)/1,0)-IFERROR(VLOOKUP($B156,'Slutlig allokering kvv'!$B$2:$AC$462,MATCH(W$3,'Slutlig allokering kvv'!$B$1:$AJ$1,0),FALSE)/1,0)</f>
        <v>0</v>
      </c>
      <c r="X156">
        <f>IFERROR(VLOOKUP($B156,Kraftvärmeprod!$B$1:$AH$479,MATCH(X$2,Kraftvärmeprod!$B$1:$AG$1,0),FALSE)/1,0)-IFERROR(VLOOKUP($B156,'Slutlig allokering kvv'!$B$2:$AC$462,MATCH(X$3,'Slutlig allokering kvv'!$B$1:$AJ$1,0),FALSE)/1,0)</f>
        <v>0</v>
      </c>
      <c r="Y156">
        <f>IFERROR(VLOOKUP($B156,Kraftvärmeprod!$B$1:$AH$479,MATCH(Y$2,Kraftvärmeprod!$B$1:$AG$1,0),FALSE)/1,0)-IFERROR(VLOOKUP($B156,'Slutlig allokering kvv'!$B$2:$AC$462,MATCH(Y$3,'Slutlig allokering kvv'!$B$1:$AJ$1,0),FALSE)/1,0)</f>
        <v>0</v>
      </c>
      <c r="Z156">
        <f>IFERROR(VLOOKUP($B156,Kraftvärmeprod!$B$1:$AH$479,MATCH(Z$2,Kraftvärmeprod!$B$1:$AG$1,0),FALSE)/1,0)-IFERROR(VLOOKUP($B156,'Slutlig allokering kvv'!$B$2:$AC$462,MATCH(Z$3,'Slutlig allokering kvv'!$B$1:$AJ$1,0),FALSE)/1,0)</f>
        <v>0</v>
      </c>
      <c r="AA156">
        <f>IFERROR(VLOOKUP($B156,Kraftvärmeprod!$B$1:$AH$479,MATCH(AA$2,Kraftvärmeprod!$B$1:$AG$1,0),FALSE)/1,0)-IFERROR(VLOOKUP($B156,'Slutlig allokering kvv'!$B$2:$AC$462,MATCH(AA$3,'Slutlig allokering kvv'!$B$1:$AJ$1,0),FALSE)/1,0)</f>
        <v>0</v>
      </c>
      <c r="AE156">
        <f t="shared" si="4"/>
        <v>0</v>
      </c>
      <c r="AG156">
        <f>IFERROR(VLOOKUP(B156,'Slutlig allokering kvv'!$B$2:$AJ$462,MATCH("Summa slutlig allokerad tillförd energi (utan hjälpel och rökgaskondensering):",'Slutlig allokering kvv'!$B$1:$AK$1,0),FALSE)/1,"")</f>
        <v>0</v>
      </c>
      <c r="AI156" s="137" t="str">
        <f>IFERROR(1-VLOOKUP(B156,'Slutlig allokering kvv'!$B$2:$AJ$462,MATCH("Andel av bränsle i kvv som allokerats till värme, exklusive rökgaskondensering och hjälpel",'Slutlig allokering kvv'!$B$1:$AK$1,0),FALSE),"")</f>
        <v/>
      </c>
      <c r="AK156" s="137" t="str">
        <f t="shared" si="5"/>
        <v/>
      </c>
    </row>
    <row r="157" spans="1:37" x14ac:dyDescent="0.25">
      <c r="A157" s="2" t="s">
        <v>243</v>
      </c>
      <c r="B157" s="2" t="s">
        <v>244</v>
      </c>
      <c r="C157">
        <f>IFERROR(VLOOKUP($B157,Kraftvärmeprod!$B$1:$AH$479,MATCH(C$3,Kraftvärmeprod!$B$1:$AG$1,0),FALSE)/1,"")</f>
        <v>272</v>
      </c>
      <c r="D157">
        <f>IFERROR(VLOOKUP($B157,Kraftvärmeprod!$B$1:$AH$479,MATCH(D$3,Kraftvärmeprod!$B$1:$AG$1,0),FALSE)/1,"")</f>
        <v>113</v>
      </c>
      <c r="E157">
        <f>IFERROR(VLOOKUP($B157,Kraftvärmeprod!$B$1:$AH$479,MATCH(E$2,Kraftvärmeprod!$B$1:$AG$1,0),FALSE)/1,0)-IFERROR(VLOOKUP($B157,'Slutlig allokering kvv'!$B$2:$AC$462,MATCH(E$3,'Slutlig allokering kvv'!$B$1:$AJ$1,0),FALSE)/1,0)</f>
        <v>0</v>
      </c>
      <c r="F157">
        <f>IFERROR(VLOOKUP($B157,Kraftvärmeprod!$B$1:$AH$479,MATCH(F$2,Kraftvärmeprod!$B$1:$AG$1,0),FALSE)/1,0)-IFERROR(VLOOKUP($B157,'Slutlig allokering kvv'!$B$2:$AC$462,MATCH(F$3,'Slutlig allokering kvv'!$B$1:$AJ$1,0),FALSE)/1,0)</f>
        <v>0</v>
      </c>
      <c r="G157">
        <f>IFERROR(VLOOKUP($B157,Kraftvärmeprod!$B$1:$AH$479,MATCH(G$2,Kraftvärmeprod!$B$1:$AG$1,0),FALSE)/1,0)-IFERROR(VLOOKUP($B157,'Slutlig allokering kvv'!$B$2:$AC$462,MATCH(G$3,'Slutlig allokering kvv'!$B$1:$AJ$1,0),FALSE)/1,0)</f>
        <v>69.139499999999998</v>
      </c>
      <c r="H157">
        <f>IFERROR(VLOOKUP($B157,Kraftvärmeprod!$B$1:$AH$479,MATCH(H$2,Kraftvärmeprod!$B$1:$AG$1,0),FALSE)/1,0)-IFERROR(VLOOKUP($B157,'Slutlig allokering kvv'!$B$2:$AC$462,MATCH(H$3,'Slutlig allokering kvv'!$B$1:$AJ$1,0),FALSE)/1,0)</f>
        <v>0</v>
      </c>
      <c r="I157">
        <f>IFERROR(VLOOKUP($B157,Kraftvärmeprod!$B$1:$AH$479,MATCH(I$2,Kraftvärmeprod!$B$1:$AG$1,0),FALSE)/1,0)-IFERROR(VLOOKUP($B157,'Slutlig allokering kvv'!$B$2:$AC$462,MATCH(I$3,'Slutlig allokering kvv'!$B$1:$AJ$1,0),FALSE)/1,0)</f>
        <v>0</v>
      </c>
      <c r="J157">
        <f>IFERROR(VLOOKUP($B157,Kraftvärmeprod!$B$1:$AH$479,MATCH(J$2,Kraftvärmeprod!$B$1:$AG$1,0),FALSE)/1,0)-IFERROR(VLOOKUP($B157,'Slutlig allokering kvv'!$B$2:$AC$462,MATCH(J$3,'Slutlig allokering kvv'!$B$1:$AJ$1,0),FALSE)/1,0)</f>
        <v>0</v>
      </c>
      <c r="K157">
        <f>IFERROR(VLOOKUP($B157,Kraftvärmeprod!$B$1:$AH$479,MATCH(K$2,Kraftvärmeprod!$B$1:$AG$1,0),FALSE)/1,0)-IFERROR(VLOOKUP($B157,'Slutlig allokering kvv'!$B$2:$AC$462,MATCH(K$3,'Slutlig allokering kvv'!$B$1:$AJ$1,0),FALSE)/1,0)</f>
        <v>0</v>
      </c>
      <c r="L157">
        <f>IFERROR(VLOOKUP($B157,Kraftvärmeprod!$B$1:$AH$479,MATCH(L$2,Kraftvärmeprod!$B$1:$AG$1,0),FALSE)/1,0)-IFERROR(VLOOKUP($B157,'Slutlig allokering kvv'!$B$2:$AC$462,MATCH(L$3,'Slutlig allokering kvv'!$B$1:$AJ$1,0),FALSE)/1,0)</f>
        <v>149.196</v>
      </c>
      <c r="M157">
        <f>IFERROR(VLOOKUP($B157,Kraftvärmeprod!$B$1:$AH$479,MATCH(M$2,Kraftvärmeprod!$B$1:$AG$1,0),FALSE)/1,0)-IFERROR(VLOOKUP($B157,'Slutlig allokering kvv'!$B$2:$AC$462,MATCH(M$3,'Slutlig allokering kvv'!$B$1:$AJ$1,0),FALSE)/1,0)</f>
        <v>0</v>
      </c>
      <c r="N157">
        <f>IFERROR(VLOOKUP($B157,Kraftvärmeprod!$B$1:$AH$479,MATCH(N$2,Kraftvärmeprod!$B$1:$AG$1,0),FALSE)/1,0)-IFERROR(VLOOKUP($B157,'Slutlig allokering kvv'!$B$2:$AC$462,MATCH(N$3,'Slutlig allokering kvv'!$B$1:$AJ$1,0),FALSE)/1,0)</f>
        <v>0</v>
      </c>
      <c r="O157">
        <f>IFERROR(VLOOKUP($B157,Kraftvärmeprod!$B$1:$AH$479,MATCH(O$2,Kraftvärmeprod!$B$1:$AG$1,0),FALSE)/1,0)-IFERROR(VLOOKUP($B157,'Slutlig allokering kvv'!$B$2:$AC$462,MATCH(O$3,'Slutlig allokering kvv'!$B$1:$AJ$1,0),FALSE)/1,0)</f>
        <v>23.133099999999999</v>
      </c>
      <c r="P157">
        <f>IFERROR(VLOOKUP($B157,Kraftvärmeprod!$B$1:$AH$479,MATCH(P$2,Kraftvärmeprod!$B$1:$AG$1,0),FALSE)/1,0)-IFERROR(VLOOKUP($B157,'Slutlig allokering kvv'!$B$2:$AC$462,MATCH(P$3,'Slutlig allokering kvv'!$B$1:$AJ$1,0),FALSE)/1,0)</f>
        <v>0</v>
      </c>
      <c r="Q157">
        <f>IFERROR(VLOOKUP($B157,Kraftvärmeprod!$B$1:$AH$479,MATCH(Q$2,Kraftvärmeprod!$B$1:$AG$1,0),FALSE)/1,0)-IFERROR(VLOOKUP($B157,'Slutlig allokering kvv'!$B$2:$AC$462,MATCH(Q$3,'Slutlig allokering kvv'!$B$1:$AJ$1,0),FALSE)/1,0)</f>
        <v>0</v>
      </c>
      <c r="R157">
        <f>IFERROR(VLOOKUP($B157,Kraftvärmeprod!$B$1:$AH$479,MATCH(R$2,Kraftvärmeprod!$B$1:$AG$1,0),FALSE)/1,0)-IFERROR(VLOOKUP($B157,'Slutlig allokering kvv'!$B$2:$AC$462,MATCH(R$3,'Slutlig allokering kvv'!$B$1:$AJ$1,0),FALSE)/1,0)</f>
        <v>0</v>
      </c>
      <c r="S157">
        <f>IFERROR(VLOOKUP($B157,Kraftvärmeprod!$B$1:$AH$479,MATCH(S$2,Kraftvärmeprod!$B$1:$AG$1,0),FALSE)/1,0)-IFERROR(VLOOKUP($B157,'Slutlig allokering kvv'!$B$2:$AC$462,MATCH(S$3,'Slutlig allokering kvv'!$B$1:$AJ$1,0),FALSE)/1,0)</f>
        <v>0</v>
      </c>
      <c r="T157" s="6">
        <f>IFERROR(VLOOKUP($B157,Miljö!$B$1:$S$477,MATCH(T$2,Miljö!$B$1:$X$1,0),FALSE)/1,0)-IFERROR(VLOOKUP($B157,'Slutlig allokering kvv'!$B$2:$AC$462,MATCH(T$3,'Slutlig allokering kvv'!$B$1:$AJ$1,0),FALSE)/1,0)</f>
        <v>9.8770799999999994</v>
      </c>
      <c r="U157">
        <f>IFERROR(VLOOKUP($B157,Kraftvärmeprod!$B$1:$AH$479,MATCH(U$2,Kraftvärmeprod!$B$1:$AG$1,0),FALSE)/1,0)-IFERROR(VLOOKUP($B157,'Slutlig allokering kvv'!$B$2:$AC$462,MATCH(U$3,'Slutlig allokering kvv'!$B$1:$AJ$1,0),FALSE)/1,0)</f>
        <v>0</v>
      </c>
      <c r="V157">
        <f>IFERROR(VLOOKUP($B157,Kraftvärmeprod!$B$1:$AH$479,MATCH(V$2,Kraftvärmeprod!$B$1:$AG$1,0),FALSE)/1,0)-IFERROR(VLOOKUP($B157,'Slutlig allokering kvv'!$B$2:$AC$462,MATCH(V$3,'Slutlig allokering kvv'!$B$1:$AJ$1,0),FALSE)/1,0)</f>
        <v>0</v>
      </c>
      <c r="W157">
        <f>IFERROR(VLOOKUP($B157,Kraftvärmeprod!$B$1:$AH$479,MATCH(W$2,Kraftvärmeprod!$B$1:$AG$1,0),FALSE)/1,0)-IFERROR(VLOOKUP($B157,'Slutlig allokering kvv'!$B$2:$AC$462,MATCH(W$3,'Slutlig allokering kvv'!$B$1:$AJ$1,0),FALSE)/1,0)</f>
        <v>0</v>
      </c>
      <c r="X157">
        <f>IFERROR(VLOOKUP($B157,Kraftvärmeprod!$B$1:$AH$479,MATCH(X$2,Kraftvärmeprod!$B$1:$AG$1,0),FALSE)/1,0)-IFERROR(VLOOKUP($B157,'Slutlig allokering kvv'!$B$2:$AC$462,MATCH(X$3,'Slutlig allokering kvv'!$B$1:$AJ$1,0),FALSE)/1,0)</f>
        <v>0</v>
      </c>
      <c r="Y157">
        <f>IFERROR(VLOOKUP($B157,Kraftvärmeprod!$B$1:$AH$479,MATCH(Y$2,Kraftvärmeprod!$B$1:$AG$1,0),FALSE)/1,0)-IFERROR(VLOOKUP($B157,'Slutlig allokering kvv'!$B$2:$AC$462,MATCH(Y$3,'Slutlig allokering kvv'!$B$1:$AJ$1,0),FALSE)/1,0)</f>
        <v>0</v>
      </c>
      <c r="Z157">
        <f>IFERROR(VLOOKUP($B157,Kraftvärmeprod!$B$1:$AH$479,MATCH(Z$2,Kraftvärmeprod!$B$1:$AG$1,0),FALSE)/1,0)-IFERROR(VLOOKUP($B157,'Slutlig allokering kvv'!$B$2:$AC$462,MATCH(Z$3,'Slutlig allokering kvv'!$B$1:$AJ$1,0),FALSE)/1,0)</f>
        <v>0</v>
      </c>
      <c r="AA157">
        <f>IFERROR(VLOOKUP($B157,Kraftvärmeprod!$B$1:$AH$479,MATCH(AA$2,Kraftvärmeprod!$B$1:$AG$1,0),FALSE)/1,0)-IFERROR(VLOOKUP($B157,'Slutlig allokering kvv'!$B$2:$AC$462,MATCH(AA$3,'Slutlig allokering kvv'!$B$1:$AJ$1,0),FALSE)/1,0)</f>
        <v>0</v>
      </c>
      <c r="AE157">
        <f t="shared" si="4"/>
        <v>241.46859999999998</v>
      </c>
      <c r="AG157">
        <f>IFERROR(VLOOKUP(B157,'Slutlig allokering kvv'!$B$2:$AJ$462,MATCH("Summa slutlig allokerad tillförd energi (utan hjälpel och rökgaskondensering):",'Slutlig allokering kvv'!$B$1:$AK$1,0),FALSE)/1,"")</f>
        <v>223.03139999999996</v>
      </c>
      <c r="AI157" s="137">
        <f>IFERROR(1-VLOOKUP(B157,'Slutlig allokering kvv'!$B$2:$AJ$462,MATCH("Andel av bränsle i kvv som allokerats till värme, exklusive rökgaskondensering och hjälpel",'Slutlig allokering kvv'!$B$1:$AK$1,0),FALSE),"")</f>
        <v>0.51984628632938645</v>
      </c>
      <c r="AK157" s="137">
        <f t="shared" si="5"/>
        <v>0.51984628632938645</v>
      </c>
    </row>
    <row r="158" spans="1:37" x14ac:dyDescent="0.25">
      <c r="A158" s="2" t="s">
        <v>247</v>
      </c>
      <c r="B158" s="2" t="s">
        <v>248</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 kvv'!$B$2:$AC$462,MATCH(E$3,'Slutlig allokering kvv'!$B$1:$AJ$1,0),FALSE)/1,0)</f>
        <v>0</v>
      </c>
      <c r="F158">
        <f>IFERROR(VLOOKUP($B158,Kraftvärmeprod!$B$1:$AH$479,MATCH(F$2,Kraftvärmeprod!$B$1:$AG$1,0),FALSE)/1,0)-IFERROR(VLOOKUP($B158,'Slutlig allokering kvv'!$B$2:$AC$462,MATCH(F$3,'Slutlig allokering kvv'!$B$1:$AJ$1,0),FALSE)/1,0)</f>
        <v>0</v>
      </c>
      <c r="G158">
        <f>IFERROR(VLOOKUP($B158,Kraftvärmeprod!$B$1:$AH$479,MATCH(G$2,Kraftvärmeprod!$B$1:$AG$1,0),FALSE)/1,0)-IFERROR(VLOOKUP($B158,'Slutlig allokering kvv'!$B$2:$AC$462,MATCH(G$3,'Slutlig allokering kvv'!$B$1:$AJ$1,0),FALSE)/1,0)</f>
        <v>0</v>
      </c>
      <c r="H158">
        <f>IFERROR(VLOOKUP($B158,Kraftvärmeprod!$B$1:$AH$479,MATCH(H$2,Kraftvärmeprod!$B$1:$AG$1,0),FALSE)/1,0)-IFERROR(VLOOKUP($B158,'Slutlig allokering kvv'!$B$2:$AC$462,MATCH(H$3,'Slutlig allokering kvv'!$B$1:$AJ$1,0),FALSE)/1,0)</f>
        <v>0</v>
      </c>
      <c r="I158">
        <f>IFERROR(VLOOKUP($B158,Kraftvärmeprod!$B$1:$AH$479,MATCH(I$2,Kraftvärmeprod!$B$1:$AG$1,0),FALSE)/1,0)-IFERROR(VLOOKUP($B158,'Slutlig allokering kvv'!$B$2:$AC$462,MATCH(I$3,'Slutlig allokering kvv'!$B$1:$AJ$1,0),FALSE)/1,0)</f>
        <v>0</v>
      </c>
      <c r="J158">
        <f>IFERROR(VLOOKUP($B158,Kraftvärmeprod!$B$1:$AH$479,MATCH(J$2,Kraftvärmeprod!$B$1:$AG$1,0),FALSE)/1,0)-IFERROR(VLOOKUP($B158,'Slutlig allokering kvv'!$B$2:$AC$462,MATCH(J$3,'Slutlig allokering kvv'!$B$1:$AJ$1,0),FALSE)/1,0)</f>
        <v>0</v>
      </c>
      <c r="K158">
        <f>IFERROR(VLOOKUP($B158,Kraftvärmeprod!$B$1:$AH$479,MATCH(K$2,Kraftvärmeprod!$B$1:$AG$1,0),FALSE)/1,0)-IFERROR(VLOOKUP($B158,'Slutlig allokering kvv'!$B$2:$AC$462,MATCH(K$3,'Slutlig allokering kvv'!$B$1:$AJ$1,0),FALSE)/1,0)</f>
        <v>0</v>
      </c>
      <c r="L158">
        <f>IFERROR(VLOOKUP($B158,Kraftvärmeprod!$B$1:$AH$479,MATCH(L$2,Kraftvärmeprod!$B$1:$AG$1,0),FALSE)/1,0)-IFERROR(VLOOKUP($B158,'Slutlig allokering kvv'!$B$2:$AC$462,MATCH(L$3,'Slutlig allokering kvv'!$B$1:$AJ$1,0),FALSE)/1,0)</f>
        <v>0</v>
      </c>
      <c r="M158">
        <f>IFERROR(VLOOKUP($B158,Kraftvärmeprod!$B$1:$AH$479,MATCH(M$2,Kraftvärmeprod!$B$1:$AG$1,0),FALSE)/1,0)-IFERROR(VLOOKUP($B158,'Slutlig allokering kvv'!$B$2:$AC$462,MATCH(M$3,'Slutlig allokering kvv'!$B$1:$AJ$1,0),FALSE)/1,0)</f>
        <v>0</v>
      </c>
      <c r="N158">
        <f>IFERROR(VLOOKUP($B158,Kraftvärmeprod!$B$1:$AH$479,MATCH(N$2,Kraftvärmeprod!$B$1:$AG$1,0),FALSE)/1,0)-IFERROR(VLOOKUP($B158,'Slutlig allokering kvv'!$B$2:$AC$462,MATCH(N$3,'Slutlig allokering kvv'!$B$1:$AJ$1,0),FALSE)/1,0)</f>
        <v>0</v>
      </c>
      <c r="O158">
        <f>IFERROR(VLOOKUP($B158,Kraftvärmeprod!$B$1:$AH$479,MATCH(O$2,Kraftvärmeprod!$B$1:$AG$1,0),FALSE)/1,0)-IFERROR(VLOOKUP($B158,'Slutlig allokering kvv'!$B$2:$AC$462,MATCH(O$3,'Slutlig allokering kvv'!$B$1:$AJ$1,0),FALSE)/1,0)</f>
        <v>0</v>
      </c>
      <c r="P158">
        <f>IFERROR(VLOOKUP($B158,Kraftvärmeprod!$B$1:$AH$479,MATCH(P$2,Kraftvärmeprod!$B$1:$AG$1,0),FALSE)/1,0)-IFERROR(VLOOKUP($B158,'Slutlig allokering kvv'!$B$2:$AC$462,MATCH(P$3,'Slutlig allokering kvv'!$B$1:$AJ$1,0),FALSE)/1,0)</f>
        <v>0</v>
      </c>
      <c r="Q158">
        <f>IFERROR(VLOOKUP($B158,Kraftvärmeprod!$B$1:$AH$479,MATCH(Q$2,Kraftvärmeprod!$B$1:$AG$1,0),FALSE)/1,0)-IFERROR(VLOOKUP($B158,'Slutlig allokering kvv'!$B$2:$AC$462,MATCH(Q$3,'Slutlig allokering kvv'!$B$1:$AJ$1,0),FALSE)/1,0)</f>
        <v>0</v>
      </c>
      <c r="R158">
        <f>IFERROR(VLOOKUP($B158,Kraftvärmeprod!$B$1:$AH$479,MATCH(R$2,Kraftvärmeprod!$B$1:$AG$1,0),FALSE)/1,0)-IFERROR(VLOOKUP($B158,'Slutlig allokering kvv'!$B$2:$AC$462,MATCH(R$3,'Slutlig allokering kvv'!$B$1:$AJ$1,0),FALSE)/1,0)</f>
        <v>0</v>
      </c>
      <c r="S158">
        <f>IFERROR(VLOOKUP($B158,Kraftvärmeprod!$B$1:$AH$479,MATCH(S$2,Kraftvärmeprod!$B$1:$AG$1,0),FALSE)/1,0)-IFERROR(VLOOKUP($B158,'Slutlig allokering kvv'!$B$2:$AC$462,MATCH(S$3,'Slutlig allokering kvv'!$B$1:$AJ$1,0),FALSE)/1,0)</f>
        <v>0</v>
      </c>
      <c r="T158" s="6">
        <f>IFERROR(VLOOKUP($B158,Miljö!$B$1:$S$477,MATCH(T$2,Miljö!$B$1:$X$1,0),FALSE)/1,0)-IFERROR(VLOOKUP($B158,'Slutlig allokering kvv'!$B$2:$AC$462,MATCH(T$3,'Slutlig allokering kvv'!$B$1:$AJ$1,0),FALSE)/1,0)</f>
        <v>0</v>
      </c>
      <c r="U158">
        <f>IFERROR(VLOOKUP($B158,Kraftvärmeprod!$B$1:$AH$479,MATCH(U$2,Kraftvärmeprod!$B$1:$AG$1,0),FALSE)/1,0)-IFERROR(VLOOKUP($B158,'Slutlig allokering kvv'!$B$2:$AC$462,MATCH(U$3,'Slutlig allokering kvv'!$B$1:$AJ$1,0),FALSE)/1,0)</f>
        <v>0</v>
      </c>
      <c r="V158">
        <f>IFERROR(VLOOKUP($B158,Kraftvärmeprod!$B$1:$AH$479,MATCH(V$2,Kraftvärmeprod!$B$1:$AG$1,0),FALSE)/1,0)-IFERROR(VLOOKUP($B158,'Slutlig allokering kvv'!$B$2:$AC$462,MATCH(V$3,'Slutlig allokering kvv'!$B$1:$AJ$1,0),FALSE)/1,0)</f>
        <v>0</v>
      </c>
      <c r="W158">
        <f>IFERROR(VLOOKUP($B158,Kraftvärmeprod!$B$1:$AH$479,MATCH(W$2,Kraftvärmeprod!$B$1:$AG$1,0),FALSE)/1,0)-IFERROR(VLOOKUP($B158,'Slutlig allokering kvv'!$B$2:$AC$462,MATCH(W$3,'Slutlig allokering kvv'!$B$1:$AJ$1,0),FALSE)/1,0)</f>
        <v>0</v>
      </c>
      <c r="X158">
        <f>IFERROR(VLOOKUP($B158,Kraftvärmeprod!$B$1:$AH$479,MATCH(X$2,Kraftvärmeprod!$B$1:$AG$1,0),FALSE)/1,0)-IFERROR(VLOOKUP($B158,'Slutlig allokering kvv'!$B$2:$AC$462,MATCH(X$3,'Slutlig allokering kvv'!$B$1:$AJ$1,0),FALSE)/1,0)</f>
        <v>0</v>
      </c>
      <c r="Y158">
        <f>IFERROR(VLOOKUP($B158,Kraftvärmeprod!$B$1:$AH$479,MATCH(Y$2,Kraftvärmeprod!$B$1:$AG$1,0),FALSE)/1,0)-IFERROR(VLOOKUP($B158,'Slutlig allokering kvv'!$B$2:$AC$462,MATCH(Y$3,'Slutlig allokering kvv'!$B$1:$AJ$1,0),FALSE)/1,0)</f>
        <v>0</v>
      </c>
      <c r="Z158">
        <f>IFERROR(VLOOKUP($B158,Kraftvärmeprod!$B$1:$AH$479,MATCH(Z$2,Kraftvärmeprod!$B$1:$AG$1,0),FALSE)/1,0)-IFERROR(VLOOKUP($B158,'Slutlig allokering kvv'!$B$2:$AC$462,MATCH(Z$3,'Slutlig allokering kvv'!$B$1:$AJ$1,0),FALSE)/1,0)</f>
        <v>0</v>
      </c>
      <c r="AA158">
        <f>IFERROR(VLOOKUP($B158,Kraftvärmeprod!$B$1:$AH$479,MATCH(AA$2,Kraftvärmeprod!$B$1:$AG$1,0),FALSE)/1,0)-IFERROR(VLOOKUP($B158,'Slutlig allokering kvv'!$B$2:$AC$462,MATCH(AA$3,'Slutlig allokering kvv'!$B$1:$AJ$1,0),FALSE)/1,0)</f>
        <v>0</v>
      </c>
      <c r="AE158">
        <f t="shared" si="4"/>
        <v>0</v>
      </c>
      <c r="AG158">
        <f>IFERROR(VLOOKUP(B158,'Slutlig allokering kvv'!$B$2:$AJ$462,MATCH("Summa slutlig allokerad tillförd energi (utan hjälpel och rökgaskondensering):",'Slutlig allokering kvv'!$B$1:$AK$1,0),FALSE)/1,"")</f>
        <v>0</v>
      </c>
      <c r="AI158" s="137" t="str">
        <f>IFERROR(1-VLOOKUP(B158,'Slutlig allokering kvv'!$B$2:$AJ$462,MATCH("Andel av bränsle i kvv som allokerats till värme, exklusive rökgaskondensering och hjälpel",'Slutlig allokering kvv'!$B$1:$AK$1,0),FALSE),"")</f>
        <v/>
      </c>
      <c r="AK158" s="137" t="str">
        <f t="shared" si="5"/>
        <v/>
      </c>
    </row>
    <row r="159" spans="1:37" x14ac:dyDescent="0.25">
      <c r="A159" s="2" t="s">
        <v>253</v>
      </c>
      <c r="B159" s="2" t="s">
        <v>254</v>
      </c>
      <c r="C159">
        <f>IFERROR(VLOOKUP($B159,Kraftvärmeprod!$B$1:$AH$479,MATCH(C$3,Kraftvärmeprod!$B$1:$AG$1,0),FALSE)/1,"")</f>
        <v>432.267</v>
      </c>
      <c r="D159">
        <f>IFERROR(VLOOKUP($B159,Kraftvärmeprod!$B$1:$AH$479,MATCH(D$3,Kraftvärmeprod!$B$1:$AG$1,0),FALSE)/1,"")</f>
        <v>123.878</v>
      </c>
      <c r="E159">
        <f>IFERROR(VLOOKUP($B159,Kraftvärmeprod!$B$1:$AH$479,MATCH(E$2,Kraftvärmeprod!$B$1:$AG$1,0),FALSE)/1,0)-IFERROR(VLOOKUP($B159,'Slutlig allokering kvv'!$B$2:$AC$462,MATCH(E$3,'Slutlig allokering kvv'!$B$1:$AJ$1,0),FALSE)/1,0)</f>
        <v>0</v>
      </c>
      <c r="F159">
        <f>IFERROR(VLOOKUP($B159,Kraftvärmeprod!$B$1:$AH$479,MATCH(F$2,Kraftvärmeprod!$B$1:$AG$1,0),FALSE)/1,0)-IFERROR(VLOOKUP($B159,'Slutlig allokering kvv'!$B$2:$AC$462,MATCH(F$3,'Slutlig allokering kvv'!$B$1:$AJ$1,0),FALSE)/1,0)</f>
        <v>0</v>
      </c>
      <c r="G159">
        <f>IFERROR(VLOOKUP($B159,Kraftvärmeprod!$B$1:$AH$479,MATCH(G$2,Kraftvärmeprod!$B$1:$AG$1,0),FALSE)/1,0)-IFERROR(VLOOKUP($B159,'Slutlig allokering kvv'!$B$2:$AC$462,MATCH(G$3,'Slutlig allokering kvv'!$B$1:$AJ$1,0),FALSE)/1,0)</f>
        <v>0</v>
      </c>
      <c r="H159">
        <f>IFERROR(VLOOKUP($B159,Kraftvärmeprod!$B$1:$AH$479,MATCH(H$2,Kraftvärmeprod!$B$1:$AG$1,0),FALSE)/1,0)-IFERROR(VLOOKUP($B159,'Slutlig allokering kvv'!$B$2:$AC$462,MATCH(H$3,'Slutlig allokering kvv'!$B$1:$AJ$1,0),FALSE)/1,0)</f>
        <v>0</v>
      </c>
      <c r="I159">
        <f>IFERROR(VLOOKUP($B159,Kraftvärmeprod!$B$1:$AH$479,MATCH(I$2,Kraftvärmeprod!$B$1:$AG$1,0),FALSE)/1,0)-IFERROR(VLOOKUP($B159,'Slutlig allokering kvv'!$B$2:$AC$462,MATCH(I$3,'Slutlig allokering kvv'!$B$1:$AJ$1,0),FALSE)/1,0)</f>
        <v>0.84362999999999988</v>
      </c>
      <c r="J159">
        <f>IFERROR(VLOOKUP($B159,Kraftvärmeprod!$B$1:$AH$479,MATCH(J$2,Kraftvärmeprod!$B$1:$AG$1,0),FALSE)/1,0)-IFERROR(VLOOKUP($B159,'Slutlig allokering kvv'!$B$2:$AC$462,MATCH(J$3,'Slutlig allokering kvv'!$B$1:$AJ$1,0),FALSE)/1,0)</f>
        <v>0</v>
      </c>
      <c r="K159">
        <f>IFERROR(VLOOKUP($B159,Kraftvärmeprod!$B$1:$AH$479,MATCH(K$2,Kraftvärmeprod!$B$1:$AG$1,0),FALSE)/1,0)-IFERROR(VLOOKUP($B159,'Slutlig allokering kvv'!$B$2:$AC$462,MATCH(K$3,'Slutlig allokering kvv'!$B$1:$AJ$1,0),FALSE)/1,0)</f>
        <v>0</v>
      </c>
      <c r="L159">
        <f>IFERROR(VLOOKUP($B159,Kraftvärmeprod!$B$1:$AH$479,MATCH(L$2,Kraftvärmeprod!$B$1:$AG$1,0),FALSE)/1,0)-IFERROR(VLOOKUP($B159,'Slutlig allokering kvv'!$B$2:$AC$462,MATCH(L$3,'Slutlig allokering kvv'!$B$1:$AJ$1,0),FALSE)/1,0)</f>
        <v>0</v>
      </c>
      <c r="M159">
        <f>IFERROR(VLOOKUP($B159,Kraftvärmeprod!$B$1:$AH$479,MATCH(M$2,Kraftvärmeprod!$B$1:$AG$1,0),FALSE)/1,0)-IFERROR(VLOOKUP($B159,'Slutlig allokering kvv'!$B$2:$AC$462,MATCH(M$3,'Slutlig allokering kvv'!$B$1:$AJ$1,0),FALSE)/1,0)</f>
        <v>0</v>
      </c>
      <c r="N159">
        <f>IFERROR(VLOOKUP($B159,Kraftvärmeprod!$B$1:$AH$479,MATCH(N$2,Kraftvärmeprod!$B$1:$AG$1,0),FALSE)/1,0)-IFERROR(VLOOKUP($B159,'Slutlig allokering kvv'!$B$2:$AC$462,MATCH(N$3,'Slutlig allokering kvv'!$B$1:$AJ$1,0),FALSE)/1,0)</f>
        <v>0</v>
      </c>
      <c r="O159">
        <f>IFERROR(VLOOKUP($B159,Kraftvärmeprod!$B$1:$AH$479,MATCH(O$2,Kraftvärmeprod!$B$1:$AG$1,0),FALSE)/1,0)-IFERROR(VLOOKUP($B159,'Slutlig allokering kvv'!$B$2:$AC$462,MATCH(O$3,'Slutlig allokering kvv'!$B$1:$AJ$1,0),FALSE)/1,0)</f>
        <v>0</v>
      </c>
      <c r="P159">
        <f>IFERROR(VLOOKUP($B159,Kraftvärmeprod!$B$1:$AH$479,MATCH(P$2,Kraftvärmeprod!$B$1:$AG$1,0),FALSE)/1,0)-IFERROR(VLOOKUP($B159,'Slutlig allokering kvv'!$B$2:$AC$462,MATCH(P$3,'Slutlig allokering kvv'!$B$1:$AJ$1,0),FALSE)/1,0)</f>
        <v>0</v>
      </c>
      <c r="Q159">
        <f>IFERROR(VLOOKUP($B159,Kraftvärmeprod!$B$1:$AH$479,MATCH(Q$2,Kraftvärmeprod!$B$1:$AG$1,0),FALSE)/1,0)-IFERROR(VLOOKUP($B159,'Slutlig allokering kvv'!$B$2:$AC$462,MATCH(Q$3,'Slutlig allokering kvv'!$B$1:$AJ$1,0),FALSE)/1,0)</f>
        <v>0</v>
      </c>
      <c r="R159">
        <f>IFERROR(VLOOKUP($B159,Kraftvärmeprod!$B$1:$AH$479,MATCH(R$2,Kraftvärmeprod!$B$1:$AG$1,0),FALSE)/1,0)-IFERROR(VLOOKUP($B159,'Slutlig allokering kvv'!$B$2:$AC$462,MATCH(R$3,'Slutlig allokering kvv'!$B$1:$AJ$1,0),FALSE)/1,0)</f>
        <v>0</v>
      </c>
      <c r="S159">
        <f>IFERROR(VLOOKUP($B159,Kraftvärmeprod!$B$1:$AH$479,MATCH(S$2,Kraftvärmeprod!$B$1:$AG$1,0),FALSE)/1,0)-IFERROR(VLOOKUP($B159,'Slutlig allokering kvv'!$B$2:$AC$462,MATCH(S$3,'Slutlig allokering kvv'!$B$1:$AJ$1,0),FALSE)/1,0)</f>
        <v>0</v>
      </c>
      <c r="T159" s="6">
        <f>IFERROR(VLOOKUP($B159,Miljö!$B$1:$S$477,MATCH(T$2,Miljö!$B$1:$X$1,0),FALSE)/1,0)-IFERROR(VLOOKUP($B159,'Slutlig allokering kvv'!$B$2:$AC$462,MATCH(T$3,'Slutlig allokering kvv'!$B$1:$AJ$1,0),FALSE)/1,0)</f>
        <v>11.890899999999998</v>
      </c>
      <c r="U159">
        <f>IFERROR(VLOOKUP($B159,Kraftvärmeprod!$B$1:$AH$479,MATCH(U$2,Kraftvärmeprod!$B$1:$AG$1,0),FALSE)/1,0)-IFERROR(VLOOKUP($B159,'Slutlig allokering kvv'!$B$2:$AC$462,MATCH(U$3,'Slutlig allokering kvv'!$B$1:$AJ$1,0),FALSE)/1,0)</f>
        <v>0</v>
      </c>
      <c r="V159">
        <f>IFERROR(VLOOKUP($B159,Kraftvärmeprod!$B$1:$AH$479,MATCH(V$2,Kraftvärmeprod!$B$1:$AG$1,0),FALSE)/1,0)-IFERROR(VLOOKUP($B159,'Slutlig allokering kvv'!$B$2:$AC$462,MATCH(V$3,'Slutlig allokering kvv'!$B$1:$AJ$1,0),FALSE)/1,0)</f>
        <v>0</v>
      </c>
      <c r="W159">
        <f>IFERROR(VLOOKUP($B159,Kraftvärmeprod!$B$1:$AH$479,MATCH(W$2,Kraftvärmeprod!$B$1:$AG$1,0),FALSE)/1,0)-IFERROR(VLOOKUP($B159,'Slutlig allokering kvv'!$B$2:$AC$462,MATCH(W$3,'Slutlig allokering kvv'!$B$1:$AJ$1,0),FALSE)/1,0)</f>
        <v>0</v>
      </c>
      <c r="X159">
        <f>IFERROR(VLOOKUP($B159,Kraftvärmeprod!$B$1:$AH$479,MATCH(X$2,Kraftvärmeprod!$B$1:$AG$1,0),FALSE)/1,0)-IFERROR(VLOOKUP($B159,'Slutlig allokering kvv'!$B$2:$AC$462,MATCH(X$3,'Slutlig allokering kvv'!$B$1:$AJ$1,0),FALSE)/1,0)</f>
        <v>0</v>
      </c>
      <c r="Y159">
        <f>IFERROR(VLOOKUP($B159,Kraftvärmeprod!$B$1:$AH$479,MATCH(Y$2,Kraftvärmeprod!$B$1:$AG$1,0),FALSE)/1,0)-IFERROR(VLOOKUP($B159,'Slutlig allokering kvv'!$B$2:$AC$462,MATCH(Y$3,'Slutlig allokering kvv'!$B$1:$AJ$1,0),FALSE)/1,0)</f>
        <v>0</v>
      </c>
      <c r="Z159">
        <f>IFERROR(VLOOKUP($B159,Kraftvärmeprod!$B$1:$AH$479,MATCH(Z$2,Kraftvärmeprod!$B$1:$AG$1,0),FALSE)/1,0)-IFERROR(VLOOKUP($B159,'Slutlig allokering kvv'!$B$2:$AC$462,MATCH(Z$3,'Slutlig allokering kvv'!$B$1:$AJ$1,0),FALSE)/1,0)</f>
        <v>0</v>
      </c>
      <c r="AA159">
        <f>IFERROR(VLOOKUP($B159,Kraftvärmeprod!$B$1:$AH$479,MATCH(AA$2,Kraftvärmeprod!$B$1:$AG$1,0),FALSE)/1,0)-IFERROR(VLOOKUP($B159,'Slutlig allokering kvv'!$B$2:$AC$462,MATCH(AA$3,'Slutlig allokering kvv'!$B$1:$AJ$1,0),FALSE)/1,0)</f>
        <v>220.74899999999997</v>
      </c>
      <c r="AE159">
        <f t="shared" si="4"/>
        <v>221.59262999999999</v>
      </c>
      <c r="AG159">
        <f>IFERROR(VLOOKUP(B159,'Slutlig allokering kvv'!$B$2:$AJ$462,MATCH("Summa slutlig allokerad tillförd energi (utan hjälpel och rökgaskondensering):",'Slutlig allokering kvv'!$B$1:$AK$1,0),FALSE)/1,"")</f>
        <v>297.03437000000002</v>
      </c>
      <c r="AI159" s="137">
        <f>IFERROR(1-VLOOKUP(B159,'Slutlig allokering kvv'!$B$2:$AJ$462,MATCH("Andel av bränsle i kvv som allokerats till värme, exklusive rökgaskondensering och hjälpel",'Slutlig allokering kvv'!$B$1:$AK$1,0),FALSE),"")</f>
        <v>0.42726782446729528</v>
      </c>
      <c r="AK159" s="137">
        <f t="shared" si="5"/>
        <v>0.42726782446729539</v>
      </c>
    </row>
    <row r="160" spans="1:37" x14ac:dyDescent="0.25">
      <c r="A160" s="2" t="s">
        <v>255</v>
      </c>
      <c r="B160" s="2" t="s">
        <v>256</v>
      </c>
      <c r="C160">
        <f>IFERROR(VLOOKUP($B160,Kraftvärmeprod!$B$1:$AH$479,MATCH(C$3,Kraftvärmeprod!$B$1:$AG$1,0),FALSE)/1,"")</f>
        <v>104</v>
      </c>
      <c r="D160">
        <f>IFERROR(VLOOKUP($B160,Kraftvärmeprod!$B$1:$AH$479,MATCH(D$3,Kraftvärmeprod!$B$1:$AG$1,0),FALSE)/1,"")</f>
        <v>14.4</v>
      </c>
      <c r="E160">
        <f>IFERROR(VLOOKUP($B160,Kraftvärmeprod!$B$1:$AH$479,MATCH(E$2,Kraftvärmeprod!$B$1:$AG$1,0),FALSE)/1,0)-IFERROR(VLOOKUP($B160,'Slutlig allokering kvv'!$B$2:$AC$462,MATCH(E$3,'Slutlig allokering kvv'!$B$1:$AJ$1,0),FALSE)/1,0)</f>
        <v>0</v>
      </c>
      <c r="F160">
        <f>IFERROR(VLOOKUP($B160,Kraftvärmeprod!$B$1:$AH$479,MATCH(F$2,Kraftvärmeprod!$B$1:$AG$1,0),FALSE)/1,0)-IFERROR(VLOOKUP($B160,'Slutlig allokering kvv'!$B$2:$AC$462,MATCH(F$3,'Slutlig allokering kvv'!$B$1:$AJ$1,0),FALSE)/1,0)</f>
        <v>0</v>
      </c>
      <c r="G160">
        <f>IFERROR(VLOOKUP($B160,Kraftvärmeprod!$B$1:$AH$479,MATCH(G$2,Kraftvärmeprod!$B$1:$AG$1,0),FALSE)/1,0)-IFERROR(VLOOKUP($B160,'Slutlig allokering kvv'!$B$2:$AC$462,MATCH(G$3,'Slutlig allokering kvv'!$B$1:$AJ$1,0),FALSE)/1,0)</f>
        <v>0</v>
      </c>
      <c r="H160">
        <f>IFERROR(VLOOKUP($B160,Kraftvärmeprod!$B$1:$AH$479,MATCH(H$2,Kraftvärmeprod!$B$1:$AG$1,0),FALSE)/1,0)-IFERROR(VLOOKUP($B160,'Slutlig allokering kvv'!$B$2:$AC$462,MATCH(H$3,'Slutlig allokering kvv'!$B$1:$AJ$1,0),FALSE)/1,0)</f>
        <v>0</v>
      </c>
      <c r="I160">
        <f>IFERROR(VLOOKUP($B160,Kraftvärmeprod!$B$1:$AH$479,MATCH(I$2,Kraftvärmeprod!$B$1:$AG$1,0),FALSE)/1,0)-IFERROR(VLOOKUP($B160,'Slutlig allokering kvv'!$B$2:$AC$462,MATCH(I$3,'Slutlig allokering kvv'!$B$1:$AJ$1,0),FALSE)/1,0)</f>
        <v>0.43758999999999992</v>
      </c>
      <c r="J160">
        <f>IFERROR(VLOOKUP($B160,Kraftvärmeprod!$B$1:$AH$479,MATCH(J$2,Kraftvärmeprod!$B$1:$AG$1,0),FALSE)/1,0)-IFERROR(VLOOKUP($B160,'Slutlig allokering kvv'!$B$2:$AC$462,MATCH(J$3,'Slutlig allokering kvv'!$B$1:$AJ$1,0),FALSE)/1,0)</f>
        <v>0</v>
      </c>
      <c r="K160">
        <f>IFERROR(VLOOKUP($B160,Kraftvärmeprod!$B$1:$AH$479,MATCH(K$2,Kraftvärmeprod!$B$1:$AG$1,0),FALSE)/1,0)-IFERROR(VLOOKUP($B160,'Slutlig allokering kvv'!$B$2:$AC$462,MATCH(K$3,'Slutlig allokering kvv'!$B$1:$AJ$1,0),FALSE)/1,0)</f>
        <v>0</v>
      </c>
      <c r="L160">
        <f>IFERROR(VLOOKUP($B160,Kraftvärmeprod!$B$1:$AH$479,MATCH(L$2,Kraftvärmeprod!$B$1:$AG$1,0),FALSE)/1,0)-IFERROR(VLOOKUP($B160,'Slutlig allokering kvv'!$B$2:$AC$462,MATCH(L$3,'Slutlig allokering kvv'!$B$1:$AJ$1,0),FALSE)/1,0)</f>
        <v>0</v>
      </c>
      <c r="M160">
        <f>IFERROR(VLOOKUP($B160,Kraftvärmeprod!$B$1:$AH$479,MATCH(M$2,Kraftvärmeprod!$B$1:$AG$1,0),FALSE)/1,0)-IFERROR(VLOOKUP($B160,'Slutlig allokering kvv'!$B$2:$AC$462,MATCH(M$3,'Slutlig allokering kvv'!$B$1:$AJ$1,0),FALSE)/1,0)</f>
        <v>0</v>
      </c>
      <c r="N160">
        <f>IFERROR(VLOOKUP($B160,Kraftvärmeprod!$B$1:$AH$479,MATCH(N$2,Kraftvärmeprod!$B$1:$AG$1,0),FALSE)/1,0)-IFERROR(VLOOKUP($B160,'Slutlig allokering kvv'!$B$2:$AC$462,MATCH(N$3,'Slutlig allokering kvv'!$B$1:$AJ$1,0),FALSE)/1,0)</f>
        <v>0</v>
      </c>
      <c r="O160">
        <f>IFERROR(VLOOKUP($B160,Kraftvärmeprod!$B$1:$AH$479,MATCH(O$2,Kraftvärmeprod!$B$1:$AG$1,0),FALSE)/1,0)-IFERROR(VLOOKUP($B160,'Slutlig allokering kvv'!$B$2:$AC$462,MATCH(O$3,'Slutlig allokering kvv'!$B$1:$AJ$1,0),FALSE)/1,0)</f>
        <v>0</v>
      </c>
      <c r="P160">
        <f>IFERROR(VLOOKUP($B160,Kraftvärmeprod!$B$1:$AH$479,MATCH(P$2,Kraftvärmeprod!$B$1:$AG$1,0),FALSE)/1,0)-IFERROR(VLOOKUP($B160,'Slutlig allokering kvv'!$B$2:$AC$462,MATCH(P$3,'Slutlig allokering kvv'!$B$1:$AJ$1,0),FALSE)/1,0)</f>
        <v>0</v>
      </c>
      <c r="Q160">
        <f>IFERROR(VLOOKUP($B160,Kraftvärmeprod!$B$1:$AH$479,MATCH(Q$2,Kraftvärmeprod!$B$1:$AG$1,0),FALSE)/1,0)-IFERROR(VLOOKUP($B160,'Slutlig allokering kvv'!$B$2:$AC$462,MATCH(Q$3,'Slutlig allokering kvv'!$B$1:$AJ$1,0),FALSE)/1,0)</f>
        <v>0</v>
      </c>
      <c r="R160">
        <f>IFERROR(VLOOKUP($B160,Kraftvärmeprod!$B$1:$AH$479,MATCH(R$2,Kraftvärmeprod!$B$1:$AG$1,0),FALSE)/1,0)-IFERROR(VLOOKUP($B160,'Slutlig allokering kvv'!$B$2:$AC$462,MATCH(R$3,'Slutlig allokering kvv'!$B$1:$AJ$1,0),FALSE)/1,0)</f>
        <v>0</v>
      </c>
      <c r="S160">
        <f>IFERROR(VLOOKUP($B160,Kraftvärmeprod!$B$1:$AH$479,MATCH(S$2,Kraftvärmeprod!$B$1:$AG$1,0),FALSE)/1,0)-IFERROR(VLOOKUP($B160,'Slutlig allokering kvv'!$B$2:$AC$462,MATCH(S$3,'Slutlig allokering kvv'!$B$1:$AJ$1,0),FALSE)/1,0)</f>
        <v>0</v>
      </c>
      <c r="T160" s="6">
        <f>IFERROR(VLOOKUP($B160,Miljö!$B$1:$S$477,MATCH(T$2,Miljö!$B$1:$X$1,0),FALSE)/1,0)-IFERROR(VLOOKUP($B160,'Slutlig allokering kvv'!$B$2:$AC$462,MATCH(T$3,'Slutlig allokering kvv'!$B$1:$AJ$1,0),FALSE)/1,0)</f>
        <v>1.5338199999999995</v>
      </c>
      <c r="U160">
        <f>IFERROR(VLOOKUP($B160,Kraftvärmeprod!$B$1:$AH$479,MATCH(U$2,Kraftvärmeprod!$B$1:$AG$1,0),FALSE)/1,0)-IFERROR(VLOOKUP($B160,'Slutlig allokering kvv'!$B$2:$AC$462,MATCH(U$3,'Slutlig allokering kvv'!$B$1:$AJ$1,0),FALSE)/1,0)</f>
        <v>0</v>
      </c>
      <c r="V160">
        <f>IFERROR(VLOOKUP($B160,Kraftvärmeprod!$B$1:$AH$479,MATCH(V$2,Kraftvärmeprod!$B$1:$AG$1,0),FALSE)/1,0)-IFERROR(VLOOKUP($B160,'Slutlig allokering kvv'!$B$2:$AC$462,MATCH(V$3,'Slutlig allokering kvv'!$B$1:$AJ$1,0),FALSE)/1,0)</f>
        <v>0</v>
      </c>
      <c r="W160">
        <f>IFERROR(VLOOKUP($B160,Kraftvärmeprod!$B$1:$AH$479,MATCH(W$2,Kraftvärmeprod!$B$1:$AG$1,0),FALSE)/1,0)-IFERROR(VLOOKUP($B160,'Slutlig allokering kvv'!$B$2:$AC$462,MATCH(W$3,'Slutlig allokering kvv'!$B$1:$AJ$1,0),FALSE)/1,0)</f>
        <v>0</v>
      </c>
      <c r="X160">
        <f>IFERROR(VLOOKUP($B160,Kraftvärmeprod!$B$1:$AH$479,MATCH(X$2,Kraftvärmeprod!$B$1:$AG$1,0),FALSE)/1,0)-IFERROR(VLOOKUP($B160,'Slutlig allokering kvv'!$B$2:$AC$462,MATCH(X$3,'Slutlig allokering kvv'!$B$1:$AJ$1,0),FALSE)/1,0)</f>
        <v>0</v>
      </c>
      <c r="Y160">
        <f>IFERROR(VLOOKUP($B160,Kraftvärmeprod!$B$1:$AH$479,MATCH(Y$2,Kraftvärmeprod!$B$1:$AG$1,0),FALSE)/1,0)-IFERROR(VLOOKUP($B160,'Slutlig allokering kvv'!$B$2:$AC$462,MATCH(Y$3,'Slutlig allokering kvv'!$B$1:$AJ$1,0),FALSE)/1,0)</f>
        <v>0</v>
      </c>
      <c r="Z160">
        <f>IFERROR(VLOOKUP($B160,Kraftvärmeprod!$B$1:$AH$479,MATCH(Z$2,Kraftvärmeprod!$B$1:$AG$1,0),FALSE)/1,0)-IFERROR(VLOOKUP($B160,'Slutlig allokering kvv'!$B$2:$AC$462,MATCH(Z$3,'Slutlig allokering kvv'!$B$1:$AJ$1,0),FALSE)/1,0)</f>
        <v>0</v>
      </c>
      <c r="AA160">
        <f>IFERROR(VLOOKUP($B160,Kraftvärmeprod!$B$1:$AH$479,MATCH(AA$2,Kraftvärmeprod!$B$1:$AG$1,0),FALSE)/1,0)-IFERROR(VLOOKUP($B160,'Slutlig allokering kvv'!$B$2:$AC$462,MATCH(AA$3,'Slutlig allokering kvv'!$B$1:$AJ$1,0),FALSE)/1,0)</f>
        <v>34.205500000000001</v>
      </c>
      <c r="AE160">
        <f t="shared" si="4"/>
        <v>34.643090000000001</v>
      </c>
      <c r="AG160">
        <f>IFERROR(VLOOKUP(B160,'Slutlig allokering kvv'!$B$2:$AJ$462,MATCH("Summa slutlig allokerad tillförd energi (utan hjälpel och rökgaskondensering):",'Slutlig allokering kvv'!$B$1:$AK$1,0),FALSE)/1,"")</f>
        <v>96.356909999999999</v>
      </c>
      <c r="AI160" s="137">
        <f>IFERROR(1-VLOOKUP(B160,'Slutlig allokering kvv'!$B$2:$AJ$462,MATCH("Andel av bränsle i kvv som allokerats till värme, exklusive rökgaskondensering och hjälpel",'Slutlig allokering kvv'!$B$1:$AK$1,0),FALSE),"")</f>
        <v>0.26445106870229007</v>
      </c>
      <c r="AK160" s="137">
        <f t="shared" si="5"/>
        <v>0.26445106870229007</v>
      </c>
    </row>
    <row r="161" spans="1:37" x14ac:dyDescent="0.25">
      <c r="A161" s="2" t="s">
        <v>257</v>
      </c>
      <c r="B161" s="2" t="s">
        <v>258</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 kvv'!$B$2:$AC$462,MATCH(E$3,'Slutlig allokering kvv'!$B$1:$AJ$1,0),FALSE)/1,0)</f>
        <v>0</v>
      </c>
      <c r="F161">
        <f>IFERROR(VLOOKUP($B161,Kraftvärmeprod!$B$1:$AH$479,MATCH(F$2,Kraftvärmeprod!$B$1:$AG$1,0),FALSE)/1,0)-IFERROR(VLOOKUP($B161,'Slutlig allokering kvv'!$B$2:$AC$462,MATCH(F$3,'Slutlig allokering kvv'!$B$1:$AJ$1,0),FALSE)/1,0)</f>
        <v>0</v>
      </c>
      <c r="G161">
        <f>IFERROR(VLOOKUP($B161,Kraftvärmeprod!$B$1:$AH$479,MATCH(G$2,Kraftvärmeprod!$B$1:$AG$1,0),FALSE)/1,0)-IFERROR(VLOOKUP($B161,'Slutlig allokering kvv'!$B$2:$AC$462,MATCH(G$3,'Slutlig allokering kvv'!$B$1:$AJ$1,0),FALSE)/1,0)</f>
        <v>0</v>
      </c>
      <c r="H161">
        <f>IFERROR(VLOOKUP($B161,Kraftvärmeprod!$B$1:$AH$479,MATCH(H$2,Kraftvärmeprod!$B$1:$AG$1,0),FALSE)/1,0)-IFERROR(VLOOKUP($B161,'Slutlig allokering kvv'!$B$2:$AC$462,MATCH(H$3,'Slutlig allokering kvv'!$B$1:$AJ$1,0),FALSE)/1,0)</f>
        <v>0</v>
      </c>
      <c r="I161">
        <f>IFERROR(VLOOKUP($B161,Kraftvärmeprod!$B$1:$AH$479,MATCH(I$2,Kraftvärmeprod!$B$1:$AG$1,0),FALSE)/1,0)-IFERROR(VLOOKUP($B161,'Slutlig allokering kvv'!$B$2:$AC$462,MATCH(I$3,'Slutlig allokering kvv'!$B$1:$AJ$1,0),FALSE)/1,0)</f>
        <v>0</v>
      </c>
      <c r="J161">
        <f>IFERROR(VLOOKUP($B161,Kraftvärmeprod!$B$1:$AH$479,MATCH(J$2,Kraftvärmeprod!$B$1:$AG$1,0),FALSE)/1,0)-IFERROR(VLOOKUP($B161,'Slutlig allokering kvv'!$B$2:$AC$462,MATCH(J$3,'Slutlig allokering kvv'!$B$1:$AJ$1,0),FALSE)/1,0)</f>
        <v>0</v>
      </c>
      <c r="K161">
        <f>IFERROR(VLOOKUP($B161,Kraftvärmeprod!$B$1:$AH$479,MATCH(K$2,Kraftvärmeprod!$B$1:$AG$1,0),FALSE)/1,0)-IFERROR(VLOOKUP($B161,'Slutlig allokering kvv'!$B$2:$AC$462,MATCH(K$3,'Slutlig allokering kvv'!$B$1:$AJ$1,0),FALSE)/1,0)</f>
        <v>0</v>
      </c>
      <c r="L161">
        <f>IFERROR(VLOOKUP($B161,Kraftvärmeprod!$B$1:$AH$479,MATCH(L$2,Kraftvärmeprod!$B$1:$AG$1,0),FALSE)/1,0)-IFERROR(VLOOKUP($B161,'Slutlig allokering kvv'!$B$2:$AC$462,MATCH(L$3,'Slutlig allokering kvv'!$B$1:$AJ$1,0),FALSE)/1,0)</f>
        <v>0</v>
      </c>
      <c r="M161">
        <f>IFERROR(VLOOKUP($B161,Kraftvärmeprod!$B$1:$AH$479,MATCH(M$2,Kraftvärmeprod!$B$1:$AG$1,0),FALSE)/1,0)-IFERROR(VLOOKUP($B161,'Slutlig allokering kvv'!$B$2:$AC$462,MATCH(M$3,'Slutlig allokering kvv'!$B$1:$AJ$1,0),FALSE)/1,0)</f>
        <v>0</v>
      </c>
      <c r="N161">
        <f>IFERROR(VLOOKUP($B161,Kraftvärmeprod!$B$1:$AH$479,MATCH(N$2,Kraftvärmeprod!$B$1:$AG$1,0),FALSE)/1,0)-IFERROR(VLOOKUP($B161,'Slutlig allokering kvv'!$B$2:$AC$462,MATCH(N$3,'Slutlig allokering kvv'!$B$1:$AJ$1,0),FALSE)/1,0)</f>
        <v>0</v>
      </c>
      <c r="O161">
        <f>IFERROR(VLOOKUP($B161,Kraftvärmeprod!$B$1:$AH$479,MATCH(O$2,Kraftvärmeprod!$B$1:$AG$1,0),FALSE)/1,0)-IFERROR(VLOOKUP($B161,'Slutlig allokering kvv'!$B$2:$AC$462,MATCH(O$3,'Slutlig allokering kvv'!$B$1:$AJ$1,0),FALSE)/1,0)</f>
        <v>0</v>
      </c>
      <c r="P161">
        <f>IFERROR(VLOOKUP($B161,Kraftvärmeprod!$B$1:$AH$479,MATCH(P$2,Kraftvärmeprod!$B$1:$AG$1,0),FALSE)/1,0)-IFERROR(VLOOKUP($B161,'Slutlig allokering kvv'!$B$2:$AC$462,MATCH(P$3,'Slutlig allokering kvv'!$B$1:$AJ$1,0),FALSE)/1,0)</f>
        <v>0</v>
      </c>
      <c r="Q161">
        <f>IFERROR(VLOOKUP($B161,Kraftvärmeprod!$B$1:$AH$479,MATCH(Q$2,Kraftvärmeprod!$B$1:$AG$1,0),FALSE)/1,0)-IFERROR(VLOOKUP($B161,'Slutlig allokering kvv'!$B$2:$AC$462,MATCH(Q$3,'Slutlig allokering kvv'!$B$1:$AJ$1,0),FALSE)/1,0)</f>
        <v>0</v>
      </c>
      <c r="R161">
        <f>IFERROR(VLOOKUP($B161,Kraftvärmeprod!$B$1:$AH$479,MATCH(R$2,Kraftvärmeprod!$B$1:$AG$1,0),FALSE)/1,0)-IFERROR(VLOOKUP($B161,'Slutlig allokering kvv'!$B$2:$AC$462,MATCH(R$3,'Slutlig allokering kvv'!$B$1:$AJ$1,0),FALSE)/1,0)</f>
        <v>0</v>
      </c>
      <c r="S161">
        <f>IFERROR(VLOOKUP($B161,Kraftvärmeprod!$B$1:$AH$479,MATCH(S$2,Kraftvärmeprod!$B$1:$AG$1,0),FALSE)/1,0)-IFERROR(VLOOKUP($B161,'Slutlig allokering kvv'!$B$2:$AC$462,MATCH(S$3,'Slutlig allokering kvv'!$B$1:$AJ$1,0),FALSE)/1,0)</f>
        <v>0</v>
      </c>
      <c r="T161" s="6">
        <f>IFERROR(VLOOKUP($B161,Miljö!$B$1:$S$477,MATCH(T$2,Miljö!$B$1:$X$1,0),FALSE)/1,0)-IFERROR(VLOOKUP($B161,'Slutlig allokering kvv'!$B$2:$AC$462,MATCH(T$3,'Slutlig allokering kvv'!$B$1:$AJ$1,0),FALSE)/1,0)</f>
        <v>0</v>
      </c>
      <c r="U161">
        <f>IFERROR(VLOOKUP($B161,Kraftvärmeprod!$B$1:$AH$479,MATCH(U$2,Kraftvärmeprod!$B$1:$AG$1,0),FALSE)/1,0)-IFERROR(VLOOKUP($B161,'Slutlig allokering kvv'!$B$2:$AC$462,MATCH(U$3,'Slutlig allokering kvv'!$B$1:$AJ$1,0),FALSE)/1,0)</f>
        <v>0</v>
      </c>
      <c r="V161">
        <f>IFERROR(VLOOKUP($B161,Kraftvärmeprod!$B$1:$AH$479,MATCH(V$2,Kraftvärmeprod!$B$1:$AG$1,0),FALSE)/1,0)-IFERROR(VLOOKUP($B161,'Slutlig allokering kvv'!$B$2:$AC$462,MATCH(V$3,'Slutlig allokering kvv'!$B$1:$AJ$1,0),FALSE)/1,0)</f>
        <v>0</v>
      </c>
      <c r="W161">
        <f>IFERROR(VLOOKUP($B161,Kraftvärmeprod!$B$1:$AH$479,MATCH(W$2,Kraftvärmeprod!$B$1:$AG$1,0),FALSE)/1,0)-IFERROR(VLOOKUP($B161,'Slutlig allokering kvv'!$B$2:$AC$462,MATCH(W$3,'Slutlig allokering kvv'!$B$1:$AJ$1,0),FALSE)/1,0)</f>
        <v>0</v>
      </c>
      <c r="X161">
        <f>IFERROR(VLOOKUP($B161,Kraftvärmeprod!$B$1:$AH$479,MATCH(X$2,Kraftvärmeprod!$B$1:$AG$1,0),FALSE)/1,0)-IFERROR(VLOOKUP($B161,'Slutlig allokering kvv'!$B$2:$AC$462,MATCH(X$3,'Slutlig allokering kvv'!$B$1:$AJ$1,0),FALSE)/1,0)</f>
        <v>0</v>
      </c>
      <c r="Y161">
        <f>IFERROR(VLOOKUP($B161,Kraftvärmeprod!$B$1:$AH$479,MATCH(Y$2,Kraftvärmeprod!$B$1:$AG$1,0),FALSE)/1,0)-IFERROR(VLOOKUP($B161,'Slutlig allokering kvv'!$B$2:$AC$462,MATCH(Y$3,'Slutlig allokering kvv'!$B$1:$AJ$1,0),FALSE)/1,0)</f>
        <v>0</v>
      </c>
      <c r="Z161">
        <f>IFERROR(VLOOKUP($B161,Kraftvärmeprod!$B$1:$AH$479,MATCH(Z$2,Kraftvärmeprod!$B$1:$AG$1,0),FALSE)/1,0)-IFERROR(VLOOKUP($B161,'Slutlig allokering kvv'!$B$2:$AC$462,MATCH(Z$3,'Slutlig allokering kvv'!$B$1:$AJ$1,0),FALSE)/1,0)</f>
        <v>0</v>
      </c>
      <c r="AA161">
        <f>IFERROR(VLOOKUP($B161,Kraftvärmeprod!$B$1:$AH$479,MATCH(AA$2,Kraftvärmeprod!$B$1:$AG$1,0),FALSE)/1,0)-IFERROR(VLOOKUP($B161,'Slutlig allokering kvv'!$B$2:$AC$462,MATCH(AA$3,'Slutlig allokering kvv'!$B$1:$AJ$1,0),FALSE)/1,0)</f>
        <v>0</v>
      </c>
      <c r="AE161">
        <f t="shared" si="4"/>
        <v>0</v>
      </c>
      <c r="AG161">
        <f>IFERROR(VLOOKUP(B161,'Slutlig allokering kvv'!$B$2:$AJ$462,MATCH("Summa slutlig allokerad tillförd energi (utan hjälpel och rökgaskondensering):",'Slutlig allokering kvv'!$B$1:$AK$1,0),FALSE)/1,"")</f>
        <v>0</v>
      </c>
      <c r="AI161" s="137" t="str">
        <f>IFERROR(1-VLOOKUP(B161,'Slutlig allokering kvv'!$B$2:$AJ$462,MATCH("Andel av bränsle i kvv som allokerats till värme, exklusive rökgaskondensering och hjälpel",'Slutlig allokering kvv'!$B$1:$AK$1,0),FALSE),"")</f>
        <v/>
      </c>
      <c r="AK161" s="137" t="str">
        <f t="shared" si="5"/>
        <v/>
      </c>
    </row>
    <row r="162" spans="1:37" x14ac:dyDescent="0.25">
      <c r="A162" s="2" t="s">
        <v>259</v>
      </c>
      <c r="B162" s="2" t="s">
        <v>260</v>
      </c>
      <c r="C162">
        <f>IFERROR(VLOOKUP($B162,Kraftvärmeprod!$B$1:$AH$479,MATCH(C$3,Kraftvärmeprod!$B$1:$AG$1,0),FALSE)/1,"")</f>
        <v>148.19499999999999</v>
      </c>
      <c r="D162">
        <f>IFERROR(VLOOKUP($B162,Kraftvärmeprod!$B$1:$AH$479,MATCH(D$3,Kraftvärmeprod!$B$1:$AG$1,0),FALSE)/1,"")</f>
        <v>27.651</v>
      </c>
      <c r="E162">
        <f>IFERROR(VLOOKUP($B162,Kraftvärmeprod!$B$1:$AH$479,MATCH(E$2,Kraftvärmeprod!$B$1:$AG$1,0),FALSE)/1,0)-IFERROR(VLOOKUP($B162,'Slutlig allokering kvv'!$B$2:$AC$462,MATCH(E$3,'Slutlig allokering kvv'!$B$1:$AJ$1,0),FALSE)/1,0)</f>
        <v>75.965999999999994</v>
      </c>
      <c r="F162">
        <f>IFERROR(VLOOKUP($B162,Kraftvärmeprod!$B$1:$AH$479,MATCH(F$2,Kraftvärmeprod!$B$1:$AG$1,0),FALSE)/1,0)-IFERROR(VLOOKUP($B162,'Slutlig allokering kvv'!$B$2:$AC$462,MATCH(F$3,'Slutlig allokering kvv'!$B$1:$AJ$1,0),FALSE)/1,0)</f>
        <v>0</v>
      </c>
      <c r="G162">
        <f>IFERROR(VLOOKUP($B162,Kraftvärmeprod!$B$1:$AH$479,MATCH(G$2,Kraftvärmeprod!$B$1:$AG$1,0),FALSE)/1,0)-IFERROR(VLOOKUP($B162,'Slutlig allokering kvv'!$B$2:$AC$462,MATCH(G$3,'Slutlig allokering kvv'!$B$1:$AJ$1,0),FALSE)/1,0)</f>
        <v>0</v>
      </c>
      <c r="H162">
        <f>IFERROR(VLOOKUP($B162,Kraftvärmeprod!$B$1:$AH$479,MATCH(H$2,Kraftvärmeprod!$B$1:$AG$1,0),FALSE)/1,0)-IFERROR(VLOOKUP($B162,'Slutlig allokering kvv'!$B$2:$AC$462,MATCH(H$3,'Slutlig allokering kvv'!$B$1:$AJ$1,0),FALSE)/1,0)</f>
        <v>0</v>
      </c>
      <c r="I162">
        <f>IFERROR(VLOOKUP($B162,Kraftvärmeprod!$B$1:$AH$479,MATCH(I$2,Kraftvärmeprod!$B$1:$AG$1,0),FALSE)/1,0)-IFERROR(VLOOKUP($B162,'Slutlig allokering kvv'!$B$2:$AC$462,MATCH(I$3,'Slutlig allokering kvv'!$B$1:$AJ$1,0),FALSE)/1,0)</f>
        <v>0</v>
      </c>
      <c r="J162">
        <f>IFERROR(VLOOKUP($B162,Kraftvärmeprod!$B$1:$AH$479,MATCH(J$2,Kraftvärmeprod!$B$1:$AG$1,0),FALSE)/1,0)-IFERROR(VLOOKUP($B162,'Slutlig allokering kvv'!$B$2:$AC$462,MATCH(J$3,'Slutlig allokering kvv'!$B$1:$AJ$1,0),FALSE)/1,0)</f>
        <v>0</v>
      </c>
      <c r="K162">
        <f>IFERROR(VLOOKUP($B162,Kraftvärmeprod!$B$1:$AH$479,MATCH(K$2,Kraftvärmeprod!$B$1:$AG$1,0),FALSE)/1,0)-IFERROR(VLOOKUP($B162,'Slutlig allokering kvv'!$B$2:$AC$462,MATCH(K$3,'Slutlig allokering kvv'!$B$1:$AJ$1,0),FALSE)/1,0)</f>
        <v>0</v>
      </c>
      <c r="L162">
        <f>IFERROR(VLOOKUP($B162,Kraftvärmeprod!$B$1:$AH$479,MATCH(L$2,Kraftvärmeprod!$B$1:$AG$1,0),FALSE)/1,0)-IFERROR(VLOOKUP($B162,'Slutlig allokering kvv'!$B$2:$AC$462,MATCH(L$3,'Slutlig allokering kvv'!$B$1:$AJ$1,0),FALSE)/1,0)</f>
        <v>0</v>
      </c>
      <c r="M162">
        <f>IFERROR(VLOOKUP($B162,Kraftvärmeprod!$B$1:$AH$479,MATCH(M$2,Kraftvärmeprod!$B$1:$AG$1,0),FALSE)/1,0)-IFERROR(VLOOKUP($B162,'Slutlig allokering kvv'!$B$2:$AC$462,MATCH(M$3,'Slutlig allokering kvv'!$B$1:$AJ$1,0),FALSE)/1,0)</f>
        <v>0</v>
      </c>
      <c r="N162">
        <f>IFERROR(VLOOKUP($B162,Kraftvärmeprod!$B$1:$AH$479,MATCH(N$2,Kraftvärmeprod!$B$1:$AG$1,0),FALSE)/1,0)-IFERROR(VLOOKUP($B162,'Slutlig allokering kvv'!$B$2:$AC$462,MATCH(N$3,'Slutlig allokering kvv'!$B$1:$AJ$1,0),FALSE)/1,0)</f>
        <v>2.6474300000000008</v>
      </c>
      <c r="O162">
        <f>IFERROR(VLOOKUP($B162,Kraftvärmeprod!$B$1:$AH$479,MATCH(O$2,Kraftvärmeprod!$B$1:$AG$1,0),FALSE)/1,0)-IFERROR(VLOOKUP($B162,'Slutlig allokering kvv'!$B$2:$AC$462,MATCH(O$3,'Slutlig allokering kvv'!$B$1:$AJ$1,0),FALSE)/1,0)</f>
        <v>0</v>
      </c>
      <c r="P162">
        <f>IFERROR(VLOOKUP($B162,Kraftvärmeprod!$B$1:$AH$479,MATCH(P$2,Kraftvärmeprod!$B$1:$AG$1,0),FALSE)/1,0)-IFERROR(VLOOKUP($B162,'Slutlig allokering kvv'!$B$2:$AC$462,MATCH(P$3,'Slutlig allokering kvv'!$B$1:$AJ$1,0),FALSE)/1,0)</f>
        <v>0</v>
      </c>
      <c r="Q162">
        <f>IFERROR(VLOOKUP($B162,Kraftvärmeprod!$B$1:$AH$479,MATCH(Q$2,Kraftvärmeprod!$B$1:$AG$1,0),FALSE)/1,0)-IFERROR(VLOOKUP($B162,'Slutlig allokering kvv'!$B$2:$AC$462,MATCH(Q$3,'Slutlig allokering kvv'!$B$1:$AJ$1,0),FALSE)/1,0)</f>
        <v>0</v>
      </c>
      <c r="R162">
        <f>IFERROR(VLOOKUP($B162,Kraftvärmeprod!$B$1:$AH$479,MATCH(R$2,Kraftvärmeprod!$B$1:$AG$1,0),FALSE)/1,0)-IFERROR(VLOOKUP($B162,'Slutlig allokering kvv'!$B$2:$AC$462,MATCH(R$3,'Slutlig allokering kvv'!$B$1:$AJ$1,0),FALSE)/1,0)</f>
        <v>0</v>
      </c>
      <c r="S162">
        <f>IFERROR(VLOOKUP($B162,Kraftvärmeprod!$B$1:$AH$479,MATCH(S$2,Kraftvärmeprod!$B$1:$AG$1,0),FALSE)/1,0)-IFERROR(VLOOKUP($B162,'Slutlig allokering kvv'!$B$2:$AC$462,MATCH(S$3,'Slutlig allokering kvv'!$B$1:$AJ$1,0),FALSE)/1,0)</f>
        <v>0</v>
      </c>
      <c r="T162" s="6">
        <f>IFERROR(VLOOKUP($B162,Miljö!$B$1:$S$477,MATCH(T$2,Miljö!$B$1:$X$1,0),FALSE)/1,0)-IFERROR(VLOOKUP($B162,'Slutlig allokering kvv'!$B$2:$AC$462,MATCH(T$3,'Slutlig allokering kvv'!$B$1:$AJ$1,0),FALSE)/1,0)</f>
        <v>3.53688</v>
      </c>
      <c r="U162">
        <f>IFERROR(VLOOKUP($B162,Kraftvärmeprod!$B$1:$AH$479,MATCH(U$2,Kraftvärmeprod!$B$1:$AG$1,0),FALSE)/1,0)-IFERROR(VLOOKUP($B162,'Slutlig allokering kvv'!$B$2:$AC$462,MATCH(U$3,'Slutlig allokering kvv'!$B$1:$AJ$1,0),FALSE)/1,0)</f>
        <v>0</v>
      </c>
      <c r="V162">
        <f>IFERROR(VLOOKUP($B162,Kraftvärmeprod!$B$1:$AH$479,MATCH(V$2,Kraftvärmeprod!$B$1:$AG$1,0),FALSE)/1,0)-IFERROR(VLOOKUP($B162,'Slutlig allokering kvv'!$B$2:$AC$462,MATCH(V$3,'Slutlig allokering kvv'!$B$1:$AJ$1,0),FALSE)/1,0)</f>
        <v>0</v>
      </c>
      <c r="W162">
        <f>IFERROR(VLOOKUP($B162,Kraftvärmeprod!$B$1:$AH$479,MATCH(W$2,Kraftvärmeprod!$B$1:$AG$1,0),FALSE)/1,0)-IFERROR(VLOOKUP($B162,'Slutlig allokering kvv'!$B$2:$AC$462,MATCH(W$3,'Slutlig allokering kvv'!$B$1:$AJ$1,0),FALSE)/1,0)</f>
        <v>0</v>
      </c>
      <c r="X162">
        <f>IFERROR(VLOOKUP($B162,Kraftvärmeprod!$B$1:$AH$479,MATCH(X$2,Kraftvärmeprod!$B$1:$AG$1,0),FALSE)/1,0)-IFERROR(VLOOKUP($B162,'Slutlig allokering kvv'!$B$2:$AC$462,MATCH(X$3,'Slutlig allokering kvv'!$B$1:$AJ$1,0),FALSE)/1,0)</f>
        <v>0</v>
      </c>
      <c r="Y162">
        <f>IFERROR(VLOOKUP($B162,Kraftvärmeprod!$B$1:$AH$479,MATCH(Y$2,Kraftvärmeprod!$B$1:$AG$1,0),FALSE)/1,0)-IFERROR(VLOOKUP($B162,'Slutlig allokering kvv'!$B$2:$AC$462,MATCH(Y$3,'Slutlig allokering kvv'!$B$1:$AJ$1,0),FALSE)/1,0)</f>
        <v>0</v>
      </c>
      <c r="Z162">
        <f>IFERROR(VLOOKUP($B162,Kraftvärmeprod!$B$1:$AH$479,MATCH(Z$2,Kraftvärmeprod!$B$1:$AG$1,0),FALSE)/1,0)-IFERROR(VLOOKUP($B162,'Slutlig allokering kvv'!$B$2:$AC$462,MATCH(Z$3,'Slutlig allokering kvv'!$B$1:$AJ$1,0),FALSE)/1,0)</f>
        <v>0</v>
      </c>
      <c r="AA162">
        <f>IFERROR(VLOOKUP($B162,Kraftvärmeprod!$B$1:$AH$479,MATCH(AA$2,Kraftvärmeprod!$B$1:$AG$1,0),FALSE)/1,0)-IFERROR(VLOOKUP($B162,'Slutlig allokering kvv'!$B$2:$AC$462,MATCH(AA$3,'Slutlig allokering kvv'!$B$1:$AJ$1,0),FALSE)/1,0)</f>
        <v>0</v>
      </c>
      <c r="AE162">
        <f t="shared" si="4"/>
        <v>78.613429999999994</v>
      </c>
      <c r="AG162">
        <f>IFERROR(VLOOKUP(B162,'Slutlig allokering kvv'!$B$2:$AJ$462,MATCH("Summa slutlig allokerad tillförd energi (utan hjälpel och rökgaskondensering):",'Slutlig allokering kvv'!$B$1:$AK$1,0),FALSE)/1,"")</f>
        <v>132.67457000000002</v>
      </c>
      <c r="AI162" s="137">
        <f>IFERROR(1-VLOOKUP(B162,'Slutlig allokering kvv'!$B$2:$AJ$462,MATCH("Andel av bränsle i kvv som allokerats till värme, exklusive rökgaskondensering och hjälpel",'Slutlig allokering kvv'!$B$1:$AK$1,0),FALSE),"")</f>
        <v>0.37206765173601908</v>
      </c>
      <c r="AK162" s="137">
        <f t="shared" si="5"/>
        <v>0.37206765173601902</v>
      </c>
    </row>
    <row r="163" spans="1:37" x14ac:dyDescent="0.25">
      <c r="A163" s="2" t="s">
        <v>259</v>
      </c>
      <c r="B163" s="2" t="s">
        <v>261</v>
      </c>
      <c r="C163" t="str">
        <f>IFERROR(VLOOKUP($B163,Kraftvärmeprod!$B$1:$AH$479,MATCH(C$3,Kraftvärmeprod!$B$1:$AG$1,0),FALSE)/1,"")</f>
        <v/>
      </c>
      <c r="D163" t="str">
        <f>IFERROR(VLOOKUP($B163,Kraftvärmeprod!$B$1:$AH$479,MATCH(D$3,Kraftvärmeprod!$B$1:$AG$1,0),FALSE)/1,"")</f>
        <v/>
      </c>
      <c r="E163">
        <f>IFERROR(VLOOKUP($B163,Kraftvärmeprod!$B$1:$AH$479,MATCH(E$2,Kraftvärmeprod!$B$1:$AG$1,0),FALSE)/1,0)-IFERROR(VLOOKUP($B163,'Slutlig allokering kvv'!$B$2:$AC$462,MATCH(E$3,'Slutlig allokering kvv'!$B$1:$AJ$1,0),FALSE)/1,0)</f>
        <v>0</v>
      </c>
      <c r="F163">
        <f>IFERROR(VLOOKUP($B163,Kraftvärmeprod!$B$1:$AH$479,MATCH(F$2,Kraftvärmeprod!$B$1:$AG$1,0),FALSE)/1,0)-IFERROR(VLOOKUP($B163,'Slutlig allokering kvv'!$B$2:$AC$462,MATCH(F$3,'Slutlig allokering kvv'!$B$1:$AJ$1,0),FALSE)/1,0)</f>
        <v>0</v>
      </c>
      <c r="G163">
        <f>IFERROR(VLOOKUP($B163,Kraftvärmeprod!$B$1:$AH$479,MATCH(G$2,Kraftvärmeprod!$B$1:$AG$1,0),FALSE)/1,0)-IFERROR(VLOOKUP($B163,'Slutlig allokering kvv'!$B$2:$AC$462,MATCH(G$3,'Slutlig allokering kvv'!$B$1:$AJ$1,0),FALSE)/1,0)</f>
        <v>0</v>
      </c>
      <c r="H163">
        <f>IFERROR(VLOOKUP($B163,Kraftvärmeprod!$B$1:$AH$479,MATCH(H$2,Kraftvärmeprod!$B$1:$AG$1,0),FALSE)/1,0)-IFERROR(VLOOKUP($B163,'Slutlig allokering kvv'!$B$2:$AC$462,MATCH(H$3,'Slutlig allokering kvv'!$B$1:$AJ$1,0),FALSE)/1,0)</f>
        <v>0</v>
      </c>
      <c r="I163">
        <f>IFERROR(VLOOKUP($B163,Kraftvärmeprod!$B$1:$AH$479,MATCH(I$2,Kraftvärmeprod!$B$1:$AG$1,0),FALSE)/1,0)-IFERROR(VLOOKUP($B163,'Slutlig allokering kvv'!$B$2:$AC$462,MATCH(I$3,'Slutlig allokering kvv'!$B$1:$AJ$1,0),FALSE)/1,0)</f>
        <v>0</v>
      </c>
      <c r="J163">
        <f>IFERROR(VLOOKUP($B163,Kraftvärmeprod!$B$1:$AH$479,MATCH(J$2,Kraftvärmeprod!$B$1:$AG$1,0),FALSE)/1,0)-IFERROR(VLOOKUP($B163,'Slutlig allokering kvv'!$B$2:$AC$462,MATCH(J$3,'Slutlig allokering kvv'!$B$1:$AJ$1,0),FALSE)/1,0)</f>
        <v>0</v>
      </c>
      <c r="K163">
        <f>IFERROR(VLOOKUP($B163,Kraftvärmeprod!$B$1:$AH$479,MATCH(K$2,Kraftvärmeprod!$B$1:$AG$1,0),FALSE)/1,0)-IFERROR(VLOOKUP($B163,'Slutlig allokering kvv'!$B$2:$AC$462,MATCH(K$3,'Slutlig allokering kvv'!$B$1:$AJ$1,0),FALSE)/1,0)</f>
        <v>0</v>
      </c>
      <c r="L163">
        <f>IFERROR(VLOOKUP($B163,Kraftvärmeprod!$B$1:$AH$479,MATCH(L$2,Kraftvärmeprod!$B$1:$AG$1,0),FALSE)/1,0)-IFERROR(VLOOKUP($B163,'Slutlig allokering kvv'!$B$2:$AC$462,MATCH(L$3,'Slutlig allokering kvv'!$B$1:$AJ$1,0),FALSE)/1,0)</f>
        <v>0</v>
      </c>
      <c r="M163">
        <f>IFERROR(VLOOKUP($B163,Kraftvärmeprod!$B$1:$AH$479,MATCH(M$2,Kraftvärmeprod!$B$1:$AG$1,0),FALSE)/1,0)-IFERROR(VLOOKUP($B163,'Slutlig allokering kvv'!$B$2:$AC$462,MATCH(M$3,'Slutlig allokering kvv'!$B$1:$AJ$1,0),FALSE)/1,0)</f>
        <v>0</v>
      </c>
      <c r="N163">
        <f>IFERROR(VLOOKUP($B163,Kraftvärmeprod!$B$1:$AH$479,MATCH(N$2,Kraftvärmeprod!$B$1:$AG$1,0),FALSE)/1,0)-IFERROR(VLOOKUP($B163,'Slutlig allokering kvv'!$B$2:$AC$462,MATCH(N$3,'Slutlig allokering kvv'!$B$1:$AJ$1,0),FALSE)/1,0)</f>
        <v>0</v>
      </c>
      <c r="O163">
        <f>IFERROR(VLOOKUP($B163,Kraftvärmeprod!$B$1:$AH$479,MATCH(O$2,Kraftvärmeprod!$B$1:$AG$1,0),FALSE)/1,0)-IFERROR(VLOOKUP($B163,'Slutlig allokering kvv'!$B$2:$AC$462,MATCH(O$3,'Slutlig allokering kvv'!$B$1:$AJ$1,0),FALSE)/1,0)</f>
        <v>0</v>
      </c>
      <c r="P163">
        <f>IFERROR(VLOOKUP($B163,Kraftvärmeprod!$B$1:$AH$479,MATCH(P$2,Kraftvärmeprod!$B$1:$AG$1,0),FALSE)/1,0)-IFERROR(VLOOKUP($B163,'Slutlig allokering kvv'!$B$2:$AC$462,MATCH(P$3,'Slutlig allokering kvv'!$B$1:$AJ$1,0),FALSE)/1,0)</f>
        <v>0</v>
      </c>
      <c r="Q163">
        <f>IFERROR(VLOOKUP($B163,Kraftvärmeprod!$B$1:$AH$479,MATCH(Q$2,Kraftvärmeprod!$B$1:$AG$1,0),FALSE)/1,0)-IFERROR(VLOOKUP($B163,'Slutlig allokering kvv'!$B$2:$AC$462,MATCH(Q$3,'Slutlig allokering kvv'!$B$1:$AJ$1,0),FALSE)/1,0)</f>
        <v>0</v>
      </c>
      <c r="R163">
        <f>IFERROR(VLOOKUP($B163,Kraftvärmeprod!$B$1:$AH$479,MATCH(R$2,Kraftvärmeprod!$B$1:$AG$1,0),FALSE)/1,0)-IFERROR(VLOOKUP($B163,'Slutlig allokering kvv'!$B$2:$AC$462,MATCH(R$3,'Slutlig allokering kvv'!$B$1:$AJ$1,0),FALSE)/1,0)</f>
        <v>0</v>
      </c>
      <c r="S163">
        <f>IFERROR(VLOOKUP($B163,Kraftvärmeprod!$B$1:$AH$479,MATCH(S$2,Kraftvärmeprod!$B$1:$AG$1,0),FALSE)/1,0)-IFERROR(VLOOKUP($B163,'Slutlig allokering kvv'!$B$2:$AC$462,MATCH(S$3,'Slutlig allokering kvv'!$B$1:$AJ$1,0),FALSE)/1,0)</f>
        <v>0</v>
      </c>
      <c r="T163" s="6">
        <f>IFERROR(VLOOKUP($B163,Miljö!$B$1:$S$477,MATCH(T$2,Miljö!$B$1:$X$1,0),FALSE)/1,0)-IFERROR(VLOOKUP($B163,'Slutlig allokering kvv'!$B$2:$AC$462,MATCH(T$3,'Slutlig allokering kvv'!$B$1:$AJ$1,0),FALSE)/1,0)</f>
        <v>0</v>
      </c>
      <c r="U163">
        <f>IFERROR(VLOOKUP($B163,Kraftvärmeprod!$B$1:$AH$479,MATCH(U$2,Kraftvärmeprod!$B$1:$AG$1,0),FALSE)/1,0)-IFERROR(VLOOKUP($B163,'Slutlig allokering kvv'!$B$2:$AC$462,MATCH(U$3,'Slutlig allokering kvv'!$B$1:$AJ$1,0),FALSE)/1,0)</f>
        <v>0</v>
      </c>
      <c r="V163">
        <f>IFERROR(VLOOKUP($B163,Kraftvärmeprod!$B$1:$AH$479,MATCH(V$2,Kraftvärmeprod!$B$1:$AG$1,0),FALSE)/1,0)-IFERROR(VLOOKUP($B163,'Slutlig allokering kvv'!$B$2:$AC$462,MATCH(V$3,'Slutlig allokering kvv'!$B$1:$AJ$1,0),FALSE)/1,0)</f>
        <v>0</v>
      </c>
      <c r="W163">
        <f>IFERROR(VLOOKUP($B163,Kraftvärmeprod!$B$1:$AH$479,MATCH(W$2,Kraftvärmeprod!$B$1:$AG$1,0),FALSE)/1,0)-IFERROR(VLOOKUP($B163,'Slutlig allokering kvv'!$B$2:$AC$462,MATCH(W$3,'Slutlig allokering kvv'!$B$1:$AJ$1,0),FALSE)/1,0)</f>
        <v>0</v>
      </c>
      <c r="X163">
        <f>IFERROR(VLOOKUP($B163,Kraftvärmeprod!$B$1:$AH$479,MATCH(X$2,Kraftvärmeprod!$B$1:$AG$1,0),FALSE)/1,0)-IFERROR(VLOOKUP($B163,'Slutlig allokering kvv'!$B$2:$AC$462,MATCH(X$3,'Slutlig allokering kvv'!$B$1:$AJ$1,0),FALSE)/1,0)</f>
        <v>0</v>
      </c>
      <c r="Y163">
        <f>IFERROR(VLOOKUP($B163,Kraftvärmeprod!$B$1:$AH$479,MATCH(Y$2,Kraftvärmeprod!$B$1:$AG$1,0),FALSE)/1,0)-IFERROR(VLOOKUP($B163,'Slutlig allokering kvv'!$B$2:$AC$462,MATCH(Y$3,'Slutlig allokering kvv'!$B$1:$AJ$1,0),FALSE)/1,0)</f>
        <v>0</v>
      </c>
      <c r="Z163">
        <f>IFERROR(VLOOKUP($B163,Kraftvärmeprod!$B$1:$AH$479,MATCH(Z$2,Kraftvärmeprod!$B$1:$AG$1,0),FALSE)/1,0)-IFERROR(VLOOKUP($B163,'Slutlig allokering kvv'!$B$2:$AC$462,MATCH(Z$3,'Slutlig allokering kvv'!$B$1:$AJ$1,0),FALSE)/1,0)</f>
        <v>0</v>
      </c>
      <c r="AA163">
        <f>IFERROR(VLOOKUP($B163,Kraftvärmeprod!$B$1:$AH$479,MATCH(AA$2,Kraftvärmeprod!$B$1:$AG$1,0),FALSE)/1,0)-IFERROR(VLOOKUP($B163,'Slutlig allokering kvv'!$B$2:$AC$462,MATCH(AA$3,'Slutlig allokering kvv'!$B$1:$AJ$1,0),FALSE)/1,0)</f>
        <v>0</v>
      </c>
      <c r="AE163">
        <f t="shared" si="4"/>
        <v>0</v>
      </c>
      <c r="AG163">
        <f>IFERROR(VLOOKUP(B163,'Slutlig allokering kvv'!$B$2:$AJ$462,MATCH("Summa slutlig allokerad tillförd energi (utan hjälpel och rökgaskondensering):",'Slutlig allokering kvv'!$B$1:$AK$1,0),FALSE)/1,"")</f>
        <v>0</v>
      </c>
      <c r="AI163" s="137" t="str">
        <f>IFERROR(1-VLOOKUP(B163,'Slutlig allokering kvv'!$B$2:$AJ$462,MATCH("Andel av bränsle i kvv som allokerats till värme, exklusive rökgaskondensering och hjälpel",'Slutlig allokering kvv'!$B$1:$AK$1,0),FALSE),"")</f>
        <v/>
      </c>
      <c r="AK163" s="137" t="str">
        <f t="shared" si="5"/>
        <v/>
      </c>
    </row>
    <row r="164" spans="1:37" x14ac:dyDescent="0.25">
      <c r="A164" s="2" t="s">
        <v>262</v>
      </c>
      <c r="B164" s="2" t="s">
        <v>263</v>
      </c>
      <c r="C164">
        <f>IFERROR(VLOOKUP($B164,Kraftvärmeprod!$B$1:$AH$479,MATCH(C$3,Kraftvärmeprod!$B$1:$AG$1,0),FALSE)/1,"")</f>
        <v>465.01900000000001</v>
      </c>
      <c r="D164">
        <f>IFERROR(VLOOKUP($B164,Kraftvärmeprod!$B$1:$AH$479,MATCH(D$3,Kraftvärmeprod!$B$1:$AG$1,0),FALSE)/1,"")</f>
        <v>197.86799999999999</v>
      </c>
      <c r="E164">
        <f>IFERROR(VLOOKUP($B164,Kraftvärmeprod!$B$1:$AH$479,MATCH(E$2,Kraftvärmeprod!$B$1:$AG$1,0),FALSE)/1,0)-IFERROR(VLOOKUP($B164,'Slutlig allokering kvv'!$B$2:$AC$462,MATCH(E$3,'Slutlig allokering kvv'!$B$1:$AJ$1,0),FALSE)/1,0)</f>
        <v>0</v>
      </c>
      <c r="F164">
        <f>IFERROR(VLOOKUP($B164,Kraftvärmeprod!$B$1:$AH$479,MATCH(F$2,Kraftvärmeprod!$B$1:$AG$1,0),FALSE)/1,0)-IFERROR(VLOOKUP($B164,'Slutlig allokering kvv'!$B$2:$AC$462,MATCH(F$3,'Slutlig allokering kvv'!$B$1:$AJ$1,0),FALSE)/1,0)</f>
        <v>0</v>
      </c>
      <c r="G164">
        <f>IFERROR(VLOOKUP($B164,Kraftvärmeprod!$B$1:$AH$479,MATCH(G$2,Kraftvärmeprod!$B$1:$AG$1,0),FALSE)/1,0)-IFERROR(VLOOKUP($B164,'Slutlig allokering kvv'!$B$2:$AC$462,MATCH(G$3,'Slutlig allokering kvv'!$B$1:$AJ$1,0),FALSE)/1,0)</f>
        <v>24.304000000000002</v>
      </c>
      <c r="H164">
        <f>IFERROR(VLOOKUP($B164,Kraftvärmeprod!$B$1:$AH$479,MATCH(H$2,Kraftvärmeprod!$B$1:$AG$1,0),FALSE)/1,0)-IFERROR(VLOOKUP($B164,'Slutlig allokering kvv'!$B$2:$AC$462,MATCH(H$3,'Slutlig allokering kvv'!$B$1:$AJ$1,0),FALSE)/1,0)</f>
        <v>0</v>
      </c>
      <c r="I164">
        <f>IFERROR(VLOOKUP($B164,Kraftvärmeprod!$B$1:$AH$479,MATCH(I$2,Kraftvärmeprod!$B$1:$AG$1,0),FALSE)/1,0)-IFERROR(VLOOKUP($B164,'Slutlig allokering kvv'!$B$2:$AC$462,MATCH(I$3,'Slutlig allokering kvv'!$B$1:$AJ$1,0),FALSE)/1,0)</f>
        <v>0</v>
      </c>
      <c r="J164">
        <f>IFERROR(VLOOKUP($B164,Kraftvärmeprod!$B$1:$AH$479,MATCH(J$2,Kraftvärmeprod!$B$1:$AG$1,0),FALSE)/1,0)-IFERROR(VLOOKUP($B164,'Slutlig allokering kvv'!$B$2:$AC$462,MATCH(J$3,'Slutlig allokering kvv'!$B$1:$AJ$1,0),FALSE)/1,0)</f>
        <v>0</v>
      </c>
      <c r="K164">
        <f>IFERROR(VLOOKUP($B164,Kraftvärmeprod!$B$1:$AH$479,MATCH(K$2,Kraftvärmeprod!$B$1:$AG$1,0),FALSE)/1,0)-IFERROR(VLOOKUP($B164,'Slutlig allokering kvv'!$B$2:$AC$462,MATCH(K$3,'Slutlig allokering kvv'!$B$1:$AJ$1,0),FALSE)/1,0)</f>
        <v>0</v>
      </c>
      <c r="L164">
        <f>IFERROR(VLOOKUP($B164,Kraftvärmeprod!$B$1:$AH$479,MATCH(L$2,Kraftvärmeprod!$B$1:$AG$1,0),FALSE)/1,0)-IFERROR(VLOOKUP($B164,'Slutlig allokering kvv'!$B$2:$AC$462,MATCH(L$3,'Slutlig allokering kvv'!$B$1:$AJ$1,0),FALSE)/1,0)</f>
        <v>138.05399999999997</v>
      </c>
      <c r="M164">
        <f>IFERROR(VLOOKUP($B164,Kraftvärmeprod!$B$1:$AH$479,MATCH(M$2,Kraftvärmeprod!$B$1:$AG$1,0),FALSE)/1,0)-IFERROR(VLOOKUP($B164,'Slutlig allokering kvv'!$B$2:$AC$462,MATCH(M$3,'Slutlig allokering kvv'!$B$1:$AJ$1,0),FALSE)/1,0)</f>
        <v>9.2870000000000008</v>
      </c>
      <c r="N164">
        <f>IFERROR(VLOOKUP($B164,Kraftvärmeprod!$B$1:$AH$479,MATCH(N$2,Kraftvärmeprod!$B$1:$AG$1,0),FALSE)/1,0)-IFERROR(VLOOKUP($B164,'Slutlig allokering kvv'!$B$2:$AC$462,MATCH(N$3,'Slutlig allokering kvv'!$B$1:$AJ$1,0),FALSE)/1,0)</f>
        <v>135.79599999999996</v>
      </c>
      <c r="O164">
        <f>IFERROR(VLOOKUP($B164,Kraftvärmeprod!$B$1:$AH$479,MATCH(O$2,Kraftvärmeprod!$B$1:$AG$1,0),FALSE)/1,0)-IFERROR(VLOOKUP($B164,'Slutlig allokering kvv'!$B$2:$AC$462,MATCH(O$3,'Slutlig allokering kvv'!$B$1:$AJ$1,0),FALSE)/1,0)</f>
        <v>26.128000000000004</v>
      </c>
      <c r="P164">
        <f>IFERROR(VLOOKUP($B164,Kraftvärmeprod!$B$1:$AH$479,MATCH(P$2,Kraftvärmeprod!$B$1:$AG$1,0),FALSE)/1,0)-IFERROR(VLOOKUP($B164,'Slutlig allokering kvv'!$B$2:$AC$462,MATCH(P$3,'Slutlig allokering kvv'!$B$1:$AJ$1,0),FALSE)/1,0)</f>
        <v>0</v>
      </c>
      <c r="Q164">
        <f>IFERROR(VLOOKUP($B164,Kraftvärmeprod!$B$1:$AH$479,MATCH(Q$2,Kraftvärmeprod!$B$1:$AG$1,0),FALSE)/1,0)-IFERROR(VLOOKUP($B164,'Slutlig allokering kvv'!$B$2:$AC$462,MATCH(Q$3,'Slutlig allokering kvv'!$B$1:$AJ$1,0),FALSE)/1,0)</f>
        <v>0</v>
      </c>
      <c r="R164">
        <f>IFERROR(VLOOKUP($B164,Kraftvärmeprod!$B$1:$AH$479,MATCH(R$2,Kraftvärmeprod!$B$1:$AG$1,0),FALSE)/1,0)-IFERROR(VLOOKUP($B164,'Slutlig allokering kvv'!$B$2:$AC$462,MATCH(R$3,'Slutlig allokering kvv'!$B$1:$AJ$1,0),FALSE)/1,0)</f>
        <v>0</v>
      </c>
      <c r="S164">
        <f>IFERROR(VLOOKUP($B164,Kraftvärmeprod!$B$1:$AH$479,MATCH(S$2,Kraftvärmeprod!$B$1:$AG$1,0),FALSE)/1,0)-IFERROR(VLOOKUP($B164,'Slutlig allokering kvv'!$B$2:$AC$462,MATCH(S$3,'Slutlig allokering kvv'!$B$1:$AJ$1,0),FALSE)/1,0)</f>
        <v>39.088999999999999</v>
      </c>
      <c r="T164" s="6">
        <f>IFERROR(VLOOKUP($B164,Miljö!$B$1:$S$477,MATCH(T$2,Miljö!$B$1:$X$1,0),FALSE)/1,0)-IFERROR(VLOOKUP($B164,'Slutlig allokering kvv'!$B$2:$AC$462,MATCH(T$3,'Slutlig allokering kvv'!$B$1:$AJ$1,0),FALSE)/1,0)</f>
        <v>0</v>
      </c>
      <c r="U164">
        <f>IFERROR(VLOOKUP($B164,Kraftvärmeprod!$B$1:$AH$479,MATCH(U$2,Kraftvärmeprod!$B$1:$AG$1,0),FALSE)/1,0)-IFERROR(VLOOKUP($B164,'Slutlig allokering kvv'!$B$2:$AC$462,MATCH(U$3,'Slutlig allokering kvv'!$B$1:$AJ$1,0),FALSE)/1,0)</f>
        <v>0</v>
      </c>
      <c r="V164">
        <f>IFERROR(VLOOKUP($B164,Kraftvärmeprod!$B$1:$AH$479,MATCH(V$2,Kraftvärmeprod!$B$1:$AG$1,0),FALSE)/1,0)-IFERROR(VLOOKUP($B164,'Slutlig allokering kvv'!$B$2:$AC$462,MATCH(V$3,'Slutlig allokering kvv'!$B$1:$AJ$1,0),FALSE)/1,0)</f>
        <v>0</v>
      </c>
      <c r="W164">
        <f>IFERROR(VLOOKUP($B164,Kraftvärmeprod!$B$1:$AH$479,MATCH(W$2,Kraftvärmeprod!$B$1:$AG$1,0),FALSE)/1,0)-IFERROR(VLOOKUP($B164,'Slutlig allokering kvv'!$B$2:$AC$462,MATCH(W$3,'Slutlig allokering kvv'!$B$1:$AJ$1,0),FALSE)/1,0)</f>
        <v>0</v>
      </c>
      <c r="X164">
        <f>IFERROR(VLOOKUP($B164,Kraftvärmeprod!$B$1:$AH$479,MATCH(X$2,Kraftvärmeprod!$B$1:$AG$1,0),FALSE)/1,0)-IFERROR(VLOOKUP($B164,'Slutlig allokering kvv'!$B$2:$AC$462,MATCH(X$3,'Slutlig allokering kvv'!$B$1:$AJ$1,0),FALSE)/1,0)</f>
        <v>0</v>
      </c>
      <c r="Y164">
        <f>IFERROR(VLOOKUP($B164,Kraftvärmeprod!$B$1:$AH$479,MATCH(Y$2,Kraftvärmeprod!$B$1:$AG$1,0),FALSE)/1,0)-IFERROR(VLOOKUP($B164,'Slutlig allokering kvv'!$B$2:$AC$462,MATCH(Y$3,'Slutlig allokering kvv'!$B$1:$AJ$1,0),FALSE)/1,0)</f>
        <v>0</v>
      </c>
      <c r="Z164">
        <f>IFERROR(VLOOKUP($B164,Kraftvärmeprod!$B$1:$AH$479,MATCH(Z$2,Kraftvärmeprod!$B$1:$AG$1,0),FALSE)/1,0)-IFERROR(VLOOKUP($B164,'Slutlig allokering kvv'!$B$2:$AC$462,MATCH(Z$3,'Slutlig allokering kvv'!$B$1:$AJ$1,0),FALSE)/1,0)</f>
        <v>0</v>
      </c>
      <c r="AA164">
        <f>IFERROR(VLOOKUP($B164,Kraftvärmeprod!$B$1:$AH$479,MATCH(AA$2,Kraftvärmeprod!$B$1:$AG$1,0),FALSE)/1,0)-IFERROR(VLOOKUP($B164,'Slutlig allokering kvv'!$B$2:$AC$462,MATCH(AA$3,'Slutlig allokering kvv'!$B$1:$AJ$1,0),FALSE)/1,0)</f>
        <v>0</v>
      </c>
      <c r="AE164">
        <f t="shared" si="4"/>
        <v>372.6579999999999</v>
      </c>
      <c r="AG164">
        <f>IFERROR(VLOOKUP(B164,'Slutlig allokering kvv'!$B$2:$AJ$462,MATCH("Summa slutlig allokerad tillförd energi (utan hjälpel och rökgaskondensering):",'Slutlig allokering kvv'!$B$1:$AK$1,0),FALSE)/1,"")</f>
        <v>355.11</v>
      </c>
      <c r="AI164" s="137">
        <f>IFERROR(1-VLOOKUP(B164,'Slutlig allokering kvv'!$B$2:$AJ$462,MATCH("Andel av bränsle i kvv som allokerats till värme, exklusive rökgaskondensering och hjälpel",'Slutlig allokering kvv'!$B$1:$AK$1,0),FALSE),"")</f>
        <v>0.51205603983687109</v>
      </c>
      <c r="AK164" s="137">
        <f t="shared" si="5"/>
        <v>0.51205603983687098</v>
      </c>
    </row>
    <row r="165" spans="1:37" x14ac:dyDescent="0.25">
      <c r="A165" s="2" t="s">
        <v>262</v>
      </c>
      <c r="B165" s="2" t="s">
        <v>264</v>
      </c>
      <c r="C165" t="str">
        <f>IFERROR(VLOOKUP($B165,Kraftvärmeprod!$B$1:$AH$479,MATCH(C$3,Kraftvärmeprod!$B$1:$AG$1,0),FALSE)/1,"")</f>
        <v/>
      </c>
      <c r="D165" t="str">
        <f>IFERROR(VLOOKUP($B165,Kraftvärmeprod!$B$1:$AH$479,MATCH(D$3,Kraftvärmeprod!$B$1:$AG$1,0),FALSE)/1,"")</f>
        <v/>
      </c>
      <c r="E165">
        <f>IFERROR(VLOOKUP($B165,Kraftvärmeprod!$B$1:$AH$479,MATCH(E$2,Kraftvärmeprod!$B$1:$AG$1,0),FALSE)/1,0)-IFERROR(VLOOKUP($B165,'Slutlig allokering kvv'!$B$2:$AC$462,MATCH(E$3,'Slutlig allokering kvv'!$B$1:$AJ$1,0),FALSE)/1,0)</f>
        <v>0</v>
      </c>
      <c r="F165">
        <f>IFERROR(VLOOKUP($B165,Kraftvärmeprod!$B$1:$AH$479,MATCH(F$2,Kraftvärmeprod!$B$1:$AG$1,0),FALSE)/1,0)-IFERROR(VLOOKUP($B165,'Slutlig allokering kvv'!$B$2:$AC$462,MATCH(F$3,'Slutlig allokering kvv'!$B$1:$AJ$1,0),FALSE)/1,0)</f>
        <v>0</v>
      </c>
      <c r="G165">
        <f>IFERROR(VLOOKUP($B165,Kraftvärmeprod!$B$1:$AH$479,MATCH(G$2,Kraftvärmeprod!$B$1:$AG$1,0),FALSE)/1,0)-IFERROR(VLOOKUP($B165,'Slutlig allokering kvv'!$B$2:$AC$462,MATCH(G$3,'Slutlig allokering kvv'!$B$1:$AJ$1,0),FALSE)/1,0)</f>
        <v>0</v>
      </c>
      <c r="H165">
        <f>IFERROR(VLOOKUP($B165,Kraftvärmeprod!$B$1:$AH$479,MATCH(H$2,Kraftvärmeprod!$B$1:$AG$1,0),FALSE)/1,0)-IFERROR(VLOOKUP($B165,'Slutlig allokering kvv'!$B$2:$AC$462,MATCH(H$3,'Slutlig allokering kvv'!$B$1:$AJ$1,0),FALSE)/1,0)</f>
        <v>0</v>
      </c>
      <c r="I165">
        <f>IFERROR(VLOOKUP($B165,Kraftvärmeprod!$B$1:$AH$479,MATCH(I$2,Kraftvärmeprod!$B$1:$AG$1,0),FALSE)/1,0)-IFERROR(VLOOKUP($B165,'Slutlig allokering kvv'!$B$2:$AC$462,MATCH(I$3,'Slutlig allokering kvv'!$B$1:$AJ$1,0),FALSE)/1,0)</f>
        <v>0</v>
      </c>
      <c r="J165">
        <f>IFERROR(VLOOKUP($B165,Kraftvärmeprod!$B$1:$AH$479,MATCH(J$2,Kraftvärmeprod!$B$1:$AG$1,0),FALSE)/1,0)-IFERROR(VLOOKUP($B165,'Slutlig allokering kvv'!$B$2:$AC$462,MATCH(J$3,'Slutlig allokering kvv'!$B$1:$AJ$1,0),FALSE)/1,0)</f>
        <v>0</v>
      </c>
      <c r="K165">
        <f>IFERROR(VLOOKUP($B165,Kraftvärmeprod!$B$1:$AH$479,MATCH(K$2,Kraftvärmeprod!$B$1:$AG$1,0),FALSE)/1,0)-IFERROR(VLOOKUP($B165,'Slutlig allokering kvv'!$B$2:$AC$462,MATCH(K$3,'Slutlig allokering kvv'!$B$1:$AJ$1,0),FALSE)/1,0)</f>
        <v>0</v>
      </c>
      <c r="L165">
        <f>IFERROR(VLOOKUP($B165,Kraftvärmeprod!$B$1:$AH$479,MATCH(L$2,Kraftvärmeprod!$B$1:$AG$1,0),FALSE)/1,0)-IFERROR(VLOOKUP($B165,'Slutlig allokering kvv'!$B$2:$AC$462,MATCH(L$3,'Slutlig allokering kvv'!$B$1:$AJ$1,0),FALSE)/1,0)</f>
        <v>0</v>
      </c>
      <c r="M165">
        <f>IFERROR(VLOOKUP($B165,Kraftvärmeprod!$B$1:$AH$479,MATCH(M$2,Kraftvärmeprod!$B$1:$AG$1,0),FALSE)/1,0)-IFERROR(VLOOKUP($B165,'Slutlig allokering kvv'!$B$2:$AC$462,MATCH(M$3,'Slutlig allokering kvv'!$B$1:$AJ$1,0),FALSE)/1,0)</f>
        <v>0</v>
      </c>
      <c r="N165">
        <f>IFERROR(VLOOKUP($B165,Kraftvärmeprod!$B$1:$AH$479,MATCH(N$2,Kraftvärmeprod!$B$1:$AG$1,0),FALSE)/1,0)-IFERROR(VLOOKUP($B165,'Slutlig allokering kvv'!$B$2:$AC$462,MATCH(N$3,'Slutlig allokering kvv'!$B$1:$AJ$1,0),FALSE)/1,0)</f>
        <v>0</v>
      </c>
      <c r="O165">
        <f>IFERROR(VLOOKUP($B165,Kraftvärmeprod!$B$1:$AH$479,MATCH(O$2,Kraftvärmeprod!$B$1:$AG$1,0),FALSE)/1,0)-IFERROR(VLOOKUP($B165,'Slutlig allokering kvv'!$B$2:$AC$462,MATCH(O$3,'Slutlig allokering kvv'!$B$1:$AJ$1,0),FALSE)/1,0)</f>
        <v>0</v>
      </c>
      <c r="P165">
        <f>IFERROR(VLOOKUP($B165,Kraftvärmeprod!$B$1:$AH$479,MATCH(P$2,Kraftvärmeprod!$B$1:$AG$1,0),FALSE)/1,0)-IFERROR(VLOOKUP($B165,'Slutlig allokering kvv'!$B$2:$AC$462,MATCH(P$3,'Slutlig allokering kvv'!$B$1:$AJ$1,0),FALSE)/1,0)</f>
        <v>0</v>
      </c>
      <c r="Q165">
        <f>IFERROR(VLOOKUP($B165,Kraftvärmeprod!$B$1:$AH$479,MATCH(Q$2,Kraftvärmeprod!$B$1:$AG$1,0),FALSE)/1,0)-IFERROR(VLOOKUP($B165,'Slutlig allokering kvv'!$B$2:$AC$462,MATCH(Q$3,'Slutlig allokering kvv'!$B$1:$AJ$1,0),FALSE)/1,0)</f>
        <v>0</v>
      </c>
      <c r="R165">
        <f>IFERROR(VLOOKUP($B165,Kraftvärmeprod!$B$1:$AH$479,MATCH(R$2,Kraftvärmeprod!$B$1:$AG$1,0),FALSE)/1,0)-IFERROR(VLOOKUP($B165,'Slutlig allokering kvv'!$B$2:$AC$462,MATCH(R$3,'Slutlig allokering kvv'!$B$1:$AJ$1,0),FALSE)/1,0)</f>
        <v>0</v>
      </c>
      <c r="S165">
        <f>IFERROR(VLOOKUP($B165,Kraftvärmeprod!$B$1:$AH$479,MATCH(S$2,Kraftvärmeprod!$B$1:$AG$1,0),FALSE)/1,0)-IFERROR(VLOOKUP($B165,'Slutlig allokering kvv'!$B$2:$AC$462,MATCH(S$3,'Slutlig allokering kvv'!$B$1:$AJ$1,0),FALSE)/1,0)</f>
        <v>0</v>
      </c>
      <c r="T165" s="6">
        <f>IFERROR(VLOOKUP($B165,Miljö!$B$1:$S$477,MATCH(T$2,Miljö!$B$1:$X$1,0),FALSE)/1,0)-IFERROR(VLOOKUP($B165,'Slutlig allokering kvv'!$B$2:$AC$462,MATCH(T$3,'Slutlig allokering kvv'!$B$1:$AJ$1,0),FALSE)/1,0)</f>
        <v>0</v>
      </c>
      <c r="U165">
        <f>IFERROR(VLOOKUP($B165,Kraftvärmeprod!$B$1:$AH$479,MATCH(U$2,Kraftvärmeprod!$B$1:$AG$1,0),FALSE)/1,0)-IFERROR(VLOOKUP($B165,'Slutlig allokering kvv'!$B$2:$AC$462,MATCH(U$3,'Slutlig allokering kvv'!$B$1:$AJ$1,0),FALSE)/1,0)</f>
        <v>0</v>
      </c>
      <c r="V165">
        <f>IFERROR(VLOOKUP($B165,Kraftvärmeprod!$B$1:$AH$479,MATCH(V$2,Kraftvärmeprod!$B$1:$AG$1,0),FALSE)/1,0)-IFERROR(VLOOKUP($B165,'Slutlig allokering kvv'!$B$2:$AC$462,MATCH(V$3,'Slutlig allokering kvv'!$B$1:$AJ$1,0),FALSE)/1,0)</f>
        <v>0</v>
      </c>
      <c r="W165">
        <f>IFERROR(VLOOKUP($B165,Kraftvärmeprod!$B$1:$AH$479,MATCH(W$2,Kraftvärmeprod!$B$1:$AG$1,0),FALSE)/1,0)-IFERROR(VLOOKUP($B165,'Slutlig allokering kvv'!$B$2:$AC$462,MATCH(W$3,'Slutlig allokering kvv'!$B$1:$AJ$1,0),FALSE)/1,0)</f>
        <v>0</v>
      </c>
      <c r="X165">
        <f>IFERROR(VLOOKUP($B165,Kraftvärmeprod!$B$1:$AH$479,MATCH(X$2,Kraftvärmeprod!$B$1:$AG$1,0),FALSE)/1,0)-IFERROR(VLOOKUP($B165,'Slutlig allokering kvv'!$B$2:$AC$462,MATCH(X$3,'Slutlig allokering kvv'!$B$1:$AJ$1,0),FALSE)/1,0)</f>
        <v>0</v>
      </c>
      <c r="Y165">
        <f>IFERROR(VLOOKUP($B165,Kraftvärmeprod!$B$1:$AH$479,MATCH(Y$2,Kraftvärmeprod!$B$1:$AG$1,0),FALSE)/1,0)-IFERROR(VLOOKUP($B165,'Slutlig allokering kvv'!$B$2:$AC$462,MATCH(Y$3,'Slutlig allokering kvv'!$B$1:$AJ$1,0),FALSE)/1,0)</f>
        <v>0</v>
      </c>
      <c r="Z165">
        <f>IFERROR(VLOOKUP($B165,Kraftvärmeprod!$B$1:$AH$479,MATCH(Z$2,Kraftvärmeprod!$B$1:$AG$1,0),FALSE)/1,0)-IFERROR(VLOOKUP($B165,'Slutlig allokering kvv'!$B$2:$AC$462,MATCH(Z$3,'Slutlig allokering kvv'!$B$1:$AJ$1,0),FALSE)/1,0)</f>
        <v>0</v>
      </c>
      <c r="AA165">
        <f>IFERROR(VLOOKUP($B165,Kraftvärmeprod!$B$1:$AH$479,MATCH(AA$2,Kraftvärmeprod!$B$1:$AG$1,0),FALSE)/1,0)-IFERROR(VLOOKUP($B165,'Slutlig allokering kvv'!$B$2:$AC$462,MATCH(AA$3,'Slutlig allokering kvv'!$B$1:$AJ$1,0),FALSE)/1,0)</f>
        <v>0</v>
      </c>
      <c r="AE165">
        <f t="shared" si="4"/>
        <v>0</v>
      </c>
      <c r="AG165">
        <f>IFERROR(VLOOKUP(B165,'Slutlig allokering kvv'!$B$2:$AJ$462,MATCH("Summa slutlig allokerad tillförd energi (utan hjälpel och rökgaskondensering):",'Slutlig allokering kvv'!$B$1:$AK$1,0),FALSE)/1,"")</f>
        <v>0</v>
      </c>
      <c r="AI165" s="137" t="str">
        <f>IFERROR(1-VLOOKUP(B165,'Slutlig allokering kvv'!$B$2:$AJ$462,MATCH("Andel av bränsle i kvv som allokerats till värme, exklusive rökgaskondensering och hjälpel",'Slutlig allokering kvv'!$B$1:$AK$1,0),FALSE),"")</f>
        <v/>
      </c>
      <c r="AK165" s="137" t="str">
        <f t="shared" si="5"/>
        <v/>
      </c>
    </row>
    <row r="166" spans="1:37" x14ac:dyDescent="0.25">
      <c r="A166" s="2" t="s">
        <v>265</v>
      </c>
      <c r="B166" s="2" t="s">
        <v>266</v>
      </c>
      <c r="C166" t="str">
        <f>IFERROR(VLOOKUP($B166,Kraftvärmeprod!$B$1:$AH$479,MATCH(C$3,Kraftvärmeprod!$B$1:$AG$1,0),FALSE)/1,"")</f>
        <v/>
      </c>
      <c r="D166" t="str">
        <f>IFERROR(VLOOKUP($B166,Kraftvärmeprod!$B$1:$AH$479,MATCH(D$3,Kraftvärmeprod!$B$1:$AG$1,0),FALSE)/1,"")</f>
        <v/>
      </c>
      <c r="E166">
        <f>IFERROR(VLOOKUP($B166,Kraftvärmeprod!$B$1:$AH$479,MATCH(E$2,Kraftvärmeprod!$B$1:$AG$1,0),FALSE)/1,0)-IFERROR(VLOOKUP($B166,'Slutlig allokering kvv'!$B$2:$AC$462,MATCH(E$3,'Slutlig allokering kvv'!$B$1:$AJ$1,0),FALSE)/1,0)</f>
        <v>0</v>
      </c>
      <c r="F166">
        <f>IFERROR(VLOOKUP($B166,Kraftvärmeprod!$B$1:$AH$479,MATCH(F$2,Kraftvärmeprod!$B$1:$AG$1,0),FALSE)/1,0)-IFERROR(VLOOKUP($B166,'Slutlig allokering kvv'!$B$2:$AC$462,MATCH(F$3,'Slutlig allokering kvv'!$B$1:$AJ$1,0),FALSE)/1,0)</f>
        <v>0</v>
      </c>
      <c r="G166">
        <f>IFERROR(VLOOKUP($B166,Kraftvärmeprod!$B$1:$AH$479,MATCH(G$2,Kraftvärmeprod!$B$1:$AG$1,0),FALSE)/1,0)-IFERROR(VLOOKUP($B166,'Slutlig allokering kvv'!$B$2:$AC$462,MATCH(G$3,'Slutlig allokering kvv'!$B$1:$AJ$1,0),FALSE)/1,0)</f>
        <v>0</v>
      </c>
      <c r="H166">
        <f>IFERROR(VLOOKUP($B166,Kraftvärmeprod!$B$1:$AH$479,MATCH(H$2,Kraftvärmeprod!$B$1:$AG$1,0),FALSE)/1,0)-IFERROR(VLOOKUP($B166,'Slutlig allokering kvv'!$B$2:$AC$462,MATCH(H$3,'Slutlig allokering kvv'!$B$1:$AJ$1,0),FALSE)/1,0)</f>
        <v>0</v>
      </c>
      <c r="I166">
        <f>IFERROR(VLOOKUP($B166,Kraftvärmeprod!$B$1:$AH$479,MATCH(I$2,Kraftvärmeprod!$B$1:$AG$1,0),FALSE)/1,0)-IFERROR(VLOOKUP($B166,'Slutlig allokering kvv'!$B$2:$AC$462,MATCH(I$3,'Slutlig allokering kvv'!$B$1:$AJ$1,0),FALSE)/1,0)</f>
        <v>0</v>
      </c>
      <c r="J166">
        <f>IFERROR(VLOOKUP($B166,Kraftvärmeprod!$B$1:$AH$479,MATCH(J$2,Kraftvärmeprod!$B$1:$AG$1,0),FALSE)/1,0)-IFERROR(VLOOKUP($B166,'Slutlig allokering kvv'!$B$2:$AC$462,MATCH(J$3,'Slutlig allokering kvv'!$B$1:$AJ$1,0),FALSE)/1,0)</f>
        <v>0</v>
      </c>
      <c r="K166">
        <f>IFERROR(VLOOKUP($B166,Kraftvärmeprod!$B$1:$AH$479,MATCH(K$2,Kraftvärmeprod!$B$1:$AG$1,0),FALSE)/1,0)-IFERROR(VLOOKUP($B166,'Slutlig allokering kvv'!$B$2:$AC$462,MATCH(K$3,'Slutlig allokering kvv'!$B$1:$AJ$1,0),FALSE)/1,0)</f>
        <v>0</v>
      </c>
      <c r="L166">
        <f>IFERROR(VLOOKUP($B166,Kraftvärmeprod!$B$1:$AH$479,MATCH(L$2,Kraftvärmeprod!$B$1:$AG$1,0),FALSE)/1,0)-IFERROR(VLOOKUP($B166,'Slutlig allokering kvv'!$B$2:$AC$462,MATCH(L$3,'Slutlig allokering kvv'!$B$1:$AJ$1,0),FALSE)/1,0)</f>
        <v>0</v>
      </c>
      <c r="M166">
        <f>IFERROR(VLOOKUP($B166,Kraftvärmeprod!$B$1:$AH$479,MATCH(M$2,Kraftvärmeprod!$B$1:$AG$1,0),FALSE)/1,0)-IFERROR(VLOOKUP($B166,'Slutlig allokering kvv'!$B$2:$AC$462,MATCH(M$3,'Slutlig allokering kvv'!$B$1:$AJ$1,0),FALSE)/1,0)</f>
        <v>0</v>
      </c>
      <c r="N166">
        <f>IFERROR(VLOOKUP($B166,Kraftvärmeprod!$B$1:$AH$479,MATCH(N$2,Kraftvärmeprod!$B$1:$AG$1,0),FALSE)/1,0)-IFERROR(VLOOKUP($B166,'Slutlig allokering kvv'!$B$2:$AC$462,MATCH(N$3,'Slutlig allokering kvv'!$B$1:$AJ$1,0),FALSE)/1,0)</f>
        <v>0</v>
      </c>
      <c r="O166">
        <f>IFERROR(VLOOKUP($B166,Kraftvärmeprod!$B$1:$AH$479,MATCH(O$2,Kraftvärmeprod!$B$1:$AG$1,0),FALSE)/1,0)-IFERROR(VLOOKUP($B166,'Slutlig allokering kvv'!$B$2:$AC$462,MATCH(O$3,'Slutlig allokering kvv'!$B$1:$AJ$1,0),FALSE)/1,0)</f>
        <v>0</v>
      </c>
      <c r="P166">
        <f>IFERROR(VLOOKUP($B166,Kraftvärmeprod!$B$1:$AH$479,MATCH(P$2,Kraftvärmeprod!$B$1:$AG$1,0),FALSE)/1,0)-IFERROR(VLOOKUP($B166,'Slutlig allokering kvv'!$B$2:$AC$462,MATCH(P$3,'Slutlig allokering kvv'!$B$1:$AJ$1,0),FALSE)/1,0)</f>
        <v>0</v>
      </c>
      <c r="Q166">
        <f>IFERROR(VLOOKUP($B166,Kraftvärmeprod!$B$1:$AH$479,MATCH(Q$2,Kraftvärmeprod!$B$1:$AG$1,0),FALSE)/1,0)-IFERROR(VLOOKUP($B166,'Slutlig allokering kvv'!$B$2:$AC$462,MATCH(Q$3,'Slutlig allokering kvv'!$B$1:$AJ$1,0),FALSE)/1,0)</f>
        <v>0</v>
      </c>
      <c r="R166">
        <f>IFERROR(VLOOKUP($B166,Kraftvärmeprod!$B$1:$AH$479,MATCH(R$2,Kraftvärmeprod!$B$1:$AG$1,0),FALSE)/1,0)-IFERROR(VLOOKUP($B166,'Slutlig allokering kvv'!$B$2:$AC$462,MATCH(R$3,'Slutlig allokering kvv'!$B$1:$AJ$1,0),FALSE)/1,0)</f>
        <v>0</v>
      </c>
      <c r="S166">
        <f>IFERROR(VLOOKUP($B166,Kraftvärmeprod!$B$1:$AH$479,MATCH(S$2,Kraftvärmeprod!$B$1:$AG$1,0),FALSE)/1,0)-IFERROR(VLOOKUP($B166,'Slutlig allokering kvv'!$B$2:$AC$462,MATCH(S$3,'Slutlig allokering kvv'!$B$1:$AJ$1,0),FALSE)/1,0)</f>
        <v>0</v>
      </c>
      <c r="T166" s="6">
        <f>IFERROR(VLOOKUP($B166,Miljö!$B$1:$S$477,MATCH(T$2,Miljö!$B$1:$X$1,0),FALSE)/1,0)-IFERROR(VLOOKUP($B166,'Slutlig allokering kvv'!$B$2:$AC$462,MATCH(T$3,'Slutlig allokering kvv'!$B$1:$AJ$1,0),FALSE)/1,0)</f>
        <v>0</v>
      </c>
      <c r="U166">
        <f>IFERROR(VLOOKUP($B166,Kraftvärmeprod!$B$1:$AH$479,MATCH(U$2,Kraftvärmeprod!$B$1:$AG$1,0),FALSE)/1,0)-IFERROR(VLOOKUP($B166,'Slutlig allokering kvv'!$B$2:$AC$462,MATCH(U$3,'Slutlig allokering kvv'!$B$1:$AJ$1,0),FALSE)/1,0)</f>
        <v>0</v>
      </c>
      <c r="V166">
        <f>IFERROR(VLOOKUP($B166,Kraftvärmeprod!$B$1:$AH$479,MATCH(V$2,Kraftvärmeprod!$B$1:$AG$1,0),FALSE)/1,0)-IFERROR(VLOOKUP($B166,'Slutlig allokering kvv'!$B$2:$AC$462,MATCH(V$3,'Slutlig allokering kvv'!$B$1:$AJ$1,0),FALSE)/1,0)</f>
        <v>0</v>
      </c>
      <c r="W166">
        <f>IFERROR(VLOOKUP($B166,Kraftvärmeprod!$B$1:$AH$479,MATCH(W$2,Kraftvärmeprod!$B$1:$AG$1,0),FALSE)/1,0)-IFERROR(VLOOKUP($B166,'Slutlig allokering kvv'!$B$2:$AC$462,MATCH(W$3,'Slutlig allokering kvv'!$B$1:$AJ$1,0),FALSE)/1,0)</f>
        <v>0</v>
      </c>
      <c r="X166">
        <f>IFERROR(VLOOKUP($B166,Kraftvärmeprod!$B$1:$AH$479,MATCH(X$2,Kraftvärmeprod!$B$1:$AG$1,0),FALSE)/1,0)-IFERROR(VLOOKUP($B166,'Slutlig allokering kvv'!$B$2:$AC$462,MATCH(X$3,'Slutlig allokering kvv'!$B$1:$AJ$1,0),FALSE)/1,0)</f>
        <v>0</v>
      </c>
      <c r="Y166">
        <f>IFERROR(VLOOKUP($B166,Kraftvärmeprod!$B$1:$AH$479,MATCH(Y$2,Kraftvärmeprod!$B$1:$AG$1,0),FALSE)/1,0)-IFERROR(VLOOKUP($B166,'Slutlig allokering kvv'!$B$2:$AC$462,MATCH(Y$3,'Slutlig allokering kvv'!$B$1:$AJ$1,0),FALSE)/1,0)</f>
        <v>0</v>
      </c>
      <c r="Z166">
        <f>IFERROR(VLOOKUP($B166,Kraftvärmeprod!$B$1:$AH$479,MATCH(Z$2,Kraftvärmeprod!$B$1:$AG$1,0),FALSE)/1,0)-IFERROR(VLOOKUP($B166,'Slutlig allokering kvv'!$B$2:$AC$462,MATCH(Z$3,'Slutlig allokering kvv'!$B$1:$AJ$1,0),FALSE)/1,0)</f>
        <v>0</v>
      </c>
      <c r="AA166">
        <f>IFERROR(VLOOKUP($B166,Kraftvärmeprod!$B$1:$AH$479,MATCH(AA$2,Kraftvärmeprod!$B$1:$AG$1,0),FALSE)/1,0)-IFERROR(VLOOKUP($B166,'Slutlig allokering kvv'!$B$2:$AC$462,MATCH(AA$3,'Slutlig allokering kvv'!$B$1:$AJ$1,0),FALSE)/1,0)</f>
        <v>0</v>
      </c>
      <c r="AE166">
        <f t="shared" si="4"/>
        <v>0</v>
      </c>
      <c r="AG166">
        <f>IFERROR(VLOOKUP(B166,'Slutlig allokering kvv'!$B$2:$AJ$462,MATCH("Summa slutlig allokerad tillförd energi (utan hjälpel och rökgaskondensering):",'Slutlig allokering kvv'!$B$1:$AK$1,0),FALSE)/1,"")</f>
        <v>0</v>
      </c>
      <c r="AI166" s="137" t="str">
        <f>IFERROR(1-VLOOKUP(B166,'Slutlig allokering kvv'!$B$2:$AJ$462,MATCH("Andel av bränsle i kvv som allokerats till värme, exklusive rökgaskondensering och hjälpel",'Slutlig allokering kvv'!$B$1:$AK$1,0),FALSE),"")</f>
        <v/>
      </c>
      <c r="AK166" s="137" t="str">
        <f t="shared" si="5"/>
        <v/>
      </c>
    </row>
    <row r="167" spans="1:37" x14ac:dyDescent="0.25">
      <c r="A167" s="2" t="s">
        <v>267</v>
      </c>
      <c r="B167" s="2" t="s">
        <v>268</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 kvv'!$B$2:$AC$462,MATCH(E$3,'Slutlig allokering kvv'!$B$1:$AJ$1,0),FALSE)/1,0)</f>
        <v>0</v>
      </c>
      <c r="F167">
        <f>IFERROR(VLOOKUP($B167,Kraftvärmeprod!$B$1:$AH$479,MATCH(F$2,Kraftvärmeprod!$B$1:$AG$1,0),FALSE)/1,0)-IFERROR(VLOOKUP($B167,'Slutlig allokering kvv'!$B$2:$AC$462,MATCH(F$3,'Slutlig allokering kvv'!$B$1:$AJ$1,0),FALSE)/1,0)</f>
        <v>0</v>
      </c>
      <c r="G167">
        <f>IFERROR(VLOOKUP($B167,Kraftvärmeprod!$B$1:$AH$479,MATCH(G$2,Kraftvärmeprod!$B$1:$AG$1,0),FALSE)/1,0)-IFERROR(VLOOKUP($B167,'Slutlig allokering kvv'!$B$2:$AC$462,MATCH(G$3,'Slutlig allokering kvv'!$B$1:$AJ$1,0),FALSE)/1,0)</f>
        <v>0</v>
      </c>
      <c r="H167">
        <f>IFERROR(VLOOKUP($B167,Kraftvärmeprod!$B$1:$AH$479,MATCH(H$2,Kraftvärmeprod!$B$1:$AG$1,0),FALSE)/1,0)-IFERROR(VLOOKUP($B167,'Slutlig allokering kvv'!$B$2:$AC$462,MATCH(H$3,'Slutlig allokering kvv'!$B$1:$AJ$1,0),FALSE)/1,0)</f>
        <v>0</v>
      </c>
      <c r="I167">
        <f>IFERROR(VLOOKUP($B167,Kraftvärmeprod!$B$1:$AH$479,MATCH(I$2,Kraftvärmeprod!$B$1:$AG$1,0),FALSE)/1,0)-IFERROR(VLOOKUP($B167,'Slutlig allokering kvv'!$B$2:$AC$462,MATCH(I$3,'Slutlig allokering kvv'!$B$1:$AJ$1,0),FALSE)/1,0)</f>
        <v>0</v>
      </c>
      <c r="J167">
        <f>IFERROR(VLOOKUP($B167,Kraftvärmeprod!$B$1:$AH$479,MATCH(J$2,Kraftvärmeprod!$B$1:$AG$1,0),FALSE)/1,0)-IFERROR(VLOOKUP($B167,'Slutlig allokering kvv'!$B$2:$AC$462,MATCH(J$3,'Slutlig allokering kvv'!$B$1:$AJ$1,0),FALSE)/1,0)</f>
        <v>0</v>
      </c>
      <c r="K167">
        <f>IFERROR(VLOOKUP($B167,Kraftvärmeprod!$B$1:$AH$479,MATCH(K$2,Kraftvärmeprod!$B$1:$AG$1,0),FALSE)/1,0)-IFERROR(VLOOKUP($B167,'Slutlig allokering kvv'!$B$2:$AC$462,MATCH(K$3,'Slutlig allokering kvv'!$B$1:$AJ$1,0),FALSE)/1,0)</f>
        <v>0</v>
      </c>
      <c r="L167">
        <f>IFERROR(VLOOKUP($B167,Kraftvärmeprod!$B$1:$AH$479,MATCH(L$2,Kraftvärmeprod!$B$1:$AG$1,0),FALSE)/1,0)-IFERROR(VLOOKUP($B167,'Slutlig allokering kvv'!$B$2:$AC$462,MATCH(L$3,'Slutlig allokering kvv'!$B$1:$AJ$1,0),FALSE)/1,0)</f>
        <v>0</v>
      </c>
      <c r="M167">
        <f>IFERROR(VLOOKUP($B167,Kraftvärmeprod!$B$1:$AH$479,MATCH(M$2,Kraftvärmeprod!$B$1:$AG$1,0),FALSE)/1,0)-IFERROR(VLOOKUP($B167,'Slutlig allokering kvv'!$B$2:$AC$462,MATCH(M$3,'Slutlig allokering kvv'!$B$1:$AJ$1,0),FALSE)/1,0)</f>
        <v>0</v>
      </c>
      <c r="N167">
        <f>IFERROR(VLOOKUP($B167,Kraftvärmeprod!$B$1:$AH$479,MATCH(N$2,Kraftvärmeprod!$B$1:$AG$1,0),FALSE)/1,0)-IFERROR(VLOOKUP($B167,'Slutlig allokering kvv'!$B$2:$AC$462,MATCH(N$3,'Slutlig allokering kvv'!$B$1:$AJ$1,0),FALSE)/1,0)</f>
        <v>0</v>
      </c>
      <c r="O167">
        <f>IFERROR(VLOOKUP($B167,Kraftvärmeprod!$B$1:$AH$479,MATCH(O$2,Kraftvärmeprod!$B$1:$AG$1,0),FALSE)/1,0)-IFERROR(VLOOKUP($B167,'Slutlig allokering kvv'!$B$2:$AC$462,MATCH(O$3,'Slutlig allokering kvv'!$B$1:$AJ$1,0),FALSE)/1,0)</f>
        <v>0</v>
      </c>
      <c r="P167">
        <f>IFERROR(VLOOKUP($B167,Kraftvärmeprod!$B$1:$AH$479,MATCH(P$2,Kraftvärmeprod!$B$1:$AG$1,0),FALSE)/1,0)-IFERROR(VLOOKUP($B167,'Slutlig allokering kvv'!$B$2:$AC$462,MATCH(P$3,'Slutlig allokering kvv'!$B$1:$AJ$1,0),FALSE)/1,0)</f>
        <v>0</v>
      </c>
      <c r="Q167">
        <f>IFERROR(VLOOKUP($B167,Kraftvärmeprod!$B$1:$AH$479,MATCH(Q$2,Kraftvärmeprod!$B$1:$AG$1,0),FALSE)/1,0)-IFERROR(VLOOKUP($B167,'Slutlig allokering kvv'!$B$2:$AC$462,MATCH(Q$3,'Slutlig allokering kvv'!$B$1:$AJ$1,0),FALSE)/1,0)</f>
        <v>0</v>
      </c>
      <c r="R167">
        <f>IFERROR(VLOOKUP($B167,Kraftvärmeprod!$B$1:$AH$479,MATCH(R$2,Kraftvärmeprod!$B$1:$AG$1,0),FALSE)/1,0)-IFERROR(VLOOKUP($B167,'Slutlig allokering kvv'!$B$2:$AC$462,MATCH(R$3,'Slutlig allokering kvv'!$B$1:$AJ$1,0),FALSE)/1,0)</f>
        <v>0</v>
      </c>
      <c r="S167">
        <f>IFERROR(VLOOKUP($B167,Kraftvärmeprod!$B$1:$AH$479,MATCH(S$2,Kraftvärmeprod!$B$1:$AG$1,0),FALSE)/1,0)-IFERROR(VLOOKUP($B167,'Slutlig allokering kvv'!$B$2:$AC$462,MATCH(S$3,'Slutlig allokering kvv'!$B$1:$AJ$1,0),FALSE)/1,0)</f>
        <v>0</v>
      </c>
      <c r="T167" s="6">
        <f>IFERROR(VLOOKUP($B167,Miljö!$B$1:$S$477,MATCH(T$2,Miljö!$B$1:$X$1,0),FALSE)/1,0)-IFERROR(VLOOKUP($B167,'Slutlig allokering kvv'!$B$2:$AC$462,MATCH(T$3,'Slutlig allokering kvv'!$B$1:$AJ$1,0),FALSE)/1,0)</f>
        <v>0</v>
      </c>
      <c r="U167">
        <f>IFERROR(VLOOKUP($B167,Kraftvärmeprod!$B$1:$AH$479,MATCH(U$2,Kraftvärmeprod!$B$1:$AG$1,0),FALSE)/1,0)-IFERROR(VLOOKUP($B167,'Slutlig allokering kvv'!$B$2:$AC$462,MATCH(U$3,'Slutlig allokering kvv'!$B$1:$AJ$1,0),FALSE)/1,0)</f>
        <v>0</v>
      </c>
      <c r="V167">
        <f>IFERROR(VLOOKUP($B167,Kraftvärmeprod!$B$1:$AH$479,MATCH(V$2,Kraftvärmeprod!$B$1:$AG$1,0),FALSE)/1,0)-IFERROR(VLOOKUP($B167,'Slutlig allokering kvv'!$B$2:$AC$462,MATCH(V$3,'Slutlig allokering kvv'!$B$1:$AJ$1,0),FALSE)/1,0)</f>
        <v>0</v>
      </c>
      <c r="W167">
        <f>IFERROR(VLOOKUP($B167,Kraftvärmeprod!$B$1:$AH$479,MATCH(W$2,Kraftvärmeprod!$B$1:$AG$1,0),FALSE)/1,0)-IFERROR(VLOOKUP($B167,'Slutlig allokering kvv'!$B$2:$AC$462,MATCH(W$3,'Slutlig allokering kvv'!$B$1:$AJ$1,0),FALSE)/1,0)</f>
        <v>0</v>
      </c>
      <c r="X167">
        <f>IFERROR(VLOOKUP($B167,Kraftvärmeprod!$B$1:$AH$479,MATCH(X$2,Kraftvärmeprod!$B$1:$AG$1,0),FALSE)/1,0)-IFERROR(VLOOKUP($B167,'Slutlig allokering kvv'!$B$2:$AC$462,MATCH(X$3,'Slutlig allokering kvv'!$B$1:$AJ$1,0),FALSE)/1,0)</f>
        <v>0</v>
      </c>
      <c r="Y167">
        <f>IFERROR(VLOOKUP($B167,Kraftvärmeprod!$B$1:$AH$479,MATCH(Y$2,Kraftvärmeprod!$B$1:$AG$1,0),FALSE)/1,0)-IFERROR(VLOOKUP($B167,'Slutlig allokering kvv'!$B$2:$AC$462,MATCH(Y$3,'Slutlig allokering kvv'!$B$1:$AJ$1,0),FALSE)/1,0)</f>
        <v>0</v>
      </c>
      <c r="Z167">
        <f>IFERROR(VLOOKUP($B167,Kraftvärmeprod!$B$1:$AH$479,MATCH(Z$2,Kraftvärmeprod!$B$1:$AG$1,0),FALSE)/1,0)-IFERROR(VLOOKUP($B167,'Slutlig allokering kvv'!$B$2:$AC$462,MATCH(Z$3,'Slutlig allokering kvv'!$B$1:$AJ$1,0),FALSE)/1,0)</f>
        <v>0</v>
      </c>
      <c r="AA167">
        <f>IFERROR(VLOOKUP($B167,Kraftvärmeprod!$B$1:$AH$479,MATCH(AA$2,Kraftvärmeprod!$B$1:$AG$1,0),FALSE)/1,0)-IFERROR(VLOOKUP($B167,'Slutlig allokering kvv'!$B$2:$AC$462,MATCH(AA$3,'Slutlig allokering kvv'!$B$1:$AJ$1,0),FALSE)/1,0)</f>
        <v>0</v>
      </c>
      <c r="AE167">
        <f t="shared" si="4"/>
        <v>0</v>
      </c>
      <c r="AG167">
        <f>IFERROR(VLOOKUP(B167,'Slutlig allokering kvv'!$B$2:$AJ$462,MATCH("Summa slutlig allokerad tillförd energi (utan hjälpel och rökgaskondensering):",'Slutlig allokering kvv'!$B$1:$AK$1,0),FALSE)/1,"")</f>
        <v>0</v>
      </c>
      <c r="AI167" s="137" t="str">
        <f>IFERROR(1-VLOOKUP(B167,'Slutlig allokering kvv'!$B$2:$AJ$462,MATCH("Andel av bränsle i kvv som allokerats till värme, exklusive rökgaskondensering och hjälpel",'Slutlig allokering kvv'!$B$1:$AK$1,0),FALSE),"")</f>
        <v/>
      </c>
      <c r="AK167" s="137" t="str">
        <f t="shared" si="5"/>
        <v/>
      </c>
    </row>
    <row r="168" spans="1:37" x14ac:dyDescent="0.25">
      <c r="A168" s="2" t="s">
        <v>267</v>
      </c>
      <c r="B168" s="2" t="s">
        <v>269</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 kvv'!$B$2:$AC$462,MATCH(E$3,'Slutlig allokering kvv'!$B$1:$AJ$1,0),FALSE)/1,0)</f>
        <v>0</v>
      </c>
      <c r="F168">
        <f>IFERROR(VLOOKUP($B168,Kraftvärmeprod!$B$1:$AH$479,MATCH(F$2,Kraftvärmeprod!$B$1:$AG$1,0),FALSE)/1,0)-IFERROR(VLOOKUP($B168,'Slutlig allokering kvv'!$B$2:$AC$462,MATCH(F$3,'Slutlig allokering kvv'!$B$1:$AJ$1,0),FALSE)/1,0)</f>
        <v>0</v>
      </c>
      <c r="G168">
        <f>IFERROR(VLOOKUP($B168,Kraftvärmeprod!$B$1:$AH$479,MATCH(G$2,Kraftvärmeprod!$B$1:$AG$1,0),FALSE)/1,0)-IFERROR(VLOOKUP($B168,'Slutlig allokering kvv'!$B$2:$AC$462,MATCH(G$3,'Slutlig allokering kvv'!$B$1:$AJ$1,0),FALSE)/1,0)</f>
        <v>0</v>
      </c>
      <c r="H168">
        <f>IFERROR(VLOOKUP($B168,Kraftvärmeprod!$B$1:$AH$479,MATCH(H$2,Kraftvärmeprod!$B$1:$AG$1,0),FALSE)/1,0)-IFERROR(VLOOKUP($B168,'Slutlig allokering kvv'!$B$2:$AC$462,MATCH(H$3,'Slutlig allokering kvv'!$B$1:$AJ$1,0),FALSE)/1,0)</f>
        <v>0</v>
      </c>
      <c r="I168">
        <f>IFERROR(VLOOKUP($B168,Kraftvärmeprod!$B$1:$AH$479,MATCH(I$2,Kraftvärmeprod!$B$1:$AG$1,0),FALSE)/1,0)-IFERROR(VLOOKUP($B168,'Slutlig allokering kvv'!$B$2:$AC$462,MATCH(I$3,'Slutlig allokering kvv'!$B$1:$AJ$1,0),FALSE)/1,0)</f>
        <v>0</v>
      </c>
      <c r="J168">
        <f>IFERROR(VLOOKUP($B168,Kraftvärmeprod!$B$1:$AH$479,MATCH(J$2,Kraftvärmeprod!$B$1:$AG$1,0),FALSE)/1,0)-IFERROR(VLOOKUP($B168,'Slutlig allokering kvv'!$B$2:$AC$462,MATCH(J$3,'Slutlig allokering kvv'!$B$1:$AJ$1,0),FALSE)/1,0)</f>
        <v>0</v>
      </c>
      <c r="K168">
        <f>IFERROR(VLOOKUP($B168,Kraftvärmeprod!$B$1:$AH$479,MATCH(K$2,Kraftvärmeprod!$B$1:$AG$1,0),FALSE)/1,0)-IFERROR(VLOOKUP($B168,'Slutlig allokering kvv'!$B$2:$AC$462,MATCH(K$3,'Slutlig allokering kvv'!$B$1:$AJ$1,0),FALSE)/1,0)</f>
        <v>0</v>
      </c>
      <c r="L168">
        <f>IFERROR(VLOOKUP($B168,Kraftvärmeprod!$B$1:$AH$479,MATCH(L$2,Kraftvärmeprod!$B$1:$AG$1,0),FALSE)/1,0)-IFERROR(VLOOKUP($B168,'Slutlig allokering kvv'!$B$2:$AC$462,MATCH(L$3,'Slutlig allokering kvv'!$B$1:$AJ$1,0),FALSE)/1,0)</f>
        <v>0</v>
      </c>
      <c r="M168">
        <f>IFERROR(VLOOKUP($B168,Kraftvärmeprod!$B$1:$AH$479,MATCH(M$2,Kraftvärmeprod!$B$1:$AG$1,0),FALSE)/1,0)-IFERROR(VLOOKUP($B168,'Slutlig allokering kvv'!$B$2:$AC$462,MATCH(M$3,'Slutlig allokering kvv'!$B$1:$AJ$1,0),FALSE)/1,0)</f>
        <v>0</v>
      </c>
      <c r="N168">
        <f>IFERROR(VLOOKUP($B168,Kraftvärmeprod!$B$1:$AH$479,MATCH(N$2,Kraftvärmeprod!$B$1:$AG$1,0),FALSE)/1,0)-IFERROR(VLOOKUP($B168,'Slutlig allokering kvv'!$B$2:$AC$462,MATCH(N$3,'Slutlig allokering kvv'!$B$1:$AJ$1,0),FALSE)/1,0)</f>
        <v>0</v>
      </c>
      <c r="O168">
        <f>IFERROR(VLOOKUP($B168,Kraftvärmeprod!$B$1:$AH$479,MATCH(O$2,Kraftvärmeprod!$B$1:$AG$1,0),FALSE)/1,0)-IFERROR(VLOOKUP($B168,'Slutlig allokering kvv'!$B$2:$AC$462,MATCH(O$3,'Slutlig allokering kvv'!$B$1:$AJ$1,0),FALSE)/1,0)</f>
        <v>0</v>
      </c>
      <c r="P168">
        <f>IFERROR(VLOOKUP($B168,Kraftvärmeprod!$B$1:$AH$479,MATCH(P$2,Kraftvärmeprod!$B$1:$AG$1,0),FALSE)/1,0)-IFERROR(VLOOKUP($B168,'Slutlig allokering kvv'!$B$2:$AC$462,MATCH(P$3,'Slutlig allokering kvv'!$B$1:$AJ$1,0),FALSE)/1,0)</f>
        <v>0</v>
      </c>
      <c r="Q168">
        <f>IFERROR(VLOOKUP($B168,Kraftvärmeprod!$B$1:$AH$479,MATCH(Q$2,Kraftvärmeprod!$B$1:$AG$1,0),FALSE)/1,0)-IFERROR(VLOOKUP($B168,'Slutlig allokering kvv'!$B$2:$AC$462,MATCH(Q$3,'Slutlig allokering kvv'!$B$1:$AJ$1,0),FALSE)/1,0)</f>
        <v>0</v>
      </c>
      <c r="R168">
        <f>IFERROR(VLOOKUP($B168,Kraftvärmeprod!$B$1:$AH$479,MATCH(R$2,Kraftvärmeprod!$B$1:$AG$1,0),FALSE)/1,0)-IFERROR(VLOOKUP($B168,'Slutlig allokering kvv'!$B$2:$AC$462,MATCH(R$3,'Slutlig allokering kvv'!$B$1:$AJ$1,0),FALSE)/1,0)</f>
        <v>0</v>
      </c>
      <c r="S168">
        <f>IFERROR(VLOOKUP($B168,Kraftvärmeprod!$B$1:$AH$479,MATCH(S$2,Kraftvärmeprod!$B$1:$AG$1,0),FALSE)/1,0)-IFERROR(VLOOKUP($B168,'Slutlig allokering kvv'!$B$2:$AC$462,MATCH(S$3,'Slutlig allokering kvv'!$B$1:$AJ$1,0),FALSE)/1,0)</f>
        <v>0</v>
      </c>
      <c r="T168" s="6">
        <f>IFERROR(VLOOKUP($B168,Miljö!$B$1:$S$477,MATCH(T$2,Miljö!$B$1:$X$1,0),FALSE)/1,0)-IFERROR(VLOOKUP($B168,'Slutlig allokering kvv'!$B$2:$AC$462,MATCH(T$3,'Slutlig allokering kvv'!$B$1:$AJ$1,0),FALSE)/1,0)</f>
        <v>0</v>
      </c>
      <c r="U168">
        <f>IFERROR(VLOOKUP($B168,Kraftvärmeprod!$B$1:$AH$479,MATCH(U$2,Kraftvärmeprod!$B$1:$AG$1,0),FALSE)/1,0)-IFERROR(VLOOKUP($B168,'Slutlig allokering kvv'!$B$2:$AC$462,MATCH(U$3,'Slutlig allokering kvv'!$B$1:$AJ$1,0),FALSE)/1,0)</f>
        <v>0</v>
      </c>
      <c r="V168">
        <f>IFERROR(VLOOKUP($B168,Kraftvärmeprod!$B$1:$AH$479,MATCH(V$2,Kraftvärmeprod!$B$1:$AG$1,0),FALSE)/1,0)-IFERROR(VLOOKUP($B168,'Slutlig allokering kvv'!$B$2:$AC$462,MATCH(V$3,'Slutlig allokering kvv'!$B$1:$AJ$1,0),FALSE)/1,0)</f>
        <v>0</v>
      </c>
      <c r="W168">
        <f>IFERROR(VLOOKUP($B168,Kraftvärmeprod!$B$1:$AH$479,MATCH(W$2,Kraftvärmeprod!$B$1:$AG$1,0),FALSE)/1,0)-IFERROR(VLOOKUP($B168,'Slutlig allokering kvv'!$B$2:$AC$462,MATCH(W$3,'Slutlig allokering kvv'!$B$1:$AJ$1,0),FALSE)/1,0)</f>
        <v>0</v>
      </c>
      <c r="X168">
        <f>IFERROR(VLOOKUP($B168,Kraftvärmeprod!$B$1:$AH$479,MATCH(X$2,Kraftvärmeprod!$B$1:$AG$1,0),FALSE)/1,0)-IFERROR(VLOOKUP($B168,'Slutlig allokering kvv'!$B$2:$AC$462,MATCH(X$3,'Slutlig allokering kvv'!$B$1:$AJ$1,0),FALSE)/1,0)</f>
        <v>0</v>
      </c>
      <c r="Y168">
        <f>IFERROR(VLOOKUP($B168,Kraftvärmeprod!$B$1:$AH$479,MATCH(Y$2,Kraftvärmeprod!$B$1:$AG$1,0),FALSE)/1,0)-IFERROR(VLOOKUP($B168,'Slutlig allokering kvv'!$B$2:$AC$462,MATCH(Y$3,'Slutlig allokering kvv'!$B$1:$AJ$1,0),FALSE)/1,0)</f>
        <v>0</v>
      </c>
      <c r="Z168">
        <f>IFERROR(VLOOKUP($B168,Kraftvärmeprod!$B$1:$AH$479,MATCH(Z$2,Kraftvärmeprod!$B$1:$AG$1,0),FALSE)/1,0)-IFERROR(VLOOKUP($B168,'Slutlig allokering kvv'!$B$2:$AC$462,MATCH(Z$3,'Slutlig allokering kvv'!$B$1:$AJ$1,0),FALSE)/1,0)</f>
        <v>0</v>
      </c>
      <c r="AA168">
        <f>IFERROR(VLOOKUP($B168,Kraftvärmeprod!$B$1:$AH$479,MATCH(AA$2,Kraftvärmeprod!$B$1:$AG$1,0),FALSE)/1,0)-IFERROR(VLOOKUP($B168,'Slutlig allokering kvv'!$B$2:$AC$462,MATCH(AA$3,'Slutlig allokering kvv'!$B$1:$AJ$1,0),FALSE)/1,0)</f>
        <v>0</v>
      </c>
      <c r="AE168">
        <f t="shared" si="4"/>
        <v>0</v>
      </c>
      <c r="AG168">
        <f>IFERROR(VLOOKUP(B168,'Slutlig allokering kvv'!$B$2:$AJ$462,MATCH("Summa slutlig allokerad tillförd energi (utan hjälpel och rökgaskondensering):",'Slutlig allokering kvv'!$B$1:$AK$1,0),FALSE)/1,"")</f>
        <v>0</v>
      </c>
      <c r="AI168" s="137" t="str">
        <f>IFERROR(1-VLOOKUP(B168,'Slutlig allokering kvv'!$B$2:$AJ$462,MATCH("Andel av bränsle i kvv som allokerats till värme, exklusive rökgaskondensering och hjälpel",'Slutlig allokering kvv'!$B$1:$AK$1,0),FALSE),"")</f>
        <v/>
      </c>
      <c r="AK168" s="137" t="str">
        <f t="shared" si="5"/>
        <v/>
      </c>
    </row>
    <row r="169" spans="1:37" x14ac:dyDescent="0.25">
      <c r="A169" s="2" t="s">
        <v>267</v>
      </c>
      <c r="B169" s="2" t="s">
        <v>270</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 kvv'!$B$2:$AC$462,MATCH(E$3,'Slutlig allokering kvv'!$B$1:$AJ$1,0),FALSE)/1,0)</f>
        <v>0</v>
      </c>
      <c r="F169">
        <f>IFERROR(VLOOKUP($B169,Kraftvärmeprod!$B$1:$AH$479,MATCH(F$2,Kraftvärmeprod!$B$1:$AG$1,0),FALSE)/1,0)-IFERROR(VLOOKUP($B169,'Slutlig allokering kvv'!$B$2:$AC$462,MATCH(F$3,'Slutlig allokering kvv'!$B$1:$AJ$1,0),FALSE)/1,0)</f>
        <v>0</v>
      </c>
      <c r="G169">
        <f>IFERROR(VLOOKUP($B169,Kraftvärmeprod!$B$1:$AH$479,MATCH(G$2,Kraftvärmeprod!$B$1:$AG$1,0),FALSE)/1,0)-IFERROR(VLOOKUP($B169,'Slutlig allokering kvv'!$B$2:$AC$462,MATCH(G$3,'Slutlig allokering kvv'!$B$1:$AJ$1,0),FALSE)/1,0)</f>
        <v>0</v>
      </c>
      <c r="H169">
        <f>IFERROR(VLOOKUP($B169,Kraftvärmeprod!$B$1:$AH$479,MATCH(H$2,Kraftvärmeprod!$B$1:$AG$1,0),FALSE)/1,0)-IFERROR(VLOOKUP($B169,'Slutlig allokering kvv'!$B$2:$AC$462,MATCH(H$3,'Slutlig allokering kvv'!$B$1:$AJ$1,0),FALSE)/1,0)</f>
        <v>0</v>
      </c>
      <c r="I169">
        <f>IFERROR(VLOOKUP($B169,Kraftvärmeprod!$B$1:$AH$479,MATCH(I$2,Kraftvärmeprod!$B$1:$AG$1,0),FALSE)/1,0)-IFERROR(VLOOKUP($B169,'Slutlig allokering kvv'!$B$2:$AC$462,MATCH(I$3,'Slutlig allokering kvv'!$B$1:$AJ$1,0),FALSE)/1,0)</f>
        <v>0</v>
      </c>
      <c r="J169">
        <f>IFERROR(VLOOKUP($B169,Kraftvärmeprod!$B$1:$AH$479,MATCH(J$2,Kraftvärmeprod!$B$1:$AG$1,0),FALSE)/1,0)-IFERROR(VLOOKUP($B169,'Slutlig allokering kvv'!$B$2:$AC$462,MATCH(J$3,'Slutlig allokering kvv'!$B$1:$AJ$1,0),FALSE)/1,0)</f>
        <v>0</v>
      </c>
      <c r="K169">
        <f>IFERROR(VLOOKUP($B169,Kraftvärmeprod!$B$1:$AH$479,MATCH(K$2,Kraftvärmeprod!$B$1:$AG$1,0),FALSE)/1,0)-IFERROR(VLOOKUP($B169,'Slutlig allokering kvv'!$B$2:$AC$462,MATCH(K$3,'Slutlig allokering kvv'!$B$1:$AJ$1,0),FALSE)/1,0)</f>
        <v>0</v>
      </c>
      <c r="L169">
        <f>IFERROR(VLOOKUP($B169,Kraftvärmeprod!$B$1:$AH$479,MATCH(L$2,Kraftvärmeprod!$B$1:$AG$1,0),FALSE)/1,0)-IFERROR(VLOOKUP($B169,'Slutlig allokering kvv'!$B$2:$AC$462,MATCH(L$3,'Slutlig allokering kvv'!$B$1:$AJ$1,0),FALSE)/1,0)</f>
        <v>0</v>
      </c>
      <c r="M169">
        <f>IFERROR(VLOOKUP($B169,Kraftvärmeprod!$B$1:$AH$479,MATCH(M$2,Kraftvärmeprod!$B$1:$AG$1,0),FALSE)/1,0)-IFERROR(VLOOKUP($B169,'Slutlig allokering kvv'!$B$2:$AC$462,MATCH(M$3,'Slutlig allokering kvv'!$B$1:$AJ$1,0),FALSE)/1,0)</f>
        <v>0</v>
      </c>
      <c r="N169">
        <f>IFERROR(VLOOKUP($B169,Kraftvärmeprod!$B$1:$AH$479,MATCH(N$2,Kraftvärmeprod!$B$1:$AG$1,0),FALSE)/1,0)-IFERROR(VLOOKUP($B169,'Slutlig allokering kvv'!$B$2:$AC$462,MATCH(N$3,'Slutlig allokering kvv'!$B$1:$AJ$1,0),FALSE)/1,0)</f>
        <v>0</v>
      </c>
      <c r="O169">
        <f>IFERROR(VLOOKUP($B169,Kraftvärmeprod!$B$1:$AH$479,MATCH(O$2,Kraftvärmeprod!$B$1:$AG$1,0),FALSE)/1,0)-IFERROR(VLOOKUP($B169,'Slutlig allokering kvv'!$B$2:$AC$462,MATCH(O$3,'Slutlig allokering kvv'!$B$1:$AJ$1,0),FALSE)/1,0)</f>
        <v>0</v>
      </c>
      <c r="P169">
        <f>IFERROR(VLOOKUP($B169,Kraftvärmeprod!$B$1:$AH$479,MATCH(P$2,Kraftvärmeprod!$B$1:$AG$1,0),FALSE)/1,0)-IFERROR(VLOOKUP($B169,'Slutlig allokering kvv'!$B$2:$AC$462,MATCH(P$3,'Slutlig allokering kvv'!$B$1:$AJ$1,0),FALSE)/1,0)</f>
        <v>0</v>
      </c>
      <c r="Q169">
        <f>IFERROR(VLOOKUP($B169,Kraftvärmeprod!$B$1:$AH$479,MATCH(Q$2,Kraftvärmeprod!$B$1:$AG$1,0),FALSE)/1,0)-IFERROR(VLOOKUP($B169,'Slutlig allokering kvv'!$B$2:$AC$462,MATCH(Q$3,'Slutlig allokering kvv'!$B$1:$AJ$1,0),FALSE)/1,0)</f>
        <v>0</v>
      </c>
      <c r="R169">
        <f>IFERROR(VLOOKUP($B169,Kraftvärmeprod!$B$1:$AH$479,MATCH(R$2,Kraftvärmeprod!$B$1:$AG$1,0),FALSE)/1,0)-IFERROR(VLOOKUP($B169,'Slutlig allokering kvv'!$B$2:$AC$462,MATCH(R$3,'Slutlig allokering kvv'!$B$1:$AJ$1,0),FALSE)/1,0)</f>
        <v>0</v>
      </c>
      <c r="S169">
        <f>IFERROR(VLOOKUP($B169,Kraftvärmeprod!$B$1:$AH$479,MATCH(S$2,Kraftvärmeprod!$B$1:$AG$1,0),FALSE)/1,0)-IFERROR(VLOOKUP($B169,'Slutlig allokering kvv'!$B$2:$AC$462,MATCH(S$3,'Slutlig allokering kvv'!$B$1:$AJ$1,0),FALSE)/1,0)</f>
        <v>0</v>
      </c>
      <c r="T169" s="6">
        <f>IFERROR(VLOOKUP($B169,Miljö!$B$1:$S$477,MATCH(T$2,Miljö!$B$1:$X$1,0),FALSE)/1,0)-IFERROR(VLOOKUP($B169,'Slutlig allokering kvv'!$B$2:$AC$462,MATCH(T$3,'Slutlig allokering kvv'!$B$1:$AJ$1,0),FALSE)/1,0)</f>
        <v>0</v>
      </c>
      <c r="U169">
        <f>IFERROR(VLOOKUP($B169,Kraftvärmeprod!$B$1:$AH$479,MATCH(U$2,Kraftvärmeprod!$B$1:$AG$1,0),FALSE)/1,0)-IFERROR(VLOOKUP($B169,'Slutlig allokering kvv'!$B$2:$AC$462,MATCH(U$3,'Slutlig allokering kvv'!$B$1:$AJ$1,0),FALSE)/1,0)</f>
        <v>0</v>
      </c>
      <c r="V169">
        <f>IFERROR(VLOOKUP($B169,Kraftvärmeprod!$B$1:$AH$479,MATCH(V$2,Kraftvärmeprod!$B$1:$AG$1,0),FALSE)/1,0)-IFERROR(VLOOKUP($B169,'Slutlig allokering kvv'!$B$2:$AC$462,MATCH(V$3,'Slutlig allokering kvv'!$B$1:$AJ$1,0),FALSE)/1,0)</f>
        <v>0</v>
      </c>
      <c r="W169">
        <f>IFERROR(VLOOKUP($B169,Kraftvärmeprod!$B$1:$AH$479,MATCH(W$2,Kraftvärmeprod!$B$1:$AG$1,0),FALSE)/1,0)-IFERROR(VLOOKUP($B169,'Slutlig allokering kvv'!$B$2:$AC$462,MATCH(W$3,'Slutlig allokering kvv'!$B$1:$AJ$1,0),FALSE)/1,0)</f>
        <v>0</v>
      </c>
      <c r="X169">
        <f>IFERROR(VLOOKUP($B169,Kraftvärmeprod!$B$1:$AH$479,MATCH(X$2,Kraftvärmeprod!$B$1:$AG$1,0),FALSE)/1,0)-IFERROR(VLOOKUP($B169,'Slutlig allokering kvv'!$B$2:$AC$462,MATCH(X$3,'Slutlig allokering kvv'!$B$1:$AJ$1,0),FALSE)/1,0)</f>
        <v>0</v>
      </c>
      <c r="Y169">
        <f>IFERROR(VLOOKUP($B169,Kraftvärmeprod!$B$1:$AH$479,MATCH(Y$2,Kraftvärmeprod!$B$1:$AG$1,0),FALSE)/1,0)-IFERROR(VLOOKUP($B169,'Slutlig allokering kvv'!$B$2:$AC$462,MATCH(Y$3,'Slutlig allokering kvv'!$B$1:$AJ$1,0),FALSE)/1,0)</f>
        <v>0</v>
      </c>
      <c r="Z169">
        <f>IFERROR(VLOOKUP($B169,Kraftvärmeprod!$B$1:$AH$479,MATCH(Z$2,Kraftvärmeprod!$B$1:$AG$1,0),FALSE)/1,0)-IFERROR(VLOOKUP($B169,'Slutlig allokering kvv'!$B$2:$AC$462,MATCH(Z$3,'Slutlig allokering kvv'!$B$1:$AJ$1,0),FALSE)/1,0)</f>
        <v>0</v>
      </c>
      <c r="AA169">
        <f>IFERROR(VLOOKUP($B169,Kraftvärmeprod!$B$1:$AH$479,MATCH(AA$2,Kraftvärmeprod!$B$1:$AG$1,0),FALSE)/1,0)-IFERROR(VLOOKUP($B169,'Slutlig allokering kvv'!$B$2:$AC$462,MATCH(AA$3,'Slutlig allokering kvv'!$B$1:$AJ$1,0),FALSE)/1,0)</f>
        <v>0</v>
      </c>
      <c r="AE169">
        <f t="shared" si="4"/>
        <v>0</v>
      </c>
      <c r="AG169">
        <f>IFERROR(VLOOKUP(B169,'Slutlig allokering kvv'!$B$2:$AJ$462,MATCH("Summa slutlig allokerad tillförd energi (utan hjälpel och rökgaskondensering):",'Slutlig allokering kvv'!$B$1:$AK$1,0),FALSE)/1,"")</f>
        <v>0</v>
      </c>
      <c r="AI169" s="137" t="str">
        <f>IFERROR(1-VLOOKUP(B169,'Slutlig allokering kvv'!$B$2:$AJ$462,MATCH("Andel av bränsle i kvv som allokerats till värme, exklusive rökgaskondensering och hjälpel",'Slutlig allokering kvv'!$B$1:$AK$1,0),FALSE),"")</f>
        <v/>
      </c>
      <c r="AK169" s="137" t="str">
        <f t="shared" si="5"/>
        <v/>
      </c>
    </row>
    <row r="170" spans="1:37" x14ac:dyDescent="0.25">
      <c r="A170" s="2" t="s">
        <v>267</v>
      </c>
      <c r="B170" s="2" t="s">
        <v>271</v>
      </c>
      <c r="C170">
        <f>IFERROR(VLOOKUP($B170,Kraftvärmeprod!$B$1:$AH$479,MATCH(C$3,Kraftvärmeprod!$B$1:$AG$1,0),FALSE)/1,"")</f>
        <v>67.400000000000006</v>
      </c>
      <c r="D170">
        <f>IFERROR(VLOOKUP($B170,Kraftvärmeprod!$B$1:$AH$479,MATCH(D$3,Kraftvärmeprod!$B$1:$AG$1,0),FALSE)/1,"")</f>
        <v>6.8</v>
      </c>
      <c r="E170">
        <f>IFERROR(VLOOKUP($B170,Kraftvärmeprod!$B$1:$AH$479,MATCH(E$2,Kraftvärmeprod!$B$1:$AG$1,0),FALSE)/1,0)-IFERROR(VLOOKUP($B170,'Slutlig allokering kvv'!$B$2:$AC$462,MATCH(E$3,'Slutlig allokering kvv'!$B$1:$AJ$1,0),FALSE)/1,0)</f>
        <v>0</v>
      </c>
      <c r="F170">
        <f>IFERROR(VLOOKUP($B170,Kraftvärmeprod!$B$1:$AH$479,MATCH(F$2,Kraftvärmeprod!$B$1:$AG$1,0),FALSE)/1,0)-IFERROR(VLOOKUP($B170,'Slutlig allokering kvv'!$B$2:$AC$462,MATCH(F$3,'Slutlig allokering kvv'!$B$1:$AJ$1,0),FALSE)/1,0)</f>
        <v>0</v>
      </c>
      <c r="G170">
        <f>IFERROR(VLOOKUP($B170,Kraftvärmeprod!$B$1:$AH$479,MATCH(G$2,Kraftvärmeprod!$B$1:$AG$1,0),FALSE)/1,0)-IFERROR(VLOOKUP($B170,'Slutlig allokering kvv'!$B$2:$AC$462,MATCH(G$3,'Slutlig allokering kvv'!$B$1:$AJ$1,0),FALSE)/1,0)</f>
        <v>5.9542000000000002</v>
      </c>
      <c r="H170">
        <f>IFERROR(VLOOKUP($B170,Kraftvärmeprod!$B$1:$AH$479,MATCH(H$2,Kraftvärmeprod!$B$1:$AG$1,0),FALSE)/1,0)-IFERROR(VLOOKUP($B170,'Slutlig allokering kvv'!$B$2:$AC$462,MATCH(H$3,'Slutlig allokering kvv'!$B$1:$AJ$1,0),FALSE)/1,0)</f>
        <v>0</v>
      </c>
      <c r="I170">
        <f>IFERROR(VLOOKUP($B170,Kraftvärmeprod!$B$1:$AH$479,MATCH(I$2,Kraftvärmeprod!$B$1:$AG$1,0),FALSE)/1,0)-IFERROR(VLOOKUP($B170,'Slutlig allokering kvv'!$B$2:$AC$462,MATCH(I$3,'Slutlig allokering kvv'!$B$1:$AJ$1,0),FALSE)/1,0)</f>
        <v>0</v>
      </c>
      <c r="J170">
        <f>IFERROR(VLOOKUP($B170,Kraftvärmeprod!$B$1:$AH$479,MATCH(J$2,Kraftvärmeprod!$B$1:$AG$1,0),FALSE)/1,0)-IFERROR(VLOOKUP($B170,'Slutlig allokering kvv'!$B$2:$AC$462,MATCH(J$3,'Slutlig allokering kvv'!$B$1:$AJ$1,0),FALSE)/1,0)</f>
        <v>0</v>
      </c>
      <c r="K170">
        <f>IFERROR(VLOOKUP($B170,Kraftvärmeprod!$B$1:$AH$479,MATCH(K$2,Kraftvärmeprod!$B$1:$AG$1,0),FALSE)/1,0)-IFERROR(VLOOKUP($B170,'Slutlig allokering kvv'!$B$2:$AC$462,MATCH(K$3,'Slutlig allokering kvv'!$B$1:$AJ$1,0),FALSE)/1,0)</f>
        <v>0</v>
      </c>
      <c r="L170">
        <f>IFERROR(VLOOKUP($B170,Kraftvärmeprod!$B$1:$AH$479,MATCH(L$2,Kraftvärmeprod!$B$1:$AG$1,0),FALSE)/1,0)-IFERROR(VLOOKUP($B170,'Slutlig allokering kvv'!$B$2:$AC$462,MATCH(L$3,'Slutlig allokering kvv'!$B$1:$AJ$1,0),FALSE)/1,0)</f>
        <v>10.929900000000004</v>
      </c>
      <c r="M170">
        <f>IFERROR(VLOOKUP($B170,Kraftvärmeprod!$B$1:$AH$479,MATCH(M$2,Kraftvärmeprod!$B$1:$AG$1,0),FALSE)/1,0)-IFERROR(VLOOKUP($B170,'Slutlig allokering kvv'!$B$2:$AC$462,MATCH(M$3,'Slutlig allokering kvv'!$B$1:$AJ$1,0),FALSE)/1,0)</f>
        <v>0</v>
      </c>
      <c r="N170">
        <f>IFERROR(VLOOKUP($B170,Kraftvärmeprod!$B$1:$AH$479,MATCH(N$2,Kraftvärmeprod!$B$1:$AG$1,0),FALSE)/1,0)-IFERROR(VLOOKUP($B170,'Slutlig allokering kvv'!$B$2:$AC$462,MATCH(N$3,'Slutlig allokering kvv'!$B$1:$AJ$1,0),FALSE)/1,0)</f>
        <v>0</v>
      </c>
      <c r="O170">
        <f>IFERROR(VLOOKUP($B170,Kraftvärmeprod!$B$1:$AH$479,MATCH(O$2,Kraftvärmeprod!$B$1:$AG$1,0),FALSE)/1,0)-IFERROR(VLOOKUP($B170,'Slutlig allokering kvv'!$B$2:$AC$462,MATCH(O$3,'Slutlig allokering kvv'!$B$1:$AJ$1,0),FALSE)/1,0)</f>
        <v>0</v>
      </c>
      <c r="P170">
        <f>IFERROR(VLOOKUP($B170,Kraftvärmeprod!$B$1:$AH$479,MATCH(P$2,Kraftvärmeprod!$B$1:$AG$1,0),FALSE)/1,0)-IFERROR(VLOOKUP($B170,'Slutlig allokering kvv'!$B$2:$AC$462,MATCH(P$3,'Slutlig allokering kvv'!$B$1:$AJ$1,0),FALSE)/1,0)</f>
        <v>3.0187000000000008</v>
      </c>
      <c r="Q170">
        <f>IFERROR(VLOOKUP($B170,Kraftvärmeprod!$B$1:$AH$479,MATCH(Q$2,Kraftvärmeprod!$B$1:$AG$1,0),FALSE)/1,0)-IFERROR(VLOOKUP($B170,'Slutlig allokering kvv'!$B$2:$AC$462,MATCH(Q$3,'Slutlig allokering kvv'!$B$1:$AJ$1,0),FALSE)/1,0)</f>
        <v>0</v>
      </c>
      <c r="R170">
        <f>IFERROR(VLOOKUP($B170,Kraftvärmeprod!$B$1:$AH$479,MATCH(R$2,Kraftvärmeprod!$B$1:$AG$1,0),FALSE)/1,0)-IFERROR(VLOOKUP($B170,'Slutlig allokering kvv'!$B$2:$AC$462,MATCH(R$3,'Slutlig allokering kvv'!$B$1:$AJ$1,0),FALSE)/1,0)</f>
        <v>0</v>
      </c>
      <c r="S170">
        <f>IFERROR(VLOOKUP($B170,Kraftvärmeprod!$B$1:$AH$479,MATCH(S$2,Kraftvärmeprod!$B$1:$AG$1,0),FALSE)/1,0)-IFERROR(VLOOKUP($B170,'Slutlig allokering kvv'!$B$2:$AC$462,MATCH(S$3,'Slutlig allokering kvv'!$B$1:$AJ$1,0),FALSE)/1,0)</f>
        <v>0</v>
      </c>
      <c r="T170" s="6">
        <f>IFERROR(VLOOKUP($B170,Miljö!$B$1:$S$477,MATCH(T$2,Miljö!$B$1:$X$1,0),FALSE)/1,0)-IFERROR(VLOOKUP($B170,'Slutlig allokering kvv'!$B$2:$AC$462,MATCH(T$3,'Slutlig allokering kvv'!$B$1:$AJ$1,0),FALSE)/1,0)</f>
        <v>0.83274999999999988</v>
      </c>
      <c r="U170">
        <f>IFERROR(VLOOKUP($B170,Kraftvärmeprod!$B$1:$AH$479,MATCH(U$2,Kraftvärmeprod!$B$1:$AG$1,0),FALSE)/1,0)-IFERROR(VLOOKUP($B170,'Slutlig allokering kvv'!$B$2:$AC$462,MATCH(U$3,'Slutlig allokering kvv'!$B$1:$AJ$1,0),FALSE)/1,0)</f>
        <v>0</v>
      </c>
      <c r="V170">
        <f>IFERROR(VLOOKUP($B170,Kraftvärmeprod!$B$1:$AH$479,MATCH(V$2,Kraftvärmeprod!$B$1:$AG$1,0),FALSE)/1,0)-IFERROR(VLOOKUP($B170,'Slutlig allokering kvv'!$B$2:$AC$462,MATCH(V$3,'Slutlig allokering kvv'!$B$1:$AJ$1,0),FALSE)/1,0)</f>
        <v>0</v>
      </c>
      <c r="W170">
        <f>IFERROR(VLOOKUP($B170,Kraftvärmeprod!$B$1:$AH$479,MATCH(W$2,Kraftvärmeprod!$B$1:$AG$1,0),FALSE)/1,0)-IFERROR(VLOOKUP($B170,'Slutlig allokering kvv'!$B$2:$AC$462,MATCH(W$3,'Slutlig allokering kvv'!$B$1:$AJ$1,0),FALSE)/1,0)</f>
        <v>0</v>
      </c>
      <c r="X170">
        <f>IFERROR(VLOOKUP($B170,Kraftvärmeprod!$B$1:$AH$479,MATCH(X$2,Kraftvärmeprod!$B$1:$AG$1,0),FALSE)/1,0)-IFERROR(VLOOKUP($B170,'Slutlig allokering kvv'!$B$2:$AC$462,MATCH(X$3,'Slutlig allokering kvv'!$B$1:$AJ$1,0),FALSE)/1,0)</f>
        <v>0</v>
      </c>
      <c r="Y170">
        <f>IFERROR(VLOOKUP($B170,Kraftvärmeprod!$B$1:$AH$479,MATCH(Y$2,Kraftvärmeprod!$B$1:$AG$1,0),FALSE)/1,0)-IFERROR(VLOOKUP($B170,'Slutlig allokering kvv'!$B$2:$AC$462,MATCH(Y$3,'Slutlig allokering kvv'!$B$1:$AJ$1,0),FALSE)/1,0)</f>
        <v>0</v>
      </c>
      <c r="Z170">
        <f>IFERROR(VLOOKUP($B170,Kraftvärmeprod!$B$1:$AH$479,MATCH(Z$2,Kraftvärmeprod!$B$1:$AG$1,0),FALSE)/1,0)-IFERROR(VLOOKUP($B170,'Slutlig allokering kvv'!$B$2:$AC$462,MATCH(Z$3,'Slutlig allokering kvv'!$B$1:$AJ$1,0),FALSE)/1,0)</f>
        <v>0</v>
      </c>
      <c r="AA170">
        <f>IFERROR(VLOOKUP($B170,Kraftvärmeprod!$B$1:$AH$479,MATCH(AA$2,Kraftvärmeprod!$B$1:$AG$1,0),FALSE)/1,0)-IFERROR(VLOOKUP($B170,'Slutlig allokering kvv'!$B$2:$AC$462,MATCH(AA$3,'Slutlig allokering kvv'!$B$1:$AJ$1,0),FALSE)/1,0)</f>
        <v>0</v>
      </c>
      <c r="AE170">
        <f t="shared" si="4"/>
        <v>19.902800000000006</v>
      </c>
      <c r="AG170">
        <f>IFERROR(VLOOKUP(B170,'Slutlig allokering kvv'!$B$2:$AJ$462,MATCH("Summa slutlig allokerad tillförd energi (utan hjälpel och rökgaskondensering):",'Slutlig allokering kvv'!$B$1:$AK$1,0),FALSE)/1,"")</f>
        <v>75.697200000000009</v>
      </c>
      <c r="AI170" s="137">
        <f>IFERROR(1-VLOOKUP(B170,'Slutlig allokering kvv'!$B$2:$AJ$462,MATCH("Andel av bränsle i kvv som allokerats till värme, exklusive rökgaskondensering och hjälpel",'Slutlig allokering kvv'!$B$1:$AK$1,0),FALSE),"")</f>
        <v>0.20818828451882831</v>
      </c>
      <c r="AK170" s="137">
        <f t="shared" si="5"/>
        <v>0.20818828451882848</v>
      </c>
    </row>
    <row r="171" spans="1:37" x14ac:dyDescent="0.25">
      <c r="A171" s="2" t="s">
        <v>272</v>
      </c>
      <c r="B171" s="2" t="s">
        <v>273</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 kvv'!$B$2:$AC$462,MATCH(E$3,'Slutlig allokering kvv'!$B$1:$AJ$1,0),FALSE)/1,0)</f>
        <v>0</v>
      </c>
      <c r="F171">
        <f>IFERROR(VLOOKUP($B171,Kraftvärmeprod!$B$1:$AH$479,MATCH(F$2,Kraftvärmeprod!$B$1:$AG$1,0),FALSE)/1,0)-IFERROR(VLOOKUP($B171,'Slutlig allokering kvv'!$B$2:$AC$462,MATCH(F$3,'Slutlig allokering kvv'!$B$1:$AJ$1,0),FALSE)/1,0)</f>
        <v>0</v>
      </c>
      <c r="G171">
        <f>IFERROR(VLOOKUP($B171,Kraftvärmeprod!$B$1:$AH$479,MATCH(G$2,Kraftvärmeprod!$B$1:$AG$1,0),FALSE)/1,0)-IFERROR(VLOOKUP($B171,'Slutlig allokering kvv'!$B$2:$AC$462,MATCH(G$3,'Slutlig allokering kvv'!$B$1:$AJ$1,0),FALSE)/1,0)</f>
        <v>0</v>
      </c>
      <c r="H171">
        <f>IFERROR(VLOOKUP($B171,Kraftvärmeprod!$B$1:$AH$479,MATCH(H$2,Kraftvärmeprod!$B$1:$AG$1,0),FALSE)/1,0)-IFERROR(VLOOKUP($B171,'Slutlig allokering kvv'!$B$2:$AC$462,MATCH(H$3,'Slutlig allokering kvv'!$B$1:$AJ$1,0),FALSE)/1,0)</f>
        <v>0</v>
      </c>
      <c r="I171">
        <f>IFERROR(VLOOKUP($B171,Kraftvärmeprod!$B$1:$AH$479,MATCH(I$2,Kraftvärmeprod!$B$1:$AG$1,0),FALSE)/1,0)-IFERROR(VLOOKUP($B171,'Slutlig allokering kvv'!$B$2:$AC$462,MATCH(I$3,'Slutlig allokering kvv'!$B$1:$AJ$1,0),FALSE)/1,0)</f>
        <v>0</v>
      </c>
      <c r="J171">
        <f>IFERROR(VLOOKUP($B171,Kraftvärmeprod!$B$1:$AH$479,MATCH(J$2,Kraftvärmeprod!$B$1:$AG$1,0),FALSE)/1,0)-IFERROR(VLOOKUP($B171,'Slutlig allokering kvv'!$B$2:$AC$462,MATCH(J$3,'Slutlig allokering kvv'!$B$1:$AJ$1,0),FALSE)/1,0)</f>
        <v>0</v>
      </c>
      <c r="K171">
        <f>IFERROR(VLOOKUP($B171,Kraftvärmeprod!$B$1:$AH$479,MATCH(K$2,Kraftvärmeprod!$B$1:$AG$1,0),FALSE)/1,0)-IFERROR(VLOOKUP($B171,'Slutlig allokering kvv'!$B$2:$AC$462,MATCH(K$3,'Slutlig allokering kvv'!$B$1:$AJ$1,0),FALSE)/1,0)</f>
        <v>0</v>
      </c>
      <c r="L171">
        <f>IFERROR(VLOOKUP($B171,Kraftvärmeprod!$B$1:$AH$479,MATCH(L$2,Kraftvärmeprod!$B$1:$AG$1,0),FALSE)/1,0)-IFERROR(VLOOKUP($B171,'Slutlig allokering kvv'!$B$2:$AC$462,MATCH(L$3,'Slutlig allokering kvv'!$B$1:$AJ$1,0),FALSE)/1,0)</f>
        <v>0</v>
      </c>
      <c r="M171">
        <f>IFERROR(VLOOKUP($B171,Kraftvärmeprod!$B$1:$AH$479,MATCH(M$2,Kraftvärmeprod!$B$1:$AG$1,0),FALSE)/1,0)-IFERROR(VLOOKUP($B171,'Slutlig allokering kvv'!$B$2:$AC$462,MATCH(M$3,'Slutlig allokering kvv'!$B$1:$AJ$1,0),FALSE)/1,0)</f>
        <v>0</v>
      </c>
      <c r="N171">
        <f>IFERROR(VLOOKUP($B171,Kraftvärmeprod!$B$1:$AH$479,MATCH(N$2,Kraftvärmeprod!$B$1:$AG$1,0),FALSE)/1,0)-IFERROR(VLOOKUP($B171,'Slutlig allokering kvv'!$B$2:$AC$462,MATCH(N$3,'Slutlig allokering kvv'!$B$1:$AJ$1,0),FALSE)/1,0)</f>
        <v>0</v>
      </c>
      <c r="O171">
        <f>IFERROR(VLOOKUP($B171,Kraftvärmeprod!$B$1:$AH$479,MATCH(O$2,Kraftvärmeprod!$B$1:$AG$1,0),FALSE)/1,0)-IFERROR(VLOOKUP($B171,'Slutlig allokering kvv'!$B$2:$AC$462,MATCH(O$3,'Slutlig allokering kvv'!$B$1:$AJ$1,0),FALSE)/1,0)</f>
        <v>0</v>
      </c>
      <c r="P171">
        <f>IFERROR(VLOOKUP($B171,Kraftvärmeprod!$B$1:$AH$479,MATCH(P$2,Kraftvärmeprod!$B$1:$AG$1,0),FALSE)/1,0)-IFERROR(VLOOKUP($B171,'Slutlig allokering kvv'!$B$2:$AC$462,MATCH(P$3,'Slutlig allokering kvv'!$B$1:$AJ$1,0),FALSE)/1,0)</f>
        <v>0</v>
      </c>
      <c r="Q171">
        <f>IFERROR(VLOOKUP($B171,Kraftvärmeprod!$B$1:$AH$479,MATCH(Q$2,Kraftvärmeprod!$B$1:$AG$1,0),FALSE)/1,0)-IFERROR(VLOOKUP($B171,'Slutlig allokering kvv'!$B$2:$AC$462,MATCH(Q$3,'Slutlig allokering kvv'!$B$1:$AJ$1,0),FALSE)/1,0)</f>
        <v>0</v>
      </c>
      <c r="R171">
        <f>IFERROR(VLOOKUP($B171,Kraftvärmeprod!$B$1:$AH$479,MATCH(R$2,Kraftvärmeprod!$B$1:$AG$1,0),FALSE)/1,0)-IFERROR(VLOOKUP($B171,'Slutlig allokering kvv'!$B$2:$AC$462,MATCH(R$3,'Slutlig allokering kvv'!$B$1:$AJ$1,0),FALSE)/1,0)</f>
        <v>0</v>
      </c>
      <c r="S171">
        <f>IFERROR(VLOOKUP($B171,Kraftvärmeprod!$B$1:$AH$479,MATCH(S$2,Kraftvärmeprod!$B$1:$AG$1,0),FALSE)/1,0)-IFERROR(VLOOKUP($B171,'Slutlig allokering kvv'!$B$2:$AC$462,MATCH(S$3,'Slutlig allokering kvv'!$B$1:$AJ$1,0),FALSE)/1,0)</f>
        <v>0</v>
      </c>
      <c r="T171" s="6">
        <f>IFERROR(VLOOKUP($B171,Miljö!$B$1:$S$477,MATCH(T$2,Miljö!$B$1:$X$1,0),FALSE)/1,0)-IFERROR(VLOOKUP($B171,'Slutlig allokering kvv'!$B$2:$AC$462,MATCH(T$3,'Slutlig allokering kvv'!$B$1:$AJ$1,0),FALSE)/1,0)</f>
        <v>0</v>
      </c>
      <c r="U171">
        <f>IFERROR(VLOOKUP($B171,Kraftvärmeprod!$B$1:$AH$479,MATCH(U$2,Kraftvärmeprod!$B$1:$AG$1,0),FALSE)/1,0)-IFERROR(VLOOKUP($B171,'Slutlig allokering kvv'!$B$2:$AC$462,MATCH(U$3,'Slutlig allokering kvv'!$B$1:$AJ$1,0),FALSE)/1,0)</f>
        <v>0</v>
      </c>
      <c r="V171">
        <f>IFERROR(VLOOKUP($B171,Kraftvärmeprod!$B$1:$AH$479,MATCH(V$2,Kraftvärmeprod!$B$1:$AG$1,0),FALSE)/1,0)-IFERROR(VLOOKUP($B171,'Slutlig allokering kvv'!$B$2:$AC$462,MATCH(V$3,'Slutlig allokering kvv'!$B$1:$AJ$1,0),FALSE)/1,0)</f>
        <v>0</v>
      </c>
      <c r="W171">
        <f>IFERROR(VLOOKUP($B171,Kraftvärmeprod!$B$1:$AH$479,MATCH(W$2,Kraftvärmeprod!$B$1:$AG$1,0),FALSE)/1,0)-IFERROR(VLOOKUP($B171,'Slutlig allokering kvv'!$B$2:$AC$462,MATCH(W$3,'Slutlig allokering kvv'!$B$1:$AJ$1,0),FALSE)/1,0)</f>
        <v>0</v>
      </c>
      <c r="X171">
        <f>IFERROR(VLOOKUP($B171,Kraftvärmeprod!$B$1:$AH$479,MATCH(X$2,Kraftvärmeprod!$B$1:$AG$1,0),FALSE)/1,0)-IFERROR(VLOOKUP($B171,'Slutlig allokering kvv'!$B$2:$AC$462,MATCH(X$3,'Slutlig allokering kvv'!$B$1:$AJ$1,0),FALSE)/1,0)</f>
        <v>0</v>
      </c>
      <c r="Y171">
        <f>IFERROR(VLOOKUP($B171,Kraftvärmeprod!$B$1:$AH$479,MATCH(Y$2,Kraftvärmeprod!$B$1:$AG$1,0),FALSE)/1,0)-IFERROR(VLOOKUP($B171,'Slutlig allokering kvv'!$B$2:$AC$462,MATCH(Y$3,'Slutlig allokering kvv'!$B$1:$AJ$1,0),FALSE)/1,0)</f>
        <v>0</v>
      </c>
      <c r="Z171">
        <f>IFERROR(VLOOKUP($B171,Kraftvärmeprod!$B$1:$AH$479,MATCH(Z$2,Kraftvärmeprod!$B$1:$AG$1,0),FALSE)/1,0)-IFERROR(VLOOKUP($B171,'Slutlig allokering kvv'!$B$2:$AC$462,MATCH(Z$3,'Slutlig allokering kvv'!$B$1:$AJ$1,0),FALSE)/1,0)</f>
        <v>0</v>
      </c>
      <c r="AA171">
        <f>IFERROR(VLOOKUP($B171,Kraftvärmeprod!$B$1:$AH$479,MATCH(AA$2,Kraftvärmeprod!$B$1:$AG$1,0),FALSE)/1,0)-IFERROR(VLOOKUP($B171,'Slutlig allokering kvv'!$B$2:$AC$462,MATCH(AA$3,'Slutlig allokering kvv'!$B$1:$AJ$1,0),FALSE)/1,0)</f>
        <v>0</v>
      </c>
      <c r="AE171">
        <f t="shared" si="4"/>
        <v>0</v>
      </c>
      <c r="AG171">
        <f>IFERROR(VLOOKUP(B171,'Slutlig allokering kvv'!$B$2:$AJ$462,MATCH("Summa slutlig allokerad tillförd energi (utan hjälpel och rökgaskondensering):",'Slutlig allokering kvv'!$B$1:$AK$1,0),FALSE)/1,"")</f>
        <v>0</v>
      </c>
      <c r="AI171" s="137" t="str">
        <f>IFERROR(1-VLOOKUP(B171,'Slutlig allokering kvv'!$B$2:$AJ$462,MATCH("Andel av bränsle i kvv som allokerats till värme, exklusive rökgaskondensering och hjälpel",'Slutlig allokering kvv'!$B$1:$AK$1,0),FALSE),"")</f>
        <v/>
      </c>
      <c r="AK171" s="137" t="str">
        <f t="shared" si="5"/>
        <v/>
      </c>
    </row>
    <row r="172" spans="1:37" x14ac:dyDescent="0.25">
      <c r="A172" s="2" t="s">
        <v>272</v>
      </c>
      <c r="B172" s="2" t="s">
        <v>274</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 kvv'!$B$2:$AC$462,MATCH(E$3,'Slutlig allokering kvv'!$B$1:$AJ$1,0),FALSE)/1,0)</f>
        <v>0</v>
      </c>
      <c r="F172">
        <f>IFERROR(VLOOKUP($B172,Kraftvärmeprod!$B$1:$AH$479,MATCH(F$2,Kraftvärmeprod!$B$1:$AG$1,0),FALSE)/1,0)-IFERROR(VLOOKUP($B172,'Slutlig allokering kvv'!$B$2:$AC$462,MATCH(F$3,'Slutlig allokering kvv'!$B$1:$AJ$1,0),FALSE)/1,0)</f>
        <v>0</v>
      </c>
      <c r="G172">
        <f>IFERROR(VLOOKUP($B172,Kraftvärmeprod!$B$1:$AH$479,MATCH(G$2,Kraftvärmeprod!$B$1:$AG$1,0),FALSE)/1,0)-IFERROR(VLOOKUP($B172,'Slutlig allokering kvv'!$B$2:$AC$462,MATCH(G$3,'Slutlig allokering kvv'!$B$1:$AJ$1,0),FALSE)/1,0)</f>
        <v>0</v>
      </c>
      <c r="H172">
        <f>IFERROR(VLOOKUP($B172,Kraftvärmeprod!$B$1:$AH$479,MATCH(H$2,Kraftvärmeprod!$B$1:$AG$1,0),FALSE)/1,0)-IFERROR(VLOOKUP($B172,'Slutlig allokering kvv'!$B$2:$AC$462,MATCH(H$3,'Slutlig allokering kvv'!$B$1:$AJ$1,0),FALSE)/1,0)</f>
        <v>0</v>
      </c>
      <c r="I172">
        <f>IFERROR(VLOOKUP($B172,Kraftvärmeprod!$B$1:$AH$479,MATCH(I$2,Kraftvärmeprod!$B$1:$AG$1,0),FALSE)/1,0)-IFERROR(VLOOKUP($B172,'Slutlig allokering kvv'!$B$2:$AC$462,MATCH(I$3,'Slutlig allokering kvv'!$B$1:$AJ$1,0),FALSE)/1,0)</f>
        <v>0</v>
      </c>
      <c r="J172">
        <f>IFERROR(VLOOKUP($B172,Kraftvärmeprod!$B$1:$AH$479,MATCH(J$2,Kraftvärmeprod!$B$1:$AG$1,0),FALSE)/1,0)-IFERROR(VLOOKUP($B172,'Slutlig allokering kvv'!$B$2:$AC$462,MATCH(J$3,'Slutlig allokering kvv'!$B$1:$AJ$1,0),FALSE)/1,0)</f>
        <v>0</v>
      </c>
      <c r="K172">
        <f>IFERROR(VLOOKUP($B172,Kraftvärmeprod!$B$1:$AH$479,MATCH(K$2,Kraftvärmeprod!$B$1:$AG$1,0),FALSE)/1,0)-IFERROR(VLOOKUP($B172,'Slutlig allokering kvv'!$B$2:$AC$462,MATCH(K$3,'Slutlig allokering kvv'!$B$1:$AJ$1,0),FALSE)/1,0)</f>
        <v>0</v>
      </c>
      <c r="L172">
        <f>IFERROR(VLOOKUP($B172,Kraftvärmeprod!$B$1:$AH$479,MATCH(L$2,Kraftvärmeprod!$B$1:$AG$1,0),FALSE)/1,0)-IFERROR(VLOOKUP($B172,'Slutlig allokering kvv'!$B$2:$AC$462,MATCH(L$3,'Slutlig allokering kvv'!$B$1:$AJ$1,0),FALSE)/1,0)</f>
        <v>0</v>
      </c>
      <c r="M172">
        <f>IFERROR(VLOOKUP($B172,Kraftvärmeprod!$B$1:$AH$479,MATCH(M$2,Kraftvärmeprod!$B$1:$AG$1,0),FALSE)/1,0)-IFERROR(VLOOKUP($B172,'Slutlig allokering kvv'!$B$2:$AC$462,MATCH(M$3,'Slutlig allokering kvv'!$B$1:$AJ$1,0),FALSE)/1,0)</f>
        <v>0</v>
      </c>
      <c r="N172">
        <f>IFERROR(VLOOKUP($B172,Kraftvärmeprod!$B$1:$AH$479,MATCH(N$2,Kraftvärmeprod!$B$1:$AG$1,0),FALSE)/1,0)-IFERROR(VLOOKUP($B172,'Slutlig allokering kvv'!$B$2:$AC$462,MATCH(N$3,'Slutlig allokering kvv'!$B$1:$AJ$1,0),FALSE)/1,0)</f>
        <v>0</v>
      </c>
      <c r="O172">
        <f>IFERROR(VLOOKUP($B172,Kraftvärmeprod!$B$1:$AH$479,MATCH(O$2,Kraftvärmeprod!$B$1:$AG$1,0),FALSE)/1,0)-IFERROR(VLOOKUP($B172,'Slutlig allokering kvv'!$B$2:$AC$462,MATCH(O$3,'Slutlig allokering kvv'!$B$1:$AJ$1,0),FALSE)/1,0)</f>
        <v>0</v>
      </c>
      <c r="P172">
        <f>IFERROR(VLOOKUP($B172,Kraftvärmeprod!$B$1:$AH$479,MATCH(P$2,Kraftvärmeprod!$B$1:$AG$1,0),FALSE)/1,0)-IFERROR(VLOOKUP($B172,'Slutlig allokering kvv'!$B$2:$AC$462,MATCH(P$3,'Slutlig allokering kvv'!$B$1:$AJ$1,0),FALSE)/1,0)</f>
        <v>0</v>
      </c>
      <c r="Q172">
        <f>IFERROR(VLOOKUP($B172,Kraftvärmeprod!$B$1:$AH$479,MATCH(Q$2,Kraftvärmeprod!$B$1:$AG$1,0),FALSE)/1,0)-IFERROR(VLOOKUP($B172,'Slutlig allokering kvv'!$B$2:$AC$462,MATCH(Q$3,'Slutlig allokering kvv'!$B$1:$AJ$1,0),FALSE)/1,0)</f>
        <v>0</v>
      </c>
      <c r="R172">
        <f>IFERROR(VLOOKUP($B172,Kraftvärmeprod!$B$1:$AH$479,MATCH(R$2,Kraftvärmeprod!$B$1:$AG$1,0),FALSE)/1,0)-IFERROR(VLOOKUP($B172,'Slutlig allokering kvv'!$B$2:$AC$462,MATCH(R$3,'Slutlig allokering kvv'!$B$1:$AJ$1,0),FALSE)/1,0)</f>
        <v>0</v>
      </c>
      <c r="S172">
        <f>IFERROR(VLOOKUP($B172,Kraftvärmeprod!$B$1:$AH$479,MATCH(S$2,Kraftvärmeprod!$B$1:$AG$1,0),FALSE)/1,0)-IFERROR(VLOOKUP($B172,'Slutlig allokering kvv'!$B$2:$AC$462,MATCH(S$3,'Slutlig allokering kvv'!$B$1:$AJ$1,0),FALSE)/1,0)</f>
        <v>0</v>
      </c>
      <c r="T172" s="6">
        <f>IFERROR(VLOOKUP($B172,Miljö!$B$1:$S$477,MATCH(T$2,Miljö!$B$1:$X$1,0),FALSE)/1,0)-IFERROR(VLOOKUP($B172,'Slutlig allokering kvv'!$B$2:$AC$462,MATCH(T$3,'Slutlig allokering kvv'!$B$1:$AJ$1,0),FALSE)/1,0)</f>
        <v>0</v>
      </c>
      <c r="U172">
        <f>IFERROR(VLOOKUP($B172,Kraftvärmeprod!$B$1:$AH$479,MATCH(U$2,Kraftvärmeprod!$B$1:$AG$1,0),FALSE)/1,0)-IFERROR(VLOOKUP($B172,'Slutlig allokering kvv'!$B$2:$AC$462,MATCH(U$3,'Slutlig allokering kvv'!$B$1:$AJ$1,0),FALSE)/1,0)</f>
        <v>0</v>
      </c>
      <c r="V172">
        <f>IFERROR(VLOOKUP($B172,Kraftvärmeprod!$B$1:$AH$479,MATCH(V$2,Kraftvärmeprod!$B$1:$AG$1,0),FALSE)/1,0)-IFERROR(VLOOKUP($B172,'Slutlig allokering kvv'!$B$2:$AC$462,MATCH(V$3,'Slutlig allokering kvv'!$B$1:$AJ$1,0),FALSE)/1,0)</f>
        <v>0</v>
      </c>
      <c r="W172">
        <f>IFERROR(VLOOKUP($B172,Kraftvärmeprod!$B$1:$AH$479,MATCH(W$2,Kraftvärmeprod!$B$1:$AG$1,0),FALSE)/1,0)-IFERROR(VLOOKUP($B172,'Slutlig allokering kvv'!$B$2:$AC$462,MATCH(W$3,'Slutlig allokering kvv'!$B$1:$AJ$1,0),FALSE)/1,0)</f>
        <v>0</v>
      </c>
      <c r="X172">
        <f>IFERROR(VLOOKUP($B172,Kraftvärmeprod!$B$1:$AH$479,MATCH(X$2,Kraftvärmeprod!$B$1:$AG$1,0),FALSE)/1,0)-IFERROR(VLOOKUP($B172,'Slutlig allokering kvv'!$B$2:$AC$462,MATCH(X$3,'Slutlig allokering kvv'!$B$1:$AJ$1,0),FALSE)/1,0)</f>
        <v>0</v>
      </c>
      <c r="Y172">
        <f>IFERROR(VLOOKUP($B172,Kraftvärmeprod!$B$1:$AH$479,MATCH(Y$2,Kraftvärmeprod!$B$1:$AG$1,0),FALSE)/1,0)-IFERROR(VLOOKUP($B172,'Slutlig allokering kvv'!$B$2:$AC$462,MATCH(Y$3,'Slutlig allokering kvv'!$B$1:$AJ$1,0),FALSE)/1,0)</f>
        <v>0</v>
      </c>
      <c r="Z172">
        <f>IFERROR(VLOOKUP($B172,Kraftvärmeprod!$B$1:$AH$479,MATCH(Z$2,Kraftvärmeprod!$B$1:$AG$1,0),FALSE)/1,0)-IFERROR(VLOOKUP($B172,'Slutlig allokering kvv'!$B$2:$AC$462,MATCH(Z$3,'Slutlig allokering kvv'!$B$1:$AJ$1,0),FALSE)/1,0)</f>
        <v>0</v>
      </c>
      <c r="AA172">
        <f>IFERROR(VLOOKUP($B172,Kraftvärmeprod!$B$1:$AH$479,MATCH(AA$2,Kraftvärmeprod!$B$1:$AG$1,0),FALSE)/1,0)-IFERROR(VLOOKUP($B172,'Slutlig allokering kvv'!$B$2:$AC$462,MATCH(AA$3,'Slutlig allokering kvv'!$B$1:$AJ$1,0),FALSE)/1,0)</f>
        <v>0</v>
      </c>
      <c r="AE172">
        <f t="shared" si="4"/>
        <v>0</v>
      </c>
      <c r="AG172">
        <f>IFERROR(VLOOKUP(B172,'Slutlig allokering kvv'!$B$2:$AJ$462,MATCH("Summa slutlig allokerad tillförd energi (utan hjälpel och rökgaskondensering):",'Slutlig allokering kvv'!$B$1:$AK$1,0),FALSE)/1,"")</f>
        <v>0</v>
      </c>
      <c r="AI172" s="137" t="str">
        <f>IFERROR(1-VLOOKUP(B172,'Slutlig allokering kvv'!$B$2:$AJ$462,MATCH("Andel av bränsle i kvv som allokerats till värme, exklusive rökgaskondensering och hjälpel",'Slutlig allokering kvv'!$B$1:$AK$1,0),FALSE),"")</f>
        <v/>
      </c>
      <c r="AK172" s="137" t="str">
        <f t="shared" si="5"/>
        <v/>
      </c>
    </row>
    <row r="173" spans="1:37" x14ac:dyDescent="0.25">
      <c r="A173" s="2" t="s">
        <v>275</v>
      </c>
      <c r="B173" s="2" t="s">
        <v>276</v>
      </c>
      <c r="C173">
        <f>IFERROR(VLOOKUP($B173,Kraftvärmeprod!$B$1:$AH$479,MATCH(C$3,Kraftvärmeprod!$B$1:$AG$1,0),FALSE)/1,"")</f>
        <v>129.619</v>
      </c>
      <c r="D173">
        <f>IFERROR(VLOOKUP($B173,Kraftvärmeprod!$B$1:$AH$479,MATCH(D$3,Kraftvärmeprod!$B$1:$AG$1,0),FALSE)/1,"")</f>
        <v>30.879000000000001</v>
      </c>
      <c r="E173">
        <f>IFERROR(VLOOKUP($B173,Kraftvärmeprod!$B$1:$AH$479,MATCH(E$2,Kraftvärmeprod!$B$1:$AG$1,0),FALSE)/1,0)-IFERROR(VLOOKUP($B173,'Slutlig allokering kvv'!$B$2:$AC$462,MATCH(E$3,'Slutlig allokering kvv'!$B$1:$AJ$1,0),FALSE)/1,0)</f>
        <v>71.197600000000008</v>
      </c>
      <c r="F173">
        <f>IFERROR(VLOOKUP($B173,Kraftvärmeprod!$B$1:$AH$479,MATCH(F$2,Kraftvärmeprod!$B$1:$AG$1,0),FALSE)/1,0)-IFERROR(VLOOKUP($B173,'Slutlig allokering kvv'!$B$2:$AC$462,MATCH(F$3,'Slutlig allokering kvv'!$B$1:$AJ$1,0),FALSE)/1,0)</f>
        <v>0</v>
      </c>
      <c r="G173">
        <f>IFERROR(VLOOKUP($B173,Kraftvärmeprod!$B$1:$AH$479,MATCH(G$2,Kraftvärmeprod!$B$1:$AG$1,0),FALSE)/1,0)-IFERROR(VLOOKUP($B173,'Slutlig allokering kvv'!$B$2:$AC$462,MATCH(G$3,'Slutlig allokering kvv'!$B$1:$AJ$1,0),FALSE)/1,0)</f>
        <v>0</v>
      </c>
      <c r="H173">
        <f>IFERROR(VLOOKUP($B173,Kraftvärmeprod!$B$1:$AH$479,MATCH(H$2,Kraftvärmeprod!$B$1:$AG$1,0),FALSE)/1,0)-IFERROR(VLOOKUP($B173,'Slutlig allokering kvv'!$B$2:$AC$462,MATCH(H$3,'Slutlig allokering kvv'!$B$1:$AJ$1,0),FALSE)/1,0)</f>
        <v>0</v>
      </c>
      <c r="I173">
        <f>IFERROR(VLOOKUP($B173,Kraftvärmeprod!$B$1:$AH$479,MATCH(I$2,Kraftvärmeprod!$B$1:$AG$1,0),FALSE)/1,0)-IFERROR(VLOOKUP($B173,'Slutlig allokering kvv'!$B$2:$AC$462,MATCH(I$3,'Slutlig allokering kvv'!$B$1:$AJ$1,0),FALSE)/1,0)</f>
        <v>0.138851</v>
      </c>
      <c r="J173">
        <f>IFERROR(VLOOKUP($B173,Kraftvärmeprod!$B$1:$AH$479,MATCH(J$2,Kraftvärmeprod!$B$1:$AG$1,0),FALSE)/1,0)-IFERROR(VLOOKUP($B173,'Slutlig allokering kvv'!$B$2:$AC$462,MATCH(J$3,'Slutlig allokering kvv'!$B$1:$AJ$1,0),FALSE)/1,0)</f>
        <v>0</v>
      </c>
      <c r="K173">
        <f>IFERROR(VLOOKUP($B173,Kraftvärmeprod!$B$1:$AH$479,MATCH(K$2,Kraftvärmeprod!$B$1:$AG$1,0),FALSE)/1,0)-IFERROR(VLOOKUP($B173,'Slutlig allokering kvv'!$B$2:$AC$462,MATCH(K$3,'Slutlig allokering kvv'!$B$1:$AJ$1,0),FALSE)/1,0)</f>
        <v>0</v>
      </c>
      <c r="L173">
        <f>IFERROR(VLOOKUP($B173,Kraftvärmeprod!$B$1:$AH$479,MATCH(L$2,Kraftvärmeprod!$B$1:$AG$1,0),FALSE)/1,0)-IFERROR(VLOOKUP($B173,'Slutlig allokering kvv'!$B$2:$AC$462,MATCH(L$3,'Slutlig allokering kvv'!$B$1:$AJ$1,0),FALSE)/1,0)</f>
        <v>0</v>
      </c>
      <c r="M173">
        <f>IFERROR(VLOOKUP($B173,Kraftvärmeprod!$B$1:$AH$479,MATCH(M$2,Kraftvärmeprod!$B$1:$AG$1,0),FALSE)/1,0)-IFERROR(VLOOKUP($B173,'Slutlig allokering kvv'!$B$2:$AC$462,MATCH(M$3,'Slutlig allokering kvv'!$B$1:$AJ$1,0),FALSE)/1,0)</f>
        <v>0</v>
      </c>
      <c r="N173">
        <f>IFERROR(VLOOKUP($B173,Kraftvärmeprod!$B$1:$AH$479,MATCH(N$2,Kraftvärmeprod!$B$1:$AG$1,0),FALSE)/1,0)-IFERROR(VLOOKUP($B173,'Slutlig allokering kvv'!$B$2:$AC$462,MATCH(N$3,'Slutlig allokering kvv'!$B$1:$AJ$1,0),FALSE)/1,0)</f>
        <v>18.447799999999997</v>
      </c>
      <c r="O173">
        <f>IFERROR(VLOOKUP($B173,Kraftvärmeprod!$B$1:$AH$479,MATCH(O$2,Kraftvärmeprod!$B$1:$AG$1,0),FALSE)/1,0)-IFERROR(VLOOKUP($B173,'Slutlig allokering kvv'!$B$2:$AC$462,MATCH(O$3,'Slutlig allokering kvv'!$B$1:$AJ$1,0),FALSE)/1,0)</f>
        <v>0</v>
      </c>
      <c r="P173">
        <f>IFERROR(VLOOKUP($B173,Kraftvärmeprod!$B$1:$AH$479,MATCH(P$2,Kraftvärmeprod!$B$1:$AG$1,0),FALSE)/1,0)-IFERROR(VLOOKUP($B173,'Slutlig allokering kvv'!$B$2:$AC$462,MATCH(P$3,'Slutlig allokering kvv'!$B$1:$AJ$1,0),FALSE)/1,0)</f>
        <v>0</v>
      </c>
      <c r="Q173">
        <f>IFERROR(VLOOKUP($B173,Kraftvärmeprod!$B$1:$AH$479,MATCH(Q$2,Kraftvärmeprod!$B$1:$AG$1,0),FALSE)/1,0)-IFERROR(VLOOKUP($B173,'Slutlig allokering kvv'!$B$2:$AC$462,MATCH(Q$3,'Slutlig allokering kvv'!$B$1:$AJ$1,0),FALSE)/1,0)</f>
        <v>0</v>
      </c>
      <c r="R173">
        <f>IFERROR(VLOOKUP($B173,Kraftvärmeprod!$B$1:$AH$479,MATCH(R$2,Kraftvärmeprod!$B$1:$AG$1,0),FALSE)/1,0)-IFERROR(VLOOKUP($B173,'Slutlig allokering kvv'!$B$2:$AC$462,MATCH(R$3,'Slutlig allokering kvv'!$B$1:$AJ$1,0),FALSE)/1,0)</f>
        <v>0</v>
      </c>
      <c r="S173">
        <f>IFERROR(VLOOKUP($B173,Kraftvärmeprod!$B$1:$AH$479,MATCH(S$2,Kraftvärmeprod!$B$1:$AG$1,0),FALSE)/1,0)-IFERROR(VLOOKUP($B173,'Slutlig allokering kvv'!$B$2:$AC$462,MATCH(S$3,'Slutlig allokering kvv'!$B$1:$AJ$1,0),FALSE)/1,0)</f>
        <v>0</v>
      </c>
      <c r="T173" s="6">
        <f>IFERROR(VLOOKUP($B173,Miljö!$B$1:$S$477,MATCH(T$2,Miljö!$B$1:$X$1,0),FALSE)/1,0)-IFERROR(VLOOKUP($B173,'Slutlig allokering kvv'!$B$2:$AC$462,MATCH(T$3,'Slutlig allokering kvv'!$B$1:$AJ$1,0),FALSE)/1,0)</f>
        <v>2.7123000000000004</v>
      </c>
      <c r="U173">
        <f>IFERROR(VLOOKUP($B173,Kraftvärmeprod!$B$1:$AH$479,MATCH(U$2,Kraftvärmeprod!$B$1:$AG$1,0),FALSE)/1,0)-IFERROR(VLOOKUP($B173,'Slutlig allokering kvv'!$B$2:$AC$462,MATCH(U$3,'Slutlig allokering kvv'!$B$1:$AJ$1,0),FALSE)/1,0)</f>
        <v>0</v>
      </c>
      <c r="V173">
        <f>IFERROR(VLOOKUP($B173,Kraftvärmeprod!$B$1:$AH$479,MATCH(V$2,Kraftvärmeprod!$B$1:$AG$1,0),FALSE)/1,0)-IFERROR(VLOOKUP($B173,'Slutlig allokering kvv'!$B$2:$AC$462,MATCH(V$3,'Slutlig allokering kvv'!$B$1:$AJ$1,0),FALSE)/1,0)</f>
        <v>0</v>
      </c>
      <c r="W173">
        <f>IFERROR(VLOOKUP($B173,Kraftvärmeprod!$B$1:$AH$479,MATCH(W$2,Kraftvärmeprod!$B$1:$AG$1,0),FALSE)/1,0)-IFERROR(VLOOKUP($B173,'Slutlig allokering kvv'!$B$2:$AC$462,MATCH(W$3,'Slutlig allokering kvv'!$B$1:$AJ$1,0),FALSE)/1,0)</f>
        <v>0</v>
      </c>
      <c r="X173">
        <f>IFERROR(VLOOKUP($B173,Kraftvärmeprod!$B$1:$AH$479,MATCH(X$2,Kraftvärmeprod!$B$1:$AG$1,0),FALSE)/1,0)-IFERROR(VLOOKUP($B173,'Slutlig allokering kvv'!$B$2:$AC$462,MATCH(X$3,'Slutlig allokering kvv'!$B$1:$AJ$1,0),FALSE)/1,0)</f>
        <v>0</v>
      </c>
      <c r="Y173">
        <f>IFERROR(VLOOKUP($B173,Kraftvärmeprod!$B$1:$AH$479,MATCH(Y$2,Kraftvärmeprod!$B$1:$AG$1,0),FALSE)/1,0)-IFERROR(VLOOKUP($B173,'Slutlig allokering kvv'!$B$2:$AC$462,MATCH(Y$3,'Slutlig allokering kvv'!$B$1:$AJ$1,0),FALSE)/1,0)</f>
        <v>0</v>
      </c>
      <c r="Z173">
        <f>IFERROR(VLOOKUP($B173,Kraftvärmeprod!$B$1:$AH$479,MATCH(Z$2,Kraftvärmeprod!$B$1:$AG$1,0),FALSE)/1,0)-IFERROR(VLOOKUP($B173,'Slutlig allokering kvv'!$B$2:$AC$462,MATCH(Z$3,'Slutlig allokering kvv'!$B$1:$AJ$1,0),FALSE)/1,0)</f>
        <v>0</v>
      </c>
      <c r="AA173">
        <f>IFERROR(VLOOKUP($B173,Kraftvärmeprod!$B$1:$AH$479,MATCH(AA$2,Kraftvärmeprod!$B$1:$AG$1,0),FALSE)/1,0)-IFERROR(VLOOKUP($B173,'Slutlig allokering kvv'!$B$2:$AC$462,MATCH(AA$3,'Slutlig allokering kvv'!$B$1:$AJ$1,0),FALSE)/1,0)</f>
        <v>0</v>
      </c>
      <c r="AE173">
        <f t="shared" si="4"/>
        <v>89.784251000000012</v>
      </c>
      <c r="AG173">
        <f>IFERROR(VLOOKUP(B173,'Slutlig allokering kvv'!$B$2:$AJ$462,MATCH("Summa slutlig allokerad tillförd energi (utan hjälpel och rökgaskondensering):",'Slutlig allokering kvv'!$B$1:$AK$1,0),FALSE)/1,"")</f>
        <v>123.396749</v>
      </c>
      <c r="AI173" s="137">
        <f>IFERROR(1-VLOOKUP(B173,'Slutlig allokering kvv'!$B$2:$AJ$462,MATCH("Andel av bränsle i kvv som allokerats till värme, exklusive rökgaskondensering och hjälpel",'Slutlig allokering kvv'!$B$1:$AK$1,0),FALSE),"")</f>
        <v>0.42116441427706974</v>
      </c>
      <c r="AK173" s="137">
        <f t="shared" si="5"/>
        <v>0.42116441427706974</v>
      </c>
    </row>
    <row r="174" spans="1:37" x14ac:dyDescent="0.25">
      <c r="A174" s="2" t="s">
        <v>277</v>
      </c>
      <c r="B174" s="2" t="s">
        <v>278</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 kvv'!$B$2:$AC$462,MATCH(E$3,'Slutlig allokering kvv'!$B$1:$AJ$1,0),FALSE)/1,0)</f>
        <v>0</v>
      </c>
      <c r="F174">
        <f>IFERROR(VLOOKUP($B174,Kraftvärmeprod!$B$1:$AH$479,MATCH(F$2,Kraftvärmeprod!$B$1:$AG$1,0),FALSE)/1,0)-IFERROR(VLOOKUP($B174,'Slutlig allokering kvv'!$B$2:$AC$462,MATCH(F$3,'Slutlig allokering kvv'!$B$1:$AJ$1,0),FALSE)/1,0)</f>
        <v>0</v>
      </c>
      <c r="G174">
        <f>IFERROR(VLOOKUP($B174,Kraftvärmeprod!$B$1:$AH$479,MATCH(G$2,Kraftvärmeprod!$B$1:$AG$1,0),FALSE)/1,0)-IFERROR(VLOOKUP($B174,'Slutlig allokering kvv'!$B$2:$AC$462,MATCH(G$3,'Slutlig allokering kvv'!$B$1:$AJ$1,0),FALSE)/1,0)</f>
        <v>0</v>
      </c>
      <c r="H174">
        <f>IFERROR(VLOOKUP($B174,Kraftvärmeprod!$B$1:$AH$479,MATCH(H$2,Kraftvärmeprod!$B$1:$AG$1,0),FALSE)/1,0)-IFERROR(VLOOKUP($B174,'Slutlig allokering kvv'!$B$2:$AC$462,MATCH(H$3,'Slutlig allokering kvv'!$B$1:$AJ$1,0),FALSE)/1,0)</f>
        <v>0</v>
      </c>
      <c r="I174">
        <f>IFERROR(VLOOKUP($B174,Kraftvärmeprod!$B$1:$AH$479,MATCH(I$2,Kraftvärmeprod!$B$1:$AG$1,0),FALSE)/1,0)-IFERROR(VLOOKUP($B174,'Slutlig allokering kvv'!$B$2:$AC$462,MATCH(I$3,'Slutlig allokering kvv'!$B$1:$AJ$1,0),FALSE)/1,0)</f>
        <v>0</v>
      </c>
      <c r="J174">
        <f>IFERROR(VLOOKUP($B174,Kraftvärmeprod!$B$1:$AH$479,MATCH(J$2,Kraftvärmeprod!$B$1:$AG$1,0),FALSE)/1,0)-IFERROR(VLOOKUP($B174,'Slutlig allokering kvv'!$B$2:$AC$462,MATCH(J$3,'Slutlig allokering kvv'!$B$1:$AJ$1,0),FALSE)/1,0)</f>
        <v>0</v>
      </c>
      <c r="K174">
        <f>IFERROR(VLOOKUP($B174,Kraftvärmeprod!$B$1:$AH$479,MATCH(K$2,Kraftvärmeprod!$B$1:$AG$1,0),FALSE)/1,0)-IFERROR(VLOOKUP($B174,'Slutlig allokering kvv'!$B$2:$AC$462,MATCH(K$3,'Slutlig allokering kvv'!$B$1:$AJ$1,0),FALSE)/1,0)</f>
        <v>0</v>
      </c>
      <c r="L174">
        <f>IFERROR(VLOOKUP($B174,Kraftvärmeprod!$B$1:$AH$479,MATCH(L$2,Kraftvärmeprod!$B$1:$AG$1,0),FALSE)/1,0)-IFERROR(VLOOKUP($B174,'Slutlig allokering kvv'!$B$2:$AC$462,MATCH(L$3,'Slutlig allokering kvv'!$B$1:$AJ$1,0),FALSE)/1,0)</f>
        <v>0</v>
      </c>
      <c r="M174">
        <f>IFERROR(VLOOKUP($B174,Kraftvärmeprod!$B$1:$AH$479,MATCH(M$2,Kraftvärmeprod!$B$1:$AG$1,0),FALSE)/1,0)-IFERROR(VLOOKUP($B174,'Slutlig allokering kvv'!$B$2:$AC$462,MATCH(M$3,'Slutlig allokering kvv'!$B$1:$AJ$1,0),FALSE)/1,0)</f>
        <v>0</v>
      </c>
      <c r="N174">
        <f>IFERROR(VLOOKUP($B174,Kraftvärmeprod!$B$1:$AH$479,MATCH(N$2,Kraftvärmeprod!$B$1:$AG$1,0),FALSE)/1,0)-IFERROR(VLOOKUP($B174,'Slutlig allokering kvv'!$B$2:$AC$462,MATCH(N$3,'Slutlig allokering kvv'!$B$1:$AJ$1,0),FALSE)/1,0)</f>
        <v>0</v>
      </c>
      <c r="O174">
        <f>IFERROR(VLOOKUP($B174,Kraftvärmeprod!$B$1:$AH$479,MATCH(O$2,Kraftvärmeprod!$B$1:$AG$1,0),FALSE)/1,0)-IFERROR(VLOOKUP($B174,'Slutlig allokering kvv'!$B$2:$AC$462,MATCH(O$3,'Slutlig allokering kvv'!$B$1:$AJ$1,0),FALSE)/1,0)</f>
        <v>0</v>
      </c>
      <c r="P174">
        <f>IFERROR(VLOOKUP($B174,Kraftvärmeprod!$B$1:$AH$479,MATCH(P$2,Kraftvärmeprod!$B$1:$AG$1,0),FALSE)/1,0)-IFERROR(VLOOKUP($B174,'Slutlig allokering kvv'!$B$2:$AC$462,MATCH(P$3,'Slutlig allokering kvv'!$B$1:$AJ$1,0),FALSE)/1,0)</f>
        <v>0</v>
      </c>
      <c r="Q174">
        <f>IFERROR(VLOOKUP($B174,Kraftvärmeprod!$B$1:$AH$479,MATCH(Q$2,Kraftvärmeprod!$B$1:$AG$1,0),FALSE)/1,0)-IFERROR(VLOOKUP($B174,'Slutlig allokering kvv'!$B$2:$AC$462,MATCH(Q$3,'Slutlig allokering kvv'!$B$1:$AJ$1,0),FALSE)/1,0)</f>
        <v>0</v>
      </c>
      <c r="R174">
        <f>IFERROR(VLOOKUP($B174,Kraftvärmeprod!$B$1:$AH$479,MATCH(R$2,Kraftvärmeprod!$B$1:$AG$1,0),FALSE)/1,0)-IFERROR(VLOOKUP($B174,'Slutlig allokering kvv'!$B$2:$AC$462,MATCH(R$3,'Slutlig allokering kvv'!$B$1:$AJ$1,0),FALSE)/1,0)</f>
        <v>0</v>
      </c>
      <c r="S174">
        <f>IFERROR(VLOOKUP($B174,Kraftvärmeprod!$B$1:$AH$479,MATCH(S$2,Kraftvärmeprod!$B$1:$AG$1,0),FALSE)/1,0)-IFERROR(VLOOKUP($B174,'Slutlig allokering kvv'!$B$2:$AC$462,MATCH(S$3,'Slutlig allokering kvv'!$B$1:$AJ$1,0),FALSE)/1,0)</f>
        <v>0</v>
      </c>
      <c r="T174" s="6">
        <f>IFERROR(VLOOKUP($B174,Miljö!$B$1:$S$477,MATCH(T$2,Miljö!$B$1:$X$1,0),FALSE)/1,0)-IFERROR(VLOOKUP($B174,'Slutlig allokering kvv'!$B$2:$AC$462,MATCH(T$3,'Slutlig allokering kvv'!$B$1:$AJ$1,0),FALSE)/1,0)</f>
        <v>0</v>
      </c>
      <c r="U174">
        <f>IFERROR(VLOOKUP($B174,Kraftvärmeprod!$B$1:$AH$479,MATCH(U$2,Kraftvärmeprod!$B$1:$AG$1,0),FALSE)/1,0)-IFERROR(VLOOKUP($B174,'Slutlig allokering kvv'!$B$2:$AC$462,MATCH(U$3,'Slutlig allokering kvv'!$B$1:$AJ$1,0),FALSE)/1,0)</f>
        <v>0</v>
      </c>
      <c r="V174">
        <f>IFERROR(VLOOKUP($B174,Kraftvärmeprod!$B$1:$AH$479,MATCH(V$2,Kraftvärmeprod!$B$1:$AG$1,0),FALSE)/1,0)-IFERROR(VLOOKUP($B174,'Slutlig allokering kvv'!$B$2:$AC$462,MATCH(V$3,'Slutlig allokering kvv'!$B$1:$AJ$1,0),FALSE)/1,0)</f>
        <v>0</v>
      </c>
      <c r="W174">
        <f>IFERROR(VLOOKUP($B174,Kraftvärmeprod!$B$1:$AH$479,MATCH(W$2,Kraftvärmeprod!$B$1:$AG$1,0),FALSE)/1,0)-IFERROR(VLOOKUP($B174,'Slutlig allokering kvv'!$B$2:$AC$462,MATCH(W$3,'Slutlig allokering kvv'!$B$1:$AJ$1,0),FALSE)/1,0)</f>
        <v>0</v>
      </c>
      <c r="X174">
        <f>IFERROR(VLOOKUP($B174,Kraftvärmeprod!$B$1:$AH$479,MATCH(X$2,Kraftvärmeprod!$B$1:$AG$1,0),FALSE)/1,0)-IFERROR(VLOOKUP($B174,'Slutlig allokering kvv'!$B$2:$AC$462,MATCH(X$3,'Slutlig allokering kvv'!$B$1:$AJ$1,0),FALSE)/1,0)</f>
        <v>0</v>
      </c>
      <c r="Y174">
        <f>IFERROR(VLOOKUP($B174,Kraftvärmeprod!$B$1:$AH$479,MATCH(Y$2,Kraftvärmeprod!$B$1:$AG$1,0),FALSE)/1,0)-IFERROR(VLOOKUP($B174,'Slutlig allokering kvv'!$B$2:$AC$462,MATCH(Y$3,'Slutlig allokering kvv'!$B$1:$AJ$1,0),FALSE)/1,0)</f>
        <v>0</v>
      </c>
      <c r="Z174">
        <f>IFERROR(VLOOKUP($B174,Kraftvärmeprod!$B$1:$AH$479,MATCH(Z$2,Kraftvärmeprod!$B$1:$AG$1,0),FALSE)/1,0)-IFERROR(VLOOKUP($B174,'Slutlig allokering kvv'!$B$2:$AC$462,MATCH(Z$3,'Slutlig allokering kvv'!$B$1:$AJ$1,0),FALSE)/1,0)</f>
        <v>0</v>
      </c>
      <c r="AA174">
        <f>IFERROR(VLOOKUP($B174,Kraftvärmeprod!$B$1:$AH$479,MATCH(AA$2,Kraftvärmeprod!$B$1:$AG$1,0),FALSE)/1,0)-IFERROR(VLOOKUP($B174,'Slutlig allokering kvv'!$B$2:$AC$462,MATCH(AA$3,'Slutlig allokering kvv'!$B$1:$AJ$1,0),FALSE)/1,0)</f>
        <v>0</v>
      </c>
      <c r="AE174">
        <f t="shared" si="4"/>
        <v>0</v>
      </c>
      <c r="AG174">
        <f>IFERROR(VLOOKUP(B174,'Slutlig allokering kvv'!$B$2:$AJ$462,MATCH("Summa slutlig allokerad tillförd energi (utan hjälpel och rökgaskondensering):",'Slutlig allokering kvv'!$B$1:$AK$1,0),FALSE)/1,"")</f>
        <v>0</v>
      </c>
      <c r="AI174" s="137" t="str">
        <f>IFERROR(1-VLOOKUP(B174,'Slutlig allokering kvv'!$B$2:$AJ$462,MATCH("Andel av bränsle i kvv som allokerats till värme, exklusive rökgaskondensering och hjälpel",'Slutlig allokering kvv'!$B$1:$AK$1,0),FALSE),"")</f>
        <v/>
      </c>
      <c r="AK174" s="137" t="str">
        <f t="shared" si="5"/>
        <v/>
      </c>
    </row>
    <row r="175" spans="1:37" x14ac:dyDescent="0.25">
      <c r="A175" s="2" t="s">
        <v>277</v>
      </c>
      <c r="B175" s="2" t="s">
        <v>279</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 kvv'!$B$2:$AC$462,MATCH(E$3,'Slutlig allokering kvv'!$B$1:$AJ$1,0),FALSE)/1,0)</f>
        <v>0</v>
      </c>
      <c r="F175">
        <f>IFERROR(VLOOKUP($B175,Kraftvärmeprod!$B$1:$AH$479,MATCH(F$2,Kraftvärmeprod!$B$1:$AG$1,0),FALSE)/1,0)-IFERROR(VLOOKUP($B175,'Slutlig allokering kvv'!$B$2:$AC$462,MATCH(F$3,'Slutlig allokering kvv'!$B$1:$AJ$1,0),FALSE)/1,0)</f>
        <v>0</v>
      </c>
      <c r="G175">
        <f>IFERROR(VLOOKUP($B175,Kraftvärmeprod!$B$1:$AH$479,MATCH(G$2,Kraftvärmeprod!$B$1:$AG$1,0),FALSE)/1,0)-IFERROR(VLOOKUP($B175,'Slutlig allokering kvv'!$B$2:$AC$462,MATCH(G$3,'Slutlig allokering kvv'!$B$1:$AJ$1,0),FALSE)/1,0)</f>
        <v>0</v>
      </c>
      <c r="H175">
        <f>IFERROR(VLOOKUP($B175,Kraftvärmeprod!$B$1:$AH$479,MATCH(H$2,Kraftvärmeprod!$B$1:$AG$1,0),FALSE)/1,0)-IFERROR(VLOOKUP($B175,'Slutlig allokering kvv'!$B$2:$AC$462,MATCH(H$3,'Slutlig allokering kvv'!$B$1:$AJ$1,0),FALSE)/1,0)</f>
        <v>0</v>
      </c>
      <c r="I175">
        <f>IFERROR(VLOOKUP($B175,Kraftvärmeprod!$B$1:$AH$479,MATCH(I$2,Kraftvärmeprod!$B$1:$AG$1,0),FALSE)/1,0)-IFERROR(VLOOKUP($B175,'Slutlig allokering kvv'!$B$2:$AC$462,MATCH(I$3,'Slutlig allokering kvv'!$B$1:$AJ$1,0),FALSE)/1,0)</f>
        <v>0</v>
      </c>
      <c r="J175">
        <f>IFERROR(VLOOKUP($B175,Kraftvärmeprod!$B$1:$AH$479,MATCH(J$2,Kraftvärmeprod!$B$1:$AG$1,0),FALSE)/1,0)-IFERROR(VLOOKUP($B175,'Slutlig allokering kvv'!$B$2:$AC$462,MATCH(J$3,'Slutlig allokering kvv'!$B$1:$AJ$1,0),FALSE)/1,0)</f>
        <v>0</v>
      </c>
      <c r="K175">
        <f>IFERROR(VLOOKUP($B175,Kraftvärmeprod!$B$1:$AH$479,MATCH(K$2,Kraftvärmeprod!$B$1:$AG$1,0),FALSE)/1,0)-IFERROR(VLOOKUP($B175,'Slutlig allokering kvv'!$B$2:$AC$462,MATCH(K$3,'Slutlig allokering kvv'!$B$1:$AJ$1,0),FALSE)/1,0)</f>
        <v>0</v>
      </c>
      <c r="L175">
        <f>IFERROR(VLOOKUP($B175,Kraftvärmeprod!$B$1:$AH$479,MATCH(L$2,Kraftvärmeprod!$B$1:$AG$1,0),FALSE)/1,0)-IFERROR(VLOOKUP($B175,'Slutlig allokering kvv'!$B$2:$AC$462,MATCH(L$3,'Slutlig allokering kvv'!$B$1:$AJ$1,0),FALSE)/1,0)</f>
        <v>0</v>
      </c>
      <c r="M175">
        <f>IFERROR(VLOOKUP($B175,Kraftvärmeprod!$B$1:$AH$479,MATCH(M$2,Kraftvärmeprod!$B$1:$AG$1,0),FALSE)/1,0)-IFERROR(VLOOKUP($B175,'Slutlig allokering kvv'!$B$2:$AC$462,MATCH(M$3,'Slutlig allokering kvv'!$B$1:$AJ$1,0),FALSE)/1,0)</f>
        <v>0</v>
      </c>
      <c r="N175">
        <f>IFERROR(VLOOKUP($B175,Kraftvärmeprod!$B$1:$AH$479,MATCH(N$2,Kraftvärmeprod!$B$1:$AG$1,0),FALSE)/1,0)-IFERROR(VLOOKUP($B175,'Slutlig allokering kvv'!$B$2:$AC$462,MATCH(N$3,'Slutlig allokering kvv'!$B$1:$AJ$1,0),FALSE)/1,0)</f>
        <v>0</v>
      </c>
      <c r="O175">
        <f>IFERROR(VLOOKUP($B175,Kraftvärmeprod!$B$1:$AH$479,MATCH(O$2,Kraftvärmeprod!$B$1:$AG$1,0),FALSE)/1,0)-IFERROR(VLOOKUP($B175,'Slutlig allokering kvv'!$B$2:$AC$462,MATCH(O$3,'Slutlig allokering kvv'!$B$1:$AJ$1,0),FALSE)/1,0)</f>
        <v>0</v>
      </c>
      <c r="P175">
        <f>IFERROR(VLOOKUP($B175,Kraftvärmeprod!$B$1:$AH$479,MATCH(P$2,Kraftvärmeprod!$B$1:$AG$1,0),FALSE)/1,0)-IFERROR(VLOOKUP($B175,'Slutlig allokering kvv'!$B$2:$AC$462,MATCH(P$3,'Slutlig allokering kvv'!$B$1:$AJ$1,0),FALSE)/1,0)</f>
        <v>0</v>
      </c>
      <c r="Q175">
        <f>IFERROR(VLOOKUP($B175,Kraftvärmeprod!$B$1:$AH$479,MATCH(Q$2,Kraftvärmeprod!$B$1:$AG$1,0),FALSE)/1,0)-IFERROR(VLOOKUP($B175,'Slutlig allokering kvv'!$B$2:$AC$462,MATCH(Q$3,'Slutlig allokering kvv'!$B$1:$AJ$1,0),FALSE)/1,0)</f>
        <v>0</v>
      </c>
      <c r="R175">
        <f>IFERROR(VLOOKUP($B175,Kraftvärmeprod!$B$1:$AH$479,MATCH(R$2,Kraftvärmeprod!$B$1:$AG$1,0),FALSE)/1,0)-IFERROR(VLOOKUP($B175,'Slutlig allokering kvv'!$B$2:$AC$462,MATCH(R$3,'Slutlig allokering kvv'!$B$1:$AJ$1,0),FALSE)/1,0)</f>
        <v>0</v>
      </c>
      <c r="S175">
        <f>IFERROR(VLOOKUP($B175,Kraftvärmeprod!$B$1:$AH$479,MATCH(S$2,Kraftvärmeprod!$B$1:$AG$1,0),FALSE)/1,0)-IFERROR(VLOOKUP($B175,'Slutlig allokering kvv'!$B$2:$AC$462,MATCH(S$3,'Slutlig allokering kvv'!$B$1:$AJ$1,0),FALSE)/1,0)</f>
        <v>0</v>
      </c>
      <c r="T175" s="6">
        <f>IFERROR(VLOOKUP($B175,Miljö!$B$1:$S$477,MATCH(T$2,Miljö!$B$1:$X$1,0),FALSE)/1,0)-IFERROR(VLOOKUP($B175,'Slutlig allokering kvv'!$B$2:$AC$462,MATCH(T$3,'Slutlig allokering kvv'!$B$1:$AJ$1,0),FALSE)/1,0)</f>
        <v>0</v>
      </c>
      <c r="U175">
        <f>IFERROR(VLOOKUP($B175,Kraftvärmeprod!$B$1:$AH$479,MATCH(U$2,Kraftvärmeprod!$B$1:$AG$1,0),FALSE)/1,0)-IFERROR(VLOOKUP($B175,'Slutlig allokering kvv'!$B$2:$AC$462,MATCH(U$3,'Slutlig allokering kvv'!$B$1:$AJ$1,0),FALSE)/1,0)</f>
        <v>0</v>
      </c>
      <c r="V175">
        <f>IFERROR(VLOOKUP($B175,Kraftvärmeprod!$B$1:$AH$479,MATCH(V$2,Kraftvärmeprod!$B$1:$AG$1,0),FALSE)/1,0)-IFERROR(VLOOKUP($B175,'Slutlig allokering kvv'!$B$2:$AC$462,MATCH(V$3,'Slutlig allokering kvv'!$B$1:$AJ$1,0),FALSE)/1,0)</f>
        <v>0</v>
      </c>
      <c r="W175">
        <f>IFERROR(VLOOKUP($B175,Kraftvärmeprod!$B$1:$AH$479,MATCH(W$2,Kraftvärmeprod!$B$1:$AG$1,0),FALSE)/1,0)-IFERROR(VLOOKUP($B175,'Slutlig allokering kvv'!$B$2:$AC$462,MATCH(W$3,'Slutlig allokering kvv'!$B$1:$AJ$1,0),FALSE)/1,0)</f>
        <v>0</v>
      </c>
      <c r="X175">
        <f>IFERROR(VLOOKUP($B175,Kraftvärmeprod!$B$1:$AH$479,MATCH(X$2,Kraftvärmeprod!$B$1:$AG$1,0),FALSE)/1,0)-IFERROR(VLOOKUP($B175,'Slutlig allokering kvv'!$B$2:$AC$462,MATCH(X$3,'Slutlig allokering kvv'!$B$1:$AJ$1,0),FALSE)/1,0)</f>
        <v>0</v>
      </c>
      <c r="Y175">
        <f>IFERROR(VLOOKUP($B175,Kraftvärmeprod!$B$1:$AH$479,MATCH(Y$2,Kraftvärmeprod!$B$1:$AG$1,0),FALSE)/1,0)-IFERROR(VLOOKUP($B175,'Slutlig allokering kvv'!$B$2:$AC$462,MATCH(Y$3,'Slutlig allokering kvv'!$B$1:$AJ$1,0),FALSE)/1,0)</f>
        <v>0</v>
      </c>
      <c r="Z175">
        <f>IFERROR(VLOOKUP($B175,Kraftvärmeprod!$B$1:$AH$479,MATCH(Z$2,Kraftvärmeprod!$B$1:$AG$1,0),FALSE)/1,0)-IFERROR(VLOOKUP($B175,'Slutlig allokering kvv'!$B$2:$AC$462,MATCH(Z$3,'Slutlig allokering kvv'!$B$1:$AJ$1,0),FALSE)/1,0)</f>
        <v>0</v>
      </c>
      <c r="AA175">
        <f>IFERROR(VLOOKUP($B175,Kraftvärmeprod!$B$1:$AH$479,MATCH(AA$2,Kraftvärmeprod!$B$1:$AG$1,0),FALSE)/1,0)-IFERROR(VLOOKUP($B175,'Slutlig allokering kvv'!$B$2:$AC$462,MATCH(AA$3,'Slutlig allokering kvv'!$B$1:$AJ$1,0),FALSE)/1,0)</f>
        <v>0</v>
      </c>
      <c r="AE175">
        <f t="shared" si="4"/>
        <v>0</v>
      </c>
      <c r="AG175">
        <f>IFERROR(VLOOKUP(B175,'Slutlig allokering kvv'!$B$2:$AJ$462,MATCH("Summa slutlig allokerad tillförd energi (utan hjälpel och rökgaskondensering):",'Slutlig allokering kvv'!$B$1:$AK$1,0),FALSE)/1,"")</f>
        <v>0</v>
      </c>
      <c r="AI175" s="137" t="str">
        <f>IFERROR(1-VLOOKUP(B175,'Slutlig allokering kvv'!$B$2:$AJ$462,MATCH("Andel av bränsle i kvv som allokerats till värme, exklusive rökgaskondensering och hjälpel",'Slutlig allokering kvv'!$B$1:$AK$1,0),FALSE),"")</f>
        <v/>
      </c>
      <c r="AK175" s="137" t="str">
        <f t="shared" si="5"/>
        <v/>
      </c>
    </row>
    <row r="176" spans="1:37" x14ac:dyDescent="0.25">
      <c r="A176" s="2" t="s">
        <v>277</v>
      </c>
      <c r="B176" s="2" t="s">
        <v>280</v>
      </c>
      <c r="C176" t="str">
        <f>IFERROR(VLOOKUP($B176,Kraftvärmeprod!$B$1:$AH$479,MATCH(C$3,Kraftvärmeprod!$B$1:$AG$1,0),FALSE)/1,"")</f>
        <v/>
      </c>
      <c r="D176" t="str">
        <f>IFERROR(VLOOKUP($B176,Kraftvärmeprod!$B$1:$AH$479,MATCH(D$3,Kraftvärmeprod!$B$1:$AG$1,0),FALSE)/1,"")</f>
        <v/>
      </c>
      <c r="E176">
        <f>IFERROR(VLOOKUP($B176,Kraftvärmeprod!$B$1:$AH$479,MATCH(E$2,Kraftvärmeprod!$B$1:$AG$1,0),FALSE)/1,0)-IFERROR(VLOOKUP($B176,'Slutlig allokering kvv'!$B$2:$AC$462,MATCH(E$3,'Slutlig allokering kvv'!$B$1:$AJ$1,0),FALSE)/1,0)</f>
        <v>0</v>
      </c>
      <c r="F176">
        <f>IFERROR(VLOOKUP($B176,Kraftvärmeprod!$B$1:$AH$479,MATCH(F$2,Kraftvärmeprod!$B$1:$AG$1,0),FALSE)/1,0)-IFERROR(VLOOKUP($B176,'Slutlig allokering kvv'!$B$2:$AC$462,MATCH(F$3,'Slutlig allokering kvv'!$B$1:$AJ$1,0),FALSE)/1,0)</f>
        <v>0</v>
      </c>
      <c r="G176">
        <f>IFERROR(VLOOKUP($B176,Kraftvärmeprod!$B$1:$AH$479,MATCH(G$2,Kraftvärmeprod!$B$1:$AG$1,0),FALSE)/1,0)-IFERROR(VLOOKUP($B176,'Slutlig allokering kvv'!$B$2:$AC$462,MATCH(G$3,'Slutlig allokering kvv'!$B$1:$AJ$1,0),FALSE)/1,0)</f>
        <v>0</v>
      </c>
      <c r="H176">
        <f>IFERROR(VLOOKUP($B176,Kraftvärmeprod!$B$1:$AH$479,MATCH(H$2,Kraftvärmeprod!$B$1:$AG$1,0),FALSE)/1,0)-IFERROR(VLOOKUP($B176,'Slutlig allokering kvv'!$B$2:$AC$462,MATCH(H$3,'Slutlig allokering kvv'!$B$1:$AJ$1,0),FALSE)/1,0)</f>
        <v>0</v>
      </c>
      <c r="I176">
        <f>IFERROR(VLOOKUP($B176,Kraftvärmeprod!$B$1:$AH$479,MATCH(I$2,Kraftvärmeprod!$B$1:$AG$1,0),FALSE)/1,0)-IFERROR(VLOOKUP($B176,'Slutlig allokering kvv'!$B$2:$AC$462,MATCH(I$3,'Slutlig allokering kvv'!$B$1:$AJ$1,0),FALSE)/1,0)</f>
        <v>0</v>
      </c>
      <c r="J176">
        <f>IFERROR(VLOOKUP($B176,Kraftvärmeprod!$B$1:$AH$479,MATCH(J$2,Kraftvärmeprod!$B$1:$AG$1,0),FALSE)/1,0)-IFERROR(VLOOKUP($B176,'Slutlig allokering kvv'!$B$2:$AC$462,MATCH(J$3,'Slutlig allokering kvv'!$B$1:$AJ$1,0),FALSE)/1,0)</f>
        <v>0</v>
      </c>
      <c r="K176">
        <f>IFERROR(VLOOKUP($B176,Kraftvärmeprod!$B$1:$AH$479,MATCH(K$2,Kraftvärmeprod!$B$1:$AG$1,0),FALSE)/1,0)-IFERROR(VLOOKUP($B176,'Slutlig allokering kvv'!$B$2:$AC$462,MATCH(K$3,'Slutlig allokering kvv'!$B$1:$AJ$1,0),FALSE)/1,0)</f>
        <v>0</v>
      </c>
      <c r="L176">
        <f>IFERROR(VLOOKUP($B176,Kraftvärmeprod!$B$1:$AH$479,MATCH(L$2,Kraftvärmeprod!$B$1:$AG$1,0),FALSE)/1,0)-IFERROR(VLOOKUP($B176,'Slutlig allokering kvv'!$B$2:$AC$462,MATCH(L$3,'Slutlig allokering kvv'!$B$1:$AJ$1,0),FALSE)/1,0)</f>
        <v>0</v>
      </c>
      <c r="M176">
        <f>IFERROR(VLOOKUP($B176,Kraftvärmeprod!$B$1:$AH$479,MATCH(M$2,Kraftvärmeprod!$B$1:$AG$1,0),FALSE)/1,0)-IFERROR(VLOOKUP($B176,'Slutlig allokering kvv'!$B$2:$AC$462,MATCH(M$3,'Slutlig allokering kvv'!$B$1:$AJ$1,0),FALSE)/1,0)</f>
        <v>0</v>
      </c>
      <c r="N176">
        <f>IFERROR(VLOOKUP($B176,Kraftvärmeprod!$B$1:$AH$479,MATCH(N$2,Kraftvärmeprod!$B$1:$AG$1,0),FALSE)/1,0)-IFERROR(VLOOKUP($B176,'Slutlig allokering kvv'!$B$2:$AC$462,MATCH(N$3,'Slutlig allokering kvv'!$B$1:$AJ$1,0),FALSE)/1,0)</f>
        <v>0</v>
      </c>
      <c r="O176">
        <f>IFERROR(VLOOKUP($B176,Kraftvärmeprod!$B$1:$AH$479,MATCH(O$2,Kraftvärmeprod!$B$1:$AG$1,0),FALSE)/1,0)-IFERROR(VLOOKUP($B176,'Slutlig allokering kvv'!$B$2:$AC$462,MATCH(O$3,'Slutlig allokering kvv'!$B$1:$AJ$1,0),FALSE)/1,0)</f>
        <v>0</v>
      </c>
      <c r="P176">
        <f>IFERROR(VLOOKUP($B176,Kraftvärmeprod!$B$1:$AH$479,MATCH(P$2,Kraftvärmeprod!$B$1:$AG$1,0),FALSE)/1,0)-IFERROR(VLOOKUP($B176,'Slutlig allokering kvv'!$B$2:$AC$462,MATCH(P$3,'Slutlig allokering kvv'!$B$1:$AJ$1,0),FALSE)/1,0)</f>
        <v>0</v>
      </c>
      <c r="Q176">
        <f>IFERROR(VLOOKUP($B176,Kraftvärmeprod!$B$1:$AH$479,MATCH(Q$2,Kraftvärmeprod!$B$1:$AG$1,0),FALSE)/1,0)-IFERROR(VLOOKUP($B176,'Slutlig allokering kvv'!$B$2:$AC$462,MATCH(Q$3,'Slutlig allokering kvv'!$B$1:$AJ$1,0),FALSE)/1,0)</f>
        <v>0</v>
      </c>
      <c r="R176">
        <f>IFERROR(VLOOKUP($B176,Kraftvärmeprod!$B$1:$AH$479,MATCH(R$2,Kraftvärmeprod!$B$1:$AG$1,0),FALSE)/1,0)-IFERROR(VLOOKUP($B176,'Slutlig allokering kvv'!$B$2:$AC$462,MATCH(R$3,'Slutlig allokering kvv'!$B$1:$AJ$1,0),FALSE)/1,0)</f>
        <v>0</v>
      </c>
      <c r="S176">
        <f>IFERROR(VLOOKUP($B176,Kraftvärmeprod!$B$1:$AH$479,MATCH(S$2,Kraftvärmeprod!$B$1:$AG$1,0),FALSE)/1,0)-IFERROR(VLOOKUP($B176,'Slutlig allokering kvv'!$B$2:$AC$462,MATCH(S$3,'Slutlig allokering kvv'!$B$1:$AJ$1,0),FALSE)/1,0)</f>
        <v>0</v>
      </c>
      <c r="T176" s="6">
        <f>IFERROR(VLOOKUP($B176,Miljö!$B$1:$S$477,MATCH(T$2,Miljö!$B$1:$X$1,0),FALSE)/1,0)-IFERROR(VLOOKUP($B176,'Slutlig allokering kvv'!$B$2:$AC$462,MATCH(T$3,'Slutlig allokering kvv'!$B$1:$AJ$1,0),FALSE)/1,0)</f>
        <v>0</v>
      </c>
      <c r="U176">
        <f>IFERROR(VLOOKUP($B176,Kraftvärmeprod!$B$1:$AH$479,MATCH(U$2,Kraftvärmeprod!$B$1:$AG$1,0),FALSE)/1,0)-IFERROR(VLOOKUP($B176,'Slutlig allokering kvv'!$B$2:$AC$462,MATCH(U$3,'Slutlig allokering kvv'!$B$1:$AJ$1,0),FALSE)/1,0)</f>
        <v>0</v>
      </c>
      <c r="V176">
        <f>IFERROR(VLOOKUP($B176,Kraftvärmeprod!$B$1:$AH$479,MATCH(V$2,Kraftvärmeprod!$B$1:$AG$1,0),FALSE)/1,0)-IFERROR(VLOOKUP($B176,'Slutlig allokering kvv'!$B$2:$AC$462,MATCH(V$3,'Slutlig allokering kvv'!$B$1:$AJ$1,0),FALSE)/1,0)</f>
        <v>0</v>
      </c>
      <c r="W176">
        <f>IFERROR(VLOOKUP($B176,Kraftvärmeprod!$B$1:$AH$479,MATCH(W$2,Kraftvärmeprod!$B$1:$AG$1,0),FALSE)/1,0)-IFERROR(VLOOKUP($B176,'Slutlig allokering kvv'!$B$2:$AC$462,MATCH(W$3,'Slutlig allokering kvv'!$B$1:$AJ$1,0),FALSE)/1,0)</f>
        <v>0</v>
      </c>
      <c r="X176">
        <f>IFERROR(VLOOKUP($B176,Kraftvärmeprod!$B$1:$AH$479,MATCH(X$2,Kraftvärmeprod!$B$1:$AG$1,0),FALSE)/1,0)-IFERROR(VLOOKUP($B176,'Slutlig allokering kvv'!$B$2:$AC$462,MATCH(X$3,'Slutlig allokering kvv'!$B$1:$AJ$1,0),FALSE)/1,0)</f>
        <v>0</v>
      </c>
      <c r="Y176">
        <f>IFERROR(VLOOKUP($B176,Kraftvärmeprod!$B$1:$AH$479,MATCH(Y$2,Kraftvärmeprod!$B$1:$AG$1,0),FALSE)/1,0)-IFERROR(VLOOKUP($B176,'Slutlig allokering kvv'!$B$2:$AC$462,MATCH(Y$3,'Slutlig allokering kvv'!$B$1:$AJ$1,0),FALSE)/1,0)</f>
        <v>0</v>
      </c>
      <c r="Z176">
        <f>IFERROR(VLOOKUP($B176,Kraftvärmeprod!$B$1:$AH$479,MATCH(Z$2,Kraftvärmeprod!$B$1:$AG$1,0),FALSE)/1,0)-IFERROR(VLOOKUP($B176,'Slutlig allokering kvv'!$B$2:$AC$462,MATCH(Z$3,'Slutlig allokering kvv'!$B$1:$AJ$1,0),FALSE)/1,0)</f>
        <v>0</v>
      </c>
      <c r="AA176">
        <f>IFERROR(VLOOKUP($B176,Kraftvärmeprod!$B$1:$AH$479,MATCH(AA$2,Kraftvärmeprod!$B$1:$AG$1,0),FALSE)/1,0)-IFERROR(VLOOKUP($B176,'Slutlig allokering kvv'!$B$2:$AC$462,MATCH(AA$3,'Slutlig allokering kvv'!$B$1:$AJ$1,0),FALSE)/1,0)</f>
        <v>0</v>
      </c>
      <c r="AE176">
        <f t="shared" si="4"/>
        <v>0</v>
      </c>
      <c r="AG176">
        <f>IFERROR(VLOOKUP(B176,'Slutlig allokering kvv'!$B$2:$AJ$462,MATCH("Summa slutlig allokerad tillförd energi (utan hjälpel och rökgaskondensering):",'Slutlig allokering kvv'!$B$1:$AK$1,0),FALSE)/1,"")</f>
        <v>0</v>
      </c>
      <c r="AI176" s="137" t="str">
        <f>IFERROR(1-VLOOKUP(B176,'Slutlig allokering kvv'!$B$2:$AJ$462,MATCH("Andel av bränsle i kvv som allokerats till värme, exklusive rökgaskondensering och hjälpel",'Slutlig allokering kvv'!$B$1:$AK$1,0),FALSE),"")</f>
        <v/>
      </c>
      <c r="AK176" s="137" t="str">
        <f t="shared" si="5"/>
        <v/>
      </c>
    </row>
    <row r="177" spans="1:37" x14ac:dyDescent="0.25">
      <c r="A177" s="2" t="s">
        <v>277</v>
      </c>
      <c r="B177" s="2" t="s">
        <v>281</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 kvv'!$B$2:$AC$462,MATCH(E$3,'Slutlig allokering kvv'!$B$1:$AJ$1,0),FALSE)/1,0)</f>
        <v>0</v>
      </c>
      <c r="F177">
        <f>IFERROR(VLOOKUP($B177,Kraftvärmeprod!$B$1:$AH$479,MATCH(F$2,Kraftvärmeprod!$B$1:$AG$1,0),FALSE)/1,0)-IFERROR(VLOOKUP($B177,'Slutlig allokering kvv'!$B$2:$AC$462,MATCH(F$3,'Slutlig allokering kvv'!$B$1:$AJ$1,0),FALSE)/1,0)</f>
        <v>0</v>
      </c>
      <c r="G177">
        <f>IFERROR(VLOOKUP($B177,Kraftvärmeprod!$B$1:$AH$479,MATCH(G$2,Kraftvärmeprod!$B$1:$AG$1,0),FALSE)/1,0)-IFERROR(VLOOKUP($B177,'Slutlig allokering kvv'!$B$2:$AC$462,MATCH(G$3,'Slutlig allokering kvv'!$B$1:$AJ$1,0),FALSE)/1,0)</f>
        <v>0</v>
      </c>
      <c r="H177">
        <f>IFERROR(VLOOKUP($B177,Kraftvärmeprod!$B$1:$AH$479,MATCH(H$2,Kraftvärmeprod!$B$1:$AG$1,0),FALSE)/1,0)-IFERROR(VLOOKUP($B177,'Slutlig allokering kvv'!$B$2:$AC$462,MATCH(H$3,'Slutlig allokering kvv'!$B$1:$AJ$1,0),FALSE)/1,0)</f>
        <v>0</v>
      </c>
      <c r="I177">
        <f>IFERROR(VLOOKUP($B177,Kraftvärmeprod!$B$1:$AH$479,MATCH(I$2,Kraftvärmeprod!$B$1:$AG$1,0),FALSE)/1,0)-IFERROR(VLOOKUP($B177,'Slutlig allokering kvv'!$B$2:$AC$462,MATCH(I$3,'Slutlig allokering kvv'!$B$1:$AJ$1,0),FALSE)/1,0)</f>
        <v>0</v>
      </c>
      <c r="J177">
        <f>IFERROR(VLOOKUP($B177,Kraftvärmeprod!$B$1:$AH$479,MATCH(J$2,Kraftvärmeprod!$B$1:$AG$1,0),FALSE)/1,0)-IFERROR(VLOOKUP($B177,'Slutlig allokering kvv'!$B$2:$AC$462,MATCH(J$3,'Slutlig allokering kvv'!$B$1:$AJ$1,0),FALSE)/1,0)</f>
        <v>0</v>
      </c>
      <c r="K177">
        <f>IFERROR(VLOOKUP($B177,Kraftvärmeprod!$B$1:$AH$479,MATCH(K$2,Kraftvärmeprod!$B$1:$AG$1,0),FALSE)/1,0)-IFERROR(VLOOKUP($B177,'Slutlig allokering kvv'!$B$2:$AC$462,MATCH(K$3,'Slutlig allokering kvv'!$B$1:$AJ$1,0),FALSE)/1,0)</f>
        <v>0</v>
      </c>
      <c r="L177">
        <f>IFERROR(VLOOKUP($B177,Kraftvärmeprod!$B$1:$AH$479,MATCH(L$2,Kraftvärmeprod!$B$1:$AG$1,0),FALSE)/1,0)-IFERROR(VLOOKUP($B177,'Slutlig allokering kvv'!$B$2:$AC$462,MATCH(L$3,'Slutlig allokering kvv'!$B$1:$AJ$1,0),FALSE)/1,0)</f>
        <v>0</v>
      </c>
      <c r="M177">
        <f>IFERROR(VLOOKUP($B177,Kraftvärmeprod!$B$1:$AH$479,MATCH(M$2,Kraftvärmeprod!$B$1:$AG$1,0),FALSE)/1,0)-IFERROR(VLOOKUP($B177,'Slutlig allokering kvv'!$B$2:$AC$462,MATCH(M$3,'Slutlig allokering kvv'!$B$1:$AJ$1,0),FALSE)/1,0)</f>
        <v>0</v>
      </c>
      <c r="N177">
        <f>IFERROR(VLOOKUP($B177,Kraftvärmeprod!$B$1:$AH$479,MATCH(N$2,Kraftvärmeprod!$B$1:$AG$1,0),FALSE)/1,0)-IFERROR(VLOOKUP($B177,'Slutlig allokering kvv'!$B$2:$AC$462,MATCH(N$3,'Slutlig allokering kvv'!$B$1:$AJ$1,0),FALSE)/1,0)</f>
        <v>0</v>
      </c>
      <c r="O177">
        <f>IFERROR(VLOOKUP($B177,Kraftvärmeprod!$B$1:$AH$479,MATCH(O$2,Kraftvärmeprod!$B$1:$AG$1,0),FALSE)/1,0)-IFERROR(VLOOKUP($B177,'Slutlig allokering kvv'!$B$2:$AC$462,MATCH(O$3,'Slutlig allokering kvv'!$B$1:$AJ$1,0),FALSE)/1,0)</f>
        <v>0</v>
      </c>
      <c r="P177">
        <f>IFERROR(VLOOKUP($B177,Kraftvärmeprod!$B$1:$AH$479,MATCH(P$2,Kraftvärmeprod!$B$1:$AG$1,0),FALSE)/1,0)-IFERROR(VLOOKUP($B177,'Slutlig allokering kvv'!$B$2:$AC$462,MATCH(P$3,'Slutlig allokering kvv'!$B$1:$AJ$1,0),FALSE)/1,0)</f>
        <v>0</v>
      </c>
      <c r="Q177">
        <f>IFERROR(VLOOKUP($B177,Kraftvärmeprod!$B$1:$AH$479,MATCH(Q$2,Kraftvärmeprod!$B$1:$AG$1,0),FALSE)/1,0)-IFERROR(VLOOKUP($B177,'Slutlig allokering kvv'!$B$2:$AC$462,MATCH(Q$3,'Slutlig allokering kvv'!$B$1:$AJ$1,0),FALSE)/1,0)</f>
        <v>0</v>
      </c>
      <c r="R177">
        <f>IFERROR(VLOOKUP($B177,Kraftvärmeprod!$B$1:$AH$479,MATCH(R$2,Kraftvärmeprod!$B$1:$AG$1,0),FALSE)/1,0)-IFERROR(VLOOKUP($B177,'Slutlig allokering kvv'!$B$2:$AC$462,MATCH(R$3,'Slutlig allokering kvv'!$B$1:$AJ$1,0),FALSE)/1,0)</f>
        <v>0</v>
      </c>
      <c r="S177">
        <f>IFERROR(VLOOKUP($B177,Kraftvärmeprod!$B$1:$AH$479,MATCH(S$2,Kraftvärmeprod!$B$1:$AG$1,0),FALSE)/1,0)-IFERROR(VLOOKUP($B177,'Slutlig allokering kvv'!$B$2:$AC$462,MATCH(S$3,'Slutlig allokering kvv'!$B$1:$AJ$1,0),FALSE)/1,0)</f>
        <v>0</v>
      </c>
      <c r="T177" s="6">
        <f>IFERROR(VLOOKUP($B177,Miljö!$B$1:$S$477,MATCH(T$2,Miljö!$B$1:$X$1,0),FALSE)/1,0)-IFERROR(VLOOKUP($B177,'Slutlig allokering kvv'!$B$2:$AC$462,MATCH(T$3,'Slutlig allokering kvv'!$B$1:$AJ$1,0),FALSE)/1,0)</f>
        <v>0</v>
      </c>
      <c r="U177">
        <f>IFERROR(VLOOKUP($B177,Kraftvärmeprod!$B$1:$AH$479,MATCH(U$2,Kraftvärmeprod!$B$1:$AG$1,0),FALSE)/1,0)-IFERROR(VLOOKUP($B177,'Slutlig allokering kvv'!$B$2:$AC$462,MATCH(U$3,'Slutlig allokering kvv'!$B$1:$AJ$1,0),FALSE)/1,0)</f>
        <v>0</v>
      </c>
      <c r="V177">
        <f>IFERROR(VLOOKUP($B177,Kraftvärmeprod!$B$1:$AH$479,MATCH(V$2,Kraftvärmeprod!$B$1:$AG$1,0),FALSE)/1,0)-IFERROR(VLOOKUP($B177,'Slutlig allokering kvv'!$B$2:$AC$462,MATCH(V$3,'Slutlig allokering kvv'!$B$1:$AJ$1,0),FALSE)/1,0)</f>
        <v>0</v>
      </c>
      <c r="W177">
        <f>IFERROR(VLOOKUP($B177,Kraftvärmeprod!$B$1:$AH$479,MATCH(W$2,Kraftvärmeprod!$B$1:$AG$1,0),FALSE)/1,0)-IFERROR(VLOOKUP($B177,'Slutlig allokering kvv'!$B$2:$AC$462,MATCH(W$3,'Slutlig allokering kvv'!$B$1:$AJ$1,0),FALSE)/1,0)</f>
        <v>0</v>
      </c>
      <c r="X177">
        <f>IFERROR(VLOOKUP($B177,Kraftvärmeprod!$B$1:$AH$479,MATCH(X$2,Kraftvärmeprod!$B$1:$AG$1,0),FALSE)/1,0)-IFERROR(VLOOKUP($B177,'Slutlig allokering kvv'!$B$2:$AC$462,MATCH(X$3,'Slutlig allokering kvv'!$B$1:$AJ$1,0),FALSE)/1,0)</f>
        <v>0</v>
      </c>
      <c r="Y177">
        <f>IFERROR(VLOOKUP($B177,Kraftvärmeprod!$B$1:$AH$479,MATCH(Y$2,Kraftvärmeprod!$B$1:$AG$1,0),FALSE)/1,0)-IFERROR(VLOOKUP($B177,'Slutlig allokering kvv'!$B$2:$AC$462,MATCH(Y$3,'Slutlig allokering kvv'!$B$1:$AJ$1,0),FALSE)/1,0)</f>
        <v>0</v>
      </c>
      <c r="Z177">
        <f>IFERROR(VLOOKUP($B177,Kraftvärmeprod!$B$1:$AH$479,MATCH(Z$2,Kraftvärmeprod!$B$1:$AG$1,0),FALSE)/1,0)-IFERROR(VLOOKUP($B177,'Slutlig allokering kvv'!$B$2:$AC$462,MATCH(Z$3,'Slutlig allokering kvv'!$B$1:$AJ$1,0),FALSE)/1,0)</f>
        <v>0</v>
      </c>
      <c r="AA177">
        <f>IFERROR(VLOOKUP($B177,Kraftvärmeprod!$B$1:$AH$479,MATCH(AA$2,Kraftvärmeprod!$B$1:$AG$1,0),FALSE)/1,0)-IFERROR(VLOOKUP($B177,'Slutlig allokering kvv'!$B$2:$AC$462,MATCH(AA$3,'Slutlig allokering kvv'!$B$1:$AJ$1,0),FALSE)/1,0)</f>
        <v>0</v>
      </c>
      <c r="AE177">
        <f t="shared" si="4"/>
        <v>0</v>
      </c>
      <c r="AG177">
        <f>IFERROR(VLOOKUP(B177,'Slutlig allokering kvv'!$B$2:$AJ$462,MATCH("Summa slutlig allokerad tillförd energi (utan hjälpel och rökgaskondensering):",'Slutlig allokering kvv'!$B$1:$AK$1,0),FALSE)/1,"")</f>
        <v>0</v>
      </c>
      <c r="AI177" s="137" t="str">
        <f>IFERROR(1-VLOOKUP(B177,'Slutlig allokering kvv'!$B$2:$AJ$462,MATCH("Andel av bränsle i kvv som allokerats till värme, exklusive rökgaskondensering och hjälpel",'Slutlig allokering kvv'!$B$1:$AK$1,0),FALSE),"")</f>
        <v/>
      </c>
      <c r="AK177" s="137" t="str">
        <f t="shared" si="5"/>
        <v/>
      </c>
    </row>
    <row r="178" spans="1:37" x14ac:dyDescent="0.25">
      <c r="A178" s="2" t="s">
        <v>277</v>
      </c>
      <c r="B178" s="2" t="s">
        <v>282</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 kvv'!$B$2:$AC$462,MATCH(E$3,'Slutlig allokering kvv'!$B$1:$AJ$1,0),FALSE)/1,0)</f>
        <v>0</v>
      </c>
      <c r="F178">
        <f>IFERROR(VLOOKUP($B178,Kraftvärmeprod!$B$1:$AH$479,MATCH(F$2,Kraftvärmeprod!$B$1:$AG$1,0),FALSE)/1,0)-IFERROR(VLOOKUP($B178,'Slutlig allokering kvv'!$B$2:$AC$462,MATCH(F$3,'Slutlig allokering kvv'!$B$1:$AJ$1,0),FALSE)/1,0)</f>
        <v>0</v>
      </c>
      <c r="G178">
        <f>IFERROR(VLOOKUP($B178,Kraftvärmeprod!$B$1:$AH$479,MATCH(G$2,Kraftvärmeprod!$B$1:$AG$1,0),FALSE)/1,0)-IFERROR(VLOOKUP($B178,'Slutlig allokering kvv'!$B$2:$AC$462,MATCH(G$3,'Slutlig allokering kvv'!$B$1:$AJ$1,0),FALSE)/1,0)</f>
        <v>0</v>
      </c>
      <c r="H178">
        <f>IFERROR(VLOOKUP($B178,Kraftvärmeprod!$B$1:$AH$479,MATCH(H$2,Kraftvärmeprod!$B$1:$AG$1,0),FALSE)/1,0)-IFERROR(VLOOKUP($B178,'Slutlig allokering kvv'!$B$2:$AC$462,MATCH(H$3,'Slutlig allokering kvv'!$B$1:$AJ$1,0),FALSE)/1,0)</f>
        <v>0</v>
      </c>
      <c r="I178">
        <f>IFERROR(VLOOKUP($B178,Kraftvärmeprod!$B$1:$AH$479,MATCH(I$2,Kraftvärmeprod!$B$1:$AG$1,0),FALSE)/1,0)-IFERROR(VLOOKUP($B178,'Slutlig allokering kvv'!$B$2:$AC$462,MATCH(I$3,'Slutlig allokering kvv'!$B$1:$AJ$1,0),FALSE)/1,0)</f>
        <v>0</v>
      </c>
      <c r="J178">
        <f>IFERROR(VLOOKUP($B178,Kraftvärmeprod!$B$1:$AH$479,MATCH(J$2,Kraftvärmeprod!$B$1:$AG$1,0),FALSE)/1,0)-IFERROR(VLOOKUP($B178,'Slutlig allokering kvv'!$B$2:$AC$462,MATCH(J$3,'Slutlig allokering kvv'!$B$1:$AJ$1,0),FALSE)/1,0)</f>
        <v>0</v>
      </c>
      <c r="K178">
        <f>IFERROR(VLOOKUP($B178,Kraftvärmeprod!$B$1:$AH$479,MATCH(K$2,Kraftvärmeprod!$B$1:$AG$1,0),FALSE)/1,0)-IFERROR(VLOOKUP($B178,'Slutlig allokering kvv'!$B$2:$AC$462,MATCH(K$3,'Slutlig allokering kvv'!$B$1:$AJ$1,0),FALSE)/1,0)</f>
        <v>0</v>
      </c>
      <c r="L178">
        <f>IFERROR(VLOOKUP($B178,Kraftvärmeprod!$B$1:$AH$479,MATCH(L$2,Kraftvärmeprod!$B$1:$AG$1,0),FALSE)/1,0)-IFERROR(VLOOKUP($B178,'Slutlig allokering kvv'!$B$2:$AC$462,MATCH(L$3,'Slutlig allokering kvv'!$B$1:$AJ$1,0),FALSE)/1,0)</f>
        <v>0</v>
      </c>
      <c r="M178">
        <f>IFERROR(VLOOKUP($B178,Kraftvärmeprod!$B$1:$AH$479,MATCH(M$2,Kraftvärmeprod!$B$1:$AG$1,0),FALSE)/1,0)-IFERROR(VLOOKUP($B178,'Slutlig allokering kvv'!$B$2:$AC$462,MATCH(M$3,'Slutlig allokering kvv'!$B$1:$AJ$1,0),FALSE)/1,0)</f>
        <v>0</v>
      </c>
      <c r="N178">
        <f>IFERROR(VLOOKUP($B178,Kraftvärmeprod!$B$1:$AH$479,MATCH(N$2,Kraftvärmeprod!$B$1:$AG$1,0),FALSE)/1,0)-IFERROR(VLOOKUP($B178,'Slutlig allokering kvv'!$B$2:$AC$462,MATCH(N$3,'Slutlig allokering kvv'!$B$1:$AJ$1,0),FALSE)/1,0)</f>
        <v>0</v>
      </c>
      <c r="O178">
        <f>IFERROR(VLOOKUP($B178,Kraftvärmeprod!$B$1:$AH$479,MATCH(O$2,Kraftvärmeprod!$B$1:$AG$1,0),FALSE)/1,0)-IFERROR(VLOOKUP($B178,'Slutlig allokering kvv'!$B$2:$AC$462,MATCH(O$3,'Slutlig allokering kvv'!$B$1:$AJ$1,0),FALSE)/1,0)</f>
        <v>0</v>
      </c>
      <c r="P178">
        <f>IFERROR(VLOOKUP($B178,Kraftvärmeprod!$B$1:$AH$479,MATCH(P$2,Kraftvärmeprod!$B$1:$AG$1,0),FALSE)/1,0)-IFERROR(VLOOKUP($B178,'Slutlig allokering kvv'!$B$2:$AC$462,MATCH(P$3,'Slutlig allokering kvv'!$B$1:$AJ$1,0),FALSE)/1,0)</f>
        <v>0</v>
      </c>
      <c r="Q178">
        <f>IFERROR(VLOOKUP($B178,Kraftvärmeprod!$B$1:$AH$479,MATCH(Q$2,Kraftvärmeprod!$B$1:$AG$1,0),FALSE)/1,0)-IFERROR(VLOOKUP($B178,'Slutlig allokering kvv'!$B$2:$AC$462,MATCH(Q$3,'Slutlig allokering kvv'!$B$1:$AJ$1,0),FALSE)/1,0)</f>
        <v>0</v>
      </c>
      <c r="R178">
        <f>IFERROR(VLOOKUP($B178,Kraftvärmeprod!$B$1:$AH$479,MATCH(R$2,Kraftvärmeprod!$B$1:$AG$1,0),FALSE)/1,0)-IFERROR(VLOOKUP($B178,'Slutlig allokering kvv'!$B$2:$AC$462,MATCH(R$3,'Slutlig allokering kvv'!$B$1:$AJ$1,0),FALSE)/1,0)</f>
        <v>0</v>
      </c>
      <c r="S178">
        <f>IFERROR(VLOOKUP($B178,Kraftvärmeprod!$B$1:$AH$479,MATCH(S$2,Kraftvärmeprod!$B$1:$AG$1,0),FALSE)/1,0)-IFERROR(VLOOKUP($B178,'Slutlig allokering kvv'!$B$2:$AC$462,MATCH(S$3,'Slutlig allokering kvv'!$B$1:$AJ$1,0),FALSE)/1,0)</f>
        <v>0</v>
      </c>
      <c r="T178" s="6">
        <f>IFERROR(VLOOKUP($B178,Miljö!$B$1:$S$477,MATCH(T$2,Miljö!$B$1:$X$1,0),FALSE)/1,0)-IFERROR(VLOOKUP($B178,'Slutlig allokering kvv'!$B$2:$AC$462,MATCH(T$3,'Slutlig allokering kvv'!$B$1:$AJ$1,0),FALSE)/1,0)</f>
        <v>0</v>
      </c>
      <c r="U178">
        <f>IFERROR(VLOOKUP($B178,Kraftvärmeprod!$B$1:$AH$479,MATCH(U$2,Kraftvärmeprod!$B$1:$AG$1,0),FALSE)/1,0)-IFERROR(VLOOKUP($B178,'Slutlig allokering kvv'!$B$2:$AC$462,MATCH(U$3,'Slutlig allokering kvv'!$B$1:$AJ$1,0),FALSE)/1,0)</f>
        <v>0</v>
      </c>
      <c r="V178">
        <f>IFERROR(VLOOKUP($B178,Kraftvärmeprod!$B$1:$AH$479,MATCH(V$2,Kraftvärmeprod!$B$1:$AG$1,0),FALSE)/1,0)-IFERROR(VLOOKUP($B178,'Slutlig allokering kvv'!$B$2:$AC$462,MATCH(V$3,'Slutlig allokering kvv'!$B$1:$AJ$1,0),FALSE)/1,0)</f>
        <v>0</v>
      </c>
      <c r="W178">
        <f>IFERROR(VLOOKUP($B178,Kraftvärmeprod!$B$1:$AH$479,MATCH(W$2,Kraftvärmeprod!$B$1:$AG$1,0),FALSE)/1,0)-IFERROR(VLOOKUP($B178,'Slutlig allokering kvv'!$B$2:$AC$462,MATCH(W$3,'Slutlig allokering kvv'!$B$1:$AJ$1,0),FALSE)/1,0)</f>
        <v>0</v>
      </c>
      <c r="X178">
        <f>IFERROR(VLOOKUP($B178,Kraftvärmeprod!$B$1:$AH$479,MATCH(X$2,Kraftvärmeprod!$B$1:$AG$1,0),FALSE)/1,0)-IFERROR(VLOOKUP($B178,'Slutlig allokering kvv'!$B$2:$AC$462,MATCH(X$3,'Slutlig allokering kvv'!$B$1:$AJ$1,0),FALSE)/1,0)</f>
        <v>0</v>
      </c>
      <c r="Y178">
        <f>IFERROR(VLOOKUP($B178,Kraftvärmeprod!$B$1:$AH$479,MATCH(Y$2,Kraftvärmeprod!$B$1:$AG$1,0),FALSE)/1,0)-IFERROR(VLOOKUP($B178,'Slutlig allokering kvv'!$B$2:$AC$462,MATCH(Y$3,'Slutlig allokering kvv'!$B$1:$AJ$1,0),FALSE)/1,0)</f>
        <v>0</v>
      </c>
      <c r="Z178">
        <f>IFERROR(VLOOKUP($B178,Kraftvärmeprod!$B$1:$AH$479,MATCH(Z$2,Kraftvärmeprod!$B$1:$AG$1,0),FALSE)/1,0)-IFERROR(VLOOKUP($B178,'Slutlig allokering kvv'!$B$2:$AC$462,MATCH(Z$3,'Slutlig allokering kvv'!$B$1:$AJ$1,0),FALSE)/1,0)</f>
        <v>0</v>
      </c>
      <c r="AA178">
        <f>IFERROR(VLOOKUP($B178,Kraftvärmeprod!$B$1:$AH$479,MATCH(AA$2,Kraftvärmeprod!$B$1:$AG$1,0),FALSE)/1,0)-IFERROR(VLOOKUP($B178,'Slutlig allokering kvv'!$B$2:$AC$462,MATCH(AA$3,'Slutlig allokering kvv'!$B$1:$AJ$1,0),FALSE)/1,0)</f>
        <v>0</v>
      </c>
      <c r="AE178">
        <f t="shared" si="4"/>
        <v>0</v>
      </c>
      <c r="AG178">
        <f>IFERROR(VLOOKUP(B178,'Slutlig allokering kvv'!$B$2:$AJ$462,MATCH("Summa slutlig allokerad tillförd energi (utan hjälpel och rökgaskondensering):",'Slutlig allokering kvv'!$B$1:$AK$1,0),FALSE)/1,"")</f>
        <v>0</v>
      </c>
      <c r="AI178" s="137" t="str">
        <f>IFERROR(1-VLOOKUP(B178,'Slutlig allokering kvv'!$B$2:$AJ$462,MATCH("Andel av bränsle i kvv som allokerats till värme, exklusive rökgaskondensering och hjälpel",'Slutlig allokering kvv'!$B$1:$AK$1,0),FALSE),"")</f>
        <v/>
      </c>
      <c r="AK178" s="137" t="str">
        <f t="shared" si="5"/>
        <v/>
      </c>
    </row>
    <row r="179" spans="1:37" x14ac:dyDescent="0.25">
      <c r="A179" s="2" t="s">
        <v>277</v>
      </c>
      <c r="B179" s="2" t="s">
        <v>283</v>
      </c>
      <c r="C179" t="str">
        <f>IFERROR(VLOOKUP($B179,Kraftvärmeprod!$B$1:$AH$479,MATCH(C$3,Kraftvärmeprod!$B$1:$AG$1,0),FALSE)/1,"")</f>
        <v/>
      </c>
      <c r="D179" t="str">
        <f>IFERROR(VLOOKUP($B179,Kraftvärmeprod!$B$1:$AH$479,MATCH(D$3,Kraftvärmeprod!$B$1:$AG$1,0),FALSE)/1,"")</f>
        <v/>
      </c>
      <c r="E179">
        <f>IFERROR(VLOOKUP($B179,Kraftvärmeprod!$B$1:$AH$479,MATCH(E$2,Kraftvärmeprod!$B$1:$AG$1,0),FALSE)/1,0)-IFERROR(VLOOKUP($B179,'Slutlig allokering kvv'!$B$2:$AC$462,MATCH(E$3,'Slutlig allokering kvv'!$B$1:$AJ$1,0),FALSE)/1,0)</f>
        <v>0</v>
      </c>
      <c r="F179">
        <f>IFERROR(VLOOKUP($B179,Kraftvärmeprod!$B$1:$AH$479,MATCH(F$2,Kraftvärmeprod!$B$1:$AG$1,0),FALSE)/1,0)-IFERROR(VLOOKUP($B179,'Slutlig allokering kvv'!$B$2:$AC$462,MATCH(F$3,'Slutlig allokering kvv'!$B$1:$AJ$1,0),FALSE)/1,0)</f>
        <v>0</v>
      </c>
      <c r="G179">
        <f>IFERROR(VLOOKUP($B179,Kraftvärmeprod!$B$1:$AH$479,MATCH(G$2,Kraftvärmeprod!$B$1:$AG$1,0),FALSE)/1,0)-IFERROR(VLOOKUP($B179,'Slutlig allokering kvv'!$B$2:$AC$462,MATCH(G$3,'Slutlig allokering kvv'!$B$1:$AJ$1,0),FALSE)/1,0)</f>
        <v>0</v>
      </c>
      <c r="H179">
        <f>IFERROR(VLOOKUP($B179,Kraftvärmeprod!$B$1:$AH$479,MATCH(H$2,Kraftvärmeprod!$B$1:$AG$1,0),FALSE)/1,0)-IFERROR(VLOOKUP($B179,'Slutlig allokering kvv'!$B$2:$AC$462,MATCH(H$3,'Slutlig allokering kvv'!$B$1:$AJ$1,0),FALSE)/1,0)</f>
        <v>0</v>
      </c>
      <c r="I179">
        <f>IFERROR(VLOOKUP($B179,Kraftvärmeprod!$B$1:$AH$479,MATCH(I$2,Kraftvärmeprod!$B$1:$AG$1,0),FALSE)/1,0)-IFERROR(VLOOKUP($B179,'Slutlig allokering kvv'!$B$2:$AC$462,MATCH(I$3,'Slutlig allokering kvv'!$B$1:$AJ$1,0),FALSE)/1,0)</f>
        <v>0</v>
      </c>
      <c r="J179">
        <f>IFERROR(VLOOKUP($B179,Kraftvärmeprod!$B$1:$AH$479,MATCH(J$2,Kraftvärmeprod!$B$1:$AG$1,0),FALSE)/1,0)-IFERROR(VLOOKUP($B179,'Slutlig allokering kvv'!$B$2:$AC$462,MATCH(J$3,'Slutlig allokering kvv'!$B$1:$AJ$1,0),FALSE)/1,0)</f>
        <v>0</v>
      </c>
      <c r="K179">
        <f>IFERROR(VLOOKUP($B179,Kraftvärmeprod!$B$1:$AH$479,MATCH(K$2,Kraftvärmeprod!$B$1:$AG$1,0),FALSE)/1,0)-IFERROR(VLOOKUP($B179,'Slutlig allokering kvv'!$B$2:$AC$462,MATCH(K$3,'Slutlig allokering kvv'!$B$1:$AJ$1,0),FALSE)/1,0)</f>
        <v>0</v>
      </c>
      <c r="L179">
        <f>IFERROR(VLOOKUP($B179,Kraftvärmeprod!$B$1:$AH$479,MATCH(L$2,Kraftvärmeprod!$B$1:$AG$1,0),FALSE)/1,0)-IFERROR(VLOOKUP($B179,'Slutlig allokering kvv'!$B$2:$AC$462,MATCH(L$3,'Slutlig allokering kvv'!$B$1:$AJ$1,0),FALSE)/1,0)</f>
        <v>0</v>
      </c>
      <c r="M179">
        <f>IFERROR(VLOOKUP($B179,Kraftvärmeprod!$B$1:$AH$479,MATCH(M$2,Kraftvärmeprod!$B$1:$AG$1,0),FALSE)/1,0)-IFERROR(VLOOKUP($B179,'Slutlig allokering kvv'!$B$2:$AC$462,MATCH(M$3,'Slutlig allokering kvv'!$B$1:$AJ$1,0),FALSE)/1,0)</f>
        <v>0</v>
      </c>
      <c r="N179">
        <f>IFERROR(VLOOKUP($B179,Kraftvärmeprod!$B$1:$AH$479,MATCH(N$2,Kraftvärmeprod!$B$1:$AG$1,0),FALSE)/1,0)-IFERROR(VLOOKUP($B179,'Slutlig allokering kvv'!$B$2:$AC$462,MATCH(N$3,'Slutlig allokering kvv'!$B$1:$AJ$1,0),FALSE)/1,0)</f>
        <v>0</v>
      </c>
      <c r="O179">
        <f>IFERROR(VLOOKUP($B179,Kraftvärmeprod!$B$1:$AH$479,MATCH(O$2,Kraftvärmeprod!$B$1:$AG$1,0),FALSE)/1,0)-IFERROR(VLOOKUP($B179,'Slutlig allokering kvv'!$B$2:$AC$462,MATCH(O$3,'Slutlig allokering kvv'!$B$1:$AJ$1,0),FALSE)/1,0)</f>
        <v>0</v>
      </c>
      <c r="P179">
        <f>IFERROR(VLOOKUP($B179,Kraftvärmeprod!$B$1:$AH$479,MATCH(P$2,Kraftvärmeprod!$B$1:$AG$1,0),FALSE)/1,0)-IFERROR(VLOOKUP($B179,'Slutlig allokering kvv'!$B$2:$AC$462,MATCH(P$3,'Slutlig allokering kvv'!$B$1:$AJ$1,0),FALSE)/1,0)</f>
        <v>0</v>
      </c>
      <c r="Q179">
        <f>IFERROR(VLOOKUP($B179,Kraftvärmeprod!$B$1:$AH$479,MATCH(Q$2,Kraftvärmeprod!$B$1:$AG$1,0),FALSE)/1,0)-IFERROR(VLOOKUP($B179,'Slutlig allokering kvv'!$B$2:$AC$462,MATCH(Q$3,'Slutlig allokering kvv'!$B$1:$AJ$1,0),FALSE)/1,0)</f>
        <v>0</v>
      </c>
      <c r="R179">
        <f>IFERROR(VLOOKUP($B179,Kraftvärmeprod!$B$1:$AH$479,MATCH(R$2,Kraftvärmeprod!$B$1:$AG$1,0),FALSE)/1,0)-IFERROR(VLOOKUP($B179,'Slutlig allokering kvv'!$B$2:$AC$462,MATCH(R$3,'Slutlig allokering kvv'!$B$1:$AJ$1,0),FALSE)/1,0)</f>
        <v>0</v>
      </c>
      <c r="S179">
        <f>IFERROR(VLOOKUP($B179,Kraftvärmeprod!$B$1:$AH$479,MATCH(S$2,Kraftvärmeprod!$B$1:$AG$1,0),FALSE)/1,0)-IFERROR(VLOOKUP($B179,'Slutlig allokering kvv'!$B$2:$AC$462,MATCH(S$3,'Slutlig allokering kvv'!$B$1:$AJ$1,0),FALSE)/1,0)</f>
        <v>0</v>
      </c>
      <c r="T179" s="6">
        <f>IFERROR(VLOOKUP($B179,Miljö!$B$1:$S$477,MATCH(T$2,Miljö!$B$1:$X$1,0),FALSE)/1,0)-IFERROR(VLOOKUP($B179,'Slutlig allokering kvv'!$B$2:$AC$462,MATCH(T$3,'Slutlig allokering kvv'!$B$1:$AJ$1,0),FALSE)/1,0)</f>
        <v>0</v>
      </c>
      <c r="U179">
        <f>IFERROR(VLOOKUP($B179,Kraftvärmeprod!$B$1:$AH$479,MATCH(U$2,Kraftvärmeprod!$B$1:$AG$1,0),FALSE)/1,0)-IFERROR(VLOOKUP($B179,'Slutlig allokering kvv'!$B$2:$AC$462,MATCH(U$3,'Slutlig allokering kvv'!$B$1:$AJ$1,0),FALSE)/1,0)</f>
        <v>0</v>
      </c>
      <c r="V179">
        <f>IFERROR(VLOOKUP($B179,Kraftvärmeprod!$B$1:$AH$479,MATCH(V$2,Kraftvärmeprod!$B$1:$AG$1,0),FALSE)/1,0)-IFERROR(VLOOKUP($B179,'Slutlig allokering kvv'!$B$2:$AC$462,MATCH(V$3,'Slutlig allokering kvv'!$B$1:$AJ$1,0),FALSE)/1,0)</f>
        <v>0</v>
      </c>
      <c r="W179">
        <f>IFERROR(VLOOKUP($B179,Kraftvärmeprod!$B$1:$AH$479,MATCH(W$2,Kraftvärmeprod!$B$1:$AG$1,0),FALSE)/1,0)-IFERROR(VLOOKUP($B179,'Slutlig allokering kvv'!$B$2:$AC$462,MATCH(W$3,'Slutlig allokering kvv'!$B$1:$AJ$1,0),FALSE)/1,0)</f>
        <v>0</v>
      </c>
      <c r="X179">
        <f>IFERROR(VLOOKUP($B179,Kraftvärmeprod!$B$1:$AH$479,MATCH(X$2,Kraftvärmeprod!$B$1:$AG$1,0),FALSE)/1,0)-IFERROR(VLOOKUP($B179,'Slutlig allokering kvv'!$B$2:$AC$462,MATCH(X$3,'Slutlig allokering kvv'!$B$1:$AJ$1,0),FALSE)/1,0)</f>
        <v>0</v>
      </c>
      <c r="Y179">
        <f>IFERROR(VLOOKUP($B179,Kraftvärmeprod!$B$1:$AH$479,MATCH(Y$2,Kraftvärmeprod!$B$1:$AG$1,0),FALSE)/1,0)-IFERROR(VLOOKUP($B179,'Slutlig allokering kvv'!$B$2:$AC$462,MATCH(Y$3,'Slutlig allokering kvv'!$B$1:$AJ$1,0),FALSE)/1,0)</f>
        <v>0</v>
      </c>
      <c r="Z179">
        <f>IFERROR(VLOOKUP($B179,Kraftvärmeprod!$B$1:$AH$479,MATCH(Z$2,Kraftvärmeprod!$B$1:$AG$1,0),FALSE)/1,0)-IFERROR(VLOOKUP($B179,'Slutlig allokering kvv'!$B$2:$AC$462,MATCH(Z$3,'Slutlig allokering kvv'!$B$1:$AJ$1,0),FALSE)/1,0)</f>
        <v>0</v>
      </c>
      <c r="AA179">
        <f>IFERROR(VLOOKUP($B179,Kraftvärmeprod!$B$1:$AH$479,MATCH(AA$2,Kraftvärmeprod!$B$1:$AG$1,0),FALSE)/1,0)-IFERROR(VLOOKUP($B179,'Slutlig allokering kvv'!$B$2:$AC$462,MATCH(AA$3,'Slutlig allokering kvv'!$B$1:$AJ$1,0),FALSE)/1,0)</f>
        <v>0</v>
      </c>
      <c r="AE179">
        <f t="shared" si="4"/>
        <v>0</v>
      </c>
      <c r="AG179">
        <f>IFERROR(VLOOKUP(B179,'Slutlig allokering kvv'!$B$2:$AJ$462,MATCH("Summa slutlig allokerad tillförd energi (utan hjälpel och rökgaskondensering):",'Slutlig allokering kvv'!$B$1:$AK$1,0),FALSE)/1,"")</f>
        <v>0</v>
      </c>
      <c r="AI179" s="137" t="str">
        <f>IFERROR(1-VLOOKUP(B179,'Slutlig allokering kvv'!$B$2:$AJ$462,MATCH("Andel av bränsle i kvv som allokerats till värme, exklusive rökgaskondensering och hjälpel",'Slutlig allokering kvv'!$B$1:$AK$1,0),FALSE),"")</f>
        <v/>
      </c>
      <c r="AK179" s="137" t="str">
        <f t="shared" si="5"/>
        <v/>
      </c>
    </row>
    <row r="180" spans="1:37" x14ac:dyDescent="0.25">
      <c r="A180" s="2" t="s">
        <v>277</v>
      </c>
      <c r="B180" s="2" t="s">
        <v>284</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 kvv'!$B$2:$AC$462,MATCH(E$3,'Slutlig allokering kvv'!$B$1:$AJ$1,0),FALSE)/1,0)</f>
        <v>0</v>
      </c>
      <c r="F180">
        <f>IFERROR(VLOOKUP($B180,Kraftvärmeprod!$B$1:$AH$479,MATCH(F$2,Kraftvärmeprod!$B$1:$AG$1,0),FALSE)/1,0)-IFERROR(VLOOKUP($B180,'Slutlig allokering kvv'!$B$2:$AC$462,MATCH(F$3,'Slutlig allokering kvv'!$B$1:$AJ$1,0),FALSE)/1,0)</f>
        <v>0</v>
      </c>
      <c r="G180">
        <f>IFERROR(VLOOKUP($B180,Kraftvärmeprod!$B$1:$AH$479,MATCH(G$2,Kraftvärmeprod!$B$1:$AG$1,0),FALSE)/1,0)-IFERROR(VLOOKUP($B180,'Slutlig allokering kvv'!$B$2:$AC$462,MATCH(G$3,'Slutlig allokering kvv'!$B$1:$AJ$1,0),FALSE)/1,0)</f>
        <v>0</v>
      </c>
      <c r="H180">
        <f>IFERROR(VLOOKUP($B180,Kraftvärmeprod!$B$1:$AH$479,MATCH(H$2,Kraftvärmeprod!$B$1:$AG$1,0),FALSE)/1,0)-IFERROR(VLOOKUP($B180,'Slutlig allokering kvv'!$B$2:$AC$462,MATCH(H$3,'Slutlig allokering kvv'!$B$1:$AJ$1,0),FALSE)/1,0)</f>
        <v>0</v>
      </c>
      <c r="I180">
        <f>IFERROR(VLOOKUP($B180,Kraftvärmeprod!$B$1:$AH$479,MATCH(I$2,Kraftvärmeprod!$B$1:$AG$1,0),FALSE)/1,0)-IFERROR(VLOOKUP($B180,'Slutlig allokering kvv'!$B$2:$AC$462,MATCH(I$3,'Slutlig allokering kvv'!$B$1:$AJ$1,0),FALSE)/1,0)</f>
        <v>0</v>
      </c>
      <c r="J180">
        <f>IFERROR(VLOOKUP($B180,Kraftvärmeprod!$B$1:$AH$479,MATCH(J$2,Kraftvärmeprod!$B$1:$AG$1,0),FALSE)/1,0)-IFERROR(VLOOKUP($B180,'Slutlig allokering kvv'!$B$2:$AC$462,MATCH(J$3,'Slutlig allokering kvv'!$B$1:$AJ$1,0),FALSE)/1,0)</f>
        <v>0</v>
      </c>
      <c r="K180">
        <f>IFERROR(VLOOKUP($B180,Kraftvärmeprod!$B$1:$AH$479,MATCH(K$2,Kraftvärmeprod!$B$1:$AG$1,0),FALSE)/1,0)-IFERROR(VLOOKUP($B180,'Slutlig allokering kvv'!$B$2:$AC$462,MATCH(K$3,'Slutlig allokering kvv'!$B$1:$AJ$1,0),FALSE)/1,0)</f>
        <v>0</v>
      </c>
      <c r="L180">
        <f>IFERROR(VLOOKUP($B180,Kraftvärmeprod!$B$1:$AH$479,MATCH(L$2,Kraftvärmeprod!$B$1:$AG$1,0),FALSE)/1,0)-IFERROR(VLOOKUP($B180,'Slutlig allokering kvv'!$B$2:$AC$462,MATCH(L$3,'Slutlig allokering kvv'!$B$1:$AJ$1,0),FALSE)/1,0)</f>
        <v>0</v>
      </c>
      <c r="M180">
        <f>IFERROR(VLOOKUP($B180,Kraftvärmeprod!$B$1:$AH$479,MATCH(M$2,Kraftvärmeprod!$B$1:$AG$1,0),FALSE)/1,0)-IFERROR(VLOOKUP($B180,'Slutlig allokering kvv'!$B$2:$AC$462,MATCH(M$3,'Slutlig allokering kvv'!$B$1:$AJ$1,0),FALSE)/1,0)</f>
        <v>0</v>
      </c>
      <c r="N180">
        <f>IFERROR(VLOOKUP($B180,Kraftvärmeprod!$B$1:$AH$479,MATCH(N$2,Kraftvärmeprod!$B$1:$AG$1,0),FALSE)/1,0)-IFERROR(VLOOKUP($B180,'Slutlig allokering kvv'!$B$2:$AC$462,MATCH(N$3,'Slutlig allokering kvv'!$B$1:$AJ$1,0),FALSE)/1,0)</f>
        <v>0</v>
      </c>
      <c r="O180">
        <f>IFERROR(VLOOKUP($B180,Kraftvärmeprod!$B$1:$AH$479,MATCH(O$2,Kraftvärmeprod!$B$1:$AG$1,0),FALSE)/1,0)-IFERROR(VLOOKUP($B180,'Slutlig allokering kvv'!$B$2:$AC$462,MATCH(O$3,'Slutlig allokering kvv'!$B$1:$AJ$1,0),FALSE)/1,0)</f>
        <v>0</v>
      </c>
      <c r="P180">
        <f>IFERROR(VLOOKUP($B180,Kraftvärmeprod!$B$1:$AH$479,MATCH(P$2,Kraftvärmeprod!$B$1:$AG$1,0),FALSE)/1,0)-IFERROR(VLOOKUP($B180,'Slutlig allokering kvv'!$B$2:$AC$462,MATCH(P$3,'Slutlig allokering kvv'!$B$1:$AJ$1,0),FALSE)/1,0)</f>
        <v>0</v>
      </c>
      <c r="Q180">
        <f>IFERROR(VLOOKUP($B180,Kraftvärmeprod!$B$1:$AH$479,MATCH(Q$2,Kraftvärmeprod!$B$1:$AG$1,0),FALSE)/1,0)-IFERROR(VLOOKUP($B180,'Slutlig allokering kvv'!$B$2:$AC$462,MATCH(Q$3,'Slutlig allokering kvv'!$B$1:$AJ$1,0),FALSE)/1,0)</f>
        <v>0</v>
      </c>
      <c r="R180">
        <f>IFERROR(VLOOKUP($B180,Kraftvärmeprod!$B$1:$AH$479,MATCH(R$2,Kraftvärmeprod!$B$1:$AG$1,0),FALSE)/1,0)-IFERROR(VLOOKUP($B180,'Slutlig allokering kvv'!$B$2:$AC$462,MATCH(R$3,'Slutlig allokering kvv'!$B$1:$AJ$1,0),FALSE)/1,0)</f>
        <v>0</v>
      </c>
      <c r="S180">
        <f>IFERROR(VLOOKUP($B180,Kraftvärmeprod!$B$1:$AH$479,MATCH(S$2,Kraftvärmeprod!$B$1:$AG$1,0),FALSE)/1,0)-IFERROR(VLOOKUP($B180,'Slutlig allokering kvv'!$B$2:$AC$462,MATCH(S$3,'Slutlig allokering kvv'!$B$1:$AJ$1,0),FALSE)/1,0)</f>
        <v>0</v>
      </c>
      <c r="T180" s="6">
        <f>IFERROR(VLOOKUP($B180,Miljö!$B$1:$S$477,MATCH(T$2,Miljö!$B$1:$X$1,0),FALSE)/1,0)-IFERROR(VLOOKUP($B180,'Slutlig allokering kvv'!$B$2:$AC$462,MATCH(T$3,'Slutlig allokering kvv'!$B$1:$AJ$1,0),FALSE)/1,0)</f>
        <v>0</v>
      </c>
      <c r="U180">
        <f>IFERROR(VLOOKUP($B180,Kraftvärmeprod!$B$1:$AH$479,MATCH(U$2,Kraftvärmeprod!$B$1:$AG$1,0),FALSE)/1,0)-IFERROR(VLOOKUP($B180,'Slutlig allokering kvv'!$B$2:$AC$462,MATCH(U$3,'Slutlig allokering kvv'!$B$1:$AJ$1,0),FALSE)/1,0)</f>
        <v>0</v>
      </c>
      <c r="V180">
        <f>IFERROR(VLOOKUP($B180,Kraftvärmeprod!$B$1:$AH$479,MATCH(V$2,Kraftvärmeprod!$B$1:$AG$1,0),FALSE)/1,0)-IFERROR(VLOOKUP($B180,'Slutlig allokering kvv'!$B$2:$AC$462,MATCH(V$3,'Slutlig allokering kvv'!$B$1:$AJ$1,0),FALSE)/1,0)</f>
        <v>0</v>
      </c>
      <c r="W180">
        <f>IFERROR(VLOOKUP($B180,Kraftvärmeprod!$B$1:$AH$479,MATCH(W$2,Kraftvärmeprod!$B$1:$AG$1,0),FALSE)/1,0)-IFERROR(VLOOKUP($B180,'Slutlig allokering kvv'!$B$2:$AC$462,MATCH(W$3,'Slutlig allokering kvv'!$B$1:$AJ$1,0),FALSE)/1,0)</f>
        <v>0</v>
      </c>
      <c r="X180">
        <f>IFERROR(VLOOKUP($B180,Kraftvärmeprod!$B$1:$AH$479,MATCH(X$2,Kraftvärmeprod!$B$1:$AG$1,0),FALSE)/1,0)-IFERROR(VLOOKUP($B180,'Slutlig allokering kvv'!$B$2:$AC$462,MATCH(X$3,'Slutlig allokering kvv'!$B$1:$AJ$1,0),FALSE)/1,0)</f>
        <v>0</v>
      </c>
      <c r="Y180">
        <f>IFERROR(VLOOKUP($B180,Kraftvärmeprod!$B$1:$AH$479,MATCH(Y$2,Kraftvärmeprod!$B$1:$AG$1,0),FALSE)/1,0)-IFERROR(VLOOKUP($B180,'Slutlig allokering kvv'!$B$2:$AC$462,MATCH(Y$3,'Slutlig allokering kvv'!$B$1:$AJ$1,0),FALSE)/1,0)</f>
        <v>0</v>
      </c>
      <c r="Z180">
        <f>IFERROR(VLOOKUP($B180,Kraftvärmeprod!$B$1:$AH$479,MATCH(Z$2,Kraftvärmeprod!$B$1:$AG$1,0),FALSE)/1,0)-IFERROR(VLOOKUP($B180,'Slutlig allokering kvv'!$B$2:$AC$462,MATCH(Z$3,'Slutlig allokering kvv'!$B$1:$AJ$1,0),FALSE)/1,0)</f>
        <v>0</v>
      </c>
      <c r="AA180">
        <f>IFERROR(VLOOKUP($B180,Kraftvärmeprod!$B$1:$AH$479,MATCH(AA$2,Kraftvärmeprod!$B$1:$AG$1,0),FALSE)/1,0)-IFERROR(VLOOKUP($B180,'Slutlig allokering kvv'!$B$2:$AC$462,MATCH(AA$3,'Slutlig allokering kvv'!$B$1:$AJ$1,0),FALSE)/1,0)</f>
        <v>0</v>
      </c>
      <c r="AE180">
        <f t="shared" si="4"/>
        <v>0</v>
      </c>
      <c r="AG180">
        <f>IFERROR(VLOOKUP(B180,'Slutlig allokering kvv'!$B$2:$AJ$462,MATCH("Summa slutlig allokerad tillförd energi (utan hjälpel och rökgaskondensering):",'Slutlig allokering kvv'!$B$1:$AK$1,0),FALSE)/1,"")</f>
        <v>0</v>
      </c>
      <c r="AI180" s="137" t="str">
        <f>IFERROR(1-VLOOKUP(B180,'Slutlig allokering kvv'!$B$2:$AJ$462,MATCH("Andel av bränsle i kvv som allokerats till värme, exklusive rökgaskondensering och hjälpel",'Slutlig allokering kvv'!$B$1:$AK$1,0),FALSE),"")</f>
        <v/>
      </c>
      <c r="AK180" s="137" t="str">
        <f t="shared" si="5"/>
        <v/>
      </c>
    </row>
    <row r="181" spans="1:37" x14ac:dyDescent="0.25">
      <c r="A181" s="2" t="s">
        <v>277</v>
      </c>
      <c r="B181" s="2" t="s">
        <v>285</v>
      </c>
      <c r="C181" t="str">
        <f>IFERROR(VLOOKUP($B181,Kraftvärmeprod!$B$1:$AH$479,MATCH(C$3,Kraftvärmeprod!$B$1:$AG$1,0),FALSE)/1,"")</f>
        <v/>
      </c>
      <c r="D181" t="str">
        <f>IFERROR(VLOOKUP($B181,Kraftvärmeprod!$B$1:$AH$479,MATCH(D$3,Kraftvärmeprod!$B$1:$AG$1,0),FALSE)/1,"")</f>
        <v/>
      </c>
      <c r="E181">
        <f>IFERROR(VLOOKUP($B181,Kraftvärmeprod!$B$1:$AH$479,MATCH(E$2,Kraftvärmeprod!$B$1:$AG$1,0),FALSE)/1,0)-IFERROR(VLOOKUP($B181,'Slutlig allokering kvv'!$B$2:$AC$462,MATCH(E$3,'Slutlig allokering kvv'!$B$1:$AJ$1,0),FALSE)/1,0)</f>
        <v>0</v>
      </c>
      <c r="F181">
        <f>IFERROR(VLOOKUP($B181,Kraftvärmeprod!$B$1:$AH$479,MATCH(F$2,Kraftvärmeprod!$B$1:$AG$1,0),FALSE)/1,0)-IFERROR(VLOOKUP($B181,'Slutlig allokering kvv'!$B$2:$AC$462,MATCH(F$3,'Slutlig allokering kvv'!$B$1:$AJ$1,0),FALSE)/1,0)</f>
        <v>0</v>
      </c>
      <c r="G181">
        <f>IFERROR(VLOOKUP($B181,Kraftvärmeprod!$B$1:$AH$479,MATCH(G$2,Kraftvärmeprod!$B$1:$AG$1,0),FALSE)/1,0)-IFERROR(VLOOKUP($B181,'Slutlig allokering kvv'!$B$2:$AC$462,MATCH(G$3,'Slutlig allokering kvv'!$B$1:$AJ$1,0),FALSE)/1,0)</f>
        <v>0</v>
      </c>
      <c r="H181">
        <f>IFERROR(VLOOKUP($B181,Kraftvärmeprod!$B$1:$AH$479,MATCH(H$2,Kraftvärmeprod!$B$1:$AG$1,0),FALSE)/1,0)-IFERROR(VLOOKUP($B181,'Slutlig allokering kvv'!$B$2:$AC$462,MATCH(H$3,'Slutlig allokering kvv'!$B$1:$AJ$1,0),FALSE)/1,0)</f>
        <v>0</v>
      </c>
      <c r="I181">
        <f>IFERROR(VLOOKUP($B181,Kraftvärmeprod!$B$1:$AH$479,MATCH(I$2,Kraftvärmeprod!$B$1:$AG$1,0),FALSE)/1,0)-IFERROR(VLOOKUP($B181,'Slutlig allokering kvv'!$B$2:$AC$462,MATCH(I$3,'Slutlig allokering kvv'!$B$1:$AJ$1,0),FALSE)/1,0)</f>
        <v>0</v>
      </c>
      <c r="J181">
        <f>IFERROR(VLOOKUP($B181,Kraftvärmeprod!$B$1:$AH$479,MATCH(J$2,Kraftvärmeprod!$B$1:$AG$1,0),FALSE)/1,0)-IFERROR(VLOOKUP($B181,'Slutlig allokering kvv'!$B$2:$AC$462,MATCH(J$3,'Slutlig allokering kvv'!$B$1:$AJ$1,0),FALSE)/1,0)</f>
        <v>0</v>
      </c>
      <c r="K181">
        <f>IFERROR(VLOOKUP($B181,Kraftvärmeprod!$B$1:$AH$479,MATCH(K$2,Kraftvärmeprod!$B$1:$AG$1,0),FALSE)/1,0)-IFERROR(VLOOKUP($B181,'Slutlig allokering kvv'!$B$2:$AC$462,MATCH(K$3,'Slutlig allokering kvv'!$B$1:$AJ$1,0),FALSE)/1,0)</f>
        <v>0</v>
      </c>
      <c r="L181">
        <f>IFERROR(VLOOKUP($B181,Kraftvärmeprod!$B$1:$AH$479,MATCH(L$2,Kraftvärmeprod!$B$1:$AG$1,0),FALSE)/1,0)-IFERROR(VLOOKUP($B181,'Slutlig allokering kvv'!$B$2:$AC$462,MATCH(L$3,'Slutlig allokering kvv'!$B$1:$AJ$1,0),FALSE)/1,0)</f>
        <v>0</v>
      </c>
      <c r="M181">
        <f>IFERROR(VLOOKUP($B181,Kraftvärmeprod!$B$1:$AH$479,MATCH(M$2,Kraftvärmeprod!$B$1:$AG$1,0),FALSE)/1,0)-IFERROR(VLOOKUP($B181,'Slutlig allokering kvv'!$B$2:$AC$462,MATCH(M$3,'Slutlig allokering kvv'!$B$1:$AJ$1,0),FALSE)/1,0)</f>
        <v>0</v>
      </c>
      <c r="N181">
        <f>IFERROR(VLOOKUP($B181,Kraftvärmeprod!$B$1:$AH$479,MATCH(N$2,Kraftvärmeprod!$B$1:$AG$1,0),FALSE)/1,0)-IFERROR(VLOOKUP($B181,'Slutlig allokering kvv'!$B$2:$AC$462,MATCH(N$3,'Slutlig allokering kvv'!$B$1:$AJ$1,0),FALSE)/1,0)</f>
        <v>0</v>
      </c>
      <c r="O181">
        <f>IFERROR(VLOOKUP($B181,Kraftvärmeprod!$B$1:$AH$479,MATCH(O$2,Kraftvärmeprod!$B$1:$AG$1,0),FALSE)/1,0)-IFERROR(VLOOKUP($B181,'Slutlig allokering kvv'!$B$2:$AC$462,MATCH(O$3,'Slutlig allokering kvv'!$B$1:$AJ$1,0),FALSE)/1,0)</f>
        <v>0</v>
      </c>
      <c r="P181">
        <f>IFERROR(VLOOKUP($B181,Kraftvärmeprod!$B$1:$AH$479,MATCH(P$2,Kraftvärmeprod!$B$1:$AG$1,0),FALSE)/1,0)-IFERROR(VLOOKUP($B181,'Slutlig allokering kvv'!$B$2:$AC$462,MATCH(P$3,'Slutlig allokering kvv'!$B$1:$AJ$1,0),FALSE)/1,0)</f>
        <v>0</v>
      </c>
      <c r="Q181">
        <f>IFERROR(VLOOKUP($B181,Kraftvärmeprod!$B$1:$AH$479,MATCH(Q$2,Kraftvärmeprod!$B$1:$AG$1,0),FALSE)/1,0)-IFERROR(VLOOKUP($B181,'Slutlig allokering kvv'!$B$2:$AC$462,MATCH(Q$3,'Slutlig allokering kvv'!$B$1:$AJ$1,0),FALSE)/1,0)</f>
        <v>0</v>
      </c>
      <c r="R181">
        <f>IFERROR(VLOOKUP($B181,Kraftvärmeprod!$B$1:$AH$479,MATCH(R$2,Kraftvärmeprod!$B$1:$AG$1,0),FALSE)/1,0)-IFERROR(VLOOKUP($B181,'Slutlig allokering kvv'!$B$2:$AC$462,MATCH(R$3,'Slutlig allokering kvv'!$B$1:$AJ$1,0),FALSE)/1,0)</f>
        <v>0</v>
      </c>
      <c r="S181">
        <f>IFERROR(VLOOKUP($B181,Kraftvärmeprod!$B$1:$AH$479,MATCH(S$2,Kraftvärmeprod!$B$1:$AG$1,0),FALSE)/1,0)-IFERROR(VLOOKUP($B181,'Slutlig allokering kvv'!$B$2:$AC$462,MATCH(S$3,'Slutlig allokering kvv'!$B$1:$AJ$1,0),FALSE)/1,0)</f>
        <v>0</v>
      </c>
      <c r="T181" s="6">
        <f>IFERROR(VLOOKUP($B181,Miljö!$B$1:$S$477,MATCH(T$2,Miljö!$B$1:$X$1,0),FALSE)/1,0)-IFERROR(VLOOKUP($B181,'Slutlig allokering kvv'!$B$2:$AC$462,MATCH(T$3,'Slutlig allokering kvv'!$B$1:$AJ$1,0),FALSE)/1,0)</f>
        <v>0</v>
      </c>
      <c r="U181">
        <f>IFERROR(VLOOKUP($B181,Kraftvärmeprod!$B$1:$AH$479,MATCH(U$2,Kraftvärmeprod!$B$1:$AG$1,0),FALSE)/1,0)-IFERROR(VLOOKUP($B181,'Slutlig allokering kvv'!$B$2:$AC$462,MATCH(U$3,'Slutlig allokering kvv'!$B$1:$AJ$1,0),FALSE)/1,0)</f>
        <v>0</v>
      </c>
      <c r="V181">
        <f>IFERROR(VLOOKUP($B181,Kraftvärmeprod!$B$1:$AH$479,MATCH(V$2,Kraftvärmeprod!$B$1:$AG$1,0),FALSE)/1,0)-IFERROR(VLOOKUP($B181,'Slutlig allokering kvv'!$B$2:$AC$462,MATCH(V$3,'Slutlig allokering kvv'!$B$1:$AJ$1,0),FALSE)/1,0)</f>
        <v>0</v>
      </c>
      <c r="W181">
        <f>IFERROR(VLOOKUP($B181,Kraftvärmeprod!$B$1:$AH$479,MATCH(W$2,Kraftvärmeprod!$B$1:$AG$1,0),FALSE)/1,0)-IFERROR(VLOOKUP($B181,'Slutlig allokering kvv'!$B$2:$AC$462,MATCH(W$3,'Slutlig allokering kvv'!$B$1:$AJ$1,0),FALSE)/1,0)</f>
        <v>0</v>
      </c>
      <c r="X181">
        <f>IFERROR(VLOOKUP($B181,Kraftvärmeprod!$B$1:$AH$479,MATCH(X$2,Kraftvärmeprod!$B$1:$AG$1,0),FALSE)/1,0)-IFERROR(VLOOKUP($B181,'Slutlig allokering kvv'!$B$2:$AC$462,MATCH(X$3,'Slutlig allokering kvv'!$B$1:$AJ$1,0),FALSE)/1,0)</f>
        <v>0</v>
      </c>
      <c r="Y181">
        <f>IFERROR(VLOOKUP($B181,Kraftvärmeprod!$B$1:$AH$479,MATCH(Y$2,Kraftvärmeprod!$B$1:$AG$1,0),FALSE)/1,0)-IFERROR(VLOOKUP($B181,'Slutlig allokering kvv'!$B$2:$AC$462,MATCH(Y$3,'Slutlig allokering kvv'!$B$1:$AJ$1,0),FALSE)/1,0)</f>
        <v>0</v>
      </c>
      <c r="Z181">
        <f>IFERROR(VLOOKUP($B181,Kraftvärmeprod!$B$1:$AH$479,MATCH(Z$2,Kraftvärmeprod!$B$1:$AG$1,0),FALSE)/1,0)-IFERROR(VLOOKUP($B181,'Slutlig allokering kvv'!$B$2:$AC$462,MATCH(Z$3,'Slutlig allokering kvv'!$B$1:$AJ$1,0),FALSE)/1,0)</f>
        <v>0</v>
      </c>
      <c r="AA181">
        <f>IFERROR(VLOOKUP($B181,Kraftvärmeprod!$B$1:$AH$479,MATCH(AA$2,Kraftvärmeprod!$B$1:$AG$1,0),FALSE)/1,0)-IFERROR(VLOOKUP($B181,'Slutlig allokering kvv'!$B$2:$AC$462,MATCH(AA$3,'Slutlig allokering kvv'!$B$1:$AJ$1,0),FALSE)/1,0)</f>
        <v>0</v>
      </c>
      <c r="AE181">
        <f t="shared" si="4"/>
        <v>0</v>
      </c>
      <c r="AG181">
        <f>IFERROR(VLOOKUP(B181,'Slutlig allokering kvv'!$B$2:$AJ$462,MATCH("Summa slutlig allokerad tillförd energi (utan hjälpel och rökgaskondensering):",'Slutlig allokering kvv'!$B$1:$AK$1,0),FALSE)/1,"")</f>
        <v>0</v>
      </c>
      <c r="AI181" s="137" t="str">
        <f>IFERROR(1-VLOOKUP(B181,'Slutlig allokering kvv'!$B$2:$AJ$462,MATCH("Andel av bränsle i kvv som allokerats till värme, exklusive rökgaskondensering och hjälpel",'Slutlig allokering kvv'!$B$1:$AK$1,0),FALSE),"")</f>
        <v/>
      </c>
      <c r="AK181" s="137" t="str">
        <f t="shared" si="5"/>
        <v/>
      </c>
    </row>
    <row r="182" spans="1:37" x14ac:dyDescent="0.25">
      <c r="A182" s="2" t="s">
        <v>286</v>
      </c>
      <c r="B182" s="2" t="s">
        <v>287</v>
      </c>
      <c r="C182" t="str">
        <f>IFERROR(VLOOKUP($B182,Kraftvärmeprod!$B$1:$AH$479,MATCH(C$3,Kraftvärmeprod!$B$1:$AG$1,0),FALSE)/1,"")</f>
        <v/>
      </c>
      <c r="D182" t="str">
        <f>IFERROR(VLOOKUP($B182,Kraftvärmeprod!$B$1:$AH$479,MATCH(D$3,Kraftvärmeprod!$B$1:$AG$1,0),FALSE)/1,"")</f>
        <v/>
      </c>
      <c r="E182">
        <f>IFERROR(VLOOKUP($B182,Kraftvärmeprod!$B$1:$AH$479,MATCH(E$2,Kraftvärmeprod!$B$1:$AG$1,0),FALSE)/1,0)-IFERROR(VLOOKUP($B182,'Slutlig allokering kvv'!$B$2:$AC$462,MATCH(E$3,'Slutlig allokering kvv'!$B$1:$AJ$1,0),FALSE)/1,0)</f>
        <v>0</v>
      </c>
      <c r="F182">
        <f>IFERROR(VLOOKUP($B182,Kraftvärmeprod!$B$1:$AH$479,MATCH(F$2,Kraftvärmeprod!$B$1:$AG$1,0),FALSE)/1,0)-IFERROR(VLOOKUP($B182,'Slutlig allokering kvv'!$B$2:$AC$462,MATCH(F$3,'Slutlig allokering kvv'!$B$1:$AJ$1,0),FALSE)/1,0)</f>
        <v>0</v>
      </c>
      <c r="G182">
        <f>IFERROR(VLOOKUP($B182,Kraftvärmeprod!$B$1:$AH$479,MATCH(G$2,Kraftvärmeprod!$B$1:$AG$1,0),FALSE)/1,0)-IFERROR(VLOOKUP($B182,'Slutlig allokering kvv'!$B$2:$AC$462,MATCH(G$3,'Slutlig allokering kvv'!$B$1:$AJ$1,0),FALSE)/1,0)</f>
        <v>0</v>
      </c>
      <c r="H182">
        <f>IFERROR(VLOOKUP($B182,Kraftvärmeprod!$B$1:$AH$479,MATCH(H$2,Kraftvärmeprod!$B$1:$AG$1,0),FALSE)/1,0)-IFERROR(VLOOKUP($B182,'Slutlig allokering kvv'!$B$2:$AC$462,MATCH(H$3,'Slutlig allokering kvv'!$B$1:$AJ$1,0),FALSE)/1,0)</f>
        <v>0</v>
      </c>
      <c r="I182">
        <f>IFERROR(VLOOKUP($B182,Kraftvärmeprod!$B$1:$AH$479,MATCH(I$2,Kraftvärmeprod!$B$1:$AG$1,0),FALSE)/1,0)-IFERROR(VLOOKUP($B182,'Slutlig allokering kvv'!$B$2:$AC$462,MATCH(I$3,'Slutlig allokering kvv'!$B$1:$AJ$1,0),FALSE)/1,0)</f>
        <v>0</v>
      </c>
      <c r="J182">
        <f>IFERROR(VLOOKUP($B182,Kraftvärmeprod!$B$1:$AH$479,MATCH(J$2,Kraftvärmeprod!$B$1:$AG$1,0),FALSE)/1,0)-IFERROR(VLOOKUP($B182,'Slutlig allokering kvv'!$B$2:$AC$462,MATCH(J$3,'Slutlig allokering kvv'!$B$1:$AJ$1,0),FALSE)/1,0)</f>
        <v>0</v>
      </c>
      <c r="K182">
        <f>IFERROR(VLOOKUP($B182,Kraftvärmeprod!$B$1:$AH$479,MATCH(K$2,Kraftvärmeprod!$B$1:$AG$1,0),FALSE)/1,0)-IFERROR(VLOOKUP($B182,'Slutlig allokering kvv'!$B$2:$AC$462,MATCH(K$3,'Slutlig allokering kvv'!$B$1:$AJ$1,0),FALSE)/1,0)</f>
        <v>0</v>
      </c>
      <c r="L182">
        <f>IFERROR(VLOOKUP($B182,Kraftvärmeprod!$B$1:$AH$479,MATCH(L$2,Kraftvärmeprod!$B$1:$AG$1,0),FALSE)/1,0)-IFERROR(VLOOKUP($B182,'Slutlig allokering kvv'!$B$2:$AC$462,MATCH(L$3,'Slutlig allokering kvv'!$B$1:$AJ$1,0),FALSE)/1,0)</f>
        <v>0</v>
      </c>
      <c r="M182">
        <f>IFERROR(VLOOKUP($B182,Kraftvärmeprod!$B$1:$AH$479,MATCH(M$2,Kraftvärmeprod!$B$1:$AG$1,0),FALSE)/1,0)-IFERROR(VLOOKUP($B182,'Slutlig allokering kvv'!$B$2:$AC$462,MATCH(M$3,'Slutlig allokering kvv'!$B$1:$AJ$1,0),FALSE)/1,0)</f>
        <v>0</v>
      </c>
      <c r="N182">
        <f>IFERROR(VLOOKUP($B182,Kraftvärmeprod!$B$1:$AH$479,MATCH(N$2,Kraftvärmeprod!$B$1:$AG$1,0),FALSE)/1,0)-IFERROR(VLOOKUP($B182,'Slutlig allokering kvv'!$B$2:$AC$462,MATCH(N$3,'Slutlig allokering kvv'!$B$1:$AJ$1,0),FALSE)/1,0)</f>
        <v>0</v>
      </c>
      <c r="O182">
        <f>IFERROR(VLOOKUP($B182,Kraftvärmeprod!$B$1:$AH$479,MATCH(O$2,Kraftvärmeprod!$B$1:$AG$1,0),FALSE)/1,0)-IFERROR(VLOOKUP($B182,'Slutlig allokering kvv'!$B$2:$AC$462,MATCH(O$3,'Slutlig allokering kvv'!$B$1:$AJ$1,0),FALSE)/1,0)</f>
        <v>0</v>
      </c>
      <c r="P182">
        <f>IFERROR(VLOOKUP($B182,Kraftvärmeprod!$B$1:$AH$479,MATCH(P$2,Kraftvärmeprod!$B$1:$AG$1,0),FALSE)/1,0)-IFERROR(VLOOKUP($B182,'Slutlig allokering kvv'!$B$2:$AC$462,MATCH(P$3,'Slutlig allokering kvv'!$B$1:$AJ$1,0),FALSE)/1,0)</f>
        <v>0</v>
      </c>
      <c r="Q182">
        <f>IFERROR(VLOOKUP($B182,Kraftvärmeprod!$B$1:$AH$479,MATCH(Q$2,Kraftvärmeprod!$B$1:$AG$1,0),FALSE)/1,0)-IFERROR(VLOOKUP($B182,'Slutlig allokering kvv'!$B$2:$AC$462,MATCH(Q$3,'Slutlig allokering kvv'!$B$1:$AJ$1,0),FALSE)/1,0)</f>
        <v>0</v>
      </c>
      <c r="R182">
        <f>IFERROR(VLOOKUP($B182,Kraftvärmeprod!$B$1:$AH$479,MATCH(R$2,Kraftvärmeprod!$B$1:$AG$1,0),FALSE)/1,0)-IFERROR(VLOOKUP($B182,'Slutlig allokering kvv'!$B$2:$AC$462,MATCH(R$3,'Slutlig allokering kvv'!$B$1:$AJ$1,0),FALSE)/1,0)</f>
        <v>0</v>
      </c>
      <c r="S182">
        <f>IFERROR(VLOOKUP($B182,Kraftvärmeprod!$B$1:$AH$479,MATCH(S$2,Kraftvärmeprod!$B$1:$AG$1,0),FALSE)/1,0)-IFERROR(VLOOKUP($B182,'Slutlig allokering kvv'!$B$2:$AC$462,MATCH(S$3,'Slutlig allokering kvv'!$B$1:$AJ$1,0),FALSE)/1,0)</f>
        <v>0</v>
      </c>
      <c r="T182" s="6">
        <f>IFERROR(VLOOKUP($B182,Miljö!$B$1:$S$477,MATCH(T$2,Miljö!$B$1:$X$1,0),FALSE)/1,0)-IFERROR(VLOOKUP($B182,'Slutlig allokering kvv'!$B$2:$AC$462,MATCH(T$3,'Slutlig allokering kvv'!$B$1:$AJ$1,0),FALSE)/1,0)</f>
        <v>0</v>
      </c>
      <c r="U182">
        <f>IFERROR(VLOOKUP($B182,Kraftvärmeprod!$B$1:$AH$479,MATCH(U$2,Kraftvärmeprod!$B$1:$AG$1,0),FALSE)/1,0)-IFERROR(VLOOKUP($B182,'Slutlig allokering kvv'!$B$2:$AC$462,MATCH(U$3,'Slutlig allokering kvv'!$B$1:$AJ$1,0),FALSE)/1,0)</f>
        <v>0</v>
      </c>
      <c r="V182">
        <f>IFERROR(VLOOKUP($B182,Kraftvärmeprod!$B$1:$AH$479,MATCH(V$2,Kraftvärmeprod!$B$1:$AG$1,0),FALSE)/1,0)-IFERROR(VLOOKUP($B182,'Slutlig allokering kvv'!$B$2:$AC$462,MATCH(V$3,'Slutlig allokering kvv'!$B$1:$AJ$1,0),FALSE)/1,0)</f>
        <v>0</v>
      </c>
      <c r="W182">
        <f>IFERROR(VLOOKUP($B182,Kraftvärmeprod!$B$1:$AH$479,MATCH(W$2,Kraftvärmeprod!$B$1:$AG$1,0),FALSE)/1,0)-IFERROR(VLOOKUP($B182,'Slutlig allokering kvv'!$B$2:$AC$462,MATCH(W$3,'Slutlig allokering kvv'!$B$1:$AJ$1,0),FALSE)/1,0)</f>
        <v>0</v>
      </c>
      <c r="X182">
        <f>IFERROR(VLOOKUP($B182,Kraftvärmeprod!$B$1:$AH$479,MATCH(X$2,Kraftvärmeprod!$B$1:$AG$1,0),FALSE)/1,0)-IFERROR(VLOOKUP($B182,'Slutlig allokering kvv'!$B$2:$AC$462,MATCH(X$3,'Slutlig allokering kvv'!$B$1:$AJ$1,0),FALSE)/1,0)</f>
        <v>0</v>
      </c>
      <c r="Y182">
        <f>IFERROR(VLOOKUP($B182,Kraftvärmeprod!$B$1:$AH$479,MATCH(Y$2,Kraftvärmeprod!$B$1:$AG$1,0),FALSE)/1,0)-IFERROR(VLOOKUP($B182,'Slutlig allokering kvv'!$B$2:$AC$462,MATCH(Y$3,'Slutlig allokering kvv'!$B$1:$AJ$1,0),FALSE)/1,0)</f>
        <v>0</v>
      </c>
      <c r="Z182">
        <f>IFERROR(VLOOKUP($B182,Kraftvärmeprod!$B$1:$AH$479,MATCH(Z$2,Kraftvärmeprod!$B$1:$AG$1,0),FALSE)/1,0)-IFERROR(VLOOKUP($B182,'Slutlig allokering kvv'!$B$2:$AC$462,MATCH(Z$3,'Slutlig allokering kvv'!$B$1:$AJ$1,0),FALSE)/1,0)</f>
        <v>0</v>
      </c>
      <c r="AA182">
        <f>IFERROR(VLOOKUP($B182,Kraftvärmeprod!$B$1:$AH$479,MATCH(AA$2,Kraftvärmeprod!$B$1:$AG$1,0),FALSE)/1,0)-IFERROR(VLOOKUP($B182,'Slutlig allokering kvv'!$B$2:$AC$462,MATCH(AA$3,'Slutlig allokering kvv'!$B$1:$AJ$1,0),FALSE)/1,0)</f>
        <v>0</v>
      </c>
      <c r="AE182">
        <f t="shared" si="4"/>
        <v>0</v>
      </c>
      <c r="AG182">
        <f>IFERROR(VLOOKUP(B182,'Slutlig allokering kvv'!$B$2:$AJ$462,MATCH("Summa slutlig allokerad tillförd energi (utan hjälpel och rökgaskondensering):",'Slutlig allokering kvv'!$B$1:$AK$1,0),FALSE)/1,"")</f>
        <v>0</v>
      </c>
      <c r="AI182" s="137" t="str">
        <f>IFERROR(1-VLOOKUP(B182,'Slutlig allokering kvv'!$B$2:$AJ$462,MATCH("Andel av bränsle i kvv som allokerats till värme, exklusive rökgaskondensering och hjälpel",'Slutlig allokering kvv'!$B$1:$AK$1,0),FALSE),"")</f>
        <v/>
      </c>
      <c r="AK182" s="137" t="str">
        <f t="shared" si="5"/>
        <v/>
      </c>
    </row>
    <row r="183" spans="1:37" x14ac:dyDescent="0.25">
      <c r="A183" s="2" t="s">
        <v>291</v>
      </c>
      <c r="B183" s="2" t="s">
        <v>10</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 kvv'!$B$2:$AC$462,MATCH(E$3,'Slutlig allokering kvv'!$B$1:$AJ$1,0),FALSE)/1,0)</f>
        <v>0</v>
      </c>
      <c r="F183">
        <f>IFERROR(VLOOKUP($B183,Kraftvärmeprod!$B$1:$AH$479,MATCH(F$2,Kraftvärmeprod!$B$1:$AG$1,0),FALSE)/1,0)-IFERROR(VLOOKUP($B183,'Slutlig allokering kvv'!$B$2:$AC$462,MATCH(F$3,'Slutlig allokering kvv'!$B$1:$AJ$1,0),FALSE)/1,0)</f>
        <v>0</v>
      </c>
      <c r="G183">
        <f>IFERROR(VLOOKUP($B183,Kraftvärmeprod!$B$1:$AH$479,MATCH(G$2,Kraftvärmeprod!$B$1:$AG$1,0),FALSE)/1,0)-IFERROR(VLOOKUP($B183,'Slutlig allokering kvv'!$B$2:$AC$462,MATCH(G$3,'Slutlig allokering kvv'!$B$1:$AJ$1,0),FALSE)/1,0)</f>
        <v>0</v>
      </c>
      <c r="H183">
        <f>IFERROR(VLOOKUP($B183,Kraftvärmeprod!$B$1:$AH$479,MATCH(H$2,Kraftvärmeprod!$B$1:$AG$1,0),FALSE)/1,0)-IFERROR(VLOOKUP($B183,'Slutlig allokering kvv'!$B$2:$AC$462,MATCH(H$3,'Slutlig allokering kvv'!$B$1:$AJ$1,0),FALSE)/1,0)</f>
        <v>0</v>
      </c>
      <c r="I183">
        <f>IFERROR(VLOOKUP($B183,Kraftvärmeprod!$B$1:$AH$479,MATCH(I$2,Kraftvärmeprod!$B$1:$AG$1,0),FALSE)/1,0)-IFERROR(VLOOKUP($B183,'Slutlig allokering kvv'!$B$2:$AC$462,MATCH(I$3,'Slutlig allokering kvv'!$B$1:$AJ$1,0),FALSE)/1,0)</f>
        <v>0</v>
      </c>
      <c r="J183">
        <f>IFERROR(VLOOKUP($B183,Kraftvärmeprod!$B$1:$AH$479,MATCH(J$2,Kraftvärmeprod!$B$1:$AG$1,0),FALSE)/1,0)-IFERROR(VLOOKUP($B183,'Slutlig allokering kvv'!$B$2:$AC$462,MATCH(J$3,'Slutlig allokering kvv'!$B$1:$AJ$1,0),FALSE)/1,0)</f>
        <v>0</v>
      </c>
      <c r="K183">
        <f>IFERROR(VLOOKUP($B183,Kraftvärmeprod!$B$1:$AH$479,MATCH(K$2,Kraftvärmeprod!$B$1:$AG$1,0),FALSE)/1,0)-IFERROR(VLOOKUP($B183,'Slutlig allokering kvv'!$B$2:$AC$462,MATCH(K$3,'Slutlig allokering kvv'!$B$1:$AJ$1,0),FALSE)/1,0)</f>
        <v>0</v>
      </c>
      <c r="L183">
        <f>IFERROR(VLOOKUP($B183,Kraftvärmeprod!$B$1:$AH$479,MATCH(L$2,Kraftvärmeprod!$B$1:$AG$1,0),FALSE)/1,0)-IFERROR(VLOOKUP($B183,'Slutlig allokering kvv'!$B$2:$AC$462,MATCH(L$3,'Slutlig allokering kvv'!$B$1:$AJ$1,0),FALSE)/1,0)</f>
        <v>0</v>
      </c>
      <c r="M183">
        <f>IFERROR(VLOOKUP($B183,Kraftvärmeprod!$B$1:$AH$479,MATCH(M$2,Kraftvärmeprod!$B$1:$AG$1,0),FALSE)/1,0)-IFERROR(VLOOKUP($B183,'Slutlig allokering kvv'!$B$2:$AC$462,MATCH(M$3,'Slutlig allokering kvv'!$B$1:$AJ$1,0),FALSE)/1,0)</f>
        <v>0</v>
      </c>
      <c r="N183">
        <f>IFERROR(VLOOKUP($B183,Kraftvärmeprod!$B$1:$AH$479,MATCH(N$2,Kraftvärmeprod!$B$1:$AG$1,0),FALSE)/1,0)-IFERROR(VLOOKUP($B183,'Slutlig allokering kvv'!$B$2:$AC$462,MATCH(N$3,'Slutlig allokering kvv'!$B$1:$AJ$1,0),FALSE)/1,0)</f>
        <v>0</v>
      </c>
      <c r="O183">
        <f>IFERROR(VLOOKUP($B183,Kraftvärmeprod!$B$1:$AH$479,MATCH(O$2,Kraftvärmeprod!$B$1:$AG$1,0),FALSE)/1,0)-IFERROR(VLOOKUP($B183,'Slutlig allokering kvv'!$B$2:$AC$462,MATCH(O$3,'Slutlig allokering kvv'!$B$1:$AJ$1,0),FALSE)/1,0)</f>
        <v>0</v>
      </c>
      <c r="P183">
        <f>IFERROR(VLOOKUP($B183,Kraftvärmeprod!$B$1:$AH$479,MATCH(P$2,Kraftvärmeprod!$B$1:$AG$1,0),FALSE)/1,0)-IFERROR(VLOOKUP($B183,'Slutlig allokering kvv'!$B$2:$AC$462,MATCH(P$3,'Slutlig allokering kvv'!$B$1:$AJ$1,0),FALSE)/1,0)</f>
        <v>0</v>
      </c>
      <c r="Q183">
        <f>IFERROR(VLOOKUP($B183,Kraftvärmeprod!$B$1:$AH$479,MATCH(Q$2,Kraftvärmeprod!$B$1:$AG$1,0),FALSE)/1,0)-IFERROR(VLOOKUP($B183,'Slutlig allokering kvv'!$B$2:$AC$462,MATCH(Q$3,'Slutlig allokering kvv'!$B$1:$AJ$1,0),FALSE)/1,0)</f>
        <v>0</v>
      </c>
      <c r="R183">
        <f>IFERROR(VLOOKUP($B183,Kraftvärmeprod!$B$1:$AH$479,MATCH(R$2,Kraftvärmeprod!$B$1:$AG$1,0),FALSE)/1,0)-IFERROR(VLOOKUP($B183,'Slutlig allokering kvv'!$B$2:$AC$462,MATCH(R$3,'Slutlig allokering kvv'!$B$1:$AJ$1,0),FALSE)/1,0)</f>
        <v>0</v>
      </c>
      <c r="S183">
        <f>IFERROR(VLOOKUP($B183,Kraftvärmeprod!$B$1:$AH$479,MATCH(S$2,Kraftvärmeprod!$B$1:$AG$1,0),FALSE)/1,0)-IFERROR(VLOOKUP($B183,'Slutlig allokering kvv'!$B$2:$AC$462,MATCH(S$3,'Slutlig allokering kvv'!$B$1:$AJ$1,0),FALSE)/1,0)</f>
        <v>0</v>
      </c>
      <c r="T183" s="6">
        <f>IFERROR(VLOOKUP($B183,Miljö!$B$1:$S$477,MATCH(T$2,Miljö!$B$1:$X$1,0),FALSE)/1,0)-IFERROR(VLOOKUP($B183,'Slutlig allokering kvv'!$B$2:$AC$462,MATCH(T$3,'Slutlig allokering kvv'!$B$1:$AJ$1,0),FALSE)/1,0)</f>
        <v>0</v>
      </c>
      <c r="U183">
        <f>IFERROR(VLOOKUP($B183,Kraftvärmeprod!$B$1:$AH$479,MATCH(U$2,Kraftvärmeprod!$B$1:$AG$1,0),FALSE)/1,0)-IFERROR(VLOOKUP($B183,'Slutlig allokering kvv'!$B$2:$AC$462,MATCH(U$3,'Slutlig allokering kvv'!$B$1:$AJ$1,0),FALSE)/1,0)</f>
        <v>0</v>
      </c>
      <c r="V183">
        <f>IFERROR(VLOOKUP($B183,Kraftvärmeprod!$B$1:$AH$479,MATCH(V$2,Kraftvärmeprod!$B$1:$AG$1,0),FALSE)/1,0)-IFERROR(VLOOKUP($B183,'Slutlig allokering kvv'!$B$2:$AC$462,MATCH(V$3,'Slutlig allokering kvv'!$B$1:$AJ$1,0),FALSE)/1,0)</f>
        <v>0</v>
      </c>
      <c r="W183">
        <f>IFERROR(VLOOKUP($B183,Kraftvärmeprod!$B$1:$AH$479,MATCH(W$2,Kraftvärmeprod!$B$1:$AG$1,0),FALSE)/1,0)-IFERROR(VLOOKUP($B183,'Slutlig allokering kvv'!$B$2:$AC$462,MATCH(W$3,'Slutlig allokering kvv'!$B$1:$AJ$1,0),FALSE)/1,0)</f>
        <v>0</v>
      </c>
      <c r="X183">
        <f>IFERROR(VLOOKUP($B183,Kraftvärmeprod!$B$1:$AH$479,MATCH(X$2,Kraftvärmeprod!$B$1:$AG$1,0),FALSE)/1,0)-IFERROR(VLOOKUP($B183,'Slutlig allokering kvv'!$B$2:$AC$462,MATCH(X$3,'Slutlig allokering kvv'!$B$1:$AJ$1,0),FALSE)/1,0)</f>
        <v>0</v>
      </c>
      <c r="Y183">
        <f>IFERROR(VLOOKUP($B183,Kraftvärmeprod!$B$1:$AH$479,MATCH(Y$2,Kraftvärmeprod!$B$1:$AG$1,0),FALSE)/1,0)-IFERROR(VLOOKUP($B183,'Slutlig allokering kvv'!$B$2:$AC$462,MATCH(Y$3,'Slutlig allokering kvv'!$B$1:$AJ$1,0),FALSE)/1,0)</f>
        <v>0</v>
      </c>
      <c r="Z183">
        <f>IFERROR(VLOOKUP($B183,Kraftvärmeprod!$B$1:$AH$479,MATCH(Z$2,Kraftvärmeprod!$B$1:$AG$1,0),FALSE)/1,0)-IFERROR(VLOOKUP($B183,'Slutlig allokering kvv'!$B$2:$AC$462,MATCH(Z$3,'Slutlig allokering kvv'!$B$1:$AJ$1,0),FALSE)/1,0)</f>
        <v>0</v>
      </c>
      <c r="AA183">
        <f>IFERROR(VLOOKUP($B183,Kraftvärmeprod!$B$1:$AH$479,MATCH(AA$2,Kraftvärmeprod!$B$1:$AG$1,0),FALSE)/1,0)-IFERROR(VLOOKUP($B183,'Slutlig allokering kvv'!$B$2:$AC$462,MATCH(AA$3,'Slutlig allokering kvv'!$B$1:$AJ$1,0),FALSE)/1,0)</f>
        <v>0</v>
      </c>
      <c r="AE183">
        <f t="shared" si="4"/>
        <v>0</v>
      </c>
      <c r="AG183">
        <f>IFERROR(VLOOKUP(B183,'Slutlig allokering kvv'!$B$2:$AJ$462,MATCH("Summa slutlig allokerad tillförd energi (utan hjälpel och rökgaskondensering):",'Slutlig allokering kvv'!$B$1:$AK$1,0),FALSE)/1,"")</f>
        <v>0</v>
      </c>
      <c r="AI183" s="137" t="str">
        <f>IFERROR(1-VLOOKUP(B183,'Slutlig allokering kvv'!$B$2:$AJ$462,MATCH("Andel av bränsle i kvv som allokerats till värme, exklusive rökgaskondensering och hjälpel",'Slutlig allokering kvv'!$B$1:$AK$1,0),FALSE),"")</f>
        <v/>
      </c>
      <c r="AK183" s="137" t="str">
        <f t="shared" si="5"/>
        <v/>
      </c>
    </row>
    <row r="184" spans="1:37" x14ac:dyDescent="0.25">
      <c r="A184" s="2" t="s">
        <v>291</v>
      </c>
      <c r="B184" s="2" t="s">
        <v>292</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 kvv'!$B$2:$AC$462,MATCH(E$3,'Slutlig allokering kvv'!$B$1:$AJ$1,0),FALSE)/1,0)</f>
        <v>0</v>
      </c>
      <c r="F184">
        <f>IFERROR(VLOOKUP($B184,Kraftvärmeprod!$B$1:$AH$479,MATCH(F$2,Kraftvärmeprod!$B$1:$AG$1,0),FALSE)/1,0)-IFERROR(VLOOKUP($B184,'Slutlig allokering kvv'!$B$2:$AC$462,MATCH(F$3,'Slutlig allokering kvv'!$B$1:$AJ$1,0),FALSE)/1,0)</f>
        <v>0</v>
      </c>
      <c r="G184">
        <f>IFERROR(VLOOKUP($B184,Kraftvärmeprod!$B$1:$AH$479,MATCH(G$2,Kraftvärmeprod!$B$1:$AG$1,0),FALSE)/1,0)-IFERROR(VLOOKUP($B184,'Slutlig allokering kvv'!$B$2:$AC$462,MATCH(G$3,'Slutlig allokering kvv'!$B$1:$AJ$1,0),FALSE)/1,0)</f>
        <v>0</v>
      </c>
      <c r="H184">
        <f>IFERROR(VLOOKUP($B184,Kraftvärmeprod!$B$1:$AH$479,MATCH(H$2,Kraftvärmeprod!$B$1:$AG$1,0),FALSE)/1,0)-IFERROR(VLOOKUP($B184,'Slutlig allokering kvv'!$B$2:$AC$462,MATCH(H$3,'Slutlig allokering kvv'!$B$1:$AJ$1,0),FALSE)/1,0)</f>
        <v>0</v>
      </c>
      <c r="I184">
        <f>IFERROR(VLOOKUP($B184,Kraftvärmeprod!$B$1:$AH$479,MATCH(I$2,Kraftvärmeprod!$B$1:$AG$1,0),FALSE)/1,0)-IFERROR(VLOOKUP($B184,'Slutlig allokering kvv'!$B$2:$AC$462,MATCH(I$3,'Slutlig allokering kvv'!$B$1:$AJ$1,0),FALSE)/1,0)</f>
        <v>0</v>
      </c>
      <c r="J184">
        <f>IFERROR(VLOOKUP($B184,Kraftvärmeprod!$B$1:$AH$479,MATCH(J$2,Kraftvärmeprod!$B$1:$AG$1,0),FALSE)/1,0)-IFERROR(VLOOKUP($B184,'Slutlig allokering kvv'!$B$2:$AC$462,MATCH(J$3,'Slutlig allokering kvv'!$B$1:$AJ$1,0),FALSE)/1,0)</f>
        <v>0</v>
      </c>
      <c r="K184">
        <f>IFERROR(VLOOKUP($B184,Kraftvärmeprod!$B$1:$AH$479,MATCH(K$2,Kraftvärmeprod!$B$1:$AG$1,0),FALSE)/1,0)-IFERROR(VLOOKUP($B184,'Slutlig allokering kvv'!$B$2:$AC$462,MATCH(K$3,'Slutlig allokering kvv'!$B$1:$AJ$1,0),FALSE)/1,0)</f>
        <v>0</v>
      </c>
      <c r="L184">
        <f>IFERROR(VLOOKUP($B184,Kraftvärmeprod!$B$1:$AH$479,MATCH(L$2,Kraftvärmeprod!$B$1:$AG$1,0),FALSE)/1,0)-IFERROR(VLOOKUP($B184,'Slutlig allokering kvv'!$B$2:$AC$462,MATCH(L$3,'Slutlig allokering kvv'!$B$1:$AJ$1,0),FALSE)/1,0)</f>
        <v>0</v>
      </c>
      <c r="M184">
        <f>IFERROR(VLOOKUP($B184,Kraftvärmeprod!$B$1:$AH$479,MATCH(M$2,Kraftvärmeprod!$B$1:$AG$1,0),FALSE)/1,0)-IFERROR(VLOOKUP($B184,'Slutlig allokering kvv'!$B$2:$AC$462,MATCH(M$3,'Slutlig allokering kvv'!$B$1:$AJ$1,0),FALSE)/1,0)</f>
        <v>0</v>
      </c>
      <c r="N184">
        <f>IFERROR(VLOOKUP($B184,Kraftvärmeprod!$B$1:$AH$479,MATCH(N$2,Kraftvärmeprod!$B$1:$AG$1,0),FALSE)/1,0)-IFERROR(VLOOKUP($B184,'Slutlig allokering kvv'!$B$2:$AC$462,MATCH(N$3,'Slutlig allokering kvv'!$B$1:$AJ$1,0),FALSE)/1,0)</f>
        <v>0</v>
      </c>
      <c r="O184">
        <f>IFERROR(VLOOKUP($B184,Kraftvärmeprod!$B$1:$AH$479,MATCH(O$2,Kraftvärmeprod!$B$1:$AG$1,0),FALSE)/1,0)-IFERROR(VLOOKUP($B184,'Slutlig allokering kvv'!$B$2:$AC$462,MATCH(O$3,'Slutlig allokering kvv'!$B$1:$AJ$1,0),FALSE)/1,0)</f>
        <v>0</v>
      </c>
      <c r="P184">
        <f>IFERROR(VLOOKUP($B184,Kraftvärmeprod!$B$1:$AH$479,MATCH(P$2,Kraftvärmeprod!$B$1:$AG$1,0),FALSE)/1,0)-IFERROR(VLOOKUP($B184,'Slutlig allokering kvv'!$B$2:$AC$462,MATCH(P$3,'Slutlig allokering kvv'!$B$1:$AJ$1,0),FALSE)/1,0)</f>
        <v>0</v>
      </c>
      <c r="Q184">
        <f>IFERROR(VLOOKUP($B184,Kraftvärmeprod!$B$1:$AH$479,MATCH(Q$2,Kraftvärmeprod!$B$1:$AG$1,0),FALSE)/1,0)-IFERROR(VLOOKUP($B184,'Slutlig allokering kvv'!$B$2:$AC$462,MATCH(Q$3,'Slutlig allokering kvv'!$B$1:$AJ$1,0),FALSE)/1,0)</f>
        <v>0</v>
      </c>
      <c r="R184">
        <f>IFERROR(VLOOKUP($B184,Kraftvärmeprod!$B$1:$AH$479,MATCH(R$2,Kraftvärmeprod!$B$1:$AG$1,0),FALSE)/1,0)-IFERROR(VLOOKUP($B184,'Slutlig allokering kvv'!$B$2:$AC$462,MATCH(R$3,'Slutlig allokering kvv'!$B$1:$AJ$1,0),FALSE)/1,0)</f>
        <v>0</v>
      </c>
      <c r="S184">
        <f>IFERROR(VLOOKUP($B184,Kraftvärmeprod!$B$1:$AH$479,MATCH(S$2,Kraftvärmeprod!$B$1:$AG$1,0),FALSE)/1,0)-IFERROR(VLOOKUP($B184,'Slutlig allokering kvv'!$B$2:$AC$462,MATCH(S$3,'Slutlig allokering kvv'!$B$1:$AJ$1,0),FALSE)/1,0)</f>
        <v>0</v>
      </c>
      <c r="T184" s="6">
        <f>IFERROR(VLOOKUP($B184,Miljö!$B$1:$S$477,MATCH(T$2,Miljö!$B$1:$X$1,0),FALSE)/1,0)-IFERROR(VLOOKUP($B184,'Slutlig allokering kvv'!$B$2:$AC$462,MATCH(T$3,'Slutlig allokering kvv'!$B$1:$AJ$1,0),FALSE)/1,0)</f>
        <v>0</v>
      </c>
      <c r="U184">
        <f>IFERROR(VLOOKUP($B184,Kraftvärmeprod!$B$1:$AH$479,MATCH(U$2,Kraftvärmeprod!$B$1:$AG$1,0),FALSE)/1,0)-IFERROR(VLOOKUP($B184,'Slutlig allokering kvv'!$B$2:$AC$462,MATCH(U$3,'Slutlig allokering kvv'!$B$1:$AJ$1,0),FALSE)/1,0)</f>
        <v>0</v>
      </c>
      <c r="V184">
        <f>IFERROR(VLOOKUP($B184,Kraftvärmeprod!$B$1:$AH$479,MATCH(V$2,Kraftvärmeprod!$B$1:$AG$1,0),FALSE)/1,0)-IFERROR(VLOOKUP($B184,'Slutlig allokering kvv'!$B$2:$AC$462,MATCH(V$3,'Slutlig allokering kvv'!$B$1:$AJ$1,0),FALSE)/1,0)</f>
        <v>0</v>
      </c>
      <c r="W184">
        <f>IFERROR(VLOOKUP($B184,Kraftvärmeprod!$B$1:$AH$479,MATCH(W$2,Kraftvärmeprod!$B$1:$AG$1,0),FALSE)/1,0)-IFERROR(VLOOKUP($B184,'Slutlig allokering kvv'!$B$2:$AC$462,MATCH(W$3,'Slutlig allokering kvv'!$B$1:$AJ$1,0),FALSE)/1,0)</f>
        <v>0</v>
      </c>
      <c r="X184">
        <f>IFERROR(VLOOKUP($B184,Kraftvärmeprod!$B$1:$AH$479,MATCH(X$2,Kraftvärmeprod!$B$1:$AG$1,0),FALSE)/1,0)-IFERROR(VLOOKUP($B184,'Slutlig allokering kvv'!$B$2:$AC$462,MATCH(X$3,'Slutlig allokering kvv'!$B$1:$AJ$1,0),FALSE)/1,0)</f>
        <v>0</v>
      </c>
      <c r="Y184">
        <f>IFERROR(VLOOKUP($B184,Kraftvärmeprod!$B$1:$AH$479,MATCH(Y$2,Kraftvärmeprod!$B$1:$AG$1,0),FALSE)/1,0)-IFERROR(VLOOKUP($B184,'Slutlig allokering kvv'!$B$2:$AC$462,MATCH(Y$3,'Slutlig allokering kvv'!$B$1:$AJ$1,0),FALSE)/1,0)</f>
        <v>0</v>
      </c>
      <c r="Z184">
        <f>IFERROR(VLOOKUP($B184,Kraftvärmeprod!$B$1:$AH$479,MATCH(Z$2,Kraftvärmeprod!$B$1:$AG$1,0),FALSE)/1,0)-IFERROR(VLOOKUP($B184,'Slutlig allokering kvv'!$B$2:$AC$462,MATCH(Z$3,'Slutlig allokering kvv'!$B$1:$AJ$1,0),FALSE)/1,0)</f>
        <v>0</v>
      </c>
      <c r="AA184">
        <f>IFERROR(VLOOKUP($B184,Kraftvärmeprod!$B$1:$AH$479,MATCH(AA$2,Kraftvärmeprod!$B$1:$AG$1,0),FALSE)/1,0)-IFERROR(VLOOKUP($B184,'Slutlig allokering kvv'!$B$2:$AC$462,MATCH(AA$3,'Slutlig allokering kvv'!$B$1:$AJ$1,0),FALSE)/1,0)</f>
        <v>0</v>
      </c>
      <c r="AE184">
        <f t="shared" si="4"/>
        <v>0</v>
      </c>
      <c r="AG184">
        <f>IFERROR(VLOOKUP(B184,'Slutlig allokering kvv'!$B$2:$AJ$462,MATCH("Summa slutlig allokerad tillförd energi (utan hjälpel och rökgaskondensering):",'Slutlig allokering kvv'!$B$1:$AK$1,0),FALSE)/1,"")</f>
        <v>0</v>
      </c>
      <c r="AI184" s="137" t="str">
        <f>IFERROR(1-VLOOKUP(B184,'Slutlig allokering kvv'!$B$2:$AJ$462,MATCH("Andel av bränsle i kvv som allokerats till värme, exklusive rökgaskondensering och hjälpel",'Slutlig allokering kvv'!$B$1:$AK$1,0),FALSE),"")</f>
        <v/>
      </c>
      <c r="AK184" s="137" t="str">
        <f t="shared" si="5"/>
        <v/>
      </c>
    </row>
    <row r="185" spans="1:37" x14ac:dyDescent="0.25">
      <c r="A185" s="2" t="s">
        <v>291</v>
      </c>
      <c r="B185" s="2" t="s">
        <v>293</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 kvv'!$B$2:$AC$462,MATCH(E$3,'Slutlig allokering kvv'!$B$1:$AJ$1,0),FALSE)/1,0)</f>
        <v>0</v>
      </c>
      <c r="F185">
        <f>IFERROR(VLOOKUP($B185,Kraftvärmeprod!$B$1:$AH$479,MATCH(F$2,Kraftvärmeprod!$B$1:$AG$1,0),FALSE)/1,0)-IFERROR(VLOOKUP($B185,'Slutlig allokering kvv'!$B$2:$AC$462,MATCH(F$3,'Slutlig allokering kvv'!$B$1:$AJ$1,0),FALSE)/1,0)</f>
        <v>0</v>
      </c>
      <c r="G185">
        <f>IFERROR(VLOOKUP($B185,Kraftvärmeprod!$B$1:$AH$479,MATCH(G$2,Kraftvärmeprod!$B$1:$AG$1,0),FALSE)/1,0)-IFERROR(VLOOKUP($B185,'Slutlig allokering kvv'!$B$2:$AC$462,MATCH(G$3,'Slutlig allokering kvv'!$B$1:$AJ$1,0),FALSE)/1,0)</f>
        <v>0</v>
      </c>
      <c r="H185">
        <f>IFERROR(VLOOKUP($B185,Kraftvärmeprod!$B$1:$AH$479,MATCH(H$2,Kraftvärmeprod!$B$1:$AG$1,0),FALSE)/1,0)-IFERROR(VLOOKUP($B185,'Slutlig allokering kvv'!$B$2:$AC$462,MATCH(H$3,'Slutlig allokering kvv'!$B$1:$AJ$1,0),FALSE)/1,0)</f>
        <v>0</v>
      </c>
      <c r="I185">
        <f>IFERROR(VLOOKUP($B185,Kraftvärmeprod!$B$1:$AH$479,MATCH(I$2,Kraftvärmeprod!$B$1:$AG$1,0),FALSE)/1,0)-IFERROR(VLOOKUP($B185,'Slutlig allokering kvv'!$B$2:$AC$462,MATCH(I$3,'Slutlig allokering kvv'!$B$1:$AJ$1,0),FALSE)/1,0)</f>
        <v>0</v>
      </c>
      <c r="J185">
        <f>IFERROR(VLOOKUP($B185,Kraftvärmeprod!$B$1:$AH$479,MATCH(J$2,Kraftvärmeprod!$B$1:$AG$1,0),FALSE)/1,0)-IFERROR(VLOOKUP($B185,'Slutlig allokering kvv'!$B$2:$AC$462,MATCH(J$3,'Slutlig allokering kvv'!$B$1:$AJ$1,0),FALSE)/1,0)</f>
        <v>0</v>
      </c>
      <c r="K185">
        <f>IFERROR(VLOOKUP($B185,Kraftvärmeprod!$B$1:$AH$479,MATCH(K$2,Kraftvärmeprod!$B$1:$AG$1,0),FALSE)/1,0)-IFERROR(VLOOKUP($B185,'Slutlig allokering kvv'!$B$2:$AC$462,MATCH(K$3,'Slutlig allokering kvv'!$B$1:$AJ$1,0),FALSE)/1,0)</f>
        <v>0</v>
      </c>
      <c r="L185">
        <f>IFERROR(VLOOKUP($B185,Kraftvärmeprod!$B$1:$AH$479,MATCH(L$2,Kraftvärmeprod!$B$1:$AG$1,0),FALSE)/1,0)-IFERROR(VLOOKUP($B185,'Slutlig allokering kvv'!$B$2:$AC$462,MATCH(L$3,'Slutlig allokering kvv'!$B$1:$AJ$1,0),FALSE)/1,0)</f>
        <v>0</v>
      </c>
      <c r="M185">
        <f>IFERROR(VLOOKUP($B185,Kraftvärmeprod!$B$1:$AH$479,MATCH(M$2,Kraftvärmeprod!$B$1:$AG$1,0),FALSE)/1,0)-IFERROR(VLOOKUP($B185,'Slutlig allokering kvv'!$B$2:$AC$462,MATCH(M$3,'Slutlig allokering kvv'!$B$1:$AJ$1,0),FALSE)/1,0)</f>
        <v>0</v>
      </c>
      <c r="N185">
        <f>IFERROR(VLOOKUP($B185,Kraftvärmeprod!$B$1:$AH$479,MATCH(N$2,Kraftvärmeprod!$B$1:$AG$1,0),FALSE)/1,0)-IFERROR(VLOOKUP($B185,'Slutlig allokering kvv'!$B$2:$AC$462,MATCH(N$3,'Slutlig allokering kvv'!$B$1:$AJ$1,0),FALSE)/1,0)</f>
        <v>0</v>
      </c>
      <c r="O185">
        <f>IFERROR(VLOOKUP($B185,Kraftvärmeprod!$B$1:$AH$479,MATCH(O$2,Kraftvärmeprod!$B$1:$AG$1,0),FALSE)/1,0)-IFERROR(VLOOKUP($B185,'Slutlig allokering kvv'!$B$2:$AC$462,MATCH(O$3,'Slutlig allokering kvv'!$B$1:$AJ$1,0),FALSE)/1,0)</f>
        <v>0</v>
      </c>
      <c r="P185">
        <f>IFERROR(VLOOKUP($B185,Kraftvärmeprod!$B$1:$AH$479,MATCH(P$2,Kraftvärmeprod!$B$1:$AG$1,0),FALSE)/1,0)-IFERROR(VLOOKUP($B185,'Slutlig allokering kvv'!$B$2:$AC$462,MATCH(P$3,'Slutlig allokering kvv'!$B$1:$AJ$1,0),FALSE)/1,0)</f>
        <v>0</v>
      </c>
      <c r="Q185">
        <f>IFERROR(VLOOKUP($B185,Kraftvärmeprod!$B$1:$AH$479,MATCH(Q$2,Kraftvärmeprod!$B$1:$AG$1,0),FALSE)/1,0)-IFERROR(VLOOKUP($B185,'Slutlig allokering kvv'!$B$2:$AC$462,MATCH(Q$3,'Slutlig allokering kvv'!$B$1:$AJ$1,0),FALSE)/1,0)</f>
        <v>0</v>
      </c>
      <c r="R185">
        <f>IFERROR(VLOOKUP($B185,Kraftvärmeprod!$B$1:$AH$479,MATCH(R$2,Kraftvärmeprod!$B$1:$AG$1,0),FALSE)/1,0)-IFERROR(VLOOKUP($B185,'Slutlig allokering kvv'!$B$2:$AC$462,MATCH(R$3,'Slutlig allokering kvv'!$B$1:$AJ$1,0),FALSE)/1,0)</f>
        <v>0</v>
      </c>
      <c r="S185">
        <f>IFERROR(VLOOKUP($B185,Kraftvärmeprod!$B$1:$AH$479,MATCH(S$2,Kraftvärmeprod!$B$1:$AG$1,0),FALSE)/1,0)-IFERROR(VLOOKUP($B185,'Slutlig allokering kvv'!$B$2:$AC$462,MATCH(S$3,'Slutlig allokering kvv'!$B$1:$AJ$1,0),FALSE)/1,0)</f>
        <v>0</v>
      </c>
      <c r="T185" s="6">
        <f>IFERROR(VLOOKUP($B185,Miljö!$B$1:$S$477,MATCH(T$2,Miljö!$B$1:$X$1,0),FALSE)/1,0)-IFERROR(VLOOKUP($B185,'Slutlig allokering kvv'!$B$2:$AC$462,MATCH(T$3,'Slutlig allokering kvv'!$B$1:$AJ$1,0),FALSE)/1,0)</f>
        <v>0</v>
      </c>
      <c r="U185">
        <f>IFERROR(VLOOKUP($B185,Kraftvärmeprod!$B$1:$AH$479,MATCH(U$2,Kraftvärmeprod!$B$1:$AG$1,0),FALSE)/1,0)-IFERROR(VLOOKUP($B185,'Slutlig allokering kvv'!$B$2:$AC$462,MATCH(U$3,'Slutlig allokering kvv'!$B$1:$AJ$1,0),FALSE)/1,0)</f>
        <v>0</v>
      </c>
      <c r="V185">
        <f>IFERROR(VLOOKUP($B185,Kraftvärmeprod!$B$1:$AH$479,MATCH(V$2,Kraftvärmeprod!$B$1:$AG$1,0),FALSE)/1,0)-IFERROR(VLOOKUP($B185,'Slutlig allokering kvv'!$B$2:$AC$462,MATCH(V$3,'Slutlig allokering kvv'!$B$1:$AJ$1,0),FALSE)/1,0)</f>
        <v>0</v>
      </c>
      <c r="W185">
        <f>IFERROR(VLOOKUP($B185,Kraftvärmeprod!$B$1:$AH$479,MATCH(W$2,Kraftvärmeprod!$B$1:$AG$1,0),FALSE)/1,0)-IFERROR(VLOOKUP($B185,'Slutlig allokering kvv'!$B$2:$AC$462,MATCH(W$3,'Slutlig allokering kvv'!$B$1:$AJ$1,0),FALSE)/1,0)</f>
        <v>0</v>
      </c>
      <c r="X185">
        <f>IFERROR(VLOOKUP($B185,Kraftvärmeprod!$B$1:$AH$479,MATCH(X$2,Kraftvärmeprod!$B$1:$AG$1,0),FALSE)/1,0)-IFERROR(VLOOKUP($B185,'Slutlig allokering kvv'!$B$2:$AC$462,MATCH(X$3,'Slutlig allokering kvv'!$B$1:$AJ$1,0),FALSE)/1,0)</f>
        <v>0</v>
      </c>
      <c r="Y185">
        <f>IFERROR(VLOOKUP($B185,Kraftvärmeprod!$B$1:$AH$479,MATCH(Y$2,Kraftvärmeprod!$B$1:$AG$1,0),FALSE)/1,0)-IFERROR(VLOOKUP($B185,'Slutlig allokering kvv'!$B$2:$AC$462,MATCH(Y$3,'Slutlig allokering kvv'!$B$1:$AJ$1,0),FALSE)/1,0)</f>
        <v>0</v>
      </c>
      <c r="Z185">
        <f>IFERROR(VLOOKUP($B185,Kraftvärmeprod!$B$1:$AH$479,MATCH(Z$2,Kraftvärmeprod!$B$1:$AG$1,0),FALSE)/1,0)-IFERROR(VLOOKUP($B185,'Slutlig allokering kvv'!$B$2:$AC$462,MATCH(Z$3,'Slutlig allokering kvv'!$B$1:$AJ$1,0),FALSE)/1,0)</f>
        <v>0</v>
      </c>
      <c r="AA185">
        <f>IFERROR(VLOOKUP($B185,Kraftvärmeprod!$B$1:$AH$479,MATCH(AA$2,Kraftvärmeprod!$B$1:$AG$1,0),FALSE)/1,0)-IFERROR(VLOOKUP($B185,'Slutlig allokering kvv'!$B$2:$AC$462,MATCH(AA$3,'Slutlig allokering kvv'!$B$1:$AJ$1,0),FALSE)/1,0)</f>
        <v>0</v>
      </c>
      <c r="AE185">
        <f t="shared" si="4"/>
        <v>0</v>
      </c>
      <c r="AG185">
        <f>IFERROR(VLOOKUP(B185,'Slutlig allokering kvv'!$B$2:$AJ$462,MATCH("Summa slutlig allokerad tillförd energi (utan hjälpel och rökgaskondensering):",'Slutlig allokering kvv'!$B$1:$AK$1,0),FALSE)/1,"")</f>
        <v>0</v>
      </c>
      <c r="AI185" s="137" t="str">
        <f>IFERROR(1-VLOOKUP(B185,'Slutlig allokering kvv'!$B$2:$AJ$462,MATCH("Andel av bränsle i kvv som allokerats till värme, exklusive rökgaskondensering och hjälpel",'Slutlig allokering kvv'!$B$1:$AK$1,0),FALSE),"")</f>
        <v/>
      </c>
      <c r="AK185" s="137" t="str">
        <f t="shared" si="5"/>
        <v/>
      </c>
    </row>
    <row r="186" spans="1:37" x14ac:dyDescent="0.25">
      <c r="A186" s="2" t="s">
        <v>291</v>
      </c>
      <c r="B186" s="2" t="s">
        <v>294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 kvv'!$B$2:$AC$462,MATCH(E$3,'Slutlig allokering kvv'!$B$1:$AJ$1,0),FALSE)/1,0)</f>
        <v>0</v>
      </c>
      <c r="F186">
        <f>IFERROR(VLOOKUP($B186,Kraftvärmeprod!$B$1:$AH$479,MATCH(F$2,Kraftvärmeprod!$B$1:$AG$1,0),FALSE)/1,0)-IFERROR(VLOOKUP($B186,'Slutlig allokering kvv'!$B$2:$AC$462,MATCH(F$3,'Slutlig allokering kvv'!$B$1:$AJ$1,0),FALSE)/1,0)</f>
        <v>0</v>
      </c>
      <c r="G186">
        <f>IFERROR(VLOOKUP($B186,Kraftvärmeprod!$B$1:$AH$479,MATCH(G$2,Kraftvärmeprod!$B$1:$AG$1,0),FALSE)/1,0)-IFERROR(VLOOKUP($B186,'Slutlig allokering kvv'!$B$2:$AC$462,MATCH(G$3,'Slutlig allokering kvv'!$B$1:$AJ$1,0),FALSE)/1,0)</f>
        <v>0</v>
      </c>
      <c r="H186">
        <f>IFERROR(VLOOKUP($B186,Kraftvärmeprod!$B$1:$AH$479,MATCH(H$2,Kraftvärmeprod!$B$1:$AG$1,0),FALSE)/1,0)-IFERROR(VLOOKUP($B186,'Slutlig allokering kvv'!$B$2:$AC$462,MATCH(H$3,'Slutlig allokering kvv'!$B$1:$AJ$1,0),FALSE)/1,0)</f>
        <v>0</v>
      </c>
      <c r="I186">
        <f>IFERROR(VLOOKUP($B186,Kraftvärmeprod!$B$1:$AH$479,MATCH(I$2,Kraftvärmeprod!$B$1:$AG$1,0),FALSE)/1,0)-IFERROR(VLOOKUP($B186,'Slutlig allokering kvv'!$B$2:$AC$462,MATCH(I$3,'Slutlig allokering kvv'!$B$1:$AJ$1,0),FALSE)/1,0)</f>
        <v>0</v>
      </c>
      <c r="J186">
        <f>IFERROR(VLOOKUP($B186,Kraftvärmeprod!$B$1:$AH$479,MATCH(J$2,Kraftvärmeprod!$B$1:$AG$1,0),FALSE)/1,0)-IFERROR(VLOOKUP($B186,'Slutlig allokering kvv'!$B$2:$AC$462,MATCH(J$3,'Slutlig allokering kvv'!$B$1:$AJ$1,0),FALSE)/1,0)</f>
        <v>0</v>
      </c>
      <c r="K186">
        <f>IFERROR(VLOOKUP($B186,Kraftvärmeprod!$B$1:$AH$479,MATCH(K$2,Kraftvärmeprod!$B$1:$AG$1,0),FALSE)/1,0)-IFERROR(VLOOKUP($B186,'Slutlig allokering kvv'!$B$2:$AC$462,MATCH(K$3,'Slutlig allokering kvv'!$B$1:$AJ$1,0),FALSE)/1,0)</f>
        <v>0</v>
      </c>
      <c r="L186">
        <f>IFERROR(VLOOKUP($B186,Kraftvärmeprod!$B$1:$AH$479,MATCH(L$2,Kraftvärmeprod!$B$1:$AG$1,0),FALSE)/1,0)-IFERROR(VLOOKUP($B186,'Slutlig allokering kvv'!$B$2:$AC$462,MATCH(L$3,'Slutlig allokering kvv'!$B$1:$AJ$1,0),FALSE)/1,0)</f>
        <v>0</v>
      </c>
      <c r="M186">
        <f>IFERROR(VLOOKUP($B186,Kraftvärmeprod!$B$1:$AH$479,MATCH(M$2,Kraftvärmeprod!$B$1:$AG$1,0),FALSE)/1,0)-IFERROR(VLOOKUP($B186,'Slutlig allokering kvv'!$B$2:$AC$462,MATCH(M$3,'Slutlig allokering kvv'!$B$1:$AJ$1,0),FALSE)/1,0)</f>
        <v>0</v>
      </c>
      <c r="N186">
        <f>IFERROR(VLOOKUP($B186,Kraftvärmeprod!$B$1:$AH$479,MATCH(N$2,Kraftvärmeprod!$B$1:$AG$1,0),FALSE)/1,0)-IFERROR(VLOOKUP($B186,'Slutlig allokering kvv'!$B$2:$AC$462,MATCH(N$3,'Slutlig allokering kvv'!$B$1:$AJ$1,0),FALSE)/1,0)</f>
        <v>0</v>
      </c>
      <c r="O186">
        <f>IFERROR(VLOOKUP($B186,Kraftvärmeprod!$B$1:$AH$479,MATCH(O$2,Kraftvärmeprod!$B$1:$AG$1,0),FALSE)/1,0)-IFERROR(VLOOKUP($B186,'Slutlig allokering kvv'!$B$2:$AC$462,MATCH(O$3,'Slutlig allokering kvv'!$B$1:$AJ$1,0),FALSE)/1,0)</f>
        <v>0</v>
      </c>
      <c r="P186">
        <f>IFERROR(VLOOKUP($B186,Kraftvärmeprod!$B$1:$AH$479,MATCH(P$2,Kraftvärmeprod!$B$1:$AG$1,0),FALSE)/1,0)-IFERROR(VLOOKUP($B186,'Slutlig allokering kvv'!$B$2:$AC$462,MATCH(P$3,'Slutlig allokering kvv'!$B$1:$AJ$1,0),FALSE)/1,0)</f>
        <v>0</v>
      </c>
      <c r="Q186">
        <f>IFERROR(VLOOKUP($B186,Kraftvärmeprod!$B$1:$AH$479,MATCH(Q$2,Kraftvärmeprod!$B$1:$AG$1,0),FALSE)/1,0)-IFERROR(VLOOKUP($B186,'Slutlig allokering kvv'!$B$2:$AC$462,MATCH(Q$3,'Slutlig allokering kvv'!$B$1:$AJ$1,0),FALSE)/1,0)</f>
        <v>0</v>
      </c>
      <c r="R186">
        <f>IFERROR(VLOOKUP($B186,Kraftvärmeprod!$B$1:$AH$479,MATCH(R$2,Kraftvärmeprod!$B$1:$AG$1,0),FALSE)/1,0)-IFERROR(VLOOKUP($B186,'Slutlig allokering kvv'!$B$2:$AC$462,MATCH(R$3,'Slutlig allokering kvv'!$B$1:$AJ$1,0),FALSE)/1,0)</f>
        <v>0</v>
      </c>
      <c r="S186">
        <f>IFERROR(VLOOKUP($B186,Kraftvärmeprod!$B$1:$AH$479,MATCH(S$2,Kraftvärmeprod!$B$1:$AG$1,0),FALSE)/1,0)-IFERROR(VLOOKUP($B186,'Slutlig allokering kvv'!$B$2:$AC$462,MATCH(S$3,'Slutlig allokering kvv'!$B$1:$AJ$1,0),FALSE)/1,0)</f>
        <v>0</v>
      </c>
      <c r="T186" s="6">
        <f>IFERROR(VLOOKUP($B186,Miljö!$B$1:$S$477,MATCH(T$2,Miljö!$B$1:$X$1,0),FALSE)/1,0)-IFERROR(VLOOKUP($B186,'Slutlig allokering kvv'!$B$2:$AC$462,MATCH(T$3,'Slutlig allokering kvv'!$B$1:$AJ$1,0),FALSE)/1,0)</f>
        <v>0</v>
      </c>
      <c r="U186">
        <f>IFERROR(VLOOKUP($B186,Kraftvärmeprod!$B$1:$AH$479,MATCH(U$2,Kraftvärmeprod!$B$1:$AG$1,0),FALSE)/1,0)-IFERROR(VLOOKUP($B186,'Slutlig allokering kvv'!$B$2:$AC$462,MATCH(U$3,'Slutlig allokering kvv'!$B$1:$AJ$1,0),FALSE)/1,0)</f>
        <v>0</v>
      </c>
      <c r="V186">
        <f>IFERROR(VLOOKUP($B186,Kraftvärmeprod!$B$1:$AH$479,MATCH(V$2,Kraftvärmeprod!$B$1:$AG$1,0),FALSE)/1,0)-IFERROR(VLOOKUP($B186,'Slutlig allokering kvv'!$B$2:$AC$462,MATCH(V$3,'Slutlig allokering kvv'!$B$1:$AJ$1,0),FALSE)/1,0)</f>
        <v>0</v>
      </c>
      <c r="W186">
        <f>IFERROR(VLOOKUP($B186,Kraftvärmeprod!$B$1:$AH$479,MATCH(W$2,Kraftvärmeprod!$B$1:$AG$1,0),FALSE)/1,0)-IFERROR(VLOOKUP($B186,'Slutlig allokering kvv'!$B$2:$AC$462,MATCH(W$3,'Slutlig allokering kvv'!$B$1:$AJ$1,0),FALSE)/1,0)</f>
        <v>0</v>
      </c>
      <c r="X186">
        <f>IFERROR(VLOOKUP($B186,Kraftvärmeprod!$B$1:$AH$479,MATCH(X$2,Kraftvärmeprod!$B$1:$AG$1,0),FALSE)/1,0)-IFERROR(VLOOKUP($B186,'Slutlig allokering kvv'!$B$2:$AC$462,MATCH(X$3,'Slutlig allokering kvv'!$B$1:$AJ$1,0),FALSE)/1,0)</f>
        <v>0</v>
      </c>
      <c r="Y186">
        <f>IFERROR(VLOOKUP($B186,Kraftvärmeprod!$B$1:$AH$479,MATCH(Y$2,Kraftvärmeprod!$B$1:$AG$1,0),FALSE)/1,0)-IFERROR(VLOOKUP($B186,'Slutlig allokering kvv'!$B$2:$AC$462,MATCH(Y$3,'Slutlig allokering kvv'!$B$1:$AJ$1,0),FALSE)/1,0)</f>
        <v>0</v>
      </c>
      <c r="Z186">
        <f>IFERROR(VLOOKUP($B186,Kraftvärmeprod!$B$1:$AH$479,MATCH(Z$2,Kraftvärmeprod!$B$1:$AG$1,0),FALSE)/1,0)-IFERROR(VLOOKUP($B186,'Slutlig allokering kvv'!$B$2:$AC$462,MATCH(Z$3,'Slutlig allokering kvv'!$B$1:$AJ$1,0),FALSE)/1,0)</f>
        <v>0</v>
      </c>
      <c r="AA186">
        <f>IFERROR(VLOOKUP($B186,Kraftvärmeprod!$B$1:$AH$479,MATCH(AA$2,Kraftvärmeprod!$B$1:$AG$1,0),FALSE)/1,0)-IFERROR(VLOOKUP($B186,'Slutlig allokering kvv'!$B$2:$AC$462,MATCH(AA$3,'Slutlig allokering kvv'!$B$1:$AJ$1,0),FALSE)/1,0)</f>
        <v>0</v>
      </c>
      <c r="AE186">
        <f t="shared" si="4"/>
        <v>0</v>
      </c>
      <c r="AG186">
        <f>IFERROR(VLOOKUP(B186,'Slutlig allokering kvv'!$B$2:$AJ$462,MATCH("Summa slutlig allokerad tillförd energi (utan hjälpel och rökgaskondensering):",'Slutlig allokering kvv'!$B$1:$AK$1,0),FALSE)/1,"")</f>
        <v>0</v>
      </c>
      <c r="AI186" s="137" t="str">
        <f>IFERROR(1-VLOOKUP(B186,'Slutlig allokering kvv'!$B$2:$AJ$462,MATCH("Andel av bränsle i kvv som allokerats till värme, exklusive rökgaskondensering och hjälpel",'Slutlig allokering kvv'!$B$1:$AK$1,0),FALSE),"")</f>
        <v/>
      </c>
      <c r="AK186" s="137" t="str">
        <f t="shared" si="5"/>
        <v/>
      </c>
    </row>
    <row r="187" spans="1:37" x14ac:dyDescent="0.25">
      <c r="A187" s="2" t="s">
        <v>295</v>
      </c>
      <c r="B187" s="2" t="s">
        <v>296</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 kvv'!$B$2:$AC$462,MATCH(E$3,'Slutlig allokering kvv'!$B$1:$AJ$1,0),FALSE)/1,0)</f>
        <v>0</v>
      </c>
      <c r="F187">
        <f>IFERROR(VLOOKUP($B187,Kraftvärmeprod!$B$1:$AH$479,MATCH(F$2,Kraftvärmeprod!$B$1:$AG$1,0),FALSE)/1,0)-IFERROR(VLOOKUP($B187,'Slutlig allokering kvv'!$B$2:$AC$462,MATCH(F$3,'Slutlig allokering kvv'!$B$1:$AJ$1,0),FALSE)/1,0)</f>
        <v>0</v>
      </c>
      <c r="G187">
        <f>IFERROR(VLOOKUP($B187,Kraftvärmeprod!$B$1:$AH$479,MATCH(G$2,Kraftvärmeprod!$B$1:$AG$1,0),FALSE)/1,0)-IFERROR(VLOOKUP($B187,'Slutlig allokering kvv'!$B$2:$AC$462,MATCH(G$3,'Slutlig allokering kvv'!$B$1:$AJ$1,0),FALSE)/1,0)</f>
        <v>0</v>
      </c>
      <c r="H187">
        <f>IFERROR(VLOOKUP($B187,Kraftvärmeprod!$B$1:$AH$479,MATCH(H$2,Kraftvärmeprod!$B$1:$AG$1,0),FALSE)/1,0)-IFERROR(VLOOKUP($B187,'Slutlig allokering kvv'!$B$2:$AC$462,MATCH(H$3,'Slutlig allokering kvv'!$B$1:$AJ$1,0),FALSE)/1,0)</f>
        <v>0</v>
      </c>
      <c r="I187">
        <f>IFERROR(VLOOKUP($B187,Kraftvärmeprod!$B$1:$AH$479,MATCH(I$2,Kraftvärmeprod!$B$1:$AG$1,0),FALSE)/1,0)-IFERROR(VLOOKUP($B187,'Slutlig allokering kvv'!$B$2:$AC$462,MATCH(I$3,'Slutlig allokering kvv'!$B$1:$AJ$1,0),FALSE)/1,0)</f>
        <v>0</v>
      </c>
      <c r="J187">
        <f>IFERROR(VLOOKUP($B187,Kraftvärmeprod!$B$1:$AH$479,MATCH(J$2,Kraftvärmeprod!$B$1:$AG$1,0),FALSE)/1,0)-IFERROR(VLOOKUP($B187,'Slutlig allokering kvv'!$B$2:$AC$462,MATCH(J$3,'Slutlig allokering kvv'!$B$1:$AJ$1,0),FALSE)/1,0)</f>
        <v>0</v>
      </c>
      <c r="K187">
        <f>IFERROR(VLOOKUP($B187,Kraftvärmeprod!$B$1:$AH$479,MATCH(K$2,Kraftvärmeprod!$B$1:$AG$1,0),FALSE)/1,0)-IFERROR(VLOOKUP($B187,'Slutlig allokering kvv'!$B$2:$AC$462,MATCH(K$3,'Slutlig allokering kvv'!$B$1:$AJ$1,0),FALSE)/1,0)</f>
        <v>0</v>
      </c>
      <c r="L187">
        <f>IFERROR(VLOOKUP($B187,Kraftvärmeprod!$B$1:$AH$479,MATCH(L$2,Kraftvärmeprod!$B$1:$AG$1,0),FALSE)/1,0)-IFERROR(VLOOKUP($B187,'Slutlig allokering kvv'!$B$2:$AC$462,MATCH(L$3,'Slutlig allokering kvv'!$B$1:$AJ$1,0),FALSE)/1,0)</f>
        <v>0</v>
      </c>
      <c r="M187">
        <f>IFERROR(VLOOKUP($B187,Kraftvärmeprod!$B$1:$AH$479,MATCH(M$2,Kraftvärmeprod!$B$1:$AG$1,0),FALSE)/1,0)-IFERROR(VLOOKUP($B187,'Slutlig allokering kvv'!$B$2:$AC$462,MATCH(M$3,'Slutlig allokering kvv'!$B$1:$AJ$1,0),FALSE)/1,0)</f>
        <v>0</v>
      </c>
      <c r="N187">
        <f>IFERROR(VLOOKUP($B187,Kraftvärmeprod!$B$1:$AH$479,MATCH(N$2,Kraftvärmeprod!$B$1:$AG$1,0),FALSE)/1,0)-IFERROR(VLOOKUP($B187,'Slutlig allokering kvv'!$B$2:$AC$462,MATCH(N$3,'Slutlig allokering kvv'!$B$1:$AJ$1,0),FALSE)/1,0)</f>
        <v>0</v>
      </c>
      <c r="O187">
        <f>IFERROR(VLOOKUP($B187,Kraftvärmeprod!$B$1:$AH$479,MATCH(O$2,Kraftvärmeprod!$B$1:$AG$1,0),FALSE)/1,0)-IFERROR(VLOOKUP($B187,'Slutlig allokering kvv'!$B$2:$AC$462,MATCH(O$3,'Slutlig allokering kvv'!$B$1:$AJ$1,0),FALSE)/1,0)</f>
        <v>0</v>
      </c>
      <c r="P187">
        <f>IFERROR(VLOOKUP($B187,Kraftvärmeprod!$B$1:$AH$479,MATCH(P$2,Kraftvärmeprod!$B$1:$AG$1,0),FALSE)/1,0)-IFERROR(VLOOKUP($B187,'Slutlig allokering kvv'!$B$2:$AC$462,MATCH(P$3,'Slutlig allokering kvv'!$B$1:$AJ$1,0),FALSE)/1,0)</f>
        <v>0</v>
      </c>
      <c r="Q187">
        <f>IFERROR(VLOOKUP($B187,Kraftvärmeprod!$B$1:$AH$479,MATCH(Q$2,Kraftvärmeprod!$B$1:$AG$1,0),FALSE)/1,0)-IFERROR(VLOOKUP($B187,'Slutlig allokering kvv'!$B$2:$AC$462,MATCH(Q$3,'Slutlig allokering kvv'!$B$1:$AJ$1,0),FALSE)/1,0)</f>
        <v>0</v>
      </c>
      <c r="R187">
        <f>IFERROR(VLOOKUP($B187,Kraftvärmeprod!$B$1:$AH$479,MATCH(R$2,Kraftvärmeprod!$B$1:$AG$1,0),FALSE)/1,0)-IFERROR(VLOOKUP($B187,'Slutlig allokering kvv'!$B$2:$AC$462,MATCH(R$3,'Slutlig allokering kvv'!$B$1:$AJ$1,0),FALSE)/1,0)</f>
        <v>0</v>
      </c>
      <c r="S187">
        <f>IFERROR(VLOOKUP($B187,Kraftvärmeprod!$B$1:$AH$479,MATCH(S$2,Kraftvärmeprod!$B$1:$AG$1,0),FALSE)/1,0)-IFERROR(VLOOKUP($B187,'Slutlig allokering kvv'!$B$2:$AC$462,MATCH(S$3,'Slutlig allokering kvv'!$B$1:$AJ$1,0),FALSE)/1,0)</f>
        <v>0</v>
      </c>
      <c r="T187" s="6">
        <f>IFERROR(VLOOKUP($B187,Miljö!$B$1:$S$477,MATCH(T$2,Miljö!$B$1:$X$1,0),FALSE)/1,0)-IFERROR(VLOOKUP($B187,'Slutlig allokering kvv'!$B$2:$AC$462,MATCH(T$3,'Slutlig allokering kvv'!$B$1:$AJ$1,0),FALSE)/1,0)</f>
        <v>0</v>
      </c>
      <c r="U187">
        <f>IFERROR(VLOOKUP($B187,Kraftvärmeprod!$B$1:$AH$479,MATCH(U$2,Kraftvärmeprod!$B$1:$AG$1,0),FALSE)/1,0)-IFERROR(VLOOKUP($B187,'Slutlig allokering kvv'!$B$2:$AC$462,MATCH(U$3,'Slutlig allokering kvv'!$B$1:$AJ$1,0),FALSE)/1,0)</f>
        <v>0</v>
      </c>
      <c r="V187">
        <f>IFERROR(VLOOKUP($B187,Kraftvärmeprod!$B$1:$AH$479,MATCH(V$2,Kraftvärmeprod!$B$1:$AG$1,0),FALSE)/1,0)-IFERROR(VLOOKUP($B187,'Slutlig allokering kvv'!$B$2:$AC$462,MATCH(V$3,'Slutlig allokering kvv'!$B$1:$AJ$1,0),FALSE)/1,0)</f>
        <v>0</v>
      </c>
      <c r="W187">
        <f>IFERROR(VLOOKUP($B187,Kraftvärmeprod!$B$1:$AH$479,MATCH(W$2,Kraftvärmeprod!$B$1:$AG$1,0),FALSE)/1,0)-IFERROR(VLOOKUP($B187,'Slutlig allokering kvv'!$B$2:$AC$462,MATCH(W$3,'Slutlig allokering kvv'!$B$1:$AJ$1,0),FALSE)/1,0)</f>
        <v>0</v>
      </c>
      <c r="X187">
        <f>IFERROR(VLOOKUP($B187,Kraftvärmeprod!$B$1:$AH$479,MATCH(X$2,Kraftvärmeprod!$B$1:$AG$1,0),FALSE)/1,0)-IFERROR(VLOOKUP($B187,'Slutlig allokering kvv'!$B$2:$AC$462,MATCH(X$3,'Slutlig allokering kvv'!$B$1:$AJ$1,0),FALSE)/1,0)</f>
        <v>0</v>
      </c>
      <c r="Y187">
        <f>IFERROR(VLOOKUP($B187,Kraftvärmeprod!$B$1:$AH$479,MATCH(Y$2,Kraftvärmeprod!$B$1:$AG$1,0),FALSE)/1,0)-IFERROR(VLOOKUP($B187,'Slutlig allokering kvv'!$B$2:$AC$462,MATCH(Y$3,'Slutlig allokering kvv'!$B$1:$AJ$1,0),FALSE)/1,0)</f>
        <v>0</v>
      </c>
      <c r="Z187">
        <f>IFERROR(VLOOKUP($B187,Kraftvärmeprod!$B$1:$AH$479,MATCH(Z$2,Kraftvärmeprod!$B$1:$AG$1,0),FALSE)/1,0)-IFERROR(VLOOKUP($B187,'Slutlig allokering kvv'!$B$2:$AC$462,MATCH(Z$3,'Slutlig allokering kvv'!$B$1:$AJ$1,0),FALSE)/1,0)</f>
        <v>0</v>
      </c>
      <c r="AA187">
        <f>IFERROR(VLOOKUP($B187,Kraftvärmeprod!$B$1:$AH$479,MATCH(AA$2,Kraftvärmeprod!$B$1:$AG$1,0),FALSE)/1,0)-IFERROR(VLOOKUP($B187,'Slutlig allokering kvv'!$B$2:$AC$462,MATCH(AA$3,'Slutlig allokering kvv'!$B$1:$AJ$1,0),FALSE)/1,0)</f>
        <v>0</v>
      </c>
      <c r="AE187">
        <f t="shared" si="4"/>
        <v>0</v>
      </c>
      <c r="AG187">
        <f>IFERROR(VLOOKUP(B187,'Slutlig allokering kvv'!$B$2:$AJ$462,MATCH("Summa slutlig allokerad tillförd energi (utan hjälpel och rökgaskondensering):",'Slutlig allokering kvv'!$B$1:$AK$1,0),FALSE)/1,"")</f>
        <v>0</v>
      </c>
      <c r="AI187" s="137" t="str">
        <f>IFERROR(1-VLOOKUP(B187,'Slutlig allokering kvv'!$B$2:$AJ$462,MATCH("Andel av bränsle i kvv som allokerats till värme, exklusive rökgaskondensering och hjälpel",'Slutlig allokering kvv'!$B$1:$AK$1,0),FALSE),"")</f>
        <v/>
      </c>
      <c r="AK187" s="137" t="str">
        <f t="shared" si="5"/>
        <v/>
      </c>
    </row>
    <row r="188" spans="1:37" x14ac:dyDescent="0.25">
      <c r="A188" s="2" t="s">
        <v>670</v>
      </c>
      <c r="B188" s="2" t="s">
        <v>665</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 kvv'!$B$2:$AC$462,MATCH(E$3,'Slutlig allokering kvv'!$B$1:$AJ$1,0),FALSE)/1,0)</f>
        <v>0</v>
      </c>
      <c r="F188">
        <f>IFERROR(VLOOKUP($B188,Kraftvärmeprod!$B$1:$AH$479,MATCH(F$2,Kraftvärmeprod!$B$1:$AG$1,0),FALSE)/1,0)-IFERROR(VLOOKUP($B188,'Slutlig allokering kvv'!$B$2:$AC$462,MATCH(F$3,'Slutlig allokering kvv'!$B$1:$AJ$1,0),FALSE)/1,0)</f>
        <v>0</v>
      </c>
      <c r="G188">
        <f>IFERROR(VLOOKUP($B188,Kraftvärmeprod!$B$1:$AH$479,MATCH(G$2,Kraftvärmeprod!$B$1:$AG$1,0),FALSE)/1,0)-IFERROR(VLOOKUP($B188,'Slutlig allokering kvv'!$B$2:$AC$462,MATCH(G$3,'Slutlig allokering kvv'!$B$1:$AJ$1,0),FALSE)/1,0)</f>
        <v>0</v>
      </c>
      <c r="H188">
        <f>IFERROR(VLOOKUP($B188,Kraftvärmeprod!$B$1:$AH$479,MATCH(H$2,Kraftvärmeprod!$B$1:$AG$1,0),FALSE)/1,0)-IFERROR(VLOOKUP($B188,'Slutlig allokering kvv'!$B$2:$AC$462,MATCH(H$3,'Slutlig allokering kvv'!$B$1:$AJ$1,0),FALSE)/1,0)</f>
        <v>0</v>
      </c>
      <c r="I188">
        <f>IFERROR(VLOOKUP($B188,Kraftvärmeprod!$B$1:$AH$479,MATCH(I$2,Kraftvärmeprod!$B$1:$AG$1,0),FALSE)/1,0)-IFERROR(VLOOKUP($B188,'Slutlig allokering kvv'!$B$2:$AC$462,MATCH(I$3,'Slutlig allokering kvv'!$B$1:$AJ$1,0),FALSE)/1,0)</f>
        <v>0</v>
      </c>
      <c r="J188">
        <f>IFERROR(VLOOKUP($B188,Kraftvärmeprod!$B$1:$AH$479,MATCH(J$2,Kraftvärmeprod!$B$1:$AG$1,0),FALSE)/1,0)-IFERROR(VLOOKUP($B188,'Slutlig allokering kvv'!$B$2:$AC$462,MATCH(J$3,'Slutlig allokering kvv'!$B$1:$AJ$1,0),FALSE)/1,0)</f>
        <v>0</v>
      </c>
      <c r="K188">
        <f>IFERROR(VLOOKUP($B188,Kraftvärmeprod!$B$1:$AH$479,MATCH(K$2,Kraftvärmeprod!$B$1:$AG$1,0),FALSE)/1,0)-IFERROR(VLOOKUP($B188,'Slutlig allokering kvv'!$B$2:$AC$462,MATCH(K$3,'Slutlig allokering kvv'!$B$1:$AJ$1,0),FALSE)/1,0)</f>
        <v>0</v>
      </c>
      <c r="L188">
        <f>IFERROR(VLOOKUP($B188,Kraftvärmeprod!$B$1:$AH$479,MATCH(L$2,Kraftvärmeprod!$B$1:$AG$1,0),FALSE)/1,0)-IFERROR(VLOOKUP($B188,'Slutlig allokering kvv'!$B$2:$AC$462,MATCH(L$3,'Slutlig allokering kvv'!$B$1:$AJ$1,0),FALSE)/1,0)</f>
        <v>0</v>
      </c>
      <c r="M188">
        <f>IFERROR(VLOOKUP($B188,Kraftvärmeprod!$B$1:$AH$479,MATCH(M$2,Kraftvärmeprod!$B$1:$AG$1,0),FALSE)/1,0)-IFERROR(VLOOKUP($B188,'Slutlig allokering kvv'!$B$2:$AC$462,MATCH(M$3,'Slutlig allokering kvv'!$B$1:$AJ$1,0),FALSE)/1,0)</f>
        <v>0</v>
      </c>
      <c r="N188">
        <f>IFERROR(VLOOKUP($B188,Kraftvärmeprod!$B$1:$AH$479,MATCH(N$2,Kraftvärmeprod!$B$1:$AG$1,0),FALSE)/1,0)-IFERROR(VLOOKUP($B188,'Slutlig allokering kvv'!$B$2:$AC$462,MATCH(N$3,'Slutlig allokering kvv'!$B$1:$AJ$1,0),FALSE)/1,0)</f>
        <v>0</v>
      </c>
      <c r="O188">
        <f>IFERROR(VLOOKUP($B188,Kraftvärmeprod!$B$1:$AH$479,MATCH(O$2,Kraftvärmeprod!$B$1:$AG$1,0),FALSE)/1,0)-IFERROR(VLOOKUP($B188,'Slutlig allokering kvv'!$B$2:$AC$462,MATCH(O$3,'Slutlig allokering kvv'!$B$1:$AJ$1,0),FALSE)/1,0)</f>
        <v>0</v>
      </c>
      <c r="P188">
        <f>IFERROR(VLOOKUP($B188,Kraftvärmeprod!$B$1:$AH$479,MATCH(P$2,Kraftvärmeprod!$B$1:$AG$1,0),FALSE)/1,0)-IFERROR(VLOOKUP($B188,'Slutlig allokering kvv'!$B$2:$AC$462,MATCH(P$3,'Slutlig allokering kvv'!$B$1:$AJ$1,0),FALSE)/1,0)</f>
        <v>0</v>
      </c>
      <c r="Q188">
        <f>IFERROR(VLOOKUP($B188,Kraftvärmeprod!$B$1:$AH$479,MATCH(Q$2,Kraftvärmeprod!$B$1:$AG$1,0),FALSE)/1,0)-IFERROR(VLOOKUP($B188,'Slutlig allokering kvv'!$B$2:$AC$462,MATCH(Q$3,'Slutlig allokering kvv'!$B$1:$AJ$1,0),FALSE)/1,0)</f>
        <v>0</v>
      </c>
      <c r="R188">
        <f>IFERROR(VLOOKUP($B188,Kraftvärmeprod!$B$1:$AH$479,MATCH(R$2,Kraftvärmeprod!$B$1:$AG$1,0),FALSE)/1,0)-IFERROR(VLOOKUP($B188,'Slutlig allokering kvv'!$B$2:$AC$462,MATCH(R$3,'Slutlig allokering kvv'!$B$1:$AJ$1,0),FALSE)/1,0)</f>
        <v>0</v>
      </c>
      <c r="S188">
        <f>IFERROR(VLOOKUP($B188,Kraftvärmeprod!$B$1:$AH$479,MATCH(S$2,Kraftvärmeprod!$B$1:$AG$1,0),FALSE)/1,0)-IFERROR(VLOOKUP($B188,'Slutlig allokering kvv'!$B$2:$AC$462,MATCH(S$3,'Slutlig allokering kvv'!$B$1:$AJ$1,0),FALSE)/1,0)</f>
        <v>0</v>
      </c>
      <c r="T188" s="6">
        <f>IFERROR(VLOOKUP($B188,Miljö!$B$1:$S$477,MATCH(T$2,Miljö!$B$1:$X$1,0),FALSE)/1,0)-IFERROR(VLOOKUP($B188,'Slutlig allokering kvv'!$B$2:$AC$462,MATCH(T$3,'Slutlig allokering kvv'!$B$1:$AJ$1,0),FALSE)/1,0)</f>
        <v>0</v>
      </c>
      <c r="U188">
        <f>IFERROR(VLOOKUP($B188,Kraftvärmeprod!$B$1:$AH$479,MATCH(U$2,Kraftvärmeprod!$B$1:$AG$1,0),FALSE)/1,0)-IFERROR(VLOOKUP($B188,'Slutlig allokering kvv'!$B$2:$AC$462,MATCH(U$3,'Slutlig allokering kvv'!$B$1:$AJ$1,0),FALSE)/1,0)</f>
        <v>0</v>
      </c>
      <c r="V188">
        <f>IFERROR(VLOOKUP($B188,Kraftvärmeprod!$B$1:$AH$479,MATCH(V$2,Kraftvärmeprod!$B$1:$AG$1,0),FALSE)/1,0)-IFERROR(VLOOKUP($B188,'Slutlig allokering kvv'!$B$2:$AC$462,MATCH(V$3,'Slutlig allokering kvv'!$B$1:$AJ$1,0),FALSE)/1,0)</f>
        <v>0</v>
      </c>
      <c r="W188">
        <f>IFERROR(VLOOKUP($B188,Kraftvärmeprod!$B$1:$AH$479,MATCH(W$2,Kraftvärmeprod!$B$1:$AG$1,0),FALSE)/1,0)-IFERROR(VLOOKUP($B188,'Slutlig allokering kvv'!$B$2:$AC$462,MATCH(W$3,'Slutlig allokering kvv'!$B$1:$AJ$1,0),FALSE)/1,0)</f>
        <v>0</v>
      </c>
      <c r="X188">
        <f>IFERROR(VLOOKUP($B188,Kraftvärmeprod!$B$1:$AH$479,MATCH(X$2,Kraftvärmeprod!$B$1:$AG$1,0),FALSE)/1,0)-IFERROR(VLOOKUP($B188,'Slutlig allokering kvv'!$B$2:$AC$462,MATCH(X$3,'Slutlig allokering kvv'!$B$1:$AJ$1,0),FALSE)/1,0)</f>
        <v>0</v>
      </c>
      <c r="Y188">
        <f>IFERROR(VLOOKUP($B188,Kraftvärmeprod!$B$1:$AH$479,MATCH(Y$2,Kraftvärmeprod!$B$1:$AG$1,0),FALSE)/1,0)-IFERROR(VLOOKUP($B188,'Slutlig allokering kvv'!$B$2:$AC$462,MATCH(Y$3,'Slutlig allokering kvv'!$B$1:$AJ$1,0),FALSE)/1,0)</f>
        <v>0</v>
      </c>
      <c r="Z188">
        <f>IFERROR(VLOOKUP($B188,Kraftvärmeprod!$B$1:$AH$479,MATCH(Z$2,Kraftvärmeprod!$B$1:$AG$1,0),FALSE)/1,0)-IFERROR(VLOOKUP($B188,'Slutlig allokering kvv'!$B$2:$AC$462,MATCH(Z$3,'Slutlig allokering kvv'!$B$1:$AJ$1,0),FALSE)/1,0)</f>
        <v>0</v>
      </c>
      <c r="AA188">
        <f>IFERROR(VLOOKUP($B188,Kraftvärmeprod!$B$1:$AH$479,MATCH(AA$2,Kraftvärmeprod!$B$1:$AG$1,0),FALSE)/1,0)-IFERROR(VLOOKUP($B188,'Slutlig allokering kvv'!$B$2:$AC$462,MATCH(AA$3,'Slutlig allokering kvv'!$B$1:$AJ$1,0),FALSE)/1,0)</f>
        <v>0</v>
      </c>
      <c r="AE188">
        <f t="shared" si="4"/>
        <v>0</v>
      </c>
      <c r="AG188" t="str">
        <f>IFERROR(VLOOKUP(B188,'Slutlig allokering kvv'!$B$2:$AJ$462,MATCH("Summa slutlig allokerad tillförd energi (utan hjälpel och rökgaskondensering):",'Slutlig allokering kvv'!$B$1:$AK$1,0),FALSE)/1,"")</f>
        <v/>
      </c>
      <c r="AI188" s="137" t="str">
        <f>IFERROR(1-VLOOKUP(B188,'Slutlig allokering kvv'!$B$2:$AJ$462,MATCH("Andel av bränsle i kvv som allokerats till värme, exklusive rökgaskondensering och hjälpel",'Slutlig allokering kvv'!$B$1:$AK$1,0),FALSE),"")</f>
        <v/>
      </c>
      <c r="AK188" s="137" t="str">
        <f t="shared" si="5"/>
        <v/>
      </c>
    </row>
    <row r="189" spans="1:37" x14ac:dyDescent="0.25">
      <c r="A189" s="2" t="s">
        <v>297</v>
      </c>
      <c r="B189" s="2" t="s">
        <v>298</v>
      </c>
      <c r="C189" t="str">
        <f>IFERROR(VLOOKUP($B189,Kraftvärmeprod!$B$1:$AH$479,MATCH(C$3,Kraftvärmeprod!$B$1:$AG$1,0),FALSE)/1,"")</f>
        <v/>
      </c>
      <c r="D189" t="str">
        <f>IFERROR(VLOOKUP($B189,Kraftvärmeprod!$B$1:$AH$479,MATCH(D$3,Kraftvärmeprod!$B$1:$AG$1,0),FALSE)/1,"")</f>
        <v/>
      </c>
      <c r="E189">
        <f>IFERROR(VLOOKUP($B189,Kraftvärmeprod!$B$1:$AH$479,MATCH(E$2,Kraftvärmeprod!$B$1:$AG$1,0),FALSE)/1,0)-IFERROR(VLOOKUP($B189,'Slutlig allokering kvv'!$B$2:$AC$462,MATCH(E$3,'Slutlig allokering kvv'!$B$1:$AJ$1,0),FALSE)/1,0)</f>
        <v>0</v>
      </c>
      <c r="F189">
        <f>IFERROR(VLOOKUP($B189,Kraftvärmeprod!$B$1:$AH$479,MATCH(F$2,Kraftvärmeprod!$B$1:$AG$1,0),FALSE)/1,0)-IFERROR(VLOOKUP($B189,'Slutlig allokering kvv'!$B$2:$AC$462,MATCH(F$3,'Slutlig allokering kvv'!$B$1:$AJ$1,0),FALSE)/1,0)</f>
        <v>0</v>
      </c>
      <c r="G189">
        <f>IFERROR(VLOOKUP($B189,Kraftvärmeprod!$B$1:$AH$479,MATCH(G$2,Kraftvärmeprod!$B$1:$AG$1,0),FALSE)/1,0)-IFERROR(VLOOKUP($B189,'Slutlig allokering kvv'!$B$2:$AC$462,MATCH(G$3,'Slutlig allokering kvv'!$B$1:$AJ$1,0),FALSE)/1,0)</f>
        <v>0</v>
      </c>
      <c r="H189">
        <f>IFERROR(VLOOKUP($B189,Kraftvärmeprod!$B$1:$AH$479,MATCH(H$2,Kraftvärmeprod!$B$1:$AG$1,0),FALSE)/1,0)-IFERROR(VLOOKUP($B189,'Slutlig allokering kvv'!$B$2:$AC$462,MATCH(H$3,'Slutlig allokering kvv'!$B$1:$AJ$1,0),FALSE)/1,0)</f>
        <v>0</v>
      </c>
      <c r="I189">
        <f>IFERROR(VLOOKUP($B189,Kraftvärmeprod!$B$1:$AH$479,MATCH(I$2,Kraftvärmeprod!$B$1:$AG$1,0),FALSE)/1,0)-IFERROR(VLOOKUP($B189,'Slutlig allokering kvv'!$B$2:$AC$462,MATCH(I$3,'Slutlig allokering kvv'!$B$1:$AJ$1,0),FALSE)/1,0)</f>
        <v>0</v>
      </c>
      <c r="J189">
        <f>IFERROR(VLOOKUP($B189,Kraftvärmeprod!$B$1:$AH$479,MATCH(J$2,Kraftvärmeprod!$B$1:$AG$1,0),FALSE)/1,0)-IFERROR(VLOOKUP($B189,'Slutlig allokering kvv'!$B$2:$AC$462,MATCH(J$3,'Slutlig allokering kvv'!$B$1:$AJ$1,0),FALSE)/1,0)</f>
        <v>0</v>
      </c>
      <c r="K189">
        <f>IFERROR(VLOOKUP($B189,Kraftvärmeprod!$B$1:$AH$479,MATCH(K$2,Kraftvärmeprod!$B$1:$AG$1,0),FALSE)/1,0)-IFERROR(VLOOKUP($B189,'Slutlig allokering kvv'!$B$2:$AC$462,MATCH(K$3,'Slutlig allokering kvv'!$B$1:$AJ$1,0),FALSE)/1,0)</f>
        <v>0</v>
      </c>
      <c r="L189">
        <f>IFERROR(VLOOKUP($B189,Kraftvärmeprod!$B$1:$AH$479,MATCH(L$2,Kraftvärmeprod!$B$1:$AG$1,0),FALSE)/1,0)-IFERROR(VLOOKUP($B189,'Slutlig allokering kvv'!$B$2:$AC$462,MATCH(L$3,'Slutlig allokering kvv'!$B$1:$AJ$1,0),FALSE)/1,0)</f>
        <v>0</v>
      </c>
      <c r="M189">
        <f>IFERROR(VLOOKUP($B189,Kraftvärmeprod!$B$1:$AH$479,MATCH(M$2,Kraftvärmeprod!$B$1:$AG$1,0),FALSE)/1,0)-IFERROR(VLOOKUP($B189,'Slutlig allokering kvv'!$B$2:$AC$462,MATCH(M$3,'Slutlig allokering kvv'!$B$1:$AJ$1,0),FALSE)/1,0)</f>
        <v>0</v>
      </c>
      <c r="N189">
        <f>IFERROR(VLOOKUP($B189,Kraftvärmeprod!$B$1:$AH$479,MATCH(N$2,Kraftvärmeprod!$B$1:$AG$1,0),FALSE)/1,0)-IFERROR(VLOOKUP($B189,'Slutlig allokering kvv'!$B$2:$AC$462,MATCH(N$3,'Slutlig allokering kvv'!$B$1:$AJ$1,0),FALSE)/1,0)</f>
        <v>0</v>
      </c>
      <c r="O189">
        <f>IFERROR(VLOOKUP($B189,Kraftvärmeprod!$B$1:$AH$479,MATCH(O$2,Kraftvärmeprod!$B$1:$AG$1,0),FALSE)/1,0)-IFERROR(VLOOKUP($B189,'Slutlig allokering kvv'!$B$2:$AC$462,MATCH(O$3,'Slutlig allokering kvv'!$B$1:$AJ$1,0),FALSE)/1,0)</f>
        <v>0</v>
      </c>
      <c r="P189">
        <f>IFERROR(VLOOKUP($B189,Kraftvärmeprod!$B$1:$AH$479,MATCH(P$2,Kraftvärmeprod!$B$1:$AG$1,0),FALSE)/1,0)-IFERROR(VLOOKUP($B189,'Slutlig allokering kvv'!$B$2:$AC$462,MATCH(P$3,'Slutlig allokering kvv'!$B$1:$AJ$1,0),FALSE)/1,0)</f>
        <v>0</v>
      </c>
      <c r="Q189">
        <f>IFERROR(VLOOKUP($B189,Kraftvärmeprod!$B$1:$AH$479,MATCH(Q$2,Kraftvärmeprod!$B$1:$AG$1,0),FALSE)/1,0)-IFERROR(VLOOKUP($B189,'Slutlig allokering kvv'!$B$2:$AC$462,MATCH(Q$3,'Slutlig allokering kvv'!$B$1:$AJ$1,0),FALSE)/1,0)</f>
        <v>0</v>
      </c>
      <c r="R189">
        <f>IFERROR(VLOOKUP($B189,Kraftvärmeprod!$B$1:$AH$479,MATCH(R$2,Kraftvärmeprod!$B$1:$AG$1,0),FALSE)/1,0)-IFERROR(VLOOKUP($B189,'Slutlig allokering kvv'!$B$2:$AC$462,MATCH(R$3,'Slutlig allokering kvv'!$B$1:$AJ$1,0),FALSE)/1,0)</f>
        <v>0</v>
      </c>
      <c r="S189">
        <f>IFERROR(VLOOKUP($B189,Kraftvärmeprod!$B$1:$AH$479,MATCH(S$2,Kraftvärmeprod!$B$1:$AG$1,0),FALSE)/1,0)-IFERROR(VLOOKUP($B189,'Slutlig allokering kvv'!$B$2:$AC$462,MATCH(S$3,'Slutlig allokering kvv'!$B$1:$AJ$1,0),FALSE)/1,0)</f>
        <v>0</v>
      </c>
      <c r="T189" s="6">
        <f>IFERROR(VLOOKUP($B189,Miljö!$B$1:$S$477,MATCH(T$2,Miljö!$B$1:$X$1,0),FALSE)/1,0)-IFERROR(VLOOKUP($B189,'Slutlig allokering kvv'!$B$2:$AC$462,MATCH(T$3,'Slutlig allokering kvv'!$B$1:$AJ$1,0),FALSE)/1,0)</f>
        <v>0</v>
      </c>
      <c r="U189">
        <f>IFERROR(VLOOKUP($B189,Kraftvärmeprod!$B$1:$AH$479,MATCH(U$2,Kraftvärmeprod!$B$1:$AG$1,0),FALSE)/1,0)-IFERROR(VLOOKUP($B189,'Slutlig allokering kvv'!$B$2:$AC$462,MATCH(U$3,'Slutlig allokering kvv'!$B$1:$AJ$1,0),FALSE)/1,0)</f>
        <v>0</v>
      </c>
      <c r="V189">
        <f>IFERROR(VLOOKUP($B189,Kraftvärmeprod!$B$1:$AH$479,MATCH(V$2,Kraftvärmeprod!$B$1:$AG$1,0),FALSE)/1,0)-IFERROR(VLOOKUP($B189,'Slutlig allokering kvv'!$B$2:$AC$462,MATCH(V$3,'Slutlig allokering kvv'!$B$1:$AJ$1,0),FALSE)/1,0)</f>
        <v>0</v>
      </c>
      <c r="W189">
        <f>IFERROR(VLOOKUP($B189,Kraftvärmeprod!$B$1:$AH$479,MATCH(W$2,Kraftvärmeprod!$B$1:$AG$1,0),FALSE)/1,0)-IFERROR(VLOOKUP($B189,'Slutlig allokering kvv'!$B$2:$AC$462,MATCH(W$3,'Slutlig allokering kvv'!$B$1:$AJ$1,0),FALSE)/1,0)</f>
        <v>0</v>
      </c>
      <c r="X189">
        <f>IFERROR(VLOOKUP($B189,Kraftvärmeprod!$B$1:$AH$479,MATCH(X$2,Kraftvärmeprod!$B$1:$AG$1,0),FALSE)/1,0)-IFERROR(VLOOKUP($B189,'Slutlig allokering kvv'!$B$2:$AC$462,MATCH(X$3,'Slutlig allokering kvv'!$B$1:$AJ$1,0),FALSE)/1,0)</f>
        <v>0</v>
      </c>
      <c r="Y189">
        <f>IFERROR(VLOOKUP($B189,Kraftvärmeprod!$B$1:$AH$479,MATCH(Y$2,Kraftvärmeprod!$B$1:$AG$1,0),FALSE)/1,0)-IFERROR(VLOOKUP($B189,'Slutlig allokering kvv'!$B$2:$AC$462,MATCH(Y$3,'Slutlig allokering kvv'!$B$1:$AJ$1,0),FALSE)/1,0)</f>
        <v>0</v>
      </c>
      <c r="Z189">
        <f>IFERROR(VLOOKUP($B189,Kraftvärmeprod!$B$1:$AH$479,MATCH(Z$2,Kraftvärmeprod!$B$1:$AG$1,0),FALSE)/1,0)-IFERROR(VLOOKUP($B189,'Slutlig allokering kvv'!$B$2:$AC$462,MATCH(Z$3,'Slutlig allokering kvv'!$B$1:$AJ$1,0),FALSE)/1,0)</f>
        <v>0</v>
      </c>
      <c r="AA189">
        <f>IFERROR(VLOOKUP($B189,Kraftvärmeprod!$B$1:$AH$479,MATCH(AA$2,Kraftvärmeprod!$B$1:$AG$1,0),FALSE)/1,0)-IFERROR(VLOOKUP($B189,'Slutlig allokering kvv'!$B$2:$AC$462,MATCH(AA$3,'Slutlig allokering kvv'!$B$1:$AJ$1,0),FALSE)/1,0)</f>
        <v>0</v>
      </c>
      <c r="AE189">
        <f t="shared" si="4"/>
        <v>0</v>
      </c>
      <c r="AG189">
        <f>IFERROR(VLOOKUP(B189,'Slutlig allokering kvv'!$B$2:$AJ$462,MATCH("Summa slutlig allokerad tillförd energi (utan hjälpel och rökgaskondensering):",'Slutlig allokering kvv'!$B$1:$AK$1,0),FALSE)/1,"")</f>
        <v>0</v>
      </c>
      <c r="AI189" s="137" t="str">
        <f>IFERROR(1-VLOOKUP(B189,'Slutlig allokering kvv'!$B$2:$AJ$462,MATCH("Andel av bränsle i kvv som allokerats till värme, exklusive rökgaskondensering och hjälpel",'Slutlig allokering kvv'!$B$1:$AK$1,0),FALSE),"")</f>
        <v/>
      </c>
      <c r="AK189" s="137" t="str">
        <f t="shared" si="5"/>
        <v/>
      </c>
    </row>
    <row r="190" spans="1:37" x14ac:dyDescent="0.25">
      <c r="A190" s="2" t="s">
        <v>299</v>
      </c>
      <c r="B190" s="2" t="s">
        <v>300</v>
      </c>
      <c r="C190">
        <f>IFERROR(VLOOKUP($B190,Kraftvärmeprod!$B$1:$AH$479,MATCH(C$3,Kraftvärmeprod!$B$1:$AG$1,0),FALSE)/1,"")</f>
        <v>115.47799999999999</v>
      </c>
      <c r="D190">
        <f>IFERROR(VLOOKUP($B190,Kraftvärmeprod!$B$1:$AH$479,MATCH(D$3,Kraftvärmeprod!$B$1:$AG$1,0),FALSE)/1,"")</f>
        <v>21.445</v>
      </c>
      <c r="E190">
        <f>IFERROR(VLOOKUP($B190,Kraftvärmeprod!$B$1:$AH$479,MATCH(E$2,Kraftvärmeprod!$B$1:$AG$1,0),FALSE)/1,0)-IFERROR(VLOOKUP($B190,'Slutlig allokering kvv'!$B$2:$AC$462,MATCH(E$3,'Slutlig allokering kvv'!$B$1:$AJ$1,0),FALSE)/1,0)</f>
        <v>60.597999999999999</v>
      </c>
      <c r="F190">
        <f>IFERROR(VLOOKUP($B190,Kraftvärmeprod!$B$1:$AH$479,MATCH(F$2,Kraftvärmeprod!$B$1:$AG$1,0),FALSE)/1,0)-IFERROR(VLOOKUP($B190,'Slutlig allokering kvv'!$B$2:$AC$462,MATCH(F$3,'Slutlig allokering kvv'!$B$1:$AJ$1,0),FALSE)/1,0)</f>
        <v>0</v>
      </c>
      <c r="G190">
        <f>IFERROR(VLOOKUP($B190,Kraftvärmeprod!$B$1:$AH$479,MATCH(G$2,Kraftvärmeprod!$B$1:$AG$1,0),FALSE)/1,0)-IFERROR(VLOOKUP($B190,'Slutlig allokering kvv'!$B$2:$AC$462,MATCH(G$3,'Slutlig allokering kvv'!$B$1:$AJ$1,0),FALSE)/1,0)</f>
        <v>0</v>
      </c>
      <c r="H190">
        <f>IFERROR(VLOOKUP($B190,Kraftvärmeprod!$B$1:$AH$479,MATCH(H$2,Kraftvärmeprod!$B$1:$AG$1,0),FALSE)/1,0)-IFERROR(VLOOKUP($B190,'Slutlig allokering kvv'!$B$2:$AC$462,MATCH(H$3,'Slutlig allokering kvv'!$B$1:$AJ$1,0),FALSE)/1,0)</f>
        <v>0</v>
      </c>
      <c r="I190">
        <f>IFERROR(VLOOKUP($B190,Kraftvärmeprod!$B$1:$AH$479,MATCH(I$2,Kraftvärmeprod!$B$1:$AG$1,0),FALSE)/1,0)-IFERROR(VLOOKUP($B190,'Slutlig allokering kvv'!$B$2:$AC$462,MATCH(I$3,'Slutlig allokering kvv'!$B$1:$AJ$1,0),FALSE)/1,0)</f>
        <v>0</v>
      </c>
      <c r="J190">
        <f>IFERROR(VLOOKUP($B190,Kraftvärmeprod!$B$1:$AH$479,MATCH(J$2,Kraftvärmeprod!$B$1:$AG$1,0),FALSE)/1,0)-IFERROR(VLOOKUP($B190,'Slutlig allokering kvv'!$B$2:$AC$462,MATCH(J$3,'Slutlig allokering kvv'!$B$1:$AJ$1,0),FALSE)/1,0)</f>
        <v>0</v>
      </c>
      <c r="K190">
        <f>IFERROR(VLOOKUP($B190,Kraftvärmeprod!$B$1:$AH$479,MATCH(K$2,Kraftvärmeprod!$B$1:$AG$1,0),FALSE)/1,0)-IFERROR(VLOOKUP($B190,'Slutlig allokering kvv'!$B$2:$AC$462,MATCH(K$3,'Slutlig allokering kvv'!$B$1:$AJ$1,0),FALSE)/1,0)</f>
        <v>0</v>
      </c>
      <c r="L190">
        <f>IFERROR(VLOOKUP($B190,Kraftvärmeprod!$B$1:$AH$479,MATCH(L$2,Kraftvärmeprod!$B$1:$AG$1,0),FALSE)/1,0)-IFERROR(VLOOKUP($B190,'Slutlig allokering kvv'!$B$2:$AC$462,MATCH(L$3,'Slutlig allokering kvv'!$B$1:$AJ$1,0),FALSE)/1,0)</f>
        <v>0</v>
      </c>
      <c r="M190">
        <f>IFERROR(VLOOKUP($B190,Kraftvärmeprod!$B$1:$AH$479,MATCH(M$2,Kraftvärmeprod!$B$1:$AG$1,0),FALSE)/1,0)-IFERROR(VLOOKUP($B190,'Slutlig allokering kvv'!$B$2:$AC$462,MATCH(M$3,'Slutlig allokering kvv'!$B$1:$AJ$1,0),FALSE)/1,0)</f>
        <v>0</v>
      </c>
      <c r="N190">
        <f>IFERROR(VLOOKUP($B190,Kraftvärmeprod!$B$1:$AH$479,MATCH(N$2,Kraftvärmeprod!$B$1:$AG$1,0),FALSE)/1,0)-IFERROR(VLOOKUP($B190,'Slutlig allokering kvv'!$B$2:$AC$462,MATCH(N$3,'Slutlig allokering kvv'!$B$1:$AJ$1,0),FALSE)/1,0)</f>
        <v>0</v>
      </c>
      <c r="O190">
        <f>IFERROR(VLOOKUP($B190,Kraftvärmeprod!$B$1:$AH$479,MATCH(O$2,Kraftvärmeprod!$B$1:$AG$1,0),FALSE)/1,0)-IFERROR(VLOOKUP($B190,'Slutlig allokering kvv'!$B$2:$AC$462,MATCH(O$3,'Slutlig allokering kvv'!$B$1:$AJ$1,0),FALSE)/1,0)</f>
        <v>0</v>
      </c>
      <c r="P190">
        <f>IFERROR(VLOOKUP($B190,Kraftvärmeprod!$B$1:$AH$479,MATCH(P$2,Kraftvärmeprod!$B$1:$AG$1,0),FALSE)/1,0)-IFERROR(VLOOKUP($B190,'Slutlig allokering kvv'!$B$2:$AC$462,MATCH(P$3,'Slutlig allokering kvv'!$B$1:$AJ$1,0),FALSE)/1,0)</f>
        <v>0</v>
      </c>
      <c r="Q190">
        <f>IFERROR(VLOOKUP($B190,Kraftvärmeprod!$B$1:$AH$479,MATCH(Q$2,Kraftvärmeprod!$B$1:$AG$1,0),FALSE)/1,0)-IFERROR(VLOOKUP($B190,'Slutlig allokering kvv'!$B$2:$AC$462,MATCH(Q$3,'Slutlig allokering kvv'!$B$1:$AJ$1,0),FALSE)/1,0)</f>
        <v>0</v>
      </c>
      <c r="R190">
        <f>IFERROR(VLOOKUP($B190,Kraftvärmeprod!$B$1:$AH$479,MATCH(R$2,Kraftvärmeprod!$B$1:$AG$1,0),FALSE)/1,0)-IFERROR(VLOOKUP($B190,'Slutlig allokering kvv'!$B$2:$AC$462,MATCH(R$3,'Slutlig allokering kvv'!$B$1:$AJ$1,0),FALSE)/1,0)</f>
        <v>0</v>
      </c>
      <c r="S190">
        <f>IFERROR(VLOOKUP($B190,Kraftvärmeprod!$B$1:$AH$479,MATCH(S$2,Kraftvärmeprod!$B$1:$AG$1,0),FALSE)/1,0)-IFERROR(VLOOKUP($B190,'Slutlig allokering kvv'!$B$2:$AC$462,MATCH(S$3,'Slutlig allokering kvv'!$B$1:$AJ$1,0),FALSE)/1,0)</f>
        <v>0</v>
      </c>
      <c r="T190" s="6">
        <f>IFERROR(VLOOKUP($B190,Miljö!$B$1:$S$477,MATCH(T$2,Miljö!$B$1:$X$1,0),FALSE)/1,0)-IFERROR(VLOOKUP($B190,'Slutlig allokering kvv'!$B$2:$AC$462,MATCH(T$3,'Slutlig allokering kvv'!$B$1:$AJ$1,0),FALSE)/1,0)</f>
        <v>4.8199999999999985</v>
      </c>
      <c r="U190">
        <f>IFERROR(VLOOKUP($B190,Kraftvärmeprod!$B$1:$AH$479,MATCH(U$2,Kraftvärmeprod!$B$1:$AG$1,0),FALSE)/1,0)-IFERROR(VLOOKUP($B190,'Slutlig allokering kvv'!$B$2:$AC$462,MATCH(U$3,'Slutlig allokering kvv'!$B$1:$AJ$1,0),FALSE)/1,0)</f>
        <v>0</v>
      </c>
      <c r="V190">
        <f>IFERROR(VLOOKUP($B190,Kraftvärmeprod!$B$1:$AH$479,MATCH(V$2,Kraftvärmeprod!$B$1:$AG$1,0),FALSE)/1,0)-IFERROR(VLOOKUP($B190,'Slutlig allokering kvv'!$B$2:$AC$462,MATCH(V$3,'Slutlig allokering kvv'!$B$1:$AJ$1,0),FALSE)/1,0)</f>
        <v>0</v>
      </c>
      <c r="W190">
        <f>IFERROR(VLOOKUP($B190,Kraftvärmeprod!$B$1:$AH$479,MATCH(W$2,Kraftvärmeprod!$B$1:$AG$1,0),FALSE)/1,0)-IFERROR(VLOOKUP($B190,'Slutlig allokering kvv'!$B$2:$AC$462,MATCH(W$3,'Slutlig allokering kvv'!$B$1:$AJ$1,0),FALSE)/1,0)</f>
        <v>0</v>
      </c>
      <c r="X190">
        <f>IFERROR(VLOOKUP($B190,Kraftvärmeprod!$B$1:$AH$479,MATCH(X$2,Kraftvärmeprod!$B$1:$AG$1,0),FALSE)/1,0)-IFERROR(VLOOKUP($B190,'Slutlig allokering kvv'!$B$2:$AC$462,MATCH(X$3,'Slutlig allokering kvv'!$B$1:$AJ$1,0),FALSE)/1,0)</f>
        <v>0</v>
      </c>
      <c r="Y190">
        <f>IFERROR(VLOOKUP($B190,Kraftvärmeprod!$B$1:$AH$479,MATCH(Y$2,Kraftvärmeprod!$B$1:$AG$1,0),FALSE)/1,0)-IFERROR(VLOOKUP($B190,'Slutlig allokering kvv'!$B$2:$AC$462,MATCH(Y$3,'Slutlig allokering kvv'!$B$1:$AJ$1,0),FALSE)/1,0)</f>
        <v>0</v>
      </c>
      <c r="Z190">
        <f>IFERROR(VLOOKUP($B190,Kraftvärmeprod!$B$1:$AH$479,MATCH(Z$2,Kraftvärmeprod!$B$1:$AG$1,0),FALSE)/1,0)-IFERROR(VLOOKUP($B190,'Slutlig allokering kvv'!$B$2:$AC$462,MATCH(Z$3,'Slutlig allokering kvv'!$B$1:$AJ$1,0),FALSE)/1,0)</f>
        <v>0</v>
      </c>
      <c r="AA190">
        <f>IFERROR(VLOOKUP($B190,Kraftvärmeprod!$B$1:$AH$479,MATCH(AA$2,Kraftvärmeprod!$B$1:$AG$1,0),FALSE)/1,0)-IFERROR(VLOOKUP($B190,'Slutlig allokering kvv'!$B$2:$AC$462,MATCH(AA$3,'Slutlig allokering kvv'!$B$1:$AJ$1,0),FALSE)/1,0)</f>
        <v>0</v>
      </c>
      <c r="AE190">
        <f t="shared" si="4"/>
        <v>60.597999999999992</v>
      </c>
      <c r="AG190">
        <f>IFERROR(VLOOKUP(B190,'Slutlig allokering kvv'!$B$2:$AJ$462,MATCH("Summa slutlig allokerad tillförd energi (utan hjälpel och rökgaskondensering):",'Slutlig allokering kvv'!$B$1:$AK$1,0),FALSE)/1,"")</f>
        <v>101.973</v>
      </c>
      <c r="AI190" s="137">
        <f>IFERROR(1-VLOOKUP(B190,'Slutlig allokering kvv'!$B$2:$AJ$462,MATCH("Andel av bränsle i kvv som allokerats till värme, exklusive rökgaskondensering och hjälpel",'Slutlig allokering kvv'!$B$1:$AK$1,0),FALSE),"")</f>
        <v>0.3727479070682963</v>
      </c>
      <c r="AK190" s="137">
        <f t="shared" si="5"/>
        <v>0.37274790706829625</v>
      </c>
    </row>
    <row r="191" spans="1:37" x14ac:dyDescent="0.25">
      <c r="A191" s="2" t="s">
        <v>301</v>
      </c>
      <c r="B191" s="2" t="s">
        <v>302</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 kvv'!$B$2:$AC$462,MATCH(E$3,'Slutlig allokering kvv'!$B$1:$AJ$1,0),FALSE)/1,0)</f>
        <v>0</v>
      </c>
      <c r="F191">
        <f>IFERROR(VLOOKUP($B191,Kraftvärmeprod!$B$1:$AH$479,MATCH(F$2,Kraftvärmeprod!$B$1:$AG$1,0),FALSE)/1,0)-IFERROR(VLOOKUP($B191,'Slutlig allokering kvv'!$B$2:$AC$462,MATCH(F$3,'Slutlig allokering kvv'!$B$1:$AJ$1,0),FALSE)/1,0)</f>
        <v>0</v>
      </c>
      <c r="G191">
        <f>IFERROR(VLOOKUP($B191,Kraftvärmeprod!$B$1:$AH$479,MATCH(G$2,Kraftvärmeprod!$B$1:$AG$1,0),FALSE)/1,0)-IFERROR(VLOOKUP($B191,'Slutlig allokering kvv'!$B$2:$AC$462,MATCH(G$3,'Slutlig allokering kvv'!$B$1:$AJ$1,0),FALSE)/1,0)</f>
        <v>0</v>
      </c>
      <c r="H191">
        <f>IFERROR(VLOOKUP($B191,Kraftvärmeprod!$B$1:$AH$479,MATCH(H$2,Kraftvärmeprod!$B$1:$AG$1,0),FALSE)/1,0)-IFERROR(VLOOKUP($B191,'Slutlig allokering kvv'!$B$2:$AC$462,MATCH(H$3,'Slutlig allokering kvv'!$B$1:$AJ$1,0),FALSE)/1,0)</f>
        <v>0</v>
      </c>
      <c r="I191">
        <f>IFERROR(VLOOKUP($B191,Kraftvärmeprod!$B$1:$AH$479,MATCH(I$2,Kraftvärmeprod!$B$1:$AG$1,0),FALSE)/1,0)-IFERROR(VLOOKUP($B191,'Slutlig allokering kvv'!$B$2:$AC$462,MATCH(I$3,'Slutlig allokering kvv'!$B$1:$AJ$1,0),FALSE)/1,0)</f>
        <v>0</v>
      </c>
      <c r="J191">
        <f>IFERROR(VLOOKUP($B191,Kraftvärmeprod!$B$1:$AH$479,MATCH(J$2,Kraftvärmeprod!$B$1:$AG$1,0),FALSE)/1,0)-IFERROR(VLOOKUP($B191,'Slutlig allokering kvv'!$B$2:$AC$462,MATCH(J$3,'Slutlig allokering kvv'!$B$1:$AJ$1,0),FALSE)/1,0)</f>
        <v>0</v>
      </c>
      <c r="K191">
        <f>IFERROR(VLOOKUP($B191,Kraftvärmeprod!$B$1:$AH$479,MATCH(K$2,Kraftvärmeprod!$B$1:$AG$1,0),FALSE)/1,0)-IFERROR(VLOOKUP($B191,'Slutlig allokering kvv'!$B$2:$AC$462,MATCH(K$3,'Slutlig allokering kvv'!$B$1:$AJ$1,0),FALSE)/1,0)</f>
        <v>0</v>
      </c>
      <c r="L191">
        <f>IFERROR(VLOOKUP($B191,Kraftvärmeprod!$B$1:$AH$479,MATCH(L$2,Kraftvärmeprod!$B$1:$AG$1,0),FALSE)/1,0)-IFERROR(VLOOKUP($B191,'Slutlig allokering kvv'!$B$2:$AC$462,MATCH(L$3,'Slutlig allokering kvv'!$B$1:$AJ$1,0),FALSE)/1,0)</f>
        <v>0</v>
      </c>
      <c r="M191">
        <f>IFERROR(VLOOKUP($B191,Kraftvärmeprod!$B$1:$AH$479,MATCH(M$2,Kraftvärmeprod!$B$1:$AG$1,0),FALSE)/1,0)-IFERROR(VLOOKUP($B191,'Slutlig allokering kvv'!$B$2:$AC$462,MATCH(M$3,'Slutlig allokering kvv'!$B$1:$AJ$1,0),FALSE)/1,0)</f>
        <v>0</v>
      </c>
      <c r="N191">
        <f>IFERROR(VLOOKUP($B191,Kraftvärmeprod!$B$1:$AH$479,MATCH(N$2,Kraftvärmeprod!$B$1:$AG$1,0),FALSE)/1,0)-IFERROR(VLOOKUP($B191,'Slutlig allokering kvv'!$B$2:$AC$462,MATCH(N$3,'Slutlig allokering kvv'!$B$1:$AJ$1,0),FALSE)/1,0)</f>
        <v>0</v>
      </c>
      <c r="O191">
        <f>IFERROR(VLOOKUP($B191,Kraftvärmeprod!$B$1:$AH$479,MATCH(O$2,Kraftvärmeprod!$B$1:$AG$1,0),FALSE)/1,0)-IFERROR(VLOOKUP($B191,'Slutlig allokering kvv'!$B$2:$AC$462,MATCH(O$3,'Slutlig allokering kvv'!$B$1:$AJ$1,0),FALSE)/1,0)</f>
        <v>0</v>
      </c>
      <c r="P191">
        <f>IFERROR(VLOOKUP($B191,Kraftvärmeprod!$B$1:$AH$479,MATCH(P$2,Kraftvärmeprod!$B$1:$AG$1,0),FALSE)/1,0)-IFERROR(VLOOKUP($B191,'Slutlig allokering kvv'!$B$2:$AC$462,MATCH(P$3,'Slutlig allokering kvv'!$B$1:$AJ$1,0),FALSE)/1,0)</f>
        <v>0</v>
      </c>
      <c r="Q191">
        <f>IFERROR(VLOOKUP($B191,Kraftvärmeprod!$B$1:$AH$479,MATCH(Q$2,Kraftvärmeprod!$B$1:$AG$1,0),FALSE)/1,0)-IFERROR(VLOOKUP($B191,'Slutlig allokering kvv'!$B$2:$AC$462,MATCH(Q$3,'Slutlig allokering kvv'!$B$1:$AJ$1,0),FALSE)/1,0)</f>
        <v>0</v>
      </c>
      <c r="R191">
        <f>IFERROR(VLOOKUP($B191,Kraftvärmeprod!$B$1:$AH$479,MATCH(R$2,Kraftvärmeprod!$B$1:$AG$1,0),FALSE)/1,0)-IFERROR(VLOOKUP($B191,'Slutlig allokering kvv'!$B$2:$AC$462,MATCH(R$3,'Slutlig allokering kvv'!$B$1:$AJ$1,0),FALSE)/1,0)</f>
        <v>0</v>
      </c>
      <c r="S191">
        <f>IFERROR(VLOOKUP($B191,Kraftvärmeprod!$B$1:$AH$479,MATCH(S$2,Kraftvärmeprod!$B$1:$AG$1,0),FALSE)/1,0)-IFERROR(VLOOKUP($B191,'Slutlig allokering kvv'!$B$2:$AC$462,MATCH(S$3,'Slutlig allokering kvv'!$B$1:$AJ$1,0),FALSE)/1,0)</f>
        <v>0</v>
      </c>
      <c r="T191" s="6">
        <f>IFERROR(VLOOKUP($B191,Miljö!$B$1:$S$477,MATCH(T$2,Miljö!$B$1:$X$1,0),FALSE)/1,0)-IFERROR(VLOOKUP($B191,'Slutlig allokering kvv'!$B$2:$AC$462,MATCH(T$3,'Slutlig allokering kvv'!$B$1:$AJ$1,0),FALSE)/1,0)</f>
        <v>0</v>
      </c>
      <c r="U191">
        <f>IFERROR(VLOOKUP($B191,Kraftvärmeprod!$B$1:$AH$479,MATCH(U$2,Kraftvärmeprod!$B$1:$AG$1,0),FALSE)/1,0)-IFERROR(VLOOKUP($B191,'Slutlig allokering kvv'!$B$2:$AC$462,MATCH(U$3,'Slutlig allokering kvv'!$B$1:$AJ$1,0),FALSE)/1,0)</f>
        <v>0</v>
      </c>
      <c r="V191">
        <f>IFERROR(VLOOKUP($B191,Kraftvärmeprod!$B$1:$AH$479,MATCH(V$2,Kraftvärmeprod!$B$1:$AG$1,0),FALSE)/1,0)-IFERROR(VLOOKUP($B191,'Slutlig allokering kvv'!$B$2:$AC$462,MATCH(V$3,'Slutlig allokering kvv'!$B$1:$AJ$1,0),FALSE)/1,0)</f>
        <v>0</v>
      </c>
      <c r="W191">
        <f>IFERROR(VLOOKUP($B191,Kraftvärmeprod!$B$1:$AH$479,MATCH(W$2,Kraftvärmeprod!$B$1:$AG$1,0),FALSE)/1,0)-IFERROR(VLOOKUP($B191,'Slutlig allokering kvv'!$B$2:$AC$462,MATCH(W$3,'Slutlig allokering kvv'!$B$1:$AJ$1,0),FALSE)/1,0)</f>
        <v>0</v>
      </c>
      <c r="X191">
        <f>IFERROR(VLOOKUP($B191,Kraftvärmeprod!$B$1:$AH$479,MATCH(X$2,Kraftvärmeprod!$B$1:$AG$1,0),FALSE)/1,0)-IFERROR(VLOOKUP($B191,'Slutlig allokering kvv'!$B$2:$AC$462,MATCH(X$3,'Slutlig allokering kvv'!$B$1:$AJ$1,0),FALSE)/1,0)</f>
        <v>0</v>
      </c>
      <c r="Y191">
        <f>IFERROR(VLOOKUP($B191,Kraftvärmeprod!$B$1:$AH$479,MATCH(Y$2,Kraftvärmeprod!$B$1:$AG$1,0),FALSE)/1,0)-IFERROR(VLOOKUP($B191,'Slutlig allokering kvv'!$B$2:$AC$462,MATCH(Y$3,'Slutlig allokering kvv'!$B$1:$AJ$1,0),FALSE)/1,0)</f>
        <v>0</v>
      </c>
      <c r="Z191">
        <f>IFERROR(VLOOKUP($B191,Kraftvärmeprod!$B$1:$AH$479,MATCH(Z$2,Kraftvärmeprod!$B$1:$AG$1,0),FALSE)/1,0)-IFERROR(VLOOKUP($B191,'Slutlig allokering kvv'!$B$2:$AC$462,MATCH(Z$3,'Slutlig allokering kvv'!$B$1:$AJ$1,0),FALSE)/1,0)</f>
        <v>0</v>
      </c>
      <c r="AA191">
        <f>IFERROR(VLOOKUP($B191,Kraftvärmeprod!$B$1:$AH$479,MATCH(AA$2,Kraftvärmeprod!$B$1:$AG$1,0),FALSE)/1,0)-IFERROR(VLOOKUP($B191,'Slutlig allokering kvv'!$B$2:$AC$462,MATCH(AA$3,'Slutlig allokering kvv'!$B$1:$AJ$1,0),FALSE)/1,0)</f>
        <v>0</v>
      </c>
      <c r="AE191">
        <f t="shared" si="4"/>
        <v>0</v>
      </c>
      <c r="AG191">
        <f>IFERROR(VLOOKUP(B191,'Slutlig allokering kvv'!$B$2:$AJ$462,MATCH("Summa slutlig allokerad tillförd energi (utan hjälpel och rökgaskondensering):",'Slutlig allokering kvv'!$B$1:$AK$1,0),FALSE)/1,"")</f>
        <v>0</v>
      </c>
      <c r="AI191" s="137" t="str">
        <f>IFERROR(1-VLOOKUP(B191,'Slutlig allokering kvv'!$B$2:$AJ$462,MATCH("Andel av bränsle i kvv som allokerats till värme, exklusive rökgaskondensering och hjälpel",'Slutlig allokering kvv'!$B$1:$AK$1,0),FALSE),"")</f>
        <v/>
      </c>
      <c r="AK191" s="137" t="str">
        <f t="shared" si="5"/>
        <v/>
      </c>
    </row>
    <row r="192" spans="1:37" x14ac:dyDescent="0.25">
      <c r="A192" s="2" t="s">
        <v>303</v>
      </c>
      <c r="B192" s="2" t="s">
        <v>304</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 kvv'!$B$2:$AC$462,MATCH(E$3,'Slutlig allokering kvv'!$B$1:$AJ$1,0),FALSE)/1,0)</f>
        <v>0</v>
      </c>
      <c r="F192">
        <f>IFERROR(VLOOKUP($B192,Kraftvärmeprod!$B$1:$AH$479,MATCH(F$2,Kraftvärmeprod!$B$1:$AG$1,0),FALSE)/1,0)-IFERROR(VLOOKUP($B192,'Slutlig allokering kvv'!$B$2:$AC$462,MATCH(F$3,'Slutlig allokering kvv'!$B$1:$AJ$1,0),FALSE)/1,0)</f>
        <v>0</v>
      </c>
      <c r="G192">
        <f>IFERROR(VLOOKUP($B192,Kraftvärmeprod!$B$1:$AH$479,MATCH(G$2,Kraftvärmeprod!$B$1:$AG$1,0),FALSE)/1,0)-IFERROR(VLOOKUP($B192,'Slutlig allokering kvv'!$B$2:$AC$462,MATCH(G$3,'Slutlig allokering kvv'!$B$1:$AJ$1,0),FALSE)/1,0)</f>
        <v>0</v>
      </c>
      <c r="H192">
        <f>IFERROR(VLOOKUP($B192,Kraftvärmeprod!$B$1:$AH$479,MATCH(H$2,Kraftvärmeprod!$B$1:$AG$1,0),FALSE)/1,0)-IFERROR(VLOOKUP($B192,'Slutlig allokering kvv'!$B$2:$AC$462,MATCH(H$3,'Slutlig allokering kvv'!$B$1:$AJ$1,0),FALSE)/1,0)</f>
        <v>0</v>
      </c>
      <c r="I192">
        <f>IFERROR(VLOOKUP($B192,Kraftvärmeprod!$B$1:$AH$479,MATCH(I$2,Kraftvärmeprod!$B$1:$AG$1,0),FALSE)/1,0)-IFERROR(VLOOKUP($B192,'Slutlig allokering kvv'!$B$2:$AC$462,MATCH(I$3,'Slutlig allokering kvv'!$B$1:$AJ$1,0),FALSE)/1,0)</f>
        <v>0</v>
      </c>
      <c r="J192">
        <f>IFERROR(VLOOKUP($B192,Kraftvärmeprod!$B$1:$AH$479,MATCH(J$2,Kraftvärmeprod!$B$1:$AG$1,0),FALSE)/1,0)-IFERROR(VLOOKUP($B192,'Slutlig allokering kvv'!$B$2:$AC$462,MATCH(J$3,'Slutlig allokering kvv'!$B$1:$AJ$1,0),FALSE)/1,0)</f>
        <v>0</v>
      </c>
      <c r="K192">
        <f>IFERROR(VLOOKUP($B192,Kraftvärmeprod!$B$1:$AH$479,MATCH(K$2,Kraftvärmeprod!$B$1:$AG$1,0),FALSE)/1,0)-IFERROR(VLOOKUP($B192,'Slutlig allokering kvv'!$B$2:$AC$462,MATCH(K$3,'Slutlig allokering kvv'!$B$1:$AJ$1,0),FALSE)/1,0)</f>
        <v>0</v>
      </c>
      <c r="L192">
        <f>IFERROR(VLOOKUP($B192,Kraftvärmeprod!$B$1:$AH$479,MATCH(L$2,Kraftvärmeprod!$B$1:$AG$1,0),FALSE)/1,0)-IFERROR(VLOOKUP($B192,'Slutlig allokering kvv'!$B$2:$AC$462,MATCH(L$3,'Slutlig allokering kvv'!$B$1:$AJ$1,0),FALSE)/1,0)</f>
        <v>0</v>
      </c>
      <c r="M192">
        <f>IFERROR(VLOOKUP($B192,Kraftvärmeprod!$B$1:$AH$479,MATCH(M$2,Kraftvärmeprod!$B$1:$AG$1,0),FALSE)/1,0)-IFERROR(VLOOKUP($B192,'Slutlig allokering kvv'!$B$2:$AC$462,MATCH(M$3,'Slutlig allokering kvv'!$B$1:$AJ$1,0),FALSE)/1,0)</f>
        <v>0</v>
      </c>
      <c r="N192">
        <f>IFERROR(VLOOKUP($B192,Kraftvärmeprod!$B$1:$AH$479,MATCH(N$2,Kraftvärmeprod!$B$1:$AG$1,0),FALSE)/1,0)-IFERROR(VLOOKUP($B192,'Slutlig allokering kvv'!$B$2:$AC$462,MATCH(N$3,'Slutlig allokering kvv'!$B$1:$AJ$1,0),FALSE)/1,0)</f>
        <v>0</v>
      </c>
      <c r="O192">
        <f>IFERROR(VLOOKUP($B192,Kraftvärmeprod!$B$1:$AH$479,MATCH(O$2,Kraftvärmeprod!$B$1:$AG$1,0),FALSE)/1,0)-IFERROR(VLOOKUP($B192,'Slutlig allokering kvv'!$B$2:$AC$462,MATCH(O$3,'Slutlig allokering kvv'!$B$1:$AJ$1,0),FALSE)/1,0)</f>
        <v>0</v>
      </c>
      <c r="P192">
        <f>IFERROR(VLOOKUP($B192,Kraftvärmeprod!$B$1:$AH$479,MATCH(P$2,Kraftvärmeprod!$B$1:$AG$1,0),FALSE)/1,0)-IFERROR(VLOOKUP($B192,'Slutlig allokering kvv'!$B$2:$AC$462,MATCH(P$3,'Slutlig allokering kvv'!$B$1:$AJ$1,0),FALSE)/1,0)</f>
        <v>0</v>
      </c>
      <c r="Q192">
        <f>IFERROR(VLOOKUP($B192,Kraftvärmeprod!$B$1:$AH$479,MATCH(Q$2,Kraftvärmeprod!$B$1:$AG$1,0),FALSE)/1,0)-IFERROR(VLOOKUP($B192,'Slutlig allokering kvv'!$B$2:$AC$462,MATCH(Q$3,'Slutlig allokering kvv'!$B$1:$AJ$1,0),FALSE)/1,0)</f>
        <v>0</v>
      </c>
      <c r="R192">
        <f>IFERROR(VLOOKUP($B192,Kraftvärmeprod!$B$1:$AH$479,MATCH(R$2,Kraftvärmeprod!$B$1:$AG$1,0),FALSE)/1,0)-IFERROR(VLOOKUP($B192,'Slutlig allokering kvv'!$B$2:$AC$462,MATCH(R$3,'Slutlig allokering kvv'!$B$1:$AJ$1,0),FALSE)/1,0)</f>
        <v>0</v>
      </c>
      <c r="S192">
        <f>IFERROR(VLOOKUP($B192,Kraftvärmeprod!$B$1:$AH$479,MATCH(S$2,Kraftvärmeprod!$B$1:$AG$1,0),FALSE)/1,0)-IFERROR(VLOOKUP($B192,'Slutlig allokering kvv'!$B$2:$AC$462,MATCH(S$3,'Slutlig allokering kvv'!$B$1:$AJ$1,0),FALSE)/1,0)</f>
        <v>0</v>
      </c>
      <c r="T192" s="6">
        <f>IFERROR(VLOOKUP($B192,Miljö!$B$1:$S$477,MATCH(T$2,Miljö!$B$1:$X$1,0),FALSE)/1,0)-IFERROR(VLOOKUP($B192,'Slutlig allokering kvv'!$B$2:$AC$462,MATCH(T$3,'Slutlig allokering kvv'!$B$1:$AJ$1,0),FALSE)/1,0)</f>
        <v>0</v>
      </c>
      <c r="U192">
        <f>IFERROR(VLOOKUP($B192,Kraftvärmeprod!$B$1:$AH$479,MATCH(U$2,Kraftvärmeprod!$B$1:$AG$1,0),FALSE)/1,0)-IFERROR(VLOOKUP($B192,'Slutlig allokering kvv'!$B$2:$AC$462,MATCH(U$3,'Slutlig allokering kvv'!$B$1:$AJ$1,0),FALSE)/1,0)</f>
        <v>0</v>
      </c>
      <c r="V192">
        <f>IFERROR(VLOOKUP($B192,Kraftvärmeprod!$B$1:$AH$479,MATCH(V$2,Kraftvärmeprod!$B$1:$AG$1,0),FALSE)/1,0)-IFERROR(VLOOKUP($B192,'Slutlig allokering kvv'!$B$2:$AC$462,MATCH(V$3,'Slutlig allokering kvv'!$B$1:$AJ$1,0),FALSE)/1,0)</f>
        <v>0</v>
      </c>
      <c r="W192">
        <f>IFERROR(VLOOKUP($B192,Kraftvärmeprod!$B$1:$AH$479,MATCH(W$2,Kraftvärmeprod!$B$1:$AG$1,0),FALSE)/1,0)-IFERROR(VLOOKUP($B192,'Slutlig allokering kvv'!$B$2:$AC$462,MATCH(W$3,'Slutlig allokering kvv'!$B$1:$AJ$1,0),FALSE)/1,0)</f>
        <v>0</v>
      </c>
      <c r="X192">
        <f>IFERROR(VLOOKUP($B192,Kraftvärmeprod!$B$1:$AH$479,MATCH(X$2,Kraftvärmeprod!$B$1:$AG$1,0),FALSE)/1,0)-IFERROR(VLOOKUP($B192,'Slutlig allokering kvv'!$B$2:$AC$462,MATCH(X$3,'Slutlig allokering kvv'!$B$1:$AJ$1,0),FALSE)/1,0)</f>
        <v>0</v>
      </c>
      <c r="Y192">
        <f>IFERROR(VLOOKUP($B192,Kraftvärmeprod!$B$1:$AH$479,MATCH(Y$2,Kraftvärmeprod!$B$1:$AG$1,0),FALSE)/1,0)-IFERROR(VLOOKUP($B192,'Slutlig allokering kvv'!$B$2:$AC$462,MATCH(Y$3,'Slutlig allokering kvv'!$B$1:$AJ$1,0),FALSE)/1,0)</f>
        <v>0</v>
      </c>
      <c r="Z192">
        <f>IFERROR(VLOOKUP($B192,Kraftvärmeprod!$B$1:$AH$479,MATCH(Z$2,Kraftvärmeprod!$B$1:$AG$1,0),FALSE)/1,0)-IFERROR(VLOOKUP($B192,'Slutlig allokering kvv'!$B$2:$AC$462,MATCH(Z$3,'Slutlig allokering kvv'!$B$1:$AJ$1,0),FALSE)/1,0)</f>
        <v>0</v>
      </c>
      <c r="AA192">
        <f>IFERROR(VLOOKUP($B192,Kraftvärmeprod!$B$1:$AH$479,MATCH(AA$2,Kraftvärmeprod!$B$1:$AG$1,0),FALSE)/1,0)-IFERROR(VLOOKUP($B192,'Slutlig allokering kvv'!$B$2:$AC$462,MATCH(AA$3,'Slutlig allokering kvv'!$B$1:$AJ$1,0),FALSE)/1,0)</f>
        <v>0</v>
      </c>
      <c r="AE192">
        <f t="shared" si="4"/>
        <v>0</v>
      </c>
      <c r="AG192">
        <f>IFERROR(VLOOKUP(B192,'Slutlig allokering kvv'!$B$2:$AJ$462,MATCH("Summa slutlig allokerad tillförd energi (utan hjälpel och rökgaskondensering):",'Slutlig allokering kvv'!$B$1:$AK$1,0),FALSE)/1,"")</f>
        <v>0</v>
      </c>
      <c r="AI192" s="137" t="str">
        <f>IFERROR(1-VLOOKUP(B192,'Slutlig allokering kvv'!$B$2:$AJ$462,MATCH("Andel av bränsle i kvv som allokerats till värme, exklusive rökgaskondensering och hjälpel",'Slutlig allokering kvv'!$B$1:$AK$1,0),FALSE),"")</f>
        <v/>
      </c>
      <c r="AK192" s="137" t="str">
        <f t="shared" si="5"/>
        <v/>
      </c>
    </row>
    <row r="193" spans="1:37" x14ac:dyDescent="0.25">
      <c r="A193" s="2" t="s">
        <v>303</v>
      </c>
      <c r="B193" s="2" t="s">
        <v>305</v>
      </c>
      <c r="C193" t="str">
        <f>IFERROR(VLOOKUP($B193,Kraftvärmeprod!$B$1:$AH$479,MATCH(C$3,Kraftvärmeprod!$B$1:$AG$1,0),FALSE)/1,"")</f>
        <v/>
      </c>
      <c r="D193" t="str">
        <f>IFERROR(VLOOKUP($B193,Kraftvärmeprod!$B$1:$AH$479,MATCH(D$3,Kraftvärmeprod!$B$1:$AG$1,0),FALSE)/1,"")</f>
        <v/>
      </c>
      <c r="E193">
        <f>IFERROR(VLOOKUP($B193,Kraftvärmeprod!$B$1:$AH$479,MATCH(E$2,Kraftvärmeprod!$B$1:$AG$1,0),FALSE)/1,0)-IFERROR(VLOOKUP($B193,'Slutlig allokering kvv'!$B$2:$AC$462,MATCH(E$3,'Slutlig allokering kvv'!$B$1:$AJ$1,0),FALSE)/1,0)</f>
        <v>0</v>
      </c>
      <c r="F193">
        <f>IFERROR(VLOOKUP($B193,Kraftvärmeprod!$B$1:$AH$479,MATCH(F$2,Kraftvärmeprod!$B$1:$AG$1,0),FALSE)/1,0)-IFERROR(VLOOKUP($B193,'Slutlig allokering kvv'!$B$2:$AC$462,MATCH(F$3,'Slutlig allokering kvv'!$B$1:$AJ$1,0),FALSE)/1,0)</f>
        <v>0</v>
      </c>
      <c r="G193">
        <f>IFERROR(VLOOKUP($B193,Kraftvärmeprod!$B$1:$AH$479,MATCH(G$2,Kraftvärmeprod!$B$1:$AG$1,0),FALSE)/1,0)-IFERROR(VLOOKUP($B193,'Slutlig allokering kvv'!$B$2:$AC$462,MATCH(G$3,'Slutlig allokering kvv'!$B$1:$AJ$1,0),FALSE)/1,0)</f>
        <v>0</v>
      </c>
      <c r="H193">
        <f>IFERROR(VLOOKUP($B193,Kraftvärmeprod!$B$1:$AH$479,MATCH(H$2,Kraftvärmeprod!$B$1:$AG$1,0),FALSE)/1,0)-IFERROR(VLOOKUP($B193,'Slutlig allokering kvv'!$B$2:$AC$462,MATCH(H$3,'Slutlig allokering kvv'!$B$1:$AJ$1,0),FALSE)/1,0)</f>
        <v>0</v>
      </c>
      <c r="I193">
        <f>IFERROR(VLOOKUP($B193,Kraftvärmeprod!$B$1:$AH$479,MATCH(I$2,Kraftvärmeprod!$B$1:$AG$1,0),FALSE)/1,0)-IFERROR(VLOOKUP($B193,'Slutlig allokering kvv'!$B$2:$AC$462,MATCH(I$3,'Slutlig allokering kvv'!$B$1:$AJ$1,0),FALSE)/1,0)</f>
        <v>0</v>
      </c>
      <c r="J193">
        <f>IFERROR(VLOOKUP($B193,Kraftvärmeprod!$B$1:$AH$479,MATCH(J$2,Kraftvärmeprod!$B$1:$AG$1,0),FALSE)/1,0)-IFERROR(VLOOKUP($B193,'Slutlig allokering kvv'!$B$2:$AC$462,MATCH(J$3,'Slutlig allokering kvv'!$B$1:$AJ$1,0),FALSE)/1,0)</f>
        <v>0</v>
      </c>
      <c r="K193">
        <f>IFERROR(VLOOKUP($B193,Kraftvärmeprod!$B$1:$AH$479,MATCH(K$2,Kraftvärmeprod!$B$1:$AG$1,0),FALSE)/1,0)-IFERROR(VLOOKUP($B193,'Slutlig allokering kvv'!$B$2:$AC$462,MATCH(K$3,'Slutlig allokering kvv'!$B$1:$AJ$1,0),FALSE)/1,0)</f>
        <v>0</v>
      </c>
      <c r="L193">
        <f>IFERROR(VLOOKUP($B193,Kraftvärmeprod!$B$1:$AH$479,MATCH(L$2,Kraftvärmeprod!$B$1:$AG$1,0),FALSE)/1,0)-IFERROR(VLOOKUP($B193,'Slutlig allokering kvv'!$B$2:$AC$462,MATCH(L$3,'Slutlig allokering kvv'!$B$1:$AJ$1,0),FALSE)/1,0)</f>
        <v>0</v>
      </c>
      <c r="M193">
        <f>IFERROR(VLOOKUP($B193,Kraftvärmeprod!$B$1:$AH$479,MATCH(M$2,Kraftvärmeprod!$B$1:$AG$1,0),FALSE)/1,0)-IFERROR(VLOOKUP($B193,'Slutlig allokering kvv'!$B$2:$AC$462,MATCH(M$3,'Slutlig allokering kvv'!$B$1:$AJ$1,0),FALSE)/1,0)</f>
        <v>0</v>
      </c>
      <c r="N193">
        <f>IFERROR(VLOOKUP($B193,Kraftvärmeprod!$B$1:$AH$479,MATCH(N$2,Kraftvärmeprod!$B$1:$AG$1,0),FALSE)/1,0)-IFERROR(VLOOKUP($B193,'Slutlig allokering kvv'!$B$2:$AC$462,MATCH(N$3,'Slutlig allokering kvv'!$B$1:$AJ$1,0),FALSE)/1,0)</f>
        <v>0</v>
      </c>
      <c r="O193">
        <f>IFERROR(VLOOKUP($B193,Kraftvärmeprod!$B$1:$AH$479,MATCH(O$2,Kraftvärmeprod!$B$1:$AG$1,0),FALSE)/1,0)-IFERROR(VLOOKUP($B193,'Slutlig allokering kvv'!$B$2:$AC$462,MATCH(O$3,'Slutlig allokering kvv'!$B$1:$AJ$1,0),FALSE)/1,0)</f>
        <v>0</v>
      </c>
      <c r="P193">
        <f>IFERROR(VLOOKUP($B193,Kraftvärmeprod!$B$1:$AH$479,MATCH(P$2,Kraftvärmeprod!$B$1:$AG$1,0),FALSE)/1,0)-IFERROR(VLOOKUP($B193,'Slutlig allokering kvv'!$B$2:$AC$462,MATCH(P$3,'Slutlig allokering kvv'!$B$1:$AJ$1,0),FALSE)/1,0)</f>
        <v>0</v>
      </c>
      <c r="Q193">
        <f>IFERROR(VLOOKUP($B193,Kraftvärmeprod!$B$1:$AH$479,MATCH(Q$2,Kraftvärmeprod!$B$1:$AG$1,0),FALSE)/1,0)-IFERROR(VLOOKUP($B193,'Slutlig allokering kvv'!$B$2:$AC$462,MATCH(Q$3,'Slutlig allokering kvv'!$B$1:$AJ$1,0),FALSE)/1,0)</f>
        <v>0</v>
      </c>
      <c r="R193">
        <f>IFERROR(VLOOKUP($B193,Kraftvärmeprod!$B$1:$AH$479,MATCH(R$2,Kraftvärmeprod!$B$1:$AG$1,0),FALSE)/1,0)-IFERROR(VLOOKUP($B193,'Slutlig allokering kvv'!$B$2:$AC$462,MATCH(R$3,'Slutlig allokering kvv'!$B$1:$AJ$1,0),FALSE)/1,0)</f>
        <v>0</v>
      </c>
      <c r="S193">
        <f>IFERROR(VLOOKUP($B193,Kraftvärmeprod!$B$1:$AH$479,MATCH(S$2,Kraftvärmeprod!$B$1:$AG$1,0),FALSE)/1,0)-IFERROR(VLOOKUP($B193,'Slutlig allokering kvv'!$B$2:$AC$462,MATCH(S$3,'Slutlig allokering kvv'!$B$1:$AJ$1,0),FALSE)/1,0)</f>
        <v>0</v>
      </c>
      <c r="T193" s="6">
        <f>IFERROR(VLOOKUP($B193,Miljö!$B$1:$S$477,MATCH(T$2,Miljö!$B$1:$X$1,0),FALSE)/1,0)-IFERROR(VLOOKUP($B193,'Slutlig allokering kvv'!$B$2:$AC$462,MATCH(T$3,'Slutlig allokering kvv'!$B$1:$AJ$1,0),FALSE)/1,0)</f>
        <v>0</v>
      </c>
      <c r="U193">
        <f>IFERROR(VLOOKUP($B193,Kraftvärmeprod!$B$1:$AH$479,MATCH(U$2,Kraftvärmeprod!$B$1:$AG$1,0),FALSE)/1,0)-IFERROR(VLOOKUP($B193,'Slutlig allokering kvv'!$B$2:$AC$462,MATCH(U$3,'Slutlig allokering kvv'!$B$1:$AJ$1,0),FALSE)/1,0)</f>
        <v>0</v>
      </c>
      <c r="V193">
        <f>IFERROR(VLOOKUP($B193,Kraftvärmeprod!$B$1:$AH$479,MATCH(V$2,Kraftvärmeprod!$B$1:$AG$1,0),FALSE)/1,0)-IFERROR(VLOOKUP($B193,'Slutlig allokering kvv'!$B$2:$AC$462,MATCH(V$3,'Slutlig allokering kvv'!$B$1:$AJ$1,0),FALSE)/1,0)</f>
        <v>0</v>
      </c>
      <c r="W193">
        <f>IFERROR(VLOOKUP($B193,Kraftvärmeprod!$B$1:$AH$479,MATCH(W$2,Kraftvärmeprod!$B$1:$AG$1,0),FALSE)/1,0)-IFERROR(VLOOKUP($B193,'Slutlig allokering kvv'!$B$2:$AC$462,MATCH(W$3,'Slutlig allokering kvv'!$B$1:$AJ$1,0),FALSE)/1,0)</f>
        <v>0</v>
      </c>
      <c r="X193">
        <f>IFERROR(VLOOKUP($B193,Kraftvärmeprod!$B$1:$AH$479,MATCH(X$2,Kraftvärmeprod!$B$1:$AG$1,0),FALSE)/1,0)-IFERROR(VLOOKUP($B193,'Slutlig allokering kvv'!$B$2:$AC$462,MATCH(X$3,'Slutlig allokering kvv'!$B$1:$AJ$1,0),FALSE)/1,0)</f>
        <v>0</v>
      </c>
      <c r="Y193">
        <f>IFERROR(VLOOKUP($B193,Kraftvärmeprod!$B$1:$AH$479,MATCH(Y$2,Kraftvärmeprod!$B$1:$AG$1,0),FALSE)/1,0)-IFERROR(VLOOKUP($B193,'Slutlig allokering kvv'!$B$2:$AC$462,MATCH(Y$3,'Slutlig allokering kvv'!$B$1:$AJ$1,0),FALSE)/1,0)</f>
        <v>0</v>
      </c>
      <c r="Z193">
        <f>IFERROR(VLOOKUP($B193,Kraftvärmeprod!$B$1:$AH$479,MATCH(Z$2,Kraftvärmeprod!$B$1:$AG$1,0),FALSE)/1,0)-IFERROR(VLOOKUP($B193,'Slutlig allokering kvv'!$B$2:$AC$462,MATCH(Z$3,'Slutlig allokering kvv'!$B$1:$AJ$1,0),FALSE)/1,0)</f>
        <v>0</v>
      </c>
      <c r="AA193">
        <f>IFERROR(VLOOKUP($B193,Kraftvärmeprod!$B$1:$AH$479,MATCH(AA$2,Kraftvärmeprod!$B$1:$AG$1,0),FALSE)/1,0)-IFERROR(VLOOKUP($B193,'Slutlig allokering kvv'!$B$2:$AC$462,MATCH(AA$3,'Slutlig allokering kvv'!$B$1:$AJ$1,0),FALSE)/1,0)</f>
        <v>0</v>
      </c>
      <c r="AE193">
        <f t="shared" si="4"/>
        <v>0</v>
      </c>
      <c r="AG193">
        <f>IFERROR(VLOOKUP(B193,'Slutlig allokering kvv'!$B$2:$AJ$462,MATCH("Summa slutlig allokerad tillförd energi (utan hjälpel och rökgaskondensering):",'Slutlig allokering kvv'!$B$1:$AK$1,0),FALSE)/1,"")</f>
        <v>0</v>
      </c>
      <c r="AI193" s="137" t="str">
        <f>IFERROR(1-VLOOKUP(B193,'Slutlig allokering kvv'!$B$2:$AJ$462,MATCH("Andel av bränsle i kvv som allokerats till värme, exklusive rökgaskondensering och hjälpel",'Slutlig allokering kvv'!$B$1:$AK$1,0),FALSE),"")</f>
        <v/>
      </c>
      <c r="AK193" s="137" t="str">
        <f t="shared" si="5"/>
        <v/>
      </c>
    </row>
    <row r="194" spans="1:37" x14ac:dyDescent="0.25">
      <c r="A194" s="2" t="s">
        <v>303</v>
      </c>
      <c r="B194" s="2" t="s">
        <v>306</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 kvv'!$B$2:$AC$462,MATCH(E$3,'Slutlig allokering kvv'!$B$1:$AJ$1,0),FALSE)/1,0)</f>
        <v>0</v>
      </c>
      <c r="F194">
        <f>IFERROR(VLOOKUP($B194,Kraftvärmeprod!$B$1:$AH$479,MATCH(F$2,Kraftvärmeprod!$B$1:$AG$1,0),FALSE)/1,0)-IFERROR(VLOOKUP($B194,'Slutlig allokering kvv'!$B$2:$AC$462,MATCH(F$3,'Slutlig allokering kvv'!$B$1:$AJ$1,0),FALSE)/1,0)</f>
        <v>0</v>
      </c>
      <c r="G194">
        <f>IFERROR(VLOOKUP($B194,Kraftvärmeprod!$B$1:$AH$479,MATCH(G$2,Kraftvärmeprod!$B$1:$AG$1,0),FALSE)/1,0)-IFERROR(VLOOKUP($B194,'Slutlig allokering kvv'!$B$2:$AC$462,MATCH(G$3,'Slutlig allokering kvv'!$B$1:$AJ$1,0),FALSE)/1,0)</f>
        <v>0</v>
      </c>
      <c r="H194">
        <f>IFERROR(VLOOKUP($B194,Kraftvärmeprod!$B$1:$AH$479,MATCH(H$2,Kraftvärmeprod!$B$1:$AG$1,0),FALSE)/1,0)-IFERROR(VLOOKUP($B194,'Slutlig allokering kvv'!$B$2:$AC$462,MATCH(H$3,'Slutlig allokering kvv'!$B$1:$AJ$1,0),FALSE)/1,0)</f>
        <v>0</v>
      </c>
      <c r="I194">
        <f>IFERROR(VLOOKUP($B194,Kraftvärmeprod!$B$1:$AH$479,MATCH(I$2,Kraftvärmeprod!$B$1:$AG$1,0),FALSE)/1,0)-IFERROR(VLOOKUP($B194,'Slutlig allokering kvv'!$B$2:$AC$462,MATCH(I$3,'Slutlig allokering kvv'!$B$1:$AJ$1,0),FALSE)/1,0)</f>
        <v>0</v>
      </c>
      <c r="J194">
        <f>IFERROR(VLOOKUP($B194,Kraftvärmeprod!$B$1:$AH$479,MATCH(J$2,Kraftvärmeprod!$B$1:$AG$1,0),FALSE)/1,0)-IFERROR(VLOOKUP($B194,'Slutlig allokering kvv'!$B$2:$AC$462,MATCH(J$3,'Slutlig allokering kvv'!$B$1:$AJ$1,0),FALSE)/1,0)</f>
        <v>0</v>
      </c>
      <c r="K194">
        <f>IFERROR(VLOOKUP($B194,Kraftvärmeprod!$B$1:$AH$479,MATCH(K$2,Kraftvärmeprod!$B$1:$AG$1,0),FALSE)/1,0)-IFERROR(VLOOKUP($B194,'Slutlig allokering kvv'!$B$2:$AC$462,MATCH(K$3,'Slutlig allokering kvv'!$B$1:$AJ$1,0),FALSE)/1,0)</f>
        <v>0</v>
      </c>
      <c r="L194">
        <f>IFERROR(VLOOKUP($B194,Kraftvärmeprod!$B$1:$AH$479,MATCH(L$2,Kraftvärmeprod!$B$1:$AG$1,0),FALSE)/1,0)-IFERROR(VLOOKUP($B194,'Slutlig allokering kvv'!$B$2:$AC$462,MATCH(L$3,'Slutlig allokering kvv'!$B$1:$AJ$1,0),FALSE)/1,0)</f>
        <v>0</v>
      </c>
      <c r="M194">
        <f>IFERROR(VLOOKUP($B194,Kraftvärmeprod!$B$1:$AH$479,MATCH(M$2,Kraftvärmeprod!$B$1:$AG$1,0),FALSE)/1,0)-IFERROR(VLOOKUP($B194,'Slutlig allokering kvv'!$B$2:$AC$462,MATCH(M$3,'Slutlig allokering kvv'!$B$1:$AJ$1,0),FALSE)/1,0)</f>
        <v>0</v>
      </c>
      <c r="N194">
        <f>IFERROR(VLOOKUP($B194,Kraftvärmeprod!$B$1:$AH$479,MATCH(N$2,Kraftvärmeprod!$B$1:$AG$1,0),FALSE)/1,0)-IFERROR(VLOOKUP($B194,'Slutlig allokering kvv'!$B$2:$AC$462,MATCH(N$3,'Slutlig allokering kvv'!$B$1:$AJ$1,0),FALSE)/1,0)</f>
        <v>0</v>
      </c>
      <c r="O194">
        <f>IFERROR(VLOOKUP($B194,Kraftvärmeprod!$B$1:$AH$479,MATCH(O$2,Kraftvärmeprod!$B$1:$AG$1,0),FALSE)/1,0)-IFERROR(VLOOKUP($B194,'Slutlig allokering kvv'!$B$2:$AC$462,MATCH(O$3,'Slutlig allokering kvv'!$B$1:$AJ$1,0),FALSE)/1,0)</f>
        <v>0</v>
      </c>
      <c r="P194">
        <f>IFERROR(VLOOKUP($B194,Kraftvärmeprod!$B$1:$AH$479,MATCH(P$2,Kraftvärmeprod!$B$1:$AG$1,0),FALSE)/1,0)-IFERROR(VLOOKUP($B194,'Slutlig allokering kvv'!$B$2:$AC$462,MATCH(P$3,'Slutlig allokering kvv'!$B$1:$AJ$1,0),FALSE)/1,0)</f>
        <v>0</v>
      </c>
      <c r="Q194">
        <f>IFERROR(VLOOKUP($B194,Kraftvärmeprod!$B$1:$AH$479,MATCH(Q$2,Kraftvärmeprod!$B$1:$AG$1,0),FALSE)/1,0)-IFERROR(VLOOKUP($B194,'Slutlig allokering kvv'!$B$2:$AC$462,MATCH(Q$3,'Slutlig allokering kvv'!$B$1:$AJ$1,0),FALSE)/1,0)</f>
        <v>0</v>
      </c>
      <c r="R194">
        <f>IFERROR(VLOOKUP($B194,Kraftvärmeprod!$B$1:$AH$479,MATCH(R$2,Kraftvärmeprod!$B$1:$AG$1,0),FALSE)/1,0)-IFERROR(VLOOKUP($B194,'Slutlig allokering kvv'!$B$2:$AC$462,MATCH(R$3,'Slutlig allokering kvv'!$B$1:$AJ$1,0),FALSE)/1,0)</f>
        <v>0</v>
      </c>
      <c r="S194">
        <f>IFERROR(VLOOKUP($B194,Kraftvärmeprod!$B$1:$AH$479,MATCH(S$2,Kraftvärmeprod!$B$1:$AG$1,0),FALSE)/1,0)-IFERROR(VLOOKUP($B194,'Slutlig allokering kvv'!$B$2:$AC$462,MATCH(S$3,'Slutlig allokering kvv'!$B$1:$AJ$1,0),FALSE)/1,0)</f>
        <v>0</v>
      </c>
      <c r="T194" s="6">
        <f>IFERROR(VLOOKUP($B194,Miljö!$B$1:$S$477,MATCH(T$2,Miljö!$B$1:$X$1,0),FALSE)/1,0)-IFERROR(VLOOKUP($B194,'Slutlig allokering kvv'!$B$2:$AC$462,MATCH(T$3,'Slutlig allokering kvv'!$B$1:$AJ$1,0),FALSE)/1,0)</f>
        <v>0</v>
      </c>
      <c r="U194">
        <f>IFERROR(VLOOKUP($B194,Kraftvärmeprod!$B$1:$AH$479,MATCH(U$2,Kraftvärmeprod!$B$1:$AG$1,0),FALSE)/1,0)-IFERROR(VLOOKUP($B194,'Slutlig allokering kvv'!$B$2:$AC$462,MATCH(U$3,'Slutlig allokering kvv'!$B$1:$AJ$1,0),FALSE)/1,0)</f>
        <v>0</v>
      </c>
      <c r="V194">
        <f>IFERROR(VLOOKUP($B194,Kraftvärmeprod!$B$1:$AH$479,MATCH(V$2,Kraftvärmeprod!$B$1:$AG$1,0),FALSE)/1,0)-IFERROR(VLOOKUP($B194,'Slutlig allokering kvv'!$B$2:$AC$462,MATCH(V$3,'Slutlig allokering kvv'!$B$1:$AJ$1,0),FALSE)/1,0)</f>
        <v>0</v>
      </c>
      <c r="W194">
        <f>IFERROR(VLOOKUP($B194,Kraftvärmeprod!$B$1:$AH$479,MATCH(W$2,Kraftvärmeprod!$B$1:$AG$1,0),FALSE)/1,0)-IFERROR(VLOOKUP($B194,'Slutlig allokering kvv'!$B$2:$AC$462,MATCH(W$3,'Slutlig allokering kvv'!$B$1:$AJ$1,0),FALSE)/1,0)</f>
        <v>0</v>
      </c>
      <c r="X194">
        <f>IFERROR(VLOOKUP($B194,Kraftvärmeprod!$B$1:$AH$479,MATCH(X$2,Kraftvärmeprod!$B$1:$AG$1,0),FALSE)/1,0)-IFERROR(VLOOKUP($B194,'Slutlig allokering kvv'!$B$2:$AC$462,MATCH(X$3,'Slutlig allokering kvv'!$B$1:$AJ$1,0),FALSE)/1,0)</f>
        <v>0</v>
      </c>
      <c r="Y194">
        <f>IFERROR(VLOOKUP($B194,Kraftvärmeprod!$B$1:$AH$479,MATCH(Y$2,Kraftvärmeprod!$B$1:$AG$1,0),FALSE)/1,0)-IFERROR(VLOOKUP($B194,'Slutlig allokering kvv'!$B$2:$AC$462,MATCH(Y$3,'Slutlig allokering kvv'!$B$1:$AJ$1,0),FALSE)/1,0)</f>
        <v>0</v>
      </c>
      <c r="Z194">
        <f>IFERROR(VLOOKUP($B194,Kraftvärmeprod!$B$1:$AH$479,MATCH(Z$2,Kraftvärmeprod!$B$1:$AG$1,0),FALSE)/1,0)-IFERROR(VLOOKUP($B194,'Slutlig allokering kvv'!$B$2:$AC$462,MATCH(Z$3,'Slutlig allokering kvv'!$B$1:$AJ$1,0),FALSE)/1,0)</f>
        <v>0</v>
      </c>
      <c r="AA194">
        <f>IFERROR(VLOOKUP($B194,Kraftvärmeprod!$B$1:$AH$479,MATCH(AA$2,Kraftvärmeprod!$B$1:$AG$1,0),FALSE)/1,0)-IFERROR(VLOOKUP($B194,'Slutlig allokering kvv'!$B$2:$AC$462,MATCH(AA$3,'Slutlig allokering kvv'!$B$1:$AJ$1,0),FALSE)/1,0)</f>
        <v>0</v>
      </c>
      <c r="AE194">
        <f t="shared" si="4"/>
        <v>0</v>
      </c>
      <c r="AG194">
        <f>IFERROR(VLOOKUP(B194,'Slutlig allokering kvv'!$B$2:$AJ$462,MATCH("Summa slutlig allokerad tillförd energi (utan hjälpel och rökgaskondensering):",'Slutlig allokering kvv'!$B$1:$AK$1,0),FALSE)/1,"")</f>
        <v>0</v>
      </c>
      <c r="AI194" s="137" t="str">
        <f>IFERROR(1-VLOOKUP(B194,'Slutlig allokering kvv'!$B$2:$AJ$462,MATCH("Andel av bränsle i kvv som allokerats till värme, exklusive rökgaskondensering och hjälpel",'Slutlig allokering kvv'!$B$1:$AK$1,0),FALSE),"")</f>
        <v/>
      </c>
      <c r="AK194" s="137" t="str">
        <f t="shared" si="5"/>
        <v/>
      </c>
    </row>
    <row r="195" spans="1:37" x14ac:dyDescent="0.25">
      <c r="A195" s="2" t="s">
        <v>303</v>
      </c>
      <c r="B195" s="2" t="s">
        <v>307</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 kvv'!$B$2:$AC$462,MATCH(E$3,'Slutlig allokering kvv'!$B$1:$AJ$1,0),FALSE)/1,0)</f>
        <v>0</v>
      </c>
      <c r="F195">
        <f>IFERROR(VLOOKUP($B195,Kraftvärmeprod!$B$1:$AH$479,MATCH(F$2,Kraftvärmeprod!$B$1:$AG$1,0),FALSE)/1,0)-IFERROR(VLOOKUP($B195,'Slutlig allokering kvv'!$B$2:$AC$462,MATCH(F$3,'Slutlig allokering kvv'!$B$1:$AJ$1,0),FALSE)/1,0)</f>
        <v>0</v>
      </c>
      <c r="G195">
        <f>IFERROR(VLOOKUP($B195,Kraftvärmeprod!$B$1:$AH$479,MATCH(G$2,Kraftvärmeprod!$B$1:$AG$1,0),FALSE)/1,0)-IFERROR(VLOOKUP($B195,'Slutlig allokering kvv'!$B$2:$AC$462,MATCH(G$3,'Slutlig allokering kvv'!$B$1:$AJ$1,0),FALSE)/1,0)</f>
        <v>0</v>
      </c>
      <c r="H195">
        <f>IFERROR(VLOOKUP($B195,Kraftvärmeprod!$B$1:$AH$479,MATCH(H$2,Kraftvärmeprod!$B$1:$AG$1,0),FALSE)/1,0)-IFERROR(VLOOKUP($B195,'Slutlig allokering kvv'!$B$2:$AC$462,MATCH(H$3,'Slutlig allokering kvv'!$B$1:$AJ$1,0),FALSE)/1,0)</f>
        <v>0</v>
      </c>
      <c r="I195">
        <f>IFERROR(VLOOKUP($B195,Kraftvärmeprod!$B$1:$AH$479,MATCH(I$2,Kraftvärmeprod!$B$1:$AG$1,0),FALSE)/1,0)-IFERROR(VLOOKUP($B195,'Slutlig allokering kvv'!$B$2:$AC$462,MATCH(I$3,'Slutlig allokering kvv'!$B$1:$AJ$1,0),FALSE)/1,0)</f>
        <v>0</v>
      </c>
      <c r="J195">
        <f>IFERROR(VLOOKUP($B195,Kraftvärmeprod!$B$1:$AH$479,MATCH(J$2,Kraftvärmeprod!$B$1:$AG$1,0),FALSE)/1,0)-IFERROR(VLOOKUP($B195,'Slutlig allokering kvv'!$B$2:$AC$462,MATCH(J$3,'Slutlig allokering kvv'!$B$1:$AJ$1,0),FALSE)/1,0)</f>
        <v>0</v>
      </c>
      <c r="K195">
        <f>IFERROR(VLOOKUP($B195,Kraftvärmeprod!$B$1:$AH$479,MATCH(K$2,Kraftvärmeprod!$B$1:$AG$1,0),FALSE)/1,0)-IFERROR(VLOOKUP($B195,'Slutlig allokering kvv'!$B$2:$AC$462,MATCH(K$3,'Slutlig allokering kvv'!$B$1:$AJ$1,0),FALSE)/1,0)</f>
        <v>0</v>
      </c>
      <c r="L195">
        <f>IFERROR(VLOOKUP($B195,Kraftvärmeprod!$B$1:$AH$479,MATCH(L$2,Kraftvärmeprod!$B$1:$AG$1,0),FALSE)/1,0)-IFERROR(VLOOKUP($B195,'Slutlig allokering kvv'!$B$2:$AC$462,MATCH(L$3,'Slutlig allokering kvv'!$B$1:$AJ$1,0),FALSE)/1,0)</f>
        <v>0</v>
      </c>
      <c r="M195">
        <f>IFERROR(VLOOKUP($B195,Kraftvärmeprod!$B$1:$AH$479,MATCH(M$2,Kraftvärmeprod!$B$1:$AG$1,0),FALSE)/1,0)-IFERROR(VLOOKUP($B195,'Slutlig allokering kvv'!$B$2:$AC$462,MATCH(M$3,'Slutlig allokering kvv'!$B$1:$AJ$1,0),FALSE)/1,0)</f>
        <v>0</v>
      </c>
      <c r="N195">
        <f>IFERROR(VLOOKUP($B195,Kraftvärmeprod!$B$1:$AH$479,MATCH(N$2,Kraftvärmeprod!$B$1:$AG$1,0),FALSE)/1,0)-IFERROR(VLOOKUP($B195,'Slutlig allokering kvv'!$B$2:$AC$462,MATCH(N$3,'Slutlig allokering kvv'!$B$1:$AJ$1,0),FALSE)/1,0)</f>
        <v>0</v>
      </c>
      <c r="O195">
        <f>IFERROR(VLOOKUP($B195,Kraftvärmeprod!$B$1:$AH$479,MATCH(O$2,Kraftvärmeprod!$B$1:$AG$1,0),FALSE)/1,0)-IFERROR(VLOOKUP($B195,'Slutlig allokering kvv'!$B$2:$AC$462,MATCH(O$3,'Slutlig allokering kvv'!$B$1:$AJ$1,0),FALSE)/1,0)</f>
        <v>0</v>
      </c>
      <c r="P195">
        <f>IFERROR(VLOOKUP($B195,Kraftvärmeprod!$B$1:$AH$479,MATCH(P$2,Kraftvärmeprod!$B$1:$AG$1,0),FALSE)/1,0)-IFERROR(VLOOKUP($B195,'Slutlig allokering kvv'!$B$2:$AC$462,MATCH(P$3,'Slutlig allokering kvv'!$B$1:$AJ$1,0),FALSE)/1,0)</f>
        <v>0</v>
      </c>
      <c r="Q195">
        <f>IFERROR(VLOOKUP($B195,Kraftvärmeprod!$B$1:$AH$479,MATCH(Q$2,Kraftvärmeprod!$B$1:$AG$1,0),FALSE)/1,0)-IFERROR(VLOOKUP($B195,'Slutlig allokering kvv'!$B$2:$AC$462,MATCH(Q$3,'Slutlig allokering kvv'!$B$1:$AJ$1,0),FALSE)/1,0)</f>
        <v>0</v>
      </c>
      <c r="R195">
        <f>IFERROR(VLOOKUP($B195,Kraftvärmeprod!$B$1:$AH$479,MATCH(R$2,Kraftvärmeprod!$B$1:$AG$1,0),FALSE)/1,0)-IFERROR(VLOOKUP($B195,'Slutlig allokering kvv'!$B$2:$AC$462,MATCH(R$3,'Slutlig allokering kvv'!$B$1:$AJ$1,0),FALSE)/1,0)</f>
        <v>0</v>
      </c>
      <c r="S195">
        <f>IFERROR(VLOOKUP($B195,Kraftvärmeprod!$B$1:$AH$479,MATCH(S$2,Kraftvärmeprod!$B$1:$AG$1,0),FALSE)/1,0)-IFERROR(VLOOKUP($B195,'Slutlig allokering kvv'!$B$2:$AC$462,MATCH(S$3,'Slutlig allokering kvv'!$B$1:$AJ$1,0),FALSE)/1,0)</f>
        <v>0</v>
      </c>
      <c r="T195" s="6">
        <f>IFERROR(VLOOKUP($B195,Miljö!$B$1:$S$477,MATCH(T$2,Miljö!$B$1:$X$1,0),FALSE)/1,0)-IFERROR(VLOOKUP($B195,'Slutlig allokering kvv'!$B$2:$AC$462,MATCH(T$3,'Slutlig allokering kvv'!$B$1:$AJ$1,0),FALSE)/1,0)</f>
        <v>0</v>
      </c>
      <c r="U195">
        <f>IFERROR(VLOOKUP($B195,Kraftvärmeprod!$B$1:$AH$479,MATCH(U$2,Kraftvärmeprod!$B$1:$AG$1,0),FALSE)/1,0)-IFERROR(VLOOKUP($B195,'Slutlig allokering kvv'!$B$2:$AC$462,MATCH(U$3,'Slutlig allokering kvv'!$B$1:$AJ$1,0),FALSE)/1,0)</f>
        <v>0</v>
      </c>
      <c r="V195">
        <f>IFERROR(VLOOKUP($B195,Kraftvärmeprod!$B$1:$AH$479,MATCH(V$2,Kraftvärmeprod!$B$1:$AG$1,0),FALSE)/1,0)-IFERROR(VLOOKUP($B195,'Slutlig allokering kvv'!$B$2:$AC$462,MATCH(V$3,'Slutlig allokering kvv'!$B$1:$AJ$1,0),FALSE)/1,0)</f>
        <v>0</v>
      </c>
      <c r="W195">
        <f>IFERROR(VLOOKUP($B195,Kraftvärmeprod!$B$1:$AH$479,MATCH(W$2,Kraftvärmeprod!$B$1:$AG$1,0),FALSE)/1,0)-IFERROR(VLOOKUP($B195,'Slutlig allokering kvv'!$B$2:$AC$462,MATCH(W$3,'Slutlig allokering kvv'!$B$1:$AJ$1,0),FALSE)/1,0)</f>
        <v>0</v>
      </c>
      <c r="X195">
        <f>IFERROR(VLOOKUP($B195,Kraftvärmeprod!$B$1:$AH$479,MATCH(X$2,Kraftvärmeprod!$B$1:$AG$1,0),FALSE)/1,0)-IFERROR(VLOOKUP($B195,'Slutlig allokering kvv'!$B$2:$AC$462,MATCH(X$3,'Slutlig allokering kvv'!$B$1:$AJ$1,0),FALSE)/1,0)</f>
        <v>0</v>
      </c>
      <c r="Y195">
        <f>IFERROR(VLOOKUP($B195,Kraftvärmeprod!$B$1:$AH$479,MATCH(Y$2,Kraftvärmeprod!$B$1:$AG$1,0),FALSE)/1,0)-IFERROR(VLOOKUP($B195,'Slutlig allokering kvv'!$B$2:$AC$462,MATCH(Y$3,'Slutlig allokering kvv'!$B$1:$AJ$1,0),FALSE)/1,0)</f>
        <v>0</v>
      </c>
      <c r="Z195">
        <f>IFERROR(VLOOKUP($B195,Kraftvärmeprod!$B$1:$AH$479,MATCH(Z$2,Kraftvärmeprod!$B$1:$AG$1,0),FALSE)/1,0)-IFERROR(VLOOKUP($B195,'Slutlig allokering kvv'!$B$2:$AC$462,MATCH(Z$3,'Slutlig allokering kvv'!$B$1:$AJ$1,0),FALSE)/1,0)</f>
        <v>0</v>
      </c>
      <c r="AA195">
        <f>IFERROR(VLOOKUP($B195,Kraftvärmeprod!$B$1:$AH$479,MATCH(AA$2,Kraftvärmeprod!$B$1:$AG$1,0),FALSE)/1,0)-IFERROR(VLOOKUP($B195,'Slutlig allokering kvv'!$B$2:$AC$462,MATCH(AA$3,'Slutlig allokering kvv'!$B$1:$AJ$1,0),FALSE)/1,0)</f>
        <v>0</v>
      </c>
      <c r="AE195">
        <f t="shared" si="4"/>
        <v>0</v>
      </c>
      <c r="AG195">
        <f>IFERROR(VLOOKUP(B195,'Slutlig allokering kvv'!$B$2:$AJ$462,MATCH("Summa slutlig allokerad tillförd energi (utan hjälpel och rökgaskondensering):",'Slutlig allokering kvv'!$B$1:$AK$1,0),FALSE)/1,"")</f>
        <v>0</v>
      </c>
      <c r="AI195" s="137" t="str">
        <f>IFERROR(1-VLOOKUP(B195,'Slutlig allokering kvv'!$B$2:$AJ$462,MATCH("Andel av bränsle i kvv som allokerats till värme, exklusive rökgaskondensering och hjälpel",'Slutlig allokering kvv'!$B$1:$AK$1,0),FALSE),"")</f>
        <v/>
      </c>
      <c r="AK195" s="137" t="str">
        <f t="shared" si="5"/>
        <v/>
      </c>
    </row>
    <row r="196" spans="1:37" x14ac:dyDescent="0.25">
      <c r="A196" s="2" t="s">
        <v>308</v>
      </c>
      <c r="B196" s="2" t="s">
        <v>309</v>
      </c>
      <c r="C196">
        <f>IFERROR(VLOOKUP($B196,Kraftvärmeprod!$B$1:$AH$479,MATCH(C$3,Kraftvärmeprod!$B$1:$AG$1,0),FALSE)/1,"")</f>
        <v>187.8</v>
      </c>
      <c r="D196">
        <f>IFERROR(VLOOKUP($B196,Kraftvärmeprod!$B$1:$AH$479,MATCH(D$3,Kraftvärmeprod!$B$1:$AG$1,0),FALSE)/1,"")</f>
        <v>20.67</v>
      </c>
      <c r="E196">
        <f>IFERROR(VLOOKUP($B196,Kraftvärmeprod!$B$1:$AH$479,MATCH(E$2,Kraftvärmeprod!$B$1:$AG$1,0),FALSE)/1,0)-IFERROR(VLOOKUP($B196,'Slutlig allokering kvv'!$B$2:$AC$462,MATCH(E$3,'Slutlig allokering kvv'!$B$1:$AJ$1,0),FALSE)/1,0)</f>
        <v>40.293999999999983</v>
      </c>
      <c r="F196">
        <f>IFERROR(VLOOKUP($B196,Kraftvärmeprod!$B$1:$AH$479,MATCH(F$2,Kraftvärmeprod!$B$1:$AG$1,0),FALSE)/1,0)-IFERROR(VLOOKUP($B196,'Slutlig allokering kvv'!$B$2:$AC$462,MATCH(F$3,'Slutlig allokering kvv'!$B$1:$AJ$1,0),FALSE)/1,0)</f>
        <v>0</v>
      </c>
      <c r="G196">
        <f>IFERROR(VLOOKUP($B196,Kraftvärmeprod!$B$1:$AH$479,MATCH(G$2,Kraftvärmeprod!$B$1:$AG$1,0),FALSE)/1,0)-IFERROR(VLOOKUP($B196,'Slutlig allokering kvv'!$B$2:$AC$462,MATCH(G$3,'Slutlig allokering kvv'!$B$1:$AJ$1,0),FALSE)/1,0)</f>
        <v>0</v>
      </c>
      <c r="H196">
        <f>IFERROR(VLOOKUP($B196,Kraftvärmeprod!$B$1:$AH$479,MATCH(H$2,Kraftvärmeprod!$B$1:$AG$1,0),FALSE)/1,0)-IFERROR(VLOOKUP($B196,'Slutlig allokering kvv'!$B$2:$AC$462,MATCH(H$3,'Slutlig allokering kvv'!$B$1:$AJ$1,0),FALSE)/1,0)</f>
        <v>0</v>
      </c>
      <c r="I196">
        <f>IFERROR(VLOOKUP($B196,Kraftvärmeprod!$B$1:$AH$479,MATCH(I$2,Kraftvärmeprod!$B$1:$AG$1,0),FALSE)/1,0)-IFERROR(VLOOKUP($B196,'Slutlig allokering kvv'!$B$2:$AC$462,MATCH(I$3,'Slutlig allokering kvv'!$B$1:$AJ$1,0),FALSE)/1,0)</f>
        <v>2.0030000000000006E-2</v>
      </c>
      <c r="J196">
        <f>IFERROR(VLOOKUP($B196,Kraftvärmeprod!$B$1:$AH$479,MATCH(J$2,Kraftvärmeprod!$B$1:$AG$1,0),FALSE)/1,0)-IFERROR(VLOOKUP($B196,'Slutlig allokering kvv'!$B$2:$AC$462,MATCH(J$3,'Slutlig allokering kvv'!$B$1:$AJ$1,0),FALSE)/1,0)</f>
        <v>0</v>
      </c>
      <c r="K196">
        <f>IFERROR(VLOOKUP($B196,Kraftvärmeprod!$B$1:$AH$479,MATCH(K$2,Kraftvärmeprod!$B$1:$AG$1,0),FALSE)/1,0)-IFERROR(VLOOKUP($B196,'Slutlig allokering kvv'!$B$2:$AC$462,MATCH(K$3,'Slutlig allokering kvv'!$B$1:$AJ$1,0),FALSE)/1,0)</f>
        <v>0</v>
      </c>
      <c r="L196">
        <f>IFERROR(VLOOKUP($B196,Kraftvärmeprod!$B$1:$AH$479,MATCH(L$2,Kraftvärmeprod!$B$1:$AG$1,0),FALSE)/1,0)-IFERROR(VLOOKUP($B196,'Slutlig allokering kvv'!$B$2:$AC$462,MATCH(L$3,'Slutlig allokering kvv'!$B$1:$AJ$1,0),FALSE)/1,0)</f>
        <v>0</v>
      </c>
      <c r="M196">
        <f>IFERROR(VLOOKUP($B196,Kraftvärmeprod!$B$1:$AH$479,MATCH(M$2,Kraftvärmeprod!$B$1:$AG$1,0),FALSE)/1,0)-IFERROR(VLOOKUP($B196,'Slutlig allokering kvv'!$B$2:$AC$462,MATCH(M$3,'Slutlig allokering kvv'!$B$1:$AJ$1,0),FALSE)/1,0)</f>
        <v>0</v>
      </c>
      <c r="N196">
        <f>IFERROR(VLOOKUP($B196,Kraftvärmeprod!$B$1:$AH$479,MATCH(N$2,Kraftvärmeprod!$B$1:$AG$1,0),FALSE)/1,0)-IFERROR(VLOOKUP($B196,'Slutlig allokering kvv'!$B$2:$AC$462,MATCH(N$3,'Slutlig allokering kvv'!$B$1:$AJ$1,0),FALSE)/1,0)</f>
        <v>3.8226999999999993</v>
      </c>
      <c r="O196">
        <f>IFERROR(VLOOKUP($B196,Kraftvärmeprod!$B$1:$AH$479,MATCH(O$2,Kraftvärmeprod!$B$1:$AG$1,0),FALSE)/1,0)-IFERROR(VLOOKUP($B196,'Slutlig allokering kvv'!$B$2:$AC$462,MATCH(O$3,'Slutlig allokering kvv'!$B$1:$AJ$1,0),FALSE)/1,0)</f>
        <v>0</v>
      </c>
      <c r="P196">
        <f>IFERROR(VLOOKUP($B196,Kraftvärmeprod!$B$1:$AH$479,MATCH(P$2,Kraftvärmeprod!$B$1:$AG$1,0),FALSE)/1,0)-IFERROR(VLOOKUP($B196,'Slutlig allokering kvv'!$B$2:$AC$462,MATCH(P$3,'Slutlig allokering kvv'!$B$1:$AJ$1,0),FALSE)/1,0)</f>
        <v>0</v>
      </c>
      <c r="Q196">
        <f>IFERROR(VLOOKUP($B196,Kraftvärmeprod!$B$1:$AH$479,MATCH(Q$2,Kraftvärmeprod!$B$1:$AG$1,0),FALSE)/1,0)-IFERROR(VLOOKUP($B196,'Slutlig allokering kvv'!$B$2:$AC$462,MATCH(Q$3,'Slutlig allokering kvv'!$B$1:$AJ$1,0),FALSE)/1,0)</f>
        <v>0</v>
      </c>
      <c r="R196">
        <f>IFERROR(VLOOKUP($B196,Kraftvärmeprod!$B$1:$AH$479,MATCH(R$2,Kraftvärmeprod!$B$1:$AG$1,0),FALSE)/1,0)-IFERROR(VLOOKUP($B196,'Slutlig allokering kvv'!$B$2:$AC$462,MATCH(R$3,'Slutlig allokering kvv'!$B$1:$AJ$1,0),FALSE)/1,0)</f>
        <v>0</v>
      </c>
      <c r="S196">
        <f>IFERROR(VLOOKUP($B196,Kraftvärmeprod!$B$1:$AH$479,MATCH(S$2,Kraftvärmeprod!$B$1:$AG$1,0),FALSE)/1,0)-IFERROR(VLOOKUP($B196,'Slutlig allokering kvv'!$B$2:$AC$462,MATCH(S$3,'Slutlig allokering kvv'!$B$1:$AJ$1,0),FALSE)/1,0)</f>
        <v>8.2301000000000002</v>
      </c>
      <c r="T196" s="6">
        <f>IFERROR(VLOOKUP($B196,Miljö!$B$1:$S$477,MATCH(T$2,Miljö!$B$1:$X$1,0),FALSE)/1,0)-IFERROR(VLOOKUP($B196,'Slutlig allokering kvv'!$B$2:$AC$462,MATCH(T$3,'Slutlig allokering kvv'!$B$1:$AJ$1,0),FALSE)/1,0)</f>
        <v>1.4675399999999996</v>
      </c>
      <c r="U196">
        <f>IFERROR(VLOOKUP($B196,Kraftvärmeprod!$B$1:$AH$479,MATCH(U$2,Kraftvärmeprod!$B$1:$AG$1,0),FALSE)/1,0)-IFERROR(VLOOKUP($B196,'Slutlig allokering kvv'!$B$2:$AC$462,MATCH(U$3,'Slutlig allokering kvv'!$B$1:$AJ$1,0),FALSE)/1,0)</f>
        <v>0</v>
      </c>
      <c r="V196">
        <f>IFERROR(VLOOKUP($B196,Kraftvärmeprod!$B$1:$AH$479,MATCH(V$2,Kraftvärmeprod!$B$1:$AG$1,0),FALSE)/1,0)-IFERROR(VLOOKUP($B196,'Slutlig allokering kvv'!$B$2:$AC$462,MATCH(V$3,'Slutlig allokering kvv'!$B$1:$AJ$1,0),FALSE)/1,0)</f>
        <v>0</v>
      </c>
      <c r="W196">
        <f>IFERROR(VLOOKUP($B196,Kraftvärmeprod!$B$1:$AH$479,MATCH(W$2,Kraftvärmeprod!$B$1:$AG$1,0),FALSE)/1,0)-IFERROR(VLOOKUP($B196,'Slutlig allokering kvv'!$B$2:$AC$462,MATCH(W$3,'Slutlig allokering kvv'!$B$1:$AJ$1,0),FALSE)/1,0)</f>
        <v>0</v>
      </c>
      <c r="X196">
        <f>IFERROR(VLOOKUP($B196,Kraftvärmeprod!$B$1:$AH$479,MATCH(X$2,Kraftvärmeprod!$B$1:$AG$1,0),FALSE)/1,0)-IFERROR(VLOOKUP($B196,'Slutlig allokering kvv'!$B$2:$AC$462,MATCH(X$3,'Slutlig allokering kvv'!$B$1:$AJ$1,0),FALSE)/1,0)</f>
        <v>0</v>
      </c>
      <c r="Y196">
        <f>IFERROR(VLOOKUP($B196,Kraftvärmeprod!$B$1:$AH$479,MATCH(Y$2,Kraftvärmeprod!$B$1:$AG$1,0),FALSE)/1,0)-IFERROR(VLOOKUP($B196,'Slutlig allokering kvv'!$B$2:$AC$462,MATCH(Y$3,'Slutlig allokering kvv'!$B$1:$AJ$1,0),FALSE)/1,0)</f>
        <v>0</v>
      </c>
      <c r="Z196">
        <f>IFERROR(VLOOKUP($B196,Kraftvärmeprod!$B$1:$AH$479,MATCH(Z$2,Kraftvärmeprod!$B$1:$AG$1,0),FALSE)/1,0)-IFERROR(VLOOKUP($B196,'Slutlig allokering kvv'!$B$2:$AC$462,MATCH(Z$3,'Slutlig allokering kvv'!$B$1:$AJ$1,0),FALSE)/1,0)</f>
        <v>0</v>
      </c>
      <c r="AA196">
        <f>IFERROR(VLOOKUP($B196,Kraftvärmeprod!$B$1:$AH$479,MATCH(AA$2,Kraftvärmeprod!$B$1:$AG$1,0),FALSE)/1,0)-IFERROR(VLOOKUP($B196,'Slutlig allokering kvv'!$B$2:$AC$462,MATCH(AA$3,'Slutlig allokering kvv'!$B$1:$AJ$1,0),FALSE)/1,0)</f>
        <v>0</v>
      </c>
      <c r="AE196">
        <f t="shared" si="4"/>
        <v>52.366829999999979</v>
      </c>
      <c r="AG196">
        <f>IFERROR(VLOOKUP(B196,'Slutlig allokering kvv'!$B$2:$AJ$462,MATCH("Summa slutlig allokerad tillförd energi (utan hjälpel och rökgaskondensering):",'Slutlig allokering kvv'!$B$1:$AK$1,0),FALSE)/1,"")</f>
        <v>161.73316999999997</v>
      </c>
      <c r="AI196" s="137">
        <f>IFERROR(1-VLOOKUP(B196,'Slutlig allokering kvv'!$B$2:$AJ$462,MATCH("Andel av bränsle i kvv som allokerats till värme, exklusive rökgaskondensering och hjälpel",'Slutlig allokering kvv'!$B$1:$AK$1,0),FALSE),"")</f>
        <v>0.24459051844932289</v>
      </c>
      <c r="AK196" s="137">
        <f t="shared" si="5"/>
        <v>0.2445905184493227</v>
      </c>
    </row>
    <row r="197" spans="1:37" x14ac:dyDescent="0.25">
      <c r="A197" s="2" t="s">
        <v>310</v>
      </c>
      <c r="B197" s="2" t="s">
        <v>311</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 kvv'!$B$2:$AC$462,MATCH(E$3,'Slutlig allokering kvv'!$B$1:$AJ$1,0),FALSE)/1,0)</f>
        <v>0</v>
      </c>
      <c r="F197">
        <f>IFERROR(VLOOKUP($B197,Kraftvärmeprod!$B$1:$AH$479,MATCH(F$2,Kraftvärmeprod!$B$1:$AG$1,0),FALSE)/1,0)-IFERROR(VLOOKUP($B197,'Slutlig allokering kvv'!$B$2:$AC$462,MATCH(F$3,'Slutlig allokering kvv'!$B$1:$AJ$1,0),FALSE)/1,0)</f>
        <v>0</v>
      </c>
      <c r="G197">
        <f>IFERROR(VLOOKUP($B197,Kraftvärmeprod!$B$1:$AH$479,MATCH(G$2,Kraftvärmeprod!$B$1:$AG$1,0),FALSE)/1,0)-IFERROR(VLOOKUP($B197,'Slutlig allokering kvv'!$B$2:$AC$462,MATCH(G$3,'Slutlig allokering kvv'!$B$1:$AJ$1,0),FALSE)/1,0)</f>
        <v>0</v>
      </c>
      <c r="H197">
        <f>IFERROR(VLOOKUP($B197,Kraftvärmeprod!$B$1:$AH$479,MATCH(H$2,Kraftvärmeprod!$B$1:$AG$1,0),FALSE)/1,0)-IFERROR(VLOOKUP($B197,'Slutlig allokering kvv'!$B$2:$AC$462,MATCH(H$3,'Slutlig allokering kvv'!$B$1:$AJ$1,0),FALSE)/1,0)</f>
        <v>0</v>
      </c>
      <c r="I197">
        <f>IFERROR(VLOOKUP($B197,Kraftvärmeprod!$B$1:$AH$479,MATCH(I$2,Kraftvärmeprod!$B$1:$AG$1,0),FALSE)/1,0)-IFERROR(VLOOKUP($B197,'Slutlig allokering kvv'!$B$2:$AC$462,MATCH(I$3,'Slutlig allokering kvv'!$B$1:$AJ$1,0),FALSE)/1,0)</f>
        <v>0</v>
      </c>
      <c r="J197">
        <f>IFERROR(VLOOKUP($B197,Kraftvärmeprod!$B$1:$AH$479,MATCH(J$2,Kraftvärmeprod!$B$1:$AG$1,0),FALSE)/1,0)-IFERROR(VLOOKUP($B197,'Slutlig allokering kvv'!$B$2:$AC$462,MATCH(J$3,'Slutlig allokering kvv'!$B$1:$AJ$1,0),FALSE)/1,0)</f>
        <v>0</v>
      </c>
      <c r="K197">
        <f>IFERROR(VLOOKUP($B197,Kraftvärmeprod!$B$1:$AH$479,MATCH(K$2,Kraftvärmeprod!$B$1:$AG$1,0),FALSE)/1,0)-IFERROR(VLOOKUP($B197,'Slutlig allokering kvv'!$B$2:$AC$462,MATCH(K$3,'Slutlig allokering kvv'!$B$1:$AJ$1,0),FALSE)/1,0)</f>
        <v>0</v>
      </c>
      <c r="L197">
        <f>IFERROR(VLOOKUP($B197,Kraftvärmeprod!$B$1:$AH$479,MATCH(L$2,Kraftvärmeprod!$B$1:$AG$1,0),FALSE)/1,0)-IFERROR(VLOOKUP($B197,'Slutlig allokering kvv'!$B$2:$AC$462,MATCH(L$3,'Slutlig allokering kvv'!$B$1:$AJ$1,0),FALSE)/1,0)</f>
        <v>0</v>
      </c>
      <c r="M197">
        <f>IFERROR(VLOOKUP($B197,Kraftvärmeprod!$B$1:$AH$479,MATCH(M$2,Kraftvärmeprod!$B$1:$AG$1,0),FALSE)/1,0)-IFERROR(VLOOKUP($B197,'Slutlig allokering kvv'!$B$2:$AC$462,MATCH(M$3,'Slutlig allokering kvv'!$B$1:$AJ$1,0),FALSE)/1,0)</f>
        <v>0</v>
      </c>
      <c r="N197">
        <f>IFERROR(VLOOKUP($B197,Kraftvärmeprod!$B$1:$AH$479,MATCH(N$2,Kraftvärmeprod!$B$1:$AG$1,0),FALSE)/1,0)-IFERROR(VLOOKUP($B197,'Slutlig allokering kvv'!$B$2:$AC$462,MATCH(N$3,'Slutlig allokering kvv'!$B$1:$AJ$1,0),FALSE)/1,0)</f>
        <v>0</v>
      </c>
      <c r="O197">
        <f>IFERROR(VLOOKUP($B197,Kraftvärmeprod!$B$1:$AH$479,MATCH(O$2,Kraftvärmeprod!$B$1:$AG$1,0),FALSE)/1,0)-IFERROR(VLOOKUP($B197,'Slutlig allokering kvv'!$B$2:$AC$462,MATCH(O$3,'Slutlig allokering kvv'!$B$1:$AJ$1,0),FALSE)/1,0)</f>
        <v>0</v>
      </c>
      <c r="P197">
        <f>IFERROR(VLOOKUP($B197,Kraftvärmeprod!$B$1:$AH$479,MATCH(P$2,Kraftvärmeprod!$B$1:$AG$1,0),FALSE)/1,0)-IFERROR(VLOOKUP($B197,'Slutlig allokering kvv'!$B$2:$AC$462,MATCH(P$3,'Slutlig allokering kvv'!$B$1:$AJ$1,0),FALSE)/1,0)</f>
        <v>0</v>
      </c>
      <c r="Q197">
        <f>IFERROR(VLOOKUP($B197,Kraftvärmeprod!$B$1:$AH$479,MATCH(Q$2,Kraftvärmeprod!$B$1:$AG$1,0),FALSE)/1,0)-IFERROR(VLOOKUP($B197,'Slutlig allokering kvv'!$B$2:$AC$462,MATCH(Q$3,'Slutlig allokering kvv'!$B$1:$AJ$1,0),FALSE)/1,0)</f>
        <v>0</v>
      </c>
      <c r="R197">
        <f>IFERROR(VLOOKUP($B197,Kraftvärmeprod!$B$1:$AH$479,MATCH(R$2,Kraftvärmeprod!$B$1:$AG$1,0),FALSE)/1,0)-IFERROR(VLOOKUP($B197,'Slutlig allokering kvv'!$B$2:$AC$462,MATCH(R$3,'Slutlig allokering kvv'!$B$1:$AJ$1,0),FALSE)/1,0)</f>
        <v>0</v>
      </c>
      <c r="S197">
        <f>IFERROR(VLOOKUP($B197,Kraftvärmeprod!$B$1:$AH$479,MATCH(S$2,Kraftvärmeprod!$B$1:$AG$1,0),FALSE)/1,0)-IFERROR(VLOOKUP($B197,'Slutlig allokering kvv'!$B$2:$AC$462,MATCH(S$3,'Slutlig allokering kvv'!$B$1:$AJ$1,0),FALSE)/1,0)</f>
        <v>0</v>
      </c>
      <c r="T197" s="6">
        <f>IFERROR(VLOOKUP($B197,Miljö!$B$1:$S$477,MATCH(T$2,Miljö!$B$1:$X$1,0),FALSE)/1,0)-IFERROR(VLOOKUP($B197,'Slutlig allokering kvv'!$B$2:$AC$462,MATCH(T$3,'Slutlig allokering kvv'!$B$1:$AJ$1,0),FALSE)/1,0)</f>
        <v>0</v>
      </c>
      <c r="U197">
        <f>IFERROR(VLOOKUP($B197,Kraftvärmeprod!$B$1:$AH$479,MATCH(U$2,Kraftvärmeprod!$B$1:$AG$1,0),FALSE)/1,0)-IFERROR(VLOOKUP($B197,'Slutlig allokering kvv'!$B$2:$AC$462,MATCH(U$3,'Slutlig allokering kvv'!$B$1:$AJ$1,0),FALSE)/1,0)</f>
        <v>0</v>
      </c>
      <c r="V197">
        <f>IFERROR(VLOOKUP($B197,Kraftvärmeprod!$B$1:$AH$479,MATCH(V$2,Kraftvärmeprod!$B$1:$AG$1,0),FALSE)/1,0)-IFERROR(VLOOKUP($B197,'Slutlig allokering kvv'!$B$2:$AC$462,MATCH(V$3,'Slutlig allokering kvv'!$B$1:$AJ$1,0),FALSE)/1,0)</f>
        <v>0</v>
      </c>
      <c r="W197">
        <f>IFERROR(VLOOKUP($B197,Kraftvärmeprod!$B$1:$AH$479,MATCH(W$2,Kraftvärmeprod!$B$1:$AG$1,0),FALSE)/1,0)-IFERROR(VLOOKUP($B197,'Slutlig allokering kvv'!$B$2:$AC$462,MATCH(W$3,'Slutlig allokering kvv'!$B$1:$AJ$1,0),FALSE)/1,0)</f>
        <v>0</v>
      </c>
      <c r="X197">
        <f>IFERROR(VLOOKUP($B197,Kraftvärmeprod!$B$1:$AH$479,MATCH(X$2,Kraftvärmeprod!$B$1:$AG$1,0),FALSE)/1,0)-IFERROR(VLOOKUP($B197,'Slutlig allokering kvv'!$B$2:$AC$462,MATCH(X$3,'Slutlig allokering kvv'!$B$1:$AJ$1,0),FALSE)/1,0)</f>
        <v>0</v>
      </c>
      <c r="Y197">
        <f>IFERROR(VLOOKUP($B197,Kraftvärmeprod!$B$1:$AH$479,MATCH(Y$2,Kraftvärmeprod!$B$1:$AG$1,0),FALSE)/1,0)-IFERROR(VLOOKUP($B197,'Slutlig allokering kvv'!$B$2:$AC$462,MATCH(Y$3,'Slutlig allokering kvv'!$B$1:$AJ$1,0),FALSE)/1,0)</f>
        <v>0</v>
      </c>
      <c r="Z197">
        <f>IFERROR(VLOOKUP($B197,Kraftvärmeprod!$B$1:$AH$479,MATCH(Z$2,Kraftvärmeprod!$B$1:$AG$1,0),FALSE)/1,0)-IFERROR(VLOOKUP($B197,'Slutlig allokering kvv'!$B$2:$AC$462,MATCH(Z$3,'Slutlig allokering kvv'!$B$1:$AJ$1,0),FALSE)/1,0)</f>
        <v>0</v>
      </c>
      <c r="AA197">
        <f>IFERROR(VLOOKUP($B197,Kraftvärmeprod!$B$1:$AH$479,MATCH(AA$2,Kraftvärmeprod!$B$1:$AG$1,0),FALSE)/1,0)-IFERROR(VLOOKUP($B197,'Slutlig allokering kvv'!$B$2:$AC$462,MATCH(AA$3,'Slutlig allokering kvv'!$B$1:$AJ$1,0),FALSE)/1,0)</f>
        <v>0</v>
      </c>
      <c r="AE197">
        <f t="shared" ref="AE197:AE260" si="6">SUM(E197:AA197)-T197</f>
        <v>0</v>
      </c>
      <c r="AG197">
        <f>IFERROR(VLOOKUP(B197,'Slutlig allokering kvv'!$B$2:$AJ$462,MATCH("Summa slutlig allokerad tillförd energi (utan hjälpel och rökgaskondensering):",'Slutlig allokering kvv'!$B$1:$AK$1,0),FALSE)/1,"")</f>
        <v>0</v>
      </c>
      <c r="AI197" s="137" t="str">
        <f>IFERROR(1-VLOOKUP(B197,'Slutlig allokering kvv'!$B$2:$AJ$462,MATCH("Andel av bränsle i kvv som allokerats till värme, exklusive rökgaskondensering och hjälpel",'Slutlig allokering kvv'!$B$1:$AK$1,0),FALSE),"")</f>
        <v/>
      </c>
      <c r="AK197" s="137" t="str">
        <f t="shared" ref="AK197:AK260" si="7">IFERROR(AE197/(AE197+AG197),"")</f>
        <v/>
      </c>
    </row>
    <row r="198" spans="1:37" x14ac:dyDescent="0.25">
      <c r="A198" s="2" t="s">
        <v>310</v>
      </c>
      <c r="B198" s="2" t="s">
        <v>312</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 kvv'!$B$2:$AC$462,MATCH(E$3,'Slutlig allokering kvv'!$B$1:$AJ$1,0),FALSE)/1,0)</f>
        <v>0</v>
      </c>
      <c r="F198">
        <f>IFERROR(VLOOKUP($B198,Kraftvärmeprod!$B$1:$AH$479,MATCH(F$2,Kraftvärmeprod!$B$1:$AG$1,0),FALSE)/1,0)-IFERROR(VLOOKUP($B198,'Slutlig allokering kvv'!$B$2:$AC$462,MATCH(F$3,'Slutlig allokering kvv'!$B$1:$AJ$1,0),FALSE)/1,0)</f>
        <v>0</v>
      </c>
      <c r="G198">
        <f>IFERROR(VLOOKUP($B198,Kraftvärmeprod!$B$1:$AH$479,MATCH(G$2,Kraftvärmeprod!$B$1:$AG$1,0),FALSE)/1,0)-IFERROR(VLOOKUP($B198,'Slutlig allokering kvv'!$B$2:$AC$462,MATCH(G$3,'Slutlig allokering kvv'!$B$1:$AJ$1,0),FALSE)/1,0)</f>
        <v>0</v>
      </c>
      <c r="H198">
        <f>IFERROR(VLOOKUP($B198,Kraftvärmeprod!$B$1:$AH$479,MATCH(H$2,Kraftvärmeprod!$B$1:$AG$1,0),FALSE)/1,0)-IFERROR(VLOOKUP($B198,'Slutlig allokering kvv'!$B$2:$AC$462,MATCH(H$3,'Slutlig allokering kvv'!$B$1:$AJ$1,0),FALSE)/1,0)</f>
        <v>0</v>
      </c>
      <c r="I198">
        <f>IFERROR(VLOOKUP($B198,Kraftvärmeprod!$B$1:$AH$479,MATCH(I$2,Kraftvärmeprod!$B$1:$AG$1,0),FALSE)/1,0)-IFERROR(VLOOKUP($B198,'Slutlig allokering kvv'!$B$2:$AC$462,MATCH(I$3,'Slutlig allokering kvv'!$B$1:$AJ$1,0),FALSE)/1,0)</f>
        <v>0</v>
      </c>
      <c r="J198">
        <f>IFERROR(VLOOKUP($B198,Kraftvärmeprod!$B$1:$AH$479,MATCH(J$2,Kraftvärmeprod!$B$1:$AG$1,0),FALSE)/1,0)-IFERROR(VLOOKUP($B198,'Slutlig allokering kvv'!$B$2:$AC$462,MATCH(J$3,'Slutlig allokering kvv'!$B$1:$AJ$1,0),FALSE)/1,0)</f>
        <v>0</v>
      </c>
      <c r="K198">
        <f>IFERROR(VLOOKUP($B198,Kraftvärmeprod!$B$1:$AH$479,MATCH(K$2,Kraftvärmeprod!$B$1:$AG$1,0),FALSE)/1,0)-IFERROR(VLOOKUP($B198,'Slutlig allokering kvv'!$B$2:$AC$462,MATCH(K$3,'Slutlig allokering kvv'!$B$1:$AJ$1,0),FALSE)/1,0)</f>
        <v>0</v>
      </c>
      <c r="L198">
        <f>IFERROR(VLOOKUP($B198,Kraftvärmeprod!$B$1:$AH$479,MATCH(L$2,Kraftvärmeprod!$B$1:$AG$1,0),FALSE)/1,0)-IFERROR(VLOOKUP($B198,'Slutlig allokering kvv'!$B$2:$AC$462,MATCH(L$3,'Slutlig allokering kvv'!$B$1:$AJ$1,0),FALSE)/1,0)</f>
        <v>0</v>
      </c>
      <c r="M198">
        <f>IFERROR(VLOOKUP($B198,Kraftvärmeprod!$B$1:$AH$479,MATCH(M$2,Kraftvärmeprod!$B$1:$AG$1,0),FALSE)/1,0)-IFERROR(VLOOKUP($B198,'Slutlig allokering kvv'!$B$2:$AC$462,MATCH(M$3,'Slutlig allokering kvv'!$B$1:$AJ$1,0),FALSE)/1,0)</f>
        <v>0</v>
      </c>
      <c r="N198">
        <f>IFERROR(VLOOKUP($B198,Kraftvärmeprod!$B$1:$AH$479,MATCH(N$2,Kraftvärmeprod!$B$1:$AG$1,0),FALSE)/1,0)-IFERROR(VLOOKUP($B198,'Slutlig allokering kvv'!$B$2:$AC$462,MATCH(N$3,'Slutlig allokering kvv'!$B$1:$AJ$1,0),FALSE)/1,0)</f>
        <v>0</v>
      </c>
      <c r="O198">
        <f>IFERROR(VLOOKUP($B198,Kraftvärmeprod!$B$1:$AH$479,MATCH(O$2,Kraftvärmeprod!$B$1:$AG$1,0),FALSE)/1,0)-IFERROR(VLOOKUP($B198,'Slutlig allokering kvv'!$B$2:$AC$462,MATCH(O$3,'Slutlig allokering kvv'!$B$1:$AJ$1,0),FALSE)/1,0)</f>
        <v>0</v>
      </c>
      <c r="P198">
        <f>IFERROR(VLOOKUP($B198,Kraftvärmeprod!$B$1:$AH$479,MATCH(P$2,Kraftvärmeprod!$B$1:$AG$1,0),FALSE)/1,0)-IFERROR(VLOOKUP($B198,'Slutlig allokering kvv'!$B$2:$AC$462,MATCH(P$3,'Slutlig allokering kvv'!$B$1:$AJ$1,0),FALSE)/1,0)</f>
        <v>0</v>
      </c>
      <c r="Q198">
        <f>IFERROR(VLOOKUP($B198,Kraftvärmeprod!$B$1:$AH$479,MATCH(Q$2,Kraftvärmeprod!$B$1:$AG$1,0),FALSE)/1,0)-IFERROR(VLOOKUP($B198,'Slutlig allokering kvv'!$B$2:$AC$462,MATCH(Q$3,'Slutlig allokering kvv'!$B$1:$AJ$1,0),FALSE)/1,0)</f>
        <v>0</v>
      </c>
      <c r="R198">
        <f>IFERROR(VLOOKUP($B198,Kraftvärmeprod!$B$1:$AH$479,MATCH(R$2,Kraftvärmeprod!$B$1:$AG$1,0),FALSE)/1,0)-IFERROR(VLOOKUP($B198,'Slutlig allokering kvv'!$B$2:$AC$462,MATCH(R$3,'Slutlig allokering kvv'!$B$1:$AJ$1,0),FALSE)/1,0)</f>
        <v>0</v>
      </c>
      <c r="S198">
        <f>IFERROR(VLOOKUP($B198,Kraftvärmeprod!$B$1:$AH$479,MATCH(S$2,Kraftvärmeprod!$B$1:$AG$1,0),FALSE)/1,0)-IFERROR(VLOOKUP($B198,'Slutlig allokering kvv'!$B$2:$AC$462,MATCH(S$3,'Slutlig allokering kvv'!$B$1:$AJ$1,0),FALSE)/1,0)</f>
        <v>0</v>
      </c>
      <c r="T198" s="6">
        <f>IFERROR(VLOOKUP($B198,Miljö!$B$1:$S$477,MATCH(T$2,Miljö!$B$1:$X$1,0),FALSE)/1,0)-IFERROR(VLOOKUP($B198,'Slutlig allokering kvv'!$B$2:$AC$462,MATCH(T$3,'Slutlig allokering kvv'!$B$1:$AJ$1,0),FALSE)/1,0)</f>
        <v>0</v>
      </c>
      <c r="U198">
        <f>IFERROR(VLOOKUP($B198,Kraftvärmeprod!$B$1:$AH$479,MATCH(U$2,Kraftvärmeprod!$B$1:$AG$1,0),FALSE)/1,0)-IFERROR(VLOOKUP($B198,'Slutlig allokering kvv'!$B$2:$AC$462,MATCH(U$3,'Slutlig allokering kvv'!$B$1:$AJ$1,0),FALSE)/1,0)</f>
        <v>0</v>
      </c>
      <c r="V198">
        <f>IFERROR(VLOOKUP($B198,Kraftvärmeprod!$B$1:$AH$479,MATCH(V$2,Kraftvärmeprod!$B$1:$AG$1,0),FALSE)/1,0)-IFERROR(VLOOKUP($B198,'Slutlig allokering kvv'!$B$2:$AC$462,MATCH(V$3,'Slutlig allokering kvv'!$B$1:$AJ$1,0),FALSE)/1,0)</f>
        <v>0</v>
      </c>
      <c r="W198">
        <f>IFERROR(VLOOKUP($B198,Kraftvärmeprod!$B$1:$AH$479,MATCH(W$2,Kraftvärmeprod!$B$1:$AG$1,0),FALSE)/1,0)-IFERROR(VLOOKUP($B198,'Slutlig allokering kvv'!$B$2:$AC$462,MATCH(W$3,'Slutlig allokering kvv'!$B$1:$AJ$1,0),FALSE)/1,0)</f>
        <v>0</v>
      </c>
      <c r="X198">
        <f>IFERROR(VLOOKUP($B198,Kraftvärmeprod!$B$1:$AH$479,MATCH(X$2,Kraftvärmeprod!$B$1:$AG$1,0),FALSE)/1,0)-IFERROR(VLOOKUP($B198,'Slutlig allokering kvv'!$B$2:$AC$462,MATCH(X$3,'Slutlig allokering kvv'!$B$1:$AJ$1,0),FALSE)/1,0)</f>
        <v>0</v>
      </c>
      <c r="Y198">
        <f>IFERROR(VLOOKUP($B198,Kraftvärmeprod!$B$1:$AH$479,MATCH(Y$2,Kraftvärmeprod!$B$1:$AG$1,0),FALSE)/1,0)-IFERROR(VLOOKUP($B198,'Slutlig allokering kvv'!$B$2:$AC$462,MATCH(Y$3,'Slutlig allokering kvv'!$B$1:$AJ$1,0),FALSE)/1,0)</f>
        <v>0</v>
      </c>
      <c r="Z198">
        <f>IFERROR(VLOOKUP($B198,Kraftvärmeprod!$B$1:$AH$479,MATCH(Z$2,Kraftvärmeprod!$B$1:$AG$1,0),FALSE)/1,0)-IFERROR(VLOOKUP($B198,'Slutlig allokering kvv'!$B$2:$AC$462,MATCH(Z$3,'Slutlig allokering kvv'!$B$1:$AJ$1,0),FALSE)/1,0)</f>
        <v>0</v>
      </c>
      <c r="AA198">
        <f>IFERROR(VLOOKUP($B198,Kraftvärmeprod!$B$1:$AH$479,MATCH(AA$2,Kraftvärmeprod!$B$1:$AG$1,0),FALSE)/1,0)-IFERROR(VLOOKUP($B198,'Slutlig allokering kvv'!$B$2:$AC$462,MATCH(AA$3,'Slutlig allokering kvv'!$B$1:$AJ$1,0),FALSE)/1,0)</f>
        <v>0</v>
      </c>
      <c r="AE198">
        <f t="shared" si="6"/>
        <v>0</v>
      </c>
      <c r="AG198">
        <f>IFERROR(VLOOKUP(B198,'Slutlig allokering kvv'!$B$2:$AJ$462,MATCH("Summa slutlig allokerad tillförd energi (utan hjälpel och rökgaskondensering):",'Slutlig allokering kvv'!$B$1:$AK$1,0),FALSE)/1,"")</f>
        <v>0</v>
      </c>
      <c r="AI198" s="137" t="str">
        <f>IFERROR(1-VLOOKUP(B198,'Slutlig allokering kvv'!$B$2:$AJ$462,MATCH("Andel av bränsle i kvv som allokerats till värme, exklusive rökgaskondensering och hjälpel",'Slutlig allokering kvv'!$B$1:$AK$1,0),FALSE),"")</f>
        <v/>
      </c>
      <c r="AK198" s="137" t="str">
        <f t="shared" si="7"/>
        <v/>
      </c>
    </row>
    <row r="199" spans="1:37" x14ac:dyDescent="0.25">
      <c r="A199" s="2" t="s">
        <v>310</v>
      </c>
      <c r="B199" s="2" t="s">
        <v>313</v>
      </c>
      <c r="C199" t="str">
        <f>IFERROR(VLOOKUP($B199,Kraftvärmeprod!$B$1:$AH$479,MATCH(C$3,Kraftvärmeprod!$B$1:$AG$1,0),FALSE)/1,"")</f>
        <v/>
      </c>
      <c r="D199" t="str">
        <f>IFERROR(VLOOKUP($B199,Kraftvärmeprod!$B$1:$AH$479,MATCH(D$3,Kraftvärmeprod!$B$1:$AG$1,0),FALSE)/1,"")</f>
        <v/>
      </c>
      <c r="E199">
        <f>IFERROR(VLOOKUP($B199,Kraftvärmeprod!$B$1:$AH$479,MATCH(E$2,Kraftvärmeprod!$B$1:$AG$1,0),FALSE)/1,0)-IFERROR(VLOOKUP($B199,'Slutlig allokering kvv'!$B$2:$AC$462,MATCH(E$3,'Slutlig allokering kvv'!$B$1:$AJ$1,0),FALSE)/1,0)</f>
        <v>0</v>
      </c>
      <c r="F199">
        <f>IFERROR(VLOOKUP($B199,Kraftvärmeprod!$B$1:$AH$479,MATCH(F$2,Kraftvärmeprod!$B$1:$AG$1,0),FALSE)/1,0)-IFERROR(VLOOKUP($B199,'Slutlig allokering kvv'!$B$2:$AC$462,MATCH(F$3,'Slutlig allokering kvv'!$B$1:$AJ$1,0),FALSE)/1,0)</f>
        <v>0</v>
      </c>
      <c r="G199">
        <f>IFERROR(VLOOKUP($B199,Kraftvärmeprod!$B$1:$AH$479,MATCH(G$2,Kraftvärmeprod!$B$1:$AG$1,0),FALSE)/1,0)-IFERROR(VLOOKUP($B199,'Slutlig allokering kvv'!$B$2:$AC$462,MATCH(G$3,'Slutlig allokering kvv'!$B$1:$AJ$1,0),FALSE)/1,0)</f>
        <v>0</v>
      </c>
      <c r="H199">
        <f>IFERROR(VLOOKUP($B199,Kraftvärmeprod!$B$1:$AH$479,MATCH(H$2,Kraftvärmeprod!$B$1:$AG$1,0),FALSE)/1,0)-IFERROR(VLOOKUP($B199,'Slutlig allokering kvv'!$B$2:$AC$462,MATCH(H$3,'Slutlig allokering kvv'!$B$1:$AJ$1,0),FALSE)/1,0)</f>
        <v>0</v>
      </c>
      <c r="I199">
        <f>IFERROR(VLOOKUP($B199,Kraftvärmeprod!$B$1:$AH$479,MATCH(I$2,Kraftvärmeprod!$B$1:$AG$1,0),FALSE)/1,0)-IFERROR(VLOOKUP($B199,'Slutlig allokering kvv'!$B$2:$AC$462,MATCH(I$3,'Slutlig allokering kvv'!$B$1:$AJ$1,0),FALSE)/1,0)</f>
        <v>0</v>
      </c>
      <c r="J199">
        <f>IFERROR(VLOOKUP($B199,Kraftvärmeprod!$B$1:$AH$479,MATCH(J$2,Kraftvärmeprod!$B$1:$AG$1,0),FALSE)/1,0)-IFERROR(VLOOKUP($B199,'Slutlig allokering kvv'!$B$2:$AC$462,MATCH(J$3,'Slutlig allokering kvv'!$B$1:$AJ$1,0),FALSE)/1,0)</f>
        <v>0</v>
      </c>
      <c r="K199">
        <f>IFERROR(VLOOKUP($B199,Kraftvärmeprod!$B$1:$AH$479,MATCH(K$2,Kraftvärmeprod!$B$1:$AG$1,0),FALSE)/1,0)-IFERROR(VLOOKUP($B199,'Slutlig allokering kvv'!$B$2:$AC$462,MATCH(K$3,'Slutlig allokering kvv'!$B$1:$AJ$1,0),FALSE)/1,0)</f>
        <v>0</v>
      </c>
      <c r="L199">
        <f>IFERROR(VLOOKUP($B199,Kraftvärmeprod!$B$1:$AH$479,MATCH(L$2,Kraftvärmeprod!$B$1:$AG$1,0),FALSE)/1,0)-IFERROR(VLOOKUP($B199,'Slutlig allokering kvv'!$B$2:$AC$462,MATCH(L$3,'Slutlig allokering kvv'!$B$1:$AJ$1,0),FALSE)/1,0)</f>
        <v>0</v>
      </c>
      <c r="M199">
        <f>IFERROR(VLOOKUP($B199,Kraftvärmeprod!$B$1:$AH$479,MATCH(M$2,Kraftvärmeprod!$B$1:$AG$1,0),FALSE)/1,0)-IFERROR(VLOOKUP($B199,'Slutlig allokering kvv'!$B$2:$AC$462,MATCH(M$3,'Slutlig allokering kvv'!$B$1:$AJ$1,0),FALSE)/1,0)</f>
        <v>0</v>
      </c>
      <c r="N199">
        <f>IFERROR(VLOOKUP($B199,Kraftvärmeprod!$B$1:$AH$479,MATCH(N$2,Kraftvärmeprod!$B$1:$AG$1,0),FALSE)/1,0)-IFERROR(VLOOKUP($B199,'Slutlig allokering kvv'!$B$2:$AC$462,MATCH(N$3,'Slutlig allokering kvv'!$B$1:$AJ$1,0),FALSE)/1,0)</f>
        <v>0</v>
      </c>
      <c r="O199">
        <f>IFERROR(VLOOKUP($B199,Kraftvärmeprod!$B$1:$AH$479,MATCH(O$2,Kraftvärmeprod!$B$1:$AG$1,0),FALSE)/1,0)-IFERROR(VLOOKUP($B199,'Slutlig allokering kvv'!$B$2:$AC$462,MATCH(O$3,'Slutlig allokering kvv'!$B$1:$AJ$1,0),FALSE)/1,0)</f>
        <v>0</v>
      </c>
      <c r="P199">
        <f>IFERROR(VLOOKUP($B199,Kraftvärmeprod!$B$1:$AH$479,MATCH(P$2,Kraftvärmeprod!$B$1:$AG$1,0),FALSE)/1,0)-IFERROR(VLOOKUP($B199,'Slutlig allokering kvv'!$B$2:$AC$462,MATCH(P$3,'Slutlig allokering kvv'!$B$1:$AJ$1,0),FALSE)/1,0)</f>
        <v>0</v>
      </c>
      <c r="Q199">
        <f>IFERROR(VLOOKUP($B199,Kraftvärmeprod!$B$1:$AH$479,MATCH(Q$2,Kraftvärmeprod!$B$1:$AG$1,0),FALSE)/1,0)-IFERROR(VLOOKUP($B199,'Slutlig allokering kvv'!$B$2:$AC$462,MATCH(Q$3,'Slutlig allokering kvv'!$B$1:$AJ$1,0),FALSE)/1,0)</f>
        <v>0</v>
      </c>
      <c r="R199">
        <f>IFERROR(VLOOKUP($B199,Kraftvärmeprod!$B$1:$AH$479,MATCH(R$2,Kraftvärmeprod!$B$1:$AG$1,0),FALSE)/1,0)-IFERROR(VLOOKUP($B199,'Slutlig allokering kvv'!$B$2:$AC$462,MATCH(R$3,'Slutlig allokering kvv'!$B$1:$AJ$1,0),FALSE)/1,0)</f>
        <v>0</v>
      </c>
      <c r="S199">
        <f>IFERROR(VLOOKUP($B199,Kraftvärmeprod!$B$1:$AH$479,MATCH(S$2,Kraftvärmeprod!$B$1:$AG$1,0),FALSE)/1,0)-IFERROR(VLOOKUP($B199,'Slutlig allokering kvv'!$B$2:$AC$462,MATCH(S$3,'Slutlig allokering kvv'!$B$1:$AJ$1,0),FALSE)/1,0)</f>
        <v>0</v>
      </c>
      <c r="T199" s="6">
        <f>IFERROR(VLOOKUP($B199,Miljö!$B$1:$S$477,MATCH(T$2,Miljö!$B$1:$X$1,0),FALSE)/1,0)-IFERROR(VLOOKUP($B199,'Slutlig allokering kvv'!$B$2:$AC$462,MATCH(T$3,'Slutlig allokering kvv'!$B$1:$AJ$1,0),FALSE)/1,0)</f>
        <v>0</v>
      </c>
      <c r="U199">
        <f>IFERROR(VLOOKUP($B199,Kraftvärmeprod!$B$1:$AH$479,MATCH(U$2,Kraftvärmeprod!$B$1:$AG$1,0),FALSE)/1,0)-IFERROR(VLOOKUP($B199,'Slutlig allokering kvv'!$B$2:$AC$462,MATCH(U$3,'Slutlig allokering kvv'!$B$1:$AJ$1,0),FALSE)/1,0)</f>
        <v>0</v>
      </c>
      <c r="V199">
        <f>IFERROR(VLOOKUP($B199,Kraftvärmeprod!$B$1:$AH$479,MATCH(V$2,Kraftvärmeprod!$B$1:$AG$1,0),FALSE)/1,0)-IFERROR(VLOOKUP($B199,'Slutlig allokering kvv'!$B$2:$AC$462,MATCH(V$3,'Slutlig allokering kvv'!$B$1:$AJ$1,0),FALSE)/1,0)</f>
        <v>0</v>
      </c>
      <c r="W199">
        <f>IFERROR(VLOOKUP($B199,Kraftvärmeprod!$B$1:$AH$479,MATCH(W$2,Kraftvärmeprod!$B$1:$AG$1,0),FALSE)/1,0)-IFERROR(VLOOKUP($B199,'Slutlig allokering kvv'!$B$2:$AC$462,MATCH(W$3,'Slutlig allokering kvv'!$B$1:$AJ$1,0),FALSE)/1,0)</f>
        <v>0</v>
      </c>
      <c r="X199">
        <f>IFERROR(VLOOKUP($B199,Kraftvärmeprod!$B$1:$AH$479,MATCH(X$2,Kraftvärmeprod!$B$1:$AG$1,0),FALSE)/1,0)-IFERROR(VLOOKUP($B199,'Slutlig allokering kvv'!$B$2:$AC$462,MATCH(X$3,'Slutlig allokering kvv'!$B$1:$AJ$1,0),FALSE)/1,0)</f>
        <v>0</v>
      </c>
      <c r="Y199">
        <f>IFERROR(VLOOKUP($B199,Kraftvärmeprod!$B$1:$AH$479,MATCH(Y$2,Kraftvärmeprod!$B$1:$AG$1,0),FALSE)/1,0)-IFERROR(VLOOKUP($B199,'Slutlig allokering kvv'!$B$2:$AC$462,MATCH(Y$3,'Slutlig allokering kvv'!$B$1:$AJ$1,0),FALSE)/1,0)</f>
        <v>0</v>
      </c>
      <c r="Z199">
        <f>IFERROR(VLOOKUP($B199,Kraftvärmeprod!$B$1:$AH$479,MATCH(Z$2,Kraftvärmeprod!$B$1:$AG$1,0),FALSE)/1,0)-IFERROR(VLOOKUP($B199,'Slutlig allokering kvv'!$B$2:$AC$462,MATCH(Z$3,'Slutlig allokering kvv'!$B$1:$AJ$1,0),FALSE)/1,0)</f>
        <v>0</v>
      </c>
      <c r="AA199">
        <f>IFERROR(VLOOKUP($B199,Kraftvärmeprod!$B$1:$AH$479,MATCH(AA$2,Kraftvärmeprod!$B$1:$AG$1,0),FALSE)/1,0)-IFERROR(VLOOKUP($B199,'Slutlig allokering kvv'!$B$2:$AC$462,MATCH(AA$3,'Slutlig allokering kvv'!$B$1:$AJ$1,0),FALSE)/1,0)</f>
        <v>0</v>
      </c>
      <c r="AE199">
        <f t="shared" si="6"/>
        <v>0</v>
      </c>
      <c r="AG199">
        <f>IFERROR(VLOOKUP(B199,'Slutlig allokering kvv'!$B$2:$AJ$462,MATCH("Summa slutlig allokerad tillförd energi (utan hjälpel och rökgaskondensering):",'Slutlig allokering kvv'!$B$1:$AK$1,0),FALSE)/1,"")</f>
        <v>0</v>
      </c>
      <c r="AI199" s="137" t="str">
        <f>IFERROR(1-VLOOKUP(B199,'Slutlig allokering kvv'!$B$2:$AJ$462,MATCH("Andel av bränsle i kvv som allokerats till värme, exklusive rökgaskondensering och hjälpel",'Slutlig allokering kvv'!$B$1:$AK$1,0),FALSE),"")</f>
        <v/>
      </c>
      <c r="AK199" s="137" t="str">
        <f t="shared" si="7"/>
        <v/>
      </c>
    </row>
    <row r="200" spans="1:37" x14ac:dyDescent="0.25">
      <c r="A200" s="2" t="s">
        <v>314</v>
      </c>
      <c r="B200" s="2" t="s">
        <v>315</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 kvv'!$B$2:$AC$462,MATCH(E$3,'Slutlig allokering kvv'!$B$1:$AJ$1,0),FALSE)/1,0)</f>
        <v>0</v>
      </c>
      <c r="F200">
        <f>IFERROR(VLOOKUP($B200,Kraftvärmeprod!$B$1:$AH$479,MATCH(F$2,Kraftvärmeprod!$B$1:$AG$1,0),FALSE)/1,0)-IFERROR(VLOOKUP($B200,'Slutlig allokering kvv'!$B$2:$AC$462,MATCH(F$3,'Slutlig allokering kvv'!$B$1:$AJ$1,0),FALSE)/1,0)</f>
        <v>0</v>
      </c>
      <c r="G200">
        <f>IFERROR(VLOOKUP($B200,Kraftvärmeprod!$B$1:$AH$479,MATCH(G$2,Kraftvärmeprod!$B$1:$AG$1,0),FALSE)/1,0)-IFERROR(VLOOKUP($B200,'Slutlig allokering kvv'!$B$2:$AC$462,MATCH(G$3,'Slutlig allokering kvv'!$B$1:$AJ$1,0),FALSE)/1,0)</f>
        <v>0</v>
      </c>
      <c r="H200">
        <f>IFERROR(VLOOKUP($B200,Kraftvärmeprod!$B$1:$AH$479,MATCH(H$2,Kraftvärmeprod!$B$1:$AG$1,0),FALSE)/1,0)-IFERROR(VLOOKUP($B200,'Slutlig allokering kvv'!$B$2:$AC$462,MATCH(H$3,'Slutlig allokering kvv'!$B$1:$AJ$1,0),FALSE)/1,0)</f>
        <v>0</v>
      </c>
      <c r="I200">
        <f>IFERROR(VLOOKUP($B200,Kraftvärmeprod!$B$1:$AH$479,MATCH(I$2,Kraftvärmeprod!$B$1:$AG$1,0),FALSE)/1,0)-IFERROR(VLOOKUP($B200,'Slutlig allokering kvv'!$B$2:$AC$462,MATCH(I$3,'Slutlig allokering kvv'!$B$1:$AJ$1,0),FALSE)/1,0)</f>
        <v>0</v>
      </c>
      <c r="J200">
        <f>IFERROR(VLOOKUP($B200,Kraftvärmeprod!$B$1:$AH$479,MATCH(J$2,Kraftvärmeprod!$B$1:$AG$1,0),FALSE)/1,0)-IFERROR(VLOOKUP($B200,'Slutlig allokering kvv'!$B$2:$AC$462,MATCH(J$3,'Slutlig allokering kvv'!$B$1:$AJ$1,0),FALSE)/1,0)</f>
        <v>0</v>
      </c>
      <c r="K200">
        <f>IFERROR(VLOOKUP($B200,Kraftvärmeprod!$B$1:$AH$479,MATCH(K$2,Kraftvärmeprod!$B$1:$AG$1,0),FALSE)/1,0)-IFERROR(VLOOKUP($B200,'Slutlig allokering kvv'!$B$2:$AC$462,MATCH(K$3,'Slutlig allokering kvv'!$B$1:$AJ$1,0),FALSE)/1,0)</f>
        <v>0</v>
      </c>
      <c r="L200">
        <f>IFERROR(VLOOKUP($B200,Kraftvärmeprod!$B$1:$AH$479,MATCH(L$2,Kraftvärmeprod!$B$1:$AG$1,0),FALSE)/1,0)-IFERROR(VLOOKUP($B200,'Slutlig allokering kvv'!$B$2:$AC$462,MATCH(L$3,'Slutlig allokering kvv'!$B$1:$AJ$1,0),FALSE)/1,0)</f>
        <v>0</v>
      </c>
      <c r="M200">
        <f>IFERROR(VLOOKUP($B200,Kraftvärmeprod!$B$1:$AH$479,MATCH(M$2,Kraftvärmeprod!$B$1:$AG$1,0),FALSE)/1,0)-IFERROR(VLOOKUP($B200,'Slutlig allokering kvv'!$B$2:$AC$462,MATCH(M$3,'Slutlig allokering kvv'!$B$1:$AJ$1,0),FALSE)/1,0)</f>
        <v>0</v>
      </c>
      <c r="N200">
        <f>IFERROR(VLOOKUP($B200,Kraftvärmeprod!$B$1:$AH$479,MATCH(N$2,Kraftvärmeprod!$B$1:$AG$1,0),FALSE)/1,0)-IFERROR(VLOOKUP($B200,'Slutlig allokering kvv'!$B$2:$AC$462,MATCH(N$3,'Slutlig allokering kvv'!$B$1:$AJ$1,0),FALSE)/1,0)</f>
        <v>0</v>
      </c>
      <c r="O200">
        <f>IFERROR(VLOOKUP($B200,Kraftvärmeprod!$B$1:$AH$479,MATCH(O$2,Kraftvärmeprod!$B$1:$AG$1,0),FALSE)/1,0)-IFERROR(VLOOKUP($B200,'Slutlig allokering kvv'!$B$2:$AC$462,MATCH(O$3,'Slutlig allokering kvv'!$B$1:$AJ$1,0),FALSE)/1,0)</f>
        <v>0</v>
      </c>
      <c r="P200">
        <f>IFERROR(VLOOKUP($B200,Kraftvärmeprod!$B$1:$AH$479,MATCH(P$2,Kraftvärmeprod!$B$1:$AG$1,0),FALSE)/1,0)-IFERROR(VLOOKUP($B200,'Slutlig allokering kvv'!$B$2:$AC$462,MATCH(P$3,'Slutlig allokering kvv'!$B$1:$AJ$1,0),FALSE)/1,0)</f>
        <v>0</v>
      </c>
      <c r="Q200">
        <f>IFERROR(VLOOKUP($B200,Kraftvärmeprod!$B$1:$AH$479,MATCH(Q$2,Kraftvärmeprod!$B$1:$AG$1,0),FALSE)/1,0)-IFERROR(VLOOKUP($B200,'Slutlig allokering kvv'!$B$2:$AC$462,MATCH(Q$3,'Slutlig allokering kvv'!$B$1:$AJ$1,0),FALSE)/1,0)</f>
        <v>0</v>
      </c>
      <c r="R200">
        <f>IFERROR(VLOOKUP($B200,Kraftvärmeprod!$B$1:$AH$479,MATCH(R$2,Kraftvärmeprod!$B$1:$AG$1,0),FALSE)/1,0)-IFERROR(VLOOKUP($B200,'Slutlig allokering kvv'!$B$2:$AC$462,MATCH(R$3,'Slutlig allokering kvv'!$B$1:$AJ$1,0),FALSE)/1,0)</f>
        <v>0</v>
      </c>
      <c r="S200">
        <f>IFERROR(VLOOKUP($B200,Kraftvärmeprod!$B$1:$AH$479,MATCH(S$2,Kraftvärmeprod!$B$1:$AG$1,0),FALSE)/1,0)-IFERROR(VLOOKUP($B200,'Slutlig allokering kvv'!$B$2:$AC$462,MATCH(S$3,'Slutlig allokering kvv'!$B$1:$AJ$1,0),FALSE)/1,0)</f>
        <v>0</v>
      </c>
      <c r="T200" s="6">
        <f>IFERROR(VLOOKUP($B200,Miljö!$B$1:$S$477,MATCH(T$2,Miljö!$B$1:$X$1,0),FALSE)/1,0)-IFERROR(VLOOKUP($B200,'Slutlig allokering kvv'!$B$2:$AC$462,MATCH(T$3,'Slutlig allokering kvv'!$B$1:$AJ$1,0),FALSE)/1,0)</f>
        <v>0</v>
      </c>
      <c r="U200">
        <f>IFERROR(VLOOKUP($B200,Kraftvärmeprod!$B$1:$AH$479,MATCH(U$2,Kraftvärmeprod!$B$1:$AG$1,0),FALSE)/1,0)-IFERROR(VLOOKUP($B200,'Slutlig allokering kvv'!$B$2:$AC$462,MATCH(U$3,'Slutlig allokering kvv'!$B$1:$AJ$1,0),FALSE)/1,0)</f>
        <v>0</v>
      </c>
      <c r="V200">
        <f>IFERROR(VLOOKUP($B200,Kraftvärmeprod!$B$1:$AH$479,MATCH(V$2,Kraftvärmeprod!$B$1:$AG$1,0),FALSE)/1,0)-IFERROR(VLOOKUP($B200,'Slutlig allokering kvv'!$B$2:$AC$462,MATCH(V$3,'Slutlig allokering kvv'!$B$1:$AJ$1,0),FALSE)/1,0)</f>
        <v>0</v>
      </c>
      <c r="W200">
        <f>IFERROR(VLOOKUP($B200,Kraftvärmeprod!$B$1:$AH$479,MATCH(W$2,Kraftvärmeprod!$B$1:$AG$1,0),FALSE)/1,0)-IFERROR(VLOOKUP($B200,'Slutlig allokering kvv'!$B$2:$AC$462,MATCH(W$3,'Slutlig allokering kvv'!$B$1:$AJ$1,0),FALSE)/1,0)</f>
        <v>0</v>
      </c>
      <c r="X200">
        <f>IFERROR(VLOOKUP($B200,Kraftvärmeprod!$B$1:$AH$479,MATCH(X$2,Kraftvärmeprod!$B$1:$AG$1,0),FALSE)/1,0)-IFERROR(VLOOKUP($B200,'Slutlig allokering kvv'!$B$2:$AC$462,MATCH(X$3,'Slutlig allokering kvv'!$B$1:$AJ$1,0),FALSE)/1,0)</f>
        <v>0</v>
      </c>
      <c r="Y200">
        <f>IFERROR(VLOOKUP($B200,Kraftvärmeprod!$B$1:$AH$479,MATCH(Y$2,Kraftvärmeprod!$B$1:$AG$1,0),FALSE)/1,0)-IFERROR(VLOOKUP($B200,'Slutlig allokering kvv'!$B$2:$AC$462,MATCH(Y$3,'Slutlig allokering kvv'!$B$1:$AJ$1,0),FALSE)/1,0)</f>
        <v>0</v>
      </c>
      <c r="Z200">
        <f>IFERROR(VLOOKUP($B200,Kraftvärmeprod!$B$1:$AH$479,MATCH(Z$2,Kraftvärmeprod!$B$1:$AG$1,0),FALSE)/1,0)-IFERROR(VLOOKUP($B200,'Slutlig allokering kvv'!$B$2:$AC$462,MATCH(Z$3,'Slutlig allokering kvv'!$B$1:$AJ$1,0),FALSE)/1,0)</f>
        <v>0</v>
      </c>
      <c r="AA200">
        <f>IFERROR(VLOOKUP($B200,Kraftvärmeprod!$B$1:$AH$479,MATCH(AA$2,Kraftvärmeprod!$B$1:$AG$1,0),FALSE)/1,0)-IFERROR(VLOOKUP($B200,'Slutlig allokering kvv'!$B$2:$AC$462,MATCH(AA$3,'Slutlig allokering kvv'!$B$1:$AJ$1,0),FALSE)/1,0)</f>
        <v>0</v>
      </c>
      <c r="AE200">
        <f t="shared" si="6"/>
        <v>0</v>
      </c>
      <c r="AG200">
        <f>IFERROR(VLOOKUP(B200,'Slutlig allokering kvv'!$B$2:$AJ$462,MATCH("Summa slutlig allokerad tillförd energi (utan hjälpel och rökgaskondensering):",'Slutlig allokering kvv'!$B$1:$AK$1,0),FALSE)/1,"")</f>
        <v>0</v>
      </c>
      <c r="AI200" s="137" t="str">
        <f>IFERROR(1-VLOOKUP(B200,'Slutlig allokering kvv'!$B$2:$AJ$462,MATCH("Andel av bränsle i kvv som allokerats till värme, exklusive rökgaskondensering och hjälpel",'Slutlig allokering kvv'!$B$1:$AK$1,0),FALSE),"")</f>
        <v/>
      </c>
      <c r="AK200" s="137" t="str">
        <f t="shared" si="7"/>
        <v/>
      </c>
    </row>
    <row r="201" spans="1:37" x14ac:dyDescent="0.25">
      <c r="A201" s="2" t="s">
        <v>314</v>
      </c>
      <c r="B201" s="2" t="s">
        <v>316</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 kvv'!$B$2:$AC$462,MATCH(E$3,'Slutlig allokering kvv'!$B$1:$AJ$1,0),FALSE)/1,0)</f>
        <v>0</v>
      </c>
      <c r="F201">
        <f>IFERROR(VLOOKUP($B201,Kraftvärmeprod!$B$1:$AH$479,MATCH(F$2,Kraftvärmeprod!$B$1:$AG$1,0),FALSE)/1,0)-IFERROR(VLOOKUP($B201,'Slutlig allokering kvv'!$B$2:$AC$462,MATCH(F$3,'Slutlig allokering kvv'!$B$1:$AJ$1,0),FALSE)/1,0)</f>
        <v>0</v>
      </c>
      <c r="G201">
        <f>IFERROR(VLOOKUP($B201,Kraftvärmeprod!$B$1:$AH$479,MATCH(G$2,Kraftvärmeprod!$B$1:$AG$1,0),FALSE)/1,0)-IFERROR(VLOOKUP($B201,'Slutlig allokering kvv'!$B$2:$AC$462,MATCH(G$3,'Slutlig allokering kvv'!$B$1:$AJ$1,0),FALSE)/1,0)</f>
        <v>0</v>
      </c>
      <c r="H201">
        <f>IFERROR(VLOOKUP($B201,Kraftvärmeprod!$B$1:$AH$479,MATCH(H$2,Kraftvärmeprod!$B$1:$AG$1,0),FALSE)/1,0)-IFERROR(VLOOKUP($B201,'Slutlig allokering kvv'!$B$2:$AC$462,MATCH(H$3,'Slutlig allokering kvv'!$B$1:$AJ$1,0),FALSE)/1,0)</f>
        <v>0</v>
      </c>
      <c r="I201">
        <f>IFERROR(VLOOKUP($B201,Kraftvärmeprod!$B$1:$AH$479,MATCH(I$2,Kraftvärmeprod!$B$1:$AG$1,0),FALSE)/1,0)-IFERROR(VLOOKUP($B201,'Slutlig allokering kvv'!$B$2:$AC$462,MATCH(I$3,'Slutlig allokering kvv'!$B$1:$AJ$1,0),FALSE)/1,0)</f>
        <v>0</v>
      </c>
      <c r="J201">
        <f>IFERROR(VLOOKUP($B201,Kraftvärmeprod!$B$1:$AH$479,MATCH(J$2,Kraftvärmeprod!$B$1:$AG$1,0),FALSE)/1,0)-IFERROR(VLOOKUP($B201,'Slutlig allokering kvv'!$B$2:$AC$462,MATCH(J$3,'Slutlig allokering kvv'!$B$1:$AJ$1,0),FALSE)/1,0)</f>
        <v>0</v>
      </c>
      <c r="K201">
        <f>IFERROR(VLOOKUP($B201,Kraftvärmeprod!$B$1:$AH$479,MATCH(K$2,Kraftvärmeprod!$B$1:$AG$1,0),FALSE)/1,0)-IFERROR(VLOOKUP($B201,'Slutlig allokering kvv'!$B$2:$AC$462,MATCH(K$3,'Slutlig allokering kvv'!$B$1:$AJ$1,0),FALSE)/1,0)</f>
        <v>0</v>
      </c>
      <c r="L201">
        <f>IFERROR(VLOOKUP($B201,Kraftvärmeprod!$B$1:$AH$479,MATCH(L$2,Kraftvärmeprod!$B$1:$AG$1,0),FALSE)/1,0)-IFERROR(VLOOKUP($B201,'Slutlig allokering kvv'!$B$2:$AC$462,MATCH(L$3,'Slutlig allokering kvv'!$B$1:$AJ$1,0),FALSE)/1,0)</f>
        <v>0</v>
      </c>
      <c r="M201">
        <f>IFERROR(VLOOKUP($B201,Kraftvärmeprod!$B$1:$AH$479,MATCH(M$2,Kraftvärmeprod!$B$1:$AG$1,0),FALSE)/1,0)-IFERROR(VLOOKUP($B201,'Slutlig allokering kvv'!$B$2:$AC$462,MATCH(M$3,'Slutlig allokering kvv'!$B$1:$AJ$1,0),FALSE)/1,0)</f>
        <v>0</v>
      </c>
      <c r="N201">
        <f>IFERROR(VLOOKUP($B201,Kraftvärmeprod!$B$1:$AH$479,MATCH(N$2,Kraftvärmeprod!$B$1:$AG$1,0),FALSE)/1,0)-IFERROR(VLOOKUP($B201,'Slutlig allokering kvv'!$B$2:$AC$462,MATCH(N$3,'Slutlig allokering kvv'!$B$1:$AJ$1,0),FALSE)/1,0)</f>
        <v>0</v>
      </c>
      <c r="O201">
        <f>IFERROR(VLOOKUP($B201,Kraftvärmeprod!$B$1:$AH$479,MATCH(O$2,Kraftvärmeprod!$B$1:$AG$1,0),FALSE)/1,0)-IFERROR(VLOOKUP($B201,'Slutlig allokering kvv'!$B$2:$AC$462,MATCH(O$3,'Slutlig allokering kvv'!$B$1:$AJ$1,0),FALSE)/1,0)</f>
        <v>0</v>
      </c>
      <c r="P201">
        <f>IFERROR(VLOOKUP($B201,Kraftvärmeprod!$B$1:$AH$479,MATCH(P$2,Kraftvärmeprod!$B$1:$AG$1,0),FALSE)/1,0)-IFERROR(VLOOKUP($B201,'Slutlig allokering kvv'!$B$2:$AC$462,MATCH(P$3,'Slutlig allokering kvv'!$B$1:$AJ$1,0),FALSE)/1,0)</f>
        <v>0</v>
      </c>
      <c r="Q201">
        <f>IFERROR(VLOOKUP($B201,Kraftvärmeprod!$B$1:$AH$479,MATCH(Q$2,Kraftvärmeprod!$B$1:$AG$1,0),FALSE)/1,0)-IFERROR(VLOOKUP($B201,'Slutlig allokering kvv'!$B$2:$AC$462,MATCH(Q$3,'Slutlig allokering kvv'!$B$1:$AJ$1,0),FALSE)/1,0)</f>
        <v>0</v>
      </c>
      <c r="R201">
        <f>IFERROR(VLOOKUP($B201,Kraftvärmeprod!$B$1:$AH$479,MATCH(R$2,Kraftvärmeprod!$B$1:$AG$1,0),FALSE)/1,0)-IFERROR(VLOOKUP($B201,'Slutlig allokering kvv'!$B$2:$AC$462,MATCH(R$3,'Slutlig allokering kvv'!$B$1:$AJ$1,0),FALSE)/1,0)</f>
        <v>0</v>
      </c>
      <c r="S201">
        <f>IFERROR(VLOOKUP($B201,Kraftvärmeprod!$B$1:$AH$479,MATCH(S$2,Kraftvärmeprod!$B$1:$AG$1,0),FALSE)/1,0)-IFERROR(VLOOKUP($B201,'Slutlig allokering kvv'!$B$2:$AC$462,MATCH(S$3,'Slutlig allokering kvv'!$B$1:$AJ$1,0),FALSE)/1,0)</f>
        <v>0</v>
      </c>
      <c r="T201" s="6">
        <f>IFERROR(VLOOKUP($B201,Miljö!$B$1:$S$477,MATCH(T$2,Miljö!$B$1:$X$1,0),FALSE)/1,0)-IFERROR(VLOOKUP($B201,'Slutlig allokering kvv'!$B$2:$AC$462,MATCH(T$3,'Slutlig allokering kvv'!$B$1:$AJ$1,0),FALSE)/1,0)</f>
        <v>0</v>
      </c>
      <c r="U201">
        <f>IFERROR(VLOOKUP($B201,Kraftvärmeprod!$B$1:$AH$479,MATCH(U$2,Kraftvärmeprod!$B$1:$AG$1,0),FALSE)/1,0)-IFERROR(VLOOKUP($B201,'Slutlig allokering kvv'!$B$2:$AC$462,MATCH(U$3,'Slutlig allokering kvv'!$B$1:$AJ$1,0),FALSE)/1,0)</f>
        <v>0</v>
      </c>
      <c r="V201">
        <f>IFERROR(VLOOKUP($B201,Kraftvärmeprod!$B$1:$AH$479,MATCH(V$2,Kraftvärmeprod!$B$1:$AG$1,0),FALSE)/1,0)-IFERROR(VLOOKUP($B201,'Slutlig allokering kvv'!$B$2:$AC$462,MATCH(V$3,'Slutlig allokering kvv'!$B$1:$AJ$1,0),FALSE)/1,0)</f>
        <v>0</v>
      </c>
      <c r="W201">
        <f>IFERROR(VLOOKUP($B201,Kraftvärmeprod!$B$1:$AH$479,MATCH(W$2,Kraftvärmeprod!$B$1:$AG$1,0),FALSE)/1,0)-IFERROR(VLOOKUP($B201,'Slutlig allokering kvv'!$B$2:$AC$462,MATCH(W$3,'Slutlig allokering kvv'!$B$1:$AJ$1,0),FALSE)/1,0)</f>
        <v>0</v>
      </c>
      <c r="X201">
        <f>IFERROR(VLOOKUP($B201,Kraftvärmeprod!$B$1:$AH$479,MATCH(X$2,Kraftvärmeprod!$B$1:$AG$1,0),FALSE)/1,0)-IFERROR(VLOOKUP($B201,'Slutlig allokering kvv'!$B$2:$AC$462,MATCH(X$3,'Slutlig allokering kvv'!$B$1:$AJ$1,0),FALSE)/1,0)</f>
        <v>0</v>
      </c>
      <c r="Y201">
        <f>IFERROR(VLOOKUP($B201,Kraftvärmeprod!$B$1:$AH$479,MATCH(Y$2,Kraftvärmeprod!$B$1:$AG$1,0),FALSE)/1,0)-IFERROR(VLOOKUP($B201,'Slutlig allokering kvv'!$B$2:$AC$462,MATCH(Y$3,'Slutlig allokering kvv'!$B$1:$AJ$1,0),FALSE)/1,0)</f>
        <v>0</v>
      </c>
      <c r="Z201">
        <f>IFERROR(VLOOKUP($B201,Kraftvärmeprod!$B$1:$AH$479,MATCH(Z$2,Kraftvärmeprod!$B$1:$AG$1,0),FALSE)/1,0)-IFERROR(VLOOKUP($B201,'Slutlig allokering kvv'!$B$2:$AC$462,MATCH(Z$3,'Slutlig allokering kvv'!$B$1:$AJ$1,0),FALSE)/1,0)</f>
        <v>0</v>
      </c>
      <c r="AA201">
        <f>IFERROR(VLOOKUP($B201,Kraftvärmeprod!$B$1:$AH$479,MATCH(AA$2,Kraftvärmeprod!$B$1:$AG$1,0),FALSE)/1,0)-IFERROR(VLOOKUP($B201,'Slutlig allokering kvv'!$B$2:$AC$462,MATCH(AA$3,'Slutlig allokering kvv'!$B$1:$AJ$1,0),FALSE)/1,0)</f>
        <v>0</v>
      </c>
      <c r="AE201">
        <f t="shared" si="6"/>
        <v>0</v>
      </c>
      <c r="AG201">
        <f>IFERROR(VLOOKUP(B201,'Slutlig allokering kvv'!$B$2:$AJ$462,MATCH("Summa slutlig allokerad tillförd energi (utan hjälpel och rökgaskondensering):",'Slutlig allokering kvv'!$B$1:$AK$1,0),FALSE)/1,"")</f>
        <v>0</v>
      </c>
      <c r="AI201" s="137" t="str">
        <f>IFERROR(1-VLOOKUP(B201,'Slutlig allokering kvv'!$B$2:$AJ$462,MATCH("Andel av bränsle i kvv som allokerats till värme, exklusive rökgaskondensering och hjälpel",'Slutlig allokering kvv'!$B$1:$AK$1,0),FALSE),"")</f>
        <v/>
      </c>
      <c r="AK201" s="137" t="str">
        <f t="shared" si="7"/>
        <v/>
      </c>
    </row>
    <row r="202" spans="1:37" x14ac:dyDescent="0.25">
      <c r="A202" s="2" t="s">
        <v>317</v>
      </c>
      <c r="B202" s="13" t="s">
        <v>1022</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 kvv'!$B$2:$AC$462,MATCH(E$3,'Slutlig allokering kvv'!$B$1:$AJ$1,0),FALSE)/1,0)</f>
        <v>0</v>
      </c>
      <c r="F202">
        <f>IFERROR(VLOOKUP($B202,Kraftvärmeprod!$B$1:$AH$479,MATCH(F$2,Kraftvärmeprod!$B$1:$AG$1,0),FALSE)/1,0)-IFERROR(VLOOKUP($B202,'Slutlig allokering kvv'!$B$2:$AC$462,MATCH(F$3,'Slutlig allokering kvv'!$B$1:$AJ$1,0),FALSE)/1,0)</f>
        <v>0</v>
      </c>
      <c r="G202">
        <f>IFERROR(VLOOKUP($B202,Kraftvärmeprod!$B$1:$AH$479,MATCH(G$2,Kraftvärmeprod!$B$1:$AG$1,0),FALSE)/1,0)-IFERROR(VLOOKUP($B202,'Slutlig allokering kvv'!$B$2:$AC$462,MATCH(G$3,'Slutlig allokering kvv'!$B$1:$AJ$1,0),FALSE)/1,0)</f>
        <v>0</v>
      </c>
      <c r="H202">
        <f>IFERROR(VLOOKUP($B202,Kraftvärmeprod!$B$1:$AH$479,MATCH(H$2,Kraftvärmeprod!$B$1:$AG$1,0),FALSE)/1,0)-IFERROR(VLOOKUP($B202,'Slutlig allokering kvv'!$B$2:$AC$462,MATCH(H$3,'Slutlig allokering kvv'!$B$1:$AJ$1,0),FALSE)/1,0)</f>
        <v>0</v>
      </c>
      <c r="I202">
        <f>IFERROR(VLOOKUP($B202,Kraftvärmeprod!$B$1:$AH$479,MATCH(I$2,Kraftvärmeprod!$B$1:$AG$1,0),FALSE)/1,0)-IFERROR(VLOOKUP($B202,'Slutlig allokering kvv'!$B$2:$AC$462,MATCH(I$3,'Slutlig allokering kvv'!$B$1:$AJ$1,0),FALSE)/1,0)</f>
        <v>0</v>
      </c>
      <c r="J202">
        <f>IFERROR(VLOOKUP($B202,Kraftvärmeprod!$B$1:$AH$479,MATCH(J$2,Kraftvärmeprod!$B$1:$AG$1,0),FALSE)/1,0)-IFERROR(VLOOKUP($B202,'Slutlig allokering kvv'!$B$2:$AC$462,MATCH(J$3,'Slutlig allokering kvv'!$B$1:$AJ$1,0),FALSE)/1,0)</f>
        <v>0</v>
      </c>
      <c r="K202">
        <f>IFERROR(VLOOKUP($B202,Kraftvärmeprod!$B$1:$AH$479,MATCH(K$2,Kraftvärmeprod!$B$1:$AG$1,0),FALSE)/1,0)-IFERROR(VLOOKUP($B202,'Slutlig allokering kvv'!$B$2:$AC$462,MATCH(K$3,'Slutlig allokering kvv'!$B$1:$AJ$1,0),FALSE)/1,0)</f>
        <v>0</v>
      </c>
      <c r="L202">
        <f>IFERROR(VLOOKUP($B202,Kraftvärmeprod!$B$1:$AH$479,MATCH(L$2,Kraftvärmeprod!$B$1:$AG$1,0),FALSE)/1,0)-IFERROR(VLOOKUP($B202,'Slutlig allokering kvv'!$B$2:$AC$462,MATCH(L$3,'Slutlig allokering kvv'!$B$1:$AJ$1,0),FALSE)/1,0)</f>
        <v>0</v>
      </c>
      <c r="M202">
        <f>IFERROR(VLOOKUP($B202,Kraftvärmeprod!$B$1:$AH$479,MATCH(M$2,Kraftvärmeprod!$B$1:$AG$1,0),FALSE)/1,0)-IFERROR(VLOOKUP($B202,'Slutlig allokering kvv'!$B$2:$AC$462,MATCH(M$3,'Slutlig allokering kvv'!$B$1:$AJ$1,0),FALSE)/1,0)</f>
        <v>0</v>
      </c>
      <c r="N202">
        <f>IFERROR(VLOOKUP($B202,Kraftvärmeprod!$B$1:$AH$479,MATCH(N$2,Kraftvärmeprod!$B$1:$AG$1,0),FALSE)/1,0)-IFERROR(VLOOKUP($B202,'Slutlig allokering kvv'!$B$2:$AC$462,MATCH(N$3,'Slutlig allokering kvv'!$B$1:$AJ$1,0),FALSE)/1,0)</f>
        <v>0</v>
      </c>
      <c r="O202">
        <f>IFERROR(VLOOKUP($B202,Kraftvärmeprod!$B$1:$AH$479,MATCH(O$2,Kraftvärmeprod!$B$1:$AG$1,0),FALSE)/1,0)-IFERROR(VLOOKUP($B202,'Slutlig allokering kvv'!$B$2:$AC$462,MATCH(O$3,'Slutlig allokering kvv'!$B$1:$AJ$1,0),FALSE)/1,0)</f>
        <v>0</v>
      </c>
      <c r="P202">
        <f>IFERROR(VLOOKUP($B202,Kraftvärmeprod!$B$1:$AH$479,MATCH(P$2,Kraftvärmeprod!$B$1:$AG$1,0),FALSE)/1,0)-IFERROR(VLOOKUP($B202,'Slutlig allokering kvv'!$B$2:$AC$462,MATCH(P$3,'Slutlig allokering kvv'!$B$1:$AJ$1,0),FALSE)/1,0)</f>
        <v>0</v>
      </c>
      <c r="Q202">
        <f>IFERROR(VLOOKUP($B202,Kraftvärmeprod!$B$1:$AH$479,MATCH(Q$2,Kraftvärmeprod!$B$1:$AG$1,0),FALSE)/1,0)-IFERROR(VLOOKUP($B202,'Slutlig allokering kvv'!$B$2:$AC$462,MATCH(Q$3,'Slutlig allokering kvv'!$B$1:$AJ$1,0),FALSE)/1,0)</f>
        <v>0</v>
      </c>
      <c r="R202">
        <f>IFERROR(VLOOKUP($B202,Kraftvärmeprod!$B$1:$AH$479,MATCH(R$2,Kraftvärmeprod!$B$1:$AG$1,0),FALSE)/1,0)-IFERROR(VLOOKUP($B202,'Slutlig allokering kvv'!$B$2:$AC$462,MATCH(R$3,'Slutlig allokering kvv'!$B$1:$AJ$1,0),FALSE)/1,0)</f>
        <v>0</v>
      </c>
      <c r="S202">
        <f>IFERROR(VLOOKUP($B202,Kraftvärmeprod!$B$1:$AH$479,MATCH(S$2,Kraftvärmeprod!$B$1:$AG$1,0),FALSE)/1,0)-IFERROR(VLOOKUP($B202,'Slutlig allokering kvv'!$B$2:$AC$462,MATCH(S$3,'Slutlig allokering kvv'!$B$1:$AJ$1,0),FALSE)/1,0)</f>
        <v>0</v>
      </c>
      <c r="T202" s="6">
        <f>IFERROR(VLOOKUP($B202,Miljö!$B$1:$S$477,MATCH(T$2,Miljö!$B$1:$X$1,0),FALSE)/1,0)-IFERROR(VLOOKUP($B202,'Slutlig allokering kvv'!$B$2:$AC$462,MATCH(T$3,'Slutlig allokering kvv'!$B$1:$AJ$1,0),FALSE)/1,0)</f>
        <v>0</v>
      </c>
      <c r="U202">
        <f>IFERROR(VLOOKUP($B202,Kraftvärmeprod!$B$1:$AH$479,MATCH(U$2,Kraftvärmeprod!$B$1:$AG$1,0),FALSE)/1,0)-IFERROR(VLOOKUP($B202,'Slutlig allokering kvv'!$B$2:$AC$462,MATCH(U$3,'Slutlig allokering kvv'!$B$1:$AJ$1,0),FALSE)/1,0)</f>
        <v>0</v>
      </c>
      <c r="V202">
        <f>IFERROR(VLOOKUP($B202,Kraftvärmeprod!$B$1:$AH$479,MATCH(V$2,Kraftvärmeprod!$B$1:$AG$1,0),FALSE)/1,0)-IFERROR(VLOOKUP($B202,'Slutlig allokering kvv'!$B$2:$AC$462,MATCH(V$3,'Slutlig allokering kvv'!$B$1:$AJ$1,0),FALSE)/1,0)</f>
        <v>0</v>
      </c>
      <c r="W202">
        <f>IFERROR(VLOOKUP($B202,Kraftvärmeprod!$B$1:$AH$479,MATCH(W$2,Kraftvärmeprod!$B$1:$AG$1,0),FALSE)/1,0)-IFERROR(VLOOKUP($B202,'Slutlig allokering kvv'!$B$2:$AC$462,MATCH(W$3,'Slutlig allokering kvv'!$B$1:$AJ$1,0),FALSE)/1,0)</f>
        <v>0</v>
      </c>
      <c r="X202">
        <f>IFERROR(VLOOKUP($B202,Kraftvärmeprod!$B$1:$AH$479,MATCH(X$2,Kraftvärmeprod!$B$1:$AG$1,0),FALSE)/1,0)-IFERROR(VLOOKUP($B202,'Slutlig allokering kvv'!$B$2:$AC$462,MATCH(X$3,'Slutlig allokering kvv'!$B$1:$AJ$1,0),FALSE)/1,0)</f>
        <v>0</v>
      </c>
      <c r="Y202">
        <f>IFERROR(VLOOKUP($B202,Kraftvärmeprod!$B$1:$AH$479,MATCH(Y$2,Kraftvärmeprod!$B$1:$AG$1,0),FALSE)/1,0)-IFERROR(VLOOKUP($B202,'Slutlig allokering kvv'!$B$2:$AC$462,MATCH(Y$3,'Slutlig allokering kvv'!$B$1:$AJ$1,0),FALSE)/1,0)</f>
        <v>0</v>
      </c>
      <c r="Z202">
        <f>IFERROR(VLOOKUP($B202,Kraftvärmeprod!$B$1:$AH$479,MATCH(Z$2,Kraftvärmeprod!$B$1:$AG$1,0),FALSE)/1,0)-IFERROR(VLOOKUP($B202,'Slutlig allokering kvv'!$B$2:$AC$462,MATCH(Z$3,'Slutlig allokering kvv'!$B$1:$AJ$1,0),FALSE)/1,0)</f>
        <v>0</v>
      </c>
      <c r="AA202">
        <f>IFERROR(VLOOKUP($B202,Kraftvärmeprod!$B$1:$AH$479,MATCH(AA$2,Kraftvärmeprod!$B$1:$AG$1,0),FALSE)/1,0)-IFERROR(VLOOKUP($B202,'Slutlig allokering kvv'!$B$2:$AC$462,MATCH(AA$3,'Slutlig allokering kvv'!$B$1:$AJ$1,0),FALSE)/1,0)</f>
        <v>0</v>
      </c>
      <c r="AE202">
        <f t="shared" si="6"/>
        <v>0</v>
      </c>
      <c r="AG202">
        <f>IFERROR(VLOOKUP(B202,'Slutlig allokering kvv'!$B$2:$AJ$462,MATCH("Summa slutlig allokerad tillförd energi (utan hjälpel och rökgaskondensering):",'Slutlig allokering kvv'!$B$1:$AK$1,0),FALSE)/1,"")</f>
        <v>0</v>
      </c>
      <c r="AI202" s="137" t="str">
        <f>IFERROR(1-VLOOKUP(B202,'Slutlig allokering kvv'!$B$2:$AJ$462,MATCH("Andel av bränsle i kvv som allokerats till värme, exklusive rökgaskondensering och hjälpel",'Slutlig allokering kvv'!$B$1:$AK$1,0),FALSE),"")</f>
        <v/>
      </c>
      <c r="AK202" s="137" t="str">
        <f t="shared" si="7"/>
        <v/>
      </c>
    </row>
    <row r="203" spans="1:37" x14ac:dyDescent="0.25">
      <c r="A203" s="2" t="s">
        <v>319</v>
      </c>
      <c r="B203" s="2" t="s">
        <v>320</v>
      </c>
      <c r="C203" t="str">
        <f>IFERROR(VLOOKUP($B203,Kraftvärmeprod!$B$1:$AH$479,MATCH(C$3,Kraftvärmeprod!$B$1:$AG$1,0),FALSE)/1,"")</f>
        <v/>
      </c>
      <c r="D203" t="str">
        <f>IFERROR(VLOOKUP($B203,Kraftvärmeprod!$B$1:$AH$479,MATCH(D$3,Kraftvärmeprod!$B$1:$AG$1,0),FALSE)/1,"")</f>
        <v/>
      </c>
      <c r="E203">
        <f>IFERROR(VLOOKUP($B203,Kraftvärmeprod!$B$1:$AH$479,MATCH(E$2,Kraftvärmeprod!$B$1:$AG$1,0),FALSE)/1,0)-IFERROR(VLOOKUP($B203,'Slutlig allokering kvv'!$B$2:$AC$462,MATCH(E$3,'Slutlig allokering kvv'!$B$1:$AJ$1,0),FALSE)/1,0)</f>
        <v>0</v>
      </c>
      <c r="F203">
        <f>IFERROR(VLOOKUP($B203,Kraftvärmeprod!$B$1:$AH$479,MATCH(F$2,Kraftvärmeprod!$B$1:$AG$1,0),FALSE)/1,0)-IFERROR(VLOOKUP($B203,'Slutlig allokering kvv'!$B$2:$AC$462,MATCH(F$3,'Slutlig allokering kvv'!$B$1:$AJ$1,0),FALSE)/1,0)</f>
        <v>0</v>
      </c>
      <c r="G203">
        <f>IFERROR(VLOOKUP($B203,Kraftvärmeprod!$B$1:$AH$479,MATCH(G$2,Kraftvärmeprod!$B$1:$AG$1,0),FALSE)/1,0)-IFERROR(VLOOKUP($B203,'Slutlig allokering kvv'!$B$2:$AC$462,MATCH(G$3,'Slutlig allokering kvv'!$B$1:$AJ$1,0),FALSE)/1,0)</f>
        <v>0</v>
      </c>
      <c r="H203">
        <f>IFERROR(VLOOKUP($B203,Kraftvärmeprod!$B$1:$AH$479,MATCH(H$2,Kraftvärmeprod!$B$1:$AG$1,0),FALSE)/1,0)-IFERROR(VLOOKUP($B203,'Slutlig allokering kvv'!$B$2:$AC$462,MATCH(H$3,'Slutlig allokering kvv'!$B$1:$AJ$1,0),FALSE)/1,0)</f>
        <v>0</v>
      </c>
      <c r="I203">
        <f>IFERROR(VLOOKUP($B203,Kraftvärmeprod!$B$1:$AH$479,MATCH(I$2,Kraftvärmeprod!$B$1:$AG$1,0),FALSE)/1,0)-IFERROR(VLOOKUP($B203,'Slutlig allokering kvv'!$B$2:$AC$462,MATCH(I$3,'Slutlig allokering kvv'!$B$1:$AJ$1,0),FALSE)/1,0)</f>
        <v>0</v>
      </c>
      <c r="J203">
        <f>IFERROR(VLOOKUP($B203,Kraftvärmeprod!$B$1:$AH$479,MATCH(J$2,Kraftvärmeprod!$B$1:$AG$1,0),FALSE)/1,0)-IFERROR(VLOOKUP($B203,'Slutlig allokering kvv'!$B$2:$AC$462,MATCH(J$3,'Slutlig allokering kvv'!$B$1:$AJ$1,0),FALSE)/1,0)</f>
        <v>0</v>
      </c>
      <c r="K203">
        <f>IFERROR(VLOOKUP($B203,Kraftvärmeprod!$B$1:$AH$479,MATCH(K$2,Kraftvärmeprod!$B$1:$AG$1,0),FALSE)/1,0)-IFERROR(VLOOKUP($B203,'Slutlig allokering kvv'!$B$2:$AC$462,MATCH(K$3,'Slutlig allokering kvv'!$B$1:$AJ$1,0),FALSE)/1,0)</f>
        <v>0</v>
      </c>
      <c r="L203">
        <f>IFERROR(VLOOKUP($B203,Kraftvärmeprod!$B$1:$AH$479,MATCH(L$2,Kraftvärmeprod!$B$1:$AG$1,0),FALSE)/1,0)-IFERROR(VLOOKUP($B203,'Slutlig allokering kvv'!$B$2:$AC$462,MATCH(L$3,'Slutlig allokering kvv'!$B$1:$AJ$1,0),FALSE)/1,0)</f>
        <v>0</v>
      </c>
      <c r="M203">
        <f>IFERROR(VLOOKUP($B203,Kraftvärmeprod!$B$1:$AH$479,MATCH(M$2,Kraftvärmeprod!$B$1:$AG$1,0),FALSE)/1,0)-IFERROR(VLOOKUP($B203,'Slutlig allokering kvv'!$B$2:$AC$462,MATCH(M$3,'Slutlig allokering kvv'!$B$1:$AJ$1,0),FALSE)/1,0)</f>
        <v>0</v>
      </c>
      <c r="N203">
        <f>IFERROR(VLOOKUP($B203,Kraftvärmeprod!$B$1:$AH$479,MATCH(N$2,Kraftvärmeprod!$B$1:$AG$1,0),FALSE)/1,0)-IFERROR(VLOOKUP($B203,'Slutlig allokering kvv'!$B$2:$AC$462,MATCH(N$3,'Slutlig allokering kvv'!$B$1:$AJ$1,0),FALSE)/1,0)</f>
        <v>0</v>
      </c>
      <c r="O203">
        <f>IFERROR(VLOOKUP($B203,Kraftvärmeprod!$B$1:$AH$479,MATCH(O$2,Kraftvärmeprod!$B$1:$AG$1,0),FALSE)/1,0)-IFERROR(VLOOKUP($B203,'Slutlig allokering kvv'!$B$2:$AC$462,MATCH(O$3,'Slutlig allokering kvv'!$B$1:$AJ$1,0),FALSE)/1,0)</f>
        <v>0</v>
      </c>
      <c r="P203">
        <f>IFERROR(VLOOKUP($B203,Kraftvärmeprod!$B$1:$AH$479,MATCH(P$2,Kraftvärmeprod!$B$1:$AG$1,0),FALSE)/1,0)-IFERROR(VLOOKUP($B203,'Slutlig allokering kvv'!$B$2:$AC$462,MATCH(P$3,'Slutlig allokering kvv'!$B$1:$AJ$1,0),FALSE)/1,0)</f>
        <v>0</v>
      </c>
      <c r="Q203">
        <f>IFERROR(VLOOKUP($B203,Kraftvärmeprod!$B$1:$AH$479,MATCH(Q$2,Kraftvärmeprod!$B$1:$AG$1,0),FALSE)/1,0)-IFERROR(VLOOKUP($B203,'Slutlig allokering kvv'!$B$2:$AC$462,MATCH(Q$3,'Slutlig allokering kvv'!$B$1:$AJ$1,0),FALSE)/1,0)</f>
        <v>0</v>
      </c>
      <c r="R203">
        <f>IFERROR(VLOOKUP($B203,Kraftvärmeprod!$B$1:$AH$479,MATCH(R$2,Kraftvärmeprod!$B$1:$AG$1,0),FALSE)/1,0)-IFERROR(VLOOKUP($B203,'Slutlig allokering kvv'!$B$2:$AC$462,MATCH(R$3,'Slutlig allokering kvv'!$B$1:$AJ$1,0),FALSE)/1,0)</f>
        <v>0</v>
      </c>
      <c r="S203">
        <f>IFERROR(VLOOKUP($B203,Kraftvärmeprod!$B$1:$AH$479,MATCH(S$2,Kraftvärmeprod!$B$1:$AG$1,0),FALSE)/1,0)-IFERROR(VLOOKUP($B203,'Slutlig allokering kvv'!$B$2:$AC$462,MATCH(S$3,'Slutlig allokering kvv'!$B$1:$AJ$1,0),FALSE)/1,0)</f>
        <v>0</v>
      </c>
      <c r="T203" s="6">
        <f>IFERROR(VLOOKUP($B203,Miljö!$B$1:$S$477,MATCH(T$2,Miljö!$B$1:$X$1,0),FALSE)/1,0)-IFERROR(VLOOKUP($B203,'Slutlig allokering kvv'!$B$2:$AC$462,MATCH(T$3,'Slutlig allokering kvv'!$B$1:$AJ$1,0),FALSE)/1,0)</f>
        <v>0</v>
      </c>
      <c r="U203">
        <f>IFERROR(VLOOKUP($B203,Kraftvärmeprod!$B$1:$AH$479,MATCH(U$2,Kraftvärmeprod!$B$1:$AG$1,0),FALSE)/1,0)-IFERROR(VLOOKUP($B203,'Slutlig allokering kvv'!$B$2:$AC$462,MATCH(U$3,'Slutlig allokering kvv'!$B$1:$AJ$1,0),FALSE)/1,0)</f>
        <v>0</v>
      </c>
      <c r="V203">
        <f>IFERROR(VLOOKUP($B203,Kraftvärmeprod!$B$1:$AH$479,MATCH(V$2,Kraftvärmeprod!$B$1:$AG$1,0),FALSE)/1,0)-IFERROR(VLOOKUP($B203,'Slutlig allokering kvv'!$B$2:$AC$462,MATCH(V$3,'Slutlig allokering kvv'!$B$1:$AJ$1,0),FALSE)/1,0)</f>
        <v>0</v>
      </c>
      <c r="W203">
        <f>IFERROR(VLOOKUP($B203,Kraftvärmeprod!$B$1:$AH$479,MATCH(W$2,Kraftvärmeprod!$B$1:$AG$1,0),FALSE)/1,0)-IFERROR(VLOOKUP($B203,'Slutlig allokering kvv'!$B$2:$AC$462,MATCH(W$3,'Slutlig allokering kvv'!$B$1:$AJ$1,0),FALSE)/1,0)</f>
        <v>0</v>
      </c>
      <c r="X203">
        <f>IFERROR(VLOOKUP($B203,Kraftvärmeprod!$B$1:$AH$479,MATCH(X$2,Kraftvärmeprod!$B$1:$AG$1,0),FALSE)/1,0)-IFERROR(VLOOKUP($B203,'Slutlig allokering kvv'!$B$2:$AC$462,MATCH(X$3,'Slutlig allokering kvv'!$B$1:$AJ$1,0),FALSE)/1,0)</f>
        <v>0</v>
      </c>
      <c r="Y203">
        <f>IFERROR(VLOOKUP($B203,Kraftvärmeprod!$B$1:$AH$479,MATCH(Y$2,Kraftvärmeprod!$B$1:$AG$1,0),FALSE)/1,0)-IFERROR(VLOOKUP($B203,'Slutlig allokering kvv'!$B$2:$AC$462,MATCH(Y$3,'Slutlig allokering kvv'!$B$1:$AJ$1,0),FALSE)/1,0)</f>
        <v>0</v>
      </c>
      <c r="Z203">
        <f>IFERROR(VLOOKUP($B203,Kraftvärmeprod!$B$1:$AH$479,MATCH(Z$2,Kraftvärmeprod!$B$1:$AG$1,0),FALSE)/1,0)-IFERROR(VLOOKUP($B203,'Slutlig allokering kvv'!$B$2:$AC$462,MATCH(Z$3,'Slutlig allokering kvv'!$B$1:$AJ$1,0),FALSE)/1,0)</f>
        <v>0</v>
      </c>
      <c r="AA203">
        <f>IFERROR(VLOOKUP($B203,Kraftvärmeprod!$B$1:$AH$479,MATCH(AA$2,Kraftvärmeprod!$B$1:$AG$1,0),FALSE)/1,0)-IFERROR(VLOOKUP($B203,'Slutlig allokering kvv'!$B$2:$AC$462,MATCH(AA$3,'Slutlig allokering kvv'!$B$1:$AJ$1,0),FALSE)/1,0)</f>
        <v>0</v>
      </c>
      <c r="AE203">
        <f t="shared" si="6"/>
        <v>0</v>
      </c>
      <c r="AG203">
        <f>IFERROR(VLOOKUP(B203,'Slutlig allokering kvv'!$B$2:$AJ$462,MATCH("Summa slutlig allokerad tillförd energi (utan hjälpel och rökgaskondensering):",'Slutlig allokering kvv'!$B$1:$AK$1,0),FALSE)/1,"")</f>
        <v>0</v>
      </c>
      <c r="AI203" s="137" t="str">
        <f>IFERROR(1-VLOOKUP(B203,'Slutlig allokering kvv'!$B$2:$AJ$462,MATCH("Andel av bränsle i kvv som allokerats till värme, exklusive rökgaskondensering och hjälpel",'Slutlig allokering kvv'!$B$1:$AK$1,0),FALSE),"")</f>
        <v/>
      </c>
      <c r="AK203" s="137" t="str">
        <f t="shared" si="7"/>
        <v/>
      </c>
    </row>
    <row r="204" spans="1:37" x14ac:dyDescent="0.25">
      <c r="A204" s="2" t="s">
        <v>321</v>
      </c>
      <c r="B204" s="2" t="s">
        <v>322</v>
      </c>
      <c r="C204">
        <f>IFERROR(VLOOKUP($B204,Kraftvärmeprod!$B$1:$AH$479,MATCH(C$3,Kraftvärmeprod!$B$1:$AG$1,0),FALSE)/1,"")</f>
        <v>69.400000000000006</v>
      </c>
      <c r="D204">
        <f>IFERROR(VLOOKUP($B204,Kraftvärmeprod!$B$1:$AH$479,MATCH(D$3,Kraftvärmeprod!$B$1:$AG$1,0),FALSE)/1,"")</f>
        <v>10.1</v>
      </c>
      <c r="E204">
        <f>IFERROR(VLOOKUP($B204,Kraftvärmeprod!$B$1:$AH$479,MATCH(E$2,Kraftvärmeprod!$B$1:$AG$1,0),FALSE)/1,0)-IFERROR(VLOOKUP($B204,'Slutlig allokering kvv'!$B$2:$AC$462,MATCH(E$3,'Slutlig allokering kvv'!$B$1:$AJ$1,0),FALSE)/1,0)</f>
        <v>0</v>
      </c>
      <c r="F204">
        <f>IFERROR(VLOOKUP($B204,Kraftvärmeprod!$B$1:$AH$479,MATCH(F$2,Kraftvärmeprod!$B$1:$AG$1,0),FALSE)/1,0)-IFERROR(VLOOKUP($B204,'Slutlig allokering kvv'!$B$2:$AC$462,MATCH(F$3,'Slutlig allokering kvv'!$B$1:$AJ$1,0),FALSE)/1,0)</f>
        <v>0</v>
      </c>
      <c r="G204">
        <f>IFERROR(VLOOKUP($B204,Kraftvärmeprod!$B$1:$AH$479,MATCH(G$2,Kraftvärmeprod!$B$1:$AG$1,0),FALSE)/1,0)-IFERROR(VLOOKUP($B204,'Slutlig allokering kvv'!$B$2:$AC$462,MATCH(G$3,'Slutlig allokering kvv'!$B$1:$AJ$1,0),FALSE)/1,0)</f>
        <v>3.9596999999999998</v>
      </c>
      <c r="H204">
        <f>IFERROR(VLOOKUP($B204,Kraftvärmeprod!$B$1:$AH$479,MATCH(H$2,Kraftvärmeprod!$B$1:$AG$1,0),FALSE)/1,0)-IFERROR(VLOOKUP($B204,'Slutlig allokering kvv'!$B$2:$AC$462,MATCH(H$3,'Slutlig allokering kvv'!$B$1:$AJ$1,0),FALSE)/1,0)</f>
        <v>0</v>
      </c>
      <c r="I204">
        <f>IFERROR(VLOOKUP($B204,Kraftvärmeprod!$B$1:$AH$479,MATCH(I$2,Kraftvärmeprod!$B$1:$AG$1,0),FALSE)/1,0)-IFERROR(VLOOKUP($B204,'Slutlig allokering kvv'!$B$2:$AC$462,MATCH(I$3,'Slutlig allokering kvv'!$B$1:$AJ$1,0),FALSE)/1,0)</f>
        <v>0</v>
      </c>
      <c r="J204">
        <f>IFERROR(VLOOKUP($B204,Kraftvärmeprod!$B$1:$AH$479,MATCH(J$2,Kraftvärmeprod!$B$1:$AG$1,0),FALSE)/1,0)-IFERROR(VLOOKUP($B204,'Slutlig allokering kvv'!$B$2:$AC$462,MATCH(J$3,'Slutlig allokering kvv'!$B$1:$AJ$1,0),FALSE)/1,0)</f>
        <v>0</v>
      </c>
      <c r="K204">
        <f>IFERROR(VLOOKUP($B204,Kraftvärmeprod!$B$1:$AH$479,MATCH(K$2,Kraftvärmeprod!$B$1:$AG$1,0),FALSE)/1,0)-IFERROR(VLOOKUP($B204,'Slutlig allokering kvv'!$B$2:$AC$462,MATCH(K$3,'Slutlig allokering kvv'!$B$1:$AJ$1,0),FALSE)/1,0)</f>
        <v>0</v>
      </c>
      <c r="L204">
        <f>IFERROR(VLOOKUP($B204,Kraftvärmeprod!$B$1:$AH$479,MATCH(L$2,Kraftvärmeprod!$B$1:$AG$1,0),FALSE)/1,0)-IFERROR(VLOOKUP($B204,'Slutlig allokering kvv'!$B$2:$AC$462,MATCH(L$3,'Slutlig allokering kvv'!$B$1:$AJ$1,0),FALSE)/1,0)</f>
        <v>13.4739</v>
      </c>
      <c r="M204">
        <f>IFERROR(VLOOKUP($B204,Kraftvärmeprod!$B$1:$AH$479,MATCH(M$2,Kraftvärmeprod!$B$1:$AG$1,0),FALSE)/1,0)-IFERROR(VLOOKUP($B204,'Slutlig allokering kvv'!$B$2:$AC$462,MATCH(M$3,'Slutlig allokering kvv'!$B$1:$AJ$1,0),FALSE)/1,0)</f>
        <v>0</v>
      </c>
      <c r="N204">
        <f>IFERROR(VLOOKUP($B204,Kraftvärmeprod!$B$1:$AH$479,MATCH(N$2,Kraftvärmeprod!$B$1:$AG$1,0),FALSE)/1,0)-IFERROR(VLOOKUP($B204,'Slutlig allokering kvv'!$B$2:$AC$462,MATCH(N$3,'Slutlig allokering kvv'!$B$1:$AJ$1,0),FALSE)/1,0)</f>
        <v>0</v>
      </c>
      <c r="O204">
        <f>IFERROR(VLOOKUP($B204,Kraftvärmeprod!$B$1:$AH$479,MATCH(O$2,Kraftvärmeprod!$B$1:$AG$1,0),FALSE)/1,0)-IFERROR(VLOOKUP($B204,'Slutlig allokering kvv'!$B$2:$AC$462,MATCH(O$3,'Slutlig allokering kvv'!$B$1:$AJ$1,0),FALSE)/1,0)</f>
        <v>0</v>
      </c>
      <c r="P204">
        <f>IFERROR(VLOOKUP($B204,Kraftvärmeprod!$B$1:$AH$479,MATCH(P$2,Kraftvärmeprod!$B$1:$AG$1,0),FALSE)/1,0)-IFERROR(VLOOKUP($B204,'Slutlig allokering kvv'!$B$2:$AC$462,MATCH(P$3,'Slutlig allokering kvv'!$B$1:$AJ$1,0),FALSE)/1,0)</f>
        <v>9.7617000000000012</v>
      </c>
      <c r="Q204">
        <f>IFERROR(VLOOKUP($B204,Kraftvärmeprod!$B$1:$AH$479,MATCH(Q$2,Kraftvärmeprod!$B$1:$AG$1,0),FALSE)/1,0)-IFERROR(VLOOKUP($B204,'Slutlig allokering kvv'!$B$2:$AC$462,MATCH(Q$3,'Slutlig allokering kvv'!$B$1:$AJ$1,0),FALSE)/1,0)</f>
        <v>0</v>
      </c>
      <c r="R204">
        <f>IFERROR(VLOOKUP($B204,Kraftvärmeprod!$B$1:$AH$479,MATCH(R$2,Kraftvärmeprod!$B$1:$AG$1,0),FALSE)/1,0)-IFERROR(VLOOKUP($B204,'Slutlig allokering kvv'!$B$2:$AC$462,MATCH(R$3,'Slutlig allokering kvv'!$B$1:$AJ$1,0),FALSE)/1,0)</f>
        <v>0</v>
      </c>
      <c r="S204">
        <f>IFERROR(VLOOKUP($B204,Kraftvärmeprod!$B$1:$AH$479,MATCH(S$2,Kraftvärmeprod!$B$1:$AG$1,0),FALSE)/1,0)-IFERROR(VLOOKUP($B204,'Slutlig allokering kvv'!$B$2:$AC$462,MATCH(S$3,'Slutlig allokering kvv'!$B$1:$AJ$1,0),FALSE)/1,0)</f>
        <v>0</v>
      </c>
      <c r="T204" s="6">
        <f>IFERROR(VLOOKUP($B204,Miljö!$B$1:$S$477,MATCH(T$2,Miljö!$B$1:$X$1,0),FALSE)/1,0)-IFERROR(VLOOKUP($B204,'Slutlig allokering kvv'!$B$2:$AC$462,MATCH(T$3,'Slutlig allokering kvv'!$B$1:$AJ$1,0),FALSE)/1,0)</f>
        <v>0.71494000000000013</v>
      </c>
      <c r="U204">
        <f>IFERROR(VLOOKUP($B204,Kraftvärmeprod!$B$1:$AH$479,MATCH(U$2,Kraftvärmeprod!$B$1:$AG$1,0),FALSE)/1,0)-IFERROR(VLOOKUP($B204,'Slutlig allokering kvv'!$B$2:$AC$462,MATCH(U$3,'Slutlig allokering kvv'!$B$1:$AJ$1,0),FALSE)/1,0)</f>
        <v>0</v>
      </c>
      <c r="V204">
        <f>IFERROR(VLOOKUP($B204,Kraftvärmeprod!$B$1:$AH$479,MATCH(V$2,Kraftvärmeprod!$B$1:$AG$1,0),FALSE)/1,0)-IFERROR(VLOOKUP($B204,'Slutlig allokering kvv'!$B$2:$AC$462,MATCH(V$3,'Slutlig allokering kvv'!$B$1:$AJ$1,0),FALSE)/1,0)</f>
        <v>0</v>
      </c>
      <c r="W204">
        <f>IFERROR(VLOOKUP($B204,Kraftvärmeprod!$B$1:$AH$479,MATCH(W$2,Kraftvärmeprod!$B$1:$AG$1,0),FALSE)/1,0)-IFERROR(VLOOKUP($B204,'Slutlig allokering kvv'!$B$2:$AC$462,MATCH(W$3,'Slutlig allokering kvv'!$B$1:$AJ$1,0),FALSE)/1,0)</f>
        <v>0</v>
      </c>
      <c r="X204">
        <f>IFERROR(VLOOKUP($B204,Kraftvärmeprod!$B$1:$AH$479,MATCH(X$2,Kraftvärmeprod!$B$1:$AG$1,0),FALSE)/1,0)-IFERROR(VLOOKUP($B204,'Slutlig allokering kvv'!$B$2:$AC$462,MATCH(X$3,'Slutlig allokering kvv'!$B$1:$AJ$1,0),FALSE)/1,0)</f>
        <v>0</v>
      </c>
      <c r="Y204">
        <f>IFERROR(VLOOKUP($B204,Kraftvärmeprod!$B$1:$AH$479,MATCH(Y$2,Kraftvärmeprod!$B$1:$AG$1,0),FALSE)/1,0)-IFERROR(VLOOKUP($B204,'Slutlig allokering kvv'!$B$2:$AC$462,MATCH(Y$3,'Slutlig allokering kvv'!$B$1:$AJ$1,0),FALSE)/1,0)</f>
        <v>0</v>
      </c>
      <c r="Z204">
        <f>IFERROR(VLOOKUP($B204,Kraftvärmeprod!$B$1:$AH$479,MATCH(Z$2,Kraftvärmeprod!$B$1:$AG$1,0),FALSE)/1,0)-IFERROR(VLOOKUP($B204,'Slutlig allokering kvv'!$B$2:$AC$462,MATCH(Z$3,'Slutlig allokering kvv'!$B$1:$AJ$1,0),FALSE)/1,0)</f>
        <v>0</v>
      </c>
      <c r="AA204">
        <f>IFERROR(VLOOKUP($B204,Kraftvärmeprod!$B$1:$AH$479,MATCH(AA$2,Kraftvärmeprod!$B$1:$AG$1,0),FALSE)/1,0)-IFERROR(VLOOKUP($B204,'Slutlig allokering kvv'!$B$2:$AC$462,MATCH(AA$3,'Slutlig allokering kvv'!$B$1:$AJ$1,0),FALSE)/1,0)</f>
        <v>0</v>
      </c>
      <c r="AE204">
        <f t="shared" si="6"/>
        <v>27.1953</v>
      </c>
      <c r="AG204">
        <f>IFERROR(VLOOKUP(B204,'Slutlig allokering kvv'!$B$2:$AJ$462,MATCH("Summa slutlig allokerad tillförd energi (utan hjälpel och rökgaskondensering):",'Slutlig allokering kvv'!$B$1:$AK$1,0),FALSE)/1,"")</f>
        <v>71.704700000000003</v>
      </c>
      <c r="AI204" s="137">
        <f>IFERROR(1-VLOOKUP(B204,'Slutlig allokering kvv'!$B$2:$AJ$462,MATCH("Andel av bränsle i kvv som allokerats till värme, exklusive rökgaskondensering och hjälpel",'Slutlig allokering kvv'!$B$1:$AK$1,0),FALSE),"")</f>
        <v>0.2749777553083923</v>
      </c>
      <c r="AK204" s="137">
        <f t="shared" si="7"/>
        <v>0.2749777553083923</v>
      </c>
    </row>
    <row r="205" spans="1:37" x14ac:dyDescent="0.25">
      <c r="A205" s="2" t="s">
        <v>321</v>
      </c>
      <c r="B205" s="2" t="s">
        <v>323</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 kvv'!$B$2:$AC$462,MATCH(E$3,'Slutlig allokering kvv'!$B$1:$AJ$1,0),FALSE)/1,0)</f>
        <v>0</v>
      </c>
      <c r="F205">
        <f>IFERROR(VLOOKUP($B205,Kraftvärmeprod!$B$1:$AH$479,MATCH(F$2,Kraftvärmeprod!$B$1:$AG$1,0),FALSE)/1,0)-IFERROR(VLOOKUP($B205,'Slutlig allokering kvv'!$B$2:$AC$462,MATCH(F$3,'Slutlig allokering kvv'!$B$1:$AJ$1,0),FALSE)/1,0)</f>
        <v>0</v>
      </c>
      <c r="G205">
        <f>IFERROR(VLOOKUP($B205,Kraftvärmeprod!$B$1:$AH$479,MATCH(G$2,Kraftvärmeprod!$B$1:$AG$1,0),FALSE)/1,0)-IFERROR(VLOOKUP($B205,'Slutlig allokering kvv'!$B$2:$AC$462,MATCH(G$3,'Slutlig allokering kvv'!$B$1:$AJ$1,0),FALSE)/1,0)</f>
        <v>0</v>
      </c>
      <c r="H205">
        <f>IFERROR(VLOOKUP($B205,Kraftvärmeprod!$B$1:$AH$479,MATCH(H$2,Kraftvärmeprod!$B$1:$AG$1,0),FALSE)/1,0)-IFERROR(VLOOKUP($B205,'Slutlig allokering kvv'!$B$2:$AC$462,MATCH(H$3,'Slutlig allokering kvv'!$B$1:$AJ$1,0),FALSE)/1,0)</f>
        <v>0</v>
      </c>
      <c r="I205">
        <f>IFERROR(VLOOKUP($B205,Kraftvärmeprod!$B$1:$AH$479,MATCH(I$2,Kraftvärmeprod!$B$1:$AG$1,0),FALSE)/1,0)-IFERROR(VLOOKUP($B205,'Slutlig allokering kvv'!$B$2:$AC$462,MATCH(I$3,'Slutlig allokering kvv'!$B$1:$AJ$1,0),FALSE)/1,0)</f>
        <v>0</v>
      </c>
      <c r="J205">
        <f>IFERROR(VLOOKUP($B205,Kraftvärmeprod!$B$1:$AH$479,MATCH(J$2,Kraftvärmeprod!$B$1:$AG$1,0),FALSE)/1,0)-IFERROR(VLOOKUP($B205,'Slutlig allokering kvv'!$B$2:$AC$462,MATCH(J$3,'Slutlig allokering kvv'!$B$1:$AJ$1,0),FALSE)/1,0)</f>
        <v>0</v>
      </c>
      <c r="K205">
        <f>IFERROR(VLOOKUP($B205,Kraftvärmeprod!$B$1:$AH$479,MATCH(K$2,Kraftvärmeprod!$B$1:$AG$1,0),FALSE)/1,0)-IFERROR(VLOOKUP($B205,'Slutlig allokering kvv'!$B$2:$AC$462,MATCH(K$3,'Slutlig allokering kvv'!$B$1:$AJ$1,0),FALSE)/1,0)</f>
        <v>0</v>
      </c>
      <c r="L205">
        <f>IFERROR(VLOOKUP($B205,Kraftvärmeprod!$B$1:$AH$479,MATCH(L$2,Kraftvärmeprod!$B$1:$AG$1,0),FALSE)/1,0)-IFERROR(VLOOKUP($B205,'Slutlig allokering kvv'!$B$2:$AC$462,MATCH(L$3,'Slutlig allokering kvv'!$B$1:$AJ$1,0),FALSE)/1,0)</f>
        <v>0</v>
      </c>
      <c r="M205">
        <f>IFERROR(VLOOKUP($B205,Kraftvärmeprod!$B$1:$AH$479,MATCH(M$2,Kraftvärmeprod!$B$1:$AG$1,0),FALSE)/1,0)-IFERROR(VLOOKUP($B205,'Slutlig allokering kvv'!$B$2:$AC$462,MATCH(M$3,'Slutlig allokering kvv'!$B$1:$AJ$1,0),FALSE)/1,0)</f>
        <v>0</v>
      </c>
      <c r="N205">
        <f>IFERROR(VLOOKUP($B205,Kraftvärmeprod!$B$1:$AH$479,MATCH(N$2,Kraftvärmeprod!$B$1:$AG$1,0),FALSE)/1,0)-IFERROR(VLOOKUP($B205,'Slutlig allokering kvv'!$B$2:$AC$462,MATCH(N$3,'Slutlig allokering kvv'!$B$1:$AJ$1,0),FALSE)/1,0)</f>
        <v>0</v>
      </c>
      <c r="O205">
        <f>IFERROR(VLOOKUP($B205,Kraftvärmeprod!$B$1:$AH$479,MATCH(O$2,Kraftvärmeprod!$B$1:$AG$1,0),FALSE)/1,0)-IFERROR(VLOOKUP($B205,'Slutlig allokering kvv'!$B$2:$AC$462,MATCH(O$3,'Slutlig allokering kvv'!$B$1:$AJ$1,0),FALSE)/1,0)</f>
        <v>0</v>
      </c>
      <c r="P205">
        <f>IFERROR(VLOOKUP($B205,Kraftvärmeprod!$B$1:$AH$479,MATCH(P$2,Kraftvärmeprod!$B$1:$AG$1,0),FALSE)/1,0)-IFERROR(VLOOKUP($B205,'Slutlig allokering kvv'!$B$2:$AC$462,MATCH(P$3,'Slutlig allokering kvv'!$B$1:$AJ$1,0),FALSE)/1,0)</f>
        <v>0</v>
      </c>
      <c r="Q205">
        <f>IFERROR(VLOOKUP($B205,Kraftvärmeprod!$B$1:$AH$479,MATCH(Q$2,Kraftvärmeprod!$B$1:$AG$1,0),FALSE)/1,0)-IFERROR(VLOOKUP($B205,'Slutlig allokering kvv'!$B$2:$AC$462,MATCH(Q$3,'Slutlig allokering kvv'!$B$1:$AJ$1,0),FALSE)/1,0)</f>
        <v>0</v>
      </c>
      <c r="R205">
        <f>IFERROR(VLOOKUP($B205,Kraftvärmeprod!$B$1:$AH$479,MATCH(R$2,Kraftvärmeprod!$B$1:$AG$1,0),FALSE)/1,0)-IFERROR(VLOOKUP($B205,'Slutlig allokering kvv'!$B$2:$AC$462,MATCH(R$3,'Slutlig allokering kvv'!$B$1:$AJ$1,0),FALSE)/1,0)</f>
        <v>0</v>
      </c>
      <c r="S205">
        <f>IFERROR(VLOOKUP($B205,Kraftvärmeprod!$B$1:$AH$479,MATCH(S$2,Kraftvärmeprod!$B$1:$AG$1,0),FALSE)/1,0)-IFERROR(VLOOKUP($B205,'Slutlig allokering kvv'!$B$2:$AC$462,MATCH(S$3,'Slutlig allokering kvv'!$B$1:$AJ$1,0),FALSE)/1,0)</f>
        <v>0</v>
      </c>
      <c r="T205" s="6">
        <f>IFERROR(VLOOKUP($B205,Miljö!$B$1:$S$477,MATCH(T$2,Miljö!$B$1:$X$1,0),FALSE)/1,0)-IFERROR(VLOOKUP($B205,'Slutlig allokering kvv'!$B$2:$AC$462,MATCH(T$3,'Slutlig allokering kvv'!$B$1:$AJ$1,0),FALSE)/1,0)</f>
        <v>0</v>
      </c>
      <c r="U205">
        <f>IFERROR(VLOOKUP($B205,Kraftvärmeprod!$B$1:$AH$479,MATCH(U$2,Kraftvärmeprod!$B$1:$AG$1,0),FALSE)/1,0)-IFERROR(VLOOKUP($B205,'Slutlig allokering kvv'!$B$2:$AC$462,MATCH(U$3,'Slutlig allokering kvv'!$B$1:$AJ$1,0),FALSE)/1,0)</f>
        <v>0</v>
      </c>
      <c r="V205">
        <f>IFERROR(VLOOKUP($B205,Kraftvärmeprod!$B$1:$AH$479,MATCH(V$2,Kraftvärmeprod!$B$1:$AG$1,0),FALSE)/1,0)-IFERROR(VLOOKUP($B205,'Slutlig allokering kvv'!$B$2:$AC$462,MATCH(V$3,'Slutlig allokering kvv'!$B$1:$AJ$1,0),FALSE)/1,0)</f>
        <v>0</v>
      </c>
      <c r="W205">
        <f>IFERROR(VLOOKUP($B205,Kraftvärmeprod!$B$1:$AH$479,MATCH(W$2,Kraftvärmeprod!$B$1:$AG$1,0),FALSE)/1,0)-IFERROR(VLOOKUP($B205,'Slutlig allokering kvv'!$B$2:$AC$462,MATCH(W$3,'Slutlig allokering kvv'!$B$1:$AJ$1,0),FALSE)/1,0)</f>
        <v>0</v>
      </c>
      <c r="X205">
        <f>IFERROR(VLOOKUP($B205,Kraftvärmeprod!$B$1:$AH$479,MATCH(X$2,Kraftvärmeprod!$B$1:$AG$1,0),FALSE)/1,0)-IFERROR(VLOOKUP($B205,'Slutlig allokering kvv'!$B$2:$AC$462,MATCH(X$3,'Slutlig allokering kvv'!$B$1:$AJ$1,0),FALSE)/1,0)</f>
        <v>0</v>
      </c>
      <c r="Y205">
        <f>IFERROR(VLOOKUP($B205,Kraftvärmeprod!$B$1:$AH$479,MATCH(Y$2,Kraftvärmeprod!$B$1:$AG$1,0),FALSE)/1,0)-IFERROR(VLOOKUP($B205,'Slutlig allokering kvv'!$B$2:$AC$462,MATCH(Y$3,'Slutlig allokering kvv'!$B$1:$AJ$1,0),FALSE)/1,0)</f>
        <v>0</v>
      </c>
      <c r="Z205">
        <f>IFERROR(VLOOKUP($B205,Kraftvärmeprod!$B$1:$AH$479,MATCH(Z$2,Kraftvärmeprod!$B$1:$AG$1,0),FALSE)/1,0)-IFERROR(VLOOKUP($B205,'Slutlig allokering kvv'!$B$2:$AC$462,MATCH(Z$3,'Slutlig allokering kvv'!$B$1:$AJ$1,0),FALSE)/1,0)</f>
        <v>0</v>
      </c>
      <c r="AA205">
        <f>IFERROR(VLOOKUP($B205,Kraftvärmeprod!$B$1:$AH$479,MATCH(AA$2,Kraftvärmeprod!$B$1:$AG$1,0),FALSE)/1,0)-IFERROR(VLOOKUP($B205,'Slutlig allokering kvv'!$B$2:$AC$462,MATCH(AA$3,'Slutlig allokering kvv'!$B$1:$AJ$1,0),FALSE)/1,0)</f>
        <v>0</v>
      </c>
      <c r="AE205">
        <f t="shared" si="6"/>
        <v>0</v>
      </c>
      <c r="AG205">
        <f>IFERROR(VLOOKUP(B205,'Slutlig allokering kvv'!$B$2:$AJ$462,MATCH("Summa slutlig allokerad tillförd energi (utan hjälpel och rökgaskondensering):",'Slutlig allokering kvv'!$B$1:$AK$1,0),FALSE)/1,"")</f>
        <v>0</v>
      </c>
      <c r="AI205" s="137" t="str">
        <f>IFERROR(1-VLOOKUP(B205,'Slutlig allokering kvv'!$B$2:$AJ$462,MATCH("Andel av bränsle i kvv som allokerats till värme, exklusive rökgaskondensering och hjälpel",'Slutlig allokering kvv'!$B$1:$AK$1,0),FALSE),"")</f>
        <v/>
      </c>
      <c r="AK205" s="137" t="str">
        <f t="shared" si="7"/>
        <v/>
      </c>
    </row>
    <row r="206" spans="1:37" x14ac:dyDescent="0.25">
      <c r="A206" s="2" t="s">
        <v>321</v>
      </c>
      <c r="B206" s="2" t="s">
        <v>324</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 kvv'!$B$2:$AC$462,MATCH(E$3,'Slutlig allokering kvv'!$B$1:$AJ$1,0),FALSE)/1,0)</f>
        <v>0</v>
      </c>
      <c r="F206">
        <f>IFERROR(VLOOKUP($B206,Kraftvärmeprod!$B$1:$AH$479,MATCH(F$2,Kraftvärmeprod!$B$1:$AG$1,0),FALSE)/1,0)-IFERROR(VLOOKUP($B206,'Slutlig allokering kvv'!$B$2:$AC$462,MATCH(F$3,'Slutlig allokering kvv'!$B$1:$AJ$1,0),FALSE)/1,0)</f>
        <v>0</v>
      </c>
      <c r="G206">
        <f>IFERROR(VLOOKUP($B206,Kraftvärmeprod!$B$1:$AH$479,MATCH(G$2,Kraftvärmeprod!$B$1:$AG$1,0),FALSE)/1,0)-IFERROR(VLOOKUP($B206,'Slutlig allokering kvv'!$B$2:$AC$462,MATCH(G$3,'Slutlig allokering kvv'!$B$1:$AJ$1,0),FALSE)/1,0)</f>
        <v>0</v>
      </c>
      <c r="H206">
        <f>IFERROR(VLOOKUP($B206,Kraftvärmeprod!$B$1:$AH$479,MATCH(H$2,Kraftvärmeprod!$B$1:$AG$1,0),FALSE)/1,0)-IFERROR(VLOOKUP($B206,'Slutlig allokering kvv'!$B$2:$AC$462,MATCH(H$3,'Slutlig allokering kvv'!$B$1:$AJ$1,0),FALSE)/1,0)</f>
        <v>0</v>
      </c>
      <c r="I206">
        <f>IFERROR(VLOOKUP($B206,Kraftvärmeprod!$B$1:$AH$479,MATCH(I$2,Kraftvärmeprod!$B$1:$AG$1,0),FALSE)/1,0)-IFERROR(VLOOKUP($B206,'Slutlig allokering kvv'!$B$2:$AC$462,MATCH(I$3,'Slutlig allokering kvv'!$B$1:$AJ$1,0),FALSE)/1,0)</f>
        <v>0</v>
      </c>
      <c r="J206">
        <f>IFERROR(VLOOKUP($B206,Kraftvärmeprod!$B$1:$AH$479,MATCH(J$2,Kraftvärmeprod!$B$1:$AG$1,0),FALSE)/1,0)-IFERROR(VLOOKUP($B206,'Slutlig allokering kvv'!$B$2:$AC$462,MATCH(J$3,'Slutlig allokering kvv'!$B$1:$AJ$1,0),FALSE)/1,0)</f>
        <v>0</v>
      </c>
      <c r="K206">
        <f>IFERROR(VLOOKUP($B206,Kraftvärmeprod!$B$1:$AH$479,MATCH(K$2,Kraftvärmeprod!$B$1:$AG$1,0),FALSE)/1,0)-IFERROR(VLOOKUP($B206,'Slutlig allokering kvv'!$B$2:$AC$462,MATCH(K$3,'Slutlig allokering kvv'!$B$1:$AJ$1,0),FALSE)/1,0)</f>
        <v>0</v>
      </c>
      <c r="L206">
        <f>IFERROR(VLOOKUP($B206,Kraftvärmeprod!$B$1:$AH$479,MATCH(L$2,Kraftvärmeprod!$B$1:$AG$1,0),FALSE)/1,0)-IFERROR(VLOOKUP($B206,'Slutlig allokering kvv'!$B$2:$AC$462,MATCH(L$3,'Slutlig allokering kvv'!$B$1:$AJ$1,0),FALSE)/1,0)</f>
        <v>0</v>
      </c>
      <c r="M206">
        <f>IFERROR(VLOOKUP($B206,Kraftvärmeprod!$B$1:$AH$479,MATCH(M$2,Kraftvärmeprod!$B$1:$AG$1,0),FALSE)/1,0)-IFERROR(VLOOKUP($B206,'Slutlig allokering kvv'!$B$2:$AC$462,MATCH(M$3,'Slutlig allokering kvv'!$B$1:$AJ$1,0),FALSE)/1,0)</f>
        <v>0</v>
      </c>
      <c r="N206">
        <f>IFERROR(VLOOKUP($B206,Kraftvärmeprod!$B$1:$AH$479,MATCH(N$2,Kraftvärmeprod!$B$1:$AG$1,0),FALSE)/1,0)-IFERROR(VLOOKUP($B206,'Slutlig allokering kvv'!$B$2:$AC$462,MATCH(N$3,'Slutlig allokering kvv'!$B$1:$AJ$1,0),FALSE)/1,0)</f>
        <v>0</v>
      </c>
      <c r="O206">
        <f>IFERROR(VLOOKUP($B206,Kraftvärmeprod!$B$1:$AH$479,MATCH(O$2,Kraftvärmeprod!$B$1:$AG$1,0),FALSE)/1,0)-IFERROR(VLOOKUP($B206,'Slutlig allokering kvv'!$B$2:$AC$462,MATCH(O$3,'Slutlig allokering kvv'!$B$1:$AJ$1,0),FALSE)/1,0)</f>
        <v>0</v>
      </c>
      <c r="P206">
        <f>IFERROR(VLOOKUP($B206,Kraftvärmeprod!$B$1:$AH$479,MATCH(P$2,Kraftvärmeprod!$B$1:$AG$1,0),FALSE)/1,0)-IFERROR(VLOOKUP($B206,'Slutlig allokering kvv'!$B$2:$AC$462,MATCH(P$3,'Slutlig allokering kvv'!$B$1:$AJ$1,0),FALSE)/1,0)</f>
        <v>0</v>
      </c>
      <c r="Q206">
        <f>IFERROR(VLOOKUP($B206,Kraftvärmeprod!$B$1:$AH$479,MATCH(Q$2,Kraftvärmeprod!$B$1:$AG$1,0),FALSE)/1,0)-IFERROR(VLOOKUP($B206,'Slutlig allokering kvv'!$B$2:$AC$462,MATCH(Q$3,'Slutlig allokering kvv'!$B$1:$AJ$1,0),FALSE)/1,0)</f>
        <v>0</v>
      </c>
      <c r="R206">
        <f>IFERROR(VLOOKUP($B206,Kraftvärmeprod!$B$1:$AH$479,MATCH(R$2,Kraftvärmeprod!$B$1:$AG$1,0),FALSE)/1,0)-IFERROR(VLOOKUP($B206,'Slutlig allokering kvv'!$B$2:$AC$462,MATCH(R$3,'Slutlig allokering kvv'!$B$1:$AJ$1,0),FALSE)/1,0)</f>
        <v>0</v>
      </c>
      <c r="S206">
        <f>IFERROR(VLOOKUP($B206,Kraftvärmeprod!$B$1:$AH$479,MATCH(S$2,Kraftvärmeprod!$B$1:$AG$1,0),FALSE)/1,0)-IFERROR(VLOOKUP($B206,'Slutlig allokering kvv'!$B$2:$AC$462,MATCH(S$3,'Slutlig allokering kvv'!$B$1:$AJ$1,0),FALSE)/1,0)</f>
        <v>0</v>
      </c>
      <c r="T206" s="6">
        <f>IFERROR(VLOOKUP($B206,Miljö!$B$1:$S$477,MATCH(T$2,Miljö!$B$1:$X$1,0),FALSE)/1,0)-IFERROR(VLOOKUP($B206,'Slutlig allokering kvv'!$B$2:$AC$462,MATCH(T$3,'Slutlig allokering kvv'!$B$1:$AJ$1,0),FALSE)/1,0)</f>
        <v>0</v>
      </c>
      <c r="U206">
        <f>IFERROR(VLOOKUP($B206,Kraftvärmeprod!$B$1:$AH$479,MATCH(U$2,Kraftvärmeprod!$B$1:$AG$1,0),FALSE)/1,0)-IFERROR(VLOOKUP($B206,'Slutlig allokering kvv'!$B$2:$AC$462,MATCH(U$3,'Slutlig allokering kvv'!$B$1:$AJ$1,0),FALSE)/1,0)</f>
        <v>0</v>
      </c>
      <c r="V206">
        <f>IFERROR(VLOOKUP($B206,Kraftvärmeprod!$B$1:$AH$479,MATCH(V$2,Kraftvärmeprod!$B$1:$AG$1,0),FALSE)/1,0)-IFERROR(VLOOKUP($B206,'Slutlig allokering kvv'!$B$2:$AC$462,MATCH(V$3,'Slutlig allokering kvv'!$B$1:$AJ$1,0),FALSE)/1,0)</f>
        <v>0</v>
      </c>
      <c r="W206">
        <f>IFERROR(VLOOKUP($B206,Kraftvärmeprod!$B$1:$AH$479,MATCH(W$2,Kraftvärmeprod!$B$1:$AG$1,0),FALSE)/1,0)-IFERROR(VLOOKUP($B206,'Slutlig allokering kvv'!$B$2:$AC$462,MATCH(W$3,'Slutlig allokering kvv'!$B$1:$AJ$1,0),FALSE)/1,0)</f>
        <v>0</v>
      </c>
      <c r="X206">
        <f>IFERROR(VLOOKUP($B206,Kraftvärmeprod!$B$1:$AH$479,MATCH(X$2,Kraftvärmeprod!$B$1:$AG$1,0),FALSE)/1,0)-IFERROR(VLOOKUP($B206,'Slutlig allokering kvv'!$B$2:$AC$462,MATCH(X$3,'Slutlig allokering kvv'!$B$1:$AJ$1,0),FALSE)/1,0)</f>
        <v>0</v>
      </c>
      <c r="Y206">
        <f>IFERROR(VLOOKUP($B206,Kraftvärmeprod!$B$1:$AH$479,MATCH(Y$2,Kraftvärmeprod!$B$1:$AG$1,0),FALSE)/1,0)-IFERROR(VLOOKUP($B206,'Slutlig allokering kvv'!$B$2:$AC$462,MATCH(Y$3,'Slutlig allokering kvv'!$B$1:$AJ$1,0),FALSE)/1,0)</f>
        <v>0</v>
      </c>
      <c r="Z206">
        <f>IFERROR(VLOOKUP($B206,Kraftvärmeprod!$B$1:$AH$479,MATCH(Z$2,Kraftvärmeprod!$B$1:$AG$1,0),FALSE)/1,0)-IFERROR(VLOOKUP($B206,'Slutlig allokering kvv'!$B$2:$AC$462,MATCH(Z$3,'Slutlig allokering kvv'!$B$1:$AJ$1,0),FALSE)/1,0)</f>
        <v>0</v>
      </c>
      <c r="AA206">
        <f>IFERROR(VLOOKUP($B206,Kraftvärmeprod!$B$1:$AH$479,MATCH(AA$2,Kraftvärmeprod!$B$1:$AG$1,0),FALSE)/1,0)-IFERROR(VLOOKUP($B206,'Slutlig allokering kvv'!$B$2:$AC$462,MATCH(AA$3,'Slutlig allokering kvv'!$B$1:$AJ$1,0),FALSE)/1,0)</f>
        <v>0</v>
      </c>
      <c r="AE206">
        <f t="shared" si="6"/>
        <v>0</v>
      </c>
      <c r="AG206">
        <f>IFERROR(VLOOKUP(B206,'Slutlig allokering kvv'!$B$2:$AJ$462,MATCH("Summa slutlig allokerad tillförd energi (utan hjälpel och rökgaskondensering):",'Slutlig allokering kvv'!$B$1:$AK$1,0),FALSE)/1,"")</f>
        <v>0</v>
      </c>
      <c r="AI206" s="137" t="str">
        <f>IFERROR(1-VLOOKUP(B206,'Slutlig allokering kvv'!$B$2:$AJ$462,MATCH("Andel av bränsle i kvv som allokerats till värme, exklusive rökgaskondensering och hjälpel",'Slutlig allokering kvv'!$B$1:$AK$1,0),FALSE),"")</f>
        <v/>
      </c>
      <c r="AK206" s="137" t="str">
        <f t="shared" si="7"/>
        <v/>
      </c>
    </row>
    <row r="207" spans="1:37" x14ac:dyDescent="0.25">
      <c r="A207" s="2" t="s">
        <v>327</v>
      </c>
      <c r="B207" s="2" t="s">
        <v>328</v>
      </c>
      <c r="C207">
        <f>IFERROR(VLOOKUP($B207,Kraftvärmeprod!$B$1:$AH$479,MATCH(C$3,Kraftvärmeprod!$B$1:$AG$1,0),FALSE)/1,"")</f>
        <v>31.6</v>
      </c>
      <c r="D207">
        <f>IFERROR(VLOOKUP($B207,Kraftvärmeprod!$B$1:$AH$479,MATCH(D$3,Kraftvärmeprod!$B$1:$AG$1,0),FALSE)/1,"")</f>
        <v>8.8000000000000007</v>
      </c>
      <c r="E207">
        <f>IFERROR(VLOOKUP($B207,Kraftvärmeprod!$B$1:$AH$479,MATCH(E$2,Kraftvärmeprod!$B$1:$AG$1,0),FALSE)/1,0)-IFERROR(VLOOKUP($B207,'Slutlig allokering kvv'!$B$2:$AC$462,MATCH(E$3,'Slutlig allokering kvv'!$B$1:$AJ$1,0),FALSE)/1,0)</f>
        <v>0</v>
      </c>
      <c r="F207">
        <f>IFERROR(VLOOKUP($B207,Kraftvärmeprod!$B$1:$AH$479,MATCH(F$2,Kraftvärmeprod!$B$1:$AG$1,0),FALSE)/1,0)-IFERROR(VLOOKUP($B207,'Slutlig allokering kvv'!$B$2:$AC$462,MATCH(F$3,'Slutlig allokering kvv'!$B$1:$AJ$1,0),FALSE)/1,0)</f>
        <v>0</v>
      </c>
      <c r="G207">
        <f>IFERROR(VLOOKUP($B207,Kraftvärmeprod!$B$1:$AH$479,MATCH(G$2,Kraftvärmeprod!$B$1:$AG$1,0),FALSE)/1,0)-IFERROR(VLOOKUP($B207,'Slutlig allokering kvv'!$B$2:$AC$462,MATCH(G$3,'Slutlig allokering kvv'!$B$1:$AJ$1,0),FALSE)/1,0)</f>
        <v>0</v>
      </c>
      <c r="H207">
        <f>IFERROR(VLOOKUP($B207,Kraftvärmeprod!$B$1:$AH$479,MATCH(H$2,Kraftvärmeprod!$B$1:$AG$1,0),FALSE)/1,0)-IFERROR(VLOOKUP($B207,'Slutlig allokering kvv'!$B$2:$AC$462,MATCH(H$3,'Slutlig allokering kvv'!$B$1:$AJ$1,0),FALSE)/1,0)</f>
        <v>0</v>
      </c>
      <c r="I207">
        <f>IFERROR(VLOOKUP($B207,Kraftvärmeprod!$B$1:$AH$479,MATCH(I$2,Kraftvärmeprod!$B$1:$AG$1,0),FALSE)/1,0)-IFERROR(VLOOKUP($B207,'Slutlig allokering kvv'!$B$2:$AC$462,MATCH(I$3,'Slutlig allokering kvv'!$B$1:$AJ$1,0),FALSE)/1,0)</f>
        <v>1.2971699999999999</v>
      </c>
      <c r="J207">
        <f>IFERROR(VLOOKUP($B207,Kraftvärmeprod!$B$1:$AH$479,MATCH(J$2,Kraftvärmeprod!$B$1:$AG$1,0),FALSE)/1,0)-IFERROR(VLOOKUP($B207,'Slutlig allokering kvv'!$B$2:$AC$462,MATCH(J$3,'Slutlig allokering kvv'!$B$1:$AJ$1,0),FALSE)/1,0)</f>
        <v>0</v>
      </c>
      <c r="K207">
        <f>IFERROR(VLOOKUP($B207,Kraftvärmeprod!$B$1:$AH$479,MATCH(K$2,Kraftvärmeprod!$B$1:$AG$1,0),FALSE)/1,0)-IFERROR(VLOOKUP($B207,'Slutlig allokering kvv'!$B$2:$AC$462,MATCH(K$3,'Slutlig allokering kvv'!$B$1:$AJ$1,0),FALSE)/1,0)</f>
        <v>0</v>
      </c>
      <c r="L207">
        <f>IFERROR(VLOOKUP($B207,Kraftvärmeprod!$B$1:$AH$479,MATCH(L$2,Kraftvärmeprod!$B$1:$AG$1,0),FALSE)/1,0)-IFERROR(VLOOKUP($B207,'Slutlig allokering kvv'!$B$2:$AC$462,MATCH(L$3,'Slutlig allokering kvv'!$B$1:$AJ$1,0),FALSE)/1,0)</f>
        <v>22.456699999999998</v>
      </c>
      <c r="M207">
        <f>IFERROR(VLOOKUP($B207,Kraftvärmeprod!$B$1:$AH$479,MATCH(M$2,Kraftvärmeprod!$B$1:$AG$1,0),FALSE)/1,0)-IFERROR(VLOOKUP($B207,'Slutlig allokering kvv'!$B$2:$AC$462,MATCH(M$3,'Slutlig allokering kvv'!$B$1:$AJ$1,0),FALSE)/1,0)</f>
        <v>0</v>
      </c>
      <c r="N207">
        <f>IFERROR(VLOOKUP($B207,Kraftvärmeprod!$B$1:$AH$479,MATCH(N$2,Kraftvärmeprod!$B$1:$AG$1,0),FALSE)/1,0)-IFERROR(VLOOKUP($B207,'Slutlig allokering kvv'!$B$2:$AC$462,MATCH(N$3,'Slutlig allokering kvv'!$B$1:$AJ$1,0),FALSE)/1,0)</f>
        <v>0</v>
      </c>
      <c r="O207">
        <f>IFERROR(VLOOKUP($B207,Kraftvärmeprod!$B$1:$AH$479,MATCH(O$2,Kraftvärmeprod!$B$1:$AG$1,0),FALSE)/1,0)-IFERROR(VLOOKUP($B207,'Slutlig allokering kvv'!$B$2:$AC$462,MATCH(O$3,'Slutlig allokering kvv'!$B$1:$AJ$1,0),FALSE)/1,0)</f>
        <v>0</v>
      </c>
      <c r="P207">
        <f>IFERROR(VLOOKUP($B207,Kraftvärmeprod!$B$1:$AH$479,MATCH(P$2,Kraftvärmeprod!$B$1:$AG$1,0),FALSE)/1,0)-IFERROR(VLOOKUP($B207,'Slutlig allokering kvv'!$B$2:$AC$462,MATCH(P$3,'Slutlig allokering kvv'!$B$1:$AJ$1,0),FALSE)/1,0)</f>
        <v>2.8176000000000001</v>
      </c>
      <c r="Q207">
        <f>IFERROR(VLOOKUP($B207,Kraftvärmeprod!$B$1:$AH$479,MATCH(Q$2,Kraftvärmeprod!$B$1:$AG$1,0),FALSE)/1,0)-IFERROR(VLOOKUP($B207,'Slutlig allokering kvv'!$B$2:$AC$462,MATCH(Q$3,'Slutlig allokering kvv'!$B$1:$AJ$1,0),FALSE)/1,0)</f>
        <v>0</v>
      </c>
      <c r="R207">
        <f>IFERROR(VLOOKUP($B207,Kraftvärmeprod!$B$1:$AH$479,MATCH(R$2,Kraftvärmeprod!$B$1:$AG$1,0),FALSE)/1,0)-IFERROR(VLOOKUP($B207,'Slutlig allokering kvv'!$B$2:$AC$462,MATCH(R$3,'Slutlig allokering kvv'!$B$1:$AJ$1,0),FALSE)/1,0)</f>
        <v>0</v>
      </c>
      <c r="S207">
        <f>IFERROR(VLOOKUP($B207,Kraftvärmeprod!$B$1:$AH$479,MATCH(S$2,Kraftvärmeprod!$B$1:$AG$1,0),FALSE)/1,0)-IFERROR(VLOOKUP($B207,'Slutlig allokering kvv'!$B$2:$AC$462,MATCH(S$3,'Slutlig allokering kvv'!$B$1:$AJ$1,0),FALSE)/1,0)</f>
        <v>0</v>
      </c>
      <c r="T207" s="6">
        <f>IFERROR(VLOOKUP($B207,Miljö!$B$1:$S$477,MATCH(T$2,Miljö!$B$1:$X$1,0),FALSE)/1,0)-IFERROR(VLOOKUP($B207,'Slutlig allokering kvv'!$B$2:$AC$462,MATCH(T$3,'Slutlig allokering kvv'!$B$1:$AJ$1,0),FALSE)/1,0)</f>
        <v>0</v>
      </c>
      <c r="U207">
        <f>IFERROR(VLOOKUP($B207,Kraftvärmeprod!$B$1:$AH$479,MATCH(U$2,Kraftvärmeprod!$B$1:$AG$1,0),FALSE)/1,0)-IFERROR(VLOOKUP($B207,'Slutlig allokering kvv'!$B$2:$AC$462,MATCH(U$3,'Slutlig allokering kvv'!$B$1:$AJ$1,0),FALSE)/1,0)</f>
        <v>0</v>
      </c>
      <c r="V207">
        <f>IFERROR(VLOOKUP($B207,Kraftvärmeprod!$B$1:$AH$479,MATCH(V$2,Kraftvärmeprod!$B$1:$AG$1,0),FALSE)/1,0)-IFERROR(VLOOKUP($B207,'Slutlig allokering kvv'!$B$2:$AC$462,MATCH(V$3,'Slutlig allokering kvv'!$B$1:$AJ$1,0),FALSE)/1,0)</f>
        <v>0</v>
      </c>
      <c r="W207">
        <f>IFERROR(VLOOKUP($B207,Kraftvärmeprod!$B$1:$AH$479,MATCH(W$2,Kraftvärmeprod!$B$1:$AG$1,0),FALSE)/1,0)-IFERROR(VLOOKUP($B207,'Slutlig allokering kvv'!$B$2:$AC$462,MATCH(W$3,'Slutlig allokering kvv'!$B$1:$AJ$1,0),FALSE)/1,0)</f>
        <v>0</v>
      </c>
      <c r="X207">
        <f>IFERROR(VLOOKUP($B207,Kraftvärmeprod!$B$1:$AH$479,MATCH(X$2,Kraftvärmeprod!$B$1:$AG$1,0),FALSE)/1,0)-IFERROR(VLOOKUP($B207,'Slutlig allokering kvv'!$B$2:$AC$462,MATCH(X$3,'Slutlig allokering kvv'!$B$1:$AJ$1,0),FALSE)/1,0)</f>
        <v>0</v>
      </c>
      <c r="Y207">
        <f>IFERROR(VLOOKUP($B207,Kraftvärmeprod!$B$1:$AH$479,MATCH(Y$2,Kraftvärmeprod!$B$1:$AG$1,0),FALSE)/1,0)-IFERROR(VLOOKUP($B207,'Slutlig allokering kvv'!$B$2:$AC$462,MATCH(Y$3,'Slutlig allokering kvv'!$B$1:$AJ$1,0),FALSE)/1,0)</f>
        <v>0</v>
      </c>
      <c r="Z207">
        <f>IFERROR(VLOOKUP($B207,Kraftvärmeprod!$B$1:$AH$479,MATCH(Z$2,Kraftvärmeprod!$B$1:$AG$1,0),FALSE)/1,0)-IFERROR(VLOOKUP($B207,'Slutlig allokering kvv'!$B$2:$AC$462,MATCH(Z$3,'Slutlig allokering kvv'!$B$1:$AJ$1,0),FALSE)/1,0)</f>
        <v>0</v>
      </c>
      <c r="AA207">
        <f>IFERROR(VLOOKUP($B207,Kraftvärmeprod!$B$1:$AH$479,MATCH(AA$2,Kraftvärmeprod!$B$1:$AG$1,0),FALSE)/1,0)-IFERROR(VLOOKUP($B207,'Slutlig allokering kvv'!$B$2:$AC$462,MATCH(AA$3,'Slutlig allokering kvv'!$B$1:$AJ$1,0),FALSE)/1,0)</f>
        <v>0</v>
      </c>
      <c r="AE207">
        <f t="shared" si="6"/>
        <v>26.571469999999998</v>
      </c>
      <c r="AG207">
        <f>IFERROR(VLOOKUP(B207,'Slutlig allokering kvv'!$B$2:$AJ$462,MATCH("Summa slutlig allokerad tillförd energi (utan hjälpel och rökgaskondensering):",'Slutlig allokering kvv'!$B$1:$AK$1,0),FALSE)/1,"")</f>
        <v>37.128529999999998</v>
      </c>
      <c r="AI207" s="137">
        <f>IFERROR(1-VLOOKUP(B207,'Slutlig allokering kvv'!$B$2:$AJ$462,MATCH("Andel av bränsle i kvv som allokerats till värme, exklusive rökgaskondensering och hjälpel",'Slutlig allokering kvv'!$B$1:$AK$1,0),FALSE),"")</f>
        <v>0.41713453689167979</v>
      </c>
      <c r="AK207" s="137">
        <f t="shared" si="7"/>
        <v>0.41713453689167973</v>
      </c>
    </row>
    <row r="208" spans="1:37" x14ac:dyDescent="0.25">
      <c r="A208" s="2" t="s">
        <v>329</v>
      </c>
      <c r="B208" s="2" t="s">
        <v>330</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 kvv'!$B$2:$AC$462,MATCH(E$3,'Slutlig allokering kvv'!$B$1:$AJ$1,0),FALSE)/1,0)</f>
        <v>0</v>
      </c>
      <c r="F208">
        <f>IFERROR(VLOOKUP($B208,Kraftvärmeprod!$B$1:$AH$479,MATCH(F$2,Kraftvärmeprod!$B$1:$AG$1,0),FALSE)/1,0)-IFERROR(VLOOKUP($B208,'Slutlig allokering kvv'!$B$2:$AC$462,MATCH(F$3,'Slutlig allokering kvv'!$B$1:$AJ$1,0),FALSE)/1,0)</f>
        <v>0</v>
      </c>
      <c r="G208">
        <f>IFERROR(VLOOKUP($B208,Kraftvärmeprod!$B$1:$AH$479,MATCH(G$2,Kraftvärmeprod!$B$1:$AG$1,0),FALSE)/1,0)-IFERROR(VLOOKUP($B208,'Slutlig allokering kvv'!$B$2:$AC$462,MATCH(G$3,'Slutlig allokering kvv'!$B$1:$AJ$1,0),FALSE)/1,0)</f>
        <v>0</v>
      </c>
      <c r="H208">
        <f>IFERROR(VLOOKUP($B208,Kraftvärmeprod!$B$1:$AH$479,MATCH(H$2,Kraftvärmeprod!$B$1:$AG$1,0),FALSE)/1,0)-IFERROR(VLOOKUP($B208,'Slutlig allokering kvv'!$B$2:$AC$462,MATCH(H$3,'Slutlig allokering kvv'!$B$1:$AJ$1,0),FALSE)/1,0)</f>
        <v>0</v>
      </c>
      <c r="I208">
        <f>IFERROR(VLOOKUP($B208,Kraftvärmeprod!$B$1:$AH$479,MATCH(I$2,Kraftvärmeprod!$B$1:$AG$1,0),FALSE)/1,0)-IFERROR(VLOOKUP($B208,'Slutlig allokering kvv'!$B$2:$AC$462,MATCH(I$3,'Slutlig allokering kvv'!$B$1:$AJ$1,0),FALSE)/1,0)</f>
        <v>0</v>
      </c>
      <c r="J208">
        <f>IFERROR(VLOOKUP($B208,Kraftvärmeprod!$B$1:$AH$479,MATCH(J$2,Kraftvärmeprod!$B$1:$AG$1,0),FALSE)/1,0)-IFERROR(VLOOKUP($B208,'Slutlig allokering kvv'!$B$2:$AC$462,MATCH(J$3,'Slutlig allokering kvv'!$B$1:$AJ$1,0),FALSE)/1,0)</f>
        <v>0</v>
      </c>
      <c r="K208">
        <f>IFERROR(VLOOKUP($B208,Kraftvärmeprod!$B$1:$AH$479,MATCH(K$2,Kraftvärmeprod!$B$1:$AG$1,0),FALSE)/1,0)-IFERROR(VLOOKUP($B208,'Slutlig allokering kvv'!$B$2:$AC$462,MATCH(K$3,'Slutlig allokering kvv'!$B$1:$AJ$1,0),FALSE)/1,0)</f>
        <v>0</v>
      </c>
      <c r="L208">
        <f>IFERROR(VLOOKUP($B208,Kraftvärmeprod!$B$1:$AH$479,MATCH(L$2,Kraftvärmeprod!$B$1:$AG$1,0),FALSE)/1,0)-IFERROR(VLOOKUP($B208,'Slutlig allokering kvv'!$B$2:$AC$462,MATCH(L$3,'Slutlig allokering kvv'!$B$1:$AJ$1,0),FALSE)/1,0)</f>
        <v>0</v>
      </c>
      <c r="M208">
        <f>IFERROR(VLOOKUP($B208,Kraftvärmeprod!$B$1:$AH$479,MATCH(M$2,Kraftvärmeprod!$B$1:$AG$1,0),FALSE)/1,0)-IFERROR(VLOOKUP($B208,'Slutlig allokering kvv'!$B$2:$AC$462,MATCH(M$3,'Slutlig allokering kvv'!$B$1:$AJ$1,0),FALSE)/1,0)</f>
        <v>0</v>
      </c>
      <c r="N208">
        <f>IFERROR(VLOOKUP($B208,Kraftvärmeprod!$B$1:$AH$479,MATCH(N$2,Kraftvärmeprod!$B$1:$AG$1,0),FALSE)/1,0)-IFERROR(VLOOKUP($B208,'Slutlig allokering kvv'!$B$2:$AC$462,MATCH(N$3,'Slutlig allokering kvv'!$B$1:$AJ$1,0),FALSE)/1,0)</f>
        <v>0</v>
      </c>
      <c r="O208">
        <f>IFERROR(VLOOKUP($B208,Kraftvärmeprod!$B$1:$AH$479,MATCH(O$2,Kraftvärmeprod!$B$1:$AG$1,0),FALSE)/1,0)-IFERROR(VLOOKUP($B208,'Slutlig allokering kvv'!$B$2:$AC$462,MATCH(O$3,'Slutlig allokering kvv'!$B$1:$AJ$1,0),FALSE)/1,0)</f>
        <v>0</v>
      </c>
      <c r="P208">
        <f>IFERROR(VLOOKUP($B208,Kraftvärmeprod!$B$1:$AH$479,MATCH(P$2,Kraftvärmeprod!$B$1:$AG$1,0),FALSE)/1,0)-IFERROR(VLOOKUP($B208,'Slutlig allokering kvv'!$B$2:$AC$462,MATCH(P$3,'Slutlig allokering kvv'!$B$1:$AJ$1,0),FALSE)/1,0)</f>
        <v>0</v>
      </c>
      <c r="Q208">
        <f>IFERROR(VLOOKUP($B208,Kraftvärmeprod!$B$1:$AH$479,MATCH(Q$2,Kraftvärmeprod!$B$1:$AG$1,0),FALSE)/1,0)-IFERROR(VLOOKUP($B208,'Slutlig allokering kvv'!$B$2:$AC$462,MATCH(Q$3,'Slutlig allokering kvv'!$B$1:$AJ$1,0),FALSE)/1,0)</f>
        <v>0</v>
      </c>
      <c r="R208">
        <f>IFERROR(VLOOKUP($B208,Kraftvärmeprod!$B$1:$AH$479,MATCH(R$2,Kraftvärmeprod!$B$1:$AG$1,0),FALSE)/1,0)-IFERROR(VLOOKUP($B208,'Slutlig allokering kvv'!$B$2:$AC$462,MATCH(R$3,'Slutlig allokering kvv'!$B$1:$AJ$1,0),FALSE)/1,0)</f>
        <v>0</v>
      </c>
      <c r="S208">
        <f>IFERROR(VLOOKUP($B208,Kraftvärmeprod!$B$1:$AH$479,MATCH(S$2,Kraftvärmeprod!$B$1:$AG$1,0),FALSE)/1,0)-IFERROR(VLOOKUP($B208,'Slutlig allokering kvv'!$B$2:$AC$462,MATCH(S$3,'Slutlig allokering kvv'!$B$1:$AJ$1,0),FALSE)/1,0)</f>
        <v>0</v>
      </c>
      <c r="T208" s="6">
        <f>IFERROR(VLOOKUP($B208,Miljö!$B$1:$S$477,MATCH(T$2,Miljö!$B$1:$X$1,0),FALSE)/1,0)-IFERROR(VLOOKUP($B208,'Slutlig allokering kvv'!$B$2:$AC$462,MATCH(T$3,'Slutlig allokering kvv'!$B$1:$AJ$1,0),FALSE)/1,0)</f>
        <v>0</v>
      </c>
      <c r="U208">
        <f>IFERROR(VLOOKUP($B208,Kraftvärmeprod!$B$1:$AH$479,MATCH(U$2,Kraftvärmeprod!$B$1:$AG$1,0),FALSE)/1,0)-IFERROR(VLOOKUP($B208,'Slutlig allokering kvv'!$B$2:$AC$462,MATCH(U$3,'Slutlig allokering kvv'!$B$1:$AJ$1,0),FALSE)/1,0)</f>
        <v>0</v>
      </c>
      <c r="V208">
        <f>IFERROR(VLOOKUP($B208,Kraftvärmeprod!$B$1:$AH$479,MATCH(V$2,Kraftvärmeprod!$B$1:$AG$1,0),FALSE)/1,0)-IFERROR(VLOOKUP($B208,'Slutlig allokering kvv'!$B$2:$AC$462,MATCH(V$3,'Slutlig allokering kvv'!$B$1:$AJ$1,0),FALSE)/1,0)</f>
        <v>0</v>
      </c>
      <c r="W208">
        <f>IFERROR(VLOOKUP($B208,Kraftvärmeprod!$B$1:$AH$479,MATCH(W$2,Kraftvärmeprod!$B$1:$AG$1,0),FALSE)/1,0)-IFERROR(VLOOKUP($B208,'Slutlig allokering kvv'!$B$2:$AC$462,MATCH(W$3,'Slutlig allokering kvv'!$B$1:$AJ$1,0),FALSE)/1,0)</f>
        <v>0</v>
      </c>
      <c r="X208">
        <f>IFERROR(VLOOKUP($B208,Kraftvärmeprod!$B$1:$AH$479,MATCH(X$2,Kraftvärmeprod!$B$1:$AG$1,0),FALSE)/1,0)-IFERROR(VLOOKUP($B208,'Slutlig allokering kvv'!$B$2:$AC$462,MATCH(X$3,'Slutlig allokering kvv'!$B$1:$AJ$1,0),FALSE)/1,0)</f>
        <v>0</v>
      </c>
      <c r="Y208">
        <f>IFERROR(VLOOKUP($B208,Kraftvärmeprod!$B$1:$AH$479,MATCH(Y$2,Kraftvärmeprod!$B$1:$AG$1,0),FALSE)/1,0)-IFERROR(VLOOKUP($B208,'Slutlig allokering kvv'!$B$2:$AC$462,MATCH(Y$3,'Slutlig allokering kvv'!$B$1:$AJ$1,0),FALSE)/1,0)</f>
        <v>0</v>
      </c>
      <c r="Z208">
        <f>IFERROR(VLOOKUP($B208,Kraftvärmeprod!$B$1:$AH$479,MATCH(Z$2,Kraftvärmeprod!$B$1:$AG$1,0),FALSE)/1,0)-IFERROR(VLOOKUP($B208,'Slutlig allokering kvv'!$B$2:$AC$462,MATCH(Z$3,'Slutlig allokering kvv'!$B$1:$AJ$1,0),FALSE)/1,0)</f>
        <v>0</v>
      </c>
      <c r="AA208">
        <f>IFERROR(VLOOKUP($B208,Kraftvärmeprod!$B$1:$AH$479,MATCH(AA$2,Kraftvärmeprod!$B$1:$AG$1,0),FALSE)/1,0)-IFERROR(VLOOKUP($B208,'Slutlig allokering kvv'!$B$2:$AC$462,MATCH(AA$3,'Slutlig allokering kvv'!$B$1:$AJ$1,0),FALSE)/1,0)</f>
        <v>0</v>
      </c>
      <c r="AE208">
        <f t="shared" si="6"/>
        <v>0</v>
      </c>
      <c r="AG208">
        <f>IFERROR(VLOOKUP(B208,'Slutlig allokering kvv'!$B$2:$AJ$462,MATCH("Summa slutlig allokerad tillförd energi (utan hjälpel och rökgaskondensering):",'Slutlig allokering kvv'!$B$1:$AK$1,0),FALSE)/1,"")</f>
        <v>0</v>
      </c>
      <c r="AI208" s="137" t="str">
        <f>IFERROR(1-VLOOKUP(B208,'Slutlig allokering kvv'!$B$2:$AJ$462,MATCH("Andel av bränsle i kvv som allokerats till värme, exklusive rökgaskondensering och hjälpel",'Slutlig allokering kvv'!$B$1:$AK$1,0),FALSE),"")</f>
        <v/>
      </c>
      <c r="AK208" s="137" t="str">
        <f t="shared" si="7"/>
        <v/>
      </c>
    </row>
    <row r="209" spans="1:37" x14ac:dyDescent="0.25">
      <c r="A209" s="2" t="s">
        <v>331</v>
      </c>
      <c r="B209" s="2" t="s">
        <v>332</v>
      </c>
      <c r="C209" t="str">
        <f>IFERROR(VLOOKUP($B209,Kraftvärmeprod!$B$1:$AH$479,MATCH(C$3,Kraftvärmeprod!$B$1:$AG$1,0),FALSE)/1,"")</f>
        <v/>
      </c>
      <c r="D209" t="str">
        <f>IFERROR(VLOOKUP($B209,Kraftvärmeprod!$B$1:$AH$479,MATCH(D$3,Kraftvärmeprod!$B$1:$AG$1,0),FALSE)/1,"")</f>
        <v/>
      </c>
      <c r="E209">
        <f>IFERROR(VLOOKUP($B209,Kraftvärmeprod!$B$1:$AH$479,MATCH(E$2,Kraftvärmeprod!$B$1:$AG$1,0),FALSE)/1,0)-IFERROR(VLOOKUP($B209,'Slutlig allokering kvv'!$B$2:$AC$462,MATCH(E$3,'Slutlig allokering kvv'!$B$1:$AJ$1,0),FALSE)/1,0)</f>
        <v>0</v>
      </c>
      <c r="F209">
        <f>IFERROR(VLOOKUP($B209,Kraftvärmeprod!$B$1:$AH$479,MATCH(F$2,Kraftvärmeprod!$B$1:$AG$1,0),FALSE)/1,0)-IFERROR(VLOOKUP($B209,'Slutlig allokering kvv'!$B$2:$AC$462,MATCH(F$3,'Slutlig allokering kvv'!$B$1:$AJ$1,0),FALSE)/1,0)</f>
        <v>0</v>
      </c>
      <c r="G209">
        <f>IFERROR(VLOOKUP($B209,Kraftvärmeprod!$B$1:$AH$479,MATCH(G$2,Kraftvärmeprod!$B$1:$AG$1,0),FALSE)/1,0)-IFERROR(VLOOKUP($B209,'Slutlig allokering kvv'!$B$2:$AC$462,MATCH(G$3,'Slutlig allokering kvv'!$B$1:$AJ$1,0),FALSE)/1,0)</f>
        <v>0</v>
      </c>
      <c r="H209">
        <f>IFERROR(VLOOKUP($B209,Kraftvärmeprod!$B$1:$AH$479,MATCH(H$2,Kraftvärmeprod!$B$1:$AG$1,0),FALSE)/1,0)-IFERROR(VLOOKUP($B209,'Slutlig allokering kvv'!$B$2:$AC$462,MATCH(H$3,'Slutlig allokering kvv'!$B$1:$AJ$1,0),FALSE)/1,0)</f>
        <v>0</v>
      </c>
      <c r="I209">
        <f>IFERROR(VLOOKUP($B209,Kraftvärmeprod!$B$1:$AH$479,MATCH(I$2,Kraftvärmeprod!$B$1:$AG$1,0),FALSE)/1,0)-IFERROR(VLOOKUP($B209,'Slutlig allokering kvv'!$B$2:$AC$462,MATCH(I$3,'Slutlig allokering kvv'!$B$1:$AJ$1,0),FALSE)/1,0)</f>
        <v>0</v>
      </c>
      <c r="J209">
        <f>IFERROR(VLOOKUP($B209,Kraftvärmeprod!$B$1:$AH$479,MATCH(J$2,Kraftvärmeprod!$B$1:$AG$1,0),FALSE)/1,0)-IFERROR(VLOOKUP($B209,'Slutlig allokering kvv'!$B$2:$AC$462,MATCH(J$3,'Slutlig allokering kvv'!$B$1:$AJ$1,0),FALSE)/1,0)</f>
        <v>0</v>
      </c>
      <c r="K209">
        <f>IFERROR(VLOOKUP($B209,Kraftvärmeprod!$B$1:$AH$479,MATCH(K$2,Kraftvärmeprod!$B$1:$AG$1,0),FALSE)/1,0)-IFERROR(VLOOKUP($B209,'Slutlig allokering kvv'!$B$2:$AC$462,MATCH(K$3,'Slutlig allokering kvv'!$B$1:$AJ$1,0),FALSE)/1,0)</f>
        <v>0</v>
      </c>
      <c r="L209">
        <f>IFERROR(VLOOKUP($B209,Kraftvärmeprod!$B$1:$AH$479,MATCH(L$2,Kraftvärmeprod!$B$1:$AG$1,0),FALSE)/1,0)-IFERROR(VLOOKUP($B209,'Slutlig allokering kvv'!$B$2:$AC$462,MATCH(L$3,'Slutlig allokering kvv'!$B$1:$AJ$1,0),FALSE)/1,0)</f>
        <v>0</v>
      </c>
      <c r="M209">
        <f>IFERROR(VLOOKUP($B209,Kraftvärmeprod!$B$1:$AH$479,MATCH(M$2,Kraftvärmeprod!$B$1:$AG$1,0),FALSE)/1,0)-IFERROR(VLOOKUP($B209,'Slutlig allokering kvv'!$B$2:$AC$462,MATCH(M$3,'Slutlig allokering kvv'!$B$1:$AJ$1,0),FALSE)/1,0)</f>
        <v>0</v>
      </c>
      <c r="N209">
        <f>IFERROR(VLOOKUP($B209,Kraftvärmeprod!$B$1:$AH$479,MATCH(N$2,Kraftvärmeprod!$B$1:$AG$1,0),FALSE)/1,0)-IFERROR(VLOOKUP($B209,'Slutlig allokering kvv'!$B$2:$AC$462,MATCH(N$3,'Slutlig allokering kvv'!$B$1:$AJ$1,0),FALSE)/1,0)</f>
        <v>0</v>
      </c>
      <c r="O209">
        <f>IFERROR(VLOOKUP($B209,Kraftvärmeprod!$B$1:$AH$479,MATCH(O$2,Kraftvärmeprod!$B$1:$AG$1,0),FALSE)/1,0)-IFERROR(VLOOKUP($B209,'Slutlig allokering kvv'!$B$2:$AC$462,MATCH(O$3,'Slutlig allokering kvv'!$B$1:$AJ$1,0),FALSE)/1,0)</f>
        <v>0</v>
      </c>
      <c r="P209">
        <f>IFERROR(VLOOKUP($B209,Kraftvärmeprod!$B$1:$AH$479,MATCH(P$2,Kraftvärmeprod!$B$1:$AG$1,0),FALSE)/1,0)-IFERROR(VLOOKUP($B209,'Slutlig allokering kvv'!$B$2:$AC$462,MATCH(P$3,'Slutlig allokering kvv'!$B$1:$AJ$1,0),FALSE)/1,0)</f>
        <v>0</v>
      </c>
      <c r="Q209">
        <f>IFERROR(VLOOKUP($B209,Kraftvärmeprod!$B$1:$AH$479,MATCH(Q$2,Kraftvärmeprod!$B$1:$AG$1,0),FALSE)/1,0)-IFERROR(VLOOKUP($B209,'Slutlig allokering kvv'!$B$2:$AC$462,MATCH(Q$3,'Slutlig allokering kvv'!$B$1:$AJ$1,0),FALSE)/1,0)</f>
        <v>0</v>
      </c>
      <c r="R209">
        <f>IFERROR(VLOOKUP($B209,Kraftvärmeprod!$B$1:$AH$479,MATCH(R$2,Kraftvärmeprod!$B$1:$AG$1,0),FALSE)/1,0)-IFERROR(VLOOKUP($B209,'Slutlig allokering kvv'!$B$2:$AC$462,MATCH(R$3,'Slutlig allokering kvv'!$B$1:$AJ$1,0),FALSE)/1,0)</f>
        <v>0</v>
      </c>
      <c r="S209">
        <f>IFERROR(VLOOKUP($B209,Kraftvärmeprod!$B$1:$AH$479,MATCH(S$2,Kraftvärmeprod!$B$1:$AG$1,0),FALSE)/1,0)-IFERROR(VLOOKUP($B209,'Slutlig allokering kvv'!$B$2:$AC$462,MATCH(S$3,'Slutlig allokering kvv'!$B$1:$AJ$1,0),FALSE)/1,0)</f>
        <v>0</v>
      </c>
      <c r="T209" s="6">
        <f>IFERROR(VLOOKUP($B209,Miljö!$B$1:$S$477,MATCH(T$2,Miljö!$B$1:$X$1,0),FALSE)/1,0)-IFERROR(VLOOKUP($B209,'Slutlig allokering kvv'!$B$2:$AC$462,MATCH(T$3,'Slutlig allokering kvv'!$B$1:$AJ$1,0),FALSE)/1,0)</f>
        <v>0</v>
      </c>
      <c r="U209">
        <f>IFERROR(VLOOKUP($B209,Kraftvärmeprod!$B$1:$AH$479,MATCH(U$2,Kraftvärmeprod!$B$1:$AG$1,0),FALSE)/1,0)-IFERROR(VLOOKUP($B209,'Slutlig allokering kvv'!$B$2:$AC$462,MATCH(U$3,'Slutlig allokering kvv'!$B$1:$AJ$1,0),FALSE)/1,0)</f>
        <v>0</v>
      </c>
      <c r="V209">
        <f>IFERROR(VLOOKUP($B209,Kraftvärmeprod!$B$1:$AH$479,MATCH(V$2,Kraftvärmeprod!$B$1:$AG$1,0),FALSE)/1,0)-IFERROR(VLOOKUP($B209,'Slutlig allokering kvv'!$B$2:$AC$462,MATCH(V$3,'Slutlig allokering kvv'!$B$1:$AJ$1,0),FALSE)/1,0)</f>
        <v>0</v>
      </c>
      <c r="W209">
        <f>IFERROR(VLOOKUP($B209,Kraftvärmeprod!$B$1:$AH$479,MATCH(W$2,Kraftvärmeprod!$B$1:$AG$1,0),FALSE)/1,0)-IFERROR(VLOOKUP($B209,'Slutlig allokering kvv'!$B$2:$AC$462,MATCH(W$3,'Slutlig allokering kvv'!$B$1:$AJ$1,0),FALSE)/1,0)</f>
        <v>0</v>
      </c>
      <c r="X209">
        <f>IFERROR(VLOOKUP($B209,Kraftvärmeprod!$B$1:$AH$479,MATCH(X$2,Kraftvärmeprod!$B$1:$AG$1,0),FALSE)/1,0)-IFERROR(VLOOKUP($B209,'Slutlig allokering kvv'!$B$2:$AC$462,MATCH(X$3,'Slutlig allokering kvv'!$B$1:$AJ$1,0),FALSE)/1,0)</f>
        <v>0</v>
      </c>
      <c r="Y209">
        <f>IFERROR(VLOOKUP($B209,Kraftvärmeprod!$B$1:$AH$479,MATCH(Y$2,Kraftvärmeprod!$B$1:$AG$1,0),FALSE)/1,0)-IFERROR(VLOOKUP($B209,'Slutlig allokering kvv'!$B$2:$AC$462,MATCH(Y$3,'Slutlig allokering kvv'!$B$1:$AJ$1,0),FALSE)/1,0)</f>
        <v>0</v>
      </c>
      <c r="Z209">
        <f>IFERROR(VLOOKUP($B209,Kraftvärmeprod!$B$1:$AH$479,MATCH(Z$2,Kraftvärmeprod!$B$1:$AG$1,0),FALSE)/1,0)-IFERROR(VLOOKUP($B209,'Slutlig allokering kvv'!$B$2:$AC$462,MATCH(Z$3,'Slutlig allokering kvv'!$B$1:$AJ$1,0),FALSE)/1,0)</f>
        <v>0</v>
      </c>
      <c r="AA209">
        <f>IFERROR(VLOOKUP($B209,Kraftvärmeprod!$B$1:$AH$479,MATCH(AA$2,Kraftvärmeprod!$B$1:$AG$1,0),FALSE)/1,0)-IFERROR(VLOOKUP($B209,'Slutlig allokering kvv'!$B$2:$AC$462,MATCH(AA$3,'Slutlig allokering kvv'!$B$1:$AJ$1,0),FALSE)/1,0)</f>
        <v>0</v>
      </c>
      <c r="AE209">
        <f t="shared" si="6"/>
        <v>0</v>
      </c>
      <c r="AG209">
        <f>IFERROR(VLOOKUP(B209,'Slutlig allokering kvv'!$B$2:$AJ$462,MATCH("Summa slutlig allokerad tillförd energi (utan hjälpel och rökgaskondensering):",'Slutlig allokering kvv'!$B$1:$AK$1,0),FALSE)/1,"")</f>
        <v>0</v>
      </c>
      <c r="AI209" s="137" t="str">
        <f>IFERROR(1-VLOOKUP(B209,'Slutlig allokering kvv'!$B$2:$AJ$462,MATCH("Andel av bränsle i kvv som allokerats till värme, exklusive rökgaskondensering och hjälpel",'Slutlig allokering kvv'!$B$1:$AK$1,0),FALSE),"")</f>
        <v/>
      </c>
      <c r="AK209" s="137" t="str">
        <f t="shared" si="7"/>
        <v/>
      </c>
    </row>
    <row r="210" spans="1:37" x14ac:dyDescent="0.25">
      <c r="A210" s="2" t="s">
        <v>333</v>
      </c>
      <c r="B210" s="2" t="s">
        <v>334</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 kvv'!$B$2:$AC$462,MATCH(E$3,'Slutlig allokering kvv'!$B$1:$AJ$1,0),FALSE)/1,0)</f>
        <v>0</v>
      </c>
      <c r="F210">
        <f>IFERROR(VLOOKUP($B210,Kraftvärmeprod!$B$1:$AH$479,MATCH(F$2,Kraftvärmeprod!$B$1:$AG$1,0),FALSE)/1,0)-IFERROR(VLOOKUP($B210,'Slutlig allokering kvv'!$B$2:$AC$462,MATCH(F$3,'Slutlig allokering kvv'!$B$1:$AJ$1,0),FALSE)/1,0)</f>
        <v>0</v>
      </c>
      <c r="G210">
        <f>IFERROR(VLOOKUP($B210,Kraftvärmeprod!$B$1:$AH$479,MATCH(G$2,Kraftvärmeprod!$B$1:$AG$1,0),FALSE)/1,0)-IFERROR(VLOOKUP($B210,'Slutlig allokering kvv'!$B$2:$AC$462,MATCH(G$3,'Slutlig allokering kvv'!$B$1:$AJ$1,0),FALSE)/1,0)</f>
        <v>0</v>
      </c>
      <c r="H210">
        <f>IFERROR(VLOOKUP($B210,Kraftvärmeprod!$B$1:$AH$479,MATCH(H$2,Kraftvärmeprod!$B$1:$AG$1,0),FALSE)/1,0)-IFERROR(VLOOKUP($B210,'Slutlig allokering kvv'!$B$2:$AC$462,MATCH(H$3,'Slutlig allokering kvv'!$B$1:$AJ$1,0),FALSE)/1,0)</f>
        <v>0</v>
      </c>
      <c r="I210">
        <f>IFERROR(VLOOKUP($B210,Kraftvärmeprod!$B$1:$AH$479,MATCH(I$2,Kraftvärmeprod!$B$1:$AG$1,0),FALSE)/1,0)-IFERROR(VLOOKUP($B210,'Slutlig allokering kvv'!$B$2:$AC$462,MATCH(I$3,'Slutlig allokering kvv'!$B$1:$AJ$1,0),FALSE)/1,0)</f>
        <v>0</v>
      </c>
      <c r="J210">
        <f>IFERROR(VLOOKUP($B210,Kraftvärmeprod!$B$1:$AH$479,MATCH(J$2,Kraftvärmeprod!$B$1:$AG$1,0),FALSE)/1,0)-IFERROR(VLOOKUP($B210,'Slutlig allokering kvv'!$B$2:$AC$462,MATCH(J$3,'Slutlig allokering kvv'!$B$1:$AJ$1,0),FALSE)/1,0)</f>
        <v>0</v>
      </c>
      <c r="K210">
        <f>IFERROR(VLOOKUP($B210,Kraftvärmeprod!$B$1:$AH$479,MATCH(K$2,Kraftvärmeprod!$B$1:$AG$1,0),FALSE)/1,0)-IFERROR(VLOOKUP($B210,'Slutlig allokering kvv'!$B$2:$AC$462,MATCH(K$3,'Slutlig allokering kvv'!$B$1:$AJ$1,0),FALSE)/1,0)</f>
        <v>0</v>
      </c>
      <c r="L210">
        <f>IFERROR(VLOOKUP($B210,Kraftvärmeprod!$B$1:$AH$479,MATCH(L$2,Kraftvärmeprod!$B$1:$AG$1,0),FALSE)/1,0)-IFERROR(VLOOKUP($B210,'Slutlig allokering kvv'!$B$2:$AC$462,MATCH(L$3,'Slutlig allokering kvv'!$B$1:$AJ$1,0),FALSE)/1,0)</f>
        <v>0</v>
      </c>
      <c r="M210">
        <f>IFERROR(VLOOKUP($B210,Kraftvärmeprod!$B$1:$AH$479,MATCH(M$2,Kraftvärmeprod!$B$1:$AG$1,0),FALSE)/1,0)-IFERROR(VLOOKUP($B210,'Slutlig allokering kvv'!$B$2:$AC$462,MATCH(M$3,'Slutlig allokering kvv'!$B$1:$AJ$1,0),FALSE)/1,0)</f>
        <v>0</v>
      </c>
      <c r="N210">
        <f>IFERROR(VLOOKUP($B210,Kraftvärmeprod!$B$1:$AH$479,MATCH(N$2,Kraftvärmeprod!$B$1:$AG$1,0),FALSE)/1,0)-IFERROR(VLOOKUP($B210,'Slutlig allokering kvv'!$B$2:$AC$462,MATCH(N$3,'Slutlig allokering kvv'!$B$1:$AJ$1,0),FALSE)/1,0)</f>
        <v>0</v>
      </c>
      <c r="O210">
        <f>IFERROR(VLOOKUP($B210,Kraftvärmeprod!$B$1:$AH$479,MATCH(O$2,Kraftvärmeprod!$B$1:$AG$1,0),FALSE)/1,0)-IFERROR(VLOOKUP($B210,'Slutlig allokering kvv'!$B$2:$AC$462,MATCH(O$3,'Slutlig allokering kvv'!$B$1:$AJ$1,0),FALSE)/1,0)</f>
        <v>0</v>
      </c>
      <c r="P210">
        <f>IFERROR(VLOOKUP($B210,Kraftvärmeprod!$B$1:$AH$479,MATCH(P$2,Kraftvärmeprod!$B$1:$AG$1,0),FALSE)/1,0)-IFERROR(VLOOKUP($B210,'Slutlig allokering kvv'!$B$2:$AC$462,MATCH(P$3,'Slutlig allokering kvv'!$B$1:$AJ$1,0),FALSE)/1,0)</f>
        <v>0</v>
      </c>
      <c r="Q210">
        <f>IFERROR(VLOOKUP($B210,Kraftvärmeprod!$B$1:$AH$479,MATCH(Q$2,Kraftvärmeprod!$B$1:$AG$1,0),FALSE)/1,0)-IFERROR(VLOOKUP($B210,'Slutlig allokering kvv'!$B$2:$AC$462,MATCH(Q$3,'Slutlig allokering kvv'!$B$1:$AJ$1,0),FALSE)/1,0)</f>
        <v>0</v>
      </c>
      <c r="R210">
        <f>IFERROR(VLOOKUP($B210,Kraftvärmeprod!$B$1:$AH$479,MATCH(R$2,Kraftvärmeprod!$B$1:$AG$1,0),FALSE)/1,0)-IFERROR(VLOOKUP($B210,'Slutlig allokering kvv'!$B$2:$AC$462,MATCH(R$3,'Slutlig allokering kvv'!$B$1:$AJ$1,0),FALSE)/1,0)</f>
        <v>0</v>
      </c>
      <c r="S210">
        <f>IFERROR(VLOOKUP($B210,Kraftvärmeprod!$B$1:$AH$479,MATCH(S$2,Kraftvärmeprod!$B$1:$AG$1,0),FALSE)/1,0)-IFERROR(VLOOKUP($B210,'Slutlig allokering kvv'!$B$2:$AC$462,MATCH(S$3,'Slutlig allokering kvv'!$B$1:$AJ$1,0),FALSE)/1,0)</f>
        <v>0</v>
      </c>
      <c r="T210" s="6">
        <f>IFERROR(VLOOKUP($B210,Miljö!$B$1:$S$477,MATCH(T$2,Miljö!$B$1:$X$1,0),FALSE)/1,0)-IFERROR(VLOOKUP($B210,'Slutlig allokering kvv'!$B$2:$AC$462,MATCH(T$3,'Slutlig allokering kvv'!$B$1:$AJ$1,0),FALSE)/1,0)</f>
        <v>0</v>
      </c>
      <c r="U210">
        <f>IFERROR(VLOOKUP($B210,Kraftvärmeprod!$B$1:$AH$479,MATCH(U$2,Kraftvärmeprod!$B$1:$AG$1,0),FALSE)/1,0)-IFERROR(VLOOKUP($B210,'Slutlig allokering kvv'!$B$2:$AC$462,MATCH(U$3,'Slutlig allokering kvv'!$B$1:$AJ$1,0),FALSE)/1,0)</f>
        <v>0</v>
      </c>
      <c r="V210">
        <f>IFERROR(VLOOKUP($B210,Kraftvärmeprod!$B$1:$AH$479,MATCH(V$2,Kraftvärmeprod!$B$1:$AG$1,0),FALSE)/1,0)-IFERROR(VLOOKUP($B210,'Slutlig allokering kvv'!$B$2:$AC$462,MATCH(V$3,'Slutlig allokering kvv'!$B$1:$AJ$1,0),FALSE)/1,0)</f>
        <v>0</v>
      </c>
      <c r="W210">
        <f>IFERROR(VLOOKUP($B210,Kraftvärmeprod!$B$1:$AH$479,MATCH(W$2,Kraftvärmeprod!$B$1:$AG$1,0),FALSE)/1,0)-IFERROR(VLOOKUP($B210,'Slutlig allokering kvv'!$B$2:$AC$462,MATCH(W$3,'Slutlig allokering kvv'!$B$1:$AJ$1,0),FALSE)/1,0)</f>
        <v>0</v>
      </c>
      <c r="X210">
        <f>IFERROR(VLOOKUP($B210,Kraftvärmeprod!$B$1:$AH$479,MATCH(X$2,Kraftvärmeprod!$B$1:$AG$1,0),FALSE)/1,0)-IFERROR(VLOOKUP($B210,'Slutlig allokering kvv'!$B$2:$AC$462,MATCH(X$3,'Slutlig allokering kvv'!$B$1:$AJ$1,0),FALSE)/1,0)</f>
        <v>0</v>
      </c>
      <c r="Y210">
        <f>IFERROR(VLOOKUP($B210,Kraftvärmeprod!$B$1:$AH$479,MATCH(Y$2,Kraftvärmeprod!$B$1:$AG$1,0),FALSE)/1,0)-IFERROR(VLOOKUP($B210,'Slutlig allokering kvv'!$B$2:$AC$462,MATCH(Y$3,'Slutlig allokering kvv'!$B$1:$AJ$1,0),FALSE)/1,0)</f>
        <v>0</v>
      </c>
      <c r="Z210">
        <f>IFERROR(VLOOKUP($B210,Kraftvärmeprod!$B$1:$AH$479,MATCH(Z$2,Kraftvärmeprod!$B$1:$AG$1,0),FALSE)/1,0)-IFERROR(VLOOKUP($B210,'Slutlig allokering kvv'!$B$2:$AC$462,MATCH(Z$3,'Slutlig allokering kvv'!$B$1:$AJ$1,0),FALSE)/1,0)</f>
        <v>0</v>
      </c>
      <c r="AA210">
        <f>IFERROR(VLOOKUP($B210,Kraftvärmeprod!$B$1:$AH$479,MATCH(AA$2,Kraftvärmeprod!$B$1:$AG$1,0),FALSE)/1,0)-IFERROR(VLOOKUP($B210,'Slutlig allokering kvv'!$B$2:$AC$462,MATCH(AA$3,'Slutlig allokering kvv'!$B$1:$AJ$1,0),FALSE)/1,0)</f>
        <v>0</v>
      </c>
      <c r="AE210">
        <f t="shared" si="6"/>
        <v>0</v>
      </c>
      <c r="AG210">
        <f>IFERROR(VLOOKUP(B210,'Slutlig allokering kvv'!$B$2:$AJ$462,MATCH("Summa slutlig allokerad tillförd energi (utan hjälpel och rökgaskondensering):",'Slutlig allokering kvv'!$B$1:$AK$1,0),FALSE)/1,"")</f>
        <v>0</v>
      </c>
      <c r="AI210" s="137" t="str">
        <f>IFERROR(1-VLOOKUP(B210,'Slutlig allokering kvv'!$B$2:$AJ$462,MATCH("Andel av bränsle i kvv som allokerats till värme, exklusive rökgaskondensering och hjälpel",'Slutlig allokering kvv'!$B$1:$AK$1,0),FALSE),"")</f>
        <v/>
      </c>
      <c r="AK210" s="137" t="str">
        <f t="shared" si="7"/>
        <v/>
      </c>
    </row>
    <row r="211" spans="1:37" x14ac:dyDescent="0.25">
      <c r="A211" s="2" t="s">
        <v>333</v>
      </c>
      <c r="B211" s="2" t="s">
        <v>335</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 kvv'!$B$2:$AC$462,MATCH(E$3,'Slutlig allokering kvv'!$B$1:$AJ$1,0),FALSE)/1,0)</f>
        <v>0</v>
      </c>
      <c r="F211">
        <f>IFERROR(VLOOKUP($B211,Kraftvärmeprod!$B$1:$AH$479,MATCH(F$2,Kraftvärmeprod!$B$1:$AG$1,0),FALSE)/1,0)-IFERROR(VLOOKUP($B211,'Slutlig allokering kvv'!$B$2:$AC$462,MATCH(F$3,'Slutlig allokering kvv'!$B$1:$AJ$1,0),FALSE)/1,0)</f>
        <v>0</v>
      </c>
      <c r="G211">
        <f>IFERROR(VLOOKUP($B211,Kraftvärmeprod!$B$1:$AH$479,MATCH(G$2,Kraftvärmeprod!$B$1:$AG$1,0),FALSE)/1,0)-IFERROR(VLOOKUP($B211,'Slutlig allokering kvv'!$B$2:$AC$462,MATCH(G$3,'Slutlig allokering kvv'!$B$1:$AJ$1,0),FALSE)/1,0)</f>
        <v>0</v>
      </c>
      <c r="H211">
        <f>IFERROR(VLOOKUP($B211,Kraftvärmeprod!$B$1:$AH$479,MATCH(H$2,Kraftvärmeprod!$B$1:$AG$1,0),FALSE)/1,0)-IFERROR(VLOOKUP($B211,'Slutlig allokering kvv'!$B$2:$AC$462,MATCH(H$3,'Slutlig allokering kvv'!$B$1:$AJ$1,0),FALSE)/1,0)</f>
        <v>0</v>
      </c>
      <c r="I211">
        <f>IFERROR(VLOOKUP($B211,Kraftvärmeprod!$B$1:$AH$479,MATCH(I$2,Kraftvärmeprod!$B$1:$AG$1,0),FALSE)/1,0)-IFERROR(VLOOKUP($B211,'Slutlig allokering kvv'!$B$2:$AC$462,MATCH(I$3,'Slutlig allokering kvv'!$B$1:$AJ$1,0),FALSE)/1,0)</f>
        <v>0</v>
      </c>
      <c r="J211">
        <f>IFERROR(VLOOKUP($B211,Kraftvärmeprod!$B$1:$AH$479,MATCH(J$2,Kraftvärmeprod!$B$1:$AG$1,0),FALSE)/1,0)-IFERROR(VLOOKUP($B211,'Slutlig allokering kvv'!$B$2:$AC$462,MATCH(J$3,'Slutlig allokering kvv'!$B$1:$AJ$1,0),FALSE)/1,0)</f>
        <v>0</v>
      </c>
      <c r="K211">
        <f>IFERROR(VLOOKUP($B211,Kraftvärmeprod!$B$1:$AH$479,MATCH(K$2,Kraftvärmeprod!$B$1:$AG$1,0),FALSE)/1,0)-IFERROR(VLOOKUP($B211,'Slutlig allokering kvv'!$B$2:$AC$462,MATCH(K$3,'Slutlig allokering kvv'!$B$1:$AJ$1,0),FALSE)/1,0)</f>
        <v>0</v>
      </c>
      <c r="L211">
        <f>IFERROR(VLOOKUP($B211,Kraftvärmeprod!$B$1:$AH$479,MATCH(L$2,Kraftvärmeprod!$B$1:$AG$1,0),FALSE)/1,0)-IFERROR(VLOOKUP($B211,'Slutlig allokering kvv'!$B$2:$AC$462,MATCH(L$3,'Slutlig allokering kvv'!$B$1:$AJ$1,0),FALSE)/1,0)</f>
        <v>0</v>
      </c>
      <c r="M211">
        <f>IFERROR(VLOOKUP($B211,Kraftvärmeprod!$B$1:$AH$479,MATCH(M$2,Kraftvärmeprod!$B$1:$AG$1,0),FALSE)/1,0)-IFERROR(VLOOKUP($B211,'Slutlig allokering kvv'!$B$2:$AC$462,MATCH(M$3,'Slutlig allokering kvv'!$B$1:$AJ$1,0),FALSE)/1,0)</f>
        <v>0</v>
      </c>
      <c r="N211">
        <f>IFERROR(VLOOKUP($B211,Kraftvärmeprod!$B$1:$AH$479,MATCH(N$2,Kraftvärmeprod!$B$1:$AG$1,0),FALSE)/1,0)-IFERROR(VLOOKUP($B211,'Slutlig allokering kvv'!$B$2:$AC$462,MATCH(N$3,'Slutlig allokering kvv'!$B$1:$AJ$1,0),FALSE)/1,0)</f>
        <v>0</v>
      </c>
      <c r="O211">
        <f>IFERROR(VLOOKUP($B211,Kraftvärmeprod!$B$1:$AH$479,MATCH(O$2,Kraftvärmeprod!$B$1:$AG$1,0),FALSE)/1,0)-IFERROR(VLOOKUP($B211,'Slutlig allokering kvv'!$B$2:$AC$462,MATCH(O$3,'Slutlig allokering kvv'!$B$1:$AJ$1,0),FALSE)/1,0)</f>
        <v>0</v>
      </c>
      <c r="P211">
        <f>IFERROR(VLOOKUP($B211,Kraftvärmeprod!$B$1:$AH$479,MATCH(P$2,Kraftvärmeprod!$B$1:$AG$1,0),FALSE)/1,0)-IFERROR(VLOOKUP($B211,'Slutlig allokering kvv'!$B$2:$AC$462,MATCH(P$3,'Slutlig allokering kvv'!$B$1:$AJ$1,0),FALSE)/1,0)</f>
        <v>0</v>
      </c>
      <c r="Q211">
        <f>IFERROR(VLOOKUP($B211,Kraftvärmeprod!$B$1:$AH$479,MATCH(Q$2,Kraftvärmeprod!$B$1:$AG$1,0),FALSE)/1,0)-IFERROR(VLOOKUP($B211,'Slutlig allokering kvv'!$B$2:$AC$462,MATCH(Q$3,'Slutlig allokering kvv'!$B$1:$AJ$1,0),FALSE)/1,0)</f>
        <v>0</v>
      </c>
      <c r="R211">
        <f>IFERROR(VLOOKUP($B211,Kraftvärmeprod!$B$1:$AH$479,MATCH(R$2,Kraftvärmeprod!$B$1:$AG$1,0),FALSE)/1,0)-IFERROR(VLOOKUP($B211,'Slutlig allokering kvv'!$B$2:$AC$462,MATCH(R$3,'Slutlig allokering kvv'!$B$1:$AJ$1,0),FALSE)/1,0)</f>
        <v>0</v>
      </c>
      <c r="S211">
        <f>IFERROR(VLOOKUP($B211,Kraftvärmeprod!$B$1:$AH$479,MATCH(S$2,Kraftvärmeprod!$B$1:$AG$1,0),FALSE)/1,0)-IFERROR(VLOOKUP($B211,'Slutlig allokering kvv'!$B$2:$AC$462,MATCH(S$3,'Slutlig allokering kvv'!$B$1:$AJ$1,0),FALSE)/1,0)</f>
        <v>0</v>
      </c>
      <c r="T211" s="6">
        <f>IFERROR(VLOOKUP($B211,Miljö!$B$1:$S$477,MATCH(T$2,Miljö!$B$1:$X$1,0),FALSE)/1,0)-IFERROR(VLOOKUP($B211,'Slutlig allokering kvv'!$B$2:$AC$462,MATCH(T$3,'Slutlig allokering kvv'!$B$1:$AJ$1,0),FALSE)/1,0)</f>
        <v>0</v>
      </c>
      <c r="U211">
        <f>IFERROR(VLOOKUP($B211,Kraftvärmeprod!$B$1:$AH$479,MATCH(U$2,Kraftvärmeprod!$B$1:$AG$1,0),FALSE)/1,0)-IFERROR(VLOOKUP($B211,'Slutlig allokering kvv'!$B$2:$AC$462,MATCH(U$3,'Slutlig allokering kvv'!$B$1:$AJ$1,0),FALSE)/1,0)</f>
        <v>0</v>
      </c>
      <c r="V211">
        <f>IFERROR(VLOOKUP($B211,Kraftvärmeprod!$B$1:$AH$479,MATCH(V$2,Kraftvärmeprod!$B$1:$AG$1,0),FALSE)/1,0)-IFERROR(VLOOKUP($B211,'Slutlig allokering kvv'!$B$2:$AC$462,MATCH(V$3,'Slutlig allokering kvv'!$B$1:$AJ$1,0),FALSE)/1,0)</f>
        <v>0</v>
      </c>
      <c r="W211">
        <f>IFERROR(VLOOKUP($B211,Kraftvärmeprod!$B$1:$AH$479,MATCH(W$2,Kraftvärmeprod!$B$1:$AG$1,0),FALSE)/1,0)-IFERROR(VLOOKUP($B211,'Slutlig allokering kvv'!$B$2:$AC$462,MATCH(W$3,'Slutlig allokering kvv'!$B$1:$AJ$1,0),FALSE)/1,0)</f>
        <v>0</v>
      </c>
      <c r="X211">
        <f>IFERROR(VLOOKUP($B211,Kraftvärmeprod!$B$1:$AH$479,MATCH(X$2,Kraftvärmeprod!$B$1:$AG$1,0),FALSE)/1,0)-IFERROR(VLOOKUP($B211,'Slutlig allokering kvv'!$B$2:$AC$462,MATCH(X$3,'Slutlig allokering kvv'!$B$1:$AJ$1,0),FALSE)/1,0)</f>
        <v>0</v>
      </c>
      <c r="Y211">
        <f>IFERROR(VLOOKUP($B211,Kraftvärmeprod!$B$1:$AH$479,MATCH(Y$2,Kraftvärmeprod!$B$1:$AG$1,0),FALSE)/1,0)-IFERROR(VLOOKUP($B211,'Slutlig allokering kvv'!$B$2:$AC$462,MATCH(Y$3,'Slutlig allokering kvv'!$B$1:$AJ$1,0),FALSE)/1,0)</f>
        <v>0</v>
      </c>
      <c r="Z211">
        <f>IFERROR(VLOOKUP($B211,Kraftvärmeprod!$B$1:$AH$479,MATCH(Z$2,Kraftvärmeprod!$B$1:$AG$1,0),FALSE)/1,0)-IFERROR(VLOOKUP($B211,'Slutlig allokering kvv'!$B$2:$AC$462,MATCH(Z$3,'Slutlig allokering kvv'!$B$1:$AJ$1,0),FALSE)/1,0)</f>
        <v>0</v>
      </c>
      <c r="AA211">
        <f>IFERROR(VLOOKUP($B211,Kraftvärmeprod!$B$1:$AH$479,MATCH(AA$2,Kraftvärmeprod!$B$1:$AG$1,0),FALSE)/1,0)-IFERROR(VLOOKUP($B211,'Slutlig allokering kvv'!$B$2:$AC$462,MATCH(AA$3,'Slutlig allokering kvv'!$B$1:$AJ$1,0),FALSE)/1,0)</f>
        <v>0</v>
      </c>
      <c r="AE211">
        <f t="shared" si="6"/>
        <v>0</v>
      </c>
      <c r="AG211">
        <f>IFERROR(VLOOKUP(B211,'Slutlig allokering kvv'!$B$2:$AJ$462,MATCH("Summa slutlig allokerad tillförd energi (utan hjälpel och rökgaskondensering):",'Slutlig allokering kvv'!$B$1:$AK$1,0),FALSE)/1,"")</f>
        <v>0</v>
      </c>
      <c r="AI211" s="137" t="str">
        <f>IFERROR(1-VLOOKUP(B211,'Slutlig allokering kvv'!$B$2:$AJ$462,MATCH("Andel av bränsle i kvv som allokerats till värme, exklusive rökgaskondensering och hjälpel",'Slutlig allokering kvv'!$B$1:$AK$1,0),FALSE),"")</f>
        <v/>
      </c>
      <c r="AK211" s="137" t="str">
        <f t="shared" si="7"/>
        <v/>
      </c>
    </row>
    <row r="212" spans="1:37" x14ac:dyDescent="0.25">
      <c r="A212" s="2" t="s">
        <v>333</v>
      </c>
      <c r="B212" s="2" t="s">
        <v>336</v>
      </c>
      <c r="C212">
        <f>IFERROR(VLOOKUP($B212,Kraftvärmeprod!$B$1:$AH$479,MATCH(C$3,Kraftvärmeprod!$B$1:$AG$1,0),FALSE)/1,"")</f>
        <v>635.19000000000005</v>
      </c>
      <c r="D212">
        <f>IFERROR(VLOOKUP($B212,Kraftvärmeprod!$B$1:$AH$479,MATCH(D$3,Kraftvärmeprod!$B$1:$AG$1,0),FALSE)/1,"")</f>
        <v>246.24</v>
      </c>
      <c r="E212">
        <f>IFERROR(VLOOKUP($B212,Kraftvärmeprod!$B$1:$AH$479,MATCH(E$2,Kraftvärmeprod!$B$1:$AG$1,0),FALSE)/1,0)-IFERROR(VLOOKUP($B212,'Slutlig allokering kvv'!$B$2:$AC$462,MATCH(E$3,'Slutlig allokering kvv'!$B$1:$AJ$1,0),FALSE)/1,0)</f>
        <v>433.56099999999992</v>
      </c>
      <c r="F212">
        <f>IFERROR(VLOOKUP($B212,Kraftvärmeprod!$B$1:$AH$479,MATCH(F$2,Kraftvärmeprod!$B$1:$AG$1,0),FALSE)/1,0)-IFERROR(VLOOKUP($B212,'Slutlig allokering kvv'!$B$2:$AC$462,MATCH(F$3,'Slutlig allokering kvv'!$B$1:$AJ$1,0),FALSE)/1,0)</f>
        <v>0</v>
      </c>
      <c r="G212">
        <f>IFERROR(VLOOKUP($B212,Kraftvärmeprod!$B$1:$AH$479,MATCH(G$2,Kraftvärmeprod!$B$1:$AG$1,0),FALSE)/1,0)-IFERROR(VLOOKUP($B212,'Slutlig allokering kvv'!$B$2:$AC$462,MATCH(G$3,'Slutlig allokering kvv'!$B$1:$AJ$1,0),FALSE)/1,0)</f>
        <v>0.87947200000000003</v>
      </c>
      <c r="H212">
        <f>IFERROR(VLOOKUP($B212,Kraftvärmeprod!$B$1:$AH$479,MATCH(H$2,Kraftvärmeprod!$B$1:$AG$1,0),FALSE)/1,0)-IFERROR(VLOOKUP($B212,'Slutlig allokering kvv'!$B$2:$AC$462,MATCH(H$3,'Slutlig allokering kvv'!$B$1:$AJ$1,0),FALSE)/1,0)</f>
        <v>0</v>
      </c>
      <c r="I212">
        <f>IFERROR(VLOOKUP($B212,Kraftvärmeprod!$B$1:$AH$479,MATCH(I$2,Kraftvärmeprod!$B$1:$AG$1,0),FALSE)/1,0)-IFERROR(VLOOKUP($B212,'Slutlig allokering kvv'!$B$2:$AC$462,MATCH(I$3,'Slutlig allokering kvv'!$B$1:$AJ$1,0),FALSE)/1,0)</f>
        <v>2.5227600000000003</v>
      </c>
      <c r="J212">
        <f>IFERROR(VLOOKUP($B212,Kraftvärmeprod!$B$1:$AH$479,MATCH(J$2,Kraftvärmeprod!$B$1:$AG$1,0),FALSE)/1,0)-IFERROR(VLOOKUP($B212,'Slutlig allokering kvv'!$B$2:$AC$462,MATCH(J$3,'Slutlig allokering kvv'!$B$1:$AJ$1,0),FALSE)/1,0)</f>
        <v>0</v>
      </c>
      <c r="K212">
        <f>IFERROR(VLOOKUP($B212,Kraftvärmeprod!$B$1:$AH$479,MATCH(K$2,Kraftvärmeprod!$B$1:$AG$1,0),FALSE)/1,0)-IFERROR(VLOOKUP($B212,'Slutlig allokering kvv'!$B$2:$AC$462,MATCH(K$3,'Slutlig allokering kvv'!$B$1:$AJ$1,0),FALSE)/1,0)</f>
        <v>0</v>
      </c>
      <c r="L212">
        <f>IFERROR(VLOOKUP($B212,Kraftvärmeprod!$B$1:$AH$479,MATCH(L$2,Kraftvärmeprod!$B$1:$AG$1,0),FALSE)/1,0)-IFERROR(VLOOKUP($B212,'Slutlig allokering kvv'!$B$2:$AC$462,MATCH(L$3,'Slutlig allokering kvv'!$B$1:$AJ$1,0),FALSE)/1,0)</f>
        <v>1.5880800000000002</v>
      </c>
      <c r="M212">
        <f>IFERROR(VLOOKUP($B212,Kraftvärmeprod!$B$1:$AH$479,MATCH(M$2,Kraftvärmeprod!$B$1:$AG$1,0),FALSE)/1,0)-IFERROR(VLOOKUP($B212,'Slutlig allokering kvv'!$B$2:$AC$462,MATCH(M$3,'Slutlig allokering kvv'!$B$1:$AJ$1,0),FALSE)/1,0)</f>
        <v>0</v>
      </c>
      <c r="N212">
        <f>IFERROR(VLOOKUP($B212,Kraftvärmeprod!$B$1:$AH$479,MATCH(N$2,Kraftvärmeprod!$B$1:$AG$1,0),FALSE)/1,0)-IFERROR(VLOOKUP($B212,'Slutlig allokering kvv'!$B$2:$AC$462,MATCH(N$3,'Slutlig allokering kvv'!$B$1:$AJ$1,0),FALSE)/1,0)</f>
        <v>5.1009400000000005</v>
      </c>
      <c r="O212">
        <f>IFERROR(VLOOKUP($B212,Kraftvärmeprod!$B$1:$AH$479,MATCH(O$2,Kraftvärmeprod!$B$1:$AG$1,0),FALSE)/1,0)-IFERROR(VLOOKUP($B212,'Slutlig allokering kvv'!$B$2:$AC$462,MATCH(O$3,'Slutlig allokering kvv'!$B$1:$AJ$1,0),FALSE)/1,0)</f>
        <v>1.5880800000000002</v>
      </c>
      <c r="P212">
        <f>IFERROR(VLOOKUP($B212,Kraftvärmeprod!$B$1:$AH$479,MATCH(P$2,Kraftvärmeprod!$B$1:$AG$1,0),FALSE)/1,0)-IFERROR(VLOOKUP($B212,'Slutlig allokering kvv'!$B$2:$AC$462,MATCH(P$3,'Slutlig allokering kvv'!$B$1:$AJ$1,0),FALSE)/1,0)</f>
        <v>2.2866299999999997</v>
      </c>
      <c r="Q212">
        <f>IFERROR(VLOOKUP($B212,Kraftvärmeprod!$B$1:$AH$479,MATCH(Q$2,Kraftvärmeprod!$B$1:$AG$1,0),FALSE)/1,0)-IFERROR(VLOOKUP($B212,'Slutlig allokering kvv'!$B$2:$AC$462,MATCH(Q$3,'Slutlig allokering kvv'!$B$1:$AJ$1,0),FALSE)/1,0)</f>
        <v>75.788999999999987</v>
      </c>
      <c r="R212">
        <f>IFERROR(VLOOKUP($B212,Kraftvärmeprod!$B$1:$AH$479,MATCH(R$2,Kraftvärmeprod!$B$1:$AG$1,0),FALSE)/1,0)-IFERROR(VLOOKUP($B212,'Slutlig allokering kvv'!$B$2:$AC$462,MATCH(R$3,'Slutlig allokering kvv'!$B$1:$AJ$1,0),FALSE)/1,0)</f>
        <v>1.5690299999999997</v>
      </c>
      <c r="S212">
        <f>IFERROR(VLOOKUP($B212,Kraftvärmeprod!$B$1:$AH$479,MATCH(S$2,Kraftvärmeprod!$B$1:$AG$1,0),FALSE)/1,0)-IFERROR(VLOOKUP($B212,'Slutlig allokering kvv'!$B$2:$AC$462,MATCH(S$3,'Slutlig allokering kvv'!$B$1:$AJ$1,0),FALSE)/1,0)</f>
        <v>0</v>
      </c>
      <c r="T212" s="6">
        <f>IFERROR(VLOOKUP($B212,Miljö!$B$1:$S$477,MATCH(T$2,Miljö!$B$1:$X$1,0),FALSE)/1,0)-IFERROR(VLOOKUP($B212,'Slutlig allokering kvv'!$B$2:$AC$462,MATCH(T$3,'Slutlig allokering kvv'!$B$1:$AJ$1,0),FALSE)/1,0)</f>
        <v>42.392199999999995</v>
      </c>
      <c r="U212">
        <f>IFERROR(VLOOKUP($B212,Kraftvärmeprod!$B$1:$AH$479,MATCH(U$2,Kraftvärmeprod!$B$1:$AG$1,0),FALSE)/1,0)-IFERROR(VLOOKUP($B212,'Slutlig allokering kvv'!$B$2:$AC$462,MATCH(U$3,'Slutlig allokering kvv'!$B$1:$AJ$1,0),FALSE)/1,0)</f>
        <v>0</v>
      </c>
      <c r="V212">
        <f>IFERROR(VLOOKUP($B212,Kraftvärmeprod!$B$1:$AH$479,MATCH(V$2,Kraftvärmeprod!$B$1:$AG$1,0),FALSE)/1,0)-IFERROR(VLOOKUP($B212,'Slutlig allokering kvv'!$B$2:$AC$462,MATCH(V$3,'Slutlig allokering kvv'!$B$1:$AJ$1,0),FALSE)/1,0)</f>
        <v>0</v>
      </c>
      <c r="W212">
        <f>IFERROR(VLOOKUP($B212,Kraftvärmeprod!$B$1:$AH$479,MATCH(W$2,Kraftvärmeprod!$B$1:$AG$1,0),FALSE)/1,0)-IFERROR(VLOOKUP($B212,'Slutlig allokering kvv'!$B$2:$AC$462,MATCH(W$3,'Slutlig allokering kvv'!$B$1:$AJ$1,0),FALSE)/1,0)</f>
        <v>0</v>
      </c>
      <c r="X212">
        <f>IFERROR(VLOOKUP($B212,Kraftvärmeprod!$B$1:$AH$479,MATCH(X$2,Kraftvärmeprod!$B$1:$AG$1,0),FALSE)/1,0)-IFERROR(VLOOKUP($B212,'Slutlig allokering kvv'!$B$2:$AC$462,MATCH(X$3,'Slutlig allokering kvv'!$B$1:$AJ$1,0),FALSE)/1,0)</f>
        <v>8.3051399999999997E-2</v>
      </c>
      <c r="Y212">
        <f>IFERROR(VLOOKUP($B212,Kraftvärmeprod!$B$1:$AH$479,MATCH(Y$2,Kraftvärmeprod!$B$1:$AG$1,0),FALSE)/1,0)-IFERROR(VLOOKUP($B212,'Slutlig allokering kvv'!$B$2:$AC$462,MATCH(Y$3,'Slutlig allokering kvv'!$B$1:$AJ$1,0),FALSE)/1,0)</f>
        <v>0</v>
      </c>
      <c r="Z212">
        <f>IFERROR(VLOOKUP($B212,Kraftvärmeprod!$B$1:$AH$479,MATCH(Z$2,Kraftvärmeprod!$B$1:$AG$1,0),FALSE)/1,0)-IFERROR(VLOOKUP($B212,'Slutlig allokering kvv'!$B$2:$AC$462,MATCH(Z$3,'Slutlig allokering kvv'!$B$1:$AJ$1,0),FALSE)/1,0)</f>
        <v>0</v>
      </c>
      <c r="AA212">
        <f>IFERROR(VLOOKUP($B212,Kraftvärmeprod!$B$1:$AH$479,MATCH(AA$2,Kraftvärmeprod!$B$1:$AG$1,0),FALSE)/1,0)-IFERROR(VLOOKUP($B212,'Slutlig allokering kvv'!$B$2:$AC$462,MATCH(AA$3,'Slutlig allokering kvv'!$B$1:$AJ$1,0),FALSE)/1,0)</f>
        <v>0</v>
      </c>
      <c r="AE212">
        <f t="shared" si="6"/>
        <v>524.96804339999994</v>
      </c>
      <c r="AG212">
        <f>IFERROR(VLOOKUP(B212,'Slutlig allokering kvv'!$B$2:$AJ$462,MATCH("Summa slutlig allokerad tillförd energi (utan hjälpel och rökgaskondensering):",'Slutlig allokering kvv'!$B$1:$AK$1,0),FALSE)/1,"")</f>
        <v>463.86195659999998</v>
      </c>
      <c r="AI212" s="137">
        <f>IFERROR(1-VLOOKUP(B212,'Slutlig allokering kvv'!$B$2:$AJ$462,MATCH("Andel av bränsle i kvv som allokerats till värme, exklusive rökgaskondensering och hjälpel",'Slutlig allokering kvv'!$B$1:$AK$1,0),FALSE),"")</f>
        <v>0.53089817602621281</v>
      </c>
      <c r="AK212" s="137">
        <f t="shared" si="7"/>
        <v>0.53089817602621281</v>
      </c>
    </row>
    <row r="213" spans="1:37" x14ac:dyDescent="0.25">
      <c r="A213" s="2" t="s">
        <v>333</v>
      </c>
      <c r="B213" s="2" t="s">
        <v>337</v>
      </c>
      <c r="C213">
        <f>IFERROR(VLOOKUP($B213,Kraftvärmeprod!$B$1:$AH$479,MATCH(C$3,Kraftvärmeprod!$B$1:$AG$1,0),FALSE)/1,"")</f>
        <v>7.2999999999999995E-2</v>
      </c>
      <c r="D213">
        <f>IFERROR(VLOOKUP($B213,Kraftvärmeprod!$B$1:$AH$479,MATCH(D$3,Kraftvärmeprod!$B$1:$AG$1,0),FALSE)/1,"")</f>
        <v>2.8299999999999999E-2</v>
      </c>
      <c r="E213">
        <f>IFERROR(VLOOKUP($B213,Kraftvärmeprod!$B$1:$AH$479,MATCH(E$2,Kraftvärmeprod!$B$1:$AG$1,0),FALSE)/1,0)-IFERROR(VLOOKUP($B213,'Slutlig allokering kvv'!$B$2:$AC$462,MATCH(E$3,'Slutlig allokering kvv'!$B$1:$AJ$1,0),FALSE)/1,0)</f>
        <v>2.5148200000000002E-2</v>
      </c>
      <c r="F213">
        <f>IFERROR(VLOOKUP($B213,Kraftvärmeprod!$B$1:$AH$479,MATCH(F$2,Kraftvärmeprod!$B$1:$AG$1,0),FALSE)/1,0)-IFERROR(VLOOKUP($B213,'Slutlig allokering kvv'!$B$2:$AC$462,MATCH(F$3,'Slutlig allokering kvv'!$B$1:$AJ$1,0),FALSE)/1,0)</f>
        <v>0</v>
      </c>
      <c r="G213">
        <f>IFERROR(VLOOKUP($B213,Kraftvärmeprod!$B$1:$AH$479,MATCH(G$2,Kraftvärmeprod!$B$1:$AG$1,0),FALSE)/1,0)-IFERROR(VLOOKUP($B213,'Slutlig allokering kvv'!$B$2:$AC$462,MATCH(G$3,'Slutlig allokering kvv'!$B$1:$AJ$1,0),FALSE)/1,0)</f>
        <v>2.0805999999999997E-3</v>
      </c>
      <c r="H213">
        <f>IFERROR(VLOOKUP($B213,Kraftvärmeprod!$B$1:$AH$479,MATCH(H$2,Kraftvärmeprod!$B$1:$AG$1,0),FALSE)/1,0)-IFERROR(VLOOKUP($B213,'Slutlig allokering kvv'!$B$2:$AC$462,MATCH(H$3,'Slutlig allokering kvv'!$B$1:$AJ$1,0),FALSE)/1,0)</f>
        <v>0</v>
      </c>
      <c r="I213">
        <f>IFERROR(VLOOKUP($B213,Kraftvärmeprod!$B$1:$AH$479,MATCH(I$2,Kraftvärmeprod!$B$1:$AG$1,0),FALSE)/1,0)-IFERROR(VLOOKUP($B213,'Slutlig allokering kvv'!$B$2:$AC$462,MATCH(I$3,'Slutlig allokering kvv'!$B$1:$AJ$1,0),FALSE)/1,0)</f>
        <v>2.3733500000000003E-4</v>
      </c>
      <c r="J213">
        <f>IFERROR(VLOOKUP($B213,Kraftvärmeprod!$B$1:$AH$479,MATCH(J$2,Kraftvärmeprod!$B$1:$AG$1,0),FALSE)/1,0)-IFERROR(VLOOKUP($B213,'Slutlig allokering kvv'!$B$2:$AC$462,MATCH(J$3,'Slutlig allokering kvv'!$B$1:$AJ$1,0),FALSE)/1,0)</f>
        <v>0</v>
      </c>
      <c r="K213">
        <f>IFERROR(VLOOKUP($B213,Kraftvärmeprod!$B$1:$AH$479,MATCH(K$2,Kraftvärmeprod!$B$1:$AG$1,0),FALSE)/1,0)-IFERROR(VLOOKUP($B213,'Slutlig allokering kvv'!$B$2:$AC$462,MATCH(K$3,'Slutlig allokering kvv'!$B$1:$AJ$1,0),FALSE)/1,0)</f>
        <v>0</v>
      </c>
      <c r="L213">
        <f>IFERROR(VLOOKUP($B213,Kraftvärmeprod!$B$1:$AH$479,MATCH(L$2,Kraftvärmeprod!$B$1:$AG$1,0),FALSE)/1,0)-IFERROR(VLOOKUP($B213,'Slutlig allokering kvv'!$B$2:$AC$462,MATCH(L$3,'Slutlig allokering kvv'!$B$1:$AJ$1,0),FALSE)/1,0)</f>
        <v>3.7440799999999999E-3</v>
      </c>
      <c r="M213">
        <f>IFERROR(VLOOKUP($B213,Kraftvärmeprod!$B$1:$AH$479,MATCH(M$2,Kraftvärmeprod!$B$1:$AG$1,0),FALSE)/1,0)-IFERROR(VLOOKUP($B213,'Slutlig allokering kvv'!$B$2:$AC$462,MATCH(M$3,'Slutlig allokering kvv'!$B$1:$AJ$1,0),FALSE)/1,0)</f>
        <v>0</v>
      </c>
      <c r="N213">
        <f>IFERROR(VLOOKUP($B213,Kraftvärmeprod!$B$1:$AH$479,MATCH(N$2,Kraftvärmeprod!$B$1:$AG$1,0),FALSE)/1,0)-IFERROR(VLOOKUP($B213,'Slutlig allokering kvv'!$B$2:$AC$462,MATCH(N$3,'Slutlig allokering kvv'!$B$1:$AJ$1,0),FALSE)/1,0)</f>
        <v>5.0658100000000005E-3</v>
      </c>
      <c r="O213">
        <f>IFERROR(VLOOKUP($B213,Kraftvärmeprod!$B$1:$AH$479,MATCH(O$2,Kraftvärmeprod!$B$1:$AG$1,0),FALSE)/1,0)-IFERROR(VLOOKUP($B213,'Slutlig allokering kvv'!$B$2:$AC$462,MATCH(O$3,'Slutlig allokering kvv'!$B$1:$AJ$1,0),FALSE)/1,0)</f>
        <v>3.7490999999999996E-3</v>
      </c>
      <c r="P213">
        <f>IFERROR(VLOOKUP($B213,Kraftvärmeprod!$B$1:$AH$479,MATCH(P$2,Kraftvärmeprod!$B$1:$AG$1,0),FALSE)/1,0)-IFERROR(VLOOKUP($B213,'Slutlig allokering kvv'!$B$2:$AC$462,MATCH(P$3,'Slutlig allokering kvv'!$B$1:$AJ$1,0),FALSE)/1,0)</f>
        <v>5.3974999999999995E-3</v>
      </c>
      <c r="Q213">
        <f>IFERROR(VLOOKUP($B213,Kraftvärmeprod!$B$1:$AH$479,MATCH(Q$2,Kraftvärmeprod!$B$1:$AG$1,0),FALSE)/1,0)-IFERROR(VLOOKUP($B213,'Slutlig allokering kvv'!$B$2:$AC$462,MATCH(Q$3,'Slutlig allokering kvv'!$B$1:$AJ$1,0),FALSE)/1,0)</f>
        <v>2.3583300000000005E-3</v>
      </c>
      <c r="R213">
        <f>IFERROR(VLOOKUP($B213,Kraftvärmeprod!$B$1:$AH$479,MATCH(R$2,Kraftvärmeprod!$B$1:$AG$1,0),FALSE)/1,0)-IFERROR(VLOOKUP($B213,'Slutlig allokering kvv'!$B$2:$AC$462,MATCH(R$3,'Slutlig allokering kvv'!$B$1:$AJ$1,0),FALSE)/1,0)</f>
        <v>1.2570000000000001E-3</v>
      </c>
      <c r="S213">
        <f>IFERROR(VLOOKUP($B213,Kraftvärmeprod!$B$1:$AH$479,MATCH(S$2,Kraftvärmeprod!$B$1:$AG$1,0),FALSE)/1,0)-IFERROR(VLOOKUP($B213,'Slutlig allokering kvv'!$B$2:$AC$462,MATCH(S$3,'Slutlig allokering kvv'!$B$1:$AJ$1,0),FALSE)/1,0)</f>
        <v>9.4019000000000025E-4</v>
      </c>
      <c r="T213" s="6">
        <f>IFERROR(VLOOKUP($B213,Miljö!$B$1:$S$477,MATCH(T$2,Miljö!$B$1:$X$1,0),FALSE)/1,0)-IFERROR(VLOOKUP($B213,'Slutlig allokering kvv'!$B$2:$AC$462,MATCH(T$3,'Slutlig allokering kvv'!$B$1:$AJ$1,0),FALSE)/1,0)</f>
        <v>1.86689E-3</v>
      </c>
      <c r="U213">
        <f>IFERROR(VLOOKUP($B213,Kraftvärmeprod!$B$1:$AH$479,MATCH(U$2,Kraftvärmeprod!$B$1:$AG$1,0),FALSE)/1,0)-IFERROR(VLOOKUP($B213,'Slutlig allokering kvv'!$B$2:$AC$462,MATCH(U$3,'Slutlig allokering kvv'!$B$1:$AJ$1,0),FALSE)/1,0)</f>
        <v>0</v>
      </c>
      <c r="V213">
        <f>IFERROR(VLOOKUP($B213,Kraftvärmeprod!$B$1:$AH$479,MATCH(V$2,Kraftvärmeprod!$B$1:$AG$1,0),FALSE)/1,0)-IFERROR(VLOOKUP($B213,'Slutlig allokering kvv'!$B$2:$AC$462,MATCH(V$3,'Slutlig allokering kvv'!$B$1:$AJ$1,0),FALSE)/1,0)</f>
        <v>0</v>
      </c>
      <c r="W213">
        <f>IFERROR(VLOOKUP($B213,Kraftvärmeprod!$B$1:$AH$479,MATCH(W$2,Kraftvärmeprod!$B$1:$AG$1,0),FALSE)/1,0)-IFERROR(VLOOKUP($B213,'Slutlig allokering kvv'!$B$2:$AC$462,MATCH(W$3,'Slutlig allokering kvv'!$B$1:$AJ$1,0),FALSE)/1,0)</f>
        <v>0</v>
      </c>
      <c r="X213">
        <f>IFERROR(VLOOKUP($B213,Kraftvärmeprod!$B$1:$AH$479,MATCH(X$2,Kraftvärmeprod!$B$1:$AG$1,0),FALSE)/1,0)-IFERROR(VLOOKUP($B213,'Slutlig allokering kvv'!$B$2:$AC$462,MATCH(X$3,'Slutlig allokering kvv'!$B$1:$AJ$1,0),FALSE)/1,0)</f>
        <v>1.93788E-4</v>
      </c>
      <c r="Y213">
        <f>IFERROR(VLOOKUP($B213,Kraftvärmeprod!$B$1:$AH$479,MATCH(Y$2,Kraftvärmeprod!$B$1:$AG$1,0),FALSE)/1,0)-IFERROR(VLOOKUP($B213,'Slutlig allokering kvv'!$B$2:$AC$462,MATCH(Y$3,'Slutlig allokering kvv'!$B$1:$AJ$1,0),FALSE)/1,0)</f>
        <v>0</v>
      </c>
      <c r="Z213">
        <f>IFERROR(VLOOKUP($B213,Kraftvärmeprod!$B$1:$AH$479,MATCH(Z$2,Kraftvärmeprod!$B$1:$AG$1,0),FALSE)/1,0)-IFERROR(VLOOKUP($B213,'Slutlig allokering kvv'!$B$2:$AC$462,MATCH(Z$3,'Slutlig allokering kvv'!$B$1:$AJ$1,0),FALSE)/1,0)</f>
        <v>0</v>
      </c>
      <c r="AA213">
        <f>IFERROR(VLOOKUP($B213,Kraftvärmeprod!$B$1:$AH$479,MATCH(AA$2,Kraftvärmeprod!$B$1:$AG$1,0),FALSE)/1,0)-IFERROR(VLOOKUP($B213,'Slutlig allokering kvv'!$B$2:$AC$462,MATCH(AA$3,'Slutlig allokering kvv'!$B$1:$AJ$1,0),FALSE)/1,0)</f>
        <v>0</v>
      </c>
      <c r="AE213">
        <f t="shared" si="6"/>
        <v>5.0171933000000002E-2</v>
      </c>
      <c r="AG213">
        <f>IFERROR(VLOOKUP(B213,'Slutlig allokering kvv'!$B$2:$AJ$462,MATCH("Summa slutlig allokerad tillförd energi (utan hjälpel och rökgaskondensering):",'Slutlig allokering kvv'!$B$1:$AK$1,0),FALSE)/1,"")</f>
        <v>4.6308067000000008E-2</v>
      </c>
      <c r="AI213" s="137">
        <f>IFERROR(1-VLOOKUP(B213,'Slutlig allokering kvv'!$B$2:$AJ$462,MATCH("Andel av bränsle i kvv som allokerats till värme, exklusive rökgaskondensering och hjälpel",'Slutlig allokering kvv'!$B$1:$AK$1,0),FALSE),"")</f>
        <v>0.52002418117744609</v>
      </c>
      <c r="AK213" s="137">
        <f t="shared" si="7"/>
        <v>0.52002418117744609</v>
      </c>
    </row>
    <row r="214" spans="1:37" x14ac:dyDescent="0.25">
      <c r="A214" s="2" t="s">
        <v>338</v>
      </c>
      <c r="B214" s="2" t="s">
        <v>339</v>
      </c>
      <c r="C214">
        <f>IFERROR(VLOOKUP($B214,Kraftvärmeprod!$B$1:$AH$479,MATCH(C$3,Kraftvärmeprod!$B$1:$AG$1,0),FALSE)/1,"")</f>
        <v>229.1</v>
      </c>
      <c r="D214">
        <f>IFERROR(VLOOKUP($B214,Kraftvärmeprod!$B$1:$AH$479,MATCH(D$3,Kraftvärmeprod!$B$1:$AG$1,0),FALSE)/1,"")</f>
        <v>106.345</v>
      </c>
      <c r="E214">
        <f>IFERROR(VLOOKUP($B214,Kraftvärmeprod!$B$1:$AH$479,MATCH(E$2,Kraftvärmeprod!$B$1:$AG$1,0),FALSE)/1,0)-IFERROR(VLOOKUP($B214,'Slutlig allokering kvv'!$B$2:$AC$462,MATCH(E$3,'Slutlig allokering kvv'!$B$1:$AJ$1,0),FALSE)/1,0)</f>
        <v>0</v>
      </c>
      <c r="F214">
        <f>IFERROR(VLOOKUP($B214,Kraftvärmeprod!$B$1:$AH$479,MATCH(F$2,Kraftvärmeprod!$B$1:$AG$1,0),FALSE)/1,0)-IFERROR(VLOOKUP($B214,'Slutlig allokering kvv'!$B$2:$AC$462,MATCH(F$3,'Slutlig allokering kvv'!$B$1:$AJ$1,0),FALSE)/1,0)</f>
        <v>0</v>
      </c>
      <c r="G214">
        <f>IFERROR(VLOOKUP($B214,Kraftvärmeprod!$B$1:$AH$479,MATCH(G$2,Kraftvärmeprod!$B$1:$AG$1,0),FALSE)/1,0)-IFERROR(VLOOKUP($B214,'Slutlig allokering kvv'!$B$2:$AC$462,MATCH(G$3,'Slutlig allokering kvv'!$B$1:$AJ$1,0),FALSE)/1,0)</f>
        <v>79.066999999999993</v>
      </c>
      <c r="H214">
        <f>IFERROR(VLOOKUP($B214,Kraftvärmeprod!$B$1:$AH$479,MATCH(H$2,Kraftvärmeprod!$B$1:$AG$1,0),FALSE)/1,0)-IFERROR(VLOOKUP($B214,'Slutlig allokering kvv'!$B$2:$AC$462,MATCH(H$3,'Slutlig allokering kvv'!$B$1:$AJ$1,0),FALSE)/1,0)</f>
        <v>0</v>
      </c>
      <c r="I214">
        <f>IFERROR(VLOOKUP($B214,Kraftvärmeprod!$B$1:$AH$479,MATCH(I$2,Kraftvärmeprod!$B$1:$AG$1,0),FALSE)/1,0)-IFERROR(VLOOKUP($B214,'Slutlig allokering kvv'!$B$2:$AC$462,MATCH(I$3,'Slutlig allokering kvv'!$B$1:$AJ$1,0),FALSE)/1,0)</f>
        <v>0.24164000000000002</v>
      </c>
      <c r="J214">
        <f>IFERROR(VLOOKUP($B214,Kraftvärmeprod!$B$1:$AH$479,MATCH(J$2,Kraftvärmeprod!$B$1:$AG$1,0),FALSE)/1,0)-IFERROR(VLOOKUP($B214,'Slutlig allokering kvv'!$B$2:$AC$462,MATCH(J$3,'Slutlig allokering kvv'!$B$1:$AJ$1,0),FALSE)/1,0)</f>
        <v>0</v>
      </c>
      <c r="K214">
        <f>IFERROR(VLOOKUP($B214,Kraftvärmeprod!$B$1:$AH$479,MATCH(K$2,Kraftvärmeprod!$B$1:$AG$1,0),FALSE)/1,0)-IFERROR(VLOOKUP($B214,'Slutlig allokering kvv'!$B$2:$AC$462,MATCH(K$3,'Slutlig allokering kvv'!$B$1:$AJ$1,0),FALSE)/1,0)</f>
        <v>0</v>
      </c>
      <c r="L214">
        <f>IFERROR(VLOOKUP($B214,Kraftvärmeprod!$B$1:$AH$479,MATCH(L$2,Kraftvärmeprod!$B$1:$AG$1,0),FALSE)/1,0)-IFERROR(VLOOKUP($B214,'Slutlig allokering kvv'!$B$2:$AC$462,MATCH(L$3,'Slutlig allokering kvv'!$B$1:$AJ$1,0),FALSE)/1,0)</f>
        <v>75.638299999999987</v>
      </c>
      <c r="M214">
        <f>IFERROR(VLOOKUP($B214,Kraftvärmeprod!$B$1:$AH$479,MATCH(M$2,Kraftvärmeprod!$B$1:$AG$1,0),FALSE)/1,0)-IFERROR(VLOOKUP($B214,'Slutlig allokering kvv'!$B$2:$AC$462,MATCH(M$3,'Slutlig allokering kvv'!$B$1:$AJ$1,0),FALSE)/1,0)</f>
        <v>0</v>
      </c>
      <c r="N214">
        <f>IFERROR(VLOOKUP($B214,Kraftvärmeprod!$B$1:$AH$479,MATCH(N$2,Kraftvärmeprod!$B$1:$AG$1,0),FALSE)/1,0)-IFERROR(VLOOKUP($B214,'Slutlig allokering kvv'!$B$2:$AC$462,MATCH(N$3,'Slutlig allokering kvv'!$B$1:$AJ$1,0),FALSE)/1,0)</f>
        <v>51.8872</v>
      </c>
      <c r="O214">
        <f>IFERROR(VLOOKUP($B214,Kraftvärmeprod!$B$1:$AH$479,MATCH(O$2,Kraftvärmeprod!$B$1:$AG$1,0),FALSE)/1,0)-IFERROR(VLOOKUP($B214,'Slutlig allokering kvv'!$B$2:$AC$462,MATCH(O$3,'Slutlig allokering kvv'!$B$1:$AJ$1,0),FALSE)/1,0)</f>
        <v>0</v>
      </c>
      <c r="P214">
        <f>IFERROR(VLOOKUP($B214,Kraftvärmeprod!$B$1:$AH$479,MATCH(P$2,Kraftvärmeprod!$B$1:$AG$1,0),FALSE)/1,0)-IFERROR(VLOOKUP($B214,'Slutlig allokering kvv'!$B$2:$AC$462,MATCH(P$3,'Slutlig allokering kvv'!$B$1:$AJ$1,0),FALSE)/1,0)</f>
        <v>1.55366</v>
      </c>
      <c r="Q214">
        <f>IFERROR(VLOOKUP($B214,Kraftvärmeprod!$B$1:$AH$479,MATCH(Q$2,Kraftvärmeprod!$B$1:$AG$1,0),FALSE)/1,0)-IFERROR(VLOOKUP($B214,'Slutlig allokering kvv'!$B$2:$AC$462,MATCH(Q$3,'Slutlig allokering kvv'!$B$1:$AJ$1,0),FALSE)/1,0)</f>
        <v>0</v>
      </c>
      <c r="R214">
        <f>IFERROR(VLOOKUP($B214,Kraftvärmeprod!$B$1:$AH$479,MATCH(R$2,Kraftvärmeprod!$B$1:$AG$1,0),FALSE)/1,0)-IFERROR(VLOOKUP($B214,'Slutlig allokering kvv'!$B$2:$AC$462,MATCH(R$3,'Slutlig allokering kvv'!$B$1:$AJ$1,0),FALSE)/1,0)</f>
        <v>0</v>
      </c>
      <c r="S214">
        <f>IFERROR(VLOOKUP($B214,Kraftvärmeprod!$B$1:$AH$479,MATCH(S$2,Kraftvärmeprod!$B$1:$AG$1,0),FALSE)/1,0)-IFERROR(VLOOKUP($B214,'Slutlig allokering kvv'!$B$2:$AC$462,MATCH(S$3,'Slutlig allokering kvv'!$B$1:$AJ$1,0),FALSE)/1,0)</f>
        <v>7.2884800000000007</v>
      </c>
      <c r="T214" s="6">
        <f>IFERROR(VLOOKUP($B214,Miljö!$B$1:$S$477,MATCH(T$2,Miljö!$B$1:$X$1,0),FALSE)/1,0)-IFERROR(VLOOKUP($B214,'Slutlig allokering kvv'!$B$2:$AC$462,MATCH(T$3,'Slutlig allokering kvv'!$B$1:$AJ$1,0),FALSE)/1,0)</f>
        <v>9.1561699999999995</v>
      </c>
      <c r="U214">
        <f>IFERROR(VLOOKUP($B214,Kraftvärmeprod!$B$1:$AH$479,MATCH(U$2,Kraftvärmeprod!$B$1:$AG$1,0),FALSE)/1,0)-IFERROR(VLOOKUP($B214,'Slutlig allokering kvv'!$B$2:$AC$462,MATCH(U$3,'Slutlig allokering kvv'!$B$1:$AJ$1,0),FALSE)/1,0)</f>
        <v>9.6920400000000004</v>
      </c>
      <c r="V214">
        <f>IFERROR(VLOOKUP($B214,Kraftvärmeprod!$B$1:$AH$479,MATCH(V$2,Kraftvärmeprod!$B$1:$AG$1,0),FALSE)/1,0)-IFERROR(VLOOKUP($B214,'Slutlig allokering kvv'!$B$2:$AC$462,MATCH(V$3,'Slutlig allokering kvv'!$B$1:$AJ$1,0),FALSE)/1,0)</f>
        <v>0</v>
      </c>
      <c r="W214">
        <f>IFERROR(VLOOKUP($B214,Kraftvärmeprod!$B$1:$AH$479,MATCH(W$2,Kraftvärmeprod!$B$1:$AG$1,0),FALSE)/1,0)-IFERROR(VLOOKUP($B214,'Slutlig allokering kvv'!$B$2:$AC$462,MATCH(W$3,'Slutlig allokering kvv'!$B$1:$AJ$1,0),FALSE)/1,0)</f>
        <v>0</v>
      </c>
      <c r="X214">
        <f>IFERROR(VLOOKUP($B214,Kraftvärmeprod!$B$1:$AH$479,MATCH(X$2,Kraftvärmeprod!$B$1:$AG$1,0),FALSE)/1,0)-IFERROR(VLOOKUP($B214,'Slutlig allokering kvv'!$B$2:$AC$462,MATCH(X$3,'Slutlig allokering kvv'!$B$1:$AJ$1,0),FALSE)/1,0)</f>
        <v>0</v>
      </c>
      <c r="Y214">
        <f>IFERROR(VLOOKUP($B214,Kraftvärmeprod!$B$1:$AH$479,MATCH(Y$2,Kraftvärmeprod!$B$1:$AG$1,0),FALSE)/1,0)-IFERROR(VLOOKUP($B214,'Slutlig allokering kvv'!$B$2:$AC$462,MATCH(Y$3,'Slutlig allokering kvv'!$B$1:$AJ$1,0),FALSE)/1,0)</f>
        <v>0</v>
      </c>
      <c r="Z214">
        <f>IFERROR(VLOOKUP($B214,Kraftvärmeprod!$B$1:$AH$479,MATCH(Z$2,Kraftvärmeprod!$B$1:$AG$1,0),FALSE)/1,0)-IFERROR(VLOOKUP($B214,'Slutlig allokering kvv'!$B$2:$AC$462,MATCH(Z$3,'Slutlig allokering kvv'!$B$1:$AJ$1,0),FALSE)/1,0)</f>
        <v>0</v>
      </c>
      <c r="AA214">
        <f>IFERROR(VLOOKUP($B214,Kraftvärmeprod!$B$1:$AH$479,MATCH(AA$2,Kraftvärmeprod!$B$1:$AG$1,0),FALSE)/1,0)-IFERROR(VLOOKUP($B214,'Slutlig allokering kvv'!$B$2:$AC$462,MATCH(AA$3,'Slutlig allokering kvv'!$B$1:$AJ$1,0),FALSE)/1,0)</f>
        <v>0</v>
      </c>
      <c r="AE214">
        <f t="shared" si="6"/>
        <v>225.36831999999998</v>
      </c>
      <c r="AG214">
        <f>IFERROR(VLOOKUP(B214,'Slutlig allokering kvv'!$B$2:$AJ$462,MATCH("Summa slutlig allokerad tillförd energi (utan hjälpel och rökgaskondensering):",'Slutlig allokering kvv'!$B$1:$AK$1,0),FALSE)/1,"")</f>
        <v>187.45467999999991</v>
      </c>
      <c r="AI214" s="137">
        <f>IFERROR(1-VLOOKUP(B214,'Slutlig allokering kvv'!$B$2:$AJ$462,MATCH("Andel av bränsle i kvv som allokerats till värme, exklusive rökgaskondensering och hjälpel",'Slutlig allokering kvv'!$B$1:$AK$1,0),FALSE),"")</f>
        <v>0.54591997054427699</v>
      </c>
      <c r="AK214" s="137">
        <f t="shared" si="7"/>
        <v>0.54591997054427699</v>
      </c>
    </row>
    <row r="215" spans="1:37" x14ac:dyDescent="0.25">
      <c r="A215" s="2" t="s">
        <v>338</v>
      </c>
      <c r="B215" s="2" t="s">
        <v>340</v>
      </c>
      <c r="C215">
        <f>IFERROR(VLOOKUP($B215,Kraftvärmeprod!$B$1:$AH$479,MATCH(C$3,Kraftvärmeprod!$B$1:$AG$1,0),FALSE)/1,"")</f>
        <v>24.492999999999999</v>
      </c>
      <c r="D215">
        <f>IFERROR(VLOOKUP($B215,Kraftvärmeprod!$B$1:$AH$479,MATCH(D$3,Kraftvärmeprod!$B$1:$AG$1,0),FALSE)/1,"")</f>
        <v>11.369</v>
      </c>
      <c r="E215">
        <f>IFERROR(VLOOKUP($B215,Kraftvärmeprod!$B$1:$AH$479,MATCH(E$2,Kraftvärmeprod!$B$1:$AG$1,0),FALSE)/1,0)-IFERROR(VLOOKUP($B215,'Slutlig allokering kvv'!$B$2:$AC$462,MATCH(E$3,'Slutlig allokering kvv'!$B$1:$AJ$1,0),FALSE)/1,0)</f>
        <v>0</v>
      </c>
      <c r="F215">
        <f>IFERROR(VLOOKUP($B215,Kraftvärmeprod!$B$1:$AH$479,MATCH(F$2,Kraftvärmeprod!$B$1:$AG$1,0),FALSE)/1,0)-IFERROR(VLOOKUP($B215,'Slutlig allokering kvv'!$B$2:$AC$462,MATCH(F$3,'Slutlig allokering kvv'!$B$1:$AJ$1,0),FALSE)/1,0)</f>
        <v>0</v>
      </c>
      <c r="G215">
        <f>IFERROR(VLOOKUP($B215,Kraftvärmeprod!$B$1:$AH$479,MATCH(G$2,Kraftvärmeprod!$B$1:$AG$1,0),FALSE)/1,0)-IFERROR(VLOOKUP($B215,'Slutlig allokering kvv'!$B$2:$AC$462,MATCH(G$3,'Slutlig allokering kvv'!$B$1:$AJ$1,0),FALSE)/1,0)</f>
        <v>24.161399999999997</v>
      </c>
      <c r="H215">
        <f>IFERROR(VLOOKUP($B215,Kraftvärmeprod!$B$1:$AH$479,MATCH(H$2,Kraftvärmeprod!$B$1:$AG$1,0),FALSE)/1,0)-IFERROR(VLOOKUP($B215,'Slutlig allokering kvv'!$B$2:$AC$462,MATCH(H$3,'Slutlig allokering kvv'!$B$1:$AJ$1,0),FALSE)/1,0)</f>
        <v>0</v>
      </c>
      <c r="I215">
        <f>IFERROR(VLOOKUP($B215,Kraftvärmeprod!$B$1:$AH$479,MATCH(I$2,Kraftvärmeprod!$B$1:$AG$1,0),FALSE)/1,0)-IFERROR(VLOOKUP($B215,'Slutlig allokering kvv'!$B$2:$AC$462,MATCH(I$3,'Slutlig allokering kvv'!$B$1:$AJ$1,0),FALSE)/1,0)</f>
        <v>0</v>
      </c>
      <c r="J215">
        <f>IFERROR(VLOOKUP($B215,Kraftvärmeprod!$B$1:$AH$479,MATCH(J$2,Kraftvärmeprod!$B$1:$AG$1,0),FALSE)/1,0)-IFERROR(VLOOKUP($B215,'Slutlig allokering kvv'!$B$2:$AC$462,MATCH(J$3,'Slutlig allokering kvv'!$B$1:$AJ$1,0),FALSE)/1,0)</f>
        <v>0</v>
      </c>
      <c r="K215">
        <f>IFERROR(VLOOKUP($B215,Kraftvärmeprod!$B$1:$AH$479,MATCH(K$2,Kraftvärmeprod!$B$1:$AG$1,0),FALSE)/1,0)-IFERROR(VLOOKUP($B215,'Slutlig allokering kvv'!$B$2:$AC$462,MATCH(K$3,'Slutlig allokering kvv'!$B$1:$AJ$1,0),FALSE)/1,0)</f>
        <v>0</v>
      </c>
      <c r="L215">
        <f>IFERROR(VLOOKUP($B215,Kraftvärmeprod!$B$1:$AH$479,MATCH(L$2,Kraftvärmeprod!$B$1:$AG$1,0),FALSE)/1,0)-IFERROR(VLOOKUP($B215,'Slutlig allokering kvv'!$B$2:$AC$462,MATCH(L$3,'Slutlig allokering kvv'!$B$1:$AJ$1,0),FALSE)/1,0)</f>
        <v>0</v>
      </c>
      <c r="M215">
        <f>IFERROR(VLOOKUP($B215,Kraftvärmeprod!$B$1:$AH$479,MATCH(M$2,Kraftvärmeprod!$B$1:$AG$1,0),FALSE)/1,0)-IFERROR(VLOOKUP($B215,'Slutlig allokering kvv'!$B$2:$AC$462,MATCH(M$3,'Slutlig allokering kvv'!$B$1:$AJ$1,0),FALSE)/1,0)</f>
        <v>0</v>
      </c>
      <c r="N215">
        <f>IFERROR(VLOOKUP($B215,Kraftvärmeprod!$B$1:$AH$479,MATCH(N$2,Kraftvärmeprod!$B$1:$AG$1,0),FALSE)/1,0)-IFERROR(VLOOKUP($B215,'Slutlig allokering kvv'!$B$2:$AC$462,MATCH(N$3,'Slutlig allokering kvv'!$B$1:$AJ$1,0),FALSE)/1,0)</f>
        <v>0</v>
      </c>
      <c r="O215">
        <f>IFERROR(VLOOKUP($B215,Kraftvärmeprod!$B$1:$AH$479,MATCH(O$2,Kraftvärmeprod!$B$1:$AG$1,0),FALSE)/1,0)-IFERROR(VLOOKUP($B215,'Slutlig allokering kvv'!$B$2:$AC$462,MATCH(O$3,'Slutlig allokering kvv'!$B$1:$AJ$1,0),FALSE)/1,0)</f>
        <v>0</v>
      </c>
      <c r="P215">
        <f>IFERROR(VLOOKUP($B215,Kraftvärmeprod!$B$1:$AH$479,MATCH(P$2,Kraftvärmeprod!$B$1:$AG$1,0),FALSE)/1,0)-IFERROR(VLOOKUP($B215,'Slutlig allokering kvv'!$B$2:$AC$462,MATCH(P$3,'Slutlig allokering kvv'!$B$1:$AJ$1,0),FALSE)/1,0)</f>
        <v>0</v>
      </c>
      <c r="Q215">
        <f>IFERROR(VLOOKUP($B215,Kraftvärmeprod!$B$1:$AH$479,MATCH(Q$2,Kraftvärmeprod!$B$1:$AG$1,0),FALSE)/1,0)-IFERROR(VLOOKUP($B215,'Slutlig allokering kvv'!$B$2:$AC$462,MATCH(Q$3,'Slutlig allokering kvv'!$B$1:$AJ$1,0),FALSE)/1,0)</f>
        <v>0</v>
      </c>
      <c r="R215">
        <f>IFERROR(VLOOKUP($B215,Kraftvärmeprod!$B$1:$AH$479,MATCH(R$2,Kraftvärmeprod!$B$1:$AG$1,0),FALSE)/1,0)-IFERROR(VLOOKUP($B215,'Slutlig allokering kvv'!$B$2:$AC$462,MATCH(R$3,'Slutlig allokering kvv'!$B$1:$AJ$1,0),FALSE)/1,0)</f>
        <v>0</v>
      </c>
      <c r="S215">
        <f>IFERROR(VLOOKUP($B215,Kraftvärmeprod!$B$1:$AH$479,MATCH(S$2,Kraftvärmeprod!$B$1:$AG$1,0),FALSE)/1,0)-IFERROR(VLOOKUP($B215,'Slutlig allokering kvv'!$B$2:$AC$462,MATCH(S$3,'Slutlig allokering kvv'!$B$1:$AJ$1,0),FALSE)/1,0)</f>
        <v>0</v>
      </c>
      <c r="T215" s="6">
        <f>IFERROR(VLOOKUP($B215,Miljö!$B$1:$S$477,MATCH(T$2,Miljö!$B$1:$X$1,0),FALSE)/1,0)-IFERROR(VLOOKUP($B215,'Slutlig allokering kvv'!$B$2:$AC$462,MATCH(T$3,'Slutlig allokering kvv'!$B$1:$AJ$1,0),FALSE)/1,0)</f>
        <v>0.99087200000000009</v>
      </c>
      <c r="U215">
        <f>IFERROR(VLOOKUP($B215,Kraftvärmeprod!$B$1:$AH$479,MATCH(U$2,Kraftvärmeprod!$B$1:$AG$1,0),FALSE)/1,0)-IFERROR(VLOOKUP($B215,'Slutlig allokering kvv'!$B$2:$AC$462,MATCH(U$3,'Slutlig allokering kvv'!$B$1:$AJ$1,0),FALSE)/1,0)</f>
        <v>0</v>
      </c>
      <c r="V215">
        <f>IFERROR(VLOOKUP($B215,Kraftvärmeprod!$B$1:$AH$479,MATCH(V$2,Kraftvärmeprod!$B$1:$AG$1,0),FALSE)/1,0)-IFERROR(VLOOKUP($B215,'Slutlig allokering kvv'!$B$2:$AC$462,MATCH(V$3,'Slutlig allokering kvv'!$B$1:$AJ$1,0),FALSE)/1,0)</f>
        <v>0</v>
      </c>
      <c r="W215">
        <f>IFERROR(VLOOKUP($B215,Kraftvärmeprod!$B$1:$AH$479,MATCH(W$2,Kraftvärmeprod!$B$1:$AG$1,0),FALSE)/1,0)-IFERROR(VLOOKUP($B215,'Slutlig allokering kvv'!$B$2:$AC$462,MATCH(W$3,'Slutlig allokering kvv'!$B$1:$AJ$1,0),FALSE)/1,0)</f>
        <v>0</v>
      </c>
      <c r="X215">
        <f>IFERROR(VLOOKUP($B215,Kraftvärmeprod!$B$1:$AH$479,MATCH(X$2,Kraftvärmeprod!$B$1:$AG$1,0),FALSE)/1,0)-IFERROR(VLOOKUP($B215,'Slutlig allokering kvv'!$B$2:$AC$462,MATCH(X$3,'Slutlig allokering kvv'!$B$1:$AJ$1,0),FALSE)/1,0)</f>
        <v>0</v>
      </c>
      <c r="Y215">
        <f>IFERROR(VLOOKUP($B215,Kraftvärmeprod!$B$1:$AH$479,MATCH(Y$2,Kraftvärmeprod!$B$1:$AG$1,0),FALSE)/1,0)-IFERROR(VLOOKUP($B215,'Slutlig allokering kvv'!$B$2:$AC$462,MATCH(Y$3,'Slutlig allokering kvv'!$B$1:$AJ$1,0),FALSE)/1,0)</f>
        <v>0</v>
      </c>
      <c r="Z215">
        <f>IFERROR(VLOOKUP($B215,Kraftvärmeprod!$B$1:$AH$479,MATCH(Z$2,Kraftvärmeprod!$B$1:$AG$1,0),FALSE)/1,0)-IFERROR(VLOOKUP($B215,'Slutlig allokering kvv'!$B$2:$AC$462,MATCH(Z$3,'Slutlig allokering kvv'!$B$1:$AJ$1,0),FALSE)/1,0)</f>
        <v>0</v>
      </c>
      <c r="AA215">
        <f>IFERROR(VLOOKUP($B215,Kraftvärmeprod!$B$1:$AH$479,MATCH(AA$2,Kraftvärmeprod!$B$1:$AG$1,0),FALSE)/1,0)-IFERROR(VLOOKUP($B215,'Slutlig allokering kvv'!$B$2:$AC$462,MATCH(AA$3,'Slutlig allokering kvv'!$B$1:$AJ$1,0),FALSE)/1,0)</f>
        <v>0</v>
      </c>
      <c r="AE215">
        <f t="shared" si="6"/>
        <v>24.161399999999997</v>
      </c>
      <c r="AG215">
        <f>IFERROR(VLOOKUP(B215,'Slutlig allokering kvv'!$B$2:$AJ$462,MATCH("Summa slutlig allokerad tillförd energi (utan hjälpel och rökgaskondensering):",'Slutlig allokering kvv'!$B$1:$AK$1,0),FALSE)/1,"")</f>
        <v>19.973599999999998</v>
      </c>
      <c r="AI215" s="137">
        <f>IFERROR(1-VLOOKUP(B215,'Slutlig allokering kvv'!$B$2:$AJ$462,MATCH("Andel av bränsle i kvv som allokerats till värme, exklusive rökgaskondensering och hjälpel",'Slutlig allokering kvv'!$B$1:$AK$1,0),FALSE),"")</f>
        <v>0.54744307239152601</v>
      </c>
      <c r="AK215" s="137">
        <f t="shared" si="7"/>
        <v>0.54744307239152601</v>
      </c>
    </row>
    <row r="216" spans="1:37" x14ac:dyDescent="0.25">
      <c r="A216" s="2" t="s">
        <v>338</v>
      </c>
      <c r="B216" s="2" t="s">
        <v>341</v>
      </c>
      <c r="C216">
        <f>IFERROR(VLOOKUP($B216,Kraftvärmeprod!$B$1:$AH$479,MATCH(C$3,Kraftvärmeprod!$B$1:$AG$1,0),FALSE)/1,"")</f>
        <v>9.9610000000000003</v>
      </c>
      <c r="D216">
        <f>IFERROR(VLOOKUP($B216,Kraftvärmeprod!$B$1:$AH$479,MATCH(D$3,Kraftvärmeprod!$B$1:$AG$1,0),FALSE)/1,"")</f>
        <v>4.6239999999999997</v>
      </c>
      <c r="E216">
        <f>IFERROR(VLOOKUP($B216,Kraftvärmeprod!$B$1:$AH$479,MATCH(E$2,Kraftvärmeprod!$B$1:$AG$1,0),FALSE)/1,0)-IFERROR(VLOOKUP($B216,'Slutlig allokering kvv'!$B$2:$AC$462,MATCH(E$3,'Slutlig allokering kvv'!$B$1:$AJ$1,0),FALSE)/1,0)</f>
        <v>0</v>
      </c>
      <c r="F216">
        <f>IFERROR(VLOOKUP($B216,Kraftvärmeprod!$B$1:$AH$479,MATCH(F$2,Kraftvärmeprod!$B$1:$AG$1,0),FALSE)/1,0)-IFERROR(VLOOKUP($B216,'Slutlig allokering kvv'!$B$2:$AC$462,MATCH(F$3,'Slutlig allokering kvv'!$B$1:$AJ$1,0),FALSE)/1,0)</f>
        <v>0</v>
      </c>
      <c r="G216">
        <f>IFERROR(VLOOKUP($B216,Kraftvärmeprod!$B$1:$AH$479,MATCH(G$2,Kraftvärmeprod!$B$1:$AG$1,0),FALSE)/1,0)-IFERROR(VLOOKUP($B216,'Slutlig allokering kvv'!$B$2:$AC$462,MATCH(G$3,'Slutlig allokering kvv'!$B$1:$AJ$1,0),FALSE)/1,0)</f>
        <v>4.3424700000000005</v>
      </c>
      <c r="H216">
        <f>IFERROR(VLOOKUP($B216,Kraftvärmeprod!$B$1:$AH$479,MATCH(H$2,Kraftvärmeprod!$B$1:$AG$1,0),FALSE)/1,0)-IFERROR(VLOOKUP($B216,'Slutlig allokering kvv'!$B$2:$AC$462,MATCH(H$3,'Slutlig allokering kvv'!$B$1:$AJ$1,0),FALSE)/1,0)</f>
        <v>0</v>
      </c>
      <c r="I216">
        <f>IFERROR(VLOOKUP($B216,Kraftvärmeprod!$B$1:$AH$479,MATCH(I$2,Kraftvärmeprod!$B$1:$AG$1,0),FALSE)/1,0)-IFERROR(VLOOKUP($B216,'Slutlig allokering kvv'!$B$2:$AC$462,MATCH(I$3,'Slutlig allokering kvv'!$B$1:$AJ$1,0),FALSE)/1,0)</f>
        <v>0</v>
      </c>
      <c r="J216">
        <f>IFERROR(VLOOKUP($B216,Kraftvärmeprod!$B$1:$AH$479,MATCH(J$2,Kraftvärmeprod!$B$1:$AG$1,0),FALSE)/1,0)-IFERROR(VLOOKUP($B216,'Slutlig allokering kvv'!$B$2:$AC$462,MATCH(J$3,'Slutlig allokering kvv'!$B$1:$AJ$1,0),FALSE)/1,0)</f>
        <v>0</v>
      </c>
      <c r="K216">
        <f>IFERROR(VLOOKUP($B216,Kraftvärmeprod!$B$1:$AH$479,MATCH(K$2,Kraftvärmeprod!$B$1:$AG$1,0),FALSE)/1,0)-IFERROR(VLOOKUP($B216,'Slutlig allokering kvv'!$B$2:$AC$462,MATCH(K$3,'Slutlig allokering kvv'!$B$1:$AJ$1,0),FALSE)/1,0)</f>
        <v>0</v>
      </c>
      <c r="L216">
        <f>IFERROR(VLOOKUP($B216,Kraftvärmeprod!$B$1:$AH$479,MATCH(L$2,Kraftvärmeprod!$B$1:$AG$1,0),FALSE)/1,0)-IFERROR(VLOOKUP($B216,'Slutlig allokering kvv'!$B$2:$AC$462,MATCH(L$3,'Slutlig allokering kvv'!$B$1:$AJ$1,0),FALSE)/1,0)</f>
        <v>5.4839299999999991</v>
      </c>
      <c r="M216">
        <f>IFERROR(VLOOKUP($B216,Kraftvärmeprod!$B$1:$AH$479,MATCH(M$2,Kraftvärmeprod!$B$1:$AG$1,0),FALSE)/1,0)-IFERROR(VLOOKUP($B216,'Slutlig allokering kvv'!$B$2:$AC$462,MATCH(M$3,'Slutlig allokering kvv'!$B$1:$AJ$1,0),FALSE)/1,0)</f>
        <v>0</v>
      </c>
      <c r="N216">
        <f>IFERROR(VLOOKUP($B216,Kraftvärmeprod!$B$1:$AH$479,MATCH(N$2,Kraftvärmeprod!$B$1:$AG$1,0),FALSE)/1,0)-IFERROR(VLOOKUP($B216,'Slutlig allokering kvv'!$B$2:$AC$462,MATCH(N$3,'Slutlig allokering kvv'!$B$1:$AJ$1,0),FALSE)/1,0)</f>
        <v>0</v>
      </c>
      <c r="O216">
        <f>IFERROR(VLOOKUP($B216,Kraftvärmeprod!$B$1:$AH$479,MATCH(O$2,Kraftvärmeprod!$B$1:$AG$1,0),FALSE)/1,0)-IFERROR(VLOOKUP($B216,'Slutlig allokering kvv'!$B$2:$AC$462,MATCH(O$3,'Slutlig allokering kvv'!$B$1:$AJ$1,0),FALSE)/1,0)</f>
        <v>0</v>
      </c>
      <c r="P216">
        <f>IFERROR(VLOOKUP($B216,Kraftvärmeprod!$B$1:$AH$479,MATCH(P$2,Kraftvärmeprod!$B$1:$AG$1,0),FALSE)/1,0)-IFERROR(VLOOKUP($B216,'Slutlig allokering kvv'!$B$2:$AC$462,MATCH(P$3,'Slutlig allokering kvv'!$B$1:$AJ$1,0),FALSE)/1,0)</f>
        <v>0</v>
      </c>
      <c r="Q216">
        <f>IFERROR(VLOOKUP($B216,Kraftvärmeprod!$B$1:$AH$479,MATCH(Q$2,Kraftvärmeprod!$B$1:$AG$1,0),FALSE)/1,0)-IFERROR(VLOOKUP($B216,'Slutlig allokering kvv'!$B$2:$AC$462,MATCH(Q$3,'Slutlig allokering kvv'!$B$1:$AJ$1,0),FALSE)/1,0)</f>
        <v>0</v>
      </c>
      <c r="R216">
        <f>IFERROR(VLOOKUP($B216,Kraftvärmeprod!$B$1:$AH$479,MATCH(R$2,Kraftvärmeprod!$B$1:$AG$1,0),FALSE)/1,0)-IFERROR(VLOOKUP($B216,'Slutlig allokering kvv'!$B$2:$AC$462,MATCH(R$3,'Slutlig allokering kvv'!$B$1:$AJ$1,0),FALSE)/1,0)</f>
        <v>0</v>
      </c>
      <c r="S216">
        <f>IFERROR(VLOOKUP($B216,Kraftvärmeprod!$B$1:$AH$479,MATCH(S$2,Kraftvärmeprod!$B$1:$AG$1,0),FALSE)/1,0)-IFERROR(VLOOKUP($B216,'Slutlig allokering kvv'!$B$2:$AC$462,MATCH(S$3,'Slutlig allokering kvv'!$B$1:$AJ$1,0),FALSE)/1,0)</f>
        <v>0</v>
      </c>
      <c r="T216" s="6">
        <f>IFERROR(VLOOKUP($B216,Miljö!$B$1:$S$477,MATCH(T$2,Miljö!$B$1:$X$1,0),FALSE)/1,0)-IFERROR(VLOOKUP($B216,'Slutlig allokering kvv'!$B$2:$AC$462,MATCH(T$3,'Slutlig allokering kvv'!$B$1:$AJ$1,0),FALSE)/1,0)</f>
        <v>0.40293200000000001</v>
      </c>
      <c r="U216">
        <f>IFERROR(VLOOKUP($B216,Kraftvärmeprod!$B$1:$AH$479,MATCH(U$2,Kraftvärmeprod!$B$1:$AG$1,0),FALSE)/1,0)-IFERROR(VLOOKUP($B216,'Slutlig allokering kvv'!$B$2:$AC$462,MATCH(U$3,'Slutlig allokering kvv'!$B$1:$AJ$1,0),FALSE)/1,0)</f>
        <v>0</v>
      </c>
      <c r="V216">
        <f>IFERROR(VLOOKUP($B216,Kraftvärmeprod!$B$1:$AH$479,MATCH(V$2,Kraftvärmeprod!$B$1:$AG$1,0),FALSE)/1,0)-IFERROR(VLOOKUP($B216,'Slutlig allokering kvv'!$B$2:$AC$462,MATCH(V$3,'Slutlig allokering kvv'!$B$1:$AJ$1,0),FALSE)/1,0)</f>
        <v>0</v>
      </c>
      <c r="W216">
        <f>IFERROR(VLOOKUP($B216,Kraftvärmeprod!$B$1:$AH$479,MATCH(W$2,Kraftvärmeprod!$B$1:$AG$1,0),FALSE)/1,0)-IFERROR(VLOOKUP($B216,'Slutlig allokering kvv'!$B$2:$AC$462,MATCH(W$3,'Slutlig allokering kvv'!$B$1:$AJ$1,0),FALSE)/1,0)</f>
        <v>0</v>
      </c>
      <c r="X216">
        <f>IFERROR(VLOOKUP($B216,Kraftvärmeprod!$B$1:$AH$479,MATCH(X$2,Kraftvärmeprod!$B$1:$AG$1,0),FALSE)/1,0)-IFERROR(VLOOKUP($B216,'Slutlig allokering kvv'!$B$2:$AC$462,MATCH(X$3,'Slutlig allokering kvv'!$B$1:$AJ$1,0),FALSE)/1,0)</f>
        <v>0</v>
      </c>
      <c r="Y216">
        <f>IFERROR(VLOOKUP($B216,Kraftvärmeprod!$B$1:$AH$479,MATCH(Y$2,Kraftvärmeprod!$B$1:$AG$1,0),FALSE)/1,0)-IFERROR(VLOOKUP($B216,'Slutlig allokering kvv'!$B$2:$AC$462,MATCH(Y$3,'Slutlig allokering kvv'!$B$1:$AJ$1,0),FALSE)/1,0)</f>
        <v>0</v>
      </c>
      <c r="Z216">
        <f>IFERROR(VLOOKUP($B216,Kraftvärmeprod!$B$1:$AH$479,MATCH(Z$2,Kraftvärmeprod!$B$1:$AG$1,0),FALSE)/1,0)-IFERROR(VLOOKUP($B216,'Slutlig allokering kvv'!$B$2:$AC$462,MATCH(Z$3,'Slutlig allokering kvv'!$B$1:$AJ$1,0),FALSE)/1,0)</f>
        <v>0</v>
      </c>
      <c r="AA216">
        <f>IFERROR(VLOOKUP($B216,Kraftvärmeprod!$B$1:$AH$479,MATCH(AA$2,Kraftvärmeprod!$B$1:$AG$1,0),FALSE)/1,0)-IFERROR(VLOOKUP($B216,'Slutlig allokering kvv'!$B$2:$AC$462,MATCH(AA$3,'Slutlig allokering kvv'!$B$1:$AJ$1,0),FALSE)/1,0)</f>
        <v>0</v>
      </c>
      <c r="AE216">
        <f t="shared" si="6"/>
        <v>9.8263999999999996</v>
      </c>
      <c r="AG216">
        <f>IFERROR(VLOOKUP(B216,'Slutlig allokering kvv'!$B$2:$AJ$462,MATCH("Summa slutlig allokerad tillförd energi (utan hjälpel och rökgaskondensering):",'Slutlig allokering kvv'!$B$1:$AK$1,0),FALSE)/1,"")</f>
        <v>8.1226000000000003</v>
      </c>
      <c r="AI216" s="137">
        <f>IFERROR(1-VLOOKUP(B216,'Slutlig allokering kvv'!$B$2:$AJ$462,MATCH("Andel av bränsle i kvv som allokerats till värme, exklusive rökgaskondensering och hjälpel",'Slutlig allokering kvv'!$B$1:$AK$1,0),FALSE),"")</f>
        <v>0.54746225416457728</v>
      </c>
      <c r="AK216" s="137">
        <f t="shared" si="7"/>
        <v>0.5474622541645775</v>
      </c>
    </row>
    <row r="217" spans="1:37" x14ac:dyDescent="0.25">
      <c r="A217" s="2" t="s">
        <v>351</v>
      </c>
      <c r="B217" s="2" t="s">
        <v>352</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 kvv'!$B$2:$AC$462,MATCH(E$3,'Slutlig allokering kvv'!$B$1:$AJ$1,0),FALSE)/1,0)</f>
        <v>0</v>
      </c>
      <c r="F217">
        <f>IFERROR(VLOOKUP($B217,Kraftvärmeprod!$B$1:$AH$479,MATCH(F$2,Kraftvärmeprod!$B$1:$AG$1,0),FALSE)/1,0)-IFERROR(VLOOKUP($B217,'Slutlig allokering kvv'!$B$2:$AC$462,MATCH(F$3,'Slutlig allokering kvv'!$B$1:$AJ$1,0),FALSE)/1,0)</f>
        <v>0</v>
      </c>
      <c r="G217">
        <f>IFERROR(VLOOKUP($B217,Kraftvärmeprod!$B$1:$AH$479,MATCH(G$2,Kraftvärmeprod!$B$1:$AG$1,0),FALSE)/1,0)-IFERROR(VLOOKUP($B217,'Slutlig allokering kvv'!$B$2:$AC$462,MATCH(G$3,'Slutlig allokering kvv'!$B$1:$AJ$1,0),FALSE)/1,0)</f>
        <v>0</v>
      </c>
      <c r="H217">
        <f>IFERROR(VLOOKUP($B217,Kraftvärmeprod!$B$1:$AH$479,MATCH(H$2,Kraftvärmeprod!$B$1:$AG$1,0),FALSE)/1,0)-IFERROR(VLOOKUP($B217,'Slutlig allokering kvv'!$B$2:$AC$462,MATCH(H$3,'Slutlig allokering kvv'!$B$1:$AJ$1,0),FALSE)/1,0)</f>
        <v>0</v>
      </c>
      <c r="I217">
        <f>IFERROR(VLOOKUP($B217,Kraftvärmeprod!$B$1:$AH$479,MATCH(I$2,Kraftvärmeprod!$B$1:$AG$1,0),FALSE)/1,0)-IFERROR(VLOOKUP($B217,'Slutlig allokering kvv'!$B$2:$AC$462,MATCH(I$3,'Slutlig allokering kvv'!$B$1:$AJ$1,0),FALSE)/1,0)</f>
        <v>0</v>
      </c>
      <c r="J217">
        <f>IFERROR(VLOOKUP($B217,Kraftvärmeprod!$B$1:$AH$479,MATCH(J$2,Kraftvärmeprod!$B$1:$AG$1,0),FALSE)/1,0)-IFERROR(VLOOKUP($B217,'Slutlig allokering kvv'!$B$2:$AC$462,MATCH(J$3,'Slutlig allokering kvv'!$B$1:$AJ$1,0),FALSE)/1,0)</f>
        <v>0</v>
      </c>
      <c r="K217">
        <f>IFERROR(VLOOKUP($B217,Kraftvärmeprod!$B$1:$AH$479,MATCH(K$2,Kraftvärmeprod!$B$1:$AG$1,0),FALSE)/1,0)-IFERROR(VLOOKUP($B217,'Slutlig allokering kvv'!$B$2:$AC$462,MATCH(K$3,'Slutlig allokering kvv'!$B$1:$AJ$1,0),FALSE)/1,0)</f>
        <v>0</v>
      </c>
      <c r="L217">
        <f>IFERROR(VLOOKUP($B217,Kraftvärmeprod!$B$1:$AH$479,MATCH(L$2,Kraftvärmeprod!$B$1:$AG$1,0),FALSE)/1,0)-IFERROR(VLOOKUP($B217,'Slutlig allokering kvv'!$B$2:$AC$462,MATCH(L$3,'Slutlig allokering kvv'!$B$1:$AJ$1,0),FALSE)/1,0)</f>
        <v>0</v>
      </c>
      <c r="M217">
        <f>IFERROR(VLOOKUP($B217,Kraftvärmeprod!$B$1:$AH$479,MATCH(M$2,Kraftvärmeprod!$B$1:$AG$1,0),FALSE)/1,0)-IFERROR(VLOOKUP($B217,'Slutlig allokering kvv'!$B$2:$AC$462,MATCH(M$3,'Slutlig allokering kvv'!$B$1:$AJ$1,0),FALSE)/1,0)</f>
        <v>0</v>
      </c>
      <c r="N217">
        <f>IFERROR(VLOOKUP($B217,Kraftvärmeprod!$B$1:$AH$479,MATCH(N$2,Kraftvärmeprod!$B$1:$AG$1,0),FALSE)/1,0)-IFERROR(VLOOKUP($B217,'Slutlig allokering kvv'!$B$2:$AC$462,MATCH(N$3,'Slutlig allokering kvv'!$B$1:$AJ$1,0),FALSE)/1,0)</f>
        <v>0</v>
      </c>
      <c r="O217">
        <f>IFERROR(VLOOKUP($B217,Kraftvärmeprod!$B$1:$AH$479,MATCH(O$2,Kraftvärmeprod!$B$1:$AG$1,0),FALSE)/1,0)-IFERROR(VLOOKUP($B217,'Slutlig allokering kvv'!$B$2:$AC$462,MATCH(O$3,'Slutlig allokering kvv'!$B$1:$AJ$1,0),FALSE)/1,0)</f>
        <v>0</v>
      </c>
      <c r="P217">
        <f>IFERROR(VLOOKUP($B217,Kraftvärmeprod!$B$1:$AH$479,MATCH(P$2,Kraftvärmeprod!$B$1:$AG$1,0),FALSE)/1,0)-IFERROR(VLOOKUP($B217,'Slutlig allokering kvv'!$B$2:$AC$462,MATCH(P$3,'Slutlig allokering kvv'!$B$1:$AJ$1,0),FALSE)/1,0)</f>
        <v>0</v>
      </c>
      <c r="Q217">
        <f>IFERROR(VLOOKUP($B217,Kraftvärmeprod!$B$1:$AH$479,MATCH(Q$2,Kraftvärmeprod!$B$1:$AG$1,0),FALSE)/1,0)-IFERROR(VLOOKUP($B217,'Slutlig allokering kvv'!$B$2:$AC$462,MATCH(Q$3,'Slutlig allokering kvv'!$B$1:$AJ$1,0),FALSE)/1,0)</f>
        <v>0</v>
      </c>
      <c r="R217">
        <f>IFERROR(VLOOKUP($B217,Kraftvärmeprod!$B$1:$AH$479,MATCH(R$2,Kraftvärmeprod!$B$1:$AG$1,0),FALSE)/1,0)-IFERROR(VLOOKUP($B217,'Slutlig allokering kvv'!$B$2:$AC$462,MATCH(R$3,'Slutlig allokering kvv'!$B$1:$AJ$1,0),FALSE)/1,0)</f>
        <v>0</v>
      </c>
      <c r="S217">
        <f>IFERROR(VLOOKUP($B217,Kraftvärmeprod!$B$1:$AH$479,MATCH(S$2,Kraftvärmeprod!$B$1:$AG$1,0),FALSE)/1,0)-IFERROR(VLOOKUP($B217,'Slutlig allokering kvv'!$B$2:$AC$462,MATCH(S$3,'Slutlig allokering kvv'!$B$1:$AJ$1,0),FALSE)/1,0)</f>
        <v>0</v>
      </c>
      <c r="T217" s="6">
        <f>IFERROR(VLOOKUP($B217,Miljö!$B$1:$S$477,MATCH(T$2,Miljö!$B$1:$X$1,0),FALSE)/1,0)-IFERROR(VLOOKUP($B217,'Slutlig allokering kvv'!$B$2:$AC$462,MATCH(T$3,'Slutlig allokering kvv'!$B$1:$AJ$1,0),FALSE)/1,0)</f>
        <v>0</v>
      </c>
      <c r="U217">
        <f>IFERROR(VLOOKUP($B217,Kraftvärmeprod!$B$1:$AH$479,MATCH(U$2,Kraftvärmeprod!$B$1:$AG$1,0),FALSE)/1,0)-IFERROR(VLOOKUP($B217,'Slutlig allokering kvv'!$B$2:$AC$462,MATCH(U$3,'Slutlig allokering kvv'!$B$1:$AJ$1,0),FALSE)/1,0)</f>
        <v>0</v>
      </c>
      <c r="V217">
        <f>IFERROR(VLOOKUP($B217,Kraftvärmeprod!$B$1:$AH$479,MATCH(V$2,Kraftvärmeprod!$B$1:$AG$1,0),FALSE)/1,0)-IFERROR(VLOOKUP($B217,'Slutlig allokering kvv'!$B$2:$AC$462,MATCH(V$3,'Slutlig allokering kvv'!$B$1:$AJ$1,0),FALSE)/1,0)</f>
        <v>0</v>
      </c>
      <c r="W217">
        <f>IFERROR(VLOOKUP($B217,Kraftvärmeprod!$B$1:$AH$479,MATCH(W$2,Kraftvärmeprod!$B$1:$AG$1,0),FALSE)/1,0)-IFERROR(VLOOKUP($B217,'Slutlig allokering kvv'!$B$2:$AC$462,MATCH(W$3,'Slutlig allokering kvv'!$B$1:$AJ$1,0),FALSE)/1,0)</f>
        <v>0</v>
      </c>
      <c r="X217">
        <f>IFERROR(VLOOKUP($B217,Kraftvärmeprod!$B$1:$AH$479,MATCH(X$2,Kraftvärmeprod!$B$1:$AG$1,0),FALSE)/1,0)-IFERROR(VLOOKUP($B217,'Slutlig allokering kvv'!$B$2:$AC$462,MATCH(X$3,'Slutlig allokering kvv'!$B$1:$AJ$1,0),FALSE)/1,0)</f>
        <v>0</v>
      </c>
      <c r="Y217">
        <f>IFERROR(VLOOKUP($B217,Kraftvärmeprod!$B$1:$AH$479,MATCH(Y$2,Kraftvärmeprod!$B$1:$AG$1,0),FALSE)/1,0)-IFERROR(VLOOKUP($B217,'Slutlig allokering kvv'!$B$2:$AC$462,MATCH(Y$3,'Slutlig allokering kvv'!$B$1:$AJ$1,0),FALSE)/1,0)</f>
        <v>0</v>
      </c>
      <c r="Z217">
        <f>IFERROR(VLOOKUP($B217,Kraftvärmeprod!$B$1:$AH$479,MATCH(Z$2,Kraftvärmeprod!$B$1:$AG$1,0),FALSE)/1,0)-IFERROR(VLOOKUP($B217,'Slutlig allokering kvv'!$B$2:$AC$462,MATCH(Z$3,'Slutlig allokering kvv'!$B$1:$AJ$1,0),FALSE)/1,0)</f>
        <v>0</v>
      </c>
      <c r="AA217">
        <f>IFERROR(VLOOKUP($B217,Kraftvärmeprod!$B$1:$AH$479,MATCH(AA$2,Kraftvärmeprod!$B$1:$AG$1,0),FALSE)/1,0)-IFERROR(VLOOKUP($B217,'Slutlig allokering kvv'!$B$2:$AC$462,MATCH(AA$3,'Slutlig allokering kvv'!$B$1:$AJ$1,0),FALSE)/1,0)</f>
        <v>0</v>
      </c>
      <c r="AE217">
        <f t="shared" si="6"/>
        <v>0</v>
      </c>
      <c r="AG217">
        <f>IFERROR(VLOOKUP(B217,'Slutlig allokering kvv'!$B$2:$AJ$462,MATCH("Summa slutlig allokerad tillförd energi (utan hjälpel och rökgaskondensering):",'Slutlig allokering kvv'!$B$1:$AK$1,0),FALSE)/1,"")</f>
        <v>0</v>
      </c>
      <c r="AI217" s="137" t="str">
        <f>IFERROR(1-VLOOKUP(B217,'Slutlig allokering kvv'!$B$2:$AJ$462,MATCH("Andel av bränsle i kvv som allokerats till värme, exklusive rökgaskondensering och hjälpel",'Slutlig allokering kvv'!$B$1:$AK$1,0),FALSE),"")</f>
        <v/>
      </c>
      <c r="AK217" s="137" t="str">
        <f t="shared" si="7"/>
        <v/>
      </c>
    </row>
    <row r="218" spans="1:37" x14ac:dyDescent="0.25">
      <c r="A218" s="2" t="s">
        <v>353</v>
      </c>
      <c r="B218" s="2" t="s">
        <v>354</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 kvv'!$B$2:$AC$462,MATCH(E$3,'Slutlig allokering kvv'!$B$1:$AJ$1,0),FALSE)/1,0)</f>
        <v>0</v>
      </c>
      <c r="F218">
        <f>IFERROR(VLOOKUP($B218,Kraftvärmeprod!$B$1:$AH$479,MATCH(F$2,Kraftvärmeprod!$B$1:$AG$1,0),FALSE)/1,0)-IFERROR(VLOOKUP($B218,'Slutlig allokering kvv'!$B$2:$AC$462,MATCH(F$3,'Slutlig allokering kvv'!$B$1:$AJ$1,0),FALSE)/1,0)</f>
        <v>0</v>
      </c>
      <c r="G218">
        <f>IFERROR(VLOOKUP($B218,Kraftvärmeprod!$B$1:$AH$479,MATCH(G$2,Kraftvärmeprod!$B$1:$AG$1,0),FALSE)/1,0)-IFERROR(VLOOKUP($B218,'Slutlig allokering kvv'!$B$2:$AC$462,MATCH(G$3,'Slutlig allokering kvv'!$B$1:$AJ$1,0),FALSE)/1,0)</f>
        <v>0</v>
      </c>
      <c r="H218">
        <f>IFERROR(VLOOKUP($B218,Kraftvärmeprod!$B$1:$AH$479,MATCH(H$2,Kraftvärmeprod!$B$1:$AG$1,0),FALSE)/1,0)-IFERROR(VLOOKUP($B218,'Slutlig allokering kvv'!$B$2:$AC$462,MATCH(H$3,'Slutlig allokering kvv'!$B$1:$AJ$1,0),FALSE)/1,0)</f>
        <v>0</v>
      </c>
      <c r="I218">
        <f>IFERROR(VLOOKUP($B218,Kraftvärmeprod!$B$1:$AH$479,MATCH(I$2,Kraftvärmeprod!$B$1:$AG$1,0),FALSE)/1,0)-IFERROR(VLOOKUP($B218,'Slutlig allokering kvv'!$B$2:$AC$462,MATCH(I$3,'Slutlig allokering kvv'!$B$1:$AJ$1,0),FALSE)/1,0)</f>
        <v>0</v>
      </c>
      <c r="J218">
        <f>IFERROR(VLOOKUP($B218,Kraftvärmeprod!$B$1:$AH$479,MATCH(J$2,Kraftvärmeprod!$B$1:$AG$1,0),FALSE)/1,0)-IFERROR(VLOOKUP($B218,'Slutlig allokering kvv'!$B$2:$AC$462,MATCH(J$3,'Slutlig allokering kvv'!$B$1:$AJ$1,0),FALSE)/1,0)</f>
        <v>0</v>
      </c>
      <c r="K218">
        <f>IFERROR(VLOOKUP($B218,Kraftvärmeprod!$B$1:$AH$479,MATCH(K$2,Kraftvärmeprod!$B$1:$AG$1,0),FALSE)/1,0)-IFERROR(VLOOKUP($B218,'Slutlig allokering kvv'!$B$2:$AC$462,MATCH(K$3,'Slutlig allokering kvv'!$B$1:$AJ$1,0),FALSE)/1,0)</f>
        <v>0</v>
      </c>
      <c r="L218">
        <f>IFERROR(VLOOKUP($B218,Kraftvärmeprod!$B$1:$AH$479,MATCH(L$2,Kraftvärmeprod!$B$1:$AG$1,0),FALSE)/1,0)-IFERROR(VLOOKUP($B218,'Slutlig allokering kvv'!$B$2:$AC$462,MATCH(L$3,'Slutlig allokering kvv'!$B$1:$AJ$1,0),FALSE)/1,0)</f>
        <v>0</v>
      </c>
      <c r="M218">
        <f>IFERROR(VLOOKUP($B218,Kraftvärmeprod!$B$1:$AH$479,MATCH(M$2,Kraftvärmeprod!$B$1:$AG$1,0),FALSE)/1,0)-IFERROR(VLOOKUP($B218,'Slutlig allokering kvv'!$B$2:$AC$462,MATCH(M$3,'Slutlig allokering kvv'!$B$1:$AJ$1,0),FALSE)/1,0)</f>
        <v>0</v>
      </c>
      <c r="N218">
        <f>IFERROR(VLOOKUP($B218,Kraftvärmeprod!$B$1:$AH$479,MATCH(N$2,Kraftvärmeprod!$B$1:$AG$1,0),FALSE)/1,0)-IFERROR(VLOOKUP($B218,'Slutlig allokering kvv'!$B$2:$AC$462,MATCH(N$3,'Slutlig allokering kvv'!$B$1:$AJ$1,0),FALSE)/1,0)</f>
        <v>0</v>
      </c>
      <c r="O218">
        <f>IFERROR(VLOOKUP($B218,Kraftvärmeprod!$B$1:$AH$479,MATCH(O$2,Kraftvärmeprod!$B$1:$AG$1,0),FALSE)/1,0)-IFERROR(VLOOKUP($B218,'Slutlig allokering kvv'!$B$2:$AC$462,MATCH(O$3,'Slutlig allokering kvv'!$B$1:$AJ$1,0),FALSE)/1,0)</f>
        <v>0</v>
      </c>
      <c r="P218">
        <f>IFERROR(VLOOKUP($B218,Kraftvärmeprod!$B$1:$AH$479,MATCH(P$2,Kraftvärmeprod!$B$1:$AG$1,0),FALSE)/1,0)-IFERROR(VLOOKUP($B218,'Slutlig allokering kvv'!$B$2:$AC$462,MATCH(P$3,'Slutlig allokering kvv'!$B$1:$AJ$1,0),FALSE)/1,0)</f>
        <v>0</v>
      </c>
      <c r="Q218">
        <f>IFERROR(VLOOKUP($B218,Kraftvärmeprod!$B$1:$AH$479,MATCH(Q$2,Kraftvärmeprod!$B$1:$AG$1,0),FALSE)/1,0)-IFERROR(VLOOKUP($B218,'Slutlig allokering kvv'!$B$2:$AC$462,MATCH(Q$3,'Slutlig allokering kvv'!$B$1:$AJ$1,0),FALSE)/1,0)</f>
        <v>0</v>
      </c>
      <c r="R218">
        <f>IFERROR(VLOOKUP($B218,Kraftvärmeprod!$B$1:$AH$479,MATCH(R$2,Kraftvärmeprod!$B$1:$AG$1,0),FALSE)/1,0)-IFERROR(VLOOKUP($B218,'Slutlig allokering kvv'!$B$2:$AC$462,MATCH(R$3,'Slutlig allokering kvv'!$B$1:$AJ$1,0),FALSE)/1,0)</f>
        <v>0</v>
      </c>
      <c r="S218">
        <f>IFERROR(VLOOKUP($B218,Kraftvärmeprod!$B$1:$AH$479,MATCH(S$2,Kraftvärmeprod!$B$1:$AG$1,0),FALSE)/1,0)-IFERROR(VLOOKUP($B218,'Slutlig allokering kvv'!$B$2:$AC$462,MATCH(S$3,'Slutlig allokering kvv'!$B$1:$AJ$1,0),FALSE)/1,0)</f>
        <v>0</v>
      </c>
      <c r="T218" s="6">
        <f>IFERROR(VLOOKUP($B218,Miljö!$B$1:$S$477,MATCH(T$2,Miljö!$B$1:$X$1,0),FALSE)/1,0)-IFERROR(VLOOKUP($B218,'Slutlig allokering kvv'!$B$2:$AC$462,MATCH(T$3,'Slutlig allokering kvv'!$B$1:$AJ$1,0),FALSE)/1,0)</f>
        <v>0</v>
      </c>
      <c r="U218">
        <f>IFERROR(VLOOKUP($B218,Kraftvärmeprod!$B$1:$AH$479,MATCH(U$2,Kraftvärmeprod!$B$1:$AG$1,0),FALSE)/1,0)-IFERROR(VLOOKUP($B218,'Slutlig allokering kvv'!$B$2:$AC$462,MATCH(U$3,'Slutlig allokering kvv'!$B$1:$AJ$1,0),FALSE)/1,0)</f>
        <v>0</v>
      </c>
      <c r="V218">
        <f>IFERROR(VLOOKUP($B218,Kraftvärmeprod!$B$1:$AH$479,MATCH(V$2,Kraftvärmeprod!$B$1:$AG$1,0),FALSE)/1,0)-IFERROR(VLOOKUP($B218,'Slutlig allokering kvv'!$B$2:$AC$462,MATCH(V$3,'Slutlig allokering kvv'!$B$1:$AJ$1,0),FALSE)/1,0)</f>
        <v>0</v>
      </c>
      <c r="W218">
        <f>IFERROR(VLOOKUP($B218,Kraftvärmeprod!$B$1:$AH$479,MATCH(W$2,Kraftvärmeprod!$B$1:$AG$1,0),FALSE)/1,0)-IFERROR(VLOOKUP($B218,'Slutlig allokering kvv'!$B$2:$AC$462,MATCH(W$3,'Slutlig allokering kvv'!$B$1:$AJ$1,0),FALSE)/1,0)</f>
        <v>0</v>
      </c>
      <c r="X218">
        <f>IFERROR(VLOOKUP($B218,Kraftvärmeprod!$B$1:$AH$479,MATCH(X$2,Kraftvärmeprod!$B$1:$AG$1,0),FALSE)/1,0)-IFERROR(VLOOKUP($B218,'Slutlig allokering kvv'!$B$2:$AC$462,MATCH(X$3,'Slutlig allokering kvv'!$B$1:$AJ$1,0),FALSE)/1,0)</f>
        <v>0</v>
      </c>
      <c r="Y218">
        <f>IFERROR(VLOOKUP($B218,Kraftvärmeprod!$B$1:$AH$479,MATCH(Y$2,Kraftvärmeprod!$B$1:$AG$1,0),FALSE)/1,0)-IFERROR(VLOOKUP($B218,'Slutlig allokering kvv'!$B$2:$AC$462,MATCH(Y$3,'Slutlig allokering kvv'!$B$1:$AJ$1,0),FALSE)/1,0)</f>
        <v>0</v>
      </c>
      <c r="Z218">
        <f>IFERROR(VLOOKUP($B218,Kraftvärmeprod!$B$1:$AH$479,MATCH(Z$2,Kraftvärmeprod!$B$1:$AG$1,0),FALSE)/1,0)-IFERROR(VLOOKUP($B218,'Slutlig allokering kvv'!$B$2:$AC$462,MATCH(Z$3,'Slutlig allokering kvv'!$B$1:$AJ$1,0),FALSE)/1,0)</f>
        <v>0</v>
      </c>
      <c r="AA218">
        <f>IFERROR(VLOOKUP($B218,Kraftvärmeprod!$B$1:$AH$479,MATCH(AA$2,Kraftvärmeprod!$B$1:$AG$1,0),FALSE)/1,0)-IFERROR(VLOOKUP($B218,'Slutlig allokering kvv'!$B$2:$AC$462,MATCH(AA$3,'Slutlig allokering kvv'!$B$1:$AJ$1,0),FALSE)/1,0)</f>
        <v>0</v>
      </c>
      <c r="AE218">
        <f t="shared" si="6"/>
        <v>0</v>
      </c>
      <c r="AG218">
        <f>IFERROR(VLOOKUP(B218,'Slutlig allokering kvv'!$B$2:$AJ$462,MATCH("Summa slutlig allokerad tillförd energi (utan hjälpel och rökgaskondensering):",'Slutlig allokering kvv'!$B$1:$AK$1,0),FALSE)/1,"")</f>
        <v>0</v>
      </c>
      <c r="AI218" s="137" t="str">
        <f>IFERROR(1-VLOOKUP(B218,'Slutlig allokering kvv'!$B$2:$AJ$462,MATCH("Andel av bränsle i kvv som allokerats till värme, exklusive rökgaskondensering och hjälpel",'Slutlig allokering kvv'!$B$1:$AK$1,0),FALSE),"")</f>
        <v/>
      </c>
      <c r="AK218" s="137" t="str">
        <f t="shared" si="7"/>
        <v/>
      </c>
    </row>
    <row r="219" spans="1:37" x14ac:dyDescent="0.25">
      <c r="A219" s="2" t="s">
        <v>353</v>
      </c>
      <c r="B219" s="2" t="s">
        <v>355</v>
      </c>
      <c r="C219">
        <f>IFERROR(VLOOKUP($B219,Kraftvärmeprod!$B$1:$AH$479,MATCH(C$3,Kraftvärmeprod!$B$1:$AG$1,0),FALSE)/1,"")</f>
        <v>79.637</v>
      </c>
      <c r="D219">
        <f>IFERROR(VLOOKUP($B219,Kraftvärmeprod!$B$1:$AH$479,MATCH(D$3,Kraftvärmeprod!$B$1:$AG$1,0),FALSE)/1,"")</f>
        <v>19.539000000000001</v>
      </c>
      <c r="E219">
        <f>IFERROR(VLOOKUP($B219,Kraftvärmeprod!$B$1:$AH$479,MATCH(E$2,Kraftvärmeprod!$B$1:$AG$1,0),FALSE)/1,0)-IFERROR(VLOOKUP($B219,'Slutlig allokering kvv'!$B$2:$AC$462,MATCH(E$3,'Slutlig allokering kvv'!$B$1:$AJ$1,0),FALSE)/1,0)</f>
        <v>0</v>
      </c>
      <c r="F219">
        <f>IFERROR(VLOOKUP($B219,Kraftvärmeprod!$B$1:$AH$479,MATCH(F$2,Kraftvärmeprod!$B$1:$AG$1,0),FALSE)/1,0)-IFERROR(VLOOKUP($B219,'Slutlig allokering kvv'!$B$2:$AC$462,MATCH(F$3,'Slutlig allokering kvv'!$B$1:$AJ$1,0),FALSE)/1,0)</f>
        <v>0</v>
      </c>
      <c r="G219">
        <f>IFERROR(VLOOKUP($B219,Kraftvärmeprod!$B$1:$AH$479,MATCH(G$2,Kraftvärmeprod!$B$1:$AG$1,0),FALSE)/1,0)-IFERROR(VLOOKUP($B219,'Slutlig allokering kvv'!$B$2:$AC$462,MATCH(G$3,'Slutlig allokering kvv'!$B$1:$AJ$1,0),FALSE)/1,0)</f>
        <v>1.7129700000000003</v>
      </c>
      <c r="H219">
        <f>IFERROR(VLOOKUP($B219,Kraftvärmeprod!$B$1:$AH$479,MATCH(H$2,Kraftvärmeprod!$B$1:$AG$1,0),FALSE)/1,0)-IFERROR(VLOOKUP($B219,'Slutlig allokering kvv'!$B$2:$AC$462,MATCH(H$3,'Slutlig allokering kvv'!$B$1:$AJ$1,0),FALSE)/1,0)</f>
        <v>0</v>
      </c>
      <c r="I219">
        <f>IFERROR(VLOOKUP($B219,Kraftvärmeprod!$B$1:$AH$479,MATCH(I$2,Kraftvärmeprod!$B$1:$AG$1,0),FALSE)/1,0)-IFERROR(VLOOKUP($B219,'Slutlig allokering kvv'!$B$2:$AC$462,MATCH(I$3,'Slutlig allokering kvv'!$B$1:$AJ$1,0),FALSE)/1,0)</f>
        <v>0</v>
      </c>
      <c r="J219">
        <f>IFERROR(VLOOKUP($B219,Kraftvärmeprod!$B$1:$AH$479,MATCH(J$2,Kraftvärmeprod!$B$1:$AG$1,0),FALSE)/1,0)-IFERROR(VLOOKUP($B219,'Slutlig allokering kvv'!$B$2:$AC$462,MATCH(J$3,'Slutlig allokering kvv'!$B$1:$AJ$1,0),FALSE)/1,0)</f>
        <v>0</v>
      </c>
      <c r="K219">
        <f>IFERROR(VLOOKUP($B219,Kraftvärmeprod!$B$1:$AH$479,MATCH(K$2,Kraftvärmeprod!$B$1:$AG$1,0),FALSE)/1,0)-IFERROR(VLOOKUP($B219,'Slutlig allokering kvv'!$B$2:$AC$462,MATCH(K$3,'Slutlig allokering kvv'!$B$1:$AJ$1,0),FALSE)/1,0)</f>
        <v>0</v>
      </c>
      <c r="L219">
        <f>IFERROR(VLOOKUP($B219,Kraftvärmeprod!$B$1:$AH$479,MATCH(L$2,Kraftvärmeprod!$B$1:$AG$1,0),FALSE)/1,0)-IFERROR(VLOOKUP($B219,'Slutlig allokering kvv'!$B$2:$AC$462,MATCH(L$3,'Slutlig allokering kvv'!$B$1:$AJ$1,0),FALSE)/1,0)</f>
        <v>42.342600000000004</v>
      </c>
      <c r="M219">
        <f>IFERROR(VLOOKUP($B219,Kraftvärmeprod!$B$1:$AH$479,MATCH(M$2,Kraftvärmeprod!$B$1:$AG$1,0),FALSE)/1,0)-IFERROR(VLOOKUP($B219,'Slutlig allokering kvv'!$B$2:$AC$462,MATCH(M$3,'Slutlig allokering kvv'!$B$1:$AJ$1,0),FALSE)/1,0)</f>
        <v>0</v>
      </c>
      <c r="N219">
        <f>IFERROR(VLOOKUP($B219,Kraftvärmeprod!$B$1:$AH$479,MATCH(N$2,Kraftvärmeprod!$B$1:$AG$1,0),FALSE)/1,0)-IFERROR(VLOOKUP($B219,'Slutlig allokering kvv'!$B$2:$AC$462,MATCH(N$3,'Slutlig allokering kvv'!$B$1:$AJ$1,0),FALSE)/1,0)</f>
        <v>0</v>
      </c>
      <c r="O219">
        <f>IFERROR(VLOOKUP($B219,Kraftvärmeprod!$B$1:$AH$479,MATCH(O$2,Kraftvärmeprod!$B$1:$AG$1,0),FALSE)/1,0)-IFERROR(VLOOKUP($B219,'Slutlig allokering kvv'!$B$2:$AC$462,MATCH(O$3,'Slutlig allokering kvv'!$B$1:$AJ$1,0),FALSE)/1,0)</f>
        <v>0</v>
      </c>
      <c r="P219">
        <f>IFERROR(VLOOKUP($B219,Kraftvärmeprod!$B$1:$AH$479,MATCH(P$2,Kraftvärmeprod!$B$1:$AG$1,0),FALSE)/1,0)-IFERROR(VLOOKUP($B219,'Slutlig allokering kvv'!$B$2:$AC$462,MATCH(P$3,'Slutlig allokering kvv'!$B$1:$AJ$1,0),FALSE)/1,0)</f>
        <v>4.7995899999999994</v>
      </c>
      <c r="Q219">
        <f>IFERROR(VLOOKUP($B219,Kraftvärmeprod!$B$1:$AH$479,MATCH(Q$2,Kraftvärmeprod!$B$1:$AG$1,0),FALSE)/1,0)-IFERROR(VLOOKUP($B219,'Slutlig allokering kvv'!$B$2:$AC$462,MATCH(Q$3,'Slutlig allokering kvv'!$B$1:$AJ$1,0),FALSE)/1,0)</f>
        <v>0</v>
      </c>
      <c r="R219">
        <f>IFERROR(VLOOKUP($B219,Kraftvärmeprod!$B$1:$AH$479,MATCH(R$2,Kraftvärmeprod!$B$1:$AG$1,0),FALSE)/1,0)-IFERROR(VLOOKUP($B219,'Slutlig allokering kvv'!$B$2:$AC$462,MATCH(R$3,'Slutlig allokering kvv'!$B$1:$AJ$1,0),FALSE)/1,0)</f>
        <v>0</v>
      </c>
      <c r="S219">
        <f>IFERROR(VLOOKUP($B219,Kraftvärmeprod!$B$1:$AH$479,MATCH(S$2,Kraftvärmeprod!$B$1:$AG$1,0),FALSE)/1,0)-IFERROR(VLOOKUP($B219,'Slutlig allokering kvv'!$B$2:$AC$462,MATCH(S$3,'Slutlig allokering kvv'!$B$1:$AJ$1,0),FALSE)/1,0)</f>
        <v>0</v>
      </c>
      <c r="T219" s="6">
        <f>IFERROR(VLOOKUP($B219,Miljö!$B$1:$S$477,MATCH(T$2,Miljö!$B$1:$X$1,0),FALSE)/1,0)-IFERROR(VLOOKUP($B219,'Slutlig allokering kvv'!$B$2:$AC$462,MATCH(T$3,'Slutlig allokering kvv'!$B$1:$AJ$1,0),FALSE)/1,0)</f>
        <v>0.52301799999999998</v>
      </c>
      <c r="U219">
        <f>IFERROR(VLOOKUP($B219,Kraftvärmeprod!$B$1:$AH$479,MATCH(U$2,Kraftvärmeprod!$B$1:$AG$1,0),FALSE)/1,0)-IFERROR(VLOOKUP($B219,'Slutlig allokering kvv'!$B$2:$AC$462,MATCH(U$3,'Slutlig allokering kvv'!$B$1:$AJ$1,0),FALSE)/1,0)</f>
        <v>0</v>
      </c>
      <c r="V219">
        <f>IFERROR(VLOOKUP($B219,Kraftvärmeprod!$B$1:$AH$479,MATCH(V$2,Kraftvärmeprod!$B$1:$AG$1,0),FALSE)/1,0)-IFERROR(VLOOKUP($B219,'Slutlig allokering kvv'!$B$2:$AC$462,MATCH(V$3,'Slutlig allokering kvv'!$B$1:$AJ$1,0),FALSE)/1,0)</f>
        <v>0</v>
      </c>
      <c r="W219">
        <f>IFERROR(VLOOKUP($B219,Kraftvärmeprod!$B$1:$AH$479,MATCH(W$2,Kraftvärmeprod!$B$1:$AG$1,0),FALSE)/1,0)-IFERROR(VLOOKUP($B219,'Slutlig allokering kvv'!$B$2:$AC$462,MATCH(W$3,'Slutlig allokering kvv'!$B$1:$AJ$1,0),FALSE)/1,0)</f>
        <v>0</v>
      </c>
      <c r="X219">
        <f>IFERROR(VLOOKUP($B219,Kraftvärmeprod!$B$1:$AH$479,MATCH(X$2,Kraftvärmeprod!$B$1:$AG$1,0),FALSE)/1,0)-IFERROR(VLOOKUP($B219,'Slutlig allokering kvv'!$B$2:$AC$462,MATCH(X$3,'Slutlig allokering kvv'!$B$1:$AJ$1,0),FALSE)/1,0)</f>
        <v>0</v>
      </c>
      <c r="Y219">
        <f>IFERROR(VLOOKUP($B219,Kraftvärmeprod!$B$1:$AH$479,MATCH(Y$2,Kraftvärmeprod!$B$1:$AG$1,0),FALSE)/1,0)-IFERROR(VLOOKUP($B219,'Slutlig allokering kvv'!$B$2:$AC$462,MATCH(Y$3,'Slutlig allokering kvv'!$B$1:$AJ$1,0),FALSE)/1,0)</f>
        <v>0</v>
      </c>
      <c r="Z219">
        <f>IFERROR(VLOOKUP($B219,Kraftvärmeprod!$B$1:$AH$479,MATCH(Z$2,Kraftvärmeprod!$B$1:$AG$1,0),FALSE)/1,0)-IFERROR(VLOOKUP($B219,'Slutlig allokering kvv'!$B$2:$AC$462,MATCH(Z$3,'Slutlig allokering kvv'!$B$1:$AJ$1,0),FALSE)/1,0)</f>
        <v>0</v>
      </c>
      <c r="AA219">
        <f>IFERROR(VLOOKUP($B219,Kraftvärmeprod!$B$1:$AH$479,MATCH(AA$2,Kraftvärmeprod!$B$1:$AG$1,0),FALSE)/1,0)-IFERROR(VLOOKUP($B219,'Slutlig allokering kvv'!$B$2:$AC$462,MATCH(AA$3,'Slutlig allokering kvv'!$B$1:$AJ$1,0),FALSE)/1,0)</f>
        <v>0</v>
      </c>
      <c r="AE219">
        <f t="shared" si="6"/>
        <v>48.855160000000005</v>
      </c>
      <c r="AG219">
        <f>IFERROR(VLOOKUP(B219,'Slutlig allokering kvv'!$B$2:$AJ$462,MATCH("Summa slutlig allokerad tillförd energi (utan hjälpel och rökgaskondensering):",'Slutlig allokering kvv'!$B$1:$AK$1,0),FALSE)/1,"")</f>
        <v>76.407839999999993</v>
      </c>
      <c r="AI219" s="137">
        <f>IFERROR(1-VLOOKUP(B219,'Slutlig allokering kvv'!$B$2:$AJ$462,MATCH("Andel av bränsle i kvv som allokerats till värme, exklusive rökgaskondensering och hjälpel",'Slutlig allokering kvv'!$B$1:$AK$1,0),FALSE),"")</f>
        <v>0.39002067649665106</v>
      </c>
      <c r="AK219" s="137">
        <f t="shared" si="7"/>
        <v>0.39002067649665106</v>
      </c>
    </row>
    <row r="220" spans="1:37" x14ac:dyDescent="0.25">
      <c r="A220" s="2" t="s">
        <v>353</v>
      </c>
      <c r="B220" s="2" t="s">
        <v>356</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 kvv'!$B$2:$AC$462,MATCH(E$3,'Slutlig allokering kvv'!$B$1:$AJ$1,0),FALSE)/1,0)</f>
        <v>0</v>
      </c>
      <c r="F220">
        <f>IFERROR(VLOOKUP($B220,Kraftvärmeprod!$B$1:$AH$479,MATCH(F$2,Kraftvärmeprod!$B$1:$AG$1,0),FALSE)/1,0)-IFERROR(VLOOKUP($B220,'Slutlig allokering kvv'!$B$2:$AC$462,MATCH(F$3,'Slutlig allokering kvv'!$B$1:$AJ$1,0),FALSE)/1,0)</f>
        <v>0</v>
      </c>
      <c r="G220">
        <f>IFERROR(VLOOKUP($B220,Kraftvärmeprod!$B$1:$AH$479,MATCH(G$2,Kraftvärmeprod!$B$1:$AG$1,0),FALSE)/1,0)-IFERROR(VLOOKUP($B220,'Slutlig allokering kvv'!$B$2:$AC$462,MATCH(G$3,'Slutlig allokering kvv'!$B$1:$AJ$1,0),FALSE)/1,0)</f>
        <v>0</v>
      </c>
      <c r="H220">
        <f>IFERROR(VLOOKUP($B220,Kraftvärmeprod!$B$1:$AH$479,MATCH(H$2,Kraftvärmeprod!$B$1:$AG$1,0),FALSE)/1,0)-IFERROR(VLOOKUP($B220,'Slutlig allokering kvv'!$B$2:$AC$462,MATCH(H$3,'Slutlig allokering kvv'!$B$1:$AJ$1,0),FALSE)/1,0)</f>
        <v>0</v>
      </c>
      <c r="I220">
        <f>IFERROR(VLOOKUP($B220,Kraftvärmeprod!$B$1:$AH$479,MATCH(I$2,Kraftvärmeprod!$B$1:$AG$1,0),FALSE)/1,0)-IFERROR(VLOOKUP($B220,'Slutlig allokering kvv'!$B$2:$AC$462,MATCH(I$3,'Slutlig allokering kvv'!$B$1:$AJ$1,0),FALSE)/1,0)</f>
        <v>0</v>
      </c>
      <c r="J220">
        <f>IFERROR(VLOOKUP($B220,Kraftvärmeprod!$B$1:$AH$479,MATCH(J$2,Kraftvärmeprod!$B$1:$AG$1,0),FALSE)/1,0)-IFERROR(VLOOKUP($B220,'Slutlig allokering kvv'!$B$2:$AC$462,MATCH(J$3,'Slutlig allokering kvv'!$B$1:$AJ$1,0),FALSE)/1,0)</f>
        <v>0</v>
      </c>
      <c r="K220">
        <f>IFERROR(VLOOKUP($B220,Kraftvärmeprod!$B$1:$AH$479,MATCH(K$2,Kraftvärmeprod!$B$1:$AG$1,0),FALSE)/1,0)-IFERROR(VLOOKUP($B220,'Slutlig allokering kvv'!$B$2:$AC$462,MATCH(K$3,'Slutlig allokering kvv'!$B$1:$AJ$1,0),FALSE)/1,0)</f>
        <v>0</v>
      </c>
      <c r="L220">
        <f>IFERROR(VLOOKUP($B220,Kraftvärmeprod!$B$1:$AH$479,MATCH(L$2,Kraftvärmeprod!$B$1:$AG$1,0),FALSE)/1,0)-IFERROR(VLOOKUP($B220,'Slutlig allokering kvv'!$B$2:$AC$462,MATCH(L$3,'Slutlig allokering kvv'!$B$1:$AJ$1,0),FALSE)/1,0)</f>
        <v>0</v>
      </c>
      <c r="M220">
        <f>IFERROR(VLOOKUP($B220,Kraftvärmeprod!$B$1:$AH$479,MATCH(M$2,Kraftvärmeprod!$B$1:$AG$1,0),FALSE)/1,0)-IFERROR(VLOOKUP($B220,'Slutlig allokering kvv'!$B$2:$AC$462,MATCH(M$3,'Slutlig allokering kvv'!$B$1:$AJ$1,0),FALSE)/1,0)</f>
        <v>0</v>
      </c>
      <c r="N220">
        <f>IFERROR(VLOOKUP($B220,Kraftvärmeprod!$B$1:$AH$479,MATCH(N$2,Kraftvärmeprod!$B$1:$AG$1,0),FALSE)/1,0)-IFERROR(VLOOKUP($B220,'Slutlig allokering kvv'!$B$2:$AC$462,MATCH(N$3,'Slutlig allokering kvv'!$B$1:$AJ$1,0),FALSE)/1,0)</f>
        <v>0</v>
      </c>
      <c r="O220">
        <f>IFERROR(VLOOKUP($B220,Kraftvärmeprod!$B$1:$AH$479,MATCH(O$2,Kraftvärmeprod!$B$1:$AG$1,0),FALSE)/1,0)-IFERROR(VLOOKUP($B220,'Slutlig allokering kvv'!$B$2:$AC$462,MATCH(O$3,'Slutlig allokering kvv'!$B$1:$AJ$1,0),FALSE)/1,0)</f>
        <v>0</v>
      </c>
      <c r="P220">
        <f>IFERROR(VLOOKUP($B220,Kraftvärmeprod!$B$1:$AH$479,MATCH(P$2,Kraftvärmeprod!$B$1:$AG$1,0),FALSE)/1,0)-IFERROR(VLOOKUP($B220,'Slutlig allokering kvv'!$B$2:$AC$462,MATCH(P$3,'Slutlig allokering kvv'!$B$1:$AJ$1,0),FALSE)/1,0)</f>
        <v>0</v>
      </c>
      <c r="Q220">
        <f>IFERROR(VLOOKUP($B220,Kraftvärmeprod!$B$1:$AH$479,MATCH(Q$2,Kraftvärmeprod!$B$1:$AG$1,0),FALSE)/1,0)-IFERROR(VLOOKUP($B220,'Slutlig allokering kvv'!$B$2:$AC$462,MATCH(Q$3,'Slutlig allokering kvv'!$B$1:$AJ$1,0),FALSE)/1,0)</f>
        <v>0</v>
      </c>
      <c r="R220">
        <f>IFERROR(VLOOKUP($B220,Kraftvärmeprod!$B$1:$AH$479,MATCH(R$2,Kraftvärmeprod!$B$1:$AG$1,0),FALSE)/1,0)-IFERROR(VLOOKUP($B220,'Slutlig allokering kvv'!$B$2:$AC$462,MATCH(R$3,'Slutlig allokering kvv'!$B$1:$AJ$1,0),FALSE)/1,0)</f>
        <v>0</v>
      </c>
      <c r="S220">
        <f>IFERROR(VLOOKUP($B220,Kraftvärmeprod!$B$1:$AH$479,MATCH(S$2,Kraftvärmeprod!$B$1:$AG$1,0),FALSE)/1,0)-IFERROR(VLOOKUP($B220,'Slutlig allokering kvv'!$B$2:$AC$462,MATCH(S$3,'Slutlig allokering kvv'!$B$1:$AJ$1,0),FALSE)/1,0)</f>
        <v>0</v>
      </c>
      <c r="T220" s="6">
        <f>IFERROR(VLOOKUP($B220,Miljö!$B$1:$S$477,MATCH(T$2,Miljö!$B$1:$X$1,0),FALSE)/1,0)-IFERROR(VLOOKUP($B220,'Slutlig allokering kvv'!$B$2:$AC$462,MATCH(T$3,'Slutlig allokering kvv'!$B$1:$AJ$1,0),FALSE)/1,0)</f>
        <v>0</v>
      </c>
      <c r="U220">
        <f>IFERROR(VLOOKUP($B220,Kraftvärmeprod!$B$1:$AH$479,MATCH(U$2,Kraftvärmeprod!$B$1:$AG$1,0),FALSE)/1,0)-IFERROR(VLOOKUP($B220,'Slutlig allokering kvv'!$B$2:$AC$462,MATCH(U$3,'Slutlig allokering kvv'!$B$1:$AJ$1,0),FALSE)/1,0)</f>
        <v>0</v>
      </c>
      <c r="V220">
        <f>IFERROR(VLOOKUP($B220,Kraftvärmeprod!$B$1:$AH$479,MATCH(V$2,Kraftvärmeprod!$B$1:$AG$1,0),FALSE)/1,0)-IFERROR(VLOOKUP($B220,'Slutlig allokering kvv'!$B$2:$AC$462,MATCH(V$3,'Slutlig allokering kvv'!$B$1:$AJ$1,0),FALSE)/1,0)</f>
        <v>0</v>
      </c>
      <c r="W220">
        <f>IFERROR(VLOOKUP($B220,Kraftvärmeprod!$B$1:$AH$479,MATCH(W$2,Kraftvärmeprod!$B$1:$AG$1,0),FALSE)/1,0)-IFERROR(VLOOKUP($B220,'Slutlig allokering kvv'!$B$2:$AC$462,MATCH(W$3,'Slutlig allokering kvv'!$B$1:$AJ$1,0),FALSE)/1,0)</f>
        <v>0</v>
      </c>
      <c r="X220">
        <f>IFERROR(VLOOKUP($B220,Kraftvärmeprod!$B$1:$AH$479,MATCH(X$2,Kraftvärmeprod!$B$1:$AG$1,0),FALSE)/1,0)-IFERROR(VLOOKUP($B220,'Slutlig allokering kvv'!$B$2:$AC$462,MATCH(X$3,'Slutlig allokering kvv'!$B$1:$AJ$1,0),FALSE)/1,0)</f>
        <v>0</v>
      </c>
      <c r="Y220">
        <f>IFERROR(VLOOKUP($B220,Kraftvärmeprod!$B$1:$AH$479,MATCH(Y$2,Kraftvärmeprod!$B$1:$AG$1,0),FALSE)/1,0)-IFERROR(VLOOKUP($B220,'Slutlig allokering kvv'!$B$2:$AC$462,MATCH(Y$3,'Slutlig allokering kvv'!$B$1:$AJ$1,0),FALSE)/1,0)</f>
        <v>0</v>
      </c>
      <c r="Z220">
        <f>IFERROR(VLOOKUP($B220,Kraftvärmeprod!$B$1:$AH$479,MATCH(Z$2,Kraftvärmeprod!$B$1:$AG$1,0),FALSE)/1,0)-IFERROR(VLOOKUP($B220,'Slutlig allokering kvv'!$B$2:$AC$462,MATCH(Z$3,'Slutlig allokering kvv'!$B$1:$AJ$1,0),FALSE)/1,0)</f>
        <v>0</v>
      </c>
      <c r="AA220">
        <f>IFERROR(VLOOKUP($B220,Kraftvärmeprod!$B$1:$AH$479,MATCH(AA$2,Kraftvärmeprod!$B$1:$AG$1,0),FALSE)/1,0)-IFERROR(VLOOKUP($B220,'Slutlig allokering kvv'!$B$2:$AC$462,MATCH(AA$3,'Slutlig allokering kvv'!$B$1:$AJ$1,0),FALSE)/1,0)</f>
        <v>0</v>
      </c>
      <c r="AE220">
        <f t="shared" si="6"/>
        <v>0</v>
      </c>
      <c r="AG220">
        <f>IFERROR(VLOOKUP(B220,'Slutlig allokering kvv'!$B$2:$AJ$462,MATCH("Summa slutlig allokerad tillförd energi (utan hjälpel och rökgaskondensering):",'Slutlig allokering kvv'!$B$1:$AK$1,0),FALSE)/1,"")</f>
        <v>0</v>
      </c>
      <c r="AI220" s="137" t="str">
        <f>IFERROR(1-VLOOKUP(B220,'Slutlig allokering kvv'!$B$2:$AJ$462,MATCH("Andel av bränsle i kvv som allokerats till värme, exklusive rökgaskondensering och hjälpel",'Slutlig allokering kvv'!$B$1:$AK$1,0),FALSE),"")</f>
        <v/>
      </c>
      <c r="AK220" s="137" t="str">
        <f t="shared" si="7"/>
        <v/>
      </c>
    </row>
    <row r="221" spans="1:37" x14ac:dyDescent="0.25">
      <c r="A221" s="2" t="s">
        <v>357</v>
      </c>
      <c r="B221" s="2" t="s">
        <v>358</v>
      </c>
      <c r="C221">
        <f>IFERROR(VLOOKUP($B221,Kraftvärmeprod!$B$1:$AH$479,MATCH(C$3,Kraftvärmeprod!$B$1:$AG$1,0),FALSE)/1,"")</f>
        <v>130.5</v>
      </c>
      <c r="D221">
        <f>IFERROR(VLOOKUP($B221,Kraftvärmeprod!$B$1:$AH$479,MATCH(D$3,Kraftvärmeprod!$B$1:$AG$1,0),FALSE)/1,"")</f>
        <v>4.8</v>
      </c>
      <c r="E221">
        <f>IFERROR(VLOOKUP($B221,Kraftvärmeprod!$B$1:$AH$479,MATCH(E$2,Kraftvärmeprod!$B$1:$AG$1,0),FALSE)/1,0)-IFERROR(VLOOKUP($B221,'Slutlig allokering kvv'!$B$2:$AC$462,MATCH(E$3,'Slutlig allokering kvv'!$B$1:$AJ$1,0),FALSE)/1,0)</f>
        <v>0</v>
      </c>
      <c r="F221">
        <f>IFERROR(VLOOKUP($B221,Kraftvärmeprod!$B$1:$AH$479,MATCH(F$2,Kraftvärmeprod!$B$1:$AG$1,0),FALSE)/1,0)-IFERROR(VLOOKUP($B221,'Slutlig allokering kvv'!$B$2:$AC$462,MATCH(F$3,'Slutlig allokering kvv'!$B$1:$AJ$1,0),FALSE)/1,0)</f>
        <v>0</v>
      </c>
      <c r="G221">
        <f>IFERROR(VLOOKUP($B221,Kraftvärmeprod!$B$1:$AH$479,MATCH(G$2,Kraftvärmeprod!$B$1:$AG$1,0),FALSE)/1,0)-IFERROR(VLOOKUP($B221,'Slutlig allokering kvv'!$B$2:$AC$462,MATCH(G$3,'Slutlig allokering kvv'!$B$1:$AJ$1,0),FALSE)/1,0)</f>
        <v>0</v>
      </c>
      <c r="H221">
        <f>IFERROR(VLOOKUP($B221,Kraftvärmeprod!$B$1:$AH$479,MATCH(H$2,Kraftvärmeprod!$B$1:$AG$1,0),FALSE)/1,0)-IFERROR(VLOOKUP($B221,'Slutlig allokering kvv'!$B$2:$AC$462,MATCH(H$3,'Slutlig allokering kvv'!$B$1:$AJ$1,0),FALSE)/1,0)</f>
        <v>0</v>
      </c>
      <c r="I221">
        <f>IFERROR(VLOOKUP($B221,Kraftvärmeprod!$B$1:$AH$479,MATCH(I$2,Kraftvärmeprod!$B$1:$AG$1,0),FALSE)/1,0)-IFERROR(VLOOKUP($B221,'Slutlig allokering kvv'!$B$2:$AC$462,MATCH(I$3,'Slutlig allokering kvv'!$B$1:$AJ$1,0),FALSE)/1,0)</f>
        <v>0.15234000000000014</v>
      </c>
      <c r="J221">
        <f>IFERROR(VLOOKUP($B221,Kraftvärmeprod!$B$1:$AH$479,MATCH(J$2,Kraftvärmeprod!$B$1:$AG$1,0),FALSE)/1,0)-IFERROR(VLOOKUP($B221,'Slutlig allokering kvv'!$B$2:$AC$462,MATCH(J$3,'Slutlig allokering kvv'!$B$1:$AJ$1,0),FALSE)/1,0)</f>
        <v>0</v>
      </c>
      <c r="K221">
        <f>IFERROR(VLOOKUP($B221,Kraftvärmeprod!$B$1:$AH$479,MATCH(K$2,Kraftvärmeprod!$B$1:$AG$1,0),FALSE)/1,0)-IFERROR(VLOOKUP($B221,'Slutlig allokering kvv'!$B$2:$AC$462,MATCH(K$3,'Slutlig allokering kvv'!$B$1:$AJ$1,0),FALSE)/1,0)</f>
        <v>0</v>
      </c>
      <c r="L221">
        <f>IFERROR(VLOOKUP($B221,Kraftvärmeprod!$B$1:$AH$479,MATCH(L$2,Kraftvärmeprod!$B$1:$AG$1,0),FALSE)/1,0)-IFERROR(VLOOKUP($B221,'Slutlig allokering kvv'!$B$2:$AC$462,MATCH(L$3,'Slutlig allokering kvv'!$B$1:$AJ$1,0),FALSE)/1,0)</f>
        <v>4.251100000000001</v>
      </c>
      <c r="M221">
        <f>IFERROR(VLOOKUP($B221,Kraftvärmeprod!$B$1:$AH$479,MATCH(M$2,Kraftvärmeprod!$B$1:$AG$1,0),FALSE)/1,0)-IFERROR(VLOOKUP($B221,'Slutlig allokering kvv'!$B$2:$AC$462,MATCH(M$3,'Slutlig allokering kvv'!$B$1:$AJ$1,0),FALSE)/1,0)</f>
        <v>0</v>
      </c>
      <c r="N221">
        <f>IFERROR(VLOOKUP($B221,Kraftvärmeprod!$B$1:$AH$479,MATCH(N$2,Kraftvärmeprod!$B$1:$AG$1,0),FALSE)/1,0)-IFERROR(VLOOKUP($B221,'Slutlig allokering kvv'!$B$2:$AC$462,MATCH(N$3,'Slutlig allokering kvv'!$B$1:$AJ$1,0),FALSE)/1,0)</f>
        <v>0</v>
      </c>
      <c r="O221">
        <f>IFERROR(VLOOKUP($B221,Kraftvärmeprod!$B$1:$AH$479,MATCH(O$2,Kraftvärmeprod!$B$1:$AG$1,0),FALSE)/1,0)-IFERROR(VLOOKUP($B221,'Slutlig allokering kvv'!$B$2:$AC$462,MATCH(O$3,'Slutlig allokering kvv'!$B$1:$AJ$1,0),FALSE)/1,0)</f>
        <v>10.61</v>
      </c>
      <c r="P221">
        <f>IFERROR(VLOOKUP($B221,Kraftvärmeprod!$B$1:$AH$479,MATCH(P$2,Kraftvärmeprod!$B$1:$AG$1,0),FALSE)/1,0)-IFERROR(VLOOKUP($B221,'Slutlig allokering kvv'!$B$2:$AC$462,MATCH(P$3,'Slutlig allokering kvv'!$B$1:$AJ$1,0),FALSE)/1,0)</f>
        <v>0.13121000000000005</v>
      </c>
      <c r="Q221">
        <f>IFERROR(VLOOKUP($B221,Kraftvärmeprod!$B$1:$AH$479,MATCH(Q$2,Kraftvärmeprod!$B$1:$AG$1,0),FALSE)/1,0)-IFERROR(VLOOKUP($B221,'Slutlig allokering kvv'!$B$2:$AC$462,MATCH(Q$3,'Slutlig allokering kvv'!$B$1:$AJ$1,0),FALSE)/1,0)</f>
        <v>0</v>
      </c>
      <c r="R221">
        <f>IFERROR(VLOOKUP($B221,Kraftvärmeprod!$B$1:$AH$479,MATCH(R$2,Kraftvärmeprod!$B$1:$AG$1,0),FALSE)/1,0)-IFERROR(VLOOKUP($B221,'Slutlig allokering kvv'!$B$2:$AC$462,MATCH(R$3,'Slutlig allokering kvv'!$B$1:$AJ$1,0),FALSE)/1,0)</f>
        <v>0</v>
      </c>
      <c r="S221">
        <f>IFERROR(VLOOKUP($B221,Kraftvärmeprod!$B$1:$AH$479,MATCH(S$2,Kraftvärmeprod!$B$1:$AG$1,0),FALSE)/1,0)-IFERROR(VLOOKUP($B221,'Slutlig allokering kvv'!$B$2:$AC$462,MATCH(S$3,'Slutlig allokering kvv'!$B$1:$AJ$1,0),FALSE)/1,0)</f>
        <v>0</v>
      </c>
      <c r="T221" s="6">
        <f>IFERROR(VLOOKUP($B221,Miljö!$B$1:$S$477,MATCH(T$2,Miljö!$B$1:$X$1,0),FALSE)/1,0)-IFERROR(VLOOKUP($B221,'Slutlig allokering kvv'!$B$2:$AC$462,MATCH(T$3,'Slutlig allokering kvv'!$B$1:$AJ$1,0),FALSE)/1,0)</f>
        <v>0.34895999999999994</v>
      </c>
      <c r="U221">
        <f>IFERROR(VLOOKUP($B221,Kraftvärmeprod!$B$1:$AH$479,MATCH(U$2,Kraftvärmeprod!$B$1:$AG$1,0),FALSE)/1,0)-IFERROR(VLOOKUP($B221,'Slutlig allokering kvv'!$B$2:$AC$462,MATCH(U$3,'Slutlig allokering kvv'!$B$1:$AJ$1,0),FALSE)/1,0)</f>
        <v>0</v>
      </c>
      <c r="V221">
        <f>IFERROR(VLOOKUP($B221,Kraftvärmeprod!$B$1:$AH$479,MATCH(V$2,Kraftvärmeprod!$B$1:$AG$1,0),FALSE)/1,0)-IFERROR(VLOOKUP($B221,'Slutlig allokering kvv'!$B$2:$AC$462,MATCH(V$3,'Slutlig allokering kvv'!$B$1:$AJ$1,0),FALSE)/1,0)</f>
        <v>0</v>
      </c>
      <c r="W221">
        <f>IFERROR(VLOOKUP($B221,Kraftvärmeprod!$B$1:$AH$479,MATCH(W$2,Kraftvärmeprod!$B$1:$AG$1,0),FALSE)/1,0)-IFERROR(VLOOKUP($B221,'Slutlig allokering kvv'!$B$2:$AC$462,MATCH(W$3,'Slutlig allokering kvv'!$B$1:$AJ$1,0),FALSE)/1,0)</f>
        <v>0</v>
      </c>
      <c r="X221">
        <f>IFERROR(VLOOKUP($B221,Kraftvärmeprod!$B$1:$AH$479,MATCH(X$2,Kraftvärmeprod!$B$1:$AG$1,0),FALSE)/1,0)-IFERROR(VLOOKUP($B221,'Slutlig allokering kvv'!$B$2:$AC$462,MATCH(X$3,'Slutlig allokering kvv'!$B$1:$AJ$1,0),FALSE)/1,0)</f>
        <v>0</v>
      </c>
      <c r="Y221">
        <f>IFERROR(VLOOKUP($B221,Kraftvärmeprod!$B$1:$AH$479,MATCH(Y$2,Kraftvärmeprod!$B$1:$AG$1,0),FALSE)/1,0)-IFERROR(VLOOKUP($B221,'Slutlig allokering kvv'!$B$2:$AC$462,MATCH(Y$3,'Slutlig allokering kvv'!$B$1:$AJ$1,0),FALSE)/1,0)</f>
        <v>0</v>
      </c>
      <c r="Z221">
        <f>IFERROR(VLOOKUP($B221,Kraftvärmeprod!$B$1:$AH$479,MATCH(Z$2,Kraftvärmeprod!$B$1:$AG$1,0),FALSE)/1,0)-IFERROR(VLOOKUP($B221,'Slutlig allokering kvv'!$B$2:$AC$462,MATCH(Z$3,'Slutlig allokering kvv'!$B$1:$AJ$1,0),FALSE)/1,0)</f>
        <v>0</v>
      </c>
      <c r="AA221">
        <f>IFERROR(VLOOKUP($B221,Kraftvärmeprod!$B$1:$AH$479,MATCH(AA$2,Kraftvärmeprod!$B$1:$AG$1,0),FALSE)/1,0)-IFERROR(VLOOKUP($B221,'Slutlig allokering kvv'!$B$2:$AC$462,MATCH(AA$3,'Slutlig allokering kvv'!$B$1:$AJ$1,0),FALSE)/1,0)</f>
        <v>0</v>
      </c>
      <c r="AE221">
        <f t="shared" si="6"/>
        <v>15.14465</v>
      </c>
      <c r="AG221">
        <f>IFERROR(VLOOKUP(B221,'Slutlig allokering kvv'!$B$2:$AJ$462,MATCH("Summa slutlig allokerad tillförd energi (utan hjälpel och rökgaskondensering):",'Slutlig allokering kvv'!$B$1:$AK$1,0),FALSE)/1,"")</f>
        <v>158.45534999999998</v>
      </c>
      <c r="AI221" s="137">
        <f>IFERROR(1-VLOOKUP(B221,'Slutlig allokering kvv'!$B$2:$AJ$462,MATCH("Andel av bränsle i kvv som allokerats till värme, exklusive rökgaskondensering och hjälpel",'Slutlig allokering kvv'!$B$1:$AK$1,0),FALSE),"")</f>
        <v>8.7238767281106022E-2</v>
      </c>
      <c r="AK221" s="137">
        <f t="shared" si="7"/>
        <v>8.7238767281105994E-2</v>
      </c>
    </row>
    <row r="222" spans="1:37" x14ac:dyDescent="0.25">
      <c r="A222" s="2" t="s">
        <v>359</v>
      </c>
      <c r="B222" s="2" t="s">
        <v>360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 kvv'!$B$2:$AC$462,MATCH(E$3,'Slutlig allokering kvv'!$B$1:$AJ$1,0),FALSE)/1,0)</f>
        <v>0</v>
      </c>
      <c r="F222">
        <f>IFERROR(VLOOKUP($B222,Kraftvärmeprod!$B$1:$AH$479,MATCH(F$2,Kraftvärmeprod!$B$1:$AG$1,0),FALSE)/1,0)-IFERROR(VLOOKUP($B222,'Slutlig allokering kvv'!$B$2:$AC$462,MATCH(F$3,'Slutlig allokering kvv'!$B$1:$AJ$1,0),FALSE)/1,0)</f>
        <v>0</v>
      </c>
      <c r="G222">
        <f>IFERROR(VLOOKUP($B222,Kraftvärmeprod!$B$1:$AH$479,MATCH(G$2,Kraftvärmeprod!$B$1:$AG$1,0),FALSE)/1,0)-IFERROR(VLOOKUP($B222,'Slutlig allokering kvv'!$B$2:$AC$462,MATCH(G$3,'Slutlig allokering kvv'!$B$1:$AJ$1,0),FALSE)/1,0)</f>
        <v>0</v>
      </c>
      <c r="H222">
        <f>IFERROR(VLOOKUP($B222,Kraftvärmeprod!$B$1:$AH$479,MATCH(H$2,Kraftvärmeprod!$B$1:$AG$1,0),FALSE)/1,0)-IFERROR(VLOOKUP($B222,'Slutlig allokering kvv'!$B$2:$AC$462,MATCH(H$3,'Slutlig allokering kvv'!$B$1:$AJ$1,0),FALSE)/1,0)</f>
        <v>0</v>
      </c>
      <c r="I222">
        <f>IFERROR(VLOOKUP($B222,Kraftvärmeprod!$B$1:$AH$479,MATCH(I$2,Kraftvärmeprod!$B$1:$AG$1,0),FALSE)/1,0)-IFERROR(VLOOKUP($B222,'Slutlig allokering kvv'!$B$2:$AC$462,MATCH(I$3,'Slutlig allokering kvv'!$B$1:$AJ$1,0),FALSE)/1,0)</f>
        <v>0</v>
      </c>
      <c r="J222">
        <f>IFERROR(VLOOKUP($B222,Kraftvärmeprod!$B$1:$AH$479,MATCH(J$2,Kraftvärmeprod!$B$1:$AG$1,0),FALSE)/1,0)-IFERROR(VLOOKUP($B222,'Slutlig allokering kvv'!$B$2:$AC$462,MATCH(J$3,'Slutlig allokering kvv'!$B$1:$AJ$1,0),FALSE)/1,0)</f>
        <v>0</v>
      </c>
      <c r="K222">
        <f>IFERROR(VLOOKUP($B222,Kraftvärmeprod!$B$1:$AH$479,MATCH(K$2,Kraftvärmeprod!$B$1:$AG$1,0),FALSE)/1,0)-IFERROR(VLOOKUP($B222,'Slutlig allokering kvv'!$B$2:$AC$462,MATCH(K$3,'Slutlig allokering kvv'!$B$1:$AJ$1,0),FALSE)/1,0)</f>
        <v>0</v>
      </c>
      <c r="L222">
        <f>IFERROR(VLOOKUP($B222,Kraftvärmeprod!$B$1:$AH$479,MATCH(L$2,Kraftvärmeprod!$B$1:$AG$1,0),FALSE)/1,0)-IFERROR(VLOOKUP($B222,'Slutlig allokering kvv'!$B$2:$AC$462,MATCH(L$3,'Slutlig allokering kvv'!$B$1:$AJ$1,0),FALSE)/1,0)</f>
        <v>0</v>
      </c>
      <c r="M222">
        <f>IFERROR(VLOOKUP($B222,Kraftvärmeprod!$B$1:$AH$479,MATCH(M$2,Kraftvärmeprod!$B$1:$AG$1,0),FALSE)/1,0)-IFERROR(VLOOKUP($B222,'Slutlig allokering kvv'!$B$2:$AC$462,MATCH(M$3,'Slutlig allokering kvv'!$B$1:$AJ$1,0),FALSE)/1,0)</f>
        <v>0</v>
      </c>
      <c r="N222">
        <f>IFERROR(VLOOKUP($B222,Kraftvärmeprod!$B$1:$AH$479,MATCH(N$2,Kraftvärmeprod!$B$1:$AG$1,0),FALSE)/1,0)-IFERROR(VLOOKUP($B222,'Slutlig allokering kvv'!$B$2:$AC$462,MATCH(N$3,'Slutlig allokering kvv'!$B$1:$AJ$1,0),FALSE)/1,0)</f>
        <v>0</v>
      </c>
      <c r="O222">
        <f>IFERROR(VLOOKUP($B222,Kraftvärmeprod!$B$1:$AH$479,MATCH(O$2,Kraftvärmeprod!$B$1:$AG$1,0),FALSE)/1,0)-IFERROR(VLOOKUP($B222,'Slutlig allokering kvv'!$B$2:$AC$462,MATCH(O$3,'Slutlig allokering kvv'!$B$1:$AJ$1,0),FALSE)/1,0)</f>
        <v>0</v>
      </c>
      <c r="P222">
        <f>IFERROR(VLOOKUP($B222,Kraftvärmeprod!$B$1:$AH$479,MATCH(P$2,Kraftvärmeprod!$B$1:$AG$1,0),FALSE)/1,0)-IFERROR(VLOOKUP($B222,'Slutlig allokering kvv'!$B$2:$AC$462,MATCH(P$3,'Slutlig allokering kvv'!$B$1:$AJ$1,0),FALSE)/1,0)</f>
        <v>0</v>
      </c>
      <c r="Q222">
        <f>IFERROR(VLOOKUP($B222,Kraftvärmeprod!$B$1:$AH$479,MATCH(Q$2,Kraftvärmeprod!$B$1:$AG$1,0),FALSE)/1,0)-IFERROR(VLOOKUP($B222,'Slutlig allokering kvv'!$B$2:$AC$462,MATCH(Q$3,'Slutlig allokering kvv'!$B$1:$AJ$1,0),FALSE)/1,0)</f>
        <v>0</v>
      </c>
      <c r="R222">
        <f>IFERROR(VLOOKUP($B222,Kraftvärmeprod!$B$1:$AH$479,MATCH(R$2,Kraftvärmeprod!$B$1:$AG$1,0),FALSE)/1,0)-IFERROR(VLOOKUP($B222,'Slutlig allokering kvv'!$B$2:$AC$462,MATCH(R$3,'Slutlig allokering kvv'!$B$1:$AJ$1,0),FALSE)/1,0)</f>
        <v>0</v>
      </c>
      <c r="S222">
        <f>IFERROR(VLOOKUP($B222,Kraftvärmeprod!$B$1:$AH$479,MATCH(S$2,Kraftvärmeprod!$B$1:$AG$1,0),FALSE)/1,0)-IFERROR(VLOOKUP($B222,'Slutlig allokering kvv'!$B$2:$AC$462,MATCH(S$3,'Slutlig allokering kvv'!$B$1:$AJ$1,0),FALSE)/1,0)</f>
        <v>0</v>
      </c>
      <c r="T222" s="6">
        <f>IFERROR(VLOOKUP($B222,Miljö!$B$1:$S$477,MATCH(T$2,Miljö!$B$1:$X$1,0),FALSE)/1,0)-IFERROR(VLOOKUP($B222,'Slutlig allokering kvv'!$B$2:$AC$462,MATCH(T$3,'Slutlig allokering kvv'!$B$1:$AJ$1,0),FALSE)/1,0)</f>
        <v>0</v>
      </c>
      <c r="U222">
        <f>IFERROR(VLOOKUP($B222,Kraftvärmeprod!$B$1:$AH$479,MATCH(U$2,Kraftvärmeprod!$B$1:$AG$1,0),FALSE)/1,0)-IFERROR(VLOOKUP($B222,'Slutlig allokering kvv'!$B$2:$AC$462,MATCH(U$3,'Slutlig allokering kvv'!$B$1:$AJ$1,0),FALSE)/1,0)</f>
        <v>0</v>
      </c>
      <c r="V222">
        <f>IFERROR(VLOOKUP($B222,Kraftvärmeprod!$B$1:$AH$479,MATCH(V$2,Kraftvärmeprod!$B$1:$AG$1,0),FALSE)/1,0)-IFERROR(VLOOKUP($B222,'Slutlig allokering kvv'!$B$2:$AC$462,MATCH(V$3,'Slutlig allokering kvv'!$B$1:$AJ$1,0),FALSE)/1,0)</f>
        <v>0</v>
      </c>
      <c r="W222">
        <f>IFERROR(VLOOKUP($B222,Kraftvärmeprod!$B$1:$AH$479,MATCH(W$2,Kraftvärmeprod!$B$1:$AG$1,0),FALSE)/1,0)-IFERROR(VLOOKUP($B222,'Slutlig allokering kvv'!$B$2:$AC$462,MATCH(W$3,'Slutlig allokering kvv'!$B$1:$AJ$1,0),FALSE)/1,0)</f>
        <v>0</v>
      </c>
      <c r="X222">
        <f>IFERROR(VLOOKUP($B222,Kraftvärmeprod!$B$1:$AH$479,MATCH(X$2,Kraftvärmeprod!$B$1:$AG$1,0),FALSE)/1,0)-IFERROR(VLOOKUP($B222,'Slutlig allokering kvv'!$B$2:$AC$462,MATCH(X$3,'Slutlig allokering kvv'!$B$1:$AJ$1,0),FALSE)/1,0)</f>
        <v>0</v>
      </c>
      <c r="Y222">
        <f>IFERROR(VLOOKUP($B222,Kraftvärmeprod!$B$1:$AH$479,MATCH(Y$2,Kraftvärmeprod!$B$1:$AG$1,0),FALSE)/1,0)-IFERROR(VLOOKUP($B222,'Slutlig allokering kvv'!$B$2:$AC$462,MATCH(Y$3,'Slutlig allokering kvv'!$B$1:$AJ$1,0),FALSE)/1,0)</f>
        <v>0</v>
      </c>
      <c r="Z222">
        <f>IFERROR(VLOOKUP($B222,Kraftvärmeprod!$B$1:$AH$479,MATCH(Z$2,Kraftvärmeprod!$B$1:$AG$1,0),FALSE)/1,0)-IFERROR(VLOOKUP($B222,'Slutlig allokering kvv'!$B$2:$AC$462,MATCH(Z$3,'Slutlig allokering kvv'!$B$1:$AJ$1,0),FALSE)/1,0)</f>
        <v>0</v>
      </c>
      <c r="AA222">
        <f>IFERROR(VLOOKUP($B222,Kraftvärmeprod!$B$1:$AH$479,MATCH(AA$2,Kraftvärmeprod!$B$1:$AG$1,0),FALSE)/1,0)-IFERROR(VLOOKUP($B222,'Slutlig allokering kvv'!$B$2:$AC$462,MATCH(AA$3,'Slutlig allokering kvv'!$B$1:$AJ$1,0),FALSE)/1,0)</f>
        <v>0</v>
      </c>
      <c r="AE222">
        <f t="shared" si="6"/>
        <v>0</v>
      </c>
      <c r="AG222">
        <f>IFERROR(VLOOKUP(B222,'Slutlig allokering kvv'!$B$2:$AJ$462,MATCH("Summa slutlig allokerad tillförd energi (utan hjälpel och rökgaskondensering):",'Slutlig allokering kvv'!$B$1:$AK$1,0),FALSE)/1,"")</f>
        <v>0</v>
      </c>
      <c r="AI222" s="137" t="str">
        <f>IFERROR(1-VLOOKUP(B222,'Slutlig allokering kvv'!$B$2:$AJ$462,MATCH("Andel av bränsle i kvv som allokerats till värme, exklusive rökgaskondensering och hjälpel",'Slutlig allokering kvv'!$B$1:$AK$1,0),FALSE),"")</f>
        <v/>
      </c>
      <c r="AK222" s="137" t="str">
        <f t="shared" si="7"/>
        <v/>
      </c>
    </row>
    <row r="223" spans="1:37" x14ac:dyDescent="0.25">
      <c r="A223" s="2" t="s">
        <v>359</v>
      </c>
      <c r="B223" s="2" t="s">
        <v>361</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 kvv'!$B$2:$AC$462,MATCH(E$3,'Slutlig allokering kvv'!$B$1:$AJ$1,0),FALSE)/1,0)</f>
        <v>0</v>
      </c>
      <c r="F223">
        <f>IFERROR(VLOOKUP($B223,Kraftvärmeprod!$B$1:$AH$479,MATCH(F$2,Kraftvärmeprod!$B$1:$AG$1,0),FALSE)/1,0)-IFERROR(VLOOKUP($B223,'Slutlig allokering kvv'!$B$2:$AC$462,MATCH(F$3,'Slutlig allokering kvv'!$B$1:$AJ$1,0),FALSE)/1,0)</f>
        <v>0</v>
      </c>
      <c r="G223">
        <f>IFERROR(VLOOKUP($B223,Kraftvärmeprod!$B$1:$AH$479,MATCH(G$2,Kraftvärmeprod!$B$1:$AG$1,0),FALSE)/1,0)-IFERROR(VLOOKUP($B223,'Slutlig allokering kvv'!$B$2:$AC$462,MATCH(G$3,'Slutlig allokering kvv'!$B$1:$AJ$1,0),FALSE)/1,0)</f>
        <v>0</v>
      </c>
      <c r="H223">
        <f>IFERROR(VLOOKUP($B223,Kraftvärmeprod!$B$1:$AH$479,MATCH(H$2,Kraftvärmeprod!$B$1:$AG$1,0),FALSE)/1,0)-IFERROR(VLOOKUP($B223,'Slutlig allokering kvv'!$B$2:$AC$462,MATCH(H$3,'Slutlig allokering kvv'!$B$1:$AJ$1,0),FALSE)/1,0)</f>
        <v>0</v>
      </c>
      <c r="I223">
        <f>IFERROR(VLOOKUP($B223,Kraftvärmeprod!$B$1:$AH$479,MATCH(I$2,Kraftvärmeprod!$B$1:$AG$1,0),FALSE)/1,0)-IFERROR(VLOOKUP($B223,'Slutlig allokering kvv'!$B$2:$AC$462,MATCH(I$3,'Slutlig allokering kvv'!$B$1:$AJ$1,0),FALSE)/1,0)</f>
        <v>0</v>
      </c>
      <c r="J223">
        <f>IFERROR(VLOOKUP($B223,Kraftvärmeprod!$B$1:$AH$479,MATCH(J$2,Kraftvärmeprod!$B$1:$AG$1,0),FALSE)/1,0)-IFERROR(VLOOKUP($B223,'Slutlig allokering kvv'!$B$2:$AC$462,MATCH(J$3,'Slutlig allokering kvv'!$B$1:$AJ$1,0),FALSE)/1,0)</f>
        <v>0</v>
      </c>
      <c r="K223">
        <f>IFERROR(VLOOKUP($B223,Kraftvärmeprod!$B$1:$AH$479,MATCH(K$2,Kraftvärmeprod!$B$1:$AG$1,0),FALSE)/1,0)-IFERROR(VLOOKUP($B223,'Slutlig allokering kvv'!$B$2:$AC$462,MATCH(K$3,'Slutlig allokering kvv'!$B$1:$AJ$1,0),FALSE)/1,0)</f>
        <v>0</v>
      </c>
      <c r="L223">
        <f>IFERROR(VLOOKUP($B223,Kraftvärmeprod!$B$1:$AH$479,MATCH(L$2,Kraftvärmeprod!$B$1:$AG$1,0),FALSE)/1,0)-IFERROR(VLOOKUP($B223,'Slutlig allokering kvv'!$B$2:$AC$462,MATCH(L$3,'Slutlig allokering kvv'!$B$1:$AJ$1,0),FALSE)/1,0)</f>
        <v>0</v>
      </c>
      <c r="M223">
        <f>IFERROR(VLOOKUP($B223,Kraftvärmeprod!$B$1:$AH$479,MATCH(M$2,Kraftvärmeprod!$B$1:$AG$1,0),FALSE)/1,0)-IFERROR(VLOOKUP($B223,'Slutlig allokering kvv'!$B$2:$AC$462,MATCH(M$3,'Slutlig allokering kvv'!$B$1:$AJ$1,0),FALSE)/1,0)</f>
        <v>0</v>
      </c>
      <c r="N223">
        <f>IFERROR(VLOOKUP($B223,Kraftvärmeprod!$B$1:$AH$479,MATCH(N$2,Kraftvärmeprod!$B$1:$AG$1,0),FALSE)/1,0)-IFERROR(VLOOKUP($B223,'Slutlig allokering kvv'!$B$2:$AC$462,MATCH(N$3,'Slutlig allokering kvv'!$B$1:$AJ$1,0),FALSE)/1,0)</f>
        <v>0</v>
      </c>
      <c r="O223">
        <f>IFERROR(VLOOKUP($B223,Kraftvärmeprod!$B$1:$AH$479,MATCH(O$2,Kraftvärmeprod!$B$1:$AG$1,0),FALSE)/1,0)-IFERROR(VLOOKUP($B223,'Slutlig allokering kvv'!$B$2:$AC$462,MATCH(O$3,'Slutlig allokering kvv'!$B$1:$AJ$1,0),FALSE)/1,0)</f>
        <v>0</v>
      </c>
      <c r="P223">
        <f>IFERROR(VLOOKUP($B223,Kraftvärmeprod!$B$1:$AH$479,MATCH(P$2,Kraftvärmeprod!$B$1:$AG$1,0),FALSE)/1,0)-IFERROR(VLOOKUP($B223,'Slutlig allokering kvv'!$B$2:$AC$462,MATCH(P$3,'Slutlig allokering kvv'!$B$1:$AJ$1,0),FALSE)/1,0)</f>
        <v>0</v>
      </c>
      <c r="Q223">
        <f>IFERROR(VLOOKUP($B223,Kraftvärmeprod!$B$1:$AH$479,MATCH(Q$2,Kraftvärmeprod!$B$1:$AG$1,0),FALSE)/1,0)-IFERROR(VLOOKUP($B223,'Slutlig allokering kvv'!$B$2:$AC$462,MATCH(Q$3,'Slutlig allokering kvv'!$B$1:$AJ$1,0),FALSE)/1,0)</f>
        <v>0</v>
      </c>
      <c r="R223">
        <f>IFERROR(VLOOKUP($B223,Kraftvärmeprod!$B$1:$AH$479,MATCH(R$2,Kraftvärmeprod!$B$1:$AG$1,0),FALSE)/1,0)-IFERROR(VLOOKUP($B223,'Slutlig allokering kvv'!$B$2:$AC$462,MATCH(R$3,'Slutlig allokering kvv'!$B$1:$AJ$1,0),FALSE)/1,0)</f>
        <v>0</v>
      </c>
      <c r="S223">
        <f>IFERROR(VLOOKUP($B223,Kraftvärmeprod!$B$1:$AH$479,MATCH(S$2,Kraftvärmeprod!$B$1:$AG$1,0),FALSE)/1,0)-IFERROR(VLOOKUP($B223,'Slutlig allokering kvv'!$B$2:$AC$462,MATCH(S$3,'Slutlig allokering kvv'!$B$1:$AJ$1,0),FALSE)/1,0)</f>
        <v>0</v>
      </c>
      <c r="T223" s="6">
        <f>IFERROR(VLOOKUP($B223,Miljö!$B$1:$S$477,MATCH(T$2,Miljö!$B$1:$X$1,0),FALSE)/1,0)-IFERROR(VLOOKUP($B223,'Slutlig allokering kvv'!$B$2:$AC$462,MATCH(T$3,'Slutlig allokering kvv'!$B$1:$AJ$1,0),FALSE)/1,0)</f>
        <v>0</v>
      </c>
      <c r="U223">
        <f>IFERROR(VLOOKUP($B223,Kraftvärmeprod!$B$1:$AH$479,MATCH(U$2,Kraftvärmeprod!$B$1:$AG$1,0),FALSE)/1,0)-IFERROR(VLOOKUP($B223,'Slutlig allokering kvv'!$B$2:$AC$462,MATCH(U$3,'Slutlig allokering kvv'!$B$1:$AJ$1,0),FALSE)/1,0)</f>
        <v>0</v>
      </c>
      <c r="V223">
        <f>IFERROR(VLOOKUP($B223,Kraftvärmeprod!$B$1:$AH$479,MATCH(V$2,Kraftvärmeprod!$B$1:$AG$1,0),FALSE)/1,0)-IFERROR(VLOOKUP($B223,'Slutlig allokering kvv'!$B$2:$AC$462,MATCH(V$3,'Slutlig allokering kvv'!$B$1:$AJ$1,0),FALSE)/1,0)</f>
        <v>0</v>
      </c>
      <c r="W223">
        <f>IFERROR(VLOOKUP($B223,Kraftvärmeprod!$B$1:$AH$479,MATCH(W$2,Kraftvärmeprod!$B$1:$AG$1,0),FALSE)/1,0)-IFERROR(VLOOKUP($B223,'Slutlig allokering kvv'!$B$2:$AC$462,MATCH(W$3,'Slutlig allokering kvv'!$B$1:$AJ$1,0),FALSE)/1,0)</f>
        <v>0</v>
      </c>
      <c r="X223">
        <f>IFERROR(VLOOKUP($B223,Kraftvärmeprod!$B$1:$AH$479,MATCH(X$2,Kraftvärmeprod!$B$1:$AG$1,0),FALSE)/1,0)-IFERROR(VLOOKUP($B223,'Slutlig allokering kvv'!$B$2:$AC$462,MATCH(X$3,'Slutlig allokering kvv'!$B$1:$AJ$1,0),FALSE)/1,0)</f>
        <v>0</v>
      </c>
      <c r="Y223">
        <f>IFERROR(VLOOKUP($B223,Kraftvärmeprod!$B$1:$AH$479,MATCH(Y$2,Kraftvärmeprod!$B$1:$AG$1,0),FALSE)/1,0)-IFERROR(VLOOKUP($B223,'Slutlig allokering kvv'!$B$2:$AC$462,MATCH(Y$3,'Slutlig allokering kvv'!$B$1:$AJ$1,0),FALSE)/1,0)</f>
        <v>0</v>
      </c>
      <c r="Z223">
        <f>IFERROR(VLOOKUP($B223,Kraftvärmeprod!$B$1:$AH$479,MATCH(Z$2,Kraftvärmeprod!$B$1:$AG$1,0),FALSE)/1,0)-IFERROR(VLOOKUP($B223,'Slutlig allokering kvv'!$B$2:$AC$462,MATCH(Z$3,'Slutlig allokering kvv'!$B$1:$AJ$1,0),FALSE)/1,0)</f>
        <v>0</v>
      </c>
      <c r="AA223">
        <f>IFERROR(VLOOKUP($B223,Kraftvärmeprod!$B$1:$AH$479,MATCH(AA$2,Kraftvärmeprod!$B$1:$AG$1,0),FALSE)/1,0)-IFERROR(VLOOKUP($B223,'Slutlig allokering kvv'!$B$2:$AC$462,MATCH(AA$3,'Slutlig allokering kvv'!$B$1:$AJ$1,0),FALSE)/1,0)</f>
        <v>0</v>
      </c>
      <c r="AE223">
        <f t="shared" si="6"/>
        <v>0</v>
      </c>
      <c r="AG223">
        <f>IFERROR(VLOOKUP(B223,'Slutlig allokering kvv'!$B$2:$AJ$462,MATCH("Summa slutlig allokerad tillförd energi (utan hjälpel och rökgaskondensering):",'Slutlig allokering kvv'!$B$1:$AK$1,0),FALSE)/1,"")</f>
        <v>0</v>
      </c>
      <c r="AI223" s="137" t="str">
        <f>IFERROR(1-VLOOKUP(B223,'Slutlig allokering kvv'!$B$2:$AJ$462,MATCH("Andel av bränsle i kvv som allokerats till värme, exklusive rökgaskondensering och hjälpel",'Slutlig allokering kvv'!$B$1:$AK$1,0),FALSE),"")</f>
        <v/>
      </c>
      <c r="AK223" s="137" t="str">
        <f t="shared" si="7"/>
        <v/>
      </c>
    </row>
    <row r="224" spans="1:37" x14ac:dyDescent="0.25">
      <c r="A224" s="2" t="s">
        <v>359</v>
      </c>
      <c r="B224" s="2" t="s">
        <v>362</v>
      </c>
      <c r="C224">
        <f>IFERROR(VLOOKUP($B224,Kraftvärmeprod!$B$1:$AH$479,MATCH(C$3,Kraftvärmeprod!$B$1:$AG$1,0),FALSE)/1,"")</f>
        <v>97.8</v>
      </c>
      <c r="D224">
        <f>IFERROR(VLOOKUP($B224,Kraftvärmeprod!$B$1:$AH$479,MATCH(D$3,Kraftvärmeprod!$B$1:$AG$1,0),FALSE)/1,"")</f>
        <v>33.299999999999997</v>
      </c>
      <c r="E224">
        <f>IFERROR(VLOOKUP($B224,Kraftvärmeprod!$B$1:$AH$479,MATCH(E$2,Kraftvärmeprod!$B$1:$AG$1,0),FALSE)/1,0)-IFERROR(VLOOKUP($B224,'Slutlig allokering kvv'!$B$2:$AC$462,MATCH(E$3,'Slutlig allokering kvv'!$B$1:$AJ$1,0),FALSE)/1,0)</f>
        <v>0</v>
      </c>
      <c r="F224">
        <f>IFERROR(VLOOKUP($B224,Kraftvärmeprod!$B$1:$AH$479,MATCH(F$2,Kraftvärmeprod!$B$1:$AG$1,0),FALSE)/1,0)-IFERROR(VLOOKUP($B224,'Slutlig allokering kvv'!$B$2:$AC$462,MATCH(F$3,'Slutlig allokering kvv'!$B$1:$AJ$1,0),FALSE)/1,0)</f>
        <v>0</v>
      </c>
      <c r="G224">
        <f>IFERROR(VLOOKUP($B224,Kraftvärmeprod!$B$1:$AH$479,MATCH(G$2,Kraftvärmeprod!$B$1:$AG$1,0),FALSE)/1,0)-IFERROR(VLOOKUP($B224,'Slutlig allokering kvv'!$B$2:$AC$462,MATCH(G$3,'Slutlig allokering kvv'!$B$1:$AJ$1,0),FALSE)/1,0)</f>
        <v>0</v>
      </c>
      <c r="H224">
        <f>IFERROR(VLOOKUP($B224,Kraftvärmeprod!$B$1:$AH$479,MATCH(H$2,Kraftvärmeprod!$B$1:$AG$1,0),FALSE)/1,0)-IFERROR(VLOOKUP($B224,'Slutlig allokering kvv'!$B$2:$AC$462,MATCH(H$3,'Slutlig allokering kvv'!$B$1:$AJ$1,0),FALSE)/1,0)</f>
        <v>0</v>
      </c>
      <c r="I224">
        <f>IFERROR(VLOOKUP($B224,Kraftvärmeprod!$B$1:$AH$479,MATCH(I$2,Kraftvärmeprod!$B$1:$AG$1,0),FALSE)/1,0)-IFERROR(VLOOKUP($B224,'Slutlig allokering kvv'!$B$2:$AC$462,MATCH(I$3,'Slutlig allokering kvv'!$B$1:$AJ$1,0),FALSE)/1,0)</f>
        <v>0</v>
      </c>
      <c r="J224">
        <f>IFERROR(VLOOKUP($B224,Kraftvärmeprod!$B$1:$AH$479,MATCH(J$2,Kraftvärmeprod!$B$1:$AG$1,0),FALSE)/1,0)-IFERROR(VLOOKUP($B224,'Slutlig allokering kvv'!$B$2:$AC$462,MATCH(J$3,'Slutlig allokering kvv'!$B$1:$AJ$1,0),FALSE)/1,0)</f>
        <v>0</v>
      </c>
      <c r="K224">
        <f>IFERROR(VLOOKUP($B224,Kraftvärmeprod!$B$1:$AH$479,MATCH(K$2,Kraftvärmeprod!$B$1:$AG$1,0),FALSE)/1,0)-IFERROR(VLOOKUP($B224,'Slutlig allokering kvv'!$B$2:$AC$462,MATCH(K$3,'Slutlig allokering kvv'!$B$1:$AJ$1,0),FALSE)/1,0)</f>
        <v>0</v>
      </c>
      <c r="L224">
        <f>IFERROR(VLOOKUP($B224,Kraftvärmeprod!$B$1:$AH$479,MATCH(L$2,Kraftvärmeprod!$B$1:$AG$1,0),FALSE)/1,0)-IFERROR(VLOOKUP($B224,'Slutlig allokering kvv'!$B$2:$AC$462,MATCH(L$3,'Slutlig allokering kvv'!$B$1:$AJ$1,0),FALSE)/1,0)</f>
        <v>70.570099999999996</v>
      </c>
      <c r="M224">
        <f>IFERROR(VLOOKUP($B224,Kraftvärmeprod!$B$1:$AH$479,MATCH(M$2,Kraftvärmeprod!$B$1:$AG$1,0),FALSE)/1,0)-IFERROR(VLOOKUP($B224,'Slutlig allokering kvv'!$B$2:$AC$462,MATCH(M$3,'Slutlig allokering kvv'!$B$1:$AJ$1,0),FALSE)/1,0)</f>
        <v>0</v>
      </c>
      <c r="N224">
        <f>IFERROR(VLOOKUP($B224,Kraftvärmeprod!$B$1:$AH$479,MATCH(N$2,Kraftvärmeprod!$B$1:$AG$1,0),FALSE)/1,0)-IFERROR(VLOOKUP($B224,'Slutlig allokering kvv'!$B$2:$AC$462,MATCH(N$3,'Slutlig allokering kvv'!$B$1:$AJ$1,0),FALSE)/1,0)</f>
        <v>0</v>
      </c>
      <c r="O224">
        <f>IFERROR(VLOOKUP($B224,Kraftvärmeprod!$B$1:$AH$479,MATCH(O$2,Kraftvärmeprod!$B$1:$AG$1,0),FALSE)/1,0)-IFERROR(VLOOKUP($B224,'Slutlig allokering kvv'!$B$2:$AC$462,MATCH(O$3,'Slutlig allokering kvv'!$B$1:$AJ$1,0),FALSE)/1,0)</f>
        <v>0</v>
      </c>
      <c r="P224">
        <f>IFERROR(VLOOKUP($B224,Kraftvärmeprod!$B$1:$AH$479,MATCH(P$2,Kraftvärmeprod!$B$1:$AG$1,0),FALSE)/1,0)-IFERROR(VLOOKUP($B224,'Slutlig allokering kvv'!$B$2:$AC$462,MATCH(P$3,'Slutlig allokering kvv'!$B$1:$AJ$1,0),FALSE)/1,0)</f>
        <v>0</v>
      </c>
      <c r="Q224">
        <f>IFERROR(VLOOKUP($B224,Kraftvärmeprod!$B$1:$AH$479,MATCH(Q$2,Kraftvärmeprod!$B$1:$AG$1,0),FALSE)/1,0)-IFERROR(VLOOKUP($B224,'Slutlig allokering kvv'!$B$2:$AC$462,MATCH(Q$3,'Slutlig allokering kvv'!$B$1:$AJ$1,0),FALSE)/1,0)</f>
        <v>0</v>
      </c>
      <c r="R224">
        <f>IFERROR(VLOOKUP($B224,Kraftvärmeprod!$B$1:$AH$479,MATCH(R$2,Kraftvärmeprod!$B$1:$AG$1,0),FALSE)/1,0)-IFERROR(VLOOKUP($B224,'Slutlig allokering kvv'!$B$2:$AC$462,MATCH(R$3,'Slutlig allokering kvv'!$B$1:$AJ$1,0),FALSE)/1,0)</f>
        <v>0</v>
      </c>
      <c r="S224">
        <f>IFERROR(VLOOKUP($B224,Kraftvärmeprod!$B$1:$AH$479,MATCH(S$2,Kraftvärmeprod!$B$1:$AG$1,0),FALSE)/1,0)-IFERROR(VLOOKUP($B224,'Slutlig allokering kvv'!$B$2:$AC$462,MATCH(S$3,'Slutlig allokering kvv'!$B$1:$AJ$1,0),FALSE)/1,0)</f>
        <v>0</v>
      </c>
      <c r="T224" s="6">
        <f>IFERROR(VLOOKUP($B224,Miljö!$B$1:$S$477,MATCH(T$2,Miljö!$B$1:$X$1,0),FALSE)/1,0)-IFERROR(VLOOKUP($B224,'Slutlig allokering kvv'!$B$2:$AC$462,MATCH(T$3,'Slutlig allokering kvv'!$B$1:$AJ$1,0),FALSE)/1,0)</f>
        <v>2.8209200000000001</v>
      </c>
      <c r="U224">
        <f>IFERROR(VLOOKUP($B224,Kraftvärmeprod!$B$1:$AH$479,MATCH(U$2,Kraftvärmeprod!$B$1:$AG$1,0),FALSE)/1,0)-IFERROR(VLOOKUP($B224,'Slutlig allokering kvv'!$B$2:$AC$462,MATCH(U$3,'Slutlig allokering kvv'!$B$1:$AJ$1,0),FALSE)/1,0)</f>
        <v>0</v>
      </c>
      <c r="V224">
        <f>IFERROR(VLOOKUP($B224,Kraftvärmeprod!$B$1:$AH$479,MATCH(V$2,Kraftvärmeprod!$B$1:$AG$1,0),FALSE)/1,0)-IFERROR(VLOOKUP($B224,'Slutlig allokering kvv'!$B$2:$AC$462,MATCH(V$3,'Slutlig allokering kvv'!$B$1:$AJ$1,0),FALSE)/1,0)</f>
        <v>0</v>
      </c>
      <c r="W224">
        <f>IFERROR(VLOOKUP($B224,Kraftvärmeprod!$B$1:$AH$479,MATCH(W$2,Kraftvärmeprod!$B$1:$AG$1,0),FALSE)/1,0)-IFERROR(VLOOKUP($B224,'Slutlig allokering kvv'!$B$2:$AC$462,MATCH(W$3,'Slutlig allokering kvv'!$B$1:$AJ$1,0),FALSE)/1,0)</f>
        <v>0</v>
      </c>
      <c r="X224">
        <f>IFERROR(VLOOKUP($B224,Kraftvärmeprod!$B$1:$AH$479,MATCH(X$2,Kraftvärmeprod!$B$1:$AG$1,0),FALSE)/1,0)-IFERROR(VLOOKUP($B224,'Slutlig allokering kvv'!$B$2:$AC$462,MATCH(X$3,'Slutlig allokering kvv'!$B$1:$AJ$1,0),FALSE)/1,0)</f>
        <v>0</v>
      </c>
      <c r="Y224">
        <f>IFERROR(VLOOKUP($B224,Kraftvärmeprod!$B$1:$AH$479,MATCH(Y$2,Kraftvärmeprod!$B$1:$AG$1,0),FALSE)/1,0)-IFERROR(VLOOKUP($B224,'Slutlig allokering kvv'!$B$2:$AC$462,MATCH(Y$3,'Slutlig allokering kvv'!$B$1:$AJ$1,0),FALSE)/1,0)</f>
        <v>0</v>
      </c>
      <c r="Z224">
        <f>IFERROR(VLOOKUP($B224,Kraftvärmeprod!$B$1:$AH$479,MATCH(Z$2,Kraftvärmeprod!$B$1:$AG$1,0),FALSE)/1,0)-IFERROR(VLOOKUP($B224,'Slutlig allokering kvv'!$B$2:$AC$462,MATCH(Z$3,'Slutlig allokering kvv'!$B$1:$AJ$1,0),FALSE)/1,0)</f>
        <v>0</v>
      </c>
      <c r="AA224">
        <f>IFERROR(VLOOKUP($B224,Kraftvärmeprod!$B$1:$AH$479,MATCH(AA$2,Kraftvärmeprod!$B$1:$AG$1,0),FALSE)/1,0)-IFERROR(VLOOKUP($B224,'Slutlig allokering kvv'!$B$2:$AC$462,MATCH(AA$3,'Slutlig allokering kvv'!$B$1:$AJ$1,0),FALSE)/1,0)</f>
        <v>0</v>
      </c>
      <c r="AE224">
        <f t="shared" si="6"/>
        <v>70.570099999999996</v>
      </c>
      <c r="AG224">
        <f>IFERROR(VLOOKUP(B224,'Slutlig allokering kvv'!$B$2:$AJ$462,MATCH("Summa slutlig allokerad tillförd energi (utan hjälpel och rökgaskondensering):",'Slutlig allokering kvv'!$B$1:$AK$1,0),FALSE)/1,"")</f>
        <v>79.529899999999998</v>
      </c>
      <c r="AI224" s="137">
        <f>IFERROR(1-VLOOKUP(B224,'Slutlig allokering kvv'!$B$2:$AJ$462,MATCH("Andel av bränsle i kvv som allokerats till värme, exklusive rökgaskondensering och hjälpel",'Slutlig allokering kvv'!$B$1:$AK$1,0),FALSE),"")</f>
        <v>0.47015389740173219</v>
      </c>
      <c r="AK224" s="137">
        <f t="shared" si="7"/>
        <v>0.47015389740173219</v>
      </c>
    </row>
    <row r="225" spans="1:37" x14ac:dyDescent="0.25">
      <c r="A225" s="2" t="s">
        <v>363</v>
      </c>
      <c r="B225" s="2" t="s">
        <v>364</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 kvv'!$B$2:$AC$462,MATCH(E$3,'Slutlig allokering kvv'!$B$1:$AJ$1,0),FALSE)/1,0)</f>
        <v>0</v>
      </c>
      <c r="F225">
        <f>IFERROR(VLOOKUP($B225,Kraftvärmeprod!$B$1:$AH$479,MATCH(F$2,Kraftvärmeprod!$B$1:$AG$1,0),FALSE)/1,0)-IFERROR(VLOOKUP($B225,'Slutlig allokering kvv'!$B$2:$AC$462,MATCH(F$3,'Slutlig allokering kvv'!$B$1:$AJ$1,0),FALSE)/1,0)</f>
        <v>0</v>
      </c>
      <c r="G225">
        <f>IFERROR(VLOOKUP($B225,Kraftvärmeprod!$B$1:$AH$479,MATCH(G$2,Kraftvärmeprod!$B$1:$AG$1,0),FALSE)/1,0)-IFERROR(VLOOKUP($B225,'Slutlig allokering kvv'!$B$2:$AC$462,MATCH(G$3,'Slutlig allokering kvv'!$B$1:$AJ$1,0),FALSE)/1,0)</f>
        <v>0</v>
      </c>
      <c r="H225">
        <f>IFERROR(VLOOKUP($B225,Kraftvärmeprod!$B$1:$AH$479,MATCH(H$2,Kraftvärmeprod!$B$1:$AG$1,0),FALSE)/1,0)-IFERROR(VLOOKUP($B225,'Slutlig allokering kvv'!$B$2:$AC$462,MATCH(H$3,'Slutlig allokering kvv'!$B$1:$AJ$1,0),FALSE)/1,0)</f>
        <v>0</v>
      </c>
      <c r="I225">
        <f>IFERROR(VLOOKUP($B225,Kraftvärmeprod!$B$1:$AH$479,MATCH(I$2,Kraftvärmeprod!$B$1:$AG$1,0),FALSE)/1,0)-IFERROR(VLOOKUP($B225,'Slutlig allokering kvv'!$B$2:$AC$462,MATCH(I$3,'Slutlig allokering kvv'!$B$1:$AJ$1,0),FALSE)/1,0)</f>
        <v>0</v>
      </c>
      <c r="J225">
        <f>IFERROR(VLOOKUP($B225,Kraftvärmeprod!$B$1:$AH$479,MATCH(J$2,Kraftvärmeprod!$B$1:$AG$1,0),FALSE)/1,0)-IFERROR(VLOOKUP($B225,'Slutlig allokering kvv'!$B$2:$AC$462,MATCH(J$3,'Slutlig allokering kvv'!$B$1:$AJ$1,0),FALSE)/1,0)</f>
        <v>0</v>
      </c>
      <c r="K225">
        <f>IFERROR(VLOOKUP($B225,Kraftvärmeprod!$B$1:$AH$479,MATCH(K$2,Kraftvärmeprod!$B$1:$AG$1,0),FALSE)/1,0)-IFERROR(VLOOKUP($B225,'Slutlig allokering kvv'!$B$2:$AC$462,MATCH(K$3,'Slutlig allokering kvv'!$B$1:$AJ$1,0),FALSE)/1,0)</f>
        <v>0</v>
      </c>
      <c r="L225">
        <f>IFERROR(VLOOKUP($B225,Kraftvärmeprod!$B$1:$AH$479,MATCH(L$2,Kraftvärmeprod!$B$1:$AG$1,0),FALSE)/1,0)-IFERROR(VLOOKUP($B225,'Slutlig allokering kvv'!$B$2:$AC$462,MATCH(L$3,'Slutlig allokering kvv'!$B$1:$AJ$1,0),FALSE)/1,0)</f>
        <v>0</v>
      </c>
      <c r="M225">
        <f>IFERROR(VLOOKUP($B225,Kraftvärmeprod!$B$1:$AH$479,MATCH(M$2,Kraftvärmeprod!$B$1:$AG$1,0),FALSE)/1,0)-IFERROR(VLOOKUP($B225,'Slutlig allokering kvv'!$B$2:$AC$462,MATCH(M$3,'Slutlig allokering kvv'!$B$1:$AJ$1,0),FALSE)/1,0)</f>
        <v>0</v>
      </c>
      <c r="N225">
        <f>IFERROR(VLOOKUP($B225,Kraftvärmeprod!$B$1:$AH$479,MATCH(N$2,Kraftvärmeprod!$B$1:$AG$1,0),FALSE)/1,0)-IFERROR(VLOOKUP($B225,'Slutlig allokering kvv'!$B$2:$AC$462,MATCH(N$3,'Slutlig allokering kvv'!$B$1:$AJ$1,0),FALSE)/1,0)</f>
        <v>0</v>
      </c>
      <c r="O225">
        <f>IFERROR(VLOOKUP($B225,Kraftvärmeprod!$B$1:$AH$479,MATCH(O$2,Kraftvärmeprod!$B$1:$AG$1,0),FALSE)/1,0)-IFERROR(VLOOKUP($B225,'Slutlig allokering kvv'!$B$2:$AC$462,MATCH(O$3,'Slutlig allokering kvv'!$B$1:$AJ$1,0),FALSE)/1,0)</f>
        <v>0</v>
      </c>
      <c r="P225">
        <f>IFERROR(VLOOKUP($B225,Kraftvärmeprod!$B$1:$AH$479,MATCH(P$2,Kraftvärmeprod!$B$1:$AG$1,0),FALSE)/1,0)-IFERROR(VLOOKUP($B225,'Slutlig allokering kvv'!$B$2:$AC$462,MATCH(P$3,'Slutlig allokering kvv'!$B$1:$AJ$1,0),FALSE)/1,0)</f>
        <v>0</v>
      </c>
      <c r="Q225">
        <f>IFERROR(VLOOKUP($B225,Kraftvärmeprod!$B$1:$AH$479,MATCH(Q$2,Kraftvärmeprod!$B$1:$AG$1,0),FALSE)/1,0)-IFERROR(VLOOKUP($B225,'Slutlig allokering kvv'!$B$2:$AC$462,MATCH(Q$3,'Slutlig allokering kvv'!$B$1:$AJ$1,0),FALSE)/1,0)</f>
        <v>0</v>
      </c>
      <c r="R225">
        <f>IFERROR(VLOOKUP($B225,Kraftvärmeprod!$B$1:$AH$479,MATCH(R$2,Kraftvärmeprod!$B$1:$AG$1,0),FALSE)/1,0)-IFERROR(VLOOKUP($B225,'Slutlig allokering kvv'!$B$2:$AC$462,MATCH(R$3,'Slutlig allokering kvv'!$B$1:$AJ$1,0),FALSE)/1,0)</f>
        <v>0</v>
      </c>
      <c r="S225">
        <f>IFERROR(VLOOKUP($B225,Kraftvärmeprod!$B$1:$AH$479,MATCH(S$2,Kraftvärmeprod!$B$1:$AG$1,0),FALSE)/1,0)-IFERROR(VLOOKUP($B225,'Slutlig allokering kvv'!$B$2:$AC$462,MATCH(S$3,'Slutlig allokering kvv'!$B$1:$AJ$1,0),FALSE)/1,0)</f>
        <v>0</v>
      </c>
      <c r="T225" s="6">
        <f>IFERROR(VLOOKUP($B225,Miljö!$B$1:$S$477,MATCH(T$2,Miljö!$B$1:$X$1,0),FALSE)/1,0)-IFERROR(VLOOKUP($B225,'Slutlig allokering kvv'!$B$2:$AC$462,MATCH(T$3,'Slutlig allokering kvv'!$B$1:$AJ$1,0),FALSE)/1,0)</f>
        <v>0</v>
      </c>
      <c r="U225">
        <f>IFERROR(VLOOKUP($B225,Kraftvärmeprod!$B$1:$AH$479,MATCH(U$2,Kraftvärmeprod!$B$1:$AG$1,0),FALSE)/1,0)-IFERROR(VLOOKUP($B225,'Slutlig allokering kvv'!$B$2:$AC$462,MATCH(U$3,'Slutlig allokering kvv'!$B$1:$AJ$1,0),FALSE)/1,0)</f>
        <v>0</v>
      </c>
      <c r="V225">
        <f>IFERROR(VLOOKUP($B225,Kraftvärmeprod!$B$1:$AH$479,MATCH(V$2,Kraftvärmeprod!$B$1:$AG$1,0),FALSE)/1,0)-IFERROR(VLOOKUP($B225,'Slutlig allokering kvv'!$B$2:$AC$462,MATCH(V$3,'Slutlig allokering kvv'!$B$1:$AJ$1,0),FALSE)/1,0)</f>
        <v>0</v>
      </c>
      <c r="W225">
        <f>IFERROR(VLOOKUP($B225,Kraftvärmeprod!$B$1:$AH$479,MATCH(W$2,Kraftvärmeprod!$B$1:$AG$1,0),FALSE)/1,0)-IFERROR(VLOOKUP($B225,'Slutlig allokering kvv'!$B$2:$AC$462,MATCH(W$3,'Slutlig allokering kvv'!$B$1:$AJ$1,0),FALSE)/1,0)</f>
        <v>0</v>
      </c>
      <c r="X225">
        <f>IFERROR(VLOOKUP($B225,Kraftvärmeprod!$B$1:$AH$479,MATCH(X$2,Kraftvärmeprod!$B$1:$AG$1,0),FALSE)/1,0)-IFERROR(VLOOKUP($B225,'Slutlig allokering kvv'!$B$2:$AC$462,MATCH(X$3,'Slutlig allokering kvv'!$B$1:$AJ$1,0),FALSE)/1,0)</f>
        <v>0</v>
      </c>
      <c r="Y225">
        <f>IFERROR(VLOOKUP($B225,Kraftvärmeprod!$B$1:$AH$479,MATCH(Y$2,Kraftvärmeprod!$B$1:$AG$1,0),FALSE)/1,0)-IFERROR(VLOOKUP($B225,'Slutlig allokering kvv'!$B$2:$AC$462,MATCH(Y$3,'Slutlig allokering kvv'!$B$1:$AJ$1,0),FALSE)/1,0)</f>
        <v>0</v>
      </c>
      <c r="Z225">
        <f>IFERROR(VLOOKUP($B225,Kraftvärmeprod!$B$1:$AH$479,MATCH(Z$2,Kraftvärmeprod!$B$1:$AG$1,0),FALSE)/1,0)-IFERROR(VLOOKUP($B225,'Slutlig allokering kvv'!$B$2:$AC$462,MATCH(Z$3,'Slutlig allokering kvv'!$B$1:$AJ$1,0),FALSE)/1,0)</f>
        <v>0</v>
      </c>
      <c r="AA225">
        <f>IFERROR(VLOOKUP($B225,Kraftvärmeprod!$B$1:$AH$479,MATCH(AA$2,Kraftvärmeprod!$B$1:$AG$1,0),FALSE)/1,0)-IFERROR(VLOOKUP($B225,'Slutlig allokering kvv'!$B$2:$AC$462,MATCH(AA$3,'Slutlig allokering kvv'!$B$1:$AJ$1,0),FALSE)/1,0)</f>
        <v>0</v>
      </c>
      <c r="AE225">
        <f t="shared" si="6"/>
        <v>0</v>
      </c>
      <c r="AG225">
        <f>IFERROR(VLOOKUP(B225,'Slutlig allokering kvv'!$B$2:$AJ$462,MATCH("Summa slutlig allokerad tillförd energi (utan hjälpel och rökgaskondensering):",'Slutlig allokering kvv'!$B$1:$AK$1,0),FALSE)/1,"")</f>
        <v>0</v>
      </c>
      <c r="AI225" s="137" t="str">
        <f>IFERROR(1-VLOOKUP(B225,'Slutlig allokering kvv'!$B$2:$AJ$462,MATCH("Andel av bränsle i kvv som allokerats till värme, exklusive rökgaskondensering och hjälpel",'Slutlig allokering kvv'!$B$1:$AK$1,0),FALSE),"")</f>
        <v/>
      </c>
      <c r="AK225" s="137" t="str">
        <f t="shared" si="7"/>
        <v/>
      </c>
    </row>
    <row r="226" spans="1:37" x14ac:dyDescent="0.25">
      <c r="A226" s="2" t="s">
        <v>365</v>
      </c>
      <c r="B226" s="2" t="s">
        <v>366</v>
      </c>
      <c r="C226">
        <f>IFERROR(VLOOKUP($B226,Kraftvärmeprod!$B$1:$AH$479,MATCH(C$3,Kraftvärmeprod!$B$1:$AG$1,0),FALSE)/1,"")</f>
        <v>53.4</v>
      </c>
      <c r="D226">
        <f>IFERROR(VLOOKUP($B226,Kraftvärmeprod!$B$1:$AH$479,MATCH(D$3,Kraftvärmeprod!$B$1:$AG$1,0),FALSE)/1,"")</f>
        <v>7.8</v>
      </c>
      <c r="E226">
        <f>IFERROR(VLOOKUP($B226,Kraftvärmeprod!$B$1:$AH$479,MATCH(E$2,Kraftvärmeprod!$B$1:$AG$1,0),FALSE)/1,0)-IFERROR(VLOOKUP($B226,'Slutlig allokering kvv'!$B$2:$AC$462,MATCH(E$3,'Slutlig allokering kvv'!$B$1:$AJ$1,0),FALSE)/1,0)</f>
        <v>0</v>
      </c>
      <c r="F226">
        <f>IFERROR(VLOOKUP($B226,Kraftvärmeprod!$B$1:$AH$479,MATCH(F$2,Kraftvärmeprod!$B$1:$AG$1,0),FALSE)/1,0)-IFERROR(VLOOKUP($B226,'Slutlig allokering kvv'!$B$2:$AC$462,MATCH(F$3,'Slutlig allokering kvv'!$B$1:$AJ$1,0),FALSE)/1,0)</f>
        <v>0</v>
      </c>
      <c r="G226">
        <f>IFERROR(VLOOKUP($B226,Kraftvärmeprod!$B$1:$AH$479,MATCH(G$2,Kraftvärmeprod!$B$1:$AG$1,0),FALSE)/1,0)-IFERROR(VLOOKUP($B226,'Slutlig allokering kvv'!$B$2:$AC$462,MATCH(G$3,'Slutlig allokering kvv'!$B$1:$AJ$1,0),FALSE)/1,0)</f>
        <v>9.5395000000000003</v>
      </c>
      <c r="H226">
        <f>IFERROR(VLOOKUP($B226,Kraftvärmeprod!$B$1:$AH$479,MATCH(H$2,Kraftvärmeprod!$B$1:$AG$1,0),FALSE)/1,0)-IFERROR(VLOOKUP($B226,'Slutlig allokering kvv'!$B$2:$AC$462,MATCH(H$3,'Slutlig allokering kvv'!$B$1:$AJ$1,0),FALSE)/1,0)</f>
        <v>0</v>
      </c>
      <c r="I226">
        <f>IFERROR(VLOOKUP($B226,Kraftvärmeprod!$B$1:$AH$479,MATCH(I$2,Kraftvärmeprod!$B$1:$AG$1,0),FALSE)/1,0)-IFERROR(VLOOKUP($B226,'Slutlig allokering kvv'!$B$2:$AC$462,MATCH(I$3,'Slutlig allokering kvv'!$B$1:$AJ$1,0),FALSE)/1,0)</f>
        <v>0</v>
      </c>
      <c r="J226">
        <f>IFERROR(VLOOKUP($B226,Kraftvärmeprod!$B$1:$AH$479,MATCH(J$2,Kraftvärmeprod!$B$1:$AG$1,0),FALSE)/1,0)-IFERROR(VLOOKUP($B226,'Slutlig allokering kvv'!$B$2:$AC$462,MATCH(J$3,'Slutlig allokering kvv'!$B$1:$AJ$1,0),FALSE)/1,0)</f>
        <v>0</v>
      </c>
      <c r="K226">
        <f>IFERROR(VLOOKUP($B226,Kraftvärmeprod!$B$1:$AH$479,MATCH(K$2,Kraftvärmeprod!$B$1:$AG$1,0),FALSE)/1,0)-IFERROR(VLOOKUP($B226,'Slutlig allokering kvv'!$B$2:$AC$462,MATCH(K$3,'Slutlig allokering kvv'!$B$1:$AJ$1,0),FALSE)/1,0)</f>
        <v>0</v>
      </c>
      <c r="L226">
        <f>IFERROR(VLOOKUP($B226,Kraftvärmeprod!$B$1:$AH$479,MATCH(L$2,Kraftvärmeprod!$B$1:$AG$1,0),FALSE)/1,0)-IFERROR(VLOOKUP($B226,'Slutlig allokering kvv'!$B$2:$AC$462,MATCH(L$3,'Slutlig allokering kvv'!$B$1:$AJ$1,0),FALSE)/1,0)</f>
        <v>2.2332399999999994</v>
      </c>
      <c r="M226">
        <f>IFERROR(VLOOKUP($B226,Kraftvärmeprod!$B$1:$AH$479,MATCH(M$2,Kraftvärmeprod!$B$1:$AG$1,0),FALSE)/1,0)-IFERROR(VLOOKUP($B226,'Slutlig allokering kvv'!$B$2:$AC$462,MATCH(M$3,'Slutlig allokering kvv'!$B$1:$AJ$1,0),FALSE)/1,0)</f>
        <v>0</v>
      </c>
      <c r="N226">
        <f>IFERROR(VLOOKUP($B226,Kraftvärmeprod!$B$1:$AH$479,MATCH(N$2,Kraftvärmeprod!$B$1:$AG$1,0),FALSE)/1,0)-IFERROR(VLOOKUP($B226,'Slutlig allokering kvv'!$B$2:$AC$462,MATCH(N$3,'Slutlig allokering kvv'!$B$1:$AJ$1,0),FALSE)/1,0)</f>
        <v>0</v>
      </c>
      <c r="O226">
        <f>IFERROR(VLOOKUP($B226,Kraftvärmeprod!$B$1:$AH$479,MATCH(O$2,Kraftvärmeprod!$B$1:$AG$1,0),FALSE)/1,0)-IFERROR(VLOOKUP($B226,'Slutlig allokering kvv'!$B$2:$AC$462,MATCH(O$3,'Slutlig allokering kvv'!$B$1:$AJ$1,0),FALSE)/1,0)</f>
        <v>4.2459000000000007</v>
      </c>
      <c r="P226">
        <f>IFERROR(VLOOKUP($B226,Kraftvärmeprod!$B$1:$AH$479,MATCH(P$2,Kraftvärmeprod!$B$1:$AG$1,0),FALSE)/1,0)-IFERROR(VLOOKUP($B226,'Slutlig allokering kvv'!$B$2:$AC$462,MATCH(P$3,'Slutlig allokering kvv'!$B$1:$AJ$1,0),FALSE)/1,0)</f>
        <v>5.2935999999999996</v>
      </c>
      <c r="Q226">
        <f>IFERROR(VLOOKUP($B226,Kraftvärmeprod!$B$1:$AH$479,MATCH(Q$2,Kraftvärmeprod!$B$1:$AG$1,0),FALSE)/1,0)-IFERROR(VLOOKUP($B226,'Slutlig allokering kvv'!$B$2:$AC$462,MATCH(Q$3,'Slutlig allokering kvv'!$B$1:$AJ$1,0),FALSE)/1,0)</f>
        <v>0</v>
      </c>
      <c r="R226">
        <f>IFERROR(VLOOKUP($B226,Kraftvärmeprod!$B$1:$AH$479,MATCH(R$2,Kraftvärmeprod!$B$1:$AG$1,0),FALSE)/1,0)-IFERROR(VLOOKUP($B226,'Slutlig allokering kvv'!$B$2:$AC$462,MATCH(R$3,'Slutlig allokering kvv'!$B$1:$AJ$1,0),FALSE)/1,0)</f>
        <v>0</v>
      </c>
      <c r="S226">
        <f>IFERROR(VLOOKUP($B226,Kraftvärmeprod!$B$1:$AH$479,MATCH(S$2,Kraftvärmeprod!$B$1:$AG$1,0),FALSE)/1,0)-IFERROR(VLOOKUP($B226,'Slutlig allokering kvv'!$B$2:$AC$462,MATCH(S$3,'Slutlig allokering kvv'!$B$1:$AJ$1,0),FALSE)/1,0)</f>
        <v>0</v>
      </c>
      <c r="T226" s="6">
        <f>IFERROR(VLOOKUP($B226,Miljö!$B$1:$S$477,MATCH(T$2,Miljö!$B$1:$X$1,0),FALSE)/1,0)-IFERROR(VLOOKUP($B226,'Slutlig allokering kvv'!$B$2:$AC$462,MATCH(T$3,'Slutlig allokering kvv'!$B$1:$AJ$1,0),FALSE)/1,0)</f>
        <v>0.57899000000000012</v>
      </c>
      <c r="U226">
        <f>IFERROR(VLOOKUP($B226,Kraftvärmeprod!$B$1:$AH$479,MATCH(U$2,Kraftvärmeprod!$B$1:$AG$1,0),FALSE)/1,0)-IFERROR(VLOOKUP($B226,'Slutlig allokering kvv'!$B$2:$AC$462,MATCH(U$3,'Slutlig allokering kvv'!$B$1:$AJ$1,0),FALSE)/1,0)</f>
        <v>0</v>
      </c>
      <c r="V226">
        <f>IFERROR(VLOOKUP($B226,Kraftvärmeprod!$B$1:$AH$479,MATCH(V$2,Kraftvärmeprod!$B$1:$AG$1,0),FALSE)/1,0)-IFERROR(VLOOKUP($B226,'Slutlig allokering kvv'!$B$2:$AC$462,MATCH(V$3,'Slutlig allokering kvv'!$B$1:$AJ$1,0),FALSE)/1,0)</f>
        <v>0</v>
      </c>
      <c r="W226">
        <f>IFERROR(VLOOKUP($B226,Kraftvärmeprod!$B$1:$AH$479,MATCH(W$2,Kraftvärmeprod!$B$1:$AG$1,0),FALSE)/1,0)-IFERROR(VLOOKUP($B226,'Slutlig allokering kvv'!$B$2:$AC$462,MATCH(W$3,'Slutlig allokering kvv'!$B$1:$AJ$1,0),FALSE)/1,0)</f>
        <v>0</v>
      </c>
      <c r="X226">
        <f>IFERROR(VLOOKUP($B226,Kraftvärmeprod!$B$1:$AH$479,MATCH(X$2,Kraftvärmeprod!$B$1:$AG$1,0),FALSE)/1,0)-IFERROR(VLOOKUP($B226,'Slutlig allokering kvv'!$B$2:$AC$462,MATCH(X$3,'Slutlig allokering kvv'!$B$1:$AJ$1,0),FALSE)/1,0)</f>
        <v>0</v>
      </c>
      <c r="Y226">
        <f>IFERROR(VLOOKUP($B226,Kraftvärmeprod!$B$1:$AH$479,MATCH(Y$2,Kraftvärmeprod!$B$1:$AG$1,0),FALSE)/1,0)-IFERROR(VLOOKUP($B226,'Slutlig allokering kvv'!$B$2:$AC$462,MATCH(Y$3,'Slutlig allokering kvv'!$B$1:$AJ$1,0),FALSE)/1,0)</f>
        <v>0</v>
      </c>
      <c r="Z226">
        <f>IFERROR(VLOOKUP($B226,Kraftvärmeprod!$B$1:$AH$479,MATCH(Z$2,Kraftvärmeprod!$B$1:$AG$1,0),FALSE)/1,0)-IFERROR(VLOOKUP($B226,'Slutlig allokering kvv'!$B$2:$AC$462,MATCH(Z$3,'Slutlig allokering kvv'!$B$1:$AJ$1,0),FALSE)/1,0)</f>
        <v>0</v>
      </c>
      <c r="AA226">
        <f>IFERROR(VLOOKUP($B226,Kraftvärmeprod!$B$1:$AH$479,MATCH(AA$2,Kraftvärmeprod!$B$1:$AG$1,0),FALSE)/1,0)-IFERROR(VLOOKUP($B226,'Slutlig allokering kvv'!$B$2:$AC$462,MATCH(AA$3,'Slutlig allokering kvv'!$B$1:$AJ$1,0),FALSE)/1,0)</f>
        <v>0</v>
      </c>
      <c r="AE226">
        <f t="shared" si="6"/>
        <v>21.312239999999996</v>
      </c>
      <c r="AG226">
        <f>IFERROR(VLOOKUP(B226,'Slutlig allokering kvv'!$B$2:$AJ$462,MATCH("Summa slutlig allokerad tillförd energi (utan hjälpel och rökgaskondensering):",'Slutlig allokering kvv'!$B$1:$AK$1,0),FALSE)/1,"")</f>
        <v>55.987759999999994</v>
      </c>
      <c r="AI226" s="137">
        <f>IFERROR(1-VLOOKUP(B226,'Slutlig allokering kvv'!$B$2:$AJ$462,MATCH("Andel av bränsle i kvv som allokerats till värme, exklusive rökgaskondensering och hjälpel",'Slutlig allokering kvv'!$B$1:$AK$1,0),FALSE),"")</f>
        <v>0.27570815006468319</v>
      </c>
      <c r="AK226" s="137">
        <f t="shared" si="7"/>
        <v>0.27570815006468308</v>
      </c>
    </row>
    <row r="227" spans="1:37" x14ac:dyDescent="0.25">
      <c r="A227" s="2" t="s">
        <v>367</v>
      </c>
      <c r="B227" s="2" t="s">
        <v>368</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 kvv'!$B$2:$AC$462,MATCH(E$3,'Slutlig allokering kvv'!$B$1:$AJ$1,0),FALSE)/1,0)</f>
        <v>0</v>
      </c>
      <c r="F227">
        <f>IFERROR(VLOOKUP($B227,Kraftvärmeprod!$B$1:$AH$479,MATCH(F$2,Kraftvärmeprod!$B$1:$AG$1,0),FALSE)/1,0)-IFERROR(VLOOKUP($B227,'Slutlig allokering kvv'!$B$2:$AC$462,MATCH(F$3,'Slutlig allokering kvv'!$B$1:$AJ$1,0),FALSE)/1,0)</f>
        <v>0</v>
      </c>
      <c r="G227">
        <f>IFERROR(VLOOKUP($B227,Kraftvärmeprod!$B$1:$AH$479,MATCH(G$2,Kraftvärmeprod!$B$1:$AG$1,0),FALSE)/1,0)-IFERROR(VLOOKUP($B227,'Slutlig allokering kvv'!$B$2:$AC$462,MATCH(G$3,'Slutlig allokering kvv'!$B$1:$AJ$1,0),FALSE)/1,0)</f>
        <v>0</v>
      </c>
      <c r="H227">
        <f>IFERROR(VLOOKUP($B227,Kraftvärmeprod!$B$1:$AH$479,MATCH(H$2,Kraftvärmeprod!$B$1:$AG$1,0),FALSE)/1,0)-IFERROR(VLOOKUP($B227,'Slutlig allokering kvv'!$B$2:$AC$462,MATCH(H$3,'Slutlig allokering kvv'!$B$1:$AJ$1,0),FALSE)/1,0)</f>
        <v>0</v>
      </c>
      <c r="I227">
        <f>IFERROR(VLOOKUP($B227,Kraftvärmeprod!$B$1:$AH$479,MATCH(I$2,Kraftvärmeprod!$B$1:$AG$1,0),FALSE)/1,0)-IFERROR(VLOOKUP($B227,'Slutlig allokering kvv'!$B$2:$AC$462,MATCH(I$3,'Slutlig allokering kvv'!$B$1:$AJ$1,0),FALSE)/1,0)</f>
        <v>0</v>
      </c>
      <c r="J227">
        <f>IFERROR(VLOOKUP($B227,Kraftvärmeprod!$B$1:$AH$479,MATCH(J$2,Kraftvärmeprod!$B$1:$AG$1,0),FALSE)/1,0)-IFERROR(VLOOKUP($B227,'Slutlig allokering kvv'!$B$2:$AC$462,MATCH(J$3,'Slutlig allokering kvv'!$B$1:$AJ$1,0),FALSE)/1,0)</f>
        <v>0</v>
      </c>
      <c r="K227">
        <f>IFERROR(VLOOKUP($B227,Kraftvärmeprod!$B$1:$AH$479,MATCH(K$2,Kraftvärmeprod!$B$1:$AG$1,0),FALSE)/1,0)-IFERROR(VLOOKUP($B227,'Slutlig allokering kvv'!$B$2:$AC$462,MATCH(K$3,'Slutlig allokering kvv'!$B$1:$AJ$1,0),FALSE)/1,0)</f>
        <v>0</v>
      </c>
      <c r="L227">
        <f>IFERROR(VLOOKUP($B227,Kraftvärmeprod!$B$1:$AH$479,MATCH(L$2,Kraftvärmeprod!$B$1:$AG$1,0),FALSE)/1,0)-IFERROR(VLOOKUP($B227,'Slutlig allokering kvv'!$B$2:$AC$462,MATCH(L$3,'Slutlig allokering kvv'!$B$1:$AJ$1,0),FALSE)/1,0)</f>
        <v>0</v>
      </c>
      <c r="M227">
        <f>IFERROR(VLOOKUP($B227,Kraftvärmeprod!$B$1:$AH$479,MATCH(M$2,Kraftvärmeprod!$B$1:$AG$1,0),FALSE)/1,0)-IFERROR(VLOOKUP($B227,'Slutlig allokering kvv'!$B$2:$AC$462,MATCH(M$3,'Slutlig allokering kvv'!$B$1:$AJ$1,0),FALSE)/1,0)</f>
        <v>0</v>
      </c>
      <c r="N227">
        <f>IFERROR(VLOOKUP($B227,Kraftvärmeprod!$B$1:$AH$479,MATCH(N$2,Kraftvärmeprod!$B$1:$AG$1,0),FALSE)/1,0)-IFERROR(VLOOKUP($B227,'Slutlig allokering kvv'!$B$2:$AC$462,MATCH(N$3,'Slutlig allokering kvv'!$B$1:$AJ$1,0),FALSE)/1,0)</f>
        <v>0</v>
      </c>
      <c r="O227">
        <f>IFERROR(VLOOKUP($B227,Kraftvärmeprod!$B$1:$AH$479,MATCH(O$2,Kraftvärmeprod!$B$1:$AG$1,0),FALSE)/1,0)-IFERROR(VLOOKUP($B227,'Slutlig allokering kvv'!$B$2:$AC$462,MATCH(O$3,'Slutlig allokering kvv'!$B$1:$AJ$1,0),FALSE)/1,0)</f>
        <v>0</v>
      </c>
      <c r="P227">
        <f>IFERROR(VLOOKUP($B227,Kraftvärmeprod!$B$1:$AH$479,MATCH(P$2,Kraftvärmeprod!$B$1:$AG$1,0),FALSE)/1,0)-IFERROR(VLOOKUP($B227,'Slutlig allokering kvv'!$B$2:$AC$462,MATCH(P$3,'Slutlig allokering kvv'!$B$1:$AJ$1,0),FALSE)/1,0)</f>
        <v>0</v>
      </c>
      <c r="Q227">
        <f>IFERROR(VLOOKUP($B227,Kraftvärmeprod!$B$1:$AH$479,MATCH(Q$2,Kraftvärmeprod!$B$1:$AG$1,0),FALSE)/1,0)-IFERROR(VLOOKUP($B227,'Slutlig allokering kvv'!$B$2:$AC$462,MATCH(Q$3,'Slutlig allokering kvv'!$B$1:$AJ$1,0),FALSE)/1,0)</f>
        <v>0</v>
      </c>
      <c r="R227">
        <f>IFERROR(VLOOKUP($B227,Kraftvärmeprod!$B$1:$AH$479,MATCH(R$2,Kraftvärmeprod!$B$1:$AG$1,0),FALSE)/1,0)-IFERROR(VLOOKUP($B227,'Slutlig allokering kvv'!$B$2:$AC$462,MATCH(R$3,'Slutlig allokering kvv'!$B$1:$AJ$1,0),FALSE)/1,0)</f>
        <v>0</v>
      </c>
      <c r="S227">
        <f>IFERROR(VLOOKUP($B227,Kraftvärmeprod!$B$1:$AH$479,MATCH(S$2,Kraftvärmeprod!$B$1:$AG$1,0),FALSE)/1,0)-IFERROR(VLOOKUP($B227,'Slutlig allokering kvv'!$B$2:$AC$462,MATCH(S$3,'Slutlig allokering kvv'!$B$1:$AJ$1,0),FALSE)/1,0)</f>
        <v>0</v>
      </c>
      <c r="T227" s="6">
        <f>IFERROR(VLOOKUP($B227,Miljö!$B$1:$S$477,MATCH(T$2,Miljö!$B$1:$X$1,0),FALSE)/1,0)-IFERROR(VLOOKUP($B227,'Slutlig allokering kvv'!$B$2:$AC$462,MATCH(T$3,'Slutlig allokering kvv'!$B$1:$AJ$1,0),FALSE)/1,0)</f>
        <v>0</v>
      </c>
      <c r="U227">
        <f>IFERROR(VLOOKUP($B227,Kraftvärmeprod!$B$1:$AH$479,MATCH(U$2,Kraftvärmeprod!$B$1:$AG$1,0),FALSE)/1,0)-IFERROR(VLOOKUP($B227,'Slutlig allokering kvv'!$B$2:$AC$462,MATCH(U$3,'Slutlig allokering kvv'!$B$1:$AJ$1,0),FALSE)/1,0)</f>
        <v>0</v>
      </c>
      <c r="V227">
        <f>IFERROR(VLOOKUP($B227,Kraftvärmeprod!$B$1:$AH$479,MATCH(V$2,Kraftvärmeprod!$B$1:$AG$1,0),FALSE)/1,0)-IFERROR(VLOOKUP($B227,'Slutlig allokering kvv'!$B$2:$AC$462,MATCH(V$3,'Slutlig allokering kvv'!$B$1:$AJ$1,0),FALSE)/1,0)</f>
        <v>0</v>
      </c>
      <c r="W227">
        <f>IFERROR(VLOOKUP($B227,Kraftvärmeprod!$B$1:$AH$479,MATCH(W$2,Kraftvärmeprod!$B$1:$AG$1,0),FALSE)/1,0)-IFERROR(VLOOKUP($B227,'Slutlig allokering kvv'!$B$2:$AC$462,MATCH(W$3,'Slutlig allokering kvv'!$B$1:$AJ$1,0),FALSE)/1,0)</f>
        <v>0</v>
      </c>
      <c r="X227">
        <f>IFERROR(VLOOKUP($B227,Kraftvärmeprod!$B$1:$AH$479,MATCH(X$2,Kraftvärmeprod!$B$1:$AG$1,0),FALSE)/1,0)-IFERROR(VLOOKUP($B227,'Slutlig allokering kvv'!$B$2:$AC$462,MATCH(X$3,'Slutlig allokering kvv'!$B$1:$AJ$1,0),FALSE)/1,0)</f>
        <v>0</v>
      </c>
      <c r="Y227">
        <f>IFERROR(VLOOKUP($B227,Kraftvärmeprod!$B$1:$AH$479,MATCH(Y$2,Kraftvärmeprod!$B$1:$AG$1,0),FALSE)/1,0)-IFERROR(VLOOKUP($B227,'Slutlig allokering kvv'!$B$2:$AC$462,MATCH(Y$3,'Slutlig allokering kvv'!$B$1:$AJ$1,0),FALSE)/1,0)</f>
        <v>0</v>
      </c>
      <c r="Z227">
        <f>IFERROR(VLOOKUP($B227,Kraftvärmeprod!$B$1:$AH$479,MATCH(Z$2,Kraftvärmeprod!$B$1:$AG$1,0),FALSE)/1,0)-IFERROR(VLOOKUP($B227,'Slutlig allokering kvv'!$B$2:$AC$462,MATCH(Z$3,'Slutlig allokering kvv'!$B$1:$AJ$1,0),FALSE)/1,0)</f>
        <v>0</v>
      </c>
      <c r="AA227">
        <f>IFERROR(VLOOKUP($B227,Kraftvärmeprod!$B$1:$AH$479,MATCH(AA$2,Kraftvärmeprod!$B$1:$AG$1,0),FALSE)/1,0)-IFERROR(VLOOKUP($B227,'Slutlig allokering kvv'!$B$2:$AC$462,MATCH(AA$3,'Slutlig allokering kvv'!$B$1:$AJ$1,0),FALSE)/1,0)</f>
        <v>0</v>
      </c>
      <c r="AE227">
        <f t="shared" si="6"/>
        <v>0</v>
      </c>
      <c r="AG227">
        <f>IFERROR(VLOOKUP(B227,'Slutlig allokering kvv'!$B$2:$AJ$462,MATCH("Summa slutlig allokerad tillförd energi (utan hjälpel och rökgaskondensering):",'Slutlig allokering kvv'!$B$1:$AK$1,0),FALSE)/1,"")</f>
        <v>0</v>
      </c>
      <c r="AI227" s="137" t="str">
        <f>IFERROR(1-VLOOKUP(B227,'Slutlig allokering kvv'!$B$2:$AJ$462,MATCH("Andel av bränsle i kvv som allokerats till värme, exklusive rökgaskondensering och hjälpel",'Slutlig allokering kvv'!$B$1:$AK$1,0),FALSE),"")</f>
        <v/>
      </c>
      <c r="AK227" s="137" t="str">
        <f t="shared" si="7"/>
        <v/>
      </c>
    </row>
    <row r="228" spans="1:37" x14ac:dyDescent="0.25">
      <c r="A228" s="2" t="s">
        <v>674</v>
      </c>
      <c r="B228" s="2" t="s">
        <v>665</v>
      </c>
      <c r="C228" t="str">
        <f>IFERROR(VLOOKUP($B228,Kraftvärmeprod!$B$1:$AH$479,MATCH(C$3,Kraftvärmeprod!$B$1:$AG$1,0),FALSE)/1,"")</f>
        <v/>
      </c>
      <c r="D228" t="str">
        <f>IFERROR(VLOOKUP($B228,Kraftvärmeprod!$B$1:$AH$479,MATCH(D$3,Kraftvärmeprod!$B$1:$AG$1,0),FALSE)/1,"")</f>
        <v/>
      </c>
      <c r="E228">
        <f>IFERROR(VLOOKUP($B228,Kraftvärmeprod!$B$1:$AH$479,MATCH(E$2,Kraftvärmeprod!$B$1:$AG$1,0),FALSE)/1,0)-IFERROR(VLOOKUP($B228,'Slutlig allokering kvv'!$B$2:$AC$462,MATCH(E$3,'Slutlig allokering kvv'!$B$1:$AJ$1,0),FALSE)/1,0)</f>
        <v>0</v>
      </c>
      <c r="F228">
        <f>IFERROR(VLOOKUP($B228,Kraftvärmeprod!$B$1:$AH$479,MATCH(F$2,Kraftvärmeprod!$B$1:$AG$1,0),FALSE)/1,0)-IFERROR(VLOOKUP($B228,'Slutlig allokering kvv'!$B$2:$AC$462,MATCH(F$3,'Slutlig allokering kvv'!$B$1:$AJ$1,0),FALSE)/1,0)</f>
        <v>0</v>
      </c>
      <c r="G228">
        <f>IFERROR(VLOOKUP($B228,Kraftvärmeprod!$B$1:$AH$479,MATCH(G$2,Kraftvärmeprod!$B$1:$AG$1,0),FALSE)/1,0)-IFERROR(VLOOKUP($B228,'Slutlig allokering kvv'!$B$2:$AC$462,MATCH(G$3,'Slutlig allokering kvv'!$B$1:$AJ$1,0),FALSE)/1,0)</f>
        <v>0</v>
      </c>
      <c r="H228">
        <f>IFERROR(VLOOKUP($B228,Kraftvärmeprod!$B$1:$AH$479,MATCH(H$2,Kraftvärmeprod!$B$1:$AG$1,0),FALSE)/1,0)-IFERROR(VLOOKUP($B228,'Slutlig allokering kvv'!$B$2:$AC$462,MATCH(H$3,'Slutlig allokering kvv'!$B$1:$AJ$1,0),FALSE)/1,0)</f>
        <v>0</v>
      </c>
      <c r="I228">
        <f>IFERROR(VLOOKUP($B228,Kraftvärmeprod!$B$1:$AH$479,MATCH(I$2,Kraftvärmeprod!$B$1:$AG$1,0),FALSE)/1,0)-IFERROR(VLOOKUP($B228,'Slutlig allokering kvv'!$B$2:$AC$462,MATCH(I$3,'Slutlig allokering kvv'!$B$1:$AJ$1,0),FALSE)/1,0)</f>
        <v>0</v>
      </c>
      <c r="J228">
        <f>IFERROR(VLOOKUP($B228,Kraftvärmeprod!$B$1:$AH$479,MATCH(J$2,Kraftvärmeprod!$B$1:$AG$1,0),FALSE)/1,0)-IFERROR(VLOOKUP($B228,'Slutlig allokering kvv'!$B$2:$AC$462,MATCH(J$3,'Slutlig allokering kvv'!$B$1:$AJ$1,0),FALSE)/1,0)</f>
        <v>0</v>
      </c>
      <c r="K228">
        <f>IFERROR(VLOOKUP($B228,Kraftvärmeprod!$B$1:$AH$479,MATCH(K$2,Kraftvärmeprod!$B$1:$AG$1,0),FALSE)/1,0)-IFERROR(VLOOKUP($B228,'Slutlig allokering kvv'!$B$2:$AC$462,MATCH(K$3,'Slutlig allokering kvv'!$B$1:$AJ$1,0),FALSE)/1,0)</f>
        <v>0</v>
      </c>
      <c r="L228">
        <f>IFERROR(VLOOKUP($B228,Kraftvärmeprod!$B$1:$AH$479,MATCH(L$2,Kraftvärmeprod!$B$1:$AG$1,0),FALSE)/1,0)-IFERROR(VLOOKUP($B228,'Slutlig allokering kvv'!$B$2:$AC$462,MATCH(L$3,'Slutlig allokering kvv'!$B$1:$AJ$1,0),FALSE)/1,0)</f>
        <v>0</v>
      </c>
      <c r="M228">
        <f>IFERROR(VLOOKUP($B228,Kraftvärmeprod!$B$1:$AH$479,MATCH(M$2,Kraftvärmeprod!$B$1:$AG$1,0),FALSE)/1,0)-IFERROR(VLOOKUP($B228,'Slutlig allokering kvv'!$B$2:$AC$462,MATCH(M$3,'Slutlig allokering kvv'!$B$1:$AJ$1,0),FALSE)/1,0)</f>
        <v>0</v>
      </c>
      <c r="N228">
        <f>IFERROR(VLOOKUP($B228,Kraftvärmeprod!$B$1:$AH$479,MATCH(N$2,Kraftvärmeprod!$B$1:$AG$1,0),FALSE)/1,0)-IFERROR(VLOOKUP($B228,'Slutlig allokering kvv'!$B$2:$AC$462,MATCH(N$3,'Slutlig allokering kvv'!$B$1:$AJ$1,0),FALSE)/1,0)</f>
        <v>0</v>
      </c>
      <c r="O228">
        <f>IFERROR(VLOOKUP($B228,Kraftvärmeprod!$B$1:$AH$479,MATCH(O$2,Kraftvärmeprod!$B$1:$AG$1,0),FALSE)/1,0)-IFERROR(VLOOKUP($B228,'Slutlig allokering kvv'!$B$2:$AC$462,MATCH(O$3,'Slutlig allokering kvv'!$B$1:$AJ$1,0),FALSE)/1,0)</f>
        <v>0</v>
      </c>
      <c r="P228">
        <f>IFERROR(VLOOKUP($B228,Kraftvärmeprod!$B$1:$AH$479,MATCH(P$2,Kraftvärmeprod!$B$1:$AG$1,0),FALSE)/1,0)-IFERROR(VLOOKUP($B228,'Slutlig allokering kvv'!$B$2:$AC$462,MATCH(P$3,'Slutlig allokering kvv'!$B$1:$AJ$1,0),FALSE)/1,0)</f>
        <v>0</v>
      </c>
      <c r="Q228">
        <f>IFERROR(VLOOKUP($B228,Kraftvärmeprod!$B$1:$AH$479,MATCH(Q$2,Kraftvärmeprod!$B$1:$AG$1,0),FALSE)/1,0)-IFERROR(VLOOKUP($B228,'Slutlig allokering kvv'!$B$2:$AC$462,MATCH(Q$3,'Slutlig allokering kvv'!$B$1:$AJ$1,0),FALSE)/1,0)</f>
        <v>0</v>
      </c>
      <c r="R228">
        <f>IFERROR(VLOOKUP($B228,Kraftvärmeprod!$B$1:$AH$479,MATCH(R$2,Kraftvärmeprod!$B$1:$AG$1,0),FALSE)/1,0)-IFERROR(VLOOKUP($B228,'Slutlig allokering kvv'!$B$2:$AC$462,MATCH(R$3,'Slutlig allokering kvv'!$B$1:$AJ$1,0),FALSE)/1,0)</f>
        <v>0</v>
      </c>
      <c r="S228">
        <f>IFERROR(VLOOKUP($B228,Kraftvärmeprod!$B$1:$AH$479,MATCH(S$2,Kraftvärmeprod!$B$1:$AG$1,0),FALSE)/1,0)-IFERROR(VLOOKUP($B228,'Slutlig allokering kvv'!$B$2:$AC$462,MATCH(S$3,'Slutlig allokering kvv'!$B$1:$AJ$1,0),FALSE)/1,0)</f>
        <v>0</v>
      </c>
      <c r="T228" s="6">
        <f>IFERROR(VLOOKUP($B228,Miljö!$B$1:$S$477,MATCH(T$2,Miljö!$B$1:$X$1,0),FALSE)/1,0)-IFERROR(VLOOKUP($B228,'Slutlig allokering kvv'!$B$2:$AC$462,MATCH(T$3,'Slutlig allokering kvv'!$B$1:$AJ$1,0),FALSE)/1,0)</f>
        <v>0</v>
      </c>
      <c r="U228">
        <f>IFERROR(VLOOKUP($B228,Kraftvärmeprod!$B$1:$AH$479,MATCH(U$2,Kraftvärmeprod!$B$1:$AG$1,0),FALSE)/1,0)-IFERROR(VLOOKUP($B228,'Slutlig allokering kvv'!$B$2:$AC$462,MATCH(U$3,'Slutlig allokering kvv'!$B$1:$AJ$1,0),FALSE)/1,0)</f>
        <v>0</v>
      </c>
      <c r="V228">
        <f>IFERROR(VLOOKUP($B228,Kraftvärmeprod!$B$1:$AH$479,MATCH(V$2,Kraftvärmeprod!$B$1:$AG$1,0),FALSE)/1,0)-IFERROR(VLOOKUP($B228,'Slutlig allokering kvv'!$B$2:$AC$462,MATCH(V$3,'Slutlig allokering kvv'!$B$1:$AJ$1,0),FALSE)/1,0)</f>
        <v>0</v>
      </c>
      <c r="W228">
        <f>IFERROR(VLOOKUP($B228,Kraftvärmeprod!$B$1:$AH$479,MATCH(W$2,Kraftvärmeprod!$B$1:$AG$1,0),FALSE)/1,0)-IFERROR(VLOOKUP($B228,'Slutlig allokering kvv'!$B$2:$AC$462,MATCH(W$3,'Slutlig allokering kvv'!$B$1:$AJ$1,0),FALSE)/1,0)</f>
        <v>0</v>
      </c>
      <c r="X228">
        <f>IFERROR(VLOOKUP($B228,Kraftvärmeprod!$B$1:$AH$479,MATCH(X$2,Kraftvärmeprod!$B$1:$AG$1,0),FALSE)/1,0)-IFERROR(VLOOKUP($B228,'Slutlig allokering kvv'!$B$2:$AC$462,MATCH(X$3,'Slutlig allokering kvv'!$B$1:$AJ$1,0),FALSE)/1,0)</f>
        <v>0</v>
      </c>
      <c r="Y228">
        <f>IFERROR(VLOOKUP($B228,Kraftvärmeprod!$B$1:$AH$479,MATCH(Y$2,Kraftvärmeprod!$B$1:$AG$1,0),FALSE)/1,0)-IFERROR(VLOOKUP($B228,'Slutlig allokering kvv'!$B$2:$AC$462,MATCH(Y$3,'Slutlig allokering kvv'!$B$1:$AJ$1,0),FALSE)/1,0)</f>
        <v>0</v>
      </c>
      <c r="Z228">
        <f>IFERROR(VLOOKUP($B228,Kraftvärmeprod!$B$1:$AH$479,MATCH(Z$2,Kraftvärmeprod!$B$1:$AG$1,0),FALSE)/1,0)-IFERROR(VLOOKUP($B228,'Slutlig allokering kvv'!$B$2:$AC$462,MATCH(Z$3,'Slutlig allokering kvv'!$B$1:$AJ$1,0),FALSE)/1,0)</f>
        <v>0</v>
      </c>
      <c r="AA228">
        <f>IFERROR(VLOOKUP($B228,Kraftvärmeprod!$B$1:$AH$479,MATCH(AA$2,Kraftvärmeprod!$B$1:$AG$1,0),FALSE)/1,0)-IFERROR(VLOOKUP($B228,'Slutlig allokering kvv'!$B$2:$AC$462,MATCH(AA$3,'Slutlig allokering kvv'!$B$1:$AJ$1,0),FALSE)/1,0)</f>
        <v>0</v>
      </c>
      <c r="AE228">
        <f t="shared" si="6"/>
        <v>0</v>
      </c>
      <c r="AG228" t="str">
        <f>IFERROR(VLOOKUP(B228,'Slutlig allokering kvv'!$B$2:$AJ$462,MATCH("Summa slutlig allokerad tillförd energi (utan hjälpel och rökgaskondensering):",'Slutlig allokering kvv'!$B$1:$AK$1,0),FALSE)/1,"")</f>
        <v/>
      </c>
      <c r="AI228" s="137" t="str">
        <f>IFERROR(1-VLOOKUP(B228,'Slutlig allokering kvv'!$B$2:$AJ$462,MATCH("Andel av bränsle i kvv som allokerats till värme, exklusive rökgaskondensering och hjälpel",'Slutlig allokering kvv'!$B$1:$AK$1,0),FALSE),"")</f>
        <v/>
      </c>
      <c r="AK228" s="137" t="str">
        <f t="shared" si="7"/>
        <v/>
      </c>
    </row>
    <row r="229" spans="1:37" x14ac:dyDescent="0.25">
      <c r="A229" s="2" t="s">
        <v>371</v>
      </c>
      <c r="B229" s="2" t="s">
        <v>372</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 kvv'!$B$2:$AC$462,MATCH(E$3,'Slutlig allokering kvv'!$B$1:$AJ$1,0),FALSE)/1,0)</f>
        <v>0</v>
      </c>
      <c r="F229">
        <f>IFERROR(VLOOKUP($B229,Kraftvärmeprod!$B$1:$AH$479,MATCH(F$2,Kraftvärmeprod!$B$1:$AG$1,0),FALSE)/1,0)-IFERROR(VLOOKUP($B229,'Slutlig allokering kvv'!$B$2:$AC$462,MATCH(F$3,'Slutlig allokering kvv'!$B$1:$AJ$1,0),FALSE)/1,0)</f>
        <v>0</v>
      </c>
      <c r="G229">
        <f>IFERROR(VLOOKUP($B229,Kraftvärmeprod!$B$1:$AH$479,MATCH(G$2,Kraftvärmeprod!$B$1:$AG$1,0),FALSE)/1,0)-IFERROR(VLOOKUP($B229,'Slutlig allokering kvv'!$B$2:$AC$462,MATCH(G$3,'Slutlig allokering kvv'!$B$1:$AJ$1,0),FALSE)/1,0)</f>
        <v>0</v>
      </c>
      <c r="H229">
        <f>IFERROR(VLOOKUP($B229,Kraftvärmeprod!$B$1:$AH$479,MATCH(H$2,Kraftvärmeprod!$B$1:$AG$1,0),FALSE)/1,0)-IFERROR(VLOOKUP($B229,'Slutlig allokering kvv'!$B$2:$AC$462,MATCH(H$3,'Slutlig allokering kvv'!$B$1:$AJ$1,0),FALSE)/1,0)</f>
        <v>0</v>
      </c>
      <c r="I229">
        <f>IFERROR(VLOOKUP($B229,Kraftvärmeprod!$B$1:$AH$479,MATCH(I$2,Kraftvärmeprod!$B$1:$AG$1,0),FALSE)/1,0)-IFERROR(VLOOKUP($B229,'Slutlig allokering kvv'!$B$2:$AC$462,MATCH(I$3,'Slutlig allokering kvv'!$B$1:$AJ$1,0),FALSE)/1,0)</f>
        <v>0</v>
      </c>
      <c r="J229">
        <f>IFERROR(VLOOKUP($B229,Kraftvärmeprod!$B$1:$AH$479,MATCH(J$2,Kraftvärmeprod!$B$1:$AG$1,0),FALSE)/1,0)-IFERROR(VLOOKUP($B229,'Slutlig allokering kvv'!$B$2:$AC$462,MATCH(J$3,'Slutlig allokering kvv'!$B$1:$AJ$1,0),FALSE)/1,0)</f>
        <v>0</v>
      </c>
      <c r="K229">
        <f>IFERROR(VLOOKUP($B229,Kraftvärmeprod!$B$1:$AH$479,MATCH(K$2,Kraftvärmeprod!$B$1:$AG$1,0),FALSE)/1,0)-IFERROR(VLOOKUP($B229,'Slutlig allokering kvv'!$B$2:$AC$462,MATCH(K$3,'Slutlig allokering kvv'!$B$1:$AJ$1,0),FALSE)/1,0)</f>
        <v>0</v>
      </c>
      <c r="L229">
        <f>IFERROR(VLOOKUP($B229,Kraftvärmeprod!$B$1:$AH$479,MATCH(L$2,Kraftvärmeprod!$B$1:$AG$1,0),FALSE)/1,0)-IFERROR(VLOOKUP($B229,'Slutlig allokering kvv'!$B$2:$AC$462,MATCH(L$3,'Slutlig allokering kvv'!$B$1:$AJ$1,0),FALSE)/1,0)</f>
        <v>0</v>
      </c>
      <c r="M229">
        <f>IFERROR(VLOOKUP($B229,Kraftvärmeprod!$B$1:$AH$479,MATCH(M$2,Kraftvärmeprod!$B$1:$AG$1,0),FALSE)/1,0)-IFERROR(VLOOKUP($B229,'Slutlig allokering kvv'!$B$2:$AC$462,MATCH(M$3,'Slutlig allokering kvv'!$B$1:$AJ$1,0),FALSE)/1,0)</f>
        <v>0</v>
      </c>
      <c r="N229">
        <f>IFERROR(VLOOKUP($B229,Kraftvärmeprod!$B$1:$AH$479,MATCH(N$2,Kraftvärmeprod!$B$1:$AG$1,0),FALSE)/1,0)-IFERROR(VLOOKUP($B229,'Slutlig allokering kvv'!$B$2:$AC$462,MATCH(N$3,'Slutlig allokering kvv'!$B$1:$AJ$1,0),FALSE)/1,0)</f>
        <v>0</v>
      </c>
      <c r="O229">
        <f>IFERROR(VLOOKUP($B229,Kraftvärmeprod!$B$1:$AH$479,MATCH(O$2,Kraftvärmeprod!$B$1:$AG$1,0),FALSE)/1,0)-IFERROR(VLOOKUP($B229,'Slutlig allokering kvv'!$B$2:$AC$462,MATCH(O$3,'Slutlig allokering kvv'!$B$1:$AJ$1,0),FALSE)/1,0)</f>
        <v>0</v>
      </c>
      <c r="P229">
        <f>IFERROR(VLOOKUP($B229,Kraftvärmeprod!$B$1:$AH$479,MATCH(P$2,Kraftvärmeprod!$B$1:$AG$1,0),FALSE)/1,0)-IFERROR(VLOOKUP($B229,'Slutlig allokering kvv'!$B$2:$AC$462,MATCH(P$3,'Slutlig allokering kvv'!$B$1:$AJ$1,0),FALSE)/1,0)</f>
        <v>0</v>
      </c>
      <c r="Q229">
        <f>IFERROR(VLOOKUP($B229,Kraftvärmeprod!$B$1:$AH$479,MATCH(Q$2,Kraftvärmeprod!$B$1:$AG$1,0),FALSE)/1,0)-IFERROR(VLOOKUP($B229,'Slutlig allokering kvv'!$B$2:$AC$462,MATCH(Q$3,'Slutlig allokering kvv'!$B$1:$AJ$1,0),FALSE)/1,0)</f>
        <v>0</v>
      </c>
      <c r="R229">
        <f>IFERROR(VLOOKUP($B229,Kraftvärmeprod!$B$1:$AH$479,MATCH(R$2,Kraftvärmeprod!$B$1:$AG$1,0),FALSE)/1,0)-IFERROR(VLOOKUP($B229,'Slutlig allokering kvv'!$B$2:$AC$462,MATCH(R$3,'Slutlig allokering kvv'!$B$1:$AJ$1,0),FALSE)/1,0)</f>
        <v>0</v>
      </c>
      <c r="S229">
        <f>IFERROR(VLOOKUP($B229,Kraftvärmeprod!$B$1:$AH$479,MATCH(S$2,Kraftvärmeprod!$B$1:$AG$1,0),FALSE)/1,0)-IFERROR(VLOOKUP($B229,'Slutlig allokering kvv'!$B$2:$AC$462,MATCH(S$3,'Slutlig allokering kvv'!$B$1:$AJ$1,0),FALSE)/1,0)</f>
        <v>0</v>
      </c>
      <c r="T229" s="6">
        <f>IFERROR(VLOOKUP($B229,Miljö!$B$1:$S$477,MATCH(T$2,Miljö!$B$1:$X$1,0),FALSE)/1,0)-IFERROR(VLOOKUP($B229,'Slutlig allokering kvv'!$B$2:$AC$462,MATCH(T$3,'Slutlig allokering kvv'!$B$1:$AJ$1,0),FALSE)/1,0)</f>
        <v>0</v>
      </c>
      <c r="U229">
        <f>IFERROR(VLOOKUP($B229,Kraftvärmeprod!$B$1:$AH$479,MATCH(U$2,Kraftvärmeprod!$B$1:$AG$1,0),FALSE)/1,0)-IFERROR(VLOOKUP($B229,'Slutlig allokering kvv'!$B$2:$AC$462,MATCH(U$3,'Slutlig allokering kvv'!$B$1:$AJ$1,0),FALSE)/1,0)</f>
        <v>0</v>
      </c>
      <c r="V229">
        <f>IFERROR(VLOOKUP($B229,Kraftvärmeprod!$B$1:$AH$479,MATCH(V$2,Kraftvärmeprod!$B$1:$AG$1,0),FALSE)/1,0)-IFERROR(VLOOKUP($B229,'Slutlig allokering kvv'!$B$2:$AC$462,MATCH(V$3,'Slutlig allokering kvv'!$B$1:$AJ$1,0),FALSE)/1,0)</f>
        <v>0</v>
      </c>
      <c r="W229">
        <f>IFERROR(VLOOKUP($B229,Kraftvärmeprod!$B$1:$AH$479,MATCH(W$2,Kraftvärmeprod!$B$1:$AG$1,0),FALSE)/1,0)-IFERROR(VLOOKUP($B229,'Slutlig allokering kvv'!$B$2:$AC$462,MATCH(W$3,'Slutlig allokering kvv'!$B$1:$AJ$1,0),FALSE)/1,0)</f>
        <v>0</v>
      </c>
      <c r="X229">
        <f>IFERROR(VLOOKUP($B229,Kraftvärmeprod!$B$1:$AH$479,MATCH(X$2,Kraftvärmeprod!$B$1:$AG$1,0),FALSE)/1,0)-IFERROR(VLOOKUP($B229,'Slutlig allokering kvv'!$B$2:$AC$462,MATCH(X$3,'Slutlig allokering kvv'!$B$1:$AJ$1,0),FALSE)/1,0)</f>
        <v>0</v>
      </c>
      <c r="Y229">
        <f>IFERROR(VLOOKUP($B229,Kraftvärmeprod!$B$1:$AH$479,MATCH(Y$2,Kraftvärmeprod!$B$1:$AG$1,0),FALSE)/1,0)-IFERROR(VLOOKUP($B229,'Slutlig allokering kvv'!$B$2:$AC$462,MATCH(Y$3,'Slutlig allokering kvv'!$B$1:$AJ$1,0),FALSE)/1,0)</f>
        <v>0</v>
      </c>
      <c r="Z229">
        <f>IFERROR(VLOOKUP($B229,Kraftvärmeprod!$B$1:$AH$479,MATCH(Z$2,Kraftvärmeprod!$B$1:$AG$1,0),FALSE)/1,0)-IFERROR(VLOOKUP($B229,'Slutlig allokering kvv'!$B$2:$AC$462,MATCH(Z$3,'Slutlig allokering kvv'!$B$1:$AJ$1,0),FALSE)/1,0)</f>
        <v>0</v>
      </c>
      <c r="AA229">
        <f>IFERROR(VLOOKUP($B229,Kraftvärmeprod!$B$1:$AH$479,MATCH(AA$2,Kraftvärmeprod!$B$1:$AG$1,0),FALSE)/1,0)-IFERROR(VLOOKUP($B229,'Slutlig allokering kvv'!$B$2:$AC$462,MATCH(AA$3,'Slutlig allokering kvv'!$B$1:$AJ$1,0),FALSE)/1,0)</f>
        <v>0</v>
      </c>
      <c r="AE229">
        <f t="shared" si="6"/>
        <v>0</v>
      </c>
      <c r="AG229">
        <f>IFERROR(VLOOKUP(B229,'Slutlig allokering kvv'!$B$2:$AJ$462,MATCH("Summa slutlig allokerad tillförd energi (utan hjälpel och rökgaskondensering):",'Slutlig allokering kvv'!$B$1:$AK$1,0),FALSE)/1,"")</f>
        <v>0</v>
      </c>
      <c r="AI229" s="137" t="str">
        <f>IFERROR(1-VLOOKUP(B229,'Slutlig allokering kvv'!$B$2:$AJ$462,MATCH("Andel av bränsle i kvv som allokerats till värme, exklusive rökgaskondensering och hjälpel",'Slutlig allokering kvv'!$B$1:$AK$1,0),FALSE),"")</f>
        <v/>
      </c>
      <c r="AK229" s="137" t="str">
        <f t="shared" si="7"/>
        <v/>
      </c>
    </row>
    <row r="230" spans="1:37" x14ac:dyDescent="0.25">
      <c r="A230" s="2" t="s">
        <v>373</v>
      </c>
      <c r="B230" s="2" t="s">
        <v>374</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 kvv'!$B$2:$AC$462,MATCH(E$3,'Slutlig allokering kvv'!$B$1:$AJ$1,0),FALSE)/1,0)</f>
        <v>0</v>
      </c>
      <c r="F230">
        <f>IFERROR(VLOOKUP($B230,Kraftvärmeprod!$B$1:$AH$479,MATCH(F$2,Kraftvärmeprod!$B$1:$AG$1,0),FALSE)/1,0)-IFERROR(VLOOKUP($B230,'Slutlig allokering kvv'!$B$2:$AC$462,MATCH(F$3,'Slutlig allokering kvv'!$B$1:$AJ$1,0),FALSE)/1,0)</f>
        <v>0</v>
      </c>
      <c r="G230">
        <f>IFERROR(VLOOKUP($B230,Kraftvärmeprod!$B$1:$AH$479,MATCH(G$2,Kraftvärmeprod!$B$1:$AG$1,0),FALSE)/1,0)-IFERROR(VLOOKUP($B230,'Slutlig allokering kvv'!$B$2:$AC$462,MATCH(G$3,'Slutlig allokering kvv'!$B$1:$AJ$1,0),FALSE)/1,0)</f>
        <v>0</v>
      </c>
      <c r="H230">
        <f>IFERROR(VLOOKUP($B230,Kraftvärmeprod!$B$1:$AH$479,MATCH(H$2,Kraftvärmeprod!$B$1:$AG$1,0),FALSE)/1,0)-IFERROR(VLOOKUP($B230,'Slutlig allokering kvv'!$B$2:$AC$462,MATCH(H$3,'Slutlig allokering kvv'!$B$1:$AJ$1,0),FALSE)/1,0)</f>
        <v>0</v>
      </c>
      <c r="I230">
        <f>IFERROR(VLOOKUP($B230,Kraftvärmeprod!$B$1:$AH$479,MATCH(I$2,Kraftvärmeprod!$B$1:$AG$1,0),FALSE)/1,0)-IFERROR(VLOOKUP($B230,'Slutlig allokering kvv'!$B$2:$AC$462,MATCH(I$3,'Slutlig allokering kvv'!$B$1:$AJ$1,0),FALSE)/1,0)</f>
        <v>0</v>
      </c>
      <c r="J230">
        <f>IFERROR(VLOOKUP($B230,Kraftvärmeprod!$B$1:$AH$479,MATCH(J$2,Kraftvärmeprod!$B$1:$AG$1,0),FALSE)/1,0)-IFERROR(VLOOKUP($B230,'Slutlig allokering kvv'!$B$2:$AC$462,MATCH(J$3,'Slutlig allokering kvv'!$B$1:$AJ$1,0),FALSE)/1,0)</f>
        <v>0</v>
      </c>
      <c r="K230">
        <f>IFERROR(VLOOKUP($B230,Kraftvärmeprod!$B$1:$AH$479,MATCH(K$2,Kraftvärmeprod!$B$1:$AG$1,0),FALSE)/1,0)-IFERROR(VLOOKUP($B230,'Slutlig allokering kvv'!$B$2:$AC$462,MATCH(K$3,'Slutlig allokering kvv'!$B$1:$AJ$1,0),FALSE)/1,0)</f>
        <v>0</v>
      </c>
      <c r="L230">
        <f>IFERROR(VLOOKUP($B230,Kraftvärmeprod!$B$1:$AH$479,MATCH(L$2,Kraftvärmeprod!$B$1:$AG$1,0),FALSE)/1,0)-IFERROR(VLOOKUP($B230,'Slutlig allokering kvv'!$B$2:$AC$462,MATCH(L$3,'Slutlig allokering kvv'!$B$1:$AJ$1,0),FALSE)/1,0)</f>
        <v>0</v>
      </c>
      <c r="M230">
        <f>IFERROR(VLOOKUP($B230,Kraftvärmeprod!$B$1:$AH$479,MATCH(M$2,Kraftvärmeprod!$B$1:$AG$1,0),FALSE)/1,0)-IFERROR(VLOOKUP($B230,'Slutlig allokering kvv'!$B$2:$AC$462,MATCH(M$3,'Slutlig allokering kvv'!$B$1:$AJ$1,0),FALSE)/1,0)</f>
        <v>0</v>
      </c>
      <c r="N230">
        <f>IFERROR(VLOOKUP($B230,Kraftvärmeprod!$B$1:$AH$479,MATCH(N$2,Kraftvärmeprod!$B$1:$AG$1,0),FALSE)/1,0)-IFERROR(VLOOKUP($B230,'Slutlig allokering kvv'!$B$2:$AC$462,MATCH(N$3,'Slutlig allokering kvv'!$B$1:$AJ$1,0),FALSE)/1,0)</f>
        <v>0</v>
      </c>
      <c r="O230">
        <f>IFERROR(VLOOKUP($B230,Kraftvärmeprod!$B$1:$AH$479,MATCH(O$2,Kraftvärmeprod!$B$1:$AG$1,0),FALSE)/1,0)-IFERROR(VLOOKUP($B230,'Slutlig allokering kvv'!$B$2:$AC$462,MATCH(O$3,'Slutlig allokering kvv'!$B$1:$AJ$1,0),FALSE)/1,0)</f>
        <v>0</v>
      </c>
      <c r="P230">
        <f>IFERROR(VLOOKUP($B230,Kraftvärmeprod!$B$1:$AH$479,MATCH(P$2,Kraftvärmeprod!$B$1:$AG$1,0),FALSE)/1,0)-IFERROR(VLOOKUP($B230,'Slutlig allokering kvv'!$B$2:$AC$462,MATCH(P$3,'Slutlig allokering kvv'!$B$1:$AJ$1,0),FALSE)/1,0)</f>
        <v>0</v>
      </c>
      <c r="Q230">
        <f>IFERROR(VLOOKUP($B230,Kraftvärmeprod!$B$1:$AH$479,MATCH(Q$2,Kraftvärmeprod!$B$1:$AG$1,0),FALSE)/1,0)-IFERROR(VLOOKUP($B230,'Slutlig allokering kvv'!$B$2:$AC$462,MATCH(Q$3,'Slutlig allokering kvv'!$B$1:$AJ$1,0),FALSE)/1,0)</f>
        <v>0</v>
      </c>
      <c r="R230">
        <f>IFERROR(VLOOKUP($B230,Kraftvärmeprod!$B$1:$AH$479,MATCH(R$2,Kraftvärmeprod!$B$1:$AG$1,0),FALSE)/1,0)-IFERROR(VLOOKUP($B230,'Slutlig allokering kvv'!$B$2:$AC$462,MATCH(R$3,'Slutlig allokering kvv'!$B$1:$AJ$1,0),FALSE)/1,0)</f>
        <v>0</v>
      </c>
      <c r="S230">
        <f>IFERROR(VLOOKUP($B230,Kraftvärmeprod!$B$1:$AH$479,MATCH(S$2,Kraftvärmeprod!$B$1:$AG$1,0),FALSE)/1,0)-IFERROR(VLOOKUP($B230,'Slutlig allokering kvv'!$B$2:$AC$462,MATCH(S$3,'Slutlig allokering kvv'!$B$1:$AJ$1,0),FALSE)/1,0)</f>
        <v>0</v>
      </c>
      <c r="T230" s="6">
        <f>IFERROR(VLOOKUP($B230,Miljö!$B$1:$S$477,MATCH(T$2,Miljö!$B$1:$X$1,0),FALSE)/1,0)-IFERROR(VLOOKUP($B230,'Slutlig allokering kvv'!$B$2:$AC$462,MATCH(T$3,'Slutlig allokering kvv'!$B$1:$AJ$1,0),FALSE)/1,0)</f>
        <v>0</v>
      </c>
      <c r="U230">
        <f>IFERROR(VLOOKUP($B230,Kraftvärmeprod!$B$1:$AH$479,MATCH(U$2,Kraftvärmeprod!$B$1:$AG$1,0),FALSE)/1,0)-IFERROR(VLOOKUP($B230,'Slutlig allokering kvv'!$B$2:$AC$462,MATCH(U$3,'Slutlig allokering kvv'!$B$1:$AJ$1,0),FALSE)/1,0)</f>
        <v>0</v>
      </c>
      <c r="V230">
        <f>IFERROR(VLOOKUP($B230,Kraftvärmeprod!$B$1:$AH$479,MATCH(V$2,Kraftvärmeprod!$B$1:$AG$1,0),FALSE)/1,0)-IFERROR(VLOOKUP($B230,'Slutlig allokering kvv'!$B$2:$AC$462,MATCH(V$3,'Slutlig allokering kvv'!$B$1:$AJ$1,0),FALSE)/1,0)</f>
        <v>0</v>
      </c>
      <c r="W230">
        <f>IFERROR(VLOOKUP($B230,Kraftvärmeprod!$B$1:$AH$479,MATCH(W$2,Kraftvärmeprod!$B$1:$AG$1,0),FALSE)/1,0)-IFERROR(VLOOKUP($B230,'Slutlig allokering kvv'!$B$2:$AC$462,MATCH(W$3,'Slutlig allokering kvv'!$B$1:$AJ$1,0),FALSE)/1,0)</f>
        <v>0</v>
      </c>
      <c r="X230">
        <f>IFERROR(VLOOKUP($B230,Kraftvärmeprod!$B$1:$AH$479,MATCH(X$2,Kraftvärmeprod!$B$1:$AG$1,0),FALSE)/1,0)-IFERROR(VLOOKUP($B230,'Slutlig allokering kvv'!$B$2:$AC$462,MATCH(X$3,'Slutlig allokering kvv'!$B$1:$AJ$1,0),FALSE)/1,0)</f>
        <v>0</v>
      </c>
      <c r="Y230">
        <f>IFERROR(VLOOKUP($B230,Kraftvärmeprod!$B$1:$AH$479,MATCH(Y$2,Kraftvärmeprod!$B$1:$AG$1,0),FALSE)/1,0)-IFERROR(VLOOKUP($B230,'Slutlig allokering kvv'!$B$2:$AC$462,MATCH(Y$3,'Slutlig allokering kvv'!$B$1:$AJ$1,0),FALSE)/1,0)</f>
        <v>0</v>
      </c>
      <c r="Z230">
        <f>IFERROR(VLOOKUP($B230,Kraftvärmeprod!$B$1:$AH$479,MATCH(Z$2,Kraftvärmeprod!$B$1:$AG$1,0),FALSE)/1,0)-IFERROR(VLOOKUP($B230,'Slutlig allokering kvv'!$B$2:$AC$462,MATCH(Z$3,'Slutlig allokering kvv'!$B$1:$AJ$1,0),FALSE)/1,0)</f>
        <v>0</v>
      </c>
      <c r="AA230">
        <f>IFERROR(VLOOKUP($B230,Kraftvärmeprod!$B$1:$AH$479,MATCH(AA$2,Kraftvärmeprod!$B$1:$AG$1,0),FALSE)/1,0)-IFERROR(VLOOKUP($B230,'Slutlig allokering kvv'!$B$2:$AC$462,MATCH(AA$3,'Slutlig allokering kvv'!$B$1:$AJ$1,0),FALSE)/1,0)</f>
        <v>0</v>
      </c>
      <c r="AE230">
        <f t="shared" si="6"/>
        <v>0</v>
      </c>
      <c r="AG230">
        <f>IFERROR(VLOOKUP(B230,'Slutlig allokering kvv'!$B$2:$AJ$462,MATCH("Summa slutlig allokerad tillförd energi (utan hjälpel och rökgaskondensering):",'Slutlig allokering kvv'!$B$1:$AK$1,0),FALSE)/1,"")</f>
        <v>0</v>
      </c>
      <c r="AI230" s="137" t="str">
        <f>IFERROR(1-VLOOKUP(B230,'Slutlig allokering kvv'!$B$2:$AJ$462,MATCH("Andel av bränsle i kvv som allokerats till värme, exklusive rökgaskondensering och hjälpel",'Slutlig allokering kvv'!$B$1:$AK$1,0),FALSE),"")</f>
        <v/>
      </c>
      <c r="AK230" s="137" t="str">
        <f t="shared" si="7"/>
        <v/>
      </c>
    </row>
    <row r="231" spans="1:37" x14ac:dyDescent="0.25">
      <c r="A231" s="2" t="s">
        <v>373</v>
      </c>
      <c r="B231" s="2" t="s">
        <v>375</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 kvv'!$B$2:$AC$462,MATCH(E$3,'Slutlig allokering kvv'!$B$1:$AJ$1,0),FALSE)/1,0)</f>
        <v>0</v>
      </c>
      <c r="F231">
        <f>IFERROR(VLOOKUP($B231,Kraftvärmeprod!$B$1:$AH$479,MATCH(F$2,Kraftvärmeprod!$B$1:$AG$1,0),FALSE)/1,0)-IFERROR(VLOOKUP($B231,'Slutlig allokering kvv'!$B$2:$AC$462,MATCH(F$3,'Slutlig allokering kvv'!$B$1:$AJ$1,0),FALSE)/1,0)</f>
        <v>0</v>
      </c>
      <c r="G231">
        <f>IFERROR(VLOOKUP($B231,Kraftvärmeprod!$B$1:$AH$479,MATCH(G$2,Kraftvärmeprod!$B$1:$AG$1,0),FALSE)/1,0)-IFERROR(VLOOKUP($B231,'Slutlig allokering kvv'!$B$2:$AC$462,MATCH(G$3,'Slutlig allokering kvv'!$B$1:$AJ$1,0),FALSE)/1,0)</f>
        <v>0</v>
      </c>
      <c r="H231">
        <f>IFERROR(VLOOKUP($B231,Kraftvärmeprod!$B$1:$AH$479,MATCH(H$2,Kraftvärmeprod!$B$1:$AG$1,0),FALSE)/1,0)-IFERROR(VLOOKUP($B231,'Slutlig allokering kvv'!$B$2:$AC$462,MATCH(H$3,'Slutlig allokering kvv'!$B$1:$AJ$1,0),FALSE)/1,0)</f>
        <v>0</v>
      </c>
      <c r="I231">
        <f>IFERROR(VLOOKUP($B231,Kraftvärmeprod!$B$1:$AH$479,MATCH(I$2,Kraftvärmeprod!$B$1:$AG$1,0),FALSE)/1,0)-IFERROR(VLOOKUP($B231,'Slutlig allokering kvv'!$B$2:$AC$462,MATCH(I$3,'Slutlig allokering kvv'!$B$1:$AJ$1,0),FALSE)/1,0)</f>
        <v>0</v>
      </c>
      <c r="J231">
        <f>IFERROR(VLOOKUP($B231,Kraftvärmeprod!$B$1:$AH$479,MATCH(J$2,Kraftvärmeprod!$B$1:$AG$1,0),FALSE)/1,0)-IFERROR(VLOOKUP($B231,'Slutlig allokering kvv'!$B$2:$AC$462,MATCH(J$3,'Slutlig allokering kvv'!$B$1:$AJ$1,0),FALSE)/1,0)</f>
        <v>0</v>
      </c>
      <c r="K231">
        <f>IFERROR(VLOOKUP($B231,Kraftvärmeprod!$B$1:$AH$479,MATCH(K$2,Kraftvärmeprod!$B$1:$AG$1,0),FALSE)/1,0)-IFERROR(VLOOKUP($B231,'Slutlig allokering kvv'!$B$2:$AC$462,MATCH(K$3,'Slutlig allokering kvv'!$B$1:$AJ$1,0),FALSE)/1,0)</f>
        <v>0</v>
      </c>
      <c r="L231">
        <f>IFERROR(VLOOKUP($B231,Kraftvärmeprod!$B$1:$AH$479,MATCH(L$2,Kraftvärmeprod!$B$1:$AG$1,0),FALSE)/1,0)-IFERROR(VLOOKUP($B231,'Slutlig allokering kvv'!$B$2:$AC$462,MATCH(L$3,'Slutlig allokering kvv'!$B$1:$AJ$1,0),FALSE)/1,0)</f>
        <v>0</v>
      </c>
      <c r="M231">
        <f>IFERROR(VLOOKUP($B231,Kraftvärmeprod!$B$1:$AH$479,MATCH(M$2,Kraftvärmeprod!$B$1:$AG$1,0),FALSE)/1,0)-IFERROR(VLOOKUP($B231,'Slutlig allokering kvv'!$B$2:$AC$462,MATCH(M$3,'Slutlig allokering kvv'!$B$1:$AJ$1,0),FALSE)/1,0)</f>
        <v>0</v>
      </c>
      <c r="N231">
        <f>IFERROR(VLOOKUP($B231,Kraftvärmeprod!$B$1:$AH$479,MATCH(N$2,Kraftvärmeprod!$B$1:$AG$1,0),FALSE)/1,0)-IFERROR(VLOOKUP($B231,'Slutlig allokering kvv'!$B$2:$AC$462,MATCH(N$3,'Slutlig allokering kvv'!$B$1:$AJ$1,0),FALSE)/1,0)</f>
        <v>0</v>
      </c>
      <c r="O231">
        <f>IFERROR(VLOOKUP($B231,Kraftvärmeprod!$B$1:$AH$479,MATCH(O$2,Kraftvärmeprod!$B$1:$AG$1,0),FALSE)/1,0)-IFERROR(VLOOKUP($B231,'Slutlig allokering kvv'!$B$2:$AC$462,MATCH(O$3,'Slutlig allokering kvv'!$B$1:$AJ$1,0),FALSE)/1,0)</f>
        <v>0</v>
      </c>
      <c r="P231">
        <f>IFERROR(VLOOKUP($B231,Kraftvärmeprod!$B$1:$AH$479,MATCH(P$2,Kraftvärmeprod!$B$1:$AG$1,0),FALSE)/1,0)-IFERROR(VLOOKUP($B231,'Slutlig allokering kvv'!$B$2:$AC$462,MATCH(P$3,'Slutlig allokering kvv'!$B$1:$AJ$1,0),FALSE)/1,0)</f>
        <v>0</v>
      </c>
      <c r="Q231">
        <f>IFERROR(VLOOKUP($B231,Kraftvärmeprod!$B$1:$AH$479,MATCH(Q$2,Kraftvärmeprod!$B$1:$AG$1,0),FALSE)/1,0)-IFERROR(VLOOKUP($B231,'Slutlig allokering kvv'!$B$2:$AC$462,MATCH(Q$3,'Slutlig allokering kvv'!$B$1:$AJ$1,0),FALSE)/1,0)</f>
        <v>0</v>
      </c>
      <c r="R231">
        <f>IFERROR(VLOOKUP($B231,Kraftvärmeprod!$B$1:$AH$479,MATCH(R$2,Kraftvärmeprod!$B$1:$AG$1,0),FALSE)/1,0)-IFERROR(VLOOKUP($B231,'Slutlig allokering kvv'!$B$2:$AC$462,MATCH(R$3,'Slutlig allokering kvv'!$B$1:$AJ$1,0),FALSE)/1,0)</f>
        <v>0</v>
      </c>
      <c r="S231">
        <f>IFERROR(VLOOKUP($B231,Kraftvärmeprod!$B$1:$AH$479,MATCH(S$2,Kraftvärmeprod!$B$1:$AG$1,0),FALSE)/1,0)-IFERROR(VLOOKUP($B231,'Slutlig allokering kvv'!$B$2:$AC$462,MATCH(S$3,'Slutlig allokering kvv'!$B$1:$AJ$1,0),FALSE)/1,0)</f>
        <v>0</v>
      </c>
      <c r="T231" s="6">
        <f>IFERROR(VLOOKUP($B231,Miljö!$B$1:$S$477,MATCH(T$2,Miljö!$B$1:$X$1,0),FALSE)/1,0)-IFERROR(VLOOKUP($B231,'Slutlig allokering kvv'!$B$2:$AC$462,MATCH(T$3,'Slutlig allokering kvv'!$B$1:$AJ$1,0),FALSE)/1,0)</f>
        <v>0</v>
      </c>
      <c r="U231">
        <f>IFERROR(VLOOKUP($B231,Kraftvärmeprod!$B$1:$AH$479,MATCH(U$2,Kraftvärmeprod!$B$1:$AG$1,0),FALSE)/1,0)-IFERROR(VLOOKUP($B231,'Slutlig allokering kvv'!$B$2:$AC$462,MATCH(U$3,'Slutlig allokering kvv'!$B$1:$AJ$1,0),FALSE)/1,0)</f>
        <v>0</v>
      </c>
      <c r="V231">
        <f>IFERROR(VLOOKUP($B231,Kraftvärmeprod!$B$1:$AH$479,MATCH(V$2,Kraftvärmeprod!$B$1:$AG$1,0),FALSE)/1,0)-IFERROR(VLOOKUP($B231,'Slutlig allokering kvv'!$B$2:$AC$462,MATCH(V$3,'Slutlig allokering kvv'!$B$1:$AJ$1,0),FALSE)/1,0)</f>
        <v>0</v>
      </c>
      <c r="W231">
        <f>IFERROR(VLOOKUP($B231,Kraftvärmeprod!$B$1:$AH$479,MATCH(W$2,Kraftvärmeprod!$B$1:$AG$1,0),FALSE)/1,0)-IFERROR(VLOOKUP($B231,'Slutlig allokering kvv'!$B$2:$AC$462,MATCH(W$3,'Slutlig allokering kvv'!$B$1:$AJ$1,0),FALSE)/1,0)</f>
        <v>0</v>
      </c>
      <c r="X231">
        <f>IFERROR(VLOOKUP($B231,Kraftvärmeprod!$B$1:$AH$479,MATCH(X$2,Kraftvärmeprod!$B$1:$AG$1,0),FALSE)/1,0)-IFERROR(VLOOKUP($B231,'Slutlig allokering kvv'!$B$2:$AC$462,MATCH(X$3,'Slutlig allokering kvv'!$B$1:$AJ$1,0),FALSE)/1,0)</f>
        <v>0</v>
      </c>
      <c r="Y231">
        <f>IFERROR(VLOOKUP($B231,Kraftvärmeprod!$B$1:$AH$479,MATCH(Y$2,Kraftvärmeprod!$B$1:$AG$1,0),FALSE)/1,0)-IFERROR(VLOOKUP($B231,'Slutlig allokering kvv'!$B$2:$AC$462,MATCH(Y$3,'Slutlig allokering kvv'!$B$1:$AJ$1,0),FALSE)/1,0)</f>
        <v>0</v>
      </c>
      <c r="Z231">
        <f>IFERROR(VLOOKUP($B231,Kraftvärmeprod!$B$1:$AH$479,MATCH(Z$2,Kraftvärmeprod!$B$1:$AG$1,0),FALSE)/1,0)-IFERROR(VLOOKUP($B231,'Slutlig allokering kvv'!$B$2:$AC$462,MATCH(Z$3,'Slutlig allokering kvv'!$B$1:$AJ$1,0),FALSE)/1,0)</f>
        <v>0</v>
      </c>
      <c r="AA231">
        <f>IFERROR(VLOOKUP($B231,Kraftvärmeprod!$B$1:$AH$479,MATCH(AA$2,Kraftvärmeprod!$B$1:$AG$1,0),FALSE)/1,0)-IFERROR(VLOOKUP($B231,'Slutlig allokering kvv'!$B$2:$AC$462,MATCH(AA$3,'Slutlig allokering kvv'!$B$1:$AJ$1,0),FALSE)/1,0)</f>
        <v>0</v>
      </c>
      <c r="AE231">
        <f t="shared" si="6"/>
        <v>0</v>
      </c>
      <c r="AG231">
        <f>IFERROR(VLOOKUP(B231,'Slutlig allokering kvv'!$B$2:$AJ$462,MATCH("Summa slutlig allokerad tillförd energi (utan hjälpel och rökgaskondensering):",'Slutlig allokering kvv'!$B$1:$AK$1,0),FALSE)/1,"")</f>
        <v>0</v>
      </c>
      <c r="AI231" s="137" t="str">
        <f>IFERROR(1-VLOOKUP(B231,'Slutlig allokering kvv'!$B$2:$AJ$462,MATCH("Andel av bränsle i kvv som allokerats till värme, exklusive rökgaskondensering och hjälpel",'Slutlig allokering kvv'!$B$1:$AK$1,0),FALSE),"")</f>
        <v/>
      </c>
      <c r="AK231" s="137" t="str">
        <f t="shared" si="7"/>
        <v/>
      </c>
    </row>
    <row r="232" spans="1:37" x14ac:dyDescent="0.25">
      <c r="A232" s="2" t="s">
        <v>373</v>
      </c>
      <c r="B232" s="2" t="s">
        <v>376</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 kvv'!$B$2:$AC$462,MATCH(E$3,'Slutlig allokering kvv'!$B$1:$AJ$1,0),FALSE)/1,0)</f>
        <v>0</v>
      </c>
      <c r="F232">
        <f>IFERROR(VLOOKUP($B232,Kraftvärmeprod!$B$1:$AH$479,MATCH(F$2,Kraftvärmeprod!$B$1:$AG$1,0),FALSE)/1,0)-IFERROR(VLOOKUP($B232,'Slutlig allokering kvv'!$B$2:$AC$462,MATCH(F$3,'Slutlig allokering kvv'!$B$1:$AJ$1,0),FALSE)/1,0)</f>
        <v>0</v>
      </c>
      <c r="G232">
        <f>IFERROR(VLOOKUP($B232,Kraftvärmeprod!$B$1:$AH$479,MATCH(G$2,Kraftvärmeprod!$B$1:$AG$1,0),FALSE)/1,0)-IFERROR(VLOOKUP($B232,'Slutlig allokering kvv'!$B$2:$AC$462,MATCH(G$3,'Slutlig allokering kvv'!$B$1:$AJ$1,0),FALSE)/1,0)</f>
        <v>0</v>
      </c>
      <c r="H232">
        <f>IFERROR(VLOOKUP($B232,Kraftvärmeprod!$B$1:$AH$479,MATCH(H$2,Kraftvärmeprod!$B$1:$AG$1,0),FALSE)/1,0)-IFERROR(VLOOKUP($B232,'Slutlig allokering kvv'!$B$2:$AC$462,MATCH(H$3,'Slutlig allokering kvv'!$B$1:$AJ$1,0),FALSE)/1,0)</f>
        <v>0</v>
      </c>
      <c r="I232">
        <f>IFERROR(VLOOKUP($B232,Kraftvärmeprod!$B$1:$AH$479,MATCH(I$2,Kraftvärmeprod!$B$1:$AG$1,0),FALSE)/1,0)-IFERROR(VLOOKUP($B232,'Slutlig allokering kvv'!$B$2:$AC$462,MATCH(I$3,'Slutlig allokering kvv'!$B$1:$AJ$1,0),FALSE)/1,0)</f>
        <v>0</v>
      </c>
      <c r="J232">
        <f>IFERROR(VLOOKUP($B232,Kraftvärmeprod!$B$1:$AH$479,MATCH(J$2,Kraftvärmeprod!$B$1:$AG$1,0),FALSE)/1,0)-IFERROR(VLOOKUP($B232,'Slutlig allokering kvv'!$B$2:$AC$462,MATCH(J$3,'Slutlig allokering kvv'!$B$1:$AJ$1,0),FALSE)/1,0)</f>
        <v>0</v>
      </c>
      <c r="K232">
        <f>IFERROR(VLOOKUP($B232,Kraftvärmeprod!$B$1:$AH$479,MATCH(K$2,Kraftvärmeprod!$B$1:$AG$1,0),FALSE)/1,0)-IFERROR(VLOOKUP($B232,'Slutlig allokering kvv'!$B$2:$AC$462,MATCH(K$3,'Slutlig allokering kvv'!$B$1:$AJ$1,0),FALSE)/1,0)</f>
        <v>0</v>
      </c>
      <c r="L232">
        <f>IFERROR(VLOOKUP($B232,Kraftvärmeprod!$B$1:$AH$479,MATCH(L$2,Kraftvärmeprod!$B$1:$AG$1,0),FALSE)/1,0)-IFERROR(VLOOKUP($B232,'Slutlig allokering kvv'!$B$2:$AC$462,MATCH(L$3,'Slutlig allokering kvv'!$B$1:$AJ$1,0),FALSE)/1,0)</f>
        <v>0</v>
      </c>
      <c r="M232">
        <f>IFERROR(VLOOKUP($B232,Kraftvärmeprod!$B$1:$AH$479,MATCH(M$2,Kraftvärmeprod!$B$1:$AG$1,0),FALSE)/1,0)-IFERROR(VLOOKUP($B232,'Slutlig allokering kvv'!$B$2:$AC$462,MATCH(M$3,'Slutlig allokering kvv'!$B$1:$AJ$1,0),FALSE)/1,0)</f>
        <v>0</v>
      </c>
      <c r="N232">
        <f>IFERROR(VLOOKUP($B232,Kraftvärmeprod!$B$1:$AH$479,MATCH(N$2,Kraftvärmeprod!$B$1:$AG$1,0),FALSE)/1,0)-IFERROR(VLOOKUP($B232,'Slutlig allokering kvv'!$B$2:$AC$462,MATCH(N$3,'Slutlig allokering kvv'!$B$1:$AJ$1,0),FALSE)/1,0)</f>
        <v>0</v>
      </c>
      <c r="O232">
        <f>IFERROR(VLOOKUP($B232,Kraftvärmeprod!$B$1:$AH$479,MATCH(O$2,Kraftvärmeprod!$B$1:$AG$1,0),FALSE)/1,0)-IFERROR(VLOOKUP($B232,'Slutlig allokering kvv'!$B$2:$AC$462,MATCH(O$3,'Slutlig allokering kvv'!$B$1:$AJ$1,0),FALSE)/1,0)</f>
        <v>0</v>
      </c>
      <c r="P232">
        <f>IFERROR(VLOOKUP($B232,Kraftvärmeprod!$B$1:$AH$479,MATCH(P$2,Kraftvärmeprod!$B$1:$AG$1,0),FALSE)/1,0)-IFERROR(VLOOKUP($B232,'Slutlig allokering kvv'!$B$2:$AC$462,MATCH(P$3,'Slutlig allokering kvv'!$B$1:$AJ$1,0),FALSE)/1,0)</f>
        <v>0</v>
      </c>
      <c r="Q232">
        <f>IFERROR(VLOOKUP($B232,Kraftvärmeprod!$B$1:$AH$479,MATCH(Q$2,Kraftvärmeprod!$B$1:$AG$1,0),FALSE)/1,0)-IFERROR(VLOOKUP($B232,'Slutlig allokering kvv'!$B$2:$AC$462,MATCH(Q$3,'Slutlig allokering kvv'!$B$1:$AJ$1,0),FALSE)/1,0)</f>
        <v>0</v>
      </c>
      <c r="R232">
        <f>IFERROR(VLOOKUP($B232,Kraftvärmeprod!$B$1:$AH$479,MATCH(R$2,Kraftvärmeprod!$B$1:$AG$1,0),FALSE)/1,0)-IFERROR(VLOOKUP($B232,'Slutlig allokering kvv'!$B$2:$AC$462,MATCH(R$3,'Slutlig allokering kvv'!$B$1:$AJ$1,0),FALSE)/1,0)</f>
        <v>0</v>
      </c>
      <c r="S232">
        <f>IFERROR(VLOOKUP($B232,Kraftvärmeprod!$B$1:$AH$479,MATCH(S$2,Kraftvärmeprod!$B$1:$AG$1,0),FALSE)/1,0)-IFERROR(VLOOKUP($B232,'Slutlig allokering kvv'!$B$2:$AC$462,MATCH(S$3,'Slutlig allokering kvv'!$B$1:$AJ$1,0),FALSE)/1,0)</f>
        <v>0</v>
      </c>
      <c r="T232" s="6">
        <f>IFERROR(VLOOKUP($B232,Miljö!$B$1:$S$477,MATCH(T$2,Miljö!$B$1:$X$1,0),FALSE)/1,0)-IFERROR(VLOOKUP($B232,'Slutlig allokering kvv'!$B$2:$AC$462,MATCH(T$3,'Slutlig allokering kvv'!$B$1:$AJ$1,0),FALSE)/1,0)</f>
        <v>0</v>
      </c>
      <c r="U232">
        <f>IFERROR(VLOOKUP($B232,Kraftvärmeprod!$B$1:$AH$479,MATCH(U$2,Kraftvärmeprod!$B$1:$AG$1,0),FALSE)/1,0)-IFERROR(VLOOKUP($B232,'Slutlig allokering kvv'!$B$2:$AC$462,MATCH(U$3,'Slutlig allokering kvv'!$B$1:$AJ$1,0),FALSE)/1,0)</f>
        <v>0</v>
      </c>
      <c r="V232">
        <f>IFERROR(VLOOKUP($B232,Kraftvärmeprod!$B$1:$AH$479,MATCH(V$2,Kraftvärmeprod!$B$1:$AG$1,0),FALSE)/1,0)-IFERROR(VLOOKUP($B232,'Slutlig allokering kvv'!$B$2:$AC$462,MATCH(V$3,'Slutlig allokering kvv'!$B$1:$AJ$1,0),FALSE)/1,0)</f>
        <v>0</v>
      </c>
      <c r="W232">
        <f>IFERROR(VLOOKUP($B232,Kraftvärmeprod!$B$1:$AH$479,MATCH(W$2,Kraftvärmeprod!$B$1:$AG$1,0),FALSE)/1,0)-IFERROR(VLOOKUP($B232,'Slutlig allokering kvv'!$B$2:$AC$462,MATCH(W$3,'Slutlig allokering kvv'!$B$1:$AJ$1,0),FALSE)/1,0)</f>
        <v>0</v>
      </c>
      <c r="X232">
        <f>IFERROR(VLOOKUP($B232,Kraftvärmeprod!$B$1:$AH$479,MATCH(X$2,Kraftvärmeprod!$B$1:$AG$1,0),FALSE)/1,0)-IFERROR(VLOOKUP($B232,'Slutlig allokering kvv'!$B$2:$AC$462,MATCH(X$3,'Slutlig allokering kvv'!$B$1:$AJ$1,0),FALSE)/1,0)</f>
        <v>0</v>
      </c>
      <c r="Y232">
        <f>IFERROR(VLOOKUP($B232,Kraftvärmeprod!$B$1:$AH$479,MATCH(Y$2,Kraftvärmeprod!$B$1:$AG$1,0),FALSE)/1,0)-IFERROR(VLOOKUP($B232,'Slutlig allokering kvv'!$B$2:$AC$462,MATCH(Y$3,'Slutlig allokering kvv'!$B$1:$AJ$1,0),FALSE)/1,0)</f>
        <v>0</v>
      </c>
      <c r="Z232">
        <f>IFERROR(VLOOKUP($B232,Kraftvärmeprod!$B$1:$AH$479,MATCH(Z$2,Kraftvärmeprod!$B$1:$AG$1,0),FALSE)/1,0)-IFERROR(VLOOKUP($B232,'Slutlig allokering kvv'!$B$2:$AC$462,MATCH(Z$3,'Slutlig allokering kvv'!$B$1:$AJ$1,0),FALSE)/1,0)</f>
        <v>0</v>
      </c>
      <c r="AA232">
        <f>IFERROR(VLOOKUP($B232,Kraftvärmeprod!$B$1:$AH$479,MATCH(AA$2,Kraftvärmeprod!$B$1:$AG$1,0),FALSE)/1,0)-IFERROR(VLOOKUP($B232,'Slutlig allokering kvv'!$B$2:$AC$462,MATCH(AA$3,'Slutlig allokering kvv'!$B$1:$AJ$1,0),FALSE)/1,0)</f>
        <v>0</v>
      </c>
      <c r="AE232">
        <f t="shared" si="6"/>
        <v>0</v>
      </c>
      <c r="AG232">
        <f>IFERROR(VLOOKUP(B232,'Slutlig allokering kvv'!$B$2:$AJ$462,MATCH("Summa slutlig allokerad tillförd energi (utan hjälpel och rökgaskondensering):",'Slutlig allokering kvv'!$B$1:$AK$1,0),FALSE)/1,"")</f>
        <v>0</v>
      </c>
      <c r="AI232" s="137" t="str">
        <f>IFERROR(1-VLOOKUP(B232,'Slutlig allokering kvv'!$B$2:$AJ$462,MATCH("Andel av bränsle i kvv som allokerats till värme, exklusive rökgaskondensering och hjälpel",'Slutlig allokering kvv'!$B$1:$AK$1,0),FALSE),"")</f>
        <v/>
      </c>
      <c r="AK232" s="137" t="str">
        <f t="shared" si="7"/>
        <v/>
      </c>
    </row>
    <row r="233" spans="1:37" x14ac:dyDescent="0.25">
      <c r="A233" s="2" t="s">
        <v>373</v>
      </c>
      <c r="B233" s="2" t="s">
        <v>377</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 kvv'!$B$2:$AC$462,MATCH(E$3,'Slutlig allokering kvv'!$B$1:$AJ$1,0),FALSE)/1,0)</f>
        <v>0</v>
      </c>
      <c r="F233">
        <f>IFERROR(VLOOKUP($B233,Kraftvärmeprod!$B$1:$AH$479,MATCH(F$2,Kraftvärmeprod!$B$1:$AG$1,0),FALSE)/1,0)-IFERROR(VLOOKUP($B233,'Slutlig allokering kvv'!$B$2:$AC$462,MATCH(F$3,'Slutlig allokering kvv'!$B$1:$AJ$1,0),FALSE)/1,0)</f>
        <v>0</v>
      </c>
      <c r="G233">
        <f>IFERROR(VLOOKUP($B233,Kraftvärmeprod!$B$1:$AH$479,MATCH(G$2,Kraftvärmeprod!$B$1:$AG$1,0),FALSE)/1,0)-IFERROR(VLOOKUP($B233,'Slutlig allokering kvv'!$B$2:$AC$462,MATCH(G$3,'Slutlig allokering kvv'!$B$1:$AJ$1,0),FALSE)/1,0)</f>
        <v>0</v>
      </c>
      <c r="H233">
        <f>IFERROR(VLOOKUP($B233,Kraftvärmeprod!$B$1:$AH$479,MATCH(H$2,Kraftvärmeprod!$B$1:$AG$1,0),FALSE)/1,0)-IFERROR(VLOOKUP($B233,'Slutlig allokering kvv'!$B$2:$AC$462,MATCH(H$3,'Slutlig allokering kvv'!$B$1:$AJ$1,0),FALSE)/1,0)</f>
        <v>0</v>
      </c>
      <c r="I233">
        <f>IFERROR(VLOOKUP($B233,Kraftvärmeprod!$B$1:$AH$479,MATCH(I$2,Kraftvärmeprod!$B$1:$AG$1,0),FALSE)/1,0)-IFERROR(VLOOKUP($B233,'Slutlig allokering kvv'!$B$2:$AC$462,MATCH(I$3,'Slutlig allokering kvv'!$B$1:$AJ$1,0),FALSE)/1,0)</f>
        <v>0</v>
      </c>
      <c r="J233">
        <f>IFERROR(VLOOKUP($B233,Kraftvärmeprod!$B$1:$AH$479,MATCH(J$2,Kraftvärmeprod!$B$1:$AG$1,0),FALSE)/1,0)-IFERROR(VLOOKUP($B233,'Slutlig allokering kvv'!$B$2:$AC$462,MATCH(J$3,'Slutlig allokering kvv'!$B$1:$AJ$1,0),FALSE)/1,0)</f>
        <v>0</v>
      </c>
      <c r="K233">
        <f>IFERROR(VLOOKUP($B233,Kraftvärmeprod!$B$1:$AH$479,MATCH(K$2,Kraftvärmeprod!$B$1:$AG$1,0),FALSE)/1,0)-IFERROR(VLOOKUP($B233,'Slutlig allokering kvv'!$B$2:$AC$462,MATCH(K$3,'Slutlig allokering kvv'!$B$1:$AJ$1,0),FALSE)/1,0)</f>
        <v>0</v>
      </c>
      <c r="L233">
        <f>IFERROR(VLOOKUP($B233,Kraftvärmeprod!$B$1:$AH$479,MATCH(L$2,Kraftvärmeprod!$B$1:$AG$1,0),FALSE)/1,0)-IFERROR(VLOOKUP($B233,'Slutlig allokering kvv'!$B$2:$AC$462,MATCH(L$3,'Slutlig allokering kvv'!$B$1:$AJ$1,0),FALSE)/1,0)</f>
        <v>0</v>
      </c>
      <c r="M233">
        <f>IFERROR(VLOOKUP($B233,Kraftvärmeprod!$B$1:$AH$479,MATCH(M$2,Kraftvärmeprod!$B$1:$AG$1,0),FALSE)/1,0)-IFERROR(VLOOKUP($B233,'Slutlig allokering kvv'!$B$2:$AC$462,MATCH(M$3,'Slutlig allokering kvv'!$B$1:$AJ$1,0),FALSE)/1,0)</f>
        <v>0</v>
      </c>
      <c r="N233">
        <f>IFERROR(VLOOKUP($B233,Kraftvärmeprod!$B$1:$AH$479,MATCH(N$2,Kraftvärmeprod!$B$1:$AG$1,0),FALSE)/1,0)-IFERROR(VLOOKUP($B233,'Slutlig allokering kvv'!$B$2:$AC$462,MATCH(N$3,'Slutlig allokering kvv'!$B$1:$AJ$1,0),FALSE)/1,0)</f>
        <v>0</v>
      </c>
      <c r="O233">
        <f>IFERROR(VLOOKUP($B233,Kraftvärmeprod!$B$1:$AH$479,MATCH(O$2,Kraftvärmeprod!$B$1:$AG$1,0),FALSE)/1,0)-IFERROR(VLOOKUP($B233,'Slutlig allokering kvv'!$B$2:$AC$462,MATCH(O$3,'Slutlig allokering kvv'!$B$1:$AJ$1,0),FALSE)/1,0)</f>
        <v>0</v>
      </c>
      <c r="P233">
        <f>IFERROR(VLOOKUP($B233,Kraftvärmeprod!$B$1:$AH$479,MATCH(P$2,Kraftvärmeprod!$B$1:$AG$1,0),FALSE)/1,0)-IFERROR(VLOOKUP($B233,'Slutlig allokering kvv'!$B$2:$AC$462,MATCH(P$3,'Slutlig allokering kvv'!$B$1:$AJ$1,0),FALSE)/1,0)</f>
        <v>0</v>
      </c>
      <c r="Q233">
        <f>IFERROR(VLOOKUP($B233,Kraftvärmeprod!$B$1:$AH$479,MATCH(Q$2,Kraftvärmeprod!$B$1:$AG$1,0),FALSE)/1,0)-IFERROR(VLOOKUP($B233,'Slutlig allokering kvv'!$B$2:$AC$462,MATCH(Q$3,'Slutlig allokering kvv'!$B$1:$AJ$1,0),FALSE)/1,0)</f>
        <v>0</v>
      </c>
      <c r="R233">
        <f>IFERROR(VLOOKUP($B233,Kraftvärmeprod!$B$1:$AH$479,MATCH(R$2,Kraftvärmeprod!$B$1:$AG$1,0),FALSE)/1,0)-IFERROR(VLOOKUP($B233,'Slutlig allokering kvv'!$B$2:$AC$462,MATCH(R$3,'Slutlig allokering kvv'!$B$1:$AJ$1,0),FALSE)/1,0)</f>
        <v>0</v>
      </c>
      <c r="S233">
        <f>IFERROR(VLOOKUP($B233,Kraftvärmeprod!$B$1:$AH$479,MATCH(S$2,Kraftvärmeprod!$B$1:$AG$1,0),FALSE)/1,0)-IFERROR(VLOOKUP($B233,'Slutlig allokering kvv'!$B$2:$AC$462,MATCH(S$3,'Slutlig allokering kvv'!$B$1:$AJ$1,0),FALSE)/1,0)</f>
        <v>0</v>
      </c>
      <c r="T233" s="6">
        <f>IFERROR(VLOOKUP($B233,Miljö!$B$1:$S$477,MATCH(T$2,Miljö!$B$1:$X$1,0),FALSE)/1,0)-IFERROR(VLOOKUP($B233,'Slutlig allokering kvv'!$B$2:$AC$462,MATCH(T$3,'Slutlig allokering kvv'!$B$1:$AJ$1,0),FALSE)/1,0)</f>
        <v>0</v>
      </c>
      <c r="U233">
        <f>IFERROR(VLOOKUP($B233,Kraftvärmeprod!$B$1:$AH$479,MATCH(U$2,Kraftvärmeprod!$B$1:$AG$1,0),FALSE)/1,0)-IFERROR(VLOOKUP($B233,'Slutlig allokering kvv'!$B$2:$AC$462,MATCH(U$3,'Slutlig allokering kvv'!$B$1:$AJ$1,0),FALSE)/1,0)</f>
        <v>0</v>
      </c>
      <c r="V233">
        <f>IFERROR(VLOOKUP($B233,Kraftvärmeprod!$B$1:$AH$479,MATCH(V$2,Kraftvärmeprod!$B$1:$AG$1,0),FALSE)/1,0)-IFERROR(VLOOKUP($B233,'Slutlig allokering kvv'!$B$2:$AC$462,MATCH(V$3,'Slutlig allokering kvv'!$B$1:$AJ$1,0),FALSE)/1,0)</f>
        <v>0</v>
      </c>
      <c r="W233">
        <f>IFERROR(VLOOKUP($B233,Kraftvärmeprod!$B$1:$AH$479,MATCH(W$2,Kraftvärmeprod!$B$1:$AG$1,0),FALSE)/1,0)-IFERROR(VLOOKUP($B233,'Slutlig allokering kvv'!$B$2:$AC$462,MATCH(W$3,'Slutlig allokering kvv'!$B$1:$AJ$1,0),FALSE)/1,0)</f>
        <v>0</v>
      </c>
      <c r="X233">
        <f>IFERROR(VLOOKUP($B233,Kraftvärmeprod!$B$1:$AH$479,MATCH(X$2,Kraftvärmeprod!$B$1:$AG$1,0),FALSE)/1,0)-IFERROR(VLOOKUP($B233,'Slutlig allokering kvv'!$B$2:$AC$462,MATCH(X$3,'Slutlig allokering kvv'!$B$1:$AJ$1,0),FALSE)/1,0)</f>
        <v>0</v>
      </c>
      <c r="Y233">
        <f>IFERROR(VLOOKUP($B233,Kraftvärmeprod!$B$1:$AH$479,MATCH(Y$2,Kraftvärmeprod!$B$1:$AG$1,0),FALSE)/1,0)-IFERROR(VLOOKUP($B233,'Slutlig allokering kvv'!$B$2:$AC$462,MATCH(Y$3,'Slutlig allokering kvv'!$B$1:$AJ$1,0),FALSE)/1,0)</f>
        <v>0</v>
      </c>
      <c r="Z233">
        <f>IFERROR(VLOOKUP($B233,Kraftvärmeprod!$B$1:$AH$479,MATCH(Z$2,Kraftvärmeprod!$B$1:$AG$1,0),FALSE)/1,0)-IFERROR(VLOOKUP($B233,'Slutlig allokering kvv'!$B$2:$AC$462,MATCH(Z$3,'Slutlig allokering kvv'!$B$1:$AJ$1,0),FALSE)/1,0)</f>
        <v>0</v>
      </c>
      <c r="AA233">
        <f>IFERROR(VLOOKUP($B233,Kraftvärmeprod!$B$1:$AH$479,MATCH(AA$2,Kraftvärmeprod!$B$1:$AG$1,0),FALSE)/1,0)-IFERROR(VLOOKUP($B233,'Slutlig allokering kvv'!$B$2:$AC$462,MATCH(AA$3,'Slutlig allokering kvv'!$B$1:$AJ$1,0),FALSE)/1,0)</f>
        <v>0</v>
      </c>
      <c r="AE233">
        <f t="shared" si="6"/>
        <v>0</v>
      </c>
      <c r="AG233">
        <f>IFERROR(VLOOKUP(B233,'Slutlig allokering kvv'!$B$2:$AJ$462,MATCH("Summa slutlig allokerad tillförd energi (utan hjälpel och rökgaskondensering):",'Slutlig allokering kvv'!$B$1:$AK$1,0),FALSE)/1,"")</f>
        <v>0</v>
      </c>
      <c r="AI233" s="137" t="str">
        <f>IFERROR(1-VLOOKUP(B233,'Slutlig allokering kvv'!$B$2:$AJ$462,MATCH("Andel av bränsle i kvv som allokerats till värme, exklusive rökgaskondensering och hjälpel",'Slutlig allokering kvv'!$B$1:$AK$1,0),FALSE),"")</f>
        <v/>
      </c>
      <c r="AK233" s="137" t="str">
        <f t="shared" si="7"/>
        <v/>
      </c>
    </row>
    <row r="234" spans="1:37" x14ac:dyDescent="0.25">
      <c r="A234" s="2" t="s">
        <v>378</v>
      </c>
      <c r="B234" s="2" t="s">
        <v>379</v>
      </c>
      <c r="C234" t="str">
        <f>IFERROR(VLOOKUP($B234,Kraftvärmeprod!$B$1:$AH$479,MATCH(C$3,Kraftvärmeprod!$B$1:$AG$1,0),FALSE)/1,"")</f>
        <v/>
      </c>
      <c r="D234" t="str">
        <f>IFERROR(VLOOKUP($B234,Kraftvärmeprod!$B$1:$AH$479,MATCH(D$3,Kraftvärmeprod!$B$1:$AG$1,0),FALSE)/1,"")</f>
        <v/>
      </c>
      <c r="E234">
        <f>IFERROR(VLOOKUP($B234,Kraftvärmeprod!$B$1:$AH$479,MATCH(E$2,Kraftvärmeprod!$B$1:$AG$1,0),FALSE)/1,0)-IFERROR(VLOOKUP($B234,'Slutlig allokering kvv'!$B$2:$AC$462,MATCH(E$3,'Slutlig allokering kvv'!$B$1:$AJ$1,0),FALSE)/1,0)</f>
        <v>0</v>
      </c>
      <c r="F234">
        <f>IFERROR(VLOOKUP($B234,Kraftvärmeprod!$B$1:$AH$479,MATCH(F$2,Kraftvärmeprod!$B$1:$AG$1,0),FALSE)/1,0)-IFERROR(VLOOKUP($B234,'Slutlig allokering kvv'!$B$2:$AC$462,MATCH(F$3,'Slutlig allokering kvv'!$B$1:$AJ$1,0),FALSE)/1,0)</f>
        <v>0</v>
      </c>
      <c r="G234">
        <f>IFERROR(VLOOKUP($B234,Kraftvärmeprod!$B$1:$AH$479,MATCH(G$2,Kraftvärmeprod!$B$1:$AG$1,0),FALSE)/1,0)-IFERROR(VLOOKUP($B234,'Slutlig allokering kvv'!$B$2:$AC$462,MATCH(G$3,'Slutlig allokering kvv'!$B$1:$AJ$1,0),FALSE)/1,0)</f>
        <v>0</v>
      </c>
      <c r="H234">
        <f>IFERROR(VLOOKUP($B234,Kraftvärmeprod!$B$1:$AH$479,MATCH(H$2,Kraftvärmeprod!$B$1:$AG$1,0),FALSE)/1,0)-IFERROR(VLOOKUP($B234,'Slutlig allokering kvv'!$B$2:$AC$462,MATCH(H$3,'Slutlig allokering kvv'!$B$1:$AJ$1,0),FALSE)/1,0)</f>
        <v>0</v>
      </c>
      <c r="I234">
        <f>IFERROR(VLOOKUP($B234,Kraftvärmeprod!$B$1:$AH$479,MATCH(I$2,Kraftvärmeprod!$B$1:$AG$1,0),FALSE)/1,0)-IFERROR(VLOOKUP($B234,'Slutlig allokering kvv'!$B$2:$AC$462,MATCH(I$3,'Slutlig allokering kvv'!$B$1:$AJ$1,0),FALSE)/1,0)</f>
        <v>0</v>
      </c>
      <c r="J234">
        <f>IFERROR(VLOOKUP($B234,Kraftvärmeprod!$B$1:$AH$479,MATCH(J$2,Kraftvärmeprod!$B$1:$AG$1,0),FALSE)/1,0)-IFERROR(VLOOKUP($B234,'Slutlig allokering kvv'!$B$2:$AC$462,MATCH(J$3,'Slutlig allokering kvv'!$B$1:$AJ$1,0),FALSE)/1,0)</f>
        <v>0</v>
      </c>
      <c r="K234">
        <f>IFERROR(VLOOKUP($B234,Kraftvärmeprod!$B$1:$AH$479,MATCH(K$2,Kraftvärmeprod!$B$1:$AG$1,0),FALSE)/1,0)-IFERROR(VLOOKUP($B234,'Slutlig allokering kvv'!$B$2:$AC$462,MATCH(K$3,'Slutlig allokering kvv'!$B$1:$AJ$1,0),FALSE)/1,0)</f>
        <v>0</v>
      </c>
      <c r="L234">
        <f>IFERROR(VLOOKUP($B234,Kraftvärmeprod!$B$1:$AH$479,MATCH(L$2,Kraftvärmeprod!$B$1:$AG$1,0),FALSE)/1,0)-IFERROR(VLOOKUP($B234,'Slutlig allokering kvv'!$B$2:$AC$462,MATCH(L$3,'Slutlig allokering kvv'!$B$1:$AJ$1,0),FALSE)/1,0)</f>
        <v>0</v>
      </c>
      <c r="M234">
        <f>IFERROR(VLOOKUP($B234,Kraftvärmeprod!$B$1:$AH$479,MATCH(M$2,Kraftvärmeprod!$B$1:$AG$1,0),FALSE)/1,0)-IFERROR(VLOOKUP($B234,'Slutlig allokering kvv'!$B$2:$AC$462,MATCH(M$3,'Slutlig allokering kvv'!$B$1:$AJ$1,0),FALSE)/1,0)</f>
        <v>0</v>
      </c>
      <c r="N234">
        <f>IFERROR(VLOOKUP($B234,Kraftvärmeprod!$B$1:$AH$479,MATCH(N$2,Kraftvärmeprod!$B$1:$AG$1,0),FALSE)/1,0)-IFERROR(VLOOKUP($B234,'Slutlig allokering kvv'!$B$2:$AC$462,MATCH(N$3,'Slutlig allokering kvv'!$B$1:$AJ$1,0),FALSE)/1,0)</f>
        <v>0</v>
      </c>
      <c r="O234">
        <f>IFERROR(VLOOKUP($B234,Kraftvärmeprod!$B$1:$AH$479,MATCH(O$2,Kraftvärmeprod!$B$1:$AG$1,0),FALSE)/1,0)-IFERROR(VLOOKUP($B234,'Slutlig allokering kvv'!$B$2:$AC$462,MATCH(O$3,'Slutlig allokering kvv'!$B$1:$AJ$1,0),FALSE)/1,0)</f>
        <v>0</v>
      </c>
      <c r="P234">
        <f>IFERROR(VLOOKUP($B234,Kraftvärmeprod!$B$1:$AH$479,MATCH(P$2,Kraftvärmeprod!$B$1:$AG$1,0),FALSE)/1,0)-IFERROR(VLOOKUP($B234,'Slutlig allokering kvv'!$B$2:$AC$462,MATCH(P$3,'Slutlig allokering kvv'!$B$1:$AJ$1,0),FALSE)/1,0)</f>
        <v>0</v>
      </c>
      <c r="Q234">
        <f>IFERROR(VLOOKUP($B234,Kraftvärmeprod!$B$1:$AH$479,MATCH(Q$2,Kraftvärmeprod!$B$1:$AG$1,0),FALSE)/1,0)-IFERROR(VLOOKUP($B234,'Slutlig allokering kvv'!$B$2:$AC$462,MATCH(Q$3,'Slutlig allokering kvv'!$B$1:$AJ$1,0),FALSE)/1,0)</f>
        <v>0</v>
      </c>
      <c r="R234">
        <f>IFERROR(VLOOKUP($B234,Kraftvärmeprod!$B$1:$AH$479,MATCH(R$2,Kraftvärmeprod!$B$1:$AG$1,0),FALSE)/1,0)-IFERROR(VLOOKUP($B234,'Slutlig allokering kvv'!$B$2:$AC$462,MATCH(R$3,'Slutlig allokering kvv'!$B$1:$AJ$1,0),FALSE)/1,0)</f>
        <v>0</v>
      </c>
      <c r="S234">
        <f>IFERROR(VLOOKUP($B234,Kraftvärmeprod!$B$1:$AH$479,MATCH(S$2,Kraftvärmeprod!$B$1:$AG$1,0),FALSE)/1,0)-IFERROR(VLOOKUP($B234,'Slutlig allokering kvv'!$B$2:$AC$462,MATCH(S$3,'Slutlig allokering kvv'!$B$1:$AJ$1,0),FALSE)/1,0)</f>
        <v>0</v>
      </c>
      <c r="T234" s="6">
        <f>IFERROR(VLOOKUP($B234,Miljö!$B$1:$S$477,MATCH(T$2,Miljö!$B$1:$X$1,0),FALSE)/1,0)-IFERROR(VLOOKUP($B234,'Slutlig allokering kvv'!$B$2:$AC$462,MATCH(T$3,'Slutlig allokering kvv'!$B$1:$AJ$1,0),FALSE)/1,0)</f>
        <v>0</v>
      </c>
      <c r="U234">
        <f>IFERROR(VLOOKUP($B234,Kraftvärmeprod!$B$1:$AH$479,MATCH(U$2,Kraftvärmeprod!$B$1:$AG$1,0),FALSE)/1,0)-IFERROR(VLOOKUP($B234,'Slutlig allokering kvv'!$B$2:$AC$462,MATCH(U$3,'Slutlig allokering kvv'!$B$1:$AJ$1,0),FALSE)/1,0)</f>
        <v>0</v>
      </c>
      <c r="V234">
        <f>IFERROR(VLOOKUP($B234,Kraftvärmeprod!$B$1:$AH$479,MATCH(V$2,Kraftvärmeprod!$B$1:$AG$1,0),FALSE)/1,0)-IFERROR(VLOOKUP($B234,'Slutlig allokering kvv'!$B$2:$AC$462,MATCH(V$3,'Slutlig allokering kvv'!$B$1:$AJ$1,0),FALSE)/1,0)</f>
        <v>0</v>
      </c>
      <c r="W234">
        <f>IFERROR(VLOOKUP($B234,Kraftvärmeprod!$B$1:$AH$479,MATCH(W$2,Kraftvärmeprod!$B$1:$AG$1,0),FALSE)/1,0)-IFERROR(VLOOKUP($B234,'Slutlig allokering kvv'!$B$2:$AC$462,MATCH(W$3,'Slutlig allokering kvv'!$B$1:$AJ$1,0),FALSE)/1,0)</f>
        <v>0</v>
      </c>
      <c r="X234">
        <f>IFERROR(VLOOKUP($B234,Kraftvärmeprod!$B$1:$AH$479,MATCH(X$2,Kraftvärmeprod!$B$1:$AG$1,0),FALSE)/1,0)-IFERROR(VLOOKUP($B234,'Slutlig allokering kvv'!$B$2:$AC$462,MATCH(X$3,'Slutlig allokering kvv'!$B$1:$AJ$1,0),FALSE)/1,0)</f>
        <v>0</v>
      </c>
      <c r="Y234">
        <f>IFERROR(VLOOKUP($B234,Kraftvärmeprod!$B$1:$AH$479,MATCH(Y$2,Kraftvärmeprod!$B$1:$AG$1,0),FALSE)/1,0)-IFERROR(VLOOKUP($B234,'Slutlig allokering kvv'!$B$2:$AC$462,MATCH(Y$3,'Slutlig allokering kvv'!$B$1:$AJ$1,0),FALSE)/1,0)</f>
        <v>0</v>
      </c>
      <c r="Z234">
        <f>IFERROR(VLOOKUP($B234,Kraftvärmeprod!$B$1:$AH$479,MATCH(Z$2,Kraftvärmeprod!$B$1:$AG$1,0),FALSE)/1,0)-IFERROR(VLOOKUP($B234,'Slutlig allokering kvv'!$B$2:$AC$462,MATCH(Z$3,'Slutlig allokering kvv'!$B$1:$AJ$1,0),FALSE)/1,0)</f>
        <v>0</v>
      </c>
      <c r="AA234">
        <f>IFERROR(VLOOKUP($B234,Kraftvärmeprod!$B$1:$AH$479,MATCH(AA$2,Kraftvärmeprod!$B$1:$AG$1,0),FALSE)/1,0)-IFERROR(VLOOKUP($B234,'Slutlig allokering kvv'!$B$2:$AC$462,MATCH(AA$3,'Slutlig allokering kvv'!$B$1:$AJ$1,0),FALSE)/1,0)</f>
        <v>0</v>
      </c>
      <c r="AE234">
        <f t="shared" si="6"/>
        <v>0</v>
      </c>
      <c r="AG234">
        <f>IFERROR(VLOOKUP(B234,'Slutlig allokering kvv'!$B$2:$AJ$462,MATCH("Summa slutlig allokerad tillförd energi (utan hjälpel och rökgaskondensering):",'Slutlig allokering kvv'!$B$1:$AK$1,0),FALSE)/1,"")</f>
        <v>0</v>
      </c>
      <c r="AI234" s="137" t="str">
        <f>IFERROR(1-VLOOKUP(B234,'Slutlig allokering kvv'!$B$2:$AJ$462,MATCH("Andel av bränsle i kvv som allokerats till värme, exklusive rökgaskondensering och hjälpel",'Slutlig allokering kvv'!$B$1:$AK$1,0),FALSE),"")</f>
        <v/>
      </c>
      <c r="AK234" s="137" t="str">
        <f t="shared" si="7"/>
        <v/>
      </c>
    </row>
    <row r="235" spans="1:37" x14ac:dyDescent="0.25">
      <c r="A235" s="2" t="s">
        <v>380</v>
      </c>
      <c r="B235" s="2" t="s">
        <v>381</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 kvv'!$B$2:$AC$462,MATCH(E$3,'Slutlig allokering kvv'!$B$1:$AJ$1,0),FALSE)/1,0)</f>
        <v>0</v>
      </c>
      <c r="F235">
        <f>IFERROR(VLOOKUP($B235,Kraftvärmeprod!$B$1:$AH$479,MATCH(F$2,Kraftvärmeprod!$B$1:$AG$1,0),FALSE)/1,0)-IFERROR(VLOOKUP($B235,'Slutlig allokering kvv'!$B$2:$AC$462,MATCH(F$3,'Slutlig allokering kvv'!$B$1:$AJ$1,0),FALSE)/1,0)</f>
        <v>0</v>
      </c>
      <c r="G235">
        <f>IFERROR(VLOOKUP($B235,Kraftvärmeprod!$B$1:$AH$479,MATCH(G$2,Kraftvärmeprod!$B$1:$AG$1,0),FALSE)/1,0)-IFERROR(VLOOKUP($B235,'Slutlig allokering kvv'!$B$2:$AC$462,MATCH(G$3,'Slutlig allokering kvv'!$B$1:$AJ$1,0),FALSE)/1,0)</f>
        <v>0</v>
      </c>
      <c r="H235">
        <f>IFERROR(VLOOKUP($B235,Kraftvärmeprod!$B$1:$AH$479,MATCH(H$2,Kraftvärmeprod!$B$1:$AG$1,0),FALSE)/1,0)-IFERROR(VLOOKUP($B235,'Slutlig allokering kvv'!$B$2:$AC$462,MATCH(H$3,'Slutlig allokering kvv'!$B$1:$AJ$1,0),FALSE)/1,0)</f>
        <v>0</v>
      </c>
      <c r="I235">
        <f>IFERROR(VLOOKUP($B235,Kraftvärmeprod!$B$1:$AH$479,MATCH(I$2,Kraftvärmeprod!$B$1:$AG$1,0),FALSE)/1,0)-IFERROR(VLOOKUP($B235,'Slutlig allokering kvv'!$B$2:$AC$462,MATCH(I$3,'Slutlig allokering kvv'!$B$1:$AJ$1,0),FALSE)/1,0)</f>
        <v>0</v>
      </c>
      <c r="J235">
        <f>IFERROR(VLOOKUP($B235,Kraftvärmeprod!$B$1:$AH$479,MATCH(J$2,Kraftvärmeprod!$B$1:$AG$1,0),FALSE)/1,0)-IFERROR(VLOOKUP($B235,'Slutlig allokering kvv'!$B$2:$AC$462,MATCH(J$3,'Slutlig allokering kvv'!$B$1:$AJ$1,0),FALSE)/1,0)</f>
        <v>0</v>
      </c>
      <c r="K235">
        <f>IFERROR(VLOOKUP($B235,Kraftvärmeprod!$B$1:$AH$479,MATCH(K$2,Kraftvärmeprod!$B$1:$AG$1,0),FALSE)/1,0)-IFERROR(VLOOKUP($B235,'Slutlig allokering kvv'!$B$2:$AC$462,MATCH(K$3,'Slutlig allokering kvv'!$B$1:$AJ$1,0),FALSE)/1,0)</f>
        <v>0</v>
      </c>
      <c r="L235">
        <f>IFERROR(VLOOKUP($B235,Kraftvärmeprod!$B$1:$AH$479,MATCH(L$2,Kraftvärmeprod!$B$1:$AG$1,0),FALSE)/1,0)-IFERROR(VLOOKUP($B235,'Slutlig allokering kvv'!$B$2:$AC$462,MATCH(L$3,'Slutlig allokering kvv'!$B$1:$AJ$1,0),FALSE)/1,0)</f>
        <v>0</v>
      </c>
      <c r="M235">
        <f>IFERROR(VLOOKUP($B235,Kraftvärmeprod!$B$1:$AH$479,MATCH(M$2,Kraftvärmeprod!$B$1:$AG$1,0),FALSE)/1,0)-IFERROR(VLOOKUP($B235,'Slutlig allokering kvv'!$B$2:$AC$462,MATCH(M$3,'Slutlig allokering kvv'!$B$1:$AJ$1,0),FALSE)/1,0)</f>
        <v>0</v>
      </c>
      <c r="N235">
        <f>IFERROR(VLOOKUP($B235,Kraftvärmeprod!$B$1:$AH$479,MATCH(N$2,Kraftvärmeprod!$B$1:$AG$1,0),FALSE)/1,0)-IFERROR(VLOOKUP($B235,'Slutlig allokering kvv'!$B$2:$AC$462,MATCH(N$3,'Slutlig allokering kvv'!$B$1:$AJ$1,0),FALSE)/1,0)</f>
        <v>0</v>
      </c>
      <c r="O235">
        <f>IFERROR(VLOOKUP($B235,Kraftvärmeprod!$B$1:$AH$479,MATCH(O$2,Kraftvärmeprod!$B$1:$AG$1,0),FALSE)/1,0)-IFERROR(VLOOKUP($B235,'Slutlig allokering kvv'!$B$2:$AC$462,MATCH(O$3,'Slutlig allokering kvv'!$B$1:$AJ$1,0),FALSE)/1,0)</f>
        <v>0</v>
      </c>
      <c r="P235">
        <f>IFERROR(VLOOKUP($B235,Kraftvärmeprod!$B$1:$AH$479,MATCH(P$2,Kraftvärmeprod!$B$1:$AG$1,0),FALSE)/1,0)-IFERROR(VLOOKUP($B235,'Slutlig allokering kvv'!$B$2:$AC$462,MATCH(P$3,'Slutlig allokering kvv'!$B$1:$AJ$1,0),FALSE)/1,0)</f>
        <v>0</v>
      </c>
      <c r="Q235">
        <f>IFERROR(VLOOKUP($B235,Kraftvärmeprod!$B$1:$AH$479,MATCH(Q$2,Kraftvärmeprod!$B$1:$AG$1,0),FALSE)/1,0)-IFERROR(VLOOKUP($B235,'Slutlig allokering kvv'!$B$2:$AC$462,MATCH(Q$3,'Slutlig allokering kvv'!$B$1:$AJ$1,0),FALSE)/1,0)</f>
        <v>0</v>
      </c>
      <c r="R235">
        <f>IFERROR(VLOOKUP($B235,Kraftvärmeprod!$B$1:$AH$479,MATCH(R$2,Kraftvärmeprod!$B$1:$AG$1,0),FALSE)/1,0)-IFERROR(VLOOKUP($B235,'Slutlig allokering kvv'!$B$2:$AC$462,MATCH(R$3,'Slutlig allokering kvv'!$B$1:$AJ$1,0),FALSE)/1,0)</f>
        <v>0</v>
      </c>
      <c r="S235">
        <f>IFERROR(VLOOKUP($B235,Kraftvärmeprod!$B$1:$AH$479,MATCH(S$2,Kraftvärmeprod!$B$1:$AG$1,0),FALSE)/1,0)-IFERROR(VLOOKUP($B235,'Slutlig allokering kvv'!$B$2:$AC$462,MATCH(S$3,'Slutlig allokering kvv'!$B$1:$AJ$1,0),FALSE)/1,0)</f>
        <v>0</v>
      </c>
      <c r="T235" s="6">
        <f>IFERROR(VLOOKUP($B235,Miljö!$B$1:$S$477,MATCH(T$2,Miljö!$B$1:$X$1,0),FALSE)/1,0)-IFERROR(VLOOKUP($B235,'Slutlig allokering kvv'!$B$2:$AC$462,MATCH(T$3,'Slutlig allokering kvv'!$B$1:$AJ$1,0),FALSE)/1,0)</f>
        <v>0</v>
      </c>
      <c r="U235">
        <f>IFERROR(VLOOKUP($B235,Kraftvärmeprod!$B$1:$AH$479,MATCH(U$2,Kraftvärmeprod!$B$1:$AG$1,0),FALSE)/1,0)-IFERROR(VLOOKUP($B235,'Slutlig allokering kvv'!$B$2:$AC$462,MATCH(U$3,'Slutlig allokering kvv'!$B$1:$AJ$1,0),FALSE)/1,0)</f>
        <v>0</v>
      </c>
      <c r="V235">
        <f>IFERROR(VLOOKUP($B235,Kraftvärmeprod!$B$1:$AH$479,MATCH(V$2,Kraftvärmeprod!$B$1:$AG$1,0),FALSE)/1,0)-IFERROR(VLOOKUP($B235,'Slutlig allokering kvv'!$B$2:$AC$462,MATCH(V$3,'Slutlig allokering kvv'!$B$1:$AJ$1,0),FALSE)/1,0)</f>
        <v>0</v>
      </c>
      <c r="W235">
        <f>IFERROR(VLOOKUP($B235,Kraftvärmeprod!$B$1:$AH$479,MATCH(W$2,Kraftvärmeprod!$B$1:$AG$1,0),FALSE)/1,0)-IFERROR(VLOOKUP($B235,'Slutlig allokering kvv'!$B$2:$AC$462,MATCH(W$3,'Slutlig allokering kvv'!$B$1:$AJ$1,0),FALSE)/1,0)</f>
        <v>0</v>
      </c>
      <c r="X235">
        <f>IFERROR(VLOOKUP($B235,Kraftvärmeprod!$B$1:$AH$479,MATCH(X$2,Kraftvärmeprod!$B$1:$AG$1,0),FALSE)/1,0)-IFERROR(VLOOKUP($B235,'Slutlig allokering kvv'!$B$2:$AC$462,MATCH(X$3,'Slutlig allokering kvv'!$B$1:$AJ$1,0),FALSE)/1,0)</f>
        <v>0</v>
      </c>
      <c r="Y235">
        <f>IFERROR(VLOOKUP($B235,Kraftvärmeprod!$B$1:$AH$479,MATCH(Y$2,Kraftvärmeprod!$B$1:$AG$1,0),FALSE)/1,0)-IFERROR(VLOOKUP($B235,'Slutlig allokering kvv'!$B$2:$AC$462,MATCH(Y$3,'Slutlig allokering kvv'!$B$1:$AJ$1,0),FALSE)/1,0)</f>
        <v>0</v>
      </c>
      <c r="Z235">
        <f>IFERROR(VLOOKUP($B235,Kraftvärmeprod!$B$1:$AH$479,MATCH(Z$2,Kraftvärmeprod!$B$1:$AG$1,0),FALSE)/1,0)-IFERROR(VLOOKUP($B235,'Slutlig allokering kvv'!$B$2:$AC$462,MATCH(Z$3,'Slutlig allokering kvv'!$B$1:$AJ$1,0),FALSE)/1,0)</f>
        <v>0</v>
      </c>
      <c r="AA235">
        <f>IFERROR(VLOOKUP($B235,Kraftvärmeprod!$B$1:$AH$479,MATCH(AA$2,Kraftvärmeprod!$B$1:$AG$1,0),FALSE)/1,0)-IFERROR(VLOOKUP($B235,'Slutlig allokering kvv'!$B$2:$AC$462,MATCH(AA$3,'Slutlig allokering kvv'!$B$1:$AJ$1,0),FALSE)/1,0)</f>
        <v>0</v>
      </c>
      <c r="AE235">
        <f t="shared" si="6"/>
        <v>0</v>
      </c>
      <c r="AG235">
        <f>IFERROR(VLOOKUP(B235,'Slutlig allokering kvv'!$B$2:$AJ$462,MATCH("Summa slutlig allokerad tillförd energi (utan hjälpel och rökgaskondensering):",'Slutlig allokering kvv'!$B$1:$AK$1,0),FALSE)/1,"")</f>
        <v>0</v>
      </c>
      <c r="AI235" s="137" t="str">
        <f>IFERROR(1-VLOOKUP(B235,'Slutlig allokering kvv'!$B$2:$AJ$462,MATCH("Andel av bränsle i kvv som allokerats till värme, exklusive rökgaskondensering och hjälpel",'Slutlig allokering kvv'!$B$1:$AK$1,0),FALSE),"")</f>
        <v/>
      </c>
      <c r="AK235" s="137" t="str">
        <f t="shared" si="7"/>
        <v/>
      </c>
    </row>
    <row r="236" spans="1:37" x14ac:dyDescent="0.25">
      <c r="A236" s="2" t="s">
        <v>382</v>
      </c>
      <c r="B236" s="2" t="s">
        <v>383</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 kvv'!$B$2:$AC$462,MATCH(E$3,'Slutlig allokering kvv'!$B$1:$AJ$1,0),FALSE)/1,0)</f>
        <v>0</v>
      </c>
      <c r="F236">
        <f>IFERROR(VLOOKUP($B236,Kraftvärmeprod!$B$1:$AH$479,MATCH(F$2,Kraftvärmeprod!$B$1:$AG$1,0),FALSE)/1,0)-IFERROR(VLOOKUP($B236,'Slutlig allokering kvv'!$B$2:$AC$462,MATCH(F$3,'Slutlig allokering kvv'!$B$1:$AJ$1,0),FALSE)/1,0)</f>
        <v>0</v>
      </c>
      <c r="G236">
        <f>IFERROR(VLOOKUP($B236,Kraftvärmeprod!$B$1:$AH$479,MATCH(G$2,Kraftvärmeprod!$B$1:$AG$1,0),FALSE)/1,0)-IFERROR(VLOOKUP($B236,'Slutlig allokering kvv'!$B$2:$AC$462,MATCH(G$3,'Slutlig allokering kvv'!$B$1:$AJ$1,0),FALSE)/1,0)</f>
        <v>0</v>
      </c>
      <c r="H236">
        <f>IFERROR(VLOOKUP($B236,Kraftvärmeprod!$B$1:$AH$479,MATCH(H$2,Kraftvärmeprod!$B$1:$AG$1,0),FALSE)/1,0)-IFERROR(VLOOKUP($B236,'Slutlig allokering kvv'!$B$2:$AC$462,MATCH(H$3,'Slutlig allokering kvv'!$B$1:$AJ$1,0),FALSE)/1,0)</f>
        <v>0</v>
      </c>
      <c r="I236">
        <f>IFERROR(VLOOKUP($B236,Kraftvärmeprod!$B$1:$AH$479,MATCH(I$2,Kraftvärmeprod!$B$1:$AG$1,0),FALSE)/1,0)-IFERROR(VLOOKUP($B236,'Slutlig allokering kvv'!$B$2:$AC$462,MATCH(I$3,'Slutlig allokering kvv'!$B$1:$AJ$1,0),FALSE)/1,0)</f>
        <v>0</v>
      </c>
      <c r="J236">
        <f>IFERROR(VLOOKUP($B236,Kraftvärmeprod!$B$1:$AH$479,MATCH(J$2,Kraftvärmeprod!$B$1:$AG$1,0),FALSE)/1,0)-IFERROR(VLOOKUP($B236,'Slutlig allokering kvv'!$B$2:$AC$462,MATCH(J$3,'Slutlig allokering kvv'!$B$1:$AJ$1,0),FALSE)/1,0)</f>
        <v>0</v>
      </c>
      <c r="K236">
        <f>IFERROR(VLOOKUP($B236,Kraftvärmeprod!$B$1:$AH$479,MATCH(K$2,Kraftvärmeprod!$B$1:$AG$1,0),FALSE)/1,0)-IFERROR(VLOOKUP($B236,'Slutlig allokering kvv'!$B$2:$AC$462,MATCH(K$3,'Slutlig allokering kvv'!$B$1:$AJ$1,0),FALSE)/1,0)</f>
        <v>0</v>
      </c>
      <c r="L236">
        <f>IFERROR(VLOOKUP($B236,Kraftvärmeprod!$B$1:$AH$479,MATCH(L$2,Kraftvärmeprod!$B$1:$AG$1,0),FALSE)/1,0)-IFERROR(VLOOKUP($B236,'Slutlig allokering kvv'!$B$2:$AC$462,MATCH(L$3,'Slutlig allokering kvv'!$B$1:$AJ$1,0),FALSE)/1,0)</f>
        <v>0</v>
      </c>
      <c r="M236">
        <f>IFERROR(VLOOKUP($B236,Kraftvärmeprod!$B$1:$AH$479,MATCH(M$2,Kraftvärmeprod!$B$1:$AG$1,0),FALSE)/1,0)-IFERROR(VLOOKUP($B236,'Slutlig allokering kvv'!$B$2:$AC$462,MATCH(M$3,'Slutlig allokering kvv'!$B$1:$AJ$1,0),FALSE)/1,0)</f>
        <v>0</v>
      </c>
      <c r="N236">
        <f>IFERROR(VLOOKUP($B236,Kraftvärmeprod!$B$1:$AH$479,MATCH(N$2,Kraftvärmeprod!$B$1:$AG$1,0),FALSE)/1,0)-IFERROR(VLOOKUP($B236,'Slutlig allokering kvv'!$B$2:$AC$462,MATCH(N$3,'Slutlig allokering kvv'!$B$1:$AJ$1,0),FALSE)/1,0)</f>
        <v>0</v>
      </c>
      <c r="O236">
        <f>IFERROR(VLOOKUP($B236,Kraftvärmeprod!$B$1:$AH$479,MATCH(O$2,Kraftvärmeprod!$B$1:$AG$1,0),FALSE)/1,0)-IFERROR(VLOOKUP($B236,'Slutlig allokering kvv'!$B$2:$AC$462,MATCH(O$3,'Slutlig allokering kvv'!$B$1:$AJ$1,0),FALSE)/1,0)</f>
        <v>0</v>
      </c>
      <c r="P236">
        <f>IFERROR(VLOOKUP($B236,Kraftvärmeprod!$B$1:$AH$479,MATCH(P$2,Kraftvärmeprod!$B$1:$AG$1,0),FALSE)/1,0)-IFERROR(VLOOKUP($B236,'Slutlig allokering kvv'!$B$2:$AC$462,MATCH(P$3,'Slutlig allokering kvv'!$B$1:$AJ$1,0),FALSE)/1,0)</f>
        <v>0</v>
      </c>
      <c r="Q236">
        <f>IFERROR(VLOOKUP($B236,Kraftvärmeprod!$B$1:$AH$479,MATCH(Q$2,Kraftvärmeprod!$B$1:$AG$1,0),FALSE)/1,0)-IFERROR(VLOOKUP($B236,'Slutlig allokering kvv'!$B$2:$AC$462,MATCH(Q$3,'Slutlig allokering kvv'!$B$1:$AJ$1,0),FALSE)/1,0)</f>
        <v>0</v>
      </c>
      <c r="R236">
        <f>IFERROR(VLOOKUP($B236,Kraftvärmeprod!$B$1:$AH$479,MATCH(R$2,Kraftvärmeprod!$B$1:$AG$1,0),FALSE)/1,0)-IFERROR(VLOOKUP($B236,'Slutlig allokering kvv'!$B$2:$AC$462,MATCH(R$3,'Slutlig allokering kvv'!$B$1:$AJ$1,0),FALSE)/1,0)</f>
        <v>0</v>
      </c>
      <c r="S236">
        <f>IFERROR(VLOOKUP($B236,Kraftvärmeprod!$B$1:$AH$479,MATCH(S$2,Kraftvärmeprod!$B$1:$AG$1,0),FALSE)/1,0)-IFERROR(VLOOKUP($B236,'Slutlig allokering kvv'!$B$2:$AC$462,MATCH(S$3,'Slutlig allokering kvv'!$B$1:$AJ$1,0),FALSE)/1,0)</f>
        <v>0</v>
      </c>
      <c r="T236" s="6">
        <f>IFERROR(VLOOKUP($B236,Miljö!$B$1:$S$477,MATCH(T$2,Miljö!$B$1:$X$1,0),FALSE)/1,0)-IFERROR(VLOOKUP($B236,'Slutlig allokering kvv'!$B$2:$AC$462,MATCH(T$3,'Slutlig allokering kvv'!$B$1:$AJ$1,0),FALSE)/1,0)</f>
        <v>0</v>
      </c>
      <c r="U236">
        <f>IFERROR(VLOOKUP($B236,Kraftvärmeprod!$B$1:$AH$479,MATCH(U$2,Kraftvärmeprod!$B$1:$AG$1,0),FALSE)/1,0)-IFERROR(VLOOKUP($B236,'Slutlig allokering kvv'!$B$2:$AC$462,MATCH(U$3,'Slutlig allokering kvv'!$B$1:$AJ$1,0),FALSE)/1,0)</f>
        <v>0</v>
      </c>
      <c r="V236">
        <f>IFERROR(VLOOKUP($B236,Kraftvärmeprod!$B$1:$AH$479,MATCH(V$2,Kraftvärmeprod!$B$1:$AG$1,0),FALSE)/1,0)-IFERROR(VLOOKUP($B236,'Slutlig allokering kvv'!$B$2:$AC$462,MATCH(V$3,'Slutlig allokering kvv'!$B$1:$AJ$1,0),FALSE)/1,0)</f>
        <v>0</v>
      </c>
      <c r="W236">
        <f>IFERROR(VLOOKUP($B236,Kraftvärmeprod!$B$1:$AH$479,MATCH(W$2,Kraftvärmeprod!$B$1:$AG$1,0),FALSE)/1,0)-IFERROR(VLOOKUP($B236,'Slutlig allokering kvv'!$B$2:$AC$462,MATCH(W$3,'Slutlig allokering kvv'!$B$1:$AJ$1,0),FALSE)/1,0)</f>
        <v>0</v>
      </c>
      <c r="X236">
        <f>IFERROR(VLOOKUP($B236,Kraftvärmeprod!$B$1:$AH$479,MATCH(X$2,Kraftvärmeprod!$B$1:$AG$1,0),FALSE)/1,0)-IFERROR(VLOOKUP($B236,'Slutlig allokering kvv'!$B$2:$AC$462,MATCH(X$3,'Slutlig allokering kvv'!$B$1:$AJ$1,0),FALSE)/1,0)</f>
        <v>0</v>
      </c>
      <c r="Y236">
        <f>IFERROR(VLOOKUP($B236,Kraftvärmeprod!$B$1:$AH$479,MATCH(Y$2,Kraftvärmeprod!$B$1:$AG$1,0),FALSE)/1,0)-IFERROR(VLOOKUP($B236,'Slutlig allokering kvv'!$B$2:$AC$462,MATCH(Y$3,'Slutlig allokering kvv'!$B$1:$AJ$1,0),FALSE)/1,0)</f>
        <v>0</v>
      </c>
      <c r="Z236">
        <f>IFERROR(VLOOKUP($B236,Kraftvärmeprod!$B$1:$AH$479,MATCH(Z$2,Kraftvärmeprod!$B$1:$AG$1,0),FALSE)/1,0)-IFERROR(VLOOKUP($B236,'Slutlig allokering kvv'!$B$2:$AC$462,MATCH(Z$3,'Slutlig allokering kvv'!$B$1:$AJ$1,0),FALSE)/1,0)</f>
        <v>0</v>
      </c>
      <c r="AA236">
        <f>IFERROR(VLOOKUP($B236,Kraftvärmeprod!$B$1:$AH$479,MATCH(AA$2,Kraftvärmeprod!$B$1:$AG$1,0),FALSE)/1,0)-IFERROR(VLOOKUP($B236,'Slutlig allokering kvv'!$B$2:$AC$462,MATCH(AA$3,'Slutlig allokering kvv'!$B$1:$AJ$1,0),FALSE)/1,0)</f>
        <v>0</v>
      </c>
      <c r="AE236">
        <f t="shared" si="6"/>
        <v>0</v>
      </c>
      <c r="AG236">
        <f>IFERROR(VLOOKUP(B236,'Slutlig allokering kvv'!$B$2:$AJ$462,MATCH("Summa slutlig allokerad tillförd energi (utan hjälpel och rökgaskondensering):",'Slutlig allokering kvv'!$B$1:$AK$1,0),FALSE)/1,"")</f>
        <v>0</v>
      </c>
      <c r="AI236" s="137" t="str">
        <f>IFERROR(1-VLOOKUP(B236,'Slutlig allokering kvv'!$B$2:$AJ$462,MATCH("Andel av bränsle i kvv som allokerats till värme, exklusive rökgaskondensering och hjälpel",'Slutlig allokering kvv'!$B$1:$AK$1,0),FALSE),"")</f>
        <v/>
      </c>
      <c r="AK236" s="137" t="str">
        <f t="shared" si="7"/>
        <v/>
      </c>
    </row>
    <row r="237" spans="1:37" x14ac:dyDescent="0.25">
      <c r="A237" s="2" t="s">
        <v>382</v>
      </c>
      <c r="B237" s="2" t="s">
        <v>384</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 kvv'!$B$2:$AC$462,MATCH(E$3,'Slutlig allokering kvv'!$B$1:$AJ$1,0),FALSE)/1,0)</f>
        <v>0</v>
      </c>
      <c r="F237">
        <f>IFERROR(VLOOKUP($B237,Kraftvärmeprod!$B$1:$AH$479,MATCH(F$2,Kraftvärmeprod!$B$1:$AG$1,0),FALSE)/1,0)-IFERROR(VLOOKUP($B237,'Slutlig allokering kvv'!$B$2:$AC$462,MATCH(F$3,'Slutlig allokering kvv'!$B$1:$AJ$1,0),FALSE)/1,0)</f>
        <v>0</v>
      </c>
      <c r="G237">
        <f>IFERROR(VLOOKUP($B237,Kraftvärmeprod!$B$1:$AH$479,MATCH(G$2,Kraftvärmeprod!$B$1:$AG$1,0),FALSE)/1,0)-IFERROR(VLOOKUP($B237,'Slutlig allokering kvv'!$B$2:$AC$462,MATCH(G$3,'Slutlig allokering kvv'!$B$1:$AJ$1,0),FALSE)/1,0)</f>
        <v>0</v>
      </c>
      <c r="H237">
        <f>IFERROR(VLOOKUP($B237,Kraftvärmeprod!$B$1:$AH$479,MATCH(H$2,Kraftvärmeprod!$B$1:$AG$1,0),FALSE)/1,0)-IFERROR(VLOOKUP($B237,'Slutlig allokering kvv'!$B$2:$AC$462,MATCH(H$3,'Slutlig allokering kvv'!$B$1:$AJ$1,0),FALSE)/1,0)</f>
        <v>0</v>
      </c>
      <c r="I237">
        <f>IFERROR(VLOOKUP($B237,Kraftvärmeprod!$B$1:$AH$479,MATCH(I$2,Kraftvärmeprod!$B$1:$AG$1,0),FALSE)/1,0)-IFERROR(VLOOKUP($B237,'Slutlig allokering kvv'!$B$2:$AC$462,MATCH(I$3,'Slutlig allokering kvv'!$B$1:$AJ$1,0),FALSE)/1,0)</f>
        <v>0</v>
      </c>
      <c r="J237">
        <f>IFERROR(VLOOKUP($B237,Kraftvärmeprod!$B$1:$AH$479,MATCH(J$2,Kraftvärmeprod!$B$1:$AG$1,0),FALSE)/1,0)-IFERROR(VLOOKUP($B237,'Slutlig allokering kvv'!$B$2:$AC$462,MATCH(J$3,'Slutlig allokering kvv'!$B$1:$AJ$1,0),FALSE)/1,0)</f>
        <v>0</v>
      </c>
      <c r="K237">
        <f>IFERROR(VLOOKUP($B237,Kraftvärmeprod!$B$1:$AH$479,MATCH(K$2,Kraftvärmeprod!$B$1:$AG$1,0),FALSE)/1,0)-IFERROR(VLOOKUP($B237,'Slutlig allokering kvv'!$B$2:$AC$462,MATCH(K$3,'Slutlig allokering kvv'!$B$1:$AJ$1,0),FALSE)/1,0)</f>
        <v>0</v>
      </c>
      <c r="L237">
        <f>IFERROR(VLOOKUP($B237,Kraftvärmeprod!$B$1:$AH$479,MATCH(L$2,Kraftvärmeprod!$B$1:$AG$1,0),FALSE)/1,0)-IFERROR(VLOOKUP($B237,'Slutlig allokering kvv'!$B$2:$AC$462,MATCH(L$3,'Slutlig allokering kvv'!$B$1:$AJ$1,0),FALSE)/1,0)</f>
        <v>0</v>
      </c>
      <c r="M237">
        <f>IFERROR(VLOOKUP($B237,Kraftvärmeprod!$B$1:$AH$479,MATCH(M$2,Kraftvärmeprod!$B$1:$AG$1,0),FALSE)/1,0)-IFERROR(VLOOKUP($B237,'Slutlig allokering kvv'!$B$2:$AC$462,MATCH(M$3,'Slutlig allokering kvv'!$B$1:$AJ$1,0),FALSE)/1,0)</f>
        <v>0</v>
      </c>
      <c r="N237">
        <f>IFERROR(VLOOKUP($B237,Kraftvärmeprod!$B$1:$AH$479,MATCH(N$2,Kraftvärmeprod!$B$1:$AG$1,0),FALSE)/1,0)-IFERROR(VLOOKUP($B237,'Slutlig allokering kvv'!$B$2:$AC$462,MATCH(N$3,'Slutlig allokering kvv'!$B$1:$AJ$1,0),FALSE)/1,0)</f>
        <v>0</v>
      </c>
      <c r="O237">
        <f>IFERROR(VLOOKUP($B237,Kraftvärmeprod!$B$1:$AH$479,MATCH(O$2,Kraftvärmeprod!$B$1:$AG$1,0),FALSE)/1,0)-IFERROR(VLOOKUP($B237,'Slutlig allokering kvv'!$B$2:$AC$462,MATCH(O$3,'Slutlig allokering kvv'!$B$1:$AJ$1,0),FALSE)/1,0)</f>
        <v>0</v>
      </c>
      <c r="P237">
        <f>IFERROR(VLOOKUP($B237,Kraftvärmeprod!$B$1:$AH$479,MATCH(P$2,Kraftvärmeprod!$B$1:$AG$1,0),FALSE)/1,0)-IFERROR(VLOOKUP($B237,'Slutlig allokering kvv'!$B$2:$AC$462,MATCH(P$3,'Slutlig allokering kvv'!$B$1:$AJ$1,0),FALSE)/1,0)</f>
        <v>0</v>
      </c>
      <c r="Q237">
        <f>IFERROR(VLOOKUP($B237,Kraftvärmeprod!$B$1:$AH$479,MATCH(Q$2,Kraftvärmeprod!$B$1:$AG$1,0),FALSE)/1,0)-IFERROR(VLOOKUP($B237,'Slutlig allokering kvv'!$B$2:$AC$462,MATCH(Q$3,'Slutlig allokering kvv'!$B$1:$AJ$1,0),FALSE)/1,0)</f>
        <v>0</v>
      </c>
      <c r="R237">
        <f>IFERROR(VLOOKUP($B237,Kraftvärmeprod!$B$1:$AH$479,MATCH(R$2,Kraftvärmeprod!$B$1:$AG$1,0),FALSE)/1,0)-IFERROR(VLOOKUP($B237,'Slutlig allokering kvv'!$B$2:$AC$462,MATCH(R$3,'Slutlig allokering kvv'!$B$1:$AJ$1,0),FALSE)/1,0)</f>
        <v>0</v>
      </c>
      <c r="S237">
        <f>IFERROR(VLOOKUP($B237,Kraftvärmeprod!$B$1:$AH$479,MATCH(S$2,Kraftvärmeprod!$B$1:$AG$1,0),FALSE)/1,0)-IFERROR(VLOOKUP($B237,'Slutlig allokering kvv'!$B$2:$AC$462,MATCH(S$3,'Slutlig allokering kvv'!$B$1:$AJ$1,0),FALSE)/1,0)</f>
        <v>0</v>
      </c>
      <c r="T237" s="6">
        <f>IFERROR(VLOOKUP($B237,Miljö!$B$1:$S$477,MATCH(T$2,Miljö!$B$1:$X$1,0),FALSE)/1,0)-IFERROR(VLOOKUP($B237,'Slutlig allokering kvv'!$B$2:$AC$462,MATCH(T$3,'Slutlig allokering kvv'!$B$1:$AJ$1,0),FALSE)/1,0)</f>
        <v>0</v>
      </c>
      <c r="U237">
        <f>IFERROR(VLOOKUP($B237,Kraftvärmeprod!$B$1:$AH$479,MATCH(U$2,Kraftvärmeprod!$B$1:$AG$1,0),FALSE)/1,0)-IFERROR(VLOOKUP($B237,'Slutlig allokering kvv'!$B$2:$AC$462,MATCH(U$3,'Slutlig allokering kvv'!$B$1:$AJ$1,0),FALSE)/1,0)</f>
        <v>0</v>
      </c>
      <c r="V237">
        <f>IFERROR(VLOOKUP($B237,Kraftvärmeprod!$B$1:$AH$479,MATCH(V$2,Kraftvärmeprod!$B$1:$AG$1,0),FALSE)/1,0)-IFERROR(VLOOKUP($B237,'Slutlig allokering kvv'!$B$2:$AC$462,MATCH(V$3,'Slutlig allokering kvv'!$B$1:$AJ$1,0),FALSE)/1,0)</f>
        <v>0</v>
      </c>
      <c r="W237">
        <f>IFERROR(VLOOKUP($B237,Kraftvärmeprod!$B$1:$AH$479,MATCH(W$2,Kraftvärmeprod!$B$1:$AG$1,0),FALSE)/1,0)-IFERROR(VLOOKUP($B237,'Slutlig allokering kvv'!$B$2:$AC$462,MATCH(W$3,'Slutlig allokering kvv'!$B$1:$AJ$1,0),FALSE)/1,0)</f>
        <v>0</v>
      </c>
      <c r="X237">
        <f>IFERROR(VLOOKUP($B237,Kraftvärmeprod!$B$1:$AH$479,MATCH(X$2,Kraftvärmeprod!$B$1:$AG$1,0),FALSE)/1,0)-IFERROR(VLOOKUP($B237,'Slutlig allokering kvv'!$B$2:$AC$462,MATCH(X$3,'Slutlig allokering kvv'!$B$1:$AJ$1,0),FALSE)/1,0)</f>
        <v>0</v>
      </c>
      <c r="Y237">
        <f>IFERROR(VLOOKUP($B237,Kraftvärmeprod!$B$1:$AH$479,MATCH(Y$2,Kraftvärmeprod!$B$1:$AG$1,0),FALSE)/1,0)-IFERROR(VLOOKUP($B237,'Slutlig allokering kvv'!$B$2:$AC$462,MATCH(Y$3,'Slutlig allokering kvv'!$B$1:$AJ$1,0),FALSE)/1,0)</f>
        <v>0</v>
      </c>
      <c r="Z237">
        <f>IFERROR(VLOOKUP($B237,Kraftvärmeprod!$B$1:$AH$479,MATCH(Z$2,Kraftvärmeprod!$B$1:$AG$1,0),FALSE)/1,0)-IFERROR(VLOOKUP($B237,'Slutlig allokering kvv'!$B$2:$AC$462,MATCH(Z$3,'Slutlig allokering kvv'!$B$1:$AJ$1,0),FALSE)/1,0)</f>
        <v>0</v>
      </c>
      <c r="AA237">
        <f>IFERROR(VLOOKUP($B237,Kraftvärmeprod!$B$1:$AH$479,MATCH(AA$2,Kraftvärmeprod!$B$1:$AG$1,0),FALSE)/1,0)-IFERROR(VLOOKUP($B237,'Slutlig allokering kvv'!$B$2:$AC$462,MATCH(AA$3,'Slutlig allokering kvv'!$B$1:$AJ$1,0),FALSE)/1,0)</f>
        <v>0</v>
      </c>
      <c r="AE237">
        <f t="shared" si="6"/>
        <v>0</v>
      </c>
      <c r="AG237">
        <f>IFERROR(VLOOKUP(B237,'Slutlig allokering kvv'!$B$2:$AJ$462,MATCH("Summa slutlig allokerad tillförd energi (utan hjälpel och rökgaskondensering):",'Slutlig allokering kvv'!$B$1:$AK$1,0),FALSE)/1,"")</f>
        <v>0</v>
      </c>
      <c r="AI237" s="137" t="str">
        <f>IFERROR(1-VLOOKUP(B237,'Slutlig allokering kvv'!$B$2:$AJ$462,MATCH("Andel av bränsle i kvv som allokerats till värme, exklusive rökgaskondensering och hjälpel",'Slutlig allokering kvv'!$B$1:$AK$1,0),FALSE),"")</f>
        <v/>
      </c>
      <c r="AK237" s="137" t="str">
        <f t="shared" si="7"/>
        <v/>
      </c>
    </row>
    <row r="238" spans="1:37" x14ac:dyDescent="0.25">
      <c r="A238" s="2" t="s">
        <v>382</v>
      </c>
      <c r="B238" s="2" t="s">
        <v>385</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 kvv'!$B$2:$AC$462,MATCH(E$3,'Slutlig allokering kvv'!$B$1:$AJ$1,0),FALSE)/1,0)</f>
        <v>0</v>
      </c>
      <c r="F238">
        <f>IFERROR(VLOOKUP($B238,Kraftvärmeprod!$B$1:$AH$479,MATCH(F$2,Kraftvärmeprod!$B$1:$AG$1,0),FALSE)/1,0)-IFERROR(VLOOKUP($B238,'Slutlig allokering kvv'!$B$2:$AC$462,MATCH(F$3,'Slutlig allokering kvv'!$B$1:$AJ$1,0),FALSE)/1,0)</f>
        <v>0</v>
      </c>
      <c r="G238">
        <f>IFERROR(VLOOKUP($B238,Kraftvärmeprod!$B$1:$AH$479,MATCH(G$2,Kraftvärmeprod!$B$1:$AG$1,0),FALSE)/1,0)-IFERROR(VLOOKUP($B238,'Slutlig allokering kvv'!$B$2:$AC$462,MATCH(G$3,'Slutlig allokering kvv'!$B$1:$AJ$1,0),FALSE)/1,0)</f>
        <v>0</v>
      </c>
      <c r="H238">
        <f>IFERROR(VLOOKUP($B238,Kraftvärmeprod!$B$1:$AH$479,MATCH(H$2,Kraftvärmeprod!$B$1:$AG$1,0),FALSE)/1,0)-IFERROR(VLOOKUP($B238,'Slutlig allokering kvv'!$B$2:$AC$462,MATCH(H$3,'Slutlig allokering kvv'!$B$1:$AJ$1,0),FALSE)/1,0)</f>
        <v>0</v>
      </c>
      <c r="I238">
        <f>IFERROR(VLOOKUP($B238,Kraftvärmeprod!$B$1:$AH$479,MATCH(I$2,Kraftvärmeprod!$B$1:$AG$1,0),FALSE)/1,0)-IFERROR(VLOOKUP($B238,'Slutlig allokering kvv'!$B$2:$AC$462,MATCH(I$3,'Slutlig allokering kvv'!$B$1:$AJ$1,0),FALSE)/1,0)</f>
        <v>0</v>
      </c>
      <c r="J238">
        <f>IFERROR(VLOOKUP($B238,Kraftvärmeprod!$B$1:$AH$479,MATCH(J$2,Kraftvärmeprod!$B$1:$AG$1,0),FALSE)/1,0)-IFERROR(VLOOKUP($B238,'Slutlig allokering kvv'!$B$2:$AC$462,MATCH(J$3,'Slutlig allokering kvv'!$B$1:$AJ$1,0),FALSE)/1,0)</f>
        <v>0</v>
      </c>
      <c r="K238">
        <f>IFERROR(VLOOKUP($B238,Kraftvärmeprod!$B$1:$AH$479,MATCH(K$2,Kraftvärmeprod!$B$1:$AG$1,0),FALSE)/1,0)-IFERROR(VLOOKUP($B238,'Slutlig allokering kvv'!$B$2:$AC$462,MATCH(K$3,'Slutlig allokering kvv'!$B$1:$AJ$1,0),FALSE)/1,0)</f>
        <v>0</v>
      </c>
      <c r="L238">
        <f>IFERROR(VLOOKUP($B238,Kraftvärmeprod!$B$1:$AH$479,MATCH(L$2,Kraftvärmeprod!$B$1:$AG$1,0),FALSE)/1,0)-IFERROR(VLOOKUP($B238,'Slutlig allokering kvv'!$B$2:$AC$462,MATCH(L$3,'Slutlig allokering kvv'!$B$1:$AJ$1,0),FALSE)/1,0)</f>
        <v>0</v>
      </c>
      <c r="M238">
        <f>IFERROR(VLOOKUP($B238,Kraftvärmeprod!$B$1:$AH$479,MATCH(M$2,Kraftvärmeprod!$B$1:$AG$1,0),FALSE)/1,0)-IFERROR(VLOOKUP($B238,'Slutlig allokering kvv'!$B$2:$AC$462,MATCH(M$3,'Slutlig allokering kvv'!$B$1:$AJ$1,0),FALSE)/1,0)</f>
        <v>0</v>
      </c>
      <c r="N238">
        <f>IFERROR(VLOOKUP($B238,Kraftvärmeprod!$B$1:$AH$479,MATCH(N$2,Kraftvärmeprod!$B$1:$AG$1,0),FALSE)/1,0)-IFERROR(VLOOKUP($B238,'Slutlig allokering kvv'!$B$2:$AC$462,MATCH(N$3,'Slutlig allokering kvv'!$B$1:$AJ$1,0),FALSE)/1,0)</f>
        <v>0</v>
      </c>
      <c r="O238">
        <f>IFERROR(VLOOKUP($B238,Kraftvärmeprod!$B$1:$AH$479,MATCH(O$2,Kraftvärmeprod!$B$1:$AG$1,0),FALSE)/1,0)-IFERROR(VLOOKUP($B238,'Slutlig allokering kvv'!$B$2:$AC$462,MATCH(O$3,'Slutlig allokering kvv'!$B$1:$AJ$1,0),FALSE)/1,0)</f>
        <v>0</v>
      </c>
      <c r="P238">
        <f>IFERROR(VLOOKUP($B238,Kraftvärmeprod!$B$1:$AH$479,MATCH(P$2,Kraftvärmeprod!$B$1:$AG$1,0),FALSE)/1,0)-IFERROR(VLOOKUP($B238,'Slutlig allokering kvv'!$B$2:$AC$462,MATCH(P$3,'Slutlig allokering kvv'!$B$1:$AJ$1,0),FALSE)/1,0)</f>
        <v>0</v>
      </c>
      <c r="Q238">
        <f>IFERROR(VLOOKUP($B238,Kraftvärmeprod!$B$1:$AH$479,MATCH(Q$2,Kraftvärmeprod!$B$1:$AG$1,0),FALSE)/1,0)-IFERROR(VLOOKUP($B238,'Slutlig allokering kvv'!$B$2:$AC$462,MATCH(Q$3,'Slutlig allokering kvv'!$B$1:$AJ$1,0),FALSE)/1,0)</f>
        <v>0</v>
      </c>
      <c r="R238">
        <f>IFERROR(VLOOKUP($B238,Kraftvärmeprod!$B$1:$AH$479,MATCH(R$2,Kraftvärmeprod!$B$1:$AG$1,0),FALSE)/1,0)-IFERROR(VLOOKUP($B238,'Slutlig allokering kvv'!$B$2:$AC$462,MATCH(R$3,'Slutlig allokering kvv'!$B$1:$AJ$1,0),FALSE)/1,0)</f>
        <v>0</v>
      </c>
      <c r="S238">
        <f>IFERROR(VLOOKUP($B238,Kraftvärmeprod!$B$1:$AH$479,MATCH(S$2,Kraftvärmeprod!$B$1:$AG$1,0),FALSE)/1,0)-IFERROR(VLOOKUP($B238,'Slutlig allokering kvv'!$B$2:$AC$462,MATCH(S$3,'Slutlig allokering kvv'!$B$1:$AJ$1,0),FALSE)/1,0)</f>
        <v>0</v>
      </c>
      <c r="T238" s="6">
        <f>IFERROR(VLOOKUP($B238,Miljö!$B$1:$S$477,MATCH(T$2,Miljö!$B$1:$X$1,0),FALSE)/1,0)-IFERROR(VLOOKUP($B238,'Slutlig allokering kvv'!$B$2:$AC$462,MATCH(T$3,'Slutlig allokering kvv'!$B$1:$AJ$1,0),FALSE)/1,0)</f>
        <v>0</v>
      </c>
      <c r="U238">
        <f>IFERROR(VLOOKUP($B238,Kraftvärmeprod!$B$1:$AH$479,MATCH(U$2,Kraftvärmeprod!$B$1:$AG$1,0),FALSE)/1,0)-IFERROR(VLOOKUP($B238,'Slutlig allokering kvv'!$B$2:$AC$462,MATCH(U$3,'Slutlig allokering kvv'!$B$1:$AJ$1,0),FALSE)/1,0)</f>
        <v>0</v>
      </c>
      <c r="V238">
        <f>IFERROR(VLOOKUP($B238,Kraftvärmeprod!$B$1:$AH$479,MATCH(V$2,Kraftvärmeprod!$B$1:$AG$1,0),FALSE)/1,0)-IFERROR(VLOOKUP($B238,'Slutlig allokering kvv'!$B$2:$AC$462,MATCH(V$3,'Slutlig allokering kvv'!$B$1:$AJ$1,0),FALSE)/1,0)</f>
        <v>0</v>
      </c>
      <c r="W238">
        <f>IFERROR(VLOOKUP($B238,Kraftvärmeprod!$B$1:$AH$479,MATCH(W$2,Kraftvärmeprod!$B$1:$AG$1,0),FALSE)/1,0)-IFERROR(VLOOKUP($B238,'Slutlig allokering kvv'!$B$2:$AC$462,MATCH(W$3,'Slutlig allokering kvv'!$B$1:$AJ$1,0),FALSE)/1,0)</f>
        <v>0</v>
      </c>
      <c r="X238">
        <f>IFERROR(VLOOKUP($B238,Kraftvärmeprod!$B$1:$AH$479,MATCH(X$2,Kraftvärmeprod!$B$1:$AG$1,0),FALSE)/1,0)-IFERROR(VLOOKUP($B238,'Slutlig allokering kvv'!$B$2:$AC$462,MATCH(X$3,'Slutlig allokering kvv'!$B$1:$AJ$1,0),FALSE)/1,0)</f>
        <v>0</v>
      </c>
      <c r="Y238">
        <f>IFERROR(VLOOKUP($B238,Kraftvärmeprod!$B$1:$AH$479,MATCH(Y$2,Kraftvärmeprod!$B$1:$AG$1,0),FALSE)/1,0)-IFERROR(VLOOKUP($B238,'Slutlig allokering kvv'!$B$2:$AC$462,MATCH(Y$3,'Slutlig allokering kvv'!$B$1:$AJ$1,0),FALSE)/1,0)</f>
        <v>0</v>
      </c>
      <c r="Z238">
        <f>IFERROR(VLOOKUP($B238,Kraftvärmeprod!$B$1:$AH$479,MATCH(Z$2,Kraftvärmeprod!$B$1:$AG$1,0),FALSE)/1,0)-IFERROR(VLOOKUP($B238,'Slutlig allokering kvv'!$B$2:$AC$462,MATCH(Z$3,'Slutlig allokering kvv'!$B$1:$AJ$1,0),FALSE)/1,0)</f>
        <v>0</v>
      </c>
      <c r="AA238">
        <f>IFERROR(VLOOKUP($B238,Kraftvärmeprod!$B$1:$AH$479,MATCH(AA$2,Kraftvärmeprod!$B$1:$AG$1,0),FALSE)/1,0)-IFERROR(VLOOKUP($B238,'Slutlig allokering kvv'!$B$2:$AC$462,MATCH(AA$3,'Slutlig allokering kvv'!$B$1:$AJ$1,0),FALSE)/1,0)</f>
        <v>0</v>
      </c>
      <c r="AE238">
        <f t="shared" si="6"/>
        <v>0</v>
      </c>
      <c r="AG238">
        <f>IFERROR(VLOOKUP(B238,'Slutlig allokering kvv'!$B$2:$AJ$462,MATCH("Summa slutlig allokerad tillförd energi (utan hjälpel och rökgaskondensering):",'Slutlig allokering kvv'!$B$1:$AK$1,0),FALSE)/1,"")</f>
        <v>0</v>
      </c>
      <c r="AI238" s="137" t="str">
        <f>IFERROR(1-VLOOKUP(B238,'Slutlig allokering kvv'!$B$2:$AJ$462,MATCH("Andel av bränsle i kvv som allokerats till värme, exklusive rökgaskondensering och hjälpel",'Slutlig allokering kvv'!$B$1:$AK$1,0),FALSE),"")</f>
        <v/>
      </c>
      <c r="AK238" s="137" t="str">
        <f t="shared" si="7"/>
        <v/>
      </c>
    </row>
    <row r="239" spans="1:37" x14ac:dyDescent="0.25">
      <c r="A239" s="2" t="s">
        <v>382</v>
      </c>
      <c r="B239" s="2" t="s">
        <v>386</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 kvv'!$B$2:$AC$462,MATCH(E$3,'Slutlig allokering kvv'!$B$1:$AJ$1,0),FALSE)/1,0)</f>
        <v>0</v>
      </c>
      <c r="F239">
        <f>IFERROR(VLOOKUP($B239,Kraftvärmeprod!$B$1:$AH$479,MATCH(F$2,Kraftvärmeprod!$B$1:$AG$1,0),FALSE)/1,0)-IFERROR(VLOOKUP($B239,'Slutlig allokering kvv'!$B$2:$AC$462,MATCH(F$3,'Slutlig allokering kvv'!$B$1:$AJ$1,0),FALSE)/1,0)</f>
        <v>0</v>
      </c>
      <c r="G239">
        <f>IFERROR(VLOOKUP($B239,Kraftvärmeprod!$B$1:$AH$479,MATCH(G$2,Kraftvärmeprod!$B$1:$AG$1,0),FALSE)/1,0)-IFERROR(VLOOKUP($B239,'Slutlig allokering kvv'!$B$2:$AC$462,MATCH(G$3,'Slutlig allokering kvv'!$B$1:$AJ$1,0),FALSE)/1,0)</f>
        <v>0</v>
      </c>
      <c r="H239">
        <f>IFERROR(VLOOKUP($B239,Kraftvärmeprod!$B$1:$AH$479,MATCH(H$2,Kraftvärmeprod!$B$1:$AG$1,0),FALSE)/1,0)-IFERROR(VLOOKUP($B239,'Slutlig allokering kvv'!$B$2:$AC$462,MATCH(H$3,'Slutlig allokering kvv'!$B$1:$AJ$1,0),FALSE)/1,0)</f>
        <v>0</v>
      </c>
      <c r="I239">
        <f>IFERROR(VLOOKUP($B239,Kraftvärmeprod!$B$1:$AH$479,MATCH(I$2,Kraftvärmeprod!$B$1:$AG$1,0),FALSE)/1,0)-IFERROR(VLOOKUP($B239,'Slutlig allokering kvv'!$B$2:$AC$462,MATCH(I$3,'Slutlig allokering kvv'!$B$1:$AJ$1,0),FALSE)/1,0)</f>
        <v>0</v>
      </c>
      <c r="J239">
        <f>IFERROR(VLOOKUP($B239,Kraftvärmeprod!$B$1:$AH$479,MATCH(J$2,Kraftvärmeprod!$B$1:$AG$1,0),FALSE)/1,0)-IFERROR(VLOOKUP($B239,'Slutlig allokering kvv'!$B$2:$AC$462,MATCH(J$3,'Slutlig allokering kvv'!$B$1:$AJ$1,0),FALSE)/1,0)</f>
        <v>0</v>
      </c>
      <c r="K239">
        <f>IFERROR(VLOOKUP($B239,Kraftvärmeprod!$B$1:$AH$479,MATCH(K$2,Kraftvärmeprod!$B$1:$AG$1,0),FALSE)/1,0)-IFERROR(VLOOKUP($B239,'Slutlig allokering kvv'!$B$2:$AC$462,MATCH(K$3,'Slutlig allokering kvv'!$B$1:$AJ$1,0),FALSE)/1,0)</f>
        <v>0</v>
      </c>
      <c r="L239">
        <f>IFERROR(VLOOKUP($B239,Kraftvärmeprod!$B$1:$AH$479,MATCH(L$2,Kraftvärmeprod!$B$1:$AG$1,0),FALSE)/1,0)-IFERROR(VLOOKUP($B239,'Slutlig allokering kvv'!$B$2:$AC$462,MATCH(L$3,'Slutlig allokering kvv'!$B$1:$AJ$1,0),FALSE)/1,0)</f>
        <v>0</v>
      </c>
      <c r="M239">
        <f>IFERROR(VLOOKUP($B239,Kraftvärmeprod!$B$1:$AH$479,MATCH(M$2,Kraftvärmeprod!$B$1:$AG$1,0),FALSE)/1,0)-IFERROR(VLOOKUP($B239,'Slutlig allokering kvv'!$B$2:$AC$462,MATCH(M$3,'Slutlig allokering kvv'!$B$1:$AJ$1,0),FALSE)/1,0)</f>
        <v>0</v>
      </c>
      <c r="N239">
        <f>IFERROR(VLOOKUP($B239,Kraftvärmeprod!$B$1:$AH$479,MATCH(N$2,Kraftvärmeprod!$B$1:$AG$1,0),FALSE)/1,0)-IFERROR(VLOOKUP($B239,'Slutlig allokering kvv'!$B$2:$AC$462,MATCH(N$3,'Slutlig allokering kvv'!$B$1:$AJ$1,0),FALSE)/1,0)</f>
        <v>0</v>
      </c>
      <c r="O239">
        <f>IFERROR(VLOOKUP($B239,Kraftvärmeprod!$B$1:$AH$479,MATCH(O$2,Kraftvärmeprod!$B$1:$AG$1,0),FALSE)/1,0)-IFERROR(VLOOKUP($B239,'Slutlig allokering kvv'!$B$2:$AC$462,MATCH(O$3,'Slutlig allokering kvv'!$B$1:$AJ$1,0),FALSE)/1,0)</f>
        <v>0</v>
      </c>
      <c r="P239">
        <f>IFERROR(VLOOKUP($B239,Kraftvärmeprod!$B$1:$AH$479,MATCH(P$2,Kraftvärmeprod!$B$1:$AG$1,0),FALSE)/1,0)-IFERROR(VLOOKUP($B239,'Slutlig allokering kvv'!$B$2:$AC$462,MATCH(P$3,'Slutlig allokering kvv'!$B$1:$AJ$1,0),FALSE)/1,0)</f>
        <v>0</v>
      </c>
      <c r="Q239">
        <f>IFERROR(VLOOKUP($B239,Kraftvärmeprod!$B$1:$AH$479,MATCH(Q$2,Kraftvärmeprod!$B$1:$AG$1,0),FALSE)/1,0)-IFERROR(VLOOKUP($B239,'Slutlig allokering kvv'!$B$2:$AC$462,MATCH(Q$3,'Slutlig allokering kvv'!$B$1:$AJ$1,0),FALSE)/1,0)</f>
        <v>0</v>
      </c>
      <c r="R239">
        <f>IFERROR(VLOOKUP($B239,Kraftvärmeprod!$B$1:$AH$479,MATCH(R$2,Kraftvärmeprod!$B$1:$AG$1,0),FALSE)/1,0)-IFERROR(VLOOKUP($B239,'Slutlig allokering kvv'!$B$2:$AC$462,MATCH(R$3,'Slutlig allokering kvv'!$B$1:$AJ$1,0),FALSE)/1,0)</f>
        <v>0</v>
      </c>
      <c r="S239">
        <f>IFERROR(VLOOKUP($B239,Kraftvärmeprod!$B$1:$AH$479,MATCH(S$2,Kraftvärmeprod!$B$1:$AG$1,0),FALSE)/1,0)-IFERROR(VLOOKUP($B239,'Slutlig allokering kvv'!$B$2:$AC$462,MATCH(S$3,'Slutlig allokering kvv'!$B$1:$AJ$1,0),FALSE)/1,0)</f>
        <v>0</v>
      </c>
      <c r="T239" s="6">
        <f>IFERROR(VLOOKUP($B239,Miljö!$B$1:$S$477,MATCH(T$2,Miljö!$B$1:$X$1,0),FALSE)/1,0)-IFERROR(VLOOKUP($B239,'Slutlig allokering kvv'!$B$2:$AC$462,MATCH(T$3,'Slutlig allokering kvv'!$B$1:$AJ$1,0),FALSE)/1,0)</f>
        <v>0</v>
      </c>
      <c r="U239">
        <f>IFERROR(VLOOKUP($B239,Kraftvärmeprod!$B$1:$AH$479,MATCH(U$2,Kraftvärmeprod!$B$1:$AG$1,0),FALSE)/1,0)-IFERROR(VLOOKUP($B239,'Slutlig allokering kvv'!$B$2:$AC$462,MATCH(U$3,'Slutlig allokering kvv'!$B$1:$AJ$1,0),FALSE)/1,0)</f>
        <v>0</v>
      </c>
      <c r="V239">
        <f>IFERROR(VLOOKUP($B239,Kraftvärmeprod!$B$1:$AH$479,MATCH(V$2,Kraftvärmeprod!$B$1:$AG$1,0),FALSE)/1,0)-IFERROR(VLOOKUP($B239,'Slutlig allokering kvv'!$B$2:$AC$462,MATCH(V$3,'Slutlig allokering kvv'!$B$1:$AJ$1,0),FALSE)/1,0)</f>
        <v>0</v>
      </c>
      <c r="W239">
        <f>IFERROR(VLOOKUP($B239,Kraftvärmeprod!$B$1:$AH$479,MATCH(W$2,Kraftvärmeprod!$B$1:$AG$1,0),FALSE)/1,0)-IFERROR(VLOOKUP($B239,'Slutlig allokering kvv'!$B$2:$AC$462,MATCH(W$3,'Slutlig allokering kvv'!$B$1:$AJ$1,0),FALSE)/1,0)</f>
        <v>0</v>
      </c>
      <c r="X239">
        <f>IFERROR(VLOOKUP($B239,Kraftvärmeprod!$B$1:$AH$479,MATCH(X$2,Kraftvärmeprod!$B$1:$AG$1,0),FALSE)/1,0)-IFERROR(VLOOKUP($B239,'Slutlig allokering kvv'!$B$2:$AC$462,MATCH(X$3,'Slutlig allokering kvv'!$B$1:$AJ$1,0),FALSE)/1,0)</f>
        <v>0</v>
      </c>
      <c r="Y239">
        <f>IFERROR(VLOOKUP($B239,Kraftvärmeprod!$B$1:$AH$479,MATCH(Y$2,Kraftvärmeprod!$B$1:$AG$1,0),FALSE)/1,0)-IFERROR(VLOOKUP($B239,'Slutlig allokering kvv'!$B$2:$AC$462,MATCH(Y$3,'Slutlig allokering kvv'!$B$1:$AJ$1,0),FALSE)/1,0)</f>
        <v>0</v>
      </c>
      <c r="Z239">
        <f>IFERROR(VLOOKUP($B239,Kraftvärmeprod!$B$1:$AH$479,MATCH(Z$2,Kraftvärmeprod!$B$1:$AG$1,0),FALSE)/1,0)-IFERROR(VLOOKUP($B239,'Slutlig allokering kvv'!$B$2:$AC$462,MATCH(Z$3,'Slutlig allokering kvv'!$B$1:$AJ$1,0),FALSE)/1,0)</f>
        <v>0</v>
      </c>
      <c r="AA239">
        <f>IFERROR(VLOOKUP($B239,Kraftvärmeprod!$B$1:$AH$479,MATCH(AA$2,Kraftvärmeprod!$B$1:$AG$1,0),FALSE)/1,0)-IFERROR(VLOOKUP($B239,'Slutlig allokering kvv'!$B$2:$AC$462,MATCH(AA$3,'Slutlig allokering kvv'!$B$1:$AJ$1,0),FALSE)/1,0)</f>
        <v>0</v>
      </c>
      <c r="AE239">
        <f t="shared" si="6"/>
        <v>0</v>
      </c>
      <c r="AG239">
        <f>IFERROR(VLOOKUP(B239,'Slutlig allokering kvv'!$B$2:$AJ$462,MATCH("Summa slutlig allokerad tillförd energi (utan hjälpel och rökgaskondensering):",'Slutlig allokering kvv'!$B$1:$AK$1,0),FALSE)/1,"")</f>
        <v>0</v>
      </c>
      <c r="AI239" s="137" t="str">
        <f>IFERROR(1-VLOOKUP(B239,'Slutlig allokering kvv'!$B$2:$AJ$462,MATCH("Andel av bränsle i kvv som allokerats till värme, exklusive rökgaskondensering och hjälpel",'Slutlig allokering kvv'!$B$1:$AK$1,0),FALSE),"")</f>
        <v/>
      </c>
      <c r="AK239" s="137" t="str">
        <f t="shared" si="7"/>
        <v/>
      </c>
    </row>
    <row r="240" spans="1:37" x14ac:dyDescent="0.25">
      <c r="A240" s="2" t="s">
        <v>382</v>
      </c>
      <c r="B240" s="2" t="s">
        <v>387</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 kvv'!$B$2:$AC$462,MATCH(E$3,'Slutlig allokering kvv'!$B$1:$AJ$1,0),FALSE)/1,0)</f>
        <v>0</v>
      </c>
      <c r="F240">
        <f>IFERROR(VLOOKUP($B240,Kraftvärmeprod!$B$1:$AH$479,MATCH(F$2,Kraftvärmeprod!$B$1:$AG$1,0),FALSE)/1,0)-IFERROR(VLOOKUP($B240,'Slutlig allokering kvv'!$B$2:$AC$462,MATCH(F$3,'Slutlig allokering kvv'!$B$1:$AJ$1,0),FALSE)/1,0)</f>
        <v>0</v>
      </c>
      <c r="G240">
        <f>IFERROR(VLOOKUP($B240,Kraftvärmeprod!$B$1:$AH$479,MATCH(G$2,Kraftvärmeprod!$B$1:$AG$1,0),FALSE)/1,0)-IFERROR(VLOOKUP($B240,'Slutlig allokering kvv'!$B$2:$AC$462,MATCH(G$3,'Slutlig allokering kvv'!$B$1:$AJ$1,0),FALSE)/1,0)</f>
        <v>0</v>
      </c>
      <c r="H240">
        <f>IFERROR(VLOOKUP($B240,Kraftvärmeprod!$B$1:$AH$479,MATCH(H$2,Kraftvärmeprod!$B$1:$AG$1,0),FALSE)/1,0)-IFERROR(VLOOKUP($B240,'Slutlig allokering kvv'!$B$2:$AC$462,MATCH(H$3,'Slutlig allokering kvv'!$B$1:$AJ$1,0),FALSE)/1,0)</f>
        <v>0</v>
      </c>
      <c r="I240">
        <f>IFERROR(VLOOKUP($B240,Kraftvärmeprod!$B$1:$AH$479,MATCH(I$2,Kraftvärmeprod!$B$1:$AG$1,0),FALSE)/1,0)-IFERROR(VLOOKUP($B240,'Slutlig allokering kvv'!$B$2:$AC$462,MATCH(I$3,'Slutlig allokering kvv'!$B$1:$AJ$1,0),FALSE)/1,0)</f>
        <v>0</v>
      </c>
      <c r="J240">
        <f>IFERROR(VLOOKUP($B240,Kraftvärmeprod!$B$1:$AH$479,MATCH(J$2,Kraftvärmeprod!$B$1:$AG$1,0),FALSE)/1,0)-IFERROR(VLOOKUP($B240,'Slutlig allokering kvv'!$B$2:$AC$462,MATCH(J$3,'Slutlig allokering kvv'!$B$1:$AJ$1,0),FALSE)/1,0)</f>
        <v>0</v>
      </c>
      <c r="K240">
        <f>IFERROR(VLOOKUP($B240,Kraftvärmeprod!$B$1:$AH$479,MATCH(K$2,Kraftvärmeprod!$B$1:$AG$1,0),FALSE)/1,0)-IFERROR(VLOOKUP($B240,'Slutlig allokering kvv'!$B$2:$AC$462,MATCH(K$3,'Slutlig allokering kvv'!$B$1:$AJ$1,0),FALSE)/1,0)</f>
        <v>0</v>
      </c>
      <c r="L240">
        <f>IFERROR(VLOOKUP($B240,Kraftvärmeprod!$B$1:$AH$479,MATCH(L$2,Kraftvärmeprod!$B$1:$AG$1,0),FALSE)/1,0)-IFERROR(VLOOKUP($B240,'Slutlig allokering kvv'!$B$2:$AC$462,MATCH(L$3,'Slutlig allokering kvv'!$B$1:$AJ$1,0),FALSE)/1,0)</f>
        <v>0</v>
      </c>
      <c r="M240">
        <f>IFERROR(VLOOKUP($B240,Kraftvärmeprod!$B$1:$AH$479,MATCH(M$2,Kraftvärmeprod!$B$1:$AG$1,0),FALSE)/1,0)-IFERROR(VLOOKUP($B240,'Slutlig allokering kvv'!$B$2:$AC$462,MATCH(M$3,'Slutlig allokering kvv'!$B$1:$AJ$1,0),FALSE)/1,0)</f>
        <v>0</v>
      </c>
      <c r="N240">
        <f>IFERROR(VLOOKUP($B240,Kraftvärmeprod!$B$1:$AH$479,MATCH(N$2,Kraftvärmeprod!$B$1:$AG$1,0),FALSE)/1,0)-IFERROR(VLOOKUP($B240,'Slutlig allokering kvv'!$B$2:$AC$462,MATCH(N$3,'Slutlig allokering kvv'!$B$1:$AJ$1,0),FALSE)/1,0)</f>
        <v>0</v>
      </c>
      <c r="O240">
        <f>IFERROR(VLOOKUP($B240,Kraftvärmeprod!$B$1:$AH$479,MATCH(O$2,Kraftvärmeprod!$B$1:$AG$1,0),FALSE)/1,0)-IFERROR(VLOOKUP($B240,'Slutlig allokering kvv'!$B$2:$AC$462,MATCH(O$3,'Slutlig allokering kvv'!$B$1:$AJ$1,0),FALSE)/1,0)</f>
        <v>0</v>
      </c>
      <c r="P240">
        <f>IFERROR(VLOOKUP($B240,Kraftvärmeprod!$B$1:$AH$479,MATCH(P$2,Kraftvärmeprod!$B$1:$AG$1,0),FALSE)/1,0)-IFERROR(VLOOKUP($B240,'Slutlig allokering kvv'!$B$2:$AC$462,MATCH(P$3,'Slutlig allokering kvv'!$B$1:$AJ$1,0),FALSE)/1,0)</f>
        <v>0</v>
      </c>
      <c r="Q240">
        <f>IFERROR(VLOOKUP($B240,Kraftvärmeprod!$B$1:$AH$479,MATCH(Q$2,Kraftvärmeprod!$B$1:$AG$1,0),FALSE)/1,0)-IFERROR(VLOOKUP($B240,'Slutlig allokering kvv'!$B$2:$AC$462,MATCH(Q$3,'Slutlig allokering kvv'!$B$1:$AJ$1,0),FALSE)/1,0)</f>
        <v>0</v>
      </c>
      <c r="R240">
        <f>IFERROR(VLOOKUP($B240,Kraftvärmeprod!$B$1:$AH$479,MATCH(R$2,Kraftvärmeprod!$B$1:$AG$1,0),FALSE)/1,0)-IFERROR(VLOOKUP($B240,'Slutlig allokering kvv'!$B$2:$AC$462,MATCH(R$3,'Slutlig allokering kvv'!$B$1:$AJ$1,0),FALSE)/1,0)</f>
        <v>0</v>
      </c>
      <c r="S240">
        <f>IFERROR(VLOOKUP($B240,Kraftvärmeprod!$B$1:$AH$479,MATCH(S$2,Kraftvärmeprod!$B$1:$AG$1,0),FALSE)/1,0)-IFERROR(VLOOKUP($B240,'Slutlig allokering kvv'!$B$2:$AC$462,MATCH(S$3,'Slutlig allokering kvv'!$B$1:$AJ$1,0),FALSE)/1,0)</f>
        <v>0</v>
      </c>
      <c r="T240" s="6">
        <f>IFERROR(VLOOKUP($B240,Miljö!$B$1:$S$477,MATCH(T$2,Miljö!$B$1:$X$1,0),FALSE)/1,0)-IFERROR(VLOOKUP($B240,'Slutlig allokering kvv'!$B$2:$AC$462,MATCH(T$3,'Slutlig allokering kvv'!$B$1:$AJ$1,0),FALSE)/1,0)</f>
        <v>0</v>
      </c>
      <c r="U240">
        <f>IFERROR(VLOOKUP($B240,Kraftvärmeprod!$B$1:$AH$479,MATCH(U$2,Kraftvärmeprod!$B$1:$AG$1,0),FALSE)/1,0)-IFERROR(VLOOKUP($B240,'Slutlig allokering kvv'!$B$2:$AC$462,MATCH(U$3,'Slutlig allokering kvv'!$B$1:$AJ$1,0),FALSE)/1,0)</f>
        <v>0</v>
      </c>
      <c r="V240">
        <f>IFERROR(VLOOKUP($B240,Kraftvärmeprod!$B$1:$AH$479,MATCH(V$2,Kraftvärmeprod!$B$1:$AG$1,0),FALSE)/1,0)-IFERROR(VLOOKUP($B240,'Slutlig allokering kvv'!$B$2:$AC$462,MATCH(V$3,'Slutlig allokering kvv'!$B$1:$AJ$1,0),FALSE)/1,0)</f>
        <v>0</v>
      </c>
      <c r="W240">
        <f>IFERROR(VLOOKUP($B240,Kraftvärmeprod!$B$1:$AH$479,MATCH(W$2,Kraftvärmeprod!$B$1:$AG$1,0),FALSE)/1,0)-IFERROR(VLOOKUP($B240,'Slutlig allokering kvv'!$B$2:$AC$462,MATCH(W$3,'Slutlig allokering kvv'!$B$1:$AJ$1,0),FALSE)/1,0)</f>
        <v>0</v>
      </c>
      <c r="X240">
        <f>IFERROR(VLOOKUP($B240,Kraftvärmeprod!$B$1:$AH$479,MATCH(X$2,Kraftvärmeprod!$B$1:$AG$1,0),FALSE)/1,0)-IFERROR(VLOOKUP($B240,'Slutlig allokering kvv'!$B$2:$AC$462,MATCH(X$3,'Slutlig allokering kvv'!$B$1:$AJ$1,0),FALSE)/1,0)</f>
        <v>0</v>
      </c>
      <c r="Y240">
        <f>IFERROR(VLOOKUP($B240,Kraftvärmeprod!$B$1:$AH$479,MATCH(Y$2,Kraftvärmeprod!$B$1:$AG$1,0),FALSE)/1,0)-IFERROR(VLOOKUP($B240,'Slutlig allokering kvv'!$B$2:$AC$462,MATCH(Y$3,'Slutlig allokering kvv'!$B$1:$AJ$1,0),FALSE)/1,0)</f>
        <v>0</v>
      </c>
      <c r="Z240">
        <f>IFERROR(VLOOKUP($B240,Kraftvärmeprod!$B$1:$AH$479,MATCH(Z$2,Kraftvärmeprod!$B$1:$AG$1,0),FALSE)/1,0)-IFERROR(VLOOKUP($B240,'Slutlig allokering kvv'!$B$2:$AC$462,MATCH(Z$3,'Slutlig allokering kvv'!$B$1:$AJ$1,0),FALSE)/1,0)</f>
        <v>0</v>
      </c>
      <c r="AA240">
        <f>IFERROR(VLOOKUP($B240,Kraftvärmeprod!$B$1:$AH$479,MATCH(AA$2,Kraftvärmeprod!$B$1:$AG$1,0),FALSE)/1,0)-IFERROR(VLOOKUP($B240,'Slutlig allokering kvv'!$B$2:$AC$462,MATCH(AA$3,'Slutlig allokering kvv'!$B$1:$AJ$1,0),FALSE)/1,0)</f>
        <v>0</v>
      </c>
      <c r="AE240">
        <f t="shared" si="6"/>
        <v>0</v>
      </c>
      <c r="AG240">
        <f>IFERROR(VLOOKUP(B240,'Slutlig allokering kvv'!$B$2:$AJ$462,MATCH("Summa slutlig allokerad tillförd energi (utan hjälpel och rökgaskondensering):",'Slutlig allokering kvv'!$B$1:$AK$1,0),FALSE)/1,"")</f>
        <v>0</v>
      </c>
      <c r="AI240" s="137" t="str">
        <f>IFERROR(1-VLOOKUP(B240,'Slutlig allokering kvv'!$B$2:$AJ$462,MATCH("Andel av bränsle i kvv som allokerats till värme, exklusive rökgaskondensering och hjälpel",'Slutlig allokering kvv'!$B$1:$AK$1,0),FALSE),"")</f>
        <v/>
      </c>
      <c r="AK240" s="137" t="str">
        <f t="shared" si="7"/>
        <v/>
      </c>
    </row>
    <row r="241" spans="1:37" x14ac:dyDescent="0.25">
      <c r="A241" s="2" t="s">
        <v>382</v>
      </c>
      <c r="B241" s="2" t="s">
        <v>388</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 kvv'!$B$2:$AC$462,MATCH(E$3,'Slutlig allokering kvv'!$B$1:$AJ$1,0),FALSE)/1,0)</f>
        <v>0</v>
      </c>
      <c r="F241">
        <f>IFERROR(VLOOKUP($B241,Kraftvärmeprod!$B$1:$AH$479,MATCH(F$2,Kraftvärmeprod!$B$1:$AG$1,0),FALSE)/1,0)-IFERROR(VLOOKUP($B241,'Slutlig allokering kvv'!$B$2:$AC$462,MATCH(F$3,'Slutlig allokering kvv'!$B$1:$AJ$1,0),FALSE)/1,0)</f>
        <v>0</v>
      </c>
      <c r="G241">
        <f>IFERROR(VLOOKUP($B241,Kraftvärmeprod!$B$1:$AH$479,MATCH(G$2,Kraftvärmeprod!$B$1:$AG$1,0),FALSE)/1,0)-IFERROR(VLOOKUP($B241,'Slutlig allokering kvv'!$B$2:$AC$462,MATCH(G$3,'Slutlig allokering kvv'!$B$1:$AJ$1,0),FALSE)/1,0)</f>
        <v>0</v>
      </c>
      <c r="H241">
        <f>IFERROR(VLOOKUP($B241,Kraftvärmeprod!$B$1:$AH$479,MATCH(H$2,Kraftvärmeprod!$B$1:$AG$1,0),FALSE)/1,0)-IFERROR(VLOOKUP($B241,'Slutlig allokering kvv'!$B$2:$AC$462,MATCH(H$3,'Slutlig allokering kvv'!$B$1:$AJ$1,0),FALSE)/1,0)</f>
        <v>0</v>
      </c>
      <c r="I241">
        <f>IFERROR(VLOOKUP($B241,Kraftvärmeprod!$B$1:$AH$479,MATCH(I$2,Kraftvärmeprod!$B$1:$AG$1,0),FALSE)/1,0)-IFERROR(VLOOKUP($B241,'Slutlig allokering kvv'!$B$2:$AC$462,MATCH(I$3,'Slutlig allokering kvv'!$B$1:$AJ$1,0),FALSE)/1,0)</f>
        <v>0</v>
      </c>
      <c r="J241">
        <f>IFERROR(VLOOKUP($B241,Kraftvärmeprod!$B$1:$AH$479,MATCH(J$2,Kraftvärmeprod!$B$1:$AG$1,0),FALSE)/1,0)-IFERROR(VLOOKUP($B241,'Slutlig allokering kvv'!$B$2:$AC$462,MATCH(J$3,'Slutlig allokering kvv'!$B$1:$AJ$1,0),FALSE)/1,0)</f>
        <v>0</v>
      </c>
      <c r="K241">
        <f>IFERROR(VLOOKUP($B241,Kraftvärmeprod!$B$1:$AH$479,MATCH(K$2,Kraftvärmeprod!$B$1:$AG$1,0),FALSE)/1,0)-IFERROR(VLOOKUP($B241,'Slutlig allokering kvv'!$B$2:$AC$462,MATCH(K$3,'Slutlig allokering kvv'!$B$1:$AJ$1,0),FALSE)/1,0)</f>
        <v>0</v>
      </c>
      <c r="L241">
        <f>IFERROR(VLOOKUP($B241,Kraftvärmeprod!$B$1:$AH$479,MATCH(L$2,Kraftvärmeprod!$B$1:$AG$1,0),FALSE)/1,0)-IFERROR(VLOOKUP($B241,'Slutlig allokering kvv'!$B$2:$AC$462,MATCH(L$3,'Slutlig allokering kvv'!$B$1:$AJ$1,0),FALSE)/1,0)</f>
        <v>0</v>
      </c>
      <c r="M241">
        <f>IFERROR(VLOOKUP($B241,Kraftvärmeprod!$B$1:$AH$479,MATCH(M$2,Kraftvärmeprod!$B$1:$AG$1,0),FALSE)/1,0)-IFERROR(VLOOKUP($B241,'Slutlig allokering kvv'!$B$2:$AC$462,MATCH(M$3,'Slutlig allokering kvv'!$B$1:$AJ$1,0),FALSE)/1,0)</f>
        <v>0</v>
      </c>
      <c r="N241">
        <f>IFERROR(VLOOKUP($B241,Kraftvärmeprod!$B$1:$AH$479,MATCH(N$2,Kraftvärmeprod!$B$1:$AG$1,0),FALSE)/1,0)-IFERROR(VLOOKUP($B241,'Slutlig allokering kvv'!$B$2:$AC$462,MATCH(N$3,'Slutlig allokering kvv'!$B$1:$AJ$1,0),FALSE)/1,0)</f>
        <v>0</v>
      </c>
      <c r="O241">
        <f>IFERROR(VLOOKUP($B241,Kraftvärmeprod!$B$1:$AH$479,MATCH(O$2,Kraftvärmeprod!$B$1:$AG$1,0),FALSE)/1,0)-IFERROR(VLOOKUP($B241,'Slutlig allokering kvv'!$B$2:$AC$462,MATCH(O$3,'Slutlig allokering kvv'!$B$1:$AJ$1,0),FALSE)/1,0)</f>
        <v>0</v>
      </c>
      <c r="P241">
        <f>IFERROR(VLOOKUP($B241,Kraftvärmeprod!$B$1:$AH$479,MATCH(P$2,Kraftvärmeprod!$B$1:$AG$1,0),FALSE)/1,0)-IFERROR(VLOOKUP($B241,'Slutlig allokering kvv'!$B$2:$AC$462,MATCH(P$3,'Slutlig allokering kvv'!$B$1:$AJ$1,0),FALSE)/1,0)</f>
        <v>0</v>
      </c>
      <c r="Q241">
        <f>IFERROR(VLOOKUP($B241,Kraftvärmeprod!$B$1:$AH$479,MATCH(Q$2,Kraftvärmeprod!$B$1:$AG$1,0),FALSE)/1,0)-IFERROR(VLOOKUP($B241,'Slutlig allokering kvv'!$B$2:$AC$462,MATCH(Q$3,'Slutlig allokering kvv'!$B$1:$AJ$1,0),FALSE)/1,0)</f>
        <v>0</v>
      </c>
      <c r="R241">
        <f>IFERROR(VLOOKUP($B241,Kraftvärmeprod!$B$1:$AH$479,MATCH(R$2,Kraftvärmeprod!$B$1:$AG$1,0),FALSE)/1,0)-IFERROR(VLOOKUP($B241,'Slutlig allokering kvv'!$B$2:$AC$462,MATCH(R$3,'Slutlig allokering kvv'!$B$1:$AJ$1,0),FALSE)/1,0)</f>
        <v>0</v>
      </c>
      <c r="S241">
        <f>IFERROR(VLOOKUP($B241,Kraftvärmeprod!$B$1:$AH$479,MATCH(S$2,Kraftvärmeprod!$B$1:$AG$1,0),FALSE)/1,0)-IFERROR(VLOOKUP($B241,'Slutlig allokering kvv'!$B$2:$AC$462,MATCH(S$3,'Slutlig allokering kvv'!$B$1:$AJ$1,0),FALSE)/1,0)</f>
        <v>0</v>
      </c>
      <c r="T241" s="6">
        <f>IFERROR(VLOOKUP($B241,Miljö!$B$1:$S$477,MATCH(T$2,Miljö!$B$1:$X$1,0),FALSE)/1,0)-IFERROR(VLOOKUP($B241,'Slutlig allokering kvv'!$B$2:$AC$462,MATCH(T$3,'Slutlig allokering kvv'!$B$1:$AJ$1,0),FALSE)/1,0)</f>
        <v>0</v>
      </c>
      <c r="U241">
        <f>IFERROR(VLOOKUP($B241,Kraftvärmeprod!$B$1:$AH$479,MATCH(U$2,Kraftvärmeprod!$B$1:$AG$1,0),FALSE)/1,0)-IFERROR(VLOOKUP($B241,'Slutlig allokering kvv'!$B$2:$AC$462,MATCH(U$3,'Slutlig allokering kvv'!$B$1:$AJ$1,0),FALSE)/1,0)</f>
        <v>0</v>
      </c>
      <c r="V241">
        <f>IFERROR(VLOOKUP($B241,Kraftvärmeprod!$B$1:$AH$479,MATCH(V$2,Kraftvärmeprod!$B$1:$AG$1,0),FALSE)/1,0)-IFERROR(VLOOKUP($B241,'Slutlig allokering kvv'!$B$2:$AC$462,MATCH(V$3,'Slutlig allokering kvv'!$B$1:$AJ$1,0),FALSE)/1,0)</f>
        <v>0</v>
      </c>
      <c r="W241">
        <f>IFERROR(VLOOKUP($B241,Kraftvärmeprod!$B$1:$AH$479,MATCH(W$2,Kraftvärmeprod!$B$1:$AG$1,0),FALSE)/1,0)-IFERROR(VLOOKUP($B241,'Slutlig allokering kvv'!$B$2:$AC$462,MATCH(W$3,'Slutlig allokering kvv'!$B$1:$AJ$1,0),FALSE)/1,0)</f>
        <v>0</v>
      </c>
      <c r="X241">
        <f>IFERROR(VLOOKUP($B241,Kraftvärmeprod!$B$1:$AH$479,MATCH(X$2,Kraftvärmeprod!$B$1:$AG$1,0),FALSE)/1,0)-IFERROR(VLOOKUP($B241,'Slutlig allokering kvv'!$B$2:$AC$462,MATCH(X$3,'Slutlig allokering kvv'!$B$1:$AJ$1,0),FALSE)/1,0)</f>
        <v>0</v>
      </c>
      <c r="Y241">
        <f>IFERROR(VLOOKUP($B241,Kraftvärmeprod!$B$1:$AH$479,MATCH(Y$2,Kraftvärmeprod!$B$1:$AG$1,0),FALSE)/1,0)-IFERROR(VLOOKUP($B241,'Slutlig allokering kvv'!$B$2:$AC$462,MATCH(Y$3,'Slutlig allokering kvv'!$B$1:$AJ$1,0),FALSE)/1,0)</f>
        <v>0</v>
      </c>
      <c r="Z241">
        <f>IFERROR(VLOOKUP($B241,Kraftvärmeprod!$B$1:$AH$479,MATCH(Z$2,Kraftvärmeprod!$B$1:$AG$1,0),FALSE)/1,0)-IFERROR(VLOOKUP($B241,'Slutlig allokering kvv'!$B$2:$AC$462,MATCH(Z$3,'Slutlig allokering kvv'!$B$1:$AJ$1,0),FALSE)/1,0)</f>
        <v>0</v>
      </c>
      <c r="AA241">
        <f>IFERROR(VLOOKUP($B241,Kraftvärmeprod!$B$1:$AH$479,MATCH(AA$2,Kraftvärmeprod!$B$1:$AG$1,0),FALSE)/1,0)-IFERROR(VLOOKUP($B241,'Slutlig allokering kvv'!$B$2:$AC$462,MATCH(AA$3,'Slutlig allokering kvv'!$B$1:$AJ$1,0),FALSE)/1,0)</f>
        <v>0</v>
      </c>
      <c r="AE241">
        <f t="shared" si="6"/>
        <v>0</v>
      </c>
      <c r="AG241">
        <f>IFERROR(VLOOKUP(B241,'Slutlig allokering kvv'!$B$2:$AJ$462,MATCH("Summa slutlig allokerad tillförd energi (utan hjälpel och rökgaskondensering):",'Slutlig allokering kvv'!$B$1:$AK$1,0),FALSE)/1,"")</f>
        <v>0</v>
      </c>
      <c r="AI241" s="137" t="str">
        <f>IFERROR(1-VLOOKUP(B241,'Slutlig allokering kvv'!$B$2:$AJ$462,MATCH("Andel av bränsle i kvv som allokerats till värme, exklusive rökgaskondensering och hjälpel",'Slutlig allokering kvv'!$B$1:$AK$1,0),FALSE),"")</f>
        <v/>
      </c>
      <c r="AK241" s="137" t="str">
        <f t="shared" si="7"/>
        <v/>
      </c>
    </row>
    <row r="242" spans="1:37" x14ac:dyDescent="0.25">
      <c r="A242" s="2" t="s">
        <v>382</v>
      </c>
      <c r="B242" s="2" t="s">
        <v>389</v>
      </c>
      <c r="C242" t="str">
        <f>IFERROR(VLOOKUP($B242,Kraftvärmeprod!$B$1:$AH$479,MATCH(C$3,Kraftvärmeprod!$B$1:$AG$1,0),FALSE)/1,"")</f>
        <v/>
      </c>
      <c r="D242" t="str">
        <f>IFERROR(VLOOKUP($B242,Kraftvärmeprod!$B$1:$AH$479,MATCH(D$3,Kraftvärmeprod!$B$1:$AG$1,0),FALSE)/1,"")</f>
        <v/>
      </c>
      <c r="E242">
        <f>IFERROR(VLOOKUP($B242,Kraftvärmeprod!$B$1:$AH$479,MATCH(E$2,Kraftvärmeprod!$B$1:$AG$1,0),FALSE)/1,0)-IFERROR(VLOOKUP($B242,'Slutlig allokering kvv'!$B$2:$AC$462,MATCH(E$3,'Slutlig allokering kvv'!$B$1:$AJ$1,0),FALSE)/1,0)</f>
        <v>0</v>
      </c>
      <c r="F242">
        <f>IFERROR(VLOOKUP($B242,Kraftvärmeprod!$B$1:$AH$479,MATCH(F$2,Kraftvärmeprod!$B$1:$AG$1,0),FALSE)/1,0)-IFERROR(VLOOKUP($B242,'Slutlig allokering kvv'!$B$2:$AC$462,MATCH(F$3,'Slutlig allokering kvv'!$B$1:$AJ$1,0),FALSE)/1,0)</f>
        <v>0</v>
      </c>
      <c r="G242">
        <f>IFERROR(VLOOKUP($B242,Kraftvärmeprod!$B$1:$AH$479,MATCH(G$2,Kraftvärmeprod!$B$1:$AG$1,0),FALSE)/1,0)-IFERROR(VLOOKUP($B242,'Slutlig allokering kvv'!$B$2:$AC$462,MATCH(G$3,'Slutlig allokering kvv'!$B$1:$AJ$1,0),FALSE)/1,0)</f>
        <v>0</v>
      </c>
      <c r="H242">
        <f>IFERROR(VLOOKUP($B242,Kraftvärmeprod!$B$1:$AH$479,MATCH(H$2,Kraftvärmeprod!$B$1:$AG$1,0),FALSE)/1,0)-IFERROR(VLOOKUP($B242,'Slutlig allokering kvv'!$B$2:$AC$462,MATCH(H$3,'Slutlig allokering kvv'!$B$1:$AJ$1,0),FALSE)/1,0)</f>
        <v>0</v>
      </c>
      <c r="I242">
        <f>IFERROR(VLOOKUP($B242,Kraftvärmeprod!$B$1:$AH$479,MATCH(I$2,Kraftvärmeprod!$B$1:$AG$1,0),FALSE)/1,0)-IFERROR(VLOOKUP($B242,'Slutlig allokering kvv'!$B$2:$AC$462,MATCH(I$3,'Slutlig allokering kvv'!$B$1:$AJ$1,0),FALSE)/1,0)</f>
        <v>0</v>
      </c>
      <c r="J242">
        <f>IFERROR(VLOOKUP($B242,Kraftvärmeprod!$B$1:$AH$479,MATCH(J$2,Kraftvärmeprod!$B$1:$AG$1,0),FALSE)/1,0)-IFERROR(VLOOKUP($B242,'Slutlig allokering kvv'!$B$2:$AC$462,MATCH(J$3,'Slutlig allokering kvv'!$B$1:$AJ$1,0),FALSE)/1,0)</f>
        <v>0</v>
      </c>
      <c r="K242">
        <f>IFERROR(VLOOKUP($B242,Kraftvärmeprod!$B$1:$AH$479,MATCH(K$2,Kraftvärmeprod!$B$1:$AG$1,0),FALSE)/1,0)-IFERROR(VLOOKUP($B242,'Slutlig allokering kvv'!$B$2:$AC$462,MATCH(K$3,'Slutlig allokering kvv'!$B$1:$AJ$1,0),FALSE)/1,0)</f>
        <v>0</v>
      </c>
      <c r="L242">
        <f>IFERROR(VLOOKUP($B242,Kraftvärmeprod!$B$1:$AH$479,MATCH(L$2,Kraftvärmeprod!$B$1:$AG$1,0),FALSE)/1,0)-IFERROR(VLOOKUP($B242,'Slutlig allokering kvv'!$B$2:$AC$462,MATCH(L$3,'Slutlig allokering kvv'!$B$1:$AJ$1,0),FALSE)/1,0)</f>
        <v>0</v>
      </c>
      <c r="M242">
        <f>IFERROR(VLOOKUP($B242,Kraftvärmeprod!$B$1:$AH$479,MATCH(M$2,Kraftvärmeprod!$B$1:$AG$1,0),FALSE)/1,0)-IFERROR(VLOOKUP($B242,'Slutlig allokering kvv'!$B$2:$AC$462,MATCH(M$3,'Slutlig allokering kvv'!$B$1:$AJ$1,0),FALSE)/1,0)</f>
        <v>0</v>
      </c>
      <c r="N242">
        <f>IFERROR(VLOOKUP($B242,Kraftvärmeprod!$B$1:$AH$479,MATCH(N$2,Kraftvärmeprod!$B$1:$AG$1,0),FALSE)/1,0)-IFERROR(VLOOKUP($B242,'Slutlig allokering kvv'!$B$2:$AC$462,MATCH(N$3,'Slutlig allokering kvv'!$B$1:$AJ$1,0),FALSE)/1,0)</f>
        <v>0</v>
      </c>
      <c r="O242">
        <f>IFERROR(VLOOKUP($B242,Kraftvärmeprod!$B$1:$AH$479,MATCH(O$2,Kraftvärmeprod!$B$1:$AG$1,0),FALSE)/1,0)-IFERROR(VLOOKUP($B242,'Slutlig allokering kvv'!$B$2:$AC$462,MATCH(O$3,'Slutlig allokering kvv'!$B$1:$AJ$1,0),FALSE)/1,0)</f>
        <v>0</v>
      </c>
      <c r="P242">
        <f>IFERROR(VLOOKUP($B242,Kraftvärmeprod!$B$1:$AH$479,MATCH(P$2,Kraftvärmeprod!$B$1:$AG$1,0),FALSE)/1,0)-IFERROR(VLOOKUP($B242,'Slutlig allokering kvv'!$B$2:$AC$462,MATCH(P$3,'Slutlig allokering kvv'!$B$1:$AJ$1,0),FALSE)/1,0)</f>
        <v>0</v>
      </c>
      <c r="Q242">
        <f>IFERROR(VLOOKUP($B242,Kraftvärmeprod!$B$1:$AH$479,MATCH(Q$2,Kraftvärmeprod!$B$1:$AG$1,0),FALSE)/1,0)-IFERROR(VLOOKUP($B242,'Slutlig allokering kvv'!$B$2:$AC$462,MATCH(Q$3,'Slutlig allokering kvv'!$B$1:$AJ$1,0),FALSE)/1,0)</f>
        <v>0</v>
      </c>
      <c r="R242">
        <f>IFERROR(VLOOKUP($B242,Kraftvärmeprod!$B$1:$AH$479,MATCH(R$2,Kraftvärmeprod!$B$1:$AG$1,0),FALSE)/1,0)-IFERROR(VLOOKUP($B242,'Slutlig allokering kvv'!$B$2:$AC$462,MATCH(R$3,'Slutlig allokering kvv'!$B$1:$AJ$1,0),FALSE)/1,0)</f>
        <v>0</v>
      </c>
      <c r="S242">
        <f>IFERROR(VLOOKUP($B242,Kraftvärmeprod!$B$1:$AH$479,MATCH(S$2,Kraftvärmeprod!$B$1:$AG$1,0),FALSE)/1,0)-IFERROR(VLOOKUP($B242,'Slutlig allokering kvv'!$B$2:$AC$462,MATCH(S$3,'Slutlig allokering kvv'!$B$1:$AJ$1,0),FALSE)/1,0)</f>
        <v>0</v>
      </c>
      <c r="T242" s="6">
        <f>IFERROR(VLOOKUP($B242,Miljö!$B$1:$S$477,MATCH(T$2,Miljö!$B$1:$X$1,0),FALSE)/1,0)-IFERROR(VLOOKUP($B242,'Slutlig allokering kvv'!$B$2:$AC$462,MATCH(T$3,'Slutlig allokering kvv'!$B$1:$AJ$1,0),FALSE)/1,0)</f>
        <v>0</v>
      </c>
      <c r="U242">
        <f>IFERROR(VLOOKUP($B242,Kraftvärmeprod!$B$1:$AH$479,MATCH(U$2,Kraftvärmeprod!$B$1:$AG$1,0),FALSE)/1,0)-IFERROR(VLOOKUP($B242,'Slutlig allokering kvv'!$B$2:$AC$462,MATCH(U$3,'Slutlig allokering kvv'!$B$1:$AJ$1,0),FALSE)/1,0)</f>
        <v>0</v>
      </c>
      <c r="V242">
        <f>IFERROR(VLOOKUP($B242,Kraftvärmeprod!$B$1:$AH$479,MATCH(V$2,Kraftvärmeprod!$B$1:$AG$1,0),FALSE)/1,0)-IFERROR(VLOOKUP($B242,'Slutlig allokering kvv'!$B$2:$AC$462,MATCH(V$3,'Slutlig allokering kvv'!$B$1:$AJ$1,0),FALSE)/1,0)</f>
        <v>0</v>
      </c>
      <c r="W242">
        <f>IFERROR(VLOOKUP($B242,Kraftvärmeprod!$B$1:$AH$479,MATCH(W$2,Kraftvärmeprod!$B$1:$AG$1,0),FALSE)/1,0)-IFERROR(VLOOKUP($B242,'Slutlig allokering kvv'!$B$2:$AC$462,MATCH(W$3,'Slutlig allokering kvv'!$B$1:$AJ$1,0),FALSE)/1,0)</f>
        <v>0</v>
      </c>
      <c r="X242">
        <f>IFERROR(VLOOKUP($B242,Kraftvärmeprod!$B$1:$AH$479,MATCH(X$2,Kraftvärmeprod!$B$1:$AG$1,0),FALSE)/1,0)-IFERROR(VLOOKUP($B242,'Slutlig allokering kvv'!$B$2:$AC$462,MATCH(X$3,'Slutlig allokering kvv'!$B$1:$AJ$1,0),FALSE)/1,0)</f>
        <v>0</v>
      </c>
      <c r="Y242">
        <f>IFERROR(VLOOKUP($B242,Kraftvärmeprod!$B$1:$AH$479,MATCH(Y$2,Kraftvärmeprod!$B$1:$AG$1,0),FALSE)/1,0)-IFERROR(VLOOKUP($B242,'Slutlig allokering kvv'!$B$2:$AC$462,MATCH(Y$3,'Slutlig allokering kvv'!$B$1:$AJ$1,0),FALSE)/1,0)</f>
        <v>0</v>
      </c>
      <c r="Z242">
        <f>IFERROR(VLOOKUP($B242,Kraftvärmeprod!$B$1:$AH$479,MATCH(Z$2,Kraftvärmeprod!$B$1:$AG$1,0),FALSE)/1,0)-IFERROR(VLOOKUP($B242,'Slutlig allokering kvv'!$B$2:$AC$462,MATCH(Z$3,'Slutlig allokering kvv'!$B$1:$AJ$1,0),FALSE)/1,0)</f>
        <v>0</v>
      </c>
      <c r="AA242">
        <f>IFERROR(VLOOKUP($B242,Kraftvärmeprod!$B$1:$AH$479,MATCH(AA$2,Kraftvärmeprod!$B$1:$AG$1,0),FALSE)/1,0)-IFERROR(VLOOKUP($B242,'Slutlig allokering kvv'!$B$2:$AC$462,MATCH(AA$3,'Slutlig allokering kvv'!$B$1:$AJ$1,0),FALSE)/1,0)</f>
        <v>0</v>
      </c>
      <c r="AE242">
        <f t="shared" si="6"/>
        <v>0</v>
      </c>
      <c r="AG242">
        <f>IFERROR(VLOOKUP(B242,'Slutlig allokering kvv'!$B$2:$AJ$462,MATCH("Summa slutlig allokerad tillförd energi (utan hjälpel och rökgaskondensering):",'Slutlig allokering kvv'!$B$1:$AK$1,0),FALSE)/1,"")</f>
        <v>0</v>
      </c>
      <c r="AI242" s="137" t="str">
        <f>IFERROR(1-VLOOKUP(B242,'Slutlig allokering kvv'!$B$2:$AJ$462,MATCH("Andel av bränsle i kvv som allokerats till värme, exklusive rökgaskondensering och hjälpel",'Slutlig allokering kvv'!$B$1:$AK$1,0),FALSE),"")</f>
        <v/>
      </c>
      <c r="AK242" s="137" t="str">
        <f t="shared" si="7"/>
        <v/>
      </c>
    </row>
    <row r="243" spans="1:37" x14ac:dyDescent="0.25">
      <c r="A243" s="2" t="s">
        <v>382</v>
      </c>
      <c r="B243" s="2" t="s">
        <v>390</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 kvv'!$B$2:$AC$462,MATCH(E$3,'Slutlig allokering kvv'!$B$1:$AJ$1,0),FALSE)/1,0)</f>
        <v>0</v>
      </c>
      <c r="F243">
        <f>IFERROR(VLOOKUP($B243,Kraftvärmeprod!$B$1:$AH$479,MATCH(F$2,Kraftvärmeprod!$B$1:$AG$1,0),FALSE)/1,0)-IFERROR(VLOOKUP($B243,'Slutlig allokering kvv'!$B$2:$AC$462,MATCH(F$3,'Slutlig allokering kvv'!$B$1:$AJ$1,0),FALSE)/1,0)</f>
        <v>0</v>
      </c>
      <c r="G243">
        <f>IFERROR(VLOOKUP($B243,Kraftvärmeprod!$B$1:$AH$479,MATCH(G$2,Kraftvärmeprod!$B$1:$AG$1,0),FALSE)/1,0)-IFERROR(VLOOKUP($B243,'Slutlig allokering kvv'!$B$2:$AC$462,MATCH(G$3,'Slutlig allokering kvv'!$B$1:$AJ$1,0),FALSE)/1,0)</f>
        <v>0</v>
      </c>
      <c r="H243">
        <f>IFERROR(VLOOKUP($B243,Kraftvärmeprod!$B$1:$AH$479,MATCH(H$2,Kraftvärmeprod!$B$1:$AG$1,0),FALSE)/1,0)-IFERROR(VLOOKUP($B243,'Slutlig allokering kvv'!$B$2:$AC$462,MATCH(H$3,'Slutlig allokering kvv'!$B$1:$AJ$1,0),FALSE)/1,0)</f>
        <v>0</v>
      </c>
      <c r="I243">
        <f>IFERROR(VLOOKUP($B243,Kraftvärmeprod!$B$1:$AH$479,MATCH(I$2,Kraftvärmeprod!$B$1:$AG$1,0),FALSE)/1,0)-IFERROR(VLOOKUP($B243,'Slutlig allokering kvv'!$B$2:$AC$462,MATCH(I$3,'Slutlig allokering kvv'!$B$1:$AJ$1,0),FALSE)/1,0)</f>
        <v>0</v>
      </c>
      <c r="J243">
        <f>IFERROR(VLOOKUP($B243,Kraftvärmeprod!$B$1:$AH$479,MATCH(J$2,Kraftvärmeprod!$B$1:$AG$1,0),FALSE)/1,0)-IFERROR(VLOOKUP($B243,'Slutlig allokering kvv'!$B$2:$AC$462,MATCH(J$3,'Slutlig allokering kvv'!$B$1:$AJ$1,0),FALSE)/1,0)</f>
        <v>0</v>
      </c>
      <c r="K243">
        <f>IFERROR(VLOOKUP($B243,Kraftvärmeprod!$B$1:$AH$479,MATCH(K$2,Kraftvärmeprod!$B$1:$AG$1,0),FALSE)/1,0)-IFERROR(VLOOKUP($B243,'Slutlig allokering kvv'!$B$2:$AC$462,MATCH(K$3,'Slutlig allokering kvv'!$B$1:$AJ$1,0),FALSE)/1,0)</f>
        <v>0</v>
      </c>
      <c r="L243">
        <f>IFERROR(VLOOKUP($B243,Kraftvärmeprod!$B$1:$AH$479,MATCH(L$2,Kraftvärmeprod!$B$1:$AG$1,0),FALSE)/1,0)-IFERROR(VLOOKUP($B243,'Slutlig allokering kvv'!$B$2:$AC$462,MATCH(L$3,'Slutlig allokering kvv'!$B$1:$AJ$1,0),FALSE)/1,0)</f>
        <v>0</v>
      </c>
      <c r="M243">
        <f>IFERROR(VLOOKUP($B243,Kraftvärmeprod!$B$1:$AH$479,MATCH(M$2,Kraftvärmeprod!$B$1:$AG$1,0),FALSE)/1,0)-IFERROR(VLOOKUP($B243,'Slutlig allokering kvv'!$B$2:$AC$462,MATCH(M$3,'Slutlig allokering kvv'!$B$1:$AJ$1,0),FALSE)/1,0)</f>
        <v>0</v>
      </c>
      <c r="N243">
        <f>IFERROR(VLOOKUP($B243,Kraftvärmeprod!$B$1:$AH$479,MATCH(N$2,Kraftvärmeprod!$B$1:$AG$1,0),FALSE)/1,0)-IFERROR(VLOOKUP($B243,'Slutlig allokering kvv'!$B$2:$AC$462,MATCH(N$3,'Slutlig allokering kvv'!$B$1:$AJ$1,0),FALSE)/1,0)</f>
        <v>0</v>
      </c>
      <c r="O243">
        <f>IFERROR(VLOOKUP($B243,Kraftvärmeprod!$B$1:$AH$479,MATCH(O$2,Kraftvärmeprod!$B$1:$AG$1,0),FALSE)/1,0)-IFERROR(VLOOKUP($B243,'Slutlig allokering kvv'!$B$2:$AC$462,MATCH(O$3,'Slutlig allokering kvv'!$B$1:$AJ$1,0),FALSE)/1,0)</f>
        <v>0</v>
      </c>
      <c r="P243">
        <f>IFERROR(VLOOKUP($B243,Kraftvärmeprod!$B$1:$AH$479,MATCH(P$2,Kraftvärmeprod!$B$1:$AG$1,0),FALSE)/1,0)-IFERROR(VLOOKUP($B243,'Slutlig allokering kvv'!$B$2:$AC$462,MATCH(P$3,'Slutlig allokering kvv'!$B$1:$AJ$1,0),FALSE)/1,0)</f>
        <v>0</v>
      </c>
      <c r="Q243">
        <f>IFERROR(VLOOKUP($B243,Kraftvärmeprod!$B$1:$AH$479,MATCH(Q$2,Kraftvärmeprod!$B$1:$AG$1,0),FALSE)/1,0)-IFERROR(VLOOKUP($B243,'Slutlig allokering kvv'!$B$2:$AC$462,MATCH(Q$3,'Slutlig allokering kvv'!$B$1:$AJ$1,0),FALSE)/1,0)</f>
        <v>0</v>
      </c>
      <c r="R243">
        <f>IFERROR(VLOOKUP($B243,Kraftvärmeprod!$B$1:$AH$479,MATCH(R$2,Kraftvärmeprod!$B$1:$AG$1,0),FALSE)/1,0)-IFERROR(VLOOKUP($B243,'Slutlig allokering kvv'!$B$2:$AC$462,MATCH(R$3,'Slutlig allokering kvv'!$B$1:$AJ$1,0),FALSE)/1,0)</f>
        <v>0</v>
      </c>
      <c r="S243">
        <f>IFERROR(VLOOKUP($B243,Kraftvärmeprod!$B$1:$AH$479,MATCH(S$2,Kraftvärmeprod!$B$1:$AG$1,0),FALSE)/1,0)-IFERROR(VLOOKUP($B243,'Slutlig allokering kvv'!$B$2:$AC$462,MATCH(S$3,'Slutlig allokering kvv'!$B$1:$AJ$1,0),FALSE)/1,0)</f>
        <v>0</v>
      </c>
      <c r="T243" s="6">
        <f>IFERROR(VLOOKUP($B243,Miljö!$B$1:$S$477,MATCH(T$2,Miljö!$B$1:$X$1,0),FALSE)/1,0)-IFERROR(VLOOKUP($B243,'Slutlig allokering kvv'!$B$2:$AC$462,MATCH(T$3,'Slutlig allokering kvv'!$B$1:$AJ$1,0),FALSE)/1,0)</f>
        <v>0</v>
      </c>
      <c r="U243">
        <f>IFERROR(VLOOKUP($B243,Kraftvärmeprod!$B$1:$AH$479,MATCH(U$2,Kraftvärmeprod!$B$1:$AG$1,0),FALSE)/1,0)-IFERROR(VLOOKUP($B243,'Slutlig allokering kvv'!$B$2:$AC$462,MATCH(U$3,'Slutlig allokering kvv'!$B$1:$AJ$1,0),FALSE)/1,0)</f>
        <v>0</v>
      </c>
      <c r="V243">
        <f>IFERROR(VLOOKUP($B243,Kraftvärmeprod!$B$1:$AH$479,MATCH(V$2,Kraftvärmeprod!$B$1:$AG$1,0),FALSE)/1,0)-IFERROR(VLOOKUP($B243,'Slutlig allokering kvv'!$B$2:$AC$462,MATCH(V$3,'Slutlig allokering kvv'!$B$1:$AJ$1,0),FALSE)/1,0)</f>
        <v>0</v>
      </c>
      <c r="W243">
        <f>IFERROR(VLOOKUP($B243,Kraftvärmeprod!$B$1:$AH$479,MATCH(W$2,Kraftvärmeprod!$B$1:$AG$1,0),FALSE)/1,0)-IFERROR(VLOOKUP($B243,'Slutlig allokering kvv'!$B$2:$AC$462,MATCH(W$3,'Slutlig allokering kvv'!$B$1:$AJ$1,0),FALSE)/1,0)</f>
        <v>0</v>
      </c>
      <c r="X243">
        <f>IFERROR(VLOOKUP($B243,Kraftvärmeprod!$B$1:$AH$479,MATCH(X$2,Kraftvärmeprod!$B$1:$AG$1,0),FALSE)/1,0)-IFERROR(VLOOKUP($B243,'Slutlig allokering kvv'!$B$2:$AC$462,MATCH(X$3,'Slutlig allokering kvv'!$B$1:$AJ$1,0),FALSE)/1,0)</f>
        <v>0</v>
      </c>
      <c r="Y243">
        <f>IFERROR(VLOOKUP($B243,Kraftvärmeprod!$B$1:$AH$479,MATCH(Y$2,Kraftvärmeprod!$B$1:$AG$1,0),FALSE)/1,0)-IFERROR(VLOOKUP($B243,'Slutlig allokering kvv'!$B$2:$AC$462,MATCH(Y$3,'Slutlig allokering kvv'!$B$1:$AJ$1,0),FALSE)/1,0)</f>
        <v>0</v>
      </c>
      <c r="Z243">
        <f>IFERROR(VLOOKUP($B243,Kraftvärmeprod!$B$1:$AH$479,MATCH(Z$2,Kraftvärmeprod!$B$1:$AG$1,0),FALSE)/1,0)-IFERROR(VLOOKUP($B243,'Slutlig allokering kvv'!$B$2:$AC$462,MATCH(Z$3,'Slutlig allokering kvv'!$B$1:$AJ$1,0),FALSE)/1,0)</f>
        <v>0</v>
      </c>
      <c r="AA243">
        <f>IFERROR(VLOOKUP($B243,Kraftvärmeprod!$B$1:$AH$479,MATCH(AA$2,Kraftvärmeprod!$B$1:$AG$1,0),FALSE)/1,0)-IFERROR(VLOOKUP($B243,'Slutlig allokering kvv'!$B$2:$AC$462,MATCH(AA$3,'Slutlig allokering kvv'!$B$1:$AJ$1,0),FALSE)/1,0)</f>
        <v>0</v>
      </c>
      <c r="AE243">
        <f t="shared" si="6"/>
        <v>0</v>
      </c>
      <c r="AG243">
        <f>IFERROR(VLOOKUP(B243,'Slutlig allokering kvv'!$B$2:$AJ$462,MATCH("Summa slutlig allokerad tillförd energi (utan hjälpel och rökgaskondensering):",'Slutlig allokering kvv'!$B$1:$AK$1,0),FALSE)/1,"")</f>
        <v>0</v>
      </c>
      <c r="AI243" s="137" t="str">
        <f>IFERROR(1-VLOOKUP(B243,'Slutlig allokering kvv'!$B$2:$AJ$462,MATCH("Andel av bränsle i kvv som allokerats till värme, exklusive rökgaskondensering och hjälpel",'Slutlig allokering kvv'!$B$1:$AK$1,0),FALSE),"")</f>
        <v/>
      </c>
      <c r="AK243" s="137" t="str">
        <f t="shared" si="7"/>
        <v/>
      </c>
    </row>
    <row r="244" spans="1:37" x14ac:dyDescent="0.25">
      <c r="A244" s="2" t="s">
        <v>382</v>
      </c>
      <c r="B244" s="2" t="s">
        <v>391</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 kvv'!$B$2:$AC$462,MATCH(E$3,'Slutlig allokering kvv'!$B$1:$AJ$1,0),FALSE)/1,0)</f>
        <v>0</v>
      </c>
      <c r="F244">
        <f>IFERROR(VLOOKUP($B244,Kraftvärmeprod!$B$1:$AH$479,MATCH(F$2,Kraftvärmeprod!$B$1:$AG$1,0),FALSE)/1,0)-IFERROR(VLOOKUP($B244,'Slutlig allokering kvv'!$B$2:$AC$462,MATCH(F$3,'Slutlig allokering kvv'!$B$1:$AJ$1,0),FALSE)/1,0)</f>
        <v>0</v>
      </c>
      <c r="G244">
        <f>IFERROR(VLOOKUP($B244,Kraftvärmeprod!$B$1:$AH$479,MATCH(G$2,Kraftvärmeprod!$B$1:$AG$1,0),FALSE)/1,0)-IFERROR(VLOOKUP($B244,'Slutlig allokering kvv'!$B$2:$AC$462,MATCH(G$3,'Slutlig allokering kvv'!$B$1:$AJ$1,0),FALSE)/1,0)</f>
        <v>0</v>
      </c>
      <c r="H244">
        <f>IFERROR(VLOOKUP($B244,Kraftvärmeprod!$B$1:$AH$479,MATCH(H$2,Kraftvärmeprod!$B$1:$AG$1,0),FALSE)/1,0)-IFERROR(VLOOKUP($B244,'Slutlig allokering kvv'!$B$2:$AC$462,MATCH(H$3,'Slutlig allokering kvv'!$B$1:$AJ$1,0),FALSE)/1,0)</f>
        <v>0</v>
      </c>
      <c r="I244">
        <f>IFERROR(VLOOKUP($B244,Kraftvärmeprod!$B$1:$AH$479,MATCH(I$2,Kraftvärmeprod!$B$1:$AG$1,0),FALSE)/1,0)-IFERROR(VLOOKUP($B244,'Slutlig allokering kvv'!$B$2:$AC$462,MATCH(I$3,'Slutlig allokering kvv'!$B$1:$AJ$1,0),FALSE)/1,0)</f>
        <v>0</v>
      </c>
      <c r="J244">
        <f>IFERROR(VLOOKUP($B244,Kraftvärmeprod!$B$1:$AH$479,MATCH(J$2,Kraftvärmeprod!$B$1:$AG$1,0),FALSE)/1,0)-IFERROR(VLOOKUP($B244,'Slutlig allokering kvv'!$B$2:$AC$462,MATCH(J$3,'Slutlig allokering kvv'!$B$1:$AJ$1,0),FALSE)/1,0)</f>
        <v>0</v>
      </c>
      <c r="K244">
        <f>IFERROR(VLOOKUP($B244,Kraftvärmeprod!$B$1:$AH$479,MATCH(K$2,Kraftvärmeprod!$B$1:$AG$1,0),FALSE)/1,0)-IFERROR(VLOOKUP($B244,'Slutlig allokering kvv'!$B$2:$AC$462,MATCH(K$3,'Slutlig allokering kvv'!$B$1:$AJ$1,0),FALSE)/1,0)</f>
        <v>0</v>
      </c>
      <c r="L244">
        <f>IFERROR(VLOOKUP($B244,Kraftvärmeprod!$B$1:$AH$479,MATCH(L$2,Kraftvärmeprod!$B$1:$AG$1,0),FALSE)/1,0)-IFERROR(VLOOKUP($B244,'Slutlig allokering kvv'!$B$2:$AC$462,MATCH(L$3,'Slutlig allokering kvv'!$B$1:$AJ$1,0),FALSE)/1,0)</f>
        <v>0</v>
      </c>
      <c r="M244">
        <f>IFERROR(VLOOKUP($B244,Kraftvärmeprod!$B$1:$AH$479,MATCH(M$2,Kraftvärmeprod!$B$1:$AG$1,0),FALSE)/1,0)-IFERROR(VLOOKUP($B244,'Slutlig allokering kvv'!$B$2:$AC$462,MATCH(M$3,'Slutlig allokering kvv'!$B$1:$AJ$1,0),FALSE)/1,0)</f>
        <v>0</v>
      </c>
      <c r="N244">
        <f>IFERROR(VLOOKUP($B244,Kraftvärmeprod!$B$1:$AH$479,MATCH(N$2,Kraftvärmeprod!$B$1:$AG$1,0),FALSE)/1,0)-IFERROR(VLOOKUP($B244,'Slutlig allokering kvv'!$B$2:$AC$462,MATCH(N$3,'Slutlig allokering kvv'!$B$1:$AJ$1,0),FALSE)/1,0)</f>
        <v>0</v>
      </c>
      <c r="O244">
        <f>IFERROR(VLOOKUP($B244,Kraftvärmeprod!$B$1:$AH$479,MATCH(O$2,Kraftvärmeprod!$B$1:$AG$1,0),FALSE)/1,0)-IFERROR(VLOOKUP($B244,'Slutlig allokering kvv'!$B$2:$AC$462,MATCH(O$3,'Slutlig allokering kvv'!$B$1:$AJ$1,0),FALSE)/1,0)</f>
        <v>0</v>
      </c>
      <c r="P244">
        <f>IFERROR(VLOOKUP($B244,Kraftvärmeprod!$B$1:$AH$479,MATCH(P$2,Kraftvärmeprod!$B$1:$AG$1,0),FALSE)/1,0)-IFERROR(VLOOKUP($B244,'Slutlig allokering kvv'!$B$2:$AC$462,MATCH(P$3,'Slutlig allokering kvv'!$B$1:$AJ$1,0),FALSE)/1,0)</f>
        <v>0</v>
      </c>
      <c r="Q244">
        <f>IFERROR(VLOOKUP($B244,Kraftvärmeprod!$B$1:$AH$479,MATCH(Q$2,Kraftvärmeprod!$B$1:$AG$1,0),FALSE)/1,0)-IFERROR(VLOOKUP($B244,'Slutlig allokering kvv'!$B$2:$AC$462,MATCH(Q$3,'Slutlig allokering kvv'!$B$1:$AJ$1,0),FALSE)/1,0)</f>
        <v>0</v>
      </c>
      <c r="R244">
        <f>IFERROR(VLOOKUP($B244,Kraftvärmeprod!$B$1:$AH$479,MATCH(R$2,Kraftvärmeprod!$B$1:$AG$1,0),FALSE)/1,0)-IFERROR(VLOOKUP($B244,'Slutlig allokering kvv'!$B$2:$AC$462,MATCH(R$3,'Slutlig allokering kvv'!$B$1:$AJ$1,0),FALSE)/1,0)</f>
        <v>0</v>
      </c>
      <c r="S244">
        <f>IFERROR(VLOOKUP($B244,Kraftvärmeprod!$B$1:$AH$479,MATCH(S$2,Kraftvärmeprod!$B$1:$AG$1,0),FALSE)/1,0)-IFERROR(VLOOKUP($B244,'Slutlig allokering kvv'!$B$2:$AC$462,MATCH(S$3,'Slutlig allokering kvv'!$B$1:$AJ$1,0),FALSE)/1,0)</f>
        <v>0</v>
      </c>
      <c r="T244" s="6">
        <f>IFERROR(VLOOKUP($B244,Miljö!$B$1:$S$477,MATCH(T$2,Miljö!$B$1:$X$1,0),FALSE)/1,0)-IFERROR(VLOOKUP($B244,'Slutlig allokering kvv'!$B$2:$AC$462,MATCH(T$3,'Slutlig allokering kvv'!$B$1:$AJ$1,0),FALSE)/1,0)</f>
        <v>0</v>
      </c>
      <c r="U244">
        <f>IFERROR(VLOOKUP($B244,Kraftvärmeprod!$B$1:$AH$479,MATCH(U$2,Kraftvärmeprod!$B$1:$AG$1,0),FALSE)/1,0)-IFERROR(VLOOKUP($B244,'Slutlig allokering kvv'!$B$2:$AC$462,MATCH(U$3,'Slutlig allokering kvv'!$B$1:$AJ$1,0),FALSE)/1,0)</f>
        <v>0</v>
      </c>
      <c r="V244">
        <f>IFERROR(VLOOKUP($B244,Kraftvärmeprod!$B$1:$AH$479,MATCH(V$2,Kraftvärmeprod!$B$1:$AG$1,0),FALSE)/1,0)-IFERROR(VLOOKUP($B244,'Slutlig allokering kvv'!$B$2:$AC$462,MATCH(V$3,'Slutlig allokering kvv'!$B$1:$AJ$1,0),FALSE)/1,0)</f>
        <v>0</v>
      </c>
      <c r="W244">
        <f>IFERROR(VLOOKUP($B244,Kraftvärmeprod!$B$1:$AH$479,MATCH(W$2,Kraftvärmeprod!$B$1:$AG$1,0),FALSE)/1,0)-IFERROR(VLOOKUP($B244,'Slutlig allokering kvv'!$B$2:$AC$462,MATCH(W$3,'Slutlig allokering kvv'!$B$1:$AJ$1,0),FALSE)/1,0)</f>
        <v>0</v>
      </c>
      <c r="X244">
        <f>IFERROR(VLOOKUP($B244,Kraftvärmeprod!$B$1:$AH$479,MATCH(X$2,Kraftvärmeprod!$B$1:$AG$1,0),FALSE)/1,0)-IFERROR(VLOOKUP($B244,'Slutlig allokering kvv'!$B$2:$AC$462,MATCH(X$3,'Slutlig allokering kvv'!$B$1:$AJ$1,0),FALSE)/1,0)</f>
        <v>0</v>
      </c>
      <c r="Y244">
        <f>IFERROR(VLOOKUP($B244,Kraftvärmeprod!$B$1:$AH$479,MATCH(Y$2,Kraftvärmeprod!$B$1:$AG$1,0),FALSE)/1,0)-IFERROR(VLOOKUP($B244,'Slutlig allokering kvv'!$B$2:$AC$462,MATCH(Y$3,'Slutlig allokering kvv'!$B$1:$AJ$1,0),FALSE)/1,0)</f>
        <v>0</v>
      </c>
      <c r="Z244">
        <f>IFERROR(VLOOKUP($B244,Kraftvärmeprod!$B$1:$AH$479,MATCH(Z$2,Kraftvärmeprod!$B$1:$AG$1,0),FALSE)/1,0)-IFERROR(VLOOKUP($B244,'Slutlig allokering kvv'!$B$2:$AC$462,MATCH(Z$3,'Slutlig allokering kvv'!$B$1:$AJ$1,0),FALSE)/1,0)</f>
        <v>0</v>
      </c>
      <c r="AA244">
        <f>IFERROR(VLOOKUP($B244,Kraftvärmeprod!$B$1:$AH$479,MATCH(AA$2,Kraftvärmeprod!$B$1:$AG$1,0),FALSE)/1,0)-IFERROR(VLOOKUP($B244,'Slutlig allokering kvv'!$B$2:$AC$462,MATCH(AA$3,'Slutlig allokering kvv'!$B$1:$AJ$1,0),FALSE)/1,0)</f>
        <v>0</v>
      </c>
      <c r="AE244">
        <f t="shared" si="6"/>
        <v>0</v>
      </c>
      <c r="AG244">
        <f>IFERROR(VLOOKUP(B244,'Slutlig allokering kvv'!$B$2:$AJ$462,MATCH("Summa slutlig allokerad tillförd energi (utan hjälpel och rökgaskondensering):",'Slutlig allokering kvv'!$B$1:$AK$1,0),FALSE)/1,"")</f>
        <v>0</v>
      </c>
      <c r="AI244" s="137" t="str">
        <f>IFERROR(1-VLOOKUP(B244,'Slutlig allokering kvv'!$B$2:$AJ$462,MATCH("Andel av bränsle i kvv som allokerats till värme, exklusive rökgaskondensering och hjälpel",'Slutlig allokering kvv'!$B$1:$AK$1,0),FALSE),"")</f>
        <v/>
      </c>
      <c r="AK244" s="137" t="str">
        <f t="shared" si="7"/>
        <v/>
      </c>
    </row>
    <row r="245" spans="1:37" x14ac:dyDescent="0.25">
      <c r="A245" s="2" t="s">
        <v>382</v>
      </c>
      <c r="B245" s="2" t="s">
        <v>392</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 kvv'!$B$2:$AC$462,MATCH(E$3,'Slutlig allokering kvv'!$B$1:$AJ$1,0),FALSE)/1,0)</f>
        <v>0</v>
      </c>
      <c r="F245">
        <f>IFERROR(VLOOKUP($B245,Kraftvärmeprod!$B$1:$AH$479,MATCH(F$2,Kraftvärmeprod!$B$1:$AG$1,0),FALSE)/1,0)-IFERROR(VLOOKUP($B245,'Slutlig allokering kvv'!$B$2:$AC$462,MATCH(F$3,'Slutlig allokering kvv'!$B$1:$AJ$1,0),FALSE)/1,0)</f>
        <v>0</v>
      </c>
      <c r="G245">
        <f>IFERROR(VLOOKUP($B245,Kraftvärmeprod!$B$1:$AH$479,MATCH(G$2,Kraftvärmeprod!$B$1:$AG$1,0),FALSE)/1,0)-IFERROR(VLOOKUP($B245,'Slutlig allokering kvv'!$B$2:$AC$462,MATCH(G$3,'Slutlig allokering kvv'!$B$1:$AJ$1,0),FALSE)/1,0)</f>
        <v>0</v>
      </c>
      <c r="H245">
        <f>IFERROR(VLOOKUP($B245,Kraftvärmeprod!$B$1:$AH$479,MATCH(H$2,Kraftvärmeprod!$B$1:$AG$1,0),FALSE)/1,0)-IFERROR(VLOOKUP($B245,'Slutlig allokering kvv'!$B$2:$AC$462,MATCH(H$3,'Slutlig allokering kvv'!$B$1:$AJ$1,0),FALSE)/1,0)</f>
        <v>0</v>
      </c>
      <c r="I245">
        <f>IFERROR(VLOOKUP($B245,Kraftvärmeprod!$B$1:$AH$479,MATCH(I$2,Kraftvärmeprod!$B$1:$AG$1,0),FALSE)/1,0)-IFERROR(VLOOKUP($B245,'Slutlig allokering kvv'!$B$2:$AC$462,MATCH(I$3,'Slutlig allokering kvv'!$B$1:$AJ$1,0),FALSE)/1,0)</f>
        <v>0</v>
      </c>
      <c r="J245">
        <f>IFERROR(VLOOKUP($B245,Kraftvärmeprod!$B$1:$AH$479,MATCH(J$2,Kraftvärmeprod!$B$1:$AG$1,0),FALSE)/1,0)-IFERROR(VLOOKUP($B245,'Slutlig allokering kvv'!$B$2:$AC$462,MATCH(J$3,'Slutlig allokering kvv'!$B$1:$AJ$1,0),FALSE)/1,0)</f>
        <v>0</v>
      </c>
      <c r="K245">
        <f>IFERROR(VLOOKUP($B245,Kraftvärmeprod!$B$1:$AH$479,MATCH(K$2,Kraftvärmeprod!$B$1:$AG$1,0),FALSE)/1,0)-IFERROR(VLOOKUP($B245,'Slutlig allokering kvv'!$B$2:$AC$462,MATCH(K$3,'Slutlig allokering kvv'!$B$1:$AJ$1,0),FALSE)/1,0)</f>
        <v>0</v>
      </c>
      <c r="L245">
        <f>IFERROR(VLOOKUP($B245,Kraftvärmeprod!$B$1:$AH$479,MATCH(L$2,Kraftvärmeprod!$B$1:$AG$1,0),FALSE)/1,0)-IFERROR(VLOOKUP($B245,'Slutlig allokering kvv'!$B$2:$AC$462,MATCH(L$3,'Slutlig allokering kvv'!$B$1:$AJ$1,0),FALSE)/1,0)</f>
        <v>0</v>
      </c>
      <c r="M245">
        <f>IFERROR(VLOOKUP($B245,Kraftvärmeprod!$B$1:$AH$479,MATCH(M$2,Kraftvärmeprod!$B$1:$AG$1,0),FALSE)/1,0)-IFERROR(VLOOKUP($B245,'Slutlig allokering kvv'!$B$2:$AC$462,MATCH(M$3,'Slutlig allokering kvv'!$B$1:$AJ$1,0),FALSE)/1,0)</f>
        <v>0</v>
      </c>
      <c r="N245">
        <f>IFERROR(VLOOKUP($B245,Kraftvärmeprod!$B$1:$AH$479,MATCH(N$2,Kraftvärmeprod!$B$1:$AG$1,0),FALSE)/1,0)-IFERROR(VLOOKUP($B245,'Slutlig allokering kvv'!$B$2:$AC$462,MATCH(N$3,'Slutlig allokering kvv'!$B$1:$AJ$1,0),FALSE)/1,0)</f>
        <v>0</v>
      </c>
      <c r="O245">
        <f>IFERROR(VLOOKUP($B245,Kraftvärmeprod!$B$1:$AH$479,MATCH(O$2,Kraftvärmeprod!$B$1:$AG$1,0),FALSE)/1,0)-IFERROR(VLOOKUP($B245,'Slutlig allokering kvv'!$B$2:$AC$462,MATCH(O$3,'Slutlig allokering kvv'!$B$1:$AJ$1,0),FALSE)/1,0)</f>
        <v>0</v>
      </c>
      <c r="P245">
        <f>IFERROR(VLOOKUP($B245,Kraftvärmeprod!$B$1:$AH$479,MATCH(P$2,Kraftvärmeprod!$B$1:$AG$1,0),FALSE)/1,0)-IFERROR(VLOOKUP($B245,'Slutlig allokering kvv'!$B$2:$AC$462,MATCH(P$3,'Slutlig allokering kvv'!$B$1:$AJ$1,0),FALSE)/1,0)</f>
        <v>0</v>
      </c>
      <c r="Q245">
        <f>IFERROR(VLOOKUP($B245,Kraftvärmeprod!$B$1:$AH$479,MATCH(Q$2,Kraftvärmeprod!$B$1:$AG$1,0),FALSE)/1,0)-IFERROR(VLOOKUP($B245,'Slutlig allokering kvv'!$B$2:$AC$462,MATCH(Q$3,'Slutlig allokering kvv'!$B$1:$AJ$1,0),FALSE)/1,0)</f>
        <v>0</v>
      </c>
      <c r="R245">
        <f>IFERROR(VLOOKUP($B245,Kraftvärmeprod!$B$1:$AH$479,MATCH(R$2,Kraftvärmeprod!$B$1:$AG$1,0),FALSE)/1,0)-IFERROR(VLOOKUP($B245,'Slutlig allokering kvv'!$B$2:$AC$462,MATCH(R$3,'Slutlig allokering kvv'!$B$1:$AJ$1,0),FALSE)/1,0)</f>
        <v>0</v>
      </c>
      <c r="S245">
        <f>IFERROR(VLOOKUP($B245,Kraftvärmeprod!$B$1:$AH$479,MATCH(S$2,Kraftvärmeprod!$B$1:$AG$1,0),FALSE)/1,0)-IFERROR(VLOOKUP($B245,'Slutlig allokering kvv'!$B$2:$AC$462,MATCH(S$3,'Slutlig allokering kvv'!$B$1:$AJ$1,0),FALSE)/1,0)</f>
        <v>0</v>
      </c>
      <c r="T245" s="6">
        <f>IFERROR(VLOOKUP($B245,Miljö!$B$1:$S$477,MATCH(T$2,Miljö!$B$1:$X$1,0),FALSE)/1,0)-IFERROR(VLOOKUP($B245,'Slutlig allokering kvv'!$B$2:$AC$462,MATCH(T$3,'Slutlig allokering kvv'!$B$1:$AJ$1,0),FALSE)/1,0)</f>
        <v>0</v>
      </c>
      <c r="U245">
        <f>IFERROR(VLOOKUP($B245,Kraftvärmeprod!$B$1:$AH$479,MATCH(U$2,Kraftvärmeprod!$B$1:$AG$1,0),FALSE)/1,0)-IFERROR(VLOOKUP($B245,'Slutlig allokering kvv'!$B$2:$AC$462,MATCH(U$3,'Slutlig allokering kvv'!$B$1:$AJ$1,0),FALSE)/1,0)</f>
        <v>0</v>
      </c>
      <c r="V245">
        <f>IFERROR(VLOOKUP($B245,Kraftvärmeprod!$B$1:$AH$479,MATCH(V$2,Kraftvärmeprod!$B$1:$AG$1,0),FALSE)/1,0)-IFERROR(VLOOKUP($B245,'Slutlig allokering kvv'!$B$2:$AC$462,MATCH(V$3,'Slutlig allokering kvv'!$B$1:$AJ$1,0),FALSE)/1,0)</f>
        <v>0</v>
      </c>
      <c r="W245">
        <f>IFERROR(VLOOKUP($B245,Kraftvärmeprod!$B$1:$AH$479,MATCH(W$2,Kraftvärmeprod!$B$1:$AG$1,0),FALSE)/1,0)-IFERROR(VLOOKUP($B245,'Slutlig allokering kvv'!$B$2:$AC$462,MATCH(W$3,'Slutlig allokering kvv'!$B$1:$AJ$1,0),FALSE)/1,0)</f>
        <v>0</v>
      </c>
      <c r="X245">
        <f>IFERROR(VLOOKUP($B245,Kraftvärmeprod!$B$1:$AH$479,MATCH(X$2,Kraftvärmeprod!$B$1:$AG$1,0),FALSE)/1,0)-IFERROR(VLOOKUP($B245,'Slutlig allokering kvv'!$B$2:$AC$462,MATCH(X$3,'Slutlig allokering kvv'!$B$1:$AJ$1,0),FALSE)/1,0)</f>
        <v>0</v>
      </c>
      <c r="Y245">
        <f>IFERROR(VLOOKUP($B245,Kraftvärmeprod!$B$1:$AH$479,MATCH(Y$2,Kraftvärmeprod!$B$1:$AG$1,0),FALSE)/1,0)-IFERROR(VLOOKUP($B245,'Slutlig allokering kvv'!$B$2:$AC$462,MATCH(Y$3,'Slutlig allokering kvv'!$B$1:$AJ$1,0),FALSE)/1,0)</f>
        <v>0</v>
      </c>
      <c r="Z245">
        <f>IFERROR(VLOOKUP($B245,Kraftvärmeprod!$B$1:$AH$479,MATCH(Z$2,Kraftvärmeprod!$B$1:$AG$1,0),FALSE)/1,0)-IFERROR(VLOOKUP($B245,'Slutlig allokering kvv'!$B$2:$AC$462,MATCH(Z$3,'Slutlig allokering kvv'!$B$1:$AJ$1,0),FALSE)/1,0)</f>
        <v>0</v>
      </c>
      <c r="AA245">
        <f>IFERROR(VLOOKUP($B245,Kraftvärmeprod!$B$1:$AH$479,MATCH(AA$2,Kraftvärmeprod!$B$1:$AG$1,0),FALSE)/1,0)-IFERROR(VLOOKUP($B245,'Slutlig allokering kvv'!$B$2:$AC$462,MATCH(AA$3,'Slutlig allokering kvv'!$B$1:$AJ$1,0),FALSE)/1,0)</f>
        <v>0</v>
      </c>
      <c r="AE245">
        <f t="shared" si="6"/>
        <v>0</v>
      </c>
      <c r="AG245">
        <f>IFERROR(VLOOKUP(B245,'Slutlig allokering kvv'!$B$2:$AJ$462,MATCH("Summa slutlig allokerad tillförd energi (utan hjälpel och rökgaskondensering):",'Slutlig allokering kvv'!$B$1:$AK$1,0),FALSE)/1,"")</f>
        <v>0</v>
      </c>
      <c r="AI245" s="137" t="str">
        <f>IFERROR(1-VLOOKUP(B245,'Slutlig allokering kvv'!$B$2:$AJ$462,MATCH("Andel av bränsle i kvv som allokerats till värme, exklusive rökgaskondensering och hjälpel",'Slutlig allokering kvv'!$B$1:$AK$1,0),FALSE),"")</f>
        <v/>
      </c>
      <c r="AK245" s="137" t="str">
        <f t="shared" si="7"/>
        <v/>
      </c>
    </row>
    <row r="246" spans="1:37" x14ac:dyDescent="0.25">
      <c r="A246" s="2" t="s">
        <v>382</v>
      </c>
      <c r="B246" s="2" t="s">
        <v>393</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 kvv'!$B$2:$AC$462,MATCH(E$3,'Slutlig allokering kvv'!$B$1:$AJ$1,0),FALSE)/1,0)</f>
        <v>0</v>
      </c>
      <c r="F246">
        <f>IFERROR(VLOOKUP($B246,Kraftvärmeprod!$B$1:$AH$479,MATCH(F$2,Kraftvärmeprod!$B$1:$AG$1,0),FALSE)/1,0)-IFERROR(VLOOKUP($B246,'Slutlig allokering kvv'!$B$2:$AC$462,MATCH(F$3,'Slutlig allokering kvv'!$B$1:$AJ$1,0),FALSE)/1,0)</f>
        <v>0</v>
      </c>
      <c r="G246">
        <f>IFERROR(VLOOKUP($B246,Kraftvärmeprod!$B$1:$AH$479,MATCH(G$2,Kraftvärmeprod!$B$1:$AG$1,0),FALSE)/1,0)-IFERROR(VLOOKUP($B246,'Slutlig allokering kvv'!$B$2:$AC$462,MATCH(G$3,'Slutlig allokering kvv'!$B$1:$AJ$1,0),FALSE)/1,0)</f>
        <v>0</v>
      </c>
      <c r="H246">
        <f>IFERROR(VLOOKUP($B246,Kraftvärmeprod!$B$1:$AH$479,MATCH(H$2,Kraftvärmeprod!$B$1:$AG$1,0),FALSE)/1,0)-IFERROR(VLOOKUP($B246,'Slutlig allokering kvv'!$B$2:$AC$462,MATCH(H$3,'Slutlig allokering kvv'!$B$1:$AJ$1,0),FALSE)/1,0)</f>
        <v>0</v>
      </c>
      <c r="I246">
        <f>IFERROR(VLOOKUP($B246,Kraftvärmeprod!$B$1:$AH$479,MATCH(I$2,Kraftvärmeprod!$B$1:$AG$1,0),FALSE)/1,0)-IFERROR(VLOOKUP($B246,'Slutlig allokering kvv'!$B$2:$AC$462,MATCH(I$3,'Slutlig allokering kvv'!$B$1:$AJ$1,0),FALSE)/1,0)</f>
        <v>0</v>
      </c>
      <c r="J246">
        <f>IFERROR(VLOOKUP($B246,Kraftvärmeprod!$B$1:$AH$479,MATCH(J$2,Kraftvärmeprod!$B$1:$AG$1,0),FALSE)/1,0)-IFERROR(VLOOKUP($B246,'Slutlig allokering kvv'!$B$2:$AC$462,MATCH(J$3,'Slutlig allokering kvv'!$B$1:$AJ$1,0),FALSE)/1,0)</f>
        <v>0</v>
      </c>
      <c r="K246">
        <f>IFERROR(VLOOKUP($B246,Kraftvärmeprod!$B$1:$AH$479,MATCH(K$2,Kraftvärmeprod!$B$1:$AG$1,0),FALSE)/1,0)-IFERROR(VLOOKUP($B246,'Slutlig allokering kvv'!$B$2:$AC$462,MATCH(K$3,'Slutlig allokering kvv'!$B$1:$AJ$1,0),FALSE)/1,0)</f>
        <v>0</v>
      </c>
      <c r="L246">
        <f>IFERROR(VLOOKUP($B246,Kraftvärmeprod!$B$1:$AH$479,MATCH(L$2,Kraftvärmeprod!$B$1:$AG$1,0),FALSE)/1,0)-IFERROR(VLOOKUP($B246,'Slutlig allokering kvv'!$B$2:$AC$462,MATCH(L$3,'Slutlig allokering kvv'!$B$1:$AJ$1,0),FALSE)/1,0)</f>
        <v>0</v>
      </c>
      <c r="M246">
        <f>IFERROR(VLOOKUP($B246,Kraftvärmeprod!$B$1:$AH$479,MATCH(M$2,Kraftvärmeprod!$B$1:$AG$1,0),FALSE)/1,0)-IFERROR(VLOOKUP($B246,'Slutlig allokering kvv'!$B$2:$AC$462,MATCH(M$3,'Slutlig allokering kvv'!$B$1:$AJ$1,0),FALSE)/1,0)</f>
        <v>0</v>
      </c>
      <c r="N246">
        <f>IFERROR(VLOOKUP($B246,Kraftvärmeprod!$B$1:$AH$479,MATCH(N$2,Kraftvärmeprod!$B$1:$AG$1,0),FALSE)/1,0)-IFERROR(VLOOKUP($B246,'Slutlig allokering kvv'!$B$2:$AC$462,MATCH(N$3,'Slutlig allokering kvv'!$B$1:$AJ$1,0),FALSE)/1,0)</f>
        <v>0</v>
      </c>
      <c r="O246">
        <f>IFERROR(VLOOKUP($B246,Kraftvärmeprod!$B$1:$AH$479,MATCH(O$2,Kraftvärmeprod!$B$1:$AG$1,0),FALSE)/1,0)-IFERROR(VLOOKUP($B246,'Slutlig allokering kvv'!$B$2:$AC$462,MATCH(O$3,'Slutlig allokering kvv'!$B$1:$AJ$1,0),FALSE)/1,0)</f>
        <v>0</v>
      </c>
      <c r="P246">
        <f>IFERROR(VLOOKUP($B246,Kraftvärmeprod!$B$1:$AH$479,MATCH(P$2,Kraftvärmeprod!$B$1:$AG$1,0),FALSE)/1,0)-IFERROR(VLOOKUP($B246,'Slutlig allokering kvv'!$B$2:$AC$462,MATCH(P$3,'Slutlig allokering kvv'!$B$1:$AJ$1,0),FALSE)/1,0)</f>
        <v>0</v>
      </c>
      <c r="Q246">
        <f>IFERROR(VLOOKUP($B246,Kraftvärmeprod!$B$1:$AH$479,MATCH(Q$2,Kraftvärmeprod!$B$1:$AG$1,0),FALSE)/1,0)-IFERROR(VLOOKUP($B246,'Slutlig allokering kvv'!$B$2:$AC$462,MATCH(Q$3,'Slutlig allokering kvv'!$B$1:$AJ$1,0),FALSE)/1,0)</f>
        <v>0</v>
      </c>
      <c r="R246">
        <f>IFERROR(VLOOKUP($B246,Kraftvärmeprod!$B$1:$AH$479,MATCH(R$2,Kraftvärmeprod!$B$1:$AG$1,0),FALSE)/1,0)-IFERROR(VLOOKUP($B246,'Slutlig allokering kvv'!$B$2:$AC$462,MATCH(R$3,'Slutlig allokering kvv'!$B$1:$AJ$1,0),FALSE)/1,0)</f>
        <v>0</v>
      </c>
      <c r="S246">
        <f>IFERROR(VLOOKUP($B246,Kraftvärmeprod!$B$1:$AH$479,MATCH(S$2,Kraftvärmeprod!$B$1:$AG$1,0),FALSE)/1,0)-IFERROR(VLOOKUP($B246,'Slutlig allokering kvv'!$B$2:$AC$462,MATCH(S$3,'Slutlig allokering kvv'!$B$1:$AJ$1,0),FALSE)/1,0)</f>
        <v>0</v>
      </c>
      <c r="T246" s="6">
        <f>IFERROR(VLOOKUP($B246,Miljö!$B$1:$S$477,MATCH(T$2,Miljö!$B$1:$X$1,0),FALSE)/1,0)-IFERROR(VLOOKUP($B246,'Slutlig allokering kvv'!$B$2:$AC$462,MATCH(T$3,'Slutlig allokering kvv'!$B$1:$AJ$1,0),FALSE)/1,0)</f>
        <v>0</v>
      </c>
      <c r="U246">
        <f>IFERROR(VLOOKUP($B246,Kraftvärmeprod!$B$1:$AH$479,MATCH(U$2,Kraftvärmeprod!$B$1:$AG$1,0),FALSE)/1,0)-IFERROR(VLOOKUP($B246,'Slutlig allokering kvv'!$B$2:$AC$462,MATCH(U$3,'Slutlig allokering kvv'!$B$1:$AJ$1,0),FALSE)/1,0)</f>
        <v>0</v>
      </c>
      <c r="V246">
        <f>IFERROR(VLOOKUP($B246,Kraftvärmeprod!$B$1:$AH$479,MATCH(V$2,Kraftvärmeprod!$B$1:$AG$1,0),FALSE)/1,0)-IFERROR(VLOOKUP($B246,'Slutlig allokering kvv'!$B$2:$AC$462,MATCH(V$3,'Slutlig allokering kvv'!$B$1:$AJ$1,0),FALSE)/1,0)</f>
        <v>0</v>
      </c>
      <c r="W246">
        <f>IFERROR(VLOOKUP($B246,Kraftvärmeprod!$B$1:$AH$479,MATCH(W$2,Kraftvärmeprod!$B$1:$AG$1,0),FALSE)/1,0)-IFERROR(VLOOKUP($B246,'Slutlig allokering kvv'!$B$2:$AC$462,MATCH(W$3,'Slutlig allokering kvv'!$B$1:$AJ$1,0),FALSE)/1,0)</f>
        <v>0</v>
      </c>
      <c r="X246">
        <f>IFERROR(VLOOKUP($B246,Kraftvärmeprod!$B$1:$AH$479,MATCH(X$2,Kraftvärmeprod!$B$1:$AG$1,0),FALSE)/1,0)-IFERROR(VLOOKUP($B246,'Slutlig allokering kvv'!$B$2:$AC$462,MATCH(X$3,'Slutlig allokering kvv'!$B$1:$AJ$1,0),FALSE)/1,0)</f>
        <v>0</v>
      </c>
      <c r="Y246">
        <f>IFERROR(VLOOKUP($B246,Kraftvärmeprod!$B$1:$AH$479,MATCH(Y$2,Kraftvärmeprod!$B$1:$AG$1,0),FALSE)/1,0)-IFERROR(VLOOKUP($B246,'Slutlig allokering kvv'!$B$2:$AC$462,MATCH(Y$3,'Slutlig allokering kvv'!$B$1:$AJ$1,0),FALSE)/1,0)</f>
        <v>0</v>
      </c>
      <c r="Z246">
        <f>IFERROR(VLOOKUP($B246,Kraftvärmeprod!$B$1:$AH$479,MATCH(Z$2,Kraftvärmeprod!$B$1:$AG$1,0),FALSE)/1,0)-IFERROR(VLOOKUP($B246,'Slutlig allokering kvv'!$B$2:$AC$462,MATCH(Z$3,'Slutlig allokering kvv'!$B$1:$AJ$1,0),FALSE)/1,0)</f>
        <v>0</v>
      </c>
      <c r="AA246">
        <f>IFERROR(VLOOKUP($B246,Kraftvärmeprod!$B$1:$AH$479,MATCH(AA$2,Kraftvärmeprod!$B$1:$AG$1,0),FALSE)/1,0)-IFERROR(VLOOKUP($B246,'Slutlig allokering kvv'!$B$2:$AC$462,MATCH(AA$3,'Slutlig allokering kvv'!$B$1:$AJ$1,0),FALSE)/1,0)</f>
        <v>0</v>
      </c>
      <c r="AE246">
        <f t="shared" si="6"/>
        <v>0</v>
      </c>
      <c r="AG246">
        <f>IFERROR(VLOOKUP(B246,'Slutlig allokering kvv'!$B$2:$AJ$462,MATCH("Summa slutlig allokerad tillförd energi (utan hjälpel och rökgaskondensering):",'Slutlig allokering kvv'!$B$1:$AK$1,0),FALSE)/1,"")</f>
        <v>0</v>
      </c>
      <c r="AI246" s="137" t="str">
        <f>IFERROR(1-VLOOKUP(B246,'Slutlig allokering kvv'!$B$2:$AJ$462,MATCH("Andel av bränsle i kvv som allokerats till värme, exklusive rökgaskondensering och hjälpel",'Slutlig allokering kvv'!$B$1:$AK$1,0),FALSE),"")</f>
        <v/>
      </c>
      <c r="AK246" s="137" t="str">
        <f t="shared" si="7"/>
        <v/>
      </c>
    </row>
    <row r="247" spans="1:37" x14ac:dyDescent="0.25">
      <c r="A247" s="2" t="s">
        <v>382</v>
      </c>
      <c r="B247" s="2" t="s">
        <v>394</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 kvv'!$B$2:$AC$462,MATCH(E$3,'Slutlig allokering kvv'!$B$1:$AJ$1,0),FALSE)/1,0)</f>
        <v>0</v>
      </c>
      <c r="F247">
        <f>IFERROR(VLOOKUP($B247,Kraftvärmeprod!$B$1:$AH$479,MATCH(F$2,Kraftvärmeprod!$B$1:$AG$1,0),FALSE)/1,0)-IFERROR(VLOOKUP($B247,'Slutlig allokering kvv'!$B$2:$AC$462,MATCH(F$3,'Slutlig allokering kvv'!$B$1:$AJ$1,0),FALSE)/1,0)</f>
        <v>0</v>
      </c>
      <c r="G247">
        <f>IFERROR(VLOOKUP($B247,Kraftvärmeprod!$B$1:$AH$479,MATCH(G$2,Kraftvärmeprod!$B$1:$AG$1,0),FALSE)/1,0)-IFERROR(VLOOKUP($B247,'Slutlig allokering kvv'!$B$2:$AC$462,MATCH(G$3,'Slutlig allokering kvv'!$B$1:$AJ$1,0),FALSE)/1,0)</f>
        <v>0</v>
      </c>
      <c r="H247">
        <f>IFERROR(VLOOKUP($B247,Kraftvärmeprod!$B$1:$AH$479,MATCH(H$2,Kraftvärmeprod!$B$1:$AG$1,0),FALSE)/1,0)-IFERROR(VLOOKUP($B247,'Slutlig allokering kvv'!$B$2:$AC$462,MATCH(H$3,'Slutlig allokering kvv'!$B$1:$AJ$1,0),FALSE)/1,0)</f>
        <v>0</v>
      </c>
      <c r="I247">
        <f>IFERROR(VLOOKUP($B247,Kraftvärmeprod!$B$1:$AH$479,MATCH(I$2,Kraftvärmeprod!$B$1:$AG$1,0),FALSE)/1,0)-IFERROR(VLOOKUP($B247,'Slutlig allokering kvv'!$B$2:$AC$462,MATCH(I$3,'Slutlig allokering kvv'!$B$1:$AJ$1,0),FALSE)/1,0)</f>
        <v>0</v>
      </c>
      <c r="J247">
        <f>IFERROR(VLOOKUP($B247,Kraftvärmeprod!$B$1:$AH$479,MATCH(J$2,Kraftvärmeprod!$B$1:$AG$1,0),FALSE)/1,0)-IFERROR(VLOOKUP($B247,'Slutlig allokering kvv'!$B$2:$AC$462,MATCH(J$3,'Slutlig allokering kvv'!$B$1:$AJ$1,0),FALSE)/1,0)</f>
        <v>0</v>
      </c>
      <c r="K247">
        <f>IFERROR(VLOOKUP($B247,Kraftvärmeprod!$B$1:$AH$479,MATCH(K$2,Kraftvärmeprod!$B$1:$AG$1,0),FALSE)/1,0)-IFERROR(VLOOKUP($B247,'Slutlig allokering kvv'!$B$2:$AC$462,MATCH(K$3,'Slutlig allokering kvv'!$B$1:$AJ$1,0),FALSE)/1,0)</f>
        <v>0</v>
      </c>
      <c r="L247">
        <f>IFERROR(VLOOKUP($B247,Kraftvärmeprod!$B$1:$AH$479,MATCH(L$2,Kraftvärmeprod!$B$1:$AG$1,0),FALSE)/1,0)-IFERROR(VLOOKUP($B247,'Slutlig allokering kvv'!$B$2:$AC$462,MATCH(L$3,'Slutlig allokering kvv'!$B$1:$AJ$1,0),FALSE)/1,0)</f>
        <v>0</v>
      </c>
      <c r="M247">
        <f>IFERROR(VLOOKUP($B247,Kraftvärmeprod!$B$1:$AH$479,MATCH(M$2,Kraftvärmeprod!$B$1:$AG$1,0),FALSE)/1,0)-IFERROR(VLOOKUP($B247,'Slutlig allokering kvv'!$B$2:$AC$462,MATCH(M$3,'Slutlig allokering kvv'!$B$1:$AJ$1,0),FALSE)/1,0)</f>
        <v>0</v>
      </c>
      <c r="N247">
        <f>IFERROR(VLOOKUP($B247,Kraftvärmeprod!$B$1:$AH$479,MATCH(N$2,Kraftvärmeprod!$B$1:$AG$1,0),FALSE)/1,0)-IFERROR(VLOOKUP($B247,'Slutlig allokering kvv'!$B$2:$AC$462,MATCH(N$3,'Slutlig allokering kvv'!$B$1:$AJ$1,0),FALSE)/1,0)</f>
        <v>0</v>
      </c>
      <c r="O247">
        <f>IFERROR(VLOOKUP($B247,Kraftvärmeprod!$B$1:$AH$479,MATCH(O$2,Kraftvärmeprod!$B$1:$AG$1,0),FALSE)/1,0)-IFERROR(VLOOKUP($B247,'Slutlig allokering kvv'!$B$2:$AC$462,MATCH(O$3,'Slutlig allokering kvv'!$B$1:$AJ$1,0),FALSE)/1,0)</f>
        <v>0</v>
      </c>
      <c r="P247">
        <f>IFERROR(VLOOKUP($B247,Kraftvärmeprod!$B$1:$AH$479,MATCH(P$2,Kraftvärmeprod!$B$1:$AG$1,0),FALSE)/1,0)-IFERROR(VLOOKUP($B247,'Slutlig allokering kvv'!$B$2:$AC$462,MATCH(P$3,'Slutlig allokering kvv'!$B$1:$AJ$1,0),FALSE)/1,0)</f>
        <v>0</v>
      </c>
      <c r="Q247">
        <f>IFERROR(VLOOKUP($B247,Kraftvärmeprod!$B$1:$AH$479,MATCH(Q$2,Kraftvärmeprod!$B$1:$AG$1,0),FALSE)/1,0)-IFERROR(VLOOKUP($B247,'Slutlig allokering kvv'!$B$2:$AC$462,MATCH(Q$3,'Slutlig allokering kvv'!$B$1:$AJ$1,0),FALSE)/1,0)</f>
        <v>0</v>
      </c>
      <c r="R247">
        <f>IFERROR(VLOOKUP($B247,Kraftvärmeprod!$B$1:$AH$479,MATCH(R$2,Kraftvärmeprod!$B$1:$AG$1,0),FALSE)/1,0)-IFERROR(VLOOKUP($B247,'Slutlig allokering kvv'!$B$2:$AC$462,MATCH(R$3,'Slutlig allokering kvv'!$B$1:$AJ$1,0),FALSE)/1,0)</f>
        <v>0</v>
      </c>
      <c r="S247">
        <f>IFERROR(VLOOKUP($B247,Kraftvärmeprod!$B$1:$AH$479,MATCH(S$2,Kraftvärmeprod!$B$1:$AG$1,0),FALSE)/1,0)-IFERROR(VLOOKUP($B247,'Slutlig allokering kvv'!$B$2:$AC$462,MATCH(S$3,'Slutlig allokering kvv'!$B$1:$AJ$1,0),FALSE)/1,0)</f>
        <v>0</v>
      </c>
      <c r="T247" s="6">
        <f>IFERROR(VLOOKUP($B247,Miljö!$B$1:$S$477,MATCH(T$2,Miljö!$B$1:$X$1,0),FALSE)/1,0)-IFERROR(VLOOKUP($B247,'Slutlig allokering kvv'!$B$2:$AC$462,MATCH(T$3,'Slutlig allokering kvv'!$B$1:$AJ$1,0),FALSE)/1,0)</f>
        <v>0</v>
      </c>
      <c r="U247">
        <f>IFERROR(VLOOKUP($B247,Kraftvärmeprod!$B$1:$AH$479,MATCH(U$2,Kraftvärmeprod!$B$1:$AG$1,0),FALSE)/1,0)-IFERROR(VLOOKUP($B247,'Slutlig allokering kvv'!$B$2:$AC$462,MATCH(U$3,'Slutlig allokering kvv'!$B$1:$AJ$1,0),FALSE)/1,0)</f>
        <v>0</v>
      </c>
      <c r="V247">
        <f>IFERROR(VLOOKUP($B247,Kraftvärmeprod!$B$1:$AH$479,MATCH(V$2,Kraftvärmeprod!$B$1:$AG$1,0),FALSE)/1,0)-IFERROR(VLOOKUP($B247,'Slutlig allokering kvv'!$B$2:$AC$462,MATCH(V$3,'Slutlig allokering kvv'!$B$1:$AJ$1,0),FALSE)/1,0)</f>
        <v>0</v>
      </c>
      <c r="W247">
        <f>IFERROR(VLOOKUP($B247,Kraftvärmeprod!$B$1:$AH$479,MATCH(W$2,Kraftvärmeprod!$B$1:$AG$1,0),FALSE)/1,0)-IFERROR(VLOOKUP($B247,'Slutlig allokering kvv'!$B$2:$AC$462,MATCH(W$3,'Slutlig allokering kvv'!$B$1:$AJ$1,0),FALSE)/1,0)</f>
        <v>0</v>
      </c>
      <c r="X247">
        <f>IFERROR(VLOOKUP($B247,Kraftvärmeprod!$B$1:$AH$479,MATCH(X$2,Kraftvärmeprod!$B$1:$AG$1,0),FALSE)/1,0)-IFERROR(VLOOKUP($B247,'Slutlig allokering kvv'!$B$2:$AC$462,MATCH(X$3,'Slutlig allokering kvv'!$B$1:$AJ$1,0),FALSE)/1,0)</f>
        <v>0</v>
      </c>
      <c r="Y247">
        <f>IFERROR(VLOOKUP($B247,Kraftvärmeprod!$B$1:$AH$479,MATCH(Y$2,Kraftvärmeprod!$B$1:$AG$1,0),FALSE)/1,0)-IFERROR(VLOOKUP($B247,'Slutlig allokering kvv'!$B$2:$AC$462,MATCH(Y$3,'Slutlig allokering kvv'!$B$1:$AJ$1,0),FALSE)/1,0)</f>
        <v>0</v>
      </c>
      <c r="Z247">
        <f>IFERROR(VLOOKUP($B247,Kraftvärmeprod!$B$1:$AH$479,MATCH(Z$2,Kraftvärmeprod!$B$1:$AG$1,0),FALSE)/1,0)-IFERROR(VLOOKUP($B247,'Slutlig allokering kvv'!$B$2:$AC$462,MATCH(Z$3,'Slutlig allokering kvv'!$B$1:$AJ$1,0),FALSE)/1,0)</f>
        <v>0</v>
      </c>
      <c r="AA247">
        <f>IFERROR(VLOOKUP($B247,Kraftvärmeprod!$B$1:$AH$479,MATCH(AA$2,Kraftvärmeprod!$B$1:$AG$1,0),FALSE)/1,0)-IFERROR(VLOOKUP($B247,'Slutlig allokering kvv'!$B$2:$AC$462,MATCH(AA$3,'Slutlig allokering kvv'!$B$1:$AJ$1,0),FALSE)/1,0)</f>
        <v>0</v>
      </c>
      <c r="AE247">
        <f t="shared" si="6"/>
        <v>0</v>
      </c>
      <c r="AG247">
        <f>IFERROR(VLOOKUP(B247,'Slutlig allokering kvv'!$B$2:$AJ$462,MATCH("Summa slutlig allokerad tillförd energi (utan hjälpel och rökgaskondensering):",'Slutlig allokering kvv'!$B$1:$AK$1,0),FALSE)/1,"")</f>
        <v>0</v>
      </c>
      <c r="AI247" s="137" t="str">
        <f>IFERROR(1-VLOOKUP(B247,'Slutlig allokering kvv'!$B$2:$AJ$462,MATCH("Andel av bränsle i kvv som allokerats till värme, exklusive rökgaskondensering och hjälpel",'Slutlig allokering kvv'!$B$1:$AK$1,0),FALSE),"")</f>
        <v/>
      </c>
      <c r="AK247" s="137" t="str">
        <f t="shared" si="7"/>
        <v/>
      </c>
    </row>
    <row r="248" spans="1:37" x14ac:dyDescent="0.25">
      <c r="A248" s="2" t="s">
        <v>382</v>
      </c>
      <c r="B248" s="2" t="s">
        <v>395</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 kvv'!$B$2:$AC$462,MATCH(E$3,'Slutlig allokering kvv'!$B$1:$AJ$1,0),FALSE)/1,0)</f>
        <v>0</v>
      </c>
      <c r="F248">
        <f>IFERROR(VLOOKUP($B248,Kraftvärmeprod!$B$1:$AH$479,MATCH(F$2,Kraftvärmeprod!$B$1:$AG$1,0),FALSE)/1,0)-IFERROR(VLOOKUP($B248,'Slutlig allokering kvv'!$B$2:$AC$462,MATCH(F$3,'Slutlig allokering kvv'!$B$1:$AJ$1,0),FALSE)/1,0)</f>
        <v>0</v>
      </c>
      <c r="G248">
        <f>IFERROR(VLOOKUP($B248,Kraftvärmeprod!$B$1:$AH$479,MATCH(G$2,Kraftvärmeprod!$B$1:$AG$1,0),FALSE)/1,0)-IFERROR(VLOOKUP($B248,'Slutlig allokering kvv'!$B$2:$AC$462,MATCH(G$3,'Slutlig allokering kvv'!$B$1:$AJ$1,0),FALSE)/1,0)</f>
        <v>0</v>
      </c>
      <c r="H248">
        <f>IFERROR(VLOOKUP($B248,Kraftvärmeprod!$B$1:$AH$479,MATCH(H$2,Kraftvärmeprod!$B$1:$AG$1,0),FALSE)/1,0)-IFERROR(VLOOKUP($B248,'Slutlig allokering kvv'!$B$2:$AC$462,MATCH(H$3,'Slutlig allokering kvv'!$B$1:$AJ$1,0),FALSE)/1,0)</f>
        <v>0</v>
      </c>
      <c r="I248">
        <f>IFERROR(VLOOKUP($B248,Kraftvärmeprod!$B$1:$AH$479,MATCH(I$2,Kraftvärmeprod!$B$1:$AG$1,0),FALSE)/1,0)-IFERROR(VLOOKUP($B248,'Slutlig allokering kvv'!$B$2:$AC$462,MATCH(I$3,'Slutlig allokering kvv'!$B$1:$AJ$1,0),FALSE)/1,0)</f>
        <v>0</v>
      </c>
      <c r="J248">
        <f>IFERROR(VLOOKUP($B248,Kraftvärmeprod!$B$1:$AH$479,MATCH(J$2,Kraftvärmeprod!$B$1:$AG$1,0),FALSE)/1,0)-IFERROR(VLOOKUP($B248,'Slutlig allokering kvv'!$B$2:$AC$462,MATCH(J$3,'Slutlig allokering kvv'!$B$1:$AJ$1,0),FALSE)/1,0)</f>
        <v>0</v>
      </c>
      <c r="K248">
        <f>IFERROR(VLOOKUP($B248,Kraftvärmeprod!$B$1:$AH$479,MATCH(K$2,Kraftvärmeprod!$B$1:$AG$1,0),FALSE)/1,0)-IFERROR(VLOOKUP($B248,'Slutlig allokering kvv'!$B$2:$AC$462,MATCH(K$3,'Slutlig allokering kvv'!$B$1:$AJ$1,0),FALSE)/1,0)</f>
        <v>0</v>
      </c>
      <c r="L248">
        <f>IFERROR(VLOOKUP($B248,Kraftvärmeprod!$B$1:$AH$479,MATCH(L$2,Kraftvärmeprod!$B$1:$AG$1,0),FALSE)/1,0)-IFERROR(VLOOKUP($B248,'Slutlig allokering kvv'!$B$2:$AC$462,MATCH(L$3,'Slutlig allokering kvv'!$B$1:$AJ$1,0),FALSE)/1,0)</f>
        <v>0</v>
      </c>
      <c r="M248">
        <f>IFERROR(VLOOKUP($B248,Kraftvärmeprod!$B$1:$AH$479,MATCH(M$2,Kraftvärmeprod!$B$1:$AG$1,0),FALSE)/1,0)-IFERROR(VLOOKUP($B248,'Slutlig allokering kvv'!$B$2:$AC$462,MATCH(M$3,'Slutlig allokering kvv'!$B$1:$AJ$1,0),FALSE)/1,0)</f>
        <v>0</v>
      </c>
      <c r="N248">
        <f>IFERROR(VLOOKUP($B248,Kraftvärmeprod!$B$1:$AH$479,MATCH(N$2,Kraftvärmeprod!$B$1:$AG$1,0),FALSE)/1,0)-IFERROR(VLOOKUP($B248,'Slutlig allokering kvv'!$B$2:$AC$462,MATCH(N$3,'Slutlig allokering kvv'!$B$1:$AJ$1,0),FALSE)/1,0)</f>
        <v>0</v>
      </c>
      <c r="O248">
        <f>IFERROR(VLOOKUP($B248,Kraftvärmeprod!$B$1:$AH$479,MATCH(O$2,Kraftvärmeprod!$B$1:$AG$1,0),FALSE)/1,0)-IFERROR(VLOOKUP($B248,'Slutlig allokering kvv'!$B$2:$AC$462,MATCH(O$3,'Slutlig allokering kvv'!$B$1:$AJ$1,0),FALSE)/1,0)</f>
        <v>0</v>
      </c>
      <c r="P248">
        <f>IFERROR(VLOOKUP($B248,Kraftvärmeprod!$B$1:$AH$479,MATCH(P$2,Kraftvärmeprod!$B$1:$AG$1,0),FALSE)/1,0)-IFERROR(VLOOKUP($B248,'Slutlig allokering kvv'!$B$2:$AC$462,MATCH(P$3,'Slutlig allokering kvv'!$B$1:$AJ$1,0),FALSE)/1,0)</f>
        <v>0</v>
      </c>
      <c r="Q248">
        <f>IFERROR(VLOOKUP($B248,Kraftvärmeprod!$B$1:$AH$479,MATCH(Q$2,Kraftvärmeprod!$B$1:$AG$1,0),FALSE)/1,0)-IFERROR(VLOOKUP($B248,'Slutlig allokering kvv'!$B$2:$AC$462,MATCH(Q$3,'Slutlig allokering kvv'!$B$1:$AJ$1,0),FALSE)/1,0)</f>
        <v>0</v>
      </c>
      <c r="R248">
        <f>IFERROR(VLOOKUP($B248,Kraftvärmeprod!$B$1:$AH$479,MATCH(R$2,Kraftvärmeprod!$B$1:$AG$1,0),FALSE)/1,0)-IFERROR(VLOOKUP($B248,'Slutlig allokering kvv'!$B$2:$AC$462,MATCH(R$3,'Slutlig allokering kvv'!$B$1:$AJ$1,0),FALSE)/1,0)</f>
        <v>0</v>
      </c>
      <c r="S248">
        <f>IFERROR(VLOOKUP($B248,Kraftvärmeprod!$B$1:$AH$479,MATCH(S$2,Kraftvärmeprod!$B$1:$AG$1,0),FALSE)/1,0)-IFERROR(VLOOKUP($B248,'Slutlig allokering kvv'!$B$2:$AC$462,MATCH(S$3,'Slutlig allokering kvv'!$B$1:$AJ$1,0),FALSE)/1,0)</f>
        <v>0</v>
      </c>
      <c r="T248" s="6">
        <f>IFERROR(VLOOKUP($B248,Miljö!$B$1:$S$477,MATCH(T$2,Miljö!$B$1:$X$1,0),FALSE)/1,0)-IFERROR(VLOOKUP($B248,'Slutlig allokering kvv'!$B$2:$AC$462,MATCH(T$3,'Slutlig allokering kvv'!$B$1:$AJ$1,0),FALSE)/1,0)</f>
        <v>0</v>
      </c>
      <c r="U248">
        <f>IFERROR(VLOOKUP($B248,Kraftvärmeprod!$B$1:$AH$479,MATCH(U$2,Kraftvärmeprod!$B$1:$AG$1,0),FALSE)/1,0)-IFERROR(VLOOKUP($B248,'Slutlig allokering kvv'!$B$2:$AC$462,MATCH(U$3,'Slutlig allokering kvv'!$B$1:$AJ$1,0),FALSE)/1,0)</f>
        <v>0</v>
      </c>
      <c r="V248">
        <f>IFERROR(VLOOKUP($B248,Kraftvärmeprod!$B$1:$AH$479,MATCH(V$2,Kraftvärmeprod!$B$1:$AG$1,0),FALSE)/1,0)-IFERROR(VLOOKUP($B248,'Slutlig allokering kvv'!$B$2:$AC$462,MATCH(V$3,'Slutlig allokering kvv'!$B$1:$AJ$1,0),FALSE)/1,0)</f>
        <v>0</v>
      </c>
      <c r="W248">
        <f>IFERROR(VLOOKUP($B248,Kraftvärmeprod!$B$1:$AH$479,MATCH(W$2,Kraftvärmeprod!$B$1:$AG$1,0),FALSE)/1,0)-IFERROR(VLOOKUP($B248,'Slutlig allokering kvv'!$B$2:$AC$462,MATCH(W$3,'Slutlig allokering kvv'!$B$1:$AJ$1,0),FALSE)/1,0)</f>
        <v>0</v>
      </c>
      <c r="X248">
        <f>IFERROR(VLOOKUP($B248,Kraftvärmeprod!$B$1:$AH$479,MATCH(X$2,Kraftvärmeprod!$B$1:$AG$1,0),FALSE)/1,0)-IFERROR(VLOOKUP($B248,'Slutlig allokering kvv'!$B$2:$AC$462,MATCH(X$3,'Slutlig allokering kvv'!$B$1:$AJ$1,0),FALSE)/1,0)</f>
        <v>0</v>
      </c>
      <c r="Y248">
        <f>IFERROR(VLOOKUP($B248,Kraftvärmeprod!$B$1:$AH$479,MATCH(Y$2,Kraftvärmeprod!$B$1:$AG$1,0),FALSE)/1,0)-IFERROR(VLOOKUP($B248,'Slutlig allokering kvv'!$B$2:$AC$462,MATCH(Y$3,'Slutlig allokering kvv'!$B$1:$AJ$1,0),FALSE)/1,0)</f>
        <v>0</v>
      </c>
      <c r="Z248">
        <f>IFERROR(VLOOKUP($B248,Kraftvärmeprod!$B$1:$AH$479,MATCH(Z$2,Kraftvärmeprod!$B$1:$AG$1,0),FALSE)/1,0)-IFERROR(VLOOKUP($B248,'Slutlig allokering kvv'!$B$2:$AC$462,MATCH(Z$3,'Slutlig allokering kvv'!$B$1:$AJ$1,0),FALSE)/1,0)</f>
        <v>0</v>
      </c>
      <c r="AA248">
        <f>IFERROR(VLOOKUP($B248,Kraftvärmeprod!$B$1:$AH$479,MATCH(AA$2,Kraftvärmeprod!$B$1:$AG$1,0),FALSE)/1,0)-IFERROR(VLOOKUP($B248,'Slutlig allokering kvv'!$B$2:$AC$462,MATCH(AA$3,'Slutlig allokering kvv'!$B$1:$AJ$1,0),FALSE)/1,0)</f>
        <v>0</v>
      </c>
      <c r="AE248">
        <f t="shared" si="6"/>
        <v>0</v>
      </c>
      <c r="AG248">
        <f>IFERROR(VLOOKUP(B248,'Slutlig allokering kvv'!$B$2:$AJ$462,MATCH("Summa slutlig allokerad tillförd energi (utan hjälpel och rökgaskondensering):",'Slutlig allokering kvv'!$B$1:$AK$1,0),FALSE)/1,"")</f>
        <v>0</v>
      </c>
      <c r="AI248" s="137" t="str">
        <f>IFERROR(1-VLOOKUP(B248,'Slutlig allokering kvv'!$B$2:$AJ$462,MATCH("Andel av bränsle i kvv som allokerats till värme, exklusive rökgaskondensering och hjälpel",'Slutlig allokering kvv'!$B$1:$AK$1,0),FALSE),"")</f>
        <v/>
      </c>
      <c r="AK248" s="137" t="str">
        <f t="shared" si="7"/>
        <v/>
      </c>
    </row>
    <row r="249" spans="1:37" x14ac:dyDescent="0.25">
      <c r="A249" s="2" t="s">
        <v>676</v>
      </c>
      <c r="B249" s="2" t="s">
        <v>665</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 kvv'!$B$2:$AC$462,MATCH(E$3,'Slutlig allokering kvv'!$B$1:$AJ$1,0),FALSE)/1,0)</f>
        <v>0</v>
      </c>
      <c r="F249">
        <f>IFERROR(VLOOKUP($B249,Kraftvärmeprod!$B$1:$AH$479,MATCH(F$2,Kraftvärmeprod!$B$1:$AG$1,0),FALSE)/1,0)-IFERROR(VLOOKUP($B249,'Slutlig allokering kvv'!$B$2:$AC$462,MATCH(F$3,'Slutlig allokering kvv'!$B$1:$AJ$1,0),FALSE)/1,0)</f>
        <v>0</v>
      </c>
      <c r="G249">
        <f>IFERROR(VLOOKUP($B249,Kraftvärmeprod!$B$1:$AH$479,MATCH(G$2,Kraftvärmeprod!$B$1:$AG$1,0),FALSE)/1,0)-IFERROR(VLOOKUP($B249,'Slutlig allokering kvv'!$B$2:$AC$462,MATCH(G$3,'Slutlig allokering kvv'!$B$1:$AJ$1,0),FALSE)/1,0)</f>
        <v>0</v>
      </c>
      <c r="H249">
        <f>IFERROR(VLOOKUP($B249,Kraftvärmeprod!$B$1:$AH$479,MATCH(H$2,Kraftvärmeprod!$B$1:$AG$1,0),FALSE)/1,0)-IFERROR(VLOOKUP($B249,'Slutlig allokering kvv'!$B$2:$AC$462,MATCH(H$3,'Slutlig allokering kvv'!$B$1:$AJ$1,0),FALSE)/1,0)</f>
        <v>0</v>
      </c>
      <c r="I249">
        <f>IFERROR(VLOOKUP($B249,Kraftvärmeprod!$B$1:$AH$479,MATCH(I$2,Kraftvärmeprod!$B$1:$AG$1,0),FALSE)/1,0)-IFERROR(VLOOKUP($B249,'Slutlig allokering kvv'!$B$2:$AC$462,MATCH(I$3,'Slutlig allokering kvv'!$B$1:$AJ$1,0),FALSE)/1,0)</f>
        <v>0</v>
      </c>
      <c r="J249">
        <f>IFERROR(VLOOKUP($B249,Kraftvärmeprod!$B$1:$AH$479,MATCH(J$2,Kraftvärmeprod!$B$1:$AG$1,0),FALSE)/1,0)-IFERROR(VLOOKUP($B249,'Slutlig allokering kvv'!$B$2:$AC$462,MATCH(J$3,'Slutlig allokering kvv'!$B$1:$AJ$1,0),FALSE)/1,0)</f>
        <v>0</v>
      </c>
      <c r="K249">
        <f>IFERROR(VLOOKUP($B249,Kraftvärmeprod!$B$1:$AH$479,MATCH(K$2,Kraftvärmeprod!$B$1:$AG$1,0),FALSE)/1,0)-IFERROR(VLOOKUP($B249,'Slutlig allokering kvv'!$B$2:$AC$462,MATCH(K$3,'Slutlig allokering kvv'!$B$1:$AJ$1,0),FALSE)/1,0)</f>
        <v>0</v>
      </c>
      <c r="L249">
        <f>IFERROR(VLOOKUP($B249,Kraftvärmeprod!$B$1:$AH$479,MATCH(L$2,Kraftvärmeprod!$B$1:$AG$1,0),FALSE)/1,0)-IFERROR(VLOOKUP($B249,'Slutlig allokering kvv'!$B$2:$AC$462,MATCH(L$3,'Slutlig allokering kvv'!$B$1:$AJ$1,0),FALSE)/1,0)</f>
        <v>0</v>
      </c>
      <c r="M249">
        <f>IFERROR(VLOOKUP($B249,Kraftvärmeprod!$B$1:$AH$479,MATCH(M$2,Kraftvärmeprod!$B$1:$AG$1,0),FALSE)/1,0)-IFERROR(VLOOKUP($B249,'Slutlig allokering kvv'!$B$2:$AC$462,MATCH(M$3,'Slutlig allokering kvv'!$B$1:$AJ$1,0),FALSE)/1,0)</f>
        <v>0</v>
      </c>
      <c r="N249">
        <f>IFERROR(VLOOKUP($B249,Kraftvärmeprod!$B$1:$AH$479,MATCH(N$2,Kraftvärmeprod!$B$1:$AG$1,0),FALSE)/1,0)-IFERROR(VLOOKUP($B249,'Slutlig allokering kvv'!$B$2:$AC$462,MATCH(N$3,'Slutlig allokering kvv'!$B$1:$AJ$1,0),FALSE)/1,0)</f>
        <v>0</v>
      </c>
      <c r="O249">
        <f>IFERROR(VLOOKUP($B249,Kraftvärmeprod!$B$1:$AH$479,MATCH(O$2,Kraftvärmeprod!$B$1:$AG$1,0),FALSE)/1,0)-IFERROR(VLOOKUP($B249,'Slutlig allokering kvv'!$B$2:$AC$462,MATCH(O$3,'Slutlig allokering kvv'!$B$1:$AJ$1,0),FALSE)/1,0)</f>
        <v>0</v>
      </c>
      <c r="P249">
        <f>IFERROR(VLOOKUP($B249,Kraftvärmeprod!$B$1:$AH$479,MATCH(P$2,Kraftvärmeprod!$B$1:$AG$1,0),FALSE)/1,0)-IFERROR(VLOOKUP($B249,'Slutlig allokering kvv'!$B$2:$AC$462,MATCH(P$3,'Slutlig allokering kvv'!$B$1:$AJ$1,0),FALSE)/1,0)</f>
        <v>0</v>
      </c>
      <c r="Q249">
        <f>IFERROR(VLOOKUP($B249,Kraftvärmeprod!$B$1:$AH$479,MATCH(Q$2,Kraftvärmeprod!$B$1:$AG$1,0),FALSE)/1,0)-IFERROR(VLOOKUP($B249,'Slutlig allokering kvv'!$B$2:$AC$462,MATCH(Q$3,'Slutlig allokering kvv'!$B$1:$AJ$1,0),FALSE)/1,0)</f>
        <v>0</v>
      </c>
      <c r="R249">
        <f>IFERROR(VLOOKUP($B249,Kraftvärmeprod!$B$1:$AH$479,MATCH(R$2,Kraftvärmeprod!$B$1:$AG$1,0),FALSE)/1,0)-IFERROR(VLOOKUP($B249,'Slutlig allokering kvv'!$B$2:$AC$462,MATCH(R$3,'Slutlig allokering kvv'!$B$1:$AJ$1,0),FALSE)/1,0)</f>
        <v>0</v>
      </c>
      <c r="S249">
        <f>IFERROR(VLOOKUP($B249,Kraftvärmeprod!$B$1:$AH$479,MATCH(S$2,Kraftvärmeprod!$B$1:$AG$1,0),FALSE)/1,0)-IFERROR(VLOOKUP($B249,'Slutlig allokering kvv'!$B$2:$AC$462,MATCH(S$3,'Slutlig allokering kvv'!$B$1:$AJ$1,0),FALSE)/1,0)</f>
        <v>0</v>
      </c>
      <c r="T249" s="6">
        <f>IFERROR(VLOOKUP($B249,Miljö!$B$1:$S$477,MATCH(T$2,Miljö!$B$1:$X$1,0),FALSE)/1,0)-IFERROR(VLOOKUP($B249,'Slutlig allokering kvv'!$B$2:$AC$462,MATCH(T$3,'Slutlig allokering kvv'!$B$1:$AJ$1,0),FALSE)/1,0)</f>
        <v>0</v>
      </c>
      <c r="U249">
        <f>IFERROR(VLOOKUP($B249,Kraftvärmeprod!$B$1:$AH$479,MATCH(U$2,Kraftvärmeprod!$B$1:$AG$1,0),FALSE)/1,0)-IFERROR(VLOOKUP($B249,'Slutlig allokering kvv'!$B$2:$AC$462,MATCH(U$3,'Slutlig allokering kvv'!$B$1:$AJ$1,0),FALSE)/1,0)</f>
        <v>0</v>
      </c>
      <c r="V249">
        <f>IFERROR(VLOOKUP($B249,Kraftvärmeprod!$B$1:$AH$479,MATCH(V$2,Kraftvärmeprod!$B$1:$AG$1,0),FALSE)/1,0)-IFERROR(VLOOKUP($B249,'Slutlig allokering kvv'!$B$2:$AC$462,MATCH(V$3,'Slutlig allokering kvv'!$B$1:$AJ$1,0),FALSE)/1,0)</f>
        <v>0</v>
      </c>
      <c r="W249">
        <f>IFERROR(VLOOKUP($B249,Kraftvärmeprod!$B$1:$AH$479,MATCH(W$2,Kraftvärmeprod!$B$1:$AG$1,0),FALSE)/1,0)-IFERROR(VLOOKUP($B249,'Slutlig allokering kvv'!$B$2:$AC$462,MATCH(W$3,'Slutlig allokering kvv'!$B$1:$AJ$1,0),FALSE)/1,0)</f>
        <v>0</v>
      </c>
      <c r="X249">
        <f>IFERROR(VLOOKUP($B249,Kraftvärmeprod!$B$1:$AH$479,MATCH(X$2,Kraftvärmeprod!$B$1:$AG$1,0),FALSE)/1,0)-IFERROR(VLOOKUP($B249,'Slutlig allokering kvv'!$B$2:$AC$462,MATCH(X$3,'Slutlig allokering kvv'!$B$1:$AJ$1,0),FALSE)/1,0)</f>
        <v>0</v>
      </c>
      <c r="Y249">
        <f>IFERROR(VLOOKUP($B249,Kraftvärmeprod!$B$1:$AH$479,MATCH(Y$2,Kraftvärmeprod!$B$1:$AG$1,0),FALSE)/1,0)-IFERROR(VLOOKUP($B249,'Slutlig allokering kvv'!$B$2:$AC$462,MATCH(Y$3,'Slutlig allokering kvv'!$B$1:$AJ$1,0),FALSE)/1,0)</f>
        <v>0</v>
      </c>
      <c r="Z249">
        <f>IFERROR(VLOOKUP($B249,Kraftvärmeprod!$B$1:$AH$479,MATCH(Z$2,Kraftvärmeprod!$B$1:$AG$1,0),FALSE)/1,0)-IFERROR(VLOOKUP($B249,'Slutlig allokering kvv'!$B$2:$AC$462,MATCH(Z$3,'Slutlig allokering kvv'!$B$1:$AJ$1,0),FALSE)/1,0)</f>
        <v>0</v>
      </c>
      <c r="AA249">
        <f>IFERROR(VLOOKUP($B249,Kraftvärmeprod!$B$1:$AH$479,MATCH(AA$2,Kraftvärmeprod!$B$1:$AG$1,0),FALSE)/1,0)-IFERROR(VLOOKUP($B249,'Slutlig allokering kvv'!$B$2:$AC$462,MATCH(AA$3,'Slutlig allokering kvv'!$B$1:$AJ$1,0),FALSE)/1,0)</f>
        <v>0</v>
      </c>
      <c r="AE249">
        <f t="shared" si="6"/>
        <v>0</v>
      </c>
      <c r="AG249" t="str">
        <f>IFERROR(VLOOKUP(B249,'Slutlig allokering kvv'!$B$2:$AJ$462,MATCH("Summa slutlig allokerad tillförd energi (utan hjälpel och rökgaskondensering):",'Slutlig allokering kvv'!$B$1:$AK$1,0),FALSE)/1,"")</f>
        <v/>
      </c>
      <c r="AI249" s="137" t="str">
        <f>IFERROR(1-VLOOKUP(B249,'Slutlig allokering kvv'!$B$2:$AJ$462,MATCH("Andel av bränsle i kvv som allokerats till värme, exklusive rökgaskondensering och hjälpel",'Slutlig allokering kvv'!$B$1:$AK$1,0),FALSE),"")</f>
        <v/>
      </c>
      <c r="AK249" s="137" t="str">
        <f t="shared" si="7"/>
        <v/>
      </c>
    </row>
    <row r="250" spans="1:37" x14ac:dyDescent="0.25">
      <c r="A250" s="2" t="s">
        <v>396</v>
      </c>
      <c r="B250" s="2" t="s">
        <v>397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 kvv'!$B$2:$AC$462,MATCH(E$3,'Slutlig allokering kvv'!$B$1:$AJ$1,0),FALSE)/1,0)</f>
        <v>0</v>
      </c>
      <c r="F250">
        <f>IFERROR(VLOOKUP($B250,Kraftvärmeprod!$B$1:$AH$479,MATCH(F$2,Kraftvärmeprod!$B$1:$AG$1,0),FALSE)/1,0)-IFERROR(VLOOKUP($B250,'Slutlig allokering kvv'!$B$2:$AC$462,MATCH(F$3,'Slutlig allokering kvv'!$B$1:$AJ$1,0),FALSE)/1,0)</f>
        <v>0</v>
      </c>
      <c r="G250">
        <f>IFERROR(VLOOKUP($B250,Kraftvärmeprod!$B$1:$AH$479,MATCH(G$2,Kraftvärmeprod!$B$1:$AG$1,0),FALSE)/1,0)-IFERROR(VLOOKUP($B250,'Slutlig allokering kvv'!$B$2:$AC$462,MATCH(G$3,'Slutlig allokering kvv'!$B$1:$AJ$1,0),FALSE)/1,0)</f>
        <v>0</v>
      </c>
      <c r="H250">
        <f>IFERROR(VLOOKUP($B250,Kraftvärmeprod!$B$1:$AH$479,MATCH(H$2,Kraftvärmeprod!$B$1:$AG$1,0),FALSE)/1,0)-IFERROR(VLOOKUP($B250,'Slutlig allokering kvv'!$B$2:$AC$462,MATCH(H$3,'Slutlig allokering kvv'!$B$1:$AJ$1,0),FALSE)/1,0)</f>
        <v>0</v>
      </c>
      <c r="I250">
        <f>IFERROR(VLOOKUP($B250,Kraftvärmeprod!$B$1:$AH$479,MATCH(I$2,Kraftvärmeprod!$B$1:$AG$1,0),FALSE)/1,0)-IFERROR(VLOOKUP($B250,'Slutlig allokering kvv'!$B$2:$AC$462,MATCH(I$3,'Slutlig allokering kvv'!$B$1:$AJ$1,0),FALSE)/1,0)</f>
        <v>0</v>
      </c>
      <c r="J250">
        <f>IFERROR(VLOOKUP($B250,Kraftvärmeprod!$B$1:$AH$479,MATCH(J$2,Kraftvärmeprod!$B$1:$AG$1,0),FALSE)/1,0)-IFERROR(VLOOKUP($B250,'Slutlig allokering kvv'!$B$2:$AC$462,MATCH(J$3,'Slutlig allokering kvv'!$B$1:$AJ$1,0),FALSE)/1,0)</f>
        <v>0</v>
      </c>
      <c r="K250">
        <f>IFERROR(VLOOKUP($B250,Kraftvärmeprod!$B$1:$AH$479,MATCH(K$2,Kraftvärmeprod!$B$1:$AG$1,0),FALSE)/1,0)-IFERROR(VLOOKUP($B250,'Slutlig allokering kvv'!$B$2:$AC$462,MATCH(K$3,'Slutlig allokering kvv'!$B$1:$AJ$1,0),FALSE)/1,0)</f>
        <v>0</v>
      </c>
      <c r="L250">
        <f>IFERROR(VLOOKUP($B250,Kraftvärmeprod!$B$1:$AH$479,MATCH(L$2,Kraftvärmeprod!$B$1:$AG$1,0),FALSE)/1,0)-IFERROR(VLOOKUP($B250,'Slutlig allokering kvv'!$B$2:$AC$462,MATCH(L$3,'Slutlig allokering kvv'!$B$1:$AJ$1,0),FALSE)/1,0)</f>
        <v>0</v>
      </c>
      <c r="M250">
        <f>IFERROR(VLOOKUP($B250,Kraftvärmeprod!$B$1:$AH$479,MATCH(M$2,Kraftvärmeprod!$B$1:$AG$1,0),FALSE)/1,0)-IFERROR(VLOOKUP($B250,'Slutlig allokering kvv'!$B$2:$AC$462,MATCH(M$3,'Slutlig allokering kvv'!$B$1:$AJ$1,0),FALSE)/1,0)</f>
        <v>0</v>
      </c>
      <c r="N250">
        <f>IFERROR(VLOOKUP($B250,Kraftvärmeprod!$B$1:$AH$479,MATCH(N$2,Kraftvärmeprod!$B$1:$AG$1,0),FALSE)/1,0)-IFERROR(VLOOKUP($B250,'Slutlig allokering kvv'!$B$2:$AC$462,MATCH(N$3,'Slutlig allokering kvv'!$B$1:$AJ$1,0),FALSE)/1,0)</f>
        <v>0</v>
      </c>
      <c r="O250">
        <f>IFERROR(VLOOKUP($B250,Kraftvärmeprod!$B$1:$AH$479,MATCH(O$2,Kraftvärmeprod!$B$1:$AG$1,0),FALSE)/1,0)-IFERROR(VLOOKUP($B250,'Slutlig allokering kvv'!$B$2:$AC$462,MATCH(O$3,'Slutlig allokering kvv'!$B$1:$AJ$1,0),FALSE)/1,0)</f>
        <v>0</v>
      </c>
      <c r="P250">
        <f>IFERROR(VLOOKUP($B250,Kraftvärmeprod!$B$1:$AH$479,MATCH(P$2,Kraftvärmeprod!$B$1:$AG$1,0),FALSE)/1,0)-IFERROR(VLOOKUP($B250,'Slutlig allokering kvv'!$B$2:$AC$462,MATCH(P$3,'Slutlig allokering kvv'!$B$1:$AJ$1,0),FALSE)/1,0)</f>
        <v>0</v>
      </c>
      <c r="Q250">
        <f>IFERROR(VLOOKUP($B250,Kraftvärmeprod!$B$1:$AH$479,MATCH(Q$2,Kraftvärmeprod!$B$1:$AG$1,0),FALSE)/1,0)-IFERROR(VLOOKUP($B250,'Slutlig allokering kvv'!$B$2:$AC$462,MATCH(Q$3,'Slutlig allokering kvv'!$B$1:$AJ$1,0),FALSE)/1,0)</f>
        <v>0</v>
      </c>
      <c r="R250">
        <f>IFERROR(VLOOKUP($B250,Kraftvärmeprod!$B$1:$AH$479,MATCH(R$2,Kraftvärmeprod!$B$1:$AG$1,0),FALSE)/1,0)-IFERROR(VLOOKUP($B250,'Slutlig allokering kvv'!$B$2:$AC$462,MATCH(R$3,'Slutlig allokering kvv'!$B$1:$AJ$1,0),FALSE)/1,0)</f>
        <v>0</v>
      </c>
      <c r="S250">
        <f>IFERROR(VLOOKUP($B250,Kraftvärmeprod!$B$1:$AH$479,MATCH(S$2,Kraftvärmeprod!$B$1:$AG$1,0),FALSE)/1,0)-IFERROR(VLOOKUP($B250,'Slutlig allokering kvv'!$B$2:$AC$462,MATCH(S$3,'Slutlig allokering kvv'!$B$1:$AJ$1,0),FALSE)/1,0)</f>
        <v>0</v>
      </c>
      <c r="T250" s="6">
        <f>IFERROR(VLOOKUP($B250,Miljö!$B$1:$S$477,MATCH(T$2,Miljö!$B$1:$X$1,0),FALSE)/1,0)-IFERROR(VLOOKUP($B250,'Slutlig allokering kvv'!$B$2:$AC$462,MATCH(T$3,'Slutlig allokering kvv'!$B$1:$AJ$1,0),FALSE)/1,0)</f>
        <v>0</v>
      </c>
      <c r="U250">
        <f>IFERROR(VLOOKUP($B250,Kraftvärmeprod!$B$1:$AH$479,MATCH(U$2,Kraftvärmeprod!$B$1:$AG$1,0),FALSE)/1,0)-IFERROR(VLOOKUP($B250,'Slutlig allokering kvv'!$B$2:$AC$462,MATCH(U$3,'Slutlig allokering kvv'!$B$1:$AJ$1,0),FALSE)/1,0)</f>
        <v>0</v>
      </c>
      <c r="V250">
        <f>IFERROR(VLOOKUP($B250,Kraftvärmeprod!$B$1:$AH$479,MATCH(V$2,Kraftvärmeprod!$B$1:$AG$1,0),FALSE)/1,0)-IFERROR(VLOOKUP($B250,'Slutlig allokering kvv'!$B$2:$AC$462,MATCH(V$3,'Slutlig allokering kvv'!$B$1:$AJ$1,0),FALSE)/1,0)</f>
        <v>0</v>
      </c>
      <c r="W250">
        <f>IFERROR(VLOOKUP($B250,Kraftvärmeprod!$B$1:$AH$479,MATCH(W$2,Kraftvärmeprod!$B$1:$AG$1,0),FALSE)/1,0)-IFERROR(VLOOKUP($B250,'Slutlig allokering kvv'!$B$2:$AC$462,MATCH(W$3,'Slutlig allokering kvv'!$B$1:$AJ$1,0),FALSE)/1,0)</f>
        <v>0</v>
      </c>
      <c r="X250">
        <f>IFERROR(VLOOKUP($B250,Kraftvärmeprod!$B$1:$AH$479,MATCH(X$2,Kraftvärmeprod!$B$1:$AG$1,0),FALSE)/1,0)-IFERROR(VLOOKUP($B250,'Slutlig allokering kvv'!$B$2:$AC$462,MATCH(X$3,'Slutlig allokering kvv'!$B$1:$AJ$1,0),FALSE)/1,0)</f>
        <v>0</v>
      </c>
      <c r="Y250">
        <f>IFERROR(VLOOKUP($B250,Kraftvärmeprod!$B$1:$AH$479,MATCH(Y$2,Kraftvärmeprod!$B$1:$AG$1,0),FALSE)/1,0)-IFERROR(VLOOKUP($B250,'Slutlig allokering kvv'!$B$2:$AC$462,MATCH(Y$3,'Slutlig allokering kvv'!$B$1:$AJ$1,0),FALSE)/1,0)</f>
        <v>0</v>
      </c>
      <c r="Z250">
        <f>IFERROR(VLOOKUP($B250,Kraftvärmeprod!$B$1:$AH$479,MATCH(Z$2,Kraftvärmeprod!$B$1:$AG$1,0),FALSE)/1,0)-IFERROR(VLOOKUP($B250,'Slutlig allokering kvv'!$B$2:$AC$462,MATCH(Z$3,'Slutlig allokering kvv'!$B$1:$AJ$1,0),FALSE)/1,0)</f>
        <v>0</v>
      </c>
      <c r="AA250">
        <f>IFERROR(VLOOKUP($B250,Kraftvärmeprod!$B$1:$AH$479,MATCH(AA$2,Kraftvärmeprod!$B$1:$AG$1,0),FALSE)/1,0)-IFERROR(VLOOKUP($B250,'Slutlig allokering kvv'!$B$2:$AC$462,MATCH(AA$3,'Slutlig allokering kvv'!$B$1:$AJ$1,0),FALSE)/1,0)</f>
        <v>0</v>
      </c>
      <c r="AE250">
        <f t="shared" si="6"/>
        <v>0</v>
      </c>
      <c r="AG250">
        <f>IFERROR(VLOOKUP(B250,'Slutlig allokering kvv'!$B$2:$AJ$462,MATCH("Summa slutlig allokerad tillförd energi (utan hjälpel och rökgaskondensering):",'Slutlig allokering kvv'!$B$1:$AK$1,0),FALSE)/1,"")</f>
        <v>0</v>
      </c>
      <c r="AI250" s="137" t="str">
        <f>IFERROR(1-VLOOKUP(B250,'Slutlig allokering kvv'!$B$2:$AJ$462,MATCH("Andel av bränsle i kvv som allokerats till värme, exklusive rökgaskondensering och hjälpel",'Slutlig allokering kvv'!$B$1:$AK$1,0),FALSE),"")</f>
        <v/>
      </c>
      <c r="AK250" s="137" t="str">
        <f t="shared" si="7"/>
        <v/>
      </c>
    </row>
    <row r="251" spans="1:37" x14ac:dyDescent="0.25">
      <c r="A251" s="2" t="s">
        <v>396</v>
      </c>
      <c r="B251" s="2" t="s">
        <v>398</v>
      </c>
      <c r="C251" t="str">
        <f>IFERROR(VLOOKUP($B251,Kraftvärmeprod!$B$1:$AH$479,MATCH(C$3,Kraftvärmeprod!$B$1:$AG$1,0),FALSE)/1,"")</f>
        <v/>
      </c>
      <c r="D251" t="str">
        <f>IFERROR(VLOOKUP($B251,Kraftvärmeprod!$B$1:$AH$479,MATCH(D$3,Kraftvärmeprod!$B$1:$AG$1,0),FALSE)/1,"")</f>
        <v/>
      </c>
      <c r="E251">
        <f>IFERROR(VLOOKUP($B251,Kraftvärmeprod!$B$1:$AH$479,MATCH(E$2,Kraftvärmeprod!$B$1:$AG$1,0),FALSE)/1,0)-IFERROR(VLOOKUP($B251,'Slutlig allokering kvv'!$B$2:$AC$462,MATCH(E$3,'Slutlig allokering kvv'!$B$1:$AJ$1,0),FALSE)/1,0)</f>
        <v>0</v>
      </c>
      <c r="F251">
        <f>IFERROR(VLOOKUP($B251,Kraftvärmeprod!$B$1:$AH$479,MATCH(F$2,Kraftvärmeprod!$B$1:$AG$1,0),FALSE)/1,0)-IFERROR(VLOOKUP($B251,'Slutlig allokering kvv'!$B$2:$AC$462,MATCH(F$3,'Slutlig allokering kvv'!$B$1:$AJ$1,0),FALSE)/1,0)</f>
        <v>0</v>
      </c>
      <c r="G251">
        <f>IFERROR(VLOOKUP($B251,Kraftvärmeprod!$B$1:$AH$479,MATCH(G$2,Kraftvärmeprod!$B$1:$AG$1,0),FALSE)/1,0)-IFERROR(VLOOKUP($B251,'Slutlig allokering kvv'!$B$2:$AC$462,MATCH(G$3,'Slutlig allokering kvv'!$B$1:$AJ$1,0),FALSE)/1,0)</f>
        <v>0</v>
      </c>
      <c r="H251">
        <f>IFERROR(VLOOKUP($B251,Kraftvärmeprod!$B$1:$AH$479,MATCH(H$2,Kraftvärmeprod!$B$1:$AG$1,0),FALSE)/1,0)-IFERROR(VLOOKUP($B251,'Slutlig allokering kvv'!$B$2:$AC$462,MATCH(H$3,'Slutlig allokering kvv'!$B$1:$AJ$1,0),FALSE)/1,0)</f>
        <v>0</v>
      </c>
      <c r="I251">
        <f>IFERROR(VLOOKUP($B251,Kraftvärmeprod!$B$1:$AH$479,MATCH(I$2,Kraftvärmeprod!$B$1:$AG$1,0),FALSE)/1,0)-IFERROR(VLOOKUP($B251,'Slutlig allokering kvv'!$B$2:$AC$462,MATCH(I$3,'Slutlig allokering kvv'!$B$1:$AJ$1,0),FALSE)/1,0)</f>
        <v>0</v>
      </c>
      <c r="J251">
        <f>IFERROR(VLOOKUP($B251,Kraftvärmeprod!$B$1:$AH$479,MATCH(J$2,Kraftvärmeprod!$B$1:$AG$1,0),FALSE)/1,0)-IFERROR(VLOOKUP($B251,'Slutlig allokering kvv'!$B$2:$AC$462,MATCH(J$3,'Slutlig allokering kvv'!$B$1:$AJ$1,0),FALSE)/1,0)</f>
        <v>0</v>
      </c>
      <c r="K251">
        <f>IFERROR(VLOOKUP($B251,Kraftvärmeprod!$B$1:$AH$479,MATCH(K$2,Kraftvärmeprod!$B$1:$AG$1,0),FALSE)/1,0)-IFERROR(VLOOKUP($B251,'Slutlig allokering kvv'!$B$2:$AC$462,MATCH(K$3,'Slutlig allokering kvv'!$B$1:$AJ$1,0),FALSE)/1,0)</f>
        <v>0</v>
      </c>
      <c r="L251">
        <f>IFERROR(VLOOKUP($B251,Kraftvärmeprod!$B$1:$AH$479,MATCH(L$2,Kraftvärmeprod!$B$1:$AG$1,0),FALSE)/1,0)-IFERROR(VLOOKUP($B251,'Slutlig allokering kvv'!$B$2:$AC$462,MATCH(L$3,'Slutlig allokering kvv'!$B$1:$AJ$1,0),FALSE)/1,0)</f>
        <v>0</v>
      </c>
      <c r="M251">
        <f>IFERROR(VLOOKUP($B251,Kraftvärmeprod!$B$1:$AH$479,MATCH(M$2,Kraftvärmeprod!$B$1:$AG$1,0),FALSE)/1,0)-IFERROR(VLOOKUP($B251,'Slutlig allokering kvv'!$B$2:$AC$462,MATCH(M$3,'Slutlig allokering kvv'!$B$1:$AJ$1,0),FALSE)/1,0)</f>
        <v>0</v>
      </c>
      <c r="N251">
        <f>IFERROR(VLOOKUP($B251,Kraftvärmeprod!$B$1:$AH$479,MATCH(N$2,Kraftvärmeprod!$B$1:$AG$1,0),FALSE)/1,0)-IFERROR(VLOOKUP($B251,'Slutlig allokering kvv'!$B$2:$AC$462,MATCH(N$3,'Slutlig allokering kvv'!$B$1:$AJ$1,0),FALSE)/1,0)</f>
        <v>0</v>
      </c>
      <c r="O251">
        <f>IFERROR(VLOOKUP($B251,Kraftvärmeprod!$B$1:$AH$479,MATCH(O$2,Kraftvärmeprod!$B$1:$AG$1,0),FALSE)/1,0)-IFERROR(VLOOKUP($B251,'Slutlig allokering kvv'!$B$2:$AC$462,MATCH(O$3,'Slutlig allokering kvv'!$B$1:$AJ$1,0),FALSE)/1,0)</f>
        <v>0</v>
      </c>
      <c r="P251">
        <f>IFERROR(VLOOKUP($B251,Kraftvärmeprod!$B$1:$AH$479,MATCH(P$2,Kraftvärmeprod!$B$1:$AG$1,0),FALSE)/1,0)-IFERROR(VLOOKUP($B251,'Slutlig allokering kvv'!$B$2:$AC$462,MATCH(P$3,'Slutlig allokering kvv'!$B$1:$AJ$1,0),FALSE)/1,0)</f>
        <v>0</v>
      </c>
      <c r="Q251">
        <f>IFERROR(VLOOKUP($B251,Kraftvärmeprod!$B$1:$AH$479,MATCH(Q$2,Kraftvärmeprod!$B$1:$AG$1,0),FALSE)/1,0)-IFERROR(VLOOKUP($B251,'Slutlig allokering kvv'!$B$2:$AC$462,MATCH(Q$3,'Slutlig allokering kvv'!$B$1:$AJ$1,0),FALSE)/1,0)</f>
        <v>0</v>
      </c>
      <c r="R251">
        <f>IFERROR(VLOOKUP($B251,Kraftvärmeprod!$B$1:$AH$479,MATCH(R$2,Kraftvärmeprod!$B$1:$AG$1,0),FALSE)/1,0)-IFERROR(VLOOKUP($B251,'Slutlig allokering kvv'!$B$2:$AC$462,MATCH(R$3,'Slutlig allokering kvv'!$B$1:$AJ$1,0),FALSE)/1,0)</f>
        <v>0</v>
      </c>
      <c r="S251">
        <f>IFERROR(VLOOKUP($B251,Kraftvärmeprod!$B$1:$AH$479,MATCH(S$2,Kraftvärmeprod!$B$1:$AG$1,0),FALSE)/1,0)-IFERROR(VLOOKUP($B251,'Slutlig allokering kvv'!$B$2:$AC$462,MATCH(S$3,'Slutlig allokering kvv'!$B$1:$AJ$1,0),FALSE)/1,0)</f>
        <v>0</v>
      </c>
      <c r="T251" s="6">
        <f>IFERROR(VLOOKUP($B251,Miljö!$B$1:$S$477,MATCH(T$2,Miljö!$B$1:$X$1,0),FALSE)/1,0)-IFERROR(VLOOKUP($B251,'Slutlig allokering kvv'!$B$2:$AC$462,MATCH(T$3,'Slutlig allokering kvv'!$B$1:$AJ$1,0),FALSE)/1,0)</f>
        <v>0</v>
      </c>
      <c r="U251">
        <f>IFERROR(VLOOKUP($B251,Kraftvärmeprod!$B$1:$AH$479,MATCH(U$2,Kraftvärmeprod!$B$1:$AG$1,0),FALSE)/1,0)-IFERROR(VLOOKUP($B251,'Slutlig allokering kvv'!$B$2:$AC$462,MATCH(U$3,'Slutlig allokering kvv'!$B$1:$AJ$1,0),FALSE)/1,0)</f>
        <v>0</v>
      </c>
      <c r="V251">
        <f>IFERROR(VLOOKUP($B251,Kraftvärmeprod!$B$1:$AH$479,MATCH(V$2,Kraftvärmeprod!$B$1:$AG$1,0),FALSE)/1,0)-IFERROR(VLOOKUP($B251,'Slutlig allokering kvv'!$B$2:$AC$462,MATCH(V$3,'Slutlig allokering kvv'!$B$1:$AJ$1,0),FALSE)/1,0)</f>
        <v>0</v>
      </c>
      <c r="W251">
        <f>IFERROR(VLOOKUP($B251,Kraftvärmeprod!$B$1:$AH$479,MATCH(W$2,Kraftvärmeprod!$B$1:$AG$1,0),FALSE)/1,0)-IFERROR(VLOOKUP($B251,'Slutlig allokering kvv'!$B$2:$AC$462,MATCH(W$3,'Slutlig allokering kvv'!$B$1:$AJ$1,0),FALSE)/1,0)</f>
        <v>0</v>
      </c>
      <c r="X251">
        <f>IFERROR(VLOOKUP($B251,Kraftvärmeprod!$B$1:$AH$479,MATCH(X$2,Kraftvärmeprod!$B$1:$AG$1,0),FALSE)/1,0)-IFERROR(VLOOKUP($B251,'Slutlig allokering kvv'!$B$2:$AC$462,MATCH(X$3,'Slutlig allokering kvv'!$B$1:$AJ$1,0),FALSE)/1,0)</f>
        <v>0</v>
      </c>
      <c r="Y251">
        <f>IFERROR(VLOOKUP($B251,Kraftvärmeprod!$B$1:$AH$479,MATCH(Y$2,Kraftvärmeprod!$B$1:$AG$1,0),FALSE)/1,0)-IFERROR(VLOOKUP($B251,'Slutlig allokering kvv'!$B$2:$AC$462,MATCH(Y$3,'Slutlig allokering kvv'!$B$1:$AJ$1,0),FALSE)/1,0)</f>
        <v>0</v>
      </c>
      <c r="Z251">
        <f>IFERROR(VLOOKUP($B251,Kraftvärmeprod!$B$1:$AH$479,MATCH(Z$2,Kraftvärmeprod!$B$1:$AG$1,0),FALSE)/1,0)-IFERROR(VLOOKUP($B251,'Slutlig allokering kvv'!$B$2:$AC$462,MATCH(Z$3,'Slutlig allokering kvv'!$B$1:$AJ$1,0),FALSE)/1,0)</f>
        <v>0</v>
      </c>
      <c r="AA251">
        <f>IFERROR(VLOOKUP($B251,Kraftvärmeprod!$B$1:$AH$479,MATCH(AA$2,Kraftvärmeprod!$B$1:$AG$1,0),FALSE)/1,0)-IFERROR(VLOOKUP($B251,'Slutlig allokering kvv'!$B$2:$AC$462,MATCH(AA$3,'Slutlig allokering kvv'!$B$1:$AJ$1,0),FALSE)/1,0)</f>
        <v>0</v>
      </c>
      <c r="AE251">
        <f t="shared" si="6"/>
        <v>0</v>
      </c>
      <c r="AG251">
        <f>IFERROR(VLOOKUP(B251,'Slutlig allokering kvv'!$B$2:$AJ$462,MATCH("Summa slutlig allokerad tillförd energi (utan hjälpel och rökgaskondensering):",'Slutlig allokering kvv'!$B$1:$AK$1,0),FALSE)/1,"")</f>
        <v>0</v>
      </c>
      <c r="AI251" s="137" t="str">
        <f>IFERROR(1-VLOOKUP(B251,'Slutlig allokering kvv'!$B$2:$AJ$462,MATCH("Andel av bränsle i kvv som allokerats till värme, exklusive rökgaskondensering och hjälpel",'Slutlig allokering kvv'!$B$1:$AK$1,0),FALSE),"")</f>
        <v/>
      </c>
      <c r="AK251" s="137" t="str">
        <f t="shared" si="7"/>
        <v/>
      </c>
    </row>
    <row r="252" spans="1:37" x14ac:dyDescent="0.25">
      <c r="A252" s="2" t="s">
        <v>399</v>
      </c>
      <c r="B252" s="2" t="s">
        <v>400</v>
      </c>
      <c r="C252" t="str">
        <f>IFERROR(VLOOKUP($B252,Kraftvärmeprod!$B$1:$AH$479,MATCH(C$3,Kraftvärmeprod!$B$1:$AG$1,0),FALSE)/1,"")</f>
        <v/>
      </c>
      <c r="D252" t="str">
        <f>IFERROR(VLOOKUP($B252,Kraftvärmeprod!$B$1:$AH$479,MATCH(D$3,Kraftvärmeprod!$B$1:$AG$1,0),FALSE)/1,"")</f>
        <v/>
      </c>
      <c r="E252">
        <f>IFERROR(VLOOKUP($B252,Kraftvärmeprod!$B$1:$AH$479,MATCH(E$2,Kraftvärmeprod!$B$1:$AG$1,0),FALSE)/1,0)-IFERROR(VLOOKUP($B252,'Slutlig allokering kvv'!$B$2:$AC$462,MATCH(E$3,'Slutlig allokering kvv'!$B$1:$AJ$1,0),FALSE)/1,0)</f>
        <v>0</v>
      </c>
      <c r="F252">
        <f>IFERROR(VLOOKUP($B252,Kraftvärmeprod!$B$1:$AH$479,MATCH(F$2,Kraftvärmeprod!$B$1:$AG$1,0),FALSE)/1,0)-IFERROR(VLOOKUP($B252,'Slutlig allokering kvv'!$B$2:$AC$462,MATCH(F$3,'Slutlig allokering kvv'!$B$1:$AJ$1,0),FALSE)/1,0)</f>
        <v>0</v>
      </c>
      <c r="G252">
        <f>IFERROR(VLOOKUP($B252,Kraftvärmeprod!$B$1:$AH$479,MATCH(G$2,Kraftvärmeprod!$B$1:$AG$1,0),FALSE)/1,0)-IFERROR(VLOOKUP($B252,'Slutlig allokering kvv'!$B$2:$AC$462,MATCH(G$3,'Slutlig allokering kvv'!$B$1:$AJ$1,0),FALSE)/1,0)</f>
        <v>0</v>
      </c>
      <c r="H252">
        <f>IFERROR(VLOOKUP($B252,Kraftvärmeprod!$B$1:$AH$479,MATCH(H$2,Kraftvärmeprod!$B$1:$AG$1,0),FALSE)/1,0)-IFERROR(VLOOKUP($B252,'Slutlig allokering kvv'!$B$2:$AC$462,MATCH(H$3,'Slutlig allokering kvv'!$B$1:$AJ$1,0),FALSE)/1,0)</f>
        <v>0</v>
      </c>
      <c r="I252">
        <f>IFERROR(VLOOKUP($B252,Kraftvärmeprod!$B$1:$AH$479,MATCH(I$2,Kraftvärmeprod!$B$1:$AG$1,0),FALSE)/1,0)-IFERROR(VLOOKUP($B252,'Slutlig allokering kvv'!$B$2:$AC$462,MATCH(I$3,'Slutlig allokering kvv'!$B$1:$AJ$1,0),FALSE)/1,0)</f>
        <v>0</v>
      </c>
      <c r="J252">
        <f>IFERROR(VLOOKUP($B252,Kraftvärmeprod!$B$1:$AH$479,MATCH(J$2,Kraftvärmeprod!$B$1:$AG$1,0),FALSE)/1,0)-IFERROR(VLOOKUP($B252,'Slutlig allokering kvv'!$B$2:$AC$462,MATCH(J$3,'Slutlig allokering kvv'!$B$1:$AJ$1,0),FALSE)/1,0)</f>
        <v>0</v>
      </c>
      <c r="K252">
        <f>IFERROR(VLOOKUP($B252,Kraftvärmeprod!$B$1:$AH$479,MATCH(K$2,Kraftvärmeprod!$B$1:$AG$1,0),FALSE)/1,0)-IFERROR(VLOOKUP($B252,'Slutlig allokering kvv'!$B$2:$AC$462,MATCH(K$3,'Slutlig allokering kvv'!$B$1:$AJ$1,0),FALSE)/1,0)</f>
        <v>0</v>
      </c>
      <c r="L252">
        <f>IFERROR(VLOOKUP($B252,Kraftvärmeprod!$B$1:$AH$479,MATCH(L$2,Kraftvärmeprod!$B$1:$AG$1,0),FALSE)/1,0)-IFERROR(VLOOKUP($B252,'Slutlig allokering kvv'!$B$2:$AC$462,MATCH(L$3,'Slutlig allokering kvv'!$B$1:$AJ$1,0),FALSE)/1,0)</f>
        <v>0</v>
      </c>
      <c r="M252">
        <f>IFERROR(VLOOKUP($B252,Kraftvärmeprod!$B$1:$AH$479,MATCH(M$2,Kraftvärmeprod!$B$1:$AG$1,0),FALSE)/1,0)-IFERROR(VLOOKUP($B252,'Slutlig allokering kvv'!$B$2:$AC$462,MATCH(M$3,'Slutlig allokering kvv'!$B$1:$AJ$1,0),FALSE)/1,0)</f>
        <v>0</v>
      </c>
      <c r="N252">
        <f>IFERROR(VLOOKUP($B252,Kraftvärmeprod!$B$1:$AH$479,MATCH(N$2,Kraftvärmeprod!$B$1:$AG$1,0),FALSE)/1,0)-IFERROR(VLOOKUP($B252,'Slutlig allokering kvv'!$B$2:$AC$462,MATCH(N$3,'Slutlig allokering kvv'!$B$1:$AJ$1,0),FALSE)/1,0)</f>
        <v>0</v>
      </c>
      <c r="O252">
        <f>IFERROR(VLOOKUP($B252,Kraftvärmeprod!$B$1:$AH$479,MATCH(O$2,Kraftvärmeprod!$B$1:$AG$1,0),FALSE)/1,0)-IFERROR(VLOOKUP($B252,'Slutlig allokering kvv'!$B$2:$AC$462,MATCH(O$3,'Slutlig allokering kvv'!$B$1:$AJ$1,0),FALSE)/1,0)</f>
        <v>0</v>
      </c>
      <c r="P252">
        <f>IFERROR(VLOOKUP($B252,Kraftvärmeprod!$B$1:$AH$479,MATCH(P$2,Kraftvärmeprod!$B$1:$AG$1,0),FALSE)/1,0)-IFERROR(VLOOKUP($B252,'Slutlig allokering kvv'!$B$2:$AC$462,MATCH(P$3,'Slutlig allokering kvv'!$B$1:$AJ$1,0),FALSE)/1,0)</f>
        <v>0</v>
      </c>
      <c r="Q252">
        <f>IFERROR(VLOOKUP($B252,Kraftvärmeprod!$B$1:$AH$479,MATCH(Q$2,Kraftvärmeprod!$B$1:$AG$1,0),FALSE)/1,0)-IFERROR(VLOOKUP($B252,'Slutlig allokering kvv'!$B$2:$AC$462,MATCH(Q$3,'Slutlig allokering kvv'!$B$1:$AJ$1,0),FALSE)/1,0)</f>
        <v>0</v>
      </c>
      <c r="R252">
        <f>IFERROR(VLOOKUP($B252,Kraftvärmeprod!$B$1:$AH$479,MATCH(R$2,Kraftvärmeprod!$B$1:$AG$1,0),FALSE)/1,0)-IFERROR(VLOOKUP($B252,'Slutlig allokering kvv'!$B$2:$AC$462,MATCH(R$3,'Slutlig allokering kvv'!$B$1:$AJ$1,0),FALSE)/1,0)</f>
        <v>0</v>
      </c>
      <c r="S252">
        <f>IFERROR(VLOOKUP($B252,Kraftvärmeprod!$B$1:$AH$479,MATCH(S$2,Kraftvärmeprod!$B$1:$AG$1,0),FALSE)/1,0)-IFERROR(VLOOKUP($B252,'Slutlig allokering kvv'!$B$2:$AC$462,MATCH(S$3,'Slutlig allokering kvv'!$B$1:$AJ$1,0),FALSE)/1,0)</f>
        <v>0</v>
      </c>
      <c r="T252" s="6">
        <f>IFERROR(VLOOKUP($B252,Miljö!$B$1:$S$477,MATCH(T$2,Miljö!$B$1:$X$1,0),FALSE)/1,0)-IFERROR(VLOOKUP($B252,'Slutlig allokering kvv'!$B$2:$AC$462,MATCH(T$3,'Slutlig allokering kvv'!$B$1:$AJ$1,0),FALSE)/1,0)</f>
        <v>0</v>
      </c>
      <c r="U252">
        <f>IFERROR(VLOOKUP($B252,Kraftvärmeprod!$B$1:$AH$479,MATCH(U$2,Kraftvärmeprod!$B$1:$AG$1,0),FALSE)/1,0)-IFERROR(VLOOKUP($B252,'Slutlig allokering kvv'!$B$2:$AC$462,MATCH(U$3,'Slutlig allokering kvv'!$B$1:$AJ$1,0),FALSE)/1,0)</f>
        <v>0</v>
      </c>
      <c r="V252">
        <f>IFERROR(VLOOKUP($B252,Kraftvärmeprod!$B$1:$AH$479,MATCH(V$2,Kraftvärmeprod!$B$1:$AG$1,0),FALSE)/1,0)-IFERROR(VLOOKUP($B252,'Slutlig allokering kvv'!$B$2:$AC$462,MATCH(V$3,'Slutlig allokering kvv'!$B$1:$AJ$1,0),FALSE)/1,0)</f>
        <v>0</v>
      </c>
      <c r="W252">
        <f>IFERROR(VLOOKUP($B252,Kraftvärmeprod!$B$1:$AH$479,MATCH(W$2,Kraftvärmeprod!$B$1:$AG$1,0),FALSE)/1,0)-IFERROR(VLOOKUP($B252,'Slutlig allokering kvv'!$B$2:$AC$462,MATCH(W$3,'Slutlig allokering kvv'!$B$1:$AJ$1,0),FALSE)/1,0)</f>
        <v>0</v>
      </c>
      <c r="X252">
        <f>IFERROR(VLOOKUP($B252,Kraftvärmeprod!$B$1:$AH$479,MATCH(X$2,Kraftvärmeprod!$B$1:$AG$1,0),FALSE)/1,0)-IFERROR(VLOOKUP($B252,'Slutlig allokering kvv'!$B$2:$AC$462,MATCH(X$3,'Slutlig allokering kvv'!$B$1:$AJ$1,0),FALSE)/1,0)</f>
        <v>0</v>
      </c>
      <c r="Y252">
        <f>IFERROR(VLOOKUP($B252,Kraftvärmeprod!$B$1:$AH$479,MATCH(Y$2,Kraftvärmeprod!$B$1:$AG$1,0),FALSE)/1,0)-IFERROR(VLOOKUP($B252,'Slutlig allokering kvv'!$B$2:$AC$462,MATCH(Y$3,'Slutlig allokering kvv'!$B$1:$AJ$1,0),FALSE)/1,0)</f>
        <v>0</v>
      </c>
      <c r="Z252">
        <f>IFERROR(VLOOKUP($B252,Kraftvärmeprod!$B$1:$AH$479,MATCH(Z$2,Kraftvärmeprod!$B$1:$AG$1,0),FALSE)/1,0)-IFERROR(VLOOKUP($B252,'Slutlig allokering kvv'!$B$2:$AC$462,MATCH(Z$3,'Slutlig allokering kvv'!$B$1:$AJ$1,0),FALSE)/1,0)</f>
        <v>0</v>
      </c>
      <c r="AA252">
        <f>IFERROR(VLOOKUP($B252,Kraftvärmeprod!$B$1:$AH$479,MATCH(AA$2,Kraftvärmeprod!$B$1:$AG$1,0),FALSE)/1,0)-IFERROR(VLOOKUP($B252,'Slutlig allokering kvv'!$B$2:$AC$462,MATCH(AA$3,'Slutlig allokering kvv'!$B$1:$AJ$1,0),FALSE)/1,0)</f>
        <v>0</v>
      </c>
      <c r="AE252">
        <f t="shared" si="6"/>
        <v>0</v>
      </c>
      <c r="AG252">
        <f>IFERROR(VLOOKUP(B252,'Slutlig allokering kvv'!$B$2:$AJ$462,MATCH("Summa slutlig allokerad tillförd energi (utan hjälpel och rökgaskondensering):",'Slutlig allokering kvv'!$B$1:$AK$1,0),FALSE)/1,"")</f>
        <v>0</v>
      </c>
      <c r="AI252" s="137" t="str">
        <f>IFERROR(1-VLOOKUP(B252,'Slutlig allokering kvv'!$B$2:$AJ$462,MATCH("Andel av bränsle i kvv som allokerats till värme, exklusive rökgaskondensering och hjälpel",'Slutlig allokering kvv'!$B$1:$AK$1,0),FALSE),"")</f>
        <v/>
      </c>
      <c r="AK252" s="137" t="str">
        <f t="shared" si="7"/>
        <v/>
      </c>
    </row>
    <row r="253" spans="1:37" x14ac:dyDescent="0.25">
      <c r="A253" s="2" t="s">
        <v>401</v>
      </c>
      <c r="B253" s="2" t="s">
        <v>402</v>
      </c>
      <c r="C253">
        <f>IFERROR(VLOOKUP($B253,Kraftvärmeprod!$B$1:$AH$479,MATCH(C$3,Kraftvärmeprod!$B$1:$AG$1,0),FALSE)/1,"")</f>
        <v>84.278000000000006</v>
      </c>
      <c r="D253">
        <f>IFERROR(VLOOKUP($B253,Kraftvärmeprod!$B$1:$AH$479,MATCH(D$3,Kraftvärmeprod!$B$1:$AG$1,0),FALSE)/1,"")</f>
        <v>21.327000000000002</v>
      </c>
      <c r="E253">
        <f>IFERROR(VLOOKUP($B253,Kraftvärmeprod!$B$1:$AH$479,MATCH(E$2,Kraftvärmeprod!$B$1:$AG$1,0),FALSE)/1,0)-IFERROR(VLOOKUP($B253,'Slutlig allokering kvv'!$B$2:$AC$462,MATCH(E$3,'Slutlig allokering kvv'!$B$1:$AJ$1,0),FALSE)/1,0)</f>
        <v>0</v>
      </c>
      <c r="F253">
        <f>IFERROR(VLOOKUP($B253,Kraftvärmeprod!$B$1:$AH$479,MATCH(F$2,Kraftvärmeprod!$B$1:$AG$1,0),FALSE)/1,0)-IFERROR(VLOOKUP($B253,'Slutlig allokering kvv'!$B$2:$AC$462,MATCH(F$3,'Slutlig allokering kvv'!$B$1:$AJ$1,0),FALSE)/1,0)</f>
        <v>0</v>
      </c>
      <c r="G253">
        <f>IFERROR(VLOOKUP($B253,Kraftvärmeprod!$B$1:$AH$479,MATCH(G$2,Kraftvärmeprod!$B$1:$AG$1,0),FALSE)/1,0)-IFERROR(VLOOKUP($B253,'Slutlig allokering kvv'!$B$2:$AC$462,MATCH(G$3,'Slutlig allokering kvv'!$B$1:$AJ$1,0),FALSE)/1,0)</f>
        <v>0</v>
      </c>
      <c r="H253">
        <f>IFERROR(VLOOKUP($B253,Kraftvärmeprod!$B$1:$AH$479,MATCH(H$2,Kraftvärmeprod!$B$1:$AG$1,0),FALSE)/1,0)-IFERROR(VLOOKUP($B253,'Slutlig allokering kvv'!$B$2:$AC$462,MATCH(H$3,'Slutlig allokering kvv'!$B$1:$AJ$1,0),FALSE)/1,0)</f>
        <v>3.7241999999999997E-2</v>
      </c>
      <c r="I253">
        <f>IFERROR(VLOOKUP($B253,Kraftvärmeprod!$B$1:$AH$479,MATCH(I$2,Kraftvärmeprod!$B$1:$AG$1,0),FALSE)/1,0)-IFERROR(VLOOKUP($B253,'Slutlig allokering kvv'!$B$2:$AC$462,MATCH(I$3,'Slutlig allokering kvv'!$B$1:$AJ$1,0),FALSE)/1,0)</f>
        <v>0</v>
      </c>
      <c r="J253">
        <f>IFERROR(VLOOKUP($B253,Kraftvärmeprod!$B$1:$AH$479,MATCH(J$2,Kraftvärmeprod!$B$1:$AG$1,0),FALSE)/1,0)-IFERROR(VLOOKUP($B253,'Slutlig allokering kvv'!$B$2:$AC$462,MATCH(J$3,'Slutlig allokering kvv'!$B$1:$AJ$1,0),FALSE)/1,0)</f>
        <v>0</v>
      </c>
      <c r="K253">
        <f>IFERROR(VLOOKUP($B253,Kraftvärmeprod!$B$1:$AH$479,MATCH(K$2,Kraftvärmeprod!$B$1:$AG$1,0),FALSE)/1,0)-IFERROR(VLOOKUP($B253,'Slutlig allokering kvv'!$B$2:$AC$462,MATCH(K$3,'Slutlig allokering kvv'!$B$1:$AJ$1,0),FALSE)/1,0)</f>
        <v>0</v>
      </c>
      <c r="L253">
        <f>IFERROR(VLOOKUP($B253,Kraftvärmeprod!$B$1:$AH$479,MATCH(L$2,Kraftvärmeprod!$B$1:$AG$1,0),FALSE)/1,0)-IFERROR(VLOOKUP($B253,'Slutlig allokering kvv'!$B$2:$AC$462,MATCH(L$3,'Slutlig allokering kvv'!$B$1:$AJ$1,0),FALSE)/1,0)</f>
        <v>27.1083</v>
      </c>
      <c r="M253">
        <f>IFERROR(VLOOKUP($B253,Kraftvärmeprod!$B$1:$AH$479,MATCH(M$2,Kraftvärmeprod!$B$1:$AG$1,0),FALSE)/1,0)-IFERROR(VLOOKUP($B253,'Slutlig allokering kvv'!$B$2:$AC$462,MATCH(M$3,'Slutlig allokering kvv'!$B$1:$AJ$1,0),FALSE)/1,0)</f>
        <v>0</v>
      </c>
      <c r="N253">
        <f>IFERROR(VLOOKUP($B253,Kraftvärmeprod!$B$1:$AH$479,MATCH(N$2,Kraftvärmeprod!$B$1:$AG$1,0),FALSE)/1,0)-IFERROR(VLOOKUP($B253,'Slutlig allokering kvv'!$B$2:$AC$462,MATCH(N$3,'Slutlig allokering kvv'!$B$1:$AJ$1,0),FALSE)/1,0)</f>
        <v>0</v>
      </c>
      <c r="O253">
        <f>IFERROR(VLOOKUP($B253,Kraftvärmeprod!$B$1:$AH$479,MATCH(O$2,Kraftvärmeprod!$B$1:$AG$1,0),FALSE)/1,0)-IFERROR(VLOOKUP($B253,'Slutlig allokering kvv'!$B$2:$AC$462,MATCH(O$3,'Slutlig allokering kvv'!$B$1:$AJ$1,0),FALSE)/1,0)</f>
        <v>5.2456899999999989</v>
      </c>
      <c r="P253">
        <f>IFERROR(VLOOKUP($B253,Kraftvärmeprod!$B$1:$AH$479,MATCH(P$2,Kraftvärmeprod!$B$1:$AG$1,0),FALSE)/1,0)-IFERROR(VLOOKUP($B253,'Slutlig allokering kvv'!$B$2:$AC$462,MATCH(P$3,'Slutlig allokering kvv'!$B$1:$AJ$1,0),FALSE)/1,0)</f>
        <v>16.686900000000001</v>
      </c>
      <c r="Q253">
        <f>IFERROR(VLOOKUP($B253,Kraftvärmeprod!$B$1:$AH$479,MATCH(Q$2,Kraftvärmeprod!$B$1:$AG$1,0),FALSE)/1,0)-IFERROR(VLOOKUP($B253,'Slutlig allokering kvv'!$B$2:$AC$462,MATCH(Q$3,'Slutlig allokering kvv'!$B$1:$AJ$1,0),FALSE)/1,0)</f>
        <v>0</v>
      </c>
      <c r="R253">
        <f>IFERROR(VLOOKUP($B253,Kraftvärmeprod!$B$1:$AH$479,MATCH(R$2,Kraftvärmeprod!$B$1:$AG$1,0),FALSE)/1,0)-IFERROR(VLOOKUP($B253,'Slutlig allokering kvv'!$B$2:$AC$462,MATCH(R$3,'Slutlig allokering kvv'!$B$1:$AJ$1,0),FALSE)/1,0)</f>
        <v>0</v>
      </c>
      <c r="S253">
        <f>IFERROR(VLOOKUP($B253,Kraftvärmeprod!$B$1:$AH$479,MATCH(S$2,Kraftvärmeprod!$B$1:$AG$1,0),FALSE)/1,0)-IFERROR(VLOOKUP($B253,'Slutlig allokering kvv'!$B$2:$AC$462,MATCH(S$3,'Slutlig allokering kvv'!$B$1:$AJ$1,0),FALSE)/1,0)</f>
        <v>0</v>
      </c>
      <c r="T253" s="6">
        <f>IFERROR(VLOOKUP($B253,Miljö!$B$1:$S$477,MATCH(T$2,Miljö!$B$1:$X$1,0),FALSE)/1,0)-IFERROR(VLOOKUP($B253,'Slutlig allokering kvv'!$B$2:$AC$462,MATCH(T$3,'Slutlig allokering kvv'!$B$1:$AJ$1,0),FALSE)/1,0)</f>
        <v>1.05854</v>
      </c>
      <c r="U253">
        <f>IFERROR(VLOOKUP($B253,Kraftvärmeprod!$B$1:$AH$479,MATCH(U$2,Kraftvärmeprod!$B$1:$AG$1,0),FALSE)/1,0)-IFERROR(VLOOKUP($B253,'Slutlig allokering kvv'!$B$2:$AC$462,MATCH(U$3,'Slutlig allokering kvv'!$B$1:$AJ$1,0),FALSE)/1,0)</f>
        <v>0</v>
      </c>
      <c r="V253">
        <f>IFERROR(VLOOKUP($B253,Kraftvärmeprod!$B$1:$AH$479,MATCH(V$2,Kraftvärmeprod!$B$1:$AG$1,0),FALSE)/1,0)-IFERROR(VLOOKUP($B253,'Slutlig allokering kvv'!$B$2:$AC$462,MATCH(V$3,'Slutlig allokering kvv'!$B$1:$AJ$1,0),FALSE)/1,0)</f>
        <v>0</v>
      </c>
      <c r="W253">
        <f>IFERROR(VLOOKUP($B253,Kraftvärmeprod!$B$1:$AH$479,MATCH(W$2,Kraftvärmeprod!$B$1:$AG$1,0),FALSE)/1,0)-IFERROR(VLOOKUP($B253,'Slutlig allokering kvv'!$B$2:$AC$462,MATCH(W$3,'Slutlig allokering kvv'!$B$1:$AJ$1,0),FALSE)/1,0)</f>
        <v>0</v>
      </c>
      <c r="X253">
        <f>IFERROR(VLOOKUP($B253,Kraftvärmeprod!$B$1:$AH$479,MATCH(X$2,Kraftvärmeprod!$B$1:$AG$1,0),FALSE)/1,0)-IFERROR(VLOOKUP($B253,'Slutlig allokering kvv'!$B$2:$AC$462,MATCH(X$3,'Slutlig allokering kvv'!$B$1:$AJ$1,0),FALSE)/1,0)</f>
        <v>0</v>
      </c>
      <c r="Y253">
        <f>IFERROR(VLOOKUP($B253,Kraftvärmeprod!$B$1:$AH$479,MATCH(Y$2,Kraftvärmeprod!$B$1:$AG$1,0),FALSE)/1,0)-IFERROR(VLOOKUP($B253,'Slutlig allokering kvv'!$B$2:$AC$462,MATCH(Y$3,'Slutlig allokering kvv'!$B$1:$AJ$1,0),FALSE)/1,0)</f>
        <v>0</v>
      </c>
      <c r="Z253">
        <f>IFERROR(VLOOKUP($B253,Kraftvärmeprod!$B$1:$AH$479,MATCH(Z$2,Kraftvärmeprod!$B$1:$AG$1,0),FALSE)/1,0)-IFERROR(VLOOKUP($B253,'Slutlig allokering kvv'!$B$2:$AC$462,MATCH(Z$3,'Slutlig allokering kvv'!$B$1:$AJ$1,0),FALSE)/1,0)</f>
        <v>0</v>
      </c>
      <c r="AA253">
        <f>IFERROR(VLOOKUP($B253,Kraftvärmeprod!$B$1:$AH$479,MATCH(AA$2,Kraftvärmeprod!$B$1:$AG$1,0),FALSE)/1,0)-IFERROR(VLOOKUP($B253,'Slutlig allokering kvv'!$B$2:$AC$462,MATCH(AA$3,'Slutlig allokering kvv'!$B$1:$AJ$1,0),FALSE)/1,0)</f>
        <v>0</v>
      </c>
      <c r="AE253">
        <f t="shared" si="6"/>
        <v>49.078131999999997</v>
      </c>
      <c r="AG253">
        <f>IFERROR(VLOOKUP(B253,'Slutlig allokering kvv'!$B$2:$AJ$462,MATCH("Summa slutlig allokerad tillförd energi (utan hjälpel och rökgaskondensering):",'Slutlig allokering kvv'!$B$1:$AK$1,0),FALSE)/1,"")</f>
        <v>74.435867999999999</v>
      </c>
      <c r="AI253" s="137">
        <f>IFERROR(1-VLOOKUP(B253,'Slutlig allokering kvv'!$B$2:$AJ$462,MATCH("Andel av bränsle i kvv som allokerats till värme, exklusive rökgaskondensering och hjälpel",'Slutlig allokering kvv'!$B$1:$AK$1,0),FALSE),"")</f>
        <v>0.39734873779490587</v>
      </c>
      <c r="AK253" s="137">
        <f t="shared" si="7"/>
        <v>0.39734873779490582</v>
      </c>
    </row>
    <row r="254" spans="1:37" x14ac:dyDescent="0.25">
      <c r="A254" s="2" t="s">
        <v>403</v>
      </c>
      <c r="B254" s="2" t="s">
        <v>404</v>
      </c>
      <c r="C254">
        <f>IFERROR(VLOOKUP($B254,Kraftvärmeprod!$B$1:$AH$479,MATCH(C$3,Kraftvärmeprod!$B$1:$AG$1,0),FALSE)/1,"")</f>
        <v>75.777000000000001</v>
      </c>
      <c r="D254">
        <f>IFERROR(VLOOKUP($B254,Kraftvärmeprod!$B$1:$AH$479,MATCH(D$3,Kraftvärmeprod!$B$1:$AG$1,0),FALSE)/1,"")</f>
        <v>9.2780000000000005</v>
      </c>
      <c r="E254">
        <f>IFERROR(VLOOKUP($B254,Kraftvärmeprod!$B$1:$AH$479,MATCH(E$2,Kraftvärmeprod!$B$1:$AG$1,0),FALSE)/1,0)-IFERROR(VLOOKUP($B254,'Slutlig allokering kvv'!$B$2:$AC$462,MATCH(E$3,'Slutlig allokering kvv'!$B$1:$AJ$1,0),FALSE)/1,0)</f>
        <v>0</v>
      </c>
      <c r="F254">
        <f>IFERROR(VLOOKUP($B254,Kraftvärmeprod!$B$1:$AH$479,MATCH(F$2,Kraftvärmeprod!$B$1:$AG$1,0),FALSE)/1,0)-IFERROR(VLOOKUP($B254,'Slutlig allokering kvv'!$B$2:$AC$462,MATCH(F$3,'Slutlig allokering kvv'!$B$1:$AJ$1,0),FALSE)/1,0)</f>
        <v>0</v>
      </c>
      <c r="G254">
        <f>IFERROR(VLOOKUP($B254,Kraftvärmeprod!$B$1:$AH$479,MATCH(G$2,Kraftvärmeprod!$B$1:$AG$1,0),FALSE)/1,0)-IFERROR(VLOOKUP($B254,'Slutlig allokering kvv'!$B$2:$AC$462,MATCH(G$3,'Slutlig allokering kvv'!$B$1:$AJ$1,0),FALSE)/1,0)</f>
        <v>0.40154999999999985</v>
      </c>
      <c r="H254">
        <f>IFERROR(VLOOKUP($B254,Kraftvärmeprod!$B$1:$AH$479,MATCH(H$2,Kraftvärmeprod!$B$1:$AG$1,0),FALSE)/1,0)-IFERROR(VLOOKUP($B254,'Slutlig allokering kvv'!$B$2:$AC$462,MATCH(H$3,'Slutlig allokering kvv'!$B$1:$AJ$1,0),FALSE)/1,0)</f>
        <v>0</v>
      </c>
      <c r="I254">
        <f>IFERROR(VLOOKUP($B254,Kraftvärmeprod!$B$1:$AH$479,MATCH(I$2,Kraftvärmeprod!$B$1:$AG$1,0),FALSE)/1,0)-IFERROR(VLOOKUP($B254,'Slutlig allokering kvv'!$B$2:$AC$462,MATCH(I$3,'Slutlig allokering kvv'!$B$1:$AJ$1,0),FALSE)/1,0)</f>
        <v>0</v>
      </c>
      <c r="J254">
        <f>IFERROR(VLOOKUP($B254,Kraftvärmeprod!$B$1:$AH$479,MATCH(J$2,Kraftvärmeprod!$B$1:$AG$1,0),FALSE)/1,0)-IFERROR(VLOOKUP($B254,'Slutlig allokering kvv'!$B$2:$AC$462,MATCH(J$3,'Slutlig allokering kvv'!$B$1:$AJ$1,0),FALSE)/1,0)</f>
        <v>0</v>
      </c>
      <c r="K254">
        <f>IFERROR(VLOOKUP($B254,Kraftvärmeprod!$B$1:$AH$479,MATCH(K$2,Kraftvärmeprod!$B$1:$AG$1,0),FALSE)/1,0)-IFERROR(VLOOKUP($B254,'Slutlig allokering kvv'!$B$2:$AC$462,MATCH(K$3,'Slutlig allokering kvv'!$B$1:$AJ$1,0),FALSE)/1,0)</f>
        <v>0</v>
      </c>
      <c r="L254">
        <f>IFERROR(VLOOKUP($B254,Kraftvärmeprod!$B$1:$AH$479,MATCH(L$2,Kraftvärmeprod!$B$1:$AG$1,0),FALSE)/1,0)-IFERROR(VLOOKUP($B254,'Slutlig allokering kvv'!$B$2:$AC$462,MATCH(L$3,'Slutlig allokering kvv'!$B$1:$AJ$1,0),FALSE)/1,0)</f>
        <v>0</v>
      </c>
      <c r="M254">
        <f>IFERROR(VLOOKUP($B254,Kraftvärmeprod!$B$1:$AH$479,MATCH(M$2,Kraftvärmeprod!$B$1:$AG$1,0),FALSE)/1,0)-IFERROR(VLOOKUP($B254,'Slutlig allokering kvv'!$B$2:$AC$462,MATCH(M$3,'Slutlig allokering kvv'!$B$1:$AJ$1,0),FALSE)/1,0)</f>
        <v>0</v>
      </c>
      <c r="N254">
        <f>IFERROR(VLOOKUP($B254,Kraftvärmeprod!$B$1:$AH$479,MATCH(N$2,Kraftvärmeprod!$B$1:$AG$1,0),FALSE)/1,0)-IFERROR(VLOOKUP($B254,'Slutlig allokering kvv'!$B$2:$AC$462,MATCH(N$3,'Slutlig allokering kvv'!$B$1:$AJ$1,0),FALSE)/1,0)</f>
        <v>1.9230800000000006</v>
      </c>
      <c r="O254">
        <f>IFERROR(VLOOKUP($B254,Kraftvärmeprod!$B$1:$AH$479,MATCH(O$2,Kraftvärmeprod!$B$1:$AG$1,0),FALSE)/1,0)-IFERROR(VLOOKUP($B254,'Slutlig allokering kvv'!$B$2:$AC$462,MATCH(O$3,'Slutlig allokering kvv'!$B$1:$AJ$1,0),FALSE)/1,0)</f>
        <v>4.7170000000000005</v>
      </c>
      <c r="P254">
        <f>IFERROR(VLOOKUP($B254,Kraftvärmeprod!$B$1:$AH$479,MATCH(P$2,Kraftvärmeprod!$B$1:$AG$1,0),FALSE)/1,0)-IFERROR(VLOOKUP($B254,'Slutlig allokering kvv'!$B$2:$AC$462,MATCH(P$3,'Slutlig allokering kvv'!$B$1:$AJ$1,0),FALSE)/1,0)</f>
        <v>0</v>
      </c>
      <c r="Q254">
        <f>IFERROR(VLOOKUP($B254,Kraftvärmeprod!$B$1:$AH$479,MATCH(Q$2,Kraftvärmeprod!$B$1:$AG$1,0),FALSE)/1,0)-IFERROR(VLOOKUP($B254,'Slutlig allokering kvv'!$B$2:$AC$462,MATCH(Q$3,'Slutlig allokering kvv'!$B$1:$AJ$1,0),FALSE)/1,0)</f>
        <v>0</v>
      </c>
      <c r="R254">
        <f>IFERROR(VLOOKUP($B254,Kraftvärmeprod!$B$1:$AH$479,MATCH(R$2,Kraftvärmeprod!$B$1:$AG$1,0),FALSE)/1,0)-IFERROR(VLOOKUP($B254,'Slutlig allokering kvv'!$B$2:$AC$462,MATCH(R$3,'Slutlig allokering kvv'!$B$1:$AJ$1,0),FALSE)/1,0)</f>
        <v>0</v>
      </c>
      <c r="S254">
        <f>IFERROR(VLOOKUP($B254,Kraftvärmeprod!$B$1:$AH$479,MATCH(S$2,Kraftvärmeprod!$B$1:$AG$1,0),FALSE)/1,0)-IFERROR(VLOOKUP($B254,'Slutlig allokering kvv'!$B$2:$AC$462,MATCH(S$3,'Slutlig allokering kvv'!$B$1:$AJ$1,0),FALSE)/1,0)</f>
        <v>6.1227000000000018</v>
      </c>
      <c r="T254" s="6">
        <f>IFERROR(VLOOKUP($B254,Miljö!$B$1:$S$477,MATCH(T$2,Miljö!$B$1:$X$1,0),FALSE)/1,0)-IFERROR(VLOOKUP($B254,'Slutlig allokering kvv'!$B$2:$AC$462,MATCH(T$3,'Slutlig allokering kvv'!$B$1:$AJ$1,0),FALSE)/1,0)</f>
        <v>0.49023999999999979</v>
      </c>
      <c r="U254">
        <f>IFERROR(VLOOKUP($B254,Kraftvärmeprod!$B$1:$AH$479,MATCH(U$2,Kraftvärmeprod!$B$1:$AG$1,0),FALSE)/1,0)-IFERROR(VLOOKUP($B254,'Slutlig allokering kvv'!$B$2:$AC$462,MATCH(U$3,'Slutlig allokering kvv'!$B$1:$AJ$1,0),FALSE)/1,0)</f>
        <v>1.3473600000000001</v>
      </c>
      <c r="V254">
        <f>IFERROR(VLOOKUP($B254,Kraftvärmeprod!$B$1:$AH$479,MATCH(V$2,Kraftvärmeprod!$B$1:$AG$1,0),FALSE)/1,0)-IFERROR(VLOOKUP($B254,'Slutlig allokering kvv'!$B$2:$AC$462,MATCH(V$3,'Slutlig allokering kvv'!$B$1:$AJ$1,0),FALSE)/1,0)</f>
        <v>0</v>
      </c>
      <c r="W254">
        <f>IFERROR(VLOOKUP($B254,Kraftvärmeprod!$B$1:$AH$479,MATCH(W$2,Kraftvärmeprod!$B$1:$AG$1,0),FALSE)/1,0)-IFERROR(VLOOKUP($B254,'Slutlig allokering kvv'!$B$2:$AC$462,MATCH(W$3,'Slutlig allokering kvv'!$B$1:$AJ$1,0),FALSE)/1,0)</f>
        <v>0</v>
      </c>
      <c r="X254">
        <f>IFERROR(VLOOKUP($B254,Kraftvärmeprod!$B$1:$AH$479,MATCH(X$2,Kraftvärmeprod!$B$1:$AG$1,0),FALSE)/1,0)-IFERROR(VLOOKUP($B254,'Slutlig allokering kvv'!$B$2:$AC$462,MATCH(X$3,'Slutlig allokering kvv'!$B$1:$AJ$1,0),FALSE)/1,0)</f>
        <v>0</v>
      </c>
      <c r="Y254">
        <f>IFERROR(VLOOKUP($B254,Kraftvärmeprod!$B$1:$AH$479,MATCH(Y$2,Kraftvärmeprod!$B$1:$AG$1,0),FALSE)/1,0)-IFERROR(VLOOKUP($B254,'Slutlig allokering kvv'!$B$2:$AC$462,MATCH(Y$3,'Slutlig allokering kvv'!$B$1:$AJ$1,0),FALSE)/1,0)</f>
        <v>0</v>
      </c>
      <c r="Z254">
        <f>IFERROR(VLOOKUP($B254,Kraftvärmeprod!$B$1:$AH$479,MATCH(Z$2,Kraftvärmeprod!$B$1:$AG$1,0),FALSE)/1,0)-IFERROR(VLOOKUP($B254,'Slutlig allokering kvv'!$B$2:$AC$462,MATCH(Z$3,'Slutlig allokering kvv'!$B$1:$AJ$1,0),FALSE)/1,0)</f>
        <v>6.6038000000000013E-2</v>
      </c>
      <c r="AA254">
        <f>IFERROR(VLOOKUP($B254,Kraftvärmeprod!$B$1:$AH$479,MATCH(AA$2,Kraftvärmeprod!$B$1:$AG$1,0),FALSE)/1,0)-IFERROR(VLOOKUP($B254,'Slutlig allokering kvv'!$B$2:$AC$462,MATCH(AA$3,'Slutlig allokering kvv'!$B$1:$AJ$1,0),FALSE)/1,0)</f>
        <v>1.3546199999999997</v>
      </c>
      <c r="AE254">
        <f t="shared" si="6"/>
        <v>15.932348000000005</v>
      </c>
      <c r="AG254">
        <f>IFERROR(VLOOKUP(B254,'Slutlig allokering kvv'!$B$2:$AJ$462,MATCH("Summa slutlig allokerad tillförd energi (utan hjälpel och rökgaskondensering):",'Slutlig allokering kvv'!$B$1:$AK$1,0),FALSE)/1,"")</f>
        <v>53.42065199999999</v>
      </c>
      <c r="AI254" s="137">
        <f>IFERROR(1-VLOOKUP(B254,'Slutlig allokering kvv'!$B$2:$AJ$462,MATCH("Andel av bränsle i kvv som allokerats till värme, exklusive rökgaskondensering och hjälpel",'Slutlig allokering kvv'!$B$1:$AK$1,0),FALSE),"")</f>
        <v>0.22972831744841626</v>
      </c>
      <c r="AK254" s="137">
        <f t="shared" si="7"/>
        <v>0.22972831744841615</v>
      </c>
    </row>
    <row r="255" spans="1:37" x14ac:dyDescent="0.25">
      <c r="A255" s="2" t="s">
        <v>405</v>
      </c>
      <c r="B255" s="2" t="s">
        <v>406</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 kvv'!$B$2:$AC$462,MATCH(E$3,'Slutlig allokering kvv'!$B$1:$AJ$1,0),FALSE)/1,0)</f>
        <v>0</v>
      </c>
      <c r="F255">
        <f>IFERROR(VLOOKUP($B255,Kraftvärmeprod!$B$1:$AH$479,MATCH(F$2,Kraftvärmeprod!$B$1:$AG$1,0),FALSE)/1,0)-IFERROR(VLOOKUP($B255,'Slutlig allokering kvv'!$B$2:$AC$462,MATCH(F$3,'Slutlig allokering kvv'!$B$1:$AJ$1,0),FALSE)/1,0)</f>
        <v>0</v>
      </c>
      <c r="G255">
        <f>IFERROR(VLOOKUP($B255,Kraftvärmeprod!$B$1:$AH$479,MATCH(G$2,Kraftvärmeprod!$B$1:$AG$1,0),FALSE)/1,0)-IFERROR(VLOOKUP($B255,'Slutlig allokering kvv'!$B$2:$AC$462,MATCH(G$3,'Slutlig allokering kvv'!$B$1:$AJ$1,0),FALSE)/1,0)</f>
        <v>0</v>
      </c>
      <c r="H255">
        <f>IFERROR(VLOOKUP($B255,Kraftvärmeprod!$B$1:$AH$479,MATCH(H$2,Kraftvärmeprod!$B$1:$AG$1,0),FALSE)/1,0)-IFERROR(VLOOKUP($B255,'Slutlig allokering kvv'!$B$2:$AC$462,MATCH(H$3,'Slutlig allokering kvv'!$B$1:$AJ$1,0),FALSE)/1,0)</f>
        <v>0</v>
      </c>
      <c r="I255">
        <f>IFERROR(VLOOKUP($B255,Kraftvärmeprod!$B$1:$AH$479,MATCH(I$2,Kraftvärmeprod!$B$1:$AG$1,0),FALSE)/1,0)-IFERROR(VLOOKUP($B255,'Slutlig allokering kvv'!$B$2:$AC$462,MATCH(I$3,'Slutlig allokering kvv'!$B$1:$AJ$1,0),FALSE)/1,0)</f>
        <v>0</v>
      </c>
      <c r="J255">
        <f>IFERROR(VLOOKUP($B255,Kraftvärmeprod!$B$1:$AH$479,MATCH(J$2,Kraftvärmeprod!$B$1:$AG$1,0),FALSE)/1,0)-IFERROR(VLOOKUP($B255,'Slutlig allokering kvv'!$B$2:$AC$462,MATCH(J$3,'Slutlig allokering kvv'!$B$1:$AJ$1,0),FALSE)/1,0)</f>
        <v>0</v>
      </c>
      <c r="K255">
        <f>IFERROR(VLOOKUP($B255,Kraftvärmeprod!$B$1:$AH$479,MATCH(K$2,Kraftvärmeprod!$B$1:$AG$1,0),FALSE)/1,0)-IFERROR(VLOOKUP($B255,'Slutlig allokering kvv'!$B$2:$AC$462,MATCH(K$3,'Slutlig allokering kvv'!$B$1:$AJ$1,0),FALSE)/1,0)</f>
        <v>0</v>
      </c>
      <c r="L255">
        <f>IFERROR(VLOOKUP($B255,Kraftvärmeprod!$B$1:$AH$479,MATCH(L$2,Kraftvärmeprod!$B$1:$AG$1,0),FALSE)/1,0)-IFERROR(VLOOKUP($B255,'Slutlig allokering kvv'!$B$2:$AC$462,MATCH(L$3,'Slutlig allokering kvv'!$B$1:$AJ$1,0),FALSE)/1,0)</f>
        <v>0</v>
      </c>
      <c r="M255">
        <f>IFERROR(VLOOKUP($B255,Kraftvärmeprod!$B$1:$AH$479,MATCH(M$2,Kraftvärmeprod!$B$1:$AG$1,0),FALSE)/1,0)-IFERROR(VLOOKUP($B255,'Slutlig allokering kvv'!$B$2:$AC$462,MATCH(M$3,'Slutlig allokering kvv'!$B$1:$AJ$1,0),FALSE)/1,0)</f>
        <v>0</v>
      </c>
      <c r="N255">
        <f>IFERROR(VLOOKUP($B255,Kraftvärmeprod!$B$1:$AH$479,MATCH(N$2,Kraftvärmeprod!$B$1:$AG$1,0),FALSE)/1,0)-IFERROR(VLOOKUP($B255,'Slutlig allokering kvv'!$B$2:$AC$462,MATCH(N$3,'Slutlig allokering kvv'!$B$1:$AJ$1,0),FALSE)/1,0)</f>
        <v>0</v>
      </c>
      <c r="O255">
        <f>IFERROR(VLOOKUP($B255,Kraftvärmeprod!$B$1:$AH$479,MATCH(O$2,Kraftvärmeprod!$B$1:$AG$1,0),FALSE)/1,0)-IFERROR(VLOOKUP($B255,'Slutlig allokering kvv'!$B$2:$AC$462,MATCH(O$3,'Slutlig allokering kvv'!$B$1:$AJ$1,0),FALSE)/1,0)</f>
        <v>0</v>
      </c>
      <c r="P255">
        <f>IFERROR(VLOOKUP($B255,Kraftvärmeprod!$B$1:$AH$479,MATCH(P$2,Kraftvärmeprod!$B$1:$AG$1,0),FALSE)/1,0)-IFERROR(VLOOKUP($B255,'Slutlig allokering kvv'!$B$2:$AC$462,MATCH(P$3,'Slutlig allokering kvv'!$B$1:$AJ$1,0),FALSE)/1,0)</f>
        <v>0</v>
      </c>
      <c r="Q255">
        <f>IFERROR(VLOOKUP($B255,Kraftvärmeprod!$B$1:$AH$479,MATCH(Q$2,Kraftvärmeprod!$B$1:$AG$1,0),FALSE)/1,0)-IFERROR(VLOOKUP($B255,'Slutlig allokering kvv'!$B$2:$AC$462,MATCH(Q$3,'Slutlig allokering kvv'!$B$1:$AJ$1,0),FALSE)/1,0)</f>
        <v>0</v>
      </c>
      <c r="R255">
        <f>IFERROR(VLOOKUP($B255,Kraftvärmeprod!$B$1:$AH$479,MATCH(R$2,Kraftvärmeprod!$B$1:$AG$1,0),FALSE)/1,0)-IFERROR(VLOOKUP($B255,'Slutlig allokering kvv'!$B$2:$AC$462,MATCH(R$3,'Slutlig allokering kvv'!$B$1:$AJ$1,0),FALSE)/1,0)</f>
        <v>0</v>
      </c>
      <c r="S255">
        <f>IFERROR(VLOOKUP($B255,Kraftvärmeprod!$B$1:$AH$479,MATCH(S$2,Kraftvärmeprod!$B$1:$AG$1,0),FALSE)/1,0)-IFERROR(VLOOKUP($B255,'Slutlig allokering kvv'!$B$2:$AC$462,MATCH(S$3,'Slutlig allokering kvv'!$B$1:$AJ$1,0),FALSE)/1,0)</f>
        <v>0</v>
      </c>
      <c r="T255" s="6">
        <f>IFERROR(VLOOKUP($B255,Miljö!$B$1:$S$477,MATCH(T$2,Miljö!$B$1:$X$1,0),FALSE)/1,0)-IFERROR(VLOOKUP($B255,'Slutlig allokering kvv'!$B$2:$AC$462,MATCH(T$3,'Slutlig allokering kvv'!$B$1:$AJ$1,0),FALSE)/1,0)</f>
        <v>0</v>
      </c>
      <c r="U255">
        <f>IFERROR(VLOOKUP($B255,Kraftvärmeprod!$B$1:$AH$479,MATCH(U$2,Kraftvärmeprod!$B$1:$AG$1,0),FALSE)/1,0)-IFERROR(VLOOKUP($B255,'Slutlig allokering kvv'!$B$2:$AC$462,MATCH(U$3,'Slutlig allokering kvv'!$B$1:$AJ$1,0),FALSE)/1,0)</f>
        <v>0</v>
      </c>
      <c r="V255">
        <f>IFERROR(VLOOKUP($B255,Kraftvärmeprod!$B$1:$AH$479,MATCH(V$2,Kraftvärmeprod!$B$1:$AG$1,0),FALSE)/1,0)-IFERROR(VLOOKUP($B255,'Slutlig allokering kvv'!$B$2:$AC$462,MATCH(V$3,'Slutlig allokering kvv'!$B$1:$AJ$1,0),FALSE)/1,0)</f>
        <v>0</v>
      </c>
      <c r="W255">
        <f>IFERROR(VLOOKUP($B255,Kraftvärmeprod!$B$1:$AH$479,MATCH(W$2,Kraftvärmeprod!$B$1:$AG$1,0),FALSE)/1,0)-IFERROR(VLOOKUP($B255,'Slutlig allokering kvv'!$B$2:$AC$462,MATCH(W$3,'Slutlig allokering kvv'!$B$1:$AJ$1,0),FALSE)/1,0)</f>
        <v>0</v>
      </c>
      <c r="X255">
        <f>IFERROR(VLOOKUP($B255,Kraftvärmeprod!$B$1:$AH$479,MATCH(X$2,Kraftvärmeprod!$B$1:$AG$1,0),FALSE)/1,0)-IFERROR(VLOOKUP($B255,'Slutlig allokering kvv'!$B$2:$AC$462,MATCH(X$3,'Slutlig allokering kvv'!$B$1:$AJ$1,0),FALSE)/1,0)</f>
        <v>0</v>
      </c>
      <c r="Y255">
        <f>IFERROR(VLOOKUP($B255,Kraftvärmeprod!$B$1:$AH$479,MATCH(Y$2,Kraftvärmeprod!$B$1:$AG$1,0),FALSE)/1,0)-IFERROR(VLOOKUP($B255,'Slutlig allokering kvv'!$B$2:$AC$462,MATCH(Y$3,'Slutlig allokering kvv'!$B$1:$AJ$1,0),FALSE)/1,0)</f>
        <v>0</v>
      </c>
      <c r="Z255">
        <f>IFERROR(VLOOKUP($B255,Kraftvärmeprod!$B$1:$AH$479,MATCH(Z$2,Kraftvärmeprod!$B$1:$AG$1,0),FALSE)/1,0)-IFERROR(VLOOKUP($B255,'Slutlig allokering kvv'!$B$2:$AC$462,MATCH(Z$3,'Slutlig allokering kvv'!$B$1:$AJ$1,0),FALSE)/1,0)</f>
        <v>0</v>
      </c>
      <c r="AA255">
        <f>IFERROR(VLOOKUP($B255,Kraftvärmeprod!$B$1:$AH$479,MATCH(AA$2,Kraftvärmeprod!$B$1:$AG$1,0),FALSE)/1,0)-IFERROR(VLOOKUP($B255,'Slutlig allokering kvv'!$B$2:$AC$462,MATCH(AA$3,'Slutlig allokering kvv'!$B$1:$AJ$1,0),FALSE)/1,0)</f>
        <v>0</v>
      </c>
      <c r="AE255">
        <f t="shared" si="6"/>
        <v>0</v>
      </c>
      <c r="AG255">
        <f>IFERROR(VLOOKUP(B255,'Slutlig allokering kvv'!$B$2:$AJ$462,MATCH("Summa slutlig allokerad tillförd energi (utan hjälpel och rökgaskondensering):",'Slutlig allokering kvv'!$B$1:$AK$1,0),FALSE)/1,"")</f>
        <v>0</v>
      </c>
      <c r="AI255" s="137" t="str">
        <f>IFERROR(1-VLOOKUP(B255,'Slutlig allokering kvv'!$B$2:$AJ$462,MATCH("Andel av bränsle i kvv som allokerats till värme, exklusive rökgaskondensering och hjälpel",'Slutlig allokering kvv'!$B$1:$AK$1,0),FALSE),"")</f>
        <v/>
      </c>
      <c r="AK255" s="137" t="str">
        <f t="shared" si="7"/>
        <v/>
      </c>
    </row>
    <row r="256" spans="1:37" x14ac:dyDescent="0.25">
      <c r="A256" s="2" t="s">
        <v>407</v>
      </c>
      <c r="B256" s="2" t="s">
        <v>408</v>
      </c>
      <c r="C256" t="str">
        <f>IFERROR(VLOOKUP($B256,Kraftvärmeprod!$B$1:$AH$479,MATCH(C$3,Kraftvärmeprod!$B$1:$AG$1,0),FALSE)/1,"")</f>
        <v/>
      </c>
      <c r="D256" t="str">
        <f>IFERROR(VLOOKUP($B256,Kraftvärmeprod!$B$1:$AH$479,MATCH(D$3,Kraftvärmeprod!$B$1:$AG$1,0),FALSE)/1,"")</f>
        <v/>
      </c>
      <c r="E256">
        <f>IFERROR(VLOOKUP($B256,Kraftvärmeprod!$B$1:$AH$479,MATCH(E$2,Kraftvärmeprod!$B$1:$AG$1,0),FALSE)/1,0)-IFERROR(VLOOKUP($B256,'Slutlig allokering kvv'!$B$2:$AC$462,MATCH(E$3,'Slutlig allokering kvv'!$B$1:$AJ$1,0),FALSE)/1,0)</f>
        <v>0</v>
      </c>
      <c r="F256">
        <f>IFERROR(VLOOKUP($B256,Kraftvärmeprod!$B$1:$AH$479,MATCH(F$2,Kraftvärmeprod!$B$1:$AG$1,0),FALSE)/1,0)-IFERROR(VLOOKUP($B256,'Slutlig allokering kvv'!$B$2:$AC$462,MATCH(F$3,'Slutlig allokering kvv'!$B$1:$AJ$1,0),FALSE)/1,0)</f>
        <v>0</v>
      </c>
      <c r="G256">
        <f>IFERROR(VLOOKUP($B256,Kraftvärmeprod!$B$1:$AH$479,MATCH(G$2,Kraftvärmeprod!$B$1:$AG$1,0),FALSE)/1,0)-IFERROR(VLOOKUP($B256,'Slutlig allokering kvv'!$B$2:$AC$462,MATCH(G$3,'Slutlig allokering kvv'!$B$1:$AJ$1,0),FALSE)/1,0)</f>
        <v>0</v>
      </c>
      <c r="H256">
        <f>IFERROR(VLOOKUP($B256,Kraftvärmeprod!$B$1:$AH$479,MATCH(H$2,Kraftvärmeprod!$B$1:$AG$1,0),FALSE)/1,0)-IFERROR(VLOOKUP($B256,'Slutlig allokering kvv'!$B$2:$AC$462,MATCH(H$3,'Slutlig allokering kvv'!$B$1:$AJ$1,0),FALSE)/1,0)</f>
        <v>0</v>
      </c>
      <c r="I256">
        <f>IFERROR(VLOOKUP($B256,Kraftvärmeprod!$B$1:$AH$479,MATCH(I$2,Kraftvärmeprod!$B$1:$AG$1,0),FALSE)/1,0)-IFERROR(VLOOKUP($B256,'Slutlig allokering kvv'!$B$2:$AC$462,MATCH(I$3,'Slutlig allokering kvv'!$B$1:$AJ$1,0),FALSE)/1,0)</f>
        <v>0</v>
      </c>
      <c r="J256">
        <f>IFERROR(VLOOKUP($B256,Kraftvärmeprod!$B$1:$AH$479,MATCH(J$2,Kraftvärmeprod!$B$1:$AG$1,0),FALSE)/1,0)-IFERROR(VLOOKUP($B256,'Slutlig allokering kvv'!$B$2:$AC$462,MATCH(J$3,'Slutlig allokering kvv'!$B$1:$AJ$1,0),FALSE)/1,0)</f>
        <v>0</v>
      </c>
      <c r="K256">
        <f>IFERROR(VLOOKUP($B256,Kraftvärmeprod!$B$1:$AH$479,MATCH(K$2,Kraftvärmeprod!$B$1:$AG$1,0),FALSE)/1,0)-IFERROR(VLOOKUP($B256,'Slutlig allokering kvv'!$B$2:$AC$462,MATCH(K$3,'Slutlig allokering kvv'!$B$1:$AJ$1,0),FALSE)/1,0)</f>
        <v>0</v>
      </c>
      <c r="L256">
        <f>IFERROR(VLOOKUP($B256,Kraftvärmeprod!$B$1:$AH$479,MATCH(L$2,Kraftvärmeprod!$B$1:$AG$1,0),FALSE)/1,0)-IFERROR(VLOOKUP($B256,'Slutlig allokering kvv'!$B$2:$AC$462,MATCH(L$3,'Slutlig allokering kvv'!$B$1:$AJ$1,0),FALSE)/1,0)</f>
        <v>0</v>
      </c>
      <c r="M256">
        <f>IFERROR(VLOOKUP($B256,Kraftvärmeprod!$B$1:$AH$479,MATCH(M$2,Kraftvärmeprod!$B$1:$AG$1,0),FALSE)/1,0)-IFERROR(VLOOKUP($B256,'Slutlig allokering kvv'!$B$2:$AC$462,MATCH(M$3,'Slutlig allokering kvv'!$B$1:$AJ$1,0),FALSE)/1,0)</f>
        <v>0</v>
      </c>
      <c r="N256">
        <f>IFERROR(VLOOKUP($B256,Kraftvärmeprod!$B$1:$AH$479,MATCH(N$2,Kraftvärmeprod!$B$1:$AG$1,0),FALSE)/1,0)-IFERROR(VLOOKUP($B256,'Slutlig allokering kvv'!$B$2:$AC$462,MATCH(N$3,'Slutlig allokering kvv'!$B$1:$AJ$1,0),FALSE)/1,0)</f>
        <v>0</v>
      </c>
      <c r="O256">
        <f>IFERROR(VLOOKUP($B256,Kraftvärmeprod!$B$1:$AH$479,MATCH(O$2,Kraftvärmeprod!$B$1:$AG$1,0),FALSE)/1,0)-IFERROR(VLOOKUP($B256,'Slutlig allokering kvv'!$B$2:$AC$462,MATCH(O$3,'Slutlig allokering kvv'!$B$1:$AJ$1,0),FALSE)/1,0)</f>
        <v>0</v>
      </c>
      <c r="P256">
        <f>IFERROR(VLOOKUP($B256,Kraftvärmeprod!$B$1:$AH$479,MATCH(P$2,Kraftvärmeprod!$B$1:$AG$1,0),FALSE)/1,0)-IFERROR(VLOOKUP($B256,'Slutlig allokering kvv'!$B$2:$AC$462,MATCH(P$3,'Slutlig allokering kvv'!$B$1:$AJ$1,0),FALSE)/1,0)</f>
        <v>0</v>
      </c>
      <c r="Q256">
        <f>IFERROR(VLOOKUP($B256,Kraftvärmeprod!$B$1:$AH$479,MATCH(Q$2,Kraftvärmeprod!$B$1:$AG$1,0),FALSE)/1,0)-IFERROR(VLOOKUP($B256,'Slutlig allokering kvv'!$B$2:$AC$462,MATCH(Q$3,'Slutlig allokering kvv'!$B$1:$AJ$1,0),FALSE)/1,0)</f>
        <v>0</v>
      </c>
      <c r="R256">
        <f>IFERROR(VLOOKUP($B256,Kraftvärmeprod!$B$1:$AH$479,MATCH(R$2,Kraftvärmeprod!$B$1:$AG$1,0),FALSE)/1,0)-IFERROR(VLOOKUP($B256,'Slutlig allokering kvv'!$B$2:$AC$462,MATCH(R$3,'Slutlig allokering kvv'!$B$1:$AJ$1,0),FALSE)/1,0)</f>
        <v>0</v>
      </c>
      <c r="S256">
        <f>IFERROR(VLOOKUP($B256,Kraftvärmeprod!$B$1:$AH$479,MATCH(S$2,Kraftvärmeprod!$B$1:$AG$1,0),FALSE)/1,0)-IFERROR(VLOOKUP($B256,'Slutlig allokering kvv'!$B$2:$AC$462,MATCH(S$3,'Slutlig allokering kvv'!$B$1:$AJ$1,0),FALSE)/1,0)</f>
        <v>0</v>
      </c>
      <c r="T256" s="6">
        <f>IFERROR(VLOOKUP($B256,Miljö!$B$1:$S$477,MATCH(T$2,Miljö!$B$1:$X$1,0),FALSE)/1,0)-IFERROR(VLOOKUP($B256,'Slutlig allokering kvv'!$B$2:$AC$462,MATCH(T$3,'Slutlig allokering kvv'!$B$1:$AJ$1,0),FALSE)/1,0)</f>
        <v>0</v>
      </c>
      <c r="U256">
        <f>IFERROR(VLOOKUP($B256,Kraftvärmeprod!$B$1:$AH$479,MATCH(U$2,Kraftvärmeprod!$B$1:$AG$1,0),FALSE)/1,0)-IFERROR(VLOOKUP($B256,'Slutlig allokering kvv'!$B$2:$AC$462,MATCH(U$3,'Slutlig allokering kvv'!$B$1:$AJ$1,0),FALSE)/1,0)</f>
        <v>0</v>
      </c>
      <c r="V256">
        <f>IFERROR(VLOOKUP($B256,Kraftvärmeprod!$B$1:$AH$479,MATCH(V$2,Kraftvärmeprod!$B$1:$AG$1,0),FALSE)/1,0)-IFERROR(VLOOKUP($B256,'Slutlig allokering kvv'!$B$2:$AC$462,MATCH(V$3,'Slutlig allokering kvv'!$B$1:$AJ$1,0),FALSE)/1,0)</f>
        <v>0</v>
      </c>
      <c r="W256">
        <f>IFERROR(VLOOKUP($B256,Kraftvärmeprod!$B$1:$AH$479,MATCH(W$2,Kraftvärmeprod!$B$1:$AG$1,0),FALSE)/1,0)-IFERROR(VLOOKUP($B256,'Slutlig allokering kvv'!$B$2:$AC$462,MATCH(W$3,'Slutlig allokering kvv'!$B$1:$AJ$1,0),FALSE)/1,0)</f>
        <v>0</v>
      </c>
      <c r="X256">
        <f>IFERROR(VLOOKUP($B256,Kraftvärmeprod!$B$1:$AH$479,MATCH(X$2,Kraftvärmeprod!$B$1:$AG$1,0),FALSE)/1,0)-IFERROR(VLOOKUP($B256,'Slutlig allokering kvv'!$B$2:$AC$462,MATCH(X$3,'Slutlig allokering kvv'!$B$1:$AJ$1,0),FALSE)/1,0)</f>
        <v>0</v>
      </c>
      <c r="Y256">
        <f>IFERROR(VLOOKUP($B256,Kraftvärmeprod!$B$1:$AH$479,MATCH(Y$2,Kraftvärmeprod!$B$1:$AG$1,0),FALSE)/1,0)-IFERROR(VLOOKUP($B256,'Slutlig allokering kvv'!$B$2:$AC$462,MATCH(Y$3,'Slutlig allokering kvv'!$B$1:$AJ$1,0),FALSE)/1,0)</f>
        <v>0</v>
      </c>
      <c r="Z256">
        <f>IFERROR(VLOOKUP($B256,Kraftvärmeprod!$B$1:$AH$479,MATCH(Z$2,Kraftvärmeprod!$B$1:$AG$1,0),FALSE)/1,0)-IFERROR(VLOOKUP($B256,'Slutlig allokering kvv'!$B$2:$AC$462,MATCH(Z$3,'Slutlig allokering kvv'!$B$1:$AJ$1,0),FALSE)/1,0)</f>
        <v>0</v>
      </c>
      <c r="AA256">
        <f>IFERROR(VLOOKUP($B256,Kraftvärmeprod!$B$1:$AH$479,MATCH(AA$2,Kraftvärmeprod!$B$1:$AG$1,0),FALSE)/1,0)-IFERROR(VLOOKUP($B256,'Slutlig allokering kvv'!$B$2:$AC$462,MATCH(AA$3,'Slutlig allokering kvv'!$B$1:$AJ$1,0),FALSE)/1,0)</f>
        <v>0</v>
      </c>
      <c r="AE256">
        <f t="shared" si="6"/>
        <v>0</v>
      </c>
      <c r="AG256">
        <f>IFERROR(VLOOKUP(B256,'Slutlig allokering kvv'!$B$2:$AJ$462,MATCH("Summa slutlig allokerad tillförd energi (utan hjälpel och rökgaskondensering):",'Slutlig allokering kvv'!$B$1:$AK$1,0),FALSE)/1,"")</f>
        <v>0</v>
      </c>
      <c r="AI256" s="137" t="str">
        <f>IFERROR(1-VLOOKUP(B256,'Slutlig allokering kvv'!$B$2:$AJ$462,MATCH("Andel av bränsle i kvv som allokerats till värme, exklusive rökgaskondensering och hjälpel",'Slutlig allokering kvv'!$B$1:$AK$1,0),FALSE),"")</f>
        <v/>
      </c>
      <c r="AK256" s="137" t="str">
        <f t="shared" si="7"/>
        <v/>
      </c>
    </row>
    <row r="257" spans="1:37" x14ac:dyDescent="0.25">
      <c r="A257" s="2" t="s">
        <v>407</v>
      </c>
      <c r="B257" s="2" t="s">
        <v>409</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 kvv'!$B$2:$AC$462,MATCH(E$3,'Slutlig allokering kvv'!$B$1:$AJ$1,0),FALSE)/1,0)</f>
        <v>0</v>
      </c>
      <c r="F257">
        <f>IFERROR(VLOOKUP($B257,Kraftvärmeprod!$B$1:$AH$479,MATCH(F$2,Kraftvärmeprod!$B$1:$AG$1,0),FALSE)/1,0)-IFERROR(VLOOKUP($B257,'Slutlig allokering kvv'!$B$2:$AC$462,MATCH(F$3,'Slutlig allokering kvv'!$B$1:$AJ$1,0),FALSE)/1,0)</f>
        <v>0</v>
      </c>
      <c r="G257">
        <f>IFERROR(VLOOKUP($B257,Kraftvärmeprod!$B$1:$AH$479,MATCH(G$2,Kraftvärmeprod!$B$1:$AG$1,0),FALSE)/1,0)-IFERROR(VLOOKUP($B257,'Slutlig allokering kvv'!$B$2:$AC$462,MATCH(G$3,'Slutlig allokering kvv'!$B$1:$AJ$1,0),FALSE)/1,0)</f>
        <v>0</v>
      </c>
      <c r="H257">
        <f>IFERROR(VLOOKUP($B257,Kraftvärmeprod!$B$1:$AH$479,MATCH(H$2,Kraftvärmeprod!$B$1:$AG$1,0),FALSE)/1,0)-IFERROR(VLOOKUP($B257,'Slutlig allokering kvv'!$B$2:$AC$462,MATCH(H$3,'Slutlig allokering kvv'!$B$1:$AJ$1,0),FALSE)/1,0)</f>
        <v>0</v>
      </c>
      <c r="I257">
        <f>IFERROR(VLOOKUP($B257,Kraftvärmeprod!$B$1:$AH$479,MATCH(I$2,Kraftvärmeprod!$B$1:$AG$1,0),FALSE)/1,0)-IFERROR(VLOOKUP($B257,'Slutlig allokering kvv'!$B$2:$AC$462,MATCH(I$3,'Slutlig allokering kvv'!$B$1:$AJ$1,0),FALSE)/1,0)</f>
        <v>0</v>
      </c>
      <c r="J257">
        <f>IFERROR(VLOOKUP($B257,Kraftvärmeprod!$B$1:$AH$479,MATCH(J$2,Kraftvärmeprod!$B$1:$AG$1,0),FALSE)/1,0)-IFERROR(VLOOKUP($B257,'Slutlig allokering kvv'!$B$2:$AC$462,MATCH(J$3,'Slutlig allokering kvv'!$B$1:$AJ$1,0),FALSE)/1,0)</f>
        <v>0</v>
      </c>
      <c r="K257">
        <f>IFERROR(VLOOKUP($B257,Kraftvärmeprod!$B$1:$AH$479,MATCH(K$2,Kraftvärmeprod!$B$1:$AG$1,0),FALSE)/1,0)-IFERROR(VLOOKUP($B257,'Slutlig allokering kvv'!$B$2:$AC$462,MATCH(K$3,'Slutlig allokering kvv'!$B$1:$AJ$1,0),FALSE)/1,0)</f>
        <v>0</v>
      </c>
      <c r="L257">
        <f>IFERROR(VLOOKUP($B257,Kraftvärmeprod!$B$1:$AH$479,MATCH(L$2,Kraftvärmeprod!$B$1:$AG$1,0),FALSE)/1,0)-IFERROR(VLOOKUP($B257,'Slutlig allokering kvv'!$B$2:$AC$462,MATCH(L$3,'Slutlig allokering kvv'!$B$1:$AJ$1,0),FALSE)/1,0)</f>
        <v>0</v>
      </c>
      <c r="M257">
        <f>IFERROR(VLOOKUP($B257,Kraftvärmeprod!$B$1:$AH$479,MATCH(M$2,Kraftvärmeprod!$B$1:$AG$1,0),FALSE)/1,0)-IFERROR(VLOOKUP($B257,'Slutlig allokering kvv'!$B$2:$AC$462,MATCH(M$3,'Slutlig allokering kvv'!$B$1:$AJ$1,0),FALSE)/1,0)</f>
        <v>0</v>
      </c>
      <c r="N257">
        <f>IFERROR(VLOOKUP($B257,Kraftvärmeprod!$B$1:$AH$479,MATCH(N$2,Kraftvärmeprod!$B$1:$AG$1,0),FALSE)/1,0)-IFERROR(VLOOKUP($B257,'Slutlig allokering kvv'!$B$2:$AC$462,MATCH(N$3,'Slutlig allokering kvv'!$B$1:$AJ$1,0),FALSE)/1,0)</f>
        <v>0</v>
      </c>
      <c r="O257">
        <f>IFERROR(VLOOKUP($B257,Kraftvärmeprod!$B$1:$AH$479,MATCH(O$2,Kraftvärmeprod!$B$1:$AG$1,0),FALSE)/1,0)-IFERROR(VLOOKUP($B257,'Slutlig allokering kvv'!$B$2:$AC$462,MATCH(O$3,'Slutlig allokering kvv'!$B$1:$AJ$1,0),FALSE)/1,0)</f>
        <v>0</v>
      </c>
      <c r="P257">
        <f>IFERROR(VLOOKUP($B257,Kraftvärmeprod!$B$1:$AH$479,MATCH(P$2,Kraftvärmeprod!$B$1:$AG$1,0),FALSE)/1,0)-IFERROR(VLOOKUP($B257,'Slutlig allokering kvv'!$B$2:$AC$462,MATCH(P$3,'Slutlig allokering kvv'!$B$1:$AJ$1,0),FALSE)/1,0)</f>
        <v>0</v>
      </c>
      <c r="Q257">
        <f>IFERROR(VLOOKUP($B257,Kraftvärmeprod!$B$1:$AH$479,MATCH(Q$2,Kraftvärmeprod!$B$1:$AG$1,0),FALSE)/1,0)-IFERROR(VLOOKUP($B257,'Slutlig allokering kvv'!$B$2:$AC$462,MATCH(Q$3,'Slutlig allokering kvv'!$B$1:$AJ$1,0),FALSE)/1,0)</f>
        <v>0</v>
      </c>
      <c r="R257">
        <f>IFERROR(VLOOKUP($B257,Kraftvärmeprod!$B$1:$AH$479,MATCH(R$2,Kraftvärmeprod!$B$1:$AG$1,0),FALSE)/1,0)-IFERROR(VLOOKUP($B257,'Slutlig allokering kvv'!$B$2:$AC$462,MATCH(R$3,'Slutlig allokering kvv'!$B$1:$AJ$1,0),FALSE)/1,0)</f>
        <v>0</v>
      </c>
      <c r="S257">
        <f>IFERROR(VLOOKUP($B257,Kraftvärmeprod!$B$1:$AH$479,MATCH(S$2,Kraftvärmeprod!$B$1:$AG$1,0),FALSE)/1,0)-IFERROR(VLOOKUP($B257,'Slutlig allokering kvv'!$B$2:$AC$462,MATCH(S$3,'Slutlig allokering kvv'!$B$1:$AJ$1,0),FALSE)/1,0)</f>
        <v>0</v>
      </c>
      <c r="T257" s="6">
        <f>IFERROR(VLOOKUP($B257,Miljö!$B$1:$S$477,MATCH(T$2,Miljö!$B$1:$X$1,0),FALSE)/1,0)-IFERROR(VLOOKUP($B257,'Slutlig allokering kvv'!$B$2:$AC$462,MATCH(T$3,'Slutlig allokering kvv'!$B$1:$AJ$1,0),FALSE)/1,0)</f>
        <v>0</v>
      </c>
      <c r="U257">
        <f>IFERROR(VLOOKUP($B257,Kraftvärmeprod!$B$1:$AH$479,MATCH(U$2,Kraftvärmeprod!$B$1:$AG$1,0),FALSE)/1,0)-IFERROR(VLOOKUP($B257,'Slutlig allokering kvv'!$B$2:$AC$462,MATCH(U$3,'Slutlig allokering kvv'!$B$1:$AJ$1,0),FALSE)/1,0)</f>
        <v>0</v>
      </c>
      <c r="V257">
        <f>IFERROR(VLOOKUP($B257,Kraftvärmeprod!$B$1:$AH$479,MATCH(V$2,Kraftvärmeprod!$B$1:$AG$1,0),FALSE)/1,0)-IFERROR(VLOOKUP($B257,'Slutlig allokering kvv'!$B$2:$AC$462,MATCH(V$3,'Slutlig allokering kvv'!$B$1:$AJ$1,0),FALSE)/1,0)</f>
        <v>0</v>
      </c>
      <c r="W257">
        <f>IFERROR(VLOOKUP($B257,Kraftvärmeprod!$B$1:$AH$479,MATCH(W$2,Kraftvärmeprod!$B$1:$AG$1,0),FALSE)/1,0)-IFERROR(VLOOKUP($B257,'Slutlig allokering kvv'!$B$2:$AC$462,MATCH(W$3,'Slutlig allokering kvv'!$B$1:$AJ$1,0),FALSE)/1,0)</f>
        <v>0</v>
      </c>
      <c r="X257">
        <f>IFERROR(VLOOKUP($B257,Kraftvärmeprod!$B$1:$AH$479,MATCH(X$2,Kraftvärmeprod!$B$1:$AG$1,0),FALSE)/1,0)-IFERROR(VLOOKUP($B257,'Slutlig allokering kvv'!$B$2:$AC$462,MATCH(X$3,'Slutlig allokering kvv'!$B$1:$AJ$1,0),FALSE)/1,0)</f>
        <v>0</v>
      </c>
      <c r="Y257">
        <f>IFERROR(VLOOKUP($B257,Kraftvärmeprod!$B$1:$AH$479,MATCH(Y$2,Kraftvärmeprod!$B$1:$AG$1,0),FALSE)/1,0)-IFERROR(VLOOKUP($B257,'Slutlig allokering kvv'!$B$2:$AC$462,MATCH(Y$3,'Slutlig allokering kvv'!$B$1:$AJ$1,0),FALSE)/1,0)</f>
        <v>0</v>
      </c>
      <c r="Z257">
        <f>IFERROR(VLOOKUP($B257,Kraftvärmeprod!$B$1:$AH$479,MATCH(Z$2,Kraftvärmeprod!$B$1:$AG$1,0),FALSE)/1,0)-IFERROR(VLOOKUP($B257,'Slutlig allokering kvv'!$B$2:$AC$462,MATCH(Z$3,'Slutlig allokering kvv'!$B$1:$AJ$1,0),FALSE)/1,0)</f>
        <v>0</v>
      </c>
      <c r="AA257">
        <f>IFERROR(VLOOKUP($B257,Kraftvärmeprod!$B$1:$AH$479,MATCH(AA$2,Kraftvärmeprod!$B$1:$AG$1,0),FALSE)/1,0)-IFERROR(VLOOKUP($B257,'Slutlig allokering kvv'!$B$2:$AC$462,MATCH(AA$3,'Slutlig allokering kvv'!$B$1:$AJ$1,0),FALSE)/1,0)</f>
        <v>0</v>
      </c>
      <c r="AE257">
        <f t="shared" si="6"/>
        <v>0</v>
      </c>
      <c r="AG257">
        <f>IFERROR(VLOOKUP(B257,'Slutlig allokering kvv'!$B$2:$AJ$462,MATCH("Summa slutlig allokerad tillförd energi (utan hjälpel och rökgaskondensering):",'Slutlig allokering kvv'!$B$1:$AK$1,0),FALSE)/1,"")</f>
        <v>0</v>
      </c>
      <c r="AI257" s="137" t="str">
        <f>IFERROR(1-VLOOKUP(B257,'Slutlig allokering kvv'!$B$2:$AJ$462,MATCH("Andel av bränsle i kvv som allokerats till värme, exklusive rökgaskondensering och hjälpel",'Slutlig allokering kvv'!$B$1:$AK$1,0),FALSE),"")</f>
        <v/>
      </c>
      <c r="AK257" s="137" t="str">
        <f t="shared" si="7"/>
        <v/>
      </c>
    </row>
    <row r="258" spans="1:37" x14ac:dyDescent="0.25">
      <c r="A258" s="2" t="s">
        <v>407</v>
      </c>
      <c r="B258" s="2" t="s">
        <v>410</v>
      </c>
      <c r="C258" t="str">
        <f>IFERROR(VLOOKUP($B258,Kraftvärmeprod!$B$1:$AH$479,MATCH(C$3,Kraftvärmeprod!$B$1:$AG$1,0),FALSE)/1,"")</f>
        <v/>
      </c>
      <c r="D258" t="str">
        <f>IFERROR(VLOOKUP($B258,Kraftvärmeprod!$B$1:$AH$479,MATCH(D$3,Kraftvärmeprod!$B$1:$AG$1,0),FALSE)/1,"")</f>
        <v/>
      </c>
      <c r="E258">
        <f>IFERROR(VLOOKUP($B258,Kraftvärmeprod!$B$1:$AH$479,MATCH(E$2,Kraftvärmeprod!$B$1:$AG$1,0),FALSE)/1,0)-IFERROR(VLOOKUP($B258,'Slutlig allokering kvv'!$B$2:$AC$462,MATCH(E$3,'Slutlig allokering kvv'!$B$1:$AJ$1,0),FALSE)/1,0)</f>
        <v>0</v>
      </c>
      <c r="F258">
        <f>IFERROR(VLOOKUP($B258,Kraftvärmeprod!$B$1:$AH$479,MATCH(F$2,Kraftvärmeprod!$B$1:$AG$1,0),FALSE)/1,0)-IFERROR(VLOOKUP($B258,'Slutlig allokering kvv'!$B$2:$AC$462,MATCH(F$3,'Slutlig allokering kvv'!$B$1:$AJ$1,0),FALSE)/1,0)</f>
        <v>0</v>
      </c>
      <c r="G258">
        <f>IFERROR(VLOOKUP($B258,Kraftvärmeprod!$B$1:$AH$479,MATCH(G$2,Kraftvärmeprod!$B$1:$AG$1,0),FALSE)/1,0)-IFERROR(VLOOKUP($B258,'Slutlig allokering kvv'!$B$2:$AC$462,MATCH(G$3,'Slutlig allokering kvv'!$B$1:$AJ$1,0),FALSE)/1,0)</f>
        <v>0</v>
      </c>
      <c r="H258">
        <f>IFERROR(VLOOKUP($B258,Kraftvärmeprod!$B$1:$AH$479,MATCH(H$2,Kraftvärmeprod!$B$1:$AG$1,0),FALSE)/1,0)-IFERROR(VLOOKUP($B258,'Slutlig allokering kvv'!$B$2:$AC$462,MATCH(H$3,'Slutlig allokering kvv'!$B$1:$AJ$1,0),FALSE)/1,0)</f>
        <v>0</v>
      </c>
      <c r="I258">
        <f>IFERROR(VLOOKUP($B258,Kraftvärmeprod!$B$1:$AH$479,MATCH(I$2,Kraftvärmeprod!$B$1:$AG$1,0),FALSE)/1,0)-IFERROR(VLOOKUP($B258,'Slutlig allokering kvv'!$B$2:$AC$462,MATCH(I$3,'Slutlig allokering kvv'!$B$1:$AJ$1,0),FALSE)/1,0)</f>
        <v>0</v>
      </c>
      <c r="J258">
        <f>IFERROR(VLOOKUP($B258,Kraftvärmeprod!$B$1:$AH$479,MATCH(J$2,Kraftvärmeprod!$B$1:$AG$1,0),FALSE)/1,0)-IFERROR(VLOOKUP($B258,'Slutlig allokering kvv'!$B$2:$AC$462,MATCH(J$3,'Slutlig allokering kvv'!$B$1:$AJ$1,0),FALSE)/1,0)</f>
        <v>0</v>
      </c>
      <c r="K258">
        <f>IFERROR(VLOOKUP($B258,Kraftvärmeprod!$B$1:$AH$479,MATCH(K$2,Kraftvärmeprod!$B$1:$AG$1,0),FALSE)/1,0)-IFERROR(VLOOKUP($B258,'Slutlig allokering kvv'!$B$2:$AC$462,MATCH(K$3,'Slutlig allokering kvv'!$B$1:$AJ$1,0),FALSE)/1,0)</f>
        <v>0</v>
      </c>
      <c r="L258">
        <f>IFERROR(VLOOKUP($B258,Kraftvärmeprod!$B$1:$AH$479,MATCH(L$2,Kraftvärmeprod!$B$1:$AG$1,0),FALSE)/1,0)-IFERROR(VLOOKUP($B258,'Slutlig allokering kvv'!$B$2:$AC$462,MATCH(L$3,'Slutlig allokering kvv'!$B$1:$AJ$1,0),FALSE)/1,0)</f>
        <v>0</v>
      </c>
      <c r="M258">
        <f>IFERROR(VLOOKUP($B258,Kraftvärmeprod!$B$1:$AH$479,MATCH(M$2,Kraftvärmeprod!$B$1:$AG$1,0),FALSE)/1,0)-IFERROR(VLOOKUP($B258,'Slutlig allokering kvv'!$B$2:$AC$462,MATCH(M$3,'Slutlig allokering kvv'!$B$1:$AJ$1,0),FALSE)/1,0)</f>
        <v>0</v>
      </c>
      <c r="N258">
        <f>IFERROR(VLOOKUP($B258,Kraftvärmeprod!$B$1:$AH$479,MATCH(N$2,Kraftvärmeprod!$B$1:$AG$1,0),FALSE)/1,0)-IFERROR(VLOOKUP($B258,'Slutlig allokering kvv'!$B$2:$AC$462,MATCH(N$3,'Slutlig allokering kvv'!$B$1:$AJ$1,0),FALSE)/1,0)</f>
        <v>0</v>
      </c>
      <c r="O258">
        <f>IFERROR(VLOOKUP($B258,Kraftvärmeprod!$B$1:$AH$479,MATCH(O$2,Kraftvärmeprod!$B$1:$AG$1,0),FALSE)/1,0)-IFERROR(VLOOKUP($B258,'Slutlig allokering kvv'!$B$2:$AC$462,MATCH(O$3,'Slutlig allokering kvv'!$B$1:$AJ$1,0),FALSE)/1,0)</f>
        <v>0</v>
      </c>
      <c r="P258">
        <f>IFERROR(VLOOKUP($B258,Kraftvärmeprod!$B$1:$AH$479,MATCH(P$2,Kraftvärmeprod!$B$1:$AG$1,0),FALSE)/1,0)-IFERROR(VLOOKUP($B258,'Slutlig allokering kvv'!$B$2:$AC$462,MATCH(P$3,'Slutlig allokering kvv'!$B$1:$AJ$1,0),FALSE)/1,0)</f>
        <v>0</v>
      </c>
      <c r="Q258">
        <f>IFERROR(VLOOKUP($B258,Kraftvärmeprod!$B$1:$AH$479,MATCH(Q$2,Kraftvärmeprod!$B$1:$AG$1,0),FALSE)/1,0)-IFERROR(VLOOKUP($B258,'Slutlig allokering kvv'!$B$2:$AC$462,MATCH(Q$3,'Slutlig allokering kvv'!$B$1:$AJ$1,0),FALSE)/1,0)</f>
        <v>0</v>
      </c>
      <c r="R258">
        <f>IFERROR(VLOOKUP($B258,Kraftvärmeprod!$B$1:$AH$479,MATCH(R$2,Kraftvärmeprod!$B$1:$AG$1,0),FALSE)/1,0)-IFERROR(VLOOKUP($B258,'Slutlig allokering kvv'!$B$2:$AC$462,MATCH(R$3,'Slutlig allokering kvv'!$B$1:$AJ$1,0),FALSE)/1,0)</f>
        <v>0</v>
      </c>
      <c r="S258">
        <f>IFERROR(VLOOKUP($B258,Kraftvärmeprod!$B$1:$AH$479,MATCH(S$2,Kraftvärmeprod!$B$1:$AG$1,0),FALSE)/1,0)-IFERROR(VLOOKUP($B258,'Slutlig allokering kvv'!$B$2:$AC$462,MATCH(S$3,'Slutlig allokering kvv'!$B$1:$AJ$1,0),FALSE)/1,0)</f>
        <v>0</v>
      </c>
      <c r="T258" s="6">
        <f>IFERROR(VLOOKUP($B258,Miljö!$B$1:$S$477,MATCH(T$2,Miljö!$B$1:$X$1,0),FALSE)/1,0)-IFERROR(VLOOKUP($B258,'Slutlig allokering kvv'!$B$2:$AC$462,MATCH(T$3,'Slutlig allokering kvv'!$B$1:$AJ$1,0),FALSE)/1,0)</f>
        <v>0</v>
      </c>
      <c r="U258">
        <f>IFERROR(VLOOKUP($B258,Kraftvärmeprod!$B$1:$AH$479,MATCH(U$2,Kraftvärmeprod!$B$1:$AG$1,0),FALSE)/1,0)-IFERROR(VLOOKUP($B258,'Slutlig allokering kvv'!$B$2:$AC$462,MATCH(U$3,'Slutlig allokering kvv'!$B$1:$AJ$1,0),FALSE)/1,0)</f>
        <v>0</v>
      </c>
      <c r="V258">
        <f>IFERROR(VLOOKUP($B258,Kraftvärmeprod!$B$1:$AH$479,MATCH(V$2,Kraftvärmeprod!$B$1:$AG$1,0),FALSE)/1,0)-IFERROR(VLOOKUP($B258,'Slutlig allokering kvv'!$B$2:$AC$462,MATCH(V$3,'Slutlig allokering kvv'!$B$1:$AJ$1,0),FALSE)/1,0)</f>
        <v>0</v>
      </c>
      <c r="W258">
        <f>IFERROR(VLOOKUP($B258,Kraftvärmeprod!$B$1:$AH$479,MATCH(W$2,Kraftvärmeprod!$B$1:$AG$1,0),FALSE)/1,0)-IFERROR(VLOOKUP($B258,'Slutlig allokering kvv'!$B$2:$AC$462,MATCH(W$3,'Slutlig allokering kvv'!$B$1:$AJ$1,0),FALSE)/1,0)</f>
        <v>0</v>
      </c>
      <c r="X258">
        <f>IFERROR(VLOOKUP($B258,Kraftvärmeprod!$B$1:$AH$479,MATCH(X$2,Kraftvärmeprod!$B$1:$AG$1,0),FALSE)/1,0)-IFERROR(VLOOKUP($B258,'Slutlig allokering kvv'!$B$2:$AC$462,MATCH(X$3,'Slutlig allokering kvv'!$B$1:$AJ$1,0),FALSE)/1,0)</f>
        <v>0</v>
      </c>
      <c r="Y258">
        <f>IFERROR(VLOOKUP($B258,Kraftvärmeprod!$B$1:$AH$479,MATCH(Y$2,Kraftvärmeprod!$B$1:$AG$1,0),FALSE)/1,0)-IFERROR(VLOOKUP($B258,'Slutlig allokering kvv'!$B$2:$AC$462,MATCH(Y$3,'Slutlig allokering kvv'!$B$1:$AJ$1,0),FALSE)/1,0)</f>
        <v>0</v>
      </c>
      <c r="Z258">
        <f>IFERROR(VLOOKUP($B258,Kraftvärmeprod!$B$1:$AH$479,MATCH(Z$2,Kraftvärmeprod!$B$1:$AG$1,0),FALSE)/1,0)-IFERROR(VLOOKUP($B258,'Slutlig allokering kvv'!$B$2:$AC$462,MATCH(Z$3,'Slutlig allokering kvv'!$B$1:$AJ$1,0),FALSE)/1,0)</f>
        <v>0</v>
      </c>
      <c r="AA258">
        <f>IFERROR(VLOOKUP($B258,Kraftvärmeprod!$B$1:$AH$479,MATCH(AA$2,Kraftvärmeprod!$B$1:$AG$1,0),FALSE)/1,0)-IFERROR(VLOOKUP($B258,'Slutlig allokering kvv'!$B$2:$AC$462,MATCH(AA$3,'Slutlig allokering kvv'!$B$1:$AJ$1,0),FALSE)/1,0)</f>
        <v>0</v>
      </c>
      <c r="AE258">
        <f t="shared" si="6"/>
        <v>0</v>
      </c>
      <c r="AG258">
        <f>IFERROR(VLOOKUP(B258,'Slutlig allokering kvv'!$B$2:$AJ$462,MATCH("Summa slutlig allokerad tillförd energi (utan hjälpel och rökgaskondensering):",'Slutlig allokering kvv'!$B$1:$AK$1,0),FALSE)/1,"")</f>
        <v>0</v>
      </c>
      <c r="AI258" s="137" t="str">
        <f>IFERROR(1-VLOOKUP(B258,'Slutlig allokering kvv'!$B$2:$AJ$462,MATCH("Andel av bränsle i kvv som allokerats till värme, exklusive rökgaskondensering och hjälpel",'Slutlig allokering kvv'!$B$1:$AK$1,0),FALSE),"")</f>
        <v/>
      </c>
      <c r="AK258" s="137" t="str">
        <f t="shared" si="7"/>
        <v/>
      </c>
    </row>
    <row r="259" spans="1:37" x14ac:dyDescent="0.25">
      <c r="A259" s="2" t="s">
        <v>407</v>
      </c>
      <c r="B259" s="2" t="s">
        <v>411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 kvv'!$B$2:$AC$462,MATCH(E$3,'Slutlig allokering kvv'!$B$1:$AJ$1,0),FALSE)/1,0)</f>
        <v>0</v>
      </c>
      <c r="F259">
        <f>IFERROR(VLOOKUP($B259,Kraftvärmeprod!$B$1:$AH$479,MATCH(F$2,Kraftvärmeprod!$B$1:$AG$1,0),FALSE)/1,0)-IFERROR(VLOOKUP($B259,'Slutlig allokering kvv'!$B$2:$AC$462,MATCH(F$3,'Slutlig allokering kvv'!$B$1:$AJ$1,0),FALSE)/1,0)</f>
        <v>0</v>
      </c>
      <c r="G259">
        <f>IFERROR(VLOOKUP($B259,Kraftvärmeprod!$B$1:$AH$479,MATCH(G$2,Kraftvärmeprod!$B$1:$AG$1,0),FALSE)/1,0)-IFERROR(VLOOKUP($B259,'Slutlig allokering kvv'!$B$2:$AC$462,MATCH(G$3,'Slutlig allokering kvv'!$B$1:$AJ$1,0),FALSE)/1,0)</f>
        <v>0</v>
      </c>
      <c r="H259">
        <f>IFERROR(VLOOKUP($B259,Kraftvärmeprod!$B$1:$AH$479,MATCH(H$2,Kraftvärmeprod!$B$1:$AG$1,0),FALSE)/1,0)-IFERROR(VLOOKUP($B259,'Slutlig allokering kvv'!$B$2:$AC$462,MATCH(H$3,'Slutlig allokering kvv'!$B$1:$AJ$1,0),FALSE)/1,0)</f>
        <v>0</v>
      </c>
      <c r="I259">
        <f>IFERROR(VLOOKUP($B259,Kraftvärmeprod!$B$1:$AH$479,MATCH(I$2,Kraftvärmeprod!$B$1:$AG$1,0),FALSE)/1,0)-IFERROR(VLOOKUP($B259,'Slutlig allokering kvv'!$B$2:$AC$462,MATCH(I$3,'Slutlig allokering kvv'!$B$1:$AJ$1,0),FALSE)/1,0)</f>
        <v>0</v>
      </c>
      <c r="J259">
        <f>IFERROR(VLOOKUP($B259,Kraftvärmeprod!$B$1:$AH$479,MATCH(J$2,Kraftvärmeprod!$B$1:$AG$1,0),FALSE)/1,0)-IFERROR(VLOOKUP($B259,'Slutlig allokering kvv'!$B$2:$AC$462,MATCH(J$3,'Slutlig allokering kvv'!$B$1:$AJ$1,0),FALSE)/1,0)</f>
        <v>0</v>
      </c>
      <c r="K259">
        <f>IFERROR(VLOOKUP($B259,Kraftvärmeprod!$B$1:$AH$479,MATCH(K$2,Kraftvärmeprod!$B$1:$AG$1,0),FALSE)/1,0)-IFERROR(VLOOKUP($B259,'Slutlig allokering kvv'!$B$2:$AC$462,MATCH(K$3,'Slutlig allokering kvv'!$B$1:$AJ$1,0),FALSE)/1,0)</f>
        <v>0</v>
      </c>
      <c r="L259">
        <f>IFERROR(VLOOKUP($B259,Kraftvärmeprod!$B$1:$AH$479,MATCH(L$2,Kraftvärmeprod!$B$1:$AG$1,0),FALSE)/1,0)-IFERROR(VLOOKUP($B259,'Slutlig allokering kvv'!$B$2:$AC$462,MATCH(L$3,'Slutlig allokering kvv'!$B$1:$AJ$1,0),FALSE)/1,0)</f>
        <v>0</v>
      </c>
      <c r="M259">
        <f>IFERROR(VLOOKUP($B259,Kraftvärmeprod!$B$1:$AH$479,MATCH(M$2,Kraftvärmeprod!$B$1:$AG$1,0),FALSE)/1,0)-IFERROR(VLOOKUP($B259,'Slutlig allokering kvv'!$B$2:$AC$462,MATCH(M$3,'Slutlig allokering kvv'!$B$1:$AJ$1,0),FALSE)/1,0)</f>
        <v>0</v>
      </c>
      <c r="N259">
        <f>IFERROR(VLOOKUP($B259,Kraftvärmeprod!$B$1:$AH$479,MATCH(N$2,Kraftvärmeprod!$B$1:$AG$1,0),FALSE)/1,0)-IFERROR(VLOOKUP($B259,'Slutlig allokering kvv'!$B$2:$AC$462,MATCH(N$3,'Slutlig allokering kvv'!$B$1:$AJ$1,0),FALSE)/1,0)</f>
        <v>0</v>
      </c>
      <c r="O259">
        <f>IFERROR(VLOOKUP($B259,Kraftvärmeprod!$B$1:$AH$479,MATCH(O$2,Kraftvärmeprod!$B$1:$AG$1,0),FALSE)/1,0)-IFERROR(VLOOKUP($B259,'Slutlig allokering kvv'!$B$2:$AC$462,MATCH(O$3,'Slutlig allokering kvv'!$B$1:$AJ$1,0),FALSE)/1,0)</f>
        <v>0</v>
      </c>
      <c r="P259">
        <f>IFERROR(VLOOKUP($B259,Kraftvärmeprod!$B$1:$AH$479,MATCH(P$2,Kraftvärmeprod!$B$1:$AG$1,0),FALSE)/1,0)-IFERROR(VLOOKUP($B259,'Slutlig allokering kvv'!$B$2:$AC$462,MATCH(P$3,'Slutlig allokering kvv'!$B$1:$AJ$1,0),FALSE)/1,0)</f>
        <v>0</v>
      </c>
      <c r="Q259">
        <f>IFERROR(VLOOKUP($B259,Kraftvärmeprod!$B$1:$AH$479,MATCH(Q$2,Kraftvärmeprod!$B$1:$AG$1,0),FALSE)/1,0)-IFERROR(VLOOKUP($B259,'Slutlig allokering kvv'!$B$2:$AC$462,MATCH(Q$3,'Slutlig allokering kvv'!$B$1:$AJ$1,0),FALSE)/1,0)</f>
        <v>0</v>
      </c>
      <c r="R259">
        <f>IFERROR(VLOOKUP($B259,Kraftvärmeprod!$B$1:$AH$479,MATCH(R$2,Kraftvärmeprod!$B$1:$AG$1,0),FALSE)/1,0)-IFERROR(VLOOKUP($B259,'Slutlig allokering kvv'!$B$2:$AC$462,MATCH(R$3,'Slutlig allokering kvv'!$B$1:$AJ$1,0),FALSE)/1,0)</f>
        <v>0</v>
      </c>
      <c r="S259">
        <f>IFERROR(VLOOKUP($B259,Kraftvärmeprod!$B$1:$AH$479,MATCH(S$2,Kraftvärmeprod!$B$1:$AG$1,0),FALSE)/1,0)-IFERROR(VLOOKUP($B259,'Slutlig allokering kvv'!$B$2:$AC$462,MATCH(S$3,'Slutlig allokering kvv'!$B$1:$AJ$1,0),FALSE)/1,0)</f>
        <v>0</v>
      </c>
      <c r="T259" s="6">
        <f>IFERROR(VLOOKUP($B259,Miljö!$B$1:$S$477,MATCH(T$2,Miljö!$B$1:$X$1,0),FALSE)/1,0)-IFERROR(VLOOKUP($B259,'Slutlig allokering kvv'!$B$2:$AC$462,MATCH(T$3,'Slutlig allokering kvv'!$B$1:$AJ$1,0),FALSE)/1,0)</f>
        <v>0</v>
      </c>
      <c r="U259">
        <f>IFERROR(VLOOKUP($B259,Kraftvärmeprod!$B$1:$AH$479,MATCH(U$2,Kraftvärmeprod!$B$1:$AG$1,0),FALSE)/1,0)-IFERROR(VLOOKUP($B259,'Slutlig allokering kvv'!$B$2:$AC$462,MATCH(U$3,'Slutlig allokering kvv'!$B$1:$AJ$1,0),FALSE)/1,0)</f>
        <v>0</v>
      </c>
      <c r="V259">
        <f>IFERROR(VLOOKUP($B259,Kraftvärmeprod!$B$1:$AH$479,MATCH(V$2,Kraftvärmeprod!$B$1:$AG$1,0),FALSE)/1,0)-IFERROR(VLOOKUP($B259,'Slutlig allokering kvv'!$B$2:$AC$462,MATCH(V$3,'Slutlig allokering kvv'!$B$1:$AJ$1,0),FALSE)/1,0)</f>
        <v>0</v>
      </c>
      <c r="W259">
        <f>IFERROR(VLOOKUP($B259,Kraftvärmeprod!$B$1:$AH$479,MATCH(W$2,Kraftvärmeprod!$B$1:$AG$1,0),FALSE)/1,0)-IFERROR(VLOOKUP($B259,'Slutlig allokering kvv'!$B$2:$AC$462,MATCH(W$3,'Slutlig allokering kvv'!$B$1:$AJ$1,0),FALSE)/1,0)</f>
        <v>0</v>
      </c>
      <c r="X259">
        <f>IFERROR(VLOOKUP($B259,Kraftvärmeprod!$B$1:$AH$479,MATCH(X$2,Kraftvärmeprod!$B$1:$AG$1,0),FALSE)/1,0)-IFERROR(VLOOKUP($B259,'Slutlig allokering kvv'!$B$2:$AC$462,MATCH(X$3,'Slutlig allokering kvv'!$B$1:$AJ$1,0),FALSE)/1,0)</f>
        <v>0</v>
      </c>
      <c r="Y259">
        <f>IFERROR(VLOOKUP($B259,Kraftvärmeprod!$B$1:$AH$479,MATCH(Y$2,Kraftvärmeprod!$B$1:$AG$1,0),FALSE)/1,0)-IFERROR(VLOOKUP($B259,'Slutlig allokering kvv'!$B$2:$AC$462,MATCH(Y$3,'Slutlig allokering kvv'!$B$1:$AJ$1,0),FALSE)/1,0)</f>
        <v>0</v>
      </c>
      <c r="Z259">
        <f>IFERROR(VLOOKUP($B259,Kraftvärmeprod!$B$1:$AH$479,MATCH(Z$2,Kraftvärmeprod!$B$1:$AG$1,0),FALSE)/1,0)-IFERROR(VLOOKUP($B259,'Slutlig allokering kvv'!$B$2:$AC$462,MATCH(Z$3,'Slutlig allokering kvv'!$B$1:$AJ$1,0),FALSE)/1,0)</f>
        <v>0</v>
      </c>
      <c r="AA259">
        <f>IFERROR(VLOOKUP($B259,Kraftvärmeprod!$B$1:$AH$479,MATCH(AA$2,Kraftvärmeprod!$B$1:$AG$1,0),FALSE)/1,0)-IFERROR(VLOOKUP($B259,'Slutlig allokering kvv'!$B$2:$AC$462,MATCH(AA$3,'Slutlig allokering kvv'!$B$1:$AJ$1,0),FALSE)/1,0)</f>
        <v>0</v>
      </c>
      <c r="AE259">
        <f t="shared" si="6"/>
        <v>0</v>
      </c>
      <c r="AG259">
        <f>IFERROR(VLOOKUP(B259,'Slutlig allokering kvv'!$B$2:$AJ$462,MATCH("Summa slutlig allokerad tillförd energi (utan hjälpel och rökgaskondensering):",'Slutlig allokering kvv'!$B$1:$AK$1,0),FALSE)/1,"")</f>
        <v>0</v>
      </c>
      <c r="AI259" s="137" t="str">
        <f>IFERROR(1-VLOOKUP(B259,'Slutlig allokering kvv'!$B$2:$AJ$462,MATCH("Andel av bränsle i kvv som allokerats till värme, exklusive rökgaskondensering och hjälpel",'Slutlig allokering kvv'!$B$1:$AK$1,0),FALSE),"")</f>
        <v/>
      </c>
      <c r="AK259" s="137" t="str">
        <f t="shared" si="7"/>
        <v/>
      </c>
    </row>
    <row r="260" spans="1:37" x14ac:dyDescent="0.25">
      <c r="A260" s="2" t="s">
        <v>407</v>
      </c>
      <c r="B260" s="2" t="s">
        <v>412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 kvv'!$B$2:$AC$462,MATCH(E$3,'Slutlig allokering kvv'!$B$1:$AJ$1,0),FALSE)/1,0)</f>
        <v>0</v>
      </c>
      <c r="F260">
        <f>IFERROR(VLOOKUP($B260,Kraftvärmeprod!$B$1:$AH$479,MATCH(F$2,Kraftvärmeprod!$B$1:$AG$1,0),FALSE)/1,0)-IFERROR(VLOOKUP($B260,'Slutlig allokering kvv'!$B$2:$AC$462,MATCH(F$3,'Slutlig allokering kvv'!$B$1:$AJ$1,0),FALSE)/1,0)</f>
        <v>0</v>
      </c>
      <c r="G260">
        <f>IFERROR(VLOOKUP($B260,Kraftvärmeprod!$B$1:$AH$479,MATCH(G$2,Kraftvärmeprod!$B$1:$AG$1,0),FALSE)/1,0)-IFERROR(VLOOKUP($B260,'Slutlig allokering kvv'!$B$2:$AC$462,MATCH(G$3,'Slutlig allokering kvv'!$B$1:$AJ$1,0),FALSE)/1,0)</f>
        <v>0</v>
      </c>
      <c r="H260">
        <f>IFERROR(VLOOKUP($B260,Kraftvärmeprod!$B$1:$AH$479,MATCH(H$2,Kraftvärmeprod!$B$1:$AG$1,0),FALSE)/1,0)-IFERROR(VLOOKUP($B260,'Slutlig allokering kvv'!$B$2:$AC$462,MATCH(H$3,'Slutlig allokering kvv'!$B$1:$AJ$1,0),FALSE)/1,0)</f>
        <v>0</v>
      </c>
      <c r="I260">
        <f>IFERROR(VLOOKUP($B260,Kraftvärmeprod!$B$1:$AH$479,MATCH(I$2,Kraftvärmeprod!$B$1:$AG$1,0),FALSE)/1,0)-IFERROR(VLOOKUP($B260,'Slutlig allokering kvv'!$B$2:$AC$462,MATCH(I$3,'Slutlig allokering kvv'!$B$1:$AJ$1,0),FALSE)/1,0)</f>
        <v>0</v>
      </c>
      <c r="J260">
        <f>IFERROR(VLOOKUP($B260,Kraftvärmeprod!$B$1:$AH$479,MATCH(J$2,Kraftvärmeprod!$B$1:$AG$1,0),FALSE)/1,0)-IFERROR(VLOOKUP($B260,'Slutlig allokering kvv'!$B$2:$AC$462,MATCH(J$3,'Slutlig allokering kvv'!$B$1:$AJ$1,0),FALSE)/1,0)</f>
        <v>0</v>
      </c>
      <c r="K260">
        <f>IFERROR(VLOOKUP($B260,Kraftvärmeprod!$B$1:$AH$479,MATCH(K$2,Kraftvärmeprod!$B$1:$AG$1,0),FALSE)/1,0)-IFERROR(VLOOKUP($B260,'Slutlig allokering kvv'!$B$2:$AC$462,MATCH(K$3,'Slutlig allokering kvv'!$B$1:$AJ$1,0),FALSE)/1,0)</f>
        <v>0</v>
      </c>
      <c r="L260">
        <f>IFERROR(VLOOKUP($B260,Kraftvärmeprod!$B$1:$AH$479,MATCH(L$2,Kraftvärmeprod!$B$1:$AG$1,0),FALSE)/1,0)-IFERROR(VLOOKUP($B260,'Slutlig allokering kvv'!$B$2:$AC$462,MATCH(L$3,'Slutlig allokering kvv'!$B$1:$AJ$1,0),FALSE)/1,0)</f>
        <v>0</v>
      </c>
      <c r="M260">
        <f>IFERROR(VLOOKUP($B260,Kraftvärmeprod!$B$1:$AH$479,MATCH(M$2,Kraftvärmeprod!$B$1:$AG$1,0),FALSE)/1,0)-IFERROR(VLOOKUP($B260,'Slutlig allokering kvv'!$B$2:$AC$462,MATCH(M$3,'Slutlig allokering kvv'!$B$1:$AJ$1,0),FALSE)/1,0)</f>
        <v>0</v>
      </c>
      <c r="N260">
        <f>IFERROR(VLOOKUP($B260,Kraftvärmeprod!$B$1:$AH$479,MATCH(N$2,Kraftvärmeprod!$B$1:$AG$1,0),FALSE)/1,0)-IFERROR(VLOOKUP($B260,'Slutlig allokering kvv'!$B$2:$AC$462,MATCH(N$3,'Slutlig allokering kvv'!$B$1:$AJ$1,0),FALSE)/1,0)</f>
        <v>0</v>
      </c>
      <c r="O260">
        <f>IFERROR(VLOOKUP($B260,Kraftvärmeprod!$B$1:$AH$479,MATCH(O$2,Kraftvärmeprod!$B$1:$AG$1,0),FALSE)/1,0)-IFERROR(VLOOKUP($B260,'Slutlig allokering kvv'!$B$2:$AC$462,MATCH(O$3,'Slutlig allokering kvv'!$B$1:$AJ$1,0),FALSE)/1,0)</f>
        <v>0</v>
      </c>
      <c r="P260">
        <f>IFERROR(VLOOKUP($B260,Kraftvärmeprod!$B$1:$AH$479,MATCH(P$2,Kraftvärmeprod!$B$1:$AG$1,0),FALSE)/1,0)-IFERROR(VLOOKUP($B260,'Slutlig allokering kvv'!$B$2:$AC$462,MATCH(P$3,'Slutlig allokering kvv'!$B$1:$AJ$1,0),FALSE)/1,0)</f>
        <v>0</v>
      </c>
      <c r="Q260">
        <f>IFERROR(VLOOKUP($B260,Kraftvärmeprod!$B$1:$AH$479,MATCH(Q$2,Kraftvärmeprod!$B$1:$AG$1,0),FALSE)/1,0)-IFERROR(VLOOKUP($B260,'Slutlig allokering kvv'!$B$2:$AC$462,MATCH(Q$3,'Slutlig allokering kvv'!$B$1:$AJ$1,0),FALSE)/1,0)</f>
        <v>0</v>
      </c>
      <c r="R260">
        <f>IFERROR(VLOOKUP($B260,Kraftvärmeprod!$B$1:$AH$479,MATCH(R$2,Kraftvärmeprod!$B$1:$AG$1,0),FALSE)/1,0)-IFERROR(VLOOKUP($B260,'Slutlig allokering kvv'!$B$2:$AC$462,MATCH(R$3,'Slutlig allokering kvv'!$B$1:$AJ$1,0),FALSE)/1,0)</f>
        <v>0</v>
      </c>
      <c r="S260">
        <f>IFERROR(VLOOKUP($B260,Kraftvärmeprod!$B$1:$AH$479,MATCH(S$2,Kraftvärmeprod!$B$1:$AG$1,0),FALSE)/1,0)-IFERROR(VLOOKUP($B260,'Slutlig allokering kvv'!$B$2:$AC$462,MATCH(S$3,'Slutlig allokering kvv'!$B$1:$AJ$1,0),FALSE)/1,0)</f>
        <v>0</v>
      </c>
      <c r="T260" s="6">
        <f>IFERROR(VLOOKUP($B260,Miljö!$B$1:$S$477,MATCH(T$2,Miljö!$B$1:$X$1,0),FALSE)/1,0)-IFERROR(VLOOKUP($B260,'Slutlig allokering kvv'!$B$2:$AC$462,MATCH(T$3,'Slutlig allokering kvv'!$B$1:$AJ$1,0),FALSE)/1,0)</f>
        <v>0</v>
      </c>
      <c r="U260">
        <f>IFERROR(VLOOKUP($B260,Kraftvärmeprod!$B$1:$AH$479,MATCH(U$2,Kraftvärmeprod!$B$1:$AG$1,0),FALSE)/1,0)-IFERROR(VLOOKUP($B260,'Slutlig allokering kvv'!$B$2:$AC$462,MATCH(U$3,'Slutlig allokering kvv'!$B$1:$AJ$1,0),FALSE)/1,0)</f>
        <v>0</v>
      </c>
      <c r="V260">
        <f>IFERROR(VLOOKUP($B260,Kraftvärmeprod!$B$1:$AH$479,MATCH(V$2,Kraftvärmeprod!$B$1:$AG$1,0),FALSE)/1,0)-IFERROR(VLOOKUP($B260,'Slutlig allokering kvv'!$B$2:$AC$462,MATCH(V$3,'Slutlig allokering kvv'!$B$1:$AJ$1,0),FALSE)/1,0)</f>
        <v>0</v>
      </c>
      <c r="W260">
        <f>IFERROR(VLOOKUP($B260,Kraftvärmeprod!$B$1:$AH$479,MATCH(W$2,Kraftvärmeprod!$B$1:$AG$1,0),FALSE)/1,0)-IFERROR(VLOOKUP($B260,'Slutlig allokering kvv'!$B$2:$AC$462,MATCH(W$3,'Slutlig allokering kvv'!$B$1:$AJ$1,0),FALSE)/1,0)</f>
        <v>0</v>
      </c>
      <c r="X260">
        <f>IFERROR(VLOOKUP($B260,Kraftvärmeprod!$B$1:$AH$479,MATCH(X$2,Kraftvärmeprod!$B$1:$AG$1,0),FALSE)/1,0)-IFERROR(VLOOKUP($B260,'Slutlig allokering kvv'!$B$2:$AC$462,MATCH(X$3,'Slutlig allokering kvv'!$B$1:$AJ$1,0),FALSE)/1,0)</f>
        <v>0</v>
      </c>
      <c r="Y260">
        <f>IFERROR(VLOOKUP($B260,Kraftvärmeprod!$B$1:$AH$479,MATCH(Y$2,Kraftvärmeprod!$B$1:$AG$1,0),FALSE)/1,0)-IFERROR(VLOOKUP($B260,'Slutlig allokering kvv'!$B$2:$AC$462,MATCH(Y$3,'Slutlig allokering kvv'!$B$1:$AJ$1,0),FALSE)/1,0)</f>
        <v>0</v>
      </c>
      <c r="Z260">
        <f>IFERROR(VLOOKUP($B260,Kraftvärmeprod!$B$1:$AH$479,MATCH(Z$2,Kraftvärmeprod!$B$1:$AG$1,0),FALSE)/1,0)-IFERROR(VLOOKUP($B260,'Slutlig allokering kvv'!$B$2:$AC$462,MATCH(Z$3,'Slutlig allokering kvv'!$B$1:$AJ$1,0),FALSE)/1,0)</f>
        <v>0</v>
      </c>
      <c r="AA260">
        <f>IFERROR(VLOOKUP($B260,Kraftvärmeprod!$B$1:$AH$479,MATCH(AA$2,Kraftvärmeprod!$B$1:$AG$1,0),FALSE)/1,0)-IFERROR(VLOOKUP($B260,'Slutlig allokering kvv'!$B$2:$AC$462,MATCH(AA$3,'Slutlig allokering kvv'!$B$1:$AJ$1,0),FALSE)/1,0)</f>
        <v>0</v>
      </c>
      <c r="AE260">
        <f t="shared" si="6"/>
        <v>0</v>
      </c>
      <c r="AG260">
        <f>IFERROR(VLOOKUP(B260,'Slutlig allokering kvv'!$B$2:$AJ$462,MATCH("Summa slutlig allokerad tillförd energi (utan hjälpel och rökgaskondensering):",'Slutlig allokering kvv'!$B$1:$AK$1,0),FALSE)/1,"")</f>
        <v>0</v>
      </c>
      <c r="AI260" s="137" t="str">
        <f>IFERROR(1-VLOOKUP(B260,'Slutlig allokering kvv'!$B$2:$AJ$462,MATCH("Andel av bränsle i kvv som allokerats till värme, exklusive rökgaskondensering och hjälpel",'Slutlig allokering kvv'!$B$1:$AK$1,0),FALSE),"")</f>
        <v/>
      </c>
      <c r="AK260" s="137" t="str">
        <f t="shared" si="7"/>
        <v/>
      </c>
    </row>
    <row r="261" spans="1:37" x14ac:dyDescent="0.25">
      <c r="A261" s="2" t="s">
        <v>407</v>
      </c>
      <c r="B261" s="2" t="s">
        <v>413</v>
      </c>
      <c r="C261" t="str">
        <f>IFERROR(VLOOKUP($B261,Kraftvärmeprod!$B$1:$AH$479,MATCH(C$3,Kraftvärmeprod!$B$1:$AG$1,0),FALSE)/1,"")</f>
        <v/>
      </c>
      <c r="D261" t="str">
        <f>IFERROR(VLOOKUP($B261,Kraftvärmeprod!$B$1:$AH$479,MATCH(D$3,Kraftvärmeprod!$B$1:$AG$1,0),FALSE)/1,"")</f>
        <v/>
      </c>
      <c r="E261">
        <f>IFERROR(VLOOKUP($B261,Kraftvärmeprod!$B$1:$AH$479,MATCH(E$2,Kraftvärmeprod!$B$1:$AG$1,0),FALSE)/1,0)-IFERROR(VLOOKUP($B261,'Slutlig allokering kvv'!$B$2:$AC$462,MATCH(E$3,'Slutlig allokering kvv'!$B$1:$AJ$1,0),FALSE)/1,0)</f>
        <v>0</v>
      </c>
      <c r="F261">
        <f>IFERROR(VLOOKUP($B261,Kraftvärmeprod!$B$1:$AH$479,MATCH(F$2,Kraftvärmeprod!$B$1:$AG$1,0),FALSE)/1,0)-IFERROR(VLOOKUP($B261,'Slutlig allokering kvv'!$B$2:$AC$462,MATCH(F$3,'Slutlig allokering kvv'!$B$1:$AJ$1,0),FALSE)/1,0)</f>
        <v>0</v>
      </c>
      <c r="G261">
        <f>IFERROR(VLOOKUP($B261,Kraftvärmeprod!$B$1:$AH$479,MATCH(G$2,Kraftvärmeprod!$B$1:$AG$1,0),FALSE)/1,0)-IFERROR(VLOOKUP($B261,'Slutlig allokering kvv'!$B$2:$AC$462,MATCH(G$3,'Slutlig allokering kvv'!$B$1:$AJ$1,0),FALSE)/1,0)</f>
        <v>0</v>
      </c>
      <c r="H261">
        <f>IFERROR(VLOOKUP($B261,Kraftvärmeprod!$B$1:$AH$479,MATCH(H$2,Kraftvärmeprod!$B$1:$AG$1,0),FALSE)/1,0)-IFERROR(VLOOKUP($B261,'Slutlig allokering kvv'!$B$2:$AC$462,MATCH(H$3,'Slutlig allokering kvv'!$B$1:$AJ$1,0),FALSE)/1,0)</f>
        <v>0</v>
      </c>
      <c r="I261">
        <f>IFERROR(VLOOKUP($B261,Kraftvärmeprod!$B$1:$AH$479,MATCH(I$2,Kraftvärmeprod!$B$1:$AG$1,0),FALSE)/1,0)-IFERROR(VLOOKUP($B261,'Slutlig allokering kvv'!$B$2:$AC$462,MATCH(I$3,'Slutlig allokering kvv'!$B$1:$AJ$1,0),FALSE)/1,0)</f>
        <v>0</v>
      </c>
      <c r="J261">
        <f>IFERROR(VLOOKUP($B261,Kraftvärmeprod!$B$1:$AH$479,MATCH(J$2,Kraftvärmeprod!$B$1:$AG$1,0),FALSE)/1,0)-IFERROR(VLOOKUP($B261,'Slutlig allokering kvv'!$B$2:$AC$462,MATCH(J$3,'Slutlig allokering kvv'!$B$1:$AJ$1,0),FALSE)/1,0)</f>
        <v>0</v>
      </c>
      <c r="K261">
        <f>IFERROR(VLOOKUP($B261,Kraftvärmeprod!$B$1:$AH$479,MATCH(K$2,Kraftvärmeprod!$B$1:$AG$1,0),FALSE)/1,0)-IFERROR(VLOOKUP($B261,'Slutlig allokering kvv'!$B$2:$AC$462,MATCH(K$3,'Slutlig allokering kvv'!$B$1:$AJ$1,0),FALSE)/1,0)</f>
        <v>0</v>
      </c>
      <c r="L261">
        <f>IFERROR(VLOOKUP($B261,Kraftvärmeprod!$B$1:$AH$479,MATCH(L$2,Kraftvärmeprod!$B$1:$AG$1,0),FALSE)/1,0)-IFERROR(VLOOKUP($B261,'Slutlig allokering kvv'!$B$2:$AC$462,MATCH(L$3,'Slutlig allokering kvv'!$B$1:$AJ$1,0),FALSE)/1,0)</f>
        <v>0</v>
      </c>
      <c r="M261">
        <f>IFERROR(VLOOKUP($B261,Kraftvärmeprod!$B$1:$AH$479,MATCH(M$2,Kraftvärmeprod!$B$1:$AG$1,0),FALSE)/1,0)-IFERROR(VLOOKUP($B261,'Slutlig allokering kvv'!$B$2:$AC$462,MATCH(M$3,'Slutlig allokering kvv'!$B$1:$AJ$1,0),FALSE)/1,0)</f>
        <v>0</v>
      </c>
      <c r="N261">
        <f>IFERROR(VLOOKUP($B261,Kraftvärmeprod!$B$1:$AH$479,MATCH(N$2,Kraftvärmeprod!$B$1:$AG$1,0),FALSE)/1,0)-IFERROR(VLOOKUP($B261,'Slutlig allokering kvv'!$B$2:$AC$462,MATCH(N$3,'Slutlig allokering kvv'!$B$1:$AJ$1,0),FALSE)/1,0)</f>
        <v>0</v>
      </c>
      <c r="O261">
        <f>IFERROR(VLOOKUP($B261,Kraftvärmeprod!$B$1:$AH$479,MATCH(O$2,Kraftvärmeprod!$B$1:$AG$1,0),FALSE)/1,0)-IFERROR(VLOOKUP($B261,'Slutlig allokering kvv'!$B$2:$AC$462,MATCH(O$3,'Slutlig allokering kvv'!$B$1:$AJ$1,0),FALSE)/1,0)</f>
        <v>0</v>
      </c>
      <c r="P261">
        <f>IFERROR(VLOOKUP($B261,Kraftvärmeprod!$B$1:$AH$479,MATCH(P$2,Kraftvärmeprod!$B$1:$AG$1,0),FALSE)/1,0)-IFERROR(VLOOKUP($B261,'Slutlig allokering kvv'!$B$2:$AC$462,MATCH(P$3,'Slutlig allokering kvv'!$B$1:$AJ$1,0),FALSE)/1,0)</f>
        <v>0</v>
      </c>
      <c r="Q261">
        <f>IFERROR(VLOOKUP($B261,Kraftvärmeprod!$B$1:$AH$479,MATCH(Q$2,Kraftvärmeprod!$B$1:$AG$1,0),FALSE)/1,0)-IFERROR(VLOOKUP($B261,'Slutlig allokering kvv'!$B$2:$AC$462,MATCH(Q$3,'Slutlig allokering kvv'!$B$1:$AJ$1,0),FALSE)/1,0)</f>
        <v>0</v>
      </c>
      <c r="R261">
        <f>IFERROR(VLOOKUP($B261,Kraftvärmeprod!$B$1:$AH$479,MATCH(R$2,Kraftvärmeprod!$B$1:$AG$1,0),FALSE)/1,0)-IFERROR(VLOOKUP($B261,'Slutlig allokering kvv'!$B$2:$AC$462,MATCH(R$3,'Slutlig allokering kvv'!$B$1:$AJ$1,0),FALSE)/1,0)</f>
        <v>0</v>
      </c>
      <c r="S261">
        <f>IFERROR(VLOOKUP($B261,Kraftvärmeprod!$B$1:$AH$479,MATCH(S$2,Kraftvärmeprod!$B$1:$AG$1,0),FALSE)/1,0)-IFERROR(VLOOKUP($B261,'Slutlig allokering kvv'!$B$2:$AC$462,MATCH(S$3,'Slutlig allokering kvv'!$B$1:$AJ$1,0),FALSE)/1,0)</f>
        <v>0</v>
      </c>
      <c r="T261" s="6">
        <f>IFERROR(VLOOKUP($B261,Miljö!$B$1:$S$477,MATCH(T$2,Miljö!$B$1:$X$1,0),FALSE)/1,0)-IFERROR(VLOOKUP($B261,'Slutlig allokering kvv'!$B$2:$AC$462,MATCH(T$3,'Slutlig allokering kvv'!$B$1:$AJ$1,0),FALSE)/1,0)</f>
        <v>0</v>
      </c>
      <c r="U261">
        <f>IFERROR(VLOOKUP($B261,Kraftvärmeprod!$B$1:$AH$479,MATCH(U$2,Kraftvärmeprod!$B$1:$AG$1,0),FALSE)/1,0)-IFERROR(VLOOKUP($B261,'Slutlig allokering kvv'!$B$2:$AC$462,MATCH(U$3,'Slutlig allokering kvv'!$B$1:$AJ$1,0),FALSE)/1,0)</f>
        <v>0</v>
      </c>
      <c r="V261">
        <f>IFERROR(VLOOKUP($B261,Kraftvärmeprod!$B$1:$AH$479,MATCH(V$2,Kraftvärmeprod!$B$1:$AG$1,0),FALSE)/1,0)-IFERROR(VLOOKUP($B261,'Slutlig allokering kvv'!$B$2:$AC$462,MATCH(V$3,'Slutlig allokering kvv'!$B$1:$AJ$1,0),FALSE)/1,0)</f>
        <v>0</v>
      </c>
      <c r="W261">
        <f>IFERROR(VLOOKUP($B261,Kraftvärmeprod!$B$1:$AH$479,MATCH(W$2,Kraftvärmeprod!$B$1:$AG$1,0),FALSE)/1,0)-IFERROR(VLOOKUP($B261,'Slutlig allokering kvv'!$B$2:$AC$462,MATCH(W$3,'Slutlig allokering kvv'!$B$1:$AJ$1,0),FALSE)/1,0)</f>
        <v>0</v>
      </c>
      <c r="X261">
        <f>IFERROR(VLOOKUP($B261,Kraftvärmeprod!$B$1:$AH$479,MATCH(X$2,Kraftvärmeprod!$B$1:$AG$1,0),FALSE)/1,0)-IFERROR(VLOOKUP($B261,'Slutlig allokering kvv'!$B$2:$AC$462,MATCH(X$3,'Slutlig allokering kvv'!$B$1:$AJ$1,0),FALSE)/1,0)</f>
        <v>0</v>
      </c>
      <c r="Y261">
        <f>IFERROR(VLOOKUP($B261,Kraftvärmeprod!$B$1:$AH$479,MATCH(Y$2,Kraftvärmeprod!$B$1:$AG$1,0),FALSE)/1,0)-IFERROR(VLOOKUP($B261,'Slutlig allokering kvv'!$B$2:$AC$462,MATCH(Y$3,'Slutlig allokering kvv'!$B$1:$AJ$1,0),FALSE)/1,0)</f>
        <v>0</v>
      </c>
      <c r="Z261">
        <f>IFERROR(VLOOKUP($B261,Kraftvärmeprod!$B$1:$AH$479,MATCH(Z$2,Kraftvärmeprod!$B$1:$AG$1,0),FALSE)/1,0)-IFERROR(VLOOKUP($B261,'Slutlig allokering kvv'!$B$2:$AC$462,MATCH(Z$3,'Slutlig allokering kvv'!$B$1:$AJ$1,0),FALSE)/1,0)</f>
        <v>0</v>
      </c>
      <c r="AA261">
        <f>IFERROR(VLOOKUP($B261,Kraftvärmeprod!$B$1:$AH$479,MATCH(AA$2,Kraftvärmeprod!$B$1:$AG$1,0),FALSE)/1,0)-IFERROR(VLOOKUP($B261,'Slutlig allokering kvv'!$B$2:$AC$462,MATCH(AA$3,'Slutlig allokering kvv'!$B$1:$AJ$1,0),FALSE)/1,0)</f>
        <v>0</v>
      </c>
      <c r="AE261">
        <f t="shared" ref="AE261:AE324" si="8">SUM(E261:AA261)-T261</f>
        <v>0</v>
      </c>
      <c r="AG261">
        <f>IFERROR(VLOOKUP(B261,'Slutlig allokering kvv'!$B$2:$AJ$462,MATCH("Summa slutlig allokerad tillförd energi (utan hjälpel och rökgaskondensering):",'Slutlig allokering kvv'!$B$1:$AK$1,0),FALSE)/1,"")</f>
        <v>0</v>
      </c>
      <c r="AI261" s="137" t="str">
        <f>IFERROR(1-VLOOKUP(B261,'Slutlig allokering kvv'!$B$2:$AJ$462,MATCH("Andel av bränsle i kvv som allokerats till värme, exklusive rökgaskondensering och hjälpel",'Slutlig allokering kvv'!$B$1:$AK$1,0),FALSE),"")</f>
        <v/>
      </c>
      <c r="AK261" s="137" t="str">
        <f t="shared" ref="AK261:AK324" si="9">IFERROR(AE261/(AE261+AG261),"")</f>
        <v/>
      </c>
    </row>
    <row r="262" spans="1:37" x14ac:dyDescent="0.25">
      <c r="A262" s="2" t="s">
        <v>407</v>
      </c>
      <c r="B262" s="2" t="s">
        <v>414</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 kvv'!$B$2:$AC$462,MATCH(E$3,'Slutlig allokering kvv'!$B$1:$AJ$1,0),FALSE)/1,0)</f>
        <v>0</v>
      </c>
      <c r="F262">
        <f>IFERROR(VLOOKUP($B262,Kraftvärmeprod!$B$1:$AH$479,MATCH(F$2,Kraftvärmeprod!$B$1:$AG$1,0),FALSE)/1,0)-IFERROR(VLOOKUP($B262,'Slutlig allokering kvv'!$B$2:$AC$462,MATCH(F$3,'Slutlig allokering kvv'!$B$1:$AJ$1,0),FALSE)/1,0)</f>
        <v>0</v>
      </c>
      <c r="G262">
        <f>IFERROR(VLOOKUP($B262,Kraftvärmeprod!$B$1:$AH$479,MATCH(G$2,Kraftvärmeprod!$B$1:$AG$1,0),FALSE)/1,0)-IFERROR(VLOOKUP($B262,'Slutlig allokering kvv'!$B$2:$AC$462,MATCH(G$3,'Slutlig allokering kvv'!$B$1:$AJ$1,0),FALSE)/1,0)</f>
        <v>0</v>
      </c>
      <c r="H262">
        <f>IFERROR(VLOOKUP($B262,Kraftvärmeprod!$B$1:$AH$479,MATCH(H$2,Kraftvärmeprod!$B$1:$AG$1,0),FALSE)/1,0)-IFERROR(VLOOKUP($B262,'Slutlig allokering kvv'!$B$2:$AC$462,MATCH(H$3,'Slutlig allokering kvv'!$B$1:$AJ$1,0),FALSE)/1,0)</f>
        <v>0</v>
      </c>
      <c r="I262">
        <f>IFERROR(VLOOKUP($B262,Kraftvärmeprod!$B$1:$AH$479,MATCH(I$2,Kraftvärmeprod!$B$1:$AG$1,0),FALSE)/1,0)-IFERROR(VLOOKUP($B262,'Slutlig allokering kvv'!$B$2:$AC$462,MATCH(I$3,'Slutlig allokering kvv'!$B$1:$AJ$1,0),FALSE)/1,0)</f>
        <v>0</v>
      </c>
      <c r="J262">
        <f>IFERROR(VLOOKUP($B262,Kraftvärmeprod!$B$1:$AH$479,MATCH(J$2,Kraftvärmeprod!$B$1:$AG$1,0),FALSE)/1,0)-IFERROR(VLOOKUP($B262,'Slutlig allokering kvv'!$B$2:$AC$462,MATCH(J$3,'Slutlig allokering kvv'!$B$1:$AJ$1,0),FALSE)/1,0)</f>
        <v>0</v>
      </c>
      <c r="K262">
        <f>IFERROR(VLOOKUP($B262,Kraftvärmeprod!$B$1:$AH$479,MATCH(K$2,Kraftvärmeprod!$B$1:$AG$1,0),FALSE)/1,0)-IFERROR(VLOOKUP($B262,'Slutlig allokering kvv'!$B$2:$AC$462,MATCH(K$3,'Slutlig allokering kvv'!$B$1:$AJ$1,0),FALSE)/1,0)</f>
        <v>0</v>
      </c>
      <c r="L262">
        <f>IFERROR(VLOOKUP($B262,Kraftvärmeprod!$B$1:$AH$479,MATCH(L$2,Kraftvärmeprod!$B$1:$AG$1,0),FALSE)/1,0)-IFERROR(VLOOKUP($B262,'Slutlig allokering kvv'!$B$2:$AC$462,MATCH(L$3,'Slutlig allokering kvv'!$B$1:$AJ$1,0),FALSE)/1,0)</f>
        <v>0</v>
      </c>
      <c r="M262">
        <f>IFERROR(VLOOKUP($B262,Kraftvärmeprod!$B$1:$AH$479,MATCH(M$2,Kraftvärmeprod!$B$1:$AG$1,0),FALSE)/1,0)-IFERROR(VLOOKUP($B262,'Slutlig allokering kvv'!$B$2:$AC$462,MATCH(M$3,'Slutlig allokering kvv'!$B$1:$AJ$1,0),FALSE)/1,0)</f>
        <v>0</v>
      </c>
      <c r="N262">
        <f>IFERROR(VLOOKUP($B262,Kraftvärmeprod!$B$1:$AH$479,MATCH(N$2,Kraftvärmeprod!$B$1:$AG$1,0),FALSE)/1,0)-IFERROR(VLOOKUP($B262,'Slutlig allokering kvv'!$B$2:$AC$462,MATCH(N$3,'Slutlig allokering kvv'!$B$1:$AJ$1,0),FALSE)/1,0)</f>
        <v>0</v>
      </c>
      <c r="O262">
        <f>IFERROR(VLOOKUP($B262,Kraftvärmeprod!$B$1:$AH$479,MATCH(O$2,Kraftvärmeprod!$B$1:$AG$1,0),FALSE)/1,0)-IFERROR(VLOOKUP($B262,'Slutlig allokering kvv'!$B$2:$AC$462,MATCH(O$3,'Slutlig allokering kvv'!$B$1:$AJ$1,0),FALSE)/1,0)</f>
        <v>0</v>
      </c>
      <c r="P262">
        <f>IFERROR(VLOOKUP($B262,Kraftvärmeprod!$B$1:$AH$479,MATCH(P$2,Kraftvärmeprod!$B$1:$AG$1,0),FALSE)/1,0)-IFERROR(VLOOKUP($B262,'Slutlig allokering kvv'!$B$2:$AC$462,MATCH(P$3,'Slutlig allokering kvv'!$B$1:$AJ$1,0),FALSE)/1,0)</f>
        <v>0</v>
      </c>
      <c r="Q262">
        <f>IFERROR(VLOOKUP($B262,Kraftvärmeprod!$B$1:$AH$479,MATCH(Q$2,Kraftvärmeprod!$B$1:$AG$1,0),FALSE)/1,0)-IFERROR(VLOOKUP($B262,'Slutlig allokering kvv'!$B$2:$AC$462,MATCH(Q$3,'Slutlig allokering kvv'!$B$1:$AJ$1,0),FALSE)/1,0)</f>
        <v>0</v>
      </c>
      <c r="R262">
        <f>IFERROR(VLOOKUP($B262,Kraftvärmeprod!$B$1:$AH$479,MATCH(R$2,Kraftvärmeprod!$B$1:$AG$1,0),FALSE)/1,0)-IFERROR(VLOOKUP($B262,'Slutlig allokering kvv'!$B$2:$AC$462,MATCH(R$3,'Slutlig allokering kvv'!$B$1:$AJ$1,0),FALSE)/1,0)</f>
        <v>0</v>
      </c>
      <c r="S262">
        <f>IFERROR(VLOOKUP($B262,Kraftvärmeprod!$B$1:$AH$479,MATCH(S$2,Kraftvärmeprod!$B$1:$AG$1,0),FALSE)/1,0)-IFERROR(VLOOKUP($B262,'Slutlig allokering kvv'!$B$2:$AC$462,MATCH(S$3,'Slutlig allokering kvv'!$B$1:$AJ$1,0),FALSE)/1,0)</f>
        <v>0</v>
      </c>
      <c r="T262" s="6">
        <f>IFERROR(VLOOKUP($B262,Miljö!$B$1:$S$477,MATCH(T$2,Miljö!$B$1:$X$1,0),FALSE)/1,0)-IFERROR(VLOOKUP($B262,'Slutlig allokering kvv'!$B$2:$AC$462,MATCH(T$3,'Slutlig allokering kvv'!$B$1:$AJ$1,0),FALSE)/1,0)</f>
        <v>0</v>
      </c>
      <c r="U262">
        <f>IFERROR(VLOOKUP($B262,Kraftvärmeprod!$B$1:$AH$479,MATCH(U$2,Kraftvärmeprod!$B$1:$AG$1,0),FALSE)/1,0)-IFERROR(VLOOKUP($B262,'Slutlig allokering kvv'!$B$2:$AC$462,MATCH(U$3,'Slutlig allokering kvv'!$B$1:$AJ$1,0),FALSE)/1,0)</f>
        <v>0</v>
      </c>
      <c r="V262">
        <f>IFERROR(VLOOKUP($B262,Kraftvärmeprod!$B$1:$AH$479,MATCH(V$2,Kraftvärmeprod!$B$1:$AG$1,0),FALSE)/1,0)-IFERROR(VLOOKUP($B262,'Slutlig allokering kvv'!$B$2:$AC$462,MATCH(V$3,'Slutlig allokering kvv'!$B$1:$AJ$1,0),FALSE)/1,0)</f>
        <v>0</v>
      </c>
      <c r="W262">
        <f>IFERROR(VLOOKUP($B262,Kraftvärmeprod!$B$1:$AH$479,MATCH(W$2,Kraftvärmeprod!$B$1:$AG$1,0),FALSE)/1,0)-IFERROR(VLOOKUP($B262,'Slutlig allokering kvv'!$B$2:$AC$462,MATCH(W$3,'Slutlig allokering kvv'!$B$1:$AJ$1,0),FALSE)/1,0)</f>
        <v>0</v>
      </c>
      <c r="X262">
        <f>IFERROR(VLOOKUP($B262,Kraftvärmeprod!$B$1:$AH$479,MATCH(X$2,Kraftvärmeprod!$B$1:$AG$1,0),FALSE)/1,0)-IFERROR(VLOOKUP($B262,'Slutlig allokering kvv'!$B$2:$AC$462,MATCH(X$3,'Slutlig allokering kvv'!$B$1:$AJ$1,0),FALSE)/1,0)</f>
        <v>0</v>
      </c>
      <c r="Y262">
        <f>IFERROR(VLOOKUP($B262,Kraftvärmeprod!$B$1:$AH$479,MATCH(Y$2,Kraftvärmeprod!$B$1:$AG$1,0),FALSE)/1,0)-IFERROR(VLOOKUP($B262,'Slutlig allokering kvv'!$B$2:$AC$462,MATCH(Y$3,'Slutlig allokering kvv'!$B$1:$AJ$1,0),FALSE)/1,0)</f>
        <v>0</v>
      </c>
      <c r="Z262">
        <f>IFERROR(VLOOKUP($B262,Kraftvärmeprod!$B$1:$AH$479,MATCH(Z$2,Kraftvärmeprod!$B$1:$AG$1,0),FALSE)/1,0)-IFERROR(VLOOKUP($B262,'Slutlig allokering kvv'!$B$2:$AC$462,MATCH(Z$3,'Slutlig allokering kvv'!$B$1:$AJ$1,0),FALSE)/1,0)</f>
        <v>0</v>
      </c>
      <c r="AA262">
        <f>IFERROR(VLOOKUP($B262,Kraftvärmeprod!$B$1:$AH$479,MATCH(AA$2,Kraftvärmeprod!$B$1:$AG$1,0),FALSE)/1,0)-IFERROR(VLOOKUP($B262,'Slutlig allokering kvv'!$B$2:$AC$462,MATCH(AA$3,'Slutlig allokering kvv'!$B$1:$AJ$1,0),FALSE)/1,0)</f>
        <v>0</v>
      </c>
      <c r="AE262">
        <f t="shared" si="8"/>
        <v>0</v>
      </c>
      <c r="AG262">
        <f>IFERROR(VLOOKUP(B262,'Slutlig allokering kvv'!$B$2:$AJ$462,MATCH("Summa slutlig allokerad tillförd energi (utan hjälpel och rökgaskondensering):",'Slutlig allokering kvv'!$B$1:$AK$1,0),FALSE)/1,"")</f>
        <v>0</v>
      </c>
      <c r="AI262" s="137" t="str">
        <f>IFERROR(1-VLOOKUP(B262,'Slutlig allokering kvv'!$B$2:$AJ$462,MATCH("Andel av bränsle i kvv som allokerats till värme, exklusive rökgaskondensering och hjälpel",'Slutlig allokering kvv'!$B$1:$AK$1,0),FALSE),"")</f>
        <v/>
      </c>
      <c r="AK262" s="137" t="str">
        <f t="shared" si="9"/>
        <v/>
      </c>
    </row>
    <row r="263" spans="1:37" x14ac:dyDescent="0.25">
      <c r="A263" s="2" t="s">
        <v>407</v>
      </c>
      <c r="B263" s="2" t="s">
        <v>415</v>
      </c>
      <c r="C263" t="str">
        <f>IFERROR(VLOOKUP($B263,Kraftvärmeprod!$B$1:$AH$479,MATCH(C$3,Kraftvärmeprod!$B$1:$AG$1,0),FALSE)/1,"")</f>
        <v/>
      </c>
      <c r="D263" t="str">
        <f>IFERROR(VLOOKUP($B263,Kraftvärmeprod!$B$1:$AH$479,MATCH(D$3,Kraftvärmeprod!$B$1:$AG$1,0),FALSE)/1,"")</f>
        <v/>
      </c>
      <c r="E263">
        <f>IFERROR(VLOOKUP($B263,Kraftvärmeprod!$B$1:$AH$479,MATCH(E$2,Kraftvärmeprod!$B$1:$AG$1,0),FALSE)/1,0)-IFERROR(VLOOKUP($B263,'Slutlig allokering kvv'!$B$2:$AC$462,MATCH(E$3,'Slutlig allokering kvv'!$B$1:$AJ$1,0),FALSE)/1,0)</f>
        <v>0</v>
      </c>
      <c r="F263">
        <f>IFERROR(VLOOKUP($B263,Kraftvärmeprod!$B$1:$AH$479,MATCH(F$2,Kraftvärmeprod!$B$1:$AG$1,0),FALSE)/1,0)-IFERROR(VLOOKUP($B263,'Slutlig allokering kvv'!$B$2:$AC$462,MATCH(F$3,'Slutlig allokering kvv'!$B$1:$AJ$1,0),FALSE)/1,0)</f>
        <v>0</v>
      </c>
      <c r="G263">
        <f>IFERROR(VLOOKUP($B263,Kraftvärmeprod!$B$1:$AH$479,MATCH(G$2,Kraftvärmeprod!$B$1:$AG$1,0),FALSE)/1,0)-IFERROR(VLOOKUP($B263,'Slutlig allokering kvv'!$B$2:$AC$462,MATCH(G$3,'Slutlig allokering kvv'!$B$1:$AJ$1,0),FALSE)/1,0)</f>
        <v>0</v>
      </c>
      <c r="H263">
        <f>IFERROR(VLOOKUP($B263,Kraftvärmeprod!$B$1:$AH$479,MATCH(H$2,Kraftvärmeprod!$B$1:$AG$1,0),FALSE)/1,0)-IFERROR(VLOOKUP($B263,'Slutlig allokering kvv'!$B$2:$AC$462,MATCH(H$3,'Slutlig allokering kvv'!$B$1:$AJ$1,0),FALSE)/1,0)</f>
        <v>0</v>
      </c>
      <c r="I263">
        <f>IFERROR(VLOOKUP($B263,Kraftvärmeprod!$B$1:$AH$479,MATCH(I$2,Kraftvärmeprod!$B$1:$AG$1,0),FALSE)/1,0)-IFERROR(VLOOKUP($B263,'Slutlig allokering kvv'!$B$2:$AC$462,MATCH(I$3,'Slutlig allokering kvv'!$B$1:$AJ$1,0),FALSE)/1,0)</f>
        <v>0</v>
      </c>
      <c r="J263">
        <f>IFERROR(VLOOKUP($B263,Kraftvärmeprod!$B$1:$AH$479,MATCH(J$2,Kraftvärmeprod!$B$1:$AG$1,0),FALSE)/1,0)-IFERROR(VLOOKUP($B263,'Slutlig allokering kvv'!$B$2:$AC$462,MATCH(J$3,'Slutlig allokering kvv'!$B$1:$AJ$1,0),FALSE)/1,0)</f>
        <v>0</v>
      </c>
      <c r="K263">
        <f>IFERROR(VLOOKUP($B263,Kraftvärmeprod!$B$1:$AH$479,MATCH(K$2,Kraftvärmeprod!$B$1:$AG$1,0),FALSE)/1,0)-IFERROR(VLOOKUP($B263,'Slutlig allokering kvv'!$B$2:$AC$462,MATCH(K$3,'Slutlig allokering kvv'!$B$1:$AJ$1,0),FALSE)/1,0)</f>
        <v>0</v>
      </c>
      <c r="L263">
        <f>IFERROR(VLOOKUP($B263,Kraftvärmeprod!$B$1:$AH$479,MATCH(L$2,Kraftvärmeprod!$B$1:$AG$1,0),FALSE)/1,0)-IFERROR(VLOOKUP($B263,'Slutlig allokering kvv'!$B$2:$AC$462,MATCH(L$3,'Slutlig allokering kvv'!$B$1:$AJ$1,0),FALSE)/1,0)</f>
        <v>0</v>
      </c>
      <c r="M263">
        <f>IFERROR(VLOOKUP($B263,Kraftvärmeprod!$B$1:$AH$479,MATCH(M$2,Kraftvärmeprod!$B$1:$AG$1,0),FALSE)/1,0)-IFERROR(VLOOKUP($B263,'Slutlig allokering kvv'!$B$2:$AC$462,MATCH(M$3,'Slutlig allokering kvv'!$B$1:$AJ$1,0),FALSE)/1,0)</f>
        <v>0</v>
      </c>
      <c r="N263">
        <f>IFERROR(VLOOKUP($B263,Kraftvärmeprod!$B$1:$AH$479,MATCH(N$2,Kraftvärmeprod!$B$1:$AG$1,0),FALSE)/1,0)-IFERROR(VLOOKUP($B263,'Slutlig allokering kvv'!$B$2:$AC$462,MATCH(N$3,'Slutlig allokering kvv'!$B$1:$AJ$1,0),FALSE)/1,0)</f>
        <v>0</v>
      </c>
      <c r="O263">
        <f>IFERROR(VLOOKUP($B263,Kraftvärmeprod!$B$1:$AH$479,MATCH(O$2,Kraftvärmeprod!$B$1:$AG$1,0),FALSE)/1,0)-IFERROR(VLOOKUP($B263,'Slutlig allokering kvv'!$B$2:$AC$462,MATCH(O$3,'Slutlig allokering kvv'!$B$1:$AJ$1,0),FALSE)/1,0)</f>
        <v>0</v>
      </c>
      <c r="P263">
        <f>IFERROR(VLOOKUP($B263,Kraftvärmeprod!$B$1:$AH$479,MATCH(P$2,Kraftvärmeprod!$B$1:$AG$1,0),FALSE)/1,0)-IFERROR(VLOOKUP($B263,'Slutlig allokering kvv'!$B$2:$AC$462,MATCH(P$3,'Slutlig allokering kvv'!$B$1:$AJ$1,0),FALSE)/1,0)</f>
        <v>0</v>
      </c>
      <c r="Q263">
        <f>IFERROR(VLOOKUP($B263,Kraftvärmeprod!$B$1:$AH$479,MATCH(Q$2,Kraftvärmeprod!$B$1:$AG$1,0),FALSE)/1,0)-IFERROR(VLOOKUP($B263,'Slutlig allokering kvv'!$B$2:$AC$462,MATCH(Q$3,'Slutlig allokering kvv'!$B$1:$AJ$1,0),FALSE)/1,0)</f>
        <v>0</v>
      </c>
      <c r="R263">
        <f>IFERROR(VLOOKUP($B263,Kraftvärmeprod!$B$1:$AH$479,MATCH(R$2,Kraftvärmeprod!$B$1:$AG$1,0),FALSE)/1,0)-IFERROR(VLOOKUP($B263,'Slutlig allokering kvv'!$B$2:$AC$462,MATCH(R$3,'Slutlig allokering kvv'!$B$1:$AJ$1,0),FALSE)/1,0)</f>
        <v>0</v>
      </c>
      <c r="S263">
        <f>IFERROR(VLOOKUP($B263,Kraftvärmeprod!$B$1:$AH$479,MATCH(S$2,Kraftvärmeprod!$B$1:$AG$1,0),FALSE)/1,0)-IFERROR(VLOOKUP($B263,'Slutlig allokering kvv'!$B$2:$AC$462,MATCH(S$3,'Slutlig allokering kvv'!$B$1:$AJ$1,0),FALSE)/1,0)</f>
        <v>0</v>
      </c>
      <c r="T263" s="6">
        <f>IFERROR(VLOOKUP($B263,Miljö!$B$1:$S$477,MATCH(T$2,Miljö!$B$1:$X$1,0),FALSE)/1,0)-IFERROR(VLOOKUP($B263,'Slutlig allokering kvv'!$B$2:$AC$462,MATCH(T$3,'Slutlig allokering kvv'!$B$1:$AJ$1,0),FALSE)/1,0)</f>
        <v>0</v>
      </c>
      <c r="U263">
        <f>IFERROR(VLOOKUP($B263,Kraftvärmeprod!$B$1:$AH$479,MATCH(U$2,Kraftvärmeprod!$B$1:$AG$1,0),FALSE)/1,0)-IFERROR(VLOOKUP($B263,'Slutlig allokering kvv'!$B$2:$AC$462,MATCH(U$3,'Slutlig allokering kvv'!$B$1:$AJ$1,0),FALSE)/1,0)</f>
        <v>0</v>
      </c>
      <c r="V263">
        <f>IFERROR(VLOOKUP($B263,Kraftvärmeprod!$B$1:$AH$479,MATCH(V$2,Kraftvärmeprod!$B$1:$AG$1,0),FALSE)/1,0)-IFERROR(VLOOKUP($B263,'Slutlig allokering kvv'!$B$2:$AC$462,MATCH(V$3,'Slutlig allokering kvv'!$B$1:$AJ$1,0),FALSE)/1,0)</f>
        <v>0</v>
      </c>
      <c r="W263">
        <f>IFERROR(VLOOKUP($B263,Kraftvärmeprod!$B$1:$AH$479,MATCH(W$2,Kraftvärmeprod!$B$1:$AG$1,0),FALSE)/1,0)-IFERROR(VLOOKUP($B263,'Slutlig allokering kvv'!$B$2:$AC$462,MATCH(W$3,'Slutlig allokering kvv'!$B$1:$AJ$1,0),FALSE)/1,0)</f>
        <v>0</v>
      </c>
      <c r="X263">
        <f>IFERROR(VLOOKUP($B263,Kraftvärmeprod!$B$1:$AH$479,MATCH(X$2,Kraftvärmeprod!$B$1:$AG$1,0),FALSE)/1,0)-IFERROR(VLOOKUP($B263,'Slutlig allokering kvv'!$B$2:$AC$462,MATCH(X$3,'Slutlig allokering kvv'!$B$1:$AJ$1,0),FALSE)/1,0)</f>
        <v>0</v>
      </c>
      <c r="Y263">
        <f>IFERROR(VLOOKUP($B263,Kraftvärmeprod!$B$1:$AH$479,MATCH(Y$2,Kraftvärmeprod!$B$1:$AG$1,0),FALSE)/1,0)-IFERROR(VLOOKUP($B263,'Slutlig allokering kvv'!$B$2:$AC$462,MATCH(Y$3,'Slutlig allokering kvv'!$B$1:$AJ$1,0),FALSE)/1,0)</f>
        <v>0</v>
      </c>
      <c r="Z263">
        <f>IFERROR(VLOOKUP($B263,Kraftvärmeprod!$B$1:$AH$479,MATCH(Z$2,Kraftvärmeprod!$B$1:$AG$1,0),FALSE)/1,0)-IFERROR(VLOOKUP($B263,'Slutlig allokering kvv'!$B$2:$AC$462,MATCH(Z$3,'Slutlig allokering kvv'!$B$1:$AJ$1,0),FALSE)/1,0)</f>
        <v>0</v>
      </c>
      <c r="AA263">
        <f>IFERROR(VLOOKUP($B263,Kraftvärmeprod!$B$1:$AH$479,MATCH(AA$2,Kraftvärmeprod!$B$1:$AG$1,0),FALSE)/1,0)-IFERROR(VLOOKUP($B263,'Slutlig allokering kvv'!$B$2:$AC$462,MATCH(AA$3,'Slutlig allokering kvv'!$B$1:$AJ$1,0),FALSE)/1,0)</f>
        <v>0</v>
      </c>
      <c r="AE263">
        <f t="shared" si="8"/>
        <v>0</v>
      </c>
      <c r="AG263">
        <f>IFERROR(VLOOKUP(B263,'Slutlig allokering kvv'!$B$2:$AJ$462,MATCH("Summa slutlig allokerad tillförd energi (utan hjälpel och rökgaskondensering):",'Slutlig allokering kvv'!$B$1:$AK$1,0),FALSE)/1,"")</f>
        <v>0</v>
      </c>
      <c r="AI263" s="137" t="str">
        <f>IFERROR(1-VLOOKUP(B263,'Slutlig allokering kvv'!$B$2:$AJ$462,MATCH("Andel av bränsle i kvv som allokerats till värme, exklusive rökgaskondensering och hjälpel",'Slutlig allokering kvv'!$B$1:$AK$1,0),FALSE),"")</f>
        <v/>
      </c>
      <c r="AK263" s="137" t="str">
        <f t="shared" si="9"/>
        <v/>
      </c>
    </row>
    <row r="264" spans="1:37" x14ac:dyDescent="0.25">
      <c r="A264" s="2" t="s">
        <v>407</v>
      </c>
      <c r="B264" s="2" t="s">
        <v>416</v>
      </c>
      <c r="C264">
        <f>IFERROR(VLOOKUP($B264,Kraftvärmeprod!$B$1:$AH$479,MATCH(C$3,Kraftvärmeprod!$B$1:$AG$1,0),FALSE)/1,"")</f>
        <v>103.49299999999999</v>
      </c>
      <c r="D264">
        <f>IFERROR(VLOOKUP($B264,Kraftvärmeprod!$B$1:$AH$479,MATCH(D$3,Kraftvärmeprod!$B$1:$AG$1,0),FALSE)/1,"")</f>
        <v>39.113</v>
      </c>
      <c r="E264">
        <f>IFERROR(VLOOKUP($B264,Kraftvärmeprod!$B$1:$AH$479,MATCH(E$2,Kraftvärmeprod!$B$1:$AG$1,0),FALSE)/1,0)-IFERROR(VLOOKUP($B264,'Slutlig allokering kvv'!$B$2:$AC$462,MATCH(E$3,'Slutlig allokering kvv'!$B$1:$AJ$1,0),FALSE)/1,0)</f>
        <v>0</v>
      </c>
      <c r="F264">
        <f>IFERROR(VLOOKUP($B264,Kraftvärmeprod!$B$1:$AH$479,MATCH(F$2,Kraftvärmeprod!$B$1:$AG$1,0),FALSE)/1,0)-IFERROR(VLOOKUP($B264,'Slutlig allokering kvv'!$B$2:$AC$462,MATCH(F$3,'Slutlig allokering kvv'!$B$1:$AJ$1,0),FALSE)/1,0)</f>
        <v>0</v>
      </c>
      <c r="G264">
        <f>IFERROR(VLOOKUP($B264,Kraftvärmeprod!$B$1:$AH$479,MATCH(G$2,Kraftvärmeprod!$B$1:$AG$1,0),FALSE)/1,0)-IFERROR(VLOOKUP($B264,'Slutlig allokering kvv'!$B$2:$AC$462,MATCH(G$3,'Slutlig allokering kvv'!$B$1:$AJ$1,0),FALSE)/1,0)</f>
        <v>9.4575299999999984</v>
      </c>
      <c r="H264">
        <f>IFERROR(VLOOKUP($B264,Kraftvärmeprod!$B$1:$AH$479,MATCH(H$2,Kraftvärmeprod!$B$1:$AG$1,0),FALSE)/1,0)-IFERROR(VLOOKUP($B264,'Slutlig allokering kvv'!$B$2:$AC$462,MATCH(H$3,'Slutlig allokering kvv'!$B$1:$AJ$1,0),FALSE)/1,0)</f>
        <v>0</v>
      </c>
      <c r="I264">
        <f>IFERROR(VLOOKUP($B264,Kraftvärmeprod!$B$1:$AH$479,MATCH(I$2,Kraftvärmeprod!$B$1:$AG$1,0),FALSE)/1,0)-IFERROR(VLOOKUP($B264,'Slutlig allokering kvv'!$B$2:$AC$462,MATCH(I$3,'Slutlig allokering kvv'!$B$1:$AJ$1,0),FALSE)/1,0)</f>
        <v>3.8559299999999998E-2</v>
      </c>
      <c r="J264">
        <f>IFERROR(VLOOKUP($B264,Kraftvärmeprod!$B$1:$AH$479,MATCH(J$2,Kraftvärmeprod!$B$1:$AG$1,0),FALSE)/1,0)-IFERROR(VLOOKUP($B264,'Slutlig allokering kvv'!$B$2:$AC$462,MATCH(J$3,'Slutlig allokering kvv'!$B$1:$AJ$1,0),FALSE)/1,0)</f>
        <v>0</v>
      </c>
      <c r="K264">
        <f>IFERROR(VLOOKUP($B264,Kraftvärmeprod!$B$1:$AH$479,MATCH(K$2,Kraftvärmeprod!$B$1:$AG$1,0),FALSE)/1,0)-IFERROR(VLOOKUP($B264,'Slutlig allokering kvv'!$B$2:$AC$462,MATCH(K$3,'Slutlig allokering kvv'!$B$1:$AJ$1,0),FALSE)/1,0)</f>
        <v>0</v>
      </c>
      <c r="L264">
        <f>IFERROR(VLOOKUP($B264,Kraftvärmeprod!$B$1:$AH$479,MATCH(L$2,Kraftvärmeprod!$B$1:$AG$1,0),FALSE)/1,0)-IFERROR(VLOOKUP($B264,'Slutlig allokering kvv'!$B$2:$AC$462,MATCH(L$3,'Slutlig allokering kvv'!$B$1:$AJ$1,0),FALSE)/1,0)</f>
        <v>26.482099999999999</v>
      </c>
      <c r="M264">
        <f>IFERROR(VLOOKUP($B264,Kraftvärmeprod!$B$1:$AH$479,MATCH(M$2,Kraftvärmeprod!$B$1:$AG$1,0),FALSE)/1,0)-IFERROR(VLOOKUP($B264,'Slutlig allokering kvv'!$B$2:$AC$462,MATCH(M$3,'Slutlig allokering kvv'!$B$1:$AJ$1,0),FALSE)/1,0)</f>
        <v>0</v>
      </c>
      <c r="N264">
        <f>IFERROR(VLOOKUP($B264,Kraftvärmeprod!$B$1:$AH$479,MATCH(N$2,Kraftvärmeprod!$B$1:$AG$1,0),FALSE)/1,0)-IFERROR(VLOOKUP($B264,'Slutlig allokering kvv'!$B$2:$AC$462,MATCH(N$3,'Slutlig allokering kvv'!$B$1:$AJ$1,0),FALSE)/1,0)</f>
        <v>0</v>
      </c>
      <c r="O264">
        <f>IFERROR(VLOOKUP($B264,Kraftvärmeprod!$B$1:$AH$479,MATCH(O$2,Kraftvärmeprod!$B$1:$AG$1,0),FALSE)/1,0)-IFERROR(VLOOKUP($B264,'Slutlig allokering kvv'!$B$2:$AC$462,MATCH(O$3,'Slutlig allokering kvv'!$B$1:$AJ$1,0),FALSE)/1,0)</f>
        <v>15.987499999999997</v>
      </c>
      <c r="P264">
        <f>IFERROR(VLOOKUP($B264,Kraftvärmeprod!$B$1:$AH$479,MATCH(P$2,Kraftvärmeprod!$B$1:$AG$1,0),FALSE)/1,0)-IFERROR(VLOOKUP($B264,'Slutlig allokering kvv'!$B$2:$AC$462,MATCH(P$3,'Slutlig allokering kvv'!$B$1:$AJ$1,0),FALSE)/1,0)</f>
        <v>3.1553200000000001</v>
      </c>
      <c r="Q264">
        <f>IFERROR(VLOOKUP($B264,Kraftvärmeprod!$B$1:$AH$479,MATCH(Q$2,Kraftvärmeprod!$B$1:$AG$1,0),FALSE)/1,0)-IFERROR(VLOOKUP($B264,'Slutlig allokering kvv'!$B$2:$AC$462,MATCH(Q$3,'Slutlig allokering kvv'!$B$1:$AJ$1,0),FALSE)/1,0)</f>
        <v>0</v>
      </c>
      <c r="R264">
        <f>IFERROR(VLOOKUP($B264,Kraftvärmeprod!$B$1:$AH$479,MATCH(R$2,Kraftvärmeprod!$B$1:$AG$1,0),FALSE)/1,0)-IFERROR(VLOOKUP($B264,'Slutlig allokering kvv'!$B$2:$AC$462,MATCH(R$3,'Slutlig allokering kvv'!$B$1:$AJ$1,0),FALSE)/1,0)</f>
        <v>0</v>
      </c>
      <c r="S264">
        <f>IFERROR(VLOOKUP($B264,Kraftvärmeprod!$B$1:$AH$479,MATCH(S$2,Kraftvärmeprod!$B$1:$AG$1,0),FALSE)/1,0)-IFERROR(VLOOKUP($B264,'Slutlig allokering kvv'!$B$2:$AC$462,MATCH(S$3,'Slutlig allokering kvv'!$B$1:$AJ$1,0),FALSE)/1,0)</f>
        <v>11.575800000000001</v>
      </c>
      <c r="T264" s="6">
        <f>IFERROR(VLOOKUP($B264,Miljö!$B$1:$S$477,MATCH(T$2,Miljö!$B$1:$X$1,0),FALSE)/1,0)-IFERROR(VLOOKUP($B264,'Slutlig allokering kvv'!$B$2:$AC$462,MATCH(T$3,'Slutlig allokering kvv'!$B$1:$AJ$1,0),FALSE)/1,0)</f>
        <v>2.6915499999999999</v>
      </c>
      <c r="U264">
        <f>IFERROR(VLOOKUP($B264,Kraftvärmeprod!$B$1:$AH$479,MATCH(U$2,Kraftvärmeprod!$B$1:$AG$1,0),FALSE)/1,0)-IFERROR(VLOOKUP($B264,'Slutlig allokering kvv'!$B$2:$AC$462,MATCH(U$3,'Slutlig allokering kvv'!$B$1:$AJ$1,0),FALSE)/1,0)</f>
        <v>0</v>
      </c>
      <c r="V264">
        <f>IFERROR(VLOOKUP($B264,Kraftvärmeprod!$B$1:$AH$479,MATCH(V$2,Kraftvärmeprod!$B$1:$AG$1,0),FALSE)/1,0)-IFERROR(VLOOKUP($B264,'Slutlig allokering kvv'!$B$2:$AC$462,MATCH(V$3,'Slutlig allokering kvv'!$B$1:$AJ$1,0),FALSE)/1,0)</f>
        <v>0</v>
      </c>
      <c r="W264">
        <f>IFERROR(VLOOKUP($B264,Kraftvärmeprod!$B$1:$AH$479,MATCH(W$2,Kraftvärmeprod!$B$1:$AG$1,0),FALSE)/1,0)-IFERROR(VLOOKUP($B264,'Slutlig allokering kvv'!$B$2:$AC$462,MATCH(W$3,'Slutlig allokering kvv'!$B$1:$AJ$1,0),FALSE)/1,0)</f>
        <v>0</v>
      </c>
      <c r="X264">
        <f>IFERROR(VLOOKUP($B264,Kraftvärmeprod!$B$1:$AH$479,MATCH(X$2,Kraftvärmeprod!$B$1:$AG$1,0),FALSE)/1,0)-IFERROR(VLOOKUP($B264,'Slutlig allokering kvv'!$B$2:$AC$462,MATCH(X$3,'Slutlig allokering kvv'!$B$1:$AJ$1,0),FALSE)/1,0)</f>
        <v>0</v>
      </c>
      <c r="Y264">
        <f>IFERROR(VLOOKUP($B264,Kraftvärmeprod!$B$1:$AH$479,MATCH(Y$2,Kraftvärmeprod!$B$1:$AG$1,0),FALSE)/1,0)-IFERROR(VLOOKUP($B264,'Slutlig allokering kvv'!$B$2:$AC$462,MATCH(Y$3,'Slutlig allokering kvv'!$B$1:$AJ$1,0),FALSE)/1,0)</f>
        <v>0</v>
      </c>
      <c r="Z264">
        <f>IFERROR(VLOOKUP($B264,Kraftvärmeprod!$B$1:$AH$479,MATCH(Z$2,Kraftvärmeprod!$B$1:$AG$1,0),FALSE)/1,0)-IFERROR(VLOOKUP($B264,'Slutlig allokering kvv'!$B$2:$AC$462,MATCH(Z$3,'Slutlig allokering kvv'!$B$1:$AJ$1,0),FALSE)/1,0)</f>
        <v>0.14637799999999998</v>
      </c>
      <c r="AA264">
        <f>IFERROR(VLOOKUP($B264,Kraftvärmeprod!$B$1:$AH$479,MATCH(AA$2,Kraftvärmeprod!$B$1:$AG$1,0),FALSE)/1,0)-IFERROR(VLOOKUP($B264,'Slutlig allokering kvv'!$B$2:$AC$462,MATCH(AA$3,'Slutlig allokering kvv'!$B$1:$AJ$1,0),FALSE)/1,0)</f>
        <v>9.5840600000000009</v>
      </c>
      <c r="AE264">
        <f t="shared" si="8"/>
        <v>76.427247300000005</v>
      </c>
      <c r="AG264">
        <f>IFERROR(VLOOKUP(B264,'Slutlig allokering kvv'!$B$2:$AJ$462,MATCH("Summa slutlig allokerad tillförd energi (utan hjälpel och rökgaskondensering):",'Slutlig allokering kvv'!$B$1:$AK$1,0),FALSE)/1,"")</f>
        <v>79.746752700000002</v>
      </c>
      <c r="AI264" s="137">
        <f>IFERROR(1-VLOOKUP(B264,'Slutlig allokering kvv'!$B$2:$AJ$462,MATCH("Andel av bränsle i kvv som allokerats till värme, exklusive rökgaskondensering och hjälpel",'Slutlig allokering kvv'!$B$1:$AK$1,0),FALSE),"")</f>
        <v>0.48937241346190774</v>
      </c>
      <c r="AK264" s="137">
        <f t="shared" si="9"/>
        <v>0.48937241346190791</v>
      </c>
    </row>
    <row r="265" spans="1:37" x14ac:dyDescent="0.25">
      <c r="A265" s="2" t="s">
        <v>407</v>
      </c>
      <c r="B265" s="2" t="s">
        <v>417</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 kvv'!$B$2:$AC$462,MATCH(E$3,'Slutlig allokering kvv'!$B$1:$AJ$1,0),FALSE)/1,0)</f>
        <v>0</v>
      </c>
      <c r="F265">
        <f>IFERROR(VLOOKUP($B265,Kraftvärmeprod!$B$1:$AH$479,MATCH(F$2,Kraftvärmeprod!$B$1:$AG$1,0),FALSE)/1,0)-IFERROR(VLOOKUP($B265,'Slutlig allokering kvv'!$B$2:$AC$462,MATCH(F$3,'Slutlig allokering kvv'!$B$1:$AJ$1,0),FALSE)/1,0)</f>
        <v>0</v>
      </c>
      <c r="G265">
        <f>IFERROR(VLOOKUP($B265,Kraftvärmeprod!$B$1:$AH$479,MATCH(G$2,Kraftvärmeprod!$B$1:$AG$1,0),FALSE)/1,0)-IFERROR(VLOOKUP($B265,'Slutlig allokering kvv'!$B$2:$AC$462,MATCH(G$3,'Slutlig allokering kvv'!$B$1:$AJ$1,0),FALSE)/1,0)</f>
        <v>0</v>
      </c>
      <c r="H265">
        <f>IFERROR(VLOOKUP($B265,Kraftvärmeprod!$B$1:$AH$479,MATCH(H$2,Kraftvärmeprod!$B$1:$AG$1,0),FALSE)/1,0)-IFERROR(VLOOKUP($B265,'Slutlig allokering kvv'!$B$2:$AC$462,MATCH(H$3,'Slutlig allokering kvv'!$B$1:$AJ$1,0),FALSE)/1,0)</f>
        <v>0</v>
      </c>
      <c r="I265">
        <f>IFERROR(VLOOKUP($B265,Kraftvärmeprod!$B$1:$AH$479,MATCH(I$2,Kraftvärmeprod!$B$1:$AG$1,0),FALSE)/1,0)-IFERROR(VLOOKUP($B265,'Slutlig allokering kvv'!$B$2:$AC$462,MATCH(I$3,'Slutlig allokering kvv'!$B$1:$AJ$1,0),FALSE)/1,0)</f>
        <v>0</v>
      </c>
      <c r="J265">
        <f>IFERROR(VLOOKUP($B265,Kraftvärmeprod!$B$1:$AH$479,MATCH(J$2,Kraftvärmeprod!$B$1:$AG$1,0),FALSE)/1,0)-IFERROR(VLOOKUP($B265,'Slutlig allokering kvv'!$B$2:$AC$462,MATCH(J$3,'Slutlig allokering kvv'!$B$1:$AJ$1,0),FALSE)/1,0)</f>
        <v>0</v>
      </c>
      <c r="K265">
        <f>IFERROR(VLOOKUP($B265,Kraftvärmeprod!$B$1:$AH$479,MATCH(K$2,Kraftvärmeprod!$B$1:$AG$1,0),FALSE)/1,0)-IFERROR(VLOOKUP($B265,'Slutlig allokering kvv'!$B$2:$AC$462,MATCH(K$3,'Slutlig allokering kvv'!$B$1:$AJ$1,0),FALSE)/1,0)</f>
        <v>0</v>
      </c>
      <c r="L265">
        <f>IFERROR(VLOOKUP($B265,Kraftvärmeprod!$B$1:$AH$479,MATCH(L$2,Kraftvärmeprod!$B$1:$AG$1,0),FALSE)/1,0)-IFERROR(VLOOKUP($B265,'Slutlig allokering kvv'!$B$2:$AC$462,MATCH(L$3,'Slutlig allokering kvv'!$B$1:$AJ$1,0),FALSE)/1,0)</f>
        <v>0</v>
      </c>
      <c r="M265">
        <f>IFERROR(VLOOKUP($B265,Kraftvärmeprod!$B$1:$AH$479,MATCH(M$2,Kraftvärmeprod!$B$1:$AG$1,0),FALSE)/1,0)-IFERROR(VLOOKUP($B265,'Slutlig allokering kvv'!$B$2:$AC$462,MATCH(M$3,'Slutlig allokering kvv'!$B$1:$AJ$1,0),FALSE)/1,0)</f>
        <v>0</v>
      </c>
      <c r="N265">
        <f>IFERROR(VLOOKUP($B265,Kraftvärmeprod!$B$1:$AH$479,MATCH(N$2,Kraftvärmeprod!$B$1:$AG$1,0),FALSE)/1,0)-IFERROR(VLOOKUP($B265,'Slutlig allokering kvv'!$B$2:$AC$462,MATCH(N$3,'Slutlig allokering kvv'!$B$1:$AJ$1,0),FALSE)/1,0)</f>
        <v>0</v>
      </c>
      <c r="O265">
        <f>IFERROR(VLOOKUP($B265,Kraftvärmeprod!$B$1:$AH$479,MATCH(O$2,Kraftvärmeprod!$B$1:$AG$1,0),FALSE)/1,0)-IFERROR(VLOOKUP($B265,'Slutlig allokering kvv'!$B$2:$AC$462,MATCH(O$3,'Slutlig allokering kvv'!$B$1:$AJ$1,0),FALSE)/1,0)</f>
        <v>0</v>
      </c>
      <c r="P265">
        <f>IFERROR(VLOOKUP($B265,Kraftvärmeprod!$B$1:$AH$479,MATCH(P$2,Kraftvärmeprod!$B$1:$AG$1,0),FALSE)/1,0)-IFERROR(VLOOKUP($B265,'Slutlig allokering kvv'!$B$2:$AC$462,MATCH(P$3,'Slutlig allokering kvv'!$B$1:$AJ$1,0),FALSE)/1,0)</f>
        <v>0</v>
      </c>
      <c r="Q265">
        <f>IFERROR(VLOOKUP($B265,Kraftvärmeprod!$B$1:$AH$479,MATCH(Q$2,Kraftvärmeprod!$B$1:$AG$1,0),FALSE)/1,0)-IFERROR(VLOOKUP($B265,'Slutlig allokering kvv'!$B$2:$AC$462,MATCH(Q$3,'Slutlig allokering kvv'!$B$1:$AJ$1,0),FALSE)/1,0)</f>
        <v>0</v>
      </c>
      <c r="R265">
        <f>IFERROR(VLOOKUP($B265,Kraftvärmeprod!$B$1:$AH$479,MATCH(R$2,Kraftvärmeprod!$B$1:$AG$1,0),FALSE)/1,0)-IFERROR(VLOOKUP($B265,'Slutlig allokering kvv'!$B$2:$AC$462,MATCH(R$3,'Slutlig allokering kvv'!$B$1:$AJ$1,0),FALSE)/1,0)</f>
        <v>0</v>
      </c>
      <c r="S265">
        <f>IFERROR(VLOOKUP($B265,Kraftvärmeprod!$B$1:$AH$479,MATCH(S$2,Kraftvärmeprod!$B$1:$AG$1,0),FALSE)/1,0)-IFERROR(VLOOKUP($B265,'Slutlig allokering kvv'!$B$2:$AC$462,MATCH(S$3,'Slutlig allokering kvv'!$B$1:$AJ$1,0),FALSE)/1,0)</f>
        <v>0</v>
      </c>
      <c r="T265" s="6">
        <f>IFERROR(VLOOKUP($B265,Miljö!$B$1:$S$477,MATCH(T$2,Miljö!$B$1:$X$1,0),FALSE)/1,0)-IFERROR(VLOOKUP($B265,'Slutlig allokering kvv'!$B$2:$AC$462,MATCH(T$3,'Slutlig allokering kvv'!$B$1:$AJ$1,0),FALSE)/1,0)</f>
        <v>0</v>
      </c>
      <c r="U265">
        <f>IFERROR(VLOOKUP($B265,Kraftvärmeprod!$B$1:$AH$479,MATCH(U$2,Kraftvärmeprod!$B$1:$AG$1,0),FALSE)/1,0)-IFERROR(VLOOKUP($B265,'Slutlig allokering kvv'!$B$2:$AC$462,MATCH(U$3,'Slutlig allokering kvv'!$B$1:$AJ$1,0),FALSE)/1,0)</f>
        <v>0</v>
      </c>
      <c r="V265">
        <f>IFERROR(VLOOKUP($B265,Kraftvärmeprod!$B$1:$AH$479,MATCH(V$2,Kraftvärmeprod!$B$1:$AG$1,0),FALSE)/1,0)-IFERROR(VLOOKUP($B265,'Slutlig allokering kvv'!$B$2:$AC$462,MATCH(V$3,'Slutlig allokering kvv'!$B$1:$AJ$1,0),FALSE)/1,0)</f>
        <v>0</v>
      </c>
      <c r="W265">
        <f>IFERROR(VLOOKUP($B265,Kraftvärmeprod!$B$1:$AH$479,MATCH(W$2,Kraftvärmeprod!$B$1:$AG$1,0),FALSE)/1,0)-IFERROR(VLOOKUP($B265,'Slutlig allokering kvv'!$B$2:$AC$462,MATCH(W$3,'Slutlig allokering kvv'!$B$1:$AJ$1,0),FALSE)/1,0)</f>
        <v>0</v>
      </c>
      <c r="X265">
        <f>IFERROR(VLOOKUP($B265,Kraftvärmeprod!$B$1:$AH$479,MATCH(X$2,Kraftvärmeprod!$B$1:$AG$1,0),FALSE)/1,0)-IFERROR(VLOOKUP($B265,'Slutlig allokering kvv'!$B$2:$AC$462,MATCH(X$3,'Slutlig allokering kvv'!$B$1:$AJ$1,0),FALSE)/1,0)</f>
        <v>0</v>
      </c>
      <c r="Y265">
        <f>IFERROR(VLOOKUP($B265,Kraftvärmeprod!$B$1:$AH$479,MATCH(Y$2,Kraftvärmeprod!$B$1:$AG$1,0),FALSE)/1,0)-IFERROR(VLOOKUP($B265,'Slutlig allokering kvv'!$B$2:$AC$462,MATCH(Y$3,'Slutlig allokering kvv'!$B$1:$AJ$1,0),FALSE)/1,0)</f>
        <v>0</v>
      </c>
      <c r="Z265">
        <f>IFERROR(VLOOKUP($B265,Kraftvärmeprod!$B$1:$AH$479,MATCH(Z$2,Kraftvärmeprod!$B$1:$AG$1,0),FALSE)/1,0)-IFERROR(VLOOKUP($B265,'Slutlig allokering kvv'!$B$2:$AC$462,MATCH(Z$3,'Slutlig allokering kvv'!$B$1:$AJ$1,0),FALSE)/1,0)</f>
        <v>0</v>
      </c>
      <c r="AA265">
        <f>IFERROR(VLOOKUP($B265,Kraftvärmeprod!$B$1:$AH$479,MATCH(AA$2,Kraftvärmeprod!$B$1:$AG$1,0),FALSE)/1,0)-IFERROR(VLOOKUP($B265,'Slutlig allokering kvv'!$B$2:$AC$462,MATCH(AA$3,'Slutlig allokering kvv'!$B$1:$AJ$1,0),FALSE)/1,0)</f>
        <v>0</v>
      </c>
      <c r="AE265">
        <f t="shared" si="8"/>
        <v>0</v>
      </c>
      <c r="AG265">
        <f>IFERROR(VLOOKUP(B265,'Slutlig allokering kvv'!$B$2:$AJ$462,MATCH("Summa slutlig allokerad tillförd energi (utan hjälpel och rökgaskondensering):",'Slutlig allokering kvv'!$B$1:$AK$1,0),FALSE)/1,"")</f>
        <v>0</v>
      </c>
      <c r="AI265" s="137" t="str">
        <f>IFERROR(1-VLOOKUP(B265,'Slutlig allokering kvv'!$B$2:$AJ$462,MATCH("Andel av bränsle i kvv som allokerats till värme, exklusive rökgaskondensering och hjälpel",'Slutlig allokering kvv'!$B$1:$AK$1,0),FALSE),"")</f>
        <v/>
      </c>
      <c r="AK265" s="137" t="str">
        <f t="shared" si="9"/>
        <v/>
      </c>
    </row>
    <row r="266" spans="1:37" x14ac:dyDescent="0.25">
      <c r="A266" s="2" t="s">
        <v>407</v>
      </c>
      <c r="B266" s="2" t="s">
        <v>418</v>
      </c>
      <c r="C266">
        <f>IFERROR(VLOOKUP($B266,Kraftvärmeprod!$B$1:$AH$479,MATCH(C$3,Kraftvärmeprod!$B$1:$AG$1,0),FALSE)/1,"")</f>
        <v>68.563999999999993</v>
      </c>
      <c r="D266">
        <f>IFERROR(VLOOKUP($B266,Kraftvärmeprod!$B$1:$AH$479,MATCH(D$3,Kraftvärmeprod!$B$1:$AG$1,0),FALSE)/1,"")</f>
        <v>16.120999999999999</v>
      </c>
      <c r="E266">
        <f>IFERROR(VLOOKUP($B266,Kraftvärmeprod!$B$1:$AH$479,MATCH(E$2,Kraftvärmeprod!$B$1:$AG$1,0),FALSE)/1,0)-IFERROR(VLOOKUP($B266,'Slutlig allokering kvv'!$B$2:$AC$462,MATCH(E$3,'Slutlig allokering kvv'!$B$1:$AJ$1,0),FALSE)/1,0)</f>
        <v>0</v>
      </c>
      <c r="F266">
        <f>IFERROR(VLOOKUP($B266,Kraftvärmeprod!$B$1:$AH$479,MATCH(F$2,Kraftvärmeprod!$B$1:$AG$1,0),FALSE)/1,0)-IFERROR(VLOOKUP($B266,'Slutlig allokering kvv'!$B$2:$AC$462,MATCH(F$3,'Slutlig allokering kvv'!$B$1:$AJ$1,0),FALSE)/1,0)</f>
        <v>0</v>
      </c>
      <c r="G266">
        <f>IFERROR(VLOOKUP($B266,Kraftvärmeprod!$B$1:$AH$479,MATCH(G$2,Kraftvärmeprod!$B$1:$AG$1,0),FALSE)/1,0)-IFERROR(VLOOKUP($B266,'Slutlig allokering kvv'!$B$2:$AC$462,MATCH(G$3,'Slutlig allokering kvv'!$B$1:$AJ$1,0),FALSE)/1,0)</f>
        <v>23.630699999999997</v>
      </c>
      <c r="H266">
        <f>IFERROR(VLOOKUP($B266,Kraftvärmeprod!$B$1:$AH$479,MATCH(H$2,Kraftvärmeprod!$B$1:$AG$1,0),FALSE)/1,0)-IFERROR(VLOOKUP($B266,'Slutlig allokering kvv'!$B$2:$AC$462,MATCH(H$3,'Slutlig allokering kvv'!$B$1:$AJ$1,0),FALSE)/1,0)</f>
        <v>0</v>
      </c>
      <c r="I266">
        <f>IFERROR(VLOOKUP($B266,Kraftvärmeprod!$B$1:$AH$479,MATCH(I$2,Kraftvärmeprod!$B$1:$AG$1,0),FALSE)/1,0)-IFERROR(VLOOKUP($B266,'Slutlig allokering kvv'!$B$2:$AC$462,MATCH(I$3,'Slutlig allokering kvv'!$B$1:$AJ$1,0),FALSE)/1,0)</f>
        <v>0.16050799999999998</v>
      </c>
      <c r="J266">
        <f>IFERROR(VLOOKUP($B266,Kraftvärmeprod!$B$1:$AH$479,MATCH(J$2,Kraftvärmeprod!$B$1:$AG$1,0),FALSE)/1,0)-IFERROR(VLOOKUP($B266,'Slutlig allokering kvv'!$B$2:$AC$462,MATCH(J$3,'Slutlig allokering kvv'!$B$1:$AJ$1,0),FALSE)/1,0)</f>
        <v>0</v>
      </c>
      <c r="K266">
        <f>IFERROR(VLOOKUP($B266,Kraftvärmeprod!$B$1:$AH$479,MATCH(K$2,Kraftvärmeprod!$B$1:$AG$1,0),FALSE)/1,0)-IFERROR(VLOOKUP($B266,'Slutlig allokering kvv'!$B$2:$AC$462,MATCH(K$3,'Slutlig allokering kvv'!$B$1:$AJ$1,0),FALSE)/1,0)</f>
        <v>0</v>
      </c>
      <c r="L266">
        <f>IFERROR(VLOOKUP($B266,Kraftvärmeprod!$B$1:$AH$479,MATCH(L$2,Kraftvärmeprod!$B$1:$AG$1,0),FALSE)/1,0)-IFERROR(VLOOKUP($B266,'Slutlig allokering kvv'!$B$2:$AC$462,MATCH(L$3,'Slutlig allokering kvv'!$B$1:$AJ$1,0),FALSE)/1,0)</f>
        <v>0</v>
      </c>
      <c r="M266">
        <f>IFERROR(VLOOKUP($B266,Kraftvärmeprod!$B$1:$AH$479,MATCH(M$2,Kraftvärmeprod!$B$1:$AG$1,0),FALSE)/1,0)-IFERROR(VLOOKUP($B266,'Slutlig allokering kvv'!$B$2:$AC$462,MATCH(M$3,'Slutlig allokering kvv'!$B$1:$AJ$1,0),FALSE)/1,0)</f>
        <v>0</v>
      </c>
      <c r="N266">
        <f>IFERROR(VLOOKUP($B266,Kraftvärmeprod!$B$1:$AH$479,MATCH(N$2,Kraftvärmeprod!$B$1:$AG$1,0),FALSE)/1,0)-IFERROR(VLOOKUP($B266,'Slutlig allokering kvv'!$B$2:$AC$462,MATCH(N$3,'Slutlig allokering kvv'!$B$1:$AJ$1,0),FALSE)/1,0)</f>
        <v>0</v>
      </c>
      <c r="O266">
        <f>IFERROR(VLOOKUP($B266,Kraftvärmeprod!$B$1:$AH$479,MATCH(O$2,Kraftvärmeprod!$B$1:$AG$1,0),FALSE)/1,0)-IFERROR(VLOOKUP($B266,'Slutlig allokering kvv'!$B$2:$AC$462,MATCH(O$3,'Slutlig allokering kvv'!$B$1:$AJ$1,0),FALSE)/1,0)</f>
        <v>10.127300000000002</v>
      </c>
      <c r="P266">
        <f>IFERROR(VLOOKUP($B266,Kraftvärmeprod!$B$1:$AH$479,MATCH(P$2,Kraftvärmeprod!$B$1:$AG$1,0),FALSE)/1,0)-IFERROR(VLOOKUP($B266,'Slutlig allokering kvv'!$B$2:$AC$462,MATCH(P$3,'Slutlig allokering kvv'!$B$1:$AJ$1,0),FALSE)/1,0)</f>
        <v>0</v>
      </c>
      <c r="Q266">
        <f>IFERROR(VLOOKUP($B266,Kraftvärmeprod!$B$1:$AH$479,MATCH(Q$2,Kraftvärmeprod!$B$1:$AG$1,0),FALSE)/1,0)-IFERROR(VLOOKUP($B266,'Slutlig allokering kvv'!$B$2:$AC$462,MATCH(Q$3,'Slutlig allokering kvv'!$B$1:$AJ$1,0),FALSE)/1,0)</f>
        <v>0</v>
      </c>
      <c r="R266">
        <f>IFERROR(VLOOKUP($B266,Kraftvärmeprod!$B$1:$AH$479,MATCH(R$2,Kraftvärmeprod!$B$1:$AG$1,0),FALSE)/1,0)-IFERROR(VLOOKUP($B266,'Slutlig allokering kvv'!$B$2:$AC$462,MATCH(R$3,'Slutlig allokering kvv'!$B$1:$AJ$1,0),FALSE)/1,0)</f>
        <v>0</v>
      </c>
      <c r="S266">
        <f>IFERROR(VLOOKUP($B266,Kraftvärmeprod!$B$1:$AH$479,MATCH(S$2,Kraftvärmeprod!$B$1:$AG$1,0),FALSE)/1,0)-IFERROR(VLOOKUP($B266,'Slutlig allokering kvv'!$B$2:$AC$462,MATCH(S$3,'Slutlig allokering kvv'!$B$1:$AJ$1,0),FALSE)/1,0)</f>
        <v>0</v>
      </c>
      <c r="T266" s="6">
        <f>IFERROR(VLOOKUP($B266,Miljö!$B$1:$S$477,MATCH(T$2,Miljö!$B$1:$X$1,0),FALSE)/1,0)-IFERROR(VLOOKUP($B266,'Slutlig allokering kvv'!$B$2:$AC$462,MATCH(T$3,'Slutlig allokering kvv'!$B$1:$AJ$1,0),FALSE)/1,0)</f>
        <v>1.49993</v>
      </c>
      <c r="U266">
        <f>IFERROR(VLOOKUP($B266,Kraftvärmeprod!$B$1:$AH$479,MATCH(U$2,Kraftvärmeprod!$B$1:$AG$1,0),FALSE)/1,0)-IFERROR(VLOOKUP($B266,'Slutlig allokering kvv'!$B$2:$AC$462,MATCH(U$3,'Slutlig allokering kvv'!$B$1:$AJ$1,0),FALSE)/1,0)</f>
        <v>0</v>
      </c>
      <c r="V266">
        <f>IFERROR(VLOOKUP($B266,Kraftvärmeprod!$B$1:$AH$479,MATCH(V$2,Kraftvärmeprod!$B$1:$AG$1,0),FALSE)/1,0)-IFERROR(VLOOKUP($B266,'Slutlig allokering kvv'!$B$2:$AC$462,MATCH(V$3,'Slutlig allokering kvv'!$B$1:$AJ$1,0),FALSE)/1,0)</f>
        <v>1.6280399999999999</v>
      </c>
      <c r="W266">
        <f>IFERROR(VLOOKUP($B266,Kraftvärmeprod!$B$1:$AH$479,MATCH(W$2,Kraftvärmeprod!$B$1:$AG$1,0),FALSE)/1,0)-IFERROR(VLOOKUP($B266,'Slutlig allokering kvv'!$B$2:$AC$462,MATCH(W$3,'Slutlig allokering kvv'!$B$1:$AJ$1,0),FALSE)/1,0)</f>
        <v>0</v>
      </c>
      <c r="X266">
        <f>IFERROR(VLOOKUP($B266,Kraftvärmeprod!$B$1:$AH$479,MATCH(X$2,Kraftvärmeprod!$B$1:$AG$1,0),FALSE)/1,0)-IFERROR(VLOOKUP($B266,'Slutlig allokering kvv'!$B$2:$AC$462,MATCH(X$3,'Slutlig allokering kvv'!$B$1:$AJ$1,0),FALSE)/1,0)</f>
        <v>0</v>
      </c>
      <c r="Y266">
        <f>IFERROR(VLOOKUP($B266,Kraftvärmeprod!$B$1:$AH$479,MATCH(Y$2,Kraftvärmeprod!$B$1:$AG$1,0),FALSE)/1,0)-IFERROR(VLOOKUP($B266,'Slutlig allokering kvv'!$B$2:$AC$462,MATCH(Y$3,'Slutlig allokering kvv'!$B$1:$AJ$1,0),FALSE)/1,0)</f>
        <v>0</v>
      </c>
      <c r="Z266">
        <f>IFERROR(VLOOKUP($B266,Kraftvärmeprod!$B$1:$AH$479,MATCH(Z$2,Kraftvärmeprod!$B$1:$AG$1,0),FALSE)/1,0)-IFERROR(VLOOKUP($B266,'Slutlig allokering kvv'!$B$2:$AC$462,MATCH(Z$3,'Slutlig allokering kvv'!$B$1:$AJ$1,0),FALSE)/1,0)</f>
        <v>0</v>
      </c>
      <c r="AA266">
        <f>IFERROR(VLOOKUP($B266,Kraftvärmeprod!$B$1:$AH$479,MATCH(AA$2,Kraftvärmeprod!$B$1:$AG$1,0),FALSE)/1,0)-IFERROR(VLOOKUP($B266,'Slutlig allokering kvv'!$B$2:$AC$462,MATCH(AA$3,'Slutlig allokering kvv'!$B$1:$AJ$1,0),FALSE)/1,0)</f>
        <v>0</v>
      </c>
      <c r="AE266">
        <f t="shared" si="8"/>
        <v>35.546548000000001</v>
      </c>
      <c r="AG266">
        <f>IFERROR(VLOOKUP(B266,'Slutlig allokering kvv'!$B$2:$AJ$462,MATCH("Summa slutlig allokerad tillförd energi (utan hjälpel och rökgaskondensering):",'Slutlig allokering kvv'!$B$1:$AK$1,0),FALSE)/1,"")</f>
        <v>58.087451999999999</v>
      </c>
      <c r="AI266" s="137">
        <f>IFERROR(1-VLOOKUP(B266,'Slutlig allokering kvv'!$B$2:$AJ$462,MATCH("Andel av bränsle i kvv som allokerats till värme, exklusive rökgaskondensering och hjälpel",'Slutlig allokering kvv'!$B$1:$AK$1,0),FALSE),"")</f>
        <v>0.37963291112202824</v>
      </c>
      <c r="AK266" s="137">
        <f t="shared" si="9"/>
        <v>0.37963291112202835</v>
      </c>
    </row>
    <row r="267" spans="1:37" x14ac:dyDescent="0.25">
      <c r="A267" s="2" t="s">
        <v>407</v>
      </c>
      <c r="B267" s="2" t="s">
        <v>419</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 kvv'!$B$2:$AC$462,MATCH(E$3,'Slutlig allokering kvv'!$B$1:$AJ$1,0),FALSE)/1,0)</f>
        <v>0</v>
      </c>
      <c r="F267">
        <f>IFERROR(VLOOKUP($B267,Kraftvärmeprod!$B$1:$AH$479,MATCH(F$2,Kraftvärmeprod!$B$1:$AG$1,0),FALSE)/1,0)-IFERROR(VLOOKUP($B267,'Slutlig allokering kvv'!$B$2:$AC$462,MATCH(F$3,'Slutlig allokering kvv'!$B$1:$AJ$1,0),FALSE)/1,0)</f>
        <v>0</v>
      </c>
      <c r="G267">
        <f>IFERROR(VLOOKUP($B267,Kraftvärmeprod!$B$1:$AH$479,MATCH(G$2,Kraftvärmeprod!$B$1:$AG$1,0),FALSE)/1,0)-IFERROR(VLOOKUP($B267,'Slutlig allokering kvv'!$B$2:$AC$462,MATCH(G$3,'Slutlig allokering kvv'!$B$1:$AJ$1,0),FALSE)/1,0)</f>
        <v>0</v>
      </c>
      <c r="H267">
        <f>IFERROR(VLOOKUP($B267,Kraftvärmeprod!$B$1:$AH$479,MATCH(H$2,Kraftvärmeprod!$B$1:$AG$1,0),FALSE)/1,0)-IFERROR(VLOOKUP($B267,'Slutlig allokering kvv'!$B$2:$AC$462,MATCH(H$3,'Slutlig allokering kvv'!$B$1:$AJ$1,0),FALSE)/1,0)</f>
        <v>0</v>
      </c>
      <c r="I267">
        <f>IFERROR(VLOOKUP($B267,Kraftvärmeprod!$B$1:$AH$479,MATCH(I$2,Kraftvärmeprod!$B$1:$AG$1,0),FALSE)/1,0)-IFERROR(VLOOKUP($B267,'Slutlig allokering kvv'!$B$2:$AC$462,MATCH(I$3,'Slutlig allokering kvv'!$B$1:$AJ$1,0),FALSE)/1,0)</f>
        <v>0</v>
      </c>
      <c r="J267">
        <f>IFERROR(VLOOKUP($B267,Kraftvärmeprod!$B$1:$AH$479,MATCH(J$2,Kraftvärmeprod!$B$1:$AG$1,0),FALSE)/1,0)-IFERROR(VLOOKUP($B267,'Slutlig allokering kvv'!$B$2:$AC$462,MATCH(J$3,'Slutlig allokering kvv'!$B$1:$AJ$1,0),FALSE)/1,0)</f>
        <v>0</v>
      </c>
      <c r="K267">
        <f>IFERROR(VLOOKUP($B267,Kraftvärmeprod!$B$1:$AH$479,MATCH(K$2,Kraftvärmeprod!$B$1:$AG$1,0),FALSE)/1,0)-IFERROR(VLOOKUP($B267,'Slutlig allokering kvv'!$B$2:$AC$462,MATCH(K$3,'Slutlig allokering kvv'!$B$1:$AJ$1,0),FALSE)/1,0)</f>
        <v>0</v>
      </c>
      <c r="L267">
        <f>IFERROR(VLOOKUP($B267,Kraftvärmeprod!$B$1:$AH$479,MATCH(L$2,Kraftvärmeprod!$B$1:$AG$1,0),FALSE)/1,0)-IFERROR(VLOOKUP($B267,'Slutlig allokering kvv'!$B$2:$AC$462,MATCH(L$3,'Slutlig allokering kvv'!$B$1:$AJ$1,0),FALSE)/1,0)</f>
        <v>0</v>
      </c>
      <c r="M267">
        <f>IFERROR(VLOOKUP($B267,Kraftvärmeprod!$B$1:$AH$479,MATCH(M$2,Kraftvärmeprod!$B$1:$AG$1,0),FALSE)/1,0)-IFERROR(VLOOKUP($B267,'Slutlig allokering kvv'!$B$2:$AC$462,MATCH(M$3,'Slutlig allokering kvv'!$B$1:$AJ$1,0),FALSE)/1,0)</f>
        <v>0</v>
      </c>
      <c r="N267">
        <f>IFERROR(VLOOKUP($B267,Kraftvärmeprod!$B$1:$AH$479,MATCH(N$2,Kraftvärmeprod!$B$1:$AG$1,0),FALSE)/1,0)-IFERROR(VLOOKUP($B267,'Slutlig allokering kvv'!$B$2:$AC$462,MATCH(N$3,'Slutlig allokering kvv'!$B$1:$AJ$1,0),FALSE)/1,0)</f>
        <v>0</v>
      </c>
      <c r="O267">
        <f>IFERROR(VLOOKUP($B267,Kraftvärmeprod!$B$1:$AH$479,MATCH(O$2,Kraftvärmeprod!$B$1:$AG$1,0),FALSE)/1,0)-IFERROR(VLOOKUP($B267,'Slutlig allokering kvv'!$B$2:$AC$462,MATCH(O$3,'Slutlig allokering kvv'!$B$1:$AJ$1,0),FALSE)/1,0)</f>
        <v>0</v>
      </c>
      <c r="P267">
        <f>IFERROR(VLOOKUP($B267,Kraftvärmeprod!$B$1:$AH$479,MATCH(P$2,Kraftvärmeprod!$B$1:$AG$1,0),FALSE)/1,0)-IFERROR(VLOOKUP($B267,'Slutlig allokering kvv'!$B$2:$AC$462,MATCH(P$3,'Slutlig allokering kvv'!$B$1:$AJ$1,0),FALSE)/1,0)</f>
        <v>0</v>
      </c>
      <c r="Q267">
        <f>IFERROR(VLOOKUP($B267,Kraftvärmeprod!$B$1:$AH$479,MATCH(Q$2,Kraftvärmeprod!$B$1:$AG$1,0),FALSE)/1,0)-IFERROR(VLOOKUP($B267,'Slutlig allokering kvv'!$B$2:$AC$462,MATCH(Q$3,'Slutlig allokering kvv'!$B$1:$AJ$1,0),FALSE)/1,0)</f>
        <v>0</v>
      </c>
      <c r="R267">
        <f>IFERROR(VLOOKUP($B267,Kraftvärmeprod!$B$1:$AH$479,MATCH(R$2,Kraftvärmeprod!$B$1:$AG$1,0),FALSE)/1,0)-IFERROR(VLOOKUP($B267,'Slutlig allokering kvv'!$B$2:$AC$462,MATCH(R$3,'Slutlig allokering kvv'!$B$1:$AJ$1,0),FALSE)/1,0)</f>
        <v>0</v>
      </c>
      <c r="S267">
        <f>IFERROR(VLOOKUP($B267,Kraftvärmeprod!$B$1:$AH$479,MATCH(S$2,Kraftvärmeprod!$B$1:$AG$1,0),FALSE)/1,0)-IFERROR(VLOOKUP($B267,'Slutlig allokering kvv'!$B$2:$AC$462,MATCH(S$3,'Slutlig allokering kvv'!$B$1:$AJ$1,0),FALSE)/1,0)</f>
        <v>0</v>
      </c>
      <c r="T267" s="6">
        <f>IFERROR(VLOOKUP($B267,Miljö!$B$1:$S$477,MATCH(T$2,Miljö!$B$1:$X$1,0),FALSE)/1,0)-IFERROR(VLOOKUP($B267,'Slutlig allokering kvv'!$B$2:$AC$462,MATCH(T$3,'Slutlig allokering kvv'!$B$1:$AJ$1,0),FALSE)/1,0)</f>
        <v>0</v>
      </c>
      <c r="U267">
        <f>IFERROR(VLOOKUP($B267,Kraftvärmeprod!$B$1:$AH$479,MATCH(U$2,Kraftvärmeprod!$B$1:$AG$1,0),FALSE)/1,0)-IFERROR(VLOOKUP($B267,'Slutlig allokering kvv'!$B$2:$AC$462,MATCH(U$3,'Slutlig allokering kvv'!$B$1:$AJ$1,0),FALSE)/1,0)</f>
        <v>0</v>
      </c>
      <c r="V267">
        <f>IFERROR(VLOOKUP($B267,Kraftvärmeprod!$B$1:$AH$479,MATCH(V$2,Kraftvärmeprod!$B$1:$AG$1,0),FALSE)/1,0)-IFERROR(VLOOKUP($B267,'Slutlig allokering kvv'!$B$2:$AC$462,MATCH(V$3,'Slutlig allokering kvv'!$B$1:$AJ$1,0),FALSE)/1,0)</f>
        <v>0</v>
      </c>
      <c r="W267">
        <f>IFERROR(VLOOKUP($B267,Kraftvärmeprod!$B$1:$AH$479,MATCH(W$2,Kraftvärmeprod!$B$1:$AG$1,0),FALSE)/1,0)-IFERROR(VLOOKUP($B267,'Slutlig allokering kvv'!$B$2:$AC$462,MATCH(W$3,'Slutlig allokering kvv'!$B$1:$AJ$1,0),FALSE)/1,0)</f>
        <v>0</v>
      </c>
      <c r="X267">
        <f>IFERROR(VLOOKUP($B267,Kraftvärmeprod!$B$1:$AH$479,MATCH(X$2,Kraftvärmeprod!$B$1:$AG$1,0),FALSE)/1,0)-IFERROR(VLOOKUP($B267,'Slutlig allokering kvv'!$B$2:$AC$462,MATCH(X$3,'Slutlig allokering kvv'!$B$1:$AJ$1,0),FALSE)/1,0)</f>
        <v>0</v>
      </c>
      <c r="Y267">
        <f>IFERROR(VLOOKUP($B267,Kraftvärmeprod!$B$1:$AH$479,MATCH(Y$2,Kraftvärmeprod!$B$1:$AG$1,0),FALSE)/1,0)-IFERROR(VLOOKUP($B267,'Slutlig allokering kvv'!$B$2:$AC$462,MATCH(Y$3,'Slutlig allokering kvv'!$B$1:$AJ$1,0),FALSE)/1,0)</f>
        <v>0</v>
      </c>
      <c r="Z267">
        <f>IFERROR(VLOOKUP($B267,Kraftvärmeprod!$B$1:$AH$479,MATCH(Z$2,Kraftvärmeprod!$B$1:$AG$1,0),FALSE)/1,0)-IFERROR(VLOOKUP($B267,'Slutlig allokering kvv'!$B$2:$AC$462,MATCH(Z$3,'Slutlig allokering kvv'!$B$1:$AJ$1,0),FALSE)/1,0)</f>
        <v>0</v>
      </c>
      <c r="AA267">
        <f>IFERROR(VLOOKUP($B267,Kraftvärmeprod!$B$1:$AH$479,MATCH(AA$2,Kraftvärmeprod!$B$1:$AG$1,0),FALSE)/1,0)-IFERROR(VLOOKUP($B267,'Slutlig allokering kvv'!$B$2:$AC$462,MATCH(AA$3,'Slutlig allokering kvv'!$B$1:$AJ$1,0),FALSE)/1,0)</f>
        <v>0</v>
      </c>
      <c r="AE267">
        <f t="shared" si="8"/>
        <v>0</v>
      </c>
      <c r="AG267">
        <f>IFERROR(VLOOKUP(B267,'Slutlig allokering kvv'!$B$2:$AJ$462,MATCH("Summa slutlig allokerad tillförd energi (utan hjälpel och rökgaskondensering):",'Slutlig allokering kvv'!$B$1:$AK$1,0),FALSE)/1,"")</f>
        <v>0</v>
      </c>
      <c r="AI267" s="137" t="str">
        <f>IFERROR(1-VLOOKUP(B267,'Slutlig allokering kvv'!$B$2:$AJ$462,MATCH("Andel av bränsle i kvv som allokerats till värme, exklusive rökgaskondensering och hjälpel",'Slutlig allokering kvv'!$B$1:$AK$1,0),FALSE),"")</f>
        <v/>
      </c>
      <c r="AK267" s="137" t="str">
        <f t="shared" si="9"/>
        <v/>
      </c>
    </row>
    <row r="268" spans="1:37" x14ac:dyDescent="0.25">
      <c r="A268" s="2" t="s">
        <v>407</v>
      </c>
      <c r="B268" s="2" t="s">
        <v>420</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 kvv'!$B$2:$AC$462,MATCH(E$3,'Slutlig allokering kvv'!$B$1:$AJ$1,0),FALSE)/1,0)</f>
        <v>0</v>
      </c>
      <c r="F268">
        <f>IFERROR(VLOOKUP($B268,Kraftvärmeprod!$B$1:$AH$479,MATCH(F$2,Kraftvärmeprod!$B$1:$AG$1,0),FALSE)/1,0)-IFERROR(VLOOKUP($B268,'Slutlig allokering kvv'!$B$2:$AC$462,MATCH(F$3,'Slutlig allokering kvv'!$B$1:$AJ$1,0),FALSE)/1,0)</f>
        <v>0</v>
      </c>
      <c r="G268">
        <f>IFERROR(VLOOKUP($B268,Kraftvärmeprod!$B$1:$AH$479,MATCH(G$2,Kraftvärmeprod!$B$1:$AG$1,0),FALSE)/1,0)-IFERROR(VLOOKUP($B268,'Slutlig allokering kvv'!$B$2:$AC$462,MATCH(G$3,'Slutlig allokering kvv'!$B$1:$AJ$1,0),FALSE)/1,0)</f>
        <v>0</v>
      </c>
      <c r="H268">
        <f>IFERROR(VLOOKUP($B268,Kraftvärmeprod!$B$1:$AH$479,MATCH(H$2,Kraftvärmeprod!$B$1:$AG$1,0),FALSE)/1,0)-IFERROR(VLOOKUP($B268,'Slutlig allokering kvv'!$B$2:$AC$462,MATCH(H$3,'Slutlig allokering kvv'!$B$1:$AJ$1,0),FALSE)/1,0)</f>
        <v>0</v>
      </c>
      <c r="I268">
        <f>IFERROR(VLOOKUP($B268,Kraftvärmeprod!$B$1:$AH$479,MATCH(I$2,Kraftvärmeprod!$B$1:$AG$1,0),FALSE)/1,0)-IFERROR(VLOOKUP($B268,'Slutlig allokering kvv'!$B$2:$AC$462,MATCH(I$3,'Slutlig allokering kvv'!$B$1:$AJ$1,0),FALSE)/1,0)</f>
        <v>0</v>
      </c>
      <c r="J268">
        <f>IFERROR(VLOOKUP($B268,Kraftvärmeprod!$B$1:$AH$479,MATCH(J$2,Kraftvärmeprod!$B$1:$AG$1,0),FALSE)/1,0)-IFERROR(VLOOKUP($B268,'Slutlig allokering kvv'!$B$2:$AC$462,MATCH(J$3,'Slutlig allokering kvv'!$B$1:$AJ$1,0),FALSE)/1,0)</f>
        <v>0</v>
      </c>
      <c r="K268">
        <f>IFERROR(VLOOKUP($B268,Kraftvärmeprod!$B$1:$AH$479,MATCH(K$2,Kraftvärmeprod!$B$1:$AG$1,0),FALSE)/1,0)-IFERROR(VLOOKUP($B268,'Slutlig allokering kvv'!$B$2:$AC$462,MATCH(K$3,'Slutlig allokering kvv'!$B$1:$AJ$1,0),FALSE)/1,0)</f>
        <v>0</v>
      </c>
      <c r="L268">
        <f>IFERROR(VLOOKUP($B268,Kraftvärmeprod!$B$1:$AH$479,MATCH(L$2,Kraftvärmeprod!$B$1:$AG$1,0),FALSE)/1,0)-IFERROR(VLOOKUP($B268,'Slutlig allokering kvv'!$B$2:$AC$462,MATCH(L$3,'Slutlig allokering kvv'!$B$1:$AJ$1,0),FALSE)/1,0)</f>
        <v>0</v>
      </c>
      <c r="M268">
        <f>IFERROR(VLOOKUP($B268,Kraftvärmeprod!$B$1:$AH$479,MATCH(M$2,Kraftvärmeprod!$B$1:$AG$1,0),FALSE)/1,0)-IFERROR(VLOOKUP($B268,'Slutlig allokering kvv'!$B$2:$AC$462,MATCH(M$3,'Slutlig allokering kvv'!$B$1:$AJ$1,0),FALSE)/1,0)</f>
        <v>0</v>
      </c>
      <c r="N268">
        <f>IFERROR(VLOOKUP($B268,Kraftvärmeprod!$B$1:$AH$479,MATCH(N$2,Kraftvärmeprod!$B$1:$AG$1,0),FALSE)/1,0)-IFERROR(VLOOKUP($B268,'Slutlig allokering kvv'!$B$2:$AC$462,MATCH(N$3,'Slutlig allokering kvv'!$B$1:$AJ$1,0),FALSE)/1,0)</f>
        <v>0</v>
      </c>
      <c r="O268">
        <f>IFERROR(VLOOKUP($B268,Kraftvärmeprod!$B$1:$AH$479,MATCH(O$2,Kraftvärmeprod!$B$1:$AG$1,0),FALSE)/1,0)-IFERROR(VLOOKUP($B268,'Slutlig allokering kvv'!$B$2:$AC$462,MATCH(O$3,'Slutlig allokering kvv'!$B$1:$AJ$1,0),FALSE)/1,0)</f>
        <v>0</v>
      </c>
      <c r="P268">
        <f>IFERROR(VLOOKUP($B268,Kraftvärmeprod!$B$1:$AH$479,MATCH(P$2,Kraftvärmeprod!$B$1:$AG$1,0),FALSE)/1,0)-IFERROR(VLOOKUP($B268,'Slutlig allokering kvv'!$B$2:$AC$462,MATCH(P$3,'Slutlig allokering kvv'!$B$1:$AJ$1,0),FALSE)/1,0)</f>
        <v>0</v>
      </c>
      <c r="Q268">
        <f>IFERROR(VLOOKUP($B268,Kraftvärmeprod!$B$1:$AH$479,MATCH(Q$2,Kraftvärmeprod!$B$1:$AG$1,0),FALSE)/1,0)-IFERROR(VLOOKUP($B268,'Slutlig allokering kvv'!$B$2:$AC$462,MATCH(Q$3,'Slutlig allokering kvv'!$B$1:$AJ$1,0),FALSE)/1,0)</f>
        <v>0</v>
      </c>
      <c r="R268">
        <f>IFERROR(VLOOKUP($B268,Kraftvärmeprod!$B$1:$AH$479,MATCH(R$2,Kraftvärmeprod!$B$1:$AG$1,0),FALSE)/1,0)-IFERROR(VLOOKUP($B268,'Slutlig allokering kvv'!$B$2:$AC$462,MATCH(R$3,'Slutlig allokering kvv'!$B$1:$AJ$1,0),FALSE)/1,0)</f>
        <v>0</v>
      </c>
      <c r="S268">
        <f>IFERROR(VLOOKUP($B268,Kraftvärmeprod!$B$1:$AH$479,MATCH(S$2,Kraftvärmeprod!$B$1:$AG$1,0),FALSE)/1,0)-IFERROR(VLOOKUP($B268,'Slutlig allokering kvv'!$B$2:$AC$462,MATCH(S$3,'Slutlig allokering kvv'!$B$1:$AJ$1,0),FALSE)/1,0)</f>
        <v>0</v>
      </c>
      <c r="T268" s="6">
        <f>IFERROR(VLOOKUP($B268,Miljö!$B$1:$S$477,MATCH(T$2,Miljö!$B$1:$X$1,0),FALSE)/1,0)-IFERROR(VLOOKUP($B268,'Slutlig allokering kvv'!$B$2:$AC$462,MATCH(T$3,'Slutlig allokering kvv'!$B$1:$AJ$1,0),FALSE)/1,0)</f>
        <v>0</v>
      </c>
      <c r="U268">
        <f>IFERROR(VLOOKUP($B268,Kraftvärmeprod!$B$1:$AH$479,MATCH(U$2,Kraftvärmeprod!$B$1:$AG$1,0),FALSE)/1,0)-IFERROR(VLOOKUP($B268,'Slutlig allokering kvv'!$B$2:$AC$462,MATCH(U$3,'Slutlig allokering kvv'!$B$1:$AJ$1,0),FALSE)/1,0)</f>
        <v>0</v>
      </c>
      <c r="V268">
        <f>IFERROR(VLOOKUP($B268,Kraftvärmeprod!$B$1:$AH$479,MATCH(V$2,Kraftvärmeprod!$B$1:$AG$1,0),FALSE)/1,0)-IFERROR(VLOOKUP($B268,'Slutlig allokering kvv'!$B$2:$AC$462,MATCH(V$3,'Slutlig allokering kvv'!$B$1:$AJ$1,0),FALSE)/1,0)</f>
        <v>0</v>
      </c>
      <c r="W268">
        <f>IFERROR(VLOOKUP($B268,Kraftvärmeprod!$B$1:$AH$479,MATCH(W$2,Kraftvärmeprod!$B$1:$AG$1,0),FALSE)/1,0)-IFERROR(VLOOKUP($B268,'Slutlig allokering kvv'!$B$2:$AC$462,MATCH(W$3,'Slutlig allokering kvv'!$B$1:$AJ$1,0),FALSE)/1,0)</f>
        <v>0</v>
      </c>
      <c r="X268">
        <f>IFERROR(VLOOKUP($B268,Kraftvärmeprod!$B$1:$AH$479,MATCH(X$2,Kraftvärmeprod!$B$1:$AG$1,0),FALSE)/1,0)-IFERROR(VLOOKUP($B268,'Slutlig allokering kvv'!$B$2:$AC$462,MATCH(X$3,'Slutlig allokering kvv'!$B$1:$AJ$1,0),FALSE)/1,0)</f>
        <v>0</v>
      </c>
      <c r="Y268">
        <f>IFERROR(VLOOKUP($B268,Kraftvärmeprod!$B$1:$AH$479,MATCH(Y$2,Kraftvärmeprod!$B$1:$AG$1,0),FALSE)/1,0)-IFERROR(VLOOKUP($B268,'Slutlig allokering kvv'!$B$2:$AC$462,MATCH(Y$3,'Slutlig allokering kvv'!$B$1:$AJ$1,0),FALSE)/1,0)</f>
        <v>0</v>
      </c>
      <c r="Z268">
        <f>IFERROR(VLOOKUP($B268,Kraftvärmeprod!$B$1:$AH$479,MATCH(Z$2,Kraftvärmeprod!$B$1:$AG$1,0),FALSE)/1,0)-IFERROR(VLOOKUP($B268,'Slutlig allokering kvv'!$B$2:$AC$462,MATCH(Z$3,'Slutlig allokering kvv'!$B$1:$AJ$1,0),FALSE)/1,0)</f>
        <v>0</v>
      </c>
      <c r="AA268">
        <f>IFERROR(VLOOKUP($B268,Kraftvärmeprod!$B$1:$AH$479,MATCH(AA$2,Kraftvärmeprod!$B$1:$AG$1,0),FALSE)/1,0)-IFERROR(VLOOKUP($B268,'Slutlig allokering kvv'!$B$2:$AC$462,MATCH(AA$3,'Slutlig allokering kvv'!$B$1:$AJ$1,0),FALSE)/1,0)</f>
        <v>0</v>
      </c>
      <c r="AE268">
        <f t="shared" si="8"/>
        <v>0</v>
      </c>
      <c r="AG268">
        <f>IFERROR(VLOOKUP(B268,'Slutlig allokering kvv'!$B$2:$AJ$462,MATCH("Summa slutlig allokerad tillförd energi (utan hjälpel och rökgaskondensering):",'Slutlig allokering kvv'!$B$1:$AK$1,0),FALSE)/1,"")</f>
        <v>0</v>
      </c>
      <c r="AI268" s="137" t="str">
        <f>IFERROR(1-VLOOKUP(B268,'Slutlig allokering kvv'!$B$2:$AJ$462,MATCH("Andel av bränsle i kvv som allokerats till värme, exklusive rökgaskondensering och hjälpel",'Slutlig allokering kvv'!$B$1:$AK$1,0),FALSE),"")</f>
        <v/>
      </c>
      <c r="AK268" s="137" t="str">
        <f t="shared" si="9"/>
        <v/>
      </c>
    </row>
    <row r="269" spans="1:37" x14ac:dyDescent="0.25">
      <c r="A269" s="2" t="s">
        <v>407</v>
      </c>
      <c r="B269" s="2" t="s">
        <v>421</v>
      </c>
      <c r="C269">
        <f>IFERROR(VLOOKUP($B269,Kraftvärmeprod!$B$1:$AH$479,MATCH(C$3,Kraftvärmeprod!$B$1:$AG$1,0),FALSE)/1,"")</f>
        <v>279.55500000000001</v>
      </c>
      <c r="D269">
        <f>IFERROR(VLOOKUP($B269,Kraftvärmeprod!$B$1:$AH$479,MATCH(D$3,Kraftvärmeprod!$B$1:$AG$1,0),FALSE)/1,"")</f>
        <v>128.87700000000001</v>
      </c>
      <c r="E269">
        <f>IFERROR(VLOOKUP($B269,Kraftvärmeprod!$B$1:$AH$479,MATCH(E$2,Kraftvärmeprod!$B$1:$AG$1,0),FALSE)/1,0)-IFERROR(VLOOKUP($B269,'Slutlig allokering kvv'!$B$2:$AC$462,MATCH(E$3,'Slutlig allokering kvv'!$B$1:$AJ$1,0),FALSE)/1,0)</f>
        <v>0</v>
      </c>
      <c r="F269">
        <f>IFERROR(VLOOKUP($B269,Kraftvärmeprod!$B$1:$AH$479,MATCH(F$2,Kraftvärmeprod!$B$1:$AG$1,0),FALSE)/1,0)-IFERROR(VLOOKUP($B269,'Slutlig allokering kvv'!$B$2:$AC$462,MATCH(F$3,'Slutlig allokering kvv'!$B$1:$AJ$1,0),FALSE)/1,0)</f>
        <v>0</v>
      </c>
      <c r="G269">
        <f>IFERROR(VLOOKUP($B269,Kraftvärmeprod!$B$1:$AH$479,MATCH(G$2,Kraftvärmeprod!$B$1:$AG$1,0),FALSE)/1,0)-IFERROR(VLOOKUP($B269,'Slutlig allokering kvv'!$B$2:$AC$462,MATCH(G$3,'Slutlig allokering kvv'!$B$1:$AJ$1,0),FALSE)/1,0)</f>
        <v>85.456799999999987</v>
      </c>
      <c r="H269">
        <f>IFERROR(VLOOKUP($B269,Kraftvärmeprod!$B$1:$AH$479,MATCH(H$2,Kraftvärmeprod!$B$1:$AG$1,0),FALSE)/1,0)-IFERROR(VLOOKUP($B269,'Slutlig allokering kvv'!$B$2:$AC$462,MATCH(H$3,'Slutlig allokering kvv'!$B$1:$AJ$1,0),FALSE)/1,0)</f>
        <v>0</v>
      </c>
      <c r="I269">
        <f>IFERROR(VLOOKUP($B269,Kraftvärmeprod!$B$1:$AH$479,MATCH(I$2,Kraftvärmeprod!$B$1:$AG$1,0),FALSE)/1,0)-IFERROR(VLOOKUP($B269,'Slutlig allokering kvv'!$B$2:$AC$462,MATCH(I$3,'Slutlig allokering kvv'!$B$1:$AJ$1,0),FALSE)/1,0)</f>
        <v>0.26153300000000002</v>
      </c>
      <c r="J269">
        <f>IFERROR(VLOOKUP($B269,Kraftvärmeprod!$B$1:$AH$479,MATCH(J$2,Kraftvärmeprod!$B$1:$AG$1,0),FALSE)/1,0)-IFERROR(VLOOKUP($B269,'Slutlig allokering kvv'!$B$2:$AC$462,MATCH(J$3,'Slutlig allokering kvv'!$B$1:$AJ$1,0),FALSE)/1,0)</f>
        <v>0</v>
      </c>
      <c r="K269">
        <f>IFERROR(VLOOKUP($B269,Kraftvärmeprod!$B$1:$AH$479,MATCH(K$2,Kraftvärmeprod!$B$1:$AG$1,0),FALSE)/1,0)-IFERROR(VLOOKUP($B269,'Slutlig allokering kvv'!$B$2:$AC$462,MATCH(K$3,'Slutlig allokering kvv'!$B$1:$AJ$1,0),FALSE)/1,0)</f>
        <v>0</v>
      </c>
      <c r="L269">
        <f>IFERROR(VLOOKUP($B269,Kraftvärmeprod!$B$1:$AH$479,MATCH(L$2,Kraftvärmeprod!$B$1:$AG$1,0),FALSE)/1,0)-IFERROR(VLOOKUP($B269,'Slutlig allokering kvv'!$B$2:$AC$462,MATCH(L$3,'Slutlig allokering kvv'!$B$1:$AJ$1,0),FALSE)/1,0)</f>
        <v>20.215500000000002</v>
      </c>
      <c r="M269">
        <f>IFERROR(VLOOKUP($B269,Kraftvärmeprod!$B$1:$AH$479,MATCH(M$2,Kraftvärmeprod!$B$1:$AG$1,0),FALSE)/1,0)-IFERROR(VLOOKUP($B269,'Slutlig allokering kvv'!$B$2:$AC$462,MATCH(M$3,'Slutlig allokering kvv'!$B$1:$AJ$1,0),FALSE)/1,0)</f>
        <v>0</v>
      </c>
      <c r="N269">
        <f>IFERROR(VLOOKUP($B269,Kraftvärmeprod!$B$1:$AH$479,MATCH(N$2,Kraftvärmeprod!$B$1:$AG$1,0),FALSE)/1,0)-IFERROR(VLOOKUP($B269,'Slutlig allokering kvv'!$B$2:$AC$462,MATCH(N$3,'Slutlig allokering kvv'!$B$1:$AJ$1,0),FALSE)/1,0)</f>
        <v>0</v>
      </c>
      <c r="O269">
        <f>IFERROR(VLOOKUP($B269,Kraftvärmeprod!$B$1:$AH$479,MATCH(O$2,Kraftvärmeprod!$B$1:$AG$1,0),FALSE)/1,0)-IFERROR(VLOOKUP($B269,'Slutlig allokering kvv'!$B$2:$AC$462,MATCH(O$3,'Slutlig allokering kvv'!$B$1:$AJ$1,0),FALSE)/1,0)</f>
        <v>60.155499999999996</v>
      </c>
      <c r="P269">
        <f>IFERROR(VLOOKUP($B269,Kraftvärmeprod!$B$1:$AH$479,MATCH(P$2,Kraftvärmeprod!$B$1:$AG$1,0),FALSE)/1,0)-IFERROR(VLOOKUP($B269,'Slutlig allokering kvv'!$B$2:$AC$462,MATCH(P$3,'Slutlig allokering kvv'!$B$1:$AJ$1,0),FALSE)/1,0)</f>
        <v>2.9917800000000003</v>
      </c>
      <c r="Q269">
        <f>IFERROR(VLOOKUP($B269,Kraftvärmeprod!$B$1:$AH$479,MATCH(Q$2,Kraftvärmeprod!$B$1:$AG$1,0),FALSE)/1,0)-IFERROR(VLOOKUP($B269,'Slutlig allokering kvv'!$B$2:$AC$462,MATCH(Q$3,'Slutlig allokering kvv'!$B$1:$AJ$1,0),FALSE)/1,0)</f>
        <v>0</v>
      </c>
      <c r="R269">
        <f>IFERROR(VLOOKUP($B269,Kraftvärmeprod!$B$1:$AH$479,MATCH(R$2,Kraftvärmeprod!$B$1:$AG$1,0),FALSE)/1,0)-IFERROR(VLOOKUP($B269,'Slutlig allokering kvv'!$B$2:$AC$462,MATCH(R$3,'Slutlig allokering kvv'!$B$1:$AJ$1,0),FALSE)/1,0)</f>
        <v>0</v>
      </c>
      <c r="S269">
        <f>IFERROR(VLOOKUP($B269,Kraftvärmeprod!$B$1:$AH$479,MATCH(S$2,Kraftvärmeprod!$B$1:$AG$1,0),FALSE)/1,0)-IFERROR(VLOOKUP($B269,'Slutlig allokering kvv'!$B$2:$AC$462,MATCH(S$3,'Slutlig allokering kvv'!$B$1:$AJ$1,0),FALSE)/1,0)</f>
        <v>27.337899999999998</v>
      </c>
      <c r="T269" s="6">
        <f>IFERROR(VLOOKUP($B269,Miljö!$B$1:$S$477,MATCH(T$2,Miljö!$B$1:$X$1,0),FALSE)/1,0)-IFERROR(VLOOKUP($B269,'Slutlig allokering kvv'!$B$2:$AC$462,MATCH(T$3,'Slutlig allokering kvv'!$B$1:$AJ$1,0),FALSE)/1,0)</f>
        <v>9.3196399999999997</v>
      </c>
      <c r="U269">
        <f>IFERROR(VLOOKUP($B269,Kraftvärmeprod!$B$1:$AH$479,MATCH(U$2,Kraftvärmeprod!$B$1:$AG$1,0),FALSE)/1,0)-IFERROR(VLOOKUP($B269,'Slutlig allokering kvv'!$B$2:$AC$462,MATCH(U$3,'Slutlig allokering kvv'!$B$1:$AJ$1,0),FALSE)/1,0)</f>
        <v>0</v>
      </c>
      <c r="V269">
        <f>IFERROR(VLOOKUP($B269,Kraftvärmeprod!$B$1:$AH$479,MATCH(V$2,Kraftvärmeprod!$B$1:$AG$1,0),FALSE)/1,0)-IFERROR(VLOOKUP($B269,'Slutlig allokering kvv'!$B$2:$AC$462,MATCH(V$3,'Slutlig allokering kvv'!$B$1:$AJ$1,0),FALSE)/1,0)</f>
        <v>0</v>
      </c>
      <c r="W269">
        <f>IFERROR(VLOOKUP($B269,Kraftvärmeprod!$B$1:$AH$479,MATCH(W$2,Kraftvärmeprod!$B$1:$AG$1,0),FALSE)/1,0)-IFERROR(VLOOKUP($B269,'Slutlig allokering kvv'!$B$2:$AC$462,MATCH(W$3,'Slutlig allokering kvv'!$B$1:$AJ$1,0),FALSE)/1,0)</f>
        <v>0</v>
      </c>
      <c r="X269">
        <f>IFERROR(VLOOKUP($B269,Kraftvärmeprod!$B$1:$AH$479,MATCH(X$2,Kraftvärmeprod!$B$1:$AG$1,0),FALSE)/1,0)-IFERROR(VLOOKUP($B269,'Slutlig allokering kvv'!$B$2:$AC$462,MATCH(X$3,'Slutlig allokering kvv'!$B$1:$AJ$1,0),FALSE)/1,0)</f>
        <v>0</v>
      </c>
      <c r="Y269">
        <f>IFERROR(VLOOKUP($B269,Kraftvärmeprod!$B$1:$AH$479,MATCH(Y$2,Kraftvärmeprod!$B$1:$AG$1,0),FALSE)/1,0)-IFERROR(VLOOKUP($B269,'Slutlig allokering kvv'!$B$2:$AC$462,MATCH(Y$3,'Slutlig allokering kvv'!$B$1:$AJ$1,0),FALSE)/1,0)</f>
        <v>0</v>
      </c>
      <c r="Z269">
        <f>IFERROR(VLOOKUP($B269,Kraftvärmeprod!$B$1:$AH$479,MATCH(Z$2,Kraftvärmeprod!$B$1:$AG$1,0),FALSE)/1,0)-IFERROR(VLOOKUP($B269,'Slutlig allokering kvv'!$B$2:$AC$462,MATCH(Z$3,'Slutlig allokering kvv'!$B$1:$AJ$1,0),FALSE)/1,0)</f>
        <v>0</v>
      </c>
      <c r="AA269">
        <f>IFERROR(VLOOKUP($B269,Kraftvärmeprod!$B$1:$AH$479,MATCH(AA$2,Kraftvärmeprod!$B$1:$AG$1,0),FALSE)/1,0)-IFERROR(VLOOKUP($B269,'Slutlig allokering kvv'!$B$2:$AC$462,MATCH(AA$3,'Slutlig allokering kvv'!$B$1:$AJ$1,0),FALSE)/1,0)</f>
        <v>46.507400000000004</v>
      </c>
      <c r="AE269">
        <f t="shared" si="8"/>
        <v>242.92641299999997</v>
      </c>
      <c r="AG269">
        <f>IFERROR(VLOOKUP(B269,'Slutlig allokering kvv'!$B$2:$AJ$462,MATCH("Summa slutlig allokerad tillförd energi (utan hjälpel och rökgaskondensering):",'Slutlig allokering kvv'!$B$1:$AK$1,0),FALSE)/1,"")</f>
        <v>206.400587</v>
      </c>
      <c r="AI269" s="137">
        <f>IFERROR(1-VLOOKUP(B269,'Slutlig allokering kvv'!$B$2:$AJ$462,MATCH("Andel av bränsle i kvv som allokerats till värme, exklusive rökgaskondensering och hjälpel",'Slutlig allokering kvv'!$B$1:$AK$1,0),FALSE),"")</f>
        <v>0.54064503802353303</v>
      </c>
      <c r="AK269" s="137">
        <f t="shared" si="9"/>
        <v>0.54064503802353292</v>
      </c>
    </row>
    <row r="270" spans="1:37" x14ac:dyDescent="0.25">
      <c r="A270" s="2" t="s">
        <v>407</v>
      </c>
      <c r="B270" s="2" t="s">
        <v>422</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 kvv'!$B$2:$AC$462,MATCH(E$3,'Slutlig allokering kvv'!$B$1:$AJ$1,0),FALSE)/1,0)</f>
        <v>0</v>
      </c>
      <c r="F270">
        <f>IFERROR(VLOOKUP($B270,Kraftvärmeprod!$B$1:$AH$479,MATCH(F$2,Kraftvärmeprod!$B$1:$AG$1,0),FALSE)/1,0)-IFERROR(VLOOKUP($B270,'Slutlig allokering kvv'!$B$2:$AC$462,MATCH(F$3,'Slutlig allokering kvv'!$B$1:$AJ$1,0),FALSE)/1,0)</f>
        <v>0</v>
      </c>
      <c r="G270">
        <f>IFERROR(VLOOKUP($B270,Kraftvärmeprod!$B$1:$AH$479,MATCH(G$2,Kraftvärmeprod!$B$1:$AG$1,0),FALSE)/1,0)-IFERROR(VLOOKUP($B270,'Slutlig allokering kvv'!$B$2:$AC$462,MATCH(G$3,'Slutlig allokering kvv'!$B$1:$AJ$1,0),FALSE)/1,0)</f>
        <v>0</v>
      </c>
      <c r="H270">
        <f>IFERROR(VLOOKUP($B270,Kraftvärmeprod!$B$1:$AH$479,MATCH(H$2,Kraftvärmeprod!$B$1:$AG$1,0),FALSE)/1,0)-IFERROR(VLOOKUP($B270,'Slutlig allokering kvv'!$B$2:$AC$462,MATCH(H$3,'Slutlig allokering kvv'!$B$1:$AJ$1,0),FALSE)/1,0)</f>
        <v>0</v>
      </c>
      <c r="I270">
        <f>IFERROR(VLOOKUP($B270,Kraftvärmeprod!$B$1:$AH$479,MATCH(I$2,Kraftvärmeprod!$B$1:$AG$1,0),FALSE)/1,0)-IFERROR(VLOOKUP($B270,'Slutlig allokering kvv'!$B$2:$AC$462,MATCH(I$3,'Slutlig allokering kvv'!$B$1:$AJ$1,0),FALSE)/1,0)</f>
        <v>0</v>
      </c>
      <c r="J270">
        <f>IFERROR(VLOOKUP($B270,Kraftvärmeprod!$B$1:$AH$479,MATCH(J$2,Kraftvärmeprod!$B$1:$AG$1,0),FALSE)/1,0)-IFERROR(VLOOKUP($B270,'Slutlig allokering kvv'!$B$2:$AC$462,MATCH(J$3,'Slutlig allokering kvv'!$B$1:$AJ$1,0),FALSE)/1,0)</f>
        <v>0</v>
      </c>
      <c r="K270">
        <f>IFERROR(VLOOKUP($B270,Kraftvärmeprod!$B$1:$AH$479,MATCH(K$2,Kraftvärmeprod!$B$1:$AG$1,0),FALSE)/1,0)-IFERROR(VLOOKUP($B270,'Slutlig allokering kvv'!$B$2:$AC$462,MATCH(K$3,'Slutlig allokering kvv'!$B$1:$AJ$1,0),FALSE)/1,0)</f>
        <v>0</v>
      </c>
      <c r="L270">
        <f>IFERROR(VLOOKUP($B270,Kraftvärmeprod!$B$1:$AH$479,MATCH(L$2,Kraftvärmeprod!$B$1:$AG$1,0),FALSE)/1,0)-IFERROR(VLOOKUP($B270,'Slutlig allokering kvv'!$B$2:$AC$462,MATCH(L$3,'Slutlig allokering kvv'!$B$1:$AJ$1,0),FALSE)/1,0)</f>
        <v>0</v>
      </c>
      <c r="M270">
        <f>IFERROR(VLOOKUP($B270,Kraftvärmeprod!$B$1:$AH$479,MATCH(M$2,Kraftvärmeprod!$B$1:$AG$1,0),FALSE)/1,0)-IFERROR(VLOOKUP($B270,'Slutlig allokering kvv'!$B$2:$AC$462,MATCH(M$3,'Slutlig allokering kvv'!$B$1:$AJ$1,0),FALSE)/1,0)</f>
        <v>0</v>
      </c>
      <c r="N270">
        <f>IFERROR(VLOOKUP($B270,Kraftvärmeprod!$B$1:$AH$479,MATCH(N$2,Kraftvärmeprod!$B$1:$AG$1,0),FALSE)/1,0)-IFERROR(VLOOKUP($B270,'Slutlig allokering kvv'!$B$2:$AC$462,MATCH(N$3,'Slutlig allokering kvv'!$B$1:$AJ$1,0),FALSE)/1,0)</f>
        <v>0</v>
      </c>
      <c r="O270">
        <f>IFERROR(VLOOKUP($B270,Kraftvärmeprod!$B$1:$AH$479,MATCH(O$2,Kraftvärmeprod!$B$1:$AG$1,0),FALSE)/1,0)-IFERROR(VLOOKUP($B270,'Slutlig allokering kvv'!$B$2:$AC$462,MATCH(O$3,'Slutlig allokering kvv'!$B$1:$AJ$1,0),FALSE)/1,0)</f>
        <v>0</v>
      </c>
      <c r="P270">
        <f>IFERROR(VLOOKUP($B270,Kraftvärmeprod!$B$1:$AH$479,MATCH(P$2,Kraftvärmeprod!$B$1:$AG$1,0),FALSE)/1,0)-IFERROR(VLOOKUP($B270,'Slutlig allokering kvv'!$B$2:$AC$462,MATCH(P$3,'Slutlig allokering kvv'!$B$1:$AJ$1,0),FALSE)/1,0)</f>
        <v>0</v>
      </c>
      <c r="Q270">
        <f>IFERROR(VLOOKUP($B270,Kraftvärmeprod!$B$1:$AH$479,MATCH(Q$2,Kraftvärmeprod!$B$1:$AG$1,0),FALSE)/1,0)-IFERROR(VLOOKUP($B270,'Slutlig allokering kvv'!$B$2:$AC$462,MATCH(Q$3,'Slutlig allokering kvv'!$B$1:$AJ$1,0),FALSE)/1,0)</f>
        <v>0</v>
      </c>
      <c r="R270">
        <f>IFERROR(VLOOKUP($B270,Kraftvärmeprod!$B$1:$AH$479,MATCH(R$2,Kraftvärmeprod!$B$1:$AG$1,0),FALSE)/1,0)-IFERROR(VLOOKUP($B270,'Slutlig allokering kvv'!$B$2:$AC$462,MATCH(R$3,'Slutlig allokering kvv'!$B$1:$AJ$1,0),FALSE)/1,0)</f>
        <v>0</v>
      </c>
      <c r="S270">
        <f>IFERROR(VLOOKUP($B270,Kraftvärmeprod!$B$1:$AH$479,MATCH(S$2,Kraftvärmeprod!$B$1:$AG$1,0),FALSE)/1,0)-IFERROR(VLOOKUP($B270,'Slutlig allokering kvv'!$B$2:$AC$462,MATCH(S$3,'Slutlig allokering kvv'!$B$1:$AJ$1,0),FALSE)/1,0)</f>
        <v>0</v>
      </c>
      <c r="T270" s="6">
        <f>IFERROR(VLOOKUP($B270,Miljö!$B$1:$S$477,MATCH(T$2,Miljö!$B$1:$X$1,0),FALSE)/1,0)-IFERROR(VLOOKUP($B270,'Slutlig allokering kvv'!$B$2:$AC$462,MATCH(T$3,'Slutlig allokering kvv'!$B$1:$AJ$1,0),FALSE)/1,0)</f>
        <v>0</v>
      </c>
      <c r="U270">
        <f>IFERROR(VLOOKUP($B270,Kraftvärmeprod!$B$1:$AH$479,MATCH(U$2,Kraftvärmeprod!$B$1:$AG$1,0),FALSE)/1,0)-IFERROR(VLOOKUP($B270,'Slutlig allokering kvv'!$B$2:$AC$462,MATCH(U$3,'Slutlig allokering kvv'!$B$1:$AJ$1,0),FALSE)/1,0)</f>
        <v>0</v>
      </c>
      <c r="V270">
        <f>IFERROR(VLOOKUP($B270,Kraftvärmeprod!$B$1:$AH$479,MATCH(V$2,Kraftvärmeprod!$B$1:$AG$1,0),FALSE)/1,0)-IFERROR(VLOOKUP($B270,'Slutlig allokering kvv'!$B$2:$AC$462,MATCH(V$3,'Slutlig allokering kvv'!$B$1:$AJ$1,0),FALSE)/1,0)</f>
        <v>0</v>
      </c>
      <c r="W270">
        <f>IFERROR(VLOOKUP($B270,Kraftvärmeprod!$B$1:$AH$479,MATCH(W$2,Kraftvärmeprod!$B$1:$AG$1,0),FALSE)/1,0)-IFERROR(VLOOKUP($B270,'Slutlig allokering kvv'!$B$2:$AC$462,MATCH(W$3,'Slutlig allokering kvv'!$B$1:$AJ$1,0),FALSE)/1,0)</f>
        <v>0</v>
      </c>
      <c r="X270">
        <f>IFERROR(VLOOKUP($B270,Kraftvärmeprod!$B$1:$AH$479,MATCH(X$2,Kraftvärmeprod!$B$1:$AG$1,0),FALSE)/1,0)-IFERROR(VLOOKUP($B270,'Slutlig allokering kvv'!$B$2:$AC$462,MATCH(X$3,'Slutlig allokering kvv'!$B$1:$AJ$1,0),FALSE)/1,0)</f>
        <v>0</v>
      </c>
      <c r="Y270">
        <f>IFERROR(VLOOKUP($B270,Kraftvärmeprod!$B$1:$AH$479,MATCH(Y$2,Kraftvärmeprod!$B$1:$AG$1,0),FALSE)/1,0)-IFERROR(VLOOKUP($B270,'Slutlig allokering kvv'!$B$2:$AC$462,MATCH(Y$3,'Slutlig allokering kvv'!$B$1:$AJ$1,0),FALSE)/1,0)</f>
        <v>0</v>
      </c>
      <c r="Z270">
        <f>IFERROR(VLOOKUP($B270,Kraftvärmeprod!$B$1:$AH$479,MATCH(Z$2,Kraftvärmeprod!$B$1:$AG$1,0),FALSE)/1,0)-IFERROR(VLOOKUP($B270,'Slutlig allokering kvv'!$B$2:$AC$462,MATCH(Z$3,'Slutlig allokering kvv'!$B$1:$AJ$1,0),FALSE)/1,0)</f>
        <v>0</v>
      </c>
      <c r="AA270">
        <f>IFERROR(VLOOKUP($B270,Kraftvärmeprod!$B$1:$AH$479,MATCH(AA$2,Kraftvärmeprod!$B$1:$AG$1,0),FALSE)/1,0)-IFERROR(VLOOKUP($B270,'Slutlig allokering kvv'!$B$2:$AC$462,MATCH(AA$3,'Slutlig allokering kvv'!$B$1:$AJ$1,0),FALSE)/1,0)</f>
        <v>0</v>
      </c>
      <c r="AE270">
        <f t="shared" si="8"/>
        <v>0</v>
      </c>
      <c r="AG270">
        <f>IFERROR(VLOOKUP(B270,'Slutlig allokering kvv'!$B$2:$AJ$462,MATCH("Summa slutlig allokerad tillförd energi (utan hjälpel och rökgaskondensering):",'Slutlig allokering kvv'!$B$1:$AK$1,0),FALSE)/1,"")</f>
        <v>0</v>
      </c>
      <c r="AI270" s="137" t="str">
        <f>IFERROR(1-VLOOKUP(B270,'Slutlig allokering kvv'!$B$2:$AJ$462,MATCH("Andel av bränsle i kvv som allokerats till värme, exklusive rökgaskondensering och hjälpel",'Slutlig allokering kvv'!$B$1:$AK$1,0),FALSE),"")</f>
        <v/>
      </c>
      <c r="AK270" s="137" t="str">
        <f t="shared" si="9"/>
        <v/>
      </c>
    </row>
    <row r="271" spans="1:37" x14ac:dyDescent="0.25">
      <c r="A271" s="2" t="s">
        <v>407</v>
      </c>
      <c r="B271" s="2" t="s">
        <v>423</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 kvv'!$B$2:$AC$462,MATCH(E$3,'Slutlig allokering kvv'!$B$1:$AJ$1,0),FALSE)/1,0)</f>
        <v>0</v>
      </c>
      <c r="F271">
        <f>IFERROR(VLOOKUP($B271,Kraftvärmeprod!$B$1:$AH$479,MATCH(F$2,Kraftvärmeprod!$B$1:$AG$1,0),FALSE)/1,0)-IFERROR(VLOOKUP($B271,'Slutlig allokering kvv'!$B$2:$AC$462,MATCH(F$3,'Slutlig allokering kvv'!$B$1:$AJ$1,0),FALSE)/1,0)</f>
        <v>0</v>
      </c>
      <c r="G271">
        <f>IFERROR(VLOOKUP($B271,Kraftvärmeprod!$B$1:$AH$479,MATCH(G$2,Kraftvärmeprod!$B$1:$AG$1,0),FALSE)/1,0)-IFERROR(VLOOKUP($B271,'Slutlig allokering kvv'!$B$2:$AC$462,MATCH(G$3,'Slutlig allokering kvv'!$B$1:$AJ$1,0),FALSE)/1,0)</f>
        <v>0</v>
      </c>
      <c r="H271">
        <f>IFERROR(VLOOKUP($B271,Kraftvärmeprod!$B$1:$AH$479,MATCH(H$2,Kraftvärmeprod!$B$1:$AG$1,0),FALSE)/1,0)-IFERROR(VLOOKUP($B271,'Slutlig allokering kvv'!$B$2:$AC$462,MATCH(H$3,'Slutlig allokering kvv'!$B$1:$AJ$1,0),FALSE)/1,0)</f>
        <v>0</v>
      </c>
      <c r="I271">
        <f>IFERROR(VLOOKUP($B271,Kraftvärmeprod!$B$1:$AH$479,MATCH(I$2,Kraftvärmeprod!$B$1:$AG$1,0),FALSE)/1,0)-IFERROR(VLOOKUP($B271,'Slutlig allokering kvv'!$B$2:$AC$462,MATCH(I$3,'Slutlig allokering kvv'!$B$1:$AJ$1,0),FALSE)/1,0)</f>
        <v>0</v>
      </c>
      <c r="J271">
        <f>IFERROR(VLOOKUP($B271,Kraftvärmeprod!$B$1:$AH$479,MATCH(J$2,Kraftvärmeprod!$B$1:$AG$1,0),FALSE)/1,0)-IFERROR(VLOOKUP($B271,'Slutlig allokering kvv'!$B$2:$AC$462,MATCH(J$3,'Slutlig allokering kvv'!$B$1:$AJ$1,0),FALSE)/1,0)</f>
        <v>0</v>
      </c>
      <c r="K271">
        <f>IFERROR(VLOOKUP($B271,Kraftvärmeprod!$B$1:$AH$479,MATCH(K$2,Kraftvärmeprod!$B$1:$AG$1,0),FALSE)/1,0)-IFERROR(VLOOKUP($B271,'Slutlig allokering kvv'!$B$2:$AC$462,MATCH(K$3,'Slutlig allokering kvv'!$B$1:$AJ$1,0),FALSE)/1,0)</f>
        <v>0</v>
      </c>
      <c r="L271">
        <f>IFERROR(VLOOKUP($B271,Kraftvärmeprod!$B$1:$AH$479,MATCH(L$2,Kraftvärmeprod!$B$1:$AG$1,0),FALSE)/1,0)-IFERROR(VLOOKUP($B271,'Slutlig allokering kvv'!$B$2:$AC$462,MATCH(L$3,'Slutlig allokering kvv'!$B$1:$AJ$1,0),FALSE)/1,0)</f>
        <v>0</v>
      </c>
      <c r="M271">
        <f>IFERROR(VLOOKUP($B271,Kraftvärmeprod!$B$1:$AH$479,MATCH(M$2,Kraftvärmeprod!$B$1:$AG$1,0),FALSE)/1,0)-IFERROR(VLOOKUP($B271,'Slutlig allokering kvv'!$B$2:$AC$462,MATCH(M$3,'Slutlig allokering kvv'!$B$1:$AJ$1,0),FALSE)/1,0)</f>
        <v>0</v>
      </c>
      <c r="N271">
        <f>IFERROR(VLOOKUP($B271,Kraftvärmeprod!$B$1:$AH$479,MATCH(N$2,Kraftvärmeprod!$B$1:$AG$1,0),FALSE)/1,0)-IFERROR(VLOOKUP($B271,'Slutlig allokering kvv'!$B$2:$AC$462,MATCH(N$3,'Slutlig allokering kvv'!$B$1:$AJ$1,0),FALSE)/1,0)</f>
        <v>0</v>
      </c>
      <c r="O271">
        <f>IFERROR(VLOOKUP($B271,Kraftvärmeprod!$B$1:$AH$479,MATCH(O$2,Kraftvärmeprod!$B$1:$AG$1,0),FALSE)/1,0)-IFERROR(VLOOKUP($B271,'Slutlig allokering kvv'!$B$2:$AC$462,MATCH(O$3,'Slutlig allokering kvv'!$B$1:$AJ$1,0),FALSE)/1,0)</f>
        <v>0</v>
      </c>
      <c r="P271">
        <f>IFERROR(VLOOKUP($B271,Kraftvärmeprod!$B$1:$AH$479,MATCH(P$2,Kraftvärmeprod!$B$1:$AG$1,0),FALSE)/1,0)-IFERROR(VLOOKUP($B271,'Slutlig allokering kvv'!$B$2:$AC$462,MATCH(P$3,'Slutlig allokering kvv'!$B$1:$AJ$1,0),FALSE)/1,0)</f>
        <v>0</v>
      </c>
      <c r="Q271">
        <f>IFERROR(VLOOKUP($B271,Kraftvärmeprod!$B$1:$AH$479,MATCH(Q$2,Kraftvärmeprod!$B$1:$AG$1,0),FALSE)/1,0)-IFERROR(VLOOKUP($B271,'Slutlig allokering kvv'!$B$2:$AC$462,MATCH(Q$3,'Slutlig allokering kvv'!$B$1:$AJ$1,0),FALSE)/1,0)</f>
        <v>0</v>
      </c>
      <c r="R271">
        <f>IFERROR(VLOOKUP($B271,Kraftvärmeprod!$B$1:$AH$479,MATCH(R$2,Kraftvärmeprod!$B$1:$AG$1,0),FALSE)/1,0)-IFERROR(VLOOKUP($B271,'Slutlig allokering kvv'!$B$2:$AC$462,MATCH(R$3,'Slutlig allokering kvv'!$B$1:$AJ$1,0),FALSE)/1,0)</f>
        <v>0</v>
      </c>
      <c r="S271">
        <f>IFERROR(VLOOKUP($B271,Kraftvärmeprod!$B$1:$AH$479,MATCH(S$2,Kraftvärmeprod!$B$1:$AG$1,0),FALSE)/1,0)-IFERROR(VLOOKUP($B271,'Slutlig allokering kvv'!$B$2:$AC$462,MATCH(S$3,'Slutlig allokering kvv'!$B$1:$AJ$1,0),FALSE)/1,0)</f>
        <v>0</v>
      </c>
      <c r="T271" s="6">
        <f>IFERROR(VLOOKUP($B271,Miljö!$B$1:$S$477,MATCH(T$2,Miljö!$B$1:$X$1,0),FALSE)/1,0)-IFERROR(VLOOKUP($B271,'Slutlig allokering kvv'!$B$2:$AC$462,MATCH(T$3,'Slutlig allokering kvv'!$B$1:$AJ$1,0),FALSE)/1,0)</f>
        <v>0</v>
      </c>
      <c r="U271">
        <f>IFERROR(VLOOKUP($B271,Kraftvärmeprod!$B$1:$AH$479,MATCH(U$2,Kraftvärmeprod!$B$1:$AG$1,0),FALSE)/1,0)-IFERROR(VLOOKUP($B271,'Slutlig allokering kvv'!$B$2:$AC$462,MATCH(U$3,'Slutlig allokering kvv'!$B$1:$AJ$1,0),FALSE)/1,0)</f>
        <v>0</v>
      </c>
      <c r="V271">
        <f>IFERROR(VLOOKUP($B271,Kraftvärmeprod!$B$1:$AH$479,MATCH(V$2,Kraftvärmeprod!$B$1:$AG$1,0),FALSE)/1,0)-IFERROR(VLOOKUP($B271,'Slutlig allokering kvv'!$B$2:$AC$462,MATCH(V$3,'Slutlig allokering kvv'!$B$1:$AJ$1,0),FALSE)/1,0)</f>
        <v>0</v>
      </c>
      <c r="W271">
        <f>IFERROR(VLOOKUP($B271,Kraftvärmeprod!$B$1:$AH$479,MATCH(W$2,Kraftvärmeprod!$B$1:$AG$1,0),FALSE)/1,0)-IFERROR(VLOOKUP($B271,'Slutlig allokering kvv'!$B$2:$AC$462,MATCH(W$3,'Slutlig allokering kvv'!$B$1:$AJ$1,0),FALSE)/1,0)</f>
        <v>0</v>
      </c>
      <c r="X271">
        <f>IFERROR(VLOOKUP($B271,Kraftvärmeprod!$B$1:$AH$479,MATCH(X$2,Kraftvärmeprod!$B$1:$AG$1,0),FALSE)/1,0)-IFERROR(VLOOKUP($B271,'Slutlig allokering kvv'!$B$2:$AC$462,MATCH(X$3,'Slutlig allokering kvv'!$B$1:$AJ$1,0),FALSE)/1,0)</f>
        <v>0</v>
      </c>
      <c r="Y271">
        <f>IFERROR(VLOOKUP($B271,Kraftvärmeprod!$B$1:$AH$479,MATCH(Y$2,Kraftvärmeprod!$B$1:$AG$1,0),FALSE)/1,0)-IFERROR(VLOOKUP($B271,'Slutlig allokering kvv'!$B$2:$AC$462,MATCH(Y$3,'Slutlig allokering kvv'!$B$1:$AJ$1,0),FALSE)/1,0)</f>
        <v>0</v>
      </c>
      <c r="Z271">
        <f>IFERROR(VLOOKUP($B271,Kraftvärmeprod!$B$1:$AH$479,MATCH(Z$2,Kraftvärmeprod!$B$1:$AG$1,0),FALSE)/1,0)-IFERROR(VLOOKUP($B271,'Slutlig allokering kvv'!$B$2:$AC$462,MATCH(Z$3,'Slutlig allokering kvv'!$B$1:$AJ$1,0),FALSE)/1,0)</f>
        <v>0</v>
      </c>
      <c r="AA271">
        <f>IFERROR(VLOOKUP($B271,Kraftvärmeprod!$B$1:$AH$479,MATCH(AA$2,Kraftvärmeprod!$B$1:$AG$1,0),FALSE)/1,0)-IFERROR(VLOOKUP($B271,'Slutlig allokering kvv'!$B$2:$AC$462,MATCH(AA$3,'Slutlig allokering kvv'!$B$1:$AJ$1,0),FALSE)/1,0)</f>
        <v>0</v>
      </c>
      <c r="AE271">
        <f t="shared" si="8"/>
        <v>0</v>
      </c>
      <c r="AG271">
        <f>IFERROR(VLOOKUP(B271,'Slutlig allokering kvv'!$B$2:$AJ$462,MATCH("Summa slutlig allokerad tillförd energi (utan hjälpel och rökgaskondensering):",'Slutlig allokering kvv'!$B$1:$AK$1,0),FALSE)/1,"")</f>
        <v>0</v>
      </c>
      <c r="AI271" s="137" t="str">
        <f>IFERROR(1-VLOOKUP(B271,'Slutlig allokering kvv'!$B$2:$AJ$462,MATCH("Andel av bränsle i kvv som allokerats till värme, exklusive rökgaskondensering och hjälpel",'Slutlig allokering kvv'!$B$1:$AK$1,0),FALSE),"")</f>
        <v/>
      </c>
      <c r="AK271" s="137" t="str">
        <f t="shared" si="9"/>
        <v/>
      </c>
    </row>
    <row r="272" spans="1:37" x14ac:dyDescent="0.25">
      <c r="A272" s="2" t="s">
        <v>407</v>
      </c>
      <c r="B272" s="2" t="s">
        <v>424</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 kvv'!$B$2:$AC$462,MATCH(E$3,'Slutlig allokering kvv'!$B$1:$AJ$1,0),FALSE)/1,0)</f>
        <v>0</v>
      </c>
      <c r="F272">
        <f>IFERROR(VLOOKUP($B272,Kraftvärmeprod!$B$1:$AH$479,MATCH(F$2,Kraftvärmeprod!$B$1:$AG$1,0),FALSE)/1,0)-IFERROR(VLOOKUP($B272,'Slutlig allokering kvv'!$B$2:$AC$462,MATCH(F$3,'Slutlig allokering kvv'!$B$1:$AJ$1,0),FALSE)/1,0)</f>
        <v>0</v>
      </c>
      <c r="G272">
        <f>IFERROR(VLOOKUP($B272,Kraftvärmeprod!$B$1:$AH$479,MATCH(G$2,Kraftvärmeprod!$B$1:$AG$1,0),FALSE)/1,0)-IFERROR(VLOOKUP($B272,'Slutlig allokering kvv'!$B$2:$AC$462,MATCH(G$3,'Slutlig allokering kvv'!$B$1:$AJ$1,0),FALSE)/1,0)</f>
        <v>0</v>
      </c>
      <c r="H272">
        <f>IFERROR(VLOOKUP($B272,Kraftvärmeprod!$B$1:$AH$479,MATCH(H$2,Kraftvärmeprod!$B$1:$AG$1,0),FALSE)/1,0)-IFERROR(VLOOKUP($B272,'Slutlig allokering kvv'!$B$2:$AC$462,MATCH(H$3,'Slutlig allokering kvv'!$B$1:$AJ$1,0),FALSE)/1,0)</f>
        <v>0</v>
      </c>
      <c r="I272">
        <f>IFERROR(VLOOKUP($B272,Kraftvärmeprod!$B$1:$AH$479,MATCH(I$2,Kraftvärmeprod!$B$1:$AG$1,0),FALSE)/1,0)-IFERROR(VLOOKUP($B272,'Slutlig allokering kvv'!$B$2:$AC$462,MATCH(I$3,'Slutlig allokering kvv'!$B$1:$AJ$1,0),FALSE)/1,0)</f>
        <v>0</v>
      </c>
      <c r="J272">
        <f>IFERROR(VLOOKUP($B272,Kraftvärmeprod!$B$1:$AH$479,MATCH(J$2,Kraftvärmeprod!$B$1:$AG$1,0),FALSE)/1,0)-IFERROR(VLOOKUP($B272,'Slutlig allokering kvv'!$B$2:$AC$462,MATCH(J$3,'Slutlig allokering kvv'!$B$1:$AJ$1,0),FALSE)/1,0)</f>
        <v>0</v>
      </c>
      <c r="K272">
        <f>IFERROR(VLOOKUP($B272,Kraftvärmeprod!$B$1:$AH$479,MATCH(K$2,Kraftvärmeprod!$B$1:$AG$1,0),FALSE)/1,0)-IFERROR(VLOOKUP($B272,'Slutlig allokering kvv'!$B$2:$AC$462,MATCH(K$3,'Slutlig allokering kvv'!$B$1:$AJ$1,0),FALSE)/1,0)</f>
        <v>0</v>
      </c>
      <c r="L272">
        <f>IFERROR(VLOOKUP($B272,Kraftvärmeprod!$B$1:$AH$479,MATCH(L$2,Kraftvärmeprod!$B$1:$AG$1,0),FALSE)/1,0)-IFERROR(VLOOKUP($B272,'Slutlig allokering kvv'!$B$2:$AC$462,MATCH(L$3,'Slutlig allokering kvv'!$B$1:$AJ$1,0),FALSE)/1,0)</f>
        <v>0</v>
      </c>
      <c r="M272">
        <f>IFERROR(VLOOKUP($B272,Kraftvärmeprod!$B$1:$AH$479,MATCH(M$2,Kraftvärmeprod!$B$1:$AG$1,0),FALSE)/1,0)-IFERROR(VLOOKUP($B272,'Slutlig allokering kvv'!$B$2:$AC$462,MATCH(M$3,'Slutlig allokering kvv'!$B$1:$AJ$1,0),FALSE)/1,0)</f>
        <v>0</v>
      </c>
      <c r="N272">
        <f>IFERROR(VLOOKUP($B272,Kraftvärmeprod!$B$1:$AH$479,MATCH(N$2,Kraftvärmeprod!$B$1:$AG$1,0),FALSE)/1,0)-IFERROR(VLOOKUP($B272,'Slutlig allokering kvv'!$B$2:$AC$462,MATCH(N$3,'Slutlig allokering kvv'!$B$1:$AJ$1,0),FALSE)/1,0)</f>
        <v>0</v>
      </c>
      <c r="O272">
        <f>IFERROR(VLOOKUP($B272,Kraftvärmeprod!$B$1:$AH$479,MATCH(O$2,Kraftvärmeprod!$B$1:$AG$1,0),FALSE)/1,0)-IFERROR(VLOOKUP($B272,'Slutlig allokering kvv'!$B$2:$AC$462,MATCH(O$3,'Slutlig allokering kvv'!$B$1:$AJ$1,0),FALSE)/1,0)</f>
        <v>0</v>
      </c>
      <c r="P272">
        <f>IFERROR(VLOOKUP($B272,Kraftvärmeprod!$B$1:$AH$479,MATCH(P$2,Kraftvärmeprod!$B$1:$AG$1,0),FALSE)/1,0)-IFERROR(VLOOKUP($B272,'Slutlig allokering kvv'!$B$2:$AC$462,MATCH(P$3,'Slutlig allokering kvv'!$B$1:$AJ$1,0),FALSE)/1,0)</f>
        <v>0</v>
      </c>
      <c r="Q272">
        <f>IFERROR(VLOOKUP($B272,Kraftvärmeprod!$B$1:$AH$479,MATCH(Q$2,Kraftvärmeprod!$B$1:$AG$1,0),FALSE)/1,0)-IFERROR(VLOOKUP($B272,'Slutlig allokering kvv'!$B$2:$AC$462,MATCH(Q$3,'Slutlig allokering kvv'!$B$1:$AJ$1,0),FALSE)/1,0)</f>
        <v>0</v>
      </c>
      <c r="R272">
        <f>IFERROR(VLOOKUP($B272,Kraftvärmeprod!$B$1:$AH$479,MATCH(R$2,Kraftvärmeprod!$B$1:$AG$1,0),FALSE)/1,0)-IFERROR(VLOOKUP($B272,'Slutlig allokering kvv'!$B$2:$AC$462,MATCH(R$3,'Slutlig allokering kvv'!$B$1:$AJ$1,0),FALSE)/1,0)</f>
        <v>0</v>
      </c>
      <c r="S272">
        <f>IFERROR(VLOOKUP($B272,Kraftvärmeprod!$B$1:$AH$479,MATCH(S$2,Kraftvärmeprod!$B$1:$AG$1,0),FALSE)/1,0)-IFERROR(VLOOKUP($B272,'Slutlig allokering kvv'!$B$2:$AC$462,MATCH(S$3,'Slutlig allokering kvv'!$B$1:$AJ$1,0),FALSE)/1,0)</f>
        <v>0</v>
      </c>
      <c r="T272" s="6">
        <f>IFERROR(VLOOKUP($B272,Miljö!$B$1:$S$477,MATCH(T$2,Miljö!$B$1:$X$1,0),FALSE)/1,0)-IFERROR(VLOOKUP($B272,'Slutlig allokering kvv'!$B$2:$AC$462,MATCH(T$3,'Slutlig allokering kvv'!$B$1:$AJ$1,0),FALSE)/1,0)</f>
        <v>0</v>
      </c>
      <c r="U272">
        <f>IFERROR(VLOOKUP($B272,Kraftvärmeprod!$B$1:$AH$479,MATCH(U$2,Kraftvärmeprod!$B$1:$AG$1,0),FALSE)/1,0)-IFERROR(VLOOKUP($B272,'Slutlig allokering kvv'!$B$2:$AC$462,MATCH(U$3,'Slutlig allokering kvv'!$B$1:$AJ$1,0),FALSE)/1,0)</f>
        <v>0</v>
      </c>
      <c r="V272">
        <f>IFERROR(VLOOKUP($B272,Kraftvärmeprod!$B$1:$AH$479,MATCH(V$2,Kraftvärmeprod!$B$1:$AG$1,0),FALSE)/1,0)-IFERROR(VLOOKUP($B272,'Slutlig allokering kvv'!$B$2:$AC$462,MATCH(V$3,'Slutlig allokering kvv'!$B$1:$AJ$1,0),FALSE)/1,0)</f>
        <v>0</v>
      </c>
      <c r="W272">
        <f>IFERROR(VLOOKUP($B272,Kraftvärmeprod!$B$1:$AH$479,MATCH(W$2,Kraftvärmeprod!$B$1:$AG$1,0),FALSE)/1,0)-IFERROR(VLOOKUP($B272,'Slutlig allokering kvv'!$B$2:$AC$462,MATCH(W$3,'Slutlig allokering kvv'!$B$1:$AJ$1,0),FALSE)/1,0)</f>
        <v>0</v>
      </c>
      <c r="X272">
        <f>IFERROR(VLOOKUP($B272,Kraftvärmeprod!$B$1:$AH$479,MATCH(X$2,Kraftvärmeprod!$B$1:$AG$1,0),FALSE)/1,0)-IFERROR(VLOOKUP($B272,'Slutlig allokering kvv'!$B$2:$AC$462,MATCH(X$3,'Slutlig allokering kvv'!$B$1:$AJ$1,0),FALSE)/1,0)</f>
        <v>0</v>
      </c>
      <c r="Y272">
        <f>IFERROR(VLOOKUP($B272,Kraftvärmeprod!$B$1:$AH$479,MATCH(Y$2,Kraftvärmeprod!$B$1:$AG$1,0),FALSE)/1,0)-IFERROR(VLOOKUP($B272,'Slutlig allokering kvv'!$B$2:$AC$462,MATCH(Y$3,'Slutlig allokering kvv'!$B$1:$AJ$1,0),FALSE)/1,0)</f>
        <v>0</v>
      </c>
      <c r="Z272">
        <f>IFERROR(VLOOKUP($B272,Kraftvärmeprod!$B$1:$AH$479,MATCH(Z$2,Kraftvärmeprod!$B$1:$AG$1,0),FALSE)/1,0)-IFERROR(VLOOKUP($B272,'Slutlig allokering kvv'!$B$2:$AC$462,MATCH(Z$3,'Slutlig allokering kvv'!$B$1:$AJ$1,0),FALSE)/1,0)</f>
        <v>0</v>
      </c>
      <c r="AA272">
        <f>IFERROR(VLOOKUP($B272,Kraftvärmeprod!$B$1:$AH$479,MATCH(AA$2,Kraftvärmeprod!$B$1:$AG$1,0),FALSE)/1,0)-IFERROR(VLOOKUP($B272,'Slutlig allokering kvv'!$B$2:$AC$462,MATCH(AA$3,'Slutlig allokering kvv'!$B$1:$AJ$1,0),FALSE)/1,0)</f>
        <v>0</v>
      </c>
      <c r="AE272">
        <f t="shared" si="8"/>
        <v>0</v>
      </c>
      <c r="AG272">
        <f>IFERROR(VLOOKUP(B272,'Slutlig allokering kvv'!$B$2:$AJ$462,MATCH("Summa slutlig allokerad tillförd energi (utan hjälpel och rökgaskondensering):",'Slutlig allokering kvv'!$B$1:$AK$1,0),FALSE)/1,"")</f>
        <v>0</v>
      </c>
      <c r="AI272" s="137" t="str">
        <f>IFERROR(1-VLOOKUP(B272,'Slutlig allokering kvv'!$B$2:$AJ$462,MATCH("Andel av bränsle i kvv som allokerats till värme, exklusive rökgaskondensering och hjälpel",'Slutlig allokering kvv'!$B$1:$AK$1,0),FALSE),"")</f>
        <v/>
      </c>
      <c r="AK272" s="137" t="str">
        <f t="shared" si="9"/>
        <v/>
      </c>
    </row>
    <row r="273" spans="1:37" x14ac:dyDescent="0.25">
      <c r="A273" s="2" t="s">
        <v>407</v>
      </c>
      <c r="B273" s="2" t="s">
        <v>425</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 kvv'!$B$2:$AC$462,MATCH(E$3,'Slutlig allokering kvv'!$B$1:$AJ$1,0),FALSE)/1,0)</f>
        <v>0</v>
      </c>
      <c r="F273">
        <f>IFERROR(VLOOKUP($B273,Kraftvärmeprod!$B$1:$AH$479,MATCH(F$2,Kraftvärmeprod!$B$1:$AG$1,0),FALSE)/1,0)-IFERROR(VLOOKUP($B273,'Slutlig allokering kvv'!$B$2:$AC$462,MATCH(F$3,'Slutlig allokering kvv'!$B$1:$AJ$1,0),FALSE)/1,0)</f>
        <v>0</v>
      </c>
      <c r="G273">
        <f>IFERROR(VLOOKUP($B273,Kraftvärmeprod!$B$1:$AH$479,MATCH(G$2,Kraftvärmeprod!$B$1:$AG$1,0),FALSE)/1,0)-IFERROR(VLOOKUP($B273,'Slutlig allokering kvv'!$B$2:$AC$462,MATCH(G$3,'Slutlig allokering kvv'!$B$1:$AJ$1,0),FALSE)/1,0)</f>
        <v>0</v>
      </c>
      <c r="H273">
        <f>IFERROR(VLOOKUP($B273,Kraftvärmeprod!$B$1:$AH$479,MATCH(H$2,Kraftvärmeprod!$B$1:$AG$1,0),FALSE)/1,0)-IFERROR(VLOOKUP($B273,'Slutlig allokering kvv'!$B$2:$AC$462,MATCH(H$3,'Slutlig allokering kvv'!$B$1:$AJ$1,0),FALSE)/1,0)</f>
        <v>0</v>
      </c>
      <c r="I273">
        <f>IFERROR(VLOOKUP($B273,Kraftvärmeprod!$B$1:$AH$479,MATCH(I$2,Kraftvärmeprod!$B$1:$AG$1,0),FALSE)/1,0)-IFERROR(VLOOKUP($B273,'Slutlig allokering kvv'!$B$2:$AC$462,MATCH(I$3,'Slutlig allokering kvv'!$B$1:$AJ$1,0),FALSE)/1,0)</f>
        <v>0</v>
      </c>
      <c r="J273">
        <f>IFERROR(VLOOKUP($B273,Kraftvärmeprod!$B$1:$AH$479,MATCH(J$2,Kraftvärmeprod!$B$1:$AG$1,0),FALSE)/1,0)-IFERROR(VLOOKUP($B273,'Slutlig allokering kvv'!$B$2:$AC$462,MATCH(J$3,'Slutlig allokering kvv'!$B$1:$AJ$1,0),FALSE)/1,0)</f>
        <v>0</v>
      </c>
      <c r="K273">
        <f>IFERROR(VLOOKUP($B273,Kraftvärmeprod!$B$1:$AH$479,MATCH(K$2,Kraftvärmeprod!$B$1:$AG$1,0),FALSE)/1,0)-IFERROR(VLOOKUP($B273,'Slutlig allokering kvv'!$B$2:$AC$462,MATCH(K$3,'Slutlig allokering kvv'!$B$1:$AJ$1,0),FALSE)/1,0)</f>
        <v>0</v>
      </c>
      <c r="L273">
        <f>IFERROR(VLOOKUP($B273,Kraftvärmeprod!$B$1:$AH$479,MATCH(L$2,Kraftvärmeprod!$B$1:$AG$1,0),FALSE)/1,0)-IFERROR(VLOOKUP($B273,'Slutlig allokering kvv'!$B$2:$AC$462,MATCH(L$3,'Slutlig allokering kvv'!$B$1:$AJ$1,0),FALSE)/1,0)</f>
        <v>0</v>
      </c>
      <c r="M273">
        <f>IFERROR(VLOOKUP($B273,Kraftvärmeprod!$B$1:$AH$479,MATCH(M$2,Kraftvärmeprod!$B$1:$AG$1,0),FALSE)/1,0)-IFERROR(VLOOKUP($B273,'Slutlig allokering kvv'!$B$2:$AC$462,MATCH(M$3,'Slutlig allokering kvv'!$B$1:$AJ$1,0),FALSE)/1,0)</f>
        <v>0</v>
      </c>
      <c r="N273">
        <f>IFERROR(VLOOKUP($B273,Kraftvärmeprod!$B$1:$AH$479,MATCH(N$2,Kraftvärmeprod!$B$1:$AG$1,0),FALSE)/1,0)-IFERROR(VLOOKUP($B273,'Slutlig allokering kvv'!$B$2:$AC$462,MATCH(N$3,'Slutlig allokering kvv'!$B$1:$AJ$1,0),FALSE)/1,0)</f>
        <v>0</v>
      </c>
      <c r="O273">
        <f>IFERROR(VLOOKUP($B273,Kraftvärmeprod!$B$1:$AH$479,MATCH(O$2,Kraftvärmeprod!$B$1:$AG$1,0),FALSE)/1,0)-IFERROR(VLOOKUP($B273,'Slutlig allokering kvv'!$B$2:$AC$462,MATCH(O$3,'Slutlig allokering kvv'!$B$1:$AJ$1,0),FALSE)/1,0)</f>
        <v>0</v>
      </c>
      <c r="P273">
        <f>IFERROR(VLOOKUP($B273,Kraftvärmeprod!$B$1:$AH$479,MATCH(P$2,Kraftvärmeprod!$B$1:$AG$1,0),FALSE)/1,0)-IFERROR(VLOOKUP($B273,'Slutlig allokering kvv'!$B$2:$AC$462,MATCH(P$3,'Slutlig allokering kvv'!$B$1:$AJ$1,0),FALSE)/1,0)</f>
        <v>0</v>
      </c>
      <c r="Q273">
        <f>IFERROR(VLOOKUP($B273,Kraftvärmeprod!$B$1:$AH$479,MATCH(Q$2,Kraftvärmeprod!$B$1:$AG$1,0),FALSE)/1,0)-IFERROR(VLOOKUP($B273,'Slutlig allokering kvv'!$B$2:$AC$462,MATCH(Q$3,'Slutlig allokering kvv'!$B$1:$AJ$1,0),FALSE)/1,0)</f>
        <v>0</v>
      </c>
      <c r="R273">
        <f>IFERROR(VLOOKUP($B273,Kraftvärmeprod!$B$1:$AH$479,MATCH(R$2,Kraftvärmeprod!$B$1:$AG$1,0),FALSE)/1,0)-IFERROR(VLOOKUP($B273,'Slutlig allokering kvv'!$B$2:$AC$462,MATCH(R$3,'Slutlig allokering kvv'!$B$1:$AJ$1,0),FALSE)/1,0)</f>
        <v>0</v>
      </c>
      <c r="S273">
        <f>IFERROR(VLOOKUP($B273,Kraftvärmeprod!$B$1:$AH$479,MATCH(S$2,Kraftvärmeprod!$B$1:$AG$1,0),FALSE)/1,0)-IFERROR(VLOOKUP($B273,'Slutlig allokering kvv'!$B$2:$AC$462,MATCH(S$3,'Slutlig allokering kvv'!$B$1:$AJ$1,0),FALSE)/1,0)</f>
        <v>0</v>
      </c>
      <c r="T273" s="6">
        <f>IFERROR(VLOOKUP($B273,Miljö!$B$1:$S$477,MATCH(T$2,Miljö!$B$1:$X$1,0),FALSE)/1,0)-IFERROR(VLOOKUP($B273,'Slutlig allokering kvv'!$B$2:$AC$462,MATCH(T$3,'Slutlig allokering kvv'!$B$1:$AJ$1,0),FALSE)/1,0)</f>
        <v>0</v>
      </c>
      <c r="U273">
        <f>IFERROR(VLOOKUP($B273,Kraftvärmeprod!$B$1:$AH$479,MATCH(U$2,Kraftvärmeprod!$B$1:$AG$1,0),FALSE)/1,0)-IFERROR(VLOOKUP($B273,'Slutlig allokering kvv'!$B$2:$AC$462,MATCH(U$3,'Slutlig allokering kvv'!$B$1:$AJ$1,0),FALSE)/1,0)</f>
        <v>0</v>
      </c>
      <c r="V273">
        <f>IFERROR(VLOOKUP($B273,Kraftvärmeprod!$B$1:$AH$479,MATCH(V$2,Kraftvärmeprod!$B$1:$AG$1,0),FALSE)/1,0)-IFERROR(VLOOKUP($B273,'Slutlig allokering kvv'!$B$2:$AC$462,MATCH(V$3,'Slutlig allokering kvv'!$B$1:$AJ$1,0),FALSE)/1,0)</f>
        <v>0</v>
      </c>
      <c r="W273">
        <f>IFERROR(VLOOKUP($B273,Kraftvärmeprod!$B$1:$AH$479,MATCH(W$2,Kraftvärmeprod!$B$1:$AG$1,0),FALSE)/1,0)-IFERROR(VLOOKUP($B273,'Slutlig allokering kvv'!$B$2:$AC$462,MATCH(W$3,'Slutlig allokering kvv'!$B$1:$AJ$1,0),FALSE)/1,0)</f>
        <v>0</v>
      </c>
      <c r="X273">
        <f>IFERROR(VLOOKUP($B273,Kraftvärmeprod!$B$1:$AH$479,MATCH(X$2,Kraftvärmeprod!$B$1:$AG$1,0),FALSE)/1,0)-IFERROR(VLOOKUP($B273,'Slutlig allokering kvv'!$B$2:$AC$462,MATCH(X$3,'Slutlig allokering kvv'!$B$1:$AJ$1,0),FALSE)/1,0)</f>
        <v>0</v>
      </c>
      <c r="Y273">
        <f>IFERROR(VLOOKUP($B273,Kraftvärmeprod!$B$1:$AH$479,MATCH(Y$2,Kraftvärmeprod!$B$1:$AG$1,0),FALSE)/1,0)-IFERROR(VLOOKUP($B273,'Slutlig allokering kvv'!$B$2:$AC$462,MATCH(Y$3,'Slutlig allokering kvv'!$B$1:$AJ$1,0),FALSE)/1,0)</f>
        <v>0</v>
      </c>
      <c r="Z273">
        <f>IFERROR(VLOOKUP($B273,Kraftvärmeprod!$B$1:$AH$479,MATCH(Z$2,Kraftvärmeprod!$B$1:$AG$1,0),FALSE)/1,0)-IFERROR(VLOOKUP($B273,'Slutlig allokering kvv'!$B$2:$AC$462,MATCH(Z$3,'Slutlig allokering kvv'!$B$1:$AJ$1,0),FALSE)/1,0)</f>
        <v>0</v>
      </c>
      <c r="AA273">
        <f>IFERROR(VLOOKUP($B273,Kraftvärmeprod!$B$1:$AH$479,MATCH(AA$2,Kraftvärmeprod!$B$1:$AG$1,0),FALSE)/1,0)-IFERROR(VLOOKUP($B273,'Slutlig allokering kvv'!$B$2:$AC$462,MATCH(AA$3,'Slutlig allokering kvv'!$B$1:$AJ$1,0),FALSE)/1,0)</f>
        <v>0</v>
      </c>
      <c r="AE273">
        <f t="shared" si="8"/>
        <v>0</v>
      </c>
      <c r="AG273">
        <f>IFERROR(VLOOKUP(B273,'Slutlig allokering kvv'!$B$2:$AJ$462,MATCH("Summa slutlig allokerad tillförd energi (utan hjälpel och rökgaskondensering):",'Slutlig allokering kvv'!$B$1:$AK$1,0),FALSE)/1,"")</f>
        <v>0</v>
      </c>
      <c r="AI273" s="137" t="str">
        <f>IFERROR(1-VLOOKUP(B273,'Slutlig allokering kvv'!$B$2:$AJ$462,MATCH("Andel av bränsle i kvv som allokerats till värme, exklusive rökgaskondensering och hjälpel",'Slutlig allokering kvv'!$B$1:$AK$1,0),FALSE),"")</f>
        <v/>
      </c>
      <c r="AK273" s="137" t="str">
        <f t="shared" si="9"/>
        <v/>
      </c>
    </row>
    <row r="274" spans="1:37" x14ac:dyDescent="0.25">
      <c r="A274" s="2" t="s">
        <v>426</v>
      </c>
      <c r="B274" s="2" t="s">
        <v>427</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 kvv'!$B$2:$AC$462,MATCH(E$3,'Slutlig allokering kvv'!$B$1:$AJ$1,0),FALSE)/1,0)</f>
        <v>0</v>
      </c>
      <c r="F274">
        <f>IFERROR(VLOOKUP($B274,Kraftvärmeprod!$B$1:$AH$479,MATCH(F$2,Kraftvärmeprod!$B$1:$AG$1,0),FALSE)/1,0)-IFERROR(VLOOKUP($B274,'Slutlig allokering kvv'!$B$2:$AC$462,MATCH(F$3,'Slutlig allokering kvv'!$B$1:$AJ$1,0),FALSE)/1,0)</f>
        <v>0</v>
      </c>
      <c r="G274">
        <f>IFERROR(VLOOKUP($B274,Kraftvärmeprod!$B$1:$AH$479,MATCH(G$2,Kraftvärmeprod!$B$1:$AG$1,0),FALSE)/1,0)-IFERROR(VLOOKUP($B274,'Slutlig allokering kvv'!$B$2:$AC$462,MATCH(G$3,'Slutlig allokering kvv'!$B$1:$AJ$1,0),FALSE)/1,0)</f>
        <v>0</v>
      </c>
      <c r="H274">
        <f>IFERROR(VLOOKUP($B274,Kraftvärmeprod!$B$1:$AH$479,MATCH(H$2,Kraftvärmeprod!$B$1:$AG$1,0),FALSE)/1,0)-IFERROR(VLOOKUP($B274,'Slutlig allokering kvv'!$B$2:$AC$462,MATCH(H$3,'Slutlig allokering kvv'!$B$1:$AJ$1,0),FALSE)/1,0)</f>
        <v>0</v>
      </c>
      <c r="I274">
        <f>IFERROR(VLOOKUP($B274,Kraftvärmeprod!$B$1:$AH$479,MATCH(I$2,Kraftvärmeprod!$B$1:$AG$1,0),FALSE)/1,0)-IFERROR(VLOOKUP($B274,'Slutlig allokering kvv'!$B$2:$AC$462,MATCH(I$3,'Slutlig allokering kvv'!$B$1:$AJ$1,0),FALSE)/1,0)</f>
        <v>0</v>
      </c>
      <c r="J274">
        <f>IFERROR(VLOOKUP($B274,Kraftvärmeprod!$B$1:$AH$479,MATCH(J$2,Kraftvärmeprod!$B$1:$AG$1,0),FALSE)/1,0)-IFERROR(VLOOKUP($B274,'Slutlig allokering kvv'!$B$2:$AC$462,MATCH(J$3,'Slutlig allokering kvv'!$B$1:$AJ$1,0),FALSE)/1,0)</f>
        <v>0</v>
      </c>
      <c r="K274">
        <f>IFERROR(VLOOKUP($B274,Kraftvärmeprod!$B$1:$AH$479,MATCH(K$2,Kraftvärmeprod!$B$1:$AG$1,0),FALSE)/1,0)-IFERROR(VLOOKUP($B274,'Slutlig allokering kvv'!$B$2:$AC$462,MATCH(K$3,'Slutlig allokering kvv'!$B$1:$AJ$1,0),FALSE)/1,0)</f>
        <v>0</v>
      </c>
      <c r="L274">
        <f>IFERROR(VLOOKUP($B274,Kraftvärmeprod!$B$1:$AH$479,MATCH(L$2,Kraftvärmeprod!$B$1:$AG$1,0),FALSE)/1,0)-IFERROR(VLOOKUP($B274,'Slutlig allokering kvv'!$B$2:$AC$462,MATCH(L$3,'Slutlig allokering kvv'!$B$1:$AJ$1,0),FALSE)/1,0)</f>
        <v>0</v>
      </c>
      <c r="M274">
        <f>IFERROR(VLOOKUP($B274,Kraftvärmeprod!$B$1:$AH$479,MATCH(M$2,Kraftvärmeprod!$B$1:$AG$1,0),FALSE)/1,0)-IFERROR(VLOOKUP($B274,'Slutlig allokering kvv'!$B$2:$AC$462,MATCH(M$3,'Slutlig allokering kvv'!$B$1:$AJ$1,0),FALSE)/1,0)</f>
        <v>0</v>
      </c>
      <c r="N274">
        <f>IFERROR(VLOOKUP($B274,Kraftvärmeprod!$B$1:$AH$479,MATCH(N$2,Kraftvärmeprod!$B$1:$AG$1,0),FALSE)/1,0)-IFERROR(VLOOKUP($B274,'Slutlig allokering kvv'!$B$2:$AC$462,MATCH(N$3,'Slutlig allokering kvv'!$B$1:$AJ$1,0),FALSE)/1,0)</f>
        <v>0</v>
      </c>
      <c r="O274">
        <f>IFERROR(VLOOKUP($B274,Kraftvärmeprod!$B$1:$AH$479,MATCH(O$2,Kraftvärmeprod!$B$1:$AG$1,0),FALSE)/1,0)-IFERROR(VLOOKUP($B274,'Slutlig allokering kvv'!$B$2:$AC$462,MATCH(O$3,'Slutlig allokering kvv'!$B$1:$AJ$1,0),FALSE)/1,0)</f>
        <v>0</v>
      </c>
      <c r="P274">
        <f>IFERROR(VLOOKUP($B274,Kraftvärmeprod!$B$1:$AH$479,MATCH(P$2,Kraftvärmeprod!$B$1:$AG$1,0),FALSE)/1,0)-IFERROR(VLOOKUP($B274,'Slutlig allokering kvv'!$B$2:$AC$462,MATCH(P$3,'Slutlig allokering kvv'!$B$1:$AJ$1,0),FALSE)/1,0)</f>
        <v>0</v>
      </c>
      <c r="Q274">
        <f>IFERROR(VLOOKUP($B274,Kraftvärmeprod!$B$1:$AH$479,MATCH(Q$2,Kraftvärmeprod!$B$1:$AG$1,0),FALSE)/1,0)-IFERROR(VLOOKUP($B274,'Slutlig allokering kvv'!$B$2:$AC$462,MATCH(Q$3,'Slutlig allokering kvv'!$B$1:$AJ$1,0),FALSE)/1,0)</f>
        <v>0</v>
      </c>
      <c r="R274">
        <f>IFERROR(VLOOKUP($B274,Kraftvärmeprod!$B$1:$AH$479,MATCH(R$2,Kraftvärmeprod!$B$1:$AG$1,0),FALSE)/1,0)-IFERROR(VLOOKUP($B274,'Slutlig allokering kvv'!$B$2:$AC$462,MATCH(R$3,'Slutlig allokering kvv'!$B$1:$AJ$1,0),FALSE)/1,0)</f>
        <v>0</v>
      </c>
      <c r="S274">
        <f>IFERROR(VLOOKUP($B274,Kraftvärmeprod!$B$1:$AH$479,MATCH(S$2,Kraftvärmeprod!$B$1:$AG$1,0),FALSE)/1,0)-IFERROR(VLOOKUP($B274,'Slutlig allokering kvv'!$B$2:$AC$462,MATCH(S$3,'Slutlig allokering kvv'!$B$1:$AJ$1,0),FALSE)/1,0)</f>
        <v>0</v>
      </c>
      <c r="T274" s="6">
        <f>IFERROR(VLOOKUP($B274,Miljö!$B$1:$S$477,MATCH(T$2,Miljö!$B$1:$X$1,0),FALSE)/1,0)-IFERROR(VLOOKUP($B274,'Slutlig allokering kvv'!$B$2:$AC$462,MATCH(T$3,'Slutlig allokering kvv'!$B$1:$AJ$1,0),FALSE)/1,0)</f>
        <v>0</v>
      </c>
      <c r="U274">
        <f>IFERROR(VLOOKUP($B274,Kraftvärmeprod!$B$1:$AH$479,MATCH(U$2,Kraftvärmeprod!$B$1:$AG$1,0),FALSE)/1,0)-IFERROR(VLOOKUP($B274,'Slutlig allokering kvv'!$B$2:$AC$462,MATCH(U$3,'Slutlig allokering kvv'!$B$1:$AJ$1,0),FALSE)/1,0)</f>
        <v>0</v>
      </c>
      <c r="V274">
        <f>IFERROR(VLOOKUP($B274,Kraftvärmeprod!$B$1:$AH$479,MATCH(V$2,Kraftvärmeprod!$B$1:$AG$1,0),FALSE)/1,0)-IFERROR(VLOOKUP($B274,'Slutlig allokering kvv'!$B$2:$AC$462,MATCH(V$3,'Slutlig allokering kvv'!$B$1:$AJ$1,0),FALSE)/1,0)</f>
        <v>0</v>
      </c>
      <c r="W274">
        <f>IFERROR(VLOOKUP($B274,Kraftvärmeprod!$B$1:$AH$479,MATCH(W$2,Kraftvärmeprod!$B$1:$AG$1,0),FALSE)/1,0)-IFERROR(VLOOKUP($B274,'Slutlig allokering kvv'!$B$2:$AC$462,MATCH(W$3,'Slutlig allokering kvv'!$B$1:$AJ$1,0),FALSE)/1,0)</f>
        <v>0</v>
      </c>
      <c r="X274">
        <f>IFERROR(VLOOKUP($B274,Kraftvärmeprod!$B$1:$AH$479,MATCH(X$2,Kraftvärmeprod!$B$1:$AG$1,0),FALSE)/1,0)-IFERROR(VLOOKUP($B274,'Slutlig allokering kvv'!$B$2:$AC$462,MATCH(X$3,'Slutlig allokering kvv'!$B$1:$AJ$1,0),FALSE)/1,0)</f>
        <v>0</v>
      </c>
      <c r="Y274">
        <f>IFERROR(VLOOKUP($B274,Kraftvärmeprod!$B$1:$AH$479,MATCH(Y$2,Kraftvärmeprod!$B$1:$AG$1,0),FALSE)/1,0)-IFERROR(VLOOKUP($B274,'Slutlig allokering kvv'!$B$2:$AC$462,MATCH(Y$3,'Slutlig allokering kvv'!$B$1:$AJ$1,0),FALSE)/1,0)</f>
        <v>0</v>
      </c>
      <c r="Z274">
        <f>IFERROR(VLOOKUP($B274,Kraftvärmeprod!$B$1:$AH$479,MATCH(Z$2,Kraftvärmeprod!$B$1:$AG$1,0),FALSE)/1,0)-IFERROR(VLOOKUP($B274,'Slutlig allokering kvv'!$B$2:$AC$462,MATCH(Z$3,'Slutlig allokering kvv'!$B$1:$AJ$1,0),FALSE)/1,0)</f>
        <v>0</v>
      </c>
      <c r="AA274">
        <f>IFERROR(VLOOKUP($B274,Kraftvärmeprod!$B$1:$AH$479,MATCH(AA$2,Kraftvärmeprod!$B$1:$AG$1,0),FALSE)/1,0)-IFERROR(VLOOKUP($B274,'Slutlig allokering kvv'!$B$2:$AC$462,MATCH(AA$3,'Slutlig allokering kvv'!$B$1:$AJ$1,0),FALSE)/1,0)</f>
        <v>0</v>
      </c>
      <c r="AE274">
        <f t="shared" si="8"/>
        <v>0</v>
      </c>
      <c r="AG274">
        <f>IFERROR(VLOOKUP(B274,'Slutlig allokering kvv'!$B$2:$AJ$462,MATCH("Summa slutlig allokerad tillförd energi (utan hjälpel och rökgaskondensering):",'Slutlig allokering kvv'!$B$1:$AK$1,0),FALSE)/1,"")</f>
        <v>0</v>
      </c>
      <c r="AI274" s="137" t="str">
        <f>IFERROR(1-VLOOKUP(B274,'Slutlig allokering kvv'!$B$2:$AJ$462,MATCH("Andel av bränsle i kvv som allokerats till värme, exklusive rökgaskondensering och hjälpel",'Slutlig allokering kvv'!$B$1:$AK$1,0),FALSE),"")</f>
        <v/>
      </c>
      <c r="AK274" s="137" t="str">
        <f t="shared" si="9"/>
        <v/>
      </c>
    </row>
    <row r="275" spans="1:37" x14ac:dyDescent="0.25">
      <c r="A275" s="2" t="s">
        <v>426</v>
      </c>
      <c r="B275" s="2" t="s">
        <v>428</v>
      </c>
      <c r="C275">
        <f>IFERROR(VLOOKUP($B275,Kraftvärmeprod!$B$1:$AH$479,MATCH(C$3,Kraftvärmeprod!$B$1:$AG$1,0),FALSE)/1,"")</f>
        <v>177.3</v>
      </c>
      <c r="D275">
        <f>IFERROR(VLOOKUP($B275,Kraftvärmeprod!$B$1:$AH$479,MATCH(D$3,Kraftvärmeprod!$B$1:$AG$1,0),FALSE)/1,"")</f>
        <v>10</v>
      </c>
      <c r="E275">
        <f>IFERROR(VLOOKUP($B275,Kraftvärmeprod!$B$1:$AH$479,MATCH(E$2,Kraftvärmeprod!$B$1:$AG$1,0),FALSE)/1,0)-IFERROR(VLOOKUP($B275,'Slutlig allokering kvv'!$B$2:$AC$462,MATCH(E$3,'Slutlig allokering kvv'!$B$1:$AJ$1,0),FALSE)/1,0)</f>
        <v>32.566000000000003</v>
      </c>
      <c r="F275">
        <f>IFERROR(VLOOKUP($B275,Kraftvärmeprod!$B$1:$AH$479,MATCH(F$2,Kraftvärmeprod!$B$1:$AG$1,0),FALSE)/1,0)-IFERROR(VLOOKUP($B275,'Slutlig allokering kvv'!$B$2:$AC$462,MATCH(F$3,'Slutlig allokering kvv'!$B$1:$AJ$1,0),FALSE)/1,0)</f>
        <v>0</v>
      </c>
      <c r="G275">
        <f>IFERROR(VLOOKUP($B275,Kraftvärmeprod!$B$1:$AH$479,MATCH(G$2,Kraftvärmeprod!$B$1:$AG$1,0),FALSE)/1,0)-IFERROR(VLOOKUP($B275,'Slutlig allokering kvv'!$B$2:$AC$462,MATCH(G$3,'Slutlig allokering kvv'!$B$1:$AJ$1,0),FALSE)/1,0)</f>
        <v>0</v>
      </c>
      <c r="H275">
        <f>IFERROR(VLOOKUP($B275,Kraftvärmeprod!$B$1:$AH$479,MATCH(H$2,Kraftvärmeprod!$B$1:$AG$1,0),FALSE)/1,0)-IFERROR(VLOOKUP($B275,'Slutlig allokering kvv'!$B$2:$AC$462,MATCH(H$3,'Slutlig allokering kvv'!$B$1:$AJ$1,0),FALSE)/1,0)</f>
        <v>0</v>
      </c>
      <c r="I275">
        <f>IFERROR(VLOOKUP($B275,Kraftvärmeprod!$B$1:$AH$479,MATCH(I$2,Kraftvärmeprod!$B$1:$AG$1,0),FALSE)/1,0)-IFERROR(VLOOKUP($B275,'Slutlig allokering kvv'!$B$2:$AC$462,MATCH(I$3,'Slutlig allokering kvv'!$B$1:$AJ$1,0),FALSE)/1,0)</f>
        <v>9.728199999999998E-2</v>
      </c>
      <c r="J275">
        <f>IFERROR(VLOOKUP($B275,Kraftvärmeprod!$B$1:$AH$479,MATCH(J$2,Kraftvärmeprod!$B$1:$AG$1,0),FALSE)/1,0)-IFERROR(VLOOKUP($B275,'Slutlig allokering kvv'!$B$2:$AC$462,MATCH(J$3,'Slutlig allokering kvv'!$B$1:$AJ$1,0),FALSE)/1,0)</f>
        <v>0</v>
      </c>
      <c r="K275">
        <f>IFERROR(VLOOKUP($B275,Kraftvärmeprod!$B$1:$AH$479,MATCH(K$2,Kraftvärmeprod!$B$1:$AG$1,0),FALSE)/1,0)-IFERROR(VLOOKUP($B275,'Slutlig allokering kvv'!$B$2:$AC$462,MATCH(K$3,'Slutlig allokering kvv'!$B$1:$AJ$1,0),FALSE)/1,0)</f>
        <v>0</v>
      </c>
      <c r="L275">
        <f>IFERROR(VLOOKUP($B275,Kraftvärmeprod!$B$1:$AH$479,MATCH(L$2,Kraftvärmeprod!$B$1:$AG$1,0),FALSE)/1,0)-IFERROR(VLOOKUP($B275,'Slutlig allokering kvv'!$B$2:$AC$462,MATCH(L$3,'Slutlig allokering kvv'!$B$1:$AJ$1,0),FALSE)/1,0)</f>
        <v>0</v>
      </c>
      <c r="M275">
        <f>IFERROR(VLOOKUP($B275,Kraftvärmeprod!$B$1:$AH$479,MATCH(M$2,Kraftvärmeprod!$B$1:$AG$1,0),FALSE)/1,0)-IFERROR(VLOOKUP($B275,'Slutlig allokering kvv'!$B$2:$AC$462,MATCH(M$3,'Slutlig allokering kvv'!$B$1:$AJ$1,0),FALSE)/1,0)</f>
        <v>0</v>
      </c>
      <c r="N275">
        <f>IFERROR(VLOOKUP($B275,Kraftvärmeprod!$B$1:$AH$479,MATCH(N$2,Kraftvärmeprod!$B$1:$AG$1,0),FALSE)/1,0)-IFERROR(VLOOKUP($B275,'Slutlig allokering kvv'!$B$2:$AC$462,MATCH(N$3,'Slutlig allokering kvv'!$B$1:$AJ$1,0),FALSE)/1,0)</f>
        <v>0</v>
      </c>
      <c r="O275">
        <f>IFERROR(VLOOKUP($B275,Kraftvärmeprod!$B$1:$AH$479,MATCH(O$2,Kraftvärmeprod!$B$1:$AG$1,0),FALSE)/1,0)-IFERROR(VLOOKUP($B275,'Slutlig allokering kvv'!$B$2:$AC$462,MATCH(O$3,'Slutlig allokering kvv'!$B$1:$AJ$1,0),FALSE)/1,0)</f>
        <v>0</v>
      </c>
      <c r="P275">
        <f>IFERROR(VLOOKUP($B275,Kraftvärmeprod!$B$1:$AH$479,MATCH(P$2,Kraftvärmeprod!$B$1:$AG$1,0),FALSE)/1,0)-IFERROR(VLOOKUP($B275,'Slutlig allokering kvv'!$B$2:$AC$462,MATCH(P$3,'Slutlig allokering kvv'!$B$1:$AJ$1,0),FALSE)/1,0)</f>
        <v>0</v>
      </c>
      <c r="Q275">
        <f>IFERROR(VLOOKUP($B275,Kraftvärmeprod!$B$1:$AH$479,MATCH(Q$2,Kraftvärmeprod!$B$1:$AG$1,0),FALSE)/1,0)-IFERROR(VLOOKUP($B275,'Slutlig allokering kvv'!$B$2:$AC$462,MATCH(Q$3,'Slutlig allokering kvv'!$B$1:$AJ$1,0),FALSE)/1,0)</f>
        <v>0</v>
      </c>
      <c r="R275">
        <f>IFERROR(VLOOKUP($B275,Kraftvärmeprod!$B$1:$AH$479,MATCH(R$2,Kraftvärmeprod!$B$1:$AG$1,0),FALSE)/1,0)-IFERROR(VLOOKUP($B275,'Slutlig allokering kvv'!$B$2:$AC$462,MATCH(R$3,'Slutlig allokering kvv'!$B$1:$AJ$1,0),FALSE)/1,0)</f>
        <v>0</v>
      </c>
      <c r="S275">
        <f>IFERROR(VLOOKUP($B275,Kraftvärmeprod!$B$1:$AH$479,MATCH(S$2,Kraftvärmeprod!$B$1:$AG$1,0),FALSE)/1,0)-IFERROR(VLOOKUP($B275,'Slutlig allokering kvv'!$B$2:$AC$462,MATCH(S$3,'Slutlig allokering kvv'!$B$1:$AJ$1,0),FALSE)/1,0)</f>
        <v>0</v>
      </c>
      <c r="T275" s="6">
        <f>IFERROR(VLOOKUP($B275,Miljö!$B$1:$S$477,MATCH(T$2,Miljö!$B$1:$X$1,0),FALSE)/1,0)-IFERROR(VLOOKUP($B275,'Slutlig allokering kvv'!$B$2:$AC$462,MATCH(T$3,'Slutlig allokering kvv'!$B$1:$AJ$1,0),FALSE)/1,0)</f>
        <v>0.76334000000000035</v>
      </c>
      <c r="U275">
        <f>IFERROR(VLOOKUP($B275,Kraftvärmeprod!$B$1:$AH$479,MATCH(U$2,Kraftvärmeprod!$B$1:$AG$1,0),FALSE)/1,0)-IFERROR(VLOOKUP($B275,'Slutlig allokering kvv'!$B$2:$AC$462,MATCH(U$3,'Slutlig allokering kvv'!$B$1:$AJ$1,0),FALSE)/1,0)</f>
        <v>0</v>
      </c>
      <c r="V275">
        <f>IFERROR(VLOOKUP($B275,Kraftvärmeprod!$B$1:$AH$479,MATCH(V$2,Kraftvärmeprod!$B$1:$AG$1,0),FALSE)/1,0)-IFERROR(VLOOKUP($B275,'Slutlig allokering kvv'!$B$2:$AC$462,MATCH(V$3,'Slutlig allokering kvv'!$B$1:$AJ$1,0),FALSE)/1,0)</f>
        <v>0</v>
      </c>
      <c r="W275">
        <f>IFERROR(VLOOKUP($B275,Kraftvärmeprod!$B$1:$AH$479,MATCH(W$2,Kraftvärmeprod!$B$1:$AG$1,0),FALSE)/1,0)-IFERROR(VLOOKUP($B275,'Slutlig allokering kvv'!$B$2:$AC$462,MATCH(W$3,'Slutlig allokering kvv'!$B$1:$AJ$1,0),FALSE)/1,0)</f>
        <v>0</v>
      </c>
      <c r="X275">
        <f>IFERROR(VLOOKUP($B275,Kraftvärmeprod!$B$1:$AH$479,MATCH(X$2,Kraftvärmeprod!$B$1:$AG$1,0),FALSE)/1,0)-IFERROR(VLOOKUP($B275,'Slutlig allokering kvv'!$B$2:$AC$462,MATCH(X$3,'Slutlig allokering kvv'!$B$1:$AJ$1,0),FALSE)/1,0)</f>
        <v>0</v>
      </c>
      <c r="Y275">
        <f>IFERROR(VLOOKUP($B275,Kraftvärmeprod!$B$1:$AH$479,MATCH(Y$2,Kraftvärmeprod!$B$1:$AG$1,0),FALSE)/1,0)-IFERROR(VLOOKUP($B275,'Slutlig allokering kvv'!$B$2:$AC$462,MATCH(Y$3,'Slutlig allokering kvv'!$B$1:$AJ$1,0),FALSE)/1,0)</f>
        <v>0</v>
      </c>
      <c r="Z275">
        <f>IFERROR(VLOOKUP($B275,Kraftvärmeprod!$B$1:$AH$479,MATCH(Z$2,Kraftvärmeprod!$B$1:$AG$1,0),FALSE)/1,0)-IFERROR(VLOOKUP($B275,'Slutlig allokering kvv'!$B$2:$AC$462,MATCH(Z$3,'Slutlig allokering kvv'!$B$1:$AJ$1,0),FALSE)/1,0)</f>
        <v>0</v>
      </c>
      <c r="AA275">
        <f>IFERROR(VLOOKUP($B275,Kraftvärmeprod!$B$1:$AH$479,MATCH(AA$2,Kraftvärmeprod!$B$1:$AG$1,0),FALSE)/1,0)-IFERROR(VLOOKUP($B275,'Slutlig allokering kvv'!$B$2:$AC$462,MATCH(AA$3,'Slutlig allokering kvv'!$B$1:$AJ$1,0),FALSE)/1,0)</f>
        <v>0</v>
      </c>
      <c r="AE275">
        <f t="shared" si="8"/>
        <v>32.663282000000002</v>
      </c>
      <c r="AG275">
        <f>IFERROR(VLOOKUP(B275,'Slutlig allokering kvv'!$B$2:$AJ$462,MATCH("Summa slutlig allokerad tillförd energi (utan hjälpel och rökgaskondensering):",'Slutlig allokering kvv'!$B$1:$AK$1,0),FALSE)/1,"")</f>
        <v>181.28671800000001</v>
      </c>
      <c r="AI275" s="137">
        <f>IFERROR(1-VLOOKUP(B275,'Slutlig allokering kvv'!$B$2:$AJ$462,MATCH("Andel av bränsle i kvv som allokerats till värme, exklusive rökgaskondensering och hjälpel",'Slutlig allokering kvv'!$B$1:$AK$1,0),FALSE),"")</f>
        <v>0.15266782893199338</v>
      </c>
      <c r="AK275" s="137">
        <f t="shared" si="9"/>
        <v>0.15266782893199346</v>
      </c>
    </row>
    <row r="276" spans="1:37" x14ac:dyDescent="0.25">
      <c r="A276" s="2" t="s">
        <v>426</v>
      </c>
      <c r="B276" s="2" t="s">
        <v>429</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 kvv'!$B$2:$AC$462,MATCH(E$3,'Slutlig allokering kvv'!$B$1:$AJ$1,0),FALSE)/1,0)</f>
        <v>0</v>
      </c>
      <c r="F276">
        <f>IFERROR(VLOOKUP($B276,Kraftvärmeprod!$B$1:$AH$479,MATCH(F$2,Kraftvärmeprod!$B$1:$AG$1,0),FALSE)/1,0)-IFERROR(VLOOKUP($B276,'Slutlig allokering kvv'!$B$2:$AC$462,MATCH(F$3,'Slutlig allokering kvv'!$B$1:$AJ$1,0),FALSE)/1,0)</f>
        <v>0</v>
      </c>
      <c r="G276">
        <f>IFERROR(VLOOKUP($B276,Kraftvärmeprod!$B$1:$AH$479,MATCH(G$2,Kraftvärmeprod!$B$1:$AG$1,0),FALSE)/1,0)-IFERROR(VLOOKUP($B276,'Slutlig allokering kvv'!$B$2:$AC$462,MATCH(G$3,'Slutlig allokering kvv'!$B$1:$AJ$1,0),FALSE)/1,0)</f>
        <v>0</v>
      </c>
      <c r="H276">
        <f>IFERROR(VLOOKUP($B276,Kraftvärmeprod!$B$1:$AH$479,MATCH(H$2,Kraftvärmeprod!$B$1:$AG$1,0),FALSE)/1,0)-IFERROR(VLOOKUP($B276,'Slutlig allokering kvv'!$B$2:$AC$462,MATCH(H$3,'Slutlig allokering kvv'!$B$1:$AJ$1,0),FALSE)/1,0)</f>
        <v>0</v>
      </c>
      <c r="I276">
        <f>IFERROR(VLOOKUP($B276,Kraftvärmeprod!$B$1:$AH$479,MATCH(I$2,Kraftvärmeprod!$B$1:$AG$1,0),FALSE)/1,0)-IFERROR(VLOOKUP($B276,'Slutlig allokering kvv'!$B$2:$AC$462,MATCH(I$3,'Slutlig allokering kvv'!$B$1:$AJ$1,0),FALSE)/1,0)</f>
        <v>0</v>
      </c>
      <c r="J276">
        <f>IFERROR(VLOOKUP($B276,Kraftvärmeprod!$B$1:$AH$479,MATCH(J$2,Kraftvärmeprod!$B$1:$AG$1,0),FALSE)/1,0)-IFERROR(VLOOKUP($B276,'Slutlig allokering kvv'!$B$2:$AC$462,MATCH(J$3,'Slutlig allokering kvv'!$B$1:$AJ$1,0),FALSE)/1,0)</f>
        <v>0</v>
      </c>
      <c r="K276">
        <f>IFERROR(VLOOKUP($B276,Kraftvärmeprod!$B$1:$AH$479,MATCH(K$2,Kraftvärmeprod!$B$1:$AG$1,0),FALSE)/1,0)-IFERROR(VLOOKUP($B276,'Slutlig allokering kvv'!$B$2:$AC$462,MATCH(K$3,'Slutlig allokering kvv'!$B$1:$AJ$1,0),FALSE)/1,0)</f>
        <v>0</v>
      </c>
      <c r="L276">
        <f>IFERROR(VLOOKUP($B276,Kraftvärmeprod!$B$1:$AH$479,MATCH(L$2,Kraftvärmeprod!$B$1:$AG$1,0),FALSE)/1,0)-IFERROR(VLOOKUP($B276,'Slutlig allokering kvv'!$B$2:$AC$462,MATCH(L$3,'Slutlig allokering kvv'!$B$1:$AJ$1,0),FALSE)/1,0)</f>
        <v>0</v>
      </c>
      <c r="M276">
        <f>IFERROR(VLOOKUP($B276,Kraftvärmeprod!$B$1:$AH$479,MATCH(M$2,Kraftvärmeprod!$B$1:$AG$1,0),FALSE)/1,0)-IFERROR(VLOOKUP($B276,'Slutlig allokering kvv'!$B$2:$AC$462,MATCH(M$3,'Slutlig allokering kvv'!$B$1:$AJ$1,0),FALSE)/1,0)</f>
        <v>0</v>
      </c>
      <c r="N276">
        <f>IFERROR(VLOOKUP($B276,Kraftvärmeprod!$B$1:$AH$479,MATCH(N$2,Kraftvärmeprod!$B$1:$AG$1,0),FALSE)/1,0)-IFERROR(VLOOKUP($B276,'Slutlig allokering kvv'!$B$2:$AC$462,MATCH(N$3,'Slutlig allokering kvv'!$B$1:$AJ$1,0),FALSE)/1,0)</f>
        <v>0</v>
      </c>
      <c r="O276">
        <f>IFERROR(VLOOKUP($B276,Kraftvärmeprod!$B$1:$AH$479,MATCH(O$2,Kraftvärmeprod!$B$1:$AG$1,0),FALSE)/1,0)-IFERROR(VLOOKUP($B276,'Slutlig allokering kvv'!$B$2:$AC$462,MATCH(O$3,'Slutlig allokering kvv'!$B$1:$AJ$1,0),FALSE)/1,0)</f>
        <v>0</v>
      </c>
      <c r="P276">
        <f>IFERROR(VLOOKUP($B276,Kraftvärmeprod!$B$1:$AH$479,MATCH(P$2,Kraftvärmeprod!$B$1:$AG$1,0),FALSE)/1,0)-IFERROR(VLOOKUP($B276,'Slutlig allokering kvv'!$B$2:$AC$462,MATCH(P$3,'Slutlig allokering kvv'!$B$1:$AJ$1,0),FALSE)/1,0)</f>
        <v>0</v>
      </c>
      <c r="Q276">
        <f>IFERROR(VLOOKUP($B276,Kraftvärmeprod!$B$1:$AH$479,MATCH(Q$2,Kraftvärmeprod!$B$1:$AG$1,0),FALSE)/1,0)-IFERROR(VLOOKUP($B276,'Slutlig allokering kvv'!$B$2:$AC$462,MATCH(Q$3,'Slutlig allokering kvv'!$B$1:$AJ$1,0),FALSE)/1,0)</f>
        <v>0</v>
      </c>
      <c r="R276">
        <f>IFERROR(VLOOKUP($B276,Kraftvärmeprod!$B$1:$AH$479,MATCH(R$2,Kraftvärmeprod!$B$1:$AG$1,0),FALSE)/1,0)-IFERROR(VLOOKUP($B276,'Slutlig allokering kvv'!$B$2:$AC$462,MATCH(R$3,'Slutlig allokering kvv'!$B$1:$AJ$1,0),FALSE)/1,0)</f>
        <v>0</v>
      </c>
      <c r="S276">
        <f>IFERROR(VLOOKUP($B276,Kraftvärmeprod!$B$1:$AH$479,MATCH(S$2,Kraftvärmeprod!$B$1:$AG$1,0),FALSE)/1,0)-IFERROR(VLOOKUP($B276,'Slutlig allokering kvv'!$B$2:$AC$462,MATCH(S$3,'Slutlig allokering kvv'!$B$1:$AJ$1,0),FALSE)/1,0)</f>
        <v>0</v>
      </c>
      <c r="T276" s="6">
        <f>IFERROR(VLOOKUP($B276,Miljö!$B$1:$S$477,MATCH(T$2,Miljö!$B$1:$X$1,0),FALSE)/1,0)-IFERROR(VLOOKUP($B276,'Slutlig allokering kvv'!$B$2:$AC$462,MATCH(T$3,'Slutlig allokering kvv'!$B$1:$AJ$1,0),FALSE)/1,0)</f>
        <v>0</v>
      </c>
      <c r="U276">
        <f>IFERROR(VLOOKUP($B276,Kraftvärmeprod!$B$1:$AH$479,MATCH(U$2,Kraftvärmeprod!$B$1:$AG$1,0),FALSE)/1,0)-IFERROR(VLOOKUP($B276,'Slutlig allokering kvv'!$B$2:$AC$462,MATCH(U$3,'Slutlig allokering kvv'!$B$1:$AJ$1,0),FALSE)/1,0)</f>
        <v>0</v>
      </c>
      <c r="V276">
        <f>IFERROR(VLOOKUP($B276,Kraftvärmeprod!$B$1:$AH$479,MATCH(V$2,Kraftvärmeprod!$B$1:$AG$1,0),FALSE)/1,0)-IFERROR(VLOOKUP($B276,'Slutlig allokering kvv'!$B$2:$AC$462,MATCH(V$3,'Slutlig allokering kvv'!$B$1:$AJ$1,0),FALSE)/1,0)</f>
        <v>0</v>
      </c>
      <c r="W276">
        <f>IFERROR(VLOOKUP($B276,Kraftvärmeprod!$B$1:$AH$479,MATCH(W$2,Kraftvärmeprod!$B$1:$AG$1,0),FALSE)/1,0)-IFERROR(VLOOKUP($B276,'Slutlig allokering kvv'!$B$2:$AC$462,MATCH(W$3,'Slutlig allokering kvv'!$B$1:$AJ$1,0),FALSE)/1,0)</f>
        <v>0</v>
      </c>
      <c r="X276">
        <f>IFERROR(VLOOKUP($B276,Kraftvärmeprod!$B$1:$AH$479,MATCH(X$2,Kraftvärmeprod!$B$1:$AG$1,0),FALSE)/1,0)-IFERROR(VLOOKUP($B276,'Slutlig allokering kvv'!$B$2:$AC$462,MATCH(X$3,'Slutlig allokering kvv'!$B$1:$AJ$1,0),FALSE)/1,0)</f>
        <v>0</v>
      </c>
      <c r="Y276">
        <f>IFERROR(VLOOKUP($B276,Kraftvärmeprod!$B$1:$AH$479,MATCH(Y$2,Kraftvärmeprod!$B$1:$AG$1,0),FALSE)/1,0)-IFERROR(VLOOKUP($B276,'Slutlig allokering kvv'!$B$2:$AC$462,MATCH(Y$3,'Slutlig allokering kvv'!$B$1:$AJ$1,0),FALSE)/1,0)</f>
        <v>0</v>
      </c>
      <c r="Z276">
        <f>IFERROR(VLOOKUP($B276,Kraftvärmeprod!$B$1:$AH$479,MATCH(Z$2,Kraftvärmeprod!$B$1:$AG$1,0),FALSE)/1,0)-IFERROR(VLOOKUP($B276,'Slutlig allokering kvv'!$B$2:$AC$462,MATCH(Z$3,'Slutlig allokering kvv'!$B$1:$AJ$1,0),FALSE)/1,0)</f>
        <v>0</v>
      </c>
      <c r="AA276">
        <f>IFERROR(VLOOKUP($B276,Kraftvärmeprod!$B$1:$AH$479,MATCH(AA$2,Kraftvärmeprod!$B$1:$AG$1,0),FALSE)/1,0)-IFERROR(VLOOKUP($B276,'Slutlig allokering kvv'!$B$2:$AC$462,MATCH(AA$3,'Slutlig allokering kvv'!$B$1:$AJ$1,0),FALSE)/1,0)</f>
        <v>0</v>
      </c>
      <c r="AE276">
        <f t="shared" si="8"/>
        <v>0</v>
      </c>
      <c r="AG276">
        <f>IFERROR(VLOOKUP(B276,'Slutlig allokering kvv'!$B$2:$AJ$462,MATCH("Summa slutlig allokerad tillförd energi (utan hjälpel och rökgaskondensering):",'Slutlig allokering kvv'!$B$1:$AK$1,0),FALSE)/1,"")</f>
        <v>0</v>
      </c>
      <c r="AI276" s="137" t="str">
        <f>IFERROR(1-VLOOKUP(B276,'Slutlig allokering kvv'!$B$2:$AJ$462,MATCH("Andel av bränsle i kvv som allokerats till värme, exklusive rökgaskondensering och hjälpel",'Slutlig allokering kvv'!$B$1:$AK$1,0),FALSE),"")</f>
        <v/>
      </c>
      <c r="AK276" s="137" t="str">
        <f t="shared" si="9"/>
        <v/>
      </c>
    </row>
    <row r="277" spans="1:37" x14ac:dyDescent="0.25">
      <c r="A277" s="2" t="s">
        <v>426</v>
      </c>
      <c r="B277" s="2" t="s">
        <v>430</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 kvv'!$B$2:$AC$462,MATCH(E$3,'Slutlig allokering kvv'!$B$1:$AJ$1,0),FALSE)/1,0)</f>
        <v>0</v>
      </c>
      <c r="F277">
        <f>IFERROR(VLOOKUP($B277,Kraftvärmeprod!$B$1:$AH$479,MATCH(F$2,Kraftvärmeprod!$B$1:$AG$1,0),FALSE)/1,0)-IFERROR(VLOOKUP($B277,'Slutlig allokering kvv'!$B$2:$AC$462,MATCH(F$3,'Slutlig allokering kvv'!$B$1:$AJ$1,0),FALSE)/1,0)</f>
        <v>0</v>
      </c>
      <c r="G277">
        <f>IFERROR(VLOOKUP($B277,Kraftvärmeprod!$B$1:$AH$479,MATCH(G$2,Kraftvärmeprod!$B$1:$AG$1,0),FALSE)/1,0)-IFERROR(VLOOKUP($B277,'Slutlig allokering kvv'!$B$2:$AC$462,MATCH(G$3,'Slutlig allokering kvv'!$B$1:$AJ$1,0),FALSE)/1,0)</f>
        <v>0</v>
      </c>
      <c r="H277">
        <f>IFERROR(VLOOKUP($B277,Kraftvärmeprod!$B$1:$AH$479,MATCH(H$2,Kraftvärmeprod!$B$1:$AG$1,0),FALSE)/1,0)-IFERROR(VLOOKUP($B277,'Slutlig allokering kvv'!$B$2:$AC$462,MATCH(H$3,'Slutlig allokering kvv'!$B$1:$AJ$1,0),FALSE)/1,0)</f>
        <v>0</v>
      </c>
      <c r="I277">
        <f>IFERROR(VLOOKUP($B277,Kraftvärmeprod!$B$1:$AH$479,MATCH(I$2,Kraftvärmeprod!$B$1:$AG$1,0),FALSE)/1,0)-IFERROR(VLOOKUP($B277,'Slutlig allokering kvv'!$B$2:$AC$462,MATCH(I$3,'Slutlig allokering kvv'!$B$1:$AJ$1,0),FALSE)/1,0)</f>
        <v>0</v>
      </c>
      <c r="J277">
        <f>IFERROR(VLOOKUP($B277,Kraftvärmeprod!$B$1:$AH$479,MATCH(J$2,Kraftvärmeprod!$B$1:$AG$1,0),FALSE)/1,0)-IFERROR(VLOOKUP($B277,'Slutlig allokering kvv'!$B$2:$AC$462,MATCH(J$3,'Slutlig allokering kvv'!$B$1:$AJ$1,0),FALSE)/1,0)</f>
        <v>0</v>
      </c>
      <c r="K277">
        <f>IFERROR(VLOOKUP($B277,Kraftvärmeprod!$B$1:$AH$479,MATCH(K$2,Kraftvärmeprod!$B$1:$AG$1,0),FALSE)/1,0)-IFERROR(VLOOKUP($B277,'Slutlig allokering kvv'!$B$2:$AC$462,MATCH(K$3,'Slutlig allokering kvv'!$B$1:$AJ$1,0),FALSE)/1,0)</f>
        <v>0</v>
      </c>
      <c r="L277">
        <f>IFERROR(VLOOKUP($B277,Kraftvärmeprod!$B$1:$AH$479,MATCH(L$2,Kraftvärmeprod!$B$1:$AG$1,0),FALSE)/1,0)-IFERROR(VLOOKUP($B277,'Slutlig allokering kvv'!$B$2:$AC$462,MATCH(L$3,'Slutlig allokering kvv'!$B$1:$AJ$1,0),FALSE)/1,0)</f>
        <v>0</v>
      </c>
      <c r="M277">
        <f>IFERROR(VLOOKUP($B277,Kraftvärmeprod!$B$1:$AH$479,MATCH(M$2,Kraftvärmeprod!$B$1:$AG$1,0),FALSE)/1,0)-IFERROR(VLOOKUP($B277,'Slutlig allokering kvv'!$B$2:$AC$462,MATCH(M$3,'Slutlig allokering kvv'!$B$1:$AJ$1,0),FALSE)/1,0)</f>
        <v>0</v>
      </c>
      <c r="N277">
        <f>IFERROR(VLOOKUP($B277,Kraftvärmeprod!$B$1:$AH$479,MATCH(N$2,Kraftvärmeprod!$B$1:$AG$1,0),FALSE)/1,0)-IFERROR(VLOOKUP($B277,'Slutlig allokering kvv'!$B$2:$AC$462,MATCH(N$3,'Slutlig allokering kvv'!$B$1:$AJ$1,0),FALSE)/1,0)</f>
        <v>0</v>
      </c>
      <c r="O277">
        <f>IFERROR(VLOOKUP($B277,Kraftvärmeprod!$B$1:$AH$479,MATCH(O$2,Kraftvärmeprod!$B$1:$AG$1,0),FALSE)/1,0)-IFERROR(VLOOKUP($B277,'Slutlig allokering kvv'!$B$2:$AC$462,MATCH(O$3,'Slutlig allokering kvv'!$B$1:$AJ$1,0),FALSE)/1,0)</f>
        <v>0</v>
      </c>
      <c r="P277">
        <f>IFERROR(VLOOKUP($B277,Kraftvärmeprod!$B$1:$AH$479,MATCH(P$2,Kraftvärmeprod!$B$1:$AG$1,0),FALSE)/1,0)-IFERROR(VLOOKUP($B277,'Slutlig allokering kvv'!$B$2:$AC$462,MATCH(P$3,'Slutlig allokering kvv'!$B$1:$AJ$1,0),FALSE)/1,0)</f>
        <v>0</v>
      </c>
      <c r="Q277">
        <f>IFERROR(VLOOKUP($B277,Kraftvärmeprod!$B$1:$AH$479,MATCH(Q$2,Kraftvärmeprod!$B$1:$AG$1,0),FALSE)/1,0)-IFERROR(VLOOKUP($B277,'Slutlig allokering kvv'!$B$2:$AC$462,MATCH(Q$3,'Slutlig allokering kvv'!$B$1:$AJ$1,0),FALSE)/1,0)</f>
        <v>0</v>
      </c>
      <c r="R277">
        <f>IFERROR(VLOOKUP($B277,Kraftvärmeprod!$B$1:$AH$479,MATCH(R$2,Kraftvärmeprod!$B$1:$AG$1,0),FALSE)/1,0)-IFERROR(VLOOKUP($B277,'Slutlig allokering kvv'!$B$2:$AC$462,MATCH(R$3,'Slutlig allokering kvv'!$B$1:$AJ$1,0),FALSE)/1,0)</f>
        <v>0</v>
      </c>
      <c r="S277">
        <f>IFERROR(VLOOKUP($B277,Kraftvärmeprod!$B$1:$AH$479,MATCH(S$2,Kraftvärmeprod!$B$1:$AG$1,0),FALSE)/1,0)-IFERROR(VLOOKUP($B277,'Slutlig allokering kvv'!$B$2:$AC$462,MATCH(S$3,'Slutlig allokering kvv'!$B$1:$AJ$1,0),FALSE)/1,0)</f>
        <v>0</v>
      </c>
      <c r="T277" s="6">
        <f>IFERROR(VLOOKUP($B277,Miljö!$B$1:$S$477,MATCH(T$2,Miljö!$B$1:$X$1,0),FALSE)/1,0)-IFERROR(VLOOKUP($B277,'Slutlig allokering kvv'!$B$2:$AC$462,MATCH(T$3,'Slutlig allokering kvv'!$B$1:$AJ$1,0),FALSE)/1,0)</f>
        <v>0</v>
      </c>
      <c r="U277">
        <f>IFERROR(VLOOKUP($B277,Kraftvärmeprod!$B$1:$AH$479,MATCH(U$2,Kraftvärmeprod!$B$1:$AG$1,0),FALSE)/1,0)-IFERROR(VLOOKUP($B277,'Slutlig allokering kvv'!$B$2:$AC$462,MATCH(U$3,'Slutlig allokering kvv'!$B$1:$AJ$1,0),FALSE)/1,0)</f>
        <v>0</v>
      </c>
      <c r="V277">
        <f>IFERROR(VLOOKUP($B277,Kraftvärmeprod!$B$1:$AH$479,MATCH(V$2,Kraftvärmeprod!$B$1:$AG$1,0),FALSE)/1,0)-IFERROR(VLOOKUP($B277,'Slutlig allokering kvv'!$B$2:$AC$462,MATCH(V$3,'Slutlig allokering kvv'!$B$1:$AJ$1,0),FALSE)/1,0)</f>
        <v>0</v>
      </c>
      <c r="W277">
        <f>IFERROR(VLOOKUP($B277,Kraftvärmeprod!$B$1:$AH$479,MATCH(W$2,Kraftvärmeprod!$B$1:$AG$1,0),FALSE)/1,0)-IFERROR(VLOOKUP($B277,'Slutlig allokering kvv'!$B$2:$AC$462,MATCH(W$3,'Slutlig allokering kvv'!$B$1:$AJ$1,0),FALSE)/1,0)</f>
        <v>0</v>
      </c>
      <c r="X277">
        <f>IFERROR(VLOOKUP($B277,Kraftvärmeprod!$B$1:$AH$479,MATCH(X$2,Kraftvärmeprod!$B$1:$AG$1,0),FALSE)/1,0)-IFERROR(VLOOKUP($B277,'Slutlig allokering kvv'!$B$2:$AC$462,MATCH(X$3,'Slutlig allokering kvv'!$B$1:$AJ$1,0),FALSE)/1,0)</f>
        <v>0</v>
      </c>
      <c r="Y277">
        <f>IFERROR(VLOOKUP($B277,Kraftvärmeprod!$B$1:$AH$479,MATCH(Y$2,Kraftvärmeprod!$B$1:$AG$1,0),FALSE)/1,0)-IFERROR(VLOOKUP($B277,'Slutlig allokering kvv'!$B$2:$AC$462,MATCH(Y$3,'Slutlig allokering kvv'!$B$1:$AJ$1,0),FALSE)/1,0)</f>
        <v>0</v>
      </c>
      <c r="Z277">
        <f>IFERROR(VLOOKUP($B277,Kraftvärmeprod!$B$1:$AH$479,MATCH(Z$2,Kraftvärmeprod!$B$1:$AG$1,0),FALSE)/1,0)-IFERROR(VLOOKUP($B277,'Slutlig allokering kvv'!$B$2:$AC$462,MATCH(Z$3,'Slutlig allokering kvv'!$B$1:$AJ$1,0),FALSE)/1,0)</f>
        <v>0</v>
      </c>
      <c r="AA277">
        <f>IFERROR(VLOOKUP($B277,Kraftvärmeprod!$B$1:$AH$479,MATCH(AA$2,Kraftvärmeprod!$B$1:$AG$1,0),FALSE)/1,0)-IFERROR(VLOOKUP($B277,'Slutlig allokering kvv'!$B$2:$AC$462,MATCH(AA$3,'Slutlig allokering kvv'!$B$1:$AJ$1,0),FALSE)/1,0)</f>
        <v>0</v>
      </c>
      <c r="AE277">
        <f t="shared" si="8"/>
        <v>0</v>
      </c>
      <c r="AG277">
        <f>IFERROR(VLOOKUP(B277,'Slutlig allokering kvv'!$B$2:$AJ$462,MATCH("Summa slutlig allokerad tillförd energi (utan hjälpel och rökgaskondensering):",'Slutlig allokering kvv'!$B$1:$AK$1,0),FALSE)/1,"")</f>
        <v>0</v>
      </c>
      <c r="AI277" s="137" t="str">
        <f>IFERROR(1-VLOOKUP(B277,'Slutlig allokering kvv'!$B$2:$AJ$462,MATCH("Andel av bränsle i kvv som allokerats till värme, exklusive rökgaskondensering och hjälpel",'Slutlig allokering kvv'!$B$1:$AK$1,0),FALSE),"")</f>
        <v/>
      </c>
      <c r="AK277" s="137" t="str">
        <f t="shared" si="9"/>
        <v/>
      </c>
    </row>
    <row r="278" spans="1:37" x14ac:dyDescent="0.25">
      <c r="A278" s="2" t="s">
        <v>426</v>
      </c>
      <c r="B278" s="2" t="s">
        <v>431</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 kvv'!$B$2:$AC$462,MATCH(E$3,'Slutlig allokering kvv'!$B$1:$AJ$1,0),FALSE)/1,0)</f>
        <v>0</v>
      </c>
      <c r="F278">
        <f>IFERROR(VLOOKUP($B278,Kraftvärmeprod!$B$1:$AH$479,MATCH(F$2,Kraftvärmeprod!$B$1:$AG$1,0),FALSE)/1,0)-IFERROR(VLOOKUP($B278,'Slutlig allokering kvv'!$B$2:$AC$462,MATCH(F$3,'Slutlig allokering kvv'!$B$1:$AJ$1,0),FALSE)/1,0)</f>
        <v>0</v>
      </c>
      <c r="G278">
        <f>IFERROR(VLOOKUP($B278,Kraftvärmeprod!$B$1:$AH$479,MATCH(G$2,Kraftvärmeprod!$B$1:$AG$1,0),FALSE)/1,0)-IFERROR(VLOOKUP($B278,'Slutlig allokering kvv'!$B$2:$AC$462,MATCH(G$3,'Slutlig allokering kvv'!$B$1:$AJ$1,0),FALSE)/1,0)</f>
        <v>0</v>
      </c>
      <c r="H278">
        <f>IFERROR(VLOOKUP($B278,Kraftvärmeprod!$B$1:$AH$479,MATCH(H$2,Kraftvärmeprod!$B$1:$AG$1,0),FALSE)/1,0)-IFERROR(VLOOKUP($B278,'Slutlig allokering kvv'!$B$2:$AC$462,MATCH(H$3,'Slutlig allokering kvv'!$B$1:$AJ$1,0),FALSE)/1,0)</f>
        <v>0</v>
      </c>
      <c r="I278">
        <f>IFERROR(VLOOKUP($B278,Kraftvärmeprod!$B$1:$AH$479,MATCH(I$2,Kraftvärmeprod!$B$1:$AG$1,0),FALSE)/1,0)-IFERROR(VLOOKUP($B278,'Slutlig allokering kvv'!$B$2:$AC$462,MATCH(I$3,'Slutlig allokering kvv'!$B$1:$AJ$1,0),FALSE)/1,0)</f>
        <v>0</v>
      </c>
      <c r="J278">
        <f>IFERROR(VLOOKUP($B278,Kraftvärmeprod!$B$1:$AH$479,MATCH(J$2,Kraftvärmeprod!$B$1:$AG$1,0),FALSE)/1,0)-IFERROR(VLOOKUP($B278,'Slutlig allokering kvv'!$B$2:$AC$462,MATCH(J$3,'Slutlig allokering kvv'!$B$1:$AJ$1,0),FALSE)/1,0)</f>
        <v>0</v>
      </c>
      <c r="K278">
        <f>IFERROR(VLOOKUP($B278,Kraftvärmeprod!$B$1:$AH$479,MATCH(K$2,Kraftvärmeprod!$B$1:$AG$1,0),FALSE)/1,0)-IFERROR(VLOOKUP($B278,'Slutlig allokering kvv'!$B$2:$AC$462,MATCH(K$3,'Slutlig allokering kvv'!$B$1:$AJ$1,0),FALSE)/1,0)</f>
        <v>0</v>
      </c>
      <c r="L278">
        <f>IFERROR(VLOOKUP($B278,Kraftvärmeprod!$B$1:$AH$479,MATCH(L$2,Kraftvärmeprod!$B$1:$AG$1,0),FALSE)/1,0)-IFERROR(VLOOKUP($B278,'Slutlig allokering kvv'!$B$2:$AC$462,MATCH(L$3,'Slutlig allokering kvv'!$B$1:$AJ$1,0),FALSE)/1,0)</f>
        <v>0</v>
      </c>
      <c r="M278">
        <f>IFERROR(VLOOKUP($B278,Kraftvärmeprod!$B$1:$AH$479,MATCH(M$2,Kraftvärmeprod!$B$1:$AG$1,0),FALSE)/1,0)-IFERROR(VLOOKUP($B278,'Slutlig allokering kvv'!$B$2:$AC$462,MATCH(M$3,'Slutlig allokering kvv'!$B$1:$AJ$1,0),FALSE)/1,0)</f>
        <v>0</v>
      </c>
      <c r="N278">
        <f>IFERROR(VLOOKUP($B278,Kraftvärmeprod!$B$1:$AH$479,MATCH(N$2,Kraftvärmeprod!$B$1:$AG$1,0),FALSE)/1,0)-IFERROR(VLOOKUP($B278,'Slutlig allokering kvv'!$B$2:$AC$462,MATCH(N$3,'Slutlig allokering kvv'!$B$1:$AJ$1,0),FALSE)/1,0)</f>
        <v>0</v>
      </c>
      <c r="O278">
        <f>IFERROR(VLOOKUP($B278,Kraftvärmeprod!$B$1:$AH$479,MATCH(O$2,Kraftvärmeprod!$B$1:$AG$1,0),FALSE)/1,0)-IFERROR(VLOOKUP($B278,'Slutlig allokering kvv'!$B$2:$AC$462,MATCH(O$3,'Slutlig allokering kvv'!$B$1:$AJ$1,0),FALSE)/1,0)</f>
        <v>0</v>
      </c>
      <c r="P278">
        <f>IFERROR(VLOOKUP($B278,Kraftvärmeprod!$B$1:$AH$479,MATCH(P$2,Kraftvärmeprod!$B$1:$AG$1,0),FALSE)/1,0)-IFERROR(VLOOKUP($B278,'Slutlig allokering kvv'!$B$2:$AC$462,MATCH(P$3,'Slutlig allokering kvv'!$B$1:$AJ$1,0),FALSE)/1,0)</f>
        <v>0</v>
      </c>
      <c r="Q278">
        <f>IFERROR(VLOOKUP($B278,Kraftvärmeprod!$B$1:$AH$479,MATCH(Q$2,Kraftvärmeprod!$B$1:$AG$1,0),FALSE)/1,0)-IFERROR(VLOOKUP($B278,'Slutlig allokering kvv'!$B$2:$AC$462,MATCH(Q$3,'Slutlig allokering kvv'!$B$1:$AJ$1,0),FALSE)/1,0)</f>
        <v>0</v>
      </c>
      <c r="R278">
        <f>IFERROR(VLOOKUP($B278,Kraftvärmeprod!$B$1:$AH$479,MATCH(R$2,Kraftvärmeprod!$B$1:$AG$1,0),FALSE)/1,0)-IFERROR(VLOOKUP($B278,'Slutlig allokering kvv'!$B$2:$AC$462,MATCH(R$3,'Slutlig allokering kvv'!$B$1:$AJ$1,0),FALSE)/1,0)</f>
        <v>0</v>
      </c>
      <c r="S278">
        <f>IFERROR(VLOOKUP($B278,Kraftvärmeprod!$B$1:$AH$479,MATCH(S$2,Kraftvärmeprod!$B$1:$AG$1,0),FALSE)/1,0)-IFERROR(VLOOKUP($B278,'Slutlig allokering kvv'!$B$2:$AC$462,MATCH(S$3,'Slutlig allokering kvv'!$B$1:$AJ$1,0),FALSE)/1,0)</f>
        <v>0</v>
      </c>
      <c r="T278" s="6">
        <f>IFERROR(VLOOKUP($B278,Miljö!$B$1:$S$477,MATCH(T$2,Miljö!$B$1:$X$1,0),FALSE)/1,0)-IFERROR(VLOOKUP($B278,'Slutlig allokering kvv'!$B$2:$AC$462,MATCH(T$3,'Slutlig allokering kvv'!$B$1:$AJ$1,0),FALSE)/1,0)</f>
        <v>0</v>
      </c>
      <c r="U278">
        <f>IFERROR(VLOOKUP($B278,Kraftvärmeprod!$B$1:$AH$479,MATCH(U$2,Kraftvärmeprod!$B$1:$AG$1,0),FALSE)/1,0)-IFERROR(VLOOKUP($B278,'Slutlig allokering kvv'!$B$2:$AC$462,MATCH(U$3,'Slutlig allokering kvv'!$B$1:$AJ$1,0),FALSE)/1,0)</f>
        <v>0</v>
      </c>
      <c r="V278">
        <f>IFERROR(VLOOKUP($B278,Kraftvärmeprod!$B$1:$AH$479,MATCH(V$2,Kraftvärmeprod!$B$1:$AG$1,0),FALSE)/1,0)-IFERROR(VLOOKUP($B278,'Slutlig allokering kvv'!$B$2:$AC$462,MATCH(V$3,'Slutlig allokering kvv'!$B$1:$AJ$1,0),FALSE)/1,0)</f>
        <v>0</v>
      </c>
      <c r="W278">
        <f>IFERROR(VLOOKUP($B278,Kraftvärmeprod!$B$1:$AH$479,MATCH(W$2,Kraftvärmeprod!$B$1:$AG$1,0),FALSE)/1,0)-IFERROR(VLOOKUP($B278,'Slutlig allokering kvv'!$B$2:$AC$462,MATCH(W$3,'Slutlig allokering kvv'!$B$1:$AJ$1,0),FALSE)/1,0)</f>
        <v>0</v>
      </c>
      <c r="X278">
        <f>IFERROR(VLOOKUP($B278,Kraftvärmeprod!$B$1:$AH$479,MATCH(X$2,Kraftvärmeprod!$B$1:$AG$1,0),FALSE)/1,0)-IFERROR(VLOOKUP($B278,'Slutlig allokering kvv'!$B$2:$AC$462,MATCH(X$3,'Slutlig allokering kvv'!$B$1:$AJ$1,0),FALSE)/1,0)</f>
        <v>0</v>
      </c>
      <c r="Y278">
        <f>IFERROR(VLOOKUP($B278,Kraftvärmeprod!$B$1:$AH$479,MATCH(Y$2,Kraftvärmeprod!$B$1:$AG$1,0),FALSE)/1,0)-IFERROR(VLOOKUP($B278,'Slutlig allokering kvv'!$B$2:$AC$462,MATCH(Y$3,'Slutlig allokering kvv'!$B$1:$AJ$1,0),FALSE)/1,0)</f>
        <v>0</v>
      </c>
      <c r="Z278">
        <f>IFERROR(VLOOKUP($B278,Kraftvärmeprod!$B$1:$AH$479,MATCH(Z$2,Kraftvärmeprod!$B$1:$AG$1,0),FALSE)/1,0)-IFERROR(VLOOKUP($B278,'Slutlig allokering kvv'!$B$2:$AC$462,MATCH(Z$3,'Slutlig allokering kvv'!$B$1:$AJ$1,0),FALSE)/1,0)</f>
        <v>0</v>
      </c>
      <c r="AA278">
        <f>IFERROR(VLOOKUP($B278,Kraftvärmeprod!$B$1:$AH$479,MATCH(AA$2,Kraftvärmeprod!$B$1:$AG$1,0),FALSE)/1,0)-IFERROR(VLOOKUP($B278,'Slutlig allokering kvv'!$B$2:$AC$462,MATCH(AA$3,'Slutlig allokering kvv'!$B$1:$AJ$1,0),FALSE)/1,0)</f>
        <v>0</v>
      </c>
      <c r="AE278">
        <f t="shared" si="8"/>
        <v>0</v>
      </c>
      <c r="AG278">
        <f>IFERROR(VLOOKUP(B278,'Slutlig allokering kvv'!$B$2:$AJ$462,MATCH("Summa slutlig allokerad tillförd energi (utan hjälpel och rökgaskondensering):",'Slutlig allokering kvv'!$B$1:$AK$1,0),FALSE)/1,"")</f>
        <v>0</v>
      </c>
      <c r="AI278" s="137" t="str">
        <f>IFERROR(1-VLOOKUP(B278,'Slutlig allokering kvv'!$B$2:$AJ$462,MATCH("Andel av bränsle i kvv som allokerats till värme, exklusive rökgaskondensering och hjälpel",'Slutlig allokering kvv'!$B$1:$AK$1,0),FALSE),"")</f>
        <v/>
      </c>
      <c r="AK278" s="137" t="str">
        <f t="shared" si="9"/>
        <v/>
      </c>
    </row>
    <row r="279" spans="1:37" x14ac:dyDescent="0.25">
      <c r="A279" s="2" t="s">
        <v>432</v>
      </c>
      <c r="B279" s="2" t="s">
        <v>433</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 kvv'!$B$2:$AC$462,MATCH(E$3,'Slutlig allokering kvv'!$B$1:$AJ$1,0),FALSE)/1,0)</f>
        <v>0</v>
      </c>
      <c r="F279">
        <f>IFERROR(VLOOKUP($B279,Kraftvärmeprod!$B$1:$AH$479,MATCH(F$2,Kraftvärmeprod!$B$1:$AG$1,0),FALSE)/1,0)-IFERROR(VLOOKUP($B279,'Slutlig allokering kvv'!$B$2:$AC$462,MATCH(F$3,'Slutlig allokering kvv'!$B$1:$AJ$1,0),FALSE)/1,0)</f>
        <v>0</v>
      </c>
      <c r="G279">
        <f>IFERROR(VLOOKUP($B279,Kraftvärmeprod!$B$1:$AH$479,MATCH(G$2,Kraftvärmeprod!$B$1:$AG$1,0),FALSE)/1,0)-IFERROR(VLOOKUP($B279,'Slutlig allokering kvv'!$B$2:$AC$462,MATCH(G$3,'Slutlig allokering kvv'!$B$1:$AJ$1,0),FALSE)/1,0)</f>
        <v>0</v>
      </c>
      <c r="H279">
        <f>IFERROR(VLOOKUP($B279,Kraftvärmeprod!$B$1:$AH$479,MATCH(H$2,Kraftvärmeprod!$B$1:$AG$1,0),FALSE)/1,0)-IFERROR(VLOOKUP($B279,'Slutlig allokering kvv'!$B$2:$AC$462,MATCH(H$3,'Slutlig allokering kvv'!$B$1:$AJ$1,0),FALSE)/1,0)</f>
        <v>0</v>
      </c>
      <c r="I279">
        <f>IFERROR(VLOOKUP($B279,Kraftvärmeprod!$B$1:$AH$479,MATCH(I$2,Kraftvärmeprod!$B$1:$AG$1,0),FALSE)/1,0)-IFERROR(VLOOKUP($B279,'Slutlig allokering kvv'!$B$2:$AC$462,MATCH(I$3,'Slutlig allokering kvv'!$B$1:$AJ$1,0),FALSE)/1,0)</f>
        <v>0</v>
      </c>
      <c r="J279">
        <f>IFERROR(VLOOKUP($B279,Kraftvärmeprod!$B$1:$AH$479,MATCH(J$2,Kraftvärmeprod!$B$1:$AG$1,0),FALSE)/1,0)-IFERROR(VLOOKUP($B279,'Slutlig allokering kvv'!$B$2:$AC$462,MATCH(J$3,'Slutlig allokering kvv'!$B$1:$AJ$1,0),FALSE)/1,0)</f>
        <v>0</v>
      </c>
      <c r="K279">
        <f>IFERROR(VLOOKUP($B279,Kraftvärmeprod!$B$1:$AH$479,MATCH(K$2,Kraftvärmeprod!$B$1:$AG$1,0),FALSE)/1,0)-IFERROR(VLOOKUP($B279,'Slutlig allokering kvv'!$B$2:$AC$462,MATCH(K$3,'Slutlig allokering kvv'!$B$1:$AJ$1,0),FALSE)/1,0)</f>
        <v>0</v>
      </c>
      <c r="L279">
        <f>IFERROR(VLOOKUP($B279,Kraftvärmeprod!$B$1:$AH$479,MATCH(L$2,Kraftvärmeprod!$B$1:$AG$1,0),FALSE)/1,0)-IFERROR(VLOOKUP($B279,'Slutlig allokering kvv'!$B$2:$AC$462,MATCH(L$3,'Slutlig allokering kvv'!$B$1:$AJ$1,0),FALSE)/1,0)</f>
        <v>0</v>
      </c>
      <c r="M279">
        <f>IFERROR(VLOOKUP($B279,Kraftvärmeprod!$B$1:$AH$479,MATCH(M$2,Kraftvärmeprod!$B$1:$AG$1,0),FALSE)/1,0)-IFERROR(VLOOKUP($B279,'Slutlig allokering kvv'!$B$2:$AC$462,MATCH(M$3,'Slutlig allokering kvv'!$B$1:$AJ$1,0),FALSE)/1,0)</f>
        <v>0</v>
      </c>
      <c r="N279">
        <f>IFERROR(VLOOKUP($B279,Kraftvärmeprod!$B$1:$AH$479,MATCH(N$2,Kraftvärmeprod!$B$1:$AG$1,0),FALSE)/1,0)-IFERROR(VLOOKUP($B279,'Slutlig allokering kvv'!$B$2:$AC$462,MATCH(N$3,'Slutlig allokering kvv'!$B$1:$AJ$1,0),FALSE)/1,0)</f>
        <v>0</v>
      </c>
      <c r="O279">
        <f>IFERROR(VLOOKUP($B279,Kraftvärmeprod!$B$1:$AH$479,MATCH(O$2,Kraftvärmeprod!$B$1:$AG$1,0),FALSE)/1,0)-IFERROR(VLOOKUP($B279,'Slutlig allokering kvv'!$B$2:$AC$462,MATCH(O$3,'Slutlig allokering kvv'!$B$1:$AJ$1,0),FALSE)/1,0)</f>
        <v>0</v>
      </c>
      <c r="P279">
        <f>IFERROR(VLOOKUP($B279,Kraftvärmeprod!$B$1:$AH$479,MATCH(P$2,Kraftvärmeprod!$B$1:$AG$1,0),FALSE)/1,0)-IFERROR(VLOOKUP($B279,'Slutlig allokering kvv'!$B$2:$AC$462,MATCH(P$3,'Slutlig allokering kvv'!$B$1:$AJ$1,0),FALSE)/1,0)</f>
        <v>0</v>
      </c>
      <c r="Q279">
        <f>IFERROR(VLOOKUP($B279,Kraftvärmeprod!$B$1:$AH$479,MATCH(Q$2,Kraftvärmeprod!$B$1:$AG$1,0),FALSE)/1,0)-IFERROR(VLOOKUP($B279,'Slutlig allokering kvv'!$B$2:$AC$462,MATCH(Q$3,'Slutlig allokering kvv'!$B$1:$AJ$1,0),FALSE)/1,0)</f>
        <v>0</v>
      </c>
      <c r="R279">
        <f>IFERROR(VLOOKUP($B279,Kraftvärmeprod!$B$1:$AH$479,MATCH(R$2,Kraftvärmeprod!$B$1:$AG$1,0),FALSE)/1,0)-IFERROR(VLOOKUP($B279,'Slutlig allokering kvv'!$B$2:$AC$462,MATCH(R$3,'Slutlig allokering kvv'!$B$1:$AJ$1,0),FALSE)/1,0)</f>
        <v>0</v>
      </c>
      <c r="S279">
        <f>IFERROR(VLOOKUP($B279,Kraftvärmeprod!$B$1:$AH$479,MATCH(S$2,Kraftvärmeprod!$B$1:$AG$1,0),FALSE)/1,0)-IFERROR(VLOOKUP($B279,'Slutlig allokering kvv'!$B$2:$AC$462,MATCH(S$3,'Slutlig allokering kvv'!$B$1:$AJ$1,0),FALSE)/1,0)</f>
        <v>0</v>
      </c>
      <c r="T279" s="6">
        <f>IFERROR(VLOOKUP($B279,Miljö!$B$1:$S$477,MATCH(T$2,Miljö!$B$1:$X$1,0),FALSE)/1,0)-IFERROR(VLOOKUP($B279,'Slutlig allokering kvv'!$B$2:$AC$462,MATCH(T$3,'Slutlig allokering kvv'!$B$1:$AJ$1,0),FALSE)/1,0)</f>
        <v>0</v>
      </c>
      <c r="U279">
        <f>IFERROR(VLOOKUP($B279,Kraftvärmeprod!$B$1:$AH$479,MATCH(U$2,Kraftvärmeprod!$B$1:$AG$1,0),FALSE)/1,0)-IFERROR(VLOOKUP($B279,'Slutlig allokering kvv'!$B$2:$AC$462,MATCH(U$3,'Slutlig allokering kvv'!$B$1:$AJ$1,0),FALSE)/1,0)</f>
        <v>0</v>
      </c>
      <c r="V279">
        <f>IFERROR(VLOOKUP($B279,Kraftvärmeprod!$B$1:$AH$479,MATCH(V$2,Kraftvärmeprod!$B$1:$AG$1,0),FALSE)/1,0)-IFERROR(VLOOKUP($B279,'Slutlig allokering kvv'!$B$2:$AC$462,MATCH(V$3,'Slutlig allokering kvv'!$B$1:$AJ$1,0),FALSE)/1,0)</f>
        <v>0</v>
      </c>
      <c r="W279">
        <f>IFERROR(VLOOKUP($B279,Kraftvärmeprod!$B$1:$AH$479,MATCH(W$2,Kraftvärmeprod!$B$1:$AG$1,0),FALSE)/1,0)-IFERROR(VLOOKUP($B279,'Slutlig allokering kvv'!$B$2:$AC$462,MATCH(W$3,'Slutlig allokering kvv'!$B$1:$AJ$1,0),FALSE)/1,0)</f>
        <v>0</v>
      </c>
      <c r="X279">
        <f>IFERROR(VLOOKUP($B279,Kraftvärmeprod!$B$1:$AH$479,MATCH(X$2,Kraftvärmeprod!$B$1:$AG$1,0),FALSE)/1,0)-IFERROR(VLOOKUP($B279,'Slutlig allokering kvv'!$B$2:$AC$462,MATCH(X$3,'Slutlig allokering kvv'!$B$1:$AJ$1,0),FALSE)/1,0)</f>
        <v>0</v>
      </c>
      <c r="Y279">
        <f>IFERROR(VLOOKUP($B279,Kraftvärmeprod!$B$1:$AH$479,MATCH(Y$2,Kraftvärmeprod!$B$1:$AG$1,0),FALSE)/1,0)-IFERROR(VLOOKUP($B279,'Slutlig allokering kvv'!$B$2:$AC$462,MATCH(Y$3,'Slutlig allokering kvv'!$B$1:$AJ$1,0),FALSE)/1,0)</f>
        <v>0</v>
      </c>
      <c r="Z279">
        <f>IFERROR(VLOOKUP($B279,Kraftvärmeprod!$B$1:$AH$479,MATCH(Z$2,Kraftvärmeprod!$B$1:$AG$1,0),FALSE)/1,0)-IFERROR(VLOOKUP($B279,'Slutlig allokering kvv'!$B$2:$AC$462,MATCH(Z$3,'Slutlig allokering kvv'!$B$1:$AJ$1,0),FALSE)/1,0)</f>
        <v>0</v>
      </c>
      <c r="AA279">
        <f>IFERROR(VLOOKUP($B279,Kraftvärmeprod!$B$1:$AH$479,MATCH(AA$2,Kraftvärmeprod!$B$1:$AG$1,0),FALSE)/1,0)-IFERROR(VLOOKUP($B279,'Slutlig allokering kvv'!$B$2:$AC$462,MATCH(AA$3,'Slutlig allokering kvv'!$B$1:$AJ$1,0),FALSE)/1,0)</f>
        <v>0</v>
      </c>
      <c r="AE279">
        <f t="shared" si="8"/>
        <v>0</v>
      </c>
      <c r="AG279">
        <f>IFERROR(VLOOKUP(B279,'Slutlig allokering kvv'!$B$2:$AJ$462,MATCH("Summa slutlig allokerad tillförd energi (utan hjälpel och rökgaskondensering):",'Slutlig allokering kvv'!$B$1:$AK$1,0),FALSE)/1,"")</f>
        <v>0</v>
      </c>
      <c r="AI279" s="137" t="str">
        <f>IFERROR(1-VLOOKUP(B279,'Slutlig allokering kvv'!$B$2:$AJ$462,MATCH("Andel av bränsle i kvv som allokerats till värme, exklusive rökgaskondensering och hjälpel",'Slutlig allokering kvv'!$B$1:$AK$1,0),FALSE),"")</f>
        <v/>
      </c>
      <c r="AK279" s="137" t="str">
        <f t="shared" si="9"/>
        <v/>
      </c>
    </row>
    <row r="280" spans="1:37" x14ac:dyDescent="0.25">
      <c r="A280" s="2" t="s">
        <v>432</v>
      </c>
      <c r="B280" s="2" t="s">
        <v>434</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 kvv'!$B$2:$AC$462,MATCH(E$3,'Slutlig allokering kvv'!$B$1:$AJ$1,0),FALSE)/1,0)</f>
        <v>0</v>
      </c>
      <c r="F280">
        <f>IFERROR(VLOOKUP($B280,Kraftvärmeprod!$B$1:$AH$479,MATCH(F$2,Kraftvärmeprod!$B$1:$AG$1,0),FALSE)/1,0)-IFERROR(VLOOKUP($B280,'Slutlig allokering kvv'!$B$2:$AC$462,MATCH(F$3,'Slutlig allokering kvv'!$B$1:$AJ$1,0),FALSE)/1,0)</f>
        <v>0</v>
      </c>
      <c r="G280">
        <f>IFERROR(VLOOKUP($B280,Kraftvärmeprod!$B$1:$AH$479,MATCH(G$2,Kraftvärmeprod!$B$1:$AG$1,0),FALSE)/1,0)-IFERROR(VLOOKUP($B280,'Slutlig allokering kvv'!$B$2:$AC$462,MATCH(G$3,'Slutlig allokering kvv'!$B$1:$AJ$1,0),FALSE)/1,0)</f>
        <v>0</v>
      </c>
      <c r="H280">
        <f>IFERROR(VLOOKUP($B280,Kraftvärmeprod!$B$1:$AH$479,MATCH(H$2,Kraftvärmeprod!$B$1:$AG$1,0),FALSE)/1,0)-IFERROR(VLOOKUP($B280,'Slutlig allokering kvv'!$B$2:$AC$462,MATCH(H$3,'Slutlig allokering kvv'!$B$1:$AJ$1,0),FALSE)/1,0)</f>
        <v>0</v>
      </c>
      <c r="I280">
        <f>IFERROR(VLOOKUP($B280,Kraftvärmeprod!$B$1:$AH$479,MATCH(I$2,Kraftvärmeprod!$B$1:$AG$1,0),FALSE)/1,0)-IFERROR(VLOOKUP($B280,'Slutlig allokering kvv'!$B$2:$AC$462,MATCH(I$3,'Slutlig allokering kvv'!$B$1:$AJ$1,0),FALSE)/1,0)</f>
        <v>0</v>
      </c>
      <c r="J280">
        <f>IFERROR(VLOOKUP($B280,Kraftvärmeprod!$B$1:$AH$479,MATCH(J$2,Kraftvärmeprod!$B$1:$AG$1,0),FALSE)/1,0)-IFERROR(VLOOKUP($B280,'Slutlig allokering kvv'!$B$2:$AC$462,MATCH(J$3,'Slutlig allokering kvv'!$B$1:$AJ$1,0),FALSE)/1,0)</f>
        <v>0</v>
      </c>
      <c r="K280">
        <f>IFERROR(VLOOKUP($B280,Kraftvärmeprod!$B$1:$AH$479,MATCH(K$2,Kraftvärmeprod!$B$1:$AG$1,0),FALSE)/1,0)-IFERROR(VLOOKUP($B280,'Slutlig allokering kvv'!$B$2:$AC$462,MATCH(K$3,'Slutlig allokering kvv'!$B$1:$AJ$1,0),FALSE)/1,0)</f>
        <v>0</v>
      </c>
      <c r="L280">
        <f>IFERROR(VLOOKUP($B280,Kraftvärmeprod!$B$1:$AH$479,MATCH(L$2,Kraftvärmeprod!$B$1:$AG$1,0),FALSE)/1,0)-IFERROR(VLOOKUP($B280,'Slutlig allokering kvv'!$B$2:$AC$462,MATCH(L$3,'Slutlig allokering kvv'!$B$1:$AJ$1,0),FALSE)/1,0)</f>
        <v>0</v>
      </c>
      <c r="M280">
        <f>IFERROR(VLOOKUP($B280,Kraftvärmeprod!$B$1:$AH$479,MATCH(M$2,Kraftvärmeprod!$B$1:$AG$1,0),FALSE)/1,0)-IFERROR(VLOOKUP($B280,'Slutlig allokering kvv'!$B$2:$AC$462,MATCH(M$3,'Slutlig allokering kvv'!$B$1:$AJ$1,0),FALSE)/1,0)</f>
        <v>0</v>
      </c>
      <c r="N280">
        <f>IFERROR(VLOOKUP($B280,Kraftvärmeprod!$B$1:$AH$479,MATCH(N$2,Kraftvärmeprod!$B$1:$AG$1,0),FALSE)/1,0)-IFERROR(VLOOKUP($B280,'Slutlig allokering kvv'!$B$2:$AC$462,MATCH(N$3,'Slutlig allokering kvv'!$B$1:$AJ$1,0),FALSE)/1,0)</f>
        <v>0</v>
      </c>
      <c r="O280">
        <f>IFERROR(VLOOKUP($B280,Kraftvärmeprod!$B$1:$AH$479,MATCH(O$2,Kraftvärmeprod!$B$1:$AG$1,0),FALSE)/1,0)-IFERROR(VLOOKUP($B280,'Slutlig allokering kvv'!$B$2:$AC$462,MATCH(O$3,'Slutlig allokering kvv'!$B$1:$AJ$1,0),FALSE)/1,0)</f>
        <v>0</v>
      </c>
      <c r="P280">
        <f>IFERROR(VLOOKUP($B280,Kraftvärmeprod!$B$1:$AH$479,MATCH(P$2,Kraftvärmeprod!$B$1:$AG$1,0),FALSE)/1,0)-IFERROR(VLOOKUP($B280,'Slutlig allokering kvv'!$B$2:$AC$462,MATCH(P$3,'Slutlig allokering kvv'!$B$1:$AJ$1,0),FALSE)/1,0)</f>
        <v>0</v>
      </c>
      <c r="Q280">
        <f>IFERROR(VLOOKUP($B280,Kraftvärmeprod!$B$1:$AH$479,MATCH(Q$2,Kraftvärmeprod!$B$1:$AG$1,0),FALSE)/1,0)-IFERROR(VLOOKUP($B280,'Slutlig allokering kvv'!$B$2:$AC$462,MATCH(Q$3,'Slutlig allokering kvv'!$B$1:$AJ$1,0),FALSE)/1,0)</f>
        <v>0</v>
      </c>
      <c r="R280">
        <f>IFERROR(VLOOKUP($B280,Kraftvärmeprod!$B$1:$AH$479,MATCH(R$2,Kraftvärmeprod!$B$1:$AG$1,0),FALSE)/1,0)-IFERROR(VLOOKUP($B280,'Slutlig allokering kvv'!$B$2:$AC$462,MATCH(R$3,'Slutlig allokering kvv'!$B$1:$AJ$1,0),FALSE)/1,0)</f>
        <v>0</v>
      </c>
      <c r="S280">
        <f>IFERROR(VLOOKUP($B280,Kraftvärmeprod!$B$1:$AH$479,MATCH(S$2,Kraftvärmeprod!$B$1:$AG$1,0),FALSE)/1,0)-IFERROR(VLOOKUP($B280,'Slutlig allokering kvv'!$B$2:$AC$462,MATCH(S$3,'Slutlig allokering kvv'!$B$1:$AJ$1,0),FALSE)/1,0)</f>
        <v>0</v>
      </c>
      <c r="T280" s="6">
        <f>IFERROR(VLOOKUP($B280,Miljö!$B$1:$S$477,MATCH(T$2,Miljö!$B$1:$X$1,0),FALSE)/1,0)-IFERROR(VLOOKUP($B280,'Slutlig allokering kvv'!$B$2:$AC$462,MATCH(T$3,'Slutlig allokering kvv'!$B$1:$AJ$1,0),FALSE)/1,0)</f>
        <v>0</v>
      </c>
      <c r="U280">
        <f>IFERROR(VLOOKUP($B280,Kraftvärmeprod!$B$1:$AH$479,MATCH(U$2,Kraftvärmeprod!$B$1:$AG$1,0),FALSE)/1,0)-IFERROR(VLOOKUP($B280,'Slutlig allokering kvv'!$B$2:$AC$462,MATCH(U$3,'Slutlig allokering kvv'!$B$1:$AJ$1,0),FALSE)/1,0)</f>
        <v>0</v>
      </c>
      <c r="V280">
        <f>IFERROR(VLOOKUP($B280,Kraftvärmeprod!$B$1:$AH$479,MATCH(V$2,Kraftvärmeprod!$B$1:$AG$1,0),FALSE)/1,0)-IFERROR(VLOOKUP($B280,'Slutlig allokering kvv'!$B$2:$AC$462,MATCH(V$3,'Slutlig allokering kvv'!$B$1:$AJ$1,0),FALSE)/1,0)</f>
        <v>0</v>
      </c>
      <c r="W280">
        <f>IFERROR(VLOOKUP($B280,Kraftvärmeprod!$B$1:$AH$479,MATCH(W$2,Kraftvärmeprod!$B$1:$AG$1,0),FALSE)/1,0)-IFERROR(VLOOKUP($B280,'Slutlig allokering kvv'!$B$2:$AC$462,MATCH(W$3,'Slutlig allokering kvv'!$B$1:$AJ$1,0),FALSE)/1,0)</f>
        <v>0</v>
      </c>
      <c r="X280">
        <f>IFERROR(VLOOKUP($B280,Kraftvärmeprod!$B$1:$AH$479,MATCH(X$2,Kraftvärmeprod!$B$1:$AG$1,0),FALSE)/1,0)-IFERROR(VLOOKUP($B280,'Slutlig allokering kvv'!$B$2:$AC$462,MATCH(X$3,'Slutlig allokering kvv'!$B$1:$AJ$1,0),FALSE)/1,0)</f>
        <v>0</v>
      </c>
      <c r="Y280">
        <f>IFERROR(VLOOKUP($B280,Kraftvärmeprod!$B$1:$AH$479,MATCH(Y$2,Kraftvärmeprod!$B$1:$AG$1,0),FALSE)/1,0)-IFERROR(VLOOKUP($B280,'Slutlig allokering kvv'!$B$2:$AC$462,MATCH(Y$3,'Slutlig allokering kvv'!$B$1:$AJ$1,0),FALSE)/1,0)</f>
        <v>0</v>
      </c>
      <c r="Z280">
        <f>IFERROR(VLOOKUP($B280,Kraftvärmeprod!$B$1:$AH$479,MATCH(Z$2,Kraftvärmeprod!$B$1:$AG$1,0),FALSE)/1,0)-IFERROR(VLOOKUP($B280,'Slutlig allokering kvv'!$B$2:$AC$462,MATCH(Z$3,'Slutlig allokering kvv'!$B$1:$AJ$1,0),FALSE)/1,0)</f>
        <v>0</v>
      </c>
      <c r="AA280">
        <f>IFERROR(VLOOKUP($B280,Kraftvärmeprod!$B$1:$AH$479,MATCH(AA$2,Kraftvärmeprod!$B$1:$AG$1,0),FALSE)/1,0)-IFERROR(VLOOKUP($B280,'Slutlig allokering kvv'!$B$2:$AC$462,MATCH(AA$3,'Slutlig allokering kvv'!$B$1:$AJ$1,0),FALSE)/1,0)</f>
        <v>0</v>
      </c>
      <c r="AE280">
        <f t="shared" si="8"/>
        <v>0</v>
      </c>
      <c r="AG280">
        <f>IFERROR(VLOOKUP(B280,'Slutlig allokering kvv'!$B$2:$AJ$462,MATCH("Summa slutlig allokerad tillförd energi (utan hjälpel och rökgaskondensering):",'Slutlig allokering kvv'!$B$1:$AK$1,0),FALSE)/1,"")</f>
        <v>0</v>
      </c>
      <c r="AI280" s="137" t="str">
        <f>IFERROR(1-VLOOKUP(B280,'Slutlig allokering kvv'!$B$2:$AJ$462,MATCH("Andel av bränsle i kvv som allokerats till värme, exklusive rökgaskondensering och hjälpel",'Slutlig allokering kvv'!$B$1:$AK$1,0),FALSE),"")</f>
        <v/>
      </c>
      <c r="AK280" s="137" t="str">
        <f t="shared" si="9"/>
        <v/>
      </c>
    </row>
    <row r="281" spans="1:37" x14ac:dyDescent="0.25">
      <c r="A281" s="2" t="s">
        <v>435</v>
      </c>
      <c r="B281" s="2" t="s">
        <v>436</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 kvv'!$B$2:$AC$462,MATCH(E$3,'Slutlig allokering kvv'!$B$1:$AJ$1,0),FALSE)/1,0)</f>
        <v>0</v>
      </c>
      <c r="F281">
        <f>IFERROR(VLOOKUP($B281,Kraftvärmeprod!$B$1:$AH$479,MATCH(F$2,Kraftvärmeprod!$B$1:$AG$1,0),FALSE)/1,0)-IFERROR(VLOOKUP($B281,'Slutlig allokering kvv'!$B$2:$AC$462,MATCH(F$3,'Slutlig allokering kvv'!$B$1:$AJ$1,0),FALSE)/1,0)</f>
        <v>0</v>
      </c>
      <c r="G281">
        <f>IFERROR(VLOOKUP($B281,Kraftvärmeprod!$B$1:$AH$479,MATCH(G$2,Kraftvärmeprod!$B$1:$AG$1,0),FALSE)/1,0)-IFERROR(VLOOKUP($B281,'Slutlig allokering kvv'!$B$2:$AC$462,MATCH(G$3,'Slutlig allokering kvv'!$B$1:$AJ$1,0),FALSE)/1,0)</f>
        <v>0</v>
      </c>
      <c r="H281">
        <f>IFERROR(VLOOKUP($B281,Kraftvärmeprod!$B$1:$AH$479,MATCH(H$2,Kraftvärmeprod!$B$1:$AG$1,0),FALSE)/1,0)-IFERROR(VLOOKUP($B281,'Slutlig allokering kvv'!$B$2:$AC$462,MATCH(H$3,'Slutlig allokering kvv'!$B$1:$AJ$1,0),FALSE)/1,0)</f>
        <v>0</v>
      </c>
      <c r="I281">
        <f>IFERROR(VLOOKUP($B281,Kraftvärmeprod!$B$1:$AH$479,MATCH(I$2,Kraftvärmeprod!$B$1:$AG$1,0),FALSE)/1,0)-IFERROR(VLOOKUP($B281,'Slutlig allokering kvv'!$B$2:$AC$462,MATCH(I$3,'Slutlig allokering kvv'!$B$1:$AJ$1,0),FALSE)/1,0)</f>
        <v>0</v>
      </c>
      <c r="J281">
        <f>IFERROR(VLOOKUP($B281,Kraftvärmeprod!$B$1:$AH$479,MATCH(J$2,Kraftvärmeprod!$B$1:$AG$1,0),FALSE)/1,0)-IFERROR(VLOOKUP($B281,'Slutlig allokering kvv'!$B$2:$AC$462,MATCH(J$3,'Slutlig allokering kvv'!$B$1:$AJ$1,0),FALSE)/1,0)</f>
        <v>0</v>
      </c>
      <c r="K281">
        <f>IFERROR(VLOOKUP($B281,Kraftvärmeprod!$B$1:$AH$479,MATCH(K$2,Kraftvärmeprod!$B$1:$AG$1,0),FALSE)/1,0)-IFERROR(VLOOKUP($B281,'Slutlig allokering kvv'!$B$2:$AC$462,MATCH(K$3,'Slutlig allokering kvv'!$B$1:$AJ$1,0),FALSE)/1,0)</f>
        <v>0</v>
      </c>
      <c r="L281">
        <f>IFERROR(VLOOKUP($B281,Kraftvärmeprod!$B$1:$AH$479,MATCH(L$2,Kraftvärmeprod!$B$1:$AG$1,0),FALSE)/1,0)-IFERROR(VLOOKUP($B281,'Slutlig allokering kvv'!$B$2:$AC$462,MATCH(L$3,'Slutlig allokering kvv'!$B$1:$AJ$1,0),FALSE)/1,0)</f>
        <v>0</v>
      </c>
      <c r="M281">
        <f>IFERROR(VLOOKUP($B281,Kraftvärmeprod!$B$1:$AH$479,MATCH(M$2,Kraftvärmeprod!$B$1:$AG$1,0),FALSE)/1,0)-IFERROR(VLOOKUP($B281,'Slutlig allokering kvv'!$B$2:$AC$462,MATCH(M$3,'Slutlig allokering kvv'!$B$1:$AJ$1,0),FALSE)/1,0)</f>
        <v>0</v>
      </c>
      <c r="N281">
        <f>IFERROR(VLOOKUP($B281,Kraftvärmeprod!$B$1:$AH$479,MATCH(N$2,Kraftvärmeprod!$B$1:$AG$1,0),FALSE)/1,0)-IFERROR(VLOOKUP($B281,'Slutlig allokering kvv'!$B$2:$AC$462,MATCH(N$3,'Slutlig allokering kvv'!$B$1:$AJ$1,0),FALSE)/1,0)</f>
        <v>0</v>
      </c>
      <c r="O281">
        <f>IFERROR(VLOOKUP($B281,Kraftvärmeprod!$B$1:$AH$479,MATCH(O$2,Kraftvärmeprod!$B$1:$AG$1,0),FALSE)/1,0)-IFERROR(VLOOKUP($B281,'Slutlig allokering kvv'!$B$2:$AC$462,MATCH(O$3,'Slutlig allokering kvv'!$B$1:$AJ$1,0),FALSE)/1,0)</f>
        <v>0</v>
      </c>
      <c r="P281">
        <f>IFERROR(VLOOKUP($B281,Kraftvärmeprod!$B$1:$AH$479,MATCH(P$2,Kraftvärmeprod!$B$1:$AG$1,0),FALSE)/1,0)-IFERROR(VLOOKUP($B281,'Slutlig allokering kvv'!$B$2:$AC$462,MATCH(P$3,'Slutlig allokering kvv'!$B$1:$AJ$1,0),FALSE)/1,0)</f>
        <v>0</v>
      </c>
      <c r="Q281">
        <f>IFERROR(VLOOKUP($B281,Kraftvärmeprod!$B$1:$AH$479,MATCH(Q$2,Kraftvärmeprod!$B$1:$AG$1,0),FALSE)/1,0)-IFERROR(VLOOKUP($B281,'Slutlig allokering kvv'!$B$2:$AC$462,MATCH(Q$3,'Slutlig allokering kvv'!$B$1:$AJ$1,0),FALSE)/1,0)</f>
        <v>0</v>
      </c>
      <c r="R281">
        <f>IFERROR(VLOOKUP($B281,Kraftvärmeprod!$B$1:$AH$479,MATCH(R$2,Kraftvärmeprod!$B$1:$AG$1,0),FALSE)/1,0)-IFERROR(VLOOKUP($B281,'Slutlig allokering kvv'!$B$2:$AC$462,MATCH(R$3,'Slutlig allokering kvv'!$B$1:$AJ$1,0),FALSE)/1,0)</f>
        <v>0</v>
      </c>
      <c r="S281">
        <f>IFERROR(VLOOKUP($B281,Kraftvärmeprod!$B$1:$AH$479,MATCH(S$2,Kraftvärmeprod!$B$1:$AG$1,0),FALSE)/1,0)-IFERROR(VLOOKUP($B281,'Slutlig allokering kvv'!$B$2:$AC$462,MATCH(S$3,'Slutlig allokering kvv'!$B$1:$AJ$1,0),FALSE)/1,0)</f>
        <v>0</v>
      </c>
      <c r="T281" s="6">
        <f>IFERROR(VLOOKUP($B281,Miljö!$B$1:$S$477,MATCH(T$2,Miljö!$B$1:$X$1,0),FALSE)/1,0)-IFERROR(VLOOKUP($B281,'Slutlig allokering kvv'!$B$2:$AC$462,MATCH(T$3,'Slutlig allokering kvv'!$B$1:$AJ$1,0),FALSE)/1,0)</f>
        <v>0</v>
      </c>
      <c r="U281">
        <f>IFERROR(VLOOKUP($B281,Kraftvärmeprod!$B$1:$AH$479,MATCH(U$2,Kraftvärmeprod!$B$1:$AG$1,0),FALSE)/1,0)-IFERROR(VLOOKUP($B281,'Slutlig allokering kvv'!$B$2:$AC$462,MATCH(U$3,'Slutlig allokering kvv'!$B$1:$AJ$1,0),FALSE)/1,0)</f>
        <v>0</v>
      </c>
      <c r="V281">
        <f>IFERROR(VLOOKUP($B281,Kraftvärmeprod!$B$1:$AH$479,MATCH(V$2,Kraftvärmeprod!$B$1:$AG$1,0),FALSE)/1,0)-IFERROR(VLOOKUP($B281,'Slutlig allokering kvv'!$B$2:$AC$462,MATCH(V$3,'Slutlig allokering kvv'!$B$1:$AJ$1,0),FALSE)/1,0)</f>
        <v>0</v>
      </c>
      <c r="W281">
        <f>IFERROR(VLOOKUP($B281,Kraftvärmeprod!$B$1:$AH$479,MATCH(W$2,Kraftvärmeprod!$B$1:$AG$1,0),FALSE)/1,0)-IFERROR(VLOOKUP($B281,'Slutlig allokering kvv'!$B$2:$AC$462,MATCH(W$3,'Slutlig allokering kvv'!$B$1:$AJ$1,0),FALSE)/1,0)</f>
        <v>0</v>
      </c>
      <c r="X281">
        <f>IFERROR(VLOOKUP($B281,Kraftvärmeprod!$B$1:$AH$479,MATCH(X$2,Kraftvärmeprod!$B$1:$AG$1,0),FALSE)/1,0)-IFERROR(VLOOKUP($B281,'Slutlig allokering kvv'!$B$2:$AC$462,MATCH(X$3,'Slutlig allokering kvv'!$B$1:$AJ$1,0),FALSE)/1,0)</f>
        <v>0</v>
      </c>
      <c r="Y281">
        <f>IFERROR(VLOOKUP($B281,Kraftvärmeprod!$B$1:$AH$479,MATCH(Y$2,Kraftvärmeprod!$B$1:$AG$1,0),FALSE)/1,0)-IFERROR(VLOOKUP($B281,'Slutlig allokering kvv'!$B$2:$AC$462,MATCH(Y$3,'Slutlig allokering kvv'!$B$1:$AJ$1,0),FALSE)/1,0)</f>
        <v>0</v>
      </c>
      <c r="Z281">
        <f>IFERROR(VLOOKUP($B281,Kraftvärmeprod!$B$1:$AH$479,MATCH(Z$2,Kraftvärmeprod!$B$1:$AG$1,0),FALSE)/1,0)-IFERROR(VLOOKUP($B281,'Slutlig allokering kvv'!$B$2:$AC$462,MATCH(Z$3,'Slutlig allokering kvv'!$B$1:$AJ$1,0),FALSE)/1,0)</f>
        <v>0</v>
      </c>
      <c r="AA281">
        <f>IFERROR(VLOOKUP($B281,Kraftvärmeprod!$B$1:$AH$479,MATCH(AA$2,Kraftvärmeprod!$B$1:$AG$1,0),FALSE)/1,0)-IFERROR(VLOOKUP($B281,'Slutlig allokering kvv'!$B$2:$AC$462,MATCH(AA$3,'Slutlig allokering kvv'!$B$1:$AJ$1,0),FALSE)/1,0)</f>
        <v>0</v>
      </c>
      <c r="AE281">
        <f t="shared" si="8"/>
        <v>0</v>
      </c>
      <c r="AG281">
        <f>IFERROR(VLOOKUP(B281,'Slutlig allokering kvv'!$B$2:$AJ$462,MATCH("Summa slutlig allokerad tillförd energi (utan hjälpel och rökgaskondensering):",'Slutlig allokering kvv'!$B$1:$AK$1,0),FALSE)/1,"")</f>
        <v>0</v>
      </c>
      <c r="AI281" s="137" t="str">
        <f>IFERROR(1-VLOOKUP(B281,'Slutlig allokering kvv'!$B$2:$AJ$462,MATCH("Andel av bränsle i kvv som allokerats till värme, exklusive rökgaskondensering och hjälpel",'Slutlig allokering kvv'!$B$1:$AK$1,0),FALSE),"")</f>
        <v/>
      </c>
      <c r="AK281" s="137" t="str">
        <f t="shared" si="9"/>
        <v/>
      </c>
    </row>
    <row r="282" spans="1:37" x14ac:dyDescent="0.25">
      <c r="A282" s="2" t="s">
        <v>437</v>
      </c>
      <c r="B282" s="2" t="s">
        <v>9</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 kvv'!$B$2:$AC$462,MATCH(E$3,'Slutlig allokering kvv'!$B$1:$AJ$1,0),FALSE)/1,0)</f>
        <v>0</v>
      </c>
      <c r="F282">
        <f>IFERROR(VLOOKUP($B282,Kraftvärmeprod!$B$1:$AH$479,MATCH(F$2,Kraftvärmeprod!$B$1:$AG$1,0),FALSE)/1,0)-IFERROR(VLOOKUP($B282,'Slutlig allokering kvv'!$B$2:$AC$462,MATCH(F$3,'Slutlig allokering kvv'!$B$1:$AJ$1,0),FALSE)/1,0)</f>
        <v>0</v>
      </c>
      <c r="G282">
        <f>IFERROR(VLOOKUP($B282,Kraftvärmeprod!$B$1:$AH$479,MATCH(G$2,Kraftvärmeprod!$B$1:$AG$1,0),FALSE)/1,0)-IFERROR(VLOOKUP($B282,'Slutlig allokering kvv'!$B$2:$AC$462,MATCH(G$3,'Slutlig allokering kvv'!$B$1:$AJ$1,0),FALSE)/1,0)</f>
        <v>0</v>
      </c>
      <c r="H282">
        <f>IFERROR(VLOOKUP($B282,Kraftvärmeprod!$B$1:$AH$479,MATCH(H$2,Kraftvärmeprod!$B$1:$AG$1,0),FALSE)/1,0)-IFERROR(VLOOKUP($B282,'Slutlig allokering kvv'!$B$2:$AC$462,MATCH(H$3,'Slutlig allokering kvv'!$B$1:$AJ$1,0),FALSE)/1,0)</f>
        <v>0</v>
      </c>
      <c r="I282">
        <f>IFERROR(VLOOKUP($B282,Kraftvärmeprod!$B$1:$AH$479,MATCH(I$2,Kraftvärmeprod!$B$1:$AG$1,0),FALSE)/1,0)-IFERROR(VLOOKUP($B282,'Slutlig allokering kvv'!$B$2:$AC$462,MATCH(I$3,'Slutlig allokering kvv'!$B$1:$AJ$1,0),FALSE)/1,0)</f>
        <v>0</v>
      </c>
      <c r="J282">
        <f>IFERROR(VLOOKUP($B282,Kraftvärmeprod!$B$1:$AH$479,MATCH(J$2,Kraftvärmeprod!$B$1:$AG$1,0),FALSE)/1,0)-IFERROR(VLOOKUP($B282,'Slutlig allokering kvv'!$B$2:$AC$462,MATCH(J$3,'Slutlig allokering kvv'!$B$1:$AJ$1,0),FALSE)/1,0)</f>
        <v>0</v>
      </c>
      <c r="K282">
        <f>IFERROR(VLOOKUP($B282,Kraftvärmeprod!$B$1:$AH$479,MATCH(K$2,Kraftvärmeprod!$B$1:$AG$1,0),FALSE)/1,0)-IFERROR(VLOOKUP($B282,'Slutlig allokering kvv'!$B$2:$AC$462,MATCH(K$3,'Slutlig allokering kvv'!$B$1:$AJ$1,0),FALSE)/1,0)</f>
        <v>0</v>
      </c>
      <c r="L282">
        <f>IFERROR(VLOOKUP($B282,Kraftvärmeprod!$B$1:$AH$479,MATCH(L$2,Kraftvärmeprod!$B$1:$AG$1,0),FALSE)/1,0)-IFERROR(VLOOKUP($B282,'Slutlig allokering kvv'!$B$2:$AC$462,MATCH(L$3,'Slutlig allokering kvv'!$B$1:$AJ$1,0),FALSE)/1,0)</f>
        <v>0</v>
      </c>
      <c r="M282">
        <f>IFERROR(VLOOKUP($B282,Kraftvärmeprod!$B$1:$AH$479,MATCH(M$2,Kraftvärmeprod!$B$1:$AG$1,0),FALSE)/1,0)-IFERROR(VLOOKUP($B282,'Slutlig allokering kvv'!$B$2:$AC$462,MATCH(M$3,'Slutlig allokering kvv'!$B$1:$AJ$1,0),FALSE)/1,0)</f>
        <v>0</v>
      </c>
      <c r="N282">
        <f>IFERROR(VLOOKUP($B282,Kraftvärmeprod!$B$1:$AH$479,MATCH(N$2,Kraftvärmeprod!$B$1:$AG$1,0),FALSE)/1,0)-IFERROR(VLOOKUP($B282,'Slutlig allokering kvv'!$B$2:$AC$462,MATCH(N$3,'Slutlig allokering kvv'!$B$1:$AJ$1,0),FALSE)/1,0)</f>
        <v>0</v>
      </c>
      <c r="O282">
        <f>IFERROR(VLOOKUP($B282,Kraftvärmeprod!$B$1:$AH$479,MATCH(O$2,Kraftvärmeprod!$B$1:$AG$1,0),FALSE)/1,0)-IFERROR(VLOOKUP($B282,'Slutlig allokering kvv'!$B$2:$AC$462,MATCH(O$3,'Slutlig allokering kvv'!$B$1:$AJ$1,0),FALSE)/1,0)</f>
        <v>0</v>
      </c>
      <c r="P282">
        <f>IFERROR(VLOOKUP($B282,Kraftvärmeprod!$B$1:$AH$479,MATCH(P$2,Kraftvärmeprod!$B$1:$AG$1,0),FALSE)/1,0)-IFERROR(VLOOKUP($B282,'Slutlig allokering kvv'!$B$2:$AC$462,MATCH(P$3,'Slutlig allokering kvv'!$B$1:$AJ$1,0),FALSE)/1,0)</f>
        <v>0</v>
      </c>
      <c r="Q282">
        <f>IFERROR(VLOOKUP($B282,Kraftvärmeprod!$B$1:$AH$479,MATCH(Q$2,Kraftvärmeprod!$B$1:$AG$1,0),FALSE)/1,0)-IFERROR(VLOOKUP($B282,'Slutlig allokering kvv'!$B$2:$AC$462,MATCH(Q$3,'Slutlig allokering kvv'!$B$1:$AJ$1,0),FALSE)/1,0)</f>
        <v>0</v>
      </c>
      <c r="R282">
        <f>IFERROR(VLOOKUP($B282,Kraftvärmeprod!$B$1:$AH$479,MATCH(R$2,Kraftvärmeprod!$B$1:$AG$1,0),FALSE)/1,0)-IFERROR(VLOOKUP($B282,'Slutlig allokering kvv'!$B$2:$AC$462,MATCH(R$3,'Slutlig allokering kvv'!$B$1:$AJ$1,0),FALSE)/1,0)</f>
        <v>0</v>
      </c>
      <c r="S282">
        <f>IFERROR(VLOOKUP($B282,Kraftvärmeprod!$B$1:$AH$479,MATCH(S$2,Kraftvärmeprod!$B$1:$AG$1,0),FALSE)/1,0)-IFERROR(VLOOKUP($B282,'Slutlig allokering kvv'!$B$2:$AC$462,MATCH(S$3,'Slutlig allokering kvv'!$B$1:$AJ$1,0),FALSE)/1,0)</f>
        <v>0</v>
      </c>
      <c r="T282" s="6">
        <f>IFERROR(VLOOKUP($B282,Miljö!$B$1:$S$477,MATCH(T$2,Miljö!$B$1:$X$1,0),FALSE)/1,0)-IFERROR(VLOOKUP($B282,'Slutlig allokering kvv'!$B$2:$AC$462,MATCH(T$3,'Slutlig allokering kvv'!$B$1:$AJ$1,0),FALSE)/1,0)</f>
        <v>0</v>
      </c>
      <c r="U282">
        <f>IFERROR(VLOOKUP($B282,Kraftvärmeprod!$B$1:$AH$479,MATCH(U$2,Kraftvärmeprod!$B$1:$AG$1,0),FALSE)/1,0)-IFERROR(VLOOKUP($B282,'Slutlig allokering kvv'!$B$2:$AC$462,MATCH(U$3,'Slutlig allokering kvv'!$B$1:$AJ$1,0),FALSE)/1,0)</f>
        <v>0</v>
      </c>
      <c r="V282">
        <f>IFERROR(VLOOKUP($B282,Kraftvärmeprod!$B$1:$AH$479,MATCH(V$2,Kraftvärmeprod!$B$1:$AG$1,0),FALSE)/1,0)-IFERROR(VLOOKUP($B282,'Slutlig allokering kvv'!$B$2:$AC$462,MATCH(V$3,'Slutlig allokering kvv'!$B$1:$AJ$1,0),FALSE)/1,0)</f>
        <v>0</v>
      </c>
      <c r="W282">
        <f>IFERROR(VLOOKUP($B282,Kraftvärmeprod!$B$1:$AH$479,MATCH(W$2,Kraftvärmeprod!$B$1:$AG$1,0),FALSE)/1,0)-IFERROR(VLOOKUP($B282,'Slutlig allokering kvv'!$B$2:$AC$462,MATCH(W$3,'Slutlig allokering kvv'!$B$1:$AJ$1,0),FALSE)/1,0)</f>
        <v>0</v>
      </c>
      <c r="X282">
        <f>IFERROR(VLOOKUP($B282,Kraftvärmeprod!$B$1:$AH$479,MATCH(X$2,Kraftvärmeprod!$B$1:$AG$1,0),FALSE)/1,0)-IFERROR(VLOOKUP($B282,'Slutlig allokering kvv'!$B$2:$AC$462,MATCH(X$3,'Slutlig allokering kvv'!$B$1:$AJ$1,0),FALSE)/1,0)</f>
        <v>0</v>
      </c>
      <c r="Y282">
        <f>IFERROR(VLOOKUP($B282,Kraftvärmeprod!$B$1:$AH$479,MATCH(Y$2,Kraftvärmeprod!$B$1:$AG$1,0),FALSE)/1,0)-IFERROR(VLOOKUP($B282,'Slutlig allokering kvv'!$B$2:$AC$462,MATCH(Y$3,'Slutlig allokering kvv'!$B$1:$AJ$1,0),FALSE)/1,0)</f>
        <v>0</v>
      </c>
      <c r="Z282">
        <f>IFERROR(VLOOKUP($B282,Kraftvärmeprod!$B$1:$AH$479,MATCH(Z$2,Kraftvärmeprod!$B$1:$AG$1,0),FALSE)/1,0)-IFERROR(VLOOKUP($B282,'Slutlig allokering kvv'!$B$2:$AC$462,MATCH(Z$3,'Slutlig allokering kvv'!$B$1:$AJ$1,0),FALSE)/1,0)</f>
        <v>0</v>
      </c>
      <c r="AA282">
        <f>IFERROR(VLOOKUP($B282,Kraftvärmeprod!$B$1:$AH$479,MATCH(AA$2,Kraftvärmeprod!$B$1:$AG$1,0),FALSE)/1,0)-IFERROR(VLOOKUP($B282,'Slutlig allokering kvv'!$B$2:$AC$462,MATCH(AA$3,'Slutlig allokering kvv'!$B$1:$AJ$1,0),FALSE)/1,0)</f>
        <v>0</v>
      </c>
      <c r="AE282">
        <f t="shared" si="8"/>
        <v>0</v>
      </c>
      <c r="AG282">
        <f>IFERROR(VLOOKUP(B282,'Slutlig allokering kvv'!$B$2:$AJ$462,MATCH("Summa slutlig allokerad tillförd energi (utan hjälpel och rökgaskondensering):",'Slutlig allokering kvv'!$B$1:$AK$1,0),FALSE)/1,"")</f>
        <v>0</v>
      </c>
      <c r="AI282" s="137" t="str">
        <f>IFERROR(1-VLOOKUP(B282,'Slutlig allokering kvv'!$B$2:$AJ$462,MATCH("Andel av bränsle i kvv som allokerats till värme, exklusive rökgaskondensering och hjälpel",'Slutlig allokering kvv'!$B$1:$AK$1,0),FALSE),"")</f>
        <v/>
      </c>
      <c r="AK282" s="137" t="str">
        <f t="shared" si="9"/>
        <v/>
      </c>
    </row>
    <row r="283" spans="1:37" x14ac:dyDescent="0.25">
      <c r="A283" s="2" t="s">
        <v>437</v>
      </c>
      <c r="B283" s="2" t="s">
        <v>12</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 kvv'!$B$2:$AC$462,MATCH(E$3,'Slutlig allokering kvv'!$B$1:$AJ$1,0),FALSE)/1,0)</f>
        <v>0</v>
      </c>
      <c r="F283">
        <f>IFERROR(VLOOKUP($B283,Kraftvärmeprod!$B$1:$AH$479,MATCH(F$2,Kraftvärmeprod!$B$1:$AG$1,0),FALSE)/1,0)-IFERROR(VLOOKUP($B283,'Slutlig allokering kvv'!$B$2:$AC$462,MATCH(F$3,'Slutlig allokering kvv'!$B$1:$AJ$1,0),FALSE)/1,0)</f>
        <v>0</v>
      </c>
      <c r="G283">
        <f>IFERROR(VLOOKUP($B283,Kraftvärmeprod!$B$1:$AH$479,MATCH(G$2,Kraftvärmeprod!$B$1:$AG$1,0),FALSE)/1,0)-IFERROR(VLOOKUP($B283,'Slutlig allokering kvv'!$B$2:$AC$462,MATCH(G$3,'Slutlig allokering kvv'!$B$1:$AJ$1,0),FALSE)/1,0)</f>
        <v>0</v>
      </c>
      <c r="H283">
        <f>IFERROR(VLOOKUP($B283,Kraftvärmeprod!$B$1:$AH$479,MATCH(H$2,Kraftvärmeprod!$B$1:$AG$1,0),FALSE)/1,0)-IFERROR(VLOOKUP($B283,'Slutlig allokering kvv'!$B$2:$AC$462,MATCH(H$3,'Slutlig allokering kvv'!$B$1:$AJ$1,0),FALSE)/1,0)</f>
        <v>0</v>
      </c>
      <c r="I283">
        <f>IFERROR(VLOOKUP($B283,Kraftvärmeprod!$B$1:$AH$479,MATCH(I$2,Kraftvärmeprod!$B$1:$AG$1,0),FALSE)/1,0)-IFERROR(VLOOKUP($B283,'Slutlig allokering kvv'!$B$2:$AC$462,MATCH(I$3,'Slutlig allokering kvv'!$B$1:$AJ$1,0),FALSE)/1,0)</f>
        <v>0</v>
      </c>
      <c r="J283">
        <f>IFERROR(VLOOKUP($B283,Kraftvärmeprod!$B$1:$AH$479,MATCH(J$2,Kraftvärmeprod!$B$1:$AG$1,0),FALSE)/1,0)-IFERROR(VLOOKUP($B283,'Slutlig allokering kvv'!$B$2:$AC$462,MATCH(J$3,'Slutlig allokering kvv'!$B$1:$AJ$1,0),FALSE)/1,0)</f>
        <v>0</v>
      </c>
      <c r="K283">
        <f>IFERROR(VLOOKUP($B283,Kraftvärmeprod!$B$1:$AH$479,MATCH(K$2,Kraftvärmeprod!$B$1:$AG$1,0),FALSE)/1,0)-IFERROR(VLOOKUP($B283,'Slutlig allokering kvv'!$B$2:$AC$462,MATCH(K$3,'Slutlig allokering kvv'!$B$1:$AJ$1,0),FALSE)/1,0)</f>
        <v>0</v>
      </c>
      <c r="L283">
        <f>IFERROR(VLOOKUP($B283,Kraftvärmeprod!$B$1:$AH$479,MATCH(L$2,Kraftvärmeprod!$B$1:$AG$1,0),FALSE)/1,0)-IFERROR(VLOOKUP($B283,'Slutlig allokering kvv'!$B$2:$AC$462,MATCH(L$3,'Slutlig allokering kvv'!$B$1:$AJ$1,0),FALSE)/1,0)</f>
        <v>0</v>
      </c>
      <c r="M283">
        <f>IFERROR(VLOOKUP($B283,Kraftvärmeprod!$B$1:$AH$479,MATCH(M$2,Kraftvärmeprod!$B$1:$AG$1,0),FALSE)/1,0)-IFERROR(VLOOKUP($B283,'Slutlig allokering kvv'!$B$2:$AC$462,MATCH(M$3,'Slutlig allokering kvv'!$B$1:$AJ$1,0),FALSE)/1,0)</f>
        <v>0</v>
      </c>
      <c r="N283">
        <f>IFERROR(VLOOKUP($B283,Kraftvärmeprod!$B$1:$AH$479,MATCH(N$2,Kraftvärmeprod!$B$1:$AG$1,0),FALSE)/1,0)-IFERROR(VLOOKUP($B283,'Slutlig allokering kvv'!$B$2:$AC$462,MATCH(N$3,'Slutlig allokering kvv'!$B$1:$AJ$1,0),FALSE)/1,0)</f>
        <v>0</v>
      </c>
      <c r="O283">
        <f>IFERROR(VLOOKUP($B283,Kraftvärmeprod!$B$1:$AH$479,MATCH(O$2,Kraftvärmeprod!$B$1:$AG$1,0),FALSE)/1,0)-IFERROR(VLOOKUP($B283,'Slutlig allokering kvv'!$B$2:$AC$462,MATCH(O$3,'Slutlig allokering kvv'!$B$1:$AJ$1,0),FALSE)/1,0)</f>
        <v>0</v>
      </c>
      <c r="P283">
        <f>IFERROR(VLOOKUP($B283,Kraftvärmeprod!$B$1:$AH$479,MATCH(P$2,Kraftvärmeprod!$B$1:$AG$1,0),FALSE)/1,0)-IFERROR(VLOOKUP($B283,'Slutlig allokering kvv'!$B$2:$AC$462,MATCH(P$3,'Slutlig allokering kvv'!$B$1:$AJ$1,0),FALSE)/1,0)</f>
        <v>0</v>
      </c>
      <c r="Q283">
        <f>IFERROR(VLOOKUP($B283,Kraftvärmeprod!$B$1:$AH$479,MATCH(Q$2,Kraftvärmeprod!$B$1:$AG$1,0),FALSE)/1,0)-IFERROR(VLOOKUP($B283,'Slutlig allokering kvv'!$B$2:$AC$462,MATCH(Q$3,'Slutlig allokering kvv'!$B$1:$AJ$1,0),FALSE)/1,0)</f>
        <v>0</v>
      </c>
      <c r="R283">
        <f>IFERROR(VLOOKUP($B283,Kraftvärmeprod!$B$1:$AH$479,MATCH(R$2,Kraftvärmeprod!$B$1:$AG$1,0),FALSE)/1,0)-IFERROR(VLOOKUP($B283,'Slutlig allokering kvv'!$B$2:$AC$462,MATCH(R$3,'Slutlig allokering kvv'!$B$1:$AJ$1,0),FALSE)/1,0)</f>
        <v>0</v>
      </c>
      <c r="S283">
        <f>IFERROR(VLOOKUP($B283,Kraftvärmeprod!$B$1:$AH$479,MATCH(S$2,Kraftvärmeprod!$B$1:$AG$1,0),FALSE)/1,0)-IFERROR(VLOOKUP($B283,'Slutlig allokering kvv'!$B$2:$AC$462,MATCH(S$3,'Slutlig allokering kvv'!$B$1:$AJ$1,0),FALSE)/1,0)</f>
        <v>0</v>
      </c>
      <c r="T283" s="6">
        <f>IFERROR(VLOOKUP($B283,Miljö!$B$1:$S$477,MATCH(T$2,Miljö!$B$1:$X$1,0),FALSE)/1,0)-IFERROR(VLOOKUP($B283,'Slutlig allokering kvv'!$B$2:$AC$462,MATCH(T$3,'Slutlig allokering kvv'!$B$1:$AJ$1,0),FALSE)/1,0)</f>
        <v>0</v>
      </c>
      <c r="U283">
        <f>IFERROR(VLOOKUP($B283,Kraftvärmeprod!$B$1:$AH$479,MATCH(U$2,Kraftvärmeprod!$B$1:$AG$1,0),FALSE)/1,0)-IFERROR(VLOOKUP($B283,'Slutlig allokering kvv'!$B$2:$AC$462,MATCH(U$3,'Slutlig allokering kvv'!$B$1:$AJ$1,0),FALSE)/1,0)</f>
        <v>0</v>
      </c>
      <c r="V283">
        <f>IFERROR(VLOOKUP($B283,Kraftvärmeprod!$B$1:$AH$479,MATCH(V$2,Kraftvärmeprod!$B$1:$AG$1,0),FALSE)/1,0)-IFERROR(VLOOKUP($B283,'Slutlig allokering kvv'!$B$2:$AC$462,MATCH(V$3,'Slutlig allokering kvv'!$B$1:$AJ$1,0),FALSE)/1,0)</f>
        <v>0</v>
      </c>
      <c r="W283">
        <f>IFERROR(VLOOKUP($B283,Kraftvärmeprod!$B$1:$AH$479,MATCH(W$2,Kraftvärmeprod!$B$1:$AG$1,0),FALSE)/1,0)-IFERROR(VLOOKUP($B283,'Slutlig allokering kvv'!$B$2:$AC$462,MATCH(W$3,'Slutlig allokering kvv'!$B$1:$AJ$1,0),FALSE)/1,0)</f>
        <v>0</v>
      </c>
      <c r="X283">
        <f>IFERROR(VLOOKUP($B283,Kraftvärmeprod!$B$1:$AH$479,MATCH(X$2,Kraftvärmeprod!$B$1:$AG$1,0),FALSE)/1,0)-IFERROR(VLOOKUP($B283,'Slutlig allokering kvv'!$B$2:$AC$462,MATCH(X$3,'Slutlig allokering kvv'!$B$1:$AJ$1,0),FALSE)/1,0)</f>
        <v>0</v>
      </c>
      <c r="Y283">
        <f>IFERROR(VLOOKUP($B283,Kraftvärmeprod!$B$1:$AH$479,MATCH(Y$2,Kraftvärmeprod!$B$1:$AG$1,0),FALSE)/1,0)-IFERROR(VLOOKUP($B283,'Slutlig allokering kvv'!$B$2:$AC$462,MATCH(Y$3,'Slutlig allokering kvv'!$B$1:$AJ$1,0),FALSE)/1,0)</f>
        <v>0</v>
      </c>
      <c r="Z283">
        <f>IFERROR(VLOOKUP($B283,Kraftvärmeprod!$B$1:$AH$479,MATCH(Z$2,Kraftvärmeprod!$B$1:$AG$1,0),FALSE)/1,0)-IFERROR(VLOOKUP($B283,'Slutlig allokering kvv'!$B$2:$AC$462,MATCH(Z$3,'Slutlig allokering kvv'!$B$1:$AJ$1,0),FALSE)/1,0)</f>
        <v>0</v>
      </c>
      <c r="AA283">
        <f>IFERROR(VLOOKUP($B283,Kraftvärmeprod!$B$1:$AH$479,MATCH(AA$2,Kraftvärmeprod!$B$1:$AG$1,0),FALSE)/1,0)-IFERROR(VLOOKUP($B283,'Slutlig allokering kvv'!$B$2:$AC$462,MATCH(AA$3,'Slutlig allokering kvv'!$B$1:$AJ$1,0),FALSE)/1,0)</f>
        <v>0</v>
      </c>
      <c r="AE283">
        <f t="shared" si="8"/>
        <v>0</v>
      </c>
      <c r="AG283">
        <f>IFERROR(VLOOKUP(B283,'Slutlig allokering kvv'!$B$2:$AJ$462,MATCH("Summa slutlig allokerad tillförd energi (utan hjälpel och rökgaskondensering):",'Slutlig allokering kvv'!$B$1:$AK$1,0),FALSE)/1,"")</f>
        <v>0</v>
      </c>
      <c r="AI283" s="137" t="str">
        <f>IFERROR(1-VLOOKUP(B283,'Slutlig allokering kvv'!$B$2:$AJ$462,MATCH("Andel av bränsle i kvv som allokerats till värme, exklusive rökgaskondensering och hjälpel",'Slutlig allokering kvv'!$B$1:$AK$1,0),FALSE),"")</f>
        <v/>
      </c>
      <c r="AK283" s="137" t="str">
        <f t="shared" si="9"/>
        <v/>
      </c>
    </row>
    <row r="284" spans="1:37" x14ac:dyDescent="0.25">
      <c r="A284" s="2" t="s">
        <v>437</v>
      </c>
      <c r="B284" s="2" t="s">
        <v>13</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 kvv'!$B$2:$AC$462,MATCH(E$3,'Slutlig allokering kvv'!$B$1:$AJ$1,0),FALSE)/1,0)</f>
        <v>0</v>
      </c>
      <c r="F284">
        <f>IFERROR(VLOOKUP($B284,Kraftvärmeprod!$B$1:$AH$479,MATCH(F$2,Kraftvärmeprod!$B$1:$AG$1,0),FALSE)/1,0)-IFERROR(VLOOKUP($B284,'Slutlig allokering kvv'!$B$2:$AC$462,MATCH(F$3,'Slutlig allokering kvv'!$B$1:$AJ$1,0),FALSE)/1,0)</f>
        <v>0</v>
      </c>
      <c r="G284">
        <f>IFERROR(VLOOKUP($B284,Kraftvärmeprod!$B$1:$AH$479,MATCH(G$2,Kraftvärmeprod!$B$1:$AG$1,0),FALSE)/1,0)-IFERROR(VLOOKUP($B284,'Slutlig allokering kvv'!$B$2:$AC$462,MATCH(G$3,'Slutlig allokering kvv'!$B$1:$AJ$1,0),FALSE)/1,0)</f>
        <v>0</v>
      </c>
      <c r="H284">
        <f>IFERROR(VLOOKUP($B284,Kraftvärmeprod!$B$1:$AH$479,MATCH(H$2,Kraftvärmeprod!$B$1:$AG$1,0),FALSE)/1,0)-IFERROR(VLOOKUP($B284,'Slutlig allokering kvv'!$B$2:$AC$462,MATCH(H$3,'Slutlig allokering kvv'!$B$1:$AJ$1,0),FALSE)/1,0)</f>
        <v>0</v>
      </c>
      <c r="I284">
        <f>IFERROR(VLOOKUP($B284,Kraftvärmeprod!$B$1:$AH$479,MATCH(I$2,Kraftvärmeprod!$B$1:$AG$1,0),FALSE)/1,0)-IFERROR(VLOOKUP($B284,'Slutlig allokering kvv'!$B$2:$AC$462,MATCH(I$3,'Slutlig allokering kvv'!$B$1:$AJ$1,0),FALSE)/1,0)</f>
        <v>0</v>
      </c>
      <c r="J284">
        <f>IFERROR(VLOOKUP($B284,Kraftvärmeprod!$B$1:$AH$479,MATCH(J$2,Kraftvärmeprod!$B$1:$AG$1,0),FALSE)/1,0)-IFERROR(VLOOKUP($B284,'Slutlig allokering kvv'!$B$2:$AC$462,MATCH(J$3,'Slutlig allokering kvv'!$B$1:$AJ$1,0),FALSE)/1,0)</f>
        <v>0</v>
      </c>
      <c r="K284">
        <f>IFERROR(VLOOKUP($B284,Kraftvärmeprod!$B$1:$AH$479,MATCH(K$2,Kraftvärmeprod!$B$1:$AG$1,0),FALSE)/1,0)-IFERROR(VLOOKUP($B284,'Slutlig allokering kvv'!$B$2:$AC$462,MATCH(K$3,'Slutlig allokering kvv'!$B$1:$AJ$1,0),FALSE)/1,0)</f>
        <v>0</v>
      </c>
      <c r="L284">
        <f>IFERROR(VLOOKUP($B284,Kraftvärmeprod!$B$1:$AH$479,MATCH(L$2,Kraftvärmeprod!$B$1:$AG$1,0),FALSE)/1,0)-IFERROR(VLOOKUP($B284,'Slutlig allokering kvv'!$B$2:$AC$462,MATCH(L$3,'Slutlig allokering kvv'!$B$1:$AJ$1,0),FALSE)/1,0)</f>
        <v>0</v>
      </c>
      <c r="M284">
        <f>IFERROR(VLOOKUP($B284,Kraftvärmeprod!$B$1:$AH$479,MATCH(M$2,Kraftvärmeprod!$B$1:$AG$1,0),FALSE)/1,0)-IFERROR(VLOOKUP($B284,'Slutlig allokering kvv'!$B$2:$AC$462,MATCH(M$3,'Slutlig allokering kvv'!$B$1:$AJ$1,0),FALSE)/1,0)</f>
        <v>0</v>
      </c>
      <c r="N284">
        <f>IFERROR(VLOOKUP($B284,Kraftvärmeprod!$B$1:$AH$479,MATCH(N$2,Kraftvärmeprod!$B$1:$AG$1,0),FALSE)/1,0)-IFERROR(VLOOKUP($B284,'Slutlig allokering kvv'!$B$2:$AC$462,MATCH(N$3,'Slutlig allokering kvv'!$B$1:$AJ$1,0),FALSE)/1,0)</f>
        <v>0</v>
      </c>
      <c r="O284">
        <f>IFERROR(VLOOKUP($B284,Kraftvärmeprod!$B$1:$AH$479,MATCH(O$2,Kraftvärmeprod!$B$1:$AG$1,0),FALSE)/1,0)-IFERROR(VLOOKUP($B284,'Slutlig allokering kvv'!$B$2:$AC$462,MATCH(O$3,'Slutlig allokering kvv'!$B$1:$AJ$1,0),FALSE)/1,0)</f>
        <v>0</v>
      </c>
      <c r="P284">
        <f>IFERROR(VLOOKUP($B284,Kraftvärmeprod!$B$1:$AH$479,MATCH(P$2,Kraftvärmeprod!$B$1:$AG$1,0),FALSE)/1,0)-IFERROR(VLOOKUP($B284,'Slutlig allokering kvv'!$B$2:$AC$462,MATCH(P$3,'Slutlig allokering kvv'!$B$1:$AJ$1,0),FALSE)/1,0)</f>
        <v>0</v>
      </c>
      <c r="Q284">
        <f>IFERROR(VLOOKUP($B284,Kraftvärmeprod!$B$1:$AH$479,MATCH(Q$2,Kraftvärmeprod!$B$1:$AG$1,0),FALSE)/1,0)-IFERROR(VLOOKUP($B284,'Slutlig allokering kvv'!$B$2:$AC$462,MATCH(Q$3,'Slutlig allokering kvv'!$B$1:$AJ$1,0),FALSE)/1,0)</f>
        <v>0</v>
      </c>
      <c r="R284">
        <f>IFERROR(VLOOKUP($B284,Kraftvärmeprod!$B$1:$AH$479,MATCH(R$2,Kraftvärmeprod!$B$1:$AG$1,0),FALSE)/1,0)-IFERROR(VLOOKUP($B284,'Slutlig allokering kvv'!$B$2:$AC$462,MATCH(R$3,'Slutlig allokering kvv'!$B$1:$AJ$1,0),FALSE)/1,0)</f>
        <v>0</v>
      </c>
      <c r="S284">
        <f>IFERROR(VLOOKUP($B284,Kraftvärmeprod!$B$1:$AH$479,MATCH(S$2,Kraftvärmeprod!$B$1:$AG$1,0),FALSE)/1,0)-IFERROR(VLOOKUP($B284,'Slutlig allokering kvv'!$B$2:$AC$462,MATCH(S$3,'Slutlig allokering kvv'!$B$1:$AJ$1,0),FALSE)/1,0)</f>
        <v>0</v>
      </c>
      <c r="T284" s="6">
        <f>IFERROR(VLOOKUP($B284,Miljö!$B$1:$S$477,MATCH(T$2,Miljö!$B$1:$X$1,0),FALSE)/1,0)-IFERROR(VLOOKUP($B284,'Slutlig allokering kvv'!$B$2:$AC$462,MATCH(T$3,'Slutlig allokering kvv'!$B$1:$AJ$1,0),FALSE)/1,0)</f>
        <v>0</v>
      </c>
      <c r="U284">
        <f>IFERROR(VLOOKUP($B284,Kraftvärmeprod!$B$1:$AH$479,MATCH(U$2,Kraftvärmeprod!$B$1:$AG$1,0),FALSE)/1,0)-IFERROR(VLOOKUP($B284,'Slutlig allokering kvv'!$B$2:$AC$462,MATCH(U$3,'Slutlig allokering kvv'!$B$1:$AJ$1,0),FALSE)/1,0)</f>
        <v>0</v>
      </c>
      <c r="V284">
        <f>IFERROR(VLOOKUP($B284,Kraftvärmeprod!$B$1:$AH$479,MATCH(V$2,Kraftvärmeprod!$B$1:$AG$1,0),FALSE)/1,0)-IFERROR(VLOOKUP($B284,'Slutlig allokering kvv'!$B$2:$AC$462,MATCH(V$3,'Slutlig allokering kvv'!$B$1:$AJ$1,0),FALSE)/1,0)</f>
        <v>0</v>
      </c>
      <c r="W284">
        <f>IFERROR(VLOOKUP($B284,Kraftvärmeprod!$B$1:$AH$479,MATCH(W$2,Kraftvärmeprod!$B$1:$AG$1,0),FALSE)/1,0)-IFERROR(VLOOKUP($B284,'Slutlig allokering kvv'!$B$2:$AC$462,MATCH(W$3,'Slutlig allokering kvv'!$B$1:$AJ$1,0),FALSE)/1,0)</f>
        <v>0</v>
      </c>
      <c r="X284">
        <f>IFERROR(VLOOKUP($B284,Kraftvärmeprod!$B$1:$AH$479,MATCH(X$2,Kraftvärmeprod!$B$1:$AG$1,0),FALSE)/1,0)-IFERROR(VLOOKUP($B284,'Slutlig allokering kvv'!$B$2:$AC$462,MATCH(X$3,'Slutlig allokering kvv'!$B$1:$AJ$1,0),FALSE)/1,0)</f>
        <v>0</v>
      </c>
      <c r="Y284">
        <f>IFERROR(VLOOKUP($B284,Kraftvärmeprod!$B$1:$AH$479,MATCH(Y$2,Kraftvärmeprod!$B$1:$AG$1,0),FALSE)/1,0)-IFERROR(VLOOKUP($B284,'Slutlig allokering kvv'!$B$2:$AC$462,MATCH(Y$3,'Slutlig allokering kvv'!$B$1:$AJ$1,0),FALSE)/1,0)</f>
        <v>0</v>
      </c>
      <c r="Z284">
        <f>IFERROR(VLOOKUP($B284,Kraftvärmeprod!$B$1:$AH$479,MATCH(Z$2,Kraftvärmeprod!$B$1:$AG$1,0),FALSE)/1,0)-IFERROR(VLOOKUP($B284,'Slutlig allokering kvv'!$B$2:$AC$462,MATCH(Z$3,'Slutlig allokering kvv'!$B$1:$AJ$1,0),FALSE)/1,0)</f>
        <v>0</v>
      </c>
      <c r="AA284">
        <f>IFERROR(VLOOKUP($B284,Kraftvärmeprod!$B$1:$AH$479,MATCH(AA$2,Kraftvärmeprod!$B$1:$AG$1,0),FALSE)/1,0)-IFERROR(VLOOKUP($B284,'Slutlig allokering kvv'!$B$2:$AC$462,MATCH(AA$3,'Slutlig allokering kvv'!$B$1:$AJ$1,0),FALSE)/1,0)</f>
        <v>0</v>
      </c>
      <c r="AE284">
        <f t="shared" si="8"/>
        <v>0</v>
      </c>
      <c r="AG284">
        <f>IFERROR(VLOOKUP(B284,'Slutlig allokering kvv'!$B$2:$AJ$462,MATCH("Summa slutlig allokerad tillförd energi (utan hjälpel och rökgaskondensering):",'Slutlig allokering kvv'!$B$1:$AK$1,0),FALSE)/1,"")</f>
        <v>0</v>
      </c>
      <c r="AI284" s="137" t="str">
        <f>IFERROR(1-VLOOKUP(B284,'Slutlig allokering kvv'!$B$2:$AJ$462,MATCH("Andel av bränsle i kvv som allokerats till värme, exklusive rökgaskondensering och hjälpel",'Slutlig allokering kvv'!$B$1:$AK$1,0),FALSE),"")</f>
        <v/>
      </c>
      <c r="AK284" s="137" t="str">
        <f t="shared" si="9"/>
        <v/>
      </c>
    </row>
    <row r="285" spans="1:37" x14ac:dyDescent="0.25">
      <c r="A285" s="2" t="s">
        <v>437</v>
      </c>
      <c r="B285" s="2" t="s">
        <v>14</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 kvv'!$B$2:$AC$462,MATCH(E$3,'Slutlig allokering kvv'!$B$1:$AJ$1,0),FALSE)/1,0)</f>
        <v>0</v>
      </c>
      <c r="F285">
        <f>IFERROR(VLOOKUP($B285,Kraftvärmeprod!$B$1:$AH$479,MATCH(F$2,Kraftvärmeprod!$B$1:$AG$1,0),FALSE)/1,0)-IFERROR(VLOOKUP($B285,'Slutlig allokering kvv'!$B$2:$AC$462,MATCH(F$3,'Slutlig allokering kvv'!$B$1:$AJ$1,0),FALSE)/1,0)</f>
        <v>0</v>
      </c>
      <c r="G285">
        <f>IFERROR(VLOOKUP($B285,Kraftvärmeprod!$B$1:$AH$479,MATCH(G$2,Kraftvärmeprod!$B$1:$AG$1,0),FALSE)/1,0)-IFERROR(VLOOKUP($B285,'Slutlig allokering kvv'!$B$2:$AC$462,MATCH(G$3,'Slutlig allokering kvv'!$B$1:$AJ$1,0),FALSE)/1,0)</f>
        <v>0</v>
      </c>
      <c r="H285">
        <f>IFERROR(VLOOKUP($B285,Kraftvärmeprod!$B$1:$AH$479,MATCH(H$2,Kraftvärmeprod!$B$1:$AG$1,0),FALSE)/1,0)-IFERROR(VLOOKUP($B285,'Slutlig allokering kvv'!$B$2:$AC$462,MATCH(H$3,'Slutlig allokering kvv'!$B$1:$AJ$1,0),FALSE)/1,0)</f>
        <v>0</v>
      </c>
      <c r="I285">
        <f>IFERROR(VLOOKUP($B285,Kraftvärmeprod!$B$1:$AH$479,MATCH(I$2,Kraftvärmeprod!$B$1:$AG$1,0),FALSE)/1,0)-IFERROR(VLOOKUP($B285,'Slutlig allokering kvv'!$B$2:$AC$462,MATCH(I$3,'Slutlig allokering kvv'!$B$1:$AJ$1,0),FALSE)/1,0)</f>
        <v>0</v>
      </c>
      <c r="J285">
        <f>IFERROR(VLOOKUP($B285,Kraftvärmeprod!$B$1:$AH$479,MATCH(J$2,Kraftvärmeprod!$B$1:$AG$1,0),FALSE)/1,0)-IFERROR(VLOOKUP($B285,'Slutlig allokering kvv'!$B$2:$AC$462,MATCH(J$3,'Slutlig allokering kvv'!$B$1:$AJ$1,0),FALSE)/1,0)</f>
        <v>0</v>
      </c>
      <c r="K285">
        <f>IFERROR(VLOOKUP($B285,Kraftvärmeprod!$B$1:$AH$479,MATCH(K$2,Kraftvärmeprod!$B$1:$AG$1,0),FALSE)/1,0)-IFERROR(VLOOKUP($B285,'Slutlig allokering kvv'!$B$2:$AC$462,MATCH(K$3,'Slutlig allokering kvv'!$B$1:$AJ$1,0),FALSE)/1,0)</f>
        <v>0</v>
      </c>
      <c r="L285">
        <f>IFERROR(VLOOKUP($B285,Kraftvärmeprod!$B$1:$AH$479,MATCH(L$2,Kraftvärmeprod!$B$1:$AG$1,0),FALSE)/1,0)-IFERROR(VLOOKUP($B285,'Slutlig allokering kvv'!$B$2:$AC$462,MATCH(L$3,'Slutlig allokering kvv'!$B$1:$AJ$1,0),FALSE)/1,0)</f>
        <v>0</v>
      </c>
      <c r="M285">
        <f>IFERROR(VLOOKUP($B285,Kraftvärmeprod!$B$1:$AH$479,MATCH(M$2,Kraftvärmeprod!$B$1:$AG$1,0),FALSE)/1,0)-IFERROR(VLOOKUP($B285,'Slutlig allokering kvv'!$B$2:$AC$462,MATCH(M$3,'Slutlig allokering kvv'!$B$1:$AJ$1,0),FALSE)/1,0)</f>
        <v>0</v>
      </c>
      <c r="N285">
        <f>IFERROR(VLOOKUP($B285,Kraftvärmeprod!$B$1:$AH$479,MATCH(N$2,Kraftvärmeprod!$B$1:$AG$1,0),FALSE)/1,0)-IFERROR(VLOOKUP($B285,'Slutlig allokering kvv'!$B$2:$AC$462,MATCH(N$3,'Slutlig allokering kvv'!$B$1:$AJ$1,0),FALSE)/1,0)</f>
        <v>0</v>
      </c>
      <c r="O285">
        <f>IFERROR(VLOOKUP($B285,Kraftvärmeprod!$B$1:$AH$479,MATCH(O$2,Kraftvärmeprod!$B$1:$AG$1,0),FALSE)/1,0)-IFERROR(VLOOKUP($B285,'Slutlig allokering kvv'!$B$2:$AC$462,MATCH(O$3,'Slutlig allokering kvv'!$B$1:$AJ$1,0),FALSE)/1,0)</f>
        <v>0</v>
      </c>
      <c r="P285">
        <f>IFERROR(VLOOKUP($B285,Kraftvärmeprod!$B$1:$AH$479,MATCH(P$2,Kraftvärmeprod!$B$1:$AG$1,0),FALSE)/1,0)-IFERROR(VLOOKUP($B285,'Slutlig allokering kvv'!$B$2:$AC$462,MATCH(P$3,'Slutlig allokering kvv'!$B$1:$AJ$1,0),FALSE)/1,0)</f>
        <v>0</v>
      </c>
      <c r="Q285">
        <f>IFERROR(VLOOKUP($B285,Kraftvärmeprod!$B$1:$AH$479,MATCH(Q$2,Kraftvärmeprod!$B$1:$AG$1,0),FALSE)/1,0)-IFERROR(VLOOKUP($B285,'Slutlig allokering kvv'!$B$2:$AC$462,MATCH(Q$3,'Slutlig allokering kvv'!$B$1:$AJ$1,0),FALSE)/1,0)</f>
        <v>0</v>
      </c>
      <c r="R285">
        <f>IFERROR(VLOOKUP($B285,Kraftvärmeprod!$B$1:$AH$479,MATCH(R$2,Kraftvärmeprod!$B$1:$AG$1,0),FALSE)/1,0)-IFERROR(VLOOKUP($B285,'Slutlig allokering kvv'!$B$2:$AC$462,MATCH(R$3,'Slutlig allokering kvv'!$B$1:$AJ$1,0),FALSE)/1,0)</f>
        <v>0</v>
      </c>
      <c r="S285">
        <f>IFERROR(VLOOKUP($B285,Kraftvärmeprod!$B$1:$AH$479,MATCH(S$2,Kraftvärmeprod!$B$1:$AG$1,0),FALSE)/1,0)-IFERROR(VLOOKUP($B285,'Slutlig allokering kvv'!$B$2:$AC$462,MATCH(S$3,'Slutlig allokering kvv'!$B$1:$AJ$1,0),FALSE)/1,0)</f>
        <v>0</v>
      </c>
      <c r="T285" s="6">
        <f>IFERROR(VLOOKUP($B285,Miljö!$B$1:$S$477,MATCH(T$2,Miljö!$B$1:$X$1,0),FALSE)/1,0)-IFERROR(VLOOKUP($B285,'Slutlig allokering kvv'!$B$2:$AC$462,MATCH(T$3,'Slutlig allokering kvv'!$B$1:$AJ$1,0),FALSE)/1,0)</f>
        <v>0</v>
      </c>
      <c r="U285">
        <f>IFERROR(VLOOKUP($B285,Kraftvärmeprod!$B$1:$AH$479,MATCH(U$2,Kraftvärmeprod!$B$1:$AG$1,0),FALSE)/1,0)-IFERROR(VLOOKUP($B285,'Slutlig allokering kvv'!$B$2:$AC$462,MATCH(U$3,'Slutlig allokering kvv'!$B$1:$AJ$1,0),FALSE)/1,0)</f>
        <v>0</v>
      </c>
      <c r="V285">
        <f>IFERROR(VLOOKUP($B285,Kraftvärmeprod!$B$1:$AH$479,MATCH(V$2,Kraftvärmeprod!$B$1:$AG$1,0),FALSE)/1,0)-IFERROR(VLOOKUP($B285,'Slutlig allokering kvv'!$B$2:$AC$462,MATCH(V$3,'Slutlig allokering kvv'!$B$1:$AJ$1,0),FALSE)/1,0)</f>
        <v>0</v>
      </c>
      <c r="W285">
        <f>IFERROR(VLOOKUP($B285,Kraftvärmeprod!$B$1:$AH$479,MATCH(W$2,Kraftvärmeprod!$B$1:$AG$1,0),FALSE)/1,0)-IFERROR(VLOOKUP($B285,'Slutlig allokering kvv'!$B$2:$AC$462,MATCH(W$3,'Slutlig allokering kvv'!$B$1:$AJ$1,0),FALSE)/1,0)</f>
        <v>0</v>
      </c>
      <c r="X285">
        <f>IFERROR(VLOOKUP($B285,Kraftvärmeprod!$B$1:$AH$479,MATCH(X$2,Kraftvärmeprod!$B$1:$AG$1,0),FALSE)/1,0)-IFERROR(VLOOKUP($B285,'Slutlig allokering kvv'!$B$2:$AC$462,MATCH(X$3,'Slutlig allokering kvv'!$B$1:$AJ$1,0),FALSE)/1,0)</f>
        <v>0</v>
      </c>
      <c r="Y285">
        <f>IFERROR(VLOOKUP($B285,Kraftvärmeprod!$B$1:$AH$479,MATCH(Y$2,Kraftvärmeprod!$B$1:$AG$1,0),FALSE)/1,0)-IFERROR(VLOOKUP($B285,'Slutlig allokering kvv'!$B$2:$AC$462,MATCH(Y$3,'Slutlig allokering kvv'!$B$1:$AJ$1,0),FALSE)/1,0)</f>
        <v>0</v>
      </c>
      <c r="Z285">
        <f>IFERROR(VLOOKUP($B285,Kraftvärmeprod!$B$1:$AH$479,MATCH(Z$2,Kraftvärmeprod!$B$1:$AG$1,0),FALSE)/1,0)-IFERROR(VLOOKUP($B285,'Slutlig allokering kvv'!$B$2:$AC$462,MATCH(Z$3,'Slutlig allokering kvv'!$B$1:$AJ$1,0),FALSE)/1,0)</f>
        <v>0</v>
      </c>
      <c r="AA285">
        <f>IFERROR(VLOOKUP($B285,Kraftvärmeprod!$B$1:$AH$479,MATCH(AA$2,Kraftvärmeprod!$B$1:$AG$1,0),FALSE)/1,0)-IFERROR(VLOOKUP($B285,'Slutlig allokering kvv'!$B$2:$AC$462,MATCH(AA$3,'Slutlig allokering kvv'!$B$1:$AJ$1,0),FALSE)/1,0)</f>
        <v>0</v>
      </c>
      <c r="AE285">
        <f t="shared" si="8"/>
        <v>0</v>
      </c>
      <c r="AG285">
        <f>IFERROR(VLOOKUP(B285,'Slutlig allokering kvv'!$B$2:$AJ$462,MATCH("Summa slutlig allokerad tillförd energi (utan hjälpel och rökgaskondensering):",'Slutlig allokering kvv'!$B$1:$AK$1,0),FALSE)/1,"")</f>
        <v>0</v>
      </c>
      <c r="AI285" s="137" t="str">
        <f>IFERROR(1-VLOOKUP(B285,'Slutlig allokering kvv'!$B$2:$AJ$462,MATCH("Andel av bränsle i kvv som allokerats till värme, exklusive rökgaskondensering och hjälpel",'Slutlig allokering kvv'!$B$1:$AK$1,0),FALSE),"")</f>
        <v/>
      </c>
      <c r="AK285" s="137" t="str">
        <f t="shared" si="9"/>
        <v/>
      </c>
    </row>
    <row r="286" spans="1:37" x14ac:dyDescent="0.25">
      <c r="A286" s="2" t="s">
        <v>437</v>
      </c>
      <c r="B286" s="2" t="s">
        <v>15</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 kvv'!$B$2:$AC$462,MATCH(E$3,'Slutlig allokering kvv'!$B$1:$AJ$1,0),FALSE)/1,0)</f>
        <v>0</v>
      </c>
      <c r="F286">
        <f>IFERROR(VLOOKUP($B286,Kraftvärmeprod!$B$1:$AH$479,MATCH(F$2,Kraftvärmeprod!$B$1:$AG$1,0),FALSE)/1,0)-IFERROR(VLOOKUP($B286,'Slutlig allokering kvv'!$B$2:$AC$462,MATCH(F$3,'Slutlig allokering kvv'!$B$1:$AJ$1,0),FALSE)/1,0)</f>
        <v>0</v>
      </c>
      <c r="G286">
        <f>IFERROR(VLOOKUP($B286,Kraftvärmeprod!$B$1:$AH$479,MATCH(G$2,Kraftvärmeprod!$B$1:$AG$1,0),FALSE)/1,0)-IFERROR(VLOOKUP($B286,'Slutlig allokering kvv'!$B$2:$AC$462,MATCH(G$3,'Slutlig allokering kvv'!$B$1:$AJ$1,0),FALSE)/1,0)</f>
        <v>0</v>
      </c>
      <c r="H286">
        <f>IFERROR(VLOOKUP($B286,Kraftvärmeprod!$B$1:$AH$479,MATCH(H$2,Kraftvärmeprod!$B$1:$AG$1,0),FALSE)/1,0)-IFERROR(VLOOKUP($B286,'Slutlig allokering kvv'!$B$2:$AC$462,MATCH(H$3,'Slutlig allokering kvv'!$B$1:$AJ$1,0),FALSE)/1,0)</f>
        <v>0</v>
      </c>
      <c r="I286">
        <f>IFERROR(VLOOKUP($B286,Kraftvärmeprod!$B$1:$AH$479,MATCH(I$2,Kraftvärmeprod!$B$1:$AG$1,0),FALSE)/1,0)-IFERROR(VLOOKUP($B286,'Slutlig allokering kvv'!$B$2:$AC$462,MATCH(I$3,'Slutlig allokering kvv'!$B$1:$AJ$1,0),FALSE)/1,0)</f>
        <v>0</v>
      </c>
      <c r="J286">
        <f>IFERROR(VLOOKUP($B286,Kraftvärmeprod!$B$1:$AH$479,MATCH(J$2,Kraftvärmeprod!$B$1:$AG$1,0),FALSE)/1,0)-IFERROR(VLOOKUP($B286,'Slutlig allokering kvv'!$B$2:$AC$462,MATCH(J$3,'Slutlig allokering kvv'!$B$1:$AJ$1,0),FALSE)/1,0)</f>
        <v>0</v>
      </c>
      <c r="K286">
        <f>IFERROR(VLOOKUP($B286,Kraftvärmeprod!$B$1:$AH$479,MATCH(K$2,Kraftvärmeprod!$B$1:$AG$1,0),FALSE)/1,0)-IFERROR(VLOOKUP($B286,'Slutlig allokering kvv'!$B$2:$AC$462,MATCH(K$3,'Slutlig allokering kvv'!$B$1:$AJ$1,0),FALSE)/1,0)</f>
        <v>0</v>
      </c>
      <c r="L286">
        <f>IFERROR(VLOOKUP($B286,Kraftvärmeprod!$B$1:$AH$479,MATCH(L$2,Kraftvärmeprod!$B$1:$AG$1,0),FALSE)/1,0)-IFERROR(VLOOKUP($B286,'Slutlig allokering kvv'!$B$2:$AC$462,MATCH(L$3,'Slutlig allokering kvv'!$B$1:$AJ$1,0),FALSE)/1,0)</f>
        <v>0</v>
      </c>
      <c r="M286">
        <f>IFERROR(VLOOKUP($B286,Kraftvärmeprod!$B$1:$AH$479,MATCH(M$2,Kraftvärmeprod!$B$1:$AG$1,0),FALSE)/1,0)-IFERROR(VLOOKUP($B286,'Slutlig allokering kvv'!$B$2:$AC$462,MATCH(M$3,'Slutlig allokering kvv'!$B$1:$AJ$1,0),FALSE)/1,0)</f>
        <v>0</v>
      </c>
      <c r="N286">
        <f>IFERROR(VLOOKUP($B286,Kraftvärmeprod!$B$1:$AH$479,MATCH(N$2,Kraftvärmeprod!$B$1:$AG$1,0),FALSE)/1,0)-IFERROR(VLOOKUP($B286,'Slutlig allokering kvv'!$B$2:$AC$462,MATCH(N$3,'Slutlig allokering kvv'!$B$1:$AJ$1,0),FALSE)/1,0)</f>
        <v>0</v>
      </c>
      <c r="O286">
        <f>IFERROR(VLOOKUP($B286,Kraftvärmeprod!$B$1:$AH$479,MATCH(O$2,Kraftvärmeprod!$B$1:$AG$1,0),FALSE)/1,0)-IFERROR(VLOOKUP($B286,'Slutlig allokering kvv'!$B$2:$AC$462,MATCH(O$3,'Slutlig allokering kvv'!$B$1:$AJ$1,0),FALSE)/1,0)</f>
        <v>0</v>
      </c>
      <c r="P286">
        <f>IFERROR(VLOOKUP($B286,Kraftvärmeprod!$B$1:$AH$479,MATCH(P$2,Kraftvärmeprod!$B$1:$AG$1,0),FALSE)/1,0)-IFERROR(VLOOKUP($B286,'Slutlig allokering kvv'!$B$2:$AC$462,MATCH(P$3,'Slutlig allokering kvv'!$B$1:$AJ$1,0),FALSE)/1,0)</f>
        <v>0</v>
      </c>
      <c r="Q286">
        <f>IFERROR(VLOOKUP($B286,Kraftvärmeprod!$B$1:$AH$479,MATCH(Q$2,Kraftvärmeprod!$B$1:$AG$1,0),FALSE)/1,0)-IFERROR(VLOOKUP($B286,'Slutlig allokering kvv'!$B$2:$AC$462,MATCH(Q$3,'Slutlig allokering kvv'!$B$1:$AJ$1,0),FALSE)/1,0)</f>
        <v>0</v>
      </c>
      <c r="R286">
        <f>IFERROR(VLOOKUP($B286,Kraftvärmeprod!$B$1:$AH$479,MATCH(R$2,Kraftvärmeprod!$B$1:$AG$1,0),FALSE)/1,0)-IFERROR(VLOOKUP($B286,'Slutlig allokering kvv'!$B$2:$AC$462,MATCH(R$3,'Slutlig allokering kvv'!$B$1:$AJ$1,0),FALSE)/1,0)</f>
        <v>0</v>
      </c>
      <c r="S286">
        <f>IFERROR(VLOOKUP($B286,Kraftvärmeprod!$B$1:$AH$479,MATCH(S$2,Kraftvärmeprod!$B$1:$AG$1,0),FALSE)/1,0)-IFERROR(VLOOKUP($B286,'Slutlig allokering kvv'!$B$2:$AC$462,MATCH(S$3,'Slutlig allokering kvv'!$B$1:$AJ$1,0),FALSE)/1,0)</f>
        <v>0</v>
      </c>
      <c r="T286" s="6">
        <f>IFERROR(VLOOKUP($B286,Miljö!$B$1:$S$477,MATCH(T$2,Miljö!$B$1:$X$1,0),FALSE)/1,0)-IFERROR(VLOOKUP($B286,'Slutlig allokering kvv'!$B$2:$AC$462,MATCH(T$3,'Slutlig allokering kvv'!$B$1:$AJ$1,0),FALSE)/1,0)</f>
        <v>0</v>
      </c>
      <c r="U286">
        <f>IFERROR(VLOOKUP($B286,Kraftvärmeprod!$B$1:$AH$479,MATCH(U$2,Kraftvärmeprod!$B$1:$AG$1,0),FALSE)/1,0)-IFERROR(VLOOKUP($B286,'Slutlig allokering kvv'!$B$2:$AC$462,MATCH(U$3,'Slutlig allokering kvv'!$B$1:$AJ$1,0),FALSE)/1,0)</f>
        <v>0</v>
      </c>
      <c r="V286">
        <f>IFERROR(VLOOKUP($B286,Kraftvärmeprod!$B$1:$AH$479,MATCH(V$2,Kraftvärmeprod!$B$1:$AG$1,0),FALSE)/1,0)-IFERROR(VLOOKUP($B286,'Slutlig allokering kvv'!$B$2:$AC$462,MATCH(V$3,'Slutlig allokering kvv'!$B$1:$AJ$1,0),FALSE)/1,0)</f>
        <v>0</v>
      </c>
      <c r="W286">
        <f>IFERROR(VLOOKUP($B286,Kraftvärmeprod!$B$1:$AH$479,MATCH(W$2,Kraftvärmeprod!$B$1:$AG$1,0),FALSE)/1,0)-IFERROR(VLOOKUP($B286,'Slutlig allokering kvv'!$B$2:$AC$462,MATCH(W$3,'Slutlig allokering kvv'!$B$1:$AJ$1,0),FALSE)/1,0)</f>
        <v>0</v>
      </c>
      <c r="X286">
        <f>IFERROR(VLOOKUP($B286,Kraftvärmeprod!$B$1:$AH$479,MATCH(X$2,Kraftvärmeprod!$B$1:$AG$1,0),FALSE)/1,0)-IFERROR(VLOOKUP($B286,'Slutlig allokering kvv'!$B$2:$AC$462,MATCH(X$3,'Slutlig allokering kvv'!$B$1:$AJ$1,0),FALSE)/1,0)</f>
        <v>0</v>
      </c>
      <c r="Y286">
        <f>IFERROR(VLOOKUP($B286,Kraftvärmeprod!$B$1:$AH$479,MATCH(Y$2,Kraftvärmeprod!$B$1:$AG$1,0),FALSE)/1,0)-IFERROR(VLOOKUP($B286,'Slutlig allokering kvv'!$B$2:$AC$462,MATCH(Y$3,'Slutlig allokering kvv'!$B$1:$AJ$1,0),FALSE)/1,0)</f>
        <v>0</v>
      </c>
      <c r="Z286">
        <f>IFERROR(VLOOKUP($B286,Kraftvärmeprod!$B$1:$AH$479,MATCH(Z$2,Kraftvärmeprod!$B$1:$AG$1,0),FALSE)/1,0)-IFERROR(VLOOKUP($B286,'Slutlig allokering kvv'!$B$2:$AC$462,MATCH(Z$3,'Slutlig allokering kvv'!$B$1:$AJ$1,0),FALSE)/1,0)</f>
        <v>0</v>
      </c>
      <c r="AA286">
        <f>IFERROR(VLOOKUP($B286,Kraftvärmeprod!$B$1:$AH$479,MATCH(AA$2,Kraftvärmeprod!$B$1:$AG$1,0),FALSE)/1,0)-IFERROR(VLOOKUP($B286,'Slutlig allokering kvv'!$B$2:$AC$462,MATCH(AA$3,'Slutlig allokering kvv'!$B$1:$AJ$1,0),FALSE)/1,0)</f>
        <v>0</v>
      </c>
      <c r="AE286">
        <f t="shared" si="8"/>
        <v>0</v>
      </c>
      <c r="AG286">
        <f>IFERROR(VLOOKUP(B286,'Slutlig allokering kvv'!$B$2:$AJ$462,MATCH("Summa slutlig allokerad tillförd energi (utan hjälpel och rökgaskondensering):",'Slutlig allokering kvv'!$B$1:$AK$1,0),FALSE)/1,"")</f>
        <v>0</v>
      </c>
      <c r="AI286" s="137" t="str">
        <f>IFERROR(1-VLOOKUP(B286,'Slutlig allokering kvv'!$B$2:$AJ$462,MATCH("Andel av bränsle i kvv som allokerats till värme, exklusive rökgaskondensering och hjälpel",'Slutlig allokering kvv'!$B$1:$AK$1,0),FALSE),"")</f>
        <v/>
      </c>
      <c r="AK286" s="137" t="str">
        <f t="shared" si="9"/>
        <v/>
      </c>
    </row>
    <row r="287" spans="1:37" x14ac:dyDescent="0.25">
      <c r="A287" s="2" t="s">
        <v>437</v>
      </c>
      <c r="B287" s="2" t="s">
        <v>18</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 kvv'!$B$2:$AC$462,MATCH(E$3,'Slutlig allokering kvv'!$B$1:$AJ$1,0),FALSE)/1,0)</f>
        <v>0</v>
      </c>
      <c r="F287">
        <f>IFERROR(VLOOKUP($B287,Kraftvärmeprod!$B$1:$AH$479,MATCH(F$2,Kraftvärmeprod!$B$1:$AG$1,0),FALSE)/1,0)-IFERROR(VLOOKUP($B287,'Slutlig allokering kvv'!$B$2:$AC$462,MATCH(F$3,'Slutlig allokering kvv'!$B$1:$AJ$1,0),FALSE)/1,0)</f>
        <v>0</v>
      </c>
      <c r="G287">
        <f>IFERROR(VLOOKUP($B287,Kraftvärmeprod!$B$1:$AH$479,MATCH(G$2,Kraftvärmeprod!$B$1:$AG$1,0),FALSE)/1,0)-IFERROR(VLOOKUP($B287,'Slutlig allokering kvv'!$B$2:$AC$462,MATCH(G$3,'Slutlig allokering kvv'!$B$1:$AJ$1,0),FALSE)/1,0)</f>
        <v>0</v>
      </c>
      <c r="H287">
        <f>IFERROR(VLOOKUP($B287,Kraftvärmeprod!$B$1:$AH$479,MATCH(H$2,Kraftvärmeprod!$B$1:$AG$1,0),FALSE)/1,0)-IFERROR(VLOOKUP($B287,'Slutlig allokering kvv'!$B$2:$AC$462,MATCH(H$3,'Slutlig allokering kvv'!$B$1:$AJ$1,0),FALSE)/1,0)</f>
        <v>0</v>
      </c>
      <c r="I287">
        <f>IFERROR(VLOOKUP($B287,Kraftvärmeprod!$B$1:$AH$479,MATCH(I$2,Kraftvärmeprod!$B$1:$AG$1,0),FALSE)/1,0)-IFERROR(VLOOKUP($B287,'Slutlig allokering kvv'!$B$2:$AC$462,MATCH(I$3,'Slutlig allokering kvv'!$B$1:$AJ$1,0),FALSE)/1,0)</f>
        <v>0</v>
      </c>
      <c r="J287">
        <f>IFERROR(VLOOKUP($B287,Kraftvärmeprod!$B$1:$AH$479,MATCH(J$2,Kraftvärmeprod!$B$1:$AG$1,0),FALSE)/1,0)-IFERROR(VLOOKUP($B287,'Slutlig allokering kvv'!$B$2:$AC$462,MATCH(J$3,'Slutlig allokering kvv'!$B$1:$AJ$1,0),FALSE)/1,0)</f>
        <v>0</v>
      </c>
      <c r="K287">
        <f>IFERROR(VLOOKUP($B287,Kraftvärmeprod!$B$1:$AH$479,MATCH(K$2,Kraftvärmeprod!$B$1:$AG$1,0),FALSE)/1,0)-IFERROR(VLOOKUP($B287,'Slutlig allokering kvv'!$B$2:$AC$462,MATCH(K$3,'Slutlig allokering kvv'!$B$1:$AJ$1,0),FALSE)/1,0)</f>
        <v>0</v>
      </c>
      <c r="L287">
        <f>IFERROR(VLOOKUP($B287,Kraftvärmeprod!$B$1:$AH$479,MATCH(L$2,Kraftvärmeprod!$B$1:$AG$1,0),FALSE)/1,0)-IFERROR(VLOOKUP($B287,'Slutlig allokering kvv'!$B$2:$AC$462,MATCH(L$3,'Slutlig allokering kvv'!$B$1:$AJ$1,0),FALSE)/1,0)</f>
        <v>0</v>
      </c>
      <c r="M287">
        <f>IFERROR(VLOOKUP($B287,Kraftvärmeprod!$B$1:$AH$479,MATCH(M$2,Kraftvärmeprod!$B$1:$AG$1,0),FALSE)/1,0)-IFERROR(VLOOKUP($B287,'Slutlig allokering kvv'!$B$2:$AC$462,MATCH(M$3,'Slutlig allokering kvv'!$B$1:$AJ$1,0),FALSE)/1,0)</f>
        <v>0</v>
      </c>
      <c r="N287">
        <f>IFERROR(VLOOKUP($B287,Kraftvärmeprod!$B$1:$AH$479,MATCH(N$2,Kraftvärmeprod!$B$1:$AG$1,0),FALSE)/1,0)-IFERROR(VLOOKUP($B287,'Slutlig allokering kvv'!$B$2:$AC$462,MATCH(N$3,'Slutlig allokering kvv'!$B$1:$AJ$1,0),FALSE)/1,0)</f>
        <v>0</v>
      </c>
      <c r="O287">
        <f>IFERROR(VLOOKUP($B287,Kraftvärmeprod!$B$1:$AH$479,MATCH(O$2,Kraftvärmeprod!$B$1:$AG$1,0),FALSE)/1,0)-IFERROR(VLOOKUP($B287,'Slutlig allokering kvv'!$B$2:$AC$462,MATCH(O$3,'Slutlig allokering kvv'!$B$1:$AJ$1,0),FALSE)/1,0)</f>
        <v>0</v>
      </c>
      <c r="P287">
        <f>IFERROR(VLOOKUP($B287,Kraftvärmeprod!$B$1:$AH$479,MATCH(P$2,Kraftvärmeprod!$B$1:$AG$1,0),FALSE)/1,0)-IFERROR(VLOOKUP($B287,'Slutlig allokering kvv'!$B$2:$AC$462,MATCH(P$3,'Slutlig allokering kvv'!$B$1:$AJ$1,0),FALSE)/1,0)</f>
        <v>0</v>
      </c>
      <c r="Q287">
        <f>IFERROR(VLOOKUP($B287,Kraftvärmeprod!$B$1:$AH$479,MATCH(Q$2,Kraftvärmeprod!$B$1:$AG$1,0),FALSE)/1,0)-IFERROR(VLOOKUP($B287,'Slutlig allokering kvv'!$B$2:$AC$462,MATCH(Q$3,'Slutlig allokering kvv'!$B$1:$AJ$1,0),FALSE)/1,0)</f>
        <v>0</v>
      </c>
      <c r="R287">
        <f>IFERROR(VLOOKUP($B287,Kraftvärmeprod!$B$1:$AH$479,MATCH(R$2,Kraftvärmeprod!$B$1:$AG$1,0),FALSE)/1,0)-IFERROR(VLOOKUP($B287,'Slutlig allokering kvv'!$B$2:$AC$462,MATCH(R$3,'Slutlig allokering kvv'!$B$1:$AJ$1,0),FALSE)/1,0)</f>
        <v>0</v>
      </c>
      <c r="S287">
        <f>IFERROR(VLOOKUP($B287,Kraftvärmeprod!$B$1:$AH$479,MATCH(S$2,Kraftvärmeprod!$B$1:$AG$1,0),FALSE)/1,0)-IFERROR(VLOOKUP($B287,'Slutlig allokering kvv'!$B$2:$AC$462,MATCH(S$3,'Slutlig allokering kvv'!$B$1:$AJ$1,0),FALSE)/1,0)</f>
        <v>0</v>
      </c>
      <c r="T287" s="6">
        <f>IFERROR(VLOOKUP($B287,Miljö!$B$1:$S$477,MATCH(T$2,Miljö!$B$1:$X$1,0),FALSE)/1,0)-IFERROR(VLOOKUP($B287,'Slutlig allokering kvv'!$B$2:$AC$462,MATCH(T$3,'Slutlig allokering kvv'!$B$1:$AJ$1,0),FALSE)/1,0)</f>
        <v>0</v>
      </c>
      <c r="U287">
        <f>IFERROR(VLOOKUP($B287,Kraftvärmeprod!$B$1:$AH$479,MATCH(U$2,Kraftvärmeprod!$B$1:$AG$1,0),FALSE)/1,0)-IFERROR(VLOOKUP($B287,'Slutlig allokering kvv'!$B$2:$AC$462,MATCH(U$3,'Slutlig allokering kvv'!$B$1:$AJ$1,0),FALSE)/1,0)</f>
        <v>0</v>
      </c>
      <c r="V287">
        <f>IFERROR(VLOOKUP($B287,Kraftvärmeprod!$B$1:$AH$479,MATCH(V$2,Kraftvärmeprod!$B$1:$AG$1,0),FALSE)/1,0)-IFERROR(VLOOKUP($B287,'Slutlig allokering kvv'!$B$2:$AC$462,MATCH(V$3,'Slutlig allokering kvv'!$B$1:$AJ$1,0),FALSE)/1,0)</f>
        <v>0</v>
      </c>
      <c r="W287">
        <f>IFERROR(VLOOKUP($B287,Kraftvärmeprod!$B$1:$AH$479,MATCH(W$2,Kraftvärmeprod!$B$1:$AG$1,0),FALSE)/1,0)-IFERROR(VLOOKUP($B287,'Slutlig allokering kvv'!$B$2:$AC$462,MATCH(W$3,'Slutlig allokering kvv'!$B$1:$AJ$1,0),FALSE)/1,0)</f>
        <v>0</v>
      </c>
      <c r="X287">
        <f>IFERROR(VLOOKUP($B287,Kraftvärmeprod!$B$1:$AH$479,MATCH(X$2,Kraftvärmeprod!$B$1:$AG$1,0),FALSE)/1,0)-IFERROR(VLOOKUP($B287,'Slutlig allokering kvv'!$B$2:$AC$462,MATCH(X$3,'Slutlig allokering kvv'!$B$1:$AJ$1,0),FALSE)/1,0)</f>
        <v>0</v>
      </c>
      <c r="Y287">
        <f>IFERROR(VLOOKUP($B287,Kraftvärmeprod!$B$1:$AH$479,MATCH(Y$2,Kraftvärmeprod!$B$1:$AG$1,0),FALSE)/1,0)-IFERROR(VLOOKUP($B287,'Slutlig allokering kvv'!$B$2:$AC$462,MATCH(Y$3,'Slutlig allokering kvv'!$B$1:$AJ$1,0),FALSE)/1,0)</f>
        <v>0</v>
      </c>
      <c r="Z287">
        <f>IFERROR(VLOOKUP($B287,Kraftvärmeprod!$B$1:$AH$479,MATCH(Z$2,Kraftvärmeprod!$B$1:$AG$1,0),FALSE)/1,0)-IFERROR(VLOOKUP($B287,'Slutlig allokering kvv'!$B$2:$AC$462,MATCH(Z$3,'Slutlig allokering kvv'!$B$1:$AJ$1,0),FALSE)/1,0)</f>
        <v>0</v>
      </c>
      <c r="AA287">
        <f>IFERROR(VLOOKUP($B287,Kraftvärmeprod!$B$1:$AH$479,MATCH(AA$2,Kraftvärmeprod!$B$1:$AG$1,0),FALSE)/1,0)-IFERROR(VLOOKUP($B287,'Slutlig allokering kvv'!$B$2:$AC$462,MATCH(AA$3,'Slutlig allokering kvv'!$B$1:$AJ$1,0),FALSE)/1,0)</f>
        <v>0</v>
      </c>
      <c r="AE287">
        <f t="shared" si="8"/>
        <v>0</v>
      </c>
      <c r="AG287">
        <f>IFERROR(VLOOKUP(B287,'Slutlig allokering kvv'!$B$2:$AJ$462,MATCH("Summa slutlig allokerad tillförd energi (utan hjälpel och rökgaskondensering):",'Slutlig allokering kvv'!$B$1:$AK$1,0),FALSE)/1,"")</f>
        <v>0</v>
      </c>
      <c r="AI287" s="137" t="str">
        <f>IFERROR(1-VLOOKUP(B287,'Slutlig allokering kvv'!$B$2:$AJ$462,MATCH("Andel av bränsle i kvv som allokerats till värme, exklusive rökgaskondensering och hjälpel",'Slutlig allokering kvv'!$B$1:$AK$1,0),FALSE),"")</f>
        <v/>
      </c>
      <c r="AK287" s="137" t="str">
        <f t="shared" si="9"/>
        <v/>
      </c>
    </row>
    <row r="288" spans="1:37" x14ac:dyDescent="0.25">
      <c r="A288" s="2" t="s">
        <v>437</v>
      </c>
      <c r="B288" s="2" t="s">
        <v>19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 kvv'!$B$2:$AC$462,MATCH(E$3,'Slutlig allokering kvv'!$B$1:$AJ$1,0),FALSE)/1,0)</f>
        <v>0</v>
      </c>
      <c r="F288">
        <f>IFERROR(VLOOKUP($B288,Kraftvärmeprod!$B$1:$AH$479,MATCH(F$2,Kraftvärmeprod!$B$1:$AG$1,0),FALSE)/1,0)-IFERROR(VLOOKUP($B288,'Slutlig allokering kvv'!$B$2:$AC$462,MATCH(F$3,'Slutlig allokering kvv'!$B$1:$AJ$1,0),FALSE)/1,0)</f>
        <v>0</v>
      </c>
      <c r="G288">
        <f>IFERROR(VLOOKUP($B288,Kraftvärmeprod!$B$1:$AH$479,MATCH(G$2,Kraftvärmeprod!$B$1:$AG$1,0),FALSE)/1,0)-IFERROR(VLOOKUP($B288,'Slutlig allokering kvv'!$B$2:$AC$462,MATCH(G$3,'Slutlig allokering kvv'!$B$1:$AJ$1,0),FALSE)/1,0)</f>
        <v>0</v>
      </c>
      <c r="H288">
        <f>IFERROR(VLOOKUP($B288,Kraftvärmeprod!$B$1:$AH$479,MATCH(H$2,Kraftvärmeprod!$B$1:$AG$1,0),FALSE)/1,0)-IFERROR(VLOOKUP($B288,'Slutlig allokering kvv'!$B$2:$AC$462,MATCH(H$3,'Slutlig allokering kvv'!$B$1:$AJ$1,0),FALSE)/1,0)</f>
        <v>0</v>
      </c>
      <c r="I288">
        <f>IFERROR(VLOOKUP($B288,Kraftvärmeprod!$B$1:$AH$479,MATCH(I$2,Kraftvärmeprod!$B$1:$AG$1,0),FALSE)/1,0)-IFERROR(VLOOKUP($B288,'Slutlig allokering kvv'!$B$2:$AC$462,MATCH(I$3,'Slutlig allokering kvv'!$B$1:$AJ$1,0),FALSE)/1,0)</f>
        <v>0</v>
      </c>
      <c r="J288">
        <f>IFERROR(VLOOKUP($B288,Kraftvärmeprod!$B$1:$AH$479,MATCH(J$2,Kraftvärmeprod!$B$1:$AG$1,0),FALSE)/1,0)-IFERROR(VLOOKUP($B288,'Slutlig allokering kvv'!$B$2:$AC$462,MATCH(J$3,'Slutlig allokering kvv'!$B$1:$AJ$1,0),FALSE)/1,0)</f>
        <v>0</v>
      </c>
      <c r="K288">
        <f>IFERROR(VLOOKUP($B288,Kraftvärmeprod!$B$1:$AH$479,MATCH(K$2,Kraftvärmeprod!$B$1:$AG$1,0),FALSE)/1,0)-IFERROR(VLOOKUP($B288,'Slutlig allokering kvv'!$B$2:$AC$462,MATCH(K$3,'Slutlig allokering kvv'!$B$1:$AJ$1,0),FALSE)/1,0)</f>
        <v>0</v>
      </c>
      <c r="L288">
        <f>IFERROR(VLOOKUP($B288,Kraftvärmeprod!$B$1:$AH$479,MATCH(L$2,Kraftvärmeprod!$B$1:$AG$1,0),FALSE)/1,0)-IFERROR(VLOOKUP($B288,'Slutlig allokering kvv'!$B$2:$AC$462,MATCH(L$3,'Slutlig allokering kvv'!$B$1:$AJ$1,0),FALSE)/1,0)</f>
        <v>0</v>
      </c>
      <c r="M288">
        <f>IFERROR(VLOOKUP($B288,Kraftvärmeprod!$B$1:$AH$479,MATCH(M$2,Kraftvärmeprod!$B$1:$AG$1,0),FALSE)/1,0)-IFERROR(VLOOKUP($B288,'Slutlig allokering kvv'!$B$2:$AC$462,MATCH(M$3,'Slutlig allokering kvv'!$B$1:$AJ$1,0),FALSE)/1,0)</f>
        <v>0</v>
      </c>
      <c r="N288">
        <f>IFERROR(VLOOKUP($B288,Kraftvärmeprod!$B$1:$AH$479,MATCH(N$2,Kraftvärmeprod!$B$1:$AG$1,0),FALSE)/1,0)-IFERROR(VLOOKUP($B288,'Slutlig allokering kvv'!$B$2:$AC$462,MATCH(N$3,'Slutlig allokering kvv'!$B$1:$AJ$1,0),FALSE)/1,0)</f>
        <v>0</v>
      </c>
      <c r="O288">
        <f>IFERROR(VLOOKUP($B288,Kraftvärmeprod!$B$1:$AH$479,MATCH(O$2,Kraftvärmeprod!$B$1:$AG$1,0),FALSE)/1,0)-IFERROR(VLOOKUP($B288,'Slutlig allokering kvv'!$B$2:$AC$462,MATCH(O$3,'Slutlig allokering kvv'!$B$1:$AJ$1,0),FALSE)/1,0)</f>
        <v>0</v>
      </c>
      <c r="P288">
        <f>IFERROR(VLOOKUP($B288,Kraftvärmeprod!$B$1:$AH$479,MATCH(P$2,Kraftvärmeprod!$B$1:$AG$1,0),FALSE)/1,0)-IFERROR(VLOOKUP($B288,'Slutlig allokering kvv'!$B$2:$AC$462,MATCH(P$3,'Slutlig allokering kvv'!$B$1:$AJ$1,0),FALSE)/1,0)</f>
        <v>0</v>
      </c>
      <c r="Q288">
        <f>IFERROR(VLOOKUP($B288,Kraftvärmeprod!$B$1:$AH$479,MATCH(Q$2,Kraftvärmeprod!$B$1:$AG$1,0),FALSE)/1,0)-IFERROR(VLOOKUP($B288,'Slutlig allokering kvv'!$B$2:$AC$462,MATCH(Q$3,'Slutlig allokering kvv'!$B$1:$AJ$1,0),FALSE)/1,0)</f>
        <v>0</v>
      </c>
      <c r="R288">
        <f>IFERROR(VLOOKUP($B288,Kraftvärmeprod!$B$1:$AH$479,MATCH(R$2,Kraftvärmeprod!$B$1:$AG$1,0),FALSE)/1,0)-IFERROR(VLOOKUP($B288,'Slutlig allokering kvv'!$B$2:$AC$462,MATCH(R$3,'Slutlig allokering kvv'!$B$1:$AJ$1,0),FALSE)/1,0)</f>
        <v>0</v>
      </c>
      <c r="S288">
        <f>IFERROR(VLOOKUP($B288,Kraftvärmeprod!$B$1:$AH$479,MATCH(S$2,Kraftvärmeprod!$B$1:$AG$1,0),FALSE)/1,0)-IFERROR(VLOOKUP($B288,'Slutlig allokering kvv'!$B$2:$AC$462,MATCH(S$3,'Slutlig allokering kvv'!$B$1:$AJ$1,0),FALSE)/1,0)</f>
        <v>0</v>
      </c>
      <c r="T288" s="6">
        <f>IFERROR(VLOOKUP($B288,Miljö!$B$1:$S$477,MATCH(T$2,Miljö!$B$1:$X$1,0),FALSE)/1,0)-IFERROR(VLOOKUP($B288,'Slutlig allokering kvv'!$B$2:$AC$462,MATCH(T$3,'Slutlig allokering kvv'!$B$1:$AJ$1,0),FALSE)/1,0)</f>
        <v>0</v>
      </c>
      <c r="U288">
        <f>IFERROR(VLOOKUP($B288,Kraftvärmeprod!$B$1:$AH$479,MATCH(U$2,Kraftvärmeprod!$B$1:$AG$1,0),FALSE)/1,0)-IFERROR(VLOOKUP($B288,'Slutlig allokering kvv'!$B$2:$AC$462,MATCH(U$3,'Slutlig allokering kvv'!$B$1:$AJ$1,0),FALSE)/1,0)</f>
        <v>0</v>
      </c>
      <c r="V288">
        <f>IFERROR(VLOOKUP($B288,Kraftvärmeprod!$B$1:$AH$479,MATCH(V$2,Kraftvärmeprod!$B$1:$AG$1,0),FALSE)/1,0)-IFERROR(VLOOKUP($B288,'Slutlig allokering kvv'!$B$2:$AC$462,MATCH(V$3,'Slutlig allokering kvv'!$B$1:$AJ$1,0),FALSE)/1,0)</f>
        <v>0</v>
      </c>
      <c r="W288">
        <f>IFERROR(VLOOKUP($B288,Kraftvärmeprod!$B$1:$AH$479,MATCH(W$2,Kraftvärmeprod!$B$1:$AG$1,0),FALSE)/1,0)-IFERROR(VLOOKUP($B288,'Slutlig allokering kvv'!$B$2:$AC$462,MATCH(W$3,'Slutlig allokering kvv'!$B$1:$AJ$1,0),FALSE)/1,0)</f>
        <v>0</v>
      </c>
      <c r="X288">
        <f>IFERROR(VLOOKUP($B288,Kraftvärmeprod!$B$1:$AH$479,MATCH(X$2,Kraftvärmeprod!$B$1:$AG$1,0),FALSE)/1,0)-IFERROR(VLOOKUP($B288,'Slutlig allokering kvv'!$B$2:$AC$462,MATCH(X$3,'Slutlig allokering kvv'!$B$1:$AJ$1,0),FALSE)/1,0)</f>
        <v>0</v>
      </c>
      <c r="Y288">
        <f>IFERROR(VLOOKUP($B288,Kraftvärmeprod!$B$1:$AH$479,MATCH(Y$2,Kraftvärmeprod!$B$1:$AG$1,0),FALSE)/1,0)-IFERROR(VLOOKUP($B288,'Slutlig allokering kvv'!$B$2:$AC$462,MATCH(Y$3,'Slutlig allokering kvv'!$B$1:$AJ$1,0),FALSE)/1,0)</f>
        <v>0</v>
      </c>
      <c r="Z288">
        <f>IFERROR(VLOOKUP($B288,Kraftvärmeprod!$B$1:$AH$479,MATCH(Z$2,Kraftvärmeprod!$B$1:$AG$1,0),FALSE)/1,0)-IFERROR(VLOOKUP($B288,'Slutlig allokering kvv'!$B$2:$AC$462,MATCH(Z$3,'Slutlig allokering kvv'!$B$1:$AJ$1,0),FALSE)/1,0)</f>
        <v>0</v>
      </c>
      <c r="AA288">
        <f>IFERROR(VLOOKUP($B288,Kraftvärmeprod!$B$1:$AH$479,MATCH(AA$2,Kraftvärmeprod!$B$1:$AG$1,0),FALSE)/1,0)-IFERROR(VLOOKUP($B288,'Slutlig allokering kvv'!$B$2:$AC$462,MATCH(AA$3,'Slutlig allokering kvv'!$B$1:$AJ$1,0),FALSE)/1,0)</f>
        <v>0</v>
      </c>
      <c r="AE288">
        <f t="shared" si="8"/>
        <v>0</v>
      </c>
      <c r="AG288">
        <f>IFERROR(VLOOKUP(B288,'Slutlig allokering kvv'!$B$2:$AJ$462,MATCH("Summa slutlig allokerad tillförd energi (utan hjälpel och rökgaskondensering):",'Slutlig allokering kvv'!$B$1:$AK$1,0),FALSE)/1,"")</f>
        <v>0</v>
      </c>
      <c r="AI288" s="137" t="str">
        <f>IFERROR(1-VLOOKUP(B288,'Slutlig allokering kvv'!$B$2:$AJ$462,MATCH("Andel av bränsle i kvv som allokerats till värme, exklusive rökgaskondensering och hjälpel",'Slutlig allokering kvv'!$B$1:$AK$1,0),FALSE),"")</f>
        <v/>
      </c>
      <c r="AK288" s="137" t="str">
        <f t="shared" si="9"/>
        <v/>
      </c>
    </row>
    <row r="289" spans="1:37" x14ac:dyDescent="0.25">
      <c r="A289" s="2" t="s">
        <v>437</v>
      </c>
      <c r="B289" s="2" t="s">
        <v>20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 kvv'!$B$2:$AC$462,MATCH(E$3,'Slutlig allokering kvv'!$B$1:$AJ$1,0),FALSE)/1,0)</f>
        <v>0</v>
      </c>
      <c r="F289">
        <f>IFERROR(VLOOKUP($B289,Kraftvärmeprod!$B$1:$AH$479,MATCH(F$2,Kraftvärmeprod!$B$1:$AG$1,0),FALSE)/1,0)-IFERROR(VLOOKUP($B289,'Slutlig allokering kvv'!$B$2:$AC$462,MATCH(F$3,'Slutlig allokering kvv'!$B$1:$AJ$1,0),FALSE)/1,0)</f>
        <v>0</v>
      </c>
      <c r="G289">
        <f>IFERROR(VLOOKUP($B289,Kraftvärmeprod!$B$1:$AH$479,MATCH(G$2,Kraftvärmeprod!$B$1:$AG$1,0),FALSE)/1,0)-IFERROR(VLOOKUP($B289,'Slutlig allokering kvv'!$B$2:$AC$462,MATCH(G$3,'Slutlig allokering kvv'!$B$1:$AJ$1,0),FALSE)/1,0)</f>
        <v>0</v>
      </c>
      <c r="H289">
        <f>IFERROR(VLOOKUP($B289,Kraftvärmeprod!$B$1:$AH$479,MATCH(H$2,Kraftvärmeprod!$B$1:$AG$1,0),FALSE)/1,0)-IFERROR(VLOOKUP($B289,'Slutlig allokering kvv'!$B$2:$AC$462,MATCH(H$3,'Slutlig allokering kvv'!$B$1:$AJ$1,0),FALSE)/1,0)</f>
        <v>0</v>
      </c>
      <c r="I289">
        <f>IFERROR(VLOOKUP($B289,Kraftvärmeprod!$B$1:$AH$479,MATCH(I$2,Kraftvärmeprod!$B$1:$AG$1,0),FALSE)/1,0)-IFERROR(VLOOKUP($B289,'Slutlig allokering kvv'!$B$2:$AC$462,MATCH(I$3,'Slutlig allokering kvv'!$B$1:$AJ$1,0),FALSE)/1,0)</f>
        <v>0</v>
      </c>
      <c r="J289">
        <f>IFERROR(VLOOKUP($B289,Kraftvärmeprod!$B$1:$AH$479,MATCH(J$2,Kraftvärmeprod!$B$1:$AG$1,0),FALSE)/1,0)-IFERROR(VLOOKUP($B289,'Slutlig allokering kvv'!$B$2:$AC$462,MATCH(J$3,'Slutlig allokering kvv'!$B$1:$AJ$1,0),FALSE)/1,0)</f>
        <v>0</v>
      </c>
      <c r="K289">
        <f>IFERROR(VLOOKUP($B289,Kraftvärmeprod!$B$1:$AH$479,MATCH(K$2,Kraftvärmeprod!$B$1:$AG$1,0),FALSE)/1,0)-IFERROR(VLOOKUP($B289,'Slutlig allokering kvv'!$B$2:$AC$462,MATCH(K$3,'Slutlig allokering kvv'!$B$1:$AJ$1,0),FALSE)/1,0)</f>
        <v>0</v>
      </c>
      <c r="L289">
        <f>IFERROR(VLOOKUP($B289,Kraftvärmeprod!$B$1:$AH$479,MATCH(L$2,Kraftvärmeprod!$B$1:$AG$1,0),FALSE)/1,0)-IFERROR(VLOOKUP($B289,'Slutlig allokering kvv'!$B$2:$AC$462,MATCH(L$3,'Slutlig allokering kvv'!$B$1:$AJ$1,0),FALSE)/1,0)</f>
        <v>0</v>
      </c>
      <c r="M289">
        <f>IFERROR(VLOOKUP($B289,Kraftvärmeprod!$B$1:$AH$479,MATCH(M$2,Kraftvärmeprod!$B$1:$AG$1,0),FALSE)/1,0)-IFERROR(VLOOKUP($B289,'Slutlig allokering kvv'!$B$2:$AC$462,MATCH(M$3,'Slutlig allokering kvv'!$B$1:$AJ$1,0),FALSE)/1,0)</f>
        <v>0</v>
      </c>
      <c r="N289">
        <f>IFERROR(VLOOKUP($B289,Kraftvärmeprod!$B$1:$AH$479,MATCH(N$2,Kraftvärmeprod!$B$1:$AG$1,0),FALSE)/1,0)-IFERROR(VLOOKUP($B289,'Slutlig allokering kvv'!$B$2:$AC$462,MATCH(N$3,'Slutlig allokering kvv'!$B$1:$AJ$1,0),FALSE)/1,0)</f>
        <v>0</v>
      </c>
      <c r="O289">
        <f>IFERROR(VLOOKUP($B289,Kraftvärmeprod!$B$1:$AH$479,MATCH(O$2,Kraftvärmeprod!$B$1:$AG$1,0),FALSE)/1,0)-IFERROR(VLOOKUP($B289,'Slutlig allokering kvv'!$B$2:$AC$462,MATCH(O$3,'Slutlig allokering kvv'!$B$1:$AJ$1,0),FALSE)/1,0)</f>
        <v>0</v>
      </c>
      <c r="P289">
        <f>IFERROR(VLOOKUP($B289,Kraftvärmeprod!$B$1:$AH$479,MATCH(P$2,Kraftvärmeprod!$B$1:$AG$1,0),FALSE)/1,0)-IFERROR(VLOOKUP($B289,'Slutlig allokering kvv'!$B$2:$AC$462,MATCH(P$3,'Slutlig allokering kvv'!$B$1:$AJ$1,0),FALSE)/1,0)</f>
        <v>0</v>
      </c>
      <c r="Q289">
        <f>IFERROR(VLOOKUP($B289,Kraftvärmeprod!$B$1:$AH$479,MATCH(Q$2,Kraftvärmeprod!$B$1:$AG$1,0),FALSE)/1,0)-IFERROR(VLOOKUP($B289,'Slutlig allokering kvv'!$B$2:$AC$462,MATCH(Q$3,'Slutlig allokering kvv'!$B$1:$AJ$1,0),FALSE)/1,0)</f>
        <v>0</v>
      </c>
      <c r="R289">
        <f>IFERROR(VLOOKUP($B289,Kraftvärmeprod!$B$1:$AH$479,MATCH(R$2,Kraftvärmeprod!$B$1:$AG$1,0),FALSE)/1,0)-IFERROR(VLOOKUP($B289,'Slutlig allokering kvv'!$B$2:$AC$462,MATCH(R$3,'Slutlig allokering kvv'!$B$1:$AJ$1,0),FALSE)/1,0)</f>
        <v>0</v>
      </c>
      <c r="S289">
        <f>IFERROR(VLOOKUP($B289,Kraftvärmeprod!$B$1:$AH$479,MATCH(S$2,Kraftvärmeprod!$B$1:$AG$1,0),FALSE)/1,0)-IFERROR(VLOOKUP($B289,'Slutlig allokering kvv'!$B$2:$AC$462,MATCH(S$3,'Slutlig allokering kvv'!$B$1:$AJ$1,0),FALSE)/1,0)</f>
        <v>0</v>
      </c>
      <c r="T289" s="6">
        <f>IFERROR(VLOOKUP($B289,Miljö!$B$1:$S$477,MATCH(T$2,Miljö!$B$1:$X$1,0),FALSE)/1,0)-IFERROR(VLOOKUP($B289,'Slutlig allokering kvv'!$B$2:$AC$462,MATCH(T$3,'Slutlig allokering kvv'!$B$1:$AJ$1,0),FALSE)/1,0)</f>
        <v>0</v>
      </c>
      <c r="U289">
        <f>IFERROR(VLOOKUP($B289,Kraftvärmeprod!$B$1:$AH$479,MATCH(U$2,Kraftvärmeprod!$B$1:$AG$1,0),FALSE)/1,0)-IFERROR(VLOOKUP($B289,'Slutlig allokering kvv'!$B$2:$AC$462,MATCH(U$3,'Slutlig allokering kvv'!$B$1:$AJ$1,0),FALSE)/1,0)</f>
        <v>0</v>
      </c>
      <c r="V289">
        <f>IFERROR(VLOOKUP($B289,Kraftvärmeprod!$B$1:$AH$479,MATCH(V$2,Kraftvärmeprod!$B$1:$AG$1,0),FALSE)/1,0)-IFERROR(VLOOKUP($B289,'Slutlig allokering kvv'!$B$2:$AC$462,MATCH(V$3,'Slutlig allokering kvv'!$B$1:$AJ$1,0),FALSE)/1,0)</f>
        <v>0</v>
      </c>
      <c r="W289">
        <f>IFERROR(VLOOKUP($B289,Kraftvärmeprod!$B$1:$AH$479,MATCH(W$2,Kraftvärmeprod!$B$1:$AG$1,0),FALSE)/1,0)-IFERROR(VLOOKUP($B289,'Slutlig allokering kvv'!$B$2:$AC$462,MATCH(W$3,'Slutlig allokering kvv'!$B$1:$AJ$1,0),FALSE)/1,0)</f>
        <v>0</v>
      </c>
      <c r="X289">
        <f>IFERROR(VLOOKUP($B289,Kraftvärmeprod!$B$1:$AH$479,MATCH(X$2,Kraftvärmeprod!$B$1:$AG$1,0),FALSE)/1,0)-IFERROR(VLOOKUP($B289,'Slutlig allokering kvv'!$B$2:$AC$462,MATCH(X$3,'Slutlig allokering kvv'!$B$1:$AJ$1,0),FALSE)/1,0)</f>
        <v>0</v>
      </c>
      <c r="Y289">
        <f>IFERROR(VLOOKUP($B289,Kraftvärmeprod!$B$1:$AH$479,MATCH(Y$2,Kraftvärmeprod!$B$1:$AG$1,0),FALSE)/1,0)-IFERROR(VLOOKUP($B289,'Slutlig allokering kvv'!$B$2:$AC$462,MATCH(Y$3,'Slutlig allokering kvv'!$B$1:$AJ$1,0),FALSE)/1,0)</f>
        <v>0</v>
      </c>
      <c r="Z289">
        <f>IFERROR(VLOOKUP($B289,Kraftvärmeprod!$B$1:$AH$479,MATCH(Z$2,Kraftvärmeprod!$B$1:$AG$1,0),FALSE)/1,0)-IFERROR(VLOOKUP($B289,'Slutlig allokering kvv'!$B$2:$AC$462,MATCH(Z$3,'Slutlig allokering kvv'!$B$1:$AJ$1,0),FALSE)/1,0)</f>
        <v>0</v>
      </c>
      <c r="AA289">
        <f>IFERROR(VLOOKUP($B289,Kraftvärmeprod!$B$1:$AH$479,MATCH(AA$2,Kraftvärmeprod!$B$1:$AG$1,0),FALSE)/1,0)-IFERROR(VLOOKUP($B289,'Slutlig allokering kvv'!$B$2:$AC$462,MATCH(AA$3,'Slutlig allokering kvv'!$B$1:$AJ$1,0),FALSE)/1,0)</f>
        <v>0</v>
      </c>
      <c r="AE289">
        <f t="shared" si="8"/>
        <v>0</v>
      </c>
      <c r="AG289">
        <f>IFERROR(VLOOKUP(B289,'Slutlig allokering kvv'!$B$2:$AJ$462,MATCH("Summa slutlig allokerad tillförd energi (utan hjälpel och rökgaskondensering):",'Slutlig allokering kvv'!$B$1:$AK$1,0),FALSE)/1,"")</f>
        <v>0</v>
      </c>
      <c r="AI289" s="137" t="str">
        <f>IFERROR(1-VLOOKUP(B289,'Slutlig allokering kvv'!$B$2:$AJ$462,MATCH("Andel av bränsle i kvv som allokerats till värme, exklusive rökgaskondensering och hjälpel",'Slutlig allokering kvv'!$B$1:$AK$1,0),FALSE),"")</f>
        <v/>
      </c>
      <c r="AK289" s="137" t="str">
        <f t="shared" si="9"/>
        <v/>
      </c>
    </row>
    <row r="290" spans="1:37" x14ac:dyDescent="0.25">
      <c r="A290" s="2" t="s">
        <v>438</v>
      </c>
      <c r="B290" s="2" t="s">
        <v>439</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 kvv'!$B$2:$AC$462,MATCH(E$3,'Slutlig allokering kvv'!$B$1:$AJ$1,0),FALSE)/1,0)</f>
        <v>0</v>
      </c>
      <c r="F290">
        <f>IFERROR(VLOOKUP($B290,Kraftvärmeprod!$B$1:$AH$479,MATCH(F$2,Kraftvärmeprod!$B$1:$AG$1,0),FALSE)/1,0)-IFERROR(VLOOKUP($B290,'Slutlig allokering kvv'!$B$2:$AC$462,MATCH(F$3,'Slutlig allokering kvv'!$B$1:$AJ$1,0),FALSE)/1,0)</f>
        <v>0</v>
      </c>
      <c r="G290">
        <f>IFERROR(VLOOKUP($B290,Kraftvärmeprod!$B$1:$AH$479,MATCH(G$2,Kraftvärmeprod!$B$1:$AG$1,0),FALSE)/1,0)-IFERROR(VLOOKUP($B290,'Slutlig allokering kvv'!$B$2:$AC$462,MATCH(G$3,'Slutlig allokering kvv'!$B$1:$AJ$1,0),FALSE)/1,0)</f>
        <v>0</v>
      </c>
      <c r="H290">
        <f>IFERROR(VLOOKUP($B290,Kraftvärmeprod!$B$1:$AH$479,MATCH(H$2,Kraftvärmeprod!$B$1:$AG$1,0),FALSE)/1,0)-IFERROR(VLOOKUP($B290,'Slutlig allokering kvv'!$B$2:$AC$462,MATCH(H$3,'Slutlig allokering kvv'!$B$1:$AJ$1,0),FALSE)/1,0)</f>
        <v>0</v>
      </c>
      <c r="I290">
        <f>IFERROR(VLOOKUP($B290,Kraftvärmeprod!$B$1:$AH$479,MATCH(I$2,Kraftvärmeprod!$B$1:$AG$1,0),FALSE)/1,0)-IFERROR(VLOOKUP($B290,'Slutlig allokering kvv'!$B$2:$AC$462,MATCH(I$3,'Slutlig allokering kvv'!$B$1:$AJ$1,0),FALSE)/1,0)</f>
        <v>0</v>
      </c>
      <c r="J290">
        <f>IFERROR(VLOOKUP($B290,Kraftvärmeprod!$B$1:$AH$479,MATCH(J$2,Kraftvärmeprod!$B$1:$AG$1,0),FALSE)/1,0)-IFERROR(VLOOKUP($B290,'Slutlig allokering kvv'!$B$2:$AC$462,MATCH(J$3,'Slutlig allokering kvv'!$B$1:$AJ$1,0),FALSE)/1,0)</f>
        <v>0</v>
      </c>
      <c r="K290">
        <f>IFERROR(VLOOKUP($B290,Kraftvärmeprod!$B$1:$AH$479,MATCH(K$2,Kraftvärmeprod!$B$1:$AG$1,0),FALSE)/1,0)-IFERROR(VLOOKUP($B290,'Slutlig allokering kvv'!$B$2:$AC$462,MATCH(K$3,'Slutlig allokering kvv'!$B$1:$AJ$1,0),FALSE)/1,0)</f>
        <v>0</v>
      </c>
      <c r="L290">
        <f>IFERROR(VLOOKUP($B290,Kraftvärmeprod!$B$1:$AH$479,MATCH(L$2,Kraftvärmeprod!$B$1:$AG$1,0),FALSE)/1,0)-IFERROR(VLOOKUP($B290,'Slutlig allokering kvv'!$B$2:$AC$462,MATCH(L$3,'Slutlig allokering kvv'!$B$1:$AJ$1,0),FALSE)/1,0)</f>
        <v>0</v>
      </c>
      <c r="M290">
        <f>IFERROR(VLOOKUP($B290,Kraftvärmeprod!$B$1:$AH$479,MATCH(M$2,Kraftvärmeprod!$B$1:$AG$1,0),FALSE)/1,0)-IFERROR(VLOOKUP($B290,'Slutlig allokering kvv'!$B$2:$AC$462,MATCH(M$3,'Slutlig allokering kvv'!$B$1:$AJ$1,0),FALSE)/1,0)</f>
        <v>0</v>
      </c>
      <c r="N290">
        <f>IFERROR(VLOOKUP($B290,Kraftvärmeprod!$B$1:$AH$479,MATCH(N$2,Kraftvärmeprod!$B$1:$AG$1,0),FALSE)/1,0)-IFERROR(VLOOKUP($B290,'Slutlig allokering kvv'!$B$2:$AC$462,MATCH(N$3,'Slutlig allokering kvv'!$B$1:$AJ$1,0),FALSE)/1,0)</f>
        <v>0</v>
      </c>
      <c r="O290">
        <f>IFERROR(VLOOKUP($B290,Kraftvärmeprod!$B$1:$AH$479,MATCH(O$2,Kraftvärmeprod!$B$1:$AG$1,0),FALSE)/1,0)-IFERROR(VLOOKUP($B290,'Slutlig allokering kvv'!$B$2:$AC$462,MATCH(O$3,'Slutlig allokering kvv'!$B$1:$AJ$1,0),FALSE)/1,0)</f>
        <v>0</v>
      </c>
      <c r="P290">
        <f>IFERROR(VLOOKUP($B290,Kraftvärmeprod!$B$1:$AH$479,MATCH(P$2,Kraftvärmeprod!$B$1:$AG$1,0),FALSE)/1,0)-IFERROR(VLOOKUP($B290,'Slutlig allokering kvv'!$B$2:$AC$462,MATCH(P$3,'Slutlig allokering kvv'!$B$1:$AJ$1,0),FALSE)/1,0)</f>
        <v>0</v>
      </c>
      <c r="Q290">
        <f>IFERROR(VLOOKUP($B290,Kraftvärmeprod!$B$1:$AH$479,MATCH(Q$2,Kraftvärmeprod!$B$1:$AG$1,0),FALSE)/1,0)-IFERROR(VLOOKUP($B290,'Slutlig allokering kvv'!$B$2:$AC$462,MATCH(Q$3,'Slutlig allokering kvv'!$B$1:$AJ$1,0),FALSE)/1,0)</f>
        <v>0</v>
      </c>
      <c r="R290">
        <f>IFERROR(VLOOKUP($B290,Kraftvärmeprod!$B$1:$AH$479,MATCH(R$2,Kraftvärmeprod!$B$1:$AG$1,0),FALSE)/1,0)-IFERROR(VLOOKUP($B290,'Slutlig allokering kvv'!$B$2:$AC$462,MATCH(R$3,'Slutlig allokering kvv'!$B$1:$AJ$1,0),FALSE)/1,0)</f>
        <v>0</v>
      </c>
      <c r="S290">
        <f>IFERROR(VLOOKUP($B290,Kraftvärmeprod!$B$1:$AH$479,MATCH(S$2,Kraftvärmeprod!$B$1:$AG$1,0),FALSE)/1,0)-IFERROR(VLOOKUP($B290,'Slutlig allokering kvv'!$B$2:$AC$462,MATCH(S$3,'Slutlig allokering kvv'!$B$1:$AJ$1,0),FALSE)/1,0)</f>
        <v>0</v>
      </c>
      <c r="T290" s="6">
        <f>IFERROR(VLOOKUP($B290,Miljö!$B$1:$S$477,MATCH(T$2,Miljö!$B$1:$X$1,0),FALSE)/1,0)-IFERROR(VLOOKUP($B290,'Slutlig allokering kvv'!$B$2:$AC$462,MATCH(T$3,'Slutlig allokering kvv'!$B$1:$AJ$1,0),FALSE)/1,0)</f>
        <v>0</v>
      </c>
      <c r="U290">
        <f>IFERROR(VLOOKUP($B290,Kraftvärmeprod!$B$1:$AH$479,MATCH(U$2,Kraftvärmeprod!$B$1:$AG$1,0),FALSE)/1,0)-IFERROR(VLOOKUP($B290,'Slutlig allokering kvv'!$B$2:$AC$462,MATCH(U$3,'Slutlig allokering kvv'!$B$1:$AJ$1,0),FALSE)/1,0)</f>
        <v>0</v>
      </c>
      <c r="V290">
        <f>IFERROR(VLOOKUP($B290,Kraftvärmeprod!$B$1:$AH$479,MATCH(V$2,Kraftvärmeprod!$B$1:$AG$1,0),FALSE)/1,0)-IFERROR(VLOOKUP($B290,'Slutlig allokering kvv'!$B$2:$AC$462,MATCH(V$3,'Slutlig allokering kvv'!$B$1:$AJ$1,0),FALSE)/1,0)</f>
        <v>0</v>
      </c>
      <c r="W290">
        <f>IFERROR(VLOOKUP($B290,Kraftvärmeprod!$B$1:$AH$479,MATCH(W$2,Kraftvärmeprod!$B$1:$AG$1,0),FALSE)/1,0)-IFERROR(VLOOKUP($B290,'Slutlig allokering kvv'!$B$2:$AC$462,MATCH(W$3,'Slutlig allokering kvv'!$B$1:$AJ$1,0),FALSE)/1,0)</f>
        <v>0</v>
      </c>
      <c r="X290">
        <f>IFERROR(VLOOKUP($B290,Kraftvärmeprod!$B$1:$AH$479,MATCH(X$2,Kraftvärmeprod!$B$1:$AG$1,0),FALSE)/1,0)-IFERROR(VLOOKUP($B290,'Slutlig allokering kvv'!$B$2:$AC$462,MATCH(X$3,'Slutlig allokering kvv'!$B$1:$AJ$1,0),FALSE)/1,0)</f>
        <v>0</v>
      </c>
      <c r="Y290">
        <f>IFERROR(VLOOKUP($B290,Kraftvärmeprod!$B$1:$AH$479,MATCH(Y$2,Kraftvärmeprod!$B$1:$AG$1,0),FALSE)/1,0)-IFERROR(VLOOKUP($B290,'Slutlig allokering kvv'!$B$2:$AC$462,MATCH(Y$3,'Slutlig allokering kvv'!$B$1:$AJ$1,0),FALSE)/1,0)</f>
        <v>0</v>
      </c>
      <c r="Z290">
        <f>IFERROR(VLOOKUP($B290,Kraftvärmeprod!$B$1:$AH$479,MATCH(Z$2,Kraftvärmeprod!$B$1:$AG$1,0),FALSE)/1,0)-IFERROR(VLOOKUP($B290,'Slutlig allokering kvv'!$B$2:$AC$462,MATCH(Z$3,'Slutlig allokering kvv'!$B$1:$AJ$1,0),FALSE)/1,0)</f>
        <v>0</v>
      </c>
      <c r="AA290">
        <f>IFERROR(VLOOKUP($B290,Kraftvärmeprod!$B$1:$AH$479,MATCH(AA$2,Kraftvärmeprod!$B$1:$AG$1,0),FALSE)/1,0)-IFERROR(VLOOKUP($B290,'Slutlig allokering kvv'!$B$2:$AC$462,MATCH(AA$3,'Slutlig allokering kvv'!$B$1:$AJ$1,0),FALSE)/1,0)</f>
        <v>0</v>
      </c>
      <c r="AE290">
        <f t="shared" si="8"/>
        <v>0</v>
      </c>
      <c r="AG290">
        <f>IFERROR(VLOOKUP(B290,'Slutlig allokering kvv'!$B$2:$AJ$462,MATCH("Summa slutlig allokerad tillförd energi (utan hjälpel och rökgaskondensering):",'Slutlig allokering kvv'!$B$1:$AK$1,0),FALSE)/1,"")</f>
        <v>0</v>
      </c>
      <c r="AI290" s="137" t="str">
        <f>IFERROR(1-VLOOKUP(B290,'Slutlig allokering kvv'!$B$2:$AJ$462,MATCH("Andel av bränsle i kvv som allokerats till värme, exklusive rökgaskondensering och hjälpel",'Slutlig allokering kvv'!$B$1:$AK$1,0),FALSE),"")</f>
        <v/>
      </c>
      <c r="AK290" s="137" t="str">
        <f t="shared" si="9"/>
        <v/>
      </c>
    </row>
    <row r="291" spans="1:37" x14ac:dyDescent="0.25">
      <c r="A291" s="2" t="s">
        <v>440</v>
      </c>
      <c r="B291" s="2" t="s">
        <v>441</v>
      </c>
      <c r="C291">
        <f>IFERROR(VLOOKUP($B291,Kraftvärmeprod!$B$1:$AH$479,MATCH(C$3,Kraftvärmeprod!$B$1:$AG$1,0),FALSE)/1,"")</f>
        <v>1.72</v>
      </c>
      <c r="D291">
        <f>IFERROR(VLOOKUP($B291,Kraftvärmeprod!$B$1:$AH$479,MATCH(D$3,Kraftvärmeprod!$B$1:$AG$1,0),FALSE)/1,"")</f>
        <v>0</v>
      </c>
      <c r="E291">
        <f>IFERROR(VLOOKUP($B291,Kraftvärmeprod!$B$1:$AH$479,MATCH(E$2,Kraftvärmeprod!$B$1:$AG$1,0),FALSE)/1,0)-IFERROR(VLOOKUP($B291,'Slutlig allokering kvv'!$B$2:$AC$462,MATCH(E$3,'Slutlig allokering kvv'!$B$1:$AJ$1,0),FALSE)/1,0)</f>
        <v>0</v>
      </c>
      <c r="F291">
        <f>IFERROR(VLOOKUP($B291,Kraftvärmeprod!$B$1:$AH$479,MATCH(F$2,Kraftvärmeprod!$B$1:$AG$1,0),FALSE)/1,0)-IFERROR(VLOOKUP($B291,'Slutlig allokering kvv'!$B$2:$AC$462,MATCH(F$3,'Slutlig allokering kvv'!$B$1:$AJ$1,0),FALSE)/1,0)</f>
        <v>0</v>
      </c>
      <c r="G291">
        <f>IFERROR(VLOOKUP($B291,Kraftvärmeprod!$B$1:$AH$479,MATCH(G$2,Kraftvärmeprod!$B$1:$AG$1,0),FALSE)/1,0)-IFERROR(VLOOKUP($B291,'Slutlig allokering kvv'!$B$2:$AC$462,MATCH(G$3,'Slutlig allokering kvv'!$B$1:$AJ$1,0),FALSE)/1,0)</f>
        <v>0</v>
      </c>
      <c r="H291">
        <f>IFERROR(VLOOKUP($B291,Kraftvärmeprod!$B$1:$AH$479,MATCH(H$2,Kraftvärmeprod!$B$1:$AG$1,0),FALSE)/1,0)-IFERROR(VLOOKUP($B291,'Slutlig allokering kvv'!$B$2:$AC$462,MATCH(H$3,'Slutlig allokering kvv'!$B$1:$AJ$1,0),FALSE)/1,0)</f>
        <v>0</v>
      </c>
      <c r="I291">
        <f>IFERROR(VLOOKUP($B291,Kraftvärmeprod!$B$1:$AH$479,MATCH(I$2,Kraftvärmeprod!$B$1:$AG$1,0),FALSE)/1,0)-IFERROR(VLOOKUP($B291,'Slutlig allokering kvv'!$B$2:$AC$462,MATCH(I$3,'Slutlig allokering kvv'!$B$1:$AJ$1,0),FALSE)/1,0)</f>
        <v>0</v>
      </c>
      <c r="J291">
        <f>IFERROR(VLOOKUP($B291,Kraftvärmeprod!$B$1:$AH$479,MATCH(J$2,Kraftvärmeprod!$B$1:$AG$1,0),FALSE)/1,0)-IFERROR(VLOOKUP($B291,'Slutlig allokering kvv'!$B$2:$AC$462,MATCH(J$3,'Slutlig allokering kvv'!$B$1:$AJ$1,0),FALSE)/1,0)</f>
        <v>0</v>
      </c>
      <c r="K291">
        <f>IFERROR(VLOOKUP($B291,Kraftvärmeprod!$B$1:$AH$479,MATCH(K$2,Kraftvärmeprod!$B$1:$AG$1,0),FALSE)/1,0)-IFERROR(VLOOKUP($B291,'Slutlig allokering kvv'!$B$2:$AC$462,MATCH(K$3,'Slutlig allokering kvv'!$B$1:$AJ$1,0),FALSE)/1,0)</f>
        <v>0</v>
      </c>
      <c r="L291">
        <f>IFERROR(VLOOKUP($B291,Kraftvärmeprod!$B$1:$AH$479,MATCH(L$2,Kraftvärmeprod!$B$1:$AG$1,0),FALSE)/1,0)-IFERROR(VLOOKUP($B291,'Slutlig allokering kvv'!$B$2:$AC$462,MATCH(L$3,'Slutlig allokering kvv'!$B$1:$AJ$1,0),FALSE)/1,0)</f>
        <v>0</v>
      </c>
      <c r="M291">
        <f>IFERROR(VLOOKUP($B291,Kraftvärmeprod!$B$1:$AH$479,MATCH(M$2,Kraftvärmeprod!$B$1:$AG$1,0),FALSE)/1,0)-IFERROR(VLOOKUP($B291,'Slutlig allokering kvv'!$B$2:$AC$462,MATCH(M$3,'Slutlig allokering kvv'!$B$1:$AJ$1,0),FALSE)/1,0)</f>
        <v>0</v>
      </c>
      <c r="N291">
        <f>IFERROR(VLOOKUP($B291,Kraftvärmeprod!$B$1:$AH$479,MATCH(N$2,Kraftvärmeprod!$B$1:$AG$1,0),FALSE)/1,0)-IFERROR(VLOOKUP($B291,'Slutlig allokering kvv'!$B$2:$AC$462,MATCH(N$3,'Slutlig allokering kvv'!$B$1:$AJ$1,0),FALSE)/1,0)</f>
        <v>0</v>
      </c>
      <c r="O291">
        <f>IFERROR(VLOOKUP($B291,Kraftvärmeprod!$B$1:$AH$479,MATCH(O$2,Kraftvärmeprod!$B$1:$AG$1,0),FALSE)/1,0)-IFERROR(VLOOKUP($B291,'Slutlig allokering kvv'!$B$2:$AC$462,MATCH(O$3,'Slutlig allokering kvv'!$B$1:$AJ$1,0),FALSE)/1,0)</f>
        <v>0</v>
      </c>
      <c r="P291">
        <f>IFERROR(VLOOKUP($B291,Kraftvärmeprod!$B$1:$AH$479,MATCH(P$2,Kraftvärmeprod!$B$1:$AG$1,0),FALSE)/1,0)-IFERROR(VLOOKUP($B291,'Slutlig allokering kvv'!$B$2:$AC$462,MATCH(P$3,'Slutlig allokering kvv'!$B$1:$AJ$1,0),FALSE)/1,0)</f>
        <v>0</v>
      </c>
      <c r="Q291">
        <f>IFERROR(VLOOKUP($B291,Kraftvärmeprod!$B$1:$AH$479,MATCH(Q$2,Kraftvärmeprod!$B$1:$AG$1,0),FALSE)/1,0)-IFERROR(VLOOKUP($B291,'Slutlig allokering kvv'!$B$2:$AC$462,MATCH(Q$3,'Slutlig allokering kvv'!$B$1:$AJ$1,0),FALSE)/1,0)</f>
        <v>0</v>
      </c>
      <c r="R291">
        <f>IFERROR(VLOOKUP($B291,Kraftvärmeprod!$B$1:$AH$479,MATCH(R$2,Kraftvärmeprod!$B$1:$AG$1,0),FALSE)/1,0)-IFERROR(VLOOKUP($B291,'Slutlig allokering kvv'!$B$2:$AC$462,MATCH(R$3,'Slutlig allokering kvv'!$B$1:$AJ$1,0),FALSE)/1,0)</f>
        <v>0</v>
      </c>
      <c r="S291">
        <f>IFERROR(VLOOKUP($B291,Kraftvärmeprod!$B$1:$AH$479,MATCH(S$2,Kraftvärmeprod!$B$1:$AG$1,0),FALSE)/1,0)-IFERROR(VLOOKUP($B291,'Slutlig allokering kvv'!$B$2:$AC$462,MATCH(S$3,'Slutlig allokering kvv'!$B$1:$AJ$1,0),FALSE)/1,0)</f>
        <v>0</v>
      </c>
      <c r="T291" s="6">
        <f>IFERROR(VLOOKUP($B291,Miljö!$B$1:$S$477,MATCH(T$2,Miljö!$B$1:$X$1,0),FALSE)/1,0)-IFERROR(VLOOKUP($B291,'Slutlig allokering kvv'!$B$2:$AC$462,MATCH(T$3,'Slutlig allokering kvv'!$B$1:$AJ$1,0),FALSE)/1,0)</f>
        <v>0</v>
      </c>
      <c r="U291">
        <f>IFERROR(VLOOKUP($B291,Kraftvärmeprod!$B$1:$AH$479,MATCH(U$2,Kraftvärmeprod!$B$1:$AG$1,0),FALSE)/1,0)-IFERROR(VLOOKUP($B291,'Slutlig allokering kvv'!$B$2:$AC$462,MATCH(U$3,'Slutlig allokering kvv'!$B$1:$AJ$1,0),FALSE)/1,0)</f>
        <v>0</v>
      </c>
      <c r="V291">
        <f>IFERROR(VLOOKUP($B291,Kraftvärmeprod!$B$1:$AH$479,MATCH(V$2,Kraftvärmeprod!$B$1:$AG$1,0),FALSE)/1,0)-IFERROR(VLOOKUP($B291,'Slutlig allokering kvv'!$B$2:$AC$462,MATCH(V$3,'Slutlig allokering kvv'!$B$1:$AJ$1,0),FALSE)/1,0)</f>
        <v>0</v>
      </c>
      <c r="W291">
        <f>IFERROR(VLOOKUP($B291,Kraftvärmeprod!$B$1:$AH$479,MATCH(W$2,Kraftvärmeprod!$B$1:$AG$1,0),FALSE)/1,0)-IFERROR(VLOOKUP($B291,'Slutlig allokering kvv'!$B$2:$AC$462,MATCH(W$3,'Slutlig allokering kvv'!$B$1:$AJ$1,0),FALSE)/1,0)</f>
        <v>0</v>
      </c>
      <c r="X291">
        <f>IFERROR(VLOOKUP($B291,Kraftvärmeprod!$B$1:$AH$479,MATCH(X$2,Kraftvärmeprod!$B$1:$AG$1,0),FALSE)/1,0)-IFERROR(VLOOKUP($B291,'Slutlig allokering kvv'!$B$2:$AC$462,MATCH(X$3,'Slutlig allokering kvv'!$B$1:$AJ$1,0),FALSE)/1,0)</f>
        <v>0</v>
      </c>
      <c r="Y291">
        <f>IFERROR(VLOOKUP($B291,Kraftvärmeprod!$B$1:$AH$479,MATCH(Y$2,Kraftvärmeprod!$B$1:$AG$1,0),FALSE)/1,0)-IFERROR(VLOOKUP($B291,'Slutlig allokering kvv'!$B$2:$AC$462,MATCH(Y$3,'Slutlig allokering kvv'!$B$1:$AJ$1,0),FALSE)/1,0)</f>
        <v>0</v>
      </c>
      <c r="Z291">
        <f>IFERROR(VLOOKUP($B291,Kraftvärmeprod!$B$1:$AH$479,MATCH(Z$2,Kraftvärmeprod!$B$1:$AG$1,0),FALSE)/1,0)-IFERROR(VLOOKUP($B291,'Slutlig allokering kvv'!$B$2:$AC$462,MATCH(Z$3,'Slutlig allokering kvv'!$B$1:$AJ$1,0),FALSE)/1,0)</f>
        <v>0</v>
      </c>
      <c r="AA291">
        <f>IFERROR(VLOOKUP($B291,Kraftvärmeprod!$B$1:$AH$479,MATCH(AA$2,Kraftvärmeprod!$B$1:$AG$1,0),FALSE)/1,0)-IFERROR(VLOOKUP($B291,'Slutlig allokering kvv'!$B$2:$AC$462,MATCH(AA$3,'Slutlig allokering kvv'!$B$1:$AJ$1,0),FALSE)/1,0)</f>
        <v>0</v>
      </c>
      <c r="AE291">
        <f t="shared" si="8"/>
        <v>0</v>
      </c>
      <c r="AG291">
        <f>IFERROR(VLOOKUP(B291,'Slutlig allokering kvv'!$B$2:$AJ$462,MATCH("Summa slutlig allokerad tillförd energi (utan hjälpel och rökgaskondensering):",'Slutlig allokering kvv'!$B$1:$AK$1,0),FALSE)/1,"")</f>
        <v>2.02</v>
      </c>
      <c r="AI291" s="137">
        <f>IFERROR(1-VLOOKUP(B291,'Slutlig allokering kvv'!$B$2:$AJ$462,MATCH("Andel av bränsle i kvv som allokerats till värme, exklusive rökgaskondensering och hjälpel",'Slutlig allokering kvv'!$B$1:$AK$1,0),FALSE),"")</f>
        <v>0</v>
      </c>
      <c r="AK291" s="137">
        <f t="shared" si="9"/>
        <v>0</v>
      </c>
    </row>
    <row r="292" spans="1:37" x14ac:dyDescent="0.25">
      <c r="A292" s="2" t="s">
        <v>440</v>
      </c>
      <c r="B292" s="2" t="s">
        <v>442</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 kvv'!$B$2:$AC$462,MATCH(E$3,'Slutlig allokering kvv'!$B$1:$AJ$1,0),FALSE)/1,0)</f>
        <v>0</v>
      </c>
      <c r="F292">
        <f>IFERROR(VLOOKUP($B292,Kraftvärmeprod!$B$1:$AH$479,MATCH(F$2,Kraftvärmeprod!$B$1:$AG$1,0),FALSE)/1,0)-IFERROR(VLOOKUP($B292,'Slutlig allokering kvv'!$B$2:$AC$462,MATCH(F$3,'Slutlig allokering kvv'!$B$1:$AJ$1,0),FALSE)/1,0)</f>
        <v>0</v>
      </c>
      <c r="G292">
        <f>IFERROR(VLOOKUP($B292,Kraftvärmeprod!$B$1:$AH$479,MATCH(G$2,Kraftvärmeprod!$B$1:$AG$1,0),FALSE)/1,0)-IFERROR(VLOOKUP($B292,'Slutlig allokering kvv'!$B$2:$AC$462,MATCH(G$3,'Slutlig allokering kvv'!$B$1:$AJ$1,0),FALSE)/1,0)</f>
        <v>0</v>
      </c>
      <c r="H292">
        <f>IFERROR(VLOOKUP($B292,Kraftvärmeprod!$B$1:$AH$479,MATCH(H$2,Kraftvärmeprod!$B$1:$AG$1,0),FALSE)/1,0)-IFERROR(VLOOKUP($B292,'Slutlig allokering kvv'!$B$2:$AC$462,MATCH(H$3,'Slutlig allokering kvv'!$B$1:$AJ$1,0),FALSE)/1,0)</f>
        <v>0</v>
      </c>
      <c r="I292">
        <f>IFERROR(VLOOKUP($B292,Kraftvärmeprod!$B$1:$AH$479,MATCH(I$2,Kraftvärmeprod!$B$1:$AG$1,0),FALSE)/1,0)-IFERROR(VLOOKUP($B292,'Slutlig allokering kvv'!$B$2:$AC$462,MATCH(I$3,'Slutlig allokering kvv'!$B$1:$AJ$1,0),FALSE)/1,0)</f>
        <v>0</v>
      </c>
      <c r="J292">
        <f>IFERROR(VLOOKUP($B292,Kraftvärmeprod!$B$1:$AH$479,MATCH(J$2,Kraftvärmeprod!$B$1:$AG$1,0),FALSE)/1,0)-IFERROR(VLOOKUP($B292,'Slutlig allokering kvv'!$B$2:$AC$462,MATCH(J$3,'Slutlig allokering kvv'!$B$1:$AJ$1,0),FALSE)/1,0)</f>
        <v>0</v>
      </c>
      <c r="K292">
        <f>IFERROR(VLOOKUP($B292,Kraftvärmeprod!$B$1:$AH$479,MATCH(K$2,Kraftvärmeprod!$B$1:$AG$1,0),FALSE)/1,0)-IFERROR(VLOOKUP($B292,'Slutlig allokering kvv'!$B$2:$AC$462,MATCH(K$3,'Slutlig allokering kvv'!$B$1:$AJ$1,0),FALSE)/1,0)</f>
        <v>0</v>
      </c>
      <c r="L292">
        <f>IFERROR(VLOOKUP($B292,Kraftvärmeprod!$B$1:$AH$479,MATCH(L$2,Kraftvärmeprod!$B$1:$AG$1,0),FALSE)/1,0)-IFERROR(VLOOKUP($B292,'Slutlig allokering kvv'!$B$2:$AC$462,MATCH(L$3,'Slutlig allokering kvv'!$B$1:$AJ$1,0),FALSE)/1,0)</f>
        <v>0</v>
      </c>
      <c r="M292">
        <f>IFERROR(VLOOKUP($B292,Kraftvärmeprod!$B$1:$AH$479,MATCH(M$2,Kraftvärmeprod!$B$1:$AG$1,0),FALSE)/1,0)-IFERROR(VLOOKUP($B292,'Slutlig allokering kvv'!$B$2:$AC$462,MATCH(M$3,'Slutlig allokering kvv'!$B$1:$AJ$1,0),FALSE)/1,0)</f>
        <v>0</v>
      </c>
      <c r="N292">
        <f>IFERROR(VLOOKUP($B292,Kraftvärmeprod!$B$1:$AH$479,MATCH(N$2,Kraftvärmeprod!$B$1:$AG$1,0),FALSE)/1,0)-IFERROR(VLOOKUP($B292,'Slutlig allokering kvv'!$B$2:$AC$462,MATCH(N$3,'Slutlig allokering kvv'!$B$1:$AJ$1,0),FALSE)/1,0)</f>
        <v>0</v>
      </c>
      <c r="O292">
        <f>IFERROR(VLOOKUP($B292,Kraftvärmeprod!$B$1:$AH$479,MATCH(O$2,Kraftvärmeprod!$B$1:$AG$1,0),FALSE)/1,0)-IFERROR(VLOOKUP($B292,'Slutlig allokering kvv'!$B$2:$AC$462,MATCH(O$3,'Slutlig allokering kvv'!$B$1:$AJ$1,0),FALSE)/1,0)</f>
        <v>0</v>
      </c>
      <c r="P292">
        <f>IFERROR(VLOOKUP($B292,Kraftvärmeprod!$B$1:$AH$479,MATCH(P$2,Kraftvärmeprod!$B$1:$AG$1,0),FALSE)/1,0)-IFERROR(VLOOKUP($B292,'Slutlig allokering kvv'!$B$2:$AC$462,MATCH(P$3,'Slutlig allokering kvv'!$B$1:$AJ$1,0),FALSE)/1,0)</f>
        <v>0</v>
      </c>
      <c r="Q292">
        <f>IFERROR(VLOOKUP($B292,Kraftvärmeprod!$B$1:$AH$479,MATCH(Q$2,Kraftvärmeprod!$B$1:$AG$1,0),FALSE)/1,0)-IFERROR(VLOOKUP($B292,'Slutlig allokering kvv'!$B$2:$AC$462,MATCH(Q$3,'Slutlig allokering kvv'!$B$1:$AJ$1,0),FALSE)/1,0)</f>
        <v>0</v>
      </c>
      <c r="R292">
        <f>IFERROR(VLOOKUP($B292,Kraftvärmeprod!$B$1:$AH$479,MATCH(R$2,Kraftvärmeprod!$B$1:$AG$1,0),FALSE)/1,0)-IFERROR(VLOOKUP($B292,'Slutlig allokering kvv'!$B$2:$AC$462,MATCH(R$3,'Slutlig allokering kvv'!$B$1:$AJ$1,0),FALSE)/1,0)</f>
        <v>0</v>
      </c>
      <c r="S292">
        <f>IFERROR(VLOOKUP($B292,Kraftvärmeprod!$B$1:$AH$479,MATCH(S$2,Kraftvärmeprod!$B$1:$AG$1,0),FALSE)/1,0)-IFERROR(VLOOKUP($B292,'Slutlig allokering kvv'!$B$2:$AC$462,MATCH(S$3,'Slutlig allokering kvv'!$B$1:$AJ$1,0),FALSE)/1,0)</f>
        <v>0</v>
      </c>
      <c r="T292" s="6">
        <f>IFERROR(VLOOKUP($B292,Miljö!$B$1:$S$477,MATCH(T$2,Miljö!$B$1:$X$1,0),FALSE)/1,0)-IFERROR(VLOOKUP($B292,'Slutlig allokering kvv'!$B$2:$AC$462,MATCH(T$3,'Slutlig allokering kvv'!$B$1:$AJ$1,0),FALSE)/1,0)</f>
        <v>0</v>
      </c>
      <c r="U292">
        <f>IFERROR(VLOOKUP($B292,Kraftvärmeprod!$B$1:$AH$479,MATCH(U$2,Kraftvärmeprod!$B$1:$AG$1,0),FALSE)/1,0)-IFERROR(VLOOKUP($B292,'Slutlig allokering kvv'!$B$2:$AC$462,MATCH(U$3,'Slutlig allokering kvv'!$B$1:$AJ$1,0),FALSE)/1,0)</f>
        <v>0</v>
      </c>
      <c r="V292">
        <f>IFERROR(VLOOKUP($B292,Kraftvärmeprod!$B$1:$AH$479,MATCH(V$2,Kraftvärmeprod!$B$1:$AG$1,0),FALSE)/1,0)-IFERROR(VLOOKUP($B292,'Slutlig allokering kvv'!$B$2:$AC$462,MATCH(V$3,'Slutlig allokering kvv'!$B$1:$AJ$1,0),FALSE)/1,0)</f>
        <v>0</v>
      </c>
      <c r="W292">
        <f>IFERROR(VLOOKUP($B292,Kraftvärmeprod!$B$1:$AH$479,MATCH(W$2,Kraftvärmeprod!$B$1:$AG$1,0),FALSE)/1,0)-IFERROR(VLOOKUP($B292,'Slutlig allokering kvv'!$B$2:$AC$462,MATCH(W$3,'Slutlig allokering kvv'!$B$1:$AJ$1,0),FALSE)/1,0)</f>
        <v>0</v>
      </c>
      <c r="X292">
        <f>IFERROR(VLOOKUP($B292,Kraftvärmeprod!$B$1:$AH$479,MATCH(X$2,Kraftvärmeprod!$B$1:$AG$1,0),FALSE)/1,0)-IFERROR(VLOOKUP($B292,'Slutlig allokering kvv'!$B$2:$AC$462,MATCH(X$3,'Slutlig allokering kvv'!$B$1:$AJ$1,0),FALSE)/1,0)</f>
        <v>0</v>
      </c>
      <c r="Y292">
        <f>IFERROR(VLOOKUP($B292,Kraftvärmeprod!$B$1:$AH$479,MATCH(Y$2,Kraftvärmeprod!$B$1:$AG$1,0),FALSE)/1,0)-IFERROR(VLOOKUP($B292,'Slutlig allokering kvv'!$B$2:$AC$462,MATCH(Y$3,'Slutlig allokering kvv'!$B$1:$AJ$1,0),FALSE)/1,0)</f>
        <v>0</v>
      </c>
      <c r="Z292">
        <f>IFERROR(VLOOKUP($B292,Kraftvärmeprod!$B$1:$AH$479,MATCH(Z$2,Kraftvärmeprod!$B$1:$AG$1,0),FALSE)/1,0)-IFERROR(VLOOKUP($B292,'Slutlig allokering kvv'!$B$2:$AC$462,MATCH(Z$3,'Slutlig allokering kvv'!$B$1:$AJ$1,0),FALSE)/1,0)</f>
        <v>0</v>
      </c>
      <c r="AA292">
        <f>IFERROR(VLOOKUP($B292,Kraftvärmeprod!$B$1:$AH$479,MATCH(AA$2,Kraftvärmeprod!$B$1:$AG$1,0),FALSE)/1,0)-IFERROR(VLOOKUP($B292,'Slutlig allokering kvv'!$B$2:$AC$462,MATCH(AA$3,'Slutlig allokering kvv'!$B$1:$AJ$1,0),FALSE)/1,0)</f>
        <v>0</v>
      </c>
      <c r="AE292">
        <f t="shared" si="8"/>
        <v>0</v>
      </c>
      <c r="AG292">
        <f>IFERROR(VLOOKUP(B292,'Slutlig allokering kvv'!$B$2:$AJ$462,MATCH("Summa slutlig allokerad tillförd energi (utan hjälpel och rökgaskondensering):",'Slutlig allokering kvv'!$B$1:$AK$1,0),FALSE)/1,"")</f>
        <v>0</v>
      </c>
      <c r="AI292" s="137" t="str">
        <f>IFERROR(1-VLOOKUP(B292,'Slutlig allokering kvv'!$B$2:$AJ$462,MATCH("Andel av bränsle i kvv som allokerats till värme, exklusive rökgaskondensering och hjälpel",'Slutlig allokering kvv'!$B$1:$AK$1,0),FALSE),"")</f>
        <v/>
      </c>
      <c r="AK292" s="137" t="str">
        <f t="shared" si="9"/>
        <v/>
      </c>
    </row>
    <row r="293" spans="1:37" x14ac:dyDescent="0.25">
      <c r="A293" s="2" t="s">
        <v>440</v>
      </c>
      <c r="B293" s="2" t="s">
        <v>443</v>
      </c>
      <c r="C293" t="str">
        <f>IFERROR(VLOOKUP($B293,Kraftvärmeprod!$B$1:$AH$479,MATCH(C$3,Kraftvärmeprod!$B$1:$AG$1,0),FALSE)/1,"")</f>
        <v/>
      </c>
      <c r="D293" t="str">
        <f>IFERROR(VLOOKUP($B293,Kraftvärmeprod!$B$1:$AH$479,MATCH(D$3,Kraftvärmeprod!$B$1:$AG$1,0),FALSE)/1,"")</f>
        <v/>
      </c>
      <c r="E293">
        <f>IFERROR(VLOOKUP($B293,Kraftvärmeprod!$B$1:$AH$479,MATCH(E$2,Kraftvärmeprod!$B$1:$AG$1,0),FALSE)/1,0)-IFERROR(VLOOKUP($B293,'Slutlig allokering kvv'!$B$2:$AC$462,MATCH(E$3,'Slutlig allokering kvv'!$B$1:$AJ$1,0),FALSE)/1,0)</f>
        <v>0</v>
      </c>
      <c r="F293">
        <f>IFERROR(VLOOKUP($B293,Kraftvärmeprod!$B$1:$AH$479,MATCH(F$2,Kraftvärmeprod!$B$1:$AG$1,0),FALSE)/1,0)-IFERROR(VLOOKUP($B293,'Slutlig allokering kvv'!$B$2:$AC$462,MATCH(F$3,'Slutlig allokering kvv'!$B$1:$AJ$1,0),FALSE)/1,0)</f>
        <v>0</v>
      </c>
      <c r="G293">
        <f>IFERROR(VLOOKUP($B293,Kraftvärmeprod!$B$1:$AH$479,MATCH(G$2,Kraftvärmeprod!$B$1:$AG$1,0),FALSE)/1,0)-IFERROR(VLOOKUP($B293,'Slutlig allokering kvv'!$B$2:$AC$462,MATCH(G$3,'Slutlig allokering kvv'!$B$1:$AJ$1,0),FALSE)/1,0)</f>
        <v>0</v>
      </c>
      <c r="H293">
        <f>IFERROR(VLOOKUP($B293,Kraftvärmeprod!$B$1:$AH$479,MATCH(H$2,Kraftvärmeprod!$B$1:$AG$1,0),FALSE)/1,0)-IFERROR(VLOOKUP($B293,'Slutlig allokering kvv'!$B$2:$AC$462,MATCH(H$3,'Slutlig allokering kvv'!$B$1:$AJ$1,0),FALSE)/1,0)</f>
        <v>0</v>
      </c>
      <c r="I293">
        <f>IFERROR(VLOOKUP($B293,Kraftvärmeprod!$B$1:$AH$479,MATCH(I$2,Kraftvärmeprod!$B$1:$AG$1,0),FALSE)/1,0)-IFERROR(VLOOKUP($B293,'Slutlig allokering kvv'!$B$2:$AC$462,MATCH(I$3,'Slutlig allokering kvv'!$B$1:$AJ$1,0),FALSE)/1,0)</f>
        <v>0</v>
      </c>
      <c r="J293">
        <f>IFERROR(VLOOKUP($B293,Kraftvärmeprod!$B$1:$AH$479,MATCH(J$2,Kraftvärmeprod!$B$1:$AG$1,0),FALSE)/1,0)-IFERROR(VLOOKUP($B293,'Slutlig allokering kvv'!$B$2:$AC$462,MATCH(J$3,'Slutlig allokering kvv'!$B$1:$AJ$1,0),FALSE)/1,0)</f>
        <v>0</v>
      </c>
      <c r="K293">
        <f>IFERROR(VLOOKUP($B293,Kraftvärmeprod!$B$1:$AH$479,MATCH(K$2,Kraftvärmeprod!$B$1:$AG$1,0),FALSE)/1,0)-IFERROR(VLOOKUP($B293,'Slutlig allokering kvv'!$B$2:$AC$462,MATCH(K$3,'Slutlig allokering kvv'!$B$1:$AJ$1,0),FALSE)/1,0)</f>
        <v>0</v>
      </c>
      <c r="L293">
        <f>IFERROR(VLOOKUP($B293,Kraftvärmeprod!$B$1:$AH$479,MATCH(L$2,Kraftvärmeprod!$B$1:$AG$1,0),FALSE)/1,0)-IFERROR(VLOOKUP($B293,'Slutlig allokering kvv'!$B$2:$AC$462,MATCH(L$3,'Slutlig allokering kvv'!$B$1:$AJ$1,0),FALSE)/1,0)</f>
        <v>0</v>
      </c>
      <c r="M293">
        <f>IFERROR(VLOOKUP($B293,Kraftvärmeprod!$B$1:$AH$479,MATCH(M$2,Kraftvärmeprod!$B$1:$AG$1,0),FALSE)/1,0)-IFERROR(VLOOKUP($B293,'Slutlig allokering kvv'!$B$2:$AC$462,MATCH(M$3,'Slutlig allokering kvv'!$B$1:$AJ$1,0),FALSE)/1,0)</f>
        <v>0</v>
      </c>
      <c r="N293">
        <f>IFERROR(VLOOKUP($B293,Kraftvärmeprod!$B$1:$AH$479,MATCH(N$2,Kraftvärmeprod!$B$1:$AG$1,0),FALSE)/1,0)-IFERROR(VLOOKUP($B293,'Slutlig allokering kvv'!$B$2:$AC$462,MATCH(N$3,'Slutlig allokering kvv'!$B$1:$AJ$1,0),FALSE)/1,0)</f>
        <v>0</v>
      </c>
      <c r="O293">
        <f>IFERROR(VLOOKUP($B293,Kraftvärmeprod!$B$1:$AH$479,MATCH(O$2,Kraftvärmeprod!$B$1:$AG$1,0),FALSE)/1,0)-IFERROR(VLOOKUP($B293,'Slutlig allokering kvv'!$B$2:$AC$462,MATCH(O$3,'Slutlig allokering kvv'!$B$1:$AJ$1,0),FALSE)/1,0)</f>
        <v>0</v>
      </c>
      <c r="P293">
        <f>IFERROR(VLOOKUP($B293,Kraftvärmeprod!$B$1:$AH$479,MATCH(P$2,Kraftvärmeprod!$B$1:$AG$1,0),FALSE)/1,0)-IFERROR(VLOOKUP($B293,'Slutlig allokering kvv'!$B$2:$AC$462,MATCH(P$3,'Slutlig allokering kvv'!$B$1:$AJ$1,0),FALSE)/1,0)</f>
        <v>0</v>
      </c>
      <c r="Q293">
        <f>IFERROR(VLOOKUP($B293,Kraftvärmeprod!$B$1:$AH$479,MATCH(Q$2,Kraftvärmeprod!$B$1:$AG$1,0),FALSE)/1,0)-IFERROR(VLOOKUP($B293,'Slutlig allokering kvv'!$B$2:$AC$462,MATCH(Q$3,'Slutlig allokering kvv'!$B$1:$AJ$1,0),FALSE)/1,0)</f>
        <v>0</v>
      </c>
      <c r="R293">
        <f>IFERROR(VLOOKUP($B293,Kraftvärmeprod!$B$1:$AH$479,MATCH(R$2,Kraftvärmeprod!$B$1:$AG$1,0),FALSE)/1,0)-IFERROR(VLOOKUP($B293,'Slutlig allokering kvv'!$B$2:$AC$462,MATCH(R$3,'Slutlig allokering kvv'!$B$1:$AJ$1,0),FALSE)/1,0)</f>
        <v>0</v>
      </c>
      <c r="S293">
        <f>IFERROR(VLOOKUP($B293,Kraftvärmeprod!$B$1:$AH$479,MATCH(S$2,Kraftvärmeprod!$B$1:$AG$1,0),FALSE)/1,0)-IFERROR(VLOOKUP($B293,'Slutlig allokering kvv'!$B$2:$AC$462,MATCH(S$3,'Slutlig allokering kvv'!$B$1:$AJ$1,0),FALSE)/1,0)</f>
        <v>0</v>
      </c>
      <c r="T293" s="6">
        <f>IFERROR(VLOOKUP($B293,Miljö!$B$1:$S$477,MATCH(T$2,Miljö!$B$1:$X$1,0),FALSE)/1,0)-IFERROR(VLOOKUP($B293,'Slutlig allokering kvv'!$B$2:$AC$462,MATCH(T$3,'Slutlig allokering kvv'!$B$1:$AJ$1,0),FALSE)/1,0)</f>
        <v>0</v>
      </c>
      <c r="U293">
        <f>IFERROR(VLOOKUP($B293,Kraftvärmeprod!$B$1:$AH$479,MATCH(U$2,Kraftvärmeprod!$B$1:$AG$1,0),FALSE)/1,0)-IFERROR(VLOOKUP($B293,'Slutlig allokering kvv'!$B$2:$AC$462,MATCH(U$3,'Slutlig allokering kvv'!$B$1:$AJ$1,0),FALSE)/1,0)</f>
        <v>0</v>
      </c>
      <c r="V293">
        <f>IFERROR(VLOOKUP($B293,Kraftvärmeprod!$B$1:$AH$479,MATCH(V$2,Kraftvärmeprod!$B$1:$AG$1,0),FALSE)/1,0)-IFERROR(VLOOKUP($B293,'Slutlig allokering kvv'!$B$2:$AC$462,MATCH(V$3,'Slutlig allokering kvv'!$B$1:$AJ$1,0),FALSE)/1,0)</f>
        <v>0</v>
      </c>
      <c r="W293">
        <f>IFERROR(VLOOKUP($B293,Kraftvärmeprod!$B$1:$AH$479,MATCH(W$2,Kraftvärmeprod!$B$1:$AG$1,0),FALSE)/1,0)-IFERROR(VLOOKUP($B293,'Slutlig allokering kvv'!$B$2:$AC$462,MATCH(W$3,'Slutlig allokering kvv'!$B$1:$AJ$1,0),FALSE)/1,0)</f>
        <v>0</v>
      </c>
      <c r="X293">
        <f>IFERROR(VLOOKUP($B293,Kraftvärmeprod!$B$1:$AH$479,MATCH(X$2,Kraftvärmeprod!$B$1:$AG$1,0),FALSE)/1,0)-IFERROR(VLOOKUP($B293,'Slutlig allokering kvv'!$B$2:$AC$462,MATCH(X$3,'Slutlig allokering kvv'!$B$1:$AJ$1,0),FALSE)/1,0)</f>
        <v>0</v>
      </c>
      <c r="Y293">
        <f>IFERROR(VLOOKUP($B293,Kraftvärmeprod!$B$1:$AH$479,MATCH(Y$2,Kraftvärmeprod!$B$1:$AG$1,0),FALSE)/1,0)-IFERROR(VLOOKUP($B293,'Slutlig allokering kvv'!$B$2:$AC$462,MATCH(Y$3,'Slutlig allokering kvv'!$B$1:$AJ$1,0),FALSE)/1,0)</f>
        <v>0</v>
      </c>
      <c r="Z293">
        <f>IFERROR(VLOOKUP($B293,Kraftvärmeprod!$B$1:$AH$479,MATCH(Z$2,Kraftvärmeprod!$B$1:$AG$1,0),FALSE)/1,0)-IFERROR(VLOOKUP($B293,'Slutlig allokering kvv'!$B$2:$AC$462,MATCH(Z$3,'Slutlig allokering kvv'!$B$1:$AJ$1,0),FALSE)/1,0)</f>
        <v>0</v>
      </c>
      <c r="AA293">
        <f>IFERROR(VLOOKUP($B293,Kraftvärmeprod!$B$1:$AH$479,MATCH(AA$2,Kraftvärmeprod!$B$1:$AG$1,0),FALSE)/1,0)-IFERROR(VLOOKUP($B293,'Slutlig allokering kvv'!$B$2:$AC$462,MATCH(AA$3,'Slutlig allokering kvv'!$B$1:$AJ$1,0),FALSE)/1,0)</f>
        <v>0</v>
      </c>
      <c r="AE293">
        <f t="shared" si="8"/>
        <v>0</v>
      </c>
      <c r="AG293">
        <f>IFERROR(VLOOKUP(B293,'Slutlig allokering kvv'!$B$2:$AJ$462,MATCH("Summa slutlig allokerad tillförd energi (utan hjälpel och rökgaskondensering):",'Slutlig allokering kvv'!$B$1:$AK$1,0),FALSE)/1,"")</f>
        <v>0</v>
      </c>
      <c r="AI293" s="137" t="str">
        <f>IFERROR(1-VLOOKUP(B293,'Slutlig allokering kvv'!$B$2:$AJ$462,MATCH("Andel av bränsle i kvv som allokerats till värme, exklusive rökgaskondensering och hjälpel",'Slutlig allokering kvv'!$B$1:$AK$1,0),FALSE),"")</f>
        <v/>
      </c>
      <c r="AK293" s="137" t="str">
        <f t="shared" si="9"/>
        <v/>
      </c>
    </row>
    <row r="294" spans="1:37" x14ac:dyDescent="0.25">
      <c r="A294" s="2" t="s">
        <v>440</v>
      </c>
      <c r="B294" s="2" t="s">
        <v>444</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 kvv'!$B$2:$AC$462,MATCH(E$3,'Slutlig allokering kvv'!$B$1:$AJ$1,0),FALSE)/1,0)</f>
        <v>0</v>
      </c>
      <c r="F294">
        <f>IFERROR(VLOOKUP($B294,Kraftvärmeprod!$B$1:$AH$479,MATCH(F$2,Kraftvärmeprod!$B$1:$AG$1,0),FALSE)/1,0)-IFERROR(VLOOKUP($B294,'Slutlig allokering kvv'!$B$2:$AC$462,MATCH(F$3,'Slutlig allokering kvv'!$B$1:$AJ$1,0),FALSE)/1,0)</f>
        <v>0</v>
      </c>
      <c r="G294">
        <f>IFERROR(VLOOKUP($B294,Kraftvärmeprod!$B$1:$AH$479,MATCH(G$2,Kraftvärmeprod!$B$1:$AG$1,0),FALSE)/1,0)-IFERROR(VLOOKUP($B294,'Slutlig allokering kvv'!$B$2:$AC$462,MATCH(G$3,'Slutlig allokering kvv'!$B$1:$AJ$1,0),FALSE)/1,0)</f>
        <v>0</v>
      </c>
      <c r="H294">
        <f>IFERROR(VLOOKUP($B294,Kraftvärmeprod!$B$1:$AH$479,MATCH(H$2,Kraftvärmeprod!$B$1:$AG$1,0),FALSE)/1,0)-IFERROR(VLOOKUP($B294,'Slutlig allokering kvv'!$B$2:$AC$462,MATCH(H$3,'Slutlig allokering kvv'!$B$1:$AJ$1,0),FALSE)/1,0)</f>
        <v>0</v>
      </c>
      <c r="I294">
        <f>IFERROR(VLOOKUP($B294,Kraftvärmeprod!$B$1:$AH$479,MATCH(I$2,Kraftvärmeprod!$B$1:$AG$1,0),FALSE)/1,0)-IFERROR(VLOOKUP($B294,'Slutlig allokering kvv'!$B$2:$AC$462,MATCH(I$3,'Slutlig allokering kvv'!$B$1:$AJ$1,0),FALSE)/1,0)</f>
        <v>0</v>
      </c>
      <c r="J294">
        <f>IFERROR(VLOOKUP($B294,Kraftvärmeprod!$B$1:$AH$479,MATCH(J$2,Kraftvärmeprod!$B$1:$AG$1,0),FALSE)/1,0)-IFERROR(VLOOKUP($B294,'Slutlig allokering kvv'!$B$2:$AC$462,MATCH(J$3,'Slutlig allokering kvv'!$B$1:$AJ$1,0),FALSE)/1,0)</f>
        <v>0</v>
      </c>
      <c r="K294">
        <f>IFERROR(VLOOKUP($B294,Kraftvärmeprod!$B$1:$AH$479,MATCH(K$2,Kraftvärmeprod!$B$1:$AG$1,0),FALSE)/1,0)-IFERROR(VLOOKUP($B294,'Slutlig allokering kvv'!$B$2:$AC$462,MATCH(K$3,'Slutlig allokering kvv'!$B$1:$AJ$1,0),FALSE)/1,0)</f>
        <v>0</v>
      </c>
      <c r="L294">
        <f>IFERROR(VLOOKUP($B294,Kraftvärmeprod!$B$1:$AH$479,MATCH(L$2,Kraftvärmeprod!$B$1:$AG$1,0),FALSE)/1,0)-IFERROR(VLOOKUP($B294,'Slutlig allokering kvv'!$B$2:$AC$462,MATCH(L$3,'Slutlig allokering kvv'!$B$1:$AJ$1,0),FALSE)/1,0)</f>
        <v>0</v>
      </c>
      <c r="M294">
        <f>IFERROR(VLOOKUP($B294,Kraftvärmeprod!$B$1:$AH$479,MATCH(M$2,Kraftvärmeprod!$B$1:$AG$1,0),FALSE)/1,0)-IFERROR(VLOOKUP($B294,'Slutlig allokering kvv'!$B$2:$AC$462,MATCH(M$3,'Slutlig allokering kvv'!$B$1:$AJ$1,0),FALSE)/1,0)</f>
        <v>0</v>
      </c>
      <c r="N294">
        <f>IFERROR(VLOOKUP($B294,Kraftvärmeprod!$B$1:$AH$479,MATCH(N$2,Kraftvärmeprod!$B$1:$AG$1,0),FALSE)/1,0)-IFERROR(VLOOKUP($B294,'Slutlig allokering kvv'!$B$2:$AC$462,MATCH(N$3,'Slutlig allokering kvv'!$B$1:$AJ$1,0),FALSE)/1,0)</f>
        <v>0</v>
      </c>
      <c r="O294">
        <f>IFERROR(VLOOKUP($B294,Kraftvärmeprod!$B$1:$AH$479,MATCH(O$2,Kraftvärmeprod!$B$1:$AG$1,0),FALSE)/1,0)-IFERROR(VLOOKUP($B294,'Slutlig allokering kvv'!$B$2:$AC$462,MATCH(O$3,'Slutlig allokering kvv'!$B$1:$AJ$1,0),FALSE)/1,0)</f>
        <v>0</v>
      </c>
      <c r="P294">
        <f>IFERROR(VLOOKUP($B294,Kraftvärmeprod!$B$1:$AH$479,MATCH(P$2,Kraftvärmeprod!$B$1:$AG$1,0),FALSE)/1,0)-IFERROR(VLOOKUP($B294,'Slutlig allokering kvv'!$B$2:$AC$462,MATCH(P$3,'Slutlig allokering kvv'!$B$1:$AJ$1,0),FALSE)/1,0)</f>
        <v>0</v>
      </c>
      <c r="Q294">
        <f>IFERROR(VLOOKUP($B294,Kraftvärmeprod!$B$1:$AH$479,MATCH(Q$2,Kraftvärmeprod!$B$1:$AG$1,0),FALSE)/1,0)-IFERROR(VLOOKUP($B294,'Slutlig allokering kvv'!$B$2:$AC$462,MATCH(Q$3,'Slutlig allokering kvv'!$B$1:$AJ$1,0),FALSE)/1,0)</f>
        <v>0</v>
      </c>
      <c r="R294">
        <f>IFERROR(VLOOKUP($B294,Kraftvärmeprod!$B$1:$AH$479,MATCH(R$2,Kraftvärmeprod!$B$1:$AG$1,0),FALSE)/1,0)-IFERROR(VLOOKUP($B294,'Slutlig allokering kvv'!$B$2:$AC$462,MATCH(R$3,'Slutlig allokering kvv'!$B$1:$AJ$1,0),FALSE)/1,0)</f>
        <v>0</v>
      </c>
      <c r="S294">
        <f>IFERROR(VLOOKUP($B294,Kraftvärmeprod!$B$1:$AH$479,MATCH(S$2,Kraftvärmeprod!$B$1:$AG$1,0),FALSE)/1,0)-IFERROR(VLOOKUP($B294,'Slutlig allokering kvv'!$B$2:$AC$462,MATCH(S$3,'Slutlig allokering kvv'!$B$1:$AJ$1,0),FALSE)/1,0)</f>
        <v>0</v>
      </c>
      <c r="T294" s="6">
        <f>IFERROR(VLOOKUP($B294,Miljö!$B$1:$S$477,MATCH(T$2,Miljö!$B$1:$X$1,0),FALSE)/1,0)-IFERROR(VLOOKUP($B294,'Slutlig allokering kvv'!$B$2:$AC$462,MATCH(T$3,'Slutlig allokering kvv'!$B$1:$AJ$1,0),FALSE)/1,0)</f>
        <v>0</v>
      </c>
      <c r="U294">
        <f>IFERROR(VLOOKUP($B294,Kraftvärmeprod!$B$1:$AH$479,MATCH(U$2,Kraftvärmeprod!$B$1:$AG$1,0),FALSE)/1,0)-IFERROR(VLOOKUP($B294,'Slutlig allokering kvv'!$B$2:$AC$462,MATCH(U$3,'Slutlig allokering kvv'!$B$1:$AJ$1,0),FALSE)/1,0)</f>
        <v>0</v>
      </c>
      <c r="V294">
        <f>IFERROR(VLOOKUP($B294,Kraftvärmeprod!$B$1:$AH$479,MATCH(V$2,Kraftvärmeprod!$B$1:$AG$1,0),FALSE)/1,0)-IFERROR(VLOOKUP($B294,'Slutlig allokering kvv'!$B$2:$AC$462,MATCH(V$3,'Slutlig allokering kvv'!$B$1:$AJ$1,0),FALSE)/1,0)</f>
        <v>0</v>
      </c>
      <c r="W294">
        <f>IFERROR(VLOOKUP($B294,Kraftvärmeprod!$B$1:$AH$479,MATCH(W$2,Kraftvärmeprod!$B$1:$AG$1,0),FALSE)/1,0)-IFERROR(VLOOKUP($B294,'Slutlig allokering kvv'!$B$2:$AC$462,MATCH(W$3,'Slutlig allokering kvv'!$B$1:$AJ$1,0),FALSE)/1,0)</f>
        <v>0</v>
      </c>
      <c r="X294">
        <f>IFERROR(VLOOKUP($B294,Kraftvärmeprod!$B$1:$AH$479,MATCH(X$2,Kraftvärmeprod!$B$1:$AG$1,0),FALSE)/1,0)-IFERROR(VLOOKUP($B294,'Slutlig allokering kvv'!$B$2:$AC$462,MATCH(X$3,'Slutlig allokering kvv'!$B$1:$AJ$1,0),FALSE)/1,0)</f>
        <v>0</v>
      </c>
      <c r="Y294">
        <f>IFERROR(VLOOKUP($B294,Kraftvärmeprod!$B$1:$AH$479,MATCH(Y$2,Kraftvärmeprod!$B$1:$AG$1,0),FALSE)/1,0)-IFERROR(VLOOKUP($B294,'Slutlig allokering kvv'!$B$2:$AC$462,MATCH(Y$3,'Slutlig allokering kvv'!$B$1:$AJ$1,0),FALSE)/1,0)</f>
        <v>0</v>
      </c>
      <c r="Z294">
        <f>IFERROR(VLOOKUP($B294,Kraftvärmeprod!$B$1:$AH$479,MATCH(Z$2,Kraftvärmeprod!$B$1:$AG$1,0),FALSE)/1,0)-IFERROR(VLOOKUP($B294,'Slutlig allokering kvv'!$B$2:$AC$462,MATCH(Z$3,'Slutlig allokering kvv'!$B$1:$AJ$1,0),FALSE)/1,0)</f>
        <v>0</v>
      </c>
      <c r="AA294">
        <f>IFERROR(VLOOKUP($B294,Kraftvärmeprod!$B$1:$AH$479,MATCH(AA$2,Kraftvärmeprod!$B$1:$AG$1,0),FALSE)/1,0)-IFERROR(VLOOKUP($B294,'Slutlig allokering kvv'!$B$2:$AC$462,MATCH(AA$3,'Slutlig allokering kvv'!$B$1:$AJ$1,0),FALSE)/1,0)</f>
        <v>0</v>
      </c>
      <c r="AE294">
        <f t="shared" si="8"/>
        <v>0</v>
      </c>
      <c r="AG294">
        <f>IFERROR(VLOOKUP(B294,'Slutlig allokering kvv'!$B$2:$AJ$462,MATCH("Summa slutlig allokerad tillförd energi (utan hjälpel och rökgaskondensering):",'Slutlig allokering kvv'!$B$1:$AK$1,0),FALSE)/1,"")</f>
        <v>0</v>
      </c>
      <c r="AI294" s="137" t="str">
        <f>IFERROR(1-VLOOKUP(B294,'Slutlig allokering kvv'!$B$2:$AJ$462,MATCH("Andel av bränsle i kvv som allokerats till värme, exklusive rökgaskondensering och hjälpel",'Slutlig allokering kvv'!$B$1:$AK$1,0),FALSE),"")</f>
        <v/>
      </c>
      <c r="AK294" s="137" t="str">
        <f t="shared" si="9"/>
        <v/>
      </c>
    </row>
    <row r="295" spans="1:37" x14ac:dyDescent="0.25">
      <c r="A295" s="2" t="s">
        <v>445</v>
      </c>
      <c r="B295" s="2" t="s">
        <v>446</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 kvv'!$B$2:$AC$462,MATCH(E$3,'Slutlig allokering kvv'!$B$1:$AJ$1,0),FALSE)/1,0)</f>
        <v>0</v>
      </c>
      <c r="F295">
        <f>IFERROR(VLOOKUP($B295,Kraftvärmeprod!$B$1:$AH$479,MATCH(F$2,Kraftvärmeprod!$B$1:$AG$1,0),FALSE)/1,0)-IFERROR(VLOOKUP($B295,'Slutlig allokering kvv'!$B$2:$AC$462,MATCH(F$3,'Slutlig allokering kvv'!$B$1:$AJ$1,0),FALSE)/1,0)</f>
        <v>0</v>
      </c>
      <c r="G295">
        <f>IFERROR(VLOOKUP($B295,Kraftvärmeprod!$B$1:$AH$479,MATCH(G$2,Kraftvärmeprod!$B$1:$AG$1,0),FALSE)/1,0)-IFERROR(VLOOKUP($B295,'Slutlig allokering kvv'!$B$2:$AC$462,MATCH(G$3,'Slutlig allokering kvv'!$B$1:$AJ$1,0),FALSE)/1,0)</f>
        <v>0</v>
      </c>
      <c r="H295">
        <f>IFERROR(VLOOKUP($B295,Kraftvärmeprod!$B$1:$AH$479,MATCH(H$2,Kraftvärmeprod!$B$1:$AG$1,0),FALSE)/1,0)-IFERROR(VLOOKUP($B295,'Slutlig allokering kvv'!$B$2:$AC$462,MATCH(H$3,'Slutlig allokering kvv'!$B$1:$AJ$1,0),FALSE)/1,0)</f>
        <v>0</v>
      </c>
      <c r="I295">
        <f>IFERROR(VLOOKUP($B295,Kraftvärmeprod!$B$1:$AH$479,MATCH(I$2,Kraftvärmeprod!$B$1:$AG$1,0),FALSE)/1,0)-IFERROR(VLOOKUP($B295,'Slutlig allokering kvv'!$B$2:$AC$462,MATCH(I$3,'Slutlig allokering kvv'!$B$1:$AJ$1,0),FALSE)/1,0)</f>
        <v>0</v>
      </c>
      <c r="J295">
        <f>IFERROR(VLOOKUP($B295,Kraftvärmeprod!$B$1:$AH$479,MATCH(J$2,Kraftvärmeprod!$B$1:$AG$1,0),FALSE)/1,0)-IFERROR(VLOOKUP($B295,'Slutlig allokering kvv'!$B$2:$AC$462,MATCH(J$3,'Slutlig allokering kvv'!$B$1:$AJ$1,0),FALSE)/1,0)</f>
        <v>0</v>
      </c>
      <c r="K295">
        <f>IFERROR(VLOOKUP($B295,Kraftvärmeprod!$B$1:$AH$479,MATCH(K$2,Kraftvärmeprod!$B$1:$AG$1,0),FALSE)/1,0)-IFERROR(VLOOKUP($B295,'Slutlig allokering kvv'!$B$2:$AC$462,MATCH(K$3,'Slutlig allokering kvv'!$B$1:$AJ$1,0),FALSE)/1,0)</f>
        <v>0</v>
      </c>
      <c r="L295">
        <f>IFERROR(VLOOKUP($B295,Kraftvärmeprod!$B$1:$AH$479,MATCH(L$2,Kraftvärmeprod!$B$1:$AG$1,0),FALSE)/1,0)-IFERROR(VLOOKUP($B295,'Slutlig allokering kvv'!$B$2:$AC$462,MATCH(L$3,'Slutlig allokering kvv'!$B$1:$AJ$1,0),FALSE)/1,0)</f>
        <v>0</v>
      </c>
      <c r="M295">
        <f>IFERROR(VLOOKUP($B295,Kraftvärmeprod!$B$1:$AH$479,MATCH(M$2,Kraftvärmeprod!$B$1:$AG$1,0),FALSE)/1,0)-IFERROR(VLOOKUP($B295,'Slutlig allokering kvv'!$B$2:$AC$462,MATCH(M$3,'Slutlig allokering kvv'!$B$1:$AJ$1,0),FALSE)/1,0)</f>
        <v>0</v>
      </c>
      <c r="N295">
        <f>IFERROR(VLOOKUP($B295,Kraftvärmeprod!$B$1:$AH$479,MATCH(N$2,Kraftvärmeprod!$B$1:$AG$1,0),FALSE)/1,0)-IFERROR(VLOOKUP($B295,'Slutlig allokering kvv'!$B$2:$AC$462,MATCH(N$3,'Slutlig allokering kvv'!$B$1:$AJ$1,0),FALSE)/1,0)</f>
        <v>0</v>
      </c>
      <c r="O295">
        <f>IFERROR(VLOOKUP($B295,Kraftvärmeprod!$B$1:$AH$479,MATCH(O$2,Kraftvärmeprod!$B$1:$AG$1,0),FALSE)/1,0)-IFERROR(VLOOKUP($B295,'Slutlig allokering kvv'!$B$2:$AC$462,MATCH(O$3,'Slutlig allokering kvv'!$B$1:$AJ$1,0),FALSE)/1,0)</f>
        <v>0</v>
      </c>
      <c r="P295">
        <f>IFERROR(VLOOKUP($B295,Kraftvärmeprod!$B$1:$AH$479,MATCH(P$2,Kraftvärmeprod!$B$1:$AG$1,0),FALSE)/1,0)-IFERROR(VLOOKUP($B295,'Slutlig allokering kvv'!$B$2:$AC$462,MATCH(P$3,'Slutlig allokering kvv'!$B$1:$AJ$1,0),FALSE)/1,0)</f>
        <v>0</v>
      </c>
      <c r="Q295">
        <f>IFERROR(VLOOKUP($B295,Kraftvärmeprod!$B$1:$AH$479,MATCH(Q$2,Kraftvärmeprod!$B$1:$AG$1,0),FALSE)/1,0)-IFERROR(VLOOKUP($B295,'Slutlig allokering kvv'!$B$2:$AC$462,MATCH(Q$3,'Slutlig allokering kvv'!$B$1:$AJ$1,0),FALSE)/1,0)</f>
        <v>0</v>
      </c>
      <c r="R295">
        <f>IFERROR(VLOOKUP($B295,Kraftvärmeprod!$B$1:$AH$479,MATCH(R$2,Kraftvärmeprod!$B$1:$AG$1,0),FALSE)/1,0)-IFERROR(VLOOKUP($B295,'Slutlig allokering kvv'!$B$2:$AC$462,MATCH(R$3,'Slutlig allokering kvv'!$B$1:$AJ$1,0),FALSE)/1,0)</f>
        <v>0</v>
      </c>
      <c r="S295">
        <f>IFERROR(VLOOKUP($B295,Kraftvärmeprod!$B$1:$AH$479,MATCH(S$2,Kraftvärmeprod!$B$1:$AG$1,0),FALSE)/1,0)-IFERROR(VLOOKUP($B295,'Slutlig allokering kvv'!$B$2:$AC$462,MATCH(S$3,'Slutlig allokering kvv'!$B$1:$AJ$1,0),FALSE)/1,0)</f>
        <v>0</v>
      </c>
      <c r="T295" s="6">
        <f>IFERROR(VLOOKUP($B295,Miljö!$B$1:$S$477,MATCH(T$2,Miljö!$B$1:$X$1,0),FALSE)/1,0)-IFERROR(VLOOKUP($B295,'Slutlig allokering kvv'!$B$2:$AC$462,MATCH(T$3,'Slutlig allokering kvv'!$B$1:$AJ$1,0),FALSE)/1,0)</f>
        <v>0</v>
      </c>
      <c r="U295">
        <f>IFERROR(VLOOKUP($B295,Kraftvärmeprod!$B$1:$AH$479,MATCH(U$2,Kraftvärmeprod!$B$1:$AG$1,0),FALSE)/1,0)-IFERROR(VLOOKUP($B295,'Slutlig allokering kvv'!$B$2:$AC$462,MATCH(U$3,'Slutlig allokering kvv'!$B$1:$AJ$1,0),FALSE)/1,0)</f>
        <v>0</v>
      </c>
      <c r="V295">
        <f>IFERROR(VLOOKUP($B295,Kraftvärmeprod!$B$1:$AH$479,MATCH(V$2,Kraftvärmeprod!$B$1:$AG$1,0),FALSE)/1,0)-IFERROR(VLOOKUP($B295,'Slutlig allokering kvv'!$B$2:$AC$462,MATCH(V$3,'Slutlig allokering kvv'!$B$1:$AJ$1,0),FALSE)/1,0)</f>
        <v>0</v>
      </c>
      <c r="W295">
        <f>IFERROR(VLOOKUP($B295,Kraftvärmeprod!$B$1:$AH$479,MATCH(W$2,Kraftvärmeprod!$B$1:$AG$1,0),FALSE)/1,0)-IFERROR(VLOOKUP($B295,'Slutlig allokering kvv'!$B$2:$AC$462,MATCH(W$3,'Slutlig allokering kvv'!$B$1:$AJ$1,0),FALSE)/1,0)</f>
        <v>0</v>
      </c>
      <c r="X295">
        <f>IFERROR(VLOOKUP($B295,Kraftvärmeprod!$B$1:$AH$479,MATCH(X$2,Kraftvärmeprod!$B$1:$AG$1,0),FALSE)/1,0)-IFERROR(VLOOKUP($B295,'Slutlig allokering kvv'!$B$2:$AC$462,MATCH(X$3,'Slutlig allokering kvv'!$B$1:$AJ$1,0),FALSE)/1,0)</f>
        <v>0</v>
      </c>
      <c r="Y295">
        <f>IFERROR(VLOOKUP($B295,Kraftvärmeprod!$B$1:$AH$479,MATCH(Y$2,Kraftvärmeprod!$B$1:$AG$1,0),FALSE)/1,0)-IFERROR(VLOOKUP($B295,'Slutlig allokering kvv'!$B$2:$AC$462,MATCH(Y$3,'Slutlig allokering kvv'!$B$1:$AJ$1,0),FALSE)/1,0)</f>
        <v>0</v>
      </c>
      <c r="Z295">
        <f>IFERROR(VLOOKUP($B295,Kraftvärmeprod!$B$1:$AH$479,MATCH(Z$2,Kraftvärmeprod!$B$1:$AG$1,0),FALSE)/1,0)-IFERROR(VLOOKUP($B295,'Slutlig allokering kvv'!$B$2:$AC$462,MATCH(Z$3,'Slutlig allokering kvv'!$B$1:$AJ$1,0),FALSE)/1,0)</f>
        <v>0</v>
      </c>
      <c r="AA295">
        <f>IFERROR(VLOOKUP($B295,Kraftvärmeprod!$B$1:$AH$479,MATCH(AA$2,Kraftvärmeprod!$B$1:$AG$1,0),FALSE)/1,0)-IFERROR(VLOOKUP($B295,'Slutlig allokering kvv'!$B$2:$AC$462,MATCH(AA$3,'Slutlig allokering kvv'!$B$1:$AJ$1,0),FALSE)/1,0)</f>
        <v>0</v>
      </c>
      <c r="AE295">
        <f t="shared" si="8"/>
        <v>0</v>
      </c>
      <c r="AG295">
        <f>IFERROR(VLOOKUP(B295,'Slutlig allokering kvv'!$B$2:$AJ$462,MATCH("Summa slutlig allokerad tillförd energi (utan hjälpel och rökgaskondensering):",'Slutlig allokering kvv'!$B$1:$AK$1,0),FALSE)/1,"")</f>
        <v>0</v>
      </c>
      <c r="AI295" s="137" t="str">
        <f>IFERROR(1-VLOOKUP(B295,'Slutlig allokering kvv'!$B$2:$AJ$462,MATCH("Andel av bränsle i kvv som allokerats till värme, exklusive rökgaskondensering och hjälpel",'Slutlig allokering kvv'!$B$1:$AK$1,0),FALSE),"")</f>
        <v/>
      </c>
      <c r="AK295" s="137" t="str">
        <f t="shared" si="9"/>
        <v/>
      </c>
    </row>
    <row r="296" spans="1:37" x14ac:dyDescent="0.25">
      <c r="A296" s="2" t="s">
        <v>445</v>
      </c>
      <c r="B296" s="2" t="s">
        <v>447</v>
      </c>
      <c r="C296" t="str">
        <f>IFERROR(VLOOKUP($B296,Kraftvärmeprod!$B$1:$AH$479,MATCH(C$3,Kraftvärmeprod!$B$1:$AG$1,0),FALSE)/1,"")</f>
        <v/>
      </c>
      <c r="D296" t="str">
        <f>IFERROR(VLOOKUP($B296,Kraftvärmeprod!$B$1:$AH$479,MATCH(D$3,Kraftvärmeprod!$B$1:$AG$1,0),FALSE)/1,"")</f>
        <v/>
      </c>
      <c r="E296">
        <f>IFERROR(VLOOKUP($B296,Kraftvärmeprod!$B$1:$AH$479,MATCH(E$2,Kraftvärmeprod!$B$1:$AG$1,0),FALSE)/1,0)-IFERROR(VLOOKUP($B296,'Slutlig allokering kvv'!$B$2:$AC$462,MATCH(E$3,'Slutlig allokering kvv'!$B$1:$AJ$1,0),FALSE)/1,0)</f>
        <v>0</v>
      </c>
      <c r="F296">
        <f>IFERROR(VLOOKUP($B296,Kraftvärmeprod!$B$1:$AH$479,MATCH(F$2,Kraftvärmeprod!$B$1:$AG$1,0),FALSE)/1,0)-IFERROR(VLOOKUP($B296,'Slutlig allokering kvv'!$B$2:$AC$462,MATCH(F$3,'Slutlig allokering kvv'!$B$1:$AJ$1,0),FALSE)/1,0)</f>
        <v>0</v>
      </c>
      <c r="G296">
        <f>IFERROR(VLOOKUP($B296,Kraftvärmeprod!$B$1:$AH$479,MATCH(G$2,Kraftvärmeprod!$B$1:$AG$1,0),FALSE)/1,0)-IFERROR(VLOOKUP($B296,'Slutlig allokering kvv'!$B$2:$AC$462,MATCH(G$3,'Slutlig allokering kvv'!$B$1:$AJ$1,0),FALSE)/1,0)</f>
        <v>0</v>
      </c>
      <c r="H296">
        <f>IFERROR(VLOOKUP($B296,Kraftvärmeprod!$B$1:$AH$479,MATCH(H$2,Kraftvärmeprod!$B$1:$AG$1,0),FALSE)/1,0)-IFERROR(VLOOKUP($B296,'Slutlig allokering kvv'!$B$2:$AC$462,MATCH(H$3,'Slutlig allokering kvv'!$B$1:$AJ$1,0),FALSE)/1,0)</f>
        <v>0</v>
      </c>
      <c r="I296">
        <f>IFERROR(VLOOKUP($B296,Kraftvärmeprod!$B$1:$AH$479,MATCH(I$2,Kraftvärmeprod!$B$1:$AG$1,0),FALSE)/1,0)-IFERROR(VLOOKUP($B296,'Slutlig allokering kvv'!$B$2:$AC$462,MATCH(I$3,'Slutlig allokering kvv'!$B$1:$AJ$1,0),FALSE)/1,0)</f>
        <v>0</v>
      </c>
      <c r="J296">
        <f>IFERROR(VLOOKUP($B296,Kraftvärmeprod!$B$1:$AH$479,MATCH(J$2,Kraftvärmeprod!$B$1:$AG$1,0),FALSE)/1,0)-IFERROR(VLOOKUP($B296,'Slutlig allokering kvv'!$B$2:$AC$462,MATCH(J$3,'Slutlig allokering kvv'!$B$1:$AJ$1,0),FALSE)/1,0)</f>
        <v>0</v>
      </c>
      <c r="K296">
        <f>IFERROR(VLOOKUP($B296,Kraftvärmeprod!$B$1:$AH$479,MATCH(K$2,Kraftvärmeprod!$B$1:$AG$1,0),FALSE)/1,0)-IFERROR(VLOOKUP($B296,'Slutlig allokering kvv'!$B$2:$AC$462,MATCH(K$3,'Slutlig allokering kvv'!$B$1:$AJ$1,0),FALSE)/1,0)</f>
        <v>0</v>
      </c>
      <c r="L296">
        <f>IFERROR(VLOOKUP($B296,Kraftvärmeprod!$B$1:$AH$479,MATCH(L$2,Kraftvärmeprod!$B$1:$AG$1,0),FALSE)/1,0)-IFERROR(VLOOKUP($B296,'Slutlig allokering kvv'!$B$2:$AC$462,MATCH(L$3,'Slutlig allokering kvv'!$B$1:$AJ$1,0),FALSE)/1,0)</f>
        <v>0</v>
      </c>
      <c r="M296">
        <f>IFERROR(VLOOKUP($B296,Kraftvärmeprod!$B$1:$AH$479,MATCH(M$2,Kraftvärmeprod!$B$1:$AG$1,0),FALSE)/1,0)-IFERROR(VLOOKUP($B296,'Slutlig allokering kvv'!$B$2:$AC$462,MATCH(M$3,'Slutlig allokering kvv'!$B$1:$AJ$1,0),FALSE)/1,0)</f>
        <v>0</v>
      </c>
      <c r="N296">
        <f>IFERROR(VLOOKUP($B296,Kraftvärmeprod!$B$1:$AH$479,MATCH(N$2,Kraftvärmeprod!$B$1:$AG$1,0),FALSE)/1,0)-IFERROR(VLOOKUP($B296,'Slutlig allokering kvv'!$B$2:$AC$462,MATCH(N$3,'Slutlig allokering kvv'!$B$1:$AJ$1,0),FALSE)/1,0)</f>
        <v>0</v>
      </c>
      <c r="O296">
        <f>IFERROR(VLOOKUP($B296,Kraftvärmeprod!$B$1:$AH$479,MATCH(O$2,Kraftvärmeprod!$B$1:$AG$1,0),FALSE)/1,0)-IFERROR(VLOOKUP($B296,'Slutlig allokering kvv'!$B$2:$AC$462,MATCH(O$3,'Slutlig allokering kvv'!$B$1:$AJ$1,0),FALSE)/1,0)</f>
        <v>0</v>
      </c>
      <c r="P296">
        <f>IFERROR(VLOOKUP($B296,Kraftvärmeprod!$B$1:$AH$479,MATCH(P$2,Kraftvärmeprod!$B$1:$AG$1,0),FALSE)/1,0)-IFERROR(VLOOKUP($B296,'Slutlig allokering kvv'!$B$2:$AC$462,MATCH(P$3,'Slutlig allokering kvv'!$B$1:$AJ$1,0),FALSE)/1,0)</f>
        <v>0</v>
      </c>
      <c r="Q296">
        <f>IFERROR(VLOOKUP($B296,Kraftvärmeprod!$B$1:$AH$479,MATCH(Q$2,Kraftvärmeprod!$B$1:$AG$1,0),FALSE)/1,0)-IFERROR(VLOOKUP($B296,'Slutlig allokering kvv'!$B$2:$AC$462,MATCH(Q$3,'Slutlig allokering kvv'!$B$1:$AJ$1,0),FALSE)/1,0)</f>
        <v>0</v>
      </c>
      <c r="R296">
        <f>IFERROR(VLOOKUP($B296,Kraftvärmeprod!$B$1:$AH$479,MATCH(R$2,Kraftvärmeprod!$B$1:$AG$1,0),FALSE)/1,0)-IFERROR(VLOOKUP($B296,'Slutlig allokering kvv'!$B$2:$AC$462,MATCH(R$3,'Slutlig allokering kvv'!$B$1:$AJ$1,0),FALSE)/1,0)</f>
        <v>0</v>
      </c>
      <c r="S296">
        <f>IFERROR(VLOOKUP($B296,Kraftvärmeprod!$B$1:$AH$479,MATCH(S$2,Kraftvärmeprod!$B$1:$AG$1,0),FALSE)/1,0)-IFERROR(VLOOKUP($B296,'Slutlig allokering kvv'!$B$2:$AC$462,MATCH(S$3,'Slutlig allokering kvv'!$B$1:$AJ$1,0),FALSE)/1,0)</f>
        <v>0</v>
      </c>
      <c r="T296" s="6">
        <f>IFERROR(VLOOKUP($B296,Miljö!$B$1:$S$477,MATCH(T$2,Miljö!$B$1:$X$1,0),FALSE)/1,0)-IFERROR(VLOOKUP($B296,'Slutlig allokering kvv'!$B$2:$AC$462,MATCH(T$3,'Slutlig allokering kvv'!$B$1:$AJ$1,0),FALSE)/1,0)</f>
        <v>0</v>
      </c>
      <c r="U296">
        <f>IFERROR(VLOOKUP($B296,Kraftvärmeprod!$B$1:$AH$479,MATCH(U$2,Kraftvärmeprod!$B$1:$AG$1,0),FALSE)/1,0)-IFERROR(VLOOKUP($B296,'Slutlig allokering kvv'!$B$2:$AC$462,MATCH(U$3,'Slutlig allokering kvv'!$B$1:$AJ$1,0),FALSE)/1,0)</f>
        <v>0</v>
      </c>
      <c r="V296">
        <f>IFERROR(VLOOKUP($B296,Kraftvärmeprod!$B$1:$AH$479,MATCH(V$2,Kraftvärmeprod!$B$1:$AG$1,0),FALSE)/1,0)-IFERROR(VLOOKUP($B296,'Slutlig allokering kvv'!$B$2:$AC$462,MATCH(V$3,'Slutlig allokering kvv'!$B$1:$AJ$1,0),FALSE)/1,0)</f>
        <v>0</v>
      </c>
      <c r="W296">
        <f>IFERROR(VLOOKUP($B296,Kraftvärmeprod!$B$1:$AH$479,MATCH(W$2,Kraftvärmeprod!$B$1:$AG$1,0),FALSE)/1,0)-IFERROR(VLOOKUP($B296,'Slutlig allokering kvv'!$B$2:$AC$462,MATCH(W$3,'Slutlig allokering kvv'!$B$1:$AJ$1,0),FALSE)/1,0)</f>
        <v>0</v>
      </c>
      <c r="X296">
        <f>IFERROR(VLOOKUP($B296,Kraftvärmeprod!$B$1:$AH$479,MATCH(X$2,Kraftvärmeprod!$B$1:$AG$1,0),FALSE)/1,0)-IFERROR(VLOOKUP($B296,'Slutlig allokering kvv'!$B$2:$AC$462,MATCH(X$3,'Slutlig allokering kvv'!$B$1:$AJ$1,0),FALSE)/1,0)</f>
        <v>0</v>
      </c>
      <c r="Y296">
        <f>IFERROR(VLOOKUP($B296,Kraftvärmeprod!$B$1:$AH$479,MATCH(Y$2,Kraftvärmeprod!$B$1:$AG$1,0),FALSE)/1,0)-IFERROR(VLOOKUP($B296,'Slutlig allokering kvv'!$B$2:$AC$462,MATCH(Y$3,'Slutlig allokering kvv'!$B$1:$AJ$1,0),FALSE)/1,0)</f>
        <v>0</v>
      </c>
      <c r="Z296">
        <f>IFERROR(VLOOKUP($B296,Kraftvärmeprod!$B$1:$AH$479,MATCH(Z$2,Kraftvärmeprod!$B$1:$AG$1,0),FALSE)/1,0)-IFERROR(VLOOKUP($B296,'Slutlig allokering kvv'!$B$2:$AC$462,MATCH(Z$3,'Slutlig allokering kvv'!$B$1:$AJ$1,0),FALSE)/1,0)</f>
        <v>0</v>
      </c>
      <c r="AA296">
        <f>IFERROR(VLOOKUP($B296,Kraftvärmeprod!$B$1:$AH$479,MATCH(AA$2,Kraftvärmeprod!$B$1:$AG$1,0),FALSE)/1,0)-IFERROR(VLOOKUP($B296,'Slutlig allokering kvv'!$B$2:$AC$462,MATCH(AA$3,'Slutlig allokering kvv'!$B$1:$AJ$1,0),FALSE)/1,0)</f>
        <v>0</v>
      </c>
      <c r="AE296">
        <f t="shared" si="8"/>
        <v>0</v>
      </c>
      <c r="AG296">
        <f>IFERROR(VLOOKUP(B296,'Slutlig allokering kvv'!$B$2:$AJ$462,MATCH("Summa slutlig allokerad tillförd energi (utan hjälpel och rökgaskondensering):",'Slutlig allokering kvv'!$B$1:$AK$1,0),FALSE)/1,"")</f>
        <v>0</v>
      </c>
      <c r="AI296" s="137" t="str">
        <f>IFERROR(1-VLOOKUP(B296,'Slutlig allokering kvv'!$B$2:$AJ$462,MATCH("Andel av bränsle i kvv som allokerats till värme, exklusive rökgaskondensering och hjälpel",'Slutlig allokering kvv'!$B$1:$AK$1,0),FALSE),"")</f>
        <v/>
      </c>
      <c r="AK296" s="137" t="str">
        <f t="shared" si="9"/>
        <v/>
      </c>
    </row>
    <row r="297" spans="1:37" x14ac:dyDescent="0.25">
      <c r="A297" s="2" t="s">
        <v>448</v>
      </c>
      <c r="B297" s="2" t="s">
        <v>449</v>
      </c>
      <c r="C297">
        <f>IFERROR(VLOOKUP($B297,Kraftvärmeprod!$B$1:$AH$479,MATCH(C$3,Kraftvärmeprod!$B$1:$AG$1,0),FALSE)/1,"")</f>
        <v>131.27000000000001</v>
      </c>
      <c r="D297">
        <f>IFERROR(VLOOKUP($B297,Kraftvärmeprod!$B$1:$AH$479,MATCH(D$3,Kraftvärmeprod!$B$1:$AG$1,0),FALSE)/1,"")</f>
        <v>28.157</v>
      </c>
      <c r="E297">
        <f>IFERROR(VLOOKUP($B297,Kraftvärmeprod!$B$1:$AH$479,MATCH(E$2,Kraftvärmeprod!$B$1:$AG$1,0),FALSE)/1,0)-IFERROR(VLOOKUP($B297,'Slutlig allokering kvv'!$B$2:$AC$462,MATCH(E$3,'Slutlig allokering kvv'!$B$1:$AJ$1,0),FALSE)/1,0)</f>
        <v>6.6628700000000016</v>
      </c>
      <c r="F297">
        <f>IFERROR(VLOOKUP($B297,Kraftvärmeprod!$B$1:$AH$479,MATCH(F$2,Kraftvärmeprod!$B$1:$AG$1,0),FALSE)/1,0)-IFERROR(VLOOKUP($B297,'Slutlig allokering kvv'!$B$2:$AC$462,MATCH(F$3,'Slutlig allokering kvv'!$B$1:$AJ$1,0),FALSE)/1,0)</f>
        <v>0</v>
      </c>
      <c r="G297">
        <f>IFERROR(VLOOKUP($B297,Kraftvärmeprod!$B$1:$AH$479,MATCH(G$2,Kraftvärmeprod!$B$1:$AG$1,0),FALSE)/1,0)-IFERROR(VLOOKUP($B297,'Slutlig allokering kvv'!$B$2:$AC$462,MATCH(G$3,'Slutlig allokering kvv'!$B$1:$AJ$1,0),FALSE)/1,0)</f>
        <v>1.07568</v>
      </c>
      <c r="H297">
        <f>IFERROR(VLOOKUP($B297,Kraftvärmeprod!$B$1:$AH$479,MATCH(H$2,Kraftvärmeprod!$B$1:$AG$1,0),FALSE)/1,0)-IFERROR(VLOOKUP($B297,'Slutlig allokering kvv'!$B$2:$AC$462,MATCH(H$3,'Slutlig allokering kvv'!$B$1:$AJ$1,0),FALSE)/1,0)</f>
        <v>0</v>
      </c>
      <c r="I297">
        <f>IFERROR(VLOOKUP($B297,Kraftvärmeprod!$B$1:$AH$479,MATCH(I$2,Kraftvärmeprod!$B$1:$AG$1,0),FALSE)/1,0)-IFERROR(VLOOKUP($B297,'Slutlig allokering kvv'!$B$2:$AC$462,MATCH(I$3,'Slutlig allokering kvv'!$B$1:$AJ$1,0),FALSE)/1,0)</f>
        <v>0.265065</v>
      </c>
      <c r="J297">
        <f>IFERROR(VLOOKUP($B297,Kraftvärmeprod!$B$1:$AH$479,MATCH(J$2,Kraftvärmeprod!$B$1:$AG$1,0),FALSE)/1,0)-IFERROR(VLOOKUP($B297,'Slutlig allokering kvv'!$B$2:$AC$462,MATCH(J$3,'Slutlig allokering kvv'!$B$1:$AJ$1,0),FALSE)/1,0)</f>
        <v>0</v>
      </c>
      <c r="K297">
        <f>IFERROR(VLOOKUP($B297,Kraftvärmeprod!$B$1:$AH$479,MATCH(K$2,Kraftvärmeprod!$B$1:$AG$1,0),FALSE)/1,0)-IFERROR(VLOOKUP($B297,'Slutlig allokering kvv'!$B$2:$AC$462,MATCH(K$3,'Slutlig allokering kvv'!$B$1:$AJ$1,0),FALSE)/1,0)</f>
        <v>0</v>
      </c>
      <c r="L297">
        <f>IFERROR(VLOOKUP($B297,Kraftvärmeprod!$B$1:$AH$479,MATCH(L$2,Kraftvärmeprod!$B$1:$AG$1,0),FALSE)/1,0)-IFERROR(VLOOKUP($B297,'Slutlig allokering kvv'!$B$2:$AC$462,MATCH(L$3,'Slutlig allokering kvv'!$B$1:$AJ$1,0),FALSE)/1,0)</f>
        <v>2.5099200000000002</v>
      </c>
      <c r="M297">
        <f>IFERROR(VLOOKUP($B297,Kraftvärmeprod!$B$1:$AH$479,MATCH(M$2,Kraftvärmeprod!$B$1:$AG$1,0),FALSE)/1,0)-IFERROR(VLOOKUP($B297,'Slutlig allokering kvv'!$B$2:$AC$462,MATCH(M$3,'Slutlig allokering kvv'!$B$1:$AJ$1,0),FALSE)/1,0)</f>
        <v>0</v>
      </c>
      <c r="N297">
        <f>IFERROR(VLOOKUP($B297,Kraftvärmeprod!$B$1:$AH$479,MATCH(N$2,Kraftvärmeprod!$B$1:$AG$1,0),FALSE)/1,0)-IFERROR(VLOOKUP($B297,'Slutlig allokering kvv'!$B$2:$AC$462,MATCH(N$3,'Slutlig allokering kvv'!$B$1:$AJ$1,0),FALSE)/1,0)</f>
        <v>63.609000000000009</v>
      </c>
      <c r="O297">
        <f>IFERROR(VLOOKUP($B297,Kraftvärmeprod!$B$1:$AH$479,MATCH(O$2,Kraftvärmeprod!$B$1:$AG$1,0),FALSE)/1,0)-IFERROR(VLOOKUP($B297,'Slutlig allokering kvv'!$B$2:$AC$462,MATCH(O$3,'Slutlig allokering kvv'!$B$1:$AJ$1,0),FALSE)/1,0)</f>
        <v>0</v>
      </c>
      <c r="P297">
        <f>IFERROR(VLOOKUP($B297,Kraftvärmeprod!$B$1:$AH$479,MATCH(P$2,Kraftvärmeprod!$B$1:$AG$1,0),FALSE)/1,0)-IFERROR(VLOOKUP($B297,'Slutlig allokering kvv'!$B$2:$AC$462,MATCH(P$3,'Slutlig allokering kvv'!$B$1:$AJ$1,0),FALSE)/1,0)</f>
        <v>0</v>
      </c>
      <c r="Q297">
        <f>IFERROR(VLOOKUP($B297,Kraftvärmeprod!$B$1:$AH$479,MATCH(Q$2,Kraftvärmeprod!$B$1:$AG$1,0),FALSE)/1,0)-IFERROR(VLOOKUP($B297,'Slutlig allokering kvv'!$B$2:$AC$462,MATCH(Q$3,'Slutlig allokering kvv'!$B$1:$AJ$1,0),FALSE)/1,0)</f>
        <v>0</v>
      </c>
      <c r="R297">
        <f>IFERROR(VLOOKUP($B297,Kraftvärmeprod!$B$1:$AH$479,MATCH(R$2,Kraftvärmeprod!$B$1:$AG$1,0),FALSE)/1,0)-IFERROR(VLOOKUP($B297,'Slutlig allokering kvv'!$B$2:$AC$462,MATCH(R$3,'Slutlig allokering kvv'!$B$1:$AJ$1,0),FALSE)/1,0)</f>
        <v>0</v>
      </c>
      <c r="S297">
        <f>IFERROR(VLOOKUP($B297,Kraftvärmeprod!$B$1:$AH$479,MATCH(S$2,Kraftvärmeprod!$B$1:$AG$1,0),FALSE)/1,0)-IFERROR(VLOOKUP($B297,'Slutlig allokering kvv'!$B$2:$AC$462,MATCH(S$3,'Slutlig allokering kvv'!$B$1:$AJ$1,0),FALSE)/1,0)</f>
        <v>0</v>
      </c>
      <c r="T297" s="6">
        <f>IFERROR(VLOOKUP($B297,Miljö!$B$1:$S$477,MATCH(T$2,Miljö!$B$1:$X$1,0),FALSE)/1,0)-IFERROR(VLOOKUP($B297,'Slutlig allokering kvv'!$B$2:$AC$462,MATCH(T$3,'Slutlig allokering kvv'!$B$1:$AJ$1,0),FALSE)/1,0)</f>
        <v>2.0746699999999998</v>
      </c>
      <c r="U297">
        <f>IFERROR(VLOOKUP($B297,Kraftvärmeprod!$B$1:$AH$479,MATCH(U$2,Kraftvärmeprod!$B$1:$AG$1,0),FALSE)/1,0)-IFERROR(VLOOKUP($B297,'Slutlig allokering kvv'!$B$2:$AC$462,MATCH(U$3,'Slutlig allokering kvv'!$B$1:$AJ$1,0),FALSE)/1,0)</f>
        <v>0</v>
      </c>
      <c r="V297">
        <f>IFERROR(VLOOKUP($B297,Kraftvärmeprod!$B$1:$AH$479,MATCH(V$2,Kraftvärmeprod!$B$1:$AG$1,0),FALSE)/1,0)-IFERROR(VLOOKUP($B297,'Slutlig allokering kvv'!$B$2:$AC$462,MATCH(V$3,'Slutlig allokering kvv'!$B$1:$AJ$1,0),FALSE)/1,0)</f>
        <v>0</v>
      </c>
      <c r="W297">
        <f>IFERROR(VLOOKUP($B297,Kraftvärmeprod!$B$1:$AH$479,MATCH(W$2,Kraftvärmeprod!$B$1:$AG$1,0),FALSE)/1,0)-IFERROR(VLOOKUP($B297,'Slutlig allokering kvv'!$B$2:$AC$462,MATCH(W$3,'Slutlig allokering kvv'!$B$1:$AJ$1,0),FALSE)/1,0)</f>
        <v>0</v>
      </c>
      <c r="X297">
        <f>IFERROR(VLOOKUP($B297,Kraftvärmeprod!$B$1:$AH$479,MATCH(X$2,Kraftvärmeprod!$B$1:$AG$1,0),FALSE)/1,0)-IFERROR(VLOOKUP($B297,'Slutlig allokering kvv'!$B$2:$AC$462,MATCH(X$3,'Slutlig allokering kvv'!$B$1:$AJ$1,0),FALSE)/1,0)</f>
        <v>0</v>
      </c>
      <c r="Y297">
        <f>IFERROR(VLOOKUP($B297,Kraftvärmeprod!$B$1:$AH$479,MATCH(Y$2,Kraftvärmeprod!$B$1:$AG$1,0),FALSE)/1,0)-IFERROR(VLOOKUP($B297,'Slutlig allokering kvv'!$B$2:$AC$462,MATCH(Y$3,'Slutlig allokering kvv'!$B$1:$AJ$1,0),FALSE)/1,0)</f>
        <v>0</v>
      </c>
      <c r="Z297">
        <f>IFERROR(VLOOKUP($B297,Kraftvärmeprod!$B$1:$AH$479,MATCH(Z$2,Kraftvärmeprod!$B$1:$AG$1,0),FALSE)/1,0)-IFERROR(VLOOKUP($B297,'Slutlig allokering kvv'!$B$2:$AC$462,MATCH(Z$3,'Slutlig allokering kvv'!$B$1:$AJ$1,0),FALSE)/1,0)</f>
        <v>0</v>
      </c>
      <c r="AA297">
        <f>IFERROR(VLOOKUP($B297,Kraftvärmeprod!$B$1:$AH$479,MATCH(AA$2,Kraftvärmeprod!$B$1:$AG$1,0),FALSE)/1,0)-IFERROR(VLOOKUP($B297,'Slutlig allokering kvv'!$B$2:$AC$462,MATCH(AA$3,'Slutlig allokering kvv'!$B$1:$AJ$1,0),FALSE)/1,0)</f>
        <v>0</v>
      </c>
      <c r="AE297">
        <f t="shared" si="8"/>
        <v>74.122535000000013</v>
      </c>
      <c r="AG297">
        <f>IFERROR(VLOOKUP(B297,'Slutlig allokering kvv'!$B$2:$AJ$462,MATCH("Summa slutlig allokerad tillförd energi (utan hjälpel och rökgaskondensering):",'Slutlig allokering kvv'!$B$1:$AK$1,0),FALSE)/1,"")</f>
        <v>130.52346499999999</v>
      </c>
      <c r="AI297" s="137">
        <f>IFERROR(1-VLOOKUP(B297,'Slutlig allokering kvv'!$B$2:$AJ$462,MATCH("Andel av bränsle i kvv som allokerats till värme, exklusive rökgaskondensering och hjälpel",'Slutlig allokering kvv'!$B$1:$AK$1,0),FALSE),"")</f>
        <v>0.36219879694692314</v>
      </c>
      <c r="AK297" s="137">
        <f t="shared" si="9"/>
        <v>0.36219879694692303</v>
      </c>
    </row>
    <row r="298" spans="1:37" x14ac:dyDescent="0.25">
      <c r="A298" s="2" t="s">
        <v>450</v>
      </c>
      <c r="B298" s="2" t="s">
        <v>451</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 kvv'!$B$2:$AC$462,MATCH(E$3,'Slutlig allokering kvv'!$B$1:$AJ$1,0),FALSE)/1,0)</f>
        <v>0</v>
      </c>
      <c r="F298">
        <f>IFERROR(VLOOKUP($B298,Kraftvärmeprod!$B$1:$AH$479,MATCH(F$2,Kraftvärmeprod!$B$1:$AG$1,0),FALSE)/1,0)-IFERROR(VLOOKUP($B298,'Slutlig allokering kvv'!$B$2:$AC$462,MATCH(F$3,'Slutlig allokering kvv'!$B$1:$AJ$1,0),FALSE)/1,0)</f>
        <v>0</v>
      </c>
      <c r="G298">
        <f>IFERROR(VLOOKUP($B298,Kraftvärmeprod!$B$1:$AH$479,MATCH(G$2,Kraftvärmeprod!$B$1:$AG$1,0),FALSE)/1,0)-IFERROR(VLOOKUP($B298,'Slutlig allokering kvv'!$B$2:$AC$462,MATCH(G$3,'Slutlig allokering kvv'!$B$1:$AJ$1,0),FALSE)/1,0)</f>
        <v>0</v>
      </c>
      <c r="H298">
        <f>IFERROR(VLOOKUP($B298,Kraftvärmeprod!$B$1:$AH$479,MATCH(H$2,Kraftvärmeprod!$B$1:$AG$1,0),FALSE)/1,0)-IFERROR(VLOOKUP($B298,'Slutlig allokering kvv'!$B$2:$AC$462,MATCH(H$3,'Slutlig allokering kvv'!$B$1:$AJ$1,0),FALSE)/1,0)</f>
        <v>0</v>
      </c>
      <c r="I298">
        <f>IFERROR(VLOOKUP($B298,Kraftvärmeprod!$B$1:$AH$479,MATCH(I$2,Kraftvärmeprod!$B$1:$AG$1,0),FALSE)/1,0)-IFERROR(VLOOKUP($B298,'Slutlig allokering kvv'!$B$2:$AC$462,MATCH(I$3,'Slutlig allokering kvv'!$B$1:$AJ$1,0),FALSE)/1,0)</f>
        <v>0</v>
      </c>
      <c r="J298">
        <f>IFERROR(VLOOKUP($B298,Kraftvärmeprod!$B$1:$AH$479,MATCH(J$2,Kraftvärmeprod!$B$1:$AG$1,0),FALSE)/1,0)-IFERROR(VLOOKUP($B298,'Slutlig allokering kvv'!$B$2:$AC$462,MATCH(J$3,'Slutlig allokering kvv'!$B$1:$AJ$1,0),FALSE)/1,0)</f>
        <v>0</v>
      </c>
      <c r="K298">
        <f>IFERROR(VLOOKUP($B298,Kraftvärmeprod!$B$1:$AH$479,MATCH(K$2,Kraftvärmeprod!$B$1:$AG$1,0),FALSE)/1,0)-IFERROR(VLOOKUP($B298,'Slutlig allokering kvv'!$B$2:$AC$462,MATCH(K$3,'Slutlig allokering kvv'!$B$1:$AJ$1,0),FALSE)/1,0)</f>
        <v>0</v>
      </c>
      <c r="L298">
        <f>IFERROR(VLOOKUP($B298,Kraftvärmeprod!$B$1:$AH$479,MATCH(L$2,Kraftvärmeprod!$B$1:$AG$1,0),FALSE)/1,0)-IFERROR(VLOOKUP($B298,'Slutlig allokering kvv'!$B$2:$AC$462,MATCH(L$3,'Slutlig allokering kvv'!$B$1:$AJ$1,0),FALSE)/1,0)</f>
        <v>0</v>
      </c>
      <c r="M298">
        <f>IFERROR(VLOOKUP($B298,Kraftvärmeprod!$B$1:$AH$479,MATCH(M$2,Kraftvärmeprod!$B$1:$AG$1,0),FALSE)/1,0)-IFERROR(VLOOKUP($B298,'Slutlig allokering kvv'!$B$2:$AC$462,MATCH(M$3,'Slutlig allokering kvv'!$B$1:$AJ$1,0),FALSE)/1,0)</f>
        <v>0</v>
      </c>
      <c r="N298">
        <f>IFERROR(VLOOKUP($B298,Kraftvärmeprod!$B$1:$AH$479,MATCH(N$2,Kraftvärmeprod!$B$1:$AG$1,0),FALSE)/1,0)-IFERROR(VLOOKUP($B298,'Slutlig allokering kvv'!$B$2:$AC$462,MATCH(N$3,'Slutlig allokering kvv'!$B$1:$AJ$1,0),FALSE)/1,0)</f>
        <v>0</v>
      </c>
      <c r="O298">
        <f>IFERROR(VLOOKUP($B298,Kraftvärmeprod!$B$1:$AH$479,MATCH(O$2,Kraftvärmeprod!$B$1:$AG$1,0),FALSE)/1,0)-IFERROR(VLOOKUP($B298,'Slutlig allokering kvv'!$B$2:$AC$462,MATCH(O$3,'Slutlig allokering kvv'!$B$1:$AJ$1,0),FALSE)/1,0)</f>
        <v>0</v>
      </c>
      <c r="P298">
        <f>IFERROR(VLOOKUP($B298,Kraftvärmeprod!$B$1:$AH$479,MATCH(P$2,Kraftvärmeprod!$B$1:$AG$1,0),FALSE)/1,0)-IFERROR(VLOOKUP($B298,'Slutlig allokering kvv'!$B$2:$AC$462,MATCH(P$3,'Slutlig allokering kvv'!$B$1:$AJ$1,0),FALSE)/1,0)</f>
        <v>0</v>
      </c>
      <c r="Q298">
        <f>IFERROR(VLOOKUP($B298,Kraftvärmeprod!$B$1:$AH$479,MATCH(Q$2,Kraftvärmeprod!$B$1:$AG$1,0),FALSE)/1,0)-IFERROR(VLOOKUP($B298,'Slutlig allokering kvv'!$B$2:$AC$462,MATCH(Q$3,'Slutlig allokering kvv'!$B$1:$AJ$1,0),FALSE)/1,0)</f>
        <v>0</v>
      </c>
      <c r="R298">
        <f>IFERROR(VLOOKUP($B298,Kraftvärmeprod!$B$1:$AH$479,MATCH(R$2,Kraftvärmeprod!$B$1:$AG$1,0),FALSE)/1,0)-IFERROR(VLOOKUP($B298,'Slutlig allokering kvv'!$B$2:$AC$462,MATCH(R$3,'Slutlig allokering kvv'!$B$1:$AJ$1,0),FALSE)/1,0)</f>
        <v>0</v>
      </c>
      <c r="S298">
        <f>IFERROR(VLOOKUP($B298,Kraftvärmeprod!$B$1:$AH$479,MATCH(S$2,Kraftvärmeprod!$B$1:$AG$1,0),FALSE)/1,0)-IFERROR(VLOOKUP($B298,'Slutlig allokering kvv'!$B$2:$AC$462,MATCH(S$3,'Slutlig allokering kvv'!$B$1:$AJ$1,0),FALSE)/1,0)</f>
        <v>0</v>
      </c>
      <c r="T298" s="6">
        <f>IFERROR(VLOOKUP($B298,Miljö!$B$1:$S$477,MATCH(T$2,Miljö!$B$1:$X$1,0),FALSE)/1,0)-IFERROR(VLOOKUP($B298,'Slutlig allokering kvv'!$B$2:$AC$462,MATCH(T$3,'Slutlig allokering kvv'!$B$1:$AJ$1,0),FALSE)/1,0)</f>
        <v>0</v>
      </c>
      <c r="U298">
        <f>IFERROR(VLOOKUP($B298,Kraftvärmeprod!$B$1:$AH$479,MATCH(U$2,Kraftvärmeprod!$B$1:$AG$1,0),FALSE)/1,0)-IFERROR(VLOOKUP($B298,'Slutlig allokering kvv'!$B$2:$AC$462,MATCH(U$3,'Slutlig allokering kvv'!$B$1:$AJ$1,0),FALSE)/1,0)</f>
        <v>0</v>
      </c>
      <c r="V298">
        <f>IFERROR(VLOOKUP($B298,Kraftvärmeprod!$B$1:$AH$479,MATCH(V$2,Kraftvärmeprod!$B$1:$AG$1,0),FALSE)/1,0)-IFERROR(VLOOKUP($B298,'Slutlig allokering kvv'!$B$2:$AC$462,MATCH(V$3,'Slutlig allokering kvv'!$B$1:$AJ$1,0),FALSE)/1,0)</f>
        <v>0</v>
      </c>
      <c r="W298">
        <f>IFERROR(VLOOKUP($B298,Kraftvärmeprod!$B$1:$AH$479,MATCH(W$2,Kraftvärmeprod!$B$1:$AG$1,0),FALSE)/1,0)-IFERROR(VLOOKUP($B298,'Slutlig allokering kvv'!$B$2:$AC$462,MATCH(W$3,'Slutlig allokering kvv'!$B$1:$AJ$1,0),FALSE)/1,0)</f>
        <v>0</v>
      </c>
      <c r="X298">
        <f>IFERROR(VLOOKUP($B298,Kraftvärmeprod!$B$1:$AH$479,MATCH(X$2,Kraftvärmeprod!$B$1:$AG$1,0),FALSE)/1,0)-IFERROR(VLOOKUP($B298,'Slutlig allokering kvv'!$B$2:$AC$462,MATCH(X$3,'Slutlig allokering kvv'!$B$1:$AJ$1,0),FALSE)/1,0)</f>
        <v>0</v>
      </c>
      <c r="Y298">
        <f>IFERROR(VLOOKUP($B298,Kraftvärmeprod!$B$1:$AH$479,MATCH(Y$2,Kraftvärmeprod!$B$1:$AG$1,0),FALSE)/1,0)-IFERROR(VLOOKUP($B298,'Slutlig allokering kvv'!$B$2:$AC$462,MATCH(Y$3,'Slutlig allokering kvv'!$B$1:$AJ$1,0),FALSE)/1,0)</f>
        <v>0</v>
      </c>
      <c r="Z298">
        <f>IFERROR(VLOOKUP($B298,Kraftvärmeprod!$B$1:$AH$479,MATCH(Z$2,Kraftvärmeprod!$B$1:$AG$1,0),FALSE)/1,0)-IFERROR(VLOOKUP($B298,'Slutlig allokering kvv'!$B$2:$AC$462,MATCH(Z$3,'Slutlig allokering kvv'!$B$1:$AJ$1,0),FALSE)/1,0)</f>
        <v>0</v>
      </c>
      <c r="AA298">
        <f>IFERROR(VLOOKUP($B298,Kraftvärmeprod!$B$1:$AH$479,MATCH(AA$2,Kraftvärmeprod!$B$1:$AG$1,0),FALSE)/1,0)-IFERROR(VLOOKUP($B298,'Slutlig allokering kvv'!$B$2:$AC$462,MATCH(AA$3,'Slutlig allokering kvv'!$B$1:$AJ$1,0),FALSE)/1,0)</f>
        <v>0</v>
      </c>
      <c r="AE298">
        <f t="shared" si="8"/>
        <v>0</v>
      </c>
      <c r="AG298">
        <f>IFERROR(VLOOKUP(B298,'Slutlig allokering kvv'!$B$2:$AJ$462,MATCH("Summa slutlig allokerad tillförd energi (utan hjälpel och rökgaskondensering):",'Slutlig allokering kvv'!$B$1:$AK$1,0),FALSE)/1,"")</f>
        <v>0</v>
      </c>
      <c r="AI298" s="137" t="str">
        <f>IFERROR(1-VLOOKUP(B298,'Slutlig allokering kvv'!$B$2:$AJ$462,MATCH("Andel av bränsle i kvv som allokerats till värme, exklusive rökgaskondensering och hjälpel",'Slutlig allokering kvv'!$B$1:$AK$1,0),FALSE),"")</f>
        <v/>
      </c>
      <c r="AK298" s="137" t="str">
        <f t="shared" si="9"/>
        <v/>
      </c>
    </row>
    <row r="299" spans="1:37" x14ac:dyDescent="0.25">
      <c r="A299" s="2" t="s">
        <v>450</v>
      </c>
      <c r="B299" s="2" t="s">
        <v>452</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 kvv'!$B$2:$AC$462,MATCH(E$3,'Slutlig allokering kvv'!$B$1:$AJ$1,0),FALSE)/1,0)</f>
        <v>0</v>
      </c>
      <c r="F299">
        <f>IFERROR(VLOOKUP($B299,Kraftvärmeprod!$B$1:$AH$479,MATCH(F$2,Kraftvärmeprod!$B$1:$AG$1,0),FALSE)/1,0)-IFERROR(VLOOKUP($B299,'Slutlig allokering kvv'!$B$2:$AC$462,MATCH(F$3,'Slutlig allokering kvv'!$B$1:$AJ$1,0),FALSE)/1,0)</f>
        <v>0</v>
      </c>
      <c r="G299">
        <f>IFERROR(VLOOKUP($B299,Kraftvärmeprod!$B$1:$AH$479,MATCH(G$2,Kraftvärmeprod!$B$1:$AG$1,0),FALSE)/1,0)-IFERROR(VLOOKUP($B299,'Slutlig allokering kvv'!$B$2:$AC$462,MATCH(G$3,'Slutlig allokering kvv'!$B$1:$AJ$1,0),FALSE)/1,0)</f>
        <v>0</v>
      </c>
      <c r="H299">
        <f>IFERROR(VLOOKUP($B299,Kraftvärmeprod!$B$1:$AH$479,MATCH(H$2,Kraftvärmeprod!$B$1:$AG$1,0),FALSE)/1,0)-IFERROR(VLOOKUP($B299,'Slutlig allokering kvv'!$B$2:$AC$462,MATCH(H$3,'Slutlig allokering kvv'!$B$1:$AJ$1,0),FALSE)/1,0)</f>
        <v>0</v>
      </c>
      <c r="I299">
        <f>IFERROR(VLOOKUP($B299,Kraftvärmeprod!$B$1:$AH$479,MATCH(I$2,Kraftvärmeprod!$B$1:$AG$1,0),FALSE)/1,0)-IFERROR(VLOOKUP($B299,'Slutlig allokering kvv'!$B$2:$AC$462,MATCH(I$3,'Slutlig allokering kvv'!$B$1:$AJ$1,0),FALSE)/1,0)</f>
        <v>0</v>
      </c>
      <c r="J299">
        <f>IFERROR(VLOOKUP($B299,Kraftvärmeprod!$B$1:$AH$479,MATCH(J$2,Kraftvärmeprod!$B$1:$AG$1,0),FALSE)/1,0)-IFERROR(VLOOKUP($B299,'Slutlig allokering kvv'!$B$2:$AC$462,MATCH(J$3,'Slutlig allokering kvv'!$B$1:$AJ$1,0),FALSE)/1,0)</f>
        <v>0</v>
      </c>
      <c r="K299">
        <f>IFERROR(VLOOKUP($B299,Kraftvärmeprod!$B$1:$AH$479,MATCH(K$2,Kraftvärmeprod!$B$1:$AG$1,0),FALSE)/1,0)-IFERROR(VLOOKUP($B299,'Slutlig allokering kvv'!$B$2:$AC$462,MATCH(K$3,'Slutlig allokering kvv'!$B$1:$AJ$1,0),FALSE)/1,0)</f>
        <v>0</v>
      </c>
      <c r="L299">
        <f>IFERROR(VLOOKUP($B299,Kraftvärmeprod!$B$1:$AH$479,MATCH(L$2,Kraftvärmeprod!$B$1:$AG$1,0),FALSE)/1,0)-IFERROR(VLOOKUP($B299,'Slutlig allokering kvv'!$B$2:$AC$462,MATCH(L$3,'Slutlig allokering kvv'!$B$1:$AJ$1,0),FALSE)/1,0)</f>
        <v>0</v>
      </c>
      <c r="M299">
        <f>IFERROR(VLOOKUP($B299,Kraftvärmeprod!$B$1:$AH$479,MATCH(M$2,Kraftvärmeprod!$B$1:$AG$1,0),FALSE)/1,0)-IFERROR(VLOOKUP($B299,'Slutlig allokering kvv'!$B$2:$AC$462,MATCH(M$3,'Slutlig allokering kvv'!$B$1:$AJ$1,0),FALSE)/1,0)</f>
        <v>0</v>
      </c>
      <c r="N299">
        <f>IFERROR(VLOOKUP($B299,Kraftvärmeprod!$B$1:$AH$479,MATCH(N$2,Kraftvärmeprod!$B$1:$AG$1,0),FALSE)/1,0)-IFERROR(VLOOKUP($B299,'Slutlig allokering kvv'!$B$2:$AC$462,MATCH(N$3,'Slutlig allokering kvv'!$B$1:$AJ$1,0),FALSE)/1,0)</f>
        <v>0</v>
      </c>
      <c r="O299">
        <f>IFERROR(VLOOKUP($B299,Kraftvärmeprod!$B$1:$AH$479,MATCH(O$2,Kraftvärmeprod!$B$1:$AG$1,0),FALSE)/1,0)-IFERROR(VLOOKUP($B299,'Slutlig allokering kvv'!$B$2:$AC$462,MATCH(O$3,'Slutlig allokering kvv'!$B$1:$AJ$1,0),FALSE)/1,0)</f>
        <v>0</v>
      </c>
      <c r="P299">
        <f>IFERROR(VLOOKUP($B299,Kraftvärmeprod!$B$1:$AH$479,MATCH(P$2,Kraftvärmeprod!$B$1:$AG$1,0),FALSE)/1,0)-IFERROR(VLOOKUP($B299,'Slutlig allokering kvv'!$B$2:$AC$462,MATCH(P$3,'Slutlig allokering kvv'!$B$1:$AJ$1,0),FALSE)/1,0)</f>
        <v>0</v>
      </c>
      <c r="Q299">
        <f>IFERROR(VLOOKUP($B299,Kraftvärmeprod!$B$1:$AH$479,MATCH(Q$2,Kraftvärmeprod!$B$1:$AG$1,0),FALSE)/1,0)-IFERROR(VLOOKUP($B299,'Slutlig allokering kvv'!$B$2:$AC$462,MATCH(Q$3,'Slutlig allokering kvv'!$B$1:$AJ$1,0),FALSE)/1,0)</f>
        <v>0</v>
      </c>
      <c r="R299">
        <f>IFERROR(VLOOKUP($B299,Kraftvärmeprod!$B$1:$AH$479,MATCH(R$2,Kraftvärmeprod!$B$1:$AG$1,0),FALSE)/1,0)-IFERROR(VLOOKUP($B299,'Slutlig allokering kvv'!$B$2:$AC$462,MATCH(R$3,'Slutlig allokering kvv'!$B$1:$AJ$1,0),FALSE)/1,0)</f>
        <v>0</v>
      </c>
      <c r="S299">
        <f>IFERROR(VLOOKUP($B299,Kraftvärmeprod!$B$1:$AH$479,MATCH(S$2,Kraftvärmeprod!$B$1:$AG$1,0),FALSE)/1,0)-IFERROR(VLOOKUP($B299,'Slutlig allokering kvv'!$B$2:$AC$462,MATCH(S$3,'Slutlig allokering kvv'!$B$1:$AJ$1,0),FALSE)/1,0)</f>
        <v>0</v>
      </c>
      <c r="T299" s="6">
        <f>IFERROR(VLOOKUP($B299,Miljö!$B$1:$S$477,MATCH(T$2,Miljö!$B$1:$X$1,0),FALSE)/1,0)-IFERROR(VLOOKUP($B299,'Slutlig allokering kvv'!$B$2:$AC$462,MATCH(T$3,'Slutlig allokering kvv'!$B$1:$AJ$1,0),FALSE)/1,0)</f>
        <v>0</v>
      </c>
      <c r="U299">
        <f>IFERROR(VLOOKUP($B299,Kraftvärmeprod!$B$1:$AH$479,MATCH(U$2,Kraftvärmeprod!$B$1:$AG$1,0),FALSE)/1,0)-IFERROR(VLOOKUP($B299,'Slutlig allokering kvv'!$B$2:$AC$462,MATCH(U$3,'Slutlig allokering kvv'!$B$1:$AJ$1,0),FALSE)/1,0)</f>
        <v>0</v>
      </c>
      <c r="V299">
        <f>IFERROR(VLOOKUP($B299,Kraftvärmeprod!$B$1:$AH$479,MATCH(V$2,Kraftvärmeprod!$B$1:$AG$1,0),FALSE)/1,0)-IFERROR(VLOOKUP($B299,'Slutlig allokering kvv'!$B$2:$AC$462,MATCH(V$3,'Slutlig allokering kvv'!$B$1:$AJ$1,0),FALSE)/1,0)</f>
        <v>0</v>
      </c>
      <c r="W299">
        <f>IFERROR(VLOOKUP($B299,Kraftvärmeprod!$B$1:$AH$479,MATCH(W$2,Kraftvärmeprod!$B$1:$AG$1,0),FALSE)/1,0)-IFERROR(VLOOKUP($B299,'Slutlig allokering kvv'!$B$2:$AC$462,MATCH(W$3,'Slutlig allokering kvv'!$B$1:$AJ$1,0),FALSE)/1,0)</f>
        <v>0</v>
      </c>
      <c r="X299">
        <f>IFERROR(VLOOKUP($B299,Kraftvärmeprod!$B$1:$AH$479,MATCH(X$2,Kraftvärmeprod!$B$1:$AG$1,0),FALSE)/1,0)-IFERROR(VLOOKUP($B299,'Slutlig allokering kvv'!$B$2:$AC$462,MATCH(X$3,'Slutlig allokering kvv'!$B$1:$AJ$1,0),FALSE)/1,0)</f>
        <v>0</v>
      </c>
      <c r="Y299">
        <f>IFERROR(VLOOKUP($B299,Kraftvärmeprod!$B$1:$AH$479,MATCH(Y$2,Kraftvärmeprod!$B$1:$AG$1,0),FALSE)/1,0)-IFERROR(VLOOKUP($B299,'Slutlig allokering kvv'!$B$2:$AC$462,MATCH(Y$3,'Slutlig allokering kvv'!$B$1:$AJ$1,0),FALSE)/1,0)</f>
        <v>0</v>
      </c>
      <c r="Z299">
        <f>IFERROR(VLOOKUP($B299,Kraftvärmeprod!$B$1:$AH$479,MATCH(Z$2,Kraftvärmeprod!$B$1:$AG$1,0),FALSE)/1,0)-IFERROR(VLOOKUP($B299,'Slutlig allokering kvv'!$B$2:$AC$462,MATCH(Z$3,'Slutlig allokering kvv'!$B$1:$AJ$1,0),FALSE)/1,0)</f>
        <v>0</v>
      </c>
      <c r="AA299">
        <f>IFERROR(VLOOKUP($B299,Kraftvärmeprod!$B$1:$AH$479,MATCH(AA$2,Kraftvärmeprod!$B$1:$AG$1,0),FALSE)/1,0)-IFERROR(VLOOKUP($B299,'Slutlig allokering kvv'!$B$2:$AC$462,MATCH(AA$3,'Slutlig allokering kvv'!$B$1:$AJ$1,0),FALSE)/1,0)</f>
        <v>0</v>
      </c>
      <c r="AE299">
        <f t="shared" si="8"/>
        <v>0</v>
      </c>
      <c r="AG299">
        <f>IFERROR(VLOOKUP(B299,'Slutlig allokering kvv'!$B$2:$AJ$462,MATCH("Summa slutlig allokerad tillförd energi (utan hjälpel och rökgaskondensering):",'Slutlig allokering kvv'!$B$1:$AK$1,0),FALSE)/1,"")</f>
        <v>0</v>
      </c>
      <c r="AI299" s="137" t="str">
        <f>IFERROR(1-VLOOKUP(B299,'Slutlig allokering kvv'!$B$2:$AJ$462,MATCH("Andel av bränsle i kvv som allokerats till värme, exklusive rökgaskondensering och hjälpel",'Slutlig allokering kvv'!$B$1:$AK$1,0),FALSE),"")</f>
        <v/>
      </c>
      <c r="AK299" s="137" t="str">
        <f t="shared" si="9"/>
        <v/>
      </c>
    </row>
    <row r="300" spans="1:37" x14ac:dyDescent="0.25">
      <c r="A300" s="2" t="s">
        <v>450</v>
      </c>
      <c r="B300" s="2" t="s">
        <v>453</v>
      </c>
      <c r="C300">
        <f>IFERROR(VLOOKUP($B300,Kraftvärmeprod!$B$1:$AH$479,MATCH(C$3,Kraftvärmeprod!$B$1:$AG$1,0),FALSE)/1,"")</f>
        <v>178</v>
      </c>
      <c r="D300">
        <f>IFERROR(VLOOKUP($B300,Kraftvärmeprod!$B$1:$AH$479,MATCH(D$3,Kraftvärmeprod!$B$1:$AG$1,0),FALSE)/1,"")</f>
        <v>47.5</v>
      </c>
      <c r="E300">
        <f>IFERROR(VLOOKUP($B300,Kraftvärmeprod!$B$1:$AH$479,MATCH(E$2,Kraftvärmeprod!$B$1:$AG$1,0),FALSE)/1,0)-IFERROR(VLOOKUP($B300,'Slutlig allokering kvv'!$B$2:$AC$462,MATCH(E$3,'Slutlig allokering kvv'!$B$1:$AJ$1,0),FALSE)/1,0)</f>
        <v>117.095</v>
      </c>
      <c r="F300">
        <f>IFERROR(VLOOKUP($B300,Kraftvärmeprod!$B$1:$AH$479,MATCH(F$2,Kraftvärmeprod!$B$1:$AG$1,0),FALSE)/1,0)-IFERROR(VLOOKUP($B300,'Slutlig allokering kvv'!$B$2:$AC$462,MATCH(F$3,'Slutlig allokering kvv'!$B$1:$AJ$1,0),FALSE)/1,0)</f>
        <v>0</v>
      </c>
      <c r="G300">
        <f>IFERROR(VLOOKUP($B300,Kraftvärmeprod!$B$1:$AH$479,MATCH(G$2,Kraftvärmeprod!$B$1:$AG$1,0),FALSE)/1,0)-IFERROR(VLOOKUP($B300,'Slutlig allokering kvv'!$B$2:$AC$462,MATCH(G$3,'Slutlig allokering kvv'!$B$1:$AJ$1,0),FALSE)/1,0)</f>
        <v>0</v>
      </c>
      <c r="H300">
        <f>IFERROR(VLOOKUP($B300,Kraftvärmeprod!$B$1:$AH$479,MATCH(H$2,Kraftvärmeprod!$B$1:$AG$1,0),FALSE)/1,0)-IFERROR(VLOOKUP($B300,'Slutlig allokering kvv'!$B$2:$AC$462,MATCH(H$3,'Slutlig allokering kvv'!$B$1:$AJ$1,0),FALSE)/1,0)</f>
        <v>0</v>
      </c>
      <c r="I300">
        <f>IFERROR(VLOOKUP($B300,Kraftvärmeprod!$B$1:$AH$479,MATCH(I$2,Kraftvärmeprod!$B$1:$AG$1,0),FALSE)/1,0)-IFERROR(VLOOKUP($B300,'Slutlig allokering kvv'!$B$2:$AC$462,MATCH(I$3,'Slutlig allokering kvv'!$B$1:$AJ$1,0),FALSE)/1,0)</f>
        <v>0</v>
      </c>
      <c r="J300">
        <f>IFERROR(VLOOKUP($B300,Kraftvärmeprod!$B$1:$AH$479,MATCH(J$2,Kraftvärmeprod!$B$1:$AG$1,0),FALSE)/1,0)-IFERROR(VLOOKUP($B300,'Slutlig allokering kvv'!$B$2:$AC$462,MATCH(J$3,'Slutlig allokering kvv'!$B$1:$AJ$1,0),FALSE)/1,0)</f>
        <v>0</v>
      </c>
      <c r="K300">
        <f>IFERROR(VLOOKUP($B300,Kraftvärmeprod!$B$1:$AH$479,MATCH(K$2,Kraftvärmeprod!$B$1:$AG$1,0),FALSE)/1,0)-IFERROR(VLOOKUP($B300,'Slutlig allokering kvv'!$B$2:$AC$462,MATCH(K$3,'Slutlig allokering kvv'!$B$1:$AJ$1,0),FALSE)/1,0)</f>
        <v>0</v>
      </c>
      <c r="L300">
        <f>IFERROR(VLOOKUP($B300,Kraftvärmeprod!$B$1:$AH$479,MATCH(L$2,Kraftvärmeprod!$B$1:$AG$1,0),FALSE)/1,0)-IFERROR(VLOOKUP($B300,'Slutlig allokering kvv'!$B$2:$AC$462,MATCH(L$3,'Slutlig allokering kvv'!$B$1:$AJ$1,0),FALSE)/1,0)</f>
        <v>0</v>
      </c>
      <c r="M300">
        <f>IFERROR(VLOOKUP($B300,Kraftvärmeprod!$B$1:$AH$479,MATCH(M$2,Kraftvärmeprod!$B$1:$AG$1,0),FALSE)/1,0)-IFERROR(VLOOKUP($B300,'Slutlig allokering kvv'!$B$2:$AC$462,MATCH(M$3,'Slutlig allokering kvv'!$B$1:$AJ$1,0),FALSE)/1,0)</f>
        <v>0</v>
      </c>
      <c r="N300">
        <f>IFERROR(VLOOKUP($B300,Kraftvärmeprod!$B$1:$AH$479,MATCH(N$2,Kraftvärmeprod!$B$1:$AG$1,0),FALSE)/1,0)-IFERROR(VLOOKUP($B300,'Slutlig allokering kvv'!$B$2:$AC$462,MATCH(N$3,'Slutlig allokering kvv'!$B$1:$AJ$1,0),FALSE)/1,0)</f>
        <v>0</v>
      </c>
      <c r="O300">
        <f>IFERROR(VLOOKUP($B300,Kraftvärmeprod!$B$1:$AH$479,MATCH(O$2,Kraftvärmeprod!$B$1:$AG$1,0),FALSE)/1,0)-IFERROR(VLOOKUP($B300,'Slutlig allokering kvv'!$B$2:$AC$462,MATCH(O$3,'Slutlig allokering kvv'!$B$1:$AJ$1,0),FALSE)/1,0)</f>
        <v>0</v>
      </c>
      <c r="P300">
        <f>IFERROR(VLOOKUP($B300,Kraftvärmeprod!$B$1:$AH$479,MATCH(P$2,Kraftvärmeprod!$B$1:$AG$1,0),FALSE)/1,0)-IFERROR(VLOOKUP($B300,'Slutlig allokering kvv'!$B$2:$AC$462,MATCH(P$3,'Slutlig allokering kvv'!$B$1:$AJ$1,0),FALSE)/1,0)</f>
        <v>0</v>
      </c>
      <c r="Q300">
        <f>IFERROR(VLOOKUP($B300,Kraftvärmeprod!$B$1:$AH$479,MATCH(Q$2,Kraftvärmeprod!$B$1:$AG$1,0),FALSE)/1,0)-IFERROR(VLOOKUP($B300,'Slutlig allokering kvv'!$B$2:$AC$462,MATCH(Q$3,'Slutlig allokering kvv'!$B$1:$AJ$1,0),FALSE)/1,0)</f>
        <v>0</v>
      </c>
      <c r="R300">
        <f>IFERROR(VLOOKUP($B300,Kraftvärmeprod!$B$1:$AH$479,MATCH(R$2,Kraftvärmeprod!$B$1:$AG$1,0),FALSE)/1,0)-IFERROR(VLOOKUP($B300,'Slutlig allokering kvv'!$B$2:$AC$462,MATCH(R$3,'Slutlig allokering kvv'!$B$1:$AJ$1,0),FALSE)/1,0)</f>
        <v>0</v>
      </c>
      <c r="S300">
        <f>IFERROR(VLOOKUP($B300,Kraftvärmeprod!$B$1:$AH$479,MATCH(S$2,Kraftvärmeprod!$B$1:$AG$1,0),FALSE)/1,0)-IFERROR(VLOOKUP($B300,'Slutlig allokering kvv'!$B$2:$AC$462,MATCH(S$3,'Slutlig allokering kvv'!$B$1:$AJ$1,0),FALSE)/1,0)</f>
        <v>0</v>
      </c>
      <c r="T300" s="6">
        <f>IFERROR(VLOOKUP($B300,Miljö!$B$1:$S$477,MATCH(T$2,Miljö!$B$1:$X$1,0),FALSE)/1,0)-IFERROR(VLOOKUP($B300,'Slutlig allokering kvv'!$B$2:$AC$462,MATCH(T$3,'Slutlig allokering kvv'!$B$1:$AJ$1,0),FALSE)/1,0)</f>
        <v>5.4552700000000005</v>
      </c>
      <c r="U300">
        <f>IFERROR(VLOOKUP($B300,Kraftvärmeprod!$B$1:$AH$479,MATCH(U$2,Kraftvärmeprod!$B$1:$AG$1,0),FALSE)/1,0)-IFERROR(VLOOKUP($B300,'Slutlig allokering kvv'!$B$2:$AC$462,MATCH(U$3,'Slutlig allokering kvv'!$B$1:$AJ$1,0),FALSE)/1,0)</f>
        <v>0</v>
      </c>
      <c r="V300">
        <f>IFERROR(VLOOKUP($B300,Kraftvärmeprod!$B$1:$AH$479,MATCH(V$2,Kraftvärmeprod!$B$1:$AG$1,0),FALSE)/1,0)-IFERROR(VLOOKUP($B300,'Slutlig allokering kvv'!$B$2:$AC$462,MATCH(V$3,'Slutlig allokering kvv'!$B$1:$AJ$1,0),FALSE)/1,0)</f>
        <v>0</v>
      </c>
      <c r="W300">
        <f>IFERROR(VLOOKUP($B300,Kraftvärmeprod!$B$1:$AH$479,MATCH(W$2,Kraftvärmeprod!$B$1:$AG$1,0),FALSE)/1,0)-IFERROR(VLOOKUP($B300,'Slutlig allokering kvv'!$B$2:$AC$462,MATCH(W$3,'Slutlig allokering kvv'!$B$1:$AJ$1,0),FALSE)/1,0)</f>
        <v>0</v>
      </c>
      <c r="X300">
        <f>IFERROR(VLOOKUP($B300,Kraftvärmeprod!$B$1:$AH$479,MATCH(X$2,Kraftvärmeprod!$B$1:$AG$1,0),FALSE)/1,0)-IFERROR(VLOOKUP($B300,'Slutlig allokering kvv'!$B$2:$AC$462,MATCH(X$3,'Slutlig allokering kvv'!$B$1:$AJ$1,0),FALSE)/1,0)</f>
        <v>0</v>
      </c>
      <c r="Y300">
        <f>IFERROR(VLOOKUP($B300,Kraftvärmeprod!$B$1:$AH$479,MATCH(Y$2,Kraftvärmeprod!$B$1:$AG$1,0),FALSE)/1,0)-IFERROR(VLOOKUP($B300,'Slutlig allokering kvv'!$B$2:$AC$462,MATCH(Y$3,'Slutlig allokering kvv'!$B$1:$AJ$1,0),FALSE)/1,0)</f>
        <v>0</v>
      </c>
      <c r="Z300">
        <f>IFERROR(VLOOKUP($B300,Kraftvärmeprod!$B$1:$AH$479,MATCH(Z$2,Kraftvärmeprod!$B$1:$AG$1,0),FALSE)/1,0)-IFERROR(VLOOKUP($B300,'Slutlig allokering kvv'!$B$2:$AC$462,MATCH(Z$3,'Slutlig allokering kvv'!$B$1:$AJ$1,0),FALSE)/1,0)</f>
        <v>0</v>
      </c>
      <c r="AA300">
        <f>IFERROR(VLOOKUP($B300,Kraftvärmeprod!$B$1:$AH$479,MATCH(AA$2,Kraftvärmeprod!$B$1:$AG$1,0),FALSE)/1,0)-IFERROR(VLOOKUP($B300,'Slutlig allokering kvv'!$B$2:$AC$462,MATCH(AA$3,'Slutlig allokering kvv'!$B$1:$AJ$1,0),FALSE)/1,0)</f>
        <v>4.7105300000000003</v>
      </c>
      <c r="AE300">
        <f t="shared" si="8"/>
        <v>121.80553</v>
      </c>
      <c r="AG300">
        <f>IFERROR(VLOOKUP(B300,'Slutlig allokering kvv'!$B$2:$AJ$462,MATCH("Summa slutlig allokerad tillförd energi (utan hjälpel och rökgaskondensering):",'Slutlig allokering kvv'!$B$1:$AK$1,0),FALSE)/1,"")</f>
        <v>143.89847</v>
      </c>
      <c r="AI300" s="137">
        <f>IFERROR(1-VLOOKUP(B300,'Slutlig allokering kvv'!$B$2:$AJ$462,MATCH("Andel av bränsle i kvv som allokerats till värme, exklusive rökgaskondensering och hjälpel",'Slutlig allokering kvv'!$B$1:$AK$1,0),FALSE),"")</f>
        <v>0.45842565411134195</v>
      </c>
      <c r="AK300" s="137">
        <f t="shared" si="9"/>
        <v>0.45842565411134195</v>
      </c>
    </row>
    <row r="301" spans="1:37" x14ac:dyDescent="0.25">
      <c r="A301" s="2" t="s">
        <v>450</v>
      </c>
      <c r="B301" s="2" t="s">
        <v>454</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 kvv'!$B$2:$AC$462,MATCH(E$3,'Slutlig allokering kvv'!$B$1:$AJ$1,0),FALSE)/1,0)</f>
        <v>0</v>
      </c>
      <c r="F301">
        <f>IFERROR(VLOOKUP($B301,Kraftvärmeprod!$B$1:$AH$479,MATCH(F$2,Kraftvärmeprod!$B$1:$AG$1,0),FALSE)/1,0)-IFERROR(VLOOKUP($B301,'Slutlig allokering kvv'!$B$2:$AC$462,MATCH(F$3,'Slutlig allokering kvv'!$B$1:$AJ$1,0),FALSE)/1,0)</f>
        <v>0</v>
      </c>
      <c r="G301">
        <f>IFERROR(VLOOKUP($B301,Kraftvärmeprod!$B$1:$AH$479,MATCH(G$2,Kraftvärmeprod!$B$1:$AG$1,0),FALSE)/1,0)-IFERROR(VLOOKUP($B301,'Slutlig allokering kvv'!$B$2:$AC$462,MATCH(G$3,'Slutlig allokering kvv'!$B$1:$AJ$1,0),FALSE)/1,0)</f>
        <v>0</v>
      </c>
      <c r="H301">
        <f>IFERROR(VLOOKUP($B301,Kraftvärmeprod!$B$1:$AH$479,MATCH(H$2,Kraftvärmeprod!$B$1:$AG$1,0),FALSE)/1,0)-IFERROR(VLOOKUP($B301,'Slutlig allokering kvv'!$B$2:$AC$462,MATCH(H$3,'Slutlig allokering kvv'!$B$1:$AJ$1,0),FALSE)/1,0)</f>
        <v>0</v>
      </c>
      <c r="I301">
        <f>IFERROR(VLOOKUP($B301,Kraftvärmeprod!$B$1:$AH$479,MATCH(I$2,Kraftvärmeprod!$B$1:$AG$1,0),FALSE)/1,0)-IFERROR(VLOOKUP($B301,'Slutlig allokering kvv'!$B$2:$AC$462,MATCH(I$3,'Slutlig allokering kvv'!$B$1:$AJ$1,0),FALSE)/1,0)</f>
        <v>0</v>
      </c>
      <c r="J301">
        <f>IFERROR(VLOOKUP($B301,Kraftvärmeprod!$B$1:$AH$479,MATCH(J$2,Kraftvärmeprod!$B$1:$AG$1,0),FALSE)/1,0)-IFERROR(VLOOKUP($B301,'Slutlig allokering kvv'!$B$2:$AC$462,MATCH(J$3,'Slutlig allokering kvv'!$B$1:$AJ$1,0),FALSE)/1,0)</f>
        <v>0</v>
      </c>
      <c r="K301">
        <f>IFERROR(VLOOKUP($B301,Kraftvärmeprod!$B$1:$AH$479,MATCH(K$2,Kraftvärmeprod!$B$1:$AG$1,0),FALSE)/1,0)-IFERROR(VLOOKUP($B301,'Slutlig allokering kvv'!$B$2:$AC$462,MATCH(K$3,'Slutlig allokering kvv'!$B$1:$AJ$1,0),FALSE)/1,0)</f>
        <v>0</v>
      </c>
      <c r="L301">
        <f>IFERROR(VLOOKUP($B301,Kraftvärmeprod!$B$1:$AH$479,MATCH(L$2,Kraftvärmeprod!$B$1:$AG$1,0),FALSE)/1,0)-IFERROR(VLOOKUP($B301,'Slutlig allokering kvv'!$B$2:$AC$462,MATCH(L$3,'Slutlig allokering kvv'!$B$1:$AJ$1,0),FALSE)/1,0)</f>
        <v>0</v>
      </c>
      <c r="M301">
        <f>IFERROR(VLOOKUP($B301,Kraftvärmeprod!$B$1:$AH$479,MATCH(M$2,Kraftvärmeprod!$B$1:$AG$1,0),FALSE)/1,0)-IFERROR(VLOOKUP($B301,'Slutlig allokering kvv'!$B$2:$AC$462,MATCH(M$3,'Slutlig allokering kvv'!$B$1:$AJ$1,0),FALSE)/1,0)</f>
        <v>0</v>
      </c>
      <c r="N301">
        <f>IFERROR(VLOOKUP($B301,Kraftvärmeprod!$B$1:$AH$479,MATCH(N$2,Kraftvärmeprod!$B$1:$AG$1,0),FALSE)/1,0)-IFERROR(VLOOKUP($B301,'Slutlig allokering kvv'!$B$2:$AC$462,MATCH(N$3,'Slutlig allokering kvv'!$B$1:$AJ$1,0),FALSE)/1,0)</f>
        <v>0</v>
      </c>
      <c r="O301">
        <f>IFERROR(VLOOKUP($B301,Kraftvärmeprod!$B$1:$AH$479,MATCH(O$2,Kraftvärmeprod!$B$1:$AG$1,0),FALSE)/1,0)-IFERROR(VLOOKUP($B301,'Slutlig allokering kvv'!$B$2:$AC$462,MATCH(O$3,'Slutlig allokering kvv'!$B$1:$AJ$1,0),FALSE)/1,0)</f>
        <v>0</v>
      </c>
      <c r="P301">
        <f>IFERROR(VLOOKUP($B301,Kraftvärmeprod!$B$1:$AH$479,MATCH(P$2,Kraftvärmeprod!$B$1:$AG$1,0),FALSE)/1,0)-IFERROR(VLOOKUP($B301,'Slutlig allokering kvv'!$B$2:$AC$462,MATCH(P$3,'Slutlig allokering kvv'!$B$1:$AJ$1,0),FALSE)/1,0)</f>
        <v>0</v>
      </c>
      <c r="Q301">
        <f>IFERROR(VLOOKUP($B301,Kraftvärmeprod!$B$1:$AH$479,MATCH(Q$2,Kraftvärmeprod!$B$1:$AG$1,0),FALSE)/1,0)-IFERROR(VLOOKUP($B301,'Slutlig allokering kvv'!$B$2:$AC$462,MATCH(Q$3,'Slutlig allokering kvv'!$B$1:$AJ$1,0),FALSE)/1,0)</f>
        <v>0</v>
      </c>
      <c r="R301">
        <f>IFERROR(VLOOKUP($B301,Kraftvärmeprod!$B$1:$AH$479,MATCH(R$2,Kraftvärmeprod!$B$1:$AG$1,0),FALSE)/1,0)-IFERROR(VLOOKUP($B301,'Slutlig allokering kvv'!$B$2:$AC$462,MATCH(R$3,'Slutlig allokering kvv'!$B$1:$AJ$1,0),FALSE)/1,0)</f>
        <v>0</v>
      </c>
      <c r="S301">
        <f>IFERROR(VLOOKUP($B301,Kraftvärmeprod!$B$1:$AH$479,MATCH(S$2,Kraftvärmeprod!$B$1:$AG$1,0),FALSE)/1,0)-IFERROR(VLOOKUP($B301,'Slutlig allokering kvv'!$B$2:$AC$462,MATCH(S$3,'Slutlig allokering kvv'!$B$1:$AJ$1,0),FALSE)/1,0)</f>
        <v>0</v>
      </c>
      <c r="T301" s="6">
        <f>IFERROR(VLOOKUP($B301,Miljö!$B$1:$S$477,MATCH(T$2,Miljö!$B$1:$X$1,0),FALSE)/1,0)-IFERROR(VLOOKUP($B301,'Slutlig allokering kvv'!$B$2:$AC$462,MATCH(T$3,'Slutlig allokering kvv'!$B$1:$AJ$1,0),FALSE)/1,0)</f>
        <v>0</v>
      </c>
      <c r="U301">
        <f>IFERROR(VLOOKUP($B301,Kraftvärmeprod!$B$1:$AH$479,MATCH(U$2,Kraftvärmeprod!$B$1:$AG$1,0),FALSE)/1,0)-IFERROR(VLOOKUP($B301,'Slutlig allokering kvv'!$B$2:$AC$462,MATCH(U$3,'Slutlig allokering kvv'!$B$1:$AJ$1,0),FALSE)/1,0)</f>
        <v>0</v>
      </c>
      <c r="V301">
        <f>IFERROR(VLOOKUP($B301,Kraftvärmeprod!$B$1:$AH$479,MATCH(V$2,Kraftvärmeprod!$B$1:$AG$1,0),FALSE)/1,0)-IFERROR(VLOOKUP($B301,'Slutlig allokering kvv'!$B$2:$AC$462,MATCH(V$3,'Slutlig allokering kvv'!$B$1:$AJ$1,0),FALSE)/1,0)</f>
        <v>0</v>
      </c>
      <c r="W301">
        <f>IFERROR(VLOOKUP($B301,Kraftvärmeprod!$B$1:$AH$479,MATCH(W$2,Kraftvärmeprod!$B$1:$AG$1,0),FALSE)/1,0)-IFERROR(VLOOKUP($B301,'Slutlig allokering kvv'!$B$2:$AC$462,MATCH(W$3,'Slutlig allokering kvv'!$B$1:$AJ$1,0),FALSE)/1,0)</f>
        <v>0</v>
      </c>
      <c r="X301">
        <f>IFERROR(VLOOKUP($B301,Kraftvärmeprod!$B$1:$AH$479,MATCH(X$2,Kraftvärmeprod!$B$1:$AG$1,0),FALSE)/1,0)-IFERROR(VLOOKUP($B301,'Slutlig allokering kvv'!$B$2:$AC$462,MATCH(X$3,'Slutlig allokering kvv'!$B$1:$AJ$1,0),FALSE)/1,0)</f>
        <v>0</v>
      </c>
      <c r="Y301">
        <f>IFERROR(VLOOKUP($B301,Kraftvärmeprod!$B$1:$AH$479,MATCH(Y$2,Kraftvärmeprod!$B$1:$AG$1,0),FALSE)/1,0)-IFERROR(VLOOKUP($B301,'Slutlig allokering kvv'!$B$2:$AC$462,MATCH(Y$3,'Slutlig allokering kvv'!$B$1:$AJ$1,0),FALSE)/1,0)</f>
        <v>0</v>
      </c>
      <c r="Z301">
        <f>IFERROR(VLOOKUP($B301,Kraftvärmeprod!$B$1:$AH$479,MATCH(Z$2,Kraftvärmeprod!$B$1:$AG$1,0),FALSE)/1,0)-IFERROR(VLOOKUP($B301,'Slutlig allokering kvv'!$B$2:$AC$462,MATCH(Z$3,'Slutlig allokering kvv'!$B$1:$AJ$1,0),FALSE)/1,0)</f>
        <v>0</v>
      </c>
      <c r="AA301">
        <f>IFERROR(VLOOKUP($B301,Kraftvärmeprod!$B$1:$AH$479,MATCH(AA$2,Kraftvärmeprod!$B$1:$AG$1,0),FALSE)/1,0)-IFERROR(VLOOKUP($B301,'Slutlig allokering kvv'!$B$2:$AC$462,MATCH(AA$3,'Slutlig allokering kvv'!$B$1:$AJ$1,0),FALSE)/1,0)</f>
        <v>0</v>
      </c>
      <c r="AE301">
        <f t="shared" si="8"/>
        <v>0</v>
      </c>
      <c r="AG301">
        <f>IFERROR(VLOOKUP(B301,'Slutlig allokering kvv'!$B$2:$AJ$462,MATCH("Summa slutlig allokerad tillförd energi (utan hjälpel och rökgaskondensering):",'Slutlig allokering kvv'!$B$1:$AK$1,0),FALSE)/1,"")</f>
        <v>0</v>
      </c>
      <c r="AI301" s="137" t="str">
        <f>IFERROR(1-VLOOKUP(B301,'Slutlig allokering kvv'!$B$2:$AJ$462,MATCH("Andel av bränsle i kvv som allokerats till värme, exklusive rökgaskondensering och hjälpel",'Slutlig allokering kvv'!$B$1:$AK$1,0),FALSE),"")</f>
        <v/>
      </c>
      <c r="AK301" s="137" t="str">
        <f t="shared" si="9"/>
        <v/>
      </c>
    </row>
    <row r="302" spans="1:37" x14ac:dyDescent="0.25">
      <c r="A302" s="2" t="s">
        <v>450</v>
      </c>
      <c r="B302" s="2" t="s">
        <v>455</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 kvv'!$B$2:$AC$462,MATCH(E$3,'Slutlig allokering kvv'!$B$1:$AJ$1,0),FALSE)/1,0)</f>
        <v>0</v>
      </c>
      <c r="F302">
        <f>IFERROR(VLOOKUP($B302,Kraftvärmeprod!$B$1:$AH$479,MATCH(F$2,Kraftvärmeprod!$B$1:$AG$1,0),FALSE)/1,0)-IFERROR(VLOOKUP($B302,'Slutlig allokering kvv'!$B$2:$AC$462,MATCH(F$3,'Slutlig allokering kvv'!$B$1:$AJ$1,0),FALSE)/1,0)</f>
        <v>0</v>
      </c>
      <c r="G302">
        <f>IFERROR(VLOOKUP($B302,Kraftvärmeprod!$B$1:$AH$479,MATCH(G$2,Kraftvärmeprod!$B$1:$AG$1,0),FALSE)/1,0)-IFERROR(VLOOKUP($B302,'Slutlig allokering kvv'!$B$2:$AC$462,MATCH(G$3,'Slutlig allokering kvv'!$B$1:$AJ$1,0),FALSE)/1,0)</f>
        <v>0</v>
      </c>
      <c r="H302">
        <f>IFERROR(VLOOKUP($B302,Kraftvärmeprod!$B$1:$AH$479,MATCH(H$2,Kraftvärmeprod!$B$1:$AG$1,0),FALSE)/1,0)-IFERROR(VLOOKUP($B302,'Slutlig allokering kvv'!$B$2:$AC$462,MATCH(H$3,'Slutlig allokering kvv'!$B$1:$AJ$1,0),FALSE)/1,0)</f>
        <v>0</v>
      </c>
      <c r="I302">
        <f>IFERROR(VLOOKUP($B302,Kraftvärmeprod!$B$1:$AH$479,MATCH(I$2,Kraftvärmeprod!$B$1:$AG$1,0),FALSE)/1,0)-IFERROR(VLOOKUP($B302,'Slutlig allokering kvv'!$B$2:$AC$462,MATCH(I$3,'Slutlig allokering kvv'!$B$1:$AJ$1,0),FALSE)/1,0)</f>
        <v>0</v>
      </c>
      <c r="J302">
        <f>IFERROR(VLOOKUP($B302,Kraftvärmeprod!$B$1:$AH$479,MATCH(J$2,Kraftvärmeprod!$B$1:$AG$1,0),FALSE)/1,0)-IFERROR(VLOOKUP($B302,'Slutlig allokering kvv'!$B$2:$AC$462,MATCH(J$3,'Slutlig allokering kvv'!$B$1:$AJ$1,0),FALSE)/1,0)</f>
        <v>0</v>
      </c>
      <c r="K302">
        <f>IFERROR(VLOOKUP($B302,Kraftvärmeprod!$B$1:$AH$479,MATCH(K$2,Kraftvärmeprod!$B$1:$AG$1,0),FALSE)/1,0)-IFERROR(VLOOKUP($B302,'Slutlig allokering kvv'!$B$2:$AC$462,MATCH(K$3,'Slutlig allokering kvv'!$B$1:$AJ$1,0),FALSE)/1,0)</f>
        <v>0</v>
      </c>
      <c r="L302">
        <f>IFERROR(VLOOKUP($B302,Kraftvärmeprod!$B$1:$AH$479,MATCH(L$2,Kraftvärmeprod!$B$1:$AG$1,0),FALSE)/1,0)-IFERROR(VLOOKUP($B302,'Slutlig allokering kvv'!$B$2:$AC$462,MATCH(L$3,'Slutlig allokering kvv'!$B$1:$AJ$1,0),FALSE)/1,0)</f>
        <v>0</v>
      </c>
      <c r="M302">
        <f>IFERROR(VLOOKUP($B302,Kraftvärmeprod!$B$1:$AH$479,MATCH(M$2,Kraftvärmeprod!$B$1:$AG$1,0),FALSE)/1,0)-IFERROR(VLOOKUP($B302,'Slutlig allokering kvv'!$B$2:$AC$462,MATCH(M$3,'Slutlig allokering kvv'!$B$1:$AJ$1,0),FALSE)/1,0)</f>
        <v>0</v>
      </c>
      <c r="N302">
        <f>IFERROR(VLOOKUP($B302,Kraftvärmeprod!$B$1:$AH$479,MATCH(N$2,Kraftvärmeprod!$B$1:$AG$1,0),FALSE)/1,0)-IFERROR(VLOOKUP($B302,'Slutlig allokering kvv'!$B$2:$AC$462,MATCH(N$3,'Slutlig allokering kvv'!$B$1:$AJ$1,0),FALSE)/1,0)</f>
        <v>0</v>
      </c>
      <c r="O302">
        <f>IFERROR(VLOOKUP($B302,Kraftvärmeprod!$B$1:$AH$479,MATCH(O$2,Kraftvärmeprod!$B$1:$AG$1,0),FALSE)/1,0)-IFERROR(VLOOKUP($B302,'Slutlig allokering kvv'!$B$2:$AC$462,MATCH(O$3,'Slutlig allokering kvv'!$B$1:$AJ$1,0),FALSE)/1,0)</f>
        <v>0</v>
      </c>
      <c r="P302">
        <f>IFERROR(VLOOKUP($B302,Kraftvärmeprod!$B$1:$AH$479,MATCH(P$2,Kraftvärmeprod!$B$1:$AG$1,0),FALSE)/1,0)-IFERROR(VLOOKUP($B302,'Slutlig allokering kvv'!$B$2:$AC$462,MATCH(P$3,'Slutlig allokering kvv'!$B$1:$AJ$1,0),FALSE)/1,0)</f>
        <v>0</v>
      </c>
      <c r="Q302">
        <f>IFERROR(VLOOKUP($B302,Kraftvärmeprod!$B$1:$AH$479,MATCH(Q$2,Kraftvärmeprod!$B$1:$AG$1,0),FALSE)/1,0)-IFERROR(VLOOKUP($B302,'Slutlig allokering kvv'!$B$2:$AC$462,MATCH(Q$3,'Slutlig allokering kvv'!$B$1:$AJ$1,0),FALSE)/1,0)</f>
        <v>0</v>
      </c>
      <c r="R302">
        <f>IFERROR(VLOOKUP($B302,Kraftvärmeprod!$B$1:$AH$479,MATCH(R$2,Kraftvärmeprod!$B$1:$AG$1,0),FALSE)/1,0)-IFERROR(VLOOKUP($B302,'Slutlig allokering kvv'!$B$2:$AC$462,MATCH(R$3,'Slutlig allokering kvv'!$B$1:$AJ$1,0),FALSE)/1,0)</f>
        <v>0</v>
      </c>
      <c r="S302">
        <f>IFERROR(VLOOKUP($B302,Kraftvärmeprod!$B$1:$AH$479,MATCH(S$2,Kraftvärmeprod!$B$1:$AG$1,0),FALSE)/1,0)-IFERROR(VLOOKUP($B302,'Slutlig allokering kvv'!$B$2:$AC$462,MATCH(S$3,'Slutlig allokering kvv'!$B$1:$AJ$1,0),FALSE)/1,0)</f>
        <v>0</v>
      </c>
      <c r="T302" s="6">
        <f>IFERROR(VLOOKUP($B302,Miljö!$B$1:$S$477,MATCH(T$2,Miljö!$B$1:$X$1,0),FALSE)/1,0)-IFERROR(VLOOKUP($B302,'Slutlig allokering kvv'!$B$2:$AC$462,MATCH(T$3,'Slutlig allokering kvv'!$B$1:$AJ$1,0),FALSE)/1,0)</f>
        <v>0</v>
      </c>
      <c r="U302">
        <f>IFERROR(VLOOKUP($B302,Kraftvärmeprod!$B$1:$AH$479,MATCH(U$2,Kraftvärmeprod!$B$1:$AG$1,0),FALSE)/1,0)-IFERROR(VLOOKUP($B302,'Slutlig allokering kvv'!$B$2:$AC$462,MATCH(U$3,'Slutlig allokering kvv'!$B$1:$AJ$1,0),FALSE)/1,0)</f>
        <v>0</v>
      </c>
      <c r="V302">
        <f>IFERROR(VLOOKUP($B302,Kraftvärmeprod!$B$1:$AH$479,MATCH(V$2,Kraftvärmeprod!$B$1:$AG$1,0),FALSE)/1,0)-IFERROR(VLOOKUP($B302,'Slutlig allokering kvv'!$B$2:$AC$462,MATCH(V$3,'Slutlig allokering kvv'!$B$1:$AJ$1,0),FALSE)/1,0)</f>
        <v>0</v>
      </c>
      <c r="W302">
        <f>IFERROR(VLOOKUP($B302,Kraftvärmeprod!$B$1:$AH$479,MATCH(W$2,Kraftvärmeprod!$B$1:$AG$1,0),FALSE)/1,0)-IFERROR(VLOOKUP($B302,'Slutlig allokering kvv'!$B$2:$AC$462,MATCH(W$3,'Slutlig allokering kvv'!$B$1:$AJ$1,0),FALSE)/1,0)</f>
        <v>0</v>
      </c>
      <c r="X302">
        <f>IFERROR(VLOOKUP($B302,Kraftvärmeprod!$B$1:$AH$479,MATCH(X$2,Kraftvärmeprod!$B$1:$AG$1,0),FALSE)/1,0)-IFERROR(VLOOKUP($B302,'Slutlig allokering kvv'!$B$2:$AC$462,MATCH(X$3,'Slutlig allokering kvv'!$B$1:$AJ$1,0),FALSE)/1,0)</f>
        <v>0</v>
      </c>
      <c r="Y302">
        <f>IFERROR(VLOOKUP($B302,Kraftvärmeprod!$B$1:$AH$479,MATCH(Y$2,Kraftvärmeprod!$B$1:$AG$1,0),FALSE)/1,0)-IFERROR(VLOOKUP($B302,'Slutlig allokering kvv'!$B$2:$AC$462,MATCH(Y$3,'Slutlig allokering kvv'!$B$1:$AJ$1,0),FALSE)/1,0)</f>
        <v>0</v>
      </c>
      <c r="Z302">
        <f>IFERROR(VLOOKUP($B302,Kraftvärmeprod!$B$1:$AH$479,MATCH(Z$2,Kraftvärmeprod!$B$1:$AG$1,0),FALSE)/1,0)-IFERROR(VLOOKUP($B302,'Slutlig allokering kvv'!$B$2:$AC$462,MATCH(Z$3,'Slutlig allokering kvv'!$B$1:$AJ$1,0),FALSE)/1,0)</f>
        <v>0</v>
      </c>
      <c r="AA302">
        <f>IFERROR(VLOOKUP($B302,Kraftvärmeprod!$B$1:$AH$479,MATCH(AA$2,Kraftvärmeprod!$B$1:$AG$1,0),FALSE)/1,0)-IFERROR(VLOOKUP($B302,'Slutlig allokering kvv'!$B$2:$AC$462,MATCH(AA$3,'Slutlig allokering kvv'!$B$1:$AJ$1,0),FALSE)/1,0)</f>
        <v>0</v>
      </c>
      <c r="AE302">
        <f t="shared" si="8"/>
        <v>0</v>
      </c>
      <c r="AG302">
        <f>IFERROR(VLOOKUP(B302,'Slutlig allokering kvv'!$B$2:$AJ$462,MATCH("Summa slutlig allokerad tillförd energi (utan hjälpel och rökgaskondensering):",'Slutlig allokering kvv'!$B$1:$AK$1,0),FALSE)/1,"")</f>
        <v>0</v>
      </c>
      <c r="AI302" s="137" t="str">
        <f>IFERROR(1-VLOOKUP(B302,'Slutlig allokering kvv'!$B$2:$AJ$462,MATCH("Andel av bränsle i kvv som allokerats till värme, exklusive rökgaskondensering och hjälpel",'Slutlig allokering kvv'!$B$1:$AK$1,0),FALSE),"")</f>
        <v/>
      </c>
      <c r="AK302" s="137" t="str">
        <f t="shared" si="9"/>
        <v/>
      </c>
    </row>
    <row r="303" spans="1:37" x14ac:dyDescent="0.25">
      <c r="A303" s="2" t="s">
        <v>461</v>
      </c>
      <c r="B303" s="2" t="s">
        <v>462</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 kvv'!$B$2:$AC$462,MATCH(E$3,'Slutlig allokering kvv'!$B$1:$AJ$1,0),FALSE)/1,0)</f>
        <v>0</v>
      </c>
      <c r="F303">
        <f>IFERROR(VLOOKUP($B303,Kraftvärmeprod!$B$1:$AH$479,MATCH(F$2,Kraftvärmeprod!$B$1:$AG$1,0),FALSE)/1,0)-IFERROR(VLOOKUP($B303,'Slutlig allokering kvv'!$B$2:$AC$462,MATCH(F$3,'Slutlig allokering kvv'!$B$1:$AJ$1,0),FALSE)/1,0)</f>
        <v>0</v>
      </c>
      <c r="G303">
        <f>IFERROR(VLOOKUP($B303,Kraftvärmeprod!$B$1:$AH$479,MATCH(G$2,Kraftvärmeprod!$B$1:$AG$1,0),FALSE)/1,0)-IFERROR(VLOOKUP($B303,'Slutlig allokering kvv'!$B$2:$AC$462,MATCH(G$3,'Slutlig allokering kvv'!$B$1:$AJ$1,0),FALSE)/1,0)</f>
        <v>0</v>
      </c>
      <c r="H303">
        <f>IFERROR(VLOOKUP($B303,Kraftvärmeprod!$B$1:$AH$479,MATCH(H$2,Kraftvärmeprod!$B$1:$AG$1,0),FALSE)/1,0)-IFERROR(VLOOKUP($B303,'Slutlig allokering kvv'!$B$2:$AC$462,MATCH(H$3,'Slutlig allokering kvv'!$B$1:$AJ$1,0),FALSE)/1,0)</f>
        <v>0</v>
      </c>
      <c r="I303">
        <f>IFERROR(VLOOKUP($B303,Kraftvärmeprod!$B$1:$AH$479,MATCH(I$2,Kraftvärmeprod!$B$1:$AG$1,0),FALSE)/1,0)-IFERROR(VLOOKUP($B303,'Slutlig allokering kvv'!$B$2:$AC$462,MATCH(I$3,'Slutlig allokering kvv'!$B$1:$AJ$1,0),FALSE)/1,0)</f>
        <v>0</v>
      </c>
      <c r="J303">
        <f>IFERROR(VLOOKUP($B303,Kraftvärmeprod!$B$1:$AH$479,MATCH(J$2,Kraftvärmeprod!$B$1:$AG$1,0),FALSE)/1,0)-IFERROR(VLOOKUP($B303,'Slutlig allokering kvv'!$B$2:$AC$462,MATCH(J$3,'Slutlig allokering kvv'!$B$1:$AJ$1,0),FALSE)/1,0)</f>
        <v>0</v>
      </c>
      <c r="K303">
        <f>IFERROR(VLOOKUP($B303,Kraftvärmeprod!$B$1:$AH$479,MATCH(K$2,Kraftvärmeprod!$B$1:$AG$1,0),FALSE)/1,0)-IFERROR(VLOOKUP($B303,'Slutlig allokering kvv'!$B$2:$AC$462,MATCH(K$3,'Slutlig allokering kvv'!$B$1:$AJ$1,0),FALSE)/1,0)</f>
        <v>0</v>
      </c>
      <c r="L303">
        <f>IFERROR(VLOOKUP($B303,Kraftvärmeprod!$B$1:$AH$479,MATCH(L$2,Kraftvärmeprod!$B$1:$AG$1,0),FALSE)/1,0)-IFERROR(VLOOKUP($B303,'Slutlig allokering kvv'!$B$2:$AC$462,MATCH(L$3,'Slutlig allokering kvv'!$B$1:$AJ$1,0),FALSE)/1,0)</f>
        <v>0</v>
      </c>
      <c r="M303">
        <f>IFERROR(VLOOKUP($B303,Kraftvärmeprod!$B$1:$AH$479,MATCH(M$2,Kraftvärmeprod!$B$1:$AG$1,0),FALSE)/1,0)-IFERROR(VLOOKUP($B303,'Slutlig allokering kvv'!$B$2:$AC$462,MATCH(M$3,'Slutlig allokering kvv'!$B$1:$AJ$1,0),FALSE)/1,0)</f>
        <v>0</v>
      </c>
      <c r="N303">
        <f>IFERROR(VLOOKUP($B303,Kraftvärmeprod!$B$1:$AH$479,MATCH(N$2,Kraftvärmeprod!$B$1:$AG$1,0),FALSE)/1,0)-IFERROR(VLOOKUP($B303,'Slutlig allokering kvv'!$B$2:$AC$462,MATCH(N$3,'Slutlig allokering kvv'!$B$1:$AJ$1,0),FALSE)/1,0)</f>
        <v>0</v>
      </c>
      <c r="O303">
        <f>IFERROR(VLOOKUP($B303,Kraftvärmeprod!$B$1:$AH$479,MATCH(O$2,Kraftvärmeprod!$B$1:$AG$1,0),FALSE)/1,0)-IFERROR(VLOOKUP($B303,'Slutlig allokering kvv'!$B$2:$AC$462,MATCH(O$3,'Slutlig allokering kvv'!$B$1:$AJ$1,0),FALSE)/1,0)</f>
        <v>0</v>
      </c>
      <c r="P303">
        <f>IFERROR(VLOOKUP($B303,Kraftvärmeprod!$B$1:$AH$479,MATCH(P$2,Kraftvärmeprod!$B$1:$AG$1,0),FALSE)/1,0)-IFERROR(VLOOKUP($B303,'Slutlig allokering kvv'!$B$2:$AC$462,MATCH(P$3,'Slutlig allokering kvv'!$B$1:$AJ$1,0),FALSE)/1,0)</f>
        <v>0</v>
      </c>
      <c r="Q303">
        <f>IFERROR(VLOOKUP($B303,Kraftvärmeprod!$B$1:$AH$479,MATCH(Q$2,Kraftvärmeprod!$B$1:$AG$1,0),FALSE)/1,0)-IFERROR(VLOOKUP($B303,'Slutlig allokering kvv'!$B$2:$AC$462,MATCH(Q$3,'Slutlig allokering kvv'!$B$1:$AJ$1,0),FALSE)/1,0)</f>
        <v>0</v>
      </c>
      <c r="R303">
        <f>IFERROR(VLOOKUP($B303,Kraftvärmeprod!$B$1:$AH$479,MATCH(R$2,Kraftvärmeprod!$B$1:$AG$1,0),FALSE)/1,0)-IFERROR(VLOOKUP($B303,'Slutlig allokering kvv'!$B$2:$AC$462,MATCH(R$3,'Slutlig allokering kvv'!$B$1:$AJ$1,0),FALSE)/1,0)</f>
        <v>0</v>
      </c>
      <c r="S303">
        <f>IFERROR(VLOOKUP($B303,Kraftvärmeprod!$B$1:$AH$479,MATCH(S$2,Kraftvärmeprod!$B$1:$AG$1,0),FALSE)/1,0)-IFERROR(VLOOKUP($B303,'Slutlig allokering kvv'!$B$2:$AC$462,MATCH(S$3,'Slutlig allokering kvv'!$B$1:$AJ$1,0),FALSE)/1,0)</f>
        <v>0</v>
      </c>
      <c r="T303" s="6">
        <f>IFERROR(VLOOKUP($B303,Miljö!$B$1:$S$477,MATCH(T$2,Miljö!$B$1:$X$1,0),FALSE)/1,0)-IFERROR(VLOOKUP($B303,'Slutlig allokering kvv'!$B$2:$AC$462,MATCH(T$3,'Slutlig allokering kvv'!$B$1:$AJ$1,0),FALSE)/1,0)</f>
        <v>0</v>
      </c>
      <c r="U303">
        <f>IFERROR(VLOOKUP($B303,Kraftvärmeprod!$B$1:$AH$479,MATCH(U$2,Kraftvärmeprod!$B$1:$AG$1,0),FALSE)/1,0)-IFERROR(VLOOKUP($B303,'Slutlig allokering kvv'!$B$2:$AC$462,MATCH(U$3,'Slutlig allokering kvv'!$B$1:$AJ$1,0),FALSE)/1,0)</f>
        <v>0</v>
      </c>
      <c r="V303">
        <f>IFERROR(VLOOKUP($B303,Kraftvärmeprod!$B$1:$AH$479,MATCH(V$2,Kraftvärmeprod!$B$1:$AG$1,0),FALSE)/1,0)-IFERROR(VLOOKUP($B303,'Slutlig allokering kvv'!$B$2:$AC$462,MATCH(V$3,'Slutlig allokering kvv'!$B$1:$AJ$1,0),FALSE)/1,0)</f>
        <v>0</v>
      </c>
      <c r="W303">
        <f>IFERROR(VLOOKUP($B303,Kraftvärmeprod!$B$1:$AH$479,MATCH(W$2,Kraftvärmeprod!$B$1:$AG$1,0),FALSE)/1,0)-IFERROR(VLOOKUP($B303,'Slutlig allokering kvv'!$B$2:$AC$462,MATCH(W$3,'Slutlig allokering kvv'!$B$1:$AJ$1,0),FALSE)/1,0)</f>
        <v>0</v>
      </c>
      <c r="X303">
        <f>IFERROR(VLOOKUP($B303,Kraftvärmeprod!$B$1:$AH$479,MATCH(X$2,Kraftvärmeprod!$B$1:$AG$1,0),FALSE)/1,0)-IFERROR(VLOOKUP($B303,'Slutlig allokering kvv'!$B$2:$AC$462,MATCH(X$3,'Slutlig allokering kvv'!$B$1:$AJ$1,0),FALSE)/1,0)</f>
        <v>0</v>
      </c>
      <c r="Y303">
        <f>IFERROR(VLOOKUP($B303,Kraftvärmeprod!$B$1:$AH$479,MATCH(Y$2,Kraftvärmeprod!$B$1:$AG$1,0),FALSE)/1,0)-IFERROR(VLOOKUP($B303,'Slutlig allokering kvv'!$B$2:$AC$462,MATCH(Y$3,'Slutlig allokering kvv'!$B$1:$AJ$1,0),FALSE)/1,0)</f>
        <v>0</v>
      </c>
      <c r="Z303">
        <f>IFERROR(VLOOKUP($B303,Kraftvärmeprod!$B$1:$AH$479,MATCH(Z$2,Kraftvärmeprod!$B$1:$AG$1,0),FALSE)/1,0)-IFERROR(VLOOKUP($B303,'Slutlig allokering kvv'!$B$2:$AC$462,MATCH(Z$3,'Slutlig allokering kvv'!$B$1:$AJ$1,0),FALSE)/1,0)</f>
        <v>0</v>
      </c>
      <c r="AA303">
        <f>IFERROR(VLOOKUP($B303,Kraftvärmeprod!$B$1:$AH$479,MATCH(AA$2,Kraftvärmeprod!$B$1:$AG$1,0),FALSE)/1,0)-IFERROR(VLOOKUP($B303,'Slutlig allokering kvv'!$B$2:$AC$462,MATCH(AA$3,'Slutlig allokering kvv'!$B$1:$AJ$1,0),FALSE)/1,0)</f>
        <v>0</v>
      </c>
      <c r="AE303">
        <f t="shared" si="8"/>
        <v>0</v>
      </c>
      <c r="AG303">
        <f>IFERROR(VLOOKUP(B303,'Slutlig allokering kvv'!$B$2:$AJ$462,MATCH("Summa slutlig allokerad tillförd energi (utan hjälpel och rökgaskondensering):",'Slutlig allokering kvv'!$B$1:$AK$1,0),FALSE)/1,"")</f>
        <v>0</v>
      </c>
      <c r="AI303" s="137" t="str">
        <f>IFERROR(1-VLOOKUP(B303,'Slutlig allokering kvv'!$B$2:$AJ$462,MATCH("Andel av bränsle i kvv som allokerats till värme, exklusive rökgaskondensering och hjälpel",'Slutlig allokering kvv'!$B$1:$AK$1,0),FALSE),"")</f>
        <v/>
      </c>
      <c r="AK303" s="137" t="str">
        <f t="shared" si="9"/>
        <v/>
      </c>
    </row>
    <row r="304" spans="1:37" x14ac:dyDescent="0.25">
      <c r="A304" s="2" t="s">
        <v>463</v>
      </c>
      <c r="B304" s="2" t="s">
        <v>464</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 kvv'!$B$2:$AC$462,MATCH(E$3,'Slutlig allokering kvv'!$B$1:$AJ$1,0),FALSE)/1,0)</f>
        <v>0</v>
      </c>
      <c r="F304">
        <f>IFERROR(VLOOKUP($B304,Kraftvärmeprod!$B$1:$AH$479,MATCH(F$2,Kraftvärmeprod!$B$1:$AG$1,0),FALSE)/1,0)-IFERROR(VLOOKUP($B304,'Slutlig allokering kvv'!$B$2:$AC$462,MATCH(F$3,'Slutlig allokering kvv'!$B$1:$AJ$1,0),FALSE)/1,0)</f>
        <v>0</v>
      </c>
      <c r="G304">
        <f>IFERROR(VLOOKUP($B304,Kraftvärmeprod!$B$1:$AH$479,MATCH(G$2,Kraftvärmeprod!$B$1:$AG$1,0),FALSE)/1,0)-IFERROR(VLOOKUP($B304,'Slutlig allokering kvv'!$B$2:$AC$462,MATCH(G$3,'Slutlig allokering kvv'!$B$1:$AJ$1,0),FALSE)/1,0)</f>
        <v>0</v>
      </c>
      <c r="H304">
        <f>IFERROR(VLOOKUP($B304,Kraftvärmeprod!$B$1:$AH$479,MATCH(H$2,Kraftvärmeprod!$B$1:$AG$1,0),FALSE)/1,0)-IFERROR(VLOOKUP($B304,'Slutlig allokering kvv'!$B$2:$AC$462,MATCH(H$3,'Slutlig allokering kvv'!$B$1:$AJ$1,0),FALSE)/1,0)</f>
        <v>0</v>
      </c>
      <c r="I304">
        <f>IFERROR(VLOOKUP($B304,Kraftvärmeprod!$B$1:$AH$479,MATCH(I$2,Kraftvärmeprod!$B$1:$AG$1,0),FALSE)/1,0)-IFERROR(VLOOKUP($B304,'Slutlig allokering kvv'!$B$2:$AC$462,MATCH(I$3,'Slutlig allokering kvv'!$B$1:$AJ$1,0),FALSE)/1,0)</f>
        <v>0</v>
      </c>
      <c r="J304">
        <f>IFERROR(VLOOKUP($B304,Kraftvärmeprod!$B$1:$AH$479,MATCH(J$2,Kraftvärmeprod!$B$1:$AG$1,0),FALSE)/1,0)-IFERROR(VLOOKUP($B304,'Slutlig allokering kvv'!$B$2:$AC$462,MATCH(J$3,'Slutlig allokering kvv'!$B$1:$AJ$1,0),FALSE)/1,0)</f>
        <v>0</v>
      </c>
      <c r="K304">
        <f>IFERROR(VLOOKUP($B304,Kraftvärmeprod!$B$1:$AH$479,MATCH(K$2,Kraftvärmeprod!$B$1:$AG$1,0),FALSE)/1,0)-IFERROR(VLOOKUP($B304,'Slutlig allokering kvv'!$B$2:$AC$462,MATCH(K$3,'Slutlig allokering kvv'!$B$1:$AJ$1,0),FALSE)/1,0)</f>
        <v>0</v>
      </c>
      <c r="L304">
        <f>IFERROR(VLOOKUP($B304,Kraftvärmeprod!$B$1:$AH$479,MATCH(L$2,Kraftvärmeprod!$B$1:$AG$1,0),FALSE)/1,0)-IFERROR(VLOOKUP($B304,'Slutlig allokering kvv'!$B$2:$AC$462,MATCH(L$3,'Slutlig allokering kvv'!$B$1:$AJ$1,0),FALSE)/1,0)</f>
        <v>0</v>
      </c>
      <c r="M304">
        <f>IFERROR(VLOOKUP($B304,Kraftvärmeprod!$B$1:$AH$479,MATCH(M$2,Kraftvärmeprod!$B$1:$AG$1,0),FALSE)/1,0)-IFERROR(VLOOKUP($B304,'Slutlig allokering kvv'!$B$2:$AC$462,MATCH(M$3,'Slutlig allokering kvv'!$B$1:$AJ$1,0),FALSE)/1,0)</f>
        <v>0</v>
      </c>
      <c r="N304">
        <f>IFERROR(VLOOKUP($B304,Kraftvärmeprod!$B$1:$AH$479,MATCH(N$2,Kraftvärmeprod!$B$1:$AG$1,0),FALSE)/1,0)-IFERROR(VLOOKUP($B304,'Slutlig allokering kvv'!$B$2:$AC$462,MATCH(N$3,'Slutlig allokering kvv'!$B$1:$AJ$1,0),FALSE)/1,0)</f>
        <v>0</v>
      </c>
      <c r="O304">
        <f>IFERROR(VLOOKUP($B304,Kraftvärmeprod!$B$1:$AH$479,MATCH(O$2,Kraftvärmeprod!$B$1:$AG$1,0),FALSE)/1,0)-IFERROR(VLOOKUP($B304,'Slutlig allokering kvv'!$B$2:$AC$462,MATCH(O$3,'Slutlig allokering kvv'!$B$1:$AJ$1,0),FALSE)/1,0)</f>
        <v>0</v>
      </c>
      <c r="P304">
        <f>IFERROR(VLOOKUP($B304,Kraftvärmeprod!$B$1:$AH$479,MATCH(P$2,Kraftvärmeprod!$B$1:$AG$1,0),FALSE)/1,0)-IFERROR(VLOOKUP($B304,'Slutlig allokering kvv'!$B$2:$AC$462,MATCH(P$3,'Slutlig allokering kvv'!$B$1:$AJ$1,0),FALSE)/1,0)</f>
        <v>0</v>
      </c>
      <c r="Q304">
        <f>IFERROR(VLOOKUP($B304,Kraftvärmeprod!$B$1:$AH$479,MATCH(Q$2,Kraftvärmeprod!$B$1:$AG$1,0),FALSE)/1,0)-IFERROR(VLOOKUP($B304,'Slutlig allokering kvv'!$B$2:$AC$462,MATCH(Q$3,'Slutlig allokering kvv'!$B$1:$AJ$1,0),FALSE)/1,0)</f>
        <v>0</v>
      </c>
      <c r="R304">
        <f>IFERROR(VLOOKUP($B304,Kraftvärmeprod!$B$1:$AH$479,MATCH(R$2,Kraftvärmeprod!$B$1:$AG$1,0),FALSE)/1,0)-IFERROR(VLOOKUP($B304,'Slutlig allokering kvv'!$B$2:$AC$462,MATCH(R$3,'Slutlig allokering kvv'!$B$1:$AJ$1,0),FALSE)/1,0)</f>
        <v>0</v>
      </c>
      <c r="S304">
        <f>IFERROR(VLOOKUP($B304,Kraftvärmeprod!$B$1:$AH$479,MATCH(S$2,Kraftvärmeprod!$B$1:$AG$1,0),FALSE)/1,0)-IFERROR(VLOOKUP($B304,'Slutlig allokering kvv'!$B$2:$AC$462,MATCH(S$3,'Slutlig allokering kvv'!$B$1:$AJ$1,0),FALSE)/1,0)</f>
        <v>0</v>
      </c>
      <c r="T304" s="6">
        <f>IFERROR(VLOOKUP($B304,Miljö!$B$1:$S$477,MATCH(T$2,Miljö!$B$1:$X$1,0),FALSE)/1,0)-IFERROR(VLOOKUP($B304,'Slutlig allokering kvv'!$B$2:$AC$462,MATCH(T$3,'Slutlig allokering kvv'!$B$1:$AJ$1,0),FALSE)/1,0)</f>
        <v>0</v>
      </c>
      <c r="U304">
        <f>IFERROR(VLOOKUP($B304,Kraftvärmeprod!$B$1:$AH$479,MATCH(U$2,Kraftvärmeprod!$B$1:$AG$1,0),FALSE)/1,0)-IFERROR(VLOOKUP($B304,'Slutlig allokering kvv'!$B$2:$AC$462,MATCH(U$3,'Slutlig allokering kvv'!$B$1:$AJ$1,0),FALSE)/1,0)</f>
        <v>0</v>
      </c>
      <c r="V304">
        <f>IFERROR(VLOOKUP($B304,Kraftvärmeprod!$B$1:$AH$479,MATCH(V$2,Kraftvärmeprod!$B$1:$AG$1,0),FALSE)/1,0)-IFERROR(VLOOKUP($B304,'Slutlig allokering kvv'!$B$2:$AC$462,MATCH(V$3,'Slutlig allokering kvv'!$B$1:$AJ$1,0),FALSE)/1,0)</f>
        <v>0</v>
      </c>
      <c r="W304">
        <f>IFERROR(VLOOKUP($B304,Kraftvärmeprod!$B$1:$AH$479,MATCH(W$2,Kraftvärmeprod!$B$1:$AG$1,0),FALSE)/1,0)-IFERROR(VLOOKUP($B304,'Slutlig allokering kvv'!$B$2:$AC$462,MATCH(W$3,'Slutlig allokering kvv'!$B$1:$AJ$1,0),FALSE)/1,0)</f>
        <v>0</v>
      </c>
      <c r="X304">
        <f>IFERROR(VLOOKUP($B304,Kraftvärmeprod!$B$1:$AH$479,MATCH(X$2,Kraftvärmeprod!$B$1:$AG$1,0),FALSE)/1,0)-IFERROR(VLOOKUP($B304,'Slutlig allokering kvv'!$B$2:$AC$462,MATCH(X$3,'Slutlig allokering kvv'!$B$1:$AJ$1,0),FALSE)/1,0)</f>
        <v>0</v>
      </c>
      <c r="Y304">
        <f>IFERROR(VLOOKUP($B304,Kraftvärmeprod!$B$1:$AH$479,MATCH(Y$2,Kraftvärmeprod!$B$1:$AG$1,0),FALSE)/1,0)-IFERROR(VLOOKUP($B304,'Slutlig allokering kvv'!$B$2:$AC$462,MATCH(Y$3,'Slutlig allokering kvv'!$B$1:$AJ$1,0),FALSE)/1,0)</f>
        <v>0</v>
      </c>
      <c r="Z304">
        <f>IFERROR(VLOOKUP($B304,Kraftvärmeprod!$B$1:$AH$479,MATCH(Z$2,Kraftvärmeprod!$B$1:$AG$1,0),FALSE)/1,0)-IFERROR(VLOOKUP($B304,'Slutlig allokering kvv'!$B$2:$AC$462,MATCH(Z$3,'Slutlig allokering kvv'!$B$1:$AJ$1,0),FALSE)/1,0)</f>
        <v>0</v>
      </c>
      <c r="AA304">
        <f>IFERROR(VLOOKUP($B304,Kraftvärmeprod!$B$1:$AH$479,MATCH(AA$2,Kraftvärmeprod!$B$1:$AG$1,0),FALSE)/1,0)-IFERROR(VLOOKUP($B304,'Slutlig allokering kvv'!$B$2:$AC$462,MATCH(AA$3,'Slutlig allokering kvv'!$B$1:$AJ$1,0),FALSE)/1,0)</f>
        <v>0</v>
      </c>
      <c r="AE304">
        <f t="shared" si="8"/>
        <v>0</v>
      </c>
      <c r="AG304">
        <f>IFERROR(VLOOKUP(B304,'Slutlig allokering kvv'!$B$2:$AJ$462,MATCH("Summa slutlig allokerad tillförd energi (utan hjälpel och rökgaskondensering):",'Slutlig allokering kvv'!$B$1:$AK$1,0),FALSE)/1,"")</f>
        <v>0</v>
      </c>
      <c r="AI304" s="137" t="str">
        <f>IFERROR(1-VLOOKUP(B304,'Slutlig allokering kvv'!$B$2:$AJ$462,MATCH("Andel av bränsle i kvv som allokerats till värme, exklusive rökgaskondensering och hjälpel",'Slutlig allokering kvv'!$B$1:$AK$1,0),FALSE),"")</f>
        <v/>
      </c>
      <c r="AK304" s="137" t="str">
        <f t="shared" si="9"/>
        <v/>
      </c>
    </row>
    <row r="305" spans="1:37" x14ac:dyDescent="0.25">
      <c r="A305" s="2" t="s">
        <v>463</v>
      </c>
      <c r="B305" s="2" t="s">
        <v>465</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 kvv'!$B$2:$AC$462,MATCH(E$3,'Slutlig allokering kvv'!$B$1:$AJ$1,0),FALSE)/1,0)</f>
        <v>0</v>
      </c>
      <c r="F305">
        <f>IFERROR(VLOOKUP($B305,Kraftvärmeprod!$B$1:$AH$479,MATCH(F$2,Kraftvärmeprod!$B$1:$AG$1,0),FALSE)/1,0)-IFERROR(VLOOKUP($B305,'Slutlig allokering kvv'!$B$2:$AC$462,MATCH(F$3,'Slutlig allokering kvv'!$B$1:$AJ$1,0),FALSE)/1,0)</f>
        <v>0</v>
      </c>
      <c r="G305">
        <f>IFERROR(VLOOKUP($B305,Kraftvärmeprod!$B$1:$AH$479,MATCH(G$2,Kraftvärmeprod!$B$1:$AG$1,0),FALSE)/1,0)-IFERROR(VLOOKUP($B305,'Slutlig allokering kvv'!$B$2:$AC$462,MATCH(G$3,'Slutlig allokering kvv'!$B$1:$AJ$1,0),FALSE)/1,0)</f>
        <v>0</v>
      </c>
      <c r="H305">
        <f>IFERROR(VLOOKUP($B305,Kraftvärmeprod!$B$1:$AH$479,MATCH(H$2,Kraftvärmeprod!$B$1:$AG$1,0),FALSE)/1,0)-IFERROR(VLOOKUP($B305,'Slutlig allokering kvv'!$B$2:$AC$462,MATCH(H$3,'Slutlig allokering kvv'!$B$1:$AJ$1,0),FALSE)/1,0)</f>
        <v>0</v>
      </c>
      <c r="I305">
        <f>IFERROR(VLOOKUP($B305,Kraftvärmeprod!$B$1:$AH$479,MATCH(I$2,Kraftvärmeprod!$B$1:$AG$1,0),FALSE)/1,0)-IFERROR(VLOOKUP($B305,'Slutlig allokering kvv'!$B$2:$AC$462,MATCH(I$3,'Slutlig allokering kvv'!$B$1:$AJ$1,0),FALSE)/1,0)</f>
        <v>0</v>
      </c>
      <c r="J305">
        <f>IFERROR(VLOOKUP($B305,Kraftvärmeprod!$B$1:$AH$479,MATCH(J$2,Kraftvärmeprod!$B$1:$AG$1,0),FALSE)/1,0)-IFERROR(VLOOKUP($B305,'Slutlig allokering kvv'!$B$2:$AC$462,MATCH(J$3,'Slutlig allokering kvv'!$B$1:$AJ$1,0),FALSE)/1,0)</f>
        <v>0</v>
      </c>
      <c r="K305">
        <f>IFERROR(VLOOKUP($B305,Kraftvärmeprod!$B$1:$AH$479,MATCH(K$2,Kraftvärmeprod!$B$1:$AG$1,0),FALSE)/1,0)-IFERROR(VLOOKUP($B305,'Slutlig allokering kvv'!$B$2:$AC$462,MATCH(K$3,'Slutlig allokering kvv'!$B$1:$AJ$1,0),FALSE)/1,0)</f>
        <v>0</v>
      </c>
      <c r="L305">
        <f>IFERROR(VLOOKUP($B305,Kraftvärmeprod!$B$1:$AH$479,MATCH(L$2,Kraftvärmeprod!$B$1:$AG$1,0),FALSE)/1,0)-IFERROR(VLOOKUP($B305,'Slutlig allokering kvv'!$B$2:$AC$462,MATCH(L$3,'Slutlig allokering kvv'!$B$1:$AJ$1,0),FALSE)/1,0)</f>
        <v>0</v>
      </c>
      <c r="M305">
        <f>IFERROR(VLOOKUP($B305,Kraftvärmeprod!$B$1:$AH$479,MATCH(M$2,Kraftvärmeprod!$B$1:$AG$1,0),FALSE)/1,0)-IFERROR(VLOOKUP($B305,'Slutlig allokering kvv'!$B$2:$AC$462,MATCH(M$3,'Slutlig allokering kvv'!$B$1:$AJ$1,0),FALSE)/1,0)</f>
        <v>0</v>
      </c>
      <c r="N305">
        <f>IFERROR(VLOOKUP($B305,Kraftvärmeprod!$B$1:$AH$479,MATCH(N$2,Kraftvärmeprod!$B$1:$AG$1,0),FALSE)/1,0)-IFERROR(VLOOKUP($B305,'Slutlig allokering kvv'!$B$2:$AC$462,MATCH(N$3,'Slutlig allokering kvv'!$B$1:$AJ$1,0),FALSE)/1,0)</f>
        <v>0</v>
      </c>
      <c r="O305">
        <f>IFERROR(VLOOKUP($B305,Kraftvärmeprod!$B$1:$AH$479,MATCH(O$2,Kraftvärmeprod!$B$1:$AG$1,0),FALSE)/1,0)-IFERROR(VLOOKUP($B305,'Slutlig allokering kvv'!$B$2:$AC$462,MATCH(O$3,'Slutlig allokering kvv'!$B$1:$AJ$1,0),FALSE)/1,0)</f>
        <v>0</v>
      </c>
      <c r="P305">
        <f>IFERROR(VLOOKUP($B305,Kraftvärmeprod!$B$1:$AH$479,MATCH(P$2,Kraftvärmeprod!$B$1:$AG$1,0),FALSE)/1,0)-IFERROR(VLOOKUP($B305,'Slutlig allokering kvv'!$B$2:$AC$462,MATCH(P$3,'Slutlig allokering kvv'!$B$1:$AJ$1,0),FALSE)/1,0)</f>
        <v>0</v>
      </c>
      <c r="Q305">
        <f>IFERROR(VLOOKUP($B305,Kraftvärmeprod!$B$1:$AH$479,MATCH(Q$2,Kraftvärmeprod!$B$1:$AG$1,0),FALSE)/1,0)-IFERROR(VLOOKUP($B305,'Slutlig allokering kvv'!$B$2:$AC$462,MATCH(Q$3,'Slutlig allokering kvv'!$B$1:$AJ$1,0),FALSE)/1,0)</f>
        <v>0</v>
      </c>
      <c r="R305">
        <f>IFERROR(VLOOKUP($B305,Kraftvärmeprod!$B$1:$AH$479,MATCH(R$2,Kraftvärmeprod!$B$1:$AG$1,0),FALSE)/1,0)-IFERROR(VLOOKUP($B305,'Slutlig allokering kvv'!$B$2:$AC$462,MATCH(R$3,'Slutlig allokering kvv'!$B$1:$AJ$1,0),FALSE)/1,0)</f>
        <v>0</v>
      </c>
      <c r="S305">
        <f>IFERROR(VLOOKUP($B305,Kraftvärmeprod!$B$1:$AH$479,MATCH(S$2,Kraftvärmeprod!$B$1:$AG$1,0),FALSE)/1,0)-IFERROR(VLOOKUP($B305,'Slutlig allokering kvv'!$B$2:$AC$462,MATCH(S$3,'Slutlig allokering kvv'!$B$1:$AJ$1,0),FALSE)/1,0)</f>
        <v>0</v>
      </c>
      <c r="T305" s="6">
        <f>IFERROR(VLOOKUP($B305,Miljö!$B$1:$S$477,MATCH(T$2,Miljö!$B$1:$X$1,0),FALSE)/1,0)-IFERROR(VLOOKUP($B305,'Slutlig allokering kvv'!$B$2:$AC$462,MATCH(T$3,'Slutlig allokering kvv'!$B$1:$AJ$1,0),FALSE)/1,0)</f>
        <v>0</v>
      </c>
      <c r="U305">
        <f>IFERROR(VLOOKUP($B305,Kraftvärmeprod!$B$1:$AH$479,MATCH(U$2,Kraftvärmeprod!$B$1:$AG$1,0),FALSE)/1,0)-IFERROR(VLOOKUP($B305,'Slutlig allokering kvv'!$B$2:$AC$462,MATCH(U$3,'Slutlig allokering kvv'!$B$1:$AJ$1,0),FALSE)/1,0)</f>
        <v>0</v>
      </c>
      <c r="V305">
        <f>IFERROR(VLOOKUP($B305,Kraftvärmeprod!$B$1:$AH$479,MATCH(V$2,Kraftvärmeprod!$B$1:$AG$1,0),FALSE)/1,0)-IFERROR(VLOOKUP($B305,'Slutlig allokering kvv'!$B$2:$AC$462,MATCH(V$3,'Slutlig allokering kvv'!$B$1:$AJ$1,0),FALSE)/1,0)</f>
        <v>0</v>
      </c>
      <c r="W305">
        <f>IFERROR(VLOOKUP($B305,Kraftvärmeprod!$B$1:$AH$479,MATCH(W$2,Kraftvärmeprod!$B$1:$AG$1,0),FALSE)/1,0)-IFERROR(VLOOKUP($B305,'Slutlig allokering kvv'!$B$2:$AC$462,MATCH(W$3,'Slutlig allokering kvv'!$B$1:$AJ$1,0),FALSE)/1,0)</f>
        <v>0</v>
      </c>
      <c r="X305">
        <f>IFERROR(VLOOKUP($B305,Kraftvärmeprod!$B$1:$AH$479,MATCH(X$2,Kraftvärmeprod!$B$1:$AG$1,0),FALSE)/1,0)-IFERROR(VLOOKUP($B305,'Slutlig allokering kvv'!$B$2:$AC$462,MATCH(X$3,'Slutlig allokering kvv'!$B$1:$AJ$1,0),FALSE)/1,0)</f>
        <v>0</v>
      </c>
      <c r="Y305">
        <f>IFERROR(VLOOKUP($B305,Kraftvärmeprod!$B$1:$AH$479,MATCH(Y$2,Kraftvärmeprod!$B$1:$AG$1,0),FALSE)/1,0)-IFERROR(VLOOKUP($B305,'Slutlig allokering kvv'!$B$2:$AC$462,MATCH(Y$3,'Slutlig allokering kvv'!$B$1:$AJ$1,0),FALSE)/1,0)</f>
        <v>0</v>
      </c>
      <c r="Z305">
        <f>IFERROR(VLOOKUP($B305,Kraftvärmeprod!$B$1:$AH$479,MATCH(Z$2,Kraftvärmeprod!$B$1:$AG$1,0),FALSE)/1,0)-IFERROR(VLOOKUP($B305,'Slutlig allokering kvv'!$B$2:$AC$462,MATCH(Z$3,'Slutlig allokering kvv'!$B$1:$AJ$1,0),FALSE)/1,0)</f>
        <v>0</v>
      </c>
      <c r="AA305">
        <f>IFERROR(VLOOKUP($B305,Kraftvärmeprod!$B$1:$AH$479,MATCH(AA$2,Kraftvärmeprod!$B$1:$AG$1,0),FALSE)/1,0)-IFERROR(VLOOKUP($B305,'Slutlig allokering kvv'!$B$2:$AC$462,MATCH(AA$3,'Slutlig allokering kvv'!$B$1:$AJ$1,0),FALSE)/1,0)</f>
        <v>0</v>
      </c>
      <c r="AE305">
        <f t="shared" si="8"/>
        <v>0</v>
      </c>
      <c r="AG305">
        <f>IFERROR(VLOOKUP(B305,'Slutlig allokering kvv'!$B$2:$AJ$462,MATCH("Summa slutlig allokerad tillförd energi (utan hjälpel och rökgaskondensering):",'Slutlig allokering kvv'!$B$1:$AK$1,0),FALSE)/1,"")</f>
        <v>0</v>
      </c>
      <c r="AI305" s="137" t="str">
        <f>IFERROR(1-VLOOKUP(B305,'Slutlig allokering kvv'!$B$2:$AJ$462,MATCH("Andel av bränsle i kvv som allokerats till värme, exklusive rökgaskondensering och hjälpel",'Slutlig allokering kvv'!$B$1:$AK$1,0),FALSE),"")</f>
        <v/>
      </c>
      <c r="AK305" s="137" t="str">
        <f t="shared" si="9"/>
        <v/>
      </c>
    </row>
    <row r="306" spans="1:37" x14ac:dyDescent="0.25">
      <c r="A306" s="2" t="s">
        <v>466</v>
      </c>
      <c r="B306" s="2" t="s">
        <v>467</v>
      </c>
      <c r="C306" t="str">
        <f>IFERROR(VLOOKUP($B306,Kraftvärmeprod!$B$1:$AH$479,MATCH(C$3,Kraftvärmeprod!$B$1:$AG$1,0),FALSE)/1,"")</f>
        <v/>
      </c>
      <c r="D306" t="str">
        <f>IFERROR(VLOOKUP($B306,Kraftvärmeprod!$B$1:$AH$479,MATCH(D$3,Kraftvärmeprod!$B$1:$AG$1,0),FALSE)/1,"")</f>
        <v/>
      </c>
      <c r="E306">
        <f>IFERROR(VLOOKUP($B306,Kraftvärmeprod!$B$1:$AH$479,MATCH(E$2,Kraftvärmeprod!$B$1:$AG$1,0),FALSE)/1,0)-IFERROR(VLOOKUP($B306,'Slutlig allokering kvv'!$B$2:$AC$462,MATCH(E$3,'Slutlig allokering kvv'!$B$1:$AJ$1,0),FALSE)/1,0)</f>
        <v>0</v>
      </c>
      <c r="F306">
        <f>IFERROR(VLOOKUP($B306,Kraftvärmeprod!$B$1:$AH$479,MATCH(F$2,Kraftvärmeprod!$B$1:$AG$1,0),FALSE)/1,0)-IFERROR(VLOOKUP($B306,'Slutlig allokering kvv'!$B$2:$AC$462,MATCH(F$3,'Slutlig allokering kvv'!$B$1:$AJ$1,0),FALSE)/1,0)</f>
        <v>0</v>
      </c>
      <c r="G306">
        <f>IFERROR(VLOOKUP($B306,Kraftvärmeprod!$B$1:$AH$479,MATCH(G$2,Kraftvärmeprod!$B$1:$AG$1,0),FALSE)/1,0)-IFERROR(VLOOKUP($B306,'Slutlig allokering kvv'!$B$2:$AC$462,MATCH(G$3,'Slutlig allokering kvv'!$B$1:$AJ$1,0),FALSE)/1,0)</f>
        <v>0</v>
      </c>
      <c r="H306">
        <f>IFERROR(VLOOKUP($B306,Kraftvärmeprod!$B$1:$AH$479,MATCH(H$2,Kraftvärmeprod!$B$1:$AG$1,0),FALSE)/1,0)-IFERROR(VLOOKUP($B306,'Slutlig allokering kvv'!$B$2:$AC$462,MATCH(H$3,'Slutlig allokering kvv'!$B$1:$AJ$1,0),FALSE)/1,0)</f>
        <v>0</v>
      </c>
      <c r="I306">
        <f>IFERROR(VLOOKUP($B306,Kraftvärmeprod!$B$1:$AH$479,MATCH(I$2,Kraftvärmeprod!$B$1:$AG$1,0),FALSE)/1,0)-IFERROR(VLOOKUP($B306,'Slutlig allokering kvv'!$B$2:$AC$462,MATCH(I$3,'Slutlig allokering kvv'!$B$1:$AJ$1,0),FALSE)/1,0)</f>
        <v>0</v>
      </c>
      <c r="J306">
        <f>IFERROR(VLOOKUP($B306,Kraftvärmeprod!$B$1:$AH$479,MATCH(J$2,Kraftvärmeprod!$B$1:$AG$1,0),FALSE)/1,0)-IFERROR(VLOOKUP($B306,'Slutlig allokering kvv'!$B$2:$AC$462,MATCH(J$3,'Slutlig allokering kvv'!$B$1:$AJ$1,0),FALSE)/1,0)</f>
        <v>0</v>
      </c>
      <c r="K306">
        <f>IFERROR(VLOOKUP($B306,Kraftvärmeprod!$B$1:$AH$479,MATCH(K$2,Kraftvärmeprod!$B$1:$AG$1,0),FALSE)/1,0)-IFERROR(VLOOKUP($B306,'Slutlig allokering kvv'!$B$2:$AC$462,MATCH(K$3,'Slutlig allokering kvv'!$B$1:$AJ$1,0),FALSE)/1,0)</f>
        <v>0</v>
      </c>
      <c r="L306">
        <f>IFERROR(VLOOKUP($B306,Kraftvärmeprod!$B$1:$AH$479,MATCH(L$2,Kraftvärmeprod!$B$1:$AG$1,0),FALSE)/1,0)-IFERROR(VLOOKUP($B306,'Slutlig allokering kvv'!$B$2:$AC$462,MATCH(L$3,'Slutlig allokering kvv'!$B$1:$AJ$1,0),FALSE)/1,0)</f>
        <v>0</v>
      </c>
      <c r="M306">
        <f>IFERROR(VLOOKUP($B306,Kraftvärmeprod!$B$1:$AH$479,MATCH(M$2,Kraftvärmeprod!$B$1:$AG$1,0),FALSE)/1,0)-IFERROR(VLOOKUP($B306,'Slutlig allokering kvv'!$B$2:$AC$462,MATCH(M$3,'Slutlig allokering kvv'!$B$1:$AJ$1,0),FALSE)/1,0)</f>
        <v>0</v>
      </c>
      <c r="N306">
        <f>IFERROR(VLOOKUP($B306,Kraftvärmeprod!$B$1:$AH$479,MATCH(N$2,Kraftvärmeprod!$B$1:$AG$1,0),FALSE)/1,0)-IFERROR(VLOOKUP($B306,'Slutlig allokering kvv'!$B$2:$AC$462,MATCH(N$3,'Slutlig allokering kvv'!$B$1:$AJ$1,0),FALSE)/1,0)</f>
        <v>0</v>
      </c>
      <c r="O306">
        <f>IFERROR(VLOOKUP($B306,Kraftvärmeprod!$B$1:$AH$479,MATCH(O$2,Kraftvärmeprod!$B$1:$AG$1,0),FALSE)/1,0)-IFERROR(VLOOKUP($B306,'Slutlig allokering kvv'!$B$2:$AC$462,MATCH(O$3,'Slutlig allokering kvv'!$B$1:$AJ$1,0),FALSE)/1,0)</f>
        <v>0</v>
      </c>
      <c r="P306">
        <f>IFERROR(VLOOKUP($B306,Kraftvärmeprod!$B$1:$AH$479,MATCH(P$2,Kraftvärmeprod!$B$1:$AG$1,0),FALSE)/1,0)-IFERROR(VLOOKUP($B306,'Slutlig allokering kvv'!$B$2:$AC$462,MATCH(P$3,'Slutlig allokering kvv'!$B$1:$AJ$1,0),FALSE)/1,0)</f>
        <v>0</v>
      </c>
      <c r="Q306">
        <f>IFERROR(VLOOKUP($B306,Kraftvärmeprod!$B$1:$AH$479,MATCH(Q$2,Kraftvärmeprod!$B$1:$AG$1,0),FALSE)/1,0)-IFERROR(VLOOKUP($B306,'Slutlig allokering kvv'!$B$2:$AC$462,MATCH(Q$3,'Slutlig allokering kvv'!$B$1:$AJ$1,0),FALSE)/1,0)</f>
        <v>0</v>
      </c>
      <c r="R306">
        <f>IFERROR(VLOOKUP($B306,Kraftvärmeprod!$B$1:$AH$479,MATCH(R$2,Kraftvärmeprod!$B$1:$AG$1,0),FALSE)/1,0)-IFERROR(VLOOKUP($B306,'Slutlig allokering kvv'!$B$2:$AC$462,MATCH(R$3,'Slutlig allokering kvv'!$B$1:$AJ$1,0),FALSE)/1,0)</f>
        <v>0</v>
      </c>
      <c r="S306">
        <f>IFERROR(VLOOKUP($B306,Kraftvärmeprod!$B$1:$AH$479,MATCH(S$2,Kraftvärmeprod!$B$1:$AG$1,0),FALSE)/1,0)-IFERROR(VLOOKUP($B306,'Slutlig allokering kvv'!$B$2:$AC$462,MATCH(S$3,'Slutlig allokering kvv'!$B$1:$AJ$1,0),FALSE)/1,0)</f>
        <v>0</v>
      </c>
      <c r="T306" s="6">
        <f>IFERROR(VLOOKUP($B306,Miljö!$B$1:$S$477,MATCH(T$2,Miljö!$B$1:$X$1,0),FALSE)/1,0)-IFERROR(VLOOKUP($B306,'Slutlig allokering kvv'!$B$2:$AC$462,MATCH(T$3,'Slutlig allokering kvv'!$B$1:$AJ$1,0),FALSE)/1,0)</f>
        <v>0</v>
      </c>
      <c r="U306">
        <f>IFERROR(VLOOKUP($B306,Kraftvärmeprod!$B$1:$AH$479,MATCH(U$2,Kraftvärmeprod!$B$1:$AG$1,0),FALSE)/1,0)-IFERROR(VLOOKUP($B306,'Slutlig allokering kvv'!$B$2:$AC$462,MATCH(U$3,'Slutlig allokering kvv'!$B$1:$AJ$1,0),FALSE)/1,0)</f>
        <v>0</v>
      </c>
      <c r="V306">
        <f>IFERROR(VLOOKUP($B306,Kraftvärmeprod!$B$1:$AH$479,MATCH(V$2,Kraftvärmeprod!$B$1:$AG$1,0),FALSE)/1,0)-IFERROR(VLOOKUP($B306,'Slutlig allokering kvv'!$B$2:$AC$462,MATCH(V$3,'Slutlig allokering kvv'!$B$1:$AJ$1,0),FALSE)/1,0)</f>
        <v>0</v>
      </c>
      <c r="W306">
        <f>IFERROR(VLOOKUP($B306,Kraftvärmeprod!$B$1:$AH$479,MATCH(W$2,Kraftvärmeprod!$B$1:$AG$1,0),FALSE)/1,0)-IFERROR(VLOOKUP($B306,'Slutlig allokering kvv'!$B$2:$AC$462,MATCH(W$3,'Slutlig allokering kvv'!$B$1:$AJ$1,0),FALSE)/1,0)</f>
        <v>0</v>
      </c>
      <c r="X306">
        <f>IFERROR(VLOOKUP($B306,Kraftvärmeprod!$B$1:$AH$479,MATCH(X$2,Kraftvärmeprod!$B$1:$AG$1,0),FALSE)/1,0)-IFERROR(VLOOKUP($B306,'Slutlig allokering kvv'!$B$2:$AC$462,MATCH(X$3,'Slutlig allokering kvv'!$B$1:$AJ$1,0),FALSE)/1,0)</f>
        <v>0</v>
      </c>
      <c r="Y306">
        <f>IFERROR(VLOOKUP($B306,Kraftvärmeprod!$B$1:$AH$479,MATCH(Y$2,Kraftvärmeprod!$B$1:$AG$1,0),FALSE)/1,0)-IFERROR(VLOOKUP($B306,'Slutlig allokering kvv'!$B$2:$AC$462,MATCH(Y$3,'Slutlig allokering kvv'!$B$1:$AJ$1,0),FALSE)/1,0)</f>
        <v>0</v>
      </c>
      <c r="Z306">
        <f>IFERROR(VLOOKUP($B306,Kraftvärmeprod!$B$1:$AH$479,MATCH(Z$2,Kraftvärmeprod!$B$1:$AG$1,0),FALSE)/1,0)-IFERROR(VLOOKUP($B306,'Slutlig allokering kvv'!$B$2:$AC$462,MATCH(Z$3,'Slutlig allokering kvv'!$B$1:$AJ$1,0),FALSE)/1,0)</f>
        <v>0</v>
      </c>
      <c r="AA306">
        <f>IFERROR(VLOOKUP($B306,Kraftvärmeprod!$B$1:$AH$479,MATCH(AA$2,Kraftvärmeprod!$B$1:$AG$1,0),FALSE)/1,0)-IFERROR(VLOOKUP($B306,'Slutlig allokering kvv'!$B$2:$AC$462,MATCH(AA$3,'Slutlig allokering kvv'!$B$1:$AJ$1,0),FALSE)/1,0)</f>
        <v>0</v>
      </c>
      <c r="AE306">
        <f t="shared" si="8"/>
        <v>0</v>
      </c>
      <c r="AG306">
        <f>IFERROR(VLOOKUP(B306,'Slutlig allokering kvv'!$B$2:$AJ$462,MATCH("Summa slutlig allokerad tillförd energi (utan hjälpel och rökgaskondensering):",'Slutlig allokering kvv'!$B$1:$AK$1,0),FALSE)/1,"")</f>
        <v>0</v>
      </c>
      <c r="AI306" s="137" t="str">
        <f>IFERROR(1-VLOOKUP(B306,'Slutlig allokering kvv'!$B$2:$AJ$462,MATCH("Andel av bränsle i kvv som allokerats till värme, exklusive rökgaskondensering och hjälpel",'Slutlig allokering kvv'!$B$1:$AK$1,0),FALSE),"")</f>
        <v/>
      </c>
      <c r="AK306" s="137" t="str">
        <f t="shared" si="9"/>
        <v/>
      </c>
    </row>
    <row r="307" spans="1:37" x14ac:dyDescent="0.25">
      <c r="A307" s="2" t="s">
        <v>468</v>
      </c>
      <c r="B307" s="2" t="s">
        <v>469</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 kvv'!$B$2:$AC$462,MATCH(E$3,'Slutlig allokering kvv'!$B$1:$AJ$1,0),FALSE)/1,0)</f>
        <v>0</v>
      </c>
      <c r="F307">
        <f>IFERROR(VLOOKUP($B307,Kraftvärmeprod!$B$1:$AH$479,MATCH(F$2,Kraftvärmeprod!$B$1:$AG$1,0),FALSE)/1,0)-IFERROR(VLOOKUP($B307,'Slutlig allokering kvv'!$B$2:$AC$462,MATCH(F$3,'Slutlig allokering kvv'!$B$1:$AJ$1,0),FALSE)/1,0)</f>
        <v>0</v>
      </c>
      <c r="G307">
        <f>IFERROR(VLOOKUP($B307,Kraftvärmeprod!$B$1:$AH$479,MATCH(G$2,Kraftvärmeprod!$B$1:$AG$1,0),FALSE)/1,0)-IFERROR(VLOOKUP($B307,'Slutlig allokering kvv'!$B$2:$AC$462,MATCH(G$3,'Slutlig allokering kvv'!$B$1:$AJ$1,0),FALSE)/1,0)</f>
        <v>0</v>
      </c>
      <c r="H307">
        <f>IFERROR(VLOOKUP($B307,Kraftvärmeprod!$B$1:$AH$479,MATCH(H$2,Kraftvärmeprod!$B$1:$AG$1,0),FALSE)/1,0)-IFERROR(VLOOKUP($B307,'Slutlig allokering kvv'!$B$2:$AC$462,MATCH(H$3,'Slutlig allokering kvv'!$B$1:$AJ$1,0),FALSE)/1,0)</f>
        <v>0</v>
      </c>
      <c r="I307">
        <f>IFERROR(VLOOKUP($B307,Kraftvärmeprod!$B$1:$AH$479,MATCH(I$2,Kraftvärmeprod!$B$1:$AG$1,0),FALSE)/1,0)-IFERROR(VLOOKUP($B307,'Slutlig allokering kvv'!$B$2:$AC$462,MATCH(I$3,'Slutlig allokering kvv'!$B$1:$AJ$1,0),FALSE)/1,0)</f>
        <v>0</v>
      </c>
      <c r="J307">
        <f>IFERROR(VLOOKUP($B307,Kraftvärmeprod!$B$1:$AH$479,MATCH(J$2,Kraftvärmeprod!$B$1:$AG$1,0),FALSE)/1,0)-IFERROR(VLOOKUP($B307,'Slutlig allokering kvv'!$B$2:$AC$462,MATCH(J$3,'Slutlig allokering kvv'!$B$1:$AJ$1,0),FALSE)/1,0)</f>
        <v>0</v>
      </c>
      <c r="K307">
        <f>IFERROR(VLOOKUP($B307,Kraftvärmeprod!$B$1:$AH$479,MATCH(K$2,Kraftvärmeprod!$B$1:$AG$1,0),FALSE)/1,0)-IFERROR(VLOOKUP($B307,'Slutlig allokering kvv'!$B$2:$AC$462,MATCH(K$3,'Slutlig allokering kvv'!$B$1:$AJ$1,0),FALSE)/1,0)</f>
        <v>0</v>
      </c>
      <c r="L307">
        <f>IFERROR(VLOOKUP($B307,Kraftvärmeprod!$B$1:$AH$479,MATCH(L$2,Kraftvärmeprod!$B$1:$AG$1,0),FALSE)/1,0)-IFERROR(VLOOKUP($B307,'Slutlig allokering kvv'!$B$2:$AC$462,MATCH(L$3,'Slutlig allokering kvv'!$B$1:$AJ$1,0),FALSE)/1,0)</f>
        <v>0</v>
      </c>
      <c r="M307">
        <f>IFERROR(VLOOKUP($B307,Kraftvärmeprod!$B$1:$AH$479,MATCH(M$2,Kraftvärmeprod!$B$1:$AG$1,0),FALSE)/1,0)-IFERROR(VLOOKUP($B307,'Slutlig allokering kvv'!$B$2:$AC$462,MATCH(M$3,'Slutlig allokering kvv'!$B$1:$AJ$1,0),FALSE)/1,0)</f>
        <v>0</v>
      </c>
      <c r="N307">
        <f>IFERROR(VLOOKUP($B307,Kraftvärmeprod!$B$1:$AH$479,MATCH(N$2,Kraftvärmeprod!$B$1:$AG$1,0),FALSE)/1,0)-IFERROR(VLOOKUP($B307,'Slutlig allokering kvv'!$B$2:$AC$462,MATCH(N$3,'Slutlig allokering kvv'!$B$1:$AJ$1,0),FALSE)/1,0)</f>
        <v>0</v>
      </c>
      <c r="O307">
        <f>IFERROR(VLOOKUP($B307,Kraftvärmeprod!$B$1:$AH$479,MATCH(O$2,Kraftvärmeprod!$B$1:$AG$1,0),FALSE)/1,0)-IFERROR(VLOOKUP($B307,'Slutlig allokering kvv'!$B$2:$AC$462,MATCH(O$3,'Slutlig allokering kvv'!$B$1:$AJ$1,0),FALSE)/1,0)</f>
        <v>0</v>
      </c>
      <c r="P307">
        <f>IFERROR(VLOOKUP($B307,Kraftvärmeprod!$B$1:$AH$479,MATCH(P$2,Kraftvärmeprod!$B$1:$AG$1,0),FALSE)/1,0)-IFERROR(VLOOKUP($B307,'Slutlig allokering kvv'!$B$2:$AC$462,MATCH(P$3,'Slutlig allokering kvv'!$B$1:$AJ$1,0),FALSE)/1,0)</f>
        <v>0</v>
      </c>
      <c r="Q307">
        <f>IFERROR(VLOOKUP($B307,Kraftvärmeprod!$B$1:$AH$479,MATCH(Q$2,Kraftvärmeprod!$B$1:$AG$1,0),FALSE)/1,0)-IFERROR(VLOOKUP($B307,'Slutlig allokering kvv'!$B$2:$AC$462,MATCH(Q$3,'Slutlig allokering kvv'!$B$1:$AJ$1,0),FALSE)/1,0)</f>
        <v>0</v>
      </c>
      <c r="R307">
        <f>IFERROR(VLOOKUP($B307,Kraftvärmeprod!$B$1:$AH$479,MATCH(R$2,Kraftvärmeprod!$B$1:$AG$1,0),FALSE)/1,0)-IFERROR(VLOOKUP($B307,'Slutlig allokering kvv'!$B$2:$AC$462,MATCH(R$3,'Slutlig allokering kvv'!$B$1:$AJ$1,0),FALSE)/1,0)</f>
        <v>0</v>
      </c>
      <c r="S307">
        <f>IFERROR(VLOOKUP($B307,Kraftvärmeprod!$B$1:$AH$479,MATCH(S$2,Kraftvärmeprod!$B$1:$AG$1,0),FALSE)/1,0)-IFERROR(VLOOKUP($B307,'Slutlig allokering kvv'!$B$2:$AC$462,MATCH(S$3,'Slutlig allokering kvv'!$B$1:$AJ$1,0),FALSE)/1,0)</f>
        <v>0</v>
      </c>
      <c r="T307" s="6">
        <f>IFERROR(VLOOKUP($B307,Miljö!$B$1:$S$477,MATCH(T$2,Miljö!$B$1:$X$1,0),FALSE)/1,0)-IFERROR(VLOOKUP($B307,'Slutlig allokering kvv'!$B$2:$AC$462,MATCH(T$3,'Slutlig allokering kvv'!$B$1:$AJ$1,0),FALSE)/1,0)</f>
        <v>0</v>
      </c>
      <c r="U307">
        <f>IFERROR(VLOOKUP($B307,Kraftvärmeprod!$B$1:$AH$479,MATCH(U$2,Kraftvärmeprod!$B$1:$AG$1,0),FALSE)/1,0)-IFERROR(VLOOKUP($B307,'Slutlig allokering kvv'!$B$2:$AC$462,MATCH(U$3,'Slutlig allokering kvv'!$B$1:$AJ$1,0),FALSE)/1,0)</f>
        <v>0</v>
      </c>
      <c r="V307">
        <f>IFERROR(VLOOKUP($B307,Kraftvärmeprod!$B$1:$AH$479,MATCH(V$2,Kraftvärmeprod!$B$1:$AG$1,0),FALSE)/1,0)-IFERROR(VLOOKUP($B307,'Slutlig allokering kvv'!$B$2:$AC$462,MATCH(V$3,'Slutlig allokering kvv'!$B$1:$AJ$1,0),FALSE)/1,0)</f>
        <v>0</v>
      </c>
      <c r="W307">
        <f>IFERROR(VLOOKUP($B307,Kraftvärmeprod!$B$1:$AH$479,MATCH(W$2,Kraftvärmeprod!$B$1:$AG$1,0),FALSE)/1,0)-IFERROR(VLOOKUP($B307,'Slutlig allokering kvv'!$B$2:$AC$462,MATCH(W$3,'Slutlig allokering kvv'!$B$1:$AJ$1,0),FALSE)/1,0)</f>
        <v>0</v>
      </c>
      <c r="X307">
        <f>IFERROR(VLOOKUP($B307,Kraftvärmeprod!$B$1:$AH$479,MATCH(X$2,Kraftvärmeprod!$B$1:$AG$1,0),FALSE)/1,0)-IFERROR(VLOOKUP($B307,'Slutlig allokering kvv'!$B$2:$AC$462,MATCH(X$3,'Slutlig allokering kvv'!$B$1:$AJ$1,0),FALSE)/1,0)</f>
        <v>0</v>
      </c>
      <c r="Y307">
        <f>IFERROR(VLOOKUP($B307,Kraftvärmeprod!$B$1:$AH$479,MATCH(Y$2,Kraftvärmeprod!$B$1:$AG$1,0),FALSE)/1,0)-IFERROR(VLOOKUP($B307,'Slutlig allokering kvv'!$B$2:$AC$462,MATCH(Y$3,'Slutlig allokering kvv'!$B$1:$AJ$1,0),FALSE)/1,0)</f>
        <v>0</v>
      </c>
      <c r="Z307">
        <f>IFERROR(VLOOKUP($B307,Kraftvärmeprod!$B$1:$AH$479,MATCH(Z$2,Kraftvärmeprod!$B$1:$AG$1,0),FALSE)/1,0)-IFERROR(VLOOKUP($B307,'Slutlig allokering kvv'!$B$2:$AC$462,MATCH(Z$3,'Slutlig allokering kvv'!$B$1:$AJ$1,0),FALSE)/1,0)</f>
        <v>0</v>
      </c>
      <c r="AA307">
        <f>IFERROR(VLOOKUP($B307,Kraftvärmeprod!$B$1:$AH$479,MATCH(AA$2,Kraftvärmeprod!$B$1:$AG$1,0),FALSE)/1,0)-IFERROR(VLOOKUP($B307,'Slutlig allokering kvv'!$B$2:$AC$462,MATCH(AA$3,'Slutlig allokering kvv'!$B$1:$AJ$1,0),FALSE)/1,0)</f>
        <v>0</v>
      </c>
      <c r="AE307">
        <f t="shared" si="8"/>
        <v>0</v>
      </c>
      <c r="AG307">
        <f>IFERROR(VLOOKUP(B307,'Slutlig allokering kvv'!$B$2:$AJ$462,MATCH("Summa slutlig allokerad tillförd energi (utan hjälpel och rökgaskondensering):",'Slutlig allokering kvv'!$B$1:$AK$1,0),FALSE)/1,"")</f>
        <v>0</v>
      </c>
      <c r="AI307" s="137" t="str">
        <f>IFERROR(1-VLOOKUP(B307,'Slutlig allokering kvv'!$B$2:$AJ$462,MATCH("Andel av bränsle i kvv som allokerats till värme, exklusive rökgaskondensering och hjälpel",'Slutlig allokering kvv'!$B$1:$AK$1,0),FALSE),"")</f>
        <v/>
      </c>
      <c r="AK307" s="137" t="str">
        <f t="shared" si="9"/>
        <v/>
      </c>
    </row>
    <row r="308" spans="1:37" x14ac:dyDescent="0.25">
      <c r="A308" s="2" t="s">
        <v>468</v>
      </c>
      <c r="B308" s="2" t="s">
        <v>470</v>
      </c>
      <c r="C308" t="str">
        <f>IFERROR(VLOOKUP($B308,Kraftvärmeprod!$B$1:$AH$479,MATCH(C$3,Kraftvärmeprod!$B$1:$AG$1,0),FALSE)/1,"")</f>
        <v/>
      </c>
      <c r="D308" t="str">
        <f>IFERROR(VLOOKUP($B308,Kraftvärmeprod!$B$1:$AH$479,MATCH(D$3,Kraftvärmeprod!$B$1:$AG$1,0),FALSE)/1,"")</f>
        <v/>
      </c>
      <c r="E308">
        <f>IFERROR(VLOOKUP($B308,Kraftvärmeprod!$B$1:$AH$479,MATCH(E$2,Kraftvärmeprod!$B$1:$AG$1,0),FALSE)/1,0)-IFERROR(VLOOKUP($B308,'Slutlig allokering kvv'!$B$2:$AC$462,MATCH(E$3,'Slutlig allokering kvv'!$B$1:$AJ$1,0),FALSE)/1,0)</f>
        <v>0</v>
      </c>
      <c r="F308">
        <f>IFERROR(VLOOKUP($B308,Kraftvärmeprod!$B$1:$AH$479,MATCH(F$2,Kraftvärmeprod!$B$1:$AG$1,0),FALSE)/1,0)-IFERROR(VLOOKUP($B308,'Slutlig allokering kvv'!$B$2:$AC$462,MATCH(F$3,'Slutlig allokering kvv'!$B$1:$AJ$1,0),FALSE)/1,0)</f>
        <v>0</v>
      </c>
      <c r="G308">
        <f>IFERROR(VLOOKUP($B308,Kraftvärmeprod!$B$1:$AH$479,MATCH(G$2,Kraftvärmeprod!$B$1:$AG$1,0),FALSE)/1,0)-IFERROR(VLOOKUP($B308,'Slutlig allokering kvv'!$B$2:$AC$462,MATCH(G$3,'Slutlig allokering kvv'!$B$1:$AJ$1,0),FALSE)/1,0)</f>
        <v>0</v>
      </c>
      <c r="H308">
        <f>IFERROR(VLOOKUP($B308,Kraftvärmeprod!$B$1:$AH$479,MATCH(H$2,Kraftvärmeprod!$B$1:$AG$1,0),FALSE)/1,0)-IFERROR(VLOOKUP($B308,'Slutlig allokering kvv'!$B$2:$AC$462,MATCH(H$3,'Slutlig allokering kvv'!$B$1:$AJ$1,0),FALSE)/1,0)</f>
        <v>0</v>
      </c>
      <c r="I308">
        <f>IFERROR(VLOOKUP($B308,Kraftvärmeprod!$B$1:$AH$479,MATCH(I$2,Kraftvärmeprod!$B$1:$AG$1,0),FALSE)/1,0)-IFERROR(VLOOKUP($B308,'Slutlig allokering kvv'!$B$2:$AC$462,MATCH(I$3,'Slutlig allokering kvv'!$B$1:$AJ$1,0),FALSE)/1,0)</f>
        <v>0</v>
      </c>
      <c r="J308">
        <f>IFERROR(VLOOKUP($B308,Kraftvärmeprod!$B$1:$AH$479,MATCH(J$2,Kraftvärmeprod!$B$1:$AG$1,0),FALSE)/1,0)-IFERROR(VLOOKUP($B308,'Slutlig allokering kvv'!$B$2:$AC$462,MATCH(J$3,'Slutlig allokering kvv'!$B$1:$AJ$1,0),FALSE)/1,0)</f>
        <v>0</v>
      </c>
      <c r="K308">
        <f>IFERROR(VLOOKUP($B308,Kraftvärmeprod!$B$1:$AH$479,MATCH(K$2,Kraftvärmeprod!$B$1:$AG$1,0),FALSE)/1,0)-IFERROR(VLOOKUP($B308,'Slutlig allokering kvv'!$B$2:$AC$462,MATCH(K$3,'Slutlig allokering kvv'!$B$1:$AJ$1,0),FALSE)/1,0)</f>
        <v>0</v>
      </c>
      <c r="L308">
        <f>IFERROR(VLOOKUP($B308,Kraftvärmeprod!$B$1:$AH$479,MATCH(L$2,Kraftvärmeprod!$B$1:$AG$1,0),FALSE)/1,0)-IFERROR(VLOOKUP($B308,'Slutlig allokering kvv'!$B$2:$AC$462,MATCH(L$3,'Slutlig allokering kvv'!$B$1:$AJ$1,0),FALSE)/1,0)</f>
        <v>0</v>
      </c>
      <c r="M308">
        <f>IFERROR(VLOOKUP($B308,Kraftvärmeprod!$B$1:$AH$479,MATCH(M$2,Kraftvärmeprod!$B$1:$AG$1,0),FALSE)/1,0)-IFERROR(VLOOKUP($B308,'Slutlig allokering kvv'!$B$2:$AC$462,MATCH(M$3,'Slutlig allokering kvv'!$B$1:$AJ$1,0),FALSE)/1,0)</f>
        <v>0</v>
      </c>
      <c r="N308">
        <f>IFERROR(VLOOKUP($B308,Kraftvärmeprod!$B$1:$AH$479,MATCH(N$2,Kraftvärmeprod!$B$1:$AG$1,0),FALSE)/1,0)-IFERROR(VLOOKUP($B308,'Slutlig allokering kvv'!$B$2:$AC$462,MATCH(N$3,'Slutlig allokering kvv'!$B$1:$AJ$1,0),FALSE)/1,0)</f>
        <v>0</v>
      </c>
      <c r="O308">
        <f>IFERROR(VLOOKUP($B308,Kraftvärmeprod!$B$1:$AH$479,MATCH(O$2,Kraftvärmeprod!$B$1:$AG$1,0),FALSE)/1,0)-IFERROR(VLOOKUP($B308,'Slutlig allokering kvv'!$B$2:$AC$462,MATCH(O$3,'Slutlig allokering kvv'!$B$1:$AJ$1,0),FALSE)/1,0)</f>
        <v>0</v>
      </c>
      <c r="P308">
        <f>IFERROR(VLOOKUP($B308,Kraftvärmeprod!$B$1:$AH$479,MATCH(P$2,Kraftvärmeprod!$B$1:$AG$1,0),FALSE)/1,0)-IFERROR(VLOOKUP($B308,'Slutlig allokering kvv'!$B$2:$AC$462,MATCH(P$3,'Slutlig allokering kvv'!$B$1:$AJ$1,0),FALSE)/1,0)</f>
        <v>0</v>
      </c>
      <c r="Q308">
        <f>IFERROR(VLOOKUP($B308,Kraftvärmeprod!$B$1:$AH$479,MATCH(Q$2,Kraftvärmeprod!$B$1:$AG$1,0),FALSE)/1,0)-IFERROR(VLOOKUP($B308,'Slutlig allokering kvv'!$B$2:$AC$462,MATCH(Q$3,'Slutlig allokering kvv'!$B$1:$AJ$1,0),FALSE)/1,0)</f>
        <v>0</v>
      </c>
      <c r="R308">
        <f>IFERROR(VLOOKUP($B308,Kraftvärmeprod!$B$1:$AH$479,MATCH(R$2,Kraftvärmeprod!$B$1:$AG$1,0),FALSE)/1,0)-IFERROR(VLOOKUP($B308,'Slutlig allokering kvv'!$B$2:$AC$462,MATCH(R$3,'Slutlig allokering kvv'!$B$1:$AJ$1,0),FALSE)/1,0)</f>
        <v>0</v>
      </c>
      <c r="S308">
        <f>IFERROR(VLOOKUP($B308,Kraftvärmeprod!$B$1:$AH$479,MATCH(S$2,Kraftvärmeprod!$B$1:$AG$1,0),FALSE)/1,0)-IFERROR(VLOOKUP($B308,'Slutlig allokering kvv'!$B$2:$AC$462,MATCH(S$3,'Slutlig allokering kvv'!$B$1:$AJ$1,0),FALSE)/1,0)</f>
        <v>0</v>
      </c>
      <c r="T308" s="6">
        <f>IFERROR(VLOOKUP($B308,Miljö!$B$1:$S$477,MATCH(T$2,Miljö!$B$1:$X$1,0),FALSE)/1,0)-IFERROR(VLOOKUP($B308,'Slutlig allokering kvv'!$B$2:$AC$462,MATCH(T$3,'Slutlig allokering kvv'!$B$1:$AJ$1,0),FALSE)/1,0)</f>
        <v>0</v>
      </c>
      <c r="U308">
        <f>IFERROR(VLOOKUP($B308,Kraftvärmeprod!$B$1:$AH$479,MATCH(U$2,Kraftvärmeprod!$B$1:$AG$1,0),FALSE)/1,0)-IFERROR(VLOOKUP($B308,'Slutlig allokering kvv'!$B$2:$AC$462,MATCH(U$3,'Slutlig allokering kvv'!$B$1:$AJ$1,0),FALSE)/1,0)</f>
        <v>0</v>
      </c>
      <c r="V308">
        <f>IFERROR(VLOOKUP($B308,Kraftvärmeprod!$B$1:$AH$479,MATCH(V$2,Kraftvärmeprod!$B$1:$AG$1,0),FALSE)/1,0)-IFERROR(VLOOKUP($B308,'Slutlig allokering kvv'!$B$2:$AC$462,MATCH(V$3,'Slutlig allokering kvv'!$B$1:$AJ$1,0),FALSE)/1,0)</f>
        <v>0</v>
      </c>
      <c r="W308">
        <f>IFERROR(VLOOKUP($B308,Kraftvärmeprod!$B$1:$AH$479,MATCH(W$2,Kraftvärmeprod!$B$1:$AG$1,0),FALSE)/1,0)-IFERROR(VLOOKUP($B308,'Slutlig allokering kvv'!$B$2:$AC$462,MATCH(W$3,'Slutlig allokering kvv'!$B$1:$AJ$1,0),FALSE)/1,0)</f>
        <v>0</v>
      </c>
      <c r="X308">
        <f>IFERROR(VLOOKUP($B308,Kraftvärmeprod!$B$1:$AH$479,MATCH(X$2,Kraftvärmeprod!$B$1:$AG$1,0),FALSE)/1,0)-IFERROR(VLOOKUP($B308,'Slutlig allokering kvv'!$B$2:$AC$462,MATCH(X$3,'Slutlig allokering kvv'!$B$1:$AJ$1,0),FALSE)/1,0)</f>
        <v>0</v>
      </c>
      <c r="Y308">
        <f>IFERROR(VLOOKUP($B308,Kraftvärmeprod!$B$1:$AH$479,MATCH(Y$2,Kraftvärmeprod!$B$1:$AG$1,0),FALSE)/1,0)-IFERROR(VLOOKUP($B308,'Slutlig allokering kvv'!$B$2:$AC$462,MATCH(Y$3,'Slutlig allokering kvv'!$B$1:$AJ$1,0),FALSE)/1,0)</f>
        <v>0</v>
      </c>
      <c r="Z308">
        <f>IFERROR(VLOOKUP($B308,Kraftvärmeprod!$B$1:$AH$479,MATCH(Z$2,Kraftvärmeprod!$B$1:$AG$1,0),FALSE)/1,0)-IFERROR(VLOOKUP($B308,'Slutlig allokering kvv'!$B$2:$AC$462,MATCH(Z$3,'Slutlig allokering kvv'!$B$1:$AJ$1,0),FALSE)/1,0)</f>
        <v>0</v>
      </c>
      <c r="AA308">
        <f>IFERROR(VLOOKUP($B308,Kraftvärmeprod!$B$1:$AH$479,MATCH(AA$2,Kraftvärmeprod!$B$1:$AG$1,0),FALSE)/1,0)-IFERROR(VLOOKUP($B308,'Slutlig allokering kvv'!$B$2:$AC$462,MATCH(AA$3,'Slutlig allokering kvv'!$B$1:$AJ$1,0),FALSE)/1,0)</f>
        <v>0</v>
      </c>
      <c r="AE308">
        <f t="shared" si="8"/>
        <v>0</v>
      </c>
      <c r="AG308">
        <f>IFERROR(VLOOKUP(B308,'Slutlig allokering kvv'!$B$2:$AJ$462,MATCH("Summa slutlig allokerad tillförd energi (utan hjälpel och rökgaskondensering):",'Slutlig allokering kvv'!$B$1:$AK$1,0),FALSE)/1,"")</f>
        <v>0</v>
      </c>
      <c r="AI308" s="137" t="str">
        <f>IFERROR(1-VLOOKUP(B308,'Slutlig allokering kvv'!$B$2:$AJ$462,MATCH("Andel av bränsle i kvv som allokerats till värme, exklusive rökgaskondensering och hjälpel",'Slutlig allokering kvv'!$B$1:$AK$1,0),FALSE),"")</f>
        <v/>
      </c>
      <c r="AK308" s="137" t="str">
        <f t="shared" si="9"/>
        <v/>
      </c>
    </row>
    <row r="309" spans="1:37" x14ac:dyDescent="0.25">
      <c r="A309" s="2" t="s">
        <v>468</v>
      </c>
      <c r="B309" s="2" t="s">
        <v>471</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 kvv'!$B$2:$AC$462,MATCH(E$3,'Slutlig allokering kvv'!$B$1:$AJ$1,0),FALSE)/1,0)</f>
        <v>0</v>
      </c>
      <c r="F309">
        <f>IFERROR(VLOOKUP($B309,Kraftvärmeprod!$B$1:$AH$479,MATCH(F$2,Kraftvärmeprod!$B$1:$AG$1,0),FALSE)/1,0)-IFERROR(VLOOKUP($B309,'Slutlig allokering kvv'!$B$2:$AC$462,MATCH(F$3,'Slutlig allokering kvv'!$B$1:$AJ$1,0),FALSE)/1,0)</f>
        <v>0</v>
      </c>
      <c r="G309">
        <f>IFERROR(VLOOKUP($B309,Kraftvärmeprod!$B$1:$AH$479,MATCH(G$2,Kraftvärmeprod!$B$1:$AG$1,0),FALSE)/1,0)-IFERROR(VLOOKUP($B309,'Slutlig allokering kvv'!$B$2:$AC$462,MATCH(G$3,'Slutlig allokering kvv'!$B$1:$AJ$1,0),FALSE)/1,0)</f>
        <v>0</v>
      </c>
      <c r="H309">
        <f>IFERROR(VLOOKUP($B309,Kraftvärmeprod!$B$1:$AH$479,MATCH(H$2,Kraftvärmeprod!$B$1:$AG$1,0),FALSE)/1,0)-IFERROR(VLOOKUP($B309,'Slutlig allokering kvv'!$B$2:$AC$462,MATCH(H$3,'Slutlig allokering kvv'!$B$1:$AJ$1,0),FALSE)/1,0)</f>
        <v>0</v>
      </c>
      <c r="I309">
        <f>IFERROR(VLOOKUP($B309,Kraftvärmeprod!$B$1:$AH$479,MATCH(I$2,Kraftvärmeprod!$B$1:$AG$1,0),FALSE)/1,0)-IFERROR(VLOOKUP($B309,'Slutlig allokering kvv'!$B$2:$AC$462,MATCH(I$3,'Slutlig allokering kvv'!$B$1:$AJ$1,0),FALSE)/1,0)</f>
        <v>0</v>
      </c>
      <c r="J309">
        <f>IFERROR(VLOOKUP($B309,Kraftvärmeprod!$B$1:$AH$479,MATCH(J$2,Kraftvärmeprod!$B$1:$AG$1,0),FALSE)/1,0)-IFERROR(VLOOKUP($B309,'Slutlig allokering kvv'!$B$2:$AC$462,MATCH(J$3,'Slutlig allokering kvv'!$B$1:$AJ$1,0),FALSE)/1,0)</f>
        <v>0</v>
      </c>
      <c r="K309">
        <f>IFERROR(VLOOKUP($B309,Kraftvärmeprod!$B$1:$AH$479,MATCH(K$2,Kraftvärmeprod!$B$1:$AG$1,0),FALSE)/1,0)-IFERROR(VLOOKUP($B309,'Slutlig allokering kvv'!$B$2:$AC$462,MATCH(K$3,'Slutlig allokering kvv'!$B$1:$AJ$1,0),FALSE)/1,0)</f>
        <v>0</v>
      </c>
      <c r="L309">
        <f>IFERROR(VLOOKUP($B309,Kraftvärmeprod!$B$1:$AH$479,MATCH(L$2,Kraftvärmeprod!$B$1:$AG$1,0),FALSE)/1,0)-IFERROR(VLOOKUP($B309,'Slutlig allokering kvv'!$B$2:$AC$462,MATCH(L$3,'Slutlig allokering kvv'!$B$1:$AJ$1,0),FALSE)/1,0)</f>
        <v>0</v>
      </c>
      <c r="M309">
        <f>IFERROR(VLOOKUP($B309,Kraftvärmeprod!$B$1:$AH$479,MATCH(M$2,Kraftvärmeprod!$B$1:$AG$1,0),FALSE)/1,0)-IFERROR(VLOOKUP($B309,'Slutlig allokering kvv'!$B$2:$AC$462,MATCH(M$3,'Slutlig allokering kvv'!$B$1:$AJ$1,0),FALSE)/1,0)</f>
        <v>0</v>
      </c>
      <c r="N309">
        <f>IFERROR(VLOOKUP($B309,Kraftvärmeprod!$B$1:$AH$479,MATCH(N$2,Kraftvärmeprod!$B$1:$AG$1,0),FALSE)/1,0)-IFERROR(VLOOKUP($B309,'Slutlig allokering kvv'!$B$2:$AC$462,MATCH(N$3,'Slutlig allokering kvv'!$B$1:$AJ$1,0),FALSE)/1,0)</f>
        <v>0</v>
      </c>
      <c r="O309">
        <f>IFERROR(VLOOKUP($B309,Kraftvärmeprod!$B$1:$AH$479,MATCH(O$2,Kraftvärmeprod!$B$1:$AG$1,0),FALSE)/1,0)-IFERROR(VLOOKUP($B309,'Slutlig allokering kvv'!$B$2:$AC$462,MATCH(O$3,'Slutlig allokering kvv'!$B$1:$AJ$1,0),FALSE)/1,0)</f>
        <v>0</v>
      </c>
      <c r="P309">
        <f>IFERROR(VLOOKUP($B309,Kraftvärmeprod!$B$1:$AH$479,MATCH(P$2,Kraftvärmeprod!$B$1:$AG$1,0),FALSE)/1,0)-IFERROR(VLOOKUP($B309,'Slutlig allokering kvv'!$B$2:$AC$462,MATCH(P$3,'Slutlig allokering kvv'!$B$1:$AJ$1,0),FALSE)/1,0)</f>
        <v>0</v>
      </c>
      <c r="Q309">
        <f>IFERROR(VLOOKUP($B309,Kraftvärmeprod!$B$1:$AH$479,MATCH(Q$2,Kraftvärmeprod!$B$1:$AG$1,0),FALSE)/1,0)-IFERROR(VLOOKUP($B309,'Slutlig allokering kvv'!$B$2:$AC$462,MATCH(Q$3,'Slutlig allokering kvv'!$B$1:$AJ$1,0),FALSE)/1,0)</f>
        <v>0</v>
      </c>
      <c r="R309">
        <f>IFERROR(VLOOKUP($B309,Kraftvärmeprod!$B$1:$AH$479,MATCH(R$2,Kraftvärmeprod!$B$1:$AG$1,0),FALSE)/1,0)-IFERROR(VLOOKUP($B309,'Slutlig allokering kvv'!$B$2:$AC$462,MATCH(R$3,'Slutlig allokering kvv'!$B$1:$AJ$1,0),FALSE)/1,0)</f>
        <v>0</v>
      </c>
      <c r="S309">
        <f>IFERROR(VLOOKUP($B309,Kraftvärmeprod!$B$1:$AH$479,MATCH(S$2,Kraftvärmeprod!$B$1:$AG$1,0),FALSE)/1,0)-IFERROR(VLOOKUP($B309,'Slutlig allokering kvv'!$B$2:$AC$462,MATCH(S$3,'Slutlig allokering kvv'!$B$1:$AJ$1,0),FALSE)/1,0)</f>
        <v>0</v>
      </c>
      <c r="T309" s="6">
        <f>IFERROR(VLOOKUP($B309,Miljö!$B$1:$S$477,MATCH(T$2,Miljö!$B$1:$X$1,0),FALSE)/1,0)-IFERROR(VLOOKUP($B309,'Slutlig allokering kvv'!$B$2:$AC$462,MATCH(T$3,'Slutlig allokering kvv'!$B$1:$AJ$1,0),FALSE)/1,0)</f>
        <v>0</v>
      </c>
      <c r="U309">
        <f>IFERROR(VLOOKUP($B309,Kraftvärmeprod!$B$1:$AH$479,MATCH(U$2,Kraftvärmeprod!$B$1:$AG$1,0),FALSE)/1,0)-IFERROR(VLOOKUP($B309,'Slutlig allokering kvv'!$B$2:$AC$462,MATCH(U$3,'Slutlig allokering kvv'!$B$1:$AJ$1,0),FALSE)/1,0)</f>
        <v>0</v>
      </c>
      <c r="V309">
        <f>IFERROR(VLOOKUP($B309,Kraftvärmeprod!$B$1:$AH$479,MATCH(V$2,Kraftvärmeprod!$B$1:$AG$1,0),FALSE)/1,0)-IFERROR(VLOOKUP($B309,'Slutlig allokering kvv'!$B$2:$AC$462,MATCH(V$3,'Slutlig allokering kvv'!$B$1:$AJ$1,0),FALSE)/1,0)</f>
        <v>0</v>
      </c>
      <c r="W309">
        <f>IFERROR(VLOOKUP($B309,Kraftvärmeprod!$B$1:$AH$479,MATCH(W$2,Kraftvärmeprod!$B$1:$AG$1,0),FALSE)/1,0)-IFERROR(VLOOKUP($B309,'Slutlig allokering kvv'!$B$2:$AC$462,MATCH(W$3,'Slutlig allokering kvv'!$B$1:$AJ$1,0),FALSE)/1,0)</f>
        <v>0</v>
      </c>
      <c r="X309">
        <f>IFERROR(VLOOKUP($B309,Kraftvärmeprod!$B$1:$AH$479,MATCH(X$2,Kraftvärmeprod!$B$1:$AG$1,0),FALSE)/1,0)-IFERROR(VLOOKUP($B309,'Slutlig allokering kvv'!$B$2:$AC$462,MATCH(X$3,'Slutlig allokering kvv'!$B$1:$AJ$1,0),FALSE)/1,0)</f>
        <v>0</v>
      </c>
      <c r="Y309">
        <f>IFERROR(VLOOKUP($B309,Kraftvärmeprod!$B$1:$AH$479,MATCH(Y$2,Kraftvärmeprod!$B$1:$AG$1,0),FALSE)/1,0)-IFERROR(VLOOKUP($B309,'Slutlig allokering kvv'!$B$2:$AC$462,MATCH(Y$3,'Slutlig allokering kvv'!$B$1:$AJ$1,0),FALSE)/1,0)</f>
        <v>0</v>
      </c>
      <c r="Z309">
        <f>IFERROR(VLOOKUP($B309,Kraftvärmeprod!$B$1:$AH$479,MATCH(Z$2,Kraftvärmeprod!$B$1:$AG$1,0),FALSE)/1,0)-IFERROR(VLOOKUP($B309,'Slutlig allokering kvv'!$B$2:$AC$462,MATCH(Z$3,'Slutlig allokering kvv'!$B$1:$AJ$1,0),FALSE)/1,0)</f>
        <v>0</v>
      </c>
      <c r="AA309">
        <f>IFERROR(VLOOKUP($B309,Kraftvärmeprod!$B$1:$AH$479,MATCH(AA$2,Kraftvärmeprod!$B$1:$AG$1,0),FALSE)/1,0)-IFERROR(VLOOKUP($B309,'Slutlig allokering kvv'!$B$2:$AC$462,MATCH(AA$3,'Slutlig allokering kvv'!$B$1:$AJ$1,0),FALSE)/1,0)</f>
        <v>0</v>
      </c>
      <c r="AE309">
        <f t="shared" si="8"/>
        <v>0</v>
      </c>
      <c r="AG309">
        <f>IFERROR(VLOOKUP(B309,'Slutlig allokering kvv'!$B$2:$AJ$462,MATCH("Summa slutlig allokerad tillförd energi (utan hjälpel och rökgaskondensering):",'Slutlig allokering kvv'!$B$1:$AK$1,0),FALSE)/1,"")</f>
        <v>0</v>
      </c>
      <c r="AI309" s="137" t="str">
        <f>IFERROR(1-VLOOKUP(B309,'Slutlig allokering kvv'!$B$2:$AJ$462,MATCH("Andel av bränsle i kvv som allokerats till värme, exklusive rökgaskondensering och hjälpel",'Slutlig allokering kvv'!$B$1:$AK$1,0),FALSE),"")</f>
        <v/>
      </c>
      <c r="AK309" s="137" t="str">
        <f t="shared" si="9"/>
        <v/>
      </c>
    </row>
    <row r="310" spans="1:37" x14ac:dyDescent="0.25">
      <c r="A310" s="2" t="s">
        <v>468</v>
      </c>
      <c r="B310" s="2" t="s">
        <v>472</v>
      </c>
      <c r="C310">
        <f>IFERROR(VLOOKUP($B310,Kraftvärmeprod!$B$1:$AH$479,MATCH(C$3,Kraftvärmeprod!$B$1:$AG$1,0),FALSE)/1,"")</f>
        <v>88.091999999999999</v>
      </c>
      <c r="D310">
        <f>IFERROR(VLOOKUP($B310,Kraftvärmeprod!$B$1:$AH$479,MATCH(D$3,Kraftvärmeprod!$B$1:$AG$1,0),FALSE)/1,"")</f>
        <v>35.554000000000002</v>
      </c>
      <c r="E310">
        <f>IFERROR(VLOOKUP($B310,Kraftvärmeprod!$B$1:$AH$479,MATCH(E$2,Kraftvärmeprod!$B$1:$AG$1,0),FALSE)/1,0)-IFERROR(VLOOKUP($B310,'Slutlig allokering kvv'!$B$2:$AC$462,MATCH(E$3,'Slutlig allokering kvv'!$B$1:$AJ$1,0),FALSE)/1,0)</f>
        <v>0</v>
      </c>
      <c r="F310">
        <f>IFERROR(VLOOKUP($B310,Kraftvärmeprod!$B$1:$AH$479,MATCH(F$2,Kraftvärmeprod!$B$1:$AG$1,0),FALSE)/1,0)-IFERROR(VLOOKUP($B310,'Slutlig allokering kvv'!$B$2:$AC$462,MATCH(F$3,'Slutlig allokering kvv'!$B$1:$AJ$1,0),FALSE)/1,0)</f>
        <v>0</v>
      </c>
      <c r="G310">
        <f>IFERROR(VLOOKUP($B310,Kraftvärmeprod!$B$1:$AH$479,MATCH(G$2,Kraftvärmeprod!$B$1:$AG$1,0),FALSE)/1,0)-IFERROR(VLOOKUP($B310,'Slutlig allokering kvv'!$B$2:$AC$462,MATCH(G$3,'Slutlig allokering kvv'!$B$1:$AJ$1,0),FALSE)/1,0)</f>
        <v>15.3787</v>
      </c>
      <c r="H310">
        <f>IFERROR(VLOOKUP($B310,Kraftvärmeprod!$B$1:$AH$479,MATCH(H$2,Kraftvärmeprod!$B$1:$AG$1,0),FALSE)/1,0)-IFERROR(VLOOKUP($B310,'Slutlig allokering kvv'!$B$2:$AC$462,MATCH(H$3,'Slutlig allokering kvv'!$B$1:$AJ$1,0),FALSE)/1,0)</f>
        <v>0</v>
      </c>
      <c r="I310">
        <f>IFERROR(VLOOKUP($B310,Kraftvärmeprod!$B$1:$AH$479,MATCH(I$2,Kraftvärmeprod!$B$1:$AG$1,0),FALSE)/1,0)-IFERROR(VLOOKUP($B310,'Slutlig allokering kvv'!$B$2:$AC$462,MATCH(I$3,'Slutlig allokering kvv'!$B$1:$AJ$1,0),FALSE)/1,0)</f>
        <v>3.1461700000000009E-2</v>
      </c>
      <c r="J310">
        <f>IFERROR(VLOOKUP($B310,Kraftvärmeprod!$B$1:$AH$479,MATCH(J$2,Kraftvärmeprod!$B$1:$AG$1,0),FALSE)/1,0)-IFERROR(VLOOKUP($B310,'Slutlig allokering kvv'!$B$2:$AC$462,MATCH(J$3,'Slutlig allokering kvv'!$B$1:$AJ$1,0),FALSE)/1,0)</f>
        <v>0</v>
      </c>
      <c r="K310">
        <f>IFERROR(VLOOKUP($B310,Kraftvärmeprod!$B$1:$AH$479,MATCH(K$2,Kraftvärmeprod!$B$1:$AG$1,0),FALSE)/1,0)-IFERROR(VLOOKUP($B310,'Slutlig allokering kvv'!$B$2:$AC$462,MATCH(K$3,'Slutlig allokering kvv'!$B$1:$AJ$1,0),FALSE)/1,0)</f>
        <v>0</v>
      </c>
      <c r="L310">
        <f>IFERROR(VLOOKUP($B310,Kraftvärmeprod!$B$1:$AH$479,MATCH(L$2,Kraftvärmeprod!$B$1:$AG$1,0),FALSE)/1,0)-IFERROR(VLOOKUP($B310,'Slutlig allokering kvv'!$B$2:$AC$462,MATCH(L$3,'Slutlig allokering kvv'!$B$1:$AJ$1,0),FALSE)/1,0)</f>
        <v>25.6312</v>
      </c>
      <c r="M310">
        <f>IFERROR(VLOOKUP($B310,Kraftvärmeprod!$B$1:$AH$479,MATCH(M$2,Kraftvärmeprod!$B$1:$AG$1,0),FALSE)/1,0)-IFERROR(VLOOKUP($B310,'Slutlig allokering kvv'!$B$2:$AC$462,MATCH(M$3,'Slutlig allokering kvv'!$B$1:$AJ$1,0),FALSE)/1,0)</f>
        <v>0</v>
      </c>
      <c r="N310">
        <f>IFERROR(VLOOKUP($B310,Kraftvärmeprod!$B$1:$AH$479,MATCH(N$2,Kraftvärmeprod!$B$1:$AG$1,0),FALSE)/1,0)-IFERROR(VLOOKUP($B310,'Slutlig allokering kvv'!$B$2:$AC$462,MATCH(N$3,'Slutlig allokering kvv'!$B$1:$AJ$1,0),FALSE)/1,0)</f>
        <v>0</v>
      </c>
      <c r="O310">
        <f>IFERROR(VLOOKUP($B310,Kraftvärmeprod!$B$1:$AH$479,MATCH(O$2,Kraftvärmeprod!$B$1:$AG$1,0),FALSE)/1,0)-IFERROR(VLOOKUP($B310,'Slutlig allokering kvv'!$B$2:$AC$462,MATCH(O$3,'Slutlig allokering kvv'!$B$1:$AJ$1,0),FALSE)/1,0)</f>
        <v>0</v>
      </c>
      <c r="P310">
        <f>IFERROR(VLOOKUP($B310,Kraftvärmeprod!$B$1:$AH$479,MATCH(P$2,Kraftvärmeprod!$B$1:$AG$1,0),FALSE)/1,0)-IFERROR(VLOOKUP($B310,'Slutlig allokering kvv'!$B$2:$AC$462,MATCH(P$3,'Slutlig allokering kvv'!$B$1:$AJ$1,0),FALSE)/1,0)</f>
        <v>18.883099999999999</v>
      </c>
      <c r="Q310">
        <f>IFERROR(VLOOKUP($B310,Kraftvärmeprod!$B$1:$AH$479,MATCH(Q$2,Kraftvärmeprod!$B$1:$AG$1,0),FALSE)/1,0)-IFERROR(VLOOKUP($B310,'Slutlig allokering kvv'!$B$2:$AC$462,MATCH(Q$3,'Slutlig allokering kvv'!$B$1:$AJ$1,0),FALSE)/1,0)</f>
        <v>0</v>
      </c>
      <c r="R310">
        <f>IFERROR(VLOOKUP($B310,Kraftvärmeprod!$B$1:$AH$479,MATCH(R$2,Kraftvärmeprod!$B$1:$AG$1,0),FALSE)/1,0)-IFERROR(VLOOKUP($B310,'Slutlig allokering kvv'!$B$2:$AC$462,MATCH(R$3,'Slutlig allokering kvv'!$B$1:$AJ$1,0),FALSE)/1,0)</f>
        <v>0</v>
      </c>
      <c r="S310">
        <f>IFERROR(VLOOKUP($B310,Kraftvärmeprod!$B$1:$AH$479,MATCH(S$2,Kraftvärmeprod!$B$1:$AG$1,0),FALSE)/1,0)-IFERROR(VLOOKUP($B310,'Slutlig allokering kvv'!$B$2:$AC$462,MATCH(S$3,'Slutlig allokering kvv'!$B$1:$AJ$1,0),FALSE)/1,0)</f>
        <v>0</v>
      </c>
      <c r="T310" s="6">
        <f>IFERROR(VLOOKUP($B310,Miljö!$B$1:$S$477,MATCH(T$2,Miljö!$B$1:$X$1,0),FALSE)/1,0)-IFERROR(VLOOKUP($B310,'Slutlig allokering kvv'!$B$2:$AC$462,MATCH(T$3,'Slutlig allokering kvv'!$B$1:$AJ$1,0),FALSE)/1,0)</f>
        <v>2.7336900000000002</v>
      </c>
      <c r="U310">
        <f>IFERROR(VLOOKUP($B310,Kraftvärmeprod!$B$1:$AH$479,MATCH(U$2,Kraftvärmeprod!$B$1:$AG$1,0),FALSE)/1,0)-IFERROR(VLOOKUP($B310,'Slutlig allokering kvv'!$B$2:$AC$462,MATCH(U$3,'Slutlig allokering kvv'!$B$1:$AJ$1,0),FALSE)/1,0)</f>
        <v>0</v>
      </c>
      <c r="V310">
        <f>IFERROR(VLOOKUP($B310,Kraftvärmeprod!$B$1:$AH$479,MATCH(V$2,Kraftvärmeprod!$B$1:$AG$1,0),FALSE)/1,0)-IFERROR(VLOOKUP($B310,'Slutlig allokering kvv'!$B$2:$AC$462,MATCH(V$3,'Slutlig allokering kvv'!$B$1:$AJ$1,0),FALSE)/1,0)</f>
        <v>0</v>
      </c>
      <c r="W310">
        <f>IFERROR(VLOOKUP($B310,Kraftvärmeprod!$B$1:$AH$479,MATCH(W$2,Kraftvärmeprod!$B$1:$AG$1,0),FALSE)/1,0)-IFERROR(VLOOKUP($B310,'Slutlig allokering kvv'!$B$2:$AC$462,MATCH(W$3,'Slutlig allokering kvv'!$B$1:$AJ$1,0),FALSE)/1,0)</f>
        <v>0</v>
      </c>
      <c r="X310">
        <f>IFERROR(VLOOKUP($B310,Kraftvärmeprod!$B$1:$AH$479,MATCH(X$2,Kraftvärmeprod!$B$1:$AG$1,0),FALSE)/1,0)-IFERROR(VLOOKUP($B310,'Slutlig allokering kvv'!$B$2:$AC$462,MATCH(X$3,'Slutlig allokering kvv'!$B$1:$AJ$1,0),FALSE)/1,0)</f>
        <v>0</v>
      </c>
      <c r="Y310">
        <f>IFERROR(VLOOKUP($B310,Kraftvärmeprod!$B$1:$AH$479,MATCH(Y$2,Kraftvärmeprod!$B$1:$AG$1,0),FALSE)/1,0)-IFERROR(VLOOKUP($B310,'Slutlig allokering kvv'!$B$2:$AC$462,MATCH(Y$3,'Slutlig allokering kvv'!$B$1:$AJ$1,0),FALSE)/1,0)</f>
        <v>0</v>
      </c>
      <c r="Z310">
        <f>IFERROR(VLOOKUP($B310,Kraftvärmeprod!$B$1:$AH$479,MATCH(Z$2,Kraftvärmeprod!$B$1:$AG$1,0),FALSE)/1,0)-IFERROR(VLOOKUP($B310,'Slutlig allokering kvv'!$B$2:$AC$462,MATCH(Z$3,'Slutlig allokering kvv'!$B$1:$AJ$1,0),FALSE)/1,0)</f>
        <v>0</v>
      </c>
      <c r="AA310">
        <f>IFERROR(VLOOKUP($B310,Kraftvärmeprod!$B$1:$AH$479,MATCH(AA$2,Kraftvärmeprod!$B$1:$AG$1,0),FALSE)/1,0)-IFERROR(VLOOKUP($B310,'Slutlig allokering kvv'!$B$2:$AC$462,MATCH(AA$3,'Slutlig allokering kvv'!$B$1:$AJ$1,0),FALSE)/1,0)</f>
        <v>24.670100000000001</v>
      </c>
      <c r="AE310">
        <f t="shared" si="8"/>
        <v>84.5945617</v>
      </c>
      <c r="AG310">
        <f>IFERROR(VLOOKUP(B310,'Slutlig allokering kvv'!$B$2:$AJ$462,MATCH("Summa slutlig allokerad tillförd energi (utan hjälpel och rökgaskondensering):",'Slutlig allokering kvv'!$B$1:$AK$1,0),FALSE)/1,"")</f>
        <v>80.436438299999992</v>
      </c>
      <c r="AI310" s="137">
        <f>IFERROR(1-VLOOKUP(B310,'Slutlig allokering kvv'!$B$2:$AJ$462,MATCH("Andel av bränsle i kvv som allokerats till värme, exklusive rökgaskondensering och hjälpel",'Slutlig allokering kvv'!$B$1:$AK$1,0),FALSE),"")</f>
        <v>0.51259800704110137</v>
      </c>
      <c r="AK310" s="137">
        <f t="shared" si="9"/>
        <v>0.51259800704110137</v>
      </c>
    </row>
    <row r="311" spans="1:37" x14ac:dyDescent="0.25">
      <c r="A311" s="2" t="s">
        <v>473</v>
      </c>
      <c r="B311" s="2" t="s">
        <v>474</v>
      </c>
      <c r="C311">
        <f>IFERROR(VLOOKUP($B311,Kraftvärmeprod!$B$1:$AH$479,MATCH(C$3,Kraftvärmeprod!$B$1:$AG$1,0),FALSE)/1,"")</f>
        <v>496.98</v>
      </c>
      <c r="D311">
        <f>IFERROR(VLOOKUP($B311,Kraftvärmeprod!$B$1:$AH$479,MATCH(D$3,Kraftvärmeprod!$B$1:$AG$1,0),FALSE)/1,"")</f>
        <v>240.36</v>
      </c>
      <c r="E311">
        <f>IFERROR(VLOOKUP($B311,Kraftvärmeprod!$B$1:$AH$479,MATCH(E$2,Kraftvärmeprod!$B$1:$AG$1,0),FALSE)/1,0)-IFERROR(VLOOKUP($B311,'Slutlig allokering kvv'!$B$2:$AC$462,MATCH(E$3,'Slutlig allokering kvv'!$B$1:$AJ$1,0),FALSE)/1,0)</f>
        <v>0</v>
      </c>
      <c r="F311">
        <f>IFERROR(VLOOKUP($B311,Kraftvärmeprod!$B$1:$AH$479,MATCH(F$2,Kraftvärmeprod!$B$1:$AG$1,0),FALSE)/1,0)-IFERROR(VLOOKUP($B311,'Slutlig allokering kvv'!$B$2:$AC$462,MATCH(F$3,'Slutlig allokering kvv'!$B$1:$AJ$1,0),FALSE)/1,0)</f>
        <v>0</v>
      </c>
      <c r="G311">
        <f>IFERROR(VLOOKUP($B311,Kraftvärmeprod!$B$1:$AH$479,MATCH(G$2,Kraftvärmeprod!$B$1:$AG$1,0),FALSE)/1,0)-IFERROR(VLOOKUP($B311,'Slutlig allokering kvv'!$B$2:$AC$462,MATCH(G$3,'Slutlig allokering kvv'!$B$1:$AJ$1,0),FALSE)/1,0)</f>
        <v>48.551600000000008</v>
      </c>
      <c r="H311">
        <f>IFERROR(VLOOKUP($B311,Kraftvärmeprod!$B$1:$AH$479,MATCH(H$2,Kraftvärmeprod!$B$1:$AG$1,0),FALSE)/1,0)-IFERROR(VLOOKUP($B311,'Slutlig allokering kvv'!$B$2:$AC$462,MATCH(H$3,'Slutlig allokering kvv'!$B$1:$AJ$1,0),FALSE)/1,0)</f>
        <v>0</v>
      </c>
      <c r="I311">
        <f>IFERROR(VLOOKUP($B311,Kraftvärmeprod!$B$1:$AH$479,MATCH(I$2,Kraftvärmeprod!$B$1:$AG$1,0),FALSE)/1,0)-IFERROR(VLOOKUP($B311,'Slutlig allokering kvv'!$B$2:$AC$462,MATCH(I$3,'Slutlig allokering kvv'!$B$1:$AJ$1,0),FALSE)/1,0)</f>
        <v>1.2382500000000001</v>
      </c>
      <c r="J311">
        <f>IFERROR(VLOOKUP($B311,Kraftvärmeprod!$B$1:$AH$479,MATCH(J$2,Kraftvärmeprod!$B$1:$AG$1,0),FALSE)/1,0)-IFERROR(VLOOKUP($B311,'Slutlig allokering kvv'!$B$2:$AC$462,MATCH(J$3,'Slutlig allokering kvv'!$B$1:$AJ$1,0),FALSE)/1,0)</f>
        <v>0</v>
      </c>
      <c r="K311">
        <f>IFERROR(VLOOKUP($B311,Kraftvärmeprod!$B$1:$AH$479,MATCH(K$2,Kraftvärmeprod!$B$1:$AG$1,0),FALSE)/1,0)-IFERROR(VLOOKUP($B311,'Slutlig allokering kvv'!$B$2:$AC$462,MATCH(K$3,'Slutlig allokering kvv'!$B$1:$AJ$1,0),FALSE)/1,0)</f>
        <v>0</v>
      </c>
      <c r="L311">
        <f>IFERROR(VLOOKUP($B311,Kraftvärmeprod!$B$1:$AH$479,MATCH(L$2,Kraftvärmeprod!$B$1:$AG$1,0),FALSE)/1,0)-IFERROR(VLOOKUP($B311,'Slutlig allokering kvv'!$B$2:$AC$462,MATCH(L$3,'Slutlig allokering kvv'!$B$1:$AJ$1,0),FALSE)/1,0)</f>
        <v>64.193700000000007</v>
      </c>
      <c r="M311">
        <f>IFERROR(VLOOKUP($B311,Kraftvärmeprod!$B$1:$AH$479,MATCH(M$2,Kraftvärmeprod!$B$1:$AG$1,0),FALSE)/1,0)-IFERROR(VLOOKUP($B311,'Slutlig allokering kvv'!$B$2:$AC$462,MATCH(M$3,'Slutlig allokering kvv'!$B$1:$AJ$1,0),FALSE)/1,0)</f>
        <v>0</v>
      </c>
      <c r="N311">
        <f>IFERROR(VLOOKUP($B311,Kraftvärmeprod!$B$1:$AH$479,MATCH(N$2,Kraftvärmeprod!$B$1:$AG$1,0),FALSE)/1,0)-IFERROR(VLOOKUP($B311,'Slutlig allokering kvv'!$B$2:$AC$462,MATCH(N$3,'Slutlig allokering kvv'!$B$1:$AJ$1,0),FALSE)/1,0)</f>
        <v>247.46</v>
      </c>
      <c r="O311">
        <f>IFERROR(VLOOKUP($B311,Kraftvärmeprod!$B$1:$AH$479,MATCH(O$2,Kraftvärmeprod!$B$1:$AG$1,0),FALSE)/1,0)-IFERROR(VLOOKUP($B311,'Slutlig allokering kvv'!$B$2:$AC$462,MATCH(O$3,'Slutlig allokering kvv'!$B$1:$AJ$1,0),FALSE)/1,0)</f>
        <v>81.868000000000009</v>
      </c>
      <c r="P311">
        <f>IFERROR(VLOOKUP($B311,Kraftvärmeprod!$B$1:$AH$479,MATCH(P$2,Kraftvärmeprod!$B$1:$AG$1,0),FALSE)/1,0)-IFERROR(VLOOKUP($B311,'Slutlig allokering kvv'!$B$2:$AC$462,MATCH(P$3,'Slutlig allokering kvv'!$B$1:$AJ$1,0),FALSE)/1,0)</f>
        <v>25.984200000000001</v>
      </c>
      <c r="Q311">
        <f>IFERROR(VLOOKUP($B311,Kraftvärmeprod!$B$1:$AH$479,MATCH(Q$2,Kraftvärmeprod!$B$1:$AG$1,0),FALSE)/1,0)-IFERROR(VLOOKUP($B311,'Slutlig allokering kvv'!$B$2:$AC$462,MATCH(Q$3,'Slutlig allokering kvv'!$B$1:$AJ$1,0),FALSE)/1,0)</f>
        <v>0</v>
      </c>
      <c r="R311">
        <f>IFERROR(VLOOKUP($B311,Kraftvärmeprod!$B$1:$AH$479,MATCH(R$2,Kraftvärmeprod!$B$1:$AG$1,0),FALSE)/1,0)-IFERROR(VLOOKUP($B311,'Slutlig allokering kvv'!$B$2:$AC$462,MATCH(R$3,'Slutlig allokering kvv'!$B$1:$AJ$1,0),FALSE)/1,0)</f>
        <v>0</v>
      </c>
      <c r="S311">
        <f>IFERROR(VLOOKUP($B311,Kraftvärmeprod!$B$1:$AH$479,MATCH(S$2,Kraftvärmeprod!$B$1:$AG$1,0),FALSE)/1,0)-IFERROR(VLOOKUP($B311,'Slutlig allokering kvv'!$B$2:$AC$462,MATCH(S$3,'Slutlig allokering kvv'!$B$1:$AJ$1,0),FALSE)/1,0)</f>
        <v>3.0191099999999995</v>
      </c>
      <c r="T311" s="6">
        <f>IFERROR(VLOOKUP($B311,Miljö!$B$1:$S$477,MATCH(T$2,Miljö!$B$1:$X$1,0),FALSE)/1,0)-IFERROR(VLOOKUP($B311,'Slutlig allokering kvv'!$B$2:$AC$462,MATCH(T$3,'Slutlig allokering kvv'!$B$1:$AJ$1,0),FALSE)/1,0)</f>
        <v>15.627400000000002</v>
      </c>
      <c r="U311">
        <f>IFERROR(VLOOKUP($B311,Kraftvärmeprod!$B$1:$AH$479,MATCH(U$2,Kraftvärmeprod!$B$1:$AG$1,0),FALSE)/1,0)-IFERROR(VLOOKUP($B311,'Slutlig allokering kvv'!$B$2:$AC$462,MATCH(U$3,'Slutlig allokering kvv'!$B$1:$AJ$1,0),FALSE)/1,0)</f>
        <v>0</v>
      </c>
      <c r="V311">
        <f>IFERROR(VLOOKUP($B311,Kraftvärmeprod!$B$1:$AH$479,MATCH(V$2,Kraftvärmeprod!$B$1:$AG$1,0),FALSE)/1,0)-IFERROR(VLOOKUP($B311,'Slutlig allokering kvv'!$B$2:$AC$462,MATCH(V$3,'Slutlig allokering kvv'!$B$1:$AJ$1,0),FALSE)/1,0)</f>
        <v>0</v>
      </c>
      <c r="W311">
        <f>IFERROR(VLOOKUP($B311,Kraftvärmeprod!$B$1:$AH$479,MATCH(W$2,Kraftvärmeprod!$B$1:$AG$1,0),FALSE)/1,0)-IFERROR(VLOOKUP($B311,'Slutlig allokering kvv'!$B$2:$AC$462,MATCH(W$3,'Slutlig allokering kvv'!$B$1:$AJ$1,0),FALSE)/1,0)</f>
        <v>0</v>
      </c>
      <c r="X311">
        <f>IFERROR(VLOOKUP($B311,Kraftvärmeprod!$B$1:$AH$479,MATCH(X$2,Kraftvärmeprod!$B$1:$AG$1,0),FALSE)/1,0)-IFERROR(VLOOKUP($B311,'Slutlig allokering kvv'!$B$2:$AC$462,MATCH(X$3,'Slutlig allokering kvv'!$B$1:$AJ$1,0),FALSE)/1,0)</f>
        <v>0</v>
      </c>
      <c r="Y311">
        <f>IFERROR(VLOOKUP($B311,Kraftvärmeprod!$B$1:$AH$479,MATCH(Y$2,Kraftvärmeprod!$B$1:$AG$1,0),FALSE)/1,0)-IFERROR(VLOOKUP($B311,'Slutlig allokering kvv'!$B$2:$AC$462,MATCH(Y$3,'Slutlig allokering kvv'!$B$1:$AJ$1,0),FALSE)/1,0)</f>
        <v>0</v>
      </c>
      <c r="Z311">
        <f>IFERROR(VLOOKUP($B311,Kraftvärmeprod!$B$1:$AH$479,MATCH(Z$2,Kraftvärmeprod!$B$1:$AG$1,0),FALSE)/1,0)-IFERROR(VLOOKUP($B311,'Slutlig allokering kvv'!$B$2:$AC$462,MATCH(Z$3,'Slutlig allokering kvv'!$B$1:$AJ$1,0),FALSE)/1,0)</f>
        <v>0</v>
      </c>
      <c r="AA311">
        <f>IFERROR(VLOOKUP($B311,Kraftvärmeprod!$B$1:$AH$479,MATCH(AA$2,Kraftvärmeprod!$B$1:$AG$1,0),FALSE)/1,0)-IFERROR(VLOOKUP($B311,'Slutlig allokering kvv'!$B$2:$AC$462,MATCH(AA$3,'Slutlig allokering kvv'!$B$1:$AJ$1,0),FALSE)/1,0)</f>
        <v>0</v>
      </c>
      <c r="AE311">
        <f t="shared" si="8"/>
        <v>472.31486000000001</v>
      </c>
      <c r="AG311">
        <f>IFERROR(VLOOKUP(B311,'Slutlig allokering kvv'!$B$2:$AJ$462,MATCH("Summa slutlig allokerad tillförd energi (utan hjälpel och rökgaskondensering):",'Slutlig allokering kvv'!$B$1:$AK$1,0),FALSE)/1,"")</f>
        <v>375.45363999999995</v>
      </c>
      <c r="AI311" s="137">
        <f>IFERROR(1-VLOOKUP(B311,'Slutlig allokering kvv'!$B$2:$AJ$462,MATCH("Andel av bränsle i kvv som allokerats till värme, exklusive rökgaskondensering och hjälpel",'Slutlig allokering kvv'!$B$1:$AK$1,0),FALSE),"")</f>
        <v>0.55712716384248773</v>
      </c>
      <c r="AK311" s="137">
        <f t="shared" si="9"/>
        <v>0.55712716384248773</v>
      </c>
    </row>
    <row r="312" spans="1:37" x14ac:dyDescent="0.25">
      <c r="A312" s="2" t="s">
        <v>477</v>
      </c>
      <c r="B312" s="2" t="s">
        <v>478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 kvv'!$B$2:$AC$462,MATCH(E$3,'Slutlig allokering kvv'!$B$1:$AJ$1,0),FALSE)/1,0)</f>
        <v>0</v>
      </c>
      <c r="F312">
        <f>IFERROR(VLOOKUP($B312,Kraftvärmeprod!$B$1:$AH$479,MATCH(F$2,Kraftvärmeprod!$B$1:$AG$1,0),FALSE)/1,0)-IFERROR(VLOOKUP($B312,'Slutlig allokering kvv'!$B$2:$AC$462,MATCH(F$3,'Slutlig allokering kvv'!$B$1:$AJ$1,0),FALSE)/1,0)</f>
        <v>0</v>
      </c>
      <c r="G312">
        <f>IFERROR(VLOOKUP($B312,Kraftvärmeprod!$B$1:$AH$479,MATCH(G$2,Kraftvärmeprod!$B$1:$AG$1,0),FALSE)/1,0)-IFERROR(VLOOKUP($B312,'Slutlig allokering kvv'!$B$2:$AC$462,MATCH(G$3,'Slutlig allokering kvv'!$B$1:$AJ$1,0),FALSE)/1,0)</f>
        <v>0</v>
      </c>
      <c r="H312">
        <f>IFERROR(VLOOKUP($B312,Kraftvärmeprod!$B$1:$AH$479,MATCH(H$2,Kraftvärmeprod!$B$1:$AG$1,0),FALSE)/1,0)-IFERROR(VLOOKUP($B312,'Slutlig allokering kvv'!$B$2:$AC$462,MATCH(H$3,'Slutlig allokering kvv'!$B$1:$AJ$1,0),FALSE)/1,0)</f>
        <v>0</v>
      </c>
      <c r="I312">
        <f>IFERROR(VLOOKUP($B312,Kraftvärmeprod!$B$1:$AH$479,MATCH(I$2,Kraftvärmeprod!$B$1:$AG$1,0),FALSE)/1,0)-IFERROR(VLOOKUP($B312,'Slutlig allokering kvv'!$B$2:$AC$462,MATCH(I$3,'Slutlig allokering kvv'!$B$1:$AJ$1,0),FALSE)/1,0)</f>
        <v>0</v>
      </c>
      <c r="J312">
        <f>IFERROR(VLOOKUP($B312,Kraftvärmeprod!$B$1:$AH$479,MATCH(J$2,Kraftvärmeprod!$B$1:$AG$1,0),FALSE)/1,0)-IFERROR(VLOOKUP($B312,'Slutlig allokering kvv'!$B$2:$AC$462,MATCH(J$3,'Slutlig allokering kvv'!$B$1:$AJ$1,0),FALSE)/1,0)</f>
        <v>0</v>
      </c>
      <c r="K312">
        <f>IFERROR(VLOOKUP($B312,Kraftvärmeprod!$B$1:$AH$479,MATCH(K$2,Kraftvärmeprod!$B$1:$AG$1,0),FALSE)/1,0)-IFERROR(VLOOKUP($B312,'Slutlig allokering kvv'!$B$2:$AC$462,MATCH(K$3,'Slutlig allokering kvv'!$B$1:$AJ$1,0),FALSE)/1,0)</f>
        <v>0</v>
      </c>
      <c r="L312">
        <f>IFERROR(VLOOKUP($B312,Kraftvärmeprod!$B$1:$AH$479,MATCH(L$2,Kraftvärmeprod!$B$1:$AG$1,0),FALSE)/1,0)-IFERROR(VLOOKUP($B312,'Slutlig allokering kvv'!$B$2:$AC$462,MATCH(L$3,'Slutlig allokering kvv'!$B$1:$AJ$1,0),FALSE)/1,0)</f>
        <v>0</v>
      </c>
      <c r="M312">
        <f>IFERROR(VLOOKUP($B312,Kraftvärmeprod!$B$1:$AH$479,MATCH(M$2,Kraftvärmeprod!$B$1:$AG$1,0),FALSE)/1,0)-IFERROR(VLOOKUP($B312,'Slutlig allokering kvv'!$B$2:$AC$462,MATCH(M$3,'Slutlig allokering kvv'!$B$1:$AJ$1,0),FALSE)/1,0)</f>
        <v>0</v>
      </c>
      <c r="N312">
        <f>IFERROR(VLOOKUP($B312,Kraftvärmeprod!$B$1:$AH$479,MATCH(N$2,Kraftvärmeprod!$B$1:$AG$1,0),FALSE)/1,0)-IFERROR(VLOOKUP($B312,'Slutlig allokering kvv'!$B$2:$AC$462,MATCH(N$3,'Slutlig allokering kvv'!$B$1:$AJ$1,0),FALSE)/1,0)</f>
        <v>0</v>
      </c>
      <c r="O312">
        <f>IFERROR(VLOOKUP($B312,Kraftvärmeprod!$B$1:$AH$479,MATCH(O$2,Kraftvärmeprod!$B$1:$AG$1,0),FALSE)/1,0)-IFERROR(VLOOKUP($B312,'Slutlig allokering kvv'!$B$2:$AC$462,MATCH(O$3,'Slutlig allokering kvv'!$B$1:$AJ$1,0),FALSE)/1,0)</f>
        <v>0</v>
      </c>
      <c r="P312">
        <f>IFERROR(VLOOKUP($B312,Kraftvärmeprod!$B$1:$AH$479,MATCH(P$2,Kraftvärmeprod!$B$1:$AG$1,0),FALSE)/1,0)-IFERROR(VLOOKUP($B312,'Slutlig allokering kvv'!$B$2:$AC$462,MATCH(P$3,'Slutlig allokering kvv'!$B$1:$AJ$1,0),FALSE)/1,0)</f>
        <v>0</v>
      </c>
      <c r="Q312">
        <f>IFERROR(VLOOKUP($B312,Kraftvärmeprod!$B$1:$AH$479,MATCH(Q$2,Kraftvärmeprod!$B$1:$AG$1,0),FALSE)/1,0)-IFERROR(VLOOKUP($B312,'Slutlig allokering kvv'!$B$2:$AC$462,MATCH(Q$3,'Slutlig allokering kvv'!$B$1:$AJ$1,0),FALSE)/1,0)</f>
        <v>0</v>
      </c>
      <c r="R312">
        <f>IFERROR(VLOOKUP($B312,Kraftvärmeprod!$B$1:$AH$479,MATCH(R$2,Kraftvärmeprod!$B$1:$AG$1,0),FALSE)/1,0)-IFERROR(VLOOKUP($B312,'Slutlig allokering kvv'!$B$2:$AC$462,MATCH(R$3,'Slutlig allokering kvv'!$B$1:$AJ$1,0),FALSE)/1,0)</f>
        <v>0</v>
      </c>
      <c r="S312">
        <f>IFERROR(VLOOKUP($B312,Kraftvärmeprod!$B$1:$AH$479,MATCH(S$2,Kraftvärmeprod!$B$1:$AG$1,0),FALSE)/1,0)-IFERROR(VLOOKUP($B312,'Slutlig allokering kvv'!$B$2:$AC$462,MATCH(S$3,'Slutlig allokering kvv'!$B$1:$AJ$1,0),FALSE)/1,0)</f>
        <v>0</v>
      </c>
      <c r="T312" s="6">
        <f>IFERROR(VLOOKUP($B312,Miljö!$B$1:$S$477,MATCH(T$2,Miljö!$B$1:$X$1,0),FALSE)/1,0)-IFERROR(VLOOKUP($B312,'Slutlig allokering kvv'!$B$2:$AC$462,MATCH(T$3,'Slutlig allokering kvv'!$B$1:$AJ$1,0),FALSE)/1,0)</f>
        <v>0</v>
      </c>
      <c r="U312">
        <f>IFERROR(VLOOKUP($B312,Kraftvärmeprod!$B$1:$AH$479,MATCH(U$2,Kraftvärmeprod!$B$1:$AG$1,0),FALSE)/1,0)-IFERROR(VLOOKUP($B312,'Slutlig allokering kvv'!$B$2:$AC$462,MATCH(U$3,'Slutlig allokering kvv'!$B$1:$AJ$1,0),FALSE)/1,0)</f>
        <v>0</v>
      </c>
      <c r="V312">
        <f>IFERROR(VLOOKUP($B312,Kraftvärmeprod!$B$1:$AH$479,MATCH(V$2,Kraftvärmeprod!$B$1:$AG$1,0),FALSE)/1,0)-IFERROR(VLOOKUP($B312,'Slutlig allokering kvv'!$B$2:$AC$462,MATCH(V$3,'Slutlig allokering kvv'!$B$1:$AJ$1,0),FALSE)/1,0)</f>
        <v>0</v>
      </c>
      <c r="W312">
        <f>IFERROR(VLOOKUP($B312,Kraftvärmeprod!$B$1:$AH$479,MATCH(W$2,Kraftvärmeprod!$B$1:$AG$1,0),FALSE)/1,0)-IFERROR(VLOOKUP($B312,'Slutlig allokering kvv'!$B$2:$AC$462,MATCH(W$3,'Slutlig allokering kvv'!$B$1:$AJ$1,0),FALSE)/1,0)</f>
        <v>0</v>
      </c>
      <c r="X312">
        <f>IFERROR(VLOOKUP($B312,Kraftvärmeprod!$B$1:$AH$479,MATCH(X$2,Kraftvärmeprod!$B$1:$AG$1,0),FALSE)/1,0)-IFERROR(VLOOKUP($B312,'Slutlig allokering kvv'!$B$2:$AC$462,MATCH(X$3,'Slutlig allokering kvv'!$B$1:$AJ$1,0),FALSE)/1,0)</f>
        <v>0</v>
      </c>
      <c r="Y312">
        <f>IFERROR(VLOOKUP($B312,Kraftvärmeprod!$B$1:$AH$479,MATCH(Y$2,Kraftvärmeprod!$B$1:$AG$1,0),FALSE)/1,0)-IFERROR(VLOOKUP($B312,'Slutlig allokering kvv'!$B$2:$AC$462,MATCH(Y$3,'Slutlig allokering kvv'!$B$1:$AJ$1,0),FALSE)/1,0)</f>
        <v>0</v>
      </c>
      <c r="Z312">
        <f>IFERROR(VLOOKUP($B312,Kraftvärmeprod!$B$1:$AH$479,MATCH(Z$2,Kraftvärmeprod!$B$1:$AG$1,0),FALSE)/1,0)-IFERROR(VLOOKUP($B312,'Slutlig allokering kvv'!$B$2:$AC$462,MATCH(Z$3,'Slutlig allokering kvv'!$B$1:$AJ$1,0),FALSE)/1,0)</f>
        <v>0</v>
      </c>
      <c r="AA312">
        <f>IFERROR(VLOOKUP($B312,Kraftvärmeprod!$B$1:$AH$479,MATCH(AA$2,Kraftvärmeprod!$B$1:$AG$1,0),FALSE)/1,0)-IFERROR(VLOOKUP($B312,'Slutlig allokering kvv'!$B$2:$AC$462,MATCH(AA$3,'Slutlig allokering kvv'!$B$1:$AJ$1,0),FALSE)/1,0)</f>
        <v>0</v>
      </c>
      <c r="AE312">
        <f t="shared" si="8"/>
        <v>0</v>
      </c>
      <c r="AG312">
        <f>IFERROR(VLOOKUP(B312,'Slutlig allokering kvv'!$B$2:$AJ$462,MATCH("Summa slutlig allokerad tillförd energi (utan hjälpel och rökgaskondensering):",'Slutlig allokering kvv'!$B$1:$AK$1,0),FALSE)/1,"")</f>
        <v>0</v>
      </c>
      <c r="AI312" s="137" t="str">
        <f>IFERROR(1-VLOOKUP(B312,'Slutlig allokering kvv'!$B$2:$AJ$462,MATCH("Andel av bränsle i kvv som allokerats till värme, exklusive rökgaskondensering och hjälpel",'Slutlig allokering kvv'!$B$1:$AK$1,0),FALSE),"")</f>
        <v/>
      </c>
      <c r="AK312" s="137" t="str">
        <f t="shared" si="9"/>
        <v/>
      </c>
    </row>
    <row r="313" spans="1:37" x14ac:dyDescent="0.25">
      <c r="A313" s="2" t="s">
        <v>477</v>
      </c>
      <c r="B313" s="2" t="s">
        <v>479</v>
      </c>
      <c r="C313">
        <f>IFERROR(VLOOKUP($B313,Kraftvärmeprod!$B$1:$AH$479,MATCH(C$3,Kraftvärmeprod!$B$1:$AG$1,0),FALSE)/1,"")</f>
        <v>99.8</v>
      </c>
      <c r="D313">
        <f>IFERROR(VLOOKUP($B313,Kraftvärmeprod!$B$1:$AH$479,MATCH(D$3,Kraftvärmeprod!$B$1:$AG$1,0),FALSE)/1,"")</f>
        <v>25.9</v>
      </c>
      <c r="E313">
        <f>IFERROR(VLOOKUP($B313,Kraftvärmeprod!$B$1:$AH$479,MATCH(E$2,Kraftvärmeprod!$B$1:$AG$1,0),FALSE)/1,0)-IFERROR(VLOOKUP($B313,'Slutlig allokering kvv'!$B$2:$AC$462,MATCH(E$3,'Slutlig allokering kvv'!$B$1:$AJ$1,0),FALSE)/1,0)</f>
        <v>0</v>
      </c>
      <c r="F313">
        <f>IFERROR(VLOOKUP($B313,Kraftvärmeprod!$B$1:$AH$479,MATCH(F$2,Kraftvärmeprod!$B$1:$AG$1,0),FALSE)/1,0)-IFERROR(VLOOKUP($B313,'Slutlig allokering kvv'!$B$2:$AC$462,MATCH(F$3,'Slutlig allokering kvv'!$B$1:$AJ$1,0),FALSE)/1,0)</f>
        <v>0</v>
      </c>
      <c r="G313">
        <f>IFERROR(VLOOKUP($B313,Kraftvärmeprod!$B$1:$AH$479,MATCH(G$2,Kraftvärmeprod!$B$1:$AG$1,0),FALSE)/1,0)-IFERROR(VLOOKUP($B313,'Slutlig allokering kvv'!$B$2:$AC$462,MATCH(G$3,'Slutlig allokering kvv'!$B$1:$AJ$1,0),FALSE)/1,0)</f>
        <v>0</v>
      </c>
      <c r="H313">
        <f>IFERROR(VLOOKUP($B313,Kraftvärmeprod!$B$1:$AH$479,MATCH(H$2,Kraftvärmeprod!$B$1:$AG$1,0),FALSE)/1,0)-IFERROR(VLOOKUP($B313,'Slutlig allokering kvv'!$B$2:$AC$462,MATCH(H$3,'Slutlig allokering kvv'!$B$1:$AJ$1,0),FALSE)/1,0)</f>
        <v>0</v>
      </c>
      <c r="I313">
        <f>IFERROR(VLOOKUP($B313,Kraftvärmeprod!$B$1:$AH$479,MATCH(I$2,Kraftvärmeprod!$B$1:$AG$1,0),FALSE)/1,0)-IFERROR(VLOOKUP($B313,'Slutlig allokering kvv'!$B$2:$AC$462,MATCH(I$3,'Slutlig allokering kvv'!$B$1:$AJ$1,0),FALSE)/1,0)</f>
        <v>3.4423500000000003E-3</v>
      </c>
      <c r="J313">
        <f>IFERROR(VLOOKUP($B313,Kraftvärmeprod!$B$1:$AH$479,MATCH(J$2,Kraftvärmeprod!$B$1:$AG$1,0),FALSE)/1,0)-IFERROR(VLOOKUP($B313,'Slutlig allokering kvv'!$B$2:$AC$462,MATCH(J$3,'Slutlig allokering kvv'!$B$1:$AJ$1,0),FALSE)/1,0)</f>
        <v>0</v>
      </c>
      <c r="K313">
        <f>IFERROR(VLOOKUP($B313,Kraftvärmeprod!$B$1:$AH$479,MATCH(K$2,Kraftvärmeprod!$B$1:$AG$1,0),FALSE)/1,0)-IFERROR(VLOOKUP($B313,'Slutlig allokering kvv'!$B$2:$AC$462,MATCH(K$3,'Slutlig allokering kvv'!$B$1:$AJ$1,0),FALSE)/1,0)</f>
        <v>0</v>
      </c>
      <c r="L313">
        <f>IFERROR(VLOOKUP($B313,Kraftvärmeprod!$B$1:$AH$479,MATCH(L$2,Kraftvärmeprod!$B$1:$AG$1,0),FALSE)/1,0)-IFERROR(VLOOKUP($B313,'Slutlig allokering kvv'!$B$2:$AC$462,MATCH(L$3,'Slutlig allokering kvv'!$B$1:$AJ$1,0),FALSE)/1,0)</f>
        <v>1.25071</v>
      </c>
      <c r="M313">
        <f>IFERROR(VLOOKUP($B313,Kraftvärmeprod!$B$1:$AH$479,MATCH(M$2,Kraftvärmeprod!$B$1:$AG$1,0),FALSE)/1,0)-IFERROR(VLOOKUP($B313,'Slutlig allokering kvv'!$B$2:$AC$462,MATCH(M$3,'Slutlig allokering kvv'!$B$1:$AJ$1,0),FALSE)/1,0)</f>
        <v>0</v>
      </c>
      <c r="N313">
        <f>IFERROR(VLOOKUP($B313,Kraftvärmeprod!$B$1:$AH$479,MATCH(N$2,Kraftvärmeprod!$B$1:$AG$1,0),FALSE)/1,0)-IFERROR(VLOOKUP($B313,'Slutlig allokering kvv'!$B$2:$AC$462,MATCH(N$3,'Slutlig allokering kvv'!$B$1:$AJ$1,0),FALSE)/1,0)</f>
        <v>55.5</v>
      </c>
      <c r="O313">
        <f>IFERROR(VLOOKUP($B313,Kraftvärmeprod!$B$1:$AH$479,MATCH(O$2,Kraftvärmeprod!$B$1:$AG$1,0),FALSE)/1,0)-IFERROR(VLOOKUP($B313,'Slutlig allokering kvv'!$B$2:$AC$462,MATCH(O$3,'Slutlig allokering kvv'!$B$1:$AJ$1,0),FALSE)/1,0)</f>
        <v>0</v>
      </c>
      <c r="P313">
        <f>IFERROR(VLOOKUP($B313,Kraftvärmeprod!$B$1:$AH$479,MATCH(P$2,Kraftvärmeprod!$B$1:$AG$1,0),FALSE)/1,0)-IFERROR(VLOOKUP($B313,'Slutlig allokering kvv'!$B$2:$AC$462,MATCH(P$3,'Slutlig allokering kvv'!$B$1:$AJ$1,0),FALSE)/1,0)</f>
        <v>0</v>
      </c>
      <c r="Q313">
        <f>IFERROR(VLOOKUP($B313,Kraftvärmeprod!$B$1:$AH$479,MATCH(Q$2,Kraftvärmeprod!$B$1:$AG$1,0),FALSE)/1,0)-IFERROR(VLOOKUP($B313,'Slutlig allokering kvv'!$B$2:$AC$462,MATCH(Q$3,'Slutlig allokering kvv'!$B$1:$AJ$1,0),FALSE)/1,0)</f>
        <v>0</v>
      </c>
      <c r="R313">
        <f>IFERROR(VLOOKUP($B313,Kraftvärmeprod!$B$1:$AH$479,MATCH(R$2,Kraftvärmeprod!$B$1:$AG$1,0),FALSE)/1,0)-IFERROR(VLOOKUP($B313,'Slutlig allokering kvv'!$B$2:$AC$462,MATCH(R$3,'Slutlig allokering kvv'!$B$1:$AJ$1,0),FALSE)/1,0)</f>
        <v>0</v>
      </c>
      <c r="S313">
        <f>IFERROR(VLOOKUP($B313,Kraftvärmeprod!$B$1:$AH$479,MATCH(S$2,Kraftvärmeprod!$B$1:$AG$1,0),FALSE)/1,0)-IFERROR(VLOOKUP($B313,'Slutlig allokering kvv'!$B$2:$AC$462,MATCH(S$3,'Slutlig allokering kvv'!$B$1:$AJ$1,0),FALSE)/1,0)</f>
        <v>0</v>
      </c>
      <c r="T313" s="6">
        <f>IFERROR(VLOOKUP($B313,Miljö!$B$1:$S$477,MATCH(T$2,Miljö!$B$1:$X$1,0),FALSE)/1,0)-IFERROR(VLOOKUP($B313,'Slutlig allokering kvv'!$B$2:$AC$462,MATCH(T$3,'Slutlig allokering kvv'!$B$1:$AJ$1,0),FALSE)/1,0)</f>
        <v>1.02695</v>
      </c>
      <c r="U313">
        <f>IFERROR(VLOOKUP($B313,Kraftvärmeprod!$B$1:$AH$479,MATCH(U$2,Kraftvärmeprod!$B$1:$AG$1,0),FALSE)/1,0)-IFERROR(VLOOKUP($B313,'Slutlig allokering kvv'!$B$2:$AC$462,MATCH(U$3,'Slutlig allokering kvv'!$B$1:$AJ$1,0),FALSE)/1,0)</f>
        <v>0</v>
      </c>
      <c r="V313">
        <f>IFERROR(VLOOKUP($B313,Kraftvärmeprod!$B$1:$AH$479,MATCH(V$2,Kraftvärmeprod!$B$1:$AG$1,0),FALSE)/1,0)-IFERROR(VLOOKUP($B313,'Slutlig allokering kvv'!$B$2:$AC$462,MATCH(V$3,'Slutlig allokering kvv'!$B$1:$AJ$1,0),FALSE)/1,0)</f>
        <v>0</v>
      </c>
      <c r="W313">
        <f>IFERROR(VLOOKUP($B313,Kraftvärmeprod!$B$1:$AH$479,MATCH(W$2,Kraftvärmeprod!$B$1:$AG$1,0),FALSE)/1,0)-IFERROR(VLOOKUP($B313,'Slutlig allokering kvv'!$B$2:$AC$462,MATCH(W$3,'Slutlig allokering kvv'!$B$1:$AJ$1,0),FALSE)/1,0)</f>
        <v>0</v>
      </c>
      <c r="X313">
        <f>IFERROR(VLOOKUP($B313,Kraftvärmeprod!$B$1:$AH$479,MATCH(X$2,Kraftvärmeprod!$B$1:$AG$1,0),FALSE)/1,0)-IFERROR(VLOOKUP($B313,'Slutlig allokering kvv'!$B$2:$AC$462,MATCH(X$3,'Slutlig allokering kvv'!$B$1:$AJ$1,0),FALSE)/1,0)</f>
        <v>0</v>
      </c>
      <c r="Y313">
        <f>IFERROR(VLOOKUP($B313,Kraftvärmeprod!$B$1:$AH$479,MATCH(Y$2,Kraftvärmeprod!$B$1:$AG$1,0),FALSE)/1,0)-IFERROR(VLOOKUP($B313,'Slutlig allokering kvv'!$B$2:$AC$462,MATCH(Y$3,'Slutlig allokering kvv'!$B$1:$AJ$1,0),FALSE)/1,0)</f>
        <v>0</v>
      </c>
      <c r="Z313">
        <f>IFERROR(VLOOKUP($B313,Kraftvärmeprod!$B$1:$AH$479,MATCH(Z$2,Kraftvärmeprod!$B$1:$AG$1,0),FALSE)/1,0)-IFERROR(VLOOKUP($B313,'Slutlig allokering kvv'!$B$2:$AC$462,MATCH(Z$3,'Slutlig allokering kvv'!$B$1:$AJ$1,0),FALSE)/1,0)</f>
        <v>0</v>
      </c>
      <c r="AA313">
        <f>IFERROR(VLOOKUP($B313,Kraftvärmeprod!$B$1:$AH$479,MATCH(AA$2,Kraftvärmeprod!$B$1:$AG$1,0),FALSE)/1,0)-IFERROR(VLOOKUP($B313,'Slutlig allokering kvv'!$B$2:$AC$462,MATCH(AA$3,'Slutlig allokering kvv'!$B$1:$AJ$1,0),FALSE)/1,0)</f>
        <v>0</v>
      </c>
      <c r="AE313">
        <f t="shared" si="8"/>
        <v>56.754152349999998</v>
      </c>
      <c r="AG313">
        <f>IFERROR(VLOOKUP(B313,'Slutlig allokering kvv'!$B$2:$AJ$462,MATCH("Summa slutlig allokerad tillförd energi (utan hjälpel och rökgaskondensering):",'Slutlig allokering kvv'!$B$1:$AK$1,0),FALSE)/1,"")</f>
        <v>101.85584765</v>
      </c>
      <c r="AI313" s="137">
        <f>IFERROR(1-VLOOKUP(B313,'Slutlig allokering kvv'!$B$2:$AJ$462,MATCH("Andel av bränsle i kvv som allokerats till värme, exklusive rökgaskondensering och hjälpel",'Slutlig allokering kvv'!$B$1:$AK$1,0),FALSE),"")</f>
        <v>0.35782203108252952</v>
      </c>
      <c r="AK313" s="137">
        <f t="shared" si="9"/>
        <v>0.35782203108252941</v>
      </c>
    </row>
    <row r="314" spans="1:37" x14ac:dyDescent="0.25">
      <c r="A314" s="2" t="s">
        <v>477</v>
      </c>
      <c r="B314" s="2" t="s">
        <v>480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 kvv'!$B$2:$AC$462,MATCH(E$3,'Slutlig allokering kvv'!$B$1:$AJ$1,0),FALSE)/1,0)</f>
        <v>0</v>
      </c>
      <c r="F314">
        <f>IFERROR(VLOOKUP($B314,Kraftvärmeprod!$B$1:$AH$479,MATCH(F$2,Kraftvärmeprod!$B$1:$AG$1,0),FALSE)/1,0)-IFERROR(VLOOKUP($B314,'Slutlig allokering kvv'!$B$2:$AC$462,MATCH(F$3,'Slutlig allokering kvv'!$B$1:$AJ$1,0),FALSE)/1,0)</f>
        <v>0</v>
      </c>
      <c r="G314">
        <f>IFERROR(VLOOKUP($B314,Kraftvärmeprod!$B$1:$AH$479,MATCH(G$2,Kraftvärmeprod!$B$1:$AG$1,0),FALSE)/1,0)-IFERROR(VLOOKUP($B314,'Slutlig allokering kvv'!$B$2:$AC$462,MATCH(G$3,'Slutlig allokering kvv'!$B$1:$AJ$1,0),FALSE)/1,0)</f>
        <v>0</v>
      </c>
      <c r="H314">
        <f>IFERROR(VLOOKUP($B314,Kraftvärmeprod!$B$1:$AH$479,MATCH(H$2,Kraftvärmeprod!$B$1:$AG$1,0),FALSE)/1,0)-IFERROR(VLOOKUP($B314,'Slutlig allokering kvv'!$B$2:$AC$462,MATCH(H$3,'Slutlig allokering kvv'!$B$1:$AJ$1,0),FALSE)/1,0)</f>
        <v>0</v>
      </c>
      <c r="I314">
        <f>IFERROR(VLOOKUP($B314,Kraftvärmeprod!$B$1:$AH$479,MATCH(I$2,Kraftvärmeprod!$B$1:$AG$1,0),FALSE)/1,0)-IFERROR(VLOOKUP($B314,'Slutlig allokering kvv'!$B$2:$AC$462,MATCH(I$3,'Slutlig allokering kvv'!$B$1:$AJ$1,0),FALSE)/1,0)</f>
        <v>0</v>
      </c>
      <c r="J314">
        <f>IFERROR(VLOOKUP($B314,Kraftvärmeprod!$B$1:$AH$479,MATCH(J$2,Kraftvärmeprod!$B$1:$AG$1,0),FALSE)/1,0)-IFERROR(VLOOKUP($B314,'Slutlig allokering kvv'!$B$2:$AC$462,MATCH(J$3,'Slutlig allokering kvv'!$B$1:$AJ$1,0),FALSE)/1,0)</f>
        <v>0</v>
      </c>
      <c r="K314">
        <f>IFERROR(VLOOKUP($B314,Kraftvärmeprod!$B$1:$AH$479,MATCH(K$2,Kraftvärmeprod!$B$1:$AG$1,0),FALSE)/1,0)-IFERROR(VLOOKUP($B314,'Slutlig allokering kvv'!$B$2:$AC$462,MATCH(K$3,'Slutlig allokering kvv'!$B$1:$AJ$1,0),FALSE)/1,0)</f>
        <v>0</v>
      </c>
      <c r="L314">
        <f>IFERROR(VLOOKUP($B314,Kraftvärmeprod!$B$1:$AH$479,MATCH(L$2,Kraftvärmeprod!$B$1:$AG$1,0),FALSE)/1,0)-IFERROR(VLOOKUP($B314,'Slutlig allokering kvv'!$B$2:$AC$462,MATCH(L$3,'Slutlig allokering kvv'!$B$1:$AJ$1,0),FALSE)/1,0)</f>
        <v>0</v>
      </c>
      <c r="M314">
        <f>IFERROR(VLOOKUP($B314,Kraftvärmeprod!$B$1:$AH$479,MATCH(M$2,Kraftvärmeprod!$B$1:$AG$1,0),FALSE)/1,0)-IFERROR(VLOOKUP($B314,'Slutlig allokering kvv'!$B$2:$AC$462,MATCH(M$3,'Slutlig allokering kvv'!$B$1:$AJ$1,0),FALSE)/1,0)</f>
        <v>0</v>
      </c>
      <c r="N314">
        <f>IFERROR(VLOOKUP($B314,Kraftvärmeprod!$B$1:$AH$479,MATCH(N$2,Kraftvärmeprod!$B$1:$AG$1,0),FALSE)/1,0)-IFERROR(VLOOKUP($B314,'Slutlig allokering kvv'!$B$2:$AC$462,MATCH(N$3,'Slutlig allokering kvv'!$B$1:$AJ$1,0),FALSE)/1,0)</f>
        <v>0</v>
      </c>
      <c r="O314">
        <f>IFERROR(VLOOKUP($B314,Kraftvärmeprod!$B$1:$AH$479,MATCH(O$2,Kraftvärmeprod!$B$1:$AG$1,0),FALSE)/1,0)-IFERROR(VLOOKUP($B314,'Slutlig allokering kvv'!$B$2:$AC$462,MATCH(O$3,'Slutlig allokering kvv'!$B$1:$AJ$1,0),FALSE)/1,0)</f>
        <v>0</v>
      </c>
      <c r="P314">
        <f>IFERROR(VLOOKUP($B314,Kraftvärmeprod!$B$1:$AH$479,MATCH(P$2,Kraftvärmeprod!$B$1:$AG$1,0),FALSE)/1,0)-IFERROR(VLOOKUP($B314,'Slutlig allokering kvv'!$B$2:$AC$462,MATCH(P$3,'Slutlig allokering kvv'!$B$1:$AJ$1,0),FALSE)/1,0)</f>
        <v>0</v>
      </c>
      <c r="Q314">
        <f>IFERROR(VLOOKUP($B314,Kraftvärmeprod!$B$1:$AH$479,MATCH(Q$2,Kraftvärmeprod!$B$1:$AG$1,0),FALSE)/1,0)-IFERROR(VLOOKUP($B314,'Slutlig allokering kvv'!$B$2:$AC$462,MATCH(Q$3,'Slutlig allokering kvv'!$B$1:$AJ$1,0),FALSE)/1,0)</f>
        <v>0</v>
      </c>
      <c r="R314">
        <f>IFERROR(VLOOKUP($B314,Kraftvärmeprod!$B$1:$AH$479,MATCH(R$2,Kraftvärmeprod!$B$1:$AG$1,0),FALSE)/1,0)-IFERROR(VLOOKUP($B314,'Slutlig allokering kvv'!$B$2:$AC$462,MATCH(R$3,'Slutlig allokering kvv'!$B$1:$AJ$1,0),FALSE)/1,0)</f>
        <v>0</v>
      </c>
      <c r="S314">
        <f>IFERROR(VLOOKUP($B314,Kraftvärmeprod!$B$1:$AH$479,MATCH(S$2,Kraftvärmeprod!$B$1:$AG$1,0),FALSE)/1,0)-IFERROR(VLOOKUP($B314,'Slutlig allokering kvv'!$B$2:$AC$462,MATCH(S$3,'Slutlig allokering kvv'!$B$1:$AJ$1,0),FALSE)/1,0)</f>
        <v>0</v>
      </c>
      <c r="T314" s="6">
        <f>IFERROR(VLOOKUP($B314,Miljö!$B$1:$S$477,MATCH(T$2,Miljö!$B$1:$X$1,0),FALSE)/1,0)-IFERROR(VLOOKUP($B314,'Slutlig allokering kvv'!$B$2:$AC$462,MATCH(T$3,'Slutlig allokering kvv'!$B$1:$AJ$1,0),FALSE)/1,0)</f>
        <v>0</v>
      </c>
      <c r="U314">
        <f>IFERROR(VLOOKUP($B314,Kraftvärmeprod!$B$1:$AH$479,MATCH(U$2,Kraftvärmeprod!$B$1:$AG$1,0),FALSE)/1,0)-IFERROR(VLOOKUP($B314,'Slutlig allokering kvv'!$B$2:$AC$462,MATCH(U$3,'Slutlig allokering kvv'!$B$1:$AJ$1,0),FALSE)/1,0)</f>
        <v>0</v>
      </c>
      <c r="V314">
        <f>IFERROR(VLOOKUP($B314,Kraftvärmeprod!$B$1:$AH$479,MATCH(V$2,Kraftvärmeprod!$B$1:$AG$1,0),FALSE)/1,0)-IFERROR(VLOOKUP($B314,'Slutlig allokering kvv'!$B$2:$AC$462,MATCH(V$3,'Slutlig allokering kvv'!$B$1:$AJ$1,0),FALSE)/1,0)</f>
        <v>0</v>
      </c>
      <c r="W314">
        <f>IFERROR(VLOOKUP($B314,Kraftvärmeprod!$B$1:$AH$479,MATCH(W$2,Kraftvärmeprod!$B$1:$AG$1,0),FALSE)/1,0)-IFERROR(VLOOKUP($B314,'Slutlig allokering kvv'!$B$2:$AC$462,MATCH(W$3,'Slutlig allokering kvv'!$B$1:$AJ$1,0),FALSE)/1,0)</f>
        <v>0</v>
      </c>
      <c r="X314">
        <f>IFERROR(VLOOKUP($B314,Kraftvärmeprod!$B$1:$AH$479,MATCH(X$2,Kraftvärmeprod!$B$1:$AG$1,0),FALSE)/1,0)-IFERROR(VLOOKUP($B314,'Slutlig allokering kvv'!$B$2:$AC$462,MATCH(X$3,'Slutlig allokering kvv'!$B$1:$AJ$1,0),FALSE)/1,0)</f>
        <v>0</v>
      </c>
      <c r="Y314">
        <f>IFERROR(VLOOKUP($B314,Kraftvärmeprod!$B$1:$AH$479,MATCH(Y$2,Kraftvärmeprod!$B$1:$AG$1,0),FALSE)/1,0)-IFERROR(VLOOKUP($B314,'Slutlig allokering kvv'!$B$2:$AC$462,MATCH(Y$3,'Slutlig allokering kvv'!$B$1:$AJ$1,0),FALSE)/1,0)</f>
        <v>0</v>
      </c>
      <c r="Z314">
        <f>IFERROR(VLOOKUP($B314,Kraftvärmeprod!$B$1:$AH$479,MATCH(Z$2,Kraftvärmeprod!$B$1:$AG$1,0),FALSE)/1,0)-IFERROR(VLOOKUP($B314,'Slutlig allokering kvv'!$B$2:$AC$462,MATCH(Z$3,'Slutlig allokering kvv'!$B$1:$AJ$1,0),FALSE)/1,0)</f>
        <v>0</v>
      </c>
      <c r="AA314">
        <f>IFERROR(VLOOKUP($B314,Kraftvärmeprod!$B$1:$AH$479,MATCH(AA$2,Kraftvärmeprod!$B$1:$AG$1,0),FALSE)/1,0)-IFERROR(VLOOKUP($B314,'Slutlig allokering kvv'!$B$2:$AC$462,MATCH(AA$3,'Slutlig allokering kvv'!$B$1:$AJ$1,0),FALSE)/1,0)</f>
        <v>0</v>
      </c>
      <c r="AE314">
        <f t="shared" si="8"/>
        <v>0</v>
      </c>
      <c r="AG314">
        <f>IFERROR(VLOOKUP(B314,'Slutlig allokering kvv'!$B$2:$AJ$462,MATCH("Summa slutlig allokerad tillförd energi (utan hjälpel och rökgaskondensering):",'Slutlig allokering kvv'!$B$1:$AK$1,0),FALSE)/1,"")</f>
        <v>0</v>
      </c>
      <c r="AI314" s="137" t="str">
        <f>IFERROR(1-VLOOKUP(B314,'Slutlig allokering kvv'!$B$2:$AJ$462,MATCH("Andel av bränsle i kvv som allokerats till värme, exklusive rökgaskondensering och hjälpel",'Slutlig allokering kvv'!$B$1:$AK$1,0),FALSE),"")</f>
        <v/>
      </c>
      <c r="AK314" s="137" t="str">
        <f t="shared" si="9"/>
        <v/>
      </c>
    </row>
    <row r="315" spans="1:37" x14ac:dyDescent="0.25">
      <c r="A315" s="2" t="s">
        <v>477</v>
      </c>
      <c r="B315" s="2" t="s">
        <v>481</v>
      </c>
      <c r="C315">
        <f>IFERROR(VLOOKUP($B315,Kraftvärmeprod!$B$1:$AH$479,MATCH(C$3,Kraftvärmeprod!$B$1:$AG$1,0),FALSE)/1,"")</f>
        <v>887.9</v>
      </c>
      <c r="D315">
        <f>IFERROR(VLOOKUP($B315,Kraftvärmeprod!$B$1:$AH$479,MATCH(D$3,Kraftvärmeprod!$B$1:$AG$1,0),FALSE)/1,"")</f>
        <v>211.9</v>
      </c>
      <c r="E315">
        <f>IFERROR(VLOOKUP($B315,Kraftvärmeprod!$B$1:$AH$479,MATCH(E$2,Kraftvärmeprod!$B$1:$AG$1,0),FALSE)/1,0)-IFERROR(VLOOKUP($B315,'Slutlig allokering kvv'!$B$2:$AC$462,MATCH(E$3,'Slutlig allokering kvv'!$B$1:$AJ$1,0),FALSE)/1,0)</f>
        <v>252.39999999999998</v>
      </c>
      <c r="F315">
        <f>IFERROR(VLOOKUP($B315,Kraftvärmeprod!$B$1:$AH$479,MATCH(F$2,Kraftvärmeprod!$B$1:$AG$1,0),FALSE)/1,0)-IFERROR(VLOOKUP($B315,'Slutlig allokering kvv'!$B$2:$AC$462,MATCH(F$3,'Slutlig allokering kvv'!$B$1:$AJ$1,0),FALSE)/1,0)</f>
        <v>0</v>
      </c>
      <c r="G315">
        <f>IFERROR(VLOOKUP($B315,Kraftvärmeprod!$B$1:$AH$479,MATCH(G$2,Kraftvärmeprod!$B$1:$AG$1,0),FALSE)/1,0)-IFERROR(VLOOKUP($B315,'Slutlig allokering kvv'!$B$2:$AC$462,MATCH(G$3,'Slutlig allokering kvv'!$B$1:$AJ$1,0),FALSE)/1,0)</f>
        <v>11.3886</v>
      </c>
      <c r="H315">
        <f>IFERROR(VLOOKUP($B315,Kraftvärmeprod!$B$1:$AH$479,MATCH(H$2,Kraftvärmeprod!$B$1:$AG$1,0),FALSE)/1,0)-IFERROR(VLOOKUP($B315,'Slutlig allokering kvv'!$B$2:$AC$462,MATCH(H$3,'Slutlig allokering kvv'!$B$1:$AJ$1,0),FALSE)/1,0)</f>
        <v>0</v>
      </c>
      <c r="I315">
        <f>IFERROR(VLOOKUP($B315,Kraftvärmeprod!$B$1:$AH$479,MATCH(I$2,Kraftvärmeprod!$B$1:$AG$1,0),FALSE)/1,0)-IFERROR(VLOOKUP($B315,'Slutlig allokering kvv'!$B$2:$AC$462,MATCH(I$3,'Slutlig allokering kvv'!$B$1:$AJ$1,0),FALSE)/1,0)</f>
        <v>3.8091499999999989</v>
      </c>
      <c r="J315">
        <f>IFERROR(VLOOKUP($B315,Kraftvärmeprod!$B$1:$AH$479,MATCH(J$2,Kraftvärmeprod!$B$1:$AG$1,0),FALSE)/1,0)-IFERROR(VLOOKUP($B315,'Slutlig allokering kvv'!$B$2:$AC$462,MATCH(J$3,'Slutlig allokering kvv'!$B$1:$AJ$1,0),FALSE)/1,0)</f>
        <v>0</v>
      </c>
      <c r="K315">
        <f>IFERROR(VLOOKUP($B315,Kraftvärmeprod!$B$1:$AH$479,MATCH(K$2,Kraftvärmeprod!$B$1:$AG$1,0),FALSE)/1,0)-IFERROR(VLOOKUP($B315,'Slutlig allokering kvv'!$B$2:$AC$462,MATCH(K$3,'Slutlig allokering kvv'!$B$1:$AJ$1,0),FALSE)/1,0)</f>
        <v>10.873999999999999</v>
      </c>
      <c r="L315">
        <f>IFERROR(VLOOKUP($B315,Kraftvärmeprod!$B$1:$AH$479,MATCH(L$2,Kraftvärmeprod!$B$1:$AG$1,0),FALSE)/1,0)-IFERROR(VLOOKUP($B315,'Slutlig allokering kvv'!$B$2:$AC$462,MATCH(L$3,'Slutlig allokering kvv'!$B$1:$AJ$1,0),FALSE)/1,0)</f>
        <v>12.1556</v>
      </c>
      <c r="M315">
        <f>IFERROR(VLOOKUP($B315,Kraftvärmeprod!$B$1:$AH$479,MATCH(M$2,Kraftvärmeprod!$B$1:$AG$1,0),FALSE)/1,0)-IFERROR(VLOOKUP($B315,'Slutlig allokering kvv'!$B$2:$AC$462,MATCH(M$3,'Slutlig allokering kvv'!$B$1:$AJ$1,0),FALSE)/1,0)</f>
        <v>0</v>
      </c>
      <c r="N315">
        <f>IFERROR(VLOOKUP($B315,Kraftvärmeprod!$B$1:$AH$479,MATCH(N$2,Kraftvärmeprod!$B$1:$AG$1,0),FALSE)/1,0)-IFERROR(VLOOKUP($B315,'Slutlig allokering kvv'!$B$2:$AC$462,MATCH(N$3,'Slutlig allokering kvv'!$B$1:$AJ$1,0),FALSE)/1,0)</f>
        <v>107.29100000000003</v>
      </c>
      <c r="O315">
        <f>IFERROR(VLOOKUP($B315,Kraftvärmeprod!$B$1:$AH$479,MATCH(O$2,Kraftvärmeprod!$B$1:$AG$1,0),FALSE)/1,0)-IFERROR(VLOOKUP($B315,'Slutlig allokering kvv'!$B$2:$AC$462,MATCH(O$3,'Slutlig allokering kvv'!$B$1:$AJ$1,0),FALSE)/1,0)</f>
        <v>0</v>
      </c>
      <c r="P315">
        <f>IFERROR(VLOOKUP($B315,Kraftvärmeprod!$B$1:$AH$479,MATCH(P$2,Kraftvärmeprod!$B$1:$AG$1,0),FALSE)/1,0)-IFERROR(VLOOKUP($B315,'Slutlig allokering kvv'!$B$2:$AC$462,MATCH(P$3,'Slutlig allokering kvv'!$B$1:$AJ$1,0),FALSE)/1,0)</f>
        <v>0.53683799999999993</v>
      </c>
      <c r="Q315">
        <f>IFERROR(VLOOKUP($B315,Kraftvärmeprod!$B$1:$AH$479,MATCH(Q$2,Kraftvärmeprod!$B$1:$AG$1,0),FALSE)/1,0)-IFERROR(VLOOKUP($B315,'Slutlig allokering kvv'!$B$2:$AC$462,MATCH(Q$3,'Slutlig allokering kvv'!$B$1:$AJ$1,0),FALSE)/1,0)</f>
        <v>29.950600000000001</v>
      </c>
      <c r="R315">
        <f>IFERROR(VLOOKUP($B315,Kraftvärmeprod!$B$1:$AH$479,MATCH(R$2,Kraftvärmeprod!$B$1:$AG$1,0),FALSE)/1,0)-IFERROR(VLOOKUP($B315,'Slutlig allokering kvv'!$B$2:$AC$462,MATCH(R$3,'Slutlig allokering kvv'!$B$1:$AJ$1,0),FALSE)/1,0)</f>
        <v>0</v>
      </c>
      <c r="S315">
        <f>IFERROR(VLOOKUP($B315,Kraftvärmeprod!$B$1:$AH$479,MATCH(S$2,Kraftvärmeprod!$B$1:$AG$1,0),FALSE)/1,0)-IFERROR(VLOOKUP($B315,'Slutlig allokering kvv'!$B$2:$AC$462,MATCH(S$3,'Slutlig allokering kvv'!$B$1:$AJ$1,0),FALSE)/1,0)</f>
        <v>0</v>
      </c>
      <c r="T315" s="6">
        <f>IFERROR(VLOOKUP($B315,Miljö!$B$1:$S$477,MATCH(T$2,Miljö!$B$1:$X$1,0),FALSE)/1,0)-IFERROR(VLOOKUP($B315,'Slutlig allokering kvv'!$B$2:$AC$462,MATCH(T$3,'Slutlig allokering kvv'!$B$1:$AJ$1,0),FALSE)/1,0)</f>
        <v>24.7956</v>
      </c>
      <c r="U315">
        <f>IFERROR(VLOOKUP($B315,Kraftvärmeprod!$B$1:$AH$479,MATCH(U$2,Kraftvärmeprod!$B$1:$AG$1,0),FALSE)/1,0)-IFERROR(VLOOKUP($B315,'Slutlig allokering kvv'!$B$2:$AC$462,MATCH(U$3,'Slutlig allokering kvv'!$B$1:$AJ$1,0),FALSE)/1,0)</f>
        <v>0</v>
      </c>
      <c r="V315">
        <f>IFERROR(VLOOKUP($B315,Kraftvärmeprod!$B$1:$AH$479,MATCH(V$2,Kraftvärmeprod!$B$1:$AG$1,0),FALSE)/1,0)-IFERROR(VLOOKUP($B315,'Slutlig allokering kvv'!$B$2:$AC$462,MATCH(V$3,'Slutlig allokering kvv'!$B$1:$AJ$1,0),FALSE)/1,0)</f>
        <v>0</v>
      </c>
      <c r="W315">
        <f>IFERROR(VLOOKUP($B315,Kraftvärmeprod!$B$1:$AH$479,MATCH(W$2,Kraftvärmeprod!$B$1:$AG$1,0),FALSE)/1,0)-IFERROR(VLOOKUP($B315,'Slutlig allokering kvv'!$B$2:$AC$462,MATCH(W$3,'Slutlig allokering kvv'!$B$1:$AJ$1,0),FALSE)/1,0)</f>
        <v>0</v>
      </c>
      <c r="X315">
        <f>IFERROR(VLOOKUP($B315,Kraftvärmeprod!$B$1:$AH$479,MATCH(X$2,Kraftvärmeprod!$B$1:$AG$1,0),FALSE)/1,0)-IFERROR(VLOOKUP($B315,'Slutlig allokering kvv'!$B$2:$AC$462,MATCH(X$3,'Slutlig allokering kvv'!$B$1:$AJ$1,0),FALSE)/1,0)</f>
        <v>0</v>
      </c>
      <c r="Y315">
        <f>IFERROR(VLOOKUP($B315,Kraftvärmeprod!$B$1:$AH$479,MATCH(Y$2,Kraftvärmeprod!$B$1:$AG$1,0),FALSE)/1,0)-IFERROR(VLOOKUP($B315,'Slutlig allokering kvv'!$B$2:$AC$462,MATCH(Y$3,'Slutlig allokering kvv'!$B$1:$AJ$1,0),FALSE)/1,0)</f>
        <v>42.599999999999994</v>
      </c>
      <c r="Z315">
        <f>IFERROR(VLOOKUP($B315,Kraftvärmeprod!$B$1:$AH$479,MATCH(Z$2,Kraftvärmeprod!$B$1:$AG$1,0),FALSE)/1,0)-IFERROR(VLOOKUP($B315,'Slutlig allokering kvv'!$B$2:$AC$462,MATCH(Z$3,'Slutlig allokering kvv'!$B$1:$AJ$1,0),FALSE)/1,0)</f>
        <v>0</v>
      </c>
      <c r="AA315">
        <f>IFERROR(VLOOKUP($B315,Kraftvärmeprod!$B$1:$AH$479,MATCH(AA$2,Kraftvärmeprod!$B$1:$AG$1,0),FALSE)/1,0)-IFERROR(VLOOKUP($B315,'Slutlig allokering kvv'!$B$2:$AC$462,MATCH(AA$3,'Slutlig allokering kvv'!$B$1:$AJ$1,0),FALSE)/1,0)</f>
        <v>17.370599999999996</v>
      </c>
      <c r="AE315">
        <f t="shared" si="8"/>
        <v>488.37638799999996</v>
      </c>
      <c r="AG315">
        <f>IFERROR(VLOOKUP(B315,'Slutlig allokering kvv'!$B$2:$AJ$462,MATCH("Summa slutlig allokerad tillförd energi (utan hjälpel och rökgaskondensering):",'Slutlig allokering kvv'!$B$1:$AK$1,0),FALSE)/1,"")</f>
        <v>827.32361199999991</v>
      </c>
      <c r="AI315" s="137">
        <f>IFERROR(1-VLOOKUP(B315,'Slutlig allokering kvv'!$B$2:$AJ$462,MATCH("Andel av bränsle i kvv som allokerats till värme, exklusive rökgaskondensering och hjälpel",'Slutlig allokering kvv'!$B$1:$AK$1,0),FALSE),"")</f>
        <v>0.37119129588812039</v>
      </c>
      <c r="AK315" s="137">
        <f t="shared" si="9"/>
        <v>0.37119129588812044</v>
      </c>
    </row>
    <row r="316" spans="1:37" x14ac:dyDescent="0.25">
      <c r="A316" s="2" t="s">
        <v>477</v>
      </c>
      <c r="B316" s="2" t="s">
        <v>482</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 kvv'!$B$2:$AC$462,MATCH(E$3,'Slutlig allokering kvv'!$B$1:$AJ$1,0),FALSE)/1,0)</f>
        <v>0</v>
      </c>
      <c r="F316">
        <f>IFERROR(VLOOKUP($B316,Kraftvärmeprod!$B$1:$AH$479,MATCH(F$2,Kraftvärmeprod!$B$1:$AG$1,0),FALSE)/1,0)-IFERROR(VLOOKUP($B316,'Slutlig allokering kvv'!$B$2:$AC$462,MATCH(F$3,'Slutlig allokering kvv'!$B$1:$AJ$1,0),FALSE)/1,0)</f>
        <v>0</v>
      </c>
      <c r="G316">
        <f>IFERROR(VLOOKUP($B316,Kraftvärmeprod!$B$1:$AH$479,MATCH(G$2,Kraftvärmeprod!$B$1:$AG$1,0),FALSE)/1,0)-IFERROR(VLOOKUP($B316,'Slutlig allokering kvv'!$B$2:$AC$462,MATCH(G$3,'Slutlig allokering kvv'!$B$1:$AJ$1,0),FALSE)/1,0)</f>
        <v>0</v>
      </c>
      <c r="H316">
        <f>IFERROR(VLOOKUP($B316,Kraftvärmeprod!$B$1:$AH$479,MATCH(H$2,Kraftvärmeprod!$B$1:$AG$1,0),FALSE)/1,0)-IFERROR(VLOOKUP($B316,'Slutlig allokering kvv'!$B$2:$AC$462,MATCH(H$3,'Slutlig allokering kvv'!$B$1:$AJ$1,0),FALSE)/1,0)</f>
        <v>0</v>
      </c>
      <c r="I316">
        <f>IFERROR(VLOOKUP($B316,Kraftvärmeprod!$B$1:$AH$479,MATCH(I$2,Kraftvärmeprod!$B$1:$AG$1,0),FALSE)/1,0)-IFERROR(VLOOKUP($B316,'Slutlig allokering kvv'!$B$2:$AC$462,MATCH(I$3,'Slutlig allokering kvv'!$B$1:$AJ$1,0),FALSE)/1,0)</f>
        <v>0</v>
      </c>
      <c r="J316">
        <f>IFERROR(VLOOKUP($B316,Kraftvärmeprod!$B$1:$AH$479,MATCH(J$2,Kraftvärmeprod!$B$1:$AG$1,0),FALSE)/1,0)-IFERROR(VLOOKUP($B316,'Slutlig allokering kvv'!$B$2:$AC$462,MATCH(J$3,'Slutlig allokering kvv'!$B$1:$AJ$1,0),FALSE)/1,0)</f>
        <v>0</v>
      </c>
      <c r="K316">
        <f>IFERROR(VLOOKUP($B316,Kraftvärmeprod!$B$1:$AH$479,MATCH(K$2,Kraftvärmeprod!$B$1:$AG$1,0),FALSE)/1,0)-IFERROR(VLOOKUP($B316,'Slutlig allokering kvv'!$B$2:$AC$462,MATCH(K$3,'Slutlig allokering kvv'!$B$1:$AJ$1,0),FALSE)/1,0)</f>
        <v>0</v>
      </c>
      <c r="L316">
        <f>IFERROR(VLOOKUP($B316,Kraftvärmeprod!$B$1:$AH$479,MATCH(L$2,Kraftvärmeprod!$B$1:$AG$1,0),FALSE)/1,0)-IFERROR(VLOOKUP($B316,'Slutlig allokering kvv'!$B$2:$AC$462,MATCH(L$3,'Slutlig allokering kvv'!$B$1:$AJ$1,0),FALSE)/1,0)</f>
        <v>0</v>
      </c>
      <c r="M316">
        <f>IFERROR(VLOOKUP($B316,Kraftvärmeprod!$B$1:$AH$479,MATCH(M$2,Kraftvärmeprod!$B$1:$AG$1,0),FALSE)/1,0)-IFERROR(VLOOKUP($B316,'Slutlig allokering kvv'!$B$2:$AC$462,MATCH(M$3,'Slutlig allokering kvv'!$B$1:$AJ$1,0),FALSE)/1,0)</f>
        <v>0</v>
      </c>
      <c r="N316">
        <f>IFERROR(VLOOKUP($B316,Kraftvärmeprod!$B$1:$AH$479,MATCH(N$2,Kraftvärmeprod!$B$1:$AG$1,0),FALSE)/1,0)-IFERROR(VLOOKUP($B316,'Slutlig allokering kvv'!$B$2:$AC$462,MATCH(N$3,'Slutlig allokering kvv'!$B$1:$AJ$1,0),FALSE)/1,0)</f>
        <v>0</v>
      </c>
      <c r="O316">
        <f>IFERROR(VLOOKUP($B316,Kraftvärmeprod!$B$1:$AH$479,MATCH(O$2,Kraftvärmeprod!$B$1:$AG$1,0),FALSE)/1,0)-IFERROR(VLOOKUP($B316,'Slutlig allokering kvv'!$B$2:$AC$462,MATCH(O$3,'Slutlig allokering kvv'!$B$1:$AJ$1,0),FALSE)/1,0)</f>
        <v>0</v>
      </c>
      <c r="P316">
        <f>IFERROR(VLOOKUP($B316,Kraftvärmeprod!$B$1:$AH$479,MATCH(P$2,Kraftvärmeprod!$B$1:$AG$1,0),FALSE)/1,0)-IFERROR(VLOOKUP($B316,'Slutlig allokering kvv'!$B$2:$AC$462,MATCH(P$3,'Slutlig allokering kvv'!$B$1:$AJ$1,0),FALSE)/1,0)</f>
        <v>0</v>
      </c>
      <c r="Q316">
        <f>IFERROR(VLOOKUP($B316,Kraftvärmeprod!$B$1:$AH$479,MATCH(Q$2,Kraftvärmeprod!$B$1:$AG$1,0),FALSE)/1,0)-IFERROR(VLOOKUP($B316,'Slutlig allokering kvv'!$B$2:$AC$462,MATCH(Q$3,'Slutlig allokering kvv'!$B$1:$AJ$1,0),FALSE)/1,0)</f>
        <v>0</v>
      </c>
      <c r="R316">
        <f>IFERROR(VLOOKUP($B316,Kraftvärmeprod!$B$1:$AH$479,MATCH(R$2,Kraftvärmeprod!$B$1:$AG$1,0),FALSE)/1,0)-IFERROR(VLOOKUP($B316,'Slutlig allokering kvv'!$B$2:$AC$462,MATCH(R$3,'Slutlig allokering kvv'!$B$1:$AJ$1,0),FALSE)/1,0)</f>
        <v>0</v>
      </c>
      <c r="S316">
        <f>IFERROR(VLOOKUP($B316,Kraftvärmeprod!$B$1:$AH$479,MATCH(S$2,Kraftvärmeprod!$B$1:$AG$1,0),FALSE)/1,0)-IFERROR(VLOOKUP($B316,'Slutlig allokering kvv'!$B$2:$AC$462,MATCH(S$3,'Slutlig allokering kvv'!$B$1:$AJ$1,0),FALSE)/1,0)</f>
        <v>0</v>
      </c>
      <c r="T316" s="6">
        <f>IFERROR(VLOOKUP($B316,Miljö!$B$1:$S$477,MATCH(T$2,Miljö!$B$1:$X$1,0),FALSE)/1,0)-IFERROR(VLOOKUP($B316,'Slutlig allokering kvv'!$B$2:$AC$462,MATCH(T$3,'Slutlig allokering kvv'!$B$1:$AJ$1,0),FALSE)/1,0)</f>
        <v>0</v>
      </c>
      <c r="U316">
        <f>IFERROR(VLOOKUP($B316,Kraftvärmeprod!$B$1:$AH$479,MATCH(U$2,Kraftvärmeprod!$B$1:$AG$1,0),FALSE)/1,0)-IFERROR(VLOOKUP($B316,'Slutlig allokering kvv'!$B$2:$AC$462,MATCH(U$3,'Slutlig allokering kvv'!$B$1:$AJ$1,0),FALSE)/1,0)</f>
        <v>0</v>
      </c>
      <c r="V316">
        <f>IFERROR(VLOOKUP($B316,Kraftvärmeprod!$B$1:$AH$479,MATCH(V$2,Kraftvärmeprod!$B$1:$AG$1,0),FALSE)/1,0)-IFERROR(VLOOKUP($B316,'Slutlig allokering kvv'!$B$2:$AC$462,MATCH(V$3,'Slutlig allokering kvv'!$B$1:$AJ$1,0),FALSE)/1,0)</f>
        <v>0</v>
      </c>
      <c r="W316">
        <f>IFERROR(VLOOKUP($B316,Kraftvärmeprod!$B$1:$AH$479,MATCH(W$2,Kraftvärmeprod!$B$1:$AG$1,0),FALSE)/1,0)-IFERROR(VLOOKUP($B316,'Slutlig allokering kvv'!$B$2:$AC$462,MATCH(W$3,'Slutlig allokering kvv'!$B$1:$AJ$1,0),FALSE)/1,0)</f>
        <v>0</v>
      </c>
      <c r="X316">
        <f>IFERROR(VLOOKUP($B316,Kraftvärmeprod!$B$1:$AH$479,MATCH(X$2,Kraftvärmeprod!$B$1:$AG$1,0),FALSE)/1,0)-IFERROR(VLOOKUP($B316,'Slutlig allokering kvv'!$B$2:$AC$462,MATCH(X$3,'Slutlig allokering kvv'!$B$1:$AJ$1,0),FALSE)/1,0)</f>
        <v>0</v>
      </c>
      <c r="Y316">
        <f>IFERROR(VLOOKUP($B316,Kraftvärmeprod!$B$1:$AH$479,MATCH(Y$2,Kraftvärmeprod!$B$1:$AG$1,0),FALSE)/1,0)-IFERROR(VLOOKUP($B316,'Slutlig allokering kvv'!$B$2:$AC$462,MATCH(Y$3,'Slutlig allokering kvv'!$B$1:$AJ$1,0),FALSE)/1,0)</f>
        <v>0</v>
      </c>
      <c r="Z316">
        <f>IFERROR(VLOOKUP($B316,Kraftvärmeprod!$B$1:$AH$479,MATCH(Z$2,Kraftvärmeprod!$B$1:$AG$1,0),FALSE)/1,0)-IFERROR(VLOOKUP($B316,'Slutlig allokering kvv'!$B$2:$AC$462,MATCH(Z$3,'Slutlig allokering kvv'!$B$1:$AJ$1,0),FALSE)/1,0)</f>
        <v>0</v>
      </c>
      <c r="AA316">
        <f>IFERROR(VLOOKUP($B316,Kraftvärmeprod!$B$1:$AH$479,MATCH(AA$2,Kraftvärmeprod!$B$1:$AG$1,0),FALSE)/1,0)-IFERROR(VLOOKUP($B316,'Slutlig allokering kvv'!$B$2:$AC$462,MATCH(AA$3,'Slutlig allokering kvv'!$B$1:$AJ$1,0),FALSE)/1,0)</f>
        <v>0</v>
      </c>
      <c r="AE316">
        <f t="shared" si="8"/>
        <v>0</v>
      </c>
      <c r="AG316">
        <f>IFERROR(VLOOKUP(B316,'Slutlig allokering kvv'!$B$2:$AJ$462,MATCH("Summa slutlig allokerad tillförd energi (utan hjälpel och rökgaskondensering):",'Slutlig allokering kvv'!$B$1:$AK$1,0),FALSE)/1,"")</f>
        <v>0</v>
      </c>
      <c r="AI316" s="137" t="str">
        <f>IFERROR(1-VLOOKUP(B316,'Slutlig allokering kvv'!$B$2:$AJ$462,MATCH("Andel av bränsle i kvv som allokerats till värme, exklusive rökgaskondensering och hjälpel",'Slutlig allokering kvv'!$B$1:$AK$1,0),FALSE),"")</f>
        <v/>
      </c>
      <c r="AK316" s="137" t="str">
        <f t="shared" si="9"/>
        <v/>
      </c>
    </row>
    <row r="317" spans="1:37" x14ac:dyDescent="0.25">
      <c r="A317" s="2" t="s">
        <v>477</v>
      </c>
      <c r="B317" s="2" t="s">
        <v>483</v>
      </c>
      <c r="C317" t="str">
        <f>IFERROR(VLOOKUP($B317,Kraftvärmeprod!$B$1:$AH$479,MATCH(C$3,Kraftvärmeprod!$B$1:$AG$1,0),FALSE)/1,"")</f>
        <v/>
      </c>
      <c r="D317" t="str">
        <f>IFERROR(VLOOKUP($B317,Kraftvärmeprod!$B$1:$AH$479,MATCH(D$3,Kraftvärmeprod!$B$1:$AG$1,0),FALSE)/1,"")</f>
        <v/>
      </c>
      <c r="E317">
        <f>IFERROR(VLOOKUP($B317,Kraftvärmeprod!$B$1:$AH$479,MATCH(E$2,Kraftvärmeprod!$B$1:$AG$1,0),FALSE)/1,0)-IFERROR(VLOOKUP($B317,'Slutlig allokering kvv'!$B$2:$AC$462,MATCH(E$3,'Slutlig allokering kvv'!$B$1:$AJ$1,0),FALSE)/1,0)</f>
        <v>0</v>
      </c>
      <c r="F317">
        <f>IFERROR(VLOOKUP($B317,Kraftvärmeprod!$B$1:$AH$479,MATCH(F$2,Kraftvärmeprod!$B$1:$AG$1,0),FALSE)/1,0)-IFERROR(VLOOKUP($B317,'Slutlig allokering kvv'!$B$2:$AC$462,MATCH(F$3,'Slutlig allokering kvv'!$B$1:$AJ$1,0),FALSE)/1,0)</f>
        <v>0</v>
      </c>
      <c r="G317">
        <f>IFERROR(VLOOKUP($B317,Kraftvärmeprod!$B$1:$AH$479,MATCH(G$2,Kraftvärmeprod!$B$1:$AG$1,0),FALSE)/1,0)-IFERROR(VLOOKUP($B317,'Slutlig allokering kvv'!$B$2:$AC$462,MATCH(G$3,'Slutlig allokering kvv'!$B$1:$AJ$1,0),FALSE)/1,0)</f>
        <v>0</v>
      </c>
      <c r="H317">
        <f>IFERROR(VLOOKUP($B317,Kraftvärmeprod!$B$1:$AH$479,MATCH(H$2,Kraftvärmeprod!$B$1:$AG$1,0),FALSE)/1,0)-IFERROR(VLOOKUP($B317,'Slutlig allokering kvv'!$B$2:$AC$462,MATCH(H$3,'Slutlig allokering kvv'!$B$1:$AJ$1,0),FALSE)/1,0)</f>
        <v>0</v>
      </c>
      <c r="I317">
        <f>IFERROR(VLOOKUP($B317,Kraftvärmeprod!$B$1:$AH$479,MATCH(I$2,Kraftvärmeprod!$B$1:$AG$1,0),FALSE)/1,0)-IFERROR(VLOOKUP($B317,'Slutlig allokering kvv'!$B$2:$AC$462,MATCH(I$3,'Slutlig allokering kvv'!$B$1:$AJ$1,0),FALSE)/1,0)</f>
        <v>0</v>
      </c>
      <c r="J317">
        <f>IFERROR(VLOOKUP($B317,Kraftvärmeprod!$B$1:$AH$479,MATCH(J$2,Kraftvärmeprod!$B$1:$AG$1,0),FALSE)/1,0)-IFERROR(VLOOKUP($B317,'Slutlig allokering kvv'!$B$2:$AC$462,MATCH(J$3,'Slutlig allokering kvv'!$B$1:$AJ$1,0),FALSE)/1,0)</f>
        <v>0</v>
      </c>
      <c r="K317">
        <f>IFERROR(VLOOKUP($B317,Kraftvärmeprod!$B$1:$AH$479,MATCH(K$2,Kraftvärmeprod!$B$1:$AG$1,0),FALSE)/1,0)-IFERROR(VLOOKUP($B317,'Slutlig allokering kvv'!$B$2:$AC$462,MATCH(K$3,'Slutlig allokering kvv'!$B$1:$AJ$1,0),FALSE)/1,0)</f>
        <v>0</v>
      </c>
      <c r="L317">
        <f>IFERROR(VLOOKUP($B317,Kraftvärmeprod!$B$1:$AH$479,MATCH(L$2,Kraftvärmeprod!$B$1:$AG$1,0),FALSE)/1,0)-IFERROR(VLOOKUP($B317,'Slutlig allokering kvv'!$B$2:$AC$462,MATCH(L$3,'Slutlig allokering kvv'!$B$1:$AJ$1,0),FALSE)/1,0)</f>
        <v>0</v>
      </c>
      <c r="M317">
        <f>IFERROR(VLOOKUP($B317,Kraftvärmeprod!$B$1:$AH$479,MATCH(M$2,Kraftvärmeprod!$B$1:$AG$1,0),FALSE)/1,0)-IFERROR(VLOOKUP($B317,'Slutlig allokering kvv'!$B$2:$AC$462,MATCH(M$3,'Slutlig allokering kvv'!$B$1:$AJ$1,0),FALSE)/1,0)</f>
        <v>0</v>
      </c>
      <c r="N317">
        <f>IFERROR(VLOOKUP($B317,Kraftvärmeprod!$B$1:$AH$479,MATCH(N$2,Kraftvärmeprod!$B$1:$AG$1,0),FALSE)/1,0)-IFERROR(VLOOKUP($B317,'Slutlig allokering kvv'!$B$2:$AC$462,MATCH(N$3,'Slutlig allokering kvv'!$B$1:$AJ$1,0),FALSE)/1,0)</f>
        <v>0</v>
      </c>
      <c r="O317">
        <f>IFERROR(VLOOKUP($B317,Kraftvärmeprod!$B$1:$AH$479,MATCH(O$2,Kraftvärmeprod!$B$1:$AG$1,0),FALSE)/1,0)-IFERROR(VLOOKUP($B317,'Slutlig allokering kvv'!$B$2:$AC$462,MATCH(O$3,'Slutlig allokering kvv'!$B$1:$AJ$1,0),FALSE)/1,0)</f>
        <v>0</v>
      </c>
      <c r="P317">
        <f>IFERROR(VLOOKUP($B317,Kraftvärmeprod!$B$1:$AH$479,MATCH(P$2,Kraftvärmeprod!$B$1:$AG$1,0),FALSE)/1,0)-IFERROR(VLOOKUP($B317,'Slutlig allokering kvv'!$B$2:$AC$462,MATCH(P$3,'Slutlig allokering kvv'!$B$1:$AJ$1,0),FALSE)/1,0)</f>
        <v>0</v>
      </c>
      <c r="Q317">
        <f>IFERROR(VLOOKUP($B317,Kraftvärmeprod!$B$1:$AH$479,MATCH(Q$2,Kraftvärmeprod!$B$1:$AG$1,0),FALSE)/1,0)-IFERROR(VLOOKUP($B317,'Slutlig allokering kvv'!$B$2:$AC$462,MATCH(Q$3,'Slutlig allokering kvv'!$B$1:$AJ$1,0),FALSE)/1,0)</f>
        <v>0</v>
      </c>
      <c r="R317">
        <f>IFERROR(VLOOKUP($B317,Kraftvärmeprod!$B$1:$AH$479,MATCH(R$2,Kraftvärmeprod!$B$1:$AG$1,0),FALSE)/1,0)-IFERROR(VLOOKUP($B317,'Slutlig allokering kvv'!$B$2:$AC$462,MATCH(R$3,'Slutlig allokering kvv'!$B$1:$AJ$1,0),FALSE)/1,0)</f>
        <v>0</v>
      </c>
      <c r="S317">
        <f>IFERROR(VLOOKUP($B317,Kraftvärmeprod!$B$1:$AH$479,MATCH(S$2,Kraftvärmeprod!$B$1:$AG$1,0),FALSE)/1,0)-IFERROR(VLOOKUP($B317,'Slutlig allokering kvv'!$B$2:$AC$462,MATCH(S$3,'Slutlig allokering kvv'!$B$1:$AJ$1,0),FALSE)/1,0)</f>
        <v>0</v>
      </c>
      <c r="T317" s="6">
        <f>IFERROR(VLOOKUP($B317,Miljö!$B$1:$S$477,MATCH(T$2,Miljö!$B$1:$X$1,0),FALSE)/1,0)-IFERROR(VLOOKUP($B317,'Slutlig allokering kvv'!$B$2:$AC$462,MATCH(T$3,'Slutlig allokering kvv'!$B$1:$AJ$1,0),FALSE)/1,0)</f>
        <v>0</v>
      </c>
      <c r="U317">
        <f>IFERROR(VLOOKUP($B317,Kraftvärmeprod!$B$1:$AH$479,MATCH(U$2,Kraftvärmeprod!$B$1:$AG$1,0),FALSE)/1,0)-IFERROR(VLOOKUP($B317,'Slutlig allokering kvv'!$B$2:$AC$462,MATCH(U$3,'Slutlig allokering kvv'!$B$1:$AJ$1,0),FALSE)/1,0)</f>
        <v>0</v>
      </c>
      <c r="V317">
        <f>IFERROR(VLOOKUP($B317,Kraftvärmeprod!$B$1:$AH$479,MATCH(V$2,Kraftvärmeprod!$B$1:$AG$1,0),FALSE)/1,0)-IFERROR(VLOOKUP($B317,'Slutlig allokering kvv'!$B$2:$AC$462,MATCH(V$3,'Slutlig allokering kvv'!$B$1:$AJ$1,0),FALSE)/1,0)</f>
        <v>0</v>
      </c>
      <c r="W317">
        <f>IFERROR(VLOOKUP($B317,Kraftvärmeprod!$B$1:$AH$479,MATCH(W$2,Kraftvärmeprod!$B$1:$AG$1,0),FALSE)/1,0)-IFERROR(VLOOKUP($B317,'Slutlig allokering kvv'!$B$2:$AC$462,MATCH(W$3,'Slutlig allokering kvv'!$B$1:$AJ$1,0),FALSE)/1,0)</f>
        <v>0</v>
      </c>
      <c r="X317">
        <f>IFERROR(VLOOKUP($B317,Kraftvärmeprod!$B$1:$AH$479,MATCH(X$2,Kraftvärmeprod!$B$1:$AG$1,0),FALSE)/1,0)-IFERROR(VLOOKUP($B317,'Slutlig allokering kvv'!$B$2:$AC$462,MATCH(X$3,'Slutlig allokering kvv'!$B$1:$AJ$1,0),FALSE)/1,0)</f>
        <v>0</v>
      </c>
      <c r="Y317">
        <f>IFERROR(VLOOKUP($B317,Kraftvärmeprod!$B$1:$AH$479,MATCH(Y$2,Kraftvärmeprod!$B$1:$AG$1,0),FALSE)/1,0)-IFERROR(VLOOKUP($B317,'Slutlig allokering kvv'!$B$2:$AC$462,MATCH(Y$3,'Slutlig allokering kvv'!$B$1:$AJ$1,0),FALSE)/1,0)</f>
        <v>0</v>
      </c>
      <c r="Z317">
        <f>IFERROR(VLOOKUP($B317,Kraftvärmeprod!$B$1:$AH$479,MATCH(Z$2,Kraftvärmeprod!$B$1:$AG$1,0),FALSE)/1,0)-IFERROR(VLOOKUP($B317,'Slutlig allokering kvv'!$B$2:$AC$462,MATCH(Z$3,'Slutlig allokering kvv'!$B$1:$AJ$1,0),FALSE)/1,0)</f>
        <v>0</v>
      </c>
      <c r="AA317">
        <f>IFERROR(VLOOKUP($B317,Kraftvärmeprod!$B$1:$AH$479,MATCH(AA$2,Kraftvärmeprod!$B$1:$AG$1,0),FALSE)/1,0)-IFERROR(VLOOKUP($B317,'Slutlig allokering kvv'!$B$2:$AC$462,MATCH(AA$3,'Slutlig allokering kvv'!$B$1:$AJ$1,0),FALSE)/1,0)</f>
        <v>0</v>
      </c>
      <c r="AE317">
        <f t="shared" si="8"/>
        <v>0</v>
      </c>
      <c r="AG317">
        <f>IFERROR(VLOOKUP(B317,'Slutlig allokering kvv'!$B$2:$AJ$462,MATCH("Summa slutlig allokerad tillförd energi (utan hjälpel och rökgaskondensering):",'Slutlig allokering kvv'!$B$1:$AK$1,0),FALSE)/1,"")</f>
        <v>0</v>
      </c>
      <c r="AI317" s="137" t="str">
        <f>IFERROR(1-VLOOKUP(B317,'Slutlig allokering kvv'!$B$2:$AJ$462,MATCH("Andel av bränsle i kvv som allokerats till värme, exklusive rökgaskondensering och hjälpel",'Slutlig allokering kvv'!$B$1:$AK$1,0),FALSE),"")</f>
        <v/>
      </c>
      <c r="AK317" s="137" t="str">
        <f t="shared" si="9"/>
        <v/>
      </c>
    </row>
    <row r="318" spans="1:37" x14ac:dyDescent="0.25">
      <c r="A318" s="2" t="s">
        <v>484</v>
      </c>
      <c r="B318" s="2" t="s">
        <v>485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 kvv'!$B$2:$AC$462,MATCH(E$3,'Slutlig allokering kvv'!$B$1:$AJ$1,0),FALSE)/1,0)</f>
        <v>0</v>
      </c>
      <c r="F318">
        <f>IFERROR(VLOOKUP($B318,Kraftvärmeprod!$B$1:$AH$479,MATCH(F$2,Kraftvärmeprod!$B$1:$AG$1,0),FALSE)/1,0)-IFERROR(VLOOKUP($B318,'Slutlig allokering kvv'!$B$2:$AC$462,MATCH(F$3,'Slutlig allokering kvv'!$B$1:$AJ$1,0),FALSE)/1,0)</f>
        <v>0</v>
      </c>
      <c r="G318">
        <f>IFERROR(VLOOKUP($B318,Kraftvärmeprod!$B$1:$AH$479,MATCH(G$2,Kraftvärmeprod!$B$1:$AG$1,0),FALSE)/1,0)-IFERROR(VLOOKUP($B318,'Slutlig allokering kvv'!$B$2:$AC$462,MATCH(G$3,'Slutlig allokering kvv'!$B$1:$AJ$1,0),FALSE)/1,0)</f>
        <v>0</v>
      </c>
      <c r="H318">
        <f>IFERROR(VLOOKUP($B318,Kraftvärmeprod!$B$1:$AH$479,MATCH(H$2,Kraftvärmeprod!$B$1:$AG$1,0),FALSE)/1,0)-IFERROR(VLOOKUP($B318,'Slutlig allokering kvv'!$B$2:$AC$462,MATCH(H$3,'Slutlig allokering kvv'!$B$1:$AJ$1,0),FALSE)/1,0)</f>
        <v>0</v>
      </c>
      <c r="I318">
        <f>IFERROR(VLOOKUP($B318,Kraftvärmeprod!$B$1:$AH$479,MATCH(I$2,Kraftvärmeprod!$B$1:$AG$1,0),FALSE)/1,0)-IFERROR(VLOOKUP($B318,'Slutlig allokering kvv'!$B$2:$AC$462,MATCH(I$3,'Slutlig allokering kvv'!$B$1:$AJ$1,0),FALSE)/1,0)</f>
        <v>0</v>
      </c>
      <c r="J318">
        <f>IFERROR(VLOOKUP($B318,Kraftvärmeprod!$B$1:$AH$479,MATCH(J$2,Kraftvärmeprod!$B$1:$AG$1,0),FALSE)/1,0)-IFERROR(VLOOKUP($B318,'Slutlig allokering kvv'!$B$2:$AC$462,MATCH(J$3,'Slutlig allokering kvv'!$B$1:$AJ$1,0),FALSE)/1,0)</f>
        <v>0</v>
      </c>
      <c r="K318">
        <f>IFERROR(VLOOKUP($B318,Kraftvärmeprod!$B$1:$AH$479,MATCH(K$2,Kraftvärmeprod!$B$1:$AG$1,0),FALSE)/1,0)-IFERROR(VLOOKUP($B318,'Slutlig allokering kvv'!$B$2:$AC$462,MATCH(K$3,'Slutlig allokering kvv'!$B$1:$AJ$1,0),FALSE)/1,0)</f>
        <v>0</v>
      </c>
      <c r="L318">
        <f>IFERROR(VLOOKUP($B318,Kraftvärmeprod!$B$1:$AH$479,MATCH(L$2,Kraftvärmeprod!$B$1:$AG$1,0),FALSE)/1,0)-IFERROR(VLOOKUP($B318,'Slutlig allokering kvv'!$B$2:$AC$462,MATCH(L$3,'Slutlig allokering kvv'!$B$1:$AJ$1,0),FALSE)/1,0)</f>
        <v>0</v>
      </c>
      <c r="M318">
        <f>IFERROR(VLOOKUP($B318,Kraftvärmeprod!$B$1:$AH$479,MATCH(M$2,Kraftvärmeprod!$B$1:$AG$1,0),FALSE)/1,0)-IFERROR(VLOOKUP($B318,'Slutlig allokering kvv'!$B$2:$AC$462,MATCH(M$3,'Slutlig allokering kvv'!$B$1:$AJ$1,0),FALSE)/1,0)</f>
        <v>0</v>
      </c>
      <c r="N318">
        <f>IFERROR(VLOOKUP($B318,Kraftvärmeprod!$B$1:$AH$479,MATCH(N$2,Kraftvärmeprod!$B$1:$AG$1,0),FALSE)/1,0)-IFERROR(VLOOKUP($B318,'Slutlig allokering kvv'!$B$2:$AC$462,MATCH(N$3,'Slutlig allokering kvv'!$B$1:$AJ$1,0),FALSE)/1,0)</f>
        <v>0</v>
      </c>
      <c r="O318">
        <f>IFERROR(VLOOKUP($B318,Kraftvärmeprod!$B$1:$AH$479,MATCH(O$2,Kraftvärmeprod!$B$1:$AG$1,0),FALSE)/1,0)-IFERROR(VLOOKUP($B318,'Slutlig allokering kvv'!$B$2:$AC$462,MATCH(O$3,'Slutlig allokering kvv'!$B$1:$AJ$1,0),FALSE)/1,0)</f>
        <v>0</v>
      </c>
      <c r="P318">
        <f>IFERROR(VLOOKUP($B318,Kraftvärmeprod!$B$1:$AH$479,MATCH(P$2,Kraftvärmeprod!$B$1:$AG$1,0),FALSE)/1,0)-IFERROR(VLOOKUP($B318,'Slutlig allokering kvv'!$B$2:$AC$462,MATCH(P$3,'Slutlig allokering kvv'!$B$1:$AJ$1,0),FALSE)/1,0)</f>
        <v>0</v>
      </c>
      <c r="Q318">
        <f>IFERROR(VLOOKUP($B318,Kraftvärmeprod!$B$1:$AH$479,MATCH(Q$2,Kraftvärmeprod!$B$1:$AG$1,0),FALSE)/1,0)-IFERROR(VLOOKUP($B318,'Slutlig allokering kvv'!$B$2:$AC$462,MATCH(Q$3,'Slutlig allokering kvv'!$B$1:$AJ$1,0),FALSE)/1,0)</f>
        <v>0</v>
      </c>
      <c r="R318">
        <f>IFERROR(VLOOKUP($B318,Kraftvärmeprod!$B$1:$AH$479,MATCH(R$2,Kraftvärmeprod!$B$1:$AG$1,0),FALSE)/1,0)-IFERROR(VLOOKUP($B318,'Slutlig allokering kvv'!$B$2:$AC$462,MATCH(R$3,'Slutlig allokering kvv'!$B$1:$AJ$1,0),FALSE)/1,0)</f>
        <v>0</v>
      </c>
      <c r="S318">
        <f>IFERROR(VLOOKUP($B318,Kraftvärmeprod!$B$1:$AH$479,MATCH(S$2,Kraftvärmeprod!$B$1:$AG$1,0),FALSE)/1,0)-IFERROR(VLOOKUP($B318,'Slutlig allokering kvv'!$B$2:$AC$462,MATCH(S$3,'Slutlig allokering kvv'!$B$1:$AJ$1,0),FALSE)/1,0)</f>
        <v>0</v>
      </c>
      <c r="T318" s="6">
        <f>IFERROR(VLOOKUP($B318,Miljö!$B$1:$S$477,MATCH(T$2,Miljö!$B$1:$X$1,0),FALSE)/1,0)-IFERROR(VLOOKUP($B318,'Slutlig allokering kvv'!$B$2:$AC$462,MATCH(T$3,'Slutlig allokering kvv'!$B$1:$AJ$1,0),FALSE)/1,0)</f>
        <v>0</v>
      </c>
      <c r="U318">
        <f>IFERROR(VLOOKUP($B318,Kraftvärmeprod!$B$1:$AH$479,MATCH(U$2,Kraftvärmeprod!$B$1:$AG$1,0),FALSE)/1,0)-IFERROR(VLOOKUP($B318,'Slutlig allokering kvv'!$B$2:$AC$462,MATCH(U$3,'Slutlig allokering kvv'!$B$1:$AJ$1,0),FALSE)/1,0)</f>
        <v>0</v>
      </c>
      <c r="V318">
        <f>IFERROR(VLOOKUP($B318,Kraftvärmeprod!$B$1:$AH$479,MATCH(V$2,Kraftvärmeprod!$B$1:$AG$1,0),FALSE)/1,0)-IFERROR(VLOOKUP($B318,'Slutlig allokering kvv'!$B$2:$AC$462,MATCH(V$3,'Slutlig allokering kvv'!$B$1:$AJ$1,0),FALSE)/1,0)</f>
        <v>0</v>
      </c>
      <c r="W318">
        <f>IFERROR(VLOOKUP($B318,Kraftvärmeprod!$B$1:$AH$479,MATCH(W$2,Kraftvärmeprod!$B$1:$AG$1,0),FALSE)/1,0)-IFERROR(VLOOKUP($B318,'Slutlig allokering kvv'!$B$2:$AC$462,MATCH(W$3,'Slutlig allokering kvv'!$B$1:$AJ$1,0),FALSE)/1,0)</f>
        <v>0</v>
      </c>
      <c r="X318">
        <f>IFERROR(VLOOKUP($B318,Kraftvärmeprod!$B$1:$AH$479,MATCH(X$2,Kraftvärmeprod!$B$1:$AG$1,0),FALSE)/1,0)-IFERROR(VLOOKUP($B318,'Slutlig allokering kvv'!$B$2:$AC$462,MATCH(X$3,'Slutlig allokering kvv'!$B$1:$AJ$1,0),FALSE)/1,0)</f>
        <v>0</v>
      </c>
      <c r="Y318">
        <f>IFERROR(VLOOKUP($B318,Kraftvärmeprod!$B$1:$AH$479,MATCH(Y$2,Kraftvärmeprod!$B$1:$AG$1,0),FALSE)/1,0)-IFERROR(VLOOKUP($B318,'Slutlig allokering kvv'!$B$2:$AC$462,MATCH(Y$3,'Slutlig allokering kvv'!$B$1:$AJ$1,0),FALSE)/1,0)</f>
        <v>0</v>
      </c>
      <c r="Z318">
        <f>IFERROR(VLOOKUP($B318,Kraftvärmeprod!$B$1:$AH$479,MATCH(Z$2,Kraftvärmeprod!$B$1:$AG$1,0),FALSE)/1,0)-IFERROR(VLOOKUP($B318,'Slutlig allokering kvv'!$B$2:$AC$462,MATCH(Z$3,'Slutlig allokering kvv'!$B$1:$AJ$1,0),FALSE)/1,0)</f>
        <v>0</v>
      </c>
      <c r="AA318">
        <f>IFERROR(VLOOKUP($B318,Kraftvärmeprod!$B$1:$AH$479,MATCH(AA$2,Kraftvärmeprod!$B$1:$AG$1,0),FALSE)/1,0)-IFERROR(VLOOKUP($B318,'Slutlig allokering kvv'!$B$2:$AC$462,MATCH(AA$3,'Slutlig allokering kvv'!$B$1:$AJ$1,0),FALSE)/1,0)</f>
        <v>0</v>
      </c>
      <c r="AE318">
        <f t="shared" si="8"/>
        <v>0</v>
      </c>
      <c r="AG318">
        <f>IFERROR(VLOOKUP(B318,'Slutlig allokering kvv'!$B$2:$AJ$462,MATCH("Summa slutlig allokerad tillförd energi (utan hjälpel och rökgaskondensering):",'Slutlig allokering kvv'!$B$1:$AK$1,0),FALSE)/1,"")</f>
        <v>0</v>
      </c>
      <c r="AI318" s="137" t="str">
        <f>IFERROR(1-VLOOKUP(B318,'Slutlig allokering kvv'!$B$2:$AJ$462,MATCH("Andel av bränsle i kvv som allokerats till värme, exklusive rökgaskondensering och hjälpel",'Slutlig allokering kvv'!$B$1:$AK$1,0),FALSE),"")</f>
        <v/>
      </c>
      <c r="AK318" s="137" t="str">
        <f t="shared" si="9"/>
        <v/>
      </c>
    </row>
    <row r="319" spans="1:37" x14ac:dyDescent="0.25">
      <c r="A319" s="2" t="s">
        <v>484</v>
      </c>
      <c r="B319" s="2" t="s">
        <v>486</v>
      </c>
      <c r="C319">
        <f>IFERROR(VLOOKUP($B319,Kraftvärmeprod!$B$1:$AH$479,MATCH(C$3,Kraftvärmeprod!$B$1:$AG$1,0),FALSE)/1,"")</f>
        <v>405</v>
      </c>
      <c r="D319">
        <f>IFERROR(VLOOKUP($B319,Kraftvärmeprod!$B$1:$AH$479,MATCH(D$3,Kraftvärmeprod!$B$1:$AG$1,0),FALSE)/1,"")</f>
        <v>195</v>
      </c>
      <c r="E319">
        <f>IFERROR(VLOOKUP($B319,Kraftvärmeprod!$B$1:$AH$479,MATCH(E$2,Kraftvärmeprod!$B$1:$AG$1,0),FALSE)/1,0)-IFERROR(VLOOKUP($B319,'Slutlig allokering kvv'!$B$2:$AC$462,MATCH(E$3,'Slutlig allokering kvv'!$B$1:$AJ$1,0),FALSE)/1,0)</f>
        <v>0</v>
      </c>
      <c r="F319">
        <f>IFERROR(VLOOKUP($B319,Kraftvärmeprod!$B$1:$AH$479,MATCH(F$2,Kraftvärmeprod!$B$1:$AG$1,0),FALSE)/1,0)-IFERROR(VLOOKUP($B319,'Slutlig allokering kvv'!$B$2:$AC$462,MATCH(F$3,'Slutlig allokering kvv'!$B$1:$AJ$1,0),FALSE)/1,0)</f>
        <v>0</v>
      </c>
      <c r="G319">
        <f>IFERROR(VLOOKUP($B319,Kraftvärmeprod!$B$1:$AH$479,MATCH(G$2,Kraftvärmeprod!$B$1:$AG$1,0),FALSE)/1,0)-IFERROR(VLOOKUP($B319,'Slutlig allokering kvv'!$B$2:$AC$462,MATCH(G$3,'Slutlig allokering kvv'!$B$1:$AJ$1,0),FALSE)/1,0)</f>
        <v>39.511200000000002</v>
      </c>
      <c r="H319">
        <f>IFERROR(VLOOKUP($B319,Kraftvärmeprod!$B$1:$AH$479,MATCH(H$2,Kraftvärmeprod!$B$1:$AG$1,0),FALSE)/1,0)-IFERROR(VLOOKUP($B319,'Slutlig allokering kvv'!$B$2:$AC$462,MATCH(H$3,'Slutlig allokering kvv'!$B$1:$AJ$1,0),FALSE)/1,0)</f>
        <v>0</v>
      </c>
      <c r="I319">
        <f>IFERROR(VLOOKUP($B319,Kraftvärmeprod!$B$1:$AH$479,MATCH(I$2,Kraftvärmeprod!$B$1:$AG$1,0),FALSE)/1,0)-IFERROR(VLOOKUP($B319,'Slutlig allokering kvv'!$B$2:$AC$462,MATCH(I$3,'Slutlig allokering kvv'!$B$1:$AJ$1,0),FALSE)/1,0)</f>
        <v>0.98677999999999999</v>
      </c>
      <c r="J319">
        <f>IFERROR(VLOOKUP($B319,Kraftvärmeprod!$B$1:$AH$479,MATCH(J$2,Kraftvärmeprod!$B$1:$AG$1,0),FALSE)/1,0)-IFERROR(VLOOKUP($B319,'Slutlig allokering kvv'!$B$2:$AC$462,MATCH(J$3,'Slutlig allokering kvv'!$B$1:$AJ$1,0),FALSE)/1,0)</f>
        <v>0</v>
      </c>
      <c r="K319">
        <f>IFERROR(VLOOKUP($B319,Kraftvärmeprod!$B$1:$AH$479,MATCH(K$2,Kraftvärmeprod!$B$1:$AG$1,0),FALSE)/1,0)-IFERROR(VLOOKUP($B319,'Slutlig allokering kvv'!$B$2:$AC$462,MATCH(K$3,'Slutlig allokering kvv'!$B$1:$AJ$1,0),FALSE)/1,0)</f>
        <v>0</v>
      </c>
      <c r="L319">
        <f>IFERROR(VLOOKUP($B319,Kraftvärmeprod!$B$1:$AH$479,MATCH(L$2,Kraftvärmeprod!$B$1:$AG$1,0),FALSE)/1,0)-IFERROR(VLOOKUP($B319,'Slutlig allokering kvv'!$B$2:$AC$462,MATCH(L$3,'Slutlig allokering kvv'!$B$1:$AJ$1,0),FALSE)/1,0)</f>
        <v>52.310600000000001</v>
      </c>
      <c r="M319">
        <f>IFERROR(VLOOKUP($B319,Kraftvärmeprod!$B$1:$AH$479,MATCH(M$2,Kraftvärmeprod!$B$1:$AG$1,0),FALSE)/1,0)-IFERROR(VLOOKUP($B319,'Slutlig allokering kvv'!$B$2:$AC$462,MATCH(M$3,'Slutlig allokering kvv'!$B$1:$AJ$1,0),FALSE)/1,0)</f>
        <v>0</v>
      </c>
      <c r="N319">
        <f>IFERROR(VLOOKUP($B319,Kraftvärmeprod!$B$1:$AH$479,MATCH(N$2,Kraftvärmeprod!$B$1:$AG$1,0),FALSE)/1,0)-IFERROR(VLOOKUP($B319,'Slutlig allokering kvv'!$B$2:$AC$462,MATCH(N$3,'Slutlig allokering kvv'!$B$1:$AJ$1,0),FALSE)/1,0)</f>
        <v>200.33799999999999</v>
      </c>
      <c r="O319">
        <f>IFERROR(VLOOKUP($B319,Kraftvärmeprod!$B$1:$AH$479,MATCH(O$2,Kraftvärmeprod!$B$1:$AG$1,0),FALSE)/1,0)-IFERROR(VLOOKUP($B319,'Slutlig allokering kvv'!$B$2:$AC$462,MATCH(O$3,'Slutlig allokering kvv'!$B$1:$AJ$1,0),FALSE)/1,0)</f>
        <v>66.779499999999999</v>
      </c>
      <c r="P319">
        <f>IFERROR(VLOOKUP($B319,Kraftvärmeprod!$B$1:$AH$479,MATCH(P$2,Kraftvärmeprod!$B$1:$AG$1,0),FALSE)/1,0)-IFERROR(VLOOKUP($B319,'Slutlig allokering kvv'!$B$2:$AC$462,MATCH(P$3,'Slutlig allokering kvv'!$B$1:$AJ$1,0),FALSE)/1,0)</f>
        <v>22.259799999999998</v>
      </c>
      <c r="Q319">
        <f>IFERROR(VLOOKUP($B319,Kraftvärmeprod!$B$1:$AH$479,MATCH(Q$2,Kraftvärmeprod!$B$1:$AG$1,0),FALSE)/1,0)-IFERROR(VLOOKUP($B319,'Slutlig allokering kvv'!$B$2:$AC$462,MATCH(Q$3,'Slutlig allokering kvv'!$B$1:$AJ$1,0),FALSE)/1,0)</f>
        <v>0</v>
      </c>
      <c r="R319">
        <f>IFERROR(VLOOKUP($B319,Kraftvärmeprod!$B$1:$AH$479,MATCH(R$2,Kraftvärmeprod!$B$1:$AG$1,0),FALSE)/1,0)-IFERROR(VLOOKUP($B319,'Slutlig allokering kvv'!$B$2:$AC$462,MATCH(R$3,'Slutlig allokering kvv'!$B$1:$AJ$1,0),FALSE)/1,0)</f>
        <v>0</v>
      </c>
      <c r="S319">
        <f>IFERROR(VLOOKUP($B319,Kraftvärmeprod!$B$1:$AH$479,MATCH(S$2,Kraftvärmeprod!$B$1:$AG$1,0),FALSE)/1,0)-IFERROR(VLOOKUP($B319,'Slutlig allokering kvv'!$B$2:$AC$462,MATCH(S$3,'Slutlig allokering kvv'!$B$1:$AJ$1,0),FALSE)/1,0)</f>
        <v>2.5748500000000001</v>
      </c>
      <c r="T319" s="6">
        <f>IFERROR(VLOOKUP($B319,Miljö!$B$1:$S$477,MATCH(T$2,Miljö!$B$1:$X$1,0),FALSE)/1,0)-IFERROR(VLOOKUP($B319,'Slutlig allokering kvv'!$B$2:$AC$462,MATCH(T$3,'Slutlig allokering kvv'!$B$1:$AJ$1,0),FALSE)/1,0)</f>
        <v>12.677100000000001</v>
      </c>
      <c r="U319">
        <f>IFERROR(VLOOKUP($B319,Kraftvärmeprod!$B$1:$AH$479,MATCH(U$2,Kraftvärmeprod!$B$1:$AG$1,0),FALSE)/1,0)-IFERROR(VLOOKUP($B319,'Slutlig allokering kvv'!$B$2:$AC$462,MATCH(U$3,'Slutlig allokering kvv'!$B$1:$AJ$1,0),FALSE)/1,0)</f>
        <v>0</v>
      </c>
      <c r="V319">
        <f>IFERROR(VLOOKUP($B319,Kraftvärmeprod!$B$1:$AH$479,MATCH(V$2,Kraftvärmeprod!$B$1:$AG$1,0),FALSE)/1,0)-IFERROR(VLOOKUP($B319,'Slutlig allokering kvv'!$B$2:$AC$462,MATCH(V$3,'Slutlig allokering kvv'!$B$1:$AJ$1,0),FALSE)/1,0)</f>
        <v>0</v>
      </c>
      <c r="W319">
        <f>IFERROR(VLOOKUP($B319,Kraftvärmeprod!$B$1:$AH$479,MATCH(W$2,Kraftvärmeprod!$B$1:$AG$1,0),FALSE)/1,0)-IFERROR(VLOOKUP($B319,'Slutlig allokering kvv'!$B$2:$AC$462,MATCH(W$3,'Slutlig allokering kvv'!$B$1:$AJ$1,0),FALSE)/1,0)</f>
        <v>0</v>
      </c>
      <c r="X319">
        <f>IFERROR(VLOOKUP($B319,Kraftvärmeprod!$B$1:$AH$479,MATCH(X$2,Kraftvärmeprod!$B$1:$AG$1,0),FALSE)/1,0)-IFERROR(VLOOKUP($B319,'Slutlig allokering kvv'!$B$2:$AC$462,MATCH(X$3,'Slutlig allokering kvv'!$B$1:$AJ$1,0),FALSE)/1,0)</f>
        <v>0</v>
      </c>
      <c r="Y319">
        <f>IFERROR(VLOOKUP($B319,Kraftvärmeprod!$B$1:$AH$479,MATCH(Y$2,Kraftvärmeprod!$B$1:$AG$1,0),FALSE)/1,0)-IFERROR(VLOOKUP($B319,'Slutlig allokering kvv'!$B$2:$AC$462,MATCH(Y$3,'Slutlig allokering kvv'!$B$1:$AJ$1,0),FALSE)/1,0)</f>
        <v>0</v>
      </c>
      <c r="Z319">
        <f>IFERROR(VLOOKUP($B319,Kraftvärmeprod!$B$1:$AH$479,MATCH(Z$2,Kraftvärmeprod!$B$1:$AG$1,0),FALSE)/1,0)-IFERROR(VLOOKUP($B319,'Slutlig allokering kvv'!$B$2:$AC$462,MATCH(Z$3,'Slutlig allokering kvv'!$B$1:$AJ$1,0),FALSE)/1,0)</f>
        <v>0</v>
      </c>
      <c r="AA319">
        <f>IFERROR(VLOOKUP($B319,Kraftvärmeprod!$B$1:$AH$479,MATCH(AA$2,Kraftvärmeprod!$B$1:$AG$1,0),FALSE)/1,0)-IFERROR(VLOOKUP($B319,'Slutlig allokering kvv'!$B$2:$AC$462,MATCH(AA$3,'Slutlig allokering kvv'!$B$1:$AJ$1,0),FALSE)/1,0)</f>
        <v>0</v>
      </c>
      <c r="AE319">
        <f t="shared" si="8"/>
        <v>384.76072999999997</v>
      </c>
      <c r="AG319">
        <f>IFERROR(VLOOKUP(B319,'Slutlig allokering kvv'!$B$2:$AJ$462,MATCH("Summa slutlig allokerad tillförd energi (utan hjälpel och rökgaskondensering):",'Slutlig allokering kvv'!$B$1:$AK$1,0),FALSE)/1,"")</f>
        <v>307.23926999999998</v>
      </c>
      <c r="AI319" s="137">
        <f>IFERROR(1-VLOOKUP(B319,'Slutlig allokering kvv'!$B$2:$AJ$462,MATCH("Andel av bränsle i kvv som allokerats till värme, exklusive rökgaskondensering och hjälpel",'Slutlig allokering kvv'!$B$1:$AK$1,0),FALSE),"")</f>
        <v>0.55601261560693649</v>
      </c>
      <c r="AK319" s="137">
        <f t="shared" si="9"/>
        <v>0.55601261560693638</v>
      </c>
    </row>
    <row r="320" spans="1:37" x14ac:dyDescent="0.25">
      <c r="A320" s="2" t="s">
        <v>487</v>
      </c>
      <c r="B320" s="2" t="s">
        <v>488</v>
      </c>
      <c r="C320">
        <f>IFERROR(VLOOKUP($B320,Kraftvärmeprod!$B$1:$AH$479,MATCH(C$3,Kraftvärmeprod!$B$1:$AG$1,0),FALSE)/1,"")</f>
        <v>47.9</v>
      </c>
      <c r="D320">
        <f>IFERROR(VLOOKUP($B320,Kraftvärmeprod!$B$1:$AH$479,MATCH(D$3,Kraftvärmeprod!$B$1:$AG$1,0),FALSE)/1,"")</f>
        <v>8.9510000000000005</v>
      </c>
      <c r="E320">
        <f>IFERROR(VLOOKUP($B320,Kraftvärmeprod!$B$1:$AH$479,MATCH(E$2,Kraftvärmeprod!$B$1:$AG$1,0),FALSE)/1,0)-IFERROR(VLOOKUP($B320,'Slutlig allokering kvv'!$B$2:$AC$462,MATCH(E$3,'Slutlig allokering kvv'!$B$1:$AJ$1,0),FALSE)/1,0)</f>
        <v>8.113999999999999</v>
      </c>
      <c r="F320">
        <f>IFERROR(VLOOKUP($B320,Kraftvärmeprod!$B$1:$AH$479,MATCH(F$2,Kraftvärmeprod!$B$1:$AG$1,0),FALSE)/1,0)-IFERROR(VLOOKUP($B320,'Slutlig allokering kvv'!$B$2:$AC$462,MATCH(F$3,'Slutlig allokering kvv'!$B$1:$AJ$1,0),FALSE)/1,0)</f>
        <v>0</v>
      </c>
      <c r="G320">
        <f>IFERROR(VLOOKUP($B320,Kraftvärmeprod!$B$1:$AH$479,MATCH(G$2,Kraftvärmeprod!$B$1:$AG$1,0),FALSE)/1,0)-IFERROR(VLOOKUP($B320,'Slutlig allokering kvv'!$B$2:$AC$462,MATCH(G$3,'Slutlig allokering kvv'!$B$1:$AJ$1,0),FALSE)/1,0)</f>
        <v>0</v>
      </c>
      <c r="H320">
        <f>IFERROR(VLOOKUP($B320,Kraftvärmeprod!$B$1:$AH$479,MATCH(H$2,Kraftvärmeprod!$B$1:$AG$1,0),FALSE)/1,0)-IFERROR(VLOOKUP($B320,'Slutlig allokering kvv'!$B$2:$AC$462,MATCH(H$3,'Slutlig allokering kvv'!$B$1:$AJ$1,0),FALSE)/1,0)</f>
        <v>0</v>
      </c>
      <c r="I320">
        <f>IFERROR(VLOOKUP($B320,Kraftvärmeprod!$B$1:$AH$479,MATCH(I$2,Kraftvärmeprod!$B$1:$AG$1,0),FALSE)/1,0)-IFERROR(VLOOKUP($B320,'Slutlig allokering kvv'!$B$2:$AC$462,MATCH(I$3,'Slutlig allokering kvv'!$B$1:$AJ$1,0),FALSE)/1,0)</f>
        <v>1.3715100000000001E-2</v>
      </c>
      <c r="J320">
        <f>IFERROR(VLOOKUP($B320,Kraftvärmeprod!$B$1:$AH$479,MATCH(J$2,Kraftvärmeprod!$B$1:$AG$1,0),FALSE)/1,0)-IFERROR(VLOOKUP($B320,'Slutlig allokering kvv'!$B$2:$AC$462,MATCH(J$3,'Slutlig allokering kvv'!$B$1:$AJ$1,0),FALSE)/1,0)</f>
        <v>0</v>
      </c>
      <c r="K320">
        <f>IFERROR(VLOOKUP($B320,Kraftvärmeprod!$B$1:$AH$479,MATCH(K$2,Kraftvärmeprod!$B$1:$AG$1,0),FALSE)/1,0)-IFERROR(VLOOKUP($B320,'Slutlig allokering kvv'!$B$2:$AC$462,MATCH(K$3,'Slutlig allokering kvv'!$B$1:$AJ$1,0),FALSE)/1,0)</f>
        <v>0</v>
      </c>
      <c r="L320">
        <f>IFERROR(VLOOKUP($B320,Kraftvärmeprod!$B$1:$AH$479,MATCH(L$2,Kraftvärmeprod!$B$1:$AG$1,0),FALSE)/1,0)-IFERROR(VLOOKUP($B320,'Slutlig allokering kvv'!$B$2:$AC$462,MATCH(L$3,'Slutlig allokering kvv'!$B$1:$AJ$1,0),FALSE)/1,0)</f>
        <v>0.42575099999999999</v>
      </c>
      <c r="M320">
        <f>IFERROR(VLOOKUP($B320,Kraftvärmeprod!$B$1:$AH$479,MATCH(M$2,Kraftvärmeprod!$B$1:$AG$1,0),FALSE)/1,0)-IFERROR(VLOOKUP($B320,'Slutlig allokering kvv'!$B$2:$AC$462,MATCH(M$3,'Slutlig allokering kvv'!$B$1:$AJ$1,0),FALSE)/1,0)</f>
        <v>0</v>
      </c>
      <c r="N320">
        <f>IFERROR(VLOOKUP($B320,Kraftvärmeprod!$B$1:$AH$479,MATCH(N$2,Kraftvärmeprod!$B$1:$AG$1,0),FALSE)/1,0)-IFERROR(VLOOKUP($B320,'Slutlig allokering kvv'!$B$2:$AC$462,MATCH(N$3,'Slutlig allokering kvv'!$B$1:$AJ$1,0),FALSE)/1,0)</f>
        <v>7.1627999999999989</v>
      </c>
      <c r="O320">
        <f>IFERROR(VLOOKUP($B320,Kraftvärmeprod!$B$1:$AH$479,MATCH(O$2,Kraftvärmeprod!$B$1:$AG$1,0),FALSE)/1,0)-IFERROR(VLOOKUP($B320,'Slutlig allokering kvv'!$B$2:$AC$462,MATCH(O$3,'Slutlig allokering kvv'!$B$1:$AJ$1,0),FALSE)/1,0)</f>
        <v>0</v>
      </c>
      <c r="P320">
        <f>IFERROR(VLOOKUP($B320,Kraftvärmeprod!$B$1:$AH$479,MATCH(P$2,Kraftvärmeprod!$B$1:$AG$1,0),FALSE)/1,0)-IFERROR(VLOOKUP($B320,'Slutlig allokering kvv'!$B$2:$AC$462,MATCH(P$3,'Slutlig allokering kvv'!$B$1:$AJ$1,0),FALSE)/1,0)</f>
        <v>0</v>
      </c>
      <c r="Q320">
        <f>IFERROR(VLOOKUP($B320,Kraftvärmeprod!$B$1:$AH$479,MATCH(Q$2,Kraftvärmeprod!$B$1:$AG$1,0),FALSE)/1,0)-IFERROR(VLOOKUP($B320,'Slutlig allokering kvv'!$B$2:$AC$462,MATCH(Q$3,'Slutlig allokering kvv'!$B$1:$AJ$1,0),FALSE)/1,0)</f>
        <v>0</v>
      </c>
      <c r="R320">
        <f>IFERROR(VLOOKUP($B320,Kraftvärmeprod!$B$1:$AH$479,MATCH(R$2,Kraftvärmeprod!$B$1:$AG$1,0),FALSE)/1,0)-IFERROR(VLOOKUP($B320,'Slutlig allokering kvv'!$B$2:$AC$462,MATCH(R$3,'Slutlig allokering kvv'!$B$1:$AJ$1,0),FALSE)/1,0)</f>
        <v>0</v>
      </c>
      <c r="S320">
        <f>IFERROR(VLOOKUP($B320,Kraftvärmeprod!$B$1:$AH$479,MATCH(S$2,Kraftvärmeprod!$B$1:$AG$1,0),FALSE)/1,0)-IFERROR(VLOOKUP($B320,'Slutlig allokering kvv'!$B$2:$AC$462,MATCH(S$3,'Slutlig allokering kvv'!$B$1:$AJ$1,0),FALSE)/1,0)</f>
        <v>0</v>
      </c>
      <c r="T320" s="6">
        <f>IFERROR(VLOOKUP($B320,Miljö!$B$1:$S$477,MATCH(T$2,Miljö!$B$1:$X$1,0),FALSE)/1,0)-IFERROR(VLOOKUP($B320,'Slutlig allokering kvv'!$B$2:$AC$462,MATCH(T$3,'Slutlig allokering kvv'!$B$1:$AJ$1,0),FALSE)/1,0)</f>
        <v>0.64124000000000003</v>
      </c>
      <c r="U320">
        <f>IFERROR(VLOOKUP($B320,Kraftvärmeprod!$B$1:$AH$479,MATCH(U$2,Kraftvärmeprod!$B$1:$AG$1,0),FALSE)/1,0)-IFERROR(VLOOKUP($B320,'Slutlig allokering kvv'!$B$2:$AC$462,MATCH(U$3,'Slutlig allokering kvv'!$B$1:$AJ$1,0),FALSE)/1,0)</f>
        <v>0</v>
      </c>
      <c r="V320">
        <f>IFERROR(VLOOKUP($B320,Kraftvärmeprod!$B$1:$AH$479,MATCH(V$2,Kraftvärmeprod!$B$1:$AG$1,0),FALSE)/1,0)-IFERROR(VLOOKUP($B320,'Slutlig allokering kvv'!$B$2:$AC$462,MATCH(V$3,'Slutlig allokering kvv'!$B$1:$AJ$1,0),FALSE)/1,0)</f>
        <v>0</v>
      </c>
      <c r="W320">
        <f>IFERROR(VLOOKUP($B320,Kraftvärmeprod!$B$1:$AH$479,MATCH(W$2,Kraftvärmeprod!$B$1:$AG$1,0),FALSE)/1,0)-IFERROR(VLOOKUP($B320,'Slutlig allokering kvv'!$B$2:$AC$462,MATCH(W$3,'Slutlig allokering kvv'!$B$1:$AJ$1,0),FALSE)/1,0)</f>
        <v>0</v>
      </c>
      <c r="X320">
        <f>IFERROR(VLOOKUP($B320,Kraftvärmeprod!$B$1:$AH$479,MATCH(X$2,Kraftvärmeprod!$B$1:$AG$1,0),FALSE)/1,0)-IFERROR(VLOOKUP($B320,'Slutlig allokering kvv'!$B$2:$AC$462,MATCH(X$3,'Slutlig allokering kvv'!$B$1:$AJ$1,0),FALSE)/1,0)</f>
        <v>0</v>
      </c>
      <c r="Y320">
        <f>IFERROR(VLOOKUP($B320,Kraftvärmeprod!$B$1:$AH$479,MATCH(Y$2,Kraftvärmeprod!$B$1:$AG$1,0),FALSE)/1,0)-IFERROR(VLOOKUP($B320,'Slutlig allokering kvv'!$B$2:$AC$462,MATCH(Y$3,'Slutlig allokering kvv'!$B$1:$AJ$1,0),FALSE)/1,0)</f>
        <v>0</v>
      </c>
      <c r="Z320">
        <f>IFERROR(VLOOKUP($B320,Kraftvärmeprod!$B$1:$AH$479,MATCH(Z$2,Kraftvärmeprod!$B$1:$AG$1,0),FALSE)/1,0)-IFERROR(VLOOKUP($B320,'Slutlig allokering kvv'!$B$2:$AC$462,MATCH(Z$3,'Slutlig allokering kvv'!$B$1:$AJ$1,0),FALSE)/1,0)</f>
        <v>8.1219999999999999</v>
      </c>
      <c r="AA320">
        <f>IFERROR(VLOOKUP($B320,Kraftvärmeprod!$B$1:$AH$479,MATCH(AA$2,Kraftvärmeprod!$B$1:$AG$1,0),FALSE)/1,0)-IFERROR(VLOOKUP($B320,'Slutlig allokering kvv'!$B$2:$AC$462,MATCH(AA$3,'Slutlig allokering kvv'!$B$1:$AJ$1,0),FALSE)/1,0)</f>
        <v>0</v>
      </c>
      <c r="AE320">
        <f t="shared" si="8"/>
        <v>23.838266099999998</v>
      </c>
      <c r="AG320">
        <f>IFERROR(VLOOKUP(B320,'Slutlig allokering kvv'!$B$2:$AJ$462,MATCH("Summa slutlig allokerad tillförd energi (utan hjälpel och rökgaskondensering):",'Slutlig allokering kvv'!$B$1:$AK$1,0),FALSE)/1,"")</f>
        <v>45.865733900000002</v>
      </c>
      <c r="AI320" s="137">
        <f>IFERROR(1-VLOOKUP(B320,'Slutlig allokering kvv'!$B$2:$AJ$462,MATCH("Andel av bränsle i kvv som allokerats till värme, exklusive rökgaskondensering och hjälpel",'Slutlig allokering kvv'!$B$1:$AK$1,0),FALSE),"")</f>
        <v>0.34199279955239303</v>
      </c>
      <c r="AK320" s="137">
        <f t="shared" si="9"/>
        <v>0.34199279955239292</v>
      </c>
    </row>
    <row r="321" spans="1:37" x14ac:dyDescent="0.25">
      <c r="A321" s="2" t="s">
        <v>489</v>
      </c>
      <c r="B321" s="2" t="s">
        <v>490</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 kvv'!$B$2:$AC$462,MATCH(E$3,'Slutlig allokering kvv'!$B$1:$AJ$1,0),FALSE)/1,0)</f>
        <v>0</v>
      </c>
      <c r="F321">
        <f>IFERROR(VLOOKUP($B321,Kraftvärmeprod!$B$1:$AH$479,MATCH(F$2,Kraftvärmeprod!$B$1:$AG$1,0),FALSE)/1,0)-IFERROR(VLOOKUP($B321,'Slutlig allokering kvv'!$B$2:$AC$462,MATCH(F$3,'Slutlig allokering kvv'!$B$1:$AJ$1,0),FALSE)/1,0)</f>
        <v>0</v>
      </c>
      <c r="G321">
        <f>IFERROR(VLOOKUP($B321,Kraftvärmeprod!$B$1:$AH$479,MATCH(G$2,Kraftvärmeprod!$B$1:$AG$1,0),FALSE)/1,0)-IFERROR(VLOOKUP($B321,'Slutlig allokering kvv'!$B$2:$AC$462,MATCH(G$3,'Slutlig allokering kvv'!$B$1:$AJ$1,0),FALSE)/1,0)</f>
        <v>0</v>
      </c>
      <c r="H321">
        <f>IFERROR(VLOOKUP($B321,Kraftvärmeprod!$B$1:$AH$479,MATCH(H$2,Kraftvärmeprod!$B$1:$AG$1,0),FALSE)/1,0)-IFERROR(VLOOKUP($B321,'Slutlig allokering kvv'!$B$2:$AC$462,MATCH(H$3,'Slutlig allokering kvv'!$B$1:$AJ$1,0),FALSE)/1,0)</f>
        <v>0</v>
      </c>
      <c r="I321">
        <f>IFERROR(VLOOKUP($B321,Kraftvärmeprod!$B$1:$AH$479,MATCH(I$2,Kraftvärmeprod!$B$1:$AG$1,0),FALSE)/1,0)-IFERROR(VLOOKUP($B321,'Slutlig allokering kvv'!$B$2:$AC$462,MATCH(I$3,'Slutlig allokering kvv'!$B$1:$AJ$1,0),FALSE)/1,0)</f>
        <v>0</v>
      </c>
      <c r="J321">
        <f>IFERROR(VLOOKUP($B321,Kraftvärmeprod!$B$1:$AH$479,MATCH(J$2,Kraftvärmeprod!$B$1:$AG$1,0),FALSE)/1,0)-IFERROR(VLOOKUP($B321,'Slutlig allokering kvv'!$B$2:$AC$462,MATCH(J$3,'Slutlig allokering kvv'!$B$1:$AJ$1,0),FALSE)/1,0)</f>
        <v>0</v>
      </c>
      <c r="K321">
        <f>IFERROR(VLOOKUP($B321,Kraftvärmeprod!$B$1:$AH$479,MATCH(K$2,Kraftvärmeprod!$B$1:$AG$1,0),FALSE)/1,0)-IFERROR(VLOOKUP($B321,'Slutlig allokering kvv'!$B$2:$AC$462,MATCH(K$3,'Slutlig allokering kvv'!$B$1:$AJ$1,0),FALSE)/1,0)</f>
        <v>0</v>
      </c>
      <c r="L321">
        <f>IFERROR(VLOOKUP($B321,Kraftvärmeprod!$B$1:$AH$479,MATCH(L$2,Kraftvärmeprod!$B$1:$AG$1,0),FALSE)/1,0)-IFERROR(VLOOKUP($B321,'Slutlig allokering kvv'!$B$2:$AC$462,MATCH(L$3,'Slutlig allokering kvv'!$B$1:$AJ$1,0),FALSE)/1,0)</f>
        <v>0</v>
      </c>
      <c r="M321">
        <f>IFERROR(VLOOKUP($B321,Kraftvärmeprod!$B$1:$AH$479,MATCH(M$2,Kraftvärmeprod!$B$1:$AG$1,0),FALSE)/1,0)-IFERROR(VLOOKUP($B321,'Slutlig allokering kvv'!$B$2:$AC$462,MATCH(M$3,'Slutlig allokering kvv'!$B$1:$AJ$1,0),FALSE)/1,0)</f>
        <v>0</v>
      </c>
      <c r="N321">
        <f>IFERROR(VLOOKUP($B321,Kraftvärmeprod!$B$1:$AH$479,MATCH(N$2,Kraftvärmeprod!$B$1:$AG$1,0),FALSE)/1,0)-IFERROR(VLOOKUP($B321,'Slutlig allokering kvv'!$B$2:$AC$462,MATCH(N$3,'Slutlig allokering kvv'!$B$1:$AJ$1,0),FALSE)/1,0)</f>
        <v>0</v>
      </c>
      <c r="O321">
        <f>IFERROR(VLOOKUP($B321,Kraftvärmeprod!$B$1:$AH$479,MATCH(O$2,Kraftvärmeprod!$B$1:$AG$1,0),FALSE)/1,0)-IFERROR(VLOOKUP($B321,'Slutlig allokering kvv'!$B$2:$AC$462,MATCH(O$3,'Slutlig allokering kvv'!$B$1:$AJ$1,0),FALSE)/1,0)</f>
        <v>0</v>
      </c>
      <c r="P321">
        <f>IFERROR(VLOOKUP($B321,Kraftvärmeprod!$B$1:$AH$479,MATCH(P$2,Kraftvärmeprod!$B$1:$AG$1,0),FALSE)/1,0)-IFERROR(VLOOKUP($B321,'Slutlig allokering kvv'!$B$2:$AC$462,MATCH(P$3,'Slutlig allokering kvv'!$B$1:$AJ$1,0),FALSE)/1,0)</f>
        <v>0</v>
      </c>
      <c r="Q321">
        <f>IFERROR(VLOOKUP($B321,Kraftvärmeprod!$B$1:$AH$479,MATCH(Q$2,Kraftvärmeprod!$B$1:$AG$1,0),FALSE)/1,0)-IFERROR(VLOOKUP($B321,'Slutlig allokering kvv'!$B$2:$AC$462,MATCH(Q$3,'Slutlig allokering kvv'!$B$1:$AJ$1,0),FALSE)/1,0)</f>
        <v>0</v>
      </c>
      <c r="R321">
        <f>IFERROR(VLOOKUP($B321,Kraftvärmeprod!$B$1:$AH$479,MATCH(R$2,Kraftvärmeprod!$B$1:$AG$1,0),FALSE)/1,0)-IFERROR(VLOOKUP($B321,'Slutlig allokering kvv'!$B$2:$AC$462,MATCH(R$3,'Slutlig allokering kvv'!$B$1:$AJ$1,0),FALSE)/1,0)</f>
        <v>0</v>
      </c>
      <c r="S321">
        <f>IFERROR(VLOOKUP($B321,Kraftvärmeprod!$B$1:$AH$479,MATCH(S$2,Kraftvärmeprod!$B$1:$AG$1,0),FALSE)/1,0)-IFERROR(VLOOKUP($B321,'Slutlig allokering kvv'!$B$2:$AC$462,MATCH(S$3,'Slutlig allokering kvv'!$B$1:$AJ$1,0),FALSE)/1,0)</f>
        <v>0</v>
      </c>
      <c r="T321" s="6">
        <f>IFERROR(VLOOKUP($B321,Miljö!$B$1:$S$477,MATCH(T$2,Miljö!$B$1:$X$1,0),FALSE)/1,0)-IFERROR(VLOOKUP($B321,'Slutlig allokering kvv'!$B$2:$AC$462,MATCH(T$3,'Slutlig allokering kvv'!$B$1:$AJ$1,0),FALSE)/1,0)</f>
        <v>0</v>
      </c>
      <c r="U321">
        <f>IFERROR(VLOOKUP($B321,Kraftvärmeprod!$B$1:$AH$479,MATCH(U$2,Kraftvärmeprod!$B$1:$AG$1,0),FALSE)/1,0)-IFERROR(VLOOKUP($B321,'Slutlig allokering kvv'!$B$2:$AC$462,MATCH(U$3,'Slutlig allokering kvv'!$B$1:$AJ$1,0),FALSE)/1,0)</f>
        <v>0</v>
      </c>
      <c r="V321">
        <f>IFERROR(VLOOKUP($B321,Kraftvärmeprod!$B$1:$AH$479,MATCH(V$2,Kraftvärmeprod!$B$1:$AG$1,0),FALSE)/1,0)-IFERROR(VLOOKUP($B321,'Slutlig allokering kvv'!$B$2:$AC$462,MATCH(V$3,'Slutlig allokering kvv'!$B$1:$AJ$1,0),FALSE)/1,0)</f>
        <v>0</v>
      </c>
      <c r="W321">
        <f>IFERROR(VLOOKUP($B321,Kraftvärmeprod!$B$1:$AH$479,MATCH(W$2,Kraftvärmeprod!$B$1:$AG$1,0),FALSE)/1,0)-IFERROR(VLOOKUP($B321,'Slutlig allokering kvv'!$B$2:$AC$462,MATCH(W$3,'Slutlig allokering kvv'!$B$1:$AJ$1,0),FALSE)/1,0)</f>
        <v>0</v>
      </c>
      <c r="X321">
        <f>IFERROR(VLOOKUP($B321,Kraftvärmeprod!$B$1:$AH$479,MATCH(X$2,Kraftvärmeprod!$B$1:$AG$1,0),FALSE)/1,0)-IFERROR(VLOOKUP($B321,'Slutlig allokering kvv'!$B$2:$AC$462,MATCH(X$3,'Slutlig allokering kvv'!$B$1:$AJ$1,0),FALSE)/1,0)</f>
        <v>0</v>
      </c>
      <c r="Y321">
        <f>IFERROR(VLOOKUP($B321,Kraftvärmeprod!$B$1:$AH$479,MATCH(Y$2,Kraftvärmeprod!$B$1:$AG$1,0),FALSE)/1,0)-IFERROR(VLOOKUP($B321,'Slutlig allokering kvv'!$B$2:$AC$462,MATCH(Y$3,'Slutlig allokering kvv'!$B$1:$AJ$1,0),FALSE)/1,0)</f>
        <v>0</v>
      </c>
      <c r="Z321">
        <f>IFERROR(VLOOKUP($B321,Kraftvärmeprod!$B$1:$AH$479,MATCH(Z$2,Kraftvärmeprod!$B$1:$AG$1,0),FALSE)/1,0)-IFERROR(VLOOKUP($B321,'Slutlig allokering kvv'!$B$2:$AC$462,MATCH(Z$3,'Slutlig allokering kvv'!$B$1:$AJ$1,0),FALSE)/1,0)</f>
        <v>0</v>
      </c>
      <c r="AA321">
        <f>IFERROR(VLOOKUP($B321,Kraftvärmeprod!$B$1:$AH$479,MATCH(AA$2,Kraftvärmeprod!$B$1:$AG$1,0),FALSE)/1,0)-IFERROR(VLOOKUP($B321,'Slutlig allokering kvv'!$B$2:$AC$462,MATCH(AA$3,'Slutlig allokering kvv'!$B$1:$AJ$1,0),FALSE)/1,0)</f>
        <v>0</v>
      </c>
      <c r="AE321">
        <f t="shared" si="8"/>
        <v>0</v>
      </c>
      <c r="AG321">
        <f>IFERROR(VLOOKUP(B321,'Slutlig allokering kvv'!$B$2:$AJ$462,MATCH("Summa slutlig allokerad tillförd energi (utan hjälpel och rökgaskondensering):",'Slutlig allokering kvv'!$B$1:$AK$1,0),FALSE)/1,"")</f>
        <v>0</v>
      </c>
      <c r="AI321" s="137" t="str">
        <f>IFERROR(1-VLOOKUP(B321,'Slutlig allokering kvv'!$B$2:$AJ$462,MATCH("Andel av bränsle i kvv som allokerats till värme, exklusive rökgaskondensering och hjälpel",'Slutlig allokering kvv'!$B$1:$AK$1,0),FALSE),"")</f>
        <v/>
      </c>
      <c r="AK321" s="137" t="str">
        <f t="shared" si="9"/>
        <v/>
      </c>
    </row>
    <row r="322" spans="1:37" x14ac:dyDescent="0.25">
      <c r="A322" s="2" t="s">
        <v>489</v>
      </c>
      <c r="B322" s="2" t="s">
        <v>491</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 kvv'!$B$2:$AC$462,MATCH(E$3,'Slutlig allokering kvv'!$B$1:$AJ$1,0),FALSE)/1,0)</f>
        <v>0</v>
      </c>
      <c r="F322">
        <f>IFERROR(VLOOKUP($B322,Kraftvärmeprod!$B$1:$AH$479,MATCH(F$2,Kraftvärmeprod!$B$1:$AG$1,0),FALSE)/1,0)-IFERROR(VLOOKUP($B322,'Slutlig allokering kvv'!$B$2:$AC$462,MATCH(F$3,'Slutlig allokering kvv'!$B$1:$AJ$1,0),FALSE)/1,0)</f>
        <v>0</v>
      </c>
      <c r="G322">
        <f>IFERROR(VLOOKUP($B322,Kraftvärmeprod!$B$1:$AH$479,MATCH(G$2,Kraftvärmeprod!$B$1:$AG$1,0),FALSE)/1,0)-IFERROR(VLOOKUP($B322,'Slutlig allokering kvv'!$B$2:$AC$462,MATCH(G$3,'Slutlig allokering kvv'!$B$1:$AJ$1,0),FALSE)/1,0)</f>
        <v>0</v>
      </c>
      <c r="H322">
        <f>IFERROR(VLOOKUP($B322,Kraftvärmeprod!$B$1:$AH$479,MATCH(H$2,Kraftvärmeprod!$B$1:$AG$1,0),FALSE)/1,0)-IFERROR(VLOOKUP($B322,'Slutlig allokering kvv'!$B$2:$AC$462,MATCH(H$3,'Slutlig allokering kvv'!$B$1:$AJ$1,0),FALSE)/1,0)</f>
        <v>0</v>
      </c>
      <c r="I322">
        <f>IFERROR(VLOOKUP($B322,Kraftvärmeprod!$B$1:$AH$479,MATCH(I$2,Kraftvärmeprod!$B$1:$AG$1,0),FALSE)/1,0)-IFERROR(VLOOKUP($B322,'Slutlig allokering kvv'!$B$2:$AC$462,MATCH(I$3,'Slutlig allokering kvv'!$B$1:$AJ$1,0),FALSE)/1,0)</f>
        <v>0</v>
      </c>
      <c r="J322">
        <f>IFERROR(VLOOKUP($B322,Kraftvärmeprod!$B$1:$AH$479,MATCH(J$2,Kraftvärmeprod!$B$1:$AG$1,0),FALSE)/1,0)-IFERROR(VLOOKUP($B322,'Slutlig allokering kvv'!$B$2:$AC$462,MATCH(J$3,'Slutlig allokering kvv'!$B$1:$AJ$1,0),FALSE)/1,0)</f>
        <v>0</v>
      </c>
      <c r="K322">
        <f>IFERROR(VLOOKUP($B322,Kraftvärmeprod!$B$1:$AH$479,MATCH(K$2,Kraftvärmeprod!$B$1:$AG$1,0),FALSE)/1,0)-IFERROR(VLOOKUP($B322,'Slutlig allokering kvv'!$B$2:$AC$462,MATCH(K$3,'Slutlig allokering kvv'!$B$1:$AJ$1,0),FALSE)/1,0)</f>
        <v>0</v>
      </c>
      <c r="L322">
        <f>IFERROR(VLOOKUP($B322,Kraftvärmeprod!$B$1:$AH$479,MATCH(L$2,Kraftvärmeprod!$B$1:$AG$1,0),FALSE)/1,0)-IFERROR(VLOOKUP($B322,'Slutlig allokering kvv'!$B$2:$AC$462,MATCH(L$3,'Slutlig allokering kvv'!$B$1:$AJ$1,0),FALSE)/1,0)</f>
        <v>0</v>
      </c>
      <c r="M322">
        <f>IFERROR(VLOOKUP($B322,Kraftvärmeprod!$B$1:$AH$479,MATCH(M$2,Kraftvärmeprod!$B$1:$AG$1,0),FALSE)/1,0)-IFERROR(VLOOKUP($B322,'Slutlig allokering kvv'!$B$2:$AC$462,MATCH(M$3,'Slutlig allokering kvv'!$B$1:$AJ$1,0),FALSE)/1,0)</f>
        <v>0</v>
      </c>
      <c r="N322">
        <f>IFERROR(VLOOKUP($B322,Kraftvärmeprod!$B$1:$AH$479,MATCH(N$2,Kraftvärmeprod!$B$1:$AG$1,0),FALSE)/1,0)-IFERROR(VLOOKUP($B322,'Slutlig allokering kvv'!$B$2:$AC$462,MATCH(N$3,'Slutlig allokering kvv'!$B$1:$AJ$1,0),FALSE)/1,0)</f>
        <v>0</v>
      </c>
      <c r="O322">
        <f>IFERROR(VLOOKUP($B322,Kraftvärmeprod!$B$1:$AH$479,MATCH(O$2,Kraftvärmeprod!$B$1:$AG$1,0),FALSE)/1,0)-IFERROR(VLOOKUP($B322,'Slutlig allokering kvv'!$B$2:$AC$462,MATCH(O$3,'Slutlig allokering kvv'!$B$1:$AJ$1,0),FALSE)/1,0)</f>
        <v>0</v>
      </c>
      <c r="P322">
        <f>IFERROR(VLOOKUP($B322,Kraftvärmeprod!$B$1:$AH$479,MATCH(P$2,Kraftvärmeprod!$B$1:$AG$1,0),FALSE)/1,0)-IFERROR(VLOOKUP($B322,'Slutlig allokering kvv'!$B$2:$AC$462,MATCH(P$3,'Slutlig allokering kvv'!$B$1:$AJ$1,0),FALSE)/1,0)</f>
        <v>0</v>
      </c>
      <c r="Q322">
        <f>IFERROR(VLOOKUP($B322,Kraftvärmeprod!$B$1:$AH$479,MATCH(Q$2,Kraftvärmeprod!$B$1:$AG$1,0),FALSE)/1,0)-IFERROR(VLOOKUP($B322,'Slutlig allokering kvv'!$B$2:$AC$462,MATCH(Q$3,'Slutlig allokering kvv'!$B$1:$AJ$1,0),FALSE)/1,0)</f>
        <v>0</v>
      </c>
      <c r="R322">
        <f>IFERROR(VLOOKUP($B322,Kraftvärmeprod!$B$1:$AH$479,MATCH(R$2,Kraftvärmeprod!$B$1:$AG$1,0),FALSE)/1,0)-IFERROR(VLOOKUP($B322,'Slutlig allokering kvv'!$B$2:$AC$462,MATCH(R$3,'Slutlig allokering kvv'!$B$1:$AJ$1,0),FALSE)/1,0)</f>
        <v>0</v>
      </c>
      <c r="S322">
        <f>IFERROR(VLOOKUP($B322,Kraftvärmeprod!$B$1:$AH$479,MATCH(S$2,Kraftvärmeprod!$B$1:$AG$1,0),FALSE)/1,0)-IFERROR(VLOOKUP($B322,'Slutlig allokering kvv'!$B$2:$AC$462,MATCH(S$3,'Slutlig allokering kvv'!$B$1:$AJ$1,0),FALSE)/1,0)</f>
        <v>0</v>
      </c>
      <c r="T322" s="6">
        <f>IFERROR(VLOOKUP($B322,Miljö!$B$1:$S$477,MATCH(T$2,Miljö!$B$1:$X$1,0),FALSE)/1,0)-IFERROR(VLOOKUP($B322,'Slutlig allokering kvv'!$B$2:$AC$462,MATCH(T$3,'Slutlig allokering kvv'!$B$1:$AJ$1,0),FALSE)/1,0)</f>
        <v>0</v>
      </c>
      <c r="U322">
        <f>IFERROR(VLOOKUP($B322,Kraftvärmeprod!$B$1:$AH$479,MATCH(U$2,Kraftvärmeprod!$B$1:$AG$1,0),FALSE)/1,0)-IFERROR(VLOOKUP($B322,'Slutlig allokering kvv'!$B$2:$AC$462,MATCH(U$3,'Slutlig allokering kvv'!$B$1:$AJ$1,0),FALSE)/1,0)</f>
        <v>0</v>
      </c>
      <c r="V322">
        <f>IFERROR(VLOOKUP($B322,Kraftvärmeprod!$B$1:$AH$479,MATCH(V$2,Kraftvärmeprod!$B$1:$AG$1,0),FALSE)/1,0)-IFERROR(VLOOKUP($B322,'Slutlig allokering kvv'!$B$2:$AC$462,MATCH(V$3,'Slutlig allokering kvv'!$B$1:$AJ$1,0),FALSE)/1,0)</f>
        <v>0</v>
      </c>
      <c r="W322">
        <f>IFERROR(VLOOKUP($B322,Kraftvärmeprod!$B$1:$AH$479,MATCH(W$2,Kraftvärmeprod!$B$1:$AG$1,0),FALSE)/1,0)-IFERROR(VLOOKUP($B322,'Slutlig allokering kvv'!$B$2:$AC$462,MATCH(W$3,'Slutlig allokering kvv'!$B$1:$AJ$1,0),FALSE)/1,0)</f>
        <v>0</v>
      </c>
      <c r="X322">
        <f>IFERROR(VLOOKUP($B322,Kraftvärmeprod!$B$1:$AH$479,MATCH(X$2,Kraftvärmeprod!$B$1:$AG$1,0),FALSE)/1,0)-IFERROR(VLOOKUP($B322,'Slutlig allokering kvv'!$B$2:$AC$462,MATCH(X$3,'Slutlig allokering kvv'!$B$1:$AJ$1,0),FALSE)/1,0)</f>
        <v>0</v>
      </c>
      <c r="Y322">
        <f>IFERROR(VLOOKUP($B322,Kraftvärmeprod!$B$1:$AH$479,MATCH(Y$2,Kraftvärmeprod!$B$1:$AG$1,0),FALSE)/1,0)-IFERROR(VLOOKUP($B322,'Slutlig allokering kvv'!$B$2:$AC$462,MATCH(Y$3,'Slutlig allokering kvv'!$B$1:$AJ$1,0),FALSE)/1,0)</f>
        <v>0</v>
      </c>
      <c r="Z322">
        <f>IFERROR(VLOOKUP($B322,Kraftvärmeprod!$B$1:$AH$479,MATCH(Z$2,Kraftvärmeprod!$B$1:$AG$1,0),FALSE)/1,0)-IFERROR(VLOOKUP($B322,'Slutlig allokering kvv'!$B$2:$AC$462,MATCH(Z$3,'Slutlig allokering kvv'!$B$1:$AJ$1,0),FALSE)/1,0)</f>
        <v>0</v>
      </c>
      <c r="AA322">
        <f>IFERROR(VLOOKUP($B322,Kraftvärmeprod!$B$1:$AH$479,MATCH(AA$2,Kraftvärmeprod!$B$1:$AG$1,0),FALSE)/1,0)-IFERROR(VLOOKUP($B322,'Slutlig allokering kvv'!$B$2:$AC$462,MATCH(AA$3,'Slutlig allokering kvv'!$B$1:$AJ$1,0),FALSE)/1,0)</f>
        <v>0</v>
      </c>
      <c r="AE322">
        <f t="shared" si="8"/>
        <v>0</v>
      </c>
      <c r="AG322">
        <f>IFERROR(VLOOKUP(B322,'Slutlig allokering kvv'!$B$2:$AJ$462,MATCH("Summa slutlig allokerad tillförd energi (utan hjälpel och rökgaskondensering):",'Slutlig allokering kvv'!$B$1:$AK$1,0),FALSE)/1,"")</f>
        <v>0</v>
      </c>
      <c r="AI322" s="137" t="str">
        <f>IFERROR(1-VLOOKUP(B322,'Slutlig allokering kvv'!$B$2:$AJ$462,MATCH("Andel av bränsle i kvv som allokerats till värme, exklusive rökgaskondensering och hjälpel",'Slutlig allokering kvv'!$B$1:$AK$1,0),FALSE),"")</f>
        <v/>
      </c>
      <c r="AK322" s="137" t="str">
        <f t="shared" si="9"/>
        <v/>
      </c>
    </row>
    <row r="323" spans="1:37" x14ac:dyDescent="0.25">
      <c r="A323" s="2" t="s">
        <v>492</v>
      </c>
      <c r="B323" s="2" t="s">
        <v>492</v>
      </c>
      <c r="C323">
        <f>IFERROR(VLOOKUP($B323,Kraftvärmeprod!$B$1:$AH$479,MATCH(C$3,Kraftvärmeprod!$B$1:$AG$1,0),FALSE)/1,"")</f>
        <v>0</v>
      </c>
      <c r="D323" t="str">
        <f>IFERROR(VLOOKUP($B323,Kraftvärmeprod!$B$1:$AH$479,MATCH(D$3,Kraftvärmeprod!$B$1:$AG$1,0),FALSE)/1,"")</f>
        <v/>
      </c>
      <c r="E323">
        <f>IFERROR(VLOOKUP($B323,Kraftvärmeprod!$B$1:$AH$479,MATCH(E$2,Kraftvärmeprod!$B$1:$AG$1,0),FALSE)/1,0)-IFERROR(VLOOKUP($B323,'Slutlig allokering kvv'!$B$2:$AC$462,MATCH(E$3,'Slutlig allokering kvv'!$B$1:$AJ$1,0),FALSE)/1,0)</f>
        <v>0</v>
      </c>
      <c r="F323">
        <f>IFERROR(VLOOKUP($B323,Kraftvärmeprod!$B$1:$AH$479,MATCH(F$2,Kraftvärmeprod!$B$1:$AG$1,0),FALSE)/1,0)-IFERROR(VLOOKUP($B323,'Slutlig allokering kvv'!$B$2:$AC$462,MATCH(F$3,'Slutlig allokering kvv'!$B$1:$AJ$1,0),FALSE)/1,0)</f>
        <v>0</v>
      </c>
      <c r="G323">
        <f>IFERROR(VLOOKUP($B323,Kraftvärmeprod!$B$1:$AH$479,MATCH(G$2,Kraftvärmeprod!$B$1:$AG$1,0),FALSE)/1,0)-IFERROR(VLOOKUP($B323,'Slutlig allokering kvv'!$B$2:$AC$462,MATCH(G$3,'Slutlig allokering kvv'!$B$1:$AJ$1,0),FALSE)/1,0)</f>
        <v>0</v>
      </c>
      <c r="H323">
        <f>IFERROR(VLOOKUP($B323,Kraftvärmeprod!$B$1:$AH$479,MATCH(H$2,Kraftvärmeprod!$B$1:$AG$1,0),FALSE)/1,0)-IFERROR(VLOOKUP($B323,'Slutlig allokering kvv'!$B$2:$AC$462,MATCH(H$3,'Slutlig allokering kvv'!$B$1:$AJ$1,0),FALSE)/1,0)</f>
        <v>0</v>
      </c>
      <c r="I323">
        <f>IFERROR(VLOOKUP($B323,Kraftvärmeprod!$B$1:$AH$479,MATCH(I$2,Kraftvärmeprod!$B$1:$AG$1,0),FALSE)/1,0)-IFERROR(VLOOKUP($B323,'Slutlig allokering kvv'!$B$2:$AC$462,MATCH(I$3,'Slutlig allokering kvv'!$B$1:$AJ$1,0),FALSE)/1,0)</f>
        <v>0</v>
      </c>
      <c r="J323">
        <f>IFERROR(VLOOKUP($B323,Kraftvärmeprod!$B$1:$AH$479,MATCH(J$2,Kraftvärmeprod!$B$1:$AG$1,0),FALSE)/1,0)-IFERROR(VLOOKUP($B323,'Slutlig allokering kvv'!$B$2:$AC$462,MATCH(J$3,'Slutlig allokering kvv'!$B$1:$AJ$1,0),FALSE)/1,0)</f>
        <v>0</v>
      </c>
      <c r="K323">
        <f>IFERROR(VLOOKUP($B323,Kraftvärmeprod!$B$1:$AH$479,MATCH(K$2,Kraftvärmeprod!$B$1:$AG$1,0),FALSE)/1,0)-IFERROR(VLOOKUP($B323,'Slutlig allokering kvv'!$B$2:$AC$462,MATCH(K$3,'Slutlig allokering kvv'!$B$1:$AJ$1,0),FALSE)/1,0)</f>
        <v>0</v>
      </c>
      <c r="L323">
        <f>IFERROR(VLOOKUP($B323,Kraftvärmeprod!$B$1:$AH$479,MATCH(L$2,Kraftvärmeprod!$B$1:$AG$1,0),FALSE)/1,0)-IFERROR(VLOOKUP($B323,'Slutlig allokering kvv'!$B$2:$AC$462,MATCH(L$3,'Slutlig allokering kvv'!$B$1:$AJ$1,0),FALSE)/1,0)</f>
        <v>0</v>
      </c>
      <c r="M323">
        <f>IFERROR(VLOOKUP($B323,Kraftvärmeprod!$B$1:$AH$479,MATCH(M$2,Kraftvärmeprod!$B$1:$AG$1,0),FALSE)/1,0)-IFERROR(VLOOKUP($B323,'Slutlig allokering kvv'!$B$2:$AC$462,MATCH(M$3,'Slutlig allokering kvv'!$B$1:$AJ$1,0),FALSE)/1,0)</f>
        <v>0</v>
      </c>
      <c r="N323">
        <f>IFERROR(VLOOKUP($B323,Kraftvärmeprod!$B$1:$AH$479,MATCH(N$2,Kraftvärmeprod!$B$1:$AG$1,0),FALSE)/1,0)-IFERROR(VLOOKUP($B323,'Slutlig allokering kvv'!$B$2:$AC$462,MATCH(N$3,'Slutlig allokering kvv'!$B$1:$AJ$1,0),FALSE)/1,0)</f>
        <v>0</v>
      </c>
      <c r="O323">
        <f>IFERROR(VLOOKUP($B323,Kraftvärmeprod!$B$1:$AH$479,MATCH(O$2,Kraftvärmeprod!$B$1:$AG$1,0),FALSE)/1,0)-IFERROR(VLOOKUP($B323,'Slutlig allokering kvv'!$B$2:$AC$462,MATCH(O$3,'Slutlig allokering kvv'!$B$1:$AJ$1,0),FALSE)/1,0)</f>
        <v>0</v>
      </c>
      <c r="P323">
        <f>IFERROR(VLOOKUP($B323,Kraftvärmeprod!$B$1:$AH$479,MATCH(P$2,Kraftvärmeprod!$B$1:$AG$1,0),FALSE)/1,0)-IFERROR(VLOOKUP($B323,'Slutlig allokering kvv'!$B$2:$AC$462,MATCH(P$3,'Slutlig allokering kvv'!$B$1:$AJ$1,0),FALSE)/1,0)</f>
        <v>0</v>
      </c>
      <c r="Q323">
        <f>IFERROR(VLOOKUP($B323,Kraftvärmeprod!$B$1:$AH$479,MATCH(Q$2,Kraftvärmeprod!$B$1:$AG$1,0),FALSE)/1,0)-IFERROR(VLOOKUP($B323,'Slutlig allokering kvv'!$B$2:$AC$462,MATCH(Q$3,'Slutlig allokering kvv'!$B$1:$AJ$1,0),FALSE)/1,0)</f>
        <v>0</v>
      </c>
      <c r="R323">
        <f>IFERROR(VLOOKUP($B323,Kraftvärmeprod!$B$1:$AH$479,MATCH(R$2,Kraftvärmeprod!$B$1:$AG$1,0),FALSE)/1,0)-IFERROR(VLOOKUP($B323,'Slutlig allokering kvv'!$B$2:$AC$462,MATCH(R$3,'Slutlig allokering kvv'!$B$1:$AJ$1,0),FALSE)/1,0)</f>
        <v>0</v>
      </c>
      <c r="S323">
        <f>IFERROR(VLOOKUP($B323,Kraftvärmeprod!$B$1:$AH$479,MATCH(S$2,Kraftvärmeprod!$B$1:$AG$1,0),FALSE)/1,0)-IFERROR(VLOOKUP($B323,'Slutlig allokering kvv'!$B$2:$AC$462,MATCH(S$3,'Slutlig allokering kvv'!$B$1:$AJ$1,0),FALSE)/1,0)</f>
        <v>0</v>
      </c>
      <c r="T323" s="6">
        <f>IFERROR(VLOOKUP($B323,Miljö!$B$1:$S$477,MATCH(T$2,Miljö!$B$1:$X$1,0),FALSE)/1,0)-IFERROR(VLOOKUP($B323,'Slutlig allokering kvv'!$B$2:$AC$462,MATCH(T$3,'Slutlig allokering kvv'!$B$1:$AJ$1,0),FALSE)/1,0)</f>
        <v>0</v>
      </c>
      <c r="U323">
        <f>IFERROR(VLOOKUP($B323,Kraftvärmeprod!$B$1:$AH$479,MATCH(U$2,Kraftvärmeprod!$B$1:$AG$1,0),FALSE)/1,0)-IFERROR(VLOOKUP($B323,'Slutlig allokering kvv'!$B$2:$AC$462,MATCH(U$3,'Slutlig allokering kvv'!$B$1:$AJ$1,0),FALSE)/1,0)</f>
        <v>0</v>
      </c>
      <c r="V323">
        <f>IFERROR(VLOOKUP($B323,Kraftvärmeprod!$B$1:$AH$479,MATCH(V$2,Kraftvärmeprod!$B$1:$AG$1,0),FALSE)/1,0)-IFERROR(VLOOKUP($B323,'Slutlig allokering kvv'!$B$2:$AC$462,MATCH(V$3,'Slutlig allokering kvv'!$B$1:$AJ$1,0),FALSE)/1,0)</f>
        <v>0</v>
      </c>
      <c r="W323">
        <f>IFERROR(VLOOKUP($B323,Kraftvärmeprod!$B$1:$AH$479,MATCH(W$2,Kraftvärmeprod!$B$1:$AG$1,0),FALSE)/1,0)-IFERROR(VLOOKUP($B323,'Slutlig allokering kvv'!$B$2:$AC$462,MATCH(W$3,'Slutlig allokering kvv'!$B$1:$AJ$1,0),FALSE)/1,0)</f>
        <v>0</v>
      </c>
      <c r="X323">
        <f>IFERROR(VLOOKUP($B323,Kraftvärmeprod!$B$1:$AH$479,MATCH(X$2,Kraftvärmeprod!$B$1:$AG$1,0),FALSE)/1,0)-IFERROR(VLOOKUP($B323,'Slutlig allokering kvv'!$B$2:$AC$462,MATCH(X$3,'Slutlig allokering kvv'!$B$1:$AJ$1,0),FALSE)/1,0)</f>
        <v>0</v>
      </c>
      <c r="Y323">
        <f>IFERROR(VLOOKUP($B323,Kraftvärmeprod!$B$1:$AH$479,MATCH(Y$2,Kraftvärmeprod!$B$1:$AG$1,0),FALSE)/1,0)-IFERROR(VLOOKUP($B323,'Slutlig allokering kvv'!$B$2:$AC$462,MATCH(Y$3,'Slutlig allokering kvv'!$B$1:$AJ$1,0),FALSE)/1,0)</f>
        <v>0</v>
      </c>
      <c r="Z323">
        <f>IFERROR(VLOOKUP($B323,Kraftvärmeprod!$B$1:$AH$479,MATCH(Z$2,Kraftvärmeprod!$B$1:$AG$1,0),FALSE)/1,0)-IFERROR(VLOOKUP($B323,'Slutlig allokering kvv'!$B$2:$AC$462,MATCH(Z$3,'Slutlig allokering kvv'!$B$1:$AJ$1,0),FALSE)/1,0)</f>
        <v>0</v>
      </c>
      <c r="AA323">
        <f>IFERROR(VLOOKUP($B323,Kraftvärmeprod!$B$1:$AH$479,MATCH(AA$2,Kraftvärmeprod!$B$1:$AG$1,0),FALSE)/1,0)-IFERROR(VLOOKUP($B323,'Slutlig allokering kvv'!$B$2:$AC$462,MATCH(AA$3,'Slutlig allokering kvv'!$B$1:$AJ$1,0),FALSE)/1,0)</f>
        <v>0</v>
      </c>
      <c r="AE323">
        <f t="shared" si="8"/>
        <v>0</v>
      </c>
      <c r="AG323">
        <f>IFERROR(VLOOKUP(B323,'Slutlig allokering kvv'!$B$2:$AJ$462,MATCH("Summa slutlig allokerad tillförd energi (utan hjälpel och rökgaskondensering):",'Slutlig allokering kvv'!$B$1:$AK$1,0),FALSE)/1,"")</f>
        <v>0</v>
      </c>
      <c r="AI323" s="137" t="str">
        <f>IFERROR(1-VLOOKUP(B323,'Slutlig allokering kvv'!$B$2:$AJ$462,MATCH("Andel av bränsle i kvv som allokerats till värme, exklusive rökgaskondensering och hjälpel",'Slutlig allokering kvv'!$B$1:$AK$1,0),FALSE),"")</f>
        <v/>
      </c>
      <c r="AK323" s="137" t="str">
        <f t="shared" si="9"/>
        <v/>
      </c>
    </row>
    <row r="324" spans="1:37" x14ac:dyDescent="0.25">
      <c r="A324" s="2" t="s">
        <v>495</v>
      </c>
      <c r="B324" s="2" t="s">
        <v>494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 kvv'!$B$2:$AC$462,MATCH(E$3,'Slutlig allokering kvv'!$B$1:$AJ$1,0),FALSE)/1,0)</f>
        <v>0</v>
      </c>
      <c r="F324">
        <f>IFERROR(VLOOKUP($B324,Kraftvärmeprod!$B$1:$AH$479,MATCH(F$2,Kraftvärmeprod!$B$1:$AG$1,0),FALSE)/1,0)-IFERROR(VLOOKUP($B324,'Slutlig allokering kvv'!$B$2:$AC$462,MATCH(F$3,'Slutlig allokering kvv'!$B$1:$AJ$1,0),FALSE)/1,0)</f>
        <v>0</v>
      </c>
      <c r="G324">
        <f>IFERROR(VLOOKUP($B324,Kraftvärmeprod!$B$1:$AH$479,MATCH(G$2,Kraftvärmeprod!$B$1:$AG$1,0),FALSE)/1,0)-IFERROR(VLOOKUP($B324,'Slutlig allokering kvv'!$B$2:$AC$462,MATCH(G$3,'Slutlig allokering kvv'!$B$1:$AJ$1,0),FALSE)/1,0)</f>
        <v>0</v>
      </c>
      <c r="H324">
        <f>IFERROR(VLOOKUP($B324,Kraftvärmeprod!$B$1:$AH$479,MATCH(H$2,Kraftvärmeprod!$B$1:$AG$1,0),FALSE)/1,0)-IFERROR(VLOOKUP($B324,'Slutlig allokering kvv'!$B$2:$AC$462,MATCH(H$3,'Slutlig allokering kvv'!$B$1:$AJ$1,0),FALSE)/1,0)</f>
        <v>0</v>
      </c>
      <c r="I324">
        <f>IFERROR(VLOOKUP($B324,Kraftvärmeprod!$B$1:$AH$479,MATCH(I$2,Kraftvärmeprod!$B$1:$AG$1,0),FALSE)/1,0)-IFERROR(VLOOKUP($B324,'Slutlig allokering kvv'!$B$2:$AC$462,MATCH(I$3,'Slutlig allokering kvv'!$B$1:$AJ$1,0),FALSE)/1,0)</f>
        <v>0</v>
      </c>
      <c r="J324">
        <f>IFERROR(VLOOKUP($B324,Kraftvärmeprod!$B$1:$AH$479,MATCH(J$2,Kraftvärmeprod!$B$1:$AG$1,0),FALSE)/1,0)-IFERROR(VLOOKUP($B324,'Slutlig allokering kvv'!$B$2:$AC$462,MATCH(J$3,'Slutlig allokering kvv'!$B$1:$AJ$1,0),FALSE)/1,0)</f>
        <v>0</v>
      </c>
      <c r="K324">
        <f>IFERROR(VLOOKUP($B324,Kraftvärmeprod!$B$1:$AH$479,MATCH(K$2,Kraftvärmeprod!$B$1:$AG$1,0),FALSE)/1,0)-IFERROR(VLOOKUP($B324,'Slutlig allokering kvv'!$B$2:$AC$462,MATCH(K$3,'Slutlig allokering kvv'!$B$1:$AJ$1,0),FALSE)/1,0)</f>
        <v>0</v>
      </c>
      <c r="L324">
        <f>IFERROR(VLOOKUP($B324,Kraftvärmeprod!$B$1:$AH$479,MATCH(L$2,Kraftvärmeprod!$B$1:$AG$1,0),FALSE)/1,0)-IFERROR(VLOOKUP($B324,'Slutlig allokering kvv'!$B$2:$AC$462,MATCH(L$3,'Slutlig allokering kvv'!$B$1:$AJ$1,0),FALSE)/1,0)</f>
        <v>0</v>
      </c>
      <c r="M324">
        <f>IFERROR(VLOOKUP($B324,Kraftvärmeprod!$B$1:$AH$479,MATCH(M$2,Kraftvärmeprod!$B$1:$AG$1,0),FALSE)/1,0)-IFERROR(VLOOKUP($B324,'Slutlig allokering kvv'!$B$2:$AC$462,MATCH(M$3,'Slutlig allokering kvv'!$B$1:$AJ$1,0),FALSE)/1,0)</f>
        <v>0</v>
      </c>
      <c r="N324">
        <f>IFERROR(VLOOKUP($B324,Kraftvärmeprod!$B$1:$AH$479,MATCH(N$2,Kraftvärmeprod!$B$1:$AG$1,0),FALSE)/1,0)-IFERROR(VLOOKUP($B324,'Slutlig allokering kvv'!$B$2:$AC$462,MATCH(N$3,'Slutlig allokering kvv'!$B$1:$AJ$1,0),FALSE)/1,0)</f>
        <v>0</v>
      </c>
      <c r="O324">
        <f>IFERROR(VLOOKUP($B324,Kraftvärmeprod!$B$1:$AH$479,MATCH(O$2,Kraftvärmeprod!$B$1:$AG$1,0),FALSE)/1,0)-IFERROR(VLOOKUP($B324,'Slutlig allokering kvv'!$B$2:$AC$462,MATCH(O$3,'Slutlig allokering kvv'!$B$1:$AJ$1,0),FALSE)/1,0)</f>
        <v>0</v>
      </c>
      <c r="P324">
        <f>IFERROR(VLOOKUP($B324,Kraftvärmeprod!$B$1:$AH$479,MATCH(P$2,Kraftvärmeprod!$B$1:$AG$1,0),FALSE)/1,0)-IFERROR(VLOOKUP($B324,'Slutlig allokering kvv'!$B$2:$AC$462,MATCH(P$3,'Slutlig allokering kvv'!$B$1:$AJ$1,0),FALSE)/1,0)</f>
        <v>0</v>
      </c>
      <c r="Q324">
        <f>IFERROR(VLOOKUP($B324,Kraftvärmeprod!$B$1:$AH$479,MATCH(Q$2,Kraftvärmeprod!$B$1:$AG$1,0),FALSE)/1,0)-IFERROR(VLOOKUP($B324,'Slutlig allokering kvv'!$B$2:$AC$462,MATCH(Q$3,'Slutlig allokering kvv'!$B$1:$AJ$1,0),FALSE)/1,0)</f>
        <v>0</v>
      </c>
      <c r="R324">
        <f>IFERROR(VLOOKUP($B324,Kraftvärmeprod!$B$1:$AH$479,MATCH(R$2,Kraftvärmeprod!$B$1:$AG$1,0),FALSE)/1,0)-IFERROR(VLOOKUP($B324,'Slutlig allokering kvv'!$B$2:$AC$462,MATCH(R$3,'Slutlig allokering kvv'!$B$1:$AJ$1,0),FALSE)/1,0)</f>
        <v>0</v>
      </c>
      <c r="S324">
        <f>IFERROR(VLOOKUP($B324,Kraftvärmeprod!$B$1:$AH$479,MATCH(S$2,Kraftvärmeprod!$B$1:$AG$1,0),FALSE)/1,0)-IFERROR(VLOOKUP($B324,'Slutlig allokering kvv'!$B$2:$AC$462,MATCH(S$3,'Slutlig allokering kvv'!$B$1:$AJ$1,0),FALSE)/1,0)</f>
        <v>0</v>
      </c>
      <c r="T324" s="6">
        <f>IFERROR(VLOOKUP($B324,Miljö!$B$1:$S$477,MATCH(T$2,Miljö!$B$1:$X$1,0),FALSE)/1,0)-IFERROR(VLOOKUP($B324,'Slutlig allokering kvv'!$B$2:$AC$462,MATCH(T$3,'Slutlig allokering kvv'!$B$1:$AJ$1,0),FALSE)/1,0)</f>
        <v>0</v>
      </c>
      <c r="U324">
        <f>IFERROR(VLOOKUP($B324,Kraftvärmeprod!$B$1:$AH$479,MATCH(U$2,Kraftvärmeprod!$B$1:$AG$1,0),FALSE)/1,0)-IFERROR(VLOOKUP($B324,'Slutlig allokering kvv'!$B$2:$AC$462,MATCH(U$3,'Slutlig allokering kvv'!$B$1:$AJ$1,0),FALSE)/1,0)</f>
        <v>0</v>
      </c>
      <c r="V324">
        <f>IFERROR(VLOOKUP($B324,Kraftvärmeprod!$B$1:$AH$479,MATCH(V$2,Kraftvärmeprod!$B$1:$AG$1,0),FALSE)/1,0)-IFERROR(VLOOKUP($B324,'Slutlig allokering kvv'!$B$2:$AC$462,MATCH(V$3,'Slutlig allokering kvv'!$B$1:$AJ$1,0),FALSE)/1,0)</f>
        <v>0</v>
      </c>
      <c r="W324">
        <f>IFERROR(VLOOKUP($B324,Kraftvärmeprod!$B$1:$AH$479,MATCH(W$2,Kraftvärmeprod!$B$1:$AG$1,0),FALSE)/1,0)-IFERROR(VLOOKUP($B324,'Slutlig allokering kvv'!$B$2:$AC$462,MATCH(W$3,'Slutlig allokering kvv'!$B$1:$AJ$1,0),FALSE)/1,0)</f>
        <v>0</v>
      </c>
      <c r="X324">
        <f>IFERROR(VLOOKUP($B324,Kraftvärmeprod!$B$1:$AH$479,MATCH(X$2,Kraftvärmeprod!$B$1:$AG$1,0),FALSE)/1,0)-IFERROR(VLOOKUP($B324,'Slutlig allokering kvv'!$B$2:$AC$462,MATCH(X$3,'Slutlig allokering kvv'!$B$1:$AJ$1,0),FALSE)/1,0)</f>
        <v>0</v>
      </c>
      <c r="Y324">
        <f>IFERROR(VLOOKUP($B324,Kraftvärmeprod!$B$1:$AH$479,MATCH(Y$2,Kraftvärmeprod!$B$1:$AG$1,0),FALSE)/1,0)-IFERROR(VLOOKUP($B324,'Slutlig allokering kvv'!$B$2:$AC$462,MATCH(Y$3,'Slutlig allokering kvv'!$B$1:$AJ$1,0),FALSE)/1,0)</f>
        <v>0</v>
      </c>
      <c r="Z324">
        <f>IFERROR(VLOOKUP($B324,Kraftvärmeprod!$B$1:$AH$479,MATCH(Z$2,Kraftvärmeprod!$B$1:$AG$1,0),FALSE)/1,0)-IFERROR(VLOOKUP($B324,'Slutlig allokering kvv'!$B$2:$AC$462,MATCH(Z$3,'Slutlig allokering kvv'!$B$1:$AJ$1,0),FALSE)/1,0)</f>
        <v>0</v>
      </c>
      <c r="AA324">
        <f>IFERROR(VLOOKUP($B324,Kraftvärmeprod!$B$1:$AH$479,MATCH(AA$2,Kraftvärmeprod!$B$1:$AG$1,0),FALSE)/1,0)-IFERROR(VLOOKUP($B324,'Slutlig allokering kvv'!$B$2:$AC$462,MATCH(AA$3,'Slutlig allokering kvv'!$B$1:$AJ$1,0),FALSE)/1,0)</f>
        <v>0</v>
      </c>
      <c r="AE324">
        <f t="shared" si="8"/>
        <v>0</v>
      </c>
      <c r="AG324">
        <f>IFERROR(VLOOKUP(B324,'Slutlig allokering kvv'!$B$2:$AJ$462,MATCH("Summa slutlig allokerad tillförd energi (utan hjälpel och rökgaskondensering):",'Slutlig allokering kvv'!$B$1:$AK$1,0),FALSE)/1,"")</f>
        <v>0</v>
      </c>
      <c r="AI324" s="137" t="str">
        <f>IFERROR(1-VLOOKUP(B324,'Slutlig allokering kvv'!$B$2:$AJ$462,MATCH("Andel av bränsle i kvv som allokerats till värme, exklusive rökgaskondensering och hjälpel",'Slutlig allokering kvv'!$B$1:$AK$1,0),FALSE),"")</f>
        <v/>
      </c>
      <c r="AK324" s="137" t="str">
        <f t="shared" si="9"/>
        <v/>
      </c>
    </row>
    <row r="325" spans="1:37" x14ac:dyDescent="0.25">
      <c r="A325" s="2" t="s">
        <v>496</v>
      </c>
      <c r="B325" s="2" t="s">
        <v>497</v>
      </c>
      <c r="C325">
        <f>IFERROR(VLOOKUP($B325,Kraftvärmeprod!$B$1:$AH$479,MATCH(C$3,Kraftvärmeprod!$B$1:$AG$1,0),FALSE)/1,"")</f>
        <v>124.8</v>
      </c>
      <c r="D325">
        <f>IFERROR(VLOOKUP($B325,Kraftvärmeprod!$B$1:$AH$479,MATCH(D$3,Kraftvärmeprod!$B$1:$AG$1,0),FALSE)/1,"")</f>
        <v>26.7</v>
      </c>
      <c r="E325">
        <f>IFERROR(VLOOKUP($B325,Kraftvärmeprod!$B$1:$AH$479,MATCH(E$2,Kraftvärmeprod!$B$1:$AG$1,0),FALSE)/1,0)-IFERROR(VLOOKUP($B325,'Slutlig allokering kvv'!$B$2:$AC$462,MATCH(E$3,'Slutlig allokering kvv'!$B$1:$AJ$1,0),FALSE)/1,0)</f>
        <v>0</v>
      </c>
      <c r="F325">
        <f>IFERROR(VLOOKUP($B325,Kraftvärmeprod!$B$1:$AH$479,MATCH(F$2,Kraftvärmeprod!$B$1:$AG$1,0),FALSE)/1,0)-IFERROR(VLOOKUP($B325,'Slutlig allokering kvv'!$B$2:$AC$462,MATCH(F$3,'Slutlig allokering kvv'!$B$1:$AJ$1,0),FALSE)/1,0)</f>
        <v>0</v>
      </c>
      <c r="G325">
        <f>IFERROR(VLOOKUP($B325,Kraftvärmeprod!$B$1:$AH$479,MATCH(G$2,Kraftvärmeprod!$B$1:$AG$1,0),FALSE)/1,0)-IFERROR(VLOOKUP($B325,'Slutlig allokering kvv'!$B$2:$AC$462,MATCH(G$3,'Slutlig allokering kvv'!$B$1:$AJ$1,0),FALSE)/1,0)</f>
        <v>0</v>
      </c>
      <c r="H325">
        <f>IFERROR(VLOOKUP($B325,Kraftvärmeprod!$B$1:$AH$479,MATCH(H$2,Kraftvärmeprod!$B$1:$AG$1,0),FALSE)/1,0)-IFERROR(VLOOKUP($B325,'Slutlig allokering kvv'!$B$2:$AC$462,MATCH(H$3,'Slutlig allokering kvv'!$B$1:$AJ$1,0),FALSE)/1,0)</f>
        <v>0</v>
      </c>
      <c r="I325">
        <f>IFERROR(VLOOKUP($B325,Kraftvärmeprod!$B$1:$AH$479,MATCH(I$2,Kraftvärmeprod!$B$1:$AG$1,0),FALSE)/1,0)-IFERROR(VLOOKUP($B325,'Slutlig allokering kvv'!$B$2:$AC$462,MATCH(I$3,'Slutlig allokering kvv'!$B$1:$AJ$1,0),FALSE)/1,0)</f>
        <v>0</v>
      </c>
      <c r="J325">
        <f>IFERROR(VLOOKUP($B325,Kraftvärmeprod!$B$1:$AH$479,MATCH(J$2,Kraftvärmeprod!$B$1:$AG$1,0),FALSE)/1,0)-IFERROR(VLOOKUP($B325,'Slutlig allokering kvv'!$B$2:$AC$462,MATCH(J$3,'Slutlig allokering kvv'!$B$1:$AJ$1,0),FALSE)/1,0)</f>
        <v>0</v>
      </c>
      <c r="K325">
        <f>IFERROR(VLOOKUP($B325,Kraftvärmeprod!$B$1:$AH$479,MATCH(K$2,Kraftvärmeprod!$B$1:$AG$1,0),FALSE)/1,0)-IFERROR(VLOOKUP($B325,'Slutlig allokering kvv'!$B$2:$AC$462,MATCH(K$3,'Slutlig allokering kvv'!$B$1:$AJ$1,0),FALSE)/1,0)</f>
        <v>0</v>
      </c>
      <c r="L325">
        <f>IFERROR(VLOOKUP($B325,Kraftvärmeprod!$B$1:$AH$479,MATCH(L$2,Kraftvärmeprod!$B$1:$AG$1,0),FALSE)/1,0)-IFERROR(VLOOKUP($B325,'Slutlig allokering kvv'!$B$2:$AC$462,MATCH(L$3,'Slutlig allokering kvv'!$B$1:$AJ$1,0),FALSE)/1,0)</f>
        <v>55.126599999999996</v>
      </c>
      <c r="M325">
        <f>IFERROR(VLOOKUP($B325,Kraftvärmeprod!$B$1:$AH$479,MATCH(M$2,Kraftvärmeprod!$B$1:$AG$1,0),FALSE)/1,0)-IFERROR(VLOOKUP($B325,'Slutlig allokering kvv'!$B$2:$AC$462,MATCH(M$3,'Slutlig allokering kvv'!$B$1:$AJ$1,0),FALSE)/1,0)</f>
        <v>0</v>
      </c>
      <c r="N325">
        <f>IFERROR(VLOOKUP($B325,Kraftvärmeprod!$B$1:$AH$479,MATCH(N$2,Kraftvärmeprod!$B$1:$AG$1,0),FALSE)/1,0)-IFERROR(VLOOKUP($B325,'Slutlig allokering kvv'!$B$2:$AC$462,MATCH(N$3,'Slutlig allokering kvv'!$B$1:$AJ$1,0),FALSE)/1,0)</f>
        <v>0</v>
      </c>
      <c r="O325">
        <f>IFERROR(VLOOKUP($B325,Kraftvärmeprod!$B$1:$AH$479,MATCH(O$2,Kraftvärmeprod!$B$1:$AG$1,0),FALSE)/1,0)-IFERROR(VLOOKUP($B325,'Slutlig allokering kvv'!$B$2:$AC$462,MATCH(O$3,'Slutlig allokering kvv'!$B$1:$AJ$1,0),FALSE)/1,0)</f>
        <v>0</v>
      </c>
      <c r="P325">
        <f>IFERROR(VLOOKUP($B325,Kraftvärmeprod!$B$1:$AH$479,MATCH(P$2,Kraftvärmeprod!$B$1:$AG$1,0),FALSE)/1,0)-IFERROR(VLOOKUP($B325,'Slutlig allokering kvv'!$B$2:$AC$462,MATCH(P$3,'Slutlig allokering kvv'!$B$1:$AJ$1,0),FALSE)/1,0)</f>
        <v>0</v>
      </c>
      <c r="Q325">
        <f>IFERROR(VLOOKUP($B325,Kraftvärmeprod!$B$1:$AH$479,MATCH(Q$2,Kraftvärmeprod!$B$1:$AG$1,0),FALSE)/1,0)-IFERROR(VLOOKUP($B325,'Slutlig allokering kvv'!$B$2:$AC$462,MATCH(Q$3,'Slutlig allokering kvv'!$B$1:$AJ$1,0),FALSE)/1,0)</f>
        <v>0</v>
      </c>
      <c r="R325">
        <f>IFERROR(VLOOKUP($B325,Kraftvärmeprod!$B$1:$AH$479,MATCH(R$2,Kraftvärmeprod!$B$1:$AG$1,0),FALSE)/1,0)-IFERROR(VLOOKUP($B325,'Slutlig allokering kvv'!$B$2:$AC$462,MATCH(R$3,'Slutlig allokering kvv'!$B$1:$AJ$1,0),FALSE)/1,0)</f>
        <v>0</v>
      </c>
      <c r="S325">
        <f>IFERROR(VLOOKUP($B325,Kraftvärmeprod!$B$1:$AH$479,MATCH(S$2,Kraftvärmeprod!$B$1:$AG$1,0),FALSE)/1,0)-IFERROR(VLOOKUP($B325,'Slutlig allokering kvv'!$B$2:$AC$462,MATCH(S$3,'Slutlig allokering kvv'!$B$1:$AJ$1,0),FALSE)/1,0)</f>
        <v>0</v>
      </c>
      <c r="T325" s="6">
        <f>IFERROR(VLOOKUP($B325,Miljö!$B$1:$S$477,MATCH(T$2,Miljö!$B$1:$X$1,0),FALSE)/1,0)-IFERROR(VLOOKUP($B325,'Slutlig allokering kvv'!$B$2:$AC$462,MATCH(T$3,'Slutlig allokering kvv'!$B$1:$AJ$1,0),FALSE)/1,0)</f>
        <v>0</v>
      </c>
      <c r="U325">
        <f>IFERROR(VLOOKUP($B325,Kraftvärmeprod!$B$1:$AH$479,MATCH(U$2,Kraftvärmeprod!$B$1:$AG$1,0),FALSE)/1,0)-IFERROR(VLOOKUP($B325,'Slutlig allokering kvv'!$B$2:$AC$462,MATCH(U$3,'Slutlig allokering kvv'!$B$1:$AJ$1,0),FALSE)/1,0)</f>
        <v>0</v>
      </c>
      <c r="V325">
        <f>IFERROR(VLOOKUP($B325,Kraftvärmeprod!$B$1:$AH$479,MATCH(V$2,Kraftvärmeprod!$B$1:$AG$1,0),FALSE)/1,0)-IFERROR(VLOOKUP($B325,'Slutlig allokering kvv'!$B$2:$AC$462,MATCH(V$3,'Slutlig allokering kvv'!$B$1:$AJ$1,0),FALSE)/1,0)</f>
        <v>0</v>
      </c>
      <c r="W325">
        <f>IFERROR(VLOOKUP($B325,Kraftvärmeprod!$B$1:$AH$479,MATCH(W$2,Kraftvärmeprod!$B$1:$AG$1,0),FALSE)/1,0)-IFERROR(VLOOKUP($B325,'Slutlig allokering kvv'!$B$2:$AC$462,MATCH(W$3,'Slutlig allokering kvv'!$B$1:$AJ$1,0),FALSE)/1,0)</f>
        <v>0</v>
      </c>
      <c r="X325">
        <f>IFERROR(VLOOKUP($B325,Kraftvärmeprod!$B$1:$AH$479,MATCH(X$2,Kraftvärmeprod!$B$1:$AG$1,0),FALSE)/1,0)-IFERROR(VLOOKUP($B325,'Slutlig allokering kvv'!$B$2:$AC$462,MATCH(X$3,'Slutlig allokering kvv'!$B$1:$AJ$1,0),FALSE)/1,0)</f>
        <v>0</v>
      </c>
      <c r="Y325">
        <f>IFERROR(VLOOKUP($B325,Kraftvärmeprod!$B$1:$AH$479,MATCH(Y$2,Kraftvärmeprod!$B$1:$AG$1,0),FALSE)/1,0)-IFERROR(VLOOKUP($B325,'Slutlig allokering kvv'!$B$2:$AC$462,MATCH(Y$3,'Slutlig allokering kvv'!$B$1:$AJ$1,0),FALSE)/1,0)</f>
        <v>0</v>
      </c>
      <c r="Z325">
        <f>IFERROR(VLOOKUP($B325,Kraftvärmeprod!$B$1:$AH$479,MATCH(Z$2,Kraftvärmeprod!$B$1:$AG$1,0),FALSE)/1,0)-IFERROR(VLOOKUP($B325,'Slutlig allokering kvv'!$B$2:$AC$462,MATCH(Z$3,'Slutlig allokering kvv'!$B$1:$AJ$1,0),FALSE)/1,0)</f>
        <v>0</v>
      </c>
      <c r="AA325">
        <f>IFERROR(VLOOKUP($B325,Kraftvärmeprod!$B$1:$AH$479,MATCH(AA$2,Kraftvärmeprod!$B$1:$AG$1,0),FALSE)/1,0)-IFERROR(VLOOKUP($B325,'Slutlig allokering kvv'!$B$2:$AC$462,MATCH(AA$3,'Slutlig allokering kvv'!$B$1:$AJ$1,0),FALSE)/1,0)</f>
        <v>0</v>
      </c>
      <c r="AE325">
        <f t="shared" ref="AE325:AE388" si="10">SUM(E325:AA325)-T325</f>
        <v>55.126599999999996</v>
      </c>
      <c r="AG325">
        <f>IFERROR(VLOOKUP(B325,'Slutlig allokering kvv'!$B$2:$AJ$462,MATCH("Summa slutlig allokerad tillförd energi (utan hjälpel och rökgaskondensering):",'Slutlig allokering kvv'!$B$1:$AK$1,0),FALSE)/1,"")</f>
        <v>98.873400000000004</v>
      </c>
      <c r="AI325" s="137">
        <f>IFERROR(1-VLOOKUP(B325,'Slutlig allokering kvv'!$B$2:$AJ$462,MATCH("Andel av bränsle i kvv som allokerats till värme, exklusive rökgaskondensering och hjälpel",'Slutlig allokering kvv'!$B$1:$AK$1,0),FALSE),"")</f>
        <v>0.35796493506493499</v>
      </c>
      <c r="AK325" s="137">
        <f t="shared" ref="AK325:AK388" si="11">IFERROR(AE325/(AE325+AG325),"")</f>
        <v>0.35796493506493504</v>
      </c>
    </row>
    <row r="326" spans="1:37" x14ac:dyDescent="0.25">
      <c r="A326" s="2" t="s">
        <v>498</v>
      </c>
      <c r="B326" s="2" t="s">
        <v>499</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 kvv'!$B$2:$AC$462,MATCH(E$3,'Slutlig allokering kvv'!$B$1:$AJ$1,0),FALSE)/1,0)</f>
        <v>0</v>
      </c>
      <c r="F326">
        <f>IFERROR(VLOOKUP($B326,Kraftvärmeprod!$B$1:$AH$479,MATCH(F$2,Kraftvärmeprod!$B$1:$AG$1,0),FALSE)/1,0)-IFERROR(VLOOKUP($B326,'Slutlig allokering kvv'!$B$2:$AC$462,MATCH(F$3,'Slutlig allokering kvv'!$B$1:$AJ$1,0),FALSE)/1,0)</f>
        <v>0</v>
      </c>
      <c r="G326">
        <f>IFERROR(VLOOKUP($B326,Kraftvärmeprod!$B$1:$AH$479,MATCH(G$2,Kraftvärmeprod!$B$1:$AG$1,0),FALSE)/1,0)-IFERROR(VLOOKUP($B326,'Slutlig allokering kvv'!$B$2:$AC$462,MATCH(G$3,'Slutlig allokering kvv'!$B$1:$AJ$1,0),FALSE)/1,0)</f>
        <v>0</v>
      </c>
      <c r="H326">
        <f>IFERROR(VLOOKUP($B326,Kraftvärmeprod!$B$1:$AH$479,MATCH(H$2,Kraftvärmeprod!$B$1:$AG$1,0),FALSE)/1,0)-IFERROR(VLOOKUP($B326,'Slutlig allokering kvv'!$B$2:$AC$462,MATCH(H$3,'Slutlig allokering kvv'!$B$1:$AJ$1,0),FALSE)/1,0)</f>
        <v>0</v>
      </c>
      <c r="I326">
        <f>IFERROR(VLOOKUP($B326,Kraftvärmeprod!$B$1:$AH$479,MATCH(I$2,Kraftvärmeprod!$B$1:$AG$1,0),FALSE)/1,0)-IFERROR(VLOOKUP($B326,'Slutlig allokering kvv'!$B$2:$AC$462,MATCH(I$3,'Slutlig allokering kvv'!$B$1:$AJ$1,0),FALSE)/1,0)</f>
        <v>0</v>
      </c>
      <c r="J326">
        <f>IFERROR(VLOOKUP($B326,Kraftvärmeprod!$B$1:$AH$479,MATCH(J$2,Kraftvärmeprod!$B$1:$AG$1,0),FALSE)/1,0)-IFERROR(VLOOKUP($B326,'Slutlig allokering kvv'!$B$2:$AC$462,MATCH(J$3,'Slutlig allokering kvv'!$B$1:$AJ$1,0),FALSE)/1,0)</f>
        <v>0</v>
      </c>
      <c r="K326">
        <f>IFERROR(VLOOKUP($B326,Kraftvärmeprod!$B$1:$AH$479,MATCH(K$2,Kraftvärmeprod!$B$1:$AG$1,0),FALSE)/1,0)-IFERROR(VLOOKUP($B326,'Slutlig allokering kvv'!$B$2:$AC$462,MATCH(K$3,'Slutlig allokering kvv'!$B$1:$AJ$1,0),FALSE)/1,0)</f>
        <v>0</v>
      </c>
      <c r="L326">
        <f>IFERROR(VLOOKUP($B326,Kraftvärmeprod!$B$1:$AH$479,MATCH(L$2,Kraftvärmeprod!$B$1:$AG$1,0),FALSE)/1,0)-IFERROR(VLOOKUP($B326,'Slutlig allokering kvv'!$B$2:$AC$462,MATCH(L$3,'Slutlig allokering kvv'!$B$1:$AJ$1,0),FALSE)/1,0)</f>
        <v>0</v>
      </c>
      <c r="M326">
        <f>IFERROR(VLOOKUP($B326,Kraftvärmeprod!$B$1:$AH$479,MATCH(M$2,Kraftvärmeprod!$B$1:$AG$1,0),FALSE)/1,0)-IFERROR(VLOOKUP($B326,'Slutlig allokering kvv'!$B$2:$AC$462,MATCH(M$3,'Slutlig allokering kvv'!$B$1:$AJ$1,0),FALSE)/1,0)</f>
        <v>0</v>
      </c>
      <c r="N326">
        <f>IFERROR(VLOOKUP($B326,Kraftvärmeprod!$B$1:$AH$479,MATCH(N$2,Kraftvärmeprod!$B$1:$AG$1,0),FALSE)/1,0)-IFERROR(VLOOKUP($B326,'Slutlig allokering kvv'!$B$2:$AC$462,MATCH(N$3,'Slutlig allokering kvv'!$B$1:$AJ$1,0),FALSE)/1,0)</f>
        <v>0</v>
      </c>
      <c r="O326">
        <f>IFERROR(VLOOKUP($B326,Kraftvärmeprod!$B$1:$AH$479,MATCH(O$2,Kraftvärmeprod!$B$1:$AG$1,0),FALSE)/1,0)-IFERROR(VLOOKUP($B326,'Slutlig allokering kvv'!$B$2:$AC$462,MATCH(O$3,'Slutlig allokering kvv'!$B$1:$AJ$1,0),FALSE)/1,0)</f>
        <v>0</v>
      </c>
      <c r="P326">
        <f>IFERROR(VLOOKUP($B326,Kraftvärmeprod!$B$1:$AH$479,MATCH(P$2,Kraftvärmeprod!$B$1:$AG$1,0),FALSE)/1,0)-IFERROR(VLOOKUP($B326,'Slutlig allokering kvv'!$B$2:$AC$462,MATCH(P$3,'Slutlig allokering kvv'!$B$1:$AJ$1,0),FALSE)/1,0)</f>
        <v>0</v>
      </c>
      <c r="Q326">
        <f>IFERROR(VLOOKUP($B326,Kraftvärmeprod!$B$1:$AH$479,MATCH(Q$2,Kraftvärmeprod!$B$1:$AG$1,0),FALSE)/1,0)-IFERROR(VLOOKUP($B326,'Slutlig allokering kvv'!$B$2:$AC$462,MATCH(Q$3,'Slutlig allokering kvv'!$B$1:$AJ$1,0),FALSE)/1,0)</f>
        <v>0</v>
      </c>
      <c r="R326">
        <f>IFERROR(VLOOKUP($B326,Kraftvärmeprod!$B$1:$AH$479,MATCH(R$2,Kraftvärmeprod!$B$1:$AG$1,0),FALSE)/1,0)-IFERROR(VLOOKUP($B326,'Slutlig allokering kvv'!$B$2:$AC$462,MATCH(R$3,'Slutlig allokering kvv'!$B$1:$AJ$1,0),FALSE)/1,0)</f>
        <v>0</v>
      </c>
      <c r="S326">
        <f>IFERROR(VLOOKUP($B326,Kraftvärmeprod!$B$1:$AH$479,MATCH(S$2,Kraftvärmeprod!$B$1:$AG$1,0),FALSE)/1,0)-IFERROR(VLOOKUP($B326,'Slutlig allokering kvv'!$B$2:$AC$462,MATCH(S$3,'Slutlig allokering kvv'!$B$1:$AJ$1,0),FALSE)/1,0)</f>
        <v>0</v>
      </c>
      <c r="T326" s="6">
        <f>IFERROR(VLOOKUP($B326,Miljö!$B$1:$S$477,MATCH(T$2,Miljö!$B$1:$X$1,0),FALSE)/1,0)-IFERROR(VLOOKUP($B326,'Slutlig allokering kvv'!$B$2:$AC$462,MATCH(T$3,'Slutlig allokering kvv'!$B$1:$AJ$1,0),FALSE)/1,0)</f>
        <v>0</v>
      </c>
      <c r="U326">
        <f>IFERROR(VLOOKUP($B326,Kraftvärmeprod!$B$1:$AH$479,MATCH(U$2,Kraftvärmeprod!$B$1:$AG$1,0),FALSE)/1,0)-IFERROR(VLOOKUP($B326,'Slutlig allokering kvv'!$B$2:$AC$462,MATCH(U$3,'Slutlig allokering kvv'!$B$1:$AJ$1,0),FALSE)/1,0)</f>
        <v>0</v>
      </c>
      <c r="V326">
        <f>IFERROR(VLOOKUP($B326,Kraftvärmeprod!$B$1:$AH$479,MATCH(V$2,Kraftvärmeprod!$B$1:$AG$1,0),FALSE)/1,0)-IFERROR(VLOOKUP($B326,'Slutlig allokering kvv'!$B$2:$AC$462,MATCH(V$3,'Slutlig allokering kvv'!$B$1:$AJ$1,0),FALSE)/1,0)</f>
        <v>0</v>
      </c>
      <c r="W326">
        <f>IFERROR(VLOOKUP($B326,Kraftvärmeprod!$B$1:$AH$479,MATCH(W$2,Kraftvärmeprod!$B$1:$AG$1,0),FALSE)/1,0)-IFERROR(VLOOKUP($B326,'Slutlig allokering kvv'!$B$2:$AC$462,MATCH(W$3,'Slutlig allokering kvv'!$B$1:$AJ$1,0),FALSE)/1,0)</f>
        <v>0</v>
      </c>
      <c r="X326">
        <f>IFERROR(VLOOKUP($B326,Kraftvärmeprod!$B$1:$AH$479,MATCH(X$2,Kraftvärmeprod!$B$1:$AG$1,0),FALSE)/1,0)-IFERROR(VLOOKUP($B326,'Slutlig allokering kvv'!$B$2:$AC$462,MATCH(X$3,'Slutlig allokering kvv'!$B$1:$AJ$1,0),FALSE)/1,0)</f>
        <v>0</v>
      </c>
      <c r="Y326">
        <f>IFERROR(VLOOKUP($B326,Kraftvärmeprod!$B$1:$AH$479,MATCH(Y$2,Kraftvärmeprod!$B$1:$AG$1,0),FALSE)/1,0)-IFERROR(VLOOKUP($B326,'Slutlig allokering kvv'!$B$2:$AC$462,MATCH(Y$3,'Slutlig allokering kvv'!$B$1:$AJ$1,0),FALSE)/1,0)</f>
        <v>0</v>
      </c>
      <c r="Z326">
        <f>IFERROR(VLOOKUP($B326,Kraftvärmeprod!$B$1:$AH$479,MATCH(Z$2,Kraftvärmeprod!$B$1:$AG$1,0),FALSE)/1,0)-IFERROR(VLOOKUP($B326,'Slutlig allokering kvv'!$B$2:$AC$462,MATCH(Z$3,'Slutlig allokering kvv'!$B$1:$AJ$1,0),FALSE)/1,0)</f>
        <v>0</v>
      </c>
      <c r="AA326">
        <f>IFERROR(VLOOKUP($B326,Kraftvärmeprod!$B$1:$AH$479,MATCH(AA$2,Kraftvärmeprod!$B$1:$AG$1,0),FALSE)/1,0)-IFERROR(VLOOKUP($B326,'Slutlig allokering kvv'!$B$2:$AC$462,MATCH(AA$3,'Slutlig allokering kvv'!$B$1:$AJ$1,0),FALSE)/1,0)</f>
        <v>0</v>
      </c>
      <c r="AE326">
        <f t="shared" si="10"/>
        <v>0</v>
      </c>
      <c r="AG326">
        <f>IFERROR(VLOOKUP(B326,'Slutlig allokering kvv'!$B$2:$AJ$462,MATCH("Summa slutlig allokerad tillförd energi (utan hjälpel och rökgaskondensering):",'Slutlig allokering kvv'!$B$1:$AK$1,0),FALSE)/1,"")</f>
        <v>0</v>
      </c>
      <c r="AI326" s="137" t="str">
        <f>IFERROR(1-VLOOKUP(B326,'Slutlig allokering kvv'!$B$2:$AJ$462,MATCH("Andel av bränsle i kvv som allokerats till värme, exklusive rökgaskondensering och hjälpel",'Slutlig allokering kvv'!$B$1:$AK$1,0),FALSE),"")</f>
        <v/>
      </c>
      <c r="AK326" s="137" t="str">
        <f t="shared" si="11"/>
        <v/>
      </c>
    </row>
    <row r="327" spans="1:37" x14ac:dyDescent="0.25">
      <c r="A327" s="2" t="s">
        <v>500</v>
      </c>
      <c r="B327" s="2" t="s">
        <v>501</v>
      </c>
      <c r="C327">
        <f>IFERROR(VLOOKUP($B327,Kraftvärmeprod!$B$1:$AH$479,MATCH(C$3,Kraftvärmeprod!$B$1:$AG$1,0),FALSE)/1,"")</f>
        <v>91.4</v>
      </c>
      <c r="D327">
        <f>IFERROR(VLOOKUP($B327,Kraftvärmeprod!$B$1:$AH$479,MATCH(D$3,Kraftvärmeprod!$B$1:$AG$1,0),FALSE)/1,"")</f>
        <v>21.7</v>
      </c>
      <c r="E327">
        <f>IFERROR(VLOOKUP($B327,Kraftvärmeprod!$B$1:$AH$479,MATCH(E$2,Kraftvärmeprod!$B$1:$AG$1,0),FALSE)/1,0)-IFERROR(VLOOKUP($B327,'Slutlig allokering kvv'!$B$2:$AC$462,MATCH(E$3,'Slutlig allokering kvv'!$B$1:$AJ$1,0),FALSE)/1,0)</f>
        <v>0</v>
      </c>
      <c r="F327">
        <f>IFERROR(VLOOKUP($B327,Kraftvärmeprod!$B$1:$AH$479,MATCH(F$2,Kraftvärmeprod!$B$1:$AG$1,0),FALSE)/1,0)-IFERROR(VLOOKUP($B327,'Slutlig allokering kvv'!$B$2:$AC$462,MATCH(F$3,'Slutlig allokering kvv'!$B$1:$AJ$1,0),FALSE)/1,0)</f>
        <v>0</v>
      </c>
      <c r="G327">
        <f>IFERROR(VLOOKUP($B327,Kraftvärmeprod!$B$1:$AH$479,MATCH(G$2,Kraftvärmeprod!$B$1:$AG$1,0),FALSE)/1,0)-IFERROR(VLOOKUP($B327,'Slutlig allokering kvv'!$B$2:$AC$462,MATCH(G$3,'Slutlig allokering kvv'!$B$1:$AJ$1,0),FALSE)/1,0)</f>
        <v>0</v>
      </c>
      <c r="H327">
        <f>IFERROR(VLOOKUP($B327,Kraftvärmeprod!$B$1:$AH$479,MATCH(H$2,Kraftvärmeprod!$B$1:$AG$1,0),FALSE)/1,0)-IFERROR(VLOOKUP($B327,'Slutlig allokering kvv'!$B$2:$AC$462,MATCH(H$3,'Slutlig allokering kvv'!$B$1:$AJ$1,0),FALSE)/1,0)</f>
        <v>0</v>
      </c>
      <c r="I327">
        <f>IFERROR(VLOOKUP($B327,Kraftvärmeprod!$B$1:$AH$479,MATCH(I$2,Kraftvärmeprod!$B$1:$AG$1,0),FALSE)/1,0)-IFERROR(VLOOKUP($B327,'Slutlig allokering kvv'!$B$2:$AC$462,MATCH(I$3,'Slutlig allokering kvv'!$B$1:$AJ$1,0),FALSE)/1,0)</f>
        <v>0</v>
      </c>
      <c r="J327">
        <f>IFERROR(VLOOKUP($B327,Kraftvärmeprod!$B$1:$AH$479,MATCH(J$2,Kraftvärmeprod!$B$1:$AG$1,0),FALSE)/1,0)-IFERROR(VLOOKUP($B327,'Slutlig allokering kvv'!$B$2:$AC$462,MATCH(J$3,'Slutlig allokering kvv'!$B$1:$AJ$1,0),FALSE)/1,0)</f>
        <v>0</v>
      </c>
      <c r="K327">
        <f>IFERROR(VLOOKUP($B327,Kraftvärmeprod!$B$1:$AH$479,MATCH(K$2,Kraftvärmeprod!$B$1:$AG$1,0),FALSE)/1,0)-IFERROR(VLOOKUP($B327,'Slutlig allokering kvv'!$B$2:$AC$462,MATCH(K$3,'Slutlig allokering kvv'!$B$1:$AJ$1,0),FALSE)/1,0)</f>
        <v>0</v>
      </c>
      <c r="L327">
        <f>IFERROR(VLOOKUP($B327,Kraftvärmeprod!$B$1:$AH$479,MATCH(L$2,Kraftvärmeprod!$B$1:$AG$1,0),FALSE)/1,0)-IFERROR(VLOOKUP($B327,'Slutlig allokering kvv'!$B$2:$AC$462,MATCH(L$3,'Slutlig allokering kvv'!$B$1:$AJ$1,0),FALSE)/1,0)</f>
        <v>52.556600000000003</v>
      </c>
      <c r="M327">
        <f>IFERROR(VLOOKUP($B327,Kraftvärmeprod!$B$1:$AH$479,MATCH(M$2,Kraftvärmeprod!$B$1:$AG$1,0),FALSE)/1,0)-IFERROR(VLOOKUP($B327,'Slutlig allokering kvv'!$B$2:$AC$462,MATCH(M$3,'Slutlig allokering kvv'!$B$1:$AJ$1,0),FALSE)/1,0)</f>
        <v>0</v>
      </c>
      <c r="N327">
        <f>IFERROR(VLOOKUP($B327,Kraftvärmeprod!$B$1:$AH$479,MATCH(N$2,Kraftvärmeprod!$B$1:$AG$1,0),FALSE)/1,0)-IFERROR(VLOOKUP($B327,'Slutlig allokering kvv'!$B$2:$AC$462,MATCH(N$3,'Slutlig allokering kvv'!$B$1:$AJ$1,0),FALSE)/1,0)</f>
        <v>0</v>
      </c>
      <c r="O327">
        <f>IFERROR(VLOOKUP($B327,Kraftvärmeprod!$B$1:$AH$479,MATCH(O$2,Kraftvärmeprod!$B$1:$AG$1,0),FALSE)/1,0)-IFERROR(VLOOKUP($B327,'Slutlig allokering kvv'!$B$2:$AC$462,MATCH(O$3,'Slutlig allokering kvv'!$B$1:$AJ$1,0),FALSE)/1,0)</f>
        <v>0</v>
      </c>
      <c r="P327">
        <f>IFERROR(VLOOKUP($B327,Kraftvärmeprod!$B$1:$AH$479,MATCH(P$2,Kraftvärmeprod!$B$1:$AG$1,0),FALSE)/1,0)-IFERROR(VLOOKUP($B327,'Slutlig allokering kvv'!$B$2:$AC$462,MATCH(P$3,'Slutlig allokering kvv'!$B$1:$AJ$1,0),FALSE)/1,0)</f>
        <v>0</v>
      </c>
      <c r="Q327">
        <f>IFERROR(VLOOKUP($B327,Kraftvärmeprod!$B$1:$AH$479,MATCH(Q$2,Kraftvärmeprod!$B$1:$AG$1,0),FALSE)/1,0)-IFERROR(VLOOKUP($B327,'Slutlig allokering kvv'!$B$2:$AC$462,MATCH(Q$3,'Slutlig allokering kvv'!$B$1:$AJ$1,0),FALSE)/1,0)</f>
        <v>0</v>
      </c>
      <c r="R327">
        <f>IFERROR(VLOOKUP($B327,Kraftvärmeprod!$B$1:$AH$479,MATCH(R$2,Kraftvärmeprod!$B$1:$AG$1,0),FALSE)/1,0)-IFERROR(VLOOKUP($B327,'Slutlig allokering kvv'!$B$2:$AC$462,MATCH(R$3,'Slutlig allokering kvv'!$B$1:$AJ$1,0),FALSE)/1,0)</f>
        <v>0</v>
      </c>
      <c r="S327">
        <f>IFERROR(VLOOKUP($B327,Kraftvärmeprod!$B$1:$AH$479,MATCH(S$2,Kraftvärmeprod!$B$1:$AG$1,0),FALSE)/1,0)-IFERROR(VLOOKUP($B327,'Slutlig allokering kvv'!$B$2:$AC$462,MATCH(S$3,'Slutlig allokering kvv'!$B$1:$AJ$1,0),FALSE)/1,0)</f>
        <v>0</v>
      </c>
      <c r="T327" s="6">
        <f>IFERROR(VLOOKUP($B327,Miljö!$B$1:$S$477,MATCH(T$2,Miljö!$B$1:$X$1,0),FALSE)/1,0)-IFERROR(VLOOKUP($B327,'Slutlig allokering kvv'!$B$2:$AC$462,MATCH(T$3,'Slutlig allokering kvv'!$B$1:$AJ$1,0),FALSE)/1,0)</f>
        <v>1.4524699999999999</v>
      </c>
      <c r="U327">
        <f>IFERROR(VLOOKUP($B327,Kraftvärmeprod!$B$1:$AH$479,MATCH(U$2,Kraftvärmeprod!$B$1:$AG$1,0),FALSE)/1,0)-IFERROR(VLOOKUP($B327,'Slutlig allokering kvv'!$B$2:$AC$462,MATCH(U$3,'Slutlig allokering kvv'!$B$1:$AJ$1,0),FALSE)/1,0)</f>
        <v>0</v>
      </c>
      <c r="V327">
        <f>IFERROR(VLOOKUP($B327,Kraftvärmeprod!$B$1:$AH$479,MATCH(V$2,Kraftvärmeprod!$B$1:$AG$1,0),FALSE)/1,0)-IFERROR(VLOOKUP($B327,'Slutlig allokering kvv'!$B$2:$AC$462,MATCH(V$3,'Slutlig allokering kvv'!$B$1:$AJ$1,0),FALSE)/1,0)</f>
        <v>0</v>
      </c>
      <c r="W327">
        <f>IFERROR(VLOOKUP($B327,Kraftvärmeprod!$B$1:$AH$479,MATCH(W$2,Kraftvärmeprod!$B$1:$AG$1,0),FALSE)/1,0)-IFERROR(VLOOKUP($B327,'Slutlig allokering kvv'!$B$2:$AC$462,MATCH(W$3,'Slutlig allokering kvv'!$B$1:$AJ$1,0),FALSE)/1,0)</f>
        <v>0</v>
      </c>
      <c r="X327">
        <f>IFERROR(VLOOKUP($B327,Kraftvärmeprod!$B$1:$AH$479,MATCH(X$2,Kraftvärmeprod!$B$1:$AG$1,0),FALSE)/1,0)-IFERROR(VLOOKUP($B327,'Slutlig allokering kvv'!$B$2:$AC$462,MATCH(X$3,'Slutlig allokering kvv'!$B$1:$AJ$1,0),FALSE)/1,0)</f>
        <v>0</v>
      </c>
      <c r="Y327">
        <f>IFERROR(VLOOKUP($B327,Kraftvärmeprod!$B$1:$AH$479,MATCH(Y$2,Kraftvärmeprod!$B$1:$AG$1,0),FALSE)/1,0)-IFERROR(VLOOKUP($B327,'Slutlig allokering kvv'!$B$2:$AC$462,MATCH(Y$3,'Slutlig allokering kvv'!$B$1:$AJ$1,0),FALSE)/1,0)</f>
        <v>0</v>
      </c>
      <c r="Z327">
        <f>IFERROR(VLOOKUP($B327,Kraftvärmeprod!$B$1:$AH$479,MATCH(Z$2,Kraftvärmeprod!$B$1:$AG$1,0),FALSE)/1,0)-IFERROR(VLOOKUP($B327,'Slutlig allokering kvv'!$B$2:$AC$462,MATCH(Z$3,'Slutlig allokering kvv'!$B$1:$AJ$1,0),FALSE)/1,0)</f>
        <v>0</v>
      </c>
      <c r="AA327">
        <f>IFERROR(VLOOKUP($B327,Kraftvärmeprod!$B$1:$AH$479,MATCH(AA$2,Kraftvärmeprod!$B$1:$AG$1,0),FALSE)/1,0)-IFERROR(VLOOKUP($B327,'Slutlig allokering kvv'!$B$2:$AC$462,MATCH(AA$3,'Slutlig allokering kvv'!$B$1:$AJ$1,0),FALSE)/1,0)</f>
        <v>0</v>
      </c>
      <c r="AE327">
        <f t="shared" si="10"/>
        <v>52.556600000000003</v>
      </c>
      <c r="AG327">
        <f>IFERROR(VLOOKUP(B327,'Slutlig allokering kvv'!$B$2:$AJ$462,MATCH("Summa slutlig allokerad tillförd energi (utan hjälpel och rökgaskondensering):",'Slutlig allokering kvv'!$B$1:$AK$1,0),FALSE)/1,"")</f>
        <v>84.943399999999997</v>
      </c>
      <c r="AI327" s="137">
        <f>IFERROR(1-VLOOKUP(B327,'Slutlig allokering kvv'!$B$2:$AJ$462,MATCH("Andel av bränsle i kvv som allokerats till värme, exklusive rökgaskondensering och hjälpel",'Slutlig allokering kvv'!$B$1:$AK$1,0),FALSE),"")</f>
        <v>0.38222981818181823</v>
      </c>
      <c r="AK327" s="137">
        <f t="shared" si="11"/>
        <v>0.38222981818181823</v>
      </c>
    </row>
    <row r="328" spans="1:37" x14ac:dyDescent="0.25">
      <c r="A328" s="2" t="s">
        <v>681</v>
      </c>
      <c r="B328" s="2" t="s">
        <v>665</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 kvv'!$B$2:$AC$462,MATCH(E$3,'Slutlig allokering kvv'!$B$1:$AJ$1,0),FALSE)/1,0)</f>
        <v>0</v>
      </c>
      <c r="F328">
        <f>IFERROR(VLOOKUP($B328,Kraftvärmeprod!$B$1:$AH$479,MATCH(F$2,Kraftvärmeprod!$B$1:$AG$1,0),FALSE)/1,0)-IFERROR(VLOOKUP($B328,'Slutlig allokering kvv'!$B$2:$AC$462,MATCH(F$3,'Slutlig allokering kvv'!$B$1:$AJ$1,0),FALSE)/1,0)</f>
        <v>0</v>
      </c>
      <c r="G328">
        <f>IFERROR(VLOOKUP($B328,Kraftvärmeprod!$B$1:$AH$479,MATCH(G$2,Kraftvärmeprod!$B$1:$AG$1,0),FALSE)/1,0)-IFERROR(VLOOKUP($B328,'Slutlig allokering kvv'!$B$2:$AC$462,MATCH(G$3,'Slutlig allokering kvv'!$B$1:$AJ$1,0),FALSE)/1,0)</f>
        <v>0</v>
      </c>
      <c r="H328">
        <f>IFERROR(VLOOKUP($B328,Kraftvärmeprod!$B$1:$AH$479,MATCH(H$2,Kraftvärmeprod!$B$1:$AG$1,0),FALSE)/1,0)-IFERROR(VLOOKUP($B328,'Slutlig allokering kvv'!$B$2:$AC$462,MATCH(H$3,'Slutlig allokering kvv'!$B$1:$AJ$1,0),FALSE)/1,0)</f>
        <v>0</v>
      </c>
      <c r="I328">
        <f>IFERROR(VLOOKUP($B328,Kraftvärmeprod!$B$1:$AH$479,MATCH(I$2,Kraftvärmeprod!$B$1:$AG$1,0),FALSE)/1,0)-IFERROR(VLOOKUP($B328,'Slutlig allokering kvv'!$B$2:$AC$462,MATCH(I$3,'Slutlig allokering kvv'!$B$1:$AJ$1,0),FALSE)/1,0)</f>
        <v>0</v>
      </c>
      <c r="J328">
        <f>IFERROR(VLOOKUP($B328,Kraftvärmeprod!$B$1:$AH$479,MATCH(J$2,Kraftvärmeprod!$B$1:$AG$1,0),FALSE)/1,0)-IFERROR(VLOOKUP($B328,'Slutlig allokering kvv'!$B$2:$AC$462,MATCH(J$3,'Slutlig allokering kvv'!$B$1:$AJ$1,0),FALSE)/1,0)</f>
        <v>0</v>
      </c>
      <c r="K328">
        <f>IFERROR(VLOOKUP($B328,Kraftvärmeprod!$B$1:$AH$479,MATCH(K$2,Kraftvärmeprod!$B$1:$AG$1,0),FALSE)/1,0)-IFERROR(VLOOKUP($B328,'Slutlig allokering kvv'!$B$2:$AC$462,MATCH(K$3,'Slutlig allokering kvv'!$B$1:$AJ$1,0),FALSE)/1,0)</f>
        <v>0</v>
      </c>
      <c r="L328">
        <f>IFERROR(VLOOKUP($B328,Kraftvärmeprod!$B$1:$AH$479,MATCH(L$2,Kraftvärmeprod!$B$1:$AG$1,0),FALSE)/1,0)-IFERROR(VLOOKUP($B328,'Slutlig allokering kvv'!$B$2:$AC$462,MATCH(L$3,'Slutlig allokering kvv'!$B$1:$AJ$1,0),FALSE)/1,0)</f>
        <v>0</v>
      </c>
      <c r="M328">
        <f>IFERROR(VLOOKUP($B328,Kraftvärmeprod!$B$1:$AH$479,MATCH(M$2,Kraftvärmeprod!$B$1:$AG$1,0),FALSE)/1,0)-IFERROR(VLOOKUP($B328,'Slutlig allokering kvv'!$B$2:$AC$462,MATCH(M$3,'Slutlig allokering kvv'!$B$1:$AJ$1,0),FALSE)/1,0)</f>
        <v>0</v>
      </c>
      <c r="N328">
        <f>IFERROR(VLOOKUP($B328,Kraftvärmeprod!$B$1:$AH$479,MATCH(N$2,Kraftvärmeprod!$B$1:$AG$1,0),FALSE)/1,0)-IFERROR(VLOOKUP($B328,'Slutlig allokering kvv'!$B$2:$AC$462,MATCH(N$3,'Slutlig allokering kvv'!$B$1:$AJ$1,0),FALSE)/1,0)</f>
        <v>0</v>
      </c>
      <c r="O328">
        <f>IFERROR(VLOOKUP($B328,Kraftvärmeprod!$B$1:$AH$479,MATCH(O$2,Kraftvärmeprod!$B$1:$AG$1,0),FALSE)/1,0)-IFERROR(VLOOKUP($B328,'Slutlig allokering kvv'!$B$2:$AC$462,MATCH(O$3,'Slutlig allokering kvv'!$B$1:$AJ$1,0),FALSE)/1,0)</f>
        <v>0</v>
      </c>
      <c r="P328">
        <f>IFERROR(VLOOKUP($B328,Kraftvärmeprod!$B$1:$AH$479,MATCH(P$2,Kraftvärmeprod!$B$1:$AG$1,0),FALSE)/1,0)-IFERROR(VLOOKUP($B328,'Slutlig allokering kvv'!$B$2:$AC$462,MATCH(P$3,'Slutlig allokering kvv'!$B$1:$AJ$1,0),FALSE)/1,0)</f>
        <v>0</v>
      </c>
      <c r="Q328">
        <f>IFERROR(VLOOKUP($B328,Kraftvärmeprod!$B$1:$AH$479,MATCH(Q$2,Kraftvärmeprod!$B$1:$AG$1,0),FALSE)/1,0)-IFERROR(VLOOKUP($B328,'Slutlig allokering kvv'!$B$2:$AC$462,MATCH(Q$3,'Slutlig allokering kvv'!$B$1:$AJ$1,0),FALSE)/1,0)</f>
        <v>0</v>
      </c>
      <c r="R328">
        <f>IFERROR(VLOOKUP($B328,Kraftvärmeprod!$B$1:$AH$479,MATCH(R$2,Kraftvärmeprod!$B$1:$AG$1,0),FALSE)/1,0)-IFERROR(VLOOKUP($B328,'Slutlig allokering kvv'!$B$2:$AC$462,MATCH(R$3,'Slutlig allokering kvv'!$B$1:$AJ$1,0),FALSE)/1,0)</f>
        <v>0</v>
      </c>
      <c r="S328">
        <f>IFERROR(VLOOKUP($B328,Kraftvärmeprod!$B$1:$AH$479,MATCH(S$2,Kraftvärmeprod!$B$1:$AG$1,0),FALSE)/1,0)-IFERROR(VLOOKUP($B328,'Slutlig allokering kvv'!$B$2:$AC$462,MATCH(S$3,'Slutlig allokering kvv'!$B$1:$AJ$1,0),FALSE)/1,0)</f>
        <v>0</v>
      </c>
      <c r="T328" s="6">
        <f>IFERROR(VLOOKUP($B328,Miljö!$B$1:$S$477,MATCH(T$2,Miljö!$B$1:$X$1,0),FALSE)/1,0)-IFERROR(VLOOKUP($B328,'Slutlig allokering kvv'!$B$2:$AC$462,MATCH(T$3,'Slutlig allokering kvv'!$B$1:$AJ$1,0),FALSE)/1,0)</f>
        <v>0</v>
      </c>
      <c r="U328">
        <f>IFERROR(VLOOKUP($B328,Kraftvärmeprod!$B$1:$AH$479,MATCH(U$2,Kraftvärmeprod!$B$1:$AG$1,0),FALSE)/1,0)-IFERROR(VLOOKUP($B328,'Slutlig allokering kvv'!$B$2:$AC$462,MATCH(U$3,'Slutlig allokering kvv'!$B$1:$AJ$1,0),FALSE)/1,0)</f>
        <v>0</v>
      </c>
      <c r="V328">
        <f>IFERROR(VLOOKUP($B328,Kraftvärmeprod!$B$1:$AH$479,MATCH(V$2,Kraftvärmeprod!$B$1:$AG$1,0),FALSE)/1,0)-IFERROR(VLOOKUP($B328,'Slutlig allokering kvv'!$B$2:$AC$462,MATCH(V$3,'Slutlig allokering kvv'!$B$1:$AJ$1,0),FALSE)/1,0)</f>
        <v>0</v>
      </c>
      <c r="W328">
        <f>IFERROR(VLOOKUP($B328,Kraftvärmeprod!$B$1:$AH$479,MATCH(W$2,Kraftvärmeprod!$B$1:$AG$1,0),FALSE)/1,0)-IFERROR(VLOOKUP($B328,'Slutlig allokering kvv'!$B$2:$AC$462,MATCH(W$3,'Slutlig allokering kvv'!$B$1:$AJ$1,0),FALSE)/1,0)</f>
        <v>0</v>
      </c>
      <c r="X328">
        <f>IFERROR(VLOOKUP($B328,Kraftvärmeprod!$B$1:$AH$479,MATCH(X$2,Kraftvärmeprod!$B$1:$AG$1,0),FALSE)/1,0)-IFERROR(VLOOKUP($B328,'Slutlig allokering kvv'!$B$2:$AC$462,MATCH(X$3,'Slutlig allokering kvv'!$B$1:$AJ$1,0),FALSE)/1,0)</f>
        <v>0</v>
      </c>
      <c r="Y328">
        <f>IFERROR(VLOOKUP($B328,Kraftvärmeprod!$B$1:$AH$479,MATCH(Y$2,Kraftvärmeprod!$B$1:$AG$1,0),FALSE)/1,0)-IFERROR(VLOOKUP($B328,'Slutlig allokering kvv'!$B$2:$AC$462,MATCH(Y$3,'Slutlig allokering kvv'!$B$1:$AJ$1,0),FALSE)/1,0)</f>
        <v>0</v>
      </c>
      <c r="Z328">
        <f>IFERROR(VLOOKUP($B328,Kraftvärmeprod!$B$1:$AH$479,MATCH(Z$2,Kraftvärmeprod!$B$1:$AG$1,0),FALSE)/1,0)-IFERROR(VLOOKUP($B328,'Slutlig allokering kvv'!$B$2:$AC$462,MATCH(Z$3,'Slutlig allokering kvv'!$B$1:$AJ$1,0),FALSE)/1,0)</f>
        <v>0</v>
      </c>
      <c r="AA328">
        <f>IFERROR(VLOOKUP($B328,Kraftvärmeprod!$B$1:$AH$479,MATCH(AA$2,Kraftvärmeprod!$B$1:$AG$1,0),FALSE)/1,0)-IFERROR(VLOOKUP($B328,'Slutlig allokering kvv'!$B$2:$AC$462,MATCH(AA$3,'Slutlig allokering kvv'!$B$1:$AJ$1,0),FALSE)/1,0)</f>
        <v>0</v>
      </c>
      <c r="AE328">
        <f t="shared" si="10"/>
        <v>0</v>
      </c>
      <c r="AG328" t="str">
        <f>IFERROR(VLOOKUP(B328,'Slutlig allokering kvv'!$B$2:$AJ$462,MATCH("Summa slutlig allokerad tillförd energi (utan hjälpel och rökgaskondensering):",'Slutlig allokering kvv'!$B$1:$AK$1,0),FALSE)/1,"")</f>
        <v/>
      </c>
      <c r="AI328" s="137" t="str">
        <f>IFERROR(1-VLOOKUP(B328,'Slutlig allokering kvv'!$B$2:$AJ$462,MATCH("Andel av bränsle i kvv som allokerats till värme, exklusive rökgaskondensering och hjälpel",'Slutlig allokering kvv'!$B$1:$AK$1,0),FALSE),"")</f>
        <v/>
      </c>
      <c r="AK328" s="137" t="str">
        <f t="shared" si="11"/>
        <v/>
      </c>
    </row>
    <row r="329" spans="1:37" x14ac:dyDescent="0.25">
      <c r="A329" s="2" t="s">
        <v>502</v>
      </c>
      <c r="B329" s="2" t="s">
        <v>503</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 kvv'!$B$2:$AC$462,MATCH(E$3,'Slutlig allokering kvv'!$B$1:$AJ$1,0),FALSE)/1,0)</f>
        <v>0</v>
      </c>
      <c r="F329">
        <f>IFERROR(VLOOKUP($B329,Kraftvärmeprod!$B$1:$AH$479,MATCH(F$2,Kraftvärmeprod!$B$1:$AG$1,0),FALSE)/1,0)-IFERROR(VLOOKUP($B329,'Slutlig allokering kvv'!$B$2:$AC$462,MATCH(F$3,'Slutlig allokering kvv'!$B$1:$AJ$1,0),FALSE)/1,0)</f>
        <v>0</v>
      </c>
      <c r="G329">
        <f>IFERROR(VLOOKUP($B329,Kraftvärmeprod!$B$1:$AH$479,MATCH(G$2,Kraftvärmeprod!$B$1:$AG$1,0),FALSE)/1,0)-IFERROR(VLOOKUP($B329,'Slutlig allokering kvv'!$B$2:$AC$462,MATCH(G$3,'Slutlig allokering kvv'!$B$1:$AJ$1,0),FALSE)/1,0)</f>
        <v>0</v>
      </c>
      <c r="H329">
        <f>IFERROR(VLOOKUP($B329,Kraftvärmeprod!$B$1:$AH$479,MATCH(H$2,Kraftvärmeprod!$B$1:$AG$1,0),FALSE)/1,0)-IFERROR(VLOOKUP($B329,'Slutlig allokering kvv'!$B$2:$AC$462,MATCH(H$3,'Slutlig allokering kvv'!$B$1:$AJ$1,0),FALSE)/1,0)</f>
        <v>0</v>
      </c>
      <c r="I329">
        <f>IFERROR(VLOOKUP($B329,Kraftvärmeprod!$B$1:$AH$479,MATCH(I$2,Kraftvärmeprod!$B$1:$AG$1,0),FALSE)/1,0)-IFERROR(VLOOKUP($B329,'Slutlig allokering kvv'!$B$2:$AC$462,MATCH(I$3,'Slutlig allokering kvv'!$B$1:$AJ$1,0),FALSE)/1,0)</f>
        <v>0</v>
      </c>
      <c r="J329">
        <f>IFERROR(VLOOKUP($B329,Kraftvärmeprod!$B$1:$AH$479,MATCH(J$2,Kraftvärmeprod!$B$1:$AG$1,0),FALSE)/1,0)-IFERROR(VLOOKUP($B329,'Slutlig allokering kvv'!$B$2:$AC$462,MATCH(J$3,'Slutlig allokering kvv'!$B$1:$AJ$1,0),FALSE)/1,0)</f>
        <v>0</v>
      </c>
      <c r="K329">
        <f>IFERROR(VLOOKUP($B329,Kraftvärmeprod!$B$1:$AH$479,MATCH(K$2,Kraftvärmeprod!$B$1:$AG$1,0),FALSE)/1,0)-IFERROR(VLOOKUP($B329,'Slutlig allokering kvv'!$B$2:$AC$462,MATCH(K$3,'Slutlig allokering kvv'!$B$1:$AJ$1,0),FALSE)/1,0)</f>
        <v>0</v>
      </c>
      <c r="L329">
        <f>IFERROR(VLOOKUP($B329,Kraftvärmeprod!$B$1:$AH$479,MATCH(L$2,Kraftvärmeprod!$B$1:$AG$1,0),FALSE)/1,0)-IFERROR(VLOOKUP($B329,'Slutlig allokering kvv'!$B$2:$AC$462,MATCH(L$3,'Slutlig allokering kvv'!$B$1:$AJ$1,0),FALSE)/1,0)</f>
        <v>0</v>
      </c>
      <c r="M329">
        <f>IFERROR(VLOOKUP($B329,Kraftvärmeprod!$B$1:$AH$479,MATCH(M$2,Kraftvärmeprod!$B$1:$AG$1,0),FALSE)/1,0)-IFERROR(VLOOKUP($B329,'Slutlig allokering kvv'!$B$2:$AC$462,MATCH(M$3,'Slutlig allokering kvv'!$B$1:$AJ$1,0),FALSE)/1,0)</f>
        <v>0</v>
      </c>
      <c r="N329">
        <f>IFERROR(VLOOKUP($B329,Kraftvärmeprod!$B$1:$AH$479,MATCH(N$2,Kraftvärmeprod!$B$1:$AG$1,0),FALSE)/1,0)-IFERROR(VLOOKUP($B329,'Slutlig allokering kvv'!$B$2:$AC$462,MATCH(N$3,'Slutlig allokering kvv'!$B$1:$AJ$1,0),FALSE)/1,0)</f>
        <v>0</v>
      </c>
      <c r="O329">
        <f>IFERROR(VLOOKUP($B329,Kraftvärmeprod!$B$1:$AH$479,MATCH(O$2,Kraftvärmeprod!$B$1:$AG$1,0),FALSE)/1,0)-IFERROR(VLOOKUP($B329,'Slutlig allokering kvv'!$B$2:$AC$462,MATCH(O$3,'Slutlig allokering kvv'!$B$1:$AJ$1,0),FALSE)/1,0)</f>
        <v>0</v>
      </c>
      <c r="P329">
        <f>IFERROR(VLOOKUP($B329,Kraftvärmeprod!$B$1:$AH$479,MATCH(P$2,Kraftvärmeprod!$B$1:$AG$1,0),FALSE)/1,0)-IFERROR(VLOOKUP($B329,'Slutlig allokering kvv'!$B$2:$AC$462,MATCH(P$3,'Slutlig allokering kvv'!$B$1:$AJ$1,0),FALSE)/1,0)</f>
        <v>0</v>
      </c>
      <c r="Q329">
        <f>IFERROR(VLOOKUP($B329,Kraftvärmeprod!$B$1:$AH$479,MATCH(Q$2,Kraftvärmeprod!$B$1:$AG$1,0),FALSE)/1,0)-IFERROR(VLOOKUP($B329,'Slutlig allokering kvv'!$B$2:$AC$462,MATCH(Q$3,'Slutlig allokering kvv'!$B$1:$AJ$1,0),FALSE)/1,0)</f>
        <v>0</v>
      </c>
      <c r="R329">
        <f>IFERROR(VLOOKUP($B329,Kraftvärmeprod!$B$1:$AH$479,MATCH(R$2,Kraftvärmeprod!$B$1:$AG$1,0),FALSE)/1,0)-IFERROR(VLOOKUP($B329,'Slutlig allokering kvv'!$B$2:$AC$462,MATCH(R$3,'Slutlig allokering kvv'!$B$1:$AJ$1,0),FALSE)/1,0)</f>
        <v>0</v>
      </c>
      <c r="S329">
        <f>IFERROR(VLOOKUP($B329,Kraftvärmeprod!$B$1:$AH$479,MATCH(S$2,Kraftvärmeprod!$B$1:$AG$1,0),FALSE)/1,0)-IFERROR(VLOOKUP($B329,'Slutlig allokering kvv'!$B$2:$AC$462,MATCH(S$3,'Slutlig allokering kvv'!$B$1:$AJ$1,0),FALSE)/1,0)</f>
        <v>0</v>
      </c>
      <c r="T329" s="6">
        <f>IFERROR(VLOOKUP($B329,Miljö!$B$1:$S$477,MATCH(T$2,Miljö!$B$1:$X$1,0),FALSE)/1,0)-IFERROR(VLOOKUP($B329,'Slutlig allokering kvv'!$B$2:$AC$462,MATCH(T$3,'Slutlig allokering kvv'!$B$1:$AJ$1,0),FALSE)/1,0)</f>
        <v>0</v>
      </c>
      <c r="U329">
        <f>IFERROR(VLOOKUP($B329,Kraftvärmeprod!$B$1:$AH$479,MATCH(U$2,Kraftvärmeprod!$B$1:$AG$1,0),FALSE)/1,0)-IFERROR(VLOOKUP($B329,'Slutlig allokering kvv'!$B$2:$AC$462,MATCH(U$3,'Slutlig allokering kvv'!$B$1:$AJ$1,0),FALSE)/1,0)</f>
        <v>0</v>
      </c>
      <c r="V329">
        <f>IFERROR(VLOOKUP($B329,Kraftvärmeprod!$B$1:$AH$479,MATCH(V$2,Kraftvärmeprod!$B$1:$AG$1,0),FALSE)/1,0)-IFERROR(VLOOKUP($B329,'Slutlig allokering kvv'!$B$2:$AC$462,MATCH(V$3,'Slutlig allokering kvv'!$B$1:$AJ$1,0),FALSE)/1,0)</f>
        <v>0</v>
      </c>
      <c r="W329">
        <f>IFERROR(VLOOKUP($B329,Kraftvärmeprod!$B$1:$AH$479,MATCH(W$2,Kraftvärmeprod!$B$1:$AG$1,0),FALSE)/1,0)-IFERROR(VLOOKUP($B329,'Slutlig allokering kvv'!$B$2:$AC$462,MATCH(W$3,'Slutlig allokering kvv'!$B$1:$AJ$1,0),FALSE)/1,0)</f>
        <v>0</v>
      </c>
      <c r="X329">
        <f>IFERROR(VLOOKUP($B329,Kraftvärmeprod!$B$1:$AH$479,MATCH(X$2,Kraftvärmeprod!$B$1:$AG$1,0),FALSE)/1,0)-IFERROR(VLOOKUP($B329,'Slutlig allokering kvv'!$B$2:$AC$462,MATCH(X$3,'Slutlig allokering kvv'!$B$1:$AJ$1,0),FALSE)/1,0)</f>
        <v>0</v>
      </c>
      <c r="Y329">
        <f>IFERROR(VLOOKUP($B329,Kraftvärmeprod!$B$1:$AH$479,MATCH(Y$2,Kraftvärmeprod!$B$1:$AG$1,0),FALSE)/1,0)-IFERROR(VLOOKUP($B329,'Slutlig allokering kvv'!$B$2:$AC$462,MATCH(Y$3,'Slutlig allokering kvv'!$B$1:$AJ$1,0),FALSE)/1,0)</f>
        <v>0</v>
      </c>
      <c r="Z329">
        <f>IFERROR(VLOOKUP($B329,Kraftvärmeprod!$B$1:$AH$479,MATCH(Z$2,Kraftvärmeprod!$B$1:$AG$1,0),FALSE)/1,0)-IFERROR(VLOOKUP($B329,'Slutlig allokering kvv'!$B$2:$AC$462,MATCH(Z$3,'Slutlig allokering kvv'!$B$1:$AJ$1,0),FALSE)/1,0)</f>
        <v>0</v>
      </c>
      <c r="AA329">
        <f>IFERROR(VLOOKUP($B329,Kraftvärmeprod!$B$1:$AH$479,MATCH(AA$2,Kraftvärmeprod!$B$1:$AG$1,0),FALSE)/1,0)-IFERROR(VLOOKUP($B329,'Slutlig allokering kvv'!$B$2:$AC$462,MATCH(AA$3,'Slutlig allokering kvv'!$B$1:$AJ$1,0),FALSE)/1,0)</f>
        <v>0</v>
      </c>
      <c r="AE329">
        <f t="shared" si="10"/>
        <v>0</v>
      </c>
      <c r="AG329">
        <f>IFERROR(VLOOKUP(B329,'Slutlig allokering kvv'!$B$2:$AJ$462,MATCH("Summa slutlig allokerad tillförd energi (utan hjälpel och rökgaskondensering):",'Slutlig allokering kvv'!$B$1:$AK$1,0),FALSE)/1,"")</f>
        <v>0</v>
      </c>
      <c r="AI329" s="137" t="str">
        <f>IFERROR(1-VLOOKUP(B329,'Slutlig allokering kvv'!$B$2:$AJ$462,MATCH("Andel av bränsle i kvv som allokerats till värme, exklusive rökgaskondensering och hjälpel",'Slutlig allokering kvv'!$B$1:$AK$1,0),FALSE),"")</f>
        <v/>
      </c>
      <c r="AK329" s="137" t="str">
        <f t="shared" si="11"/>
        <v/>
      </c>
    </row>
    <row r="330" spans="1:37" x14ac:dyDescent="0.25">
      <c r="A330" s="2" t="s">
        <v>502</v>
      </c>
      <c r="B330" s="2" t="s">
        <v>504</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 kvv'!$B$2:$AC$462,MATCH(E$3,'Slutlig allokering kvv'!$B$1:$AJ$1,0),FALSE)/1,0)</f>
        <v>0</v>
      </c>
      <c r="F330">
        <f>IFERROR(VLOOKUP($B330,Kraftvärmeprod!$B$1:$AH$479,MATCH(F$2,Kraftvärmeprod!$B$1:$AG$1,0),FALSE)/1,0)-IFERROR(VLOOKUP($B330,'Slutlig allokering kvv'!$B$2:$AC$462,MATCH(F$3,'Slutlig allokering kvv'!$B$1:$AJ$1,0),FALSE)/1,0)</f>
        <v>0</v>
      </c>
      <c r="G330">
        <f>IFERROR(VLOOKUP($B330,Kraftvärmeprod!$B$1:$AH$479,MATCH(G$2,Kraftvärmeprod!$B$1:$AG$1,0),FALSE)/1,0)-IFERROR(VLOOKUP($B330,'Slutlig allokering kvv'!$B$2:$AC$462,MATCH(G$3,'Slutlig allokering kvv'!$B$1:$AJ$1,0),FALSE)/1,0)</f>
        <v>0</v>
      </c>
      <c r="H330">
        <f>IFERROR(VLOOKUP($B330,Kraftvärmeprod!$B$1:$AH$479,MATCH(H$2,Kraftvärmeprod!$B$1:$AG$1,0),FALSE)/1,0)-IFERROR(VLOOKUP($B330,'Slutlig allokering kvv'!$B$2:$AC$462,MATCH(H$3,'Slutlig allokering kvv'!$B$1:$AJ$1,0),FALSE)/1,0)</f>
        <v>0</v>
      </c>
      <c r="I330">
        <f>IFERROR(VLOOKUP($B330,Kraftvärmeprod!$B$1:$AH$479,MATCH(I$2,Kraftvärmeprod!$B$1:$AG$1,0),FALSE)/1,0)-IFERROR(VLOOKUP($B330,'Slutlig allokering kvv'!$B$2:$AC$462,MATCH(I$3,'Slutlig allokering kvv'!$B$1:$AJ$1,0),FALSE)/1,0)</f>
        <v>0</v>
      </c>
      <c r="J330">
        <f>IFERROR(VLOOKUP($B330,Kraftvärmeprod!$B$1:$AH$479,MATCH(J$2,Kraftvärmeprod!$B$1:$AG$1,0),FALSE)/1,0)-IFERROR(VLOOKUP($B330,'Slutlig allokering kvv'!$B$2:$AC$462,MATCH(J$3,'Slutlig allokering kvv'!$B$1:$AJ$1,0),FALSE)/1,0)</f>
        <v>0</v>
      </c>
      <c r="K330">
        <f>IFERROR(VLOOKUP($B330,Kraftvärmeprod!$B$1:$AH$479,MATCH(K$2,Kraftvärmeprod!$B$1:$AG$1,0),FALSE)/1,0)-IFERROR(VLOOKUP($B330,'Slutlig allokering kvv'!$B$2:$AC$462,MATCH(K$3,'Slutlig allokering kvv'!$B$1:$AJ$1,0),FALSE)/1,0)</f>
        <v>0</v>
      </c>
      <c r="L330">
        <f>IFERROR(VLOOKUP($B330,Kraftvärmeprod!$B$1:$AH$479,MATCH(L$2,Kraftvärmeprod!$B$1:$AG$1,0),FALSE)/1,0)-IFERROR(VLOOKUP($B330,'Slutlig allokering kvv'!$B$2:$AC$462,MATCH(L$3,'Slutlig allokering kvv'!$B$1:$AJ$1,0),FALSE)/1,0)</f>
        <v>0</v>
      </c>
      <c r="M330">
        <f>IFERROR(VLOOKUP($B330,Kraftvärmeprod!$B$1:$AH$479,MATCH(M$2,Kraftvärmeprod!$B$1:$AG$1,0),FALSE)/1,0)-IFERROR(VLOOKUP($B330,'Slutlig allokering kvv'!$B$2:$AC$462,MATCH(M$3,'Slutlig allokering kvv'!$B$1:$AJ$1,0),FALSE)/1,0)</f>
        <v>0</v>
      </c>
      <c r="N330">
        <f>IFERROR(VLOOKUP($B330,Kraftvärmeprod!$B$1:$AH$479,MATCH(N$2,Kraftvärmeprod!$B$1:$AG$1,0),FALSE)/1,0)-IFERROR(VLOOKUP($B330,'Slutlig allokering kvv'!$B$2:$AC$462,MATCH(N$3,'Slutlig allokering kvv'!$B$1:$AJ$1,0),FALSE)/1,0)</f>
        <v>0</v>
      </c>
      <c r="O330">
        <f>IFERROR(VLOOKUP($B330,Kraftvärmeprod!$B$1:$AH$479,MATCH(O$2,Kraftvärmeprod!$B$1:$AG$1,0),FALSE)/1,0)-IFERROR(VLOOKUP($B330,'Slutlig allokering kvv'!$B$2:$AC$462,MATCH(O$3,'Slutlig allokering kvv'!$B$1:$AJ$1,0),FALSE)/1,0)</f>
        <v>0</v>
      </c>
      <c r="P330">
        <f>IFERROR(VLOOKUP($B330,Kraftvärmeprod!$B$1:$AH$479,MATCH(P$2,Kraftvärmeprod!$B$1:$AG$1,0),FALSE)/1,0)-IFERROR(VLOOKUP($B330,'Slutlig allokering kvv'!$B$2:$AC$462,MATCH(P$3,'Slutlig allokering kvv'!$B$1:$AJ$1,0),FALSE)/1,0)</f>
        <v>0</v>
      </c>
      <c r="Q330">
        <f>IFERROR(VLOOKUP($B330,Kraftvärmeprod!$B$1:$AH$479,MATCH(Q$2,Kraftvärmeprod!$B$1:$AG$1,0),FALSE)/1,0)-IFERROR(VLOOKUP($B330,'Slutlig allokering kvv'!$B$2:$AC$462,MATCH(Q$3,'Slutlig allokering kvv'!$B$1:$AJ$1,0),FALSE)/1,0)</f>
        <v>0</v>
      </c>
      <c r="R330">
        <f>IFERROR(VLOOKUP($B330,Kraftvärmeprod!$B$1:$AH$479,MATCH(R$2,Kraftvärmeprod!$B$1:$AG$1,0),FALSE)/1,0)-IFERROR(VLOOKUP($B330,'Slutlig allokering kvv'!$B$2:$AC$462,MATCH(R$3,'Slutlig allokering kvv'!$B$1:$AJ$1,0),FALSE)/1,0)</f>
        <v>0</v>
      </c>
      <c r="S330">
        <f>IFERROR(VLOOKUP($B330,Kraftvärmeprod!$B$1:$AH$479,MATCH(S$2,Kraftvärmeprod!$B$1:$AG$1,0),FALSE)/1,0)-IFERROR(VLOOKUP($B330,'Slutlig allokering kvv'!$B$2:$AC$462,MATCH(S$3,'Slutlig allokering kvv'!$B$1:$AJ$1,0),FALSE)/1,0)</f>
        <v>0</v>
      </c>
      <c r="T330" s="6">
        <f>IFERROR(VLOOKUP($B330,Miljö!$B$1:$S$477,MATCH(T$2,Miljö!$B$1:$X$1,0),FALSE)/1,0)-IFERROR(VLOOKUP($B330,'Slutlig allokering kvv'!$B$2:$AC$462,MATCH(T$3,'Slutlig allokering kvv'!$B$1:$AJ$1,0),FALSE)/1,0)</f>
        <v>0</v>
      </c>
      <c r="U330">
        <f>IFERROR(VLOOKUP($B330,Kraftvärmeprod!$B$1:$AH$479,MATCH(U$2,Kraftvärmeprod!$B$1:$AG$1,0),FALSE)/1,0)-IFERROR(VLOOKUP($B330,'Slutlig allokering kvv'!$B$2:$AC$462,MATCH(U$3,'Slutlig allokering kvv'!$B$1:$AJ$1,0),FALSE)/1,0)</f>
        <v>0</v>
      </c>
      <c r="V330">
        <f>IFERROR(VLOOKUP($B330,Kraftvärmeprod!$B$1:$AH$479,MATCH(V$2,Kraftvärmeprod!$B$1:$AG$1,0),FALSE)/1,0)-IFERROR(VLOOKUP($B330,'Slutlig allokering kvv'!$B$2:$AC$462,MATCH(V$3,'Slutlig allokering kvv'!$B$1:$AJ$1,0),FALSE)/1,0)</f>
        <v>0</v>
      </c>
      <c r="W330">
        <f>IFERROR(VLOOKUP($B330,Kraftvärmeprod!$B$1:$AH$479,MATCH(W$2,Kraftvärmeprod!$B$1:$AG$1,0),FALSE)/1,0)-IFERROR(VLOOKUP($B330,'Slutlig allokering kvv'!$B$2:$AC$462,MATCH(W$3,'Slutlig allokering kvv'!$B$1:$AJ$1,0),FALSE)/1,0)</f>
        <v>0</v>
      </c>
      <c r="X330">
        <f>IFERROR(VLOOKUP($B330,Kraftvärmeprod!$B$1:$AH$479,MATCH(X$2,Kraftvärmeprod!$B$1:$AG$1,0),FALSE)/1,0)-IFERROR(VLOOKUP($B330,'Slutlig allokering kvv'!$B$2:$AC$462,MATCH(X$3,'Slutlig allokering kvv'!$B$1:$AJ$1,0),FALSE)/1,0)</f>
        <v>0</v>
      </c>
      <c r="Y330">
        <f>IFERROR(VLOOKUP($B330,Kraftvärmeprod!$B$1:$AH$479,MATCH(Y$2,Kraftvärmeprod!$B$1:$AG$1,0),FALSE)/1,0)-IFERROR(VLOOKUP($B330,'Slutlig allokering kvv'!$B$2:$AC$462,MATCH(Y$3,'Slutlig allokering kvv'!$B$1:$AJ$1,0),FALSE)/1,0)</f>
        <v>0</v>
      </c>
      <c r="Z330">
        <f>IFERROR(VLOOKUP($B330,Kraftvärmeprod!$B$1:$AH$479,MATCH(Z$2,Kraftvärmeprod!$B$1:$AG$1,0),FALSE)/1,0)-IFERROR(VLOOKUP($B330,'Slutlig allokering kvv'!$B$2:$AC$462,MATCH(Z$3,'Slutlig allokering kvv'!$B$1:$AJ$1,0),FALSE)/1,0)</f>
        <v>0</v>
      </c>
      <c r="AA330">
        <f>IFERROR(VLOOKUP($B330,Kraftvärmeprod!$B$1:$AH$479,MATCH(AA$2,Kraftvärmeprod!$B$1:$AG$1,0),FALSE)/1,0)-IFERROR(VLOOKUP($B330,'Slutlig allokering kvv'!$B$2:$AC$462,MATCH(AA$3,'Slutlig allokering kvv'!$B$1:$AJ$1,0),FALSE)/1,0)</f>
        <v>0</v>
      </c>
      <c r="AE330">
        <f t="shared" si="10"/>
        <v>0</v>
      </c>
      <c r="AG330">
        <f>IFERROR(VLOOKUP(B330,'Slutlig allokering kvv'!$B$2:$AJ$462,MATCH("Summa slutlig allokerad tillförd energi (utan hjälpel och rökgaskondensering):",'Slutlig allokering kvv'!$B$1:$AK$1,0),FALSE)/1,"")</f>
        <v>0</v>
      </c>
      <c r="AI330" s="137" t="str">
        <f>IFERROR(1-VLOOKUP(B330,'Slutlig allokering kvv'!$B$2:$AJ$462,MATCH("Andel av bränsle i kvv som allokerats till värme, exklusive rökgaskondensering och hjälpel",'Slutlig allokering kvv'!$B$1:$AK$1,0),FALSE),"")</f>
        <v/>
      </c>
      <c r="AK330" s="137" t="str">
        <f t="shared" si="11"/>
        <v/>
      </c>
    </row>
    <row r="331" spans="1:37" x14ac:dyDescent="0.25">
      <c r="A331" s="2" t="s">
        <v>502</v>
      </c>
      <c r="B331" s="2" t="s">
        <v>505</v>
      </c>
      <c r="C331">
        <f>IFERROR(VLOOKUP($B331,Kraftvärmeprod!$B$1:$AH$479,MATCH(C$3,Kraftvärmeprod!$B$1:$AG$1,0),FALSE)/1,"")</f>
        <v>206.8</v>
      </c>
      <c r="D331">
        <f>IFERROR(VLOOKUP($B331,Kraftvärmeprod!$B$1:$AH$479,MATCH(D$3,Kraftvärmeprod!$B$1:$AG$1,0),FALSE)/1,"")</f>
        <v>67.86</v>
      </c>
      <c r="E331">
        <f>IFERROR(VLOOKUP($B331,Kraftvärmeprod!$B$1:$AH$479,MATCH(E$2,Kraftvärmeprod!$B$1:$AG$1,0),FALSE)/1,0)-IFERROR(VLOOKUP($B331,'Slutlig allokering kvv'!$B$2:$AC$462,MATCH(E$3,'Slutlig allokering kvv'!$B$1:$AJ$1,0),FALSE)/1,0)</f>
        <v>175.37999999999997</v>
      </c>
      <c r="F331">
        <f>IFERROR(VLOOKUP($B331,Kraftvärmeprod!$B$1:$AH$479,MATCH(F$2,Kraftvärmeprod!$B$1:$AG$1,0),FALSE)/1,0)-IFERROR(VLOOKUP($B331,'Slutlig allokering kvv'!$B$2:$AC$462,MATCH(F$3,'Slutlig allokering kvv'!$B$1:$AJ$1,0),FALSE)/1,0)</f>
        <v>0</v>
      </c>
      <c r="G331">
        <f>IFERROR(VLOOKUP($B331,Kraftvärmeprod!$B$1:$AH$479,MATCH(G$2,Kraftvärmeprod!$B$1:$AG$1,0),FALSE)/1,0)-IFERROR(VLOOKUP($B331,'Slutlig allokering kvv'!$B$2:$AC$462,MATCH(G$3,'Slutlig allokering kvv'!$B$1:$AJ$1,0),FALSE)/1,0)</f>
        <v>0</v>
      </c>
      <c r="H331">
        <f>IFERROR(VLOOKUP($B331,Kraftvärmeprod!$B$1:$AH$479,MATCH(H$2,Kraftvärmeprod!$B$1:$AG$1,0),FALSE)/1,0)-IFERROR(VLOOKUP($B331,'Slutlig allokering kvv'!$B$2:$AC$462,MATCH(H$3,'Slutlig allokering kvv'!$B$1:$AJ$1,0),FALSE)/1,0)</f>
        <v>0</v>
      </c>
      <c r="I331">
        <f>IFERROR(VLOOKUP($B331,Kraftvärmeprod!$B$1:$AH$479,MATCH(I$2,Kraftvärmeprod!$B$1:$AG$1,0),FALSE)/1,0)-IFERROR(VLOOKUP($B331,'Slutlig allokering kvv'!$B$2:$AC$462,MATCH(I$3,'Slutlig allokering kvv'!$B$1:$AJ$1,0),FALSE)/1,0)</f>
        <v>0.17952600000000002</v>
      </c>
      <c r="J331">
        <f>IFERROR(VLOOKUP($B331,Kraftvärmeprod!$B$1:$AH$479,MATCH(J$2,Kraftvärmeprod!$B$1:$AG$1,0),FALSE)/1,0)-IFERROR(VLOOKUP($B331,'Slutlig allokering kvv'!$B$2:$AC$462,MATCH(J$3,'Slutlig allokering kvv'!$B$1:$AJ$1,0),FALSE)/1,0)</f>
        <v>0</v>
      </c>
      <c r="K331">
        <f>IFERROR(VLOOKUP($B331,Kraftvärmeprod!$B$1:$AH$479,MATCH(K$2,Kraftvärmeprod!$B$1:$AG$1,0),FALSE)/1,0)-IFERROR(VLOOKUP($B331,'Slutlig allokering kvv'!$B$2:$AC$462,MATCH(K$3,'Slutlig allokering kvv'!$B$1:$AJ$1,0),FALSE)/1,0)</f>
        <v>0</v>
      </c>
      <c r="L331">
        <f>IFERROR(VLOOKUP($B331,Kraftvärmeprod!$B$1:$AH$479,MATCH(L$2,Kraftvärmeprod!$B$1:$AG$1,0),FALSE)/1,0)-IFERROR(VLOOKUP($B331,'Slutlig allokering kvv'!$B$2:$AC$462,MATCH(L$3,'Slutlig allokering kvv'!$B$1:$AJ$1,0),FALSE)/1,0)</f>
        <v>0</v>
      </c>
      <c r="M331">
        <f>IFERROR(VLOOKUP($B331,Kraftvärmeprod!$B$1:$AH$479,MATCH(M$2,Kraftvärmeprod!$B$1:$AG$1,0),FALSE)/1,0)-IFERROR(VLOOKUP($B331,'Slutlig allokering kvv'!$B$2:$AC$462,MATCH(M$3,'Slutlig allokering kvv'!$B$1:$AJ$1,0),FALSE)/1,0)</f>
        <v>0</v>
      </c>
      <c r="N331">
        <f>IFERROR(VLOOKUP($B331,Kraftvärmeprod!$B$1:$AH$479,MATCH(N$2,Kraftvärmeprod!$B$1:$AG$1,0),FALSE)/1,0)-IFERROR(VLOOKUP($B331,'Slutlig allokering kvv'!$B$2:$AC$462,MATCH(N$3,'Slutlig allokering kvv'!$B$1:$AJ$1,0),FALSE)/1,0)</f>
        <v>3.2267399999999999</v>
      </c>
      <c r="O331">
        <f>IFERROR(VLOOKUP($B331,Kraftvärmeprod!$B$1:$AH$479,MATCH(O$2,Kraftvärmeprod!$B$1:$AG$1,0),FALSE)/1,0)-IFERROR(VLOOKUP($B331,'Slutlig allokering kvv'!$B$2:$AC$462,MATCH(O$3,'Slutlig allokering kvv'!$B$1:$AJ$1,0),FALSE)/1,0)</f>
        <v>0</v>
      </c>
      <c r="P331">
        <f>IFERROR(VLOOKUP($B331,Kraftvärmeprod!$B$1:$AH$479,MATCH(P$2,Kraftvärmeprod!$B$1:$AG$1,0),FALSE)/1,0)-IFERROR(VLOOKUP($B331,'Slutlig allokering kvv'!$B$2:$AC$462,MATCH(P$3,'Slutlig allokering kvv'!$B$1:$AJ$1,0),FALSE)/1,0)</f>
        <v>0</v>
      </c>
      <c r="Q331">
        <f>IFERROR(VLOOKUP($B331,Kraftvärmeprod!$B$1:$AH$479,MATCH(Q$2,Kraftvärmeprod!$B$1:$AG$1,0),FALSE)/1,0)-IFERROR(VLOOKUP($B331,'Slutlig allokering kvv'!$B$2:$AC$462,MATCH(Q$3,'Slutlig allokering kvv'!$B$1:$AJ$1,0),FALSE)/1,0)</f>
        <v>0</v>
      </c>
      <c r="R331">
        <f>IFERROR(VLOOKUP($B331,Kraftvärmeprod!$B$1:$AH$479,MATCH(R$2,Kraftvärmeprod!$B$1:$AG$1,0),FALSE)/1,0)-IFERROR(VLOOKUP($B331,'Slutlig allokering kvv'!$B$2:$AC$462,MATCH(R$3,'Slutlig allokering kvv'!$B$1:$AJ$1,0),FALSE)/1,0)</f>
        <v>0</v>
      </c>
      <c r="S331">
        <f>IFERROR(VLOOKUP($B331,Kraftvärmeprod!$B$1:$AH$479,MATCH(S$2,Kraftvärmeprod!$B$1:$AG$1,0),FALSE)/1,0)-IFERROR(VLOOKUP($B331,'Slutlig allokering kvv'!$B$2:$AC$462,MATCH(S$3,'Slutlig allokering kvv'!$B$1:$AJ$1,0),FALSE)/1,0)</f>
        <v>0</v>
      </c>
      <c r="T331" s="6">
        <f>IFERROR(VLOOKUP($B331,Miljö!$B$1:$S$477,MATCH(T$2,Miljö!$B$1:$X$1,0),FALSE)/1,0)-IFERROR(VLOOKUP($B331,'Slutlig allokering kvv'!$B$2:$AC$462,MATCH(T$3,'Slutlig allokering kvv'!$B$1:$AJ$1,0),FALSE)/1,0)</f>
        <v>7.4052899999999999</v>
      </c>
      <c r="U331">
        <f>IFERROR(VLOOKUP($B331,Kraftvärmeprod!$B$1:$AH$479,MATCH(U$2,Kraftvärmeprod!$B$1:$AG$1,0),FALSE)/1,0)-IFERROR(VLOOKUP($B331,'Slutlig allokering kvv'!$B$2:$AC$462,MATCH(U$3,'Slutlig allokering kvv'!$B$1:$AJ$1,0),FALSE)/1,0)</f>
        <v>0</v>
      </c>
      <c r="V331">
        <f>IFERROR(VLOOKUP($B331,Kraftvärmeprod!$B$1:$AH$479,MATCH(V$2,Kraftvärmeprod!$B$1:$AG$1,0),FALSE)/1,0)-IFERROR(VLOOKUP($B331,'Slutlig allokering kvv'!$B$2:$AC$462,MATCH(V$3,'Slutlig allokering kvv'!$B$1:$AJ$1,0),FALSE)/1,0)</f>
        <v>0</v>
      </c>
      <c r="W331">
        <f>IFERROR(VLOOKUP($B331,Kraftvärmeprod!$B$1:$AH$479,MATCH(W$2,Kraftvärmeprod!$B$1:$AG$1,0),FALSE)/1,0)-IFERROR(VLOOKUP($B331,'Slutlig allokering kvv'!$B$2:$AC$462,MATCH(W$3,'Slutlig allokering kvv'!$B$1:$AJ$1,0),FALSE)/1,0)</f>
        <v>0</v>
      </c>
      <c r="X331">
        <f>IFERROR(VLOOKUP($B331,Kraftvärmeprod!$B$1:$AH$479,MATCH(X$2,Kraftvärmeprod!$B$1:$AG$1,0),FALSE)/1,0)-IFERROR(VLOOKUP($B331,'Slutlig allokering kvv'!$B$2:$AC$462,MATCH(X$3,'Slutlig allokering kvv'!$B$1:$AJ$1,0),FALSE)/1,0)</f>
        <v>0</v>
      </c>
      <c r="Y331">
        <f>IFERROR(VLOOKUP($B331,Kraftvärmeprod!$B$1:$AH$479,MATCH(Y$2,Kraftvärmeprod!$B$1:$AG$1,0),FALSE)/1,0)-IFERROR(VLOOKUP($B331,'Slutlig allokering kvv'!$B$2:$AC$462,MATCH(Y$3,'Slutlig allokering kvv'!$B$1:$AJ$1,0),FALSE)/1,0)</f>
        <v>0</v>
      </c>
      <c r="Z331">
        <f>IFERROR(VLOOKUP($B331,Kraftvärmeprod!$B$1:$AH$479,MATCH(Z$2,Kraftvärmeprod!$B$1:$AG$1,0),FALSE)/1,0)-IFERROR(VLOOKUP($B331,'Slutlig allokering kvv'!$B$2:$AC$462,MATCH(Z$3,'Slutlig allokering kvv'!$B$1:$AJ$1,0),FALSE)/1,0)</f>
        <v>1.0602199999999997</v>
      </c>
      <c r="AA331">
        <f>IFERROR(VLOOKUP($B331,Kraftvärmeprod!$B$1:$AH$479,MATCH(AA$2,Kraftvärmeprod!$B$1:$AG$1,0),FALSE)/1,0)-IFERROR(VLOOKUP($B331,'Slutlig allokering kvv'!$B$2:$AC$462,MATCH(AA$3,'Slutlig allokering kvv'!$B$1:$AJ$1,0),FALSE)/1,0)</f>
        <v>0</v>
      </c>
      <c r="AE331">
        <f t="shared" si="10"/>
        <v>179.84648599999997</v>
      </c>
      <c r="AG331">
        <f>IFERROR(VLOOKUP(B331,'Slutlig allokering kvv'!$B$2:$AJ$462,MATCH("Summa slutlig allokerad tillförd energi (utan hjälpel och rökgaskondensering):",'Slutlig allokering kvv'!$B$1:$AK$1,0),FALSE)/1,"")</f>
        <v>172.30351400000001</v>
      </c>
      <c r="AI331" s="137">
        <f>IFERROR(1-VLOOKUP(B331,'Slutlig allokering kvv'!$B$2:$AJ$462,MATCH("Andel av bränsle i kvv som allokerats till värme, exklusive rökgaskondensering och hjälpel",'Slutlig allokering kvv'!$B$1:$AK$1,0),FALSE),"")</f>
        <v>0.51070988499219072</v>
      </c>
      <c r="AK331" s="137">
        <f t="shared" si="11"/>
        <v>0.51070988499219072</v>
      </c>
    </row>
    <row r="332" spans="1:37" x14ac:dyDescent="0.25">
      <c r="A332" s="2" t="s">
        <v>506</v>
      </c>
      <c r="B332" s="2" t="s">
        <v>507</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 kvv'!$B$2:$AC$462,MATCH(E$3,'Slutlig allokering kvv'!$B$1:$AJ$1,0),FALSE)/1,0)</f>
        <v>0</v>
      </c>
      <c r="F332">
        <f>IFERROR(VLOOKUP($B332,Kraftvärmeprod!$B$1:$AH$479,MATCH(F$2,Kraftvärmeprod!$B$1:$AG$1,0),FALSE)/1,0)-IFERROR(VLOOKUP($B332,'Slutlig allokering kvv'!$B$2:$AC$462,MATCH(F$3,'Slutlig allokering kvv'!$B$1:$AJ$1,0),FALSE)/1,0)</f>
        <v>0</v>
      </c>
      <c r="G332">
        <f>IFERROR(VLOOKUP($B332,Kraftvärmeprod!$B$1:$AH$479,MATCH(G$2,Kraftvärmeprod!$B$1:$AG$1,0),FALSE)/1,0)-IFERROR(VLOOKUP($B332,'Slutlig allokering kvv'!$B$2:$AC$462,MATCH(G$3,'Slutlig allokering kvv'!$B$1:$AJ$1,0),FALSE)/1,0)</f>
        <v>0</v>
      </c>
      <c r="H332">
        <f>IFERROR(VLOOKUP($B332,Kraftvärmeprod!$B$1:$AH$479,MATCH(H$2,Kraftvärmeprod!$B$1:$AG$1,0),FALSE)/1,0)-IFERROR(VLOOKUP($B332,'Slutlig allokering kvv'!$B$2:$AC$462,MATCH(H$3,'Slutlig allokering kvv'!$B$1:$AJ$1,0),FALSE)/1,0)</f>
        <v>0</v>
      </c>
      <c r="I332">
        <f>IFERROR(VLOOKUP($B332,Kraftvärmeprod!$B$1:$AH$479,MATCH(I$2,Kraftvärmeprod!$B$1:$AG$1,0),FALSE)/1,0)-IFERROR(VLOOKUP($B332,'Slutlig allokering kvv'!$B$2:$AC$462,MATCH(I$3,'Slutlig allokering kvv'!$B$1:$AJ$1,0),FALSE)/1,0)</f>
        <v>0</v>
      </c>
      <c r="J332">
        <f>IFERROR(VLOOKUP($B332,Kraftvärmeprod!$B$1:$AH$479,MATCH(J$2,Kraftvärmeprod!$B$1:$AG$1,0),FALSE)/1,0)-IFERROR(VLOOKUP($B332,'Slutlig allokering kvv'!$B$2:$AC$462,MATCH(J$3,'Slutlig allokering kvv'!$B$1:$AJ$1,0),FALSE)/1,0)</f>
        <v>0</v>
      </c>
      <c r="K332">
        <f>IFERROR(VLOOKUP($B332,Kraftvärmeprod!$B$1:$AH$479,MATCH(K$2,Kraftvärmeprod!$B$1:$AG$1,0),FALSE)/1,0)-IFERROR(VLOOKUP($B332,'Slutlig allokering kvv'!$B$2:$AC$462,MATCH(K$3,'Slutlig allokering kvv'!$B$1:$AJ$1,0),FALSE)/1,0)</f>
        <v>0</v>
      </c>
      <c r="L332">
        <f>IFERROR(VLOOKUP($B332,Kraftvärmeprod!$B$1:$AH$479,MATCH(L$2,Kraftvärmeprod!$B$1:$AG$1,0),FALSE)/1,0)-IFERROR(VLOOKUP($B332,'Slutlig allokering kvv'!$B$2:$AC$462,MATCH(L$3,'Slutlig allokering kvv'!$B$1:$AJ$1,0),FALSE)/1,0)</f>
        <v>0</v>
      </c>
      <c r="M332">
        <f>IFERROR(VLOOKUP($B332,Kraftvärmeprod!$B$1:$AH$479,MATCH(M$2,Kraftvärmeprod!$B$1:$AG$1,0),FALSE)/1,0)-IFERROR(VLOOKUP($B332,'Slutlig allokering kvv'!$B$2:$AC$462,MATCH(M$3,'Slutlig allokering kvv'!$B$1:$AJ$1,0),FALSE)/1,0)</f>
        <v>0</v>
      </c>
      <c r="N332">
        <f>IFERROR(VLOOKUP($B332,Kraftvärmeprod!$B$1:$AH$479,MATCH(N$2,Kraftvärmeprod!$B$1:$AG$1,0),FALSE)/1,0)-IFERROR(VLOOKUP($B332,'Slutlig allokering kvv'!$B$2:$AC$462,MATCH(N$3,'Slutlig allokering kvv'!$B$1:$AJ$1,0),FALSE)/1,0)</f>
        <v>0</v>
      </c>
      <c r="O332">
        <f>IFERROR(VLOOKUP($B332,Kraftvärmeprod!$B$1:$AH$479,MATCH(O$2,Kraftvärmeprod!$B$1:$AG$1,0),FALSE)/1,0)-IFERROR(VLOOKUP($B332,'Slutlig allokering kvv'!$B$2:$AC$462,MATCH(O$3,'Slutlig allokering kvv'!$B$1:$AJ$1,0),FALSE)/1,0)</f>
        <v>0</v>
      </c>
      <c r="P332">
        <f>IFERROR(VLOOKUP($B332,Kraftvärmeprod!$B$1:$AH$479,MATCH(P$2,Kraftvärmeprod!$B$1:$AG$1,0),FALSE)/1,0)-IFERROR(VLOOKUP($B332,'Slutlig allokering kvv'!$B$2:$AC$462,MATCH(P$3,'Slutlig allokering kvv'!$B$1:$AJ$1,0),FALSE)/1,0)</f>
        <v>0</v>
      </c>
      <c r="Q332">
        <f>IFERROR(VLOOKUP($B332,Kraftvärmeprod!$B$1:$AH$479,MATCH(Q$2,Kraftvärmeprod!$B$1:$AG$1,0),FALSE)/1,0)-IFERROR(VLOOKUP($B332,'Slutlig allokering kvv'!$B$2:$AC$462,MATCH(Q$3,'Slutlig allokering kvv'!$B$1:$AJ$1,0),FALSE)/1,0)</f>
        <v>0</v>
      </c>
      <c r="R332">
        <f>IFERROR(VLOOKUP($B332,Kraftvärmeprod!$B$1:$AH$479,MATCH(R$2,Kraftvärmeprod!$B$1:$AG$1,0),FALSE)/1,0)-IFERROR(VLOOKUP($B332,'Slutlig allokering kvv'!$B$2:$AC$462,MATCH(R$3,'Slutlig allokering kvv'!$B$1:$AJ$1,0),FALSE)/1,0)</f>
        <v>0</v>
      </c>
      <c r="S332">
        <f>IFERROR(VLOOKUP($B332,Kraftvärmeprod!$B$1:$AH$479,MATCH(S$2,Kraftvärmeprod!$B$1:$AG$1,0),FALSE)/1,0)-IFERROR(VLOOKUP($B332,'Slutlig allokering kvv'!$B$2:$AC$462,MATCH(S$3,'Slutlig allokering kvv'!$B$1:$AJ$1,0),FALSE)/1,0)</f>
        <v>0</v>
      </c>
      <c r="T332" s="6">
        <f>IFERROR(VLOOKUP($B332,Miljö!$B$1:$S$477,MATCH(T$2,Miljö!$B$1:$X$1,0),FALSE)/1,0)-IFERROR(VLOOKUP($B332,'Slutlig allokering kvv'!$B$2:$AC$462,MATCH(T$3,'Slutlig allokering kvv'!$B$1:$AJ$1,0),FALSE)/1,0)</f>
        <v>0</v>
      </c>
      <c r="U332">
        <f>IFERROR(VLOOKUP($B332,Kraftvärmeprod!$B$1:$AH$479,MATCH(U$2,Kraftvärmeprod!$B$1:$AG$1,0),FALSE)/1,0)-IFERROR(VLOOKUP($B332,'Slutlig allokering kvv'!$B$2:$AC$462,MATCH(U$3,'Slutlig allokering kvv'!$B$1:$AJ$1,0),FALSE)/1,0)</f>
        <v>0</v>
      </c>
      <c r="V332">
        <f>IFERROR(VLOOKUP($B332,Kraftvärmeprod!$B$1:$AH$479,MATCH(V$2,Kraftvärmeprod!$B$1:$AG$1,0),FALSE)/1,0)-IFERROR(VLOOKUP($B332,'Slutlig allokering kvv'!$B$2:$AC$462,MATCH(V$3,'Slutlig allokering kvv'!$B$1:$AJ$1,0),FALSE)/1,0)</f>
        <v>0</v>
      </c>
      <c r="W332">
        <f>IFERROR(VLOOKUP($B332,Kraftvärmeprod!$B$1:$AH$479,MATCH(W$2,Kraftvärmeprod!$B$1:$AG$1,0),FALSE)/1,0)-IFERROR(VLOOKUP($B332,'Slutlig allokering kvv'!$B$2:$AC$462,MATCH(W$3,'Slutlig allokering kvv'!$B$1:$AJ$1,0),FALSE)/1,0)</f>
        <v>0</v>
      </c>
      <c r="X332">
        <f>IFERROR(VLOOKUP($B332,Kraftvärmeprod!$B$1:$AH$479,MATCH(X$2,Kraftvärmeprod!$B$1:$AG$1,0),FALSE)/1,0)-IFERROR(VLOOKUP($B332,'Slutlig allokering kvv'!$B$2:$AC$462,MATCH(X$3,'Slutlig allokering kvv'!$B$1:$AJ$1,0),FALSE)/1,0)</f>
        <v>0</v>
      </c>
      <c r="Y332">
        <f>IFERROR(VLOOKUP($B332,Kraftvärmeprod!$B$1:$AH$479,MATCH(Y$2,Kraftvärmeprod!$B$1:$AG$1,0),FALSE)/1,0)-IFERROR(VLOOKUP($B332,'Slutlig allokering kvv'!$B$2:$AC$462,MATCH(Y$3,'Slutlig allokering kvv'!$B$1:$AJ$1,0),FALSE)/1,0)</f>
        <v>0</v>
      </c>
      <c r="Z332">
        <f>IFERROR(VLOOKUP($B332,Kraftvärmeprod!$B$1:$AH$479,MATCH(Z$2,Kraftvärmeprod!$B$1:$AG$1,0),FALSE)/1,0)-IFERROR(VLOOKUP($B332,'Slutlig allokering kvv'!$B$2:$AC$462,MATCH(Z$3,'Slutlig allokering kvv'!$B$1:$AJ$1,0),FALSE)/1,0)</f>
        <v>0</v>
      </c>
      <c r="AA332">
        <f>IFERROR(VLOOKUP($B332,Kraftvärmeprod!$B$1:$AH$479,MATCH(AA$2,Kraftvärmeprod!$B$1:$AG$1,0),FALSE)/1,0)-IFERROR(VLOOKUP($B332,'Slutlig allokering kvv'!$B$2:$AC$462,MATCH(AA$3,'Slutlig allokering kvv'!$B$1:$AJ$1,0),FALSE)/1,0)</f>
        <v>0</v>
      </c>
      <c r="AE332">
        <f t="shared" si="10"/>
        <v>0</v>
      </c>
      <c r="AG332">
        <f>IFERROR(VLOOKUP(B332,'Slutlig allokering kvv'!$B$2:$AJ$462,MATCH("Summa slutlig allokerad tillförd energi (utan hjälpel och rökgaskondensering):",'Slutlig allokering kvv'!$B$1:$AK$1,0),FALSE)/1,"")</f>
        <v>0</v>
      </c>
      <c r="AI332" s="137" t="str">
        <f>IFERROR(1-VLOOKUP(B332,'Slutlig allokering kvv'!$B$2:$AJ$462,MATCH("Andel av bränsle i kvv som allokerats till värme, exklusive rökgaskondensering och hjälpel",'Slutlig allokering kvv'!$B$1:$AK$1,0),FALSE),"")</f>
        <v/>
      </c>
      <c r="AK332" s="137" t="str">
        <f t="shared" si="11"/>
        <v/>
      </c>
    </row>
    <row r="333" spans="1:37" x14ac:dyDescent="0.25">
      <c r="A333" s="2" t="s">
        <v>506</v>
      </c>
      <c r="B333" s="2" t="s">
        <v>508</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 kvv'!$B$2:$AC$462,MATCH(E$3,'Slutlig allokering kvv'!$B$1:$AJ$1,0),FALSE)/1,0)</f>
        <v>0</v>
      </c>
      <c r="F333">
        <f>IFERROR(VLOOKUP($B333,Kraftvärmeprod!$B$1:$AH$479,MATCH(F$2,Kraftvärmeprod!$B$1:$AG$1,0),FALSE)/1,0)-IFERROR(VLOOKUP($B333,'Slutlig allokering kvv'!$B$2:$AC$462,MATCH(F$3,'Slutlig allokering kvv'!$B$1:$AJ$1,0),FALSE)/1,0)</f>
        <v>0</v>
      </c>
      <c r="G333">
        <f>IFERROR(VLOOKUP($B333,Kraftvärmeprod!$B$1:$AH$479,MATCH(G$2,Kraftvärmeprod!$B$1:$AG$1,0),FALSE)/1,0)-IFERROR(VLOOKUP($B333,'Slutlig allokering kvv'!$B$2:$AC$462,MATCH(G$3,'Slutlig allokering kvv'!$B$1:$AJ$1,0),FALSE)/1,0)</f>
        <v>0</v>
      </c>
      <c r="H333">
        <f>IFERROR(VLOOKUP($B333,Kraftvärmeprod!$B$1:$AH$479,MATCH(H$2,Kraftvärmeprod!$B$1:$AG$1,0),FALSE)/1,0)-IFERROR(VLOOKUP($B333,'Slutlig allokering kvv'!$B$2:$AC$462,MATCH(H$3,'Slutlig allokering kvv'!$B$1:$AJ$1,0),FALSE)/1,0)</f>
        <v>0</v>
      </c>
      <c r="I333">
        <f>IFERROR(VLOOKUP($B333,Kraftvärmeprod!$B$1:$AH$479,MATCH(I$2,Kraftvärmeprod!$B$1:$AG$1,0),FALSE)/1,0)-IFERROR(VLOOKUP($B333,'Slutlig allokering kvv'!$B$2:$AC$462,MATCH(I$3,'Slutlig allokering kvv'!$B$1:$AJ$1,0),FALSE)/1,0)</f>
        <v>0</v>
      </c>
      <c r="J333">
        <f>IFERROR(VLOOKUP($B333,Kraftvärmeprod!$B$1:$AH$479,MATCH(J$2,Kraftvärmeprod!$B$1:$AG$1,0),FALSE)/1,0)-IFERROR(VLOOKUP($B333,'Slutlig allokering kvv'!$B$2:$AC$462,MATCH(J$3,'Slutlig allokering kvv'!$B$1:$AJ$1,0),FALSE)/1,0)</f>
        <v>0</v>
      </c>
      <c r="K333">
        <f>IFERROR(VLOOKUP($B333,Kraftvärmeprod!$B$1:$AH$479,MATCH(K$2,Kraftvärmeprod!$B$1:$AG$1,0),FALSE)/1,0)-IFERROR(VLOOKUP($B333,'Slutlig allokering kvv'!$B$2:$AC$462,MATCH(K$3,'Slutlig allokering kvv'!$B$1:$AJ$1,0),FALSE)/1,0)</f>
        <v>0</v>
      </c>
      <c r="L333">
        <f>IFERROR(VLOOKUP($B333,Kraftvärmeprod!$B$1:$AH$479,MATCH(L$2,Kraftvärmeprod!$B$1:$AG$1,0),FALSE)/1,0)-IFERROR(VLOOKUP($B333,'Slutlig allokering kvv'!$B$2:$AC$462,MATCH(L$3,'Slutlig allokering kvv'!$B$1:$AJ$1,0),FALSE)/1,0)</f>
        <v>0</v>
      </c>
      <c r="M333">
        <f>IFERROR(VLOOKUP($B333,Kraftvärmeprod!$B$1:$AH$479,MATCH(M$2,Kraftvärmeprod!$B$1:$AG$1,0),FALSE)/1,0)-IFERROR(VLOOKUP($B333,'Slutlig allokering kvv'!$B$2:$AC$462,MATCH(M$3,'Slutlig allokering kvv'!$B$1:$AJ$1,0),FALSE)/1,0)</f>
        <v>0</v>
      </c>
      <c r="N333">
        <f>IFERROR(VLOOKUP($B333,Kraftvärmeprod!$B$1:$AH$479,MATCH(N$2,Kraftvärmeprod!$B$1:$AG$1,0),FALSE)/1,0)-IFERROR(VLOOKUP($B333,'Slutlig allokering kvv'!$B$2:$AC$462,MATCH(N$3,'Slutlig allokering kvv'!$B$1:$AJ$1,0),FALSE)/1,0)</f>
        <v>0</v>
      </c>
      <c r="O333">
        <f>IFERROR(VLOOKUP($B333,Kraftvärmeprod!$B$1:$AH$479,MATCH(O$2,Kraftvärmeprod!$B$1:$AG$1,0),FALSE)/1,0)-IFERROR(VLOOKUP($B333,'Slutlig allokering kvv'!$B$2:$AC$462,MATCH(O$3,'Slutlig allokering kvv'!$B$1:$AJ$1,0),FALSE)/1,0)</f>
        <v>0</v>
      </c>
      <c r="P333">
        <f>IFERROR(VLOOKUP($B333,Kraftvärmeprod!$B$1:$AH$479,MATCH(P$2,Kraftvärmeprod!$B$1:$AG$1,0),FALSE)/1,0)-IFERROR(VLOOKUP($B333,'Slutlig allokering kvv'!$B$2:$AC$462,MATCH(P$3,'Slutlig allokering kvv'!$B$1:$AJ$1,0),FALSE)/1,0)</f>
        <v>0</v>
      </c>
      <c r="Q333">
        <f>IFERROR(VLOOKUP($B333,Kraftvärmeprod!$B$1:$AH$479,MATCH(Q$2,Kraftvärmeprod!$B$1:$AG$1,0),FALSE)/1,0)-IFERROR(VLOOKUP($B333,'Slutlig allokering kvv'!$B$2:$AC$462,MATCH(Q$3,'Slutlig allokering kvv'!$B$1:$AJ$1,0),FALSE)/1,0)</f>
        <v>0</v>
      </c>
      <c r="R333">
        <f>IFERROR(VLOOKUP($B333,Kraftvärmeprod!$B$1:$AH$479,MATCH(R$2,Kraftvärmeprod!$B$1:$AG$1,0),FALSE)/1,0)-IFERROR(VLOOKUP($B333,'Slutlig allokering kvv'!$B$2:$AC$462,MATCH(R$3,'Slutlig allokering kvv'!$B$1:$AJ$1,0),FALSE)/1,0)</f>
        <v>0</v>
      </c>
      <c r="S333">
        <f>IFERROR(VLOOKUP($B333,Kraftvärmeprod!$B$1:$AH$479,MATCH(S$2,Kraftvärmeprod!$B$1:$AG$1,0),FALSE)/1,0)-IFERROR(VLOOKUP($B333,'Slutlig allokering kvv'!$B$2:$AC$462,MATCH(S$3,'Slutlig allokering kvv'!$B$1:$AJ$1,0),FALSE)/1,0)</f>
        <v>0</v>
      </c>
      <c r="T333" s="6">
        <f>IFERROR(VLOOKUP($B333,Miljö!$B$1:$S$477,MATCH(T$2,Miljö!$B$1:$X$1,0),FALSE)/1,0)-IFERROR(VLOOKUP($B333,'Slutlig allokering kvv'!$B$2:$AC$462,MATCH(T$3,'Slutlig allokering kvv'!$B$1:$AJ$1,0),FALSE)/1,0)</f>
        <v>0</v>
      </c>
      <c r="U333">
        <f>IFERROR(VLOOKUP($B333,Kraftvärmeprod!$B$1:$AH$479,MATCH(U$2,Kraftvärmeprod!$B$1:$AG$1,0),FALSE)/1,0)-IFERROR(VLOOKUP($B333,'Slutlig allokering kvv'!$B$2:$AC$462,MATCH(U$3,'Slutlig allokering kvv'!$B$1:$AJ$1,0),FALSE)/1,0)</f>
        <v>0</v>
      </c>
      <c r="V333">
        <f>IFERROR(VLOOKUP($B333,Kraftvärmeprod!$B$1:$AH$479,MATCH(V$2,Kraftvärmeprod!$B$1:$AG$1,0),FALSE)/1,0)-IFERROR(VLOOKUP($B333,'Slutlig allokering kvv'!$B$2:$AC$462,MATCH(V$3,'Slutlig allokering kvv'!$B$1:$AJ$1,0),FALSE)/1,0)</f>
        <v>0</v>
      </c>
      <c r="W333">
        <f>IFERROR(VLOOKUP($B333,Kraftvärmeprod!$B$1:$AH$479,MATCH(W$2,Kraftvärmeprod!$B$1:$AG$1,0),FALSE)/1,0)-IFERROR(VLOOKUP($B333,'Slutlig allokering kvv'!$B$2:$AC$462,MATCH(W$3,'Slutlig allokering kvv'!$B$1:$AJ$1,0),FALSE)/1,0)</f>
        <v>0</v>
      </c>
      <c r="X333">
        <f>IFERROR(VLOOKUP($B333,Kraftvärmeprod!$B$1:$AH$479,MATCH(X$2,Kraftvärmeprod!$B$1:$AG$1,0),FALSE)/1,0)-IFERROR(VLOOKUP($B333,'Slutlig allokering kvv'!$B$2:$AC$462,MATCH(X$3,'Slutlig allokering kvv'!$B$1:$AJ$1,0),FALSE)/1,0)</f>
        <v>0</v>
      </c>
      <c r="Y333">
        <f>IFERROR(VLOOKUP($B333,Kraftvärmeprod!$B$1:$AH$479,MATCH(Y$2,Kraftvärmeprod!$B$1:$AG$1,0),FALSE)/1,0)-IFERROR(VLOOKUP($B333,'Slutlig allokering kvv'!$B$2:$AC$462,MATCH(Y$3,'Slutlig allokering kvv'!$B$1:$AJ$1,0),FALSE)/1,0)</f>
        <v>0</v>
      </c>
      <c r="Z333">
        <f>IFERROR(VLOOKUP($B333,Kraftvärmeprod!$B$1:$AH$479,MATCH(Z$2,Kraftvärmeprod!$B$1:$AG$1,0),FALSE)/1,0)-IFERROR(VLOOKUP($B333,'Slutlig allokering kvv'!$B$2:$AC$462,MATCH(Z$3,'Slutlig allokering kvv'!$B$1:$AJ$1,0),FALSE)/1,0)</f>
        <v>0</v>
      </c>
      <c r="AA333">
        <f>IFERROR(VLOOKUP($B333,Kraftvärmeprod!$B$1:$AH$479,MATCH(AA$2,Kraftvärmeprod!$B$1:$AG$1,0),FALSE)/1,0)-IFERROR(VLOOKUP($B333,'Slutlig allokering kvv'!$B$2:$AC$462,MATCH(AA$3,'Slutlig allokering kvv'!$B$1:$AJ$1,0),FALSE)/1,0)</f>
        <v>0</v>
      </c>
      <c r="AE333">
        <f t="shared" si="10"/>
        <v>0</v>
      </c>
      <c r="AG333">
        <f>IFERROR(VLOOKUP(B333,'Slutlig allokering kvv'!$B$2:$AJ$462,MATCH("Summa slutlig allokerad tillförd energi (utan hjälpel och rökgaskondensering):",'Slutlig allokering kvv'!$B$1:$AK$1,0),FALSE)/1,"")</f>
        <v>0</v>
      </c>
      <c r="AI333" s="137" t="str">
        <f>IFERROR(1-VLOOKUP(B333,'Slutlig allokering kvv'!$B$2:$AJ$462,MATCH("Andel av bränsle i kvv som allokerats till värme, exklusive rökgaskondensering och hjälpel",'Slutlig allokering kvv'!$B$1:$AK$1,0),FALSE),"")</f>
        <v/>
      </c>
      <c r="AK333" s="137" t="str">
        <f t="shared" si="11"/>
        <v/>
      </c>
    </row>
    <row r="334" spans="1:37" x14ac:dyDescent="0.25">
      <c r="A334" s="2" t="s">
        <v>506</v>
      </c>
      <c r="B334" s="2" t="s">
        <v>509</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 kvv'!$B$2:$AC$462,MATCH(E$3,'Slutlig allokering kvv'!$B$1:$AJ$1,0),FALSE)/1,0)</f>
        <v>0</v>
      </c>
      <c r="F334">
        <f>IFERROR(VLOOKUP($B334,Kraftvärmeprod!$B$1:$AH$479,MATCH(F$2,Kraftvärmeprod!$B$1:$AG$1,0),FALSE)/1,0)-IFERROR(VLOOKUP($B334,'Slutlig allokering kvv'!$B$2:$AC$462,MATCH(F$3,'Slutlig allokering kvv'!$B$1:$AJ$1,0),FALSE)/1,0)</f>
        <v>0</v>
      </c>
      <c r="G334">
        <f>IFERROR(VLOOKUP($B334,Kraftvärmeprod!$B$1:$AH$479,MATCH(G$2,Kraftvärmeprod!$B$1:$AG$1,0),FALSE)/1,0)-IFERROR(VLOOKUP($B334,'Slutlig allokering kvv'!$B$2:$AC$462,MATCH(G$3,'Slutlig allokering kvv'!$B$1:$AJ$1,0),FALSE)/1,0)</f>
        <v>0</v>
      </c>
      <c r="H334">
        <f>IFERROR(VLOOKUP($B334,Kraftvärmeprod!$B$1:$AH$479,MATCH(H$2,Kraftvärmeprod!$B$1:$AG$1,0),FALSE)/1,0)-IFERROR(VLOOKUP($B334,'Slutlig allokering kvv'!$B$2:$AC$462,MATCH(H$3,'Slutlig allokering kvv'!$B$1:$AJ$1,0),FALSE)/1,0)</f>
        <v>0</v>
      </c>
      <c r="I334">
        <f>IFERROR(VLOOKUP($B334,Kraftvärmeprod!$B$1:$AH$479,MATCH(I$2,Kraftvärmeprod!$B$1:$AG$1,0),FALSE)/1,0)-IFERROR(VLOOKUP($B334,'Slutlig allokering kvv'!$B$2:$AC$462,MATCH(I$3,'Slutlig allokering kvv'!$B$1:$AJ$1,0),FALSE)/1,0)</f>
        <v>0</v>
      </c>
      <c r="J334">
        <f>IFERROR(VLOOKUP($B334,Kraftvärmeprod!$B$1:$AH$479,MATCH(J$2,Kraftvärmeprod!$B$1:$AG$1,0),FALSE)/1,0)-IFERROR(VLOOKUP($B334,'Slutlig allokering kvv'!$B$2:$AC$462,MATCH(J$3,'Slutlig allokering kvv'!$B$1:$AJ$1,0),FALSE)/1,0)</f>
        <v>0</v>
      </c>
      <c r="K334">
        <f>IFERROR(VLOOKUP($B334,Kraftvärmeprod!$B$1:$AH$479,MATCH(K$2,Kraftvärmeprod!$B$1:$AG$1,0),FALSE)/1,0)-IFERROR(VLOOKUP($B334,'Slutlig allokering kvv'!$B$2:$AC$462,MATCH(K$3,'Slutlig allokering kvv'!$B$1:$AJ$1,0),FALSE)/1,0)</f>
        <v>0</v>
      </c>
      <c r="L334">
        <f>IFERROR(VLOOKUP($B334,Kraftvärmeprod!$B$1:$AH$479,MATCH(L$2,Kraftvärmeprod!$B$1:$AG$1,0),FALSE)/1,0)-IFERROR(VLOOKUP($B334,'Slutlig allokering kvv'!$B$2:$AC$462,MATCH(L$3,'Slutlig allokering kvv'!$B$1:$AJ$1,0),FALSE)/1,0)</f>
        <v>0</v>
      </c>
      <c r="M334">
        <f>IFERROR(VLOOKUP($B334,Kraftvärmeprod!$B$1:$AH$479,MATCH(M$2,Kraftvärmeprod!$B$1:$AG$1,0),FALSE)/1,0)-IFERROR(VLOOKUP($B334,'Slutlig allokering kvv'!$B$2:$AC$462,MATCH(M$3,'Slutlig allokering kvv'!$B$1:$AJ$1,0),FALSE)/1,0)</f>
        <v>0</v>
      </c>
      <c r="N334">
        <f>IFERROR(VLOOKUP($B334,Kraftvärmeprod!$B$1:$AH$479,MATCH(N$2,Kraftvärmeprod!$B$1:$AG$1,0),FALSE)/1,0)-IFERROR(VLOOKUP($B334,'Slutlig allokering kvv'!$B$2:$AC$462,MATCH(N$3,'Slutlig allokering kvv'!$B$1:$AJ$1,0),FALSE)/1,0)</f>
        <v>0</v>
      </c>
      <c r="O334">
        <f>IFERROR(VLOOKUP($B334,Kraftvärmeprod!$B$1:$AH$479,MATCH(O$2,Kraftvärmeprod!$B$1:$AG$1,0),FALSE)/1,0)-IFERROR(VLOOKUP($B334,'Slutlig allokering kvv'!$B$2:$AC$462,MATCH(O$3,'Slutlig allokering kvv'!$B$1:$AJ$1,0),FALSE)/1,0)</f>
        <v>0</v>
      </c>
      <c r="P334">
        <f>IFERROR(VLOOKUP($B334,Kraftvärmeprod!$B$1:$AH$479,MATCH(P$2,Kraftvärmeprod!$B$1:$AG$1,0),FALSE)/1,0)-IFERROR(VLOOKUP($B334,'Slutlig allokering kvv'!$B$2:$AC$462,MATCH(P$3,'Slutlig allokering kvv'!$B$1:$AJ$1,0),FALSE)/1,0)</f>
        <v>0</v>
      </c>
      <c r="Q334">
        <f>IFERROR(VLOOKUP($B334,Kraftvärmeprod!$B$1:$AH$479,MATCH(Q$2,Kraftvärmeprod!$B$1:$AG$1,0),FALSE)/1,0)-IFERROR(VLOOKUP($B334,'Slutlig allokering kvv'!$B$2:$AC$462,MATCH(Q$3,'Slutlig allokering kvv'!$B$1:$AJ$1,0),FALSE)/1,0)</f>
        <v>0</v>
      </c>
      <c r="R334">
        <f>IFERROR(VLOOKUP($B334,Kraftvärmeprod!$B$1:$AH$479,MATCH(R$2,Kraftvärmeprod!$B$1:$AG$1,0),FALSE)/1,0)-IFERROR(VLOOKUP($B334,'Slutlig allokering kvv'!$B$2:$AC$462,MATCH(R$3,'Slutlig allokering kvv'!$B$1:$AJ$1,0),FALSE)/1,0)</f>
        <v>0</v>
      </c>
      <c r="S334">
        <f>IFERROR(VLOOKUP($B334,Kraftvärmeprod!$B$1:$AH$479,MATCH(S$2,Kraftvärmeprod!$B$1:$AG$1,0),FALSE)/1,0)-IFERROR(VLOOKUP($B334,'Slutlig allokering kvv'!$B$2:$AC$462,MATCH(S$3,'Slutlig allokering kvv'!$B$1:$AJ$1,0),FALSE)/1,0)</f>
        <v>0</v>
      </c>
      <c r="T334" s="6">
        <f>IFERROR(VLOOKUP($B334,Miljö!$B$1:$S$477,MATCH(T$2,Miljö!$B$1:$X$1,0),FALSE)/1,0)-IFERROR(VLOOKUP($B334,'Slutlig allokering kvv'!$B$2:$AC$462,MATCH(T$3,'Slutlig allokering kvv'!$B$1:$AJ$1,0),FALSE)/1,0)</f>
        <v>0</v>
      </c>
      <c r="U334">
        <f>IFERROR(VLOOKUP($B334,Kraftvärmeprod!$B$1:$AH$479,MATCH(U$2,Kraftvärmeprod!$B$1:$AG$1,0),FALSE)/1,0)-IFERROR(VLOOKUP($B334,'Slutlig allokering kvv'!$B$2:$AC$462,MATCH(U$3,'Slutlig allokering kvv'!$B$1:$AJ$1,0),FALSE)/1,0)</f>
        <v>0</v>
      </c>
      <c r="V334">
        <f>IFERROR(VLOOKUP($B334,Kraftvärmeprod!$B$1:$AH$479,MATCH(V$2,Kraftvärmeprod!$B$1:$AG$1,0),FALSE)/1,0)-IFERROR(VLOOKUP($B334,'Slutlig allokering kvv'!$B$2:$AC$462,MATCH(V$3,'Slutlig allokering kvv'!$B$1:$AJ$1,0),FALSE)/1,0)</f>
        <v>0</v>
      </c>
      <c r="W334">
        <f>IFERROR(VLOOKUP($B334,Kraftvärmeprod!$B$1:$AH$479,MATCH(W$2,Kraftvärmeprod!$B$1:$AG$1,0),FALSE)/1,0)-IFERROR(VLOOKUP($B334,'Slutlig allokering kvv'!$B$2:$AC$462,MATCH(W$3,'Slutlig allokering kvv'!$B$1:$AJ$1,0),FALSE)/1,0)</f>
        <v>0</v>
      </c>
      <c r="X334">
        <f>IFERROR(VLOOKUP($B334,Kraftvärmeprod!$B$1:$AH$479,MATCH(X$2,Kraftvärmeprod!$B$1:$AG$1,0),FALSE)/1,0)-IFERROR(VLOOKUP($B334,'Slutlig allokering kvv'!$B$2:$AC$462,MATCH(X$3,'Slutlig allokering kvv'!$B$1:$AJ$1,0),FALSE)/1,0)</f>
        <v>0</v>
      </c>
      <c r="Y334">
        <f>IFERROR(VLOOKUP($B334,Kraftvärmeprod!$B$1:$AH$479,MATCH(Y$2,Kraftvärmeprod!$B$1:$AG$1,0),FALSE)/1,0)-IFERROR(VLOOKUP($B334,'Slutlig allokering kvv'!$B$2:$AC$462,MATCH(Y$3,'Slutlig allokering kvv'!$B$1:$AJ$1,0),FALSE)/1,0)</f>
        <v>0</v>
      </c>
      <c r="Z334">
        <f>IFERROR(VLOOKUP($B334,Kraftvärmeprod!$B$1:$AH$479,MATCH(Z$2,Kraftvärmeprod!$B$1:$AG$1,0),FALSE)/1,0)-IFERROR(VLOOKUP($B334,'Slutlig allokering kvv'!$B$2:$AC$462,MATCH(Z$3,'Slutlig allokering kvv'!$B$1:$AJ$1,0),FALSE)/1,0)</f>
        <v>0</v>
      </c>
      <c r="AA334">
        <f>IFERROR(VLOOKUP($B334,Kraftvärmeprod!$B$1:$AH$479,MATCH(AA$2,Kraftvärmeprod!$B$1:$AG$1,0),FALSE)/1,0)-IFERROR(VLOOKUP($B334,'Slutlig allokering kvv'!$B$2:$AC$462,MATCH(AA$3,'Slutlig allokering kvv'!$B$1:$AJ$1,0),FALSE)/1,0)</f>
        <v>0</v>
      </c>
      <c r="AE334">
        <f t="shared" si="10"/>
        <v>0</v>
      </c>
      <c r="AG334">
        <f>IFERROR(VLOOKUP(B334,'Slutlig allokering kvv'!$B$2:$AJ$462,MATCH("Summa slutlig allokerad tillförd energi (utan hjälpel och rökgaskondensering):",'Slutlig allokering kvv'!$B$1:$AK$1,0),FALSE)/1,"")</f>
        <v>0</v>
      </c>
      <c r="AI334" s="137" t="str">
        <f>IFERROR(1-VLOOKUP(B334,'Slutlig allokering kvv'!$B$2:$AJ$462,MATCH("Andel av bränsle i kvv som allokerats till värme, exklusive rökgaskondensering och hjälpel",'Slutlig allokering kvv'!$B$1:$AK$1,0),FALSE),"")</f>
        <v/>
      </c>
      <c r="AK334" s="137" t="str">
        <f t="shared" si="11"/>
        <v/>
      </c>
    </row>
    <row r="335" spans="1:37" x14ac:dyDescent="0.25">
      <c r="A335" s="2" t="s">
        <v>510</v>
      </c>
      <c r="B335" s="2" t="s">
        <v>511</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 kvv'!$B$2:$AC$462,MATCH(E$3,'Slutlig allokering kvv'!$B$1:$AJ$1,0),FALSE)/1,0)</f>
        <v>0</v>
      </c>
      <c r="F335">
        <f>IFERROR(VLOOKUP($B335,Kraftvärmeprod!$B$1:$AH$479,MATCH(F$2,Kraftvärmeprod!$B$1:$AG$1,0),FALSE)/1,0)-IFERROR(VLOOKUP($B335,'Slutlig allokering kvv'!$B$2:$AC$462,MATCH(F$3,'Slutlig allokering kvv'!$B$1:$AJ$1,0),FALSE)/1,0)</f>
        <v>0</v>
      </c>
      <c r="G335">
        <f>IFERROR(VLOOKUP($B335,Kraftvärmeprod!$B$1:$AH$479,MATCH(G$2,Kraftvärmeprod!$B$1:$AG$1,0),FALSE)/1,0)-IFERROR(VLOOKUP($B335,'Slutlig allokering kvv'!$B$2:$AC$462,MATCH(G$3,'Slutlig allokering kvv'!$B$1:$AJ$1,0),FALSE)/1,0)</f>
        <v>0</v>
      </c>
      <c r="H335">
        <f>IFERROR(VLOOKUP($B335,Kraftvärmeprod!$B$1:$AH$479,MATCH(H$2,Kraftvärmeprod!$B$1:$AG$1,0),FALSE)/1,0)-IFERROR(VLOOKUP($B335,'Slutlig allokering kvv'!$B$2:$AC$462,MATCH(H$3,'Slutlig allokering kvv'!$B$1:$AJ$1,0),FALSE)/1,0)</f>
        <v>0</v>
      </c>
      <c r="I335">
        <f>IFERROR(VLOOKUP($B335,Kraftvärmeprod!$B$1:$AH$479,MATCH(I$2,Kraftvärmeprod!$B$1:$AG$1,0),FALSE)/1,0)-IFERROR(VLOOKUP($B335,'Slutlig allokering kvv'!$B$2:$AC$462,MATCH(I$3,'Slutlig allokering kvv'!$B$1:$AJ$1,0),FALSE)/1,0)</f>
        <v>0</v>
      </c>
      <c r="J335">
        <f>IFERROR(VLOOKUP($B335,Kraftvärmeprod!$B$1:$AH$479,MATCH(J$2,Kraftvärmeprod!$B$1:$AG$1,0),FALSE)/1,0)-IFERROR(VLOOKUP($B335,'Slutlig allokering kvv'!$B$2:$AC$462,MATCH(J$3,'Slutlig allokering kvv'!$B$1:$AJ$1,0),FALSE)/1,0)</f>
        <v>0</v>
      </c>
      <c r="K335">
        <f>IFERROR(VLOOKUP($B335,Kraftvärmeprod!$B$1:$AH$479,MATCH(K$2,Kraftvärmeprod!$B$1:$AG$1,0),FALSE)/1,0)-IFERROR(VLOOKUP($B335,'Slutlig allokering kvv'!$B$2:$AC$462,MATCH(K$3,'Slutlig allokering kvv'!$B$1:$AJ$1,0),FALSE)/1,0)</f>
        <v>0</v>
      </c>
      <c r="L335">
        <f>IFERROR(VLOOKUP($B335,Kraftvärmeprod!$B$1:$AH$479,MATCH(L$2,Kraftvärmeprod!$B$1:$AG$1,0),FALSE)/1,0)-IFERROR(VLOOKUP($B335,'Slutlig allokering kvv'!$B$2:$AC$462,MATCH(L$3,'Slutlig allokering kvv'!$B$1:$AJ$1,0),FALSE)/1,0)</f>
        <v>0</v>
      </c>
      <c r="M335">
        <f>IFERROR(VLOOKUP($B335,Kraftvärmeprod!$B$1:$AH$479,MATCH(M$2,Kraftvärmeprod!$B$1:$AG$1,0),FALSE)/1,0)-IFERROR(VLOOKUP($B335,'Slutlig allokering kvv'!$B$2:$AC$462,MATCH(M$3,'Slutlig allokering kvv'!$B$1:$AJ$1,0),FALSE)/1,0)</f>
        <v>0</v>
      </c>
      <c r="N335">
        <f>IFERROR(VLOOKUP($B335,Kraftvärmeprod!$B$1:$AH$479,MATCH(N$2,Kraftvärmeprod!$B$1:$AG$1,0),FALSE)/1,0)-IFERROR(VLOOKUP($B335,'Slutlig allokering kvv'!$B$2:$AC$462,MATCH(N$3,'Slutlig allokering kvv'!$B$1:$AJ$1,0),FALSE)/1,0)</f>
        <v>0</v>
      </c>
      <c r="O335">
        <f>IFERROR(VLOOKUP($B335,Kraftvärmeprod!$B$1:$AH$479,MATCH(O$2,Kraftvärmeprod!$B$1:$AG$1,0),FALSE)/1,0)-IFERROR(VLOOKUP($B335,'Slutlig allokering kvv'!$B$2:$AC$462,MATCH(O$3,'Slutlig allokering kvv'!$B$1:$AJ$1,0),FALSE)/1,0)</f>
        <v>0</v>
      </c>
      <c r="P335">
        <f>IFERROR(VLOOKUP($B335,Kraftvärmeprod!$B$1:$AH$479,MATCH(P$2,Kraftvärmeprod!$B$1:$AG$1,0),FALSE)/1,0)-IFERROR(VLOOKUP($B335,'Slutlig allokering kvv'!$B$2:$AC$462,MATCH(P$3,'Slutlig allokering kvv'!$B$1:$AJ$1,0),FALSE)/1,0)</f>
        <v>0</v>
      </c>
      <c r="Q335">
        <f>IFERROR(VLOOKUP($B335,Kraftvärmeprod!$B$1:$AH$479,MATCH(Q$2,Kraftvärmeprod!$B$1:$AG$1,0),FALSE)/1,0)-IFERROR(VLOOKUP($B335,'Slutlig allokering kvv'!$B$2:$AC$462,MATCH(Q$3,'Slutlig allokering kvv'!$B$1:$AJ$1,0),FALSE)/1,0)</f>
        <v>0</v>
      </c>
      <c r="R335">
        <f>IFERROR(VLOOKUP($B335,Kraftvärmeprod!$B$1:$AH$479,MATCH(R$2,Kraftvärmeprod!$B$1:$AG$1,0),FALSE)/1,0)-IFERROR(VLOOKUP($B335,'Slutlig allokering kvv'!$B$2:$AC$462,MATCH(R$3,'Slutlig allokering kvv'!$B$1:$AJ$1,0),FALSE)/1,0)</f>
        <v>0</v>
      </c>
      <c r="S335">
        <f>IFERROR(VLOOKUP($B335,Kraftvärmeprod!$B$1:$AH$479,MATCH(S$2,Kraftvärmeprod!$B$1:$AG$1,0),FALSE)/1,0)-IFERROR(VLOOKUP($B335,'Slutlig allokering kvv'!$B$2:$AC$462,MATCH(S$3,'Slutlig allokering kvv'!$B$1:$AJ$1,0),FALSE)/1,0)</f>
        <v>0</v>
      </c>
      <c r="T335" s="6">
        <f>IFERROR(VLOOKUP($B335,Miljö!$B$1:$S$477,MATCH(T$2,Miljö!$B$1:$X$1,0),FALSE)/1,0)-IFERROR(VLOOKUP($B335,'Slutlig allokering kvv'!$B$2:$AC$462,MATCH(T$3,'Slutlig allokering kvv'!$B$1:$AJ$1,0),FALSE)/1,0)</f>
        <v>0</v>
      </c>
      <c r="U335">
        <f>IFERROR(VLOOKUP($B335,Kraftvärmeprod!$B$1:$AH$479,MATCH(U$2,Kraftvärmeprod!$B$1:$AG$1,0),FALSE)/1,0)-IFERROR(VLOOKUP($B335,'Slutlig allokering kvv'!$B$2:$AC$462,MATCH(U$3,'Slutlig allokering kvv'!$B$1:$AJ$1,0),FALSE)/1,0)</f>
        <v>0</v>
      </c>
      <c r="V335">
        <f>IFERROR(VLOOKUP($B335,Kraftvärmeprod!$B$1:$AH$479,MATCH(V$2,Kraftvärmeprod!$B$1:$AG$1,0),FALSE)/1,0)-IFERROR(VLOOKUP($B335,'Slutlig allokering kvv'!$B$2:$AC$462,MATCH(V$3,'Slutlig allokering kvv'!$B$1:$AJ$1,0),FALSE)/1,0)</f>
        <v>0</v>
      </c>
      <c r="W335">
        <f>IFERROR(VLOOKUP($B335,Kraftvärmeprod!$B$1:$AH$479,MATCH(W$2,Kraftvärmeprod!$B$1:$AG$1,0),FALSE)/1,0)-IFERROR(VLOOKUP($B335,'Slutlig allokering kvv'!$B$2:$AC$462,MATCH(W$3,'Slutlig allokering kvv'!$B$1:$AJ$1,0),FALSE)/1,0)</f>
        <v>0</v>
      </c>
      <c r="X335">
        <f>IFERROR(VLOOKUP($B335,Kraftvärmeprod!$B$1:$AH$479,MATCH(X$2,Kraftvärmeprod!$B$1:$AG$1,0),FALSE)/1,0)-IFERROR(VLOOKUP($B335,'Slutlig allokering kvv'!$B$2:$AC$462,MATCH(X$3,'Slutlig allokering kvv'!$B$1:$AJ$1,0),FALSE)/1,0)</f>
        <v>0</v>
      </c>
      <c r="Y335">
        <f>IFERROR(VLOOKUP($B335,Kraftvärmeprod!$B$1:$AH$479,MATCH(Y$2,Kraftvärmeprod!$B$1:$AG$1,0),FALSE)/1,0)-IFERROR(VLOOKUP($B335,'Slutlig allokering kvv'!$B$2:$AC$462,MATCH(Y$3,'Slutlig allokering kvv'!$B$1:$AJ$1,0),FALSE)/1,0)</f>
        <v>0</v>
      </c>
      <c r="Z335">
        <f>IFERROR(VLOOKUP($B335,Kraftvärmeprod!$B$1:$AH$479,MATCH(Z$2,Kraftvärmeprod!$B$1:$AG$1,0),FALSE)/1,0)-IFERROR(VLOOKUP($B335,'Slutlig allokering kvv'!$B$2:$AC$462,MATCH(Z$3,'Slutlig allokering kvv'!$B$1:$AJ$1,0),FALSE)/1,0)</f>
        <v>0</v>
      </c>
      <c r="AA335">
        <f>IFERROR(VLOOKUP($B335,Kraftvärmeprod!$B$1:$AH$479,MATCH(AA$2,Kraftvärmeprod!$B$1:$AG$1,0),FALSE)/1,0)-IFERROR(VLOOKUP($B335,'Slutlig allokering kvv'!$B$2:$AC$462,MATCH(AA$3,'Slutlig allokering kvv'!$B$1:$AJ$1,0),FALSE)/1,0)</f>
        <v>0</v>
      </c>
      <c r="AE335">
        <f t="shared" si="10"/>
        <v>0</v>
      </c>
      <c r="AG335">
        <f>IFERROR(VLOOKUP(B335,'Slutlig allokering kvv'!$B$2:$AJ$462,MATCH("Summa slutlig allokerad tillförd energi (utan hjälpel och rökgaskondensering):",'Slutlig allokering kvv'!$B$1:$AK$1,0),FALSE)/1,"")</f>
        <v>0</v>
      </c>
      <c r="AI335" s="137" t="str">
        <f>IFERROR(1-VLOOKUP(B335,'Slutlig allokering kvv'!$B$2:$AJ$462,MATCH("Andel av bränsle i kvv som allokerats till värme, exklusive rökgaskondensering och hjälpel",'Slutlig allokering kvv'!$B$1:$AK$1,0),FALSE),"")</f>
        <v/>
      </c>
      <c r="AK335" s="137" t="str">
        <f t="shared" si="11"/>
        <v/>
      </c>
    </row>
    <row r="336" spans="1:37" x14ac:dyDescent="0.25">
      <c r="A336" s="2" t="s">
        <v>510</v>
      </c>
      <c r="B336" s="2" t="s">
        <v>512</v>
      </c>
      <c r="C336" t="str">
        <f>IFERROR(VLOOKUP($B336,Kraftvärmeprod!$B$1:$AH$479,MATCH(C$3,Kraftvärmeprod!$B$1:$AG$1,0),FALSE)/1,"")</f>
        <v/>
      </c>
      <c r="D336" t="str">
        <f>IFERROR(VLOOKUP($B336,Kraftvärmeprod!$B$1:$AH$479,MATCH(D$3,Kraftvärmeprod!$B$1:$AG$1,0),FALSE)/1,"")</f>
        <v/>
      </c>
      <c r="E336">
        <f>IFERROR(VLOOKUP($B336,Kraftvärmeprod!$B$1:$AH$479,MATCH(E$2,Kraftvärmeprod!$B$1:$AG$1,0),FALSE)/1,0)-IFERROR(VLOOKUP($B336,'Slutlig allokering kvv'!$B$2:$AC$462,MATCH(E$3,'Slutlig allokering kvv'!$B$1:$AJ$1,0),FALSE)/1,0)</f>
        <v>0</v>
      </c>
      <c r="F336">
        <f>IFERROR(VLOOKUP($B336,Kraftvärmeprod!$B$1:$AH$479,MATCH(F$2,Kraftvärmeprod!$B$1:$AG$1,0),FALSE)/1,0)-IFERROR(VLOOKUP($B336,'Slutlig allokering kvv'!$B$2:$AC$462,MATCH(F$3,'Slutlig allokering kvv'!$B$1:$AJ$1,0),FALSE)/1,0)</f>
        <v>0</v>
      </c>
      <c r="G336">
        <f>IFERROR(VLOOKUP($B336,Kraftvärmeprod!$B$1:$AH$479,MATCH(G$2,Kraftvärmeprod!$B$1:$AG$1,0),FALSE)/1,0)-IFERROR(VLOOKUP($B336,'Slutlig allokering kvv'!$B$2:$AC$462,MATCH(G$3,'Slutlig allokering kvv'!$B$1:$AJ$1,0),FALSE)/1,0)</f>
        <v>0</v>
      </c>
      <c r="H336">
        <f>IFERROR(VLOOKUP($B336,Kraftvärmeprod!$B$1:$AH$479,MATCH(H$2,Kraftvärmeprod!$B$1:$AG$1,0),FALSE)/1,0)-IFERROR(VLOOKUP($B336,'Slutlig allokering kvv'!$B$2:$AC$462,MATCH(H$3,'Slutlig allokering kvv'!$B$1:$AJ$1,0),FALSE)/1,0)</f>
        <v>0</v>
      </c>
      <c r="I336">
        <f>IFERROR(VLOOKUP($B336,Kraftvärmeprod!$B$1:$AH$479,MATCH(I$2,Kraftvärmeprod!$B$1:$AG$1,0),FALSE)/1,0)-IFERROR(VLOOKUP($B336,'Slutlig allokering kvv'!$B$2:$AC$462,MATCH(I$3,'Slutlig allokering kvv'!$B$1:$AJ$1,0),FALSE)/1,0)</f>
        <v>0</v>
      </c>
      <c r="J336">
        <f>IFERROR(VLOOKUP($B336,Kraftvärmeprod!$B$1:$AH$479,MATCH(J$2,Kraftvärmeprod!$B$1:$AG$1,0),FALSE)/1,0)-IFERROR(VLOOKUP($B336,'Slutlig allokering kvv'!$B$2:$AC$462,MATCH(J$3,'Slutlig allokering kvv'!$B$1:$AJ$1,0),FALSE)/1,0)</f>
        <v>0</v>
      </c>
      <c r="K336">
        <f>IFERROR(VLOOKUP($B336,Kraftvärmeprod!$B$1:$AH$479,MATCH(K$2,Kraftvärmeprod!$B$1:$AG$1,0),FALSE)/1,0)-IFERROR(VLOOKUP($B336,'Slutlig allokering kvv'!$B$2:$AC$462,MATCH(K$3,'Slutlig allokering kvv'!$B$1:$AJ$1,0),FALSE)/1,0)</f>
        <v>0</v>
      </c>
      <c r="L336">
        <f>IFERROR(VLOOKUP($B336,Kraftvärmeprod!$B$1:$AH$479,MATCH(L$2,Kraftvärmeprod!$B$1:$AG$1,0),FALSE)/1,0)-IFERROR(VLOOKUP($B336,'Slutlig allokering kvv'!$B$2:$AC$462,MATCH(L$3,'Slutlig allokering kvv'!$B$1:$AJ$1,0),FALSE)/1,0)</f>
        <v>0</v>
      </c>
      <c r="M336">
        <f>IFERROR(VLOOKUP($B336,Kraftvärmeprod!$B$1:$AH$479,MATCH(M$2,Kraftvärmeprod!$B$1:$AG$1,0),FALSE)/1,0)-IFERROR(VLOOKUP($B336,'Slutlig allokering kvv'!$B$2:$AC$462,MATCH(M$3,'Slutlig allokering kvv'!$B$1:$AJ$1,0),FALSE)/1,0)</f>
        <v>0</v>
      </c>
      <c r="N336">
        <f>IFERROR(VLOOKUP($B336,Kraftvärmeprod!$B$1:$AH$479,MATCH(N$2,Kraftvärmeprod!$B$1:$AG$1,0),FALSE)/1,0)-IFERROR(VLOOKUP($B336,'Slutlig allokering kvv'!$B$2:$AC$462,MATCH(N$3,'Slutlig allokering kvv'!$B$1:$AJ$1,0),FALSE)/1,0)</f>
        <v>0</v>
      </c>
      <c r="O336">
        <f>IFERROR(VLOOKUP($B336,Kraftvärmeprod!$B$1:$AH$479,MATCH(O$2,Kraftvärmeprod!$B$1:$AG$1,0),FALSE)/1,0)-IFERROR(VLOOKUP($B336,'Slutlig allokering kvv'!$B$2:$AC$462,MATCH(O$3,'Slutlig allokering kvv'!$B$1:$AJ$1,0),FALSE)/1,0)</f>
        <v>0</v>
      </c>
      <c r="P336">
        <f>IFERROR(VLOOKUP($B336,Kraftvärmeprod!$B$1:$AH$479,MATCH(P$2,Kraftvärmeprod!$B$1:$AG$1,0),FALSE)/1,0)-IFERROR(VLOOKUP($B336,'Slutlig allokering kvv'!$B$2:$AC$462,MATCH(P$3,'Slutlig allokering kvv'!$B$1:$AJ$1,0),FALSE)/1,0)</f>
        <v>0</v>
      </c>
      <c r="Q336">
        <f>IFERROR(VLOOKUP($B336,Kraftvärmeprod!$B$1:$AH$479,MATCH(Q$2,Kraftvärmeprod!$B$1:$AG$1,0),FALSE)/1,0)-IFERROR(VLOOKUP($B336,'Slutlig allokering kvv'!$B$2:$AC$462,MATCH(Q$3,'Slutlig allokering kvv'!$B$1:$AJ$1,0),FALSE)/1,0)</f>
        <v>0</v>
      </c>
      <c r="R336">
        <f>IFERROR(VLOOKUP($B336,Kraftvärmeprod!$B$1:$AH$479,MATCH(R$2,Kraftvärmeprod!$B$1:$AG$1,0),FALSE)/1,0)-IFERROR(VLOOKUP($B336,'Slutlig allokering kvv'!$B$2:$AC$462,MATCH(R$3,'Slutlig allokering kvv'!$B$1:$AJ$1,0),FALSE)/1,0)</f>
        <v>0</v>
      </c>
      <c r="S336">
        <f>IFERROR(VLOOKUP($B336,Kraftvärmeprod!$B$1:$AH$479,MATCH(S$2,Kraftvärmeprod!$B$1:$AG$1,0),FALSE)/1,0)-IFERROR(VLOOKUP($B336,'Slutlig allokering kvv'!$B$2:$AC$462,MATCH(S$3,'Slutlig allokering kvv'!$B$1:$AJ$1,0),FALSE)/1,0)</f>
        <v>0</v>
      </c>
      <c r="T336" s="6">
        <f>IFERROR(VLOOKUP($B336,Miljö!$B$1:$S$477,MATCH(T$2,Miljö!$B$1:$X$1,0),FALSE)/1,0)-IFERROR(VLOOKUP($B336,'Slutlig allokering kvv'!$B$2:$AC$462,MATCH(T$3,'Slutlig allokering kvv'!$B$1:$AJ$1,0),FALSE)/1,0)</f>
        <v>0</v>
      </c>
      <c r="U336">
        <f>IFERROR(VLOOKUP($B336,Kraftvärmeprod!$B$1:$AH$479,MATCH(U$2,Kraftvärmeprod!$B$1:$AG$1,0),FALSE)/1,0)-IFERROR(VLOOKUP($B336,'Slutlig allokering kvv'!$B$2:$AC$462,MATCH(U$3,'Slutlig allokering kvv'!$B$1:$AJ$1,0),FALSE)/1,0)</f>
        <v>0</v>
      </c>
      <c r="V336">
        <f>IFERROR(VLOOKUP($B336,Kraftvärmeprod!$B$1:$AH$479,MATCH(V$2,Kraftvärmeprod!$B$1:$AG$1,0),FALSE)/1,0)-IFERROR(VLOOKUP($B336,'Slutlig allokering kvv'!$B$2:$AC$462,MATCH(V$3,'Slutlig allokering kvv'!$B$1:$AJ$1,0),FALSE)/1,0)</f>
        <v>0</v>
      </c>
      <c r="W336">
        <f>IFERROR(VLOOKUP($B336,Kraftvärmeprod!$B$1:$AH$479,MATCH(W$2,Kraftvärmeprod!$B$1:$AG$1,0),FALSE)/1,0)-IFERROR(VLOOKUP($B336,'Slutlig allokering kvv'!$B$2:$AC$462,MATCH(W$3,'Slutlig allokering kvv'!$B$1:$AJ$1,0),FALSE)/1,0)</f>
        <v>0</v>
      </c>
      <c r="X336">
        <f>IFERROR(VLOOKUP($B336,Kraftvärmeprod!$B$1:$AH$479,MATCH(X$2,Kraftvärmeprod!$B$1:$AG$1,0),FALSE)/1,0)-IFERROR(VLOOKUP($B336,'Slutlig allokering kvv'!$B$2:$AC$462,MATCH(X$3,'Slutlig allokering kvv'!$B$1:$AJ$1,0),FALSE)/1,0)</f>
        <v>0</v>
      </c>
      <c r="Y336">
        <f>IFERROR(VLOOKUP($B336,Kraftvärmeprod!$B$1:$AH$479,MATCH(Y$2,Kraftvärmeprod!$B$1:$AG$1,0),FALSE)/1,0)-IFERROR(VLOOKUP($B336,'Slutlig allokering kvv'!$B$2:$AC$462,MATCH(Y$3,'Slutlig allokering kvv'!$B$1:$AJ$1,0),FALSE)/1,0)</f>
        <v>0</v>
      </c>
      <c r="Z336">
        <f>IFERROR(VLOOKUP($B336,Kraftvärmeprod!$B$1:$AH$479,MATCH(Z$2,Kraftvärmeprod!$B$1:$AG$1,0),FALSE)/1,0)-IFERROR(VLOOKUP($B336,'Slutlig allokering kvv'!$B$2:$AC$462,MATCH(Z$3,'Slutlig allokering kvv'!$B$1:$AJ$1,0),FALSE)/1,0)</f>
        <v>0</v>
      </c>
      <c r="AA336">
        <f>IFERROR(VLOOKUP($B336,Kraftvärmeprod!$B$1:$AH$479,MATCH(AA$2,Kraftvärmeprod!$B$1:$AG$1,0),FALSE)/1,0)-IFERROR(VLOOKUP($B336,'Slutlig allokering kvv'!$B$2:$AC$462,MATCH(AA$3,'Slutlig allokering kvv'!$B$1:$AJ$1,0),FALSE)/1,0)</f>
        <v>0</v>
      </c>
      <c r="AE336">
        <f t="shared" si="10"/>
        <v>0</v>
      </c>
      <c r="AG336">
        <f>IFERROR(VLOOKUP(B336,'Slutlig allokering kvv'!$B$2:$AJ$462,MATCH("Summa slutlig allokerad tillförd energi (utan hjälpel och rökgaskondensering):",'Slutlig allokering kvv'!$B$1:$AK$1,0),FALSE)/1,"")</f>
        <v>0</v>
      </c>
      <c r="AI336" s="137" t="str">
        <f>IFERROR(1-VLOOKUP(B336,'Slutlig allokering kvv'!$B$2:$AJ$462,MATCH("Andel av bränsle i kvv som allokerats till värme, exklusive rökgaskondensering och hjälpel",'Slutlig allokering kvv'!$B$1:$AK$1,0),FALSE),"")</f>
        <v/>
      </c>
      <c r="AK336" s="137" t="str">
        <f t="shared" si="11"/>
        <v/>
      </c>
    </row>
    <row r="337" spans="1:37" x14ac:dyDescent="0.25">
      <c r="A337" s="2" t="s">
        <v>510</v>
      </c>
      <c r="B337" s="2" t="s">
        <v>513</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 kvv'!$B$2:$AC$462,MATCH(E$3,'Slutlig allokering kvv'!$B$1:$AJ$1,0),FALSE)/1,0)</f>
        <v>0</v>
      </c>
      <c r="F337">
        <f>IFERROR(VLOOKUP($B337,Kraftvärmeprod!$B$1:$AH$479,MATCH(F$2,Kraftvärmeprod!$B$1:$AG$1,0),FALSE)/1,0)-IFERROR(VLOOKUP($B337,'Slutlig allokering kvv'!$B$2:$AC$462,MATCH(F$3,'Slutlig allokering kvv'!$B$1:$AJ$1,0),FALSE)/1,0)</f>
        <v>0</v>
      </c>
      <c r="G337">
        <f>IFERROR(VLOOKUP($B337,Kraftvärmeprod!$B$1:$AH$479,MATCH(G$2,Kraftvärmeprod!$B$1:$AG$1,0),FALSE)/1,0)-IFERROR(VLOOKUP($B337,'Slutlig allokering kvv'!$B$2:$AC$462,MATCH(G$3,'Slutlig allokering kvv'!$B$1:$AJ$1,0),FALSE)/1,0)</f>
        <v>0</v>
      </c>
      <c r="H337">
        <f>IFERROR(VLOOKUP($B337,Kraftvärmeprod!$B$1:$AH$479,MATCH(H$2,Kraftvärmeprod!$B$1:$AG$1,0),FALSE)/1,0)-IFERROR(VLOOKUP($B337,'Slutlig allokering kvv'!$B$2:$AC$462,MATCH(H$3,'Slutlig allokering kvv'!$B$1:$AJ$1,0),FALSE)/1,0)</f>
        <v>0</v>
      </c>
      <c r="I337">
        <f>IFERROR(VLOOKUP($B337,Kraftvärmeprod!$B$1:$AH$479,MATCH(I$2,Kraftvärmeprod!$B$1:$AG$1,0),FALSE)/1,0)-IFERROR(VLOOKUP($B337,'Slutlig allokering kvv'!$B$2:$AC$462,MATCH(I$3,'Slutlig allokering kvv'!$B$1:$AJ$1,0),FALSE)/1,0)</f>
        <v>0</v>
      </c>
      <c r="J337">
        <f>IFERROR(VLOOKUP($B337,Kraftvärmeprod!$B$1:$AH$479,MATCH(J$2,Kraftvärmeprod!$B$1:$AG$1,0),FALSE)/1,0)-IFERROR(VLOOKUP($B337,'Slutlig allokering kvv'!$B$2:$AC$462,MATCH(J$3,'Slutlig allokering kvv'!$B$1:$AJ$1,0),FALSE)/1,0)</f>
        <v>0</v>
      </c>
      <c r="K337">
        <f>IFERROR(VLOOKUP($B337,Kraftvärmeprod!$B$1:$AH$479,MATCH(K$2,Kraftvärmeprod!$B$1:$AG$1,0),FALSE)/1,0)-IFERROR(VLOOKUP($B337,'Slutlig allokering kvv'!$B$2:$AC$462,MATCH(K$3,'Slutlig allokering kvv'!$B$1:$AJ$1,0),FALSE)/1,0)</f>
        <v>0</v>
      </c>
      <c r="L337">
        <f>IFERROR(VLOOKUP($B337,Kraftvärmeprod!$B$1:$AH$479,MATCH(L$2,Kraftvärmeprod!$B$1:$AG$1,0),FALSE)/1,0)-IFERROR(VLOOKUP($B337,'Slutlig allokering kvv'!$B$2:$AC$462,MATCH(L$3,'Slutlig allokering kvv'!$B$1:$AJ$1,0),FALSE)/1,0)</f>
        <v>0</v>
      </c>
      <c r="M337">
        <f>IFERROR(VLOOKUP($B337,Kraftvärmeprod!$B$1:$AH$479,MATCH(M$2,Kraftvärmeprod!$B$1:$AG$1,0),FALSE)/1,0)-IFERROR(VLOOKUP($B337,'Slutlig allokering kvv'!$B$2:$AC$462,MATCH(M$3,'Slutlig allokering kvv'!$B$1:$AJ$1,0),FALSE)/1,0)</f>
        <v>0</v>
      </c>
      <c r="N337">
        <f>IFERROR(VLOOKUP($B337,Kraftvärmeprod!$B$1:$AH$479,MATCH(N$2,Kraftvärmeprod!$B$1:$AG$1,0),FALSE)/1,0)-IFERROR(VLOOKUP($B337,'Slutlig allokering kvv'!$B$2:$AC$462,MATCH(N$3,'Slutlig allokering kvv'!$B$1:$AJ$1,0),FALSE)/1,0)</f>
        <v>0</v>
      </c>
      <c r="O337">
        <f>IFERROR(VLOOKUP($B337,Kraftvärmeprod!$B$1:$AH$479,MATCH(O$2,Kraftvärmeprod!$B$1:$AG$1,0),FALSE)/1,0)-IFERROR(VLOOKUP($B337,'Slutlig allokering kvv'!$B$2:$AC$462,MATCH(O$3,'Slutlig allokering kvv'!$B$1:$AJ$1,0),FALSE)/1,0)</f>
        <v>0</v>
      </c>
      <c r="P337">
        <f>IFERROR(VLOOKUP($B337,Kraftvärmeprod!$B$1:$AH$479,MATCH(P$2,Kraftvärmeprod!$B$1:$AG$1,0),FALSE)/1,0)-IFERROR(VLOOKUP($B337,'Slutlig allokering kvv'!$B$2:$AC$462,MATCH(P$3,'Slutlig allokering kvv'!$B$1:$AJ$1,0),FALSE)/1,0)</f>
        <v>0</v>
      </c>
      <c r="Q337">
        <f>IFERROR(VLOOKUP($B337,Kraftvärmeprod!$B$1:$AH$479,MATCH(Q$2,Kraftvärmeprod!$B$1:$AG$1,0),FALSE)/1,0)-IFERROR(VLOOKUP($B337,'Slutlig allokering kvv'!$B$2:$AC$462,MATCH(Q$3,'Slutlig allokering kvv'!$B$1:$AJ$1,0),FALSE)/1,0)</f>
        <v>0</v>
      </c>
      <c r="R337">
        <f>IFERROR(VLOOKUP($B337,Kraftvärmeprod!$B$1:$AH$479,MATCH(R$2,Kraftvärmeprod!$B$1:$AG$1,0),FALSE)/1,0)-IFERROR(VLOOKUP($B337,'Slutlig allokering kvv'!$B$2:$AC$462,MATCH(R$3,'Slutlig allokering kvv'!$B$1:$AJ$1,0),FALSE)/1,0)</f>
        <v>0</v>
      </c>
      <c r="S337">
        <f>IFERROR(VLOOKUP($B337,Kraftvärmeprod!$B$1:$AH$479,MATCH(S$2,Kraftvärmeprod!$B$1:$AG$1,0),FALSE)/1,0)-IFERROR(VLOOKUP($B337,'Slutlig allokering kvv'!$B$2:$AC$462,MATCH(S$3,'Slutlig allokering kvv'!$B$1:$AJ$1,0),FALSE)/1,0)</f>
        <v>0</v>
      </c>
      <c r="T337" s="6">
        <f>IFERROR(VLOOKUP($B337,Miljö!$B$1:$S$477,MATCH(T$2,Miljö!$B$1:$X$1,0),FALSE)/1,0)-IFERROR(VLOOKUP($B337,'Slutlig allokering kvv'!$B$2:$AC$462,MATCH(T$3,'Slutlig allokering kvv'!$B$1:$AJ$1,0),FALSE)/1,0)</f>
        <v>0</v>
      </c>
      <c r="U337">
        <f>IFERROR(VLOOKUP($B337,Kraftvärmeprod!$B$1:$AH$479,MATCH(U$2,Kraftvärmeprod!$B$1:$AG$1,0),FALSE)/1,0)-IFERROR(VLOOKUP($B337,'Slutlig allokering kvv'!$B$2:$AC$462,MATCH(U$3,'Slutlig allokering kvv'!$B$1:$AJ$1,0),FALSE)/1,0)</f>
        <v>0</v>
      </c>
      <c r="V337">
        <f>IFERROR(VLOOKUP($B337,Kraftvärmeprod!$B$1:$AH$479,MATCH(V$2,Kraftvärmeprod!$B$1:$AG$1,0),FALSE)/1,0)-IFERROR(VLOOKUP($B337,'Slutlig allokering kvv'!$B$2:$AC$462,MATCH(V$3,'Slutlig allokering kvv'!$B$1:$AJ$1,0),FALSE)/1,0)</f>
        <v>0</v>
      </c>
      <c r="W337">
        <f>IFERROR(VLOOKUP($B337,Kraftvärmeprod!$B$1:$AH$479,MATCH(W$2,Kraftvärmeprod!$B$1:$AG$1,0),FALSE)/1,0)-IFERROR(VLOOKUP($B337,'Slutlig allokering kvv'!$B$2:$AC$462,MATCH(W$3,'Slutlig allokering kvv'!$B$1:$AJ$1,0),FALSE)/1,0)</f>
        <v>0</v>
      </c>
      <c r="X337">
        <f>IFERROR(VLOOKUP($B337,Kraftvärmeprod!$B$1:$AH$479,MATCH(X$2,Kraftvärmeprod!$B$1:$AG$1,0),FALSE)/1,0)-IFERROR(VLOOKUP($B337,'Slutlig allokering kvv'!$B$2:$AC$462,MATCH(X$3,'Slutlig allokering kvv'!$B$1:$AJ$1,0),FALSE)/1,0)</f>
        <v>0</v>
      </c>
      <c r="Y337">
        <f>IFERROR(VLOOKUP($B337,Kraftvärmeprod!$B$1:$AH$479,MATCH(Y$2,Kraftvärmeprod!$B$1:$AG$1,0),FALSE)/1,0)-IFERROR(VLOOKUP($B337,'Slutlig allokering kvv'!$B$2:$AC$462,MATCH(Y$3,'Slutlig allokering kvv'!$B$1:$AJ$1,0),FALSE)/1,0)</f>
        <v>0</v>
      </c>
      <c r="Z337">
        <f>IFERROR(VLOOKUP($B337,Kraftvärmeprod!$B$1:$AH$479,MATCH(Z$2,Kraftvärmeprod!$B$1:$AG$1,0),FALSE)/1,0)-IFERROR(VLOOKUP($B337,'Slutlig allokering kvv'!$B$2:$AC$462,MATCH(Z$3,'Slutlig allokering kvv'!$B$1:$AJ$1,0),FALSE)/1,0)</f>
        <v>0</v>
      </c>
      <c r="AA337">
        <f>IFERROR(VLOOKUP($B337,Kraftvärmeprod!$B$1:$AH$479,MATCH(AA$2,Kraftvärmeprod!$B$1:$AG$1,0),FALSE)/1,0)-IFERROR(VLOOKUP($B337,'Slutlig allokering kvv'!$B$2:$AC$462,MATCH(AA$3,'Slutlig allokering kvv'!$B$1:$AJ$1,0),FALSE)/1,0)</f>
        <v>0</v>
      </c>
      <c r="AE337">
        <f t="shared" si="10"/>
        <v>0</v>
      </c>
      <c r="AG337">
        <f>IFERROR(VLOOKUP(B337,'Slutlig allokering kvv'!$B$2:$AJ$462,MATCH("Summa slutlig allokerad tillförd energi (utan hjälpel och rökgaskondensering):",'Slutlig allokering kvv'!$B$1:$AK$1,0),FALSE)/1,"")</f>
        <v>0</v>
      </c>
      <c r="AI337" s="137" t="str">
        <f>IFERROR(1-VLOOKUP(B337,'Slutlig allokering kvv'!$B$2:$AJ$462,MATCH("Andel av bränsle i kvv som allokerats till värme, exklusive rökgaskondensering och hjälpel",'Slutlig allokering kvv'!$B$1:$AK$1,0),FALSE),"")</f>
        <v/>
      </c>
      <c r="AK337" s="137" t="str">
        <f t="shared" si="11"/>
        <v/>
      </c>
    </row>
    <row r="338" spans="1:37" x14ac:dyDescent="0.25">
      <c r="A338" s="2" t="s">
        <v>510</v>
      </c>
      <c r="B338" s="2" t="s">
        <v>514</v>
      </c>
      <c r="C338">
        <f>IFERROR(VLOOKUP($B338,Kraftvärmeprod!$B$1:$AH$479,MATCH(C$3,Kraftvärmeprod!$B$1:$AG$1,0),FALSE)/1,"")</f>
        <v>616.13</v>
      </c>
      <c r="D338">
        <f>IFERROR(VLOOKUP($B338,Kraftvärmeprod!$B$1:$AH$479,MATCH(D$3,Kraftvärmeprod!$B$1:$AG$1,0),FALSE)/1,"")</f>
        <v>213.27</v>
      </c>
      <c r="E338">
        <f>IFERROR(VLOOKUP($B338,Kraftvärmeprod!$B$1:$AH$479,MATCH(E$2,Kraftvärmeprod!$B$1:$AG$1,0),FALSE)/1,0)-IFERROR(VLOOKUP($B338,'Slutlig allokering kvv'!$B$2:$AC$462,MATCH(E$3,'Slutlig allokering kvv'!$B$1:$AJ$1,0),FALSE)/1,0)</f>
        <v>195.32300000000001</v>
      </c>
      <c r="F338">
        <f>IFERROR(VLOOKUP($B338,Kraftvärmeprod!$B$1:$AH$479,MATCH(F$2,Kraftvärmeprod!$B$1:$AG$1,0),FALSE)/1,0)-IFERROR(VLOOKUP($B338,'Slutlig allokering kvv'!$B$2:$AC$462,MATCH(F$3,'Slutlig allokering kvv'!$B$1:$AJ$1,0),FALSE)/1,0)</f>
        <v>0</v>
      </c>
      <c r="G338">
        <f>IFERROR(VLOOKUP($B338,Kraftvärmeprod!$B$1:$AH$479,MATCH(G$2,Kraftvärmeprod!$B$1:$AG$1,0),FALSE)/1,0)-IFERROR(VLOOKUP($B338,'Slutlig allokering kvv'!$B$2:$AC$462,MATCH(G$3,'Slutlig allokering kvv'!$B$1:$AJ$1,0),FALSE)/1,0)</f>
        <v>118.511</v>
      </c>
      <c r="H338">
        <f>IFERROR(VLOOKUP($B338,Kraftvärmeprod!$B$1:$AH$479,MATCH(H$2,Kraftvärmeprod!$B$1:$AG$1,0),FALSE)/1,0)-IFERROR(VLOOKUP($B338,'Slutlig allokering kvv'!$B$2:$AC$462,MATCH(H$3,'Slutlig allokering kvv'!$B$1:$AJ$1,0),FALSE)/1,0)</f>
        <v>0</v>
      </c>
      <c r="I338">
        <f>IFERROR(VLOOKUP($B338,Kraftvärmeprod!$B$1:$AH$479,MATCH(I$2,Kraftvärmeprod!$B$1:$AG$1,0),FALSE)/1,0)-IFERROR(VLOOKUP($B338,'Slutlig allokering kvv'!$B$2:$AC$462,MATCH(I$3,'Slutlig allokering kvv'!$B$1:$AJ$1,0),FALSE)/1,0)</f>
        <v>4.9479999999999995</v>
      </c>
      <c r="J338">
        <f>IFERROR(VLOOKUP($B338,Kraftvärmeprod!$B$1:$AH$479,MATCH(J$2,Kraftvärmeprod!$B$1:$AG$1,0),FALSE)/1,0)-IFERROR(VLOOKUP($B338,'Slutlig allokering kvv'!$B$2:$AC$462,MATCH(J$3,'Slutlig allokering kvv'!$B$1:$AJ$1,0),FALSE)/1,0)</f>
        <v>0</v>
      </c>
      <c r="K338">
        <f>IFERROR(VLOOKUP($B338,Kraftvärmeprod!$B$1:$AH$479,MATCH(K$2,Kraftvärmeprod!$B$1:$AG$1,0),FALSE)/1,0)-IFERROR(VLOOKUP($B338,'Slutlig allokering kvv'!$B$2:$AC$462,MATCH(K$3,'Slutlig allokering kvv'!$B$1:$AJ$1,0),FALSE)/1,0)</f>
        <v>0</v>
      </c>
      <c r="L338">
        <f>IFERROR(VLOOKUP($B338,Kraftvärmeprod!$B$1:$AH$479,MATCH(L$2,Kraftvärmeprod!$B$1:$AG$1,0),FALSE)/1,0)-IFERROR(VLOOKUP($B338,'Slutlig allokering kvv'!$B$2:$AC$462,MATCH(L$3,'Slutlig allokering kvv'!$B$1:$AJ$1,0),FALSE)/1,0)</f>
        <v>50.015000000000008</v>
      </c>
      <c r="M338">
        <f>IFERROR(VLOOKUP($B338,Kraftvärmeprod!$B$1:$AH$479,MATCH(M$2,Kraftvärmeprod!$B$1:$AG$1,0),FALSE)/1,0)-IFERROR(VLOOKUP($B338,'Slutlig allokering kvv'!$B$2:$AC$462,MATCH(M$3,'Slutlig allokering kvv'!$B$1:$AJ$1,0),FALSE)/1,0)</f>
        <v>0</v>
      </c>
      <c r="N338">
        <f>IFERROR(VLOOKUP($B338,Kraftvärmeprod!$B$1:$AH$479,MATCH(N$2,Kraftvärmeprod!$B$1:$AG$1,0),FALSE)/1,0)-IFERROR(VLOOKUP($B338,'Slutlig allokering kvv'!$B$2:$AC$462,MATCH(N$3,'Slutlig allokering kvv'!$B$1:$AJ$1,0),FALSE)/1,0)</f>
        <v>11.170999999999999</v>
      </c>
      <c r="O338">
        <f>IFERROR(VLOOKUP($B338,Kraftvärmeprod!$B$1:$AH$479,MATCH(O$2,Kraftvärmeprod!$B$1:$AG$1,0),FALSE)/1,0)-IFERROR(VLOOKUP($B338,'Slutlig allokering kvv'!$B$2:$AC$462,MATCH(O$3,'Slutlig allokering kvv'!$B$1:$AJ$1,0),FALSE)/1,0)</f>
        <v>32.347999999999999</v>
      </c>
      <c r="P338">
        <f>IFERROR(VLOOKUP($B338,Kraftvärmeprod!$B$1:$AH$479,MATCH(P$2,Kraftvärmeprod!$B$1:$AG$1,0),FALSE)/1,0)-IFERROR(VLOOKUP($B338,'Slutlig allokering kvv'!$B$2:$AC$462,MATCH(P$3,'Slutlig allokering kvv'!$B$1:$AJ$1,0),FALSE)/1,0)</f>
        <v>40.307000000000002</v>
      </c>
      <c r="Q338">
        <f>IFERROR(VLOOKUP($B338,Kraftvärmeprod!$B$1:$AH$479,MATCH(Q$2,Kraftvärmeprod!$B$1:$AG$1,0),FALSE)/1,0)-IFERROR(VLOOKUP($B338,'Slutlig allokering kvv'!$B$2:$AC$462,MATCH(Q$3,'Slutlig allokering kvv'!$B$1:$AJ$1,0),FALSE)/1,0)</f>
        <v>0</v>
      </c>
      <c r="R338">
        <f>IFERROR(VLOOKUP($B338,Kraftvärmeprod!$B$1:$AH$479,MATCH(R$2,Kraftvärmeprod!$B$1:$AG$1,0),FALSE)/1,0)-IFERROR(VLOOKUP($B338,'Slutlig allokering kvv'!$B$2:$AC$462,MATCH(R$3,'Slutlig allokering kvv'!$B$1:$AJ$1,0),FALSE)/1,0)</f>
        <v>0</v>
      </c>
      <c r="S338">
        <f>IFERROR(VLOOKUP($B338,Kraftvärmeprod!$B$1:$AH$479,MATCH(S$2,Kraftvärmeprod!$B$1:$AG$1,0),FALSE)/1,0)-IFERROR(VLOOKUP($B338,'Slutlig allokering kvv'!$B$2:$AC$462,MATCH(S$3,'Slutlig allokering kvv'!$B$1:$AJ$1,0),FALSE)/1,0)</f>
        <v>14.797999999999998</v>
      </c>
      <c r="T338" s="6">
        <f>IFERROR(VLOOKUP($B338,Miljö!$B$1:$S$477,MATCH(T$2,Miljö!$B$1:$X$1,0),FALSE)/1,0)-IFERROR(VLOOKUP($B338,'Slutlig allokering kvv'!$B$2:$AC$462,MATCH(T$3,'Slutlig allokering kvv'!$B$1:$AJ$1,0),FALSE)/1,0)</f>
        <v>21.812000000000001</v>
      </c>
      <c r="U338">
        <f>IFERROR(VLOOKUP($B338,Kraftvärmeprod!$B$1:$AH$479,MATCH(U$2,Kraftvärmeprod!$B$1:$AG$1,0),FALSE)/1,0)-IFERROR(VLOOKUP($B338,'Slutlig allokering kvv'!$B$2:$AC$462,MATCH(U$3,'Slutlig allokering kvv'!$B$1:$AJ$1,0),FALSE)/1,0)</f>
        <v>0</v>
      </c>
      <c r="V338">
        <f>IFERROR(VLOOKUP($B338,Kraftvärmeprod!$B$1:$AH$479,MATCH(V$2,Kraftvärmeprod!$B$1:$AG$1,0),FALSE)/1,0)-IFERROR(VLOOKUP($B338,'Slutlig allokering kvv'!$B$2:$AC$462,MATCH(V$3,'Slutlig allokering kvv'!$B$1:$AJ$1,0),FALSE)/1,0)</f>
        <v>0</v>
      </c>
      <c r="W338">
        <f>IFERROR(VLOOKUP($B338,Kraftvärmeprod!$B$1:$AH$479,MATCH(W$2,Kraftvärmeprod!$B$1:$AG$1,0),FALSE)/1,0)-IFERROR(VLOOKUP($B338,'Slutlig allokering kvv'!$B$2:$AC$462,MATCH(W$3,'Slutlig allokering kvv'!$B$1:$AJ$1,0),FALSE)/1,0)</f>
        <v>0</v>
      </c>
      <c r="X338">
        <f>IFERROR(VLOOKUP($B338,Kraftvärmeprod!$B$1:$AH$479,MATCH(X$2,Kraftvärmeprod!$B$1:$AG$1,0),FALSE)/1,0)-IFERROR(VLOOKUP($B338,'Slutlig allokering kvv'!$B$2:$AC$462,MATCH(X$3,'Slutlig allokering kvv'!$B$1:$AJ$1,0),FALSE)/1,0)</f>
        <v>0</v>
      </c>
      <c r="Y338">
        <f>IFERROR(VLOOKUP($B338,Kraftvärmeprod!$B$1:$AH$479,MATCH(Y$2,Kraftvärmeprod!$B$1:$AG$1,0),FALSE)/1,0)-IFERROR(VLOOKUP($B338,'Slutlig allokering kvv'!$B$2:$AC$462,MATCH(Y$3,'Slutlig allokering kvv'!$B$1:$AJ$1,0),FALSE)/1,0)</f>
        <v>0</v>
      </c>
      <c r="Z338">
        <f>IFERROR(VLOOKUP($B338,Kraftvärmeprod!$B$1:$AH$479,MATCH(Z$2,Kraftvärmeprod!$B$1:$AG$1,0),FALSE)/1,0)-IFERROR(VLOOKUP($B338,'Slutlig allokering kvv'!$B$2:$AC$462,MATCH(Z$3,'Slutlig allokering kvv'!$B$1:$AJ$1,0),FALSE)/1,0)</f>
        <v>0</v>
      </c>
      <c r="AA338">
        <f>IFERROR(VLOOKUP($B338,Kraftvärmeprod!$B$1:$AH$479,MATCH(AA$2,Kraftvärmeprod!$B$1:$AG$1,0),FALSE)/1,0)-IFERROR(VLOOKUP($B338,'Slutlig allokering kvv'!$B$2:$AC$462,MATCH(AA$3,'Slutlig allokering kvv'!$B$1:$AJ$1,0),FALSE)/1,0)</f>
        <v>5.9829999999999997</v>
      </c>
      <c r="AE338">
        <f t="shared" si="10"/>
        <v>473.404</v>
      </c>
      <c r="AG338">
        <f>IFERROR(VLOOKUP(B338,'Slutlig allokering kvv'!$B$2:$AJ$462,MATCH("Summa slutlig allokerad tillförd energi (utan hjälpel och rökgaskondensering):",'Slutlig allokering kvv'!$B$1:$AK$1,0),FALSE)/1,"")</f>
        <v>485.99999999999989</v>
      </c>
      <c r="AI338" s="137">
        <f>IFERROR(1-VLOOKUP(B338,'Slutlig allokering kvv'!$B$2:$AJ$462,MATCH("Andel av bränsle i kvv som allokerats till värme, exklusive rökgaskondensering och hjälpel",'Slutlig allokering kvv'!$B$1:$AK$1,0),FALSE),"")</f>
        <v>0.49343550787780754</v>
      </c>
      <c r="AK338" s="137">
        <f t="shared" si="11"/>
        <v>0.49343550787780754</v>
      </c>
    </row>
    <row r="339" spans="1:37" x14ac:dyDescent="0.25">
      <c r="A339" s="2" t="s">
        <v>515</v>
      </c>
      <c r="B339" s="2" t="s">
        <v>516</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 kvv'!$B$2:$AC$462,MATCH(E$3,'Slutlig allokering kvv'!$B$1:$AJ$1,0),FALSE)/1,0)</f>
        <v>0</v>
      </c>
      <c r="F339">
        <f>IFERROR(VLOOKUP($B339,Kraftvärmeprod!$B$1:$AH$479,MATCH(F$2,Kraftvärmeprod!$B$1:$AG$1,0),FALSE)/1,0)-IFERROR(VLOOKUP($B339,'Slutlig allokering kvv'!$B$2:$AC$462,MATCH(F$3,'Slutlig allokering kvv'!$B$1:$AJ$1,0),FALSE)/1,0)</f>
        <v>0</v>
      </c>
      <c r="G339">
        <f>IFERROR(VLOOKUP($B339,Kraftvärmeprod!$B$1:$AH$479,MATCH(G$2,Kraftvärmeprod!$B$1:$AG$1,0),FALSE)/1,0)-IFERROR(VLOOKUP($B339,'Slutlig allokering kvv'!$B$2:$AC$462,MATCH(G$3,'Slutlig allokering kvv'!$B$1:$AJ$1,0),FALSE)/1,0)</f>
        <v>0</v>
      </c>
      <c r="H339">
        <f>IFERROR(VLOOKUP($B339,Kraftvärmeprod!$B$1:$AH$479,MATCH(H$2,Kraftvärmeprod!$B$1:$AG$1,0),FALSE)/1,0)-IFERROR(VLOOKUP($B339,'Slutlig allokering kvv'!$B$2:$AC$462,MATCH(H$3,'Slutlig allokering kvv'!$B$1:$AJ$1,0),FALSE)/1,0)</f>
        <v>0</v>
      </c>
      <c r="I339">
        <f>IFERROR(VLOOKUP($B339,Kraftvärmeprod!$B$1:$AH$479,MATCH(I$2,Kraftvärmeprod!$B$1:$AG$1,0),FALSE)/1,0)-IFERROR(VLOOKUP($B339,'Slutlig allokering kvv'!$B$2:$AC$462,MATCH(I$3,'Slutlig allokering kvv'!$B$1:$AJ$1,0),FALSE)/1,0)</f>
        <v>0</v>
      </c>
      <c r="J339">
        <f>IFERROR(VLOOKUP($B339,Kraftvärmeprod!$B$1:$AH$479,MATCH(J$2,Kraftvärmeprod!$B$1:$AG$1,0),FALSE)/1,0)-IFERROR(VLOOKUP($B339,'Slutlig allokering kvv'!$B$2:$AC$462,MATCH(J$3,'Slutlig allokering kvv'!$B$1:$AJ$1,0),FALSE)/1,0)</f>
        <v>0</v>
      </c>
      <c r="K339">
        <f>IFERROR(VLOOKUP($B339,Kraftvärmeprod!$B$1:$AH$479,MATCH(K$2,Kraftvärmeprod!$B$1:$AG$1,0),FALSE)/1,0)-IFERROR(VLOOKUP($B339,'Slutlig allokering kvv'!$B$2:$AC$462,MATCH(K$3,'Slutlig allokering kvv'!$B$1:$AJ$1,0),FALSE)/1,0)</f>
        <v>0</v>
      </c>
      <c r="L339">
        <f>IFERROR(VLOOKUP($B339,Kraftvärmeprod!$B$1:$AH$479,MATCH(L$2,Kraftvärmeprod!$B$1:$AG$1,0),FALSE)/1,0)-IFERROR(VLOOKUP($B339,'Slutlig allokering kvv'!$B$2:$AC$462,MATCH(L$3,'Slutlig allokering kvv'!$B$1:$AJ$1,0),FALSE)/1,0)</f>
        <v>0</v>
      </c>
      <c r="M339">
        <f>IFERROR(VLOOKUP($B339,Kraftvärmeprod!$B$1:$AH$479,MATCH(M$2,Kraftvärmeprod!$B$1:$AG$1,0),FALSE)/1,0)-IFERROR(VLOOKUP($B339,'Slutlig allokering kvv'!$B$2:$AC$462,MATCH(M$3,'Slutlig allokering kvv'!$B$1:$AJ$1,0),FALSE)/1,0)</f>
        <v>0</v>
      </c>
      <c r="N339">
        <f>IFERROR(VLOOKUP($B339,Kraftvärmeprod!$B$1:$AH$479,MATCH(N$2,Kraftvärmeprod!$B$1:$AG$1,0),FALSE)/1,0)-IFERROR(VLOOKUP($B339,'Slutlig allokering kvv'!$B$2:$AC$462,MATCH(N$3,'Slutlig allokering kvv'!$B$1:$AJ$1,0),FALSE)/1,0)</f>
        <v>0</v>
      </c>
      <c r="O339">
        <f>IFERROR(VLOOKUP($B339,Kraftvärmeprod!$B$1:$AH$479,MATCH(O$2,Kraftvärmeprod!$B$1:$AG$1,0),FALSE)/1,0)-IFERROR(VLOOKUP($B339,'Slutlig allokering kvv'!$B$2:$AC$462,MATCH(O$3,'Slutlig allokering kvv'!$B$1:$AJ$1,0),FALSE)/1,0)</f>
        <v>0</v>
      </c>
      <c r="P339">
        <f>IFERROR(VLOOKUP($B339,Kraftvärmeprod!$B$1:$AH$479,MATCH(P$2,Kraftvärmeprod!$B$1:$AG$1,0),FALSE)/1,0)-IFERROR(VLOOKUP($B339,'Slutlig allokering kvv'!$B$2:$AC$462,MATCH(P$3,'Slutlig allokering kvv'!$B$1:$AJ$1,0),FALSE)/1,0)</f>
        <v>0</v>
      </c>
      <c r="Q339">
        <f>IFERROR(VLOOKUP($B339,Kraftvärmeprod!$B$1:$AH$479,MATCH(Q$2,Kraftvärmeprod!$B$1:$AG$1,0),FALSE)/1,0)-IFERROR(VLOOKUP($B339,'Slutlig allokering kvv'!$B$2:$AC$462,MATCH(Q$3,'Slutlig allokering kvv'!$B$1:$AJ$1,0),FALSE)/1,0)</f>
        <v>0</v>
      </c>
      <c r="R339">
        <f>IFERROR(VLOOKUP($B339,Kraftvärmeprod!$B$1:$AH$479,MATCH(R$2,Kraftvärmeprod!$B$1:$AG$1,0),FALSE)/1,0)-IFERROR(VLOOKUP($B339,'Slutlig allokering kvv'!$B$2:$AC$462,MATCH(R$3,'Slutlig allokering kvv'!$B$1:$AJ$1,0),FALSE)/1,0)</f>
        <v>0</v>
      </c>
      <c r="S339">
        <f>IFERROR(VLOOKUP($B339,Kraftvärmeprod!$B$1:$AH$479,MATCH(S$2,Kraftvärmeprod!$B$1:$AG$1,0),FALSE)/1,0)-IFERROR(VLOOKUP($B339,'Slutlig allokering kvv'!$B$2:$AC$462,MATCH(S$3,'Slutlig allokering kvv'!$B$1:$AJ$1,0),FALSE)/1,0)</f>
        <v>0</v>
      </c>
      <c r="T339" s="6">
        <f>IFERROR(VLOOKUP($B339,Miljö!$B$1:$S$477,MATCH(T$2,Miljö!$B$1:$X$1,0),FALSE)/1,0)-IFERROR(VLOOKUP($B339,'Slutlig allokering kvv'!$B$2:$AC$462,MATCH(T$3,'Slutlig allokering kvv'!$B$1:$AJ$1,0),FALSE)/1,0)</f>
        <v>0</v>
      </c>
      <c r="U339">
        <f>IFERROR(VLOOKUP($B339,Kraftvärmeprod!$B$1:$AH$479,MATCH(U$2,Kraftvärmeprod!$B$1:$AG$1,0),FALSE)/1,0)-IFERROR(VLOOKUP($B339,'Slutlig allokering kvv'!$B$2:$AC$462,MATCH(U$3,'Slutlig allokering kvv'!$B$1:$AJ$1,0),FALSE)/1,0)</f>
        <v>0</v>
      </c>
      <c r="V339">
        <f>IFERROR(VLOOKUP($B339,Kraftvärmeprod!$B$1:$AH$479,MATCH(V$2,Kraftvärmeprod!$B$1:$AG$1,0),FALSE)/1,0)-IFERROR(VLOOKUP($B339,'Slutlig allokering kvv'!$B$2:$AC$462,MATCH(V$3,'Slutlig allokering kvv'!$B$1:$AJ$1,0),FALSE)/1,0)</f>
        <v>0</v>
      </c>
      <c r="W339">
        <f>IFERROR(VLOOKUP($B339,Kraftvärmeprod!$B$1:$AH$479,MATCH(W$2,Kraftvärmeprod!$B$1:$AG$1,0),FALSE)/1,0)-IFERROR(VLOOKUP($B339,'Slutlig allokering kvv'!$B$2:$AC$462,MATCH(W$3,'Slutlig allokering kvv'!$B$1:$AJ$1,0),FALSE)/1,0)</f>
        <v>0</v>
      </c>
      <c r="X339">
        <f>IFERROR(VLOOKUP($B339,Kraftvärmeprod!$B$1:$AH$479,MATCH(X$2,Kraftvärmeprod!$B$1:$AG$1,0),FALSE)/1,0)-IFERROR(VLOOKUP($B339,'Slutlig allokering kvv'!$B$2:$AC$462,MATCH(X$3,'Slutlig allokering kvv'!$B$1:$AJ$1,0),FALSE)/1,0)</f>
        <v>0</v>
      </c>
      <c r="Y339">
        <f>IFERROR(VLOOKUP($B339,Kraftvärmeprod!$B$1:$AH$479,MATCH(Y$2,Kraftvärmeprod!$B$1:$AG$1,0),FALSE)/1,0)-IFERROR(VLOOKUP($B339,'Slutlig allokering kvv'!$B$2:$AC$462,MATCH(Y$3,'Slutlig allokering kvv'!$B$1:$AJ$1,0),FALSE)/1,0)</f>
        <v>0</v>
      </c>
      <c r="Z339">
        <f>IFERROR(VLOOKUP($B339,Kraftvärmeprod!$B$1:$AH$479,MATCH(Z$2,Kraftvärmeprod!$B$1:$AG$1,0),FALSE)/1,0)-IFERROR(VLOOKUP($B339,'Slutlig allokering kvv'!$B$2:$AC$462,MATCH(Z$3,'Slutlig allokering kvv'!$B$1:$AJ$1,0),FALSE)/1,0)</f>
        <v>0</v>
      </c>
      <c r="AA339">
        <f>IFERROR(VLOOKUP($B339,Kraftvärmeprod!$B$1:$AH$479,MATCH(AA$2,Kraftvärmeprod!$B$1:$AG$1,0),FALSE)/1,0)-IFERROR(VLOOKUP($B339,'Slutlig allokering kvv'!$B$2:$AC$462,MATCH(AA$3,'Slutlig allokering kvv'!$B$1:$AJ$1,0),FALSE)/1,0)</f>
        <v>0</v>
      </c>
      <c r="AE339">
        <f t="shared" si="10"/>
        <v>0</v>
      </c>
      <c r="AG339">
        <f>IFERROR(VLOOKUP(B339,'Slutlig allokering kvv'!$B$2:$AJ$462,MATCH("Summa slutlig allokerad tillförd energi (utan hjälpel och rökgaskondensering):",'Slutlig allokering kvv'!$B$1:$AK$1,0),FALSE)/1,"")</f>
        <v>0</v>
      </c>
      <c r="AI339" s="137" t="str">
        <f>IFERROR(1-VLOOKUP(B339,'Slutlig allokering kvv'!$B$2:$AJ$462,MATCH("Andel av bränsle i kvv som allokerats till värme, exklusive rökgaskondensering och hjälpel",'Slutlig allokering kvv'!$B$1:$AK$1,0),FALSE),"")</f>
        <v/>
      </c>
      <c r="AK339" s="137" t="str">
        <f t="shared" si="11"/>
        <v/>
      </c>
    </row>
    <row r="340" spans="1:37" x14ac:dyDescent="0.25">
      <c r="A340" s="2" t="s">
        <v>515</v>
      </c>
      <c r="B340" s="2" t="s">
        <v>517</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 kvv'!$B$2:$AC$462,MATCH(E$3,'Slutlig allokering kvv'!$B$1:$AJ$1,0),FALSE)/1,0)</f>
        <v>0</v>
      </c>
      <c r="F340">
        <f>IFERROR(VLOOKUP($B340,Kraftvärmeprod!$B$1:$AH$479,MATCH(F$2,Kraftvärmeprod!$B$1:$AG$1,0),FALSE)/1,0)-IFERROR(VLOOKUP($B340,'Slutlig allokering kvv'!$B$2:$AC$462,MATCH(F$3,'Slutlig allokering kvv'!$B$1:$AJ$1,0),FALSE)/1,0)</f>
        <v>0</v>
      </c>
      <c r="G340">
        <f>IFERROR(VLOOKUP($B340,Kraftvärmeprod!$B$1:$AH$479,MATCH(G$2,Kraftvärmeprod!$B$1:$AG$1,0),FALSE)/1,0)-IFERROR(VLOOKUP($B340,'Slutlig allokering kvv'!$B$2:$AC$462,MATCH(G$3,'Slutlig allokering kvv'!$B$1:$AJ$1,0),FALSE)/1,0)</f>
        <v>0</v>
      </c>
      <c r="H340">
        <f>IFERROR(VLOOKUP($B340,Kraftvärmeprod!$B$1:$AH$479,MATCH(H$2,Kraftvärmeprod!$B$1:$AG$1,0),FALSE)/1,0)-IFERROR(VLOOKUP($B340,'Slutlig allokering kvv'!$B$2:$AC$462,MATCH(H$3,'Slutlig allokering kvv'!$B$1:$AJ$1,0),FALSE)/1,0)</f>
        <v>0</v>
      </c>
      <c r="I340">
        <f>IFERROR(VLOOKUP($B340,Kraftvärmeprod!$B$1:$AH$479,MATCH(I$2,Kraftvärmeprod!$B$1:$AG$1,0),FALSE)/1,0)-IFERROR(VLOOKUP($B340,'Slutlig allokering kvv'!$B$2:$AC$462,MATCH(I$3,'Slutlig allokering kvv'!$B$1:$AJ$1,0),FALSE)/1,0)</f>
        <v>0</v>
      </c>
      <c r="J340">
        <f>IFERROR(VLOOKUP($B340,Kraftvärmeprod!$B$1:$AH$479,MATCH(J$2,Kraftvärmeprod!$B$1:$AG$1,0),FALSE)/1,0)-IFERROR(VLOOKUP($B340,'Slutlig allokering kvv'!$B$2:$AC$462,MATCH(J$3,'Slutlig allokering kvv'!$B$1:$AJ$1,0),FALSE)/1,0)</f>
        <v>0</v>
      </c>
      <c r="K340">
        <f>IFERROR(VLOOKUP($B340,Kraftvärmeprod!$B$1:$AH$479,MATCH(K$2,Kraftvärmeprod!$B$1:$AG$1,0),FALSE)/1,0)-IFERROR(VLOOKUP($B340,'Slutlig allokering kvv'!$B$2:$AC$462,MATCH(K$3,'Slutlig allokering kvv'!$B$1:$AJ$1,0),FALSE)/1,0)</f>
        <v>0</v>
      </c>
      <c r="L340">
        <f>IFERROR(VLOOKUP($B340,Kraftvärmeprod!$B$1:$AH$479,MATCH(L$2,Kraftvärmeprod!$B$1:$AG$1,0),FALSE)/1,0)-IFERROR(VLOOKUP($B340,'Slutlig allokering kvv'!$B$2:$AC$462,MATCH(L$3,'Slutlig allokering kvv'!$B$1:$AJ$1,0),FALSE)/1,0)</f>
        <v>0</v>
      </c>
      <c r="M340">
        <f>IFERROR(VLOOKUP($B340,Kraftvärmeprod!$B$1:$AH$479,MATCH(M$2,Kraftvärmeprod!$B$1:$AG$1,0),FALSE)/1,0)-IFERROR(VLOOKUP($B340,'Slutlig allokering kvv'!$B$2:$AC$462,MATCH(M$3,'Slutlig allokering kvv'!$B$1:$AJ$1,0),FALSE)/1,0)</f>
        <v>0</v>
      </c>
      <c r="N340">
        <f>IFERROR(VLOOKUP($B340,Kraftvärmeprod!$B$1:$AH$479,MATCH(N$2,Kraftvärmeprod!$B$1:$AG$1,0),FALSE)/1,0)-IFERROR(VLOOKUP($B340,'Slutlig allokering kvv'!$B$2:$AC$462,MATCH(N$3,'Slutlig allokering kvv'!$B$1:$AJ$1,0),FALSE)/1,0)</f>
        <v>0</v>
      </c>
      <c r="O340">
        <f>IFERROR(VLOOKUP($B340,Kraftvärmeprod!$B$1:$AH$479,MATCH(O$2,Kraftvärmeprod!$B$1:$AG$1,0),FALSE)/1,0)-IFERROR(VLOOKUP($B340,'Slutlig allokering kvv'!$B$2:$AC$462,MATCH(O$3,'Slutlig allokering kvv'!$B$1:$AJ$1,0),FALSE)/1,0)</f>
        <v>0</v>
      </c>
      <c r="P340">
        <f>IFERROR(VLOOKUP($B340,Kraftvärmeprod!$B$1:$AH$479,MATCH(P$2,Kraftvärmeprod!$B$1:$AG$1,0),FALSE)/1,0)-IFERROR(VLOOKUP($B340,'Slutlig allokering kvv'!$B$2:$AC$462,MATCH(P$3,'Slutlig allokering kvv'!$B$1:$AJ$1,0),FALSE)/1,0)</f>
        <v>0</v>
      </c>
      <c r="Q340">
        <f>IFERROR(VLOOKUP($B340,Kraftvärmeprod!$B$1:$AH$479,MATCH(Q$2,Kraftvärmeprod!$B$1:$AG$1,0),FALSE)/1,0)-IFERROR(VLOOKUP($B340,'Slutlig allokering kvv'!$B$2:$AC$462,MATCH(Q$3,'Slutlig allokering kvv'!$B$1:$AJ$1,0),FALSE)/1,0)</f>
        <v>0</v>
      </c>
      <c r="R340">
        <f>IFERROR(VLOOKUP($B340,Kraftvärmeprod!$B$1:$AH$479,MATCH(R$2,Kraftvärmeprod!$B$1:$AG$1,0),FALSE)/1,0)-IFERROR(VLOOKUP($B340,'Slutlig allokering kvv'!$B$2:$AC$462,MATCH(R$3,'Slutlig allokering kvv'!$B$1:$AJ$1,0),FALSE)/1,0)</f>
        <v>0</v>
      </c>
      <c r="S340">
        <f>IFERROR(VLOOKUP($B340,Kraftvärmeprod!$B$1:$AH$479,MATCH(S$2,Kraftvärmeprod!$B$1:$AG$1,0),FALSE)/1,0)-IFERROR(VLOOKUP($B340,'Slutlig allokering kvv'!$B$2:$AC$462,MATCH(S$3,'Slutlig allokering kvv'!$B$1:$AJ$1,0),FALSE)/1,0)</f>
        <v>0</v>
      </c>
      <c r="T340" s="6">
        <f>IFERROR(VLOOKUP($B340,Miljö!$B$1:$S$477,MATCH(T$2,Miljö!$B$1:$X$1,0),FALSE)/1,0)-IFERROR(VLOOKUP($B340,'Slutlig allokering kvv'!$B$2:$AC$462,MATCH(T$3,'Slutlig allokering kvv'!$B$1:$AJ$1,0),FALSE)/1,0)</f>
        <v>0</v>
      </c>
      <c r="U340">
        <f>IFERROR(VLOOKUP($B340,Kraftvärmeprod!$B$1:$AH$479,MATCH(U$2,Kraftvärmeprod!$B$1:$AG$1,0),FALSE)/1,0)-IFERROR(VLOOKUP($B340,'Slutlig allokering kvv'!$B$2:$AC$462,MATCH(U$3,'Slutlig allokering kvv'!$B$1:$AJ$1,0),FALSE)/1,0)</f>
        <v>0</v>
      </c>
      <c r="V340">
        <f>IFERROR(VLOOKUP($B340,Kraftvärmeprod!$B$1:$AH$479,MATCH(V$2,Kraftvärmeprod!$B$1:$AG$1,0),FALSE)/1,0)-IFERROR(VLOOKUP($B340,'Slutlig allokering kvv'!$B$2:$AC$462,MATCH(V$3,'Slutlig allokering kvv'!$B$1:$AJ$1,0),FALSE)/1,0)</f>
        <v>0</v>
      </c>
      <c r="W340">
        <f>IFERROR(VLOOKUP($B340,Kraftvärmeprod!$B$1:$AH$479,MATCH(W$2,Kraftvärmeprod!$B$1:$AG$1,0),FALSE)/1,0)-IFERROR(VLOOKUP($B340,'Slutlig allokering kvv'!$B$2:$AC$462,MATCH(W$3,'Slutlig allokering kvv'!$B$1:$AJ$1,0),FALSE)/1,0)</f>
        <v>0</v>
      </c>
      <c r="X340">
        <f>IFERROR(VLOOKUP($B340,Kraftvärmeprod!$B$1:$AH$479,MATCH(X$2,Kraftvärmeprod!$B$1:$AG$1,0),FALSE)/1,0)-IFERROR(VLOOKUP($B340,'Slutlig allokering kvv'!$B$2:$AC$462,MATCH(X$3,'Slutlig allokering kvv'!$B$1:$AJ$1,0),FALSE)/1,0)</f>
        <v>0</v>
      </c>
      <c r="Y340">
        <f>IFERROR(VLOOKUP($B340,Kraftvärmeprod!$B$1:$AH$479,MATCH(Y$2,Kraftvärmeprod!$B$1:$AG$1,0),FALSE)/1,0)-IFERROR(VLOOKUP($B340,'Slutlig allokering kvv'!$B$2:$AC$462,MATCH(Y$3,'Slutlig allokering kvv'!$B$1:$AJ$1,0),FALSE)/1,0)</f>
        <v>0</v>
      </c>
      <c r="Z340">
        <f>IFERROR(VLOOKUP($B340,Kraftvärmeprod!$B$1:$AH$479,MATCH(Z$2,Kraftvärmeprod!$B$1:$AG$1,0),FALSE)/1,0)-IFERROR(VLOOKUP($B340,'Slutlig allokering kvv'!$B$2:$AC$462,MATCH(Z$3,'Slutlig allokering kvv'!$B$1:$AJ$1,0),FALSE)/1,0)</f>
        <v>0</v>
      </c>
      <c r="AA340">
        <f>IFERROR(VLOOKUP($B340,Kraftvärmeprod!$B$1:$AH$479,MATCH(AA$2,Kraftvärmeprod!$B$1:$AG$1,0),FALSE)/1,0)-IFERROR(VLOOKUP($B340,'Slutlig allokering kvv'!$B$2:$AC$462,MATCH(AA$3,'Slutlig allokering kvv'!$B$1:$AJ$1,0),FALSE)/1,0)</f>
        <v>0</v>
      </c>
      <c r="AE340">
        <f t="shared" si="10"/>
        <v>0</v>
      </c>
      <c r="AG340">
        <f>IFERROR(VLOOKUP(B340,'Slutlig allokering kvv'!$B$2:$AJ$462,MATCH("Summa slutlig allokerad tillförd energi (utan hjälpel och rökgaskondensering):",'Slutlig allokering kvv'!$B$1:$AK$1,0),FALSE)/1,"")</f>
        <v>0</v>
      </c>
      <c r="AI340" s="137" t="str">
        <f>IFERROR(1-VLOOKUP(B340,'Slutlig allokering kvv'!$B$2:$AJ$462,MATCH("Andel av bränsle i kvv som allokerats till värme, exklusive rökgaskondensering och hjälpel",'Slutlig allokering kvv'!$B$1:$AK$1,0),FALSE),"")</f>
        <v/>
      </c>
      <c r="AK340" s="137" t="str">
        <f t="shared" si="11"/>
        <v/>
      </c>
    </row>
    <row r="341" spans="1:37" x14ac:dyDescent="0.25">
      <c r="A341" s="2" t="s">
        <v>518</v>
      </c>
      <c r="B341" s="2" t="s">
        <v>519</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 kvv'!$B$2:$AC$462,MATCH(E$3,'Slutlig allokering kvv'!$B$1:$AJ$1,0),FALSE)/1,0)</f>
        <v>0</v>
      </c>
      <c r="F341">
        <f>IFERROR(VLOOKUP($B341,Kraftvärmeprod!$B$1:$AH$479,MATCH(F$2,Kraftvärmeprod!$B$1:$AG$1,0),FALSE)/1,0)-IFERROR(VLOOKUP($B341,'Slutlig allokering kvv'!$B$2:$AC$462,MATCH(F$3,'Slutlig allokering kvv'!$B$1:$AJ$1,0),FALSE)/1,0)</f>
        <v>0</v>
      </c>
      <c r="G341">
        <f>IFERROR(VLOOKUP($B341,Kraftvärmeprod!$B$1:$AH$479,MATCH(G$2,Kraftvärmeprod!$B$1:$AG$1,0),FALSE)/1,0)-IFERROR(VLOOKUP($B341,'Slutlig allokering kvv'!$B$2:$AC$462,MATCH(G$3,'Slutlig allokering kvv'!$B$1:$AJ$1,0),FALSE)/1,0)</f>
        <v>0</v>
      </c>
      <c r="H341">
        <f>IFERROR(VLOOKUP($B341,Kraftvärmeprod!$B$1:$AH$479,MATCH(H$2,Kraftvärmeprod!$B$1:$AG$1,0),FALSE)/1,0)-IFERROR(VLOOKUP($B341,'Slutlig allokering kvv'!$B$2:$AC$462,MATCH(H$3,'Slutlig allokering kvv'!$B$1:$AJ$1,0),FALSE)/1,0)</f>
        <v>0</v>
      </c>
      <c r="I341">
        <f>IFERROR(VLOOKUP($B341,Kraftvärmeprod!$B$1:$AH$479,MATCH(I$2,Kraftvärmeprod!$B$1:$AG$1,0),FALSE)/1,0)-IFERROR(VLOOKUP($B341,'Slutlig allokering kvv'!$B$2:$AC$462,MATCH(I$3,'Slutlig allokering kvv'!$B$1:$AJ$1,0),FALSE)/1,0)</f>
        <v>0</v>
      </c>
      <c r="J341">
        <f>IFERROR(VLOOKUP($B341,Kraftvärmeprod!$B$1:$AH$479,MATCH(J$2,Kraftvärmeprod!$B$1:$AG$1,0),FALSE)/1,0)-IFERROR(VLOOKUP($B341,'Slutlig allokering kvv'!$B$2:$AC$462,MATCH(J$3,'Slutlig allokering kvv'!$B$1:$AJ$1,0),FALSE)/1,0)</f>
        <v>0</v>
      </c>
      <c r="K341">
        <f>IFERROR(VLOOKUP($B341,Kraftvärmeprod!$B$1:$AH$479,MATCH(K$2,Kraftvärmeprod!$B$1:$AG$1,0),FALSE)/1,0)-IFERROR(VLOOKUP($B341,'Slutlig allokering kvv'!$B$2:$AC$462,MATCH(K$3,'Slutlig allokering kvv'!$B$1:$AJ$1,0),FALSE)/1,0)</f>
        <v>0</v>
      </c>
      <c r="L341">
        <f>IFERROR(VLOOKUP($B341,Kraftvärmeprod!$B$1:$AH$479,MATCH(L$2,Kraftvärmeprod!$B$1:$AG$1,0),FALSE)/1,0)-IFERROR(VLOOKUP($B341,'Slutlig allokering kvv'!$B$2:$AC$462,MATCH(L$3,'Slutlig allokering kvv'!$B$1:$AJ$1,0),FALSE)/1,0)</f>
        <v>0</v>
      </c>
      <c r="M341">
        <f>IFERROR(VLOOKUP($B341,Kraftvärmeprod!$B$1:$AH$479,MATCH(M$2,Kraftvärmeprod!$B$1:$AG$1,0),FALSE)/1,0)-IFERROR(VLOOKUP($B341,'Slutlig allokering kvv'!$B$2:$AC$462,MATCH(M$3,'Slutlig allokering kvv'!$B$1:$AJ$1,0),FALSE)/1,0)</f>
        <v>0</v>
      </c>
      <c r="N341">
        <f>IFERROR(VLOOKUP($B341,Kraftvärmeprod!$B$1:$AH$479,MATCH(N$2,Kraftvärmeprod!$B$1:$AG$1,0),FALSE)/1,0)-IFERROR(VLOOKUP($B341,'Slutlig allokering kvv'!$B$2:$AC$462,MATCH(N$3,'Slutlig allokering kvv'!$B$1:$AJ$1,0),FALSE)/1,0)</f>
        <v>0</v>
      </c>
      <c r="O341">
        <f>IFERROR(VLOOKUP($B341,Kraftvärmeprod!$B$1:$AH$479,MATCH(O$2,Kraftvärmeprod!$B$1:$AG$1,0),FALSE)/1,0)-IFERROR(VLOOKUP($B341,'Slutlig allokering kvv'!$B$2:$AC$462,MATCH(O$3,'Slutlig allokering kvv'!$B$1:$AJ$1,0),FALSE)/1,0)</f>
        <v>0</v>
      </c>
      <c r="P341">
        <f>IFERROR(VLOOKUP($B341,Kraftvärmeprod!$B$1:$AH$479,MATCH(P$2,Kraftvärmeprod!$B$1:$AG$1,0),FALSE)/1,0)-IFERROR(VLOOKUP($B341,'Slutlig allokering kvv'!$B$2:$AC$462,MATCH(P$3,'Slutlig allokering kvv'!$B$1:$AJ$1,0),FALSE)/1,0)</f>
        <v>0</v>
      </c>
      <c r="Q341">
        <f>IFERROR(VLOOKUP($B341,Kraftvärmeprod!$B$1:$AH$479,MATCH(Q$2,Kraftvärmeprod!$B$1:$AG$1,0),FALSE)/1,0)-IFERROR(VLOOKUP($B341,'Slutlig allokering kvv'!$B$2:$AC$462,MATCH(Q$3,'Slutlig allokering kvv'!$B$1:$AJ$1,0),FALSE)/1,0)</f>
        <v>0</v>
      </c>
      <c r="R341">
        <f>IFERROR(VLOOKUP($B341,Kraftvärmeprod!$B$1:$AH$479,MATCH(R$2,Kraftvärmeprod!$B$1:$AG$1,0),FALSE)/1,0)-IFERROR(VLOOKUP($B341,'Slutlig allokering kvv'!$B$2:$AC$462,MATCH(R$3,'Slutlig allokering kvv'!$B$1:$AJ$1,0),FALSE)/1,0)</f>
        <v>0</v>
      </c>
      <c r="S341">
        <f>IFERROR(VLOOKUP($B341,Kraftvärmeprod!$B$1:$AH$479,MATCH(S$2,Kraftvärmeprod!$B$1:$AG$1,0),FALSE)/1,0)-IFERROR(VLOOKUP($B341,'Slutlig allokering kvv'!$B$2:$AC$462,MATCH(S$3,'Slutlig allokering kvv'!$B$1:$AJ$1,0),FALSE)/1,0)</f>
        <v>0</v>
      </c>
      <c r="T341" s="6">
        <f>IFERROR(VLOOKUP($B341,Miljö!$B$1:$S$477,MATCH(T$2,Miljö!$B$1:$X$1,0),FALSE)/1,0)-IFERROR(VLOOKUP($B341,'Slutlig allokering kvv'!$B$2:$AC$462,MATCH(T$3,'Slutlig allokering kvv'!$B$1:$AJ$1,0),FALSE)/1,0)</f>
        <v>0</v>
      </c>
      <c r="U341">
        <f>IFERROR(VLOOKUP($B341,Kraftvärmeprod!$B$1:$AH$479,MATCH(U$2,Kraftvärmeprod!$B$1:$AG$1,0),FALSE)/1,0)-IFERROR(VLOOKUP($B341,'Slutlig allokering kvv'!$B$2:$AC$462,MATCH(U$3,'Slutlig allokering kvv'!$B$1:$AJ$1,0),FALSE)/1,0)</f>
        <v>0</v>
      </c>
      <c r="V341">
        <f>IFERROR(VLOOKUP($B341,Kraftvärmeprod!$B$1:$AH$479,MATCH(V$2,Kraftvärmeprod!$B$1:$AG$1,0),FALSE)/1,0)-IFERROR(VLOOKUP($B341,'Slutlig allokering kvv'!$B$2:$AC$462,MATCH(V$3,'Slutlig allokering kvv'!$B$1:$AJ$1,0),FALSE)/1,0)</f>
        <v>0</v>
      </c>
      <c r="W341">
        <f>IFERROR(VLOOKUP($B341,Kraftvärmeprod!$B$1:$AH$479,MATCH(W$2,Kraftvärmeprod!$B$1:$AG$1,0),FALSE)/1,0)-IFERROR(VLOOKUP($B341,'Slutlig allokering kvv'!$B$2:$AC$462,MATCH(W$3,'Slutlig allokering kvv'!$B$1:$AJ$1,0),FALSE)/1,0)</f>
        <v>0</v>
      </c>
      <c r="X341">
        <f>IFERROR(VLOOKUP($B341,Kraftvärmeprod!$B$1:$AH$479,MATCH(X$2,Kraftvärmeprod!$B$1:$AG$1,0),FALSE)/1,0)-IFERROR(VLOOKUP($B341,'Slutlig allokering kvv'!$B$2:$AC$462,MATCH(X$3,'Slutlig allokering kvv'!$B$1:$AJ$1,0),FALSE)/1,0)</f>
        <v>0</v>
      </c>
      <c r="Y341">
        <f>IFERROR(VLOOKUP($B341,Kraftvärmeprod!$B$1:$AH$479,MATCH(Y$2,Kraftvärmeprod!$B$1:$AG$1,0),FALSE)/1,0)-IFERROR(VLOOKUP($B341,'Slutlig allokering kvv'!$B$2:$AC$462,MATCH(Y$3,'Slutlig allokering kvv'!$B$1:$AJ$1,0),FALSE)/1,0)</f>
        <v>0</v>
      </c>
      <c r="Z341">
        <f>IFERROR(VLOOKUP($B341,Kraftvärmeprod!$B$1:$AH$479,MATCH(Z$2,Kraftvärmeprod!$B$1:$AG$1,0),FALSE)/1,0)-IFERROR(VLOOKUP($B341,'Slutlig allokering kvv'!$B$2:$AC$462,MATCH(Z$3,'Slutlig allokering kvv'!$B$1:$AJ$1,0),FALSE)/1,0)</f>
        <v>0</v>
      </c>
      <c r="AA341">
        <f>IFERROR(VLOOKUP($B341,Kraftvärmeprod!$B$1:$AH$479,MATCH(AA$2,Kraftvärmeprod!$B$1:$AG$1,0),FALSE)/1,0)-IFERROR(VLOOKUP($B341,'Slutlig allokering kvv'!$B$2:$AC$462,MATCH(AA$3,'Slutlig allokering kvv'!$B$1:$AJ$1,0),FALSE)/1,0)</f>
        <v>0</v>
      </c>
      <c r="AE341">
        <f t="shared" si="10"/>
        <v>0</v>
      </c>
      <c r="AG341">
        <f>IFERROR(VLOOKUP(B341,'Slutlig allokering kvv'!$B$2:$AJ$462,MATCH("Summa slutlig allokerad tillförd energi (utan hjälpel och rökgaskondensering):",'Slutlig allokering kvv'!$B$1:$AK$1,0),FALSE)/1,"")</f>
        <v>0</v>
      </c>
      <c r="AI341" s="137" t="str">
        <f>IFERROR(1-VLOOKUP(B341,'Slutlig allokering kvv'!$B$2:$AJ$462,MATCH("Andel av bränsle i kvv som allokerats till värme, exklusive rökgaskondensering och hjälpel",'Slutlig allokering kvv'!$B$1:$AK$1,0),FALSE),"")</f>
        <v/>
      </c>
      <c r="AK341" s="137" t="str">
        <f t="shared" si="11"/>
        <v/>
      </c>
    </row>
    <row r="342" spans="1:37" x14ac:dyDescent="0.25">
      <c r="A342" s="2" t="s">
        <v>520</v>
      </c>
      <c r="B342" s="2" t="s">
        <v>521</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 kvv'!$B$2:$AC$462,MATCH(E$3,'Slutlig allokering kvv'!$B$1:$AJ$1,0),FALSE)/1,0)</f>
        <v>0</v>
      </c>
      <c r="F342">
        <f>IFERROR(VLOOKUP($B342,Kraftvärmeprod!$B$1:$AH$479,MATCH(F$2,Kraftvärmeprod!$B$1:$AG$1,0),FALSE)/1,0)-IFERROR(VLOOKUP($B342,'Slutlig allokering kvv'!$B$2:$AC$462,MATCH(F$3,'Slutlig allokering kvv'!$B$1:$AJ$1,0),FALSE)/1,0)</f>
        <v>0</v>
      </c>
      <c r="G342">
        <f>IFERROR(VLOOKUP($B342,Kraftvärmeprod!$B$1:$AH$479,MATCH(G$2,Kraftvärmeprod!$B$1:$AG$1,0),FALSE)/1,0)-IFERROR(VLOOKUP($B342,'Slutlig allokering kvv'!$B$2:$AC$462,MATCH(G$3,'Slutlig allokering kvv'!$B$1:$AJ$1,0),FALSE)/1,0)</f>
        <v>0</v>
      </c>
      <c r="H342">
        <f>IFERROR(VLOOKUP($B342,Kraftvärmeprod!$B$1:$AH$479,MATCH(H$2,Kraftvärmeprod!$B$1:$AG$1,0),FALSE)/1,0)-IFERROR(VLOOKUP($B342,'Slutlig allokering kvv'!$B$2:$AC$462,MATCH(H$3,'Slutlig allokering kvv'!$B$1:$AJ$1,0),FALSE)/1,0)</f>
        <v>0</v>
      </c>
      <c r="I342">
        <f>IFERROR(VLOOKUP($B342,Kraftvärmeprod!$B$1:$AH$479,MATCH(I$2,Kraftvärmeprod!$B$1:$AG$1,0),FALSE)/1,0)-IFERROR(VLOOKUP($B342,'Slutlig allokering kvv'!$B$2:$AC$462,MATCH(I$3,'Slutlig allokering kvv'!$B$1:$AJ$1,0),FALSE)/1,0)</f>
        <v>0</v>
      </c>
      <c r="J342">
        <f>IFERROR(VLOOKUP($B342,Kraftvärmeprod!$B$1:$AH$479,MATCH(J$2,Kraftvärmeprod!$B$1:$AG$1,0),FALSE)/1,0)-IFERROR(VLOOKUP($B342,'Slutlig allokering kvv'!$B$2:$AC$462,MATCH(J$3,'Slutlig allokering kvv'!$B$1:$AJ$1,0),FALSE)/1,0)</f>
        <v>0</v>
      </c>
      <c r="K342">
        <f>IFERROR(VLOOKUP($B342,Kraftvärmeprod!$B$1:$AH$479,MATCH(K$2,Kraftvärmeprod!$B$1:$AG$1,0),FALSE)/1,0)-IFERROR(VLOOKUP($B342,'Slutlig allokering kvv'!$B$2:$AC$462,MATCH(K$3,'Slutlig allokering kvv'!$B$1:$AJ$1,0),FALSE)/1,0)</f>
        <v>0</v>
      </c>
      <c r="L342">
        <f>IFERROR(VLOOKUP($B342,Kraftvärmeprod!$B$1:$AH$479,MATCH(L$2,Kraftvärmeprod!$B$1:$AG$1,0),FALSE)/1,0)-IFERROR(VLOOKUP($B342,'Slutlig allokering kvv'!$B$2:$AC$462,MATCH(L$3,'Slutlig allokering kvv'!$B$1:$AJ$1,0),FALSE)/1,0)</f>
        <v>0</v>
      </c>
      <c r="M342">
        <f>IFERROR(VLOOKUP($B342,Kraftvärmeprod!$B$1:$AH$479,MATCH(M$2,Kraftvärmeprod!$B$1:$AG$1,0),FALSE)/1,0)-IFERROR(VLOOKUP($B342,'Slutlig allokering kvv'!$B$2:$AC$462,MATCH(M$3,'Slutlig allokering kvv'!$B$1:$AJ$1,0),FALSE)/1,0)</f>
        <v>0</v>
      </c>
      <c r="N342">
        <f>IFERROR(VLOOKUP($B342,Kraftvärmeprod!$B$1:$AH$479,MATCH(N$2,Kraftvärmeprod!$B$1:$AG$1,0),FALSE)/1,0)-IFERROR(VLOOKUP($B342,'Slutlig allokering kvv'!$B$2:$AC$462,MATCH(N$3,'Slutlig allokering kvv'!$B$1:$AJ$1,0),FALSE)/1,0)</f>
        <v>0</v>
      </c>
      <c r="O342">
        <f>IFERROR(VLOOKUP($B342,Kraftvärmeprod!$B$1:$AH$479,MATCH(O$2,Kraftvärmeprod!$B$1:$AG$1,0),FALSE)/1,0)-IFERROR(VLOOKUP($B342,'Slutlig allokering kvv'!$B$2:$AC$462,MATCH(O$3,'Slutlig allokering kvv'!$B$1:$AJ$1,0),FALSE)/1,0)</f>
        <v>0</v>
      </c>
      <c r="P342">
        <f>IFERROR(VLOOKUP($B342,Kraftvärmeprod!$B$1:$AH$479,MATCH(P$2,Kraftvärmeprod!$B$1:$AG$1,0),FALSE)/1,0)-IFERROR(VLOOKUP($B342,'Slutlig allokering kvv'!$B$2:$AC$462,MATCH(P$3,'Slutlig allokering kvv'!$B$1:$AJ$1,0),FALSE)/1,0)</f>
        <v>0</v>
      </c>
      <c r="Q342">
        <f>IFERROR(VLOOKUP($B342,Kraftvärmeprod!$B$1:$AH$479,MATCH(Q$2,Kraftvärmeprod!$B$1:$AG$1,0),FALSE)/1,0)-IFERROR(VLOOKUP($B342,'Slutlig allokering kvv'!$B$2:$AC$462,MATCH(Q$3,'Slutlig allokering kvv'!$B$1:$AJ$1,0),FALSE)/1,0)</f>
        <v>0</v>
      </c>
      <c r="R342">
        <f>IFERROR(VLOOKUP($B342,Kraftvärmeprod!$B$1:$AH$479,MATCH(R$2,Kraftvärmeprod!$B$1:$AG$1,0),FALSE)/1,0)-IFERROR(VLOOKUP($B342,'Slutlig allokering kvv'!$B$2:$AC$462,MATCH(R$3,'Slutlig allokering kvv'!$B$1:$AJ$1,0),FALSE)/1,0)</f>
        <v>0</v>
      </c>
      <c r="S342">
        <f>IFERROR(VLOOKUP($B342,Kraftvärmeprod!$B$1:$AH$479,MATCH(S$2,Kraftvärmeprod!$B$1:$AG$1,0),FALSE)/1,0)-IFERROR(VLOOKUP($B342,'Slutlig allokering kvv'!$B$2:$AC$462,MATCH(S$3,'Slutlig allokering kvv'!$B$1:$AJ$1,0),FALSE)/1,0)</f>
        <v>0</v>
      </c>
      <c r="T342" s="6">
        <f>IFERROR(VLOOKUP($B342,Miljö!$B$1:$S$477,MATCH(T$2,Miljö!$B$1:$X$1,0),FALSE)/1,0)-IFERROR(VLOOKUP($B342,'Slutlig allokering kvv'!$B$2:$AC$462,MATCH(T$3,'Slutlig allokering kvv'!$B$1:$AJ$1,0),FALSE)/1,0)</f>
        <v>0</v>
      </c>
      <c r="U342">
        <f>IFERROR(VLOOKUP($B342,Kraftvärmeprod!$B$1:$AH$479,MATCH(U$2,Kraftvärmeprod!$B$1:$AG$1,0),FALSE)/1,0)-IFERROR(VLOOKUP($B342,'Slutlig allokering kvv'!$B$2:$AC$462,MATCH(U$3,'Slutlig allokering kvv'!$B$1:$AJ$1,0),FALSE)/1,0)</f>
        <v>0</v>
      </c>
      <c r="V342">
        <f>IFERROR(VLOOKUP($B342,Kraftvärmeprod!$B$1:$AH$479,MATCH(V$2,Kraftvärmeprod!$B$1:$AG$1,0),FALSE)/1,0)-IFERROR(VLOOKUP($B342,'Slutlig allokering kvv'!$B$2:$AC$462,MATCH(V$3,'Slutlig allokering kvv'!$B$1:$AJ$1,0),FALSE)/1,0)</f>
        <v>0</v>
      </c>
      <c r="W342">
        <f>IFERROR(VLOOKUP($B342,Kraftvärmeprod!$B$1:$AH$479,MATCH(W$2,Kraftvärmeprod!$B$1:$AG$1,0),FALSE)/1,0)-IFERROR(VLOOKUP($B342,'Slutlig allokering kvv'!$B$2:$AC$462,MATCH(W$3,'Slutlig allokering kvv'!$B$1:$AJ$1,0),FALSE)/1,0)</f>
        <v>0</v>
      </c>
      <c r="X342">
        <f>IFERROR(VLOOKUP($B342,Kraftvärmeprod!$B$1:$AH$479,MATCH(X$2,Kraftvärmeprod!$B$1:$AG$1,0),FALSE)/1,0)-IFERROR(VLOOKUP($B342,'Slutlig allokering kvv'!$B$2:$AC$462,MATCH(X$3,'Slutlig allokering kvv'!$B$1:$AJ$1,0),FALSE)/1,0)</f>
        <v>0</v>
      </c>
      <c r="Y342">
        <f>IFERROR(VLOOKUP($B342,Kraftvärmeprod!$B$1:$AH$479,MATCH(Y$2,Kraftvärmeprod!$B$1:$AG$1,0),FALSE)/1,0)-IFERROR(VLOOKUP($B342,'Slutlig allokering kvv'!$B$2:$AC$462,MATCH(Y$3,'Slutlig allokering kvv'!$B$1:$AJ$1,0),FALSE)/1,0)</f>
        <v>0</v>
      </c>
      <c r="Z342">
        <f>IFERROR(VLOOKUP($B342,Kraftvärmeprod!$B$1:$AH$479,MATCH(Z$2,Kraftvärmeprod!$B$1:$AG$1,0),FALSE)/1,0)-IFERROR(VLOOKUP($B342,'Slutlig allokering kvv'!$B$2:$AC$462,MATCH(Z$3,'Slutlig allokering kvv'!$B$1:$AJ$1,0),FALSE)/1,0)</f>
        <v>0</v>
      </c>
      <c r="AA342">
        <f>IFERROR(VLOOKUP($B342,Kraftvärmeprod!$B$1:$AH$479,MATCH(AA$2,Kraftvärmeprod!$B$1:$AG$1,0),FALSE)/1,0)-IFERROR(VLOOKUP($B342,'Slutlig allokering kvv'!$B$2:$AC$462,MATCH(AA$3,'Slutlig allokering kvv'!$B$1:$AJ$1,0),FALSE)/1,0)</f>
        <v>0</v>
      </c>
      <c r="AE342">
        <f t="shared" si="10"/>
        <v>0</v>
      </c>
      <c r="AG342">
        <f>IFERROR(VLOOKUP(B342,'Slutlig allokering kvv'!$B$2:$AJ$462,MATCH("Summa slutlig allokerad tillförd energi (utan hjälpel och rökgaskondensering):",'Slutlig allokering kvv'!$B$1:$AK$1,0),FALSE)/1,"")</f>
        <v>0</v>
      </c>
      <c r="AI342" s="137" t="str">
        <f>IFERROR(1-VLOOKUP(B342,'Slutlig allokering kvv'!$B$2:$AJ$462,MATCH("Andel av bränsle i kvv som allokerats till värme, exklusive rökgaskondensering och hjälpel",'Slutlig allokering kvv'!$B$1:$AK$1,0),FALSE),"")</f>
        <v/>
      </c>
      <c r="AK342" s="137" t="str">
        <f t="shared" si="11"/>
        <v/>
      </c>
    </row>
    <row r="343" spans="1:37" x14ac:dyDescent="0.25">
      <c r="A343" s="2" t="s">
        <v>520</v>
      </c>
      <c r="B343" s="2" t="s">
        <v>522</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 kvv'!$B$2:$AC$462,MATCH(E$3,'Slutlig allokering kvv'!$B$1:$AJ$1,0),FALSE)/1,0)</f>
        <v>0</v>
      </c>
      <c r="F343">
        <f>IFERROR(VLOOKUP($B343,Kraftvärmeprod!$B$1:$AH$479,MATCH(F$2,Kraftvärmeprod!$B$1:$AG$1,0),FALSE)/1,0)-IFERROR(VLOOKUP($B343,'Slutlig allokering kvv'!$B$2:$AC$462,MATCH(F$3,'Slutlig allokering kvv'!$B$1:$AJ$1,0),FALSE)/1,0)</f>
        <v>0</v>
      </c>
      <c r="G343">
        <f>IFERROR(VLOOKUP($B343,Kraftvärmeprod!$B$1:$AH$479,MATCH(G$2,Kraftvärmeprod!$B$1:$AG$1,0),FALSE)/1,0)-IFERROR(VLOOKUP($B343,'Slutlig allokering kvv'!$B$2:$AC$462,MATCH(G$3,'Slutlig allokering kvv'!$B$1:$AJ$1,0),FALSE)/1,0)</f>
        <v>0</v>
      </c>
      <c r="H343">
        <f>IFERROR(VLOOKUP($B343,Kraftvärmeprod!$B$1:$AH$479,MATCH(H$2,Kraftvärmeprod!$B$1:$AG$1,0),FALSE)/1,0)-IFERROR(VLOOKUP($B343,'Slutlig allokering kvv'!$B$2:$AC$462,MATCH(H$3,'Slutlig allokering kvv'!$B$1:$AJ$1,0),FALSE)/1,0)</f>
        <v>0</v>
      </c>
      <c r="I343">
        <f>IFERROR(VLOOKUP($B343,Kraftvärmeprod!$B$1:$AH$479,MATCH(I$2,Kraftvärmeprod!$B$1:$AG$1,0),FALSE)/1,0)-IFERROR(VLOOKUP($B343,'Slutlig allokering kvv'!$B$2:$AC$462,MATCH(I$3,'Slutlig allokering kvv'!$B$1:$AJ$1,0),FALSE)/1,0)</f>
        <v>0</v>
      </c>
      <c r="J343">
        <f>IFERROR(VLOOKUP($B343,Kraftvärmeprod!$B$1:$AH$479,MATCH(J$2,Kraftvärmeprod!$B$1:$AG$1,0),FALSE)/1,0)-IFERROR(VLOOKUP($B343,'Slutlig allokering kvv'!$B$2:$AC$462,MATCH(J$3,'Slutlig allokering kvv'!$B$1:$AJ$1,0),FALSE)/1,0)</f>
        <v>0</v>
      </c>
      <c r="K343">
        <f>IFERROR(VLOOKUP($B343,Kraftvärmeprod!$B$1:$AH$479,MATCH(K$2,Kraftvärmeprod!$B$1:$AG$1,0),FALSE)/1,0)-IFERROR(VLOOKUP($B343,'Slutlig allokering kvv'!$B$2:$AC$462,MATCH(K$3,'Slutlig allokering kvv'!$B$1:$AJ$1,0),FALSE)/1,0)</f>
        <v>0</v>
      </c>
      <c r="L343">
        <f>IFERROR(VLOOKUP($B343,Kraftvärmeprod!$B$1:$AH$479,MATCH(L$2,Kraftvärmeprod!$B$1:$AG$1,0),FALSE)/1,0)-IFERROR(VLOOKUP($B343,'Slutlig allokering kvv'!$B$2:$AC$462,MATCH(L$3,'Slutlig allokering kvv'!$B$1:$AJ$1,0),FALSE)/1,0)</f>
        <v>0</v>
      </c>
      <c r="M343">
        <f>IFERROR(VLOOKUP($B343,Kraftvärmeprod!$B$1:$AH$479,MATCH(M$2,Kraftvärmeprod!$B$1:$AG$1,0),FALSE)/1,0)-IFERROR(VLOOKUP($B343,'Slutlig allokering kvv'!$B$2:$AC$462,MATCH(M$3,'Slutlig allokering kvv'!$B$1:$AJ$1,0),FALSE)/1,0)</f>
        <v>0</v>
      </c>
      <c r="N343">
        <f>IFERROR(VLOOKUP($B343,Kraftvärmeprod!$B$1:$AH$479,MATCH(N$2,Kraftvärmeprod!$B$1:$AG$1,0),FALSE)/1,0)-IFERROR(VLOOKUP($B343,'Slutlig allokering kvv'!$B$2:$AC$462,MATCH(N$3,'Slutlig allokering kvv'!$B$1:$AJ$1,0),FALSE)/1,0)</f>
        <v>0</v>
      </c>
      <c r="O343">
        <f>IFERROR(VLOOKUP($B343,Kraftvärmeprod!$B$1:$AH$479,MATCH(O$2,Kraftvärmeprod!$B$1:$AG$1,0),FALSE)/1,0)-IFERROR(VLOOKUP($B343,'Slutlig allokering kvv'!$B$2:$AC$462,MATCH(O$3,'Slutlig allokering kvv'!$B$1:$AJ$1,0),FALSE)/1,0)</f>
        <v>0</v>
      </c>
      <c r="P343">
        <f>IFERROR(VLOOKUP($B343,Kraftvärmeprod!$B$1:$AH$479,MATCH(P$2,Kraftvärmeprod!$B$1:$AG$1,0),FALSE)/1,0)-IFERROR(VLOOKUP($B343,'Slutlig allokering kvv'!$B$2:$AC$462,MATCH(P$3,'Slutlig allokering kvv'!$B$1:$AJ$1,0),FALSE)/1,0)</f>
        <v>0</v>
      </c>
      <c r="Q343">
        <f>IFERROR(VLOOKUP($B343,Kraftvärmeprod!$B$1:$AH$479,MATCH(Q$2,Kraftvärmeprod!$B$1:$AG$1,0),FALSE)/1,0)-IFERROR(VLOOKUP($B343,'Slutlig allokering kvv'!$B$2:$AC$462,MATCH(Q$3,'Slutlig allokering kvv'!$B$1:$AJ$1,0),FALSE)/1,0)</f>
        <v>0</v>
      </c>
      <c r="R343">
        <f>IFERROR(VLOOKUP($B343,Kraftvärmeprod!$B$1:$AH$479,MATCH(R$2,Kraftvärmeprod!$B$1:$AG$1,0),FALSE)/1,0)-IFERROR(VLOOKUP($B343,'Slutlig allokering kvv'!$B$2:$AC$462,MATCH(R$3,'Slutlig allokering kvv'!$B$1:$AJ$1,0),FALSE)/1,0)</f>
        <v>0</v>
      </c>
      <c r="S343">
        <f>IFERROR(VLOOKUP($B343,Kraftvärmeprod!$B$1:$AH$479,MATCH(S$2,Kraftvärmeprod!$B$1:$AG$1,0),FALSE)/1,0)-IFERROR(VLOOKUP($B343,'Slutlig allokering kvv'!$B$2:$AC$462,MATCH(S$3,'Slutlig allokering kvv'!$B$1:$AJ$1,0),FALSE)/1,0)</f>
        <v>0</v>
      </c>
      <c r="T343" s="6">
        <f>IFERROR(VLOOKUP($B343,Miljö!$B$1:$S$477,MATCH(T$2,Miljö!$B$1:$X$1,0),FALSE)/1,0)-IFERROR(VLOOKUP($B343,'Slutlig allokering kvv'!$B$2:$AC$462,MATCH(T$3,'Slutlig allokering kvv'!$B$1:$AJ$1,0),FALSE)/1,0)</f>
        <v>0</v>
      </c>
      <c r="U343">
        <f>IFERROR(VLOOKUP($B343,Kraftvärmeprod!$B$1:$AH$479,MATCH(U$2,Kraftvärmeprod!$B$1:$AG$1,0),FALSE)/1,0)-IFERROR(VLOOKUP($B343,'Slutlig allokering kvv'!$B$2:$AC$462,MATCH(U$3,'Slutlig allokering kvv'!$B$1:$AJ$1,0),FALSE)/1,0)</f>
        <v>0</v>
      </c>
      <c r="V343">
        <f>IFERROR(VLOOKUP($B343,Kraftvärmeprod!$B$1:$AH$479,MATCH(V$2,Kraftvärmeprod!$B$1:$AG$1,0),FALSE)/1,0)-IFERROR(VLOOKUP($B343,'Slutlig allokering kvv'!$B$2:$AC$462,MATCH(V$3,'Slutlig allokering kvv'!$B$1:$AJ$1,0),FALSE)/1,0)</f>
        <v>0</v>
      </c>
      <c r="W343">
        <f>IFERROR(VLOOKUP($B343,Kraftvärmeprod!$B$1:$AH$479,MATCH(W$2,Kraftvärmeprod!$B$1:$AG$1,0),FALSE)/1,0)-IFERROR(VLOOKUP($B343,'Slutlig allokering kvv'!$B$2:$AC$462,MATCH(W$3,'Slutlig allokering kvv'!$B$1:$AJ$1,0),FALSE)/1,0)</f>
        <v>0</v>
      </c>
      <c r="X343">
        <f>IFERROR(VLOOKUP($B343,Kraftvärmeprod!$B$1:$AH$479,MATCH(X$2,Kraftvärmeprod!$B$1:$AG$1,0),FALSE)/1,0)-IFERROR(VLOOKUP($B343,'Slutlig allokering kvv'!$B$2:$AC$462,MATCH(X$3,'Slutlig allokering kvv'!$B$1:$AJ$1,0),FALSE)/1,0)</f>
        <v>0</v>
      </c>
      <c r="Y343">
        <f>IFERROR(VLOOKUP($B343,Kraftvärmeprod!$B$1:$AH$479,MATCH(Y$2,Kraftvärmeprod!$B$1:$AG$1,0),FALSE)/1,0)-IFERROR(VLOOKUP($B343,'Slutlig allokering kvv'!$B$2:$AC$462,MATCH(Y$3,'Slutlig allokering kvv'!$B$1:$AJ$1,0),FALSE)/1,0)</f>
        <v>0</v>
      </c>
      <c r="Z343">
        <f>IFERROR(VLOOKUP($B343,Kraftvärmeprod!$B$1:$AH$479,MATCH(Z$2,Kraftvärmeprod!$B$1:$AG$1,0),FALSE)/1,0)-IFERROR(VLOOKUP($B343,'Slutlig allokering kvv'!$B$2:$AC$462,MATCH(Z$3,'Slutlig allokering kvv'!$B$1:$AJ$1,0),FALSE)/1,0)</f>
        <v>0</v>
      </c>
      <c r="AA343">
        <f>IFERROR(VLOOKUP($B343,Kraftvärmeprod!$B$1:$AH$479,MATCH(AA$2,Kraftvärmeprod!$B$1:$AG$1,0),FALSE)/1,0)-IFERROR(VLOOKUP($B343,'Slutlig allokering kvv'!$B$2:$AC$462,MATCH(AA$3,'Slutlig allokering kvv'!$B$1:$AJ$1,0),FALSE)/1,0)</f>
        <v>0</v>
      </c>
      <c r="AE343">
        <f t="shared" si="10"/>
        <v>0</v>
      </c>
      <c r="AG343">
        <f>IFERROR(VLOOKUP(B343,'Slutlig allokering kvv'!$B$2:$AJ$462,MATCH("Summa slutlig allokerad tillförd energi (utan hjälpel och rökgaskondensering):",'Slutlig allokering kvv'!$B$1:$AK$1,0),FALSE)/1,"")</f>
        <v>0</v>
      </c>
      <c r="AI343" s="137" t="str">
        <f>IFERROR(1-VLOOKUP(B343,'Slutlig allokering kvv'!$B$2:$AJ$462,MATCH("Andel av bränsle i kvv som allokerats till värme, exklusive rökgaskondensering och hjälpel",'Slutlig allokering kvv'!$B$1:$AK$1,0),FALSE),"")</f>
        <v/>
      </c>
      <c r="AK343" s="137" t="str">
        <f t="shared" si="11"/>
        <v/>
      </c>
    </row>
    <row r="344" spans="1:37" x14ac:dyDescent="0.25">
      <c r="A344" s="2" t="s">
        <v>520</v>
      </c>
      <c r="B344" s="2" t="s">
        <v>523</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 kvv'!$B$2:$AC$462,MATCH(E$3,'Slutlig allokering kvv'!$B$1:$AJ$1,0),FALSE)/1,0)</f>
        <v>0</v>
      </c>
      <c r="F344">
        <f>IFERROR(VLOOKUP($B344,Kraftvärmeprod!$B$1:$AH$479,MATCH(F$2,Kraftvärmeprod!$B$1:$AG$1,0),FALSE)/1,0)-IFERROR(VLOOKUP($B344,'Slutlig allokering kvv'!$B$2:$AC$462,MATCH(F$3,'Slutlig allokering kvv'!$B$1:$AJ$1,0),FALSE)/1,0)</f>
        <v>0</v>
      </c>
      <c r="G344">
        <f>IFERROR(VLOOKUP($B344,Kraftvärmeprod!$B$1:$AH$479,MATCH(G$2,Kraftvärmeprod!$B$1:$AG$1,0),FALSE)/1,0)-IFERROR(VLOOKUP($B344,'Slutlig allokering kvv'!$B$2:$AC$462,MATCH(G$3,'Slutlig allokering kvv'!$B$1:$AJ$1,0),FALSE)/1,0)</f>
        <v>0</v>
      </c>
      <c r="H344">
        <f>IFERROR(VLOOKUP($B344,Kraftvärmeprod!$B$1:$AH$479,MATCH(H$2,Kraftvärmeprod!$B$1:$AG$1,0),FALSE)/1,0)-IFERROR(VLOOKUP($B344,'Slutlig allokering kvv'!$B$2:$AC$462,MATCH(H$3,'Slutlig allokering kvv'!$B$1:$AJ$1,0),FALSE)/1,0)</f>
        <v>0</v>
      </c>
      <c r="I344">
        <f>IFERROR(VLOOKUP($B344,Kraftvärmeprod!$B$1:$AH$479,MATCH(I$2,Kraftvärmeprod!$B$1:$AG$1,0),FALSE)/1,0)-IFERROR(VLOOKUP($B344,'Slutlig allokering kvv'!$B$2:$AC$462,MATCH(I$3,'Slutlig allokering kvv'!$B$1:$AJ$1,0),FALSE)/1,0)</f>
        <v>0</v>
      </c>
      <c r="J344">
        <f>IFERROR(VLOOKUP($B344,Kraftvärmeprod!$B$1:$AH$479,MATCH(J$2,Kraftvärmeprod!$B$1:$AG$1,0),FALSE)/1,0)-IFERROR(VLOOKUP($B344,'Slutlig allokering kvv'!$B$2:$AC$462,MATCH(J$3,'Slutlig allokering kvv'!$B$1:$AJ$1,0),FALSE)/1,0)</f>
        <v>0</v>
      </c>
      <c r="K344">
        <f>IFERROR(VLOOKUP($B344,Kraftvärmeprod!$B$1:$AH$479,MATCH(K$2,Kraftvärmeprod!$B$1:$AG$1,0),FALSE)/1,0)-IFERROR(VLOOKUP($B344,'Slutlig allokering kvv'!$B$2:$AC$462,MATCH(K$3,'Slutlig allokering kvv'!$B$1:$AJ$1,0),FALSE)/1,0)</f>
        <v>0</v>
      </c>
      <c r="L344">
        <f>IFERROR(VLOOKUP($B344,Kraftvärmeprod!$B$1:$AH$479,MATCH(L$2,Kraftvärmeprod!$B$1:$AG$1,0),FALSE)/1,0)-IFERROR(VLOOKUP($B344,'Slutlig allokering kvv'!$B$2:$AC$462,MATCH(L$3,'Slutlig allokering kvv'!$B$1:$AJ$1,0),FALSE)/1,0)</f>
        <v>0</v>
      </c>
      <c r="M344">
        <f>IFERROR(VLOOKUP($B344,Kraftvärmeprod!$B$1:$AH$479,MATCH(M$2,Kraftvärmeprod!$B$1:$AG$1,0),FALSE)/1,0)-IFERROR(VLOOKUP($B344,'Slutlig allokering kvv'!$B$2:$AC$462,MATCH(M$3,'Slutlig allokering kvv'!$B$1:$AJ$1,0),FALSE)/1,0)</f>
        <v>0</v>
      </c>
      <c r="N344">
        <f>IFERROR(VLOOKUP($B344,Kraftvärmeprod!$B$1:$AH$479,MATCH(N$2,Kraftvärmeprod!$B$1:$AG$1,0),FALSE)/1,0)-IFERROR(VLOOKUP($B344,'Slutlig allokering kvv'!$B$2:$AC$462,MATCH(N$3,'Slutlig allokering kvv'!$B$1:$AJ$1,0),FALSE)/1,0)</f>
        <v>0</v>
      </c>
      <c r="O344">
        <f>IFERROR(VLOOKUP($B344,Kraftvärmeprod!$B$1:$AH$479,MATCH(O$2,Kraftvärmeprod!$B$1:$AG$1,0),FALSE)/1,0)-IFERROR(VLOOKUP($B344,'Slutlig allokering kvv'!$B$2:$AC$462,MATCH(O$3,'Slutlig allokering kvv'!$B$1:$AJ$1,0),FALSE)/1,0)</f>
        <v>0</v>
      </c>
      <c r="P344">
        <f>IFERROR(VLOOKUP($B344,Kraftvärmeprod!$B$1:$AH$479,MATCH(P$2,Kraftvärmeprod!$B$1:$AG$1,0),FALSE)/1,0)-IFERROR(VLOOKUP($B344,'Slutlig allokering kvv'!$B$2:$AC$462,MATCH(P$3,'Slutlig allokering kvv'!$B$1:$AJ$1,0),FALSE)/1,0)</f>
        <v>0</v>
      </c>
      <c r="Q344">
        <f>IFERROR(VLOOKUP($B344,Kraftvärmeprod!$B$1:$AH$479,MATCH(Q$2,Kraftvärmeprod!$B$1:$AG$1,0),FALSE)/1,0)-IFERROR(VLOOKUP($B344,'Slutlig allokering kvv'!$B$2:$AC$462,MATCH(Q$3,'Slutlig allokering kvv'!$B$1:$AJ$1,0),FALSE)/1,0)</f>
        <v>0</v>
      </c>
      <c r="R344">
        <f>IFERROR(VLOOKUP($B344,Kraftvärmeprod!$B$1:$AH$479,MATCH(R$2,Kraftvärmeprod!$B$1:$AG$1,0),FALSE)/1,0)-IFERROR(VLOOKUP($B344,'Slutlig allokering kvv'!$B$2:$AC$462,MATCH(R$3,'Slutlig allokering kvv'!$B$1:$AJ$1,0),FALSE)/1,0)</f>
        <v>0</v>
      </c>
      <c r="S344">
        <f>IFERROR(VLOOKUP($B344,Kraftvärmeprod!$B$1:$AH$479,MATCH(S$2,Kraftvärmeprod!$B$1:$AG$1,0),FALSE)/1,0)-IFERROR(VLOOKUP($B344,'Slutlig allokering kvv'!$B$2:$AC$462,MATCH(S$3,'Slutlig allokering kvv'!$B$1:$AJ$1,0),FALSE)/1,0)</f>
        <v>0</v>
      </c>
      <c r="T344" s="6">
        <f>IFERROR(VLOOKUP($B344,Miljö!$B$1:$S$477,MATCH(T$2,Miljö!$B$1:$X$1,0),FALSE)/1,0)-IFERROR(VLOOKUP($B344,'Slutlig allokering kvv'!$B$2:$AC$462,MATCH(T$3,'Slutlig allokering kvv'!$B$1:$AJ$1,0),FALSE)/1,0)</f>
        <v>0</v>
      </c>
      <c r="U344">
        <f>IFERROR(VLOOKUP($B344,Kraftvärmeprod!$B$1:$AH$479,MATCH(U$2,Kraftvärmeprod!$B$1:$AG$1,0),FALSE)/1,0)-IFERROR(VLOOKUP($B344,'Slutlig allokering kvv'!$B$2:$AC$462,MATCH(U$3,'Slutlig allokering kvv'!$B$1:$AJ$1,0),FALSE)/1,0)</f>
        <v>0</v>
      </c>
      <c r="V344">
        <f>IFERROR(VLOOKUP($B344,Kraftvärmeprod!$B$1:$AH$479,MATCH(V$2,Kraftvärmeprod!$B$1:$AG$1,0),FALSE)/1,0)-IFERROR(VLOOKUP($B344,'Slutlig allokering kvv'!$B$2:$AC$462,MATCH(V$3,'Slutlig allokering kvv'!$B$1:$AJ$1,0),FALSE)/1,0)</f>
        <v>0</v>
      </c>
      <c r="W344">
        <f>IFERROR(VLOOKUP($B344,Kraftvärmeprod!$B$1:$AH$479,MATCH(W$2,Kraftvärmeprod!$B$1:$AG$1,0),FALSE)/1,0)-IFERROR(VLOOKUP($B344,'Slutlig allokering kvv'!$B$2:$AC$462,MATCH(W$3,'Slutlig allokering kvv'!$B$1:$AJ$1,0),FALSE)/1,0)</f>
        <v>0</v>
      </c>
      <c r="X344">
        <f>IFERROR(VLOOKUP($B344,Kraftvärmeprod!$B$1:$AH$479,MATCH(X$2,Kraftvärmeprod!$B$1:$AG$1,0),FALSE)/1,0)-IFERROR(VLOOKUP($B344,'Slutlig allokering kvv'!$B$2:$AC$462,MATCH(X$3,'Slutlig allokering kvv'!$B$1:$AJ$1,0),FALSE)/1,0)</f>
        <v>0</v>
      </c>
      <c r="Y344">
        <f>IFERROR(VLOOKUP($B344,Kraftvärmeprod!$B$1:$AH$479,MATCH(Y$2,Kraftvärmeprod!$B$1:$AG$1,0),FALSE)/1,0)-IFERROR(VLOOKUP($B344,'Slutlig allokering kvv'!$B$2:$AC$462,MATCH(Y$3,'Slutlig allokering kvv'!$B$1:$AJ$1,0),FALSE)/1,0)</f>
        <v>0</v>
      </c>
      <c r="Z344">
        <f>IFERROR(VLOOKUP($B344,Kraftvärmeprod!$B$1:$AH$479,MATCH(Z$2,Kraftvärmeprod!$B$1:$AG$1,0),FALSE)/1,0)-IFERROR(VLOOKUP($B344,'Slutlig allokering kvv'!$B$2:$AC$462,MATCH(Z$3,'Slutlig allokering kvv'!$B$1:$AJ$1,0),FALSE)/1,0)</f>
        <v>0</v>
      </c>
      <c r="AA344">
        <f>IFERROR(VLOOKUP($B344,Kraftvärmeprod!$B$1:$AH$479,MATCH(AA$2,Kraftvärmeprod!$B$1:$AG$1,0),FALSE)/1,0)-IFERROR(VLOOKUP($B344,'Slutlig allokering kvv'!$B$2:$AC$462,MATCH(AA$3,'Slutlig allokering kvv'!$B$1:$AJ$1,0),FALSE)/1,0)</f>
        <v>0</v>
      </c>
      <c r="AE344">
        <f t="shared" si="10"/>
        <v>0</v>
      </c>
      <c r="AG344">
        <f>IFERROR(VLOOKUP(B344,'Slutlig allokering kvv'!$B$2:$AJ$462,MATCH("Summa slutlig allokerad tillförd energi (utan hjälpel och rökgaskondensering):",'Slutlig allokering kvv'!$B$1:$AK$1,0),FALSE)/1,"")</f>
        <v>0</v>
      </c>
      <c r="AI344" s="137" t="str">
        <f>IFERROR(1-VLOOKUP(B344,'Slutlig allokering kvv'!$B$2:$AJ$462,MATCH("Andel av bränsle i kvv som allokerats till värme, exklusive rökgaskondensering och hjälpel",'Slutlig allokering kvv'!$B$1:$AK$1,0),FALSE),"")</f>
        <v/>
      </c>
      <c r="AK344" s="137" t="str">
        <f t="shared" si="11"/>
        <v/>
      </c>
    </row>
    <row r="345" spans="1:37" x14ac:dyDescent="0.25">
      <c r="A345" s="2" t="s">
        <v>524</v>
      </c>
      <c r="B345" s="2" t="s">
        <v>11</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 kvv'!$B$2:$AC$462,MATCH(E$3,'Slutlig allokering kvv'!$B$1:$AJ$1,0),FALSE)/1,0)</f>
        <v>0</v>
      </c>
      <c r="F345">
        <f>IFERROR(VLOOKUP($B345,Kraftvärmeprod!$B$1:$AH$479,MATCH(F$2,Kraftvärmeprod!$B$1:$AG$1,0),FALSE)/1,0)-IFERROR(VLOOKUP($B345,'Slutlig allokering kvv'!$B$2:$AC$462,MATCH(F$3,'Slutlig allokering kvv'!$B$1:$AJ$1,0),FALSE)/1,0)</f>
        <v>0</v>
      </c>
      <c r="G345">
        <f>IFERROR(VLOOKUP($B345,Kraftvärmeprod!$B$1:$AH$479,MATCH(G$2,Kraftvärmeprod!$B$1:$AG$1,0),FALSE)/1,0)-IFERROR(VLOOKUP($B345,'Slutlig allokering kvv'!$B$2:$AC$462,MATCH(G$3,'Slutlig allokering kvv'!$B$1:$AJ$1,0),FALSE)/1,0)</f>
        <v>0</v>
      </c>
      <c r="H345">
        <f>IFERROR(VLOOKUP($B345,Kraftvärmeprod!$B$1:$AH$479,MATCH(H$2,Kraftvärmeprod!$B$1:$AG$1,0),FALSE)/1,0)-IFERROR(VLOOKUP($B345,'Slutlig allokering kvv'!$B$2:$AC$462,MATCH(H$3,'Slutlig allokering kvv'!$B$1:$AJ$1,0),FALSE)/1,0)</f>
        <v>0</v>
      </c>
      <c r="I345">
        <f>IFERROR(VLOOKUP($B345,Kraftvärmeprod!$B$1:$AH$479,MATCH(I$2,Kraftvärmeprod!$B$1:$AG$1,0),FALSE)/1,0)-IFERROR(VLOOKUP($B345,'Slutlig allokering kvv'!$B$2:$AC$462,MATCH(I$3,'Slutlig allokering kvv'!$B$1:$AJ$1,0),FALSE)/1,0)</f>
        <v>0</v>
      </c>
      <c r="J345">
        <f>IFERROR(VLOOKUP($B345,Kraftvärmeprod!$B$1:$AH$479,MATCH(J$2,Kraftvärmeprod!$B$1:$AG$1,0),FALSE)/1,0)-IFERROR(VLOOKUP($B345,'Slutlig allokering kvv'!$B$2:$AC$462,MATCH(J$3,'Slutlig allokering kvv'!$B$1:$AJ$1,0),FALSE)/1,0)</f>
        <v>0</v>
      </c>
      <c r="K345">
        <f>IFERROR(VLOOKUP($B345,Kraftvärmeprod!$B$1:$AH$479,MATCH(K$2,Kraftvärmeprod!$B$1:$AG$1,0),FALSE)/1,0)-IFERROR(VLOOKUP($B345,'Slutlig allokering kvv'!$B$2:$AC$462,MATCH(K$3,'Slutlig allokering kvv'!$B$1:$AJ$1,0),FALSE)/1,0)</f>
        <v>0</v>
      </c>
      <c r="L345">
        <f>IFERROR(VLOOKUP($B345,Kraftvärmeprod!$B$1:$AH$479,MATCH(L$2,Kraftvärmeprod!$B$1:$AG$1,0),FALSE)/1,0)-IFERROR(VLOOKUP($B345,'Slutlig allokering kvv'!$B$2:$AC$462,MATCH(L$3,'Slutlig allokering kvv'!$B$1:$AJ$1,0),FALSE)/1,0)</f>
        <v>0</v>
      </c>
      <c r="M345">
        <f>IFERROR(VLOOKUP($B345,Kraftvärmeprod!$B$1:$AH$479,MATCH(M$2,Kraftvärmeprod!$B$1:$AG$1,0),FALSE)/1,0)-IFERROR(VLOOKUP($B345,'Slutlig allokering kvv'!$B$2:$AC$462,MATCH(M$3,'Slutlig allokering kvv'!$B$1:$AJ$1,0),FALSE)/1,0)</f>
        <v>0</v>
      </c>
      <c r="N345">
        <f>IFERROR(VLOOKUP($B345,Kraftvärmeprod!$B$1:$AH$479,MATCH(N$2,Kraftvärmeprod!$B$1:$AG$1,0),FALSE)/1,0)-IFERROR(VLOOKUP($B345,'Slutlig allokering kvv'!$B$2:$AC$462,MATCH(N$3,'Slutlig allokering kvv'!$B$1:$AJ$1,0),FALSE)/1,0)</f>
        <v>0</v>
      </c>
      <c r="O345">
        <f>IFERROR(VLOOKUP($B345,Kraftvärmeprod!$B$1:$AH$479,MATCH(O$2,Kraftvärmeprod!$B$1:$AG$1,0),FALSE)/1,0)-IFERROR(VLOOKUP($B345,'Slutlig allokering kvv'!$B$2:$AC$462,MATCH(O$3,'Slutlig allokering kvv'!$B$1:$AJ$1,0),FALSE)/1,0)</f>
        <v>0</v>
      </c>
      <c r="P345">
        <f>IFERROR(VLOOKUP($B345,Kraftvärmeprod!$B$1:$AH$479,MATCH(P$2,Kraftvärmeprod!$B$1:$AG$1,0),FALSE)/1,0)-IFERROR(VLOOKUP($B345,'Slutlig allokering kvv'!$B$2:$AC$462,MATCH(P$3,'Slutlig allokering kvv'!$B$1:$AJ$1,0),FALSE)/1,0)</f>
        <v>0</v>
      </c>
      <c r="Q345">
        <f>IFERROR(VLOOKUP($B345,Kraftvärmeprod!$B$1:$AH$479,MATCH(Q$2,Kraftvärmeprod!$B$1:$AG$1,0),FALSE)/1,0)-IFERROR(VLOOKUP($B345,'Slutlig allokering kvv'!$B$2:$AC$462,MATCH(Q$3,'Slutlig allokering kvv'!$B$1:$AJ$1,0),FALSE)/1,0)</f>
        <v>0</v>
      </c>
      <c r="R345">
        <f>IFERROR(VLOOKUP($B345,Kraftvärmeprod!$B$1:$AH$479,MATCH(R$2,Kraftvärmeprod!$B$1:$AG$1,0),FALSE)/1,0)-IFERROR(VLOOKUP($B345,'Slutlig allokering kvv'!$B$2:$AC$462,MATCH(R$3,'Slutlig allokering kvv'!$B$1:$AJ$1,0),FALSE)/1,0)</f>
        <v>0</v>
      </c>
      <c r="S345">
        <f>IFERROR(VLOOKUP($B345,Kraftvärmeprod!$B$1:$AH$479,MATCH(S$2,Kraftvärmeprod!$B$1:$AG$1,0),FALSE)/1,0)-IFERROR(VLOOKUP($B345,'Slutlig allokering kvv'!$B$2:$AC$462,MATCH(S$3,'Slutlig allokering kvv'!$B$1:$AJ$1,0),FALSE)/1,0)</f>
        <v>0</v>
      </c>
      <c r="T345" s="6">
        <f>IFERROR(VLOOKUP($B345,Miljö!$B$1:$S$477,MATCH(T$2,Miljö!$B$1:$X$1,0),FALSE)/1,0)-IFERROR(VLOOKUP($B345,'Slutlig allokering kvv'!$B$2:$AC$462,MATCH(T$3,'Slutlig allokering kvv'!$B$1:$AJ$1,0),FALSE)/1,0)</f>
        <v>0</v>
      </c>
      <c r="U345">
        <f>IFERROR(VLOOKUP($B345,Kraftvärmeprod!$B$1:$AH$479,MATCH(U$2,Kraftvärmeprod!$B$1:$AG$1,0),FALSE)/1,0)-IFERROR(VLOOKUP($B345,'Slutlig allokering kvv'!$B$2:$AC$462,MATCH(U$3,'Slutlig allokering kvv'!$B$1:$AJ$1,0),FALSE)/1,0)</f>
        <v>0</v>
      </c>
      <c r="V345">
        <f>IFERROR(VLOOKUP($B345,Kraftvärmeprod!$B$1:$AH$479,MATCH(V$2,Kraftvärmeprod!$B$1:$AG$1,0),FALSE)/1,0)-IFERROR(VLOOKUP($B345,'Slutlig allokering kvv'!$B$2:$AC$462,MATCH(V$3,'Slutlig allokering kvv'!$B$1:$AJ$1,0),FALSE)/1,0)</f>
        <v>0</v>
      </c>
      <c r="W345">
        <f>IFERROR(VLOOKUP($B345,Kraftvärmeprod!$B$1:$AH$479,MATCH(W$2,Kraftvärmeprod!$B$1:$AG$1,0),FALSE)/1,0)-IFERROR(VLOOKUP($B345,'Slutlig allokering kvv'!$B$2:$AC$462,MATCH(W$3,'Slutlig allokering kvv'!$B$1:$AJ$1,0),FALSE)/1,0)</f>
        <v>0</v>
      </c>
      <c r="X345">
        <f>IFERROR(VLOOKUP($B345,Kraftvärmeprod!$B$1:$AH$479,MATCH(X$2,Kraftvärmeprod!$B$1:$AG$1,0),FALSE)/1,0)-IFERROR(VLOOKUP($B345,'Slutlig allokering kvv'!$B$2:$AC$462,MATCH(X$3,'Slutlig allokering kvv'!$B$1:$AJ$1,0),FALSE)/1,0)</f>
        <v>0</v>
      </c>
      <c r="Y345">
        <f>IFERROR(VLOOKUP($B345,Kraftvärmeprod!$B$1:$AH$479,MATCH(Y$2,Kraftvärmeprod!$B$1:$AG$1,0),FALSE)/1,0)-IFERROR(VLOOKUP($B345,'Slutlig allokering kvv'!$B$2:$AC$462,MATCH(Y$3,'Slutlig allokering kvv'!$B$1:$AJ$1,0),FALSE)/1,0)</f>
        <v>0</v>
      </c>
      <c r="Z345">
        <f>IFERROR(VLOOKUP($B345,Kraftvärmeprod!$B$1:$AH$479,MATCH(Z$2,Kraftvärmeprod!$B$1:$AG$1,0),FALSE)/1,0)-IFERROR(VLOOKUP($B345,'Slutlig allokering kvv'!$B$2:$AC$462,MATCH(Z$3,'Slutlig allokering kvv'!$B$1:$AJ$1,0),FALSE)/1,0)</f>
        <v>0</v>
      </c>
      <c r="AA345">
        <f>IFERROR(VLOOKUP($B345,Kraftvärmeprod!$B$1:$AH$479,MATCH(AA$2,Kraftvärmeprod!$B$1:$AG$1,0),FALSE)/1,0)-IFERROR(VLOOKUP($B345,'Slutlig allokering kvv'!$B$2:$AC$462,MATCH(AA$3,'Slutlig allokering kvv'!$B$1:$AJ$1,0),FALSE)/1,0)</f>
        <v>0</v>
      </c>
      <c r="AE345">
        <f t="shared" si="10"/>
        <v>0</v>
      </c>
      <c r="AG345">
        <f>IFERROR(VLOOKUP(B345,'Slutlig allokering kvv'!$B$2:$AJ$462,MATCH("Summa slutlig allokerad tillförd energi (utan hjälpel och rökgaskondensering):",'Slutlig allokering kvv'!$B$1:$AK$1,0),FALSE)/1,"")</f>
        <v>0</v>
      </c>
      <c r="AI345" s="137" t="str">
        <f>IFERROR(1-VLOOKUP(B345,'Slutlig allokering kvv'!$B$2:$AJ$462,MATCH("Andel av bränsle i kvv som allokerats till värme, exklusive rökgaskondensering och hjälpel",'Slutlig allokering kvv'!$B$1:$AK$1,0),FALSE),"")</f>
        <v/>
      </c>
      <c r="AK345" s="137" t="str">
        <f t="shared" si="11"/>
        <v/>
      </c>
    </row>
    <row r="346" spans="1:37" x14ac:dyDescent="0.25">
      <c r="A346" s="2" t="s">
        <v>524</v>
      </c>
      <c r="B346" s="2" t="s">
        <v>525</v>
      </c>
      <c r="C346" t="str">
        <f>IFERROR(VLOOKUP($B346,Kraftvärmeprod!$B$1:$AH$479,MATCH(C$3,Kraftvärmeprod!$B$1:$AG$1,0),FALSE)/1,"")</f>
        <v/>
      </c>
      <c r="D346" t="str">
        <f>IFERROR(VLOOKUP($B346,Kraftvärmeprod!$B$1:$AH$479,MATCH(D$3,Kraftvärmeprod!$B$1:$AG$1,0),FALSE)/1,"")</f>
        <v/>
      </c>
      <c r="E346">
        <f>IFERROR(VLOOKUP($B346,Kraftvärmeprod!$B$1:$AH$479,MATCH(E$2,Kraftvärmeprod!$B$1:$AG$1,0),FALSE)/1,0)-IFERROR(VLOOKUP($B346,'Slutlig allokering kvv'!$B$2:$AC$462,MATCH(E$3,'Slutlig allokering kvv'!$B$1:$AJ$1,0),FALSE)/1,0)</f>
        <v>0</v>
      </c>
      <c r="F346">
        <f>IFERROR(VLOOKUP($B346,Kraftvärmeprod!$B$1:$AH$479,MATCH(F$2,Kraftvärmeprod!$B$1:$AG$1,0),FALSE)/1,0)-IFERROR(VLOOKUP($B346,'Slutlig allokering kvv'!$B$2:$AC$462,MATCH(F$3,'Slutlig allokering kvv'!$B$1:$AJ$1,0),FALSE)/1,0)</f>
        <v>0</v>
      </c>
      <c r="G346">
        <f>IFERROR(VLOOKUP($B346,Kraftvärmeprod!$B$1:$AH$479,MATCH(G$2,Kraftvärmeprod!$B$1:$AG$1,0),FALSE)/1,0)-IFERROR(VLOOKUP($B346,'Slutlig allokering kvv'!$B$2:$AC$462,MATCH(G$3,'Slutlig allokering kvv'!$B$1:$AJ$1,0),FALSE)/1,0)</f>
        <v>0</v>
      </c>
      <c r="H346">
        <f>IFERROR(VLOOKUP($B346,Kraftvärmeprod!$B$1:$AH$479,MATCH(H$2,Kraftvärmeprod!$B$1:$AG$1,0),FALSE)/1,0)-IFERROR(VLOOKUP($B346,'Slutlig allokering kvv'!$B$2:$AC$462,MATCH(H$3,'Slutlig allokering kvv'!$B$1:$AJ$1,0),FALSE)/1,0)</f>
        <v>0</v>
      </c>
      <c r="I346">
        <f>IFERROR(VLOOKUP($B346,Kraftvärmeprod!$B$1:$AH$479,MATCH(I$2,Kraftvärmeprod!$B$1:$AG$1,0),FALSE)/1,0)-IFERROR(VLOOKUP($B346,'Slutlig allokering kvv'!$B$2:$AC$462,MATCH(I$3,'Slutlig allokering kvv'!$B$1:$AJ$1,0),FALSE)/1,0)</f>
        <v>0</v>
      </c>
      <c r="J346">
        <f>IFERROR(VLOOKUP($B346,Kraftvärmeprod!$B$1:$AH$479,MATCH(J$2,Kraftvärmeprod!$B$1:$AG$1,0),FALSE)/1,0)-IFERROR(VLOOKUP($B346,'Slutlig allokering kvv'!$B$2:$AC$462,MATCH(J$3,'Slutlig allokering kvv'!$B$1:$AJ$1,0),FALSE)/1,0)</f>
        <v>0</v>
      </c>
      <c r="K346">
        <f>IFERROR(VLOOKUP($B346,Kraftvärmeprod!$B$1:$AH$479,MATCH(K$2,Kraftvärmeprod!$B$1:$AG$1,0),FALSE)/1,0)-IFERROR(VLOOKUP($B346,'Slutlig allokering kvv'!$B$2:$AC$462,MATCH(K$3,'Slutlig allokering kvv'!$B$1:$AJ$1,0),FALSE)/1,0)</f>
        <v>0</v>
      </c>
      <c r="L346">
        <f>IFERROR(VLOOKUP($B346,Kraftvärmeprod!$B$1:$AH$479,MATCH(L$2,Kraftvärmeprod!$B$1:$AG$1,0),FALSE)/1,0)-IFERROR(VLOOKUP($B346,'Slutlig allokering kvv'!$B$2:$AC$462,MATCH(L$3,'Slutlig allokering kvv'!$B$1:$AJ$1,0),FALSE)/1,0)</f>
        <v>0</v>
      </c>
      <c r="M346">
        <f>IFERROR(VLOOKUP($B346,Kraftvärmeprod!$B$1:$AH$479,MATCH(M$2,Kraftvärmeprod!$B$1:$AG$1,0),FALSE)/1,0)-IFERROR(VLOOKUP($B346,'Slutlig allokering kvv'!$B$2:$AC$462,MATCH(M$3,'Slutlig allokering kvv'!$B$1:$AJ$1,0),FALSE)/1,0)</f>
        <v>0</v>
      </c>
      <c r="N346">
        <f>IFERROR(VLOOKUP($B346,Kraftvärmeprod!$B$1:$AH$479,MATCH(N$2,Kraftvärmeprod!$B$1:$AG$1,0),FALSE)/1,0)-IFERROR(VLOOKUP($B346,'Slutlig allokering kvv'!$B$2:$AC$462,MATCH(N$3,'Slutlig allokering kvv'!$B$1:$AJ$1,0),FALSE)/1,0)</f>
        <v>0</v>
      </c>
      <c r="O346">
        <f>IFERROR(VLOOKUP($B346,Kraftvärmeprod!$B$1:$AH$479,MATCH(O$2,Kraftvärmeprod!$B$1:$AG$1,0),FALSE)/1,0)-IFERROR(VLOOKUP($B346,'Slutlig allokering kvv'!$B$2:$AC$462,MATCH(O$3,'Slutlig allokering kvv'!$B$1:$AJ$1,0),FALSE)/1,0)</f>
        <v>0</v>
      </c>
      <c r="P346">
        <f>IFERROR(VLOOKUP($B346,Kraftvärmeprod!$B$1:$AH$479,MATCH(P$2,Kraftvärmeprod!$B$1:$AG$1,0),FALSE)/1,0)-IFERROR(VLOOKUP($B346,'Slutlig allokering kvv'!$B$2:$AC$462,MATCH(P$3,'Slutlig allokering kvv'!$B$1:$AJ$1,0),FALSE)/1,0)</f>
        <v>0</v>
      </c>
      <c r="Q346">
        <f>IFERROR(VLOOKUP($B346,Kraftvärmeprod!$B$1:$AH$479,MATCH(Q$2,Kraftvärmeprod!$B$1:$AG$1,0),FALSE)/1,0)-IFERROR(VLOOKUP($B346,'Slutlig allokering kvv'!$B$2:$AC$462,MATCH(Q$3,'Slutlig allokering kvv'!$B$1:$AJ$1,0),FALSE)/1,0)</f>
        <v>0</v>
      </c>
      <c r="R346">
        <f>IFERROR(VLOOKUP($B346,Kraftvärmeprod!$B$1:$AH$479,MATCH(R$2,Kraftvärmeprod!$B$1:$AG$1,0),FALSE)/1,0)-IFERROR(VLOOKUP($B346,'Slutlig allokering kvv'!$B$2:$AC$462,MATCH(R$3,'Slutlig allokering kvv'!$B$1:$AJ$1,0),FALSE)/1,0)</f>
        <v>0</v>
      </c>
      <c r="S346">
        <f>IFERROR(VLOOKUP($B346,Kraftvärmeprod!$B$1:$AH$479,MATCH(S$2,Kraftvärmeprod!$B$1:$AG$1,0),FALSE)/1,0)-IFERROR(VLOOKUP($B346,'Slutlig allokering kvv'!$B$2:$AC$462,MATCH(S$3,'Slutlig allokering kvv'!$B$1:$AJ$1,0),FALSE)/1,0)</f>
        <v>0</v>
      </c>
      <c r="T346" s="6">
        <f>IFERROR(VLOOKUP($B346,Miljö!$B$1:$S$477,MATCH(T$2,Miljö!$B$1:$X$1,0),FALSE)/1,0)-IFERROR(VLOOKUP($B346,'Slutlig allokering kvv'!$B$2:$AC$462,MATCH(T$3,'Slutlig allokering kvv'!$B$1:$AJ$1,0),FALSE)/1,0)</f>
        <v>0</v>
      </c>
      <c r="U346">
        <f>IFERROR(VLOOKUP($B346,Kraftvärmeprod!$B$1:$AH$479,MATCH(U$2,Kraftvärmeprod!$B$1:$AG$1,0),FALSE)/1,0)-IFERROR(VLOOKUP($B346,'Slutlig allokering kvv'!$B$2:$AC$462,MATCH(U$3,'Slutlig allokering kvv'!$B$1:$AJ$1,0),FALSE)/1,0)</f>
        <v>0</v>
      </c>
      <c r="V346">
        <f>IFERROR(VLOOKUP($B346,Kraftvärmeprod!$B$1:$AH$479,MATCH(V$2,Kraftvärmeprod!$B$1:$AG$1,0),FALSE)/1,0)-IFERROR(VLOOKUP($B346,'Slutlig allokering kvv'!$B$2:$AC$462,MATCH(V$3,'Slutlig allokering kvv'!$B$1:$AJ$1,0),FALSE)/1,0)</f>
        <v>0</v>
      </c>
      <c r="W346">
        <f>IFERROR(VLOOKUP($B346,Kraftvärmeprod!$B$1:$AH$479,MATCH(W$2,Kraftvärmeprod!$B$1:$AG$1,0),FALSE)/1,0)-IFERROR(VLOOKUP($B346,'Slutlig allokering kvv'!$B$2:$AC$462,MATCH(W$3,'Slutlig allokering kvv'!$B$1:$AJ$1,0),FALSE)/1,0)</f>
        <v>0</v>
      </c>
      <c r="X346">
        <f>IFERROR(VLOOKUP($B346,Kraftvärmeprod!$B$1:$AH$479,MATCH(X$2,Kraftvärmeprod!$B$1:$AG$1,0),FALSE)/1,0)-IFERROR(VLOOKUP($B346,'Slutlig allokering kvv'!$B$2:$AC$462,MATCH(X$3,'Slutlig allokering kvv'!$B$1:$AJ$1,0),FALSE)/1,0)</f>
        <v>0</v>
      </c>
      <c r="Y346">
        <f>IFERROR(VLOOKUP($B346,Kraftvärmeprod!$B$1:$AH$479,MATCH(Y$2,Kraftvärmeprod!$B$1:$AG$1,0),FALSE)/1,0)-IFERROR(VLOOKUP($B346,'Slutlig allokering kvv'!$B$2:$AC$462,MATCH(Y$3,'Slutlig allokering kvv'!$B$1:$AJ$1,0),FALSE)/1,0)</f>
        <v>0</v>
      </c>
      <c r="Z346">
        <f>IFERROR(VLOOKUP($B346,Kraftvärmeprod!$B$1:$AH$479,MATCH(Z$2,Kraftvärmeprod!$B$1:$AG$1,0),FALSE)/1,0)-IFERROR(VLOOKUP($B346,'Slutlig allokering kvv'!$B$2:$AC$462,MATCH(Z$3,'Slutlig allokering kvv'!$B$1:$AJ$1,0),FALSE)/1,0)</f>
        <v>0</v>
      </c>
      <c r="AA346">
        <f>IFERROR(VLOOKUP($B346,Kraftvärmeprod!$B$1:$AH$479,MATCH(AA$2,Kraftvärmeprod!$B$1:$AG$1,0),FALSE)/1,0)-IFERROR(VLOOKUP($B346,'Slutlig allokering kvv'!$B$2:$AC$462,MATCH(AA$3,'Slutlig allokering kvv'!$B$1:$AJ$1,0),FALSE)/1,0)</f>
        <v>0</v>
      </c>
      <c r="AE346">
        <f t="shared" si="10"/>
        <v>0</v>
      </c>
      <c r="AG346">
        <f>IFERROR(VLOOKUP(B346,'Slutlig allokering kvv'!$B$2:$AJ$462,MATCH("Summa slutlig allokerad tillförd energi (utan hjälpel och rökgaskondensering):",'Slutlig allokering kvv'!$B$1:$AK$1,0),FALSE)/1,"")</f>
        <v>0</v>
      </c>
      <c r="AI346" s="137" t="str">
        <f>IFERROR(1-VLOOKUP(B346,'Slutlig allokering kvv'!$B$2:$AJ$462,MATCH("Andel av bränsle i kvv som allokerats till värme, exklusive rökgaskondensering och hjälpel",'Slutlig allokering kvv'!$B$1:$AK$1,0),FALSE),"")</f>
        <v/>
      </c>
      <c r="AK346" s="137" t="str">
        <f t="shared" si="11"/>
        <v/>
      </c>
    </row>
    <row r="347" spans="1:37" x14ac:dyDescent="0.25">
      <c r="A347" s="2" t="s">
        <v>524</v>
      </c>
      <c r="B347" s="2" t="s">
        <v>318</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 kvv'!$B$2:$AC$462,MATCH(E$3,'Slutlig allokering kvv'!$B$1:$AJ$1,0),FALSE)/1,0)</f>
        <v>0</v>
      </c>
      <c r="F347">
        <f>IFERROR(VLOOKUP($B347,Kraftvärmeprod!$B$1:$AH$479,MATCH(F$2,Kraftvärmeprod!$B$1:$AG$1,0),FALSE)/1,0)-IFERROR(VLOOKUP($B347,'Slutlig allokering kvv'!$B$2:$AC$462,MATCH(F$3,'Slutlig allokering kvv'!$B$1:$AJ$1,0),FALSE)/1,0)</f>
        <v>0</v>
      </c>
      <c r="G347">
        <f>IFERROR(VLOOKUP($B347,Kraftvärmeprod!$B$1:$AH$479,MATCH(G$2,Kraftvärmeprod!$B$1:$AG$1,0),FALSE)/1,0)-IFERROR(VLOOKUP($B347,'Slutlig allokering kvv'!$B$2:$AC$462,MATCH(G$3,'Slutlig allokering kvv'!$B$1:$AJ$1,0),FALSE)/1,0)</f>
        <v>0</v>
      </c>
      <c r="H347">
        <f>IFERROR(VLOOKUP($B347,Kraftvärmeprod!$B$1:$AH$479,MATCH(H$2,Kraftvärmeprod!$B$1:$AG$1,0),FALSE)/1,0)-IFERROR(VLOOKUP($B347,'Slutlig allokering kvv'!$B$2:$AC$462,MATCH(H$3,'Slutlig allokering kvv'!$B$1:$AJ$1,0),FALSE)/1,0)</f>
        <v>0</v>
      </c>
      <c r="I347">
        <f>IFERROR(VLOOKUP($B347,Kraftvärmeprod!$B$1:$AH$479,MATCH(I$2,Kraftvärmeprod!$B$1:$AG$1,0),FALSE)/1,0)-IFERROR(VLOOKUP($B347,'Slutlig allokering kvv'!$B$2:$AC$462,MATCH(I$3,'Slutlig allokering kvv'!$B$1:$AJ$1,0),FALSE)/1,0)</f>
        <v>0</v>
      </c>
      <c r="J347">
        <f>IFERROR(VLOOKUP($B347,Kraftvärmeprod!$B$1:$AH$479,MATCH(J$2,Kraftvärmeprod!$B$1:$AG$1,0),FALSE)/1,0)-IFERROR(VLOOKUP($B347,'Slutlig allokering kvv'!$B$2:$AC$462,MATCH(J$3,'Slutlig allokering kvv'!$B$1:$AJ$1,0),FALSE)/1,0)</f>
        <v>0</v>
      </c>
      <c r="K347">
        <f>IFERROR(VLOOKUP($B347,Kraftvärmeprod!$B$1:$AH$479,MATCH(K$2,Kraftvärmeprod!$B$1:$AG$1,0),FALSE)/1,0)-IFERROR(VLOOKUP($B347,'Slutlig allokering kvv'!$B$2:$AC$462,MATCH(K$3,'Slutlig allokering kvv'!$B$1:$AJ$1,0),FALSE)/1,0)</f>
        <v>0</v>
      </c>
      <c r="L347">
        <f>IFERROR(VLOOKUP($B347,Kraftvärmeprod!$B$1:$AH$479,MATCH(L$2,Kraftvärmeprod!$B$1:$AG$1,0),FALSE)/1,0)-IFERROR(VLOOKUP($B347,'Slutlig allokering kvv'!$B$2:$AC$462,MATCH(L$3,'Slutlig allokering kvv'!$B$1:$AJ$1,0),FALSE)/1,0)</f>
        <v>0</v>
      </c>
      <c r="M347">
        <f>IFERROR(VLOOKUP($B347,Kraftvärmeprod!$B$1:$AH$479,MATCH(M$2,Kraftvärmeprod!$B$1:$AG$1,0),FALSE)/1,0)-IFERROR(VLOOKUP($B347,'Slutlig allokering kvv'!$B$2:$AC$462,MATCH(M$3,'Slutlig allokering kvv'!$B$1:$AJ$1,0),FALSE)/1,0)</f>
        <v>0</v>
      </c>
      <c r="N347">
        <f>IFERROR(VLOOKUP($B347,Kraftvärmeprod!$B$1:$AH$479,MATCH(N$2,Kraftvärmeprod!$B$1:$AG$1,0),FALSE)/1,0)-IFERROR(VLOOKUP($B347,'Slutlig allokering kvv'!$B$2:$AC$462,MATCH(N$3,'Slutlig allokering kvv'!$B$1:$AJ$1,0),FALSE)/1,0)</f>
        <v>0</v>
      </c>
      <c r="O347">
        <f>IFERROR(VLOOKUP($B347,Kraftvärmeprod!$B$1:$AH$479,MATCH(O$2,Kraftvärmeprod!$B$1:$AG$1,0),FALSE)/1,0)-IFERROR(VLOOKUP($B347,'Slutlig allokering kvv'!$B$2:$AC$462,MATCH(O$3,'Slutlig allokering kvv'!$B$1:$AJ$1,0),FALSE)/1,0)</f>
        <v>0</v>
      </c>
      <c r="P347">
        <f>IFERROR(VLOOKUP($B347,Kraftvärmeprod!$B$1:$AH$479,MATCH(P$2,Kraftvärmeprod!$B$1:$AG$1,0),FALSE)/1,0)-IFERROR(VLOOKUP($B347,'Slutlig allokering kvv'!$B$2:$AC$462,MATCH(P$3,'Slutlig allokering kvv'!$B$1:$AJ$1,0),FALSE)/1,0)</f>
        <v>0</v>
      </c>
      <c r="Q347">
        <f>IFERROR(VLOOKUP($B347,Kraftvärmeprod!$B$1:$AH$479,MATCH(Q$2,Kraftvärmeprod!$B$1:$AG$1,0),FALSE)/1,0)-IFERROR(VLOOKUP($B347,'Slutlig allokering kvv'!$B$2:$AC$462,MATCH(Q$3,'Slutlig allokering kvv'!$B$1:$AJ$1,0),FALSE)/1,0)</f>
        <v>0</v>
      </c>
      <c r="R347">
        <f>IFERROR(VLOOKUP($B347,Kraftvärmeprod!$B$1:$AH$479,MATCH(R$2,Kraftvärmeprod!$B$1:$AG$1,0),FALSE)/1,0)-IFERROR(VLOOKUP($B347,'Slutlig allokering kvv'!$B$2:$AC$462,MATCH(R$3,'Slutlig allokering kvv'!$B$1:$AJ$1,0),FALSE)/1,0)</f>
        <v>0</v>
      </c>
      <c r="S347">
        <f>IFERROR(VLOOKUP($B347,Kraftvärmeprod!$B$1:$AH$479,MATCH(S$2,Kraftvärmeprod!$B$1:$AG$1,0),FALSE)/1,0)-IFERROR(VLOOKUP($B347,'Slutlig allokering kvv'!$B$2:$AC$462,MATCH(S$3,'Slutlig allokering kvv'!$B$1:$AJ$1,0),FALSE)/1,0)</f>
        <v>0</v>
      </c>
      <c r="T347" s="6">
        <f>IFERROR(VLOOKUP($B347,Miljö!$B$1:$S$477,MATCH(T$2,Miljö!$B$1:$X$1,0),FALSE)/1,0)-IFERROR(VLOOKUP($B347,'Slutlig allokering kvv'!$B$2:$AC$462,MATCH(T$3,'Slutlig allokering kvv'!$B$1:$AJ$1,0),FALSE)/1,0)</f>
        <v>0</v>
      </c>
      <c r="U347">
        <f>IFERROR(VLOOKUP($B347,Kraftvärmeprod!$B$1:$AH$479,MATCH(U$2,Kraftvärmeprod!$B$1:$AG$1,0),FALSE)/1,0)-IFERROR(VLOOKUP($B347,'Slutlig allokering kvv'!$B$2:$AC$462,MATCH(U$3,'Slutlig allokering kvv'!$B$1:$AJ$1,0),FALSE)/1,0)</f>
        <v>0</v>
      </c>
      <c r="V347">
        <f>IFERROR(VLOOKUP($B347,Kraftvärmeprod!$B$1:$AH$479,MATCH(V$2,Kraftvärmeprod!$B$1:$AG$1,0),FALSE)/1,0)-IFERROR(VLOOKUP($B347,'Slutlig allokering kvv'!$B$2:$AC$462,MATCH(V$3,'Slutlig allokering kvv'!$B$1:$AJ$1,0),FALSE)/1,0)</f>
        <v>0</v>
      </c>
      <c r="W347">
        <f>IFERROR(VLOOKUP($B347,Kraftvärmeprod!$B$1:$AH$479,MATCH(W$2,Kraftvärmeprod!$B$1:$AG$1,0),FALSE)/1,0)-IFERROR(VLOOKUP($B347,'Slutlig allokering kvv'!$B$2:$AC$462,MATCH(W$3,'Slutlig allokering kvv'!$B$1:$AJ$1,0),FALSE)/1,0)</f>
        <v>0</v>
      </c>
      <c r="X347">
        <f>IFERROR(VLOOKUP($B347,Kraftvärmeprod!$B$1:$AH$479,MATCH(X$2,Kraftvärmeprod!$B$1:$AG$1,0),FALSE)/1,0)-IFERROR(VLOOKUP($B347,'Slutlig allokering kvv'!$B$2:$AC$462,MATCH(X$3,'Slutlig allokering kvv'!$B$1:$AJ$1,0),FALSE)/1,0)</f>
        <v>0</v>
      </c>
      <c r="Y347">
        <f>IFERROR(VLOOKUP($B347,Kraftvärmeprod!$B$1:$AH$479,MATCH(Y$2,Kraftvärmeprod!$B$1:$AG$1,0),FALSE)/1,0)-IFERROR(VLOOKUP($B347,'Slutlig allokering kvv'!$B$2:$AC$462,MATCH(Y$3,'Slutlig allokering kvv'!$B$1:$AJ$1,0),FALSE)/1,0)</f>
        <v>0</v>
      </c>
      <c r="Z347">
        <f>IFERROR(VLOOKUP($B347,Kraftvärmeprod!$B$1:$AH$479,MATCH(Z$2,Kraftvärmeprod!$B$1:$AG$1,0),FALSE)/1,0)-IFERROR(VLOOKUP($B347,'Slutlig allokering kvv'!$B$2:$AC$462,MATCH(Z$3,'Slutlig allokering kvv'!$B$1:$AJ$1,0),FALSE)/1,0)</f>
        <v>0</v>
      </c>
      <c r="AA347">
        <f>IFERROR(VLOOKUP($B347,Kraftvärmeprod!$B$1:$AH$479,MATCH(AA$2,Kraftvärmeprod!$B$1:$AG$1,0),FALSE)/1,0)-IFERROR(VLOOKUP($B347,'Slutlig allokering kvv'!$B$2:$AC$462,MATCH(AA$3,'Slutlig allokering kvv'!$B$1:$AJ$1,0),FALSE)/1,0)</f>
        <v>0</v>
      </c>
      <c r="AE347">
        <f t="shared" si="10"/>
        <v>0</v>
      </c>
      <c r="AG347">
        <f>IFERROR(VLOOKUP(B347,'Slutlig allokering kvv'!$B$2:$AJ$462,MATCH("Summa slutlig allokerad tillförd energi (utan hjälpel och rökgaskondensering):",'Slutlig allokering kvv'!$B$1:$AK$1,0),FALSE)/1,"")</f>
        <v>0</v>
      </c>
      <c r="AI347" s="137" t="str">
        <f>IFERROR(1-VLOOKUP(B347,'Slutlig allokering kvv'!$B$2:$AJ$462,MATCH("Andel av bränsle i kvv som allokerats till värme, exklusive rökgaskondensering och hjälpel",'Slutlig allokering kvv'!$B$1:$AK$1,0),FALSE),"")</f>
        <v/>
      </c>
      <c r="AK347" s="137" t="str">
        <f t="shared" si="11"/>
        <v/>
      </c>
    </row>
    <row r="348" spans="1:37" x14ac:dyDescent="0.25">
      <c r="A348" s="2" t="s">
        <v>526</v>
      </c>
      <c r="B348" s="2" t="s">
        <v>527</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 kvv'!$B$2:$AC$462,MATCH(E$3,'Slutlig allokering kvv'!$B$1:$AJ$1,0),FALSE)/1,0)</f>
        <v>0</v>
      </c>
      <c r="F348">
        <f>IFERROR(VLOOKUP($B348,Kraftvärmeprod!$B$1:$AH$479,MATCH(F$2,Kraftvärmeprod!$B$1:$AG$1,0),FALSE)/1,0)-IFERROR(VLOOKUP($B348,'Slutlig allokering kvv'!$B$2:$AC$462,MATCH(F$3,'Slutlig allokering kvv'!$B$1:$AJ$1,0),FALSE)/1,0)</f>
        <v>0</v>
      </c>
      <c r="G348">
        <f>IFERROR(VLOOKUP($B348,Kraftvärmeprod!$B$1:$AH$479,MATCH(G$2,Kraftvärmeprod!$B$1:$AG$1,0),FALSE)/1,0)-IFERROR(VLOOKUP($B348,'Slutlig allokering kvv'!$B$2:$AC$462,MATCH(G$3,'Slutlig allokering kvv'!$B$1:$AJ$1,0),FALSE)/1,0)</f>
        <v>0</v>
      </c>
      <c r="H348">
        <f>IFERROR(VLOOKUP($B348,Kraftvärmeprod!$B$1:$AH$479,MATCH(H$2,Kraftvärmeprod!$B$1:$AG$1,0),FALSE)/1,0)-IFERROR(VLOOKUP($B348,'Slutlig allokering kvv'!$B$2:$AC$462,MATCH(H$3,'Slutlig allokering kvv'!$B$1:$AJ$1,0),FALSE)/1,0)</f>
        <v>0</v>
      </c>
      <c r="I348">
        <f>IFERROR(VLOOKUP($B348,Kraftvärmeprod!$B$1:$AH$479,MATCH(I$2,Kraftvärmeprod!$B$1:$AG$1,0),FALSE)/1,0)-IFERROR(VLOOKUP($B348,'Slutlig allokering kvv'!$B$2:$AC$462,MATCH(I$3,'Slutlig allokering kvv'!$B$1:$AJ$1,0),FALSE)/1,0)</f>
        <v>0</v>
      </c>
      <c r="J348">
        <f>IFERROR(VLOOKUP($B348,Kraftvärmeprod!$B$1:$AH$479,MATCH(J$2,Kraftvärmeprod!$B$1:$AG$1,0),FALSE)/1,0)-IFERROR(VLOOKUP($B348,'Slutlig allokering kvv'!$B$2:$AC$462,MATCH(J$3,'Slutlig allokering kvv'!$B$1:$AJ$1,0),FALSE)/1,0)</f>
        <v>0</v>
      </c>
      <c r="K348">
        <f>IFERROR(VLOOKUP($B348,Kraftvärmeprod!$B$1:$AH$479,MATCH(K$2,Kraftvärmeprod!$B$1:$AG$1,0),FALSE)/1,0)-IFERROR(VLOOKUP($B348,'Slutlig allokering kvv'!$B$2:$AC$462,MATCH(K$3,'Slutlig allokering kvv'!$B$1:$AJ$1,0),FALSE)/1,0)</f>
        <v>0</v>
      </c>
      <c r="L348">
        <f>IFERROR(VLOOKUP($B348,Kraftvärmeprod!$B$1:$AH$479,MATCH(L$2,Kraftvärmeprod!$B$1:$AG$1,0),FALSE)/1,0)-IFERROR(VLOOKUP($B348,'Slutlig allokering kvv'!$B$2:$AC$462,MATCH(L$3,'Slutlig allokering kvv'!$B$1:$AJ$1,0),FALSE)/1,0)</f>
        <v>0</v>
      </c>
      <c r="M348">
        <f>IFERROR(VLOOKUP($B348,Kraftvärmeprod!$B$1:$AH$479,MATCH(M$2,Kraftvärmeprod!$B$1:$AG$1,0),FALSE)/1,0)-IFERROR(VLOOKUP($B348,'Slutlig allokering kvv'!$B$2:$AC$462,MATCH(M$3,'Slutlig allokering kvv'!$B$1:$AJ$1,0),FALSE)/1,0)</f>
        <v>0</v>
      </c>
      <c r="N348">
        <f>IFERROR(VLOOKUP($B348,Kraftvärmeprod!$B$1:$AH$479,MATCH(N$2,Kraftvärmeprod!$B$1:$AG$1,0),FALSE)/1,0)-IFERROR(VLOOKUP($B348,'Slutlig allokering kvv'!$B$2:$AC$462,MATCH(N$3,'Slutlig allokering kvv'!$B$1:$AJ$1,0),FALSE)/1,0)</f>
        <v>0</v>
      </c>
      <c r="O348">
        <f>IFERROR(VLOOKUP($B348,Kraftvärmeprod!$B$1:$AH$479,MATCH(O$2,Kraftvärmeprod!$B$1:$AG$1,0),FALSE)/1,0)-IFERROR(VLOOKUP($B348,'Slutlig allokering kvv'!$B$2:$AC$462,MATCH(O$3,'Slutlig allokering kvv'!$B$1:$AJ$1,0),FALSE)/1,0)</f>
        <v>0</v>
      </c>
      <c r="P348">
        <f>IFERROR(VLOOKUP($B348,Kraftvärmeprod!$B$1:$AH$479,MATCH(P$2,Kraftvärmeprod!$B$1:$AG$1,0),FALSE)/1,0)-IFERROR(VLOOKUP($B348,'Slutlig allokering kvv'!$B$2:$AC$462,MATCH(P$3,'Slutlig allokering kvv'!$B$1:$AJ$1,0),FALSE)/1,0)</f>
        <v>0</v>
      </c>
      <c r="Q348">
        <f>IFERROR(VLOOKUP($B348,Kraftvärmeprod!$B$1:$AH$479,MATCH(Q$2,Kraftvärmeprod!$B$1:$AG$1,0),FALSE)/1,0)-IFERROR(VLOOKUP($B348,'Slutlig allokering kvv'!$B$2:$AC$462,MATCH(Q$3,'Slutlig allokering kvv'!$B$1:$AJ$1,0),FALSE)/1,0)</f>
        <v>0</v>
      </c>
      <c r="R348">
        <f>IFERROR(VLOOKUP($B348,Kraftvärmeprod!$B$1:$AH$479,MATCH(R$2,Kraftvärmeprod!$B$1:$AG$1,0),FALSE)/1,0)-IFERROR(VLOOKUP($B348,'Slutlig allokering kvv'!$B$2:$AC$462,MATCH(R$3,'Slutlig allokering kvv'!$B$1:$AJ$1,0),FALSE)/1,0)</f>
        <v>0</v>
      </c>
      <c r="S348">
        <f>IFERROR(VLOOKUP($B348,Kraftvärmeprod!$B$1:$AH$479,MATCH(S$2,Kraftvärmeprod!$B$1:$AG$1,0),FALSE)/1,0)-IFERROR(VLOOKUP($B348,'Slutlig allokering kvv'!$B$2:$AC$462,MATCH(S$3,'Slutlig allokering kvv'!$B$1:$AJ$1,0),FALSE)/1,0)</f>
        <v>0</v>
      </c>
      <c r="T348" s="6">
        <f>IFERROR(VLOOKUP($B348,Miljö!$B$1:$S$477,MATCH(T$2,Miljö!$B$1:$X$1,0),FALSE)/1,0)-IFERROR(VLOOKUP($B348,'Slutlig allokering kvv'!$B$2:$AC$462,MATCH(T$3,'Slutlig allokering kvv'!$B$1:$AJ$1,0),FALSE)/1,0)</f>
        <v>0</v>
      </c>
      <c r="U348">
        <f>IFERROR(VLOOKUP($B348,Kraftvärmeprod!$B$1:$AH$479,MATCH(U$2,Kraftvärmeprod!$B$1:$AG$1,0),FALSE)/1,0)-IFERROR(VLOOKUP($B348,'Slutlig allokering kvv'!$B$2:$AC$462,MATCH(U$3,'Slutlig allokering kvv'!$B$1:$AJ$1,0),FALSE)/1,0)</f>
        <v>0</v>
      </c>
      <c r="V348">
        <f>IFERROR(VLOOKUP($B348,Kraftvärmeprod!$B$1:$AH$479,MATCH(V$2,Kraftvärmeprod!$B$1:$AG$1,0),FALSE)/1,0)-IFERROR(VLOOKUP($B348,'Slutlig allokering kvv'!$B$2:$AC$462,MATCH(V$3,'Slutlig allokering kvv'!$B$1:$AJ$1,0),FALSE)/1,0)</f>
        <v>0</v>
      </c>
      <c r="W348">
        <f>IFERROR(VLOOKUP($B348,Kraftvärmeprod!$B$1:$AH$479,MATCH(W$2,Kraftvärmeprod!$B$1:$AG$1,0),FALSE)/1,0)-IFERROR(VLOOKUP($B348,'Slutlig allokering kvv'!$B$2:$AC$462,MATCH(W$3,'Slutlig allokering kvv'!$B$1:$AJ$1,0),FALSE)/1,0)</f>
        <v>0</v>
      </c>
      <c r="X348">
        <f>IFERROR(VLOOKUP($B348,Kraftvärmeprod!$B$1:$AH$479,MATCH(X$2,Kraftvärmeprod!$B$1:$AG$1,0),FALSE)/1,0)-IFERROR(VLOOKUP($B348,'Slutlig allokering kvv'!$B$2:$AC$462,MATCH(X$3,'Slutlig allokering kvv'!$B$1:$AJ$1,0),FALSE)/1,0)</f>
        <v>0</v>
      </c>
      <c r="Y348">
        <f>IFERROR(VLOOKUP($B348,Kraftvärmeprod!$B$1:$AH$479,MATCH(Y$2,Kraftvärmeprod!$B$1:$AG$1,0),FALSE)/1,0)-IFERROR(VLOOKUP($B348,'Slutlig allokering kvv'!$B$2:$AC$462,MATCH(Y$3,'Slutlig allokering kvv'!$B$1:$AJ$1,0),FALSE)/1,0)</f>
        <v>0</v>
      </c>
      <c r="Z348">
        <f>IFERROR(VLOOKUP($B348,Kraftvärmeprod!$B$1:$AH$479,MATCH(Z$2,Kraftvärmeprod!$B$1:$AG$1,0),FALSE)/1,0)-IFERROR(VLOOKUP($B348,'Slutlig allokering kvv'!$B$2:$AC$462,MATCH(Z$3,'Slutlig allokering kvv'!$B$1:$AJ$1,0),FALSE)/1,0)</f>
        <v>0</v>
      </c>
      <c r="AA348">
        <f>IFERROR(VLOOKUP($B348,Kraftvärmeprod!$B$1:$AH$479,MATCH(AA$2,Kraftvärmeprod!$B$1:$AG$1,0),FALSE)/1,0)-IFERROR(VLOOKUP($B348,'Slutlig allokering kvv'!$B$2:$AC$462,MATCH(AA$3,'Slutlig allokering kvv'!$B$1:$AJ$1,0),FALSE)/1,0)</f>
        <v>0</v>
      </c>
      <c r="AE348">
        <f t="shared" si="10"/>
        <v>0</v>
      </c>
      <c r="AG348">
        <f>IFERROR(VLOOKUP(B348,'Slutlig allokering kvv'!$B$2:$AJ$462,MATCH("Summa slutlig allokerad tillförd energi (utan hjälpel och rökgaskondensering):",'Slutlig allokering kvv'!$B$1:$AK$1,0),FALSE)/1,"")</f>
        <v>0</v>
      </c>
      <c r="AI348" s="137" t="str">
        <f>IFERROR(1-VLOOKUP(B348,'Slutlig allokering kvv'!$B$2:$AJ$462,MATCH("Andel av bränsle i kvv som allokerats till värme, exklusive rökgaskondensering och hjälpel",'Slutlig allokering kvv'!$B$1:$AK$1,0),FALSE),"")</f>
        <v/>
      </c>
      <c r="AK348" s="137" t="str">
        <f t="shared" si="11"/>
        <v/>
      </c>
    </row>
    <row r="349" spans="1:37" x14ac:dyDescent="0.25">
      <c r="A349" s="2" t="s">
        <v>526</v>
      </c>
      <c r="B349" s="2" t="s">
        <v>528</v>
      </c>
      <c r="C349">
        <f>IFERROR(VLOOKUP($B349,Kraftvärmeprod!$B$1:$AH$479,MATCH(C$3,Kraftvärmeprod!$B$1:$AG$1,0),FALSE)/1,"")</f>
        <v>306.18</v>
      </c>
      <c r="D349">
        <f>IFERROR(VLOOKUP($B349,Kraftvärmeprod!$B$1:$AH$479,MATCH(D$3,Kraftvärmeprod!$B$1:$AG$1,0),FALSE)/1,"")</f>
        <v>118.169</v>
      </c>
      <c r="E349">
        <f>IFERROR(VLOOKUP($B349,Kraftvärmeprod!$B$1:$AH$479,MATCH(E$2,Kraftvärmeprod!$B$1:$AG$1,0),FALSE)/1,0)-IFERROR(VLOOKUP($B349,'Slutlig allokering kvv'!$B$2:$AC$462,MATCH(E$3,'Slutlig allokering kvv'!$B$1:$AJ$1,0),FALSE)/1,0)</f>
        <v>0</v>
      </c>
      <c r="F349">
        <f>IFERROR(VLOOKUP($B349,Kraftvärmeprod!$B$1:$AH$479,MATCH(F$2,Kraftvärmeprod!$B$1:$AG$1,0),FALSE)/1,0)-IFERROR(VLOOKUP($B349,'Slutlig allokering kvv'!$B$2:$AC$462,MATCH(F$3,'Slutlig allokering kvv'!$B$1:$AJ$1,0),FALSE)/1,0)</f>
        <v>0</v>
      </c>
      <c r="G349">
        <f>IFERROR(VLOOKUP($B349,Kraftvärmeprod!$B$1:$AH$479,MATCH(G$2,Kraftvärmeprod!$B$1:$AG$1,0),FALSE)/1,0)-IFERROR(VLOOKUP($B349,'Slutlig allokering kvv'!$B$2:$AC$462,MATCH(G$3,'Slutlig allokering kvv'!$B$1:$AJ$1,0),FALSE)/1,0)</f>
        <v>0</v>
      </c>
      <c r="H349">
        <f>IFERROR(VLOOKUP($B349,Kraftvärmeprod!$B$1:$AH$479,MATCH(H$2,Kraftvärmeprod!$B$1:$AG$1,0),FALSE)/1,0)-IFERROR(VLOOKUP($B349,'Slutlig allokering kvv'!$B$2:$AC$462,MATCH(H$3,'Slutlig allokering kvv'!$B$1:$AJ$1,0),FALSE)/1,0)</f>
        <v>0</v>
      </c>
      <c r="I349">
        <f>IFERROR(VLOOKUP($B349,Kraftvärmeprod!$B$1:$AH$479,MATCH(I$2,Kraftvärmeprod!$B$1:$AG$1,0),FALSE)/1,0)-IFERROR(VLOOKUP($B349,'Slutlig allokering kvv'!$B$2:$AC$462,MATCH(I$3,'Slutlig allokering kvv'!$B$1:$AJ$1,0),FALSE)/1,0)</f>
        <v>0</v>
      </c>
      <c r="J349">
        <f>IFERROR(VLOOKUP($B349,Kraftvärmeprod!$B$1:$AH$479,MATCH(J$2,Kraftvärmeprod!$B$1:$AG$1,0),FALSE)/1,0)-IFERROR(VLOOKUP($B349,'Slutlig allokering kvv'!$B$2:$AC$462,MATCH(J$3,'Slutlig allokering kvv'!$B$1:$AJ$1,0),FALSE)/1,0)</f>
        <v>0</v>
      </c>
      <c r="K349">
        <f>IFERROR(VLOOKUP($B349,Kraftvärmeprod!$B$1:$AH$479,MATCH(K$2,Kraftvärmeprod!$B$1:$AG$1,0),FALSE)/1,0)-IFERROR(VLOOKUP($B349,'Slutlig allokering kvv'!$B$2:$AC$462,MATCH(K$3,'Slutlig allokering kvv'!$B$1:$AJ$1,0),FALSE)/1,0)</f>
        <v>0</v>
      </c>
      <c r="L349">
        <f>IFERROR(VLOOKUP($B349,Kraftvärmeprod!$B$1:$AH$479,MATCH(L$2,Kraftvärmeprod!$B$1:$AG$1,0),FALSE)/1,0)-IFERROR(VLOOKUP($B349,'Slutlig allokering kvv'!$B$2:$AC$462,MATCH(L$3,'Slutlig allokering kvv'!$B$1:$AJ$1,0),FALSE)/1,0)</f>
        <v>0</v>
      </c>
      <c r="M349">
        <f>IFERROR(VLOOKUP($B349,Kraftvärmeprod!$B$1:$AH$479,MATCH(M$2,Kraftvärmeprod!$B$1:$AG$1,0),FALSE)/1,0)-IFERROR(VLOOKUP($B349,'Slutlig allokering kvv'!$B$2:$AC$462,MATCH(M$3,'Slutlig allokering kvv'!$B$1:$AJ$1,0),FALSE)/1,0)</f>
        <v>0</v>
      </c>
      <c r="N349">
        <f>IFERROR(VLOOKUP($B349,Kraftvärmeprod!$B$1:$AH$479,MATCH(N$2,Kraftvärmeprod!$B$1:$AG$1,0),FALSE)/1,0)-IFERROR(VLOOKUP($B349,'Slutlig allokering kvv'!$B$2:$AC$462,MATCH(N$3,'Slutlig allokering kvv'!$B$1:$AJ$1,0),FALSE)/1,0)</f>
        <v>255.17599999999999</v>
      </c>
      <c r="O349">
        <f>IFERROR(VLOOKUP($B349,Kraftvärmeprod!$B$1:$AH$479,MATCH(O$2,Kraftvärmeprod!$B$1:$AG$1,0),FALSE)/1,0)-IFERROR(VLOOKUP($B349,'Slutlig allokering kvv'!$B$2:$AC$462,MATCH(O$3,'Slutlig allokering kvv'!$B$1:$AJ$1,0),FALSE)/1,0)</f>
        <v>0</v>
      </c>
      <c r="P349">
        <f>IFERROR(VLOOKUP($B349,Kraftvärmeprod!$B$1:$AH$479,MATCH(P$2,Kraftvärmeprod!$B$1:$AG$1,0),FALSE)/1,0)-IFERROR(VLOOKUP($B349,'Slutlig allokering kvv'!$B$2:$AC$462,MATCH(P$3,'Slutlig allokering kvv'!$B$1:$AJ$1,0),FALSE)/1,0)</f>
        <v>3.9814800000000004</v>
      </c>
      <c r="Q349">
        <f>IFERROR(VLOOKUP($B349,Kraftvärmeprod!$B$1:$AH$479,MATCH(Q$2,Kraftvärmeprod!$B$1:$AG$1,0),FALSE)/1,0)-IFERROR(VLOOKUP($B349,'Slutlig allokering kvv'!$B$2:$AC$462,MATCH(Q$3,'Slutlig allokering kvv'!$B$1:$AJ$1,0),FALSE)/1,0)</f>
        <v>0</v>
      </c>
      <c r="R349">
        <f>IFERROR(VLOOKUP($B349,Kraftvärmeprod!$B$1:$AH$479,MATCH(R$2,Kraftvärmeprod!$B$1:$AG$1,0),FALSE)/1,0)-IFERROR(VLOOKUP($B349,'Slutlig allokering kvv'!$B$2:$AC$462,MATCH(R$3,'Slutlig allokering kvv'!$B$1:$AJ$1,0),FALSE)/1,0)</f>
        <v>0</v>
      </c>
      <c r="S349">
        <f>IFERROR(VLOOKUP($B349,Kraftvärmeprod!$B$1:$AH$479,MATCH(S$2,Kraftvärmeprod!$B$1:$AG$1,0),FALSE)/1,0)-IFERROR(VLOOKUP($B349,'Slutlig allokering kvv'!$B$2:$AC$462,MATCH(S$3,'Slutlig allokering kvv'!$B$1:$AJ$1,0),FALSE)/1,0)</f>
        <v>0</v>
      </c>
      <c r="T349" s="6">
        <f>IFERROR(VLOOKUP($B349,Miljö!$B$1:$S$477,MATCH(T$2,Miljö!$B$1:$X$1,0),FALSE)/1,0)-IFERROR(VLOOKUP($B349,'Slutlig allokering kvv'!$B$2:$AC$462,MATCH(T$3,'Slutlig allokering kvv'!$B$1:$AJ$1,0),FALSE)/1,0)</f>
        <v>8.0231399999999997</v>
      </c>
      <c r="U349">
        <f>IFERROR(VLOOKUP($B349,Kraftvärmeprod!$B$1:$AH$479,MATCH(U$2,Kraftvärmeprod!$B$1:$AG$1,0),FALSE)/1,0)-IFERROR(VLOOKUP($B349,'Slutlig allokering kvv'!$B$2:$AC$462,MATCH(U$3,'Slutlig allokering kvv'!$B$1:$AJ$1,0),FALSE)/1,0)</f>
        <v>0</v>
      </c>
      <c r="V349">
        <f>IFERROR(VLOOKUP($B349,Kraftvärmeprod!$B$1:$AH$479,MATCH(V$2,Kraftvärmeprod!$B$1:$AG$1,0),FALSE)/1,0)-IFERROR(VLOOKUP($B349,'Slutlig allokering kvv'!$B$2:$AC$462,MATCH(V$3,'Slutlig allokering kvv'!$B$1:$AJ$1,0),FALSE)/1,0)</f>
        <v>0</v>
      </c>
      <c r="W349">
        <f>IFERROR(VLOOKUP($B349,Kraftvärmeprod!$B$1:$AH$479,MATCH(W$2,Kraftvärmeprod!$B$1:$AG$1,0),FALSE)/1,0)-IFERROR(VLOOKUP($B349,'Slutlig allokering kvv'!$B$2:$AC$462,MATCH(W$3,'Slutlig allokering kvv'!$B$1:$AJ$1,0),FALSE)/1,0)</f>
        <v>0</v>
      </c>
      <c r="X349">
        <f>IFERROR(VLOOKUP($B349,Kraftvärmeprod!$B$1:$AH$479,MATCH(X$2,Kraftvärmeprod!$B$1:$AG$1,0),FALSE)/1,0)-IFERROR(VLOOKUP($B349,'Slutlig allokering kvv'!$B$2:$AC$462,MATCH(X$3,'Slutlig allokering kvv'!$B$1:$AJ$1,0),FALSE)/1,0)</f>
        <v>0</v>
      </c>
      <c r="Y349">
        <f>IFERROR(VLOOKUP($B349,Kraftvärmeprod!$B$1:$AH$479,MATCH(Y$2,Kraftvärmeprod!$B$1:$AG$1,0),FALSE)/1,0)-IFERROR(VLOOKUP($B349,'Slutlig allokering kvv'!$B$2:$AC$462,MATCH(Y$3,'Slutlig allokering kvv'!$B$1:$AJ$1,0),FALSE)/1,0)</f>
        <v>0</v>
      </c>
      <c r="Z349">
        <f>IFERROR(VLOOKUP($B349,Kraftvärmeprod!$B$1:$AH$479,MATCH(Z$2,Kraftvärmeprod!$B$1:$AG$1,0),FALSE)/1,0)-IFERROR(VLOOKUP($B349,'Slutlig allokering kvv'!$B$2:$AC$462,MATCH(Z$3,'Slutlig allokering kvv'!$B$1:$AJ$1,0),FALSE)/1,0)</f>
        <v>0</v>
      </c>
      <c r="AA349">
        <f>IFERROR(VLOOKUP($B349,Kraftvärmeprod!$B$1:$AH$479,MATCH(AA$2,Kraftvärmeprod!$B$1:$AG$1,0),FALSE)/1,0)-IFERROR(VLOOKUP($B349,'Slutlig allokering kvv'!$B$2:$AC$462,MATCH(AA$3,'Slutlig allokering kvv'!$B$1:$AJ$1,0),FALSE)/1,0)</f>
        <v>0</v>
      </c>
      <c r="AE349">
        <f t="shared" si="10"/>
        <v>259.15747999999996</v>
      </c>
      <c r="AG349">
        <f>IFERROR(VLOOKUP(B349,'Slutlig allokering kvv'!$B$2:$AJ$462,MATCH("Summa slutlig allokerad tillförd energi (utan hjälpel och rökgaskondensering):",'Slutlig allokering kvv'!$B$1:$AK$1,0),FALSE)/1,"")</f>
        <v>257.66252000000003</v>
      </c>
      <c r="AI349" s="137">
        <f>IFERROR(1-VLOOKUP(B349,'Slutlig allokering kvv'!$B$2:$AJ$462,MATCH("Andel av bränsle i kvv som allokerats till värme, exklusive rökgaskondensering och hjälpel",'Slutlig allokering kvv'!$B$1:$AK$1,0),FALSE),"")</f>
        <v>0.50144630625749775</v>
      </c>
      <c r="AK349" s="137">
        <f t="shared" si="11"/>
        <v>0.50144630625749775</v>
      </c>
    </row>
    <row r="350" spans="1:37" x14ac:dyDescent="0.25">
      <c r="A350" s="2" t="s">
        <v>526</v>
      </c>
      <c r="B350" s="2" t="s">
        <v>529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 kvv'!$B$2:$AC$462,MATCH(E$3,'Slutlig allokering kvv'!$B$1:$AJ$1,0),FALSE)/1,0)</f>
        <v>0</v>
      </c>
      <c r="F350">
        <f>IFERROR(VLOOKUP($B350,Kraftvärmeprod!$B$1:$AH$479,MATCH(F$2,Kraftvärmeprod!$B$1:$AG$1,0),FALSE)/1,0)-IFERROR(VLOOKUP($B350,'Slutlig allokering kvv'!$B$2:$AC$462,MATCH(F$3,'Slutlig allokering kvv'!$B$1:$AJ$1,0),FALSE)/1,0)</f>
        <v>0</v>
      </c>
      <c r="G350">
        <f>IFERROR(VLOOKUP($B350,Kraftvärmeprod!$B$1:$AH$479,MATCH(G$2,Kraftvärmeprod!$B$1:$AG$1,0),FALSE)/1,0)-IFERROR(VLOOKUP($B350,'Slutlig allokering kvv'!$B$2:$AC$462,MATCH(G$3,'Slutlig allokering kvv'!$B$1:$AJ$1,0),FALSE)/1,0)</f>
        <v>0</v>
      </c>
      <c r="H350">
        <f>IFERROR(VLOOKUP($B350,Kraftvärmeprod!$B$1:$AH$479,MATCH(H$2,Kraftvärmeprod!$B$1:$AG$1,0),FALSE)/1,0)-IFERROR(VLOOKUP($B350,'Slutlig allokering kvv'!$B$2:$AC$462,MATCH(H$3,'Slutlig allokering kvv'!$B$1:$AJ$1,0),FALSE)/1,0)</f>
        <v>0</v>
      </c>
      <c r="I350">
        <f>IFERROR(VLOOKUP($B350,Kraftvärmeprod!$B$1:$AH$479,MATCH(I$2,Kraftvärmeprod!$B$1:$AG$1,0),FALSE)/1,0)-IFERROR(VLOOKUP($B350,'Slutlig allokering kvv'!$B$2:$AC$462,MATCH(I$3,'Slutlig allokering kvv'!$B$1:$AJ$1,0),FALSE)/1,0)</f>
        <v>0</v>
      </c>
      <c r="J350">
        <f>IFERROR(VLOOKUP($B350,Kraftvärmeprod!$B$1:$AH$479,MATCH(J$2,Kraftvärmeprod!$B$1:$AG$1,0),FALSE)/1,0)-IFERROR(VLOOKUP($B350,'Slutlig allokering kvv'!$B$2:$AC$462,MATCH(J$3,'Slutlig allokering kvv'!$B$1:$AJ$1,0),FALSE)/1,0)</f>
        <v>0</v>
      </c>
      <c r="K350">
        <f>IFERROR(VLOOKUP($B350,Kraftvärmeprod!$B$1:$AH$479,MATCH(K$2,Kraftvärmeprod!$B$1:$AG$1,0),FALSE)/1,0)-IFERROR(VLOOKUP($B350,'Slutlig allokering kvv'!$B$2:$AC$462,MATCH(K$3,'Slutlig allokering kvv'!$B$1:$AJ$1,0),FALSE)/1,0)</f>
        <v>0</v>
      </c>
      <c r="L350">
        <f>IFERROR(VLOOKUP($B350,Kraftvärmeprod!$B$1:$AH$479,MATCH(L$2,Kraftvärmeprod!$B$1:$AG$1,0),FALSE)/1,0)-IFERROR(VLOOKUP($B350,'Slutlig allokering kvv'!$B$2:$AC$462,MATCH(L$3,'Slutlig allokering kvv'!$B$1:$AJ$1,0),FALSE)/1,0)</f>
        <v>0</v>
      </c>
      <c r="M350">
        <f>IFERROR(VLOOKUP($B350,Kraftvärmeprod!$B$1:$AH$479,MATCH(M$2,Kraftvärmeprod!$B$1:$AG$1,0),FALSE)/1,0)-IFERROR(VLOOKUP($B350,'Slutlig allokering kvv'!$B$2:$AC$462,MATCH(M$3,'Slutlig allokering kvv'!$B$1:$AJ$1,0),FALSE)/1,0)</f>
        <v>0</v>
      </c>
      <c r="N350">
        <f>IFERROR(VLOOKUP($B350,Kraftvärmeprod!$B$1:$AH$479,MATCH(N$2,Kraftvärmeprod!$B$1:$AG$1,0),FALSE)/1,0)-IFERROR(VLOOKUP($B350,'Slutlig allokering kvv'!$B$2:$AC$462,MATCH(N$3,'Slutlig allokering kvv'!$B$1:$AJ$1,0),FALSE)/1,0)</f>
        <v>0</v>
      </c>
      <c r="O350">
        <f>IFERROR(VLOOKUP($B350,Kraftvärmeprod!$B$1:$AH$479,MATCH(O$2,Kraftvärmeprod!$B$1:$AG$1,0),FALSE)/1,0)-IFERROR(VLOOKUP($B350,'Slutlig allokering kvv'!$B$2:$AC$462,MATCH(O$3,'Slutlig allokering kvv'!$B$1:$AJ$1,0),FALSE)/1,0)</f>
        <v>0</v>
      </c>
      <c r="P350">
        <f>IFERROR(VLOOKUP($B350,Kraftvärmeprod!$B$1:$AH$479,MATCH(P$2,Kraftvärmeprod!$B$1:$AG$1,0),FALSE)/1,0)-IFERROR(VLOOKUP($B350,'Slutlig allokering kvv'!$B$2:$AC$462,MATCH(P$3,'Slutlig allokering kvv'!$B$1:$AJ$1,0),FALSE)/1,0)</f>
        <v>0</v>
      </c>
      <c r="Q350">
        <f>IFERROR(VLOOKUP($B350,Kraftvärmeprod!$B$1:$AH$479,MATCH(Q$2,Kraftvärmeprod!$B$1:$AG$1,0),FALSE)/1,0)-IFERROR(VLOOKUP($B350,'Slutlig allokering kvv'!$B$2:$AC$462,MATCH(Q$3,'Slutlig allokering kvv'!$B$1:$AJ$1,0),FALSE)/1,0)</f>
        <v>0</v>
      </c>
      <c r="R350">
        <f>IFERROR(VLOOKUP($B350,Kraftvärmeprod!$B$1:$AH$479,MATCH(R$2,Kraftvärmeprod!$B$1:$AG$1,0),FALSE)/1,0)-IFERROR(VLOOKUP($B350,'Slutlig allokering kvv'!$B$2:$AC$462,MATCH(R$3,'Slutlig allokering kvv'!$B$1:$AJ$1,0),FALSE)/1,0)</f>
        <v>0</v>
      </c>
      <c r="S350">
        <f>IFERROR(VLOOKUP($B350,Kraftvärmeprod!$B$1:$AH$479,MATCH(S$2,Kraftvärmeprod!$B$1:$AG$1,0),FALSE)/1,0)-IFERROR(VLOOKUP($B350,'Slutlig allokering kvv'!$B$2:$AC$462,MATCH(S$3,'Slutlig allokering kvv'!$B$1:$AJ$1,0),FALSE)/1,0)</f>
        <v>0</v>
      </c>
      <c r="T350" s="6">
        <f>IFERROR(VLOOKUP($B350,Miljö!$B$1:$S$477,MATCH(T$2,Miljö!$B$1:$X$1,0),FALSE)/1,0)-IFERROR(VLOOKUP($B350,'Slutlig allokering kvv'!$B$2:$AC$462,MATCH(T$3,'Slutlig allokering kvv'!$B$1:$AJ$1,0),FALSE)/1,0)</f>
        <v>0</v>
      </c>
      <c r="U350">
        <f>IFERROR(VLOOKUP($B350,Kraftvärmeprod!$B$1:$AH$479,MATCH(U$2,Kraftvärmeprod!$B$1:$AG$1,0),FALSE)/1,0)-IFERROR(VLOOKUP($B350,'Slutlig allokering kvv'!$B$2:$AC$462,MATCH(U$3,'Slutlig allokering kvv'!$B$1:$AJ$1,0),FALSE)/1,0)</f>
        <v>0</v>
      </c>
      <c r="V350">
        <f>IFERROR(VLOOKUP($B350,Kraftvärmeprod!$B$1:$AH$479,MATCH(V$2,Kraftvärmeprod!$B$1:$AG$1,0),FALSE)/1,0)-IFERROR(VLOOKUP($B350,'Slutlig allokering kvv'!$B$2:$AC$462,MATCH(V$3,'Slutlig allokering kvv'!$B$1:$AJ$1,0),FALSE)/1,0)</f>
        <v>0</v>
      </c>
      <c r="W350">
        <f>IFERROR(VLOOKUP($B350,Kraftvärmeprod!$B$1:$AH$479,MATCH(W$2,Kraftvärmeprod!$B$1:$AG$1,0),FALSE)/1,0)-IFERROR(VLOOKUP($B350,'Slutlig allokering kvv'!$B$2:$AC$462,MATCH(W$3,'Slutlig allokering kvv'!$B$1:$AJ$1,0),FALSE)/1,0)</f>
        <v>0</v>
      </c>
      <c r="X350">
        <f>IFERROR(VLOOKUP($B350,Kraftvärmeprod!$B$1:$AH$479,MATCH(X$2,Kraftvärmeprod!$B$1:$AG$1,0),FALSE)/1,0)-IFERROR(VLOOKUP($B350,'Slutlig allokering kvv'!$B$2:$AC$462,MATCH(X$3,'Slutlig allokering kvv'!$B$1:$AJ$1,0),FALSE)/1,0)</f>
        <v>0</v>
      </c>
      <c r="Y350">
        <f>IFERROR(VLOOKUP($B350,Kraftvärmeprod!$B$1:$AH$479,MATCH(Y$2,Kraftvärmeprod!$B$1:$AG$1,0),FALSE)/1,0)-IFERROR(VLOOKUP($B350,'Slutlig allokering kvv'!$B$2:$AC$462,MATCH(Y$3,'Slutlig allokering kvv'!$B$1:$AJ$1,0),FALSE)/1,0)</f>
        <v>0</v>
      </c>
      <c r="Z350">
        <f>IFERROR(VLOOKUP($B350,Kraftvärmeprod!$B$1:$AH$479,MATCH(Z$2,Kraftvärmeprod!$B$1:$AG$1,0),FALSE)/1,0)-IFERROR(VLOOKUP($B350,'Slutlig allokering kvv'!$B$2:$AC$462,MATCH(Z$3,'Slutlig allokering kvv'!$B$1:$AJ$1,0),FALSE)/1,0)</f>
        <v>0</v>
      </c>
      <c r="AA350">
        <f>IFERROR(VLOOKUP($B350,Kraftvärmeprod!$B$1:$AH$479,MATCH(AA$2,Kraftvärmeprod!$B$1:$AG$1,0),FALSE)/1,0)-IFERROR(VLOOKUP($B350,'Slutlig allokering kvv'!$B$2:$AC$462,MATCH(AA$3,'Slutlig allokering kvv'!$B$1:$AJ$1,0),FALSE)/1,0)</f>
        <v>0</v>
      </c>
      <c r="AE350">
        <f t="shared" si="10"/>
        <v>0</v>
      </c>
      <c r="AG350">
        <f>IFERROR(VLOOKUP(B350,'Slutlig allokering kvv'!$B$2:$AJ$462,MATCH("Summa slutlig allokerad tillförd energi (utan hjälpel och rökgaskondensering):",'Slutlig allokering kvv'!$B$1:$AK$1,0),FALSE)/1,"")</f>
        <v>0</v>
      </c>
      <c r="AI350" s="137" t="str">
        <f>IFERROR(1-VLOOKUP(B350,'Slutlig allokering kvv'!$B$2:$AJ$462,MATCH("Andel av bränsle i kvv som allokerats till värme, exklusive rökgaskondensering och hjälpel",'Slutlig allokering kvv'!$B$1:$AK$1,0),FALSE),"")</f>
        <v/>
      </c>
      <c r="AK350" s="137" t="str">
        <f t="shared" si="11"/>
        <v/>
      </c>
    </row>
    <row r="351" spans="1:37" x14ac:dyDescent="0.25">
      <c r="A351" s="2" t="s">
        <v>526</v>
      </c>
      <c r="B351" s="2" t="s">
        <v>530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 kvv'!$B$2:$AC$462,MATCH(E$3,'Slutlig allokering kvv'!$B$1:$AJ$1,0),FALSE)/1,0)</f>
        <v>0</v>
      </c>
      <c r="F351">
        <f>IFERROR(VLOOKUP($B351,Kraftvärmeprod!$B$1:$AH$479,MATCH(F$2,Kraftvärmeprod!$B$1:$AG$1,0),FALSE)/1,0)-IFERROR(VLOOKUP($B351,'Slutlig allokering kvv'!$B$2:$AC$462,MATCH(F$3,'Slutlig allokering kvv'!$B$1:$AJ$1,0),FALSE)/1,0)</f>
        <v>0</v>
      </c>
      <c r="G351">
        <f>IFERROR(VLOOKUP($B351,Kraftvärmeprod!$B$1:$AH$479,MATCH(G$2,Kraftvärmeprod!$B$1:$AG$1,0),FALSE)/1,0)-IFERROR(VLOOKUP($B351,'Slutlig allokering kvv'!$B$2:$AC$462,MATCH(G$3,'Slutlig allokering kvv'!$B$1:$AJ$1,0),FALSE)/1,0)</f>
        <v>0</v>
      </c>
      <c r="H351">
        <f>IFERROR(VLOOKUP($B351,Kraftvärmeprod!$B$1:$AH$479,MATCH(H$2,Kraftvärmeprod!$B$1:$AG$1,0),FALSE)/1,0)-IFERROR(VLOOKUP($B351,'Slutlig allokering kvv'!$B$2:$AC$462,MATCH(H$3,'Slutlig allokering kvv'!$B$1:$AJ$1,0),FALSE)/1,0)</f>
        <v>0</v>
      </c>
      <c r="I351">
        <f>IFERROR(VLOOKUP($B351,Kraftvärmeprod!$B$1:$AH$479,MATCH(I$2,Kraftvärmeprod!$B$1:$AG$1,0),FALSE)/1,0)-IFERROR(VLOOKUP($B351,'Slutlig allokering kvv'!$B$2:$AC$462,MATCH(I$3,'Slutlig allokering kvv'!$B$1:$AJ$1,0),FALSE)/1,0)</f>
        <v>0</v>
      </c>
      <c r="J351">
        <f>IFERROR(VLOOKUP($B351,Kraftvärmeprod!$B$1:$AH$479,MATCH(J$2,Kraftvärmeprod!$B$1:$AG$1,0),FALSE)/1,0)-IFERROR(VLOOKUP($B351,'Slutlig allokering kvv'!$B$2:$AC$462,MATCH(J$3,'Slutlig allokering kvv'!$B$1:$AJ$1,0),FALSE)/1,0)</f>
        <v>0</v>
      </c>
      <c r="K351">
        <f>IFERROR(VLOOKUP($B351,Kraftvärmeprod!$B$1:$AH$479,MATCH(K$2,Kraftvärmeprod!$B$1:$AG$1,0),FALSE)/1,0)-IFERROR(VLOOKUP($B351,'Slutlig allokering kvv'!$B$2:$AC$462,MATCH(K$3,'Slutlig allokering kvv'!$B$1:$AJ$1,0),FALSE)/1,0)</f>
        <v>0</v>
      </c>
      <c r="L351">
        <f>IFERROR(VLOOKUP($B351,Kraftvärmeprod!$B$1:$AH$479,MATCH(L$2,Kraftvärmeprod!$B$1:$AG$1,0),FALSE)/1,0)-IFERROR(VLOOKUP($B351,'Slutlig allokering kvv'!$B$2:$AC$462,MATCH(L$3,'Slutlig allokering kvv'!$B$1:$AJ$1,0),FALSE)/1,0)</f>
        <v>0</v>
      </c>
      <c r="M351">
        <f>IFERROR(VLOOKUP($B351,Kraftvärmeprod!$B$1:$AH$479,MATCH(M$2,Kraftvärmeprod!$B$1:$AG$1,0),FALSE)/1,0)-IFERROR(VLOOKUP($B351,'Slutlig allokering kvv'!$B$2:$AC$462,MATCH(M$3,'Slutlig allokering kvv'!$B$1:$AJ$1,0),FALSE)/1,0)</f>
        <v>0</v>
      </c>
      <c r="N351">
        <f>IFERROR(VLOOKUP($B351,Kraftvärmeprod!$B$1:$AH$479,MATCH(N$2,Kraftvärmeprod!$B$1:$AG$1,0),FALSE)/1,0)-IFERROR(VLOOKUP($B351,'Slutlig allokering kvv'!$B$2:$AC$462,MATCH(N$3,'Slutlig allokering kvv'!$B$1:$AJ$1,0),FALSE)/1,0)</f>
        <v>0</v>
      </c>
      <c r="O351">
        <f>IFERROR(VLOOKUP($B351,Kraftvärmeprod!$B$1:$AH$479,MATCH(O$2,Kraftvärmeprod!$B$1:$AG$1,0),FALSE)/1,0)-IFERROR(VLOOKUP($B351,'Slutlig allokering kvv'!$B$2:$AC$462,MATCH(O$3,'Slutlig allokering kvv'!$B$1:$AJ$1,0),FALSE)/1,0)</f>
        <v>0</v>
      </c>
      <c r="P351">
        <f>IFERROR(VLOOKUP($B351,Kraftvärmeprod!$B$1:$AH$479,MATCH(P$2,Kraftvärmeprod!$B$1:$AG$1,0),FALSE)/1,0)-IFERROR(VLOOKUP($B351,'Slutlig allokering kvv'!$B$2:$AC$462,MATCH(P$3,'Slutlig allokering kvv'!$B$1:$AJ$1,0),FALSE)/1,0)</f>
        <v>0</v>
      </c>
      <c r="Q351">
        <f>IFERROR(VLOOKUP($B351,Kraftvärmeprod!$B$1:$AH$479,MATCH(Q$2,Kraftvärmeprod!$B$1:$AG$1,0),FALSE)/1,0)-IFERROR(VLOOKUP($B351,'Slutlig allokering kvv'!$B$2:$AC$462,MATCH(Q$3,'Slutlig allokering kvv'!$B$1:$AJ$1,0),FALSE)/1,0)</f>
        <v>0</v>
      </c>
      <c r="R351">
        <f>IFERROR(VLOOKUP($B351,Kraftvärmeprod!$B$1:$AH$479,MATCH(R$2,Kraftvärmeprod!$B$1:$AG$1,0),FALSE)/1,0)-IFERROR(VLOOKUP($B351,'Slutlig allokering kvv'!$B$2:$AC$462,MATCH(R$3,'Slutlig allokering kvv'!$B$1:$AJ$1,0),FALSE)/1,0)</f>
        <v>0</v>
      </c>
      <c r="S351">
        <f>IFERROR(VLOOKUP($B351,Kraftvärmeprod!$B$1:$AH$479,MATCH(S$2,Kraftvärmeprod!$B$1:$AG$1,0),FALSE)/1,0)-IFERROR(VLOOKUP($B351,'Slutlig allokering kvv'!$B$2:$AC$462,MATCH(S$3,'Slutlig allokering kvv'!$B$1:$AJ$1,0),FALSE)/1,0)</f>
        <v>0</v>
      </c>
      <c r="T351" s="6">
        <f>IFERROR(VLOOKUP($B351,Miljö!$B$1:$S$477,MATCH(T$2,Miljö!$B$1:$X$1,0),FALSE)/1,0)-IFERROR(VLOOKUP($B351,'Slutlig allokering kvv'!$B$2:$AC$462,MATCH(T$3,'Slutlig allokering kvv'!$B$1:$AJ$1,0),FALSE)/1,0)</f>
        <v>0</v>
      </c>
      <c r="U351">
        <f>IFERROR(VLOOKUP($B351,Kraftvärmeprod!$B$1:$AH$479,MATCH(U$2,Kraftvärmeprod!$B$1:$AG$1,0),FALSE)/1,0)-IFERROR(VLOOKUP($B351,'Slutlig allokering kvv'!$B$2:$AC$462,MATCH(U$3,'Slutlig allokering kvv'!$B$1:$AJ$1,0),FALSE)/1,0)</f>
        <v>0</v>
      </c>
      <c r="V351">
        <f>IFERROR(VLOOKUP($B351,Kraftvärmeprod!$B$1:$AH$479,MATCH(V$2,Kraftvärmeprod!$B$1:$AG$1,0),FALSE)/1,0)-IFERROR(VLOOKUP($B351,'Slutlig allokering kvv'!$B$2:$AC$462,MATCH(V$3,'Slutlig allokering kvv'!$B$1:$AJ$1,0),FALSE)/1,0)</f>
        <v>0</v>
      </c>
      <c r="W351">
        <f>IFERROR(VLOOKUP($B351,Kraftvärmeprod!$B$1:$AH$479,MATCH(W$2,Kraftvärmeprod!$B$1:$AG$1,0),FALSE)/1,0)-IFERROR(VLOOKUP($B351,'Slutlig allokering kvv'!$B$2:$AC$462,MATCH(W$3,'Slutlig allokering kvv'!$B$1:$AJ$1,0),FALSE)/1,0)</f>
        <v>0</v>
      </c>
      <c r="X351">
        <f>IFERROR(VLOOKUP($B351,Kraftvärmeprod!$B$1:$AH$479,MATCH(X$2,Kraftvärmeprod!$B$1:$AG$1,0),FALSE)/1,0)-IFERROR(VLOOKUP($B351,'Slutlig allokering kvv'!$B$2:$AC$462,MATCH(X$3,'Slutlig allokering kvv'!$B$1:$AJ$1,0),FALSE)/1,0)</f>
        <v>0</v>
      </c>
      <c r="Y351">
        <f>IFERROR(VLOOKUP($B351,Kraftvärmeprod!$B$1:$AH$479,MATCH(Y$2,Kraftvärmeprod!$B$1:$AG$1,0),FALSE)/1,0)-IFERROR(VLOOKUP($B351,'Slutlig allokering kvv'!$B$2:$AC$462,MATCH(Y$3,'Slutlig allokering kvv'!$B$1:$AJ$1,0),FALSE)/1,0)</f>
        <v>0</v>
      </c>
      <c r="Z351">
        <f>IFERROR(VLOOKUP($B351,Kraftvärmeprod!$B$1:$AH$479,MATCH(Z$2,Kraftvärmeprod!$B$1:$AG$1,0),FALSE)/1,0)-IFERROR(VLOOKUP($B351,'Slutlig allokering kvv'!$B$2:$AC$462,MATCH(Z$3,'Slutlig allokering kvv'!$B$1:$AJ$1,0),FALSE)/1,0)</f>
        <v>0</v>
      </c>
      <c r="AA351">
        <f>IFERROR(VLOOKUP($B351,Kraftvärmeprod!$B$1:$AH$479,MATCH(AA$2,Kraftvärmeprod!$B$1:$AG$1,0),FALSE)/1,0)-IFERROR(VLOOKUP($B351,'Slutlig allokering kvv'!$B$2:$AC$462,MATCH(AA$3,'Slutlig allokering kvv'!$B$1:$AJ$1,0),FALSE)/1,0)</f>
        <v>0</v>
      </c>
      <c r="AE351">
        <f t="shared" si="10"/>
        <v>0</v>
      </c>
      <c r="AG351">
        <f>IFERROR(VLOOKUP(B351,'Slutlig allokering kvv'!$B$2:$AJ$462,MATCH("Summa slutlig allokerad tillförd energi (utan hjälpel och rökgaskondensering):",'Slutlig allokering kvv'!$B$1:$AK$1,0),FALSE)/1,"")</f>
        <v>0</v>
      </c>
      <c r="AI351" s="137" t="str">
        <f>IFERROR(1-VLOOKUP(B351,'Slutlig allokering kvv'!$B$2:$AJ$462,MATCH("Andel av bränsle i kvv som allokerats till värme, exklusive rökgaskondensering och hjälpel",'Slutlig allokering kvv'!$B$1:$AK$1,0),FALSE),"")</f>
        <v/>
      </c>
      <c r="AK351" s="137" t="str">
        <f t="shared" si="11"/>
        <v/>
      </c>
    </row>
    <row r="352" spans="1:37" x14ac:dyDescent="0.25">
      <c r="A352" s="2" t="s">
        <v>526</v>
      </c>
      <c r="B352" s="2" t="s">
        <v>531</v>
      </c>
      <c r="C352" t="str">
        <f>IFERROR(VLOOKUP($B352,Kraftvärmeprod!$B$1:$AH$479,MATCH(C$3,Kraftvärmeprod!$B$1:$AG$1,0),FALSE)/1,"")</f>
        <v/>
      </c>
      <c r="D352" t="str">
        <f>IFERROR(VLOOKUP($B352,Kraftvärmeprod!$B$1:$AH$479,MATCH(D$3,Kraftvärmeprod!$B$1:$AG$1,0),FALSE)/1,"")</f>
        <v/>
      </c>
      <c r="E352">
        <f>IFERROR(VLOOKUP($B352,Kraftvärmeprod!$B$1:$AH$479,MATCH(E$2,Kraftvärmeprod!$B$1:$AG$1,0),FALSE)/1,0)-IFERROR(VLOOKUP($B352,'Slutlig allokering kvv'!$B$2:$AC$462,MATCH(E$3,'Slutlig allokering kvv'!$B$1:$AJ$1,0),FALSE)/1,0)</f>
        <v>0</v>
      </c>
      <c r="F352">
        <f>IFERROR(VLOOKUP($B352,Kraftvärmeprod!$B$1:$AH$479,MATCH(F$2,Kraftvärmeprod!$B$1:$AG$1,0),FALSE)/1,0)-IFERROR(VLOOKUP($B352,'Slutlig allokering kvv'!$B$2:$AC$462,MATCH(F$3,'Slutlig allokering kvv'!$B$1:$AJ$1,0),FALSE)/1,0)</f>
        <v>0</v>
      </c>
      <c r="G352">
        <f>IFERROR(VLOOKUP($B352,Kraftvärmeprod!$B$1:$AH$479,MATCH(G$2,Kraftvärmeprod!$B$1:$AG$1,0),FALSE)/1,0)-IFERROR(VLOOKUP($B352,'Slutlig allokering kvv'!$B$2:$AC$462,MATCH(G$3,'Slutlig allokering kvv'!$B$1:$AJ$1,0),FALSE)/1,0)</f>
        <v>0</v>
      </c>
      <c r="H352">
        <f>IFERROR(VLOOKUP($B352,Kraftvärmeprod!$B$1:$AH$479,MATCH(H$2,Kraftvärmeprod!$B$1:$AG$1,0),FALSE)/1,0)-IFERROR(VLOOKUP($B352,'Slutlig allokering kvv'!$B$2:$AC$462,MATCH(H$3,'Slutlig allokering kvv'!$B$1:$AJ$1,0),FALSE)/1,0)</f>
        <v>0</v>
      </c>
      <c r="I352">
        <f>IFERROR(VLOOKUP($B352,Kraftvärmeprod!$B$1:$AH$479,MATCH(I$2,Kraftvärmeprod!$B$1:$AG$1,0),FALSE)/1,0)-IFERROR(VLOOKUP($B352,'Slutlig allokering kvv'!$B$2:$AC$462,MATCH(I$3,'Slutlig allokering kvv'!$B$1:$AJ$1,0),FALSE)/1,0)</f>
        <v>0</v>
      </c>
      <c r="J352">
        <f>IFERROR(VLOOKUP($B352,Kraftvärmeprod!$B$1:$AH$479,MATCH(J$2,Kraftvärmeprod!$B$1:$AG$1,0),FALSE)/1,0)-IFERROR(VLOOKUP($B352,'Slutlig allokering kvv'!$B$2:$AC$462,MATCH(J$3,'Slutlig allokering kvv'!$B$1:$AJ$1,0),FALSE)/1,0)</f>
        <v>0</v>
      </c>
      <c r="K352">
        <f>IFERROR(VLOOKUP($B352,Kraftvärmeprod!$B$1:$AH$479,MATCH(K$2,Kraftvärmeprod!$B$1:$AG$1,0),FALSE)/1,0)-IFERROR(VLOOKUP($B352,'Slutlig allokering kvv'!$B$2:$AC$462,MATCH(K$3,'Slutlig allokering kvv'!$B$1:$AJ$1,0),FALSE)/1,0)</f>
        <v>0</v>
      </c>
      <c r="L352">
        <f>IFERROR(VLOOKUP($B352,Kraftvärmeprod!$B$1:$AH$479,MATCH(L$2,Kraftvärmeprod!$B$1:$AG$1,0),FALSE)/1,0)-IFERROR(VLOOKUP($B352,'Slutlig allokering kvv'!$B$2:$AC$462,MATCH(L$3,'Slutlig allokering kvv'!$B$1:$AJ$1,0),FALSE)/1,0)</f>
        <v>0</v>
      </c>
      <c r="M352">
        <f>IFERROR(VLOOKUP($B352,Kraftvärmeprod!$B$1:$AH$479,MATCH(M$2,Kraftvärmeprod!$B$1:$AG$1,0),FALSE)/1,0)-IFERROR(VLOOKUP($B352,'Slutlig allokering kvv'!$B$2:$AC$462,MATCH(M$3,'Slutlig allokering kvv'!$B$1:$AJ$1,0),FALSE)/1,0)</f>
        <v>0</v>
      </c>
      <c r="N352">
        <f>IFERROR(VLOOKUP($B352,Kraftvärmeprod!$B$1:$AH$479,MATCH(N$2,Kraftvärmeprod!$B$1:$AG$1,0),FALSE)/1,0)-IFERROR(VLOOKUP($B352,'Slutlig allokering kvv'!$B$2:$AC$462,MATCH(N$3,'Slutlig allokering kvv'!$B$1:$AJ$1,0),FALSE)/1,0)</f>
        <v>0</v>
      </c>
      <c r="O352">
        <f>IFERROR(VLOOKUP($B352,Kraftvärmeprod!$B$1:$AH$479,MATCH(O$2,Kraftvärmeprod!$B$1:$AG$1,0),FALSE)/1,0)-IFERROR(VLOOKUP($B352,'Slutlig allokering kvv'!$B$2:$AC$462,MATCH(O$3,'Slutlig allokering kvv'!$B$1:$AJ$1,0),FALSE)/1,0)</f>
        <v>0</v>
      </c>
      <c r="P352">
        <f>IFERROR(VLOOKUP($B352,Kraftvärmeprod!$B$1:$AH$479,MATCH(P$2,Kraftvärmeprod!$B$1:$AG$1,0),FALSE)/1,0)-IFERROR(VLOOKUP($B352,'Slutlig allokering kvv'!$B$2:$AC$462,MATCH(P$3,'Slutlig allokering kvv'!$B$1:$AJ$1,0),FALSE)/1,0)</f>
        <v>0</v>
      </c>
      <c r="Q352">
        <f>IFERROR(VLOOKUP($B352,Kraftvärmeprod!$B$1:$AH$479,MATCH(Q$2,Kraftvärmeprod!$B$1:$AG$1,0),FALSE)/1,0)-IFERROR(VLOOKUP($B352,'Slutlig allokering kvv'!$B$2:$AC$462,MATCH(Q$3,'Slutlig allokering kvv'!$B$1:$AJ$1,0),FALSE)/1,0)</f>
        <v>0</v>
      </c>
      <c r="R352">
        <f>IFERROR(VLOOKUP($B352,Kraftvärmeprod!$B$1:$AH$479,MATCH(R$2,Kraftvärmeprod!$B$1:$AG$1,0),FALSE)/1,0)-IFERROR(VLOOKUP($B352,'Slutlig allokering kvv'!$B$2:$AC$462,MATCH(R$3,'Slutlig allokering kvv'!$B$1:$AJ$1,0),FALSE)/1,0)</f>
        <v>0</v>
      </c>
      <c r="S352">
        <f>IFERROR(VLOOKUP($B352,Kraftvärmeprod!$B$1:$AH$479,MATCH(S$2,Kraftvärmeprod!$B$1:$AG$1,0),FALSE)/1,0)-IFERROR(VLOOKUP($B352,'Slutlig allokering kvv'!$B$2:$AC$462,MATCH(S$3,'Slutlig allokering kvv'!$B$1:$AJ$1,0),FALSE)/1,0)</f>
        <v>0</v>
      </c>
      <c r="T352" s="6">
        <f>IFERROR(VLOOKUP($B352,Miljö!$B$1:$S$477,MATCH(T$2,Miljö!$B$1:$X$1,0),FALSE)/1,0)-IFERROR(VLOOKUP($B352,'Slutlig allokering kvv'!$B$2:$AC$462,MATCH(T$3,'Slutlig allokering kvv'!$B$1:$AJ$1,0),FALSE)/1,0)</f>
        <v>0</v>
      </c>
      <c r="U352">
        <f>IFERROR(VLOOKUP($B352,Kraftvärmeprod!$B$1:$AH$479,MATCH(U$2,Kraftvärmeprod!$B$1:$AG$1,0),FALSE)/1,0)-IFERROR(VLOOKUP($B352,'Slutlig allokering kvv'!$B$2:$AC$462,MATCH(U$3,'Slutlig allokering kvv'!$B$1:$AJ$1,0),FALSE)/1,0)</f>
        <v>0</v>
      </c>
      <c r="V352">
        <f>IFERROR(VLOOKUP($B352,Kraftvärmeprod!$B$1:$AH$479,MATCH(V$2,Kraftvärmeprod!$B$1:$AG$1,0),FALSE)/1,0)-IFERROR(VLOOKUP($B352,'Slutlig allokering kvv'!$B$2:$AC$462,MATCH(V$3,'Slutlig allokering kvv'!$B$1:$AJ$1,0),FALSE)/1,0)</f>
        <v>0</v>
      </c>
      <c r="W352">
        <f>IFERROR(VLOOKUP($B352,Kraftvärmeprod!$B$1:$AH$479,MATCH(W$2,Kraftvärmeprod!$B$1:$AG$1,0),FALSE)/1,0)-IFERROR(VLOOKUP($B352,'Slutlig allokering kvv'!$B$2:$AC$462,MATCH(W$3,'Slutlig allokering kvv'!$B$1:$AJ$1,0),FALSE)/1,0)</f>
        <v>0</v>
      </c>
      <c r="X352">
        <f>IFERROR(VLOOKUP($B352,Kraftvärmeprod!$B$1:$AH$479,MATCH(X$2,Kraftvärmeprod!$B$1:$AG$1,0),FALSE)/1,0)-IFERROR(VLOOKUP($B352,'Slutlig allokering kvv'!$B$2:$AC$462,MATCH(X$3,'Slutlig allokering kvv'!$B$1:$AJ$1,0),FALSE)/1,0)</f>
        <v>0</v>
      </c>
      <c r="Y352">
        <f>IFERROR(VLOOKUP($B352,Kraftvärmeprod!$B$1:$AH$479,MATCH(Y$2,Kraftvärmeprod!$B$1:$AG$1,0),FALSE)/1,0)-IFERROR(VLOOKUP($B352,'Slutlig allokering kvv'!$B$2:$AC$462,MATCH(Y$3,'Slutlig allokering kvv'!$B$1:$AJ$1,0),FALSE)/1,0)</f>
        <v>0</v>
      </c>
      <c r="Z352">
        <f>IFERROR(VLOOKUP($B352,Kraftvärmeprod!$B$1:$AH$479,MATCH(Z$2,Kraftvärmeprod!$B$1:$AG$1,0),FALSE)/1,0)-IFERROR(VLOOKUP($B352,'Slutlig allokering kvv'!$B$2:$AC$462,MATCH(Z$3,'Slutlig allokering kvv'!$B$1:$AJ$1,0),FALSE)/1,0)</f>
        <v>0</v>
      </c>
      <c r="AA352">
        <f>IFERROR(VLOOKUP($B352,Kraftvärmeprod!$B$1:$AH$479,MATCH(AA$2,Kraftvärmeprod!$B$1:$AG$1,0),FALSE)/1,0)-IFERROR(VLOOKUP($B352,'Slutlig allokering kvv'!$B$2:$AC$462,MATCH(AA$3,'Slutlig allokering kvv'!$B$1:$AJ$1,0),FALSE)/1,0)</f>
        <v>0</v>
      </c>
      <c r="AE352">
        <f t="shared" si="10"/>
        <v>0</v>
      </c>
      <c r="AG352">
        <f>IFERROR(VLOOKUP(B352,'Slutlig allokering kvv'!$B$2:$AJ$462,MATCH("Summa slutlig allokerad tillförd energi (utan hjälpel och rökgaskondensering):",'Slutlig allokering kvv'!$B$1:$AK$1,0),FALSE)/1,"")</f>
        <v>0</v>
      </c>
      <c r="AI352" s="137" t="str">
        <f>IFERROR(1-VLOOKUP(B352,'Slutlig allokering kvv'!$B$2:$AJ$462,MATCH("Andel av bränsle i kvv som allokerats till värme, exklusive rökgaskondensering och hjälpel",'Slutlig allokering kvv'!$B$1:$AK$1,0),FALSE),"")</f>
        <v/>
      </c>
      <c r="AK352" s="137" t="str">
        <f t="shared" si="11"/>
        <v/>
      </c>
    </row>
    <row r="353" spans="1:37" x14ac:dyDescent="0.25">
      <c r="A353" s="2" t="s">
        <v>526</v>
      </c>
      <c r="B353" s="2" t="s">
        <v>532</v>
      </c>
      <c r="C353">
        <f>IFERROR(VLOOKUP($B353,Kraftvärmeprod!$B$1:$AH$479,MATCH(C$3,Kraftvärmeprod!$B$1:$AG$1,0),FALSE)/1,"")</f>
        <v>106.30500000000001</v>
      </c>
      <c r="D353">
        <f>IFERROR(VLOOKUP($B353,Kraftvärmeprod!$B$1:$AH$479,MATCH(D$3,Kraftvärmeprod!$B$1:$AG$1,0),FALSE)/1,"")</f>
        <v>19.638000000000002</v>
      </c>
      <c r="E353">
        <f>IFERROR(VLOOKUP($B353,Kraftvärmeprod!$B$1:$AH$479,MATCH(E$2,Kraftvärmeprod!$B$1:$AG$1,0),FALSE)/1,0)-IFERROR(VLOOKUP($B353,'Slutlig allokering kvv'!$B$2:$AC$462,MATCH(E$3,'Slutlig allokering kvv'!$B$1:$AJ$1,0),FALSE)/1,0)</f>
        <v>0</v>
      </c>
      <c r="F353">
        <f>IFERROR(VLOOKUP($B353,Kraftvärmeprod!$B$1:$AH$479,MATCH(F$2,Kraftvärmeprod!$B$1:$AG$1,0),FALSE)/1,0)-IFERROR(VLOOKUP($B353,'Slutlig allokering kvv'!$B$2:$AC$462,MATCH(F$3,'Slutlig allokering kvv'!$B$1:$AJ$1,0),FALSE)/1,0)</f>
        <v>0</v>
      </c>
      <c r="G353">
        <f>IFERROR(VLOOKUP($B353,Kraftvärmeprod!$B$1:$AH$479,MATCH(G$2,Kraftvärmeprod!$B$1:$AG$1,0),FALSE)/1,0)-IFERROR(VLOOKUP($B353,'Slutlig allokering kvv'!$B$2:$AC$462,MATCH(G$3,'Slutlig allokering kvv'!$B$1:$AJ$1,0),FALSE)/1,0)</f>
        <v>12.050999999999998</v>
      </c>
      <c r="H353">
        <f>IFERROR(VLOOKUP($B353,Kraftvärmeprod!$B$1:$AH$479,MATCH(H$2,Kraftvärmeprod!$B$1:$AG$1,0),FALSE)/1,0)-IFERROR(VLOOKUP($B353,'Slutlig allokering kvv'!$B$2:$AC$462,MATCH(H$3,'Slutlig allokering kvv'!$B$1:$AJ$1,0),FALSE)/1,0)</f>
        <v>0</v>
      </c>
      <c r="I353">
        <f>IFERROR(VLOOKUP($B353,Kraftvärmeprod!$B$1:$AH$479,MATCH(I$2,Kraftvärmeprod!$B$1:$AG$1,0),FALSE)/1,0)-IFERROR(VLOOKUP($B353,'Slutlig allokering kvv'!$B$2:$AC$462,MATCH(I$3,'Slutlig allokering kvv'!$B$1:$AJ$1,0),FALSE)/1,0)</f>
        <v>0</v>
      </c>
      <c r="J353">
        <f>IFERROR(VLOOKUP($B353,Kraftvärmeprod!$B$1:$AH$479,MATCH(J$2,Kraftvärmeprod!$B$1:$AG$1,0),FALSE)/1,0)-IFERROR(VLOOKUP($B353,'Slutlig allokering kvv'!$B$2:$AC$462,MATCH(J$3,'Slutlig allokering kvv'!$B$1:$AJ$1,0),FALSE)/1,0)</f>
        <v>0</v>
      </c>
      <c r="K353">
        <f>IFERROR(VLOOKUP($B353,Kraftvärmeprod!$B$1:$AH$479,MATCH(K$2,Kraftvärmeprod!$B$1:$AG$1,0),FALSE)/1,0)-IFERROR(VLOOKUP($B353,'Slutlig allokering kvv'!$B$2:$AC$462,MATCH(K$3,'Slutlig allokering kvv'!$B$1:$AJ$1,0),FALSE)/1,0)</f>
        <v>0</v>
      </c>
      <c r="L353">
        <f>IFERROR(VLOOKUP($B353,Kraftvärmeprod!$B$1:$AH$479,MATCH(L$2,Kraftvärmeprod!$B$1:$AG$1,0),FALSE)/1,0)-IFERROR(VLOOKUP($B353,'Slutlig allokering kvv'!$B$2:$AC$462,MATCH(L$3,'Slutlig allokering kvv'!$B$1:$AJ$1,0),FALSE)/1,0)</f>
        <v>18.015300000000003</v>
      </c>
      <c r="M353">
        <f>IFERROR(VLOOKUP($B353,Kraftvärmeprod!$B$1:$AH$479,MATCH(M$2,Kraftvärmeprod!$B$1:$AG$1,0),FALSE)/1,0)-IFERROR(VLOOKUP($B353,'Slutlig allokering kvv'!$B$2:$AC$462,MATCH(M$3,'Slutlig allokering kvv'!$B$1:$AJ$1,0),FALSE)/1,0)</f>
        <v>0</v>
      </c>
      <c r="N353">
        <f>IFERROR(VLOOKUP($B353,Kraftvärmeprod!$B$1:$AH$479,MATCH(N$2,Kraftvärmeprod!$B$1:$AG$1,0),FALSE)/1,0)-IFERROR(VLOOKUP($B353,'Slutlig allokering kvv'!$B$2:$AC$462,MATCH(N$3,'Slutlig allokering kvv'!$B$1:$AJ$1,0),FALSE)/1,0)</f>
        <v>0</v>
      </c>
      <c r="O353">
        <f>IFERROR(VLOOKUP($B353,Kraftvärmeprod!$B$1:$AH$479,MATCH(O$2,Kraftvärmeprod!$B$1:$AG$1,0),FALSE)/1,0)-IFERROR(VLOOKUP($B353,'Slutlig allokering kvv'!$B$2:$AC$462,MATCH(O$3,'Slutlig allokering kvv'!$B$1:$AJ$1,0),FALSE)/1,0)</f>
        <v>5.6925999999999988</v>
      </c>
      <c r="P353">
        <f>IFERROR(VLOOKUP($B353,Kraftvärmeprod!$B$1:$AH$479,MATCH(P$2,Kraftvärmeprod!$B$1:$AG$1,0),FALSE)/1,0)-IFERROR(VLOOKUP($B353,'Slutlig allokering kvv'!$B$2:$AC$462,MATCH(P$3,'Slutlig allokering kvv'!$B$1:$AJ$1,0),FALSE)/1,0)</f>
        <v>3.8632899999999992</v>
      </c>
      <c r="Q353">
        <f>IFERROR(VLOOKUP($B353,Kraftvärmeprod!$B$1:$AH$479,MATCH(Q$2,Kraftvärmeprod!$B$1:$AG$1,0),FALSE)/1,0)-IFERROR(VLOOKUP($B353,'Slutlig allokering kvv'!$B$2:$AC$462,MATCH(Q$3,'Slutlig allokering kvv'!$B$1:$AJ$1,0),FALSE)/1,0)</f>
        <v>0</v>
      </c>
      <c r="R353">
        <f>IFERROR(VLOOKUP($B353,Kraftvärmeprod!$B$1:$AH$479,MATCH(R$2,Kraftvärmeprod!$B$1:$AG$1,0),FALSE)/1,0)-IFERROR(VLOOKUP($B353,'Slutlig allokering kvv'!$B$2:$AC$462,MATCH(R$3,'Slutlig allokering kvv'!$B$1:$AJ$1,0),FALSE)/1,0)</f>
        <v>0</v>
      </c>
      <c r="S353">
        <f>IFERROR(VLOOKUP($B353,Kraftvärmeprod!$B$1:$AH$479,MATCH(S$2,Kraftvärmeprod!$B$1:$AG$1,0),FALSE)/1,0)-IFERROR(VLOOKUP($B353,'Slutlig allokering kvv'!$B$2:$AC$462,MATCH(S$3,'Slutlig allokering kvv'!$B$1:$AJ$1,0),FALSE)/1,0)</f>
        <v>0</v>
      </c>
      <c r="T353" s="6">
        <f>IFERROR(VLOOKUP($B353,Miljö!$B$1:$S$477,MATCH(T$2,Miljö!$B$1:$X$1,0),FALSE)/1,0)-IFERROR(VLOOKUP($B353,'Slutlig allokering kvv'!$B$2:$AC$462,MATCH(T$3,'Slutlig allokering kvv'!$B$1:$AJ$1,0),FALSE)/1,0)</f>
        <v>0.87386000000000008</v>
      </c>
      <c r="U353">
        <f>IFERROR(VLOOKUP($B353,Kraftvärmeprod!$B$1:$AH$479,MATCH(U$2,Kraftvärmeprod!$B$1:$AG$1,0),FALSE)/1,0)-IFERROR(VLOOKUP($B353,'Slutlig allokering kvv'!$B$2:$AC$462,MATCH(U$3,'Slutlig allokering kvv'!$B$1:$AJ$1,0),FALSE)/1,0)</f>
        <v>0</v>
      </c>
      <c r="V353">
        <f>IFERROR(VLOOKUP($B353,Kraftvärmeprod!$B$1:$AH$479,MATCH(V$2,Kraftvärmeprod!$B$1:$AG$1,0),FALSE)/1,0)-IFERROR(VLOOKUP($B353,'Slutlig allokering kvv'!$B$2:$AC$462,MATCH(V$3,'Slutlig allokering kvv'!$B$1:$AJ$1,0),FALSE)/1,0)</f>
        <v>0</v>
      </c>
      <c r="W353">
        <f>IFERROR(VLOOKUP($B353,Kraftvärmeprod!$B$1:$AH$479,MATCH(W$2,Kraftvärmeprod!$B$1:$AG$1,0),FALSE)/1,0)-IFERROR(VLOOKUP($B353,'Slutlig allokering kvv'!$B$2:$AC$462,MATCH(W$3,'Slutlig allokering kvv'!$B$1:$AJ$1,0),FALSE)/1,0)</f>
        <v>0</v>
      </c>
      <c r="X353">
        <f>IFERROR(VLOOKUP($B353,Kraftvärmeprod!$B$1:$AH$479,MATCH(X$2,Kraftvärmeprod!$B$1:$AG$1,0),FALSE)/1,0)-IFERROR(VLOOKUP($B353,'Slutlig allokering kvv'!$B$2:$AC$462,MATCH(X$3,'Slutlig allokering kvv'!$B$1:$AJ$1,0),FALSE)/1,0)</f>
        <v>0</v>
      </c>
      <c r="Y353">
        <f>IFERROR(VLOOKUP($B353,Kraftvärmeprod!$B$1:$AH$479,MATCH(Y$2,Kraftvärmeprod!$B$1:$AG$1,0),FALSE)/1,0)-IFERROR(VLOOKUP($B353,'Slutlig allokering kvv'!$B$2:$AC$462,MATCH(Y$3,'Slutlig allokering kvv'!$B$1:$AJ$1,0),FALSE)/1,0)</f>
        <v>0</v>
      </c>
      <c r="Z353">
        <f>IFERROR(VLOOKUP($B353,Kraftvärmeprod!$B$1:$AH$479,MATCH(Z$2,Kraftvärmeprod!$B$1:$AG$1,0),FALSE)/1,0)-IFERROR(VLOOKUP($B353,'Slutlig allokering kvv'!$B$2:$AC$462,MATCH(Z$3,'Slutlig allokering kvv'!$B$1:$AJ$1,0),FALSE)/1,0)</f>
        <v>0</v>
      </c>
      <c r="AA353">
        <f>IFERROR(VLOOKUP($B353,Kraftvärmeprod!$B$1:$AH$479,MATCH(AA$2,Kraftvärmeprod!$B$1:$AG$1,0),FALSE)/1,0)-IFERROR(VLOOKUP($B353,'Slutlig allokering kvv'!$B$2:$AC$462,MATCH(AA$3,'Slutlig allokering kvv'!$B$1:$AJ$1,0),FALSE)/1,0)</f>
        <v>0</v>
      </c>
      <c r="AE353">
        <f t="shared" si="10"/>
        <v>39.622189999999996</v>
      </c>
      <c r="AG353">
        <f>IFERROR(VLOOKUP(B353,'Slutlig allokering kvv'!$B$2:$AJ$462,MATCH("Summa slutlig allokerad tillförd energi (utan hjälpel och rökgaskondensering):",'Slutlig allokering kvv'!$B$1:$AK$1,0),FALSE)/1,"")</f>
        <v>82.301809999999989</v>
      </c>
      <c r="AI353" s="137">
        <f>IFERROR(1-VLOOKUP(B353,'Slutlig allokering kvv'!$B$2:$AJ$462,MATCH("Andel av bränsle i kvv som allokerats till värme, exklusive rökgaskondensering och hjälpel",'Slutlig allokering kvv'!$B$1:$AK$1,0),FALSE),"")</f>
        <v>0.32497449230668296</v>
      </c>
      <c r="AK353" s="137">
        <f t="shared" si="11"/>
        <v>0.3249744923066829</v>
      </c>
    </row>
    <row r="354" spans="1:37" x14ac:dyDescent="0.25">
      <c r="A354" s="2" t="s">
        <v>526</v>
      </c>
      <c r="B354" s="2" t="s">
        <v>533</v>
      </c>
      <c r="C354">
        <f>IFERROR(VLOOKUP($B354,Kraftvärmeprod!$B$1:$AH$479,MATCH(C$3,Kraftvärmeprod!$B$1:$AG$1,0),FALSE)/1,"")</f>
        <v>233.01300000000001</v>
      </c>
      <c r="D354">
        <f>IFERROR(VLOOKUP($B354,Kraftvärmeprod!$B$1:$AH$479,MATCH(D$3,Kraftvärmeprod!$B$1:$AG$1,0),FALSE)/1,"")</f>
        <v>74.430000000000007</v>
      </c>
      <c r="E354">
        <f>IFERROR(VLOOKUP($B354,Kraftvärmeprod!$B$1:$AH$479,MATCH(E$2,Kraftvärmeprod!$B$1:$AG$1,0),FALSE)/1,0)-IFERROR(VLOOKUP($B354,'Slutlig allokering kvv'!$B$2:$AC$462,MATCH(E$3,'Slutlig allokering kvv'!$B$1:$AJ$1,0),FALSE)/1,0)</f>
        <v>1.0610000000000002</v>
      </c>
      <c r="F354">
        <f>IFERROR(VLOOKUP($B354,Kraftvärmeprod!$B$1:$AH$479,MATCH(F$2,Kraftvärmeprod!$B$1:$AG$1,0),FALSE)/1,0)-IFERROR(VLOOKUP($B354,'Slutlig allokering kvv'!$B$2:$AC$462,MATCH(F$3,'Slutlig allokering kvv'!$B$1:$AJ$1,0),FALSE)/1,0)</f>
        <v>0.84822999999999982</v>
      </c>
      <c r="G354">
        <f>IFERROR(VLOOKUP($B354,Kraftvärmeprod!$B$1:$AH$479,MATCH(G$2,Kraftvärmeprod!$B$1:$AG$1,0),FALSE)/1,0)-IFERROR(VLOOKUP($B354,'Slutlig allokering kvv'!$B$2:$AC$462,MATCH(G$3,'Slutlig allokering kvv'!$B$1:$AJ$1,0),FALSE)/1,0)</f>
        <v>0</v>
      </c>
      <c r="H354">
        <f>IFERROR(VLOOKUP($B354,Kraftvärmeprod!$B$1:$AH$479,MATCH(H$2,Kraftvärmeprod!$B$1:$AG$1,0),FALSE)/1,0)-IFERROR(VLOOKUP($B354,'Slutlig allokering kvv'!$B$2:$AC$462,MATCH(H$3,'Slutlig allokering kvv'!$B$1:$AJ$1,0),FALSE)/1,0)</f>
        <v>0</v>
      </c>
      <c r="I354">
        <f>IFERROR(VLOOKUP($B354,Kraftvärmeprod!$B$1:$AH$479,MATCH(I$2,Kraftvärmeprod!$B$1:$AG$1,0),FALSE)/1,0)-IFERROR(VLOOKUP($B354,'Slutlig allokering kvv'!$B$2:$AC$462,MATCH(I$3,'Slutlig allokering kvv'!$B$1:$AJ$1,0),FALSE)/1,0)</f>
        <v>0</v>
      </c>
      <c r="J354">
        <f>IFERROR(VLOOKUP($B354,Kraftvärmeprod!$B$1:$AH$479,MATCH(J$2,Kraftvärmeprod!$B$1:$AG$1,0),FALSE)/1,0)-IFERROR(VLOOKUP($B354,'Slutlig allokering kvv'!$B$2:$AC$462,MATCH(J$3,'Slutlig allokering kvv'!$B$1:$AJ$1,0),FALSE)/1,0)</f>
        <v>9.9697000000000008E-2</v>
      </c>
      <c r="K354">
        <f>IFERROR(VLOOKUP($B354,Kraftvärmeprod!$B$1:$AH$479,MATCH(K$2,Kraftvärmeprod!$B$1:$AG$1,0),FALSE)/1,0)-IFERROR(VLOOKUP($B354,'Slutlig allokering kvv'!$B$2:$AC$462,MATCH(K$3,'Slutlig allokering kvv'!$B$1:$AJ$1,0),FALSE)/1,0)</f>
        <v>0</v>
      </c>
      <c r="L354">
        <f>IFERROR(VLOOKUP($B354,Kraftvärmeprod!$B$1:$AH$479,MATCH(L$2,Kraftvärmeprod!$B$1:$AG$1,0),FALSE)/1,0)-IFERROR(VLOOKUP($B354,'Slutlig allokering kvv'!$B$2:$AC$462,MATCH(L$3,'Slutlig allokering kvv'!$B$1:$AJ$1,0),FALSE)/1,0)</f>
        <v>1.1679500000000003</v>
      </c>
      <c r="M354">
        <f>IFERROR(VLOOKUP($B354,Kraftvärmeprod!$B$1:$AH$479,MATCH(M$2,Kraftvärmeprod!$B$1:$AG$1,0),FALSE)/1,0)-IFERROR(VLOOKUP($B354,'Slutlig allokering kvv'!$B$2:$AC$462,MATCH(M$3,'Slutlig allokering kvv'!$B$1:$AJ$1,0),FALSE)/1,0)</f>
        <v>0</v>
      </c>
      <c r="N354">
        <f>IFERROR(VLOOKUP($B354,Kraftvärmeprod!$B$1:$AH$479,MATCH(N$2,Kraftvärmeprod!$B$1:$AG$1,0),FALSE)/1,0)-IFERROR(VLOOKUP($B354,'Slutlig allokering kvv'!$B$2:$AC$462,MATCH(N$3,'Slutlig allokering kvv'!$B$1:$AJ$1,0),FALSE)/1,0)</f>
        <v>152.161</v>
      </c>
      <c r="O354">
        <f>IFERROR(VLOOKUP($B354,Kraftvärmeprod!$B$1:$AH$479,MATCH(O$2,Kraftvärmeprod!$B$1:$AG$1,0),FALSE)/1,0)-IFERROR(VLOOKUP($B354,'Slutlig allokering kvv'!$B$2:$AC$462,MATCH(O$3,'Slutlig allokering kvv'!$B$1:$AJ$1,0),FALSE)/1,0)</f>
        <v>0</v>
      </c>
      <c r="P354">
        <f>IFERROR(VLOOKUP($B354,Kraftvärmeprod!$B$1:$AH$479,MATCH(P$2,Kraftvärmeprod!$B$1:$AG$1,0),FALSE)/1,0)-IFERROR(VLOOKUP($B354,'Slutlig allokering kvv'!$B$2:$AC$462,MATCH(P$3,'Slutlig allokering kvv'!$B$1:$AJ$1,0),FALSE)/1,0)</f>
        <v>0</v>
      </c>
      <c r="Q354">
        <f>IFERROR(VLOOKUP($B354,Kraftvärmeprod!$B$1:$AH$479,MATCH(Q$2,Kraftvärmeprod!$B$1:$AG$1,0),FALSE)/1,0)-IFERROR(VLOOKUP($B354,'Slutlig allokering kvv'!$B$2:$AC$462,MATCH(Q$3,'Slutlig allokering kvv'!$B$1:$AJ$1,0),FALSE)/1,0)</f>
        <v>0</v>
      </c>
      <c r="R354">
        <f>IFERROR(VLOOKUP($B354,Kraftvärmeprod!$B$1:$AH$479,MATCH(R$2,Kraftvärmeprod!$B$1:$AG$1,0),FALSE)/1,0)-IFERROR(VLOOKUP($B354,'Slutlig allokering kvv'!$B$2:$AC$462,MATCH(R$3,'Slutlig allokering kvv'!$B$1:$AJ$1,0),FALSE)/1,0)</f>
        <v>0</v>
      </c>
      <c r="S354">
        <f>IFERROR(VLOOKUP($B354,Kraftvärmeprod!$B$1:$AH$479,MATCH(S$2,Kraftvärmeprod!$B$1:$AG$1,0),FALSE)/1,0)-IFERROR(VLOOKUP($B354,'Slutlig allokering kvv'!$B$2:$AC$462,MATCH(S$3,'Slutlig allokering kvv'!$B$1:$AJ$1,0),FALSE)/1,0)</f>
        <v>0</v>
      </c>
      <c r="T354" s="6">
        <f>IFERROR(VLOOKUP($B354,Miljö!$B$1:$S$477,MATCH(T$2,Miljö!$B$1:$X$1,0),FALSE)/1,0)-IFERROR(VLOOKUP($B354,'Slutlig allokering kvv'!$B$2:$AC$462,MATCH(T$3,'Slutlig allokering kvv'!$B$1:$AJ$1,0),FALSE)/1,0)</f>
        <v>6.2306199999999992</v>
      </c>
      <c r="U354">
        <f>IFERROR(VLOOKUP($B354,Kraftvärmeprod!$B$1:$AH$479,MATCH(U$2,Kraftvärmeprod!$B$1:$AG$1,0),FALSE)/1,0)-IFERROR(VLOOKUP($B354,'Slutlig allokering kvv'!$B$2:$AC$462,MATCH(U$3,'Slutlig allokering kvv'!$B$1:$AJ$1,0),FALSE)/1,0)</f>
        <v>0</v>
      </c>
      <c r="V354">
        <f>IFERROR(VLOOKUP($B354,Kraftvärmeprod!$B$1:$AH$479,MATCH(V$2,Kraftvärmeprod!$B$1:$AG$1,0),FALSE)/1,0)-IFERROR(VLOOKUP($B354,'Slutlig allokering kvv'!$B$2:$AC$462,MATCH(V$3,'Slutlig allokering kvv'!$B$1:$AJ$1,0),FALSE)/1,0)</f>
        <v>0</v>
      </c>
      <c r="W354">
        <f>IFERROR(VLOOKUP($B354,Kraftvärmeprod!$B$1:$AH$479,MATCH(W$2,Kraftvärmeprod!$B$1:$AG$1,0),FALSE)/1,0)-IFERROR(VLOOKUP($B354,'Slutlig allokering kvv'!$B$2:$AC$462,MATCH(W$3,'Slutlig allokering kvv'!$B$1:$AJ$1,0),FALSE)/1,0)</f>
        <v>0</v>
      </c>
      <c r="X354">
        <f>IFERROR(VLOOKUP($B354,Kraftvärmeprod!$B$1:$AH$479,MATCH(X$2,Kraftvärmeprod!$B$1:$AG$1,0),FALSE)/1,0)-IFERROR(VLOOKUP($B354,'Slutlig allokering kvv'!$B$2:$AC$462,MATCH(X$3,'Slutlig allokering kvv'!$B$1:$AJ$1,0),FALSE)/1,0)</f>
        <v>0</v>
      </c>
      <c r="Y354">
        <f>IFERROR(VLOOKUP($B354,Kraftvärmeprod!$B$1:$AH$479,MATCH(Y$2,Kraftvärmeprod!$B$1:$AG$1,0),FALSE)/1,0)-IFERROR(VLOOKUP($B354,'Slutlig allokering kvv'!$B$2:$AC$462,MATCH(Y$3,'Slutlig allokering kvv'!$B$1:$AJ$1,0),FALSE)/1,0)</f>
        <v>0</v>
      </c>
      <c r="Z354">
        <f>IFERROR(VLOOKUP($B354,Kraftvärmeprod!$B$1:$AH$479,MATCH(Z$2,Kraftvärmeprod!$B$1:$AG$1,0),FALSE)/1,0)-IFERROR(VLOOKUP($B354,'Slutlig allokering kvv'!$B$2:$AC$462,MATCH(Z$3,'Slutlig allokering kvv'!$B$1:$AJ$1,0),FALSE)/1,0)</f>
        <v>0</v>
      </c>
      <c r="AA354">
        <f>IFERROR(VLOOKUP($B354,Kraftvärmeprod!$B$1:$AH$479,MATCH(AA$2,Kraftvärmeprod!$B$1:$AG$1,0),FALSE)/1,0)-IFERROR(VLOOKUP($B354,'Slutlig allokering kvv'!$B$2:$AC$462,MATCH(AA$3,'Slutlig allokering kvv'!$B$1:$AJ$1,0),FALSE)/1,0)</f>
        <v>0</v>
      </c>
      <c r="AE354">
        <f t="shared" si="10"/>
        <v>155.33787699999999</v>
      </c>
      <c r="AG354">
        <f>IFERROR(VLOOKUP(B354,'Slutlig allokering kvv'!$B$2:$AJ$462,MATCH("Summa slutlig allokerad tillförd energi (utan hjälpel och rökgaskondensering):",'Slutlig allokering kvv'!$B$1:$AK$1,0),FALSE)/1,"")</f>
        <v>186.54612299999999</v>
      </c>
      <c r="AI354" s="137">
        <f>IFERROR(1-VLOOKUP(B354,'Slutlig allokering kvv'!$B$2:$AJ$462,MATCH("Andel av bränsle i kvv som allokerats till värme, exklusive rökgaskondensering och hjälpel",'Slutlig allokering kvv'!$B$1:$AK$1,0),FALSE),"")</f>
        <v>0.45435842858981401</v>
      </c>
      <c r="AK354" s="137">
        <f t="shared" si="11"/>
        <v>0.45435842858981407</v>
      </c>
    </row>
    <row r="355" spans="1:37" x14ac:dyDescent="0.25">
      <c r="A355" s="2" t="s">
        <v>526</v>
      </c>
      <c r="B355" s="2" t="s">
        <v>534</v>
      </c>
      <c r="C355" t="str">
        <f>IFERROR(VLOOKUP($B355,Kraftvärmeprod!$B$1:$AH$479,MATCH(C$3,Kraftvärmeprod!$B$1:$AG$1,0),FALSE)/1,"")</f>
        <v/>
      </c>
      <c r="D355" t="str">
        <f>IFERROR(VLOOKUP($B355,Kraftvärmeprod!$B$1:$AH$479,MATCH(D$3,Kraftvärmeprod!$B$1:$AG$1,0),FALSE)/1,"")</f>
        <v/>
      </c>
      <c r="E355">
        <f>IFERROR(VLOOKUP($B355,Kraftvärmeprod!$B$1:$AH$479,MATCH(E$2,Kraftvärmeprod!$B$1:$AG$1,0),FALSE)/1,0)-IFERROR(VLOOKUP($B355,'Slutlig allokering kvv'!$B$2:$AC$462,MATCH(E$3,'Slutlig allokering kvv'!$B$1:$AJ$1,0),FALSE)/1,0)</f>
        <v>0</v>
      </c>
      <c r="F355">
        <f>IFERROR(VLOOKUP($B355,Kraftvärmeprod!$B$1:$AH$479,MATCH(F$2,Kraftvärmeprod!$B$1:$AG$1,0),FALSE)/1,0)-IFERROR(VLOOKUP($B355,'Slutlig allokering kvv'!$B$2:$AC$462,MATCH(F$3,'Slutlig allokering kvv'!$B$1:$AJ$1,0),FALSE)/1,0)</f>
        <v>0</v>
      </c>
      <c r="G355">
        <f>IFERROR(VLOOKUP($B355,Kraftvärmeprod!$B$1:$AH$479,MATCH(G$2,Kraftvärmeprod!$B$1:$AG$1,0),FALSE)/1,0)-IFERROR(VLOOKUP($B355,'Slutlig allokering kvv'!$B$2:$AC$462,MATCH(G$3,'Slutlig allokering kvv'!$B$1:$AJ$1,0),FALSE)/1,0)</f>
        <v>0</v>
      </c>
      <c r="H355">
        <f>IFERROR(VLOOKUP($B355,Kraftvärmeprod!$B$1:$AH$479,MATCH(H$2,Kraftvärmeprod!$B$1:$AG$1,0),FALSE)/1,0)-IFERROR(VLOOKUP($B355,'Slutlig allokering kvv'!$B$2:$AC$462,MATCH(H$3,'Slutlig allokering kvv'!$B$1:$AJ$1,0),FALSE)/1,0)</f>
        <v>0</v>
      </c>
      <c r="I355">
        <f>IFERROR(VLOOKUP($B355,Kraftvärmeprod!$B$1:$AH$479,MATCH(I$2,Kraftvärmeprod!$B$1:$AG$1,0),FALSE)/1,0)-IFERROR(VLOOKUP($B355,'Slutlig allokering kvv'!$B$2:$AC$462,MATCH(I$3,'Slutlig allokering kvv'!$B$1:$AJ$1,0),FALSE)/1,0)</f>
        <v>0</v>
      </c>
      <c r="J355">
        <f>IFERROR(VLOOKUP($B355,Kraftvärmeprod!$B$1:$AH$479,MATCH(J$2,Kraftvärmeprod!$B$1:$AG$1,0),FALSE)/1,0)-IFERROR(VLOOKUP($B355,'Slutlig allokering kvv'!$B$2:$AC$462,MATCH(J$3,'Slutlig allokering kvv'!$B$1:$AJ$1,0),FALSE)/1,0)</f>
        <v>0</v>
      </c>
      <c r="K355">
        <f>IFERROR(VLOOKUP($B355,Kraftvärmeprod!$B$1:$AH$479,MATCH(K$2,Kraftvärmeprod!$B$1:$AG$1,0),FALSE)/1,0)-IFERROR(VLOOKUP($B355,'Slutlig allokering kvv'!$B$2:$AC$462,MATCH(K$3,'Slutlig allokering kvv'!$B$1:$AJ$1,0),FALSE)/1,0)</f>
        <v>0</v>
      </c>
      <c r="L355">
        <f>IFERROR(VLOOKUP($B355,Kraftvärmeprod!$B$1:$AH$479,MATCH(L$2,Kraftvärmeprod!$B$1:$AG$1,0),FALSE)/1,0)-IFERROR(VLOOKUP($B355,'Slutlig allokering kvv'!$B$2:$AC$462,MATCH(L$3,'Slutlig allokering kvv'!$B$1:$AJ$1,0),FALSE)/1,0)</f>
        <v>0</v>
      </c>
      <c r="M355">
        <f>IFERROR(VLOOKUP($B355,Kraftvärmeprod!$B$1:$AH$479,MATCH(M$2,Kraftvärmeprod!$B$1:$AG$1,0),FALSE)/1,0)-IFERROR(VLOOKUP($B355,'Slutlig allokering kvv'!$B$2:$AC$462,MATCH(M$3,'Slutlig allokering kvv'!$B$1:$AJ$1,0),FALSE)/1,0)</f>
        <v>0</v>
      </c>
      <c r="N355">
        <f>IFERROR(VLOOKUP($B355,Kraftvärmeprod!$B$1:$AH$479,MATCH(N$2,Kraftvärmeprod!$B$1:$AG$1,0),FALSE)/1,0)-IFERROR(VLOOKUP($B355,'Slutlig allokering kvv'!$B$2:$AC$462,MATCH(N$3,'Slutlig allokering kvv'!$B$1:$AJ$1,0),FALSE)/1,0)</f>
        <v>0</v>
      </c>
      <c r="O355">
        <f>IFERROR(VLOOKUP($B355,Kraftvärmeprod!$B$1:$AH$479,MATCH(O$2,Kraftvärmeprod!$B$1:$AG$1,0),FALSE)/1,0)-IFERROR(VLOOKUP($B355,'Slutlig allokering kvv'!$B$2:$AC$462,MATCH(O$3,'Slutlig allokering kvv'!$B$1:$AJ$1,0),FALSE)/1,0)</f>
        <v>0</v>
      </c>
      <c r="P355">
        <f>IFERROR(VLOOKUP($B355,Kraftvärmeprod!$B$1:$AH$479,MATCH(P$2,Kraftvärmeprod!$B$1:$AG$1,0),FALSE)/1,0)-IFERROR(VLOOKUP($B355,'Slutlig allokering kvv'!$B$2:$AC$462,MATCH(P$3,'Slutlig allokering kvv'!$B$1:$AJ$1,0),FALSE)/1,0)</f>
        <v>0</v>
      </c>
      <c r="Q355">
        <f>IFERROR(VLOOKUP($B355,Kraftvärmeprod!$B$1:$AH$479,MATCH(Q$2,Kraftvärmeprod!$B$1:$AG$1,0),FALSE)/1,0)-IFERROR(VLOOKUP($B355,'Slutlig allokering kvv'!$B$2:$AC$462,MATCH(Q$3,'Slutlig allokering kvv'!$B$1:$AJ$1,0),FALSE)/1,0)</f>
        <v>0</v>
      </c>
      <c r="R355">
        <f>IFERROR(VLOOKUP($B355,Kraftvärmeprod!$B$1:$AH$479,MATCH(R$2,Kraftvärmeprod!$B$1:$AG$1,0),FALSE)/1,0)-IFERROR(VLOOKUP($B355,'Slutlig allokering kvv'!$B$2:$AC$462,MATCH(R$3,'Slutlig allokering kvv'!$B$1:$AJ$1,0),FALSE)/1,0)</f>
        <v>0</v>
      </c>
      <c r="S355">
        <f>IFERROR(VLOOKUP($B355,Kraftvärmeprod!$B$1:$AH$479,MATCH(S$2,Kraftvärmeprod!$B$1:$AG$1,0),FALSE)/1,0)-IFERROR(VLOOKUP($B355,'Slutlig allokering kvv'!$B$2:$AC$462,MATCH(S$3,'Slutlig allokering kvv'!$B$1:$AJ$1,0),FALSE)/1,0)</f>
        <v>0</v>
      </c>
      <c r="T355" s="6">
        <f>IFERROR(VLOOKUP($B355,Miljö!$B$1:$S$477,MATCH(T$2,Miljö!$B$1:$X$1,0),FALSE)/1,0)-IFERROR(VLOOKUP($B355,'Slutlig allokering kvv'!$B$2:$AC$462,MATCH(T$3,'Slutlig allokering kvv'!$B$1:$AJ$1,0),FALSE)/1,0)</f>
        <v>0</v>
      </c>
      <c r="U355">
        <f>IFERROR(VLOOKUP($B355,Kraftvärmeprod!$B$1:$AH$479,MATCH(U$2,Kraftvärmeprod!$B$1:$AG$1,0),FALSE)/1,0)-IFERROR(VLOOKUP($B355,'Slutlig allokering kvv'!$B$2:$AC$462,MATCH(U$3,'Slutlig allokering kvv'!$B$1:$AJ$1,0),FALSE)/1,0)</f>
        <v>0</v>
      </c>
      <c r="V355">
        <f>IFERROR(VLOOKUP($B355,Kraftvärmeprod!$B$1:$AH$479,MATCH(V$2,Kraftvärmeprod!$B$1:$AG$1,0),FALSE)/1,0)-IFERROR(VLOOKUP($B355,'Slutlig allokering kvv'!$B$2:$AC$462,MATCH(V$3,'Slutlig allokering kvv'!$B$1:$AJ$1,0),FALSE)/1,0)</f>
        <v>0</v>
      </c>
      <c r="W355">
        <f>IFERROR(VLOOKUP($B355,Kraftvärmeprod!$B$1:$AH$479,MATCH(W$2,Kraftvärmeprod!$B$1:$AG$1,0),FALSE)/1,0)-IFERROR(VLOOKUP($B355,'Slutlig allokering kvv'!$B$2:$AC$462,MATCH(W$3,'Slutlig allokering kvv'!$B$1:$AJ$1,0),FALSE)/1,0)</f>
        <v>0</v>
      </c>
      <c r="X355">
        <f>IFERROR(VLOOKUP($B355,Kraftvärmeprod!$B$1:$AH$479,MATCH(X$2,Kraftvärmeprod!$B$1:$AG$1,0),FALSE)/1,0)-IFERROR(VLOOKUP($B355,'Slutlig allokering kvv'!$B$2:$AC$462,MATCH(X$3,'Slutlig allokering kvv'!$B$1:$AJ$1,0),FALSE)/1,0)</f>
        <v>0</v>
      </c>
      <c r="Y355">
        <f>IFERROR(VLOOKUP($B355,Kraftvärmeprod!$B$1:$AH$479,MATCH(Y$2,Kraftvärmeprod!$B$1:$AG$1,0),FALSE)/1,0)-IFERROR(VLOOKUP($B355,'Slutlig allokering kvv'!$B$2:$AC$462,MATCH(Y$3,'Slutlig allokering kvv'!$B$1:$AJ$1,0),FALSE)/1,0)</f>
        <v>0</v>
      </c>
      <c r="Z355">
        <f>IFERROR(VLOOKUP($B355,Kraftvärmeprod!$B$1:$AH$479,MATCH(Z$2,Kraftvärmeprod!$B$1:$AG$1,0),FALSE)/1,0)-IFERROR(VLOOKUP($B355,'Slutlig allokering kvv'!$B$2:$AC$462,MATCH(Z$3,'Slutlig allokering kvv'!$B$1:$AJ$1,0),FALSE)/1,0)</f>
        <v>0</v>
      </c>
      <c r="AA355">
        <f>IFERROR(VLOOKUP($B355,Kraftvärmeprod!$B$1:$AH$479,MATCH(AA$2,Kraftvärmeprod!$B$1:$AG$1,0),FALSE)/1,0)-IFERROR(VLOOKUP($B355,'Slutlig allokering kvv'!$B$2:$AC$462,MATCH(AA$3,'Slutlig allokering kvv'!$B$1:$AJ$1,0),FALSE)/1,0)</f>
        <v>0</v>
      </c>
      <c r="AE355">
        <f t="shared" si="10"/>
        <v>0</v>
      </c>
      <c r="AG355">
        <f>IFERROR(VLOOKUP(B355,'Slutlig allokering kvv'!$B$2:$AJ$462,MATCH("Summa slutlig allokerad tillförd energi (utan hjälpel och rökgaskondensering):",'Slutlig allokering kvv'!$B$1:$AK$1,0),FALSE)/1,"")</f>
        <v>0</v>
      </c>
      <c r="AI355" s="137" t="str">
        <f>IFERROR(1-VLOOKUP(B355,'Slutlig allokering kvv'!$B$2:$AJ$462,MATCH("Andel av bränsle i kvv som allokerats till värme, exklusive rökgaskondensering och hjälpel",'Slutlig allokering kvv'!$B$1:$AK$1,0),FALSE),"")</f>
        <v/>
      </c>
      <c r="AK355" s="137" t="str">
        <f t="shared" si="11"/>
        <v/>
      </c>
    </row>
    <row r="356" spans="1:37" x14ac:dyDescent="0.25">
      <c r="A356" s="2" t="s">
        <v>526</v>
      </c>
      <c r="B356" s="2" t="s">
        <v>535</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 kvv'!$B$2:$AC$462,MATCH(E$3,'Slutlig allokering kvv'!$B$1:$AJ$1,0),FALSE)/1,0)</f>
        <v>0</v>
      </c>
      <c r="F356">
        <f>IFERROR(VLOOKUP($B356,Kraftvärmeprod!$B$1:$AH$479,MATCH(F$2,Kraftvärmeprod!$B$1:$AG$1,0),FALSE)/1,0)-IFERROR(VLOOKUP($B356,'Slutlig allokering kvv'!$B$2:$AC$462,MATCH(F$3,'Slutlig allokering kvv'!$B$1:$AJ$1,0),FALSE)/1,0)</f>
        <v>0</v>
      </c>
      <c r="G356">
        <f>IFERROR(VLOOKUP($B356,Kraftvärmeprod!$B$1:$AH$479,MATCH(G$2,Kraftvärmeprod!$B$1:$AG$1,0),FALSE)/1,0)-IFERROR(VLOOKUP($B356,'Slutlig allokering kvv'!$B$2:$AC$462,MATCH(G$3,'Slutlig allokering kvv'!$B$1:$AJ$1,0),FALSE)/1,0)</f>
        <v>0</v>
      </c>
      <c r="H356">
        <f>IFERROR(VLOOKUP($B356,Kraftvärmeprod!$B$1:$AH$479,MATCH(H$2,Kraftvärmeprod!$B$1:$AG$1,0),FALSE)/1,0)-IFERROR(VLOOKUP($B356,'Slutlig allokering kvv'!$B$2:$AC$462,MATCH(H$3,'Slutlig allokering kvv'!$B$1:$AJ$1,0),FALSE)/1,0)</f>
        <v>0</v>
      </c>
      <c r="I356">
        <f>IFERROR(VLOOKUP($B356,Kraftvärmeprod!$B$1:$AH$479,MATCH(I$2,Kraftvärmeprod!$B$1:$AG$1,0),FALSE)/1,0)-IFERROR(VLOOKUP($B356,'Slutlig allokering kvv'!$B$2:$AC$462,MATCH(I$3,'Slutlig allokering kvv'!$B$1:$AJ$1,0),FALSE)/1,0)</f>
        <v>0</v>
      </c>
      <c r="J356">
        <f>IFERROR(VLOOKUP($B356,Kraftvärmeprod!$B$1:$AH$479,MATCH(J$2,Kraftvärmeprod!$B$1:$AG$1,0),FALSE)/1,0)-IFERROR(VLOOKUP($B356,'Slutlig allokering kvv'!$B$2:$AC$462,MATCH(J$3,'Slutlig allokering kvv'!$B$1:$AJ$1,0),FALSE)/1,0)</f>
        <v>0</v>
      </c>
      <c r="K356">
        <f>IFERROR(VLOOKUP($B356,Kraftvärmeprod!$B$1:$AH$479,MATCH(K$2,Kraftvärmeprod!$B$1:$AG$1,0),FALSE)/1,0)-IFERROR(VLOOKUP($B356,'Slutlig allokering kvv'!$B$2:$AC$462,MATCH(K$3,'Slutlig allokering kvv'!$B$1:$AJ$1,0),FALSE)/1,0)</f>
        <v>0</v>
      </c>
      <c r="L356">
        <f>IFERROR(VLOOKUP($B356,Kraftvärmeprod!$B$1:$AH$479,MATCH(L$2,Kraftvärmeprod!$B$1:$AG$1,0),FALSE)/1,0)-IFERROR(VLOOKUP($B356,'Slutlig allokering kvv'!$B$2:$AC$462,MATCH(L$3,'Slutlig allokering kvv'!$B$1:$AJ$1,0),FALSE)/1,0)</f>
        <v>0</v>
      </c>
      <c r="M356">
        <f>IFERROR(VLOOKUP($B356,Kraftvärmeprod!$B$1:$AH$479,MATCH(M$2,Kraftvärmeprod!$B$1:$AG$1,0),FALSE)/1,0)-IFERROR(VLOOKUP($B356,'Slutlig allokering kvv'!$B$2:$AC$462,MATCH(M$3,'Slutlig allokering kvv'!$B$1:$AJ$1,0),FALSE)/1,0)</f>
        <v>0</v>
      </c>
      <c r="N356">
        <f>IFERROR(VLOOKUP($B356,Kraftvärmeprod!$B$1:$AH$479,MATCH(N$2,Kraftvärmeprod!$B$1:$AG$1,0),FALSE)/1,0)-IFERROR(VLOOKUP($B356,'Slutlig allokering kvv'!$B$2:$AC$462,MATCH(N$3,'Slutlig allokering kvv'!$B$1:$AJ$1,0),FALSE)/1,0)</f>
        <v>0</v>
      </c>
      <c r="O356">
        <f>IFERROR(VLOOKUP($B356,Kraftvärmeprod!$B$1:$AH$479,MATCH(O$2,Kraftvärmeprod!$B$1:$AG$1,0),FALSE)/1,0)-IFERROR(VLOOKUP($B356,'Slutlig allokering kvv'!$B$2:$AC$462,MATCH(O$3,'Slutlig allokering kvv'!$B$1:$AJ$1,0),FALSE)/1,0)</f>
        <v>0</v>
      </c>
      <c r="P356">
        <f>IFERROR(VLOOKUP($B356,Kraftvärmeprod!$B$1:$AH$479,MATCH(P$2,Kraftvärmeprod!$B$1:$AG$1,0),FALSE)/1,0)-IFERROR(VLOOKUP($B356,'Slutlig allokering kvv'!$B$2:$AC$462,MATCH(P$3,'Slutlig allokering kvv'!$B$1:$AJ$1,0),FALSE)/1,0)</f>
        <v>0</v>
      </c>
      <c r="Q356">
        <f>IFERROR(VLOOKUP($B356,Kraftvärmeprod!$B$1:$AH$479,MATCH(Q$2,Kraftvärmeprod!$B$1:$AG$1,0),FALSE)/1,0)-IFERROR(VLOOKUP($B356,'Slutlig allokering kvv'!$B$2:$AC$462,MATCH(Q$3,'Slutlig allokering kvv'!$B$1:$AJ$1,0),FALSE)/1,0)</f>
        <v>0</v>
      </c>
      <c r="R356">
        <f>IFERROR(VLOOKUP($B356,Kraftvärmeprod!$B$1:$AH$479,MATCH(R$2,Kraftvärmeprod!$B$1:$AG$1,0),FALSE)/1,0)-IFERROR(VLOOKUP($B356,'Slutlig allokering kvv'!$B$2:$AC$462,MATCH(R$3,'Slutlig allokering kvv'!$B$1:$AJ$1,0),FALSE)/1,0)</f>
        <v>0</v>
      </c>
      <c r="S356">
        <f>IFERROR(VLOOKUP($B356,Kraftvärmeprod!$B$1:$AH$479,MATCH(S$2,Kraftvärmeprod!$B$1:$AG$1,0),FALSE)/1,0)-IFERROR(VLOOKUP($B356,'Slutlig allokering kvv'!$B$2:$AC$462,MATCH(S$3,'Slutlig allokering kvv'!$B$1:$AJ$1,0),FALSE)/1,0)</f>
        <v>0</v>
      </c>
      <c r="T356" s="6">
        <f>IFERROR(VLOOKUP($B356,Miljö!$B$1:$S$477,MATCH(T$2,Miljö!$B$1:$X$1,0),FALSE)/1,0)-IFERROR(VLOOKUP($B356,'Slutlig allokering kvv'!$B$2:$AC$462,MATCH(T$3,'Slutlig allokering kvv'!$B$1:$AJ$1,0),FALSE)/1,0)</f>
        <v>0</v>
      </c>
      <c r="U356">
        <f>IFERROR(VLOOKUP($B356,Kraftvärmeprod!$B$1:$AH$479,MATCH(U$2,Kraftvärmeprod!$B$1:$AG$1,0),FALSE)/1,0)-IFERROR(VLOOKUP($B356,'Slutlig allokering kvv'!$B$2:$AC$462,MATCH(U$3,'Slutlig allokering kvv'!$B$1:$AJ$1,0),FALSE)/1,0)</f>
        <v>0</v>
      </c>
      <c r="V356">
        <f>IFERROR(VLOOKUP($B356,Kraftvärmeprod!$B$1:$AH$479,MATCH(V$2,Kraftvärmeprod!$B$1:$AG$1,0),FALSE)/1,0)-IFERROR(VLOOKUP($B356,'Slutlig allokering kvv'!$B$2:$AC$462,MATCH(V$3,'Slutlig allokering kvv'!$B$1:$AJ$1,0),FALSE)/1,0)</f>
        <v>0</v>
      </c>
      <c r="W356">
        <f>IFERROR(VLOOKUP($B356,Kraftvärmeprod!$B$1:$AH$479,MATCH(W$2,Kraftvärmeprod!$B$1:$AG$1,0),FALSE)/1,0)-IFERROR(VLOOKUP($B356,'Slutlig allokering kvv'!$B$2:$AC$462,MATCH(W$3,'Slutlig allokering kvv'!$B$1:$AJ$1,0),FALSE)/1,0)</f>
        <v>0</v>
      </c>
      <c r="X356">
        <f>IFERROR(VLOOKUP($B356,Kraftvärmeprod!$B$1:$AH$479,MATCH(X$2,Kraftvärmeprod!$B$1:$AG$1,0),FALSE)/1,0)-IFERROR(VLOOKUP($B356,'Slutlig allokering kvv'!$B$2:$AC$462,MATCH(X$3,'Slutlig allokering kvv'!$B$1:$AJ$1,0),FALSE)/1,0)</f>
        <v>0</v>
      </c>
      <c r="Y356">
        <f>IFERROR(VLOOKUP($B356,Kraftvärmeprod!$B$1:$AH$479,MATCH(Y$2,Kraftvärmeprod!$B$1:$AG$1,0),FALSE)/1,0)-IFERROR(VLOOKUP($B356,'Slutlig allokering kvv'!$B$2:$AC$462,MATCH(Y$3,'Slutlig allokering kvv'!$B$1:$AJ$1,0),FALSE)/1,0)</f>
        <v>0</v>
      </c>
      <c r="Z356">
        <f>IFERROR(VLOOKUP($B356,Kraftvärmeprod!$B$1:$AH$479,MATCH(Z$2,Kraftvärmeprod!$B$1:$AG$1,0),FALSE)/1,0)-IFERROR(VLOOKUP($B356,'Slutlig allokering kvv'!$B$2:$AC$462,MATCH(Z$3,'Slutlig allokering kvv'!$B$1:$AJ$1,0),FALSE)/1,0)</f>
        <v>0</v>
      </c>
      <c r="AA356">
        <f>IFERROR(VLOOKUP($B356,Kraftvärmeprod!$B$1:$AH$479,MATCH(AA$2,Kraftvärmeprod!$B$1:$AG$1,0),FALSE)/1,0)-IFERROR(VLOOKUP($B356,'Slutlig allokering kvv'!$B$2:$AC$462,MATCH(AA$3,'Slutlig allokering kvv'!$B$1:$AJ$1,0),FALSE)/1,0)</f>
        <v>0</v>
      </c>
      <c r="AE356">
        <f t="shared" si="10"/>
        <v>0</v>
      </c>
      <c r="AG356">
        <f>IFERROR(VLOOKUP(B356,'Slutlig allokering kvv'!$B$2:$AJ$462,MATCH("Summa slutlig allokerad tillförd energi (utan hjälpel och rökgaskondensering):",'Slutlig allokering kvv'!$B$1:$AK$1,0),FALSE)/1,"")</f>
        <v>0</v>
      </c>
      <c r="AI356" s="137" t="str">
        <f>IFERROR(1-VLOOKUP(B356,'Slutlig allokering kvv'!$B$2:$AJ$462,MATCH("Andel av bränsle i kvv som allokerats till värme, exklusive rökgaskondensering och hjälpel",'Slutlig allokering kvv'!$B$1:$AK$1,0),FALSE),"")</f>
        <v/>
      </c>
      <c r="AK356" s="137" t="str">
        <f t="shared" si="11"/>
        <v/>
      </c>
    </row>
    <row r="357" spans="1:37" x14ac:dyDescent="0.25">
      <c r="A357" s="2" t="s">
        <v>526</v>
      </c>
      <c r="B357" s="2" t="s">
        <v>536</v>
      </c>
      <c r="C357">
        <f>IFERROR(VLOOKUP($B357,Kraftvärmeprod!$B$1:$AH$479,MATCH(C$3,Kraftvärmeprod!$B$1:$AG$1,0),FALSE)/1,"")</f>
        <v>333.7</v>
      </c>
      <c r="D357">
        <f>IFERROR(VLOOKUP($B357,Kraftvärmeprod!$B$1:$AH$479,MATCH(D$3,Kraftvärmeprod!$B$1:$AG$1,0),FALSE)/1,"")</f>
        <v>113.7</v>
      </c>
      <c r="E357">
        <f>IFERROR(VLOOKUP($B357,Kraftvärmeprod!$B$1:$AH$479,MATCH(E$2,Kraftvärmeprod!$B$1:$AG$1,0),FALSE)/1,0)-IFERROR(VLOOKUP($B357,'Slutlig allokering kvv'!$B$2:$AC$462,MATCH(E$3,'Slutlig allokering kvv'!$B$1:$AJ$1,0),FALSE)/1,0)</f>
        <v>94.319699999999997</v>
      </c>
      <c r="F357">
        <f>IFERROR(VLOOKUP($B357,Kraftvärmeprod!$B$1:$AH$479,MATCH(F$2,Kraftvärmeprod!$B$1:$AG$1,0),FALSE)/1,0)-IFERROR(VLOOKUP($B357,'Slutlig allokering kvv'!$B$2:$AC$462,MATCH(F$3,'Slutlig allokering kvv'!$B$1:$AJ$1,0),FALSE)/1,0)</f>
        <v>0</v>
      </c>
      <c r="G357">
        <f>IFERROR(VLOOKUP($B357,Kraftvärmeprod!$B$1:$AH$479,MATCH(G$2,Kraftvärmeprod!$B$1:$AG$1,0),FALSE)/1,0)-IFERROR(VLOOKUP($B357,'Slutlig allokering kvv'!$B$2:$AC$462,MATCH(G$3,'Slutlig allokering kvv'!$B$1:$AJ$1,0),FALSE)/1,0)</f>
        <v>0</v>
      </c>
      <c r="H357">
        <f>IFERROR(VLOOKUP($B357,Kraftvärmeprod!$B$1:$AH$479,MATCH(H$2,Kraftvärmeprod!$B$1:$AG$1,0),FALSE)/1,0)-IFERROR(VLOOKUP($B357,'Slutlig allokering kvv'!$B$2:$AC$462,MATCH(H$3,'Slutlig allokering kvv'!$B$1:$AJ$1,0),FALSE)/1,0)</f>
        <v>0</v>
      </c>
      <c r="I357">
        <f>IFERROR(VLOOKUP($B357,Kraftvärmeprod!$B$1:$AH$479,MATCH(I$2,Kraftvärmeprod!$B$1:$AG$1,0),FALSE)/1,0)-IFERROR(VLOOKUP($B357,'Slutlig allokering kvv'!$B$2:$AC$462,MATCH(I$3,'Slutlig allokering kvv'!$B$1:$AJ$1,0),FALSE)/1,0)</f>
        <v>3.2166900000000007</v>
      </c>
      <c r="J357">
        <f>IFERROR(VLOOKUP($B357,Kraftvärmeprod!$B$1:$AH$479,MATCH(J$2,Kraftvärmeprod!$B$1:$AG$1,0),FALSE)/1,0)-IFERROR(VLOOKUP($B357,'Slutlig allokering kvv'!$B$2:$AC$462,MATCH(J$3,'Slutlig allokering kvv'!$B$1:$AJ$1,0),FALSE)/1,0)</f>
        <v>0</v>
      </c>
      <c r="K357">
        <f>IFERROR(VLOOKUP($B357,Kraftvärmeprod!$B$1:$AH$479,MATCH(K$2,Kraftvärmeprod!$B$1:$AG$1,0),FALSE)/1,0)-IFERROR(VLOOKUP($B357,'Slutlig allokering kvv'!$B$2:$AC$462,MATCH(K$3,'Slutlig allokering kvv'!$B$1:$AJ$1,0),FALSE)/1,0)</f>
        <v>2.3284699999999998</v>
      </c>
      <c r="L357">
        <f>IFERROR(VLOOKUP($B357,Kraftvärmeprod!$B$1:$AH$479,MATCH(L$2,Kraftvärmeprod!$B$1:$AG$1,0),FALSE)/1,0)-IFERROR(VLOOKUP($B357,'Slutlig allokering kvv'!$B$2:$AC$462,MATCH(L$3,'Slutlig allokering kvv'!$B$1:$AJ$1,0),FALSE)/1,0)</f>
        <v>0</v>
      </c>
      <c r="M357">
        <f>IFERROR(VLOOKUP($B357,Kraftvärmeprod!$B$1:$AH$479,MATCH(M$2,Kraftvärmeprod!$B$1:$AG$1,0),FALSE)/1,0)-IFERROR(VLOOKUP($B357,'Slutlig allokering kvv'!$B$2:$AC$462,MATCH(M$3,'Slutlig allokering kvv'!$B$1:$AJ$1,0),FALSE)/1,0)</f>
        <v>0</v>
      </c>
      <c r="N357">
        <f>IFERROR(VLOOKUP($B357,Kraftvärmeprod!$B$1:$AH$479,MATCH(N$2,Kraftvärmeprod!$B$1:$AG$1,0),FALSE)/1,0)-IFERROR(VLOOKUP($B357,'Slutlig allokering kvv'!$B$2:$AC$462,MATCH(N$3,'Slutlig allokering kvv'!$B$1:$AJ$1,0),FALSE)/1,0)</f>
        <v>0</v>
      </c>
      <c r="O357">
        <f>IFERROR(VLOOKUP($B357,Kraftvärmeprod!$B$1:$AH$479,MATCH(O$2,Kraftvärmeprod!$B$1:$AG$1,0),FALSE)/1,0)-IFERROR(VLOOKUP($B357,'Slutlig allokering kvv'!$B$2:$AC$462,MATCH(O$3,'Slutlig allokering kvv'!$B$1:$AJ$1,0),FALSE)/1,0)</f>
        <v>0</v>
      </c>
      <c r="P357">
        <f>IFERROR(VLOOKUP($B357,Kraftvärmeprod!$B$1:$AH$479,MATCH(P$2,Kraftvärmeprod!$B$1:$AG$1,0),FALSE)/1,0)-IFERROR(VLOOKUP($B357,'Slutlig allokering kvv'!$B$2:$AC$462,MATCH(P$3,'Slutlig allokering kvv'!$B$1:$AJ$1,0),FALSE)/1,0)</f>
        <v>0</v>
      </c>
      <c r="Q357">
        <f>IFERROR(VLOOKUP($B357,Kraftvärmeprod!$B$1:$AH$479,MATCH(Q$2,Kraftvärmeprod!$B$1:$AG$1,0),FALSE)/1,0)-IFERROR(VLOOKUP($B357,'Slutlig allokering kvv'!$B$2:$AC$462,MATCH(Q$3,'Slutlig allokering kvv'!$B$1:$AJ$1,0),FALSE)/1,0)</f>
        <v>0</v>
      </c>
      <c r="R357">
        <f>IFERROR(VLOOKUP($B357,Kraftvärmeprod!$B$1:$AH$479,MATCH(R$2,Kraftvärmeprod!$B$1:$AG$1,0),FALSE)/1,0)-IFERROR(VLOOKUP($B357,'Slutlig allokering kvv'!$B$2:$AC$462,MATCH(R$3,'Slutlig allokering kvv'!$B$1:$AJ$1,0),FALSE)/1,0)</f>
        <v>0</v>
      </c>
      <c r="S357">
        <f>IFERROR(VLOOKUP($B357,Kraftvärmeprod!$B$1:$AH$479,MATCH(S$2,Kraftvärmeprod!$B$1:$AG$1,0),FALSE)/1,0)-IFERROR(VLOOKUP($B357,'Slutlig allokering kvv'!$B$2:$AC$462,MATCH(S$3,'Slutlig allokering kvv'!$B$1:$AJ$1,0),FALSE)/1,0)</f>
        <v>97.447000000000003</v>
      </c>
      <c r="T357" s="6">
        <f>IFERROR(VLOOKUP($B357,Miljö!$B$1:$S$477,MATCH(T$2,Miljö!$B$1:$X$1,0),FALSE)/1,0)-IFERROR(VLOOKUP($B357,'Slutlig allokering kvv'!$B$2:$AC$462,MATCH(T$3,'Slutlig allokering kvv'!$B$1:$AJ$1,0),FALSE)/1,0)</f>
        <v>7.4474700000000009</v>
      </c>
      <c r="U357">
        <f>IFERROR(VLOOKUP($B357,Kraftvärmeprod!$B$1:$AH$479,MATCH(U$2,Kraftvärmeprod!$B$1:$AG$1,0),FALSE)/1,0)-IFERROR(VLOOKUP($B357,'Slutlig allokering kvv'!$B$2:$AC$462,MATCH(U$3,'Slutlig allokering kvv'!$B$1:$AJ$1,0),FALSE)/1,0)</f>
        <v>0</v>
      </c>
      <c r="V357">
        <f>IFERROR(VLOOKUP($B357,Kraftvärmeprod!$B$1:$AH$479,MATCH(V$2,Kraftvärmeprod!$B$1:$AG$1,0),FALSE)/1,0)-IFERROR(VLOOKUP($B357,'Slutlig allokering kvv'!$B$2:$AC$462,MATCH(V$3,'Slutlig allokering kvv'!$B$1:$AJ$1,0),FALSE)/1,0)</f>
        <v>35.089500000000001</v>
      </c>
      <c r="W357">
        <f>IFERROR(VLOOKUP($B357,Kraftvärmeprod!$B$1:$AH$479,MATCH(W$2,Kraftvärmeprod!$B$1:$AG$1,0),FALSE)/1,0)-IFERROR(VLOOKUP($B357,'Slutlig allokering kvv'!$B$2:$AC$462,MATCH(W$3,'Slutlig allokering kvv'!$B$1:$AJ$1,0),FALSE)/1,0)</f>
        <v>0</v>
      </c>
      <c r="X357">
        <f>IFERROR(VLOOKUP($B357,Kraftvärmeprod!$B$1:$AH$479,MATCH(X$2,Kraftvärmeprod!$B$1:$AG$1,0),FALSE)/1,0)-IFERROR(VLOOKUP($B357,'Slutlig allokering kvv'!$B$2:$AC$462,MATCH(X$3,'Slutlig allokering kvv'!$B$1:$AJ$1,0),FALSE)/1,0)</f>
        <v>0</v>
      </c>
      <c r="Y357">
        <f>IFERROR(VLOOKUP($B357,Kraftvärmeprod!$B$1:$AH$479,MATCH(Y$2,Kraftvärmeprod!$B$1:$AG$1,0),FALSE)/1,0)-IFERROR(VLOOKUP($B357,'Slutlig allokering kvv'!$B$2:$AC$462,MATCH(Y$3,'Slutlig allokering kvv'!$B$1:$AJ$1,0),FALSE)/1,0)</f>
        <v>0</v>
      </c>
      <c r="Z357">
        <f>IFERROR(VLOOKUP($B357,Kraftvärmeprod!$B$1:$AH$479,MATCH(Z$2,Kraftvärmeprod!$B$1:$AG$1,0),FALSE)/1,0)-IFERROR(VLOOKUP($B357,'Slutlig allokering kvv'!$B$2:$AC$462,MATCH(Z$3,'Slutlig allokering kvv'!$B$1:$AJ$1,0),FALSE)/1,0)</f>
        <v>0</v>
      </c>
      <c r="AA357">
        <f>IFERROR(VLOOKUP($B357,Kraftvärmeprod!$B$1:$AH$479,MATCH(AA$2,Kraftvärmeprod!$B$1:$AG$1,0),FALSE)/1,0)-IFERROR(VLOOKUP($B357,'Slutlig allokering kvv'!$B$2:$AC$462,MATCH(AA$3,'Slutlig allokering kvv'!$B$1:$AJ$1,0),FALSE)/1,0)</f>
        <v>8.2306899999999988E-2</v>
      </c>
      <c r="AE357">
        <f t="shared" si="10"/>
        <v>232.4836669</v>
      </c>
      <c r="AG357">
        <f>IFERROR(VLOOKUP(B357,'Slutlig allokering kvv'!$B$2:$AJ$462,MATCH("Summa slutlig allokerad tillförd energi (utan hjälpel och rökgaskondensering):",'Slutlig allokering kvv'!$B$1:$AK$1,0),FALSE)/1,"")</f>
        <v>263.85833309999998</v>
      </c>
      <c r="AI357" s="137">
        <f>IFERROR(1-VLOOKUP(B357,'Slutlig allokering kvv'!$B$2:$AJ$462,MATCH("Andel av bränsle i kvv som allokerats till värme, exklusive rökgaskondensering och hjälpel",'Slutlig allokering kvv'!$B$1:$AK$1,0),FALSE),"")</f>
        <v>0.46839410507271195</v>
      </c>
      <c r="AK357" s="137">
        <f t="shared" si="11"/>
        <v>0.46839410507271201</v>
      </c>
    </row>
    <row r="358" spans="1:37" x14ac:dyDescent="0.25">
      <c r="A358" s="2" t="s">
        <v>526</v>
      </c>
      <c r="B358" s="2" t="s">
        <v>537</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 kvv'!$B$2:$AC$462,MATCH(E$3,'Slutlig allokering kvv'!$B$1:$AJ$1,0),FALSE)/1,0)</f>
        <v>0</v>
      </c>
      <c r="F358">
        <f>IFERROR(VLOOKUP($B358,Kraftvärmeprod!$B$1:$AH$479,MATCH(F$2,Kraftvärmeprod!$B$1:$AG$1,0),FALSE)/1,0)-IFERROR(VLOOKUP($B358,'Slutlig allokering kvv'!$B$2:$AC$462,MATCH(F$3,'Slutlig allokering kvv'!$B$1:$AJ$1,0),FALSE)/1,0)</f>
        <v>0</v>
      </c>
      <c r="G358">
        <f>IFERROR(VLOOKUP($B358,Kraftvärmeprod!$B$1:$AH$479,MATCH(G$2,Kraftvärmeprod!$B$1:$AG$1,0),FALSE)/1,0)-IFERROR(VLOOKUP($B358,'Slutlig allokering kvv'!$B$2:$AC$462,MATCH(G$3,'Slutlig allokering kvv'!$B$1:$AJ$1,0),FALSE)/1,0)</f>
        <v>0</v>
      </c>
      <c r="H358">
        <f>IFERROR(VLOOKUP($B358,Kraftvärmeprod!$B$1:$AH$479,MATCH(H$2,Kraftvärmeprod!$B$1:$AG$1,0),FALSE)/1,0)-IFERROR(VLOOKUP($B358,'Slutlig allokering kvv'!$B$2:$AC$462,MATCH(H$3,'Slutlig allokering kvv'!$B$1:$AJ$1,0),FALSE)/1,0)</f>
        <v>0</v>
      </c>
      <c r="I358">
        <f>IFERROR(VLOOKUP($B358,Kraftvärmeprod!$B$1:$AH$479,MATCH(I$2,Kraftvärmeprod!$B$1:$AG$1,0),FALSE)/1,0)-IFERROR(VLOOKUP($B358,'Slutlig allokering kvv'!$B$2:$AC$462,MATCH(I$3,'Slutlig allokering kvv'!$B$1:$AJ$1,0),FALSE)/1,0)</f>
        <v>0</v>
      </c>
      <c r="J358">
        <f>IFERROR(VLOOKUP($B358,Kraftvärmeprod!$B$1:$AH$479,MATCH(J$2,Kraftvärmeprod!$B$1:$AG$1,0),FALSE)/1,0)-IFERROR(VLOOKUP($B358,'Slutlig allokering kvv'!$B$2:$AC$462,MATCH(J$3,'Slutlig allokering kvv'!$B$1:$AJ$1,0),FALSE)/1,0)</f>
        <v>0</v>
      </c>
      <c r="K358">
        <f>IFERROR(VLOOKUP($B358,Kraftvärmeprod!$B$1:$AH$479,MATCH(K$2,Kraftvärmeprod!$B$1:$AG$1,0),FALSE)/1,0)-IFERROR(VLOOKUP($B358,'Slutlig allokering kvv'!$B$2:$AC$462,MATCH(K$3,'Slutlig allokering kvv'!$B$1:$AJ$1,0),FALSE)/1,0)</f>
        <v>0</v>
      </c>
      <c r="L358">
        <f>IFERROR(VLOOKUP($B358,Kraftvärmeprod!$B$1:$AH$479,MATCH(L$2,Kraftvärmeprod!$B$1:$AG$1,0),FALSE)/1,0)-IFERROR(VLOOKUP($B358,'Slutlig allokering kvv'!$B$2:$AC$462,MATCH(L$3,'Slutlig allokering kvv'!$B$1:$AJ$1,0),FALSE)/1,0)</f>
        <v>0</v>
      </c>
      <c r="M358">
        <f>IFERROR(VLOOKUP($B358,Kraftvärmeprod!$B$1:$AH$479,MATCH(M$2,Kraftvärmeprod!$B$1:$AG$1,0),FALSE)/1,0)-IFERROR(VLOOKUP($B358,'Slutlig allokering kvv'!$B$2:$AC$462,MATCH(M$3,'Slutlig allokering kvv'!$B$1:$AJ$1,0),FALSE)/1,0)</f>
        <v>0</v>
      </c>
      <c r="N358">
        <f>IFERROR(VLOOKUP($B358,Kraftvärmeprod!$B$1:$AH$479,MATCH(N$2,Kraftvärmeprod!$B$1:$AG$1,0),FALSE)/1,0)-IFERROR(VLOOKUP($B358,'Slutlig allokering kvv'!$B$2:$AC$462,MATCH(N$3,'Slutlig allokering kvv'!$B$1:$AJ$1,0),FALSE)/1,0)</f>
        <v>0</v>
      </c>
      <c r="O358">
        <f>IFERROR(VLOOKUP($B358,Kraftvärmeprod!$B$1:$AH$479,MATCH(O$2,Kraftvärmeprod!$B$1:$AG$1,0),FALSE)/1,0)-IFERROR(VLOOKUP($B358,'Slutlig allokering kvv'!$B$2:$AC$462,MATCH(O$3,'Slutlig allokering kvv'!$B$1:$AJ$1,0),FALSE)/1,0)</f>
        <v>0</v>
      </c>
      <c r="P358">
        <f>IFERROR(VLOOKUP($B358,Kraftvärmeprod!$B$1:$AH$479,MATCH(P$2,Kraftvärmeprod!$B$1:$AG$1,0),FALSE)/1,0)-IFERROR(VLOOKUP($B358,'Slutlig allokering kvv'!$B$2:$AC$462,MATCH(P$3,'Slutlig allokering kvv'!$B$1:$AJ$1,0),FALSE)/1,0)</f>
        <v>0</v>
      </c>
      <c r="Q358">
        <f>IFERROR(VLOOKUP($B358,Kraftvärmeprod!$B$1:$AH$479,MATCH(Q$2,Kraftvärmeprod!$B$1:$AG$1,0),FALSE)/1,0)-IFERROR(VLOOKUP($B358,'Slutlig allokering kvv'!$B$2:$AC$462,MATCH(Q$3,'Slutlig allokering kvv'!$B$1:$AJ$1,0),FALSE)/1,0)</f>
        <v>0</v>
      </c>
      <c r="R358">
        <f>IFERROR(VLOOKUP($B358,Kraftvärmeprod!$B$1:$AH$479,MATCH(R$2,Kraftvärmeprod!$B$1:$AG$1,0),FALSE)/1,0)-IFERROR(VLOOKUP($B358,'Slutlig allokering kvv'!$B$2:$AC$462,MATCH(R$3,'Slutlig allokering kvv'!$B$1:$AJ$1,0),FALSE)/1,0)</f>
        <v>0</v>
      </c>
      <c r="S358">
        <f>IFERROR(VLOOKUP($B358,Kraftvärmeprod!$B$1:$AH$479,MATCH(S$2,Kraftvärmeprod!$B$1:$AG$1,0),FALSE)/1,0)-IFERROR(VLOOKUP($B358,'Slutlig allokering kvv'!$B$2:$AC$462,MATCH(S$3,'Slutlig allokering kvv'!$B$1:$AJ$1,0),FALSE)/1,0)</f>
        <v>0</v>
      </c>
      <c r="T358" s="6">
        <f>IFERROR(VLOOKUP($B358,Miljö!$B$1:$S$477,MATCH(T$2,Miljö!$B$1:$X$1,0),FALSE)/1,0)-IFERROR(VLOOKUP($B358,'Slutlig allokering kvv'!$B$2:$AC$462,MATCH(T$3,'Slutlig allokering kvv'!$B$1:$AJ$1,0),FALSE)/1,0)</f>
        <v>0</v>
      </c>
      <c r="U358">
        <f>IFERROR(VLOOKUP($B358,Kraftvärmeprod!$B$1:$AH$479,MATCH(U$2,Kraftvärmeprod!$B$1:$AG$1,0),FALSE)/1,0)-IFERROR(VLOOKUP($B358,'Slutlig allokering kvv'!$B$2:$AC$462,MATCH(U$3,'Slutlig allokering kvv'!$B$1:$AJ$1,0),FALSE)/1,0)</f>
        <v>0</v>
      </c>
      <c r="V358">
        <f>IFERROR(VLOOKUP($B358,Kraftvärmeprod!$B$1:$AH$479,MATCH(V$2,Kraftvärmeprod!$B$1:$AG$1,0),FALSE)/1,0)-IFERROR(VLOOKUP($B358,'Slutlig allokering kvv'!$B$2:$AC$462,MATCH(V$3,'Slutlig allokering kvv'!$B$1:$AJ$1,0),FALSE)/1,0)</f>
        <v>0</v>
      </c>
      <c r="W358">
        <f>IFERROR(VLOOKUP($B358,Kraftvärmeprod!$B$1:$AH$479,MATCH(W$2,Kraftvärmeprod!$B$1:$AG$1,0),FALSE)/1,0)-IFERROR(VLOOKUP($B358,'Slutlig allokering kvv'!$B$2:$AC$462,MATCH(W$3,'Slutlig allokering kvv'!$B$1:$AJ$1,0),FALSE)/1,0)</f>
        <v>0</v>
      </c>
      <c r="X358">
        <f>IFERROR(VLOOKUP($B358,Kraftvärmeprod!$B$1:$AH$479,MATCH(X$2,Kraftvärmeprod!$B$1:$AG$1,0),FALSE)/1,0)-IFERROR(VLOOKUP($B358,'Slutlig allokering kvv'!$B$2:$AC$462,MATCH(X$3,'Slutlig allokering kvv'!$B$1:$AJ$1,0),FALSE)/1,0)</f>
        <v>0</v>
      </c>
      <c r="Y358">
        <f>IFERROR(VLOOKUP($B358,Kraftvärmeprod!$B$1:$AH$479,MATCH(Y$2,Kraftvärmeprod!$B$1:$AG$1,0),FALSE)/1,0)-IFERROR(VLOOKUP($B358,'Slutlig allokering kvv'!$B$2:$AC$462,MATCH(Y$3,'Slutlig allokering kvv'!$B$1:$AJ$1,0),FALSE)/1,0)</f>
        <v>0</v>
      </c>
      <c r="Z358">
        <f>IFERROR(VLOOKUP($B358,Kraftvärmeprod!$B$1:$AH$479,MATCH(Z$2,Kraftvärmeprod!$B$1:$AG$1,0),FALSE)/1,0)-IFERROR(VLOOKUP($B358,'Slutlig allokering kvv'!$B$2:$AC$462,MATCH(Z$3,'Slutlig allokering kvv'!$B$1:$AJ$1,0),FALSE)/1,0)</f>
        <v>0</v>
      </c>
      <c r="AA358">
        <f>IFERROR(VLOOKUP($B358,Kraftvärmeprod!$B$1:$AH$479,MATCH(AA$2,Kraftvärmeprod!$B$1:$AG$1,0),FALSE)/1,0)-IFERROR(VLOOKUP($B358,'Slutlig allokering kvv'!$B$2:$AC$462,MATCH(AA$3,'Slutlig allokering kvv'!$B$1:$AJ$1,0),FALSE)/1,0)</f>
        <v>0</v>
      </c>
      <c r="AE358">
        <f t="shared" si="10"/>
        <v>0</v>
      </c>
      <c r="AG358">
        <f>IFERROR(VLOOKUP(B358,'Slutlig allokering kvv'!$B$2:$AJ$462,MATCH("Summa slutlig allokerad tillförd energi (utan hjälpel och rökgaskondensering):",'Slutlig allokering kvv'!$B$1:$AK$1,0),FALSE)/1,"")</f>
        <v>0</v>
      </c>
      <c r="AI358" s="137" t="str">
        <f>IFERROR(1-VLOOKUP(B358,'Slutlig allokering kvv'!$B$2:$AJ$462,MATCH("Andel av bränsle i kvv som allokerats till värme, exklusive rökgaskondensering och hjälpel",'Slutlig allokering kvv'!$B$1:$AK$1,0),FALSE),"")</f>
        <v/>
      </c>
      <c r="AK358" s="137" t="str">
        <f t="shared" si="11"/>
        <v/>
      </c>
    </row>
    <row r="359" spans="1:37" x14ac:dyDescent="0.25">
      <c r="A359" s="2" t="s">
        <v>538</v>
      </c>
      <c r="B359" s="2" t="s">
        <v>539</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 kvv'!$B$2:$AC$462,MATCH(E$3,'Slutlig allokering kvv'!$B$1:$AJ$1,0),FALSE)/1,0)</f>
        <v>0</v>
      </c>
      <c r="F359">
        <f>IFERROR(VLOOKUP($B359,Kraftvärmeprod!$B$1:$AH$479,MATCH(F$2,Kraftvärmeprod!$B$1:$AG$1,0),FALSE)/1,0)-IFERROR(VLOOKUP($B359,'Slutlig allokering kvv'!$B$2:$AC$462,MATCH(F$3,'Slutlig allokering kvv'!$B$1:$AJ$1,0),FALSE)/1,0)</f>
        <v>0</v>
      </c>
      <c r="G359">
        <f>IFERROR(VLOOKUP($B359,Kraftvärmeprod!$B$1:$AH$479,MATCH(G$2,Kraftvärmeprod!$B$1:$AG$1,0),FALSE)/1,0)-IFERROR(VLOOKUP($B359,'Slutlig allokering kvv'!$B$2:$AC$462,MATCH(G$3,'Slutlig allokering kvv'!$B$1:$AJ$1,0),FALSE)/1,0)</f>
        <v>0</v>
      </c>
      <c r="H359">
        <f>IFERROR(VLOOKUP($B359,Kraftvärmeprod!$B$1:$AH$479,MATCH(H$2,Kraftvärmeprod!$B$1:$AG$1,0),FALSE)/1,0)-IFERROR(VLOOKUP($B359,'Slutlig allokering kvv'!$B$2:$AC$462,MATCH(H$3,'Slutlig allokering kvv'!$B$1:$AJ$1,0),FALSE)/1,0)</f>
        <v>0</v>
      </c>
      <c r="I359">
        <f>IFERROR(VLOOKUP($B359,Kraftvärmeprod!$B$1:$AH$479,MATCH(I$2,Kraftvärmeprod!$B$1:$AG$1,0),FALSE)/1,0)-IFERROR(VLOOKUP($B359,'Slutlig allokering kvv'!$B$2:$AC$462,MATCH(I$3,'Slutlig allokering kvv'!$B$1:$AJ$1,0),FALSE)/1,0)</f>
        <v>0</v>
      </c>
      <c r="J359">
        <f>IFERROR(VLOOKUP($B359,Kraftvärmeprod!$B$1:$AH$479,MATCH(J$2,Kraftvärmeprod!$B$1:$AG$1,0),FALSE)/1,0)-IFERROR(VLOOKUP($B359,'Slutlig allokering kvv'!$B$2:$AC$462,MATCH(J$3,'Slutlig allokering kvv'!$B$1:$AJ$1,0),FALSE)/1,0)</f>
        <v>0</v>
      </c>
      <c r="K359">
        <f>IFERROR(VLOOKUP($B359,Kraftvärmeprod!$B$1:$AH$479,MATCH(K$2,Kraftvärmeprod!$B$1:$AG$1,0),FALSE)/1,0)-IFERROR(VLOOKUP($B359,'Slutlig allokering kvv'!$B$2:$AC$462,MATCH(K$3,'Slutlig allokering kvv'!$B$1:$AJ$1,0),FALSE)/1,0)</f>
        <v>0</v>
      </c>
      <c r="L359">
        <f>IFERROR(VLOOKUP($B359,Kraftvärmeprod!$B$1:$AH$479,MATCH(L$2,Kraftvärmeprod!$B$1:$AG$1,0),FALSE)/1,0)-IFERROR(VLOOKUP($B359,'Slutlig allokering kvv'!$B$2:$AC$462,MATCH(L$3,'Slutlig allokering kvv'!$B$1:$AJ$1,0),FALSE)/1,0)</f>
        <v>0</v>
      </c>
      <c r="M359">
        <f>IFERROR(VLOOKUP($B359,Kraftvärmeprod!$B$1:$AH$479,MATCH(M$2,Kraftvärmeprod!$B$1:$AG$1,0),FALSE)/1,0)-IFERROR(VLOOKUP($B359,'Slutlig allokering kvv'!$B$2:$AC$462,MATCH(M$3,'Slutlig allokering kvv'!$B$1:$AJ$1,0),FALSE)/1,0)</f>
        <v>0</v>
      </c>
      <c r="N359">
        <f>IFERROR(VLOOKUP($B359,Kraftvärmeprod!$B$1:$AH$479,MATCH(N$2,Kraftvärmeprod!$B$1:$AG$1,0),FALSE)/1,0)-IFERROR(VLOOKUP($B359,'Slutlig allokering kvv'!$B$2:$AC$462,MATCH(N$3,'Slutlig allokering kvv'!$B$1:$AJ$1,0),FALSE)/1,0)</f>
        <v>0</v>
      </c>
      <c r="O359">
        <f>IFERROR(VLOOKUP($B359,Kraftvärmeprod!$B$1:$AH$479,MATCH(O$2,Kraftvärmeprod!$B$1:$AG$1,0),FALSE)/1,0)-IFERROR(VLOOKUP($B359,'Slutlig allokering kvv'!$B$2:$AC$462,MATCH(O$3,'Slutlig allokering kvv'!$B$1:$AJ$1,0),FALSE)/1,0)</f>
        <v>0</v>
      </c>
      <c r="P359">
        <f>IFERROR(VLOOKUP($B359,Kraftvärmeprod!$B$1:$AH$479,MATCH(P$2,Kraftvärmeprod!$B$1:$AG$1,0),FALSE)/1,0)-IFERROR(VLOOKUP($B359,'Slutlig allokering kvv'!$B$2:$AC$462,MATCH(P$3,'Slutlig allokering kvv'!$B$1:$AJ$1,0),FALSE)/1,0)</f>
        <v>0</v>
      </c>
      <c r="Q359">
        <f>IFERROR(VLOOKUP($B359,Kraftvärmeprod!$B$1:$AH$479,MATCH(Q$2,Kraftvärmeprod!$B$1:$AG$1,0),FALSE)/1,0)-IFERROR(VLOOKUP($B359,'Slutlig allokering kvv'!$B$2:$AC$462,MATCH(Q$3,'Slutlig allokering kvv'!$B$1:$AJ$1,0),FALSE)/1,0)</f>
        <v>0</v>
      </c>
      <c r="R359">
        <f>IFERROR(VLOOKUP($B359,Kraftvärmeprod!$B$1:$AH$479,MATCH(R$2,Kraftvärmeprod!$B$1:$AG$1,0),FALSE)/1,0)-IFERROR(VLOOKUP($B359,'Slutlig allokering kvv'!$B$2:$AC$462,MATCH(R$3,'Slutlig allokering kvv'!$B$1:$AJ$1,0),FALSE)/1,0)</f>
        <v>0</v>
      </c>
      <c r="S359">
        <f>IFERROR(VLOOKUP($B359,Kraftvärmeprod!$B$1:$AH$479,MATCH(S$2,Kraftvärmeprod!$B$1:$AG$1,0),FALSE)/1,0)-IFERROR(VLOOKUP($B359,'Slutlig allokering kvv'!$B$2:$AC$462,MATCH(S$3,'Slutlig allokering kvv'!$B$1:$AJ$1,0),FALSE)/1,0)</f>
        <v>0</v>
      </c>
      <c r="T359" s="6">
        <f>IFERROR(VLOOKUP($B359,Miljö!$B$1:$S$477,MATCH(T$2,Miljö!$B$1:$X$1,0),FALSE)/1,0)-IFERROR(VLOOKUP($B359,'Slutlig allokering kvv'!$B$2:$AC$462,MATCH(T$3,'Slutlig allokering kvv'!$B$1:$AJ$1,0),FALSE)/1,0)</f>
        <v>0</v>
      </c>
      <c r="U359">
        <f>IFERROR(VLOOKUP($B359,Kraftvärmeprod!$B$1:$AH$479,MATCH(U$2,Kraftvärmeprod!$B$1:$AG$1,0),FALSE)/1,0)-IFERROR(VLOOKUP($B359,'Slutlig allokering kvv'!$B$2:$AC$462,MATCH(U$3,'Slutlig allokering kvv'!$B$1:$AJ$1,0),FALSE)/1,0)</f>
        <v>0</v>
      </c>
      <c r="V359">
        <f>IFERROR(VLOOKUP($B359,Kraftvärmeprod!$B$1:$AH$479,MATCH(V$2,Kraftvärmeprod!$B$1:$AG$1,0),FALSE)/1,0)-IFERROR(VLOOKUP($B359,'Slutlig allokering kvv'!$B$2:$AC$462,MATCH(V$3,'Slutlig allokering kvv'!$B$1:$AJ$1,0),FALSE)/1,0)</f>
        <v>0</v>
      </c>
      <c r="W359">
        <f>IFERROR(VLOOKUP($B359,Kraftvärmeprod!$B$1:$AH$479,MATCH(W$2,Kraftvärmeprod!$B$1:$AG$1,0),FALSE)/1,0)-IFERROR(VLOOKUP($B359,'Slutlig allokering kvv'!$B$2:$AC$462,MATCH(W$3,'Slutlig allokering kvv'!$B$1:$AJ$1,0),FALSE)/1,0)</f>
        <v>0</v>
      </c>
      <c r="X359">
        <f>IFERROR(VLOOKUP($B359,Kraftvärmeprod!$B$1:$AH$479,MATCH(X$2,Kraftvärmeprod!$B$1:$AG$1,0),FALSE)/1,0)-IFERROR(VLOOKUP($B359,'Slutlig allokering kvv'!$B$2:$AC$462,MATCH(X$3,'Slutlig allokering kvv'!$B$1:$AJ$1,0),FALSE)/1,0)</f>
        <v>0</v>
      </c>
      <c r="Y359">
        <f>IFERROR(VLOOKUP($B359,Kraftvärmeprod!$B$1:$AH$479,MATCH(Y$2,Kraftvärmeprod!$B$1:$AG$1,0),FALSE)/1,0)-IFERROR(VLOOKUP($B359,'Slutlig allokering kvv'!$B$2:$AC$462,MATCH(Y$3,'Slutlig allokering kvv'!$B$1:$AJ$1,0),FALSE)/1,0)</f>
        <v>0</v>
      </c>
      <c r="Z359">
        <f>IFERROR(VLOOKUP($B359,Kraftvärmeprod!$B$1:$AH$479,MATCH(Z$2,Kraftvärmeprod!$B$1:$AG$1,0),FALSE)/1,0)-IFERROR(VLOOKUP($B359,'Slutlig allokering kvv'!$B$2:$AC$462,MATCH(Z$3,'Slutlig allokering kvv'!$B$1:$AJ$1,0),FALSE)/1,0)</f>
        <v>0</v>
      </c>
      <c r="AA359">
        <f>IFERROR(VLOOKUP($B359,Kraftvärmeprod!$B$1:$AH$479,MATCH(AA$2,Kraftvärmeprod!$B$1:$AG$1,0),FALSE)/1,0)-IFERROR(VLOOKUP($B359,'Slutlig allokering kvv'!$B$2:$AC$462,MATCH(AA$3,'Slutlig allokering kvv'!$B$1:$AJ$1,0),FALSE)/1,0)</f>
        <v>0</v>
      </c>
      <c r="AE359">
        <f t="shared" si="10"/>
        <v>0</v>
      </c>
      <c r="AG359">
        <f>IFERROR(VLOOKUP(B359,'Slutlig allokering kvv'!$B$2:$AJ$462,MATCH("Summa slutlig allokerad tillförd energi (utan hjälpel och rökgaskondensering):",'Slutlig allokering kvv'!$B$1:$AK$1,0),FALSE)/1,"")</f>
        <v>0</v>
      </c>
      <c r="AI359" s="137" t="str">
        <f>IFERROR(1-VLOOKUP(B359,'Slutlig allokering kvv'!$B$2:$AJ$462,MATCH("Andel av bränsle i kvv som allokerats till värme, exklusive rökgaskondensering och hjälpel",'Slutlig allokering kvv'!$B$1:$AK$1,0),FALSE),"")</f>
        <v/>
      </c>
      <c r="AK359" s="137" t="str">
        <f t="shared" si="11"/>
        <v/>
      </c>
    </row>
    <row r="360" spans="1:37" x14ac:dyDescent="0.25">
      <c r="A360" s="2" t="s">
        <v>538</v>
      </c>
      <c r="B360" s="2" t="s">
        <v>540</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 kvv'!$B$2:$AC$462,MATCH(E$3,'Slutlig allokering kvv'!$B$1:$AJ$1,0),FALSE)/1,0)</f>
        <v>0</v>
      </c>
      <c r="F360">
        <f>IFERROR(VLOOKUP($B360,Kraftvärmeprod!$B$1:$AH$479,MATCH(F$2,Kraftvärmeprod!$B$1:$AG$1,0),FALSE)/1,0)-IFERROR(VLOOKUP($B360,'Slutlig allokering kvv'!$B$2:$AC$462,MATCH(F$3,'Slutlig allokering kvv'!$B$1:$AJ$1,0),FALSE)/1,0)</f>
        <v>0</v>
      </c>
      <c r="G360">
        <f>IFERROR(VLOOKUP($B360,Kraftvärmeprod!$B$1:$AH$479,MATCH(G$2,Kraftvärmeprod!$B$1:$AG$1,0),FALSE)/1,0)-IFERROR(VLOOKUP($B360,'Slutlig allokering kvv'!$B$2:$AC$462,MATCH(G$3,'Slutlig allokering kvv'!$B$1:$AJ$1,0),FALSE)/1,0)</f>
        <v>0</v>
      </c>
      <c r="H360">
        <f>IFERROR(VLOOKUP($B360,Kraftvärmeprod!$B$1:$AH$479,MATCH(H$2,Kraftvärmeprod!$B$1:$AG$1,0),FALSE)/1,0)-IFERROR(VLOOKUP($B360,'Slutlig allokering kvv'!$B$2:$AC$462,MATCH(H$3,'Slutlig allokering kvv'!$B$1:$AJ$1,0),FALSE)/1,0)</f>
        <v>0</v>
      </c>
      <c r="I360">
        <f>IFERROR(VLOOKUP($B360,Kraftvärmeprod!$B$1:$AH$479,MATCH(I$2,Kraftvärmeprod!$B$1:$AG$1,0),FALSE)/1,0)-IFERROR(VLOOKUP($B360,'Slutlig allokering kvv'!$B$2:$AC$462,MATCH(I$3,'Slutlig allokering kvv'!$B$1:$AJ$1,0),FALSE)/1,0)</f>
        <v>0</v>
      </c>
      <c r="J360">
        <f>IFERROR(VLOOKUP($B360,Kraftvärmeprod!$B$1:$AH$479,MATCH(J$2,Kraftvärmeprod!$B$1:$AG$1,0),FALSE)/1,0)-IFERROR(VLOOKUP($B360,'Slutlig allokering kvv'!$B$2:$AC$462,MATCH(J$3,'Slutlig allokering kvv'!$B$1:$AJ$1,0),FALSE)/1,0)</f>
        <v>0</v>
      </c>
      <c r="K360">
        <f>IFERROR(VLOOKUP($B360,Kraftvärmeprod!$B$1:$AH$479,MATCH(K$2,Kraftvärmeprod!$B$1:$AG$1,0),FALSE)/1,0)-IFERROR(VLOOKUP($B360,'Slutlig allokering kvv'!$B$2:$AC$462,MATCH(K$3,'Slutlig allokering kvv'!$B$1:$AJ$1,0),FALSE)/1,0)</f>
        <v>0</v>
      </c>
      <c r="L360">
        <f>IFERROR(VLOOKUP($B360,Kraftvärmeprod!$B$1:$AH$479,MATCH(L$2,Kraftvärmeprod!$B$1:$AG$1,0),FALSE)/1,0)-IFERROR(VLOOKUP($B360,'Slutlig allokering kvv'!$B$2:$AC$462,MATCH(L$3,'Slutlig allokering kvv'!$B$1:$AJ$1,0),FALSE)/1,0)</f>
        <v>0</v>
      </c>
      <c r="M360">
        <f>IFERROR(VLOOKUP($B360,Kraftvärmeprod!$B$1:$AH$479,MATCH(M$2,Kraftvärmeprod!$B$1:$AG$1,0),FALSE)/1,0)-IFERROR(VLOOKUP($B360,'Slutlig allokering kvv'!$B$2:$AC$462,MATCH(M$3,'Slutlig allokering kvv'!$B$1:$AJ$1,0),FALSE)/1,0)</f>
        <v>0</v>
      </c>
      <c r="N360">
        <f>IFERROR(VLOOKUP($B360,Kraftvärmeprod!$B$1:$AH$479,MATCH(N$2,Kraftvärmeprod!$B$1:$AG$1,0),FALSE)/1,0)-IFERROR(VLOOKUP($B360,'Slutlig allokering kvv'!$B$2:$AC$462,MATCH(N$3,'Slutlig allokering kvv'!$B$1:$AJ$1,0),FALSE)/1,0)</f>
        <v>0</v>
      </c>
      <c r="O360">
        <f>IFERROR(VLOOKUP($B360,Kraftvärmeprod!$B$1:$AH$479,MATCH(O$2,Kraftvärmeprod!$B$1:$AG$1,0),FALSE)/1,0)-IFERROR(VLOOKUP($B360,'Slutlig allokering kvv'!$B$2:$AC$462,MATCH(O$3,'Slutlig allokering kvv'!$B$1:$AJ$1,0),FALSE)/1,0)</f>
        <v>0</v>
      </c>
      <c r="P360">
        <f>IFERROR(VLOOKUP($B360,Kraftvärmeprod!$B$1:$AH$479,MATCH(P$2,Kraftvärmeprod!$B$1:$AG$1,0),FALSE)/1,0)-IFERROR(VLOOKUP($B360,'Slutlig allokering kvv'!$B$2:$AC$462,MATCH(P$3,'Slutlig allokering kvv'!$B$1:$AJ$1,0),FALSE)/1,0)</f>
        <v>0</v>
      </c>
      <c r="Q360">
        <f>IFERROR(VLOOKUP($B360,Kraftvärmeprod!$B$1:$AH$479,MATCH(Q$2,Kraftvärmeprod!$B$1:$AG$1,0),FALSE)/1,0)-IFERROR(VLOOKUP($B360,'Slutlig allokering kvv'!$B$2:$AC$462,MATCH(Q$3,'Slutlig allokering kvv'!$B$1:$AJ$1,0),FALSE)/1,0)</f>
        <v>0</v>
      </c>
      <c r="R360">
        <f>IFERROR(VLOOKUP($B360,Kraftvärmeprod!$B$1:$AH$479,MATCH(R$2,Kraftvärmeprod!$B$1:$AG$1,0),FALSE)/1,0)-IFERROR(VLOOKUP($B360,'Slutlig allokering kvv'!$B$2:$AC$462,MATCH(R$3,'Slutlig allokering kvv'!$B$1:$AJ$1,0),FALSE)/1,0)</f>
        <v>0</v>
      </c>
      <c r="S360">
        <f>IFERROR(VLOOKUP($B360,Kraftvärmeprod!$B$1:$AH$479,MATCH(S$2,Kraftvärmeprod!$B$1:$AG$1,0),FALSE)/1,0)-IFERROR(VLOOKUP($B360,'Slutlig allokering kvv'!$B$2:$AC$462,MATCH(S$3,'Slutlig allokering kvv'!$B$1:$AJ$1,0),FALSE)/1,0)</f>
        <v>0</v>
      </c>
      <c r="T360" s="6">
        <f>IFERROR(VLOOKUP($B360,Miljö!$B$1:$S$477,MATCH(T$2,Miljö!$B$1:$X$1,0),FALSE)/1,0)-IFERROR(VLOOKUP($B360,'Slutlig allokering kvv'!$B$2:$AC$462,MATCH(T$3,'Slutlig allokering kvv'!$B$1:$AJ$1,0),FALSE)/1,0)</f>
        <v>0</v>
      </c>
      <c r="U360">
        <f>IFERROR(VLOOKUP($B360,Kraftvärmeprod!$B$1:$AH$479,MATCH(U$2,Kraftvärmeprod!$B$1:$AG$1,0),FALSE)/1,0)-IFERROR(VLOOKUP($B360,'Slutlig allokering kvv'!$B$2:$AC$462,MATCH(U$3,'Slutlig allokering kvv'!$B$1:$AJ$1,0),FALSE)/1,0)</f>
        <v>0</v>
      </c>
      <c r="V360">
        <f>IFERROR(VLOOKUP($B360,Kraftvärmeprod!$B$1:$AH$479,MATCH(V$2,Kraftvärmeprod!$B$1:$AG$1,0),FALSE)/1,0)-IFERROR(VLOOKUP($B360,'Slutlig allokering kvv'!$B$2:$AC$462,MATCH(V$3,'Slutlig allokering kvv'!$B$1:$AJ$1,0),FALSE)/1,0)</f>
        <v>0</v>
      </c>
      <c r="W360">
        <f>IFERROR(VLOOKUP($B360,Kraftvärmeprod!$B$1:$AH$479,MATCH(W$2,Kraftvärmeprod!$B$1:$AG$1,0),FALSE)/1,0)-IFERROR(VLOOKUP($B360,'Slutlig allokering kvv'!$B$2:$AC$462,MATCH(W$3,'Slutlig allokering kvv'!$B$1:$AJ$1,0),FALSE)/1,0)</f>
        <v>0</v>
      </c>
      <c r="X360">
        <f>IFERROR(VLOOKUP($B360,Kraftvärmeprod!$B$1:$AH$479,MATCH(X$2,Kraftvärmeprod!$B$1:$AG$1,0),FALSE)/1,0)-IFERROR(VLOOKUP($B360,'Slutlig allokering kvv'!$B$2:$AC$462,MATCH(X$3,'Slutlig allokering kvv'!$B$1:$AJ$1,0),FALSE)/1,0)</f>
        <v>0</v>
      </c>
      <c r="Y360">
        <f>IFERROR(VLOOKUP($B360,Kraftvärmeprod!$B$1:$AH$479,MATCH(Y$2,Kraftvärmeprod!$B$1:$AG$1,0),FALSE)/1,0)-IFERROR(VLOOKUP($B360,'Slutlig allokering kvv'!$B$2:$AC$462,MATCH(Y$3,'Slutlig allokering kvv'!$B$1:$AJ$1,0),FALSE)/1,0)</f>
        <v>0</v>
      </c>
      <c r="Z360">
        <f>IFERROR(VLOOKUP($B360,Kraftvärmeprod!$B$1:$AH$479,MATCH(Z$2,Kraftvärmeprod!$B$1:$AG$1,0),FALSE)/1,0)-IFERROR(VLOOKUP($B360,'Slutlig allokering kvv'!$B$2:$AC$462,MATCH(Z$3,'Slutlig allokering kvv'!$B$1:$AJ$1,0),FALSE)/1,0)</f>
        <v>0</v>
      </c>
      <c r="AA360">
        <f>IFERROR(VLOOKUP($B360,Kraftvärmeprod!$B$1:$AH$479,MATCH(AA$2,Kraftvärmeprod!$B$1:$AG$1,0),FALSE)/1,0)-IFERROR(VLOOKUP($B360,'Slutlig allokering kvv'!$B$2:$AC$462,MATCH(AA$3,'Slutlig allokering kvv'!$B$1:$AJ$1,0),FALSE)/1,0)</f>
        <v>0</v>
      </c>
      <c r="AE360">
        <f t="shared" si="10"/>
        <v>0</v>
      </c>
      <c r="AG360">
        <f>IFERROR(VLOOKUP(B360,'Slutlig allokering kvv'!$B$2:$AJ$462,MATCH("Summa slutlig allokerad tillförd energi (utan hjälpel och rökgaskondensering):",'Slutlig allokering kvv'!$B$1:$AK$1,0),FALSE)/1,"")</f>
        <v>0</v>
      </c>
      <c r="AI360" s="137" t="str">
        <f>IFERROR(1-VLOOKUP(B360,'Slutlig allokering kvv'!$B$2:$AJ$462,MATCH("Andel av bränsle i kvv som allokerats till värme, exklusive rökgaskondensering och hjälpel",'Slutlig allokering kvv'!$B$1:$AK$1,0),FALSE),"")</f>
        <v/>
      </c>
      <c r="AK360" s="137" t="str">
        <f t="shared" si="11"/>
        <v/>
      </c>
    </row>
    <row r="361" spans="1:37" x14ac:dyDescent="0.25">
      <c r="A361" s="2" t="s">
        <v>538</v>
      </c>
      <c r="B361" s="2" t="s">
        <v>541</v>
      </c>
      <c r="C361">
        <f>IFERROR(VLOOKUP($B361,Kraftvärmeprod!$B$1:$AH$479,MATCH(C$3,Kraftvärmeprod!$B$1:$AG$1,0),FALSE)/1,"")</f>
        <v>96</v>
      </c>
      <c r="D361">
        <f>IFERROR(VLOOKUP($B361,Kraftvärmeprod!$B$1:$AH$479,MATCH(D$3,Kraftvärmeprod!$B$1:$AG$1,0),FALSE)/1,"")</f>
        <v>14.6</v>
      </c>
      <c r="E361">
        <f>IFERROR(VLOOKUP($B361,Kraftvärmeprod!$B$1:$AH$479,MATCH(E$2,Kraftvärmeprod!$B$1:$AG$1,0),FALSE)/1,0)-IFERROR(VLOOKUP($B361,'Slutlig allokering kvv'!$B$2:$AC$462,MATCH(E$3,'Slutlig allokering kvv'!$B$1:$AJ$1,0),FALSE)/1,0)</f>
        <v>1.9641299999999999</v>
      </c>
      <c r="F361">
        <f>IFERROR(VLOOKUP($B361,Kraftvärmeprod!$B$1:$AH$479,MATCH(F$2,Kraftvärmeprod!$B$1:$AG$1,0),FALSE)/1,0)-IFERROR(VLOOKUP($B361,'Slutlig allokering kvv'!$B$2:$AC$462,MATCH(F$3,'Slutlig allokering kvv'!$B$1:$AJ$1,0),FALSE)/1,0)</f>
        <v>0</v>
      </c>
      <c r="G361">
        <f>IFERROR(VLOOKUP($B361,Kraftvärmeprod!$B$1:$AH$479,MATCH(G$2,Kraftvärmeprod!$B$1:$AG$1,0),FALSE)/1,0)-IFERROR(VLOOKUP($B361,'Slutlig allokering kvv'!$B$2:$AC$462,MATCH(G$3,'Slutlig allokering kvv'!$B$1:$AJ$1,0),FALSE)/1,0)</f>
        <v>0.96505999999999981</v>
      </c>
      <c r="H361">
        <f>IFERROR(VLOOKUP($B361,Kraftvärmeprod!$B$1:$AH$479,MATCH(H$2,Kraftvärmeprod!$B$1:$AG$1,0),FALSE)/1,0)-IFERROR(VLOOKUP($B361,'Slutlig allokering kvv'!$B$2:$AC$462,MATCH(H$3,'Slutlig allokering kvv'!$B$1:$AJ$1,0),FALSE)/1,0)</f>
        <v>0</v>
      </c>
      <c r="I361">
        <f>IFERROR(VLOOKUP($B361,Kraftvärmeprod!$B$1:$AH$479,MATCH(I$2,Kraftvärmeprod!$B$1:$AG$1,0),FALSE)/1,0)-IFERROR(VLOOKUP($B361,'Slutlig allokering kvv'!$B$2:$AC$462,MATCH(I$3,'Slutlig allokering kvv'!$B$1:$AJ$1,0),FALSE)/1,0)</f>
        <v>0.16467799999999999</v>
      </c>
      <c r="J361">
        <f>IFERROR(VLOOKUP($B361,Kraftvärmeprod!$B$1:$AH$479,MATCH(J$2,Kraftvärmeprod!$B$1:$AG$1,0),FALSE)/1,0)-IFERROR(VLOOKUP($B361,'Slutlig allokering kvv'!$B$2:$AC$462,MATCH(J$3,'Slutlig allokering kvv'!$B$1:$AJ$1,0),FALSE)/1,0)</f>
        <v>0</v>
      </c>
      <c r="K361">
        <f>IFERROR(VLOOKUP($B361,Kraftvärmeprod!$B$1:$AH$479,MATCH(K$2,Kraftvärmeprod!$B$1:$AG$1,0),FALSE)/1,0)-IFERROR(VLOOKUP($B361,'Slutlig allokering kvv'!$B$2:$AC$462,MATCH(K$3,'Slutlig allokering kvv'!$B$1:$AJ$1,0),FALSE)/1,0)</f>
        <v>0</v>
      </c>
      <c r="L361">
        <f>IFERROR(VLOOKUP($B361,Kraftvärmeprod!$B$1:$AH$479,MATCH(L$2,Kraftvärmeprod!$B$1:$AG$1,0),FALSE)/1,0)-IFERROR(VLOOKUP($B361,'Slutlig allokering kvv'!$B$2:$AC$462,MATCH(L$3,'Slutlig allokering kvv'!$B$1:$AJ$1,0),FALSE)/1,0)</f>
        <v>0.11353600000000003</v>
      </c>
      <c r="M361">
        <f>IFERROR(VLOOKUP($B361,Kraftvärmeprod!$B$1:$AH$479,MATCH(M$2,Kraftvärmeprod!$B$1:$AG$1,0),FALSE)/1,0)-IFERROR(VLOOKUP($B361,'Slutlig allokering kvv'!$B$2:$AC$462,MATCH(M$3,'Slutlig allokering kvv'!$B$1:$AJ$1,0),FALSE)/1,0)</f>
        <v>0</v>
      </c>
      <c r="N361">
        <f>IFERROR(VLOOKUP($B361,Kraftvärmeprod!$B$1:$AH$479,MATCH(N$2,Kraftvärmeprod!$B$1:$AG$1,0),FALSE)/1,0)-IFERROR(VLOOKUP($B361,'Slutlig allokering kvv'!$B$2:$AC$462,MATCH(N$3,'Slutlig allokering kvv'!$B$1:$AJ$1,0),FALSE)/1,0)</f>
        <v>27.447400000000002</v>
      </c>
      <c r="O361">
        <f>IFERROR(VLOOKUP($B361,Kraftvärmeprod!$B$1:$AH$479,MATCH(O$2,Kraftvärmeprod!$B$1:$AG$1,0),FALSE)/1,0)-IFERROR(VLOOKUP($B361,'Slutlig allokering kvv'!$B$2:$AC$462,MATCH(O$3,'Slutlig allokering kvv'!$B$1:$AJ$1,0),FALSE)/1,0)</f>
        <v>0</v>
      </c>
      <c r="P361">
        <f>IFERROR(VLOOKUP($B361,Kraftvärmeprod!$B$1:$AH$479,MATCH(P$2,Kraftvärmeprod!$B$1:$AG$1,0),FALSE)/1,0)-IFERROR(VLOOKUP($B361,'Slutlig allokering kvv'!$B$2:$AC$462,MATCH(P$3,'Slutlig allokering kvv'!$B$1:$AJ$1,0),FALSE)/1,0)</f>
        <v>0.56767999999999996</v>
      </c>
      <c r="Q361">
        <f>IFERROR(VLOOKUP($B361,Kraftvärmeprod!$B$1:$AH$479,MATCH(Q$2,Kraftvärmeprod!$B$1:$AG$1,0),FALSE)/1,0)-IFERROR(VLOOKUP($B361,'Slutlig allokering kvv'!$B$2:$AC$462,MATCH(Q$3,'Slutlig allokering kvv'!$B$1:$AJ$1,0),FALSE)/1,0)</f>
        <v>0</v>
      </c>
      <c r="R361">
        <f>IFERROR(VLOOKUP($B361,Kraftvärmeprod!$B$1:$AH$479,MATCH(R$2,Kraftvärmeprod!$B$1:$AG$1,0),FALSE)/1,0)-IFERROR(VLOOKUP($B361,'Slutlig allokering kvv'!$B$2:$AC$462,MATCH(R$3,'Slutlig allokering kvv'!$B$1:$AJ$1,0),FALSE)/1,0)</f>
        <v>0</v>
      </c>
      <c r="S361">
        <f>IFERROR(VLOOKUP($B361,Kraftvärmeprod!$B$1:$AH$479,MATCH(S$2,Kraftvärmeprod!$B$1:$AG$1,0),FALSE)/1,0)-IFERROR(VLOOKUP($B361,'Slutlig allokering kvv'!$B$2:$AC$462,MATCH(S$3,'Slutlig allokering kvv'!$B$1:$AJ$1,0),FALSE)/1,0)</f>
        <v>0</v>
      </c>
      <c r="T361" s="6">
        <f>IFERROR(VLOOKUP($B361,Miljö!$B$1:$S$477,MATCH(T$2,Miljö!$B$1:$X$1,0),FALSE)/1,0)-IFERROR(VLOOKUP($B361,'Slutlig allokering kvv'!$B$2:$AC$462,MATCH(T$3,'Slutlig allokering kvv'!$B$1:$AJ$1,0),FALSE)/1,0)</f>
        <v>1.1436799999999998</v>
      </c>
      <c r="U361">
        <f>IFERROR(VLOOKUP($B361,Kraftvärmeprod!$B$1:$AH$479,MATCH(U$2,Kraftvärmeprod!$B$1:$AG$1,0),FALSE)/1,0)-IFERROR(VLOOKUP($B361,'Slutlig allokering kvv'!$B$2:$AC$462,MATCH(U$3,'Slutlig allokering kvv'!$B$1:$AJ$1,0),FALSE)/1,0)</f>
        <v>0</v>
      </c>
      <c r="V361">
        <f>IFERROR(VLOOKUP($B361,Kraftvärmeprod!$B$1:$AH$479,MATCH(V$2,Kraftvärmeprod!$B$1:$AG$1,0),FALSE)/1,0)-IFERROR(VLOOKUP($B361,'Slutlig allokering kvv'!$B$2:$AC$462,MATCH(V$3,'Slutlig allokering kvv'!$B$1:$AJ$1,0),FALSE)/1,0)</f>
        <v>0</v>
      </c>
      <c r="W361">
        <f>IFERROR(VLOOKUP($B361,Kraftvärmeprod!$B$1:$AH$479,MATCH(W$2,Kraftvärmeprod!$B$1:$AG$1,0),FALSE)/1,0)-IFERROR(VLOOKUP($B361,'Slutlig allokering kvv'!$B$2:$AC$462,MATCH(W$3,'Slutlig allokering kvv'!$B$1:$AJ$1,0),FALSE)/1,0)</f>
        <v>0</v>
      </c>
      <c r="X361">
        <f>IFERROR(VLOOKUP($B361,Kraftvärmeprod!$B$1:$AH$479,MATCH(X$2,Kraftvärmeprod!$B$1:$AG$1,0),FALSE)/1,0)-IFERROR(VLOOKUP($B361,'Slutlig allokering kvv'!$B$2:$AC$462,MATCH(X$3,'Slutlig allokering kvv'!$B$1:$AJ$1,0),FALSE)/1,0)</f>
        <v>0</v>
      </c>
      <c r="Y361">
        <f>IFERROR(VLOOKUP($B361,Kraftvärmeprod!$B$1:$AH$479,MATCH(Y$2,Kraftvärmeprod!$B$1:$AG$1,0),FALSE)/1,0)-IFERROR(VLOOKUP($B361,'Slutlig allokering kvv'!$B$2:$AC$462,MATCH(Y$3,'Slutlig allokering kvv'!$B$1:$AJ$1,0),FALSE)/1,0)</f>
        <v>0</v>
      </c>
      <c r="Z361">
        <f>IFERROR(VLOOKUP($B361,Kraftvärmeprod!$B$1:$AH$479,MATCH(Z$2,Kraftvärmeprod!$B$1:$AG$1,0),FALSE)/1,0)-IFERROR(VLOOKUP($B361,'Slutlig allokering kvv'!$B$2:$AC$462,MATCH(Z$3,'Slutlig allokering kvv'!$B$1:$AJ$1,0),FALSE)/1,0)</f>
        <v>0</v>
      </c>
      <c r="AA361">
        <f>IFERROR(VLOOKUP($B361,Kraftvärmeprod!$B$1:$AH$479,MATCH(AA$2,Kraftvärmeprod!$B$1:$AG$1,0),FALSE)/1,0)-IFERROR(VLOOKUP($B361,'Slutlig allokering kvv'!$B$2:$AC$462,MATCH(AA$3,'Slutlig allokering kvv'!$B$1:$AJ$1,0),FALSE)/1,0)</f>
        <v>0</v>
      </c>
      <c r="AE361">
        <f t="shared" si="10"/>
        <v>31.222483999999998</v>
      </c>
      <c r="AG361">
        <f>IFERROR(VLOOKUP(B361,'Slutlig allokering kvv'!$B$2:$AJ$462,MATCH("Summa slutlig allokerad tillförd energi (utan hjälpel och rökgaskondensering):",'Slutlig allokering kvv'!$B$1:$AK$1,0),FALSE)/1,"")</f>
        <v>77.977516000000008</v>
      </c>
      <c r="AI361" s="137">
        <f>IFERROR(1-VLOOKUP(B361,'Slutlig allokering kvv'!$B$2:$AJ$462,MATCH("Andel av bränsle i kvv som allokerats till värme, exklusive rökgaskondensering och hjälpel",'Slutlig allokering kvv'!$B$1:$AK$1,0),FALSE),"")</f>
        <v>0.28592018315018308</v>
      </c>
      <c r="AK361" s="137">
        <f t="shared" si="11"/>
        <v>0.28592018315018314</v>
      </c>
    </row>
    <row r="362" spans="1:37" x14ac:dyDescent="0.25">
      <c r="A362" s="2" t="s">
        <v>542</v>
      </c>
      <c r="B362" s="2" t="s">
        <v>543</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 kvv'!$B$2:$AC$462,MATCH(E$3,'Slutlig allokering kvv'!$B$1:$AJ$1,0),FALSE)/1,0)</f>
        <v>0</v>
      </c>
      <c r="F362">
        <f>IFERROR(VLOOKUP($B362,Kraftvärmeprod!$B$1:$AH$479,MATCH(F$2,Kraftvärmeprod!$B$1:$AG$1,0),FALSE)/1,0)-IFERROR(VLOOKUP($B362,'Slutlig allokering kvv'!$B$2:$AC$462,MATCH(F$3,'Slutlig allokering kvv'!$B$1:$AJ$1,0),FALSE)/1,0)</f>
        <v>0</v>
      </c>
      <c r="G362">
        <f>IFERROR(VLOOKUP($B362,Kraftvärmeprod!$B$1:$AH$479,MATCH(G$2,Kraftvärmeprod!$B$1:$AG$1,0),FALSE)/1,0)-IFERROR(VLOOKUP($B362,'Slutlig allokering kvv'!$B$2:$AC$462,MATCH(G$3,'Slutlig allokering kvv'!$B$1:$AJ$1,0),FALSE)/1,0)</f>
        <v>0</v>
      </c>
      <c r="H362">
        <f>IFERROR(VLOOKUP($B362,Kraftvärmeprod!$B$1:$AH$479,MATCH(H$2,Kraftvärmeprod!$B$1:$AG$1,0),FALSE)/1,0)-IFERROR(VLOOKUP($B362,'Slutlig allokering kvv'!$B$2:$AC$462,MATCH(H$3,'Slutlig allokering kvv'!$B$1:$AJ$1,0),FALSE)/1,0)</f>
        <v>0</v>
      </c>
      <c r="I362">
        <f>IFERROR(VLOOKUP($B362,Kraftvärmeprod!$B$1:$AH$479,MATCH(I$2,Kraftvärmeprod!$B$1:$AG$1,0),FALSE)/1,0)-IFERROR(VLOOKUP($B362,'Slutlig allokering kvv'!$B$2:$AC$462,MATCH(I$3,'Slutlig allokering kvv'!$B$1:$AJ$1,0),FALSE)/1,0)</f>
        <v>0</v>
      </c>
      <c r="J362">
        <f>IFERROR(VLOOKUP($B362,Kraftvärmeprod!$B$1:$AH$479,MATCH(J$2,Kraftvärmeprod!$B$1:$AG$1,0),FALSE)/1,0)-IFERROR(VLOOKUP($B362,'Slutlig allokering kvv'!$B$2:$AC$462,MATCH(J$3,'Slutlig allokering kvv'!$B$1:$AJ$1,0),FALSE)/1,0)</f>
        <v>0</v>
      </c>
      <c r="K362">
        <f>IFERROR(VLOOKUP($B362,Kraftvärmeprod!$B$1:$AH$479,MATCH(K$2,Kraftvärmeprod!$B$1:$AG$1,0),FALSE)/1,0)-IFERROR(VLOOKUP($B362,'Slutlig allokering kvv'!$B$2:$AC$462,MATCH(K$3,'Slutlig allokering kvv'!$B$1:$AJ$1,0),FALSE)/1,0)</f>
        <v>0</v>
      </c>
      <c r="L362">
        <f>IFERROR(VLOOKUP($B362,Kraftvärmeprod!$B$1:$AH$479,MATCH(L$2,Kraftvärmeprod!$B$1:$AG$1,0),FALSE)/1,0)-IFERROR(VLOOKUP($B362,'Slutlig allokering kvv'!$B$2:$AC$462,MATCH(L$3,'Slutlig allokering kvv'!$B$1:$AJ$1,0),FALSE)/1,0)</f>
        <v>0</v>
      </c>
      <c r="M362">
        <f>IFERROR(VLOOKUP($B362,Kraftvärmeprod!$B$1:$AH$479,MATCH(M$2,Kraftvärmeprod!$B$1:$AG$1,0),FALSE)/1,0)-IFERROR(VLOOKUP($B362,'Slutlig allokering kvv'!$B$2:$AC$462,MATCH(M$3,'Slutlig allokering kvv'!$B$1:$AJ$1,0),FALSE)/1,0)</f>
        <v>0</v>
      </c>
      <c r="N362">
        <f>IFERROR(VLOOKUP($B362,Kraftvärmeprod!$B$1:$AH$479,MATCH(N$2,Kraftvärmeprod!$B$1:$AG$1,0),FALSE)/1,0)-IFERROR(VLOOKUP($B362,'Slutlig allokering kvv'!$B$2:$AC$462,MATCH(N$3,'Slutlig allokering kvv'!$B$1:$AJ$1,0),FALSE)/1,0)</f>
        <v>0</v>
      </c>
      <c r="O362">
        <f>IFERROR(VLOOKUP($B362,Kraftvärmeprod!$B$1:$AH$479,MATCH(O$2,Kraftvärmeprod!$B$1:$AG$1,0),FALSE)/1,0)-IFERROR(VLOOKUP($B362,'Slutlig allokering kvv'!$B$2:$AC$462,MATCH(O$3,'Slutlig allokering kvv'!$B$1:$AJ$1,0),FALSE)/1,0)</f>
        <v>0</v>
      </c>
      <c r="P362">
        <f>IFERROR(VLOOKUP($B362,Kraftvärmeprod!$B$1:$AH$479,MATCH(P$2,Kraftvärmeprod!$B$1:$AG$1,0),FALSE)/1,0)-IFERROR(VLOOKUP($B362,'Slutlig allokering kvv'!$B$2:$AC$462,MATCH(P$3,'Slutlig allokering kvv'!$B$1:$AJ$1,0),FALSE)/1,0)</f>
        <v>0</v>
      </c>
      <c r="Q362">
        <f>IFERROR(VLOOKUP($B362,Kraftvärmeprod!$B$1:$AH$479,MATCH(Q$2,Kraftvärmeprod!$B$1:$AG$1,0),FALSE)/1,0)-IFERROR(VLOOKUP($B362,'Slutlig allokering kvv'!$B$2:$AC$462,MATCH(Q$3,'Slutlig allokering kvv'!$B$1:$AJ$1,0),FALSE)/1,0)</f>
        <v>0</v>
      </c>
      <c r="R362">
        <f>IFERROR(VLOOKUP($B362,Kraftvärmeprod!$B$1:$AH$479,MATCH(R$2,Kraftvärmeprod!$B$1:$AG$1,0),FALSE)/1,0)-IFERROR(VLOOKUP($B362,'Slutlig allokering kvv'!$B$2:$AC$462,MATCH(R$3,'Slutlig allokering kvv'!$B$1:$AJ$1,0),FALSE)/1,0)</f>
        <v>0</v>
      </c>
      <c r="S362">
        <f>IFERROR(VLOOKUP($B362,Kraftvärmeprod!$B$1:$AH$479,MATCH(S$2,Kraftvärmeprod!$B$1:$AG$1,0),FALSE)/1,0)-IFERROR(VLOOKUP($B362,'Slutlig allokering kvv'!$B$2:$AC$462,MATCH(S$3,'Slutlig allokering kvv'!$B$1:$AJ$1,0),FALSE)/1,0)</f>
        <v>0</v>
      </c>
      <c r="T362" s="6">
        <f>IFERROR(VLOOKUP($B362,Miljö!$B$1:$S$477,MATCH(T$2,Miljö!$B$1:$X$1,0),FALSE)/1,0)-IFERROR(VLOOKUP($B362,'Slutlig allokering kvv'!$B$2:$AC$462,MATCH(T$3,'Slutlig allokering kvv'!$B$1:$AJ$1,0),FALSE)/1,0)</f>
        <v>0</v>
      </c>
      <c r="U362">
        <f>IFERROR(VLOOKUP($B362,Kraftvärmeprod!$B$1:$AH$479,MATCH(U$2,Kraftvärmeprod!$B$1:$AG$1,0),FALSE)/1,0)-IFERROR(VLOOKUP($B362,'Slutlig allokering kvv'!$B$2:$AC$462,MATCH(U$3,'Slutlig allokering kvv'!$B$1:$AJ$1,0),FALSE)/1,0)</f>
        <v>0</v>
      </c>
      <c r="V362">
        <f>IFERROR(VLOOKUP($B362,Kraftvärmeprod!$B$1:$AH$479,MATCH(V$2,Kraftvärmeprod!$B$1:$AG$1,0),FALSE)/1,0)-IFERROR(VLOOKUP($B362,'Slutlig allokering kvv'!$B$2:$AC$462,MATCH(V$3,'Slutlig allokering kvv'!$B$1:$AJ$1,0),FALSE)/1,0)</f>
        <v>0</v>
      </c>
      <c r="W362">
        <f>IFERROR(VLOOKUP($B362,Kraftvärmeprod!$B$1:$AH$479,MATCH(W$2,Kraftvärmeprod!$B$1:$AG$1,0),FALSE)/1,0)-IFERROR(VLOOKUP($B362,'Slutlig allokering kvv'!$B$2:$AC$462,MATCH(W$3,'Slutlig allokering kvv'!$B$1:$AJ$1,0),FALSE)/1,0)</f>
        <v>0</v>
      </c>
      <c r="X362">
        <f>IFERROR(VLOOKUP($B362,Kraftvärmeprod!$B$1:$AH$479,MATCH(X$2,Kraftvärmeprod!$B$1:$AG$1,0),FALSE)/1,0)-IFERROR(VLOOKUP($B362,'Slutlig allokering kvv'!$B$2:$AC$462,MATCH(X$3,'Slutlig allokering kvv'!$B$1:$AJ$1,0),FALSE)/1,0)</f>
        <v>0</v>
      </c>
      <c r="Y362">
        <f>IFERROR(VLOOKUP($B362,Kraftvärmeprod!$B$1:$AH$479,MATCH(Y$2,Kraftvärmeprod!$B$1:$AG$1,0),FALSE)/1,0)-IFERROR(VLOOKUP($B362,'Slutlig allokering kvv'!$B$2:$AC$462,MATCH(Y$3,'Slutlig allokering kvv'!$B$1:$AJ$1,0),FALSE)/1,0)</f>
        <v>0</v>
      </c>
      <c r="Z362">
        <f>IFERROR(VLOOKUP($B362,Kraftvärmeprod!$B$1:$AH$479,MATCH(Z$2,Kraftvärmeprod!$B$1:$AG$1,0),FALSE)/1,0)-IFERROR(VLOOKUP($B362,'Slutlig allokering kvv'!$B$2:$AC$462,MATCH(Z$3,'Slutlig allokering kvv'!$B$1:$AJ$1,0),FALSE)/1,0)</f>
        <v>0</v>
      </c>
      <c r="AA362">
        <f>IFERROR(VLOOKUP($B362,Kraftvärmeprod!$B$1:$AH$479,MATCH(AA$2,Kraftvärmeprod!$B$1:$AG$1,0),FALSE)/1,0)-IFERROR(VLOOKUP($B362,'Slutlig allokering kvv'!$B$2:$AC$462,MATCH(AA$3,'Slutlig allokering kvv'!$B$1:$AJ$1,0),FALSE)/1,0)</f>
        <v>0</v>
      </c>
      <c r="AE362">
        <f t="shared" si="10"/>
        <v>0</v>
      </c>
      <c r="AG362">
        <f>IFERROR(VLOOKUP(B362,'Slutlig allokering kvv'!$B$2:$AJ$462,MATCH("Summa slutlig allokerad tillförd energi (utan hjälpel och rökgaskondensering):",'Slutlig allokering kvv'!$B$1:$AK$1,0),FALSE)/1,"")</f>
        <v>0</v>
      </c>
      <c r="AI362" s="137" t="str">
        <f>IFERROR(1-VLOOKUP(B362,'Slutlig allokering kvv'!$B$2:$AJ$462,MATCH("Andel av bränsle i kvv som allokerats till värme, exklusive rökgaskondensering och hjälpel",'Slutlig allokering kvv'!$B$1:$AK$1,0),FALSE),"")</f>
        <v/>
      </c>
      <c r="AK362" s="137" t="str">
        <f t="shared" si="11"/>
        <v/>
      </c>
    </row>
    <row r="363" spans="1:37" x14ac:dyDescent="0.25">
      <c r="A363" s="2" t="s">
        <v>542</v>
      </c>
      <c r="B363" s="2" t="s">
        <v>544</v>
      </c>
      <c r="C363" t="str">
        <f>IFERROR(VLOOKUP($B363,Kraftvärmeprod!$B$1:$AH$479,MATCH(C$3,Kraftvärmeprod!$B$1:$AG$1,0),FALSE)/1,"")</f>
        <v/>
      </c>
      <c r="D363" t="str">
        <f>IFERROR(VLOOKUP($B363,Kraftvärmeprod!$B$1:$AH$479,MATCH(D$3,Kraftvärmeprod!$B$1:$AG$1,0),FALSE)/1,"")</f>
        <v/>
      </c>
      <c r="E363">
        <f>IFERROR(VLOOKUP($B363,Kraftvärmeprod!$B$1:$AH$479,MATCH(E$2,Kraftvärmeprod!$B$1:$AG$1,0),FALSE)/1,0)-IFERROR(VLOOKUP($B363,'Slutlig allokering kvv'!$B$2:$AC$462,MATCH(E$3,'Slutlig allokering kvv'!$B$1:$AJ$1,0),FALSE)/1,0)</f>
        <v>0</v>
      </c>
      <c r="F363">
        <f>IFERROR(VLOOKUP($B363,Kraftvärmeprod!$B$1:$AH$479,MATCH(F$2,Kraftvärmeprod!$B$1:$AG$1,0),FALSE)/1,0)-IFERROR(VLOOKUP($B363,'Slutlig allokering kvv'!$B$2:$AC$462,MATCH(F$3,'Slutlig allokering kvv'!$B$1:$AJ$1,0),FALSE)/1,0)</f>
        <v>0</v>
      </c>
      <c r="G363">
        <f>IFERROR(VLOOKUP($B363,Kraftvärmeprod!$B$1:$AH$479,MATCH(G$2,Kraftvärmeprod!$B$1:$AG$1,0),FALSE)/1,0)-IFERROR(VLOOKUP($B363,'Slutlig allokering kvv'!$B$2:$AC$462,MATCH(G$3,'Slutlig allokering kvv'!$B$1:$AJ$1,0),FALSE)/1,0)</f>
        <v>0</v>
      </c>
      <c r="H363">
        <f>IFERROR(VLOOKUP($B363,Kraftvärmeprod!$B$1:$AH$479,MATCH(H$2,Kraftvärmeprod!$B$1:$AG$1,0),FALSE)/1,0)-IFERROR(VLOOKUP($B363,'Slutlig allokering kvv'!$B$2:$AC$462,MATCH(H$3,'Slutlig allokering kvv'!$B$1:$AJ$1,0),FALSE)/1,0)</f>
        <v>0</v>
      </c>
      <c r="I363">
        <f>IFERROR(VLOOKUP($B363,Kraftvärmeprod!$B$1:$AH$479,MATCH(I$2,Kraftvärmeprod!$B$1:$AG$1,0),FALSE)/1,0)-IFERROR(VLOOKUP($B363,'Slutlig allokering kvv'!$B$2:$AC$462,MATCH(I$3,'Slutlig allokering kvv'!$B$1:$AJ$1,0),FALSE)/1,0)</f>
        <v>0</v>
      </c>
      <c r="J363">
        <f>IFERROR(VLOOKUP($B363,Kraftvärmeprod!$B$1:$AH$479,MATCH(J$2,Kraftvärmeprod!$B$1:$AG$1,0),FALSE)/1,0)-IFERROR(VLOOKUP($B363,'Slutlig allokering kvv'!$B$2:$AC$462,MATCH(J$3,'Slutlig allokering kvv'!$B$1:$AJ$1,0),FALSE)/1,0)</f>
        <v>0</v>
      </c>
      <c r="K363">
        <f>IFERROR(VLOOKUP($B363,Kraftvärmeprod!$B$1:$AH$479,MATCH(K$2,Kraftvärmeprod!$B$1:$AG$1,0),FALSE)/1,0)-IFERROR(VLOOKUP($B363,'Slutlig allokering kvv'!$B$2:$AC$462,MATCH(K$3,'Slutlig allokering kvv'!$B$1:$AJ$1,0),FALSE)/1,0)</f>
        <v>0</v>
      </c>
      <c r="L363">
        <f>IFERROR(VLOOKUP($B363,Kraftvärmeprod!$B$1:$AH$479,MATCH(L$2,Kraftvärmeprod!$B$1:$AG$1,0),FALSE)/1,0)-IFERROR(VLOOKUP($B363,'Slutlig allokering kvv'!$B$2:$AC$462,MATCH(L$3,'Slutlig allokering kvv'!$B$1:$AJ$1,0),FALSE)/1,0)</f>
        <v>0</v>
      </c>
      <c r="M363">
        <f>IFERROR(VLOOKUP($B363,Kraftvärmeprod!$B$1:$AH$479,MATCH(M$2,Kraftvärmeprod!$B$1:$AG$1,0),FALSE)/1,0)-IFERROR(VLOOKUP($B363,'Slutlig allokering kvv'!$B$2:$AC$462,MATCH(M$3,'Slutlig allokering kvv'!$B$1:$AJ$1,0),FALSE)/1,0)</f>
        <v>0</v>
      </c>
      <c r="N363">
        <f>IFERROR(VLOOKUP($B363,Kraftvärmeprod!$B$1:$AH$479,MATCH(N$2,Kraftvärmeprod!$B$1:$AG$1,0),FALSE)/1,0)-IFERROR(VLOOKUP($B363,'Slutlig allokering kvv'!$B$2:$AC$462,MATCH(N$3,'Slutlig allokering kvv'!$B$1:$AJ$1,0),FALSE)/1,0)</f>
        <v>0</v>
      </c>
      <c r="O363">
        <f>IFERROR(VLOOKUP($B363,Kraftvärmeprod!$B$1:$AH$479,MATCH(O$2,Kraftvärmeprod!$B$1:$AG$1,0),FALSE)/1,0)-IFERROR(VLOOKUP($B363,'Slutlig allokering kvv'!$B$2:$AC$462,MATCH(O$3,'Slutlig allokering kvv'!$B$1:$AJ$1,0),FALSE)/1,0)</f>
        <v>0</v>
      </c>
      <c r="P363">
        <f>IFERROR(VLOOKUP($B363,Kraftvärmeprod!$B$1:$AH$479,MATCH(P$2,Kraftvärmeprod!$B$1:$AG$1,0),FALSE)/1,0)-IFERROR(VLOOKUP($B363,'Slutlig allokering kvv'!$B$2:$AC$462,MATCH(P$3,'Slutlig allokering kvv'!$B$1:$AJ$1,0),FALSE)/1,0)</f>
        <v>0</v>
      </c>
      <c r="Q363">
        <f>IFERROR(VLOOKUP($B363,Kraftvärmeprod!$B$1:$AH$479,MATCH(Q$2,Kraftvärmeprod!$B$1:$AG$1,0),FALSE)/1,0)-IFERROR(VLOOKUP($B363,'Slutlig allokering kvv'!$B$2:$AC$462,MATCH(Q$3,'Slutlig allokering kvv'!$B$1:$AJ$1,0),FALSE)/1,0)</f>
        <v>0</v>
      </c>
      <c r="R363">
        <f>IFERROR(VLOOKUP($B363,Kraftvärmeprod!$B$1:$AH$479,MATCH(R$2,Kraftvärmeprod!$B$1:$AG$1,0),FALSE)/1,0)-IFERROR(VLOOKUP($B363,'Slutlig allokering kvv'!$B$2:$AC$462,MATCH(R$3,'Slutlig allokering kvv'!$B$1:$AJ$1,0),FALSE)/1,0)</f>
        <v>0</v>
      </c>
      <c r="S363">
        <f>IFERROR(VLOOKUP($B363,Kraftvärmeprod!$B$1:$AH$479,MATCH(S$2,Kraftvärmeprod!$B$1:$AG$1,0),FALSE)/1,0)-IFERROR(VLOOKUP($B363,'Slutlig allokering kvv'!$B$2:$AC$462,MATCH(S$3,'Slutlig allokering kvv'!$B$1:$AJ$1,0),FALSE)/1,0)</f>
        <v>0</v>
      </c>
      <c r="T363" s="6">
        <f>IFERROR(VLOOKUP($B363,Miljö!$B$1:$S$477,MATCH(T$2,Miljö!$B$1:$X$1,0),FALSE)/1,0)-IFERROR(VLOOKUP($B363,'Slutlig allokering kvv'!$B$2:$AC$462,MATCH(T$3,'Slutlig allokering kvv'!$B$1:$AJ$1,0),FALSE)/1,0)</f>
        <v>0</v>
      </c>
      <c r="U363">
        <f>IFERROR(VLOOKUP($B363,Kraftvärmeprod!$B$1:$AH$479,MATCH(U$2,Kraftvärmeprod!$B$1:$AG$1,0),FALSE)/1,0)-IFERROR(VLOOKUP($B363,'Slutlig allokering kvv'!$B$2:$AC$462,MATCH(U$3,'Slutlig allokering kvv'!$B$1:$AJ$1,0),FALSE)/1,0)</f>
        <v>0</v>
      </c>
      <c r="V363">
        <f>IFERROR(VLOOKUP($B363,Kraftvärmeprod!$B$1:$AH$479,MATCH(V$2,Kraftvärmeprod!$B$1:$AG$1,0),FALSE)/1,0)-IFERROR(VLOOKUP($B363,'Slutlig allokering kvv'!$B$2:$AC$462,MATCH(V$3,'Slutlig allokering kvv'!$B$1:$AJ$1,0),FALSE)/1,0)</f>
        <v>0</v>
      </c>
      <c r="W363">
        <f>IFERROR(VLOOKUP($B363,Kraftvärmeprod!$B$1:$AH$479,MATCH(W$2,Kraftvärmeprod!$B$1:$AG$1,0),FALSE)/1,0)-IFERROR(VLOOKUP($B363,'Slutlig allokering kvv'!$B$2:$AC$462,MATCH(W$3,'Slutlig allokering kvv'!$B$1:$AJ$1,0),FALSE)/1,0)</f>
        <v>0</v>
      </c>
      <c r="X363">
        <f>IFERROR(VLOOKUP($B363,Kraftvärmeprod!$B$1:$AH$479,MATCH(X$2,Kraftvärmeprod!$B$1:$AG$1,0),FALSE)/1,0)-IFERROR(VLOOKUP($B363,'Slutlig allokering kvv'!$B$2:$AC$462,MATCH(X$3,'Slutlig allokering kvv'!$B$1:$AJ$1,0),FALSE)/1,0)</f>
        <v>0</v>
      </c>
      <c r="Y363">
        <f>IFERROR(VLOOKUP($B363,Kraftvärmeprod!$B$1:$AH$479,MATCH(Y$2,Kraftvärmeprod!$B$1:$AG$1,0),FALSE)/1,0)-IFERROR(VLOOKUP($B363,'Slutlig allokering kvv'!$B$2:$AC$462,MATCH(Y$3,'Slutlig allokering kvv'!$B$1:$AJ$1,0),FALSE)/1,0)</f>
        <v>0</v>
      </c>
      <c r="Z363">
        <f>IFERROR(VLOOKUP($B363,Kraftvärmeprod!$B$1:$AH$479,MATCH(Z$2,Kraftvärmeprod!$B$1:$AG$1,0),FALSE)/1,0)-IFERROR(VLOOKUP($B363,'Slutlig allokering kvv'!$B$2:$AC$462,MATCH(Z$3,'Slutlig allokering kvv'!$B$1:$AJ$1,0),FALSE)/1,0)</f>
        <v>0</v>
      </c>
      <c r="AA363">
        <f>IFERROR(VLOOKUP($B363,Kraftvärmeprod!$B$1:$AH$479,MATCH(AA$2,Kraftvärmeprod!$B$1:$AG$1,0),FALSE)/1,0)-IFERROR(VLOOKUP($B363,'Slutlig allokering kvv'!$B$2:$AC$462,MATCH(AA$3,'Slutlig allokering kvv'!$B$1:$AJ$1,0),FALSE)/1,0)</f>
        <v>0</v>
      </c>
      <c r="AE363">
        <f t="shared" si="10"/>
        <v>0</v>
      </c>
      <c r="AG363">
        <f>IFERROR(VLOOKUP(B363,'Slutlig allokering kvv'!$B$2:$AJ$462,MATCH("Summa slutlig allokerad tillförd energi (utan hjälpel och rökgaskondensering):",'Slutlig allokering kvv'!$B$1:$AK$1,0),FALSE)/1,"")</f>
        <v>0</v>
      </c>
      <c r="AI363" s="137" t="str">
        <f>IFERROR(1-VLOOKUP(B363,'Slutlig allokering kvv'!$B$2:$AJ$462,MATCH("Andel av bränsle i kvv som allokerats till värme, exklusive rökgaskondensering och hjälpel",'Slutlig allokering kvv'!$B$1:$AK$1,0),FALSE),"")</f>
        <v/>
      </c>
      <c r="AK363" s="137" t="str">
        <f t="shared" si="11"/>
        <v/>
      </c>
    </row>
    <row r="364" spans="1:37" x14ac:dyDescent="0.25">
      <c r="A364" s="2" t="s">
        <v>542</v>
      </c>
      <c r="B364" s="2" t="s">
        <v>545</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 kvv'!$B$2:$AC$462,MATCH(E$3,'Slutlig allokering kvv'!$B$1:$AJ$1,0),FALSE)/1,0)</f>
        <v>0</v>
      </c>
      <c r="F364">
        <f>IFERROR(VLOOKUP($B364,Kraftvärmeprod!$B$1:$AH$479,MATCH(F$2,Kraftvärmeprod!$B$1:$AG$1,0),FALSE)/1,0)-IFERROR(VLOOKUP($B364,'Slutlig allokering kvv'!$B$2:$AC$462,MATCH(F$3,'Slutlig allokering kvv'!$B$1:$AJ$1,0),FALSE)/1,0)</f>
        <v>0</v>
      </c>
      <c r="G364">
        <f>IFERROR(VLOOKUP($B364,Kraftvärmeprod!$B$1:$AH$479,MATCH(G$2,Kraftvärmeprod!$B$1:$AG$1,0),FALSE)/1,0)-IFERROR(VLOOKUP($B364,'Slutlig allokering kvv'!$B$2:$AC$462,MATCH(G$3,'Slutlig allokering kvv'!$B$1:$AJ$1,0),FALSE)/1,0)</f>
        <v>0</v>
      </c>
      <c r="H364">
        <f>IFERROR(VLOOKUP($B364,Kraftvärmeprod!$B$1:$AH$479,MATCH(H$2,Kraftvärmeprod!$B$1:$AG$1,0),FALSE)/1,0)-IFERROR(VLOOKUP($B364,'Slutlig allokering kvv'!$B$2:$AC$462,MATCH(H$3,'Slutlig allokering kvv'!$B$1:$AJ$1,0),FALSE)/1,0)</f>
        <v>0</v>
      </c>
      <c r="I364">
        <f>IFERROR(VLOOKUP($B364,Kraftvärmeprod!$B$1:$AH$479,MATCH(I$2,Kraftvärmeprod!$B$1:$AG$1,0),FALSE)/1,0)-IFERROR(VLOOKUP($B364,'Slutlig allokering kvv'!$B$2:$AC$462,MATCH(I$3,'Slutlig allokering kvv'!$B$1:$AJ$1,0),FALSE)/1,0)</f>
        <v>0</v>
      </c>
      <c r="J364">
        <f>IFERROR(VLOOKUP($B364,Kraftvärmeprod!$B$1:$AH$479,MATCH(J$2,Kraftvärmeprod!$B$1:$AG$1,0),FALSE)/1,0)-IFERROR(VLOOKUP($B364,'Slutlig allokering kvv'!$B$2:$AC$462,MATCH(J$3,'Slutlig allokering kvv'!$B$1:$AJ$1,0),FALSE)/1,0)</f>
        <v>0</v>
      </c>
      <c r="K364">
        <f>IFERROR(VLOOKUP($B364,Kraftvärmeprod!$B$1:$AH$479,MATCH(K$2,Kraftvärmeprod!$B$1:$AG$1,0),FALSE)/1,0)-IFERROR(VLOOKUP($B364,'Slutlig allokering kvv'!$B$2:$AC$462,MATCH(K$3,'Slutlig allokering kvv'!$B$1:$AJ$1,0),FALSE)/1,0)</f>
        <v>0</v>
      </c>
      <c r="L364">
        <f>IFERROR(VLOOKUP($B364,Kraftvärmeprod!$B$1:$AH$479,MATCH(L$2,Kraftvärmeprod!$B$1:$AG$1,0),FALSE)/1,0)-IFERROR(VLOOKUP($B364,'Slutlig allokering kvv'!$B$2:$AC$462,MATCH(L$3,'Slutlig allokering kvv'!$B$1:$AJ$1,0),FALSE)/1,0)</f>
        <v>0</v>
      </c>
      <c r="M364">
        <f>IFERROR(VLOOKUP($B364,Kraftvärmeprod!$B$1:$AH$479,MATCH(M$2,Kraftvärmeprod!$B$1:$AG$1,0),FALSE)/1,0)-IFERROR(VLOOKUP($B364,'Slutlig allokering kvv'!$B$2:$AC$462,MATCH(M$3,'Slutlig allokering kvv'!$B$1:$AJ$1,0),FALSE)/1,0)</f>
        <v>0</v>
      </c>
      <c r="N364">
        <f>IFERROR(VLOOKUP($B364,Kraftvärmeprod!$B$1:$AH$479,MATCH(N$2,Kraftvärmeprod!$B$1:$AG$1,0),FALSE)/1,0)-IFERROR(VLOOKUP($B364,'Slutlig allokering kvv'!$B$2:$AC$462,MATCH(N$3,'Slutlig allokering kvv'!$B$1:$AJ$1,0),FALSE)/1,0)</f>
        <v>0</v>
      </c>
      <c r="O364">
        <f>IFERROR(VLOOKUP($B364,Kraftvärmeprod!$B$1:$AH$479,MATCH(O$2,Kraftvärmeprod!$B$1:$AG$1,0),FALSE)/1,0)-IFERROR(VLOOKUP($B364,'Slutlig allokering kvv'!$B$2:$AC$462,MATCH(O$3,'Slutlig allokering kvv'!$B$1:$AJ$1,0),FALSE)/1,0)</f>
        <v>0</v>
      </c>
      <c r="P364">
        <f>IFERROR(VLOOKUP($B364,Kraftvärmeprod!$B$1:$AH$479,MATCH(P$2,Kraftvärmeprod!$B$1:$AG$1,0),FALSE)/1,0)-IFERROR(VLOOKUP($B364,'Slutlig allokering kvv'!$B$2:$AC$462,MATCH(P$3,'Slutlig allokering kvv'!$B$1:$AJ$1,0),FALSE)/1,0)</f>
        <v>0</v>
      </c>
      <c r="Q364">
        <f>IFERROR(VLOOKUP($B364,Kraftvärmeprod!$B$1:$AH$479,MATCH(Q$2,Kraftvärmeprod!$B$1:$AG$1,0),FALSE)/1,0)-IFERROR(VLOOKUP($B364,'Slutlig allokering kvv'!$B$2:$AC$462,MATCH(Q$3,'Slutlig allokering kvv'!$B$1:$AJ$1,0),FALSE)/1,0)</f>
        <v>0</v>
      </c>
      <c r="R364">
        <f>IFERROR(VLOOKUP($B364,Kraftvärmeprod!$B$1:$AH$479,MATCH(R$2,Kraftvärmeprod!$B$1:$AG$1,0),FALSE)/1,0)-IFERROR(VLOOKUP($B364,'Slutlig allokering kvv'!$B$2:$AC$462,MATCH(R$3,'Slutlig allokering kvv'!$B$1:$AJ$1,0),FALSE)/1,0)</f>
        <v>0</v>
      </c>
      <c r="S364">
        <f>IFERROR(VLOOKUP($B364,Kraftvärmeprod!$B$1:$AH$479,MATCH(S$2,Kraftvärmeprod!$B$1:$AG$1,0),FALSE)/1,0)-IFERROR(VLOOKUP($B364,'Slutlig allokering kvv'!$B$2:$AC$462,MATCH(S$3,'Slutlig allokering kvv'!$B$1:$AJ$1,0),FALSE)/1,0)</f>
        <v>0</v>
      </c>
      <c r="T364" s="6">
        <f>IFERROR(VLOOKUP($B364,Miljö!$B$1:$S$477,MATCH(T$2,Miljö!$B$1:$X$1,0),FALSE)/1,0)-IFERROR(VLOOKUP($B364,'Slutlig allokering kvv'!$B$2:$AC$462,MATCH(T$3,'Slutlig allokering kvv'!$B$1:$AJ$1,0),FALSE)/1,0)</f>
        <v>0</v>
      </c>
      <c r="U364">
        <f>IFERROR(VLOOKUP($B364,Kraftvärmeprod!$B$1:$AH$479,MATCH(U$2,Kraftvärmeprod!$B$1:$AG$1,0),FALSE)/1,0)-IFERROR(VLOOKUP($B364,'Slutlig allokering kvv'!$B$2:$AC$462,MATCH(U$3,'Slutlig allokering kvv'!$B$1:$AJ$1,0),FALSE)/1,0)</f>
        <v>0</v>
      </c>
      <c r="V364">
        <f>IFERROR(VLOOKUP($B364,Kraftvärmeprod!$B$1:$AH$479,MATCH(V$2,Kraftvärmeprod!$B$1:$AG$1,0),FALSE)/1,0)-IFERROR(VLOOKUP($B364,'Slutlig allokering kvv'!$B$2:$AC$462,MATCH(V$3,'Slutlig allokering kvv'!$B$1:$AJ$1,0),FALSE)/1,0)</f>
        <v>0</v>
      </c>
      <c r="W364">
        <f>IFERROR(VLOOKUP($B364,Kraftvärmeprod!$B$1:$AH$479,MATCH(W$2,Kraftvärmeprod!$B$1:$AG$1,0),FALSE)/1,0)-IFERROR(VLOOKUP($B364,'Slutlig allokering kvv'!$B$2:$AC$462,MATCH(W$3,'Slutlig allokering kvv'!$B$1:$AJ$1,0),FALSE)/1,0)</f>
        <v>0</v>
      </c>
      <c r="X364">
        <f>IFERROR(VLOOKUP($B364,Kraftvärmeprod!$B$1:$AH$479,MATCH(X$2,Kraftvärmeprod!$B$1:$AG$1,0),FALSE)/1,0)-IFERROR(VLOOKUP($B364,'Slutlig allokering kvv'!$B$2:$AC$462,MATCH(X$3,'Slutlig allokering kvv'!$B$1:$AJ$1,0),FALSE)/1,0)</f>
        <v>0</v>
      </c>
      <c r="Y364">
        <f>IFERROR(VLOOKUP($B364,Kraftvärmeprod!$B$1:$AH$479,MATCH(Y$2,Kraftvärmeprod!$B$1:$AG$1,0),FALSE)/1,0)-IFERROR(VLOOKUP($B364,'Slutlig allokering kvv'!$B$2:$AC$462,MATCH(Y$3,'Slutlig allokering kvv'!$B$1:$AJ$1,0),FALSE)/1,0)</f>
        <v>0</v>
      </c>
      <c r="Z364">
        <f>IFERROR(VLOOKUP($B364,Kraftvärmeprod!$B$1:$AH$479,MATCH(Z$2,Kraftvärmeprod!$B$1:$AG$1,0),FALSE)/1,0)-IFERROR(VLOOKUP($B364,'Slutlig allokering kvv'!$B$2:$AC$462,MATCH(Z$3,'Slutlig allokering kvv'!$B$1:$AJ$1,0),FALSE)/1,0)</f>
        <v>0</v>
      </c>
      <c r="AA364">
        <f>IFERROR(VLOOKUP($B364,Kraftvärmeprod!$B$1:$AH$479,MATCH(AA$2,Kraftvärmeprod!$B$1:$AG$1,0),FALSE)/1,0)-IFERROR(VLOOKUP($B364,'Slutlig allokering kvv'!$B$2:$AC$462,MATCH(AA$3,'Slutlig allokering kvv'!$B$1:$AJ$1,0),FALSE)/1,0)</f>
        <v>0</v>
      </c>
      <c r="AE364">
        <f t="shared" si="10"/>
        <v>0</v>
      </c>
      <c r="AG364">
        <f>IFERROR(VLOOKUP(B364,'Slutlig allokering kvv'!$B$2:$AJ$462,MATCH("Summa slutlig allokerad tillförd energi (utan hjälpel och rökgaskondensering):",'Slutlig allokering kvv'!$B$1:$AK$1,0),FALSE)/1,"")</f>
        <v>0</v>
      </c>
      <c r="AI364" s="137" t="str">
        <f>IFERROR(1-VLOOKUP(B364,'Slutlig allokering kvv'!$B$2:$AJ$462,MATCH("Andel av bränsle i kvv som allokerats till värme, exklusive rökgaskondensering och hjälpel",'Slutlig allokering kvv'!$B$1:$AK$1,0),FALSE),"")</f>
        <v/>
      </c>
      <c r="AK364" s="137" t="str">
        <f t="shared" si="11"/>
        <v/>
      </c>
    </row>
    <row r="365" spans="1:37" x14ac:dyDescent="0.25">
      <c r="A365" s="2" t="s">
        <v>542</v>
      </c>
      <c r="B365" s="2" t="s">
        <v>546</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 kvv'!$B$2:$AC$462,MATCH(E$3,'Slutlig allokering kvv'!$B$1:$AJ$1,0),FALSE)/1,0)</f>
        <v>0</v>
      </c>
      <c r="F365">
        <f>IFERROR(VLOOKUP($B365,Kraftvärmeprod!$B$1:$AH$479,MATCH(F$2,Kraftvärmeprod!$B$1:$AG$1,0),FALSE)/1,0)-IFERROR(VLOOKUP($B365,'Slutlig allokering kvv'!$B$2:$AC$462,MATCH(F$3,'Slutlig allokering kvv'!$B$1:$AJ$1,0),FALSE)/1,0)</f>
        <v>0</v>
      </c>
      <c r="G365">
        <f>IFERROR(VLOOKUP($B365,Kraftvärmeprod!$B$1:$AH$479,MATCH(G$2,Kraftvärmeprod!$B$1:$AG$1,0),FALSE)/1,0)-IFERROR(VLOOKUP($B365,'Slutlig allokering kvv'!$B$2:$AC$462,MATCH(G$3,'Slutlig allokering kvv'!$B$1:$AJ$1,0),FALSE)/1,0)</f>
        <v>0</v>
      </c>
      <c r="H365">
        <f>IFERROR(VLOOKUP($B365,Kraftvärmeprod!$B$1:$AH$479,MATCH(H$2,Kraftvärmeprod!$B$1:$AG$1,0),FALSE)/1,0)-IFERROR(VLOOKUP($B365,'Slutlig allokering kvv'!$B$2:$AC$462,MATCH(H$3,'Slutlig allokering kvv'!$B$1:$AJ$1,0),FALSE)/1,0)</f>
        <v>0</v>
      </c>
      <c r="I365">
        <f>IFERROR(VLOOKUP($B365,Kraftvärmeprod!$B$1:$AH$479,MATCH(I$2,Kraftvärmeprod!$B$1:$AG$1,0),FALSE)/1,0)-IFERROR(VLOOKUP($B365,'Slutlig allokering kvv'!$B$2:$AC$462,MATCH(I$3,'Slutlig allokering kvv'!$B$1:$AJ$1,0),FALSE)/1,0)</f>
        <v>0</v>
      </c>
      <c r="J365">
        <f>IFERROR(VLOOKUP($B365,Kraftvärmeprod!$B$1:$AH$479,MATCH(J$2,Kraftvärmeprod!$B$1:$AG$1,0),FALSE)/1,0)-IFERROR(VLOOKUP($B365,'Slutlig allokering kvv'!$B$2:$AC$462,MATCH(J$3,'Slutlig allokering kvv'!$B$1:$AJ$1,0),FALSE)/1,0)</f>
        <v>0</v>
      </c>
      <c r="K365">
        <f>IFERROR(VLOOKUP($B365,Kraftvärmeprod!$B$1:$AH$479,MATCH(K$2,Kraftvärmeprod!$B$1:$AG$1,0),FALSE)/1,0)-IFERROR(VLOOKUP($B365,'Slutlig allokering kvv'!$B$2:$AC$462,MATCH(K$3,'Slutlig allokering kvv'!$B$1:$AJ$1,0),FALSE)/1,0)</f>
        <v>0</v>
      </c>
      <c r="L365">
        <f>IFERROR(VLOOKUP($B365,Kraftvärmeprod!$B$1:$AH$479,MATCH(L$2,Kraftvärmeprod!$B$1:$AG$1,0),FALSE)/1,0)-IFERROR(VLOOKUP($B365,'Slutlig allokering kvv'!$B$2:$AC$462,MATCH(L$3,'Slutlig allokering kvv'!$B$1:$AJ$1,0),FALSE)/1,0)</f>
        <v>0</v>
      </c>
      <c r="M365">
        <f>IFERROR(VLOOKUP($B365,Kraftvärmeprod!$B$1:$AH$479,MATCH(M$2,Kraftvärmeprod!$B$1:$AG$1,0),FALSE)/1,0)-IFERROR(VLOOKUP($B365,'Slutlig allokering kvv'!$B$2:$AC$462,MATCH(M$3,'Slutlig allokering kvv'!$B$1:$AJ$1,0),FALSE)/1,0)</f>
        <v>0</v>
      </c>
      <c r="N365">
        <f>IFERROR(VLOOKUP($B365,Kraftvärmeprod!$B$1:$AH$479,MATCH(N$2,Kraftvärmeprod!$B$1:$AG$1,0),FALSE)/1,0)-IFERROR(VLOOKUP($B365,'Slutlig allokering kvv'!$B$2:$AC$462,MATCH(N$3,'Slutlig allokering kvv'!$B$1:$AJ$1,0),FALSE)/1,0)</f>
        <v>0</v>
      </c>
      <c r="O365">
        <f>IFERROR(VLOOKUP($B365,Kraftvärmeprod!$B$1:$AH$479,MATCH(O$2,Kraftvärmeprod!$B$1:$AG$1,0),FALSE)/1,0)-IFERROR(VLOOKUP($B365,'Slutlig allokering kvv'!$B$2:$AC$462,MATCH(O$3,'Slutlig allokering kvv'!$B$1:$AJ$1,0),FALSE)/1,0)</f>
        <v>0</v>
      </c>
      <c r="P365">
        <f>IFERROR(VLOOKUP($B365,Kraftvärmeprod!$B$1:$AH$479,MATCH(P$2,Kraftvärmeprod!$B$1:$AG$1,0),FALSE)/1,0)-IFERROR(VLOOKUP($B365,'Slutlig allokering kvv'!$B$2:$AC$462,MATCH(P$3,'Slutlig allokering kvv'!$B$1:$AJ$1,0),FALSE)/1,0)</f>
        <v>0</v>
      </c>
      <c r="Q365">
        <f>IFERROR(VLOOKUP($B365,Kraftvärmeprod!$B$1:$AH$479,MATCH(Q$2,Kraftvärmeprod!$B$1:$AG$1,0),FALSE)/1,0)-IFERROR(VLOOKUP($B365,'Slutlig allokering kvv'!$B$2:$AC$462,MATCH(Q$3,'Slutlig allokering kvv'!$B$1:$AJ$1,0),FALSE)/1,0)</f>
        <v>0</v>
      </c>
      <c r="R365">
        <f>IFERROR(VLOOKUP($B365,Kraftvärmeprod!$B$1:$AH$479,MATCH(R$2,Kraftvärmeprod!$B$1:$AG$1,0),FALSE)/1,0)-IFERROR(VLOOKUP($B365,'Slutlig allokering kvv'!$B$2:$AC$462,MATCH(R$3,'Slutlig allokering kvv'!$B$1:$AJ$1,0),FALSE)/1,0)</f>
        <v>0</v>
      </c>
      <c r="S365">
        <f>IFERROR(VLOOKUP($B365,Kraftvärmeprod!$B$1:$AH$479,MATCH(S$2,Kraftvärmeprod!$B$1:$AG$1,0),FALSE)/1,0)-IFERROR(VLOOKUP($B365,'Slutlig allokering kvv'!$B$2:$AC$462,MATCH(S$3,'Slutlig allokering kvv'!$B$1:$AJ$1,0),FALSE)/1,0)</f>
        <v>0</v>
      </c>
      <c r="T365" s="6">
        <f>IFERROR(VLOOKUP($B365,Miljö!$B$1:$S$477,MATCH(T$2,Miljö!$B$1:$X$1,0),FALSE)/1,0)-IFERROR(VLOOKUP($B365,'Slutlig allokering kvv'!$B$2:$AC$462,MATCH(T$3,'Slutlig allokering kvv'!$B$1:$AJ$1,0),FALSE)/1,0)</f>
        <v>0</v>
      </c>
      <c r="U365">
        <f>IFERROR(VLOOKUP($B365,Kraftvärmeprod!$B$1:$AH$479,MATCH(U$2,Kraftvärmeprod!$B$1:$AG$1,0),FALSE)/1,0)-IFERROR(VLOOKUP($B365,'Slutlig allokering kvv'!$B$2:$AC$462,MATCH(U$3,'Slutlig allokering kvv'!$B$1:$AJ$1,0),FALSE)/1,0)</f>
        <v>0</v>
      </c>
      <c r="V365">
        <f>IFERROR(VLOOKUP($B365,Kraftvärmeprod!$B$1:$AH$479,MATCH(V$2,Kraftvärmeprod!$B$1:$AG$1,0),FALSE)/1,0)-IFERROR(VLOOKUP($B365,'Slutlig allokering kvv'!$B$2:$AC$462,MATCH(V$3,'Slutlig allokering kvv'!$B$1:$AJ$1,0),FALSE)/1,0)</f>
        <v>0</v>
      </c>
      <c r="W365">
        <f>IFERROR(VLOOKUP($B365,Kraftvärmeprod!$B$1:$AH$479,MATCH(W$2,Kraftvärmeprod!$B$1:$AG$1,0),FALSE)/1,0)-IFERROR(VLOOKUP($B365,'Slutlig allokering kvv'!$B$2:$AC$462,MATCH(W$3,'Slutlig allokering kvv'!$B$1:$AJ$1,0),FALSE)/1,0)</f>
        <v>0</v>
      </c>
      <c r="X365">
        <f>IFERROR(VLOOKUP($B365,Kraftvärmeprod!$B$1:$AH$479,MATCH(X$2,Kraftvärmeprod!$B$1:$AG$1,0),FALSE)/1,0)-IFERROR(VLOOKUP($B365,'Slutlig allokering kvv'!$B$2:$AC$462,MATCH(X$3,'Slutlig allokering kvv'!$B$1:$AJ$1,0),FALSE)/1,0)</f>
        <v>0</v>
      </c>
      <c r="Y365">
        <f>IFERROR(VLOOKUP($B365,Kraftvärmeprod!$B$1:$AH$479,MATCH(Y$2,Kraftvärmeprod!$B$1:$AG$1,0),FALSE)/1,0)-IFERROR(VLOOKUP($B365,'Slutlig allokering kvv'!$B$2:$AC$462,MATCH(Y$3,'Slutlig allokering kvv'!$B$1:$AJ$1,0),FALSE)/1,0)</f>
        <v>0</v>
      </c>
      <c r="Z365">
        <f>IFERROR(VLOOKUP($B365,Kraftvärmeprod!$B$1:$AH$479,MATCH(Z$2,Kraftvärmeprod!$B$1:$AG$1,0),FALSE)/1,0)-IFERROR(VLOOKUP($B365,'Slutlig allokering kvv'!$B$2:$AC$462,MATCH(Z$3,'Slutlig allokering kvv'!$B$1:$AJ$1,0),FALSE)/1,0)</f>
        <v>0</v>
      </c>
      <c r="AA365">
        <f>IFERROR(VLOOKUP($B365,Kraftvärmeprod!$B$1:$AH$479,MATCH(AA$2,Kraftvärmeprod!$B$1:$AG$1,0),FALSE)/1,0)-IFERROR(VLOOKUP($B365,'Slutlig allokering kvv'!$B$2:$AC$462,MATCH(AA$3,'Slutlig allokering kvv'!$B$1:$AJ$1,0),FALSE)/1,0)</f>
        <v>0</v>
      </c>
      <c r="AE365">
        <f t="shared" si="10"/>
        <v>0</v>
      </c>
      <c r="AG365">
        <f>IFERROR(VLOOKUP(B365,'Slutlig allokering kvv'!$B$2:$AJ$462,MATCH("Summa slutlig allokerad tillförd energi (utan hjälpel och rökgaskondensering):",'Slutlig allokering kvv'!$B$1:$AK$1,0),FALSE)/1,"")</f>
        <v>0</v>
      </c>
      <c r="AI365" s="137" t="str">
        <f>IFERROR(1-VLOOKUP(B365,'Slutlig allokering kvv'!$B$2:$AJ$462,MATCH("Andel av bränsle i kvv som allokerats till värme, exklusive rökgaskondensering och hjälpel",'Slutlig allokering kvv'!$B$1:$AK$1,0),FALSE),"")</f>
        <v/>
      </c>
      <c r="AK365" s="137" t="str">
        <f t="shared" si="11"/>
        <v/>
      </c>
    </row>
    <row r="366" spans="1:37" x14ac:dyDescent="0.25">
      <c r="A366" s="2" t="s">
        <v>542</v>
      </c>
      <c r="B366" s="2" t="s">
        <v>547</v>
      </c>
      <c r="C366">
        <f>IFERROR(VLOOKUP($B366,Kraftvärmeprod!$B$1:$AH$479,MATCH(C$3,Kraftvärmeprod!$B$1:$AG$1,0),FALSE)/1,"")</f>
        <v>106.483</v>
      </c>
      <c r="D366">
        <f>IFERROR(VLOOKUP($B366,Kraftvärmeprod!$B$1:$AH$479,MATCH(D$3,Kraftvärmeprod!$B$1:$AG$1,0),FALSE)/1,"")</f>
        <v>10.497999999999999</v>
      </c>
      <c r="E366">
        <f>IFERROR(VLOOKUP($B366,Kraftvärmeprod!$B$1:$AH$479,MATCH(E$2,Kraftvärmeprod!$B$1:$AG$1,0),FALSE)/1,0)-IFERROR(VLOOKUP($B366,'Slutlig allokering kvv'!$B$2:$AC$462,MATCH(E$3,'Slutlig allokering kvv'!$B$1:$AJ$1,0),FALSE)/1,0)</f>
        <v>0</v>
      </c>
      <c r="F366">
        <f>IFERROR(VLOOKUP($B366,Kraftvärmeprod!$B$1:$AH$479,MATCH(F$2,Kraftvärmeprod!$B$1:$AG$1,0),FALSE)/1,0)-IFERROR(VLOOKUP($B366,'Slutlig allokering kvv'!$B$2:$AC$462,MATCH(F$3,'Slutlig allokering kvv'!$B$1:$AJ$1,0),FALSE)/1,0)</f>
        <v>0</v>
      </c>
      <c r="G366">
        <f>IFERROR(VLOOKUP($B366,Kraftvärmeprod!$B$1:$AH$479,MATCH(G$2,Kraftvärmeprod!$B$1:$AG$1,0),FALSE)/1,0)-IFERROR(VLOOKUP($B366,'Slutlig allokering kvv'!$B$2:$AC$462,MATCH(G$3,'Slutlig allokering kvv'!$B$1:$AJ$1,0),FALSE)/1,0)</f>
        <v>9.0962000000000032</v>
      </c>
      <c r="H366">
        <f>IFERROR(VLOOKUP($B366,Kraftvärmeprod!$B$1:$AH$479,MATCH(H$2,Kraftvärmeprod!$B$1:$AG$1,0),FALSE)/1,0)-IFERROR(VLOOKUP($B366,'Slutlig allokering kvv'!$B$2:$AC$462,MATCH(H$3,'Slutlig allokering kvv'!$B$1:$AJ$1,0),FALSE)/1,0)</f>
        <v>0</v>
      </c>
      <c r="I366">
        <f>IFERROR(VLOOKUP($B366,Kraftvärmeprod!$B$1:$AH$479,MATCH(I$2,Kraftvärmeprod!$B$1:$AG$1,0),FALSE)/1,0)-IFERROR(VLOOKUP($B366,'Slutlig allokering kvv'!$B$2:$AC$462,MATCH(I$3,'Slutlig allokering kvv'!$B$1:$AJ$1,0),FALSE)/1,0)</f>
        <v>0</v>
      </c>
      <c r="J366">
        <f>IFERROR(VLOOKUP($B366,Kraftvärmeprod!$B$1:$AH$479,MATCH(J$2,Kraftvärmeprod!$B$1:$AG$1,0),FALSE)/1,0)-IFERROR(VLOOKUP($B366,'Slutlig allokering kvv'!$B$2:$AC$462,MATCH(J$3,'Slutlig allokering kvv'!$B$1:$AJ$1,0),FALSE)/1,0)</f>
        <v>0</v>
      </c>
      <c r="K366">
        <f>IFERROR(VLOOKUP($B366,Kraftvärmeprod!$B$1:$AH$479,MATCH(K$2,Kraftvärmeprod!$B$1:$AG$1,0),FALSE)/1,0)-IFERROR(VLOOKUP($B366,'Slutlig allokering kvv'!$B$2:$AC$462,MATCH(K$3,'Slutlig allokering kvv'!$B$1:$AJ$1,0),FALSE)/1,0)</f>
        <v>0</v>
      </c>
      <c r="L366">
        <f>IFERROR(VLOOKUP($B366,Kraftvärmeprod!$B$1:$AH$479,MATCH(L$2,Kraftvärmeprod!$B$1:$AG$1,0),FALSE)/1,0)-IFERROR(VLOOKUP($B366,'Slutlig allokering kvv'!$B$2:$AC$462,MATCH(L$3,'Slutlig allokering kvv'!$B$1:$AJ$1,0),FALSE)/1,0)</f>
        <v>13.675000000000004</v>
      </c>
      <c r="M366">
        <f>IFERROR(VLOOKUP($B366,Kraftvärmeprod!$B$1:$AH$479,MATCH(M$2,Kraftvärmeprod!$B$1:$AG$1,0),FALSE)/1,0)-IFERROR(VLOOKUP($B366,'Slutlig allokering kvv'!$B$2:$AC$462,MATCH(M$3,'Slutlig allokering kvv'!$B$1:$AJ$1,0),FALSE)/1,0)</f>
        <v>0</v>
      </c>
      <c r="N366">
        <f>IFERROR(VLOOKUP($B366,Kraftvärmeprod!$B$1:$AH$479,MATCH(N$2,Kraftvärmeprod!$B$1:$AG$1,0),FALSE)/1,0)-IFERROR(VLOOKUP($B366,'Slutlig allokering kvv'!$B$2:$AC$462,MATCH(N$3,'Slutlig allokering kvv'!$B$1:$AJ$1,0),FALSE)/1,0)</f>
        <v>0</v>
      </c>
      <c r="O366">
        <f>IFERROR(VLOOKUP($B366,Kraftvärmeprod!$B$1:$AH$479,MATCH(O$2,Kraftvärmeprod!$B$1:$AG$1,0),FALSE)/1,0)-IFERROR(VLOOKUP($B366,'Slutlig allokering kvv'!$B$2:$AC$462,MATCH(O$3,'Slutlig allokering kvv'!$B$1:$AJ$1,0),FALSE)/1,0)</f>
        <v>0</v>
      </c>
      <c r="P366">
        <f>IFERROR(VLOOKUP($B366,Kraftvärmeprod!$B$1:$AH$479,MATCH(P$2,Kraftvärmeprod!$B$1:$AG$1,0),FALSE)/1,0)-IFERROR(VLOOKUP($B366,'Slutlig allokering kvv'!$B$2:$AC$462,MATCH(P$3,'Slutlig allokering kvv'!$B$1:$AJ$1,0),FALSE)/1,0)</f>
        <v>0</v>
      </c>
      <c r="Q366">
        <f>IFERROR(VLOOKUP($B366,Kraftvärmeprod!$B$1:$AH$479,MATCH(Q$2,Kraftvärmeprod!$B$1:$AG$1,0),FALSE)/1,0)-IFERROR(VLOOKUP($B366,'Slutlig allokering kvv'!$B$2:$AC$462,MATCH(Q$3,'Slutlig allokering kvv'!$B$1:$AJ$1,0),FALSE)/1,0)</f>
        <v>0</v>
      </c>
      <c r="R366">
        <f>IFERROR(VLOOKUP($B366,Kraftvärmeprod!$B$1:$AH$479,MATCH(R$2,Kraftvärmeprod!$B$1:$AG$1,0),FALSE)/1,0)-IFERROR(VLOOKUP($B366,'Slutlig allokering kvv'!$B$2:$AC$462,MATCH(R$3,'Slutlig allokering kvv'!$B$1:$AJ$1,0),FALSE)/1,0)</f>
        <v>0</v>
      </c>
      <c r="S366">
        <f>IFERROR(VLOOKUP($B366,Kraftvärmeprod!$B$1:$AH$479,MATCH(S$2,Kraftvärmeprod!$B$1:$AG$1,0),FALSE)/1,0)-IFERROR(VLOOKUP($B366,'Slutlig allokering kvv'!$B$2:$AC$462,MATCH(S$3,'Slutlig allokering kvv'!$B$1:$AJ$1,0),FALSE)/1,0)</f>
        <v>0</v>
      </c>
      <c r="T366" s="6">
        <f>IFERROR(VLOOKUP($B366,Miljö!$B$1:$S$477,MATCH(T$2,Miljö!$B$1:$X$1,0),FALSE)/1,0)-IFERROR(VLOOKUP($B366,'Slutlig allokering kvv'!$B$2:$AC$462,MATCH(T$3,'Slutlig allokering kvv'!$B$1:$AJ$1,0),FALSE)/1,0)</f>
        <v>0.61323000000000016</v>
      </c>
      <c r="U366">
        <f>IFERROR(VLOOKUP($B366,Kraftvärmeprod!$B$1:$AH$479,MATCH(U$2,Kraftvärmeprod!$B$1:$AG$1,0),FALSE)/1,0)-IFERROR(VLOOKUP($B366,'Slutlig allokering kvv'!$B$2:$AC$462,MATCH(U$3,'Slutlig allokering kvv'!$B$1:$AJ$1,0),FALSE)/1,0)</f>
        <v>0</v>
      </c>
      <c r="V366">
        <f>IFERROR(VLOOKUP($B366,Kraftvärmeprod!$B$1:$AH$479,MATCH(V$2,Kraftvärmeprod!$B$1:$AG$1,0),FALSE)/1,0)-IFERROR(VLOOKUP($B366,'Slutlig allokering kvv'!$B$2:$AC$462,MATCH(V$3,'Slutlig allokering kvv'!$B$1:$AJ$1,0),FALSE)/1,0)</f>
        <v>0</v>
      </c>
      <c r="W366">
        <f>IFERROR(VLOOKUP($B366,Kraftvärmeprod!$B$1:$AH$479,MATCH(W$2,Kraftvärmeprod!$B$1:$AG$1,0),FALSE)/1,0)-IFERROR(VLOOKUP($B366,'Slutlig allokering kvv'!$B$2:$AC$462,MATCH(W$3,'Slutlig allokering kvv'!$B$1:$AJ$1,0),FALSE)/1,0)</f>
        <v>0</v>
      </c>
      <c r="X366">
        <f>IFERROR(VLOOKUP($B366,Kraftvärmeprod!$B$1:$AH$479,MATCH(X$2,Kraftvärmeprod!$B$1:$AG$1,0),FALSE)/1,0)-IFERROR(VLOOKUP($B366,'Slutlig allokering kvv'!$B$2:$AC$462,MATCH(X$3,'Slutlig allokering kvv'!$B$1:$AJ$1,0),FALSE)/1,0)</f>
        <v>0</v>
      </c>
      <c r="Y366">
        <f>IFERROR(VLOOKUP($B366,Kraftvärmeprod!$B$1:$AH$479,MATCH(Y$2,Kraftvärmeprod!$B$1:$AG$1,0),FALSE)/1,0)-IFERROR(VLOOKUP($B366,'Slutlig allokering kvv'!$B$2:$AC$462,MATCH(Y$3,'Slutlig allokering kvv'!$B$1:$AJ$1,0),FALSE)/1,0)</f>
        <v>0</v>
      </c>
      <c r="Z366">
        <f>IFERROR(VLOOKUP($B366,Kraftvärmeprod!$B$1:$AH$479,MATCH(Z$2,Kraftvärmeprod!$B$1:$AG$1,0),FALSE)/1,0)-IFERROR(VLOOKUP($B366,'Slutlig allokering kvv'!$B$2:$AC$462,MATCH(Z$3,'Slutlig allokering kvv'!$B$1:$AJ$1,0),FALSE)/1,0)</f>
        <v>0</v>
      </c>
      <c r="AA366">
        <f>IFERROR(VLOOKUP($B366,Kraftvärmeprod!$B$1:$AH$479,MATCH(AA$2,Kraftvärmeprod!$B$1:$AG$1,0),FALSE)/1,0)-IFERROR(VLOOKUP($B366,'Slutlig allokering kvv'!$B$2:$AC$462,MATCH(AA$3,'Slutlig allokering kvv'!$B$1:$AJ$1,0),FALSE)/1,0)</f>
        <v>0.73587000000000025</v>
      </c>
      <c r="AE366">
        <f t="shared" si="10"/>
        <v>23.507070000000006</v>
      </c>
      <c r="AG366">
        <f>IFERROR(VLOOKUP(B366,'Slutlig allokering kvv'!$B$2:$AJ$462,MATCH("Summa slutlig allokerad tillförd energi (utan hjälpel och rökgaskondensering):",'Slutlig allokering kvv'!$B$1:$AK$1,0),FALSE)/1,"")</f>
        <v>91.492930000000001</v>
      </c>
      <c r="AI366" s="137">
        <f>IFERROR(1-VLOOKUP(B366,'Slutlig allokering kvv'!$B$2:$AJ$462,MATCH("Andel av bränsle i kvv som allokerats till värme, exklusive rökgaskondensering och hjälpel",'Slutlig allokering kvv'!$B$1:$AK$1,0),FALSE),"")</f>
        <v>0.20440930434782612</v>
      </c>
      <c r="AK366" s="137">
        <f t="shared" si="11"/>
        <v>0.20440930434782614</v>
      </c>
    </row>
    <row r="367" spans="1:37" x14ac:dyDescent="0.25">
      <c r="A367" s="2" t="s">
        <v>548</v>
      </c>
      <c r="B367" s="2" t="s">
        <v>549</v>
      </c>
      <c r="C367" t="str">
        <f>IFERROR(VLOOKUP($B367,Kraftvärmeprod!$B$1:$AH$479,MATCH(C$3,Kraftvärmeprod!$B$1:$AG$1,0),FALSE)/1,"")</f>
        <v/>
      </c>
      <c r="D367" t="str">
        <f>IFERROR(VLOOKUP($B367,Kraftvärmeprod!$B$1:$AH$479,MATCH(D$3,Kraftvärmeprod!$B$1:$AG$1,0),FALSE)/1,"")</f>
        <v/>
      </c>
      <c r="E367">
        <f>IFERROR(VLOOKUP($B367,Kraftvärmeprod!$B$1:$AH$479,MATCH(E$2,Kraftvärmeprod!$B$1:$AG$1,0),FALSE)/1,0)-IFERROR(VLOOKUP($B367,'Slutlig allokering kvv'!$B$2:$AC$462,MATCH(E$3,'Slutlig allokering kvv'!$B$1:$AJ$1,0),FALSE)/1,0)</f>
        <v>0</v>
      </c>
      <c r="F367">
        <f>IFERROR(VLOOKUP($B367,Kraftvärmeprod!$B$1:$AH$479,MATCH(F$2,Kraftvärmeprod!$B$1:$AG$1,0),FALSE)/1,0)-IFERROR(VLOOKUP($B367,'Slutlig allokering kvv'!$B$2:$AC$462,MATCH(F$3,'Slutlig allokering kvv'!$B$1:$AJ$1,0),FALSE)/1,0)</f>
        <v>0</v>
      </c>
      <c r="G367">
        <f>IFERROR(VLOOKUP($B367,Kraftvärmeprod!$B$1:$AH$479,MATCH(G$2,Kraftvärmeprod!$B$1:$AG$1,0),FALSE)/1,0)-IFERROR(VLOOKUP($B367,'Slutlig allokering kvv'!$B$2:$AC$462,MATCH(G$3,'Slutlig allokering kvv'!$B$1:$AJ$1,0),FALSE)/1,0)</f>
        <v>0</v>
      </c>
      <c r="H367">
        <f>IFERROR(VLOOKUP($B367,Kraftvärmeprod!$B$1:$AH$479,MATCH(H$2,Kraftvärmeprod!$B$1:$AG$1,0),FALSE)/1,0)-IFERROR(VLOOKUP($B367,'Slutlig allokering kvv'!$B$2:$AC$462,MATCH(H$3,'Slutlig allokering kvv'!$B$1:$AJ$1,0),FALSE)/1,0)</f>
        <v>0</v>
      </c>
      <c r="I367">
        <f>IFERROR(VLOOKUP($B367,Kraftvärmeprod!$B$1:$AH$479,MATCH(I$2,Kraftvärmeprod!$B$1:$AG$1,0),FALSE)/1,0)-IFERROR(VLOOKUP($B367,'Slutlig allokering kvv'!$B$2:$AC$462,MATCH(I$3,'Slutlig allokering kvv'!$B$1:$AJ$1,0),FALSE)/1,0)</f>
        <v>0</v>
      </c>
      <c r="J367">
        <f>IFERROR(VLOOKUP($B367,Kraftvärmeprod!$B$1:$AH$479,MATCH(J$2,Kraftvärmeprod!$B$1:$AG$1,0),FALSE)/1,0)-IFERROR(VLOOKUP($B367,'Slutlig allokering kvv'!$B$2:$AC$462,MATCH(J$3,'Slutlig allokering kvv'!$B$1:$AJ$1,0),FALSE)/1,0)</f>
        <v>0</v>
      </c>
      <c r="K367">
        <f>IFERROR(VLOOKUP($B367,Kraftvärmeprod!$B$1:$AH$479,MATCH(K$2,Kraftvärmeprod!$B$1:$AG$1,0),FALSE)/1,0)-IFERROR(VLOOKUP($B367,'Slutlig allokering kvv'!$B$2:$AC$462,MATCH(K$3,'Slutlig allokering kvv'!$B$1:$AJ$1,0),FALSE)/1,0)</f>
        <v>0</v>
      </c>
      <c r="L367">
        <f>IFERROR(VLOOKUP($B367,Kraftvärmeprod!$B$1:$AH$479,MATCH(L$2,Kraftvärmeprod!$B$1:$AG$1,0),FALSE)/1,0)-IFERROR(VLOOKUP($B367,'Slutlig allokering kvv'!$B$2:$AC$462,MATCH(L$3,'Slutlig allokering kvv'!$B$1:$AJ$1,0),FALSE)/1,0)</f>
        <v>0</v>
      </c>
      <c r="M367">
        <f>IFERROR(VLOOKUP($B367,Kraftvärmeprod!$B$1:$AH$479,MATCH(M$2,Kraftvärmeprod!$B$1:$AG$1,0),FALSE)/1,0)-IFERROR(VLOOKUP($B367,'Slutlig allokering kvv'!$B$2:$AC$462,MATCH(M$3,'Slutlig allokering kvv'!$B$1:$AJ$1,0),FALSE)/1,0)</f>
        <v>0</v>
      </c>
      <c r="N367">
        <f>IFERROR(VLOOKUP($B367,Kraftvärmeprod!$B$1:$AH$479,MATCH(N$2,Kraftvärmeprod!$B$1:$AG$1,0),FALSE)/1,0)-IFERROR(VLOOKUP($B367,'Slutlig allokering kvv'!$B$2:$AC$462,MATCH(N$3,'Slutlig allokering kvv'!$B$1:$AJ$1,0),FALSE)/1,0)</f>
        <v>0</v>
      </c>
      <c r="O367">
        <f>IFERROR(VLOOKUP($B367,Kraftvärmeprod!$B$1:$AH$479,MATCH(O$2,Kraftvärmeprod!$B$1:$AG$1,0),FALSE)/1,0)-IFERROR(VLOOKUP($B367,'Slutlig allokering kvv'!$B$2:$AC$462,MATCH(O$3,'Slutlig allokering kvv'!$B$1:$AJ$1,0),FALSE)/1,0)</f>
        <v>0</v>
      </c>
      <c r="P367">
        <f>IFERROR(VLOOKUP($B367,Kraftvärmeprod!$B$1:$AH$479,MATCH(P$2,Kraftvärmeprod!$B$1:$AG$1,0),FALSE)/1,0)-IFERROR(VLOOKUP($B367,'Slutlig allokering kvv'!$B$2:$AC$462,MATCH(P$3,'Slutlig allokering kvv'!$B$1:$AJ$1,0),FALSE)/1,0)</f>
        <v>0</v>
      </c>
      <c r="Q367">
        <f>IFERROR(VLOOKUP($B367,Kraftvärmeprod!$B$1:$AH$479,MATCH(Q$2,Kraftvärmeprod!$B$1:$AG$1,0),FALSE)/1,0)-IFERROR(VLOOKUP($B367,'Slutlig allokering kvv'!$B$2:$AC$462,MATCH(Q$3,'Slutlig allokering kvv'!$B$1:$AJ$1,0),FALSE)/1,0)</f>
        <v>0</v>
      </c>
      <c r="R367">
        <f>IFERROR(VLOOKUP($B367,Kraftvärmeprod!$B$1:$AH$479,MATCH(R$2,Kraftvärmeprod!$B$1:$AG$1,0),FALSE)/1,0)-IFERROR(VLOOKUP($B367,'Slutlig allokering kvv'!$B$2:$AC$462,MATCH(R$3,'Slutlig allokering kvv'!$B$1:$AJ$1,0),FALSE)/1,0)</f>
        <v>0</v>
      </c>
      <c r="S367">
        <f>IFERROR(VLOOKUP($B367,Kraftvärmeprod!$B$1:$AH$479,MATCH(S$2,Kraftvärmeprod!$B$1:$AG$1,0),FALSE)/1,0)-IFERROR(VLOOKUP($B367,'Slutlig allokering kvv'!$B$2:$AC$462,MATCH(S$3,'Slutlig allokering kvv'!$B$1:$AJ$1,0),FALSE)/1,0)</f>
        <v>0</v>
      </c>
      <c r="T367" s="6">
        <f>IFERROR(VLOOKUP($B367,Miljö!$B$1:$S$477,MATCH(T$2,Miljö!$B$1:$X$1,0),FALSE)/1,0)-IFERROR(VLOOKUP($B367,'Slutlig allokering kvv'!$B$2:$AC$462,MATCH(T$3,'Slutlig allokering kvv'!$B$1:$AJ$1,0),FALSE)/1,0)</f>
        <v>0</v>
      </c>
      <c r="U367">
        <f>IFERROR(VLOOKUP($B367,Kraftvärmeprod!$B$1:$AH$479,MATCH(U$2,Kraftvärmeprod!$B$1:$AG$1,0),FALSE)/1,0)-IFERROR(VLOOKUP($B367,'Slutlig allokering kvv'!$B$2:$AC$462,MATCH(U$3,'Slutlig allokering kvv'!$B$1:$AJ$1,0),FALSE)/1,0)</f>
        <v>0</v>
      </c>
      <c r="V367">
        <f>IFERROR(VLOOKUP($B367,Kraftvärmeprod!$B$1:$AH$479,MATCH(V$2,Kraftvärmeprod!$B$1:$AG$1,0),FALSE)/1,0)-IFERROR(VLOOKUP($B367,'Slutlig allokering kvv'!$B$2:$AC$462,MATCH(V$3,'Slutlig allokering kvv'!$B$1:$AJ$1,0),FALSE)/1,0)</f>
        <v>0</v>
      </c>
      <c r="W367">
        <f>IFERROR(VLOOKUP($B367,Kraftvärmeprod!$B$1:$AH$479,MATCH(W$2,Kraftvärmeprod!$B$1:$AG$1,0),FALSE)/1,0)-IFERROR(VLOOKUP($B367,'Slutlig allokering kvv'!$B$2:$AC$462,MATCH(W$3,'Slutlig allokering kvv'!$B$1:$AJ$1,0),FALSE)/1,0)</f>
        <v>0</v>
      </c>
      <c r="X367">
        <f>IFERROR(VLOOKUP($B367,Kraftvärmeprod!$B$1:$AH$479,MATCH(X$2,Kraftvärmeprod!$B$1:$AG$1,0),FALSE)/1,0)-IFERROR(VLOOKUP($B367,'Slutlig allokering kvv'!$B$2:$AC$462,MATCH(X$3,'Slutlig allokering kvv'!$B$1:$AJ$1,0),FALSE)/1,0)</f>
        <v>0</v>
      </c>
      <c r="Y367">
        <f>IFERROR(VLOOKUP($B367,Kraftvärmeprod!$B$1:$AH$479,MATCH(Y$2,Kraftvärmeprod!$B$1:$AG$1,0),FALSE)/1,0)-IFERROR(VLOOKUP($B367,'Slutlig allokering kvv'!$B$2:$AC$462,MATCH(Y$3,'Slutlig allokering kvv'!$B$1:$AJ$1,0),FALSE)/1,0)</f>
        <v>0</v>
      </c>
      <c r="Z367">
        <f>IFERROR(VLOOKUP($B367,Kraftvärmeprod!$B$1:$AH$479,MATCH(Z$2,Kraftvärmeprod!$B$1:$AG$1,0),FALSE)/1,0)-IFERROR(VLOOKUP($B367,'Slutlig allokering kvv'!$B$2:$AC$462,MATCH(Z$3,'Slutlig allokering kvv'!$B$1:$AJ$1,0),FALSE)/1,0)</f>
        <v>0</v>
      </c>
      <c r="AA367">
        <f>IFERROR(VLOOKUP($B367,Kraftvärmeprod!$B$1:$AH$479,MATCH(AA$2,Kraftvärmeprod!$B$1:$AG$1,0),FALSE)/1,0)-IFERROR(VLOOKUP($B367,'Slutlig allokering kvv'!$B$2:$AC$462,MATCH(AA$3,'Slutlig allokering kvv'!$B$1:$AJ$1,0),FALSE)/1,0)</f>
        <v>0</v>
      </c>
      <c r="AE367">
        <f t="shared" si="10"/>
        <v>0</v>
      </c>
      <c r="AG367">
        <f>IFERROR(VLOOKUP(B367,'Slutlig allokering kvv'!$B$2:$AJ$462,MATCH("Summa slutlig allokerad tillförd energi (utan hjälpel och rökgaskondensering):",'Slutlig allokering kvv'!$B$1:$AK$1,0),FALSE)/1,"")</f>
        <v>0</v>
      </c>
      <c r="AI367" s="137" t="str">
        <f>IFERROR(1-VLOOKUP(B367,'Slutlig allokering kvv'!$B$2:$AJ$462,MATCH("Andel av bränsle i kvv som allokerats till värme, exklusive rökgaskondensering och hjälpel",'Slutlig allokering kvv'!$B$1:$AK$1,0),FALSE),"")</f>
        <v/>
      </c>
      <c r="AK367" s="137" t="str">
        <f t="shared" si="11"/>
        <v/>
      </c>
    </row>
    <row r="368" spans="1:37" x14ac:dyDescent="0.25">
      <c r="A368" s="2" t="s">
        <v>548</v>
      </c>
      <c r="B368" s="2" t="s">
        <v>550</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 kvv'!$B$2:$AC$462,MATCH(E$3,'Slutlig allokering kvv'!$B$1:$AJ$1,0),FALSE)/1,0)</f>
        <v>0</v>
      </c>
      <c r="F368">
        <f>IFERROR(VLOOKUP($B368,Kraftvärmeprod!$B$1:$AH$479,MATCH(F$2,Kraftvärmeprod!$B$1:$AG$1,0),FALSE)/1,0)-IFERROR(VLOOKUP($B368,'Slutlig allokering kvv'!$B$2:$AC$462,MATCH(F$3,'Slutlig allokering kvv'!$B$1:$AJ$1,0),FALSE)/1,0)</f>
        <v>0</v>
      </c>
      <c r="G368">
        <f>IFERROR(VLOOKUP($B368,Kraftvärmeprod!$B$1:$AH$479,MATCH(G$2,Kraftvärmeprod!$B$1:$AG$1,0),FALSE)/1,0)-IFERROR(VLOOKUP($B368,'Slutlig allokering kvv'!$B$2:$AC$462,MATCH(G$3,'Slutlig allokering kvv'!$B$1:$AJ$1,0),FALSE)/1,0)</f>
        <v>0</v>
      </c>
      <c r="H368">
        <f>IFERROR(VLOOKUP($B368,Kraftvärmeprod!$B$1:$AH$479,MATCH(H$2,Kraftvärmeprod!$B$1:$AG$1,0),FALSE)/1,0)-IFERROR(VLOOKUP($B368,'Slutlig allokering kvv'!$B$2:$AC$462,MATCH(H$3,'Slutlig allokering kvv'!$B$1:$AJ$1,0),FALSE)/1,0)</f>
        <v>0</v>
      </c>
      <c r="I368">
        <f>IFERROR(VLOOKUP($B368,Kraftvärmeprod!$B$1:$AH$479,MATCH(I$2,Kraftvärmeprod!$B$1:$AG$1,0),FALSE)/1,0)-IFERROR(VLOOKUP($B368,'Slutlig allokering kvv'!$B$2:$AC$462,MATCH(I$3,'Slutlig allokering kvv'!$B$1:$AJ$1,0),FALSE)/1,0)</f>
        <v>0</v>
      </c>
      <c r="J368">
        <f>IFERROR(VLOOKUP($B368,Kraftvärmeprod!$B$1:$AH$479,MATCH(J$2,Kraftvärmeprod!$B$1:$AG$1,0),FALSE)/1,0)-IFERROR(VLOOKUP($B368,'Slutlig allokering kvv'!$B$2:$AC$462,MATCH(J$3,'Slutlig allokering kvv'!$B$1:$AJ$1,0),FALSE)/1,0)</f>
        <v>0</v>
      </c>
      <c r="K368">
        <f>IFERROR(VLOOKUP($B368,Kraftvärmeprod!$B$1:$AH$479,MATCH(K$2,Kraftvärmeprod!$B$1:$AG$1,0),FALSE)/1,0)-IFERROR(VLOOKUP($B368,'Slutlig allokering kvv'!$B$2:$AC$462,MATCH(K$3,'Slutlig allokering kvv'!$B$1:$AJ$1,0),FALSE)/1,0)</f>
        <v>0</v>
      </c>
      <c r="L368">
        <f>IFERROR(VLOOKUP($B368,Kraftvärmeprod!$B$1:$AH$479,MATCH(L$2,Kraftvärmeprod!$B$1:$AG$1,0),FALSE)/1,0)-IFERROR(VLOOKUP($B368,'Slutlig allokering kvv'!$B$2:$AC$462,MATCH(L$3,'Slutlig allokering kvv'!$B$1:$AJ$1,0),FALSE)/1,0)</f>
        <v>0</v>
      </c>
      <c r="M368">
        <f>IFERROR(VLOOKUP($B368,Kraftvärmeprod!$B$1:$AH$479,MATCH(M$2,Kraftvärmeprod!$B$1:$AG$1,0),FALSE)/1,0)-IFERROR(VLOOKUP($B368,'Slutlig allokering kvv'!$B$2:$AC$462,MATCH(M$3,'Slutlig allokering kvv'!$B$1:$AJ$1,0),FALSE)/1,0)</f>
        <v>0</v>
      </c>
      <c r="N368">
        <f>IFERROR(VLOOKUP($B368,Kraftvärmeprod!$B$1:$AH$479,MATCH(N$2,Kraftvärmeprod!$B$1:$AG$1,0),FALSE)/1,0)-IFERROR(VLOOKUP($B368,'Slutlig allokering kvv'!$B$2:$AC$462,MATCH(N$3,'Slutlig allokering kvv'!$B$1:$AJ$1,0),FALSE)/1,0)</f>
        <v>0</v>
      </c>
      <c r="O368">
        <f>IFERROR(VLOOKUP($B368,Kraftvärmeprod!$B$1:$AH$479,MATCH(O$2,Kraftvärmeprod!$B$1:$AG$1,0),FALSE)/1,0)-IFERROR(VLOOKUP($B368,'Slutlig allokering kvv'!$B$2:$AC$462,MATCH(O$3,'Slutlig allokering kvv'!$B$1:$AJ$1,0),FALSE)/1,0)</f>
        <v>0</v>
      </c>
      <c r="P368">
        <f>IFERROR(VLOOKUP($B368,Kraftvärmeprod!$B$1:$AH$479,MATCH(P$2,Kraftvärmeprod!$B$1:$AG$1,0),FALSE)/1,0)-IFERROR(VLOOKUP($B368,'Slutlig allokering kvv'!$B$2:$AC$462,MATCH(P$3,'Slutlig allokering kvv'!$B$1:$AJ$1,0),FALSE)/1,0)</f>
        <v>0</v>
      </c>
      <c r="Q368">
        <f>IFERROR(VLOOKUP($B368,Kraftvärmeprod!$B$1:$AH$479,MATCH(Q$2,Kraftvärmeprod!$B$1:$AG$1,0),FALSE)/1,0)-IFERROR(VLOOKUP($B368,'Slutlig allokering kvv'!$B$2:$AC$462,MATCH(Q$3,'Slutlig allokering kvv'!$B$1:$AJ$1,0),FALSE)/1,0)</f>
        <v>0</v>
      </c>
      <c r="R368">
        <f>IFERROR(VLOOKUP($B368,Kraftvärmeprod!$B$1:$AH$479,MATCH(R$2,Kraftvärmeprod!$B$1:$AG$1,0),FALSE)/1,0)-IFERROR(VLOOKUP($B368,'Slutlig allokering kvv'!$B$2:$AC$462,MATCH(R$3,'Slutlig allokering kvv'!$B$1:$AJ$1,0),FALSE)/1,0)</f>
        <v>0</v>
      </c>
      <c r="S368">
        <f>IFERROR(VLOOKUP($B368,Kraftvärmeprod!$B$1:$AH$479,MATCH(S$2,Kraftvärmeprod!$B$1:$AG$1,0),FALSE)/1,0)-IFERROR(VLOOKUP($B368,'Slutlig allokering kvv'!$B$2:$AC$462,MATCH(S$3,'Slutlig allokering kvv'!$B$1:$AJ$1,0),FALSE)/1,0)</f>
        <v>0</v>
      </c>
      <c r="T368" s="6">
        <f>IFERROR(VLOOKUP($B368,Miljö!$B$1:$S$477,MATCH(T$2,Miljö!$B$1:$X$1,0),FALSE)/1,0)-IFERROR(VLOOKUP($B368,'Slutlig allokering kvv'!$B$2:$AC$462,MATCH(T$3,'Slutlig allokering kvv'!$B$1:$AJ$1,0),FALSE)/1,0)</f>
        <v>0</v>
      </c>
      <c r="U368">
        <f>IFERROR(VLOOKUP($B368,Kraftvärmeprod!$B$1:$AH$479,MATCH(U$2,Kraftvärmeprod!$B$1:$AG$1,0),FALSE)/1,0)-IFERROR(VLOOKUP($B368,'Slutlig allokering kvv'!$B$2:$AC$462,MATCH(U$3,'Slutlig allokering kvv'!$B$1:$AJ$1,0),FALSE)/1,0)</f>
        <v>0</v>
      </c>
      <c r="V368">
        <f>IFERROR(VLOOKUP($B368,Kraftvärmeprod!$B$1:$AH$479,MATCH(V$2,Kraftvärmeprod!$B$1:$AG$1,0),FALSE)/1,0)-IFERROR(VLOOKUP($B368,'Slutlig allokering kvv'!$B$2:$AC$462,MATCH(V$3,'Slutlig allokering kvv'!$B$1:$AJ$1,0),FALSE)/1,0)</f>
        <v>0</v>
      </c>
      <c r="W368">
        <f>IFERROR(VLOOKUP($B368,Kraftvärmeprod!$B$1:$AH$479,MATCH(W$2,Kraftvärmeprod!$B$1:$AG$1,0),FALSE)/1,0)-IFERROR(VLOOKUP($B368,'Slutlig allokering kvv'!$B$2:$AC$462,MATCH(W$3,'Slutlig allokering kvv'!$B$1:$AJ$1,0),FALSE)/1,0)</f>
        <v>0</v>
      </c>
      <c r="X368">
        <f>IFERROR(VLOOKUP($B368,Kraftvärmeprod!$B$1:$AH$479,MATCH(X$2,Kraftvärmeprod!$B$1:$AG$1,0),FALSE)/1,0)-IFERROR(VLOOKUP($B368,'Slutlig allokering kvv'!$B$2:$AC$462,MATCH(X$3,'Slutlig allokering kvv'!$B$1:$AJ$1,0),FALSE)/1,0)</f>
        <v>0</v>
      </c>
      <c r="Y368">
        <f>IFERROR(VLOOKUP($B368,Kraftvärmeprod!$B$1:$AH$479,MATCH(Y$2,Kraftvärmeprod!$B$1:$AG$1,0),FALSE)/1,0)-IFERROR(VLOOKUP($B368,'Slutlig allokering kvv'!$B$2:$AC$462,MATCH(Y$3,'Slutlig allokering kvv'!$B$1:$AJ$1,0),FALSE)/1,0)</f>
        <v>0</v>
      </c>
      <c r="Z368">
        <f>IFERROR(VLOOKUP($B368,Kraftvärmeprod!$B$1:$AH$479,MATCH(Z$2,Kraftvärmeprod!$B$1:$AG$1,0),FALSE)/1,0)-IFERROR(VLOOKUP($B368,'Slutlig allokering kvv'!$B$2:$AC$462,MATCH(Z$3,'Slutlig allokering kvv'!$B$1:$AJ$1,0),FALSE)/1,0)</f>
        <v>0</v>
      </c>
      <c r="AA368">
        <f>IFERROR(VLOOKUP($B368,Kraftvärmeprod!$B$1:$AH$479,MATCH(AA$2,Kraftvärmeprod!$B$1:$AG$1,0),FALSE)/1,0)-IFERROR(VLOOKUP($B368,'Slutlig allokering kvv'!$B$2:$AC$462,MATCH(AA$3,'Slutlig allokering kvv'!$B$1:$AJ$1,0),FALSE)/1,0)</f>
        <v>0</v>
      </c>
      <c r="AE368">
        <f t="shared" si="10"/>
        <v>0</v>
      </c>
      <c r="AG368">
        <f>IFERROR(VLOOKUP(B368,'Slutlig allokering kvv'!$B$2:$AJ$462,MATCH("Summa slutlig allokerad tillförd energi (utan hjälpel och rökgaskondensering):",'Slutlig allokering kvv'!$B$1:$AK$1,0),FALSE)/1,"")</f>
        <v>0</v>
      </c>
      <c r="AI368" s="137" t="str">
        <f>IFERROR(1-VLOOKUP(B368,'Slutlig allokering kvv'!$B$2:$AJ$462,MATCH("Andel av bränsle i kvv som allokerats till värme, exklusive rökgaskondensering och hjälpel",'Slutlig allokering kvv'!$B$1:$AK$1,0),FALSE),"")</f>
        <v/>
      </c>
      <c r="AK368" s="137" t="str">
        <f t="shared" si="11"/>
        <v/>
      </c>
    </row>
    <row r="369" spans="1:37" x14ac:dyDescent="0.25">
      <c r="A369" s="2" t="s">
        <v>548</v>
      </c>
      <c r="B369" s="2" t="s">
        <v>551</v>
      </c>
      <c r="C369" t="str">
        <f>IFERROR(VLOOKUP($B369,Kraftvärmeprod!$B$1:$AH$479,MATCH(C$3,Kraftvärmeprod!$B$1:$AG$1,0),FALSE)/1,"")</f>
        <v/>
      </c>
      <c r="D369" t="str">
        <f>IFERROR(VLOOKUP($B369,Kraftvärmeprod!$B$1:$AH$479,MATCH(D$3,Kraftvärmeprod!$B$1:$AG$1,0),FALSE)/1,"")</f>
        <v/>
      </c>
      <c r="E369">
        <f>IFERROR(VLOOKUP($B369,Kraftvärmeprod!$B$1:$AH$479,MATCH(E$2,Kraftvärmeprod!$B$1:$AG$1,0),FALSE)/1,0)-IFERROR(VLOOKUP($B369,'Slutlig allokering kvv'!$B$2:$AC$462,MATCH(E$3,'Slutlig allokering kvv'!$B$1:$AJ$1,0),FALSE)/1,0)</f>
        <v>0</v>
      </c>
      <c r="F369">
        <f>IFERROR(VLOOKUP($B369,Kraftvärmeprod!$B$1:$AH$479,MATCH(F$2,Kraftvärmeprod!$B$1:$AG$1,0),FALSE)/1,0)-IFERROR(VLOOKUP($B369,'Slutlig allokering kvv'!$B$2:$AC$462,MATCH(F$3,'Slutlig allokering kvv'!$B$1:$AJ$1,0),FALSE)/1,0)</f>
        <v>0</v>
      </c>
      <c r="G369">
        <f>IFERROR(VLOOKUP($B369,Kraftvärmeprod!$B$1:$AH$479,MATCH(G$2,Kraftvärmeprod!$B$1:$AG$1,0),FALSE)/1,0)-IFERROR(VLOOKUP($B369,'Slutlig allokering kvv'!$B$2:$AC$462,MATCH(G$3,'Slutlig allokering kvv'!$B$1:$AJ$1,0),FALSE)/1,0)</f>
        <v>0</v>
      </c>
      <c r="H369">
        <f>IFERROR(VLOOKUP($B369,Kraftvärmeprod!$B$1:$AH$479,MATCH(H$2,Kraftvärmeprod!$B$1:$AG$1,0),FALSE)/1,0)-IFERROR(VLOOKUP($B369,'Slutlig allokering kvv'!$B$2:$AC$462,MATCH(H$3,'Slutlig allokering kvv'!$B$1:$AJ$1,0),FALSE)/1,0)</f>
        <v>0</v>
      </c>
      <c r="I369">
        <f>IFERROR(VLOOKUP($B369,Kraftvärmeprod!$B$1:$AH$479,MATCH(I$2,Kraftvärmeprod!$B$1:$AG$1,0),FALSE)/1,0)-IFERROR(VLOOKUP($B369,'Slutlig allokering kvv'!$B$2:$AC$462,MATCH(I$3,'Slutlig allokering kvv'!$B$1:$AJ$1,0),FALSE)/1,0)</f>
        <v>0</v>
      </c>
      <c r="J369">
        <f>IFERROR(VLOOKUP($B369,Kraftvärmeprod!$B$1:$AH$479,MATCH(J$2,Kraftvärmeprod!$B$1:$AG$1,0),FALSE)/1,0)-IFERROR(VLOOKUP($B369,'Slutlig allokering kvv'!$B$2:$AC$462,MATCH(J$3,'Slutlig allokering kvv'!$B$1:$AJ$1,0),FALSE)/1,0)</f>
        <v>0</v>
      </c>
      <c r="K369">
        <f>IFERROR(VLOOKUP($B369,Kraftvärmeprod!$B$1:$AH$479,MATCH(K$2,Kraftvärmeprod!$B$1:$AG$1,0),FALSE)/1,0)-IFERROR(VLOOKUP($B369,'Slutlig allokering kvv'!$B$2:$AC$462,MATCH(K$3,'Slutlig allokering kvv'!$B$1:$AJ$1,0),FALSE)/1,0)</f>
        <v>0</v>
      </c>
      <c r="L369">
        <f>IFERROR(VLOOKUP($B369,Kraftvärmeprod!$B$1:$AH$479,MATCH(L$2,Kraftvärmeprod!$B$1:$AG$1,0),FALSE)/1,0)-IFERROR(VLOOKUP($B369,'Slutlig allokering kvv'!$B$2:$AC$462,MATCH(L$3,'Slutlig allokering kvv'!$B$1:$AJ$1,0),FALSE)/1,0)</f>
        <v>0</v>
      </c>
      <c r="M369">
        <f>IFERROR(VLOOKUP($B369,Kraftvärmeprod!$B$1:$AH$479,MATCH(M$2,Kraftvärmeprod!$B$1:$AG$1,0),FALSE)/1,0)-IFERROR(VLOOKUP($B369,'Slutlig allokering kvv'!$B$2:$AC$462,MATCH(M$3,'Slutlig allokering kvv'!$B$1:$AJ$1,0),FALSE)/1,0)</f>
        <v>0</v>
      </c>
      <c r="N369">
        <f>IFERROR(VLOOKUP($B369,Kraftvärmeprod!$B$1:$AH$479,MATCH(N$2,Kraftvärmeprod!$B$1:$AG$1,0),FALSE)/1,0)-IFERROR(VLOOKUP($B369,'Slutlig allokering kvv'!$B$2:$AC$462,MATCH(N$3,'Slutlig allokering kvv'!$B$1:$AJ$1,0),FALSE)/1,0)</f>
        <v>0</v>
      </c>
      <c r="O369">
        <f>IFERROR(VLOOKUP($B369,Kraftvärmeprod!$B$1:$AH$479,MATCH(O$2,Kraftvärmeprod!$B$1:$AG$1,0),FALSE)/1,0)-IFERROR(VLOOKUP($B369,'Slutlig allokering kvv'!$B$2:$AC$462,MATCH(O$3,'Slutlig allokering kvv'!$B$1:$AJ$1,0),FALSE)/1,0)</f>
        <v>0</v>
      </c>
      <c r="P369">
        <f>IFERROR(VLOOKUP($B369,Kraftvärmeprod!$B$1:$AH$479,MATCH(P$2,Kraftvärmeprod!$B$1:$AG$1,0),FALSE)/1,0)-IFERROR(VLOOKUP($B369,'Slutlig allokering kvv'!$B$2:$AC$462,MATCH(P$3,'Slutlig allokering kvv'!$B$1:$AJ$1,0),FALSE)/1,0)</f>
        <v>0</v>
      </c>
      <c r="Q369">
        <f>IFERROR(VLOOKUP($B369,Kraftvärmeprod!$B$1:$AH$479,MATCH(Q$2,Kraftvärmeprod!$B$1:$AG$1,0),FALSE)/1,0)-IFERROR(VLOOKUP($B369,'Slutlig allokering kvv'!$B$2:$AC$462,MATCH(Q$3,'Slutlig allokering kvv'!$B$1:$AJ$1,0),FALSE)/1,0)</f>
        <v>0</v>
      </c>
      <c r="R369">
        <f>IFERROR(VLOOKUP($B369,Kraftvärmeprod!$B$1:$AH$479,MATCH(R$2,Kraftvärmeprod!$B$1:$AG$1,0),FALSE)/1,0)-IFERROR(VLOOKUP($B369,'Slutlig allokering kvv'!$B$2:$AC$462,MATCH(R$3,'Slutlig allokering kvv'!$B$1:$AJ$1,0),FALSE)/1,0)</f>
        <v>0</v>
      </c>
      <c r="S369">
        <f>IFERROR(VLOOKUP($B369,Kraftvärmeprod!$B$1:$AH$479,MATCH(S$2,Kraftvärmeprod!$B$1:$AG$1,0),FALSE)/1,0)-IFERROR(VLOOKUP($B369,'Slutlig allokering kvv'!$B$2:$AC$462,MATCH(S$3,'Slutlig allokering kvv'!$B$1:$AJ$1,0),FALSE)/1,0)</f>
        <v>0</v>
      </c>
      <c r="T369" s="6">
        <f>IFERROR(VLOOKUP($B369,Miljö!$B$1:$S$477,MATCH(T$2,Miljö!$B$1:$X$1,0),FALSE)/1,0)-IFERROR(VLOOKUP($B369,'Slutlig allokering kvv'!$B$2:$AC$462,MATCH(T$3,'Slutlig allokering kvv'!$B$1:$AJ$1,0),FALSE)/1,0)</f>
        <v>0</v>
      </c>
      <c r="U369">
        <f>IFERROR(VLOOKUP($B369,Kraftvärmeprod!$B$1:$AH$479,MATCH(U$2,Kraftvärmeprod!$B$1:$AG$1,0),FALSE)/1,0)-IFERROR(VLOOKUP($B369,'Slutlig allokering kvv'!$B$2:$AC$462,MATCH(U$3,'Slutlig allokering kvv'!$B$1:$AJ$1,0),FALSE)/1,0)</f>
        <v>0</v>
      </c>
      <c r="V369">
        <f>IFERROR(VLOOKUP($B369,Kraftvärmeprod!$B$1:$AH$479,MATCH(V$2,Kraftvärmeprod!$B$1:$AG$1,0),FALSE)/1,0)-IFERROR(VLOOKUP($B369,'Slutlig allokering kvv'!$B$2:$AC$462,MATCH(V$3,'Slutlig allokering kvv'!$B$1:$AJ$1,0),FALSE)/1,0)</f>
        <v>0</v>
      </c>
      <c r="W369">
        <f>IFERROR(VLOOKUP($B369,Kraftvärmeprod!$B$1:$AH$479,MATCH(W$2,Kraftvärmeprod!$B$1:$AG$1,0),FALSE)/1,0)-IFERROR(VLOOKUP($B369,'Slutlig allokering kvv'!$B$2:$AC$462,MATCH(W$3,'Slutlig allokering kvv'!$B$1:$AJ$1,0),FALSE)/1,0)</f>
        <v>0</v>
      </c>
      <c r="X369">
        <f>IFERROR(VLOOKUP($B369,Kraftvärmeprod!$B$1:$AH$479,MATCH(X$2,Kraftvärmeprod!$B$1:$AG$1,0),FALSE)/1,0)-IFERROR(VLOOKUP($B369,'Slutlig allokering kvv'!$B$2:$AC$462,MATCH(X$3,'Slutlig allokering kvv'!$B$1:$AJ$1,0),FALSE)/1,0)</f>
        <v>0</v>
      </c>
      <c r="Y369">
        <f>IFERROR(VLOOKUP($B369,Kraftvärmeprod!$B$1:$AH$479,MATCH(Y$2,Kraftvärmeprod!$B$1:$AG$1,0),FALSE)/1,0)-IFERROR(VLOOKUP($B369,'Slutlig allokering kvv'!$B$2:$AC$462,MATCH(Y$3,'Slutlig allokering kvv'!$B$1:$AJ$1,0),FALSE)/1,0)</f>
        <v>0</v>
      </c>
      <c r="Z369">
        <f>IFERROR(VLOOKUP($B369,Kraftvärmeprod!$B$1:$AH$479,MATCH(Z$2,Kraftvärmeprod!$B$1:$AG$1,0),FALSE)/1,0)-IFERROR(VLOOKUP($B369,'Slutlig allokering kvv'!$B$2:$AC$462,MATCH(Z$3,'Slutlig allokering kvv'!$B$1:$AJ$1,0),FALSE)/1,0)</f>
        <v>0</v>
      </c>
      <c r="AA369">
        <f>IFERROR(VLOOKUP($B369,Kraftvärmeprod!$B$1:$AH$479,MATCH(AA$2,Kraftvärmeprod!$B$1:$AG$1,0),FALSE)/1,0)-IFERROR(VLOOKUP($B369,'Slutlig allokering kvv'!$B$2:$AC$462,MATCH(AA$3,'Slutlig allokering kvv'!$B$1:$AJ$1,0),FALSE)/1,0)</f>
        <v>0</v>
      </c>
      <c r="AE369">
        <f t="shared" si="10"/>
        <v>0</v>
      </c>
      <c r="AG369">
        <f>IFERROR(VLOOKUP(B369,'Slutlig allokering kvv'!$B$2:$AJ$462,MATCH("Summa slutlig allokerad tillförd energi (utan hjälpel och rökgaskondensering):",'Slutlig allokering kvv'!$B$1:$AK$1,0),FALSE)/1,"")</f>
        <v>0</v>
      </c>
      <c r="AI369" s="137" t="str">
        <f>IFERROR(1-VLOOKUP(B369,'Slutlig allokering kvv'!$B$2:$AJ$462,MATCH("Andel av bränsle i kvv som allokerats till värme, exklusive rökgaskondensering och hjälpel",'Slutlig allokering kvv'!$B$1:$AK$1,0),FALSE),"")</f>
        <v/>
      </c>
      <c r="AK369" s="137" t="str">
        <f t="shared" si="11"/>
        <v/>
      </c>
    </row>
    <row r="370" spans="1:37" x14ac:dyDescent="0.25">
      <c r="A370" s="2" t="s">
        <v>552</v>
      </c>
      <c r="B370" s="2" t="s">
        <v>553</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 kvv'!$B$2:$AC$462,MATCH(E$3,'Slutlig allokering kvv'!$B$1:$AJ$1,0),FALSE)/1,0)</f>
        <v>0</v>
      </c>
      <c r="F370">
        <f>IFERROR(VLOOKUP($B370,Kraftvärmeprod!$B$1:$AH$479,MATCH(F$2,Kraftvärmeprod!$B$1:$AG$1,0),FALSE)/1,0)-IFERROR(VLOOKUP($B370,'Slutlig allokering kvv'!$B$2:$AC$462,MATCH(F$3,'Slutlig allokering kvv'!$B$1:$AJ$1,0),FALSE)/1,0)</f>
        <v>0</v>
      </c>
      <c r="G370">
        <f>IFERROR(VLOOKUP($B370,Kraftvärmeprod!$B$1:$AH$479,MATCH(G$2,Kraftvärmeprod!$B$1:$AG$1,0),FALSE)/1,0)-IFERROR(VLOOKUP($B370,'Slutlig allokering kvv'!$B$2:$AC$462,MATCH(G$3,'Slutlig allokering kvv'!$B$1:$AJ$1,0),FALSE)/1,0)</f>
        <v>0</v>
      </c>
      <c r="H370">
        <f>IFERROR(VLOOKUP($B370,Kraftvärmeprod!$B$1:$AH$479,MATCH(H$2,Kraftvärmeprod!$B$1:$AG$1,0),FALSE)/1,0)-IFERROR(VLOOKUP($B370,'Slutlig allokering kvv'!$B$2:$AC$462,MATCH(H$3,'Slutlig allokering kvv'!$B$1:$AJ$1,0),FALSE)/1,0)</f>
        <v>0</v>
      </c>
      <c r="I370">
        <f>IFERROR(VLOOKUP($B370,Kraftvärmeprod!$B$1:$AH$479,MATCH(I$2,Kraftvärmeprod!$B$1:$AG$1,0),FALSE)/1,0)-IFERROR(VLOOKUP($B370,'Slutlig allokering kvv'!$B$2:$AC$462,MATCH(I$3,'Slutlig allokering kvv'!$B$1:$AJ$1,0),FALSE)/1,0)</f>
        <v>0</v>
      </c>
      <c r="J370">
        <f>IFERROR(VLOOKUP($B370,Kraftvärmeprod!$B$1:$AH$479,MATCH(J$2,Kraftvärmeprod!$B$1:$AG$1,0),FALSE)/1,0)-IFERROR(VLOOKUP($B370,'Slutlig allokering kvv'!$B$2:$AC$462,MATCH(J$3,'Slutlig allokering kvv'!$B$1:$AJ$1,0),FALSE)/1,0)</f>
        <v>0</v>
      </c>
      <c r="K370">
        <f>IFERROR(VLOOKUP($B370,Kraftvärmeprod!$B$1:$AH$479,MATCH(K$2,Kraftvärmeprod!$B$1:$AG$1,0),FALSE)/1,0)-IFERROR(VLOOKUP($B370,'Slutlig allokering kvv'!$B$2:$AC$462,MATCH(K$3,'Slutlig allokering kvv'!$B$1:$AJ$1,0),FALSE)/1,0)</f>
        <v>0</v>
      </c>
      <c r="L370">
        <f>IFERROR(VLOOKUP($B370,Kraftvärmeprod!$B$1:$AH$479,MATCH(L$2,Kraftvärmeprod!$B$1:$AG$1,0),FALSE)/1,0)-IFERROR(VLOOKUP($B370,'Slutlig allokering kvv'!$B$2:$AC$462,MATCH(L$3,'Slutlig allokering kvv'!$B$1:$AJ$1,0),FALSE)/1,0)</f>
        <v>0</v>
      </c>
      <c r="M370">
        <f>IFERROR(VLOOKUP($B370,Kraftvärmeprod!$B$1:$AH$479,MATCH(M$2,Kraftvärmeprod!$B$1:$AG$1,0),FALSE)/1,0)-IFERROR(VLOOKUP($B370,'Slutlig allokering kvv'!$B$2:$AC$462,MATCH(M$3,'Slutlig allokering kvv'!$B$1:$AJ$1,0),FALSE)/1,0)</f>
        <v>0</v>
      </c>
      <c r="N370">
        <f>IFERROR(VLOOKUP($B370,Kraftvärmeprod!$B$1:$AH$479,MATCH(N$2,Kraftvärmeprod!$B$1:$AG$1,0),FALSE)/1,0)-IFERROR(VLOOKUP($B370,'Slutlig allokering kvv'!$B$2:$AC$462,MATCH(N$3,'Slutlig allokering kvv'!$B$1:$AJ$1,0),FALSE)/1,0)</f>
        <v>0</v>
      </c>
      <c r="O370">
        <f>IFERROR(VLOOKUP($B370,Kraftvärmeprod!$B$1:$AH$479,MATCH(O$2,Kraftvärmeprod!$B$1:$AG$1,0),FALSE)/1,0)-IFERROR(VLOOKUP($B370,'Slutlig allokering kvv'!$B$2:$AC$462,MATCH(O$3,'Slutlig allokering kvv'!$B$1:$AJ$1,0),FALSE)/1,0)</f>
        <v>0</v>
      </c>
      <c r="P370">
        <f>IFERROR(VLOOKUP($B370,Kraftvärmeprod!$B$1:$AH$479,MATCH(P$2,Kraftvärmeprod!$B$1:$AG$1,0),FALSE)/1,0)-IFERROR(VLOOKUP($B370,'Slutlig allokering kvv'!$B$2:$AC$462,MATCH(P$3,'Slutlig allokering kvv'!$B$1:$AJ$1,0),FALSE)/1,0)</f>
        <v>0</v>
      </c>
      <c r="Q370">
        <f>IFERROR(VLOOKUP($B370,Kraftvärmeprod!$B$1:$AH$479,MATCH(Q$2,Kraftvärmeprod!$B$1:$AG$1,0),FALSE)/1,0)-IFERROR(VLOOKUP($B370,'Slutlig allokering kvv'!$B$2:$AC$462,MATCH(Q$3,'Slutlig allokering kvv'!$B$1:$AJ$1,0),FALSE)/1,0)</f>
        <v>0</v>
      </c>
      <c r="R370">
        <f>IFERROR(VLOOKUP($B370,Kraftvärmeprod!$B$1:$AH$479,MATCH(R$2,Kraftvärmeprod!$B$1:$AG$1,0),FALSE)/1,0)-IFERROR(VLOOKUP($B370,'Slutlig allokering kvv'!$B$2:$AC$462,MATCH(R$3,'Slutlig allokering kvv'!$B$1:$AJ$1,0),FALSE)/1,0)</f>
        <v>0</v>
      </c>
      <c r="S370">
        <f>IFERROR(VLOOKUP($B370,Kraftvärmeprod!$B$1:$AH$479,MATCH(S$2,Kraftvärmeprod!$B$1:$AG$1,0),FALSE)/1,0)-IFERROR(VLOOKUP($B370,'Slutlig allokering kvv'!$B$2:$AC$462,MATCH(S$3,'Slutlig allokering kvv'!$B$1:$AJ$1,0),FALSE)/1,0)</f>
        <v>0</v>
      </c>
      <c r="T370" s="6">
        <f>IFERROR(VLOOKUP($B370,Miljö!$B$1:$S$477,MATCH(T$2,Miljö!$B$1:$X$1,0),FALSE)/1,0)-IFERROR(VLOOKUP($B370,'Slutlig allokering kvv'!$B$2:$AC$462,MATCH(T$3,'Slutlig allokering kvv'!$B$1:$AJ$1,0),FALSE)/1,0)</f>
        <v>0</v>
      </c>
      <c r="U370">
        <f>IFERROR(VLOOKUP($B370,Kraftvärmeprod!$B$1:$AH$479,MATCH(U$2,Kraftvärmeprod!$B$1:$AG$1,0),FALSE)/1,0)-IFERROR(VLOOKUP($B370,'Slutlig allokering kvv'!$B$2:$AC$462,MATCH(U$3,'Slutlig allokering kvv'!$B$1:$AJ$1,0),FALSE)/1,0)</f>
        <v>0</v>
      </c>
      <c r="V370">
        <f>IFERROR(VLOOKUP($B370,Kraftvärmeprod!$B$1:$AH$479,MATCH(V$2,Kraftvärmeprod!$B$1:$AG$1,0),FALSE)/1,0)-IFERROR(VLOOKUP($B370,'Slutlig allokering kvv'!$B$2:$AC$462,MATCH(V$3,'Slutlig allokering kvv'!$B$1:$AJ$1,0),FALSE)/1,0)</f>
        <v>0</v>
      </c>
      <c r="W370">
        <f>IFERROR(VLOOKUP($B370,Kraftvärmeprod!$B$1:$AH$479,MATCH(W$2,Kraftvärmeprod!$B$1:$AG$1,0),FALSE)/1,0)-IFERROR(VLOOKUP($B370,'Slutlig allokering kvv'!$B$2:$AC$462,MATCH(W$3,'Slutlig allokering kvv'!$B$1:$AJ$1,0),FALSE)/1,0)</f>
        <v>0</v>
      </c>
      <c r="X370">
        <f>IFERROR(VLOOKUP($B370,Kraftvärmeprod!$B$1:$AH$479,MATCH(X$2,Kraftvärmeprod!$B$1:$AG$1,0),FALSE)/1,0)-IFERROR(VLOOKUP($B370,'Slutlig allokering kvv'!$B$2:$AC$462,MATCH(X$3,'Slutlig allokering kvv'!$B$1:$AJ$1,0),FALSE)/1,0)</f>
        <v>0</v>
      </c>
      <c r="Y370">
        <f>IFERROR(VLOOKUP($B370,Kraftvärmeprod!$B$1:$AH$479,MATCH(Y$2,Kraftvärmeprod!$B$1:$AG$1,0),FALSE)/1,0)-IFERROR(VLOOKUP($B370,'Slutlig allokering kvv'!$B$2:$AC$462,MATCH(Y$3,'Slutlig allokering kvv'!$B$1:$AJ$1,0),FALSE)/1,0)</f>
        <v>0</v>
      </c>
      <c r="Z370">
        <f>IFERROR(VLOOKUP($B370,Kraftvärmeprod!$B$1:$AH$479,MATCH(Z$2,Kraftvärmeprod!$B$1:$AG$1,0),FALSE)/1,0)-IFERROR(VLOOKUP($B370,'Slutlig allokering kvv'!$B$2:$AC$462,MATCH(Z$3,'Slutlig allokering kvv'!$B$1:$AJ$1,0),FALSE)/1,0)</f>
        <v>0</v>
      </c>
      <c r="AA370">
        <f>IFERROR(VLOOKUP($B370,Kraftvärmeprod!$B$1:$AH$479,MATCH(AA$2,Kraftvärmeprod!$B$1:$AG$1,0),FALSE)/1,0)-IFERROR(VLOOKUP($B370,'Slutlig allokering kvv'!$B$2:$AC$462,MATCH(AA$3,'Slutlig allokering kvv'!$B$1:$AJ$1,0),FALSE)/1,0)</f>
        <v>0</v>
      </c>
      <c r="AE370">
        <f t="shared" si="10"/>
        <v>0</v>
      </c>
      <c r="AG370">
        <f>IFERROR(VLOOKUP(B370,'Slutlig allokering kvv'!$B$2:$AJ$462,MATCH("Summa slutlig allokerad tillförd energi (utan hjälpel och rökgaskondensering):",'Slutlig allokering kvv'!$B$1:$AK$1,0),FALSE)/1,"")</f>
        <v>0</v>
      </c>
      <c r="AI370" s="137" t="str">
        <f>IFERROR(1-VLOOKUP(B370,'Slutlig allokering kvv'!$B$2:$AJ$462,MATCH("Andel av bränsle i kvv som allokerats till värme, exklusive rökgaskondensering och hjälpel",'Slutlig allokering kvv'!$B$1:$AK$1,0),FALSE),"")</f>
        <v/>
      </c>
      <c r="AK370" s="137" t="str">
        <f t="shared" si="11"/>
        <v/>
      </c>
    </row>
    <row r="371" spans="1:37" x14ac:dyDescent="0.25">
      <c r="A371" s="2" t="s">
        <v>552</v>
      </c>
      <c r="B371" s="2" t="s">
        <v>554</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 kvv'!$B$2:$AC$462,MATCH(E$3,'Slutlig allokering kvv'!$B$1:$AJ$1,0),FALSE)/1,0)</f>
        <v>0</v>
      </c>
      <c r="F371">
        <f>IFERROR(VLOOKUP($B371,Kraftvärmeprod!$B$1:$AH$479,MATCH(F$2,Kraftvärmeprod!$B$1:$AG$1,0),FALSE)/1,0)-IFERROR(VLOOKUP($B371,'Slutlig allokering kvv'!$B$2:$AC$462,MATCH(F$3,'Slutlig allokering kvv'!$B$1:$AJ$1,0),FALSE)/1,0)</f>
        <v>0</v>
      </c>
      <c r="G371">
        <f>IFERROR(VLOOKUP($B371,Kraftvärmeprod!$B$1:$AH$479,MATCH(G$2,Kraftvärmeprod!$B$1:$AG$1,0),FALSE)/1,0)-IFERROR(VLOOKUP($B371,'Slutlig allokering kvv'!$B$2:$AC$462,MATCH(G$3,'Slutlig allokering kvv'!$B$1:$AJ$1,0),FALSE)/1,0)</f>
        <v>0</v>
      </c>
      <c r="H371">
        <f>IFERROR(VLOOKUP($B371,Kraftvärmeprod!$B$1:$AH$479,MATCH(H$2,Kraftvärmeprod!$B$1:$AG$1,0),FALSE)/1,0)-IFERROR(VLOOKUP($B371,'Slutlig allokering kvv'!$B$2:$AC$462,MATCH(H$3,'Slutlig allokering kvv'!$B$1:$AJ$1,0),FALSE)/1,0)</f>
        <v>0</v>
      </c>
      <c r="I371">
        <f>IFERROR(VLOOKUP($B371,Kraftvärmeprod!$B$1:$AH$479,MATCH(I$2,Kraftvärmeprod!$B$1:$AG$1,0),FALSE)/1,0)-IFERROR(VLOOKUP($B371,'Slutlig allokering kvv'!$B$2:$AC$462,MATCH(I$3,'Slutlig allokering kvv'!$B$1:$AJ$1,0),FALSE)/1,0)</f>
        <v>0</v>
      </c>
      <c r="J371">
        <f>IFERROR(VLOOKUP($B371,Kraftvärmeprod!$B$1:$AH$479,MATCH(J$2,Kraftvärmeprod!$B$1:$AG$1,0),FALSE)/1,0)-IFERROR(VLOOKUP($B371,'Slutlig allokering kvv'!$B$2:$AC$462,MATCH(J$3,'Slutlig allokering kvv'!$B$1:$AJ$1,0),FALSE)/1,0)</f>
        <v>0</v>
      </c>
      <c r="K371">
        <f>IFERROR(VLOOKUP($B371,Kraftvärmeprod!$B$1:$AH$479,MATCH(K$2,Kraftvärmeprod!$B$1:$AG$1,0),FALSE)/1,0)-IFERROR(VLOOKUP($B371,'Slutlig allokering kvv'!$B$2:$AC$462,MATCH(K$3,'Slutlig allokering kvv'!$B$1:$AJ$1,0),FALSE)/1,0)</f>
        <v>0</v>
      </c>
      <c r="L371">
        <f>IFERROR(VLOOKUP($B371,Kraftvärmeprod!$B$1:$AH$479,MATCH(L$2,Kraftvärmeprod!$B$1:$AG$1,0),FALSE)/1,0)-IFERROR(VLOOKUP($B371,'Slutlig allokering kvv'!$B$2:$AC$462,MATCH(L$3,'Slutlig allokering kvv'!$B$1:$AJ$1,0),FALSE)/1,0)</f>
        <v>0</v>
      </c>
      <c r="M371">
        <f>IFERROR(VLOOKUP($B371,Kraftvärmeprod!$B$1:$AH$479,MATCH(M$2,Kraftvärmeprod!$B$1:$AG$1,0),FALSE)/1,0)-IFERROR(VLOOKUP($B371,'Slutlig allokering kvv'!$B$2:$AC$462,MATCH(M$3,'Slutlig allokering kvv'!$B$1:$AJ$1,0),FALSE)/1,0)</f>
        <v>0</v>
      </c>
      <c r="N371">
        <f>IFERROR(VLOOKUP($B371,Kraftvärmeprod!$B$1:$AH$479,MATCH(N$2,Kraftvärmeprod!$B$1:$AG$1,0),FALSE)/1,0)-IFERROR(VLOOKUP($B371,'Slutlig allokering kvv'!$B$2:$AC$462,MATCH(N$3,'Slutlig allokering kvv'!$B$1:$AJ$1,0),FALSE)/1,0)</f>
        <v>0</v>
      </c>
      <c r="O371">
        <f>IFERROR(VLOOKUP($B371,Kraftvärmeprod!$B$1:$AH$479,MATCH(O$2,Kraftvärmeprod!$B$1:$AG$1,0),FALSE)/1,0)-IFERROR(VLOOKUP($B371,'Slutlig allokering kvv'!$B$2:$AC$462,MATCH(O$3,'Slutlig allokering kvv'!$B$1:$AJ$1,0),FALSE)/1,0)</f>
        <v>0</v>
      </c>
      <c r="P371">
        <f>IFERROR(VLOOKUP($B371,Kraftvärmeprod!$B$1:$AH$479,MATCH(P$2,Kraftvärmeprod!$B$1:$AG$1,0),FALSE)/1,0)-IFERROR(VLOOKUP($B371,'Slutlig allokering kvv'!$B$2:$AC$462,MATCH(P$3,'Slutlig allokering kvv'!$B$1:$AJ$1,0),FALSE)/1,0)</f>
        <v>0</v>
      </c>
      <c r="Q371">
        <f>IFERROR(VLOOKUP($B371,Kraftvärmeprod!$B$1:$AH$479,MATCH(Q$2,Kraftvärmeprod!$B$1:$AG$1,0),FALSE)/1,0)-IFERROR(VLOOKUP($B371,'Slutlig allokering kvv'!$B$2:$AC$462,MATCH(Q$3,'Slutlig allokering kvv'!$B$1:$AJ$1,0),FALSE)/1,0)</f>
        <v>0</v>
      </c>
      <c r="R371">
        <f>IFERROR(VLOOKUP($B371,Kraftvärmeprod!$B$1:$AH$479,MATCH(R$2,Kraftvärmeprod!$B$1:$AG$1,0),FALSE)/1,0)-IFERROR(VLOOKUP($B371,'Slutlig allokering kvv'!$B$2:$AC$462,MATCH(R$3,'Slutlig allokering kvv'!$B$1:$AJ$1,0),FALSE)/1,0)</f>
        <v>0</v>
      </c>
      <c r="S371">
        <f>IFERROR(VLOOKUP($B371,Kraftvärmeprod!$B$1:$AH$479,MATCH(S$2,Kraftvärmeprod!$B$1:$AG$1,0),FALSE)/1,0)-IFERROR(VLOOKUP($B371,'Slutlig allokering kvv'!$B$2:$AC$462,MATCH(S$3,'Slutlig allokering kvv'!$B$1:$AJ$1,0),FALSE)/1,0)</f>
        <v>0</v>
      </c>
      <c r="T371" s="6">
        <f>IFERROR(VLOOKUP($B371,Miljö!$B$1:$S$477,MATCH(T$2,Miljö!$B$1:$X$1,0),FALSE)/1,0)-IFERROR(VLOOKUP($B371,'Slutlig allokering kvv'!$B$2:$AC$462,MATCH(T$3,'Slutlig allokering kvv'!$B$1:$AJ$1,0),FALSE)/1,0)</f>
        <v>0</v>
      </c>
      <c r="U371">
        <f>IFERROR(VLOOKUP($B371,Kraftvärmeprod!$B$1:$AH$479,MATCH(U$2,Kraftvärmeprod!$B$1:$AG$1,0),FALSE)/1,0)-IFERROR(VLOOKUP($B371,'Slutlig allokering kvv'!$B$2:$AC$462,MATCH(U$3,'Slutlig allokering kvv'!$B$1:$AJ$1,0),FALSE)/1,0)</f>
        <v>0</v>
      </c>
      <c r="V371">
        <f>IFERROR(VLOOKUP($B371,Kraftvärmeprod!$B$1:$AH$479,MATCH(V$2,Kraftvärmeprod!$B$1:$AG$1,0),FALSE)/1,0)-IFERROR(VLOOKUP($B371,'Slutlig allokering kvv'!$B$2:$AC$462,MATCH(V$3,'Slutlig allokering kvv'!$B$1:$AJ$1,0),FALSE)/1,0)</f>
        <v>0</v>
      </c>
      <c r="W371">
        <f>IFERROR(VLOOKUP($B371,Kraftvärmeprod!$B$1:$AH$479,MATCH(W$2,Kraftvärmeprod!$B$1:$AG$1,0),FALSE)/1,0)-IFERROR(VLOOKUP($B371,'Slutlig allokering kvv'!$B$2:$AC$462,MATCH(W$3,'Slutlig allokering kvv'!$B$1:$AJ$1,0),FALSE)/1,0)</f>
        <v>0</v>
      </c>
      <c r="X371">
        <f>IFERROR(VLOOKUP($B371,Kraftvärmeprod!$B$1:$AH$479,MATCH(X$2,Kraftvärmeprod!$B$1:$AG$1,0),FALSE)/1,0)-IFERROR(VLOOKUP($B371,'Slutlig allokering kvv'!$B$2:$AC$462,MATCH(X$3,'Slutlig allokering kvv'!$B$1:$AJ$1,0),FALSE)/1,0)</f>
        <v>0</v>
      </c>
      <c r="Y371">
        <f>IFERROR(VLOOKUP($B371,Kraftvärmeprod!$B$1:$AH$479,MATCH(Y$2,Kraftvärmeprod!$B$1:$AG$1,0),FALSE)/1,0)-IFERROR(VLOOKUP($B371,'Slutlig allokering kvv'!$B$2:$AC$462,MATCH(Y$3,'Slutlig allokering kvv'!$B$1:$AJ$1,0),FALSE)/1,0)</f>
        <v>0</v>
      </c>
      <c r="Z371">
        <f>IFERROR(VLOOKUP($B371,Kraftvärmeprod!$B$1:$AH$479,MATCH(Z$2,Kraftvärmeprod!$B$1:$AG$1,0),FALSE)/1,0)-IFERROR(VLOOKUP($B371,'Slutlig allokering kvv'!$B$2:$AC$462,MATCH(Z$3,'Slutlig allokering kvv'!$B$1:$AJ$1,0),FALSE)/1,0)</f>
        <v>0</v>
      </c>
      <c r="AA371">
        <f>IFERROR(VLOOKUP($B371,Kraftvärmeprod!$B$1:$AH$479,MATCH(AA$2,Kraftvärmeprod!$B$1:$AG$1,0),FALSE)/1,0)-IFERROR(VLOOKUP($B371,'Slutlig allokering kvv'!$B$2:$AC$462,MATCH(AA$3,'Slutlig allokering kvv'!$B$1:$AJ$1,0),FALSE)/1,0)</f>
        <v>0</v>
      </c>
      <c r="AE371">
        <f t="shared" si="10"/>
        <v>0</v>
      </c>
      <c r="AG371">
        <f>IFERROR(VLOOKUP(B371,'Slutlig allokering kvv'!$B$2:$AJ$462,MATCH("Summa slutlig allokerad tillförd energi (utan hjälpel och rökgaskondensering):",'Slutlig allokering kvv'!$B$1:$AK$1,0),FALSE)/1,"")</f>
        <v>0</v>
      </c>
      <c r="AI371" s="137" t="str">
        <f>IFERROR(1-VLOOKUP(B371,'Slutlig allokering kvv'!$B$2:$AJ$462,MATCH("Andel av bränsle i kvv som allokerats till värme, exklusive rökgaskondensering och hjälpel",'Slutlig allokering kvv'!$B$1:$AK$1,0),FALSE),"")</f>
        <v/>
      </c>
      <c r="AK371" s="137" t="str">
        <f t="shared" si="11"/>
        <v/>
      </c>
    </row>
    <row r="372" spans="1:37" x14ac:dyDescent="0.25">
      <c r="A372" s="2" t="s">
        <v>552</v>
      </c>
      <c r="B372" s="2" t="s">
        <v>555</v>
      </c>
      <c r="C372" t="str">
        <f>IFERROR(VLOOKUP($B372,Kraftvärmeprod!$B$1:$AH$479,MATCH(C$3,Kraftvärmeprod!$B$1:$AG$1,0),FALSE)/1,"")</f>
        <v/>
      </c>
      <c r="D372" t="str">
        <f>IFERROR(VLOOKUP($B372,Kraftvärmeprod!$B$1:$AH$479,MATCH(D$3,Kraftvärmeprod!$B$1:$AG$1,0),FALSE)/1,"")</f>
        <v/>
      </c>
      <c r="E372">
        <f>IFERROR(VLOOKUP($B372,Kraftvärmeprod!$B$1:$AH$479,MATCH(E$2,Kraftvärmeprod!$B$1:$AG$1,0),FALSE)/1,0)-IFERROR(VLOOKUP($B372,'Slutlig allokering kvv'!$B$2:$AC$462,MATCH(E$3,'Slutlig allokering kvv'!$B$1:$AJ$1,0),FALSE)/1,0)</f>
        <v>0</v>
      </c>
      <c r="F372">
        <f>IFERROR(VLOOKUP($B372,Kraftvärmeprod!$B$1:$AH$479,MATCH(F$2,Kraftvärmeprod!$B$1:$AG$1,0),FALSE)/1,0)-IFERROR(VLOOKUP($B372,'Slutlig allokering kvv'!$B$2:$AC$462,MATCH(F$3,'Slutlig allokering kvv'!$B$1:$AJ$1,0),FALSE)/1,0)</f>
        <v>0</v>
      </c>
      <c r="G372">
        <f>IFERROR(VLOOKUP($B372,Kraftvärmeprod!$B$1:$AH$479,MATCH(G$2,Kraftvärmeprod!$B$1:$AG$1,0),FALSE)/1,0)-IFERROR(VLOOKUP($B372,'Slutlig allokering kvv'!$B$2:$AC$462,MATCH(G$3,'Slutlig allokering kvv'!$B$1:$AJ$1,0),FALSE)/1,0)</f>
        <v>0</v>
      </c>
      <c r="H372">
        <f>IFERROR(VLOOKUP($B372,Kraftvärmeprod!$B$1:$AH$479,MATCH(H$2,Kraftvärmeprod!$B$1:$AG$1,0),FALSE)/1,0)-IFERROR(VLOOKUP($B372,'Slutlig allokering kvv'!$B$2:$AC$462,MATCH(H$3,'Slutlig allokering kvv'!$B$1:$AJ$1,0),FALSE)/1,0)</f>
        <v>0</v>
      </c>
      <c r="I372">
        <f>IFERROR(VLOOKUP($B372,Kraftvärmeprod!$B$1:$AH$479,MATCH(I$2,Kraftvärmeprod!$B$1:$AG$1,0),FALSE)/1,0)-IFERROR(VLOOKUP($B372,'Slutlig allokering kvv'!$B$2:$AC$462,MATCH(I$3,'Slutlig allokering kvv'!$B$1:$AJ$1,0),FALSE)/1,0)</f>
        <v>0</v>
      </c>
      <c r="J372">
        <f>IFERROR(VLOOKUP($B372,Kraftvärmeprod!$B$1:$AH$479,MATCH(J$2,Kraftvärmeprod!$B$1:$AG$1,0),FALSE)/1,0)-IFERROR(VLOOKUP($B372,'Slutlig allokering kvv'!$B$2:$AC$462,MATCH(J$3,'Slutlig allokering kvv'!$B$1:$AJ$1,0),FALSE)/1,0)</f>
        <v>0</v>
      </c>
      <c r="K372">
        <f>IFERROR(VLOOKUP($B372,Kraftvärmeprod!$B$1:$AH$479,MATCH(K$2,Kraftvärmeprod!$B$1:$AG$1,0),FALSE)/1,0)-IFERROR(VLOOKUP($B372,'Slutlig allokering kvv'!$B$2:$AC$462,MATCH(K$3,'Slutlig allokering kvv'!$B$1:$AJ$1,0),FALSE)/1,0)</f>
        <v>0</v>
      </c>
      <c r="L372">
        <f>IFERROR(VLOOKUP($B372,Kraftvärmeprod!$B$1:$AH$479,MATCH(L$2,Kraftvärmeprod!$B$1:$AG$1,0),FALSE)/1,0)-IFERROR(VLOOKUP($B372,'Slutlig allokering kvv'!$B$2:$AC$462,MATCH(L$3,'Slutlig allokering kvv'!$B$1:$AJ$1,0),FALSE)/1,0)</f>
        <v>0</v>
      </c>
      <c r="M372">
        <f>IFERROR(VLOOKUP($B372,Kraftvärmeprod!$B$1:$AH$479,MATCH(M$2,Kraftvärmeprod!$B$1:$AG$1,0),FALSE)/1,0)-IFERROR(VLOOKUP($B372,'Slutlig allokering kvv'!$B$2:$AC$462,MATCH(M$3,'Slutlig allokering kvv'!$B$1:$AJ$1,0),FALSE)/1,0)</f>
        <v>0</v>
      </c>
      <c r="N372">
        <f>IFERROR(VLOOKUP($B372,Kraftvärmeprod!$B$1:$AH$479,MATCH(N$2,Kraftvärmeprod!$B$1:$AG$1,0),FALSE)/1,0)-IFERROR(VLOOKUP($B372,'Slutlig allokering kvv'!$B$2:$AC$462,MATCH(N$3,'Slutlig allokering kvv'!$B$1:$AJ$1,0),FALSE)/1,0)</f>
        <v>0</v>
      </c>
      <c r="O372">
        <f>IFERROR(VLOOKUP($B372,Kraftvärmeprod!$B$1:$AH$479,MATCH(O$2,Kraftvärmeprod!$B$1:$AG$1,0),FALSE)/1,0)-IFERROR(VLOOKUP($B372,'Slutlig allokering kvv'!$B$2:$AC$462,MATCH(O$3,'Slutlig allokering kvv'!$B$1:$AJ$1,0),FALSE)/1,0)</f>
        <v>0</v>
      </c>
      <c r="P372">
        <f>IFERROR(VLOOKUP($B372,Kraftvärmeprod!$B$1:$AH$479,MATCH(P$2,Kraftvärmeprod!$B$1:$AG$1,0),FALSE)/1,0)-IFERROR(VLOOKUP($B372,'Slutlig allokering kvv'!$B$2:$AC$462,MATCH(P$3,'Slutlig allokering kvv'!$B$1:$AJ$1,0),FALSE)/1,0)</f>
        <v>0</v>
      </c>
      <c r="Q372">
        <f>IFERROR(VLOOKUP($B372,Kraftvärmeprod!$B$1:$AH$479,MATCH(Q$2,Kraftvärmeprod!$B$1:$AG$1,0),FALSE)/1,0)-IFERROR(VLOOKUP($B372,'Slutlig allokering kvv'!$B$2:$AC$462,MATCH(Q$3,'Slutlig allokering kvv'!$B$1:$AJ$1,0),FALSE)/1,0)</f>
        <v>0</v>
      </c>
      <c r="R372">
        <f>IFERROR(VLOOKUP($B372,Kraftvärmeprod!$B$1:$AH$479,MATCH(R$2,Kraftvärmeprod!$B$1:$AG$1,0),FALSE)/1,0)-IFERROR(VLOOKUP($B372,'Slutlig allokering kvv'!$B$2:$AC$462,MATCH(R$3,'Slutlig allokering kvv'!$B$1:$AJ$1,0),FALSE)/1,0)</f>
        <v>0</v>
      </c>
      <c r="S372">
        <f>IFERROR(VLOOKUP($B372,Kraftvärmeprod!$B$1:$AH$479,MATCH(S$2,Kraftvärmeprod!$B$1:$AG$1,0),FALSE)/1,0)-IFERROR(VLOOKUP($B372,'Slutlig allokering kvv'!$B$2:$AC$462,MATCH(S$3,'Slutlig allokering kvv'!$B$1:$AJ$1,0),FALSE)/1,0)</f>
        <v>0</v>
      </c>
      <c r="T372" s="6">
        <f>IFERROR(VLOOKUP($B372,Miljö!$B$1:$S$477,MATCH(T$2,Miljö!$B$1:$X$1,0),FALSE)/1,0)-IFERROR(VLOOKUP($B372,'Slutlig allokering kvv'!$B$2:$AC$462,MATCH(T$3,'Slutlig allokering kvv'!$B$1:$AJ$1,0),FALSE)/1,0)</f>
        <v>0</v>
      </c>
      <c r="U372">
        <f>IFERROR(VLOOKUP($B372,Kraftvärmeprod!$B$1:$AH$479,MATCH(U$2,Kraftvärmeprod!$B$1:$AG$1,0),FALSE)/1,0)-IFERROR(VLOOKUP($B372,'Slutlig allokering kvv'!$B$2:$AC$462,MATCH(U$3,'Slutlig allokering kvv'!$B$1:$AJ$1,0),FALSE)/1,0)</f>
        <v>0</v>
      </c>
      <c r="V372">
        <f>IFERROR(VLOOKUP($B372,Kraftvärmeprod!$B$1:$AH$479,MATCH(V$2,Kraftvärmeprod!$B$1:$AG$1,0),FALSE)/1,0)-IFERROR(VLOOKUP($B372,'Slutlig allokering kvv'!$B$2:$AC$462,MATCH(V$3,'Slutlig allokering kvv'!$B$1:$AJ$1,0),FALSE)/1,0)</f>
        <v>0</v>
      </c>
      <c r="W372">
        <f>IFERROR(VLOOKUP($B372,Kraftvärmeprod!$B$1:$AH$479,MATCH(W$2,Kraftvärmeprod!$B$1:$AG$1,0),FALSE)/1,0)-IFERROR(VLOOKUP($B372,'Slutlig allokering kvv'!$B$2:$AC$462,MATCH(W$3,'Slutlig allokering kvv'!$B$1:$AJ$1,0),FALSE)/1,0)</f>
        <v>0</v>
      </c>
      <c r="X372">
        <f>IFERROR(VLOOKUP($B372,Kraftvärmeprod!$B$1:$AH$479,MATCH(X$2,Kraftvärmeprod!$B$1:$AG$1,0),FALSE)/1,0)-IFERROR(VLOOKUP($B372,'Slutlig allokering kvv'!$B$2:$AC$462,MATCH(X$3,'Slutlig allokering kvv'!$B$1:$AJ$1,0),FALSE)/1,0)</f>
        <v>0</v>
      </c>
      <c r="Y372">
        <f>IFERROR(VLOOKUP($B372,Kraftvärmeprod!$B$1:$AH$479,MATCH(Y$2,Kraftvärmeprod!$B$1:$AG$1,0),FALSE)/1,0)-IFERROR(VLOOKUP($B372,'Slutlig allokering kvv'!$B$2:$AC$462,MATCH(Y$3,'Slutlig allokering kvv'!$B$1:$AJ$1,0),FALSE)/1,0)</f>
        <v>0</v>
      </c>
      <c r="Z372">
        <f>IFERROR(VLOOKUP($B372,Kraftvärmeprod!$B$1:$AH$479,MATCH(Z$2,Kraftvärmeprod!$B$1:$AG$1,0),FALSE)/1,0)-IFERROR(VLOOKUP($B372,'Slutlig allokering kvv'!$B$2:$AC$462,MATCH(Z$3,'Slutlig allokering kvv'!$B$1:$AJ$1,0),FALSE)/1,0)</f>
        <v>0</v>
      </c>
      <c r="AA372">
        <f>IFERROR(VLOOKUP($B372,Kraftvärmeprod!$B$1:$AH$479,MATCH(AA$2,Kraftvärmeprod!$B$1:$AG$1,0),FALSE)/1,0)-IFERROR(VLOOKUP($B372,'Slutlig allokering kvv'!$B$2:$AC$462,MATCH(AA$3,'Slutlig allokering kvv'!$B$1:$AJ$1,0),FALSE)/1,0)</f>
        <v>0</v>
      </c>
      <c r="AE372">
        <f t="shared" si="10"/>
        <v>0</v>
      </c>
      <c r="AG372">
        <f>IFERROR(VLOOKUP(B372,'Slutlig allokering kvv'!$B$2:$AJ$462,MATCH("Summa slutlig allokerad tillförd energi (utan hjälpel och rökgaskondensering):",'Slutlig allokering kvv'!$B$1:$AK$1,0),FALSE)/1,"")</f>
        <v>0</v>
      </c>
      <c r="AI372" s="137" t="str">
        <f>IFERROR(1-VLOOKUP(B372,'Slutlig allokering kvv'!$B$2:$AJ$462,MATCH("Andel av bränsle i kvv som allokerats till värme, exklusive rökgaskondensering och hjälpel",'Slutlig allokering kvv'!$B$1:$AK$1,0),FALSE),"")</f>
        <v/>
      </c>
      <c r="AK372" s="137" t="str">
        <f t="shared" si="11"/>
        <v/>
      </c>
    </row>
    <row r="373" spans="1:37" x14ac:dyDescent="0.25">
      <c r="A373" s="2" t="s">
        <v>552</v>
      </c>
      <c r="B373" s="2" t="s">
        <v>556</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 kvv'!$B$2:$AC$462,MATCH(E$3,'Slutlig allokering kvv'!$B$1:$AJ$1,0),FALSE)/1,0)</f>
        <v>0</v>
      </c>
      <c r="F373">
        <f>IFERROR(VLOOKUP($B373,Kraftvärmeprod!$B$1:$AH$479,MATCH(F$2,Kraftvärmeprod!$B$1:$AG$1,0),FALSE)/1,0)-IFERROR(VLOOKUP($B373,'Slutlig allokering kvv'!$B$2:$AC$462,MATCH(F$3,'Slutlig allokering kvv'!$B$1:$AJ$1,0),FALSE)/1,0)</f>
        <v>0</v>
      </c>
      <c r="G373">
        <f>IFERROR(VLOOKUP($B373,Kraftvärmeprod!$B$1:$AH$479,MATCH(G$2,Kraftvärmeprod!$B$1:$AG$1,0),FALSE)/1,0)-IFERROR(VLOOKUP($B373,'Slutlig allokering kvv'!$B$2:$AC$462,MATCH(G$3,'Slutlig allokering kvv'!$B$1:$AJ$1,0),FALSE)/1,0)</f>
        <v>0</v>
      </c>
      <c r="H373">
        <f>IFERROR(VLOOKUP($B373,Kraftvärmeprod!$B$1:$AH$479,MATCH(H$2,Kraftvärmeprod!$B$1:$AG$1,0),FALSE)/1,0)-IFERROR(VLOOKUP($B373,'Slutlig allokering kvv'!$B$2:$AC$462,MATCH(H$3,'Slutlig allokering kvv'!$B$1:$AJ$1,0),FALSE)/1,0)</f>
        <v>0</v>
      </c>
      <c r="I373">
        <f>IFERROR(VLOOKUP($B373,Kraftvärmeprod!$B$1:$AH$479,MATCH(I$2,Kraftvärmeprod!$B$1:$AG$1,0),FALSE)/1,0)-IFERROR(VLOOKUP($B373,'Slutlig allokering kvv'!$B$2:$AC$462,MATCH(I$3,'Slutlig allokering kvv'!$B$1:$AJ$1,0),FALSE)/1,0)</f>
        <v>0</v>
      </c>
      <c r="J373">
        <f>IFERROR(VLOOKUP($B373,Kraftvärmeprod!$B$1:$AH$479,MATCH(J$2,Kraftvärmeprod!$B$1:$AG$1,0),FALSE)/1,0)-IFERROR(VLOOKUP($B373,'Slutlig allokering kvv'!$B$2:$AC$462,MATCH(J$3,'Slutlig allokering kvv'!$B$1:$AJ$1,0),FALSE)/1,0)</f>
        <v>0</v>
      </c>
      <c r="K373">
        <f>IFERROR(VLOOKUP($B373,Kraftvärmeprod!$B$1:$AH$479,MATCH(K$2,Kraftvärmeprod!$B$1:$AG$1,0),FALSE)/1,0)-IFERROR(VLOOKUP($B373,'Slutlig allokering kvv'!$B$2:$AC$462,MATCH(K$3,'Slutlig allokering kvv'!$B$1:$AJ$1,0),FALSE)/1,0)</f>
        <v>0</v>
      </c>
      <c r="L373">
        <f>IFERROR(VLOOKUP($B373,Kraftvärmeprod!$B$1:$AH$479,MATCH(L$2,Kraftvärmeprod!$B$1:$AG$1,0),FALSE)/1,0)-IFERROR(VLOOKUP($B373,'Slutlig allokering kvv'!$B$2:$AC$462,MATCH(L$3,'Slutlig allokering kvv'!$B$1:$AJ$1,0),FALSE)/1,0)</f>
        <v>0</v>
      </c>
      <c r="M373">
        <f>IFERROR(VLOOKUP($B373,Kraftvärmeprod!$B$1:$AH$479,MATCH(M$2,Kraftvärmeprod!$B$1:$AG$1,0),FALSE)/1,0)-IFERROR(VLOOKUP($B373,'Slutlig allokering kvv'!$B$2:$AC$462,MATCH(M$3,'Slutlig allokering kvv'!$B$1:$AJ$1,0),FALSE)/1,0)</f>
        <v>0</v>
      </c>
      <c r="N373">
        <f>IFERROR(VLOOKUP($B373,Kraftvärmeprod!$B$1:$AH$479,MATCH(N$2,Kraftvärmeprod!$B$1:$AG$1,0),FALSE)/1,0)-IFERROR(VLOOKUP($B373,'Slutlig allokering kvv'!$B$2:$AC$462,MATCH(N$3,'Slutlig allokering kvv'!$B$1:$AJ$1,0),FALSE)/1,0)</f>
        <v>0</v>
      </c>
      <c r="O373">
        <f>IFERROR(VLOOKUP($B373,Kraftvärmeprod!$B$1:$AH$479,MATCH(O$2,Kraftvärmeprod!$B$1:$AG$1,0),FALSE)/1,0)-IFERROR(VLOOKUP($B373,'Slutlig allokering kvv'!$B$2:$AC$462,MATCH(O$3,'Slutlig allokering kvv'!$B$1:$AJ$1,0),FALSE)/1,0)</f>
        <v>0</v>
      </c>
      <c r="P373">
        <f>IFERROR(VLOOKUP($B373,Kraftvärmeprod!$B$1:$AH$479,MATCH(P$2,Kraftvärmeprod!$B$1:$AG$1,0),FALSE)/1,0)-IFERROR(VLOOKUP($B373,'Slutlig allokering kvv'!$B$2:$AC$462,MATCH(P$3,'Slutlig allokering kvv'!$B$1:$AJ$1,0),FALSE)/1,0)</f>
        <v>0</v>
      </c>
      <c r="Q373">
        <f>IFERROR(VLOOKUP($B373,Kraftvärmeprod!$B$1:$AH$479,MATCH(Q$2,Kraftvärmeprod!$B$1:$AG$1,0),FALSE)/1,0)-IFERROR(VLOOKUP($B373,'Slutlig allokering kvv'!$B$2:$AC$462,MATCH(Q$3,'Slutlig allokering kvv'!$B$1:$AJ$1,0),FALSE)/1,0)</f>
        <v>0</v>
      </c>
      <c r="R373">
        <f>IFERROR(VLOOKUP($B373,Kraftvärmeprod!$B$1:$AH$479,MATCH(R$2,Kraftvärmeprod!$B$1:$AG$1,0),FALSE)/1,0)-IFERROR(VLOOKUP($B373,'Slutlig allokering kvv'!$B$2:$AC$462,MATCH(R$3,'Slutlig allokering kvv'!$B$1:$AJ$1,0),FALSE)/1,0)</f>
        <v>0</v>
      </c>
      <c r="S373">
        <f>IFERROR(VLOOKUP($B373,Kraftvärmeprod!$B$1:$AH$479,MATCH(S$2,Kraftvärmeprod!$B$1:$AG$1,0),FALSE)/1,0)-IFERROR(VLOOKUP($B373,'Slutlig allokering kvv'!$B$2:$AC$462,MATCH(S$3,'Slutlig allokering kvv'!$B$1:$AJ$1,0),FALSE)/1,0)</f>
        <v>0</v>
      </c>
      <c r="T373" s="6">
        <f>IFERROR(VLOOKUP($B373,Miljö!$B$1:$S$477,MATCH(T$2,Miljö!$B$1:$X$1,0),FALSE)/1,0)-IFERROR(VLOOKUP($B373,'Slutlig allokering kvv'!$B$2:$AC$462,MATCH(T$3,'Slutlig allokering kvv'!$B$1:$AJ$1,0),FALSE)/1,0)</f>
        <v>0</v>
      </c>
      <c r="U373">
        <f>IFERROR(VLOOKUP($B373,Kraftvärmeprod!$B$1:$AH$479,MATCH(U$2,Kraftvärmeprod!$B$1:$AG$1,0),FALSE)/1,0)-IFERROR(VLOOKUP($B373,'Slutlig allokering kvv'!$B$2:$AC$462,MATCH(U$3,'Slutlig allokering kvv'!$B$1:$AJ$1,0),FALSE)/1,0)</f>
        <v>0</v>
      </c>
      <c r="V373">
        <f>IFERROR(VLOOKUP($B373,Kraftvärmeprod!$B$1:$AH$479,MATCH(V$2,Kraftvärmeprod!$B$1:$AG$1,0),FALSE)/1,0)-IFERROR(VLOOKUP($B373,'Slutlig allokering kvv'!$B$2:$AC$462,MATCH(V$3,'Slutlig allokering kvv'!$B$1:$AJ$1,0),FALSE)/1,0)</f>
        <v>0</v>
      </c>
      <c r="W373">
        <f>IFERROR(VLOOKUP($B373,Kraftvärmeprod!$B$1:$AH$479,MATCH(W$2,Kraftvärmeprod!$B$1:$AG$1,0),FALSE)/1,0)-IFERROR(VLOOKUP($B373,'Slutlig allokering kvv'!$B$2:$AC$462,MATCH(W$3,'Slutlig allokering kvv'!$B$1:$AJ$1,0),FALSE)/1,0)</f>
        <v>0</v>
      </c>
      <c r="X373">
        <f>IFERROR(VLOOKUP($B373,Kraftvärmeprod!$B$1:$AH$479,MATCH(X$2,Kraftvärmeprod!$B$1:$AG$1,0),FALSE)/1,0)-IFERROR(VLOOKUP($B373,'Slutlig allokering kvv'!$B$2:$AC$462,MATCH(X$3,'Slutlig allokering kvv'!$B$1:$AJ$1,0),FALSE)/1,0)</f>
        <v>0</v>
      </c>
      <c r="Y373">
        <f>IFERROR(VLOOKUP($B373,Kraftvärmeprod!$B$1:$AH$479,MATCH(Y$2,Kraftvärmeprod!$B$1:$AG$1,0),FALSE)/1,0)-IFERROR(VLOOKUP($B373,'Slutlig allokering kvv'!$B$2:$AC$462,MATCH(Y$3,'Slutlig allokering kvv'!$B$1:$AJ$1,0),FALSE)/1,0)</f>
        <v>0</v>
      </c>
      <c r="Z373">
        <f>IFERROR(VLOOKUP($B373,Kraftvärmeprod!$B$1:$AH$479,MATCH(Z$2,Kraftvärmeprod!$B$1:$AG$1,0),FALSE)/1,0)-IFERROR(VLOOKUP($B373,'Slutlig allokering kvv'!$B$2:$AC$462,MATCH(Z$3,'Slutlig allokering kvv'!$B$1:$AJ$1,0),FALSE)/1,0)</f>
        <v>0</v>
      </c>
      <c r="AA373">
        <f>IFERROR(VLOOKUP($B373,Kraftvärmeprod!$B$1:$AH$479,MATCH(AA$2,Kraftvärmeprod!$B$1:$AG$1,0),FALSE)/1,0)-IFERROR(VLOOKUP($B373,'Slutlig allokering kvv'!$B$2:$AC$462,MATCH(AA$3,'Slutlig allokering kvv'!$B$1:$AJ$1,0),FALSE)/1,0)</f>
        <v>0</v>
      </c>
      <c r="AE373">
        <f t="shared" si="10"/>
        <v>0</v>
      </c>
      <c r="AG373">
        <f>IFERROR(VLOOKUP(B373,'Slutlig allokering kvv'!$B$2:$AJ$462,MATCH("Summa slutlig allokerad tillförd energi (utan hjälpel och rökgaskondensering):",'Slutlig allokering kvv'!$B$1:$AK$1,0),FALSE)/1,"")</f>
        <v>0</v>
      </c>
      <c r="AI373" s="137" t="str">
        <f>IFERROR(1-VLOOKUP(B373,'Slutlig allokering kvv'!$B$2:$AJ$462,MATCH("Andel av bränsle i kvv som allokerats till värme, exklusive rökgaskondensering och hjälpel",'Slutlig allokering kvv'!$B$1:$AK$1,0),FALSE),"")</f>
        <v/>
      </c>
      <c r="AK373" s="137" t="str">
        <f t="shared" si="11"/>
        <v/>
      </c>
    </row>
    <row r="374" spans="1:37" x14ac:dyDescent="0.25">
      <c r="A374" s="2" t="s">
        <v>552</v>
      </c>
      <c r="B374" s="2" t="s">
        <v>557</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 kvv'!$B$2:$AC$462,MATCH(E$3,'Slutlig allokering kvv'!$B$1:$AJ$1,0),FALSE)/1,0)</f>
        <v>0</v>
      </c>
      <c r="F374">
        <f>IFERROR(VLOOKUP($B374,Kraftvärmeprod!$B$1:$AH$479,MATCH(F$2,Kraftvärmeprod!$B$1:$AG$1,0),FALSE)/1,0)-IFERROR(VLOOKUP($B374,'Slutlig allokering kvv'!$B$2:$AC$462,MATCH(F$3,'Slutlig allokering kvv'!$B$1:$AJ$1,0),FALSE)/1,0)</f>
        <v>0</v>
      </c>
      <c r="G374">
        <f>IFERROR(VLOOKUP($B374,Kraftvärmeprod!$B$1:$AH$479,MATCH(G$2,Kraftvärmeprod!$B$1:$AG$1,0),FALSE)/1,0)-IFERROR(VLOOKUP($B374,'Slutlig allokering kvv'!$B$2:$AC$462,MATCH(G$3,'Slutlig allokering kvv'!$B$1:$AJ$1,0),FALSE)/1,0)</f>
        <v>0</v>
      </c>
      <c r="H374">
        <f>IFERROR(VLOOKUP($B374,Kraftvärmeprod!$B$1:$AH$479,MATCH(H$2,Kraftvärmeprod!$B$1:$AG$1,0),FALSE)/1,0)-IFERROR(VLOOKUP($B374,'Slutlig allokering kvv'!$B$2:$AC$462,MATCH(H$3,'Slutlig allokering kvv'!$B$1:$AJ$1,0),FALSE)/1,0)</f>
        <v>0</v>
      </c>
      <c r="I374">
        <f>IFERROR(VLOOKUP($B374,Kraftvärmeprod!$B$1:$AH$479,MATCH(I$2,Kraftvärmeprod!$B$1:$AG$1,0),FALSE)/1,0)-IFERROR(VLOOKUP($B374,'Slutlig allokering kvv'!$B$2:$AC$462,MATCH(I$3,'Slutlig allokering kvv'!$B$1:$AJ$1,0),FALSE)/1,0)</f>
        <v>0</v>
      </c>
      <c r="J374">
        <f>IFERROR(VLOOKUP($B374,Kraftvärmeprod!$B$1:$AH$479,MATCH(J$2,Kraftvärmeprod!$B$1:$AG$1,0),FALSE)/1,0)-IFERROR(VLOOKUP($B374,'Slutlig allokering kvv'!$B$2:$AC$462,MATCH(J$3,'Slutlig allokering kvv'!$B$1:$AJ$1,0),FALSE)/1,0)</f>
        <v>0</v>
      </c>
      <c r="K374">
        <f>IFERROR(VLOOKUP($B374,Kraftvärmeprod!$B$1:$AH$479,MATCH(K$2,Kraftvärmeprod!$B$1:$AG$1,0),FALSE)/1,0)-IFERROR(VLOOKUP($B374,'Slutlig allokering kvv'!$B$2:$AC$462,MATCH(K$3,'Slutlig allokering kvv'!$B$1:$AJ$1,0),FALSE)/1,0)</f>
        <v>0</v>
      </c>
      <c r="L374">
        <f>IFERROR(VLOOKUP($B374,Kraftvärmeprod!$B$1:$AH$479,MATCH(L$2,Kraftvärmeprod!$B$1:$AG$1,0),FALSE)/1,0)-IFERROR(VLOOKUP($B374,'Slutlig allokering kvv'!$B$2:$AC$462,MATCH(L$3,'Slutlig allokering kvv'!$B$1:$AJ$1,0),FALSE)/1,0)</f>
        <v>0</v>
      </c>
      <c r="M374">
        <f>IFERROR(VLOOKUP($B374,Kraftvärmeprod!$B$1:$AH$479,MATCH(M$2,Kraftvärmeprod!$B$1:$AG$1,0),FALSE)/1,0)-IFERROR(VLOOKUP($B374,'Slutlig allokering kvv'!$B$2:$AC$462,MATCH(M$3,'Slutlig allokering kvv'!$B$1:$AJ$1,0),FALSE)/1,0)</f>
        <v>0</v>
      </c>
      <c r="N374">
        <f>IFERROR(VLOOKUP($B374,Kraftvärmeprod!$B$1:$AH$479,MATCH(N$2,Kraftvärmeprod!$B$1:$AG$1,0),FALSE)/1,0)-IFERROR(VLOOKUP($B374,'Slutlig allokering kvv'!$B$2:$AC$462,MATCH(N$3,'Slutlig allokering kvv'!$B$1:$AJ$1,0),FALSE)/1,0)</f>
        <v>0</v>
      </c>
      <c r="O374">
        <f>IFERROR(VLOOKUP($B374,Kraftvärmeprod!$B$1:$AH$479,MATCH(O$2,Kraftvärmeprod!$B$1:$AG$1,0),FALSE)/1,0)-IFERROR(VLOOKUP($B374,'Slutlig allokering kvv'!$B$2:$AC$462,MATCH(O$3,'Slutlig allokering kvv'!$B$1:$AJ$1,0),FALSE)/1,0)</f>
        <v>0</v>
      </c>
      <c r="P374">
        <f>IFERROR(VLOOKUP($B374,Kraftvärmeprod!$B$1:$AH$479,MATCH(P$2,Kraftvärmeprod!$B$1:$AG$1,0),FALSE)/1,0)-IFERROR(VLOOKUP($B374,'Slutlig allokering kvv'!$B$2:$AC$462,MATCH(P$3,'Slutlig allokering kvv'!$B$1:$AJ$1,0),FALSE)/1,0)</f>
        <v>0</v>
      </c>
      <c r="Q374">
        <f>IFERROR(VLOOKUP($B374,Kraftvärmeprod!$B$1:$AH$479,MATCH(Q$2,Kraftvärmeprod!$B$1:$AG$1,0),FALSE)/1,0)-IFERROR(VLOOKUP($B374,'Slutlig allokering kvv'!$B$2:$AC$462,MATCH(Q$3,'Slutlig allokering kvv'!$B$1:$AJ$1,0),FALSE)/1,0)</f>
        <v>0</v>
      </c>
      <c r="R374">
        <f>IFERROR(VLOOKUP($B374,Kraftvärmeprod!$B$1:$AH$479,MATCH(R$2,Kraftvärmeprod!$B$1:$AG$1,0),FALSE)/1,0)-IFERROR(VLOOKUP($B374,'Slutlig allokering kvv'!$B$2:$AC$462,MATCH(R$3,'Slutlig allokering kvv'!$B$1:$AJ$1,0),FALSE)/1,0)</f>
        <v>0</v>
      </c>
      <c r="S374">
        <f>IFERROR(VLOOKUP($B374,Kraftvärmeprod!$B$1:$AH$479,MATCH(S$2,Kraftvärmeprod!$B$1:$AG$1,0),FALSE)/1,0)-IFERROR(VLOOKUP($B374,'Slutlig allokering kvv'!$B$2:$AC$462,MATCH(S$3,'Slutlig allokering kvv'!$B$1:$AJ$1,0),FALSE)/1,0)</f>
        <v>0</v>
      </c>
      <c r="T374" s="6">
        <f>IFERROR(VLOOKUP($B374,Miljö!$B$1:$S$477,MATCH(T$2,Miljö!$B$1:$X$1,0),FALSE)/1,0)-IFERROR(VLOOKUP($B374,'Slutlig allokering kvv'!$B$2:$AC$462,MATCH(T$3,'Slutlig allokering kvv'!$B$1:$AJ$1,0),FALSE)/1,0)</f>
        <v>0</v>
      </c>
      <c r="U374">
        <f>IFERROR(VLOOKUP($B374,Kraftvärmeprod!$B$1:$AH$479,MATCH(U$2,Kraftvärmeprod!$B$1:$AG$1,0),FALSE)/1,0)-IFERROR(VLOOKUP($B374,'Slutlig allokering kvv'!$B$2:$AC$462,MATCH(U$3,'Slutlig allokering kvv'!$B$1:$AJ$1,0),FALSE)/1,0)</f>
        <v>0</v>
      </c>
      <c r="V374">
        <f>IFERROR(VLOOKUP($B374,Kraftvärmeprod!$B$1:$AH$479,MATCH(V$2,Kraftvärmeprod!$B$1:$AG$1,0),FALSE)/1,0)-IFERROR(VLOOKUP($B374,'Slutlig allokering kvv'!$B$2:$AC$462,MATCH(V$3,'Slutlig allokering kvv'!$B$1:$AJ$1,0),FALSE)/1,0)</f>
        <v>0</v>
      </c>
      <c r="W374">
        <f>IFERROR(VLOOKUP($B374,Kraftvärmeprod!$B$1:$AH$479,MATCH(W$2,Kraftvärmeprod!$B$1:$AG$1,0),FALSE)/1,0)-IFERROR(VLOOKUP($B374,'Slutlig allokering kvv'!$B$2:$AC$462,MATCH(W$3,'Slutlig allokering kvv'!$B$1:$AJ$1,0),FALSE)/1,0)</f>
        <v>0</v>
      </c>
      <c r="X374">
        <f>IFERROR(VLOOKUP($B374,Kraftvärmeprod!$B$1:$AH$479,MATCH(X$2,Kraftvärmeprod!$B$1:$AG$1,0),FALSE)/1,0)-IFERROR(VLOOKUP($B374,'Slutlig allokering kvv'!$B$2:$AC$462,MATCH(X$3,'Slutlig allokering kvv'!$B$1:$AJ$1,0),FALSE)/1,0)</f>
        <v>0</v>
      </c>
      <c r="Y374">
        <f>IFERROR(VLOOKUP($B374,Kraftvärmeprod!$B$1:$AH$479,MATCH(Y$2,Kraftvärmeprod!$B$1:$AG$1,0),FALSE)/1,0)-IFERROR(VLOOKUP($B374,'Slutlig allokering kvv'!$B$2:$AC$462,MATCH(Y$3,'Slutlig allokering kvv'!$B$1:$AJ$1,0),FALSE)/1,0)</f>
        <v>0</v>
      </c>
      <c r="Z374">
        <f>IFERROR(VLOOKUP($B374,Kraftvärmeprod!$B$1:$AH$479,MATCH(Z$2,Kraftvärmeprod!$B$1:$AG$1,0),FALSE)/1,0)-IFERROR(VLOOKUP($B374,'Slutlig allokering kvv'!$B$2:$AC$462,MATCH(Z$3,'Slutlig allokering kvv'!$B$1:$AJ$1,0),FALSE)/1,0)</f>
        <v>0</v>
      </c>
      <c r="AA374">
        <f>IFERROR(VLOOKUP($B374,Kraftvärmeprod!$B$1:$AH$479,MATCH(AA$2,Kraftvärmeprod!$B$1:$AG$1,0),FALSE)/1,0)-IFERROR(VLOOKUP($B374,'Slutlig allokering kvv'!$B$2:$AC$462,MATCH(AA$3,'Slutlig allokering kvv'!$B$1:$AJ$1,0),FALSE)/1,0)</f>
        <v>0</v>
      </c>
      <c r="AE374">
        <f t="shared" si="10"/>
        <v>0</v>
      </c>
      <c r="AG374">
        <f>IFERROR(VLOOKUP(B374,'Slutlig allokering kvv'!$B$2:$AJ$462,MATCH("Summa slutlig allokerad tillförd energi (utan hjälpel och rökgaskondensering):",'Slutlig allokering kvv'!$B$1:$AK$1,0),FALSE)/1,"")</f>
        <v>0</v>
      </c>
      <c r="AI374" s="137" t="str">
        <f>IFERROR(1-VLOOKUP(B374,'Slutlig allokering kvv'!$B$2:$AJ$462,MATCH("Andel av bränsle i kvv som allokerats till värme, exklusive rökgaskondensering och hjälpel",'Slutlig allokering kvv'!$B$1:$AK$1,0),FALSE),"")</f>
        <v/>
      </c>
      <c r="AK374" s="137" t="str">
        <f t="shared" si="11"/>
        <v/>
      </c>
    </row>
    <row r="375" spans="1:37" x14ac:dyDescent="0.25">
      <c r="A375" s="2" t="s">
        <v>552</v>
      </c>
      <c r="B375" s="2" t="s">
        <v>558</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 kvv'!$B$2:$AC$462,MATCH(E$3,'Slutlig allokering kvv'!$B$1:$AJ$1,0),FALSE)/1,0)</f>
        <v>0</v>
      </c>
      <c r="F375">
        <f>IFERROR(VLOOKUP($B375,Kraftvärmeprod!$B$1:$AH$479,MATCH(F$2,Kraftvärmeprod!$B$1:$AG$1,0),FALSE)/1,0)-IFERROR(VLOOKUP($B375,'Slutlig allokering kvv'!$B$2:$AC$462,MATCH(F$3,'Slutlig allokering kvv'!$B$1:$AJ$1,0),FALSE)/1,0)</f>
        <v>0</v>
      </c>
      <c r="G375">
        <f>IFERROR(VLOOKUP($B375,Kraftvärmeprod!$B$1:$AH$479,MATCH(G$2,Kraftvärmeprod!$B$1:$AG$1,0),FALSE)/1,0)-IFERROR(VLOOKUP($B375,'Slutlig allokering kvv'!$B$2:$AC$462,MATCH(G$3,'Slutlig allokering kvv'!$B$1:$AJ$1,0),FALSE)/1,0)</f>
        <v>0</v>
      </c>
      <c r="H375">
        <f>IFERROR(VLOOKUP($B375,Kraftvärmeprod!$B$1:$AH$479,MATCH(H$2,Kraftvärmeprod!$B$1:$AG$1,0),FALSE)/1,0)-IFERROR(VLOOKUP($B375,'Slutlig allokering kvv'!$B$2:$AC$462,MATCH(H$3,'Slutlig allokering kvv'!$B$1:$AJ$1,0),FALSE)/1,0)</f>
        <v>0</v>
      </c>
      <c r="I375">
        <f>IFERROR(VLOOKUP($B375,Kraftvärmeprod!$B$1:$AH$479,MATCH(I$2,Kraftvärmeprod!$B$1:$AG$1,0),FALSE)/1,0)-IFERROR(VLOOKUP($B375,'Slutlig allokering kvv'!$B$2:$AC$462,MATCH(I$3,'Slutlig allokering kvv'!$B$1:$AJ$1,0),FALSE)/1,0)</f>
        <v>0</v>
      </c>
      <c r="J375">
        <f>IFERROR(VLOOKUP($B375,Kraftvärmeprod!$B$1:$AH$479,MATCH(J$2,Kraftvärmeprod!$B$1:$AG$1,0),FALSE)/1,0)-IFERROR(VLOOKUP($B375,'Slutlig allokering kvv'!$B$2:$AC$462,MATCH(J$3,'Slutlig allokering kvv'!$B$1:$AJ$1,0),FALSE)/1,0)</f>
        <v>0</v>
      </c>
      <c r="K375">
        <f>IFERROR(VLOOKUP($B375,Kraftvärmeprod!$B$1:$AH$479,MATCH(K$2,Kraftvärmeprod!$B$1:$AG$1,0),FALSE)/1,0)-IFERROR(VLOOKUP($B375,'Slutlig allokering kvv'!$B$2:$AC$462,MATCH(K$3,'Slutlig allokering kvv'!$B$1:$AJ$1,0),FALSE)/1,0)</f>
        <v>0</v>
      </c>
      <c r="L375">
        <f>IFERROR(VLOOKUP($B375,Kraftvärmeprod!$B$1:$AH$479,MATCH(L$2,Kraftvärmeprod!$B$1:$AG$1,0),FALSE)/1,0)-IFERROR(VLOOKUP($B375,'Slutlig allokering kvv'!$B$2:$AC$462,MATCH(L$3,'Slutlig allokering kvv'!$B$1:$AJ$1,0),FALSE)/1,0)</f>
        <v>0</v>
      </c>
      <c r="M375">
        <f>IFERROR(VLOOKUP($B375,Kraftvärmeprod!$B$1:$AH$479,MATCH(M$2,Kraftvärmeprod!$B$1:$AG$1,0),FALSE)/1,0)-IFERROR(VLOOKUP($B375,'Slutlig allokering kvv'!$B$2:$AC$462,MATCH(M$3,'Slutlig allokering kvv'!$B$1:$AJ$1,0),FALSE)/1,0)</f>
        <v>0</v>
      </c>
      <c r="N375">
        <f>IFERROR(VLOOKUP($B375,Kraftvärmeprod!$B$1:$AH$479,MATCH(N$2,Kraftvärmeprod!$B$1:$AG$1,0),FALSE)/1,0)-IFERROR(VLOOKUP($B375,'Slutlig allokering kvv'!$B$2:$AC$462,MATCH(N$3,'Slutlig allokering kvv'!$B$1:$AJ$1,0),FALSE)/1,0)</f>
        <v>0</v>
      </c>
      <c r="O375">
        <f>IFERROR(VLOOKUP($B375,Kraftvärmeprod!$B$1:$AH$479,MATCH(O$2,Kraftvärmeprod!$B$1:$AG$1,0),FALSE)/1,0)-IFERROR(VLOOKUP($B375,'Slutlig allokering kvv'!$B$2:$AC$462,MATCH(O$3,'Slutlig allokering kvv'!$B$1:$AJ$1,0),FALSE)/1,0)</f>
        <v>0</v>
      </c>
      <c r="P375">
        <f>IFERROR(VLOOKUP($B375,Kraftvärmeprod!$B$1:$AH$479,MATCH(P$2,Kraftvärmeprod!$B$1:$AG$1,0),FALSE)/1,0)-IFERROR(VLOOKUP($B375,'Slutlig allokering kvv'!$B$2:$AC$462,MATCH(P$3,'Slutlig allokering kvv'!$B$1:$AJ$1,0),FALSE)/1,0)</f>
        <v>0</v>
      </c>
      <c r="Q375">
        <f>IFERROR(VLOOKUP($B375,Kraftvärmeprod!$B$1:$AH$479,MATCH(Q$2,Kraftvärmeprod!$B$1:$AG$1,0),FALSE)/1,0)-IFERROR(VLOOKUP($B375,'Slutlig allokering kvv'!$B$2:$AC$462,MATCH(Q$3,'Slutlig allokering kvv'!$B$1:$AJ$1,0),FALSE)/1,0)</f>
        <v>0</v>
      </c>
      <c r="R375">
        <f>IFERROR(VLOOKUP($B375,Kraftvärmeprod!$B$1:$AH$479,MATCH(R$2,Kraftvärmeprod!$B$1:$AG$1,0),FALSE)/1,0)-IFERROR(VLOOKUP($B375,'Slutlig allokering kvv'!$B$2:$AC$462,MATCH(R$3,'Slutlig allokering kvv'!$B$1:$AJ$1,0),FALSE)/1,0)</f>
        <v>0</v>
      </c>
      <c r="S375">
        <f>IFERROR(VLOOKUP($B375,Kraftvärmeprod!$B$1:$AH$479,MATCH(S$2,Kraftvärmeprod!$B$1:$AG$1,0),FALSE)/1,0)-IFERROR(VLOOKUP($B375,'Slutlig allokering kvv'!$B$2:$AC$462,MATCH(S$3,'Slutlig allokering kvv'!$B$1:$AJ$1,0),FALSE)/1,0)</f>
        <v>0</v>
      </c>
      <c r="T375" s="6">
        <f>IFERROR(VLOOKUP($B375,Miljö!$B$1:$S$477,MATCH(T$2,Miljö!$B$1:$X$1,0),FALSE)/1,0)-IFERROR(VLOOKUP($B375,'Slutlig allokering kvv'!$B$2:$AC$462,MATCH(T$3,'Slutlig allokering kvv'!$B$1:$AJ$1,0),FALSE)/1,0)</f>
        <v>0</v>
      </c>
      <c r="U375">
        <f>IFERROR(VLOOKUP($B375,Kraftvärmeprod!$B$1:$AH$479,MATCH(U$2,Kraftvärmeprod!$B$1:$AG$1,0),FALSE)/1,0)-IFERROR(VLOOKUP($B375,'Slutlig allokering kvv'!$B$2:$AC$462,MATCH(U$3,'Slutlig allokering kvv'!$B$1:$AJ$1,0),FALSE)/1,0)</f>
        <v>0</v>
      </c>
      <c r="V375">
        <f>IFERROR(VLOOKUP($B375,Kraftvärmeprod!$B$1:$AH$479,MATCH(V$2,Kraftvärmeprod!$B$1:$AG$1,0),FALSE)/1,0)-IFERROR(VLOOKUP($B375,'Slutlig allokering kvv'!$B$2:$AC$462,MATCH(V$3,'Slutlig allokering kvv'!$B$1:$AJ$1,0),FALSE)/1,0)</f>
        <v>0</v>
      </c>
      <c r="W375">
        <f>IFERROR(VLOOKUP($B375,Kraftvärmeprod!$B$1:$AH$479,MATCH(W$2,Kraftvärmeprod!$B$1:$AG$1,0),FALSE)/1,0)-IFERROR(VLOOKUP($B375,'Slutlig allokering kvv'!$B$2:$AC$462,MATCH(W$3,'Slutlig allokering kvv'!$B$1:$AJ$1,0),FALSE)/1,0)</f>
        <v>0</v>
      </c>
      <c r="X375">
        <f>IFERROR(VLOOKUP($B375,Kraftvärmeprod!$B$1:$AH$479,MATCH(X$2,Kraftvärmeprod!$B$1:$AG$1,0),FALSE)/1,0)-IFERROR(VLOOKUP($B375,'Slutlig allokering kvv'!$B$2:$AC$462,MATCH(X$3,'Slutlig allokering kvv'!$B$1:$AJ$1,0),FALSE)/1,0)</f>
        <v>0</v>
      </c>
      <c r="Y375">
        <f>IFERROR(VLOOKUP($B375,Kraftvärmeprod!$B$1:$AH$479,MATCH(Y$2,Kraftvärmeprod!$B$1:$AG$1,0),FALSE)/1,0)-IFERROR(VLOOKUP($B375,'Slutlig allokering kvv'!$B$2:$AC$462,MATCH(Y$3,'Slutlig allokering kvv'!$B$1:$AJ$1,0),FALSE)/1,0)</f>
        <v>0</v>
      </c>
      <c r="Z375">
        <f>IFERROR(VLOOKUP($B375,Kraftvärmeprod!$B$1:$AH$479,MATCH(Z$2,Kraftvärmeprod!$B$1:$AG$1,0),FALSE)/1,0)-IFERROR(VLOOKUP($B375,'Slutlig allokering kvv'!$B$2:$AC$462,MATCH(Z$3,'Slutlig allokering kvv'!$B$1:$AJ$1,0),FALSE)/1,0)</f>
        <v>0</v>
      </c>
      <c r="AA375">
        <f>IFERROR(VLOOKUP($B375,Kraftvärmeprod!$B$1:$AH$479,MATCH(AA$2,Kraftvärmeprod!$B$1:$AG$1,0),FALSE)/1,0)-IFERROR(VLOOKUP($B375,'Slutlig allokering kvv'!$B$2:$AC$462,MATCH(AA$3,'Slutlig allokering kvv'!$B$1:$AJ$1,0),FALSE)/1,0)</f>
        <v>0</v>
      </c>
      <c r="AE375">
        <f t="shared" si="10"/>
        <v>0</v>
      </c>
      <c r="AG375">
        <f>IFERROR(VLOOKUP(B375,'Slutlig allokering kvv'!$B$2:$AJ$462,MATCH("Summa slutlig allokerad tillförd energi (utan hjälpel och rökgaskondensering):",'Slutlig allokering kvv'!$B$1:$AK$1,0),FALSE)/1,"")</f>
        <v>0</v>
      </c>
      <c r="AI375" s="137" t="str">
        <f>IFERROR(1-VLOOKUP(B375,'Slutlig allokering kvv'!$B$2:$AJ$462,MATCH("Andel av bränsle i kvv som allokerats till värme, exklusive rökgaskondensering och hjälpel",'Slutlig allokering kvv'!$B$1:$AK$1,0),FALSE),"")</f>
        <v/>
      </c>
      <c r="AK375" s="137" t="str">
        <f t="shared" si="11"/>
        <v/>
      </c>
    </row>
    <row r="376" spans="1:37" x14ac:dyDescent="0.25">
      <c r="A376" s="2" t="s">
        <v>552</v>
      </c>
      <c r="B376" s="2" t="s">
        <v>559</v>
      </c>
      <c r="C376">
        <f>IFERROR(VLOOKUP($B376,Kraftvärmeprod!$B$1:$AH$479,MATCH(C$3,Kraftvärmeprod!$B$1:$AG$1,0),FALSE)/1,"")</f>
        <v>86.555000000000007</v>
      </c>
      <c r="D376">
        <f>IFERROR(VLOOKUP($B376,Kraftvärmeprod!$B$1:$AH$479,MATCH(D$3,Kraftvärmeprod!$B$1:$AG$1,0),FALSE)/1,"")</f>
        <v>20.86</v>
      </c>
      <c r="E376">
        <f>IFERROR(VLOOKUP($B376,Kraftvärmeprod!$B$1:$AH$479,MATCH(E$2,Kraftvärmeprod!$B$1:$AG$1,0),FALSE)/1,0)-IFERROR(VLOOKUP($B376,'Slutlig allokering kvv'!$B$2:$AC$462,MATCH(E$3,'Slutlig allokering kvv'!$B$1:$AJ$1,0),FALSE)/1,0)</f>
        <v>0</v>
      </c>
      <c r="F376">
        <f>IFERROR(VLOOKUP($B376,Kraftvärmeprod!$B$1:$AH$479,MATCH(F$2,Kraftvärmeprod!$B$1:$AG$1,0),FALSE)/1,0)-IFERROR(VLOOKUP($B376,'Slutlig allokering kvv'!$B$2:$AC$462,MATCH(F$3,'Slutlig allokering kvv'!$B$1:$AJ$1,0),FALSE)/1,0)</f>
        <v>1.5547</v>
      </c>
      <c r="G376">
        <f>IFERROR(VLOOKUP($B376,Kraftvärmeprod!$B$1:$AH$479,MATCH(G$2,Kraftvärmeprod!$B$1:$AG$1,0),FALSE)/1,0)-IFERROR(VLOOKUP($B376,'Slutlig allokering kvv'!$B$2:$AC$462,MATCH(G$3,'Slutlig allokering kvv'!$B$1:$AJ$1,0),FALSE)/1,0)</f>
        <v>25.413300000000007</v>
      </c>
      <c r="H376">
        <f>IFERROR(VLOOKUP($B376,Kraftvärmeprod!$B$1:$AH$479,MATCH(H$2,Kraftvärmeprod!$B$1:$AG$1,0),FALSE)/1,0)-IFERROR(VLOOKUP($B376,'Slutlig allokering kvv'!$B$2:$AC$462,MATCH(H$3,'Slutlig allokering kvv'!$B$1:$AJ$1,0),FALSE)/1,0)</f>
        <v>0</v>
      </c>
      <c r="I376">
        <f>IFERROR(VLOOKUP($B376,Kraftvärmeprod!$B$1:$AH$479,MATCH(I$2,Kraftvärmeprod!$B$1:$AG$1,0),FALSE)/1,0)-IFERROR(VLOOKUP($B376,'Slutlig allokering kvv'!$B$2:$AC$462,MATCH(I$3,'Slutlig allokering kvv'!$B$1:$AJ$1,0),FALSE)/1,0)</f>
        <v>0</v>
      </c>
      <c r="J376">
        <f>IFERROR(VLOOKUP($B376,Kraftvärmeprod!$B$1:$AH$479,MATCH(J$2,Kraftvärmeprod!$B$1:$AG$1,0),FALSE)/1,0)-IFERROR(VLOOKUP($B376,'Slutlig allokering kvv'!$B$2:$AC$462,MATCH(J$3,'Slutlig allokering kvv'!$B$1:$AJ$1,0),FALSE)/1,0)</f>
        <v>0</v>
      </c>
      <c r="K376">
        <f>IFERROR(VLOOKUP($B376,Kraftvärmeprod!$B$1:$AH$479,MATCH(K$2,Kraftvärmeprod!$B$1:$AG$1,0),FALSE)/1,0)-IFERROR(VLOOKUP($B376,'Slutlig allokering kvv'!$B$2:$AC$462,MATCH(K$3,'Slutlig allokering kvv'!$B$1:$AJ$1,0),FALSE)/1,0)</f>
        <v>0</v>
      </c>
      <c r="L376">
        <f>IFERROR(VLOOKUP($B376,Kraftvärmeprod!$B$1:$AH$479,MATCH(L$2,Kraftvärmeprod!$B$1:$AG$1,0),FALSE)/1,0)-IFERROR(VLOOKUP($B376,'Slutlig allokering kvv'!$B$2:$AC$462,MATCH(L$3,'Slutlig allokering kvv'!$B$1:$AJ$1,0),FALSE)/1,0)</f>
        <v>8.0777000000000001</v>
      </c>
      <c r="M376">
        <f>IFERROR(VLOOKUP($B376,Kraftvärmeprod!$B$1:$AH$479,MATCH(M$2,Kraftvärmeprod!$B$1:$AG$1,0),FALSE)/1,0)-IFERROR(VLOOKUP($B376,'Slutlig allokering kvv'!$B$2:$AC$462,MATCH(M$3,'Slutlig allokering kvv'!$B$1:$AJ$1,0),FALSE)/1,0)</f>
        <v>0</v>
      </c>
      <c r="N376">
        <f>IFERROR(VLOOKUP($B376,Kraftvärmeprod!$B$1:$AH$479,MATCH(N$2,Kraftvärmeprod!$B$1:$AG$1,0),FALSE)/1,0)-IFERROR(VLOOKUP($B376,'Slutlig allokering kvv'!$B$2:$AC$462,MATCH(N$3,'Slutlig allokering kvv'!$B$1:$AJ$1,0),FALSE)/1,0)</f>
        <v>0</v>
      </c>
      <c r="O376">
        <f>IFERROR(VLOOKUP($B376,Kraftvärmeprod!$B$1:$AH$479,MATCH(O$2,Kraftvärmeprod!$B$1:$AG$1,0),FALSE)/1,0)-IFERROR(VLOOKUP($B376,'Slutlig allokering kvv'!$B$2:$AC$462,MATCH(O$3,'Slutlig allokering kvv'!$B$1:$AJ$1,0),FALSE)/1,0)</f>
        <v>15.778199999999998</v>
      </c>
      <c r="P376">
        <f>IFERROR(VLOOKUP($B376,Kraftvärmeprod!$B$1:$AH$479,MATCH(P$2,Kraftvärmeprod!$B$1:$AG$1,0),FALSE)/1,0)-IFERROR(VLOOKUP($B376,'Slutlig allokering kvv'!$B$2:$AC$462,MATCH(P$3,'Slutlig allokering kvv'!$B$1:$AJ$1,0),FALSE)/1,0)</f>
        <v>0</v>
      </c>
      <c r="Q376">
        <f>IFERROR(VLOOKUP($B376,Kraftvärmeprod!$B$1:$AH$479,MATCH(Q$2,Kraftvärmeprod!$B$1:$AG$1,0),FALSE)/1,0)-IFERROR(VLOOKUP($B376,'Slutlig allokering kvv'!$B$2:$AC$462,MATCH(Q$3,'Slutlig allokering kvv'!$B$1:$AJ$1,0),FALSE)/1,0)</f>
        <v>0</v>
      </c>
      <c r="R376">
        <f>IFERROR(VLOOKUP($B376,Kraftvärmeprod!$B$1:$AH$479,MATCH(R$2,Kraftvärmeprod!$B$1:$AG$1,0),FALSE)/1,0)-IFERROR(VLOOKUP($B376,'Slutlig allokering kvv'!$B$2:$AC$462,MATCH(R$3,'Slutlig allokering kvv'!$B$1:$AJ$1,0),FALSE)/1,0)</f>
        <v>0</v>
      </c>
      <c r="S376">
        <f>IFERROR(VLOOKUP($B376,Kraftvärmeprod!$B$1:$AH$479,MATCH(S$2,Kraftvärmeprod!$B$1:$AG$1,0),FALSE)/1,0)-IFERROR(VLOOKUP($B376,'Slutlig allokering kvv'!$B$2:$AC$462,MATCH(S$3,'Slutlig allokering kvv'!$B$1:$AJ$1,0),FALSE)/1,0)</f>
        <v>0</v>
      </c>
      <c r="T376" s="6">
        <f>IFERROR(VLOOKUP($B376,Miljö!$B$1:$S$477,MATCH(T$2,Miljö!$B$1:$X$1,0),FALSE)/1,0)-IFERROR(VLOOKUP($B376,'Slutlig allokering kvv'!$B$2:$AC$462,MATCH(T$3,'Slutlig allokering kvv'!$B$1:$AJ$1,0),FALSE)/1,0)</f>
        <v>1.8446699999999998</v>
      </c>
      <c r="U376">
        <f>IFERROR(VLOOKUP($B376,Kraftvärmeprod!$B$1:$AH$479,MATCH(U$2,Kraftvärmeprod!$B$1:$AG$1,0),FALSE)/1,0)-IFERROR(VLOOKUP($B376,'Slutlig allokering kvv'!$B$2:$AC$462,MATCH(U$3,'Slutlig allokering kvv'!$B$1:$AJ$1,0),FALSE)/1,0)</f>
        <v>0</v>
      </c>
      <c r="V376">
        <f>IFERROR(VLOOKUP($B376,Kraftvärmeprod!$B$1:$AH$479,MATCH(V$2,Kraftvärmeprod!$B$1:$AG$1,0),FALSE)/1,0)-IFERROR(VLOOKUP($B376,'Slutlig allokering kvv'!$B$2:$AC$462,MATCH(V$3,'Slutlig allokering kvv'!$B$1:$AJ$1,0),FALSE)/1,0)</f>
        <v>0</v>
      </c>
      <c r="W376">
        <f>IFERROR(VLOOKUP($B376,Kraftvärmeprod!$B$1:$AH$479,MATCH(W$2,Kraftvärmeprod!$B$1:$AG$1,0),FALSE)/1,0)-IFERROR(VLOOKUP($B376,'Slutlig allokering kvv'!$B$2:$AC$462,MATCH(W$3,'Slutlig allokering kvv'!$B$1:$AJ$1,0),FALSE)/1,0)</f>
        <v>0</v>
      </c>
      <c r="X376">
        <f>IFERROR(VLOOKUP($B376,Kraftvärmeprod!$B$1:$AH$479,MATCH(X$2,Kraftvärmeprod!$B$1:$AG$1,0),FALSE)/1,0)-IFERROR(VLOOKUP($B376,'Slutlig allokering kvv'!$B$2:$AC$462,MATCH(X$3,'Slutlig allokering kvv'!$B$1:$AJ$1,0),FALSE)/1,0)</f>
        <v>0</v>
      </c>
      <c r="Y376">
        <f>IFERROR(VLOOKUP($B376,Kraftvärmeprod!$B$1:$AH$479,MATCH(Y$2,Kraftvärmeprod!$B$1:$AG$1,0),FALSE)/1,0)-IFERROR(VLOOKUP($B376,'Slutlig allokering kvv'!$B$2:$AC$462,MATCH(Y$3,'Slutlig allokering kvv'!$B$1:$AJ$1,0),FALSE)/1,0)</f>
        <v>0</v>
      </c>
      <c r="Z376">
        <f>IFERROR(VLOOKUP($B376,Kraftvärmeprod!$B$1:$AH$479,MATCH(Z$2,Kraftvärmeprod!$B$1:$AG$1,0),FALSE)/1,0)-IFERROR(VLOOKUP($B376,'Slutlig allokering kvv'!$B$2:$AC$462,MATCH(Z$3,'Slutlig allokering kvv'!$B$1:$AJ$1,0),FALSE)/1,0)</f>
        <v>0</v>
      </c>
      <c r="AA376">
        <f>IFERROR(VLOOKUP($B376,Kraftvärmeprod!$B$1:$AH$479,MATCH(AA$2,Kraftvärmeprod!$B$1:$AG$1,0),FALSE)/1,0)-IFERROR(VLOOKUP($B376,'Slutlig allokering kvv'!$B$2:$AC$462,MATCH(AA$3,'Slutlig allokering kvv'!$B$1:$AJ$1,0),FALSE)/1,0)</f>
        <v>1.3502100000000001</v>
      </c>
      <c r="AE376">
        <f t="shared" si="10"/>
        <v>52.174110000000006</v>
      </c>
      <c r="AG376">
        <f>IFERROR(VLOOKUP(B376,'Slutlig allokering kvv'!$B$2:$AJ$462,MATCH("Summa slutlig allokerad tillförd energi (utan hjälpel och rökgaskondensering):",'Slutlig allokering kvv'!$B$1:$AK$1,0),FALSE)/1,"")</f>
        <v>83.41789</v>
      </c>
      <c r="AI376" s="137">
        <f>IFERROR(1-VLOOKUP(B376,'Slutlig allokering kvv'!$B$2:$AJ$462,MATCH("Andel av bränsle i kvv som allokerats till värme, exklusive rökgaskondensering och hjälpel",'Slutlig allokering kvv'!$B$1:$AK$1,0),FALSE),"")</f>
        <v>0.38478752433771912</v>
      </c>
      <c r="AK376" s="137">
        <f t="shared" si="11"/>
        <v>0.38478752433771907</v>
      </c>
    </row>
    <row r="377" spans="1:37" x14ac:dyDescent="0.25">
      <c r="A377" s="2" t="s">
        <v>552</v>
      </c>
      <c r="B377" s="2" t="s">
        <v>560</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 kvv'!$B$2:$AC$462,MATCH(E$3,'Slutlig allokering kvv'!$B$1:$AJ$1,0),FALSE)/1,0)</f>
        <v>0</v>
      </c>
      <c r="F377">
        <f>IFERROR(VLOOKUP($B377,Kraftvärmeprod!$B$1:$AH$479,MATCH(F$2,Kraftvärmeprod!$B$1:$AG$1,0),FALSE)/1,0)-IFERROR(VLOOKUP($B377,'Slutlig allokering kvv'!$B$2:$AC$462,MATCH(F$3,'Slutlig allokering kvv'!$B$1:$AJ$1,0),FALSE)/1,0)</f>
        <v>0</v>
      </c>
      <c r="G377">
        <f>IFERROR(VLOOKUP($B377,Kraftvärmeprod!$B$1:$AH$479,MATCH(G$2,Kraftvärmeprod!$B$1:$AG$1,0),FALSE)/1,0)-IFERROR(VLOOKUP($B377,'Slutlig allokering kvv'!$B$2:$AC$462,MATCH(G$3,'Slutlig allokering kvv'!$B$1:$AJ$1,0),FALSE)/1,0)</f>
        <v>0</v>
      </c>
      <c r="H377">
        <f>IFERROR(VLOOKUP($B377,Kraftvärmeprod!$B$1:$AH$479,MATCH(H$2,Kraftvärmeprod!$B$1:$AG$1,0),FALSE)/1,0)-IFERROR(VLOOKUP($B377,'Slutlig allokering kvv'!$B$2:$AC$462,MATCH(H$3,'Slutlig allokering kvv'!$B$1:$AJ$1,0),FALSE)/1,0)</f>
        <v>0</v>
      </c>
      <c r="I377">
        <f>IFERROR(VLOOKUP($B377,Kraftvärmeprod!$B$1:$AH$479,MATCH(I$2,Kraftvärmeprod!$B$1:$AG$1,0),FALSE)/1,0)-IFERROR(VLOOKUP($B377,'Slutlig allokering kvv'!$B$2:$AC$462,MATCH(I$3,'Slutlig allokering kvv'!$B$1:$AJ$1,0),FALSE)/1,0)</f>
        <v>0</v>
      </c>
      <c r="J377">
        <f>IFERROR(VLOOKUP($B377,Kraftvärmeprod!$B$1:$AH$479,MATCH(J$2,Kraftvärmeprod!$B$1:$AG$1,0),FALSE)/1,0)-IFERROR(VLOOKUP($B377,'Slutlig allokering kvv'!$B$2:$AC$462,MATCH(J$3,'Slutlig allokering kvv'!$B$1:$AJ$1,0),FALSE)/1,0)</f>
        <v>0</v>
      </c>
      <c r="K377">
        <f>IFERROR(VLOOKUP($B377,Kraftvärmeprod!$B$1:$AH$479,MATCH(K$2,Kraftvärmeprod!$B$1:$AG$1,0),FALSE)/1,0)-IFERROR(VLOOKUP($B377,'Slutlig allokering kvv'!$B$2:$AC$462,MATCH(K$3,'Slutlig allokering kvv'!$B$1:$AJ$1,0),FALSE)/1,0)</f>
        <v>0</v>
      </c>
      <c r="L377">
        <f>IFERROR(VLOOKUP($B377,Kraftvärmeprod!$B$1:$AH$479,MATCH(L$2,Kraftvärmeprod!$B$1:$AG$1,0),FALSE)/1,0)-IFERROR(VLOOKUP($B377,'Slutlig allokering kvv'!$B$2:$AC$462,MATCH(L$3,'Slutlig allokering kvv'!$B$1:$AJ$1,0),FALSE)/1,0)</f>
        <v>0</v>
      </c>
      <c r="M377">
        <f>IFERROR(VLOOKUP($B377,Kraftvärmeprod!$B$1:$AH$479,MATCH(M$2,Kraftvärmeprod!$B$1:$AG$1,0),FALSE)/1,0)-IFERROR(VLOOKUP($B377,'Slutlig allokering kvv'!$B$2:$AC$462,MATCH(M$3,'Slutlig allokering kvv'!$B$1:$AJ$1,0),FALSE)/1,0)</f>
        <v>0</v>
      </c>
      <c r="N377">
        <f>IFERROR(VLOOKUP($B377,Kraftvärmeprod!$B$1:$AH$479,MATCH(N$2,Kraftvärmeprod!$B$1:$AG$1,0),FALSE)/1,0)-IFERROR(VLOOKUP($B377,'Slutlig allokering kvv'!$B$2:$AC$462,MATCH(N$3,'Slutlig allokering kvv'!$B$1:$AJ$1,0),FALSE)/1,0)</f>
        <v>0</v>
      </c>
      <c r="O377">
        <f>IFERROR(VLOOKUP($B377,Kraftvärmeprod!$B$1:$AH$479,MATCH(O$2,Kraftvärmeprod!$B$1:$AG$1,0),FALSE)/1,0)-IFERROR(VLOOKUP($B377,'Slutlig allokering kvv'!$B$2:$AC$462,MATCH(O$3,'Slutlig allokering kvv'!$B$1:$AJ$1,0),FALSE)/1,0)</f>
        <v>0</v>
      </c>
      <c r="P377">
        <f>IFERROR(VLOOKUP($B377,Kraftvärmeprod!$B$1:$AH$479,MATCH(P$2,Kraftvärmeprod!$B$1:$AG$1,0),FALSE)/1,0)-IFERROR(VLOOKUP($B377,'Slutlig allokering kvv'!$B$2:$AC$462,MATCH(P$3,'Slutlig allokering kvv'!$B$1:$AJ$1,0),FALSE)/1,0)</f>
        <v>0</v>
      </c>
      <c r="Q377">
        <f>IFERROR(VLOOKUP($B377,Kraftvärmeprod!$B$1:$AH$479,MATCH(Q$2,Kraftvärmeprod!$B$1:$AG$1,0),FALSE)/1,0)-IFERROR(VLOOKUP($B377,'Slutlig allokering kvv'!$B$2:$AC$462,MATCH(Q$3,'Slutlig allokering kvv'!$B$1:$AJ$1,0),FALSE)/1,0)</f>
        <v>0</v>
      </c>
      <c r="R377">
        <f>IFERROR(VLOOKUP($B377,Kraftvärmeprod!$B$1:$AH$479,MATCH(R$2,Kraftvärmeprod!$B$1:$AG$1,0),FALSE)/1,0)-IFERROR(VLOOKUP($B377,'Slutlig allokering kvv'!$B$2:$AC$462,MATCH(R$3,'Slutlig allokering kvv'!$B$1:$AJ$1,0),FALSE)/1,0)</f>
        <v>0</v>
      </c>
      <c r="S377">
        <f>IFERROR(VLOOKUP($B377,Kraftvärmeprod!$B$1:$AH$479,MATCH(S$2,Kraftvärmeprod!$B$1:$AG$1,0),FALSE)/1,0)-IFERROR(VLOOKUP($B377,'Slutlig allokering kvv'!$B$2:$AC$462,MATCH(S$3,'Slutlig allokering kvv'!$B$1:$AJ$1,0),FALSE)/1,0)</f>
        <v>0</v>
      </c>
      <c r="T377" s="6">
        <f>IFERROR(VLOOKUP($B377,Miljö!$B$1:$S$477,MATCH(T$2,Miljö!$B$1:$X$1,0),FALSE)/1,0)-IFERROR(VLOOKUP($B377,'Slutlig allokering kvv'!$B$2:$AC$462,MATCH(T$3,'Slutlig allokering kvv'!$B$1:$AJ$1,0),FALSE)/1,0)</f>
        <v>0</v>
      </c>
      <c r="U377">
        <f>IFERROR(VLOOKUP($B377,Kraftvärmeprod!$B$1:$AH$479,MATCH(U$2,Kraftvärmeprod!$B$1:$AG$1,0),FALSE)/1,0)-IFERROR(VLOOKUP($B377,'Slutlig allokering kvv'!$B$2:$AC$462,MATCH(U$3,'Slutlig allokering kvv'!$B$1:$AJ$1,0),FALSE)/1,0)</f>
        <v>0</v>
      </c>
      <c r="V377">
        <f>IFERROR(VLOOKUP($B377,Kraftvärmeprod!$B$1:$AH$479,MATCH(V$2,Kraftvärmeprod!$B$1:$AG$1,0),FALSE)/1,0)-IFERROR(VLOOKUP($B377,'Slutlig allokering kvv'!$B$2:$AC$462,MATCH(V$3,'Slutlig allokering kvv'!$B$1:$AJ$1,0),FALSE)/1,0)</f>
        <v>0</v>
      </c>
      <c r="W377">
        <f>IFERROR(VLOOKUP($B377,Kraftvärmeprod!$B$1:$AH$479,MATCH(W$2,Kraftvärmeprod!$B$1:$AG$1,0),FALSE)/1,0)-IFERROR(VLOOKUP($B377,'Slutlig allokering kvv'!$B$2:$AC$462,MATCH(W$3,'Slutlig allokering kvv'!$B$1:$AJ$1,0),FALSE)/1,0)</f>
        <v>0</v>
      </c>
      <c r="X377">
        <f>IFERROR(VLOOKUP($B377,Kraftvärmeprod!$B$1:$AH$479,MATCH(X$2,Kraftvärmeprod!$B$1:$AG$1,0),FALSE)/1,0)-IFERROR(VLOOKUP($B377,'Slutlig allokering kvv'!$B$2:$AC$462,MATCH(X$3,'Slutlig allokering kvv'!$B$1:$AJ$1,0),FALSE)/1,0)</f>
        <v>0</v>
      </c>
      <c r="Y377">
        <f>IFERROR(VLOOKUP($B377,Kraftvärmeprod!$B$1:$AH$479,MATCH(Y$2,Kraftvärmeprod!$B$1:$AG$1,0),FALSE)/1,0)-IFERROR(VLOOKUP($B377,'Slutlig allokering kvv'!$B$2:$AC$462,MATCH(Y$3,'Slutlig allokering kvv'!$B$1:$AJ$1,0),FALSE)/1,0)</f>
        <v>0</v>
      </c>
      <c r="Z377">
        <f>IFERROR(VLOOKUP($B377,Kraftvärmeprod!$B$1:$AH$479,MATCH(Z$2,Kraftvärmeprod!$B$1:$AG$1,0),FALSE)/1,0)-IFERROR(VLOOKUP($B377,'Slutlig allokering kvv'!$B$2:$AC$462,MATCH(Z$3,'Slutlig allokering kvv'!$B$1:$AJ$1,0),FALSE)/1,0)</f>
        <v>0</v>
      </c>
      <c r="AA377">
        <f>IFERROR(VLOOKUP($B377,Kraftvärmeprod!$B$1:$AH$479,MATCH(AA$2,Kraftvärmeprod!$B$1:$AG$1,0),FALSE)/1,0)-IFERROR(VLOOKUP($B377,'Slutlig allokering kvv'!$B$2:$AC$462,MATCH(AA$3,'Slutlig allokering kvv'!$B$1:$AJ$1,0),FALSE)/1,0)</f>
        <v>0</v>
      </c>
      <c r="AE377">
        <f t="shared" si="10"/>
        <v>0</v>
      </c>
      <c r="AG377">
        <f>IFERROR(VLOOKUP(B377,'Slutlig allokering kvv'!$B$2:$AJ$462,MATCH("Summa slutlig allokerad tillförd energi (utan hjälpel och rökgaskondensering):",'Slutlig allokering kvv'!$B$1:$AK$1,0),FALSE)/1,"")</f>
        <v>0</v>
      </c>
      <c r="AI377" s="137" t="str">
        <f>IFERROR(1-VLOOKUP(B377,'Slutlig allokering kvv'!$B$2:$AJ$462,MATCH("Andel av bränsle i kvv som allokerats till värme, exklusive rökgaskondensering och hjälpel",'Slutlig allokering kvv'!$B$1:$AK$1,0),FALSE),"")</f>
        <v/>
      </c>
      <c r="AK377" s="137" t="str">
        <f t="shared" si="11"/>
        <v/>
      </c>
    </row>
    <row r="378" spans="1:37" x14ac:dyDescent="0.25">
      <c r="A378" s="2" t="s">
        <v>552</v>
      </c>
      <c r="B378" s="2" t="s">
        <v>561</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 kvv'!$B$2:$AC$462,MATCH(E$3,'Slutlig allokering kvv'!$B$1:$AJ$1,0),FALSE)/1,0)</f>
        <v>0</v>
      </c>
      <c r="F378">
        <f>IFERROR(VLOOKUP($B378,Kraftvärmeprod!$B$1:$AH$479,MATCH(F$2,Kraftvärmeprod!$B$1:$AG$1,0),FALSE)/1,0)-IFERROR(VLOOKUP($B378,'Slutlig allokering kvv'!$B$2:$AC$462,MATCH(F$3,'Slutlig allokering kvv'!$B$1:$AJ$1,0),FALSE)/1,0)</f>
        <v>0</v>
      </c>
      <c r="G378">
        <f>IFERROR(VLOOKUP($B378,Kraftvärmeprod!$B$1:$AH$479,MATCH(G$2,Kraftvärmeprod!$B$1:$AG$1,0),FALSE)/1,0)-IFERROR(VLOOKUP($B378,'Slutlig allokering kvv'!$B$2:$AC$462,MATCH(G$3,'Slutlig allokering kvv'!$B$1:$AJ$1,0),FALSE)/1,0)</f>
        <v>0</v>
      </c>
      <c r="H378">
        <f>IFERROR(VLOOKUP($B378,Kraftvärmeprod!$B$1:$AH$479,MATCH(H$2,Kraftvärmeprod!$B$1:$AG$1,0),FALSE)/1,0)-IFERROR(VLOOKUP($B378,'Slutlig allokering kvv'!$B$2:$AC$462,MATCH(H$3,'Slutlig allokering kvv'!$B$1:$AJ$1,0),FALSE)/1,0)</f>
        <v>0</v>
      </c>
      <c r="I378">
        <f>IFERROR(VLOOKUP($B378,Kraftvärmeprod!$B$1:$AH$479,MATCH(I$2,Kraftvärmeprod!$B$1:$AG$1,0),FALSE)/1,0)-IFERROR(VLOOKUP($B378,'Slutlig allokering kvv'!$B$2:$AC$462,MATCH(I$3,'Slutlig allokering kvv'!$B$1:$AJ$1,0),FALSE)/1,0)</f>
        <v>0</v>
      </c>
      <c r="J378">
        <f>IFERROR(VLOOKUP($B378,Kraftvärmeprod!$B$1:$AH$479,MATCH(J$2,Kraftvärmeprod!$B$1:$AG$1,0),FALSE)/1,0)-IFERROR(VLOOKUP($B378,'Slutlig allokering kvv'!$B$2:$AC$462,MATCH(J$3,'Slutlig allokering kvv'!$B$1:$AJ$1,0),FALSE)/1,0)</f>
        <v>0</v>
      </c>
      <c r="K378">
        <f>IFERROR(VLOOKUP($B378,Kraftvärmeprod!$B$1:$AH$479,MATCH(K$2,Kraftvärmeprod!$B$1:$AG$1,0),FALSE)/1,0)-IFERROR(VLOOKUP($B378,'Slutlig allokering kvv'!$B$2:$AC$462,MATCH(K$3,'Slutlig allokering kvv'!$B$1:$AJ$1,0),FALSE)/1,0)</f>
        <v>0</v>
      </c>
      <c r="L378">
        <f>IFERROR(VLOOKUP($B378,Kraftvärmeprod!$B$1:$AH$479,MATCH(L$2,Kraftvärmeprod!$B$1:$AG$1,0),FALSE)/1,0)-IFERROR(VLOOKUP($B378,'Slutlig allokering kvv'!$B$2:$AC$462,MATCH(L$3,'Slutlig allokering kvv'!$B$1:$AJ$1,0),FALSE)/1,0)</f>
        <v>0</v>
      </c>
      <c r="M378">
        <f>IFERROR(VLOOKUP($B378,Kraftvärmeprod!$B$1:$AH$479,MATCH(M$2,Kraftvärmeprod!$B$1:$AG$1,0),FALSE)/1,0)-IFERROR(VLOOKUP($B378,'Slutlig allokering kvv'!$B$2:$AC$462,MATCH(M$3,'Slutlig allokering kvv'!$B$1:$AJ$1,0),FALSE)/1,0)</f>
        <v>0</v>
      </c>
      <c r="N378">
        <f>IFERROR(VLOOKUP($B378,Kraftvärmeprod!$B$1:$AH$479,MATCH(N$2,Kraftvärmeprod!$B$1:$AG$1,0),FALSE)/1,0)-IFERROR(VLOOKUP($B378,'Slutlig allokering kvv'!$B$2:$AC$462,MATCH(N$3,'Slutlig allokering kvv'!$B$1:$AJ$1,0),FALSE)/1,0)</f>
        <v>0</v>
      </c>
      <c r="O378">
        <f>IFERROR(VLOOKUP($B378,Kraftvärmeprod!$B$1:$AH$479,MATCH(O$2,Kraftvärmeprod!$B$1:$AG$1,0),FALSE)/1,0)-IFERROR(VLOOKUP($B378,'Slutlig allokering kvv'!$B$2:$AC$462,MATCH(O$3,'Slutlig allokering kvv'!$B$1:$AJ$1,0),FALSE)/1,0)</f>
        <v>0</v>
      </c>
      <c r="P378">
        <f>IFERROR(VLOOKUP($B378,Kraftvärmeprod!$B$1:$AH$479,MATCH(P$2,Kraftvärmeprod!$B$1:$AG$1,0),FALSE)/1,0)-IFERROR(VLOOKUP($B378,'Slutlig allokering kvv'!$B$2:$AC$462,MATCH(P$3,'Slutlig allokering kvv'!$B$1:$AJ$1,0),FALSE)/1,0)</f>
        <v>0</v>
      </c>
      <c r="Q378">
        <f>IFERROR(VLOOKUP($B378,Kraftvärmeprod!$B$1:$AH$479,MATCH(Q$2,Kraftvärmeprod!$B$1:$AG$1,0),FALSE)/1,0)-IFERROR(VLOOKUP($B378,'Slutlig allokering kvv'!$B$2:$AC$462,MATCH(Q$3,'Slutlig allokering kvv'!$B$1:$AJ$1,0),FALSE)/1,0)</f>
        <v>0</v>
      </c>
      <c r="R378">
        <f>IFERROR(VLOOKUP($B378,Kraftvärmeprod!$B$1:$AH$479,MATCH(R$2,Kraftvärmeprod!$B$1:$AG$1,0),FALSE)/1,0)-IFERROR(VLOOKUP($B378,'Slutlig allokering kvv'!$B$2:$AC$462,MATCH(R$3,'Slutlig allokering kvv'!$B$1:$AJ$1,0),FALSE)/1,0)</f>
        <v>0</v>
      </c>
      <c r="S378">
        <f>IFERROR(VLOOKUP($B378,Kraftvärmeprod!$B$1:$AH$479,MATCH(S$2,Kraftvärmeprod!$B$1:$AG$1,0),FALSE)/1,0)-IFERROR(VLOOKUP($B378,'Slutlig allokering kvv'!$B$2:$AC$462,MATCH(S$3,'Slutlig allokering kvv'!$B$1:$AJ$1,0),FALSE)/1,0)</f>
        <v>0</v>
      </c>
      <c r="T378" s="6">
        <f>IFERROR(VLOOKUP($B378,Miljö!$B$1:$S$477,MATCH(T$2,Miljö!$B$1:$X$1,0),FALSE)/1,0)-IFERROR(VLOOKUP($B378,'Slutlig allokering kvv'!$B$2:$AC$462,MATCH(T$3,'Slutlig allokering kvv'!$B$1:$AJ$1,0),FALSE)/1,0)</f>
        <v>0</v>
      </c>
      <c r="U378">
        <f>IFERROR(VLOOKUP($B378,Kraftvärmeprod!$B$1:$AH$479,MATCH(U$2,Kraftvärmeprod!$B$1:$AG$1,0),FALSE)/1,0)-IFERROR(VLOOKUP($B378,'Slutlig allokering kvv'!$B$2:$AC$462,MATCH(U$3,'Slutlig allokering kvv'!$B$1:$AJ$1,0),FALSE)/1,0)</f>
        <v>0</v>
      </c>
      <c r="V378">
        <f>IFERROR(VLOOKUP($B378,Kraftvärmeprod!$B$1:$AH$479,MATCH(V$2,Kraftvärmeprod!$B$1:$AG$1,0),FALSE)/1,0)-IFERROR(VLOOKUP($B378,'Slutlig allokering kvv'!$B$2:$AC$462,MATCH(V$3,'Slutlig allokering kvv'!$B$1:$AJ$1,0),FALSE)/1,0)</f>
        <v>0</v>
      </c>
      <c r="W378">
        <f>IFERROR(VLOOKUP($B378,Kraftvärmeprod!$B$1:$AH$479,MATCH(W$2,Kraftvärmeprod!$B$1:$AG$1,0),FALSE)/1,0)-IFERROR(VLOOKUP($B378,'Slutlig allokering kvv'!$B$2:$AC$462,MATCH(W$3,'Slutlig allokering kvv'!$B$1:$AJ$1,0),FALSE)/1,0)</f>
        <v>0</v>
      </c>
      <c r="X378">
        <f>IFERROR(VLOOKUP($B378,Kraftvärmeprod!$B$1:$AH$479,MATCH(X$2,Kraftvärmeprod!$B$1:$AG$1,0),FALSE)/1,0)-IFERROR(VLOOKUP($B378,'Slutlig allokering kvv'!$B$2:$AC$462,MATCH(X$3,'Slutlig allokering kvv'!$B$1:$AJ$1,0),FALSE)/1,0)</f>
        <v>0</v>
      </c>
      <c r="Y378">
        <f>IFERROR(VLOOKUP($B378,Kraftvärmeprod!$B$1:$AH$479,MATCH(Y$2,Kraftvärmeprod!$B$1:$AG$1,0),FALSE)/1,0)-IFERROR(VLOOKUP($B378,'Slutlig allokering kvv'!$B$2:$AC$462,MATCH(Y$3,'Slutlig allokering kvv'!$B$1:$AJ$1,0),FALSE)/1,0)</f>
        <v>0</v>
      </c>
      <c r="Z378">
        <f>IFERROR(VLOOKUP($B378,Kraftvärmeprod!$B$1:$AH$479,MATCH(Z$2,Kraftvärmeprod!$B$1:$AG$1,0),FALSE)/1,0)-IFERROR(VLOOKUP($B378,'Slutlig allokering kvv'!$B$2:$AC$462,MATCH(Z$3,'Slutlig allokering kvv'!$B$1:$AJ$1,0),FALSE)/1,0)</f>
        <v>0</v>
      </c>
      <c r="AA378">
        <f>IFERROR(VLOOKUP($B378,Kraftvärmeprod!$B$1:$AH$479,MATCH(AA$2,Kraftvärmeprod!$B$1:$AG$1,0),FALSE)/1,0)-IFERROR(VLOOKUP($B378,'Slutlig allokering kvv'!$B$2:$AC$462,MATCH(AA$3,'Slutlig allokering kvv'!$B$1:$AJ$1,0),FALSE)/1,0)</f>
        <v>0</v>
      </c>
      <c r="AE378">
        <f t="shared" si="10"/>
        <v>0</v>
      </c>
      <c r="AG378">
        <f>IFERROR(VLOOKUP(B378,'Slutlig allokering kvv'!$B$2:$AJ$462,MATCH("Summa slutlig allokerad tillförd energi (utan hjälpel och rökgaskondensering):",'Slutlig allokering kvv'!$B$1:$AK$1,0),FALSE)/1,"")</f>
        <v>0</v>
      </c>
      <c r="AI378" s="137" t="str">
        <f>IFERROR(1-VLOOKUP(B378,'Slutlig allokering kvv'!$B$2:$AJ$462,MATCH("Andel av bränsle i kvv som allokerats till värme, exklusive rökgaskondensering och hjälpel",'Slutlig allokering kvv'!$B$1:$AK$1,0),FALSE),"")</f>
        <v/>
      </c>
      <c r="AK378" s="137" t="str">
        <f t="shared" si="11"/>
        <v/>
      </c>
    </row>
    <row r="379" spans="1:37" x14ac:dyDescent="0.25">
      <c r="A379" s="2" t="s">
        <v>552</v>
      </c>
      <c r="B379" s="2" t="s">
        <v>562</v>
      </c>
      <c r="C379" t="str">
        <f>IFERROR(VLOOKUP($B379,Kraftvärmeprod!$B$1:$AH$479,MATCH(C$3,Kraftvärmeprod!$B$1:$AG$1,0),FALSE)/1,"")</f>
        <v/>
      </c>
      <c r="D379" t="str">
        <f>IFERROR(VLOOKUP($B379,Kraftvärmeprod!$B$1:$AH$479,MATCH(D$3,Kraftvärmeprod!$B$1:$AG$1,0),FALSE)/1,"")</f>
        <v/>
      </c>
      <c r="E379">
        <f>IFERROR(VLOOKUP($B379,Kraftvärmeprod!$B$1:$AH$479,MATCH(E$2,Kraftvärmeprod!$B$1:$AG$1,0),FALSE)/1,0)-IFERROR(VLOOKUP($B379,'Slutlig allokering kvv'!$B$2:$AC$462,MATCH(E$3,'Slutlig allokering kvv'!$B$1:$AJ$1,0),FALSE)/1,0)</f>
        <v>0</v>
      </c>
      <c r="F379">
        <f>IFERROR(VLOOKUP($B379,Kraftvärmeprod!$B$1:$AH$479,MATCH(F$2,Kraftvärmeprod!$B$1:$AG$1,0),FALSE)/1,0)-IFERROR(VLOOKUP($B379,'Slutlig allokering kvv'!$B$2:$AC$462,MATCH(F$3,'Slutlig allokering kvv'!$B$1:$AJ$1,0),FALSE)/1,0)</f>
        <v>0</v>
      </c>
      <c r="G379">
        <f>IFERROR(VLOOKUP($B379,Kraftvärmeprod!$B$1:$AH$479,MATCH(G$2,Kraftvärmeprod!$B$1:$AG$1,0),FALSE)/1,0)-IFERROR(VLOOKUP($B379,'Slutlig allokering kvv'!$B$2:$AC$462,MATCH(G$3,'Slutlig allokering kvv'!$B$1:$AJ$1,0),FALSE)/1,0)</f>
        <v>0</v>
      </c>
      <c r="H379">
        <f>IFERROR(VLOOKUP($B379,Kraftvärmeprod!$B$1:$AH$479,MATCH(H$2,Kraftvärmeprod!$B$1:$AG$1,0),FALSE)/1,0)-IFERROR(VLOOKUP($B379,'Slutlig allokering kvv'!$B$2:$AC$462,MATCH(H$3,'Slutlig allokering kvv'!$B$1:$AJ$1,0),FALSE)/1,0)</f>
        <v>0</v>
      </c>
      <c r="I379">
        <f>IFERROR(VLOOKUP($B379,Kraftvärmeprod!$B$1:$AH$479,MATCH(I$2,Kraftvärmeprod!$B$1:$AG$1,0),FALSE)/1,0)-IFERROR(VLOOKUP($B379,'Slutlig allokering kvv'!$B$2:$AC$462,MATCH(I$3,'Slutlig allokering kvv'!$B$1:$AJ$1,0),FALSE)/1,0)</f>
        <v>0</v>
      </c>
      <c r="J379">
        <f>IFERROR(VLOOKUP($B379,Kraftvärmeprod!$B$1:$AH$479,MATCH(J$2,Kraftvärmeprod!$B$1:$AG$1,0),FALSE)/1,0)-IFERROR(VLOOKUP($B379,'Slutlig allokering kvv'!$B$2:$AC$462,MATCH(J$3,'Slutlig allokering kvv'!$B$1:$AJ$1,0),FALSE)/1,0)</f>
        <v>0</v>
      </c>
      <c r="K379">
        <f>IFERROR(VLOOKUP($B379,Kraftvärmeprod!$B$1:$AH$479,MATCH(K$2,Kraftvärmeprod!$B$1:$AG$1,0),FALSE)/1,0)-IFERROR(VLOOKUP($B379,'Slutlig allokering kvv'!$B$2:$AC$462,MATCH(K$3,'Slutlig allokering kvv'!$B$1:$AJ$1,0),FALSE)/1,0)</f>
        <v>0</v>
      </c>
      <c r="L379">
        <f>IFERROR(VLOOKUP($B379,Kraftvärmeprod!$B$1:$AH$479,MATCH(L$2,Kraftvärmeprod!$B$1:$AG$1,0),FALSE)/1,0)-IFERROR(VLOOKUP($B379,'Slutlig allokering kvv'!$B$2:$AC$462,MATCH(L$3,'Slutlig allokering kvv'!$B$1:$AJ$1,0),FALSE)/1,0)</f>
        <v>0</v>
      </c>
      <c r="M379">
        <f>IFERROR(VLOOKUP($B379,Kraftvärmeprod!$B$1:$AH$479,MATCH(M$2,Kraftvärmeprod!$B$1:$AG$1,0),FALSE)/1,0)-IFERROR(VLOOKUP($B379,'Slutlig allokering kvv'!$B$2:$AC$462,MATCH(M$3,'Slutlig allokering kvv'!$B$1:$AJ$1,0),FALSE)/1,0)</f>
        <v>0</v>
      </c>
      <c r="N379">
        <f>IFERROR(VLOOKUP($B379,Kraftvärmeprod!$B$1:$AH$479,MATCH(N$2,Kraftvärmeprod!$B$1:$AG$1,0),FALSE)/1,0)-IFERROR(VLOOKUP($B379,'Slutlig allokering kvv'!$B$2:$AC$462,MATCH(N$3,'Slutlig allokering kvv'!$B$1:$AJ$1,0),FALSE)/1,0)</f>
        <v>0</v>
      </c>
      <c r="O379">
        <f>IFERROR(VLOOKUP($B379,Kraftvärmeprod!$B$1:$AH$479,MATCH(O$2,Kraftvärmeprod!$B$1:$AG$1,0),FALSE)/1,0)-IFERROR(VLOOKUP($B379,'Slutlig allokering kvv'!$B$2:$AC$462,MATCH(O$3,'Slutlig allokering kvv'!$B$1:$AJ$1,0),FALSE)/1,0)</f>
        <v>0</v>
      </c>
      <c r="P379">
        <f>IFERROR(VLOOKUP($B379,Kraftvärmeprod!$B$1:$AH$479,MATCH(P$2,Kraftvärmeprod!$B$1:$AG$1,0),FALSE)/1,0)-IFERROR(VLOOKUP($B379,'Slutlig allokering kvv'!$B$2:$AC$462,MATCH(P$3,'Slutlig allokering kvv'!$B$1:$AJ$1,0),FALSE)/1,0)</f>
        <v>0</v>
      </c>
      <c r="Q379">
        <f>IFERROR(VLOOKUP($B379,Kraftvärmeprod!$B$1:$AH$479,MATCH(Q$2,Kraftvärmeprod!$B$1:$AG$1,0),FALSE)/1,0)-IFERROR(VLOOKUP($B379,'Slutlig allokering kvv'!$B$2:$AC$462,MATCH(Q$3,'Slutlig allokering kvv'!$B$1:$AJ$1,0),FALSE)/1,0)</f>
        <v>0</v>
      </c>
      <c r="R379">
        <f>IFERROR(VLOOKUP($B379,Kraftvärmeprod!$B$1:$AH$479,MATCH(R$2,Kraftvärmeprod!$B$1:$AG$1,0),FALSE)/1,0)-IFERROR(VLOOKUP($B379,'Slutlig allokering kvv'!$B$2:$AC$462,MATCH(R$3,'Slutlig allokering kvv'!$B$1:$AJ$1,0),FALSE)/1,0)</f>
        <v>0</v>
      </c>
      <c r="S379">
        <f>IFERROR(VLOOKUP($B379,Kraftvärmeprod!$B$1:$AH$479,MATCH(S$2,Kraftvärmeprod!$B$1:$AG$1,0),FALSE)/1,0)-IFERROR(VLOOKUP($B379,'Slutlig allokering kvv'!$B$2:$AC$462,MATCH(S$3,'Slutlig allokering kvv'!$B$1:$AJ$1,0),FALSE)/1,0)</f>
        <v>0</v>
      </c>
      <c r="T379" s="6">
        <f>IFERROR(VLOOKUP($B379,Miljö!$B$1:$S$477,MATCH(T$2,Miljö!$B$1:$X$1,0),FALSE)/1,0)-IFERROR(VLOOKUP($B379,'Slutlig allokering kvv'!$B$2:$AC$462,MATCH(T$3,'Slutlig allokering kvv'!$B$1:$AJ$1,0),FALSE)/1,0)</f>
        <v>0</v>
      </c>
      <c r="U379">
        <f>IFERROR(VLOOKUP($B379,Kraftvärmeprod!$B$1:$AH$479,MATCH(U$2,Kraftvärmeprod!$B$1:$AG$1,0),FALSE)/1,0)-IFERROR(VLOOKUP($B379,'Slutlig allokering kvv'!$B$2:$AC$462,MATCH(U$3,'Slutlig allokering kvv'!$B$1:$AJ$1,0),FALSE)/1,0)</f>
        <v>0</v>
      </c>
      <c r="V379">
        <f>IFERROR(VLOOKUP($B379,Kraftvärmeprod!$B$1:$AH$479,MATCH(V$2,Kraftvärmeprod!$B$1:$AG$1,0),FALSE)/1,0)-IFERROR(VLOOKUP($B379,'Slutlig allokering kvv'!$B$2:$AC$462,MATCH(V$3,'Slutlig allokering kvv'!$B$1:$AJ$1,0),FALSE)/1,0)</f>
        <v>0</v>
      </c>
      <c r="W379">
        <f>IFERROR(VLOOKUP($B379,Kraftvärmeprod!$B$1:$AH$479,MATCH(W$2,Kraftvärmeprod!$B$1:$AG$1,0),FALSE)/1,0)-IFERROR(VLOOKUP($B379,'Slutlig allokering kvv'!$B$2:$AC$462,MATCH(W$3,'Slutlig allokering kvv'!$B$1:$AJ$1,0),FALSE)/1,0)</f>
        <v>0</v>
      </c>
      <c r="X379">
        <f>IFERROR(VLOOKUP($B379,Kraftvärmeprod!$B$1:$AH$479,MATCH(X$2,Kraftvärmeprod!$B$1:$AG$1,0),FALSE)/1,0)-IFERROR(VLOOKUP($B379,'Slutlig allokering kvv'!$B$2:$AC$462,MATCH(X$3,'Slutlig allokering kvv'!$B$1:$AJ$1,0),FALSE)/1,0)</f>
        <v>0</v>
      </c>
      <c r="Y379">
        <f>IFERROR(VLOOKUP($B379,Kraftvärmeprod!$B$1:$AH$479,MATCH(Y$2,Kraftvärmeprod!$B$1:$AG$1,0),FALSE)/1,0)-IFERROR(VLOOKUP($B379,'Slutlig allokering kvv'!$B$2:$AC$462,MATCH(Y$3,'Slutlig allokering kvv'!$B$1:$AJ$1,0),FALSE)/1,0)</f>
        <v>0</v>
      </c>
      <c r="Z379">
        <f>IFERROR(VLOOKUP($B379,Kraftvärmeprod!$B$1:$AH$479,MATCH(Z$2,Kraftvärmeprod!$B$1:$AG$1,0),FALSE)/1,0)-IFERROR(VLOOKUP($B379,'Slutlig allokering kvv'!$B$2:$AC$462,MATCH(Z$3,'Slutlig allokering kvv'!$B$1:$AJ$1,0),FALSE)/1,0)</f>
        <v>0</v>
      </c>
      <c r="AA379">
        <f>IFERROR(VLOOKUP($B379,Kraftvärmeprod!$B$1:$AH$479,MATCH(AA$2,Kraftvärmeprod!$B$1:$AG$1,0),FALSE)/1,0)-IFERROR(VLOOKUP($B379,'Slutlig allokering kvv'!$B$2:$AC$462,MATCH(AA$3,'Slutlig allokering kvv'!$B$1:$AJ$1,0),FALSE)/1,0)</f>
        <v>0</v>
      </c>
      <c r="AE379">
        <f t="shared" si="10"/>
        <v>0</v>
      </c>
      <c r="AG379">
        <f>IFERROR(VLOOKUP(B379,'Slutlig allokering kvv'!$B$2:$AJ$462,MATCH("Summa slutlig allokerad tillförd energi (utan hjälpel och rökgaskondensering):",'Slutlig allokering kvv'!$B$1:$AK$1,0),FALSE)/1,"")</f>
        <v>0</v>
      </c>
      <c r="AI379" s="137" t="str">
        <f>IFERROR(1-VLOOKUP(B379,'Slutlig allokering kvv'!$B$2:$AJ$462,MATCH("Andel av bränsle i kvv som allokerats till värme, exklusive rökgaskondensering och hjälpel",'Slutlig allokering kvv'!$B$1:$AK$1,0),FALSE),"")</f>
        <v/>
      </c>
      <c r="AK379" s="137" t="str">
        <f t="shared" si="11"/>
        <v/>
      </c>
    </row>
    <row r="380" spans="1:37" x14ac:dyDescent="0.25">
      <c r="A380" s="2" t="s">
        <v>552</v>
      </c>
      <c r="B380" s="2" t="s">
        <v>563</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 kvv'!$B$2:$AC$462,MATCH(E$3,'Slutlig allokering kvv'!$B$1:$AJ$1,0),FALSE)/1,0)</f>
        <v>0</v>
      </c>
      <c r="F380">
        <f>IFERROR(VLOOKUP($B380,Kraftvärmeprod!$B$1:$AH$479,MATCH(F$2,Kraftvärmeprod!$B$1:$AG$1,0),FALSE)/1,0)-IFERROR(VLOOKUP($B380,'Slutlig allokering kvv'!$B$2:$AC$462,MATCH(F$3,'Slutlig allokering kvv'!$B$1:$AJ$1,0),FALSE)/1,0)</f>
        <v>0</v>
      </c>
      <c r="G380">
        <f>IFERROR(VLOOKUP($B380,Kraftvärmeprod!$B$1:$AH$479,MATCH(G$2,Kraftvärmeprod!$B$1:$AG$1,0),FALSE)/1,0)-IFERROR(VLOOKUP($B380,'Slutlig allokering kvv'!$B$2:$AC$462,MATCH(G$3,'Slutlig allokering kvv'!$B$1:$AJ$1,0),FALSE)/1,0)</f>
        <v>0</v>
      </c>
      <c r="H380">
        <f>IFERROR(VLOOKUP($B380,Kraftvärmeprod!$B$1:$AH$479,MATCH(H$2,Kraftvärmeprod!$B$1:$AG$1,0),FALSE)/1,0)-IFERROR(VLOOKUP($B380,'Slutlig allokering kvv'!$B$2:$AC$462,MATCH(H$3,'Slutlig allokering kvv'!$B$1:$AJ$1,0),FALSE)/1,0)</f>
        <v>0</v>
      </c>
      <c r="I380">
        <f>IFERROR(VLOOKUP($B380,Kraftvärmeprod!$B$1:$AH$479,MATCH(I$2,Kraftvärmeprod!$B$1:$AG$1,0),FALSE)/1,0)-IFERROR(VLOOKUP($B380,'Slutlig allokering kvv'!$B$2:$AC$462,MATCH(I$3,'Slutlig allokering kvv'!$B$1:$AJ$1,0),FALSE)/1,0)</f>
        <v>0</v>
      </c>
      <c r="J380">
        <f>IFERROR(VLOOKUP($B380,Kraftvärmeprod!$B$1:$AH$479,MATCH(J$2,Kraftvärmeprod!$B$1:$AG$1,0),FALSE)/1,0)-IFERROR(VLOOKUP($B380,'Slutlig allokering kvv'!$B$2:$AC$462,MATCH(J$3,'Slutlig allokering kvv'!$B$1:$AJ$1,0),FALSE)/1,0)</f>
        <v>0</v>
      </c>
      <c r="K380">
        <f>IFERROR(VLOOKUP($B380,Kraftvärmeprod!$B$1:$AH$479,MATCH(K$2,Kraftvärmeprod!$B$1:$AG$1,0),FALSE)/1,0)-IFERROR(VLOOKUP($B380,'Slutlig allokering kvv'!$B$2:$AC$462,MATCH(K$3,'Slutlig allokering kvv'!$B$1:$AJ$1,0),FALSE)/1,0)</f>
        <v>0</v>
      </c>
      <c r="L380">
        <f>IFERROR(VLOOKUP($B380,Kraftvärmeprod!$B$1:$AH$479,MATCH(L$2,Kraftvärmeprod!$B$1:$AG$1,0),FALSE)/1,0)-IFERROR(VLOOKUP($B380,'Slutlig allokering kvv'!$B$2:$AC$462,MATCH(L$3,'Slutlig allokering kvv'!$B$1:$AJ$1,0),FALSE)/1,0)</f>
        <v>0</v>
      </c>
      <c r="M380">
        <f>IFERROR(VLOOKUP($B380,Kraftvärmeprod!$B$1:$AH$479,MATCH(M$2,Kraftvärmeprod!$B$1:$AG$1,0),FALSE)/1,0)-IFERROR(VLOOKUP($B380,'Slutlig allokering kvv'!$B$2:$AC$462,MATCH(M$3,'Slutlig allokering kvv'!$B$1:$AJ$1,0),FALSE)/1,0)</f>
        <v>0</v>
      </c>
      <c r="N380">
        <f>IFERROR(VLOOKUP($B380,Kraftvärmeprod!$B$1:$AH$479,MATCH(N$2,Kraftvärmeprod!$B$1:$AG$1,0),FALSE)/1,0)-IFERROR(VLOOKUP($B380,'Slutlig allokering kvv'!$B$2:$AC$462,MATCH(N$3,'Slutlig allokering kvv'!$B$1:$AJ$1,0),FALSE)/1,0)</f>
        <v>0</v>
      </c>
      <c r="O380">
        <f>IFERROR(VLOOKUP($B380,Kraftvärmeprod!$B$1:$AH$479,MATCH(O$2,Kraftvärmeprod!$B$1:$AG$1,0),FALSE)/1,0)-IFERROR(VLOOKUP($B380,'Slutlig allokering kvv'!$B$2:$AC$462,MATCH(O$3,'Slutlig allokering kvv'!$B$1:$AJ$1,0),FALSE)/1,0)</f>
        <v>0</v>
      </c>
      <c r="P380">
        <f>IFERROR(VLOOKUP($B380,Kraftvärmeprod!$B$1:$AH$479,MATCH(P$2,Kraftvärmeprod!$B$1:$AG$1,0),FALSE)/1,0)-IFERROR(VLOOKUP($B380,'Slutlig allokering kvv'!$B$2:$AC$462,MATCH(P$3,'Slutlig allokering kvv'!$B$1:$AJ$1,0),FALSE)/1,0)</f>
        <v>0</v>
      </c>
      <c r="Q380">
        <f>IFERROR(VLOOKUP($B380,Kraftvärmeprod!$B$1:$AH$479,MATCH(Q$2,Kraftvärmeprod!$B$1:$AG$1,0),FALSE)/1,0)-IFERROR(VLOOKUP($B380,'Slutlig allokering kvv'!$B$2:$AC$462,MATCH(Q$3,'Slutlig allokering kvv'!$B$1:$AJ$1,0),FALSE)/1,0)</f>
        <v>0</v>
      </c>
      <c r="R380">
        <f>IFERROR(VLOOKUP($B380,Kraftvärmeprod!$B$1:$AH$479,MATCH(R$2,Kraftvärmeprod!$B$1:$AG$1,0),FALSE)/1,0)-IFERROR(VLOOKUP($B380,'Slutlig allokering kvv'!$B$2:$AC$462,MATCH(R$3,'Slutlig allokering kvv'!$B$1:$AJ$1,0),FALSE)/1,0)</f>
        <v>0</v>
      </c>
      <c r="S380">
        <f>IFERROR(VLOOKUP($B380,Kraftvärmeprod!$B$1:$AH$479,MATCH(S$2,Kraftvärmeprod!$B$1:$AG$1,0),FALSE)/1,0)-IFERROR(VLOOKUP($B380,'Slutlig allokering kvv'!$B$2:$AC$462,MATCH(S$3,'Slutlig allokering kvv'!$B$1:$AJ$1,0),FALSE)/1,0)</f>
        <v>0</v>
      </c>
      <c r="T380" s="6">
        <f>IFERROR(VLOOKUP($B380,Miljö!$B$1:$S$477,MATCH(T$2,Miljö!$B$1:$X$1,0),FALSE)/1,0)-IFERROR(VLOOKUP($B380,'Slutlig allokering kvv'!$B$2:$AC$462,MATCH(T$3,'Slutlig allokering kvv'!$B$1:$AJ$1,0),FALSE)/1,0)</f>
        <v>0</v>
      </c>
      <c r="U380">
        <f>IFERROR(VLOOKUP($B380,Kraftvärmeprod!$B$1:$AH$479,MATCH(U$2,Kraftvärmeprod!$B$1:$AG$1,0),FALSE)/1,0)-IFERROR(VLOOKUP($B380,'Slutlig allokering kvv'!$B$2:$AC$462,MATCH(U$3,'Slutlig allokering kvv'!$B$1:$AJ$1,0),FALSE)/1,0)</f>
        <v>0</v>
      </c>
      <c r="V380">
        <f>IFERROR(VLOOKUP($B380,Kraftvärmeprod!$B$1:$AH$479,MATCH(V$2,Kraftvärmeprod!$B$1:$AG$1,0),FALSE)/1,0)-IFERROR(VLOOKUP($B380,'Slutlig allokering kvv'!$B$2:$AC$462,MATCH(V$3,'Slutlig allokering kvv'!$B$1:$AJ$1,0),FALSE)/1,0)</f>
        <v>0</v>
      </c>
      <c r="W380">
        <f>IFERROR(VLOOKUP($B380,Kraftvärmeprod!$B$1:$AH$479,MATCH(W$2,Kraftvärmeprod!$B$1:$AG$1,0),FALSE)/1,0)-IFERROR(VLOOKUP($B380,'Slutlig allokering kvv'!$B$2:$AC$462,MATCH(W$3,'Slutlig allokering kvv'!$B$1:$AJ$1,0),FALSE)/1,0)</f>
        <v>0</v>
      </c>
      <c r="X380">
        <f>IFERROR(VLOOKUP($B380,Kraftvärmeprod!$B$1:$AH$479,MATCH(X$2,Kraftvärmeprod!$B$1:$AG$1,0),FALSE)/1,0)-IFERROR(VLOOKUP($B380,'Slutlig allokering kvv'!$B$2:$AC$462,MATCH(X$3,'Slutlig allokering kvv'!$B$1:$AJ$1,0),FALSE)/1,0)</f>
        <v>0</v>
      </c>
      <c r="Y380">
        <f>IFERROR(VLOOKUP($B380,Kraftvärmeprod!$B$1:$AH$479,MATCH(Y$2,Kraftvärmeprod!$B$1:$AG$1,0),FALSE)/1,0)-IFERROR(VLOOKUP($B380,'Slutlig allokering kvv'!$B$2:$AC$462,MATCH(Y$3,'Slutlig allokering kvv'!$B$1:$AJ$1,0),FALSE)/1,0)</f>
        <v>0</v>
      </c>
      <c r="Z380">
        <f>IFERROR(VLOOKUP($B380,Kraftvärmeprod!$B$1:$AH$479,MATCH(Z$2,Kraftvärmeprod!$B$1:$AG$1,0),FALSE)/1,0)-IFERROR(VLOOKUP($B380,'Slutlig allokering kvv'!$B$2:$AC$462,MATCH(Z$3,'Slutlig allokering kvv'!$B$1:$AJ$1,0),FALSE)/1,0)</f>
        <v>0</v>
      </c>
      <c r="AA380">
        <f>IFERROR(VLOOKUP($B380,Kraftvärmeprod!$B$1:$AH$479,MATCH(AA$2,Kraftvärmeprod!$B$1:$AG$1,0),FALSE)/1,0)-IFERROR(VLOOKUP($B380,'Slutlig allokering kvv'!$B$2:$AC$462,MATCH(AA$3,'Slutlig allokering kvv'!$B$1:$AJ$1,0),FALSE)/1,0)</f>
        <v>0</v>
      </c>
      <c r="AE380">
        <f t="shared" si="10"/>
        <v>0</v>
      </c>
      <c r="AG380">
        <f>IFERROR(VLOOKUP(B380,'Slutlig allokering kvv'!$B$2:$AJ$462,MATCH("Summa slutlig allokerad tillförd energi (utan hjälpel och rökgaskondensering):",'Slutlig allokering kvv'!$B$1:$AK$1,0),FALSE)/1,"")</f>
        <v>0</v>
      </c>
      <c r="AI380" s="137" t="str">
        <f>IFERROR(1-VLOOKUP(B380,'Slutlig allokering kvv'!$B$2:$AJ$462,MATCH("Andel av bränsle i kvv som allokerats till värme, exklusive rökgaskondensering och hjälpel",'Slutlig allokering kvv'!$B$1:$AK$1,0),FALSE),"")</f>
        <v/>
      </c>
      <c r="AK380" s="137" t="str">
        <f t="shared" si="11"/>
        <v/>
      </c>
    </row>
    <row r="381" spans="1:37" x14ac:dyDescent="0.25">
      <c r="A381" s="2" t="s">
        <v>552</v>
      </c>
      <c r="B381" s="2" t="s">
        <v>564</v>
      </c>
      <c r="C381">
        <f>IFERROR(VLOOKUP($B381,Kraftvärmeprod!$B$1:$AH$479,MATCH(C$3,Kraftvärmeprod!$B$1:$AG$1,0),FALSE)/1,"")</f>
        <v>9.3710000000000004</v>
      </c>
      <c r="D381">
        <f>IFERROR(VLOOKUP($B381,Kraftvärmeprod!$B$1:$AH$479,MATCH(D$3,Kraftvärmeprod!$B$1:$AG$1,0),FALSE)/1,"")</f>
        <v>0.47199999999999998</v>
      </c>
      <c r="E381">
        <f>IFERROR(VLOOKUP($B381,Kraftvärmeprod!$B$1:$AH$479,MATCH(E$2,Kraftvärmeprod!$B$1:$AG$1,0),FALSE)/1,0)-IFERROR(VLOOKUP($B381,'Slutlig allokering kvv'!$B$2:$AC$462,MATCH(E$3,'Slutlig allokering kvv'!$B$1:$AJ$1,0),FALSE)/1,0)</f>
        <v>0</v>
      </c>
      <c r="F381">
        <f>IFERROR(VLOOKUP($B381,Kraftvärmeprod!$B$1:$AH$479,MATCH(F$2,Kraftvärmeprod!$B$1:$AG$1,0),FALSE)/1,0)-IFERROR(VLOOKUP($B381,'Slutlig allokering kvv'!$B$2:$AC$462,MATCH(F$3,'Slutlig allokering kvv'!$B$1:$AJ$1,0),FALSE)/1,0)</f>
        <v>0</v>
      </c>
      <c r="G381">
        <f>IFERROR(VLOOKUP($B381,Kraftvärmeprod!$B$1:$AH$479,MATCH(G$2,Kraftvärmeprod!$B$1:$AG$1,0),FALSE)/1,0)-IFERROR(VLOOKUP($B381,'Slutlig allokering kvv'!$B$2:$AC$462,MATCH(G$3,'Slutlig allokering kvv'!$B$1:$AJ$1,0),FALSE)/1,0)</f>
        <v>0</v>
      </c>
      <c r="H381">
        <f>IFERROR(VLOOKUP($B381,Kraftvärmeprod!$B$1:$AH$479,MATCH(H$2,Kraftvärmeprod!$B$1:$AG$1,0),FALSE)/1,0)-IFERROR(VLOOKUP($B381,'Slutlig allokering kvv'!$B$2:$AC$462,MATCH(H$3,'Slutlig allokering kvv'!$B$1:$AJ$1,0),FALSE)/1,0)</f>
        <v>0</v>
      </c>
      <c r="I381">
        <f>IFERROR(VLOOKUP($B381,Kraftvärmeprod!$B$1:$AH$479,MATCH(I$2,Kraftvärmeprod!$B$1:$AG$1,0),FALSE)/1,0)-IFERROR(VLOOKUP($B381,'Slutlig allokering kvv'!$B$2:$AC$462,MATCH(I$3,'Slutlig allokering kvv'!$B$1:$AJ$1,0),FALSE)/1,0)</f>
        <v>9.8009000000000013E-3</v>
      </c>
      <c r="J381">
        <f>IFERROR(VLOOKUP($B381,Kraftvärmeprod!$B$1:$AH$479,MATCH(J$2,Kraftvärmeprod!$B$1:$AG$1,0),FALSE)/1,0)-IFERROR(VLOOKUP($B381,'Slutlig allokering kvv'!$B$2:$AC$462,MATCH(J$3,'Slutlig allokering kvv'!$B$1:$AJ$1,0),FALSE)/1,0)</f>
        <v>0</v>
      </c>
      <c r="K381">
        <f>IFERROR(VLOOKUP($B381,Kraftvärmeprod!$B$1:$AH$479,MATCH(K$2,Kraftvärmeprod!$B$1:$AG$1,0),FALSE)/1,0)-IFERROR(VLOOKUP($B381,'Slutlig allokering kvv'!$B$2:$AC$462,MATCH(K$3,'Slutlig allokering kvv'!$B$1:$AJ$1,0),FALSE)/1,0)</f>
        <v>2.7552999999999994E-2</v>
      </c>
      <c r="L381">
        <f>IFERROR(VLOOKUP($B381,Kraftvärmeprod!$B$1:$AH$479,MATCH(L$2,Kraftvärmeprod!$B$1:$AG$1,0),FALSE)/1,0)-IFERROR(VLOOKUP($B381,'Slutlig allokering kvv'!$B$2:$AC$462,MATCH(L$3,'Slutlig allokering kvv'!$B$1:$AJ$1,0),FALSE)/1,0)</f>
        <v>0.11452300000000004</v>
      </c>
      <c r="M381">
        <f>IFERROR(VLOOKUP($B381,Kraftvärmeprod!$B$1:$AH$479,MATCH(M$2,Kraftvärmeprod!$B$1:$AG$1,0),FALSE)/1,0)-IFERROR(VLOOKUP($B381,'Slutlig allokering kvv'!$B$2:$AC$462,MATCH(M$3,'Slutlig allokering kvv'!$B$1:$AJ$1,0),FALSE)/1,0)</f>
        <v>0</v>
      </c>
      <c r="N381">
        <f>IFERROR(VLOOKUP($B381,Kraftvärmeprod!$B$1:$AH$479,MATCH(N$2,Kraftvärmeprod!$B$1:$AG$1,0),FALSE)/1,0)-IFERROR(VLOOKUP($B381,'Slutlig allokering kvv'!$B$2:$AC$462,MATCH(N$3,'Slutlig allokering kvv'!$B$1:$AJ$1,0),FALSE)/1,0)</f>
        <v>1.0520600000000009</v>
      </c>
      <c r="O381">
        <f>IFERROR(VLOOKUP($B381,Kraftvärmeprod!$B$1:$AH$479,MATCH(O$2,Kraftvärmeprod!$B$1:$AG$1,0),FALSE)/1,0)-IFERROR(VLOOKUP($B381,'Slutlig allokering kvv'!$B$2:$AC$462,MATCH(O$3,'Slutlig allokering kvv'!$B$1:$AJ$1,0),FALSE)/1,0)</f>
        <v>0</v>
      </c>
      <c r="P381">
        <f>IFERROR(VLOOKUP($B381,Kraftvärmeprod!$B$1:$AH$479,MATCH(P$2,Kraftvärmeprod!$B$1:$AG$1,0),FALSE)/1,0)-IFERROR(VLOOKUP($B381,'Slutlig allokering kvv'!$B$2:$AC$462,MATCH(P$3,'Slutlig allokering kvv'!$B$1:$AJ$1,0),FALSE)/1,0)</f>
        <v>0</v>
      </c>
      <c r="Q381">
        <f>IFERROR(VLOOKUP($B381,Kraftvärmeprod!$B$1:$AH$479,MATCH(Q$2,Kraftvärmeprod!$B$1:$AG$1,0),FALSE)/1,0)-IFERROR(VLOOKUP($B381,'Slutlig allokering kvv'!$B$2:$AC$462,MATCH(Q$3,'Slutlig allokering kvv'!$B$1:$AJ$1,0),FALSE)/1,0)</f>
        <v>0</v>
      </c>
      <c r="R381">
        <f>IFERROR(VLOOKUP($B381,Kraftvärmeprod!$B$1:$AH$479,MATCH(R$2,Kraftvärmeprod!$B$1:$AG$1,0),FALSE)/1,0)-IFERROR(VLOOKUP($B381,'Slutlig allokering kvv'!$B$2:$AC$462,MATCH(R$3,'Slutlig allokering kvv'!$B$1:$AJ$1,0),FALSE)/1,0)</f>
        <v>0</v>
      </c>
      <c r="S381">
        <f>IFERROR(VLOOKUP($B381,Kraftvärmeprod!$B$1:$AH$479,MATCH(S$2,Kraftvärmeprod!$B$1:$AG$1,0),FALSE)/1,0)-IFERROR(VLOOKUP($B381,'Slutlig allokering kvv'!$B$2:$AC$462,MATCH(S$3,'Slutlig allokering kvv'!$B$1:$AJ$1,0),FALSE)/1,0)</f>
        <v>0</v>
      </c>
      <c r="T381" s="6">
        <f>IFERROR(VLOOKUP($B381,Miljö!$B$1:$S$477,MATCH(T$2,Miljö!$B$1:$X$1,0),FALSE)/1,0)-IFERROR(VLOOKUP($B381,'Slutlig allokering kvv'!$B$2:$AC$462,MATCH(T$3,'Slutlig allokering kvv'!$B$1:$AJ$1,0),FALSE)/1,0)</f>
        <v>4.7455999999999998E-2</v>
      </c>
      <c r="U381">
        <f>IFERROR(VLOOKUP($B381,Kraftvärmeprod!$B$1:$AH$479,MATCH(U$2,Kraftvärmeprod!$B$1:$AG$1,0),FALSE)/1,0)-IFERROR(VLOOKUP($B381,'Slutlig allokering kvv'!$B$2:$AC$462,MATCH(U$3,'Slutlig allokering kvv'!$B$1:$AJ$1,0),FALSE)/1,0)</f>
        <v>0</v>
      </c>
      <c r="V381">
        <f>IFERROR(VLOOKUP($B381,Kraftvärmeprod!$B$1:$AH$479,MATCH(V$2,Kraftvärmeprod!$B$1:$AG$1,0),FALSE)/1,0)-IFERROR(VLOOKUP($B381,'Slutlig allokering kvv'!$B$2:$AC$462,MATCH(V$3,'Slutlig allokering kvv'!$B$1:$AJ$1,0),FALSE)/1,0)</f>
        <v>0</v>
      </c>
      <c r="W381">
        <f>IFERROR(VLOOKUP($B381,Kraftvärmeprod!$B$1:$AH$479,MATCH(W$2,Kraftvärmeprod!$B$1:$AG$1,0),FALSE)/1,0)-IFERROR(VLOOKUP($B381,'Slutlig allokering kvv'!$B$2:$AC$462,MATCH(W$3,'Slutlig allokering kvv'!$B$1:$AJ$1,0),FALSE)/1,0)</f>
        <v>0</v>
      </c>
      <c r="X381">
        <f>IFERROR(VLOOKUP($B381,Kraftvärmeprod!$B$1:$AH$479,MATCH(X$2,Kraftvärmeprod!$B$1:$AG$1,0),FALSE)/1,0)-IFERROR(VLOOKUP($B381,'Slutlig allokering kvv'!$B$2:$AC$462,MATCH(X$3,'Slutlig allokering kvv'!$B$1:$AJ$1,0),FALSE)/1,0)</f>
        <v>0</v>
      </c>
      <c r="Y381">
        <f>IFERROR(VLOOKUP($B381,Kraftvärmeprod!$B$1:$AH$479,MATCH(Y$2,Kraftvärmeprod!$B$1:$AG$1,0),FALSE)/1,0)-IFERROR(VLOOKUP($B381,'Slutlig allokering kvv'!$B$2:$AC$462,MATCH(Y$3,'Slutlig allokering kvv'!$B$1:$AJ$1,0),FALSE)/1,0)</f>
        <v>0</v>
      </c>
      <c r="Z381">
        <f>IFERROR(VLOOKUP($B381,Kraftvärmeprod!$B$1:$AH$479,MATCH(Z$2,Kraftvärmeprod!$B$1:$AG$1,0),FALSE)/1,0)-IFERROR(VLOOKUP($B381,'Slutlig allokering kvv'!$B$2:$AC$462,MATCH(Z$3,'Slutlig allokering kvv'!$B$1:$AJ$1,0),FALSE)/1,0)</f>
        <v>0</v>
      </c>
      <c r="AA381">
        <f>IFERROR(VLOOKUP($B381,Kraftvärmeprod!$B$1:$AH$479,MATCH(AA$2,Kraftvärmeprod!$B$1:$AG$1,0),FALSE)/1,0)-IFERROR(VLOOKUP($B381,'Slutlig allokering kvv'!$B$2:$AC$462,MATCH(AA$3,'Slutlig allokering kvv'!$B$1:$AJ$1,0),FALSE)/1,0)</f>
        <v>9.0853000000000073E-2</v>
      </c>
      <c r="AE381">
        <f t="shared" si="10"/>
        <v>1.2947899000000009</v>
      </c>
      <c r="AG381">
        <f>IFERROR(VLOOKUP(B381,'Slutlig allokering kvv'!$B$2:$AJ$462,MATCH("Summa slutlig allokerad tillförd energi (utan hjälpel och rökgaskondensering):",'Slutlig allokering kvv'!$B$1:$AK$1,0),FALSE)/1,"")</f>
        <v>9.9462101000000001</v>
      </c>
      <c r="AI381" s="137">
        <f>IFERROR(1-VLOOKUP(B381,'Slutlig allokering kvv'!$B$2:$AJ$462,MATCH("Andel av bränsle i kvv som allokerats till värme, exklusive rökgaskondensering och hjälpel",'Slutlig allokering kvv'!$B$1:$AK$1,0),FALSE),"")</f>
        <v>0.11518458322213321</v>
      </c>
      <c r="AK381" s="137">
        <f t="shared" si="11"/>
        <v>0.11518458322213333</v>
      </c>
    </row>
    <row r="382" spans="1:37" x14ac:dyDescent="0.25">
      <c r="A382" s="2" t="s">
        <v>552</v>
      </c>
      <c r="B382" s="2" t="s">
        <v>565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 kvv'!$B$2:$AC$462,MATCH(E$3,'Slutlig allokering kvv'!$B$1:$AJ$1,0),FALSE)/1,0)</f>
        <v>0</v>
      </c>
      <c r="F382">
        <f>IFERROR(VLOOKUP($B382,Kraftvärmeprod!$B$1:$AH$479,MATCH(F$2,Kraftvärmeprod!$B$1:$AG$1,0),FALSE)/1,0)-IFERROR(VLOOKUP($B382,'Slutlig allokering kvv'!$B$2:$AC$462,MATCH(F$3,'Slutlig allokering kvv'!$B$1:$AJ$1,0),FALSE)/1,0)</f>
        <v>0</v>
      </c>
      <c r="G382">
        <f>IFERROR(VLOOKUP($B382,Kraftvärmeprod!$B$1:$AH$479,MATCH(G$2,Kraftvärmeprod!$B$1:$AG$1,0),FALSE)/1,0)-IFERROR(VLOOKUP($B382,'Slutlig allokering kvv'!$B$2:$AC$462,MATCH(G$3,'Slutlig allokering kvv'!$B$1:$AJ$1,0),FALSE)/1,0)</f>
        <v>0</v>
      </c>
      <c r="H382">
        <f>IFERROR(VLOOKUP($B382,Kraftvärmeprod!$B$1:$AH$479,MATCH(H$2,Kraftvärmeprod!$B$1:$AG$1,0),FALSE)/1,0)-IFERROR(VLOOKUP($B382,'Slutlig allokering kvv'!$B$2:$AC$462,MATCH(H$3,'Slutlig allokering kvv'!$B$1:$AJ$1,0),FALSE)/1,0)</f>
        <v>0</v>
      </c>
      <c r="I382">
        <f>IFERROR(VLOOKUP($B382,Kraftvärmeprod!$B$1:$AH$479,MATCH(I$2,Kraftvärmeprod!$B$1:$AG$1,0),FALSE)/1,0)-IFERROR(VLOOKUP($B382,'Slutlig allokering kvv'!$B$2:$AC$462,MATCH(I$3,'Slutlig allokering kvv'!$B$1:$AJ$1,0),FALSE)/1,0)</f>
        <v>0</v>
      </c>
      <c r="J382">
        <f>IFERROR(VLOOKUP($B382,Kraftvärmeprod!$B$1:$AH$479,MATCH(J$2,Kraftvärmeprod!$B$1:$AG$1,0),FALSE)/1,0)-IFERROR(VLOOKUP($B382,'Slutlig allokering kvv'!$B$2:$AC$462,MATCH(J$3,'Slutlig allokering kvv'!$B$1:$AJ$1,0),FALSE)/1,0)</f>
        <v>0</v>
      </c>
      <c r="K382">
        <f>IFERROR(VLOOKUP($B382,Kraftvärmeprod!$B$1:$AH$479,MATCH(K$2,Kraftvärmeprod!$B$1:$AG$1,0),FALSE)/1,0)-IFERROR(VLOOKUP($B382,'Slutlig allokering kvv'!$B$2:$AC$462,MATCH(K$3,'Slutlig allokering kvv'!$B$1:$AJ$1,0),FALSE)/1,0)</f>
        <v>0</v>
      </c>
      <c r="L382">
        <f>IFERROR(VLOOKUP($B382,Kraftvärmeprod!$B$1:$AH$479,MATCH(L$2,Kraftvärmeprod!$B$1:$AG$1,0),FALSE)/1,0)-IFERROR(VLOOKUP($B382,'Slutlig allokering kvv'!$B$2:$AC$462,MATCH(L$3,'Slutlig allokering kvv'!$B$1:$AJ$1,0),FALSE)/1,0)</f>
        <v>0</v>
      </c>
      <c r="M382">
        <f>IFERROR(VLOOKUP($B382,Kraftvärmeprod!$B$1:$AH$479,MATCH(M$2,Kraftvärmeprod!$B$1:$AG$1,0),FALSE)/1,0)-IFERROR(VLOOKUP($B382,'Slutlig allokering kvv'!$B$2:$AC$462,MATCH(M$3,'Slutlig allokering kvv'!$B$1:$AJ$1,0),FALSE)/1,0)</f>
        <v>0</v>
      </c>
      <c r="N382">
        <f>IFERROR(VLOOKUP($B382,Kraftvärmeprod!$B$1:$AH$479,MATCH(N$2,Kraftvärmeprod!$B$1:$AG$1,0),FALSE)/1,0)-IFERROR(VLOOKUP($B382,'Slutlig allokering kvv'!$B$2:$AC$462,MATCH(N$3,'Slutlig allokering kvv'!$B$1:$AJ$1,0),FALSE)/1,0)</f>
        <v>0</v>
      </c>
      <c r="O382">
        <f>IFERROR(VLOOKUP($B382,Kraftvärmeprod!$B$1:$AH$479,MATCH(O$2,Kraftvärmeprod!$B$1:$AG$1,0),FALSE)/1,0)-IFERROR(VLOOKUP($B382,'Slutlig allokering kvv'!$B$2:$AC$462,MATCH(O$3,'Slutlig allokering kvv'!$B$1:$AJ$1,0),FALSE)/1,0)</f>
        <v>0</v>
      </c>
      <c r="P382">
        <f>IFERROR(VLOOKUP($B382,Kraftvärmeprod!$B$1:$AH$479,MATCH(P$2,Kraftvärmeprod!$B$1:$AG$1,0),FALSE)/1,0)-IFERROR(VLOOKUP($B382,'Slutlig allokering kvv'!$B$2:$AC$462,MATCH(P$3,'Slutlig allokering kvv'!$B$1:$AJ$1,0),FALSE)/1,0)</f>
        <v>0</v>
      </c>
      <c r="Q382">
        <f>IFERROR(VLOOKUP($B382,Kraftvärmeprod!$B$1:$AH$479,MATCH(Q$2,Kraftvärmeprod!$B$1:$AG$1,0),FALSE)/1,0)-IFERROR(VLOOKUP($B382,'Slutlig allokering kvv'!$B$2:$AC$462,MATCH(Q$3,'Slutlig allokering kvv'!$B$1:$AJ$1,0),FALSE)/1,0)</f>
        <v>0</v>
      </c>
      <c r="R382">
        <f>IFERROR(VLOOKUP($B382,Kraftvärmeprod!$B$1:$AH$479,MATCH(R$2,Kraftvärmeprod!$B$1:$AG$1,0),FALSE)/1,0)-IFERROR(VLOOKUP($B382,'Slutlig allokering kvv'!$B$2:$AC$462,MATCH(R$3,'Slutlig allokering kvv'!$B$1:$AJ$1,0),FALSE)/1,0)</f>
        <v>0</v>
      </c>
      <c r="S382">
        <f>IFERROR(VLOOKUP($B382,Kraftvärmeprod!$B$1:$AH$479,MATCH(S$2,Kraftvärmeprod!$B$1:$AG$1,0),FALSE)/1,0)-IFERROR(VLOOKUP($B382,'Slutlig allokering kvv'!$B$2:$AC$462,MATCH(S$3,'Slutlig allokering kvv'!$B$1:$AJ$1,0),FALSE)/1,0)</f>
        <v>0</v>
      </c>
      <c r="T382" s="6">
        <f>IFERROR(VLOOKUP($B382,Miljö!$B$1:$S$477,MATCH(T$2,Miljö!$B$1:$X$1,0),FALSE)/1,0)-IFERROR(VLOOKUP($B382,'Slutlig allokering kvv'!$B$2:$AC$462,MATCH(T$3,'Slutlig allokering kvv'!$B$1:$AJ$1,0),FALSE)/1,0)</f>
        <v>0</v>
      </c>
      <c r="U382">
        <f>IFERROR(VLOOKUP($B382,Kraftvärmeprod!$B$1:$AH$479,MATCH(U$2,Kraftvärmeprod!$B$1:$AG$1,0),FALSE)/1,0)-IFERROR(VLOOKUP($B382,'Slutlig allokering kvv'!$B$2:$AC$462,MATCH(U$3,'Slutlig allokering kvv'!$B$1:$AJ$1,0),FALSE)/1,0)</f>
        <v>0</v>
      </c>
      <c r="V382">
        <f>IFERROR(VLOOKUP($B382,Kraftvärmeprod!$B$1:$AH$479,MATCH(V$2,Kraftvärmeprod!$B$1:$AG$1,0),FALSE)/1,0)-IFERROR(VLOOKUP($B382,'Slutlig allokering kvv'!$B$2:$AC$462,MATCH(V$3,'Slutlig allokering kvv'!$B$1:$AJ$1,0),FALSE)/1,0)</f>
        <v>0</v>
      </c>
      <c r="W382">
        <f>IFERROR(VLOOKUP($B382,Kraftvärmeprod!$B$1:$AH$479,MATCH(W$2,Kraftvärmeprod!$B$1:$AG$1,0),FALSE)/1,0)-IFERROR(VLOOKUP($B382,'Slutlig allokering kvv'!$B$2:$AC$462,MATCH(W$3,'Slutlig allokering kvv'!$B$1:$AJ$1,0),FALSE)/1,0)</f>
        <v>0</v>
      </c>
      <c r="X382">
        <f>IFERROR(VLOOKUP($B382,Kraftvärmeprod!$B$1:$AH$479,MATCH(X$2,Kraftvärmeprod!$B$1:$AG$1,0),FALSE)/1,0)-IFERROR(VLOOKUP($B382,'Slutlig allokering kvv'!$B$2:$AC$462,MATCH(X$3,'Slutlig allokering kvv'!$B$1:$AJ$1,0),FALSE)/1,0)</f>
        <v>0</v>
      </c>
      <c r="Y382">
        <f>IFERROR(VLOOKUP($B382,Kraftvärmeprod!$B$1:$AH$479,MATCH(Y$2,Kraftvärmeprod!$B$1:$AG$1,0),FALSE)/1,0)-IFERROR(VLOOKUP($B382,'Slutlig allokering kvv'!$B$2:$AC$462,MATCH(Y$3,'Slutlig allokering kvv'!$B$1:$AJ$1,0),FALSE)/1,0)</f>
        <v>0</v>
      </c>
      <c r="Z382">
        <f>IFERROR(VLOOKUP($B382,Kraftvärmeprod!$B$1:$AH$479,MATCH(Z$2,Kraftvärmeprod!$B$1:$AG$1,0),FALSE)/1,0)-IFERROR(VLOOKUP($B382,'Slutlig allokering kvv'!$B$2:$AC$462,MATCH(Z$3,'Slutlig allokering kvv'!$B$1:$AJ$1,0),FALSE)/1,0)</f>
        <v>0</v>
      </c>
      <c r="AA382">
        <f>IFERROR(VLOOKUP($B382,Kraftvärmeprod!$B$1:$AH$479,MATCH(AA$2,Kraftvärmeprod!$B$1:$AG$1,0),FALSE)/1,0)-IFERROR(VLOOKUP($B382,'Slutlig allokering kvv'!$B$2:$AC$462,MATCH(AA$3,'Slutlig allokering kvv'!$B$1:$AJ$1,0),FALSE)/1,0)</f>
        <v>0</v>
      </c>
      <c r="AE382">
        <f t="shared" si="10"/>
        <v>0</v>
      </c>
      <c r="AG382">
        <f>IFERROR(VLOOKUP(B382,'Slutlig allokering kvv'!$B$2:$AJ$462,MATCH("Summa slutlig allokerad tillförd energi (utan hjälpel och rökgaskondensering):",'Slutlig allokering kvv'!$B$1:$AK$1,0),FALSE)/1,"")</f>
        <v>0</v>
      </c>
      <c r="AI382" s="137" t="str">
        <f>IFERROR(1-VLOOKUP(B382,'Slutlig allokering kvv'!$B$2:$AJ$462,MATCH("Andel av bränsle i kvv som allokerats till värme, exklusive rökgaskondensering och hjälpel",'Slutlig allokering kvv'!$B$1:$AK$1,0),FALSE),"")</f>
        <v/>
      </c>
      <c r="AK382" s="137" t="str">
        <f t="shared" si="11"/>
        <v/>
      </c>
    </row>
    <row r="383" spans="1:37" x14ac:dyDescent="0.25">
      <c r="A383" s="2" t="s">
        <v>552</v>
      </c>
      <c r="B383" s="2" t="s">
        <v>566</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 kvv'!$B$2:$AC$462,MATCH(E$3,'Slutlig allokering kvv'!$B$1:$AJ$1,0),FALSE)/1,0)</f>
        <v>0</v>
      </c>
      <c r="F383">
        <f>IFERROR(VLOOKUP($B383,Kraftvärmeprod!$B$1:$AH$479,MATCH(F$2,Kraftvärmeprod!$B$1:$AG$1,0),FALSE)/1,0)-IFERROR(VLOOKUP($B383,'Slutlig allokering kvv'!$B$2:$AC$462,MATCH(F$3,'Slutlig allokering kvv'!$B$1:$AJ$1,0),FALSE)/1,0)</f>
        <v>0</v>
      </c>
      <c r="G383">
        <f>IFERROR(VLOOKUP($B383,Kraftvärmeprod!$B$1:$AH$479,MATCH(G$2,Kraftvärmeprod!$B$1:$AG$1,0),FALSE)/1,0)-IFERROR(VLOOKUP($B383,'Slutlig allokering kvv'!$B$2:$AC$462,MATCH(G$3,'Slutlig allokering kvv'!$B$1:$AJ$1,0),FALSE)/1,0)</f>
        <v>0</v>
      </c>
      <c r="H383">
        <f>IFERROR(VLOOKUP($B383,Kraftvärmeprod!$B$1:$AH$479,MATCH(H$2,Kraftvärmeprod!$B$1:$AG$1,0),FALSE)/1,0)-IFERROR(VLOOKUP($B383,'Slutlig allokering kvv'!$B$2:$AC$462,MATCH(H$3,'Slutlig allokering kvv'!$B$1:$AJ$1,0),FALSE)/1,0)</f>
        <v>0</v>
      </c>
      <c r="I383">
        <f>IFERROR(VLOOKUP($B383,Kraftvärmeprod!$B$1:$AH$479,MATCH(I$2,Kraftvärmeprod!$B$1:$AG$1,0),FALSE)/1,0)-IFERROR(VLOOKUP($B383,'Slutlig allokering kvv'!$B$2:$AC$462,MATCH(I$3,'Slutlig allokering kvv'!$B$1:$AJ$1,0),FALSE)/1,0)</f>
        <v>0</v>
      </c>
      <c r="J383">
        <f>IFERROR(VLOOKUP($B383,Kraftvärmeprod!$B$1:$AH$479,MATCH(J$2,Kraftvärmeprod!$B$1:$AG$1,0),FALSE)/1,0)-IFERROR(VLOOKUP($B383,'Slutlig allokering kvv'!$B$2:$AC$462,MATCH(J$3,'Slutlig allokering kvv'!$B$1:$AJ$1,0),FALSE)/1,0)</f>
        <v>0</v>
      </c>
      <c r="K383">
        <f>IFERROR(VLOOKUP($B383,Kraftvärmeprod!$B$1:$AH$479,MATCH(K$2,Kraftvärmeprod!$B$1:$AG$1,0),FALSE)/1,0)-IFERROR(VLOOKUP($B383,'Slutlig allokering kvv'!$B$2:$AC$462,MATCH(K$3,'Slutlig allokering kvv'!$B$1:$AJ$1,0),FALSE)/1,0)</f>
        <v>0</v>
      </c>
      <c r="L383">
        <f>IFERROR(VLOOKUP($B383,Kraftvärmeprod!$B$1:$AH$479,MATCH(L$2,Kraftvärmeprod!$B$1:$AG$1,0),FALSE)/1,0)-IFERROR(VLOOKUP($B383,'Slutlig allokering kvv'!$B$2:$AC$462,MATCH(L$3,'Slutlig allokering kvv'!$B$1:$AJ$1,0),FALSE)/1,0)</f>
        <v>0</v>
      </c>
      <c r="M383">
        <f>IFERROR(VLOOKUP($B383,Kraftvärmeprod!$B$1:$AH$479,MATCH(M$2,Kraftvärmeprod!$B$1:$AG$1,0),FALSE)/1,0)-IFERROR(VLOOKUP($B383,'Slutlig allokering kvv'!$B$2:$AC$462,MATCH(M$3,'Slutlig allokering kvv'!$B$1:$AJ$1,0),FALSE)/1,0)</f>
        <v>0</v>
      </c>
      <c r="N383">
        <f>IFERROR(VLOOKUP($B383,Kraftvärmeprod!$B$1:$AH$479,MATCH(N$2,Kraftvärmeprod!$B$1:$AG$1,0),FALSE)/1,0)-IFERROR(VLOOKUP($B383,'Slutlig allokering kvv'!$B$2:$AC$462,MATCH(N$3,'Slutlig allokering kvv'!$B$1:$AJ$1,0),FALSE)/1,0)</f>
        <v>0</v>
      </c>
      <c r="O383">
        <f>IFERROR(VLOOKUP($B383,Kraftvärmeprod!$B$1:$AH$479,MATCH(O$2,Kraftvärmeprod!$B$1:$AG$1,0),FALSE)/1,0)-IFERROR(VLOOKUP($B383,'Slutlig allokering kvv'!$B$2:$AC$462,MATCH(O$3,'Slutlig allokering kvv'!$B$1:$AJ$1,0),FALSE)/1,0)</f>
        <v>0</v>
      </c>
      <c r="P383">
        <f>IFERROR(VLOOKUP($B383,Kraftvärmeprod!$B$1:$AH$479,MATCH(P$2,Kraftvärmeprod!$B$1:$AG$1,0),FALSE)/1,0)-IFERROR(VLOOKUP($B383,'Slutlig allokering kvv'!$B$2:$AC$462,MATCH(P$3,'Slutlig allokering kvv'!$B$1:$AJ$1,0),FALSE)/1,0)</f>
        <v>0</v>
      </c>
      <c r="Q383">
        <f>IFERROR(VLOOKUP($B383,Kraftvärmeprod!$B$1:$AH$479,MATCH(Q$2,Kraftvärmeprod!$B$1:$AG$1,0),FALSE)/1,0)-IFERROR(VLOOKUP($B383,'Slutlig allokering kvv'!$B$2:$AC$462,MATCH(Q$3,'Slutlig allokering kvv'!$B$1:$AJ$1,0),FALSE)/1,0)</f>
        <v>0</v>
      </c>
      <c r="R383">
        <f>IFERROR(VLOOKUP($B383,Kraftvärmeprod!$B$1:$AH$479,MATCH(R$2,Kraftvärmeprod!$B$1:$AG$1,0),FALSE)/1,0)-IFERROR(VLOOKUP($B383,'Slutlig allokering kvv'!$B$2:$AC$462,MATCH(R$3,'Slutlig allokering kvv'!$B$1:$AJ$1,0),FALSE)/1,0)</f>
        <v>0</v>
      </c>
      <c r="S383">
        <f>IFERROR(VLOOKUP($B383,Kraftvärmeprod!$B$1:$AH$479,MATCH(S$2,Kraftvärmeprod!$B$1:$AG$1,0),FALSE)/1,0)-IFERROR(VLOOKUP($B383,'Slutlig allokering kvv'!$B$2:$AC$462,MATCH(S$3,'Slutlig allokering kvv'!$B$1:$AJ$1,0),FALSE)/1,0)</f>
        <v>0</v>
      </c>
      <c r="T383" s="6">
        <f>IFERROR(VLOOKUP($B383,Miljö!$B$1:$S$477,MATCH(T$2,Miljö!$B$1:$X$1,0),FALSE)/1,0)-IFERROR(VLOOKUP($B383,'Slutlig allokering kvv'!$B$2:$AC$462,MATCH(T$3,'Slutlig allokering kvv'!$B$1:$AJ$1,0),FALSE)/1,0)</f>
        <v>0</v>
      </c>
      <c r="U383">
        <f>IFERROR(VLOOKUP($B383,Kraftvärmeprod!$B$1:$AH$479,MATCH(U$2,Kraftvärmeprod!$B$1:$AG$1,0),FALSE)/1,0)-IFERROR(VLOOKUP($B383,'Slutlig allokering kvv'!$B$2:$AC$462,MATCH(U$3,'Slutlig allokering kvv'!$B$1:$AJ$1,0),FALSE)/1,0)</f>
        <v>0</v>
      </c>
      <c r="V383">
        <f>IFERROR(VLOOKUP($B383,Kraftvärmeprod!$B$1:$AH$479,MATCH(V$2,Kraftvärmeprod!$B$1:$AG$1,0),FALSE)/1,0)-IFERROR(VLOOKUP($B383,'Slutlig allokering kvv'!$B$2:$AC$462,MATCH(V$3,'Slutlig allokering kvv'!$B$1:$AJ$1,0),FALSE)/1,0)</f>
        <v>0</v>
      </c>
      <c r="W383">
        <f>IFERROR(VLOOKUP($B383,Kraftvärmeprod!$B$1:$AH$479,MATCH(W$2,Kraftvärmeprod!$B$1:$AG$1,0),FALSE)/1,0)-IFERROR(VLOOKUP($B383,'Slutlig allokering kvv'!$B$2:$AC$462,MATCH(W$3,'Slutlig allokering kvv'!$B$1:$AJ$1,0),FALSE)/1,0)</f>
        <v>0</v>
      </c>
      <c r="X383">
        <f>IFERROR(VLOOKUP($B383,Kraftvärmeprod!$B$1:$AH$479,MATCH(X$2,Kraftvärmeprod!$B$1:$AG$1,0),FALSE)/1,0)-IFERROR(VLOOKUP($B383,'Slutlig allokering kvv'!$B$2:$AC$462,MATCH(X$3,'Slutlig allokering kvv'!$B$1:$AJ$1,0),FALSE)/1,0)</f>
        <v>0</v>
      </c>
      <c r="Y383">
        <f>IFERROR(VLOOKUP($B383,Kraftvärmeprod!$B$1:$AH$479,MATCH(Y$2,Kraftvärmeprod!$B$1:$AG$1,0),FALSE)/1,0)-IFERROR(VLOOKUP($B383,'Slutlig allokering kvv'!$B$2:$AC$462,MATCH(Y$3,'Slutlig allokering kvv'!$B$1:$AJ$1,0),FALSE)/1,0)</f>
        <v>0</v>
      </c>
      <c r="Z383">
        <f>IFERROR(VLOOKUP($B383,Kraftvärmeprod!$B$1:$AH$479,MATCH(Z$2,Kraftvärmeprod!$B$1:$AG$1,0),FALSE)/1,0)-IFERROR(VLOOKUP($B383,'Slutlig allokering kvv'!$B$2:$AC$462,MATCH(Z$3,'Slutlig allokering kvv'!$B$1:$AJ$1,0),FALSE)/1,0)</f>
        <v>0</v>
      </c>
      <c r="AA383">
        <f>IFERROR(VLOOKUP($B383,Kraftvärmeprod!$B$1:$AH$479,MATCH(AA$2,Kraftvärmeprod!$B$1:$AG$1,0),FALSE)/1,0)-IFERROR(VLOOKUP($B383,'Slutlig allokering kvv'!$B$2:$AC$462,MATCH(AA$3,'Slutlig allokering kvv'!$B$1:$AJ$1,0),FALSE)/1,0)</f>
        <v>0</v>
      </c>
      <c r="AE383">
        <f t="shared" si="10"/>
        <v>0</v>
      </c>
      <c r="AG383">
        <f>IFERROR(VLOOKUP(B383,'Slutlig allokering kvv'!$B$2:$AJ$462,MATCH("Summa slutlig allokerad tillförd energi (utan hjälpel och rökgaskondensering):",'Slutlig allokering kvv'!$B$1:$AK$1,0),FALSE)/1,"")</f>
        <v>0</v>
      </c>
      <c r="AI383" s="137" t="str">
        <f>IFERROR(1-VLOOKUP(B383,'Slutlig allokering kvv'!$B$2:$AJ$462,MATCH("Andel av bränsle i kvv som allokerats till värme, exklusive rökgaskondensering och hjälpel",'Slutlig allokering kvv'!$B$1:$AK$1,0),FALSE),"")</f>
        <v/>
      </c>
      <c r="AK383" s="137" t="str">
        <f t="shared" si="11"/>
        <v/>
      </c>
    </row>
    <row r="384" spans="1:37" x14ac:dyDescent="0.25">
      <c r="A384" s="2" t="s">
        <v>552</v>
      </c>
      <c r="B384" s="2" t="s">
        <v>567</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 kvv'!$B$2:$AC$462,MATCH(E$3,'Slutlig allokering kvv'!$B$1:$AJ$1,0),FALSE)/1,0)</f>
        <v>0</v>
      </c>
      <c r="F384">
        <f>IFERROR(VLOOKUP($B384,Kraftvärmeprod!$B$1:$AH$479,MATCH(F$2,Kraftvärmeprod!$B$1:$AG$1,0),FALSE)/1,0)-IFERROR(VLOOKUP($B384,'Slutlig allokering kvv'!$B$2:$AC$462,MATCH(F$3,'Slutlig allokering kvv'!$B$1:$AJ$1,0),FALSE)/1,0)</f>
        <v>0</v>
      </c>
      <c r="G384">
        <f>IFERROR(VLOOKUP($B384,Kraftvärmeprod!$B$1:$AH$479,MATCH(G$2,Kraftvärmeprod!$B$1:$AG$1,0),FALSE)/1,0)-IFERROR(VLOOKUP($B384,'Slutlig allokering kvv'!$B$2:$AC$462,MATCH(G$3,'Slutlig allokering kvv'!$B$1:$AJ$1,0),FALSE)/1,0)</f>
        <v>0</v>
      </c>
      <c r="H384">
        <f>IFERROR(VLOOKUP($B384,Kraftvärmeprod!$B$1:$AH$479,MATCH(H$2,Kraftvärmeprod!$B$1:$AG$1,0),FALSE)/1,0)-IFERROR(VLOOKUP($B384,'Slutlig allokering kvv'!$B$2:$AC$462,MATCH(H$3,'Slutlig allokering kvv'!$B$1:$AJ$1,0),FALSE)/1,0)</f>
        <v>0</v>
      </c>
      <c r="I384">
        <f>IFERROR(VLOOKUP($B384,Kraftvärmeprod!$B$1:$AH$479,MATCH(I$2,Kraftvärmeprod!$B$1:$AG$1,0),FALSE)/1,0)-IFERROR(VLOOKUP($B384,'Slutlig allokering kvv'!$B$2:$AC$462,MATCH(I$3,'Slutlig allokering kvv'!$B$1:$AJ$1,0),FALSE)/1,0)</f>
        <v>0</v>
      </c>
      <c r="J384">
        <f>IFERROR(VLOOKUP($B384,Kraftvärmeprod!$B$1:$AH$479,MATCH(J$2,Kraftvärmeprod!$B$1:$AG$1,0),FALSE)/1,0)-IFERROR(VLOOKUP($B384,'Slutlig allokering kvv'!$B$2:$AC$462,MATCH(J$3,'Slutlig allokering kvv'!$B$1:$AJ$1,0),FALSE)/1,0)</f>
        <v>0</v>
      </c>
      <c r="K384">
        <f>IFERROR(VLOOKUP($B384,Kraftvärmeprod!$B$1:$AH$479,MATCH(K$2,Kraftvärmeprod!$B$1:$AG$1,0),FALSE)/1,0)-IFERROR(VLOOKUP($B384,'Slutlig allokering kvv'!$B$2:$AC$462,MATCH(K$3,'Slutlig allokering kvv'!$B$1:$AJ$1,0),FALSE)/1,0)</f>
        <v>0</v>
      </c>
      <c r="L384">
        <f>IFERROR(VLOOKUP($B384,Kraftvärmeprod!$B$1:$AH$479,MATCH(L$2,Kraftvärmeprod!$B$1:$AG$1,0),FALSE)/1,0)-IFERROR(VLOOKUP($B384,'Slutlig allokering kvv'!$B$2:$AC$462,MATCH(L$3,'Slutlig allokering kvv'!$B$1:$AJ$1,0),FALSE)/1,0)</f>
        <v>0</v>
      </c>
      <c r="M384">
        <f>IFERROR(VLOOKUP($B384,Kraftvärmeprod!$B$1:$AH$479,MATCH(M$2,Kraftvärmeprod!$B$1:$AG$1,0),FALSE)/1,0)-IFERROR(VLOOKUP($B384,'Slutlig allokering kvv'!$B$2:$AC$462,MATCH(M$3,'Slutlig allokering kvv'!$B$1:$AJ$1,0),FALSE)/1,0)</f>
        <v>0</v>
      </c>
      <c r="N384">
        <f>IFERROR(VLOOKUP($B384,Kraftvärmeprod!$B$1:$AH$479,MATCH(N$2,Kraftvärmeprod!$B$1:$AG$1,0),FALSE)/1,0)-IFERROR(VLOOKUP($B384,'Slutlig allokering kvv'!$B$2:$AC$462,MATCH(N$3,'Slutlig allokering kvv'!$B$1:$AJ$1,0),FALSE)/1,0)</f>
        <v>0</v>
      </c>
      <c r="O384">
        <f>IFERROR(VLOOKUP($B384,Kraftvärmeprod!$B$1:$AH$479,MATCH(O$2,Kraftvärmeprod!$B$1:$AG$1,0),FALSE)/1,0)-IFERROR(VLOOKUP($B384,'Slutlig allokering kvv'!$B$2:$AC$462,MATCH(O$3,'Slutlig allokering kvv'!$B$1:$AJ$1,0),FALSE)/1,0)</f>
        <v>0</v>
      </c>
      <c r="P384">
        <f>IFERROR(VLOOKUP($B384,Kraftvärmeprod!$B$1:$AH$479,MATCH(P$2,Kraftvärmeprod!$B$1:$AG$1,0),FALSE)/1,0)-IFERROR(VLOOKUP($B384,'Slutlig allokering kvv'!$B$2:$AC$462,MATCH(P$3,'Slutlig allokering kvv'!$B$1:$AJ$1,0),FALSE)/1,0)</f>
        <v>0</v>
      </c>
      <c r="Q384">
        <f>IFERROR(VLOOKUP($B384,Kraftvärmeprod!$B$1:$AH$479,MATCH(Q$2,Kraftvärmeprod!$B$1:$AG$1,0),FALSE)/1,0)-IFERROR(VLOOKUP($B384,'Slutlig allokering kvv'!$B$2:$AC$462,MATCH(Q$3,'Slutlig allokering kvv'!$B$1:$AJ$1,0),FALSE)/1,0)</f>
        <v>0</v>
      </c>
      <c r="R384">
        <f>IFERROR(VLOOKUP($B384,Kraftvärmeprod!$B$1:$AH$479,MATCH(R$2,Kraftvärmeprod!$B$1:$AG$1,0),FALSE)/1,0)-IFERROR(VLOOKUP($B384,'Slutlig allokering kvv'!$B$2:$AC$462,MATCH(R$3,'Slutlig allokering kvv'!$B$1:$AJ$1,0),FALSE)/1,0)</f>
        <v>0</v>
      </c>
      <c r="S384">
        <f>IFERROR(VLOOKUP($B384,Kraftvärmeprod!$B$1:$AH$479,MATCH(S$2,Kraftvärmeprod!$B$1:$AG$1,0),FALSE)/1,0)-IFERROR(VLOOKUP($B384,'Slutlig allokering kvv'!$B$2:$AC$462,MATCH(S$3,'Slutlig allokering kvv'!$B$1:$AJ$1,0),FALSE)/1,0)</f>
        <v>0</v>
      </c>
      <c r="T384" s="6">
        <f>IFERROR(VLOOKUP($B384,Miljö!$B$1:$S$477,MATCH(T$2,Miljö!$B$1:$X$1,0),FALSE)/1,0)-IFERROR(VLOOKUP($B384,'Slutlig allokering kvv'!$B$2:$AC$462,MATCH(T$3,'Slutlig allokering kvv'!$B$1:$AJ$1,0),FALSE)/1,0)</f>
        <v>0</v>
      </c>
      <c r="U384">
        <f>IFERROR(VLOOKUP($B384,Kraftvärmeprod!$B$1:$AH$479,MATCH(U$2,Kraftvärmeprod!$B$1:$AG$1,0),FALSE)/1,0)-IFERROR(VLOOKUP($B384,'Slutlig allokering kvv'!$B$2:$AC$462,MATCH(U$3,'Slutlig allokering kvv'!$B$1:$AJ$1,0),FALSE)/1,0)</f>
        <v>0</v>
      </c>
      <c r="V384">
        <f>IFERROR(VLOOKUP($B384,Kraftvärmeprod!$B$1:$AH$479,MATCH(V$2,Kraftvärmeprod!$B$1:$AG$1,0),FALSE)/1,0)-IFERROR(VLOOKUP($B384,'Slutlig allokering kvv'!$B$2:$AC$462,MATCH(V$3,'Slutlig allokering kvv'!$B$1:$AJ$1,0),FALSE)/1,0)</f>
        <v>0</v>
      </c>
      <c r="W384">
        <f>IFERROR(VLOOKUP($B384,Kraftvärmeprod!$B$1:$AH$479,MATCH(W$2,Kraftvärmeprod!$B$1:$AG$1,0),FALSE)/1,0)-IFERROR(VLOOKUP($B384,'Slutlig allokering kvv'!$B$2:$AC$462,MATCH(W$3,'Slutlig allokering kvv'!$B$1:$AJ$1,0),FALSE)/1,0)</f>
        <v>0</v>
      </c>
      <c r="X384">
        <f>IFERROR(VLOOKUP($B384,Kraftvärmeprod!$B$1:$AH$479,MATCH(X$2,Kraftvärmeprod!$B$1:$AG$1,0),FALSE)/1,0)-IFERROR(VLOOKUP($B384,'Slutlig allokering kvv'!$B$2:$AC$462,MATCH(X$3,'Slutlig allokering kvv'!$B$1:$AJ$1,0),FALSE)/1,0)</f>
        <v>0</v>
      </c>
      <c r="Y384">
        <f>IFERROR(VLOOKUP($B384,Kraftvärmeprod!$B$1:$AH$479,MATCH(Y$2,Kraftvärmeprod!$B$1:$AG$1,0),FALSE)/1,0)-IFERROR(VLOOKUP($B384,'Slutlig allokering kvv'!$B$2:$AC$462,MATCH(Y$3,'Slutlig allokering kvv'!$B$1:$AJ$1,0),FALSE)/1,0)</f>
        <v>0</v>
      </c>
      <c r="Z384">
        <f>IFERROR(VLOOKUP($B384,Kraftvärmeprod!$B$1:$AH$479,MATCH(Z$2,Kraftvärmeprod!$B$1:$AG$1,0),FALSE)/1,0)-IFERROR(VLOOKUP($B384,'Slutlig allokering kvv'!$B$2:$AC$462,MATCH(Z$3,'Slutlig allokering kvv'!$B$1:$AJ$1,0),FALSE)/1,0)</f>
        <v>0</v>
      </c>
      <c r="AA384">
        <f>IFERROR(VLOOKUP($B384,Kraftvärmeprod!$B$1:$AH$479,MATCH(AA$2,Kraftvärmeprod!$B$1:$AG$1,0),FALSE)/1,0)-IFERROR(VLOOKUP($B384,'Slutlig allokering kvv'!$B$2:$AC$462,MATCH(AA$3,'Slutlig allokering kvv'!$B$1:$AJ$1,0),FALSE)/1,0)</f>
        <v>0</v>
      </c>
      <c r="AE384">
        <f t="shared" si="10"/>
        <v>0</v>
      </c>
      <c r="AG384">
        <f>IFERROR(VLOOKUP(B384,'Slutlig allokering kvv'!$B$2:$AJ$462,MATCH("Summa slutlig allokerad tillförd energi (utan hjälpel och rökgaskondensering):",'Slutlig allokering kvv'!$B$1:$AK$1,0),FALSE)/1,"")</f>
        <v>0</v>
      </c>
      <c r="AI384" s="137" t="str">
        <f>IFERROR(1-VLOOKUP(B384,'Slutlig allokering kvv'!$B$2:$AJ$462,MATCH("Andel av bränsle i kvv som allokerats till värme, exklusive rökgaskondensering och hjälpel",'Slutlig allokering kvv'!$B$1:$AK$1,0),FALSE),"")</f>
        <v/>
      </c>
      <c r="AK384" s="137" t="str">
        <f t="shared" si="11"/>
        <v/>
      </c>
    </row>
    <row r="385" spans="1:37" x14ac:dyDescent="0.25">
      <c r="A385" s="2" t="s">
        <v>552</v>
      </c>
      <c r="B385" s="2" t="s">
        <v>568</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 kvv'!$B$2:$AC$462,MATCH(E$3,'Slutlig allokering kvv'!$B$1:$AJ$1,0),FALSE)/1,0)</f>
        <v>0</v>
      </c>
      <c r="F385">
        <f>IFERROR(VLOOKUP($B385,Kraftvärmeprod!$B$1:$AH$479,MATCH(F$2,Kraftvärmeprod!$B$1:$AG$1,0),FALSE)/1,0)-IFERROR(VLOOKUP($B385,'Slutlig allokering kvv'!$B$2:$AC$462,MATCH(F$3,'Slutlig allokering kvv'!$B$1:$AJ$1,0),FALSE)/1,0)</f>
        <v>0</v>
      </c>
      <c r="G385">
        <f>IFERROR(VLOOKUP($B385,Kraftvärmeprod!$B$1:$AH$479,MATCH(G$2,Kraftvärmeprod!$B$1:$AG$1,0),FALSE)/1,0)-IFERROR(VLOOKUP($B385,'Slutlig allokering kvv'!$B$2:$AC$462,MATCH(G$3,'Slutlig allokering kvv'!$B$1:$AJ$1,0),FALSE)/1,0)</f>
        <v>0</v>
      </c>
      <c r="H385">
        <f>IFERROR(VLOOKUP($B385,Kraftvärmeprod!$B$1:$AH$479,MATCH(H$2,Kraftvärmeprod!$B$1:$AG$1,0),FALSE)/1,0)-IFERROR(VLOOKUP($B385,'Slutlig allokering kvv'!$B$2:$AC$462,MATCH(H$3,'Slutlig allokering kvv'!$B$1:$AJ$1,0),FALSE)/1,0)</f>
        <v>0</v>
      </c>
      <c r="I385">
        <f>IFERROR(VLOOKUP($B385,Kraftvärmeprod!$B$1:$AH$479,MATCH(I$2,Kraftvärmeprod!$B$1:$AG$1,0),FALSE)/1,0)-IFERROR(VLOOKUP($B385,'Slutlig allokering kvv'!$B$2:$AC$462,MATCH(I$3,'Slutlig allokering kvv'!$B$1:$AJ$1,0),FALSE)/1,0)</f>
        <v>0</v>
      </c>
      <c r="J385">
        <f>IFERROR(VLOOKUP($B385,Kraftvärmeprod!$B$1:$AH$479,MATCH(J$2,Kraftvärmeprod!$B$1:$AG$1,0),FALSE)/1,0)-IFERROR(VLOOKUP($B385,'Slutlig allokering kvv'!$B$2:$AC$462,MATCH(J$3,'Slutlig allokering kvv'!$B$1:$AJ$1,0),FALSE)/1,0)</f>
        <v>0</v>
      </c>
      <c r="K385">
        <f>IFERROR(VLOOKUP($B385,Kraftvärmeprod!$B$1:$AH$479,MATCH(K$2,Kraftvärmeprod!$B$1:$AG$1,0),FALSE)/1,0)-IFERROR(VLOOKUP($B385,'Slutlig allokering kvv'!$B$2:$AC$462,MATCH(K$3,'Slutlig allokering kvv'!$B$1:$AJ$1,0),FALSE)/1,0)</f>
        <v>0</v>
      </c>
      <c r="L385">
        <f>IFERROR(VLOOKUP($B385,Kraftvärmeprod!$B$1:$AH$479,MATCH(L$2,Kraftvärmeprod!$B$1:$AG$1,0),FALSE)/1,0)-IFERROR(VLOOKUP($B385,'Slutlig allokering kvv'!$B$2:$AC$462,MATCH(L$3,'Slutlig allokering kvv'!$B$1:$AJ$1,0),FALSE)/1,0)</f>
        <v>0</v>
      </c>
      <c r="M385">
        <f>IFERROR(VLOOKUP($B385,Kraftvärmeprod!$B$1:$AH$479,MATCH(M$2,Kraftvärmeprod!$B$1:$AG$1,0),FALSE)/1,0)-IFERROR(VLOOKUP($B385,'Slutlig allokering kvv'!$B$2:$AC$462,MATCH(M$3,'Slutlig allokering kvv'!$B$1:$AJ$1,0),FALSE)/1,0)</f>
        <v>0</v>
      </c>
      <c r="N385">
        <f>IFERROR(VLOOKUP($B385,Kraftvärmeprod!$B$1:$AH$479,MATCH(N$2,Kraftvärmeprod!$B$1:$AG$1,0),FALSE)/1,0)-IFERROR(VLOOKUP($B385,'Slutlig allokering kvv'!$B$2:$AC$462,MATCH(N$3,'Slutlig allokering kvv'!$B$1:$AJ$1,0),FALSE)/1,0)</f>
        <v>0</v>
      </c>
      <c r="O385">
        <f>IFERROR(VLOOKUP($B385,Kraftvärmeprod!$B$1:$AH$479,MATCH(O$2,Kraftvärmeprod!$B$1:$AG$1,0),FALSE)/1,0)-IFERROR(VLOOKUP($B385,'Slutlig allokering kvv'!$B$2:$AC$462,MATCH(O$3,'Slutlig allokering kvv'!$B$1:$AJ$1,0),FALSE)/1,0)</f>
        <v>0</v>
      </c>
      <c r="P385">
        <f>IFERROR(VLOOKUP($B385,Kraftvärmeprod!$B$1:$AH$479,MATCH(P$2,Kraftvärmeprod!$B$1:$AG$1,0),FALSE)/1,0)-IFERROR(VLOOKUP($B385,'Slutlig allokering kvv'!$B$2:$AC$462,MATCH(P$3,'Slutlig allokering kvv'!$B$1:$AJ$1,0),FALSE)/1,0)</f>
        <v>0</v>
      </c>
      <c r="Q385">
        <f>IFERROR(VLOOKUP($B385,Kraftvärmeprod!$B$1:$AH$479,MATCH(Q$2,Kraftvärmeprod!$B$1:$AG$1,0),FALSE)/1,0)-IFERROR(VLOOKUP($B385,'Slutlig allokering kvv'!$B$2:$AC$462,MATCH(Q$3,'Slutlig allokering kvv'!$B$1:$AJ$1,0),FALSE)/1,0)</f>
        <v>0</v>
      </c>
      <c r="R385">
        <f>IFERROR(VLOOKUP($B385,Kraftvärmeprod!$B$1:$AH$479,MATCH(R$2,Kraftvärmeprod!$B$1:$AG$1,0),FALSE)/1,0)-IFERROR(VLOOKUP($B385,'Slutlig allokering kvv'!$B$2:$AC$462,MATCH(R$3,'Slutlig allokering kvv'!$B$1:$AJ$1,0),FALSE)/1,0)</f>
        <v>0</v>
      </c>
      <c r="S385">
        <f>IFERROR(VLOOKUP($B385,Kraftvärmeprod!$B$1:$AH$479,MATCH(S$2,Kraftvärmeprod!$B$1:$AG$1,0),FALSE)/1,0)-IFERROR(VLOOKUP($B385,'Slutlig allokering kvv'!$B$2:$AC$462,MATCH(S$3,'Slutlig allokering kvv'!$B$1:$AJ$1,0),FALSE)/1,0)</f>
        <v>0</v>
      </c>
      <c r="T385" s="6">
        <f>IFERROR(VLOOKUP($B385,Miljö!$B$1:$S$477,MATCH(T$2,Miljö!$B$1:$X$1,0),FALSE)/1,0)-IFERROR(VLOOKUP($B385,'Slutlig allokering kvv'!$B$2:$AC$462,MATCH(T$3,'Slutlig allokering kvv'!$B$1:$AJ$1,0),FALSE)/1,0)</f>
        <v>0</v>
      </c>
      <c r="U385">
        <f>IFERROR(VLOOKUP($B385,Kraftvärmeprod!$B$1:$AH$479,MATCH(U$2,Kraftvärmeprod!$B$1:$AG$1,0),FALSE)/1,0)-IFERROR(VLOOKUP($B385,'Slutlig allokering kvv'!$B$2:$AC$462,MATCH(U$3,'Slutlig allokering kvv'!$B$1:$AJ$1,0),FALSE)/1,0)</f>
        <v>0</v>
      </c>
      <c r="V385">
        <f>IFERROR(VLOOKUP($B385,Kraftvärmeprod!$B$1:$AH$479,MATCH(V$2,Kraftvärmeprod!$B$1:$AG$1,0),FALSE)/1,0)-IFERROR(VLOOKUP($B385,'Slutlig allokering kvv'!$B$2:$AC$462,MATCH(V$3,'Slutlig allokering kvv'!$B$1:$AJ$1,0),FALSE)/1,0)</f>
        <v>0</v>
      </c>
      <c r="W385">
        <f>IFERROR(VLOOKUP($B385,Kraftvärmeprod!$B$1:$AH$479,MATCH(W$2,Kraftvärmeprod!$B$1:$AG$1,0),FALSE)/1,0)-IFERROR(VLOOKUP($B385,'Slutlig allokering kvv'!$B$2:$AC$462,MATCH(W$3,'Slutlig allokering kvv'!$B$1:$AJ$1,0),FALSE)/1,0)</f>
        <v>0</v>
      </c>
      <c r="X385">
        <f>IFERROR(VLOOKUP($B385,Kraftvärmeprod!$B$1:$AH$479,MATCH(X$2,Kraftvärmeprod!$B$1:$AG$1,0),FALSE)/1,0)-IFERROR(VLOOKUP($B385,'Slutlig allokering kvv'!$B$2:$AC$462,MATCH(X$3,'Slutlig allokering kvv'!$B$1:$AJ$1,0),FALSE)/1,0)</f>
        <v>0</v>
      </c>
      <c r="Y385">
        <f>IFERROR(VLOOKUP($B385,Kraftvärmeprod!$B$1:$AH$479,MATCH(Y$2,Kraftvärmeprod!$B$1:$AG$1,0),FALSE)/1,0)-IFERROR(VLOOKUP($B385,'Slutlig allokering kvv'!$B$2:$AC$462,MATCH(Y$3,'Slutlig allokering kvv'!$B$1:$AJ$1,0),FALSE)/1,0)</f>
        <v>0</v>
      </c>
      <c r="Z385">
        <f>IFERROR(VLOOKUP($B385,Kraftvärmeprod!$B$1:$AH$479,MATCH(Z$2,Kraftvärmeprod!$B$1:$AG$1,0),FALSE)/1,0)-IFERROR(VLOOKUP($B385,'Slutlig allokering kvv'!$B$2:$AC$462,MATCH(Z$3,'Slutlig allokering kvv'!$B$1:$AJ$1,0),FALSE)/1,0)</f>
        <v>0</v>
      </c>
      <c r="AA385">
        <f>IFERROR(VLOOKUP($B385,Kraftvärmeprod!$B$1:$AH$479,MATCH(AA$2,Kraftvärmeprod!$B$1:$AG$1,0),FALSE)/1,0)-IFERROR(VLOOKUP($B385,'Slutlig allokering kvv'!$B$2:$AC$462,MATCH(AA$3,'Slutlig allokering kvv'!$B$1:$AJ$1,0),FALSE)/1,0)</f>
        <v>0</v>
      </c>
      <c r="AE385">
        <f t="shared" si="10"/>
        <v>0</v>
      </c>
      <c r="AG385">
        <f>IFERROR(VLOOKUP(B385,'Slutlig allokering kvv'!$B$2:$AJ$462,MATCH("Summa slutlig allokerad tillförd energi (utan hjälpel och rökgaskondensering):",'Slutlig allokering kvv'!$B$1:$AK$1,0),FALSE)/1,"")</f>
        <v>0</v>
      </c>
      <c r="AI385" s="137" t="str">
        <f>IFERROR(1-VLOOKUP(B385,'Slutlig allokering kvv'!$B$2:$AJ$462,MATCH("Andel av bränsle i kvv som allokerats till värme, exklusive rökgaskondensering och hjälpel",'Slutlig allokering kvv'!$B$1:$AK$1,0),FALSE),"")</f>
        <v/>
      </c>
      <c r="AK385" s="137" t="str">
        <f t="shared" si="11"/>
        <v/>
      </c>
    </row>
    <row r="386" spans="1:37" x14ac:dyDescent="0.25">
      <c r="A386" s="2" t="s">
        <v>552</v>
      </c>
      <c r="B386" s="2" t="s">
        <v>569</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 kvv'!$B$2:$AC$462,MATCH(E$3,'Slutlig allokering kvv'!$B$1:$AJ$1,0),FALSE)/1,0)</f>
        <v>0</v>
      </c>
      <c r="F386">
        <f>IFERROR(VLOOKUP($B386,Kraftvärmeprod!$B$1:$AH$479,MATCH(F$2,Kraftvärmeprod!$B$1:$AG$1,0),FALSE)/1,0)-IFERROR(VLOOKUP($B386,'Slutlig allokering kvv'!$B$2:$AC$462,MATCH(F$3,'Slutlig allokering kvv'!$B$1:$AJ$1,0),FALSE)/1,0)</f>
        <v>0</v>
      </c>
      <c r="G386">
        <f>IFERROR(VLOOKUP($B386,Kraftvärmeprod!$B$1:$AH$479,MATCH(G$2,Kraftvärmeprod!$B$1:$AG$1,0),FALSE)/1,0)-IFERROR(VLOOKUP($B386,'Slutlig allokering kvv'!$B$2:$AC$462,MATCH(G$3,'Slutlig allokering kvv'!$B$1:$AJ$1,0),FALSE)/1,0)</f>
        <v>0</v>
      </c>
      <c r="H386">
        <f>IFERROR(VLOOKUP($B386,Kraftvärmeprod!$B$1:$AH$479,MATCH(H$2,Kraftvärmeprod!$B$1:$AG$1,0),FALSE)/1,0)-IFERROR(VLOOKUP($B386,'Slutlig allokering kvv'!$B$2:$AC$462,MATCH(H$3,'Slutlig allokering kvv'!$B$1:$AJ$1,0),FALSE)/1,0)</f>
        <v>0</v>
      </c>
      <c r="I386">
        <f>IFERROR(VLOOKUP($B386,Kraftvärmeprod!$B$1:$AH$479,MATCH(I$2,Kraftvärmeprod!$B$1:$AG$1,0),FALSE)/1,0)-IFERROR(VLOOKUP($B386,'Slutlig allokering kvv'!$B$2:$AC$462,MATCH(I$3,'Slutlig allokering kvv'!$B$1:$AJ$1,0),FALSE)/1,0)</f>
        <v>0</v>
      </c>
      <c r="J386">
        <f>IFERROR(VLOOKUP($B386,Kraftvärmeprod!$B$1:$AH$479,MATCH(J$2,Kraftvärmeprod!$B$1:$AG$1,0),FALSE)/1,0)-IFERROR(VLOOKUP($B386,'Slutlig allokering kvv'!$B$2:$AC$462,MATCH(J$3,'Slutlig allokering kvv'!$B$1:$AJ$1,0),FALSE)/1,0)</f>
        <v>0</v>
      </c>
      <c r="K386">
        <f>IFERROR(VLOOKUP($B386,Kraftvärmeprod!$B$1:$AH$479,MATCH(K$2,Kraftvärmeprod!$B$1:$AG$1,0),FALSE)/1,0)-IFERROR(VLOOKUP($B386,'Slutlig allokering kvv'!$B$2:$AC$462,MATCH(K$3,'Slutlig allokering kvv'!$B$1:$AJ$1,0),FALSE)/1,0)</f>
        <v>0</v>
      </c>
      <c r="L386">
        <f>IFERROR(VLOOKUP($B386,Kraftvärmeprod!$B$1:$AH$479,MATCH(L$2,Kraftvärmeprod!$B$1:$AG$1,0),FALSE)/1,0)-IFERROR(VLOOKUP($B386,'Slutlig allokering kvv'!$B$2:$AC$462,MATCH(L$3,'Slutlig allokering kvv'!$B$1:$AJ$1,0),FALSE)/1,0)</f>
        <v>0</v>
      </c>
      <c r="M386">
        <f>IFERROR(VLOOKUP($B386,Kraftvärmeprod!$B$1:$AH$479,MATCH(M$2,Kraftvärmeprod!$B$1:$AG$1,0),FALSE)/1,0)-IFERROR(VLOOKUP($B386,'Slutlig allokering kvv'!$B$2:$AC$462,MATCH(M$3,'Slutlig allokering kvv'!$B$1:$AJ$1,0),FALSE)/1,0)</f>
        <v>0</v>
      </c>
      <c r="N386">
        <f>IFERROR(VLOOKUP($B386,Kraftvärmeprod!$B$1:$AH$479,MATCH(N$2,Kraftvärmeprod!$B$1:$AG$1,0),FALSE)/1,0)-IFERROR(VLOOKUP($B386,'Slutlig allokering kvv'!$B$2:$AC$462,MATCH(N$3,'Slutlig allokering kvv'!$B$1:$AJ$1,0),FALSE)/1,0)</f>
        <v>0</v>
      </c>
      <c r="O386">
        <f>IFERROR(VLOOKUP($B386,Kraftvärmeprod!$B$1:$AH$479,MATCH(O$2,Kraftvärmeprod!$B$1:$AG$1,0),FALSE)/1,0)-IFERROR(VLOOKUP($B386,'Slutlig allokering kvv'!$B$2:$AC$462,MATCH(O$3,'Slutlig allokering kvv'!$B$1:$AJ$1,0),FALSE)/1,0)</f>
        <v>0</v>
      </c>
      <c r="P386">
        <f>IFERROR(VLOOKUP($B386,Kraftvärmeprod!$B$1:$AH$479,MATCH(P$2,Kraftvärmeprod!$B$1:$AG$1,0),FALSE)/1,0)-IFERROR(VLOOKUP($B386,'Slutlig allokering kvv'!$B$2:$AC$462,MATCH(P$3,'Slutlig allokering kvv'!$B$1:$AJ$1,0),FALSE)/1,0)</f>
        <v>0</v>
      </c>
      <c r="Q386">
        <f>IFERROR(VLOOKUP($B386,Kraftvärmeprod!$B$1:$AH$479,MATCH(Q$2,Kraftvärmeprod!$B$1:$AG$1,0),FALSE)/1,0)-IFERROR(VLOOKUP($B386,'Slutlig allokering kvv'!$B$2:$AC$462,MATCH(Q$3,'Slutlig allokering kvv'!$B$1:$AJ$1,0),FALSE)/1,0)</f>
        <v>0</v>
      </c>
      <c r="R386">
        <f>IFERROR(VLOOKUP($B386,Kraftvärmeprod!$B$1:$AH$479,MATCH(R$2,Kraftvärmeprod!$B$1:$AG$1,0),FALSE)/1,0)-IFERROR(VLOOKUP($B386,'Slutlig allokering kvv'!$B$2:$AC$462,MATCH(R$3,'Slutlig allokering kvv'!$B$1:$AJ$1,0),FALSE)/1,0)</f>
        <v>0</v>
      </c>
      <c r="S386">
        <f>IFERROR(VLOOKUP($B386,Kraftvärmeprod!$B$1:$AH$479,MATCH(S$2,Kraftvärmeprod!$B$1:$AG$1,0),FALSE)/1,0)-IFERROR(VLOOKUP($B386,'Slutlig allokering kvv'!$B$2:$AC$462,MATCH(S$3,'Slutlig allokering kvv'!$B$1:$AJ$1,0),FALSE)/1,0)</f>
        <v>0</v>
      </c>
      <c r="T386" s="6">
        <f>IFERROR(VLOOKUP($B386,Miljö!$B$1:$S$477,MATCH(T$2,Miljö!$B$1:$X$1,0),FALSE)/1,0)-IFERROR(VLOOKUP($B386,'Slutlig allokering kvv'!$B$2:$AC$462,MATCH(T$3,'Slutlig allokering kvv'!$B$1:$AJ$1,0),FALSE)/1,0)</f>
        <v>0</v>
      </c>
      <c r="U386">
        <f>IFERROR(VLOOKUP($B386,Kraftvärmeprod!$B$1:$AH$479,MATCH(U$2,Kraftvärmeprod!$B$1:$AG$1,0),FALSE)/1,0)-IFERROR(VLOOKUP($B386,'Slutlig allokering kvv'!$B$2:$AC$462,MATCH(U$3,'Slutlig allokering kvv'!$B$1:$AJ$1,0),FALSE)/1,0)</f>
        <v>0</v>
      </c>
      <c r="V386">
        <f>IFERROR(VLOOKUP($B386,Kraftvärmeprod!$B$1:$AH$479,MATCH(V$2,Kraftvärmeprod!$B$1:$AG$1,0),FALSE)/1,0)-IFERROR(VLOOKUP($B386,'Slutlig allokering kvv'!$B$2:$AC$462,MATCH(V$3,'Slutlig allokering kvv'!$B$1:$AJ$1,0),FALSE)/1,0)</f>
        <v>0</v>
      </c>
      <c r="W386">
        <f>IFERROR(VLOOKUP($B386,Kraftvärmeprod!$B$1:$AH$479,MATCH(W$2,Kraftvärmeprod!$B$1:$AG$1,0),FALSE)/1,0)-IFERROR(VLOOKUP($B386,'Slutlig allokering kvv'!$B$2:$AC$462,MATCH(W$3,'Slutlig allokering kvv'!$B$1:$AJ$1,0),FALSE)/1,0)</f>
        <v>0</v>
      </c>
      <c r="X386">
        <f>IFERROR(VLOOKUP($B386,Kraftvärmeprod!$B$1:$AH$479,MATCH(X$2,Kraftvärmeprod!$B$1:$AG$1,0),FALSE)/1,0)-IFERROR(VLOOKUP($B386,'Slutlig allokering kvv'!$B$2:$AC$462,MATCH(X$3,'Slutlig allokering kvv'!$B$1:$AJ$1,0),FALSE)/1,0)</f>
        <v>0</v>
      </c>
      <c r="Y386">
        <f>IFERROR(VLOOKUP($B386,Kraftvärmeprod!$B$1:$AH$479,MATCH(Y$2,Kraftvärmeprod!$B$1:$AG$1,0),FALSE)/1,0)-IFERROR(VLOOKUP($B386,'Slutlig allokering kvv'!$B$2:$AC$462,MATCH(Y$3,'Slutlig allokering kvv'!$B$1:$AJ$1,0),FALSE)/1,0)</f>
        <v>0</v>
      </c>
      <c r="Z386">
        <f>IFERROR(VLOOKUP($B386,Kraftvärmeprod!$B$1:$AH$479,MATCH(Z$2,Kraftvärmeprod!$B$1:$AG$1,0),FALSE)/1,0)-IFERROR(VLOOKUP($B386,'Slutlig allokering kvv'!$B$2:$AC$462,MATCH(Z$3,'Slutlig allokering kvv'!$B$1:$AJ$1,0),FALSE)/1,0)</f>
        <v>0</v>
      </c>
      <c r="AA386">
        <f>IFERROR(VLOOKUP($B386,Kraftvärmeprod!$B$1:$AH$479,MATCH(AA$2,Kraftvärmeprod!$B$1:$AG$1,0),FALSE)/1,0)-IFERROR(VLOOKUP($B386,'Slutlig allokering kvv'!$B$2:$AC$462,MATCH(AA$3,'Slutlig allokering kvv'!$B$1:$AJ$1,0),FALSE)/1,0)</f>
        <v>0</v>
      </c>
      <c r="AE386">
        <f t="shared" si="10"/>
        <v>0</v>
      </c>
      <c r="AG386">
        <f>IFERROR(VLOOKUP(B386,'Slutlig allokering kvv'!$B$2:$AJ$462,MATCH("Summa slutlig allokerad tillförd energi (utan hjälpel och rökgaskondensering):",'Slutlig allokering kvv'!$B$1:$AK$1,0),FALSE)/1,"")</f>
        <v>0</v>
      </c>
      <c r="AI386" s="137" t="str">
        <f>IFERROR(1-VLOOKUP(B386,'Slutlig allokering kvv'!$B$2:$AJ$462,MATCH("Andel av bränsle i kvv som allokerats till värme, exklusive rökgaskondensering och hjälpel",'Slutlig allokering kvv'!$B$1:$AK$1,0),FALSE),"")</f>
        <v/>
      </c>
      <c r="AK386" s="137" t="str">
        <f t="shared" si="11"/>
        <v/>
      </c>
    </row>
    <row r="387" spans="1:37" x14ac:dyDescent="0.25">
      <c r="A387" s="2" t="s">
        <v>552</v>
      </c>
      <c r="B387" s="2" t="s">
        <v>570</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 kvv'!$B$2:$AC$462,MATCH(E$3,'Slutlig allokering kvv'!$B$1:$AJ$1,0),FALSE)/1,0)</f>
        <v>0</v>
      </c>
      <c r="F387">
        <f>IFERROR(VLOOKUP($B387,Kraftvärmeprod!$B$1:$AH$479,MATCH(F$2,Kraftvärmeprod!$B$1:$AG$1,0),FALSE)/1,0)-IFERROR(VLOOKUP($B387,'Slutlig allokering kvv'!$B$2:$AC$462,MATCH(F$3,'Slutlig allokering kvv'!$B$1:$AJ$1,0),FALSE)/1,0)</f>
        <v>0</v>
      </c>
      <c r="G387">
        <f>IFERROR(VLOOKUP($B387,Kraftvärmeprod!$B$1:$AH$479,MATCH(G$2,Kraftvärmeprod!$B$1:$AG$1,0),FALSE)/1,0)-IFERROR(VLOOKUP($B387,'Slutlig allokering kvv'!$B$2:$AC$462,MATCH(G$3,'Slutlig allokering kvv'!$B$1:$AJ$1,0),FALSE)/1,0)</f>
        <v>0</v>
      </c>
      <c r="H387">
        <f>IFERROR(VLOOKUP($B387,Kraftvärmeprod!$B$1:$AH$479,MATCH(H$2,Kraftvärmeprod!$B$1:$AG$1,0),FALSE)/1,0)-IFERROR(VLOOKUP($B387,'Slutlig allokering kvv'!$B$2:$AC$462,MATCH(H$3,'Slutlig allokering kvv'!$B$1:$AJ$1,0),FALSE)/1,0)</f>
        <v>0</v>
      </c>
      <c r="I387">
        <f>IFERROR(VLOOKUP($B387,Kraftvärmeprod!$B$1:$AH$479,MATCH(I$2,Kraftvärmeprod!$B$1:$AG$1,0),FALSE)/1,0)-IFERROR(VLOOKUP($B387,'Slutlig allokering kvv'!$B$2:$AC$462,MATCH(I$3,'Slutlig allokering kvv'!$B$1:$AJ$1,0),FALSE)/1,0)</f>
        <v>0</v>
      </c>
      <c r="J387">
        <f>IFERROR(VLOOKUP($B387,Kraftvärmeprod!$B$1:$AH$479,MATCH(J$2,Kraftvärmeprod!$B$1:$AG$1,0),FALSE)/1,0)-IFERROR(VLOOKUP($B387,'Slutlig allokering kvv'!$B$2:$AC$462,MATCH(J$3,'Slutlig allokering kvv'!$B$1:$AJ$1,0),FALSE)/1,0)</f>
        <v>0</v>
      </c>
      <c r="K387">
        <f>IFERROR(VLOOKUP($B387,Kraftvärmeprod!$B$1:$AH$479,MATCH(K$2,Kraftvärmeprod!$B$1:$AG$1,0),FALSE)/1,0)-IFERROR(VLOOKUP($B387,'Slutlig allokering kvv'!$B$2:$AC$462,MATCH(K$3,'Slutlig allokering kvv'!$B$1:$AJ$1,0),FALSE)/1,0)</f>
        <v>0</v>
      </c>
      <c r="L387">
        <f>IFERROR(VLOOKUP($B387,Kraftvärmeprod!$B$1:$AH$479,MATCH(L$2,Kraftvärmeprod!$B$1:$AG$1,0),FALSE)/1,0)-IFERROR(VLOOKUP($B387,'Slutlig allokering kvv'!$B$2:$AC$462,MATCH(L$3,'Slutlig allokering kvv'!$B$1:$AJ$1,0),FALSE)/1,0)</f>
        <v>0</v>
      </c>
      <c r="M387">
        <f>IFERROR(VLOOKUP($B387,Kraftvärmeprod!$B$1:$AH$479,MATCH(M$2,Kraftvärmeprod!$B$1:$AG$1,0),FALSE)/1,0)-IFERROR(VLOOKUP($B387,'Slutlig allokering kvv'!$B$2:$AC$462,MATCH(M$3,'Slutlig allokering kvv'!$B$1:$AJ$1,0),FALSE)/1,0)</f>
        <v>0</v>
      </c>
      <c r="N387">
        <f>IFERROR(VLOOKUP($B387,Kraftvärmeprod!$B$1:$AH$479,MATCH(N$2,Kraftvärmeprod!$B$1:$AG$1,0),FALSE)/1,0)-IFERROR(VLOOKUP($B387,'Slutlig allokering kvv'!$B$2:$AC$462,MATCH(N$3,'Slutlig allokering kvv'!$B$1:$AJ$1,0),FALSE)/1,0)</f>
        <v>0</v>
      </c>
      <c r="O387">
        <f>IFERROR(VLOOKUP($B387,Kraftvärmeprod!$B$1:$AH$479,MATCH(O$2,Kraftvärmeprod!$B$1:$AG$1,0),FALSE)/1,0)-IFERROR(VLOOKUP($B387,'Slutlig allokering kvv'!$B$2:$AC$462,MATCH(O$3,'Slutlig allokering kvv'!$B$1:$AJ$1,0),FALSE)/1,0)</f>
        <v>0</v>
      </c>
      <c r="P387">
        <f>IFERROR(VLOOKUP($B387,Kraftvärmeprod!$B$1:$AH$479,MATCH(P$2,Kraftvärmeprod!$B$1:$AG$1,0),FALSE)/1,0)-IFERROR(VLOOKUP($B387,'Slutlig allokering kvv'!$B$2:$AC$462,MATCH(P$3,'Slutlig allokering kvv'!$B$1:$AJ$1,0),FALSE)/1,0)</f>
        <v>0</v>
      </c>
      <c r="Q387">
        <f>IFERROR(VLOOKUP($B387,Kraftvärmeprod!$B$1:$AH$479,MATCH(Q$2,Kraftvärmeprod!$B$1:$AG$1,0),FALSE)/1,0)-IFERROR(VLOOKUP($B387,'Slutlig allokering kvv'!$B$2:$AC$462,MATCH(Q$3,'Slutlig allokering kvv'!$B$1:$AJ$1,0),FALSE)/1,0)</f>
        <v>0</v>
      </c>
      <c r="R387">
        <f>IFERROR(VLOOKUP($B387,Kraftvärmeprod!$B$1:$AH$479,MATCH(R$2,Kraftvärmeprod!$B$1:$AG$1,0),FALSE)/1,0)-IFERROR(VLOOKUP($B387,'Slutlig allokering kvv'!$B$2:$AC$462,MATCH(R$3,'Slutlig allokering kvv'!$B$1:$AJ$1,0),FALSE)/1,0)</f>
        <v>0</v>
      </c>
      <c r="S387">
        <f>IFERROR(VLOOKUP($B387,Kraftvärmeprod!$B$1:$AH$479,MATCH(S$2,Kraftvärmeprod!$B$1:$AG$1,0),FALSE)/1,0)-IFERROR(VLOOKUP($B387,'Slutlig allokering kvv'!$B$2:$AC$462,MATCH(S$3,'Slutlig allokering kvv'!$B$1:$AJ$1,0),FALSE)/1,0)</f>
        <v>0</v>
      </c>
      <c r="T387" s="6">
        <f>IFERROR(VLOOKUP($B387,Miljö!$B$1:$S$477,MATCH(T$2,Miljö!$B$1:$X$1,0),FALSE)/1,0)-IFERROR(VLOOKUP($B387,'Slutlig allokering kvv'!$B$2:$AC$462,MATCH(T$3,'Slutlig allokering kvv'!$B$1:$AJ$1,0),FALSE)/1,0)</f>
        <v>0</v>
      </c>
      <c r="U387">
        <f>IFERROR(VLOOKUP($B387,Kraftvärmeprod!$B$1:$AH$479,MATCH(U$2,Kraftvärmeprod!$B$1:$AG$1,0),FALSE)/1,0)-IFERROR(VLOOKUP($B387,'Slutlig allokering kvv'!$B$2:$AC$462,MATCH(U$3,'Slutlig allokering kvv'!$B$1:$AJ$1,0),FALSE)/1,0)</f>
        <v>0</v>
      </c>
      <c r="V387">
        <f>IFERROR(VLOOKUP($B387,Kraftvärmeprod!$B$1:$AH$479,MATCH(V$2,Kraftvärmeprod!$B$1:$AG$1,0),FALSE)/1,0)-IFERROR(VLOOKUP($B387,'Slutlig allokering kvv'!$B$2:$AC$462,MATCH(V$3,'Slutlig allokering kvv'!$B$1:$AJ$1,0),FALSE)/1,0)</f>
        <v>0</v>
      </c>
      <c r="W387">
        <f>IFERROR(VLOOKUP($B387,Kraftvärmeprod!$B$1:$AH$479,MATCH(W$2,Kraftvärmeprod!$B$1:$AG$1,0),FALSE)/1,0)-IFERROR(VLOOKUP($B387,'Slutlig allokering kvv'!$B$2:$AC$462,MATCH(W$3,'Slutlig allokering kvv'!$B$1:$AJ$1,0),FALSE)/1,0)</f>
        <v>0</v>
      </c>
      <c r="X387">
        <f>IFERROR(VLOOKUP($B387,Kraftvärmeprod!$B$1:$AH$479,MATCH(X$2,Kraftvärmeprod!$B$1:$AG$1,0),FALSE)/1,0)-IFERROR(VLOOKUP($B387,'Slutlig allokering kvv'!$B$2:$AC$462,MATCH(X$3,'Slutlig allokering kvv'!$B$1:$AJ$1,0),FALSE)/1,0)</f>
        <v>0</v>
      </c>
      <c r="Y387">
        <f>IFERROR(VLOOKUP($B387,Kraftvärmeprod!$B$1:$AH$479,MATCH(Y$2,Kraftvärmeprod!$B$1:$AG$1,0),FALSE)/1,0)-IFERROR(VLOOKUP($B387,'Slutlig allokering kvv'!$B$2:$AC$462,MATCH(Y$3,'Slutlig allokering kvv'!$B$1:$AJ$1,0),FALSE)/1,0)</f>
        <v>0</v>
      </c>
      <c r="Z387">
        <f>IFERROR(VLOOKUP($B387,Kraftvärmeprod!$B$1:$AH$479,MATCH(Z$2,Kraftvärmeprod!$B$1:$AG$1,0),FALSE)/1,0)-IFERROR(VLOOKUP($B387,'Slutlig allokering kvv'!$B$2:$AC$462,MATCH(Z$3,'Slutlig allokering kvv'!$B$1:$AJ$1,0),FALSE)/1,0)</f>
        <v>0</v>
      </c>
      <c r="AA387">
        <f>IFERROR(VLOOKUP($B387,Kraftvärmeprod!$B$1:$AH$479,MATCH(AA$2,Kraftvärmeprod!$B$1:$AG$1,0),FALSE)/1,0)-IFERROR(VLOOKUP($B387,'Slutlig allokering kvv'!$B$2:$AC$462,MATCH(AA$3,'Slutlig allokering kvv'!$B$1:$AJ$1,0),FALSE)/1,0)</f>
        <v>0</v>
      </c>
      <c r="AE387">
        <f t="shared" si="10"/>
        <v>0</v>
      </c>
      <c r="AG387">
        <f>IFERROR(VLOOKUP(B387,'Slutlig allokering kvv'!$B$2:$AJ$462,MATCH("Summa slutlig allokerad tillförd energi (utan hjälpel och rökgaskondensering):",'Slutlig allokering kvv'!$B$1:$AK$1,0),FALSE)/1,"")</f>
        <v>0</v>
      </c>
      <c r="AI387" s="137" t="str">
        <f>IFERROR(1-VLOOKUP(B387,'Slutlig allokering kvv'!$B$2:$AJ$462,MATCH("Andel av bränsle i kvv som allokerats till värme, exklusive rökgaskondensering och hjälpel",'Slutlig allokering kvv'!$B$1:$AK$1,0),FALSE),"")</f>
        <v/>
      </c>
      <c r="AK387" s="137" t="str">
        <f t="shared" si="11"/>
        <v/>
      </c>
    </row>
    <row r="388" spans="1:37" x14ac:dyDescent="0.25">
      <c r="A388" s="2" t="s">
        <v>571</v>
      </c>
      <c r="B388" s="2" t="s">
        <v>572</v>
      </c>
      <c r="C388" t="str">
        <f>IFERROR(VLOOKUP($B388,Kraftvärmeprod!$B$1:$AH$479,MATCH(C$3,Kraftvärmeprod!$B$1:$AG$1,0),FALSE)/1,"")</f>
        <v/>
      </c>
      <c r="D388" t="str">
        <f>IFERROR(VLOOKUP($B388,Kraftvärmeprod!$B$1:$AH$479,MATCH(D$3,Kraftvärmeprod!$B$1:$AG$1,0),FALSE)/1,"")</f>
        <v/>
      </c>
      <c r="E388">
        <f>IFERROR(VLOOKUP($B388,Kraftvärmeprod!$B$1:$AH$479,MATCH(E$2,Kraftvärmeprod!$B$1:$AG$1,0),FALSE)/1,0)-IFERROR(VLOOKUP($B388,'Slutlig allokering kvv'!$B$2:$AC$462,MATCH(E$3,'Slutlig allokering kvv'!$B$1:$AJ$1,0),FALSE)/1,0)</f>
        <v>0</v>
      </c>
      <c r="F388">
        <f>IFERROR(VLOOKUP($B388,Kraftvärmeprod!$B$1:$AH$479,MATCH(F$2,Kraftvärmeprod!$B$1:$AG$1,0),FALSE)/1,0)-IFERROR(VLOOKUP($B388,'Slutlig allokering kvv'!$B$2:$AC$462,MATCH(F$3,'Slutlig allokering kvv'!$B$1:$AJ$1,0),FALSE)/1,0)</f>
        <v>0</v>
      </c>
      <c r="G388">
        <f>IFERROR(VLOOKUP($B388,Kraftvärmeprod!$B$1:$AH$479,MATCH(G$2,Kraftvärmeprod!$B$1:$AG$1,0),FALSE)/1,0)-IFERROR(VLOOKUP($B388,'Slutlig allokering kvv'!$B$2:$AC$462,MATCH(G$3,'Slutlig allokering kvv'!$B$1:$AJ$1,0),FALSE)/1,0)</f>
        <v>0</v>
      </c>
      <c r="H388">
        <f>IFERROR(VLOOKUP($B388,Kraftvärmeprod!$B$1:$AH$479,MATCH(H$2,Kraftvärmeprod!$B$1:$AG$1,0),FALSE)/1,0)-IFERROR(VLOOKUP($B388,'Slutlig allokering kvv'!$B$2:$AC$462,MATCH(H$3,'Slutlig allokering kvv'!$B$1:$AJ$1,0),FALSE)/1,0)</f>
        <v>0</v>
      </c>
      <c r="I388">
        <f>IFERROR(VLOOKUP($B388,Kraftvärmeprod!$B$1:$AH$479,MATCH(I$2,Kraftvärmeprod!$B$1:$AG$1,0),FALSE)/1,0)-IFERROR(VLOOKUP($B388,'Slutlig allokering kvv'!$B$2:$AC$462,MATCH(I$3,'Slutlig allokering kvv'!$B$1:$AJ$1,0),FALSE)/1,0)</f>
        <v>0</v>
      </c>
      <c r="J388">
        <f>IFERROR(VLOOKUP($B388,Kraftvärmeprod!$B$1:$AH$479,MATCH(J$2,Kraftvärmeprod!$B$1:$AG$1,0),FALSE)/1,0)-IFERROR(VLOOKUP($B388,'Slutlig allokering kvv'!$B$2:$AC$462,MATCH(J$3,'Slutlig allokering kvv'!$B$1:$AJ$1,0),FALSE)/1,0)</f>
        <v>0</v>
      </c>
      <c r="K388">
        <f>IFERROR(VLOOKUP($B388,Kraftvärmeprod!$B$1:$AH$479,MATCH(K$2,Kraftvärmeprod!$B$1:$AG$1,0),FALSE)/1,0)-IFERROR(VLOOKUP($B388,'Slutlig allokering kvv'!$B$2:$AC$462,MATCH(K$3,'Slutlig allokering kvv'!$B$1:$AJ$1,0),FALSE)/1,0)</f>
        <v>0</v>
      </c>
      <c r="L388">
        <f>IFERROR(VLOOKUP($B388,Kraftvärmeprod!$B$1:$AH$479,MATCH(L$2,Kraftvärmeprod!$B$1:$AG$1,0),FALSE)/1,0)-IFERROR(VLOOKUP($B388,'Slutlig allokering kvv'!$B$2:$AC$462,MATCH(L$3,'Slutlig allokering kvv'!$B$1:$AJ$1,0),FALSE)/1,0)</f>
        <v>0</v>
      </c>
      <c r="M388">
        <f>IFERROR(VLOOKUP($B388,Kraftvärmeprod!$B$1:$AH$479,MATCH(M$2,Kraftvärmeprod!$B$1:$AG$1,0),FALSE)/1,0)-IFERROR(VLOOKUP($B388,'Slutlig allokering kvv'!$B$2:$AC$462,MATCH(M$3,'Slutlig allokering kvv'!$B$1:$AJ$1,0),FALSE)/1,0)</f>
        <v>0</v>
      </c>
      <c r="N388">
        <f>IFERROR(VLOOKUP($B388,Kraftvärmeprod!$B$1:$AH$479,MATCH(N$2,Kraftvärmeprod!$B$1:$AG$1,0),FALSE)/1,0)-IFERROR(VLOOKUP($B388,'Slutlig allokering kvv'!$B$2:$AC$462,MATCH(N$3,'Slutlig allokering kvv'!$B$1:$AJ$1,0),FALSE)/1,0)</f>
        <v>0</v>
      </c>
      <c r="O388">
        <f>IFERROR(VLOOKUP($B388,Kraftvärmeprod!$B$1:$AH$479,MATCH(O$2,Kraftvärmeprod!$B$1:$AG$1,0),FALSE)/1,0)-IFERROR(VLOOKUP($B388,'Slutlig allokering kvv'!$B$2:$AC$462,MATCH(O$3,'Slutlig allokering kvv'!$B$1:$AJ$1,0),FALSE)/1,0)</f>
        <v>0</v>
      </c>
      <c r="P388">
        <f>IFERROR(VLOOKUP($B388,Kraftvärmeprod!$B$1:$AH$479,MATCH(P$2,Kraftvärmeprod!$B$1:$AG$1,0),FALSE)/1,0)-IFERROR(VLOOKUP($B388,'Slutlig allokering kvv'!$B$2:$AC$462,MATCH(P$3,'Slutlig allokering kvv'!$B$1:$AJ$1,0),FALSE)/1,0)</f>
        <v>0</v>
      </c>
      <c r="Q388">
        <f>IFERROR(VLOOKUP($B388,Kraftvärmeprod!$B$1:$AH$479,MATCH(Q$2,Kraftvärmeprod!$B$1:$AG$1,0),FALSE)/1,0)-IFERROR(VLOOKUP($B388,'Slutlig allokering kvv'!$B$2:$AC$462,MATCH(Q$3,'Slutlig allokering kvv'!$B$1:$AJ$1,0),FALSE)/1,0)</f>
        <v>0</v>
      </c>
      <c r="R388">
        <f>IFERROR(VLOOKUP($B388,Kraftvärmeprod!$B$1:$AH$479,MATCH(R$2,Kraftvärmeprod!$B$1:$AG$1,0),FALSE)/1,0)-IFERROR(VLOOKUP($B388,'Slutlig allokering kvv'!$B$2:$AC$462,MATCH(R$3,'Slutlig allokering kvv'!$B$1:$AJ$1,0),FALSE)/1,0)</f>
        <v>0</v>
      </c>
      <c r="S388">
        <f>IFERROR(VLOOKUP($B388,Kraftvärmeprod!$B$1:$AH$479,MATCH(S$2,Kraftvärmeprod!$B$1:$AG$1,0),FALSE)/1,0)-IFERROR(VLOOKUP($B388,'Slutlig allokering kvv'!$B$2:$AC$462,MATCH(S$3,'Slutlig allokering kvv'!$B$1:$AJ$1,0),FALSE)/1,0)</f>
        <v>0</v>
      </c>
      <c r="T388" s="6">
        <f>IFERROR(VLOOKUP($B388,Miljö!$B$1:$S$477,MATCH(T$2,Miljö!$B$1:$X$1,0),FALSE)/1,0)-IFERROR(VLOOKUP($B388,'Slutlig allokering kvv'!$B$2:$AC$462,MATCH(T$3,'Slutlig allokering kvv'!$B$1:$AJ$1,0),FALSE)/1,0)</f>
        <v>0</v>
      </c>
      <c r="U388">
        <f>IFERROR(VLOOKUP($B388,Kraftvärmeprod!$B$1:$AH$479,MATCH(U$2,Kraftvärmeprod!$B$1:$AG$1,0),FALSE)/1,0)-IFERROR(VLOOKUP($B388,'Slutlig allokering kvv'!$B$2:$AC$462,MATCH(U$3,'Slutlig allokering kvv'!$B$1:$AJ$1,0),FALSE)/1,0)</f>
        <v>0</v>
      </c>
      <c r="V388">
        <f>IFERROR(VLOOKUP($B388,Kraftvärmeprod!$B$1:$AH$479,MATCH(V$2,Kraftvärmeprod!$B$1:$AG$1,0),FALSE)/1,0)-IFERROR(VLOOKUP($B388,'Slutlig allokering kvv'!$B$2:$AC$462,MATCH(V$3,'Slutlig allokering kvv'!$B$1:$AJ$1,0),FALSE)/1,0)</f>
        <v>0</v>
      </c>
      <c r="W388">
        <f>IFERROR(VLOOKUP($B388,Kraftvärmeprod!$B$1:$AH$479,MATCH(W$2,Kraftvärmeprod!$B$1:$AG$1,0),FALSE)/1,0)-IFERROR(VLOOKUP($B388,'Slutlig allokering kvv'!$B$2:$AC$462,MATCH(W$3,'Slutlig allokering kvv'!$B$1:$AJ$1,0),FALSE)/1,0)</f>
        <v>0</v>
      </c>
      <c r="X388">
        <f>IFERROR(VLOOKUP($B388,Kraftvärmeprod!$B$1:$AH$479,MATCH(X$2,Kraftvärmeprod!$B$1:$AG$1,0),FALSE)/1,0)-IFERROR(VLOOKUP($B388,'Slutlig allokering kvv'!$B$2:$AC$462,MATCH(X$3,'Slutlig allokering kvv'!$B$1:$AJ$1,0),FALSE)/1,0)</f>
        <v>0</v>
      </c>
      <c r="Y388">
        <f>IFERROR(VLOOKUP($B388,Kraftvärmeprod!$B$1:$AH$479,MATCH(Y$2,Kraftvärmeprod!$B$1:$AG$1,0),FALSE)/1,0)-IFERROR(VLOOKUP($B388,'Slutlig allokering kvv'!$B$2:$AC$462,MATCH(Y$3,'Slutlig allokering kvv'!$B$1:$AJ$1,0),FALSE)/1,0)</f>
        <v>0</v>
      </c>
      <c r="Z388">
        <f>IFERROR(VLOOKUP($B388,Kraftvärmeprod!$B$1:$AH$479,MATCH(Z$2,Kraftvärmeprod!$B$1:$AG$1,0),FALSE)/1,0)-IFERROR(VLOOKUP($B388,'Slutlig allokering kvv'!$B$2:$AC$462,MATCH(Z$3,'Slutlig allokering kvv'!$B$1:$AJ$1,0),FALSE)/1,0)</f>
        <v>0</v>
      </c>
      <c r="AA388">
        <f>IFERROR(VLOOKUP($B388,Kraftvärmeprod!$B$1:$AH$479,MATCH(AA$2,Kraftvärmeprod!$B$1:$AG$1,0),FALSE)/1,0)-IFERROR(VLOOKUP($B388,'Slutlig allokering kvv'!$B$2:$AC$462,MATCH(AA$3,'Slutlig allokering kvv'!$B$1:$AJ$1,0),FALSE)/1,0)</f>
        <v>0</v>
      </c>
      <c r="AE388">
        <f t="shared" si="10"/>
        <v>0</v>
      </c>
      <c r="AG388">
        <f>IFERROR(VLOOKUP(B388,'Slutlig allokering kvv'!$B$2:$AJ$462,MATCH("Summa slutlig allokerad tillförd energi (utan hjälpel och rökgaskondensering):",'Slutlig allokering kvv'!$B$1:$AK$1,0),FALSE)/1,"")</f>
        <v>0</v>
      </c>
      <c r="AI388" s="137" t="str">
        <f>IFERROR(1-VLOOKUP(B388,'Slutlig allokering kvv'!$B$2:$AJ$462,MATCH("Andel av bränsle i kvv som allokerats till värme, exklusive rökgaskondensering och hjälpel",'Slutlig allokering kvv'!$B$1:$AK$1,0),FALSE),"")</f>
        <v/>
      </c>
      <c r="AK388" s="137" t="str">
        <f t="shared" si="11"/>
        <v/>
      </c>
    </row>
    <row r="389" spans="1:37" x14ac:dyDescent="0.25">
      <c r="A389" s="2" t="s">
        <v>571</v>
      </c>
      <c r="B389" s="2" t="s">
        <v>573</v>
      </c>
      <c r="C389">
        <f>IFERROR(VLOOKUP($B389,Kraftvärmeprod!$B$1:$AH$479,MATCH(C$3,Kraftvärmeprod!$B$1:$AG$1,0),FALSE)/1,"")</f>
        <v>52.640999999999998</v>
      </c>
      <c r="D389">
        <f>IFERROR(VLOOKUP($B389,Kraftvärmeprod!$B$1:$AH$479,MATCH(D$3,Kraftvärmeprod!$B$1:$AG$1,0),FALSE)/1,"")</f>
        <v>10.897</v>
      </c>
      <c r="E389">
        <f>IFERROR(VLOOKUP($B389,Kraftvärmeprod!$B$1:$AH$479,MATCH(E$2,Kraftvärmeprod!$B$1:$AG$1,0),FALSE)/1,0)-IFERROR(VLOOKUP($B389,'Slutlig allokering kvv'!$B$2:$AC$462,MATCH(E$3,'Slutlig allokering kvv'!$B$1:$AJ$1,0),FALSE)/1,0)</f>
        <v>0</v>
      </c>
      <c r="F389">
        <f>IFERROR(VLOOKUP($B389,Kraftvärmeprod!$B$1:$AH$479,MATCH(F$2,Kraftvärmeprod!$B$1:$AG$1,0),FALSE)/1,0)-IFERROR(VLOOKUP($B389,'Slutlig allokering kvv'!$B$2:$AC$462,MATCH(F$3,'Slutlig allokering kvv'!$B$1:$AJ$1,0),FALSE)/1,0)</f>
        <v>0</v>
      </c>
      <c r="G389">
        <f>IFERROR(VLOOKUP($B389,Kraftvärmeprod!$B$1:$AH$479,MATCH(G$2,Kraftvärmeprod!$B$1:$AG$1,0),FALSE)/1,0)-IFERROR(VLOOKUP($B389,'Slutlig allokering kvv'!$B$2:$AC$462,MATCH(G$3,'Slutlig allokering kvv'!$B$1:$AJ$1,0),FALSE)/1,0)</f>
        <v>11.456099999999999</v>
      </c>
      <c r="H389">
        <f>IFERROR(VLOOKUP($B389,Kraftvärmeprod!$B$1:$AH$479,MATCH(H$2,Kraftvärmeprod!$B$1:$AG$1,0),FALSE)/1,0)-IFERROR(VLOOKUP($B389,'Slutlig allokering kvv'!$B$2:$AC$462,MATCH(H$3,'Slutlig allokering kvv'!$B$1:$AJ$1,0),FALSE)/1,0)</f>
        <v>0</v>
      </c>
      <c r="I389">
        <f>IFERROR(VLOOKUP($B389,Kraftvärmeprod!$B$1:$AH$479,MATCH(I$2,Kraftvärmeprod!$B$1:$AG$1,0),FALSE)/1,0)-IFERROR(VLOOKUP($B389,'Slutlig allokering kvv'!$B$2:$AC$462,MATCH(I$3,'Slutlig allokering kvv'!$B$1:$AJ$1,0),FALSE)/1,0)</f>
        <v>0</v>
      </c>
      <c r="J389">
        <f>IFERROR(VLOOKUP($B389,Kraftvärmeprod!$B$1:$AH$479,MATCH(J$2,Kraftvärmeprod!$B$1:$AG$1,0),FALSE)/1,0)-IFERROR(VLOOKUP($B389,'Slutlig allokering kvv'!$B$2:$AC$462,MATCH(J$3,'Slutlig allokering kvv'!$B$1:$AJ$1,0),FALSE)/1,0)</f>
        <v>0</v>
      </c>
      <c r="K389">
        <f>IFERROR(VLOOKUP($B389,Kraftvärmeprod!$B$1:$AH$479,MATCH(K$2,Kraftvärmeprod!$B$1:$AG$1,0),FALSE)/1,0)-IFERROR(VLOOKUP($B389,'Slutlig allokering kvv'!$B$2:$AC$462,MATCH(K$3,'Slutlig allokering kvv'!$B$1:$AJ$1,0),FALSE)/1,0)</f>
        <v>0</v>
      </c>
      <c r="L389">
        <f>IFERROR(VLOOKUP($B389,Kraftvärmeprod!$B$1:$AH$479,MATCH(L$2,Kraftvärmeprod!$B$1:$AG$1,0),FALSE)/1,0)-IFERROR(VLOOKUP($B389,'Slutlig allokering kvv'!$B$2:$AC$462,MATCH(L$3,'Slutlig allokering kvv'!$B$1:$AJ$1,0),FALSE)/1,0)</f>
        <v>8.6734000000000009</v>
      </c>
      <c r="M389">
        <f>IFERROR(VLOOKUP($B389,Kraftvärmeprod!$B$1:$AH$479,MATCH(M$2,Kraftvärmeprod!$B$1:$AG$1,0),FALSE)/1,0)-IFERROR(VLOOKUP($B389,'Slutlig allokering kvv'!$B$2:$AC$462,MATCH(M$3,'Slutlig allokering kvv'!$B$1:$AJ$1,0),FALSE)/1,0)</f>
        <v>0</v>
      </c>
      <c r="N389">
        <f>IFERROR(VLOOKUP($B389,Kraftvärmeprod!$B$1:$AH$479,MATCH(N$2,Kraftvärmeprod!$B$1:$AG$1,0),FALSE)/1,0)-IFERROR(VLOOKUP($B389,'Slutlig allokering kvv'!$B$2:$AC$462,MATCH(N$3,'Slutlig allokering kvv'!$B$1:$AJ$1,0),FALSE)/1,0)</f>
        <v>0</v>
      </c>
      <c r="O389">
        <f>IFERROR(VLOOKUP($B389,Kraftvärmeprod!$B$1:$AH$479,MATCH(O$2,Kraftvärmeprod!$B$1:$AG$1,0),FALSE)/1,0)-IFERROR(VLOOKUP($B389,'Slutlig allokering kvv'!$B$2:$AC$462,MATCH(O$3,'Slutlig allokering kvv'!$B$1:$AJ$1,0),FALSE)/1,0)</f>
        <v>0</v>
      </c>
      <c r="P389">
        <f>IFERROR(VLOOKUP($B389,Kraftvärmeprod!$B$1:$AH$479,MATCH(P$2,Kraftvärmeprod!$B$1:$AG$1,0),FALSE)/1,0)-IFERROR(VLOOKUP($B389,'Slutlig allokering kvv'!$B$2:$AC$462,MATCH(P$3,'Slutlig allokering kvv'!$B$1:$AJ$1,0),FALSE)/1,0)</f>
        <v>6.2653000000000016</v>
      </c>
      <c r="Q389">
        <f>IFERROR(VLOOKUP($B389,Kraftvärmeprod!$B$1:$AH$479,MATCH(Q$2,Kraftvärmeprod!$B$1:$AG$1,0),FALSE)/1,0)-IFERROR(VLOOKUP($B389,'Slutlig allokering kvv'!$B$2:$AC$462,MATCH(Q$3,'Slutlig allokering kvv'!$B$1:$AJ$1,0),FALSE)/1,0)</f>
        <v>0</v>
      </c>
      <c r="R389">
        <f>IFERROR(VLOOKUP($B389,Kraftvärmeprod!$B$1:$AH$479,MATCH(R$2,Kraftvärmeprod!$B$1:$AG$1,0),FALSE)/1,0)-IFERROR(VLOOKUP($B389,'Slutlig allokering kvv'!$B$2:$AC$462,MATCH(R$3,'Slutlig allokering kvv'!$B$1:$AJ$1,0),FALSE)/1,0)</f>
        <v>0</v>
      </c>
      <c r="S389">
        <f>IFERROR(VLOOKUP($B389,Kraftvärmeprod!$B$1:$AH$479,MATCH(S$2,Kraftvärmeprod!$B$1:$AG$1,0),FALSE)/1,0)-IFERROR(VLOOKUP($B389,'Slutlig allokering kvv'!$B$2:$AC$462,MATCH(S$3,'Slutlig allokering kvv'!$B$1:$AJ$1,0),FALSE)/1,0)</f>
        <v>0</v>
      </c>
      <c r="T389" s="6">
        <f>IFERROR(VLOOKUP($B389,Miljö!$B$1:$S$477,MATCH(T$2,Miljö!$B$1:$X$1,0),FALSE)/1,0)-IFERROR(VLOOKUP($B389,'Slutlig allokering kvv'!$B$2:$AC$462,MATCH(T$3,'Slutlig allokering kvv'!$B$1:$AJ$1,0),FALSE)/1,0)</f>
        <v>0</v>
      </c>
      <c r="U389">
        <f>IFERROR(VLOOKUP($B389,Kraftvärmeprod!$B$1:$AH$479,MATCH(U$2,Kraftvärmeprod!$B$1:$AG$1,0),FALSE)/1,0)-IFERROR(VLOOKUP($B389,'Slutlig allokering kvv'!$B$2:$AC$462,MATCH(U$3,'Slutlig allokering kvv'!$B$1:$AJ$1,0),FALSE)/1,0)</f>
        <v>0</v>
      </c>
      <c r="V389">
        <f>IFERROR(VLOOKUP($B389,Kraftvärmeprod!$B$1:$AH$479,MATCH(V$2,Kraftvärmeprod!$B$1:$AG$1,0),FALSE)/1,0)-IFERROR(VLOOKUP($B389,'Slutlig allokering kvv'!$B$2:$AC$462,MATCH(V$3,'Slutlig allokering kvv'!$B$1:$AJ$1,0),FALSE)/1,0)</f>
        <v>0</v>
      </c>
      <c r="W389">
        <f>IFERROR(VLOOKUP($B389,Kraftvärmeprod!$B$1:$AH$479,MATCH(W$2,Kraftvärmeprod!$B$1:$AG$1,0),FALSE)/1,0)-IFERROR(VLOOKUP($B389,'Slutlig allokering kvv'!$B$2:$AC$462,MATCH(W$3,'Slutlig allokering kvv'!$B$1:$AJ$1,0),FALSE)/1,0)</f>
        <v>0</v>
      </c>
      <c r="X389">
        <f>IFERROR(VLOOKUP($B389,Kraftvärmeprod!$B$1:$AH$479,MATCH(X$2,Kraftvärmeprod!$B$1:$AG$1,0),FALSE)/1,0)-IFERROR(VLOOKUP($B389,'Slutlig allokering kvv'!$B$2:$AC$462,MATCH(X$3,'Slutlig allokering kvv'!$B$1:$AJ$1,0),FALSE)/1,0)</f>
        <v>0</v>
      </c>
      <c r="Y389">
        <f>IFERROR(VLOOKUP($B389,Kraftvärmeprod!$B$1:$AH$479,MATCH(Y$2,Kraftvärmeprod!$B$1:$AG$1,0),FALSE)/1,0)-IFERROR(VLOOKUP($B389,'Slutlig allokering kvv'!$B$2:$AC$462,MATCH(Y$3,'Slutlig allokering kvv'!$B$1:$AJ$1,0),FALSE)/1,0)</f>
        <v>0</v>
      </c>
      <c r="Z389">
        <f>IFERROR(VLOOKUP($B389,Kraftvärmeprod!$B$1:$AH$479,MATCH(Z$2,Kraftvärmeprod!$B$1:$AG$1,0),FALSE)/1,0)-IFERROR(VLOOKUP($B389,'Slutlig allokering kvv'!$B$2:$AC$462,MATCH(Z$3,'Slutlig allokering kvv'!$B$1:$AJ$1,0),FALSE)/1,0)</f>
        <v>0</v>
      </c>
      <c r="AA389">
        <f>IFERROR(VLOOKUP($B389,Kraftvärmeprod!$B$1:$AH$479,MATCH(AA$2,Kraftvärmeprod!$B$1:$AG$1,0),FALSE)/1,0)-IFERROR(VLOOKUP($B389,'Slutlig allokering kvv'!$B$2:$AC$462,MATCH(AA$3,'Slutlig allokering kvv'!$B$1:$AJ$1,0),FALSE)/1,0)</f>
        <v>0</v>
      </c>
      <c r="AE389">
        <f t="shared" ref="AE389:AE417" si="12">SUM(E389:AA389)-T389</f>
        <v>26.394800000000004</v>
      </c>
      <c r="AG389">
        <f>IFERROR(VLOOKUP(B389,'Slutlig allokering kvv'!$B$2:$AJ$462,MATCH("Summa slutlig allokerad tillförd energi (utan hjälpel och rökgaskondensering):",'Slutlig allokering kvv'!$B$1:$AK$1,0),FALSE)/1,"")</f>
        <v>48.927200000000013</v>
      </c>
      <c r="AI389" s="137">
        <f>IFERROR(1-VLOOKUP(B389,'Slutlig allokering kvv'!$B$2:$AJ$462,MATCH("Andel av bränsle i kvv som allokerats till värme, exklusive rökgaskondensering och hjälpel",'Slutlig allokering kvv'!$B$1:$AK$1,0),FALSE),"")</f>
        <v>0.35042617030880741</v>
      </c>
      <c r="AK389" s="137">
        <f t="shared" ref="AK389:AK417" si="13">IFERROR(AE389/(AE389+AG389),"")</f>
        <v>0.35042617030880746</v>
      </c>
    </row>
    <row r="390" spans="1:37" x14ac:dyDescent="0.25">
      <c r="A390" s="2" t="s">
        <v>574</v>
      </c>
      <c r="B390" s="2" t="s">
        <v>575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 kvv'!$B$2:$AC$462,MATCH(E$3,'Slutlig allokering kvv'!$B$1:$AJ$1,0),FALSE)/1,0)</f>
        <v>0</v>
      </c>
      <c r="F390">
        <f>IFERROR(VLOOKUP($B390,Kraftvärmeprod!$B$1:$AH$479,MATCH(F$2,Kraftvärmeprod!$B$1:$AG$1,0),FALSE)/1,0)-IFERROR(VLOOKUP($B390,'Slutlig allokering kvv'!$B$2:$AC$462,MATCH(F$3,'Slutlig allokering kvv'!$B$1:$AJ$1,0),FALSE)/1,0)</f>
        <v>0</v>
      </c>
      <c r="G390">
        <f>IFERROR(VLOOKUP($B390,Kraftvärmeprod!$B$1:$AH$479,MATCH(G$2,Kraftvärmeprod!$B$1:$AG$1,0),FALSE)/1,0)-IFERROR(VLOOKUP($B390,'Slutlig allokering kvv'!$B$2:$AC$462,MATCH(G$3,'Slutlig allokering kvv'!$B$1:$AJ$1,0),FALSE)/1,0)</f>
        <v>0</v>
      </c>
      <c r="H390">
        <f>IFERROR(VLOOKUP($B390,Kraftvärmeprod!$B$1:$AH$479,MATCH(H$2,Kraftvärmeprod!$B$1:$AG$1,0),FALSE)/1,0)-IFERROR(VLOOKUP($B390,'Slutlig allokering kvv'!$B$2:$AC$462,MATCH(H$3,'Slutlig allokering kvv'!$B$1:$AJ$1,0),FALSE)/1,0)</f>
        <v>0</v>
      </c>
      <c r="I390">
        <f>IFERROR(VLOOKUP($B390,Kraftvärmeprod!$B$1:$AH$479,MATCH(I$2,Kraftvärmeprod!$B$1:$AG$1,0),FALSE)/1,0)-IFERROR(VLOOKUP($B390,'Slutlig allokering kvv'!$B$2:$AC$462,MATCH(I$3,'Slutlig allokering kvv'!$B$1:$AJ$1,0),FALSE)/1,0)</f>
        <v>0</v>
      </c>
      <c r="J390">
        <f>IFERROR(VLOOKUP($B390,Kraftvärmeprod!$B$1:$AH$479,MATCH(J$2,Kraftvärmeprod!$B$1:$AG$1,0),FALSE)/1,0)-IFERROR(VLOOKUP($B390,'Slutlig allokering kvv'!$B$2:$AC$462,MATCH(J$3,'Slutlig allokering kvv'!$B$1:$AJ$1,0),FALSE)/1,0)</f>
        <v>0</v>
      </c>
      <c r="K390">
        <f>IFERROR(VLOOKUP($B390,Kraftvärmeprod!$B$1:$AH$479,MATCH(K$2,Kraftvärmeprod!$B$1:$AG$1,0),FALSE)/1,0)-IFERROR(VLOOKUP($B390,'Slutlig allokering kvv'!$B$2:$AC$462,MATCH(K$3,'Slutlig allokering kvv'!$B$1:$AJ$1,0),FALSE)/1,0)</f>
        <v>0</v>
      </c>
      <c r="L390">
        <f>IFERROR(VLOOKUP($B390,Kraftvärmeprod!$B$1:$AH$479,MATCH(L$2,Kraftvärmeprod!$B$1:$AG$1,0),FALSE)/1,0)-IFERROR(VLOOKUP($B390,'Slutlig allokering kvv'!$B$2:$AC$462,MATCH(L$3,'Slutlig allokering kvv'!$B$1:$AJ$1,0),FALSE)/1,0)</f>
        <v>0</v>
      </c>
      <c r="M390">
        <f>IFERROR(VLOOKUP($B390,Kraftvärmeprod!$B$1:$AH$479,MATCH(M$2,Kraftvärmeprod!$B$1:$AG$1,0),FALSE)/1,0)-IFERROR(VLOOKUP($B390,'Slutlig allokering kvv'!$B$2:$AC$462,MATCH(M$3,'Slutlig allokering kvv'!$B$1:$AJ$1,0),FALSE)/1,0)</f>
        <v>0</v>
      </c>
      <c r="N390">
        <f>IFERROR(VLOOKUP($B390,Kraftvärmeprod!$B$1:$AH$479,MATCH(N$2,Kraftvärmeprod!$B$1:$AG$1,0),FALSE)/1,0)-IFERROR(VLOOKUP($B390,'Slutlig allokering kvv'!$B$2:$AC$462,MATCH(N$3,'Slutlig allokering kvv'!$B$1:$AJ$1,0),FALSE)/1,0)</f>
        <v>0</v>
      </c>
      <c r="O390">
        <f>IFERROR(VLOOKUP($B390,Kraftvärmeprod!$B$1:$AH$479,MATCH(O$2,Kraftvärmeprod!$B$1:$AG$1,0),FALSE)/1,0)-IFERROR(VLOOKUP($B390,'Slutlig allokering kvv'!$B$2:$AC$462,MATCH(O$3,'Slutlig allokering kvv'!$B$1:$AJ$1,0),FALSE)/1,0)</f>
        <v>0</v>
      </c>
      <c r="P390">
        <f>IFERROR(VLOOKUP($B390,Kraftvärmeprod!$B$1:$AH$479,MATCH(P$2,Kraftvärmeprod!$B$1:$AG$1,0),FALSE)/1,0)-IFERROR(VLOOKUP($B390,'Slutlig allokering kvv'!$B$2:$AC$462,MATCH(P$3,'Slutlig allokering kvv'!$B$1:$AJ$1,0),FALSE)/1,0)</f>
        <v>0</v>
      </c>
      <c r="Q390">
        <f>IFERROR(VLOOKUP($B390,Kraftvärmeprod!$B$1:$AH$479,MATCH(Q$2,Kraftvärmeprod!$B$1:$AG$1,0),FALSE)/1,0)-IFERROR(VLOOKUP($B390,'Slutlig allokering kvv'!$B$2:$AC$462,MATCH(Q$3,'Slutlig allokering kvv'!$B$1:$AJ$1,0),FALSE)/1,0)</f>
        <v>0</v>
      </c>
      <c r="R390">
        <f>IFERROR(VLOOKUP($B390,Kraftvärmeprod!$B$1:$AH$479,MATCH(R$2,Kraftvärmeprod!$B$1:$AG$1,0),FALSE)/1,0)-IFERROR(VLOOKUP($B390,'Slutlig allokering kvv'!$B$2:$AC$462,MATCH(R$3,'Slutlig allokering kvv'!$B$1:$AJ$1,0),FALSE)/1,0)</f>
        <v>0</v>
      </c>
      <c r="S390">
        <f>IFERROR(VLOOKUP($B390,Kraftvärmeprod!$B$1:$AH$479,MATCH(S$2,Kraftvärmeprod!$B$1:$AG$1,0),FALSE)/1,0)-IFERROR(VLOOKUP($B390,'Slutlig allokering kvv'!$B$2:$AC$462,MATCH(S$3,'Slutlig allokering kvv'!$B$1:$AJ$1,0),FALSE)/1,0)</f>
        <v>0</v>
      </c>
      <c r="T390" s="6">
        <f>IFERROR(VLOOKUP($B390,Miljö!$B$1:$S$477,MATCH(T$2,Miljö!$B$1:$X$1,0),FALSE)/1,0)-IFERROR(VLOOKUP($B390,'Slutlig allokering kvv'!$B$2:$AC$462,MATCH(T$3,'Slutlig allokering kvv'!$B$1:$AJ$1,0),FALSE)/1,0)</f>
        <v>0</v>
      </c>
      <c r="U390">
        <f>IFERROR(VLOOKUP($B390,Kraftvärmeprod!$B$1:$AH$479,MATCH(U$2,Kraftvärmeprod!$B$1:$AG$1,0),FALSE)/1,0)-IFERROR(VLOOKUP($B390,'Slutlig allokering kvv'!$B$2:$AC$462,MATCH(U$3,'Slutlig allokering kvv'!$B$1:$AJ$1,0),FALSE)/1,0)</f>
        <v>0</v>
      </c>
      <c r="V390">
        <f>IFERROR(VLOOKUP($B390,Kraftvärmeprod!$B$1:$AH$479,MATCH(V$2,Kraftvärmeprod!$B$1:$AG$1,0),FALSE)/1,0)-IFERROR(VLOOKUP($B390,'Slutlig allokering kvv'!$B$2:$AC$462,MATCH(V$3,'Slutlig allokering kvv'!$B$1:$AJ$1,0),FALSE)/1,0)</f>
        <v>0</v>
      </c>
      <c r="W390">
        <f>IFERROR(VLOOKUP($B390,Kraftvärmeprod!$B$1:$AH$479,MATCH(W$2,Kraftvärmeprod!$B$1:$AG$1,0),FALSE)/1,0)-IFERROR(VLOOKUP($B390,'Slutlig allokering kvv'!$B$2:$AC$462,MATCH(W$3,'Slutlig allokering kvv'!$B$1:$AJ$1,0),FALSE)/1,0)</f>
        <v>0</v>
      </c>
      <c r="X390">
        <f>IFERROR(VLOOKUP($B390,Kraftvärmeprod!$B$1:$AH$479,MATCH(X$2,Kraftvärmeprod!$B$1:$AG$1,0),FALSE)/1,0)-IFERROR(VLOOKUP($B390,'Slutlig allokering kvv'!$B$2:$AC$462,MATCH(X$3,'Slutlig allokering kvv'!$B$1:$AJ$1,0),FALSE)/1,0)</f>
        <v>0</v>
      </c>
      <c r="Y390">
        <f>IFERROR(VLOOKUP($B390,Kraftvärmeprod!$B$1:$AH$479,MATCH(Y$2,Kraftvärmeprod!$B$1:$AG$1,0),FALSE)/1,0)-IFERROR(VLOOKUP($B390,'Slutlig allokering kvv'!$B$2:$AC$462,MATCH(Y$3,'Slutlig allokering kvv'!$B$1:$AJ$1,0),FALSE)/1,0)</f>
        <v>0</v>
      </c>
      <c r="Z390">
        <f>IFERROR(VLOOKUP($B390,Kraftvärmeprod!$B$1:$AH$479,MATCH(Z$2,Kraftvärmeprod!$B$1:$AG$1,0),FALSE)/1,0)-IFERROR(VLOOKUP($B390,'Slutlig allokering kvv'!$B$2:$AC$462,MATCH(Z$3,'Slutlig allokering kvv'!$B$1:$AJ$1,0),FALSE)/1,0)</f>
        <v>0</v>
      </c>
      <c r="AA390">
        <f>IFERROR(VLOOKUP($B390,Kraftvärmeprod!$B$1:$AH$479,MATCH(AA$2,Kraftvärmeprod!$B$1:$AG$1,0),FALSE)/1,0)-IFERROR(VLOOKUP($B390,'Slutlig allokering kvv'!$B$2:$AC$462,MATCH(AA$3,'Slutlig allokering kvv'!$B$1:$AJ$1,0),FALSE)/1,0)</f>
        <v>0</v>
      </c>
      <c r="AE390">
        <f t="shared" si="12"/>
        <v>0</v>
      </c>
      <c r="AG390">
        <f>IFERROR(VLOOKUP(B390,'Slutlig allokering kvv'!$B$2:$AJ$462,MATCH("Summa slutlig allokerad tillförd energi (utan hjälpel och rökgaskondensering):",'Slutlig allokering kvv'!$B$1:$AK$1,0),FALSE)/1,"")</f>
        <v>0</v>
      </c>
      <c r="AI390" s="137" t="str">
        <f>IFERROR(1-VLOOKUP(B390,'Slutlig allokering kvv'!$B$2:$AJ$462,MATCH("Andel av bränsle i kvv som allokerats till värme, exklusive rökgaskondensering och hjälpel",'Slutlig allokering kvv'!$B$1:$AK$1,0),FALSE),"")</f>
        <v/>
      </c>
      <c r="AK390" s="137" t="str">
        <f t="shared" si="13"/>
        <v/>
      </c>
    </row>
    <row r="391" spans="1:37" x14ac:dyDescent="0.25">
      <c r="A391" s="2" t="s">
        <v>574</v>
      </c>
      <c r="B391" s="2" t="s">
        <v>576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 kvv'!$B$2:$AC$462,MATCH(E$3,'Slutlig allokering kvv'!$B$1:$AJ$1,0),FALSE)/1,0)</f>
        <v>0</v>
      </c>
      <c r="F391">
        <f>IFERROR(VLOOKUP($B391,Kraftvärmeprod!$B$1:$AH$479,MATCH(F$2,Kraftvärmeprod!$B$1:$AG$1,0),FALSE)/1,0)-IFERROR(VLOOKUP($B391,'Slutlig allokering kvv'!$B$2:$AC$462,MATCH(F$3,'Slutlig allokering kvv'!$B$1:$AJ$1,0),FALSE)/1,0)</f>
        <v>0</v>
      </c>
      <c r="G391">
        <f>IFERROR(VLOOKUP($B391,Kraftvärmeprod!$B$1:$AH$479,MATCH(G$2,Kraftvärmeprod!$B$1:$AG$1,0),FALSE)/1,0)-IFERROR(VLOOKUP($B391,'Slutlig allokering kvv'!$B$2:$AC$462,MATCH(G$3,'Slutlig allokering kvv'!$B$1:$AJ$1,0),FALSE)/1,0)</f>
        <v>0</v>
      </c>
      <c r="H391">
        <f>IFERROR(VLOOKUP($B391,Kraftvärmeprod!$B$1:$AH$479,MATCH(H$2,Kraftvärmeprod!$B$1:$AG$1,0),FALSE)/1,0)-IFERROR(VLOOKUP($B391,'Slutlig allokering kvv'!$B$2:$AC$462,MATCH(H$3,'Slutlig allokering kvv'!$B$1:$AJ$1,0),FALSE)/1,0)</f>
        <v>0</v>
      </c>
      <c r="I391">
        <f>IFERROR(VLOOKUP($B391,Kraftvärmeprod!$B$1:$AH$479,MATCH(I$2,Kraftvärmeprod!$B$1:$AG$1,0),FALSE)/1,0)-IFERROR(VLOOKUP($B391,'Slutlig allokering kvv'!$B$2:$AC$462,MATCH(I$3,'Slutlig allokering kvv'!$B$1:$AJ$1,0),FALSE)/1,0)</f>
        <v>0</v>
      </c>
      <c r="J391">
        <f>IFERROR(VLOOKUP($B391,Kraftvärmeprod!$B$1:$AH$479,MATCH(J$2,Kraftvärmeprod!$B$1:$AG$1,0),FALSE)/1,0)-IFERROR(VLOOKUP($B391,'Slutlig allokering kvv'!$B$2:$AC$462,MATCH(J$3,'Slutlig allokering kvv'!$B$1:$AJ$1,0),FALSE)/1,0)</f>
        <v>0</v>
      </c>
      <c r="K391">
        <f>IFERROR(VLOOKUP($B391,Kraftvärmeprod!$B$1:$AH$479,MATCH(K$2,Kraftvärmeprod!$B$1:$AG$1,0),FALSE)/1,0)-IFERROR(VLOOKUP($B391,'Slutlig allokering kvv'!$B$2:$AC$462,MATCH(K$3,'Slutlig allokering kvv'!$B$1:$AJ$1,0),FALSE)/1,0)</f>
        <v>0</v>
      </c>
      <c r="L391">
        <f>IFERROR(VLOOKUP($B391,Kraftvärmeprod!$B$1:$AH$479,MATCH(L$2,Kraftvärmeprod!$B$1:$AG$1,0),FALSE)/1,0)-IFERROR(VLOOKUP($B391,'Slutlig allokering kvv'!$B$2:$AC$462,MATCH(L$3,'Slutlig allokering kvv'!$B$1:$AJ$1,0),FALSE)/1,0)</f>
        <v>0</v>
      </c>
      <c r="M391">
        <f>IFERROR(VLOOKUP($B391,Kraftvärmeprod!$B$1:$AH$479,MATCH(M$2,Kraftvärmeprod!$B$1:$AG$1,0),FALSE)/1,0)-IFERROR(VLOOKUP($B391,'Slutlig allokering kvv'!$B$2:$AC$462,MATCH(M$3,'Slutlig allokering kvv'!$B$1:$AJ$1,0),FALSE)/1,0)</f>
        <v>0</v>
      </c>
      <c r="N391">
        <f>IFERROR(VLOOKUP($B391,Kraftvärmeprod!$B$1:$AH$479,MATCH(N$2,Kraftvärmeprod!$B$1:$AG$1,0),FALSE)/1,0)-IFERROR(VLOOKUP($B391,'Slutlig allokering kvv'!$B$2:$AC$462,MATCH(N$3,'Slutlig allokering kvv'!$B$1:$AJ$1,0),FALSE)/1,0)</f>
        <v>0</v>
      </c>
      <c r="O391">
        <f>IFERROR(VLOOKUP($B391,Kraftvärmeprod!$B$1:$AH$479,MATCH(O$2,Kraftvärmeprod!$B$1:$AG$1,0),FALSE)/1,0)-IFERROR(VLOOKUP($B391,'Slutlig allokering kvv'!$B$2:$AC$462,MATCH(O$3,'Slutlig allokering kvv'!$B$1:$AJ$1,0),FALSE)/1,0)</f>
        <v>0</v>
      </c>
      <c r="P391">
        <f>IFERROR(VLOOKUP($B391,Kraftvärmeprod!$B$1:$AH$479,MATCH(P$2,Kraftvärmeprod!$B$1:$AG$1,0),FALSE)/1,0)-IFERROR(VLOOKUP($B391,'Slutlig allokering kvv'!$B$2:$AC$462,MATCH(P$3,'Slutlig allokering kvv'!$B$1:$AJ$1,0),FALSE)/1,0)</f>
        <v>0</v>
      </c>
      <c r="Q391">
        <f>IFERROR(VLOOKUP($B391,Kraftvärmeprod!$B$1:$AH$479,MATCH(Q$2,Kraftvärmeprod!$B$1:$AG$1,0),FALSE)/1,0)-IFERROR(VLOOKUP($B391,'Slutlig allokering kvv'!$B$2:$AC$462,MATCH(Q$3,'Slutlig allokering kvv'!$B$1:$AJ$1,0),FALSE)/1,0)</f>
        <v>0</v>
      </c>
      <c r="R391">
        <f>IFERROR(VLOOKUP($B391,Kraftvärmeprod!$B$1:$AH$479,MATCH(R$2,Kraftvärmeprod!$B$1:$AG$1,0),FALSE)/1,0)-IFERROR(VLOOKUP($B391,'Slutlig allokering kvv'!$B$2:$AC$462,MATCH(R$3,'Slutlig allokering kvv'!$B$1:$AJ$1,0),FALSE)/1,0)</f>
        <v>0</v>
      </c>
      <c r="S391">
        <f>IFERROR(VLOOKUP($B391,Kraftvärmeprod!$B$1:$AH$479,MATCH(S$2,Kraftvärmeprod!$B$1:$AG$1,0),FALSE)/1,0)-IFERROR(VLOOKUP($B391,'Slutlig allokering kvv'!$B$2:$AC$462,MATCH(S$3,'Slutlig allokering kvv'!$B$1:$AJ$1,0),FALSE)/1,0)</f>
        <v>0</v>
      </c>
      <c r="T391" s="6">
        <f>IFERROR(VLOOKUP($B391,Miljö!$B$1:$S$477,MATCH(T$2,Miljö!$B$1:$X$1,0),FALSE)/1,0)-IFERROR(VLOOKUP($B391,'Slutlig allokering kvv'!$B$2:$AC$462,MATCH(T$3,'Slutlig allokering kvv'!$B$1:$AJ$1,0),FALSE)/1,0)</f>
        <v>0</v>
      </c>
      <c r="U391">
        <f>IFERROR(VLOOKUP($B391,Kraftvärmeprod!$B$1:$AH$479,MATCH(U$2,Kraftvärmeprod!$B$1:$AG$1,0),FALSE)/1,0)-IFERROR(VLOOKUP($B391,'Slutlig allokering kvv'!$B$2:$AC$462,MATCH(U$3,'Slutlig allokering kvv'!$B$1:$AJ$1,0),FALSE)/1,0)</f>
        <v>0</v>
      </c>
      <c r="V391">
        <f>IFERROR(VLOOKUP($B391,Kraftvärmeprod!$B$1:$AH$479,MATCH(V$2,Kraftvärmeprod!$B$1:$AG$1,0),FALSE)/1,0)-IFERROR(VLOOKUP($B391,'Slutlig allokering kvv'!$B$2:$AC$462,MATCH(V$3,'Slutlig allokering kvv'!$B$1:$AJ$1,0),FALSE)/1,0)</f>
        <v>0</v>
      </c>
      <c r="W391">
        <f>IFERROR(VLOOKUP($B391,Kraftvärmeprod!$B$1:$AH$479,MATCH(W$2,Kraftvärmeprod!$B$1:$AG$1,0),FALSE)/1,0)-IFERROR(VLOOKUP($B391,'Slutlig allokering kvv'!$B$2:$AC$462,MATCH(W$3,'Slutlig allokering kvv'!$B$1:$AJ$1,0),FALSE)/1,0)</f>
        <v>0</v>
      </c>
      <c r="X391">
        <f>IFERROR(VLOOKUP($B391,Kraftvärmeprod!$B$1:$AH$479,MATCH(X$2,Kraftvärmeprod!$B$1:$AG$1,0),FALSE)/1,0)-IFERROR(VLOOKUP($B391,'Slutlig allokering kvv'!$B$2:$AC$462,MATCH(X$3,'Slutlig allokering kvv'!$B$1:$AJ$1,0),FALSE)/1,0)</f>
        <v>0</v>
      </c>
      <c r="Y391">
        <f>IFERROR(VLOOKUP($B391,Kraftvärmeprod!$B$1:$AH$479,MATCH(Y$2,Kraftvärmeprod!$B$1:$AG$1,0),FALSE)/1,0)-IFERROR(VLOOKUP($B391,'Slutlig allokering kvv'!$B$2:$AC$462,MATCH(Y$3,'Slutlig allokering kvv'!$B$1:$AJ$1,0),FALSE)/1,0)</f>
        <v>0</v>
      </c>
      <c r="Z391">
        <f>IFERROR(VLOOKUP($B391,Kraftvärmeprod!$B$1:$AH$479,MATCH(Z$2,Kraftvärmeprod!$B$1:$AG$1,0),FALSE)/1,0)-IFERROR(VLOOKUP($B391,'Slutlig allokering kvv'!$B$2:$AC$462,MATCH(Z$3,'Slutlig allokering kvv'!$B$1:$AJ$1,0),FALSE)/1,0)</f>
        <v>0</v>
      </c>
      <c r="AA391">
        <f>IFERROR(VLOOKUP($B391,Kraftvärmeprod!$B$1:$AH$479,MATCH(AA$2,Kraftvärmeprod!$B$1:$AG$1,0),FALSE)/1,0)-IFERROR(VLOOKUP($B391,'Slutlig allokering kvv'!$B$2:$AC$462,MATCH(AA$3,'Slutlig allokering kvv'!$B$1:$AJ$1,0),FALSE)/1,0)</f>
        <v>0</v>
      </c>
      <c r="AE391">
        <f t="shared" si="12"/>
        <v>0</v>
      </c>
      <c r="AG391">
        <f>IFERROR(VLOOKUP(B391,'Slutlig allokering kvv'!$B$2:$AJ$462,MATCH("Summa slutlig allokerad tillförd energi (utan hjälpel och rökgaskondensering):",'Slutlig allokering kvv'!$B$1:$AK$1,0),FALSE)/1,"")</f>
        <v>0</v>
      </c>
      <c r="AI391" s="137" t="str">
        <f>IFERROR(1-VLOOKUP(B391,'Slutlig allokering kvv'!$B$2:$AJ$462,MATCH("Andel av bränsle i kvv som allokerats till värme, exklusive rökgaskondensering och hjälpel",'Slutlig allokering kvv'!$B$1:$AK$1,0),FALSE),"")</f>
        <v/>
      </c>
      <c r="AK391" s="137" t="str">
        <f t="shared" si="13"/>
        <v/>
      </c>
    </row>
    <row r="392" spans="1:37" x14ac:dyDescent="0.25">
      <c r="A392" s="2" t="s">
        <v>574</v>
      </c>
      <c r="B392" s="2" t="s">
        <v>577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 kvv'!$B$2:$AC$462,MATCH(E$3,'Slutlig allokering kvv'!$B$1:$AJ$1,0),FALSE)/1,0)</f>
        <v>0</v>
      </c>
      <c r="F392">
        <f>IFERROR(VLOOKUP($B392,Kraftvärmeprod!$B$1:$AH$479,MATCH(F$2,Kraftvärmeprod!$B$1:$AG$1,0),FALSE)/1,0)-IFERROR(VLOOKUP($B392,'Slutlig allokering kvv'!$B$2:$AC$462,MATCH(F$3,'Slutlig allokering kvv'!$B$1:$AJ$1,0),FALSE)/1,0)</f>
        <v>0</v>
      </c>
      <c r="G392">
        <f>IFERROR(VLOOKUP($B392,Kraftvärmeprod!$B$1:$AH$479,MATCH(G$2,Kraftvärmeprod!$B$1:$AG$1,0),FALSE)/1,0)-IFERROR(VLOOKUP($B392,'Slutlig allokering kvv'!$B$2:$AC$462,MATCH(G$3,'Slutlig allokering kvv'!$B$1:$AJ$1,0),FALSE)/1,0)</f>
        <v>0</v>
      </c>
      <c r="H392">
        <f>IFERROR(VLOOKUP($B392,Kraftvärmeprod!$B$1:$AH$479,MATCH(H$2,Kraftvärmeprod!$B$1:$AG$1,0),FALSE)/1,0)-IFERROR(VLOOKUP($B392,'Slutlig allokering kvv'!$B$2:$AC$462,MATCH(H$3,'Slutlig allokering kvv'!$B$1:$AJ$1,0),FALSE)/1,0)</f>
        <v>0</v>
      </c>
      <c r="I392">
        <f>IFERROR(VLOOKUP($B392,Kraftvärmeprod!$B$1:$AH$479,MATCH(I$2,Kraftvärmeprod!$B$1:$AG$1,0),FALSE)/1,0)-IFERROR(VLOOKUP($B392,'Slutlig allokering kvv'!$B$2:$AC$462,MATCH(I$3,'Slutlig allokering kvv'!$B$1:$AJ$1,0),FALSE)/1,0)</f>
        <v>0</v>
      </c>
      <c r="J392">
        <f>IFERROR(VLOOKUP($B392,Kraftvärmeprod!$B$1:$AH$479,MATCH(J$2,Kraftvärmeprod!$B$1:$AG$1,0),FALSE)/1,0)-IFERROR(VLOOKUP($B392,'Slutlig allokering kvv'!$B$2:$AC$462,MATCH(J$3,'Slutlig allokering kvv'!$B$1:$AJ$1,0),FALSE)/1,0)</f>
        <v>0</v>
      </c>
      <c r="K392">
        <f>IFERROR(VLOOKUP($B392,Kraftvärmeprod!$B$1:$AH$479,MATCH(K$2,Kraftvärmeprod!$B$1:$AG$1,0),FALSE)/1,0)-IFERROR(VLOOKUP($B392,'Slutlig allokering kvv'!$B$2:$AC$462,MATCH(K$3,'Slutlig allokering kvv'!$B$1:$AJ$1,0),FALSE)/1,0)</f>
        <v>0</v>
      </c>
      <c r="L392">
        <f>IFERROR(VLOOKUP($B392,Kraftvärmeprod!$B$1:$AH$479,MATCH(L$2,Kraftvärmeprod!$B$1:$AG$1,0),FALSE)/1,0)-IFERROR(VLOOKUP($B392,'Slutlig allokering kvv'!$B$2:$AC$462,MATCH(L$3,'Slutlig allokering kvv'!$B$1:$AJ$1,0),FALSE)/1,0)</f>
        <v>0</v>
      </c>
      <c r="M392">
        <f>IFERROR(VLOOKUP($B392,Kraftvärmeprod!$B$1:$AH$479,MATCH(M$2,Kraftvärmeprod!$B$1:$AG$1,0),FALSE)/1,0)-IFERROR(VLOOKUP($B392,'Slutlig allokering kvv'!$B$2:$AC$462,MATCH(M$3,'Slutlig allokering kvv'!$B$1:$AJ$1,0),FALSE)/1,0)</f>
        <v>0</v>
      </c>
      <c r="N392">
        <f>IFERROR(VLOOKUP($B392,Kraftvärmeprod!$B$1:$AH$479,MATCH(N$2,Kraftvärmeprod!$B$1:$AG$1,0),FALSE)/1,0)-IFERROR(VLOOKUP($B392,'Slutlig allokering kvv'!$B$2:$AC$462,MATCH(N$3,'Slutlig allokering kvv'!$B$1:$AJ$1,0),FALSE)/1,0)</f>
        <v>0</v>
      </c>
      <c r="O392">
        <f>IFERROR(VLOOKUP($B392,Kraftvärmeprod!$B$1:$AH$479,MATCH(O$2,Kraftvärmeprod!$B$1:$AG$1,0),FALSE)/1,0)-IFERROR(VLOOKUP($B392,'Slutlig allokering kvv'!$B$2:$AC$462,MATCH(O$3,'Slutlig allokering kvv'!$B$1:$AJ$1,0),FALSE)/1,0)</f>
        <v>0</v>
      </c>
      <c r="P392">
        <f>IFERROR(VLOOKUP($B392,Kraftvärmeprod!$B$1:$AH$479,MATCH(P$2,Kraftvärmeprod!$B$1:$AG$1,0),FALSE)/1,0)-IFERROR(VLOOKUP($B392,'Slutlig allokering kvv'!$B$2:$AC$462,MATCH(P$3,'Slutlig allokering kvv'!$B$1:$AJ$1,0),FALSE)/1,0)</f>
        <v>0</v>
      </c>
      <c r="Q392">
        <f>IFERROR(VLOOKUP($B392,Kraftvärmeprod!$B$1:$AH$479,MATCH(Q$2,Kraftvärmeprod!$B$1:$AG$1,0),FALSE)/1,0)-IFERROR(VLOOKUP($B392,'Slutlig allokering kvv'!$B$2:$AC$462,MATCH(Q$3,'Slutlig allokering kvv'!$B$1:$AJ$1,0),FALSE)/1,0)</f>
        <v>0</v>
      </c>
      <c r="R392">
        <f>IFERROR(VLOOKUP($B392,Kraftvärmeprod!$B$1:$AH$479,MATCH(R$2,Kraftvärmeprod!$B$1:$AG$1,0),FALSE)/1,0)-IFERROR(VLOOKUP($B392,'Slutlig allokering kvv'!$B$2:$AC$462,MATCH(R$3,'Slutlig allokering kvv'!$B$1:$AJ$1,0),FALSE)/1,0)</f>
        <v>0</v>
      </c>
      <c r="S392">
        <f>IFERROR(VLOOKUP($B392,Kraftvärmeprod!$B$1:$AH$479,MATCH(S$2,Kraftvärmeprod!$B$1:$AG$1,0),FALSE)/1,0)-IFERROR(VLOOKUP($B392,'Slutlig allokering kvv'!$B$2:$AC$462,MATCH(S$3,'Slutlig allokering kvv'!$B$1:$AJ$1,0),FALSE)/1,0)</f>
        <v>0</v>
      </c>
      <c r="T392" s="6">
        <f>IFERROR(VLOOKUP($B392,Miljö!$B$1:$S$477,MATCH(T$2,Miljö!$B$1:$X$1,0),FALSE)/1,0)-IFERROR(VLOOKUP($B392,'Slutlig allokering kvv'!$B$2:$AC$462,MATCH(T$3,'Slutlig allokering kvv'!$B$1:$AJ$1,0),FALSE)/1,0)</f>
        <v>0</v>
      </c>
      <c r="U392">
        <f>IFERROR(VLOOKUP($B392,Kraftvärmeprod!$B$1:$AH$479,MATCH(U$2,Kraftvärmeprod!$B$1:$AG$1,0),FALSE)/1,0)-IFERROR(VLOOKUP($B392,'Slutlig allokering kvv'!$B$2:$AC$462,MATCH(U$3,'Slutlig allokering kvv'!$B$1:$AJ$1,0),FALSE)/1,0)</f>
        <v>0</v>
      </c>
      <c r="V392">
        <f>IFERROR(VLOOKUP($B392,Kraftvärmeprod!$B$1:$AH$479,MATCH(V$2,Kraftvärmeprod!$B$1:$AG$1,0),FALSE)/1,0)-IFERROR(VLOOKUP($B392,'Slutlig allokering kvv'!$B$2:$AC$462,MATCH(V$3,'Slutlig allokering kvv'!$B$1:$AJ$1,0),FALSE)/1,0)</f>
        <v>0</v>
      </c>
      <c r="W392">
        <f>IFERROR(VLOOKUP($B392,Kraftvärmeprod!$B$1:$AH$479,MATCH(W$2,Kraftvärmeprod!$B$1:$AG$1,0),FALSE)/1,0)-IFERROR(VLOOKUP($B392,'Slutlig allokering kvv'!$B$2:$AC$462,MATCH(W$3,'Slutlig allokering kvv'!$B$1:$AJ$1,0),FALSE)/1,0)</f>
        <v>0</v>
      </c>
      <c r="X392">
        <f>IFERROR(VLOOKUP($B392,Kraftvärmeprod!$B$1:$AH$479,MATCH(X$2,Kraftvärmeprod!$B$1:$AG$1,0),FALSE)/1,0)-IFERROR(VLOOKUP($B392,'Slutlig allokering kvv'!$B$2:$AC$462,MATCH(X$3,'Slutlig allokering kvv'!$B$1:$AJ$1,0),FALSE)/1,0)</f>
        <v>0</v>
      </c>
      <c r="Y392">
        <f>IFERROR(VLOOKUP($B392,Kraftvärmeprod!$B$1:$AH$479,MATCH(Y$2,Kraftvärmeprod!$B$1:$AG$1,0),FALSE)/1,0)-IFERROR(VLOOKUP($B392,'Slutlig allokering kvv'!$B$2:$AC$462,MATCH(Y$3,'Slutlig allokering kvv'!$B$1:$AJ$1,0),FALSE)/1,0)</f>
        <v>0</v>
      </c>
      <c r="Z392">
        <f>IFERROR(VLOOKUP($B392,Kraftvärmeprod!$B$1:$AH$479,MATCH(Z$2,Kraftvärmeprod!$B$1:$AG$1,0),FALSE)/1,0)-IFERROR(VLOOKUP($B392,'Slutlig allokering kvv'!$B$2:$AC$462,MATCH(Z$3,'Slutlig allokering kvv'!$B$1:$AJ$1,0),FALSE)/1,0)</f>
        <v>0</v>
      </c>
      <c r="AA392">
        <f>IFERROR(VLOOKUP($B392,Kraftvärmeprod!$B$1:$AH$479,MATCH(AA$2,Kraftvärmeprod!$B$1:$AG$1,0),FALSE)/1,0)-IFERROR(VLOOKUP($B392,'Slutlig allokering kvv'!$B$2:$AC$462,MATCH(AA$3,'Slutlig allokering kvv'!$B$1:$AJ$1,0),FALSE)/1,0)</f>
        <v>0</v>
      </c>
      <c r="AE392">
        <f t="shared" si="12"/>
        <v>0</v>
      </c>
      <c r="AG392">
        <f>IFERROR(VLOOKUP(B392,'Slutlig allokering kvv'!$B$2:$AJ$462,MATCH("Summa slutlig allokerad tillförd energi (utan hjälpel och rökgaskondensering):",'Slutlig allokering kvv'!$B$1:$AK$1,0),FALSE)/1,"")</f>
        <v>0</v>
      </c>
      <c r="AI392" s="137" t="str">
        <f>IFERROR(1-VLOOKUP(B392,'Slutlig allokering kvv'!$B$2:$AJ$462,MATCH("Andel av bränsle i kvv som allokerats till värme, exklusive rökgaskondensering och hjälpel",'Slutlig allokering kvv'!$B$1:$AK$1,0),FALSE),"")</f>
        <v/>
      </c>
      <c r="AK392" s="137" t="str">
        <f t="shared" si="13"/>
        <v/>
      </c>
    </row>
    <row r="393" spans="1:37" x14ac:dyDescent="0.25">
      <c r="A393" s="2" t="s">
        <v>574</v>
      </c>
      <c r="B393" s="2" t="s">
        <v>578</v>
      </c>
      <c r="C393" t="str">
        <f>IFERROR(VLOOKUP($B393,Kraftvärmeprod!$B$1:$AH$479,MATCH(C$3,Kraftvärmeprod!$B$1:$AG$1,0),FALSE)/1,"")</f>
        <v/>
      </c>
      <c r="D393" t="str">
        <f>IFERROR(VLOOKUP($B393,Kraftvärmeprod!$B$1:$AH$479,MATCH(D$3,Kraftvärmeprod!$B$1:$AG$1,0),FALSE)/1,"")</f>
        <v/>
      </c>
      <c r="E393">
        <f>IFERROR(VLOOKUP($B393,Kraftvärmeprod!$B$1:$AH$479,MATCH(E$2,Kraftvärmeprod!$B$1:$AG$1,0),FALSE)/1,0)-IFERROR(VLOOKUP($B393,'Slutlig allokering kvv'!$B$2:$AC$462,MATCH(E$3,'Slutlig allokering kvv'!$B$1:$AJ$1,0),FALSE)/1,0)</f>
        <v>0</v>
      </c>
      <c r="F393">
        <f>IFERROR(VLOOKUP($B393,Kraftvärmeprod!$B$1:$AH$479,MATCH(F$2,Kraftvärmeprod!$B$1:$AG$1,0),FALSE)/1,0)-IFERROR(VLOOKUP($B393,'Slutlig allokering kvv'!$B$2:$AC$462,MATCH(F$3,'Slutlig allokering kvv'!$B$1:$AJ$1,0),FALSE)/1,0)</f>
        <v>0</v>
      </c>
      <c r="G393">
        <f>IFERROR(VLOOKUP($B393,Kraftvärmeprod!$B$1:$AH$479,MATCH(G$2,Kraftvärmeprod!$B$1:$AG$1,0),FALSE)/1,0)-IFERROR(VLOOKUP($B393,'Slutlig allokering kvv'!$B$2:$AC$462,MATCH(G$3,'Slutlig allokering kvv'!$B$1:$AJ$1,0),FALSE)/1,0)</f>
        <v>0</v>
      </c>
      <c r="H393">
        <f>IFERROR(VLOOKUP($B393,Kraftvärmeprod!$B$1:$AH$479,MATCH(H$2,Kraftvärmeprod!$B$1:$AG$1,0),FALSE)/1,0)-IFERROR(VLOOKUP($B393,'Slutlig allokering kvv'!$B$2:$AC$462,MATCH(H$3,'Slutlig allokering kvv'!$B$1:$AJ$1,0),FALSE)/1,0)</f>
        <v>0</v>
      </c>
      <c r="I393">
        <f>IFERROR(VLOOKUP($B393,Kraftvärmeprod!$B$1:$AH$479,MATCH(I$2,Kraftvärmeprod!$B$1:$AG$1,0),FALSE)/1,0)-IFERROR(VLOOKUP($B393,'Slutlig allokering kvv'!$B$2:$AC$462,MATCH(I$3,'Slutlig allokering kvv'!$B$1:$AJ$1,0),FALSE)/1,0)</f>
        <v>0</v>
      </c>
      <c r="J393">
        <f>IFERROR(VLOOKUP($B393,Kraftvärmeprod!$B$1:$AH$479,MATCH(J$2,Kraftvärmeprod!$B$1:$AG$1,0),FALSE)/1,0)-IFERROR(VLOOKUP($B393,'Slutlig allokering kvv'!$B$2:$AC$462,MATCH(J$3,'Slutlig allokering kvv'!$B$1:$AJ$1,0),FALSE)/1,0)</f>
        <v>0</v>
      </c>
      <c r="K393">
        <f>IFERROR(VLOOKUP($B393,Kraftvärmeprod!$B$1:$AH$479,MATCH(K$2,Kraftvärmeprod!$B$1:$AG$1,0),FALSE)/1,0)-IFERROR(VLOOKUP($B393,'Slutlig allokering kvv'!$B$2:$AC$462,MATCH(K$3,'Slutlig allokering kvv'!$B$1:$AJ$1,0),FALSE)/1,0)</f>
        <v>0</v>
      </c>
      <c r="L393">
        <f>IFERROR(VLOOKUP($B393,Kraftvärmeprod!$B$1:$AH$479,MATCH(L$2,Kraftvärmeprod!$B$1:$AG$1,0),FALSE)/1,0)-IFERROR(VLOOKUP($B393,'Slutlig allokering kvv'!$B$2:$AC$462,MATCH(L$3,'Slutlig allokering kvv'!$B$1:$AJ$1,0),FALSE)/1,0)</f>
        <v>0</v>
      </c>
      <c r="M393">
        <f>IFERROR(VLOOKUP($B393,Kraftvärmeprod!$B$1:$AH$479,MATCH(M$2,Kraftvärmeprod!$B$1:$AG$1,0),FALSE)/1,0)-IFERROR(VLOOKUP($B393,'Slutlig allokering kvv'!$B$2:$AC$462,MATCH(M$3,'Slutlig allokering kvv'!$B$1:$AJ$1,0),FALSE)/1,0)</f>
        <v>0</v>
      </c>
      <c r="N393">
        <f>IFERROR(VLOOKUP($B393,Kraftvärmeprod!$B$1:$AH$479,MATCH(N$2,Kraftvärmeprod!$B$1:$AG$1,0),FALSE)/1,0)-IFERROR(VLOOKUP($B393,'Slutlig allokering kvv'!$B$2:$AC$462,MATCH(N$3,'Slutlig allokering kvv'!$B$1:$AJ$1,0),FALSE)/1,0)</f>
        <v>0</v>
      </c>
      <c r="O393">
        <f>IFERROR(VLOOKUP($B393,Kraftvärmeprod!$B$1:$AH$479,MATCH(O$2,Kraftvärmeprod!$B$1:$AG$1,0),FALSE)/1,0)-IFERROR(VLOOKUP($B393,'Slutlig allokering kvv'!$B$2:$AC$462,MATCH(O$3,'Slutlig allokering kvv'!$B$1:$AJ$1,0),FALSE)/1,0)</f>
        <v>0</v>
      </c>
      <c r="P393">
        <f>IFERROR(VLOOKUP($B393,Kraftvärmeprod!$B$1:$AH$479,MATCH(P$2,Kraftvärmeprod!$B$1:$AG$1,0),FALSE)/1,0)-IFERROR(VLOOKUP($B393,'Slutlig allokering kvv'!$B$2:$AC$462,MATCH(P$3,'Slutlig allokering kvv'!$B$1:$AJ$1,0),FALSE)/1,0)</f>
        <v>0</v>
      </c>
      <c r="Q393">
        <f>IFERROR(VLOOKUP($B393,Kraftvärmeprod!$B$1:$AH$479,MATCH(Q$2,Kraftvärmeprod!$B$1:$AG$1,0),FALSE)/1,0)-IFERROR(VLOOKUP($B393,'Slutlig allokering kvv'!$B$2:$AC$462,MATCH(Q$3,'Slutlig allokering kvv'!$B$1:$AJ$1,0),FALSE)/1,0)</f>
        <v>0</v>
      </c>
      <c r="R393">
        <f>IFERROR(VLOOKUP($B393,Kraftvärmeprod!$B$1:$AH$479,MATCH(R$2,Kraftvärmeprod!$B$1:$AG$1,0),FALSE)/1,0)-IFERROR(VLOOKUP($B393,'Slutlig allokering kvv'!$B$2:$AC$462,MATCH(R$3,'Slutlig allokering kvv'!$B$1:$AJ$1,0),FALSE)/1,0)</f>
        <v>0</v>
      </c>
      <c r="S393">
        <f>IFERROR(VLOOKUP($B393,Kraftvärmeprod!$B$1:$AH$479,MATCH(S$2,Kraftvärmeprod!$B$1:$AG$1,0),FALSE)/1,0)-IFERROR(VLOOKUP($B393,'Slutlig allokering kvv'!$B$2:$AC$462,MATCH(S$3,'Slutlig allokering kvv'!$B$1:$AJ$1,0),FALSE)/1,0)</f>
        <v>0</v>
      </c>
      <c r="T393" s="6">
        <f>IFERROR(VLOOKUP($B393,Miljö!$B$1:$S$477,MATCH(T$2,Miljö!$B$1:$X$1,0),FALSE)/1,0)-IFERROR(VLOOKUP($B393,'Slutlig allokering kvv'!$B$2:$AC$462,MATCH(T$3,'Slutlig allokering kvv'!$B$1:$AJ$1,0),FALSE)/1,0)</f>
        <v>0</v>
      </c>
      <c r="U393">
        <f>IFERROR(VLOOKUP($B393,Kraftvärmeprod!$B$1:$AH$479,MATCH(U$2,Kraftvärmeprod!$B$1:$AG$1,0),FALSE)/1,0)-IFERROR(VLOOKUP($B393,'Slutlig allokering kvv'!$B$2:$AC$462,MATCH(U$3,'Slutlig allokering kvv'!$B$1:$AJ$1,0),FALSE)/1,0)</f>
        <v>0</v>
      </c>
      <c r="V393">
        <f>IFERROR(VLOOKUP($B393,Kraftvärmeprod!$B$1:$AH$479,MATCH(V$2,Kraftvärmeprod!$B$1:$AG$1,0),FALSE)/1,0)-IFERROR(VLOOKUP($B393,'Slutlig allokering kvv'!$B$2:$AC$462,MATCH(V$3,'Slutlig allokering kvv'!$B$1:$AJ$1,0),FALSE)/1,0)</f>
        <v>0</v>
      </c>
      <c r="W393">
        <f>IFERROR(VLOOKUP($B393,Kraftvärmeprod!$B$1:$AH$479,MATCH(W$2,Kraftvärmeprod!$B$1:$AG$1,0),FALSE)/1,0)-IFERROR(VLOOKUP($B393,'Slutlig allokering kvv'!$B$2:$AC$462,MATCH(W$3,'Slutlig allokering kvv'!$B$1:$AJ$1,0),FALSE)/1,0)</f>
        <v>0</v>
      </c>
      <c r="X393">
        <f>IFERROR(VLOOKUP($B393,Kraftvärmeprod!$B$1:$AH$479,MATCH(X$2,Kraftvärmeprod!$B$1:$AG$1,0),FALSE)/1,0)-IFERROR(VLOOKUP($B393,'Slutlig allokering kvv'!$B$2:$AC$462,MATCH(X$3,'Slutlig allokering kvv'!$B$1:$AJ$1,0),FALSE)/1,0)</f>
        <v>0</v>
      </c>
      <c r="Y393">
        <f>IFERROR(VLOOKUP($B393,Kraftvärmeprod!$B$1:$AH$479,MATCH(Y$2,Kraftvärmeprod!$B$1:$AG$1,0),FALSE)/1,0)-IFERROR(VLOOKUP($B393,'Slutlig allokering kvv'!$B$2:$AC$462,MATCH(Y$3,'Slutlig allokering kvv'!$B$1:$AJ$1,0),FALSE)/1,0)</f>
        <v>0</v>
      </c>
      <c r="Z393">
        <f>IFERROR(VLOOKUP($B393,Kraftvärmeprod!$B$1:$AH$479,MATCH(Z$2,Kraftvärmeprod!$B$1:$AG$1,0),FALSE)/1,0)-IFERROR(VLOOKUP($B393,'Slutlig allokering kvv'!$B$2:$AC$462,MATCH(Z$3,'Slutlig allokering kvv'!$B$1:$AJ$1,0),FALSE)/1,0)</f>
        <v>0</v>
      </c>
      <c r="AA393">
        <f>IFERROR(VLOOKUP($B393,Kraftvärmeprod!$B$1:$AH$479,MATCH(AA$2,Kraftvärmeprod!$B$1:$AG$1,0),FALSE)/1,0)-IFERROR(VLOOKUP($B393,'Slutlig allokering kvv'!$B$2:$AC$462,MATCH(AA$3,'Slutlig allokering kvv'!$B$1:$AJ$1,0),FALSE)/1,0)</f>
        <v>0</v>
      </c>
      <c r="AE393">
        <f t="shared" si="12"/>
        <v>0</v>
      </c>
      <c r="AG393">
        <f>IFERROR(VLOOKUP(B393,'Slutlig allokering kvv'!$B$2:$AJ$462,MATCH("Summa slutlig allokerad tillförd energi (utan hjälpel och rökgaskondensering):",'Slutlig allokering kvv'!$B$1:$AK$1,0),FALSE)/1,"")</f>
        <v>0</v>
      </c>
      <c r="AI393" s="137" t="str">
        <f>IFERROR(1-VLOOKUP(B393,'Slutlig allokering kvv'!$B$2:$AJ$462,MATCH("Andel av bränsle i kvv som allokerats till värme, exklusive rökgaskondensering och hjälpel",'Slutlig allokering kvv'!$B$1:$AK$1,0),FALSE),"")</f>
        <v/>
      </c>
      <c r="AK393" s="137" t="str">
        <f t="shared" si="13"/>
        <v/>
      </c>
    </row>
    <row r="394" spans="1:37" x14ac:dyDescent="0.25">
      <c r="A394" s="2" t="s">
        <v>579</v>
      </c>
      <c r="B394" s="2" t="s">
        <v>580</v>
      </c>
      <c r="C394" t="str">
        <f>IFERROR(VLOOKUP($B394,Kraftvärmeprod!$B$1:$AH$479,MATCH(C$3,Kraftvärmeprod!$B$1:$AG$1,0),FALSE)/1,"")</f>
        <v/>
      </c>
      <c r="D394" t="str">
        <f>IFERROR(VLOOKUP($B394,Kraftvärmeprod!$B$1:$AH$479,MATCH(D$3,Kraftvärmeprod!$B$1:$AG$1,0),FALSE)/1,"")</f>
        <v/>
      </c>
      <c r="E394">
        <f>IFERROR(VLOOKUP($B394,Kraftvärmeprod!$B$1:$AH$479,MATCH(E$2,Kraftvärmeprod!$B$1:$AG$1,0),FALSE)/1,0)-IFERROR(VLOOKUP($B394,'Slutlig allokering kvv'!$B$2:$AC$462,MATCH(E$3,'Slutlig allokering kvv'!$B$1:$AJ$1,0),FALSE)/1,0)</f>
        <v>0</v>
      </c>
      <c r="F394">
        <f>IFERROR(VLOOKUP($B394,Kraftvärmeprod!$B$1:$AH$479,MATCH(F$2,Kraftvärmeprod!$B$1:$AG$1,0),FALSE)/1,0)-IFERROR(VLOOKUP($B394,'Slutlig allokering kvv'!$B$2:$AC$462,MATCH(F$3,'Slutlig allokering kvv'!$B$1:$AJ$1,0),FALSE)/1,0)</f>
        <v>0</v>
      </c>
      <c r="G394">
        <f>IFERROR(VLOOKUP($B394,Kraftvärmeprod!$B$1:$AH$479,MATCH(G$2,Kraftvärmeprod!$B$1:$AG$1,0),FALSE)/1,0)-IFERROR(VLOOKUP($B394,'Slutlig allokering kvv'!$B$2:$AC$462,MATCH(G$3,'Slutlig allokering kvv'!$B$1:$AJ$1,0),FALSE)/1,0)</f>
        <v>0</v>
      </c>
      <c r="H394">
        <f>IFERROR(VLOOKUP($B394,Kraftvärmeprod!$B$1:$AH$479,MATCH(H$2,Kraftvärmeprod!$B$1:$AG$1,0),FALSE)/1,0)-IFERROR(VLOOKUP($B394,'Slutlig allokering kvv'!$B$2:$AC$462,MATCH(H$3,'Slutlig allokering kvv'!$B$1:$AJ$1,0),FALSE)/1,0)</f>
        <v>0</v>
      </c>
      <c r="I394">
        <f>IFERROR(VLOOKUP($B394,Kraftvärmeprod!$B$1:$AH$479,MATCH(I$2,Kraftvärmeprod!$B$1:$AG$1,0),FALSE)/1,0)-IFERROR(VLOOKUP($B394,'Slutlig allokering kvv'!$B$2:$AC$462,MATCH(I$3,'Slutlig allokering kvv'!$B$1:$AJ$1,0),FALSE)/1,0)</f>
        <v>0</v>
      </c>
      <c r="J394">
        <f>IFERROR(VLOOKUP($B394,Kraftvärmeprod!$B$1:$AH$479,MATCH(J$2,Kraftvärmeprod!$B$1:$AG$1,0),FALSE)/1,0)-IFERROR(VLOOKUP($B394,'Slutlig allokering kvv'!$B$2:$AC$462,MATCH(J$3,'Slutlig allokering kvv'!$B$1:$AJ$1,0),FALSE)/1,0)</f>
        <v>0</v>
      </c>
      <c r="K394">
        <f>IFERROR(VLOOKUP($B394,Kraftvärmeprod!$B$1:$AH$479,MATCH(K$2,Kraftvärmeprod!$B$1:$AG$1,0),FALSE)/1,0)-IFERROR(VLOOKUP($B394,'Slutlig allokering kvv'!$B$2:$AC$462,MATCH(K$3,'Slutlig allokering kvv'!$B$1:$AJ$1,0),FALSE)/1,0)</f>
        <v>0</v>
      </c>
      <c r="L394">
        <f>IFERROR(VLOOKUP($B394,Kraftvärmeprod!$B$1:$AH$479,MATCH(L$2,Kraftvärmeprod!$B$1:$AG$1,0),FALSE)/1,0)-IFERROR(VLOOKUP($B394,'Slutlig allokering kvv'!$B$2:$AC$462,MATCH(L$3,'Slutlig allokering kvv'!$B$1:$AJ$1,0),FALSE)/1,0)</f>
        <v>0</v>
      </c>
      <c r="M394">
        <f>IFERROR(VLOOKUP($B394,Kraftvärmeprod!$B$1:$AH$479,MATCH(M$2,Kraftvärmeprod!$B$1:$AG$1,0),FALSE)/1,0)-IFERROR(VLOOKUP($B394,'Slutlig allokering kvv'!$B$2:$AC$462,MATCH(M$3,'Slutlig allokering kvv'!$B$1:$AJ$1,0),FALSE)/1,0)</f>
        <v>0</v>
      </c>
      <c r="N394">
        <f>IFERROR(VLOOKUP($B394,Kraftvärmeprod!$B$1:$AH$479,MATCH(N$2,Kraftvärmeprod!$B$1:$AG$1,0),FALSE)/1,0)-IFERROR(VLOOKUP($B394,'Slutlig allokering kvv'!$B$2:$AC$462,MATCH(N$3,'Slutlig allokering kvv'!$B$1:$AJ$1,0),FALSE)/1,0)</f>
        <v>0</v>
      </c>
      <c r="O394">
        <f>IFERROR(VLOOKUP($B394,Kraftvärmeprod!$B$1:$AH$479,MATCH(O$2,Kraftvärmeprod!$B$1:$AG$1,0),FALSE)/1,0)-IFERROR(VLOOKUP($B394,'Slutlig allokering kvv'!$B$2:$AC$462,MATCH(O$3,'Slutlig allokering kvv'!$B$1:$AJ$1,0),FALSE)/1,0)</f>
        <v>0</v>
      </c>
      <c r="P394">
        <f>IFERROR(VLOOKUP($B394,Kraftvärmeprod!$B$1:$AH$479,MATCH(P$2,Kraftvärmeprod!$B$1:$AG$1,0),FALSE)/1,0)-IFERROR(VLOOKUP($B394,'Slutlig allokering kvv'!$B$2:$AC$462,MATCH(P$3,'Slutlig allokering kvv'!$B$1:$AJ$1,0),FALSE)/1,0)</f>
        <v>0</v>
      </c>
      <c r="Q394">
        <f>IFERROR(VLOOKUP($B394,Kraftvärmeprod!$B$1:$AH$479,MATCH(Q$2,Kraftvärmeprod!$B$1:$AG$1,0),FALSE)/1,0)-IFERROR(VLOOKUP($B394,'Slutlig allokering kvv'!$B$2:$AC$462,MATCH(Q$3,'Slutlig allokering kvv'!$B$1:$AJ$1,0),FALSE)/1,0)</f>
        <v>0</v>
      </c>
      <c r="R394">
        <f>IFERROR(VLOOKUP($B394,Kraftvärmeprod!$B$1:$AH$479,MATCH(R$2,Kraftvärmeprod!$B$1:$AG$1,0),FALSE)/1,0)-IFERROR(VLOOKUP($B394,'Slutlig allokering kvv'!$B$2:$AC$462,MATCH(R$3,'Slutlig allokering kvv'!$B$1:$AJ$1,0),FALSE)/1,0)</f>
        <v>0</v>
      </c>
      <c r="S394">
        <f>IFERROR(VLOOKUP($B394,Kraftvärmeprod!$B$1:$AH$479,MATCH(S$2,Kraftvärmeprod!$B$1:$AG$1,0),FALSE)/1,0)-IFERROR(VLOOKUP($B394,'Slutlig allokering kvv'!$B$2:$AC$462,MATCH(S$3,'Slutlig allokering kvv'!$B$1:$AJ$1,0),FALSE)/1,0)</f>
        <v>0</v>
      </c>
      <c r="T394" s="6">
        <f>IFERROR(VLOOKUP($B394,Miljö!$B$1:$S$477,MATCH(T$2,Miljö!$B$1:$X$1,0),FALSE)/1,0)-IFERROR(VLOOKUP($B394,'Slutlig allokering kvv'!$B$2:$AC$462,MATCH(T$3,'Slutlig allokering kvv'!$B$1:$AJ$1,0),FALSE)/1,0)</f>
        <v>0</v>
      </c>
      <c r="U394">
        <f>IFERROR(VLOOKUP($B394,Kraftvärmeprod!$B$1:$AH$479,MATCH(U$2,Kraftvärmeprod!$B$1:$AG$1,0),FALSE)/1,0)-IFERROR(VLOOKUP($B394,'Slutlig allokering kvv'!$B$2:$AC$462,MATCH(U$3,'Slutlig allokering kvv'!$B$1:$AJ$1,0),FALSE)/1,0)</f>
        <v>0</v>
      </c>
      <c r="V394">
        <f>IFERROR(VLOOKUP($B394,Kraftvärmeprod!$B$1:$AH$479,MATCH(V$2,Kraftvärmeprod!$B$1:$AG$1,0),FALSE)/1,0)-IFERROR(VLOOKUP($B394,'Slutlig allokering kvv'!$B$2:$AC$462,MATCH(V$3,'Slutlig allokering kvv'!$B$1:$AJ$1,0),FALSE)/1,0)</f>
        <v>0</v>
      </c>
      <c r="W394">
        <f>IFERROR(VLOOKUP($B394,Kraftvärmeprod!$B$1:$AH$479,MATCH(W$2,Kraftvärmeprod!$B$1:$AG$1,0),FALSE)/1,0)-IFERROR(VLOOKUP($B394,'Slutlig allokering kvv'!$B$2:$AC$462,MATCH(W$3,'Slutlig allokering kvv'!$B$1:$AJ$1,0),FALSE)/1,0)</f>
        <v>0</v>
      </c>
      <c r="X394">
        <f>IFERROR(VLOOKUP($B394,Kraftvärmeprod!$B$1:$AH$479,MATCH(X$2,Kraftvärmeprod!$B$1:$AG$1,0),FALSE)/1,0)-IFERROR(VLOOKUP($B394,'Slutlig allokering kvv'!$B$2:$AC$462,MATCH(X$3,'Slutlig allokering kvv'!$B$1:$AJ$1,0),FALSE)/1,0)</f>
        <v>0</v>
      </c>
      <c r="Y394">
        <f>IFERROR(VLOOKUP($B394,Kraftvärmeprod!$B$1:$AH$479,MATCH(Y$2,Kraftvärmeprod!$B$1:$AG$1,0),FALSE)/1,0)-IFERROR(VLOOKUP($B394,'Slutlig allokering kvv'!$B$2:$AC$462,MATCH(Y$3,'Slutlig allokering kvv'!$B$1:$AJ$1,0),FALSE)/1,0)</f>
        <v>0</v>
      </c>
      <c r="Z394">
        <f>IFERROR(VLOOKUP($B394,Kraftvärmeprod!$B$1:$AH$479,MATCH(Z$2,Kraftvärmeprod!$B$1:$AG$1,0),FALSE)/1,0)-IFERROR(VLOOKUP($B394,'Slutlig allokering kvv'!$B$2:$AC$462,MATCH(Z$3,'Slutlig allokering kvv'!$B$1:$AJ$1,0),FALSE)/1,0)</f>
        <v>0</v>
      </c>
      <c r="AA394">
        <f>IFERROR(VLOOKUP($B394,Kraftvärmeprod!$B$1:$AH$479,MATCH(AA$2,Kraftvärmeprod!$B$1:$AG$1,0),FALSE)/1,0)-IFERROR(VLOOKUP($B394,'Slutlig allokering kvv'!$B$2:$AC$462,MATCH(AA$3,'Slutlig allokering kvv'!$B$1:$AJ$1,0),FALSE)/1,0)</f>
        <v>0</v>
      </c>
      <c r="AE394">
        <f t="shared" si="12"/>
        <v>0</v>
      </c>
      <c r="AG394">
        <f>IFERROR(VLOOKUP(B394,'Slutlig allokering kvv'!$B$2:$AJ$462,MATCH("Summa slutlig allokerad tillförd energi (utan hjälpel och rökgaskondensering):",'Slutlig allokering kvv'!$B$1:$AK$1,0),FALSE)/1,"")</f>
        <v>0</v>
      </c>
      <c r="AI394" s="137" t="str">
        <f>IFERROR(1-VLOOKUP(B394,'Slutlig allokering kvv'!$B$2:$AJ$462,MATCH("Andel av bränsle i kvv som allokerats till värme, exklusive rökgaskondensering och hjälpel",'Slutlig allokering kvv'!$B$1:$AK$1,0),FALSE),"")</f>
        <v/>
      </c>
      <c r="AK394" s="137" t="str">
        <f t="shared" si="13"/>
        <v/>
      </c>
    </row>
    <row r="395" spans="1:37" x14ac:dyDescent="0.25">
      <c r="A395" s="2" t="s">
        <v>579</v>
      </c>
      <c r="B395" s="2" t="s">
        <v>581</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 kvv'!$B$2:$AC$462,MATCH(E$3,'Slutlig allokering kvv'!$B$1:$AJ$1,0),FALSE)/1,0)</f>
        <v>0</v>
      </c>
      <c r="F395">
        <f>IFERROR(VLOOKUP($B395,Kraftvärmeprod!$B$1:$AH$479,MATCH(F$2,Kraftvärmeprod!$B$1:$AG$1,0),FALSE)/1,0)-IFERROR(VLOOKUP($B395,'Slutlig allokering kvv'!$B$2:$AC$462,MATCH(F$3,'Slutlig allokering kvv'!$B$1:$AJ$1,0),FALSE)/1,0)</f>
        <v>0</v>
      </c>
      <c r="G395">
        <f>IFERROR(VLOOKUP($B395,Kraftvärmeprod!$B$1:$AH$479,MATCH(G$2,Kraftvärmeprod!$B$1:$AG$1,0),FALSE)/1,0)-IFERROR(VLOOKUP($B395,'Slutlig allokering kvv'!$B$2:$AC$462,MATCH(G$3,'Slutlig allokering kvv'!$B$1:$AJ$1,0),FALSE)/1,0)</f>
        <v>0</v>
      </c>
      <c r="H395">
        <f>IFERROR(VLOOKUP($B395,Kraftvärmeprod!$B$1:$AH$479,MATCH(H$2,Kraftvärmeprod!$B$1:$AG$1,0),FALSE)/1,0)-IFERROR(VLOOKUP($B395,'Slutlig allokering kvv'!$B$2:$AC$462,MATCH(H$3,'Slutlig allokering kvv'!$B$1:$AJ$1,0),FALSE)/1,0)</f>
        <v>0</v>
      </c>
      <c r="I395">
        <f>IFERROR(VLOOKUP($B395,Kraftvärmeprod!$B$1:$AH$479,MATCH(I$2,Kraftvärmeprod!$B$1:$AG$1,0),FALSE)/1,0)-IFERROR(VLOOKUP($B395,'Slutlig allokering kvv'!$B$2:$AC$462,MATCH(I$3,'Slutlig allokering kvv'!$B$1:$AJ$1,0),FALSE)/1,0)</f>
        <v>0</v>
      </c>
      <c r="J395">
        <f>IFERROR(VLOOKUP($B395,Kraftvärmeprod!$B$1:$AH$479,MATCH(J$2,Kraftvärmeprod!$B$1:$AG$1,0),FALSE)/1,0)-IFERROR(VLOOKUP($B395,'Slutlig allokering kvv'!$B$2:$AC$462,MATCH(J$3,'Slutlig allokering kvv'!$B$1:$AJ$1,0),FALSE)/1,0)</f>
        <v>0</v>
      </c>
      <c r="K395">
        <f>IFERROR(VLOOKUP($B395,Kraftvärmeprod!$B$1:$AH$479,MATCH(K$2,Kraftvärmeprod!$B$1:$AG$1,0),FALSE)/1,0)-IFERROR(VLOOKUP($B395,'Slutlig allokering kvv'!$B$2:$AC$462,MATCH(K$3,'Slutlig allokering kvv'!$B$1:$AJ$1,0),FALSE)/1,0)</f>
        <v>0</v>
      </c>
      <c r="L395">
        <f>IFERROR(VLOOKUP($B395,Kraftvärmeprod!$B$1:$AH$479,MATCH(L$2,Kraftvärmeprod!$B$1:$AG$1,0),FALSE)/1,0)-IFERROR(VLOOKUP($B395,'Slutlig allokering kvv'!$B$2:$AC$462,MATCH(L$3,'Slutlig allokering kvv'!$B$1:$AJ$1,0),FALSE)/1,0)</f>
        <v>0</v>
      </c>
      <c r="M395">
        <f>IFERROR(VLOOKUP($B395,Kraftvärmeprod!$B$1:$AH$479,MATCH(M$2,Kraftvärmeprod!$B$1:$AG$1,0),FALSE)/1,0)-IFERROR(VLOOKUP($B395,'Slutlig allokering kvv'!$B$2:$AC$462,MATCH(M$3,'Slutlig allokering kvv'!$B$1:$AJ$1,0),FALSE)/1,0)</f>
        <v>0</v>
      </c>
      <c r="N395">
        <f>IFERROR(VLOOKUP($B395,Kraftvärmeprod!$B$1:$AH$479,MATCH(N$2,Kraftvärmeprod!$B$1:$AG$1,0),FALSE)/1,0)-IFERROR(VLOOKUP($B395,'Slutlig allokering kvv'!$B$2:$AC$462,MATCH(N$3,'Slutlig allokering kvv'!$B$1:$AJ$1,0),FALSE)/1,0)</f>
        <v>0</v>
      </c>
      <c r="O395">
        <f>IFERROR(VLOOKUP($B395,Kraftvärmeprod!$B$1:$AH$479,MATCH(O$2,Kraftvärmeprod!$B$1:$AG$1,0),FALSE)/1,0)-IFERROR(VLOOKUP($B395,'Slutlig allokering kvv'!$B$2:$AC$462,MATCH(O$3,'Slutlig allokering kvv'!$B$1:$AJ$1,0),FALSE)/1,0)</f>
        <v>0</v>
      </c>
      <c r="P395">
        <f>IFERROR(VLOOKUP($B395,Kraftvärmeprod!$B$1:$AH$479,MATCH(P$2,Kraftvärmeprod!$B$1:$AG$1,0),FALSE)/1,0)-IFERROR(VLOOKUP($B395,'Slutlig allokering kvv'!$B$2:$AC$462,MATCH(P$3,'Slutlig allokering kvv'!$B$1:$AJ$1,0),FALSE)/1,0)</f>
        <v>0</v>
      </c>
      <c r="Q395">
        <f>IFERROR(VLOOKUP($B395,Kraftvärmeprod!$B$1:$AH$479,MATCH(Q$2,Kraftvärmeprod!$B$1:$AG$1,0),FALSE)/1,0)-IFERROR(VLOOKUP($B395,'Slutlig allokering kvv'!$B$2:$AC$462,MATCH(Q$3,'Slutlig allokering kvv'!$B$1:$AJ$1,0),FALSE)/1,0)</f>
        <v>0</v>
      </c>
      <c r="R395">
        <f>IFERROR(VLOOKUP($B395,Kraftvärmeprod!$B$1:$AH$479,MATCH(R$2,Kraftvärmeprod!$B$1:$AG$1,0),FALSE)/1,0)-IFERROR(VLOOKUP($B395,'Slutlig allokering kvv'!$B$2:$AC$462,MATCH(R$3,'Slutlig allokering kvv'!$B$1:$AJ$1,0),FALSE)/1,0)</f>
        <v>0</v>
      </c>
      <c r="S395">
        <f>IFERROR(VLOOKUP($B395,Kraftvärmeprod!$B$1:$AH$479,MATCH(S$2,Kraftvärmeprod!$B$1:$AG$1,0),FALSE)/1,0)-IFERROR(VLOOKUP($B395,'Slutlig allokering kvv'!$B$2:$AC$462,MATCH(S$3,'Slutlig allokering kvv'!$B$1:$AJ$1,0),FALSE)/1,0)</f>
        <v>0</v>
      </c>
      <c r="T395" s="6">
        <f>IFERROR(VLOOKUP($B395,Miljö!$B$1:$S$477,MATCH(T$2,Miljö!$B$1:$X$1,0),FALSE)/1,0)-IFERROR(VLOOKUP($B395,'Slutlig allokering kvv'!$B$2:$AC$462,MATCH(T$3,'Slutlig allokering kvv'!$B$1:$AJ$1,0),FALSE)/1,0)</f>
        <v>0</v>
      </c>
      <c r="U395">
        <f>IFERROR(VLOOKUP($B395,Kraftvärmeprod!$B$1:$AH$479,MATCH(U$2,Kraftvärmeprod!$B$1:$AG$1,0),FALSE)/1,0)-IFERROR(VLOOKUP($B395,'Slutlig allokering kvv'!$B$2:$AC$462,MATCH(U$3,'Slutlig allokering kvv'!$B$1:$AJ$1,0),FALSE)/1,0)</f>
        <v>0</v>
      </c>
      <c r="V395">
        <f>IFERROR(VLOOKUP($B395,Kraftvärmeprod!$B$1:$AH$479,MATCH(V$2,Kraftvärmeprod!$B$1:$AG$1,0),FALSE)/1,0)-IFERROR(VLOOKUP($B395,'Slutlig allokering kvv'!$B$2:$AC$462,MATCH(V$3,'Slutlig allokering kvv'!$B$1:$AJ$1,0),FALSE)/1,0)</f>
        <v>0</v>
      </c>
      <c r="W395">
        <f>IFERROR(VLOOKUP($B395,Kraftvärmeprod!$B$1:$AH$479,MATCH(W$2,Kraftvärmeprod!$B$1:$AG$1,0),FALSE)/1,0)-IFERROR(VLOOKUP($B395,'Slutlig allokering kvv'!$B$2:$AC$462,MATCH(W$3,'Slutlig allokering kvv'!$B$1:$AJ$1,0),FALSE)/1,0)</f>
        <v>0</v>
      </c>
      <c r="X395">
        <f>IFERROR(VLOOKUP($B395,Kraftvärmeprod!$B$1:$AH$479,MATCH(X$2,Kraftvärmeprod!$B$1:$AG$1,0),FALSE)/1,0)-IFERROR(VLOOKUP($B395,'Slutlig allokering kvv'!$B$2:$AC$462,MATCH(X$3,'Slutlig allokering kvv'!$B$1:$AJ$1,0),FALSE)/1,0)</f>
        <v>0</v>
      </c>
      <c r="Y395">
        <f>IFERROR(VLOOKUP($B395,Kraftvärmeprod!$B$1:$AH$479,MATCH(Y$2,Kraftvärmeprod!$B$1:$AG$1,0),FALSE)/1,0)-IFERROR(VLOOKUP($B395,'Slutlig allokering kvv'!$B$2:$AC$462,MATCH(Y$3,'Slutlig allokering kvv'!$B$1:$AJ$1,0),FALSE)/1,0)</f>
        <v>0</v>
      </c>
      <c r="Z395">
        <f>IFERROR(VLOOKUP($B395,Kraftvärmeprod!$B$1:$AH$479,MATCH(Z$2,Kraftvärmeprod!$B$1:$AG$1,0),FALSE)/1,0)-IFERROR(VLOOKUP($B395,'Slutlig allokering kvv'!$B$2:$AC$462,MATCH(Z$3,'Slutlig allokering kvv'!$B$1:$AJ$1,0),FALSE)/1,0)</f>
        <v>0</v>
      </c>
      <c r="AA395">
        <f>IFERROR(VLOOKUP($B395,Kraftvärmeprod!$B$1:$AH$479,MATCH(AA$2,Kraftvärmeprod!$B$1:$AG$1,0),FALSE)/1,0)-IFERROR(VLOOKUP($B395,'Slutlig allokering kvv'!$B$2:$AC$462,MATCH(AA$3,'Slutlig allokering kvv'!$B$1:$AJ$1,0),FALSE)/1,0)</f>
        <v>0</v>
      </c>
      <c r="AE395">
        <f t="shared" si="12"/>
        <v>0</v>
      </c>
      <c r="AG395">
        <f>IFERROR(VLOOKUP(B395,'Slutlig allokering kvv'!$B$2:$AJ$462,MATCH("Summa slutlig allokerad tillförd energi (utan hjälpel och rökgaskondensering):",'Slutlig allokering kvv'!$B$1:$AK$1,0),FALSE)/1,"")</f>
        <v>0</v>
      </c>
      <c r="AI395" s="137" t="str">
        <f>IFERROR(1-VLOOKUP(B395,'Slutlig allokering kvv'!$B$2:$AJ$462,MATCH("Andel av bränsle i kvv som allokerats till värme, exklusive rökgaskondensering och hjälpel",'Slutlig allokering kvv'!$B$1:$AK$1,0),FALSE),"")</f>
        <v/>
      </c>
      <c r="AK395" s="137" t="str">
        <f t="shared" si="13"/>
        <v/>
      </c>
    </row>
    <row r="396" spans="1:37" x14ac:dyDescent="0.25">
      <c r="A396" s="2" t="s">
        <v>579</v>
      </c>
      <c r="B396" s="2" t="s">
        <v>582</v>
      </c>
      <c r="C396">
        <f>IFERROR(VLOOKUP($B396,Kraftvärmeprod!$B$1:$AH$479,MATCH(C$3,Kraftvärmeprod!$B$1:$AG$1,0),FALSE)/1,"")</f>
        <v>121.562</v>
      </c>
      <c r="D396">
        <f>IFERROR(VLOOKUP($B396,Kraftvärmeprod!$B$1:$AH$479,MATCH(D$3,Kraftvärmeprod!$B$1:$AG$1,0),FALSE)/1,"")</f>
        <v>19.288</v>
      </c>
      <c r="E396">
        <f>IFERROR(VLOOKUP($B396,Kraftvärmeprod!$B$1:$AH$479,MATCH(E$2,Kraftvärmeprod!$B$1:$AG$1,0),FALSE)/1,0)-IFERROR(VLOOKUP($B396,'Slutlig allokering kvv'!$B$2:$AC$462,MATCH(E$3,'Slutlig allokering kvv'!$B$1:$AJ$1,0),FALSE)/1,0)</f>
        <v>42.145200000000003</v>
      </c>
      <c r="F396">
        <f>IFERROR(VLOOKUP($B396,Kraftvärmeprod!$B$1:$AH$479,MATCH(F$2,Kraftvärmeprod!$B$1:$AG$1,0),FALSE)/1,0)-IFERROR(VLOOKUP($B396,'Slutlig allokering kvv'!$B$2:$AC$462,MATCH(F$3,'Slutlig allokering kvv'!$B$1:$AJ$1,0),FALSE)/1,0)</f>
        <v>0</v>
      </c>
      <c r="G396">
        <f>IFERROR(VLOOKUP($B396,Kraftvärmeprod!$B$1:$AH$479,MATCH(G$2,Kraftvärmeprod!$B$1:$AG$1,0),FALSE)/1,0)-IFERROR(VLOOKUP($B396,'Slutlig allokering kvv'!$B$2:$AC$462,MATCH(G$3,'Slutlig allokering kvv'!$B$1:$AJ$1,0),FALSE)/1,0)</f>
        <v>0</v>
      </c>
      <c r="H396">
        <f>IFERROR(VLOOKUP($B396,Kraftvärmeprod!$B$1:$AH$479,MATCH(H$2,Kraftvärmeprod!$B$1:$AG$1,0),FALSE)/1,0)-IFERROR(VLOOKUP($B396,'Slutlig allokering kvv'!$B$2:$AC$462,MATCH(H$3,'Slutlig allokering kvv'!$B$1:$AJ$1,0),FALSE)/1,0)</f>
        <v>0</v>
      </c>
      <c r="I396">
        <f>IFERROR(VLOOKUP($B396,Kraftvärmeprod!$B$1:$AH$479,MATCH(I$2,Kraftvärmeprod!$B$1:$AG$1,0),FALSE)/1,0)-IFERROR(VLOOKUP($B396,'Slutlig allokering kvv'!$B$2:$AC$462,MATCH(I$3,'Slutlig allokering kvv'!$B$1:$AJ$1,0),FALSE)/1,0)</f>
        <v>0.23081599999999991</v>
      </c>
      <c r="J396">
        <f>IFERROR(VLOOKUP($B396,Kraftvärmeprod!$B$1:$AH$479,MATCH(J$2,Kraftvärmeprod!$B$1:$AG$1,0),FALSE)/1,0)-IFERROR(VLOOKUP($B396,'Slutlig allokering kvv'!$B$2:$AC$462,MATCH(J$3,'Slutlig allokering kvv'!$B$1:$AJ$1,0),FALSE)/1,0)</f>
        <v>0</v>
      </c>
      <c r="K396">
        <f>IFERROR(VLOOKUP($B396,Kraftvärmeprod!$B$1:$AH$479,MATCH(K$2,Kraftvärmeprod!$B$1:$AG$1,0),FALSE)/1,0)-IFERROR(VLOOKUP($B396,'Slutlig allokering kvv'!$B$2:$AC$462,MATCH(K$3,'Slutlig allokering kvv'!$B$1:$AJ$1,0),FALSE)/1,0)</f>
        <v>0</v>
      </c>
      <c r="L396">
        <f>IFERROR(VLOOKUP($B396,Kraftvärmeprod!$B$1:$AH$479,MATCH(L$2,Kraftvärmeprod!$B$1:$AG$1,0),FALSE)/1,0)-IFERROR(VLOOKUP($B396,'Slutlig allokering kvv'!$B$2:$AC$462,MATCH(L$3,'Slutlig allokering kvv'!$B$1:$AJ$1,0),FALSE)/1,0)</f>
        <v>0</v>
      </c>
      <c r="M396">
        <f>IFERROR(VLOOKUP($B396,Kraftvärmeprod!$B$1:$AH$479,MATCH(M$2,Kraftvärmeprod!$B$1:$AG$1,0),FALSE)/1,0)-IFERROR(VLOOKUP($B396,'Slutlig allokering kvv'!$B$2:$AC$462,MATCH(M$3,'Slutlig allokering kvv'!$B$1:$AJ$1,0),FALSE)/1,0)</f>
        <v>0</v>
      </c>
      <c r="N396">
        <f>IFERROR(VLOOKUP($B396,Kraftvärmeprod!$B$1:$AH$479,MATCH(N$2,Kraftvärmeprod!$B$1:$AG$1,0),FALSE)/1,0)-IFERROR(VLOOKUP($B396,'Slutlig allokering kvv'!$B$2:$AC$462,MATCH(N$3,'Slutlig allokering kvv'!$B$1:$AJ$1,0),FALSE)/1,0)</f>
        <v>0</v>
      </c>
      <c r="O396">
        <f>IFERROR(VLOOKUP($B396,Kraftvärmeprod!$B$1:$AH$479,MATCH(O$2,Kraftvärmeprod!$B$1:$AG$1,0),FALSE)/1,0)-IFERROR(VLOOKUP($B396,'Slutlig allokering kvv'!$B$2:$AC$462,MATCH(O$3,'Slutlig allokering kvv'!$B$1:$AJ$1,0),FALSE)/1,0)</f>
        <v>0</v>
      </c>
      <c r="P396">
        <f>IFERROR(VLOOKUP($B396,Kraftvärmeprod!$B$1:$AH$479,MATCH(P$2,Kraftvärmeprod!$B$1:$AG$1,0),FALSE)/1,0)-IFERROR(VLOOKUP($B396,'Slutlig allokering kvv'!$B$2:$AC$462,MATCH(P$3,'Slutlig allokering kvv'!$B$1:$AJ$1,0),FALSE)/1,0)</f>
        <v>0</v>
      </c>
      <c r="Q396">
        <f>IFERROR(VLOOKUP($B396,Kraftvärmeprod!$B$1:$AH$479,MATCH(Q$2,Kraftvärmeprod!$B$1:$AG$1,0),FALSE)/1,0)-IFERROR(VLOOKUP($B396,'Slutlig allokering kvv'!$B$2:$AC$462,MATCH(Q$3,'Slutlig allokering kvv'!$B$1:$AJ$1,0),FALSE)/1,0)</f>
        <v>0</v>
      </c>
      <c r="R396">
        <f>IFERROR(VLOOKUP($B396,Kraftvärmeprod!$B$1:$AH$479,MATCH(R$2,Kraftvärmeprod!$B$1:$AG$1,0),FALSE)/1,0)-IFERROR(VLOOKUP($B396,'Slutlig allokering kvv'!$B$2:$AC$462,MATCH(R$3,'Slutlig allokering kvv'!$B$1:$AJ$1,0),FALSE)/1,0)</f>
        <v>0</v>
      </c>
      <c r="S396">
        <f>IFERROR(VLOOKUP($B396,Kraftvärmeprod!$B$1:$AH$479,MATCH(S$2,Kraftvärmeprod!$B$1:$AG$1,0),FALSE)/1,0)-IFERROR(VLOOKUP($B396,'Slutlig allokering kvv'!$B$2:$AC$462,MATCH(S$3,'Slutlig allokering kvv'!$B$1:$AJ$1,0),FALSE)/1,0)</f>
        <v>0</v>
      </c>
      <c r="T396" s="6">
        <f>IFERROR(VLOOKUP($B396,Miljö!$B$1:$S$477,MATCH(T$2,Miljö!$B$1:$X$1,0),FALSE)/1,0)-IFERROR(VLOOKUP($B396,'Slutlig allokering kvv'!$B$2:$AC$462,MATCH(T$3,'Slutlig allokering kvv'!$B$1:$AJ$1,0),FALSE)/1,0)</f>
        <v>1.7212399999999999</v>
      </c>
      <c r="U396">
        <f>IFERROR(VLOOKUP($B396,Kraftvärmeprod!$B$1:$AH$479,MATCH(U$2,Kraftvärmeprod!$B$1:$AG$1,0),FALSE)/1,0)-IFERROR(VLOOKUP($B396,'Slutlig allokering kvv'!$B$2:$AC$462,MATCH(U$3,'Slutlig allokering kvv'!$B$1:$AJ$1,0),FALSE)/1,0)</f>
        <v>0</v>
      </c>
      <c r="V396">
        <f>IFERROR(VLOOKUP($B396,Kraftvärmeprod!$B$1:$AH$479,MATCH(V$2,Kraftvärmeprod!$B$1:$AG$1,0),FALSE)/1,0)-IFERROR(VLOOKUP($B396,'Slutlig allokering kvv'!$B$2:$AC$462,MATCH(V$3,'Slutlig allokering kvv'!$B$1:$AJ$1,0),FALSE)/1,0)</f>
        <v>0</v>
      </c>
      <c r="W396">
        <f>IFERROR(VLOOKUP($B396,Kraftvärmeprod!$B$1:$AH$479,MATCH(W$2,Kraftvärmeprod!$B$1:$AG$1,0),FALSE)/1,0)-IFERROR(VLOOKUP($B396,'Slutlig allokering kvv'!$B$2:$AC$462,MATCH(W$3,'Slutlig allokering kvv'!$B$1:$AJ$1,0),FALSE)/1,0)</f>
        <v>0</v>
      </c>
      <c r="X396">
        <f>IFERROR(VLOOKUP($B396,Kraftvärmeprod!$B$1:$AH$479,MATCH(X$2,Kraftvärmeprod!$B$1:$AG$1,0),FALSE)/1,0)-IFERROR(VLOOKUP($B396,'Slutlig allokering kvv'!$B$2:$AC$462,MATCH(X$3,'Slutlig allokering kvv'!$B$1:$AJ$1,0),FALSE)/1,0)</f>
        <v>0</v>
      </c>
      <c r="Y396">
        <f>IFERROR(VLOOKUP($B396,Kraftvärmeprod!$B$1:$AH$479,MATCH(Y$2,Kraftvärmeprod!$B$1:$AG$1,0),FALSE)/1,0)-IFERROR(VLOOKUP($B396,'Slutlig allokering kvv'!$B$2:$AC$462,MATCH(Y$3,'Slutlig allokering kvv'!$B$1:$AJ$1,0),FALSE)/1,0)</f>
        <v>0</v>
      </c>
      <c r="Z396">
        <f>IFERROR(VLOOKUP($B396,Kraftvärmeprod!$B$1:$AH$479,MATCH(Z$2,Kraftvärmeprod!$B$1:$AG$1,0),FALSE)/1,0)-IFERROR(VLOOKUP($B396,'Slutlig allokering kvv'!$B$2:$AC$462,MATCH(Z$3,'Slutlig allokering kvv'!$B$1:$AJ$1,0),FALSE)/1,0)</f>
        <v>0</v>
      </c>
      <c r="AA396">
        <f>IFERROR(VLOOKUP($B396,Kraftvärmeprod!$B$1:$AH$479,MATCH(AA$2,Kraftvärmeprod!$B$1:$AG$1,0),FALSE)/1,0)-IFERROR(VLOOKUP($B396,'Slutlig allokering kvv'!$B$2:$AC$462,MATCH(AA$3,'Slutlig allokering kvv'!$B$1:$AJ$1,0),FALSE)/1,0)</f>
        <v>0</v>
      </c>
      <c r="AE396">
        <f t="shared" si="12"/>
        <v>42.376016</v>
      </c>
      <c r="AG396">
        <f>IFERROR(VLOOKUP(B396,'Slutlig allokering kvv'!$B$2:$AJ$462,MATCH("Summa slutlig allokerad tillförd energi (utan hjälpel och rökgaskondensering):",'Slutlig allokering kvv'!$B$1:$AK$1,0),FALSE)/1,"")</f>
        <v>83.724983999999978</v>
      </c>
      <c r="AI396" s="137">
        <f>IFERROR(1-VLOOKUP(B396,'Slutlig allokering kvv'!$B$2:$AJ$462,MATCH("Andel av bränsle i kvv som allokerats till värme, exklusive rökgaskondensering och hjälpel",'Slutlig allokering kvv'!$B$1:$AK$1,0),FALSE),"")</f>
        <v>0.33604821531946627</v>
      </c>
      <c r="AK396" s="137">
        <f t="shared" si="13"/>
        <v>0.33604821531946621</v>
      </c>
    </row>
    <row r="397" spans="1:37" x14ac:dyDescent="0.25">
      <c r="A397" s="2" t="s">
        <v>583</v>
      </c>
      <c r="B397" s="2" t="s">
        <v>584</v>
      </c>
      <c r="C397" t="str">
        <f>IFERROR(VLOOKUP($B397,Kraftvärmeprod!$B$1:$AH$479,MATCH(C$3,Kraftvärmeprod!$B$1:$AG$1,0),FALSE)/1,"")</f>
        <v/>
      </c>
      <c r="D397" t="str">
        <f>IFERROR(VLOOKUP($B397,Kraftvärmeprod!$B$1:$AH$479,MATCH(D$3,Kraftvärmeprod!$B$1:$AG$1,0),FALSE)/1,"")</f>
        <v/>
      </c>
      <c r="E397">
        <f>IFERROR(VLOOKUP($B397,Kraftvärmeprod!$B$1:$AH$479,MATCH(E$2,Kraftvärmeprod!$B$1:$AG$1,0),FALSE)/1,0)-IFERROR(VLOOKUP($B397,'Slutlig allokering kvv'!$B$2:$AC$462,MATCH(E$3,'Slutlig allokering kvv'!$B$1:$AJ$1,0),FALSE)/1,0)</f>
        <v>0</v>
      </c>
      <c r="F397">
        <f>IFERROR(VLOOKUP($B397,Kraftvärmeprod!$B$1:$AH$479,MATCH(F$2,Kraftvärmeprod!$B$1:$AG$1,0),FALSE)/1,0)-IFERROR(VLOOKUP($B397,'Slutlig allokering kvv'!$B$2:$AC$462,MATCH(F$3,'Slutlig allokering kvv'!$B$1:$AJ$1,0),FALSE)/1,0)</f>
        <v>0</v>
      </c>
      <c r="G397">
        <f>IFERROR(VLOOKUP($B397,Kraftvärmeprod!$B$1:$AH$479,MATCH(G$2,Kraftvärmeprod!$B$1:$AG$1,0),FALSE)/1,0)-IFERROR(VLOOKUP($B397,'Slutlig allokering kvv'!$B$2:$AC$462,MATCH(G$3,'Slutlig allokering kvv'!$B$1:$AJ$1,0),FALSE)/1,0)</f>
        <v>0</v>
      </c>
      <c r="H397">
        <f>IFERROR(VLOOKUP($B397,Kraftvärmeprod!$B$1:$AH$479,MATCH(H$2,Kraftvärmeprod!$B$1:$AG$1,0),FALSE)/1,0)-IFERROR(VLOOKUP($B397,'Slutlig allokering kvv'!$B$2:$AC$462,MATCH(H$3,'Slutlig allokering kvv'!$B$1:$AJ$1,0),FALSE)/1,0)</f>
        <v>0</v>
      </c>
      <c r="I397">
        <f>IFERROR(VLOOKUP($B397,Kraftvärmeprod!$B$1:$AH$479,MATCH(I$2,Kraftvärmeprod!$B$1:$AG$1,0),FALSE)/1,0)-IFERROR(VLOOKUP($B397,'Slutlig allokering kvv'!$B$2:$AC$462,MATCH(I$3,'Slutlig allokering kvv'!$B$1:$AJ$1,0),FALSE)/1,0)</f>
        <v>0</v>
      </c>
      <c r="J397">
        <f>IFERROR(VLOOKUP($B397,Kraftvärmeprod!$B$1:$AH$479,MATCH(J$2,Kraftvärmeprod!$B$1:$AG$1,0),FALSE)/1,0)-IFERROR(VLOOKUP($B397,'Slutlig allokering kvv'!$B$2:$AC$462,MATCH(J$3,'Slutlig allokering kvv'!$B$1:$AJ$1,0),FALSE)/1,0)</f>
        <v>0</v>
      </c>
      <c r="K397">
        <f>IFERROR(VLOOKUP($B397,Kraftvärmeprod!$B$1:$AH$479,MATCH(K$2,Kraftvärmeprod!$B$1:$AG$1,0),FALSE)/1,0)-IFERROR(VLOOKUP($B397,'Slutlig allokering kvv'!$B$2:$AC$462,MATCH(K$3,'Slutlig allokering kvv'!$B$1:$AJ$1,0),FALSE)/1,0)</f>
        <v>0</v>
      </c>
      <c r="L397">
        <f>IFERROR(VLOOKUP($B397,Kraftvärmeprod!$B$1:$AH$479,MATCH(L$2,Kraftvärmeprod!$B$1:$AG$1,0),FALSE)/1,0)-IFERROR(VLOOKUP($B397,'Slutlig allokering kvv'!$B$2:$AC$462,MATCH(L$3,'Slutlig allokering kvv'!$B$1:$AJ$1,0),FALSE)/1,0)</f>
        <v>0</v>
      </c>
      <c r="M397">
        <f>IFERROR(VLOOKUP($B397,Kraftvärmeprod!$B$1:$AH$479,MATCH(M$2,Kraftvärmeprod!$B$1:$AG$1,0),FALSE)/1,0)-IFERROR(VLOOKUP($B397,'Slutlig allokering kvv'!$B$2:$AC$462,MATCH(M$3,'Slutlig allokering kvv'!$B$1:$AJ$1,0),FALSE)/1,0)</f>
        <v>0</v>
      </c>
      <c r="N397">
        <f>IFERROR(VLOOKUP($B397,Kraftvärmeprod!$B$1:$AH$479,MATCH(N$2,Kraftvärmeprod!$B$1:$AG$1,0),FALSE)/1,0)-IFERROR(VLOOKUP($B397,'Slutlig allokering kvv'!$B$2:$AC$462,MATCH(N$3,'Slutlig allokering kvv'!$B$1:$AJ$1,0),FALSE)/1,0)</f>
        <v>0</v>
      </c>
      <c r="O397">
        <f>IFERROR(VLOOKUP($B397,Kraftvärmeprod!$B$1:$AH$479,MATCH(O$2,Kraftvärmeprod!$B$1:$AG$1,0),FALSE)/1,0)-IFERROR(VLOOKUP($B397,'Slutlig allokering kvv'!$B$2:$AC$462,MATCH(O$3,'Slutlig allokering kvv'!$B$1:$AJ$1,0),FALSE)/1,0)</f>
        <v>0</v>
      </c>
      <c r="P397">
        <f>IFERROR(VLOOKUP($B397,Kraftvärmeprod!$B$1:$AH$479,MATCH(P$2,Kraftvärmeprod!$B$1:$AG$1,0),FALSE)/1,0)-IFERROR(VLOOKUP($B397,'Slutlig allokering kvv'!$B$2:$AC$462,MATCH(P$3,'Slutlig allokering kvv'!$B$1:$AJ$1,0),FALSE)/1,0)</f>
        <v>0</v>
      </c>
      <c r="Q397">
        <f>IFERROR(VLOOKUP($B397,Kraftvärmeprod!$B$1:$AH$479,MATCH(Q$2,Kraftvärmeprod!$B$1:$AG$1,0),FALSE)/1,0)-IFERROR(VLOOKUP($B397,'Slutlig allokering kvv'!$B$2:$AC$462,MATCH(Q$3,'Slutlig allokering kvv'!$B$1:$AJ$1,0),FALSE)/1,0)</f>
        <v>0</v>
      </c>
      <c r="R397">
        <f>IFERROR(VLOOKUP($B397,Kraftvärmeprod!$B$1:$AH$479,MATCH(R$2,Kraftvärmeprod!$B$1:$AG$1,0),FALSE)/1,0)-IFERROR(VLOOKUP($B397,'Slutlig allokering kvv'!$B$2:$AC$462,MATCH(R$3,'Slutlig allokering kvv'!$B$1:$AJ$1,0),FALSE)/1,0)</f>
        <v>0</v>
      </c>
      <c r="S397">
        <f>IFERROR(VLOOKUP($B397,Kraftvärmeprod!$B$1:$AH$479,MATCH(S$2,Kraftvärmeprod!$B$1:$AG$1,0),FALSE)/1,0)-IFERROR(VLOOKUP($B397,'Slutlig allokering kvv'!$B$2:$AC$462,MATCH(S$3,'Slutlig allokering kvv'!$B$1:$AJ$1,0),FALSE)/1,0)</f>
        <v>0</v>
      </c>
      <c r="T397" s="6">
        <f>IFERROR(VLOOKUP($B397,Miljö!$B$1:$S$477,MATCH(T$2,Miljö!$B$1:$X$1,0),FALSE)/1,0)-IFERROR(VLOOKUP($B397,'Slutlig allokering kvv'!$B$2:$AC$462,MATCH(T$3,'Slutlig allokering kvv'!$B$1:$AJ$1,0),FALSE)/1,0)</f>
        <v>0</v>
      </c>
      <c r="U397">
        <f>IFERROR(VLOOKUP($B397,Kraftvärmeprod!$B$1:$AH$479,MATCH(U$2,Kraftvärmeprod!$B$1:$AG$1,0),FALSE)/1,0)-IFERROR(VLOOKUP($B397,'Slutlig allokering kvv'!$B$2:$AC$462,MATCH(U$3,'Slutlig allokering kvv'!$B$1:$AJ$1,0),FALSE)/1,0)</f>
        <v>0</v>
      </c>
      <c r="V397">
        <f>IFERROR(VLOOKUP($B397,Kraftvärmeprod!$B$1:$AH$479,MATCH(V$2,Kraftvärmeprod!$B$1:$AG$1,0),FALSE)/1,0)-IFERROR(VLOOKUP($B397,'Slutlig allokering kvv'!$B$2:$AC$462,MATCH(V$3,'Slutlig allokering kvv'!$B$1:$AJ$1,0),FALSE)/1,0)</f>
        <v>0</v>
      </c>
      <c r="W397">
        <f>IFERROR(VLOOKUP($B397,Kraftvärmeprod!$B$1:$AH$479,MATCH(W$2,Kraftvärmeprod!$B$1:$AG$1,0),FALSE)/1,0)-IFERROR(VLOOKUP($B397,'Slutlig allokering kvv'!$B$2:$AC$462,MATCH(W$3,'Slutlig allokering kvv'!$B$1:$AJ$1,0),FALSE)/1,0)</f>
        <v>0</v>
      </c>
      <c r="X397">
        <f>IFERROR(VLOOKUP($B397,Kraftvärmeprod!$B$1:$AH$479,MATCH(X$2,Kraftvärmeprod!$B$1:$AG$1,0),FALSE)/1,0)-IFERROR(VLOOKUP($B397,'Slutlig allokering kvv'!$B$2:$AC$462,MATCH(X$3,'Slutlig allokering kvv'!$B$1:$AJ$1,0),FALSE)/1,0)</f>
        <v>0</v>
      </c>
      <c r="Y397">
        <f>IFERROR(VLOOKUP($B397,Kraftvärmeprod!$B$1:$AH$479,MATCH(Y$2,Kraftvärmeprod!$B$1:$AG$1,0),FALSE)/1,0)-IFERROR(VLOOKUP($B397,'Slutlig allokering kvv'!$B$2:$AC$462,MATCH(Y$3,'Slutlig allokering kvv'!$B$1:$AJ$1,0),FALSE)/1,0)</f>
        <v>0</v>
      </c>
      <c r="Z397">
        <f>IFERROR(VLOOKUP($B397,Kraftvärmeprod!$B$1:$AH$479,MATCH(Z$2,Kraftvärmeprod!$B$1:$AG$1,0),FALSE)/1,0)-IFERROR(VLOOKUP($B397,'Slutlig allokering kvv'!$B$2:$AC$462,MATCH(Z$3,'Slutlig allokering kvv'!$B$1:$AJ$1,0),FALSE)/1,0)</f>
        <v>0</v>
      </c>
      <c r="AA397">
        <f>IFERROR(VLOOKUP($B397,Kraftvärmeprod!$B$1:$AH$479,MATCH(AA$2,Kraftvärmeprod!$B$1:$AG$1,0),FALSE)/1,0)-IFERROR(VLOOKUP($B397,'Slutlig allokering kvv'!$B$2:$AC$462,MATCH(AA$3,'Slutlig allokering kvv'!$B$1:$AJ$1,0),FALSE)/1,0)</f>
        <v>0</v>
      </c>
      <c r="AE397">
        <f t="shared" si="12"/>
        <v>0</v>
      </c>
      <c r="AG397">
        <f>IFERROR(VLOOKUP(B397,'Slutlig allokering kvv'!$B$2:$AJ$462,MATCH("Summa slutlig allokerad tillförd energi (utan hjälpel och rökgaskondensering):",'Slutlig allokering kvv'!$B$1:$AK$1,0),FALSE)/1,"")</f>
        <v>0</v>
      </c>
      <c r="AI397" s="137" t="str">
        <f>IFERROR(1-VLOOKUP(B397,'Slutlig allokering kvv'!$B$2:$AJ$462,MATCH("Andel av bränsle i kvv som allokerats till värme, exklusive rökgaskondensering och hjälpel",'Slutlig allokering kvv'!$B$1:$AK$1,0),FALSE),"")</f>
        <v/>
      </c>
      <c r="AK397" s="137" t="str">
        <f t="shared" si="13"/>
        <v/>
      </c>
    </row>
    <row r="398" spans="1:37" x14ac:dyDescent="0.25">
      <c r="A398" s="2" t="s">
        <v>583</v>
      </c>
      <c r="B398" s="2" t="s">
        <v>585</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 kvv'!$B$2:$AC$462,MATCH(E$3,'Slutlig allokering kvv'!$B$1:$AJ$1,0),FALSE)/1,0)</f>
        <v>0</v>
      </c>
      <c r="F398">
        <f>IFERROR(VLOOKUP($B398,Kraftvärmeprod!$B$1:$AH$479,MATCH(F$2,Kraftvärmeprod!$B$1:$AG$1,0),FALSE)/1,0)-IFERROR(VLOOKUP($B398,'Slutlig allokering kvv'!$B$2:$AC$462,MATCH(F$3,'Slutlig allokering kvv'!$B$1:$AJ$1,0),FALSE)/1,0)</f>
        <v>0</v>
      </c>
      <c r="G398">
        <f>IFERROR(VLOOKUP($B398,Kraftvärmeprod!$B$1:$AH$479,MATCH(G$2,Kraftvärmeprod!$B$1:$AG$1,0),FALSE)/1,0)-IFERROR(VLOOKUP($B398,'Slutlig allokering kvv'!$B$2:$AC$462,MATCH(G$3,'Slutlig allokering kvv'!$B$1:$AJ$1,0),FALSE)/1,0)</f>
        <v>0</v>
      </c>
      <c r="H398">
        <f>IFERROR(VLOOKUP($B398,Kraftvärmeprod!$B$1:$AH$479,MATCH(H$2,Kraftvärmeprod!$B$1:$AG$1,0),FALSE)/1,0)-IFERROR(VLOOKUP($B398,'Slutlig allokering kvv'!$B$2:$AC$462,MATCH(H$3,'Slutlig allokering kvv'!$B$1:$AJ$1,0),FALSE)/1,0)</f>
        <v>0</v>
      </c>
      <c r="I398">
        <f>IFERROR(VLOOKUP($B398,Kraftvärmeprod!$B$1:$AH$479,MATCH(I$2,Kraftvärmeprod!$B$1:$AG$1,0),FALSE)/1,0)-IFERROR(VLOOKUP($B398,'Slutlig allokering kvv'!$B$2:$AC$462,MATCH(I$3,'Slutlig allokering kvv'!$B$1:$AJ$1,0),FALSE)/1,0)</f>
        <v>0</v>
      </c>
      <c r="J398">
        <f>IFERROR(VLOOKUP($B398,Kraftvärmeprod!$B$1:$AH$479,MATCH(J$2,Kraftvärmeprod!$B$1:$AG$1,0),FALSE)/1,0)-IFERROR(VLOOKUP($B398,'Slutlig allokering kvv'!$B$2:$AC$462,MATCH(J$3,'Slutlig allokering kvv'!$B$1:$AJ$1,0),FALSE)/1,0)</f>
        <v>0</v>
      </c>
      <c r="K398">
        <f>IFERROR(VLOOKUP($B398,Kraftvärmeprod!$B$1:$AH$479,MATCH(K$2,Kraftvärmeprod!$B$1:$AG$1,0),FALSE)/1,0)-IFERROR(VLOOKUP($B398,'Slutlig allokering kvv'!$B$2:$AC$462,MATCH(K$3,'Slutlig allokering kvv'!$B$1:$AJ$1,0),FALSE)/1,0)</f>
        <v>0</v>
      </c>
      <c r="L398">
        <f>IFERROR(VLOOKUP($B398,Kraftvärmeprod!$B$1:$AH$479,MATCH(L$2,Kraftvärmeprod!$B$1:$AG$1,0),FALSE)/1,0)-IFERROR(VLOOKUP($B398,'Slutlig allokering kvv'!$B$2:$AC$462,MATCH(L$3,'Slutlig allokering kvv'!$B$1:$AJ$1,0),FALSE)/1,0)</f>
        <v>0</v>
      </c>
      <c r="M398">
        <f>IFERROR(VLOOKUP($B398,Kraftvärmeprod!$B$1:$AH$479,MATCH(M$2,Kraftvärmeprod!$B$1:$AG$1,0),FALSE)/1,0)-IFERROR(VLOOKUP($B398,'Slutlig allokering kvv'!$B$2:$AC$462,MATCH(M$3,'Slutlig allokering kvv'!$B$1:$AJ$1,0),FALSE)/1,0)</f>
        <v>0</v>
      </c>
      <c r="N398">
        <f>IFERROR(VLOOKUP($B398,Kraftvärmeprod!$B$1:$AH$479,MATCH(N$2,Kraftvärmeprod!$B$1:$AG$1,0),FALSE)/1,0)-IFERROR(VLOOKUP($B398,'Slutlig allokering kvv'!$B$2:$AC$462,MATCH(N$3,'Slutlig allokering kvv'!$B$1:$AJ$1,0),FALSE)/1,0)</f>
        <v>0</v>
      </c>
      <c r="O398">
        <f>IFERROR(VLOOKUP($B398,Kraftvärmeprod!$B$1:$AH$479,MATCH(O$2,Kraftvärmeprod!$B$1:$AG$1,0),FALSE)/1,0)-IFERROR(VLOOKUP($B398,'Slutlig allokering kvv'!$B$2:$AC$462,MATCH(O$3,'Slutlig allokering kvv'!$B$1:$AJ$1,0),FALSE)/1,0)</f>
        <v>0</v>
      </c>
      <c r="P398">
        <f>IFERROR(VLOOKUP($B398,Kraftvärmeprod!$B$1:$AH$479,MATCH(P$2,Kraftvärmeprod!$B$1:$AG$1,0),FALSE)/1,0)-IFERROR(VLOOKUP($B398,'Slutlig allokering kvv'!$B$2:$AC$462,MATCH(P$3,'Slutlig allokering kvv'!$B$1:$AJ$1,0),FALSE)/1,0)</f>
        <v>0</v>
      </c>
      <c r="Q398">
        <f>IFERROR(VLOOKUP($B398,Kraftvärmeprod!$B$1:$AH$479,MATCH(Q$2,Kraftvärmeprod!$B$1:$AG$1,0),FALSE)/1,0)-IFERROR(VLOOKUP($B398,'Slutlig allokering kvv'!$B$2:$AC$462,MATCH(Q$3,'Slutlig allokering kvv'!$B$1:$AJ$1,0),FALSE)/1,0)</f>
        <v>0</v>
      </c>
      <c r="R398">
        <f>IFERROR(VLOOKUP($B398,Kraftvärmeprod!$B$1:$AH$479,MATCH(R$2,Kraftvärmeprod!$B$1:$AG$1,0),FALSE)/1,0)-IFERROR(VLOOKUP($B398,'Slutlig allokering kvv'!$B$2:$AC$462,MATCH(R$3,'Slutlig allokering kvv'!$B$1:$AJ$1,0),FALSE)/1,0)</f>
        <v>0</v>
      </c>
      <c r="S398">
        <f>IFERROR(VLOOKUP($B398,Kraftvärmeprod!$B$1:$AH$479,MATCH(S$2,Kraftvärmeprod!$B$1:$AG$1,0),FALSE)/1,0)-IFERROR(VLOOKUP($B398,'Slutlig allokering kvv'!$B$2:$AC$462,MATCH(S$3,'Slutlig allokering kvv'!$B$1:$AJ$1,0),FALSE)/1,0)</f>
        <v>0</v>
      </c>
      <c r="T398" s="6">
        <f>IFERROR(VLOOKUP($B398,Miljö!$B$1:$S$477,MATCH(T$2,Miljö!$B$1:$X$1,0),FALSE)/1,0)-IFERROR(VLOOKUP($B398,'Slutlig allokering kvv'!$B$2:$AC$462,MATCH(T$3,'Slutlig allokering kvv'!$B$1:$AJ$1,0),FALSE)/1,0)</f>
        <v>0</v>
      </c>
      <c r="U398">
        <f>IFERROR(VLOOKUP($B398,Kraftvärmeprod!$B$1:$AH$479,MATCH(U$2,Kraftvärmeprod!$B$1:$AG$1,0),FALSE)/1,0)-IFERROR(VLOOKUP($B398,'Slutlig allokering kvv'!$B$2:$AC$462,MATCH(U$3,'Slutlig allokering kvv'!$B$1:$AJ$1,0),FALSE)/1,0)</f>
        <v>0</v>
      </c>
      <c r="V398">
        <f>IFERROR(VLOOKUP($B398,Kraftvärmeprod!$B$1:$AH$479,MATCH(V$2,Kraftvärmeprod!$B$1:$AG$1,0),FALSE)/1,0)-IFERROR(VLOOKUP($B398,'Slutlig allokering kvv'!$B$2:$AC$462,MATCH(V$3,'Slutlig allokering kvv'!$B$1:$AJ$1,0),FALSE)/1,0)</f>
        <v>0</v>
      </c>
      <c r="W398">
        <f>IFERROR(VLOOKUP($B398,Kraftvärmeprod!$B$1:$AH$479,MATCH(W$2,Kraftvärmeprod!$B$1:$AG$1,0),FALSE)/1,0)-IFERROR(VLOOKUP($B398,'Slutlig allokering kvv'!$B$2:$AC$462,MATCH(W$3,'Slutlig allokering kvv'!$B$1:$AJ$1,0),FALSE)/1,0)</f>
        <v>0</v>
      </c>
      <c r="X398">
        <f>IFERROR(VLOOKUP($B398,Kraftvärmeprod!$B$1:$AH$479,MATCH(X$2,Kraftvärmeprod!$B$1:$AG$1,0),FALSE)/1,0)-IFERROR(VLOOKUP($B398,'Slutlig allokering kvv'!$B$2:$AC$462,MATCH(X$3,'Slutlig allokering kvv'!$B$1:$AJ$1,0),FALSE)/1,0)</f>
        <v>0</v>
      </c>
      <c r="Y398">
        <f>IFERROR(VLOOKUP($B398,Kraftvärmeprod!$B$1:$AH$479,MATCH(Y$2,Kraftvärmeprod!$B$1:$AG$1,0),FALSE)/1,0)-IFERROR(VLOOKUP($B398,'Slutlig allokering kvv'!$B$2:$AC$462,MATCH(Y$3,'Slutlig allokering kvv'!$B$1:$AJ$1,0),FALSE)/1,0)</f>
        <v>0</v>
      </c>
      <c r="Z398">
        <f>IFERROR(VLOOKUP($B398,Kraftvärmeprod!$B$1:$AH$479,MATCH(Z$2,Kraftvärmeprod!$B$1:$AG$1,0),FALSE)/1,0)-IFERROR(VLOOKUP($B398,'Slutlig allokering kvv'!$B$2:$AC$462,MATCH(Z$3,'Slutlig allokering kvv'!$B$1:$AJ$1,0),FALSE)/1,0)</f>
        <v>0</v>
      </c>
      <c r="AA398">
        <f>IFERROR(VLOOKUP($B398,Kraftvärmeprod!$B$1:$AH$479,MATCH(AA$2,Kraftvärmeprod!$B$1:$AG$1,0),FALSE)/1,0)-IFERROR(VLOOKUP($B398,'Slutlig allokering kvv'!$B$2:$AC$462,MATCH(AA$3,'Slutlig allokering kvv'!$B$1:$AJ$1,0),FALSE)/1,0)</f>
        <v>0</v>
      </c>
      <c r="AE398">
        <f t="shared" si="12"/>
        <v>0</v>
      </c>
      <c r="AG398">
        <f>IFERROR(VLOOKUP(B398,'Slutlig allokering kvv'!$B$2:$AJ$462,MATCH("Summa slutlig allokerad tillförd energi (utan hjälpel och rökgaskondensering):",'Slutlig allokering kvv'!$B$1:$AK$1,0),FALSE)/1,"")</f>
        <v>0</v>
      </c>
      <c r="AI398" s="137" t="str">
        <f>IFERROR(1-VLOOKUP(B398,'Slutlig allokering kvv'!$B$2:$AJ$462,MATCH("Andel av bränsle i kvv som allokerats till värme, exklusive rökgaskondensering och hjälpel",'Slutlig allokering kvv'!$B$1:$AK$1,0),FALSE),"")</f>
        <v/>
      </c>
      <c r="AK398" s="137" t="str">
        <f t="shared" si="13"/>
        <v/>
      </c>
    </row>
    <row r="399" spans="1:37" x14ac:dyDescent="0.25">
      <c r="A399" s="2" t="s">
        <v>583</v>
      </c>
      <c r="B399" s="2" t="s">
        <v>586</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 kvv'!$B$2:$AC$462,MATCH(E$3,'Slutlig allokering kvv'!$B$1:$AJ$1,0),FALSE)/1,0)</f>
        <v>0</v>
      </c>
      <c r="F399">
        <f>IFERROR(VLOOKUP($B399,Kraftvärmeprod!$B$1:$AH$479,MATCH(F$2,Kraftvärmeprod!$B$1:$AG$1,0),FALSE)/1,0)-IFERROR(VLOOKUP($B399,'Slutlig allokering kvv'!$B$2:$AC$462,MATCH(F$3,'Slutlig allokering kvv'!$B$1:$AJ$1,0),FALSE)/1,0)</f>
        <v>0</v>
      </c>
      <c r="G399">
        <f>IFERROR(VLOOKUP($B399,Kraftvärmeprod!$B$1:$AH$479,MATCH(G$2,Kraftvärmeprod!$B$1:$AG$1,0),FALSE)/1,0)-IFERROR(VLOOKUP($B399,'Slutlig allokering kvv'!$B$2:$AC$462,MATCH(G$3,'Slutlig allokering kvv'!$B$1:$AJ$1,0),FALSE)/1,0)</f>
        <v>0</v>
      </c>
      <c r="H399">
        <f>IFERROR(VLOOKUP($B399,Kraftvärmeprod!$B$1:$AH$479,MATCH(H$2,Kraftvärmeprod!$B$1:$AG$1,0),FALSE)/1,0)-IFERROR(VLOOKUP($B399,'Slutlig allokering kvv'!$B$2:$AC$462,MATCH(H$3,'Slutlig allokering kvv'!$B$1:$AJ$1,0),FALSE)/1,0)</f>
        <v>0</v>
      </c>
      <c r="I399">
        <f>IFERROR(VLOOKUP($B399,Kraftvärmeprod!$B$1:$AH$479,MATCH(I$2,Kraftvärmeprod!$B$1:$AG$1,0),FALSE)/1,0)-IFERROR(VLOOKUP($B399,'Slutlig allokering kvv'!$B$2:$AC$462,MATCH(I$3,'Slutlig allokering kvv'!$B$1:$AJ$1,0),FALSE)/1,0)</f>
        <v>0</v>
      </c>
      <c r="J399">
        <f>IFERROR(VLOOKUP($B399,Kraftvärmeprod!$B$1:$AH$479,MATCH(J$2,Kraftvärmeprod!$B$1:$AG$1,0),FALSE)/1,0)-IFERROR(VLOOKUP($B399,'Slutlig allokering kvv'!$B$2:$AC$462,MATCH(J$3,'Slutlig allokering kvv'!$B$1:$AJ$1,0),FALSE)/1,0)</f>
        <v>0</v>
      </c>
      <c r="K399">
        <f>IFERROR(VLOOKUP($B399,Kraftvärmeprod!$B$1:$AH$479,MATCH(K$2,Kraftvärmeprod!$B$1:$AG$1,0),FALSE)/1,0)-IFERROR(VLOOKUP($B399,'Slutlig allokering kvv'!$B$2:$AC$462,MATCH(K$3,'Slutlig allokering kvv'!$B$1:$AJ$1,0),FALSE)/1,0)</f>
        <v>0</v>
      </c>
      <c r="L399">
        <f>IFERROR(VLOOKUP($B399,Kraftvärmeprod!$B$1:$AH$479,MATCH(L$2,Kraftvärmeprod!$B$1:$AG$1,0),FALSE)/1,0)-IFERROR(VLOOKUP($B399,'Slutlig allokering kvv'!$B$2:$AC$462,MATCH(L$3,'Slutlig allokering kvv'!$B$1:$AJ$1,0),FALSE)/1,0)</f>
        <v>0</v>
      </c>
      <c r="M399">
        <f>IFERROR(VLOOKUP($B399,Kraftvärmeprod!$B$1:$AH$479,MATCH(M$2,Kraftvärmeprod!$B$1:$AG$1,0),FALSE)/1,0)-IFERROR(VLOOKUP($B399,'Slutlig allokering kvv'!$B$2:$AC$462,MATCH(M$3,'Slutlig allokering kvv'!$B$1:$AJ$1,0),FALSE)/1,0)</f>
        <v>0</v>
      </c>
      <c r="N399">
        <f>IFERROR(VLOOKUP($B399,Kraftvärmeprod!$B$1:$AH$479,MATCH(N$2,Kraftvärmeprod!$B$1:$AG$1,0),FALSE)/1,0)-IFERROR(VLOOKUP($B399,'Slutlig allokering kvv'!$B$2:$AC$462,MATCH(N$3,'Slutlig allokering kvv'!$B$1:$AJ$1,0),FALSE)/1,0)</f>
        <v>0</v>
      </c>
      <c r="O399">
        <f>IFERROR(VLOOKUP($B399,Kraftvärmeprod!$B$1:$AH$479,MATCH(O$2,Kraftvärmeprod!$B$1:$AG$1,0),FALSE)/1,0)-IFERROR(VLOOKUP($B399,'Slutlig allokering kvv'!$B$2:$AC$462,MATCH(O$3,'Slutlig allokering kvv'!$B$1:$AJ$1,0),FALSE)/1,0)</f>
        <v>0</v>
      </c>
      <c r="P399">
        <f>IFERROR(VLOOKUP($B399,Kraftvärmeprod!$B$1:$AH$479,MATCH(P$2,Kraftvärmeprod!$B$1:$AG$1,0),FALSE)/1,0)-IFERROR(VLOOKUP($B399,'Slutlig allokering kvv'!$B$2:$AC$462,MATCH(P$3,'Slutlig allokering kvv'!$B$1:$AJ$1,0),FALSE)/1,0)</f>
        <v>0</v>
      </c>
      <c r="Q399">
        <f>IFERROR(VLOOKUP($B399,Kraftvärmeprod!$B$1:$AH$479,MATCH(Q$2,Kraftvärmeprod!$B$1:$AG$1,0),FALSE)/1,0)-IFERROR(VLOOKUP($B399,'Slutlig allokering kvv'!$B$2:$AC$462,MATCH(Q$3,'Slutlig allokering kvv'!$B$1:$AJ$1,0),FALSE)/1,0)</f>
        <v>0</v>
      </c>
      <c r="R399">
        <f>IFERROR(VLOOKUP($B399,Kraftvärmeprod!$B$1:$AH$479,MATCH(R$2,Kraftvärmeprod!$B$1:$AG$1,0),FALSE)/1,0)-IFERROR(VLOOKUP($B399,'Slutlig allokering kvv'!$B$2:$AC$462,MATCH(R$3,'Slutlig allokering kvv'!$B$1:$AJ$1,0),FALSE)/1,0)</f>
        <v>0</v>
      </c>
      <c r="S399">
        <f>IFERROR(VLOOKUP($B399,Kraftvärmeprod!$B$1:$AH$479,MATCH(S$2,Kraftvärmeprod!$B$1:$AG$1,0),FALSE)/1,0)-IFERROR(VLOOKUP($B399,'Slutlig allokering kvv'!$B$2:$AC$462,MATCH(S$3,'Slutlig allokering kvv'!$B$1:$AJ$1,0),FALSE)/1,0)</f>
        <v>0</v>
      </c>
      <c r="T399" s="6">
        <f>IFERROR(VLOOKUP($B399,Miljö!$B$1:$S$477,MATCH(T$2,Miljö!$B$1:$X$1,0),FALSE)/1,0)-IFERROR(VLOOKUP($B399,'Slutlig allokering kvv'!$B$2:$AC$462,MATCH(T$3,'Slutlig allokering kvv'!$B$1:$AJ$1,0),FALSE)/1,0)</f>
        <v>0</v>
      </c>
      <c r="U399">
        <f>IFERROR(VLOOKUP($B399,Kraftvärmeprod!$B$1:$AH$479,MATCH(U$2,Kraftvärmeprod!$B$1:$AG$1,0),FALSE)/1,0)-IFERROR(VLOOKUP($B399,'Slutlig allokering kvv'!$B$2:$AC$462,MATCH(U$3,'Slutlig allokering kvv'!$B$1:$AJ$1,0),FALSE)/1,0)</f>
        <v>0</v>
      </c>
      <c r="V399">
        <f>IFERROR(VLOOKUP($B399,Kraftvärmeprod!$B$1:$AH$479,MATCH(V$2,Kraftvärmeprod!$B$1:$AG$1,0),FALSE)/1,0)-IFERROR(VLOOKUP($B399,'Slutlig allokering kvv'!$B$2:$AC$462,MATCH(V$3,'Slutlig allokering kvv'!$B$1:$AJ$1,0),FALSE)/1,0)</f>
        <v>0</v>
      </c>
      <c r="W399">
        <f>IFERROR(VLOOKUP($B399,Kraftvärmeprod!$B$1:$AH$479,MATCH(W$2,Kraftvärmeprod!$B$1:$AG$1,0),FALSE)/1,0)-IFERROR(VLOOKUP($B399,'Slutlig allokering kvv'!$B$2:$AC$462,MATCH(W$3,'Slutlig allokering kvv'!$B$1:$AJ$1,0),FALSE)/1,0)</f>
        <v>0</v>
      </c>
      <c r="X399">
        <f>IFERROR(VLOOKUP($B399,Kraftvärmeprod!$B$1:$AH$479,MATCH(X$2,Kraftvärmeprod!$B$1:$AG$1,0),FALSE)/1,0)-IFERROR(VLOOKUP($B399,'Slutlig allokering kvv'!$B$2:$AC$462,MATCH(X$3,'Slutlig allokering kvv'!$B$1:$AJ$1,0),FALSE)/1,0)</f>
        <v>0</v>
      </c>
      <c r="Y399">
        <f>IFERROR(VLOOKUP($B399,Kraftvärmeprod!$B$1:$AH$479,MATCH(Y$2,Kraftvärmeprod!$B$1:$AG$1,0),FALSE)/1,0)-IFERROR(VLOOKUP($B399,'Slutlig allokering kvv'!$B$2:$AC$462,MATCH(Y$3,'Slutlig allokering kvv'!$B$1:$AJ$1,0),FALSE)/1,0)</f>
        <v>0</v>
      </c>
      <c r="Z399">
        <f>IFERROR(VLOOKUP($B399,Kraftvärmeprod!$B$1:$AH$479,MATCH(Z$2,Kraftvärmeprod!$B$1:$AG$1,0),FALSE)/1,0)-IFERROR(VLOOKUP($B399,'Slutlig allokering kvv'!$B$2:$AC$462,MATCH(Z$3,'Slutlig allokering kvv'!$B$1:$AJ$1,0),FALSE)/1,0)</f>
        <v>0</v>
      </c>
      <c r="AA399">
        <f>IFERROR(VLOOKUP($B399,Kraftvärmeprod!$B$1:$AH$479,MATCH(AA$2,Kraftvärmeprod!$B$1:$AG$1,0),FALSE)/1,0)-IFERROR(VLOOKUP($B399,'Slutlig allokering kvv'!$B$2:$AC$462,MATCH(AA$3,'Slutlig allokering kvv'!$B$1:$AJ$1,0),FALSE)/1,0)</f>
        <v>0</v>
      </c>
      <c r="AE399">
        <f t="shared" si="12"/>
        <v>0</v>
      </c>
      <c r="AG399">
        <f>IFERROR(VLOOKUP(B399,'Slutlig allokering kvv'!$B$2:$AJ$462,MATCH("Summa slutlig allokerad tillförd energi (utan hjälpel och rökgaskondensering):",'Slutlig allokering kvv'!$B$1:$AK$1,0),FALSE)/1,"")</f>
        <v>0</v>
      </c>
      <c r="AI399" s="137" t="str">
        <f>IFERROR(1-VLOOKUP(B399,'Slutlig allokering kvv'!$B$2:$AJ$462,MATCH("Andel av bränsle i kvv som allokerats till värme, exklusive rökgaskondensering och hjälpel",'Slutlig allokering kvv'!$B$1:$AK$1,0),FALSE),"")</f>
        <v/>
      </c>
      <c r="AK399" s="137" t="str">
        <f t="shared" si="13"/>
        <v/>
      </c>
    </row>
    <row r="400" spans="1:37" x14ac:dyDescent="0.25">
      <c r="A400" s="2" t="s">
        <v>583</v>
      </c>
      <c r="B400" s="2" t="s">
        <v>587</v>
      </c>
      <c r="C400">
        <f>IFERROR(VLOOKUP($B400,Kraftvärmeprod!$B$1:$AH$479,MATCH(C$3,Kraftvärmeprod!$B$1:$AG$1,0),FALSE)/1,"")</f>
        <v>559.11300000000006</v>
      </c>
      <c r="D400">
        <f>IFERROR(VLOOKUP($B400,Kraftvärmeprod!$B$1:$AH$479,MATCH(D$3,Kraftvärmeprod!$B$1:$AG$1,0),FALSE)/1,"")</f>
        <v>161.59200000000001</v>
      </c>
      <c r="E400">
        <f>IFERROR(VLOOKUP($B400,Kraftvärmeprod!$B$1:$AH$479,MATCH(E$2,Kraftvärmeprod!$B$1:$AG$1,0),FALSE)/1,0)-IFERROR(VLOOKUP($B400,'Slutlig allokering kvv'!$B$2:$AC$462,MATCH(E$3,'Slutlig allokering kvv'!$B$1:$AJ$1,0),FALSE)/1,0)</f>
        <v>0</v>
      </c>
      <c r="F400">
        <f>IFERROR(VLOOKUP($B400,Kraftvärmeprod!$B$1:$AH$479,MATCH(F$2,Kraftvärmeprod!$B$1:$AG$1,0),FALSE)/1,0)-IFERROR(VLOOKUP($B400,'Slutlig allokering kvv'!$B$2:$AC$462,MATCH(F$3,'Slutlig allokering kvv'!$B$1:$AJ$1,0),FALSE)/1,0)</f>
        <v>0</v>
      </c>
      <c r="G400">
        <f>IFERROR(VLOOKUP($B400,Kraftvärmeprod!$B$1:$AH$479,MATCH(G$2,Kraftvärmeprod!$B$1:$AG$1,0),FALSE)/1,0)-IFERROR(VLOOKUP($B400,'Slutlig allokering kvv'!$B$2:$AC$462,MATCH(G$3,'Slutlig allokering kvv'!$B$1:$AJ$1,0),FALSE)/1,0)</f>
        <v>37.360299999999995</v>
      </c>
      <c r="H400">
        <f>IFERROR(VLOOKUP($B400,Kraftvärmeprod!$B$1:$AH$479,MATCH(H$2,Kraftvärmeprod!$B$1:$AG$1,0),FALSE)/1,0)-IFERROR(VLOOKUP($B400,'Slutlig allokering kvv'!$B$2:$AC$462,MATCH(H$3,'Slutlig allokering kvv'!$B$1:$AJ$1,0),FALSE)/1,0)</f>
        <v>0</v>
      </c>
      <c r="I400">
        <f>IFERROR(VLOOKUP($B400,Kraftvärmeprod!$B$1:$AH$479,MATCH(I$2,Kraftvärmeprod!$B$1:$AG$1,0),FALSE)/1,0)-IFERROR(VLOOKUP($B400,'Slutlig allokering kvv'!$B$2:$AC$462,MATCH(I$3,'Slutlig allokering kvv'!$B$1:$AJ$1,0),FALSE)/1,0)</f>
        <v>1.0809500000000001</v>
      </c>
      <c r="J400">
        <f>IFERROR(VLOOKUP($B400,Kraftvärmeprod!$B$1:$AH$479,MATCH(J$2,Kraftvärmeprod!$B$1:$AG$1,0),FALSE)/1,0)-IFERROR(VLOOKUP($B400,'Slutlig allokering kvv'!$B$2:$AC$462,MATCH(J$3,'Slutlig allokering kvv'!$B$1:$AJ$1,0),FALSE)/1,0)</f>
        <v>0</v>
      </c>
      <c r="K400">
        <f>IFERROR(VLOOKUP($B400,Kraftvärmeprod!$B$1:$AH$479,MATCH(K$2,Kraftvärmeprod!$B$1:$AG$1,0),FALSE)/1,0)-IFERROR(VLOOKUP($B400,'Slutlig allokering kvv'!$B$2:$AC$462,MATCH(K$3,'Slutlig allokering kvv'!$B$1:$AJ$1,0),FALSE)/1,0)</f>
        <v>0</v>
      </c>
      <c r="L400">
        <f>IFERROR(VLOOKUP($B400,Kraftvärmeprod!$B$1:$AH$479,MATCH(L$2,Kraftvärmeprod!$B$1:$AG$1,0),FALSE)/1,0)-IFERROR(VLOOKUP($B400,'Slutlig allokering kvv'!$B$2:$AC$462,MATCH(L$3,'Slutlig allokering kvv'!$B$1:$AJ$1,0),FALSE)/1,0)</f>
        <v>198.03500000000003</v>
      </c>
      <c r="M400">
        <f>IFERROR(VLOOKUP($B400,Kraftvärmeprod!$B$1:$AH$479,MATCH(M$2,Kraftvärmeprod!$B$1:$AG$1,0),FALSE)/1,0)-IFERROR(VLOOKUP($B400,'Slutlig allokering kvv'!$B$2:$AC$462,MATCH(M$3,'Slutlig allokering kvv'!$B$1:$AJ$1,0),FALSE)/1,0)</f>
        <v>0</v>
      </c>
      <c r="N400">
        <f>IFERROR(VLOOKUP($B400,Kraftvärmeprod!$B$1:$AH$479,MATCH(N$2,Kraftvärmeprod!$B$1:$AG$1,0),FALSE)/1,0)-IFERROR(VLOOKUP($B400,'Slutlig allokering kvv'!$B$2:$AC$462,MATCH(N$3,'Slutlig allokering kvv'!$B$1:$AJ$1,0),FALSE)/1,0)</f>
        <v>2.3155999999999999</v>
      </c>
      <c r="O400">
        <f>IFERROR(VLOOKUP($B400,Kraftvärmeprod!$B$1:$AH$479,MATCH(O$2,Kraftvärmeprod!$B$1:$AG$1,0),FALSE)/1,0)-IFERROR(VLOOKUP($B400,'Slutlig allokering kvv'!$B$2:$AC$462,MATCH(O$3,'Slutlig allokering kvv'!$B$1:$AJ$1,0),FALSE)/1,0)</f>
        <v>27.710400000000007</v>
      </c>
      <c r="P400">
        <f>IFERROR(VLOOKUP($B400,Kraftvärmeprod!$B$1:$AH$479,MATCH(P$2,Kraftvärmeprod!$B$1:$AG$1,0),FALSE)/1,0)-IFERROR(VLOOKUP($B400,'Slutlig allokering kvv'!$B$2:$AC$462,MATCH(P$3,'Slutlig allokering kvv'!$B$1:$AJ$1,0),FALSE)/1,0)</f>
        <v>71.126900000000006</v>
      </c>
      <c r="Q400">
        <f>IFERROR(VLOOKUP($B400,Kraftvärmeprod!$B$1:$AH$479,MATCH(Q$2,Kraftvärmeprod!$B$1:$AG$1,0),FALSE)/1,0)-IFERROR(VLOOKUP($B400,'Slutlig allokering kvv'!$B$2:$AC$462,MATCH(Q$3,'Slutlig allokering kvv'!$B$1:$AJ$1,0),FALSE)/1,0)</f>
        <v>0</v>
      </c>
      <c r="R400">
        <f>IFERROR(VLOOKUP($B400,Kraftvärmeprod!$B$1:$AH$479,MATCH(R$2,Kraftvärmeprod!$B$1:$AG$1,0),FALSE)/1,0)-IFERROR(VLOOKUP($B400,'Slutlig allokering kvv'!$B$2:$AC$462,MATCH(R$3,'Slutlig allokering kvv'!$B$1:$AJ$1,0),FALSE)/1,0)</f>
        <v>0</v>
      </c>
      <c r="S400">
        <f>IFERROR(VLOOKUP($B400,Kraftvärmeprod!$B$1:$AH$479,MATCH(S$2,Kraftvärmeprod!$B$1:$AG$1,0),FALSE)/1,0)-IFERROR(VLOOKUP($B400,'Slutlig allokering kvv'!$B$2:$AC$462,MATCH(S$3,'Slutlig allokering kvv'!$B$1:$AJ$1,0),FALSE)/1,0)</f>
        <v>11.633700000000001</v>
      </c>
      <c r="T400" s="6">
        <f>IFERROR(VLOOKUP($B400,Miljö!$B$1:$S$477,MATCH(T$2,Miljö!$B$1:$X$1,0),FALSE)/1,0)-IFERROR(VLOOKUP($B400,'Slutlig allokering kvv'!$B$2:$AC$462,MATCH(T$3,'Slutlig allokering kvv'!$B$1:$AJ$1,0),FALSE)/1,0)</f>
        <v>15.580399999999997</v>
      </c>
      <c r="U400">
        <f>IFERROR(VLOOKUP($B400,Kraftvärmeprod!$B$1:$AH$479,MATCH(U$2,Kraftvärmeprod!$B$1:$AG$1,0),FALSE)/1,0)-IFERROR(VLOOKUP($B400,'Slutlig allokering kvv'!$B$2:$AC$462,MATCH(U$3,'Slutlig allokering kvv'!$B$1:$AJ$1,0),FALSE)/1,0)</f>
        <v>0</v>
      </c>
      <c r="V400">
        <f>IFERROR(VLOOKUP($B400,Kraftvärmeprod!$B$1:$AH$479,MATCH(V$2,Kraftvärmeprod!$B$1:$AG$1,0),FALSE)/1,0)-IFERROR(VLOOKUP($B400,'Slutlig allokering kvv'!$B$2:$AC$462,MATCH(V$3,'Slutlig allokering kvv'!$B$1:$AJ$1,0),FALSE)/1,0)</f>
        <v>0</v>
      </c>
      <c r="W400">
        <f>IFERROR(VLOOKUP($B400,Kraftvärmeprod!$B$1:$AH$479,MATCH(W$2,Kraftvärmeprod!$B$1:$AG$1,0),FALSE)/1,0)-IFERROR(VLOOKUP($B400,'Slutlig allokering kvv'!$B$2:$AC$462,MATCH(W$3,'Slutlig allokering kvv'!$B$1:$AJ$1,0),FALSE)/1,0)</f>
        <v>0</v>
      </c>
      <c r="X400">
        <f>IFERROR(VLOOKUP($B400,Kraftvärmeprod!$B$1:$AH$479,MATCH(X$2,Kraftvärmeprod!$B$1:$AG$1,0),FALSE)/1,0)-IFERROR(VLOOKUP($B400,'Slutlig allokering kvv'!$B$2:$AC$462,MATCH(X$3,'Slutlig allokering kvv'!$B$1:$AJ$1,0),FALSE)/1,0)</f>
        <v>0</v>
      </c>
      <c r="Y400">
        <f>IFERROR(VLOOKUP($B400,Kraftvärmeprod!$B$1:$AH$479,MATCH(Y$2,Kraftvärmeprod!$B$1:$AG$1,0),FALSE)/1,0)-IFERROR(VLOOKUP($B400,'Slutlig allokering kvv'!$B$2:$AC$462,MATCH(Y$3,'Slutlig allokering kvv'!$B$1:$AJ$1,0),FALSE)/1,0)</f>
        <v>0</v>
      </c>
      <c r="Z400">
        <f>IFERROR(VLOOKUP($B400,Kraftvärmeprod!$B$1:$AH$479,MATCH(Z$2,Kraftvärmeprod!$B$1:$AG$1,0),FALSE)/1,0)-IFERROR(VLOOKUP($B400,'Slutlig allokering kvv'!$B$2:$AC$462,MATCH(Z$3,'Slutlig allokering kvv'!$B$1:$AJ$1,0),FALSE)/1,0)</f>
        <v>0</v>
      </c>
      <c r="AA400">
        <f>IFERROR(VLOOKUP($B400,Kraftvärmeprod!$B$1:$AH$479,MATCH(AA$2,Kraftvärmeprod!$B$1:$AG$1,0),FALSE)/1,0)-IFERROR(VLOOKUP($B400,'Slutlig allokering kvv'!$B$2:$AC$462,MATCH(AA$3,'Slutlig allokering kvv'!$B$1:$AJ$1,0),FALSE)/1,0)</f>
        <v>0</v>
      </c>
      <c r="AE400">
        <f t="shared" si="12"/>
        <v>349.26284999999996</v>
      </c>
      <c r="AG400">
        <f>IFERROR(VLOOKUP(B400,'Slutlig allokering kvv'!$B$2:$AJ$462,MATCH("Summa slutlig allokerad tillförd energi (utan hjälpel och rökgaskondensering):",'Slutlig allokering kvv'!$B$1:$AK$1,0),FALSE)/1,"")</f>
        <v>466.93315000000001</v>
      </c>
      <c r="AI400" s="137">
        <f>IFERROR(1-VLOOKUP(B400,'Slutlig allokering kvv'!$B$2:$AJ$462,MATCH("Andel av bränsle i kvv som allokerats till värme, exklusive rökgaskondensering och hjälpel",'Slutlig allokering kvv'!$B$1:$AK$1,0),FALSE),"")</f>
        <v>0.42791541492484653</v>
      </c>
      <c r="AK400" s="137">
        <f t="shared" si="13"/>
        <v>0.42791541492484647</v>
      </c>
    </row>
    <row r="401" spans="1:37" x14ac:dyDescent="0.25">
      <c r="A401" s="2" t="s">
        <v>588</v>
      </c>
      <c r="B401" s="2" t="s">
        <v>589</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 kvv'!$B$2:$AC$462,MATCH(E$3,'Slutlig allokering kvv'!$B$1:$AJ$1,0),FALSE)/1,0)</f>
        <v>0</v>
      </c>
      <c r="F401">
        <f>IFERROR(VLOOKUP($B401,Kraftvärmeprod!$B$1:$AH$479,MATCH(F$2,Kraftvärmeprod!$B$1:$AG$1,0),FALSE)/1,0)-IFERROR(VLOOKUP($B401,'Slutlig allokering kvv'!$B$2:$AC$462,MATCH(F$3,'Slutlig allokering kvv'!$B$1:$AJ$1,0),FALSE)/1,0)</f>
        <v>0</v>
      </c>
      <c r="G401">
        <f>IFERROR(VLOOKUP($B401,Kraftvärmeprod!$B$1:$AH$479,MATCH(G$2,Kraftvärmeprod!$B$1:$AG$1,0),FALSE)/1,0)-IFERROR(VLOOKUP($B401,'Slutlig allokering kvv'!$B$2:$AC$462,MATCH(G$3,'Slutlig allokering kvv'!$B$1:$AJ$1,0),FALSE)/1,0)</f>
        <v>0</v>
      </c>
      <c r="H401">
        <f>IFERROR(VLOOKUP($B401,Kraftvärmeprod!$B$1:$AH$479,MATCH(H$2,Kraftvärmeprod!$B$1:$AG$1,0),FALSE)/1,0)-IFERROR(VLOOKUP($B401,'Slutlig allokering kvv'!$B$2:$AC$462,MATCH(H$3,'Slutlig allokering kvv'!$B$1:$AJ$1,0),FALSE)/1,0)</f>
        <v>0</v>
      </c>
      <c r="I401">
        <f>IFERROR(VLOOKUP($B401,Kraftvärmeprod!$B$1:$AH$479,MATCH(I$2,Kraftvärmeprod!$B$1:$AG$1,0),FALSE)/1,0)-IFERROR(VLOOKUP($B401,'Slutlig allokering kvv'!$B$2:$AC$462,MATCH(I$3,'Slutlig allokering kvv'!$B$1:$AJ$1,0),FALSE)/1,0)</f>
        <v>0</v>
      </c>
      <c r="J401">
        <f>IFERROR(VLOOKUP($B401,Kraftvärmeprod!$B$1:$AH$479,MATCH(J$2,Kraftvärmeprod!$B$1:$AG$1,0),FALSE)/1,0)-IFERROR(VLOOKUP($B401,'Slutlig allokering kvv'!$B$2:$AC$462,MATCH(J$3,'Slutlig allokering kvv'!$B$1:$AJ$1,0),FALSE)/1,0)</f>
        <v>0</v>
      </c>
      <c r="K401">
        <f>IFERROR(VLOOKUP($B401,Kraftvärmeprod!$B$1:$AH$479,MATCH(K$2,Kraftvärmeprod!$B$1:$AG$1,0),FALSE)/1,0)-IFERROR(VLOOKUP($B401,'Slutlig allokering kvv'!$B$2:$AC$462,MATCH(K$3,'Slutlig allokering kvv'!$B$1:$AJ$1,0),FALSE)/1,0)</f>
        <v>0</v>
      </c>
      <c r="L401">
        <f>IFERROR(VLOOKUP($B401,Kraftvärmeprod!$B$1:$AH$479,MATCH(L$2,Kraftvärmeprod!$B$1:$AG$1,0),FALSE)/1,0)-IFERROR(VLOOKUP($B401,'Slutlig allokering kvv'!$B$2:$AC$462,MATCH(L$3,'Slutlig allokering kvv'!$B$1:$AJ$1,0),FALSE)/1,0)</f>
        <v>0</v>
      </c>
      <c r="M401">
        <f>IFERROR(VLOOKUP($B401,Kraftvärmeprod!$B$1:$AH$479,MATCH(M$2,Kraftvärmeprod!$B$1:$AG$1,0),FALSE)/1,0)-IFERROR(VLOOKUP($B401,'Slutlig allokering kvv'!$B$2:$AC$462,MATCH(M$3,'Slutlig allokering kvv'!$B$1:$AJ$1,0),FALSE)/1,0)</f>
        <v>0</v>
      </c>
      <c r="N401">
        <f>IFERROR(VLOOKUP($B401,Kraftvärmeprod!$B$1:$AH$479,MATCH(N$2,Kraftvärmeprod!$B$1:$AG$1,0),FALSE)/1,0)-IFERROR(VLOOKUP($B401,'Slutlig allokering kvv'!$B$2:$AC$462,MATCH(N$3,'Slutlig allokering kvv'!$B$1:$AJ$1,0),FALSE)/1,0)</f>
        <v>0</v>
      </c>
      <c r="O401">
        <f>IFERROR(VLOOKUP($B401,Kraftvärmeprod!$B$1:$AH$479,MATCH(O$2,Kraftvärmeprod!$B$1:$AG$1,0),FALSE)/1,0)-IFERROR(VLOOKUP($B401,'Slutlig allokering kvv'!$B$2:$AC$462,MATCH(O$3,'Slutlig allokering kvv'!$B$1:$AJ$1,0),FALSE)/1,0)</f>
        <v>0</v>
      </c>
      <c r="P401">
        <f>IFERROR(VLOOKUP($B401,Kraftvärmeprod!$B$1:$AH$479,MATCH(P$2,Kraftvärmeprod!$B$1:$AG$1,0),FALSE)/1,0)-IFERROR(VLOOKUP($B401,'Slutlig allokering kvv'!$B$2:$AC$462,MATCH(P$3,'Slutlig allokering kvv'!$B$1:$AJ$1,0),FALSE)/1,0)</f>
        <v>0</v>
      </c>
      <c r="Q401">
        <f>IFERROR(VLOOKUP($B401,Kraftvärmeprod!$B$1:$AH$479,MATCH(Q$2,Kraftvärmeprod!$B$1:$AG$1,0),FALSE)/1,0)-IFERROR(VLOOKUP($B401,'Slutlig allokering kvv'!$B$2:$AC$462,MATCH(Q$3,'Slutlig allokering kvv'!$B$1:$AJ$1,0),FALSE)/1,0)</f>
        <v>0</v>
      </c>
      <c r="R401">
        <f>IFERROR(VLOOKUP($B401,Kraftvärmeprod!$B$1:$AH$479,MATCH(R$2,Kraftvärmeprod!$B$1:$AG$1,0),FALSE)/1,0)-IFERROR(VLOOKUP($B401,'Slutlig allokering kvv'!$B$2:$AC$462,MATCH(R$3,'Slutlig allokering kvv'!$B$1:$AJ$1,0),FALSE)/1,0)</f>
        <v>0</v>
      </c>
      <c r="S401">
        <f>IFERROR(VLOOKUP($B401,Kraftvärmeprod!$B$1:$AH$479,MATCH(S$2,Kraftvärmeprod!$B$1:$AG$1,0),FALSE)/1,0)-IFERROR(VLOOKUP($B401,'Slutlig allokering kvv'!$B$2:$AC$462,MATCH(S$3,'Slutlig allokering kvv'!$B$1:$AJ$1,0),FALSE)/1,0)</f>
        <v>0</v>
      </c>
      <c r="T401" s="6">
        <f>IFERROR(VLOOKUP($B401,Miljö!$B$1:$S$477,MATCH(T$2,Miljö!$B$1:$X$1,0),FALSE)/1,0)-IFERROR(VLOOKUP($B401,'Slutlig allokering kvv'!$B$2:$AC$462,MATCH(T$3,'Slutlig allokering kvv'!$B$1:$AJ$1,0),FALSE)/1,0)</f>
        <v>0</v>
      </c>
      <c r="U401">
        <f>IFERROR(VLOOKUP($B401,Kraftvärmeprod!$B$1:$AH$479,MATCH(U$2,Kraftvärmeprod!$B$1:$AG$1,0),FALSE)/1,0)-IFERROR(VLOOKUP($B401,'Slutlig allokering kvv'!$B$2:$AC$462,MATCH(U$3,'Slutlig allokering kvv'!$B$1:$AJ$1,0),FALSE)/1,0)</f>
        <v>0</v>
      </c>
      <c r="V401">
        <f>IFERROR(VLOOKUP($B401,Kraftvärmeprod!$B$1:$AH$479,MATCH(V$2,Kraftvärmeprod!$B$1:$AG$1,0),FALSE)/1,0)-IFERROR(VLOOKUP($B401,'Slutlig allokering kvv'!$B$2:$AC$462,MATCH(V$3,'Slutlig allokering kvv'!$B$1:$AJ$1,0),FALSE)/1,0)</f>
        <v>0</v>
      </c>
      <c r="W401">
        <f>IFERROR(VLOOKUP($B401,Kraftvärmeprod!$B$1:$AH$479,MATCH(W$2,Kraftvärmeprod!$B$1:$AG$1,0),FALSE)/1,0)-IFERROR(VLOOKUP($B401,'Slutlig allokering kvv'!$B$2:$AC$462,MATCH(W$3,'Slutlig allokering kvv'!$B$1:$AJ$1,0),FALSE)/1,0)</f>
        <v>0</v>
      </c>
      <c r="X401">
        <f>IFERROR(VLOOKUP($B401,Kraftvärmeprod!$B$1:$AH$479,MATCH(X$2,Kraftvärmeprod!$B$1:$AG$1,0),FALSE)/1,0)-IFERROR(VLOOKUP($B401,'Slutlig allokering kvv'!$B$2:$AC$462,MATCH(X$3,'Slutlig allokering kvv'!$B$1:$AJ$1,0),FALSE)/1,0)</f>
        <v>0</v>
      </c>
      <c r="Y401">
        <f>IFERROR(VLOOKUP($B401,Kraftvärmeprod!$B$1:$AH$479,MATCH(Y$2,Kraftvärmeprod!$B$1:$AG$1,0),FALSE)/1,0)-IFERROR(VLOOKUP($B401,'Slutlig allokering kvv'!$B$2:$AC$462,MATCH(Y$3,'Slutlig allokering kvv'!$B$1:$AJ$1,0),FALSE)/1,0)</f>
        <v>0</v>
      </c>
      <c r="Z401">
        <f>IFERROR(VLOOKUP($B401,Kraftvärmeprod!$B$1:$AH$479,MATCH(Z$2,Kraftvärmeprod!$B$1:$AG$1,0),FALSE)/1,0)-IFERROR(VLOOKUP($B401,'Slutlig allokering kvv'!$B$2:$AC$462,MATCH(Z$3,'Slutlig allokering kvv'!$B$1:$AJ$1,0),FALSE)/1,0)</f>
        <v>0</v>
      </c>
      <c r="AA401">
        <f>IFERROR(VLOOKUP($B401,Kraftvärmeprod!$B$1:$AH$479,MATCH(AA$2,Kraftvärmeprod!$B$1:$AG$1,0),FALSE)/1,0)-IFERROR(VLOOKUP($B401,'Slutlig allokering kvv'!$B$2:$AC$462,MATCH(AA$3,'Slutlig allokering kvv'!$B$1:$AJ$1,0),FALSE)/1,0)</f>
        <v>0</v>
      </c>
      <c r="AE401">
        <f t="shared" si="12"/>
        <v>0</v>
      </c>
      <c r="AG401">
        <f>IFERROR(VLOOKUP(B401,'Slutlig allokering kvv'!$B$2:$AJ$462,MATCH("Summa slutlig allokerad tillförd energi (utan hjälpel och rökgaskondensering):",'Slutlig allokering kvv'!$B$1:$AK$1,0),FALSE)/1,"")</f>
        <v>0</v>
      </c>
      <c r="AI401" s="137" t="str">
        <f>IFERROR(1-VLOOKUP(B401,'Slutlig allokering kvv'!$B$2:$AJ$462,MATCH("Andel av bränsle i kvv som allokerats till värme, exklusive rökgaskondensering och hjälpel",'Slutlig allokering kvv'!$B$1:$AK$1,0),FALSE),"")</f>
        <v/>
      </c>
      <c r="AK401" s="137" t="str">
        <f t="shared" si="13"/>
        <v/>
      </c>
    </row>
    <row r="402" spans="1:37" x14ac:dyDescent="0.25">
      <c r="A402" s="2" t="s">
        <v>590</v>
      </c>
      <c r="B402" s="2" t="s">
        <v>591</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 kvv'!$B$2:$AC$462,MATCH(E$3,'Slutlig allokering kvv'!$B$1:$AJ$1,0),FALSE)/1,0)</f>
        <v>0</v>
      </c>
      <c r="F402">
        <f>IFERROR(VLOOKUP($B402,Kraftvärmeprod!$B$1:$AH$479,MATCH(F$2,Kraftvärmeprod!$B$1:$AG$1,0),FALSE)/1,0)-IFERROR(VLOOKUP($B402,'Slutlig allokering kvv'!$B$2:$AC$462,MATCH(F$3,'Slutlig allokering kvv'!$B$1:$AJ$1,0),FALSE)/1,0)</f>
        <v>0</v>
      </c>
      <c r="G402">
        <f>IFERROR(VLOOKUP($B402,Kraftvärmeprod!$B$1:$AH$479,MATCH(G$2,Kraftvärmeprod!$B$1:$AG$1,0),FALSE)/1,0)-IFERROR(VLOOKUP($B402,'Slutlig allokering kvv'!$B$2:$AC$462,MATCH(G$3,'Slutlig allokering kvv'!$B$1:$AJ$1,0),FALSE)/1,0)</f>
        <v>0</v>
      </c>
      <c r="H402">
        <f>IFERROR(VLOOKUP($B402,Kraftvärmeprod!$B$1:$AH$479,MATCH(H$2,Kraftvärmeprod!$B$1:$AG$1,0),FALSE)/1,0)-IFERROR(VLOOKUP($B402,'Slutlig allokering kvv'!$B$2:$AC$462,MATCH(H$3,'Slutlig allokering kvv'!$B$1:$AJ$1,0),FALSE)/1,0)</f>
        <v>0</v>
      </c>
      <c r="I402">
        <f>IFERROR(VLOOKUP($B402,Kraftvärmeprod!$B$1:$AH$479,MATCH(I$2,Kraftvärmeprod!$B$1:$AG$1,0),FALSE)/1,0)-IFERROR(VLOOKUP($B402,'Slutlig allokering kvv'!$B$2:$AC$462,MATCH(I$3,'Slutlig allokering kvv'!$B$1:$AJ$1,0),FALSE)/1,0)</f>
        <v>0</v>
      </c>
      <c r="J402">
        <f>IFERROR(VLOOKUP($B402,Kraftvärmeprod!$B$1:$AH$479,MATCH(J$2,Kraftvärmeprod!$B$1:$AG$1,0),FALSE)/1,0)-IFERROR(VLOOKUP($B402,'Slutlig allokering kvv'!$B$2:$AC$462,MATCH(J$3,'Slutlig allokering kvv'!$B$1:$AJ$1,0),FALSE)/1,0)</f>
        <v>0</v>
      </c>
      <c r="K402">
        <f>IFERROR(VLOOKUP($B402,Kraftvärmeprod!$B$1:$AH$479,MATCH(K$2,Kraftvärmeprod!$B$1:$AG$1,0),FALSE)/1,0)-IFERROR(VLOOKUP($B402,'Slutlig allokering kvv'!$B$2:$AC$462,MATCH(K$3,'Slutlig allokering kvv'!$B$1:$AJ$1,0),FALSE)/1,0)</f>
        <v>0</v>
      </c>
      <c r="L402">
        <f>IFERROR(VLOOKUP($B402,Kraftvärmeprod!$B$1:$AH$479,MATCH(L$2,Kraftvärmeprod!$B$1:$AG$1,0),FALSE)/1,0)-IFERROR(VLOOKUP($B402,'Slutlig allokering kvv'!$B$2:$AC$462,MATCH(L$3,'Slutlig allokering kvv'!$B$1:$AJ$1,0),FALSE)/1,0)</f>
        <v>0</v>
      </c>
      <c r="M402">
        <f>IFERROR(VLOOKUP($B402,Kraftvärmeprod!$B$1:$AH$479,MATCH(M$2,Kraftvärmeprod!$B$1:$AG$1,0),FALSE)/1,0)-IFERROR(VLOOKUP($B402,'Slutlig allokering kvv'!$B$2:$AC$462,MATCH(M$3,'Slutlig allokering kvv'!$B$1:$AJ$1,0),FALSE)/1,0)</f>
        <v>0</v>
      </c>
      <c r="N402">
        <f>IFERROR(VLOOKUP($B402,Kraftvärmeprod!$B$1:$AH$479,MATCH(N$2,Kraftvärmeprod!$B$1:$AG$1,0),FALSE)/1,0)-IFERROR(VLOOKUP($B402,'Slutlig allokering kvv'!$B$2:$AC$462,MATCH(N$3,'Slutlig allokering kvv'!$B$1:$AJ$1,0),FALSE)/1,0)</f>
        <v>0</v>
      </c>
      <c r="O402">
        <f>IFERROR(VLOOKUP($B402,Kraftvärmeprod!$B$1:$AH$479,MATCH(O$2,Kraftvärmeprod!$B$1:$AG$1,0),FALSE)/1,0)-IFERROR(VLOOKUP($B402,'Slutlig allokering kvv'!$B$2:$AC$462,MATCH(O$3,'Slutlig allokering kvv'!$B$1:$AJ$1,0),FALSE)/1,0)</f>
        <v>0</v>
      </c>
      <c r="P402">
        <f>IFERROR(VLOOKUP($B402,Kraftvärmeprod!$B$1:$AH$479,MATCH(P$2,Kraftvärmeprod!$B$1:$AG$1,0),FALSE)/1,0)-IFERROR(VLOOKUP($B402,'Slutlig allokering kvv'!$B$2:$AC$462,MATCH(P$3,'Slutlig allokering kvv'!$B$1:$AJ$1,0),FALSE)/1,0)</f>
        <v>0</v>
      </c>
      <c r="Q402">
        <f>IFERROR(VLOOKUP($B402,Kraftvärmeprod!$B$1:$AH$479,MATCH(Q$2,Kraftvärmeprod!$B$1:$AG$1,0),FALSE)/1,0)-IFERROR(VLOOKUP($B402,'Slutlig allokering kvv'!$B$2:$AC$462,MATCH(Q$3,'Slutlig allokering kvv'!$B$1:$AJ$1,0),FALSE)/1,0)</f>
        <v>0</v>
      </c>
      <c r="R402">
        <f>IFERROR(VLOOKUP($B402,Kraftvärmeprod!$B$1:$AH$479,MATCH(R$2,Kraftvärmeprod!$B$1:$AG$1,0),FALSE)/1,0)-IFERROR(VLOOKUP($B402,'Slutlig allokering kvv'!$B$2:$AC$462,MATCH(R$3,'Slutlig allokering kvv'!$B$1:$AJ$1,0),FALSE)/1,0)</f>
        <v>0</v>
      </c>
      <c r="S402">
        <f>IFERROR(VLOOKUP($B402,Kraftvärmeprod!$B$1:$AH$479,MATCH(S$2,Kraftvärmeprod!$B$1:$AG$1,0),FALSE)/1,0)-IFERROR(VLOOKUP($B402,'Slutlig allokering kvv'!$B$2:$AC$462,MATCH(S$3,'Slutlig allokering kvv'!$B$1:$AJ$1,0),FALSE)/1,0)</f>
        <v>0</v>
      </c>
      <c r="T402" s="6">
        <f>IFERROR(VLOOKUP($B402,Miljö!$B$1:$S$477,MATCH(T$2,Miljö!$B$1:$X$1,0),FALSE)/1,0)-IFERROR(VLOOKUP($B402,'Slutlig allokering kvv'!$B$2:$AC$462,MATCH(T$3,'Slutlig allokering kvv'!$B$1:$AJ$1,0),FALSE)/1,0)</f>
        <v>0</v>
      </c>
      <c r="U402">
        <f>IFERROR(VLOOKUP($B402,Kraftvärmeprod!$B$1:$AH$479,MATCH(U$2,Kraftvärmeprod!$B$1:$AG$1,0),FALSE)/1,0)-IFERROR(VLOOKUP($B402,'Slutlig allokering kvv'!$B$2:$AC$462,MATCH(U$3,'Slutlig allokering kvv'!$B$1:$AJ$1,0),FALSE)/1,0)</f>
        <v>0</v>
      </c>
      <c r="V402">
        <f>IFERROR(VLOOKUP($B402,Kraftvärmeprod!$B$1:$AH$479,MATCH(V$2,Kraftvärmeprod!$B$1:$AG$1,0),FALSE)/1,0)-IFERROR(VLOOKUP($B402,'Slutlig allokering kvv'!$B$2:$AC$462,MATCH(V$3,'Slutlig allokering kvv'!$B$1:$AJ$1,0),FALSE)/1,0)</f>
        <v>0</v>
      </c>
      <c r="W402">
        <f>IFERROR(VLOOKUP($B402,Kraftvärmeprod!$B$1:$AH$479,MATCH(W$2,Kraftvärmeprod!$B$1:$AG$1,0),FALSE)/1,0)-IFERROR(VLOOKUP($B402,'Slutlig allokering kvv'!$B$2:$AC$462,MATCH(W$3,'Slutlig allokering kvv'!$B$1:$AJ$1,0),FALSE)/1,0)</f>
        <v>0</v>
      </c>
      <c r="X402">
        <f>IFERROR(VLOOKUP($B402,Kraftvärmeprod!$B$1:$AH$479,MATCH(X$2,Kraftvärmeprod!$B$1:$AG$1,0),FALSE)/1,0)-IFERROR(VLOOKUP($B402,'Slutlig allokering kvv'!$B$2:$AC$462,MATCH(X$3,'Slutlig allokering kvv'!$B$1:$AJ$1,0),FALSE)/1,0)</f>
        <v>0</v>
      </c>
      <c r="Y402">
        <f>IFERROR(VLOOKUP($B402,Kraftvärmeprod!$B$1:$AH$479,MATCH(Y$2,Kraftvärmeprod!$B$1:$AG$1,0),FALSE)/1,0)-IFERROR(VLOOKUP($B402,'Slutlig allokering kvv'!$B$2:$AC$462,MATCH(Y$3,'Slutlig allokering kvv'!$B$1:$AJ$1,0),FALSE)/1,0)</f>
        <v>0</v>
      </c>
      <c r="Z402">
        <f>IFERROR(VLOOKUP($B402,Kraftvärmeprod!$B$1:$AH$479,MATCH(Z$2,Kraftvärmeprod!$B$1:$AG$1,0),FALSE)/1,0)-IFERROR(VLOOKUP($B402,'Slutlig allokering kvv'!$B$2:$AC$462,MATCH(Z$3,'Slutlig allokering kvv'!$B$1:$AJ$1,0),FALSE)/1,0)</f>
        <v>0</v>
      </c>
      <c r="AA402">
        <f>IFERROR(VLOOKUP($B402,Kraftvärmeprod!$B$1:$AH$479,MATCH(AA$2,Kraftvärmeprod!$B$1:$AG$1,0),FALSE)/1,0)-IFERROR(VLOOKUP($B402,'Slutlig allokering kvv'!$B$2:$AC$462,MATCH(AA$3,'Slutlig allokering kvv'!$B$1:$AJ$1,0),FALSE)/1,0)</f>
        <v>0</v>
      </c>
      <c r="AE402">
        <f t="shared" si="12"/>
        <v>0</v>
      </c>
      <c r="AG402">
        <f>IFERROR(VLOOKUP(B402,'Slutlig allokering kvv'!$B$2:$AJ$462,MATCH("Summa slutlig allokerad tillförd energi (utan hjälpel och rökgaskondensering):",'Slutlig allokering kvv'!$B$1:$AK$1,0),FALSE)/1,"")</f>
        <v>0</v>
      </c>
      <c r="AI402" s="137" t="str">
        <f>IFERROR(1-VLOOKUP(B402,'Slutlig allokering kvv'!$B$2:$AJ$462,MATCH("Andel av bränsle i kvv som allokerats till värme, exklusive rökgaskondensering och hjälpel",'Slutlig allokering kvv'!$B$1:$AK$1,0),FALSE),"")</f>
        <v/>
      </c>
      <c r="AK402" s="137" t="str">
        <f t="shared" si="13"/>
        <v/>
      </c>
    </row>
    <row r="403" spans="1:37" x14ac:dyDescent="0.25">
      <c r="A403" s="2" t="s">
        <v>590</v>
      </c>
      <c r="B403" s="2" t="s">
        <v>592</v>
      </c>
      <c r="C403" t="str">
        <f>IFERROR(VLOOKUP($B403,Kraftvärmeprod!$B$1:$AH$479,MATCH(C$3,Kraftvärmeprod!$B$1:$AG$1,0),FALSE)/1,"")</f>
        <v/>
      </c>
      <c r="D403" t="str">
        <f>IFERROR(VLOOKUP($B403,Kraftvärmeprod!$B$1:$AH$479,MATCH(D$3,Kraftvärmeprod!$B$1:$AG$1,0),FALSE)/1,"")</f>
        <v/>
      </c>
      <c r="E403">
        <f>IFERROR(VLOOKUP($B403,Kraftvärmeprod!$B$1:$AH$479,MATCH(E$2,Kraftvärmeprod!$B$1:$AG$1,0),FALSE)/1,0)-IFERROR(VLOOKUP($B403,'Slutlig allokering kvv'!$B$2:$AC$462,MATCH(E$3,'Slutlig allokering kvv'!$B$1:$AJ$1,0),FALSE)/1,0)</f>
        <v>0</v>
      </c>
      <c r="F403">
        <f>IFERROR(VLOOKUP($B403,Kraftvärmeprod!$B$1:$AH$479,MATCH(F$2,Kraftvärmeprod!$B$1:$AG$1,0),FALSE)/1,0)-IFERROR(VLOOKUP($B403,'Slutlig allokering kvv'!$B$2:$AC$462,MATCH(F$3,'Slutlig allokering kvv'!$B$1:$AJ$1,0),FALSE)/1,0)</f>
        <v>0</v>
      </c>
      <c r="G403">
        <f>IFERROR(VLOOKUP($B403,Kraftvärmeprod!$B$1:$AH$479,MATCH(G$2,Kraftvärmeprod!$B$1:$AG$1,0),FALSE)/1,0)-IFERROR(VLOOKUP($B403,'Slutlig allokering kvv'!$B$2:$AC$462,MATCH(G$3,'Slutlig allokering kvv'!$B$1:$AJ$1,0),FALSE)/1,0)</f>
        <v>0</v>
      </c>
      <c r="H403">
        <f>IFERROR(VLOOKUP($B403,Kraftvärmeprod!$B$1:$AH$479,MATCH(H$2,Kraftvärmeprod!$B$1:$AG$1,0),FALSE)/1,0)-IFERROR(VLOOKUP($B403,'Slutlig allokering kvv'!$B$2:$AC$462,MATCH(H$3,'Slutlig allokering kvv'!$B$1:$AJ$1,0),FALSE)/1,0)</f>
        <v>0</v>
      </c>
      <c r="I403">
        <f>IFERROR(VLOOKUP($B403,Kraftvärmeprod!$B$1:$AH$479,MATCH(I$2,Kraftvärmeprod!$B$1:$AG$1,0),FALSE)/1,0)-IFERROR(VLOOKUP($B403,'Slutlig allokering kvv'!$B$2:$AC$462,MATCH(I$3,'Slutlig allokering kvv'!$B$1:$AJ$1,0),FALSE)/1,0)</f>
        <v>0</v>
      </c>
      <c r="J403">
        <f>IFERROR(VLOOKUP($B403,Kraftvärmeprod!$B$1:$AH$479,MATCH(J$2,Kraftvärmeprod!$B$1:$AG$1,0),FALSE)/1,0)-IFERROR(VLOOKUP($B403,'Slutlig allokering kvv'!$B$2:$AC$462,MATCH(J$3,'Slutlig allokering kvv'!$B$1:$AJ$1,0),FALSE)/1,0)</f>
        <v>0</v>
      </c>
      <c r="K403">
        <f>IFERROR(VLOOKUP($B403,Kraftvärmeprod!$B$1:$AH$479,MATCH(K$2,Kraftvärmeprod!$B$1:$AG$1,0),FALSE)/1,0)-IFERROR(VLOOKUP($B403,'Slutlig allokering kvv'!$B$2:$AC$462,MATCH(K$3,'Slutlig allokering kvv'!$B$1:$AJ$1,0),FALSE)/1,0)</f>
        <v>0</v>
      </c>
      <c r="L403">
        <f>IFERROR(VLOOKUP($B403,Kraftvärmeprod!$B$1:$AH$479,MATCH(L$2,Kraftvärmeprod!$B$1:$AG$1,0),FALSE)/1,0)-IFERROR(VLOOKUP($B403,'Slutlig allokering kvv'!$B$2:$AC$462,MATCH(L$3,'Slutlig allokering kvv'!$B$1:$AJ$1,0),FALSE)/1,0)</f>
        <v>0</v>
      </c>
      <c r="M403">
        <f>IFERROR(VLOOKUP($B403,Kraftvärmeprod!$B$1:$AH$479,MATCH(M$2,Kraftvärmeprod!$B$1:$AG$1,0),FALSE)/1,0)-IFERROR(VLOOKUP($B403,'Slutlig allokering kvv'!$B$2:$AC$462,MATCH(M$3,'Slutlig allokering kvv'!$B$1:$AJ$1,0),FALSE)/1,0)</f>
        <v>0</v>
      </c>
      <c r="N403">
        <f>IFERROR(VLOOKUP($B403,Kraftvärmeprod!$B$1:$AH$479,MATCH(N$2,Kraftvärmeprod!$B$1:$AG$1,0),FALSE)/1,0)-IFERROR(VLOOKUP($B403,'Slutlig allokering kvv'!$B$2:$AC$462,MATCH(N$3,'Slutlig allokering kvv'!$B$1:$AJ$1,0),FALSE)/1,0)</f>
        <v>0</v>
      </c>
      <c r="O403">
        <f>IFERROR(VLOOKUP($B403,Kraftvärmeprod!$B$1:$AH$479,MATCH(O$2,Kraftvärmeprod!$B$1:$AG$1,0),FALSE)/1,0)-IFERROR(VLOOKUP($B403,'Slutlig allokering kvv'!$B$2:$AC$462,MATCH(O$3,'Slutlig allokering kvv'!$B$1:$AJ$1,0),FALSE)/1,0)</f>
        <v>0</v>
      </c>
      <c r="P403">
        <f>IFERROR(VLOOKUP($B403,Kraftvärmeprod!$B$1:$AH$479,MATCH(P$2,Kraftvärmeprod!$B$1:$AG$1,0),FALSE)/1,0)-IFERROR(VLOOKUP($B403,'Slutlig allokering kvv'!$B$2:$AC$462,MATCH(P$3,'Slutlig allokering kvv'!$B$1:$AJ$1,0),FALSE)/1,0)</f>
        <v>0</v>
      </c>
      <c r="Q403">
        <f>IFERROR(VLOOKUP($B403,Kraftvärmeprod!$B$1:$AH$479,MATCH(Q$2,Kraftvärmeprod!$B$1:$AG$1,0),FALSE)/1,0)-IFERROR(VLOOKUP($B403,'Slutlig allokering kvv'!$B$2:$AC$462,MATCH(Q$3,'Slutlig allokering kvv'!$B$1:$AJ$1,0),FALSE)/1,0)</f>
        <v>0</v>
      </c>
      <c r="R403">
        <f>IFERROR(VLOOKUP($B403,Kraftvärmeprod!$B$1:$AH$479,MATCH(R$2,Kraftvärmeprod!$B$1:$AG$1,0),FALSE)/1,0)-IFERROR(VLOOKUP($B403,'Slutlig allokering kvv'!$B$2:$AC$462,MATCH(R$3,'Slutlig allokering kvv'!$B$1:$AJ$1,0),FALSE)/1,0)</f>
        <v>0</v>
      </c>
      <c r="S403">
        <f>IFERROR(VLOOKUP($B403,Kraftvärmeprod!$B$1:$AH$479,MATCH(S$2,Kraftvärmeprod!$B$1:$AG$1,0),FALSE)/1,0)-IFERROR(VLOOKUP($B403,'Slutlig allokering kvv'!$B$2:$AC$462,MATCH(S$3,'Slutlig allokering kvv'!$B$1:$AJ$1,0),FALSE)/1,0)</f>
        <v>0</v>
      </c>
      <c r="T403" s="6">
        <f>IFERROR(VLOOKUP($B403,Miljö!$B$1:$S$477,MATCH(T$2,Miljö!$B$1:$X$1,0),FALSE)/1,0)-IFERROR(VLOOKUP($B403,'Slutlig allokering kvv'!$B$2:$AC$462,MATCH(T$3,'Slutlig allokering kvv'!$B$1:$AJ$1,0),FALSE)/1,0)</f>
        <v>0</v>
      </c>
      <c r="U403">
        <f>IFERROR(VLOOKUP($B403,Kraftvärmeprod!$B$1:$AH$479,MATCH(U$2,Kraftvärmeprod!$B$1:$AG$1,0),FALSE)/1,0)-IFERROR(VLOOKUP($B403,'Slutlig allokering kvv'!$B$2:$AC$462,MATCH(U$3,'Slutlig allokering kvv'!$B$1:$AJ$1,0),FALSE)/1,0)</f>
        <v>0</v>
      </c>
      <c r="V403">
        <f>IFERROR(VLOOKUP($B403,Kraftvärmeprod!$B$1:$AH$479,MATCH(V$2,Kraftvärmeprod!$B$1:$AG$1,0),FALSE)/1,0)-IFERROR(VLOOKUP($B403,'Slutlig allokering kvv'!$B$2:$AC$462,MATCH(V$3,'Slutlig allokering kvv'!$B$1:$AJ$1,0),FALSE)/1,0)</f>
        <v>0</v>
      </c>
      <c r="W403">
        <f>IFERROR(VLOOKUP($B403,Kraftvärmeprod!$B$1:$AH$479,MATCH(W$2,Kraftvärmeprod!$B$1:$AG$1,0),FALSE)/1,0)-IFERROR(VLOOKUP($B403,'Slutlig allokering kvv'!$B$2:$AC$462,MATCH(W$3,'Slutlig allokering kvv'!$B$1:$AJ$1,0),FALSE)/1,0)</f>
        <v>0</v>
      </c>
      <c r="X403">
        <f>IFERROR(VLOOKUP($B403,Kraftvärmeprod!$B$1:$AH$479,MATCH(X$2,Kraftvärmeprod!$B$1:$AG$1,0),FALSE)/1,0)-IFERROR(VLOOKUP($B403,'Slutlig allokering kvv'!$B$2:$AC$462,MATCH(X$3,'Slutlig allokering kvv'!$B$1:$AJ$1,0),FALSE)/1,0)</f>
        <v>0</v>
      </c>
      <c r="Y403">
        <f>IFERROR(VLOOKUP($B403,Kraftvärmeprod!$B$1:$AH$479,MATCH(Y$2,Kraftvärmeprod!$B$1:$AG$1,0),FALSE)/1,0)-IFERROR(VLOOKUP($B403,'Slutlig allokering kvv'!$B$2:$AC$462,MATCH(Y$3,'Slutlig allokering kvv'!$B$1:$AJ$1,0),FALSE)/1,0)</f>
        <v>0</v>
      </c>
      <c r="Z403">
        <f>IFERROR(VLOOKUP($B403,Kraftvärmeprod!$B$1:$AH$479,MATCH(Z$2,Kraftvärmeprod!$B$1:$AG$1,0),FALSE)/1,0)-IFERROR(VLOOKUP($B403,'Slutlig allokering kvv'!$B$2:$AC$462,MATCH(Z$3,'Slutlig allokering kvv'!$B$1:$AJ$1,0),FALSE)/1,0)</f>
        <v>0</v>
      </c>
      <c r="AA403">
        <f>IFERROR(VLOOKUP($B403,Kraftvärmeprod!$B$1:$AH$479,MATCH(AA$2,Kraftvärmeprod!$B$1:$AG$1,0),FALSE)/1,0)-IFERROR(VLOOKUP($B403,'Slutlig allokering kvv'!$B$2:$AC$462,MATCH(AA$3,'Slutlig allokering kvv'!$B$1:$AJ$1,0),FALSE)/1,0)</f>
        <v>0</v>
      </c>
      <c r="AE403">
        <f t="shared" si="12"/>
        <v>0</v>
      </c>
      <c r="AG403">
        <f>IFERROR(VLOOKUP(B403,'Slutlig allokering kvv'!$B$2:$AJ$462,MATCH("Summa slutlig allokerad tillförd energi (utan hjälpel och rökgaskondensering):",'Slutlig allokering kvv'!$B$1:$AK$1,0),FALSE)/1,"")</f>
        <v>0</v>
      </c>
      <c r="AI403" s="137" t="str">
        <f>IFERROR(1-VLOOKUP(B403,'Slutlig allokering kvv'!$B$2:$AJ$462,MATCH("Andel av bränsle i kvv som allokerats till värme, exklusive rökgaskondensering och hjälpel",'Slutlig allokering kvv'!$B$1:$AK$1,0),FALSE),"")</f>
        <v/>
      </c>
      <c r="AK403" s="137" t="str">
        <f t="shared" si="13"/>
        <v/>
      </c>
    </row>
    <row r="404" spans="1:37" x14ac:dyDescent="0.25">
      <c r="A404" s="2" t="s">
        <v>590</v>
      </c>
      <c r="B404" s="2" t="s">
        <v>593</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 kvv'!$B$2:$AC$462,MATCH(E$3,'Slutlig allokering kvv'!$B$1:$AJ$1,0),FALSE)/1,0)</f>
        <v>0</v>
      </c>
      <c r="F404">
        <f>IFERROR(VLOOKUP($B404,Kraftvärmeprod!$B$1:$AH$479,MATCH(F$2,Kraftvärmeprod!$B$1:$AG$1,0),FALSE)/1,0)-IFERROR(VLOOKUP($B404,'Slutlig allokering kvv'!$B$2:$AC$462,MATCH(F$3,'Slutlig allokering kvv'!$B$1:$AJ$1,0),FALSE)/1,0)</f>
        <v>0</v>
      </c>
      <c r="G404">
        <f>IFERROR(VLOOKUP($B404,Kraftvärmeprod!$B$1:$AH$479,MATCH(G$2,Kraftvärmeprod!$B$1:$AG$1,0),FALSE)/1,0)-IFERROR(VLOOKUP($B404,'Slutlig allokering kvv'!$B$2:$AC$462,MATCH(G$3,'Slutlig allokering kvv'!$B$1:$AJ$1,0),FALSE)/1,0)</f>
        <v>0</v>
      </c>
      <c r="H404">
        <f>IFERROR(VLOOKUP($B404,Kraftvärmeprod!$B$1:$AH$479,MATCH(H$2,Kraftvärmeprod!$B$1:$AG$1,0),FALSE)/1,0)-IFERROR(VLOOKUP($B404,'Slutlig allokering kvv'!$B$2:$AC$462,MATCH(H$3,'Slutlig allokering kvv'!$B$1:$AJ$1,0),FALSE)/1,0)</f>
        <v>0</v>
      </c>
      <c r="I404">
        <f>IFERROR(VLOOKUP($B404,Kraftvärmeprod!$B$1:$AH$479,MATCH(I$2,Kraftvärmeprod!$B$1:$AG$1,0),FALSE)/1,0)-IFERROR(VLOOKUP($B404,'Slutlig allokering kvv'!$B$2:$AC$462,MATCH(I$3,'Slutlig allokering kvv'!$B$1:$AJ$1,0),FALSE)/1,0)</f>
        <v>0</v>
      </c>
      <c r="J404">
        <f>IFERROR(VLOOKUP($B404,Kraftvärmeprod!$B$1:$AH$479,MATCH(J$2,Kraftvärmeprod!$B$1:$AG$1,0),FALSE)/1,0)-IFERROR(VLOOKUP($B404,'Slutlig allokering kvv'!$B$2:$AC$462,MATCH(J$3,'Slutlig allokering kvv'!$B$1:$AJ$1,0),FALSE)/1,0)</f>
        <v>0</v>
      </c>
      <c r="K404">
        <f>IFERROR(VLOOKUP($B404,Kraftvärmeprod!$B$1:$AH$479,MATCH(K$2,Kraftvärmeprod!$B$1:$AG$1,0),FALSE)/1,0)-IFERROR(VLOOKUP($B404,'Slutlig allokering kvv'!$B$2:$AC$462,MATCH(K$3,'Slutlig allokering kvv'!$B$1:$AJ$1,0),FALSE)/1,0)</f>
        <v>0</v>
      </c>
      <c r="L404">
        <f>IFERROR(VLOOKUP($B404,Kraftvärmeprod!$B$1:$AH$479,MATCH(L$2,Kraftvärmeprod!$B$1:$AG$1,0),FALSE)/1,0)-IFERROR(VLOOKUP($B404,'Slutlig allokering kvv'!$B$2:$AC$462,MATCH(L$3,'Slutlig allokering kvv'!$B$1:$AJ$1,0),FALSE)/1,0)</f>
        <v>0</v>
      </c>
      <c r="M404">
        <f>IFERROR(VLOOKUP($B404,Kraftvärmeprod!$B$1:$AH$479,MATCH(M$2,Kraftvärmeprod!$B$1:$AG$1,0),FALSE)/1,0)-IFERROR(VLOOKUP($B404,'Slutlig allokering kvv'!$B$2:$AC$462,MATCH(M$3,'Slutlig allokering kvv'!$B$1:$AJ$1,0),FALSE)/1,0)</f>
        <v>0</v>
      </c>
      <c r="N404">
        <f>IFERROR(VLOOKUP($B404,Kraftvärmeprod!$B$1:$AH$479,MATCH(N$2,Kraftvärmeprod!$B$1:$AG$1,0),FALSE)/1,0)-IFERROR(VLOOKUP($B404,'Slutlig allokering kvv'!$B$2:$AC$462,MATCH(N$3,'Slutlig allokering kvv'!$B$1:$AJ$1,0),FALSE)/1,0)</f>
        <v>0</v>
      </c>
      <c r="O404">
        <f>IFERROR(VLOOKUP($B404,Kraftvärmeprod!$B$1:$AH$479,MATCH(O$2,Kraftvärmeprod!$B$1:$AG$1,0),FALSE)/1,0)-IFERROR(VLOOKUP($B404,'Slutlig allokering kvv'!$B$2:$AC$462,MATCH(O$3,'Slutlig allokering kvv'!$B$1:$AJ$1,0),FALSE)/1,0)</f>
        <v>0</v>
      </c>
      <c r="P404">
        <f>IFERROR(VLOOKUP($B404,Kraftvärmeprod!$B$1:$AH$479,MATCH(P$2,Kraftvärmeprod!$B$1:$AG$1,0),FALSE)/1,0)-IFERROR(VLOOKUP($B404,'Slutlig allokering kvv'!$B$2:$AC$462,MATCH(P$3,'Slutlig allokering kvv'!$B$1:$AJ$1,0),FALSE)/1,0)</f>
        <v>0</v>
      </c>
      <c r="Q404">
        <f>IFERROR(VLOOKUP($B404,Kraftvärmeprod!$B$1:$AH$479,MATCH(Q$2,Kraftvärmeprod!$B$1:$AG$1,0),FALSE)/1,0)-IFERROR(VLOOKUP($B404,'Slutlig allokering kvv'!$B$2:$AC$462,MATCH(Q$3,'Slutlig allokering kvv'!$B$1:$AJ$1,0),FALSE)/1,0)</f>
        <v>0</v>
      </c>
      <c r="R404">
        <f>IFERROR(VLOOKUP($B404,Kraftvärmeprod!$B$1:$AH$479,MATCH(R$2,Kraftvärmeprod!$B$1:$AG$1,0),FALSE)/1,0)-IFERROR(VLOOKUP($B404,'Slutlig allokering kvv'!$B$2:$AC$462,MATCH(R$3,'Slutlig allokering kvv'!$B$1:$AJ$1,0),FALSE)/1,0)</f>
        <v>0</v>
      </c>
      <c r="S404">
        <f>IFERROR(VLOOKUP($B404,Kraftvärmeprod!$B$1:$AH$479,MATCH(S$2,Kraftvärmeprod!$B$1:$AG$1,0),FALSE)/1,0)-IFERROR(VLOOKUP($B404,'Slutlig allokering kvv'!$B$2:$AC$462,MATCH(S$3,'Slutlig allokering kvv'!$B$1:$AJ$1,0),FALSE)/1,0)</f>
        <v>0</v>
      </c>
      <c r="T404" s="6">
        <f>IFERROR(VLOOKUP($B404,Miljö!$B$1:$S$477,MATCH(T$2,Miljö!$B$1:$X$1,0),FALSE)/1,0)-IFERROR(VLOOKUP($B404,'Slutlig allokering kvv'!$B$2:$AC$462,MATCH(T$3,'Slutlig allokering kvv'!$B$1:$AJ$1,0),FALSE)/1,0)</f>
        <v>0</v>
      </c>
      <c r="U404">
        <f>IFERROR(VLOOKUP($B404,Kraftvärmeprod!$B$1:$AH$479,MATCH(U$2,Kraftvärmeprod!$B$1:$AG$1,0),FALSE)/1,0)-IFERROR(VLOOKUP($B404,'Slutlig allokering kvv'!$B$2:$AC$462,MATCH(U$3,'Slutlig allokering kvv'!$B$1:$AJ$1,0),FALSE)/1,0)</f>
        <v>0</v>
      </c>
      <c r="V404">
        <f>IFERROR(VLOOKUP($B404,Kraftvärmeprod!$B$1:$AH$479,MATCH(V$2,Kraftvärmeprod!$B$1:$AG$1,0),FALSE)/1,0)-IFERROR(VLOOKUP($B404,'Slutlig allokering kvv'!$B$2:$AC$462,MATCH(V$3,'Slutlig allokering kvv'!$B$1:$AJ$1,0),FALSE)/1,0)</f>
        <v>0</v>
      </c>
      <c r="W404">
        <f>IFERROR(VLOOKUP($B404,Kraftvärmeprod!$B$1:$AH$479,MATCH(W$2,Kraftvärmeprod!$B$1:$AG$1,0),FALSE)/1,0)-IFERROR(VLOOKUP($B404,'Slutlig allokering kvv'!$B$2:$AC$462,MATCH(W$3,'Slutlig allokering kvv'!$B$1:$AJ$1,0),FALSE)/1,0)</f>
        <v>0</v>
      </c>
      <c r="X404">
        <f>IFERROR(VLOOKUP($B404,Kraftvärmeprod!$B$1:$AH$479,MATCH(X$2,Kraftvärmeprod!$B$1:$AG$1,0),FALSE)/1,0)-IFERROR(VLOOKUP($B404,'Slutlig allokering kvv'!$B$2:$AC$462,MATCH(X$3,'Slutlig allokering kvv'!$B$1:$AJ$1,0),FALSE)/1,0)</f>
        <v>0</v>
      </c>
      <c r="Y404">
        <f>IFERROR(VLOOKUP($B404,Kraftvärmeprod!$B$1:$AH$479,MATCH(Y$2,Kraftvärmeprod!$B$1:$AG$1,0),FALSE)/1,0)-IFERROR(VLOOKUP($B404,'Slutlig allokering kvv'!$B$2:$AC$462,MATCH(Y$3,'Slutlig allokering kvv'!$B$1:$AJ$1,0),FALSE)/1,0)</f>
        <v>0</v>
      </c>
      <c r="Z404">
        <f>IFERROR(VLOOKUP($B404,Kraftvärmeprod!$B$1:$AH$479,MATCH(Z$2,Kraftvärmeprod!$B$1:$AG$1,0),FALSE)/1,0)-IFERROR(VLOOKUP($B404,'Slutlig allokering kvv'!$B$2:$AC$462,MATCH(Z$3,'Slutlig allokering kvv'!$B$1:$AJ$1,0),FALSE)/1,0)</f>
        <v>0</v>
      </c>
      <c r="AA404">
        <f>IFERROR(VLOOKUP($B404,Kraftvärmeprod!$B$1:$AH$479,MATCH(AA$2,Kraftvärmeprod!$B$1:$AG$1,0),FALSE)/1,0)-IFERROR(VLOOKUP($B404,'Slutlig allokering kvv'!$B$2:$AC$462,MATCH(AA$3,'Slutlig allokering kvv'!$B$1:$AJ$1,0),FALSE)/1,0)</f>
        <v>0</v>
      </c>
      <c r="AE404">
        <f t="shared" si="12"/>
        <v>0</v>
      </c>
      <c r="AG404">
        <f>IFERROR(VLOOKUP(B404,'Slutlig allokering kvv'!$B$2:$AJ$462,MATCH("Summa slutlig allokerad tillförd energi (utan hjälpel och rökgaskondensering):",'Slutlig allokering kvv'!$B$1:$AK$1,0),FALSE)/1,"")</f>
        <v>0</v>
      </c>
      <c r="AI404" s="137" t="str">
        <f>IFERROR(1-VLOOKUP(B404,'Slutlig allokering kvv'!$B$2:$AJ$462,MATCH("Andel av bränsle i kvv som allokerats till värme, exklusive rökgaskondensering och hjälpel",'Slutlig allokering kvv'!$B$1:$AK$1,0),FALSE),"")</f>
        <v/>
      </c>
      <c r="AK404" s="137" t="str">
        <f t="shared" si="13"/>
        <v/>
      </c>
    </row>
    <row r="405" spans="1:37" x14ac:dyDescent="0.25">
      <c r="A405" s="2" t="s">
        <v>598</v>
      </c>
      <c r="B405" s="2" t="s">
        <v>599</v>
      </c>
      <c r="C405">
        <f>IFERROR(VLOOKUP($B405,Kraftvärmeprod!$B$1:$AH$479,MATCH(C$3,Kraftvärmeprod!$B$1:$AG$1,0),FALSE)/1,"")</f>
        <v>502.20299999999997</v>
      </c>
      <c r="D405">
        <f>IFERROR(VLOOKUP($B405,Kraftvärmeprod!$B$1:$AH$479,MATCH(D$3,Kraftvärmeprod!$B$1:$AG$1,0),FALSE)/1,"")</f>
        <v>178.45099999999999</v>
      </c>
      <c r="E405">
        <f>IFERROR(VLOOKUP($B405,Kraftvärmeprod!$B$1:$AH$479,MATCH(E$2,Kraftvärmeprod!$B$1:$AG$1,0),FALSE)/1,0)-IFERROR(VLOOKUP($B405,'Slutlig allokering kvv'!$B$2:$AC$462,MATCH(E$3,'Slutlig allokering kvv'!$B$1:$AJ$1,0),FALSE)/1,0)</f>
        <v>283.7</v>
      </c>
      <c r="F405">
        <f>IFERROR(VLOOKUP($B405,Kraftvärmeprod!$B$1:$AH$479,MATCH(F$2,Kraftvärmeprod!$B$1:$AG$1,0),FALSE)/1,0)-IFERROR(VLOOKUP($B405,'Slutlig allokering kvv'!$B$2:$AC$462,MATCH(F$3,'Slutlig allokering kvv'!$B$1:$AJ$1,0),FALSE)/1,0)</f>
        <v>0</v>
      </c>
      <c r="G405">
        <f>IFERROR(VLOOKUP($B405,Kraftvärmeprod!$B$1:$AH$479,MATCH(G$2,Kraftvärmeprod!$B$1:$AG$1,0),FALSE)/1,0)-IFERROR(VLOOKUP($B405,'Slutlig allokering kvv'!$B$2:$AC$462,MATCH(G$3,'Slutlig allokering kvv'!$B$1:$AJ$1,0),FALSE)/1,0)</f>
        <v>0</v>
      </c>
      <c r="H405">
        <f>IFERROR(VLOOKUP($B405,Kraftvärmeprod!$B$1:$AH$479,MATCH(H$2,Kraftvärmeprod!$B$1:$AG$1,0),FALSE)/1,0)-IFERROR(VLOOKUP($B405,'Slutlig allokering kvv'!$B$2:$AC$462,MATCH(H$3,'Slutlig allokering kvv'!$B$1:$AJ$1,0),FALSE)/1,0)</f>
        <v>0</v>
      </c>
      <c r="I405">
        <f>IFERROR(VLOOKUP($B405,Kraftvärmeprod!$B$1:$AH$479,MATCH(I$2,Kraftvärmeprod!$B$1:$AG$1,0),FALSE)/1,0)-IFERROR(VLOOKUP($B405,'Slutlig allokering kvv'!$B$2:$AC$462,MATCH(I$3,'Slutlig allokering kvv'!$B$1:$AJ$1,0),FALSE)/1,0)</f>
        <v>1.1919999999999997</v>
      </c>
      <c r="J405">
        <f>IFERROR(VLOOKUP($B405,Kraftvärmeprod!$B$1:$AH$479,MATCH(J$2,Kraftvärmeprod!$B$1:$AG$1,0),FALSE)/1,0)-IFERROR(VLOOKUP($B405,'Slutlig allokering kvv'!$B$2:$AC$462,MATCH(J$3,'Slutlig allokering kvv'!$B$1:$AJ$1,0),FALSE)/1,0)</f>
        <v>0</v>
      </c>
      <c r="K405">
        <f>IFERROR(VLOOKUP($B405,Kraftvärmeprod!$B$1:$AH$479,MATCH(K$2,Kraftvärmeprod!$B$1:$AG$1,0),FALSE)/1,0)-IFERROR(VLOOKUP($B405,'Slutlig allokering kvv'!$B$2:$AC$462,MATCH(K$3,'Slutlig allokering kvv'!$B$1:$AJ$1,0),FALSE)/1,0)</f>
        <v>1.2909999999999999</v>
      </c>
      <c r="L405">
        <f>IFERROR(VLOOKUP($B405,Kraftvärmeprod!$B$1:$AH$479,MATCH(L$2,Kraftvärmeprod!$B$1:$AG$1,0),FALSE)/1,0)-IFERROR(VLOOKUP($B405,'Slutlig allokering kvv'!$B$2:$AC$462,MATCH(L$3,'Slutlig allokering kvv'!$B$1:$AJ$1,0),FALSE)/1,0)</f>
        <v>3.5098199999999996E-2</v>
      </c>
      <c r="M405">
        <f>IFERROR(VLOOKUP($B405,Kraftvärmeprod!$B$1:$AH$479,MATCH(M$2,Kraftvärmeprod!$B$1:$AG$1,0),FALSE)/1,0)-IFERROR(VLOOKUP($B405,'Slutlig allokering kvv'!$B$2:$AC$462,MATCH(M$3,'Slutlig allokering kvv'!$B$1:$AJ$1,0),FALSE)/1,0)</f>
        <v>0</v>
      </c>
      <c r="N405">
        <f>IFERROR(VLOOKUP($B405,Kraftvärmeprod!$B$1:$AH$479,MATCH(N$2,Kraftvärmeprod!$B$1:$AG$1,0),FALSE)/1,0)-IFERROR(VLOOKUP($B405,'Slutlig allokering kvv'!$B$2:$AC$462,MATCH(N$3,'Slutlig allokering kvv'!$B$1:$AJ$1,0),FALSE)/1,0)</f>
        <v>0</v>
      </c>
      <c r="O405">
        <f>IFERROR(VLOOKUP($B405,Kraftvärmeprod!$B$1:$AH$479,MATCH(O$2,Kraftvärmeprod!$B$1:$AG$1,0),FALSE)/1,0)-IFERROR(VLOOKUP($B405,'Slutlig allokering kvv'!$B$2:$AC$462,MATCH(O$3,'Slutlig allokering kvv'!$B$1:$AJ$1,0),FALSE)/1,0)</f>
        <v>0</v>
      </c>
      <c r="P405">
        <f>IFERROR(VLOOKUP($B405,Kraftvärmeprod!$B$1:$AH$479,MATCH(P$2,Kraftvärmeprod!$B$1:$AG$1,0),FALSE)/1,0)-IFERROR(VLOOKUP($B405,'Slutlig allokering kvv'!$B$2:$AC$462,MATCH(P$3,'Slutlig allokering kvv'!$B$1:$AJ$1,0),FALSE)/1,0)</f>
        <v>0</v>
      </c>
      <c r="Q405">
        <f>IFERROR(VLOOKUP($B405,Kraftvärmeprod!$B$1:$AH$479,MATCH(Q$2,Kraftvärmeprod!$B$1:$AG$1,0),FALSE)/1,0)-IFERROR(VLOOKUP($B405,'Slutlig allokering kvv'!$B$2:$AC$462,MATCH(Q$3,'Slutlig allokering kvv'!$B$1:$AJ$1,0),FALSE)/1,0)</f>
        <v>0</v>
      </c>
      <c r="R405">
        <f>IFERROR(VLOOKUP($B405,Kraftvärmeprod!$B$1:$AH$479,MATCH(R$2,Kraftvärmeprod!$B$1:$AG$1,0),FALSE)/1,0)-IFERROR(VLOOKUP($B405,'Slutlig allokering kvv'!$B$2:$AC$462,MATCH(R$3,'Slutlig allokering kvv'!$B$1:$AJ$1,0),FALSE)/1,0)</f>
        <v>0</v>
      </c>
      <c r="S405">
        <f>IFERROR(VLOOKUP($B405,Kraftvärmeprod!$B$1:$AH$479,MATCH(S$2,Kraftvärmeprod!$B$1:$AG$1,0),FALSE)/1,0)-IFERROR(VLOOKUP($B405,'Slutlig allokering kvv'!$B$2:$AC$462,MATCH(S$3,'Slutlig allokering kvv'!$B$1:$AJ$1,0),FALSE)/1,0)</f>
        <v>0</v>
      </c>
      <c r="T405" s="6">
        <f>IFERROR(VLOOKUP($B405,Miljö!$B$1:$S$477,MATCH(T$2,Miljö!$B$1:$X$1,0),FALSE)/1,0)-IFERROR(VLOOKUP($B405,'Slutlig allokering kvv'!$B$2:$AC$462,MATCH(T$3,'Slutlig allokering kvv'!$B$1:$AJ$1,0),FALSE)/1,0)</f>
        <v>16.603699999999996</v>
      </c>
      <c r="U405">
        <f>IFERROR(VLOOKUP($B405,Kraftvärmeprod!$B$1:$AH$479,MATCH(U$2,Kraftvärmeprod!$B$1:$AG$1,0),FALSE)/1,0)-IFERROR(VLOOKUP($B405,'Slutlig allokering kvv'!$B$2:$AC$462,MATCH(U$3,'Slutlig allokering kvv'!$B$1:$AJ$1,0),FALSE)/1,0)</f>
        <v>0</v>
      </c>
      <c r="V405">
        <f>IFERROR(VLOOKUP($B405,Kraftvärmeprod!$B$1:$AH$479,MATCH(V$2,Kraftvärmeprod!$B$1:$AG$1,0),FALSE)/1,0)-IFERROR(VLOOKUP($B405,'Slutlig allokering kvv'!$B$2:$AC$462,MATCH(V$3,'Slutlig allokering kvv'!$B$1:$AJ$1,0),FALSE)/1,0)</f>
        <v>159.428</v>
      </c>
      <c r="W405">
        <f>IFERROR(VLOOKUP($B405,Kraftvärmeprod!$B$1:$AH$479,MATCH(W$2,Kraftvärmeprod!$B$1:$AG$1,0),FALSE)/1,0)-IFERROR(VLOOKUP($B405,'Slutlig allokering kvv'!$B$2:$AC$462,MATCH(W$3,'Slutlig allokering kvv'!$B$1:$AJ$1,0),FALSE)/1,0)</f>
        <v>0.42999999999999994</v>
      </c>
      <c r="X405">
        <f>IFERROR(VLOOKUP($B405,Kraftvärmeprod!$B$1:$AH$479,MATCH(X$2,Kraftvärmeprod!$B$1:$AG$1,0),FALSE)/1,0)-IFERROR(VLOOKUP($B405,'Slutlig allokering kvv'!$B$2:$AC$462,MATCH(X$3,'Slutlig allokering kvv'!$B$1:$AJ$1,0),FALSE)/1,0)</f>
        <v>0</v>
      </c>
      <c r="Y405">
        <f>IFERROR(VLOOKUP($B405,Kraftvärmeprod!$B$1:$AH$479,MATCH(Y$2,Kraftvärmeprod!$B$1:$AG$1,0),FALSE)/1,0)-IFERROR(VLOOKUP($B405,'Slutlig allokering kvv'!$B$2:$AC$462,MATCH(Y$3,'Slutlig allokering kvv'!$B$1:$AJ$1,0),FALSE)/1,0)</f>
        <v>0</v>
      </c>
      <c r="Z405">
        <f>IFERROR(VLOOKUP($B405,Kraftvärmeprod!$B$1:$AH$479,MATCH(Z$2,Kraftvärmeprod!$B$1:$AG$1,0),FALSE)/1,0)-IFERROR(VLOOKUP($B405,'Slutlig allokering kvv'!$B$2:$AC$462,MATCH(Z$3,'Slutlig allokering kvv'!$B$1:$AJ$1,0),FALSE)/1,0)</f>
        <v>0</v>
      </c>
      <c r="AA405">
        <f>IFERROR(VLOOKUP($B405,Kraftvärmeprod!$B$1:$AH$479,MATCH(AA$2,Kraftvärmeprod!$B$1:$AG$1,0),FALSE)/1,0)-IFERROR(VLOOKUP($B405,'Slutlig allokering kvv'!$B$2:$AC$462,MATCH(AA$3,'Slutlig allokering kvv'!$B$1:$AJ$1,0),FALSE)/1,0)</f>
        <v>0</v>
      </c>
      <c r="AE405">
        <f t="shared" si="12"/>
        <v>446.07609819999999</v>
      </c>
      <c r="AG405">
        <f>IFERROR(VLOOKUP(B405,'Slutlig allokering kvv'!$B$2:$AJ$462,MATCH("Summa slutlig allokerad tillförd energi (utan hjälpel och rökgaskondensering):",'Slutlig allokering kvv'!$B$1:$AK$1,0),FALSE)/1,"")</f>
        <v>402.75490179999991</v>
      </c>
      <c r="AI405" s="137">
        <f>IFERROR(1-VLOOKUP(B405,'Slutlig allokering kvv'!$B$2:$AJ$462,MATCH("Andel av bränsle i kvv som allokerats till värme, exklusive rökgaskondensering och hjälpel",'Slutlig allokering kvv'!$B$1:$AK$1,0),FALSE),"")</f>
        <v>0.52551815166976712</v>
      </c>
      <c r="AK405" s="137">
        <f t="shared" si="13"/>
        <v>0.52551815166976701</v>
      </c>
    </row>
    <row r="406" spans="1:37" x14ac:dyDescent="0.25">
      <c r="A406" s="2" t="s">
        <v>598</v>
      </c>
      <c r="B406" s="2" t="s">
        <v>600</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 kvv'!$B$2:$AC$462,MATCH(E$3,'Slutlig allokering kvv'!$B$1:$AJ$1,0),FALSE)/1,0)</f>
        <v>0</v>
      </c>
      <c r="F406">
        <f>IFERROR(VLOOKUP($B406,Kraftvärmeprod!$B$1:$AH$479,MATCH(F$2,Kraftvärmeprod!$B$1:$AG$1,0),FALSE)/1,0)-IFERROR(VLOOKUP($B406,'Slutlig allokering kvv'!$B$2:$AC$462,MATCH(F$3,'Slutlig allokering kvv'!$B$1:$AJ$1,0),FALSE)/1,0)</f>
        <v>0</v>
      </c>
      <c r="G406">
        <f>IFERROR(VLOOKUP($B406,Kraftvärmeprod!$B$1:$AH$479,MATCH(G$2,Kraftvärmeprod!$B$1:$AG$1,0),FALSE)/1,0)-IFERROR(VLOOKUP($B406,'Slutlig allokering kvv'!$B$2:$AC$462,MATCH(G$3,'Slutlig allokering kvv'!$B$1:$AJ$1,0),FALSE)/1,0)</f>
        <v>0</v>
      </c>
      <c r="H406">
        <f>IFERROR(VLOOKUP($B406,Kraftvärmeprod!$B$1:$AH$479,MATCH(H$2,Kraftvärmeprod!$B$1:$AG$1,0),FALSE)/1,0)-IFERROR(VLOOKUP($B406,'Slutlig allokering kvv'!$B$2:$AC$462,MATCH(H$3,'Slutlig allokering kvv'!$B$1:$AJ$1,0),FALSE)/1,0)</f>
        <v>0</v>
      </c>
      <c r="I406">
        <f>IFERROR(VLOOKUP($B406,Kraftvärmeprod!$B$1:$AH$479,MATCH(I$2,Kraftvärmeprod!$B$1:$AG$1,0),FALSE)/1,0)-IFERROR(VLOOKUP($B406,'Slutlig allokering kvv'!$B$2:$AC$462,MATCH(I$3,'Slutlig allokering kvv'!$B$1:$AJ$1,0),FALSE)/1,0)</f>
        <v>0</v>
      </c>
      <c r="J406">
        <f>IFERROR(VLOOKUP($B406,Kraftvärmeprod!$B$1:$AH$479,MATCH(J$2,Kraftvärmeprod!$B$1:$AG$1,0),FALSE)/1,0)-IFERROR(VLOOKUP($B406,'Slutlig allokering kvv'!$B$2:$AC$462,MATCH(J$3,'Slutlig allokering kvv'!$B$1:$AJ$1,0),FALSE)/1,0)</f>
        <v>0</v>
      </c>
      <c r="K406">
        <f>IFERROR(VLOOKUP($B406,Kraftvärmeprod!$B$1:$AH$479,MATCH(K$2,Kraftvärmeprod!$B$1:$AG$1,0),FALSE)/1,0)-IFERROR(VLOOKUP($B406,'Slutlig allokering kvv'!$B$2:$AC$462,MATCH(K$3,'Slutlig allokering kvv'!$B$1:$AJ$1,0),FALSE)/1,0)</f>
        <v>0</v>
      </c>
      <c r="L406">
        <f>IFERROR(VLOOKUP($B406,Kraftvärmeprod!$B$1:$AH$479,MATCH(L$2,Kraftvärmeprod!$B$1:$AG$1,0),FALSE)/1,0)-IFERROR(VLOOKUP($B406,'Slutlig allokering kvv'!$B$2:$AC$462,MATCH(L$3,'Slutlig allokering kvv'!$B$1:$AJ$1,0),FALSE)/1,0)</f>
        <v>0</v>
      </c>
      <c r="M406">
        <f>IFERROR(VLOOKUP($B406,Kraftvärmeprod!$B$1:$AH$479,MATCH(M$2,Kraftvärmeprod!$B$1:$AG$1,0),FALSE)/1,0)-IFERROR(VLOOKUP($B406,'Slutlig allokering kvv'!$B$2:$AC$462,MATCH(M$3,'Slutlig allokering kvv'!$B$1:$AJ$1,0),FALSE)/1,0)</f>
        <v>0</v>
      </c>
      <c r="N406">
        <f>IFERROR(VLOOKUP($B406,Kraftvärmeprod!$B$1:$AH$479,MATCH(N$2,Kraftvärmeprod!$B$1:$AG$1,0),FALSE)/1,0)-IFERROR(VLOOKUP($B406,'Slutlig allokering kvv'!$B$2:$AC$462,MATCH(N$3,'Slutlig allokering kvv'!$B$1:$AJ$1,0),FALSE)/1,0)</f>
        <v>0</v>
      </c>
      <c r="O406">
        <f>IFERROR(VLOOKUP($B406,Kraftvärmeprod!$B$1:$AH$479,MATCH(O$2,Kraftvärmeprod!$B$1:$AG$1,0),FALSE)/1,0)-IFERROR(VLOOKUP($B406,'Slutlig allokering kvv'!$B$2:$AC$462,MATCH(O$3,'Slutlig allokering kvv'!$B$1:$AJ$1,0),FALSE)/1,0)</f>
        <v>0</v>
      </c>
      <c r="P406">
        <f>IFERROR(VLOOKUP($B406,Kraftvärmeprod!$B$1:$AH$479,MATCH(P$2,Kraftvärmeprod!$B$1:$AG$1,0),FALSE)/1,0)-IFERROR(VLOOKUP($B406,'Slutlig allokering kvv'!$B$2:$AC$462,MATCH(P$3,'Slutlig allokering kvv'!$B$1:$AJ$1,0),FALSE)/1,0)</f>
        <v>0</v>
      </c>
      <c r="Q406">
        <f>IFERROR(VLOOKUP($B406,Kraftvärmeprod!$B$1:$AH$479,MATCH(Q$2,Kraftvärmeprod!$B$1:$AG$1,0),FALSE)/1,0)-IFERROR(VLOOKUP($B406,'Slutlig allokering kvv'!$B$2:$AC$462,MATCH(Q$3,'Slutlig allokering kvv'!$B$1:$AJ$1,0),FALSE)/1,0)</f>
        <v>0</v>
      </c>
      <c r="R406">
        <f>IFERROR(VLOOKUP($B406,Kraftvärmeprod!$B$1:$AH$479,MATCH(R$2,Kraftvärmeprod!$B$1:$AG$1,0),FALSE)/1,0)-IFERROR(VLOOKUP($B406,'Slutlig allokering kvv'!$B$2:$AC$462,MATCH(R$3,'Slutlig allokering kvv'!$B$1:$AJ$1,0),FALSE)/1,0)</f>
        <v>0</v>
      </c>
      <c r="S406">
        <f>IFERROR(VLOOKUP($B406,Kraftvärmeprod!$B$1:$AH$479,MATCH(S$2,Kraftvärmeprod!$B$1:$AG$1,0),FALSE)/1,0)-IFERROR(VLOOKUP($B406,'Slutlig allokering kvv'!$B$2:$AC$462,MATCH(S$3,'Slutlig allokering kvv'!$B$1:$AJ$1,0),FALSE)/1,0)</f>
        <v>0</v>
      </c>
      <c r="T406" s="6">
        <f>IFERROR(VLOOKUP($B406,Miljö!$B$1:$S$477,MATCH(T$2,Miljö!$B$1:$X$1,0),FALSE)/1,0)-IFERROR(VLOOKUP($B406,'Slutlig allokering kvv'!$B$2:$AC$462,MATCH(T$3,'Slutlig allokering kvv'!$B$1:$AJ$1,0),FALSE)/1,0)</f>
        <v>0</v>
      </c>
      <c r="U406">
        <f>IFERROR(VLOOKUP($B406,Kraftvärmeprod!$B$1:$AH$479,MATCH(U$2,Kraftvärmeprod!$B$1:$AG$1,0),FALSE)/1,0)-IFERROR(VLOOKUP($B406,'Slutlig allokering kvv'!$B$2:$AC$462,MATCH(U$3,'Slutlig allokering kvv'!$B$1:$AJ$1,0),FALSE)/1,0)</f>
        <v>0</v>
      </c>
      <c r="V406">
        <f>IFERROR(VLOOKUP($B406,Kraftvärmeprod!$B$1:$AH$479,MATCH(V$2,Kraftvärmeprod!$B$1:$AG$1,0),FALSE)/1,0)-IFERROR(VLOOKUP($B406,'Slutlig allokering kvv'!$B$2:$AC$462,MATCH(V$3,'Slutlig allokering kvv'!$B$1:$AJ$1,0),FALSE)/1,0)</f>
        <v>0</v>
      </c>
      <c r="W406">
        <f>IFERROR(VLOOKUP($B406,Kraftvärmeprod!$B$1:$AH$479,MATCH(W$2,Kraftvärmeprod!$B$1:$AG$1,0),FALSE)/1,0)-IFERROR(VLOOKUP($B406,'Slutlig allokering kvv'!$B$2:$AC$462,MATCH(W$3,'Slutlig allokering kvv'!$B$1:$AJ$1,0),FALSE)/1,0)</f>
        <v>0</v>
      </c>
      <c r="X406">
        <f>IFERROR(VLOOKUP($B406,Kraftvärmeprod!$B$1:$AH$479,MATCH(X$2,Kraftvärmeprod!$B$1:$AG$1,0),FALSE)/1,0)-IFERROR(VLOOKUP($B406,'Slutlig allokering kvv'!$B$2:$AC$462,MATCH(X$3,'Slutlig allokering kvv'!$B$1:$AJ$1,0),FALSE)/1,0)</f>
        <v>0</v>
      </c>
      <c r="Y406">
        <f>IFERROR(VLOOKUP($B406,Kraftvärmeprod!$B$1:$AH$479,MATCH(Y$2,Kraftvärmeprod!$B$1:$AG$1,0),FALSE)/1,0)-IFERROR(VLOOKUP($B406,'Slutlig allokering kvv'!$B$2:$AC$462,MATCH(Y$3,'Slutlig allokering kvv'!$B$1:$AJ$1,0),FALSE)/1,0)</f>
        <v>0</v>
      </c>
      <c r="Z406">
        <f>IFERROR(VLOOKUP($B406,Kraftvärmeprod!$B$1:$AH$479,MATCH(Z$2,Kraftvärmeprod!$B$1:$AG$1,0),FALSE)/1,0)-IFERROR(VLOOKUP($B406,'Slutlig allokering kvv'!$B$2:$AC$462,MATCH(Z$3,'Slutlig allokering kvv'!$B$1:$AJ$1,0),FALSE)/1,0)</f>
        <v>0</v>
      </c>
      <c r="AA406">
        <f>IFERROR(VLOOKUP($B406,Kraftvärmeprod!$B$1:$AH$479,MATCH(AA$2,Kraftvärmeprod!$B$1:$AG$1,0),FALSE)/1,0)-IFERROR(VLOOKUP($B406,'Slutlig allokering kvv'!$B$2:$AC$462,MATCH(AA$3,'Slutlig allokering kvv'!$B$1:$AJ$1,0),FALSE)/1,0)</f>
        <v>0</v>
      </c>
      <c r="AE406">
        <f t="shared" si="12"/>
        <v>0</v>
      </c>
      <c r="AG406">
        <f>IFERROR(VLOOKUP(B406,'Slutlig allokering kvv'!$B$2:$AJ$462,MATCH("Summa slutlig allokerad tillförd energi (utan hjälpel och rökgaskondensering):",'Slutlig allokering kvv'!$B$1:$AK$1,0),FALSE)/1,"")</f>
        <v>0</v>
      </c>
      <c r="AI406" s="137" t="str">
        <f>IFERROR(1-VLOOKUP(B406,'Slutlig allokering kvv'!$B$2:$AJ$462,MATCH("Andel av bränsle i kvv som allokerats till värme, exklusive rökgaskondensering och hjälpel",'Slutlig allokering kvv'!$B$1:$AK$1,0),FALSE),"")</f>
        <v/>
      </c>
      <c r="AK406" s="137" t="str">
        <f t="shared" si="13"/>
        <v/>
      </c>
    </row>
    <row r="407" spans="1:37" x14ac:dyDescent="0.25">
      <c r="A407" s="2" t="s">
        <v>598</v>
      </c>
      <c r="B407" s="2" t="s">
        <v>601</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 kvv'!$B$2:$AC$462,MATCH(E$3,'Slutlig allokering kvv'!$B$1:$AJ$1,0),FALSE)/1,0)</f>
        <v>0</v>
      </c>
      <c r="F407">
        <f>IFERROR(VLOOKUP($B407,Kraftvärmeprod!$B$1:$AH$479,MATCH(F$2,Kraftvärmeprod!$B$1:$AG$1,0),FALSE)/1,0)-IFERROR(VLOOKUP($B407,'Slutlig allokering kvv'!$B$2:$AC$462,MATCH(F$3,'Slutlig allokering kvv'!$B$1:$AJ$1,0),FALSE)/1,0)</f>
        <v>0</v>
      </c>
      <c r="G407">
        <f>IFERROR(VLOOKUP($B407,Kraftvärmeprod!$B$1:$AH$479,MATCH(G$2,Kraftvärmeprod!$B$1:$AG$1,0),FALSE)/1,0)-IFERROR(VLOOKUP($B407,'Slutlig allokering kvv'!$B$2:$AC$462,MATCH(G$3,'Slutlig allokering kvv'!$B$1:$AJ$1,0),FALSE)/1,0)</f>
        <v>0</v>
      </c>
      <c r="H407">
        <f>IFERROR(VLOOKUP($B407,Kraftvärmeprod!$B$1:$AH$479,MATCH(H$2,Kraftvärmeprod!$B$1:$AG$1,0),FALSE)/1,0)-IFERROR(VLOOKUP($B407,'Slutlig allokering kvv'!$B$2:$AC$462,MATCH(H$3,'Slutlig allokering kvv'!$B$1:$AJ$1,0),FALSE)/1,0)</f>
        <v>0</v>
      </c>
      <c r="I407">
        <f>IFERROR(VLOOKUP($B407,Kraftvärmeprod!$B$1:$AH$479,MATCH(I$2,Kraftvärmeprod!$B$1:$AG$1,0),FALSE)/1,0)-IFERROR(VLOOKUP($B407,'Slutlig allokering kvv'!$B$2:$AC$462,MATCH(I$3,'Slutlig allokering kvv'!$B$1:$AJ$1,0),FALSE)/1,0)</f>
        <v>0</v>
      </c>
      <c r="J407">
        <f>IFERROR(VLOOKUP($B407,Kraftvärmeprod!$B$1:$AH$479,MATCH(J$2,Kraftvärmeprod!$B$1:$AG$1,0),FALSE)/1,0)-IFERROR(VLOOKUP($B407,'Slutlig allokering kvv'!$B$2:$AC$462,MATCH(J$3,'Slutlig allokering kvv'!$B$1:$AJ$1,0),FALSE)/1,0)</f>
        <v>0</v>
      </c>
      <c r="K407">
        <f>IFERROR(VLOOKUP($B407,Kraftvärmeprod!$B$1:$AH$479,MATCH(K$2,Kraftvärmeprod!$B$1:$AG$1,0),FALSE)/1,0)-IFERROR(VLOOKUP($B407,'Slutlig allokering kvv'!$B$2:$AC$462,MATCH(K$3,'Slutlig allokering kvv'!$B$1:$AJ$1,0),FALSE)/1,0)</f>
        <v>0</v>
      </c>
      <c r="L407">
        <f>IFERROR(VLOOKUP($B407,Kraftvärmeprod!$B$1:$AH$479,MATCH(L$2,Kraftvärmeprod!$B$1:$AG$1,0),FALSE)/1,0)-IFERROR(VLOOKUP($B407,'Slutlig allokering kvv'!$B$2:$AC$462,MATCH(L$3,'Slutlig allokering kvv'!$B$1:$AJ$1,0),FALSE)/1,0)</f>
        <v>0</v>
      </c>
      <c r="M407">
        <f>IFERROR(VLOOKUP($B407,Kraftvärmeprod!$B$1:$AH$479,MATCH(M$2,Kraftvärmeprod!$B$1:$AG$1,0),FALSE)/1,0)-IFERROR(VLOOKUP($B407,'Slutlig allokering kvv'!$B$2:$AC$462,MATCH(M$3,'Slutlig allokering kvv'!$B$1:$AJ$1,0),FALSE)/1,0)</f>
        <v>0</v>
      </c>
      <c r="N407">
        <f>IFERROR(VLOOKUP($B407,Kraftvärmeprod!$B$1:$AH$479,MATCH(N$2,Kraftvärmeprod!$B$1:$AG$1,0),FALSE)/1,0)-IFERROR(VLOOKUP($B407,'Slutlig allokering kvv'!$B$2:$AC$462,MATCH(N$3,'Slutlig allokering kvv'!$B$1:$AJ$1,0),FALSE)/1,0)</f>
        <v>0</v>
      </c>
      <c r="O407">
        <f>IFERROR(VLOOKUP($B407,Kraftvärmeprod!$B$1:$AH$479,MATCH(O$2,Kraftvärmeprod!$B$1:$AG$1,0),FALSE)/1,0)-IFERROR(VLOOKUP($B407,'Slutlig allokering kvv'!$B$2:$AC$462,MATCH(O$3,'Slutlig allokering kvv'!$B$1:$AJ$1,0),FALSE)/1,0)</f>
        <v>0</v>
      </c>
      <c r="P407">
        <f>IFERROR(VLOOKUP($B407,Kraftvärmeprod!$B$1:$AH$479,MATCH(P$2,Kraftvärmeprod!$B$1:$AG$1,0),FALSE)/1,0)-IFERROR(VLOOKUP($B407,'Slutlig allokering kvv'!$B$2:$AC$462,MATCH(P$3,'Slutlig allokering kvv'!$B$1:$AJ$1,0),FALSE)/1,0)</f>
        <v>0</v>
      </c>
      <c r="Q407">
        <f>IFERROR(VLOOKUP($B407,Kraftvärmeprod!$B$1:$AH$479,MATCH(Q$2,Kraftvärmeprod!$B$1:$AG$1,0),FALSE)/1,0)-IFERROR(VLOOKUP($B407,'Slutlig allokering kvv'!$B$2:$AC$462,MATCH(Q$3,'Slutlig allokering kvv'!$B$1:$AJ$1,0),FALSE)/1,0)</f>
        <v>0</v>
      </c>
      <c r="R407">
        <f>IFERROR(VLOOKUP($B407,Kraftvärmeprod!$B$1:$AH$479,MATCH(R$2,Kraftvärmeprod!$B$1:$AG$1,0),FALSE)/1,0)-IFERROR(VLOOKUP($B407,'Slutlig allokering kvv'!$B$2:$AC$462,MATCH(R$3,'Slutlig allokering kvv'!$B$1:$AJ$1,0),FALSE)/1,0)</f>
        <v>0</v>
      </c>
      <c r="S407">
        <f>IFERROR(VLOOKUP($B407,Kraftvärmeprod!$B$1:$AH$479,MATCH(S$2,Kraftvärmeprod!$B$1:$AG$1,0),FALSE)/1,0)-IFERROR(VLOOKUP($B407,'Slutlig allokering kvv'!$B$2:$AC$462,MATCH(S$3,'Slutlig allokering kvv'!$B$1:$AJ$1,0),FALSE)/1,0)</f>
        <v>0</v>
      </c>
      <c r="T407" s="6">
        <f>IFERROR(VLOOKUP($B407,Miljö!$B$1:$S$477,MATCH(T$2,Miljö!$B$1:$X$1,0),FALSE)/1,0)-IFERROR(VLOOKUP($B407,'Slutlig allokering kvv'!$B$2:$AC$462,MATCH(T$3,'Slutlig allokering kvv'!$B$1:$AJ$1,0),FALSE)/1,0)</f>
        <v>0</v>
      </c>
      <c r="U407">
        <f>IFERROR(VLOOKUP($B407,Kraftvärmeprod!$B$1:$AH$479,MATCH(U$2,Kraftvärmeprod!$B$1:$AG$1,0),FALSE)/1,0)-IFERROR(VLOOKUP($B407,'Slutlig allokering kvv'!$B$2:$AC$462,MATCH(U$3,'Slutlig allokering kvv'!$B$1:$AJ$1,0),FALSE)/1,0)</f>
        <v>0</v>
      </c>
      <c r="V407">
        <f>IFERROR(VLOOKUP($B407,Kraftvärmeprod!$B$1:$AH$479,MATCH(V$2,Kraftvärmeprod!$B$1:$AG$1,0),FALSE)/1,0)-IFERROR(VLOOKUP($B407,'Slutlig allokering kvv'!$B$2:$AC$462,MATCH(V$3,'Slutlig allokering kvv'!$B$1:$AJ$1,0),FALSE)/1,0)</f>
        <v>0</v>
      </c>
      <c r="W407">
        <f>IFERROR(VLOOKUP($B407,Kraftvärmeprod!$B$1:$AH$479,MATCH(W$2,Kraftvärmeprod!$B$1:$AG$1,0),FALSE)/1,0)-IFERROR(VLOOKUP($B407,'Slutlig allokering kvv'!$B$2:$AC$462,MATCH(W$3,'Slutlig allokering kvv'!$B$1:$AJ$1,0),FALSE)/1,0)</f>
        <v>0</v>
      </c>
      <c r="X407">
        <f>IFERROR(VLOOKUP($B407,Kraftvärmeprod!$B$1:$AH$479,MATCH(X$2,Kraftvärmeprod!$B$1:$AG$1,0),FALSE)/1,0)-IFERROR(VLOOKUP($B407,'Slutlig allokering kvv'!$B$2:$AC$462,MATCH(X$3,'Slutlig allokering kvv'!$B$1:$AJ$1,0),FALSE)/1,0)</f>
        <v>0</v>
      </c>
      <c r="Y407">
        <f>IFERROR(VLOOKUP($B407,Kraftvärmeprod!$B$1:$AH$479,MATCH(Y$2,Kraftvärmeprod!$B$1:$AG$1,0),FALSE)/1,0)-IFERROR(VLOOKUP($B407,'Slutlig allokering kvv'!$B$2:$AC$462,MATCH(Y$3,'Slutlig allokering kvv'!$B$1:$AJ$1,0),FALSE)/1,0)</f>
        <v>0</v>
      </c>
      <c r="Z407">
        <f>IFERROR(VLOOKUP($B407,Kraftvärmeprod!$B$1:$AH$479,MATCH(Z$2,Kraftvärmeprod!$B$1:$AG$1,0),FALSE)/1,0)-IFERROR(VLOOKUP($B407,'Slutlig allokering kvv'!$B$2:$AC$462,MATCH(Z$3,'Slutlig allokering kvv'!$B$1:$AJ$1,0),FALSE)/1,0)</f>
        <v>0</v>
      </c>
      <c r="AA407">
        <f>IFERROR(VLOOKUP($B407,Kraftvärmeprod!$B$1:$AH$479,MATCH(AA$2,Kraftvärmeprod!$B$1:$AG$1,0),FALSE)/1,0)-IFERROR(VLOOKUP($B407,'Slutlig allokering kvv'!$B$2:$AC$462,MATCH(AA$3,'Slutlig allokering kvv'!$B$1:$AJ$1,0),FALSE)/1,0)</f>
        <v>0</v>
      </c>
      <c r="AE407">
        <f t="shared" si="12"/>
        <v>0</v>
      </c>
      <c r="AG407">
        <f>IFERROR(VLOOKUP(B407,'Slutlig allokering kvv'!$B$2:$AJ$462,MATCH("Summa slutlig allokerad tillförd energi (utan hjälpel och rökgaskondensering):",'Slutlig allokering kvv'!$B$1:$AK$1,0),FALSE)/1,"")</f>
        <v>0</v>
      </c>
      <c r="AI407" s="137" t="str">
        <f>IFERROR(1-VLOOKUP(B407,'Slutlig allokering kvv'!$B$2:$AJ$462,MATCH("Andel av bränsle i kvv som allokerats till värme, exklusive rökgaskondensering och hjälpel",'Slutlig allokering kvv'!$B$1:$AK$1,0),FALSE),"")</f>
        <v/>
      </c>
      <c r="AK407" s="137" t="str">
        <f t="shared" si="13"/>
        <v/>
      </c>
    </row>
    <row r="408" spans="1:37" x14ac:dyDescent="0.25">
      <c r="A408" s="2" t="s">
        <v>598</v>
      </c>
      <c r="B408" s="2" t="s">
        <v>602</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 kvv'!$B$2:$AC$462,MATCH(E$3,'Slutlig allokering kvv'!$B$1:$AJ$1,0),FALSE)/1,0)</f>
        <v>0</v>
      </c>
      <c r="F408">
        <f>IFERROR(VLOOKUP($B408,Kraftvärmeprod!$B$1:$AH$479,MATCH(F$2,Kraftvärmeprod!$B$1:$AG$1,0),FALSE)/1,0)-IFERROR(VLOOKUP($B408,'Slutlig allokering kvv'!$B$2:$AC$462,MATCH(F$3,'Slutlig allokering kvv'!$B$1:$AJ$1,0),FALSE)/1,0)</f>
        <v>0</v>
      </c>
      <c r="G408">
        <f>IFERROR(VLOOKUP($B408,Kraftvärmeprod!$B$1:$AH$479,MATCH(G$2,Kraftvärmeprod!$B$1:$AG$1,0),FALSE)/1,0)-IFERROR(VLOOKUP($B408,'Slutlig allokering kvv'!$B$2:$AC$462,MATCH(G$3,'Slutlig allokering kvv'!$B$1:$AJ$1,0),FALSE)/1,0)</f>
        <v>0</v>
      </c>
      <c r="H408">
        <f>IFERROR(VLOOKUP($B408,Kraftvärmeprod!$B$1:$AH$479,MATCH(H$2,Kraftvärmeprod!$B$1:$AG$1,0),FALSE)/1,0)-IFERROR(VLOOKUP($B408,'Slutlig allokering kvv'!$B$2:$AC$462,MATCH(H$3,'Slutlig allokering kvv'!$B$1:$AJ$1,0),FALSE)/1,0)</f>
        <v>0</v>
      </c>
      <c r="I408">
        <f>IFERROR(VLOOKUP($B408,Kraftvärmeprod!$B$1:$AH$479,MATCH(I$2,Kraftvärmeprod!$B$1:$AG$1,0),FALSE)/1,0)-IFERROR(VLOOKUP($B408,'Slutlig allokering kvv'!$B$2:$AC$462,MATCH(I$3,'Slutlig allokering kvv'!$B$1:$AJ$1,0),FALSE)/1,0)</f>
        <v>0</v>
      </c>
      <c r="J408">
        <f>IFERROR(VLOOKUP($B408,Kraftvärmeprod!$B$1:$AH$479,MATCH(J$2,Kraftvärmeprod!$B$1:$AG$1,0),FALSE)/1,0)-IFERROR(VLOOKUP($B408,'Slutlig allokering kvv'!$B$2:$AC$462,MATCH(J$3,'Slutlig allokering kvv'!$B$1:$AJ$1,0),FALSE)/1,0)</f>
        <v>0</v>
      </c>
      <c r="K408">
        <f>IFERROR(VLOOKUP($B408,Kraftvärmeprod!$B$1:$AH$479,MATCH(K$2,Kraftvärmeprod!$B$1:$AG$1,0),FALSE)/1,0)-IFERROR(VLOOKUP($B408,'Slutlig allokering kvv'!$B$2:$AC$462,MATCH(K$3,'Slutlig allokering kvv'!$B$1:$AJ$1,0),FALSE)/1,0)</f>
        <v>0</v>
      </c>
      <c r="L408">
        <f>IFERROR(VLOOKUP($B408,Kraftvärmeprod!$B$1:$AH$479,MATCH(L$2,Kraftvärmeprod!$B$1:$AG$1,0),FALSE)/1,0)-IFERROR(VLOOKUP($B408,'Slutlig allokering kvv'!$B$2:$AC$462,MATCH(L$3,'Slutlig allokering kvv'!$B$1:$AJ$1,0),FALSE)/1,0)</f>
        <v>0</v>
      </c>
      <c r="M408">
        <f>IFERROR(VLOOKUP($B408,Kraftvärmeprod!$B$1:$AH$479,MATCH(M$2,Kraftvärmeprod!$B$1:$AG$1,0),FALSE)/1,0)-IFERROR(VLOOKUP($B408,'Slutlig allokering kvv'!$B$2:$AC$462,MATCH(M$3,'Slutlig allokering kvv'!$B$1:$AJ$1,0),FALSE)/1,0)</f>
        <v>0</v>
      </c>
      <c r="N408">
        <f>IFERROR(VLOOKUP($B408,Kraftvärmeprod!$B$1:$AH$479,MATCH(N$2,Kraftvärmeprod!$B$1:$AG$1,0),FALSE)/1,0)-IFERROR(VLOOKUP($B408,'Slutlig allokering kvv'!$B$2:$AC$462,MATCH(N$3,'Slutlig allokering kvv'!$B$1:$AJ$1,0),FALSE)/1,0)</f>
        <v>0</v>
      </c>
      <c r="O408">
        <f>IFERROR(VLOOKUP($B408,Kraftvärmeprod!$B$1:$AH$479,MATCH(O$2,Kraftvärmeprod!$B$1:$AG$1,0),FALSE)/1,0)-IFERROR(VLOOKUP($B408,'Slutlig allokering kvv'!$B$2:$AC$462,MATCH(O$3,'Slutlig allokering kvv'!$B$1:$AJ$1,0),FALSE)/1,0)</f>
        <v>0</v>
      </c>
      <c r="P408">
        <f>IFERROR(VLOOKUP($B408,Kraftvärmeprod!$B$1:$AH$479,MATCH(P$2,Kraftvärmeprod!$B$1:$AG$1,0),FALSE)/1,0)-IFERROR(VLOOKUP($B408,'Slutlig allokering kvv'!$B$2:$AC$462,MATCH(P$3,'Slutlig allokering kvv'!$B$1:$AJ$1,0),FALSE)/1,0)</f>
        <v>0</v>
      </c>
      <c r="Q408">
        <f>IFERROR(VLOOKUP($B408,Kraftvärmeprod!$B$1:$AH$479,MATCH(Q$2,Kraftvärmeprod!$B$1:$AG$1,0),FALSE)/1,0)-IFERROR(VLOOKUP($B408,'Slutlig allokering kvv'!$B$2:$AC$462,MATCH(Q$3,'Slutlig allokering kvv'!$B$1:$AJ$1,0),FALSE)/1,0)</f>
        <v>0</v>
      </c>
      <c r="R408">
        <f>IFERROR(VLOOKUP($B408,Kraftvärmeprod!$B$1:$AH$479,MATCH(R$2,Kraftvärmeprod!$B$1:$AG$1,0),FALSE)/1,0)-IFERROR(VLOOKUP($B408,'Slutlig allokering kvv'!$B$2:$AC$462,MATCH(R$3,'Slutlig allokering kvv'!$B$1:$AJ$1,0),FALSE)/1,0)</f>
        <v>0</v>
      </c>
      <c r="S408">
        <f>IFERROR(VLOOKUP($B408,Kraftvärmeprod!$B$1:$AH$479,MATCH(S$2,Kraftvärmeprod!$B$1:$AG$1,0),FALSE)/1,0)-IFERROR(VLOOKUP($B408,'Slutlig allokering kvv'!$B$2:$AC$462,MATCH(S$3,'Slutlig allokering kvv'!$B$1:$AJ$1,0),FALSE)/1,0)</f>
        <v>0</v>
      </c>
      <c r="T408" s="6">
        <f>IFERROR(VLOOKUP($B408,Miljö!$B$1:$S$477,MATCH(T$2,Miljö!$B$1:$X$1,0),FALSE)/1,0)-IFERROR(VLOOKUP($B408,'Slutlig allokering kvv'!$B$2:$AC$462,MATCH(T$3,'Slutlig allokering kvv'!$B$1:$AJ$1,0),FALSE)/1,0)</f>
        <v>0</v>
      </c>
      <c r="U408">
        <f>IFERROR(VLOOKUP($B408,Kraftvärmeprod!$B$1:$AH$479,MATCH(U$2,Kraftvärmeprod!$B$1:$AG$1,0),FALSE)/1,0)-IFERROR(VLOOKUP($B408,'Slutlig allokering kvv'!$B$2:$AC$462,MATCH(U$3,'Slutlig allokering kvv'!$B$1:$AJ$1,0),FALSE)/1,0)</f>
        <v>0</v>
      </c>
      <c r="V408">
        <f>IFERROR(VLOOKUP($B408,Kraftvärmeprod!$B$1:$AH$479,MATCH(V$2,Kraftvärmeprod!$B$1:$AG$1,0),FALSE)/1,0)-IFERROR(VLOOKUP($B408,'Slutlig allokering kvv'!$B$2:$AC$462,MATCH(V$3,'Slutlig allokering kvv'!$B$1:$AJ$1,0),FALSE)/1,0)</f>
        <v>0</v>
      </c>
      <c r="W408">
        <f>IFERROR(VLOOKUP($B408,Kraftvärmeprod!$B$1:$AH$479,MATCH(W$2,Kraftvärmeprod!$B$1:$AG$1,0),FALSE)/1,0)-IFERROR(VLOOKUP($B408,'Slutlig allokering kvv'!$B$2:$AC$462,MATCH(W$3,'Slutlig allokering kvv'!$B$1:$AJ$1,0),FALSE)/1,0)</f>
        <v>0</v>
      </c>
      <c r="X408">
        <f>IFERROR(VLOOKUP($B408,Kraftvärmeprod!$B$1:$AH$479,MATCH(X$2,Kraftvärmeprod!$B$1:$AG$1,0),FALSE)/1,0)-IFERROR(VLOOKUP($B408,'Slutlig allokering kvv'!$B$2:$AC$462,MATCH(X$3,'Slutlig allokering kvv'!$B$1:$AJ$1,0),FALSE)/1,0)</f>
        <v>0</v>
      </c>
      <c r="Y408">
        <f>IFERROR(VLOOKUP($B408,Kraftvärmeprod!$B$1:$AH$479,MATCH(Y$2,Kraftvärmeprod!$B$1:$AG$1,0),FALSE)/1,0)-IFERROR(VLOOKUP($B408,'Slutlig allokering kvv'!$B$2:$AC$462,MATCH(Y$3,'Slutlig allokering kvv'!$B$1:$AJ$1,0),FALSE)/1,0)</f>
        <v>0</v>
      </c>
      <c r="Z408">
        <f>IFERROR(VLOOKUP($B408,Kraftvärmeprod!$B$1:$AH$479,MATCH(Z$2,Kraftvärmeprod!$B$1:$AG$1,0),FALSE)/1,0)-IFERROR(VLOOKUP($B408,'Slutlig allokering kvv'!$B$2:$AC$462,MATCH(Z$3,'Slutlig allokering kvv'!$B$1:$AJ$1,0),FALSE)/1,0)</f>
        <v>0</v>
      </c>
      <c r="AA408">
        <f>IFERROR(VLOOKUP($B408,Kraftvärmeprod!$B$1:$AH$479,MATCH(AA$2,Kraftvärmeprod!$B$1:$AG$1,0),FALSE)/1,0)-IFERROR(VLOOKUP($B408,'Slutlig allokering kvv'!$B$2:$AC$462,MATCH(AA$3,'Slutlig allokering kvv'!$B$1:$AJ$1,0),FALSE)/1,0)</f>
        <v>0</v>
      </c>
      <c r="AE408">
        <f t="shared" si="12"/>
        <v>0</v>
      </c>
      <c r="AG408">
        <f>IFERROR(VLOOKUP(B408,'Slutlig allokering kvv'!$B$2:$AJ$462,MATCH("Summa slutlig allokerad tillförd energi (utan hjälpel och rökgaskondensering):",'Slutlig allokering kvv'!$B$1:$AK$1,0),FALSE)/1,"")</f>
        <v>0</v>
      </c>
      <c r="AI408" s="137" t="str">
        <f>IFERROR(1-VLOOKUP(B408,'Slutlig allokering kvv'!$B$2:$AJ$462,MATCH("Andel av bränsle i kvv som allokerats till värme, exklusive rökgaskondensering och hjälpel",'Slutlig allokering kvv'!$B$1:$AK$1,0),FALSE),"")</f>
        <v/>
      </c>
      <c r="AK408" s="137" t="str">
        <f t="shared" si="13"/>
        <v/>
      </c>
    </row>
    <row r="409" spans="1:37" x14ac:dyDescent="0.25">
      <c r="A409" s="2" t="s">
        <v>603</v>
      </c>
      <c r="B409" s="2" t="s">
        <v>604</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 kvv'!$B$2:$AC$462,MATCH(E$3,'Slutlig allokering kvv'!$B$1:$AJ$1,0),FALSE)/1,0)</f>
        <v>0</v>
      </c>
      <c r="F409">
        <f>IFERROR(VLOOKUP($B409,Kraftvärmeprod!$B$1:$AH$479,MATCH(F$2,Kraftvärmeprod!$B$1:$AG$1,0),FALSE)/1,0)-IFERROR(VLOOKUP($B409,'Slutlig allokering kvv'!$B$2:$AC$462,MATCH(F$3,'Slutlig allokering kvv'!$B$1:$AJ$1,0),FALSE)/1,0)</f>
        <v>0</v>
      </c>
      <c r="G409">
        <f>IFERROR(VLOOKUP($B409,Kraftvärmeprod!$B$1:$AH$479,MATCH(G$2,Kraftvärmeprod!$B$1:$AG$1,0),FALSE)/1,0)-IFERROR(VLOOKUP($B409,'Slutlig allokering kvv'!$B$2:$AC$462,MATCH(G$3,'Slutlig allokering kvv'!$B$1:$AJ$1,0),FALSE)/1,0)</f>
        <v>0</v>
      </c>
      <c r="H409">
        <f>IFERROR(VLOOKUP($B409,Kraftvärmeprod!$B$1:$AH$479,MATCH(H$2,Kraftvärmeprod!$B$1:$AG$1,0),FALSE)/1,0)-IFERROR(VLOOKUP($B409,'Slutlig allokering kvv'!$B$2:$AC$462,MATCH(H$3,'Slutlig allokering kvv'!$B$1:$AJ$1,0),FALSE)/1,0)</f>
        <v>0</v>
      </c>
      <c r="I409">
        <f>IFERROR(VLOOKUP($B409,Kraftvärmeprod!$B$1:$AH$479,MATCH(I$2,Kraftvärmeprod!$B$1:$AG$1,0),FALSE)/1,0)-IFERROR(VLOOKUP($B409,'Slutlig allokering kvv'!$B$2:$AC$462,MATCH(I$3,'Slutlig allokering kvv'!$B$1:$AJ$1,0),FALSE)/1,0)</f>
        <v>0</v>
      </c>
      <c r="J409">
        <f>IFERROR(VLOOKUP($B409,Kraftvärmeprod!$B$1:$AH$479,MATCH(J$2,Kraftvärmeprod!$B$1:$AG$1,0),FALSE)/1,0)-IFERROR(VLOOKUP($B409,'Slutlig allokering kvv'!$B$2:$AC$462,MATCH(J$3,'Slutlig allokering kvv'!$B$1:$AJ$1,0),FALSE)/1,0)</f>
        <v>0</v>
      </c>
      <c r="K409">
        <f>IFERROR(VLOOKUP($B409,Kraftvärmeprod!$B$1:$AH$479,MATCH(K$2,Kraftvärmeprod!$B$1:$AG$1,0),FALSE)/1,0)-IFERROR(VLOOKUP($B409,'Slutlig allokering kvv'!$B$2:$AC$462,MATCH(K$3,'Slutlig allokering kvv'!$B$1:$AJ$1,0),FALSE)/1,0)</f>
        <v>0</v>
      </c>
      <c r="L409">
        <f>IFERROR(VLOOKUP($B409,Kraftvärmeprod!$B$1:$AH$479,MATCH(L$2,Kraftvärmeprod!$B$1:$AG$1,0),FALSE)/1,0)-IFERROR(VLOOKUP($B409,'Slutlig allokering kvv'!$B$2:$AC$462,MATCH(L$3,'Slutlig allokering kvv'!$B$1:$AJ$1,0),FALSE)/1,0)</f>
        <v>0</v>
      </c>
      <c r="M409">
        <f>IFERROR(VLOOKUP($B409,Kraftvärmeprod!$B$1:$AH$479,MATCH(M$2,Kraftvärmeprod!$B$1:$AG$1,0),FALSE)/1,0)-IFERROR(VLOOKUP($B409,'Slutlig allokering kvv'!$B$2:$AC$462,MATCH(M$3,'Slutlig allokering kvv'!$B$1:$AJ$1,0),FALSE)/1,0)</f>
        <v>0</v>
      </c>
      <c r="N409">
        <f>IFERROR(VLOOKUP($B409,Kraftvärmeprod!$B$1:$AH$479,MATCH(N$2,Kraftvärmeprod!$B$1:$AG$1,0),FALSE)/1,0)-IFERROR(VLOOKUP($B409,'Slutlig allokering kvv'!$B$2:$AC$462,MATCH(N$3,'Slutlig allokering kvv'!$B$1:$AJ$1,0),FALSE)/1,0)</f>
        <v>0</v>
      </c>
      <c r="O409">
        <f>IFERROR(VLOOKUP($B409,Kraftvärmeprod!$B$1:$AH$479,MATCH(O$2,Kraftvärmeprod!$B$1:$AG$1,0),FALSE)/1,0)-IFERROR(VLOOKUP($B409,'Slutlig allokering kvv'!$B$2:$AC$462,MATCH(O$3,'Slutlig allokering kvv'!$B$1:$AJ$1,0),FALSE)/1,0)</f>
        <v>0</v>
      </c>
      <c r="P409">
        <f>IFERROR(VLOOKUP($B409,Kraftvärmeprod!$B$1:$AH$479,MATCH(P$2,Kraftvärmeprod!$B$1:$AG$1,0),FALSE)/1,0)-IFERROR(VLOOKUP($B409,'Slutlig allokering kvv'!$B$2:$AC$462,MATCH(P$3,'Slutlig allokering kvv'!$B$1:$AJ$1,0),FALSE)/1,0)</f>
        <v>0</v>
      </c>
      <c r="Q409">
        <f>IFERROR(VLOOKUP($B409,Kraftvärmeprod!$B$1:$AH$479,MATCH(Q$2,Kraftvärmeprod!$B$1:$AG$1,0),FALSE)/1,0)-IFERROR(VLOOKUP($B409,'Slutlig allokering kvv'!$B$2:$AC$462,MATCH(Q$3,'Slutlig allokering kvv'!$B$1:$AJ$1,0),FALSE)/1,0)</f>
        <v>0</v>
      </c>
      <c r="R409">
        <f>IFERROR(VLOOKUP($B409,Kraftvärmeprod!$B$1:$AH$479,MATCH(R$2,Kraftvärmeprod!$B$1:$AG$1,0),FALSE)/1,0)-IFERROR(VLOOKUP($B409,'Slutlig allokering kvv'!$B$2:$AC$462,MATCH(R$3,'Slutlig allokering kvv'!$B$1:$AJ$1,0),FALSE)/1,0)</f>
        <v>0</v>
      </c>
      <c r="S409">
        <f>IFERROR(VLOOKUP($B409,Kraftvärmeprod!$B$1:$AH$479,MATCH(S$2,Kraftvärmeprod!$B$1:$AG$1,0),FALSE)/1,0)-IFERROR(VLOOKUP($B409,'Slutlig allokering kvv'!$B$2:$AC$462,MATCH(S$3,'Slutlig allokering kvv'!$B$1:$AJ$1,0),FALSE)/1,0)</f>
        <v>0</v>
      </c>
      <c r="T409" s="6">
        <f>IFERROR(VLOOKUP($B409,Miljö!$B$1:$S$477,MATCH(T$2,Miljö!$B$1:$X$1,0),FALSE)/1,0)-IFERROR(VLOOKUP($B409,'Slutlig allokering kvv'!$B$2:$AC$462,MATCH(T$3,'Slutlig allokering kvv'!$B$1:$AJ$1,0),FALSE)/1,0)</f>
        <v>0</v>
      </c>
      <c r="U409">
        <f>IFERROR(VLOOKUP($B409,Kraftvärmeprod!$B$1:$AH$479,MATCH(U$2,Kraftvärmeprod!$B$1:$AG$1,0),FALSE)/1,0)-IFERROR(VLOOKUP($B409,'Slutlig allokering kvv'!$B$2:$AC$462,MATCH(U$3,'Slutlig allokering kvv'!$B$1:$AJ$1,0),FALSE)/1,0)</f>
        <v>0</v>
      </c>
      <c r="V409">
        <f>IFERROR(VLOOKUP($B409,Kraftvärmeprod!$B$1:$AH$479,MATCH(V$2,Kraftvärmeprod!$B$1:$AG$1,0),FALSE)/1,0)-IFERROR(VLOOKUP($B409,'Slutlig allokering kvv'!$B$2:$AC$462,MATCH(V$3,'Slutlig allokering kvv'!$B$1:$AJ$1,0),FALSE)/1,0)</f>
        <v>0</v>
      </c>
      <c r="W409">
        <f>IFERROR(VLOOKUP($B409,Kraftvärmeprod!$B$1:$AH$479,MATCH(W$2,Kraftvärmeprod!$B$1:$AG$1,0),FALSE)/1,0)-IFERROR(VLOOKUP($B409,'Slutlig allokering kvv'!$B$2:$AC$462,MATCH(W$3,'Slutlig allokering kvv'!$B$1:$AJ$1,0),FALSE)/1,0)</f>
        <v>0</v>
      </c>
      <c r="X409">
        <f>IFERROR(VLOOKUP($B409,Kraftvärmeprod!$B$1:$AH$479,MATCH(X$2,Kraftvärmeprod!$B$1:$AG$1,0),FALSE)/1,0)-IFERROR(VLOOKUP($B409,'Slutlig allokering kvv'!$B$2:$AC$462,MATCH(X$3,'Slutlig allokering kvv'!$B$1:$AJ$1,0),FALSE)/1,0)</f>
        <v>0</v>
      </c>
      <c r="Y409">
        <f>IFERROR(VLOOKUP($B409,Kraftvärmeprod!$B$1:$AH$479,MATCH(Y$2,Kraftvärmeprod!$B$1:$AG$1,0),FALSE)/1,0)-IFERROR(VLOOKUP($B409,'Slutlig allokering kvv'!$B$2:$AC$462,MATCH(Y$3,'Slutlig allokering kvv'!$B$1:$AJ$1,0),FALSE)/1,0)</f>
        <v>0</v>
      </c>
      <c r="Z409">
        <f>IFERROR(VLOOKUP($B409,Kraftvärmeprod!$B$1:$AH$479,MATCH(Z$2,Kraftvärmeprod!$B$1:$AG$1,0),FALSE)/1,0)-IFERROR(VLOOKUP($B409,'Slutlig allokering kvv'!$B$2:$AC$462,MATCH(Z$3,'Slutlig allokering kvv'!$B$1:$AJ$1,0),FALSE)/1,0)</f>
        <v>0</v>
      </c>
      <c r="AA409">
        <f>IFERROR(VLOOKUP($B409,Kraftvärmeprod!$B$1:$AH$479,MATCH(AA$2,Kraftvärmeprod!$B$1:$AG$1,0),FALSE)/1,0)-IFERROR(VLOOKUP($B409,'Slutlig allokering kvv'!$B$2:$AC$462,MATCH(AA$3,'Slutlig allokering kvv'!$B$1:$AJ$1,0),FALSE)/1,0)</f>
        <v>0</v>
      </c>
      <c r="AE409">
        <f t="shared" si="12"/>
        <v>0</v>
      </c>
      <c r="AG409">
        <f>IFERROR(VLOOKUP(B409,'Slutlig allokering kvv'!$B$2:$AJ$462,MATCH("Summa slutlig allokerad tillförd energi (utan hjälpel och rökgaskondensering):",'Slutlig allokering kvv'!$B$1:$AK$1,0),FALSE)/1,"")</f>
        <v>0</v>
      </c>
      <c r="AI409" s="137" t="str">
        <f>IFERROR(1-VLOOKUP(B409,'Slutlig allokering kvv'!$B$2:$AJ$462,MATCH("Andel av bränsle i kvv som allokerats till värme, exklusive rökgaskondensering och hjälpel",'Slutlig allokering kvv'!$B$1:$AK$1,0),FALSE),"")</f>
        <v/>
      </c>
      <c r="AK409" s="137" t="str">
        <f t="shared" si="13"/>
        <v/>
      </c>
    </row>
    <row r="410" spans="1:37" x14ac:dyDescent="0.25">
      <c r="A410" s="2" t="s">
        <v>605</v>
      </c>
      <c r="B410" s="2" t="s">
        <v>606</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 kvv'!$B$2:$AC$462,MATCH(E$3,'Slutlig allokering kvv'!$B$1:$AJ$1,0),FALSE)/1,0)</f>
        <v>0</v>
      </c>
      <c r="F410">
        <f>IFERROR(VLOOKUP($B410,Kraftvärmeprod!$B$1:$AH$479,MATCH(F$2,Kraftvärmeprod!$B$1:$AG$1,0),FALSE)/1,0)-IFERROR(VLOOKUP($B410,'Slutlig allokering kvv'!$B$2:$AC$462,MATCH(F$3,'Slutlig allokering kvv'!$B$1:$AJ$1,0),FALSE)/1,0)</f>
        <v>0</v>
      </c>
      <c r="G410">
        <f>IFERROR(VLOOKUP($B410,Kraftvärmeprod!$B$1:$AH$479,MATCH(G$2,Kraftvärmeprod!$B$1:$AG$1,0),FALSE)/1,0)-IFERROR(VLOOKUP($B410,'Slutlig allokering kvv'!$B$2:$AC$462,MATCH(G$3,'Slutlig allokering kvv'!$B$1:$AJ$1,0),FALSE)/1,0)</f>
        <v>0</v>
      </c>
      <c r="H410">
        <f>IFERROR(VLOOKUP($B410,Kraftvärmeprod!$B$1:$AH$479,MATCH(H$2,Kraftvärmeprod!$B$1:$AG$1,0),FALSE)/1,0)-IFERROR(VLOOKUP($B410,'Slutlig allokering kvv'!$B$2:$AC$462,MATCH(H$3,'Slutlig allokering kvv'!$B$1:$AJ$1,0),FALSE)/1,0)</f>
        <v>0</v>
      </c>
      <c r="I410">
        <f>IFERROR(VLOOKUP($B410,Kraftvärmeprod!$B$1:$AH$479,MATCH(I$2,Kraftvärmeprod!$B$1:$AG$1,0),FALSE)/1,0)-IFERROR(VLOOKUP($B410,'Slutlig allokering kvv'!$B$2:$AC$462,MATCH(I$3,'Slutlig allokering kvv'!$B$1:$AJ$1,0),FALSE)/1,0)</f>
        <v>0</v>
      </c>
      <c r="J410">
        <f>IFERROR(VLOOKUP($B410,Kraftvärmeprod!$B$1:$AH$479,MATCH(J$2,Kraftvärmeprod!$B$1:$AG$1,0),FALSE)/1,0)-IFERROR(VLOOKUP($B410,'Slutlig allokering kvv'!$B$2:$AC$462,MATCH(J$3,'Slutlig allokering kvv'!$B$1:$AJ$1,0),FALSE)/1,0)</f>
        <v>0</v>
      </c>
      <c r="K410">
        <f>IFERROR(VLOOKUP($B410,Kraftvärmeprod!$B$1:$AH$479,MATCH(K$2,Kraftvärmeprod!$B$1:$AG$1,0),FALSE)/1,0)-IFERROR(VLOOKUP($B410,'Slutlig allokering kvv'!$B$2:$AC$462,MATCH(K$3,'Slutlig allokering kvv'!$B$1:$AJ$1,0),FALSE)/1,0)</f>
        <v>0</v>
      </c>
      <c r="L410">
        <f>IFERROR(VLOOKUP($B410,Kraftvärmeprod!$B$1:$AH$479,MATCH(L$2,Kraftvärmeprod!$B$1:$AG$1,0),FALSE)/1,0)-IFERROR(VLOOKUP($B410,'Slutlig allokering kvv'!$B$2:$AC$462,MATCH(L$3,'Slutlig allokering kvv'!$B$1:$AJ$1,0),FALSE)/1,0)</f>
        <v>0</v>
      </c>
      <c r="M410">
        <f>IFERROR(VLOOKUP($B410,Kraftvärmeprod!$B$1:$AH$479,MATCH(M$2,Kraftvärmeprod!$B$1:$AG$1,0),FALSE)/1,0)-IFERROR(VLOOKUP($B410,'Slutlig allokering kvv'!$B$2:$AC$462,MATCH(M$3,'Slutlig allokering kvv'!$B$1:$AJ$1,0),FALSE)/1,0)</f>
        <v>0</v>
      </c>
      <c r="N410">
        <f>IFERROR(VLOOKUP($B410,Kraftvärmeprod!$B$1:$AH$479,MATCH(N$2,Kraftvärmeprod!$B$1:$AG$1,0),FALSE)/1,0)-IFERROR(VLOOKUP($B410,'Slutlig allokering kvv'!$B$2:$AC$462,MATCH(N$3,'Slutlig allokering kvv'!$B$1:$AJ$1,0),FALSE)/1,0)</f>
        <v>0</v>
      </c>
      <c r="O410">
        <f>IFERROR(VLOOKUP($B410,Kraftvärmeprod!$B$1:$AH$479,MATCH(O$2,Kraftvärmeprod!$B$1:$AG$1,0),FALSE)/1,0)-IFERROR(VLOOKUP($B410,'Slutlig allokering kvv'!$B$2:$AC$462,MATCH(O$3,'Slutlig allokering kvv'!$B$1:$AJ$1,0),FALSE)/1,0)</f>
        <v>0</v>
      </c>
      <c r="P410">
        <f>IFERROR(VLOOKUP($B410,Kraftvärmeprod!$B$1:$AH$479,MATCH(P$2,Kraftvärmeprod!$B$1:$AG$1,0),FALSE)/1,0)-IFERROR(VLOOKUP($B410,'Slutlig allokering kvv'!$B$2:$AC$462,MATCH(P$3,'Slutlig allokering kvv'!$B$1:$AJ$1,0),FALSE)/1,0)</f>
        <v>0</v>
      </c>
      <c r="Q410">
        <f>IFERROR(VLOOKUP($B410,Kraftvärmeprod!$B$1:$AH$479,MATCH(Q$2,Kraftvärmeprod!$B$1:$AG$1,0),FALSE)/1,0)-IFERROR(VLOOKUP($B410,'Slutlig allokering kvv'!$B$2:$AC$462,MATCH(Q$3,'Slutlig allokering kvv'!$B$1:$AJ$1,0),FALSE)/1,0)</f>
        <v>0</v>
      </c>
      <c r="R410">
        <f>IFERROR(VLOOKUP($B410,Kraftvärmeprod!$B$1:$AH$479,MATCH(R$2,Kraftvärmeprod!$B$1:$AG$1,0),FALSE)/1,0)-IFERROR(VLOOKUP($B410,'Slutlig allokering kvv'!$B$2:$AC$462,MATCH(R$3,'Slutlig allokering kvv'!$B$1:$AJ$1,0),FALSE)/1,0)</f>
        <v>0</v>
      </c>
      <c r="S410">
        <f>IFERROR(VLOOKUP($B410,Kraftvärmeprod!$B$1:$AH$479,MATCH(S$2,Kraftvärmeprod!$B$1:$AG$1,0),FALSE)/1,0)-IFERROR(VLOOKUP($B410,'Slutlig allokering kvv'!$B$2:$AC$462,MATCH(S$3,'Slutlig allokering kvv'!$B$1:$AJ$1,0),FALSE)/1,0)</f>
        <v>0</v>
      </c>
      <c r="T410" s="6">
        <f>IFERROR(VLOOKUP($B410,Miljö!$B$1:$S$477,MATCH(T$2,Miljö!$B$1:$X$1,0),FALSE)/1,0)-IFERROR(VLOOKUP($B410,'Slutlig allokering kvv'!$B$2:$AC$462,MATCH(T$3,'Slutlig allokering kvv'!$B$1:$AJ$1,0),FALSE)/1,0)</f>
        <v>0</v>
      </c>
      <c r="U410">
        <f>IFERROR(VLOOKUP($B410,Kraftvärmeprod!$B$1:$AH$479,MATCH(U$2,Kraftvärmeprod!$B$1:$AG$1,0),FALSE)/1,0)-IFERROR(VLOOKUP($B410,'Slutlig allokering kvv'!$B$2:$AC$462,MATCH(U$3,'Slutlig allokering kvv'!$B$1:$AJ$1,0),FALSE)/1,0)</f>
        <v>0</v>
      </c>
      <c r="V410">
        <f>IFERROR(VLOOKUP($B410,Kraftvärmeprod!$B$1:$AH$479,MATCH(V$2,Kraftvärmeprod!$B$1:$AG$1,0),FALSE)/1,0)-IFERROR(VLOOKUP($B410,'Slutlig allokering kvv'!$B$2:$AC$462,MATCH(V$3,'Slutlig allokering kvv'!$B$1:$AJ$1,0),FALSE)/1,0)</f>
        <v>0</v>
      </c>
      <c r="W410">
        <f>IFERROR(VLOOKUP($B410,Kraftvärmeprod!$B$1:$AH$479,MATCH(W$2,Kraftvärmeprod!$B$1:$AG$1,0),FALSE)/1,0)-IFERROR(VLOOKUP($B410,'Slutlig allokering kvv'!$B$2:$AC$462,MATCH(W$3,'Slutlig allokering kvv'!$B$1:$AJ$1,0),FALSE)/1,0)</f>
        <v>0</v>
      </c>
      <c r="X410">
        <f>IFERROR(VLOOKUP($B410,Kraftvärmeprod!$B$1:$AH$479,MATCH(X$2,Kraftvärmeprod!$B$1:$AG$1,0),FALSE)/1,0)-IFERROR(VLOOKUP($B410,'Slutlig allokering kvv'!$B$2:$AC$462,MATCH(X$3,'Slutlig allokering kvv'!$B$1:$AJ$1,0),FALSE)/1,0)</f>
        <v>0</v>
      </c>
      <c r="Y410">
        <f>IFERROR(VLOOKUP($B410,Kraftvärmeprod!$B$1:$AH$479,MATCH(Y$2,Kraftvärmeprod!$B$1:$AG$1,0),FALSE)/1,0)-IFERROR(VLOOKUP($B410,'Slutlig allokering kvv'!$B$2:$AC$462,MATCH(Y$3,'Slutlig allokering kvv'!$B$1:$AJ$1,0),FALSE)/1,0)</f>
        <v>0</v>
      </c>
      <c r="Z410">
        <f>IFERROR(VLOOKUP($B410,Kraftvärmeprod!$B$1:$AH$479,MATCH(Z$2,Kraftvärmeprod!$B$1:$AG$1,0),FALSE)/1,0)-IFERROR(VLOOKUP($B410,'Slutlig allokering kvv'!$B$2:$AC$462,MATCH(Z$3,'Slutlig allokering kvv'!$B$1:$AJ$1,0),FALSE)/1,0)</f>
        <v>0</v>
      </c>
      <c r="AA410">
        <f>IFERROR(VLOOKUP($B410,Kraftvärmeprod!$B$1:$AH$479,MATCH(AA$2,Kraftvärmeprod!$B$1:$AG$1,0),FALSE)/1,0)-IFERROR(VLOOKUP($B410,'Slutlig allokering kvv'!$B$2:$AC$462,MATCH(AA$3,'Slutlig allokering kvv'!$B$1:$AJ$1,0),FALSE)/1,0)</f>
        <v>0</v>
      </c>
      <c r="AE410">
        <f t="shared" si="12"/>
        <v>0</v>
      </c>
      <c r="AG410">
        <f>IFERROR(VLOOKUP(B410,'Slutlig allokering kvv'!$B$2:$AJ$462,MATCH("Summa slutlig allokerad tillförd energi (utan hjälpel och rökgaskondensering):",'Slutlig allokering kvv'!$B$1:$AK$1,0),FALSE)/1,"")</f>
        <v>0</v>
      </c>
      <c r="AI410" s="137" t="str">
        <f>IFERROR(1-VLOOKUP(B410,'Slutlig allokering kvv'!$B$2:$AJ$462,MATCH("Andel av bränsle i kvv som allokerats till värme, exklusive rökgaskondensering och hjälpel",'Slutlig allokering kvv'!$B$1:$AK$1,0),FALSE),"")</f>
        <v/>
      </c>
      <c r="AK410" s="137" t="str">
        <f t="shared" si="13"/>
        <v/>
      </c>
    </row>
    <row r="411" spans="1:37" x14ac:dyDescent="0.25">
      <c r="A411" s="2" t="s">
        <v>608</v>
      </c>
      <c r="B411" s="2" t="s">
        <v>609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 kvv'!$B$2:$AC$462,MATCH(E$3,'Slutlig allokering kvv'!$B$1:$AJ$1,0),FALSE)/1,0)</f>
        <v>0</v>
      </c>
      <c r="F411">
        <f>IFERROR(VLOOKUP($B411,Kraftvärmeprod!$B$1:$AH$479,MATCH(F$2,Kraftvärmeprod!$B$1:$AG$1,0),FALSE)/1,0)-IFERROR(VLOOKUP($B411,'Slutlig allokering kvv'!$B$2:$AC$462,MATCH(F$3,'Slutlig allokering kvv'!$B$1:$AJ$1,0),FALSE)/1,0)</f>
        <v>0</v>
      </c>
      <c r="G411">
        <f>IFERROR(VLOOKUP($B411,Kraftvärmeprod!$B$1:$AH$479,MATCH(G$2,Kraftvärmeprod!$B$1:$AG$1,0),FALSE)/1,0)-IFERROR(VLOOKUP($B411,'Slutlig allokering kvv'!$B$2:$AC$462,MATCH(G$3,'Slutlig allokering kvv'!$B$1:$AJ$1,0),FALSE)/1,0)</f>
        <v>0</v>
      </c>
      <c r="H411">
        <f>IFERROR(VLOOKUP($B411,Kraftvärmeprod!$B$1:$AH$479,MATCH(H$2,Kraftvärmeprod!$B$1:$AG$1,0),FALSE)/1,0)-IFERROR(VLOOKUP($B411,'Slutlig allokering kvv'!$B$2:$AC$462,MATCH(H$3,'Slutlig allokering kvv'!$B$1:$AJ$1,0),FALSE)/1,0)</f>
        <v>0</v>
      </c>
      <c r="I411">
        <f>IFERROR(VLOOKUP($B411,Kraftvärmeprod!$B$1:$AH$479,MATCH(I$2,Kraftvärmeprod!$B$1:$AG$1,0),FALSE)/1,0)-IFERROR(VLOOKUP($B411,'Slutlig allokering kvv'!$B$2:$AC$462,MATCH(I$3,'Slutlig allokering kvv'!$B$1:$AJ$1,0),FALSE)/1,0)</f>
        <v>0</v>
      </c>
      <c r="J411">
        <f>IFERROR(VLOOKUP($B411,Kraftvärmeprod!$B$1:$AH$479,MATCH(J$2,Kraftvärmeprod!$B$1:$AG$1,0),FALSE)/1,0)-IFERROR(VLOOKUP($B411,'Slutlig allokering kvv'!$B$2:$AC$462,MATCH(J$3,'Slutlig allokering kvv'!$B$1:$AJ$1,0),FALSE)/1,0)</f>
        <v>0</v>
      </c>
      <c r="K411">
        <f>IFERROR(VLOOKUP($B411,Kraftvärmeprod!$B$1:$AH$479,MATCH(K$2,Kraftvärmeprod!$B$1:$AG$1,0),FALSE)/1,0)-IFERROR(VLOOKUP($B411,'Slutlig allokering kvv'!$B$2:$AC$462,MATCH(K$3,'Slutlig allokering kvv'!$B$1:$AJ$1,0),FALSE)/1,0)</f>
        <v>0</v>
      </c>
      <c r="L411">
        <f>IFERROR(VLOOKUP($B411,Kraftvärmeprod!$B$1:$AH$479,MATCH(L$2,Kraftvärmeprod!$B$1:$AG$1,0),FALSE)/1,0)-IFERROR(VLOOKUP($B411,'Slutlig allokering kvv'!$B$2:$AC$462,MATCH(L$3,'Slutlig allokering kvv'!$B$1:$AJ$1,0),FALSE)/1,0)</f>
        <v>0</v>
      </c>
      <c r="M411">
        <f>IFERROR(VLOOKUP($B411,Kraftvärmeprod!$B$1:$AH$479,MATCH(M$2,Kraftvärmeprod!$B$1:$AG$1,0),FALSE)/1,0)-IFERROR(VLOOKUP($B411,'Slutlig allokering kvv'!$B$2:$AC$462,MATCH(M$3,'Slutlig allokering kvv'!$B$1:$AJ$1,0),FALSE)/1,0)</f>
        <v>0</v>
      </c>
      <c r="N411">
        <f>IFERROR(VLOOKUP($B411,Kraftvärmeprod!$B$1:$AH$479,MATCH(N$2,Kraftvärmeprod!$B$1:$AG$1,0),FALSE)/1,0)-IFERROR(VLOOKUP($B411,'Slutlig allokering kvv'!$B$2:$AC$462,MATCH(N$3,'Slutlig allokering kvv'!$B$1:$AJ$1,0),FALSE)/1,0)</f>
        <v>0</v>
      </c>
      <c r="O411">
        <f>IFERROR(VLOOKUP($B411,Kraftvärmeprod!$B$1:$AH$479,MATCH(O$2,Kraftvärmeprod!$B$1:$AG$1,0),FALSE)/1,0)-IFERROR(VLOOKUP($B411,'Slutlig allokering kvv'!$B$2:$AC$462,MATCH(O$3,'Slutlig allokering kvv'!$B$1:$AJ$1,0),FALSE)/1,0)</f>
        <v>0</v>
      </c>
      <c r="P411">
        <f>IFERROR(VLOOKUP($B411,Kraftvärmeprod!$B$1:$AH$479,MATCH(P$2,Kraftvärmeprod!$B$1:$AG$1,0),FALSE)/1,0)-IFERROR(VLOOKUP($B411,'Slutlig allokering kvv'!$B$2:$AC$462,MATCH(P$3,'Slutlig allokering kvv'!$B$1:$AJ$1,0),FALSE)/1,0)</f>
        <v>0</v>
      </c>
      <c r="Q411">
        <f>IFERROR(VLOOKUP($B411,Kraftvärmeprod!$B$1:$AH$479,MATCH(Q$2,Kraftvärmeprod!$B$1:$AG$1,0),FALSE)/1,0)-IFERROR(VLOOKUP($B411,'Slutlig allokering kvv'!$B$2:$AC$462,MATCH(Q$3,'Slutlig allokering kvv'!$B$1:$AJ$1,0),FALSE)/1,0)</f>
        <v>0</v>
      </c>
      <c r="R411">
        <f>IFERROR(VLOOKUP($B411,Kraftvärmeprod!$B$1:$AH$479,MATCH(R$2,Kraftvärmeprod!$B$1:$AG$1,0),FALSE)/1,0)-IFERROR(VLOOKUP($B411,'Slutlig allokering kvv'!$B$2:$AC$462,MATCH(R$3,'Slutlig allokering kvv'!$B$1:$AJ$1,0),FALSE)/1,0)</f>
        <v>0</v>
      </c>
      <c r="S411">
        <f>IFERROR(VLOOKUP($B411,Kraftvärmeprod!$B$1:$AH$479,MATCH(S$2,Kraftvärmeprod!$B$1:$AG$1,0),FALSE)/1,0)-IFERROR(VLOOKUP($B411,'Slutlig allokering kvv'!$B$2:$AC$462,MATCH(S$3,'Slutlig allokering kvv'!$B$1:$AJ$1,0),FALSE)/1,0)</f>
        <v>0</v>
      </c>
      <c r="T411" s="6">
        <f>IFERROR(VLOOKUP($B411,Miljö!$B$1:$S$477,MATCH(T$2,Miljö!$B$1:$X$1,0),FALSE)/1,0)-IFERROR(VLOOKUP($B411,'Slutlig allokering kvv'!$B$2:$AC$462,MATCH(T$3,'Slutlig allokering kvv'!$B$1:$AJ$1,0),FALSE)/1,0)</f>
        <v>0</v>
      </c>
      <c r="U411">
        <f>IFERROR(VLOOKUP($B411,Kraftvärmeprod!$B$1:$AH$479,MATCH(U$2,Kraftvärmeprod!$B$1:$AG$1,0),FALSE)/1,0)-IFERROR(VLOOKUP($B411,'Slutlig allokering kvv'!$B$2:$AC$462,MATCH(U$3,'Slutlig allokering kvv'!$B$1:$AJ$1,0),FALSE)/1,0)</f>
        <v>0</v>
      </c>
      <c r="V411">
        <f>IFERROR(VLOOKUP($B411,Kraftvärmeprod!$B$1:$AH$479,MATCH(V$2,Kraftvärmeprod!$B$1:$AG$1,0),FALSE)/1,0)-IFERROR(VLOOKUP($B411,'Slutlig allokering kvv'!$B$2:$AC$462,MATCH(V$3,'Slutlig allokering kvv'!$B$1:$AJ$1,0),FALSE)/1,0)</f>
        <v>0</v>
      </c>
      <c r="W411">
        <f>IFERROR(VLOOKUP($B411,Kraftvärmeprod!$B$1:$AH$479,MATCH(W$2,Kraftvärmeprod!$B$1:$AG$1,0),FALSE)/1,0)-IFERROR(VLOOKUP($B411,'Slutlig allokering kvv'!$B$2:$AC$462,MATCH(W$3,'Slutlig allokering kvv'!$B$1:$AJ$1,0),FALSE)/1,0)</f>
        <v>0</v>
      </c>
      <c r="X411">
        <f>IFERROR(VLOOKUP($B411,Kraftvärmeprod!$B$1:$AH$479,MATCH(X$2,Kraftvärmeprod!$B$1:$AG$1,0),FALSE)/1,0)-IFERROR(VLOOKUP($B411,'Slutlig allokering kvv'!$B$2:$AC$462,MATCH(X$3,'Slutlig allokering kvv'!$B$1:$AJ$1,0),FALSE)/1,0)</f>
        <v>0</v>
      </c>
      <c r="Y411">
        <f>IFERROR(VLOOKUP($B411,Kraftvärmeprod!$B$1:$AH$479,MATCH(Y$2,Kraftvärmeprod!$B$1:$AG$1,0),FALSE)/1,0)-IFERROR(VLOOKUP($B411,'Slutlig allokering kvv'!$B$2:$AC$462,MATCH(Y$3,'Slutlig allokering kvv'!$B$1:$AJ$1,0),FALSE)/1,0)</f>
        <v>0</v>
      </c>
      <c r="Z411">
        <f>IFERROR(VLOOKUP($B411,Kraftvärmeprod!$B$1:$AH$479,MATCH(Z$2,Kraftvärmeprod!$B$1:$AG$1,0),FALSE)/1,0)-IFERROR(VLOOKUP($B411,'Slutlig allokering kvv'!$B$2:$AC$462,MATCH(Z$3,'Slutlig allokering kvv'!$B$1:$AJ$1,0),FALSE)/1,0)</f>
        <v>0</v>
      </c>
      <c r="AA411">
        <f>IFERROR(VLOOKUP($B411,Kraftvärmeprod!$B$1:$AH$479,MATCH(AA$2,Kraftvärmeprod!$B$1:$AG$1,0),FALSE)/1,0)-IFERROR(VLOOKUP($B411,'Slutlig allokering kvv'!$B$2:$AC$462,MATCH(AA$3,'Slutlig allokering kvv'!$B$1:$AJ$1,0),FALSE)/1,0)</f>
        <v>0</v>
      </c>
      <c r="AE411">
        <f t="shared" si="12"/>
        <v>0</v>
      </c>
      <c r="AG411">
        <f>IFERROR(VLOOKUP(B411,'Slutlig allokering kvv'!$B$2:$AJ$462,MATCH("Summa slutlig allokerad tillförd energi (utan hjälpel och rökgaskondensering):",'Slutlig allokering kvv'!$B$1:$AK$1,0),FALSE)/1,"")</f>
        <v>0</v>
      </c>
      <c r="AI411" s="137" t="str">
        <f>IFERROR(1-VLOOKUP(B411,'Slutlig allokering kvv'!$B$2:$AJ$462,MATCH("Andel av bränsle i kvv som allokerats till värme, exklusive rökgaskondensering och hjälpel",'Slutlig allokering kvv'!$B$1:$AK$1,0),FALSE),"")</f>
        <v/>
      </c>
      <c r="AK411" s="137" t="str">
        <f t="shared" si="13"/>
        <v/>
      </c>
    </row>
    <row r="412" spans="1:37" x14ac:dyDescent="0.25">
      <c r="A412" s="2" t="s">
        <v>608</v>
      </c>
      <c r="B412" s="2" t="s">
        <v>610</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 kvv'!$B$2:$AC$462,MATCH(E$3,'Slutlig allokering kvv'!$B$1:$AJ$1,0),FALSE)/1,0)</f>
        <v>0</v>
      </c>
      <c r="F412">
        <f>IFERROR(VLOOKUP($B412,Kraftvärmeprod!$B$1:$AH$479,MATCH(F$2,Kraftvärmeprod!$B$1:$AG$1,0),FALSE)/1,0)-IFERROR(VLOOKUP($B412,'Slutlig allokering kvv'!$B$2:$AC$462,MATCH(F$3,'Slutlig allokering kvv'!$B$1:$AJ$1,0),FALSE)/1,0)</f>
        <v>0</v>
      </c>
      <c r="G412">
        <f>IFERROR(VLOOKUP($B412,Kraftvärmeprod!$B$1:$AH$479,MATCH(G$2,Kraftvärmeprod!$B$1:$AG$1,0),FALSE)/1,0)-IFERROR(VLOOKUP($B412,'Slutlig allokering kvv'!$B$2:$AC$462,MATCH(G$3,'Slutlig allokering kvv'!$B$1:$AJ$1,0),FALSE)/1,0)</f>
        <v>0</v>
      </c>
      <c r="H412">
        <f>IFERROR(VLOOKUP($B412,Kraftvärmeprod!$B$1:$AH$479,MATCH(H$2,Kraftvärmeprod!$B$1:$AG$1,0),FALSE)/1,0)-IFERROR(VLOOKUP($B412,'Slutlig allokering kvv'!$B$2:$AC$462,MATCH(H$3,'Slutlig allokering kvv'!$B$1:$AJ$1,0),FALSE)/1,0)</f>
        <v>0</v>
      </c>
      <c r="I412">
        <f>IFERROR(VLOOKUP($B412,Kraftvärmeprod!$B$1:$AH$479,MATCH(I$2,Kraftvärmeprod!$B$1:$AG$1,0),FALSE)/1,0)-IFERROR(VLOOKUP($B412,'Slutlig allokering kvv'!$B$2:$AC$462,MATCH(I$3,'Slutlig allokering kvv'!$B$1:$AJ$1,0),FALSE)/1,0)</f>
        <v>0</v>
      </c>
      <c r="J412">
        <f>IFERROR(VLOOKUP($B412,Kraftvärmeprod!$B$1:$AH$479,MATCH(J$2,Kraftvärmeprod!$B$1:$AG$1,0),FALSE)/1,0)-IFERROR(VLOOKUP($B412,'Slutlig allokering kvv'!$B$2:$AC$462,MATCH(J$3,'Slutlig allokering kvv'!$B$1:$AJ$1,0),FALSE)/1,0)</f>
        <v>0</v>
      </c>
      <c r="K412">
        <f>IFERROR(VLOOKUP($B412,Kraftvärmeprod!$B$1:$AH$479,MATCH(K$2,Kraftvärmeprod!$B$1:$AG$1,0),FALSE)/1,0)-IFERROR(VLOOKUP($B412,'Slutlig allokering kvv'!$B$2:$AC$462,MATCH(K$3,'Slutlig allokering kvv'!$B$1:$AJ$1,0),FALSE)/1,0)</f>
        <v>0</v>
      </c>
      <c r="L412">
        <f>IFERROR(VLOOKUP($B412,Kraftvärmeprod!$B$1:$AH$479,MATCH(L$2,Kraftvärmeprod!$B$1:$AG$1,0),FALSE)/1,0)-IFERROR(VLOOKUP($B412,'Slutlig allokering kvv'!$B$2:$AC$462,MATCH(L$3,'Slutlig allokering kvv'!$B$1:$AJ$1,0),FALSE)/1,0)</f>
        <v>0</v>
      </c>
      <c r="M412">
        <f>IFERROR(VLOOKUP($B412,Kraftvärmeprod!$B$1:$AH$479,MATCH(M$2,Kraftvärmeprod!$B$1:$AG$1,0),FALSE)/1,0)-IFERROR(VLOOKUP($B412,'Slutlig allokering kvv'!$B$2:$AC$462,MATCH(M$3,'Slutlig allokering kvv'!$B$1:$AJ$1,0),FALSE)/1,0)</f>
        <v>0</v>
      </c>
      <c r="N412">
        <f>IFERROR(VLOOKUP($B412,Kraftvärmeprod!$B$1:$AH$479,MATCH(N$2,Kraftvärmeprod!$B$1:$AG$1,0),FALSE)/1,0)-IFERROR(VLOOKUP($B412,'Slutlig allokering kvv'!$B$2:$AC$462,MATCH(N$3,'Slutlig allokering kvv'!$B$1:$AJ$1,0),FALSE)/1,0)</f>
        <v>0</v>
      </c>
      <c r="O412">
        <f>IFERROR(VLOOKUP($B412,Kraftvärmeprod!$B$1:$AH$479,MATCH(O$2,Kraftvärmeprod!$B$1:$AG$1,0),FALSE)/1,0)-IFERROR(VLOOKUP($B412,'Slutlig allokering kvv'!$B$2:$AC$462,MATCH(O$3,'Slutlig allokering kvv'!$B$1:$AJ$1,0),FALSE)/1,0)</f>
        <v>0</v>
      </c>
      <c r="P412">
        <f>IFERROR(VLOOKUP($B412,Kraftvärmeprod!$B$1:$AH$479,MATCH(P$2,Kraftvärmeprod!$B$1:$AG$1,0),FALSE)/1,0)-IFERROR(VLOOKUP($B412,'Slutlig allokering kvv'!$B$2:$AC$462,MATCH(P$3,'Slutlig allokering kvv'!$B$1:$AJ$1,0),FALSE)/1,0)</f>
        <v>0</v>
      </c>
      <c r="Q412">
        <f>IFERROR(VLOOKUP($B412,Kraftvärmeprod!$B$1:$AH$479,MATCH(Q$2,Kraftvärmeprod!$B$1:$AG$1,0),FALSE)/1,0)-IFERROR(VLOOKUP($B412,'Slutlig allokering kvv'!$B$2:$AC$462,MATCH(Q$3,'Slutlig allokering kvv'!$B$1:$AJ$1,0),FALSE)/1,0)</f>
        <v>0</v>
      </c>
      <c r="R412">
        <f>IFERROR(VLOOKUP($B412,Kraftvärmeprod!$B$1:$AH$479,MATCH(R$2,Kraftvärmeprod!$B$1:$AG$1,0),FALSE)/1,0)-IFERROR(VLOOKUP($B412,'Slutlig allokering kvv'!$B$2:$AC$462,MATCH(R$3,'Slutlig allokering kvv'!$B$1:$AJ$1,0),FALSE)/1,0)</f>
        <v>0</v>
      </c>
      <c r="S412">
        <f>IFERROR(VLOOKUP($B412,Kraftvärmeprod!$B$1:$AH$479,MATCH(S$2,Kraftvärmeprod!$B$1:$AG$1,0),FALSE)/1,0)-IFERROR(VLOOKUP($B412,'Slutlig allokering kvv'!$B$2:$AC$462,MATCH(S$3,'Slutlig allokering kvv'!$B$1:$AJ$1,0),FALSE)/1,0)</f>
        <v>0</v>
      </c>
      <c r="T412" s="6">
        <f>IFERROR(VLOOKUP($B412,Miljö!$B$1:$S$477,MATCH(T$2,Miljö!$B$1:$X$1,0),FALSE)/1,0)-IFERROR(VLOOKUP($B412,'Slutlig allokering kvv'!$B$2:$AC$462,MATCH(T$3,'Slutlig allokering kvv'!$B$1:$AJ$1,0),FALSE)/1,0)</f>
        <v>0</v>
      </c>
      <c r="U412">
        <f>IFERROR(VLOOKUP($B412,Kraftvärmeprod!$B$1:$AH$479,MATCH(U$2,Kraftvärmeprod!$B$1:$AG$1,0),FALSE)/1,0)-IFERROR(VLOOKUP($B412,'Slutlig allokering kvv'!$B$2:$AC$462,MATCH(U$3,'Slutlig allokering kvv'!$B$1:$AJ$1,0),FALSE)/1,0)</f>
        <v>0</v>
      </c>
      <c r="V412">
        <f>IFERROR(VLOOKUP($B412,Kraftvärmeprod!$B$1:$AH$479,MATCH(V$2,Kraftvärmeprod!$B$1:$AG$1,0),FALSE)/1,0)-IFERROR(VLOOKUP($B412,'Slutlig allokering kvv'!$B$2:$AC$462,MATCH(V$3,'Slutlig allokering kvv'!$B$1:$AJ$1,0),FALSE)/1,0)</f>
        <v>0</v>
      </c>
      <c r="W412">
        <f>IFERROR(VLOOKUP($B412,Kraftvärmeprod!$B$1:$AH$479,MATCH(W$2,Kraftvärmeprod!$B$1:$AG$1,0),FALSE)/1,0)-IFERROR(VLOOKUP($B412,'Slutlig allokering kvv'!$B$2:$AC$462,MATCH(W$3,'Slutlig allokering kvv'!$B$1:$AJ$1,0),FALSE)/1,0)</f>
        <v>0</v>
      </c>
      <c r="X412">
        <f>IFERROR(VLOOKUP($B412,Kraftvärmeprod!$B$1:$AH$479,MATCH(X$2,Kraftvärmeprod!$B$1:$AG$1,0),FALSE)/1,0)-IFERROR(VLOOKUP($B412,'Slutlig allokering kvv'!$B$2:$AC$462,MATCH(X$3,'Slutlig allokering kvv'!$B$1:$AJ$1,0),FALSE)/1,0)</f>
        <v>0</v>
      </c>
      <c r="Y412">
        <f>IFERROR(VLOOKUP($B412,Kraftvärmeprod!$B$1:$AH$479,MATCH(Y$2,Kraftvärmeprod!$B$1:$AG$1,0),FALSE)/1,0)-IFERROR(VLOOKUP($B412,'Slutlig allokering kvv'!$B$2:$AC$462,MATCH(Y$3,'Slutlig allokering kvv'!$B$1:$AJ$1,0),FALSE)/1,0)</f>
        <v>0</v>
      </c>
      <c r="Z412">
        <f>IFERROR(VLOOKUP($B412,Kraftvärmeprod!$B$1:$AH$479,MATCH(Z$2,Kraftvärmeprod!$B$1:$AG$1,0),FALSE)/1,0)-IFERROR(VLOOKUP($B412,'Slutlig allokering kvv'!$B$2:$AC$462,MATCH(Z$3,'Slutlig allokering kvv'!$B$1:$AJ$1,0),FALSE)/1,0)</f>
        <v>0</v>
      </c>
      <c r="AA412">
        <f>IFERROR(VLOOKUP($B412,Kraftvärmeprod!$B$1:$AH$479,MATCH(AA$2,Kraftvärmeprod!$B$1:$AG$1,0),FALSE)/1,0)-IFERROR(VLOOKUP($B412,'Slutlig allokering kvv'!$B$2:$AC$462,MATCH(AA$3,'Slutlig allokering kvv'!$B$1:$AJ$1,0),FALSE)/1,0)</f>
        <v>0</v>
      </c>
      <c r="AE412">
        <f t="shared" si="12"/>
        <v>0</v>
      </c>
      <c r="AG412">
        <f>IFERROR(VLOOKUP(B412,'Slutlig allokering kvv'!$B$2:$AJ$462,MATCH("Summa slutlig allokerad tillförd energi (utan hjälpel och rökgaskondensering):",'Slutlig allokering kvv'!$B$1:$AK$1,0),FALSE)/1,"")</f>
        <v>0</v>
      </c>
      <c r="AI412" s="137" t="str">
        <f>IFERROR(1-VLOOKUP(B412,'Slutlig allokering kvv'!$B$2:$AJ$462,MATCH("Andel av bränsle i kvv som allokerats till värme, exklusive rökgaskondensering och hjälpel",'Slutlig allokering kvv'!$B$1:$AK$1,0),FALSE),"")</f>
        <v/>
      </c>
      <c r="AK412" s="137" t="str">
        <f t="shared" si="13"/>
        <v/>
      </c>
    </row>
    <row r="413" spans="1:37" x14ac:dyDescent="0.25">
      <c r="A413" s="2" t="s">
        <v>608</v>
      </c>
      <c r="B413" s="2" t="s">
        <v>611</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 kvv'!$B$2:$AC$462,MATCH(E$3,'Slutlig allokering kvv'!$B$1:$AJ$1,0),FALSE)/1,0)</f>
        <v>0</v>
      </c>
      <c r="F413">
        <f>IFERROR(VLOOKUP($B413,Kraftvärmeprod!$B$1:$AH$479,MATCH(F$2,Kraftvärmeprod!$B$1:$AG$1,0),FALSE)/1,0)-IFERROR(VLOOKUP($B413,'Slutlig allokering kvv'!$B$2:$AC$462,MATCH(F$3,'Slutlig allokering kvv'!$B$1:$AJ$1,0),FALSE)/1,0)</f>
        <v>0</v>
      </c>
      <c r="G413">
        <f>IFERROR(VLOOKUP($B413,Kraftvärmeprod!$B$1:$AH$479,MATCH(G$2,Kraftvärmeprod!$B$1:$AG$1,0),FALSE)/1,0)-IFERROR(VLOOKUP($B413,'Slutlig allokering kvv'!$B$2:$AC$462,MATCH(G$3,'Slutlig allokering kvv'!$B$1:$AJ$1,0),FALSE)/1,0)</f>
        <v>0</v>
      </c>
      <c r="H413">
        <f>IFERROR(VLOOKUP($B413,Kraftvärmeprod!$B$1:$AH$479,MATCH(H$2,Kraftvärmeprod!$B$1:$AG$1,0),FALSE)/1,0)-IFERROR(VLOOKUP($B413,'Slutlig allokering kvv'!$B$2:$AC$462,MATCH(H$3,'Slutlig allokering kvv'!$B$1:$AJ$1,0),FALSE)/1,0)</f>
        <v>0</v>
      </c>
      <c r="I413">
        <f>IFERROR(VLOOKUP($B413,Kraftvärmeprod!$B$1:$AH$479,MATCH(I$2,Kraftvärmeprod!$B$1:$AG$1,0),FALSE)/1,0)-IFERROR(VLOOKUP($B413,'Slutlig allokering kvv'!$B$2:$AC$462,MATCH(I$3,'Slutlig allokering kvv'!$B$1:$AJ$1,0),FALSE)/1,0)</f>
        <v>0</v>
      </c>
      <c r="J413">
        <f>IFERROR(VLOOKUP($B413,Kraftvärmeprod!$B$1:$AH$479,MATCH(J$2,Kraftvärmeprod!$B$1:$AG$1,0),FALSE)/1,0)-IFERROR(VLOOKUP($B413,'Slutlig allokering kvv'!$B$2:$AC$462,MATCH(J$3,'Slutlig allokering kvv'!$B$1:$AJ$1,0),FALSE)/1,0)</f>
        <v>0</v>
      </c>
      <c r="K413">
        <f>IFERROR(VLOOKUP($B413,Kraftvärmeprod!$B$1:$AH$479,MATCH(K$2,Kraftvärmeprod!$B$1:$AG$1,0),FALSE)/1,0)-IFERROR(VLOOKUP($B413,'Slutlig allokering kvv'!$B$2:$AC$462,MATCH(K$3,'Slutlig allokering kvv'!$B$1:$AJ$1,0),FALSE)/1,0)</f>
        <v>0</v>
      </c>
      <c r="L413">
        <f>IFERROR(VLOOKUP($B413,Kraftvärmeprod!$B$1:$AH$479,MATCH(L$2,Kraftvärmeprod!$B$1:$AG$1,0),FALSE)/1,0)-IFERROR(VLOOKUP($B413,'Slutlig allokering kvv'!$B$2:$AC$462,MATCH(L$3,'Slutlig allokering kvv'!$B$1:$AJ$1,0),FALSE)/1,0)</f>
        <v>0</v>
      </c>
      <c r="M413">
        <f>IFERROR(VLOOKUP($B413,Kraftvärmeprod!$B$1:$AH$479,MATCH(M$2,Kraftvärmeprod!$B$1:$AG$1,0),FALSE)/1,0)-IFERROR(VLOOKUP($B413,'Slutlig allokering kvv'!$B$2:$AC$462,MATCH(M$3,'Slutlig allokering kvv'!$B$1:$AJ$1,0),FALSE)/1,0)</f>
        <v>0</v>
      </c>
      <c r="N413">
        <f>IFERROR(VLOOKUP($B413,Kraftvärmeprod!$B$1:$AH$479,MATCH(N$2,Kraftvärmeprod!$B$1:$AG$1,0),FALSE)/1,0)-IFERROR(VLOOKUP($B413,'Slutlig allokering kvv'!$B$2:$AC$462,MATCH(N$3,'Slutlig allokering kvv'!$B$1:$AJ$1,0),FALSE)/1,0)</f>
        <v>0</v>
      </c>
      <c r="O413">
        <f>IFERROR(VLOOKUP($B413,Kraftvärmeprod!$B$1:$AH$479,MATCH(O$2,Kraftvärmeprod!$B$1:$AG$1,0),FALSE)/1,0)-IFERROR(VLOOKUP($B413,'Slutlig allokering kvv'!$B$2:$AC$462,MATCH(O$3,'Slutlig allokering kvv'!$B$1:$AJ$1,0),FALSE)/1,0)</f>
        <v>0</v>
      </c>
      <c r="P413">
        <f>IFERROR(VLOOKUP($B413,Kraftvärmeprod!$B$1:$AH$479,MATCH(P$2,Kraftvärmeprod!$B$1:$AG$1,0),FALSE)/1,0)-IFERROR(VLOOKUP($B413,'Slutlig allokering kvv'!$B$2:$AC$462,MATCH(P$3,'Slutlig allokering kvv'!$B$1:$AJ$1,0),FALSE)/1,0)</f>
        <v>0</v>
      </c>
      <c r="Q413">
        <f>IFERROR(VLOOKUP($B413,Kraftvärmeprod!$B$1:$AH$479,MATCH(Q$2,Kraftvärmeprod!$B$1:$AG$1,0),FALSE)/1,0)-IFERROR(VLOOKUP($B413,'Slutlig allokering kvv'!$B$2:$AC$462,MATCH(Q$3,'Slutlig allokering kvv'!$B$1:$AJ$1,0),FALSE)/1,0)</f>
        <v>0</v>
      </c>
      <c r="R413">
        <f>IFERROR(VLOOKUP($B413,Kraftvärmeprod!$B$1:$AH$479,MATCH(R$2,Kraftvärmeprod!$B$1:$AG$1,0),FALSE)/1,0)-IFERROR(VLOOKUP($B413,'Slutlig allokering kvv'!$B$2:$AC$462,MATCH(R$3,'Slutlig allokering kvv'!$B$1:$AJ$1,0),FALSE)/1,0)</f>
        <v>0</v>
      </c>
      <c r="S413">
        <f>IFERROR(VLOOKUP($B413,Kraftvärmeprod!$B$1:$AH$479,MATCH(S$2,Kraftvärmeprod!$B$1:$AG$1,0),FALSE)/1,0)-IFERROR(VLOOKUP($B413,'Slutlig allokering kvv'!$B$2:$AC$462,MATCH(S$3,'Slutlig allokering kvv'!$B$1:$AJ$1,0),FALSE)/1,0)</f>
        <v>0</v>
      </c>
      <c r="T413" s="6">
        <f>IFERROR(VLOOKUP($B413,Miljö!$B$1:$S$477,MATCH(T$2,Miljö!$B$1:$X$1,0),FALSE)/1,0)-IFERROR(VLOOKUP($B413,'Slutlig allokering kvv'!$B$2:$AC$462,MATCH(T$3,'Slutlig allokering kvv'!$B$1:$AJ$1,0),FALSE)/1,0)</f>
        <v>0</v>
      </c>
      <c r="U413">
        <f>IFERROR(VLOOKUP($B413,Kraftvärmeprod!$B$1:$AH$479,MATCH(U$2,Kraftvärmeprod!$B$1:$AG$1,0),FALSE)/1,0)-IFERROR(VLOOKUP($B413,'Slutlig allokering kvv'!$B$2:$AC$462,MATCH(U$3,'Slutlig allokering kvv'!$B$1:$AJ$1,0),FALSE)/1,0)</f>
        <v>0</v>
      </c>
      <c r="V413">
        <f>IFERROR(VLOOKUP($B413,Kraftvärmeprod!$B$1:$AH$479,MATCH(V$2,Kraftvärmeprod!$B$1:$AG$1,0),FALSE)/1,0)-IFERROR(VLOOKUP($B413,'Slutlig allokering kvv'!$B$2:$AC$462,MATCH(V$3,'Slutlig allokering kvv'!$B$1:$AJ$1,0),FALSE)/1,0)</f>
        <v>0</v>
      </c>
      <c r="W413">
        <f>IFERROR(VLOOKUP($B413,Kraftvärmeprod!$B$1:$AH$479,MATCH(W$2,Kraftvärmeprod!$B$1:$AG$1,0),FALSE)/1,0)-IFERROR(VLOOKUP($B413,'Slutlig allokering kvv'!$B$2:$AC$462,MATCH(W$3,'Slutlig allokering kvv'!$B$1:$AJ$1,0),FALSE)/1,0)</f>
        <v>0</v>
      </c>
      <c r="X413">
        <f>IFERROR(VLOOKUP($B413,Kraftvärmeprod!$B$1:$AH$479,MATCH(X$2,Kraftvärmeprod!$B$1:$AG$1,0),FALSE)/1,0)-IFERROR(VLOOKUP($B413,'Slutlig allokering kvv'!$B$2:$AC$462,MATCH(X$3,'Slutlig allokering kvv'!$B$1:$AJ$1,0),FALSE)/1,0)</f>
        <v>0</v>
      </c>
      <c r="Y413">
        <f>IFERROR(VLOOKUP($B413,Kraftvärmeprod!$B$1:$AH$479,MATCH(Y$2,Kraftvärmeprod!$B$1:$AG$1,0),FALSE)/1,0)-IFERROR(VLOOKUP($B413,'Slutlig allokering kvv'!$B$2:$AC$462,MATCH(Y$3,'Slutlig allokering kvv'!$B$1:$AJ$1,0),FALSE)/1,0)</f>
        <v>0</v>
      </c>
      <c r="Z413">
        <f>IFERROR(VLOOKUP($B413,Kraftvärmeprod!$B$1:$AH$479,MATCH(Z$2,Kraftvärmeprod!$B$1:$AG$1,0),FALSE)/1,0)-IFERROR(VLOOKUP($B413,'Slutlig allokering kvv'!$B$2:$AC$462,MATCH(Z$3,'Slutlig allokering kvv'!$B$1:$AJ$1,0),FALSE)/1,0)</f>
        <v>0</v>
      </c>
      <c r="AA413">
        <f>IFERROR(VLOOKUP($B413,Kraftvärmeprod!$B$1:$AH$479,MATCH(AA$2,Kraftvärmeprod!$B$1:$AG$1,0),FALSE)/1,0)-IFERROR(VLOOKUP($B413,'Slutlig allokering kvv'!$B$2:$AC$462,MATCH(AA$3,'Slutlig allokering kvv'!$B$1:$AJ$1,0),FALSE)/1,0)</f>
        <v>0</v>
      </c>
      <c r="AE413">
        <f t="shared" si="12"/>
        <v>0</v>
      </c>
      <c r="AG413">
        <f>IFERROR(VLOOKUP(B413,'Slutlig allokering kvv'!$B$2:$AJ$462,MATCH("Summa slutlig allokerad tillförd energi (utan hjälpel och rökgaskondensering):",'Slutlig allokering kvv'!$B$1:$AK$1,0),FALSE)/1,"")</f>
        <v>0</v>
      </c>
      <c r="AI413" s="137" t="str">
        <f>IFERROR(1-VLOOKUP(B413,'Slutlig allokering kvv'!$B$2:$AJ$462,MATCH("Andel av bränsle i kvv som allokerats till värme, exklusive rökgaskondensering och hjälpel",'Slutlig allokering kvv'!$B$1:$AK$1,0),FALSE),"")</f>
        <v/>
      </c>
      <c r="AK413" s="137" t="str">
        <f t="shared" si="13"/>
        <v/>
      </c>
    </row>
    <row r="414" spans="1:37" x14ac:dyDescent="0.25">
      <c r="A414" s="2" t="s">
        <v>608</v>
      </c>
      <c r="B414" s="2" t="s">
        <v>612</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 kvv'!$B$2:$AC$462,MATCH(E$3,'Slutlig allokering kvv'!$B$1:$AJ$1,0),FALSE)/1,0)</f>
        <v>0</v>
      </c>
      <c r="F414">
        <f>IFERROR(VLOOKUP($B414,Kraftvärmeprod!$B$1:$AH$479,MATCH(F$2,Kraftvärmeprod!$B$1:$AG$1,0),FALSE)/1,0)-IFERROR(VLOOKUP($B414,'Slutlig allokering kvv'!$B$2:$AC$462,MATCH(F$3,'Slutlig allokering kvv'!$B$1:$AJ$1,0),FALSE)/1,0)</f>
        <v>0</v>
      </c>
      <c r="G414">
        <f>IFERROR(VLOOKUP($B414,Kraftvärmeprod!$B$1:$AH$479,MATCH(G$2,Kraftvärmeprod!$B$1:$AG$1,0),FALSE)/1,0)-IFERROR(VLOOKUP($B414,'Slutlig allokering kvv'!$B$2:$AC$462,MATCH(G$3,'Slutlig allokering kvv'!$B$1:$AJ$1,0),FALSE)/1,0)</f>
        <v>0</v>
      </c>
      <c r="H414">
        <f>IFERROR(VLOOKUP($B414,Kraftvärmeprod!$B$1:$AH$479,MATCH(H$2,Kraftvärmeprod!$B$1:$AG$1,0),FALSE)/1,0)-IFERROR(VLOOKUP($B414,'Slutlig allokering kvv'!$B$2:$AC$462,MATCH(H$3,'Slutlig allokering kvv'!$B$1:$AJ$1,0),FALSE)/1,0)</f>
        <v>0</v>
      </c>
      <c r="I414">
        <f>IFERROR(VLOOKUP($B414,Kraftvärmeprod!$B$1:$AH$479,MATCH(I$2,Kraftvärmeprod!$B$1:$AG$1,0),FALSE)/1,0)-IFERROR(VLOOKUP($B414,'Slutlig allokering kvv'!$B$2:$AC$462,MATCH(I$3,'Slutlig allokering kvv'!$B$1:$AJ$1,0),FALSE)/1,0)</f>
        <v>0</v>
      </c>
      <c r="J414">
        <f>IFERROR(VLOOKUP($B414,Kraftvärmeprod!$B$1:$AH$479,MATCH(J$2,Kraftvärmeprod!$B$1:$AG$1,0),FALSE)/1,0)-IFERROR(VLOOKUP($B414,'Slutlig allokering kvv'!$B$2:$AC$462,MATCH(J$3,'Slutlig allokering kvv'!$B$1:$AJ$1,0),FALSE)/1,0)</f>
        <v>0</v>
      </c>
      <c r="K414">
        <f>IFERROR(VLOOKUP($B414,Kraftvärmeprod!$B$1:$AH$479,MATCH(K$2,Kraftvärmeprod!$B$1:$AG$1,0),FALSE)/1,0)-IFERROR(VLOOKUP($B414,'Slutlig allokering kvv'!$B$2:$AC$462,MATCH(K$3,'Slutlig allokering kvv'!$B$1:$AJ$1,0),FALSE)/1,0)</f>
        <v>0</v>
      </c>
      <c r="L414">
        <f>IFERROR(VLOOKUP($B414,Kraftvärmeprod!$B$1:$AH$479,MATCH(L$2,Kraftvärmeprod!$B$1:$AG$1,0),FALSE)/1,0)-IFERROR(VLOOKUP($B414,'Slutlig allokering kvv'!$B$2:$AC$462,MATCH(L$3,'Slutlig allokering kvv'!$B$1:$AJ$1,0),FALSE)/1,0)</f>
        <v>0</v>
      </c>
      <c r="M414">
        <f>IFERROR(VLOOKUP($B414,Kraftvärmeprod!$B$1:$AH$479,MATCH(M$2,Kraftvärmeprod!$B$1:$AG$1,0),FALSE)/1,0)-IFERROR(VLOOKUP($B414,'Slutlig allokering kvv'!$B$2:$AC$462,MATCH(M$3,'Slutlig allokering kvv'!$B$1:$AJ$1,0),FALSE)/1,0)</f>
        <v>0</v>
      </c>
      <c r="N414">
        <f>IFERROR(VLOOKUP($B414,Kraftvärmeprod!$B$1:$AH$479,MATCH(N$2,Kraftvärmeprod!$B$1:$AG$1,0),FALSE)/1,0)-IFERROR(VLOOKUP($B414,'Slutlig allokering kvv'!$B$2:$AC$462,MATCH(N$3,'Slutlig allokering kvv'!$B$1:$AJ$1,0),FALSE)/1,0)</f>
        <v>0</v>
      </c>
      <c r="O414">
        <f>IFERROR(VLOOKUP($B414,Kraftvärmeprod!$B$1:$AH$479,MATCH(O$2,Kraftvärmeprod!$B$1:$AG$1,0),FALSE)/1,0)-IFERROR(VLOOKUP($B414,'Slutlig allokering kvv'!$B$2:$AC$462,MATCH(O$3,'Slutlig allokering kvv'!$B$1:$AJ$1,0),FALSE)/1,0)</f>
        <v>0</v>
      </c>
      <c r="P414">
        <f>IFERROR(VLOOKUP($B414,Kraftvärmeprod!$B$1:$AH$479,MATCH(P$2,Kraftvärmeprod!$B$1:$AG$1,0),FALSE)/1,0)-IFERROR(VLOOKUP($B414,'Slutlig allokering kvv'!$B$2:$AC$462,MATCH(P$3,'Slutlig allokering kvv'!$B$1:$AJ$1,0),FALSE)/1,0)</f>
        <v>0</v>
      </c>
      <c r="Q414">
        <f>IFERROR(VLOOKUP($B414,Kraftvärmeprod!$B$1:$AH$479,MATCH(Q$2,Kraftvärmeprod!$B$1:$AG$1,0),FALSE)/1,0)-IFERROR(VLOOKUP($B414,'Slutlig allokering kvv'!$B$2:$AC$462,MATCH(Q$3,'Slutlig allokering kvv'!$B$1:$AJ$1,0),FALSE)/1,0)</f>
        <v>0</v>
      </c>
      <c r="R414">
        <f>IFERROR(VLOOKUP($B414,Kraftvärmeprod!$B$1:$AH$479,MATCH(R$2,Kraftvärmeprod!$B$1:$AG$1,0),FALSE)/1,0)-IFERROR(VLOOKUP($B414,'Slutlig allokering kvv'!$B$2:$AC$462,MATCH(R$3,'Slutlig allokering kvv'!$B$1:$AJ$1,0),FALSE)/1,0)</f>
        <v>0</v>
      </c>
      <c r="S414">
        <f>IFERROR(VLOOKUP($B414,Kraftvärmeprod!$B$1:$AH$479,MATCH(S$2,Kraftvärmeprod!$B$1:$AG$1,0),FALSE)/1,0)-IFERROR(VLOOKUP($B414,'Slutlig allokering kvv'!$B$2:$AC$462,MATCH(S$3,'Slutlig allokering kvv'!$B$1:$AJ$1,0),FALSE)/1,0)</f>
        <v>0</v>
      </c>
      <c r="T414" s="6">
        <f>IFERROR(VLOOKUP($B414,Miljö!$B$1:$S$477,MATCH(T$2,Miljö!$B$1:$X$1,0),FALSE)/1,0)-IFERROR(VLOOKUP($B414,'Slutlig allokering kvv'!$B$2:$AC$462,MATCH(T$3,'Slutlig allokering kvv'!$B$1:$AJ$1,0),FALSE)/1,0)</f>
        <v>0</v>
      </c>
      <c r="U414">
        <f>IFERROR(VLOOKUP($B414,Kraftvärmeprod!$B$1:$AH$479,MATCH(U$2,Kraftvärmeprod!$B$1:$AG$1,0),FALSE)/1,0)-IFERROR(VLOOKUP($B414,'Slutlig allokering kvv'!$B$2:$AC$462,MATCH(U$3,'Slutlig allokering kvv'!$B$1:$AJ$1,0),FALSE)/1,0)</f>
        <v>0</v>
      </c>
      <c r="V414">
        <f>IFERROR(VLOOKUP($B414,Kraftvärmeprod!$B$1:$AH$479,MATCH(V$2,Kraftvärmeprod!$B$1:$AG$1,0),FALSE)/1,0)-IFERROR(VLOOKUP($B414,'Slutlig allokering kvv'!$B$2:$AC$462,MATCH(V$3,'Slutlig allokering kvv'!$B$1:$AJ$1,0),FALSE)/1,0)</f>
        <v>0</v>
      </c>
      <c r="W414">
        <f>IFERROR(VLOOKUP($B414,Kraftvärmeprod!$B$1:$AH$479,MATCH(W$2,Kraftvärmeprod!$B$1:$AG$1,0),FALSE)/1,0)-IFERROR(VLOOKUP($B414,'Slutlig allokering kvv'!$B$2:$AC$462,MATCH(W$3,'Slutlig allokering kvv'!$B$1:$AJ$1,0),FALSE)/1,0)</f>
        <v>0</v>
      </c>
      <c r="X414">
        <f>IFERROR(VLOOKUP($B414,Kraftvärmeprod!$B$1:$AH$479,MATCH(X$2,Kraftvärmeprod!$B$1:$AG$1,0),FALSE)/1,0)-IFERROR(VLOOKUP($B414,'Slutlig allokering kvv'!$B$2:$AC$462,MATCH(X$3,'Slutlig allokering kvv'!$B$1:$AJ$1,0),FALSE)/1,0)</f>
        <v>0</v>
      </c>
      <c r="Y414">
        <f>IFERROR(VLOOKUP($B414,Kraftvärmeprod!$B$1:$AH$479,MATCH(Y$2,Kraftvärmeprod!$B$1:$AG$1,0),FALSE)/1,0)-IFERROR(VLOOKUP($B414,'Slutlig allokering kvv'!$B$2:$AC$462,MATCH(Y$3,'Slutlig allokering kvv'!$B$1:$AJ$1,0),FALSE)/1,0)</f>
        <v>0</v>
      </c>
      <c r="Z414">
        <f>IFERROR(VLOOKUP($B414,Kraftvärmeprod!$B$1:$AH$479,MATCH(Z$2,Kraftvärmeprod!$B$1:$AG$1,0),FALSE)/1,0)-IFERROR(VLOOKUP($B414,'Slutlig allokering kvv'!$B$2:$AC$462,MATCH(Z$3,'Slutlig allokering kvv'!$B$1:$AJ$1,0),FALSE)/1,0)</f>
        <v>0</v>
      </c>
      <c r="AA414">
        <f>IFERROR(VLOOKUP($B414,Kraftvärmeprod!$B$1:$AH$479,MATCH(AA$2,Kraftvärmeprod!$B$1:$AG$1,0),FALSE)/1,0)-IFERROR(VLOOKUP($B414,'Slutlig allokering kvv'!$B$2:$AC$462,MATCH(AA$3,'Slutlig allokering kvv'!$B$1:$AJ$1,0),FALSE)/1,0)</f>
        <v>0</v>
      </c>
      <c r="AE414">
        <f t="shared" si="12"/>
        <v>0</v>
      </c>
      <c r="AG414">
        <f>IFERROR(VLOOKUP(B414,'Slutlig allokering kvv'!$B$2:$AJ$462,MATCH("Summa slutlig allokerad tillförd energi (utan hjälpel och rökgaskondensering):",'Slutlig allokering kvv'!$B$1:$AK$1,0),FALSE)/1,"")</f>
        <v>0</v>
      </c>
      <c r="AI414" s="137" t="str">
        <f>IFERROR(1-VLOOKUP(B414,'Slutlig allokering kvv'!$B$2:$AJ$462,MATCH("Andel av bränsle i kvv som allokerats till värme, exklusive rökgaskondensering och hjälpel",'Slutlig allokering kvv'!$B$1:$AK$1,0),FALSE),"")</f>
        <v/>
      </c>
      <c r="AK414" s="137" t="str">
        <f t="shared" si="13"/>
        <v/>
      </c>
    </row>
    <row r="415" spans="1:37" x14ac:dyDescent="0.25">
      <c r="A415" s="2" t="s">
        <v>608</v>
      </c>
      <c r="B415" s="2" t="s">
        <v>613</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 kvv'!$B$2:$AC$462,MATCH(E$3,'Slutlig allokering kvv'!$B$1:$AJ$1,0),FALSE)/1,0)</f>
        <v>0</v>
      </c>
      <c r="F415">
        <f>IFERROR(VLOOKUP($B415,Kraftvärmeprod!$B$1:$AH$479,MATCH(F$2,Kraftvärmeprod!$B$1:$AG$1,0),FALSE)/1,0)-IFERROR(VLOOKUP($B415,'Slutlig allokering kvv'!$B$2:$AC$462,MATCH(F$3,'Slutlig allokering kvv'!$B$1:$AJ$1,0),FALSE)/1,0)</f>
        <v>0</v>
      </c>
      <c r="G415">
        <f>IFERROR(VLOOKUP($B415,Kraftvärmeprod!$B$1:$AH$479,MATCH(G$2,Kraftvärmeprod!$B$1:$AG$1,0),FALSE)/1,0)-IFERROR(VLOOKUP($B415,'Slutlig allokering kvv'!$B$2:$AC$462,MATCH(G$3,'Slutlig allokering kvv'!$B$1:$AJ$1,0),FALSE)/1,0)</f>
        <v>0</v>
      </c>
      <c r="H415">
        <f>IFERROR(VLOOKUP($B415,Kraftvärmeprod!$B$1:$AH$479,MATCH(H$2,Kraftvärmeprod!$B$1:$AG$1,0),FALSE)/1,0)-IFERROR(VLOOKUP($B415,'Slutlig allokering kvv'!$B$2:$AC$462,MATCH(H$3,'Slutlig allokering kvv'!$B$1:$AJ$1,0),FALSE)/1,0)</f>
        <v>0</v>
      </c>
      <c r="I415">
        <f>IFERROR(VLOOKUP($B415,Kraftvärmeprod!$B$1:$AH$479,MATCH(I$2,Kraftvärmeprod!$B$1:$AG$1,0),FALSE)/1,0)-IFERROR(VLOOKUP($B415,'Slutlig allokering kvv'!$B$2:$AC$462,MATCH(I$3,'Slutlig allokering kvv'!$B$1:$AJ$1,0),FALSE)/1,0)</f>
        <v>0</v>
      </c>
      <c r="J415">
        <f>IFERROR(VLOOKUP($B415,Kraftvärmeprod!$B$1:$AH$479,MATCH(J$2,Kraftvärmeprod!$B$1:$AG$1,0),FALSE)/1,0)-IFERROR(VLOOKUP($B415,'Slutlig allokering kvv'!$B$2:$AC$462,MATCH(J$3,'Slutlig allokering kvv'!$B$1:$AJ$1,0),FALSE)/1,0)</f>
        <v>0</v>
      </c>
      <c r="K415">
        <f>IFERROR(VLOOKUP($B415,Kraftvärmeprod!$B$1:$AH$479,MATCH(K$2,Kraftvärmeprod!$B$1:$AG$1,0),FALSE)/1,0)-IFERROR(VLOOKUP($B415,'Slutlig allokering kvv'!$B$2:$AC$462,MATCH(K$3,'Slutlig allokering kvv'!$B$1:$AJ$1,0),FALSE)/1,0)</f>
        <v>0</v>
      </c>
      <c r="L415">
        <f>IFERROR(VLOOKUP($B415,Kraftvärmeprod!$B$1:$AH$479,MATCH(L$2,Kraftvärmeprod!$B$1:$AG$1,0),FALSE)/1,0)-IFERROR(VLOOKUP($B415,'Slutlig allokering kvv'!$B$2:$AC$462,MATCH(L$3,'Slutlig allokering kvv'!$B$1:$AJ$1,0),FALSE)/1,0)</f>
        <v>0</v>
      </c>
      <c r="M415">
        <f>IFERROR(VLOOKUP($B415,Kraftvärmeprod!$B$1:$AH$479,MATCH(M$2,Kraftvärmeprod!$B$1:$AG$1,0),FALSE)/1,0)-IFERROR(VLOOKUP($B415,'Slutlig allokering kvv'!$B$2:$AC$462,MATCH(M$3,'Slutlig allokering kvv'!$B$1:$AJ$1,0),FALSE)/1,0)</f>
        <v>0</v>
      </c>
      <c r="N415">
        <f>IFERROR(VLOOKUP($B415,Kraftvärmeprod!$B$1:$AH$479,MATCH(N$2,Kraftvärmeprod!$B$1:$AG$1,0),FALSE)/1,0)-IFERROR(VLOOKUP($B415,'Slutlig allokering kvv'!$B$2:$AC$462,MATCH(N$3,'Slutlig allokering kvv'!$B$1:$AJ$1,0),FALSE)/1,0)</f>
        <v>0</v>
      </c>
      <c r="O415">
        <f>IFERROR(VLOOKUP($B415,Kraftvärmeprod!$B$1:$AH$479,MATCH(O$2,Kraftvärmeprod!$B$1:$AG$1,0),FALSE)/1,0)-IFERROR(VLOOKUP($B415,'Slutlig allokering kvv'!$B$2:$AC$462,MATCH(O$3,'Slutlig allokering kvv'!$B$1:$AJ$1,0),FALSE)/1,0)</f>
        <v>0</v>
      </c>
      <c r="P415">
        <f>IFERROR(VLOOKUP($B415,Kraftvärmeprod!$B$1:$AH$479,MATCH(P$2,Kraftvärmeprod!$B$1:$AG$1,0),FALSE)/1,0)-IFERROR(VLOOKUP($B415,'Slutlig allokering kvv'!$B$2:$AC$462,MATCH(P$3,'Slutlig allokering kvv'!$B$1:$AJ$1,0),FALSE)/1,0)</f>
        <v>0</v>
      </c>
      <c r="Q415">
        <f>IFERROR(VLOOKUP($B415,Kraftvärmeprod!$B$1:$AH$479,MATCH(Q$2,Kraftvärmeprod!$B$1:$AG$1,0),FALSE)/1,0)-IFERROR(VLOOKUP($B415,'Slutlig allokering kvv'!$B$2:$AC$462,MATCH(Q$3,'Slutlig allokering kvv'!$B$1:$AJ$1,0),FALSE)/1,0)</f>
        <v>0</v>
      </c>
      <c r="R415">
        <f>IFERROR(VLOOKUP($B415,Kraftvärmeprod!$B$1:$AH$479,MATCH(R$2,Kraftvärmeprod!$B$1:$AG$1,0),FALSE)/1,0)-IFERROR(VLOOKUP($B415,'Slutlig allokering kvv'!$B$2:$AC$462,MATCH(R$3,'Slutlig allokering kvv'!$B$1:$AJ$1,0),FALSE)/1,0)</f>
        <v>0</v>
      </c>
      <c r="S415">
        <f>IFERROR(VLOOKUP($B415,Kraftvärmeprod!$B$1:$AH$479,MATCH(S$2,Kraftvärmeprod!$B$1:$AG$1,0),FALSE)/1,0)-IFERROR(VLOOKUP($B415,'Slutlig allokering kvv'!$B$2:$AC$462,MATCH(S$3,'Slutlig allokering kvv'!$B$1:$AJ$1,0),FALSE)/1,0)</f>
        <v>0</v>
      </c>
      <c r="T415" s="6">
        <f>IFERROR(VLOOKUP($B415,Miljö!$B$1:$S$477,MATCH(T$2,Miljö!$B$1:$X$1,0),FALSE)/1,0)-IFERROR(VLOOKUP($B415,'Slutlig allokering kvv'!$B$2:$AC$462,MATCH(T$3,'Slutlig allokering kvv'!$B$1:$AJ$1,0),FALSE)/1,0)</f>
        <v>0</v>
      </c>
      <c r="U415">
        <f>IFERROR(VLOOKUP($B415,Kraftvärmeprod!$B$1:$AH$479,MATCH(U$2,Kraftvärmeprod!$B$1:$AG$1,0),FALSE)/1,0)-IFERROR(VLOOKUP($B415,'Slutlig allokering kvv'!$B$2:$AC$462,MATCH(U$3,'Slutlig allokering kvv'!$B$1:$AJ$1,0),FALSE)/1,0)</f>
        <v>0</v>
      </c>
      <c r="V415">
        <f>IFERROR(VLOOKUP($B415,Kraftvärmeprod!$B$1:$AH$479,MATCH(V$2,Kraftvärmeprod!$B$1:$AG$1,0),FALSE)/1,0)-IFERROR(VLOOKUP($B415,'Slutlig allokering kvv'!$B$2:$AC$462,MATCH(V$3,'Slutlig allokering kvv'!$B$1:$AJ$1,0),FALSE)/1,0)</f>
        <v>0</v>
      </c>
      <c r="W415">
        <f>IFERROR(VLOOKUP($B415,Kraftvärmeprod!$B$1:$AH$479,MATCH(W$2,Kraftvärmeprod!$B$1:$AG$1,0),FALSE)/1,0)-IFERROR(VLOOKUP($B415,'Slutlig allokering kvv'!$B$2:$AC$462,MATCH(W$3,'Slutlig allokering kvv'!$B$1:$AJ$1,0),FALSE)/1,0)</f>
        <v>0</v>
      </c>
      <c r="X415">
        <f>IFERROR(VLOOKUP($B415,Kraftvärmeprod!$B$1:$AH$479,MATCH(X$2,Kraftvärmeprod!$B$1:$AG$1,0),FALSE)/1,0)-IFERROR(VLOOKUP($B415,'Slutlig allokering kvv'!$B$2:$AC$462,MATCH(X$3,'Slutlig allokering kvv'!$B$1:$AJ$1,0),FALSE)/1,0)</f>
        <v>0</v>
      </c>
      <c r="Y415">
        <f>IFERROR(VLOOKUP($B415,Kraftvärmeprod!$B$1:$AH$479,MATCH(Y$2,Kraftvärmeprod!$B$1:$AG$1,0),FALSE)/1,0)-IFERROR(VLOOKUP($B415,'Slutlig allokering kvv'!$B$2:$AC$462,MATCH(Y$3,'Slutlig allokering kvv'!$B$1:$AJ$1,0),FALSE)/1,0)</f>
        <v>0</v>
      </c>
      <c r="Z415">
        <f>IFERROR(VLOOKUP($B415,Kraftvärmeprod!$B$1:$AH$479,MATCH(Z$2,Kraftvärmeprod!$B$1:$AG$1,0),FALSE)/1,0)-IFERROR(VLOOKUP($B415,'Slutlig allokering kvv'!$B$2:$AC$462,MATCH(Z$3,'Slutlig allokering kvv'!$B$1:$AJ$1,0),FALSE)/1,0)</f>
        <v>0</v>
      </c>
      <c r="AA415">
        <f>IFERROR(VLOOKUP($B415,Kraftvärmeprod!$B$1:$AH$479,MATCH(AA$2,Kraftvärmeprod!$B$1:$AG$1,0),FALSE)/1,0)-IFERROR(VLOOKUP($B415,'Slutlig allokering kvv'!$B$2:$AC$462,MATCH(AA$3,'Slutlig allokering kvv'!$B$1:$AJ$1,0),FALSE)/1,0)</f>
        <v>0</v>
      </c>
      <c r="AE415">
        <f t="shared" si="12"/>
        <v>0</v>
      </c>
      <c r="AG415">
        <f>IFERROR(VLOOKUP(B415,'Slutlig allokering kvv'!$B$2:$AJ$462,MATCH("Summa slutlig allokerad tillförd energi (utan hjälpel och rökgaskondensering):",'Slutlig allokering kvv'!$B$1:$AK$1,0),FALSE)/1,"")</f>
        <v>0</v>
      </c>
      <c r="AI415" s="137" t="str">
        <f>IFERROR(1-VLOOKUP(B415,'Slutlig allokering kvv'!$B$2:$AJ$462,MATCH("Andel av bränsle i kvv som allokerats till värme, exklusive rökgaskondensering och hjälpel",'Slutlig allokering kvv'!$B$1:$AK$1,0),FALSE),"")</f>
        <v/>
      </c>
      <c r="AK415" s="137" t="str">
        <f t="shared" si="13"/>
        <v/>
      </c>
    </row>
    <row r="416" spans="1:37" x14ac:dyDescent="0.25">
      <c r="A416" s="2" t="s">
        <v>608</v>
      </c>
      <c r="B416" s="2" t="s">
        <v>614</v>
      </c>
      <c r="C416">
        <f>IFERROR(VLOOKUP($B416,Kraftvärmeprod!$B$1:$AH$479,MATCH(C$3,Kraftvärmeprod!$B$1:$AG$1,0),FALSE)/1,"")</f>
        <v>230.49600000000001</v>
      </c>
      <c r="D416">
        <f>IFERROR(VLOOKUP($B416,Kraftvärmeprod!$B$1:$AH$479,MATCH(D$3,Kraftvärmeprod!$B$1:$AG$1,0),FALSE)/1,"")</f>
        <v>66.462999999999994</v>
      </c>
      <c r="E416">
        <f>IFERROR(VLOOKUP($B416,Kraftvärmeprod!$B$1:$AH$479,MATCH(E$2,Kraftvärmeprod!$B$1:$AG$1,0),FALSE)/1,0)-IFERROR(VLOOKUP($B416,'Slutlig allokering kvv'!$B$2:$AC$462,MATCH(E$3,'Slutlig allokering kvv'!$B$1:$AJ$1,0),FALSE)/1,0)</f>
        <v>0</v>
      </c>
      <c r="F416">
        <f>IFERROR(VLOOKUP($B416,Kraftvärmeprod!$B$1:$AH$479,MATCH(F$2,Kraftvärmeprod!$B$1:$AG$1,0),FALSE)/1,0)-IFERROR(VLOOKUP($B416,'Slutlig allokering kvv'!$B$2:$AC$462,MATCH(F$3,'Slutlig allokering kvv'!$B$1:$AJ$1,0),FALSE)/1,0)</f>
        <v>2.6266600000000002</v>
      </c>
      <c r="G416">
        <f>IFERROR(VLOOKUP($B416,Kraftvärmeprod!$B$1:$AH$479,MATCH(G$2,Kraftvärmeprod!$B$1:$AG$1,0),FALSE)/1,0)-IFERROR(VLOOKUP($B416,'Slutlig allokering kvv'!$B$2:$AC$462,MATCH(G$3,'Slutlig allokering kvv'!$B$1:$AJ$1,0),FALSE)/1,0)</f>
        <v>71.625600000000006</v>
      </c>
      <c r="H416">
        <f>IFERROR(VLOOKUP($B416,Kraftvärmeprod!$B$1:$AH$479,MATCH(H$2,Kraftvärmeprod!$B$1:$AG$1,0),FALSE)/1,0)-IFERROR(VLOOKUP($B416,'Slutlig allokering kvv'!$B$2:$AC$462,MATCH(H$3,'Slutlig allokering kvv'!$B$1:$AJ$1,0),FALSE)/1,0)</f>
        <v>0</v>
      </c>
      <c r="I416">
        <f>IFERROR(VLOOKUP($B416,Kraftvärmeprod!$B$1:$AH$479,MATCH(I$2,Kraftvärmeprod!$B$1:$AG$1,0),FALSE)/1,0)-IFERROR(VLOOKUP($B416,'Slutlig allokering kvv'!$B$2:$AC$462,MATCH(I$3,'Slutlig allokering kvv'!$B$1:$AJ$1,0),FALSE)/1,0)</f>
        <v>0</v>
      </c>
      <c r="J416">
        <f>IFERROR(VLOOKUP($B416,Kraftvärmeprod!$B$1:$AH$479,MATCH(J$2,Kraftvärmeprod!$B$1:$AG$1,0),FALSE)/1,0)-IFERROR(VLOOKUP($B416,'Slutlig allokering kvv'!$B$2:$AC$462,MATCH(J$3,'Slutlig allokering kvv'!$B$1:$AJ$1,0),FALSE)/1,0)</f>
        <v>0</v>
      </c>
      <c r="K416">
        <f>IFERROR(VLOOKUP($B416,Kraftvärmeprod!$B$1:$AH$479,MATCH(K$2,Kraftvärmeprod!$B$1:$AG$1,0),FALSE)/1,0)-IFERROR(VLOOKUP($B416,'Slutlig allokering kvv'!$B$2:$AC$462,MATCH(K$3,'Slutlig allokering kvv'!$B$1:$AJ$1,0),FALSE)/1,0)</f>
        <v>3.9771099999999997</v>
      </c>
      <c r="L416">
        <f>IFERROR(VLOOKUP($B416,Kraftvärmeprod!$B$1:$AH$479,MATCH(L$2,Kraftvärmeprod!$B$1:$AG$1,0),FALSE)/1,0)-IFERROR(VLOOKUP($B416,'Slutlig allokering kvv'!$B$2:$AC$462,MATCH(L$3,'Slutlig allokering kvv'!$B$1:$AJ$1,0),FALSE)/1,0)</f>
        <v>19.288600000000002</v>
      </c>
      <c r="M416">
        <f>IFERROR(VLOOKUP($B416,Kraftvärmeprod!$B$1:$AH$479,MATCH(M$2,Kraftvärmeprod!$B$1:$AG$1,0),FALSE)/1,0)-IFERROR(VLOOKUP($B416,'Slutlig allokering kvv'!$B$2:$AC$462,MATCH(M$3,'Slutlig allokering kvv'!$B$1:$AJ$1,0),FALSE)/1,0)</f>
        <v>0</v>
      </c>
      <c r="N416">
        <f>IFERROR(VLOOKUP($B416,Kraftvärmeprod!$B$1:$AH$479,MATCH(N$2,Kraftvärmeprod!$B$1:$AG$1,0),FALSE)/1,0)-IFERROR(VLOOKUP($B416,'Slutlig allokering kvv'!$B$2:$AC$462,MATCH(N$3,'Slutlig allokering kvv'!$B$1:$AJ$1,0),FALSE)/1,0)</f>
        <v>0</v>
      </c>
      <c r="O416">
        <f>IFERROR(VLOOKUP($B416,Kraftvärmeprod!$B$1:$AH$479,MATCH(O$2,Kraftvärmeprod!$B$1:$AG$1,0),FALSE)/1,0)-IFERROR(VLOOKUP($B416,'Slutlig allokering kvv'!$B$2:$AC$462,MATCH(O$3,'Slutlig allokering kvv'!$B$1:$AJ$1,0),FALSE)/1,0)</f>
        <v>31.700000000000003</v>
      </c>
      <c r="P416">
        <f>IFERROR(VLOOKUP($B416,Kraftvärmeprod!$B$1:$AH$479,MATCH(P$2,Kraftvärmeprod!$B$1:$AG$1,0),FALSE)/1,0)-IFERROR(VLOOKUP($B416,'Slutlig allokering kvv'!$B$2:$AC$462,MATCH(P$3,'Slutlig allokering kvv'!$B$1:$AJ$1,0),FALSE)/1,0)</f>
        <v>12.962700000000002</v>
      </c>
      <c r="Q416">
        <f>IFERROR(VLOOKUP($B416,Kraftvärmeprod!$B$1:$AH$479,MATCH(Q$2,Kraftvärmeprod!$B$1:$AG$1,0),FALSE)/1,0)-IFERROR(VLOOKUP($B416,'Slutlig allokering kvv'!$B$2:$AC$462,MATCH(Q$3,'Slutlig allokering kvv'!$B$1:$AJ$1,0),FALSE)/1,0)</f>
        <v>0</v>
      </c>
      <c r="R416">
        <f>IFERROR(VLOOKUP($B416,Kraftvärmeprod!$B$1:$AH$479,MATCH(R$2,Kraftvärmeprod!$B$1:$AG$1,0),FALSE)/1,0)-IFERROR(VLOOKUP($B416,'Slutlig allokering kvv'!$B$2:$AC$462,MATCH(R$3,'Slutlig allokering kvv'!$B$1:$AJ$1,0),FALSE)/1,0)</f>
        <v>0</v>
      </c>
      <c r="S416">
        <f>IFERROR(VLOOKUP($B416,Kraftvärmeprod!$B$1:$AH$479,MATCH(S$2,Kraftvärmeprod!$B$1:$AG$1,0),FALSE)/1,0)-IFERROR(VLOOKUP($B416,'Slutlig allokering kvv'!$B$2:$AC$462,MATCH(S$3,'Slutlig allokering kvv'!$B$1:$AJ$1,0),FALSE)/1,0)</f>
        <v>17.607899999999997</v>
      </c>
      <c r="T416" s="6">
        <f>IFERROR(VLOOKUP($B416,Miljö!$B$1:$S$477,MATCH(T$2,Miljö!$B$1:$X$1,0),FALSE)/1,0)-IFERROR(VLOOKUP($B416,'Slutlig allokering kvv'!$B$2:$AC$462,MATCH(T$3,'Slutlig allokering kvv'!$B$1:$AJ$1,0),FALSE)/1,0)</f>
        <v>6.9644399999999997</v>
      </c>
      <c r="U416">
        <f>IFERROR(VLOOKUP($B416,Kraftvärmeprod!$B$1:$AH$479,MATCH(U$2,Kraftvärmeprod!$B$1:$AG$1,0),FALSE)/1,0)-IFERROR(VLOOKUP($B416,'Slutlig allokering kvv'!$B$2:$AC$462,MATCH(U$3,'Slutlig allokering kvv'!$B$1:$AJ$1,0),FALSE)/1,0)</f>
        <v>0</v>
      </c>
      <c r="V416">
        <f>IFERROR(VLOOKUP($B416,Kraftvärmeprod!$B$1:$AH$479,MATCH(V$2,Kraftvärmeprod!$B$1:$AG$1,0),FALSE)/1,0)-IFERROR(VLOOKUP($B416,'Slutlig allokering kvv'!$B$2:$AC$462,MATCH(V$3,'Slutlig allokering kvv'!$B$1:$AJ$1,0),FALSE)/1,0)</f>
        <v>0</v>
      </c>
      <c r="W416">
        <f>IFERROR(VLOOKUP($B416,Kraftvärmeprod!$B$1:$AH$479,MATCH(W$2,Kraftvärmeprod!$B$1:$AG$1,0),FALSE)/1,0)-IFERROR(VLOOKUP($B416,'Slutlig allokering kvv'!$B$2:$AC$462,MATCH(W$3,'Slutlig allokering kvv'!$B$1:$AJ$1,0),FALSE)/1,0)</f>
        <v>0</v>
      </c>
      <c r="X416">
        <f>IFERROR(VLOOKUP($B416,Kraftvärmeprod!$B$1:$AH$479,MATCH(X$2,Kraftvärmeprod!$B$1:$AG$1,0),FALSE)/1,0)-IFERROR(VLOOKUP($B416,'Slutlig allokering kvv'!$B$2:$AC$462,MATCH(X$3,'Slutlig allokering kvv'!$B$1:$AJ$1,0),FALSE)/1,0)</f>
        <v>0</v>
      </c>
      <c r="Y416">
        <f>IFERROR(VLOOKUP($B416,Kraftvärmeprod!$B$1:$AH$479,MATCH(Y$2,Kraftvärmeprod!$B$1:$AG$1,0),FALSE)/1,0)-IFERROR(VLOOKUP($B416,'Slutlig allokering kvv'!$B$2:$AC$462,MATCH(Y$3,'Slutlig allokering kvv'!$B$1:$AJ$1,0),FALSE)/1,0)</f>
        <v>0</v>
      </c>
      <c r="Z416">
        <f>IFERROR(VLOOKUP($B416,Kraftvärmeprod!$B$1:$AH$479,MATCH(Z$2,Kraftvärmeprod!$B$1:$AG$1,0),FALSE)/1,0)-IFERROR(VLOOKUP($B416,'Slutlig allokering kvv'!$B$2:$AC$462,MATCH(Z$3,'Slutlig allokering kvv'!$B$1:$AJ$1,0),FALSE)/1,0)</f>
        <v>0</v>
      </c>
      <c r="AA416">
        <f>IFERROR(VLOOKUP($B416,Kraftvärmeprod!$B$1:$AH$479,MATCH(AA$2,Kraftvärmeprod!$B$1:$AG$1,0),FALSE)/1,0)-IFERROR(VLOOKUP($B416,'Slutlig allokering kvv'!$B$2:$AC$462,MATCH(AA$3,'Slutlig allokering kvv'!$B$1:$AJ$1,0),FALSE)/1,0)</f>
        <v>0</v>
      </c>
      <c r="AE416">
        <f t="shared" si="12"/>
        <v>159.78857000000002</v>
      </c>
      <c r="AG416">
        <f>IFERROR(VLOOKUP(B416,'Slutlig allokering kvv'!$B$2:$AJ$462,MATCH("Summa slutlig allokerad tillförd energi (utan hjälpel och rökgaskondensering):",'Slutlig allokering kvv'!$B$1:$AK$1,0),FALSE)/1,"")</f>
        <v>218.91643000000002</v>
      </c>
      <c r="AI416" s="137">
        <f>IFERROR(1-VLOOKUP(B416,'Slutlig allokering kvv'!$B$2:$AJ$462,MATCH("Andel av bränsle i kvv som allokerats till värme, exklusive rökgaskondensering och hjälpel",'Slutlig allokering kvv'!$B$1:$AK$1,0),FALSE),"")</f>
        <v>0.42193414399070517</v>
      </c>
      <c r="AK416" s="137">
        <f t="shared" si="13"/>
        <v>0.42193414399070517</v>
      </c>
    </row>
    <row r="417" spans="1:37" x14ac:dyDescent="0.25">
      <c r="A417" s="2" t="s">
        <v>608</v>
      </c>
      <c r="B417" s="2" t="s">
        <v>615</v>
      </c>
      <c r="C417">
        <f>IFERROR(VLOOKUP($B417,Kraftvärmeprod!$B$1:$AH$479,MATCH(C$3,Kraftvärmeprod!$B$1:$AG$1,0),FALSE)/1,"")</f>
        <v>170.31800000000001</v>
      </c>
      <c r="D417">
        <f>IFERROR(VLOOKUP($B417,Kraftvärmeprod!$B$1:$AH$479,MATCH(D$3,Kraftvärmeprod!$B$1:$AG$1,0),FALSE)/1,"")</f>
        <v>64.724000000000004</v>
      </c>
      <c r="E417">
        <f>IFERROR(VLOOKUP($B417,Kraftvärmeprod!$B$1:$AH$479,MATCH(E$2,Kraftvärmeprod!$B$1:$AG$1,0),FALSE)/1,0)-IFERROR(VLOOKUP($B417,'Slutlig allokering kvv'!$B$2:$AC$462,MATCH(E$3,'Slutlig allokering kvv'!$B$1:$AJ$1,0),FALSE)/1,0)</f>
        <v>0</v>
      </c>
      <c r="F417">
        <f>IFERROR(VLOOKUP($B417,Kraftvärmeprod!$B$1:$AH$479,MATCH(F$2,Kraftvärmeprod!$B$1:$AG$1,0),FALSE)/1,0)-IFERROR(VLOOKUP($B417,'Slutlig allokering kvv'!$B$2:$AC$462,MATCH(F$3,'Slutlig allokering kvv'!$B$1:$AJ$1,0),FALSE)/1,0)</f>
        <v>2.2507699999999997</v>
      </c>
      <c r="G417">
        <f>IFERROR(VLOOKUP($B417,Kraftvärmeprod!$B$1:$AH$479,MATCH(G$2,Kraftvärmeprod!$B$1:$AG$1,0),FALSE)/1,0)-IFERROR(VLOOKUP($B417,'Slutlig allokering kvv'!$B$2:$AC$462,MATCH(G$3,'Slutlig allokering kvv'!$B$1:$AJ$1,0),FALSE)/1,0)</f>
        <v>60.735099999999996</v>
      </c>
      <c r="H417">
        <f>IFERROR(VLOOKUP($B417,Kraftvärmeprod!$B$1:$AH$479,MATCH(H$2,Kraftvärmeprod!$B$1:$AG$1,0),FALSE)/1,0)-IFERROR(VLOOKUP($B417,'Slutlig allokering kvv'!$B$2:$AC$462,MATCH(H$3,'Slutlig allokering kvv'!$B$1:$AJ$1,0),FALSE)/1,0)</f>
        <v>0</v>
      </c>
      <c r="I417">
        <f>IFERROR(VLOOKUP($B417,Kraftvärmeprod!$B$1:$AH$479,MATCH(I$2,Kraftvärmeprod!$B$1:$AG$1,0),FALSE)/1,0)-IFERROR(VLOOKUP($B417,'Slutlig allokering kvv'!$B$2:$AC$462,MATCH(I$3,'Slutlig allokering kvv'!$B$1:$AJ$1,0),FALSE)/1,0)</f>
        <v>0</v>
      </c>
      <c r="J417">
        <f>IFERROR(VLOOKUP($B417,Kraftvärmeprod!$B$1:$AH$479,MATCH(J$2,Kraftvärmeprod!$B$1:$AG$1,0),FALSE)/1,0)-IFERROR(VLOOKUP($B417,'Slutlig allokering kvv'!$B$2:$AC$462,MATCH(J$3,'Slutlig allokering kvv'!$B$1:$AJ$1,0),FALSE)/1,0)</f>
        <v>0</v>
      </c>
      <c r="K417">
        <f>IFERROR(VLOOKUP($B417,Kraftvärmeprod!$B$1:$AH$479,MATCH(K$2,Kraftvärmeprod!$B$1:$AG$1,0),FALSE)/1,0)-IFERROR(VLOOKUP($B417,'Slutlig allokering kvv'!$B$2:$AC$462,MATCH(K$3,'Slutlig allokering kvv'!$B$1:$AJ$1,0),FALSE)/1,0)</f>
        <v>0.23338300000000001</v>
      </c>
      <c r="L417">
        <f>IFERROR(VLOOKUP($B417,Kraftvärmeprod!$B$1:$AH$479,MATCH(L$2,Kraftvärmeprod!$B$1:$AG$1,0),FALSE)/1,0)-IFERROR(VLOOKUP($B417,'Slutlig allokering kvv'!$B$2:$AC$462,MATCH(L$3,'Slutlig allokering kvv'!$B$1:$AJ$1,0),FALSE)/1,0)</f>
        <v>16.660800000000002</v>
      </c>
      <c r="M417">
        <f>IFERROR(VLOOKUP($B417,Kraftvärmeprod!$B$1:$AH$479,MATCH(M$2,Kraftvärmeprod!$B$1:$AG$1,0),FALSE)/1,0)-IFERROR(VLOOKUP($B417,'Slutlig allokering kvv'!$B$2:$AC$462,MATCH(M$3,'Slutlig allokering kvv'!$B$1:$AJ$1,0),FALSE)/1,0)</f>
        <v>0</v>
      </c>
      <c r="N417">
        <f>IFERROR(VLOOKUP($B417,Kraftvärmeprod!$B$1:$AH$479,MATCH(N$2,Kraftvärmeprod!$B$1:$AG$1,0),FALSE)/1,0)-IFERROR(VLOOKUP($B417,'Slutlig allokering kvv'!$B$2:$AC$462,MATCH(N$3,'Slutlig allokering kvv'!$B$1:$AJ$1,0),FALSE)/1,0)</f>
        <v>0</v>
      </c>
      <c r="O417">
        <f>IFERROR(VLOOKUP($B417,Kraftvärmeprod!$B$1:$AH$479,MATCH(O$2,Kraftvärmeprod!$B$1:$AG$1,0),FALSE)/1,0)-IFERROR(VLOOKUP($B417,'Slutlig allokering kvv'!$B$2:$AC$462,MATCH(O$3,'Slutlig allokering kvv'!$B$1:$AJ$1,0),FALSE)/1,0)</f>
        <v>25.521199999999997</v>
      </c>
      <c r="P417">
        <f>IFERROR(VLOOKUP($B417,Kraftvärmeprod!$B$1:$AH$479,MATCH(P$2,Kraftvärmeprod!$B$1:$AG$1,0),FALSE)/1,0)-IFERROR(VLOOKUP($B417,'Slutlig allokering kvv'!$B$2:$AC$462,MATCH(P$3,'Slutlig allokering kvv'!$B$1:$AJ$1,0),FALSE)/1,0)</f>
        <v>13.422100000000002</v>
      </c>
      <c r="Q417">
        <f>IFERROR(VLOOKUP($B417,Kraftvärmeprod!$B$1:$AH$479,MATCH(Q$2,Kraftvärmeprod!$B$1:$AG$1,0),FALSE)/1,0)-IFERROR(VLOOKUP($B417,'Slutlig allokering kvv'!$B$2:$AC$462,MATCH(Q$3,'Slutlig allokering kvv'!$B$1:$AJ$1,0),FALSE)/1,0)</f>
        <v>0</v>
      </c>
      <c r="R417">
        <f>IFERROR(VLOOKUP($B417,Kraftvärmeprod!$B$1:$AH$479,MATCH(R$2,Kraftvärmeprod!$B$1:$AG$1,0),FALSE)/1,0)-IFERROR(VLOOKUP($B417,'Slutlig allokering kvv'!$B$2:$AC$462,MATCH(R$3,'Slutlig allokering kvv'!$B$1:$AJ$1,0),FALSE)/1,0)</f>
        <v>0</v>
      </c>
      <c r="S417">
        <f>IFERROR(VLOOKUP($B417,Kraftvärmeprod!$B$1:$AH$479,MATCH(S$2,Kraftvärmeprod!$B$1:$AG$1,0),FALSE)/1,0)-IFERROR(VLOOKUP($B417,'Slutlig allokering kvv'!$B$2:$AC$462,MATCH(S$3,'Slutlig allokering kvv'!$B$1:$AJ$1,0),FALSE)/1,0)</f>
        <v>15.6401</v>
      </c>
      <c r="T417" s="6">
        <f>IFERROR(VLOOKUP($B417,Miljö!$B$1:$S$477,MATCH(T$2,Miljö!$B$1:$X$1,0),FALSE)/1,0)-IFERROR(VLOOKUP($B417,'Slutlig allokering kvv'!$B$2:$AC$462,MATCH(T$3,'Slutlig allokering kvv'!$B$1:$AJ$1,0),FALSE)/1,0)</f>
        <v>5.4523799999999998</v>
      </c>
      <c r="U417">
        <f>IFERROR(VLOOKUP($B417,Kraftvärmeprod!$B$1:$AH$479,MATCH(U$2,Kraftvärmeprod!$B$1:$AG$1,0),FALSE)/1,0)-IFERROR(VLOOKUP($B417,'Slutlig allokering kvv'!$B$2:$AC$462,MATCH(U$3,'Slutlig allokering kvv'!$B$1:$AJ$1,0),FALSE)/1,0)</f>
        <v>0</v>
      </c>
      <c r="V417">
        <f>IFERROR(VLOOKUP($B417,Kraftvärmeprod!$B$1:$AH$479,MATCH(V$2,Kraftvärmeprod!$B$1:$AG$1,0),FALSE)/1,0)-IFERROR(VLOOKUP($B417,'Slutlig allokering kvv'!$B$2:$AC$462,MATCH(V$3,'Slutlig allokering kvv'!$B$1:$AJ$1,0),FALSE)/1,0)</f>
        <v>0</v>
      </c>
      <c r="W417">
        <f>IFERROR(VLOOKUP($B417,Kraftvärmeprod!$B$1:$AH$479,MATCH(W$2,Kraftvärmeprod!$B$1:$AG$1,0),FALSE)/1,0)-IFERROR(VLOOKUP($B417,'Slutlig allokering kvv'!$B$2:$AC$462,MATCH(W$3,'Slutlig allokering kvv'!$B$1:$AJ$1,0),FALSE)/1,0)</f>
        <v>0</v>
      </c>
      <c r="X417">
        <f>IFERROR(VLOOKUP($B417,Kraftvärmeprod!$B$1:$AH$479,MATCH(X$2,Kraftvärmeprod!$B$1:$AG$1,0),FALSE)/1,0)-IFERROR(VLOOKUP($B417,'Slutlig allokering kvv'!$B$2:$AC$462,MATCH(X$3,'Slutlig allokering kvv'!$B$1:$AJ$1,0),FALSE)/1,0)</f>
        <v>0</v>
      </c>
      <c r="Y417">
        <f>IFERROR(VLOOKUP($B417,Kraftvärmeprod!$B$1:$AH$479,MATCH(Y$2,Kraftvärmeprod!$B$1:$AG$1,0),FALSE)/1,0)-IFERROR(VLOOKUP($B417,'Slutlig allokering kvv'!$B$2:$AC$462,MATCH(Y$3,'Slutlig allokering kvv'!$B$1:$AJ$1,0),FALSE)/1,0)</f>
        <v>0</v>
      </c>
      <c r="Z417">
        <f>IFERROR(VLOOKUP($B417,Kraftvärmeprod!$B$1:$AH$479,MATCH(Z$2,Kraftvärmeprod!$B$1:$AG$1,0),FALSE)/1,0)-IFERROR(VLOOKUP($B417,'Slutlig allokering kvv'!$B$2:$AC$462,MATCH(Z$3,'Slutlig allokering kvv'!$B$1:$AJ$1,0),FALSE)/1,0)</f>
        <v>0</v>
      </c>
      <c r="AA417">
        <f>IFERROR(VLOOKUP($B417,Kraftvärmeprod!$B$1:$AH$479,MATCH(AA$2,Kraftvärmeprod!$B$1:$AG$1,0),FALSE)/1,0)-IFERROR(VLOOKUP($B417,'Slutlig allokering kvv'!$B$2:$AC$462,MATCH(AA$3,'Slutlig allokering kvv'!$B$1:$AJ$1,0),FALSE)/1,0)</f>
        <v>0</v>
      </c>
      <c r="AE417">
        <f t="shared" si="12"/>
        <v>134.46345299999999</v>
      </c>
      <c r="AG417">
        <f>IFERROR(VLOOKUP(B417,'Slutlig allokering kvv'!$B$2:$AJ$462,MATCH("Summa slutlig allokerad tillförd energi (utan hjälpel och rökgaskondensering):",'Slutlig allokering kvv'!$B$1:$AK$1,0),FALSE)/1,"")</f>
        <v>139.03154700000002</v>
      </c>
      <c r="AI417" s="137">
        <f>IFERROR(1-VLOOKUP(B417,'Slutlig allokering kvv'!$B$2:$AJ$462,MATCH("Andel av bränsle i kvv som allokerats till värme, exklusive rökgaskondensering och hjälpel",'Slutlig allokering kvv'!$B$1:$AK$1,0),FALSE),"")</f>
        <v>0.49164866999396695</v>
      </c>
      <c r="AK417" s="137">
        <f t="shared" si="13"/>
        <v>0.49164866999396695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6384" width="9.140625" style="2"/>
  </cols>
  <sheetData>
    <row r="1" spans="1:10" s="101" customFormat="1" ht="105.75" thickBot="1" x14ac:dyDescent="0.3">
      <c r="A1" s="102" t="s">
        <v>616</v>
      </c>
      <c r="B1" s="102" t="s">
        <v>1</v>
      </c>
      <c r="C1" s="102" t="s">
        <v>617</v>
      </c>
      <c r="D1" s="102" t="s">
        <v>948</v>
      </c>
      <c r="E1" s="102" t="s">
        <v>949</v>
      </c>
      <c r="F1" s="102" t="s">
        <v>950</v>
      </c>
      <c r="G1" s="102" t="s">
        <v>951</v>
      </c>
      <c r="H1" s="102" t="s">
        <v>952</v>
      </c>
      <c r="I1" s="102" t="s">
        <v>953</v>
      </c>
      <c r="J1" s="102" t="s">
        <v>954</v>
      </c>
    </row>
    <row r="2" spans="1:10" ht="15" customHeight="1" x14ac:dyDescent="0.25">
      <c r="A2" s="2" t="s">
        <v>22</v>
      </c>
      <c r="B2" s="2" t="s">
        <v>23</v>
      </c>
      <c r="C2" s="2">
        <v>2015</v>
      </c>
      <c r="D2" s="2" t="s">
        <v>650</v>
      </c>
      <c r="E2" s="2" t="s">
        <v>651</v>
      </c>
      <c r="F2" s="2" t="s">
        <v>650</v>
      </c>
      <c r="G2" s="2" t="s">
        <v>651</v>
      </c>
      <c r="H2" s="2" t="s">
        <v>650</v>
      </c>
      <c r="I2" s="2" t="s">
        <v>651</v>
      </c>
      <c r="J2" s="2" t="s">
        <v>650</v>
      </c>
    </row>
    <row r="3" spans="1:10" ht="15" customHeight="1" x14ac:dyDescent="0.25">
      <c r="A3" s="2" t="s">
        <v>22</v>
      </c>
      <c r="B3" s="2" t="s">
        <v>24</v>
      </c>
      <c r="C3" s="2">
        <v>2015</v>
      </c>
      <c r="D3" s="2" t="s">
        <v>650</v>
      </c>
      <c r="E3" s="2" t="s">
        <v>651</v>
      </c>
      <c r="F3" s="2" t="s">
        <v>650</v>
      </c>
      <c r="G3" s="2" t="s">
        <v>651</v>
      </c>
      <c r="H3" s="2" t="s">
        <v>650</v>
      </c>
      <c r="I3" s="2" t="s">
        <v>651</v>
      </c>
      <c r="J3" s="2" t="s">
        <v>650</v>
      </c>
    </row>
    <row r="4" spans="1:10" ht="15" customHeight="1" x14ac:dyDescent="0.25">
      <c r="A4" s="2" t="s">
        <v>22</v>
      </c>
      <c r="B4" s="2" t="s">
        <v>25</v>
      </c>
      <c r="C4" s="2">
        <v>2015</v>
      </c>
      <c r="D4" s="2" t="s">
        <v>650</v>
      </c>
      <c r="E4" s="2" t="s">
        <v>651</v>
      </c>
      <c r="F4" s="2" t="s">
        <v>650</v>
      </c>
      <c r="G4" s="2" t="s">
        <v>651</v>
      </c>
      <c r="H4" s="2" t="s">
        <v>650</v>
      </c>
      <c r="I4" s="2" t="s">
        <v>651</v>
      </c>
      <c r="J4" s="2" t="s">
        <v>650</v>
      </c>
    </row>
    <row r="5" spans="1:10" ht="15" customHeight="1" x14ac:dyDescent="0.25">
      <c r="A5" s="2" t="s">
        <v>22</v>
      </c>
      <c r="B5" s="2" t="s">
        <v>26</v>
      </c>
      <c r="C5" s="2">
        <v>2015</v>
      </c>
      <c r="D5" s="2" t="s">
        <v>650</v>
      </c>
      <c r="E5" s="2" t="s">
        <v>651</v>
      </c>
      <c r="F5" s="2" t="s">
        <v>650</v>
      </c>
      <c r="G5" s="2" t="s">
        <v>651</v>
      </c>
      <c r="H5" s="2" t="s">
        <v>650</v>
      </c>
      <c r="I5" s="2" t="s">
        <v>651</v>
      </c>
      <c r="J5" s="2" t="s">
        <v>650</v>
      </c>
    </row>
    <row r="6" spans="1:10" ht="15" customHeight="1" x14ac:dyDescent="0.25">
      <c r="A6" s="2" t="s">
        <v>22</v>
      </c>
      <c r="B6" s="2" t="s">
        <v>27</v>
      </c>
      <c r="C6" s="2">
        <v>2015</v>
      </c>
      <c r="D6" s="2" t="s">
        <v>650</v>
      </c>
      <c r="E6" s="2" t="s">
        <v>651</v>
      </c>
      <c r="F6" s="2" t="s">
        <v>650</v>
      </c>
      <c r="G6" s="2" t="s">
        <v>651</v>
      </c>
      <c r="H6" s="2" t="s">
        <v>650</v>
      </c>
      <c r="I6" s="2" t="s">
        <v>651</v>
      </c>
      <c r="J6" s="2" t="s">
        <v>650</v>
      </c>
    </row>
    <row r="7" spans="1:10" ht="15" customHeight="1" x14ac:dyDescent="0.25">
      <c r="A7" s="2" t="s">
        <v>22</v>
      </c>
      <c r="B7" s="2" t="s">
        <v>28</v>
      </c>
      <c r="C7" s="2">
        <v>2015</v>
      </c>
      <c r="D7" s="2" t="s">
        <v>650</v>
      </c>
      <c r="E7" s="2" t="s">
        <v>651</v>
      </c>
      <c r="F7" s="2" t="s">
        <v>650</v>
      </c>
      <c r="G7" s="2" t="s">
        <v>651</v>
      </c>
      <c r="H7" s="2" t="s">
        <v>650</v>
      </c>
      <c r="I7" s="2" t="s">
        <v>651</v>
      </c>
      <c r="J7" s="2" t="s">
        <v>650</v>
      </c>
    </row>
    <row r="8" spans="1:10" ht="15" customHeight="1" x14ac:dyDescent="0.25">
      <c r="A8" s="2" t="s">
        <v>22</v>
      </c>
      <c r="B8" s="2" t="s">
        <v>29</v>
      </c>
      <c r="C8" s="2">
        <v>2015</v>
      </c>
      <c r="D8" s="2" t="s">
        <v>650</v>
      </c>
      <c r="E8" s="2" t="s">
        <v>651</v>
      </c>
      <c r="F8" s="2" t="s">
        <v>651</v>
      </c>
      <c r="G8" s="2" t="s">
        <v>651</v>
      </c>
      <c r="H8" s="2" t="s">
        <v>651</v>
      </c>
      <c r="I8" s="2" t="s">
        <v>651</v>
      </c>
      <c r="J8" s="2" t="s">
        <v>651</v>
      </c>
    </row>
    <row r="9" spans="1:10" ht="15" customHeight="1" x14ac:dyDescent="0.25">
      <c r="A9" s="2" t="s">
        <v>22</v>
      </c>
      <c r="B9" s="2" t="s">
        <v>30</v>
      </c>
      <c r="C9" s="2">
        <v>2015</v>
      </c>
      <c r="D9" s="2" t="s">
        <v>650</v>
      </c>
      <c r="E9" s="2" t="s">
        <v>651</v>
      </c>
      <c r="F9" s="2" t="s">
        <v>651</v>
      </c>
      <c r="G9" s="2" t="s">
        <v>651</v>
      </c>
      <c r="H9" s="2" t="s">
        <v>651</v>
      </c>
      <c r="I9" s="2" t="s">
        <v>651</v>
      </c>
      <c r="J9" s="2" t="s">
        <v>651</v>
      </c>
    </row>
    <row r="10" spans="1:10" ht="15" customHeight="1" x14ac:dyDescent="0.25">
      <c r="A10" s="2" t="s">
        <v>31</v>
      </c>
      <c r="B10" s="2" t="s">
        <v>32</v>
      </c>
      <c r="C10" s="2">
        <v>2015</v>
      </c>
      <c r="D10" s="2" t="s">
        <v>650</v>
      </c>
      <c r="E10" s="2" t="s">
        <v>651</v>
      </c>
      <c r="F10" s="2" t="s">
        <v>650</v>
      </c>
      <c r="G10" s="2" t="s">
        <v>651</v>
      </c>
      <c r="H10" s="2" t="s">
        <v>650</v>
      </c>
      <c r="I10" s="2" t="s">
        <v>651</v>
      </c>
      <c r="J10" s="2" t="s">
        <v>650</v>
      </c>
    </row>
    <row r="11" spans="1:10" ht="15" customHeight="1" x14ac:dyDescent="0.25">
      <c r="A11" s="2" t="s">
        <v>31</v>
      </c>
      <c r="B11" s="2" t="s">
        <v>33</v>
      </c>
      <c r="C11" s="2">
        <v>2015</v>
      </c>
      <c r="D11" s="2" t="s">
        <v>650</v>
      </c>
      <c r="E11" s="2" t="s">
        <v>651</v>
      </c>
      <c r="F11" s="2" t="s">
        <v>650</v>
      </c>
      <c r="G11" s="2" t="s">
        <v>651</v>
      </c>
      <c r="H11" s="2" t="s">
        <v>650</v>
      </c>
      <c r="I11" s="2" t="s">
        <v>651</v>
      </c>
      <c r="J11" s="2" t="s">
        <v>650</v>
      </c>
    </row>
    <row r="12" spans="1:10" ht="15" customHeight="1" x14ac:dyDescent="0.25">
      <c r="A12" s="2" t="s">
        <v>31</v>
      </c>
      <c r="B12" s="2" t="s">
        <v>34</v>
      </c>
      <c r="C12" s="2">
        <v>2015</v>
      </c>
      <c r="D12" s="2" t="s">
        <v>650</v>
      </c>
      <c r="E12" s="2" t="s">
        <v>651</v>
      </c>
      <c r="F12" s="2" t="s">
        <v>650</v>
      </c>
      <c r="G12" s="2" t="s">
        <v>651</v>
      </c>
      <c r="H12" s="2" t="s">
        <v>650</v>
      </c>
      <c r="I12" s="2" t="s">
        <v>651</v>
      </c>
      <c r="J12" s="2" t="s">
        <v>650</v>
      </c>
    </row>
    <row r="13" spans="1:10" ht="15" customHeight="1" x14ac:dyDescent="0.25">
      <c r="A13" s="2" t="s">
        <v>31</v>
      </c>
      <c r="B13" s="2" t="s">
        <v>35</v>
      </c>
      <c r="C13" s="2">
        <v>2015</v>
      </c>
      <c r="D13" s="2" t="s">
        <v>650</v>
      </c>
      <c r="E13" s="2" t="s">
        <v>651</v>
      </c>
      <c r="F13" s="2" t="s">
        <v>650</v>
      </c>
      <c r="G13" s="2" t="s">
        <v>651</v>
      </c>
      <c r="H13" s="2" t="s">
        <v>650</v>
      </c>
      <c r="I13" s="2" t="s">
        <v>651</v>
      </c>
      <c r="J13" s="2" t="s">
        <v>650</v>
      </c>
    </row>
    <row r="14" spans="1:10" ht="15" customHeight="1" x14ac:dyDescent="0.25">
      <c r="A14" s="2" t="s">
        <v>36</v>
      </c>
      <c r="B14" s="2" t="s">
        <v>37</v>
      </c>
      <c r="C14" s="2">
        <v>2015</v>
      </c>
      <c r="D14" s="2" t="s">
        <v>650</v>
      </c>
      <c r="E14" s="2" t="s">
        <v>651</v>
      </c>
      <c r="F14" s="2" t="s">
        <v>650</v>
      </c>
      <c r="G14" s="2" t="s">
        <v>651</v>
      </c>
      <c r="H14" s="2" t="s">
        <v>650</v>
      </c>
      <c r="I14" s="2" t="s">
        <v>651</v>
      </c>
      <c r="J14" s="2" t="s">
        <v>650</v>
      </c>
    </row>
    <row r="15" spans="1:10" ht="15" customHeight="1" x14ac:dyDescent="0.25">
      <c r="A15" s="2" t="s">
        <v>38</v>
      </c>
      <c r="B15" s="2" t="s">
        <v>39</v>
      </c>
      <c r="C15" s="2">
        <v>2015</v>
      </c>
      <c r="D15" s="2" t="s">
        <v>650</v>
      </c>
      <c r="E15" s="2" t="s">
        <v>651</v>
      </c>
      <c r="F15" s="2" t="s">
        <v>650</v>
      </c>
      <c r="G15" s="2" t="s">
        <v>651</v>
      </c>
      <c r="H15" s="2" t="s">
        <v>650</v>
      </c>
      <c r="I15" s="2" t="s">
        <v>651</v>
      </c>
      <c r="J15" s="2" t="s">
        <v>650</v>
      </c>
    </row>
    <row r="16" spans="1:10" ht="15" customHeight="1" x14ac:dyDescent="0.25">
      <c r="A16" s="2" t="s">
        <v>38</v>
      </c>
      <c r="B16" s="2" t="s">
        <v>41</v>
      </c>
      <c r="C16" s="2">
        <v>2015</v>
      </c>
      <c r="D16" s="2" t="s">
        <v>650</v>
      </c>
      <c r="E16" s="2" t="s">
        <v>651</v>
      </c>
      <c r="F16" s="2" t="s">
        <v>650</v>
      </c>
      <c r="G16" s="2" t="s">
        <v>651</v>
      </c>
      <c r="H16" s="2" t="s">
        <v>650</v>
      </c>
      <c r="I16" s="2" t="s">
        <v>651</v>
      </c>
      <c r="J16" s="2" t="s">
        <v>650</v>
      </c>
    </row>
    <row r="17" spans="1:10" ht="15" customHeight="1" x14ac:dyDescent="0.25">
      <c r="A17" s="2" t="s">
        <v>38</v>
      </c>
      <c r="B17" s="2" t="s">
        <v>42</v>
      </c>
      <c r="C17" s="2">
        <v>2015</v>
      </c>
      <c r="D17" s="2" t="s">
        <v>650</v>
      </c>
      <c r="E17" s="2" t="s">
        <v>651</v>
      </c>
      <c r="F17" s="2" t="s">
        <v>650</v>
      </c>
      <c r="G17" s="2" t="s">
        <v>651</v>
      </c>
      <c r="H17" s="2" t="s">
        <v>650</v>
      </c>
      <c r="I17" s="2" t="s">
        <v>651</v>
      </c>
      <c r="J17" s="2" t="s">
        <v>650</v>
      </c>
    </row>
    <row r="18" spans="1:10" ht="15" customHeight="1" x14ac:dyDescent="0.25">
      <c r="A18" s="2" t="s">
        <v>43</v>
      </c>
      <c r="B18" s="2" t="s">
        <v>44</v>
      </c>
      <c r="C18" s="2">
        <v>2015</v>
      </c>
      <c r="D18" s="2" t="s">
        <v>650</v>
      </c>
      <c r="E18" s="2" t="s">
        <v>651</v>
      </c>
      <c r="F18" s="2" t="s">
        <v>650</v>
      </c>
      <c r="G18" s="2" t="s">
        <v>651</v>
      </c>
      <c r="H18" s="2" t="s">
        <v>650</v>
      </c>
      <c r="I18" s="2" t="s">
        <v>651</v>
      </c>
      <c r="J18" s="2" t="s">
        <v>650</v>
      </c>
    </row>
    <row r="19" spans="1:10" ht="15" customHeight="1" x14ac:dyDescent="0.25">
      <c r="A19" s="2" t="s">
        <v>45</v>
      </c>
      <c r="B19" s="2" t="s">
        <v>46</v>
      </c>
      <c r="C19" s="2">
        <v>2015</v>
      </c>
      <c r="D19" s="2">
        <v>6.0999999999999999E-2</v>
      </c>
      <c r="E19" s="2" t="s">
        <v>955</v>
      </c>
      <c r="F19" s="2">
        <v>6.0999999999999999E-2</v>
      </c>
      <c r="G19" s="2" t="s">
        <v>651</v>
      </c>
      <c r="H19" s="2" t="s">
        <v>650</v>
      </c>
      <c r="I19" s="2" t="s">
        <v>651</v>
      </c>
      <c r="J19" s="2" t="s">
        <v>650</v>
      </c>
    </row>
    <row r="20" spans="1:10" ht="15" customHeight="1" x14ac:dyDescent="0.25">
      <c r="A20" s="2" t="s">
        <v>50</v>
      </c>
      <c r="B20" s="2" t="s">
        <v>51</v>
      </c>
      <c r="C20" s="2">
        <v>2015</v>
      </c>
      <c r="D20" s="2">
        <v>6.7</v>
      </c>
      <c r="E20" s="2" t="s">
        <v>956</v>
      </c>
      <c r="F20" s="2">
        <v>6.1</v>
      </c>
      <c r="G20" s="2" t="s">
        <v>957</v>
      </c>
      <c r="H20" s="2">
        <v>0.46</v>
      </c>
      <c r="I20" s="2" t="s">
        <v>958</v>
      </c>
      <c r="J20" s="2">
        <v>0.14000000000000001</v>
      </c>
    </row>
    <row r="21" spans="1:10" ht="15" customHeight="1" x14ac:dyDescent="0.25">
      <c r="A21" s="2" t="s">
        <v>52</v>
      </c>
      <c r="B21" s="2" t="s">
        <v>53</v>
      </c>
      <c r="C21" s="2">
        <v>2015</v>
      </c>
      <c r="D21" s="2" t="s">
        <v>650</v>
      </c>
      <c r="E21" s="2" t="s">
        <v>651</v>
      </c>
      <c r="F21" s="2" t="s">
        <v>650</v>
      </c>
      <c r="G21" s="2" t="s">
        <v>651</v>
      </c>
      <c r="H21" s="2" t="s">
        <v>650</v>
      </c>
      <c r="I21" s="2" t="s">
        <v>651</v>
      </c>
      <c r="J21" s="2" t="s">
        <v>650</v>
      </c>
    </row>
    <row r="22" spans="1:10" ht="15" customHeight="1" x14ac:dyDescent="0.25">
      <c r="A22" s="2" t="s">
        <v>54</v>
      </c>
      <c r="B22" s="2" t="s">
        <v>55</v>
      </c>
      <c r="C22" s="2">
        <v>2015</v>
      </c>
      <c r="D22" s="2" t="s">
        <v>650</v>
      </c>
      <c r="E22" s="2" t="s">
        <v>651</v>
      </c>
      <c r="F22" s="2" t="s">
        <v>650</v>
      </c>
      <c r="G22" s="2" t="s">
        <v>651</v>
      </c>
      <c r="H22" s="2" t="s">
        <v>650</v>
      </c>
      <c r="I22" s="2" t="s">
        <v>651</v>
      </c>
      <c r="J22" s="2" t="s">
        <v>650</v>
      </c>
    </row>
    <row r="23" spans="1:10" ht="15" customHeight="1" x14ac:dyDescent="0.25">
      <c r="A23" s="2" t="s">
        <v>54</v>
      </c>
      <c r="B23" s="2" t="s">
        <v>56</v>
      </c>
      <c r="C23" s="2">
        <v>2015</v>
      </c>
      <c r="D23" s="2" t="s">
        <v>650</v>
      </c>
      <c r="E23" s="2" t="s">
        <v>651</v>
      </c>
      <c r="F23" s="2" t="s">
        <v>650</v>
      </c>
      <c r="G23" s="2" t="s">
        <v>651</v>
      </c>
      <c r="H23" s="2" t="s">
        <v>650</v>
      </c>
      <c r="I23" s="2" t="s">
        <v>651</v>
      </c>
      <c r="J23" s="2" t="s">
        <v>650</v>
      </c>
    </row>
    <row r="24" spans="1:10" ht="15" customHeight="1" x14ac:dyDescent="0.25">
      <c r="A24" s="2" t="s">
        <v>54</v>
      </c>
      <c r="B24" s="2" t="s">
        <v>57</v>
      </c>
      <c r="C24" s="2">
        <v>2015</v>
      </c>
      <c r="D24" s="2" t="s">
        <v>650</v>
      </c>
      <c r="E24" s="2" t="s">
        <v>651</v>
      </c>
      <c r="F24" s="2" t="s">
        <v>650</v>
      </c>
      <c r="G24" s="2" t="s">
        <v>651</v>
      </c>
      <c r="H24" s="2" t="s">
        <v>650</v>
      </c>
      <c r="I24" s="2" t="s">
        <v>651</v>
      </c>
      <c r="J24" s="2" t="s">
        <v>650</v>
      </c>
    </row>
    <row r="25" spans="1:10" ht="15" customHeight="1" x14ac:dyDescent="0.25">
      <c r="A25" s="2" t="s">
        <v>54</v>
      </c>
      <c r="B25" s="2" t="s">
        <v>58</v>
      </c>
      <c r="C25" s="2">
        <v>2015</v>
      </c>
      <c r="D25" s="2" t="s">
        <v>650</v>
      </c>
      <c r="E25" s="2" t="s">
        <v>651</v>
      </c>
      <c r="F25" s="2" t="s">
        <v>650</v>
      </c>
      <c r="G25" s="2" t="s">
        <v>651</v>
      </c>
      <c r="H25" s="2" t="s">
        <v>650</v>
      </c>
      <c r="I25" s="2" t="s">
        <v>651</v>
      </c>
      <c r="J25" s="2" t="s">
        <v>650</v>
      </c>
    </row>
    <row r="26" spans="1:10" ht="15" customHeight="1" x14ac:dyDescent="0.25">
      <c r="A26" s="2" t="s">
        <v>54</v>
      </c>
      <c r="B26" s="2" t="s">
        <v>59</v>
      </c>
      <c r="C26" s="2">
        <v>2015</v>
      </c>
      <c r="D26" s="2" t="s">
        <v>650</v>
      </c>
      <c r="E26" s="2" t="s">
        <v>651</v>
      </c>
      <c r="F26" s="2" t="s">
        <v>650</v>
      </c>
      <c r="G26" s="2" t="s">
        <v>651</v>
      </c>
      <c r="H26" s="2" t="s">
        <v>650</v>
      </c>
      <c r="I26" s="2" t="s">
        <v>651</v>
      </c>
      <c r="J26" s="2" t="s">
        <v>650</v>
      </c>
    </row>
    <row r="27" spans="1:10" ht="15" customHeight="1" x14ac:dyDescent="0.25">
      <c r="A27" s="2" t="s">
        <v>54</v>
      </c>
      <c r="B27" s="2" t="s">
        <v>60</v>
      </c>
      <c r="C27" s="2">
        <v>2015</v>
      </c>
      <c r="D27" s="2" t="s">
        <v>650</v>
      </c>
      <c r="E27" s="2" t="s">
        <v>651</v>
      </c>
      <c r="F27" s="2" t="s">
        <v>650</v>
      </c>
      <c r="G27" s="2" t="s">
        <v>651</v>
      </c>
      <c r="H27" s="2" t="s">
        <v>650</v>
      </c>
      <c r="I27" s="2" t="s">
        <v>651</v>
      </c>
      <c r="J27" s="2" t="s">
        <v>650</v>
      </c>
    </row>
    <row r="28" spans="1:10" ht="15" customHeight="1" x14ac:dyDescent="0.25">
      <c r="A28" s="2" t="s">
        <v>54</v>
      </c>
      <c r="B28" s="2" t="s">
        <v>61</v>
      </c>
      <c r="C28" s="2">
        <v>2015</v>
      </c>
      <c r="D28" s="2" t="s">
        <v>650</v>
      </c>
      <c r="E28" s="2" t="s">
        <v>651</v>
      </c>
      <c r="F28" s="2" t="s">
        <v>650</v>
      </c>
      <c r="G28" s="2" t="s">
        <v>651</v>
      </c>
      <c r="H28" s="2" t="s">
        <v>650</v>
      </c>
      <c r="I28" s="2" t="s">
        <v>651</v>
      </c>
      <c r="J28" s="2" t="s">
        <v>650</v>
      </c>
    </row>
    <row r="29" spans="1:10" ht="15" customHeight="1" x14ac:dyDescent="0.25">
      <c r="A29" s="2" t="s">
        <v>54</v>
      </c>
      <c r="B29" s="2" t="s">
        <v>62</v>
      </c>
      <c r="C29" s="2">
        <v>2015</v>
      </c>
      <c r="D29" s="2" t="s">
        <v>650</v>
      </c>
      <c r="E29" s="2" t="s">
        <v>651</v>
      </c>
      <c r="F29" s="2" t="s">
        <v>650</v>
      </c>
      <c r="G29" s="2" t="s">
        <v>651</v>
      </c>
      <c r="H29" s="2" t="s">
        <v>650</v>
      </c>
      <c r="I29" s="2" t="s">
        <v>651</v>
      </c>
      <c r="J29" s="2" t="s">
        <v>650</v>
      </c>
    </row>
    <row r="30" spans="1:10" ht="15" customHeight="1" x14ac:dyDescent="0.25">
      <c r="A30" s="2" t="s">
        <v>54</v>
      </c>
      <c r="B30" s="2" t="s">
        <v>63</v>
      </c>
      <c r="C30" s="2">
        <v>2015</v>
      </c>
      <c r="D30" s="2" t="s">
        <v>650</v>
      </c>
      <c r="E30" s="2" t="s">
        <v>651</v>
      </c>
      <c r="F30" s="2" t="s">
        <v>650</v>
      </c>
      <c r="G30" s="2" t="s">
        <v>651</v>
      </c>
      <c r="H30" s="2" t="s">
        <v>650</v>
      </c>
      <c r="I30" s="2" t="s">
        <v>651</v>
      </c>
      <c r="J30" s="2" t="s">
        <v>650</v>
      </c>
    </row>
    <row r="31" spans="1:10" ht="15" customHeight="1" x14ac:dyDescent="0.25">
      <c r="A31" s="2" t="s">
        <v>54</v>
      </c>
      <c r="B31" s="2" t="s">
        <v>64</v>
      </c>
      <c r="C31" s="2">
        <v>2015</v>
      </c>
      <c r="D31" s="2" t="s">
        <v>650</v>
      </c>
      <c r="E31" s="2" t="s">
        <v>651</v>
      </c>
      <c r="F31" s="2" t="s">
        <v>650</v>
      </c>
      <c r="G31" s="2" t="s">
        <v>651</v>
      </c>
      <c r="H31" s="2" t="s">
        <v>650</v>
      </c>
      <c r="I31" s="2" t="s">
        <v>651</v>
      </c>
      <c r="J31" s="2" t="s">
        <v>650</v>
      </c>
    </row>
    <row r="32" spans="1:10" ht="15" customHeight="1" x14ac:dyDescent="0.25">
      <c r="A32" s="2" t="s">
        <v>67</v>
      </c>
      <c r="B32" s="2" t="s">
        <v>68</v>
      </c>
      <c r="C32" s="2">
        <v>2015</v>
      </c>
      <c r="D32" s="2" t="s">
        <v>650</v>
      </c>
      <c r="E32" s="2" t="s">
        <v>651</v>
      </c>
      <c r="F32" s="2" t="s">
        <v>650</v>
      </c>
      <c r="G32" s="2" t="s">
        <v>651</v>
      </c>
      <c r="H32" s="2" t="s">
        <v>650</v>
      </c>
      <c r="I32" s="2" t="s">
        <v>651</v>
      </c>
      <c r="J32" s="2" t="s">
        <v>650</v>
      </c>
    </row>
    <row r="33" spans="1:10" ht="15" customHeight="1" x14ac:dyDescent="0.25">
      <c r="A33" s="2" t="s">
        <v>67</v>
      </c>
      <c r="B33" s="2" t="s">
        <v>69</v>
      </c>
      <c r="C33" s="2">
        <v>2015</v>
      </c>
      <c r="D33" s="2" t="s">
        <v>650</v>
      </c>
      <c r="E33" s="2" t="s">
        <v>651</v>
      </c>
      <c r="F33" s="2" t="s">
        <v>650</v>
      </c>
      <c r="G33" s="2" t="s">
        <v>651</v>
      </c>
      <c r="H33" s="2" t="s">
        <v>650</v>
      </c>
      <c r="I33" s="2" t="s">
        <v>651</v>
      </c>
      <c r="J33" s="2" t="s">
        <v>650</v>
      </c>
    </row>
    <row r="34" spans="1:10" ht="15" customHeight="1" x14ac:dyDescent="0.25">
      <c r="A34" s="2" t="s">
        <v>67</v>
      </c>
      <c r="B34" s="2" t="s">
        <v>70</v>
      </c>
      <c r="C34" s="2">
        <v>2015</v>
      </c>
      <c r="D34" s="2" t="s">
        <v>650</v>
      </c>
      <c r="E34" s="2" t="s">
        <v>651</v>
      </c>
      <c r="F34" s="2" t="s">
        <v>650</v>
      </c>
      <c r="G34" s="2" t="s">
        <v>651</v>
      </c>
      <c r="H34" s="2" t="s">
        <v>650</v>
      </c>
      <c r="I34" s="2" t="s">
        <v>651</v>
      </c>
      <c r="J34" s="2" t="s">
        <v>650</v>
      </c>
    </row>
    <row r="35" spans="1:10" ht="15" customHeight="1" x14ac:dyDescent="0.25">
      <c r="A35" s="2" t="s">
        <v>71</v>
      </c>
      <c r="B35" s="2" t="s">
        <v>72</v>
      </c>
      <c r="C35" s="2">
        <v>2015</v>
      </c>
      <c r="D35" s="2" t="s">
        <v>650</v>
      </c>
      <c r="E35" s="2" t="s">
        <v>651</v>
      </c>
      <c r="F35" s="2" t="s">
        <v>650</v>
      </c>
      <c r="G35" s="2" t="s">
        <v>651</v>
      </c>
      <c r="H35" s="2" t="s">
        <v>650</v>
      </c>
      <c r="I35" s="2" t="s">
        <v>651</v>
      </c>
      <c r="J35" s="2" t="s">
        <v>650</v>
      </c>
    </row>
    <row r="36" spans="1:10" ht="15" customHeight="1" x14ac:dyDescent="0.25">
      <c r="A36" s="2" t="s">
        <v>71</v>
      </c>
      <c r="B36" s="2" t="s">
        <v>73</v>
      </c>
      <c r="C36" s="2">
        <v>2015</v>
      </c>
      <c r="D36" s="2" t="s">
        <v>650</v>
      </c>
      <c r="E36" s="2" t="s">
        <v>651</v>
      </c>
      <c r="F36" s="2" t="s">
        <v>650</v>
      </c>
      <c r="G36" s="2" t="s">
        <v>651</v>
      </c>
      <c r="H36" s="2" t="s">
        <v>650</v>
      </c>
      <c r="I36" s="2" t="s">
        <v>651</v>
      </c>
      <c r="J36" s="2" t="s">
        <v>650</v>
      </c>
    </row>
    <row r="37" spans="1:10" ht="15" customHeight="1" x14ac:dyDescent="0.25">
      <c r="A37" s="2" t="s">
        <v>74</v>
      </c>
      <c r="B37" s="2" t="s">
        <v>75</v>
      </c>
      <c r="C37" s="2">
        <v>2015</v>
      </c>
      <c r="D37" s="2">
        <v>98.418000000000006</v>
      </c>
      <c r="E37" s="2" t="s">
        <v>714</v>
      </c>
      <c r="F37" s="2">
        <v>81.224999999999994</v>
      </c>
      <c r="G37" s="2" t="s">
        <v>959</v>
      </c>
      <c r="H37" s="2">
        <v>17.193000000000001</v>
      </c>
      <c r="I37" s="2" t="s">
        <v>650</v>
      </c>
      <c r="J37" s="2" t="s">
        <v>650</v>
      </c>
    </row>
    <row r="38" spans="1:10" ht="15" customHeight="1" x14ac:dyDescent="0.25">
      <c r="A38" s="2" t="s">
        <v>74</v>
      </c>
      <c r="B38" s="2" t="s">
        <v>76</v>
      </c>
      <c r="C38" s="2">
        <v>2015</v>
      </c>
      <c r="D38" s="2" t="s">
        <v>650</v>
      </c>
      <c r="E38" s="2" t="s">
        <v>651</v>
      </c>
      <c r="F38" s="2" t="s">
        <v>650</v>
      </c>
      <c r="G38" s="2" t="s">
        <v>651</v>
      </c>
      <c r="H38" s="2" t="s">
        <v>650</v>
      </c>
      <c r="I38" s="2" t="s">
        <v>651</v>
      </c>
      <c r="J38" s="2" t="s">
        <v>650</v>
      </c>
    </row>
    <row r="39" spans="1:10" ht="15" customHeight="1" x14ac:dyDescent="0.25">
      <c r="A39" s="2" t="s">
        <v>74</v>
      </c>
      <c r="B39" s="2" t="s">
        <v>77</v>
      </c>
      <c r="C39" s="2">
        <v>2015</v>
      </c>
      <c r="D39" s="2" t="s">
        <v>650</v>
      </c>
      <c r="E39" s="2" t="s">
        <v>651</v>
      </c>
      <c r="F39" s="2" t="s">
        <v>650</v>
      </c>
      <c r="G39" s="2" t="s">
        <v>651</v>
      </c>
      <c r="H39" s="2" t="s">
        <v>650</v>
      </c>
      <c r="I39" s="2" t="s">
        <v>651</v>
      </c>
      <c r="J39" s="2" t="s">
        <v>650</v>
      </c>
    </row>
    <row r="40" spans="1:10" ht="15" customHeight="1" x14ac:dyDescent="0.25">
      <c r="A40" s="2" t="s">
        <v>78</v>
      </c>
      <c r="B40" s="2" t="s">
        <v>79</v>
      </c>
      <c r="C40" s="2">
        <v>2015</v>
      </c>
      <c r="D40" s="2" t="s">
        <v>650</v>
      </c>
      <c r="E40" s="2" t="s">
        <v>651</v>
      </c>
      <c r="F40" s="2" t="s">
        <v>650</v>
      </c>
      <c r="G40" s="2" t="s">
        <v>651</v>
      </c>
      <c r="H40" s="2" t="s">
        <v>650</v>
      </c>
      <c r="I40" s="2" t="s">
        <v>651</v>
      </c>
      <c r="J40" s="2" t="s">
        <v>650</v>
      </c>
    </row>
    <row r="41" spans="1:10" ht="15" customHeight="1" x14ac:dyDescent="0.25">
      <c r="A41" s="2" t="s">
        <v>78</v>
      </c>
      <c r="B41" s="2" t="s">
        <v>80</v>
      </c>
      <c r="C41" s="2">
        <v>2015</v>
      </c>
      <c r="D41" s="2" t="s">
        <v>650</v>
      </c>
      <c r="E41" s="2" t="s">
        <v>651</v>
      </c>
      <c r="F41" s="2" t="s">
        <v>650</v>
      </c>
      <c r="G41" s="2" t="s">
        <v>651</v>
      </c>
      <c r="H41" s="2" t="s">
        <v>650</v>
      </c>
      <c r="I41" s="2" t="s">
        <v>651</v>
      </c>
      <c r="J41" s="2" t="s">
        <v>650</v>
      </c>
    </row>
    <row r="42" spans="1:10" ht="15" customHeight="1" x14ac:dyDescent="0.25">
      <c r="A42" s="2" t="s">
        <v>81</v>
      </c>
      <c r="B42" s="2" t="s">
        <v>82</v>
      </c>
      <c r="C42" s="2">
        <v>2015</v>
      </c>
      <c r="D42" s="2">
        <v>24</v>
      </c>
      <c r="E42" s="2" t="s">
        <v>715</v>
      </c>
      <c r="F42" s="2">
        <v>24</v>
      </c>
      <c r="G42" s="2" t="s">
        <v>651</v>
      </c>
      <c r="H42" s="2" t="s">
        <v>650</v>
      </c>
      <c r="I42" s="2" t="s">
        <v>651</v>
      </c>
      <c r="J42" s="2" t="s">
        <v>650</v>
      </c>
    </row>
    <row r="43" spans="1:10" ht="15" customHeight="1" x14ac:dyDescent="0.25">
      <c r="A43" s="2" t="s">
        <v>90</v>
      </c>
      <c r="B43" s="2" t="s">
        <v>91</v>
      </c>
      <c r="C43" s="2">
        <v>2015</v>
      </c>
      <c r="D43" s="2" t="s">
        <v>650</v>
      </c>
      <c r="E43" s="2" t="s">
        <v>651</v>
      </c>
      <c r="F43" s="2" t="s">
        <v>650</v>
      </c>
      <c r="G43" s="2" t="s">
        <v>651</v>
      </c>
      <c r="H43" s="2" t="s">
        <v>650</v>
      </c>
      <c r="I43" s="2" t="s">
        <v>651</v>
      </c>
      <c r="J43" s="2" t="s">
        <v>650</v>
      </c>
    </row>
    <row r="44" spans="1:10" ht="15" customHeight="1" x14ac:dyDescent="0.25">
      <c r="A44" s="2" t="s">
        <v>90</v>
      </c>
      <c r="B44" s="2" t="s">
        <v>92</v>
      </c>
      <c r="C44" s="2">
        <v>2015</v>
      </c>
      <c r="D44" s="2">
        <v>0.60699999999999998</v>
      </c>
      <c r="E44" s="2" t="s">
        <v>960</v>
      </c>
      <c r="F44" s="2">
        <v>0.60699999999999998</v>
      </c>
      <c r="G44" s="2" t="s">
        <v>651</v>
      </c>
      <c r="H44" s="2" t="s">
        <v>650</v>
      </c>
      <c r="I44" s="2" t="s">
        <v>651</v>
      </c>
      <c r="J44" s="2" t="s">
        <v>650</v>
      </c>
    </row>
    <row r="45" spans="1:10" ht="15" customHeight="1" x14ac:dyDescent="0.25">
      <c r="A45" s="2" t="s">
        <v>93</v>
      </c>
      <c r="B45" s="2" t="s">
        <v>94</v>
      </c>
      <c r="C45" s="2">
        <v>2015</v>
      </c>
      <c r="D45" s="2" t="s">
        <v>650</v>
      </c>
      <c r="E45" s="2" t="s">
        <v>651</v>
      </c>
      <c r="F45" s="2" t="s">
        <v>650</v>
      </c>
      <c r="G45" s="2" t="s">
        <v>651</v>
      </c>
      <c r="H45" s="2" t="s">
        <v>650</v>
      </c>
      <c r="I45" s="2" t="s">
        <v>651</v>
      </c>
      <c r="J45" s="2" t="s">
        <v>650</v>
      </c>
    </row>
    <row r="46" spans="1:10" ht="15" customHeight="1" x14ac:dyDescent="0.25">
      <c r="A46" s="2" t="s">
        <v>93</v>
      </c>
      <c r="B46" s="2" t="s">
        <v>95</v>
      </c>
      <c r="C46" s="2">
        <v>2015</v>
      </c>
      <c r="D46" s="2" t="s">
        <v>650</v>
      </c>
      <c r="E46" s="2" t="s">
        <v>651</v>
      </c>
      <c r="F46" s="2" t="s">
        <v>650</v>
      </c>
      <c r="G46" s="2" t="s">
        <v>651</v>
      </c>
      <c r="H46" s="2" t="s">
        <v>650</v>
      </c>
      <c r="I46" s="2" t="s">
        <v>651</v>
      </c>
      <c r="J46" s="2" t="s">
        <v>650</v>
      </c>
    </row>
    <row r="47" spans="1:10" ht="15" customHeight="1" x14ac:dyDescent="0.25">
      <c r="A47" s="2" t="s">
        <v>96</v>
      </c>
      <c r="B47" s="2" t="s">
        <v>97</v>
      </c>
      <c r="C47" s="2">
        <v>2015</v>
      </c>
      <c r="D47" s="2" t="s">
        <v>650</v>
      </c>
      <c r="E47" s="2" t="s">
        <v>651</v>
      </c>
      <c r="F47" s="2" t="s">
        <v>650</v>
      </c>
      <c r="G47" s="2" t="s">
        <v>651</v>
      </c>
      <c r="H47" s="2" t="s">
        <v>650</v>
      </c>
      <c r="I47" s="2" t="s">
        <v>651</v>
      </c>
      <c r="J47" s="2" t="s">
        <v>650</v>
      </c>
    </row>
    <row r="48" spans="1:10" ht="15" customHeight="1" x14ac:dyDescent="0.25">
      <c r="A48" s="2" t="s">
        <v>96</v>
      </c>
      <c r="B48" s="2" t="s">
        <v>98</v>
      </c>
      <c r="C48" s="2">
        <v>2015</v>
      </c>
      <c r="D48" s="2" t="s">
        <v>650</v>
      </c>
      <c r="E48" s="2" t="s">
        <v>651</v>
      </c>
      <c r="F48" s="2" t="s">
        <v>650</v>
      </c>
      <c r="G48" s="2" t="s">
        <v>651</v>
      </c>
      <c r="H48" s="2" t="s">
        <v>650</v>
      </c>
      <c r="I48" s="2" t="s">
        <v>651</v>
      </c>
      <c r="J48" s="2" t="s">
        <v>650</v>
      </c>
    </row>
    <row r="49" spans="1:10" ht="15" customHeight="1" x14ac:dyDescent="0.25">
      <c r="A49" s="2" t="s">
        <v>96</v>
      </c>
      <c r="B49" s="2" t="s">
        <v>99</v>
      </c>
      <c r="C49" s="2">
        <v>2015</v>
      </c>
      <c r="D49" s="2" t="s">
        <v>650</v>
      </c>
      <c r="E49" s="2" t="s">
        <v>651</v>
      </c>
      <c r="F49" s="2" t="s">
        <v>650</v>
      </c>
      <c r="G49" s="2" t="s">
        <v>651</v>
      </c>
      <c r="H49" s="2" t="s">
        <v>650</v>
      </c>
      <c r="I49" s="2" t="s">
        <v>651</v>
      </c>
      <c r="J49" s="2" t="s">
        <v>650</v>
      </c>
    </row>
    <row r="50" spans="1:10" ht="15" customHeight="1" x14ac:dyDescent="0.25">
      <c r="A50" s="2" t="s">
        <v>96</v>
      </c>
      <c r="B50" s="2" t="s">
        <v>100</v>
      </c>
      <c r="C50" s="2">
        <v>2015</v>
      </c>
      <c r="D50" s="2" t="s">
        <v>650</v>
      </c>
      <c r="E50" s="2" t="s">
        <v>651</v>
      </c>
      <c r="F50" s="2" t="s">
        <v>650</v>
      </c>
      <c r="G50" s="2" t="s">
        <v>651</v>
      </c>
      <c r="H50" s="2" t="s">
        <v>650</v>
      </c>
      <c r="I50" s="2" t="s">
        <v>651</v>
      </c>
      <c r="J50" s="2" t="s">
        <v>650</v>
      </c>
    </row>
    <row r="51" spans="1:10" ht="15" customHeight="1" x14ac:dyDescent="0.25">
      <c r="A51" s="2" t="s">
        <v>101</v>
      </c>
      <c r="B51" s="2" t="s">
        <v>102</v>
      </c>
      <c r="C51" s="2">
        <v>2015</v>
      </c>
      <c r="D51" s="2" t="s">
        <v>650</v>
      </c>
      <c r="E51" s="2" t="s">
        <v>651</v>
      </c>
      <c r="F51" s="2" t="s">
        <v>650</v>
      </c>
      <c r="G51" s="2" t="s">
        <v>651</v>
      </c>
      <c r="H51" s="2" t="s">
        <v>650</v>
      </c>
      <c r="I51" s="2" t="s">
        <v>651</v>
      </c>
      <c r="J51" s="2" t="s">
        <v>650</v>
      </c>
    </row>
    <row r="52" spans="1:10" ht="15" customHeight="1" x14ac:dyDescent="0.25">
      <c r="A52" s="2" t="s">
        <v>101</v>
      </c>
      <c r="B52" s="2" t="s">
        <v>103</v>
      </c>
      <c r="C52" s="2">
        <v>2015</v>
      </c>
      <c r="D52" s="2" t="s">
        <v>650</v>
      </c>
      <c r="E52" s="2" t="s">
        <v>651</v>
      </c>
      <c r="F52" s="2" t="s">
        <v>650</v>
      </c>
      <c r="G52" s="2" t="s">
        <v>651</v>
      </c>
      <c r="H52" s="2" t="s">
        <v>650</v>
      </c>
      <c r="I52" s="2" t="s">
        <v>651</v>
      </c>
      <c r="J52" s="2" t="s">
        <v>650</v>
      </c>
    </row>
    <row r="53" spans="1:10" ht="15" customHeight="1" x14ac:dyDescent="0.25">
      <c r="A53" s="2" t="s">
        <v>101</v>
      </c>
      <c r="B53" s="2" t="s">
        <v>104</v>
      </c>
      <c r="C53" s="2">
        <v>2015</v>
      </c>
      <c r="D53" s="2" t="s">
        <v>650</v>
      </c>
      <c r="E53" s="2" t="s">
        <v>651</v>
      </c>
      <c r="F53" s="2" t="s">
        <v>650</v>
      </c>
      <c r="G53" s="2" t="s">
        <v>651</v>
      </c>
      <c r="H53" s="2" t="s">
        <v>650</v>
      </c>
      <c r="I53" s="2" t="s">
        <v>651</v>
      </c>
      <c r="J53" s="2" t="s">
        <v>650</v>
      </c>
    </row>
    <row r="54" spans="1:10" ht="15" customHeight="1" x14ac:dyDescent="0.25">
      <c r="A54" s="2" t="s">
        <v>101</v>
      </c>
      <c r="B54" s="2" t="s">
        <v>105</v>
      </c>
      <c r="C54" s="2">
        <v>2015</v>
      </c>
      <c r="D54" s="2">
        <v>8.5939999999999994</v>
      </c>
      <c r="E54" s="2" t="s">
        <v>961</v>
      </c>
      <c r="F54" s="2">
        <v>8.5939999999999994</v>
      </c>
      <c r="G54" s="2" t="s">
        <v>651</v>
      </c>
      <c r="H54" s="2" t="s">
        <v>650</v>
      </c>
      <c r="I54" s="2" t="s">
        <v>651</v>
      </c>
      <c r="J54" s="2" t="s">
        <v>650</v>
      </c>
    </row>
    <row r="55" spans="1:10" ht="15" customHeight="1" x14ac:dyDescent="0.25">
      <c r="A55" s="2" t="s">
        <v>101</v>
      </c>
      <c r="B55" s="2" t="s">
        <v>106</v>
      </c>
      <c r="C55" s="2">
        <v>2015</v>
      </c>
      <c r="D55" s="2" t="s">
        <v>650</v>
      </c>
      <c r="E55" s="2" t="s">
        <v>651</v>
      </c>
      <c r="F55" s="2" t="s">
        <v>650</v>
      </c>
      <c r="G55" s="2" t="s">
        <v>651</v>
      </c>
      <c r="H55" s="2" t="s">
        <v>650</v>
      </c>
      <c r="I55" s="2" t="s">
        <v>651</v>
      </c>
      <c r="J55" s="2" t="s">
        <v>650</v>
      </c>
    </row>
    <row r="56" spans="1:10" ht="15" customHeight="1" x14ac:dyDescent="0.25">
      <c r="A56" s="2" t="s">
        <v>101</v>
      </c>
      <c r="B56" s="2" t="s">
        <v>107</v>
      </c>
      <c r="C56" s="2">
        <v>2015</v>
      </c>
      <c r="D56" s="2">
        <v>87.01</v>
      </c>
      <c r="E56" s="2" t="s">
        <v>718</v>
      </c>
      <c r="F56" s="2">
        <v>87.01</v>
      </c>
      <c r="G56" s="2" t="s">
        <v>651</v>
      </c>
      <c r="H56" s="2" t="s">
        <v>650</v>
      </c>
      <c r="I56" s="2" t="s">
        <v>651</v>
      </c>
      <c r="J56" s="2" t="s">
        <v>650</v>
      </c>
    </row>
    <row r="57" spans="1:10" ht="15" customHeight="1" x14ac:dyDescent="0.25">
      <c r="A57" s="2" t="s">
        <v>101</v>
      </c>
      <c r="B57" s="2" t="s">
        <v>108</v>
      </c>
      <c r="C57" s="2">
        <v>2015</v>
      </c>
      <c r="D57" s="2" t="s">
        <v>650</v>
      </c>
      <c r="E57" s="2" t="s">
        <v>651</v>
      </c>
      <c r="F57" s="2" t="s">
        <v>650</v>
      </c>
      <c r="G57" s="2" t="s">
        <v>651</v>
      </c>
      <c r="H57" s="2" t="s">
        <v>650</v>
      </c>
      <c r="I57" s="2" t="s">
        <v>651</v>
      </c>
      <c r="J57" s="2" t="s">
        <v>650</v>
      </c>
    </row>
    <row r="58" spans="1:10" ht="15" customHeight="1" x14ac:dyDescent="0.25">
      <c r="A58" s="2" t="s">
        <v>101</v>
      </c>
      <c r="B58" s="2" t="s">
        <v>109</v>
      </c>
      <c r="C58" s="2">
        <v>2015</v>
      </c>
      <c r="D58" s="2" t="s">
        <v>650</v>
      </c>
      <c r="E58" s="2" t="s">
        <v>651</v>
      </c>
      <c r="F58" s="2" t="s">
        <v>650</v>
      </c>
      <c r="G58" s="2" t="s">
        <v>651</v>
      </c>
      <c r="H58" s="2" t="s">
        <v>650</v>
      </c>
      <c r="I58" s="2" t="s">
        <v>651</v>
      </c>
      <c r="J58" s="2" t="s">
        <v>650</v>
      </c>
    </row>
    <row r="59" spans="1:10" ht="15" customHeight="1" x14ac:dyDescent="0.25">
      <c r="A59" s="2" t="s">
        <v>101</v>
      </c>
      <c r="B59" s="2" t="s">
        <v>110</v>
      </c>
      <c r="C59" s="2">
        <v>2015</v>
      </c>
      <c r="D59" s="2">
        <v>98.995999999999995</v>
      </c>
      <c r="E59" s="2" t="s">
        <v>962</v>
      </c>
      <c r="F59" s="2">
        <v>98.995999999999995</v>
      </c>
      <c r="G59" s="2" t="s">
        <v>651</v>
      </c>
      <c r="H59" s="2" t="s">
        <v>650</v>
      </c>
      <c r="I59" s="2" t="s">
        <v>651</v>
      </c>
      <c r="J59" s="2" t="s">
        <v>650</v>
      </c>
    </row>
    <row r="60" spans="1:10" ht="15" customHeight="1" x14ac:dyDescent="0.25">
      <c r="A60" s="2" t="s">
        <v>101</v>
      </c>
      <c r="B60" s="2" t="s">
        <v>111</v>
      </c>
      <c r="C60" s="2">
        <v>2015</v>
      </c>
      <c r="D60" s="2" t="s">
        <v>650</v>
      </c>
      <c r="E60" s="2" t="s">
        <v>650</v>
      </c>
      <c r="F60" s="2" t="s">
        <v>650</v>
      </c>
      <c r="G60" s="2" t="s">
        <v>650</v>
      </c>
      <c r="H60" s="2" t="s">
        <v>650</v>
      </c>
      <c r="I60" s="2" t="s">
        <v>650</v>
      </c>
      <c r="J60" s="2" t="s">
        <v>650</v>
      </c>
    </row>
    <row r="61" spans="1:10" ht="15" customHeight="1" x14ac:dyDescent="0.25">
      <c r="A61" s="2" t="s">
        <v>101</v>
      </c>
      <c r="B61" s="2" t="s">
        <v>112</v>
      </c>
      <c r="C61" s="2">
        <v>2015</v>
      </c>
      <c r="D61" s="2" t="s">
        <v>650</v>
      </c>
      <c r="E61" s="2" t="s">
        <v>651</v>
      </c>
      <c r="F61" s="2" t="s">
        <v>650</v>
      </c>
      <c r="G61" s="2" t="s">
        <v>651</v>
      </c>
      <c r="H61" s="2" t="s">
        <v>650</v>
      </c>
      <c r="I61" s="2" t="s">
        <v>651</v>
      </c>
      <c r="J61" s="2" t="s">
        <v>650</v>
      </c>
    </row>
    <row r="62" spans="1:10" ht="15" customHeight="1" x14ac:dyDescent="0.25">
      <c r="A62" s="2" t="s">
        <v>101</v>
      </c>
      <c r="B62" s="2" t="s">
        <v>113</v>
      </c>
      <c r="C62" s="2">
        <v>2015</v>
      </c>
      <c r="D62" s="2" t="s">
        <v>650</v>
      </c>
      <c r="E62" s="2" t="s">
        <v>651</v>
      </c>
      <c r="F62" s="2" t="s">
        <v>650</v>
      </c>
      <c r="G62" s="2" t="s">
        <v>651</v>
      </c>
      <c r="H62" s="2" t="s">
        <v>650</v>
      </c>
      <c r="I62" s="2" t="s">
        <v>651</v>
      </c>
      <c r="J62" s="2" t="s">
        <v>650</v>
      </c>
    </row>
    <row r="63" spans="1:10" ht="15" customHeight="1" x14ac:dyDescent="0.25">
      <c r="A63" s="2" t="s">
        <v>101</v>
      </c>
      <c r="B63" s="2" t="s">
        <v>114</v>
      </c>
      <c r="C63" s="2">
        <v>2015</v>
      </c>
      <c r="D63" s="2" t="s">
        <v>650</v>
      </c>
      <c r="E63" s="2" t="s">
        <v>651</v>
      </c>
      <c r="F63" s="2" t="s">
        <v>650</v>
      </c>
      <c r="G63" s="2" t="s">
        <v>651</v>
      </c>
      <c r="H63" s="2" t="s">
        <v>650</v>
      </c>
      <c r="I63" s="2" t="s">
        <v>651</v>
      </c>
      <c r="J63" s="2" t="s">
        <v>650</v>
      </c>
    </row>
    <row r="64" spans="1:10" ht="15" customHeight="1" x14ac:dyDescent="0.25">
      <c r="A64" s="2" t="s">
        <v>101</v>
      </c>
      <c r="B64" s="2" t="s">
        <v>115</v>
      </c>
      <c r="C64" s="2">
        <v>2015</v>
      </c>
      <c r="D64" s="2" t="s">
        <v>650</v>
      </c>
      <c r="E64" s="2" t="s">
        <v>651</v>
      </c>
      <c r="F64" s="2" t="s">
        <v>650</v>
      </c>
      <c r="G64" s="2" t="s">
        <v>651</v>
      </c>
      <c r="H64" s="2" t="s">
        <v>650</v>
      </c>
      <c r="I64" s="2" t="s">
        <v>651</v>
      </c>
      <c r="J64" s="2" t="s">
        <v>650</v>
      </c>
    </row>
    <row r="65" spans="1:10" ht="15" customHeight="1" x14ac:dyDescent="0.25">
      <c r="A65" s="2" t="s">
        <v>101</v>
      </c>
      <c r="B65" s="2" t="s">
        <v>116</v>
      </c>
      <c r="C65" s="2">
        <v>2015</v>
      </c>
      <c r="D65" s="2">
        <v>73</v>
      </c>
      <c r="E65" s="2" t="s">
        <v>762</v>
      </c>
      <c r="F65" s="2">
        <v>73</v>
      </c>
      <c r="G65" s="2" t="s">
        <v>651</v>
      </c>
      <c r="H65" s="2" t="s">
        <v>650</v>
      </c>
      <c r="I65" s="2" t="s">
        <v>651</v>
      </c>
      <c r="J65" s="2" t="s">
        <v>650</v>
      </c>
    </row>
    <row r="66" spans="1:10" ht="15" customHeight="1" x14ac:dyDescent="0.25">
      <c r="A66" s="2" t="s">
        <v>101</v>
      </c>
      <c r="B66" s="2" t="s">
        <v>117</v>
      </c>
      <c r="C66" s="2">
        <v>2015</v>
      </c>
      <c r="D66" s="2" t="s">
        <v>650</v>
      </c>
      <c r="E66" s="2" t="s">
        <v>651</v>
      </c>
      <c r="F66" s="2" t="s">
        <v>650</v>
      </c>
      <c r="G66" s="2" t="s">
        <v>651</v>
      </c>
      <c r="H66" s="2" t="s">
        <v>650</v>
      </c>
      <c r="I66" s="2" t="s">
        <v>651</v>
      </c>
      <c r="J66" s="2" t="s">
        <v>650</v>
      </c>
    </row>
    <row r="67" spans="1:10" ht="15" customHeight="1" x14ac:dyDescent="0.25">
      <c r="A67" s="2" t="s">
        <v>101</v>
      </c>
      <c r="B67" s="2" t="s">
        <v>118</v>
      </c>
      <c r="C67" s="2">
        <v>2015</v>
      </c>
      <c r="D67" s="2" t="s">
        <v>650</v>
      </c>
      <c r="E67" s="2" t="s">
        <v>651</v>
      </c>
      <c r="F67" s="2" t="s">
        <v>650</v>
      </c>
      <c r="G67" s="2" t="s">
        <v>651</v>
      </c>
      <c r="H67" s="2" t="s">
        <v>650</v>
      </c>
      <c r="I67" s="2" t="s">
        <v>651</v>
      </c>
      <c r="J67" s="2" t="s">
        <v>650</v>
      </c>
    </row>
    <row r="68" spans="1:10" ht="15" customHeight="1" x14ac:dyDescent="0.25">
      <c r="A68" s="2" t="s">
        <v>101</v>
      </c>
      <c r="B68" s="2" t="s">
        <v>119</v>
      </c>
      <c r="C68" s="2">
        <v>2015</v>
      </c>
      <c r="D68" s="2" t="s">
        <v>650</v>
      </c>
      <c r="E68" s="2" t="s">
        <v>651</v>
      </c>
      <c r="F68" s="2" t="s">
        <v>650</v>
      </c>
      <c r="G68" s="2" t="s">
        <v>651</v>
      </c>
      <c r="H68" s="2" t="s">
        <v>650</v>
      </c>
      <c r="I68" s="2" t="s">
        <v>651</v>
      </c>
      <c r="J68" s="2" t="s">
        <v>650</v>
      </c>
    </row>
    <row r="69" spans="1:10" ht="15" customHeight="1" x14ac:dyDescent="0.25">
      <c r="A69" s="2" t="s">
        <v>101</v>
      </c>
      <c r="B69" s="2" t="s">
        <v>120</v>
      </c>
      <c r="C69" s="2">
        <v>2015</v>
      </c>
      <c r="D69" s="2">
        <v>10.558</v>
      </c>
      <c r="E69" s="2" t="s">
        <v>963</v>
      </c>
      <c r="F69" s="2">
        <v>10.558</v>
      </c>
      <c r="G69" s="2" t="s">
        <v>650</v>
      </c>
      <c r="H69" s="2" t="s">
        <v>650</v>
      </c>
      <c r="I69" s="2" t="s">
        <v>650</v>
      </c>
      <c r="J69" s="2" t="s">
        <v>650</v>
      </c>
    </row>
    <row r="70" spans="1:10" ht="15" customHeight="1" x14ac:dyDescent="0.25">
      <c r="A70" s="2" t="s">
        <v>101</v>
      </c>
      <c r="B70" s="2" t="s">
        <v>121</v>
      </c>
      <c r="C70" s="2">
        <v>2015</v>
      </c>
      <c r="D70" s="2" t="s">
        <v>650</v>
      </c>
      <c r="E70" s="2" t="s">
        <v>651</v>
      </c>
      <c r="F70" s="2" t="s">
        <v>650</v>
      </c>
      <c r="G70" s="2" t="s">
        <v>651</v>
      </c>
      <c r="H70" s="2" t="s">
        <v>650</v>
      </c>
      <c r="I70" s="2" t="s">
        <v>651</v>
      </c>
      <c r="J70" s="2" t="s">
        <v>650</v>
      </c>
    </row>
    <row r="71" spans="1:10" ht="15" customHeight="1" x14ac:dyDescent="0.25">
      <c r="A71" s="2" t="s">
        <v>122</v>
      </c>
      <c r="B71" s="2" t="s">
        <v>123</v>
      </c>
      <c r="C71" s="2">
        <v>2015</v>
      </c>
      <c r="D71" s="2" t="s">
        <v>650</v>
      </c>
      <c r="E71" s="2" t="s">
        <v>651</v>
      </c>
      <c r="F71" s="2" t="s">
        <v>650</v>
      </c>
      <c r="G71" s="2" t="s">
        <v>651</v>
      </c>
      <c r="H71" s="2" t="s">
        <v>650</v>
      </c>
      <c r="I71" s="2" t="s">
        <v>651</v>
      </c>
      <c r="J71" s="2" t="s">
        <v>650</v>
      </c>
    </row>
    <row r="72" spans="1:10" ht="15" customHeight="1" x14ac:dyDescent="0.25">
      <c r="A72" s="2" t="s">
        <v>124</v>
      </c>
      <c r="B72" s="2" t="s">
        <v>125</v>
      </c>
      <c r="C72" s="2">
        <v>2015</v>
      </c>
      <c r="D72" s="2" t="s">
        <v>650</v>
      </c>
      <c r="E72" s="2" t="s">
        <v>650</v>
      </c>
      <c r="F72" s="2" t="s">
        <v>650</v>
      </c>
      <c r="G72" s="2" t="s">
        <v>650</v>
      </c>
      <c r="H72" s="2" t="s">
        <v>650</v>
      </c>
      <c r="I72" s="2" t="s">
        <v>650</v>
      </c>
      <c r="J72" s="2" t="s">
        <v>650</v>
      </c>
    </row>
    <row r="73" spans="1:10" ht="15" customHeight="1" x14ac:dyDescent="0.25">
      <c r="A73" s="2" t="s">
        <v>124</v>
      </c>
      <c r="B73" s="2" t="s">
        <v>126</v>
      </c>
      <c r="C73" s="2">
        <v>2015</v>
      </c>
      <c r="D73" s="2" t="s">
        <v>650</v>
      </c>
      <c r="E73" s="2" t="s">
        <v>650</v>
      </c>
      <c r="F73" s="2" t="s">
        <v>650</v>
      </c>
      <c r="G73" s="2" t="s">
        <v>650</v>
      </c>
      <c r="H73" s="2" t="s">
        <v>650</v>
      </c>
      <c r="I73" s="2" t="s">
        <v>650</v>
      </c>
      <c r="J73" s="2" t="s">
        <v>650</v>
      </c>
    </row>
    <row r="74" spans="1:10" ht="15" customHeight="1" x14ac:dyDescent="0.25">
      <c r="A74" s="2" t="s">
        <v>124</v>
      </c>
      <c r="B74" s="2" t="s">
        <v>127</v>
      </c>
      <c r="C74" s="2">
        <v>2015</v>
      </c>
      <c r="D74" s="2" t="s">
        <v>650</v>
      </c>
      <c r="E74" s="2" t="s">
        <v>650</v>
      </c>
      <c r="F74" s="2" t="s">
        <v>650</v>
      </c>
      <c r="G74" s="2" t="s">
        <v>650</v>
      </c>
      <c r="H74" s="2" t="s">
        <v>650</v>
      </c>
      <c r="I74" s="2" t="s">
        <v>650</v>
      </c>
      <c r="J74" s="2" t="s">
        <v>650</v>
      </c>
    </row>
    <row r="75" spans="1:10" ht="15" customHeight="1" x14ac:dyDescent="0.25">
      <c r="A75" s="2" t="s">
        <v>128</v>
      </c>
      <c r="B75" s="2" t="s">
        <v>129</v>
      </c>
      <c r="C75" s="2">
        <v>2015</v>
      </c>
      <c r="D75" s="2" t="s">
        <v>650</v>
      </c>
      <c r="E75" s="2" t="s">
        <v>651</v>
      </c>
      <c r="F75" s="2" t="s">
        <v>650</v>
      </c>
      <c r="G75" s="2" t="s">
        <v>651</v>
      </c>
      <c r="H75" s="2" t="s">
        <v>650</v>
      </c>
      <c r="I75" s="2" t="s">
        <v>651</v>
      </c>
      <c r="J75" s="2" t="s">
        <v>650</v>
      </c>
    </row>
    <row r="76" spans="1:10" ht="15" customHeight="1" x14ac:dyDescent="0.25">
      <c r="A76" s="2" t="s">
        <v>130</v>
      </c>
      <c r="B76" s="2" t="s">
        <v>131</v>
      </c>
      <c r="C76" s="2">
        <v>2015</v>
      </c>
      <c r="D76" s="2" t="s">
        <v>650</v>
      </c>
      <c r="E76" s="2" t="s">
        <v>651</v>
      </c>
      <c r="F76" s="2" t="s">
        <v>650</v>
      </c>
      <c r="G76" s="2" t="s">
        <v>651</v>
      </c>
      <c r="H76" s="2" t="s">
        <v>650</v>
      </c>
      <c r="I76" s="2" t="s">
        <v>651</v>
      </c>
      <c r="J76" s="2" t="s">
        <v>650</v>
      </c>
    </row>
    <row r="77" spans="1:10" ht="15" customHeight="1" x14ac:dyDescent="0.25">
      <c r="A77" s="2" t="s">
        <v>130</v>
      </c>
      <c r="B77" s="2" t="s">
        <v>132</v>
      </c>
      <c r="C77" s="2">
        <v>2015</v>
      </c>
      <c r="D77" s="2">
        <v>2.2149999999999999</v>
      </c>
      <c r="E77" s="2" t="s">
        <v>726</v>
      </c>
      <c r="F77" s="2">
        <v>2.2149999999999999</v>
      </c>
      <c r="G77" s="2" t="s">
        <v>651</v>
      </c>
      <c r="H77" s="2" t="s">
        <v>650</v>
      </c>
      <c r="I77" s="2" t="s">
        <v>651</v>
      </c>
      <c r="J77" s="2" t="s">
        <v>650</v>
      </c>
    </row>
    <row r="78" spans="1:10" ht="15" customHeight="1" x14ac:dyDescent="0.25">
      <c r="A78" s="2" t="s">
        <v>133</v>
      </c>
      <c r="B78" s="2" t="s">
        <v>134</v>
      </c>
      <c r="C78" s="2">
        <v>2015</v>
      </c>
      <c r="D78" s="2" t="s">
        <v>650</v>
      </c>
      <c r="E78" s="2" t="s">
        <v>651</v>
      </c>
      <c r="F78" s="2" t="s">
        <v>650</v>
      </c>
      <c r="G78" s="2" t="s">
        <v>651</v>
      </c>
      <c r="H78" s="2" t="s">
        <v>650</v>
      </c>
      <c r="I78" s="2" t="s">
        <v>651</v>
      </c>
      <c r="J78" s="2" t="s">
        <v>650</v>
      </c>
    </row>
    <row r="79" spans="1:10" ht="15" customHeight="1" x14ac:dyDescent="0.25">
      <c r="A79" s="2" t="s">
        <v>135</v>
      </c>
      <c r="B79" s="2" t="s">
        <v>136</v>
      </c>
      <c r="C79" s="2">
        <v>2015</v>
      </c>
      <c r="D79" s="2" t="s">
        <v>650</v>
      </c>
      <c r="E79" s="2" t="s">
        <v>651</v>
      </c>
      <c r="F79" s="2" t="s">
        <v>650</v>
      </c>
      <c r="G79" s="2" t="s">
        <v>651</v>
      </c>
      <c r="H79" s="2" t="s">
        <v>650</v>
      </c>
      <c r="I79" s="2" t="s">
        <v>651</v>
      </c>
      <c r="J79" s="2" t="s">
        <v>650</v>
      </c>
    </row>
    <row r="80" spans="1:10" ht="15" customHeight="1" x14ac:dyDescent="0.25">
      <c r="A80" s="2" t="s">
        <v>137</v>
      </c>
      <c r="B80" s="2" t="s">
        <v>138</v>
      </c>
      <c r="C80" s="2">
        <v>2015</v>
      </c>
      <c r="D80" s="2" t="s">
        <v>650</v>
      </c>
      <c r="E80" s="2" t="s">
        <v>651</v>
      </c>
      <c r="F80" s="2" t="s">
        <v>650</v>
      </c>
      <c r="G80" s="2" t="s">
        <v>651</v>
      </c>
      <c r="H80" s="2" t="s">
        <v>650</v>
      </c>
      <c r="I80" s="2" t="s">
        <v>651</v>
      </c>
      <c r="J80" s="2" t="s">
        <v>650</v>
      </c>
    </row>
    <row r="81" spans="1:10" ht="15" customHeight="1" x14ac:dyDescent="0.25">
      <c r="A81" s="2" t="s">
        <v>137</v>
      </c>
      <c r="B81" s="2" t="s">
        <v>139</v>
      </c>
      <c r="C81" s="2">
        <v>2015</v>
      </c>
      <c r="D81" s="2" t="s">
        <v>650</v>
      </c>
      <c r="E81" s="2" t="s">
        <v>651</v>
      </c>
      <c r="F81" s="2" t="s">
        <v>650</v>
      </c>
      <c r="G81" s="2" t="s">
        <v>651</v>
      </c>
      <c r="H81" s="2" t="s">
        <v>650</v>
      </c>
      <c r="I81" s="2" t="s">
        <v>651</v>
      </c>
      <c r="J81" s="2" t="s">
        <v>650</v>
      </c>
    </row>
    <row r="82" spans="1:10" ht="15" customHeight="1" x14ac:dyDescent="0.25">
      <c r="A82" s="2" t="s">
        <v>137</v>
      </c>
      <c r="B82" s="2" t="s">
        <v>140</v>
      </c>
      <c r="C82" s="2">
        <v>2015</v>
      </c>
      <c r="D82" s="2" t="s">
        <v>650</v>
      </c>
      <c r="E82" s="2" t="s">
        <v>651</v>
      </c>
      <c r="F82" s="2" t="s">
        <v>650</v>
      </c>
      <c r="G82" s="2" t="s">
        <v>651</v>
      </c>
      <c r="H82" s="2" t="s">
        <v>650</v>
      </c>
      <c r="I82" s="2" t="s">
        <v>651</v>
      </c>
      <c r="J82" s="2" t="s">
        <v>650</v>
      </c>
    </row>
    <row r="83" spans="1:10" ht="15" customHeight="1" x14ac:dyDescent="0.25">
      <c r="A83" s="2" t="s">
        <v>141</v>
      </c>
      <c r="B83" s="2" t="s">
        <v>142</v>
      </c>
      <c r="C83" s="2">
        <v>2015</v>
      </c>
      <c r="D83" s="2" t="s">
        <v>650</v>
      </c>
      <c r="E83" s="2" t="s">
        <v>651</v>
      </c>
      <c r="F83" s="2" t="s">
        <v>650</v>
      </c>
      <c r="G83" s="2" t="s">
        <v>651</v>
      </c>
      <c r="H83" s="2" t="s">
        <v>650</v>
      </c>
      <c r="I83" s="2" t="s">
        <v>651</v>
      </c>
      <c r="J83" s="2" t="s">
        <v>650</v>
      </c>
    </row>
    <row r="84" spans="1:10" ht="15" customHeight="1" x14ac:dyDescent="0.25">
      <c r="A84" s="2" t="s">
        <v>141</v>
      </c>
      <c r="B84" s="2" t="s">
        <v>143</v>
      </c>
      <c r="C84" s="2">
        <v>2015</v>
      </c>
      <c r="D84" s="2" t="s">
        <v>650</v>
      </c>
      <c r="E84" s="2" t="s">
        <v>651</v>
      </c>
      <c r="F84" s="2" t="s">
        <v>650</v>
      </c>
      <c r="G84" s="2" t="s">
        <v>651</v>
      </c>
      <c r="H84" s="2" t="s">
        <v>650</v>
      </c>
      <c r="I84" s="2" t="s">
        <v>651</v>
      </c>
      <c r="J84" s="2" t="s">
        <v>650</v>
      </c>
    </row>
    <row r="85" spans="1:10" ht="15" customHeight="1" x14ac:dyDescent="0.25">
      <c r="A85" s="2" t="s">
        <v>141</v>
      </c>
      <c r="B85" s="2" t="s">
        <v>144</v>
      </c>
      <c r="C85" s="2">
        <v>2015</v>
      </c>
      <c r="D85" s="2" t="s">
        <v>650</v>
      </c>
      <c r="E85" s="2" t="s">
        <v>651</v>
      </c>
      <c r="F85" s="2" t="s">
        <v>650</v>
      </c>
      <c r="G85" s="2" t="s">
        <v>651</v>
      </c>
      <c r="H85" s="2" t="s">
        <v>650</v>
      </c>
      <c r="I85" s="2" t="s">
        <v>651</v>
      </c>
      <c r="J85" s="2" t="s">
        <v>650</v>
      </c>
    </row>
    <row r="86" spans="1:10" ht="15" customHeight="1" x14ac:dyDescent="0.25">
      <c r="A86" s="2" t="s">
        <v>145</v>
      </c>
      <c r="B86" s="2" t="s">
        <v>146</v>
      </c>
      <c r="C86" s="2">
        <v>2015</v>
      </c>
      <c r="D86" s="2" t="s">
        <v>650</v>
      </c>
      <c r="E86" s="2" t="s">
        <v>651</v>
      </c>
      <c r="F86" s="2" t="s">
        <v>650</v>
      </c>
      <c r="G86" s="2" t="s">
        <v>651</v>
      </c>
      <c r="H86" s="2" t="s">
        <v>650</v>
      </c>
      <c r="I86" s="2" t="s">
        <v>651</v>
      </c>
      <c r="J86" s="2" t="s">
        <v>650</v>
      </c>
    </row>
    <row r="87" spans="1:10" ht="15" customHeight="1" x14ac:dyDescent="0.25">
      <c r="A87" s="2" t="s">
        <v>145</v>
      </c>
      <c r="B87" s="2" t="s">
        <v>147</v>
      </c>
      <c r="C87" s="2">
        <v>2015</v>
      </c>
      <c r="D87" s="2" t="s">
        <v>650</v>
      </c>
      <c r="E87" s="2" t="s">
        <v>651</v>
      </c>
      <c r="F87" s="2" t="s">
        <v>650</v>
      </c>
      <c r="G87" s="2" t="s">
        <v>651</v>
      </c>
      <c r="H87" s="2" t="s">
        <v>650</v>
      </c>
      <c r="I87" s="2" t="s">
        <v>651</v>
      </c>
      <c r="J87" s="2" t="s">
        <v>650</v>
      </c>
    </row>
    <row r="88" spans="1:10" ht="15" customHeight="1" x14ac:dyDescent="0.25">
      <c r="A88" s="2" t="s">
        <v>145</v>
      </c>
      <c r="B88" s="2" t="s">
        <v>148</v>
      </c>
      <c r="C88" s="2">
        <v>2015</v>
      </c>
      <c r="D88" s="2" t="s">
        <v>650</v>
      </c>
      <c r="E88" s="2" t="s">
        <v>651</v>
      </c>
      <c r="F88" s="2" t="s">
        <v>650</v>
      </c>
      <c r="G88" s="2" t="s">
        <v>651</v>
      </c>
      <c r="H88" s="2" t="s">
        <v>650</v>
      </c>
      <c r="I88" s="2" t="s">
        <v>651</v>
      </c>
      <c r="J88" s="2" t="s">
        <v>650</v>
      </c>
    </row>
    <row r="89" spans="1:10" ht="15" customHeight="1" x14ac:dyDescent="0.25">
      <c r="A89" s="2" t="s">
        <v>149</v>
      </c>
      <c r="B89" s="2" t="s">
        <v>150</v>
      </c>
      <c r="C89" s="2">
        <v>2015</v>
      </c>
      <c r="D89" s="2" t="s">
        <v>650</v>
      </c>
      <c r="E89" s="2" t="s">
        <v>651</v>
      </c>
      <c r="F89" s="2" t="s">
        <v>650</v>
      </c>
      <c r="G89" s="2" t="s">
        <v>651</v>
      </c>
      <c r="H89" s="2" t="s">
        <v>650</v>
      </c>
      <c r="I89" s="2" t="s">
        <v>651</v>
      </c>
      <c r="J89" s="2" t="s">
        <v>650</v>
      </c>
    </row>
    <row r="90" spans="1:10" ht="15" customHeight="1" x14ac:dyDescent="0.25">
      <c r="A90" s="2" t="s">
        <v>149</v>
      </c>
      <c r="B90" s="2" t="s">
        <v>151</v>
      </c>
      <c r="C90" s="2">
        <v>2015</v>
      </c>
      <c r="D90" s="2">
        <v>0.57999999999999996</v>
      </c>
      <c r="E90" s="2" t="s">
        <v>964</v>
      </c>
      <c r="F90" s="2">
        <v>0.57999999999999996</v>
      </c>
      <c r="G90" s="2" t="s">
        <v>651</v>
      </c>
      <c r="H90" s="2" t="s">
        <v>650</v>
      </c>
      <c r="I90" s="2" t="s">
        <v>651</v>
      </c>
      <c r="J90" s="2" t="s">
        <v>650</v>
      </c>
    </row>
    <row r="91" spans="1:10" ht="15" customHeight="1" x14ac:dyDescent="0.25">
      <c r="A91" s="2" t="s">
        <v>149</v>
      </c>
      <c r="B91" s="2" t="s">
        <v>152</v>
      </c>
      <c r="C91" s="2">
        <v>2015</v>
      </c>
      <c r="D91" s="2" t="s">
        <v>650</v>
      </c>
      <c r="E91" s="2" t="s">
        <v>651</v>
      </c>
      <c r="F91" s="2" t="s">
        <v>650</v>
      </c>
      <c r="G91" s="2" t="s">
        <v>651</v>
      </c>
      <c r="H91" s="2" t="s">
        <v>650</v>
      </c>
      <c r="I91" s="2" t="s">
        <v>651</v>
      </c>
      <c r="J91" s="2" t="s">
        <v>650</v>
      </c>
    </row>
    <row r="92" spans="1:10" ht="15" customHeight="1" x14ac:dyDescent="0.25">
      <c r="A92" s="2" t="s">
        <v>149</v>
      </c>
      <c r="B92" s="2" t="s">
        <v>153</v>
      </c>
      <c r="C92" s="2">
        <v>2015</v>
      </c>
      <c r="D92" s="2" t="s">
        <v>650</v>
      </c>
      <c r="E92" s="2" t="s">
        <v>651</v>
      </c>
      <c r="F92" s="2" t="s">
        <v>650</v>
      </c>
      <c r="G92" s="2" t="s">
        <v>651</v>
      </c>
      <c r="H92" s="2" t="s">
        <v>650</v>
      </c>
      <c r="I92" s="2" t="s">
        <v>651</v>
      </c>
      <c r="J92" s="2" t="s">
        <v>650</v>
      </c>
    </row>
    <row r="93" spans="1:10" ht="15" customHeight="1" x14ac:dyDescent="0.25">
      <c r="A93" s="2" t="s">
        <v>154</v>
      </c>
      <c r="B93" s="2" t="s">
        <v>155</v>
      </c>
      <c r="C93" s="2">
        <v>2015</v>
      </c>
      <c r="D93" s="2">
        <v>8.6999999999999993</v>
      </c>
      <c r="E93" s="2" t="s">
        <v>959</v>
      </c>
      <c r="F93" s="2">
        <v>8.6999999999999993</v>
      </c>
      <c r="G93" s="2" t="s">
        <v>651</v>
      </c>
      <c r="H93" s="2" t="s">
        <v>650</v>
      </c>
      <c r="I93" s="2" t="s">
        <v>651</v>
      </c>
      <c r="J93" s="2" t="s">
        <v>650</v>
      </c>
    </row>
    <row r="94" spans="1:10" ht="15" customHeight="1" x14ac:dyDescent="0.25">
      <c r="A94" s="2" t="s">
        <v>156</v>
      </c>
      <c r="B94" s="2" t="s">
        <v>157</v>
      </c>
      <c r="C94" s="2">
        <v>2015</v>
      </c>
      <c r="D94" s="2" t="s">
        <v>651</v>
      </c>
      <c r="E94" s="2" t="s">
        <v>651</v>
      </c>
      <c r="F94" s="2" t="s">
        <v>651</v>
      </c>
      <c r="G94" s="2" t="s">
        <v>651</v>
      </c>
      <c r="H94" s="2" t="s">
        <v>651</v>
      </c>
      <c r="I94" s="2" t="s">
        <v>651</v>
      </c>
      <c r="J94" s="2" t="s">
        <v>651</v>
      </c>
    </row>
    <row r="95" spans="1:10" ht="15" customHeight="1" x14ac:dyDescent="0.25">
      <c r="A95" s="2" t="s">
        <v>664</v>
      </c>
      <c r="B95" s="2" t="s">
        <v>665</v>
      </c>
      <c r="C95" s="2">
        <v>2015</v>
      </c>
      <c r="D95" s="2" t="s">
        <v>651</v>
      </c>
      <c r="E95" s="2" t="s">
        <v>651</v>
      </c>
      <c r="F95" s="2" t="s">
        <v>651</v>
      </c>
      <c r="G95" s="2" t="s">
        <v>651</v>
      </c>
      <c r="H95" s="2" t="s">
        <v>651</v>
      </c>
      <c r="I95" s="2" t="s">
        <v>651</v>
      </c>
      <c r="J95" s="2" t="s">
        <v>651</v>
      </c>
    </row>
    <row r="96" spans="1:10" ht="15" customHeight="1" x14ac:dyDescent="0.25">
      <c r="A96" s="2" t="s">
        <v>162</v>
      </c>
      <c r="B96" s="2" t="s">
        <v>163</v>
      </c>
      <c r="C96" s="2">
        <v>2015</v>
      </c>
      <c r="D96" s="2" t="s">
        <v>651</v>
      </c>
      <c r="E96" s="2" t="s">
        <v>651</v>
      </c>
      <c r="F96" s="2" t="s">
        <v>651</v>
      </c>
      <c r="G96" s="2" t="s">
        <v>651</v>
      </c>
      <c r="H96" s="2" t="s">
        <v>651</v>
      </c>
      <c r="I96" s="2" t="s">
        <v>651</v>
      </c>
      <c r="J96" s="2" t="s">
        <v>651</v>
      </c>
    </row>
    <row r="97" spans="1:10" ht="15" customHeight="1" x14ac:dyDescent="0.25">
      <c r="A97" s="2" t="s">
        <v>162</v>
      </c>
      <c r="B97" s="2" t="s">
        <v>164</v>
      </c>
      <c r="C97" s="2">
        <v>2015</v>
      </c>
      <c r="D97" s="2" t="s">
        <v>651</v>
      </c>
      <c r="E97" s="2" t="s">
        <v>651</v>
      </c>
      <c r="F97" s="2" t="s">
        <v>651</v>
      </c>
      <c r="G97" s="2" t="s">
        <v>651</v>
      </c>
      <c r="H97" s="2" t="s">
        <v>651</v>
      </c>
      <c r="I97" s="2" t="s">
        <v>651</v>
      </c>
      <c r="J97" s="2" t="s">
        <v>651</v>
      </c>
    </row>
    <row r="98" spans="1:10" ht="15" customHeight="1" x14ac:dyDescent="0.25">
      <c r="A98" s="2" t="s">
        <v>162</v>
      </c>
      <c r="B98" s="2" t="s">
        <v>165</v>
      </c>
      <c r="C98" s="2">
        <v>2015</v>
      </c>
      <c r="D98" s="2" t="s">
        <v>651</v>
      </c>
      <c r="E98" s="2" t="s">
        <v>651</v>
      </c>
      <c r="F98" s="2" t="s">
        <v>651</v>
      </c>
      <c r="G98" s="2" t="s">
        <v>651</v>
      </c>
      <c r="H98" s="2" t="s">
        <v>651</v>
      </c>
      <c r="I98" s="2" t="s">
        <v>651</v>
      </c>
      <c r="J98" s="2" t="s">
        <v>651</v>
      </c>
    </row>
    <row r="99" spans="1:10" ht="15" customHeight="1" x14ac:dyDescent="0.25">
      <c r="A99" s="2" t="s">
        <v>162</v>
      </c>
      <c r="B99" s="2" t="s">
        <v>166</v>
      </c>
      <c r="C99" s="2">
        <v>2015</v>
      </c>
      <c r="D99" s="2" t="s">
        <v>650</v>
      </c>
      <c r="E99" s="2" t="s">
        <v>651</v>
      </c>
      <c r="F99" s="2" t="s">
        <v>650</v>
      </c>
      <c r="G99" s="2" t="s">
        <v>651</v>
      </c>
      <c r="H99" s="2" t="s">
        <v>650</v>
      </c>
      <c r="I99" s="2" t="s">
        <v>651</v>
      </c>
      <c r="J99" s="2" t="s">
        <v>650</v>
      </c>
    </row>
    <row r="100" spans="1:10" ht="15" customHeight="1" x14ac:dyDescent="0.25">
      <c r="A100" s="2" t="s">
        <v>162</v>
      </c>
      <c r="B100" s="2" t="s">
        <v>167</v>
      </c>
      <c r="C100" s="2">
        <v>2015</v>
      </c>
      <c r="D100" s="2" t="s">
        <v>651</v>
      </c>
      <c r="E100" s="2" t="s">
        <v>651</v>
      </c>
      <c r="F100" s="2" t="s">
        <v>651</v>
      </c>
      <c r="G100" s="2" t="s">
        <v>651</v>
      </c>
      <c r="H100" s="2" t="s">
        <v>651</v>
      </c>
      <c r="I100" s="2" t="s">
        <v>651</v>
      </c>
      <c r="J100" s="2" t="s">
        <v>651</v>
      </c>
    </row>
    <row r="101" spans="1:10" ht="15" customHeight="1" x14ac:dyDescent="0.25">
      <c r="A101" s="2" t="s">
        <v>162</v>
      </c>
      <c r="B101" s="2" t="s">
        <v>168</v>
      </c>
      <c r="C101" s="2">
        <v>2015</v>
      </c>
      <c r="D101" s="2" t="s">
        <v>651</v>
      </c>
      <c r="E101" s="2" t="s">
        <v>651</v>
      </c>
      <c r="F101" s="2" t="s">
        <v>651</v>
      </c>
      <c r="G101" s="2" t="s">
        <v>651</v>
      </c>
      <c r="H101" s="2" t="s">
        <v>651</v>
      </c>
      <c r="I101" s="2" t="s">
        <v>651</v>
      </c>
      <c r="J101" s="2" t="s">
        <v>651</v>
      </c>
    </row>
    <row r="102" spans="1:10" ht="15" customHeight="1" x14ac:dyDescent="0.25">
      <c r="A102" s="2" t="s">
        <v>162</v>
      </c>
      <c r="B102" s="2" t="s">
        <v>169</v>
      </c>
      <c r="C102" s="2">
        <v>2015</v>
      </c>
      <c r="D102" s="2" t="s">
        <v>651</v>
      </c>
      <c r="E102" s="2" t="s">
        <v>651</v>
      </c>
      <c r="F102" s="2" t="s">
        <v>651</v>
      </c>
      <c r="G102" s="2" t="s">
        <v>651</v>
      </c>
      <c r="H102" s="2" t="s">
        <v>651</v>
      </c>
      <c r="I102" s="2" t="s">
        <v>651</v>
      </c>
      <c r="J102" s="2" t="s">
        <v>651</v>
      </c>
    </row>
    <row r="103" spans="1:10" ht="15" customHeight="1" x14ac:dyDescent="0.25">
      <c r="A103" s="2" t="s">
        <v>162</v>
      </c>
      <c r="B103" s="2" t="s">
        <v>170</v>
      </c>
      <c r="C103" s="2">
        <v>2015</v>
      </c>
      <c r="D103" s="2" t="s">
        <v>650</v>
      </c>
      <c r="E103" s="2" t="s">
        <v>651</v>
      </c>
      <c r="F103" s="2" t="s">
        <v>650</v>
      </c>
      <c r="G103" s="2" t="s">
        <v>651</v>
      </c>
      <c r="H103" s="2" t="s">
        <v>650</v>
      </c>
      <c r="I103" s="2" t="s">
        <v>651</v>
      </c>
      <c r="J103" s="2" t="s">
        <v>650</v>
      </c>
    </row>
    <row r="104" spans="1:10" ht="15" customHeight="1" x14ac:dyDescent="0.25">
      <c r="A104" s="2" t="s">
        <v>162</v>
      </c>
      <c r="B104" s="2" t="s">
        <v>171</v>
      </c>
      <c r="C104" s="2">
        <v>2015</v>
      </c>
      <c r="D104" s="2" t="s">
        <v>651</v>
      </c>
      <c r="E104" s="2" t="s">
        <v>651</v>
      </c>
      <c r="F104" s="2" t="s">
        <v>651</v>
      </c>
      <c r="G104" s="2" t="s">
        <v>651</v>
      </c>
      <c r="H104" s="2" t="s">
        <v>651</v>
      </c>
      <c r="I104" s="2" t="s">
        <v>651</v>
      </c>
      <c r="J104" s="2" t="s">
        <v>651</v>
      </c>
    </row>
    <row r="105" spans="1:10" ht="15" customHeight="1" x14ac:dyDescent="0.25">
      <c r="A105" s="2" t="s">
        <v>172</v>
      </c>
      <c r="B105" s="2" t="s">
        <v>173</v>
      </c>
      <c r="C105" s="2">
        <v>2015</v>
      </c>
      <c r="D105" s="2" t="s">
        <v>650</v>
      </c>
      <c r="E105" s="2" t="s">
        <v>651</v>
      </c>
      <c r="F105" s="2" t="s">
        <v>650</v>
      </c>
      <c r="G105" s="2" t="s">
        <v>651</v>
      </c>
      <c r="H105" s="2" t="s">
        <v>650</v>
      </c>
      <c r="I105" s="2" t="s">
        <v>651</v>
      </c>
      <c r="J105" s="2" t="s">
        <v>650</v>
      </c>
    </row>
    <row r="106" spans="1:10" ht="15" customHeight="1" x14ac:dyDescent="0.25">
      <c r="A106" s="2" t="s">
        <v>172</v>
      </c>
      <c r="B106" s="2" t="s">
        <v>174</v>
      </c>
      <c r="C106" s="2">
        <v>2015</v>
      </c>
      <c r="D106" s="2" t="s">
        <v>650</v>
      </c>
      <c r="E106" s="2" t="s">
        <v>651</v>
      </c>
      <c r="F106" s="2" t="s">
        <v>650</v>
      </c>
      <c r="G106" s="2" t="s">
        <v>651</v>
      </c>
      <c r="H106" s="2" t="s">
        <v>650</v>
      </c>
      <c r="I106" s="2" t="s">
        <v>651</v>
      </c>
      <c r="J106" s="2" t="s">
        <v>650</v>
      </c>
    </row>
    <row r="107" spans="1:10" ht="15" customHeight="1" x14ac:dyDescent="0.25">
      <c r="A107" s="2" t="s">
        <v>172</v>
      </c>
      <c r="B107" s="2" t="s">
        <v>175</v>
      </c>
      <c r="C107" s="2">
        <v>2015</v>
      </c>
      <c r="D107" s="2" t="s">
        <v>650</v>
      </c>
      <c r="E107" s="2" t="s">
        <v>651</v>
      </c>
      <c r="F107" s="2" t="s">
        <v>650</v>
      </c>
      <c r="G107" s="2" t="s">
        <v>651</v>
      </c>
      <c r="H107" s="2" t="s">
        <v>650</v>
      </c>
      <c r="I107" s="2" t="s">
        <v>651</v>
      </c>
      <c r="J107" s="2" t="s">
        <v>650</v>
      </c>
    </row>
    <row r="108" spans="1:10" ht="15" customHeight="1" x14ac:dyDescent="0.25">
      <c r="A108" s="2" t="s">
        <v>172</v>
      </c>
      <c r="B108" s="2" t="s">
        <v>176</v>
      </c>
      <c r="C108" s="2">
        <v>2015</v>
      </c>
      <c r="D108" s="2" t="s">
        <v>650</v>
      </c>
      <c r="E108" s="2" t="s">
        <v>651</v>
      </c>
      <c r="F108" s="2" t="s">
        <v>650</v>
      </c>
      <c r="G108" s="2" t="s">
        <v>651</v>
      </c>
      <c r="H108" s="2" t="s">
        <v>650</v>
      </c>
      <c r="I108" s="2" t="s">
        <v>651</v>
      </c>
      <c r="J108" s="2" t="s">
        <v>650</v>
      </c>
    </row>
    <row r="109" spans="1:10" ht="15" customHeight="1" x14ac:dyDescent="0.25">
      <c r="A109" s="2" t="s">
        <v>172</v>
      </c>
      <c r="B109" s="2" t="s">
        <v>177</v>
      </c>
      <c r="C109" s="2">
        <v>2015</v>
      </c>
      <c r="D109" s="2" t="s">
        <v>650</v>
      </c>
      <c r="E109" s="2" t="s">
        <v>651</v>
      </c>
      <c r="F109" s="2" t="s">
        <v>650</v>
      </c>
      <c r="G109" s="2" t="s">
        <v>651</v>
      </c>
      <c r="H109" s="2" t="s">
        <v>650</v>
      </c>
      <c r="I109" s="2" t="s">
        <v>651</v>
      </c>
      <c r="J109" s="2" t="s">
        <v>650</v>
      </c>
    </row>
    <row r="110" spans="1:10" ht="15" customHeight="1" x14ac:dyDescent="0.25">
      <c r="A110" s="2" t="s">
        <v>172</v>
      </c>
      <c r="B110" s="2" t="s">
        <v>178</v>
      </c>
      <c r="C110" s="2">
        <v>2015</v>
      </c>
      <c r="D110" s="2" t="s">
        <v>650</v>
      </c>
      <c r="E110" s="2" t="s">
        <v>651</v>
      </c>
      <c r="F110" s="2" t="s">
        <v>650</v>
      </c>
      <c r="G110" s="2" t="s">
        <v>651</v>
      </c>
      <c r="H110" s="2" t="s">
        <v>650</v>
      </c>
      <c r="I110" s="2" t="s">
        <v>651</v>
      </c>
      <c r="J110" s="2" t="s">
        <v>650</v>
      </c>
    </row>
    <row r="111" spans="1:10" ht="15" customHeight="1" x14ac:dyDescent="0.25">
      <c r="A111" s="2" t="s">
        <v>172</v>
      </c>
      <c r="B111" s="2" t="s">
        <v>179</v>
      </c>
      <c r="C111" s="2">
        <v>2015</v>
      </c>
      <c r="D111" s="2" t="s">
        <v>650</v>
      </c>
      <c r="E111" s="2" t="s">
        <v>651</v>
      </c>
      <c r="F111" s="2" t="s">
        <v>650</v>
      </c>
      <c r="G111" s="2" t="s">
        <v>651</v>
      </c>
      <c r="H111" s="2" t="s">
        <v>650</v>
      </c>
      <c r="I111" s="2" t="s">
        <v>651</v>
      </c>
      <c r="J111" s="2" t="s">
        <v>650</v>
      </c>
    </row>
    <row r="112" spans="1:10" ht="15" customHeight="1" x14ac:dyDescent="0.25">
      <c r="A112" s="2" t="s">
        <v>180</v>
      </c>
      <c r="B112" s="2" t="s">
        <v>181</v>
      </c>
      <c r="C112" s="2">
        <v>2015</v>
      </c>
      <c r="D112" s="2">
        <v>0.124</v>
      </c>
      <c r="E112" s="2" t="s">
        <v>965</v>
      </c>
      <c r="F112" s="2">
        <v>0.124</v>
      </c>
      <c r="G112" s="2" t="s">
        <v>651</v>
      </c>
      <c r="H112" s="2" t="s">
        <v>650</v>
      </c>
      <c r="I112" s="2" t="s">
        <v>651</v>
      </c>
      <c r="J112" s="2" t="s">
        <v>650</v>
      </c>
    </row>
    <row r="113" spans="1:10" ht="15" customHeight="1" x14ac:dyDescent="0.25">
      <c r="A113" s="2" t="s">
        <v>180</v>
      </c>
      <c r="B113" s="2" t="s">
        <v>182</v>
      </c>
      <c r="C113" s="2">
        <v>2015</v>
      </c>
      <c r="D113" s="2" t="s">
        <v>650</v>
      </c>
      <c r="E113" s="2" t="s">
        <v>651</v>
      </c>
      <c r="F113" s="2" t="s">
        <v>650</v>
      </c>
      <c r="G113" s="2" t="s">
        <v>651</v>
      </c>
      <c r="H113" s="2" t="s">
        <v>650</v>
      </c>
      <c r="I113" s="2" t="s">
        <v>651</v>
      </c>
      <c r="J113" s="2" t="s">
        <v>650</v>
      </c>
    </row>
    <row r="114" spans="1:10" ht="15" customHeight="1" x14ac:dyDescent="0.25">
      <c r="A114" s="2" t="s">
        <v>180</v>
      </c>
      <c r="B114" s="2" t="s">
        <v>183</v>
      </c>
      <c r="C114" s="2">
        <v>2015</v>
      </c>
      <c r="D114" s="2" t="s">
        <v>650</v>
      </c>
      <c r="E114" s="2" t="s">
        <v>651</v>
      </c>
      <c r="F114" s="2" t="s">
        <v>650</v>
      </c>
      <c r="G114" s="2" t="s">
        <v>651</v>
      </c>
      <c r="H114" s="2" t="s">
        <v>650</v>
      </c>
      <c r="I114" s="2" t="s">
        <v>651</v>
      </c>
      <c r="J114" s="2" t="s">
        <v>650</v>
      </c>
    </row>
    <row r="115" spans="1:10" ht="15" customHeight="1" x14ac:dyDescent="0.25">
      <c r="A115" s="2" t="s">
        <v>184</v>
      </c>
      <c r="B115" s="2" t="s">
        <v>185</v>
      </c>
      <c r="C115" s="2">
        <v>2015</v>
      </c>
      <c r="D115" s="2" t="s">
        <v>650</v>
      </c>
      <c r="E115" s="2" t="s">
        <v>650</v>
      </c>
      <c r="F115" s="2" t="s">
        <v>650</v>
      </c>
      <c r="G115" s="2" t="s">
        <v>650</v>
      </c>
      <c r="H115" s="2" t="s">
        <v>650</v>
      </c>
      <c r="I115" s="2" t="s">
        <v>650</v>
      </c>
      <c r="J115" s="2" t="s">
        <v>650</v>
      </c>
    </row>
    <row r="116" spans="1:10" ht="15" customHeight="1" x14ac:dyDescent="0.25">
      <c r="A116" s="2" t="s">
        <v>184</v>
      </c>
      <c r="B116" s="2" t="s">
        <v>186</v>
      </c>
      <c r="C116" s="2">
        <v>2015</v>
      </c>
      <c r="D116" s="2" t="s">
        <v>650</v>
      </c>
      <c r="E116" s="2" t="s">
        <v>650</v>
      </c>
      <c r="F116" s="2" t="s">
        <v>650</v>
      </c>
      <c r="G116" s="2" t="s">
        <v>650</v>
      </c>
      <c r="H116" s="2" t="s">
        <v>650</v>
      </c>
      <c r="I116" s="2" t="s">
        <v>650</v>
      </c>
      <c r="J116" s="2" t="s">
        <v>650</v>
      </c>
    </row>
    <row r="117" spans="1:10" ht="15" customHeight="1" x14ac:dyDescent="0.25">
      <c r="A117" s="2" t="s">
        <v>184</v>
      </c>
      <c r="B117" s="2" t="s">
        <v>187</v>
      </c>
      <c r="C117" s="2">
        <v>2015</v>
      </c>
      <c r="D117" s="2">
        <v>14.4</v>
      </c>
      <c r="E117" s="2" t="s">
        <v>966</v>
      </c>
      <c r="F117" s="2">
        <v>14.4</v>
      </c>
      <c r="G117" s="2" t="s">
        <v>650</v>
      </c>
      <c r="H117" s="2" t="s">
        <v>650</v>
      </c>
      <c r="I117" s="2" t="s">
        <v>650</v>
      </c>
      <c r="J117" s="2" t="s">
        <v>650</v>
      </c>
    </row>
    <row r="118" spans="1:10" ht="15" customHeight="1" x14ac:dyDescent="0.25">
      <c r="A118" s="2" t="s">
        <v>184</v>
      </c>
      <c r="B118" s="2" t="s">
        <v>188</v>
      </c>
      <c r="C118" s="2">
        <v>2015</v>
      </c>
      <c r="D118" s="2" t="s">
        <v>650</v>
      </c>
      <c r="E118" s="2" t="s">
        <v>650</v>
      </c>
      <c r="F118" s="2" t="s">
        <v>650</v>
      </c>
      <c r="G118" s="2" t="s">
        <v>650</v>
      </c>
      <c r="H118" s="2" t="s">
        <v>650</v>
      </c>
      <c r="I118" s="2" t="s">
        <v>650</v>
      </c>
      <c r="J118" s="2" t="s">
        <v>650</v>
      </c>
    </row>
    <row r="119" spans="1:10" ht="15" customHeight="1" x14ac:dyDescent="0.25">
      <c r="A119" s="2" t="s">
        <v>189</v>
      </c>
      <c r="B119" s="2" t="s">
        <v>190</v>
      </c>
      <c r="C119" s="2">
        <v>2015</v>
      </c>
      <c r="D119" s="2" t="s">
        <v>650</v>
      </c>
      <c r="E119" s="2" t="s">
        <v>651</v>
      </c>
      <c r="F119" s="2" t="s">
        <v>650</v>
      </c>
      <c r="G119" s="2" t="s">
        <v>651</v>
      </c>
      <c r="H119" s="2" t="s">
        <v>650</v>
      </c>
      <c r="I119" s="2" t="s">
        <v>651</v>
      </c>
      <c r="J119" s="2" t="s">
        <v>650</v>
      </c>
    </row>
    <row r="120" spans="1:10" ht="15" customHeight="1" x14ac:dyDescent="0.25">
      <c r="A120" s="2" t="s">
        <v>191</v>
      </c>
      <c r="B120" s="2" t="s">
        <v>192</v>
      </c>
      <c r="C120" s="2">
        <v>2015</v>
      </c>
      <c r="D120" s="2">
        <v>293.90199999999999</v>
      </c>
      <c r="E120" s="2" t="s">
        <v>730</v>
      </c>
      <c r="F120" s="2">
        <v>289.88799999999998</v>
      </c>
      <c r="G120" s="2" t="s">
        <v>729</v>
      </c>
      <c r="H120" s="2">
        <v>4.0140000000000002</v>
      </c>
      <c r="I120" s="2" t="s">
        <v>650</v>
      </c>
      <c r="J120" s="2" t="s">
        <v>650</v>
      </c>
    </row>
    <row r="121" spans="1:10" ht="15" customHeight="1" x14ac:dyDescent="0.25">
      <c r="A121" s="2" t="s">
        <v>193</v>
      </c>
      <c r="B121" s="2" t="s">
        <v>194</v>
      </c>
      <c r="C121" s="2">
        <v>2015</v>
      </c>
      <c r="D121" s="2" t="s">
        <v>651</v>
      </c>
      <c r="E121" s="2" t="s">
        <v>651</v>
      </c>
      <c r="F121" s="2" t="s">
        <v>651</v>
      </c>
      <c r="G121" s="2" t="s">
        <v>651</v>
      </c>
      <c r="H121" s="2" t="s">
        <v>651</v>
      </c>
      <c r="I121" s="2" t="s">
        <v>651</v>
      </c>
      <c r="J121" s="2" t="s">
        <v>651</v>
      </c>
    </row>
    <row r="122" spans="1:10" ht="15" customHeight="1" x14ac:dyDescent="0.25">
      <c r="A122" s="2" t="s">
        <v>193</v>
      </c>
      <c r="B122" s="2" t="s">
        <v>195</v>
      </c>
      <c r="C122" s="2">
        <v>2015</v>
      </c>
      <c r="D122" s="2">
        <v>1000.269</v>
      </c>
      <c r="E122" s="2" t="s">
        <v>967</v>
      </c>
      <c r="F122" s="2">
        <v>1000.269</v>
      </c>
      <c r="G122" s="2" t="s">
        <v>651</v>
      </c>
      <c r="H122" s="2" t="s">
        <v>650</v>
      </c>
      <c r="I122" s="2" t="s">
        <v>651</v>
      </c>
      <c r="J122" s="2" t="s">
        <v>650</v>
      </c>
    </row>
    <row r="123" spans="1:10" ht="15" customHeight="1" x14ac:dyDescent="0.25">
      <c r="A123" s="2" t="s">
        <v>193</v>
      </c>
      <c r="B123" s="2" t="s">
        <v>196</v>
      </c>
      <c r="C123" s="2">
        <v>2015</v>
      </c>
      <c r="D123" s="2" t="s">
        <v>650</v>
      </c>
      <c r="E123" s="2" t="s">
        <v>651</v>
      </c>
      <c r="F123" s="2" t="s">
        <v>650</v>
      </c>
      <c r="G123" s="2" t="s">
        <v>651</v>
      </c>
      <c r="H123" s="2" t="s">
        <v>650</v>
      </c>
      <c r="I123" s="2" t="s">
        <v>651</v>
      </c>
      <c r="J123" s="2" t="s">
        <v>650</v>
      </c>
    </row>
    <row r="124" spans="1:10" ht="15" customHeight="1" x14ac:dyDescent="0.25">
      <c r="A124" s="2" t="s">
        <v>193</v>
      </c>
      <c r="B124" s="2" t="s">
        <v>193</v>
      </c>
      <c r="C124" s="2">
        <v>2015</v>
      </c>
      <c r="D124" s="2" t="s">
        <v>651</v>
      </c>
      <c r="E124" s="2" t="s">
        <v>651</v>
      </c>
      <c r="F124" s="2" t="s">
        <v>651</v>
      </c>
      <c r="G124" s="2" t="s">
        <v>651</v>
      </c>
      <c r="H124" s="2" t="s">
        <v>651</v>
      </c>
      <c r="I124" s="2" t="s">
        <v>651</v>
      </c>
      <c r="J124" s="2" t="s">
        <v>651</v>
      </c>
    </row>
    <row r="125" spans="1:10" ht="15" customHeight="1" x14ac:dyDescent="0.25">
      <c r="A125" s="2" t="s">
        <v>193</v>
      </c>
      <c r="B125" s="2" t="s">
        <v>197</v>
      </c>
      <c r="C125" s="2">
        <v>2015</v>
      </c>
      <c r="D125" s="2" t="s">
        <v>651</v>
      </c>
      <c r="E125" s="2" t="s">
        <v>651</v>
      </c>
      <c r="F125" s="2" t="s">
        <v>651</v>
      </c>
      <c r="G125" s="2" t="s">
        <v>651</v>
      </c>
      <c r="H125" s="2" t="s">
        <v>651</v>
      </c>
      <c r="I125" s="2" t="s">
        <v>651</v>
      </c>
      <c r="J125" s="2" t="s">
        <v>651</v>
      </c>
    </row>
    <row r="126" spans="1:10" ht="15" customHeight="1" x14ac:dyDescent="0.25">
      <c r="A126" s="2" t="s">
        <v>193</v>
      </c>
      <c r="B126" s="2" t="s">
        <v>198</v>
      </c>
      <c r="C126" s="2">
        <v>2015</v>
      </c>
      <c r="D126" s="2" t="s">
        <v>651</v>
      </c>
      <c r="E126" s="2" t="s">
        <v>651</v>
      </c>
      <c r="F126" s="2" t="s">
        <v>651</v>
      </c>
      <c r="G126" s="2" t="s">
        <v>651</v>
      </c>
      <c r="H126" s="2" t="s">
        <v>651</v>
      </c>
      <c r="I126" s="2" t="s">
        <v>651</v>
      </c>
      <c r="J126" s="2" t="s">
        <v>651</v>
      </c>
    </row>
    <row r="127" spans="1:10" ht="15" customHeight="1" x14ac:dyDescent="0.25">
      <c r="A127" s="2" t="s">
        <v>193</v>
      </c>
      <c r="B127" s="2" t="s">
        <v>199</v>
      </c>
      <c r="C127" s="2">
        <v>2015</v>
      </c>
      <c r="D127" s="2" t="s">
        <v>651</v>
      </c>
      <c r="E127" s="2" t="s">
        <v>651</v>
      </c>
      <c r="F127" s="2" t="s">
        <v>651</v>
      </c>
      <c r="G127" s="2" t="s">
        <v>651</v>
      </c>
      <c r="H127" s="2" t="s">
        <v>651</v>
      </c>
      <c r="I127" s="2" t="s">
        <v>651</v>
      </c>
      <c r="J127" s="2" t="s">
        <v>651</v>
      </c>
    </row>
    <row r="128" spans="1:10" ht="15" customHeight="1" x14ac:dyDescent="0.25">
      <c r="A128" s="2" t="s">
        <v>200</v>
      </c>
      <c r="B128" s="2" t="s">
        <v>201</v>
      </c>
      <c r="C128" s="2">
        <v>2015</v>
      </c>
      <c r="D128" s="2" t="s">
        <v>650</v>
      </c>
      <c r="E128" s="2" t="s">
        <v>651</v>
      </c>
      <c r="F128" s="2" t="s">
        <v>650</v>
      </c>
      <c r="G128" s="2" t="s">
        <v>651</v>
      </c>
      <c r="H128" s="2" t="s">
        <v>650</v>
      </c>
      <c r="I128" s="2" t="s">
        <v>651</v>
      </c>
      <c r="J128" s="2" t="s">
        <v>650</v>
      </c>
    </row>
    <row r="129" spans="1:10" ht="15" customHeight="1" x14ac:dyDescent="0.25">
      <c r="A129" s="2" t="s">
        <v>200</v>
      </c>
      <c r="B129" s="2" t="s">
        <v>202</v>
      </c>
      <c r="C129" s="2">
        <v>2015</v>
      </c>
      <c r="D129" s="2">
        <v>3.26</v>
      </c>
      <c r="E129" s="2" t="s">
        <v>968</v>
      </c>
      <c r="F129" s="2">
        <v>3.26</v>
      </c>
      <c r="G129" s="2" t="s">
        <v>651</v>
      </c>
      <c r="H129" s="2" t="s">
        <v>650</v>
      </c>
      <c r="I129" s="2" t="s">
        <v>651</v>
      </c>
      <c r="J129" s="2" t="s">
        <v>650</v>
      </c>
    </row>
    <row r="130" spans="1:10" ht="15" customHeight="1" x14ac:dyDescent="0.25">
      <c r="A130" s="2" t="s">
        <v>203</v>
      </c>
      <c r="B130" s="2" t="s">
        <v>204</v>
      </c>
      <c r="C130" s="2">
        <v>2015</v>
      </c>
      <c r="D130" s="2" t="s">
        <v>650</v>
      </c>
      <c r="E130" s="2" t="s">
        <v>651</v>
      </c>
      <c r="F130" s="2" t="s">
        <v>650</v>
      </c>
      <c r="G130" s="2" t="s">
        <v>651</v>
      </c>
      <c r="H130" s="2" t="s">
        <v>650</v>
      </c>
      <c r="I130" s="2" t="s">
        <v>651</v>
      </c>
      <c r="J130" s="2" t="s">
        <v>650</v>
      </c>
    </row>
    <row r="131" spans="1:10" ht="15" customHeight="1" x14ac:dyDescent="0.25">
      <c r="A131" s="2" t="s">
        <v>205</v>
      </c>
      <c r="B131" s="2" t="s">
        <v>206</v>
      </c>
      <c r="C131" s="2">
        <v>2015</v>
      </c>
      <c r="D131" s="2" t="s">
        <v>650</v>
      </c>
      <c r="E131" s="2" t="s">
        <v>651</v>
      </c>
      <c r="F131" s="2" t="s">
        <v>650</v>
      </c>
      <c r="G131" s="2" t="s">
        <v>651</v>
      </c>
      <c r="H131" s="2" t="s">
        <v>650</v>
      </c>
      <c r="I131" s="2" t="s">
        <v>651</v>
      </c>
      <c r="J131" s="2" t="s">
        <v>650</v>
      </c>
    </row>
    <row r="132" spans="1:10" ht="15" customHeight="1" x14ac:dyDescent="0.25">
      <c r="A132" s="2" t="s">
        <v>205</v>
      </c>
      <c r="B132" s="2" t="s">
        <v>207</v>
      </c>
      <c r="C132" s="2">
        <v>2015</v>
      </c>
      <c r="D132" s="2">
        <v>1</v>
      </c>
      <c r="E132" s="2" t="s">
        <v>969</v>
      </c>
      <c r="F132" s="2">
        <v>1</v>
      </c>
      <c r="G132" s="2" t="s">
        <v>651</v>
      </c>
      <c r="H132" s="2" t="s">
        <v>650</v>
      </c>
      <c r="I132" s="2" t="s">
        <v>651</v>
      </c>
      <c r="J132" s="2" t="s">
        <v>650</v>
      </c>
    </row>
    <row r="133" spans="1:10" ht="15" customHeight="1" x14ac:dyDescent="0.25">
      <c r="A133" s="2" t="s">
        <v>205</v>
      </c>
      <c r="B133" s="2" t="s">
        <v>208</v>
      </c>
      <c r="C133" s="2">
        <v>2015</v>
      </c>
      <c r="D133" s="2" t="s">
        <v>650</v>
      </c>
      <c r="E133" s="2" t="s">
        <v>651</v>
      </c>
      <c r="F133" s="2" t="s">
        <v>650</v>
      </c>
      <c r="G133" s="2" t="s">
        <v>651</v>
      </c>
      <c r="H133" s="2" t="s">
        <v>650</v>
      </c>
      <c r="I133" s="2" t="s">
        <v>651</v>
      </c>
      <c r="J133" s="2" t="s">
        <v>650</v>
      </c>
    </row>
    <row r="134" spans="1:10" ht="15" customHeight="1" x14ac:dyDescent="0.25">
      <c r="A134" s="2" t="s">
        <v>209</v>
      </c>
      <c r="B134" s="2" t="s">
        <v>210</v>
      </c>
      <c r="C134" s="2">
        <v>2015</v>
      </c>
      <c r="D134" s="2" t="s">
        <v>650</v>
      </c>
      <c r="E134" s="2" t="s">
        <v>651</v>
      </c>
      <c r="F134" s="2" t="s">
        <v>650</v>
      </c>
      <c r="G134" s="2" t="s">
        <v>651</v>
      </c>
      <c r="H134" s="2" t="s">
        <v>650</v>
      </c>
      <c r="I134" s="2" t="s">
        <v>651</v>
      </c>
      <c r="J134" s="2" t="s">
        <v>650</v>
      </c>
    </row>
    <row r="135" spans="1:10" ht="15" customHeight="1" x14ac:dyDescent="0.25">
      <c r="A135" s="2" t="s">
        <v>211</v>
      </c>
      <c r="B135" s="2" t="s">
        <v>212</v>
      </c>
      <c r="C135" s="2">
        <v>2015</v>
      </c>
      <c r="D135" s="2" t="s">
        <v>650</v>
      </c>
      <c r="E135" s="2" t="s">
        <v>652</v>
      </c>
      <c r="F135" s="2" t="s">
        <v>650</v>
      </c>
      <c r="G135" s="2" t="s">
        <v>652</v>
      </c>
      <c r="H135" s="2" t="s">
        <v>650</v>
      </c>
      <c r="I135" s="2" t="s">
        <v>652</v>
      </c>
      <c r="J135" s="2" t="s">
        <v>650</v>
      </c>
    </row>
    <row r="136" spans="1:10" ht="15" customHeight="1" x14ac:dyDescent="0.25">
      <c r="A136" s="2" t="s">
        <v>213</v>
      </c>
      <c r="B136" s="2" t="s">
        <v>214</v>
      </c>
      <c r="C136" s="2">
        <v>2015</v>
      </c>
      <c r="D136" s="2" t="s">
        <v>650</v>
      </c>
      <c r="E136" s="2" t="s">
        <v>651</v>
      </c>
      <c r="F136" s="2" t="s">
        <v>650</v>
      </c>
      <c r="G136" s="2" t="s">
        <v>651</v>
      </c>
      <c r="H136" s="2" t="s">
        <v>650</v>
      </c>
      <c r="I136" s="2" t="s">
        <v>651</v>
      </c>
      <c r="J136" s="2" t="s">
        <v>650</v>
      </c>
    </row>
    <row r="137" spans="1:10" ht="15" customHeight="1" x14ac:dyDescent="0.25">
      <c r="A137" s="2" t="s">
        <v>213</v>
      </c>
      <c r="B137" s="2" t="s">
        <v>215</v>
      </c>
      <c r="C137" s="2">
        <v>2015</v>
      </c>
      <c r="D137" s="2" t="s">
        <v>650</v>
      </c>
      <c r="E137" s="2" t="s">
        <v>651</v>
      </c>
      <c r="F137" s="2" t="s">
        <v>650</v>
      </c>
      <c r="G137" s="2" t="s">
        <v>651</v>
      </c>
      <c r="H137" s="2" t="s">
        <v>650</v>
      </c>
      <c r="I137" s="2" t="s">
        <v>651</v>
      </c>
      <c r="J137" s="2" t="s">
        <v>650</v>
      </c>
    </row>
    <row r="138" spans="1:10" ht="15" customHeight="1" x14ac:dyDescent="0.25">
      <c r="A138" s="2" t="s">
        <v>213</v>
      </c>
      <c r="B138" s="2" t="s">
        <v>216</v>
      </c>
      <c r="C138" s="2">
        <v>2015</v>
      </c>
      <c r="D138" s="2" t="s">
        <v>650</v>
      </c>
      <c r="E138" s="2" t="s">
        <v>651</v>
      </c>
      <c r="F138" s="2" t="s">
        <v>650</v>
      </c>
      <c r="G138" s="2" t="s">
        <v>651</v>
      </c>
      <c r="H138" s="2" t="s">
        <v>650</v>
      </c>
      <c r="I138" s="2" t="s">
        <v>651</v>
      </c>
      <c r="J138" s="2" t="s">
        <v>650</v>
      </c>
    </row>
    <row r="139" spans="1:10" ht="15" customHeight="1" x14ac:dyDescent="0.25">
      <c r="A139" s="2" t="s">
        <v>213</v>
      </c>
      <c r="B139" s="2" t="s">
        <v>217</v>
      </c>
      <c r="C139" s="2">
        <v>2015</v>
      </c>
      <c r="D139" s="2" t="s">
        <v>650</v>
      </c>
      <c r="E139" s="2" t="s">
        <v>651</v>
      </c>
      <c r="F139" s="2" t="s">
        <v>650</v>
      </c>
      <c r="G139" s="2" t="s">
        <v>651</v>
      </c>
      <c r="H139" s="2" t="s">
        <v>650</v>
      </c>
      <c r="I139" s="2" t="s">
        <v>651</v>
      </c>
      <c r="J139" s="2" t="s">
        <v>650</v>
      </c>
    </row>
    <row r="140" spans="1:10" ht="15" customHeight="1" x14ac:dyDescent="0.25">
      <c r="A140" s="2" t="s">
        <v>220</v>
      </c>
      <c r="B140" s="2" t="s">
        <v>221</v>
      </c>
      <c r="C140" s="2">
        <v>2015</v>
      </c>
      <c r="D140" s="2" t="s">
        <v>650</v>
      </c>
      <c r="E140" s="2" t="s">
        <v>651</v>
      </c>
      <c r="F140" s="2" t="s">
        <v>650</v>
      </c>
      <c r="G140" s="2" t="s">
        <v>651</v>
      </c>
      <c r="H140" s="2" t="s">
        <v>650</v>
      </c>
      <c r="I140" s="2" t="s">
        <v>651</v>
      </c>
      <c r="J140" s="2" t="s">
        <v>650</v>
      </c>
    </row>
    <row r="141" spans="1:10" ht="15" customHeight="1" x14ac:dyDescent="0.25">
      <c r="A141" s="2" t="s">
        <v>222</v>
      </c>
      <c r="B141" s="2" t="s">
        <v>223</v>
      </c>
      <c r="C141" s="2">
        <v>2015</v>
      </c>
      <c r="D141" s="2">
        <v>49.1</v>
      </c>
      <c r="E141" s="2" t="s">
        <v>970</v>
      </c>
      <c r="F141" s="2">
        <v>49.1</v>
      </c>
      <c r="G141" s="2" t="s">
        <v>652</v>
      </c>
      <c r="H141" s="2" t="s">
        <v>650</v>
      </c>
      <c r="I141" s="2" t="s">
        <v>652</v>
      </c>
      <c r="J141" s="2" t="s">
        <v>650</v>
      </c>
    </row>
    <row r="142" spans="1:10" ht="15" customHeight="1" x14ac:dyDescent="0.25">
      <c r="A142" s="2" t="s">
        <v>224</v>
      </c>
      <c r="B142" s="2" t="s">
        <v>225</v>
      </c>
      <c r="C142" s="2">
        <v>2015</v>
      </c>
      <c r="D142" s="2">
        <v>1.994</v>
      </c>
      <c r="E142" s="2" t="s">
        <v>971</v>
      </c>
      <c r="F142" s="2">
        <v>1.994</v>
      </c>
      <c r="G142" s="2" t="s">
        <v>650</v>
      </c>
      <c r="H142" s="2" t="s">
        <v>650</v>
      </c>
      <c r="I142" s="2" t="s">
        <v>650</v>
      </c>
      <c r="J142" s="2" t="s">
        <v>650</v>
      </c>
    </row>
    <row r="143" spans="1:10" ht="15" customHeight="1" x14ac:dyDescent="0.25">
      <c r="A143" s="2" t="s">
        <v>224</v>
      </c>
      <c r="B143" s="2" t="s">
        <v>226</v>
      </c>
      <c r="C143" s="2">
        <v>2015</v>
      </c>
      <c r="D143" s="2" t="s">
        <v>650</v>
      </c>
      <c r="E143" s="2" t="s">
        <v>651</v>
      </c>
      <c r="F143" s="2" t="s">
        <v>650</v>
      </c>
      <c r="G143" s="2" t="s">
        <v>651</v>
      </c>
      <c r="H143" s="2" t="s">
        <v>650</v>
      </c>
      <c r="I143" s="2" t="s">
        <v>651</v>
      </c>
      <c r="J143" s="2" t="s">
        <v>650</v>
      </c>
    </row>
    <row r="144" spans="1:10" ht="15" customHeight="1" x14ac:dyDescent="0.25">
      <c r="A144" s="2" t="s">
        <v>227</v>
      </c>
      <c r="B144" s="2" t="s">
        <v>228</v>
      </c>
      <c r="C144" s="2">
        <v>2015</v>
      </c>
      <c r="D144" s="2">
        <v>65.472999999999999</v>
      </c>
      <c r="E144" s="2" t="s">
        <v>972</v>
      </c>
      <c r="F144" s="2">
        <v>65.472999999999999</v>
      </c>
      <c r="G144" s="2" t="s">
        <v>651</v>
      </c>
      <c r="H144" s="2" t="s">
        <v>650</v>
      </c>
      <c r="I144" s="2" t="s">
        <v>651</v>
      </c>
      <c r="J144" s="2" t="s">
        <v>650</v>
      </c>
    </row>
    <row r="145" spans="1:10" ht="15" customHeight="1" x14ac:dyDescent="0.25">
      <c r="A145" s="2" t="s">
        <v>229</v>
      </c>
      <c r="B145" s="2" t="s">
        <v>230</v>
      </c>
      <c r="C145" s="2">
        <v>2015</v>
      </c>
      <c r="D145" s="2" t="s">
        <v>650</v>
      </c>
      <c r="E145" s="2" t="s">
        <v>651</v>
      </c>
      <c r="F145" s="2" t="s">
        <v>650</v>
      </c>
      <c r="G145" s="2" t="s">
        <v>651</v>
      </c>
      <c r="H145" s="2" t="s">
        <v>650</v>
      </c>
      <c r="I145" s="2" t="s">
        <v>651</v>
      </c>
      <c r="J145" s="2" t="s">
        <v>650</v>
      </c>
    </row>
    <row r="146" spans="1:10" ht="15" customHeight="1" x14ac:dyDescent="0.25">
      <c r="A146" s="2" t="s">
        <v>231</v>
      </c>
      <c r="B146" s="2" t="s">
        <v>232</v>
      </c>
      <c r="C146" s="2">
        <v>2015</v>
      </c>
      <c r="D146" s="2" t="s">
        <v>650</v>
      </c>
      <c r="E146" s="2" t="s">
        <v>651</v>
      </c>
      <c r="F146" s="2" t="s">
        <v>650</v>
      </c>
      <c r="G146" s="2" t="s">
        <v>651</v>
      </c>
      <c r="H146" s="2" t="s">
        <v>650</v>
      </c>
      <c r="I146" s="2" t="s">
        <v>651</v>
      </c>
      <c r="J146" s="2" t="s">
        <v>650</v>
      </c>
    </row>
    <row r="147" spans="1:10" ht="15" customHeight="1" x14ac:dyDescent="0.25">
      <c r="A147" s="2" t="s">
        <v>231</v>
      </c>
      <c r="B147" s="2" t="s">
        <v>233</v>
      </c>
      <c r="C147" s="2">
        <v>2015</v>
      </c>
      <c r="D147" s="2" t="s">
        <v>650</v>
      </c>
      <c r="E147" s="2" t="s">
        <v>651</v>
      </c>
      <c r="F147" s="2" t="s">
        <v>650</v>
      </c>
      <c r="G147" s="2" t="s">
        <v>651</v>
      </c>
      <c r="H147" s="2" t="s">
        <v>650</v>
      </c>
      <c r="I147" s="2" t="s">
        <v>651</v>
      </c>
      <c r="J147" s="2" t="s">
        <v>650</v>
      </c>
    </row>
    <row r="148" spans="1:10" ht="15" customHeight="1" x14ac:dyDescent="0.25">
      <c r="A148" s="2" t="s">
        <v>231</v>
      </c>
      <c r="B148" s="2" t="s">
        <v>234</v>
      </c>
      <c r="C148" s="2">
        <v>2015</v>
      </c>
      <c r="D148" s="2" t="s">
        <v>650</v>
      </c>
      <c r="E148" s="2" t="s">
        <v>651</v>
      </c>
      <c r="F148" s="2" t="s">
        <v>650</v>
      </c>
      <c r="G148" s="2" t="s">
        <v>651</v>
      </c>
      <c r="H148" s="2" t="s">
        <v>650</v>
      </c>
      <c r="I148" s="2" t="s">
        <v>651</v>
      </c>
      <c r="J148" s="2" t="s">
        <v>650</v>
      </c>
    </row>
    <row r="149" spans="1:10" ht="15" customHeight="1" x14ac:dyDescent="0.25">
      <c r="A149" s="2" t="s">
        <v>231</v>
      </c>
      <c r="B149" s="2" t="s">
        <v>235</v>
      </c>
      <c r="C149" s="2">
        <v>2015</v>
      </c>
      <c r="D149" s="2">
        <v>2.7</v>
      </c>
      <c r="E149" s="2" t="s">
        <v>973</v>
      </c>
      <c r="F149" s="2">
        <v>2.7</v>
      </c>
      <c r="G149" s="2" t="s">
        <v>651</v>
      </c>
      <c r="H149" s="2" t="s">
        <v>650</v>
      </c>
      <c r="I149" s="2" t="s">
        <v>651</v>
      </c>
      <c r="J149" s="2" t="s">
        <v>650</v>
      </c>
    </row>
    <row r="150" spans="1:10" ht="15" customHeight="1" x14ac:dyDescent="0.25">
      <c r="A150" s="2" t="s">
        <v>668</v>
      </c>
      <c r="B150" s="2" t="s">
        <v>665</v>
      </c>
      <c r="C150" s="2">
        <v>2015</v>
      </c>
      <c r="D150" s="2" t="s">
        <v>651</v>
      </c>
      <c r="E150" s="2" t="s">
        <v>651</v>
      </c>
      <c r="F150" s="2" t="s">
        <v>651</v>
      </c>
      <c r="G150" s="2" t="s">
        <v>651</v>
      </c>
      <c r="H150" s="2" t="s">
        <v>651</v>
      </c>
      <c r="I150" s="2" t="s">
        <v>651</v>
      </c>
      <c r="J150" s="2" t="s">
        <v>651</v>
      </c>
    </row>
    <row r="151" spans="1:10" ht="15" customHeight="1" x14ac:dyDescent="0.25">
      <c r="A151" s="2" t="s">
        <v>238</v>
      </c>
      <c r="B151" s="2" t="s">
        <v>239</v>
      </c>
      <c r="C151" s="2">
        <v>2015</v>
      </c>
      <c r="D151" s="2" t="s">
        <v>650</v>
      </c>
      <c r="E151" s="2" t="s">
        <v>651</v>
      </c>
      <c r="F151" s="2" t="s">
        <v>650</v>
      </c>
      <c r="G151" s="2" t="s">
        <v>651</v>
      </c>
      <c r="H151" s="2" t="s">
        <v>650</v>
      </c>
      <c r="I151" s="2" t="s">
        <v>651</v>
      </c>
      <c r="J151" s="2" t="s">
        <v>650</v>
      </c>
    </row>
    <row r="152" spans="1:10" ht="15" customHeight="1" x14ac:dyDescent="0.25">
      <c r="A152" s="2" t="s">
        <v>238</v>
      </c>
      <c r="B152" s="2" t="s">
        <v>240</v>
      </c>
      <c r="C152" s="2">
        <v>2015</v>
      </c>
      <c r="D152" s="2" t="s">
        <v>650</v>
      </c>
      <c r="E152" s="2" t="s">
        <v>651</v>
      </c>
      <c r="F152" s="2" t="s">
        <v>650</v>
      </c>
      <c r="G152" s="2" t="s">
        <v>651</v>
      </c>
      <c r="H152" s="2" t="s">
        <v>650</v>
      </c>
      <c r="I152" s="2" t="s">
        <v>651</v>
      </c>
      <c r="J152" s="2" t="s">
        <v>650</v>
      </c>
    </row>
    <row r="153" spans="1:10" ht="15" customHeight="1" x14ac:dyDescent="0.25">
      <c r="A153" s="2" t="s">
        <v>238</v>
      </c>
      <c r="B153" s="2" t="s">
        <v>241</v>
      </c>
      <c r="C153" s="2">
        <v>2015</v>
      </c>
      <c r="D153" s="2" t="s">
        <v>650</v>
      </c>
      <c r="E153" s="2" t="s">
        <v>651</v>
      </c>
      <c r="F153" s="2" t="s">
        <v>650</v>
      </c>
      <c r="G153" s="2" t="s">
        <v>651</v>
      </c>
      <c r="H153" s="2" t="s">
        <v>650</v>
      </c>
      <c r="I153" s="2" t="s">
        <v>651</v>
      </c>
      <c r="J153" s="2" t="s">
        <v>650</v>
      </c>
    </row>
    <row r="154" spans="1:10" ht="15" customHeight="1" x14ac:dyDescent="0.25">
      <c r="A154" s="2" t="s">
        <v>238</v>
      </c>
      <c r="B154" s="2" t="s">
        <v>242</v>
      </c>
      <c r="C154" s="2">
        <v>2015</v>
      </c>
      <c r="D154" s="2" t="s">
        <v>650</v>
      </c>
      <c r="E154" s="2" t="s">
        <v>651</v>
      </c>
      <c r="F154" s="2" t="s">
        <v>650</v>
      </c>
      <c r="G154" s="2" t="s">
        <v>651</v>
      </c>
      <c r="H154" s="2" t="s">
        <v>650</v>
      </c>
      <c r="I154" s="2" t="s">
        <v>651</v>
      </c>
      <c r="J154" s="2" t="s">
        <v>650</v>
      </c>
    </row>
    <row r="155" spans="1:10" ht="15" customHeight="1" x14ac:dyDescent="0.25">
      <c r="A155" s="2" t="s">
        <v>243</v>
      </c>
      <c r="B155" s="2" t="s">
        <v>244</v>
      </c>
      <c r="C155" s="2">
        <v>2015</v>
      </c>
      <c r="D155" s="2" t="s">
        <v>650</v>
      </c>
      <c r="E155" s="2" t="s">
        <v>651</v>
      </c>
      <c r="F155" s="2" t="s">
        <v>650</v>
      </c>
      <c r="G155" s="2" t="s">
        <v>651</v>
      </c>
      <c r="H155" s="2" t="s">
        <v>650</v>
      </c>
      <c r="I155" s="2" t="s">
        <v>651</v>
      </c>
      <c r="J155" s="2" t="s">
        <v>650</v>
      </c>
    </row>
    <row r="156" spans="1:10" ht="15" customHeight="1" x14ac:dyDescent="0.25">
      <c r="A156" s="2" t="s">
        <v>247</v>
      </c>
      <c r="B156" s="2" t="s">
        <v>248</v>
      </c>
      <c r="C156" s="2">
        <v>2015</v>
      </c>
      <c r="D156" s="2">
        <v>168.9</v>
      </c>
      <c r="E156" s="2" t="s">
        <v>974</v>
      </c>
      <c r="F156" s="2">
        <v>168.9</v>
      </c>
      <c r="G156" s="2" t="s">
        <v>650</v>
      </c>
      <c r="H156" s="2" t="s">
        <v>650</v>
      </c>
      <c r="I156" s="2" t="s">
        <v>650</v>
      </c>
      <c r="J156" s="2" t="s">
        <v>650</v>
      </c>
    </row>
    <row r="157" spans="1:10" ht="15" customHeight="1" x14ac:dyDescent="0.25">
      <c r="A157" s="2" t="s">
        <v>253</v>
      </c>
      <c r="B157" s="2" t="s">
        <v>254</v>
      </c>
      <c r="C157" s="2">
        <v>2015</v>
      </c>
      <c r="D157" s="2">
        <v>0.79400000000000004</v>
      </c>
      <c r="E157" s="2" t="s">
        <v>712</v>
      </c>
      <c r="F157" s="2">
        <v>0.79400000000000004</v>
      </c>
      <c r="G157" s="2" t="s">
        <v>651</v>
      </c>
      <c r="H157" s="2" t="s">
        <v>650</v>
      </c>
      <c r="I157" s="2" t="s">
        <v>651</v>
      </c>
      <c r="J157" s="2" t="s">
        <v>650</v>
      </c>
    </row>
    <row r="158" spans="1:10" ht="15" customHeight="1" x14ac:dyDescent="0.25">
      <c r="A158" s="2" t="s">
        <v>255</v>
      </c>
      <c r="B158" s="2" t="s">
        <v>256</v>
      </c>
      <c r="C158" s="2">
        <v>2015</v>
      </c>
      <c r="D158" s="2" t="s">
        <v>650</v>
      </c>
      <c r="E158" s="2" t="s">
        <v>651</v>
      </c>
      <c r="F158" s="2" t="s">
        <v>650</v>
      </c>
      <c r="G158" s="2" t="s">
        <v>651</v>
      </c>
      <c r="H158" s="2" t="s">
        <v>650</v>
      </c>
      <c r="I158" s="2" t="s">
        <v>651</v>
      </c>
      <c r="J158" s="2" t="s">
        <v>650</v>
      </c>
    </row>
    <row r="159" spans="1:10" ht="15" customHeight="1" x14ac:dyDescent="0.25">
      <c r="A159" s="2" t="s">
        <v>257</v>
      </c>
      <c r="B159" s="2" t="s">
        <v>258</v>
      </c>
      <c r="C159" s="2">
        <v>2015</v>
      </c>
      <c r="D159" s="2" t="s">
        <v>650</v>
      </c>
      <c r="E159" s="2" t="s">
        <v>651</v>
      </c>
      <c r="F159" s="2" t="s">
        <v>650</v>
      </c>
      <c r="G159" s="2" t="s">
        <v>651</v>
      </c>
      <c r="H159" s="2" t="s">
        <v>650</v>
      </c>
      <c r="I159" s="2" t="s">
        <v>651</v>
      </c>
      <c r="J159" s="2" t="s">
        <v>650</v>
      </c>
    </row>
    <row r="160" spans="1:10" ht="15" customHeight="1" x14ac:dyDescent="0.25">
      <c r="A160" s="2" t="s">
        <v>259</v>
      </c>
      <c r="B160" s="2" t="s">
        <v>260</v>
      </c>
      <c r="C160" s="2">
        <v>2015</v>
      </c>
      <c r="D160" s="2">
        <v>41.643999999999998</v>
      </c>
      <c r="E160" s="2" t="s">
        <v>975</v>
      </c>
      <c r="F160" s="2">
        <v>41.643999999999998</v>
      </c>
      <c r="G160" s="2" t="s">
        <v>652</v>
      </c>
      <c r="H160" s="2" t="s">
        <v>650</v>
      </c>
      <c r="I160" s="2" t="s">
        <v>652</v>
      </c>
      <c r="J160" s="2" t="s">
        <v>650</v>
      </c>
    </row>
    <row r="161" spans="1:10" ht="15" customHeight="1" x14ac:dyDescent="0.25">
      <c r="A161" s="2" t="s">
        <v>259</v>
      </c>
      <c r="B161" s="2" t="s">
        <v>261</v>
      </c>
      <c r="C161" s="2">
        <v>2015</v>
      </c>
      <c r="D161" s="2" t="s">
        <v>650</v>
      </c>
      <c r="E161" s="2" t="s">
        <v>651</v>
      </c>
      <c r="F161" s="2" t="s">
        <v>650</v>
      </c>
      <c r="G161" s="2" t="s">
        <v>651</v>
      </c>
      <c r="H161" s="2" t="s">
        <v>650</v>
      </c>
      <c r="I161" s="2" t="s">
        <v>651</v>
      </c>
      <c r="J161" s="2" t="s">
        <v>650</v>
      </c>
    </row>
    <row r="162" spans="1:10" ht="15" customHeight="1" x14ac:dyDescent="0.25">
      <c r="A162" s="2" t="s">
        <v>262</v>
      </c>
      <c r="B162" s="2" t="s">
        <v>263</v>
      </c>
      <c r="C162" s="2">
        <v>2015</v>
      </c>
      <c r="D162" s="2">
        <v>34.173999999999999</v>
      </c>
      <c r="E162" s="2" t="s">
        <v>976</v>
      </c>
      <c r="F162" s="2">
        <v>34.173999999999999</v>
      </c>
      <c r="G162" s="2" t="s">
        <v>651</v>
      </c>
      <c r="H162" s="2" t="s">
        <v>650</v>
      </c>
      <c r="I162" s="2" t="s">
        <v>651</v>
      </c>
      <c r="J162" s="2" t="s">
        <v>650</v>
      </c>
    </row>
    <row r="163" spans="1:10" ht="15" customHeight="1" x14ac:dyDescent="0.25">
      <c r="A163" s="2" t="s">
        <v>262</v>
      </c>
      <c r="B163" s="2" t="s">
        <v>264</v>
      </c>
      <c r="C163" s="2">
        <v>2015</v>
      </c>
      <c r="D163" s="2" t="s">
        <v>650</v>
      </c>
      <c r="E163" s="2" t="s">
        <v>651</v>
      </c>
      <c r="F163" s="2" t="s">
        <v>650</v>
      </c>
      <c r="G163" s="2" t="s">
        <v>651</v>
      </c>
      <c r="H163" s="2" t="s">
        <v>650</v>
      </c>
      <c r="I163" s="2" t="s">
        <v>651</v>
      </c>
      <c r="J163" s="2" t="s">
        <v>650</v>
      </c>
    </row>
    <row r="164" spans="1:10" ht="15" customHeight="1" x14ac:dyDescent="0.25">
      <c r="A164" s="2" t="s">
        <v>265</v>
      </c>
      <c r="B164" s="2" t="s">
        <v>266</v>
      </c>
      <c r="C164" s="2">
        <v>2015</v>
      </c>
      <c r="D164" s="2" t="s">
        <v>650</v>
      </c>
      <c r="E164" s="2" t="s">
        <v>651</v>
      </c>
      <c r="F164" s="2" t="s">
        <v>650</v>
      </c>
      <c r="G164" s="2" t="s">
        <v>651</v>
      </c>
      <c r="H164" s="2" t="s">
        <v>650</v>
      </c>
      <c r="I164" s="2" t="s">
        <v>651</v>
      </c>
      <c r="J164" s="2" t="s">
        <v>650</v>
      </c>
    </row>
    <row r="165" spans="1:10" ht="15" customHeight="1" x14ac:dyDescent="0.25">
      <c r="A165" s="2" t="s">
        <v>267</v>
      </c>
      <c r="B165" s="2" t="s">
        <v>268</v>
      </c>
      <c r="C165" s="2">
        <v>2015</v>
      </c>
      <c r="D165" s="2" t="s">
        <v>650</v>
      </c>
      <c r="E165" s="2" t="s">
        <v>651</v>
      </c>
      <c r="F165" s="2" t="s">
        <v>650</v>
      </c>
      <c r="G165" s="2" t="s">
        <v>651</v>
      </c>
      <c r="H165" s="2" t="s">
        <v>650</v>
      </c>
      <c r="I165" s="2" t="s">
        <v>651</v>
      </c>
      <c r="J165" s="2" t="s">
        <v>650</v>
      </c>
    </row>
    <row r="166" spans="1:10" ht="15" customHeight="1" x14ac:dyDescent="0.25">
      <c r="A166" s="2" t="s">
        <v>267</v>
      </c>
      <c r="B166" s="2" t="s">
        <v>269</v>
      </c>
      <c r="C166" s="2">
        <v>2015</v>
      </c>
      <c r="D166" s="2" t="s">
        <v>650</v>
      </c>
      <c r="E166" s="2" t="s">
        <v>651</v>
      </c>
      <c r="F166" s="2" t="s">
        <v>650</v>
      </c>
      <c r="G166" s="2" t="s">
        <v>651</v>
      </c>
      <c r="H166" s="2" t="s">
        <v>650</v>
      </c>
      <c r="I166" s="2" t="s">
        <v>651</v>
      </c>
      <c r="J166" s="2" t="s">
        <v>650</v>
      </c>
    </row>
    <row r="167" spans="1:10" ht="15" customHeight="1" x14ac:dyDescent="0.25">
      <c r="A167" s="2" t="s">
        <v>267</v>
      </c>
      <c r="B167" s="2" t="s">
        <v>270</v>
      </c>
      <c r="C167" s="2">
        <v>2015</v>
      </c>
      <c r="D167" s="2" t="s">
        <v>650</v>
      </c>
      <c r="E167" s="2" t="s">
        <v>651</v>
      </c>
      <c r="F167" s="2" t="s">
        <v>650</v>
      </c>
      <c r="G167" s="2" t="s">
        <v>651</v>
      </c>
      <c r="H167" s="2" t="s">
        <v>650</v>
      </c>
      <c r="I167" s="2" t="s">
        <v>651</v>
      </c>
      <c r="J167" s="2" t="s">
        <v>650</v>
      </c>
    </row>
    <row r="168" spans="1:10" ht="15" customHeight="1" x14ac:dyDescent="0.25">
      <c r="A168" s="2" t="s">
        <v>267</v>
      </c>
      <c r="B168" s="2" t="s">
        <v>271</v>
      </c>
      <c r="C168" s="2">
        <v>2015</v>
      </c>
      <c r="D168" s="2" t="s">
        <v>650</v>
      </c>
      <c r="E168" s="2" t="s">
        <v>651</v>
      </c>
      <c r="F168" s="2" t="s">
        <v>650</v>
      </c>
      <c r="G168" s="2" t="s">
        <v>651</v>
      </c>
      <c r="H168" s="2" t="s">
        <v>650</v>
      </c>
      <c r="I168" s="2" t="s">
        <v>651</v>
      </c>
      <c r="J168" s="2" t="s">
        <v>650</v>
      </c>
    </row>
    <row r="169" spans="1:10" ht="15" customHeight="1" x14ac:dyDescent="0.25">
      <c r="A169" s="2" t="s">
        <v>272</v>
      </c>
      <c r="B169" s="2" t="s">
        <v>273</v>
      </c>
      <c r="C169" s="2">
        <v>2015</v>
      </c>
      <c r="D169" s="2" t="s">
        <v>650</v>
      </c>
      <c r="E169" s="2" t="s">
        <v>652</v>
      </c>
      <c r="F169" s="2" t="s">
        <v>650</v>
      </c>
      <c r="G169" s="2" t="s">
        <v>652</v>
      </c>
      <c r="H169" s="2" t="s">
        <v>650</v>
      </c>
      <c r="I169" s="2" t="s">
        <v>652</v>
      </c>
      <c r="J169" s="2" t="s">
        <v>650</v>
      </c>
    </row>
    <row r="170" spans="1:10" ht="15" customHeight="1" x14ac:dyDescent="0.25">
      <c r="A170" s="2" t="s">
        <v>272</v>
      </c>
      <c r="B170" s="2" t="s">
        <v>274</v>
      </c>
      <c r="C170" s="2">
        <v>2015</v>
      </c>
      <c r="D170" s="2">
        <v>140.113</v>
      </c>
      <c r="E170" s="2" t="s">
        <v>977</v>
      </c>
      <c r="F170" s="2">
        <v>99.167000000000002</v>
      </c>
      <c r="G170" s="2" t="s">
        <v>978</v>
      </c>
      <c r="H170" s="2">
        <v>40.945999999999998</v>
      </c>
      <c r="I170" s="2" t="s">
        <v>650</v>
      </c>
      <c r="J170" s="2" t="s">
        <v>650</v>
      </c>
    </row>
    <row r="171" spans="1:10" ht="15" customHeight="1" x14ac:dyDescent="0.25">
      <c r="A171" s="2" t="s">
        <v>275</v>
      </c>
      <c r="B171" s="2" t="s">
        <v>276</v>
      </c>
      <c r="C171" s="2">
        <v>2015</v>
      </c>
      <c r="D171" s="2">
        <v>60.296999999999997</v>
      </c>
      <c r="E171" s="2" t="s">
        <v>979</v>
      </c>
      <c r="F171" s="2">
        <v>36.805</v>
      </c>
      <c r="G171" s="2" t="s">
        <v>980</v>
      </c>
      <c r="H171" s="2">
        <v>23.492000000000001</v>
      </c>
      <c r="I171" s="2" t="s">
        <v>651</v>
      </c>
      <c r="J171" s="2" t="s">
        <v>650</v>
      </c>
    </row>
    <row r="172" spans="1:10" ht="15" customHeight="1" x14ac:dyDescent="0.25">
      <c r="A172" s="2" t="s">
        <v>277</v>
      </c>
      <c r="B172" s="2" t="s">
        <v>278</v>
      </c>
      <c r="C172" s="2">
        <v>2015</v>
      </c>
      <c r="D172" s="2" t="s">
        <v>650</v>
      </c>
      <c r="E172" s="2" t="s">
        <v>651</v>
      </c>
      <c r="F172" s="2" t="s">
        <v>650</v>
      </c>
      <c r="G172" s="2" t="s">
        <v>651</v>
      </c>
      <c r="H172" s="2" t="s">
        <v>650</v>
      </c>
      <c r="I172" s="2" t="s">
        <v>651</v>
      </c>
      <c r="J172" s="2" t="s">
        <v>650</v>
      </c>
    </row>
    <row r="173" spans="1:10" ht="15" customHeight="1" x14ac:dyDescent="0.25">
      <c r="A173" s="2" t="s">
        <v>277</v>
      </c>
      <c r="B173" s="2" t="s">
        <v>279</v>
      </c>
      <c r="C173" s="2">
        <v>2015</v>
      </c>
      <c r="D173" s="2" t="s">
        <v>650</v>
      </c>
      <c r="E173" s="2" t="s">
        <v>651</v>
      </c>
      <c r="F173" s="2" t="s">
        <v>650</v>
      </c>
      <c r="G173" s="2" t="s">
        <v>651</v>
      </c>
      <c r="H173" s="2" t="s">
        <v>650</v>
      </c>
      <c r="I173" s="2" t="s">
        <v>651</v>
      </c>
      <c r="J173" s="2" t="s">
        <v>650</v>
      </c>
    </row>
    <row r="174" spans="1:10" ht="15" customHeight="1" x14ac:dyDescent="0.25">
      <c r="A174" s="2" t="s">
        <v>277</v>
      </c>
      <c r="B174" s="2" t="s">
        <v>280</v>
      </c>
      <c r="C174" s="2">
        <v>2015</v>
      </c>
      <c r="D174" s="2" t="s">
        <v>650</v>
      </c>
      <c r="E174" s="2" t="s">
        <v>651</v>
      </c>
      <c r="F174" s="2" t="s">
        <v>650</v>
      </c>
      <c r="G174" s="2" t="s">
        <v>651</v>
      </c>
      <c r="H174" s="2" t="s">
        <v>650</v>
      </c>
      <c r="I174" s="2" t="s">
        <v>651</v>
      </c>
      <c r="J174" s="2" t="s">
        <v>650</v>
      </c>
    </row>
    <row r="175" spans="1:10" ht="15" customHeight="1" x14ac:dyDescent="0.25">
      <c r="A175" s="2" t="s">
        <v>277</v>
      </c>
      <c r="B175" s="2" t="s">
        <v>281</v>
      </c>
      <c r="C175" s="2">
        <v>2015</v>
      </c>
      <c r="D175" s="2" t="s">
        <v>650</v>
      </c>
      <c r="E175" s="2" t="s">
        <v>651</v>
      </c>
      <c r="F175" s="2" t="s">
        <v>650</v>
      </c>
      <c r="G175" s="2" t="s">
        <v>651</v>
      </c>
      <c r="H175" s="2" t="s">
        <v>650</v>
      </c>
      <c r="I175" s="2" t="s">
        <v>651</v>
      </c>
      <c r="J175" s="2" t="s">
        <v>650</v>
      </c>
    </row>
    <row r="176" spans="1:10" ht="15" customHeight="1" x14ac:dyDescent="0.25">
      <c r="A176" s="2" t="s">
        <v>277</v>
      </c>
      <c r="B176" s="2" t="s">
        <v>282</v>
      </c>
      <c r="C176" s="2">
        <v>2015</v>
      </c>
      <c r="D176" s="2" t="s">
        <v>650</v>
      </c>
      <c r="E176" s="2" t="s">
        <v>651</v>
      </c>
      <c r="F176" s="2" t="s">
        <v>650</v>
      </c>
      <c r="G176" s="2" t="s">
        <v>651</v>
      </c>
      <c r="H176" s="2" t="s">
        <v>650</v>
      </c>
      <c r="I176" s="2" t="s">
        <v>651</v>
      </c>
      <c r="J176" s="2" t="s">
        <v>650</v>
      </c>
    </row>
    <row r="177" spans="1:10" ht="15" customHeight="1" x14ac:dyDescent="0.25">
      <c r="A177" s="2" t="s">
        <v>277</v>
      </c>
      <c r="B177" s="2" t="s">
        <v>283</v>
      </c>
      <c r="C177" s="2">
        <v>2015</v>
      </c>
      <c r="D177" s="2" t="s">
        <v>650</v>
      </c>
      <c r="E177" s="2" t="s">
        <v>651</v>
      </c>
      <c r="F177" s="2" t="s">
        <v>650</v>
      </c>
      <c r="G177" s="2" t="s">
        <v>651</v>
      </c>
      <c r="H177" s="2" t="s">
        <v>650</v>
      </c>
      <c r="I177" s="2" t="s">
        <v>651</v>
      </c>
      <c r="J177" s="2" t="s">
        <v>650</v>
      </c>
    </row>
    <row r="178" spans="1:10" ht="15" customHeight="1" x14ac:dyDescent="0.25">
      <c r="A178" s="2" t="s">
        <v>277</v>
      </c>
      <c r="B178" s="2" t="s">
        <v>284</v>
      </c>
      <c r="C178" s="2">
        <v>2015</v>
      </c>
      <c r="D178" s="2" t="s">
        <v>650</v>
      </c>
      <c r="E178" s="2" t="s">
        <v>651</v>
      </c>
      <c r="F178" s="2" t="s">
        <v>650</v>
      </c>
      <c r="G178" s="2" t="s">
        <v>651</v>
      </c>
      <c r="H178" s="2" t="s">
        <v>650</v>
      </c>
      <c r="I178" s="2" t="s">
        <v>651</v>
      </c>
      <c r="J178" s="2" t="s">
        <v>650</v>
      </c>
    </row>
    <row r="179" spans="1:10" ht="15" customHeight="1" x14ac:dyDescent="0.25">
      <c r="A179" s="2" t="s">
        <v>277</v>
      </c>
      <c r="B179" s="2" t="s">
        <v>285</v>
      </c>
      <c r="C179" s="2">
        <v>2015</v>
      </c>
      <c r="D179" s="2" t="s">
        <v>650</v>
      </c>
      <c r="E179" s="2" t="s">
        <v>651</v>
      </c>
      <c r="F179" s="2" t="s">
        <v>650</v>
      </c>
      <c r="G179" s="2" t="s">
        <v>651</v>
      </c>
      <c r="H179" s="2" t="s">
        <v>650</v>
      </c>
      <c r="I179" s="2" t="s">
        <v>651</v>
      </c>
      <c r="J179" s="2" t="s">
        <v>650</v>
      </c>
    </row>
    <row r="180" spans="1:10" ht="15" customHeight="1" x14ac:dyDescent="0.25">
      <c r="A180" s="2" t="s">
        <v>286</v>
      </c>
      <c r="B180" s="2" t="s">
        <v>287</v>
      </c>
      <c r="C180" s="2">
        <v>2015</v>
      </c>
      <c r="D180" s="2" t="s">
        <v>650</v>
      </c>
      <c r="E180" s="2" t="s">
        <v>651</v>
      </c>
      <c r="F180" s="2" t="s">
        <v>650</v>
      </c>
      <c r="G180" s="2" t="s">
        <v>651</v>
      </c>
      <c r="H180" s="2" t="s">
        <v>650</v>
      </c>
      <c r="I180" s="2" t="s">
        <v>651</v>
      </c>
      <c r="J180" s="2" t="s">
        <v>650</v>
      </c>
    </row>
    <row r="181" spans="1:10" ht="15" customHeight="1" x14ac:dyDescent="0.25">
      <c r="A181" s="2" t="s">
        <v>291</v>
      </c>
      <c r="B181" s="2" t="s">
        <v>10</v>
      </c>
      <c r="C181" s="2">
        <v>2015</v>
      </c>
      <c r="D181" s="2" t="s">
        <v>650</v>
      </c>
      <c r="E181" s="2" t="s">
        <v>651</v>
      </c>
      <c r="F181" s="2" t="s">
        <v>650</v>
      </c>
      <c r="G181" s="2" t="s">
        <v>651</v>
      </c>
      <c r="H181" s="2" t="s">
        <v>650</v>
      </c>
      <c r="I181" s="2" t="s">
        <v>651</v>
      </c>
      <c r="J181" s="2" t="s">
        <v>650</v>
      </c>
    </row>
    <row r="182" spans="1:10" ht="15" customHeight="1" x14ac:dyDescent="0.25">
      <c r="A182" s="2" t="s">
        <v>291</v>
      </c>
      <c r="B182" s="2" t="s">
        <v>292</v>
      </c>
      <c r="C182" s="2">
        <v>2015</v>
      </c>
      <c r="D182" s="2" t="s">
        <v>650</v>
      </c>
      <c r="E182" s="2" t="s">
        <v>651</v>
      </c>
      <c r="F182" s="2" t="s">
        <v>650</v>
      </c>
      <c r="G182" s="2" t="s">
        <v>651</v>
      </c>
      <c r="H182" s="2" t="s">
        <v>650</v>
      </c>
      <c r="I182" s="2" t="s">
        <v>651</v>
      </c>
      <c r="J182" s="2" t="s">
        <v>650</v>
      </c>
    </row>
    <row r="183" spans="1:10" ht="15" customHeight="1" x14ac:dyDescent="0.25">
      <c r="A183" s="2" t="s">
        <v>291</v>
      </c>
      <c r="B183" s="2" t="s">
        <v>293</v>
      </c>
      <c r="C183" s="2">
        <v>2015</v>
      </c>
      <c r="D183" s="2" t="s">
        <v>650</v>
      </c>
      <c r="E183" s="2" t="s">
        <v>651</v>
      </c>
      <c r="F183" s="2" t="s">
        <v>650</v>
      </c>
      <c r="G183" s="2" t="s">
        <v>651</v>
      </c>
      <c r="H183" s="2" t="s">
        <v>650</v>
      </c>
      <c r="I183" s="2" t="s">
        <v>651</v>
      </c>
      <c r="J183" s="2" t="s">
        <v>650</v>
      </c>
    </row>
    <row r="184" spans="1:10" ht="15" customHeight="1" x14ac:dyDescent="0.25">
      <c r="A184" s="2" t="s">
        <v>291</v>
      </c>
      <c r="B184" s="2" t="s">
        <v>294</v>
      </c>
      <c r="C184" s="2">
        <v>2015</v>
      </c>
      <c r="D184" s="2" t="s">
        <v>650</v>
      </c>
      <c r="E184" s="2" t="s">
        <v>651</v>
      </c>
      <c r="F184" s="2" t="s">
        <v>650</v>
      </c>
      <c r="G184" s="2" t="s">
        <v>651</v>
      </c>
      <c r="H184" s="2" t="s">
        <v>650</v>
      </c>
      <c r="I184" s="2" t="s">
        <v>651</v>
      </c>
      <c r="J184" s="2" t="s">
        <v>650</v>
      </c>
    </row>
    <row r="185" spans="1:10" ht="15" customHeight="1" x14ac:dyDescent="0.25">
      <c r="A185" s="2" t="s">
        <v>295</v>
      </c>
      <c r="B185" s="2" t="s">
        <v>296</v>
      </c>
      <c r="C185" s="2">
        <v>2015</v>
      </c>
      <c r="D185" s="2" t="s">
        <v>651</v>
      </c>
      <c r="E185" s="2" t="s">
        <v>651</v>
      </c>
      <c r="F185" s="2" t="s">
        <v>651</v>
      </c>
      <c r="G185" s="2" t="s">
        <v>651</v>
      </c>
      <c r="H185" s="2" t="s">
        <v>651</v>
      </c>
      <c r="I185" s="2" t="s">
        <v>651</v>
      </c>
      <c r="J185" s="2" t="s">
        <v>651</v>
      </c>
    </row>
    <row r="186" spans="1:10" ht="15" customHeight="1" x14ac:dyDescent="0.25">
      <c r="A186" s="2" t="s">
        <v>670</v>
      </c>
      <c r="B186" s="2" t="s">
        <v>665</v>
      </c>
      <c r="C186" s="2">
        <v>2015</v>
      </c>
      <c r="D186" s="2" t="s">
        <v>651</v>
      </c>
      <c r="E186" s="2" t="s">
        <v>651</v>
      </c>
      <c r="F186" s="2" t="s">
        <v>651</v>
      </c>
      <c r="G186" s="2" t="s">
        <v>651</v>
      </c>
      <c r="H186" s="2" t="s">
        <v>651</v>
      </c>
      <c r="I186" s="2" t="s">
        <v>651</v>
      </c>
      <c r="J186" s="2" t="s">
        <v>651</v>
      </c>
    </row>
    <row r="187" spans="1:10" ht="15" customHeight="1" x14ac:dyDescent="0.25">
      <c r="A187" s="2" t="s">
        <v>297</v>
      </c>
      <c r="B187" s="2" t="s">
        <v>298</v>
      </c>
      <c r="C187" s="2">
        <v>2015</v>
      </c>
      <c r="D187" s="2">
        <v>52.963999999999999</v>
      </c>
      <c r="E187" s="2" t="s">
        <v>981</v>
      </c>
      <c r="F187" s="2">
        <v>52.963999999999999</v>
      </c>
      <c r="G187" s="2" t="s">
        <v>651</v>
      </c>
      <c r="H187" s="2" t="s">
        <v>650</v>
      </c>
      <c r="I187" s="2" t="s">
        <v>651</v>
      </c>
      <c r="J187" s="2" t="s">
        <v>650</v>
      </c>
    </row>
    <row r="188" spans="1:10" ht="15" customHeight="1" x14ac:dyDescent="0.25">
      <c r="A188" s="2" t="s">
        <v>299</v>
      </c>
      <c r="B188" s="2" t="s">
        <v>300</v>
      </c>
      <c r="C188" s="2">
        <v>2015</v>
      </c>
      <c r="D188" s="2">
        <v>9.0950000000000006</v>
      </c>
      <c r="E188" s="2" t="s">
        <v>982</v>
      </c>
      <c r="F188" s="2">
        <v>9.0950000000000006</v>
      </c>
      <c r="G188" s="2" t="s">
        <v>651</v>
      </c>
      <c r="H188" s="2" t="s">
        <v>650</v>
      </c>
      <c r="I188" s="2" t="s">
        <v>651</v>
      </c>
      <c r="J188" s="2" t="s">
        <v>650</v>
      </c>
    </row>
    <row r="189" spans="1:10" ht="15" customHeight="1" x14ac:dyDescent="0.25">
      <c r="A189" s="2" t="s">
        <v>301</v>
      </c>
      <c r="B189" s="2" t="s">
        <v>302</v>
      </c>
      <c r="C189" s="2">
        <v>2015</v>
      </c>
      <c r="D189" s="2" t="s">
        <v>650</v>
      </c>
      <c r="E189" s="2" t="s">
        <v>651</v>
      </c>
      <c r="F189" s="2" t="s">
        <v>650</v>
      </c>
      <c r="G189" s="2" t="s">
        <v>651</v>
      </c>
      <c r="H189" s="2" t="s">
        <v>650</v>
      </c>
      <c r="I189" s="2" t="s">
        <v>651</v>
      </c>
      <c r="J189" s="2" t="s">
        <v>650</v>
      </c>
    </row>
    <row r="190" spans="1:10" ht="15" customHeight="1" x14ac:dyDescent="0.25">
      <c r="A190" s="2" t="s">
        <v>303</v>
      </c>
      <c r="B190" s="2" t="s">
        <v>304</v>
      </c>
      <c r="C190" s="2">
        <v>2015</v>
      </c>
      <c r="D190" s="2">
        <v>17</v>
      </c>
      <c r="E190" s="2" t="s">
        <v>983</v>
      </c>
      <c r="F190" s="2">
        <v>17</v>
      </c>
      <c r="G190" s="2" t="s">
        <v>651</v>
      </c>
      <c r="H190" s="2" t="s">
        <v>650</v>
      </c>
      <c r="I190" s="2" t="s">
        <v>651</v>
      </c>
      <c r="J190" s="2" t="s">
        <v>650</v>
      </c>
    </row>
    <row r="191" spans="1:10" ht="15" customHeight="1" x14ac:dyDescent="0.25">
      <c r="A191" s="2" t="s">
        <v>303</v>
      </c>
      <c r="B191" s="2" t="s">
        <v>305</v>
      </c>
      <c r="C191" s="2">
        <v>2015</v>
      </c>
      <c r="D191" s="2">
        <v>74.599999999999994</v>
      </c>
      <c r="E191" s="2" t="s">
        <v>749</v>
      </c>
      <c r="F191" s="2">
        <v>74.599999999999994</v>
      </c>
      <c r="G191" s="2" t="s">
        <v>651</v>
      </c>
      <c r="H191" s="2" t="s">
        <v>650</v>
      </c>
      <c r="I191" s="2" t="s">
        <v>651</v>
      </c>
      <c r="J191" s="2" t="s">
        <v>650</v>
      </c>
    </row>
    <row r="192" spans="1:10" ht="15" customHeight="1" x14ac:dyDescent="0.25">
      <c r="A192" s="2" t="s">
        <v>303</v>
      </c>
      <c r="B192" s="2" t="s">
        <v>306</v>
      </c>
      <c r="C192" s="2">
        <v>2015</v>
      </c>
      <c r="D192" s="2" t="s">
        <v>650</v>
      </c>
      <c r="E192" s="2" t="s">
        <v>651</v>
      </c>
      <c r="F192" s="2" t="s">
        <v>650</v>
      </c>
      <c r="G192" s="2" t="s">
        <v>651</v>
      </c>
      <c r="H192" s="2" t="s">
        <v>650</v>
      </c>
      <c r="I192" s="2" t="s">
        <v>651</v>
      </c>
      <c r="J192" s="2" t="s">
        <v>650</v>
      </c>
    </row>
    <row r="193" spans="1:10" ht="15" customHeight="1" x14ac:dyDescent="0.25">
      <c r="A193" s="2" t="s">
        <v>303</v>
      </c>
      <c r="B193" s="2" t="s">
        <v>307</v>
      </c>
      <c r="C193" s="2">
        <v>2015</v>
      </c>
      <c r="D193" s="2">
        <v>3.45</v>
      </c>
      <c r="E193" s="2" t="s">
        <v>749</v>
      </c>
      <c r="F193" s="2">
        <v>3.45</v>
      </c>
      <c r="G193" s="2" t="s">
        <v>651</v>
      </c>
      <c r="H193" s="2" t="s">
        <v>650</v>
      </c>
      <c r="I193" s="2" t="s">
        <v>651</v>
      </c>
      <c r="J193" s="2" t="s">
        <v>650</v>
      </c>
    </row>
    <row r="194" spans="1:10" ht="15" customHeight="1" x14ac:dyDescent="0.25">
      <c r="A194" s="2" t="s">
        <v>308</v>
      </c>
      <c r="B194" s="2" t="s">
        <v>309</v>
      </c>
      <c r="C194" s="2">
        <v>2015</v>
      </c>
      <c r="D194" s="2" t="s">
        <v>650</v>
      </c>
      <c r="E194" s="2" t="s">
        <v>651</v>
      </c>
      <c r="F194" s="2" t="s">
        <v>650</v>
      </c>
      <c r="G194" s="2" t="s">
        <v>651</v>
      </c>
      <c r="H194" s="2" t="s">
        <v>650</v>
      </c>
      <c r="I194" s="2" t="s">
        <v>651</v>
      </c>
      <c r="J194" s="2" t="s">
        <v>650</v>
      </c>
    </row>
    <row r="195" spans="1:10" ht="15" customHeight="1" x14ac:dyDescent="0.25">
      <c r="A195" s="2" t="s">
        <v>310</v>
      </c>
      <c r="B195" s="2" t="s">
        <v>311</v>
      </c>
      <c r="C195" s="2">
        <v>2015</v>
      </c>
      <c r="D195" s="2" t="s">
        <v>650</v>
      </c>
      <c r="E195" s="2" t="s">
        <v>651</v>
      </c>
      <c r="F195" s="2" t="s">
        <v>650</v>
      </c>
      <c r="G195" s="2" t="s">
        <v>651</v>
      </c>
      <c r="H195" s="2" t="s">
        <v>650</v>
      </c>
      <c r="I195" s="2" t="s">
        <v>651</v>
      </c>
      <c r="J195" s="2" t="s">
        <v>650</v>
      </c>
    </row>
    <row r="196" spans="1:10" ht="15" customHeight="1" x14ac:dyDescent="0.25">
      <c r="A196" s="2" t="s">
        <v>310</v>
      </c>
      <c r="B196" s="2" t="s">
        <v>312</v>
      </c>
      <c r="C196" s="2">
        <v>2015</v>
      </c>
      <c r="D196" s="2" t="s">
        <v>650</v>
      </c>
      <c r="E196" s="2" t="s">
        <v>651</v>
      </c>
      <c r="F196" s="2" t="s">
        <v>650</v>
      </c>
      <c r="G196" s="2" t="s">
        <v>651</v>
      </c>
      <c r="H196" s="2" t="s">
        <v>650</v>
      </c>
      <c r="I196" s="2" t="s">
        <v>651</v>
      </c>
      <c r="J196" s="2" t="s">
        <v>650</v>
      </c>
    </row>
    <row r="197" spans="1:10" ht="15" customHeight="1" x14ac:dyDescent="0.25">
      <c r="A197" s="2" t="s">
        <v>310</v>
      </c>
      <c r="B197" s="2" t="s">
        <v>313</v>
      </c>
      <c r="C197" s="2">
        <v>2015</v>
      </c>
      <c r="D197" s="2" t="s">
        <v>650</v>
      </c>
      <c r="E197" s="2" t="s">
        <v>651</v>
      </c>
      <c r="F197" s="2" t="s">
        <v>650</v>
      </c>
      <c r="G197" s="2" t="s">
        <v>651</v>
      </c>
      <c r="H197" s="2" t="s">
        <v>650</v>
      </c>
      <c r="I197" s="2" t="s">
        <v>651</v>
      </c>
      <c r="J197" s="2" t="s">
        <v>650</v>
      </c>
    </row>
    <row r="198" spans="1:10" ht="15" customHeight="1" x14ac:dyDescent="0.25">
      <c r="A198" s="2" t="s">
        <v>314</v>
      </c>
      <c r="B198" s="2" t="s">
        <v>315</v>
      </c>
      <c r="C198" s="2">
        <v>2015</v>
      </c>
      <c r="D198" s="2">
        <v>73.599999999999994</v>
      </c>
      <c r="E198" s="2" t="s">
        <v>984</v>
      </c>
      <c r="F198" s="2">
        <v>73.599999999999994</v>
      </c>
      <c r="G198" s="2" t="s">
        <v>651</v>
      </c>
      <c r="H198" s="2" t="s">
        <v>650</v>
      </c>
      <c r="I198" s="2" t="s">
        <v>651</v>
      </c>
      <c r="J198" s="2" t="s">
        <v>650</v>
      </c>
    </row>
    <row r="199" spans="1:10" ht="15" customHeight="1" x14ac:dyDescent="0.25">
      <c r="A199" s="2" t="s">
        <v>314</v>
      </c>
      <c r="B199" s="2" t="s">
        <v>316</v>
      </c>
      <c r="C199" s="2">
        <v>2015</v>
      </c>
      <c r="D199" s="2" t="s">
        <v>650</v>
      </c>
      <c r="E199" s="2" t="s">
        <v>651</v>
      </c>
      <c r="F199" s="2" t="s">
        <v>650</v>
      </c>
      <c r="G199" s="2" t="s">
        <v>651</v>
      </c>
      <c r="H199" s="2" t="s">
        <v>650</v>
      </c>
      <c r="I199" s="2" t="s">
        <v>651</v>
      </c>
      <c r="J199" s="2" t="s">
        <v>650</v>
      </c>
    </row>
    <row r="200" spans="1:10" ht="15" customHeight="1" x14ac:dyDescent="0.25">
      <c r="A200" s="2" t="s">
        <v>317</v>
      </c>
      <c r="B200" s="13" t="s">
        <v>1022</v>
      </c>
      <c r="C200" s="2">
        <v>2015</v>
      </c>
      <c r="D200" s="2" t="s">
        <v>651</v>
      </c>
      <c r="E200" s="2" t="s">
        <v>651</v>
      </c>
      <c r="F200" s="2" t="s">
        <v>651</v>
      </c>
      <c r="G200" s="2" t="s">
        <v>651</v>
      </c>
      <c r="H200" s="2" t="s">
        <v>651</v>
      </c>
      <c r="I200" s="2" t="s">
        <v>651</v>
      </c>
      <c r="J200" s="2" t="s">
        <v>651</v>
      </c>
    </row>
    <row r="201" spans="1:10" ht="15" customHeight="1" x14ac:dyDescent="0.25">
      <c r="A201" s="2" t="s">
        <v>319</v>
      </c>
      <c r="B201" s="2" t="s">
        <v>320</v>
      </c>
      <c r="C201" s="2">
        <v>2015</v>
      </c>
      <c r="D201" s="2" t="s">
        <v>650</v>
      </c>
      <c r="E201" s="2" t="s">
        <v>651</v>
      </c>
      <c r="F201" s="2" t="s">
        <v>650</v>
      </c>
      <c r="G201" s="2" t="s">
        <v>651</v>
      </c>
      <c r="H201" s="2" t="s">
        <v>650</v>
      </c>
      <c r="I201" s="2" t="s">
        <v>651</v>
      </c>
      <c r="J201" s="2" t="s">
        <v>650</v>
      </c>
    </row>
    <row r="202" spans="1:10" ht="15" customHeight="1" x14ac:dyDescent="0.25">
      <c r="A202" s="2" t="s">
        <v>321</v>
      </c>
      <c r="B202" s="2" t="s">
        <v>322</v>
      </c>
      <c r="C202" s="2">
        <v>2015</v>
      </c>
      <c r="D202" s="2" t="s">
        <v>650</v>
      </c>
      <c r="E202" s="2" t="s">
        <v>650</v>
      </c>
      <c r="F202" s="2" t="s">
        <v>650</v>
      </c>
      <c r="G202" s="2" t="s">
        <v>650</v>
      </c>
      <c r="H202" s="2" t="s">
        <v>650</v>
      </c>
      <c r="I202" s="2" t="s">
        <v>650</v>
      </c>
      <c r="J202" s="2" t="s">
        <v>650</v>
      </c>
    </row>
    <row r="203" spans="1:10" ht="15" customHeight="1" x14ac:dyDescent="0.25">
      <c r="A203" s="2" t="s">
        <v>321</v>
      </c>
      <c r="B203" s="2" t="s">
        <v>323</v>
      </c>
      <c r="C203" s="2">
        <v>2015</v>
      </c>
      <c r="D203" s="2" t="s">
        <v>650</v>
      </c>
      <c r="E203" s="2" t="s">
        <v>650</v>
      </c>
      <c r="F203" s="2" t="s">
        <v>650</v>
      </c>
      <c r="G203" s="2" t="s">
        <v>650</v>
      </c>
      <c r="H203" s="2" t="s">
        <v>650</v>
      </c>
      <c r="I203" s="2" t="s">
        <v>650</v>
      </c>
      <c r="J203" s="2" t="s">
        <v>650</v>
      </c>
    </row>
    <row r="204" spans="1:10" ht="15" customHeight="1" x14ac:dyDescent="0.25">
      <c r="A204" s="2" t="s">
        <v>321</v>
      </c>
      <c r="B204" s="2" t="s">
        <v>324</v>
      </c>
      <c r="C204" s="2">
        <v>2015</v>
      </c>
      <c r="D204" s="2" t="s">
        <v>650</v>
      </c>
      <c r="E204" s="2" t="s">
        <v>651</v>
      </c>
      <c r="F204" s="2" t="s">
        <v>650</v>
      </c>
      <c r="G204" s="2" t="s">
        <v>651</v>
      </c>
      <c r="H204" s="2" t="s">
        <v>650</v>
      </c>
      <c r="I204" s="2" t="s">
        <v>651</v>
      </c>
      <c r="J204" s="2" t="s">
        <v>650</v>
      </c>
    </row>
    <row r="205" spans="1:10" ht="15" customHeight="1" x14ac:dyDescent="0.25">
      <c r="A205" s="2" t="s">
        <v>327</v>
      </c>
      <c r="B205" s="2" t="s">
        <v>328</v>
      </c>
      <c r="C205" s="2">
        <v>2015</v>
      </c>
      <c r="D205" s="2" t="s">
        <v>650</v>
      </c>
      <c r="E205" s="2" t="s">
        <v>651</v>
      </c>
      <c r="F205" s="2" t="s">
        <v>650</v>
      </c>
      <c r="G205" s="2" t="s">
        <v>651</v>
      </c>
      <c r="H205" s="2" t="s">
        <v>650</v>
      </c>
      <c r="I205" s="2" t="s">
        <v>651</v>
      </c>
      <c r="J205" s="2" t="s">
        <v>650</v>
      </c>
    </row>
    <row r="206" spans="1:10" ht="15" customHeight="1" x14ac:dyDescent="0.25">
      <c r="A206" s="2" t="s">
        <v>329</v>
      </c>
      <c r="B206" s="2" t="s">
        <v>330</v>
      </c>
      <c r="C206" s="2">
        <v>2015</v>
      </c>
      <c r="D206" s="2" t="s">
        <v>650</v>
      </c>
      <c r="E206" s="2" t="s">
        <v>651</v>
      </c>
      <c r="F206" s="2" t="s">
        <v>650</v>
      </c>
      <c r="G206" s="2" t="s">
        <v>651</v>
      </c>
      <c r="H206" s="2" t="s">
        <v>650</v>
      </c>
      <c r="I206" s="2" t="s">
        <v>651</v>
      </c>
      <c r="J206" s="2" t="s">
        <v>650</v>
      </c>
    </row>
    <row r="207" spans="1:10" ht="15" customHeight="1" x14ac:dyDescent="0.25">
      <c r="A207" s="2" t="s">
        <v>331</v>
      </c>
      <c r="B207" s="2" t="s">
        <v>332</v>
      </c>
      <c r="C207" s="2">
        <v>2015</v>
      </c>
      <c r="D207" s="2" t="s">
        <v>651</v>
      </c>
      <c r="E207" s="2" t="s">
        <v>651</v>
      </c>
      <c r="F207" s="2" t="s">
        <v>651</v>
      </c>
      <c r="G207" s="2" t="s">
        <v>651</v>
      </c>
      <c r="H207" s="2" t="s">
        <v>651</v>
      </c>
      <c r="I207" s="2" t="s">
        <v>651</v>
      </c>
      <c r="J207" s="2" t="s">
        <v>651</v>
      </c>
    </row>
    <row r="208" spans="1:10" ht="15" customHeight="1" x14ac:dyDescent="0.25">
      <c r="A208" s="2" t="s">
        <v>333</v>
      </c>
      <c r="B208" s="2" t="s">
        <v>334</v>
      </c>
      <c r="C208" s="2">
        <v>2015</v>
      </c>
      <c r="D208" s="2" t="s">
        <v>650</v>
      </c>
      <c r="E208" s="2" t="s">
        <v>651</v>
      </c>
      <c r="F208" s="2" t="s">
        <v>650</v>
      </c>
      <c r="G208" s="2" t="s">
        <v>651</v>
      </c>
      <c r="H208" s="2" t="s">
        <v>650</v>
      </c>
      <c r="I208" s="2" t="s">
        <v>651</v>
      </c>
      <c r="J208" s="2" t="s">
        <v>650</v>
      </c>
    </row>
    <row r="209" spans="1:10" ht="15" customHeight="1" x14ac:dyDescent="0.25">
      <c r="A209" s="2" t="s">
        <v>333</v>
      </c>
      <c r="B209" s="2" t="s">
        <v>335</v>
      </c>
      <c r="C209" s="2">
        <v>2015</v>
      </c>
      <c r="D209" s="2" t="s">
        <v>650</v>
      </c>
      <c r="E209" s="2" t="s">
        <v>651</v>
      </c>
      <c r="F209" s="2" t="s">
        <v>650</v>
      </c>
      <c r="G209" s="2" t="s">
        <v>651</v>
      </c>
      <c r="H209" s="2" t="s">
        <v>650</v>
      </c>
      <c r="I209" s="2" t="s">
        <v>651</v>
      </c>
      <c r="J209" s="2" t="s">
        <v>650</v>
      </c>
    </row>
    <row r="210" spans="1:10" ht="15" customHeight="1" x14ac:dyDescent="0.25">
      <c r="A210" s="2" t="s">
        <v>333</v>
      </c>
      <c r="B210" s="2" t="s">
        <v>336</v>
      </c>
      <c r="C210" s="2">
        <v>2015</v>
      </c>
      <c r="D210" s="2" t="s">
        <v>650</v>
      </c>
      <c r="E210" s="2" t="s">
        <v>985</v>
      </c>
      <c r="F210" s="2" t="s">
        <v>651</v>
      </c>
      <c r="G210" s="2" t="s">
        <v>652</v>
      </c>
      <c r="H210" s="2" t="s">
        <v>651</v>
      </c>
      <c r="I210" s="2" t="s">
        <v>652</v>
      </c>
      <c r="J210" s="2" t="s">
        <v>651</v>
      </c>
    </row>
    <row r="211" spans="1:10" ht="15" customHeight="1" x14ac:dyDescent="0.25">
      <c r="A211" s="2" t="s">
        <v>333</v>
      </c>
      <c r="B211" s="2" t="s">
        <v>337</v>
      </c>
      <c r="C211" s="2">
        <v>2015</v>
      </c>
      <c r="D211" s="2" t="s">
        <v>650</v>
      </c>
      <c r="E211" s="2" t="s">
        <v>651</v>
      </c>
      <c r="F211" s="2" t="s">
        <v>650</v>
      </c>
      <c r="G211" s="2" t="s">
        <v>651</v>
      </c>
      <c r="H211" s="2" t="s">
        <v>650</v>
      </c>
      <c r="I211" s="2" t="s">
        <v>651</v>
      </c>
      <c r="J211" s="2" t="s">
        <v>650</v>
      </c>
    </row>
    <row r="212" spans="1:10" ht="15" customHeight="1" x14ac:dyDescent="0.25">
      <c r="A212" s="2" t="s">
        <v>338</v>
      </c>
      <c r="B212" s="2" t="s">
        <v>339</v>
      </c>
      <c r="C212" s="2">
        <v>2015</v>
      </c>
      <c r="D212" s="2" t="s">
        <v>650</v>
      </c>
      <c r="E212" s="2" t="s">
        <v>651</v>
      </c>
      <c r="F212" s="2" t="s">
        <v>650</v>
      </c>
      <c r="G212" s="2" t="s">
        <v>651</v>
      </c>
      <c r="H212" s="2" t="s">
        <v>650</v>
      </c>
      <c r="I212" s="2" t="s">
        <v>651</v>
      </c>
      <c r="J212" s="2" t="s">
        <v>650</v>
      </c>
    </row>
    <row r="213" spans="1:10" ht="15" customHeight="1" x14ac:dyDescent="0.25">
      <c r="A213" s="2" t="s">
        <v>338</v>
      </c>
      <c r="B213" s="2" t="s">
        <v>340</v>
      </c>
      <c r="C213" s="2">
        <v>2015</v>
      </c>
      <c r="D213" s="2" t="s">
        <v>650</v>
      </c>
      <c r="E213" s="2" t="s">
        <v>651</v>
      </c>
      <c r="F213" s="2" t="s">
        <v>650</v>
      </c>
      <c r="G213" s="2" t="s">
        <v>651</v>
      </c>
      <c r="H213" s="2" t="s">
        <v>650</v>
      </c>
      <c r="I213" s="2" t="s">
        <v>651</v>
      </c>
      <c r="J213" s="2" t="s">
        <v>650</v>
      </c>
    </row>
    <row r="214" spans="1:10" ht="15" customHeight="1" x14ac:dyDescent="0.25">
      <c r="A214" s="2" t="s">
        <v>338</v>
      </c>
      <c r="B214" s="2" t="s">
        <v>341</v>
      </c>
      <c r="C214" s="2">
        <v>2015</v>
      </c>
      <c r="D214" s="2" t="s">
        <v>650</v>
      </c>
      <c r="E214" s="2" t="s">
        <v>651</v>
      </c>
      <c r="F214" s="2" t="s">
        <v>650</v>
      </c>
      <c r="G214" s="2" t="s">
        <v>651</v>
      </c>
      <c r="H214" s="2" t="s">
        <v>650</v>
      </c>
      <c r="I214" s="2" t="s">
        <v>651</v>
      </c>
      <c r="J214" s="2" t="s">
        <v>650</v>
      </c>
    </row>
    <row r="215" spans="1:10" ht="15" customHeight="1" x14ac:dyDescent="0.25">
      <c r="A215" s="2" t="s">
        <v>351</v>
      </c>
      <c r="B215" s="2" t="s">
        <v>352</v>
      </c>
      <c r="C215" s="2">
        <v>2015</v>
      </c>
      <c r="D215" s="2">
        <v>0.1</v>
      </c>
      <c r="E215" s="2" t="s">
        <v>986</v>
      </c>
      <c r="F215" s="2">
        <v>0.1</v>
      </c>
      <c r="G215" s="2" t="s">
        <v>651</v>
      </c>
      <c r="H215" s="2" t="s">
        <v>650</v>
      </c>
      <c r="I215" s="2" t="s">
        <v>651</v>
      </c>
      <c r="J215" s="2" t="s">
        <v>650</v>
      </c>
    </row>
    <row r="216" spans="1:10" ht="15" customHeight="1" x14ac:dyDescent="0.25">
      <c r="A216" s="2" t="s">
        <v>353</v>
      </c>
      <c r="B216" s="2" t="s">
        <v>354</v>
      </c>
      <c r="C216" s="2">
        <v>2015</v>
      </c>
      <c r="D216" s="2">
        <v>13.406000000000001</v>
      </c>
      <c r="E216" s="2" t="s">
        <v>987</v>
      </c>
      <c r="F216" s="2">
        <v>13.406000000000001</v>
      </c>
      <c r="G216" s="2" t="s">
        <v>651</v>
      </c>
      <c r="H216" s="2" t="s">
        <v>650</v>
      </c>
      <c r="I216" s="2" t="s">
        <v>651</v>
      </c>
      <c r="J216" s="2" t="s">
        <v>650</v>
      </c>
    </row>
    <row r="217" spans="1:10" ht="15" customHeight="1" x14ac:dyDescent="0.25">
      <c r="A217" s="2" t="s">
        <v>353</v>
      </c>
      <c r="B217" s="2" t="s">
        <v>355</v>
      </c>
      <c r="C217" s="2">
        <v>2015</v>
      </c>
      <c r="D217" s="2" t="s">
        <v>650</v>
      </c>
      <c r="E217" s="2" t="s">
        <v>651</v>
      </c>
      <c r="F217" s="2" t="s">
        <v>650</v>
      </c>
      <c r="G217" s="2" t="s">
        <v>651</v>
      </c>
      <c r="H217" s="2" t="s">
        <v>650</v>
      </c>
      <c r="I217" s="2" t="s">
        <v>651</v>
      </c>
      <c r="J217" s="2" t="s">
        <v>650</v>
      </c>
    </row>
    <row r="218" spans="1:10" ht="15" customHeight="1" x14ac:dyDescent="0.25">
      <c r="A218" s="2" t="s">
        <v>353</v>
      </c>
      <c r="B218" s="2" t="s">
        <v>356</v>
      </c>
      <c r="C218" s="2">
        <v>2015</v>
      </c>
      <c r="D218" s="2" t="s">
        <v>650</v>
      </c>
      <c r="E218" s="2" t="s">
        <v>651</v>
      </c>
      <c r="F218" s="2" t="s">
        <v>650</v>
      </c>
      <c r="G218" s="2" t="s">
        <v>651</v>
      </c>
      <c r="H218" s="2" t="s">
        <v>650</v>
      </c>
      <c r="I218" s="2" t="s">
        <v>651</v>
      </c>
      <c r="J218" s="2" t="s">
        <v>650</v>
      </c>
    </row>
    <row r="219" spans="1:10" ht="15" customHeight="1" x14ac:dyDescent="0.25">
      <c r="A219" s="2" t="s">
        <v>357</v>
      </c>
      <c r="B219" s="2" t="s">
        <v>358</v>
      </c>
      <c r="C219" s="2">
        <v>2015</v>
      </c>
      <c r="D219" s="2" t="s">
        <v>650</v>
      </c>
      <c r="E219" s="2" t="s">
        <v>651</v>
      </c>
      <c r="F219" s="2" t="s">
        <v>650</v>
      </c>
      <c r="G219" s="2" t="s">
        <v>651</v>
      </c>
      <c r="H219" s="2" t="s">
        <v>650</v>
      </c>
      <c r="I219" s="2" t="s">
        <v>651</v>
      </c>
      <c r="J219" s="2" t="s">
        <v>650</v>
      </c>
    </row>
    <row r="220" spans="1:10" ht="15" customHeight="1" x14ac:dyDescent="0.25">
      <c r="A220" s="2" t="s">
        <v>359</v>
      </c>
      <c r="B220" s="2" t="s">
        <v>360</v>
      </c>
      <c r="C220" s="2">
        <v>2015</v>
      </c>
      <c r="D220" s="2" t="s">
        <v>650</v>
      </c>
      <c r="E220" s="2" t="s">
        <v>651</v>
      </c>
      <c r="F220" s="2" t="s">
        <v>650</v>
      </c>
      <c r="G220" s="2" t="s">
        <v>651</v>
      </c>
      <c r="H220" s="2" t="s">
        <v>650</v>
      </c>
      <c r="I220" s="2" t="s">
        <v>651</v>
      </c>
      <c r="J220" s="2" t="s">
        <v>650</v>
      </c>
    </row>
    <row r="221" spans="1:10" ht="15" customHeight="1" x14ac:dyDescent="0.25">
      <c r="A221" s="2" t="s">
        <v>359</v>
      </c>
      <c r="B221" s="2" t="s">
        <v>361</v>
      </c>
      <c r="C221" s="2">
        <v>2015</v>
      </c>
      <c r="D221" s="2" t="s">
        <v>650</v>
      </c>
      <c r="E221" s="2" t="s">
        <v>651</v>
      </c>
      <c r="F221" s="2" t="s">
        <v>650</v>
      </c>
      <c r="G221" s="2" t="s">
        <v>651</v>
      </c>
      <c r="H221" s="2" t="s">
        <v>650</v>
      </c>
      <c r="I221" s="2" t="s">
        <v>651</v>
      </c>
      <c r="J221" s="2" t="s">
        <v>650</v>
      </c>
    </row>
    <row r="222" spans="1:10" ht="15" customHeight="1" x14ac:dyDescent="0.25">
      <c r="A222" s="2" t="s">
        <v>359</v>
      </c>
      <c r="B222" s="2" t="s">
        <v>362</v>
      </c>
      <c r="C222" s="2">
        <v>2015</v>
      </c>
      <c r="D222" s="2" t="s">
        <v>650</v>
      </c>
      <c r="E222" s="2" t="s">
        <v>651</v>
      </c>
      <c r="F222" s="2" t="s">
        <v>650</v>
      </c>
      <c r="G222" s="2" t="s">
        <v>651</v>
      </c>
      <c r="H222" s="2" t="s">
        <v>650</v>
      </c>
      <c r="I222" s="2" t="s">
        <v>651</v>
      </c>
      <c r="J222" s="2" t="s">
        <v>650</v>
      </c>
    </row>
    <row r="223" spans="1:10" ht="15" customHeight="1" x14ac:dyDescent="0.25">
      <c r="A223" s="2" t="s">
        <v>363</v>
      </c>
      <c r="B223" s="2" t="s">
        <v>364</v>
      </c>
      <c r="C223" s="2">
        <v>2015</v>
      </c>
      <c r="D223" s="2" t="s">
        <v>650</v>
      </c>
      <c r="E223" s="2" t="s">
        <v>651</v>
      </c>
      <c r="F223" s="2" t="s">
        <v>650</v>
      </c>
      <c r="G223" s="2" t="s">
        <v>651</v>
      </c>
      <c r="H223" s="2" t="s">
        <v>650</v>
      </c>
      <c r="I223" s="2" t="s">
        <v>651</v>
      </c>
      <c r="J223" s="2" t="s">
        <v>650</v>
      </c>
    </row>
    <row r="224" spans="1:10" ht="15" customHeight="1" x14ac:dyDescent="0.25">
      <c r="A224" s="2" t="s">
        <v>365</v>
      </c>
      <c r="B224" s="2" t="s">
        <v>366</v>
      </c>
      <c r="C224" s="2">
        <v>2015</v>
      </c>
      <c r="D224" s="2">
        <v>0.4</v>
      </c>
      <c r="E224" s="2" t="s">
        <v>988</v>
      </c>
      <c r="F224" s="2">
        <v>0.4</v>
      </c>
      <c r="G224" s="2" t="s">
        <v>651</v>
      </c>
      <c r="H224" s="2" t="s">
        <v>650</v>
      </c>
      <c r="I224" s="2" t="s">
        <v>651</v>
      </c>
      <c r="J224" s="2" t="s">
        <v>650</v>
      </c>
    </row>
    <row r="225" spans="1:10" ht="15" customHeight="1" x14ac:dyDescent="0.25">
      <c r="A225" s="2" t="s">
        <v>367</v>
      </c>
      <c r="B225" s="2" t="s">
        <v>368</v>
      </c>
      <c r="C225" s="2">
        <v>2015</v>
      </c>
      <c r="D225" s="2">
        <v>88.1</v>
      </c>
      <c r="E225" s="2" t="s">
        <v>989</v>
      </c>
      <c r="F225" s="2">
        <v>88.1</v>
      </c>
      <c r="G225" s="2" t="s">
        <v>651</v>
      </c>
      <c r="H225" s="2" t="s">
        <v>650</v>
      </c>
      <c r="I225" s="2" t="s">
        <v>651</v>
      </c>
      <c r="J225" s="2" t="s">
        <v>650</v>
      </c>
    </row>
    <row r="226" spans="1:10" ht="15" customHeight="1" x14ac:dyDescent="0.25">
      <c r="A226" s="2" t="s">
        <v>674</v>
      </c>
      <c r="B226" s="2" t="s">
        <v>665</v>
      </c>
      <c r="C226" s="2">
        <v>2015</v>
      </c>
      <c r="D226" s="2" t="s">
        <v>651</v>
      </c>
      <c r="E226" s="2" t="s">
        <v>651</v>
      </c>
      <c r="F226" s="2" t="s">
        <v>651</v>
      </c>
      <c r="G226" s="2" t="s">
        <v>651</v>
      </c>
      <c r="H226" s="2" t="s">
        <v>651</v>
      </c>
      <c r="I226" s="2" t="s">
        <v>651</v>
      </c>
      <c r="J226" s="2" t="s">
        <v>651</v>
      </c>
    </row>
    <row r="227" spans="1:10" ht="15" customHeight="1" x14ac:dyDescent="0.25">
      <c r="A227" s="2" t="s">
        <v>371</v>
      </c>
      <c r="B227" s="2" t="s">
        <v>372</v>
      </c>
      <c r="C227" s="2">
        <v>2015</v>
      </c>
      <c r="D227" s="2">
        <v>11.840999999999999</v>
      </c>
      <c r="E227" s="2" t="s">
        <v>754</v>
      </c>
      <c r="F227" s="2">
        <v>11.840999999999999</v>
      </c>
      <c r="G227" s="2" t="s">
        <v>651</v>
      </c>
      <c r="H227" s="2" t="s">
        <v>650</v>
      </c>
      <c r="I227" s="2" t="s">
        <v>651</v>
      </c>
      <c r="J227" s="2" t="s">
        <v>650</v>
      </c>
    </row>
    <row r="228" spans="1:10" ht="15" customHeight="1" x14ac:dyDescent="0.25">
      <c r="A228" s="2" t="s">
        <v>373</v>
      </c>
      <c r="B228" s="2" t="s">
        <v>374</v>
      </c>
      <c r="C228" s="2">
        <v>2015</v>
      </c>
      <c r="D228" s="2" t="s">
        <v>650</v>
      </c>
      <c r="E228" s="2" t="s">
        <v>651</v>
      </c>
      <c r="F228" s="2" t="s">
        <v>650</v>
      </c>
      <c r="G228" s="2" t="s">
        <v>651</v>
      </c>
      <c r="H228" s="2" t="s">
        <v>650</v>
      </c>
      <c r="I228" s="2" t="s">
        <v>651</v>
      </c>
      <c r="J228" s="2" t="s">
        <v>650</v>
      </c>
    </row>
    <row r="229" spans="1:10" ht="15" customHeight="1" x14ac:dyDescent="0.25">
      <c r="A229" s="2" t="s">
        <v>373</v>
      </c>
      <c r="B229" s="2" t="s">
        <v>375</v>
      </c>
      <c r="C229" s="2">
        <v>2015</v>
      </c>
      <c r="D229" s="2">
        <v>257.23</v>
      </c>
      <c r="E229" s="2" t="s">
        <v>990</v>
      </c>
      <c r="F229" s="2">
        <v>245.76</v>
      </c>
      <c r="G229" s="2" t="s">
        <v>991</v>
      </c>
      <c r="H229" s="2">
        <v>11.47</v>
      </c>
      <c r="I229" s="2" t="s">
        <v>651</v>
      </c>
      <c r="J229" s="2" t="s">
        <v>650</v>
      </c>
    </row>
    <row r="230" spans="1:10" ht="15" customHeight="1" x14ac:dyDescent="0.25">
      <c r="A230" s="2" t="s">
        <v>373</v>
      </c>
      <c r="B230" s="2" t="s">
        <v>376</v>
      </c>
      <c r="C230" s="2">
        <v>2015</v>
      </c>
      <c r="D230" s="2" t="s">
        <v>650</v>
      </c>
      <c r="E230" s="2" t="s">
        <v>651</v>
      </c>
      <c r="F230" s="2" t="s">
        <v>650</v>
      </c>
      <c r="G230" s="2" t="s">
        <v>651</v>
      </c>
      <c r="H230" s="2" t="s">
        <v>650</v>
      </c>
      <c r="I230" s="2" t="s">
        <v>651</v>
      </c>
      <c r="J230" s="2" t="s">
        <v>650</v>
      </c>
    </row>
    <row r="231" spans="1:10" ht="15" customHeight="1" x14ac:dyDescent="0.25">
      <c r="A231" s="2" t="s">
        <v>373</v>
      </c>
      <c r="B231" s="2" t="s">
        <v>377</v>
      </c>
      <c r="C231" s="2">
        <v>2015</v>
      </c>
      <c r="D231" s="2" t="s">
        <v>650</v>
      </c>
      <c r="E231" s="2" t="s">
        <v>651</v>
      </c>
      <c r="F231" s="2" t="s">
        <v>650</v>
      </c>
      <c r="G231" s="2" t="s">
        <v>651</v>
      </c>
      <c r="H231" s="2" t="s">
        <v>650</v>
      </c>
      <c r="I231" s="2" t="s">
        <v>651</v>
      </c>
      <c r="J231" s="2" t="s">
        <v>650</v>
      </c>
    </row>
    <row r="232" spans="1:10" ht="15" customHeight="1" x14ac:dyDescent="0.25">
      <c r="A232" s="2" t="s">
        <v>378</v>
      </c>
      <c r="B232" s="2" t="s">
        <v>379</v>
      </c>
      <c r="C232" s="2">
        <v>2015</v>
      </c>
      <c r="D232" s="2" t="s">
        <v>651</v>
      </c>
      <c r="E232" s="2" t="s">
        <v>651</v>
      </c>
      <c r="F232" s="2" t="s">
        <v>651</v>
      </c>
      <c r="G232" s="2" t="s">
        <v>651</v>
      </c>
      <c r="H232" s="2" t="s">
        <v>651</v>
      </c>
      <c r="I232" s="2" t="s">
        <v>651</v>
      </c>
      <c r="J232" s="2" t="s">
        <v>651</v>
      </c>
    </row>
    <row r="233" spans="1:10" ht="15" customHeight="1" x14ac:dyDescent="0.25">
      <c r="A233" s="2" t="s">
        <v>380</v>
      </c>
      <c r="B233" s="2" t="s">
        <v>381</v>
      </c>
      <c r="C233" s="2">
        <v>2015</v>
      </c>
      <c r="D233" s="2" t="s">
        <v>651</v>
      </c>
      <c r="E233" s="2" t="s">
        <v>651</v>
      </c>
      <c r="F233" s="2" t="s">
        <v>651</v>
      </c>
      <c r="G233" s="2" t="s">
        <v>651</v>
      </c>
      <c r="H233" s="2" t="s">
        <v>651</v>
      </c>
      <c r="I233" s="2" t="s">
        <v>651</v>
      </c>
      <c r="J233" s="2" t="s">
        <v>651</v>
      </c>
    </row>
    <row r="234" spans="1:10" ht="15" customHeight="1" x14ac:dyDescent="0.25">
      <c r="A234" s="2" t="s">
        <v>382</v>
      </c>
      <c r="B234" s="2" t="s">
        <v>383</v>
      </c>
      <c r="C234" s="2">
        <v>2015</v>
      </c>
      <c r="D234" s="2" t="s">
        <v>650</v>
      </c>
      <c r="E234" s="2" t="s">
        <v>651</v>
      </c>
      <c r="F234" s="2" t="s">
        <v>650</v>
      </c>
      <c r="G234" s="2" t="s">
        <v>651</v>
      </c>
      <c r="H234" s="2" t="s">
        <v>650</v>
      </c>
      <c r="I234" s="2" t="s">
        <v>651</v>
      </c>
      <c r="J234" s="2" t="s">
        <v>650</v>
      </c>
    </row>
    <row r="235" spans="1:10" ht="15" customHeight="1" x14ac:dyDescent="0.25">
      <c r="A235" s="2" t="s">
        <v>382</v>
      </c>
      <c r="B235" s="2" t="s">
        <v>384</v>
      </c>
      <c r="C235" s="2">
        <v>2015</v>
      </c>
      <c r="D235" s="2" t="s">
        <v>650</v>
      </c>
      <c r="E235" s="2" t="s">
        <v>651</v>
      </c>
      <c r="F235" s="2" t="s">
        <v>650</v>
      </c>
      <c r="G235" s="2" t="s">
        <v>651</v>
      </c>
      <c r="H235" s="2" t="s">
        <v>650</v>
      </c>
      <c r="I235" s="2" t="s">
        <v>651</v>
      </c>
      <c r="J235" s="2" t="s">
        <v>650</v>
      </c>
    </row>
    <row r="236" spans="1:10" ht="15" customHeight="1" x14ac:dyDescent="0.25">
      <c r="A236" s="2" t="s">
        <v>382</v>
      </c>
      <c r="B236" s="2" t="s">
        <v>385</v>
      </c>
      <c r="C236" s="2">
        <v>2015</v>
      </c>
      <c r="D236" s="2" t="s">
        <v>650</v>
      </c>
      <c r="E236" s="2" t="s">
        <v>651</v>
      </c>
      <c r="F236" s="2" t="s">
        <v>650</v>
      </c>
      <c r="G236" s="2" t="s">
        <v>651</v>
      </c>
      <c r="H236" s="2" t="s">
        <v>650</v>
      </c>
      <c r="I236" s="2" t="s">
        <v>651</v>
      </c>
      <c r="J236" s="2" t="s">
        <v>650</v>
      </c>
    </row>
    <row r="237" spans="1:10" ht="15" customHeight="1" x14ac:dyDescent="0.25">
      <c r="A237" s="2" t="s">
        <v>382</v>
      </c>
      <c r="B237" s="2" t="s">
        <v>386</v>
      </c>
      <c r="C237" s="2">
        <v>2015</v>
      </c>
      <c r="D237" s="2" t="s">
        <v>650</v>
      </c>
      <c r="E237" s="2" t="s">
        <v>651</v>
      </c>
      <c r="F237" s="2" t="s">
        <v>650</v>
      </c>
      <c r="G237" s="2" t="s">
        <v>651</v>
      </c>
      <c r="H237" s="2" t="s">
        <v>650</v>
      </c>
      <c r="I237" s="2" t="s">
        <v>651</v>
      </c>
      <c r="J237" s="2" t="s">
        <v>650</v>
      </c>
    </row>
    <row r="238" spans="1:10" ht="15" customHeight="1" x14ac:dyDescent="0.25">
      <c r="A238" s="2" t="s">
        <v>382</v>
      </c>
      <c r="B238" s="2" t="s">
        <v>387</v>
      </c>
      <c r="C238" s="2">
        <v>2015</v>
      </c>
      <c r="D238" s="2" t="s">
        <v>650</v>
      </c>
      <c r="E238" s="2" t="s">
        <v>651</v>
      </c>
      <c r="F238" s="2" t="s">
        <v>650</v>
      </c>
      <c r="G238" s="2" t="s">
        <v>651</v>
      </c>
      <c r="H238" s="2" t="s">
        <v>650</v>
      </c>
      <c r="I238" s="2" t="s">
        <v>651</v>
      </c>
      <c r="J238" s="2" t="s">
        <v>650</v>
      </c>
    </row>
    <row r="239" spans="1:10" ht="15" customHeight="1" x14ac:dyDescent="0.25">
      <c r="A239" s="2" t="s">
        <v>382</v>
      </c>
      <c r="B239" s="2" t="s">
        <v>388</v>
      </c>
      <c r="C239" s="2">
        <v>2015</v>
      </c>
      <c r="D239" s="2" t="s">
        <v>650</v>
      </c>
      <c r="E239" s="2" t="s">
        <v>651</v>
      </c>
      <c r="F239" s="2" t="s">
        <v>650</v>
      </c>
      <c r="G239" s="2" t="s">
        <v>651</v>
      </c>
      <c r="H239" s="2" t="s">
        <v>650</v>
      </c>
      <c r="I239" s="2" t="s">
        <v>651</v>
      </c>
      <c r="J239" s="2" t="s">
        <v>650</v>
      </c>
    </row>
    <row r="240" spans="1:10" ht="15" customHeight="1" x14ac:dyDescent="0.25">
      <c r="A240" s="2" t="s">
        <v>382</v>
      </c>
      <c r="B240" s="2" t="s">
        <v>389</v>
      </c>
      <c r="C240" s="2">
        <v>2015</v>
      </c>
      <c r="D240" s="2" t="s">
        <v>650</v>
      </c>
      <c r="E240" s="2" t="s">
        <v>651</v>
      </c>
      <c r="F240" s="2" t="s">
        <v>650</v>
      </c>
      <c r="G240" s="2" t="s">
        <v>651</v>
      </c>
      <c r="H240" s="2" t="s">
        <v>650</v>
      </c>
      <c r="I240" s="2" t="s">
        <v>651</v>
      </c>
      <c r="J240" s="2" t="s">
        <v>650</v>
      </c>
    </row>
    <row r="241" spans="1:10" ht="15" customHeight="1" x14ac:dyDescent="0.25">
      <c r="A241" s="2" t="s">
        <v>382</v>
      </c>
      <c r="B241" s="2" t="s">
        <v>390</v>
      </c>
      <c r="C241" s="2">
        <v>2015</v>
      </c>
      <c r="D241" s="2" t="s">
        <v>650</v>
      </c>
      <c r="E241" s="2" t="s">
        <v>651</v>
      </c>
      <c r="F241" s="2" t="s">
        <v>650</v>
      </c>
      <c r="G241" s="2" t="s">
        <v>651</v>
      </c>
      <c r="H241" s="2" t="s">
        <v>650</v>
      </c>
      <c r="I241" s="2" t="s">
        <v>651</v>
      </c>
      <c r="J241" s="2" t="s">
        <v>650</v>
      </c>
    </row>
    <row r="242" spans="1:10" ht="15" customHeight="1" x14ac:dyDescent="0.25">
      <c r="A242" s="2" t="s">
        <v>382</v>
      </c>
      <c r="B242" s="2" t="s">
        <v>391</v>
      </c>
      <c r="C242" s="2">
        <v>2015</v>
      </c>
      <c r="D242" s="2" t="s">
        <v>650</v>
      </c>
      <c r="E242" s="2" t="s">
        <v>651</v>
      </c>
      <c r="F242" s="2" t="s">
        <v>650</v>
      </c>
      <c r="G242" s="2" t="s">
        <v>651</v>
      </c>
      <c r="H242" s="2" t="s">
        <v>650</v>
      </c>
      <c r="I242" s="2" t="s">
        <v>651</v>
      </c>
      <c r="J242" s="2" t="s">
        <v>650</v>
      </c>
    </row>
    <row r="243" spans="1:10" ht="15" customHeight="1" x14ac:dyDescent="0.25">
      <c r="A243" s="2" t="s">
        <v>382</v>
      </c>
      <c r="B243" s="2" t="s">
        <v>392</v>
      </c>
      <c r="C243" s="2">
        <v>2015</v>
      </c>
      <c r="D243" s="2" t="s">
        <v>650</v>
      </c>
      <c r="E243" s="2" t="s">
        <v>651</v>
      </c>
      <c r="F243" s="2" t="s">
        <v>650</v>
      </c>
      <c r="G243" s="2" t="s">
        <v>651</v>
      </c>
      <c r="H243" s="2" t="s">
        <v>650</v>
      </c>
      <c r="I243" s="2" t="s">
        <v>651</v>
      </c>
      <c r="J243" s="2" t="s">
        <v>650</v>
      </c>
    </row>
    <row r="244" spans="1:10" ht="15" customHeight="1" x14ac:dyDescent="0.25">
      <c r="A244" s="2" t="s">
        <v>382</v>
      </c>
      <c r="B244" s="2" t="s">
        <v>393</v>
      </c>
      <c r="C244" s="2">
        <v>2015</v>
      </c>
      <c r="D244" s="2" t="s">
        <v>650</v>
      </c>
      <c r="E244" s="2" t="s">
        <v>651</v>
      </c>
      <c r="F244" s="2" t="s">
        <v>650</v>
      </c>
      <c r="G244" s="2" t="s">
        <v>651</v>
      </c>
      <c r="H244" s="2" t="s">
        <v>650</v>
      </c>
      <c r="I244" s="2" t="s">
        <v>651</v>
      </c>
      <c r="J244" s="2" t="s">
        <v>650</v>
      </c>
    </row>
    <row r="245" spans="1:10" ht="15" customHeight="1" x14ac:dyDescent="0.25">
      <c r="A245" s="2" t="s">
        <v>382</v>
      </c>
      <c r="B245" s="2" t="s">
        <v>394</v>
      </c>
      <c r="C245" s="2">
        <v>2015</v>
      </c>
      <c r="D245" s="2" t="s">
        <v>650</v>
      </c>
      <c r="E245" s="2" t="s">
        <v>651</v>
      </c>
      <c r="F245" s="2" t="s">
        <v>650</v>
      </c>
      <c r="G245" s="2" t="s">
        <v>651</v>
      </c>
      <c r="H245" s="2" t="s">
        <v>650</v>
      </c>
      <c r="I245" s="2" t="s">
        <v>651</v>
      </c>
      <c r="J245" s="2" t="s">
        <v>650</v>
      </c>
    </row>
    <row r="246" spans="1:10" ht="15" customHeight="1" x14ac:dyDescent="0.25">
      <c r="A246" s="2" t="s">
        <v>382</v>
      </c>
      <c r="B246" s="2" t="s">
        <v>395</v>
      </c>
      <c r="C246" s="2">
        <v>2015</v>
      </c>
      <c r="D246" s="2" t="s">
        <v>650</v>
      </c>
      <c r="E246" s="2" t="s">
        <v>651</v>
      </c>
      <c r="F246" s="2" t="s">
        <v>650</v>
      </c>
      <c r="G246" s="2" t="s">
        <v>651</v>
      </c>
      <c r="H246" s="2" t="s">
        <v>650</v>
      </c>
      <c r="I246" s="2" t="s">
        <v>651</v>
      </c>
      <c r="J246" s="2" t="s">
        <v>650</v>
      </c>
    </row>
    <row r="247" spans="1:10" ht="15" customHeight="1" x14ac:dyDescent="0.25">
      <c r="A247" s="2" t="s">
        <v>676</v>
      </c>
      <c r="B247" s="2" t="s">
        <v>665</v>
      </c>
      <c r="C247" s="2">
        <v>2015</v>
      </c>
      <c r="D247" s="2" t="s">
        <v>651</v>
      </c>
      <c r="E247" s="2" t="s">
        <v>651</v>
      </c>
      <c r="F247" s="2" t="s">
        <v>651</v>
      </c>
      <c r="G247" s="2" t="s">
        <v>651</v>
      </c>
      <c r="H247" s="2" t="s">
        <v>651</v>
      </c>
      <c r="I247" s="2" t="s">
        <v>651</v>
      </c>
      <c r="J247" s="2" t="s">
        <v>651</v>
      </c>
    </row>
    <row r="248" spans="1:10" ht="15" customHeight="1" x14ac:dyDescent="0.25">
      <c r="A248" s="2" t="s">
        <v>396</v>
      </c>
      <c r="B248" s="2" t="s">
        <v>397</v>
      </c>
      <c r="C248" s="2">
        <v>2015</v>
      </c>
      <c r="D248" s="2" t="s">
        <v>650</v>
      </c>
      <c r="E248" s="2" t="s">
        <v>651</v>
      </c>
      <c r="F248" s="2" t="s">
        <v>650</v>
      </c>
      <c r="G248" s="2" t="s">
        <v>651</v>
      </c>
      <c r="H248" s="2" t="s">
        <v>650</v>
      </c>
      <c r="I248" s="2" t="s">
        <v>651</v>
      </c>
      <c r="J248" s="2" t="s">
        <v>650</v>
      </c>
    </row>
    <row r="249" spans="1:10" ht="15" customHeight="1" x14ac:dyDescent="0.25">
      <c r="A249" s="2" t="s">
        <v>396</v>
      </c>
      <c r="B249" s="2" t="s">
        <v>398</v>
      </c>
      <c r="C249" s="2">
        <v>2015</v>
      </c>
      <c r="D249" s="2" t="s">
        <v>650</v>
      </c>
      <c r="E249" s="2" t="s">
        <v>651</v>
      </c>
      <c r="F249" s="2" t="s">
        <v>650</v>
      </c>
      <c r="G249" s="2" t="s">
        <v>651</v>
      </c>
      <c r="H249" s="2" t="s">
        <v>650</v>
      </c>
      <c r="I249" s="2" t="s">
        <v>651</v>
      </c>
      <c r="J249" s="2" t="s">
        <v>650</v>
      </c>
    </row>
    <row r="250" spans="1:10" ht="15" customHeight="1" x14ac:dyDescent="0.25">
      <c r="A250" s="2" t="s">
        <v>399</v>
      </c>
      <c r="B250" s="2" t="s">
        <v>400</v>
      </c>
      <c r="C250" s="2">
        <v>2015</v>
      </c>
      <c r="D250" s="2" t="s">
        <v>650</v>
      </c>
      <c r="E250" s="2" t="s">
        <v>651</v>
      </c>
      <c r="F250" s="2" t="s">
        <v>650</v>
      </c>
      <c r="G250" s="2" t="s">
        <v>651</v>
      </c>
      <c r="H250" s="2" t="s">
        <v>650</v>
      </c>
      <c r="I250" s="2" t="s">
        <v>651</v>
      </c>
      <c r="J250" s="2" t="s">
        <v>650</v>
      </c>
    </row>
    <row r="251" spans="1:10" ht="15" customHeight="1" x14ac:dyDescent="0.25">
      <c r="A251" s="2" t="s">
        <v>401</v>
      </c>
      <c r="B251" s="2" t="s">
        <v>402</v>
      </c>
      <c r="C251" s="2">
        <v>2015</v>
      </c>
      <c r="D251" s="2" t="s">
        <v>650</v>
      </c>
      <c r="E251" s="2" t="s">
        <v>650</v>
      </c>
      <c r="F251" s="2" t="s">
        <v>650</v>
      </c>
      <c r="G251" s="2" t="s">
        <v>650</v>
      </c>
      <c r="H251" s="2" t="s">
        <v>650</v>
      </c>
      <c r="I251" s="2" t="s">
        <v>650</v>
      </c>
      <c r="J251" s="2" t="s">
        <v>650</v>
      </c>
    </row>
    <row r="252" spans="1:10" ht="15" customHeight="1" x14ac:dyDescent="0.25">
      <c r="A252" s="2" t="s">
        <v>403</v>
      </c>
      <c r="B252" s="2" t="s">
        <v>404</v>
      </c>
      <c r="C252" s="2">
        <v>2015</v>
      </c>
      <c r="D252" s="2" t="s">
        <v>650</v>
      </c>
      <c r="E252" s="2" t="s">
        <v>651</v>
      </c>
      <c r="F252" s="2" t="s">
        <v>650</v>
      </c>
      <c r="G252" s="2" t="s">
        <v>651</v>
      </c>
      <c r="H252" s="2" t="s">
        <v>650</v>
      </c>
      <c r="I252" s="2" t="s">
        <v>651</v>
      </c>
      <c r="J252" s="2" t="s">
        <v>650</v>
      </c>
    </row>
    <row r="253" spans="1:10" ht="15" customHeight="1" x14ac:dyDescent="0.25">
      <c r="A253" s="2" t="s">
        <v>405</v>
      </c>
      <c r="B253" s="2" t="s">
        <v>406</v>
      </c>
      <c r="C253" s="2">
        <v>2015</v>
      </c>
      <c r="D253" s="2" t="s">
        <v>650</v>
      </c>
      <c r="E253" s="2" t="s">
        <v>651</v>
      </c>
      <c r="F253" s="2" t="s">
        <v>650</v>
      </c>
      <c r="G253" s="2" t="s">
        <v>651</v>
      </c>
      <c r="H253" s="2" t="s">
        <v>650</v>
      </c>
      <c r="I253" s="2" t="s">
        <v>651</v>
      </c>
      <c r="J253" s="2" t="s">
        <v>650</v>
      </c>
    </row>
    <row r="254" spans="1:10" ht="15" customHeight="1" x14ac:dyDescent="0.25">
      <c r="A254" s="2" t="s">
        <v>407</v>
      </c>
      <c r="B254" s="2" t="s">
        <v>408</v>
      </c>
      <c r="C254" s="2">
        <v>2015</v>
      </c>
      <c r="D254" s="2" t="s">
        <v>650</v>
      </c>
      <c r="E254" s="2" t="s">
        <v>650</v>
      </c>
      <c r="F254" s="2" t="s">
        <v>650</v>
      </c>
      <c r="G254" s="2" t="s">
        <v>650</v>
      </c>
      <c r="H254" s="2" t="s">
        <v>650</v>
      </c>
      <c r="I254" s="2" t="s">
        <v>650</v>
      </c>
      <c r="J254" s="2" t="s">
        <v>650</v>
      </c>
    </row>
    <row r="255" spans="1:10" ht="15" customHeight="1" x14ac:dyDescent="0.25">
      <c r="A255" s="2" t="s">
        <v>407</v>
      </c>
      <c r="B255" s="2" t="s">
        <v>409</v>
      </c>
      <c r="C255" s="2">
        <v>2015</v>
      </c>
      <c r="D255" s="2" t="s">
        <v>650</v>
      </c>
      <c r="E255" s="2" t="s">
        <v>650</v>
      </c>
      <c r="F255" s="2" t="s">
        <v>650</v>
      </c>
      <c r="G255" s="2" t="s">
        <v>650</v>
      </c>
      <c r="H255" s="2" t="s">
        <v>650</v>
      </c>
      <c r="I255" s="2" t="s">
        <v>650</v>
      </c>
      <c r="J255" s="2" t="s">
        <v>650</v>
      </c>
    </row>
    <row r="256" spans="1:10" ht="15" customHeight="1" x14ac:dyDescent="0.25">
      <c r="A256" s="2" t="s">
        <v>407</v>
      </c>
      <c r="B256" s="2" t="s">
        <v>410</v>
      </c>
      <c r="C256" s="2">
        <v>2015</v>
      </c>
      <c r="D256" s="2" t="s">
        <v>650</v>
      </c>
      <c r="E256" s="2" t="s">
        <v>650</v>
      </c>
      <c r="F256" s="2" t="s">
        <v>650</v>
      </c>
      <c r="G256" s="2" t="s">
        <v>651</v>
      </c>
      <c r="H256" s="2" t="s">
        <v>650</v>
      </c>
      <c r="I256" s="2" t="s">
        <v>650</v>
      </c>
      <c r="J256" s="2" t="s">
        <v>650</v>
      </c>
    </row>
    <row r="257" spans="1:10" ht="15" customHeight="1" x14ac:dyDescent="0.25">
      <c r="A257" s="2" t="s">
        <v>407</v>
      </c>
      <c r="B257" s="2" t="s">
        <v>411</v>
      </c>
      <c r="C257" s="2">
        <v>2015</v>
      </c>
      <c r="D257" s="2" t="s">
        <v>650</v>
      </c>
      <c r="E257" s="2" t="s">
        <v>650</v>
      </c>
      <c r="F257" s="2" t="s">
        <v>650</v>
      </c>
      <c r="G257" s="2" t="s">
        <v>650</v>
      </c>
      <c r="H257" s="2" t="s">
        <v>650</v>
      </c>
      <c r="I257" s="2" t="s">
        <v>650</v>
      </c>
      <c r="J257" s="2" t="s">
        <v>650</v>
      </c>
    </row>
    <row r="258" spans="1:10" ht="15" customHeight="1" x14ac:dyDescent="0.25">
      <c r="A258" s="2" t="s">
        <v>407</v>
      </c>
      <c r="B258" s="2" t="s">
        <v>412</v>
      </c>
      <c r="C258" s="2">
        <v>2015</v>
      </c>
      <c r="D258" s="2" t="s">
        <v>650</v>
      </c>
      <c r="E258" s="2" t="s">
        <v>650</v>
      </c>
      <c r="F258" s="2" t="s">
        <v>650</v>
      </c>
      <c r="G258" s="2" t="s">
        <v>650</v>
      </c>
      <c r="H258" s="2" t="s">
        <v>650</v>
      </c>
      <c r="I258" s="2" t="s">
        <v>650</v>
      </c>
      <c r="J258" s="2" t="s">
        <v>650</v>
      </c>
    </row>
    <row r="259" spans="1:10" ht="15" customHeight="1" x14ac:dyDescent="0.25">
      <c r="A259" s="2" t="s">
        <v>407</v>
      </c>
      <c r="B259" s="2" t="s">
        <v>413</v>
      </c>
      <c r="C259" s="2">
        <v>2015</v>
      </c>
      <c r="D259" s="2" t="s">
        <v>650</v>
      </c>
      <c r="E259" s="2" t="s">
        <v>650</v>
      </c>
      <c r="F259" s="2" t="s">
        <v>650</v>
      </c>
      <c r="G259" s="2" t="s">
        <v>650</v>
      </c>
      <c r="H259" s="2" t="s">
        <v>650</v>
      </c>
      <c r="I259" s="2" t="s">
        <v>650</v>
      </c>
      <c r="J259" s="2" t="s">
        <v>650</v>
      </c>
    </row>
    <row r="260" spans="1:10" ht="15" customHeight="1" x14ac:dyDescent="0.25">
      <c r="A260" s="2" t="s">
        <v>407</v>
      </c>
      <c r="B260" s="2" t="s">
        <v>414</v>
      </c>
      <c r="C260" s="2">
        <v>2015</v>
      </c>
      <c r="D260" s="2" t="s">
        <v>650</v>
      </c>
      <c r="E260" s="2" t="s">
        <v>651</v>
      </c>
      <c r="F260" s="2" t="s">
        <v>650</v>
      </c>
      <c r="G260" s="2" t="s">
        <v>651</v>
      </c>
      <c r="H260" s="2" t="s">
        <v>650</v>
      </c>
      <c r="I260" s="2" t="s">
        <v>651</v>
      </c>
      <c r="J260" s="2" t="s">
        <v>650</v>
      </c>
    </row>
    <row r="261" spans="1:10" ht="15" customHeight="1" x14ac:dyDescent="0.25">
      <c r="A261" s="2" t="s">
        <v>407</v>
      </c>
      <c r="B261" s="2" t="s">
        <v>415</v>
      </c>
      <c r="C261" s="2">
        <v>2015</v>
      </c>
      <c r="D261" s="2" t="s">
        <v>650</v>
      </c>
      <c r="E261" s="2" t="s">
        <v>651</v>
      </c>
      <c r="F261" s="2" t="s">
        <v>650</v>
      </c>
      <c r="G261" s="2" t="s">
        <v>651</v>
      </c>
      <c r="H261" s="2" t="s">
        <v>650</v>
      </c>
      <c r="I261" s="2" t="s">
        <v>651</v>
      </c>
      <c r="J261" s="2" t="s">
        <v>650</v>
      </c>
    </row>
    <row r="262" spans="1:10" ht="15" customHeight="1" x14ac:dyDescent="0.25">
      <c r="A262" s="2" t="s">
        <v>407</v>
      </c>
      <c r="B262" s="2" t="s">
        <v>416</v>
      </c>
      <c r="C262" s="2">
        <v>2015</v>
      </c>
      <c r="D262" s="2" t="s">
        <v>650</v>
      </c>
      <c r="E262" s="2" t="s">
        <v>651</v>
      </c>
      <c r="F262" s="2" t="s">
        <v>650</v>
      </c>
      <c r="G262" s="2" t="s">
        <v>651</v>
      </c>
      <c r="H262" s="2" t="s">
        <v>650</v>
      </c>
      <c r="I262" s="2" t="s">
        <v>651</v>
      </c>
      <c r="J262" s="2" t="s">
        <v>650</v>
      </c>
    </row>
    <row r="263" spans="1:10" ht="15" customHeight="1" x14ac:dyDescent="0.25">
      <c r="A263" s="2" t="s">
        <v>407</v>
      </c>
      <c r="B263" s="2" t="s">
        <v>417</v>
      </c>
      <c r="C263" s="2">
        <v>2015</v>
      </c>
      <c r="D263" s="2" t="s">
        <v>650</v>
      </c>
      <c r="E263" s="2" t="s">
        <v>651</v>
      </c>
      <c r="F263" s="2" t="s">
        <v>650</v>
      </c>
      <c r="G263" s="2" t="s">
        <v>651</v>
      </c>
      <c r="H263" s="2" t="s">
        <v>650</v>
      </c>
      <c r="I263" s="2" t="s">
        <v>651</v>
      </c>
      <c r="J263" s="2" t="s">
        <v>650</v>
      </c>
    </row>
    <row r="264" spans="1:10" ht="15" customHeight="1" x14ac:dyDescent="0.25">
      <c r="A264" s="2" t="s">
        <v>407</v>
      </c>
      <c r="B264" s="2" t="s">
        <v>418</v>
      </c>
      <c r="C264" s="2">
        <v>2015</v>
      </c>
      <c r="D264" s="2" t="s">
        <v>650</v>
      </c>
      <c r="E264" s="2" t="s">
        <v>651</v>
      </c>
      <c r="F264" s="2" t="s">
        <v>650</v>
      </c>
      <c r="G264" s="2" t="s">
        <v>651</v>
      </c>
      <c r="H264" s="2" t="s">
        <v>650</v>
      </c>
      <c r="I264" s="2" t="s">
        <v>651</v>
      </c>
      <c r="J264" s="2" t="s">
        <v>650</v>
      </c>
    </row>
    <row r="265" spans="1:10" ht="15" customHeight="1" x14ac:dyDescent="0.25">
      <c r="A265" s="2" t="s">
        <v>407</v>
      </c>
      <c r="B265" s="2" t="s">
        <v>419</v>
      </c>
      <c r="C265" s="2">
        <v>2015</v>
      </c>
      <c r="D265" s="2">
        <v>7.3760000000000003</v>
      </c>
      <c r="E265" s="2" t="s">
        <v>992</v>
      </c>
      <c r="F265" s="2">
        <v>7.3760000000000003</v>
      </c>
      <c r="G265" s="2" t="s">
        <v>650</v>
      </c>
      <c r="H265" s="2" t="s">
        <v>650</v>
      </c>
      <c r="I265" s="2" t="s">
        <v>650</v>
      </c>
      <c r="J265" s="2" t="s">
        <v>650</v>
      </c>
    </row>
    <row r="266" spans="1:10" ht="15" customHeight="1" x14ac:dyDescent="0.25">
      <c r="A266" s="2" t="s">
        <v>407</v>
      </c>
      <c r="B266" s="2" t="s">
        <v>420</v>
      </c>
      <c r="C266" s="2">
        <v>2015</v>
      </c>
      <c r="D266" s="2" t="s">
        <v>650</v>
      </c>
      <c r="E266" s="2" t="s">
        <v>651</v>
      </c>
      <c r="F266" s="2" t="s">
        <v>650</v>
      </c>
      <c r="G266" s="2" t="s">
        <v>651</v>
      </c>
      <c r="H266" s="2" t="s">
        <v>650</v>
      </c>
      <c r="I266" s="2" t="s">
        <v>651</v>
      </c>
      <c r="J266" s="2" t="s">
        <v>650</v>
      </c>
    </row>
    <row r="267" spans="1:10" ht="15" customHeight="1" x14ac:dyDescent="0.25">
      <c r="A267" s="2" t="s">
        <v>407</v>
      </c>
      <c r="B267" s="2" t="s">
        <v>421</v>
      </c>
      <c r="C267" s="2">
        <v>2015</v>
      </c>
      <c r="D267" s="2" t="s">
        <v>650</v>
      </c>
      <c r="E267" s="2" t="s">
        <v>651</v>
      </c>
      <c r="F267" s="2" t="s">
        <v>650</v>
      </c>
      <c r="G267" s="2" t="s">
        <v>651</v>
      </c>
      <c r="H267" s="2" t="s">
        <v>650</v>
      </c>
      <c r="I267" s="2" t="s">
        <v>651</v>
      </c>
      <c r="J267" s="2" t="s">
        <v>650</v>
      </c>
    </row>
    <row r="268" spans="1:10" ht="15" customHeight="1" x14ac:dyDescent="0.25">
      <c r="A268" s="2" t="s">
        <v>407</v>
      </c>
      <c r="B268" s="2" t="s">
        <v>422</v>
      </c>
      <c r="C268" s="2">
        <v>2015</v>
      </c>
      <c r="D268" s="2" t="s">
        <v>650</v>
      </c>
      <c r="E268" s="2" t="s">
        <v>651</v>
      </c>
      <c r="F268" s="2" t="s">
        <v>650</v>
      </c>
      <c r="G268" s="2" t="s">
        <v>651</v>
      </c>
      <c r="H268" s="2" t="s">
        <v>650</v>
      </c>
      <c r="I268" s="2" t="s">
        <v>651</v>
      </c>
      <c r="J268" s="2" t="s">
        <v>650</v>
      </c>
    </row>
    <row r="269" spans="1:10" ht="15" customHeight="1" x14ac:dyDescent="0.25">
      <c r="A269" s="2" t="s">
        <v>407</v>
      </c>
      <c r="B269" s="2" t="s">
        <v>423</v>
      </c>
      <c r="C269" s="2">
        <v>2015</v>
      </c>
      <c r="D269" s="2">
        <v>34.976999999999997</v>
      </c>
      <c r="E269" s="2" t="s">
        <v>993</v>
      </c>
      <c r="F269" s="2">
        <v>34.976999999999997</v>
      </c>
      <c r="G269" s="2" t="s">
        <v>650</v>
      </c>
      <c r="H269" s="2" t="s">
        <v>650</v>
      </c>
      <c r="I269" s="2" t="s">
        <v>650</v>
      </c>
      <c r="J269" s="2" t="s">
        <v>650</v>
      </c>
    </row>
    <row r="270" spans="1:10" ht="15" customHeight="1" x14ac:dyDescent="0.25">
      <c r="A270" s="2" t="s">
        <v>407</v>
      </c>
      <c r="B270" s="2" t="s">
        <v>424</v>
      </c>
      <c r="C270" s="2">
        <v>2015</v>
      </c>
      <c r="D270" s="2" t="s">
        <v>650</v>
      </c>
      <c r="E270" s="2" t="s">
        <v>651</v>
      </c>
      <c r="F270" s="2" t="s">
        <v>650</v>
      </c>
      <c r="G270" s="2" t="s">
        <v>651</v>
      </c>
      <c r="H270" s="2" t="s">
        <v>650</v>
      </c>
      <c r="I270" s="2" t="s">
        <v>651</v>
      </c>
      <c r="J270" s="2" t="s">
        <v>650</v>
      </c>
    </row>
    <row r="271" spans="1:10" ht="15" customHeight="1" x14ac:dyDescent="0.25">
      <c r="A271" s="2" t="s">
        <v>407</v>
      </c>
      <c r="B271" s="2" t="s">
        <v>425</v>
      </c>
      <c r="C271" s="2">
        <v>2015</v>
      </c>
      <c r="D271" s="2" t="s">
        <v>650</v>
      </c>
      <c r="E271" s="2" t="s">
        <v>651</v>
      </c>
      <c r="F271" s="2" t="s">
        <v>650</v>
      </c>
      <c r="G271" s="2" t="s">
        <v>651</v>
      </c>
      <c r="H271" s="2" t="s">
        <v>650</v>
      </c>
      <c r="I271" s="2" t="s">
        <v>651</v>
      </c>
      <c r="J271" s="2" t="s">
        <v>650</v>
      </c>
    </row>
    <row r="272" spans="1:10" ht="15" customHeight="1" x14ac:dyDescent="0.25">
      <c r="A272" s="2" t="s">
        <v>426</v>
      </c>
      <c r="B272" s="2" t="s">
        <v>427</v>
      </c>
      <c r="C272" s="2">
        <v>2015</v>
      </c>
      <c r="D272" s="2" t="s">
        <v>650</v>
      </c>
      <c r="E272" s="2" t="s">
        <v>651</v>
      </c>
      <c r="F272" s="2" t="s">
        <v>650</v>
      </c>
      <c r="G272" s="2" t="s">
        <v>651</v>
      </c>
      <c r="H272" s="2" t="s">
        <v>650</v>
      </c>
      <c r="I272" s="2" t="s">
        <v>651</v>
      </c>
      <c r="J272" s="2" t="s">
        <v>650</v>
      </c>
    </row>
    <row r="273" spans="1:10" ht="15" customHeight="1" x14ac:dyDescent="0.25">
      <c r="A273" s="2" t="s">
        <v>426</v>
      </c>
      <c r="B273" s="2" t="s">
        <v>428</v>
      </c>
      <c r="C273" s="2">
        <v>2015</v>
      </c>
      <c r="D273" s="2">
        <v>3.8</v>
      </c>
      <c r="E273" s="2" t="s">
        <v>994</v>
      </c>
      <c r="F273" s="2">
        <v>3.8</v>
      </c>
      <c r="G273" s="2" t="s">
        <v>651</v>
      </c>
      <c r="H273" s="2" t="s">
        <v>650</v>
      </c>
      <c r="I273" s="2" t="s">
        <v>651</v>
      </c>
      <c r="J273" s="2" t="s">
        <v>650</v>
      </c>
    </row>
    <row r="274" spans="1:10" ht="15" customHeight="1" x14ac:dyDescent="0.25">
      <c r="A274" s="2" t="s">
        <v>426</v>
      </c>
      <c r="B274" s="2" t="s">
        <v>429</v>
      </c>
      <c r="C274" s="2">
        <v>2015</v>
      </c>
      <c r="D274" s="2" t="s">
        <v>650</v>
      </c>
      <c r="E274" s="2" t="s">
        <v>651</v>
      </c>
      <c r="F274" s="2" t="s">
        <v>650</v>
      </c>
      <c r="G274" s="2" t="s">
        <v>651</v>
      </c>
      <c r="H274" s="2" t="s">
        <v>650</v>
      </c>
      <c r="I274" s="2" t="s">
        <v>651</v>
      </c>
      <c r="J274" s="2" t="s">
        <v>650</v>
      </c>
    </row>
    <row r="275" spans="1:10" ht="15" customHeight="1" x14ac:dyDescent="0.25">
      <c r="A275" s="2" t="s">
        <v>426</v>
      </c>
      <c r="B275" s="2" t="s">
        <v>430</v>
      </c>
      <c r="C275" s="2">
        <v>2015</v>
      </c>
      <c r="D275" s="2" t="s">
        <v>650</v>
      </c>
      <c r="E275" s="2" t="s">
        <v>651</v>
      </c>
      <c r="F275" s="2" t="s">
        <v>650</v>
      </c>
      <c r="G275" s="2" t="s">
        <v>651</v>
      </c>
      <c r="H275" s="2" t="s">
        <v>650</v>
      </c>
      <c r="I275" s="2" t="s">
        <v>651</v>
      </c>
      <c r="J275" s="2" t="s">
        <v>650</v>
      </c>
    </row>
    <row r="276" spans="1:10" ht="15" customHeight="1" x14ac:dyDescent="0.25">
      <c r="A276" s="2" t="s">
        <v>426</v>
      </c>
      <c r="B276" s="2" t="s">
        <v>431</v>
      </c>
      <c r="C276" s="2">
        <v>2015</v>
      </c>
      <c r="D276" s="2" t="s">
        <v>650</v>
      </c>
      <c r="E276" s="2" t="s">
        <v>651</v>
      </c>
      <c r="F276" s="2" t="s">
        <v>650</v>
      </c>
      <c r="G276" s="2" t="s">
        <v>651</v>
      </c>
      <c r="H276" s="2" t="s">
        <v>650</v>
      </c>
      <c r="I276" s="2" t="s">
        <v>651</v>
      </c>
      <c r="J276" s="2" t="s">
        <v>650</v>
      </c>
    </row>
    <row r="277" spans="1:10" ht="15" customHeight="1" x14ac:dyDescent="0.25">
      <c r="A277" s="2" t="s">
        <v>432</v>
      </c>
      <c r="B277" s="2" t="s">
        <v>433</v>
      </c>
      <c r="C277" s="2">
        <v>2015</v>
      </c>
      <c r="D277" s="2">
        <v>25.018000000000001</v>
      </c>
      <c r="E277" s="2" t="s">
        <v>995</v>
      </c>
      <c r="F277" s="2">
        <v>25.018000000000001</v>
      </c>
      <c r="G277" s="2" t="s">
        <v>651</v>
      </c>
      <c r="H277" s="2" t="s">
        <v>650</v>
      </c>
      <c r="I277" s="2" t="s">
        <v>651</v>
      </c>
      <c r="J277" s="2" t="s">
        <v>650</v>
      </c>
    </row>
    <row r="278" spans="1:10" ht="15" customHeight="1" x14ac:dyDescent="0.25">
      <c r="A278" s="2" t="s">
        <v>432</v>
      </c>
      <c r="B278" s="2" t="s">
        <v>434</v>
      </c>
      <c r="C278" s="2">
        <v>2015</v>
      </c>
      <c r="D278" s="2" t="s">
        <v>650</v>
      </c>
      <c r="E278" s="2" t="s">
        <v>651</v>
      </c>
      <c r="F278" s="2" t="s">
        <v>650</v>
      </c>
      <c r="G278" s="2" t="s">
        <v>651</v>
      </c>
      <c r="H278" s="2" t="s">
        <v>650</v>
      </c>
      <c r="I278" s="2" t="s">
        <v>651</v>
      </c>
      <c r="J278" s="2" t="s">
        <v>650</v>
      </c>
    </row>
    <row r="279" spans="1:10" ht="15" customHeight="1" x14ac:dyDescent="0.25">
      <c r="A279" s="2" t="s">
        <v>435</v>
      </c>
      <c r="B279" s="2" t="s">
        <v>436</v>
      </c>
      <c r="C279" s="2">
        <v>2015</v>
      </c>
      <c r="D279" s="2" t="s">
        <v>650</v>
      </c>
      <c r="E279" s="2" t="s">
        <v>651</v>
      </c>
      <c r="F279" s="2" t="s">
        <v>650</v>
      </c>
      <c r="G279" s="2" t="s">
        <v>651</v>
      </c>
      <c r="H279" s="2" t="s">
        <v>650</v>
      </c>
      <c r="I279" s="2" t="s">
        <v>651</v>
      </c>
      <c r="J279" s="2" t="s">
        <v>650</v>
      </c>
    </row>
    <row r="280" spans="1:10" ht="15" customHeight="1" x14ac:dyDescent="0.25">
      <c r="A280" s="2" t="s">
        <v>437</v>
      </c>
      <c r="B280" s="2" t="s">
        <v>9</v>
      </c>
      <c r="C280" s="2">
        <v>2015</v>
      </c>
      <c r="D280" s="2" t="s">
        <v>651</v>
      </c>
      <c r="E280" s="2" t="s">
        <v>651</v>
      </c>
      <c r="F280" s="2" t="s">
        <v>651</v>
      </c>
      <c r="G280" s="2" t="s">
        <v>651</v>
      </c>
      <c r="H280" s="2" t="s">
        <v>651</v>
      </c>
      <c r="I280" s="2" t="s">
        <v>651</v>
      </c>
      <c r="J280" s="2" t="s">
        <v>651</v>
      </c>
    </row>
    <row r="281" spans="1:10" ht="15" customHeight="1" x14ac:dyDescent="0.25">
      <c r="A281" s="2" t="s">
        <v>437</v>
      </c>
      <c r="B281" s="2" t="s">
        <v>12</v>
      </c>
      <c r="C281" s="2">
        <v>2015</v>
      </c>
      <c r="D281" s="2" t="s">
        <v>651</v>
      </c>
      <c r="E281" s="2" t="s">
        <v>651</v>
      </c>
      <c r="F281" s="2" t="s">
        <v>651</v>
      </c>
      <c r="G281" s="2" t="s">
        <v>651</v>
      </c>
      <c r="H281" s="2" t="s">
        <v>651</v>
      </c>
      <c r="I281" s="2" t="s">
        <v>651</v>
      </c>
      <c r="J281" s="2" t="s">
        <v>651</v>
      </c>
    </row>
    <row r="282" spans="1:10" ht="15" customHeight="1" x14ac:dyDescent="0.25">
      <c r="A282" s="2" t="s">
        <v>437</v>
      </c>
      <c r="B282" s="2" t="s">
        <v>13</v>
      </c>
      <c r="C282" s="2">
        <v>2015</v>
      </c>
      <c r="D282" s="2" t="s">
        <v>651</v>
      </c>
      <c r="E282" s="2" t="s">
        <v>651</v>
      </c>
      <c r="F282" s="2" t="s">
        <v>651</v>
      </c>
      <c r="G282" s="2" t="s">
        <v>651</v>
      </c>
      <c r="H282" s="2" t="s">
        <v>651</v>
      </c>
      <c r="I282" s="2" t="s">
        <v>651</v>
      </c>
      <c r="J282" s="2" t="s">
        <v>651</v>
      </c>
    </row>
    <row r="283" spans="1:10" ht="15" customHeight="1" x14ac:dyDescent="0.25">
      <c r="A283" s="2" t="s">
        <v>437</v>
      </c>
      <c r="B283" s="2" t="s">
        <v>14</v>
      </c>
      <c r="C283" s="2">
        <v>2015</v>
      </c>
      <c r="D283" s="2" t="s">
        <v>651</v>
      </c>
      <c r="E283" s="2" t="s">
        <v>651</v>
      </c>
      <c r="F283" s="2" t="s">
        <v>651</v>
      </c>
      <c r="G283" s="2" t="s">
        <v>651</v>
      </c>
      <c r="H283" s="2" t="s">
        <v>651</v>
      </c>
      <c r="I283" s="2" t="s">
        <v>651</v>
      </c>
      <c r="J283" s="2" t="s">
        <v>651</v>
      </c>
    </row>
    <row r="284" spans="1:10" ht="15" customHeight="1" x14ac:dyDescent="0.25">
      <c r="A284" s="2" t="s">
        <v>437</v>
      </c>
      <c r="B284" s="2" t="s">
        <v>15</v>
      </c>
      <c r="C284" s="2">
        <v>2015</v>
      </c>
      <c r="D284" s="2" t="s">
        <v>651</v>
      </c>
      <c r="E284" s="2" t="s">
        <v>651</v>
      </c>
      <c r="F284" s="2" t="s">
        <v>651</v>
      </c>
      <c r="G284" s="2" t="s">
        <v>651</v>
      </c>
      <c r="H284" s="2" t="s">
        <v>651</v>
      </c>
      <c r="I284" s="2" t="s">
        <v>651</v>
      </c>
      <c r="J284" s="2" t="s">
        <v>651</v>
      </c>
    </row>
    <row r="285" spans="1:10" ht="15" customHeight="1" x14ac:dyDescent="0.25">
      <c r="A285" s="2" t="s">
        <v>437</v>
      </c>
      <c r="B285" s="2" t="s">
        <v>18</v>
      </c>
      <c r="C285" s="2">
        <v>2015</v>
      </c>
      <c r="D285" s="2" t="s">
        <v>651</v>
      </c>
      <c r="E285" s="2" t="s">
        <v>651</v>
      </c>
      <c r="F285" s="2" t="s">
        <v>651</v>
      </c>
      <c r="G285" s="2" t="s">
        <v>651</v>
      </c>
      <c r="H285" s="2" t="s">
        <v>651</v>
      </c>
      <c r="I285" s="2" t="s">
        <v>651</v>
      </c>
      <c r="J285" s="2" t="s">
        <v>651</v>
      </c>
    </row>
    <row r="286" spans="1:10" ht="15" customHeight="1" x14ac:dyDescent="0.25">
      <c r="A286" s="2" t="s">
        <v>437</v>
      </c>
      <c r="B286" s="2" t="s">
        <v>19</v>
      </c>
      <c r="C286" s="2">
        <v>2015</v>
      </c>
      <c r="D286" s="2" t="s">
        <v>651</v>
      </c>
      <c r="E286" s="2" t="s">
        <v>651</v>
      </c>
      <c r="F286" s="2" t="s">
        <v>651</v>
      </c>
      <c r="G286" s="2" t="s">
        <v>651</v>
      </c>
      <c r="H286" s="2" t="s">
        <v>651</v>
      </c>
      <c r="I286" s="2" t="s">
        <v>651</v>
      </c>
      <c r="J286" s="2" t="s">
        <v>651</v>
      </c>
    </row>
    <row r="287" spans="1:10" ht="15" customHeight="1" x14ac:dyDescent="0.25">
      <c r="A287" s="2" t="s">
        <v>437</v>
      </c>
      <c r="B287" s="2" t="s">
        <v>20</v>
      </c>
      <c r="C287" s="2">
        <v>2015</v>
      </c>
      <c r="D287" s="2" t="s">
        <v>651</v>
      </c>
      <c r="E287" s="2" t="s">
        <v>651</v>
      </c>
      <c r="F287" s="2" t="s">
        <v>651</v>
      </c>
      <c r="G287" s="2" t="s">
        <v>651</v>
      </c>
      <c r="H287" s="2" t="s">
        <v>651</v>
      </c>
      <c r="I287" s="2" t="s">
        <v>651</v>
      </c>
      <c r="J287" s="2" t="s">
        <v>651</v>
      </c>
    </row>
    <row r="288" spans="1:10" ht="15" customHeight="1" x14ac:dyDescent="0.25">
      <c r="A288" s="2" t="s">
        <v>438</v>
      </c>
      <c r="B288" s="2" t="s">
        <v>439</v>
      </c>
      <c r="C288" s="2">
        <v>2015</v>
      </c>
      <c r="D288" s="2" t="s">
        <v>650</v>
      </c>
      <c r="E288" s="2" t="s">
        <v>651</v>
      </c>
      <c r="F288" s="2" t="s">
        <v>650</v>
      </c>
      <c r="G288" s="2" t="s">
        <v>651</v>
      </c>
      <c r="H288" s="2" t="s">
        <v>650</v>
      </c>
      <c r="I288" s="2" t="s">
        <v>651</v>
      </c>
      <c r="J288" s="2" t="s">
        <v>650</v>
      </c>
    </row>
    <row r="289" spans="1:10" ht="15" customHeight="1" x14ac:dyDescent="0.25">
      <c r="A289" s="2" t="s">
        <v>440</v>
      </c>
      <c r="B289" s="2" t="s">
        <v>441</v>
      </c>
      <c r="C289" s="2">
        <v>2015</v>
      </c>
      <c r="D289" s="2" t="s">
        <v>650</v>
      </c>
      <c r="E289" s="2" t="s">
        <v>650</v>
      </c>
      <c r="F289" s="2" t="s">
        <v>650</v>
      </c>
      <c r="G289" s="2" t="s">
        <v>650</v>
      </c>
      <c r="H289" s="2" t="s">
        <v>650</v>
      </c>
      <c r="I289" s="2" t="s">
        <v>650</v>
      </c>
      <c r="J289" s="2" t="s">
        <v>650</v>
      </c>
    </row>
    <row r="290" spans="1:10" ht="15" customHeight="1" x14ac:dyDescent="0.25">
      <c r="A290" s="2" t="s">
        <v>440</v>
      </c>
      <c r="B290" s="2" t="s">
        <v>442</v>
      </c>
      <c r="C290" s="2">
        <v>2015</v>
      </c>
      <c r="D290" s="2" t="s">
        <v>650</v>
      </c>
      <c r="E290" s="2" t="s">
        <v>650</v>
      </c>
      <c r="F290" s="2" t="s">
        <v>650</v>
      </c>
      <c r="G290" s="2" t="s">
        <v>650</v>
      </c>
      <c r="H290" s="2" t="s">
        <v>650</v>
      </c>
      <c r="I290" s="2" t="s">
        <v>650</v>
      </c>
      <c r="J290" s="2" t="s">
        <v>650</v>
      </c>
    </row>
    <row r="291" spans="1:10" ht="15" customHeight="1" x14ac:dyDescent="0.25">
      <c r="A291" s="2" t="s">
        <v>440</v>
      </c>
      <c r="B291" s="2" t="s">
        <v>443</v>
      </c>
      <c r="C291" s="2">
        <v>2015</v>
      </c>
      <c r="D291" s="2" t="s">
        <v>650</v>
      </c>
      <c r="E291" s="2" t="s">
        <v>650</v>
      </c>
      <c r="F291" s="2" t="s">
        <v>650</v>
      </c>
      <c r="G291" s="2" t="s">
        <v>650</v>
      </c>
      <c r="H291" s="2" t="s">
        <v>650</v>
      </c>
      <c r="I291" s="2" t="s">
        <v>650</v>
      </c>
      <c r="J291" s="2" t="s">
        <v>650</v>
      </c>
    </row>
    <row r="292" spans="1:10" ht="15" customHeight="1" x14ac:dyDescent="0.25">
      <c r="A292" s="2" t="s">
        <v>440</v>
      </c>
      <c r="B292" s="2" t="s">
        <v>444</v>
      </c>
      <c r="C292" s="2">
        <v>2015</v>
      </c>
      <c r="D292" s="2" t="s">
        <v>650</v>
      </c>
      <c r="E292" s="2" t="s">
        <v>650</v>
      </c>
      <c r="F292" s="2" t="s">
        <v>650</v>
      </c>
      <c r="G292" s="2" t="s">
        <v>650</v>
      </c>
      <c r="H292" s="2" t="s">
        <v>650</v>
      </c>
      <c r="I292" s="2" t="s">
        <v>650</v>
      </c>
      <c r="J292" s="2" t="s">
        <v>650</v>
      </c>
    </row>
    <row r="293" spans="1:10" ht="15" customHeight="1" x14ac:dyDescent="0.25">
      <c r="A293" s="2" t="s">
        <v>445</v>
      </c>
      <c r="B293" s="2" t="s">
        <v>446</v>
      </c>
      <c r="C293" s="2">
        <v>2015</v>
      </c>
      <c r="D293" s="2">
        <v>84</v>
      </c>
      <c r="E293" s="2" t="s">
        <v>996</v>
      </c>
      <c r="F293" s="2">
        <v>45</v>
      </c>
      <c r="G293" s="2" t="s">
        <v>997</v>
      </c>
      <c r="H293" s="2">
        <v>39</v>
      </c>
      <c r="I293" s="2" t="s">
        <v>650</v>
      </c>
      <c r="J293" s="2" t="s">
        <v>650</v>
      </c>
    </row>
    <row r="294" spans="1:10" ht="15" customHeight="1" x14ac:dyDescent="0.25">
      <c r="A294" s="2" t="s">
        <v>445</v>
      </c>
      <c r="B294" s="2" t="s">
        <v>447</v>
      </c>
      <c r="C294" s="2">
        <v>2015</v>
      </c>
      <c r="D294" s="2" t="s">
        <v>650</v>
      </c>
      <c r="E294" s="2" t="s">
        <v>652</v>
      </c>
      <c r="F294" s="2" t="s">
        <v>650</v>
      </c>
      <c r="G294" s="2" t="s">
        <v>652</v>
      </c>
      <c r="H294" s="2" t="s">
        <v>650</v>
      </c>
      <c r="I294" s="2" t="s">
        <v>652</v>
      </c>
      <c r="J294" s="2" t="s">
        <v>650</v>
      </c>
    </row>
    <row r="295" spans="1:10" ht="15" customHeight="1" x14ac:dyDescent="0.25">
      <c r="A295" s="2" t="s">
        <v>448</v>
      </c>
      <c r="B295" s="2" t="s">
        <v>449</v>
      </c>
      <c r="C295" s="2">
        <v>2015</v>
      </c>
      <c r="D295" s="2" t="s">
        <v>650</v>
      </c>
      <c r="E295" s="2" t="s">
        <v>651</v>
      </c>
      <c r="F295" s="2" t="s">
        <v>650</v>
      </c>
      <c r="G295" s="2" t="s">
        <v>651</v>
      </c>
      <c r="H295" s="2" t="s">
        <v>650</v>
      </c>
      <c r="I295" s="2" t="s">
        <v>651</v>
      </c>
      <c r="J295" s="2" t="s">
        <v>650</v>
      </c>
    </row>
    <row r="296" spans="1:10" ht="15" customHeight="1" x14ac:dyDescent="0.25">
      <c r="A296" s="2" t="s">
        <v>450</v>
      </c>
      <c r="B296" s="2" t="s">
        <v>451</v>
      </c>
      <c r="C296" s="2">
        <v>2015</v>
      </c>
      <c r="D296" s="2" t="s">
        <v>650</v>
      </c>
      <c r="E296" s="2" t="s">
        <v>651</v>
      </c>
      <c r="F296" s="2" t="s">
        <v>650</v>
      </c>
      <c r="G296" s="2" t="s">
        <v>651</v>
      </c>
      <c r="H296" s="2" t="s">
        <v>650</v>
      </c>
      <c r="I296" s="2" t="s">
        <v>651</v>
      </c>
      <c r="J296" s="2" t="s">
        <v>650</v>
      </c>
    </row>
    <row r="297" spans="1:10" ht="15" customHeight="1" x14ac:dyDescent="0.25">
      <c r="A297" s="2" t="s">
        <v>450</v>
      </c>
      <c r="B297" s="2" t="s">
        <v>452</v>
      </c>
      <c r="C297" s="2">
        <v>2015</v>
      </c>
      <c r="D297" s="2" t="s">
        <v>650</v>
      </c>
      <c r="E297" s="2" t="s">
        <v>651</v>
      </c>
      <c r="F297" s="2" t="s">
        <v>650</v>
      </c>
      <c r="G297" s="2" t="s">
        <v>651</v>
      </c>
      <c r="H297" s="2" t="s">
        <v>650</v>
      </c>
      <c r="I297" s="2" t="s">
        <v>651</v>
      </c>
      <c r="J297" s="2" t="s">
        <v>650</v>
      </c>
    </row>
    <row r="298" spans="1:10" ht="15" customHeight="1" x14ac:dyDescent="0.25">
      <c r="A298" s="2" t="s">
        <v>450</v>
      </c>
      <c r="B298" s="2" t="s">
        <v>453</v>
      </c>
      <c r="C298" s="2">
        <v>2015</v>
      </c>
      <c r="D298" s="2">
        <v>180.262</v>
      </c>
      <c r="E298" s="2" t="s">
        <v>761</v>
      </c>
      <c r="F298" s="2">
        <v>107.746</v>
      </c>
      <c r="G298" s="2" t="s">
        <v>762</v>
      </c>
      <c r="H298" s="2">
        <v>72.516000000000005</v>
      </c>
      <c r="I298" s="2" t="s">
        <v>651</v>
      </c>
      <c r="J298" s="2" t="s">
        <v>650</v>
      </c>
    </row>
    <row r="299" spans="1:10" ht="15" customHeight="1" x14ac:dyDescent="0.25">
      <c r="A299" s="2" t="s">
        <v>450</v>
      </c>
      <c r="B299" s="2" t="s">
        <v>454</v>
      </c>
      <c r="C299" s="2">
        <v>2015</v>
      </c>
      <c r="D299" s="2" t="s">
        <v>650</v>
      </c>
      <c r="E299" s="2" t="s">
        <v>651</v>
      </c>
      <c r="F299" s="2" t="s">
        <v>650</v>
      </c>
      <c r="G299" s="2" t="s">
        <v>651</v>
      </c>
      <c r="H299" s="2" t="s">
        <v>650</v>
      </c>
      <c r="I299" s="2" t="s">
        <v>651</v>
      </c>
      <c r="J299" s="2" t="s">
        <v>650</v>
      </c>
    </row>
    <row r="300" spans="1:10" ht="15" customHeight="1" x14ac:dyDescent="0.25">
      <c r="A300" s="2" t="s">
        <v>450</v>
      </c>
      <c r="B300" s="2" t="s">
        <v>455</v>
      </c>
      <c r="C300" s="2">
        <v>2015</v>
      </c>
      <c r="D300" s="2" t="s">
        <v>650</v>
      </c>
      <c r="E300" s="2" t="s">
        <v>651</v>
      </c>
      <c r="F300" s="2" t="s">
        <v>650</v>
      </c>
      <c r="G300" s="2" t="s">
        <v>651</v>
      </c>
      <c r="H300" s="2" t="s">
        <v>650</v>
      </c>
      <c r="I300" s="2" t="s">
        <v>651</v>
      </c>
      <c r="J300" s="2" t="s">
        <v>650</v>
      </c>
    </row>
    <row r="301" spans="1:10" ht="15" customHeight="1" x14ac:dyDescent="0.25">
      <c r="A301" s="2" t="s">
        <v>461</v>
      </c>
      <c r="B301" s="2" t="s">
        <v>462</v>
      </c>
      <c r="C301" s="2">
        <v>2015</v>
      </c>
      <c r="D301" s="2" t="s">
        <v>651</v>
      </c>
      <c r="E301" s="2" t="s">
        <v>651</v>
      </c>
      <c r="F301" s="2" t="s">
        <v>651</v>
      </c>
      <c r="G301" s="2" t="s">
        <v>651</v>
      </c>
      <c r="H301" s="2" t="s">
        <v>651</v>
      </c>
      <c r="I301" s="2" t="s">
        <v>651</v>
      </c>
      <c r="J301" s="2" t="s">
        <v>651</v>
      </c>
    </row>
    <row r="302" spans="1:10" ht="15" customHeight="1" x14ac:dyDescent="0.25">
      <c r="A302" s="2" t="s">
        <v>463</v>
      </c>
      <c r="B302" s="2" t="s">
        <v>464</v>
      </c>
      <c r="C302" s="2">
        <v>2015</v>
      </c>
      <c r="D302" s="2" t="s">
        <v>650</v>
      </c>
      <c r="E302" s="2" t="s">
        <v>651</v>
      </c>
      <c r="F302" s="2" t="s">
        <v>650</v>
      </c>
      <c r="G302" s="2" t="s">
        <v>651</v>
      </c>
      <c r="H302" s="2" t="s">
        <v>650</v>
      </c>
      <c r="I302" s="2" t="s">
        <v>651</v>
      </c>
      <c r="J302" s="2" t="s">
        <v>650</v>
      </c>
    </row>
    <row r="303" spans="1:10" ht="15" customHeight="1" x14ac:dyDescent="0.25">
      <c r="A303" s="2" t="s">
        <v>463</v>
      </c>
      <c r="B303" s="2" t="s">
        <v>465</v>
      </c>
      <c r="C303" s="2">
        <v>2015</v>
      </c>
      <c r="D303" s="2" t="s">
        <v>650</v>
      </c>
      <c r="E303" s="2" t="s">
        <v>651</v>
      </c>
      <c r="F303" s="2" t="s">
        <v>650</v>
      </c>
      <c r="G303" s="2" t="s">
        <v>651</v>
      </c>
      <c r="H303" s="2" t="s">
        <v>650</v>
      </c>
      <c r="I303" s="2" t="s">
        <v>651</v>
      </c>
      <c r="J303" s="2" t="s">
        <v>650</v>
      </c>
    </row>
    <row r="304" spans="1:10" ht="15" customHeight="1" x14ac:dyDescent="0.25">
      <c r="A304" s="2" t="s">
        <v>466</v>
      </c>
      <c r="B304" s="2" t="s">
        <v>467</v>
      </c>
      <c r="C304" s="2">
        <v>2015</v>
      </c>
      <c r="D304" s="2" t="s">
        <v>651</v>
      </c>
      <c r="E304" s="2" t="s">
        <v>651</v>
      </c>
      <c r="F304" s="2" t="s">
        <v>651</v>
      </c>
      <c r="G304" s="2" t="s">
        <v>651</v>
      </c>
      <c r="H304" s="2" t="s">
        <v>651</v>
      </c>
      <c r="I304" s="2" t="s">
        <v>651</v>
      </c>
      <c r="J304" s="2" t="s">
        <v>651</v>
      </c>
    </row>
    <row r="305" spans="1:10" ht="15" customHeight="1" x14ac:dyDescent="0.25">
      <c r="A305" s="2" t="s">
        <v>468</v>
      </c>
      <c r="B305" s="2" t="s">
        <v>469</v>
      </c>
      <c r="C305" s="2">
        <v>2015</v>
      </c>
      <c r="D305" s="2" t="s">
        <v>650</v>
      </c>
      <c r="E305" s="2" t="s">
        <v>651</v>
      </c>
      <c r="F305" s="2" t="s">
        <v>650</v>
      </c>
      <c r="G305" s="2" t="s">
        <v>651</v>
      </c>
      <c r="H305" s="2" t="s">
        <v>650</v>
      </c>
      <c r="I305" s="2" t="s">
        <v>651</v>
      </c>
      <c r="J305" s="2" t="s">
        <v>650</v>
      </c>
    </row>
    <row r="306" spans="1:10" ht="15" customHeight="1" x14ac:dyDescent="0.25">
      <c r="A306" s="2" t="s">
        <v>468</v>
      </c>
      <c r="B306" s="2" t="s">
        <v>470</v>
      </c>
      <c r="C306" s="2">
        <v>2015</v>
      </c>
      <c r="D306" s="2" t="s">
        <v>650</v>
      </c>
      <c r="E306" s="2" t="s">
        <v>651</v>
      </c>
      <c r="F306" s="2" t="s">
        <v>650</v>
      </c>
      <c r="G306" s="2" t="s">
        <v>651</v>
      </c>
      <c r="H306" s="2" t="s">
        <v>650</v>
      </c>
      <c r="I306" s="2" t="s">
        <v>651</v>
      </c>
      <c r="J306" s="2" t="s">
        <v>650</v>
      </c>
    </row>
    <row r="307" spans="1:10" ht="15" customHeight="1" x14ac:dyDescent="0.25">
      <c r="A307" s="2" t="s">
        <v>468</v>
      </c>
      <c r="B307" s="2" t="s">
        <v>471</v>
      </c>
      <c r="C307" s="2">
        <v>2015</v>
      </c>
      <c r="D307" s="2" t="s">
        <v>650</v>
      </c>
      <c r="E307" s="2" t="s">
        <v>651</v>
      </c>
      <c r="F307" s="2" t="s">
        <v>650</v>
      </c>
      <c r="G307" s="2" t="s">
        <v>651</v>
      </c>
      <c r="H307" s="2" t="s">
        <v>650</v>
      </c>
      <c r="I307" s="2" t="s">
        <v>651</v>
      </c>
      <c r="J307" s="2" t="s">
        <v>650</v>
      </c>
    </row>
    <row r="308" spans="1:10" ht="15" customHeight="1" x14ac:dyDescent="0.25">
      <c r="A308" s="2" t="s">
        <v>468</v>
      </c>
      <c r="B308" s="2" t="s">
        <v>472</v>
      </c>
      <c r="C308" s="2">
        <v>2015</v>
      </c>
      <c r="D308" s="2" t="s">
        <v>650</v>
      </c>
      <c r="E308" s="2" t="s">
        <v>651</v>
      </c>
      <c r="F308" s="2" t="s">
        <v>650</v>
      </c>
      <c r="G308" s="2" t="s">
        <v>651</v>
      </c>
      <c r="H308" s="2" t="s">
        <v>650</v>
      </c>
      <c r="I308" s="2" t="s">
        <v>651</v>
      </c>
      <c r="J308" s="2" t="s">
        <v>650</v>
      </c>
    </row>
    <row r="309" spans="1:10" ht="15" customHeight="1" x14ac:dyDescent="0.25">
      <c r="A309" s="2" t="s">
        <v>473</v>
      </c>
      <c r="B309" s="2" t="s">
        <v>474</v>
      </c>
      <c r="C309" s="2">
        <v>2015</v>
      </c>
      <c r="D309" s="2" t="s">
        <v>650</v>
      </c>
      <c r="E309" s="2" t="s">
        <v>651</v>
      </c>
      <c r="F309" s="2" t="s">
        <v>650</v>
      </c>
      <c r="G309" s="2" t="s">
        <v>651</v>
      </c>
      <c r="H309" s="2" t="s">
        <v>650</v>
      </c>
      <c r="I309" s="2" t="s">
        <v>651</v>
      </c>
      <c r="J309" s="2" t="s">
        <v>650</v>
      </c>
    </row>
    <row r="310" spans="1:10" ht="15" customHeight="1" x14ac:dyDescent="0.25">
      <c r="A310" s="2" t="s">
        <v>477</v>
      </c>
      <c r="B310" s="2" t="s">
        <v>478</v>
      </c>
      <c r="C310" s="2">
        <v>2015</v>
      </c>
      <c r="D310" s="2" t="s">
        <v>650</v>
      </c>
      <c r="E310" s="2" t="s">
        <v>651</v>
      </c>
      <c r="F310" s="2" t="s">
        <v>650</v>
      </c>
      <c r="G310" s="2" t="s">
        <v>651</v>
      </c>
      <c r="H310" s="2" t="s">
        <v>650</v>
      </c>
      <c r="I310" s="2" t="s">
        <v>651</v>
      </c>
      <c r="J310" s="2" t="s">
        <v>650</v>
      </c>
    </row>
    <row r="311" spans="1:10" ht="15" customHeight="1" x14ac:dyDescent="0.25">
      <c r="A311" s="2" t="s">
        <v>477</v>
      </c>
      <c r="B311" s="2" t="s">
        <v>479</v>
      </c>
      <c r="C311" s="2">
        <v>2015</v>
      </c>
      <c r="D311" s="2" t="s">
        <v>650</v>
      </c>
      <c r="E311" s="2" t="s">
        <v>651</v>
      </c>
      <c r="F311" s="2" t="s">
        <v>650</v>
      </c>
      <c r="G311" s="2" t="s">
        <v>651</v>
      </c>
      <c r="H311" s="2" t="s">
        <v>650</v>
      </c>
      <c r="I311" s="2" t="s">
        <v>651</v>
      </c>
      <c r="J311" s="2" t="s">
        <v>650</v>
      </c>
    </row>
    <row r="312" spans="1:10" ht="15" customHeight="1" x14ac:dyDescent="0.25">
      <c r="A312" s="2" t="s">
        <v>477</v>
      </c>
      <c r="B312" s="2" t="s">
        <v>480</v>
      </c>
      <c r="C312" s="2">
        <v>2015</v>
      </c>
      <c r="D312" s="2" t="s">
        <v>650</v>
      </c>
      <c r="E312" s="2" t="s">
        <v>651</v>
      </c>
      <c r="F312" s="2" t="s">
        <v>650</v>
      </c>
      <c r="G312" s="2" t="s">
        <v>651</v>
      </c>
      <c r="H312" s="2" t="s">
        <v>650</v>
      </c>
      <c r="I312" s="2" t="s">
        <v>651</v>
      </c>
      <c r="J312" s="2" t="s">
        <v>650</v>
      </c>
    </row>
    <row r="313" spans="1:10" ht="15" customHeight="1" x14ac:dyDescent="0.25">
      <c r="A313" s="2" t="s">
        <v>477</v>
      </c>
      <c r="B313" s="2" t="s">
        <v>481</v>
      </c>
      <c r="C313" s="2">
        <v>2015</v>
      </c>
      <c r="D313" s="2" t="s">
        <v>650</v>
      </c>
      <c r="E313" s="2" t="s">
        <v>651</v>
      </c>
      <c r="F313" s="2" t="s">
        <v>650</v>
      </c>
      <c r="G313" s="2" t="s">
        <v>651</v>
      </c>
      <c r="H313" s="2" t="s">
        <v>650</v>
      </c>
      <c r="I313" s="2" t="s">
        <v>651</v>
      </c>
      <c r="J313" s="2" t="s">
        <v>650</v>
      </c>
    </row>
    <row r="314" spans="1:10" ht="15" customHeight="1" x14ac:dyDescent="0.25">
      <c r="A314" s="2" t="s">
        <v>477</v>
      </c>
      <c r="B314" s="2" t="s">
        <v>482</v>
      </c>
      <c r="C314" s="2">
        <v>2015</v>
      </c>
      <c r="D314" s="2">
        <v>10.1</v>
      </c>
      <c r="E314" s="2" t="s">
        <v>766</v>
      </c>
      <c r="F314" s="2">
        <v>10.1</v>
      </c>
      <c r="G314" s="2" t="s">
        <v>651</v>
      </c>
      <c r="H314" s="2" t="s">
        <v>650</v>
      </c>
      <c r="I314" s="2" t="s">
        <v>651</v>
      </c>
      <c r="J314" s="2" t="s">
        <v>650</v>
      </c>
    </row>
    <row r="315" spans="1:10" ht="15" customHeight="1" x14ac:dyDescent="0.25">
      <c r="A315" s="2" t="s">
        <v>477</v>
      </c>
      <c r="B315" s="2" t="s">
        <v>483</v>
      </c>
      <c r="C315" s="2">
        <v>2015</v>
      </c>
      <c r="D315" s="2" t="s">
        <v>650</v>
      </c>
      <c r="E315" s="2" t="s">
        <v>651</v>
      </c>
      <c r="F315" s="2" t="s">
        <v>650</v>
      </c>
      <c r="G315" s="2" t="s">
        <v>651</v>
      </c>
      <c r="H315" s="2" t="s">
        <v>650</v>
      </c>
      <c r="I315" s="2" t="s">
        <v>651</v>
      </c>
      <c r="J315" s="2" t="s">
        <v>650</v>
      </c>
    </row>
    <row r="316" spans="1:10" ht="15" customHeight="1" x14ac:dyDescent="0.25">
      <c r="A316" s="2" t="s">
        <v>484</v>
      </c>
      <c r="B316" s="2" t="s">
        <v>485</v>
      </c>
      <c r="C316" s="2">
        <v>2015</v>
      </c>
      <c r="D316" s="2" t="s">
        <v>650</v>
      </c>
      <c r="E316" s="2" t="s">
        <v>651</v>
      </c>
      <c r="F316" s="2" t="s">
        <v>650</v>
      </c>
      <c r="G316" s="2" t="s">
        <v>651</v>
      </c>
      <c r="H316" s="2" t="s">
        <v>650</v>
      </c>
      <c r="I316" s="2" t="s">
        <v>651</v>
      </c>
      <c r="J316" s="2" t="s">
        <v>650</v>
      </c>
    </row>
    <row r="317" spans="1:10" ht="15" customHeight="1" x14ac:dyDescent="0.25">
      <c r="A317" s="2" t="s">
        <v>484</v>
      </c>
      <c r="B317" s="2" t="s">
        <v>486</v>
      </c>
      <c r="C317" s="2">
        <v>2015</v>
      </c>
      <c r="D317" s="2" t="s">
        <v>650</v>
      </c>
      <c r="E317" s="2" t="s">
        <v>651</v>
      </c>
      <c r="F317" s="2" t="s">
        <v>650</v>
      </c>
      <c r="G317" s="2" t="s">
        <v>651</v>
      </c>
      <c r="H317" s="2" t="s">
        <v>650</v>
      </c>
      <c r="I317" s="2" t="s">
        <v>651</v>
      </c>
      <c r="J317" s="2" t="s">
        <v>650</v>
      </c>
    </row>
    <row r="318" spans="1:10" ht="15" customHeight="1" x14ac:dyDescent="0.25">
      <c r="A318" s="2" t="s">
        <v>487</v>
      </c>
      <c r="B318" s="2" t="s">
        <v>488</v>
      </c>
      <c r="C318" s="2">
        <v>2015</v>
      </c>
      <c r="D318" s="2" t="s">
        <v>650</v>
      </c>
      <c r="E318" s="2" t="s">
        <v>651</v>
      </c>
      <c r="F318" s="2" t="s">
        <v>650</v>
      </c>
      <c r="G318" s="2" t="s">
        <v>651</v>
      </c>
      <c r="H318" s="2" t="s">
        <v>650</v>
      </c>
      <c r="I318" s="2" t="s">
        <v>651</v>
      </c>
      <c r="J318" s="2" t="s">
        <v>650</v>
      </c>
    </row>
    <row r="319" spans="1:10" ht="15" customHeight="1" x14ac:dyDescent="0.25">
      <c r="A319" s="2" t="s">
        <v>489</v>
      </c>
      <c r="B319" s="2" t="s">
        <v>490</v>
      </c>
      <c r="C319" s="2">
        <v>2015</v>
      </c>
      <c r="D319" s="2" t="s">
        <v>650</v>
      </c>
      <c r="E319" s="2" t="s">
        <v>651</v>
      </c>
      <c r="F319" s="2" t="s">
        <v>650</v>
      </c>
      <c r="G319" s="2" t="s">
        <v>651</v>
      </c>
      <c r="H319" s="2" t="s">
        <v>650</v>
      </c>
      <c r="I319" s="2" t="s">
        <v>651</v>
      </c>
      <c r="J319" s="2" t="s">
        <v>650</v>
      </c>
    </row>
    <row r="320" spans="1:10" ht="15" customHeight="1" x14ac:dyDescent="0.25">
      <c r="A320" s="2" t="s">
        <v>489</v>
      </c>
      <c r="B320" s="2" t="s">
        <v>491</v>
      </c>
      <c r="C320" s="2">
        <v>2015</v>
      </c>
      <c r="D320" s="2" t="s">
        <v>650</v>
      </c>
      <c r="E320" s="2" t="s">
        <v>651</v>
      </c>
      <c r="F320" s="2" t="s">
        <v>650</v>
      </c>
      <c r="G320" s="2" t="s">
        <v>651</v>
      </c>
      <c r="H320" s="2" t="s">
        <v>650</v>
      </c>
      <c r="I320" s="2" t="s">
        <v>651</v>
      </c>
      <c r="J320" s="2" t="s">
        <v>650</v>
      </c>
    </row>
    <row r="321" spans="1:10" ht="15" customHeight="1" x14ac:dyDescent="0.25">
      <c r="A321" s="2" t="s">
        <v>492</v>
      </c>
      <c r="B321" s="2" t="s">
        <v>492</v>
      </c>
      <c r="C321" s="2">
        <v>2015</v>
      </c>
      <c r="D321" s="2" t="s">
        <v>650</v>
      </c>
      <c r="E321" s="2" t="s">
        <v>651</v>
      </c>
      <c r="F321" s="2" t="s">
        <v>650</v>
      </c>
      <c r="G321" s="2" t="s">
        <v>651</v>
      </c>
      <c r="H321" s="2" t="s">
        <v>650</v>
      </c>
      <c r="I321" s="2" t="s">
        <v>651</v>
      </c>
      <c r="J321" s="2" t="s">
        <v>650</v>
      </c>
    </row>
    <row r="322" spans="1:10" ht="15" customHeight="1" x14ac:dyDescent="0.25">
      <c r="A322" s="2" t="s">
        <v>495</v>
      </c>
      <c r="B322" s="2" t="s">
        <v>494</v>
      </c>
      <c r="C322" s="2">
        <v>2015</v>
      </c>
      <c r="D322" s="2" t="s">
        <v>650</v>
      </c>
      <c r="E322" s="2" t="s">
        <v>651</v>
      </c>
      <c r="F322" s="2" t="s">
        <v>650</v>
      </c>
      <c r="G322" s="2" t="s">
        <v>651</v>
      </c>
      <c r="H322" s="2" t="s">
        <v>650</v>
      </c>
      <c r="I322" s="2" t="s">
        <v>651</v>
      </c>
      <c r="J322" s="2" t="s">
        <v>650</v>
      </c>
    </row>
    <row r="323" spans="1:10" ht="15" customHeight="1" x14ac:dyDescent="0.25">
      <c r="A323" s="2" t="s">
        <v>496</v>
      </c>
      <c r="B323" s="2" t="s">
        <v>497</v>
      </c>
      <c r="C323" s="2">
        <v>2015</v>
      </c>
      <c r="D323" s="2" t="s">
        <v>650</v>
      </c>
      <c r="E323" s="2" t="s">
        <v>651</v>
      </c>
      <c r="F323" s="2" t="s">
        <v>650</v>
      </c>
      <c r="G323" s="2" t="s">
        <v>651</v>
      </c>
      <c r="H323" s="2" t="s">
        <v>650</v>
      </c>
      <c r="I323" s="2" t="s">
        <v>651</v>
      </c>
      <c r="J323" s="2" t="s">
        <v>650</v>
      </c>
    </row>
    <row r="324" spans="1:10" ht="15" customHeight="1" x14ac:dyDescent="0.25">
      <c r="A324" s="2" t="s">
        <v>498</v>
      </c>
      <c r="B324" s="2" t="s">
        <v>499</v>
      </c>
      <c r="C324" s="2">
        <v>2015</v>
      </c>
      <c r="D324" s="2" t="s">
        <v>650</v>
      </c>
      <c r="E324" s="2" t="s">
        <v>651</v>
      </c>
      <c r="F324" s="2" t="s">
        <v>650</v>
      </c>
      <c r="G324" s="2" t="s">
        <v>651</v>
      </c>
      <c r="H324" s="2" t="s">
        <v>650</v>
      </c>
      <c r="I324" s="2" t="s">
        <v>651</v>
      </c>
      <c r="J324" s="2" t="s">
        <v>650</v>
      </c>
    </row>
    <row r="325" spans="1:10" ht="15" customHeight="1" x14ac:dyDescent="0.25">
      <c r="A325" s="2" t="s">
        <v>500</v>
      </c>
      <c r="B325" s="2" t="s">
        <v>501</v>
      </c>
      <c r="C325" s="2">
        <v>2015</v>
      </c>
      <c r="D325" s="2" t="s">
        <v>650</v>
      </c>
      <c r="E325" s="2" t="s">
        <v>650</v>
      </c>
      <c r="F325" s="2" t="s">
        <v>650</v>
      </c>
      <c r="G325" s="2" t="s">
        <v>650</v>
      </c>
      <c r="H325" s="2" t="s">
        <v>650</v>
      </c>
      <c r="I325" s="2" t="s">
        <v>650</v>
      </c>
      <c r="J325" s="2" t="s">
        <v>650</v>
      </c>
    </row>
    <row r="326" spans="1:10" ht="15" customHeight="1" x14ac:dyDescent="0.25">
      <c r="A326" s="2" t="s">
        <v>681</v>
      </c>
      <c r="B326" s="2" t="s">
        <v>665</v>
      </c>
      <c r="C326" s="2">
        <v>2015</v>
      </c>
      <c r="D326" s="2" t="s">
        <v>651</v>
      </c>
      <c r="E326" s="2" t="s">
        <v>651</v>
      </c>
      <c r="F326" s="2" t="s">
        <v>651</v>
      </c>
      <c r="G326" s="2" t="s">
        <v>651</v>
      </c>
      <c r="H326" s="2" t="s">
        <v>651</v>
      </c>
      <c r="I326" s="2" t="s">
        <v>651</v>
      </c>
      <c r="J326" s="2" t="s">
        <v>651</v>
      </c>
    </row>
    <row r="327" spans="1:10" ht="15" customHeight="1" x14ac:dyDescent="0.25">
      <c r="A327" s="2" t="s">
        <v>502</v>
      </c>
      <c r="B327" s="2" t="s">
        <v>503</v>
      </c>
      <c r="C327" s="2">
        <v>2015</v>
      </c>
      <c r="D327" s="2" t="s">
        <v>650</v>
      </c>
      <c r="E327" s="2" t="s">
        <v>651</v>
      </c>
      <c r="F327" s="2" t="s">
        <v>650</v>
      </c>
      <c r="G327" s="2" t="s">
        <v>651</v>
      </c>
      <c r="H327" s="2" t="s">
        <v>650</v>
      </c>
      <c r="I327" s="2" t="s">
        <v>651</v>
      </c>
      <c r="J327" s="2" t="s">
        <v>650</v>
      </c>
    </row>
    <row r="328" spans="1:10" ht="15" customHeight="1" x14ac:dyDescent="0.25">
      <c r="A328" s="2" t="s">
        <v>502</v>
      </c>
      <c r="B328" s="2" t="s">
        <v>504</v>
      </c>
      <c r="C328" s="2">
        <v>2015</v>
      </c>
      <c r="D328" s="2" t="s">
        <v>650</v>
      </c>
      <c r="E328" s="2" t="s">
        <v>651</v>
      </c>
      <c r="F328" s="2" t="s">
        <v>650</v>
      </c>
      <c r="G328" s="2" t="s">
        <v>651</v>
      </c>
      <c r="H328" s="2" t="s">
        <v>650</v>
      </c>
      <c r="I328" s="2" t="s">
        <v>651</v>
      </c>
      <c r="J328" s="2" t="s">
        <v>650</v>
      </c>
    </row>
    <row r="329" spans="1:10" ht="15" customHeight="1" x14ac:dyDescent="0.25">
      <c r="A329" s="2" t="s">
        <v>502</v>
      </c>
      <c r="B329" s="2" t="s">
        <v>505</v>
      </c>
      <c r="C329" s="2">
        <v>2015</v>
      </c>
      <c r="D329" s="2" t="s">
        <v>650</v>
      </c>
      <c r="E329" s="2" t="s">
        <v>651</v>
      </c>
      <c r="F329" s="2" t="s">
        <v>650</v>
      </c>
      <c r="G329" s="2" t="s">
        <v>651</v>
      </c>
      <c r="H329" s="2" t="s">
        <v>650</v>
      </c>
      <c r="I329" s="2" t="s">
        <v>651</v>
      </c>
      <c r="J329" s="2" t="s">
        <v>650</v>
      </c>
    </row>
    <row r="330" spans="1:10" ht="15" customHeight="1" x14ac:dyDescent="0.25">
      <c r="A330" s="2" t="s">
        <v>506</v>
      </c>
      <c r="B330" s="2" t="s">
        <v>507</v>
      </c>
      <c r="C330" s="2">
        <v>2015</v>
      </c>
      <c r="D330" s="2" t="s">
        <v>650</v>
      </c>
      <c r="E330" s="2" t="s">
        <v>651</v>
      </c>
      <c r="F330" s="2" t="s">
        <v>650</v>
      </c>
      <c r="G330" s="2" t="s">
        <v>651</v>
      </c>
      <c r="H330" s="2" t="s">
        <v>650</v>
      </c>
      <c r="I330" s="2" t="s">
        <v>651</v>
      </c>
      <c r="J330" s="2" t="s">
        <v>650</v>
      </c>
    </row>
    <row r="331" spans="1:10" ht="15" customHeight="1" x14ac:dyDescent="0.25">
      <c r="A331" s="2" t="s">
        <v>506</v>
      </c>
      <c r="B331" s="2" t="s">
        <v>508</v>
      </c>
      <c r="C331" s="2">
        <v>2015</v>
      </c>
      <c r="D331" s="2" t="s">
        <v>650</v>
      </c>
      <c r="E331" s="2" t="s">
        <v>651</v>
      </c>
      <c r="F331" s="2" t="s">
        <v>650</v>
      </c>
      <c r="G331" s="2" t="s">
        <v>651</v>
      </c>
      <c r="H331" s="2" t="s">
        <v>650</v>
      </c>
      <c r="I331" s="2" t="s">
        <v>651</v>
      </c>
      <c r="J331" s="2" t="s">
        <v>650</v>
      </c>
    </row>
    <row r="332" spans="1:10" ht="15" customHeight="1" x14ac:dyDescent="0.25">
      <c r="A332" s="2" t="s">
        <v>506</v>
      </c>
      <c r="B332" s="2" t="s">
        <v>509</v>
      </c>
      <c r="C332" s="2">
        <v>2015</v>
      </c>
      <c r="D332" s="2">
        <v>33.887</v>
      </c>
      <c r="E332" s="2" t="s">
        <v>771</v>
      </c>
      <c r="F332" s="2">
        <v>33.243000000000002</v>
      </c>
      <c r="G332" s="2" t="s">
        <v>998</v>
      </c>
      <c r="H332" s="2">
        <v>0.64400000000000002</v>
      </c>
      <c r="I332" s="2" t="s">
        <v>651</v>
      </c>
      <c r="J332" s="2" t="s">
        <v>650</v>
      </c>
    </row>
    <row r="333" spans="1:10" ht="15" customHeight="1" x14ac:dyDescent="0.25">
      <c r="A333" s="2" t="s">
        <v>510</v>
      </c>
      <c r="B333" s="2" t="s">
        <v>511</v>
      </c>
      <c r="C333" s="2">
        <v>2015</v>
      </c>
      <c r="D333" s="2" t="s">
        <v>650</v>
      </c>
      <c r="E333" s="2" t="s">
        <v>651</v>
      </c>
      <c r="F333" s="2" t="s">
        <v>650</v>
      </c>
      <c r="G333" s="2" t="s">
        <v>651</v>
      </c>
      <c r="H333" s="2" t="s">
        <v>650</v>
      </c>
      <c r="I333" s="2" t="s">
        <v>651</v>
      </c>
      <c r="J333" s="2" t="s">
        <v>650</v>
      </c>
    </row>
    <row r="334" spans="1:10" ht="15" customHeight="1" x14ac:dyDescent="0.25">
      <c r="A334" s="2" t="s">
        <v>510</v>
      </c>
      <c r="B334" s="2" t="s">
        <v>512</v>
      </c>
      <c r="C334" s="2">
        <v>2015</v>
      </c>
      <c r="D334" s="2" t="s">
        <v>650</v>
      </c>
      <c r="E334" s="2" t="s">
        <v>651</v>
      </c>
      <c r="F334" s="2" t="s">
        <v>650</v>
      </c>
      <c r="G334" s="2" t="s">
        <v>651</v>
      </c>
      <c r="H334" s="2" t="s">
        <v>650</v>
      </c>
      <c r="I334" s="2" t="s">
        <v>651</v>
      </c>
      <c r="J334" s="2" t="s">
        <v>650</v>
      </c>
    </row>
    <row r="335" spans="1:10" ht="15" customHeight="1" x14ac:dyDescent="0.25">
      <c r="A335" s="2" t="s">
        <v>510</v>
      </c>
      <c r="B335" s="2" t="s">
        <v>513</v>
      </c>
      <c r="C335" s="2">
        <v>2015</v>
      </c>
      <c r="D335" s="2" t="s">
        <v>650</v>
      </c>
      <c r="E335" s="2" t="s">
        <v>651</v>
      </c>
      <c r="F335" s="2" t="s">
        <v>650</v>
      </c>
      <c r="G335" s="2" t="s">
        <v>651</v>
      </c>
      <c r="H335" s="2" t="s">
        <v>650</v>
      </c>
      <c r="I335" s="2" t="s">
        <v>651</v>
      </c>
      <c r="J335" s="2" t="s">
        <v>650</v>
      </c>
    </row>
    <row r="336" spans="1:10" ht="15" customHeight="1" x14ac:dyDescent="0.25">
      <c r="A336" s="2" t="s">
        <v>510</v>
      </c>
      <c r="B336" s="2" t="s">
        <v>514</v>
      </c>
      <c r="C336" s="2">
        <v>2015</v>
      </c>
      <c r="D336" s="2" t="s">
        <v>650</v>
      </c>
      <c r="E336" s="2" t="s">
        <v>651</v>
      </c>
      <c r="F336" s="2" t="s">
        <v>650</v>
      </c>
      <c r="G336" s="2" t="s">
        <v>651</v>
      </c>
      <c r="H336" s="2" t="s">
        <v>650</v>
      </c>
      <c r="I336" s="2" t="s">
        <v>651</v>
      </c>
      <c r="J336" s="2" t="s">
        <v>650</v>
      </c>
    </row>
    <row r="337" spans="1:10" ht="15" customHeight="1" x14ac:dyDescent="0.25">
      <c r="A337" s="2" t="s">
        <v>515</v>
      </c>
      <c r="B337" s="2" t="s">
        <v>516</v>
      </c>
      <c r="C337" s="2">
        <v>2015</v>
      </c>
      <c r="D337" s="2" t="s">
        <v>650</v>
      </c>
      <c r="E337" s="2" t="s">
        <v>651</v>
      </c>
      <c r="F337" s="2" t="s">
        <v>650</v>
      </c>
      <c r="G337" s="2" t="s">
        <v>651</v>
      </c>
      <c r="H337" s="2" t="s">
        <v>650</v>
      </c>
      <c r="I337" s="2" t="s">
        <v>651</v>
      </c>
      <c r="J337" s="2" t="s">
        <v>650</v>
      </c>
    </row>
    <row r="338" spans="1:10" ht="15" customHeight="1" x14ac:dyDescent="0.25">
      <c r="A338" s="2" t="s">
        <v>515</v>
      </c>
      <c r="B338" s="2" t="s">
        <v>517</v>
      </c>
      <c r="C338" s="2">
        <v>2015</v>
      </c>
      <c r="D338" s="2" t="s">
        <v>650</v>
      </c>
      <c r="E338" s="2" t="s">
        <v>651</v>
      </c>
      <c r="F338" s="2" t="s">
        <v>650</v>
      </c>
      <c r="G338" s="2" t="s">
        <v>651</v>
      </c>
      <c r="H338" s="2" t="s">
        <v>650</v>
      </c>
      <c r="I338" s="2" t="s">
        <v>651</v>
      </c>
      <c r="J338" s="2" t="s">
        <v>650</v>
      </c>
    </row>
    <row r="339" spans="1:10" ht="15" customHeight="1" x14ac:dyDescent="0.25">
      <c r="A339" s="2" t="s">
        <v>518</v>
      </c>
      <c r="B339" s="2" t="s">
        <v>519</v>
      </c>
      <c r="C339" s="2">
        <v>2015</v>
      </c>
      <c r="D339" s="2" t="s">
        <v>650</v>
      </c>
      <c r="E339" s="2" t="s">
        <v>651</v>
      </c>
      <c r="F339" s="2" t="s">
        <v>650</v>
      </c>
      <c r="G339" s="2" t="s">
        <v>651</v>
      </c>
      <c r="H339" s="2" t="s">
        <v>650</v>
      </c>
      <c r="I339" s="2" t="s">
        <v>651</v>
      </c>
      <c r="J339" s="2" t="s">
        <v>650</v>
      </c>
    </row>
    <row r="340" spans="1:10" ht="15" customHeight="1" x14ac:dyDescent="0.25">
      <c r="A340" s="2" t="s">
        <v>520</v>
      </c>
      <c r="B340" s="2" t="s">
        <v>521</v>
      </c>
      <c r="C340" s="2">
        <v>2015</v>
      </c>
      <c r="D340" s="2" t="s">
        <v>650</v>
      </c>
      <c r="E340" s="2" t="s">
        <v>651</v>
      </c>
      <c r="F340" s="2" t="s">
        <v>650</v>
      </c>
      <c r="G340" s="2" t="s">
        <v>651</v>
      </c>
      <c r="H340" s="2" t="s">
        <v>650</v>
      </c>
      <c r="I340" s="2" t="s">
        <v>651</v>
      </c>
      <c r="J340" s="2" t="s">
        <v>650</v>
      </c>
    </row>
    <row r="341" spans="1:10" ht="15" customHeight="1" x14ac:dyDescent="0.25">
      <c r="A341" s="2" t="s">
        <v>520</v>
      </c>
      <c r="B341" s="2" t="s">
        <v>522</v>
      </c>
      <c r="C341" s="2">
        <v>2015</v>
      </c>
      <c r="D341" s="2">
        <v>112.73</v>
      </c>
      <c r="E341" s="2" t="s">
        <v>775</v>
      </c>
      <c r="F341" s="2">
        <v>112.73</v>
      </c>
      <c r="G341" s="2" t="s">
        <v>651</v>
      </c>
      <c r="H341" s="2" t="s">
        <v>650</v>
      </c>
      <c r="I341" s="2" t="s">
        <v>651</v>
      </c>
      <c r="J341" s="2" t="s">
        <v>650</v>
      </c>
    </row>
    <row r="342" spans="1:10" ht="15" customHeight="1" x14ac:dyDescent="0.25">
      <c r="A342" s="2" t="s">
        <v>520</v>
      </c>
      <c r="B342" s="2" t="s">
        <v>523</v>
      </c>
      <c r="C342" s="2">
        <v>2015</v>
      </c>
      <c r="D342" s="2" t="s">
        <v>650</v>
      </c>
      <c r="E342" s="2" t="s">
        <v>651</v>
      </c>
      <c r="F342" s="2" t="s">
        <v>650</v>
      </c>
      <c r="G342" s="2" t="s">
        <v>651</v>
      </c>
      <c r="H342" s="2" t="s">
        <v>650</v>
      </c>
      <c r="I342" s="2" t="s">
        <v>651</v>
      </c>
      <c r="J342" s="2" t="s">
        <v>650</v>
      </c>
    </row>
    <row r="343" spans="1:10" ht="15" customHeight="1" x14ac:dyDescent="0.25">
      <c r="A343" s="2" t="s">
        <v>524</v>
      </c>
      <c r="B343" s="2" t="s">
        <v>11</v>
      </c>
      <c r="C343" s="2">
        <v>2015</v>
      </c>
      <c r="D343" s="2" t="s">
        <v>650</v>
      </c>
      <c r="E343" s="2" t="s">
        <v>651</v>
      </c>
      <c r="F343" s="2" t="s">
        <v>650</v>
      </c>
      <c r="G343" s="2" t="s">
        <v>651</v>
      </c>
      <c r="H343" s="2" t="s">
        <v>650</v>
      </c>
      <c r="I343" s="2" t="s">
        <v>651</v>
      </c>
      <c r="J343" s="2" t="s">
        <v>650</v>
      </c>
    </row>
    <row r="344" spans="1:10" ht="15" customHeight="1" x14ac:dyDescent="0.25">
      <c r="A344" s="2" t="s">
        <v>524</v>
      </c>
      <c r="B344" s="2" t="s">
        <v>525</v>
      </c>
      <c r="C344" s="2">
        <v>2015</v>
      </c>
      <c r="D344" s="2" t="s">
        <v>650</v>
      </c>
      <c r="E344" s="2" t="s">
        <v>651</v>
      </c>
      <c r="F344" s="2" t="s">
        <v>650</v>
      </c>
      <c r="G344" s="2" t="s">
        <v>651</v>
      </c>
      <c r="H344" s="2" t="s">
        <v>650</v>
      </c>
      <c r="I344" s="2" t="s">
        <v>651</v>
      </c>
      <c r="J344" s="2" t="s">
        <v>650</v>
      </c>
    </row>
    <row r="345" spans="1:10" ht="15" customHeight="1" x14ac:dyDescent="0.25">
      <c r="A345" s="2" t="s">
        <v>524</v>
      </c>
      <c r="B345" s="2" t="s">
        <v>318</v>
      </c>
      <c r="C345" s="2">
        <v>2015</v>
      </c>
      <c r="D345" s="2" t="s">
        <v>650</v>
      </c>
      <c r="E345" s="2" t="s">
        <v>651</v>
      </c>
      <c r="F345" s="2" t="s">
        <v>650</v>
      </c>
      <c r="G345" s="2" t="s">
        <v>651</v>
      </c>
      <c r="H345" s="2" t="s">
        <v>650</v>
      </c>
      <c r="I345" s="2" t="s">
        <v>651</v>
      </c>
      <c r="J345" s="2" t="s">
        <v>650</v>
      </c>
    </row>
    <row r="346" spans="1:10" ht="15" customHeight="1" x14ac:dyDescent="0.25">
      <c r="A346" s="2" t="s">
        <v>526</v>
      </c>
      <c r="B346" s="2" t="s">
        <v>527</v>
      </c>
      <c r="C346" s="2">
        <v>2015</v>
      </c>
      <c r="D346" s="2" t="s">
        <v>650</v>
      </c>
      <c r="E346" s="2" t="s">
        <v>651</v>
      </c>
      <c r="F346" s="2" t="s">
        <v>650</v>
      </c>
      <c r="G346" s="2" t="s">
        <v>651</v>
      </c>
      <c r="H346" s="2" t="s">
        <v>650</v>
      </c>
      <c r="I346" s="2" t="s">
        <v>651</v>
      </c>
      <c r="J346" s="2" t="s">
        <v>650</v>
      </c>
    </row>
    <row r="347" spans="1:10" ht="15" customHeight="1" x14ac:dyDescent="0.25">
      <c r="A347" s="2" t="s">
        <v>526</v>
      </c>
      <c r="B347" s="2" t="s">
        <v>528</v>
      </c>
      <c r="C347" s="2">
        <v>2015</v>
      </c>
      <c r="D347" s="2" t="s">
        <v>650</v>
      </c>
      <c r="E347" s="2" t="s">
        <v>651</v>
      </c>
      <c r="F347" s="2" t="s">
        <v>650</v>
      </c>
      <c r="G347" s="2" t="s">
        <v>651</v>
      </c>
      <c r="H347" s="2" t="s">
        <v>650</v>
      </c>
      <c r="I347" s="2" t="s">
        <v>651</v>
      </c>
      <c r="J347" s="2" t="s">
        <v>650</v>
      </c>
    </row>
    <row r="348" spans="1:10" ht="15" customHeight="1" x14ac:dyDescent="0.25">
      <c r="A348" s="2" t="s">
        <v>526</v>
      </c>
      <c r="B348" s="2" t="s">
        <v>529</v>
      </c>
      <c r="C348" s="2">
        <v>2015</v>
      </c>
      <c r="D348" s="2" t="s">
        <v>650</v>
      </c>
      <c r="E348" s="2" t="s">
        <v>651</v>
      </c>
      <c r="F348" s="2" t="s">
        <v>650</v>
      </c>
      <c r="G348" s="2" t="s">
        <v>651</v>
      </c>
      <c r="H348" s="2" t="s">
        <v>650</v>
      </c>
      <c r="I348" s="2" t="s">
        <v>651</v>
      </c>
      <c r="J348" s="2" t="s">
        <v>650</v>
      </c>
    </row>
    <row r="349" spans="1:10" ht="15" customHeight="1" x14ac:dyDescent="0.25">
      <c r="A349" s="2" t="s">
        <v>526</v>
      </c>
      <c r="B349" s="2" t="s">
        <v>530</v>
      </c>
      <c r="C349" s="2">
        <v>2015</v>
      </c>
      <c r="D349" s="2" t="s">
        <v>650</v>
      </c>
      <c r="E349" s="2" t="s">
        <v>651</v>
      </c>
      <c r="F349" s="2" t="s">
        <v>650</v>
      </c>
      <c r="G349" s="2" t="s">
        <v>651</v>
      </c>
      <c r="H349" s="2" t="s">
        <v>650</v>
      </c>
      <c r="I349" s="2" t="s">
        <v>651</v>
      </c>
      <c r="J349" s="2" t="s">
        <v>650</v>
      </c>
    </row>
    <row r="350" spans="1:10" ht="15" customHeight="1" x14ac:dyDescent="0.25">
      <c r="A350" s="2" t="s">
        <v>526</v>
      </c>
      <c r="B350" s="2" t="s">
        <v>531</v>
      </c>
      <c r="C350" s="2">
        <v>2015</v>
      </c>
      <c r="D350" s="2" t="s">
        <v>650</v>
      </c>
      <c r="E350" s="2" t="s">
        <v>651</v>
      </c>
      <c r="F350" s="2" t="s">
        <v>650</v>
      </c>
      <c r="G350" s="2" t="s">
        <v>651</v>
      </c>
      <c r="H350" s="2" t="s">
        <v>650</v>
      </c>
      <c r="I350" s="2" t="s">
        <v>651</v>
      </c>
      <c r="J350" s="2" t="s">
        <v>650</v>
      </c>
    </row>
    <row r="351" spans="1:10" ht="15" customHeight="1" x14ac:dyDescent="0.25">
      <c r="A351" s="2" t="s">
        <v>526</v>
      </c>
      <c r="B351" s="2" t="s">
        <v>532</v>
      </c>
      <c r="C351" s="2">
        <v>2015</v>
      </c>
      <c r="D351" s="2" t="s">
        <v>650</v>
      </c>
      <c r="E351" s="2" t="s">
        <v>651</v>
      </c>
      <c r="F351" s="2" t="s">
        <v>650</v>
      </c>
      <c r="G351" s="2" t="s">
        <v>651</v>
      </c>
      <c r="H351" s="2" t="s">
        <v>650</v>
      </c>
      <c r="I351" s="2" t="s">
        <v>651</v>
      </c>
      <c r="J351" s="2" t="s">
        <v>650</v>
      </c>
    </row>
    <row r="352" spans="1:10" ht="15" customHeight="1" x14ac:dyDescent="0.25">
      <c r="A352" s="2" t="s">
        <v>526</v>
      </c>
      <c r="B352" s="2" t="s">
        <v>533</v>
      </c>
      <c r="C352" s="2">
        <v>2015</v>
      </c>
      <c r="D352" s="2" t="s">
        <v>650</v>
      </c>
      <c r="E352" s="2" t="s">
        <v>650</v>
      </c>
      <c r="F352" s="2" t="s">
        <v>650</v>
      </c>
      <c r="G352" s="2" t="s">
        <v>650</v>
      </c>
      <c r="H352" s="2" t="s">
        <v>650</v>
      </c>
      <c r="I352" s="2" t="s">
        <v>650</v>
      </c>
      <c r="J352" s="2" t="s">
        <v>650</v>
      </c>
    </row>
    <row r="353" spans="1:10" ht="15" customHeight="1" x14ac:dyDescent="0.25">
      <c r="A353" s="2" t="s">
        <v>526</v>
      </c>
      <c r="B353" s="2" t="s">
        <v>534</v>
      </c>
      <c r="C353" s="2">
        <v>2015</v>
      </c>
      <c r="D353" s="2" t="s">
        <v>650</v>
      </c>
      <c r="E353" s="2" t="s">
        <v>651</v>
      </c>
      <c r="F353" s="2" t="s">
        <v>650</v>
      </c>
      <c r="G353" s="2" t="s">
        <v>651</v>
      </c>
      <c r="H353" s="2" t="s">
        <v>650</v>
      </c>
      <c r="I353" s="2" t="s">
        <v>651</v>
      </c>
      <c r="J353" s="2" t="s">
        <v>650</v>
      </c>
    </row>
    <row r="354" spans="1:10" ht="15" customHeight="1" x14ac:dyDescent="0.25">
      <c r="A354" s="2" t="s">
        <v>526</v>
      </c>
      <c r="B354" s="2" t="s">
        <v>535</v>
      </c>
      <c r="C354" s="2">
        <v>2015</v>
      </c>
      <c r="D354" s="2" t="s">
        <v>650</v>
      </c>
      <c r="E354" s="2" t="s">
        <v>651</v>
      </c>
      <c r="F354" s="2" t="s">
        <v>650</v>
      </c>
      <c r="G354" s="2" t="s">
        <v>651</v>
      </c>
      <c r="H354" s="2" t="s">
        <v>650</v>
      </c>
      <c r="I354" s="2" t="s">
        <v>651</v>
      </c>
      <c r="J354" s="2" t="s">
        <v>650</v>
      </c>
    </row>
    <row r="355" spans="1:10" ht="15" customHeight="1" x14ac:dyDescent="0.25">
      <c r="A355" s="2" t="s">
        <v>526</v>
      </c>
      <c r="B355" s="2" t="s">
        <v>536</v>
      </c>
      <c r="C355" s="2">
        <v>2015</v>
      </c>
      <c r="D355" s="2" t="s">
        <v>650</v>
      </c>
      <c r="E355" s="2" t="s">
        <v>651</v>
      </c>
      <c r="F355" s="2" t="s">
        <v>650</v>
      </c>
      <c r="G355" s="2" t="s">
        <v>651</v>
      </c>
      <c r="H355" s="2" t="s">
        <v>650</v>
      </c>
      <c r="I355" s="2" t="s">
        <v>651</v>
      </c>
      <c r="J355" s="2" t="s">
        <v>650</v>
      </c>
    </row>
    <row r="356" spans="1:10" ht="15" customHeight="1" x14ac:dyDescent="0.25">
      <c r="A356" s="2" t="s">
        <v>526</v>
      </c>
      <c r="B356" s="2" t="s">
        <v>537</v>
      </c>
      <c r="C356" s="2">
        <v>2015</v>
      </c>
      <c r="D356" s="2">
        <v>124.3</v>
      </c>
      <c r="E356" s="2" t="s">
        <v>999</v>
      </c>
      <c r="F356" s="2">
        <v>124.3</v>
      </c>
      <c r="G356" s="2" t="s">
        <v>651</v>
      </c>
      <c r="H356" s="2" t="s">
        <v>650</v>
      </c>
      <c r="I356" s="2" t="s">
        <v>651</v>
      </c>
      <c r="J356" s="2" t="s">
        <v>650</v>
      </c>
    </row>
    <row r="357" spans="1:10" ht="15" customHeight="1" x14ac:dyDescent="0.25">
      <c r="A357" s="2" t="s">
        <v>538</v>
      </c>
      <c r="B357" s="2" t="s">
        <v>539</v>
      </c>
      <c r="C357" s="2">
        <v>2015</v>
      </c>
      <c r="D357" s="2" t="s">
        <v>650</v>
      </c>
      <c r="E357" s="2" t="s">
        <v>651</v>
      </c>
      <c r="F357" s="2" t="s">
        <v>650</v>
      </c>
      <c r="G357" s="2" t="s">
        <v>651</v>
      </c>
      <c r="H357" s="2" t="s">
        <v>650</v>
      </c>
      <c r="I357" s="2" t="s">
        <v>651</v>
      </c>
      <c r="J357" s="2" t="s">
        <v>650</v>
      </c>
    </row>
    <row r="358" spans="1:10" ht="15" customHeight="1" x14ac:dyDescent="0.25">
      <c r="A358" s="2" t="s">
        <v>538</v>
      </c>
      <c r="B358" s="2" t="s">
        <v>540</v>
      </c>
      <c r="C358" s="2">
        <v>2015</v>
      </c>
      <c r="D358" s="2" t="s">
        <v>650</v>
      </c>
      <c r="E358" s="2" t="s">
        <v>651</v>
      </c>
      <c r="F358" s="2" t="s">
        <v>650</v>
      </c>
      <c r="G358" s="2" t="s">
        <v>651</v>
      </c>
      <c r="H358" s="2" t="s">
        <v>650</v>
      </c>
      <c r="I358" s="2" t="s">
        <v>651</v>
      </c>
      <c r="J358" s="2" t="s">
        <v>650</v>
      </c>
    </row>
    <row r="359" spans="1:10" ht="15" customHeight="1" x14ac:dyDescent="0.25">
      <c r="A359" s="2" t="s">
        <v>538</v>
      </c>
      <c r="B359" s="2" t="s">
        <v>541</v>
      </c>
      <c r="C359" s="2">
        <v>2015</v>
      </c>
      <c r="D359" s="2" t="s">
        <v>650</v>
      </c>
      <c r="E359" s="2" t="s">
        <v>651</v>
      </c>
      <c r="F359" s="2" t="s">
        <v>650</v>
      </c>
      <c r="G359" s="2" t="s">
        <v>651</v>
      </c>
      <c r="H359" s="2" t="s">
        <v>650</v>
      </c>
      <c r="I359" s="2" t="s">
        <v>651</v>
      </c>
      <c r="J359" s="2" t="s">
        <v>650</v>
      </c>
    </row>
    <row r="360" spans="1:10" ht="15" customHeight="1" x14ac:dyDescent="0.25">
      <c r="A360" s="2" t="s">
        <v>542</v>
      </c>
      <c r="B360" s="2" t="s">
        <v>543</v>
      </c>
      <c r="C360" s="2">
        <v>2015</v>
      </c>
      <c r="D360" s="2" t="s">
        <v>650</v>
      </c>
      <c r="E360" s="2" t="s">
        <v>651</v>
      </c>
      <c r="F360" s="2" t="s">
        <v>650</v>
      </c>
      <c r="G360" s="2" t="s">
        <v>651</v>
      </c>
      <c r="H360" s="2" t="s">
        <v>650</v>
      </c>
      <c r="I360" s="2" t="s">
        <v>651</v>
      </c>
      <c r="J360" s="2" t="s">
        <v>650</v>
      </c>
    </row>
    <row r="361" spans="1:10" ht="15" customHeight="1" x14ac:dyDescent="0.25">
      <c r="A361" s="2" t="s">
        <v>542</v>
      </c>
      <c r="B361" s="2" t="s">
        <v>544</v>
      </c>
      <c r="C361" s="2">
        <v>2015</v>
      </c>
      <c r="D361" s="2" t="s">
        <v>650</v>
      </c>
      <c r="E361" s="2" t="s">
        <v>651</v>
      </c>
      <c r="F361" s="2" t="s">
        <v>650</v>
      </c>
      <c r="G361" s="2" t="s">
        <v>651</v>
      </c>
      <c r="H361" s="2" t="s">
        <v>650</v>
      </c>
      <c r="I361" s="2" t="s">
        <v>651</v>
      </c>
      <c r="J361" s="2" t="s">
        <v>650</v>
      </c>
    </row>
    <row r="362" spans="1:10" ht="15" customHeight="1" x14ac:dyDescent="0.25">
      <c r="A362" s="2" t="s">
        <v>542</v>
      </c>
      <c r="B362" s="2" t="s">
        <v>545</v>
      </c>
      <c r="C362" s="2">
        <v>2015</v>
      </c>
      <c r="D362" s="2" t="s">
        <v>650</v>
      </c>
      <c r="E362" s="2" t="s">
        <v>651</v>
      </c>
      <c r="F362" s="2" t="s">
        <v>650</v>
      </c>
      <c r="G362" s="2" t="s">
        <v>651</v>
      </c>
      <c r="H362" s="2" t="s">
        <v>650</v>
      </c>
      <c r="I362" s="2" t="s">
        <v>651</v>
      </c>
      <c r="J362" s="2" t="s">
        <v>650</v>
      </c>
    </row>
    <row r="363" spans="1:10" ht="15" customHeight="1" x14ac:dyDescent="0.25">
      <c r="A363" s="2" t="s">
        <v>542</v>
      </c>
      <c r="B363" s="2" t="s">
        <v>546</v>
      </c>
      <c r="C363" s="2">
        <v>2015</v>
      </c>
      <c r="D363" s="2" t="s">
        <v>650</v>
      </c>
      <c r="E363" s="2" t="s">
        <v>651</v>
      </c>
      <c r="F363" s="2" t="s">
        <v>650</v>
      </c>
      <c r="G363" s="2" t="s">
        <v>651</v>
      </c>
      <c r="H363" s="2" t="s">
        <v>650</v>
      </c>
      <c r="I363" s="2" t="s">
        <v>651</v>
      </c>
      <c r="J363" s="2" t="s">
        <v>650</v>
      </c>
    </row>
    <row r="364" spans="1:10" ht="15" customHeight="1" x14ac:dyDescent="0.25">
      <c r="A364" s="2" t="s">
        <v>542</v>
      </c>
      <c r="B364" s="2" t="s">
        <v>547</v>
      </c>
      <c r="C364" s="2">
        <v>2015</v>
      </c>
      <c r="D364" s="2" t="s">
        <v>650</v>
      </c>
      <c r="E364" s="2" t="s">
        <v>651</v>
      </c>
      <c r="F364" s="2" t="s">
        <v>650</v>
      </c>
      <c r="G364" s="2" t="s">
        <v>651</v>
      </c>
      <c r="H364" s="2" t="s">
        <v>650</v>
      </c>
      <c r="I364" s="2" t="s">
        <v>651</v>
      </c>
      <c r="J364" s="2" t="s">
        <v>650</v>
      </c>
    </row>
    <row r="365" spans="1:10" ht="15" customHeight="1" x14ac:dyDescent="0.25">
      <c r="A365" s="2" t="s">
        <v>548</v>
      </c>
      <c r="B365" s="2" t="s">
        <v>549</v>
      </c>
      <c r="C365" s="2">
        <v>2015</v>
      </c>
      <c r="D365" s="2" t="s">
        <v>650</v>
      </c>
      <c r="E365" s="2" t="s">
        <v>651</v>
      </c>
      <c r="F365" s="2" t="s">
        <v>650</v>
      </c>
      <c r="G365" s="2" t="s">
        <v>651</v>
      </c>
      <c r="H365" s="2" t="s">
        <v>650</v>
      </c>
      <c r="I365" s="2" t="s">
        <v>651</v>
      </c>
      <c r="J365" s="2" t="s">
        <v>650</v>
      </c>
    </row>
    <row r="366" spans="1:10" ht="15" customHeight="1" x14ac:dyDescent="0.25">
      <c r="A366" s="2" t="s">
        <v>548</v>
      </c>
      <c r="B366" s="2" t="s">
        <v>550</v>
      </c>
      <c r="C366" s="2">
        <v>2015</v>
      </c>
      <c r="D366" s="2" t="s">
        <v>650</v>
      </c>
      <c r="E366" s="2" t="s">
        <v>651</v>
      </c>
      <c r="F366" s="2" t="s">
        <v>650</v>
      </c>
      <c r="G366" s="2" t="s">
        <v>651</v>
      </c>
      <c r="H366" s="2" t="s">
        <v>650</v>
      </c>
      <c r="I366" s="2" t="s">
        <v>651</v>
      </c>
      <c r="J366" s="2" t="s">
        <v>650</v>
      </c>
    </row>
    <row r="367" spans="1:10" ht="15" customHeight="1" x14ac:dyDescent="0.25">
      <c r="A367" s="2" t="s">
        <v>548</v>
      </c>
      <c r="B367" s="2" t="s">
        <v>551</v>
      </c>
      <c r="C367" s="2">
        <v>2015</v>
      </c>
      <c r="D367" s="2" t="s">
        <v>650</v>
      </c>
      <c r="E367" s="2" t="s">
        <v>651</v>
      </c>
      <c r="F367" s="2" t="s">
        <v>650</v>
      </c>
      <c r="G367" s="2" t="s">
        <v>651</v>
      </c>
      <c r="H367" s="2" t="s">
        <v>650</v>
      </c>
      <c r="I367" s="2" t="s">
        <v>651</v>
      </c>
      <c r="J367" s="2" t="s">
        <v>650</v>
      </c>
    </row>
    <row r="368" spans="1:10" ht="15" customHeight="1" x14ac:dyDescent="0.25">
      <c r="A368" s="2" t="s">
        <v>552</v>
      </c>
      <c r="B368" s="2" t="s">
        <v>553</v>
      </c>
      <c r="C368" s="2">
        <v>2015</v>
      </c>
      <c r="D368" s="2">
        <v>26.41</v>
      </c>
      <c r="E368" s="2" t="s">
        <v>1000</v>
      </c>
      <c r="F368" s="2">
        <v>26.41</v>
      </c>
      <c r="G368" s="2" t="s">
        <v>650</v>
      </c>
      <c r="H368" s="2" t="s">
        <v>650</v>
      </c>
      <c r="I368" s="2" t="s">
        <v>650</v>
      </c>
      <c r="J368" s="2" t="s">
        <v>650</v>
      </c>
    </row>
    <row r="369" spans="1:10" ht="15" customHeight="1" x14ac:dyDescent="0.25">
      <c r="A369" s="2" t="s">
        <v>552</v>
      </c>
      <c r="B369" s="2" t="s">
        <v>554</v>
      </c>
      <c r="C369" s="2">
        <v>2015</v>
      </c>
      <c r="D369" s="2" t="s">
        <v>650</v>
      </c>
      <c r="E369" s="2" t="s">
        <v>651</v>
      </c>
      <c r="F369" s="2" t="s">
        <v>650</v>
      </c>
      <c r="G369" s="2" t="s">
        <v>651</v>
      </c>
      <c r="H369" s="2" t="s">
        <v>650</v>
      </c>
      <c r="I369" s="2" t="s">
        <v>651</v>
      </c>
      <c r="J369" s="2" t="s">
        <v>650</v>
      </c>
    </row>
    <row r="370" spans="1:10" ht="15" customHeight="1" x14ac:dyDescent="0.25">
      <c r="A370" s="2" t="s">
        <v>552</v>
      </c>
      <c r="B370" s="2" t="s">
        <v>555</v>
      </c>
      <c r="C370" s="2">
        <v>2015</v>
      </c>
      <c r="D370" s="2" t="s">
        <v>650</v>
      </c>
      <c r="E370" s="2" t="s">
        <v>651</v>
      </c>
      <c r="F370" s="2" t="s">
        <v>650</v>
      </c>
      <c r="G370" s="2" t="s">
        <v>651</v>
      </c>
      <c r="H370" s="2" t="s">
        <v>650</v>
      </c>
      <c r="I370" s="2" t="s">
        <v>651</v>
      </c>
      <c r="J370" s="2" t="s">
        <v>650</v>
      </c>
    </row>
    <row r="371" spans="1:10" ht="15" customHeight="1" x14ac:dyDescent="0.25">
      <c r="A371" s="2" t="s">
        <v>552</v>
      </c>
      <c r="B371" s="2" t="s">
        <v>556</v>
      </c>
      <c r="C371" s="2">
        <v>2015</v>
      </c>
      <c r="D371" s="2">
        <v>23.015000000000001</v>
      </c>
      <c r="E371" s="2" t="s">
        <v>781</v>
      </c>
      <c r="F371" s="2">
        <v>23.015000000000001</v>
      </c>
      <c r="G371" s="2" t="s">
        <v>651</v>
      </c>
      <c r="H371" s="2" t="s">
        <v>650</v>
      </c>
      <c r="I371" s="2" t="s">
        <v>651</v>
      </c>
      <c r="J371" s="2" t="s">
        <v>650</v>
      </c>
    </row>
    <row r="372" spans="1:10" ht="15" customHeight="1" x14ac:dyDescent="0.25">
      <c r="A372" s="2" t="s">
        <v>552</v>
      </c>
      <c r="B372" s="2" t="s">
        <v>557</v>
      </c>
      <c r="C372" s="2">
        <v>2015</v>
      </c>
      <c r="D372" s="2" t="s">
        <v>650</v>
      </c>
      <c r="E372" s="2" t="s">
        <v>651</v>
      </c>
      <c r="F372" s="2" t="s">
        <v>650</v>
      </c>
      <c r="G372" s="2" t="s">
        <v>651</v>
      </c>
      <c r="H372" s="2" t="s">
        <v>650</v>
      </c>
      <c r="I372" s="2" t="s">
        <v>651</v>
      </c>
      <c r="J372" s="2" t="s">
        <v>650</v>
      </c>
    </row>
    <row r="373" spans="1:10" ht="15" customHeight="1" x14ac:dyDescent="0.25">
      <c r="A373" s="2" t="s">
        <v>552</v>
      </c>
      <c r="B373" s="2" t="s">
        <v>558</v>
      </c>
      <c r="C373" s="2">
        <v>2015</v>
      </c>
      <c r="D373" s="2">
        <v>32.286000000000001</v>
      </c>
      <c r="E373" s="2" t="s">
        <v>1001</v>
      </c>
      <c r="F373" s="2">
        <v>32.048999999999999</v>
      </c>
      <c r="G373" s="2" t="s">
        <v>1002</v>
      </c>
      <c r="H373" s="2">
        <v>0.23699999999999999</v>
      </c>
      <c r="I373" s="2" t="s">
        <v>651</v>
      </c>
      <c r="J373" s="2" t="s">
        <v>650</v>
      </c>
    </row>
    <row r="374" spans="1:10" ht="15" customHeight="1" x14ac:dyDescent="0.25">
      <c r="A374" s="2" t="s">
        <v>552</v>
      </c>
      <c r="B374" s="2" t="s">
        <v>559</v>
      </c>
      <c r="C374" s="2">
        <v>2015</v>
      </c>
      <c r="D374" s="2" t="s">
        <v>650</v>
      </c>
      <c r="E374" s="2" t="s">
        <v>651</v>
      </c>
      <c r="F374" s="2" t="s">
        <v>650</v>
      </c>
      <c r="G374" s="2" t="s">
        <v>651</v>
      </c>
      <c r="H374" s="2" t="s">
        <v>650</v>
      </c>
      <c r="I374" s="2" t="s">
        <v>651</v>
      </c>
      <c r="J374" s="2" t="s">
        <v>650</v>
      </c>
    </row>
    <row r="375" spans="1:10" ht="15" customHeight="1" x14ac:dyDescent="0.25">
      <c r="A375" s="2" t="s">
        <v>552</v>
      </c>
      <c r="B375" s="2" t="s">
        <v>560</v>
      </c>
      <c r="C375" s="2">
        <v>2015</v>
      </c>
      <c r="D375" s="2">
        <v>6.298</v>
      </c>
      <c r="E375" s="2" t="s">
        <v>1003</v>
      </c>
      <c r="F375" s="2">
        <v>6.298</v>
      </c>
      <c r="G375" s="2" t="s">
        <v>651</v>
      </c>
      <c r="H375" s="2" t="s">
        <v>650</v>
      </c>
      <c r="I375" s="2" t="s">
        <v>651</v>
      </c>
      <c r="J375" s="2" t="s">
        <v>650</v>
      </c>
    </row>
    <row r="376" spans="1:10" ht="15" customHeight="1" x14ac:dyDescent="0.25">
      <c r="A376" s="2" t="s">
        <v>552</v>
      </c>
      <c r="B376" s="2" t="s">
        <v>561</v>
      </c>
      <c r="C376" s="2">
        <v>2015</v>
      </c>
      <c r="D376" s="2">
        <v>12.433999999999999</v>
      </c>
      <c r="E376" s="2" t="s">
        <v>782</v>
      </c>
      <c r="F376" s="2">
        <v>12.433999999999999</v>
      </c>
      <c r="G376" s="2" t="s">
        <v>651</v>
      </c>
      <c r="H376" s="2" t="s">
        <v>650</v>
      </c>
      <c r="I376" s="2" t="s">
        <v>651</v>
      </c>
      <c r="J376" s="2" t="s">
        <v>650</v>
      </c>
    </row>
    <row r="377" spans="1:10" ht="15" customHeight="1" x14ac:dyDescent="0.25">
      <c r="A377" s="2" t="s">
        <v>552</v>
      </c>
      <c r="B377" s="2" t="s">
        <v>562</v>
      </c>
      <c r="C377" s="2">
        <v>2015</v>
      </c>
      <c r="D377" s="2" t="s">
        <v>650</v>
      </c>
      <c r="E377" s="2" t="s">
        <v>651</v>
      </c>
      <c r="F377" s="2" t="s">
        <v>650</v>
      </c>
      <c r="G377" s="2" t="s">
        <v>651</v>
      </c>
      <c r="H377" s="2" t="s">
        <v>650</v>
      </c>
      <c r="I377" s="2" t="s">
        <v>651</v>
      </c>
      <c r="J377" s="2" t="s">
        <v>650</v>
      </c>
    </row>
    <row r="378" spans="1:10" ht="15" customHeight="1" x14ac:dyDescent="0.25">
      <c r="A378" s="2" t="s">
        <v>552</v>
      </c>
      <c r="B378" s="2" t="s">
        <v>563</v>
      </c>
      <c r="C378" s="2">
        <v>2015</v>
      </c>
      <c r="D378" s="2" t="s">
        <v>650</v>
      </c>
      <c r="E378" s="2" t="s">
        <v>651</v>
      </c>
      <c r="F378" s="2" t="s">
        <v>650</v>
      </c>
      <c r="G378" s="2" t="s">
        <v>651</v>
      </c>
      <c r="H378" s="2" t="s">
        <v>650</v>
      </c>
      <c r="I378" s="2" t="s">
        <v>651</v>
      </c>
      <c r="J378" s="2" t="s">
        <v>650</v>
      </c>
    </row>
    <row r="379" spans="1:10" ht="15" customHeight="1" x14ac:dyDescent="0.25">
      <c r="A379" s="2" t="s">
        <v>552</v>
      </c>
      <c r="B379" s="2" t="s">
        <v>564</v>
      </c>
      <c r="C379" s="2">
        <v>2015</v>
      </c>
      <c r="D379" s="2">
        <v>24.995000000000001</v>
      </c>
      <c r="E379" s="2" t="s">
        <v>1004</v>
      </c>
      <c r="F379" s="2">
        <v>24.995000000000001</v>
      </c>
      <c r="G379" s="2" t="s">
        <v>650</v>
      </c>
      <c r="H379" s="2" t="s">
        <v>650</v>
      </c>
      <c r="I379" s="2" t="s">
        <v>650</v>
      </c>
      <c r="J379" s="2" t="s">
        <v>650</v>
      </c>
    </row>
    <row r="380" spans="1:10" ht="15" customHeight="1" x14ac:dyDescent="0.25">
      <c r="A380" s="2" t="s">
        <v>552</v>
      </c>
      <c r="B380" s="2" t="s">
        <v>565</v>
      </c>
      <c r="C380" s="2">
        <v>2015</v>
      </c>
      <c r="D380" s="2" t="s">
        <v>650</v>
      </c>
      <c r="E380" s="2" t="s">
        <v>651</v>
      </c>
      <c r="F380" s="2" t="s">
        <v>650</v>
      </c>
      <c r="G380" s="2" t="s">
        <v>651</v>
      </c>
      <c r="H380" s="2" t="s">
        <v>650</v>
      </c>
      <c r="I380" s="2" t="s">
        <v>651</v>
      </c>
      <c r="J380" s="2" t="s">
        <v>650</v>
      </c>
    </row>
    <row r="381" spans="1:10" ht="15" customHeight="1" x14ac:dyDescent="0.25">
      <c r="A381" s="2" t="s">
        <v>552</v>
      </c>
      <c r="B381" s="2" t="s">
        <v>566</v>
      </c>
      <c r="C381" s="2">
        <v>2015</v>
      </c>
      <c r="D381" s="2" t="s">
        <v>650</v>
      </c>
      <c r="E381" s="2" t="s">
        <v>651</v>
      </c>
      <c r="F381" s="2" t="s">
        <v>650</v>
      </c>
      <c r="G381" s="2" t="s">
        <v>651</v>
      </c>
      <c r="H381" s="2" t="s">
        <v>650</v>
      </c>
      <c r="I381" s="2" t="s">
        <v>651</v>
      </c>
      <c r="J381" s="2" t="s">
        <v>650</v>
      </c>
    </row>
    <row r="382" spans="1:10" ht="15" customHeight="1" x14ac:dyDescent="0.25">
      <c r="A382" s="2" t="s">
        <v>552</v>
      </c>
      <c r="B382" s="2" t="s">
        <v>567</v>
      </c>
      <c r="C382" s="2">
        <v>2015</v>
      </c>
      <c r="D382" s="2">
        <v>25.114000000000001</v>
      </c>
      <c r="E382" s="2" t="s">
        <v>783</v>
      </c>
      <c r="F382" s="2">
        <v>25.114000000000001</v>
      </c>
      <c r="G382" s="2" t="s">
        <v>651</v>
      </c>
      <c r="H382" s="2" t="s">
        <v>650</v>
      </c>
      <c r="I382" s="2" t="s">
        <v>651</v>
      </c>
      <c r="J382" s="2" t="s">
        <v>650</v>
      </c>
    </row>
    <row r="383" spans="1:10" ht="15" customHeight="1" x14ac:dyDescent="0.25">
      <c r="A383" s="2" t="s">
        <v>552</v>
      </c>
      <c r="B383" s="2" t="s">
        <v>568</v>
      </c>
      <c r="C383" s="2">
        <v>2015</v>
      </c>
      <c r="D383" s="2" t="s">
        <v>650</v>
      </c>
      <c r="E383" s="2" t="s">
        <v>651</v>
      </c>
      <c r="F383" s="2" t="s">
        <v>650</v>
      </c>
      <c r="G383" s="2" t="s">
        <v>651</v>
      </c>
      <c r="H383" s="2" t="s">
        <v>650</v>
      </c>
      <c r="I383" s="2" t="s">
        <v>651</v>
      </c>
      <c r="J383" s="2" t="s">
        <v>650</v>
      </c>
    </row>
    <row r="384" spans="1:10" ht="15" customHeight="1" x14ac:dyDescent="0.25">
      <c r="A384" s="2" t="s">
        <v>552</v>
      </c>
      <c r="B384" s="2" t="s">
        <v>569</v>
      </c>
      <c r="C384" s="2">
        <v>2015</v>
      </c>
      <c r="D384" s="2" t="s">
        <v>650</v>
      </c>
      <c r="E384" s="2" t="s">
        <v>651</v>
      </c>
      <c r="F384" s="2" t="s">
        <v>650</v>
      </c>
      <c r="G384" s="2" t="s">
        <v>651</v>
      </c>
      <c r="H384" s="2" t="s">
        <v>650</v>
      </c>
      <c r="I384" s="2" t="s">
        <v>651</v>
      </c>
      <c r="J384" s="2" t="s">
        <v>650</v>
      </c>
    </row>
    <row r="385" spans="1:10" ht="15" customHeight="1" x14ac:dyDescent="0.25">
      <c r="A385" s="2" t="s">
        <v>552</v>
      </c>
      <c r="B385" s="2" t="s">
        <v>570</v>
      </c>
      <c r="C385" s="2">
        <v>2015</v>
      </c>
      <c r="D385" s="2" t="s">
        <v>650</v>
      </c>
      <c r="E385" s="2" t="s">
        <v>651</v>
      </c>
      <c r="F385" s="2" t="s">
        <v>650</v>
      </c>
      <c r="G385" s="2" t="s">
        <v>651</v>
      </c>
      <c r="H385" s="2" t="s">
        <v>650</v>
      </c>
      <c r="I385" s="2" t="s">
        <v>651</v>
      </c>
      <c r="J385" s="2" t="s">
        <v>650</v>
      </c>
    </row>
    <row r="386" spans="1:10" ht="15" customHeight="1" x14ac:dyDescent="0.25">
      <c r="A386" s="2" t="s">
        <v>571</v>
      </c>
      <c r="B386" s="2" t="s">
        <v>572</v>
      </c>
      <c r="C386" s="2">
        <v>2015</v>
      </c>
      <c r="D386" s="2" t="s">
        <v>650</v>
      </c>
      <c r="E386" s="2" t="s">
        <v>651</v>
      </c>
      <c r="F386" s="2" t="s">
        <v>650</v>
      </c>
      <c r="G386" s="2" t="s">
        <v>651</v>
      </c>
      <c r="H386" s="2" t="s">
        <v>650</v>
      </c>
      <c r="I386" s="2" t="s">
        <v>651</v>
      </c>
      <c r="J386" s="2" t="s">
        <v>650</v>
      </c>
    </row>
    <row r="387" spans="1:10" ht="15" customHeight="1" x14ac:dyDescent="0.25">
      <c r="A387" s="2" t="s">
        <v>571</v>
      </c>
      <c r="B387" s="2" t="s">
        <v>573</v>
      </c>
      <c r="C387" s="2">
        <v>2015</v>
      </c>
      <c r="D387" s="2">
        <v>0.246</v>
      </c>
      <c r="E387" s="2" t="s">
        <v>1005</v>
      </c>
      <c r="F387" s="2">
        <v>0.246</v>
      </c>
      <c r="G387" s="2" t="s">
        <v>650</v>
      </c>
      <c r="H387" s="2" t="s">
        <v>650</v>
      </c>
      <c r="I387" s="2" t="s">
        <v>650</v>
      </c>
      <c r="J387" s="2" t="s">
        <v>650</v>
      </c>
    </row>
    <row r="388" spans="1:10" ht="15" customHeight="1" x14ac:dyDescent="0.25">
      <c r="A388" s="2" t="s">
        <v>574</v>
      </c>
      <c r="B388" s="2" t="s">
        <v>575</v>
      </c>
      <c r="C388" s="2">
        <v>2015</v>
      </c>
      <c r="D388" s="2">
        <v>5.2619999999999996</v>
      </c>
      <c r="E388" s="2" t="s">
        <v>1006</v>
      </c>
      <c r="F388" s="2">
        <v>5.2619999999999996</v>
      </c>
      <c r="G388" s="2" t="s">
        <v>651</v>
      </c>
      <c r="H388" s="2" t="s">
        <v>650</v>
      </c>
      <c r="I388" s="2" t="s">
        <v>651</v>
      </c>
      <c r="J388" s="2" t="s">
        <v>650</v>
      </c>
    </row>
    <row r="389" spans="1:10" ht="15" customHeight="1" x14ac:dyDescent="0.25">
      <c r="A389" s="2" t="s">
        <v>574</v>
      </c>
      <c r="B389" s="2" t="s">
        <v>576</v>
      </c>
      <c r="C389" s="2">
        <v>2015</v>
      </c>
      <c r="D389" s="2" t="s">
        <v>650</v>
      </c>
      <c r="E389" s="2" t="s">
        <v>651</v>
      </c>
      <c r="F389" s="2" t="s">
        <v>650</v>
      </c>
      <c r="G389" s="2" t="s">
        <v>651</v>
      </c>
      <c r="H389" s="2" t="s">
        <v>650</v>
      </c>
      <c r="I389" s="2" t="s">
        <v>651</v>
      </c>
      <c r="J389" s="2" t="s">
        <v>650</v>
      </c>
    </row>
    <row r="390" spans="1:10" ht="15" customHeight="1" x14ac:dyDescent="0.25">
      <c r="A390" s="2" t="s">
        <v>574</v>
      </c>
      <c r="B390" s="2" t="s">
        <v>577</v>
      </c>
      <c r="C390" s="2">
        <v>2015</v>
      </c>
      <c r="D390" s="2">
        <v>1.2969999999999999</v>
      </c>
      <c r="E390" s="2" t="s">
        <v>1007</v>
      </c>
      <c r="F390" s="2">
        <v>0.29099999999999998</v>
      </c>
      <c r="G390" s="2" t="s">
        <v>1008</v>
      </c>
      <c r="H390" s="2">
        <v>1.006</v>
      </c>
      <c r="I390" s="2" t="s">
        <v>651</v>
      </c>
      <c r="J390" s="2" t="s">
        <v>650</v>
      </c>
    </row>
    <row r="391" spans="1:10" ht="15" customHeight="1" x14ac:dyDescent="0.25">
      <c r="A391" s="2" t="s">
        <v>574</v>
      </c>
      <c r="B391" s="2" t="s">
        <v>578</v>
      </c>
      <c r="C391" s="2">
        <v>2015</v>
      </c>
      <c r="D391" s="2">
        <v>18.445</v>
      </c>
      <c r="E391" s="2" t="s">
        <v>1009</v>
      </c>
      <c r="F391" s="2">
        <v>18.445</v>
      </c>
      <c r="G391" s="2" t="s">
        <v>651</v>
      </c>
      <c r="H391" s="2" t="s">
        <v>650</v>
      </c>
      <c r="I391" s="2" t="s">
        <v>651</v>
      </c>
      <c r="J391" s="2" t="s">
        <v>650</v>
      </c>
    </row>
    <row r="392" spans="1:10" ht="15" customHeight="1" x14ac:dyDescent="0.25">
      <c r="A392" s="2" t="s">
        <v>579</v>
      </c>
      <c r="B392" s="2" t="s">
        <v>580</v>
      </c>
      <c r="C392" s="2">
        <v>2015</v>
      </c>
      <c r="D392" s="2" t="s">
        <v>650</v>
      </c>
      <c r="E392" s="2" t="s">
        <v>651</v>
      </c>
      <c r="F392" s="2" t="s">
        <v>650</v>
      </c>
      <c r="G392" s="2" t="s">
        <v>651</v>
      </c>
      <c r="H392" s="2" t="s">
        <v>650</v>
      </c>
      <c r="I392" s="2" t="s">
        <v>651</v>
      </c>
      <c r="J392" s="2" t="s">
        <v>650</v>
      </c>
    </row>
    <row r="393" spans="1:10" ht="15" customHeight="1" x14ac:dyDescent="0.25">
      <c r="A393" s="2" t="s">
        <v>579</v>
      </c>
      <c r="B393" s="2" t="s">
        <v>581</v>
      </c>
      <c r="C393" s="2">
        <v>2015</v>
      </c>
      <c r="D393" s="2" t="s">
        <v>650</v>
      </c>
      <c r="E393" s="2" t="s">
        <v>651</v>
      </c>
      <c r="F393" s="2" t="s">
        <v>650</v>
      </c>
      <c r="G393" s="2" t="s">
        <v>651</v>
      </c>
      <c r="H393" s="2" t="s">
        <v>650</v>
      </c>
      <c r="I393" s="2" t="s">
        <v>651</v>
      </c>
      <c r="J393" s="2" t="s">
        <v>650</v>
      </c>
    </row>
    <row r="394" spans="1:10" ht="15" customHeight="1" x14ac:dyDescent="0.25">
      <c r="A394" s="2" t="s">
        <v>579</v>
      </c>
      <c r="B394" s="2" t="s">
        <v>582</v>
      </c>
      <c r="C394" s="2">
        <v>2015</v>
      </c>
      <c r="D394" s="2" t="s">
        <v>650</v>
      </c>
      <c r="E394" s="2" t="s">
        <v>651</v>
      </c>
      <c r="F394" s="2" t="s">
        <v>650</v>
      </c>
      <c r="G394" s="2" t="s">
        <v>651</v>
      </c>
      <c r="H394" s="2" t="s">
        <v>650</v>
      </c>
      <c r="I394" s="2" t="s">
        <v>651</v>
      </c>
      <c r="J394" s="2" t="s">
        <v>650</v>
      </c>
    </row>
    <row r="395" spans="1:10" ht="15" customHeight="1" x14ac:dyDescent="0.25">
      <c r="A395" s="2" t="s">
        <v>583</v>
      </c>
      <c r="B395" s="2" t="s">
        <v>584</v>
      </c>
      <c r="C395" s="2">
        <v>2015</v>
      </c>
      <c r="D395" s="2" t="s">
        <v>650</v>
      </c>
      <c r="E395" s="2" t="s">
        <v>651</v>
      </c>
      <c r="F395" s="2" t="s">
        <v>650</v>
      </c>
      <c r="G395" s="2" t="s">
        <v>651</v>
      </c>
      <c r="H395" s="2" t="s">
        <v>650</v>
      </c>
      <c r="I395" s="2" t="s">
        <v>651</v>
      </c>
      <c r="J395" s="2" t="s">
        <v>650</v>
      </c>
    </row>
    <row r="396" spans="1:10" ht="15" customHeight="1" x14ac:dyDescent="0.25">
      <c r="A396" s="2" t="s">
        <v>583</v>
      </c>
      <c r="B396" s="2" t="s">
        <v>585</v>
      </c>
      <c r="C396" s="2">
        <v>2015</v>
      </c>
      <c r="D396" s="2" t="s">
        <v>650</v>
      </c>
      <c r="E396" s="2" t="s">
        <v>651</v>
      </c>
      <c r="F396" s="2" t="s">
        <v>650</v>
      </c>
      <c r="G396" s="2" t="s">
        <v>651</v>
      </c>
      <c r="H396" s="2" t="s">
        <v>650</v>
      </c>
      <c r="I396" s="2" t="s">
        <v>651</v>
      </c>
      <c r="J396" s="2" t="s">
        <v>650</v>
      </c>
    </row>
    <row r="397" spans="1:10" ht="15" customHeight="1" x14ac:dyDescent="0.25">
      <c r="A397" s="2" t="s">
        <v>583</v>
      </c>
      <c r="B397" s="2" t="s">
        <v>586</v>
      </c>
      <c r="C397" s="2">
        <v>2015</v>
      </c>
      <c r="D397" s="2" t="s">
        <v>650</v>
      </c>
      <c r="E397" s="2" t="s">
        <v>651</v>
      </c>
      <c r="F397" s="2" t="s">
        <v>650</v>
      </c>
      <c r="G397" s="2" t="s">
        <v>651</v>
      </c>
      <c r="H397" s="2" t="s">
        <v>650</v>
      </c>
      <c r="I397" s="2" t="s">
        <v>651</v>
      </c>
      <c r="J397" s="2" t="s">
        <v>650</v>
      </c>
    </row>
    <row r="398" spans="1:10" ht="15" customHeight="1" x14ac:dyDescent="0.25">
      <c r="A398" s="2" t="s">
        <v>583</v>
      </c>
      <c r="B398" s="2" t="s">
        <v>587</v>
      </c>
      <c r="C398" s="2">
        <v>2015</v>
      </c>
      <c r="D398" s="2" t="s">
        <v>650</v>
      </c>
      <c r="E398" s="2" t="s">
        <v>651</v>
      </c>
      <c r="F398" s="2" t="s">
        <v>650</v>
      </c>
      <c r="G398" s="2" t="s">
        <v>651</v>
      </c>
      <c r="H398" s="2" t="s">
        <v>650</v>
      </c>
      <c r="I398" s="2" t="s">
        <v>651</v>
      </c>
      <c r="J398" s="2" t="s">
        <v>650</v>
      </c>
    </row>
    <row r="399" spans="1:10" ht="15" customHeight="1" x14ac:dyDescent="0.25">
      <c r="A399" s="2" t="s">
        <v>588</v>
      </c>
      <c r="B399" s="2" t="s">
        <v>589</v>
      </c>
      <c r="C399" s="2">
        <v>2015</v>
      </c>
      <c r="D399" s="2" t="s">
        <v>650</v>
      </c>
      <c r="E399" s="2" t="s">
        <v>651</v>
      </c>
      <c r="F399" s="2" t="s">
        <v>650</v>
      </c>
      <c r="G399" s="2" t="s">
        <v>651</v>
      </c>
      <c r="H399" s="2" t="s">
        <v>650</v>
      </c>
      <c r="I399" s="2" t="s">
        <v>651</v>
      </c>
      <c r="J399" s="2" t="s">
        <v>650</v>
      </c>
    </row>
    <row r="400" spans="1:10" ht="15" customHeight="1" x14ac:dyDescent="0.25">
      <c r="A400" s="2" t="s">
        <v>590</v>
      </c>
      <c r="B400" s="2" t="s">
        <v>591</v>
      </c>
      <c r="C400" s="2">
        <v>2015</v>
      </c>
      <c r="D400" s="2" t="s">
        <v>650</v>
      </c>
      <c r="E400" s="2" t="s">
        <v>651</v>
      </c>
      <c r="F400" s="2" t="s">
        <v>650</v>
      </c>
      <c r="G400" s="2" t="s">
        <v>651</v>
      </c>
      <c r="H400" s="2" t="s">
        <v>650</v>
      </c>
      <c r="I400" s="2" t="s">
        <v>651</v>
      </c>
      <c r="J400" s="2" t="s">
        <v>650</v>
      </c>
    </row>
    <row r="401" spans="1:10" ht="15" customHeight="1" x14ac:dyDescent="0.25">
      <c r="A401" s="2" t="s">
        <v>590</v>
      </c>
      <c r="B401" s="2" t="s">
        <v>592</v>
      </c>
      <c r="C401" s="2">
        <v>2015</v>
      </c>
      <c r="D401" s="2" t="s">
        <v>650</v>
      </c>
      <c r="E401" s="2" t="s">
        <v>651</v>
      </c>
      <c r="F401" s="2" t="s">
        <v>650</v>
      </c>
      <c r="G401" s="2" t="s">
        <v>651</v>
      </c>
      <c r="H401" s="2" t="s">
        <v>650</v>
      </c>
      <c r="I401" s="2" t="s">
        <v>651</v>
      </c>
      <c r="J401" s="2" t="s">
        <v>650</v>
      </c>
    </row>
    <row r="402" spans="1:10" ht="15" customHeight="1" x14ac:dyDescent="0.25">
      <c r="A402" s="2" t="s">
        <v>590</v>
      </c>
      <c r="B402" s="2" t="s">
        <v>593</v>
      </c>
      <c r="C402" s="2">
        <v>2015</v>
      </c>
      <c r="D402" s="2">
        <v>18.600000000000001</v>
      </c>
      <c r="E402" s="2" t="s">
        <v>1010</v>
      </c>
      <c r="F402" s="2">
        <v>18.600000000000001</v>
      </c>
      <c r="G402" s="2" t="s">
        <v>651</v>
      </c>
      <c r="H402" s="2" t="s">
        <v>650</v>
      </c>
      <c r="I402" s="2" t="s">
        <v>651</v>
      </c>
      <c r="J402" s="2" t="s">
        <v>650</v>
      </c>
    </row>
    <row r="403" spans="1:10" ht="15" customHeight="1" x14ac:dyDescent="0.25">
      <c r="A403" s="2" t="s">
        <v>598</v>
      </c>
      <c r="B403" s="2" t="s">
        <v>599</v>
      </c>
      <c r="C403" s="2">
        <v>2015</v>
      </c>
      <c r="D403" s="2">
        <v>352.15199999999999</v>
      </c>
      <c r="E403" s="2" t="s">
        <v>1011</v>
      </c>
      <c r="F403" s="2">
        <v>346.81099999999998</v>
      </c>
      <c r="G403" s="2" t="s">
        <v>1012</v>
      </c>
      <c r="H403" s="2">
        <v>5.0579999999999998</v>
      </c>
      <c r="I403" s="2" t="s">
        <v>773</v>
      </c>
      <c r="J403" s="2">
        <v>0.28299999999999997</v>
      </c>
    </row>
    <row r="404" spans="1:10" ht="15" customHeight="1" x14ac:dyDescent="0.25">
      <c r="A404" s="2" t="s">
        <v>598</v>
      </c>
      <c r="B404" s="2" t="s">
        <v>600</v>
      </c>
      <c r="C404" s="2">
        <v>2015</v>
      </c>
      <c r="D404" s="2" t="s">
        <v>650</v>
      </c>
      <c r="E404" s="2" t="s">
        <v>651</v>
      </c>
      <c r="F404" s="2" t="s">
        <v>650</v>
      </c>
      <c r="G404" s="2" t="s">
        <v>651</v>
      </c>
      <c r="H404" s="2" t="s">
        <v>650</v>
      </c>
      <c r="I404" s="2" t="s">
        <v>651</v>
      </c>
      <c r="J404" s="2" t="s">
        <v>650</v>
      </c>
    </row>
    <row r="405" spans="1:10" ht="15" customHeight="1" x14ac:dyDescent="0.25">
      <c r="A405" s="2" t="s">
        <v>598</v>
      </c>
      <c r="B405" s="2" t="s">
        <v>601</v>
      </c>
      <c r="C405" s="2">
        <v>2015</v>
      </c>
      <c r="D405" s="2" t="s">
        <v>650</v>
      </c>
      <c r="E405" s="2" t="s">
        <v>651</v>
      </c>
      <c r="F405" s="2" t="s">
        <v>650</v>
      </c>
      <c r="G405" s="2" t="s">
        <v>651</v>
      </c>
      <c r="H405" s="2" t="s">
        <v>650</v>
      </c>
      <c r="I405" s="2" t="s">
        <v>651</v>
      </c>
      <c r="J405" s="2" t="s">
        <v>650</v>
      </c>
    </row>
    <row r="406" spans="1:10" ht="15" customHeight="1" x14ac:dyDescent="0.25">
      <c r="A406" s="2" t="s">
        <v>598</v>
      </c>
      <c r="B406" s="2" t="s">
        <v>602</v>
      </c>
      <c r="C406" s="2">
        <v>2015</v>
      </c>
      <c r="D406" s="2">
        <v>0.27800000000000002</v>
      </c>
      <c r="E406" s="2" t="s">
        <v>773</v>
      </c>
      <c r="F406" s="2">
        <v>0.27800000000000002</v>
      </c>
      <c r="G406" s="2" t="s">
        <v>651</v>
      </c>
      <c r="H406" s="2" t="s">
        <v>650</v>
      </c>
      <c r="I406" s="2" t="s">
        <v>651</v>
      </c>
      <c r="J406" s="2" t="s">
        <v>650</v>
      </c>
    </row>
    <row r="407" spans="1:10" ht="15" customHeight="1" x14ac:dyDescent="0.25">
      <c r="A407" s="2" t="s">
        <v>603</v>
      </c>
      <c r="B407" s="2" t="s">
        <v>604</v>
      </c>
      <c r="C407" s="2">
        <v>2015</v>
      </c>
      <c r="D407" s="2" t="s">
        <v>650</v>
      </c>
      <c r="E407" s="2" t="s">
        <v>650</v>
      </c>
      <c r="F407" s="2" t="s">
        <v>650</v>
      </c>
      <c r="G407" s="2" t="s">
        <v>650</v>
      </c>
      <c r="H407" s="2" t="s">
        <v>650</v>
      </c>
      <c r="I407" s="2" t="s">
        <v>650</v>
      </c>
      <c r="J407" s="2" t="s">
        <v>650</v>
      </c>
    </row>
    <row r="408" spans="1:10" ht="15" customHeight="1" x14ac:dyDescent="0.25">
      <c r="A408" s="2" t="s">
        <v>605</v>
      </c>
      <c r="B408" s="2" t="s">
        <v>606</v>
      </c>
      <c r="C408" s="2">
        <v>2015</v>
      </c>
      <c r="D408" s="2" t="s">
        <v>650</v>
      </c>
      <c r="E408" s="2" t="s">
        <v>651</v>
      </c>
      <c r="F408" s="2" t="s">
        <v>650</v>
      </c>
      <c r="G408" s="2" t="s">
        <v>651</v>
      </c>
      <c r="H408" s="2" t="s">
        <v>650</v>
      </c>
      <c r="I408" s="2" t="s">
        <v>651</v>
      </c>
      <c r="J408" s="2" t="s">
        <v>650</v>
      </c>
    </row>
    <row r="409" spans="1:10" ht="15" customHeight="1" x14ac:dyDescent="0.25">
      <c r="A409" s="2" t="s">
        <v>608</v>
      </c>
      <c r="B409" s="2" t="s">
        <v>609</v>
      </c>
      <c r="C409" s="2">
        <v>2015</v>
      </c>
      <c r="D409" s="2" t="s">
        <v>650</v>
      </c>
      <c r="E409" s="2" t="s">
        <v>651</v>
      </c>
      <c r="F409" s="2" t="s">
        <v>650</v>
      </c>
      <c r="G409" s="2" t="s">
        <v>651</v>
      </c>
      <c r="H409" s="2" t="s">
        <v>650</v>
      </c>
      <c r="I409" s="2" t="s">
        <v>651</v>
      </c>
      <c r="J409" s="2" t="s">
        <v>650</v>
      </c>
    </row>
    <row r="410" spans="1:10" ht="15" customHeight="1" x14ac:dyDescent="0.25">
      <c r="A410" s="2" t="s">
        <v>608</v>
      </c>
      <c r="B410" s="2" t="s">
        <v>610</v>
      </c>
      <c r="C410" s="2">
        <v>2015</v>
      </c>
      <c r="D410" s="2" t="s">
        <v>650</v>
      </c>
      <c r="E410" s="2" t="s">
        <v>651</v>
      </c>
      <c r="F410" s="2" t="s">
        <v>650</v>
      </c>
      <c r="G410" s="2" t="s">
        <v>651</v>
      </c>
      <c r="H410" s="2" t="s">
        <v>650</v>
      </c>
      <c r="I410" s="2" t="s">
        <v>651</v>
      </c>
      <c r="J410" s="2" t="s">
        <v>650</v>
      </c>
    </row>
    <row r="411" spans="1:10" ht="15" customHeight="1" x14ac:dyDescent="0.25">
      <c r="A411" s="2" t="s">
        <v>608</v>
      </c>
      <c r="B411" s="2" t="s">
        <v>611</v>
      </c>
      <c r="C411" s="2">
        <v>2015</v>
      </c>
      <c r="D411" s="2" t="s">
        <v>650</v>
      </c>
      <c r="E411" s="2" t="s">
        <v>651</v>
      </c>
      <c r="F411" s="2" t="s">
        <v>650</v>
      </c>
      <c r="G411" s="2" t="s">
        <v>651</v>
      </c>
      <c r="H411" s="2" t="s">
        <v>650</v>
      </c>
      <c r="I411" s="2" t="s">
        <v>651</v>
      </c>
      <c r="J411" s="2" t="s">
        <v>650</v>
      </c>
    </row>
    <row r="412" spans="1:10" ht="15" customHeight="1" x14ac:dyDescent="0.25">
      <c r="A412" s="2" t="s">
        <v>608</v>
      </c>
      <c r="B412" s="2" t="s">
        <v>612</v>
      </c>
      <c r="C412" s="2">
        <v>2015</v>
      </c>
      <c r="D412" s="2">
        <v>3.4609999999999999</v>
      </c>
      <c r="E412" s="2" t="s">
        <v>793</v>
      </c>
      <c r="F412" s="2">
        <v>3.4609999999999999</v>
      </c>
      <c r="G412" s="2" t="s">
        <v>650</v>
      </c>
      <c r="H412" s="2" t="s">
        <v>650</v>
      </c>
      <c r="I412" s="2" t="s">
        <v>650</v>
      </c>
      <c r="J412" s="2" t="s">
        <v>650</v>
      </c>
    </row>
    <row r="413" spans="1:10" ht="15" customHeight="1" x14ac:dyDescent="0.25">
      <c r="A413" s="2" t="s">
        <v>608</v>
      </c>
      <c r="B413" s="2" t="s">
        <v>613</v>
      </c>
      <c r="C413" s="2">
        <v>2015</v>
      </c>
      <c r="D413" s="2" t="s">
        <v>650</v>
      </c>
      <c r="E413" s="2" t="s">
        <v>651</v>
      </c>
      <c r="F413" s="2" t="s">
        <v>650</v>
      </c>
      <c r="G413" s="2" t="s">
        <v>651</v>
      </c>
      <c r="H413" s="2" t="s">
        <v>650</v>
      </c>
      <c r="I413" s="2" t="s">
        <v>651</v>
      </c>
      <c r="J413" s="2" t="s">
        <v>650</v>
      </c>
    </row>
    <row r="414" spans="1:10" ht="15" customHeight="1" x14ac:dyDescent="0.25">
      <c r="A414" s="2" t="s">
        <v>608</v>
      </c>
      <c r="B414" s="2" t="s">
        <v>614</v>
      </c>
      <c r="C414" s="2">
        <v>2015</v>
      </c>
      <c r="D414" s="2" t="s">
        <v>650</v>
      </c>
      <c r="E414" s="2" t="s">
        <v>651</v>
      </c>
      <c r="F414" s="2" t="s">
        <v>650</v>
      </c>
      <c r="G414" s="2" t="s">
        <v>651</v>
      </c>
      <c r="H414" s="2" t="s">
        <v>650</v>
      </c>
      <c r="I414" s="2" t="s">
        <v>651</v>
      </c>
      <c r="J414" s="2" t="s">
        <v>650</v>
      </c>
    </row>
    <row r="415" spans="1:10" ht="15" customHeight="1" x14ac:dyDescent="0.25">
      <c r="A415" s="2" t="s">
        <v>608</v>
      </c>
      <c r="B415" s="2" t="s">
        <v>615</v>
      </c>
      <c r="C415" s="2">
        <v>2015</v>
      </c>
      <c r="D415" s="2" t="s">
        <v>650</v>
      </c>
      <c r="E415" s="2" t="s">
        <v>651</v>
      </c>
      <c r="F415" s="2" t="s">
        <v>650</v>
      </c>
      <c r="G415" s="2" t="s">
        <v>651</v>
      </c>
      <c r="H415" s="2" t="s">
        <v>650</v>
      </c>
      <c r="I415" s="2" t="s">
        <v>651</v>
      </c>
      <c r="J415" s="2" t="s">
        <v>650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1.7109375" style="2" customWidth="1"/>
    <col min="2" max="2" width="9.140625" style="2"/>
    <col min="3" max="3" width="9.28515625" style="2" bestFit="1" customWidth="1"/>
    <col min="4" max="4" width="16.7109375" style="2" customWidth="1"/>
    <col min="5" max="5" width="14" style="2" customWidth="1"/>
    <col min="6" max="6" width="37.42578125" style="2" customWidth="1"/>
    <col min="7" max="9" width="9.28515625" style="2" bestFit="1" customWidth="1"/>
    <col min="10" max="10" width="20.42578125" style="2" hidden="1" customWidth="1"/>
    <col min="11" max="19" width="9.28515625" style="2" hidden="1" customWidth="1"/>
    <col min="20" max="22" width="9.140625" style="2" customWidth="1"/>
    <col min="23" max="23" width="14" style="2" customWidth="1"/>
    <col min="24" max="24" width="16.140625" style="2" customWidth="1"/>
    <col min="25" max="26" width="9.140625" style="2"/>
    <col min="27" max="30" width="10.5703125" style="2" customWidth="1"/>
    <col min="31" max="31" width="9.140625" style="2"/>
    <col min="32" max="32" width="13.7109375" style="2" customWidth="1"/>
    <col min="33" max="16384" width="9.140625" style="2"/>
  </cols>
  <sheetData>
    <row r="1" spans="1:34" s="101" customFormat="1" ht="108" customHeight="1" thickBot="1" x14ac:dyDescent="0.3">
      <c r="A1" s="102" t="s">
        <v>616</v>
      </c>
      <c r="B1" s="102" t="s">
        <v>1</v>
      </c>
      <c r="C1" s="102" t="s">
        <v>617</v>
      </c>
      <c r="D1" s="102" t="s">
        <v>831</v>
      </c>
      <c r="E1" s="102" t="s">
        <v>832</v>
      </c>
      <c r="F1" s="102" t="s">
        <v>833</v>
      </c>
      <c r="G1" s="102" t="s">
        <v>834</v>
      </c>
      <c r="H1" s="102" t="s">
        <v>835</v>
      </c>
      <c r="I1" s="102" t="s">
        <v>836</v>
      </c>
      <c r="J1" s="102" t="s">
        <v>837</v>
      </c>
      <c r="K1" s="102" t="s">
        <v>834</v>
      </c>
      <c r="L1" s="102" t="s">
        <v>838</v>
      </c>
      <c r="M1" s="102" t="s">
        <v>839</v>
      </c>
      <c r="N1" s="102" t="s">
        <v>840</v>
      </c>
      <c r="O1" s="102" t="s">
        <v>841</v>
      </c>
      <c r="P1" s="102" t="s">
        <v>834</v>
      </c>
      <c r="Q1" s="102" t="s">
        <v>838</v>
      </c>
      <c r="R1" s="102" t="s">
        <v>839</v>
      </c>
      <c r="S1" s="102" t="s">
        <v>840</v>
      </c>
      <c r="W1" s="113" t="s">
        <v>1264</v>
      </c>
      <c r="X1" s="114" t="s">
        <v>1149</v>
      </c>
      <c r="Y1" s="115" t="s">
        <v>1146</v>
      </c>
      <c r="Z1" s="115" t="s">
        <v>1147</v>
      </c>
      <c r="AA1" s="115" t="s">
        <v>1148</v>
      </c>
      <c r="AB1" s="116" t="s">
        <v>1153</v>
      </c>
      <c r="AC1" s="116" t="s">
        <v>1154</v>
      </c>
      <c r="AD1" s="117" t="s">
        <v>1155</v>
      </c>
      <c r="AF1" s="118" t="s">
        <v>1150</v>
      </c>
      <c r="AG1" s="116" t="s">
        <v>1151</v>
      </c>
      <c r="AH1" s="117" t="s">
        <v>1152</v>
      </c>
    </row>
    <row r="2" spans="1:34" ht="15" customHeight="1" x14ac:dyDescent="0.25">
      <c r="A2" s="2" t="s">
        <v>22</v>
      </c>
      <c r="B2" s="2" t="s">
        <v>23</v>
      </c>
      <c r="C2" s="2">
        <v>2015</v>
      </c>
      <c r="D2" s="2" t="s">
        <v>650</v>
      </c>
      <c r="E2" s="2" t="s">
        <v>650</v>
      </c>
      <c r="F2" s="2" t="s">
        <v>651</v>
      </c>
      <c r="G2" s="2">
        <v>2.38</v>
      </c>
      <c r="H2" s="2">
        <v>344.47</v>
      </c>
      <c r="I2" s="2">
        <v>0.42</v>
      </c>
      <c r="J2" s="2" t="s">
        <v>650</v>
      </c>
      <c r="K2" s="2" t="s">
        <v>650</v>
      </c>
      <c r="L2" s="2" t="s">
        <v>650</v>
      </c>
      <c r="M2" s="2" t="s">
        <v>650</v>
      </c>
      <c r="N2" s="2" t="s">
        <v>650</v>
      </c>
      <c r="O2" s="2" t="s">
        <v>650</v>
      </c>
      <c r="P2" s="2" t="s">
        <v>650</v>
      </c>
      <c r="Q2" s="2" t="s">
        <v>650</v>
      </c>
      <c r="R2" s="2" t="s">
        <v>650</v>
      </c>
      <c r="S2" s="2" t="s">
        <v>650</v>
      </c>
      <c r="W2" s="2" t="str">
        <f>IF(OR(AND(G2&lt;&gt;2.38,G2&lt;&gt;"-"),AND(H2&lt;&gt;344.47,H2&lt;&gt;"-"),AND(I2&lt;&gt;0.42,I2&lt;&gt;"-")),"Ja","Nej")</f>
        <v>Nej</v>
      </c>
      <c r="Y2" s="2">
        <f>I2</f>
        <v>0.42</v>
      </c>
      <c r="Z2" s="2">
        <f t="shared" ref="Z2:Z65" si="0">IF(W2="Ja",1-Y2-X2,0.14)</f>
        <v>0.14000000000000001</v>
      </c>
      <c r="AA2" s="2">
        <f t="shared" ref="AA2:AA65" si="1">IF(W2="Ja",X2,0.44)</f>
        <v>0.44</v>
      </c>
      <c r="AB2" s="2">
        <f>IFERROR(G2/1,2.38)</f>
        <v>2.38</v>
      </c>
      <c r="AC2" s="2">
        <f>IFERROR(H2/1,344.47)</f>
        <v>344.47</v>
      </c>
      <c r="AD2" s="2">
        <f>IFERROR(I2/1,0.42)</f>
        <v>0.42</v>
      </c>
      <c r="AF2" s="2" t="str">
        <f t="shared" ref="AF2:AF65" si="2">IF(ISERROR(1/J2),"Nej","Ja")</f>
        <v>Nej</v>
      </c>
      <c r="AG2" s="2">
        <f t="shared" ref="AG2:AG65" si="3">IF(AF2="nej",0,J2)</f>
        <v>0</v>
      </c>
      <c r="AH2" s="2">
        <f t="shared" ref="AH2:AH65" si="4">IF(AF2="nej",0,N2/100)</f>
        <v>0</v>
      </c>
    </row>
    <row r="3" spans="1:34" ht="15" customHeight="1" x14ac:dyDescent="0.25">
      <c r="A3" s="2" t="s">
        <v>22</v>
      </c>
      <c r="B3" s="2" t="s">
        <v>24</v>
      </c>
      <c r="C3" s="2">
        <v>2015</v>
      </c>
      <c r="D3" s="2">
        <v>0.3</v>
      </c>
      <c r="E3" s="2" t="s">
        <v>650</v>
      </c>
      <c r="F3" s="2" t="s">
        <v>651</v>
      </c>
      <c r="G3" s="2">
        <v>2.38</v>
      </c>
      <c r="H3" s="2">
        <v>344.47</v>
      </c>
      <c r="I3" s="2">
        <v>0.42</v>
      </c>
      <c r="J3" s="2" t="s">
        <v>650</v>
      </c>
      <c r="K3" s="2" t="s">
        <v>650</v>
      </c>
      <c r="L3" s="2" t="s">
        <v>650</v>
      </c>
      <c r="M3" s="2" t="s">
        <v>650</v>
      </c>
      <c r="N3" s="2" t="s">
        <v>650</v>
      </c>
      <c r="O3" s="2" t="s">
        <v>650</v>
      </c>
      <c r="P3" s="2" t="s">
        <v>650</v>
      </c>
      <c r="Q3" s="2" t="s">
        <v>650</v>
      </c>
      <c r="R3" s="2" t="s">
        <v>650</v>
      </c>
      <c r="S3" s="2" t="s">
        <v>650</v>
      </c>
      <c r="W3" s="2" t="str">
        <f t="shared" ref="W3:W66" si="5">IF(OR(AND(G3&lt;&gt;2.38,G3&lt;&gt;"-"),AND(H3&lt;&gt;344.47,H3&lt;&gt;"-"),AND(I3&lt;&gt;0.42,I3&lt;&gt;"-")),"Ja","Nej")</f>
        <v>Nej</v>
      </c>
      <c r="Y3" s="2">
        <f t="shared" ref="Y3:Y66" si="6">I3</f>
        <v>0.42</v>
      </c>
      <c r="Z3" s="2">
        <f t="shared" si="0"/>
        <v>0.14000000000000001</v>
      </c>
      <c r="AA3" s="2">
        <f t="shared" si="1"/>
        <v>0.44</v>
      </c>
      <c r="AB3" s="2">
        <f t="shared" ref="AB3:AB66" si="7">IFERROR(G3/1,2.38)</f>
        <v>2.38</v>
      </c>
      <c r="AC3" s="2">
        <f t="shared" ref="AC3:AC66" si="8">IFERROR(H3/1,344.47)</f>
        <v>344.47</v>
      </c>
      <c r="AD3" s="2">
        <f t="shared" ref="AD3:AD66" si="9">IFERROR(I3/1,0.42)</f>
        <v>0.42</v>
      </c>
      <c r="AF3" s="2" t="str">
        <f t="shared" si="2"/>
        <v>Nej</v>
      </c>
      <c r="AG3" s="2">
        <f t="shared" si="3"/>
        <v>0</v>
      </c>
      <c r="AH3" s="2">
        <f t="shared" si="4"/>
        <v>0</v>
      </c>
    </row>
    <row r="4" spans="1:34" ht="15" customHeight="1" x14ac:dyDescent="0.25">
      <c r="A4" s="2" t="s">
        <v>22</v>
      </c>
      <c r="B4" s="2" t="s">
        <v>25</v>
      </c>
      <c r="C4" s="2">
        <v>2015</v>
      </c>
      <c r="D4" s="2">
        <v>0.04</v>
      </c>
      <c r="E4" s="2" t="s">
        <v>650</v>
      </c>
      <c r="F4" s="2" t="s">
        <v>651</v>
      </c>
      <c r="G4" s="2">
        <v>2.38</v>
      </c>
      <c r="H4" s="2">
        <v>344.47</v>
      </c>
      <c r="I4" s="2">
        <v>0.42</v>
      </c>
      <c r="J4" s="2" t="s">
        <v>650</v>
      </c>
      <c r="K4" s="2" t="s">
        <v>650</v>
      </c>
      <c r="L4" s="2" t="s">
        <v>650</v>
      </c>
      <c r="M4" s="2" t="s">
        <v>650</v>
      </c>
      <c r="N4" s="2" t="s">
        <v>650</v>
      </c>
      <c r="O4" s="2" t="s">
        <v>650</v>
      </c>
      <c r="P4" s="2" t="s">
        <v>650</v>
      </c>
      <c r="Q4" s="2" t="s">
        <v>650</v>
      </c>
      <c r="R4" s="2" t="s">
        <v>650</v>
      </c>
      <c r="S4" s="2" t="s">
        <v>650</v>
      </c>
      <c r="W4" s="2" t="str">
        <f t="shared" si="5"/>
        <v>Nej</v>
      </c>
      <c r="Y4" s="2">
        <f t="shared" si="6"/>
        <v>0.42</v>
      </c>
      <c r="Z4" s="2">
        <f t="shared" si="0"/>
        <v>0.14000000000000001</v>
      </c>
      <c r="AA4" s="2">
        <f t="shared" si="1"/>
        <v>0.44</v>
      </c>
      <c r="AB4" s="2">
        <f t="shared" si="7"/>
        <v>2.38</v>
      </c>
      <c r="AC4" s="2">
        <f t="shared" si="8"/>
        <v>344.47</v>
      </c>
      <c r="AD4" s="2">
        <f t="shared" si="9"/>
        <v>0.42</v>
      </c>
      <c r="AF4" s="2" t="str">
        <f t="shared" si="2"/>
        <v>Nej</v>
      </c>
      <c r="AG4" s="2">
        <f t="shared" si="3"/>
        <v>0</v>
      </c>
      <c r="AH4" s="2">
        <f t="shared" si="4"/>
        <v>0</v>
      </c>
    </row>
    <row r="5" spans="1:34" ht="15" customHeight="1" x14ac:dyDescent="0.25">
      <c r="A5" s="2" t="s">
        <v>22</v>
      </c>
      <c r="B5" s="2" t="s">
        <v>26</v>
      </c>
      <c r="C5" s="2">
        <v>2015</v>
      </c>
      <c r="D5" s="2">
        <v>0.1</v>
      </c>
      <c r="E5" s="2" t="s">
        <v>650</v>
      </c>
      <c r="F5" s="2" t="s">
        <v>651</v>
      </c>
      <c r="G5" s="2">
        <v>2.38</v>
      </c>
      <c r="H5" s="2">
        <v>344.47</v>
      </c>
      <c r="I5" s="2">
        <v>0.42</v>
      </c>
      <c r="J5" s="2" t="s">
        <v>650</v>
      </c>
      <c r="K5" s="2" t="s">
        <v>650</v>
      </c>
      <c r="L5" s="2" t="s">
        <v>650</v>
      </c>
      <c r="M5" s="2" t="s">
        <v>650</v>
      </c>
      <c r="N5" s="2" t="s">
        <v>650</v>
      </c>
      <c r="O5" s="2" t="s">
        <v>650</v>
      </c>
      <c r="P5" s="2" t="s">
        <v>650</v>
      </c>
      <c r="Q5" s="2" t="s">
        <v>650</v>
      </c>
      <c r="R5" s="2" t="s">
        <v>650</v>
      </c>
      <c r="S5" s="2" t="s">
        <v>650</v>
      </c>
      <c r="W5" s="2" t="str">
        <f t="shared" si="5"/>
        <v>Nej</v>
      </c>
      <c r="Y5" s="2">
        <f t="shared" si="6"/>
        <v>0.42</v>
      </c>
      <c r="Z5" s="2">
        <f t="shared" si="0"/>
        <v>0.14000000000000001</v>
      </c>
      <c r="AA5" s="2">
        <f t="shared" si="1"/>
        <v>0.44</v>
      </c>
      <c r="AB5" s="2">
        <f t="shared" si="7"/>
        <v>2.38</v>
      </c>
      <c r="AC5" s="2">
        <f t="shared" si="8"/>
        <v>344.47</v>
      </c>
      <c r="AD5" s="2">
        <f t="shared" si="9"/>
        <v>0.42</v>
      </c>
      <c r="AF5" s="2" t="str">
        <f t="shared" si="2"/>
        <v>Nej</v>
      </c>
      <c r="AG5" s="2">
        <f t="shared" si="3"/>
        <v>0</v>
      </c>
      <c r="AH5" s="2">
        <f t="shared" si="4"/>
        <v>0</v>
      </c>
    </row>
    <row r="6" spans="1:34" ht="15" customHeight="1" x14ac:dyDescent="0.25">
      <c r="A6" s="2" t="s">
        <v>22</v>
      </c>
      <c r="B6" s="2" t="s">
        <v>27</v>
      </c>
      <c r="C6" s="2">
        <v>2015</v>
      </c>
      <c r="D6" s="2">
        <v>0.1</v>
      </c>
      <c r="E6" s="2" t="s">
        <v>650</v>
      </c>
      <c r="F6" s="2" t="s">
        <v>651</v>
      </c>
      <c r="G6" s="2">
        <v>2.38</v>
      </c>
      <c r="H6" s="2">
        <v>344.47</v>
      </c>
      <c r="I6" s="2">
        <v>0.42</v>
      </c>
      <c r="J6" s="2" t="s">
        <v>650</v>
      </c>
      <c r="K6" s="2" t="s">
        <v>650</v>
      </c>
      <c r="L6" s="2" t="s">
        <v>650</v>
      </c>
      <c r="M6" s="2" t="s">
        <v>650</v>
      </c>
      <c r="N6" s="2" t="s">
        <v>650</v>
      </c>
      <c r="O6" s="2" t="s">
        <v>650</v>
      </c>
      <c r="P6" s="2" t="s">
        <v>650</v>
      </c>
      <c r="Q6" s="2" t="s">
        <v>650</v>
      </c>
      <c r="R6" s="2" t="s">
        <v>650</v>
      </c>
      <c r="S6" s="2" t="s">
        <v>650</v>
      </c>
      <c r="W6" s="2" t="str">
        <f t="shared" si="5"/>
        <v>Nej</v>
      </c>
      <c r="Y6" s="2">
        <f t="shared" si="6"/>
        <v>0.42</v>
      </c>
      <c r="Z6" s="2">
        <f t="shared" si="0"/>
        <v>0.14000000000000001</v>
      </c>
      <c r="AA6" s="2">
        <f t="shared" si="1"/>
        <v>0.44</v>
      </c>
      <c r="AB6" s="2">
        <f t="shared" si="7"/>
        <v>2.38</v>
      </c>
      <c r="AC6" s="2">
        <f t="shared" si="8"/>
        <v>344.47</v>
      </c>
      <c r="AD6" s="2">
        <f t="shared" si="9"/>
        <v>0.42</v>
      </c>
      <c r="AF6" s="2" t="str">
        <f t="shared" si="2"/>
        <v>Nej</v>
      </c>
      <c r="AG6" s="2">
        <f t="shared" si="3"/>
        <v>0</v>
      </c>
      <c r="AH6" s="2">
        <f t="shared" si="4"/>
        <v>0</v>
      </c>
    </row>
    <row r="7" spans="1:34" ht="15" customHeight="1" x14ac:dyDescent="0.25">
      <c r="A7" s="2" t="s">
        <v>22</v>
      </c>
      <c r="B7" s="2" t="s">
        <v>28</v>
      </c>
      <c r="C7" s="2">
        <v>2015</v>
      </c>
      <c r="D7" s="2">
        <v>0.04</v>
      </c>
      <c r="E7" s="2" t="s">
        <v>650</v>
      </c>
      <c r="F7" s="2" t="s">
        <v>651</v>
      </c>
      <c r="G7" s="2">
        <v>2.38</v>
      </c>
      <c r="H7" s="2">
        <v>344.47</v>
      </c>
      <c r="I7" s="2">
        <v>0.42</v>
      </c>
      <c r="J7" s="2" t="s">
        <v>650</v>
      </c>
      <c r="K7" s="2" t="s">
        <v>650</v>
      </c>
      <c r="L7" s="2" t="s">
        <v>650</v>
      </c>
      <c r="M7" s="2" t="s">
        <v>650</v>
      </c>
      <c r="N7" s="2" t="s">
        <v>650</v>
      </c>
      <c r="O7" s="2" t="s">
        <v>650</v>
      </c>
      <c r="P7" s="2" t="s">
        <v>650</v>
      </c>
      <c r="Q7" s="2" t="s">
        <v>650</v>
      </c>
      <c r="R7" s="2" t="s">
        <v>650</v>
      </c>
      <c r="S7" s="2" t="s">
        <v>650</v>
      </c>
      <c r="W7" s="2" t="str">
        <f t="shared" si="5"/>
        <v>Nej</v>
      </c>
      <c r="Y7" s="2">
        <f t="shared" si="6"/>
        <v>0.42</v>
      </c>
      <c r="Z7" s="2">
        <f t="shared" si="0"/>
        <v>0.14000000000000001</v>
      </c>
      <c r="AA7" s="2">
        <f t="shared" si="1"/>
        <v>0.44</v>
      </c>
      <c r="AB7" s="2">
        <f t="shared" si="7"/>
        <v>2.38</v>
      </c>
      <c r="AC7" s="2">
        <f t="shared" si="8"/>
        <v>344.47</v>
      </c>
      <c r="AD7" s="2">
        <f t="shared" si="9"/>
        <v>0.42</v>
      </c>
      <c r="AF7" s="2" t="str">
        <f t="shared" si="2"/>
        <v>Nej</v>
      </c>
      <c r="AG7" s="2">
        <f t="shared" si="3"/>
        <v>0</v>
      </c>
      <c r="AH7" s="2">
        <f t="shared" si="4"/>
        <v>0</v>
      </c>
    </row>
    <row r="8" spans="1:34" ht="15" customHeight="1" x14ac:dyDescent="0.25">
      <c r="A8" s="2" t="s">
        <v>22</v>
      </c>
      <c r="B8" s="2" t="s">
        <v>29</v>
      </c>
      <c r="C8" s="2">
        <v>2015</v>
      </c>
      <c r="D8" s="2">
        <v>0.02</v>
      </c>
      <c r="E8" s="2" t="s">
        <v>650</v>
      </c>
      <c r="F8" s="2" t="s">
        <v>651</v>
      </c>
      <c r="G8" s="2">
        <v>2.38</v>
      </c>
      <c r="H8" s="2">
        <v>344.47</v>
      </c>
      <c r="I8" s="2">
        <v>0.42</v>
      </c>
      <c r="J8" s="2" t="s">
        <v>650</v>
      </c>
      <c r="K8" s="2" t="s">
        <v>650</v>
      </c>
      <c r="L8" s="2" t="s">
        <v>650</v>
      </c>
      <c r="M8" s="2" t="s">
        <v>650</v>
      </c>
      <c r="N8" s="2" t="s">
        <v>650</v>
      </c>
      <c r="O8" s="2" t="s">
        <v>650</v>
      </c>
      <c r="P8" s="2" t="s">
        <v>650</v>
      </c>
      <c r="Q8" s="2" t="s">
        <v>650</v>
      </c>
      <c r="R8" s="2" t="s">
        <v>650</v>
      </c>
      <c r="S8" s="2" t="s">
        <v>650</v>
      </c>
      <c r="W8" s="2" t="str">
        <f t="shared" si="5"/>
        <v>Nej</v>
      </c>
      <c r="Y8" s="2">
        <f t="shared" si="6"/>
        <v>0.42</v>
      </c>
      <c r="Z8" s="2">
        <f t="shared" si="0"/>
        <v>0.14000000000000001</v>
      </c>
      <c r="AA8" s="2">
        <f t="shared" si="1"/>
        <v>0.44</v>
      </c>
      <c r="AB8" s="2">
        <f t="shared" si="7"/>
        <v>2.38</v>
      </c>
      <c r="AC8" s="2">
        <f t="shared" si="8"/>
        <v>344.47</v>
      </c>
      <c r="AD8" s="2">
        <f t="shared" si="9"/>
        <v>0.42</v>
      </c>
      <c r="AF8" s="2" t="str">
        <f t="shared" si="2"/>
        <v>Nej</v>
      </c>
      <c r="AG8" s="2">
        <f t="shared" si="3"/>
        <v>0</v>
      </c>
      <c r="AH8" s="2">
        <f t="shared" si="4"/>
        <v>0</v>
      </c>
    </row>
    <row r="9" spans="1:34" ht="15" customHeight="1" x14ac:dyDescent="0.25">
      <c r="A9" s="2" t="s">
        <v>22</v>
      </c>
      <c r="B9" s="2" t="s">
        <v>30</v>
      </c>
      <c r="C9" s="2">
        <v>2015</v>
      </c>
      <c r="D9" s="2">
        <v>0.1</v>
      </c>
      <c r="E9" s="2" t="s">
        <v>650</v>
      </c>
      <c r="F9" s="2" t="s">
        <v>651</v>
      </c>
      <c r="G9" s="2">
        <v>2.38</v>
      </c>
      <c r="H9" s="2">
        <v>344.47</v>
      </c>
      <c r="I9" s="2">
        <v>0.42</v>
      </c>
      <c r="J9" s="2" t="s">
        <v>650</v>
      </c>
      <c r="K9" s="2" t="s">
        <v>650</v>
      </c>
      <c r="L9" s="2" t="s">
        <v>650</v>
      </c>
      <c r="M9" s="2" t="s">
        <v>650</v>
      </c>
      <c r="N9" s="2" t="s">
        <v>650</v>
      </c>
      <c r="O9" s="2" t="s">
        <v>650</v>
      </c>
      <c r="P9" s="2" t="s">
        <v>650</v>
      </c>
      <c r="Q9" s="2" t="s">
        <v>650</v>
      </c>
      <c r="R9" s="2" t="s">
        <v>650</v>
      </c>
      <c r="S9" s="2" t="s">
        <v>650</v>
      </c>
      <c r="W9" s="2" t="str">
        <f t="shared" si="5"/>
        <v>Nej</v>
      </c>
      <c r="Y9" s="2">
        <f t="shared" si="6"/>
        <v>0.42</v>
      </c>
      <c r="Z9" s="2">
        <f t="shared" si="0"/>
        <v>0.14000000000000001</v>
      </c>
      <c r="AA9" s="2">
        <f t="shared" si="1"/>
        <v>0.44</v>
      </c>
      <c r="AB9" s="2">
        <f t="shared" si="7"/>
        <v>2.38</v>
      </c>
      <c r="AC9" s="2">
        <f t="shared" si="8"/>
        <v>344.47</v>
      </c>
      <c r="AD9" s="2">
        <f t="shared" si="9"/>
        <v>0.42</v>
      </c>
      <c r="AF9" s="2" t="str">
        <f t="shared" si="2"/>
        <v>Nej</v>
      </c>
      <c r="AG9" s="2">
        <f t="shared" si="3"/>
        <v>0</v>
      </c>
      <c r="AH9" s="2">
        <f t="shared" si="4"/>
        <v>0</v>
      </c>
    </row>
    <row r="10" spans="1:34" ht="15" customHeight="1" x14ac:dyDescent="0.25">
      <c r="A10" s="2" t="s">
        <v>31</v>
      </c>
      <c r="B10" s="2" t="s">
        <v>32</v>
      </c>
      <c r="C10" s="2">
        <v>2015</v>
      </c>
      <c r="D10" s="2">
        <v>9.7000000000000003E-2</v>
      </c>
      <c r="E10" s="2" t="s">
        <v>650</v>
      </c>
      <c r="F10" s="2" t="s">
        <v>842</v>
      </c>
      <c r="G10" s="2">
        <v>1.1000000000000001</v>
      </c>
      <c r="H10" s="2">
        <v>0</v>
      </c>
      <c r="I10" s="2">
        <v>0</v>
      </c>
      <c r="J10" s="2" t="s">
        <v>650</v>
      </c>
      <c r="K10" s="2" t="s">
        <v>650</v>
      </c>
      <c r="L10" s="2" t="s">
        <v>650</v>
      </c>
      <c r="M10" s="2" t="s">
        <v>650</v>
      </c>
      <c r="N10" s="2" t="s">
        <v>650</v>
      </c>
      <c r="O10" s="2" t="s">
        <v>650</v>
      </c>
      <c r="P10" s="2" t="s">
        <v>650</v>
      </c>
      <c r="Q10" s="2" t="s">
        <v>650</v>
      </c>
      <c r="R10" s="2" t="s">
        <v>650</v>
      </c>
      <c r="S10" s="2" t="s">
        <v>650</v>
      </c>
      <c r="W10" s="2" t="str">
        <f t="shared" si="5"/>
        <v>Ja</v>
      </c>
      <c r="X10" s="2">
        <v>0</v>
      </c>
      <c r="Y10" s="2">
        <f t="shared" si="6"/>
        <v>0</v>
      </c>
      <c r="Z10" s="2">
        <f t="shared" si="0"/>
        <v>1</v>
      </c>
      <c r="AA10" s="2">
        <f t="shared" si="1"/>
        <v>0</v>
      </c>
      <c r="AB10" s="2">
        <f t="shared" si="7"/>
        <v>1.1000000000000001</v>
      </c>
      <c r="AC10" s="2">
        <f t="shared" si="8"/>
        <v>0</v>
      </c>
      <c r="AD10" s="2">
        <f t="shared" si="9"/>
        <v>0</v>
      </c>
      <c r="AF10" s="2" t="str">
        <f t="shared" si="2"/>
        <v>Nej</v>
      </c>
      <c r="AG10" s="2">
        <f t="shared" si="3"/>
        <v>0</v>
      </c>
      <c r="AH10" s="2">
        <f t="shared" si="4"/>
        <v>0</v>
      </c>
    </row>
    <row r="11" spans="1:34" ht="15" customHeight="1" x14ac:dyDescent="0.25">
      <c r="A11" s="2" t="s">
        <v>31</v>
      </c>
      <c r="B11" s="2" t="s">
        <v>33</v>
      </c>
      <c r="C11" s="2">
        <v>2015</v>
      </c>
      <c r="D11" s="2">
        <v>1.6870000000000001</v>
      </c>
      <c r="E11" s="2">
        <v>13.022</v>
      </c>
      <c r="F11" s="2" t="s">
        <v>842</v>
      </c>
      <c r="G11" s="2">
        <v>1.1000000000000001</v>
      </c>
      <c r="H11" s="2">
        <v>0</v>
      </c>
      <c r="I11" s="2">
        <v>0</v>
      </c>
      <c r="J11" s="2" t="s">
        <v>650</v>
      </c>
      <c r="K11" s="2" t="s">
        <v>650</v>
      </c>
      <c r="L11" s="2" t="s">
        <v>650</v>
      </c>
      <c r="M11" s="2" t="s">
        <v>650</v>
      </c>
      <c r="N11" s="2" t="s">
        <v>650</v>
      </c>
      <c r="O11" s="2" t="s">
        <v>650</v>
      </c>
      <c r="P11" s="2" t="s">
        <v>650</v>
      </c>
      <c r="Q11" s="2" t="s">
        <v>650</v>
      </c>
      <c r="R11" s="2" t="s">
        <v>650</v>
      </c>
      <c r="S11" s="2" t="s">
        <v>650</v>
      </c>
      <c r="W11" s="2" t="str">
        <f t="shared" si="5"/>
        <v>Ja</v>
      </c>
      <c r="X11" s="2">
        <v>0</v>
      </c>
      <c r="Y11" s="2">
        <f t="shared" si="6"/>
        <v>0</v>
      </c>
      <c r="Z11" s="2">
        <f t="shared" si="0"/>
        <v>1</v>
      </c>
      <c r="AA11" s="2">
        <f t="shared" si="1"/>
        <v>0</v>
      </c>
      <c r="AB11" s="2">
        <f t="shared" si="7"/>
        <v>1.1000000000000001</v>
      </c>
      <c r="AC11" s="2">
        <f t="shared" si="8"/>
        <v>0</v>
      </c>
      <c r="AD11" s="2">
        <f t="shared" si="9"/>
        <v>0</v>
      </c>
      <c r="AF11" s="2" t="str">
        <f t="shared" si="2"/>
        <v>Nej</v>
      </c>
      <c r="AG11" s="2">
        <f t="shared" si="3"/>
        <v>0</v>
      </c>
      <c r="AH11" s="2">
        <f t="shared" si="4"/>
        <v>0</v>
      </c>
    </row>
    <row r="12" spans="1:34" ht="15" customHeight="1" x14ac:dyDescent="0.25">
      <c r="A12" s="2" t="s">
        <v>31</v>
      </c>
      <c r="B12" s="2" t="s">
        <v>34</v>
      </c>
      <c r="C12" s="2">
        <v>2015</v>
      </c>
      <c r="D12" s="2">
        <v>8.856E-2</v>
      </c>
      <c r="E12" s="2" t="s">
        <v>650</v>
      </c>
      <c r="F12" s="2" t="s">
        <v>842</v>
      </c>
      <c r="G12" s="2">
        <v>1.1000000000000001</v>
      </c>
      <c r="H12" s="2">
        <v>0</v>
      </c>
      <c r="I12" s="2">
        <v>0</v>
      </c>
      <c r="J12" s="2" t="s">
        <v>650</v>
      </c>
      <c r="K12" s="2" t="s">
        <v>650</v>
      </c>
      <c r="L12" s="2" t="s">
        <v>650</v>
      </c>
      <c r="M12" s="2" t="s">
        <v>650</v>
      </c>
      <c r="N12" s="2" t="s">
        <v>650</v>
      </c>
      <c r="O12" s="2" t="s">
        <v>650</v>
      </c>
      <c r="P12" s="2" t="s">
        <v>650</v>
      </c>
      <c r="Q12" s="2" t="s">
        <v>650</v>
      </c>
      <c r="R12" s="2" t="s">
        <v>650</v>
      </c>
      <c r="S12" s="2" t="s">
        <v>650</v>
      </c>
      <c r="W12" s="2" t="str">
        <f t="shared" si="5"/>
        <v>Ja</v>
      </c>
      <c r="X12" s="2">
        <v>0</v>
      </c>
      <c r="Y12" s="2">
        <f t="shared" si="6"/>
        <v>0</v>
      </c>
      <c r="Z12" s="2">
        <f t="shared" si="0"/>
        <v>1</v>
      </c>
      <c r="AA12" s="2">
        <f t="shared" si="1"/>
        <v>0</v>
      </c>
      <c r="AB12" s="2">
        <f t="shared" si="7"/>
        <v>1.1000000000000001</v>
      </c>
      <c r="AC12" s="2">
        <f t="shared" si="8"/>
        <v>0</v>
      </c>
      <c r="AD12" s="2">
        <f t="shared" si="9"/>
        <v>0</v>
      </c>
      <c r="AF12" s="2" t="str">
        <f t="shared" si="2"/>
        <v>Nej</v>
      </c>
      <c r="AG12" s="2">
        <f t="shared" si="3"/>
        <v>0</v>
      </c>
      <c r="AH12" s="2">
        <f t="shared" si="4"/>
        <v>0</v>
      </c>
    </row>
    <row r="13" spans="1:34" ht="15" customHeight="1" x14ac:dyDescent="0.25">
      <c r="A13" s="2" t="s">
        <v>31</v>
      </c>
      <c r="B13" s="2" t="s">
        <v>35</v>
      </c>
      <c r="C13" s="2">
        <v>2015</v>
      </c>
      <c r="D13" s="2">
        <v>1.0999999999999999E-2</v>
      </c>
      <c r="E13" s="2" t="s">
        <v>650</v>
      </c>
      <c r="F13" s="2" t="s">
        <v>842</v>
      </c>
      <c r="G13" s="2">
        <v>1.1000000000000001</v>
      </c>
      <c r="H13" s="2">
        <v>0</v>
      </c>
      <c r="I13" s="2">
        <v>0</v>
      </c>
      <c r="J13" s="2" t="s">
        <v>650</v>
      </c>
      <c r="K13" s="2" t="s">
        <v>650</v>
      </c>
      <c r="L13" s="2" t="s">
        <v>650</v>
      </c>
      <c r="M13" s="2" t="s">
        <v>650</v>
      </c>
      <c r="N13" s="2" t="s">
        <v>650</v>
      </c>
      <c r="O13" s="2" t="s">
        <v>650</v>
      </c>
      <c r="P13" s="2" t="s">
        <v>650</v>
      </c>
      <c r="Q13" s="2" t="s">
        <v>650</v>
      </c>
      <c r="R13" s="2" t="s">
        <v>650</v>
      </c>
      <c r="S13" s="2" t="s">
        <v>650</v>
      </c>
      <c r="W13" s="2" t="str">
        <f t="shared" si="5"/>
        <v>Ja</v>
      </c>
      <c r="X13" s="2">
        <v>0</v>
      </c>
      <c r="Y13" s="2">
        <f t="shared" si="6"/>
        <v>0</v>
      </c>
      <c r="Z13" s="2">
        <f t="shared" si="0"/>
        <v>1</v>
      </c>
      <c r="AA13" s="2">
        <f t="shared" si="1"/>
        <v>0</v>
      </c>
      <c r="AB13" s="2">
        <f t="shared" si="7"/>
        <v>1.1000000000000001</v>
      </c>
      <c r="AC13" s="2">
        <f t="shared" si="8"/>
        <v>0</v>
      </c>
      <c r="AD13" s="2">
        <f t="shared" si="9"/>
        <v>0</v>
      </c>
      <c r="AF13" s="2" t="str">
        <f t="shared" si="2"/>
        <v>Nej</v>
      </c>
      <c r="AG13" s="2">
        <f t="shared" si="3"/>
        <v>0</v>
      </c>
      <c r="AH13" s="2">
        <f t="shared" si="4"/>
        <v>0</v>
      </c>
    </row>
    <row r="14" spans="1:34" ht="15" customHeight="1" x14ac:dyDescent="0.25">
      <c r="A14" s="2" t="s">
        <v>36</v>
      </c>
      <c r="B14" s="2" t="s">
        <v>37</v>
      </c>
      <c r="C14" s="2">
        <v>2015</v>
      </c>
      <c r="D14" s="2">
        <v>3.07</v>
      </c>
      <c r="E14" s="2" t="s">
        <v>650</v>
      </c>
      <c r="F14" s="2" t="s">
        <v>843</v>
      </c>
      <c r="G14" s="2">
        <v>0.95</v>
      </c>
      <c r="H14" s="2">
        <v>0</v>
      </c>
      <c r="I14" s="2">
        <v>0</v>
      </c>
      <c r="J14" s="2" t="s">
        <v>650</v>
      </c>
      <c r="K14" s="2" t="s">
        <v>650</v>
      </c>
      <c r="L14" s="2" t="s">
        <v>650</v>
      </c>
      <c r="M14" s="2" t="s">
        <v>650</v>
      </c>
      <c r="N14" s="2" t="s">
        <v>650</v>
      </c>
      <c r="O14" s="2" t="s">
        <v>650</v>
      </c>
      <c r="P14" s="2" t="s">
        <v>650</v>
      </c>
      <c r="Q14" s="2" t="s">
        <v>650</v>
      </c>
      <c r="R14" s="2" t="s">
        <v>650</v>
      </c>
      <c r="S14" s="2" t="s">
        <v>650</v>
      </c>
      <c r="W14" s="2" t="str">
        <f t="shared" si="5"/>
        <v>Ja</v>
      </c>
      <c r="X14" s="2">
        <v>0</v>
      </c>
      <c r="Y14" s="2">
        <f t="shared" si="6"/>
        <v>0</v>
      </c>
      <c r="Z14" s="2">
        <f t="shared" si="0"/>
        <v>1</v>
      </c>
      <c r="AA14" s="2">
        <f t="shared" si="1"/>
        <v>0</v>
      </c>
      <c r="AB14" s="2">
        <f t="shared" si="7"/>
        <v>0.95</v>
      </c>
      <c r="AC14" s="2">
        <f t="shared" si="8"/>
        <v>0</v>
      </c>
      <c r="AD14" s="2">
        <f t="shared" si="9"/>
        <v>0</v>
      </c>
      <c r="AF14" s="2" t="str">
        <f t="shared" si="2"/>
        <v>Nej</v>
      </c>
      <c r="AG14" s="2">
        <f t="shared" si="3"/>
        <v>0</v>
      </c>
      <c r="AH14" s="2">
        <f t="shared" si="4"/>
        <v>0</v>
      </c>
    </row>
    <row r="15" spans="1:34" ht="15" customHeight="1" x14ac:dyDescent="0.25">
      <c r="A15" s="2" t="s">
        <v>38</v>
      </c>
      <c r="B15" s="2" t="s">
        <v>39</v>
      </c>
      <c r="C15" s="2">
        <v>2015</v>
      </c>
      <c r="D15" s="2" t="s">
        <v>650</v>
      </c>
      <c r="E15" s="2" t="s">
        <v>650</v>
      </c>
      <c r="F15" s="2" t="s">
        <v>652</v>
      </c>
      <c r="G15" s="2">
        <v>2.38</v>
      </c>
      <c r="H15" s="2">
        <v>344.47</v>
      </c>
      <c r="I15" s="2">
        <v>0.42</v>
      </c>
      <c r="J15" s="2" t="s">
        <v>666</v>
      </c>
      <c r="K15" s="2" t="s">
        <v>666</v>
      </c>
      <c r="L15" s="2" t="s">
        <v>666</v>
      </c>
      <c r="M15" s="2" t="s">
        <v>666</v>
      </c>
      <c r="N15" s="2" t="s">
        <v>666</v>
      </c>
      <c r="O15" s="2" t="s">
        <v>666</v>
      </c>
      <c r="P15" s="2" t="s">
        <v>650</v>
      </c>
      <c r="Q15" s="2" t="s">
        <v>666</v>
      </c>
      <c r="R15" s="2" t="s">
        <v>666</v>
      </c>
      <c r="S15" s="2" t="s">
        <v>666</v>
      </c>
      <c r="W15" s="2" t="str">
        <f t="shared" si="5"/>
        <v>Nej</v>
      </c>
      <c r="Y15" s="2">
        <f t="shared" si="6"/>
        <v>0.42</v>
      </c>
      <c r="Z15" s="2">
        <f t="shared" si="0"/>
        <v>0.14000000000000001</v>
      </c>
      <c r="AA15" s="2">
        <f t="shared" si="1"/>
        <v>0.44</v>
      </c>
      <c r="AB15" s="2">
        <f t="shared" si="7"/>
        <v>2.38</v>
      </c>
      <c r="AC15" s="2">
        <f t="shared" si="8"/>
        <v>344.47</v>
      </c>
      <c r="AD15" s="2">
        <f t="shared" si="9"/>
        <v>0.42</v>
      </c>
      <c r="AF15" s="2" t="str">
        <f t="shared" si="2"/>
        <v>Nej</v>
      </c>
      <c r="AG15" s="2">
        <f t="shared" si="3"/>
        <v>0</v>
      </c>
      <c r="AH15" s="2">
        <f t="shared" si="4"/>
        <v>0</v>
      </c>
    </row>
    <row r="16" spans="1:34" ht="15" customHeight="1" x14ac:dyDescent="0.25">
      <c r="A16" s="2" t="s">
        <v>38</v>
      </c>
      <c r="B16" s="2" t="s">
        <v>41</v>
      </c>
      <c r="C16" s="2">
        <v>2015</v>
      </c>
      <c r="D16" s="2" t="s">
        <v>666</v>
      </c>
      <c r="E16" s="2" t="s">
        <v>666</v>
      </c>
      <c r="F16" s="2" t="s">
        <v>650</v>
      </c>
      <c r="G16" s="2">
        <v>2.38</v>
      </c>
      <c r="H16" s="2">
        <v>344.47</v>
      </c>
      <c r="I16" s="2">
        <v>0.42</v>
      </c>
      <c r="J16" s="2" t="s">
        <v>666</v>
      </c>
      <c r="K16" s="2" t="s">
        <v>666</v>
      </c>
      <c r="L16" s="2" t="s">
        <v>666</v>
      </c>
      <c r="M16" s="2" t="s">
        <v>666</v>
      </c>
      <c r="N16" s="2" t="s">
        <v>666</v>
      </c>
      <c r="O16" s="2" t="s">
        <v>666</v>
      </c>
      <c r="P16" s="2" t="s">
        <v>666</v>
      </c>
      <c r="Q16" s="2" t="s">
        <v>666</v>
      </c>
      <c r="R16" s="2" t="s">
        <v>666</v>
      </c>
      <c r="S16" s="2" t="s">
        <v>666</v>
      </c>
      <c r="W16" s="2" t="str">
        <f t="shared" si="5"/>
        <v>Nej</v>
      </c>
      <c r="Y16" s="2">
        <f t="shared" si="6"/>
        <v>0.42</v>
      </c>
      <c r="Z16" s="2">
        <f t="shared" si="0"/>
        <v>0.14000000000000001</v>
      </c>
      <c r="AA16" s="2">
        <f t="shared" si="1"/>
        <v>0.44</v>
      </c>
      <c r="AB16" s="2">
        <f t="shared" si="7"/>
        <v>2.38</v>
      </c>
      <c r="AC16" s="2">
        <f t="shared" si="8"/>
        <v>344.47</v>
      </c>
      <c r="AD16" s="2">
        <f t="shared" si="9"/>
        <v>0.42</v>
      </c>
      <c r="AF16" s="2" t="str">
        <f t="shared" si="2"/>
        <v>Nej</v>
      </c>
      <c r="AG16" s="2">
        <f t="shared" si="3"/>
        <v>0</v>
      </c>
      <c r="AH16" s="2">
        <f t="shared" si="4"/>
        <v>0</v>
      </c>
    </row>
    <row r="17" spans="1:34" ht="15" customHeight="1" x14ac:dyDescent="0.25">
      <c r="A17" s="2" t="s">
        <v>38</v>
      </c>
      <c r="B17" s="2" t="s">
        <v>42</v>
      </c>
      <c r="C17" s="2">
        <v>2015</v>
      </c>
      <c r="D17" s="2" t="s">
        <v>666</v>
      </c>
      <c r="E17" s="2" t="s">
        <v>666</v>
      </c>
      <c r="F17" s="2" t="s">
        <v>651</v>
      </c>
      <c r="G17" s="2">
        <v>2.38</v>
      </c>
      <c r="H17" s="2">
        <v>344.47</v>
      </c>
      <c r="I17" s="2">
        <v>0.42</v>
      </c>
      <c r="J17" s="2" t="s">
        <v>666</v>
      </c>
      <c r="K17" s="2" t="s">
        <v>666</v>
      </c>
      <c r="L17" s="2" t="s">
        <v>666</v>
      </c>
      <c r="M17" s="2" t="s">
        <v>666</v>
      </c>
      <c r="N17" s="2" t="s">
        <v>666</v>
      </c>
      <c r="O17" s="2" t="s">
        <v>666</v>
      </c>
      <c r="P17" s="2" t="s">
        <v>666</v>
      </c>
      <c r="Q17" s="2" t="s">
        <v>666</v>
      </c>
      <c r="R17" s="2" t="s">
        <v>666</v>
      </c>
      <c r="S17" s="2" t="s">
        <v>666</v>
      </c>
      <c r="W17" s="2" t="str">
        <f t="shared" si="5"/>
        <v>Nej</v>
      </c>
      <c r="Y17" s="2">
        <f t="shared" si="6"/>
        <v>0.42</v>
      </c>
      <c r="Z17" s="2">
        <f t="shared" si="0"/>
        <v>0.14000000000000001</v>
      </c>
      <c r="AA17" s="2">
        <f t="shared" si="1"/>
        <v>0.44</v>
      </c>
      <c r="AB17" s="2">
        <f t="shared" si="7"/>
        <v>2.38</v>
      </c>
      <c r="AC17" s="2">
        <f t="shared" si="8"/>
        <v>344.47</v>
      </c>
      <c r="AD17" s="2">
        <f t="shared" si="9"/>
        <v>0.42</v>
      </c>
      <c r="AF17" s="2" t="str">
        <f t="shared" si="2"/>
        <v>Nej</v>
      </c>
      <c r="AG17" s="2">
        <f t="shared" si="3"/>
        <v>0</v>
      </c>
      <c r="AH17" s="2">
        <f t="shared" si="4"/>
        <v>0</v>
      </c>
    </row>
    <row r="18" spans="1:34" ht="15" customHeight="1" x14ac:dyDescent="0.25">
      <c r="A18" s="2" t="s">
        <v>43</v>
      </c>
      <c r="B18" s="2" t="s">
        <v>44</v>
      </c>
      <c r="C18" s="2">
        <v>2015</v>
      </c>
      <c r="D18" s="2">
        <v>0.38</v>
      </c>
      <c r="E18" s="2" t="s">
        <v>650</v>
      </c>
      <c r="F18" s="2" t="s">
        <v>844</v>
      </c>
      <c r="G18" s="2">
        <v>1.1000000000000001</v>
      </c>
      <c r="H18" s="2">
        <v>0</v>
      </c>
      <c r="I18" s="2">
        <v>0</v>
      </c>
      <c r="J18" s="2" t="s">
        <v>650</v>
      </c>
      <c r="K18" s="2" t="s">
        <v>650</v>
      </c>
      <c r="L18" s="2" t="s">
        <v>650</v>
      </c>
      <c r="M18" s="2" t="s">
        <v>650</v>
      </c>
      <c r="N18" s="2" t="s">
        <v>650</v>
      </c>
      <c r="O18" s="2" t="s">
        <v>650</v>
      </c>
      <c r="P18" s="2" t="s">
        <v>650</v>
      </c>
      <c r="Q18" s="2" t="s">
        <v>650</v>
      </c>
      <c r="R18" s="2" t="s">
        <v>650</v>
      </c>
      <c r="S18" s="2" t="s">
        <v>650</v>
      </c>
      <c r="W18" s="2" t="str">
        <f t="shared" si="5"/>
        <v>Ja</v>
      </c>
      <c r="X18" s="2">
        <v>0</v>
      </c>
      <c r="Y18" s="2">
        <f t="shared" si="6"/>
        <v>0</v>
      </c>
      <c r="Z18" s="2">
        <f t="shared" si="0"/>
        <v>1</v>
      </c>
      <c r="AA18" s="2">
        <f t="shared" si="1"/>
        <v>0</v>
      </c>
      <c r="AB18" s="2">
        <f t="shared" si="7"/>
        <v>1.1000000000000001</v>
      </c>
      <c r="AC18" s="2">
        <f t="shared" si="8"/>
        <v>0</v>
      </c>
      <c r="AD18" s="2">
        <f t="shared" si="9"/>
        <v>0</v>
      </c>
      <c r="AF18" s="2" t="str">
        <f t="shared" si="2"/>
        <v>Nej</v>
      </c>
      <c r="AG18" s="2">
        <f t="shared" si="3"/>
        <v>0</v>
      </c>
      <c r="AH18" s="2">
        <f t="shared" si="4"/>
        <v>0</v>
      </c>
    </row>
    <row r="19" spans="1:34" ht="15" customHeight="1" x14ac:dyDescent="0.25">
      <c r="A19" s="2" t="s">
        <v>45</v>
      </c>
      <c r="B19" s="2" t="s">
        <v>46</v>
      </c>
      <c r="C19" s="2">
        <v>2015</v>
      </c>
      <c r="D19" s="2">
        <v>2.4</v>
      </c>
      <c r="E19" s="2" t="s">
        <v>650</v>
      </c>
      <c r="F19" s="2" t="s">
        <v>651</v>
      </c>
      <c r="G19" s="2">
        <v>2.38</v>
      </c>
      <c r="H19" s="2">
        <v>344.47</v>
      </c>
      <c r="I19" s="2">
        <v>0.42</v>
      </c>
      <c r="J19" s="2" t="s">
        <v>650</v>
      </c>
      <c r="K19" s="2" t="s">
        <v>650</v>
      </c>
      <c r="L19" s="2" t="s">
        <v>650</v>
      </c>
      <c r="M19" s="2" t="s">
        <v>650</v>
      </c>
      <c r="N19" s="2" t="s">
        <v>650</v>
      </c>
      <c r="O19" s="2" t="s">
        <v>650</v>
      </c>
      <c r="P19" s="2" t="s">
        <v>650</v>
      </c>
      <c r="Q19" s="2" t="s">
        <v>650</v>
      </c>
      <c r="R19" s="2" t="s">
        <v>650</v>
      </c>
      <c r="S19" s="2" t="s">
        <v>650</v>
      </c>
      <c r="W19" s="2" t="str">
        <f t="shared" si="5"/>
        <v>Nej</v>
      </c>
      <c r="Y19" s="2">
        <f t="shared" si="6"/>
        <v>0.42</v>
      </c>
      <c r="Z19" s="2">
        <f t="shared" si="0"/>
        <v>0.14000000000000001</v>
      </c>
      <c r="AA19" s="2">
        <f t="shared" si="1"/>
        <v>0.44</v>
      </c>
      <c r="AB19" s="2">
        <f t="shared" si="7"/>
        <v>2.38</v>
      </c>
      <c r="AC19" s="2">
        <f t="shared" si="8"/>
        <v>344.47</v>
      </c>
      <c r="AD19" s="2">
        <f t="shared" si="9"/>
        <v>0.42</v>
      </c>
      <c r="AF19" s="2" t="str">
        <f t="shared" si="2"/>
        <v>Nej</v>
      </c>
      <c r="AG19" s="2">
        <f t="shared" si="3"/>
        <v>0</v>
      </c>
      <c r="AH19" s="2">
        <f t="shared" si="4"/>
        <v>0</v>
      </c>
    </row>
    <row r="20" spans="1:34" ht="15" customHeight="1" x14ac:dyDescent="0.25">
      <c r="A20" s="2" t="s">
        <v>50</v>
      </c>
      <c r="B20" s="2" t="s">
        <v>51</v>
      </c>
      <c r="C20" s="2">
        <v>2015</v>
      </c>
      <c r="D20" s="2">
        <v>3.2</v>
      </c>
      <c r="E20" s="2" t="s">
        <v>650</v>
      </c>
      <c r="F20" s="2" t="s">
        <v>845</v>
      </c>
      <c r="G20" s="2">
        <v>1.1000000000000001</v>
      </c>
      <c r="H20" s="2">
        <v>0</v>
      </c>
      <c r="I20" s="2">
        <v>0</v>
      </c>
      <c r="J20" s="2" t="s">
        <v>650</v>
      </c>
      <c r="K20" s="2" t="s">
        <v>650</v>
      </c>
      <c r="L20" s="2" t="s">
        <v>650</v>
      </c>
      <c r="M20" s="2" t="s">
        <v>650</v>
      </c>
      <c r="N20" s="2" t="s">
        <v>650</v>
      </c>
      <c r="O20" s="2" t="s">
        <v>650</v>
      </c>
      <c r="P20" s="2" t="s">
        <v>650</v>
      </c>
      <c r="Q20" s="2" t="s">
        <v>650</v>
      </c>
      <c r="R20" s="2" t="s">
        <v>650</v>
      </c>
      <c r="S20" s="2" t="s">
        <v>650</v>
      </c>
      <c r="W20" s="2" t="str">
        <f t="shared" si="5"/>
        <v>Ja</v>
      </c>
      <c r="X20" s="2">
        <v>0</v>
      </c>
      <c r="Y20" s="2">
        <f t="shared" si="6"/>
        <v>0</v>
      </c>
      <c r="Z20" s="2">
        <f t="shared" si="0"/>
        <v>1</v>
      </c>
      <c r="AA20" s="2">
        <f t="shared" si="1"/>
        <v>0</v>
      </c>
      <c r="AB20" s="2">
        <f t="shared" si="7"/>
        <v>1.1000000000000001</v>
      </c>
      <c r="AC20" s="2">
        <f t="shared" si="8"/>
        <v>0</v>
      </c>
      <c r="AD20" s="2">
        <f t="shared" si="9"/>
        <v>0</v>
      </c>
      <c r="AF20" s="2" t="str">
        <f t="shared" si="2"/>
        <v>Nej</v>
      </c>
      <c r="AG20" s="2">
        <f t="shared" si="3"/>
        <v>0</v>
      </c>
      <c r="AH20" s="2">
        <f t="shared" si="4"/>
        <v>0</v>
      </c>
    </row>
    <row r="21" spans="1:34" ht="15" customHeight="1" x14ac:dyDescent="0.25">
      <c r="A21" s="2" t="s">
        <v>52</v>
      </c>
      <c r="B21" s="2" t="s">
        <v>53</v>
      </c>
      <c r="C21" s="2">
        <v>2015</v>
      </c>
      <c r="D21" s="2">
        <v>0.08</v>
      </c>
      <c r="E21" s="2" t="s">
        <v>650</v>
      </c>
      <c r="F21" s="2" t="s">
        <v>846</v>
      </c>
      <c r="G21" s="2">
        <v>1.1000000000000001</v>
      </c>
      <c r="H21" s="2">
        <v>9</v>
      </c>
      <c r="I21" s="2">
        <v>0</v>
      </c>
      <c r="J21" s="2" t="s">
        <v>650</v>
      </c>
      <c r="K21" s="2" t="s">
        <v>650</v>
      </c>
      <c r="L21" s="2" t="s">
        <v>650</v>
      </c>
      <c r="M21" s="2" t="s">
        <v>650</v>
      </c>
      <c r="N21" s="2" t="s">
        <v>650</v>
      </c>
      <c r="O21" s="2" t="s">
        <v>650</v>
      </c>
      <c r="P21" s="2" t="s">
        <v>650</v>
      </c>
      <c r="Q21" s="2" t="s">
        <v>650</v>
      </c>
      <c r="R21" s="2" t="s">
        <v>650</v>
      </c>
      <c r="S21" s="2" t="s">
        <v>650</v>
      </c>
      <c r="W21" s="2" t="str">
        <f t="shared" si="5"/>
        <v>Ja</v>
      </c>
      <c r="X21" s="2">
        <v>0</v>
      </c>
      <c r="Y21" s="2">
        <f t="shared" si="6"/>
        <v>0</v>
      </c>
      <c r="Z21" s="2">
        <f t="shared" si="0"/>
        <v>1</v>
      </c>
      <c r="AA21" s="2">
        <f t="shared" si="1"/>
        <v>0</v>
      </c>
      <c r="AB21" s="2">
        <f t="shared" si="7"/>
        <v>1.1000000000000001</v>
      </c>
      <c r="AC21" s="2">
        <f t="shared" si="8"/>
        <v>9</v>
      </c>
      <c r="AD21" s="2">
        <f t="shared" si="9"/>
        <v>0</v>
      </c>
      <c r="AF21" s="2" t="str">
        <f t="shared" si="2"/>
        <v>Nej</v>
      </c>
      <c r="AG21" s="2">
        <f t="shared" si="3"/>
        <v>0</v>
      </c>
      <c r="AH21" s="2">
        <f t="shared" si="4"/>
        <v>0</v>
      </c>
    </row>
    <row r="22" spans="1:34" ht="15" customHeight="1" x14ac:dyDescent="0.25">
      <c r="A22" s="2" t="s">
        <v>54</v>
      </c>
      <c r="B22" s="2" t="s">
        <v>55</v>
      </c>
      <c r="C22" s="2">
        <v>2015</v>
      </c>
      <c r="D22" s="2">
        <v>5.6000000000000001E-2</v>
      </c>
      <c r="E22" s="2" t="s">
        <v>650</v>
      </c>
      <c r="F22" s="2" t="s">
        <v>847</v>
      </c>
      <c r="G22" s="2">
        <v>0.03</v>
      </c>
      <c r="H22" s="2">
        <v>0</v>
      </c>
      <c r="I22" s="2">
        <v>0</v>
      </c>
      <c r="J22" s="2" t="s">
        <v>650</v>
      </c>
      <c r="K22" s="2" t="s">
        <v>650</v>
      </c>
      <c r="L22" s="2" t="s">
        <v>650</v>
      </c>
      <c r="M22" s="2" t="s">
        <v>650</v>
      </c>
      <c r="N22" s="2" t="s">
        <v>650</v>
      </c>
      <c r="O22" s="2" t="s">
        <v>650</v>
      </c>
      <c r="P22" s="2" t="s">
        <v>650</v>
      </c>
      <c r="Q22" s="2" t="s">
        <v>650</v>
      </c>
      <c r="R22" s="2" t="s">
        <v>650</v>
      </c>
      <c r="S22" s="2" t="s">
        <v>650</v>
      </c>
      <c r="W22" s="2" t="str">
        <f t="shared" si="5"/>
        <v>Ja</v>
      </c>
      <c r="X22" s="2">
        <v>0</v>
      </c>
      <c r="Y22" s="2">
        <f t="shared" si="6"/>
        <v>0</v>
      </c>
      <c r="Z22" s="2">
        <f t="shared" si="0"/>
        <v>1</v>
      </c>
      <c r="AA22" s="2">
        <f t="shared" si="1"/>
        <v>0</v>
      </c>
      <c r="AB22" s="2">
        <f t="shared" si="7"/>
        <v>0.03</v>
      </c>
      <c r="AC22" s="2">
        <f t="shared" si="8"/>
        <v>0</v>
      </c>
      <c r="AD22" s="2">
        <f t="shared" si="9"/>
        <v>0</v>
      </c>
      <c r="AF22" s="2" t="str">
        <f t="shared" si="2"/>
        <v>Nej</v>
      </c>
      <c r="AG22" s="2">
        <f t="shared" si="3"/>
        <v>0</v>
      </c>
      <c r="AH22" s="2">
        <f t="shared" si="4"/>
        <v>0</v>
      </c>
    </row>
    <row r="23" spans="1:34" ht="15" customHeight="1" x14ac:dyDescent="0.25">
      <c r="A23" s="2" t="s">
        <v>54</v>
      </c>
      <c r="B23" s="2" t="s">
        <v>56</v>
      </c>
      <c r="C23" s="2">
        <v>2015</v>
      </c>
      <c r="D23" s="2">
        <v>1E-3</v>
      </c>
      <c r="E23" s="2" t="s">
        <v>650</v>
      </c>
      <c r="F23" s="2" t="s">
        <v>847</v>
      </c>
      <c r="G23" s="2">
        <v>0.03</v>
      </c>
      <c r="H23" s="2">
        <v>0</v>
      </c>
      <c r="I23" s="2">
        <v>0</v>
      </c>
      <c r="J23" s="2" t="s">
        <v>650</v>
      </c>
      <c r="K23" s="2" t="s">
        <v>650</v>
      </c>
      <c r="L23" s="2" t="s">
        <v>650</v>
      </c>
      <c r="M23" s="2" t="s">
        <v>650</v>
      </c>
      <c r="N23" s="2" t="s">
        <v>650</v>
      </c>
      <c r="O23" s="2" t="s">
        <v>650</v>
      </c>
      <c r="P23" s="2" t="s">
        <v>650</v>
      </c>
      <c r="Q23" s="2" t="s">
        <v>650</v>
      </c>
      <c r="R23" s="2" t="s">
        <v>650</v>
      </c>
      <c r="S23" s="2" t="s">
        <v>650</v>
      </c>
      <c r="W23" s="2" t="str">
        <f t="shared" si="5"/>
        <v>Ja</v>
      </c>
      <c r="X23" s="2">
        <v>0</v>
      </c>
      <c r="Y23" s="2">
        <f t="shared" si="6"/>
        <v>0</v>
      </c>
      <c r="Z23" s="2">
        <f t="shared" si="0"/>
        <v>1</v>
      </c>
      <c r="AA23" s="2">
        <f t="shared" si="1"/>
        <v>0</v>
      </c>
      <c r="AB23" s="2">
        <f t="shared" si="7"/>
        <v>0.03</v>
      </c>
      <c r="AC23" s="2">
        <f t="shared" si="8"/>
        <v>0</v>
      </c>
      <c r="AD23" s="2">
        <f t="shared" si="9"/>
        <v>0</v>
      </c>
      <c r="AF23" s="2" t="str">
        <f t="shared" si="2"/>
        <v>Nej</v>
      </c>
      <c r="AG23" s="2">
        <f t="shared" si="3"/>
        <v>0</v>
      </c>
      <c r="AH23" s="2">
        <f t="shared" si="4"/>
        <v>0</v>
      </c>
    </row>
    <row r="24" spans="1:34" ht="15" customHeight="1" x14ac:dyDescent="0.25">
      <c r="A24" s="2" t="s">
        <v>54</v>
      </c>
      <c r="B24" s="2" t="s">
        <v>57</v>
      </c>
      <c r="C24" s="2">
        <v>2015</v>
      </c>
      <c r="D24" s="2">
        <v>1E-3</v>
      </c>
      <c r="E24" s="2" t="s">
        <v>650</v>
      </c>
      <c r="F24" s="2" t="s">
        <v>651</v>
      </c>
      <c r="G24" s="2">
        <v>0.03</v>
      </c>
      <c r="H24" s="2">
        <v>0</v>
      </c>
      <c r="I24" s="2">
        <v>0</v>
      </c>
      <c r="J24" s="2" t="s">
        <v>650</v>
      </c>
      <c r="K24" s="2" t="s">
        <v>650</v>
      </c>
      <c r="L24" s="2" t="s">
        <v>650</v>
      </c>
      <c r="M24" s="2" t="s">
        <v>650</v>
      </c>
      <c r="N24" s="2" t="s">
        <v>650</v>
      </c>
      <c r="O24" s="2" t="s">
        <v>650</v>
      </c>
      <c r="P24" s="2" t="s">
        <v>650</v>
      </c>
      <c r="Q24" s="2" t="s">
        <v>650</v>
      </c>
      <c r="R24" s="2" t="s">
        <v>650</v>
      </c>
      <c r="S24" s="2" t="s">
        <v>650</v>
      </c>
      <c r="W24" s="2" t="str">
        <f t="shared" si="5"/>
        <v>Ja</v>
      </c>
      <c r="X24" s="2">
        <v>0</v>
      </c>
      <c r="Y24" s="2">
        <f t="shared" si="6"/>
        <v>0</v>
      </c>
      <c r="Z24" s="2">
        <f t="shared" si="0"/>
        <v>1</v>
      </c>
      <c r="AA24" s="2">
        <f t="shared" si="1"/>
        <v>0</v>
      </c>
      <c r="AB24" s="2">
        <f t="shared" si="7"/>
        <v>0.03</v>
      </c>
      <c r="AC24" s="2">
        <f t="shared" si="8"/>
        <v>0</v>
      </c>
      <c r="AD24" s="2">
        <f t="shared" si="9"/>
        <v>0</v>
      </c>
      <c r="AF24" s="2" t="str">
        <f t="shared" si="2"/>
        <v>Nej</v>
      </c>
      <c r="AG24" s="2">
        <f t="shared" si="3"/>
        <v>0</v>
      </c>
      <c r="AH24" s="2">
        <f t="shared" si="4"/>
        <v>0</v>
      </c>
    </row>
    <row r="25" spans="1:34" ht="15" customHeight="1" x14ac:dyDescent="0.25">
      <c r="A25" s="2" t="s">
        <v>54</v>
      </c>
      <c r="B25" s="2" t="s">
        <v>58</v>
      </c>
      <c r="C25" s="2">
        <v>2015</v>
      </c>
      <c r="D25" s="2">
        <v>6.3E-2</v>
      </c>
      <c r="E25" s="2" t="s">
        <v>650</v>
      </c>
      <c r="F25" s="2" t="s">
        <v>651</v>
      </c>
      <c r="G25" s="2">
        <v>0.03</v>
      </c>
      <c r="H25" s="2">
        <v>0</v>
      </c>
      <c r="I25" s="2">
        <v>0</v>
      </c>
      <c r="J25" s="2" t="s">
        <v>650</v>
      </c>
      <c r="K25" s="2" t="s">
        <v>650</v>
      </c>
      <c r="L25" s="2" t="s">
        <v>650</v>
      </c>
      <c r="M25" s="2" t="s">
        <v>650</v>
      </c>
      <c r="N25" s="2" t="s">
        <v>650</v>
      </c>
      <c r="O25" s="2" t="s">
        <v>650</v>
      </c>
      <c r="P25" s="2" t="s">
        <v>650</v>
      </c>
      <c r="Q25" s="2" t="s">
        <v>650</v>
      </c>
      <c r="R25" s="2" t="s">
        <v>650</v>
      </c>
      <c r="S25" s="2" t="s">
        <v>650</v>
      </c>
      <c r="W25" s="2" t="str">
        <f t="shared" si="5"/>
        <v>Ja</v>
      </c>
      <c r="X25" s="2">
        <v>0</v>
      </c>
      <c r="Y25" s="2">
        <f t="shared" si="6"/>
        <v>0</v>
      </c>
      <c r="Z25" s="2">
        <f t="shared" si="0"/>
        <v>1</v>
      </c>
      <c r="AA25" s="2">
        <f t="shared" si="1"/>
        <v>0</v>
      </c>
      <c r="AB25" s="2">
        <f t="shared" si="7"/>
        <v>0.03</v>
      </c>
      <c r="AC25" s="2">
        <f t="shared" si="8"/>
        <v>0</v>
      </c>
      <c r="AD25" s="2">
        <f t="shared" si="9"/>
        <v>0</v>
      </c>
      <c r="AF25" s="2" t="str">
        <f t="shared" si="2"/>
        <v>Nej</v>
      </c>
      <c r="AG25" s="2">
        <f t="shared" si="3"/>
        <v>0</v>
      </c>
      <c r="AH25" s="2">
        <f t="shared" si="4"/>
        <v>0</v>
      </c>
    </row>
    <row r="26" spans="1:34" ht="15" customHeight="1" x14ac:dyDescent="0.25">
      <c r="A26" s="2" t="s">
        <v>54</v>
      </c>
      <c r="B26" s="2" t="s">
        <v>59</v>
      </c>
      <c r="C26" s="2">
        <v>2015</v>
      </c>
      <c r="D26" s="2">
        <v>0.01</v>
      </c>
      <c r="E26" s="2" t="s">
        <v>650</v>
      </c>
      <c r="F26" s="2" t="s">
        <v>651</v>
      </c>
      <c r="G26" s="2">
        <v>0.03</v>
      </c>
      <c r="H26" s="2">
        <v>0</v>
      </c>
      <c r="I26" s="2">
        <v>0</v>
      </c>
      <c r="J26" s="2" t="s">
        <v>650</v>
      </c>
      <c r="K26" s="2" t="s">
        <v>650</v>
      </c>
      <c r="L26" s="2" t="s">
        <v>650</v>
      </c>
      <c r="M26" s="2" t="s">
        <v>650</v>
      </c>
      <c r="N26" s="2" t="s">
        <v>650</v>
      </c>
      <c r="O26" s="2" t="s">
        <v>650</v>
      </c>
      <c r="P26" s="2" t="s">
        <v>650</v>
      </c>
      <c r="Q26" s="2" t="s">
        <v>650</v>
      </c>
      <c r="R26" s="2" t="s">
        <v>650</v>
      </c>
      <c r="S26" s="2" t="s">
        <v>650</v>
      </c>
      <c r="W26" s="2" t="str">
        <f t="shared" si="5"/>
        <v>Ja</v>
      </c>
      <c r="X26" s="2">
        <v>0</v>
      </c>
      <c r="Y26" s="2">
        <f t="shared" si="6"/>
        <v>0</v>
      </c>
      <c r="Z26" s="2">
        <f t="shared" si="0"/>
        <v>1</v>
      </c>
      <c r="AA26" s="2">
        <f t="shared" si="1"/>
        <v>0</v>
      </c>
      <c r="AB26" s="2">
        <f t="shared" si="7"/>
        <v>0.03</v>
      </c>
      <c r="AC26" s="2">
        <f t="shared" si="8"/>
        <v>0</v>
      </c>
      <c r="AD26" s="2">
        <f t="shared" si="9"/>
        <v>0</v>
      </c>
      <c r="AF26" s="2" t="str">
        <f t="shared" si="2"/>
        <v>Nej</v>
      </c>
      <c r="AG26" s="2">
        <f t="shared" si="3"/>
        <v>0</v>
      </c>
      <c r="AH26" s="2">
        <f t="shared" si="4"/>
        <v>0</v>
      </c>
    </row>
    <row r="27" spans="1:34" ht="15" customHeight="1" x14ac:dyDescent="0.25">
      <c r="A27" s="2" t="s">
        <v>54</v>
      </c>
      <c r="B27" s="2" t="s">
        <v>60</v>
      </c>
      <c r="C27" s="2">
        <v>2015</v>
      </c>
      <c r="D27" s="2">
        <v>0.84099999999999997</v>
      </c>
      <c r="E27" s="2" t="s">
        <v>650</v>
      </c>
      <c r="F27" s="2" t="s">
        <v>847</v>
      </c>
      <c r="G27" s="2">
        <v>0.03</v>
      </c>
      <c r="H27" s="2">
        <v>0</v>
      </c>
      <c r="I27" s="2">
        <v>0</v>
      </c>
      <c r="J27" s="2" t="s">
        <v>650</v>
      </c>
      <c r="K27" s="2" t="s">
        <v>650</v>
      </c>
      <c r="L27" s="2" t="s">
        <v>650</v>
      </c>
      <c r="M27" s="2" t="s">
        <v>650</v>
      </c>
      <c r="N27" s="2" t="s">
        <v>650</v>
      </c>
      <c r="O27" s="2" t="s">
        <v>650</v>
      </c>
      <c r="P27" s="2" t="s">
        <v>650</v>
      </c>
      <c r="Q27" s="2" t="s">
        <v>650</v>
      </c>
      <c r="R27" s="2" t="s">
        <v>650</v>
      </c>
      <c r="S27" s="2" t="s">
        <v>650</v>
      </c>
      <c r="W27" s="2" t="str">
        <f t="shared" si="5"/>
        <v>Ja</v>
      </c>
      <c r="X27" s="2">
        <v>0</v>
      </c>
      <c r="Y27" s="2">
        <f t="shared" si="6"/>
        <v>0</v>
      </c>
      <c r="Z27" s="2">
        <f t="shared" si="0"/>
        <v>1</v>
      </c>
      <c r="AA27" s="2">
        <f t="shared" si="1"/>
        <v>0</v>
      </c>
      <c r="AB27" s="2">
        <f t="shared" si="7"/>
        <v>0.03</v>
      </c>
      <c r="AC27" s="2">
        <f t="shared" si="8"/>
        <v>0</v>
      </c>
      <c r="AD27" s="2">
        <f t="shared" si="9"/>
        <v>0</v>
      </c>
      <c r="AF27" s="2" t="str">
        <f t="shared" si="2"/>
        <v>Nej</v>
      </c>
      <c r="AG27" s="2">
        <f t="shared" si="3"/>
        <v>0</v>
      </c>
      <c r="AH27" s="2">
        <f t="shared" si="4"/>
        <v>0</v>
      </c>
    </row>
    <row r="28" spans="1:34" ht="15" customHeight="1" x14ac:dyDescent="0.25">
      <c r="A28" s="2" t="s">
        <v>54</v>
      </c>
      <c r="B28" s="2" t="s">
        <v>61</v>
      </c>
      <c r="C28" s="2">
        <v>2015</v>
      </c>
      <c r="D28" s="2">
        <v>0.111</v>
      </c>
      <c r="E28" s="2" t="s">
        <v>650</v>
      </c>
      <c r="F28" s="2" t="s">
        <v>847</v>
      </c>
      <c r="G28" s="2">
        <v>0.03</v>
      </c>
      <c r="H28" s="2">
        <v>0</v>
      </c>
      <c r="I28" s="2">
        <v>0</v>
      </c>
      <c r="J28" s="2" t="s">
        <v>650</v>
      </c>
      <c r="K28" s="2" t="s">
        <v>650</v>
      </c>
      <c r="L28" s="2" t="s">
        <v>650</v>
      </c>
      <c r="M28" s="2" t="s">
        <v>650</v>
      </c>
      <c r="N28" s="2" t="s">
        <v>650</v>
      </c>
      <c r="O28" s="2" t="s">
        <v>650</v>
      </c>
      <c r="P28" s="2" t="s">
        <v>650</v>
      </c>
      <c r="Q28" s="2" t="s">
        <v>650</v>
      </c>
      <c r="R28" s="2" t="s">
        <v>650</v>
      </c>
      <c r="S28" s="2" t="s">
        <v>650</v>
      </c>
      <c r="W28" s="2" t="str">
        <f t="shared" si="5"/>
        <v>Ja</v>
      </c>
      <c r="X28" s="2">
        <v>0</v>
      </c>
      <c r="Y28" s="2">
        <f t="shared" si="6"/>
        <v>0</v>
      </c>
      <c r="Z28" s="2">
        <f t="shared" si="0"/>
        <v>1</v>
      </c>
      <c r="AA28" s="2">
        <f t="shared" si="1"/>
        <v>0</v>
      </c>
      <c r="AB28" s="2">
        <f t="shared" si="7"/>
        <v>0.03</v>
      </c>
      <c r="AC28" s="2">
        <f t="shared" si="8"/>
        <v>0</v>
      </c>
      <c r="AD28" s="2">
        <f t="shared" si="9"/>
        <v>0</v>
      </c>
      <c r="AF28" s="2" t="str">
        <f t="shared" si="2"/>
        <v>Nej</v>
      </c>
      <c r="AG28" s="2">
        <f t="shared" si="3"/>
        <v>0</v>
      </c>
      <c r="AH28" s="2">
        <f t="shared" si="4"/>
        <v>0</v>
      </c>
    </row>
    <row r="29" spans="1:34" ht="15" customHeight="1" x14ac:dyDescent="0.25">
      <c r="A29" s="2" t="s">
        <v>54</v>
      </c>
      <c r="B29" s="2" t="s">
        <v>62</v>
      </c>
      <c r="C29" s="2">
        <v>2015</v>
      </c>
      <c r="D29" s="2">
        <v>7.9000000000000001E-2</v>
      </c>
      <c r="E29" s="2" t="s">
        <v>650</v>
      </c>
      <c r="F29" s="2" t="s">
        <v>651</v>
      </c>
      <c r="G29" s="2">
        <v>0.03</v>
      </c>
      <c r="H29" s="2">
        <v>0</v>
      </c>
      <c r="I29" s="2">
        <v>0</v>
      </c>
      <c r="J29" s="2" t="s">
        <v>650</v>
      </c>
      <c r="K29" s="2" t="s">
        <v>650</v>
      </c>
      <c r="L29" s="2" t="s">
        <v>650</v>
      </c>
      <c r="M29" s="2" t="s">
        <v>650</v>
      </c>
      <c r="N29" s="2" t="s">
        <v>650</v>
      </c>
      <c r="O29" s="2" t="s">
        <v>650</v>
      </c>
      <c r="P29" s="2" t="s">
        <v>650</v>
      </c>
      <c r="Q29" s="2" t="s">
        <v>650</v>
      </c>
      <c r="R29" s="2" t="s">
        <v>650</v>
      </c>
      <c r="S29" s="2" t="s">
        <v>650</v>
      </c>
      <c r="W29" s="2" t="str">
        <f t="shared" si="5"/>
        <v>Ja</v>
      </c>
      <c r="X29" s="2">
        <v>0</v>
      </c>
      <c r="Y29" s="2">
        <f t="shared" si="6"/>
        <v>0</v>
      </c>
      <c r="Z29" s="2">
        <f t="shared" si="0"/>
        <v>1</v>
      </c>
      <c r="AA29" s="2">
        <f t="shared" si="1"/>
        <v>0</v>
      </c>
      <c r="AB29" s="2">
        <f t="shared" si="7"/>
        <v>0.03</v>
      </c>
      <c r="AC29" s="2">
        <f t="shared" si="8"/>
        <v>0</v>
      </c>
      <c r="AD29" s="2">
        <f t="shared" si="9"/>
        <v>0</v>
      </c>
      <c r="AF29" s="2" t="str">
        <f t="shared" si="2"/>
        <v>Nej</v>
      </c>
      <c r="AG29" s="2">
        <f t="shared" si="3"/>
        <v>0</v>
      </c>
      <c r="AH29" s="2">
        <f t="shared" si="4"/>
        <v>0</v>
      </c>
    </row>
    <row r="30" spans="1:34" ht="15" customHeight="1" x14ac:dyDescent="0.25">
      <c r="A30" s="2" t="s">
        <v>54</v>
      </c>
      <c r="B30" s="2" t="s">
        <v>63</v>
      </c>
      <c r="C30" s="2">
        <v>2015</v>
      </c>
      <c r="D30" s="2">
        <v>4.4999999999999998E-2</v>
      </c>
      <c r="E30" s="2" t="s">
        <v>650</v>
      </c>
      <c r="F30" s="2" t="s">
        <v>847</v>
      </c>
      <c r="G30" s="2">
        <v>0.03</v>
      </c>
      <c r="H30" s="2">
        <v>0</v>
      </c>
      <c r="I30" s="2">
        <v>0</v>
      </c>
      <c r="J30" s="2" t="s">
        <v>650</v>
      </c>
      <c r="K30" s="2" t="s">
        <v>650</v>
      </c>
      <c r="L30" s="2" t="s">
        <v>650</v>
      </c>
      <c r="M30" s="2" t="s">
        <v>650</v>
      </c>
      <c r="N30" s="2" t="s">
        <v>650</v>
      </c>
      <c r="O30" s="2" t="s">
        <v>650</v>
      </c>
      <c r="P30" s="2" t="s">
        <v>650</v>
      </c>
      <c r="Q30" s="2" t="s">
        <v>650</v>
      </c>
      <c r="R30" s="2" t="s">
        <v>650</v>
      </c>
      <c r="S30" s="2" t="s">
        <v>650</v>
      </c>
      <c r="W30" s="2" t="str">
        <f t="shared" si="5"/>
        <v>Ja</v>
      </c>
      <c r="X30" s="2">
        <v>0</v>
      </c>
      <c r="Y30" s="2">
        <f t="shared" si="6"/>
        <v>0</v>
      </c>
      <c r="Z30" s="2">
        <f t="shared" si="0"/>
        <v>1</v>
      </c>
      <c r="AA30" s="2">
        <f t="shared" si="1"/>
        <v>0</v>
      </c>
      <c r="AB30" s="2">
        <f t="shared" si="7"/>
        <v>0.03</v>
      </c>
      <c r="AC30" s="2">
        <f t="shared" si="8"/>
        <v>0</v>
      </c>
      <c r="AD30" s="2">
        <f t="shared" si="9"/>
        <v>0</v>
      </c>
      <c r="AF30" s="2" t="str">
        <f t="shared" si="2"/>
        <v>Nej</v>
      </c>
      <c r="AG30" s="2">
        <f t="shared" si="3"/>
        <v>0</v>
      </c>
      <c r="AH30" s="2">
        <f t="shared" si="4"/>
        <v>0</v>
      </c>
    </row>
    <row r="31" spans="1:34" ht="15" customHeight="1" x14ac:dyDescent="0.25">
      <c r="A31" s="2" t="s">
        <v>54</v>
      </c>
      <c r="B31" s="2" t="s">
        <v>64</v>
      </c>
      <c r="C31" s="2">
        <v>2015</v>
      </c>
      <c r="D31" s="2">
        <v>5.7000000000000002E-2</v>
      </c>
      <c r="E31" s="2" t="s">
        <v>650</v>
      </c>
      <c r="F31" s="2" t="s">
        <v>847</v>
      </c>
      <c r="G31" s="2">
        <v>0.03</v>
      </c>
      <c r="H31" s="2">
        <v>0</v>
      </c>
      <c r="I31" s="2">
        <v>0</v>
      </c>
      <c r="J31" s="2" t="s">
        <v>650</v>
      </c>
      <c r="K31" s="2" t="s">
        <v>650</v>
      </c>
      <c r="L31" s="2" t="s">
        <v>650</v>
      </c>
      <c r="M31" s="2" t="s">
        <v>650</v>
      </c>
      <c r="N31" s="2" t="s">
        <v>650</v>
      </c>
      <c r="O31" s="2" t="s">
        <v>650</v>
      </c>
      <c r="P31" s="2" t="s">
        <v>650</v>
      </c>
      <c r="Q31" s="2" t="s">
        <v>650</v>
      </c>
      <c r="R31" s="2" t="s">
        <v>650</v>
      </c>
      <c r="S31" s="2" t="s">
        <v>650</v>
      </c>
      <c r="W31" s="2" t="str">
        <f t="shared" si="5"/>
        <v>Ja</v>
      </c>
      <c r="X31" s="2">
        <v>0</v>
      </c>
      <c r="Y31" s="2">
        <f t="shared" si="6"/>
        <v>0</v>
      </c>
      <c r="Z31" s="2">
        <f t="shared" si="0"/>
        <v>1</v>
      </c>
      <c r="AA31" s="2">
        <f t="shared" si="1"/>
        <v>0</v>
      </c>
      <c r="AB31" s="2">
        <f t="shared" si="7"/>
        <v>0.03</v>
      </c>
      <c r="AC31" s="2">
        <f t="shared" si="8"/>
        <v>0</v>
      </c>
      <c r="AD31" s="2">
        <f t="shared" si="9"/>
        <v>0</v>
      </c>
      <c r="AF31" s="2" t="str">
        <f t="shared" si="2"/>
        <v>Nej</v>
      </c>
      <c r="AG31" s="2">
        <f t="shared" si="3"/>
        <v>0</v>
      </c>
      <c r="AH31" s="2">
        <f t="shared" si="4"/>
        <v>0</v>
      </c>
    </row>
    <row r="32" spans="1:34" ht="15" customHeight="1" x14ac:dyDescent="0.25">
      <c r="A32" s="2" t="s">
        <v>67</v>
      </c>
      <c r="B32" s="2" t="s">
        <v>68</v>
      </c>
      <c r="C32" s="2">
        <v>2015</v>
      </c>
      <c r="D32" s="2">
        <v>0.28999999999999998</v>
      </c>
      <c r="E32" s="2">
        <v>0</v>
      </c>
      <c r="F32" s="2" t="s">
        <v>651</v>
      </c>
      <c r="G32" s="2">
        <v>2.38</v>
      </c>
      <c r="H32" s="2">
        <v>344.47</v>
      </c>
      <c r="I32" s="2">
        <v>0.42</v>
      </c>
      <c r="J32" s="2" t="s">
        <v>650</v>
      </c>
      <c r="K32" s="2" t="s">
        <v>650</v>
      </c>
      <c r="L32" s="2" t="s">
        <v>650</v>
      </c>
      <c r="M32" s="2" t="s">
        <v>650</v>
      </c>
      <c r="N32" s="2" t="s">
        <v>650</v>
      </c>
      <c r="O32" s="2" t="s">
        <v>650</v>
      </c>
      <c r="P32" s="2" t="s">
        <v>650</v>
      </c>
      <c r="Q32" s="2" t="s">
        <v>650</v>
      </c>
      <c r="R32" s="2" t="s">
        <v>650</v>
      </c>
      <c r="S32" s="2" t="s">
        <v>650</v>
      </c>
      <c r="W32" s="2" t="str">
        <f t="shared" si="5"/>
        <v>Nej</v>
      </c>
      <c r="Y32" s="2">
        <f t="shared" si="6"/>
        <v>0.42</v>
      </c>
      <c r="Z32" s="2">
        <f t="shared" si="0"/>
        <v>0.14000000000000001</v>
      </c>
      <c r="AA32" s="2">
        <f t="shared" si="1"/>
        <v>0.44</v>
      </c>
      <c r="AB32" s="2">
        <f t="shared" si="7"/>
        <v>2.38</v>
      </c>
      <c r="AC32" s="2">
        <f t="shared" si="8"/>
        <v>344.47</v>
      </c>
      <c r="AD32" s="2">
        <f t="shared" si="9"/>
        <v>0.42</v>
      </c>
      <c r="AF32" s="2" t="str">
        <f t="shared" si="2"/>
        <v>Nej</v>
      </c>
      <c r="AG32" s="2">
        <f t="shared" si="3"/>
        <v>0</v>
      </c>
      <c r="AH32" s="2">
        <f t="shared" si="4"/>
        <v>0</v>
      </c>
    </row>
    <row r="33" spans="1:34" ht="15" customHeight="1" x14ac:dyDescent="0.25">
      <c r="A33" s="2" t="s">
        <v>67</v>
      </c>
      <c r="B33" s="2" t="s">
        <v>69</v>
      </c>
      <c r="C33" s="2">
        <v>2015</v>
      </c>
      <c r="D33" s="2">
        <v>2.93</v>
      </c>
      <c r="E33" s="2">
        <v>6.24</v>
      </c>
      <c r="F33" s="2" t="s">
        <v>651</v>
      </c>
      <c r="G33" s="2">
        <v>2.38</v>
      </c>
      <c r="H33" s="2">
        <v>344.47</v>
      </c>
      <c r="I33" s="2">
        <v>0.42</v>
      </c>
      <c r="J33" s="2" t="s">
        <v>650</v>
      </c>
      <c r="K33" s="2" t="s">
        <v>650</v>
      </c>
      <c r="L33" s="2" t="s">
        <v>650</v>
      </c>
      <c r="M33" s="2" t="s">
        <v>650</v>
      </c>
      <c r="N33" s="2" t="s">
        <v>650</v>
      </c>
      <c r="O33" s="2" t="s">
        <v>650</v>
      </c>
      <c r="P33" s="2" t="s">
        <v>650</v>
      </c>
      <c r="Q33" s="2" t="s">
        <v>650</v>
      </c>
      <c r="R33" s="2" t="s">
        <v>650</v>
      </c>
      <c r="S33" s="2" t="s">
        <v>650</v>
      </c>
      <c r="W33" s="2" t="str">
        <f t="shared" si="5"/>
        <v>Nej</v>
      </c>
      <c r="Y33" s="2">
        <f t="shared" si="6"/>
        <v>0.42</v>
      </c>
      <c r="Z33" s="2">
        <f t="shared" si="0"/>
        <v>0.14000000000000001</v>
      </c>
      <c r="AA33" s="2">
        <f t="shared" si="1"/>
        <v>0.44</v>
      </c>
      <c r="AB33" s="2">
        <f t="shared" si="7"/>
        <v>2.38</v>
      </c>
      <c r="AC33" s="2">
        <f t="shared" si="8"/>
        <v>344.47</v>
      </c>
      <c r="AD33" s="2">
        <f t="shared" si="9"/>
        <v>0.42</v>
      </c>
      <c r="AF33" s="2" t="str">
        <f t="shared" si="2"/>
        <v>Nej</v>
      </c>
      <c r="AG33" s="2">
        <f t="shared" si="3"/>
        <v>0</v>
      </c>
      <c r="AH33" s="2">
        <f t="shared" si="4"/>
        <v>0</v>
      </c>
    </row>
    <row r="34" spans="1:34" ht="15" customHeight="1" x14ac:dyDescent="0.25">
      <c r="A34" s="2" t="s">
        <v>67</v>
      </c>
      <c r="B34" s="2" t="s">
        <v>70</v>
      </c>
      <c r="C34" s="2">
        <v>2015</v>
      </c>
      <c r="D34" s="2">
        <v>0.52400000000000002</v>
      </c>
      <c r="E34" s="2">
        <v>0</v>
      </c>
      <c r="F34" s="2" t="s">
        <v>651</v>
      </c>
      <c r="G34" s="2">
        <v>2.38</v>
      </c>
      <c r="H34" s="2">
        <v>344.47</v>
      </c>
      <c r="I34" s="2">
        <v>0.42</v>
      </c>
      <c r="J34" s="2" t="s">
        <v>650</v>
      </c>
      <c r="K34" s="2" t="s">
        <v>650</v>
      </c>
      <c r="L34" s="2" t="s">
        <v>650</v>
      </c>
      <c r="M34" s="2" t="s">
        <v>650</v>
      </c>
      <c r="N34" s="2" t="s">
        <v>650</v>
      </c>
      <c r="O34" s="2" t="s">
        <v>650</v>
      </c>
      <c r="P34" s="2" t="s">
        <v>650</v>
      </c>
      <c r="Q34" s="2" t="s">
        <v>650</v>
      </c>
      <c r="R34" s="2" t="s">
        <v>650</v>
      </c>
      <c r="S34" s="2" t="s">
        <v>650</v>
      </c>
      <c r="W34" s="2" t="str">
        <f t="shared" si="5"/>
        <v>Nej</v>
      </c>
      <c r="Y34" s="2">
        <f t="shared" si="6"/>
        <v>0.42</v>
      </c>
      <c r="Z34" s="2">
        <f t="shared" si="0"/>
        <v>0.14000000000000001</v>
      </c>
      <c r="AA34" s="2">
        <f t="shared" si="1"/>
        <v>0.44</v>
      </c>
      <c r="AB34" s="2">
        <f t="shared" si="7"/>
        <v>2.38</v>
      </c>
      <c r="AC34" s="2">
        <f t="shared" si="8"/>
        <v>344.47</v>
      </c>
      <c r="AD34" s="2">
        <f t="shared" si="9"/>
        <v>0.42</v>
      </c>
      <c r="AF34" s="2" t="str">
        <f t="shared" si="2"/>
        <v>Nej</v>
      </c>
      <c r="AG34" s="2">
        <f t="shared" si="3"/>
        <v>0</v>
      </c>
      <c r="AH34" s="2">
        <f t="shared" si="4"/>
        <v>0</v>
      </c>
    </row>
    <row r="35" spans="1:34" ht="15" customHeight="1" x14ac:dyDescent="0.25">
      <c r="A35" s="2" t="s">
        <v>71</v>
      </c>
      <c r="B35" s="2" t="s">
        <v>72</v>
      </c>
      <c r="C35" s="2">
        <v>2015</v>
      </c>
      <c r="D35" s="2" t="s">
        <v>650</v>
      </c>
      <c r="E35" s="2" t="s">
        <v>650</v>
      </c>
      <c r="F35" s="2" t="s">
        <v>651</v>
      </c>
      <c r="G35" s="2">
        <v>2.38</v>
      </c>
      <c r="H35" s="2">
        <v>344.47</v>
      </c>
      <c r="I35" s="2">
        <v>0.42</v>
      </c>
      <c r="J35" s="2" t="s">
        <v>650</v>
      </c>
      <c r="K35" s="2" t="s">
        <v>650</v>
      </c>
      <c r="L35" s="2" t="s">
        <v>650</v>
      </c>
      <c r="M35" s="2" t="s">
        <v>650</v>
      </c>
      <c r="N35" s="2" t="s">
        <v>650</v>
      </c>
      <c r="O35" s="2" t="s">
        <v>650</v>
      </c>
      <c r="P35" s="2" t="s">
        <v>650</v>
      </c>
      <c r="Q35" s="2" t="s">
        <v>650</v>
      </c>
      <c r="R35" s="2" t="s">
        <v>650</v>
      </c>
      <c r="S35" s="2" t="s">
        <v>650</v>
      </c>
      <c r="W35" s="2" t="str">
        <f t="shared" si="5"/>
        <v>Nej</v>
      </c>
      <c r="Y35" s="2">
        <f t="shared" si="6"/>
        <v>0.42</v>
      </c>
      <c r="Z35" s="2">
        <f t="shared" si="0"/>
        <v>0.14000000000000001</v>
      </c>
      <c r="AA35" s="2">
        <f t="shared" si="1"/>
        <v>0.44</v>
      </c>
      <c r="AB35" s="2">
        <f t="shared" si="7"/>
        <v>2.38</v>
      </c>
      <c r="AC35" s="2">
        <f t="shared" si="8"/>
        <v>344.47</v>
      </c>
      <c r="AD35" s="2">
        <f t="shared" si="9"/>
        <v>0.42</v>
      </c>
      <c r="AF35" s="2" t="str">
        <f t="shared" si="2"/>
        <v>Nej</v>
      </c>
      <c r="AG35" s="2">
        <f t="shared" si="3"/>
        <v>0</v>
      </c>
      <c r="AH35" s="2">
        <f t="shared" si="4"/>
        <v>0</v>
      </c>
    </row>
    <row r="36" spans="1:34" ht="15" customHeight="1" x14ac:dyDescent="0.25">
      <c r="A36" s="2" t="s">
        <v>71</v>
      </c>
      <c r="B36" s="2" t="s">
        <v>73</v>
      </c>
      <c r="C36" s="2">
        <v>2015</v>
      </c>
      <c r="D36" s="2" t="s">
        <v>650</v>
      </c>
      <c r="E36" s="2" t="s">
        <v>650</v>
      </c>
      <c r="F36" s="2" t="s">
        <v>651</v>
      </c>
      <c r="G36" s="2">
        <v>2.38</v>
      </c>
      <c r="H36" s="2">
        <v>344.47</v>
      </c>
      <c r="I36" s="2">
        <v>0.42</v>
      </c>
      <c r="J36" s="2" t="s">
        <v>650</v>
      </c>
      <c r="K36" s="2" t="s">
        <v>650</v>
      </c>
      <c r="L36" s="2" t="s">
        <v>650</v>
      </c>
      <c r="M36" s="2" t="s">
        <v>650</v>
      </c>
      <c r="N36" s="2" t="s">
        <v>650</v>
      </c>
      <c r="O36" s="2" t="s">
        <v>650</v>
      </c>
      <c r="P36" s="2" t="s">
        <v>650</v>
      </c>
      <c r="Q36" s="2" t="s">
        <v>650</v>
      </c>
      <c r="R36" s="2" t="s">
        <v>650</v>
      </c>
      <c r="S36" s="2" t="s">
        <v>650</v>
      </c>
      <c r="W36" s="2" t="str">
        <f t="shared" si="5"/>
        <v>Nej</v>
      </c>
      <c r="Y36" s="2">
        <f t="shared" si="6"/>
        <v>0.42</v>
      </c>
      <c r="Z36" s="2">
        <f t="shared" si="0"/>
        <v>0.14000000000000001</v>
      </c>
      <c r="AA36" s="2">
        <f t="shared" si="1"/>
        <v>0.44</v>
      </c>
      <c r="AB36" s="2">
        <f t="shared" si="7"/>
        <v>2.38</v>
      </c>
      <c r="AC36" s="2">
        <f t="shared" si="8"/>
        <v>344.47</v>
      </c>
      <c r="AD36" s="2">
        <f t="shared" si="9"/>
        <v>0.42</v>
      </c>
      <c r="AF36" s="2" t="str">
        <f t="shared" si="2"/>
        <v>Nej</v>
      </c>
      <c r="AG36" s="2">
        <f t="shared" si="3"/>
        <v>0</v>
      </c>
      <c r="AH36" s="2">
        <f t="shared" si="4"/>
        <v>0</v>
      </c>
    </row>
    <row r="37" spans="1:34" ht="15" customHeight="1" x14ac:dyDescent="0.25">
      <c r="A37" s="2" t="s">
        <v>74</v>
      </c>
      <c r="B37" s="2" t="s">
        <v>75</v>
      </c>
      <c r="C37" s="2">
        <v>2015</v>
      </c>
      <c r="D37" s="2">
        <v>2.8679999999999999</v>
      </c>
      <c r="E37" s="2">
        <v>7.0570000000000004</v>
      </c>
      <c r="F37" s="2" t="s">
        <v>848</v>
      </c>
      <c r="G37" s="2">
        <v>1.1000000000000001</v>
      </c>
      <c r="H37" s="2">
        <v>0</v>
      </c>
      <c r="I37" s="2">
        <v>0</v>
      </c>
      <c r="J37" s="2">
        <v>7.6269999999999998</v>
      </c>
      <c r="K37" s="2">
        <v>0.03</v>
      </c>
      <c r="L37" s="2">
        <v>8.9600000000000009</v>
      </c>
      <c r="M37" s="2">
        <v>6.92</v>
      </c>
      <c r="N37" s="2">
        <v>0</v>
      </c>
      <c r="O37" s="2">
        <v>31.366299999999999</v>
      </c>
      <c r="P37" s="2">
        <v>0.03</v>
      </c>
      <c r="Q37" s="2">
        <v>8.9600000000000009</v>
      </c>
      <c r="R37" s="2">
        <v>6.92</v>
      </c>
      <c r="S37" s="2">
        <v>0</v>
      </c>
      <c r="W37" s="2" t="str">
        <f t="shared" si="5"/>
        <v>Ja</v>
      </c>
      <c r="X37" s="2">
        <v>0</v>
      </c>
      <c r="Y37" s="2">
        <f t="shared" si="6"/>
        <v>0</v>
      </c>
      <c r="Z37" s="2">
        <f t="shared" si="0"/>
        <v>1</v>
      </c>
      <c r="AA37" s="2">
        <f t="shared" si="1"/>
        <v>0</v>
      </c>
      <c r="AB37" s="2">
        <f t="shared" si="7"/>
        <v>1.1000000000000001</v>
      </c>
      <c r="AC37" s="2">
        <f t="shared" si="8"/>
        <v>0</v>
      </c>
      <c r="AD37" s="2">
        <f t="shared" si="9"/>
        <v>0</v>
      </c>
      <c r="AF37" s="2" t="str">
        <f t="shared" si="2"/>
        <v>Ja</v>
      </c>
      <c r="AG37" s="2">
        <f t="shared" si="3"/>
        <v>7.6269999999999998</v>
      </c>
      <c r="AH37" s="2">
        <f t="shared" si="4"/>
        <v>0</v>
      </c>
    </row>
    <row r="38" spans="1:34" ht="15" customHeight="1" x14ac:dyDescent="0.25">
      <c r="A38" s="2" t="s">
        <v>74</v>
      </c>
      <c r="B38" s="2" t="s">
        <v>76</v>
      </c>
      <c r="C38" s="2">
        <v>2015</v>
      </c>
      <c r="D38" s="2">
        <v>5.0000000000000001E-3</v>
      </c>
      <c r="E38" s="2" t="s">
        <v>650</v>
      </c>
      <c r="F38" s="2" t="s">
        <v>848</v>
      </c>
      <c r="G38" s="2">
        <v>1.1000000000000001</v>
      </c>
      <c r="H38" s="2">
        <v>0</v>
      </c>
      <c r="I38" s="2">
        <v>0</v>
      </c>
      <c r="J38" s="2" t="s">
        <v>650</v>
      </c>
      <c r="K38" s="2" t="s">
        <v>650</v>
      </c>
      <c r="L38" s="2" t="s">
        <v>650</v>
      </c>
      <c r="M38" s="2" t="s">
        <v>650</v>
      </c>
      <c r="N38" s="2" t="s">
        <v>650</v>
      </c>
      <c r="O38" s="2" t="s">
        <v>650</v>
      </c>
      <c r="P38" s="2" t="s">
        <v>650</v>
      </c>
      <c r="Q38" s="2" t="s">
        <v>650</v>
      </c>
      <c r="R38" s="2" t="s">
        <v>650</v>
      </c>
      <c r="S38" s="2" t="s">
        <v>650</v>
      </c>
      <c r="W38" s="2" t="str">
        <f t="shared" si="5"/>
        <v>Ja</v>
      </c>
      <c r="X38" s="2">
        <v>0</v>
      </c>
      <c r="Y38" s="2">
        <f t="shared" si="6"/>
        <v>0</v>
      </c>
      <c r="Z38" s="2">
        <f t="shared" si="0"/>
        <v>1</v>
      </c>
      <c r="AA38" s="2">
        <f t="shared" si="1"/>
        <v>0</v>
      </c>
      <c r="AB38" s="2">
        <f t="shared" si="7"/>
        <v>1.1000000000000001</v>
      </c>
      <c r="AC38" s="2">
        <f t="shared" si="8"/>
        <v>0</v>
      </c>
      <c r="AD38" s="2">
        <f t="shared" si="9"/>
        <v>0</v>
      </c>
      <c r="AF38" s="2" t="str">
        <f t="shared" si="2"/>
        <v>Nej</v>
      </c>
      <c r="AG38" s="2">
        <f t="shared" si="3"/>
        <v>0</v>
      </c>
      <c r="AH38" s="2">
        <f t="shared" si="4"/>
        <v>0</v>
      </c>
    </row>
    <row r="39" spans="1:34" ht="15" customHeight="1" x14ac:dyDescent="0.25">
      <c r="A39" s="2" t="s">
        <v>74</v>
      </c>
      <c r="B39" s="2" t="s">
        <v>77</v>
      </c>
      <c r="C39" s="2">
        <v>2015</v>
      </c>
      <c r="D39" s="2">
        <v>9.0999999999999998E-2</v>
      </c>
      <c r="E39" s="2" t="s">
        <v>650</v>
      </c>
      <c r="F39" s="2" t="s">
        <v>848</v>
      </c>
      <c r="G39" s="2">
        <v>1.1000000000000001</v>
      </c>
      <c r="H39" s="2">
        <v>0</v>
      </c>
      <c r="I39" s="2">
        <v>0</v>
      </c>
      <c r="J39" s="2" t="s">
        <v>650</v>
      </c>
      <c r="K39" s="2" t="s">
        <v>650</v>
      </c>
      <c r="L39" s="2" t="s">
        <v>650</v>
      </c>
      <c r="M39" s="2" t="s">
        <v>650</v>
      </c>
      <c r="N39" s="2" t="s">
        <v>650</v>
      </c>
      <c r="O39" s="2" t="s">
        <v>650</v>
      </c>
      <c r="P39" s="2" t="s">
        <v>650</v>
      </c>
      <c r="Q39" s="2" t="s">
        <v>650</v>
      </c>
      <c r="R39" s="2" t="s">
        <v>650</v>
      </c>
      <c r="S39" s="2" t="s">
        <v>650</v>
      </c>
      <c r="W39" s="2" t="str">
        <f t="shared" si="5"/>
        <v>Ja</v>
      </c>
      <c r="X39" s="2">
        <v>0</v>
      </c>
      <c r="Y39" s="2">
        <f t="shared" si="6"/>
        <v>0</v>
      </c>
      <c r="Z39" s="2">
        <f t="shared" si="0"/>
        <v>1</v>
      </c>
      <c r="AA39" s="2">
        <f t="shared" si="1"/>
        <v>0</v>
      </c>
      <c r="AB39" s="2">
        <f t="shared" si="7"/>
        <v>1.1000000000000001</v>
      </c>
      <c r="AC39" s="2">
        <f t="shared" si="8"/>
        <v>0</v>
      </c>
      <c r="AD39" s="2">
        <f t="shared" si="9"/>
        <v>0</v>
      </c>
      <c r="AF39" s="2" t="str">
        <f t="shared" si="2"/>
        <v>Nej</v>
      </c>
      <c r="AG39" s="2">
        <f t="shared" si="3"/>
        <v>0</v>
      </c>
      <c r="AH39" s="2">
        <f t="shared" si="4"/>
        <v>0</v>
      </c>
    </row>
    <row r="40" spans="1:34" ht="15" customHeight="1" x14ac:dyDescent="0.25">
      <c r="A40" s="2" t="s">
        <v>78</v>
      </c>
      <c r="B40" s="2" t="s">
        <v>79</v>
      </c>
      <c r="C40" s="2">
        <v>2015</v>
      </c>
      <c r="D40" s="2">
        <v>10.920999999999999</v>
      </c>
      <c r="E40" s="2">
        <v>23.709019999999999</v>
      </c>
      <c r="F40" s="2" t="s">
        <v>849</v>
      </c>
      <c r="G40" s="2">
        <v>1.05</v>
      </c>
      <c r="H40" s="2">
        <v>0</v>
      </c>
      <c r="I40" s="2">
        <v>0</v>
      </c>
      <c r="J40" s="2" t="s">
        <v>650</v>
      </c>
      <c r="K40" s="2" t="s">
        <v>650</v>
      </c>
      <c r="L40" s="2" t="s">
        <v>650</v>
      </c>
      <c r="M40" s="2" t="s">
        <v>650</v>
      </c>
      <c r="N40" s="2" t="s">
        <v>650</v>
      </c>
      <c r="O40" s="2" t="s">
        <v>650</v>
      </c>
      <c r="P40" s="2" t="s">
        <v>650</v>
      </c>
      <c r="Q40" s="2" t="s">
        <v>650</v>
      </c>
      <c r="R40" s="2" t="s">
        <v>650</v>
      </c>
      <c r="S40" s="2" t="s">
        <v>650</v>
      </c>
      <c r="W40" s="2" t="str">
        <f t="shared" si="5"/>
        <v>Ja</v>
      </c>
      <c r="X40" s="2">
        <v>0</v>
      </c>
      <c r="Y40" s="2">
        <f t="shared" si="6"/>
        <v>0</v>
      </c>
      <c r="Z40" s="2">
        <f t="shared" si="0"/>
        <v>1</v>
      </c>
      <c r="AA40" s="2">
        <f t="shared" si="1"/>
        <v>0</v>
      </c>
      <c r="AB40" s="2">
        <f t="shared" si="7"/>
        <v>1.05</v>
      </c>
      <c r="AC40" s="2">
        <f t="shared" si="8"/>
        <v>0</v>
      </c>
      <c r="AD40" s="2">
        <f t="shared" si="9"/>
        <v>0</v>
      </c>
      <c r="AF40" s="2" t="str">
        <f t="shared" si="2"/>
        <v>Nej</v>
      </c>
      <c r="AG40" s="2">
        <f t="shared" si="3"/>
        <v>0</v>
      </c>
      <c r="AH40" s="2">
        <f t="shared" si="4"/>
        <v>0</v>
      </c>
    </row>
    <row r="41" spans="1:34" ht="15" customHeight="1" x14ac:dyDescent="0.25">
      <c r="A41" s="2" t="s">
        <v>78</v>
      </c>
      <c r="B41" s="2" t="s">
        <v>80</v>
      </c>
      <c r="C41" s="2">
        <v>2015</v>
      </c>
      <c r="D41" s="2">
        <v>0.41317599999999999</v>
      </c>
      <c r="E41" s="2" t="s">
        <v>650</v>
      </c>
      <c r="F41" s="2" t="s">
        <v>850</v>
      </c>
      <c r="G41" s="2">
        <v>1.05</v>
      </c>
      <c r="H41" s="2">
        <v>0</v>
      </c>
      <c r="I41" s="2">
        <v>0</v>
      </c>
      <c r="J41" s="2" t="s">
        <v>650</v>
      </c>
      <c r="K41" s="2" t="s">
        <v>650</v>
      </c>
      <c r="L41" s="2" t="s">
        <v>650</v>
      </c>
      <c r="M41" s="2" t="s">
        <v>650</v>
      </c>
      <c r="N41" s="2" t="s">
        <v>650</v>
      </c>
      <c r="O41" s="2" t="s">
        <v>650</v>
      </c>
      <c r="P41" s="2" t="s">
        <v>650</v>
      </c>
      <c r="Q41" s="2" t="s">
        <v>650</v>
      </c>
      <c r="R41" s="2" t="s">
        <v>650</v>
      </c>
      <c r="S41" s="2" t="s">
        <v>650</v>
      </c>
      <c r="W41" s="2" t="str">
        <f t="shared" si="5"/>
        <v>Ja</v>
      </c>
      <c r="X41" s="2">
        <v>0</v>
      </c>
      <c r="Y41" s="2">
        <f t="shared" si="6"/>
        <v>0</v>
      </c>
      <c r="Z41" s="2">
        <f t="shared" si="0"/>
        <v>1</v>
      </c>
      <c r="AA41" s="2">
        <f t="shared" si="1"/>
        <v>0</v>
      </c>
      <c r="AB41" s="2">
        <f t="shared" si="7"/>
        <v>1.05</v>
      </c>
      <c r="AC41" s="2">
        <f t="shared" si="8"/>
        <v>0</v>
      </c>
      <c r="AD41" s="2">
        <f t="shared" si="9"/>
        <v>0</v>
      </c>
      <c r="AF41" s="2" t="str">
        <f t="shared" si="2"/>
        <v>Nej</v>
      </c>
      <c r="AG41" s="2">
        <f t="shared" si="3"/>
        <v>0</v>
      </c>
      <c r="AH41" s="2">
        <f t="shared" si="4"/>
        <v>0</v>
      </c>
    </row>
    <row r="42" spans="1:34" ht="15" customHeight="1" x14ac:dyDescent="0.25">
      <c r="A42" s="2" t="s">
        <v>81</v>
      </c>
      <c r="B42" s="2" t="s">
        <v>82</v>
      </c>
      <c r="C42" s="2">
        <v>2015</v>
      </c>
      <c r="D42" s="2">
        <v>0.2</v>
      </c>
      <c r="E42" s="2" t="s">
        <v>650</v>
      </c>
      <c r="F42" s="2" t="s">
        <v>651</v>
      </c>
      <c r="G42" s="2">
        <v>2.38</v>
      </c>
      <c r="H42" s="2">
        <v>344.47</v>
      </c>
      <c r="I42" s="2">
        <v>0.42</v>
      </c>
      <c r="J42" s="2" t="s">
        <v>650</v>
      </c>
      <c r="K42" s="2" t="s">
        <v>650</v>
      </c>
      <c r="L42" s="2" t="s">
        <v>650</v>
      </c>
      <c r="M42" s="2" t="s">
        <v>650</v>
      </c>
      <c r="N42" s="2" t="s">
        <v>650</v>
      </c>
      <c r="O42" s="2" t="s">
        <v>650</v>
      </c>
      <c r="P42" s="2" t="s">
        <v>650</v>
      </c>
      <c r="Q42" s="2" t="s">
        <v>650</v>
      </c>
      <c r="R42" s="2" t="s">
        <v>650</v>
      </c>
      <c r="S42" s="2" t="s">
        <v>650</v>
      </c>
      <c r="W42" s="2" t="str">
        <f t="shared" si="5"/>
        <v>Nej</v>
      </c>
      <c r="Y42" s="2">
        <f t="shared" si="6"/>
        <v>0.42</v>
      </c>
      <c r="Z42" s="2">
        <f t="shared" si="0"/>
        <v>0.14000000000000001</v>
      </c>
      <c r="AA42" s="2">
        <f t="shared" si="1"/>
        <v>0.44</v>
      </c>
      <c r="AB42" s="2">
        <f t="shared" si="7"/>
        <v>2.38</v>
      </c>
      <c r="AC42" s="2">
        <f t="shared" si="8"/>
        <v>344.47</v>
      </c>
      <c r="AD42" s="2">
        <f t="shared" si="9"/>
        <v>0.42</v>
      </c>
      <c r="AF42" s="2" t="str">
        <f t="shared" si="2"/>
        <v>Nej</v>
      </c>
      <c r="AG42" s="2">
        <f t="shared" si="3"/>
        <v>0</v>
      </c>
      <c r="AH42" s="2">
        <f t="shared" si="4"/>
        <v>0</v>
      </c>
    </row>
    <row r="43" spans="1:34" ht="15" customHeight="1" x14ac:dyDescent="0.25">
      <c r="A43" s="2" t="s">
        <v>90</v>
      </c>
      <c r="B43" s="2" t="s">
        <v>91</v>
      </c>
      <c r="C43" s="2">
        <v>2015</v>
      </c>
      <c r="D43" s="2">
        <v>0.14199999999999999</v>
      </c>
      <c r="E43" s="2" t="s">
        <v>650</v>
      </c>
      <c r="F43" s="2" t="s">
        <v>651</v>
      </c>
      <c r="G43" s="2">
        <v>2.38</v>
      </c>
      <c r="H43" s="2">
        <v>344.47</v>
      </c>
      <c r="I43" s="2">
        <v>0.42</v>
      </c>
      <c r="J43" s="2" t="s">
        <v>650</v>
      </c>
      <c r="K43" s="2" t="s">
        <v>650</v>
      </c>
      <c r="L43" s="2" t="s">
        <v>650</v>
      </c>
      <c r="M43" s="2" t="s">
        <v>650</v>
      </c>
      <c r="N43" s="2" t="s">
        <v>650</v>
      </c>
      <c r="O43" s="2" t="s">
        <v>650</v>
      </c>
      <c r="P43" s="2" t="s">
        <v>650</v>
      </c>
      <c r="Q43" s="2" t="s">
        <v>650</v>
      </c>
      <c r="R43" s="2" t="s">
        <v>650</v>
      </c>
      <c r="S43" s="2" t="s">
        <v>650</v>
      </c>
      <c r="W43" s="2" t="str">
        <f t="shared" si="5"/>
        <v>Nej</v>
      </c>
      <c r="Y43" s="2">
        <f t="shared" si="6"/>
        <v>0.42</v>
      </c>
      <c r="Z43" s="2">
        <f t="shared" si="0"/>
        <v>0.14000000000000001</v>
      </c>
      <c r="AA43" s="2">
        <f t="shared" si="1"/>
        <v>0.44</v>
      </c>
      <c r="AB43" s="2">
        <f t="shared" si="7"/>
        <v>2.38</v>
      </c>
      <c r="AC43" s="2">
        <f t="shared" si="8"/>
        <v>344.47</v>
      </c>
      <c r="AD43" s="2">
        <f t="shared" si="9"/>
        <v>0.42</v>
      </c>
      <c r="AF43" s="2" t="str">
        <f t="shared" si="2"/>
        <v>Nej</v>
      </c>
      <c r="AG43" s="2">
        <f t="shared" si="3"/>
        <v>0</v>
      </c>
      <c r="AH43" s="2">
        <f t="shared" si="4"/>
        <v>0</v>
      </c>
    </row>
    <row r="44" spans="1:34" ht="15" customHeight="1" x14ac:dyDescent="0.25">
      <c r="A44" s="2" t="s">
        <v>90</v>
      </c>
      <c r="B44" s="2" t="s">
        <v>92</v>
      </c>
      <c r="C44" s="2">
        <v>2015</v>
      </c>
      <c r="D44" s="2">
        <v>0.53400000000000003</v>
      </c>
      <c r="E44" s="2">
        <v>16.079999999999998</v>
      </c>
      <c r="F44" s="2" t="s">
        <v>851</v>
      </c>
      <c r="G44" s="2">
        <v>0.26</v>
      </c>
      <c r="H44" s="2">
        <v>0</v>
      </c>
      <c r="I44" s="2">
        <v>0</v>
      </c>
      <c r="J44" s="2" t="s">
        <v>650</v>
      </c>
      <c r="K44" s="2" t="s">
        <v>650</v>
      </c>
      <c r="L44" s="2" t="s">
        <v>650</v>
      </c>
      <c r="M44" s="2" t="s">
        <v>650</v>
      </c>
      <c r="N44" s="2" t="s">
        <v>650</v>
      </c>
      <c r="O44" s="2" t="s">
        <v>650</v>
      </c>
      <c r="P44" s="2" t="s">
        <v>650</v>
      </c>
      <c r="Q44" s="2" t="s">
        <v>650</v>
      </c>
      <c r="R44" s="2" t="s">
        <v>650</v>
      </c>
      <c r="S44" s="2" t="s">
        <v>650</v>
      </c>
      <c r="W44" s="2" t="str">
        <f t="shared" si="5"/>
        <v>Ja</v>
      </c>
      <c r="X44" s="2">
        <v>0</v>
      </c>
      <c r="Y44" s="2">
        <f t="shared" si="6"/>
        <v>0</v>
      </c>
      <c r="Z44" s="2">
        <f t="shared" si="0"/>
        <v>1</v>
      </c>
      <c r="AA44" s="2">
        <f t="shared" si="1"/>
        <v>0</v>
      </c>
      <c r="AB44" s="2">
        <f t="shared" si="7"/>
        <v>0.26</v>
      </c>
      <c r="AC44" s="2">
        <f t="shared" si="8"/>
        <v>0</v>
      </c>
      <c r="AD44" s="2">
        <f t="shared" si="9"/>
        <v>0</v>
      </c>
      <c r="AF44" s="2" t="str">
        <f t="shared" si="2"/>
        <v>Nej</v>
      </c>
      <c r="AG44" s="2">
        <f t="shared" si="3"/>
        <v>0</v>
      </c>
      <c r="AH44" s="2">
        <f t="shared" si="4"/>
        <v>0</v>
      </c>
    </row>
    <row r="45" spans="1:34" ht="15" customHeight="1" x14ac:dyDescent="0.25">
      <c r="A45" s="2" t="s">
        <v>93</v>
      </c>
      <c r="B45" s="2" t="s">
        <v>94</v>
      </c>
      <c r="C45" s="2">
        <v>2015</v>
      </c>
      <c r="D45" s="2">
        <v>0.23599999999999999</v>
      </c>
      <c r="E45" s="2" t="s">
        <v>650</v>
      </c>
      <c r="F45" s="2" t="s">
        <v>852</v>
      </c>
      <c r="G45" s="2">
        <v>1.1000000000000001</v>
      </c>
      <c r="H45" s="2">
        <v>0</v>
      </c>
      <c r="I45" s="2">
        <v>0</v>
      </c>
      <c r="J45" s="2" t="s">
        <v>650</v>
      </c>
      <c r="K45" s="2" t="s">
        <v>650</v>
      </c>
      <c r="L45" s="2" t="s">
        <v>650</v>
      </c>
      <c r="M45" s="2" t="s">
        <v>650</v>
      </c>
      <c r="N45" s="2" t="s">
        <v>650</v>
      </c>
      <c r="O45" s="2" t="s">
        <v>650</v>
      </c>
      <c r="P45" s="2" t="s">
        <v>650</v>
      </c>
      <c r="Q45" s="2" t="s">
        <v>650</v>
      </c>
      <c r="R45" s="2" t="s">
        <v>650</v>
      </c>
      <c r="S45" s="2" t="s">
        <v>650</v>
      </c>
      <c r="W45" s="2" t="str">
        <f t="shared" si="5"/>
        <v>Ja</v>
      </c>
      <c r="X45" s="2">
        <v>0</v>
      </c>
      <c r="Y45" s="2">
        <f t="shared" si="6"/>
        <v>0</v>
      </c>
      <c r="Z45" s="2">
        <f t="shared" si="0"/>
        <v>1</v>
      </c>
      <c r="AA45" s="2">
        <f t="shared" si="1"/>
        <v>0</v>
      </c>
      <c r="AB45" s="2">
        <f t="shared" si="7"/>
        <v>1.1000000000000001</v>
      </c>
      <c r="AC45" s="2">
        <f t="shared" si="8"/>
        <v>0</v>
      </c>
      <c r="AD45" s="2">
        <f t="shared" si="9"/>
        <v>0</v>
      </c>
      <c r="AF45" s="2" t="str">
        <f t="shared" si="2"/>
        <v>Nej</v>
      </c>
      <c r="AG45" s="2">
        <f t="shared" si="3"/>
        <v>0</v>
      </c>
      <c r="AH45" s="2">
        <f t="shared" si="4"/>
        <v>0</v>
      </c>
    </row>
    <row r="46" spans="1:34" ht="15" customHeight="1" x14ac:dyDescent="0.25">
      <c r="A46" s="2" t="s">
        <v>93</v>
      </c>
      <c r="B46" s="2" t="s">
        <v>95</v>
      </c>
      <c r="C46" s="2">
        <v>2015</v>
      </c>
      <c r="D46" s="2">
        <v>1.0069999999999999</v>
      </c>
      <c r="E46" s="2" t="s">
        <v>650</v>
      </c>
      <c r="F46" s="2" t="s">
        <v>853</v>
      </c>
      <c r="G46" s="2">
        <v>1.1000000000000001</v>
      </c>
      <c r="H46" s="2">
        <v>0</v>
      </c>
      <c r="I46" s="2">
        <v>0</v>
      </c>
      <c r="J46" s="2" t="s">
        <v>650</v>
      </c>
      <c r="K46" s="2" t="s">
        <v>650</v>
      </c>
      <c r="L46" s="2" t="s">
        <v>650</v>
      </c>
      <c r="M46" s="2" t="s">
        <v>650</v>
      </c>
      <c r="N46" s="2" t="s">
        <v>650</v>
      </c>
      <c r="O46" s="2" t="s">
        <v>650</v>
      </c>
      <c r="P46" s="2" t="s">
        <v>650</v>
      </c>
      <c r="Q46" s="2" t="s">
        <v>650</v>
      </c>
      <c r="R46" s="2" t="s">
        <v>650</v>
      </c>
      <c r="S46" s="2" t="s">
        <v>650</v>
      </c>
      <c r="W46" s="2" t="str">
        <f t="shared" si="5"/>
        <v>Ja</v>
      </c>
      <c r="X46" s="2">
        <v>0</v>
      </c>
      <c r="Y46" s="2">
        <f t="shared" si="6"/>
        <v>0</v>
      </c>
      <c r="Z46" s="2">
        <f t="shared" si="0"/>
        <v>1</v>
      </c>
      <c r="AA46" s="2">
        <f t="shared" si="1"/>
        <v>0</v>
      </c>
      <c r="AB46" s="2">
        <f t="shared" si="7"/>
        <v>1.1000000000000001</v>
      </c>
      <c r="AC46" s="2">
        <f t="shared" si="8"/>
        <v>0</v>
      </c>
      <c r="AD46" s="2">
        <f t="shared" si="9"/>
        <v>0</v>
      </c>
      <c r="AF46" s="2" t="str">
        <f t="shared" si="2"/>
        <v>Nej</v>
      </c>
      <c r="AG46" s="2">
        <f t="shared" si="3"/>
        <v>0</v>
      </c>
      <c r="AH46" s="2">
        <f t="shared" si="4"/>
        <v>0</v>
      </c>
    </row>
    <row r="47" spans="1:34" ht="15" customHeight="1" x14ac:dyDescent="0.25">
      <c r="A47" s="2" t="s">
        <v>96</v>
      </c>
      <c r="B47" s="2" t="s">
        <v>97</v>
      </c>
      <c r="C47" s="2">
        <v>2015</v>
      </c>
      <c r="D47" s="2">
        <v>0.54700000000000004</v>
      </c>
      <c r="E47" s="2" t="s">
        <v>650</v>
      </c>
      <c r="F47" s="2" t="s">
        <v>848</v>
      </c>
      <c r="G47" s="2">
        <v>1.1000000000000001</v>
      </c>
      <c r="H47" s="2">
        <v>0</v>
      </c>
      <c r="I47" s="2">
        <v>0</v>
      </c>
      <c r="J47" s="2" t="s">
        <v>650</v>
      </c>
      <c r="K47" s="2" t="s">
        <v>650</v>
      </c>
      <c r="L47" s="2" t="s">
        <v>650</v>
      </c>
      <c r="M47" s="2" t="s">
        <v>650</v>
      </c>
      <c r="N47" s="2" t="s">
        <v>650</v>
      </c>
      <c r="O47" s="2" t="s">
        <v>650</v>
      </c>
      <c r="P47" s="2" t="s">
        <v>650</v>
      </c>
      <c r="Q47" s="2" t="s">
        <v>650</v>
      </c>
      <c r="R47" s="2" t="s">
        <v>650</v>
      </c>
      <c r="S47" s="2" t="s">
        <v>650</v>
      </c>
      <c r="W47" s="2" t="str">
        <f t="shared" si="5"/>
        <v>Ja</v>
      </c>
      <c r="X47" s="2">
        <v>0</v>
      </c>
      <c r="Y47" s="2">
        <f t="shared" si="6"/>
        <v>0</v>
      </c>
      <c r="Z47" s="2">
        <f t="shared" si="0"/>
        <v>1</v>
      </c>
      <c r="AA47" s="2">
        <f t="shared" si="1"/>
        <v>0</v>
      </c>
      <c r="AB47" s="2">
        <f t="shared" si="7"/>
        <v>1.1000000000000001</v>
      </c>
      <c r="AC47" s="2">
        <f t="shared" si="8"/>
        <v>0</v>
      </c>
      <c r="AD47" s="2">
        <f t="shared" si="9"/>
        <v>0</v>
      </c>
      <c r="AF47" s="2" t="str">
        <f t="shared" si="2"/>
        <v>Nej</v>
      </c>
      <c r="AG47" s="2">
        <f t="shared" si="3"/>
        <v>0</v>
      </c>
      <c r="AH47" s="2">
        <f t="shared" si="4"/>
        <v>0</v>
      </c>
    </row>
    <row r="48" spans="1:34" ht="15" customHeight="1" x14ac:dyDescent="0.25">
      <c r="A48" s="2" t="s">
        <v>96</v>
      </c>
      <c r="B48" s="2" t="s">
        <v>98</v>
      </c>
      <c r="C48" s="2">
        <v>2015</v>
      </c>
      <c r="D48" s="2">
        <v>7.9000000000000001E-2</v>
      </c>
      <c r="E48" s="2" t="s">
        <v>650</v>
      </c>
      <c r="F48" s="2" t="s">
        <v>848</v>
      </c>
      <c r="G48" s="2">
        <v>1.1000000000000001</v>
      </c>
      <c r="H48" s="2">
        <v>0</v>
      </c>
      <c r="I48" s="2">
        <v>0</v>
      </c>
      <c r="J48" s="2" t="s">
        <v>650</v>
      </c>
      <c r="K48" s="2" t="s">
        <v>650</v>
      </c>
      <c r="L48" s="2" t="s">
        <v>650</v>
      </c>
      <c r="M48" s="2" t="s">
        <v>650</v>
      </c>
      <c r="N48" s="2" t="s">
        <v>650</v>
      </c>
      <c r="O48" s="2" t="s">
        <v>650</v>
      </c>
      <c r="P48" s="2" t="s">
        <v>650</v>
      </c>
      <c r="Q48" s="2" t="s">
        <v>650</v>
      </c>
      <c r="R48" s="2" t="s">
        <v>650</v>
      </c>
      <c r="S48" s="2" t="s">
        <v>650</v>
      </c>
      <c r="W48" s="2" t="str">
        <f t="shared" si="5"/>
        <v>Ja</v>
      </c>
      <c r="X48" s="2">
        <v>0</v>
      </c>
      <c r="Y48" s="2">
        <f t="shared" si="6"/>
        <v>0</v>
      </c>
      <c r="Z48" s="2">
        <f t="shared" si="0"/>
        <v>1</v>
      </c>
      <c r="AA48" s="2">
        <f t="shared" si="1"/>
        <v>0</v>
      </c>
      <c r="AB48" s="2">
        <f t="shared" si="7"/>
        <v>1.1000000000000001</v>
      </c>
      <c r="AC48" s="2">
        <f t="shared" si="8"/>
        <v>0</v>
      </c>
      <c r="AD48" s="2">
        <f t="shared" si="9"/>
        <v>0</v>
      </c>
      <c r="AF48" s="2" t="str">
        <f t="shared" si="2"/>
        <v>Nej</v>
      </c>
      <c r="AG48" s="2">
        <f t="shared" si="3"/>
        <v>0</v>
      </c>
      <c r="AH48" s="2">
        <f t="shared" si="4"/>
        <v>0</v>
      </c>
    </row>
    <row r="49" spans="1:34" ht="15" customHeight="1" x14ac:dyDescent="0.25">
      <c r="A49" s="2" t="s">
        <v>96</v>
      </c>
      <c r="B49" s="2" t="s">
        <v>99</v>
      </c>
      <c r="C49" s="2">
        <v>2015</v>
      </c>
      <c r="D49" s="2">
        <v>4.7E-2</v>
      </c>
      <c r="E49" s="2" t="s">
        <v>650</v>
      </c>
      <c r="F49" s="2" t="s">
        <v>848</v>
      </c>
      <c r="G49" s="2">
        <v>1.1000000000000001</v>
      </c>
      <c r="H49" s="2">
        <v>0</v>
      </c>
      <c r="I49" s="2">
        <v>0</v>
      </c>
      <c r="J49" s="2" t="s">
        <v>650</v>
      </c>
      <c r="K49" s="2" t="s">
        <v>650</v>
      </c>
      <c r="L49" s="2" t="s">
        <v>650</v>
      </c>
      <c r="M49" s="2" t="s">
        <v>650</v>
      </c>
      <c r="N49" s="2" t="s">
        <v>650</v>
      </c>
      <c r="O49" s="2" t="s">
        <v>650</v>
      </c>
      <c r="P49" s="2" t="s">
        <v>650</v>
      </c>
      <c r="Q49" s="2" t="s">
        <v>650</v>
      </c>
      <c r="R49" s="2" t="s">
        <v>650</v>
      </c>
      <c r="S49" s="2" t="s">
        <v>650</v>
      </c>
      <c r="W49" s="2" t="str">
        <f t="shared" si="5"/>
        <v>Ja</v>
      </c>
      <c r="X49" s="2">
        <v>0</v>
      </c>
      <c r="Y49" s="2">
        <f t="shared" si="6"/>
        <v>0</v>
      </c>
      <c r="Z49" s="2">
        <f t="shared" si="0"/>
        <v>1</v>
      </c>
      <c r="AA49" s="2">
        <f t="shared" si="1"/>
        <v>0</v>
      </c>
      <c r="AB49" s="2">
        <f t="shared" si="7"/>
        <v>1.1000000000000001</v>
      </c>
      <c r="AC49" s="2">
        <f t="shared" si="8"/>
        <v>0</v>
      </c>
      <c r="AD49" s="2">
        <f t="shared" si="9"/>
        <v>0</v>
      </c>
      <c r="AF49" s="2" t="str">
        <f t="shared" si="2"/>
        <v>Nej</v>
      </c>
      <c r="AG49" s="2">
        <f t="shared" si="3"/>
        <v>0</v>
      </c>
      <c r="AH49" s="2">
        <f t="shared" si="4"/>
        <v>0</v>
      </c>
    </row>
    <row r="50" spans="1:34" ht="15" customHeight="1" x14ac:dyDescent="0.25">
      <c r="A50" s="2" t="s">
        <v>96</v>
      </c>
      <c r="B50" s="2" t="s">
        <v>100</v>
      </c>
      <c r="C50" s="2">
        <v>2015</v>
      </c>
      <c r="D50" s="2" t="s">
        <v>650</v>
      </c>
      <c r="E50" s="2" t="s">
        <v>650</v>
      </c>
      <c r="F50" s="2" t="s">
        <v>651</v>
      </c>
      <c r="G50" s="2">
        <v>2.38</v>
      </c>
      <c r="H50" s="2">
        <v>344.47</v>
      </c>
      <c r="I50" s="2">
        <v>0.42</v>
      </c>
      <c r="J50" s="2" t="s">
        <v>650</v>
      </c>
      <c r="K50" s="2" t="s">
        <v>650</v>
      </c>
      <c r="L50" s="2" t="s">
        <v>650</v>
      </c>
      <c r="M50" s="2" t="s">
        <v>650</v>
      </c>
      <c r="N50" s="2" t="s">
        <v>650</v>
      </c>
      <c r="O50" s="2" t="s">
        <v>650</v>
      </c>
      <c r="P50" s="2" t="s">
        <v>650</v>
      </c>
      <c r="Q50" s="2" t="s">
        <v>650</v>
      </c>
      <c r="R50" s="2" t="s">
        <v>650</v>
      </c>
      <c r="S50" s="2" t="s">
        <v>650</v>
      </c>
      <c r="W50" s="2" t="str">
        <f t="shared" si="5"/>
        <v>Nej</v>
      </c>
      <c r="Y50" s="2">
        <f t="shared" si="6"/>
        <v>0.42</v>
      </c>
      <c r="Z50" s="2">
        <f t="shared" si="0"/>
        <v>0.14000000000000001</v>
      </c>
      <c r="AA50" s="2">
        <f t="shared" si="1"/>
        <v>0.44</v>
      </c>
      <c r="AB50" s="2">
        <f t="shared" si="7"/>
        <v>2.38</v>
      </c>
      <c r="AC50" s="2">
        <f t="shared" si="8"/>
        <v>344.47</v>
      </c>
      <c r="AD50" s="2">
        <f t="shared" si="9"/>
        <v>0.42</v>
      </c>
      <c r="AF50" s="2" t="str">
        <f t="shared" si="2"/>
        <v>Nej</v>
      </c>
      <c r="AG50" s="2">
        <f t="shared" si="3"/>
        <v>0</v>
      </c>
      <c r="AH50" s="2">
        <f t="shared" si="4"/>
        <v>0</v>
      </c>
    </row>
    <row r="51" spans="1:34" ht="15" customHeight="1" x14ac:dyDescent="0.25">
      <c r="A51" s="2" t="s">
        <v>101</v>
      </c>
      <c r="B51" s="2" t="s">
        <v>102</v>
      </c>
      <c r="C51" s="2">
        <v>2015</v>
      </c>
      <c r="D51" s="2">
        <v>0.126</v>
      </c>
      <c r="E51" s="2" t="s">
        <v>650</v>
      </c>
      <c r="F51" s="2" t="s">
        <v>651</v>
      </c>
      <c r="G51" s="2">
        <v>2.38</v>
      </c>
      <c r="H51" s="2">
        <v>344.47</v>
      </c>
      <c r="I51" s="2">
        <v>0.42</v>
      </c>
      <c r="J51" s="2" t="s">
        <v>650</v>
      </c>
      <c r="K51" s="2" t="s">
        <v>650</v>
      </c>
      <c r="L51" s="2" t="s">
        <v>650</v>
      </c>
      <c r="M51" s="2" t="s">
        <v>650</v>
      </c>
      <c r="N51" s="2" t="s">
        <v>650</v>
      </c>
      <c r="O51" s="2" t="s">
        <v>650</v>
      </c>
      <c r="P51" s="2" t="s">
        <v>650</v>
      </c>
      <c r="Q51" s="2" t="s">
        <v>650</v>
      </c>
      <c r="R51" s="2" t="s">
        <v>650</v>
      </c>
      <c r="S51" s="2" t="s">
        <v>650</v>
      </c>
      <c r="W51" s="2" t="str">
        <f t="shared" si="5"/>
        <v>Nej</v>
      </c>
      <c r="Y51" s="2">
        <f t="shared" si="6"/>
        <v>0.42</v>
      </c>
      <c r="Z51" s="2">
        <f t="shared" si="0"/>
        <v>0.14000000000000001</v>
      </c>
      <c r="AA51" s="2">
        <f t="shared" si="1"/>
        <v>0.44</v>
      </c>
      <c r="AB51" s="2">
        <f t="shared" si="7"/>
        <v>2.38</v>
      </c>
      <c r="AC51" s="2">
        <f t="shared" si="8"/>
        <v>344.47</v>
      </c>
      <c r="AD51" s="2">
        <f t="shared" si="9"/>
        <v>0.42</v>
      </c>
      <c r="AF51" s="2" t="str">
        <f t="shared" si="2"/>
        <v>Nej</v>
      </c>
      <c r="AG51" s="2">
        <f t="shared" si="3"/>
        <v>0</v>
      </c>
      <c r="AH51" s="2">
        <f t="shared" si="4"/>
        <v>0</v>
      </c>
    </row>
    <row r="52" spans="1:34" ht="15" customHeight="1" x14ac:dyDescent="0.25">
      <c r="A52" s="2" t="s">
        <v>101</v>
      </c>
      <c r="B52" s="2" t="s">
        <v>103</v>
      </c>
      <c r="C52" s="2">
        <v>2015</v>
      </c>
      <c r="D52" s="2">
        <v>1.159</v>
      </c>
      <c r="E52" s="2" t="s">
        <v>650</v>
      </c>
      <c r="F52" s="2" t="s">
        <v>651</v>
      </c>
      <c r="G52" s="2">
        <v>2.38</v>
      </c>
      <c r="H52" s="2">
        <v>344.47</v>
      </c>
      <c r="I52" s="2">
        <v>0.42</v>
      </c>
      <c r="J52" s="2" t="s">
        <v>650</v>
      </c>
      <c r="K52" s="2" t="s">
        <v>650</v>
      </c>
      <c r="L52" s="2" t="s">
        <v>650</v>
      </c>
      <c r="M52" s="2" t="s">
        <v>650</v>
      </c>
      <c r="N52" s="2" t="s">
        <v>650</v>
      </c>
      <c r="O52" s="2" t="s">
        <v>650</v>
      </c>
      <c r="P52" s="2" t="s">
        <v>650</v>
      </c>
      <c r="Q52" s="2" t="s">
        <v>650</v>
      </c>
      <c r="R52" s="2" t="s">
        <v>650</v>
      </c>
      <c r="S52" s="2" t="s">
        <v>650</v>
      </c>
      <c r="W52" s="2" t="str">
        <f t="shared" si="5"/>
        <v>Nej</v>
      </c>
      <c r="Y52" s="2">
        <f t="shared" si="6"/>
        <v>0.42</v>
      </c>
      <c r="Z52" s="2">
        <f t="shared" si="0"/>
        <v>0.14000000000000001</v>
      </c>
      <c r="AA52" s="2">
        <f t="shared" si="1"/>
        <v>0.44</v>
      </c>
      <c r="AB52" s="2">
        <f t="shared" si="7"/>
        <v>2.38</v>
      </c>
      <c r="AC52" s="2">
        <f t="shared" si="8"/>
        <v>344.47</v>
      </c>
      <c r="AD52" s="2">
        <f t="shared" si="9"/>
        <v>0.42</v>
      </c>
      <c r="AF52" s="2" t="str">
        <f t="shared" si="2"/>
        <v>Nej</v>
      </c>
      <c r="AG52" s="2">
        <f t="shared" si="3"/>
        <v>0</v>
      </c>
      <c r="AH52" s="2">
        <f t="shared" si="4"/>
        <v>0</v>
      </c>
    </row>
    <row r="53" spans="1:34" ht="15" customHeight="1" x14ac:dyDescent="0.25">
      <c r="A53" s="2" t="s">
        <v>101</v>
      </c>
      <c r="B53" s="2" t="s">
        <v>104</v>
      </c>
      <c r="C53" s="2">
        <v>2015</v>
      </c>
      <c r="D53" s="2">
        <v>0.20799999999999999</v>
      </c>
      <c r="E53" s="2" t="s">
        <v>650</v>
      </c>
      <c r="F53" s="2" t="s">
        <v>651</v>
      </c>
      <c r="G53" s="2">
        <v>2.38</v>
      </c>
      <c r="H53" s="2">
        <v>344.47</v>
      </c>
      <c r="I53" s="2">
        <v>0.42</v>
      </c>
      <c r="J53" s="2" t="s">
        <v>650</v>
      </c>
      <c r="K53" s="2" t="s">
        <v>650</v>
      </c>
      <c r="L53" s="2" t="s">
        <v>650</v>
      </c>
      <c r="M53" s="2" t="s">
        <v>650</v>
      </c>
      <c r="N53" s="2" t="s">
        <v>650</v>
      </c>
      <c r="O53" s="2" t="s">
        <v>650</v>
      </c>
      <c r="P53" s="2" t="s">
        <v>650</v>
      </c>
      <c r="Q53" s="2" t="s">
        <v>650</v>
      </c>
      <c r="R53" s="2" t="s">
        <v>650</v>
      </c>
      <c r="S53" s="2" t="s">
        <v>650</v>
      </c>
      <c r="W53" s="2" t="str">
        <f t="shared" si="5"/>
        <v>Nej</v>
      </c>
      <c r="Y53" s="2">
        <f t="shared" si="6"/>
        <v>0.42</v>
      </c>
      <c r="Z53" s="2">
        <f t="shared" si="0"/>
        <v>0.14000000000000001</v>
      </c>
      <c r="AA53" s="2">
        <f t="shared" si="1"/>
        <v>0.44</v>
      </c>
      <c r="AB53" s="2">
        <f t="shared" si="7"/>
        <v>2.38</v>
      </c>
      <c r="AC53" s="2">
        <f t="shared" si="8"/>
        <v>344.47</v>
      </c>
      <c r="AD53" s="2">
        <f t="shared" si="9"/>
        <v>0.42</v>
      </c>
      <c r="AF53" s="2" t="str">
        <f t="shared" si="2"/>
        <v>Nej</v>
      </c>
      <c r="AG53" s="2">
        <f t="shared" si="3"/>
        <v>0</v>
      </c>
      <c r="AH53" s="2">
        <f t="shared" si="4"/>
        <v>0</v>
      </c>
    </row>
    <row r="54" spans="1:34" ht="15" customHeight="1" x14ac:dyDescent="0.25">
      <c r="A54" s="2" t="s">
        <v>101</v>
      </c>
      <c r="B54" s="2" t="s">
        <v>105</v>
      </c>
      <c r="C54" s="2">
        <v>2015</v>
      </c>
      <c r="D54" s="2">
        <v>0.88800000000000001</v>
      </c>
      <c r="E54" s="2" t="s">
        <v>650</v>
      </c>
      <c r="F54" s="2" t="s">
        <v>651</v>
      </c>
      <c r="G54" s="2">
        <v>2.38</v>
      </c>
      <c r="H54" s="2">
        <v>344.47</v>
      </c>
      <c r="I54" s="2">
        <v>0.42</v>
      </c>
      <c r="J54" s="2" t="s">
        <v>650</v>
      </c>
      <c r="K54" s="2" t="s">
        <v>650</v>
      </c>
      <c r="L54" s="2" t="s">
        <v>650</v>
      </c>
      <c r="M54" s="2" t="s">
        <v>650</v>
      </c>
      <c r="N54" s="2" t="s">
        <v>650</v>
      </c>
      <c r="O54" s="2" t="s">
        <v>650</v>
      </c>
      <c r="P54" s="2" t="s">
        <v>650</v>
      </c>
      <c r="Q54" s="2" t="s">
        <v>650</v>
      </c>
      <c r="R54" s="2" t="s">
        <v>650</v>
      </c>
      <c r="S54" s="2" t="s">
        <v>650</v>
      </c>
      <c r="W54" s="2" t="str">
        <f t="shared" si="5"/>
        <v>Nej</v>
      </c>
      <c r="Y54" s="2">
        <f t="shared" si="6"/>
        <v>0.42</v>
      </c>
      <c r="Z54" s="2">
        <f t="shared" si="0"/>
        <v>0.14000000000000001</v>
      </c>
      <c r="AA54" s="2">
        <f t="shared" si="1"/>
        <v>0.44</v>
      </c>
      <c r="AB54" s="2">
        <f t="shared" si="7"/>
        <v>2.38</v>
      </c>
      <c r="AC54" s="2">
        <f t="shared" si="8"/>
        <v>344.47</v>
      </c>
      <c r="AD54" s="2">
        <f t="shared" si="9"/>
        <v>0.42</v>
      </c>
      <c r="AF54" s="2" t="str">
        <f t="shared" si="2"/>
        <v>Nej</v>
      </c>
      <c r="AG54" s="2">
        <f t="shared" si="3"/>
        <v>0</v>
      </c>
      <c r="AH54" s="2">
        <f t="shared" si="4"/>
        <v>0</v>
      </c>
    </row>
    <row r="55" spans="1:34" ht="15" customHeight="1" x14ac:dyDescent="0.25">
      <c r="A55" s="2" t="s">
        <v>101</v>
      </c>
      <c r="B55" s="2" t="s">
        <v>106</v>
      </c>
      <c r="C55" s="2">
        <v>2015</v>
      </c>
      <c r="D55" s="2">
        <v>0.87</v>
      </c>
      <c r="E55" s="2" t="s">
        <v>650</v>
      </c>
      <c r="F55" s="2" t="s">
        <v>651</v>
      </c>
      <c r="G55" s="2">
        <v>2.38</v>
      </c>
      <c r="H55" s="2">
        <v>344.47</v>
      </c>
      <c r="I55" s="2">
        <v>0.42</v>
      </c>
      <c r="J55" s="2" t="s">
        <v>650</v>
      </c>
      <c r="K55" s="2" t="s">
        <v>650</v>
      </c>
      <c r="L55" s="2" t="s">
        <v>650</v>
      </c>
      <c r="M55" s="2" t="s">
        <v>650</v>
      </c>
      <c r="N55" s="2" t="s">
        <v>650</v>
      </c>
      <c r="O55" s="2" t="s">
        <v>650</v>
      </c>
      <c r="P55" s="2" t="s">
        <v>650</v>
      </c>
      <c r="Q55" s="2" t="s">
        <v>650</v>
      </c>
      <c r="R55" s="2" t="s">
        <v>650</v>
      </c>
      <c r="S55" s="2" t="s">
        <v>650</v>
      </c>
      <c r="W55" s="2" t="str">
        <f t="shared" si="5"/>
        <v>Nej</v>
      </c>
      <c r="Y55" s="2">
        <f t="shared" si="6"/>
        <v>0.42</v>
      </c>
      <c r="Z55" s="2">
        <f t="shared" si="0"/>
        <v>0.14000000000000001</v>
      </c>
      <c r="AA55" s="2">
        <f t="shared" si="1"/>
        <v>0.44</v>
      </c>
      <c r="AB55" s="2">
        <f t="shared" si="7"/>
        <v>2.38</v>
      </c>
      <c r="AC55" s="2">
        <f t="shared" si="8"/>
        <v>344.47</v>
      </c>
      <c r="AD55" s="2">
        <f t="shared" si="9"/>
        <v>0.42</v>
      </c>
      <c r="AF55" s="2" t="str">
        <f t="shared" si="2"/>
        <v>Nej</v>
      </c>
      <c r="AG55" s="2">
        <f t="shared" si="3"/>
        <v>0</v>
      </c>
      <c r="AH55" s="2">
        <f t="shared" si="4"/>
        <v>0</v>
      </c>
    </row>
    <row r="56" spans="1:34" ht="15" customHeight="1" x14ac:dyDescent="0.25">
      <c r="A56" s="2" t="s">
        <v>101</v>
      </c>
      <c r="B56" s="2" t="s">
        <v>107</v>
      </c>
      <c r="C56" s="2">
        <v>2015</v>
      </c>
      <c r="D56" s="2">
        <v>44.494999999999997</v>
      </c>
      <c r="E56" s="2">
        <v>5.9790000000000001</v>
      </c>
      <c r="F56" s="2" t="s">
        <v>651</v>
      </c>
      <c r="G56" s="2">
        <v>2.38</v>
      </c>
      <c r="H56" s="2">
        <v>344.47</v>
      </c>
      <c r="I56" s="2">
        <v>0.42</v>
      </c>
      <c r="J56" s="2" t="s">
        <v>650</v>
      </c>
      <c r="K56" s="2" t="s">
        <v>650</v>
      </c>
      <c r="L56" s="2" t="s">
        <v>650</v>
      </c>
      <c r="M56" s="2" t="s">
        <v>650</v>
      </c>
      <c r="N56" s="2" t="s">
        <v>650</v>
      </c>
      <c r="O56" s="2" t="s">
        <v>650</v>
      </c>
      <c r="P56" s="2" t="s">
        <v>650</v>
      </c>
      <c r="Q56" s="2" t="s">
        <v>650</v>
      </c>
      <c r="R56" s="2" t="s">
        <v>650</v>
      </c>
      <c r="S56" s="2" t="s">
        <v>650</v>
      </c>
      <c r="W56" s="2" t="str">
        <f t="shared" si="5"/>
        <v>Nej</v>
      </c>
      <c r="Y56" s="2">
        <f t="shared" si="6"/>
        <v>0.42</v>
      </c>
      <c r="Z56" s="2">
        <f t="shared" si="0"/>
        <v>0.14000000000000001</v>
      </c>
      <c r="AA56" s="2">
        <f t="shared" si="1"/>
        <v>0.44</v>
      </c>
      <c r="AB56" s="2">
        <f t="shared" si="7"/>
        <v>2.38</v>
      </c>
      <c r="AC56" s="2">
        <f t="shared" si="8"/>
        <v>344.47</v>
      </c>
      <c r="AD56" s="2">
        <f t="shared" si="9"/>
        <v>0.42</v>
      </c>
      <c r="AF56" s="2" t="str">
        <f t="shared" si="2"/>
        <v>Nej</v>
      </c>
      <c r="AG56" s="2">
        <f t="shared" si="3"/>
        <v>0</v>
      </c>
      <c r="AH56" s="2">
        <f t="shared" si="4"/>
        <v>0</v>
      </c>
    </row>
    <row r="57" spans="1:34" ht="15" customHeight="1" x14ac:dyDescent="0.25">
      <c r="A57" s="2" t="s">
        <v>101</v>
      </c>
      <c r="B57" s="2" t="s">
        <v>108</v>
      </c>
      <c r="C57" s="2">
        <v>2015</v>
      </c>
      <c r="D57" s="2">
        <v>4.0640000000000001</v>
      </c>
      <c r="E57" s="2" t="s">
        <v>650</v>
      </c>
      <c r="F57" s="2" t="s">
        <v>854</v>
      </c>
      <c r="G57" s="2">
        <v>0.15</v>
      </c>
      <c r="H57" s="2">
        <v>9</v>
      </c>
      <c r="I57" s="2">
        <v>0</v>
      </c>
      <c r="J57" s="2">
        <v>58.418999999999997</v>
      </c>
      <c r="K57" s="2">
        <v>0.38</v>
      </c>
      <c r="L57" s="2">
        <v>60</v>
      </c>
      <c r="M57" s="2">
        <v>6.2</v>
      </c>
      <c r="N57" s="2">
        <v>4</v>
      </c>
      <c r="O57" s="2" t="s">
        <v>650</v>
      </c>
      <c r="P57" s="2" t="s">
        <v>650</v>
      </c>
      <c r="Q57" s="2" t="s">
        <v>650</v>
      </c>
      <c r="R57" s="2" t="s">
        <v>650</v>
      </c>
      <c r="S57" s="2" t="s">
        <v>650</v>
      </c>
      <c r="W57" s="2" t="str">
        <f t="shared" si="5"/>
        <v>Ja</v>
      </c>
      <c r="X57" s="2">
        <v>0</v>
      </c>
      <c r="Y57" s="2">
        <f t="shared" si="6"/>
        <v>0</v>
      </c>
      <c r="Z57" s="2">
        <f t="shared" si="0"/>
        <v>1</v>
      </c>
      <c r="AA57" s="2">
        <f t="shared" si="1"/>
        <v>0</v>
      </c>
      <c r="AB57" s="2">
        <f t="shared" si="7"/>
        <v>0.15</v>
      </c>
      <c r="AC57" s="2">
        <f t="shared" si="8"/>
        <v>9</v>
      </c>
      <c r="AD57" s="2">
        <f t="shared" si="9"/>
        <v>0</v>
      </c>
      <c r="AF57" s="2" t="str">
        <f t="shared" si="2"/>
        <v>Ja</v>
      </c>
      <c r="AG57" s="2">
        <f t="shared" si="3"/>
        <v>58.418999999999997</v>
      </c>
      <c r="AH57" s="2">
        <f t="shared" si="4"/>
        <v>0.04</v>
      </c>
    </row>
    <row r="58" spans="1:34" ht="15" customHeight="1" x14ac:dyDescent="0.25">
      <c r="A58" s="2" t="s">
        <v>101</v>
      </c>
      <c r="B58" s="2" t="s">
        <v>109</v>
      </c>
      <c r="C58" s="2">
        <v>2015</v>
      </c>
      <c r="D58" s="2">
        <v>0.498</v>
      </c>
      <c r="E58" s="2" t="s">
        <v>650</v>
      </c>
      <c r="F58" s="2" t="s">
        <v>651</v>
      </c>
      <c r="G58" s="2">
        <v>2.38</v>
      </c>
      <c r="H58" s="2">
        <v>344.47</v>
      </c>
      <c r="I58" s="2">
        <v>0.42</v>
      </c>
      <c r="J58" s="2" t="s">
        <v>650</v>
      </c>
      <c r="K58" s="2" t="s">
        <v>650</v>
      </c>
      <c r="L58" s="2" t="s">
        <v>650</v>
      </c>
      <c r="M58" s="2" t="s">
        <v>650</v>
      </c>
      <c r="N58" s="2" t="s">
        <v>650</v>
      </c>
      <c r="O58" s="2" t="s">
        <v>650</v>
      </c>
      <c r="P58" s="2" t="s">
        <v>650</v>
      </c>
      <c r="Q58" s="2" t="s">
        <v>650</v>
      </c>
      <c r="R58" s="2" t="s">
        <v>650</v>
      </c>
      <c r="S58" s="2" t="s">
        <v>650</v>
      </c>
      <c r="W58" s="2" t="str">
        <f t="shared" si="5"/>
        <v>Nej</v>
      </c>
      <c r="Y58" s="2">
        <f t="shared" si="6"/>
        <v>0.42</v>
      </c>
      <c r="Z58" s="2">
        <f t="shared" si="0"/>
        <v>0.14000000000000001</v>
      </c>
      <c r="AA58" s="2">
        <f t="shared" si="1"/>
        <v>0.44</v>
      </c>
      <c r="AB58" s="2">
        <f t="shared" si="7"/>
        <v>2.38</v>
      </c>
      <c r="AC58" s="2">
        <f t="shared" si="8"/>
        <v>344.47</v>
      </c>
      <c r="AD58" s="2">
        <f t="shared" si="9"/>
        <v>0.42</v>
      </c>
      <c r="AF58" s="2" t="str">
        <f t="shared" si="2"/>
        <v>Nej</v>
      </c>
      <c r="AG58" s="2">
        <f t="shared" si="3"/>
        <v>0</v>
      </c>
      <c r="AH58" s="2">
        <f t="shared" si="4"/>
        <v>0</v>
      </c>
    </row>
    <row r="59" spans="1:34" ht="15" customHeight="1" x14ac:dyDescent="0.25">
      <c r="A59" s="2" t="s">
        <v>101</v>
      </c>
      <c r="B59" s="2" t="s">
        <v>110</v>
      </c>
      <c r="C59" s="2">
        <v>2015</v>
      </c>
      <c r="D59" s="2">
        <v>20.268000000000001</v>
      </c>
      <c r="E59" s="2">
        <v>11.147</v>
      </c>
      <c r="F59" s="2" t="s">
        <v>651</v>
      </c>
      <c r="G59" s="2">
        <v>2.38</v>
      </c>
      <c r="H59" s="2">
        <v>344.47</v>
      </c>
      <c r="I59" s="2">
        <v>0.42</v>
      </c>
      <c r="J59" s="2" t="s">
        <v>650</v>
      </c>
      <c r="K59" s="2" t="s">
        <v>650</v>
      </c>
      <c r="L59" s="2" t="s">
        <v>650</v>
      </c>
      <c r="M59" s="2" t="s">
        <v>650</v>
      </c>
      <c r="N59" s="2" t="s">
        <v>650</v>
      </c>
      <c r="O59" s="2" t="s">
        <v>650</v>
      </c>
      <c r="P59" s="2" t="s">
        <v>650</v>
      </c>
      <c r="Q59" s="2" t="s">
        <v>650</v>
      </c>
      <c r="R59" s="2" t="s">
        <v>650</v>
      </c>
      <c r="S59" s="2" t="s">
        <v>650</v>
      </c>
      <c r="W59" s="2" t="str">
        <f t="shared" si="5"/>
        <v>Nej</v>
      </c>
      <c r="Y59" s="2">
        <f t="shared" si="6"/>
        <v>0.42</v>
      </c>
      <c r="Z59" s="2">
        <f t="shared" si="0"/>
        <v>0.14000000000000001</v>
      </c>
      <c r="AA59" s="2">
        <f t="shared" si="1"/>
        <v>0.44</v>
      </c>
      <c r="AB59" s="2">
        <f t="shared" si="7"/>
        <v>2.38</v>
      </c>
      <c r="AC59" s="2">
        <f t="shared" si="8"/>
        <v>344.47</v>
      </c>
      <c r="AD59" s="2">
        <f t="shared" si="9"/>
        <v>0.42</v>
      </c>
      <c r="AF59" s="2" t="str">
        <f t="shared" si="2"/>
        <v>Nej</v>
      </c>
      <c r="AG59" s="2">
        <f t="shared" si="3"/>
        <v>0</v>
      </c>
      <c r="AH59" s="2">
        <f t="shared" si="4"/>
        <v>0</v>
      </c>
    </row>
    <row r="60" spans="1:34" ht="15" customHeight="1" x14ac:dyDescent="0.25">
      <c r="A60" s="2" t="s">
        <v>101</v>
      </c>
      <c r="B60" s="2" t="s">
        <v>111</v>
      </c>
      <c r="C60" s="2">
        <v>2015</v>
      </c>
      <c r="D60" s="2">
        <v>3.5459999999999998</v>
      </c>
      <c r="E60" s="2" t="s">
        <v>650</v>
      </c>
      <c r="F60" s="2" t="s">
        <v>650</v>
      </c>
      <c r="G60" s="2">
        <v>2.38</v>
      </c>
      <c r="H60" s="2">
        <v>344.47</v>
      </c>
      <c r="I60" s="2">
        <v>0.42</v>
      </c>
      <c r="J60" s="2" t="s">
        <v>650</v>
      </c>
      <c r="K60" s="2" t="s">
        <v>650</v>
      </c>
      <c r="L60" s="2" t="s">
        <v>650</v>
      </c>
      <c r="M60" s="2" t="s">
        <v>650</v>
      </c>
      <c r="N60" s="2" t="s">
        <v>650</v>
      </c>
      <c r="O60" s="2" t="s">
        <v>650</v>
      </c>
      <c r="P60" s="2" t="s">
        <v>650</v>
      </c>
      <c r="Q60" s="2" t="s">
        <v>650</v>
      </c>
      <c r="R60" s="2" t="s">
        <v>650</v>
      </c>
      <c r="S60" s="2" t="s">
        <v>650</v>
      </c>
      <c r="W60" s="2" t="str">
        <f t="shared" si="5"/>
        <v>Nej</v>
      </c>
      <c r="Y60" s="2">
        <f t="shared" si="6"/>
        <v>0.42</v>
      </c>
      <c r="Z60" s="2">
        <f t="shared" si="0"/>
        <v>0.14000000000000001</v>
      </c>
      <c r="AA60" s="2">
        <f t="shared" si="1"/>
        <v>0.44</v>
      </c>
      <c r="AB60" s="2">
        <f t="shared" si="7"/>
        <v>2.38</v>
      </c>
      <c r="AC60" s="2">
        <f t="shared" si="8"/>
        <v>344.47</v>
      </c>
      <c r="AD60" s="2">
        <f t="shared" si="9"/>
        <v>0.42</v>
      </c>
      <c r="AF60" s="2" t="str">
        <f t="shared" si="2"/>
        <v>Nej</v>
      </c>
      <c r="AG60" s="2">
        <f t="shared" si="3"/>
        <v>0</v>
      </c>
      <c r="AH60" s="2">
        <f t="shared" si="4"/>
        <v>0</v>
      </c>
    </row>
    <row r="61" spans="1:34" ht="15" customHeight="1" x14ac:dyDescent="0.25">
      <c r="A61" s="2" t="s">
        <v>101</v>
      </c>
      <c r="B61" s="2" t="s">
        <v>112</v>
      </c>
      <c r="C61" s="2">
        <v>2015</v>
      </c>
      <c r="D61" s="2">
        <v>1</v>
      </c>
      <c r="E61" s="2">
        <v>72.7</v>
      </c>
      <c r="F61" s="2" t="s">
        <v>854</v>
      </c>
      <c r="G61" s="2">
        <v>0.03</v>
      </c>
      <c r="H61" s="2">
        <v>0</v>
      </c>
      <c r="I61" s="2">
        <v>0</v>
      </c>
      <c r="J61" s="2" t="s">
        <v>650</v>
      </c>
      <c r="K61" s="2" t="s">
        <v>650</v>
      </c>
      <c r="L61" s="2" t="s">
        <v>650</v>
      </c>
      <c r="M61" s="2" t="s">
        <v>650</v>
      </c>
      <c r="N61" s="2" t="s">
        <v>650</v>
      </c>
      <c r="O61" s="2" t="s">
        <v>650</v>
      </c>
      <c r="P61" s="2" t="s">
        <v>650</v>
      </c>
      <c r="Q61" s="2" t="s">
        <v>650</v>
      </c>
      <c r="R61" s="2" t="s">
        <v>650</v>
      </c>
      <c r="S61" s="2" t="s">
        <v>650</v>
      </c>
      <c r="W61" s="2" t="str">
        <f t="shared" si="5"/>
        <v>Ja</v>
      </c>
      <c r="X61" s="2">
        <v>0</v>
      </c>
      <c r="Y61" s="2">
        <f t="shared" si="6"/>
        <v>0</v>
      </c>
      <c r="Z61" s="2">
        <f t="shared" si="0"/>
        <v>1</v>
      </c>
      <c r="AA61" s="2">
        <f t="shared" si="1"/>
        <v>0</v>
      </c>
      <c r="AB61" s="2">
        <f t="shared" si="7"/>
        <v>0.03</v>
      </c>
      <c r="AC61" s="2">
        <f t="shared" si="8"/>
        <v>0</v>
      </c>
      <c r="AD61" s="2">
        <f t="shared" si="9"/>
        <v>0</v>
      </c>
      <c r="AF61" s="2" t="str">
        <f t="shared" si="2"/>
        <v>Nej</v>
      </c>
      <c r="AG61" s="2">
        <f t="shared" si="3"/>
        <v>0</v>
      </c>
      <c r="AH61" s="2">
        <f t="shared" si="4"/>
        <v>0</v>
      </c>
    </row>
    <row r="62" spans="1:34" ht="15" customHeight="1" x14ac:dyDescent="0.25">
      <c r="A62" s="2" t="s">
        <v>101</v>
      </c>
      <c r="B62" s="2" t="s">
        <v>113</v>
      </c>
      <c r="C62" s="2">
        <v>2015</v>
      </c>
      <c r="D62" s="2">
        <v>0.56100000000000005</v>
      </c>
      <c r="E62" s="2" t="s">
        <v>650</v>
      </c>
      <c r="F62" s="2" t="s">
        <v>650</v>
      </c>
      <c r="G62" s="2">
        <v>2.38</v>
      </c>
      <c r="H62" s="2">
        <v>344.47</v>
      </c>
      <c r="I62" s="2">
        <v>0.42</v>
      </c>
      <c r="J62" s="2" t="s">
        <v>650</v>
      </c>
      <c r="K62" s="2" t="s">
        <v>650</v>
      </c>
      <c r="L62" s="2" t="s">
        <v>650</v>
      </c>
      <c r="M62" s="2" t="s">
        <v>650</v>
      </c>
      <c r="N62" s="2" t="s">
        <v>650</v>
      </c>
      <c r="O62" s="2" t="s">
        <v>650</v>
      </c>
      <c r="P62" s="2" t="s">
        <v>650</v>
      </c>
      <c r="Q62" s="2" t="s">
        <v>650</v>
      </c>
      <c r="R62" s="2" t="s">
        <v>650</v>
      </c>
      <c r="S62" s="2" t="s">
        <v>650</v>
      </c>
      <c r="W62" s="2" t="str">
        <f t="shared" si="5"/>
        <v>Nej</v>
      </c>
      <c r="Y62" s="2">
        <f t="shared" si="6"/>
        <v>0.42</v>
      </c>
      <c r="Z62" s="2">
        <f t="shared" si="0"/>
        <v>0.14000000000000001</v>
      </c>
      <c r="AA62" s="2">
        <f t="shared" si="1"/>
        <v>0.44</v>
      </c>
      <c r="AB62" s="2">
        <f t="shared" si="7"/>
        <v>2.38</v>
      </c>
      <c r="AC62" s="2">
        <f t="shared" si="8"/>
        <v>344.47</v>
      </c>
      <c r="AD62" s="2">
        <f t="shared" si="9"/>
        <v>0.42</v>
      </c>
      <c r="AF62" s="2" t="str">
        <f t="shared" si="2"/>
        <v>Nej</v>
      </c>
      <c r="AG62" s="2">
        <f t="shared" si="3"/>
        <v>0</v>
      </c>
      <c r="AH62" s="2">
        <f t="shared" si="4"/>
        <v>0</v>
      </c>
    </row>
    <row r="63" spans="1:34" ht="15" customHeight="1" x14ac:dyDescent="0.25">
      <c r="A63" s="2" t="s">
        <v>101</v>
      </c>
      <c r="B63" s="2" t="s">
        <v>114</v>
      </c>
      <c r="C63" s="2">
        <v>2015</v>
      </c>
      <c r="D63" s="2">
        <v>2.258</v>
      </c>
      <c r="E63" s="2" t="s">
        <v>650</v>
      </c>
      <c r="F63" s="2" t="s">
        <v>659</v>
      </c>
      <c r="G63" s="2">
        <v>2.38</v>
      </c>
      <c r="H63" s="2">
        <v>344.47</v>
      </c>
      <c r="I63" s="2">
        <v>0.42</v>
      </c>
      <c r="J63" s="2" t="s">
        <v>650</v>
      </c>
      <c r="K63" s="2" t="s">
        <v>650</v>
      </c>
      <c r="L63" s="2" t="s">
        <v>650</v>
      </c>
      <c r="M63" s="2" t="s">
        <v>650</v>
      </c>
      <c r="N63" s="2" t="s">
        <v>650</v>
      </c>
      <c r="O63" s="2" t="s">
        <v>650</v>
      </c>
      <c r="P63" s="2" t="s">
        <v>650</v>
      </c>
      <c r="Q63" s="2" t="s">
        <v>650</v>
      </c>
      <c r="R63" s="2" t="s">
        <v>650</v>
      </c>
      <c r="S63" s="2" t="s">
        <v>650</v>
      </c>
      <c r="W63" s="2" t="str">
        <f t="shared" si="5"/>
        <v>Nej</v>
      </c>
      <c r="Y63" s="2">
        <f t="shared" si="6"/>
        <v>0.42</v>
      </c>
      <c r="Z63" s="2">
        <f t="shared" si="0"/>
        <v>0.14000000000000001</v>
      </c>
      <c r="AA63" s="2">
        <f t="shared" si="1"/>
        <v>0.44</v>
      </c>
      <c r="AB63" s="2">
        <f t="shared" si="7"/>
        <v>2.38</v>
      </c>
      <c r="AC63" s="2">
        <f t="shared" si="8"/>
        <v>344.47</v>
      </c>
      <c r="AD63" s="2">
        <f t="shared" si="9"/>
        <v>0.42</v>
      </c>
      <c r="AF63" s="2" t="str">
        <f t="shared" si="2"/>
        <v>Nej</v>
      </c>
      <c r="AG63" s="2">
        <f t="shared" si="3"/>
        <v>0</v>
      </c>
      <c r="AH63" s="2">
        <f t="shared" si="4"/>
        <v>0</v>
      </c>
    </row>
    <row r="64" spans="1:34" ht="15" customHeight="1" x14ac:dyDescent="0.25">
      <c r="A64" s="2" t="s">
        <v>101</v>
      </c>
      <c r="B64" s="2" t="s">
        <v>115</v>
      </c>
      <c r="C64" s="2">
        <v>2015</v>
      </c>
      <c r="D64" s="2">
        <v>0.80600000000000005</v>
      </c>
      <c r="E64" s="2" t="s">
        <v>650</v>
      </c>
      <c r="F64" s="2" t="s">
        <v>651</v>
      </c>
      <c r="G64" s="2">
        <v>2.38</v>
      </c>
      <c r="H64" s="2">
        <v>344.47</v>
      </c>
      <c r="I64" s="2">
        <v>0.42</v>
      </c>
      <c r="J64" s="2" t="s">
        <v>650</v>
      </c>
      <c r="K64" s="2" t="s">
        <v>650</v>
      </c>
      <c r="L64" s="2" t="s">
        <v>650</v>
      </c>
      <c r="M64" s="2" t="s">
        <v>650</v>
      </c>
      <c r="N64" s="2" t="s">
        <v>650</v>
      </c>
      <c r="O64" s="2" t="s">
        <v>650</v>
      </c>
      <c r="P64" s="2" t="s">
        <v>650</v>
      </c>
      <c r="Q64" s="2" t="s">
        <v>650</v>
      </c>
      <c r="R64" s="2" t="s">
        <v>650</v>
      </c>
      <c r="S64" s="2" t="s">
        <v>650</v>
      </c>
      <c r="W64" s="2" t="str">
        <f t="shared" si="5"/>
        <v>Nej</v>
      </c>
      <c r="Y64" s="2">
        <f t="shared" si="6"/>
        <v>0.42</v>
      </c>
      <c r="Z64" s="2">
        <f t="shared" si="0"/>
        <v>0.14000000000000001</v>
      </c>
      <c r="AA64" s="2">
        <f t="shared" si="1"/>
        <v>0.44</v>
      </c>
      <c r="AB64" s="2">
        <f t="shared" si="7"/>
        <v>2.38</v>
      </c>
      <c r="AC64" s="2">
        <f t="shared" si="8"/>
        <v>344.47</v>
      </c>
      <c r="AD64" s="2">
        <f t="shared" si="9"/>
        <v>0.42</v>
      </c>
      <c r="AF64" s="2" t="str">
        <f t="shared" si="2"/>
        <v>Nej</v>
      </c>
      <c r="AG64" s="2">
        <f t="shared" si="3"/>
        <v>0</v>
      </c>
      <c r="AH64" s="2">
        <f t="shared" si="4"/>
        <v>0</v>
      </c>
    </row>
    <row r="65" spans="1:34" ht="15" customHeight="1" x14ac:dyDescent="0.25">
      <c r="A65" s="2" t="s">
        <v>101</v>
      </c>
      <c r="B65" s="2" t="s">
        <v>116</v>
      </c>
      <c r="C65" s="2">
        <v>2015</v>
      </c>
      <c r="D65" s="2" t="s">
        <v>650</v>
      </c>
      <c r="E65" s="2" t="s">
        <v>650</v>
      </c>
      <c r="F65" s="2" t="s">
        <v>651</v>
      </c>
      <c r="G65" s="2">
        <v>2.38</v>
      </c>
      <c r="H65" s="2">
        <v>344.47</v>
      </c>
      <c r="I65" s="2">
        <v>0.42</v>
      </c>
      <c r="J65" s="2" t="s">
        <v>650</v>
      </c>
      <c r="K65" s="2" t="s">
        <v>650</v>
      </c>
      <c r="L65" s="2" t="s">
        <v>650</v>
      </c>
      <c r="M65" s="2" t="s">
        <v>650</v>
      </c>
      <c r="N65" s="2" t="s">
        <v>650</v>
      </c>
      <c r="O65" s="2" t="s">
        <v>650</v>
      </c>
      <c r="P65" s="2" t="s">
        <v>650</v>
      </c>
      <c r="Q65" s="2" t="s">
        <v>650</v>
      </c>
      <c r="R65" s="2" t="s">
        <v>650</v>
      </c>
      <c r="S65" s="2" t="s">
        <v>650</v>
      </c>
      <c r="W65" s="2" t="str">
        <f t="shared" si="5"/>
        <v>Nej</v>
      </c>
      <c r="Y65" s="2">
        <f t="shared" si="6"/>
        <v>0.42</v>
      </c>
      <c r="Z65" s="2">
        <f t="shared" si="0"/>
        <v>0.14000000000000001</v>
      </c>
      <c r="AA65" s="2">
        <f t="shared" si="1"/>
        <v>0.44</v>
      </c>
      <c r="AB65" s="2">
        <f t="shared" si="7"/>
        <v>2.38</v>
      </c>
      <c r="AC65" s="2">
        <f t="shared" si="8"/>
        <v>344.47</v>
      </c>
      <c r="AD65" s="2">
        <f t="shared" si="9"/>
        <v>0.42</v>
      </c>
      <c r="AF65" s="2" t="str">
        <f t="shared" si="2"/>
        <v>Nej</v>
      </c>
      <c r="AG65" s="2">
        <f t="shared" si="3"/>
        <v>0</v>
      </c>
      <c r="AH65" s="2">
        <f t="shared" si="4"/>
        <v>0</v>
      </c>
    </row>
    <row r="66" spans="1:34" ht="15" customHeight="1" x14ac:dyDescent="0.25">
      <c r="A66" s="2" t="s">
        <v>101</v>
      </c>
      <c r="B66" s="2" t="s">
        <v>117</v>
      </c>
      <c r="C66" s="2">
        <v>2015</v>
      </c>
      <c r="D66" s="2">
        <v>1.056</v>
      </c>
      <c r="E66" s="2" t="s">
        <v>650</v>
      </c>
      <c r="F66" s="2" t="s">
        <v>854</v>
      </c>
      <c r="G66" s="2">
        <v>2.23</v>
      </c>
      <c r="H66" s="2">
        <v>9</v>
      </c>
      <c r="I66" s="2">
        <v>0</v>
      </c>
      <c r="J66" s="2" t="s">
        <v>650</v>
      </c>
      <c r="K66" s="2" t="s">
        <v>650</v>
      </c>
      <c r="L66" s="2" t="s">
        <v>650</v>
      </c>
      <c r="M66" s="2" t="s">
        <v>650</v>
      </c>
      <c r="N66" s="2" t="s">
        <v>650</v>
      </c>
      <c r="O66" s="2" t="s">
        <v>650</v>
      </c>
      <c r="P66" s="2" t="s">
        <v>650</v>
      </c>
      <c r="Q66" s="2" t="s">
        <v>650</v>
      </c>
      <c r="R66" s="2" t="s">
        <v>650</v>
      </c>
      <c r="S66" s="2" t="s">
        <v>650</v>
      </c>
      <c r="W66" s="2" t="str">
        <f t="shared" si="5"/>
        <v>Ja</v>
      </c>
      <c r="X66" s="2">
        <v>0</v>
      </c>
      <c r="Y66" s="2">
        <f t="shared" si="6"/>
        <v>0</v>
      </c>
      <c r="Z66" s="2">
        <f t="shared" ref="Z66:Z129" si="10">IF(W66="Ja",1-Y66-X66,0.14)</f>
        <v>1</v>
      </c>
      <c r="AA66" s="2">
        <f t="shared" ref="AA66:AA129" si="11">IF(W66="Ja",X66,0.44)</f>
        <v>0</v>
      </c>
      <c r="AB66" s="2">
        <f t="shared" si="7"/>
        <v>2.23</v>
      </c>
      <c r="AC66" s="2">
        <f t="shared" si="8"/>
        <v>9</v>
      </c>
      <c r="AD66" s="2">
        <f t="shared" si="9"/>
        <v>0</v>
      </c>
      <c r="AF66" s="2" t="str">
        <f t="shared" ref="AF66:AF129" si="12">IF(ISERROR(1/J66),"Nej","Ja")</f>
        <v>Nej</v>
      </c>
      <c r="AG66" s="2">
        <f t="shared" ref="AG66:AG129" si="13">IF(AF66="nej",0,J66)</f>
        <v>0</v>
      </c>
      <c r="AH66" s="2">
        <f t="shared" ref="AH66:AH129" si="14">IF(AF66="nej",0,N66/100)</f>
        <v>0</v>
      </c>
    </row>
    <row r="67" spans="1:34" ht="15" customHeight="1" x14ac:dyDescent="0.25">
      <c r="A67" s="2" t="s">
        <v>101</v>
      </c>
      <c r="B67" s="2" t="s">
        <v>118</v>
      </c>
      <c r="C67" s="2">
        <v>2015</v>
      </c>
      <c r="D67" s="2">
        <v>3.5470000000000002</v>
      </c>
      <c r="E67" s="2" t="s">
        <v>650</v>
      </c>
      <c r="F67" s="2" t="s">
        <v>651</v>
      </c>
      <c r="G67" s="2">
        <v>2.38</v>
      </c>
      <c r="H67" s="2">
        <v>344.47</v>
      </c>
      <c r="I67" s="2">
        <v>0.42</v>
      </c>
      <c r="J67" s="2" t="s">
        <v>650</v>
      </c>
      <c r="K67" s="2" t="s">
        <v>650</v>
      </c>
      <c r="L67" s="2" t="s">
        <v>650</v>
      </c>
      <c r="M67" s="2" t="s">
        <v>650</v>
      </c>
      <c r="N67" s="2" t="s">
        <v>650</v>
      </c>
      <c r="O67" s="2" t="s">
        <v>650</v>
      </c>
      <c r="P67" s="2" t="s">
        <v>650</v>
      </c>
      <c r="Q67" s="2" t="s">
        <v>650</v>
      </c>
      <c r="R67" s="2" t="s">
        <v>650</v>
      </c>
      <c r="S67" s="2" t="s">
        <v>650</v>
      </c>
      <c r="W67" s="2" t="str">
        <f t="shared" ref="W67:W130" si="15">IF(OR(AND(G67&lt;&gt;2.38,G67&lt;&gt;"-"),AND(H67&lt;&gt;344.47,H67&lt;&gt;"-"),AND(I67&lt;&gt;0.42,I67&lt;&gt;"-")),"Ja","Nej")</f>
        <v>Nej</v>
      </c>
      <c r="Y67" s="2">
        <f t="shared" ref="Y67:Y130" si="16">I67</f>
        <v>0.42</v>
      </c>
      <c r="Z67" s="2">
        <f t="shared" si="10"/>
        <v>0.14000000000000001</v>
      </c>
      <c r="AA67" s="2">
        <f t="shared" si="11"/>
        <v>0.44</v>
      </c>
      <c r="AB67" s="2">
        <f t="shared" ref="AB67:AB130" si="17">IFERROR(G67/1,2.38)</f>
        <v>2.38</v>
      </c>
      <c r="AC67" s="2">
        <f t="shared" ref="AC67:AC130" si="18">IFERROR(H67/1,344.47)</f>
        <v>344.47</v>
      </c>
      <c r="AD67" s="2">
        <f t="shared" ref="AD67:AD130" si="19">IFERROR(I67/1,0.42)</f>
        <v>0.42</v>
      </c>
      <c r="AF67" s="2" t="str">
        <f t="shared" si="12"/>
        <v>Nej</v>
      </c>
      <c r="AG67" s="2">
        <f t="shared" si="13"/>
        <v>0</v>
      </c>
      <c r="AH67" s="2">
        <f t="shared" si="14"/>
        <v>0</v>
      </c>
    </row>
    <row r="68" spans="1:34" ht="15" customHeight="1" x14ac:dyDescent="0.25">
      <c r="A68" s="2" t="s">
        <v>101</v>
      </c>
      <c r="B68" s="2" t="s">
        <v>119</v>
      </c>
      <c r="C68" s="2">
        <v>2015</v>
      </c>
      <c r="D68" s="2">
        <v>0.81499999999999995</v>
      </c>
      <c r="E68" s="2" t="s">
        <v>650</v>
      </c>
      <c r="F68" s="2" t="s">
        <v>651</v>
      </c>
      <c r="G68" s="2">
        <v>2.38</v>
      </c>
      <c r="H68" s="2">
        <v>344.47</v>
      </c>
      <c r="I68" s="2">
        <v>0.42</v>
      </c>
      <c r="J68" s="2" t="s">
        <v>650</v>
      </c>
      <c r="K68" s="2" t="s">
        <v>650</v>
      </c>
      <c r="L68" s="2" t="s">
        <v>650</v>
      </c>
      <c r="M68" s="2" t="s">
        <v>650</v>
      </c>
      <c r="N68" s="2" t="s">
        <v>650</v>
      </c>
      <c r="O68" s="2" t="s">
        <v>650</v>
      </c>
      <c r="P68" s="2" t="s">
        <v>650</v>
      </c>
      <c r="Q68" s="2" t="s">
        <v>650</v>
      </c>
      <c r="R68" s="2" t="s">
        <v>650</v>
      </c>
      <c r="S68" s="2" t="s">
        <v>650</v>
      </c>
      <c r="W68" s="2" t="str">
        <f t="shared" si="15"/>
        <v>Nej</v>
      </c>
      <c r="Y68" s="2">
        <f t="shared" si="16"/>
        <v>0.42</v>
      </c>
      <c r="Z68" s="2">
        <f t="shared" si="10"/>
        <v>0.14000000000000001</v>
      </c>
      <c r="AA68" s="2">
        <f t="shared" si="11"/>
        <v>0.44</v>
      </c>
      <c r="AB68" s="2">
        <f t="shared" si="17"/>
        <v>2.38</v>
      </c>
      <c r="AC68" s="2">
        <f t="shared" si="18"/>
        <v>344.47</v>
      </c>
      <c r="AD68" s="2">
        <f t="shared" si="19"/>
        <v>0.42</v>
      </c>
      <c r="AF68" s="2" t="str">
        <f t="shared" si="12"/>
        <v>Nej</v>
      </c>
      <c r="AG68" s="2">
        <f t="shared" si="13"/>
        <v>0</v>
      </c>
      <c r="AH68" s="2">
        <f t="shared" si="14"/>
        <v>0</v>
      </c>
    </row>
    <row r="69" spans="1:34" ht="15" customHeight="1" x14ac:dyDescent="0.25">
      <c r="A69" s="2" t="s">
        <v>101</v>
      </c>
      <c r="B69" s="2" t="s">
        <v>120</v>
      </c>
      <c r="C69" s="2">
        <v>2015</v>
      </c>
      <c r="D69" s="2">
        <v>1.282</v>
      </c>
      <c r="E69" s="2" t="s">
        <v>650</v>
      </c>
      <c r="F69" s="2" t="s">
        <v>651</v>
      </c>
      <c r="G69" s="2">
        <v>2.38</v>
      </c>
      <c r="H69" s="2">
        <v>344.47</v>
      </c>
      <c r="I69" s="2">
        <v>0.42</v>
      </c>
      <c r="J69" s="2" t="s">
        <v>650</v>
      </c>
      <c r="K69" s="2" t="s">
        <v>650</v>
      </c>
      <c r="L69" s="2" t="s">
        <v>650</v>
      </c>
      <c r="M69" s="2" t="s">
        <v>650</v>
      </c>
      <c r="N69" s="2" t="s">
        <v>650</v>
      </c>
      <c r="O69" s="2" t="s">
        <v>650</v>
      </c>
      <c r="P69" s="2" t="s">
        <v>650</v>
      </c>
      <c r="Q69" s="2" t="s">
        <v>650</v>
      </c>
      <c r="R69" s="2" t="s">
        <v>650</v>
      </c>
      <c r="S69" s="2" t="s">
        <v>650</v>
      </c>
      <c r="W69" s="2" t="str">
        <f t="shared" si="15"/>
        <v>Nej</v>
      </c>
      <c r="Y69" s="2">
        <f t="shared" si="16"/>
        <v>0.42</v>
      </c>
      <c r="Z69" s="2">
        <f t="shared" si="10"/>
        <v>0.14000000000000001</v>
      </c>
      <c r="AA69" s="2">
        <f t="shared" si="11"/>
        <v>0.44</v>
      </c>
      <c r="AB69" s="2">
        <f t="shared" si="17"/>
        <v>2.38</v>
      </c>
      <c r="AC69" s="2">
        <f t="shared" si="18"/>
        <v>344.47</v>
      </c>
      <c r="AD69" s="2">
        <f t="shared" si="19"/>
        <v>0.42</v>
      </c>
      <c r="AF69" s="2" t="str">
        <f t="shared" si="12"/>
        <v>Nej</v>
      </c>
      <c r="AG69" s="2">
        <f t="shared" si="13"/>
        <v>0</v>
      </c>
      <c r="AH69" s="2">
        <f t="shared" si="14"/>
        <v>0</v>
      </c>
    </row>
    <row r="70" spans="1:34" ht="15" customHeight="1" x14ac:dyDescent="0.25">
      <c r="A70" s="2" t="s">
        <v>101</v>
      </c>
      <c r="B70" s="2" t="s">
        <v>121</v>
      </c>
      <c r="C70" s="2">
        <v>2015</v>
      </c>
      <c r="D70" s="2">
        <v>2.5</v>
      </c>
      <c r="E70" s="2" t="s">
        <v>650</v>
      </c>
      <c r="F70" s="2" t="s">
        <v>651</v>
      </c>
      <c r="G70" s="2">
        <v>2.38</v>
      </c>
      <c r="H70" s="2">
        <v>344.47</v>
      </c>
      <c r="I70" s="2">
        <v>0.42</v>
      </c>
      <c r="J70" s="2" t="s">
        <v>650</v>
      </c>
      <c r="K70" s="2" t="s">
        <v>650</v>
      </c>
      <c r="L70" s="2" t="s">
        <v>650</v>
      </c>
      <c r="M70" s="2" t="s">
        <v>650</v>
      </c>
      <c r="N70" s="2" t="s">
        <v>650</v>
      </c>
      <c r="O70" s="2" t="s">
        <v>650</v>
      </c>
      <c r="P70" s="2" t="s">
        <v>650</v>
      </c>
      <c r="Q70" s="2" t="s">
        <v>650</v>
      </c>
      <c r="R70" s="2" t="s">
        <v>650</v>
      </c>
      <c r="S70" s="2" t="s">
        <v>650</v>
      </c>
      <c r="W70" s="2" t="str">
        <f t="shared" si="15"/>
        <v>Nej</v>
      </c>
      <c r="Y70" s="2">
        <f t="shared" si="16"/>
        <v>0.42</v>
      </c>
      <c r="Z70" s="2">
        <f t="shared" si="10"/>
        <v>0.14000000000000001</v>
      </c>
      <c r="AA70" s="2">
        <f t="shared" si="11"/>
        <v>0.44</v>
      </c>
      <c r="AB70" s="2">
        <f t="shared" si="17"/>
        <v>2.38</v>
      </c>
      <c r="AC70" s="2">
        <f t="shared" si="18"/>
        <v>344.47</v>
      </c>
      <c r="AD70" s="2">
        <f t="shared" si="19"/>
        <v>0.42</v>
      </c>
      <c r="AF70" s="2" t="str">
        <f t="shared" si="12"/>
        <v>Nej</v>
      </c>
      <c r="AG70" s="2">
        <f t="shared" si="13"/>
        <v>0</v>
      </c>
      <c r="AH70" s="2">
        <f t="shared" si="14"/>
        <v>0</v>
      </c>
    </row>
    <row r="71" spans="1:34" ht="15" customHeight="1" x14ac:dyDescent="0.25">
      <c r="A71" s="2" t="s">
        <v>122</v>
      </c>
      <c r="B71" s="2" t="s">
        <v>123</v>
      </c>
      <c r="C71" s="2">
        <v>2015</v>
      </c>
      <c r="D71" s="2" t="s">
        <v>650</v>
      </c>
      <c r="E71" s="2" t="s">
        <v>650</v>
      </c>
      <c r="F71" s="2" t="s">
        <v>651</v>
      </c>
      <c r="G71" s="2">
        <v>2.38</v>
      </c>
      <c r="H71" s="2">
        <v>344.47</v>
      </c>
      <c r="I71" s="2">
        <v>0.42</v>
      </c>
      <c r="J71" s="2" t="s">
        <v>650</v>
      </c>
      <c r="K71" s="2" t="s">
        <v>650</v>
      </c>
      <c r="L71" s="2" t="s">
        <v>650</v>
      </c>
      <c r="M71" s="2" t="s">
        <v>650</v>
      </c>
      <c r="N71" s="2" t="s">
        <v>650</v>
      </c>
      <c r="O71" s="2" t="s">
        <v>650</v>
      </c>
      <c r="P71" s="2" t="s">
        <v>650</v>
      </c>
      <c r="Q71" s="2" t="s">
        <v>650</v>
      </c>
      <c r="R71" s="2" t="s">
        <v>650</v>
      </c>
      <c r="S71" s="2" t="s">
        <v>650</v>
      </c>
      <c r="W71" s="2" t="str">
        <f t="shared" si="15"/>
        <v>Nej</v>
      </c>
      <c r="Y71" s="2">
        <f t="shared" si="16"/>
        <v>0.42</v>
      </c>
      <c r="Z71" s="2">
        <f t="shared" si="10"/>
        <v>0.14000000000000001</v>
      </c>
      <c r="AA71" s="2">
        <f t="shared" si="11"/>
        <v>0.44</v>
      </c>
      <c r="AB71" s="2">
        <f t="shared" si="17"/>
        <v>2.38</v>
      </c>
      <c r="AC71" s="2">
        <f t="shared" si="18"/>
        <v>344.47</v>
      </c>
      <c r="AD71" s="2">
        <f t="shared" si="19"/>
        <v>0.42</v>
      </c>
      <c r="AF71" s="2" t="str">
        <f t="shared" si="12"/>
        <v>Nej</v>
      </c>
      <c r="AG71" s="2">
        <f t="shared" si="13"/>
        <v>0</v>
      </c>
      <c r="AH71" s="2">
        <f t="shared" si="14"/>
        <v>0</v>
      </c>
    </row>
    <row r="72" spans="1:34" ht="15" customHeight="1" x14ac:dyDescent="0.25">
      <c r="A72" s="2" t="s">
        <v>124</v>
      </c>
      <c r="B72" s="2" t="s">
        <v>125</v>
      </c>
      <c r="C72" s="2">
        <v>2015</v>
      </c>
      <c r="D72" s="2" t="s">
        <v>650</v>
      </c>
      <c r="E72" s="2" t="s">
        <v>650</v>
      </c>
      <c r="F72" s="2" t="s">
        <v>652</v>
      </c>
      <c r="G72" s="2">
        <v>2.38</v>
      </c>
      <c r="H72" s="2">
        <v>344.47</v>
      </c>
      <c r="I72" s="2">
        <v>0.42</v>
      </c>
      <c r="J72" s="2" t="s">
        <v>650</v>
      </c>
      <c r="K72" s="2" t="s">
        <v>650</v>
      </c>
      <c r="L72" s="2" t="s">
        <v>650</v>
      </c>
      <c r="M72" s="2" t="s">
        <v>650</v>
      </c>
      <c r="N72" s="2" t="s">
        <v>650</v>
      </c>
      <c r="O72" s="2" t="s">
        <v>650</v>
      </c>
      <c r="P72" s="2" t="s">
        <v>650</v>
      </c>
      <c r="Q72" s="2" t="s">
        <v>650</v>
      </c>
      <c r="R72" s="2" t="s">
        <v>650</v>
      </c>
      <c r="S72" s="2" t="s">
        <v>650</v>
      </c>
      <c r="W72" s="2" t="str">
        <f t="shared" si="15"/>
        <v>Nej</v>
      </c>
      <c r="Y72" s="2">
        <f t="shared" si="16"/>
        <v>0.42</v>
      </c>
      <c r="Z72" s="2">
        <f t="shared" si="10"/>
        <v>0.14000000000000001</v>
      </c>
      <c r="AA72" s="2">
        <f t="shared" si="11"/>
        <v>0.44</v>
      </c>
      <c r="AB72" s="2">
        <f t="shared" si="17"/>
        <v>2.38</v>
      </c>
      <c r="AC72" s="2">
        <f t="shared" si="18"/>
        <v>344.47</v>
      </c>
      <c r="AD72" s="2">
        <f t="shared" si="19"/>
        <v>0.42</v>
      </c>
      <c r="AF72" s="2" t="str">
        <f t="shared" si="12"/>
        <v>Nej</v>
      </c>
      <c r="AG72" s="2">
        <f t="shared" si="13"/>
        <v>0</v>
      </c>
      <c r="AH72" s="2">
        <f t="shared" si="14"/>
        <v>0</v>
      </c>
    </row>
    <row r="73" spans="1:34" ht="15" customHeight="1" x14ac:dyDescent="0.25">
      <c r="A73" s="2" t="s">
        <v>124</v>
      </c>
      <c r="B73" s="2" t="s">
        <v>126</v>
      </c>
      <c r="C73" s="2">
        <v>2015</v>
      </c>
      <c r="D73" s="2" t="s">
        <v>650</v>
      </c>
      <c r="E73" s="2" t="s">
        <v>650</v>
      </c>
      <c r="F73" s="2" t="s">
        <v>652</v>
      </c>
      <c r="G73" s="2">
        <v>2.38</v>
      </c>
      <c r="H73" s="2">
        <v>344.47</v>
      </c>
      <c r="I73" s="2">
        <v>0.42</v>
      </c>
      <c r="J73" s="2" t="s">
        <v>650</v>
      </c>
      <c r="K73" s="2" t="s">
        <v>650</v>
      </c>
      <c r="L73" s="2" t="s">
        <v>650</v>
      </c>
      <c r="M73" s="2" t="s">
        <v>650</v>
      </c>
      <c r="N73" s="2" t="s">
        <v>650</v>
      </c>
      <c r="O73" s="2" t="s">
        <v>650</v>
      </c>
      <c r="P73" s="2" t="s">
        <v>650</v>
      </c>
      <c r="Q73" s="2" t="s">
        <v>650</v>
      </c>
      <c r="R73" s="2" t="s">
        <v>650</v>
      </c>
      <c r="S73" s="2" t="s">
        <v>650</v>
      </c>
      <c r="W73" s="2" t="str">
        <f t="shared" si="15"/>
        <v>Nej</v>
      </c>
      <c r="Y73" s="2">
        <f t="shared" si="16"/>
        <v>0.42</v>
      </c>
      <c r="Z73" s="2">
        <f t="shared" si="10"/>
        <v>0.14000000000000001</v>
      </c>
      <c r="AA73" s="2">
        <f t="shared" si="11"/>
        <v>0.44</v>
      </c>
      <c r="AB73" s="2">
        <f t="shared" si="17"/>
        <v>2.38</v>
      </c>
      <c r="AC73" s="2">
        <f t="shared" si="18"/>
        <v>344.47</v>
      </c>
      <c r="AD73" s="2">
        <f t="shared" si="19"/>
        <v>0.42</v>
      </c>
      <c r="AF73" s="2" t="str">
        <f t="shared" si="12"/>
        <v>Nej</v>
      </c>
      <c r="AG73" s="2">
        <f t="shared" si="13"/>
        <v>0</v>
      </c>
      <c r="AH73" s="2">
        <f t="shared" si="14"/>
        <v>0</v>
      </c>
    </row>
    <row r="74" spans="1:34" ht="15" customHeight="1" x14ac:dyDescent="0.25">
      <c r="A74" s="2" t="s">
        <v>124</v>
      </c>
      <c r="B74" s="2" t="s">
        <v>127</v>
      </c>
      <c r="C74" s="2">
        <v>2015</v>
      </c>
      <c r="D74" s="2" t="s">
        <v>650</v>
      </c>
      <c r="E74" s="2" t="s">
        <v>650</v>
      </c>
      <c r="F74" s="2" t="s">
        <v>652</v>
      </c>
      <c r="G74" s="2">
        <v>2.38</v>
      </c>
      <c r="H74" s="2">
        <v>344.47</v>
      </c>
      <c r="I74" s="2">
        <v>0.42</v>
      </c>
      <c r="J74" s="2" t="s">
        <v>650</v>
      </c>
      <c r="K74" s="2" t="s">
        <v>650</v>
      </c>
      <c r="L74" s="2" t="s">
        <v>650</v>
      </c>
      <c r="M74" s="2" t="s">
        <v>650</v>
      </c>
      <c r="N74" s="2" t="s">
        <v>650</v>
      </c>
      <c r="O74" s="2" t="s">
        <v>650</v>
      </c>
      <c r="P74" s="2" t="s">
        <v>650</v>
      </c>
      <c r="Q74" s="2" t="s">
        <v>650</v>
      </c>
      <c r="R74" s="2" t="s">
        <v>650</v>
      </c>
      <c r="S74" s="2" t="s">
        <v>650</v>
      </c>
      <c r="W74" s="2" t="str">
        <f t="shared" si="15"/>
        <v>Nej</v>
      </c>
      <c r="Y74" s="2">
        <f t="shared" si="16"/>
        <v>0.42</v>
      </c>
      <c r="Z74" s="2">
        <f t="shared" si="10"/>
        <v>0.14000000000000001</v>
      </c>
      <c r="AA74" s="2">
        <f t="shared" si="11"/>
        <v>0.44</v>
      </c>
      <c r="AB74" s="2">
        <f t="shared" si="17"/>
        <v>2.38</v>
      </c>
      <c r="AC74" s="2">
        <f t="shared" si="18"/>
        <v>344.47</v>
      </c>
      <c r="AD74" s="2">
        <f t="shared" si="19"/>
        <v>0.42</v>
      </c>
      <c r="AF74" s="2" t="str">
        <f t="shared" si="12"/>
        <v>Nej</v>
      </c>
      <c r="AG74" s="2">
        <f t="shared" si="13"/>
        <v>0</v>
      </c>
      <c r="AH74" s="2">
        <f t="shared" si="14"/>
        <v>0</v>
      </c>
    </row>
    <row r="75" spans="1:34" ht="15" customHeight="1" x14ac:dyDescent="0.25">
      <c r="A75" s="2" t="s">
        <v>128</v>
      </c>
      <c r="B75" s="2" t="s">
        <v>129</v>
      </c>
      <c r="C75" s="2">
        <v>2015</v>
      </c>
      <c r="D75" s="2">
        <v>0.76200000000000001</v>
      </c>
      <c r="E75" s="2" t="s">
        <v>650</v>
      </c>
      <c r="F75" s="2" t="s">
        <v>651</v>
      </c>
      <c r="G75" s="2">
        <v>2.38</v>
      </c>
      <c r="H75" s="2">
        <v>344.47</v>
      </c>
      <c r="I75" s="2">
        <v>0.42</v>
      </c>
      <c r="J75" s="2" t="s">
        <v>650</v>
      </c>
      <c r="K75" s="2" t="s">
        <v>650</v>
      </c>
      <c r="L75" s="2" t="s">
        <v>650</v>
      </c>
      <c r="M75" s="2" t="s">
        <v>650</v>
      </c>
      <c r="N75" s="2" t="s">
        <v>650</v>
      </c>
      <c r="O75" s="2" t="s">
        <v>650</v>
      </c>
      <c r="P75" s="2" t="s">
        <v>650</v>
      </c>
      <c r="Q75" s="2" t="s">
        <v>650</v>
      </c>
      <c r="R75" s="2" t="s">
        <v>650</v>
      </c>
      <c r="S75" s="2" t="s">
        <v>650</v>
      </c>
      <c r="W75" s="2" t="str">
        <f t="shared" si="15"/>
        <v>Nej</v>
      </c>
      <c r="Y75" s="2">
        <f t="shared" si="16"/>
        <v>0.42</v>
      </c>
      <c r="Z75" s="2">
        <f t="shared" si="10"/>
        <v>0.14000000000000001</v>
      </c>
      <c r="AA75" s="2">
        <f t="shared" si="11"/>
        <v>0.44</v>
      </c>
      <c r="AB75" s="2">
        <f t="shared" si="17"/>
        <v>2.38</v>
      </c>
      <c r="AC75" s="2">
        <f t="shared" si="18"/>
        <v>344.47</v>
      </c>
      <c r="AD75" s="2">
        <f t="shared" si="19"/>
        <v>0.42</v>
      </c>
      <c r="AF75" s="2" t="str">
        <f t="shared" si="12"/>
        <v>Nej</v>
      </c>
      <c r="AG75" s="2">
        <f t="shared" si="13"/>
        <v>0</v>
      </c>
      <c r="AH75" s="2">
        <f t="shared" si="14"/>
        <v>0</v>
      </c>
    </row>
    <row r="76" spans="1:34" ht="15" customHeight="1" x14ac:dyDescent="0.25">
      <c r="A76" s="2" t="s">
        <v>130</v>
      </c>
      <c r="B76" s="2" t="s">
        <v>131</v>
      </c>
      <c r="C76" s="2">
        <v>2015</v>
      </c>
      <c r="D76" s="2">
        <v>0.44800000000000001</v>
      </c>
      <c r="E76" s="2" t="s">
        <v>650</v>
      </c>
      <c r="F76" s="2" t="s">
        <v>848</v>
      </c>
      <c r="G76" s="2">
        <v>1.1000000000000001</v>
      </c>
      <c r="H76" s="2">
        <v>0</v>
      </c>
      <c r="I76" s="2">
        <v>0</v>
      </c>
      <c r="J76" s="2" t="s">
        <v>650</v>
      </c>
      <c r="K76" s="2" t="s">
        <v>650</v>
      </c>
      <c r="L76" s="2" t="s">
        <v>650</v>
      </c>
      <c r="M76" s="2" t="s">
        <v>650</v>
      </c>
      <c r="N76" s="2" t="s">
        <v>650</v>
      </c>
      <c r="O76" s="2" t="s">
        <v>650</v>
      </c>
      <c r="P76" s="2" t="s">
        <v>650</v>
      </c>
      <c r="Q76" s="2" t="s">
        <v>650</v>
      </c>
      <c r="R76" s="2" t="s">
        <v>650</v>
      </c>
      <c r="S76" s="2" t="s">
        <v>650</v>
      </c>
      <c r="W76" s="2" t="str">
        <f t="shared" si="15"/>
        <v>Ja</v>
      </c>
      <c r="X76" s="2">
        <v>0</v>
      </c>
      <c r="Y76" s="2">
        <f t="shared" si="16"/>
        <v>0</v>
      </c>
      <c r="Z76" s="2">
        <f t="shared" si="10"/>
        <v>1</v>
      </c>
      <c r="AA76" s="2">
        <f t="shared" si="11"/>
        <v>0</v>
      </c>
      <c r="AB76" s="2">
        <f t="shared" si="17"/>
        <v>1.1000000000000001</v>
      </c>
      <c r="AC76" s="2">
        <f t="shared" si="18"/>
        <v>0</v>
      </c>
      <c r="AD76" s="2">
        <f t="shared" si="19"/>
        <v>0</v>
      </c>
      <c r="AF76" s="2" t="str">
        <f t="shared" si="12"/>
        <v>Nej</v>
      </c>
      <c r="AG76" s="2">
        <f t="shared" si="13"/>
        <v>0</v>
      </c>
      <c r="AH76" s="2">
        <f t="shared" si="14"/>
        <v>0</v>
      </c>
    </row>
    <row r="77" spans="1:34" ht="15" customHeight="1" x14ac:dyDescent="0.25">
      <c r="A77" s="2" t="s">
        <v>130</v>
      </c>
      <c r="B77" s="2" t="s">
        <v>132</v>
      </c>
      <c r="C77" s="2">
        <v>2015</v>
      </c>
      <c r="D77" s="2">
        <v>0.14199999999999999</v>
      </c>
      <c r="E77" s="2" t="s">
        <v>650</v>
      </c>
      <c r="F77" s="2" t="s">
        <v>848</v>
      </c>
      <c r="G77" s="2">
        <v>1.1000000000000001</v>
      </c>
      <c r="H77" s="2">
        <v>0</v>
      </c>
      <c r="I77" s="2">
        <v>0</v>
      </c>
      <c r="J77" s="2" t="s">
        <v>650</v>
      </c>
      <c r="K77" s="2" t="s">
        <v>650</v>
      </c>
      <c r="L77" s="2" t="s">
        <v>650</v>
      </c>
      <c r="M77" s="2" t="s">
        <v>650</v>
      </c>
      <c r="N77" s="2" t="s">
        <v>650</v>
      </c>
      <c r="O77" s="2" t="s">
        <v>650</v>
      </c>
      <c r="P77" s="2" t="s">
        <v>650</v>
      </c>
      <c r="Q77" s="2" t="s">
        <v>650</v>
      </c>
      <c r="R77" s="2" t="s">
        <v>650</v>
      </c>
      <c r="S77" s="2" t="s">
        <v>650</v>
      </c>
      <c r="W77" s="2" t="str">
        <f t="shared" si="15"/>
        <v>Ja</v>
      </c>
      <c r="X77" s="2">
        <v>0</v>
      </c>
      <c r="Y77" s="2">
        <f t="shared" si="16"/>
        <v>0</v>
      </c>
      <c r="Z77" s="2">
        <f t="shared" si="10"/>
        <v>1</v>
      </c>
      <c r="AA77" s="2">
        <f t="shared" si="11"/>
        <v>0</v>
      </c>
      <c r="AB77" s="2">
        <f t="shared" si="17"/>
        <v>1.1000000000000001</v>
      </c>
      <c r="AC77" s="2">
        <f t="shared" si="18"/>
        <v>0</v>
      </c>
      <c r="AD77" s="2">
        <f t="shared" si="19"/>
        <v>0</v>
      </c>
      <c r="AF77" s="2" t="str">
        <f t="shared" si="12"/>
        <v>Nej</v>
      </c>
      <c r="AG77" s="2">
        <f t="shared" si="13"/>
        <v>0</v>
      </c>
      <c r="AH77" s="2">
        <f t="shared" si="14"/>
        <v>0</v>
      </c>
    </row>
    <row r="78" spans="1:34" ht="15" customHeight="1" x14ac:dyDescent="0.25">
      <c r="A78" s="2" t="s">
        <v>133</v>
      </c>
      <c r="B78" s="2" t="s">
        <v>134</v>
      </c>
      <c r="C78" s="2">
        <v>2015</v>
      </c>
      <c r="D78" s="2">
        <v>1.4</v>
      </c>
      <c r="E78" s="2">
        <v>0</v>
      </c>
      <c r="F78" s="2" t="s">
        <v>855</v>
      </c>
      <c r="G78" s="2">
        <v>1.1000000000000001</v>
      </c>
      <c r="H78" s="2">
        <v>0</v>
      </c>
      <c r="I78" s="2">
        <v>0</v>
      </c>
      <c r="J78" s="2" t="s">
        <v>650</v>
      </c>
      <c r="K78" s="2" t="s">
        <v>650</v>
      </c>
      <c r="L78" s="2" t="s">
        <v>650</v>
      </c>
      <c r="M78" s="2" t="s">
        <v>650</v>
      </c>
      <c r="N78" s="2" t="s">
        <v>650</v>
      </c>
      <c r="O78" s="2" t="s">
        <v>650</v>
      </c>
      <c r="P78" s="2" t="s">
        <v>650</v>
      </c>
      <c r="Q78" s="2" t="s">
        <v>650</v>
      </c>
      <c r="R78" s="2" t="s">
        <v>650</v>
      </c>
      <c r="S78" s="2" t="s">
        <v>650</v>
      </c>
      <c r="W78" s="2" t="str">
        <f t="shared" si="15"/>
        <v>Ja</v>
      </c>
      <c r="X78" s="2">
        <v>0</v>
      </c>
      <c r="Y78" s="2">
        <f t="shared" si="16"/>
        <v>0</v>
      </c>
      <c r="Z78" s="2">
        <f t="shared" si="10"/>
        <v>1</v>
      </c>
      <c r="AA78" s="2">
        <f t="shared" si="11"/>
        <v>0</v>
      </c>
      <c r="AB78" s="2">
        <f t="shared" si="17"/>
        <v>1.1000000000000001</v>
      </c>
      <c r="AC78" s="2">
        <f t="shared" si="18"/>
        <v>0</v>
      </c>
      <c r="AD78" s="2">
        <f t="shared" si="19"/>
        <v>0</v>
      </c>
      <c r="AF78" s="2" t="str">
        <f t="shared" si="12"/>
        <v>Nej</v>
      </c>
      <c r="AG78" s="2">
        <f t="shared" si="13"/>
        <v>0</v>
      </c>
      <c r="AH78" s="2">
        <f t="shared" si="14"/>
        <v>0</v>
      </c>
    </row>
    <row r="79" spans="1:34" ht="15" customHeight="1" x14ac:dyDescent="0.25">
      <c r="A79" s="2" t="s">
        <v>135</v>
      </c>
      <c r="B79" s="2" t="s">
        <v>136</v>
      </c>
      <c r="C79" s="2">
        <v>2015</v>
      </c>
      <c r="D79" s="2">
        <v>3.2</v>
      </c>
      <c r="E79" s="2">
        <v>7.5</v>
      </c>
      <c r="F79" s="2" t="s">
        <v>854</v>
      </c>
      <c r="G79" s="2">
        <v>0.05</v>
      </c>
      <c r="H79" s="2">
        <v>0</v>
      </c>
      <c r="I79" s="2">
        <v>0</v>
      </c>
      <c r="J79" s="2" t="s">
        <v>650</v>
      </c>
      <c r="K79" s="2" t="s">
        <v>650</v>
      </c>
      <c r="L79" s="2" t="s">
        <v>650</v>
      </c>
      <c r="M79" s="2" t="s">
        <v>650</v>
      </c>
      <c r="N79" s="2" t="s">
        <v>650</v>
      </c>
      <c r="O79" s="2" t="s">
        <v>650</v>
      </c>
      <c r="P79" s="2" t="s">
        <v>650</v>
      </c>
      <c r="Q79" s="2" t="s">
        <v>650</v>
      </c>
      <c r="R79" s="2" t="s">
        <v>650</v>
      </c>
      <c r="S79" s="2" t="s">
        <v>650</v>
      </c>
      <c r="W79" s="2" t="str">
        <f t="shared" si="15"/>
        <v>Ja</v>
      </c>
      <c r="X79" s="2">
        <v>0</v>
      </c>
      <c r="Y79" s="2">
        <f t="shared" si="16"/>
        <v>0</v>
      </c>
      <c r="Z79" s="2">
        <f t="shared" si="10"/>
        <v>1</v>
      </c>
      <c r="AA79" s="2">
        <f t="shared" si="11"/>
        <v>0</v>
      </c>
      <c r="AB79" s="2">
        <f t="shared" si="17"/>
        <v>0.05</v>
      </c>
      <c r="AC79" s="2">
        <f t="shared" si="18"/>
        <v>0</v>
      </c>
      <c r="AD79" s="2">
        <f t="shared" si="19"/>
        <v>0</v>
      </c>
      <c r="AF79" s="2" t="str">
        <f t="shared" si="12"/>
        <v>Nej</v>
      </c>
      <c r="AG79" s="2">
        <f t="shared" si="13"/>
        <v>0</v>
      </c>
      <c r="AH79" s="2">
        <f t="shared" si="14"/>
        <v>0</v>
      </c>
    </row>
    <row r="80" spans="1:34" ht="15" customHeight="1" x14ac:dyDescent="0.25">
      <c r="A80" s="2" t="s">
        <v>137</v>
      </c>
      <c r="B80" s="2" t="s">
        <v>138</v>
      </c>
      <c r="C80" s="2">
        <v>2015</v>
      </c>
      <c r="D80" s="2">
        <v>13.2</v>
      </c>
      <c r="E80" s="2">
        <v>22.09</v>
      </c>
      <c r="F80" s="2" t="s">
        <v>856</v>
      </c>
      <c r="G80" s="2">
        <v>2</v>
      </c>
      <c r="H80" s="2">
        <v>0</v>
      </c>
      <c r="I80" s="2">
        <v>0</v>
      </c>
      <c r="J80" s="2" t="s">
        <v>650</v>
      </c>
      <c r="K80" s="2" t="s">
        <v>650</v>
      </c>
      <c r="L80" s="2" t="s">
        <v>650</v>
      </c>
      <c r="M80" s="2" t="s">
        <v>650</v>
      </c>
      <c r="N80" s="2" t="s">
        <v>650</v>
      </c>
      <c r="O80" s="2" t="s">
        <v>650</v>
      </c>
      <c r="P80" s="2" t="s">
        <v>650</v>
      </c>
      <c r="Q80" s="2" t="s">
        <v>650</v>
      </c>
      <c r="R80" s="2" t="s">
        <v>650</v>
      </c>
      <c r="S80" s="2" t="s">
        <v>650</v>
      </c>
      <c r="W80" s="2" t="str">
        <f t="shared" si="15"/>
        <v>Ja</v>
      </c>
      <c r="X80" s="2">
        <v>0</v>
      </c>
      <c r="Y80" s="2">
        <f t="shared" si="16"/>
        <v>0</v>
      </c>
      <c r="Z80" s="2">
        <f t="shared" si="10"/>
        <v>1</v>
      </c>
      <c r="AA80" s="2">
        <f t="shared" si="11"/>
        <v>0</v>
      </c>
      <c r="AB80" s="2">
        <f t="shared" si="17"/>
        <v>2</v>
      </c>
      <c r="AC80" s="2">
        <f t="shared" si="18"/>
        <v>0</v>
      </c>
      <c r="AD80" s="2">
        <f t="shared" si="19"/>
        <v>0</v>
      </c>
      <c r="AF80" s="2" t="str">
        <f t="shared" si="12"/>
        <v>Nej</v>
      </c>
      <c r="AG80" s="2">
        <f t="shared" si="13"/>
        <v>0</v>
      </c>
      <c r="AH80" s="2">
        <f t="shared" si="14"/>
        <v>0</v>
      </c>
    </row>
    <row r="81" spans="1:34" ht="15" customHeight="1" x14ac:dyDescent="0.25">
      <c r="A81" s="2" t="s">
        <v>137</v>
      </c>
      <c r="B81" s="2" t="s">
        <v>139</v>
      </c>
      <c r="C81" s="2">
        <v>2015</v>
      </c>
      <c r="D81" s="2">
        <v>2.5000000000000001E-2</v>
      </c>
      <c r="E81" s="2" t="s">
        <v>650</v>
      </c>
      <c r="F81" s="2" t="s">
        <v>856</v>
      </c>
      <c r="G81" s="2">
        <v>2</v>
      </c>
      <c r="H81" s="2">
        <v>0</v>
      </c>
      <c r="I81" s="2">
        <v>0</v>
      </c>
      <c r="J81" s="2" t="s">
        <v>650</v>
      </c>
      <c r="K81" s="2" t="s">
        <v>650</v>
      </c>
      <c r="L81" s="2" t="s">
        <v>650</v>
      </c>
      <c r="M81" s="2" t="s">
        <v>650</v>
      </c>
      <c r="N81" s="2" t="s">
        <v>650</v>
      </c>
      <c r="O81" s="2" t="s">
        <v>650</v>
      </c>
      <c r="P81" s="2" t="s">
        <v>650</v>
      </c>
      <c r="Q81" s="2" t="s">
        <v>650</v>
      </c>
      <c r="R81" s="2" t="s">
        <v>650</v>
      </c>
      <c r="S81" s="2" t="s">
        <v>650</v>
      </c>
      <c r="W81" s="2" t="str">
        <f t="shared" si="15"/>
        <v>Ja</v>
      </c>
      <c r="X81" s="2">
        <v>0</v>
      </c>
      <c r="Y81" s="2">
        <f t="shared" si="16"/>
        <v>0</v>
      </c>
      <c r="Z81" s="2">
        <f t="shared" si="10"/>
        <v>1</v>
      </c>
      <c r="AA81" s="2">
        <f t="shared" si="11"/>
        <v>0</v>
      </c>
      <c r="AB81" s="2">
        <f t="shared" si="17"/>
        <v>2</v>
      </c>
      <c r="AC81" s="2">
        <f t="shared" si="18"/>
        <v>0</v>
      </c>
      <c r="AD81" s="2">
        <f t="shared" si="19"/>
        <v>0</v>
      </c>
      <c r="AF81" s="2" t="str">
        <f t="shared" si="12"/>
        <v>Nej</v>
      </c>
      <c r="AG81" s="2">
        <f t="shared" si="13"/>
        <v>0</v>
      </c>
      <c r="AH81" s="2">
        <f t="shared" si="14"/>
        <v>0</v>
      </c>
    </row>
    <row r="82" spans="1:34" ht="15" customHeight="1" x14ac:dyDescent="0.25">
      <c r="A82" s="2" t="s">
        <v>137</v>
      </c>
      <c r="B82" s="2" t="s">
        <v>140</v>
      </c>
      <c r="C82" s="2">
        <v>2015</v>
      </c>
      <c r="D82" s="2">
        <v>0.2</v>
      </c>
      <c r="E82" s="2" t="s">
        <v>650</v>
      </c>
      <c r="F82" s="2" t="s">
        <v>856</v>
      </c>
      <c r="G82" s="2">
        <v>2</v>
      </c>
      <c r="H82" s="2">
        <v>0</v>
      </c>
      <c r="I82" s="2">
        <v>0</v>
      </c>
      <c r="J82" s="2" t="s">
        <v>650</v>
      </c>
      <c r="K82" s="2" t="s">
        <v>650</v>
      </c>
      <c r="L82" s="2" t="s">
        <v>650</v>
      </c>
      <c r="M82" s="2" t="s">
        <v>650</v>
      </c>
      <c r="N82" s="2" t="s">
        <v>650</v>
      </c>
      <c r="O82" s="2" t="s">
        <v>650</v>
      </c>
      <c r="P82" s="2" t="s">
        <v>650</v>
      </c>
      <c r="Q82" s="2" t="s">
        <v>650</v>
      </c>
      <c r="R82" s="2" t="s">
        <v>650</v>
      </c>
      <c r="S82" s="2" t="s">
        <v>650</v>
      </c>
      <c r="W82" s="2" t="str">
        <f t="shared" si="15"/>
        <v>Ja</v>
      </c>
      <c r="X82" s="2">
        <v>0</v>
      </c>
      <c r="Y82" s="2">
        <f t="shared" si="16"/>
        <v>0</v>
      </c>
      <c r="Z82" s="2">
        <f t="shared" si="10"/>
        <v>1</v>
      </c>
      <c r="AA82" s="2">
        <f t="shared" si="11"/>
        <v>0</v>
      </c>
      <c r="AB82" s="2">
        <f t="shared" si="17"/>
        <v>2</v>
      </c>
      <c r="AC82" s="2">
        <f t="shared" si="18"/>
        <v>0</v>
      </c>
      <c r="AD82" s="2">
        <f t="shared" si="19"/>
        <v>0</v>
      </c>
      <c r="AF82" s="2" t="str">
        <f t="shared" si="12"/>
        <v>Nej</v>
      </c>
      <c r="AG82" s="2">
        <f t="shared" si="13"/>
        <v>0</v>
      </c>
      <c r="AH82" s="2">
        <f t="shared" si="14"/>
        <v>0</v>
      </c>
    </row>
    <row r="83" spans="1:34" ht="15" customHeight="1" x14ac:dyDescent="0.25">
      <c r="A83" s="2" t="s">
        <v>141</v>
      </c>
      <c r="B83" s="2" t="s">
        <v>142</v>
      </c>
      <c r="C83" s="2">
        <v>2015</v>
      </c>
      <c r="D83" s="2">
        <v>2.7</v>
      </c>
      <c r="E83" s="2">
        <v>1.2</v>
      </c>
      <c r="F83" s="2" t="s">
        <v>857</v>
      </c>
      <c r="G83" s="2">
        <v>1.1000000000000001</v>
      </c>
      <c r="H83" s="2">
        <v>5</v>
      </c>
      <c r="I83" s="2">
        <v>0</v>
      </c>
      <c r="J83" s="2" t="s">
        <v>650</v>
      </c>
      <c r="K83" s="2" t="s">
        <v>650</v>
      </c>
      <c r="L83" s="2" t="s">
        <v>650</v>
      </c>
      <c r="M83" s="2" t="s">
        <v>650</v>
      </c>
      <c r="N83" s="2" t="s">
        <v>650</v>
      </c>
      <c r="O83" s="2" t="s">
        <v>650</v>
      </c>
      <c r="P83" s="2" t="s">
        <v>650</v>
      </c>
      <c r="Q83" s="2" t="s">
        <v>650</v>
      </c>
      <c r="R83" s="2" t="s">
        <v>650</v>
      </c>
      <c r="S83" s="2" t="s">
        <v>650</v>
      </c>
      <c r="W83" s="2" t="str">
        <f t="shared" si="15"/>
        <v>Ja</v>
      </c>
      <c r="X83" s="2">
        <v>0</v>
      </c>
      <c r="Y83" s="2">
        <f t="shared" si="16"/>
        <v>0</v>
      </c>
      <c r="Z83" s="2">
        <f t="shared" si="10"/>
        <v>1</v>
      </c>
      <c r="AA83" s="2">
        <f t="shared" si="11"/>
        <v>0</v>
      </c>
      <c r="AB83" s="2">
        <f t="shared" si="17"/>
        <v>1.1000000000000001</v>
      </c>
      <c r="AC83" s="2">
        <f t="shared" si="18"/>
        <v>5</v>
      </c>
      <c r="AD83" s="2">
        <f t="shared" si="19"/>
        <v>0</v>
      </c>
      <c r="AF83" s="2" t="str">
        <f t="shared" si="12"/>
        <v>Nej</v>
      </c>
      <c r="AG83" s="2">
        <f t="shared" si="13"/>
        <v>0</v>
      </c>
      <c r="AH83" s="2">
        <f t="shared" si="14"/>
        <v>0</v>
      </c>
    </row>
    <row r="84" spans="1:34" ht="15" customHeight="1" x14ac:dyDescent="0.25">
      <c r="A84" s="2" t="s">
        <v>141</v>
      </c>
      <c r="B84" s="2" t="s">
        <v>143</v>
      </c>
      <c r="C84" s="2">
        <v>2015</v>
      </c>
      <c r="D84" s="2">
        <v>0.11</v>
      </c>
      <c r="E84" s="2" t="s">
        <v>650</v>
      </c>
      <c r="F84" s="2" t="s">
        <v>857</v>
      </c>
      <c r="G84" s="2">
        <v>1.1000000000000001</v>
      </c>
      <c r="H84" s="2">
        <v>5</v>
      </c>
      <c r="I84" s="2">
        <v>0</v>
      </c>
      <c r="J84" s="2" t="s">
        <v>650</v>
      </c>
      <c r="K84" s="2" t="s">
        <v>650</v>
      </c>
      <c r="L84" s="2" t="s">
        <v>650</v>
      </c>
      <c r="M84" s="2" t="s">
        <v>650</v>
      </c>
      <c r="N84" s="2" t="s">
        <v>650</v>
      </c>
      <c r="O84" s="2" t="s">
        <v>650</v>
      </c>
      <c r="P84" s="2" t="s">
        <v>650</v>
      </c>
      <c r="Q84" s="2" t="s">
        <v>650</v>
      </c>
      <c r="R84" s="2" t="s">
        <v>650</v>
      </c>
      <c r="S84" s="2" t="s">
        <v>650</v>
      </c>
      <c r="W84" s="2" t="str">
        <f t="shared" si="15"/>
        <v>Ja</v>
      </c>
      <c r="X84" s="2">
        <v>0</v>
      </c>
      <c r="Y84" s="2">
        <f t="shared" si="16"/>
        <v>0</v>
      </c>
      <c r="Z84" s="2">
        <f t="shared" si="10"/>
        <v>1</v>
      </c>
      <c r="AA84" s="2">
        <f t="shared" si="11"/>
        <v>0</v>
      </c>
      <c r="AB84" s="2">
        <f t="shared" si="17"/>
        <v>1.1000000000000001</v>
      </c>
      <c r="AC84" s="2">
        <f t="shared" si="18"/>
        <v>5</v>
      </c>
      <c r="AD84" s="2">
        <f t="shared" si="19"/>
        <v>0</v>
      </c>
      <c r="AF84" s="2" t="str">
        <f t="shared" si="12"/>
        <v>Nej</v>
      </c>
      <c r="AG84" s="2">
        <f t="shared" si="13"/>
        <v>0</v>
      </c>
      <c r="AH84" s="2">
        <f t="shared" si="14"/>
        <v>0</v>
      </c>
    </row>
    <row r="85" spans="1:34" ht="15" customHeight="1" x14ac:dyDescent="0.25">
      <c r="A85" s="2" t="s">
        <v>141</v>
      </c>
      <c r="B85" s="2" t="s">
        <v>144</v>
      </c>
      <c r="C85" s="2">
        <v>2015</v>
      </c>
      <c r="D85" s="2">
        <v>0.15</v>
      </c>
      <c r="E85" s="2" t="s">
        <v>650</v>
      </c>
      <c r="F85" s="2" t="s">
        <v>651</v>
      </c>
      <c r="G85" s="2">
        <v>1.1000000000000001</v>
      </c>
      <c r="H85" s="2">
        <v>5</v>
      </c>
      <c r="I85" s="2">
        <v>0</v>
      </c>
      <c r="J85" s="2" t="s">
        <v>650</v>
      </c>
      <c r="K85" s="2" t="s">
        <v>650</v>
      </c>
      <c r="L85" s="2" t="s">
        <v>650</v>
      </c>
      <c r="M85" s="2" t="s">
        <v>650</v>
      </c>
      <c r="N85" s="2" t="s">
        <v>650</v>
      </c>
      <c r="O85" s="2" t="s">
        <v>650</v>
      </c>
      <c r="P85" s="2" t="s">
        <v>650</v>
      </c>
      <c r="Q85" s="2" t="s">
        <v>650</v>
      </c>
      <c r="R85" s="2" t="s">
        <v>650</v>
      </c>
      <c r="S85" s="2" t="s">
        <v>650</v>
      </c>
      <c r="W85" s="2" t="str">
        <f t="shared" si="15"/>
        <v>Ja</v>
      </c>
      <c r="X85" s="2">
        <v>0</v>
      </c>
      <c r="Y85" s="2">
        <f t="shared" si="16"/>
        <v>0</v>
      </c>
      <c r="Z85" s="2">
        <f t="shared" si="10"/>
        <v>1</v>
      </c>
      <c r="AA85" s="2">
        <f t="shared" si="11"/>
        <v>0</v>
      </c>
      <c r="AB85" s="2">
        <f t="shared" si="17"/>
        <v>1.1000000000000001</v>
      </c>
      <c r="AC85" s="2">
        <f t="shared" si="18"/>
        <v>5</v>
      </c>
      <c r="AD85" s="2">
        <f t="shared" si="19"/>
        <v>0</v>
      </c>
      <c r="AF85" s="2" t="str">
        <f t="shared" si="12"/>
        <v>Nej</v>
      </c>
      <c r="AG85" s="2">
        <f t="shared" si="13"/>
        <v>0</v>
      </c>
      <c r="AH85" s="2">
        <f t="shared" si="14"/>
        <v>0</v>
      </c>
    </row>
    <row r="86" spans="1:34" ht="15" customHeight="1" x14ac:dyDescent="0.25">
      <c r="A86" s="2" t="s">
        <v>145</v>
      </c>
      <c r="B86" s="2" t="s">
        <v>146</v>
      </c>
      <c r="C86" s="2">
        <v>2015</v>
      </c>
      <c r="D86" s="2">
        <v>1.5089999999999999</v>
      </c>
      <c r="E86" s="2" t="s">
        <v>650</v>
      </c>
      <c r="F86" s="2" t="s">
        <v>858</v>
      </c>
      <c r="G86" s="2">
        <v>0.78</v>
      </c>
      <c r="H86" s="2">
        <v>0</v>
      </c>
      <c r="I86" s="2">
        <v>0</v>
      </c>
      <c r="J86" s="2" t="s">
        <v>650</v>
      </c>
      <c r="K86" s="2" t="s">
        <v>650</v>
      </c>
      <c r="L86" s="2" t="s">
        <v>650</v>
      </c>
      <c r="M86" s="2" t="s">
        <v>650</v>
      </c>
      <c r="N86" s="2" t="s">
        <v>650</v>
      </c>
      <c r="O86" s="2" t="s">
        <v>650</v>
      </c>
      <c r="P86" s="2" t="s">
        <v>650</v>
      </c>
      <c r="Q86" s="2" t="s">
        <v>650</v>
      </c>
      <c r="R86" s="2" t="s">
        <v>650</v>
      </c>
      <c r="S86" s="2" t="s">
        <v>650</v>
      </c>
      <c r="W86" s="2" t="str">
        <f t="shared" si="15"/>
        <v>Ja</v>
      </c>
      <c r="X86" s="2">
        <v>0</v>
      </c>
      <c r="Y86" s="2">
        <f t="shared" si="16"/>
        <v>0</v>
      </c>
      <c r="Z86" s="2">
        <f t="shared" si="10"/>
        <v>1</v>
      </c>
      <c r="AA86" s="2">
        <f t="shared" si="11"/>
        <v>0</v>
      </c>
      <c r="AB86" s="2">
        <f t="shared" si="17"/>
        <v>0.78</v>
      </c>
      <c r="AC86" s="2">
        <f t="shared" si="18"/>
        <v>0</v>
      </c>
      <c r="AD86" s="2">
        <f t="shared" si="19"/>
        <v>0</v>
      </c>
      <c r="AF86" s="2" t="str">
        <f t="shared" si="12"/>
        <v>Nej</v>
      </c>
      <c r="AG86" s="2">
        <f t="shared" si="13"/>
        <v>0</v>
      </c>
      <c r="AH86" s="2">
        <f t="shared" si="14"/>
        <v>0</v>
      </c>
    </row>
    <row r="87" spans="1:34" ht="15" customHeight="1" x14ac:dyDescent="0.25">
      <c r="A87" s="2" t="s">
        <v>145</v>
      </c>
      <c r="B87" s="2" t="s">
        <v>147</v>
      </c>
      <c r="C87" s="2">
        <v>2015</v>
      </c>
      <c r="D87" s="2">
        <v>3.5999999999999997E-2</v>
      </c>
      <c r="E87" s="2" t="s">
        <v>650</v>
      </c>
      <c r="F87" s="2" t="s">
        <v>858</v>
      </c>
      <c r="G87" s="2">
        <v>0.78</v>
      </c>
      <c r="H87" s="2">
        <v>0</v>
      </c>
      <c r="I87" s="2">
        <v>0</v>
      </c>
      <c r="J87" s="2" t="s">
        <v>650</v>
      </c>
      <c r="K87" s="2" t="s">
        <v>650</v>
      </c>
      <c r="L87" s="2" t="s">
        <v>650</v>
      </c>
      <c r="M87" s="2" t="s">
        <v>650</v>
      </c>
      <c r="N87" s="2" t="s">
        <v>650</v>
      </c>
      <c r="O87" s="2" t="s">
        <v>650</v>
      </c>
      <c r="P87" s="2" t="s">
        <v>650</v>
      </c>
      <c r="Q87" s="2" t="s">
        <v>650</v>
      </c>
      <c r="R87" s="2" t="s">
        <v>650</v>
      </c>
      <c r="S87" s="2" t="s">
        <v>650</v>
      </c>
      <c r="W87" s="2" t="str">
        <f t="shared" si="15"/>
        <v>Ja</v>
      </c>
      <c r="X87" s="2">
        <v>0</v>
      </c>
      <c r="Y87" s="2">
        <f t="shared" si="16"/>
        <v>0</v>
      </c>
      <c r="Z87" s="2">
        <f t="shared" si="10"/>
        <v>1</v>
      </c>
      <c r="AA87" s="2">
        <f t="shared" si="11"/>
        <v>0</v>
      </c>
      <c r="AB87" s="2">
        <f t="shared" si="17"/>
        <v>0.78</v>
      </c>
      <c r="AC87" s="2">
        <f t="shared" si="18"/>
        <v>0</v>
      </c>
      <c r="AD87" s="2">
        <f t="shared" si="19"/>
        <v>0</v>
      </c>
      <c r="AF87" s="2" t="str">
        <f t="shared" si="12"/>
        <v>Nej</v>
      </c>
      <c r="AG87" s="2">
        <f t="shared" si="13"/>
        <v>0</v>
      </c>
      <c r="AH87" s="2">
        <f t="shared" si="14"/>
        <v>0</v>
      </c>
    </row>
    <row r="88" spans="1:34" ht="15" customHeight="1" x14ac:dyDescent="0.25">
      <c r="A88" s="2" t="s">
        <v>145</v>
      </c>
      <c r="B88" s="2" t="s">
        <v>148</v>
      </c>
      <c r="C88" s="2">
        <v>2015</v>
      </c>
      <c r="D88" s="2">
        <v>0.04</v>
      </c>
      <c r="E88" s="2" t="s">
        <v>650</v>
      </c>
      <c r="F88" s="2" t="s">
        <v>859</v>
      </c>
      <c r="G88" s="2">
        <v>2.38</v>
      </c>
      <c r="H88" s="2">
        <v>345</v>
      </c>
      <c r="I88" s="2">
        <v>0.42</v>
      </c>
      <c r="J88" s="2" t="s">
        <v>650</v>
      </c>
      <c r="K88" s="2" t="s">
        <v>650</v>
      </c>
      <c r="L88" s="2" t="s">
        <v>650</v>
      </c>
      <c r="M88" s="2" t="s">
        <v>650</v>
      </c>
      <c r="N88" s="2" t="s">
        <v>650</v>
      </c>
      <c r="O88" s="2" t="s">
        <v>650</v>
      </c>
      <c r="P88" s="2" t="s">
        <v>650</v>
      </c>
      <c r="Q88" s="2" t="s">
        <v>650</v>
      </c>
      <c r="R88" s="2" t="s">
        <v>650</v>
      </c>
      <c r="S88" s="2" t="s">
        <v>650</v>
      </c>
      <c r="W88" s="103" t="s">
        <v>8</v>
      </c>
      <c r="X88" s="2">
        <v>0.44</v>
      </c>
      <c r="Y88" s="2">
        <f t="shared" si="16"/>
        <v>0.42</v>
      </c>
      <c r="Z88" s="2">
        <f t="shared" si="10"/>
        <v>0.14000000000000001</v>
      </c>
      <c r="AA88" s="2">
        <f t="shared" si="11"/>
        <v>0.44</v>
      </c>
      <c r="AB88" s="2">
        <f t="shared" si="17"/>
        <v>2.38</v>
      </c>
      <c r="AC88" s="2">
        <f t="shared" si="18"/>
        <v>345</v>
      </c>
      <c r="AD88" s="2">
        <f t="shared" si="19"/>
        <v>0.42</v>
      </c>
      <c r="AF88" s="2" t="str">
        <f t="shared" si="12"/>
        <v>Nej</v>
      </c>
      <c r="AG88" s="2">
        <f t="shared" si="13"/>
        <v>0</v>
      </c>
      <c r="AH88" s="2">
        <f t="shared" si="14"/>
        <v>0</v>
      </c>
    </row>
    <row r="89" spans="1:34" ht="15" customHeight="1" x14ac:dyDescent="0.25">
      <c r="A89" s="2" t="s">
        <v>149</v>
      </c>
      <c r="B89" s="2" t="s">
        <v>150</v>
      </c>
      <c r="C89" s="2">
        <v>2015</v>
      </c>
      <c r="D89" s="2">
        <v>0.1</v>
      </c>
      <c r="E89" s="2" t="s">
        <v>650</v>
      </c>
      <c r="F89" s="2" t="s">
        <v>860</v>
      </c>
      <c r="G89" s="2">
        <v>0</v>
      </c>
      <c r="H89" s="2">
        <v>0</v>
      </c>
      <c r="I89" s="2">
        <v>0</v>
      </c>
      <c r="J89" s="2" t="s">
        <v>650</v>
      </c>
      <c r="K89" s="2" t="s">
        <v>650</v>
      </c>
      <c r="L89" s="2" t="s">
        <v>650</v>
      </c>
      <c r="M89" s="2" t="s">
        <v>650</v>
      </c>
      <c r="N89" s="2" t="s">
        <v>650</v>
      </c>
      <c r="O89" s="2" t="s">
        <v>650</v>
      </c>
      <c r="P89" s="2" t="s">
        <v>650</v>
      </c>
      <c r="Q89" s="2" t="s">
        <v>650</v>
      </c>
      <c r="R89" s="2" t="s">
        <v>650</v>
      </c>
      <c r="S89" s="2" t="s">
        <v>650</v>
      </c>
      <c r="W89" s="2" t="str">
        <f t="shared" si="15"/>
        <v>Ja</v>
      </c>
      <c r="X89" s="2">
        <v>0</v>
      </c>
      <c r="Y89" s="2">
        <f t="shared" si="16"/>
        <v>0</v>
      </c>
      <c r="Z89" s="2">
        <f t="shared" si="10"/>
        <v>1</v>
      </c>
      <c r="AA89" s="2">
        <f t="shared" si="11"/>
        <v>0</v>
      </c>
      <c r="AB89" s="2">
        <f t="shared" si="17"/>
        <v>0</v>
      </c>
      <c r="AC89" s="2">
        <f t="shared" si="18"/>
        <v>0</v>
      </c>
      <c r="AD89" s="2">
        <f t="shared" si="19"/>
        <v>0</v>
      </c>
      <c r="AF89" s="2" t="str">
        <f t="shared" si="12"/>
        <v>Nej</v>
      </c>
      <c r="AG89" s="2">
        <f t="shared" si="13"/>
        <v>0</v>
      </c>
      <c r="AH89" s="2">
        <f t="shared" si="14"/>
        <v>0</v>
      </c>
    </row>
    <row r="90" spans="1:34" ht="15" customHeight="1" x14ac:dyDescent="0.25">
      <c r="A90" s="2" t="s">
        <v>149</v>
      </c>
      <c r="B90" s="2" t="s">
        <v>151</v>
      </c>
      <c r="C90" s="2">
        <v>2015</v>
      </c>
      <c r="D90" s="2">
        <v>0.85</v>
      </c>
      <c r="E90" s="2">
        <v>15.94</v>
      </c>
      <c r="F90" s="2" t="s">
        <v>860</v>
      </c>
      <c r="G90" s="2">
        <v>0</v>
      </c>
      <c r="H90" s="2">
        <v>0</v>
      </c>
      <c r="I90" s="2">
        <v>0</v>
      </c>
      <c r="J90" s="280">
        <v>31.3</v>
      </c>
      <c r="K90" s="280">
        <v>0.03</v>
      </c>
      <c r="L90" s="280">
        <v>8.9600000000000009</v>
      </c>
      <c r="M90" s="280">
        <v>6.92</v>
      </c>
      <c r="N90" s="280">
        <v>0</v>
      </c>
      <c r="O90" s="2" t="s">
        <v>650</v>
      </c>
      <c r="P90" s="2" t="s">
        <v>650</v>
      </c>
      <c r="Q90" s="2" t="s">
        <v>650</v>
      </c>
      <c r="R90" s="2" t="s">
        <v>650</v>
      </c>
      <c r="S90" s="2" t="s">
        <v>650</v>
      </c>
      <c r="T90" s="285" t="s">
        <v>1291</v>
      </c>
      <c r="W90" s="2" t="str">
        <f t="shared" si="15"/>
        <v>Ja</v>
      </c>
      <c r="X90" s="2">
        <v>0</v>
      </c>
      <c r="Y90" s="2">
        <f t="shared" si="16"/>
        <v>0</v>
      </c>
      <c r="Z90" s="2">
        <f t="shared" si="10"/>
        <v>1</v>
      </c>
      <c r="AA90" s="2">
        <f t="shared" si="11"/>
        <v>0</v>
      </c>
      <c r="AB90" s="2">
        <f t="shared" si="17"/>
        <v>0</v>
      </c>
      <c r="AC90" s="2">
        <f t="shared" si="18"/>
        <v>0</v>
      </c>
      <c r="AD90" s="2">
        <f t="shared" si="19"/>
        <v>0</v>
      </c>
      <c r="AF90" s="2" t="str">
        <f t="shared" si="12"/>
        <v>Ja</v>
      </c>
      <c r="AG90" s="2">
        <f t="shared" si="13"/>
        <v>31.3</v>
      </c>
      <c r="AH90" s="2">
        <f t="shared" si="14"/>
        <v>0</v>
      </c>
    </row>
    <row r="91" spans="1:34" ht="15" customHeight="1" x14ac:dyDescent="0.25">
      <c r="A91" s="2" t="s">
        <v>149</v>
      </c>
      <c r="B91" s="2" t="s">
        <v>152</v>
      </c>
      <c r="C91" s="2">
        <v>2015</v>
      </c>
      <c r="D91" s="2">
        <v>0.05</v>
      </c>
      <c r="E91" s="2" t="s">
        <v>650</v>
      </c>
      <c r="F91" s="2" t="s">
        <v>860</v>
      </c>
      <c r="G91" s="2">
        <v>0</v>
      </c>
      <c r="H91" s="2">
        <v>0</v>
      </c>
      <c r="I91" s="2">
        <v>0</v>
      </c>
      <c r="J91" s="2" t="s">
        <v>650</v>
      </c>
      <c r="K91" s="2" t="s">
        <v>650</v>
      </c>
      <c r="L91" s="2" t="s">
        <v>650</v>
      </c>
      <c r="M91" s="2" t="s">
        <v>650</v>
      </c>
      <c r="N91" s="2" t="s">
        <v>650</v>
      </c>
      <c r="O91" s="2" t="s">
        <v>650</v>
      </c>
      <c r="P91" s="2" t="s">
        <v>650</v>
      </c>
      <c r="Q91" s="2" t="s">
        <v>650</v>
      </c>
      <c r="R91" s="2" t="s">
        <v>650</v>
      </c>
      <c r="S91" s="2" t="s">
        <v>650</v>
      </c>
      <c r="W91" s="2" t="str">
        <f t="shared" si="15"/>
        <v>Ja</v>
      </c>
      <c r="X91" s="2">
        <v>0</v>
      </c>
      <c r="Y91" s="2">
        <f t="shared" si="16"/>
        <v>0</v>
      </c>
      <c r="Z91" s="2">
        <f t="shared" si="10"/>
        <v>1</v>
      </c>
      <c r="AA91" s="2">
        <f t="shared" si="11"/>
        <v>0</v>
      </c>
      <c r="AB91" s="2">
        <f t="shared" si="17"/>
        <v>0</v>
      </c>
      <c r="AC91" s="2">
        <f t="shared" si="18"/>
        <v>0</v>
      </c>
      <c r="AD91" s="2">
        <f t="shared" si="19"/>
        <v>0</v>
      </c>
      <c r="AF91" s="2" t="str">
        <f t="shared" si="12"/>
        <v>Nej</v>
      </c>
      <c r="AG91" s="2">
        <f t="shared" si="13"/>
        <v>0</v>
      </c>
      <c r="AH91" s="2">
        <f t="shared" si="14"/>
        <v>0</v>
      </c>
    </row>
    <row r="92" spans="1:34" ht="15" customHeight="1" x14ac:dyDescent="0.25">
      <c r="A92" s="2" t="s">
        <v>149</v>
      </c>
      <c r="B92" s="2" t="s">
        <v>153</v>
      </c>
      <c r="C92" s="2">
        <v>2015</v>
      </c>
      <c r="D92" s="2">
        <v>0.11</v>
      </c>
      <c r="E92" s="2" t="s">
        <v>650</v>
      </c>
      <c r="F92" s="2" t="s">
        <v>860</v>
      </c>
      <c r="G92" s="2">
        <v>0</v>
      </c>
      <c r="H92" s="2">
        <v>0</v>
      </c>
      <c r="I92" s="2">
        <v>0</v>
      </c>
      <c r="J92" s="2" t="s">
        <v>650</v>
      </c>
      <c r="K92" s="2" t="s">
        <v>650</v>
      </c>
      <c r="L92" s="2" t="s">
        <v>650</v>
      </c>
      <c r="M92" s="2" t="s">
        <v>650</v>
      </c>
      <c r="N92" s="2" t="s">
        <v>650</v>
      </c>
      <c r="O92" s="2" t="s">
        <v>650</v>
      </c>
      <c r="P92" s="2" t="s">
        <v>650</v>
      </c>
      <c r="Q92" s="2" t="s">
        <v>650</v>
      </c>
      <c r="R92" s="2" t="s">
        <v>650</v>
      </c>
      <c r="S92" s="2" t="s">
        <v>650</v>
      </c>
      <c r="W92" s="2" t="str">
        <f t="shared" si="15"/>
        <v>Ja</v>
      </c>
      <c r="X92" s="2">
        <v>0</v>
      </c>
      <c r="Y92" s="2">
        <f t="shared" si="16"/>
        <v>0</v>
      </c>
      <c r="Z92" s="2">
        <f t="shared" si="10"/>
        <v>1</v>
      </c>
      <c r="AA92" s="2">
        <f t="shared" si="11"/>
        <v>0</v>
      </c>
      <c r="AB92" s="2">
        <f t="shared" si="17"/>
        <v>0</v>
      </c>
      <c r="AC92" s="2">
        <f t="shared" si="18"/>
        <v>0</v>
      </c>
      <c r="AD92" s="2">
        <f t="shared" si="19"/>
        <v>0</v>
      </c>
      <c r="AF92" s="2" t="str">
        <f t="shared" si="12"/>
        <v>Nej</v>
      </c>
      <c r="AG92" s="2">
        <f t="shared" si="13"/>
        <v>0</v>
      </c>
      <c r="AH92" s="2">
        <f t="shared" si="14"/>
        <v>0</v>
      </c>
    </row>
    <row r="93" spans="1:34" ht="15" customHeight="1" x14ac:dyDescent="0.25">
      <c r="A93" s="2" t="s">
        <v>154</v>
      </c>
      <c r="B93" s="2" t="s">
        <v>155</v>
      </c>
      <c r="C93" s="2">
        <v>2015</v>
      </c>
      <c r="D93" s="2" t="s">
        <v>650</v>
      </c>
      <c r="E93" s="2" t="s">
        <v>650</v>
      </c>
      <c r="F93" s="2" t="s">
        <v>651</v>
      </c>
      <c r="G93" s="2">
        <v>2.38</v>
      </c>
      <c r="H93" s="2">
        <v>344.47</v>
      </c>
      <c r="I93" s="2">
        <v>0.42</v>
      </c>
      <c r="J93" s="2" t="s">
        <v>650</v>
      </c>
      <c r="K93" s="2" t="s">
        <v>650</v>
      </c>
      <c r="L93" s="2" t="s">
        <v>650</v>
      </c>
      <c r="M93" s="2" t="s">
        <v>650</v>
      </c>
      <c r="N93" s="2" t="s">
        <v>650</v>
      </c>
      <c r="O93" s="2" t="s">
        <v>650</v>
      </c>
      <c r="P93" s="2" t="s">
        <v>650</v>
      </c>
      <c r="Q93" s="2" t="s">
        <v>650</v>
      </c>
      <c r="R93" s="2" t="s">
        <v>650</v>
      </c>
      <c r="S93" s="2">
        <v>9.6</v>
      </c>
      <c r="W93" s="2" t="str">
        <f t="shared" si="15"/>
        <v>Nej</v>
      </c>
      <c r="Y93" s="2">
        <f t="shared" si="16"/>
        <v>0.42</v>
      </c>
      <c r="Z93" s="2">
        <f t="shared" si="10"/>
        <v>0.14000000000000001</v>
      </c>
      <c r="AA93" s="2">
        <f t="shared" si="11"/>
        <v>0.44</v>
      </c>
      <c r="AB93" s="2">
        <f t="shared" si="17"/>
        <v>2.38</v>
      </c>
      <c r="AC93" s="2">
        <f t="shared" si="18"/>
        <v>344.47</v>
      </c>
      <c r="AD93" s="2">
        <f t="shared" si="19"/>
        <v>0.42</v>
      </c>
      <c r="AF93" s="2" t="str">
        <f t="shared" si="12"/>
        <v>Nej</v>
      </c>
      <c r="AG93" s="2">
        <f t="shared" si="13"/>
        <v>0</v>
      </c>
      <c r="AH93" s="2">
        <f t="shared" si="14"/>
        <v>0</v>
      </c>
    </row>
    <row r="94" spans="1:34"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W94" s="2" t="str">
        <f t="shared" si="15"/>
        <v>Nej</v>
      </c>
      <c r="Y94" s="2" t="str">
        <f t="shared" si="16"/>
        <v>-</v>
      </c>
      <c r="Z94" s="2">
        <f t="shared" si="10"/>
        <v>0.14000000000000001</v>
      </c>
      <c r="AA94" s="2">
        <f t="shared" si="11"/>
        <v>0.44</v>
      </c>
      <c r="AB94" s="2">
        <f t="shared" si="17"/>
        <v>2.38</v>
      </c>
      <c r="AC94" s="2">
        <f t="shared" si="18"/>
        <v>344.47</v>
      </c>
      <c r="AD94" s="2">
        <f t="shared" si="19"/>
        <v>0.42</v>
      </c>
      <c r="AF94" s="2" t="str">
        <f t="shared" si="12"/>
        <v>Nej</v>
      </c>
      <c r="AG94" s="2">
        <f t="shared" si="13"/>
        <v>0</v>
      </c>
      <c r="AH94" s="2">
        <f t="shared" si="14"/>
        <v>0</v>
      </c>
    </row>
    <row r="95" spans="1:34"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W95" s="2" t="str">
        <f t="shared" si="15"/>
        <v>Nej</v>
      </c>
      <c r="Y95" s="2" t="str">
        <f t="shared" si="16"/>
        <v>-</v>
      </c>
      <c r="Z95" s="2">
        <f t="shared" si="10"/>
        <v>0.14000000000000001</v>
      </c>
      <c r="AA95" s="2">
        <f t="shared" si="11"/>
        <v>0.44</v>
      </c>
      <c r="AB95" s="2">
        <f t="shared" si="17"/>
        <v>2.38</v>
      </c>
      <c r="AC95" s="2">
        <f t="shared" si="18"/>
        <v>344.47</v>
      </c>
      <c r="AD95" s="2">
        <f t="shared" si="19"/>
        <v>0.42</v>
      </c>
      <c r="AF95" s="2" t="str">
        <f t="shared" si="12"/>
        <v>Nej</v>
      </c>
      <c r="AG95" s="2">
        <f t="shared" si="13"/>
        <v>0</v>
      </c>
      <c r="AH95" s="2">
        <f t="shared" si="14"/>
        <v>0</v>
      </c>
    </row>
    <row r="96" spans="1:34"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W96" s="2" t="str">
        <f t="shared" si="15"/>
        <v>Nej</v>
      </c>
      <c r="Y96" s="2" t="str">
        <f t="shared" si="16"/>
        <v>-</v>
      </c>
      <c r="Z96" s="2">
        <f t="shared" si="10"/>
        <v>0.14000000000000001</v>
      </c>
      <c r="AA96" s="2">
        <f t="shared" si="11"/>
        <v>0.44</v>
      </c>
      <c r="AB96" s="2">
        <f t="shared" si="17"/>
        <v>2.38</v>
      </c>
      <c r="AC96" s="2">
        <f t="shared" si="18"/>
        <v>344.47</v>
      </c>
      <c r="AD96" s="2">
        <f t="shared" si="19"/>
        <v>0.42</v>
      </c>
      <c r="AF96" s="2" t="str">
        <f t="shared" si="12"/>
        <v>Nej</v>
      </c>
      <c r="AG96" s="2">
        <f t="shared" si="13"/>
        <v>0</v>
      </c>
      <c r="AH96" s="2">
        <f t="shared" si="14"/>
        <v>0</v>
      </c>
    </row>
    <row r="97" spans="1:34"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W97" s="2" t="str">
        <f t="shared" si="15"/>
        <v>Nej</v>
      </c>
      <c r="Y97" s="2" t="str">
        <f t="shared" si="16"/>
        <v>-</v>
      </c>
      <c r="Z97" s="2">
        <f t="shared" si="10"/>
        <v>0.14000000000000001</v>
      </c>
      <c r="AA97" s="2">
        <f t="shared" si="11"/>
        <v>0.44</v>
      </c>
      <c r="AB97" s="2">
        <f t="shared" si="17"/>
        <v>2.38</v>
      </c>
      <c r="AC97" s="2">
        <f t="shared" si="18"/>
        <v>344.47</v>
      </c>
      <c r="AD97" s="2">
        <f t="shared" si="19"/>
        <v>0.42</v>
      </c>
      <c r="AF97" s="2" t="str">
        <f t="shared" si="12"/>
        <v>Nej</v>
      </c>
      <c r="AG97" s="2">
        <f t="shared" si="13"/>
        <v>0</v>
      </c>
      <c r="AH97" s="2">
        <f t="shared" si="14"/>
        <v>0</v>
      </c>
    </row>
    <row r="98" spans="1:34"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W98" s="2" t="str">
        <f t="shared" si="15"/>
        <v>Nej</v>
      </c>
      <c r="Y98" s="2" t="str">
        <f t="shared" si="16"/>
        <v>-</v>
      </c>
      <c r="Z98" s="2">
        <f t="shared" si="10"/>
        <v>0.14000000000000001</v>
      </c>
      <c r="AA98" s="2">
        <f t="shared" si="11"/>
        <v>0.44</v>
      </c>
      <c r="AB98" s="2">
        <f t="shared" si="17"/>
        <v>2.38</v>
      </c>
      <c r="AC98" s="2">
        <f t="shared" si="18"/>
        <v>344.47</v>
      </c>
      <c r="AD98" s="2">
        <f t="shared" si="19"/>
        <v>0.42</v>
      </c>
      <c r="AF98" s="2" t="str">
        <f t="shared" si="12"/>
        <v>Nej</v>
      </c>
      <c r="AG98" s="2">
        <f t="shared" si="13"/>
        <v>0</v>
      </c>
      <c r="AH98" s="2">
        <f t="shared" si="14"/>
        <v>0</v>
      </c>
    </row>
    <row r="99" spans="1:34" ht="15" customHeight="1" x14ac:dyDescent="0.25">
      <c r="A99" s="2" t="s">
        <v>162</v>
      </c>
      <c r="B99" s="2" t="s">
        <v>166</v>
      </c>
      <c r="C99" s="2">
        <v>2015</v>
      </c>
      <c r="D99" s="280">
        <v>143.41999999999999</v>
      </c>
      <c r="E99" s="2">
        <v>302.11900000000003</v>
      </c>
      <c r="F99" s="2" t="s">
        <v>861</v>
      </c>
      <c r="G99" s="2">
        <v>0</v>
      </c>
      <c r="H99" s="2">
        <v>0</v>
      </c>
      <c r="I99" s="2">
        <v>0</v>
      </c>
      <c r="J99" s="280">
        <v>18.332000000000001</v>
      </c>
      <c r="K99" s="280">
        <v>9.7000000000000003E-2</v>
      </c>
      <c r="L99" s="280">
        <v>9.8510000000000009</v>
      </c>
      <c r="M99" s="280">
        <v>3.3610000000000002</v>
      </c>
      <c r="N99" s="280">
        <v>1.0069999999999999</v>
      </c>
      <c r="O99" s="2">
        <v>228.339</v>
      </c>
      <c r="P99" s="2">
        <v>0.02</v>
      </c>
      <c r="Q99" s="2">
        <v>28.927</v>
      </c>
      <c r="R99" s="2">
        <v>2.2810000000000001</v>
      </c>
      <c r="S99" s="2">
        <v>0.3</v>
      </c>
      <c r="T99" s="285" t="s">
        <v>1291</v>
      </c>
      <c r="W99" s="2" t="str">
        <f t="shared" si="15"/>
        <v>Ja</v>
      </c>
      <c r="X99" s="2">
        <v>0</v>
      </c>
      <c r="Y99" s="2">
        <f t="shared" si="16"/>
        <v>0</v>
      </c>
      <c r="Z99" s="2">
        <f t="shared" si="10"/>
        <v>1</v>
      </c>
      <c r="AA99" s="2">
        <f t="shared" si="11"/>
        <v>0</v>
      </c>
      <c r="AB99" s="2">
        <f t="shared" si="17"/>
        <v>0</v>
      </c>
      <c r="AC99" s="2">
        <f t="shared" si="18"/>
        <v>0</v>
      </c>
      <c r="AD99" s="2">
        <f t="shared" si="19"/>
        <v>0</v>
      </c>
      <c r="AF99" s="2" t="str">
        <f t="shared" si="12"/>
        <v>Ja</v>
      </c>
      <c r="AG99" s="2">
        <f t="shared" si="13"/>
        <v>18.332000000000001</v>
      </c>
      <c r="AH99" s="2">
        <f t="shared" si="14"/>
        <v>1.0069999999999999E-2</v>
      </c>
    </row>
    <row r="100" spans="1:34"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W100" s="2" t="str">
        <f t="shared" si="15"/>
        <v>Nej</v>
      </c>
      <c r="Y100" s="2" t="str">
        <f t="shared" si="16"/>
        <v>-</v>
      </c>
      <c r="Z100" s="2">
        <f t="shared" si="10"/>
        <v>0.14000000000000001</v>
      </c>
      <c r="AA100" s="2">
        <f t="shared" si="11"/>
        <v>0.44</v>
      </c>
      <c r="AB100" s="2">
        <f t="shared" si="17"/>
        <v>2.38</v>
      </c>
      <c r="AC100" s="2">
        <f t="shared" si="18"/>
        <v>344.47</v>
      </c>
      <c r="AD100" s="2">
        <f t="shared" si="19"/>
        <v>0.42</v>
      </c>
      <c r="AF100" s="2" t="str">
        <f t="shared" si="12"/>
        <v>Nej</v>
      </c>
      <c r="AG100" s="2">
        <f t="shared" si="13"/>
        <v>0</v>
      </c>
      <c r="AH100" s="2">
        <f t="shared" si="14"/>
        <v>0</v>
      </c>
    </row>
    <row r="101" spans="1:34"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W101" s="2" t="str">
        <f t="shared" si="15"/>
        <v>Nej</v>
      </c>
      <c r="Y101" s="2" t="str">
        <f t="shared" si="16"/>
        <v>-</v>
      </c>
      <c r="Z101" s="2">
        <f t="shared" si="10"/>
        <v>0.14000000000000001</v>
      </c>
      <c r="AA101" s="2">
        <f t="shared" si="11"/>
        <v>0.44</v>
      </c>
      <c r="AB101" s="2">
        <f t="shared" si="17"/>
        <v>2.38</v>
      </c>
      <c r="AC101" s="2">
        <f t="shared" si="18"/>
        <v>344.47</v>
      </c>
      <c r="AD101" s="2">
        <f t="shared" si="19"/>
        <v>0.42</v>
      </c>
      <c r="AF101" s="2" t="str">
        <f t="shared" si="12"/>
        <v>Nej</v>
      </c>
      <c r="AG101" s="2">
        <f t="shared" si="13"/>
        <v>0</v>
      </c>
      <c r="AH101" s="2">
        <f t="shared" si="14"/>
        <v>0</v>
      </c>
    </row>
    <row r="102" spans="1:34"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W102" s="2" t="str">
        <f t="shared" si="15"/>
        <v>Nej</v>
      </c>
      <c r="Y102" s="2" t="str">
        <f t="shared" si="16"/>
        <v>-</v>
      </c>
      <c r="Z102" s="2">
        <f t="shared" si="10"/>
        <v>0.14000000000000001</v>
      </c>
      <c r="AA102" s="2">
        <f t="shared" si="11"/>
        <v>0.44</v>
      </c>
      <c r="AB102" s="2">
        <f t="shared" si="17"/>
        <v>2.38</v>
      </c>
      <c r="AC102" s="2">
        <f t="shared" si="18"/>
        <v>344.47</v>
      </c>
      <c r="AD102" s="2">
        <f t="shared" si="19"/>
        <v>0.42</v>
      </c>
      <c r="AF102" s="2" t="str">
        <f t="shared" si="12"/>
        <v>Nej</v>
      </c>
      <c r="AG102" s="2">
        <f t="shared" si="13"/>
        <v>0</v>
      </c>
      <c r="AH102" s="2">
        <f t="shared" si="14"/>
        <v>0</v>
      </c>
    </row>
    <row r="103" spans="1:34" ht="15" customHeight="1" x14ac:dyDescent="0.25">
      <c r="A103" s="2" t="s">
        <v>162</v>
      </c>
      <c r="B103" s="2" t="s">
        <v>170</v>
      </c>
      <c r="C103" s="2">
        <v>2015</v>
      </c>
      <c r="D103" s="2">
        <v>1.155</v>
      </c>
      <c r="E103" s="2" t="s">
        <v>650</v>
      </c>
      <c r="F103" s="2" t="s">
        <v>651</v>
      </c>
      <c r="G103" s="2">
        <v>2.38</v>
      </c>
      <c r="H103" s="2">
        <v>344.47</v>
      </c>
      <c r="I103" s="2">
        <v>0.42</v>
      </c>
      <c r="J103" s="2" t="s">
        <v>650</v>
      </c>
      <c r="K103" s="2" t="s">
        <v>650</v>
      </c>
      <c r="L103" s="2" t="s">
        <v>650</v>
      </c>
      <c r="M103" s="2" t="s">
        <v>650</v>
      </c>
      <c r="N103" s="2" t="s">
        <v>650</v>
      </c>
      <c r="O103" s="2" t="s">
        <v>650</v>
      </c>
      <c r="P103" s="2" t="s">
        <v>650</v>
      </c>
      <c r="Q103" s="2" t="s">
        <v>650</v>
      </c>
      <c r="R103" s="2" t="s">
        <v>650</v>
      </c>
      <c r="S103" s="2" t="s">
        <v>650</v>
      </c>
      <c r="W103" s="2" t="str">
        <f t="shared" si="15"/>
        <v>Nej</v>
      </c>
      <c r="Y103" s="2">
        <f t="shared" si="16"/>
        <v>0.42</v>
      </c>
      <c r="Z103" s="2">
        <f t="shared" si="10"/>
        <v>0.14000000000000001</v>
      </c>
      <c r="AA103" s="2">
        <f t="shared" si="11"/>
        <v>0.44</v>
      </c>
      <c r="AB103" s="2">
        <f t="shared" si="17"/>
        <v>2.38</v>
      </c>
      <c r="AC103" s="2">
        <f t="shared" si="18"/>
        <v>344.47</v>
      </c>
      <c r="AD103" s="2">
        <f t="shared" si="19"/>
        <v>0.42</v>
      </c>
      <c r="AF103" s="2" t="str">
        <f t="shared" si="12"/>
        <v>Nej</v>
      </c>
      <c r="AG103" s="2">
        <f t="shared" si="13"/>
        <v>0</v>
      </c>
      <c r="AH103" s="2">
        <f t="shared" si="14"/>
        <v>0</v>
      </c>
    </row>
    <row r="104" spans="1:34"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W104" s="2" t="str">
        <f t="shared" si="15"/>
        <v>Nej</v>
      </c>
      <c r="Y104" s="2" t="str">
        <f t="shared" si="16"/>
        <v>-</v>
      </c>
      <c r="Z104" s="2">
        <f t="shared" si="10"/>
        <v>0.14000000000000001</v>
      </c>
      <c r="AA104" s="2">
        <f t="shared" si="11"/>
        <v>0.44</v>
      </c>
      <c r="AB104" s="2">
        <f t="shared" si="17"/>
        <v>2.38</v>
      </c>
      <c r="AC104" s="2">
        <f t="shared" si="18"/>
        <v>344.47</v>
      </c>
      <c r="AD104" s="2">
        <f t="shared" si="19"/>
        <v>0.42</v>
      </c>
      <c r="AF104" s="2" t="str">
        <f t="shared" si="12"/>
        <v>Nej</v>
      </c>
      <c r="AG104" s="2">
        <f t="shared" si="13"/>
        <v>0</v>
      </c>
      <c r="AH104" s="2">
        <f t="shared" si="14"/>
        <v>0</v>
      </c>
    </row>
    <row r="105" spans="1:34" ht="15" customHeight="1" x14ac:dyDescent="0.25">
      <c r="A105" s="2" t="s">
        <v>172</v>
      </c>
      <c r="B105" s="2" t="s">
        <v>173</v>
      </c>
      <c r="C105" s="2">
        <v>2015</v>
      </c>
      <c r="D105" s="2" t="s">
        <v>666</v>
      </c>
      <c r="E105" s="2" t="s">
        <v>650</v>
      </c>
      <c r="F105" s="2" t="s">
        <v>651</v>
      </c>
      <c r="G105" s="2">
        <v>2.38</v>
      </c>
      <c r="H105" s="2">
        <v>344.47</v>
      </c>
      <c r="I105" s="2">
        <v>0.42</v>
      </c>
      <c r="J105" s="2" t="s">
        <v>650</v>
      </c>
      <c r="K105" s="2" t="s">
        <v>650</v>
      </c>
      <c r="L105" s="2" t="s">
        <v>650</v>
      </c>
      <c r="M105" s="2" t="s">
        <v>650</v>
      </c>
      <c r="N105" s="2" t="s">
        <v>650</v>
      </c>
      <c r="O105" s="2" t="s">
        <v>650</v>
      </c>
      <c r="P105" s="2" t="s">
        <v>650</v>
      </c>
      <c r="Q105" s="2" t="s">
        <v>650</v>
      </c>
      <c r="R105" s="2" t="s">
        <v>650</v>
      </c>
      <c r="S105" s="2" t="s">
        <v>650</v>
      </c>
      <c r="W105" s="2" t="str">
        <f t="shared" si="15"/>
        <v>Nej</v>
      </c>
      <c r="Y105" s="2">
        <f t="shared" si="16"/>
        <v>0.42</v>
      </c>
      <c r="Z105" s="2">
        <f t="shared" si="10"/>
        <v>0.14000000000000001</v>
      </c>
      <c r="AA105" s="2">
        <f t="shared" si="11"/>
        <v>0.44</v>
      </c>
      <c r="AB105" s="2">
        <f t="shared" si="17"/>
        <v>2.38</v>
      </c>
      <c r="AC105" s="2">
        <f t="shared" si="18"/>
        <v>344.47</v>
      </c>
      <c r="AD105" s="2">
        <f t="shared" si="19"/>
        <v>0.42</v>
      </c>
      <c r="AF105" s="2" t="str">
        <f t="shared" si="12"/>
        <v>Nej</v>
      </c>
      <c r="AG105" s="2">
        <f t="shared" si="13"/>
        <v>0</v>
      </c>
      <c r="AH105" s="2">
        <f t="shared" si="14"/>
        <v>0</v>
      </c>
    </row>
    <row r="106" spans="1:34" ht="15" customHeight="1" x14ac:dyDescent="0.25">
      <c r="A106" s="2" t="s">
        <v>172</v>
      </c>
      <c r="B106" s="2" t="s">
        <v>174</v>
      </c>
      <c r="C106" s="2">
        <v>2015</v>
      </c>
      <c r="D106" s="2" t="s">
        <v>666</v>
      </c>
      <c r="E106" s="2" t="s">
        <v>650</v>
      </c>
      <c r="F106" s="2" t="s">
        <v>651</v>
      </c>
      <c r="G106" s="2">
        <v>2.38</v>
      </c>
      <c r="H106" s="2">
        <v>344.47</v>
      </c>
      <c r="I106" s="2">
        <v>0.42</v>
      </c>
      <c r="J106" s="2" t="s">
        <v>650</v>
      </c>
      <c r="K106" s="2" t="s">
        <v>650</v>
      </c>
      <c r="L106" s="2" t="s">
        <v>650</v>
      </c>
      <c r="M106" s="2" t="s">
        <v>650</v>
      </c>
      <c r="N106" s="2" t="s">
        <v>650</v>
      </c>
      <c r="O106" s="2" t="s">
        <v>650</v>
      </c>
      <c r="P106" s="2" t="s">
        <v>650</v>
      </c>
      <c r="Q106" s="2" t="s">
        <v>650</v>
      </c>
      <c r="R106" s="2" t="s">
        <v>650</v>
      </c>
      <c r="S106" s="2" t="s">
        <v>650</v>
      </c>
      <c r="W106" s="2" t="str">
        <f t="shared" si="15"/>
        <v>Nej</v>
      </c>
      <c r="Y106" s="2">
        <f t="shared" si="16"/>
        <v>0.42</v>
      </c>
      <c r="Z106" s="2">
        <f t="shared" si="10"/>
        <v>0.14000000000000001</v>
      </c>
      <c r="AA106" s="2">
        <f t="shared" si="11"/>
        <v>0.44</v>
      </c>
      <c r="AB106" s="2">
        <f t="shared" si="17"/>
        <v>2.38</v>
      </c>
      <c r="AC106" s="2">
        <f t="shared" si="18"/>
        <v>344.47</v>
      </c>
      <c r="AD106" s="2">
        <f t="shared" si="19"/>
        <v>0.42</v>
      </c>
      <c r="AF106" s="2" t="str">
        <f t="shared" si="12"/>
        <v>Nej</v>
      </c>
      <c r="AG106" s="2">
        <f t="shared" si="13"/>
        <v>0</v>
      </c>
      <c r="AH106" s="2">
        <f t="shared" si="14"/>
        <v>0</v>
      </c>
    </row>
    <row r="107" spans="1:34" ht="15" customHeight="1" x14ac:dyDescent="0.25">
      <c r="A107" s="2" t="s">
        <v>172</v>
      </c>
      <c r="B107" s="2" t="s">
        <v>175</v>
      </c>
      <c r="C107" s="2">
        <v>2015</v>
      </c>
      <c r="D107" s="2" t="s">
        <v>650</v>
      </c>
      <c r="E107" s="2" t="s">
        <v>650</v>
      </c>
      <c r="F107" s="2" t="s">
        <v>651</v>
      </c>
      <c r="G107" s="2">
        <v>2.38</v>
      </c>
      <c r="H107" s="2">
        <v>344.47</v>
      </c>
      <c r="I107" s="2">
        <v>0.42</v>
      </c>
      <c r="J107" s="2" t="s">
        <v>650</v>
      </c>
      <c r="K107" s="2" t="s">
        <v>650</v>
      </c>
      <c r="L107" s="2" t="s">
        <v>650</v>
      </c>
      <c r="M107" s="2" t="s">
        <v>650</v>
      </c>
      <c r="N107" s="2" t="s">
        <v>650</v>
      </c>
      <c r="O107" s="2" t="s">
        <v>650</v>
      </c>
      <c r="P107" s="2" t="s">
        <v>650</v>
      </c>
      <c r="Q107" s="2" t="s">
        <v>650</v>
      </c>
      <c r="R107" s="2" t="s">
        <v>650</v>
      </c>
      <c r="S107" s="2" t="s">
        <v>650</v>
      </c>
      <c r="W107" s="2" t="str">
        <f t="shared" si="15"/>
        <v>Nej</v>
      </c>
      <c r="Y107" s="2">
        <f t="shared" si="16"/>
        <v>0.42</v>
      </c>
      <c r="Z107" s="2">
        <f t="shared" si="10"/>
        <v>0.14000000000000001</v>
      </c>
      <c r="AA107" s="2">
        <f t="shared" si="11"/>
        <v>0.44</v>
      </c>
      <c r="AB107" s="2">
        <f t="shared" si="17"/>
        <v>2.38</v>
      </c>
      <c r="AC107" s="2">
        <f t="shared" si="18"/>
        <v>344.47</v>
      </c>
      <c r="AD107" s="2">
        <f t="shared" si="19"/>
        <v>0.42</v>
      </c>
      <c r="AF107" s="2" t="str">
        <f t="shared" si="12"/>
        <v>Nej</v>
      </c>
      <c r="AG107" s="2">
        <f t="shared" si="13"/>
        <v>0</v>
      </c>
      <c r="AH107" s="2">
        <f t="shared" si="14"/>
        <v>0</v>
      </c>
    </row>
    <row r="108" spans="1:34" ht="15" customHeight="1" x14ac:dyDescent="0.25">
      <c r="A108" s="2" t="s">
        <v>172</v>
      </c>
      <c r="B108" s="2" t="s">
        <v>176</v>
      </c>
      <c r="C108" s="2">
        <v>2015</v>
      </c>
      <c r="D108" s="2" t="s">
        <v>666</v>
      </c>
      <c r="E108" s="2" t="s">
        <v>650</v>
      </c>
      <c r="F108" s="2" t="s">
        <v>651</v>
      </c>
      <c r="G108" s="2">
        <v>2.38</v>
      </c>
      <c r="H108" s="2">
        <v>344.47</v>
      </c>
      <c r="I108" s="2">
        <v>0.42</v>
      </c>
      <c r="J108" s="2" t="s">
        <v>650</v>
      </c>
      <c r="K108" s="2" t="s">
        <v>650</v>
      </c>
      <c r="L108" s="2" t="s">
        <v>650</v>
      </c>
      <c r="M108" s="2" t="s">
        <v>650</v>
      </c>
      <c r="N108" s="2" t="s">
        <v>650</v>
      </c>
      <c r="O108" s="2" t="s">
        <v>650</v>
      </c>
      <c r="P108" s="2" t="s">
        <v>650</v>
      </c>
      <c r="Q108" s="2" t="s">
        <v>650</v>
      </c>
      <c r="R108" s="2" t="s">
        <v>650</v>
      </c>
      <c r="S108" s="2" t="s">
        <v>650</v>
      </c>
      <c r="W108" s="2" t="str">
        <f t="shared" si="15"/>
        <v>Nej</v>
      </c>
      <c r="Y108" s="2">
        <f t="shared" si="16"/>
        <v>0.42</v>
      </c>
      <c r="Z108" s="2">
        <f t="shared" si="10"/>
        <v>0.14000000000000001</v>
      </c>
      <c r="AA108" s="2">
        <f t="shared" si="11"/>
        <v>0.44</v>
      </c>
      <c r="AB108" s="2">
        <f t="shared" si="17"/>
        <v>2.38</v>
      </c>
      <c r="AC108" s="2">
        <f t="shared" si="18"/>
        <v>344.47</v>
      </c>
      <c r="AD108" s="2">
        <f t="shared" si="19"/>
        <v>0.42</v>
      </c>
      <c r="AF108" s="2" t="str">
        <f t="shared" si="12"/>
        <v>Nej</v>
      </c>
      <c r="AG108" s="2">
        <f t="shared" si="13"/>
        <v>0</v>
      </c>
      <c r="AH108" s="2">
        <f t="shared" si="14"/>
        <v>0</v>
      </c>
    </row>
    <row r="109" spans="1:34" ht="15" customHeight="1" x14ac:dyDescent="0.25">
      <c r="A109" s="2" t="s">
        <v>172</v>
      </c>
      <c r="B109" s="2" t="s">
        <v>177</v>
      </c>
      <c r="C109" s="2">
        <v>2015</v>
      </c>
      <c r="D109" s="2" t="s">
        <v>666</v>
      </c>
      <c r="E109" s="2" t="s">
        <v>650</v>
      </c>
      <c r="F109" s="2" t="s">
        <v>651</v>
      </c>
      <c r="G109" s="2">
        <v>2.38</v>
      </c>
      <c r="H109" s="2">
        <v>344.47</v>
      </c>
      <c r="I109" s="2">
        <v>0.42</v>
      </c>
      <c r="J109" s="2" t="s">
        <v>650</v>
      </c>
      <c r="K109" s="2" t="s">
        <v>650</v>
      </c>
      <c r="L109" s="2" t="s">
        <v>650</v>
      </c>
      <c r="M109" s="2" t="s">
        <v>650</v>
      </c>
      <c r="N109" s="2" t="s">
        <v>650</v>
      </c>
      <c r="O109" s="2" t="s">
        <v>650</v>
      </c>
      <c r="P109" s="2" t="s">
        <v>650</v>
      </c>
      <c r="Q109" s="2" t="s">
        <v>650</v>
      </c>
      <c r="R109" s="2" t="s">
        <v>650</v>
      </c>
      <c r="S109" s="2" t="s">
        <v>650</v>
      </c>
      <c r="W109" s="2" t="str">
        <f t="shared" si="15"/>
        <v>Nej</v>
      </c>
      <c r="Y109" s="2">
        <f t="shared" si="16"/>
        <v>0.42</v>
      </c>
      <c r="Z109" s="2">
        <f t="shared" si="10"/>
        <v>0.14000000000000001</v>
      </c>
      <c r="AA109" s="2">
        <f t="shared" si="11"/>
        <v>0.44</v>
      </c>
      <c r="AB109" s="2">
        <f t="shared" si="17"/>
        <v>2.38</v>
      </c>
      <c r="AC109" s="2">
        <f t="shared" si="18"/>
        <v>344.47</v>
      </c>
      <c r="AD109" s="2">
        <f t="shared" si="19"/>
        <v>0.42</v>
      </c>
      <c r="AF109" s="2" t="str">
        <f t="shared" si="12"/>
        <v>Nej</v>
      </c>
      <c r="AG109" s="2">
        <f t="shared" si="13"/>
        <v>0</v>
      </c>
      <c r="AH109" s="2">
        <f t="shared" si="14"/>
        <v>0</v>
      </c>
    </row>
    <row r="110" spans="1:34" ht="15" customHeight="1" x14ac:dyDescent="0.25">
      <c r="A110" s="2" t="s">
        <v>172</v>
      </c>
      <c r="B110" s="2" t="s">
        <v>178</v>
      </c>
      <c r="C110" s="2">
        <v>2015</v>
      </c>
      <c r="D110" s="2" t="s">
        <v>650</v>
      </c>
      <c r="E110" s="2" t="s">
        <v>650</v>
      </c>
      <c r="F110" s="2" t="s">
        <v>651</v>
      </c>
      <c r="G110" s="2">
        <v>2.38</v>
      </c>
      <c r="H110" s="2">
        <v>344.47</v>
      </c>
      <c r="I110" s="2">
        <v>0.42</v>
      </c>
      <c r="J110" s="2" t="s">
        <v>650</v>
      </c>
      <c r="K110" s="2" t="s">
        <v>650</v>
      </c>
      <c r="L110" s="2" t="s">
        <v>650</v>
      </c>
      <c r="M110" s="2" t="s">
        <v>650</v>
      </c>
      <c r="N110" s="2" t="s">
        <v>650</v>
      </c>
      <c r="O110" s="2" t="s">
        <v>650</v>
      </c>
      <c r="P110" s="2" t="s">
        <v>650</v>
      </c>
      <c r="Q110" s="2" t="s">
        <v>650</v>
      </c>
      <c r="R110" s="2" t="s">
        <v>650</v>
      </c>
      <c r="S110" s="2" t="s">
        <v>650</v>
      </c>
      <c r="W110" s="2" t="str">
        <f t="shared" si="15"/>
        <v>Nej</v>
      </c>
      <c r="Y110" s="2">
        <f t="shared" si="16"/>
        <v>0.42</v>
      </c>
      <c r="Z110" s="2">
        <f t="shared" si="10"/>
        <v>0.14000000000000001</v>
      </c>
      <c r="AA110" s="2">
        <f t="shared" si="11"/>
        <v>0.44</v>
      </c>
      <c r="AB110" s="2">
        <f t="shared" si="17"/>
        <v>2.38</v>
      </c>
      <c r="AC110" s="2">
        <f t="shared" si="18"/>
        <v>344.47</v>
      </c>
      <c r="AD110" s="2">
        <f t="shared" si="19"/>
        <v>0.42</v>
      </c>
      <c r="AF110" s="2" t="str">
        <f t="shared" si="12"/>
        <v>Nej</v>
      </c>
      <c r="AG110" s="2">
        <f t="shared" si="13"/>
        <v>0</v>
      </c>
      <c r="AH110" s="2">
        <f t="shared" si="14"/>
        <v>0</v>
      </c>
    </row>
    <row r="111" spans="1:34" ht="15" customHeight="1" x14ac:dyDescent="0.25">
      <c r="A111" s="2" t="s">
        <v>172</v>
      </c>
      <c r="B111" s="2" t="s">
        <v>179</v>
      </c>
      <c r="C111" s="2">
        <v>2015</v>
      </c>
      <c r="D111" s="2" t="s">
        <v>650</v>
      </c>
      <c r="E111" s="2" t="s">
        <v>650</v>
      </c>
      <c r="F111" s="2" t="s">
        <v>651</v>
      </c>
      <c r="G111" s="2">
        <v>2.38</v>
      </c>
      <c r="H111" s="2">
        <v>344.47</v>
      </c>
      <c r="I111" s="2">
        <v>0.42</v>
      </c>
      <c r="J111" s="2" t="s">
        <v>650</v>
      </c>
      <c r="K111" s="2" t="s">
        <v>650</v>
      </c>
      <c r="L111" s="2" t="s">
        <v>650</v>
      </c>
      <c r="M111" s="2" t="s">
        <v>650</v>
      </c>
      <c r="N111" s="2" t="s">
        <v>650</v>
      </c>
      <c r="O111" s="2" t="s">
        <v>650</v>
      </c>
      <c r="P111" s="2" t="s">
        <v>650</v>
      </c>
      <c r="Q111" s="2" t="s">
        <v>650</v>
      </c>
      <c r="R111" s="2" t="s">
        <v>650</v>
      </c>
      <c r="S111" s="2" t="s">
        <v>650</v>
      </c>
      <c r="W111" s="2" t="str">
        <f t="shared" si="15"/>
        <v>Nej</v>
      </c>
      <c r="Y111" s="2">
        <f t="shared" si="16"/>
        <v>0.42</v>
      </c>
      <c r="Z111" s="2">
        <f t="shared" si="10"/>
        <v>0.14000000000000001</v>
      </c>
      <c r="AA111" s="2">
        <f t="shared" si="11"/>
        <v>0.44</v>
      </c>
      <c r="AB111" s="2">
        <f t="shared" si="17"/>
        <v>2.38</v>
      </c>
      <c r="AC111" s="2">
        <f t="shared" si="18"/>
        <v>344.47</v>
      </c>
      <c r="AD111" s="2">
        <f t="shared" si="19"/>
        <v>0.42</v>
      </c>
      <c r="AF111" s="2" t="str">
        <f t="shared" si="12"/>
        <v>Nej</v>
      </c>
      <c r="AG111" s="2">
        <f t="shared" si="13"/>
        <v>0</v>
      </c>
      <c r="AH111" s="2">
        <f t="shared" si="14"/>
        <v>0</v>
      </c>
    </row>
    <row r="112" spans="1:34" ht="15" customHeight="1" x14ac:dyDescent="0.25">
      <c r="A112" s="2" t="s">
        <v>180</v>
      </c>
      <c r="B112" s="2" t="s">
        <v>181</v>
      </c>
      <c r="C112" s="2">
        <v>2015</v>
      </c>
      <c r="D112" s="2">
        <v>0.25</v>
      </c>
      <c r="E112" s="2" t="s">
        <v>650</v>
      </c>
      <c r="F112" s="2" t="s">
        <v>862</v>
      </c>
      <c r="G112" s="2">
        <v>1.22</v>
      </c>
      <c r="H112" s="2">
        <v>0</v>
      </c>
      <c r="I112" s="2">
        <v>0</v>
      </c>
      <c r="J112" s="2" t="s">
        <v>650</v>
      </c>
      <c r="K112" s="2" t="s">
        <v>650</v>
      </c>
      <c r="L112" s="2" t="s">
        <v>650</v>
      </c>
      <c r="M112" s="2" t="s">
        <v>650</v>
      </c>
      <c r="N112" s="2" t="s">
        <v>650</v>
      </c>
      <c r="O112" s="2" t="s">
        <v>650</v>
      </c>
      <c r="P112" s="2" t="s">
        <v>650</v>
      </c>
      <c r="Q112" s="2" t="s">
        <v>650</v>
      </c>
      <c r="R112" s="2" t="s">
        <v>650</v>
      </c>
      <c r="S112" s="2" t="s">
        <v>650</v>
      </c>
      <c r="W112" s="2" t="str">
        <f t="shared" si="15"/>
        <v>Ja</v>
      </c>
      <c r="X112" s="2">
        <v>0</v>
      </c>
      <c r="Y112" s="2">
        <f t="shared" si="16"/>
        <v>0</v>
      </c>
      <c r="Z112" s="2">
        <f t="shared" si="10"/>
        <v>1</v>
      </c>
      <c r="AA112" s="2">
        <f t="shared" si="11"/>
        <v>0</v>
      </c>
      <c r="AB112" s="2">
        <f t="shared" si="17"/>
        <v>1.22</v>
      </c>
      <c r="AC112" s="2">
        <f t="shared" si="18"/>
        <v>0</v>
      </c>
      <c r="AD112" s="2">
        <f t="shared" si="19"/>
        <v>0</v>
      </c>
      <c r="AF112" s="2" t="str">
        <f t="shared" si="12"/>
        <v>Nej</v>
      </c>
      <c r="AG112" s="2">
        <f t="shared" si="13"/>
        <v>0</v>
      </c>
      <c r="AH112" s="2">
        <f t="shared" si="14"/>
        <v>0</v>
      </c>
    </row>
    <row r="113" spans="1:34" ht="15" customHeight="1" x14ac:dyDescent="0.25">
      <c r="A113" s="2" t="s">
        <v>180</v>
      </c>
      <c r="B113" s="2" t="s">
        <v>182</v>
      </c>
      <c r="C113" s="2">
        <v>2015</v>
      </c>
      <c r="D113" s="2" t="s">
        <v>650</v>
      </c>
      <c r="E113" s="2" t="s">
        <v>650</v>
      </c>
      <c r="F113" s="2" t="s">
        <v>651</v>
      </c>
      <c r="G113" s="2">
        <v>2.38</v>
      </c>
      <c r="H113" s="2">
        <v>344</v>
      </c>
      <c r="I113" s="2">
        <v>0.42</v>
      </c>
      <c r="J113" s="2" t="s">
        <v>650</v>
      </c>
      <c r="K113" s="2" t="s">
        <v>650</v>
      </c>
      <c r="L113" s="2" t="s">
        <v>650</v>
      </c>
      <c r="M113" s="2" t="s">
        <v>650</v>
      </c>
      <c r="N113" s="2" t="s">
        <v>650</v>
      </c>
      <c r="O113" s="2" t="s">
        <v>650</v>
      </c>
      <c r="P113" s="2" t="s">
        <v>650</v>
      </c>
      <c r="Q113" s="2" t="s">
        <v>650</v>
      </c>
      <c r="R113" s="2" t="s">
        <v>650</v>
      </c>
      <c r="S113" s="2" t="s">
        <v>650</v>
      </c>
      <c r="W113" s="2" t="str">
        <f t="shared" si="15"/>
        <v>Ja</v>
      </c>
      <c r="X113" s="2">
        <v>0</v>
      </c>
      <c r="Y113" s="2">
        <f t="shared" si="16"/>
        <v>0.42</v>
      </c>
      <c r="Z113" s="2">
        <f t="shared" si="10"/>
        <v>0.58000000000000007</v>
      </c>
      <c r="AA113" s="2">
        <f t="shared" si="11"/>
        <v>0</v>
      </c>
      <c r="AB113" s="2">
        <f t="shared" si="17"/>
        <v>2.38</v>
      </c>
      <c r="AC113" s="2">
        <f t="shared" si="18"/>
        <v>344</v>
      </c>
      <c r="AD113" s="2">
        <f t="shared" si="19"/>
        <v>0.42</v>
      </c>
      <c r="AF113" s="2" t="str">
        <f t="shared" si="12"/>
        <v>Nej</v>
      </c>
      <c r="AG113" s="2">
        <f t="shared" si="13"/>
        <v>0</v>
      </c>
      <c r="AH113" s="2">
        <f t="shared" si="14"/>
        <v>0</v>
      </c>
    </row>
    <row r="114" spans="1:34" ht="15" customHeight="1" x14ac:dyDescent="0.25">
      <c r="A114" s="2" t="s">
        <v>180</v>
      </c>
      <c r="B114" s="2" t="s">
        <v>183</v>
      </c>
      <c r="C114" s="2">
        <v>2015</v>
      </c>
      <c r="D114" s="2">
        <v>0.01</v>
      </c>
      <c r="E114" s="2" t="s">
        <v>650</v>
      </c>
      <c r="F114" s="2" t="s">
        <v>863</v>
      </c>
      <c r="G114" s="2">
        <v>1.22</v>
      </c>
      <c r="H114" s="2">
        <v>0</v>
      </c>
      <c r="I114" s="2">
        <v>0</v>
      </c>
      <c r="J114" s="2" t="s">
        <v>650</v>
      </c>
      <c r="K114" s="2" t="s">
        <v>650</v>
      </c>
      <c r="L114" s="2" t="s">
        <v>650</v>
      </c>
      <c r="M114" s="2" t="s">
        <v>650</v>
      </c>
      <c r="N114" s="2" t="s">
        <v>650</v>
      </c>
      <c r="O114" s="2" t="s">
        <v>650</v>
      </c>
      <c r="P114" s="2" t="s">
        <v>650</v>
      </c>
      <c r="Q114" s="2" t="s">
        <v>650</v>
      </c>
      <c r="R114" s="2" t="s">
        <v>650</v>
      </c>
      <c r="S114" s="2" t="s">
        <v>650</v>
      </c>
      <c r="W114" s="2" t="str">
        <f t="shared" si="15"/>
        <v>Ja</v>
      </c>
      <c r="X114" s="2">
        <v>0</v>
      </c>
      <c r="Y114" s="2">
        <f t="shared" si="16"/>
        <v>0</v>
      </c>
      <c r="Z114" s="2">
        <f t="shared" si="10"/>
        <v>1</v>
      </c>
      <c r="AA114" s="2">
        <f t="shared" si="11"/>
        <v>0</v>
      </c>
      <c r="AB114" s="2">
        <f t="shared" si="17"/>
        <v>1.22</v>
      </c>
      <c r="AC114" s="2">
        <f t="shared" si="18"/>
        <v>0</v>
      </c>
      <c r="AD114" s="2">
        <f t="shared" si="19"/>
        <v>0</v>
      </c>
      <c r="AF114" s="2" t="str">
        <f t="shared" si="12"/>
        <v>Nej</v>
      </c>
      <c r="AG114" s="2">
        <f t="shared" si="13"/>
        <v>0</v>
      </c>
      <c r="AH114" s="2">
        <f t="shared" si="14"/>
        <v>0</v>
      </c>
    </row>
    <row r="115" spans="1:34" ht="15" customHeight="1" x14ac:dyDescent="0.25">
      <c r="A115" s="2" t="s">
        <v>184</v>
      </c>
      <c r="B115" s="2" t="s">
        <v>185</v>
      </c>
      <c r="C115" s="2">
        <v>2015</v>
      </c>
      <c r="D115" s="2" t="s">
        <v>650</v>
      </c>
      <c r="E115" s="2" t="s">
        <v>650</v>
      </c>
      <c r="F115" s="2" t="s">
        <v>650</v>
      </c>
      <c r="G115" s="2">
        <v>2.38</v>
      </c>
      <c r="H115" s="2">
        <v>344.47</v>
      </c>
      <c r="I115" s="2">
        <v>0.42</v>
      </c>
      <c r="J115" s="2" t="s">
        <v>650</v>
      </c>
      <c r="K115" s="2" t="s">
        <v>650</v>
      </c>
      <c r="L115" s="2" t="s">
        <v>650</v>
      </c>
      <c r="M115" s="2" t="s">
        <v>650</v>
      </c>
      <c r="N115" s="2" t="s">
        <v>650</v>
      </c>
      <c r="O115" s="2" t="s">
        <v>650</v>
      </c>
      <c r="P115" s="2" t="s">
        <v>650</v>
      </c>
      <c r="Q115" s="2" t="s">
        <v>650</v>
      </c>
      <c r="R115" s="2" t="s">
        <v>650</v>
      </c>
      <c r="S115" s="2" t="s">
        <v>650</v>
      </c>
      <c r="W115" s="2" t="str">
        <f t="shared" si="15"/>
        <v>Nej</v>
      </c>
      <c r="Y115" s="2">
        <f t="shared" si="16"/>
        <v>0.42</v>
      </c>
      <c r="Z115" s="2">
        <f t="shared" si="10"/>
        <v>0.14000000000000001</v>
      </c>
      <c r="AA115" s="2">
        <f t="shared" si="11"/>
        <v>0.44</v>
      </c>
      <c r="AB115" s="2">
        <f t="shared" si="17"/>
        <v>2.38</v>
      </c>
      <c r="AC115" s="2">
        <f t="shared" si="18"/>
        <v>344.47</v>
      </c>
      <c r="AD115" s="2">
        <f t="shared" si="19"/>
        <v>0.42</v>
      </c>
      <c r="AF115" s="2" t="str">
        <f t="shared" si="12"/>
        <v>Nej</v>
      </c>
      <c r="AG115" s="2">
        <f t="shared" si="13"/>
        <v>0</v>
      </c>
      <c r="AH115" s="2">
        <f t="shared" si="14"/>
        <v>0</v>
      </c>
    </row>
    <row r="116" spans="1:34" ht="15" customHeight="1" x14ac:dyDescent="0.25">
      <c r="A116" s="2" t="s">
        <v>184</v>
      </c>
      <c r="B116" s="2" t="s">
        <v>186</v>
      </c>
      <c r="C116" s="2">
        <v>2015</v>
      </c>
      <c r="D116" s="2" t="s">
        <v>650</v>
      </c>
      <c r="E116" s="2" t="s">
        <v>650</v>
      </c>
      <c r="F116" s="2" t="s">
        <v>652</v>
      </c>
      <c r="G116" s="2">
        <v>2.38</v>
      </c>
      <c r="H116" s="2">
        <v>344.47</v>
      </c>
      <c r="I116" s="2">
        <v>0.42</v>
      </c>
      <c r="J116" s="2" t="s">
        <v>650</v>
      </c>
      <c r="K116" s="2" t="s">
        <v>650</v>
      </c>
      <c r="L116" s="2" t="s">
        <v>650</v>
      </c>
      <c r="M116" s="2" t="s">
        <v>650</v>
      </c>
      <c r="N116" s="2" t="s">
        <v>650</v>
      </c>
      <c r="O116" s="2" t="s">
        <v>650</v>
      </c>
      <c r="P116" s="2" t="s">
        <v>650</v>
      </c>
      <c r="Q116" s="2" t="s">
        <v>650</v>
      </c>
      <c r="R116" s="2" t="s">
        <v>650</v>
      </c>
      <c r="S116" s="2" t="s">
        <v>650</v>
      </c>
      <c r="W116" s="2" t="str">
        <f t="shared" si="15"/>
        <v>Nej</v>
      </c>
      <c r="Y116" s="2">
        <f t="shared" si="16"/>
        <v>0.42</v>
      </c>
      <c r="Z116" s="2">
        <f t="shared" si="10"/>
        <v>0.14000000000000001</v>
      </c>
      <c r="AA116" s="2">
        <f t="shared" si="11"/>
        <v>0.44</v>
      </c>
      <c r="AB116" s="2">
        <f t="shared" si="17"/>
        <v>2.38</v>
      </c>
      <c r="AC116" s="2">
        <f t="shared" si="18"/>
        <v>344.47</v>
      </c>
      <c r="AD116" s="2">
        <f t="shared" si="19"/>
        <v>0.42</v>
      </c>
      <c r="AF116" s="2" t="str">
        <f t="shared" si="12"/>
        <v>Nej</v>
      </c>
      <c r="AG116" s="2">
        <f t="shared" si="13"/>
        <v>0</v>
      </c>
      <c r="AH116" s="2">
        <f t="shared" si="14"/>
        <v>0</v>
      </c>
    </row>
    <row r="117" spans="1:34" ht="15" customHeight="1" x14ac:dyDescent="0.25">
      <c r="A117" s="2" t="s">
        <v>184</v>
      </c>
      <c r="B117" s="2" t="s">
        <v>187</v>
      </c>
      <c r="C117" s="2">
        <v>2015</v>
      </c>
      <c r="D117" s="2" t="s">
        <v>650</v>
      </c>
      <c r="E117" s="2" t="s">
        <v>650</v>
      </c>
      <c r="F117" s="2" t="s">
        <v>650</v>
      </c>
      <c r="G117" s="2">
        <v>2.38</v>
      </c>
      <c r="H117" s="2">
        <v>344.47</v>
      </c>
      <c r="I117" s="2">
        <v>0.42</v>
      </c>
      <c r="J117" s="2" t="s">
        <v>650</v>
      </c>
      <c r="K117" s="2" t="s">
        <v>650</v>
      </c>
      <c r="L117" s="2" t="s">
        <v>650</v>
      </c>
      <c r="M117" s="2" t="s">
        <v>650</v>
      </c>
      <c r="N117" s="2" t="s">
        <v>650</v>
      </c>
      <c r="O117" s="2" t="s">
        <v>650</v>
      </c>
      <c r="P117" s="2" t="s">
        <v>650</v>
      </c>
      <c r="Q117" s="2" t="s">
        <v>650</v>
      </c>
      <c r="R117" s="2" t="s">
        <v>650</v>
      </c>
      <c r="S117" s="2" t="s">
        <v>650</v>
      </c>
      <c r="W117" s="2" t="str">
        <f t="shared" si="15"/>
        <v>Nej</v>
      </c>
      <c r="Y117" s="2">
        <f t="shared" si="16"/>
        <v>0.42</v>
      </c>
      <c r="Z117" s="2">
        <f t="shared" si="10"/>
        <v>0.14000000000000001</v>
      </c>
      <c r="AA117" s="2">
        <f t="shared" si="11"/>
        <v>0.44</v>
      </c>
      <c r="AB117" s="2">
        <f t="shared" si="17"/>
        <v>2.38</v>
      </c>
      <c r="AC117" s="2">
        <f t="shared" si="18"/>
        <v>344.47</v>
      </c>
      <c r="AD117" s="2">
        <f t="shared" si="19"/>
        <v>0.42</v>
      </c>
      <c r="AF117" s="2" t="str">
        <f t="shared" si="12"/>
        <v>Nej</v>
      </c>
      <c r="AG117" s="2">
        <f t="shared" si="13"/>
        <v>0</v>
      </c>
      <c r="AH117" s="2">
        <f t="shared" si="14"/>
        <v>0</v>
      </c>
    </row>
    <row r="118" spans="1:34" ht="15" customHeight="1" x14ac:dyDescent="0.25">
      <c r="A118" s="2" t="s">
        <v>184</v>
      </c>
      <c r="B118" s="2" t="s">
        <v>188</v>
      </c>
      <c r="C118" s="2">
        <v>2015</v>
      </c>
      <c r="D118" s="2" t="s">
        <v>650</v>
      </c>
      <c r="E118" s="2" t="s">
        <v>650</v>
      </c>
      <c r="F118" s="2" t="s">
        <v>652</v>
      </c>
      <c r="G118" s="2">
        <v>2.38</v>
      </c>
      <c r="H118" s="2">
        <v>344.47</v>
      </c>
      <c r="I118" s="2">
        <v>0.42</v>
      </c>
      <c r="J118" s="2" t="s">
        <v>650</v>
      </c>
      <c r="K118" s="2" t="s">
        <v>650</v>
      </c>
      <c r="L118" s="2" t="s">
        <v>650</v>
      </c>
      <c r="M118" s="2" t="s">
        <v>650</v>
      </c>
      <c r="N118" s="2" t="s">
        <v>650</v>
      </c>
      <c r="O118" s="2" t="s">
        <v>650</v>
      </c>
      <c r="P118" s="2" t="s">
        <v>650</v>
      </c>
      <c r="Q118" s="2" t="s">
        <v>650</v>
      </c>
      <c r="R118" s="2" t="s">
        <v>650</v>
      </c>
      <c r="S118" s="2" t="s">
        <v>650</v>
      </c>
      <c r="W118" s="2" t="str">
        <f t="shared" si="15"/>
        <v>Nej</v>
      </c>
      <c r="Y118" s="2">
        <f t="shared" si="16"/>
        <v>0.42</v>
      </c>
      <c r="Z118" s="2">
        <f t="shared" si="10"/>
        <v>0.14000000000000001</v>
      </c>
      <c r="AA118" s="2">
        <f t="shared" si="11"/>
        <v>0.44</v>
      </c>
      <c r="AB118" s="2">
        <f t="shared" si="17"/>
        <v>2.38</v>
      </c>
      <c r="AC118" s="2">
        <f t="shared" si="18"/>
        <v>344.47</v>
      </c>
      <c r="AD118" s="2">
        <f t="shared" si="19"/>
        <v>0.42</v>
      </c>
      <c r="AF118" s="2" t="str">
        <f t="shared" si="12"/>
        <v>Nej</v>
      </c>
      <c r="AG118" s="2">
        <f t="shared" si="13"/>
        <v>0</v>
      </c>
      <c r="AH118" s="2">
        <f t="shared" si="14"/>
        <v>0</v>
      </c>
    </row>
    <row r="119" spans="1:34" ht="15" customHeight="1" x14ac:dyDescent="0.25">
      <c r="A119" s="2" t="s">
        <v>189</v>
      </c>
      <c r="B119" s="2" t="s">
        <v>190</v>
      </c>
      <c r="C119" s="2">
        <v>2015</v>
      </c>
      <c r="D119" s="2">
        <v>1.1000000000000001</v>
      </c>
      <c r="E119" s="2">
        <v>0.56999999999999995</v>
      </c>
      <c r="F119" s="2" t="s">
        <v>651</v>
      </c>
      <c r="G119" s="2">
        <v>2.34</v>
      </c>
      <c r="H119" s="2">
        <v>402.3</v>
      </c>
      <c r="I119" s="2">
        <v>0.42</v>
      </c>
      <c r="J119" s="2" t="s">
        <v>650</v>
      </c>
      <c r="K119" s="2" t="s">
        <v>650</v>
      </c>
      <c r="L119" s="2" t="s">
        <v>650</v>
      </c>
      <c r="M119" s="2" t="s">
        <v>650</v>
      </c>
      <c r="N119" s="2" t="s">
        <v>650</v>
      </c>
      <c r="O119" s="2" t="s">
        <v>650</v>
      </c>
      <c r="P119" s="2" t="s">
        <v>650</v>
      </c>
      <c r="Q119" s="2" t="s">
        <v>650</v>
      </c>
      <c r="R119" s="2" t="s">
        <v>650</v>
      </c>
      <c r="S119" s="2" t="s">
        <v>650</v>
      </c>
      <c r="W119" s="2" t="str">
        <f t="shared" si="15"/>
        <v>Ja</v>
      </c>
      <c r="X119" s="2">
        <v>0</v>
      </c>
      <c r="Y119" s="2">
        <f t="shared" si="16"/>
        <v>0.42</v>
      </c>
      <c r="Z119" s="2">
        <f t="shared" si="10"/>
        <v>0.58000000000000007</v>
      </c>
      <c r="AA119" s="2">
        <f t="shared" si="11"/>
        <v>0</v>
      </c>
      <c r="AB119" s="2">
        <f t="shared" si="17"/>
        <v>2.34</v>
      </c>
      <c r="AC119" s="2">
        <f t="shared" si="18"/>
        <v>402.3</v>
      </c>
      <c r="AD119" s="2">
        <f t="shared" si="19"/>
        <v>0.42</v>
      </c>
      <c r="AF119" s="2" t="str">
        <f t="shared" si="12"/>
        <v>Nej</v>
      </c>
      <c r="AG119" s="2">
        <f t="shared" si="13"/>
        <v>0</v>
      </c>
      <c r="AH119" s="2">
        <f t="shared" si="14"/>
        <v>0</v>
      </c>
    </row>
    <row r="120" spans="1:34" ht="15" customHeight="1" x14ac:dyDescent="0.25">
      <c r="A120" s="2" t="s">
        <v>191</v>
      </c>
      <c r="B120" s="2" t="s">
        <v>192</v>
      </c>
      <c r="C120" s="2">
        <v>2015</v>
      </c>
      <c r="D120" s="2">
        <v>0.9</v>
      </c>
      <c r="E120" s="2">
        <v>15.19</v>
      </c>
      <c r="F120" s="2" t="s">
        <v>864</v>
      </c>
      <c r="G120" s="2">
        <v>0.03</v>
      </c>
      <c r="H120" s="2">
        <v>0</v>
      </c>
      <c r="I120" s="2">
        <v>0</v>
      </c>
      <c r="J120" s="2" t="s">
        <v>650</v>
      </c>
      <c r="K120" s="2" t="s">
        <v>650</v>
      </c>
      <c r="L120" s="2" t="s">
        <v>650</v>
      </c>
      <c r="M120" s="2" t="s">
        <v>650</v>
      </c>
      <c r="N120" s="2" t="s">
        <v>650</v>
      </c>
      <c r="O120" s="2" t="s">
        <v>650</v>
      </c>
      <c r="P120" s="2" t="s">
        <v>650</v>
      </c>
      <c r="Q120" s="2" t="s">
        <v>650</v>
      </c>
      <c r="R120" s="2" t="s">
        <v>650</v>
      </c>
      <c r="S120" s="2" t="s">
        <v>650</v>
      </c>
      <c r="W120" s="2" t="str">
        <f t="shared" si="15"/>
        <v>Ja</v>
      </c>
      <c r="X120" s="2">
        <v>0</v>
      </c>
      <c r="Y120" s="2">
        <f t="shared" si="16"/>
        <v>0</v>
      </c>
      <c r="Z120" s="2">
        <f t="shared" si="10"/>
        <v>1</v>
      </c>
      <c r="AA120" s="2">
        <f t="shared" si="11"/>
        <v>0</v>
      </c>
      <c r="AB120" s="2">
        <f t="shared" si="17"/>
        <v>0.03</v>
      </c>
      <c r="AC120" s="2">
        <f t="shared" si="18"/>
        <v>0</v>
      </c>
      <c r="AD120" s="2">
        <f t="shared" si="19"/>
        <v>0</v>
      </c>
      <c r="AF120" s="2" t="str">
        <f t="shared" si="12"/>
        <v>Nej</v>
      </c>
      <c r="AG120" s="2">
        <f t="shared" si="13"/>
        <v>0</v>
      </c>
      <c r="AH120" s="2">
        <f t="shared" si="14"/>
        <v>0</v>
      </c>
    </row>
    <row r="121" spans="1:34"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W121" s="2" t="str">
        <f t="shared" si="15"/>
        <v>Nej</v>
      </c>
      <c r="Y121" s="2" t="str">
        <f t="shared" si="16"/>
        <v>-</v>
      </c>
      <c r="Z121" s="2">
        <f t="shared" si="10"/>
        <v>0.14000000000000001</v>
      </c>
      <c r="AA121" s="2">
        <f t="shared" si="11"/>
        <v>0.44</v>
      </c>
      <c r="AB121" s="2">
        <f t="shared" si="17"/>
        <v>2.38</v>
      </c>
      <c r="AC121" s="2">
        <f t="shared" si="18"/>
        <v>344.47</v>
      </c>
      <c r="AD121" s="2">
        <f t="shared" si="19"/>
        <v>0.42</v>
      </c>
      <c r="AF121" s="2" t="str">
        <f t="shared" si="12"/>
        <v>Nej</v>
      </c>
      <c r="AG121" s="2">
        <f t="shared" si="13"/>
        <v>0</v>
      </c>
      <c r="AH121" s="2">
        <f t="shared" si="14"/>
        <v>0</v>
      </c>
    </row>
    <row r="122" spans="1:34" ht="15" customHeight="1" x14ac:dyDescent="0.25">
      <c r="A122" s="2" t="s">
        <v>193</v>
      </c>
      <c r="B122" s="2" t="s">
        <v>195</v>
      </c>
      <c r="C122" s="2">
        <v>2015</v>
      </c>
      <c r="D122" s="2">
        <v>52.093000000000004</v>
      </c>
      <c r="E122" s="2">
        <v>14.276</v>
      </c>
      <c r="F122" s="2" t="s">
        <v>857</v>
      </c>
      <c r="G122" s="2">
        <v>1.1066</v>
      </c>
      <c r="H122" s="2">
        <v>4.9630000000000001</v>
      </c>
      <c r="I122" s="2">
        <v>0</v>
      </c>
      <c r="J122" s="2">
        <v>106.268</v>
      </c>
      <c r="K122" s="2">
        <v>1.9E-2</v>
      </c>
      <c r="L122" s="2">
        <v>5.601</v>
      </c>
      <c r="M122" s="2">
        <v>3.968</v>
      </c>
      <c r="N122" s="2">
        <v>0</v>
      </c>
      <c r="O122" s="2">
        <v>161.792</v>
      </c>
      <c r="P122" s="2">
        <v>0.28599999999999998</v>
      </c>
      <c r="Q122" s="2">
        <v>71.001999999999995</v>
      </c>
      <c r="R122" s="2">
        <v>11.858000000000001</v>
      </c>
      <c r="S122" s="2">
        <v>16.754999999999999</v>
      </c>
      <c r="W122" s="2" t="str">
        <f t="shared" si="15"/>
        <v>Ja</v>
      </c>
      <c r="X122" s="2">
        <v>0</v>
      </c>
      <c r="Y122" s="2">
        <f t="shared" si="16"/>
        <v>0</v>
      </c>
      <c r="Z122" s="2">
        <f t="shared" si="10"/>
        <v>1</v>
      </c>
      <c r="AA122" s="2">
        <f t="shared" si="11"/>
        <v>0</v>
      </c>
      <c r="AB122" s="2">
        <f t="shared" si="17"/>
        <v>1.1066</v>
      </c>
      <c r="AC122" s="2">
        <f t="shared" si="18"/>
        <v>4.9630000000000001</v>
      </c>
      <c r="AD122" s="2">
        <f t="shared" si="19"/>
        <v>0</v>
      </c>
      <c r="AF122" s="2" t="str">
        <f t="shared" si="12"/>
        <v>Ja</v>
      </c>
      <c r="AG122" s="2">
        <f t="shared" si="13"/>
        <v>106.268</v>
      </c>
      <c r="AH122" s="2">
        <f t="shared" si="14"/>
        <v>0</v>
      </c>
    </row>
    <row r="123" spans="1:34" ht="15" customHeight="1" x14ac:dyDescent="0.25">
      <c r="A123" s="2" t="s">
        <v>193</v>
      </c>
      <c r="B123" s="2" t="s">
        <v>196</v>
      </c>
      <c r="C123" s="2">
        <v>2015</v>
      </c>
      <c r="D123" s="2">
        <v>1.8220000000000001</v>
      </c>
      <c r="E123" s="2">
        <v>3.16</v>
      </c>
      <c r="F123" s="2" t="s">
        <v>857</v>
      </c>
      <c r="G123" s="2">
        <v>1.1000000000000001</v>
      </c>
      <c r="H123" s="2">
        <v>5</v>
      </c>
      <c r="I123" s="2">
        <v>0</v>
      </c>
      <c r="J123" s="2" t="s">
        <v>650</v>
      </c>
      <c r="K123" s="2" t="s">
        <v>650</v>
      </c>
      <c r="L123" s="2" t="s">
        <v>650</v>
      </c>
      <c r="M123" s="2" t="s">
        <v>650</v>
      </c>
      <c r="N123" s="2" t="s">
        <v>650</v>
      </c>
      <c r="O123" s="2" t="s">
        <v>650</v>
      </c>
      <c r="P123" s="2" t="s">
        <v>650</v>
      </c>
      <c r="Q123" s="2" t="s">
        <v>650</v>
      </c>
      <c r="R123" s="2" t="s">
        <v>650</v>
      </c>
      <c r="S123" s="2" t="s">
        <v>650</v>
      </c>
      <c r="W123" s="2" t="str">
        <f t="shared" si="15"/>
        <v>Ja</v>
      </c>
      <c r="X123" s="2">
        <v>0</v>
      </c>
      <c r="Y123" s="2">
        <f t="shared" si="16"/>
        <v>0</v>
      </c>
      <c r="Z123" s="2">
        <f t="shared" si="10"/>
        <v>1</v>
      </c>
      <c r="AA123" s="2">
        <f t="shared" si="11"/>
        <v>0</v>
      </c>
      <c r="AB123" s="2">
        <f t="shared" si="17"/>
        <v>1.1000000000000001</v>
      </c>
      <c r="AC123" s="2">
        <f t="shared" si="18"/>
        <v>5</v>
      </c>
      <c r="AD123" s="2">
        <f t="shared" si="19"/>
        <v>0</v>
      </c>
      <c r="AF123" s="2" t="str">
        <f t="shared" si="12"/>
        <v>Nej</v>
      </c>
      <c r="AG123" s="2">
        <f t="shared" si="13"/>
        <v>0</v>
      </c>
      <c r="AH123" s="2">
        <f t="shared" si="14"/>
        <v>0</v>
      </c>
    </row>
    <row r="124" spans="1:34"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W124" s="2" t="str">
        <f t="shared" si="15"/>
        <v>Nej</v>
      </c>
      <c r="Y124" s="2" t="str">
        <f t="shared" si="16"/>
        <v>-</v>
      </c>
      <c r="Z124" s="2">
        <f t="shared" si="10"/>
        <v>0.14000000000000001</v>
      </c>
      <c r="AA124" s="2">
        <f t="shared" si="11"/>
        <v>0.44</v>
      </c>
      <c r="AB124" s="2">
        <f t="shared" si="17"/>
        <v>2.38</v>
      </c>
      <c r="AC124" s="2">
        <f t="shared" si="18"/>
        <v>344.47</v>
      </c>
      <c r="AD124" s="2">
        <f t="shared" si="19"/>
        <v>0.42</v>
      </c>
      <c r="AF124" s="2" t="str">
        <f t="shared" si="12"/>
        <v>Nej</v>
      </c>
      <c r="AG124" s="2">
        <f t="shared" si="13"/>
        <v>0</v>
      </c>
      <c r="AH124" s="2">
        <f t="shared" si="14"/>
        <v>0</v>
      </c>
    </row>
    <row r="125" spans="1:34"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W125" s="2" t="str">
        <f t="shared" si="15"/>
        <v>Nej</v>
      </c>
      <c r="Y125" s="2" t="str">
        <f t="shared" si="16"/>
        <v>-</v>
      </c>
      <c r="Z125" s="2">
        <f t="shared" si="10"/>
        <v>0.14000000000000001</v>
      </c>
      <c r="AA125" s="2">
        <f t="shared" si="11"/>
        <v>0.44</v>
      </c>
      <c r="AB125" s="2">
        <f t="shared" si="17"/>
        <v>2.38</v>
      </c>
      <c r="AC125" s="2">
        <f t="shared" si="18"/>
        <v>344.47</v>
      </c>
      <c r="AD125" s="2">
        <f t="shared" si="19"/>
        <v>0.42</v>
      </c>
      <c r="AF125" s="2" t="str">
        <f t="shared" si="12"/>
        <v>Nej</v>
      </c>
      <c r="AG125" s="2">
        <f t="shared" si="13"/>
        <v>0</v>
      </c>
      <c r="AH125" s="2">
        <f t="shared" si="14"/>
        <v>0</v>
      </c>
    </row>
    <row r="126" spans="1:34"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W126" s="2" t="str">
        <f t="shared" si="15"/>
        <v>Nej</v>
      </c>
      <c r="Y126" s="2" t="str">
        <f t="shared" si="16"/>
        <v>-</v>
      </c>
      <c r="Z126" s="2">
        <f t="shared" si="10"/>
        <v>0.14000000000000001</v>
      </c>
      <c r="AA126" s="2">
        <f t="shared" si="11"/>
        <v>0.44</v>
      </c>
      <c r="AB126" s="2">
        <f t="shared" si="17"/>
        <v>2.38</v>
      </c>
      <c r="AC126" s="2">
        <f t="shared" si="18"/>
        <v>344.47</v>
      </c>
      <c r="AD126" s="2">
        <f t="shared" si="19"/>
        <v>0.42</v>
      </c>
      <c r="AF126" s="2" t="str">
        <f t="shared" si="12"/>
        <v>Nej</v>
      </c>
      <c r="AG126" s="2">
        <f t="shared" si="13"/>
        <v>0</v>
      </c>
      <c r="AH126" s="2">
        <f t="shared" si="14"/>
        <v>0</v>
      </c>
    </row>
    <row r="127" spans="1:34"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W127" s="2" t="str">
        <f t="shared" si="15"/>
        <v>Nej</v>
      </c>
      <c r="Y127" s="2" t="str">
        <f t="shared" si="16"/>
        <v>-</v>
      </c>
      <c r="Z127" s="2">
        <f t="shared" si="10"/>
        <v>0.14000000000000001</v>
      </c>
      <c r="AA127" s="2">
        <f t="shared" si="11"/>
        <v>0.44</v>
      </c>
      <c r="AB127" s="2">
        <f t="shared" si="17"/>
        <v>2.38</v>
      </c>
      <c r="AC127" s="2">
        <f t="shared" si="18"/>
        <v>344.47</v>
      </c>
      <c r="AD127" s="2">
        <f t="shared" si="19"/>
        <v>0.42</v>
      </c>
      <c r="AF127" s="2" t="str">
        <f t="shared" si="12"/>
        <v>Nej</v>
      </c>
      <c r="AG127" s="2">
        <f t="shared" si="13"/>
        <v>0</v>
      </c>
      <c r="AH127" s="2">
        <f t="shared" si="14"/>
        <v>0</v>
      </c>
    </row>
    <row r="128" spans="1:34" ht="15" customHeight="1" x14ac:dyDescent="0.25">
      <c r="A128" s="2" t="s">
        <v>200</v>
      </c>
      <c r="B128" s="2" t="s">
        <v>201</v>
      </c>
      <c r="C128" s="2">
        <v>2015</v>
      </c>
      <c r="D128" s="2">
        <v>3.7389999999999999</v>
      </c>
      <c r="E128" s="2" t="s">
        <v>650</v>
      </c>
      <c r="F128" s="2" t="s">
        <v>848</v>
      </c>
      <c r="G128" s="2">
        <v>1.1100000000000001</v>
      </c>
      <c r="H128" s="2">
        <v>9</v>
      </c>
      <c r="I128" s="2">
        <v>0</v>
      </c>
      <c r="J128" s="2" t="s">
        <v>650</v>
      </c>
      <c r="K128" s="2" t="s">
        <v>650</v>
      </c>
      <c r="L128" s="2" t="s">
        <v>650</v>
      </c>
      <c r="M128" s="2" t="s">
        <v>650</v>
      </c>
      <c r="N128" s="2" t="s">
        <v>650</v>
      </c>
      <c r="O128" s="2" t="s">
        <v>650</v>
      </c>
      <c r="P128" s="2" t="s">
        <v>650</v>
      </c>
      <c r="Q128" s="2" t="s">
        <v>650</v>
      </c>
      <c r="R128" s="2" t="s">
        <v>650</v>
      </c>
      <c r="S128" s="2" t="s">
        <v>650</v>
      </c>
      <c r="W128" s="2" t="str">
        <f t="shared" si="15"/>
        <v>Ja</v>
      </c>
      <c r="X128" s="2">
        <v>0</v>
      </c>
      <c r="Y128" s="2">
        <f t="shared" si="16"/>
        <v>0</v>
      </c>
      <c r="Z128" s="2">
        <f t="shared" si="10"/>
        <v>1</v>
      </c>
      <c r="AA128" s="2">
        <f t="shared" si="11"/>
        <v>0</v>
      </c>
      <c r="AB128" s="2">
        <f t="shared" si="17"/>
        <v>1.1100000000000001</v>
      </c>
      <c r="AC128" s="2">
        <f t="shared" si="18"/>
        <v>9</v>
      </c>
      <c r="AD128" s="2">
        <f t="shared" si="19"/>
        <v>0</v>
      </c>
      <c r="AF128" s="2" t="str">
        <f t="shared" si="12"/>
        <v>Nej</v>
      </c>
      <c r="AG128" s="2">
        <f t="shared" si="13"/>
        <v>0</v>
      </c>
      <c r="AH128" s="2">
        <f t="shared" si="14"/>
        <v>0</v>
      </c>
    </row>
    <row r="129" spans="1:34" ht="15" customHeight="1" x14ac:dyDescent="0.25">
      <c r="A129" s="2" t="s">
        <v>200</v>
      </c>
      <c r="B129" s="2" t="s">
        <v>202</v>
      </c>
      <c r="C129" s="2">
        <v>2015</v>
      </c>
      <c r="D129" s="2" t="s">
        <v>650</v>
      </c>
      <c r="E129" s="2" t="s">
        <v>650</v>
      </c>
      <c r="F129" s="2" t="s">
        <v>865</v>
      </c>
      <c r="G129" s="2">
        <v>1.1100000000000001</v>
      </c>
      <c r="H129" s="2">
        <v>9</v>
      </c>
      <c r="I129" s="2">
        <v>0</v>
      </c>
      <c r="J129" s="2" t="s">
        <v>650</v>
      </c>
      <c r="K129" s="2" t="s">
        <v>650</v>
      </c>
      <c r="L129" s="2" t="s">
        <v>650</v>
      </c>
      <c r="M129" s="2" t="s">
        <v>650</v>
      </c>
      <c r="N129" s="2" t="s">
        <v>650</v>
      </c>
      <c r="O129" s="2" t="s">
        <v>650</v>
      </c>
      <c r="P129" s="2" t="s">
        <v>650</v>
      </c>
      <c r="Q129" s="2" t="s">
        <v>650</v>
      </c>
      <c r="R129" s="2" t="s">
        <v>650</v>
      </c>
      <c r="S129" s="2" t="s">
        <v>650</v>
      </c>
      <c r="W129" s="2" t="str">
        <f t="shared" si="15"/>
        <v>Ja</v>
      </c>
      <c r="X129" s="2">
        <v>0</v>
      </c>
      <c r="Y129" s="2">
        <f t="shared" si="16"/>
        <v>0</v>
      </c>
      <c r="Z129" s="2">
        <f t="shared" si="10"/>
        <v>1</v>
      </c>
      <c r="AA129" s="2">
        <f t="shared" si="11"/>
        <v>0</v>
      </c>
      <c r="AB129" s="2">
        <f t="shared" si="17"/>
        <v>1.1100000000000001</v>
      </c>
      <c r="AC129" s="2">
        <f t="shared" si="18"/>
        <v>9</v>
      </c>
      <c r="AD129" s="2">
        <f t="shared" si="19"/>
        <v>0</v>
      </c>
      <c r="AF129" s="2" t="str">
        <f t="shared" si="12"/>
        <v>Nej</v>
      </c>
      <c r="AG129" s="2">
        <f t="shared" si="13"/>
        <v>0</v>
      </c>
      <c r="AH129" s="2">
        <f t="shared" si="14"/>
        <v>0</v>
      </c>
    </row>
    <row r="130" spans="1:34" ht="15" customHeight="1" x14ac:dyDescent="0.25">
      <c r="A130" s="2" t="s">
        <v>203</v>
      </c>
      <c r="B130" s="2" t="s">
        <v>204</v>
      </c>
      <c r="C130" s="2">
        <v>2015</v>
      </c>
      <c r="D130" s="2">
        <v>0.19</v>
      </c>
      <c r="E130" s="2" t="s">
        <v>650</v>
      </c>
      <c r="F130" s="2" t="s">
        <v>866</v>
      </c>
      <c r="G130" s="2">
        <v>1.1000000000000001</v>
      </c>
      <c r="H130" s="2">
        <v>0</v>
      </c>
      <c r="I130" s="2">
        <v>0</v>
      </c>
      <c r="J130" s="2" t="s">
        <v>650</v>
      </c>
      <c r="K130" s="2" t="s">
        <v>650</v>
      </c>
      <c r="L130" s="2" t="s">
        <v>650</v>
      </c>
      <c r="M130" s="2" t="s">
        <v>650</v>
      </c>
      <c r="N130" s="2" t="s">
        <v>650</v>
      </c>
      <c r="O130" s="2" t="s">
        <v>650</v>
      </c>
      <c r="P130" s="2" t="s">
        <v>650</v>
      </c>
      <c r="Q130" s="2" t="s">
        <v>650</v>
      </c>
      <c r="R130" s="2" t="s">
        <v>650</v>
      </c>
      <c r="S130" s="2" t="s">
        <v>650</v>
      </c>
      <c r="W130" s="2" t="str">
        <f t="shared" si="15"/>
        <v>Ja</v>
      </c>
      <c r="X130" s="2">
        <v>0</v>
      </c>
      <c r="Y130" s="2">
        <f t="shared" si="16"/>
        <v>0</v>
      </c>
      <c r="Z130" s="2">
        <f t="shared" ref="Z130:Z193" si="20">IF(W130="Ja",1-Y130-X130,0.14)</f>
        <v>1</v>
      </c>
      <c r="AA130" s="2">
        <f t="shared" ref="AA130:AA193" si="21">IF(W130="Ja",X130,0.44)</f>
        <v>0</v>
      </c>
      <c r="AB130" s="2">
        <f t="shared" si="17"/>
        <v>1.1000000000000001</v>
      </c>
      <c r="AC130" s="2">
        <f t="shared" si="18"/>
        <v>0</v>
      </c>
      <c r="AD130" s="2">
        <f t="shared" si="19"/>
        <v>0</v>
      </c>
      <c r="AF130" s="2" t="str">
        <f t="shared" ref="AF130:AF193" si="22">IF(ISERROR(1/J130),"Nej","Ja")</f>
        <v>Nej</v>
      </c>
      <c r="AG130" s="2">
        <f t="shared" ref="AG130:AG193" si="23">IF(AF130="nej",0,J130)</f>
        <v>0</v>
      </c>
      <c r="AH130" s="2">
        <f t="shared" ref="AH130:AH193" si="24">IF(AF130="nej",0,N130/100)</f>
        <v>0</v>
      </c>
    </row>
    <row r="131" spans="1:34" ht="15" customHeight="1" x14ac:dyDescent="0.25">
      <c r="A131" s="2" t="s">
        <v>205</v>
      </c>
      <c r="B131" s="2" t="s">
        <v>206</v>
      </c>
      <c r="C131" s="2">
        <v>2015</v>
      </c>
      <c r="D131" s="2" t="s">
        <v>650</v>
      </c>
      <c r="E131" s="2" t="s">
        <v>650</v>
      </c>
      <c r="F131" s="2" t="s">
        <v>867</v>
      </c>
      <c r="G131" s="2">
        <v>0</v>
      </c>
      <c r="H131" s="2">
        <v>0</v>
      </c>
      <c r="I131" s="2">
        <v>0</v>
      </c>
      <c r="J131" s="2" t="s">
        <v>650</v>
      </c>
      <c r="K131" s="2" t="s">
        <v>650</v>
      </c>
      <c r="L131" s="2" t="s">
        <v>650</v>
      </c>
      <c r="M131" s="2" t="s">
        <v>650</v>
      </c>
      <c r="N131" s="2" t="s">
        <v>650</v>
      </c>
      <c r="O131" s="2" t="s">
        <v>650</v>
      </c>
      <c r="P131" s="2" t="s">
        <v>650</v>
      </c>
      <c r="Q131" s="2" t="s">
        <v>650</v>
      </c>
      <c r="R131" s="2" t="s">
        <v>650</v>
      </c>
      <c r="S131" s="2" t="s">
        <v>650</v>
      </c>
      <c r="W131" s="2" t="str">
        <f t="shared" ref="W131:W194" si="25">IF(OR(AND(G131&lt;&gt;2.38,G131&lt;&gt;"-"),AND(H131&lt;&gt;344.47,H131&lt;&gt;"-"),AND(I131&lt;&gt;0.42,I131&lt;&gt;"-")),"Ja","Nej")</f>
        <v>Ja</v>
      </c>
      <c r="X131" s="2">
        <v>0</v>
      </c>
      <c r="Y131" s="2">
        <f t="shared" ref="Y131:Y194" si="26">I131</f>
        <v>0</v>
      </c>
      <c r="Z131" s="2">
        <f t="shared" si="20"/>
        <v>1</v>
      </c>
      <c r="AA131" s="2">
        <f t="shared" si="21"/>
        <v>0</v>
      </c>
      <c r="AB131" s="2">
        <f t="shared" ref="AB131:AB194" si="27">IFERROR(G131/1,2.38)</f>
        <v>0</v>
      </c>
      <c r="AC131" s="2">
        <f t="shared" ref="AC131:AC194" si="28">IFERROR(H131/1,344.47)</f>
        <v>0</v>
      </c>
      <c r="AD131" s="2">
        <f t="shared" ref="AD131:AD194" si="29">IFERROR(I131/1,0.42)</f>
        <v>0</v>
      </c>
      <c r="AF131" s="2" t="str">
        <f t="shared" si="22"/>
        <v>Nej</v>
      </c>
      <c r="AG131" s="2">
        <f t="shared" si="23"/>
        <v>0</v>
      </c>
      <c r="AH131" s="2">
        <f t="shared" si="24"/>
        <v>0</v>
      </c>
    </row>
    <row r="132" spans="1:34" ht="15" customHeight="1" x14ac:dyDescent="0.25">
      <c r="A132" s="2" t="s">
        <v>205</v>
      </c>
      <c r="B132" s="2" t="s">
        <v>207</v>
      </c>
      <c r="C132" s="2">
        <v>2015</v>
      </c>
      <c r="D132" s="2" t="s">
        <v>650</v>
      </c>
      <c r="E132" s="2" t="s">
        <v>650</v>
      </c>
      <c r="F132" s="2" t="s">
        <v>868</v>
      </c>
      <c r="G132" s="2">
        <v>0</v>
      </c>
      <c r="H132" s="2">
        <v>0</v>
      </c>
      <c r="I132" s="2">
        <v>0</v>
      </c>
      <c r="J132" s="2" t="s">
        <v>650</v>
      </c>
      <c r="K132" s="2" t="s">
        <v>650</v>
      </c>
      <c r="L132" s="2" t="s">
        <v>650</v>
      </c>
      <c r="M132" s="2" t="s">
        <v>650</v>
      </c>
      <c r="N132" s="2" t="s">
        <v>650</v>
      </c>
      <c r="O132" s="2" t="s">
        <v>650</v>
      </c>
      <c r="P132" s="2" t="s">
        <v>650</v>
      </c>
      <c r="Q132" s="2" t="s">
        <v>650</v>
      </c>
      <c r="R132" s="2" t="s">
        <v>650</v>
      </c>
      <c r="S132" s="2" t="s">
        <v>650</v>
      </c>
      <c r="W132" s="2" t="str">
        <f t="shared" si="25"/>
        <v>Ja</v>
      </c>
      <c r="X132" s="2">
        <v>0</v>
      </c>
      <c r="Y132" s="2">
        <f t="shared" si="26"/>
        <v>0</v>
      </c>
      <c r="Z132" s="2">
        <f t="shared" si="20"/>
        <v>1</v>
      </c>
      <c r="AA132" s="2">
        <f t="shared" si="21"/>
        <v>0</v>
      </c>
      <c r="AB132" s="2">
        <f t="shared" si="27"/>
        <v>0</v>
      </c>
      <c r="AC132" s="2">
        <f t="shared" si="28"/>
        <v>0</v>
      </c>
      <c r="AD132" s="2">
        <f t="shared" si="29"/>
        <v>0</v>
      </c>
      <c r="AF132" s="2" t="str">
        <f t="shared" si="22"/>
        <v>Nej</v>
      </c>
      <c r="AG132" s="2">
        <f t="shared" si="23"/>
        <v>0</v>
      </c>
      <c r="AH132" s="2">
        <f t="shared" si="24"/>
        <v>0</v>
      </c>
    </row>
    <row r="133" spans="1:34" ht="15" customHeight="1" x14ac:dyDescent="0.25">
      <c r="A133" s="2" t="s">
        <v>205</v>
      </c>
      <c r="B133" s="2" t="s">
        <v>208</v>
      </c>
      <c r="C133" s="2">
        <v>2015</v>
      </c>
      <c r="D133" s="2" t="s">
        <v>650</v>
      </c>
      <c r="E133" s="2" t="s">
        <v>650</v>
      </c>
      <c r="F133" s="2" t="s">
        <v>869</v>
      </c>
      <c r="G133" s="2">
        <v>0</v>
      </c>
      <c r="H133" s="2">
        <v>0</v>
      </c>
      <c r="I133" s="2">
        <v>0</v>
      </c>
      <c r="J133" s="2" t="s">
        <v>650</v>
      </c>
      <c r="K133" s="2" t="s">
        <v>650</v>
      </c>
      <c r="L133" s="2" t="s">
        <v>650</v>
      </c>
      <c r="M133" s="2" t="s">
        <v>650</v>
      </c>
      <c r="N133" s="2" t="s">
        <v>650</v>
      </c>
      <c r="O133" s="2" t="s">
        <v>650</v>
      </c>
      <c r="P133" s="2" t="s">
        <v>650</v>
      </c>
      <c r="Q133" s="2" t="s">
        <v>650</v>
      </c>
      <c r="R133" s="2" t="s">
        <v>650</v>
      </c>
      <c r="S133" s="2" t="s">
        <v>650</v>
      </c>
      <c r="W133" s="2" t="str">
        <f t="shared" si="25"/>
        <v>Ja</v>
      </c>
      <c r="X133" s="2">
        <v>0</v>
      </c>
      <c r="Y133" s="2">
        <f t="shared" si="26"/>
        <v>0</v>
      </c>
      <c r="Z133" s="2">
        <f t="shared" si="20"/>
        <v>1</v>
      </c>
      <c r="AA133" s="2">
        <f t="shared" si="21"/>
        <v>0</v>
      </c>
      <c r="AB133" s="2">
        <f t="shared" si="27"/>
        <v>0</v>
      </c>
      <c r="AC133" s="2">
        <f t="shared" si="28"/>
        <v>0</v>
      </c>
      <c r="AD133" s="2">
        <f t="shared" si="29"/>
        <v>0</v>
      </c>
      <c r="AF133" s="2" t="str">
        <f t="shared" si="22"/>
        <v>Nej</v>
      </c>
      <c r="AG133" s="2">
        <f t="shared" si="23"/>
        <v>0</v>
      </c>
      <c r="AH133" s="2">
        <f t="shared" si="24"/>
        <v>0</v>
      </c>
    </row>
    <row r="134" spans="1:34" ht="15" customHeight="1" x14ac:dyDescent="0.25">
      <c r="A134" s="2" t="s">
        <v>209</v>
      </c>
      <c r="B134" s="2" t="s">
        <v>210</v>
      </c>
      <c r="C134" s="2">
        <v>2015</v>
      </c>
      <c r="D134" s="2">
        <v>10.199999999999999</v>
      </c>
      <c r="E134" s="2">
        <v>18.600000000000001</v>
      </c>
      <c r="F134" s="2" t="s">
        <v>870</v>
      </c>
      <c r="G134" s="2">
        <v>1.1000000000000001</v>
      </c>
      <c r="H134" s="2">
        <v>0</v>
      </c>
      <c r="I134" s="2">
        <v>0</v>
      </c>
      <c r="J134" s="2" t="s">
        <v>650</v>
      </c>
      <c r="K134" s="2" t="s">
        <v>650</v>
      </c>
      <c r="L134" s="2" t="s">
        <v>650</v>
      </c>
      <c r="M134" s="2" t="s">
        <v>650</v>
      </c>
      <c r="N134" s="2" t="s">
        <v>650</v>
      </c>
      <c r="O134" s="2" t="s">
        <v>650</v>
      </c>
      <c r="P134" s="2" t="s">
        <v>650</v>
      </c>
      <c r="Q134" s="2" t="s">
        <v>650</v>
      </c>
      <c r="R134" s="2" t="s">
        <v>650</v>
      </c>
      <c r="S134" s="2" t="s">
        <v>650</v>
      </c>
      <c r="W134" s="2" t="str">
        <f t="shared" si="25"/>
        <v>Ja</v>
      </c>
      <c r="X134" s="2">
        <v>0</v>
      </c>
      <c r="Y134" s="2">
        <f t="shared" si="26"/>
        <v>0</v>
      </c>
      <c r="Z134" s="2">
        <f t="shared" si="20"/>
        <v>1</v>
      </c>
      <c r="AA134" s="2">
        <f t="shared" si="21"/>
        <v>0</v>
      </c>
      <c r="AB134" s="2">
        <f t="shared" si="27"/>
        <v>1.1000000000000001</v>
      </c>
      <c r="AC134" s="2">
        <f t="shared" si="28"/>
        <v>0</v>
      </c>
      <c r="AD134" s="2">
        <f t="shared" si="29"/>
        <v>0</v>
      </c>
      <c r="AF134" s="2" t="str">
        <f t="shared" si="22"/>
        <v>Nej</v>
      </c>
      <c r="AG134" s="2">
        <f t="shared" si="23"/>
        <v>0</v>
      </c>
      <c r="AH134" s="2">
        <f t="shared" si="24"/>
        <v>0</v>
      </c>
    </row>
    <row r="135" spans="1:34" ht="15" customHeight="1" x14ac:dyDescent="0.25">
      <c r="A135" s="2" t="s">
        <v>211</v>
      </c>
      <c r="B135" s="2" t="s">
        <v>212</v>
      </c>
      <c r="C135" s="2">
        <v>2015</v>
      </c>
      <c r="D135" s="2" t="s">
        <v>650</v>
      </c>
      <c r="E135" s="2" t="s">
        <v>650</v>
      </c>
      <c r="F135" s="2" t="s">
        <v>651</v>
      </c>
      <c r="G135" s="2">
        <v>2.38</v>
      </c>
      <c r="H135" s="2">
        <v>344.47</v>
      </c>
      <c r="I135" s="2">
        <v>0.42</v>
      </c>
      <c r="J135" s="2">
        <v>54.3</v>
      </c>
      <c r="K135" s="2">
        <v>0.11</v>
      </c>
      <c r="L135" s="2">
        <v>37.130000000000003</v>
      </c>
      <c r="M135" s="2">
        <v>5.69</v>
      </c>
      <c r="N135" s="2">
        <v>1</v>
      </c>
      <c r="O135" s="2" t="s">
        <v>650</v>
      </c>
      <c r="P135" s="2" t="s">
        <v>650</v>
      </c>
      <c r="Q135" s="2" t="s">
        <v>650</v>
      </c>
      <c r="R135" s="2" t="s">
        <v>650</v>
      </c>
      <c r="S135" s="2" t="s">
        <v>650</v>
      </c>
      <c r="W135" s="2" t="str">
        <f t="shared" si="25"/>
        <v>Nej</v>
      </c>
      <c r="Y135" s="2">
        <f t="shared" si="26"/>
        <v>0.42</v>
      </c>
      <c r="Z135" s="2">
        <f t="shared" si="20"/>
        <v>0.14000000000000001</v>
      </c>
      <c r="AA135" s="2">
        <f t="shared" si="21"/>
        <v>0.44</v>
      </c>
      <c r="AB135" s="2">
        <f t="shared" si="27"/>
        <v>2.38</v>
      </c>
      <c r="AC135" s="2">
        <f t="shared" si="28"/>
        <v>344.47</v>
      </c>
      <c r="AD135" s="2">
        <f t="shared" si="29"/>
        <v>0.42</v>
      </c>
      <c r="AF135" s="2" t="str">
        <f t="shared" si="22"/>
        <v>Ja</v>
      </c>
      <c r="AG135" s="2">
        <f t="shared" si="23"/>
        <v>54.3</v>
      </c>
      <c r="AH135" s="2">
        <f t="shared" si="24"/>
        <v>0.01</v>
      </c>
    </row>
    <row r="136" spans="1:34" ht="15" customHeight="1" x14ac:dyDescent="0.25">
      <c r="A136" s="2" t="s">
        <v>213</v>
      </c>
      <c r="B136" s="2" t="s">
        <v>214</v>
      </c>
      <c r="C136" s="2">
        <v>2015</v>
      </c>
      <c r="D136" s="2">
        <v>0.312</v>
      </c>
      <c r="E136" s="2">
        <v>1.1000000000000001</v>
      </c>
      <c r="F136" s="2" t="s">
        <v>651</v>
      </c>
      <c r="G136" s="2">
        <v>2.38</v>
      </c>
      <c r="H136" s="2">
        <v>344.47</v>
      </c>
      <c r="I136" s="2">
        <v>0.42</v>
      </c>
      <c r="J136" s="2" t="s">
        <v>650</v>
      </c>
      <c r="K136" s="2" t="s">
        <v>650</v>
      </c>
      <c r="L136" s="2" t="s">
        <v>650</v>
      </c>
      <c r="M136" s="2" t="s">
        <v>650</v>
      </c>
      <c r="N136" s="2" t="s">
        <v>650</v>
      </c>
      <c r="O136" s="2" t="s">
        <v>650</v>
      </c>
      <c r="P136" s="2" t="s">
        <v>650</v>
      </c>
      <c r="Q136" s="2" t="s">
        <v>650</v>
      </c>
      <c r="R136" s="2" t="s">
        <v>650</v>
      </c>
      <c r="S136" s="2" t="s">
        <v>650</v>
      </c>
      <c r="W136" s="2" t="str">
        <f t="shared" si="25"/>
        <v>Nej</v>
      </c>
      <c r="Y136" s="2">
        <f t="shared" si="26"/>
        <v>0.42</v>
      </c>
      <c r="Z136" s="2">
        <f t="shared" si="20"/>
        <v>0.14000000000000001</v>
      </c>
      <c r="AA136" s="2">
        <f t="shared" si="21"/>
        <v>0.44</v>
      </c>
      <c r="AB136" s="2">
        <f t="shared" si="27"/>
        <v>2.38</v>
      </c>
      <c r="AC136" s="2">
        <f t="shared" si="28"/>
        <v>344.47</v>
      </c>
      <c r="AD136" s="2">
        <f t="shared" si="29"/>
        <v>0.42</v>
      </c>
      <c r="AF136" s="2" t="str">
        <f t="shared" si="22"/>
        <v>Nej</v>
      </c>
      <c r="AG136" s="2">
        <f t="shared" si="23"/>
        <v>0</v>
      </c>
      <c r="AH136" s="2">
        <f t="shared" si="24"/>
        <v>0</v>
      </c>
    </row>
    <row r="137" spans="1:34" ht="15" customHeight="1" x14ac:dyDescent="0.25">
      <c r="A137" s="2" t="s">
        <v>213</v>
      </c>
      <c r="B137" s="2" t="s">
        <v>215</v>
      </c>
      <c r="C137" s="2">
        <v>2015</v>
      </c>
      <c r="D137" s="2">
        <v>0.2</v>
      </c>
      <c r="E137" s="2" t="s">
        <v>650</v>
      </c>
      <c r="F137" s="2" t="s">
        <v>651</v>
      </c>
      <c r="G137" s="2">
        <v>2.38</v>
      </c>
      <c r="H137" s="2">
        <v>344.47</v>
      </c>
      <c r="I137" s="2">
        <v>0.42</v>
      </c>
      <c r="J137" s="2" t="s">
        <v>650</v>
      </c>
      <c r="K137" s="2" t="s">
        <v>650</v>
      </c>
      <c r="L137" s="2" t="s">
        <v>650</v>
      </c>
      <c r="M137" s="2" t="s">
        <v>650</v>
      </c>
      <c r="N137" s="2" t="s">
        <v>650</v>
      </c>
      <c r="O137" s="2" t="s">
        <v>650</v>
      </c>
      <c r="P137" s="2" t="s">
        <v>650</v>
      </c>
      <c r="Q137" s="2" t="s">
        <v>650</v>
      </c>
      <c r="R137" s="2" t="s">
        <v>650</v>
      </c>
      <c r="S137" s="2" t="s">
        <v>650</v>
      </c>
      <c r="W137" s="2" t="str">
        <f t="shared" si="25"/>
        <v>Nej</v>
      </c>
      <c r="Y137" s="2">
        <f t="shared" si="26"/>
        <v>0.42</v>
      </c>
      <c r="Z137" s="2">
        <f t="shared" si="20"/>
        <v>0.14000000000000001</v>
      </c>
      <c r="AA137" s="2">
        <f t="shared" si="21"/>
        <v>0.44</v>
      </c>
      <c r="AB137" s="2">
        <f t="shared" si="27"/>
        <v>2.38</v>
      </c>
      <c r="AC137" s="2">
        <f t="shared" si="28"/>
        <v>344.47</v>
      </c>
      <c r="AD137" s="2">
        <f t="shared" si="29"/>
        <v>0.42</v>
      </c>
      <c r="AF137" s="2" t="str">
        <f t="shared" si="22"/>
        <v>Nej</v>
      </c>
      <c r="AG137" s="2">
        <f t="shared" si="23"/>
        <v>0</v>
      </c>
      <c r="AH137" s="2">
        <f t="shared" si="24"/>
        <v>0</v>
      </c>
    </row>
    <row r="138" spans="1:34" ht="15" customHeight="1" x14ac:dyDescent="0.25">
      <c r="A138" s="2" t="s">
        <v>213</v>
      </c>
      <c r="B138" s="2" t="s">
        <v>216</v>
      </c>
      <c r="C138" s="2">
        <v>2015</v>
      </c>
      <c r="D138" s="2">
        <v>5.5E-2</v>
      </c>
      <c r="E138" s="2" t="s">
        <v>650</v>
      </c>
      <c r="F138" s="2" t="s">
        <v>651</v>
      </c>
      <c r="G138" s="2">
        <v>2.38</v>
      </c>
      <c r="H138" s="2">
        <v>344.47</v>
      </c>
      <c r="I138" s="2">
        <v>0.42</v>
      </c>
      <c r="J138" s="2" t="s">
        <v>650</v>
      </c>
      <c r="K138" s="2" t="s">
        <v>650</v>
      </c>
      <c r="L138" s="2" t="s">
        <v>650</v>
      </c>
      <c r="M138" s="2" t="s">
        <v>650</v>
      </c>
      <c r="N138" s="2" t="s">
        <v>650</v>
      </c>
      <c r="O138" s="2" t="s">
        <v>650</v>
      </c>
      <c r="P138" s="2" t="s">
        <v>650</v>
      </c>
      <c r="Q138" s="2" t="s">
        <v>650</v>
      </c>
      <c r="R138" s="2" t="s">
        <v>650</v>
      </c>
      <c r="S138" s="2" t="s">
        <v>650</v>
      </c>
      <c r="W138" s="2" t="str">
        <f t="shared" si="25"/>
        <v>Nej</v>
      </c>
      <c r="Y138" s="2">
        <f t="shared" si="26"/>
        <v>0.42</v>
      </c>
      <c r="Z138" s="2">
        <f t="shared" si="20"/>
        <v>0.14000000000000001</v>
      </c>
      <c r="AA138" s="2">
        <f t="shared" si="21"/>
        <v>0.44</v>
      </c>
      <c r="AB138" s="2">
        <f t="shared" si="27"/>
        <v>2.38</v>
      </c>
      <c r="AC138" s="2">
        <f t="shared" si="28"/>
        <v>344.47</v>
      </c>
      <c r="AD138" s="2">
        <f t="shared" si="29"/>
        <v>0.42</v>
      </c>
      <c r="AF138" s="2" t="str">
        <f t="shared" si="22"/>
        <v>Nej</v>
      </c>
      <c r="AG138" s="2">
        <f t="shared" si="23"/>
        <v>0</v>
      </c>
      <c r="AH138" s="2">
        <f t="shared" si="24"/>
        <v>0</v>
      </c>
    </row>
    <row r="139" spans="1:34" ht="15" customHeight="1" x14ac:dyDescent="0.25">
      <c r="A139" s="2" t="s">
        <v>213</v>
      </c>
      <c r="B139" s="2" t="s">
        <v>217</v>
      </c>
      <c r="C139" s="2">
        <v>2015</v>
      </c>
      <c r="D139" s="2">
        <v>0.13</v>
      </c>
      <c r="E139" s="2">
        <v>0.54</v>
      </c>
      <c r="F139" s="2" t="s">
        <v>651</v>
      </c>
      <c r="G139" s="2">
        <v>2.38</v>
      </c>
      <c r="H139" s="2">
        <v>344.47</v>
      </c>
      <c r="I139" s="2">
        <v>0.42</v>
      </c>
      <c r="J139" s="2" t="s">
        <v>650</v>
      </c>
      <c r="K139" s="2" t="s">
        <v>650</v>
      </c>
      <c r="L139" s="2" t="s">
        <v>650</v>
      </c>
      <c r="M139" s="2" t="s">
        <v>650</v>
      </c>
      <c r="N139" s="2" t="s">
        <v>650</v>
      </c>
      <c r="O139" s="2" t="s">
        <v>650</v>
      </c>
      <c r="P139" s="2" t="s">
        <v>650</v>
      </c>
      <c r="Q139" s="2" t="s">
        <v>650</v>
      </c>
      <c r="R139" s="2" t="s">
        <v>650</v>
      </c>
      <c r="S139" s="2" t="s">
        <v>650</v>
      </c>
      <c r="W139" s="2" t="str">
        <f t="shared" si="25"/>
        <v>Nej</v>
      </c>
      <c r="Y139" s="2">
        <f t="shared" si="26"/>
        <v>0.42</v>
      </c>
      <c r="Z139" s="2">
        <f t="shared" si="20"/>
        <v>0.14000000000000001</v>
      </c>
      <c r="AA139" s="2">
        <f t="shared" si="21"/>
        <v>0.44</v>
      </c>
      <c r="AB139" s="2">
        <f t="shared" si="27"/>
        <v>2.38</v>
      </c>
      <c r="AC139" s="2">
        <f t="shared" si="28"/>
        <v>344.47</v>
      </c>
      <c r="AD139" s="2">
        <f t="shared" si="29"/>
        <v>0.42</v>
      </c>
      <c r="AF139" s="2" t="str">
        <f t="shared" si="22"/>
        <v>Nej</v>
      </c>
      <c r="AG139" s="2">
        <f t="shared" si="23"/>
        <v>0</v>
      </c>
      <c r="AH139" s="2">
        <f t="shared" si="24"/>
        <v>0</v>
      </c>
    </row>
    <row r="140" spans="1:34" ht="15" customHeight="1" x14ac:dyDescent="0.25">
      <c r="A140" s="2" t="s">
        <v>220</v>
      </c>
      <c r="B140" s="2" t="s">
        <v>221</v>
      </c>
      <c r="C140" s="2">
        <v>2015</v>
      </c>
      <c r="D140" s="2">
        <v>0.89700000000000002</v>
      </c>
      <c r="E140" s="2" t="s">
        <v>650</v>
      </c>
      <c r="F140" s="2" t="s">
        <v>871</v>
      </c>
      <c r="G140" s="2">
        <v>1.1000000000000001</v>
      </c>
      <c r="H140" s="2">
        <v>1.4999999999999999E-4</v>
      </c>
      <c r="I140" s="2">
        <v>0</v>
      </c>
      <c r="J140" s="2" t="s">
        <v>650</v>
      </c>
      <c r="K140" s="2" t="s">
        <v>650</v>
      </c>
      <c r="L140" s="2" t="s">
        <v>650</v>
      </c>
      <c r="M140" s="2" t="s">
        <v>650</v>
      </c>
      <c r="N140" s="2" t="s">
        <v>650</v>
      </c>
      <c r="O140" s="2" t="s">
        <v>650</v>
      </c>
      <c r="P140" s="2" t="s">
        <v>650</v>
      </c>
      <c r="Q140" s="2" t="s">
        <v>650</v>
      </c>
      <c r="R140" s="2" t="s">
        <v>650</v>
      </c>
      <c r="S140" s="2" t="s">
        <v>650</v>
      </c>
      <c r="W140" s="2" t="str">
        <f t="shared" si="25"/>
        <v>Ja</v>
      </c>
      <c r="X140" s="2">
        <v>0</v>
      </c>
      <c r="Y140" s="2">
        <f t="shared" si="26"/>
        <v>0</v>
      </c>
      <c r="Z140" s="2">
        <f t="shared" si="20"/>
        <v>1</v>
      </c>
      <c r="AA140" s="2">
        <f t="shared" si="21"/>
        <v>0</v>
      </c>
      <c r="AB140" s="2">
        <f t="shared" si="27"/>
        <v>1.1000000000000001</v>
      </c>
      <c r="AC140" s="2">
        <f t="shared" si="28"/>
        <v>1.4999999999999999E-4</v>
      </c>
      <c r="AD140" s="2">
        <f t="shared" si="29"/>
        <v>0</v>
      </c>
      <c r="AF140" s="2" t="str">
        <f t="shared" si="22"/>
        <v>Nej</v>
      </c>
      <c r="AG140" s="2">
        <f t="shared" si="23"/>
        <v>0</v>
      </c>
      <c r="AH140" s="2">
        <f t="shared" si="24"/>
        <v>0</v>
      </c>
    </row>
    <row r="141" spans="1:34" ht="15" customHeight="1" x14ac:dyDescent="0.25">
      <c r="A141" s="2" t="s">
        <v>222</v>
      </c>
      <c r="B141" s="2" t="s">
        <v>223</v>
      </c>
      <c r="C141" s="2">
        <v>2015</v>
      </c>
      <c r="D141" s="2">
        <v>2.5550000000000002</v>
      </c>
      <c r="E141" s="2">
        <v>5.8739999999999997</v>
      </c>
      <c r="F141" s="2" t="s">
        <v>854</v>
      </c>
      <c r="G141" s="2">
        <v>0.03</v>
      </c>
      <c r="H141" s="2">
        <v>0</v>
      </c>
      <c r="I141" s="2">
        <v>0</v>
      </c>
      <c r="J141" s="2" t="s">
        <v>650</v>
      </c>
      <c r="K141" s="2" t="s">
        <v>650</v>
      </c>
      <c r="L141" s="2" t="s">
        <v>650</v>
      </c>
      <c r="M141" s="2" t="s">
        <v>650</v>
      </c>
      <c r="N141" s="2" t="s">
        <v>650</v>
      </c>
      <c r="O141" s="2" t="s">
        <v>650</v>
      </c>
      <c r="P141" s="2" t="s">
        <v>650</v>
      </c>
      <c r="Q141" s="2" t="s">
        <v>650</v>
      </c>
      <c r="R141" s="2" t="s">
        <v>650</v>
      </c>
      <c r="S141" s="2" t="s">
        <v>650</v>
      </c>
      <c r="W141" s="2" t="str">
        <f t="shared" si="25"/>
        <v>Ja</v>
      </c>
      <c r="X141" s="2">
        <v>0</v>
      </c>
      <c r="Y141" s="2">
        <f t="shared" si="26"/>
        <v>0</v>
      </c>
      <c r="Z141" s="2">
        <f t="shared" si="20"/>
        <v>1</v>
      </c>
      <c r="AA141" s="2">
        <f t="shared" si="21"/>
        <v>0</v>
      </c>
      <c r="AB141" s="2">
        <f t="shared" si="27"/>
        <v>0.03</v>
      </c>
      <c r="AC141" s="2">
        <f t="shared" si="28"/>
        <v>0</v>
      </c>
      <c r="AD141" s="2">
        <f t="shared" si="29"/>
        <v>0</v>
      </c>
      <c r="AF141" s="2" t="str">
        <f t="shared" si="22"/>
        <v>Nej</v>
      </c>
      <c r="AG141" s="2">
        <f t="shared" si="23"/>
        <v>0</v>
      </c>
      <c r="AH141" s="2">
        <f t="shared" si="24"/>
        <v>0</v>
      </c>
    </row>
    <row r="142" spans="1:34" ht="15" customHeight="1" x14ac:dyDescent="0.25">
      <c r="A142" s="2" t="s">
        <v>224</v>
      </c>
      <c r="B142" s="2" t="s">
        <v>225</v>
      </c>
      <c r="C142" s="2">
        <v>2015</v>
      </c>
      <c r="D142" s="2">
        <v>7.8650000000000002</v>
      </c>
      <c r="E142" s="2" t="s">
        <v>650</v>
      </c>
      <c r="F142" s="2" t="s">
        <v>652</v>
      </c>
      <c r="G142" s="2">
        <v>2.38</v>
      </c>
      <c r="H142" s="2">
        <v>344.47</v>
      </c>
      <c r="I142" s="2">
        <v>0.42</v>
      </c>
      <c r="J142" s="2" t="s">
        <v>650</v>
      </c>
      <c r="K142" s="2" t="s">
        <v>650</v>
      </c>
      <c r="L142" s="2" t="s">
        <v>650</v>
      </c>
      <c r="M142" s="2" t="s">
        <v>650</v>
      </c>
      <c r="N142" s="2" t="s">
        <v>650</v>
      </c>
      <c r="O142" s="2" t="s">
        <v>650</v>
      </c>
      <c r="P142" s="2" t="s">
        <v>650</v>
      </c>
      <c r="Q142" s="2" t="s">
        <v>650</v>
      </c>
      <c r="R142" s="2" t="s">
        <v>650</v>
      </c>
      <c r="S142" s="2" t="s">
        <v>650</v>
      </c>
      <c r="W142" s="2" t="str">
        <f t="shared" si="25"/>
        <v>Nej</v>
      </c>
      <c r="Y142" s="2">
        <f t="shared" si="26"/>
        <v>0.42</v>
      </c>
      <c r="Z142" s="2">
        <f t="shared" si="20"/>
        <v>0.14000000000000001</v>
      </c>
      <c r="AA142" s="2">
        <f t="shared" si="21"/>
        <v>0.44</v>
      </c>
      <c r="AB142" s="2">
        <f t="shared" si="27"/>
        <v>2.38</v>
      </c>
      <c r="AC142" s="2">
        <f t="shared" si="28"/>
        <v>344.47</v>
      </c>
      <c r="AD142" s="2">
        <f t="shared" si="29"/>
        <v>0.42</v>
      </c>
      <c r="AF142" s="2" t="str">
        <f t="shared" si="22"/>
        <v>Nej</v>
      </c>
      <c r="AG142" s="2">
        <f t="shared" si="23"/>
        <v>0</v>
      </c>
      <c r="AH142" s="2">
        <f t="shared" si="24"/>
        <v>0</v>
      </c>
    </row>
    <row r="143" spans="1:34" ht="15" customHeight="1" x14ac:dyDescent="0.25">
      <c r="A143" s="2" t="s">
        <v>224</v>
      </c>
      <c r="B143" s="2" t="s">
        <v>226</v>
      </c>
      <c r="C143" s="2">
        <v>2015</v>
      </c>
      <c r="D143" s="2">
        <v>0.6</v>
      </c>
      <c r="E143" s="2" t="s">
        <v>650</v>
      </c>
      <c r="F143" s="2" t="s">
        <v>652</v>
      </c>
      <c r="G143" s="2">
        <v>2.38</v>
      </c>
      <c r="H143" s="2">
        <v>344.47</v>
      </c>
      <c r="I143" s="2">
        <v>0.42</v>
      </c>
      <c r="J143" s="2" t="s">
        <v>650</v>
      </c>
      <c r="K143" s="2" t="s">
        <v>650</v>
      </c>
      <c r="L143" s="2" t="s">
        <v>650</v>
      </c>
      <c r="M143" s="2" t="s">
        <v>650</v>
      </c>
      <c r="N143" s="2" t="s">
        <v>650</v>
      </c>
      <c r="O143" s="2" t="s">
        <v>650</v>
      </c>
      <c r="P143" s="2" t="s">
        <v>650</v>
      </c>
      <c r="Q143" s="2" t="s">
        <v>650</v>
      </c>
      <c r="R143" s="2" t="s">
        <v>650</v>
      </c>
      <c r="S143" s="2" t="s">
        <v>650</v>
      </c>
      <c r="W143" s="2" t="str">
        <f t="shared" si="25"/>
        <v>Nej</v>
      </c>
      <c r="Y143" s="2">
        <f t="shared" si="26"/>
        <v>0.42</v>
      </c>
      <c r="Z143" s="2">
        <f t="shared" si="20"/>
        <v>0.14000000000000001</v>
      </c>
      <c r="AA143" s="2">
        <f t="shared" si="21"/>
        <v>0.44</v>
      </c>
      <c r="AB143" s="2">
        <f t="shared" si="27"/>
        <v>2.38</v>
      </c>
      <c r="AC143" s="2">
        <f t="shared" si="28"/>
        <v>344.47</v>
      </c>
      <c r="AD143" s="2">
        <f t="shared" si="29"/>
        <v>0.42</v>
      </c>
      <c r="AF143" s="2" t="str">
        <f t="shared" si="22"/>
        <v>Nej</v>
      </c>
      <c r="AG143" s="2">
        <f t="shared" si="23"/>
        <v>0</v>
      </c>
      <c r="AH143" s="2">
        <f t="shared" si="24"/>
        <v>0</v>
      </c>
    </row>
    <row r="144" spans="1:34" ht="15" customHeight="1" x14ac:dyDescent="0.25">
      <c r="A144" s="2" t="s">
        <v>227</v>
      </c>
      <c r="B144" s="2" t="s">
        <v>228</v>
      </c>
      <c r="C144" s="2">
        <v>2015</v>
      </c>
      <c r="D144" s="2">
        <v>0.35165200000000002</v>
      </c>
      <c r="E144" s="2" t="s">
        <v>650</v>
      </c>
      <c r="F144" s="2" t="s">
        <v>848</v>
      </c>
      <c r="G144" s="2">
        <v>1.1000000000000001</v>
      </c>
      <c r="H144" s="2">
        <v>0</v>
      </c>
      <c r="I144" s="2">
        <v>0</v>
      </c>
      <c r="J144" s="2" t="s">
        <v>650</v>
      </c>
      <c r="K144" s="2" t="s">
        <v>650</v>
      </c>
      <c r="L144" s="2" t="s">
        <v>650</v>
      </c>
      <c r="M144" s="2" t="s">
        <v>650</v>
      </c>
      <c r="N144" s="2" t="s">
        <v>650</v>
      </c>
      <c r="O144" s="2" t="s">
        <v>650</v>
      </c>
      <c r="P144" s="2" t="s">
        <v>650</v>
      </c>
      <c r="Q144" s="2" t="s">
        <v>650</v>
      </c>
      <c r="R144" s="2" t="s">
        <v>650</v>
      </c>
      <c r="S144" s="2" t="s">
        <v>650</v>
      </c>
      <c r="W144" s="2" t="str">
        <f t="shared" si="25"/>
        <v>Ja</v>
      </c>
      <c r="X144" s="2">
        <v>0</v>
      </c>
      <c r="Y144" s="2">
        <f t="shared" si="26"/>
        <v>0</v>
      </c>
      <c r="Z144" s="2">
        <f t="shared" si="20"/>
        <v>1</v>
      </c>
      <c r="AA144" s="2">
        <f t="shared" si="21"/>
        <v>0</v>
      </c>
      <c r="AB144" s="2">
        <f t="shared" si="27"/>
        <v>1.1000000000000001</v>
      </c>
      <c r="AC144" s="2">
        <f t="shared" si="28"/>
        <v>0</v>
      </c>
      <c r="AD144" s="2">
        <f t="shared" si="29"/>
        <v>0</v>
      </c>
      <c r="AF144" s="2" t="str">
        <f t="shared" si="22"/>
        <v>Nej</v>
      </c>
      <c r="AG144" s="2">
        <f t="shared" si="23"/>
        <v>0</v>
      </c>
      <c r="AH144" s="2">
        <f t="shared" si="24"/>
        <v>0</v>
      </c>
    </row>
    <row r="145" spans="1:34" ht="15" customHeight="1" x14ac:dyDescent="0.25">
      <c r="A145" s="2" t="s">
        <v>229</v>
      </c>
      <c r="B145" s="2" t="s">
        <v>230</v>
      </c>
      <c r="C145" s="2">
        <v>2015</v>
      </c>
      <c r="D145" s="2" t="s">
        <v>650</v>
      </c>
      <c r="E145" s="2" t="s">
        <v>650</v>
      </c>
      <c r="F145" s="2" t="s">
        <v>872</v>
      </c>
      <c r="G145" s="2">
        <v>1.1000000000000001</v>
      </c>
      <c r="H145" s="2">
        <v>0</v>
      </c>
      <c r="I145" s="2">
        <v>0</v>
      </c>
      <c r="J145" s="2" t="s">
        <v>650</v>
      </c>
      <c r="K145" s="2" t="s">
        <v>650</v>
      </c>
      <c r="L145" s="2" t="s">
        <v>650</v>
      </c>
      <c r="M145" s="2" t="s">
        <v>650</v>
      </c>
      <c r="N145" s="2" t="s">
        <v>650</v>
      </c>
      <c r="O145" s="2" t="s">
        <v>650</v>
      </c>
      <c r="P145" s="2" t="s">
        <v>650</v>
      </c>
      <c r="Q145" s="2" t="s">
        <v>650</v>
      </c>
      <c r="R145" s="2" t="s">
        <v>650</v>
      </c>
      <c r="S145" s="2" t="s">
        <v>650</v>
      </c>
      <c r="W145" s="2" t="str">
        <f t="shared" si="25"/>
        <v>Ja</v>
      </c>
      <c r="X145" s="2">
        <v>0</v>
      </c>
      <c r="Y145" s="2">
        <f t="shared" si="26"/>
        <v>0</v>
      </c>
      <c r="Z145" s="2">
        <f t="shared" si="20"/>
        <v>1</v>
      </c>
      <c r="AA145" s="2">
        <f t="shared" si="21"/>
        <v>0</v>
      </c>
      <c r="AB145" s="2">
        <f t="shared" si="27"/>
        <v>1.1000000000000001</v>
      </c>
      <c r="AC145" s="2">
        <f t="shared" si="28"/>
        <v>0</v>
      </c>
      <c r="AD145" s="2">
        <f t="shared" si="29"/>
        <v>0</v>
      </c>
      <c r="AF145" s="2" t="str">
        <f t="shared" si="22"/>
        <v>Nej</v>
      </c>
      <c r="AG145" s="2">
        <f t="shared" si="23"/>
        <v>0</v>
      </c>
      <c r="AH145" s="2">
        <f t="shared" si="24"/>
        <v>0</v>
      </c>
    </row>
    <row r="146" spans="1:34" ht="15" customHeight="1" x14ac:dyDescent="0.25">
      <c r="A146" s="2" t="s">
        <v>231</v>
      </c>
      <c r="B146" s="2" t="s">
        <v>232</v>
      </c>
      <c r="C146" s="2">
        <v>2015</v>
      </c>
      <c r="D146" s="2" t="s">
        <v>650</v>
      </c>
      <c r="E146" s="2" t="s">
        <v>650</v>
      </c>
      <c r="F146" s="2" t="s">
        <v>651</v>
      </c>
      <c r="G146" s="2">
        <v>2.36</v>
      </c>
      <c r="H146" s="2">
        <v>344.47</v>
      </c>
      <c r="I146" s="2">
        <v>0.42</v>
      </c>
      <c r="J146" s="2" t="s">
        <v>650</v>
      </c>
      <c r="K146" s="2" t="s">
        <v>650</v>
      </c>
      <c r="L146" s="2" t="s">
        <v>650</v>
      </c>
      <c r="M146" s="2" t="s">
        <v>650</v>
      </c>
      <c r="N146" s="2" t="s">
        <v>650</v>
      </c>
      <c r="O146" s="2" t="s">
        <v>650</v>
      </c>
      <c r="P146" s="2" t="s">
        <v>650</v>
      </c>
      <c r="Q146" s="2" t="s">
        <v>650</v>
      </c>
      <c r="R146" s="2" t="s">
        <v>650</v>
      </c>
      <c r="S146" s="2" t="s">
        <v>650</v>
      </c>
      <c r="W146" s="2" t="str">
        <f t="shared" si="25"/>
        <v>Ja</v>
      </c>
      <c r="X146" s="2">
        <v>0</v>
      </c>
      <c r="Y146" s="2">
        <f t="shared" si="26"/>
        <v>0.42</v>
      </c>
      <c r="Z146" s="2">
        <f t="shared" si="20"/>
        <v>0.58000000000000007</v>
      </c>
      <c r="AA146" s="2">
        <f t="shared" si="21"/>
        <v>0</v>
      </c>
      <c r="AB146" s="2">
        <f t="shared" si="27"/>
        <v>2.36</v>
      </c>
      <c r="AC146" s="2">
        <f t="shared" si="28"/>
        <v>344.47</v>
      </c>
      <c r="AD146" s="2">
        <f t="shared" si="29"/>
        <v>0.42</v>
      </c>
      <c r="AF146" s="2" t="str">
        <f t="shared" si="22"/>
        <v>Nej</v>
      </c>
      <c r="AG146" s="2">
        <f t="shared" si="23"/>
        <v>0</v>
      </c>
      <c r="AH146" s="2">
        <f t="shared" si="24"/>
        <v>0</v>
      </c>
    </row>
    <row r="147" spans="1:34" ht="15" customHeight="1" x14ac:dyDescent="0.25">
      <c r="A147" s="2" t="s">
        <v>231</v>
      </c>
      <c r="B147" s="2" t="s">
        <v>233</v>
      </c>
      <c r="C147" s="2">
        <v>2015</v>
      </c>
      <c r="D147" s="2" t="s">
        <v>650</v>
      </c>
      <c r="E147" s="2" t="s">
        <v>650</v>
      </c>
      <c r="F147" s="2" t="s">
        <v>873</v>
      </c>
      <c r="G147" s="2">
        <v>2.36</v>
      </c>
      <c r="H147" s="2">
        <v>2.4</v>
      </c>
      <c r="I147" s="2">
        <v>0</v>
      </c>
      <c r="J147" s="2" t="s">
        <v>650</v>
      </c>
      <c r="K147" s="2" t="s">
        <v>650</v>
      </c>
      <c r="L147" s="2" t="s">
        <v>650</v>
      </c>
      <c r="M147" s="2" t="s">
        <v>650</v>
      </c>
      <c r="N147" s="2" t="s">
        <v>650</v>
      </c>
      <c r="O147" s="2" t="s">
        <v>650</v>
      </c>
      <c r="P147" s="2" t="s">
        <v>650</v>
      </c>
      <c r="Q147" s="2" t="s">
        <v>650</v>
      </c>
      <c r="R147" s="2" t="s">
        <v>650</v>
      </c>
      <c r="S147" s="2" t="s">
        <v>650</v>
      </c>
      <c r="W147" s="2" t="str">
        <f t="shared" si="25"/>
        <v>Ja</v>
      </c>
      <c r="X147" s="2">
        <v>0</v>
      </c>
      <c r="Y147" s="2">
        <f t="shared" si="26"/>
        <v>0</v>
      </c>
      <c r="Z147" s="2">
        <f t="shared" si="20"/>
        <v>1</v>
      </c>
      <c r="AA147" s="2">
        <f t="shared" si="21"/>
        <v>0</v>
      </c>
      <c r="AB147" s="2">
        <f t="shared" si="27"/>
        <v>2.36</v>
      </c>
      <c r="AC147" s="2">
        <f t="shared" si="28"/>
        <v>2.4</v>
      </c>
      <c r="AD147" s="2">
        <f t="shared" si="29"/>
        <v>0</v>
      </c>
      <c r="AF147" s="2" t="str">
        <f t="shared" si="22"/>
        <v>Nej</v>
      </c>
      <c r="AG147" s="2">
        <f t="shared" si="23"/>
        <v>0</v>
      </c>
      <c r="AH147" s="2">
        <f t="shared" si="24"/>
        <v>0</v>
      </c>
    </row>
    <row r="148" spans="1:34" ht="15" customHeight="1" x14ac:dyDescent="0.25">
      <c r="A148" s="2" t="s">
        <v>231</v>
      </c>
      <c r="B148" s="2" t="s">
        <v>234</v>
      </c>
      <c r="C148" s="2">
        <v>2015</v>
      </c>
      <c r="D148" s="2" t="s">
        <v>650</v>
      </c>
      <c r="E148" s="2" t="s">
        <v>650</v>
      </c>
      <c r="F148" s="2" t="s">
        <v>873</v>
      </c>
      <c r="G148" s="2">
        <v>2.36</v>
      </c>
      <c r="H148" s="2">
        <v>2.4</v>
      </c>
      <c r="I148" s="2">
        <v>0</v>
      </c>
      <c r="J148" s="2" t="s">
        <v>650</v>
      </c>
      <c r="K148" s="2" t="s">
        <v>650</v>
      </c>
      <c r="L148" s="2" t="s">
        <v>650</v>
      </c>
      <c r="M148" s="2" t="s">
        <v>650</v>
      </c>
      <c r="N148" s="2" t="s">
        <v>650</v>
      </c>
      <c r="O148" s="2" t="s">
        <v>650</v>
      </c>
      <c r="P148" s="2" t="s">
        <v>650</v>
      </c>
      <c r="Q148" s="2" t="s">
        <v>650</v>
      </c>
      <c r="R148" s="2" t="s">
        <v>650</v>
      </c>
      <c r="S148" s="2" t="s">
        <v>650</v>
      </c>
      <c r="W148" s="2" t="str">
        <f t="shared" si="25"/>
        <v>Ja</v>
      </c>
      <c r="X148" s="2">
        <v>0</v>
      </c>
      <c r="Y148" s="2">
        <f t="shared" si="26"/>
        <v>0</v>
      </c>
      <c r="Z148" s="2">
        <f t="shared" si="20"/>
        <v>1</v>
      </c>
      <c r="AA148" s="2">
        <f t="shared" si="21"/>
        <v>0</v>
      </c>
      <c r="AB148" s="2">
        <f t="shared" si="27"/>
        <v>2.36</v>
      </c>
      <c r="AC148" s="2">
        <f t="shared" si="28"/>
        <v>2.4</v>
      </c>
      <c r="AD148" s="2">
        <f t="shared" si="29"/>
        <v>0</v>
      </c>
      <c r="AF148" s="2" t="str">
        <f t="shared" si="22"/>
        <v>Nej</v>
      </c>
      <c r="AG148" s="2">
        <f t="shared" si="23"/>
        <v>0</v>
      </c>
      <c r="AH148" s="2">
        <f t="shared" si="24"/>
        <v>0</v>
      </c>
    </row>
    <row r="149" spans="1:34" ht="15" customHeight="1" x14ac:dyDescent="0.25">
      <c r="A149" s="2" t="s">
        <v>231</v>
      </c>
      <c r="B149" s="2" t="s">
        <v>235</v>
      </c>
      <c r="C149" s="2">
        <v>2015</v>
      </c>
      <c r="D149" s="2" t="s">
        <v>650</v>
      </c>
      <c r="E149" s="2" t="s">
        <v>650</v>
      </c>
      <c r="F149" s="2" t="s">
        <v>873</v>
      </c>
      <c r="G149" s="2">
        <v>2.36</v>
      </c>
      <c r="H149" s="2">
        <v>2.4</v>
      </c>
      <c r="I149" s="2">
        <v>0</v>
      </c>
      <c r="J149" s="2" t="s">
        <v>650</v>
      </c>
      <c r="K149" s="2" t="s">
        <v>650</v>
      </c>
      <c r="L149" s="2" t="s">
        <v>650</v>
      </c>
      <c r="M149" s="2" t="s">
        <v>650</v>
      </c>
      <c r="N149" s="2" t="s">
        <v>650</v>
      </c>
      <c r="O149" s="2">
        <v>1.387</v>
      </c>
      <c r="P149" s="2">
        <v>0.18</v>
      </c>
      <c r="Q149" s="2">
        <v>0</v>
      </c>
      <c r="R149" s="2">
        <v>0</v>
      </c>
      <c r="S149" s="2">
        <v>0.02</v>
      </c>
      <c r="W149" s="2" t="str">
        <f t="shared" si="25"/>
        <v>Ja</v>
      </c>
      <c r="X149" s="2">
        <v>0</v>
      </c>
      <c r="Y149" s="2">
        <f t="shared" si="26"/>
        <v>0</v>
      </c>
      <c r="Z149" s="2">
        <f t="shared" si="20"/>
        <v>1</v>
      </c>
      <c r="AA149" s="2">
        <f t="shared" si="21"/>
        <v>0</v>
      </c>
      <c r="AB149" s="2">
        <f t="shared" si="27"/>
        <v>2.36</v>
      </c>
      <c r="AC149" s="2">
        <f t="shared" si="28"/>
        <v>2.4</v>
      </c>
      <c r="AD149" s="2">
        <f t="shared" si="29"/>
        <v>0</v>
      </c>
      <c r="AF149" s="2" t="str">
        <f t="shared" si="22"/>
        <v>Nej</v>
      </c>
      <c r="AG149" s="2">
        <f t="shared" si="23"/>
        <v>0</v>
      </c>
      <c r="AH149" s="2">
        <f t="shared" si="24"/>
        <v>0</v>
      </c>
    </row>
    <row r="150" spans="1:34"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W150" s="2" t="str">
        <f t="shared" si="25"/>
        <v>Nej</v>
      </c>
      <c r="Y150" s="2" t="str">
        <f t="shared" si="26"/>
        <v>-</v>
      </c>
      <c r="Z150" s="2">
        <f t="shared" si="20"/>
        <v>0.14000000000000001</v>
      </c>
      <c r="AA150" s="2">
        <f t="shared" si="21"/>
        <v>0.44</v>
      </c>
      <c r="AB150" s="2">
        <f t="shared" si="27"/>
        <v>2.38</v>
      </c>
      <c r="AC150" s="2">
        <f t="shared" si="28"/>
        <v>344.47</v>
      </c>
      <c r="AD150" s="2">
        <f t="shared" si="29"/>
        <v>0.42</v>
      </c>
      <c r="AF150" s="2" t="str">
        <f t="shared" si="22"/>
        <v>Nej</v>
      </c>
      <c r="AG150" s="2">
        <f t="shared" si="23"/>
        <v>0</v>
      </c>
      <c r="AH150" s="2">
        <f t="shared" si="24"/>
        <v>0</v>
      </c>
    </row>
    <row r="151" spans="1:34" ht="15" customHeight="1" x14ac:dyDescent="0.25">
      <c r="A151" s="2" t="s">
        <v>238</v>
      </c>
      <c r="B151" s="2" t="s">
        <v>239</v>
      </c>
      <c r="C151" s="2">
        <v>2015</v>
      </c>
      <c r="D151" s="2">
        <v>0.43</v>
      </c>
      <c r="E151" s="2" t="s">
        <v>650</v>
      </c>
      <c r="F151" s="2" t="s">
        <v>848</v>
      </c>
      <c r="G151" s="2">
        <v>1.1000000000000001</v>
      </c>
      <c r="H151" s="2">
        <v>0</v>
      </c>
      <c r="I151" s="2">
        <v>0</v>
      </c>
      <c r="J151" s="2" t="s">
        <v>650</v>
      </c>
      <c r="K151" s="2" t="s">
        <v>650</v>
      </c>
      <c r="L151" s="2" t="s">
        <v>650</v>
      </c>
      <c r="M151" s="2" t="s">
        <v>650</v>
      </c>
      <c r="N151" s="2" t="s">
        <v>650</v>
      </c>
      <c r="O151" s="2" t="s">
        <v>650</v>
      </c>
      <c r="P151" s="2" t="s">
        <v>650</v>
      </c>
      <c r="Q151" s="2" t="s">
        <v>650</v>
      </c>
      <c r="R151" s="2" t="s">
        <v>650</v>
      </c>
      <c r="S151" s="2" t="s">
        <v>650</v>
      </c>
      <c r="W151" s="2" t="str">
        <f t="shared" si="25"/>
        <v>Ja</v>
      </c>
      <c r="X151" s="2">
        <v>0</v>
      </c>
      <c r="Y151" s="2">
        <f t="shared" si="26"/>
        <v>0</v>
      </c>
      <c r="Z151" s="2">
        <f t="shared" si="20"/>
        <v>1</v>
      </c>
      <c r="AA151" s="2">
        <f t="shared" si="21"/>
        <v>0</v>
      </c>
      <c r="AB151" s="2">
        <f t="shared" si="27"/>
        <v>1.1000000000000001</v>
      </c>
      <c r="AC151" s="2">
        <f t="shared" si="28"/>
        <v>0</v>
      </c>
      <c r="AD151" s="2">
        <f t="shared" si="29"/>
        <v>0</v>
      </c>
      <c r="AF151" s="2" t="str">
        <f t="shared" si="22"/>
        <v>Nej</v>
      </c>
      <c r="AG151" s="2">
        <f t="shared" si="23"/>
        <v>0</v>
      </c>
      <c r="AH151" s="2">
        <f t="shared" si="24"/>
        <v>0</v>
      </c>
    </row>
    <row r="152" spans="1:34" ht="15" customHeight="1" x14ac:dyDescent="0.25">
      <c r="A152" s="2" t="s">
        <v>238</v>
      </c>
      <c r="B152" s="2" t="s">
        <v>240</v>
      </c>
      <c r="C152" s="2">
        <v>2015</v>
      </c>
      <c r="D152" s="2">
        <v>12.46</v>
      </c>
      <c r="E152" s="2">
        <v>29.02</v>
      </c>
      <c r="F152" s="2" t="s">
        <v>848</v>
      </c>
      <c r="G152" s="2">
        <v>1.1000000000000001</v>
      </c>
      <c r="H152" s="2">
        <v>0</v>
      </c>
      <c r="I152" s="2">
        <v>0</v>
      </c>
      <c r="J152" s="2" t="s">
        <v>650</v>
      </c>
      <c r="K152" s="2" t="s">
        <v>650</v>
      </c>
      <c r="L152" s="2" t="s">
        <v>650</v>
      </c>
      <c r="M152" s="2" t="s">
        <v>650</v>
      </c>
      <c r="N152" s="2" t="s">
        <v>650</v>
      </c>
      <c r="O152" s="2">
        <v>7.7841680000000002</v>
      </c>
      <c r="P152" s="2">
        <v>0.11</v>
      </c>
      <c r="Q152" s="2">
        <v>6</v>
      </c>
      <c r="R152" s="2">
        <v>13</v>
      </c>
      <c r="S152" s="2">
        <v>0</v>
      </c>
      <c r="W152" s="2" t="str">
        <f t="shared" si="25"/>
        <v>Ja</v>
      </c>
      <c r="X152" s="2">
        <v>0</v>
      </c>
      <c r="Y152" s="2">
        <f t="shared" si="26"/>
        <v>0</v>
      </c>
      <c r="Z152" s="2">
        <f t="shared" si="20"/>
        <v>1</v>
      </c>
      <c r="AA152" s="2">
        <f t="shared" si="21"/>
        <v>0</v>
      </c>
      <c r="AB152" s="2">
        <f t="shared" si="27"/>
        <v>1.1000000000000001</v>
      </c>
      <c r="AC152" s="2">
        <f t="shared" si="28"/>
        <v>0</v>
      </c>
      <c r="AD152" s="2">
        <f t="shared" si="29"/>
        <v>0</v>
      </c>
      <c r="AF152" s="2" t="str">
        <f t="shared" si="22"/>
        <v>Nej</v>
      </c>
      <c r="AG152" s="2">
        <f t="shared" si="23"/>
        <v>0</v>
      </c>
      <c r="AH152" s="2">
        <f t="shared" si="24"/>
        <v>0</v>
      </c>
    </row>
    <row r="153" spans="1:34" ht="15" customHeight="1" x14ac:dyDescent="0.25">
      <c r="A153" s="2" t="s">
        <v>238</v>
      </c>
      <c r="B153" s="2" t="s">
        <v>241</v>
      </c>
      <c r="C153" s="2">
        <v>2015</v>
      </c>
      <c r="D153" s="2">
        <v>5.7000000000000002E-2</v>
      </c>
      <c r="E153" s="2" t="s">
        <v>650</v>
      </c>
      <c r="F153" s="2" t="s">
        <v>848</v>
      </c>
      <c r="G153" s="2">
        <v>1.1000000000000001</v>
      </c>
      <c r="H153" s="2">
        <v>0</v>
      </c>
      <c r="I153" s="2">
        <v>0</v>
      </c>
      <c r="J153" s="2" t="s">
        <v>650</v>
      </c>
      <c r="K153" s="2" t="s">
        <v>650</v>
      </c>
      <c r="L153" s="2" t="s">
        <v>650</v>
      </c>
      <c r="M153" s="2" t="s">
        <v>650</v>
      </c>
      <c r="N153" s="2" t="s">
        <v>650</v>
      </c>
      <c r="O153" s="2" t="s">
        <v>650</v>
      </c>
      <c r="P153" s="2" t="s">
        <v>650</v>
      </c>
      <c r="Q153" s="2" t="s">
        <v>650</v>
      </c>
      <c r="R153" s="2" t="s">
        <v>650</v>
      </c>
      <c r="S153" s="2" t="s">
        <v>650</v>
      </c>
      <c r="W153" s="2" t="str">
        <f t="shared" si="25"/>
        <v>Ja</v>
      </c>
      <c r="X153" s="2">
        <v>0</v>
      </c>
      <c r="Y153" s="2">
        <f t="shared" si="26"/>
        <v>0</v>
      </c>
      <c r="Z153" s="2">
        <f t="shared" si="20"/>
        <v>1</v>
      </c>
      <c r="AA153" s="2">
        <f t="shared" si="21"/>
        <v>0</v>
      </c>
      <c r="AB153" s="2">
        <f t="shared" si="27"/>
        <v>1.1000000000000001</v>
      </c>
      <c r="AC153" s="2">
        <f t="shared" si="28"/>
        <v>0</v>
      </c>
      <c r="AD153" s="2">
        <f t="shared" si="29"/>
        <v>0</v>
      </c>
      <c r="AF153" s="2" t="str">
        <f t="shared" si="22"/>
        <v>Nej</v>
      </c>
      <c r="AG153" s="2">
        <f t="shared" si="23"/>
        <v>0</v>
      </c>
      <c r="AH153" s="2">
        <f t="shared" si="24"/>
        <v>0</v>
      </c>
    </row>
    <row r="154" spans="1:34" ht="15" customHeight="1" x14ac:dyDescent="0.25">
      <c r="A154" s="2" t="s">
        <v>238</v>
      </c>
      <c r="B154" s="2" t="s">
        <v>242</v>
      </c>
      <c r="C154" s="2">
        <v>2015</v>
      </c>
      <c r="D154" s="2">
        <v>0.18</v>
      </c>
      <c r="E154" s="2" t="s">
        <v>650</v>
      </c>
      <c r="F154" s="2" t="s">
        <v>848</v>
      </c>
      <c r="G154" s="2">
        <v>1.1000000000000001</v>
      </c>
      <c r="H154" s="2">
        <v>0</v>
      </c>
      <c r="I154" s="2">
        <v>0</v>
      </c>
      <c r="J154" s="2" t="s">
        <v>650</v>
      </c>
      <c r="K154" s="2" t="s">
        <v>650</v>
      </c>
      <c r="L154" s="2" t="s">
        <v>650</v>
      </c>
      <c r="M154" s="2" t="s">
        <v>650</v>
      </c>
      <c r="N154" s="2" t="s">
        <v>650</v>
      </c>
      <c r="O154" s="2" t="s">
        <v>650</v>
      </c>
      <c r="P154" s="2" t="s">
        <v>650</v>
      </c>
      <c r="Q154" s="2" t="s">
        <v>650</v>
      </c>
      <c r="R154" s="2" t="s">
        <v>650</v>
      </c>
      <c r="S154" s="2" t="s">
        <v>650</v>
      </c>
      <c r="W154" s="2" t="str">
        <f t="shared" si="25"/>
        <v>Ja</v>
      </c>
      <c r="X154" s="2">
        <v>0</v>
      </c>
      <c r="Y154" s="2">
        <f t="shared" si="26"/>
        <v>0</v>
      </c>
      <c r="Z154" s="2">
        <f t="shared" si="20"/>
        <v>1</v>
      </c>
      <c r="AA154" s="2">
        <f t="shared" si="21"/>
        <v>0</v>
      </c>
      <c r="AB154" s="2">
        <f t="shared" si="27"/>
        <v>1.1000000000000001</v>
      </c>
      <c r="AC154" s="2">
        <f t="shared" si="28"/>
        <v>0</v>
      </c>
      <c r="AD154" s="2">
        <f t="shared" si="29"/>
        <v>0</v>
      </c>
      <c r="AF154" s="2" t="str">
        <f t="shared" si="22"/>
        <v>Nej</v>
      </c>
      <c r="AG154" s="2">
        <f t="shared" si="23"/>
        <v>0</v>
      </c>
      <c r="AH154" s="2">
        <f t="shared" si="24"/>
        <v>0</v>
      </c>
    </row>
    <row r="155" spans="1:34" ht="15" customHeight="1" x14ac:dyDescent="0.25">
      <c r="A155" s="2" t="s">
        <v>243</v>
      </c>
      <c r="B155" s="2" t="s">
        <v>244</v>
      </c>
      <c r="C155" s="2">
        <v>2015</v>
      </c>
      <c r="D155" s="2">
        <v>7</v>
      </c>
      <c r="E155" s="2">
        <v>19</v>
      </c>
      <c r="F155" s="2" t="s">
        <v>874</v>
      </c>
      <c r="G155" s="2">
        <v>1.1000000000000001</v>
      </c>
      <c r="H155" s="2">
        <v>0</v>
      </c>
      <c r="I155" s="2">
        <v>0</v>
      </c>
      <c r="J155" s="2" t="s">
        <v>650</v>
      </c>
      <c r="K155" s="2" t="s">
        <v>650</v>
      </c>
      <c r="L155" s="2" t="s">
        <v>650</v>
      </c>
      <c r="M155" s="2" t="s">
        <v>650</v>
      </c>
      <c r="N155" s="2" t="s">
        <v>650</v>
      </c>
      <c r="O155" s="2" t="s">
        <v>650</v>
      </c>
      <c r="P155" s="2" t="s">
        <v>650</v>
      </c>
      <c r="Q155" s="2" t="s">
        <v>650</v>
      </c>
      <c r="R155" s="2" t="s">
        <v>650</v>
      </c>
      <c r="S155" s="2" t="s">
        <v>650</v>
      </c>
      <c r="W155" s="2" t="str">
        <f t="shared" si="25"/>
        <v>Ja</v>
      </c>
      <c r="X155" s="2">
        <v>0</v>
      </c>
      <c r="Y155" s="2">
        <f t="shared" si="26"/>
        <v>0</v>
      </c>
      <c r="Z155" s="2">
        <f t="shared" si="20"/>
        <v>1</v>
      </c>
      <c r="AA155" s="2">
        <f t="shared" si="21"/>
        <v>0</v>
      </c>
      <c r="AB155" s="2">
        <f t="shared" si="27"/>
        <v>1.1000000000000001</v>
      </c>
      <c r="AC155" s="2">
        <f t="shared" si="28"/>
        <v>0</v>
      </c>
      <c r="AD155" s="2">
        <f t="shared" si="29"/>
        <v>0</v>
      </c>
      <c r="AF155" s="2" t="str">
        <f t="shared" si="22"/>
        <v>Nej</v>
      </c>
      <c r="AG155" s="2">
        <f t="shared" si="23"/>
        <v>0</v>
      </c>
      <c r="AH155" s="2">
        <f t="shared" si="24"/>
        <v>0</v>
      </c>
    </row>
    <row r="156" spans="1:34" ht="15" customHeight="1" x14ac:dyDescent="0.25">
      <c r="A156" s="2" t="s">
        <v>247</v>
      </c>
      <c r="B156" s="2" t="s">
        <v>248</v>
      </c>
      <c r="C156" s="2">
        <v>2015</v>
      </c>
      <c r="D156" s="2">
        <v>0</v>
      </c>
      <c r="E156" s="2">
        <v>0</v>
      </c>
      <c r="F156" s="2" t="s">
        <v>875</v>
      </c>
      <c r="G156" s="2">
        <v>0.1</v>
      </c>
      <c r="H156" s="2">
        <v>0</v>
      </c>
      <c r="I156" s="2">
        <v>0</v>
      </c>
      <c r="J156" s="2" t="s">
        <v>650</v>
      </c>
      <c r="K156" s="2" t="s">
        <v>650</v>
      </c>
      <c r="L156" s="2" t="s">
        <v>650</v>
      </c>
      <c r="M156" s="2" t="s">
        <v>650</v>
      </c>
      <c r="N156" s="2" t="s">
        <v>650</v>
      </c>
      <c r="O156" s="2" t="s">
        <v>650</v>
      </c>
      <c r="P156" s="2" t="s">
        <v>650</v>
      </c>
      <c r="Q156" s="2" t="s">
        <v>650</v>
      </c>
      <c r="R156" s="2" t="s">
        <v>650</v>
      </c>
      <c r="S156" s="2" t="s">
        <v>650</v>
      </c>
      <c r="W156" s="2" t="str">
        <f t="shared" si="25"/>
        <v>Ja</v>
      </c>
      <c r="X156" s="2">
        <v>0</v>
      </c>
      <c r="Y156" s="2">
        <f t="shared" si="26"/>
        <v>0</v>
      </c>
      <c r="Z156" s="2">
        <f t="shared" si="20"/>
        <v>1</v>
      </c>
      <c r="AA156" s="2">
        <f t="shared" si="21"/>
        <v>0</v>
      </c>
      <c r="AB156" s="2">
        <f t="shared" si="27"/>
        <v>0.1</v>
      </c>
      <c r="AC156" s="2">
        <f t="shared" si="28"/>
        <v>0</v>
      </c>
      <c r="AD156" s="2">
        <f t="shared" si="29"/>
        <v>0</v>
      </c>
      <c r="AF156" s="2" t="str">
        <f t="shared" si="22"/>
        <v>Nej</v>
      </c>
      <c r="AG156" s="2">
        <f t="shared" si="23"/>
        <v>0</v>
      </c>
      <c r="AH156" s="2">
        <f t="shared" si="24"/>
        <v>0</v>
      </c>
    </row>
    <row r="157" spans="1:34" ht="15" customHeight="1" x14ac:dyDescent="0.25">
      <c r="A157" s="2" t="s">
        <v>253</v>
      </c>
      <c r="B157" s="2" t="s">
        <v>254</v>
      </c>
      <c r="C157" s="2">
        <v>2015</v>
      </c>
      <c r="D157" s="2">
        <v>10.622999999999999</v>
      </c>
      <c r="E157" s="2">
        <v>27.83</v>
      </c>
      <c r="F157" s="2" t="s">
        <v>876</v>
      </c>
      <c r="G157" s="2">
        <v>1.3</v>
      </c>
      <c r="H157" s="2">
        <v>0</v>
      </c>
      <c r="I157" s="2">
        <v>0</v>
      </c>
      <c r="J157" s="2" t="s">
        <v>650</v>
      </c>
      <c r="K157" s="2" t="s">
        <v>650</v>
      </c>
      <c r="L157" s="2" t="s">
        <v>650</v>
      </c>
      <c r="M157" s="2" t="s">
        <v>650</v>
      </c>
      <c r="N157" s="2" t="s">
        <v>650</v>
      </c>
      <c r="O157" s="2" t="s">
        <v>650</v>
      </c>
      <c r="P157" s="2" t="s">
        <v>650</v>
      </c>
      <c r="Q157" s="2" t="s">
        <v>650</v>
      </c>
      <c r="R157" s="2" t="s">
        <v>650</v>
      </c>
      <c r="S157" s="2" t="s">
        <v>650</v>
      </c>
      <c r="W157" s="2" t="str">
        <f t="shared" si="25"/>
        <v>Ja</v>
      </c>
      <c r="X157" s="2">
        <v>0</v>
      </c>
      <c r="Y157" s="2">
        <f t="shared" si="26"/>
        <v>0</v>
      </c>
      <c r="Z157" s="2">
        <f t="shared" si="20"/>
        <v>1</v>
      </c>
      <c r="AA157" s="2">
        <f t="shared" si="21"/>
        <v>0</v>
      </c>
      <c r="AB157" s="2">
        <f t="shared" si="27"/>
        <v>1.3</v>
      </c>
      <c r="AC157" s="2">
        <f t="shared" si="28"/>
        <v>0</v>
      </c>
      <c r="AD157" s="2">
        <f t="shared" si="29"/>
        <v>0</v>
      </c>
      <c r="AF157" s="2" t="str">
        <f t="shared" si="22"/>
        <v>Nej</v>
      </c>
      <c r="AG157" s="2">
        <f t="shared" si="23"/>
        <v>0</v>
      </c>
      <c r="AH157" s="2">
        <f t="shared" si="24"/>
        <v>0</v>
      </c>
    </row>
    <row r="158" spans="1:34" ht="15" customHeight="1" x14ac:dyDescent="0.25">
      <c r="A158" s="2" t="s">
        <v>255</v>
      </c>
      <c r="B158" s="2" t="s">
        <v>256</v>
      </c>
      <c r="C158" s="2">
        <v>2015</v>
      </c>
      <c r="D158" s="2">
        <v>2.4</v>
      </c>
      <c r="E158" s="2">
        <v>5.8</v>
      </c>
      <c r="F158" s="2" t="s">
        <v>651</v>
      </c>
      <c r="G158" s="2">
        <v>2.38</v>
      </c>
      <c r="H158" s="2">
        <v>344.47</v>
      </c>
      <c r="I158" s="2">
        <v>0.42</v>
      </c>
      <c r="J158" s="2" t="s">
        <v>650</v>
      </c>
      <c r="K158" s="2" t="s">
        <v>650</v>
      </c>
      <c r="L158" s="2" t="s">
        <v>650</v>
      </c>
      <c r="M158" s="2" t="s">
        <v>650</v>
      </c>
      <c r="N158" s="2" t="s">
        <v>650</v>
      </c>
      <c r="O158" s="2" t="s">
        <v>650</v>
      </c>
      <c r="P158" s="2" t="s">
        <v>650</v>
      </c>
      <c r="Q158" s="2" t="s">
        <v>650</v>
      </c>
      <c r="R158" s="2" t="s">
        <v>650</v>
      </c>
      <c r="S158" s="2">
        <v>2</v>
      </c>
      <c r="W158" s="2" t="str">
        <f t="shared" si="25"/>
        <v>Nej</v>
      </c>
      <c r="Y158" s="2">
        <f t="shared" si="26"/>
        <v>0.42</v>
      </c>
      <c r="Z158" s="2">
        <f t="shared" si="20"/>
        <v>0.14000000000000001</v>
      </c>
      <c r="AA158" s="2">
        <f t="shared" si="21"/>
        <v>0.44</v>
      </c>
      <c r="AB158" s="2">
        <f t="shared" si="27"/>
        <v>2.38</v>
      </c>
      <c r="AC158" s="2">
        <f t="shared" si="28"/>
        <v>344.47</v>
      </c>
      <c r="AD158" s="2">
        <f t="shared" si="29"/>
        <v>0.42</v>
      </c>
      <c r="AF158" s="2" t="str">
        <f t="shared" si="22"/>
        <v>Nej</v>
      </c>
      <c r="AG158" s="2">
        <f t="shared" si="23"/>
        <v>0</v>
      </c>
      <c r="AH158" s="2">
        <f t="shared" si="24"/>
        <v>0</v>
      </c>
    </row>
    <row r="159" spans="1:34" ht="15" customHeight="1" x14ac:dyDescent="0.25">
      <c r="A159" s="2" t="s">
        <v>257</v>
      </c>
      <c r="B159" s="2" t="s">
        <v>258</v>
      </c>
      <c r="C159" s="2">
        <v>2015</v>
      </c>
      <c r="D159" s="2">
        <v>1.84</v>
      </c>
      <c r="E159" s="2" t="s">
        <v>650</v>
      </c>
      <c r="F159" s="2" t="s">
        <v>877</v>
      </c>
      <c r="G159" s="2">
        <v>1.1000000000000001</v>
      </c>
      <c r="H159" s="2">
        <v>0</v>
      </c>
      <c r="I159" s="2">
        <v>0</v>
      </c>
      <c r="J159" s="2" t="s">
        <v>650</v>
      </c>
      <c r="K159" s="2" t="s">
        <v>650</v>
      </c>
      <c r="L159" s="2" t="s">
        <v>650</v>
      </c>
      <c r="M159" s="2" t="s">
        <v>650</v>
      </c>
      <c r="N159" s="2" t="s">
        <v>650</v>
      </c>
      <c r="O159" s="2" t="s">
        <v>650</v>
      </c>
      <c r="P159" s="2" t="s">
        <v>650</v>
      </c>
      <c r="Q159" s="2" t="s">
        <v>650</v>
      </c>
      <c r="R159" s="2" t="s">
        <v>650</v>
      </c>
      <c r="S159" s="2" t="s">
        <v>650</v>
      </c>
      <c r="W159" s="2" t="str">
        <f t="shared" si="25"/>
        <v>Ja</v>
      </c>
      <c r="X159" s="2">
        <v>0</v>
      </c>
      <c r="Y159" s="2">
        <f t="shared" si="26"/>
        <v>0</v>
      </c>
      <c r="Z159" s="2">
        <f t="shared" si="20"/>
        <v>1</v>
      </c>
      <c r="AA159" s="2">
        <f t="shared" si="21"/>
        <v>0</v>
      </c>
      <c r="AB159" s="2">
        <f t="shared" si="27"/>
        <v>1.1000000000000001</v>
      </c>
      <c r="AC159" s="2">
        <f t="shared" si="28"/>
        <v>0</v>
      </c>
      <c r="AD159" s="2">
        <f t="shared" si="29"/>
        <v>0</v>
      </c>
      <c r="AF159" s="2" t="str">
        <f t="shared" si="22"/>
        <v>Nej</v>
      </c>
      <c r="AG159" s="2">
        <f t="shared" si="23"/>
        <v>0</v>
      </c>
      <c r="AH159" s="2">
        <f t="shared" si="24"/>
        <v>0</v>
      </c>
    </row>
    <row r="160" spans="1:34" ht="15" customHeight="1" x14ac:dyDescent="0.25">
      <c r="A160" s="2" t="s">
        <v>259</v>
      </c>
      <c r="B160" s="2" t="s">
        <v>260</v>
      </c>
      <c r="C160" s="2">
        <v>2015</v>
      </c>
      <c r="D160" s="2">
        <v>1.613</v>
      </c>
      <c r="E160" s="2">
        <v>9.5060000000000002</v>
      </c>
      <c r="F160" s="2" t="s">
        <v>651</v>
      </c>
      <c r="G160" s="2">
        <v>2.38</v>
      </c>
      <c r="H160" s="2">
        <v>161.51</v>
      </c>
      <c r="I160" s="2">
        <v>0.42</v>
      </c>
      <c r="J160" s="2" t="s">
        <v>650</v>
      </c>
      <c r="K160" s="2" t="s">
        <v>650</v>
      </c>
      <c r="L160" s="2" t="s">
        <v>650</v>
      </c>
      <c r="M160" s="2" t="s">
        <v>650</v>
      </c>
      <c r="N160" s="2" t="s">
        <v>650</v>
      </c>
      <c r="O160" s="2" t="s">
        <v>650</v>
      </c>
      <c r="P160" s="2" t="s">
        <v>650</v>
      </c>
      <c r="Q160" s="2" t="s">
        <v>650</v>
      </c>
      <c r="R160" s="2" t="s">
        <v>650</v>
      </c>
      <c r="S160" s="2" t="s">
        <v>650</v>
      </c>
      <c r="W160" s="2" t="str">
        <f t="shared" si="25"/>
        <v>Ja</v>
      </c>
      <c r="X160" s="2">
        <v>0</v>
      </c>
      <c r="Y160" s="2">
        <f t="shared" si="26"/>
        <v>0.42</v>
      </c>
      <c r="Z160" s="2">
        <f t="shared" si="20"/>
        <v>0.58000000000000007</v>
      </c>
      <c r="AA160" s="2">
        <f t="shared" si="21"/>
        <v>0</v>
      </c>
      <c r="AB160" s="2">
        <f t="shared" si="27"/>
        <v>2.38</v>
      </c>
      <c r="AC160" s="2">
        <f t="shared" si="28"/>
        <v>161.51</v>
      </c>
      <c r="AD160" s="2">
        <f t="shared" si="29"/>
        <v>0.42</v>
      </c>
      <c r="AF160" s="2" t="str">
        <f t="shared" si="22"/>
        <v>Nej</v>
      </c>
      <c r="AG160" s="2">
        <f t="shared" si="23"/>
        <v>0</v>
      </c>
      <c r="AH160" s="2">
        <f t="shared" si="24"/>
        <v>0</v>
      </c>
    </row>
    <row r="161" spans="1:34" ht="15" customHeight="1" x14ac:dyDescent="0.25">
      <c r="A161" s="2" t="s">
        <v>259</v>
      </c>
      <c r="B161" s="2" t="s">
        <v>261</v>
      </c>
      <c r="C161" s="2">
        <v>2015</v>
      </c>
      <c r="D161" s="2">
        <v>0.13900000000000001</v>
      </c>
      <c r="E161" s="2" t="s">
        <v>650</v>
      </c>
      <c r="F161" s="2" t="s">
        <v>651</v>
      </c>
      <c r="G161" s="2">
        <v>2.38</v>
      </c>
      <c r="H161" s="2">
        <v>29.65</v>
      </c>
      <c r="I161" s="2">
        <v>0.42</v>
      </c>
      <c r="J161" s="2" t="s">
        <v>650</v>
      </c>
      <c r="K161" s="2" t="s">
        <v>650</v>
      </c>
      <c r="L161" s="2" t="s">
        <v>650</v>
      </c>
      <c r="M161" s="2" t="s">
        <v>650</v>
      </c>
      <c r="N161" s="2" t="s">
        <v>650</v>
      </c>
      <c r="O161" s="2" t="s">
        <v>650</v>
      </c>
      <c r="P161" s="2" t="s">
        <v>650</v>
      </c>
      <c r="Q161" s="2" t="s">
        <v>650</v>
      </c>
      <c r="R161" s="2" t="s">
        <v>650</v>
      </c>
      <c r="S161" s="2" t="s">
        <v>650</v>
      </c>
      <c r="W161" s="2" t="str">
        <f t="shared" si="25"/>
        <v>Ja</v>
      </c>
      <c r="X161" s="2">
        <v>0</v>
      </c>
      <c r="Y161" s="2">
        <f t="shared" si="26"/>
        <v>0.42</v>
      </c>
      <c r="Z161" s="2">
        <f t="shared" si="20"/>
        <v>0.58000000000000007</v>
      </c>
      <c r="AA161" s="2">
        <f t="shared" si="21"/>
        <v>0</v>
      </c>
      <c r="AB161" s="2">
        <f t="shared" si="27"/>
        <v>2.38</v>
      </c>
      <c r="AC161" s="2">
        <f t="shared" si="28"/>
        <v>29.65</v>
      </c>
      <c r="AD161" s="2">
        <f t="shared" si="29"/>
        <v>0.42</v>
      </c>
      <c r="AF161" s="2" t="str">
        <f t="shared" si="22"/>
        <v>Nej</v>
      </c>
      <c r="AG161" s="2">
        <f t="shared" si="23"/>
        <v>0</v>
      </c>
      <c r="AH161" s="2">
        <f t="shared" si="24"/>
        <v>0</v>
      </c>
    </row>
    <row r="162" spans="1:34" ht="15" customHeight="1" x14ac:dyDescent="0.25">
      <c r="A162" s="2" t="s">
        <v>262</v>
      </c>
      <c r="B162" s="2" t="s">
        <v>263</v>
      </c>
      <c r="C162" s="2">
        <v>2015</v>
      </c>
      <c r="D162" s="2" t="s">
        <v>650</v>
      </c>
      <c r="E162" s="2" t="s">
        <v>650</v>
      </c>
      <c r="F162" s="2" t="s">
        <v>878</v>
      </c>
      <c r="G162" s="2">
        <v>1.9</v>
      </c>
      <c r="H162" s="2">
        <v>0</v>
      </c>
      <c r="I162" s="2">
        <v>0</v>
      </c>
      <c r="J162" s="2">
        <v>4.7779999999999996</v>
      </c>
      <c r="K162" s="2">
        <v>0.1</v>
      </c>
      <c r="L162" s="2">
        <v>26.7698</v>
      </c>
      <c r="M162" s="2">
        <v>6.2968000000000002</v>
      </c>
      <c r="N162" s="2">
        <v>0.15</v>
      </c>
      <c r="O162" s="2">
        <v>33.637999999999998</v>
      </c>
      <c r="P162" s="2">
        <v>0.14000000000000001</v>
      </c>
      <c r="Q162" s="2">
        <v>7.27</v>
      </c>
      <c r="R162" s="2">
        <v>4.82</v>
      </c>
      <c r="S162" s="2">
        <v>0</v>
      </c>
      <c r="W162" s="2" t="str">
        <f t="shared" si="25"/>
        <v>Ja</v>
      </c>
      <c r="X162" s="2">
        <v>0</v>
      </c>
      <c r="Y162" s="2">
        <f t="shared" si="26"/>
        <v>0</v>
      </c>
      <c r="Z162" s="2">
        <f t="shared" si="20"/>
        <v>1</v>
      </c>
      <c r="AA162" s="2">
        <f t="shared" si="21"/>
        <v>0</v>
      </c>
      <c r="AB162" s="2">
        <f t="shared" si="27"/>
        <v>1.9</v>
      </c>
      <c r="AC162" s="2">
        <f t="shared" si="28"/>
        <v>0</v>
      </c>
      <c r="AD162" s="2">
        <f t="shared" si="29"/>
        <v>0</v>
      </c>
      <c r="AF162" s="2" t="str">
        <f t="shared" si="22"/>
        <v>Ja</v>
      </c>
      <c r="AG162" s="2">
        <f t="shared" si="23"/>
        <v>4.7779999999999996</v>
      </c>
      <c r="AH162" s="2">
        <f t="shared" si="24"/>
        <v>1.5E-3</v>
      </c>
    </row>
    <row r="163" spans="1:34" ht="15" customHeight="1" x14ac:dyDescent="0.25">
      <c r="A163" s="2" t="s">
        <v>262</v>
      </c>
      <c r="B163" s="2" t="s">
        <v>264</v>
      </c>
      <c r="C163" s="2">
        <v>2015</v>
      </c>
      <c r="D163" s="2" t="s">
        <v>650</v>
      </c>
      <c r="E163" s="2" t="s">
        <v>650</v>
      </c>
      <c r="F163" s="2" t="s">
        <v>878</v>
      </c>
      <c r="G163" s="2">
        <v>1.9</v>
      </c>
      <c r="H163" s="2">
        <v>0</v>
      </c>
      <c r="I163" s="2">
        <v>0</v>
      </c>
      <c r="J163" s="2" t="s">
        <v>650</v>
      </c>
      <c r="K163" s="2" t="s">
        <v>650</v>
      </c>
      <c r="L163" s="2" t="s">
        <v>650</v>
      </c>
      <c r="M163" s="2" t="s">
        <v>650</v>
      </c>
      <c r="N163" s="2" t="s">
        <v>650</v>
      </c>
      <c r="O163" s="2" t="s">
        <v>650</v>
      </c>
      <c r="P163" s="2" t="s">
        <v>650</v>
      </c>
      <c r="Q163" s="2" t="s">
        <v>650</v>
      </c>
      <c r="R163" s="2" t="s">
        <v>650</v>
      </c>
      <c r="S163" s="2" t="s">
        <v>650</v>
      </c>
      <c r="W163" s="2" t="str">
        <f t="shared" si="25"/>
        <v>Ja</v>
      </c>
      <c r="X163" s="2">
        <v>0</v>
      </c>
      <c r="Y163" s="2">
        <f t="shared" si="26"/>
        <v>0</v>
      </c>
      <c r="Z163" s="2">
        <f t="shared" si="20"/>
        <v>1</v>
      </c>
      <c r="AA163" s="2">
        <f t="shared" si="21"/>
        <v>0</v>
      </c>
      <c r="AB163" s="2">
        <f t="shared" si="27"/>
        <v>1.9</v>
      </c>
      <c r="AC163" s="2">
        <f t="shared" si="28"/>
        <v>0</v>
      </c>
      <c r="AD163" s="2">
        <f t="shared" si="29"/>
        <v>0</v>
      </c>
      <c r="AF163" s="2" t="str">
        <f t="shared" si="22"/>
        <v>Nej</v>
      </c>
      <c r="AG163" s="2">
        <f t="shared" si="23"/>
        <v>0</v>
      </c>
      <c r="AH163" s="2">
        <f t="shared" si="24"/>
        <v>0</v>
      </c>
    </row>
    <row r="164" spans="1:34" ht="15" customHeight="1" x14ac:dyDescent="0.25">
      <c r="A164" s="2" t="s">
        <v>265</v>
      </c>
      <c r="B164" s="2" t="s">
        <v>266</v>
      </c>
      <c r="C164" s="2">
        <v>2015</v>
      </c>
      <c r="D164" s="2" t="s">
        <v>650</v>
      </c>
      <c r="E164" s="2" t="s">
        <v>650</v>
      </c>
      <c r="F164" s="2" t="s">
        <v>651</v>
      </c>
      <c r="G164" s="2">
        <v>2.38</v>
      </c>
      <c r="H164" s="2">
        <v>344.47</v>
      </c>
      <c r="I164" s="2">
        <v>0.42</v>
      </c>
      <c r="J164" s="2">
        <v>102.2</v>
      </c>
      <c r="K164" s="2">
        <v>0.11700000000000001</v>
      </c>
      <c r="L164" s="2">
        <v>9.0980000000000008</v>
      </c>
      <c r="M164" s="2">
        <v>6.5510000000000002</v>
      </c>
      <c r="N164" s="2">
        <v>2E-3</v>
      </c>
      <c r="O164" s="2" t="s">
        <v>650</v>
      </c>
      <c r="P164" s="2" t="s">
        <v>650</v>
      </c>
      <c r="Q164" s="2" t="s">
        <v>650</v>
      </c>
      <c r="R164" s="2" t="s">
        <v>650</v>
      </c>
      <c r="S164" s="2" t="s">
        <v>650</v>
      </c>
      <c r="W164" s="2" t="str">
        <f t="shared" si="25"/>
        <v>Nej</v>
      </c>
      <c r="Y164" s="2">
        <f t="shared" si="26"/>
        <v>0.42</v>
      </c>
      <c r="Z164" s="2">
        <f t="shared" si="20"/>
        <v>0.14000000000000001</v>
      </c>
      <c r="AA164" s="2">
        <f t="shared" si="21"/>
        <v>0.44</v>
      </c>
      <c r="AB164" s="2">
        <f t="shared" si="27"/>
        <v>2.38</v>
      </c>
      <c r="AC164" s="2">
        <f t="shared" si="28"/>
        <v>344.47</v>
      </c>
      <c r="AD164" s="2">
        <f t="shared" si="29"/>
        <v>0.42</v>
      </c>
      <c r="AF164" s="2" t="str">
        <f t="shared" si="22"/>
        <v>Ja</v>
      </c>
      <c r="AG164" s="2">
        <f t="shared" si="23"/>
        <v>102.2</v>
      </c>
      <c r="AH164" s="2">
        <f t="shared" si="24"/>
        <v>2.0000000000000002E-5</v>
      </c>
    </row>
    <row r="165" spans="1:34" ht="15" customHeight="1" x14ac:dyDescent="0.25">
      <c r="A165" s="2" t="s">
        <v>267</v>
      </c>
      <c r="B165" s="2" t="s">
        <v>268</v>
      </c>
      <c r="C165" s="2">
        <v>2015</v>
      </c>
      <c r="D165" s="2">
        <v>2.7E-2</v>
      </c>
      <c r="E165" s="2" t="s">
        <v>650</v>
      </c>
      <c r="F165" s="2" t="s">
        <v>848</v>
      </c>
      <c r="G165" s="2">
        <v>1.1000000000000001</v>
      </c>
      <c r="H165" s="2">
        <v>0</v>
      </c>
      <c r="I165" s="2">
        <v>0</v>
      </c>
      <c r="J165" s="2" t="s">
        <v>650</v>
      </c>
      <c r="K165" s="2" t="s">
        <v>650</v>
      </c>
      <c r="L165" s="2" t="s">
        <v>650</v>
      </c>
      <c r="M165" s="2" t="s">
        <v>650</v>
      </c>
      <c r="N165" s="2" t="s">
        <v>650</v>
      </c>
      <c r="O165" s="2" t="s">
        <v>650</v>
      </c>
      <c r="P165" s="2" t="s">
        <v>650</v>
      </c>
      <c r="Q165" s="2" t="s">
        <v>650</v>
      </c>
      <c r="R165" s="2" t="s">
        <v>650</v>
      </c>
      <c r="S165" s="2" t="s">
        <v>650</v>
      </c>
      <c r="W165" s="2" t="str">
        <f t="shared" si="25"/>
        <v>Ja</v>
      </c>
      <c r="X165" s="2">
        <v>0</v>
      </c>
      <c r="Y165" s="2">
        <f t="shared" si="26"/>
        <v>0</v>
      </c>
      <c r="Z165" s="2">
        <f t="shared" si="20"/>
        <v>1</v>
      </c>
      <c r="AA165" s="2">
        <f t="shared" si="21"/>
        <v>0</v>
      </c>
      <c r="AB165" s="2">
        <f t="shared" si="27"/>
        <v>1.1000000000000001</v>
      </c>
      <c r="AC165" s="2">
        <f t="shared" si="28"/>
        <v>0</v>
      </c>
      <c r="AD165" s="2">
        <f t="shared" si="29"/>
        <v>0</v>
      </c>
      <c r="AF165" s="2" t="str">
        <f t="shared" si="22"/>
        <v>Nej</v>
      </c>
      <c r="AG165" s="2">
        <f t="shared" si="23"/>
        <v>0</v>
      </c>
      <c r="AH165" s="2">
        <f t="shared" si="24"/>
        <v>0</v>
      </c>
    </row>
    <row r="166" spans="1:34" ht="15" customHeight="1" x14ac:dyDescent="0.25">
      <c r="A166" s="2" t="s">
        <v>267</v>
      </c>
      <c r="B166" s="2" t="s">
        <v>269</v>
      </c>
      <c r="C166" s="2">
        <v>2015</v>
      </c>
      <c r="D166" s="2">
        <v>3.09E-2</v>
      </c>
      <c r="E166" s="2" t="s">
        <v>650</v>
      </c>
      <c r="F166" s="2" t="s">
        <v>879</v>
      </c>
      <c r="G166" s="2">
        <v>1.1000000000000001</v>
      </c>
      <c r="H166" s="2">
        <v>0</v>
      </c>
      <c r="I166" s="2">
        <v>0</v>
      </c>
      <c r="J166" s="2" t="s">
        <v>650</v>
      </c>
      <c r="K166" s="2" t="s">
        <v>650</v>
      </c>
      <c r="L166" s="2" t="s">
        <v>650</v>
      </c>
      <c r="M166" s="2" t="s">
        <v>650</v>
      </c>
      <c r="N166" s="2" t="s">
        <v>650</v>
      </c>
      <c r="O166" s="2" t="s">
        <v>650</v>
      </c>
      <c r="P166" s="2" t="s">
        <v>650</v>
      </c>
      <c r="Q166" s="2" t="s">
        <v>650</v>
      </c>
      <c r="R166" s="2" t="s">
        <v>650</v>
      </c>
      <c r="S166" s="2" t="s">
        <v>650</v>
      </c>
      <c r="W166" s="2" t="str">
        <f t="shared" si="25"/>
        <v>Ja</v>
      </c>
      <c r="X166" s="2">
        <v>0</v>
      </c>
      <c r="Y166" s="2">
        <f t="shared" si="26"/>
        <v>0</v>
      </c>
      <c r="Z166" s="2">
        <f t="shared" si="20"/>
        <v>1</v>
      </c>
      <c r="AA166" s="2">
        <f t="shared" si="21"/>
        <v>0</v>
      </c>
      <c r="AB166" s="2">
        <f t="shared" si="27"/>
        <v>1.1000000000000001</v>
      </c>
      <c r="AC166" s="2">
        <f t="shared" si="28"/>
        <v>0</v>
      </c>
      <c r="AD166" s="2">
        <f t="shared" si="29"/>
        <v>0</v>
      </c>
      <c r="AF166" s="2" t="str">
        <f t="shared" si="22"/>
        <v>Nej</v>
      </c>
      <c r="AG166" s="2">
        <f t="shared" si="23"/>
        <v>0</v>
      </c>
      <c r="AH166" s="2">
        <f t="shared" si="24"/>
        <v>0</v>
      </c>
    </row>
    <row r="167" spans="1:34" ht="15" customHeight="1" x14ac:dyDescent="0.25">
      <c r="A167" s="2" t="s">
        <v>267</v>
      </c>
      <c r="B167" s="2" t="s">
        <v>270</v>
      </c>
      <c r="C167" s="2">
        <v>2015</v>
      </c>
      <c r="D167" s="2">
        <v>4.5999999999999999E-2</v>
      </c>
      <c r="E167" s="2" t="s">
        <v>650</v>
      </c>
      <c r="F167" s="2" t="s">
        <v>848</v>
      </c>
      <c r="G167" s="2">
        <v>1.1000000000000001</v>
      </c>
      <c r="H167" s="2">
        <v>0</v>
      </c>
      <c r="I167" s="2">
        <v>0</v>
      </c>
      <c r="J167" s="2" t="s">
        <v>650</v>
      </c>
      <c r="K167" s="2" t="s">
        <v>650</v>
      </c>
      <c r="L167" s="2" t="s">
        <v>650</v>
      </c>
      <c r="M167" s="2" t="s">
        <v>650</v>
      </c>
      <c r="N167" s="2" t="s">
        <v>650</v>
      </c>
      <c r="O167" s="2" t="s">
        <v>650</v>
      </c>
      <c r="P167" s="2" t="s">
        <v>650</v>
      </c>
      <c r="Q167" s="2" t="s">
        <v>650</v>
      </c>
      <c r="R167" s="2" t="s">
        <v>650</v>
      </c>
      <c r="S167" s="2" t="s">
        <v>650</v>
      </c>
      <c r="W167" s="2" t="str">
        <f t="shared" si="25"/>
        <v>Ja</v>
      </c>
      <c r="X167" s="2">
        <v>0</v>
      </c>
      <c r="Y167" s="2">
        <f t="shared" si="26"/>
        <v>0</v>
      </c>
      <c r="Z167" s="2">
        <f t="shared" si="20"/>
        <v>1</v>
      </c>
      <c r="AA167" s="2">
        <f t="shared" si="21"/>
        <v>0</v>
      </c>
      <c r="AB167" s="2">
        <f t="shared" si="27"/>
        <v>1.1000000000000001</v>
      </c>
      <c r="AC167" s="2">
        <f t="shared" si="28"/>
        <v>0</v>
      </c>
      <c r="AD167" s="2">
        <f t="shared" si="29"/>
        <v>0</v>
      </c>
      <c r="AF167" s="2" t="str">
        <f t="shared" si="22"/>
        <v>Nej</v>
      </c>
      <c r="AG167" s="2">
        <f t="shared" si="23"/>
        <v>0</v>
      </c>
      <c r="AH167" s="2">
        <f t="shared" si="24"/>
        <v>0</v>
      </c>
    </row>
    <row r="168" spans="1:34" ht="15" customHeight="1" x14ac:dyDescent="0.25">
      <c r="A168" s="2" t="s">
        <v>267</v>
      </c>
      <c r="B168" s="2" t="s">
        <v>271</v>
      </c>
      <c r="C168" s="2">
        <v>2015</v>
      </c>
      <c r="D168" s="2" t="s">
        <v>650</v>
      </c>
      <c r="E168" s="2">
        <v>4</v>
      </c>
      <c r="F168" s="2" t="s">
        <v>848</v>
      </c>
      <c r="G168" s="2">
        <v>1.1000000000000001</v>
      </c>
      <c r="H168" s="2">
        <v>0</v>
      </c>
      <c r="I168" s="2">
        <v>0</v>
      </c>
      <c r="J168" s="2">
        <v>27.96</v>
      </c>
      <c r="K168" s="2">
        <v>0.31</v>
      </c>
      <c r="L168" s="2">
        <v>69</v>
      </c>
      <c r="M168" s="2">
        <v>10</v>
      </c>
      <c r="N168" s="2">
        <v>13</v>
      </c>
      <c r="O168" s="2" t="s">
        <v>650</v>
      </c>
      <c r="P168" s="2" t="s">
        <v>650</v>
      </c>
      <c r="Q168" s="2" t="s">
        <v>650</v>
      </c>
      <c r="R168" s="2" t="s">
        <v>650</v>
      </c>
      <c r="S168" s="2" t="s">
        <v>650</v>
      </c>
      <c r="W168" s="2" t="str">
        <f t="shared" si="25"/>
        <v>Ja</v>
      </c>
      <c r="X168" s="2">
        <v>0</v>
      </c>
      <c r="Y168" s="2">
        <f t="shared" si="26"/>
        <v>0</v>
      </c>
      <c r="Z168" s="2">
        <f t="shared" si="20"/>
        <v>1</v>
      </c>
      <c r="AA168" s="2">
        <f t="shared" si="21"/>
        <v>0</v>
      </c>
      <c r="AB168" s="2">
        <f t="shared" si="27"/>
        <v>1.1000000000000001</v>
      </c>
      <c r="AC168" s="2">
        <f t="shared" si="28"/>
        <v>0</v>
      </c>
      <c r="AD168" s="2">
        <f t="shared" si="29"/>
        <v>0</v>
      </c>
      <c r="AF168" s="2" t="str">
        <f t="shared" si="22"/>
        <v>Ja</v>
      </c>
      <c r="AG168" s="2">
        <f t="shared" si="23"/>
        <v>27.96</v>
      </c>
      <c r="AH168" s="2">
        <f t="shared" si="24"/>
        <v>0.13</v>
      </c>
    </row>
    <row r="169" spans="1:34" ht="15" customHeight="1" x14ac:dyDescent="0.25">
      <c r="A169" s="2" t="s">
        <v>272</v>
      </c>
      <c r="B169" s="2" t="s">
        <v>273</v>
      </c>
      <c r="C169" s="2">
        <v>2015</v>
      </c>
      <c r="D169" s="2" t="s">
        <v>650</v>
      </c>
      <c r="E169" s="2" t="s">
        <v>650</v>
      </c>
      <c r="F169" s="2" t="s">
        <v>876</v>
      </c>
      <c r="G169" s="2">
        <v>1.1000000000000001</v>
      </c>
      <c r="H169" s="2">
        <v>0</v>
      </c>
      <c r="I169" s="2">
        <v>0</v>
      </c>
      <c r="J169" s="2" t="s">
        <v>650</v>
      </c>
      <c r="K169" s="2" t="s">
        <v>650</v>
      </c>
      <c r="L169" s="2" t="s">
        <v>650</v>
      </c>
      <c r="M169" s="2" t="s">
        <v>650</v>
      </c>
      <c r="N169" s="2" t="s">
        <v>650</v>
      </c>
      <c r="O169" s="2" t="s">
        <v>650</v>
      </c>
      <c r="P169" s="2" t="s">
        <v>650</v>
      </c>
      <c r="Q169" s="2" t="s">
        <v>650</v>
      </c>
      <c r="R169" s="2" t="s">
        <v>650</v>
      </c>
      <c r="S169" s="2" t="s">
        <v>650</v>
      </c>
      <c r="W169" s="2" t="str">
        <f t="shared" si="25"/>
        <v>Ja</v>
      </c>
      <c r="X169" s="2">
        <v>0</v>
      </c>
      <c r="Y169" s="2">
        <f t="shared" si="26"/>
        <v>0</v>
      </c>
      <c r="Z169" s="2">
        <f t="shared" si="20"/>
        <v>1</v>
      </c>
      <c r="AA169" s="2">
        <f t="shared" si="21"/>
        <v>0</v>
      </c>
      <c r="AB169" s="2">
        <f t="shared" si="27"/>
        <v>1.1000000000000001</v>
      </c>
      <c r="AC169" s="2">
        <f t="shared" si="28"/>
        <v>0</v>
      </c>
      <c r="AD169" s="2">
        <f t="shared" si="29"/>
        <v>0</v>
      </c>
      <c r="AF169" s="2" t="str">
        <f t="shared" si="22"/>
        <v>Nej</v>
      </c>
      <c r="AG169" s="2">
        <f t="shared" si="23"/>
        <v>0</v>
      </c>
      <c r="AH169" s="2">
        <f t="shared" si="24"/>
        <v>0</v>
      </c>
    </row>
    <row r="170" spans="1:34" ht="15" customHeight="1" x14ac:dyDescent="0.25">
      <c r="A170" s="2" t="s">
        <v>272</v>
      </c>
      <c r="B170" s="2" t="s">
        <v>274</v>
      </c>
      <c r="C170" s="2">
        <v>2015</v>
      </c>
      <c r="D170" s="2">
        <v>2.2559999999999998</v>
      </c>
      <c r="E170" s="2" t="s">
        <v>650</v>
      </c>
      <c r="F170" s="2" t="s">
        <v>876</v>
      </c>
      <c r="G170" s="2">
        <v>1.1000000000000001</v>
      </c>
      <c r="H170" s="2">
        <v>0</v>
      </c>
      <c r="I170" s="2">
        <v>0</v>
      </c>
      <c r="J170" s="2" t="s">
        <v>650</v>
      </c>
      <c r="K170" s="2" t="s">
        <v>650</v>
      </c>
      <c r="L170" s="2" t="s">
        <v>650</v>
      </c>
      <c r="M170" s="2" t="s">
        <v>650</v>
      </c>
      <c r="N170" s="2" t="s">
        <v>650</v>
      </c>
      <c r="O170" s="2" t="s">
        <v>650</v>
      </c>
      <c r="P170" s="2" t="s">
        <v>650</v>
      </c>
      <c r="Q170" s="2" t="s">
        <v>650</v>
      </c>
      <c r="R170" s="2" t="s">
        <v>650</v>
      </c>
      <c r="S170" s="2" t="s">
        <v>650</v>
      </c>
      <c r="W170" s="2" t="str">
        <f t="shared" si="25"/>
        <v>Ja</v>
      </c>
      <c r="X170" s="2">
        <v>0</v>
      </c>
      <c r="Y170" s="2">
        <f t="shared" si="26"/>
        <v>0</v>
      </c>
      <c r="Z170" s="2">
        <f t="shared" si="20"/>
        <v>1</v>
      </c>
      <c r="AA170" s="2">
        <f t="shared" si="21"/>
        <v>0</v>
      </c>
      <c r="AB170" s="2">
        <f t="shared" si="27"/>
        <v>1.1000000000000001</v>
      </c>
      <c r="AC170" s="2">
        <f t="shared" si="28"/>
        <v>0</v>
      </c>
      <c r="AD170" s="2">
        <f t="shared" si="29"/>
        <v>0</v>
      </c>
      <c r="AF170" s="2" t="str">
        <f t="shared" si="22"/>
        <v>Nej</v>
      </c>
      <c r="AG170" s="2">
        <f t="shared" si="23"/>
        <v>0</v>
      </c>
      <c r="AH170" s="2">
        <f t="shared" si="24"/>
        <v>0</v>
      </c>
    </row>
    <row r="171" spans="1:34" ht="15" customHeight="1" x14ac:dyDescent="0.25">
      <c r="A171" s="2" t="s">
        <v>275</v>
      </c>
      <c r="B171" s="2" t="s">
        <v>276</v>
      </c>
      <c r="C171" s="2">
        <v>2015</v>
      </c>
      <c r="D171" s="2">
        <v>3.45</v>
      </c>
      <c r="E171" s="2">
        <v>6.44</v>
      </c>
      <c r="F171" s="2" t="s">
        <v>848</v>
      </c>
      <c r="G171" s="2">
        <v>1.1000000000000001</v>
      </c>
      <c r="H171" s="2">
        <v>0</v>
      </c>
      <c r="I171" s="2">
        <v>0</v>
      </c>
      <c r="J171" s="2">
        <v>48.32</v>
      </c>
      <c r="K171" s="2">
        <v>0.08</v>
      </c>
      <c r="L171" s="2">
        <v>17.2</v>
      </c>
      <c r="M171" s="2">
        <v>4.5</v>
      </c>
      <c r="N171" s="2">
        <v>0.04</v>
      </c>
      <c r="O171" s="2" t="s">
        <v>650</v>
      </c>
      <c r="P171" s="2" t="s">
        <v>650</v>
      </c>
      <c r="Q171" s="2" t="s">
        <v>650</v>
      </c>
      <c r="R171" s="2" t="s">
        <v>650</v>
      </c>
      <c r="S171" s="2" t="s">
        <v>650</v>
      </c>
      <c r="W171" s="2" t="str">
        <f t="shared" si="25"/>
        <v>Ja</v>
      </c>
      <c r="X171" s="2">
        <v>0</v>
      </c>
      <c r="Y171" s="2">
        <f t="shared" si="26"/>
        <v>0</v>
      </c>
      <c r="Z171" s="2">
        <f t="shared" si="20"/>
        <v>1</v>
      </c>
      <c r="AA171" s="2">
        <f t="shared" si="21"/>
        <v>0</v>
      </c>
      <c r="AB171" s="2">
        <f t="shared" si="27"/>
        <v>1.1000000000000001</v>
      </c>
      <c r="AC171" s="2">
        <f t="shared" si="28"/>
        <v>0</v>
      </c>
      <c r="AD171" s="2">
        <f t="shared" si="29"/>
        <v>0</v>
      </c>
      <c r="AF171" s="2" t="str">
        <f t="shared" si="22"/>
        <v>Ja</v>
      </c>
      <c r="AG171" s="2">
        <f t="shared" si="23"/>
        <v>48.32</v>
      </c>
      <c r="AH171" s="2">
        <f t="shared" si="24"/>
        <v>4.0000000000000002E-4</v>
      </c>
    </row>
    <row r="172" spans="1:34" ht="15" customHeight="1" x14ac:dyDescent="0.25">
      <c r="A172" s="2" t="s">
        <v>277</v>
      </c>
      <c r="B172" s="2" t="s">
        <v>278</v>
      </c>
      <c r="C172" s="2">
        <v>2015</v>
      </c>
      <c r="D172" s="2">
        <v>0.16200000000000001</v>
      </c>
      <c r="E172" s="2" t="s">
        <v>650</v>
      </c>
      <c r="F172" s="2" t="s">
        <v>880</v>
      </c>
      <c r="G172" s="2">
        <v>2.38</v>
      </c>
      <c r="H172" s="2">
        <v>344.47</v>
      </c>
      <c r="I172" s="2">
        <v>0.42</v>
      </c>
      <c r="J172" s="2" t="s">
        <v>650</v>
      </c>
      <c r="K172" s="2" t="s">
        <v>650</v>
      </c>
      <c r="L172" s="2" t="s">
        <v>650</v>
      </c>
      <c r="M172" s="2" t="s">
        <v>650</v>
      </c>
      <c r="N172" s="2" t="s">
        <v>650</v>
      </c>
      <c r="O172" s="2" t="s">
        <v>650</v>
      </c>
      <c r="P172" s="2" t="s">
        <v>650</v>
      </c>
      <c r="Q172" s="2" t="s">
        <v>650</v>
      </c>
      <c r="R172" s="2" t="s">
        <v>650</v>
      </c>
      <c r="S172" s="2" t="s">
        <v>650</v>
      </c>
      <c r="W172" s="2" t="str">
        <f t="shared" si="25"/>
        <v>Nej</v>
      </c>
      <c r="Y172" s="2">
        <f t="shared" si="26"/>
        <v>0.42</v>
      </c>
      <c r="Z172" s="2">
        <f t="shared" si="20"/>
        <v>0.14000000000000001</v>
      </c>
      <c r="AA172" s="2">
        <f t="shared" si="21"/>
        <v>0.44</v>
      </c>
      <c r="AB172" s="2">
        <f t="shared" si="27"/>
        <v>2.38</v>
      </c>
      <c r="AC172" s="2">
        <f t="shared" si="28"/>
        <v>344.47</v>
      </c>
      <c r="AD172" s="2">
        <f t="shared" si="29"/>
        <v>0.42</v>
      </c>
      <c r="AF172" s="2" t="str">
        <f t="shared" si="22"/>
        <v>Nej</v>
      </c>
      <c r="AG172" s="2">
        <f t="shared" si="23"/>
        <v>0</v>
      </c>
      <c r="AH172" s="2">
        <f t="shared" si="24"/>
        <v>0</v>
      </c>
    </row>
    <row r="173" spans="1:34" ht="15" customHeight="1" x14ac:dyDescent="0.25">
      <c r="A173" s="2" t="s">
        <v>277</v>
      </c>
      <c r="B173" s="2" t="s">
        <v>279</v>
      </c>
      <c r="C173" s="2">
        <v>2015</v>
      </c>
      <c r="D173" s="2">
        <v>0.16800000000000001</v>
      </c>
      <c r="E173" s="2" t="s">
        <v>650</v>
      </c>
      <c r="F173" s="2" t="s">
        <v>880</v>
      </c>
      <c r="G173" s="2">
        <v>2.38</v>
      </c>
      <c r="H173" s="2">
        <v>344.47</v>
      </c>
      <c r="I173" s="2">
        <v>0.42</v>
      </c>
      <c r="J173" s="2" t="s">
        <v>650</v>
      </c>
      <c r="K173" s="2" t="s">
        <v>650</v>
      </c>
      <c r="L173" s="2" t="s">
        <v>650</v>
      </c>
      <c r="M173" s="2" t="s">
        <v>650</v>
      </c>
      <c r="N173" s="2" t="s">
        <v>650</v>
      </c>
      <c r="O173" s="2" t="s">
        <v>650</v>
      </c>
      <c r="P173" s="2" t="s">
        <v>650</v>
      </c>
      <c r="Q173" s="2" t="s">
        <v>650</v>
      </c>
      <c r="R173" s="2" t="s">
        <v>650</v>
      </c>
      <c r="S173" s="2" t="s">
        <v>650</v>
      </c>
      <c r="W173" s="2" t="str">
        <f t="shared" si="25"/>
        <v>Nej</v>
      </c>
      <c r="Y173" s="2">
        <f t="shared" si="26"/>
        <v>0.42</v>
      </c>
      <c r="Z173" s="2">
        <f t="shared" si="20"/>
        <v>0.14000000000000001</v>
      </c>
      <c r="AA173" s="2">
        <f t="shared" si="21"/>
        <v>0.44</v>
      </c>
      <c r="AB173" s="2">
        <f t="shared" si="27"/>
        <v>2.38</v>
      </c>
      <c r="AC173" s="2">
        <f t="shared" si="28"/>
        <v>344.47</v>
      </c>
      <c r="AD173" s="2">
        <f t="shared" si="29"/>
        <v>0.42</v>
      </c>
      <c r="AF173" s="2" t="str">
        <f t="shared" si="22"/>
        <v>Nej</v>
      </c>
      <c r="AG173" s="2">
        <f t="shared" si="23"/>
        <v>0</v>
      </c>
      <c r="AH173" s="2">
        <f t="shared" si="24"/>
        <v>0</v>
      </c>
    </row>
    <row r="174" spans="1:34" ht="15" customHeight="1" x14ac:dyDescent="0.25">
      <c r="A174" s="2" t="s">
        <v>277</v>
      </c>
      <c r="B174" s="2" t="s">
        <v>280</v>
      </c>
      <c r="C174" s="2">
        <v>2015</v>
      </c>
      <c r="D174" s="2">
        <v>0.22500000000000001</v>
      </c>
      <c r="E174" s="2" t="s">
        <v>650</v>
      </c>
      <c r="F174" s="2" t="s">
        <v>880</v>
      </c>
      <c r="G174" s="2">
        <v>2.38</v>
      </c>
      <c r="H174" s="2">
        <v>344.47</v>
      </c>
      <c r="I174" s="2">
        <v>0.42</v>
      </c>
      <c r="J174" s="2" t="s">
        <v>650</v>
      </c>
      <c r="K174" s="2" t="s">
        <v>650</v>
      </c>
      <c r="L174" s="2" t="s">
        <v>650</v>
      </c>
      <c r="M174" s="2" t="s">
        <v>650</v>
      </c>
      <c r="N174" s="2" t="s">
        <v>650</v>
      </c>
      <c r="O174" s="2" t="s">
        <v>650</v>
      </c>
      <c r="P174" s="2" t="s">
        <v>650</v>
      </c>
      <c r="Q174" s="2" t="s">
        <v>650</v>
      </c>
      <c r="R174" s="2" t="s">
        <v>650</v>
      </c>
      <c r="S174" s="2" t="s">
        <v>650</v>
      </c>
      <c r="W174" s="2" t="str">
        <f t="shared" si="25"/>
        <v>Nej</v>
      </c>
      <c r="Y174" s="2">
        <f t="shared" si="26"/>
        <v>0.42</v>
      </c>
      <c r="Z174" s="2">
        <f t="shared" si="20"/>
        <v>0.14000000000000001</v>
      </c>
      <c r="AA174" s="2">
        <f t="shared" si="21"/>
        <v>0.44</v>
      </c>
      <c r="AB174" s="2">
        <f t="shared" si="27"/>
        <v>2.38</v>
      </c>
      <c r="AC174" s="2">
        <f t="shared" si="28"/>
        <v>344.47</v>
      </c>
      <c r="AD174" s="2">
        <f t="shared" si="29"/>
        <v>0.42</v>
      </c>
      <c r="AF174" s="2" t="str">
        <f t="shared" si="22"/>
        <v>Nej</v>
      </c>
      <c r="AG174" s="2">
        <f t="shared" si="23"/>
        <v>0</v>
      </c>
      <c r="AH174" s="2">
        <f t="shared" si="24"/>
        <v>0</v>
      </c>
    </row>
    <row r="175" spans="1:34" ht="15" customHeight="1" x14ac:dyDescent="0.25">
      <c r="A175" s="2" t="s">
        <v>277</v>
      </c>
      <c r="B175" s="2" t="s">
        <v>281</v>
      </c>
      <c r="C175" s="2">
        <v>2015</v>
      </c>
      <c r="D175" s="2">
        <v>0.17499999999999999</v>
      </c>
      <c r="E175" s="2" t="s">
        <v>650</v>
      </c>
      <c r="F175" s="2" t="s">
        <v>880</v>
      </c>
      <c r="G175" s="2">
        <v>2.38</v>
      </c>
      <c r="H175" s="2">
        <v>344.47</v>
      </c>
      <c r="I175" s="2">
        <v>0.42</v>
      </c>
      <c r="J175" s="2" t="s">
        <v>650</v>
      </c>
      <c r="K175" s="2" t="s">
        <v>650</v>
      </c>
      <c r="L175" s="2" t="s">
        <v>650</v>
      </c>
      <c r="M175" s="2" t="s">
        <v>650</v>
      </c>
      <c r="N175" s="2" t="s">
        <v>650</v>
      </c>
      <c r="O175" s="2" t="s">
        <v>650</v>
      </c>
      <c r="P175" s="2" t="s">
        <v>650</v>
      </c>
      <c r="Q175" s="2" t="s">
        <v>650</v>
      </c>
      <c r="R175" s="2" t="s">
        <v>650</v>
      </c>
      <c r="S175" s="2" t="s">
        <v>650</v>
      </c>
      <c r="W175" s="2" t="str">
        <f t="shared" si="25"/>
        <v>Nej</v>
      </c>
      <c r="Y175" s="2">
        <f t="shared" si="26"/>
        <v>0.42</v>
      </c>
      <c r="Z175" s="2">
        <f t="shared" si="20"/>
        <v>0.14000000000000001</v>
      </c>
      <c r="AA175" s="2">
        <f t="shared" si="21"/>
        <v>0.44</v>
      </c>
      <c r="AB175" s="2">
        <f t="shared" si="27"/>
        <v>2.38</v>
      </c>
      <c r="AC175" s="2">
        <f t="shared" si="28"/>
        <v>344.47</v>
      </c>
      <c r="AD175" s="2">
        <f t="shared" si="29"/>
        <v>0.42</v>
      </c>
      <c r="AF175" s="2" t="str">
        <f t="shared" si="22"/>
        <v>Nej</v>
      </c>
      <c r="AG175" s="2">
        <f t="shared" si="23"/>
        <v>0</v>
      </c>
      <c r="AH175" s="2">
        <f t="shared" si="24"/>
        <v>0</v>
      </c>
    </row>
    <row r="176" spans="1:34" ht="15" customHeight="1" x14ac:dyDescent="0.25">
      <c r="A176" s="2" t="s">
        <v>277</v>
      </c>
      <c r="B176" s="2" t="s">
        <v>282</v>
      </c>
      <c r="C176" s="2">
        <v>2015</v>
      </c>
      <c r="D176" s="2">
        <v>0.318</v>
      </c>
      <c r="E176" s="2" t="s">
        <v>650</v>
      </c>
      <c r="F176" s="2" t="s">
        <v>880</v>
      </c>
      <c r="G176" s="2">
        <v>2.38</v>
      </c>
      <c r="H176" s="2">
        <v>344.47</v>
      </c>
      <c r="I176" s="2">
        <v>0.42</v>
      </c>
      <c r="J176" s="2" t="s">
        <v>650</v>
      </c>
      <c r="K176" s="2" t="s">
        <v>650</v>
      </c>
      <c r="L176" s="2" t="s">
        <v>650</v>
      </c>
      <c r="M176" s="2" t="s">
        <v>650</v>
      </c>
      <c r="N176" s="2" t="s">
        <v>650</v>
      </c>
      <c r="O176" s="2" t="s">
        <v>650</v>
      </c>
      <c r="P176" s="2" t="s">
        <v>650</v>
      </c>
      <c r="Q176" s="2" t="s">
        <v>650</v>
      </c>
      <c r="R176" s="2" t="s">
        <v>650</v>
      </c>
      <c r="S176" s="2" t="s">
        <v>650</v>
      </c>
      <c r="W176" s="2" t="str">
        <f t="shared" si="25"/>
        <v>Nej</v>
      </c>
      <c r="Y176" s="2">
        <f t="shared" si="26"/>
        <v>0.42</v>
      </c>
      <c r="Z176" s="2">
        <f t="shared" si="20"/>
        <v>0.14000000000000001</v>
      </c>
      <c r="AA176" s="2">
        <f t="shared" si="21"/>
        <v>0.44</v>
      </c>
      <c r="AB176" s="2">
        <f t="shared" si="27"/>
        <v>2.38</v>
      </c>
      <c r="AC176" s="2">
        <f t="shared" si="28"/>
        <v>344.47</v>
      </c>
      <c r="AD176" s="2">
        <f t="shared" si="29"/>
        <v>0.42</v>
      </c>
      <c r="AF176" s="2" t="str">
        <f t="shared" si="22"/>
        <v>Nej</v>
      </c>
      <c r="AG176" s="2">
        <f t="shared" si="23"/>
        <v>0</v>
      </c>
      <c r="AH176" s="2">
        <f t="shared" si="24"/>
        <v>0</v>
      </c>
    </row>
    <row r="177" spans="1:34" ht="15" customHeight="1" x14ac:dyDescent="0.25">
      <c r="A177" s="2" t="s">
        <v>277</v>
      </c>
      <c r="B177" s="2" t="s">
        <v>283</v>
      </c>
      <c r="C177" s="2">
        <v>2015</v>
      </c>
      <c r="D177" s="2">
        <v>0.48499999999999999</v>
      </c>
      <c r="E177" s="2" t="s">
        <v>650</v>
      </c>
      <c r="F177" s="2" t="s">
        <v>880</v>
      </c>
      <c r="G177" s="2">
        <v>2.38</v>
      </c>
      <c r="H177" s="2">
        <v>344.47</v>
      </c>
      <c r="I177" s="2">
        <v>0.42</v>
      </c>
      <c r="J177" s="2" t="s">
        <v>650</v>
      </c>
      <c r="K177" s="2" t="s">
        <v>650</v>
      </c>
      <c r="L177" s="2" t="s">
        <v>650</v>
      </c>
      <c r="M177" s="2" t="s">
        <v>650</v>
      </c>
      <c r="N177" s="2" t="s">
        <v>650</v>
      </c>
      <c r="O177" s="2" t="s">
        <v>650</v>
      </c>
      <c r="P177" s="2" t="s">
        <v>650</v>
      </c>
      <c r="Q177" s="2" t="s">
        <v>650</v>
      </c>
      <c r="R177" s="2" t="s">
        <v>650</v>
      </c>
      <c r="S177" s="2" t="s">
        <v>650</v>
      </c>
      <c r="W177" s="2" t="str">
        <f t="shared" si="25"/>
        <v>Nej</v>
      </c>
      <c r="Y177" s="2">
        <f t="shared" si="26"/>
        <v>0.42</v>
      </c>
      <c r="Z177" s="2">
        <f t="shared" si="20"/>
        <v>0.14000000000000001</v>
      </c>
      <c r="AA177" s="2">
        <f t="shared" si="21"/>
        <v>0.44</v>
      </c>
      <c r="AB177" s="2">
        <f t="shared" si="27"/>
        <v>2.38</v>
      </c>
      <c r="AC177" s="2">
        <f t="shared" si="28"/>
        <v>344.47</v>
      </c>
      <c r="AD177" s="2">
        <f t="shared" si="29"/>
        <v>0.42</v>
      </c>
      <c r="AF177" s="2" t="str">
        <f t="shared" si="22"/>
        <v>Nej</v>
      </c>
      <c r="AG177" s="2">
        <f t="shared" si="23"/>
        <v>0</v>
      </c>
      <c r="AH177" s="2">
        <f t="shared" si="24"/>
        <v>0</v>
      </c>
    </row>
    <row r="178" spans="1:34" ht="15" customHeight="1" x14ac:dyDescent="0.25">
      <c r="A178" s="2" t="s">
        <v>277</v>
      </c>
      <c r="B178" s="2" t="s">
        <v>284</v>
      </c>
      <c r="C178" s="2">
        <v>2015</v>
      </c>
      <c r="D178" s="2">
        <v>0.28000000000000003</v>
      </c>
      <c r="E178" s="2" t="s">
        <v>650</v>
      </c>
      <c r="F178" s="2" t="s">
        <v>880</v>
      </c>
      <c r="G178" s="2">
        <v>2.38</v>
      </c>
      <c r="H178" s="2">
        <v>344.47</v>
      </c>
      <c r="I178" s="2">
        <v>0.42</v>
      </c>
      <c r="J178" s="2" t="s">
        <v>650</v>
      </c>
      <c r="K178" s="2" t="s">
        <v>650</v>
      </c>
      <c r="L178" s="2" t="s">
        <v>650</v>
      </c>
      <c r="M178" s="2" t="s">
        <v>650</v>
      </c>
      <c r="N178" s="2" t="s">
        <v>650</v>
      </c>
      <c r="O178" s="2" t="s">
        <v>650</v>
      </c>
      <c r="P178" s="2" t="s">
        <v>650</v>
      </c>
      <c r="Q178" s="2" t="s">
        <v>650</v>
      </c>
      <c r="R178" s="2" t="s">
        <v>650</v>
      </c>
      <c r="S178" s="2" t="s">
        <v>650</v>
      </c>
      <c r="W178" s="2" t="str">
        <f t="shared" si="25"/>
        <v>Nej</v>
      </c>
      <c r="Y178" s="2">
        <f t="shared" si="26"/>
        <v>0.42</v>
      </c>
      <c r="Z178" s="2">
        <f t="shared" si="20"/>
        <v>0.14000000000000001</v>
      </c>
      <c r="AA178" s="2">
        <f t="shared" si="21"/>
        <v>0.44</v>
      </c>
      <c r="AB178" s="2">
        <f t="shared" si="27"/>
        <v>2.38</v>
      </c>
      <c r="AC178" s="2">
        <f t="shared" si="28"/>
        <v>344.47</v>
      </c>
      <c r="AD178" s="2">
        <f t="shared" si="29"/>
        <v>0.42</v>
      </c>
      <c r="AF178" s="2" t="str">
        <f t="shared" si="22"/>
        <v>Nej</v>
      </c>
      <c r="AG178" s="2">
        <f t="shared" si="23"/>
        <v>0</v>
      </c>
      <c r="AH178" s="2">
        <f t="shared" si="24"/>
        <v>0</v>
      </c>
    </row>
    <row r="179" spans="1:34" ht="15" customHeight="1" x14ac:dyDescent="0.25">
      <c r="A179" s="2" t="s">
        <v>277</v>
      </c>
      <c r="B179" s="2" t="s">
        <v>285</v>
      </c>
      <c r="C179" s="2">
        <v>2015</v>
      </c>
      <c r="D179" s="2">
        <v>0.13500000000000001</v>
      </c>
      <c r="E179" s="2" t="s">
        <v>650</v>
      </c>
      <c r="F179" s="2" t="s">
        <v>651</v>
      </c>
      <c r="G179" s="2">
        <v>2.38</v>
      </c>
      <c r="H179" s="2">
        <v>344.47</v>
      </c>
      <c r="I179" s="2">
        <v>0.42</v>
      </c>
      <c r="J179" s="2" t="s">
        <v>650</v>
      </c>
      <c r="K179" s="2" t="s">
        <v>650</v>
      </c>
      <c r="L179" s="2" t="s">
        <v>650</v>
      </c>
      <c r="M179" s="2" t="s">
        <v>650</v>
      </c>
      <c r="N179" s="2" t="s">
        <v>650</v>
      </c>
      <c r="O179" s="2" t="s">
        <v>650</v>
      </c>
      <c r="P179" s="2" t="s">
        <v>650</v>
      </c>
      <c r="Q179" s="2" t="s">
        <v>650</v>
      </c>
      <c r="R179" s="2" t="s">
        <v>650</v>
      </c>
      <c r="S179" s="2" t="s">
        <v>650</v>
      </c>
      <c r="W179" s="2" t="str">
        <f t="shared" si="25"/>
        <v>Nej</v>
      </c>
      <c r="Y179" s="2">
        <f t="shared" si="26"/>
        <v>0.42</v>
      </c>
      <c r="Z179" s="2">
        <f t="shared" si="20"/>
        <v>0.14000000000000001</v>
      </c>
      <c r="AA179" s="2">
        <f t="shared" si="21"/>
        <v>0.44</v>
      </c>
      <c r="AB179" s="2">
        <f t="shared" si="27"/>
        <v>2.38</v>
      </c>
      <c r="AC179" s="2">
        <f t="shared" si="28"/>
        <v>344.47</v>
      </c>
      <c r="AD179" s="2">
        <f t="shared" si="29"/>
        <v>0.42</v>
      </c>
      <c r="AF179" s="2" t="str">
        <f t="shared" si="22"/>
        <v>Nej</v>
      </c>
      <c r="AG179" s="2">
        <f t="shared" si="23"/>
        <v>0</v>
      </c>
      <c r="AH179" s="2">
        <f t="shared" si="24"/>
        <v>0</v>
      </c>
    </row>
    <row r="180" spans="1:34" ht="15" customHeight="1" x14ac:dyDescent="0.25">
      <c r="A180" s="2" t="s">
        <v>286</v>
      </c>
      <c r="B180" s="2" t="s">
        <v>287</v>
      </c>
      <c r="C180" s="2">
        <v>2015</v>
      </c>
      <c r="D180" s="2">
        <v>0.38400000000000001</v>
      </c>
      <c r="E180" s="2" t="s">
        <v>650</v>
      </c>
      <c r="F180" s="2" t="s">
        <v>651</v>
      </c>
      <c r="G180" s="2">
        <v>2.38</v>
      </c>
      <c r="H180" s="2">
        <v>344.47</v>
      </c>
      <c r="I180" s="2">
        <v>0.42</v>
      </c>
      <c r="J180" s="2" t="s">
        <v>650</v>
      </c>
      <c r="K180" s="2" t="s">
        <v>650</v>
      </c>
      <c r="L180" s="2" t="s">
        <v>650</v>
      </c>
      <c r="M180" s="2" t="s">
        <v>650</v>
      </c>
      <c r="N180" s="2" t="s">
        <v>650</v>
      </c>
      <c r="O180" s="2" t="s">
        <v>650</v>
      </c>
      <c r="P180" s="2" t="s">
        <v>650</v>
      </c>
      <c r="Q180" s="2" t="s">
        <v>650</v>
      </c>
      <c r="R180" s="2" t="s">
        <v>650</v>
      </c>
      <c r="S180" s="2" t="s">
        <v>650</v>
      </c>
      <c r="W180" s="2" t="str">
        <f t="shared" si="25"/>
        <v>Nej</v>
      </c>
      <c r="Y180" s="2">
        <f t="shared" si="26"/>
        <v>0.42</v>
      </c>
      <c r="Z180" s="2">
        <f t="shared" si="20"/>
        <v>0.14000000000000001</v>
      </c>
      <c r="AA180" s="2">
        <f t="shared" si="21"/>
        <v>0.44</v>
      </c>
      <c r="AB180" s="2">
        <f t="shared" si="27"/>
        <v>2.38</v>
      </c>
      <c r="AC180" s="2">
        <f t="shared" si="28"/>
        <v>344.47</v>
      </c>
      <c r="AD180" s="2">
        <f t="shared" si="29"/>
        <v>0.42</v>
      </c>
      <c r="AF180" s="2" t="str">
        <f t="shared" si="22"/>
        <v>Nej</v>
      </c>
      <c r="AG180" s="2">
        <f t="shared" si="23"/>
        <v>0</v>
      </c>
      <c r="AH180" s="2">
        <f t="shared" si="24"/>
        <v>0</v>
      </c>
    </row>
    <row r="181" spans="1:34" ht="15" customHeight="1" x14ac:dyDescent="0.25">
      <c r="A181" s="2" t="s">
        <v>291</v>
      </c>
      <c r="B181" s="2" t="s">
        <v>10</v>
      </c>
      <c r="C181" s="2">
        <v>2015</v>
      </c>
      <c r="D181" s="2" t="s">
        <v>650</v>
      </c>
      <c r="E181" s="2" t="s">
        <v>650</v>
      </c>
      <c r="F181" s="2" t="s">
        <v>651</v>
      </c>
      <c r="G181" s="2">
        <v>2.38</v>
      </c>
      <c r="H181" s="2">
        <v>344.47</v>
      </c>
      <c r="I181" s="2">
        <v>0.42</v>
      </c>
      <c r="J181" s="2" t="s">
        <v>650</v>
      </c>
      <c r="K181" s="2" t="s">
        <v>650</v>
      </c>
      <c r="L181" s="2" t="s">
        <v>650</v>
      </c>
      <c r="M181" s="2" t="s">
        <v>650</v>
      </c>
      <c r="N181" s="2" t="s">
        <v>650</v>
      </c>
      <c r="O181" s="2" t="s">
        <v>650</v>
      </c>
      <c r="P181" s="2" t="s">
        <v>650</v>
      </c>
      <c r="Q181" s="2" t="s">
        <v>650</v>
      </c>
      <c r="R181" s="2" t="s">
        <v>650</v>
      </c>
      <c r="S181" s="2" t="s">
        <v>650</v>
      </c>
      <c r="W181" s="2" t="str">
        <f t="shared" si="25"/>
        <v>Nej</v>
      </c>
      <c r="Y181" s="2">
        <f t="shared" si="26"/>
        <v>0.42</v>
      </c>
      <c r="Z181" s="2">
        <f t="shared" si="20"/>
        <v>0.14000000000000001</v>
      </c>
      <c r="AA181" s="2">
        <f t="shared" si="21"/>
        <v>0.44</v>
      </c>
      <c r="AB181" s="2">
        <f t="shared" si="27"/>
        <v>2.38</v>
      </c>
      <c r="AC181" s="2">
        <f t="shared" si="28"/>
        <v>344.47</v>
      </c>
      <c r="AD181" s="2">
        <f t="shared" si="29"/>
        <v>0.42</v>
      </c>
      <c r="AF181" s="2" t="str">
        <f t="shared" si="22"/>
        <v>Nej</v>
      </c>
      <c r="AG181" s="2">
        <f t="shared" si="23"/>
        <v>0</v>
      </c>
      <c r="AH181" s="2">
        <f t="shared" si="24"/>
        <v>0</v>
      </c>
    </row>
    <row r="182" spans="1:34" ht="15" customHeight="1" x14ac:dyDescent="0.25">
      <c r="A182" s="2" t="s">
        <v>291</v>
      </c>
      <c r="B182" s="2" t="s">
        <v>292</v>
      </c>
      <c r="C182" s="2">
        <v>2015</v>
      </c>
      <c r="D182" s="2">
        <v>0.11</v>
      </c>
      <c r="E182" s="2" t="s">
        <v>650</v>
      </c>
      <c r="F182" s="2" t="s">
        <v>881</v>
      </c>
      <c r="G182" s="2">
        <v>0.1</v>
      </c>
      <c r="H182" s="2">
        <v>0</v>
      </c>
      <c r="I182" s="2">
        <v>0</v>
      </c>
      <c r="J182" s="2" t="s">
        <v>650</v>
      </c>
      <c r="K182" s="2" t="s">
        <v>650</v>
      </c>
      <c r="L182" s="2" t="s">
        <v>650</v>
      </c>
      <c r="M182" s="2" t="s">
        <v>650</v>
      </c>
      <c r="N182" s="2" t="s">
        <v>650</v>
      </c>
      <c r="O182" s="2" t="s">
        <v>650</v>
      </c>
      <c r="P182" s="2" t="s">
        <v>650</v>
      </c>
      <c r="Q182" s="2" t="s">
        <v>650</v>
      </c>
      <c r="R182" s="2" t="s">
        <v>650</v>
      </c>
      <c r="S182" s="2" t="s">
        <v>650</v>
      </c>
      <c r="W182" s="2" t="str">
        <f t="shared" si="25"/>
        <v>Ja</v>
      </c>
      <c r="X182" s="2">
        <v>0</v>
      </c>
      <c r="Y182" s="2">
        <f t="shared" si="26"/>
        <v>0</v>
      </c>
      <c r="Z182" s="2">
        <f t="shared" si="20"/>
        <v>1</v>
      </c>
      <c r="AA182" s="2">
        <f t="shared" si="21"/>
        <v>0</v>
      </c>
      <c r="AB182" s="2">
        <f t="shared" si="27"/>
        <v>0.1</v>
      </c>
      <c r="AC182" s="2">
        <f t="shared" si="28"/>
        <v>0</v>
      </c>
      <c r="AD182" s="2">
        <f t="shared" si="29"/>
        <v>0</v>
      </c>
      <c r="AF182" s="2" t="str">
        <f t="shared" si="22"/>
        <v>Nej</v>
      </c>
      <c r="AG182" s="2">
        <f t="shared" si="23"/>
        <v>0</v>
      </c>
      <c r="AH182" s="2">
        <f t="shared" si="24"/>
        <v>0</v>
      </c>
    </row>
    <row r="183" spans="1:34" ht="15" customHeight="1" x14ac:dyDescent="0.25">
      <c r="A183" s="2" t="s">
        <v>291</v>
      </c>
      <c r="B183" s="2" t="s">
        <v>293</v>
      </c>
      <c r="C183" s="2">
        <v>2015</v>
      </c>
      <c r="D183" s="2">
        <v>0.54600000000000004</v>
      </c>
      <c r="E183" s="2" t="s">
        <v>650</v>
      </c>
      <c r="F183" s="2" t="s">
        <v>881</v>
      </c>
      <c r="G183" s="2">
        <v>0.1</v>
      </c>
      <c r="H183" s="2">
        <v>0</v>
      </c>
      <c r="I183" s="2">
        <v>0</v>
      </c>
      <c r="J183" s="2" t="s">
        <v>650</v>
      </c>
      <c r="K183" s="2" t="s">
        <v>650</v>
      </c>
      <c r="L183" s="2" t="s">
        <v>650</v>
      </c>
      <c r="M183" s="2" t="s">
        <v>650</v>
      </c>
      <c r="N183" s="2" t="s">
        <v>650</v>
      </c>
      <c r="O183" s="2" t="s">
        <v>650</v>
      </c>
      <c r="P183" s="2" t="s">
        <v>650</v>
      </c>
      <c r="Q183" s="2" t="s">
        <v>650</v>
      </c>
      <c r="R183" s="2" t="s">
        <v>650</v>
      </c>
      <c r="S183" s="2" t="s">
        <v>650</v>
      </c>
      <c r="W183" s="2" t="str">
        <f t="shared" si="25"/>
        <v>Ja</v>
      </c>
      <c r="X183" s="2">
        <v>0</v>
      </c>
      <c r="Y183" s="2">
        <f t="shared" si="26"/>
        <v>0</v>
      </c>
      <c r="Z183" s="2">
        <f t="shared" si="20"/>
        <v>1</v>
      </c>
      <c r="AA183" s="2">
        <f t="shared" si="21"/>
        <v>0</v>
      </c>
      <c r="AB183" s="2">
        <f t="shared" si="27"/>
        <v>0.1</v>
      </c>
      <c r="AC183" s="2">
        <f t="shared" si="28"/>
        <v>0</v>
      </c>
      <c r="AD183" s="2">
        <f t="shared" si="29"/>
        <v>0</v>
      </c>
      <c r="AF183" s="2" t="str">
        <f t="shared" si="22"/>
        <v>Nej</v>
      </c>
      <c r="AG183" s="2">
        <f t="shared" si="23"/>
        <v>0</v>
      </c>
      <c r="AH183" s="2">
        <f t="shared" si="24"/>
        <v>0</v>
      </c>
    </row>
    <row r="184" spans="1:34" ht="15" customHeight="1" x14ac:dyDescent="0.25">
      <c r="A184" s="2" t="s">
        <v>291</v>
      </c>
      <c r="B184" s="2" t="s">
        <v>294</v>
      </c>
      <c r="C184" s="2">
        <v>2015</v>
      </c>
      <c r="D184" s="2">
        <v>1.4E-2</v>
      </c>
      <c r="E184" s="2" t="s">
        <v>650</v>
      </c>
      <c r="F184" s="2" t="s">
        <v>882</v>
      </c>
      <c r="G184" s="2">
        <v>0.1</v>
      </c>
      <c r="H184" s="2">
        <v>0</v>
      </c>
      <c r="I184" s="2">
        <v>0</v>
      </c>
      <c r="J184" s="2" t="s">
        <v>650</v>
      </c>
      <c r="K184" s="2" t="s">
        <v>650</v>
      </c>
      <c r="L184" s="2" t="s">
        <v>650</v>
      </c>
      <c r="M184" s="2" t="s">
        <v>650</v>
      </c>
      <c r="N184" s="2" t="s">
        <v>650</v>
      </c>
      <c r="O184" s="2" t="s">
        <v>650</v>
      </c>
      <c r="P184" s="2" t="s">
        <v>650</v>
      </c>
      <c r="Q184" s="2" t="s">
        <v>650</v>
      </c>
      <c r="R184" s="2" t="s">
        <v>650</v>
      </c>
      <c r="S184" s="2" t="s">
        <v>650</v>
      </c>
      <c r="W184" s="2" t="str">
        <f t="shared" si="25"/>
        <v>Ja</v>
      </c>
      <c r="X184" s="2">
        <v>0</v>
      </c>
      <c r="Y184" s="2">
        <f t="shared" si="26"/>
        <v>0</v>
      </c>
      <c r="Z184" s="2">
        <f t="shared" si="20"/>
        <v>1</v>
      </c>
      <c r="AA184" s="2">
        <f t="shared" si="21"/>
        <v>0</v>
      </c>
      <c r="AB184" s="2">
        <f t="shared" si="27"/>
        <v>0.1</v>
      </c>
      <c r="AC184" s="2">
        <f t="shared" si="28"/>
        <v>0</v>
      </c>
      <c r="AD184" s="2">
        <f t="shared" si="29"/>
        <v>0</v>
      </c>
      <c r="AF184" s="2" t="str">
        <f t="shared" si="22"/>
        <v>Nej</v>
      </c>
      <c r="AG184" s="2">
        <f t="shared" si="23"/>
        <v>0</v>
      </c>
      <c r="AH184" s="2">
        <f t="shared" si="24"/>
        <v>0</v>
      </c>
    </row>
    <row r="185" spans="1:34"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W185" s="2" t="str">
        <f t="shared" si="25"/>
        <v>Nej</v>
      </c>
      <c r="Y185" s="2" t="str">
        <f t="shared" si="26"/>
        <v>-</v>
      </c>
      <c r="Z185" s="2">
        <f t="shared" si="20"/>
        <v>0.14000000000000001</v>
      </c>
      <c r="AA185" s="2">
        <f t="shared" si="21"/>
        <v>0.44</v>
      </c>
      <c r="AB185" s="2">
        <f t="shared" si="27"/>
        <v>2.38</v>
      </c>
      <c r="AC185" s="2">
        <f t="shared" si="28"/>
        <v>344.47</v>
      </c>
      <c r="AD185" s="2">
        <f t="shared" si="29"/>
        <v>0.42</v>
      </c>
      <c r="AF185" s="2" t="str">
        <f t="shared" si="22"/>
        <v>Nej</v>
      </c>
      <c r="AG185" s="2">
        <f t="shared" si="23"/>
        <v>0</v>
      </c>
      <c r="AH185" s="2">
        <f t="shared" si="24"/>
        <v>0</v>
      </c>
    </row>
    <row r="186" spans="1:34"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W186" s="2" t="str">
        <f t="shared" si="25"/>
        <v>Nej</v>
      </c>
      <c r="Y186" s="2" t="str">
        <f t="shared" si="26"/>
        <v>-</v>
      </c>
      <c r="Z186" s="2">
        <f t="shared" si="20"/>
        <v>0.14000000000000001</v>
      </c>
      <c r="AA186" s="2">
        <f t="shared" si="21"/>
        <v>0.44</v>
      </c>
      <c r="AB186" s="2">
        <f t="shared" si="27"/>
        <v>2.38</v>
      </c>
      <c r="AC186" s="2">
        <f t="shared" si="28"/>
        <v>344.47</v>
      </c>
      <c r="AD186" s="2">
        <f t="shared" si="29"/>
        <v>0.42</v>
      </c>
      <c r="AF186" s="2" t="str">
        <f t="shared" si="22"/>
        <v>Nej</v>
      </c>
      <c r="AG186" s="2">
        <f t="shared" si="23"/>
        <v>0</v>
      </c>
      <c r="AH186" s="2">
        <f t="shared" si="24"/>
        <v>0</v>
      </c>
    </row>
    <row r="187" spans="1:34" ht="15" customHeight="1" x14ac:dyDescent="0.25">
      <c r="A187" s="2" t="s">
        <v>297</v>
      </c>
      <c r="B187" s="2" t="s">
        <v>298</v>
      </c>
      <c r="C187" s="2">
        <v>2015</v>
      </c>
      <c r="D187" s="2" t="s">
        <v>650</v>
      </c>
      <c r="E187" s="2" t="s">
        <v>650</v>
      </c>
      <c r="F187" s="2" t="s">
        <v>651</v>
      </c>
      <c r="G187" s="2">
        <v>2.38</v>
      </c>
      <c r="H187" s="2">
        <v>344.47</v>
      </c>
      <c r="I187" s="2">
        <v>0.42</v>
      </c>
      <c r="J187" s="2" t="s">
        <v>650</v>
      </c>
      <c r="K187" s="2" t="s">
        <v>650</v>
      </c>
      <c r="L187" s="2" t="s">
        <v>650</v>
      </c>
      <c r="M187" s="2" t="s">
        <v>650</v>
      </c>
      <c r="N187" s="2" t="s">
        <v>650</v>
      </c>
      <c r="O187" s="2" t="s">
        <v>650</v>
      </c>
      <c r="P187" s="2" t="s">
        <v>650</v>
      </c>
      <c r="Q187" s="2" t="s">
        <v>650</v>
      </c>
      <c r="R187" s="2" t="s">
        <v>650</v>
      </c>
      <c r="S187" s="2" t="s">
        <v>650</v>
      </c>
      <c r="W187" s="2" t="str">
        <f t="shared" si="25"/>
        <v>Nej</v>
      </c>
      <c r="Y187" s="2">
        <f t="shared" si="26"/>
        <v>0.42</v>
      </c>
      <c r="Z187" s="2">
        <f t="shared" si="20"/>
        <v>0.14000000000000001</v>
      </c>
      <c r="AA187" s="2">
        <f t="shared" si="21"/>
        <v>0.44</v>
      </c>
      <c r="AB187" s="2">
        <f t="shared" si="27"/>
        <v>2.38</v>
      </c>
      <c r="AC187" s="2">
        <f t="shared" si="28"/>
        <v>344.47</v>
      </c>
      <c r="AD187" s="2">
        <f t="shared" si="29"/>
        <v>0.42</v>
      </c>
      <c r="AF187" s="2" t="str">
        <f t="shared" si="22"/>
        <v>Nej</v>
      </c>
      <c r="AG187" s="2">
        <f t="shared" si="23"/>
        <v>0</v>
      </c>
      <c r="AH187" s="2">
        <f t="shared" si="24"/>
        <v>0</v>
      </c>
    </row>
    <row r="188" spans="1:34" ht="15" customHeight="1" x14ac:dyDescent="0.25">
      <c r="A188" s="2" t="s">
        <v>299</v>
      </c>
      <c r="B188" s="2" t="s">
        <v>300</v>
      </c>
      <c r="C188" s="2">
        <v>2015</v>
      </c>
      <c r="D188" s="2">
        <v>15.391999999999999</v>
      </c>
      <c r="E188" s="2">
        <v>12.930999999999999</v>
      </c>
      <c r="F188" s="2" t="s">
        <v>883</v>
      </c>
      <c r="G188" s="2">
        <v>2.38</v>
      </c>
      <c r="H188" s="2">
        <v>344.47</v>
      </c>
      <c r="I188" s="2">
        <v>0.42</v>
      </c>
      <c r="J188" s="2" t="s">
        <v>650</v>
      </c>
      <c r="K188" s="2" t="s">
        <v>650</v>
      </c>
      <c r="L188" s="2" t="s">
        <v>650</v>
      </c>
      <c r="M188" s="2" t="s">
        <v>650</v>
      </c>
      <c r="N188" s="2" t="s">
        <v>650</v>
      </c>
      <c r="O188" s="2" t="s">
        <v>650</v>
      </c>
      <c r="P188" s="2" t="s">
        <v>650</v>
      </c>
      <c r="Q188" s="2" t="s">
        <v>650</v>
      </c>
      <c r="R188" s="2" t="s">
        <v>650</v>
      </c>
      <c r="S188" s="2" t="s">
        <v>650</v>
      </c>
      <c r="W188" s="2" t="str">
        <f t="shared" si="25"/>
        <v>Nej</v>
      </c>
      <c r="Y188" s="2">
        <f t="shared" si="26"/>
        <v>0.42</v>
      </c>
      <c r="Z188" s="2">
        <f t="shared" si="20"/>
        <v>0.14000000000000001</v>
      </c>
      <c r="AA188" s="2">
        <f t="shared" si="21"/>
        <v>0.44</v>
      </c>
      <c r="AB188" s="2">
        <f t="shared" si="27"/>
        <v>2.38</v>
      </c>
      <c r="AC188" s="2">
        <f t="shared" si="28"/>
        <v>344.47</v>
      </c>
      <c r="AD188" s="2">
        <f t="shared" si="29"/>
        <v>0.42</v>
      </c>
      <c r="AF188" s="2" t="str">
        <f t="shared" si="22"/>
        <v>Nej</v>
      </c>
      <c r="AG188" s="2">
        <f t="shared" si="23"/>
        <v>0</v>
      </c>
      <c r="AH188" s="2">
        <f t="shared" si="24"/>
        <v>0</v>
      </c>
    </row>
    <row r="189" spans="1:34" ht="15" customHeight="1" x14ac:dyDescent="0.25">
      <c r="A189" s="2" t="s">
        <v>301</v>
      </c>
      <c r="B189" s="2" t="s">
        <v>302</v>
      </c>
      <c r="C189" s="2">
        <v>2015</v>
      </c>
      <c r="D189" s="2" t="s">
        <v>650</v>
      </c>
      <c r="E189" s="2" t="s">
        <v>650</v>
      </c>
      <c r="F189" s="2" t="s">
        <v>651</v>
      </c>
      <c r="G189" s="2">
        <v>2.38</v>
      </c>
      <c r="H189" s="2">
        <v>344.47</v>
      </c>
      <c r="I189" s="2">
        <v>0.42</v>
      </c>
      <c r="J189" s="2" t="s">
        <v>650</v>
      </c>
      <c r="K189" s="2" t="s">
        <v>650</v>
      </c>
      <c r="L189" s="2" t="s">
        <v>650</v>
      </c>
      <c r="M189" s="2" t="s">
        <v>650</v>
      </c>
      <c r="N189" s="2" t="s">
        <v>650</v>
      </c>
      <c r="O189" s="2" t="s">
        <v>650</v>
      </c>
      <c r="P189" s="2" t="s">
        <v>650</v>
      </c>
      <c r="Q189" s="2" t="s">
        <v>650</v>
      </c>
      <c r="R189" s="2" t="s">
        <v>650</v>
      </c>
      <c r="S189" s="2" t="s">
        <v>650</v>
      </c>
      <c r="W189" s="2" t="str">
        <f t="shared" si="25"/>
        <v>Nej</v>
      </c>
      <c r="Y189" s="2">
        <f t="shared" si="26"/>
        <v>0.42</v>
      </c>
      <c r="Z189" s="2">
        <f t="shared" si="20"/>
        <v>0.14000000000000001</v>
      </c>
      <c r="AA189" s="2">
        <f t="shared" si="21"/>
        <v>0.44</v>
      </c>
      <c r="AB189" s="2">
        <f t="shared" si="27"/>
        <v>2.38</v>
      </c>
      <c r="AC189" s="2">
        <f t="shared" si="28"/>
        <v>344.47</v>
      </c>
      <c r="AD189" s="2">
        <f t="shared" si="29"/>
        <v>0.42</v>
      </c>
      <c r="AF189" s="2" t="str">
        <f t="shared" si="22"/>
        <v>Nej</v>
      </c>
      <c r="AG189" s="2">
        <f t="shared" si="23"/>
        <v>0</v>
      </c>
      <c r="AH189" s="2">
        <f t="shared" si="24"/>
        <v>0</v>
      </c>
    </row>
    <row r="190" spans="1:34" ht="15" customHeight="1" x14ac:dyDescent="0.25">
      <c r="A190" s="2" t="s">
        <v>303</v>
      </c>
      <c r="B190" s="2" t="s">
        <v>304</v>
      </c>
      <c r="C190" s="2">
        <v>2015</v>
      </c>
      <c r="D190" s="2">
        <v>0.08</v>
      </c>
      <c r="E190" s="2" t="s">
        <v>650</v>
      </c>
      <c r="F190" s="2" t="s">
        <v>848</v>
      </c>
      <c r="G190" s="2">
        <v>1.1000000000000001</v>
      </c>
      <c r="H190" s="2">
        <v>0</v>
      </c>
      <c r="I190" s="2">
        <v>0</v>
      </c>
      <c r="J190" s="2" t="s">
        <v>650</v>
      </c>
      <c r="K190" s="2" t="s">
        <v>650</v>
      </c>
      <c r="L190" s="2" t="s">
        <v>650</v>
      </c>
      <c r="M190" s="2" t="s">
        <v>650</v>
      </c>
      <c r="N190" s="2" t="s">
        <v>650</v>
      </c>
      <c r="O190" s="2" t="s">
        <v>650</v>
      </c>
      <c r="P190" s="2" t="s">
        <v>650</v>
      </c>
      <c r="Q190" s="2" t="s">
        <v>650</v>
      </c>
      <c r="R190" s="2" t="s">
        <v>650</v>
      </c>
      <c r="S190" s="2">
        <v>2.7</v>
      </c>
      <c r="W190" s="2" t="str">
        <f t="shared" si="25"/>
        <v>Ja</v>
      </c>
      <c r="X190" s="2">
        <v>0</v>
      </c>
      <c r="Y190" s="2">
        <f t="shared" si="26"/>
        <v>0</v>
      </c>
      <c r="Z190" s="2">
        <f t="shared" si="20"/>
        <v>1</v>
      </c>
      <c r="AA190" s="2">
        <f t="shared" si="21"/>
        <v>0</v>
      </c>
      <c r="AB190" s="2">
        <f t="shared" si="27"/>
        <v>1.1000000000000001</v>
      </c>
      <c r="AC190" s="2">
        <f t="shared" si="28"/>
        <v>0</v>
      </c>
      <c r="AD190" s="2">
        <f t="shared" si="29"/>
        <v>0</v>
      </c>
      <c r="AF190" s="2" t="str">
        <f t="shared" si="22"/>
        <v>Nej</v>
      </c>
      <c r="AG190" s="2">
        <f t="shared" si="23"/>
        <v>0</v>
      </c>
      <c r="AH190" s="2">
        <f t="shared" si="24"/>
        <v>0</v>
      </c>
    </row>
    <row r="191" spans="1:34" ht="15" customHeight="1" x14ac:dyDescent="0.25">
      <c r="A191" s="2" t="s">
        <v>303</v>
      </c>
      <c r="B191" s="2" t="s">
        <v>305</v>
      </c>
      <c r="C191" s="2">
        <v>2015</v>
      </c>
      <c r="D191" s="2">
        <v>1.3</v>
      </c>
      <c r="E191" s="2" t="s">
        <v>650</v>
      </c>
      <c r="F191" s="2" t="s">
        <v>848</v>
      </c>
      <c r="G191" s="2">
        <v>1.1000000000000001</v>
      </c>
      <c r="H191" s="2">
        <v>0</v>
      </c>
      <c r="I191" s="2">
        <v>0</v>
      </c>
      <c r="J191" s="2" t="s">
        <v>650</v>
      </c>
      <c r="K191" s="2" t="s">
        <v>650</v>
      </c>
      <c r="L191" s="2" t="s">
        <v>650</v>
      </c>
      <c r="M191" s="2" t="s">
        <v>650</v>
      </c>
      <c r="N191" s="2" t="s">
        <v>650</v>
      </c>
      <c r="O191" s="2" t="s">
        <v>650</v>
      </c>
      <c r="P191" s="2" t="s">
        <v>650</v>
      </c>
      <c r="Q191" s="2" t="s">
        <v>650</v>
      </c>
      <c r="R191" s="2" t="s">
        <v>650</v>
      </c>
      <c r="S191" s="2">
        <v>2.2000000000000002</v>
      </c>
      <c r="W191" s="2" t="str">
        <f t="shared" si="25"/>
        <v>Ja</v>
      </c>
      <c r="X191" s="2">
        <v>0</v>
      </c>
      <c r="Y191" s="2">
        <f t="shared" si="26"/>
        <v>0</v>
      </c>
      <c r="Z191" s="2">
        <f t="shared" si="20"/>
        <v>1</v>
      </c>
      <c r="AA191" s="2">
        <f t="shared" si="21"/>
        <v>0</v>
      </c>
      <c r="AB191" s="2">
        <f t="shared" si="27"/>
        <v>1.1000000000000001</v>
      </c>
      <c r="AC191" s="2">
        <f t="shared" si="28"/>
        <v>0</v>
      </c>
      <c r="AD191" s="2">
        <f t="shared" si="29"/>
        <v>0</v>
      </c>
      <c r="AF191" s="2" t="str">
        <f t="shared" si="22"/>
        <v>Nej</v>
      </c>
      <c r="AG191" s="2">
        <f t="shared" si="23"/>
        <v>0</v>
      </c>
      <c r="AH191" s="2">
        <f t="shared" si="24"/>
        <v>0</v>
      </c>
    </row>
    <row r="192" spans="1:34" ht="15" customHeight="1" x14ac:dyDescent="0.25">
      <c r="A192" s="2" t="s">
        <v>303</v>
      </c>
      <c r="B192" s="2" t="s">
        <v>306</v>
      </c>
      <c r="C192" s="2">
        <v>2015</v>
      </c>
      <c r="D192" s="2" t="s">
        <v>666</v>
      </c>
      <c r="E192" s="2" t="s">
        <v>650</v>
      </c>
      <c r="F192" s="2" t="s">
        <v>848</v>
      </c>
      <c r="G192" s="2">
        <v>1.1000000000000001</v>
      </c>
      <c r="H192" s="2">
        <v>0</v>
      </c>
      <c r="I192" s="2">
        <v>0</v>
      </c>
      <c r="J192" s="2" t="s">
        <v>650</v>
      </c>
      <c r="K192" s="2" t="s">
        <v>650</v>
      </c>
      <c r="L192" s="2" t="s">
        <v>650</v>
      </c>
      <c r="M192" s="2" t="s">
        <v>650</v>
      </c>
      <c r="N192" s="2" t="s">
        <v>650</v>
      </c>
      <c r="O192" s="2" t="s">
        <v>650</v>
      </c>
      <c r="P192" s="2" t="s">
        <v>650</v>
      </c>
      <c r="Q192" s="2" t="s">
        <v>650</v>
      </c>
      <c r="R192" s="2" t="s">
        <v>650</v>
      </c>
      <c r="S192" s="2" t="s">
        <v>650</v>
      </c>
      <c r="W192" s="2" t="str">
        <f t="shared" si="25"/>
        <v>Ja</v>
      </c>
      <c r="X192" s="2">
        <v>0</v>
      </c>
      <c r="Y192" s="2">
        <f t="shared" si="26"/>
        <v>0</v>
      </c>
      <c r="Z192" s="2">
        <f t="shared" si="20"/>
        <v>1</v>
      </c>
      <c r="AA192" s="2">
        <f t="shared" si="21"/>
        <v>0</v>
      </c>
      <c r="AB192" s="2">
        <f t="shared" si="27"/>
        <v>1.1000000000000001</v>
      </c>
      <c r="AC192" s="2">
        <f t="shared" si="28"/>
        <v>0</v>
      </c>
      <c r="AD192" s="2">
        <f t="shared" si="29"/>
        <v>0</v>
      </c>
      <c r="AF192" s="2" t="str">
        <f t="shared" si="22"/>
        <v>Nej</v>
      </c>
      <c r="AG192" s="2">
        <f t="shared" si="23"/>
        <v>0</v>
      </c>
      <c r="AH192" s="2">
        <f t="shared" si="24"/>
        <v>0</v>
      </c>
    </row>
    <row r="193" spans="1:34" ht="15" customHeight="1" x14ac:dyDescent="0.25">
      <c r="A193" s="2" t="s">
        <v>303</v>
      </c>
      <c r="B193" s="2" t="s">
        <v>307</v>
      </c>
      <c r="C193" s="2">
        <v>2015</v>
      </c>
      <c r="D193" s="2">
        <v>3.3000000000000002E-2</v>
      </c>
      <c r="E193" s="2" t="s">
        <v>650</v>
      </c>
      <c r="F193" s="2" t="s">
        <v>848</v>
      </c>
      <c r="G193" s="2">
        <v>1.1000000000000001</v>
      </c>
      <c r="H193" s="2">
        <v>0</v>
      </c>
      <c r="I193" s="2">
        <v>0</v>
      </c>
      <c r="J193" s="2" t="s">
        <v>650</v>
      </c>
      <c r="K193" s="2" t="s">
        <v>650</v>
      </c>
      <c r="L193" s="2" t="s">
        <v>650</v>
      </c>
      <c r="M193" s="2" t="s">
        <v>650</v>
      </c>
      <c r="N193" s="2" t="s">
        <v>650</v>
      </c>
      <c r="O193" s="2" t="s">
        <v>650</v>
      </c>
      <c r="P193" s="2" t="s">
        <v>650</v>
      </c>
      <c r="Q193" s="2" t="s">
        <v>650</v>
      </c>
      <c r="R193" s="2" t="s">
        <v>650</v>
      </c>
      <c r="S193" s="2">
        <v>9.6</v>
      </c>
      <c r="W193" s="2" t="str">
        <f t="shared" si="25"/>
        <v>Ja</v>
      </c>
      <c r="X193" s="2">
        <v>0</v>
      </c>
      <c r="Y193" s="2">
        <f t="shared" si="26"/>
        <v>0</v>
      </c>
      <c r="Z193" s="2">
        <f t="shared" si="20"/>
        <v>1</v>
      </c>
      <c r="AA193" s="2">
        <f t="shared" si="21"/>
        <v>0</v>
      </c>
      <c r="AB193" s="2">
        <f t="shared" si="27"/>
        <v>1.1000000000000001</v>
      </c>
      <c r="AC193" s="2">
        <f t="shared" si="28"/>
        <v>0</v>
      </c>
      <c r="AD193" s="2">
        <f t="shared" si="29"/>
        <v>0</v>
      </c>
      <c r="AF193" s="2" t="str">
        <f t="shared" si="22"/>
        <v>Nej</v>
      </c>
      <c r="AG193" s="2">
        <f t="shared" si="23"/>
        <v>0</v>
      </c>
      <c r="AH193" s="2">
        <f t="shared" si="24"/>
        <v>0</v>
      </c>
    </row>
    <row r="194" spans="1:34" ht="15" customHeight="1" x14ac:dyDescent="0.25">
      <c r="A194" s="2" t="s">
        <v>308</v>
      </c>
      <c r="B194" s="2" t="s">
        <v>309</v>
      </c>
      <c r="C194" s="2">
        <v>2015</v>
      </c>
      <c r="D194" s="2" t="s">
        <v>650</v>
      </c>
      <c r="E194" s="2">
        <v>6</v>
      </c>
      <c r="F194" s="2" t="s">
        <v>651</v>
      </c>
      <c r="G194" s="2">
        <v>2.38</v>
      </c>
      <c r="H194" s="2">
        <v>344.47</v>
      </c>
      <c r="I194" s="2">
        <v>0.42</v>
      </c>
      <c r="J194" s="2" t="s">
        <v>650</v>
      </c>
      <c r="K194" s="2" t="s">
        <v>650</v>
      </c>
      <c r="L194" s="2" t="s">
        <v>650</v>
      </c>
      <c r="M194" s="2" t="s">
        <v>650</v>
      </c>
      <c r="N194" s="2" t="s">
        <v>650</v>
      </c>
      <c r="O194" s="2" t="s">
        <v>650</v>
      </c>
      <c r="P194" s="2" t="s">
        <v>650</v>
      </c>
      <c r="Q194" s="2" t="s">
        <v>650</v>
      </c>
      <c r="R194" s="2" t="s">
        <v>650</v>
      </c>
      <c r="S194" s="2" t="s">
        <v>650</v>
      </c>
      <c r="W194" s="2" t="str">
        <f t="shared" si="25"/>
        <v>Nej</v>
      </c>
      <c r="Y194" s="2">
        <f t="shared" si="26"/>
        <v>0.42</v>
      </c>
      <c r="Z194" s="2">
        <f t="shared" ref="Z194:Z257" si="30">IF(W194="Ja",1-Y194-X194,0.14)</f>
        <v>0.14000000000000001</v>
      </c>
      <c r="AA194" s="2">
        <f t="shared" ref="AA194:AA257" si="31">IF(W194="Ja",X194,0.44)</f>
        <v>0.44</v>
      </c>
      <c r="AB194" s="2">
        <f t="shared" si="27"/>
        <v>2.38</v>
      </c>
      <c r="AC194" s="2">
        <f t="shared" si="28"/>
        <v>344.47</v>
      </c>
      <c r="AD194" s="2">
        <f t="shared" si="29"/>
        <v>0.42</v>
      </c>
      <c r="AF194" s="2" t="str">
        <f t="shared" ref="AF194:AF257" si="32">IF(ISERROR(1/J194),"Nej","Ja")</f>
        <v>Nej</v>
      </c>
      <c r="AG194" s="2">
        <f t="shared" ref="AG194:AG257" si="33">IF(AF194="nej",0,J194)</f>
        <v>0</v>
      </c>
      <c r="AH194" s="2">
        <f t="shared" ref="AH194:AH257" si="34">IF(AF194="nej",0,N194/100)</f>
        <v>0</v>
      </c>
    </row>
    <row r="195" spans="1:34" ht="15" customHeight="1" x14ac:dyDescent="0.25">
      <c r="A195" s="2" t="s">
        <v>310</v>
      </c>
      <c r="B195" s="2" t="s">
        <v>311</v>
      </c>
      <c r="C195" s="2">
        <v>2015</v>
      </c>
      <c r="D195" s="2">
        <v>0.154</v>
      </c>
      <c r="E195" s="2" t="s">
        <v>650</v>
      </c>
      <c r="F195" s="2" t="s">
        <v>848</v>
      </c>
      <c r="G195" s="2">
        <v>1.1000000000000001</v>
      </c>
      <c r="H195" s="2">
        <v>0</v>
      </c>
      <c r="I195" s="2">
        <v>0</v>
      </c>
      <c r="J195" s="2" t="s">
        <v>650</v>
      </c>
      <c r="K195" s="2" t="s">
        <v>650</v>
      </c>
      <c r="L195" s="2" t="s">
        <v>650</v>
      </c>
      <c r="M195" s="2" t="s">
        <v>650</v>
      </c>
      <c r="N195" s="2" t="s">
        <v>650</v>
      </c>
      <c r="O195" s="2" t="s">
        <v>650</v>
      </c>
      <c r="P195" s="2" t="s">
        <v>650</v>
      </c>
      <c r="Q195" s="2" t="s">
        <v>650</v>
      </c>
      <c r="R195" s="2" t="s">
        <v>650</v>
      </c>
      <c r="S195" s="2" t="s">
        <v>650</v>
      </c>
      <c r="W195" s="2" t="str">
        <f t="shared" ref="W195:W258" si="35">IF(OR(AND(G195&lt;&gt;2.38,G195&lt;&gt;"-"),AND(H195&lt;&gt;344.47,H195&lt;&gt;"-"),AND(I195&lt;&gt;0.42,I195&lt;&gt;"-")),"Ja","Nej")</f>
        <v>Ja</v>
      </c>
      <c r="X195" s="2">
        <v>0</v>
      </c>
      <c r="Y195" s="2">
        <f t="shared" ref="Y195:Y258" si="36">I195</f>
        <v>0</v>
      </c>
      <c r="Z195" s="2">
        <f t="shared" si="30"/>
        <v>1</v>
      </c>
      <c r="AA195" s="2">
        <f t="shared" si="31"/>
        <v>0</v>
      </c>
      <c r="AB195" s="2">
        <f t="shared" ref="AB195:AB258" si="37">IFERROR(G195/1,2.38)</f>
        <v>1.1000000000000001</v>
      </c>
      <c r="AC195" s="2">
        <f t="shared" ref="AC195:AC258" si="38">IFERROR(H195/1,344.47)</f>
        <v>0</v>
      </c>
      <c r="AD195" s="2">
        <f t="shared" ref="AD195:AD258" si="39">IFERROR(I195/1,0.42)</f>
        <v>0</v>
      </c>
      <c r="AF195" s="2" t="str">
        <f t="shared" si="32"/>
        <v>Nej</v>
      </c>
      <c r="AG195" s="2">
        <f t="shared" si="33"/>
        <v>0</v>
      </c>
      <c r="AH195" s="2">
        <f t="shared" si="34"/>
        <v>0</v>
      </c>
    </row>
    <row r="196" spans="1:34" ht="15" customHeight="1" x14ac:dyDescent="0.25">
      <c r="A196" s="2" t="s">
        <v>310</v>
      </c>
      <c r="B196" s="2" t="s">
        <v>312</v>
      </c>
      <c r="C196" s="2">
        <v>2015</v>
      </c>
      <c r="D196" s="2">
        <v>0.29799999999999999</v>
      </c>
      <c r="E196" s="2" t="s">
        <v>650</v>
      </c>
      <c r="F196" s="2" t="s">
        <v>848</v>
      </c>
      <c r="G196" s="2">
        <v>1.1000000000000001</v>
      </c>
      <c r="H196" s="2">
        <v>0</v>
      </c>
      <c r="I196" s="2">
        <v>0</v>
      </c>
      <c r="J196" s="2" t="s">
        <v>650</v>
      </c>
      <c r="K196" s="2" t="s">
        <v>650</v>
      </c>
      <c r="L196" s="2" t="s">
        <v>650</v>
      </c>
      <c r="M196" s="2" t="s">
        <v>650</v>
      </c>
      <c r="N196" s="2" t="s">
        <v>650</v>
      </c>
      <c r="O196" s="2" t="s">
        <v>650</v>
      </c>
      <c r="P196" s="2" t="s">
        <v>650</v>
      </c>
      <c r="Q196" s="2" t="s">
        <v>650</v>
      </c>
      <c r="R196" s="2" t="s">
        <v>650</v>
      </c>
      <c r="S196" s="2" t="s">
        <v>650</v>
      </c>
      <c r="W196" s="2" t="str">
        <f t="shared" si="35"/>
        <v>Ja</v>
      </c>
      <c r="X196" s="2">
        <v>0</v>
      </c>
      <c r="Y196" s="2">
        <f t="shared" si="36"/>
        <v>0</v>
      </c>
      <c r="Z196" s="2">
        <f t="shared" si="30"/>
        <v>1</v>
      </c>
      <c r="AA196" s="2">
        <f t="shared" si="31"/>
        <v>0</v>
      </c>
      <c r="AB196" s="2">
        <f t="shared" si="37"/>
        <v>1.1000000000000001</v>
      </c>
      <c r="AC196" s="2">
        <f t="shared" si="38"/>
        <v>0</v>
      </c>
      <c r="AD196" s="2">
        <f t="shared" si="39"/>
        <v>0</v>
      </c>
      <c r="AF196" s="2" t="str">
        <f t="shared" si="32"/>
        <v>Nej</v>
      </c>
      <c r="AG196" s="2">
        <f t="shared" si="33"/>
        <v>0</v>
      </c>
      <c r="AH196" s="2">
        <f t="shared" si="34"/>
        <v>0</v>
      </c>
    </row>
    <row r="197" spans="1:34" ht="15" customHeight="1" x14ac:dyDescent="0.25">
      <c r="A197" s="2" t="s">
        <v>310</v>
      </c>
      <c r="B197" s="2" t="s">
        <v>313</v>
      </c>
      <c r="C197" s="2">
        <v>2015</v>
      </c>
      <c r="D197" s="2">
        <v>2.206</v>
      </c>
      <c r="E197" s="2" t="s">
        <v>650</v>
      </c>
      <c r="F197" s="2" t="s">
        <v>865</v>
      </c>
      <c r="G197" s="2">
        <v>1.1000000000000001</v>
      </c>
      <c r="H197" s="2">
        <v>0</v>
      </c>
      <c r="I197" s="2">
        <v>0</v>
      </c>
      <c r="J197" s="2" t="s">
        <v>650</v>
      </c>
      <c r="K197" s="2" t="s">
        <v>650</v>
      </c>
      <c r="L197" s="2" t="s">
        <v>650</v>
      </c>
      <c r="M197" s="2" t="s">
        <v>650</v>
      </c>
      <c r="N197" s="2" t="s">
        <v>650</v>
      </c>
      <c r="O197" s="2" t="s">
        <v>650</v>
      </c>
      <c r="P197" s="2" t="s">
        <v>650</v>
      </c>
      <c r="Q197" s="2" t="s">
        <v>650</v>
      </c>
      <c r="R197" s="2" t="s">
        <v>650</v>
      </c>
      <c r="S197" s="2" t="s">
        <v>650</v>
      </c>
      <c r="W197" s="2" t="str">
        <f t="shared" si="35"/>
        <v>Ja</v>
      </c>
      <c r="X197" s="2">
        <v>0</v>
      </c>
      <c r="Y197" s="2">
        <f t="shared" si="36"/>
        <v>0</v>
      </c>
      <c r="Z197" s="2">
        <f t="shared" si="30"/>
        <v>1</v>
      </c>
      <c r="AA197" s="2">
        <f t="shared" si="31"/>
        <v>0</v>
      </c>
      <c r="AB197" s="2">
        <f t="shared" si="37"/>
        <v>1.1000000000000001</v>
      </c>
      <c r="AC197" s="2">
        <f t="shared" si="38"/>
        <v>0</v>
      </c>
      <c r="AD197" s="2">
        <f t="shared" si="39"/>
        <v>0</v>
      </c>
      <c r="AF197" s="2" t="str">
        <f t="shared" si="32"/>
        <v>Nej</v>
      </c>
      <c r="AG197" s="2">
        <f t="shared" si="33"/>
        <v>0</v>
      </c>
      <c r="AH197" s="2">
        <f t="shared" si="34"/>
        <v>0</v>
      </c>
    </row>
    <row r="198" spans="1:34" ht="15" customHeight="1" x14ac:dyDescent="0.25">
      <c r="A198" s="2" t="s">
        <v>314</v>
      </c>
      <c r="B198" s="2" t="s">
        <v>315</v>
      </c>
      <c r="C198" s="2">
        <v>2015</v>
      </c>
      <c r="D198" s="2">
        <v>28.7</v>
      </c>
      <c r="E198" s="2" t="s">
        <v>650</v>
      </c>
      <c r="F198" s="2" t="s">
        <v>884</v>
      </c>
      <c r="G198" s="2">
        <v>6.0999999999999999E-2</v>
      </c>
      <c r="H198" s="2">
        <v>8.66</v>
      </c>
      <c r="I198" s="2">
        <v>1.4999999999999999E-2</v>
      </c>
      <c r="J198" s="2" t="s">
        <v>650</v>
      </c>
      <c r="K198" s="2" t="s">
        <v>650</v>
      </c>
      <c r="L198" s="2" t="s">
        <v>650</v>
      </c>
      <c r="M198" s="2" t="s">
        <v>650</v>
      </c>
      <c r="N198" s="2" t="s">
        <v>650</v>
      </c>
      <c r="O198" s="2" t="s">
        <v>650</v>
      </c>
      <c r="P198" s="2" t="s">
        <v>650</v>
      </c>
      <c r="Q198" s="2" t="s">
        <v>650</v>
      </c>
      <c r="R198" s="2" t="s">
        <v>650</v>
      </c>
      <c r="S198" s="2" t="s">
        <v>650</v>
      </c>
      <c r="W198" s="2" t="str">
        <f t="shared" si="35"/>
        <v>Ja</v>
      </c>
      <c r="X198" s="2">
        <v>0</v>
      </c>
      <c r="Y198" s="2">
        <f t="shared" si="36"/>
        <v>1.4999999999999999E-2</v>
      </c>
      <c r="Z198" s="2">
        <f t="shared" si="30"/>
        <v>0.98499999999999999</v>
      </c>
      <c r="AA198" s="2">
        <f t="shared" si="31"/>
        <v>0</v>
      </c>
      <c r="AB198" s="2">
        <f t="shared" si="37"/>
        <v>6.0999999999999999E-2</v>
      </c>
      <c r="AC198" s="2">
        <f t="shared" si="38"/>
        <v>8.66</v>
      </c>
      <c r="AD198" s="2">
        <f t="shared" si="39"/>
        <v>1.4999999999999999E-2</v>
      </c>
      <c r="AF198" s="2" t="str">
        <f t="shared" si="32"/>
        <v>Nej</v>
      </c>
      <c r="AG198" s="2">
        <f t="shared" si="33"/>
        <v>0</v>
      </c>
      <c r="AH198" s="2">
        <f t="shared" si="34"/>
        <v>0</v>
      </c>
    </row>
    <row r="199" spans="1:34" ht="15" customHeight="1" x14ac:dyDescent="0.25">
      <c r="A199" s="2" t="s">
        <v>314</v>
      </c>
      <c r="B199" s="2" t="s">
        <v>316</v>
      </c>
      <c r="C199" s="2">
        <v>2015</v>
      </c>
      <c r="D199" s="2">
        <v>0.49</v>
      </c>
      <c r="E199" s="2" t="s">
        <v>650</v>
      </c>
      <c r="F199" s="2" t="s">
        <v>885</v>
      </c>
      <c r="G199" s="2">
        <v>0.1</v>
      </c>
      <c r="H199" s="2">
        <v>0</v>
      </c>
      <c r="I199" s="2">
        <v>0</v>
      </c>
      <c r="J199" s="2" t="s">
        <v>650</v>
      </c>
      <c r="K199" s="2" t="s">
        <v>650</v>
      </c>
      <c r="L199" s="2" t="s">
        <v>650</v>
      </c>
      <c r="M199" s="2" t="s">
        <v>650</v>
      </c>
      <c r="N199" s="2" t="s">
        <v>650</v>
      </c>
      <c r="O199" s="2" t="s">
        <v>650</v>
      </c>
      <c r="P199" s="2" t="s">
        <v>650</v>
      </c>
      <c r="Q199" s="2" t="s">
        <v>650</v>
      </c>
      <c r="R199" s="2" t="s">
        <v>650</v>
      </c>
      <c r="S199" s="2" t="s">
        <v>650</v>
      </c>
      <c r="W199" s="2" t="str">
        <f t="shared" si="35"/>
        <v>Ja</v>
      </c>
      <c r="X199" s="2">
        <v>0</v>
      </c>
      <c r="Y199" s="2">
        <f t="shared" si="36"/>
        <v>0</v>
      </c>
      <c r="Z199" s="2">
        <f t="shared" si="30"/>
        <v>1</v>
      </c>
      <c r="AA199" s="2">
        <f t="shared" si="31"/>
        <v>0</v>
      </c>
      <c r="AB199" s="2">
        <f t="shared" si="37"/>
        <v>0.1</v>
      </c>
      <c r="AC199" s="2">
        <f t="shared" si="38"/>
        <v>0</v>
      </c>
      <c r="AD199" s="2">
        <f t="shared" si="39"/>
        <v>0</v>
      </c>
      <c r="AF199" s="2" t="str">
        <f t="shared" si="32"/>
        <v>Nej</v>
      </c>
      <c r="AG199" s="2">
        <f t="shared" si="33"/>
        <v>0</v>
      </c>
      <c r="AH199" s="2">
        <f t="shared" si="34"/>
        <v>0</v>
      </c>
    </row>
    <row r="200" spans="1:34"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W200" s="2" t="str">
        <f t="shared" si="35"/>
        <v>Nej</v>
      </c>
      <c r="Y200" s="2" t="str">
        <f t="shared" si="36"/>
        <v>-</v>
      </c>
      <c r="Z200" s="2">
        <f t="shared" si="30"/>
        <v>0.14000000000000001</v>
      </c>
      <c r="AA200" s="2">
        <f t="shared" si="31"/>
        <v>0.44</v>
      </c>
      <c r="AB200" s="2">
        <f t="shared" si="37"/>
        <v>2.38</v>
      </c>
      <c r="AC200" s="2">
        <f t="shared" si="38"/>
        <v>344.47</v>
      </c>
      <c r="AD200" s="2">
        <f t="shared" si="39"/>
        <v>0.42</v>
      </c>
      <c r="AF200" s="2" t="str">
        <f t="shared" si="32"/>
        <v>Nej</v>
      </c>
      <c r="AG200" s="2">
        <f t="shared" si="33"/>
        <v>0</v>
      </c>
      <c r="AH200" s="2">
        <f t="shared" si="34"/>
        <v>0</v>
      </c>
    </row>
    <row r="201" spans="1:34" ht="15" customHeight="1" x14ac:dyDescent="0.25">
      <c r="A201" s="2" t="s">
        <v>319</v>
      </c>
      <c r="B201" s="2" t="s">
        <v>320</v>
      </c>
      <c r="C201" s="2">
        <v>2015</v>
      </c>
      <c r="D201" s="2">
        <v>0.5</v>
      </c>
      <c r="E201" s="2" t="s">
        <v>650</v>
      </c>
      <c r="F201" s="2" t="s">
        <v>886</v>
      </c>
      <c r="G201" s="2">
        <v>0</v>
      </c>
      <c r="H201" s="2">
        <v>0</v>
      </c>
      <c r="I201" s="2">
        <v>0</v>
      </c>
      <c r="J201" s="2" t="s">
        <v>650</v>
      </c>
      <c r="K201" s="2" t="s">
        <v>650</v>
      </c>
      <c r="L201" s="2" t="s">
        <v>650</v>
      </c>
      <c r="M201" s="2" t="s">
        <v>650</v>
      </c>
      <c r="N201" s="2" t="s">
        <v>650</v>
      </c>
      <c r="O201" s="2" t="s">
        <v>650</v>
      </c>
      <c r="P201" s="2" t="s">
        <v>650</v>
      </c>
      <c r="Q201" s="2" t="s">
        <v>650</v>
      </c>
      <c r="R201" s="2" t="s">
        <v>650</v>
      </c>
      <c r="S201" s="2" t="s">
        <v>650</v>
      </c>
      <c r="W201" s="2" t="str">
        <f t="shared" si="35"/>
        <v>Ja</v>
      </c>
      <c r="X201" s="2">
        <v>0</v>
      </c>
      <c r="Y201" s="2">
        <f t="shared" si="36"/>
        <v>0</v>
      </c>
      <c r="Z201" s="2">
        <f t="shared" si="30"/>
        <v>1</v>
      </c>
      <c r="AA201" s="2">
        <f t="shared" si="31"/>
        <v>0</v>
      </c>
      <c r="AB201" s="2">
        <f t="shared" si="37"/>
        <v>0</v>
      </c>
      <c r="AC201" s="2">
        <f t="shared" si="38"/>
        <v>0</v>
      </c>
      <c r="AD201" s="2">
        <f t="shared" si="39"/>
        <v>0</v>
      </c>
      <c r="AF201" s="2" t="str">
        <f t="shared" si="32"/>
        <v>Nej</v>
      </c>
      <c r="AG201" s="2">
        <f t="shared" si="33"/>
        <v>0</v>
      </c>
      <c r="AH201" s="2">
        <f t="shared" si="34"/>
        <v>0</v>
      </c>
    </row>
    <row r="202" spans="1:34" ht="15" customHeight="1" x14ac:dyDescent="0.25">
      <c r="A202" s="2" t="s">
        <v>321</v>
      </c>
      <c r="B202" s="2" t="s">
        <v>322</v>
      </c>
      <c r="C202" s="2">
        <v>2015</v>
      </c>
      <c r="D202" s="2">
        <v>1.1000000000000001</v>
      </c>
      <c r="E202" s="2">
        <v>2.6</v>
      </c>
      <c r="F202" s="2" t="s">
        <v>848</v>
      </c>
      <c r="G202" s="2">
        <v>0.03</v>
      </c>
      <c r="H202" s="2">
        <v>0</v>
      </c>
      <c r="I202" s="2">
        <v>0.05</v>
      </c>
      <c r="J202" s="2" t="s">
        <v>650</v>
      </c>
      <c r="K202" s="2" t="s">
        <v>650</v>
      </c>
      <c r="L202" s="2" t="s">
        <v>650</v>
      </c>
      <c r="M202" s="2" t="s">
        <v>650</v>
      </c>
      <c r="N202" s="2" t="s">
        <v>650</v>
      </c>
      <c r="O202" s="2" t="s">
        <v>650</v>
      </c>
      <c r="P202" s="2" t="s">
        <v>650</v>
      </c>
      <c r="Q202" s="2" t="s">
        <v>650</v>
      </c>
      <c r="R202" s="2" t="s">
        <v>650</v>
      </c>
      <c r="S202" s="2" t="s">
        <v>650</v>
      </c>
      <c r="W202" s="2" t="str">
        <f t="shared" si="35"/>
        <v>Ja</v>
      </c>
      <c r="X202" s="2">
        <v>0</v>
      </c>
      <c r="Y202" s="2">
        <f t="shared" si="36"/>
        <v>0.05</v>
      </c>
      <c r="Z202" s="2">
        <f t="shared" si="30"/>
        <v>0.95</v>
      </c>
      <c r="AA202" s="2">
        <f t="shared" si="31"/>
        <v>0</v>
      </c>
      <c r="AB202" s="2">
        <f t="shared" si="37"/>
        <v>0.03</v>
      </c>
      <c r="AC202" s="2">
        <f t="shared" si="38"/>
        <v>0</v>
      </c>
      <c r="AD202" s="2">
        <f t="shared" si="39"/>
        <v>0.05</v>
      </c>
      <c r="AF202" s="2" t="str">
        <f t="shared" si="32"/>
        <v>Nej</v>
      </c>
      <c r="AG202" s="2">
        <f t="shared" si="33"/>
        <v>0</v>
      </c>
      <c r="AH202" s="2">
        <f t="shared" si="34"/>
        <v>0</v>
      </c>
    </row>
    <row r="203" spans="1:34" ht="15" customHeight="1" x14ac:dyDescent="0.25">
      <c r="A203" s="2" t="s">
        <v>321</v>
      </c>
      <c r="B203" s="2" t="s">
        <v>323</v>
      </c>
      <c r="C203" s="2">
        <v>2015</v>
      </c>
      <c r="D203" s="2">
        <v>0.16</v>
      </c>
      <c r="E203" s="2" t="s">
        <v>650</v>
      </c>
      <c r="F203" s="2" t="s">
        <v>848</v>
      </c>
      <c r="G203" s="2">
        <v>0.03</v>
      </c>
      <c r="H203" s="2">
        <v>0</v>
      </c>
      <c r="I203" s="2">
        <v>0.05</v>
      </c>
      <c r="J203" s="2" t="s">
        <v>650</v>
      </c>
      <c r="K203" s="2" t="s">
        <v>650</v>
      </c>
      <c r="L203" s="2" t="s">
        <v>650</v>
      </c>
      <c r="M203" s="2" t="s">
        <v>650</v>
      </c>
      <c r="N203" s="2" t="s">
        <v>650</v>
      </c>
      <c r="O203" s="2" t="s">
        <v>650</v>
      </c>
      <c r="P203" s="2" t="s">
        <v>650</v>
      </c>
      <c r="Q203" s="2" t="s">
        <v>650</v>
      </c>
      <c r="R203" s="2" t="s">
        <v>650</v>
      </c>
      <c r="S203" s="2" t="s">
        <v>650</v>
      </c>
      <c r="W203" s="2" t="str">
        <f t="shared" si="35"/>
        <v>Ja</v>
      </c>
      <c r="X203" s="2">
        <v>0</v>
      </c>
      <c r="Y203" s="2">
        <f t="shared" si="36"/>
        <v>0.05</v>
      </c>
      <c r="Z203" s="2">
        <f t="shared" si="30"/>
        <v>0.95</v>
      </c>
      <c r="AA203" s="2">
        <f t="shared" si="31"/>
        <v>0</v>
      </c>
      <c r="AB203" s="2">
        <f t="shared" si="37"/>
        <v>0.03</v>
      </c>
      <c r="AC203" s="2">
        <f t="shared" si="38"/>
        <v>0</v>
      </c>
      <c r="AD203" s="2">
        <f t="shared" si="39"/>
        <v>0.05</v>
      </c>
      <c r="AF203" s="2" t="str">
        <f t="shared" si="32"/>
        <v>Nej</v>
      </c>
      <c r="AG203" s="2">
        <f t="shared" si="33"/>
        <v>0</v>
      </c>
      <c r="AH203" s="2">
        <f t="shared" si="34"/>
        <v>0</v>
      </c>
    </row>
    <row r="204" spans="1:34" ht="15" customHeight="1" x14ac:dyDescent="0.25">
      <c r="A204" s="2" t="s">
        <v>321</v>
      </c>
      <c r="B204" s="2" t="s">
        <v>324</v>
      </c>
      <c r="C204" s="2">
        <v>2015</v>
      </c>
      <c r="D204" s="2">
        <v>0.04</v>
      </c>
      <c r="E204" s="2" t="s">
        <v>650</v>
      </c>
      <c r="F204" s="2" t="s">
        <v>887</v>
      </c>
      <c r="G204" s="2">
        <v>0.03</v>
      </c>
      <c r="H204" s="2">
        <v>0</v>
      </c>
      <c r="I204" s="2">
        <v>0.05</v>
      </c>
      <c r="J204" s="2" t="s">
        <v>650</v>
      </c>
      <c r="K204" s="2" t="s">
        <v>650</v>
      </c>
      <c r="L204" s="2" t="s">
        <v>650</v>
      </c>
      <c r="M204" s="2" t="s">
        <v>650</v>
      </c>
      <c r="N204" s="2" t="s">
        <v>650</v>
      </c>
      <c r="O204" s="2" t="s">
        <v>650</v>
      </c>
      <c r="P204" s="2" t="s">
        <v>650</v>
      </c>
      <c r="Q204" s="2" t="s">
        <v>650</v>
      </c>
      <c r="R204" s="2" t="s">
        <v>650</v>
      </c>
      <c r="S204" s="2" t="s">
        <v>650</v>
      </c>
      <c r="W204" s="2" t="str">
        <f t="shared" si="35"/>
        <v>Ja</v>
      </c>
      <c r="X204" s="2">
        <v>0</v>
      </c>
      <c r="Y204" s="2">
        <f t="shared" si="36"/>
        <v>0.05</v>
      </c>
      <c r="Z204" s="2">
        <f t="shared" si="30"/>
        <v>0.95</v>
      </c>
      <c r="AA204" s="2">
        <f t="shared" si="31"/>
        <v>0</v>
      </c>
      <c r="AB204" s="2">
        <f t="shared" si="37"/>
        <v>0.03</v>
      </c>
      <c r="AC204" s="2">
        <f t="shared" si="38"/>
        <v>0</v>
      </c>
      <c r="AD204" s="2">
        <f t="shared" si="39"/>
        <v>0.05</v>
      </c>
      <c r="AF204" s="2" t="str">
        <f t="shared" si="32"/>
        <v>Nej</v>
      </c>
      <c r="AG204" s="2">
        <f t="shared" si="33"/>
        <v>0</v>
      </c>
      <c r="AH204" s="2">
        <f t="shared" si="34"/>
        <v>0</v>
      </c>
    </row>
    <row r="205" spans="1:34" ht="15" customHeight="1" x14ac:dyDescent="0.25">
      <c r="A205" s="2" t="s">
        <v>327</v>
      </c>
      <c r="B205" s="2" t="s">
        <v>328</v>
      </c>
      <c r="C205" s="2">
        <v>2015</v>
      </c>
      <c r="D205" s="2">
        <v>2.8</v>
      </c>
      <c r="E205" s="2" t="s">
        <v>650</v>
      </c>
      <c r="F205" s="2" t="s">
        <v>888</v>
      </c>
      <c r="G205" s="2">
        <v>2.38</v>
      </c>
      <c r="H205" s="2">
        <v>344.47</v>
      </c>
      <c r="I205" s="2">
        <v>0.42</v>
      </c>
      <c r="J205" s="2">
        <v>81</v>
      </c>
      <c r="K205" s="2">
        <v>0.153</v>
      </c>
      <c r="L205" s="2">
        <v>91.86</v>
      </c>
      <c r="M205" s="2">
        <v>5.51</v>
      </c>
      <c r="N205" s="2">
        <v>9.3000000000000007</v>
      </c>
      <c r="O205" s="2" t="s">
        <v>650</v>
      </c>
      <c r="P205" s="2" t="s">
        <v>650</v>
      </c>
      <c r="Q205" s="2" t="s">
        <v>650</v>
      </c>
      <c r="R205" s="2" t="s">
        <v>650</v>
      </c>
      <c r="S205" s="2" t="s">
        <v>650</v>
      </c>
      <c r="W205" s="2" t="str">
        <f t="shared" si="35"/>
        <v>Nej</v>
      </c>
      <c r="Y205" s="2">
        <f t="shared" si="36"/>
        <v>0.42</v>
      </c>
      <c r="Z205" s="2">
        <f t="shared" si="30"/>
        <v>0.14000000000000001</v>
      </c>
      <c r="AA205" s="2">
        <f t="shared" si="31"/>
        <v>0.44</v>
      </c>
      <c r="AB205" s="2">
        <f t="shared" si="37"/>
        <v>2.38</v>
      </c>
      <c r="AC205" s="2">
        <f t="shared" si="38"/>
        <v>344.47</v>
      </c>
      <c r="AD205" s="2">
        <f t="shared" si="39"/>
        <v>0.42</v>
      </c>
      <c r="AF205" s="2" t="str">
        <f t="shared" si="32"/>
        <v>Ja</v>
      </c>
      <c r="AG205" s="2">
        <f t="shared" si="33"/>
        <v>81</v>
      </c>
      <c r="AH205" s="2">
        <f t="shared" si="34"/>
        <v>9.3000000000000013E-2</v>
      </c>
    </row>
    <row r="206" spans="1:34" ht="15" customHeight="1" x14ac:dyDescent="0.25">
      <c r="A206" s="2" t="s">
        <v>329</v>
      </c>
      <c r="B206" s="2" t="s">
        <v>330</v>
      </c>
      <c r="C206" s="2">
        <v>2015</v>
      </c>
      <c r="D206" s="2">
        <v>0</v>
      </c>
      <c r="E206" s="2">
        <v>0</v>
      </c>
      <c r="F206" s="2" t="s">
        <v>652</v>
      </c>
      <c r="G206" s="2">
        <v>2.38</v>
      </c>
      <c r="H206" s="2">
        <v>344.47</v>
      </c>
      <c r="I206" s="2">
        <v>0.42</v>
      </c>
      <c r="J206" s="2" t="s">
        <v>650</v>
      </c>
      <c r="K206" s="2" t="s">
        <v>650</v>
      </c>
      <c r="L206" s="2" t="s">
        <v>650</v>
      </c>
      <c r="M206" s="2" t="s">
        <v>650</v>
      </c>
      <c r="N206" s="2" t="s">
        <v>650</v>
      </c>
      <c r="O206" s="2" t="s">
        <v>650</v>
      </c>
      <c r="P206" s="2" t="s">
        <v>650</v>
      </c>
      <c r="Q206" s="2" t="s">
        <v>650</v>
      </c>
      <c r="R206" s="2" t="s">
        <v>650</v>
      </c>
      <c r="S206" s="2" t="s">
        <v>650</v>
      </c>
      <c r="W206" s="2" t="str">
        <f t="shared" si="35"/>
        <v>Nej</v>
      </c>
      <c r="Y206" s="2">
        <f t="shared" si="36"/>
        <v>0.42</v>
      </c>
      <c r="Z206" s="2">
        <f t="shared" si="30"/>
        <v>0.14000000000000001</v>
      </c>
      <c r="AA206" s="2">
        <f t="shared" si="31"/>
        <v>0.44</v>
      </c>
      <c r="AB206" s="2">
        <f t="shared" si="37"/>
        <v>2.38</v>
      </c>
      <c r="AC206" s="2">
        <f t="shared" si="38"/>
        <v>344.47</v>
      </c>
      <c r="AD206" s="2">
        <f t="shared" si="39"/>
        <v>0.42</v>
      </c>
      <c r="AF206" s="2" t="str">
        <f t="shared" si="32"/>
        <v>Nej</v>
      </c>
      <c r="AG206" s="2">
        <f t="shared" si="33"/>
        <v>0</v>
      </c>
      <c r="AH206" s="2">
        <f t="shared" si="34"/>
        <v>0</v>
      </c>
    </row>
    <row r="207" spans="1:34"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W207" s="2" t="str">
        <f t="shared" si="35"/>
        <v>Nej</v>
      </c>
      <c r="Y207" s="2" t="str">
        <f t="shared" si="36"/>
        <v>-</v>
      </c>
      <c r="Z207" s="2">
        <f t="shared" si="30"/>
        <v>0.14000000000000001</v>
      </c>
      <c r="AA207" s="2">
        <f t="shared" si="31"/>
        <v>0.44</v>
      </c>
      <c r="AB207" s="2">
        <f t="shared" si="37"/>
        <v>2.38</v>
      </c>
      <c r="AC207" s="2">
        <f t="shared" si="38"/>
        <v>344.47</v>
      </c>
      <c r="AD207" s="2">
        <f t="shared" si="39"/>
        <v>0.42</v>
      </c>
      <c r="AF207" s="2" t="str">
        <f t="shared" si="32"/>
        <v>Nej</v>
      </c>
      <c r="AG207" s="2">
        <f t="shared" si="33"/>
        <v>0</v>
      </c>
      <c r="AH207" s="2">
        <f t="shared" si="34"/>
        <v>0</v>
      </c>
    </row>
    <row r="208" spans="1:34" ht="15" customHeight="1" x14ac:dyDescent="0.25">
      <c r="A208" s="2" t="s">
        <v>333</v>
      </c>
      <c r="B208" s="2" t="s">
        <v>334</v>
      </c>
      <c r="C208" s="2">
        <v>2015</v>
      </c>
      <c r="D208" s="2">
        <v>0.95</v>
      </c>
      <c r="E208" s="2" t="s">
        <v>650</v>
      </c>
      <c r="F208" s="2" t="s">
        <v>889</v>
      </c>
      <c r="G208" s="2">
        <v>2.38</v>
      </c>
      <c r="H208" s="2">
        <v>344.47</v>
      </c>
      <c r="I208" s="2">
        <v>0.42</v>
      </c>
      <c r="J208" s="2" t="s">
        <v>650</v>
      </c>
      <c r="K208" s="2" t="s">
        <v>650</v>
      </c>
      <c r="L208" s="2" t="s">
        <v>650</v>
      </c>
      <c r="M208" s="2" t="s">
        <v>650</v>
      </c>
      <c r="N208" s="2" t="s">
        <v>650</v>
      </c>
      <c r="O208" s="2" t="s">
        <v>650</v>
      </c>
      <c r="P208" s="2" t="s">
        <v>650</v>
      </c>
      <c r="Q208" s="2" t="s">
        <v>650</v>
      </c>
      <c r="R208" s="2" t="s">
        <v>650</v>
      </c>
      <c r="S208" s="2" t="s">
        <v>650</v>
      </c>
      <c r="W208" s="2" t="str">
        <f t="shared" si="35"/>
        <v>Nej</v>
      </c>
      <c r="Y208" s="2">
        <f t="shared" si="36"/>
        <v>0.42</v>
      </c>
      <c r="Z208" s="2">
        <f t="shared" si="30"/>
        <v>0.14000000000000001</v>
      </c>
      <c r="AA208" s="2">
        <f t="shared" si="31"/>
        <v>0.44</v>
      </c>
      <c r="AB208" s="2">
        <f t="shared" si="37"/>
        <v>2.38</v>
      </c>
      <c r="AC208" s="2">
        <f t="shared" si="38"/>
        <v>344.47</v>
      </c>
      <c r="AD208" s="2">
        <f t="shared" si="39"/>
        <v>0.42</v>
      </c>
      <c r="AF208" s="2" t="str">
        <f t="shared" si="32"/>
        <v>Nej</v>
      </c>
      <c r="AG208" s="2">
        <f t="shared" si="33"/>
        <v>0</v>
      </c>
      <c r="AH208" s="2">
        <f t="shared" si="34"/>
        <v>0</v>
      </c>
    </row>
    <row r="209" spans="1:34" ht="15" customHeight="1" x14ac:dyDescent="0.25">
      <c r="A209" s="2" t="s">
        <v>333</v>
      </c>
      <c r="B209" s="2" t="s">
        <v>335</v>
      </c>
      <c r="C209" s="2">
        <v>2015</v>
      </c>
      <c r="D209" s="2">
        <v>1.212</v>
      </c>
      <c r="E209" s="2" t="s">
        <v>650</v>
      </c>
      <c r="F209" s="2" t="s">
        <v>890</v>
      </c>
      <c r="G209" s="2">
        <v>2.38</v>
      </c>
      <c r="H209" s="2">
        <v>344.47</v>
      </c>
      <c r="I209" s="2">
        <v>0.42</v>
      </c>
      <c r="J209" s="2" t="s">
        <v>650</v>
      </c>
      <c r="K209" s="2" t="s">
        <v>650</v>
      </c>
      <c r="L209" s="2" t="s">
        <v>650</v>
      </c>
      <c r="M209" s="2" t="s">
        <v>650</v>
      </c>
      <c r="N209" s="2" t="s">
        <v>650</v>
      </c>
      <c r="O209" s="2" t="s">
        <v>650</v>
      </c>
      <c r="P209" s="2" t="s">
        <v>650</v>
      </c>
      <c r="Q209" s="2" t="s">
        <v>650</v>
      </c>
      <c r="R209" s="2" t="s">
        <v>650</v>
      </c>
      <c r="S209" s="2" t="s">
        <v>650</v>
      </c>
      <c r="W209" s="2" t="str">
        <f t="shared" si="35"/>
        <v>Nej</v>
      </c>
      <c r="Y209" s="2">
        <f t="shared" si="36"/>
        <v>0.42</v>
      </c>
      <c r="Z209" s="2">
        <f t="shared" si="30"/>
        <v>0.14000000000000001</v>
      </c>
      <c r="AA209" s="2">
        <f t="shared" si="31"/>
        <v>0.44</v>
      </c>
      <c r="AB209" s="2">
        <f t="shared" si="37"/>
        <v>2.38</v>
      </c>
      <c r="AC209" s="2">
        <f t="shared" si="38"/>
        <v>344.47</v>
      </c>
      <c r="AD209" s="2">
        <f t="shared" si="39"/>
        <v>0.42</v>
      </c>
      <c r="AF209" s="2" t="str">
        <f t="shared" si="32"/>
        <v>Nej</v>
      </c>
      <c r="AG209" s="2">
        <f t="shared" si="33"/>
        <v>0</v>
      </c>
      <c r="AH209" s="2">
        <f t="shared" si="34"/>
        <v>0</v>
      </c>
    </row>
    <row r="210" spans="1:34" ht="15" customHeight="1" x14ac:dyDescent="0.25">
      <c r="A210" s="2" t="s">
        <v>333</v>
      </c>
      <c r="B210" s="2" t="s">
        <v>336</v>
      </c>
      <c r="C210" s="2">
        <v>2015</v>
      </c>
      <c r="D210" s="2">
        <v>16.47</v>
      </c>
      <c r="E210" s="2">
        <v>79.849999999999994</v>
      </c>
      <c r="F210" s="2" t="s">
        <v>890</v>
      </c>
      <c r="G210" s="2">
        <v>2.38</v>
      </c>
      <c r="H210" s="2">
        <v>344.47</v>
      </c>
      <c r="I210" s="2">
        <v>0.42</v>
      </c>
      <c r="J210" s="2" t="s">
        <v>650</v>
      </c>
      <c r="K210" s="2" t="s">
        <v>650</v>
      </c>
      <c r="L210" s="2" t="s">
        <v>650</v>
      </c>
      <c r="M210" s="2" t="s">
        <v>650</v>
      </c>
      <c r="N210" s="2" t="s">
        <v>650</v>
      </c>
      <c r="O210" s="2" t="s">
        <v>650</v>
      </c>
      <c r="P210" s="2" t="s">
        <v>650</v>
      </c>
      <c r="Q210" s="2" t="s">
        <v>650</v>
      </c>
      <c r="R210" s="2" t="s">
        <v>650</v>
      </c>
      <c r="S210" s="2" t="s">
        <v>650</v>
      </c>
      <c r="W210" s="2" t="str">
        <f t="shared" si="35"/>
        <v>Nej</v>
      </c>
      <c r="Y210" s="2">
        <f t="shared" si="36"/>
        <v>0.42</v>
      </c>
      <c r="Z210" s="2">
        <f t="shared" si="30"/>
        <v>0.14000000000000001</v>
      </c>
      <c r="AA210" s="2">
        <f t="shared" si="31"/>
        <v>0.44</v>
      </c>
      <c r="AB210" s="2">
        <f t="shared" si="37"/>
        <v>2.38</v>
      </c>
      <c r="AC210" s="2">
        <f t="shared" si="38"/>
        <v>344.47</v>
      </c>
      <c r="AD210" s="2">
        <f t="shared" si="39"/>
        <v>0.42</v>
      </c>
      <c r="AF210" s="2" t="str">
        <f t="shared" si="32"/>
        <v>Nej</v>
      </c>
      <c r="AG210" s="2">
        <f t="shared" si="33"/>
        <v>0</v>
      </c>
      <c r="AH210" s="2">
        <f t="shared" si="34"/>
        <v>0</v>
      </c>
    </row>
    <row r="211" spans="1:34" ht="15" customHeight="1" x14ac:dyDescent="0.25">
      <c r="A211" s="2" t="s">
        <v>333</v>
      </c>
      <c r="B211" s="2" t="s">
        <v>337</v>
      </c>
      <c r="C211" s="2">
        <v>2015</v>
      </c>
      <c r="D211" s="2">
        <v>1.92E-3</v>
      </c>
      <c r="E211" s="2">
        <v>3.5899999999999999E-3</v>
      </c>
      <c r="F211" s="2" t="s">
        <v>890</v>
      </c>
      <c r="G211" s="2">
        <v>2.38</v>
      </c>
      <c r="H211" s="2">
        <v>344.47</v>
      </c>
      <c r="I211" s="2">
        <v>0.42</v>
      </c>
      <c r="J211" s="2" t="s">
        <v>650</v>
      </c>
      <c r="K211" s="2" t="s">
        <v>650</v>
      </c>
      <c r="L211" s="2" t="s">
        <v>650</v>
      </c>
      <c r="M211" s="2" t="s">
        <v>650</v>
      </c>
      <c r="N211" s="2" t="s">
        <v>650</v>
      </c>
      <c r="O211" s="2" t="s">
        <v>650</v>
      </c>
      <c r="P211" s="2" t="s">
        <v>650</v>
      </c>
      <c r="Q211" s="2" t="s">
        <v>650</v>
      </c>
      <c r="R211" s="2" t="s">
        <v>650</v>
      </c>
      <c r="S211" s="2" t="s">
        <v>650</v>
      </c>
      <c r="W211" s="2" t="str">
        <f t="shared" si="35"/>
        <v>Nej</v>
      </c>
      <c r="Y211" s="2">
        <f t="shared" si="36"/>
        <v>0.42</v>
      </c>
      <c r="Z211" s="2">
        <f t="shared" si="30"/>
        <v>0.14000000000000001</v>
      </c>
      <c r="AA211" s="2">
        <f t="shared" si="31"/>
        <v>0.44</v>
      </c>
      <c r="AB211" s="2">
        <f t="shared" si="37"/>
        <v>2.38</v>
      </c>
      <c r="AC211" s="2">
        <f t="shared" si="38"/>
        <v>344.47</v>
      </c>
      <c r="AD211" s="2">
        <f t="shared" si="39"/>
        <v>0.42</v>
      </c>
      <c r="AF211" s="2" t="str">
        <f t="shared" si="32"/>
        <v>Nej</v>
      </c>
      <c r="AG211" s="2">
        <f t="shared" si="33"/>
        <v>0</v>
      </c>
      <c r="AH211" s="2">
        <f t="shared" si="34"/>
        <v>0</v>
      </c>
    </row>
    <row r="212" spans="1:34" ht="15" customHeight="1" x14ac:dyDescent="0.25">
      <c r="A212" s="2" t="s">
        <v>338</v>
      </c>
      <c r="B212" s="2" t="s">
        <v>339</v>
      </c>
      <c r="C212" s="2">
        <v>2015</v>
      </c>
      <c r="D212" s="2">
        <v>0.156</v>
      </c>
      <c r="E212" s="2">
        <v>16.771999999999998</v>
      </c>
      <c r="F212" s="2" t="s">
        <v>891</v>
      </c>
      <c r="G212" s="2">
        <v>7.4999999999999997E-2</v>
      </c>
      <c r="H212" s="2">
        <v>19.7</v>
      </c>
      <c r="I212" s="2">
        <v>0</v>
      </c>
      <c r="J212" s="2">
        <v>22.504000000000001</v>
      </c>
      <c r="K212" s="2">
        <v>0.06</v>
      </c>
      <c r="L212" s="2">
        <v>56.19</v>
      </c>
      <c r="M212" s="2">
        <v>2.46</v>
      </c>
      <c r="N212" s="2">
        <v>1</v>
      </c>
      <c r="O212" s="2">
        <v>106.268</v>
      </c>
      <c r="P212" s="2">
        <v>0.02</v>
      </c>
      <c r="Q212" s="2">
        <v>5.6</v>
      </c>
      <c r="R212" s="2">
        <v>4</v>
      </c>
      <c r="S212" s="2">
        <v>0</v>
      </c>
      <c r="W212" s="2" t="str">
        <f t="shared" si="35"/>
        <v>Ja</v>
      </c>
      <c r="X212" s="2">
        <v>0</v>
      </c>
      <c r="Y212" s="2">
        <f t="shared" si="36"/>
        <v>0</v>
      </c>
      <c r="Z212" s="2">
        <f t="shared" si="30"/>
        <v>1</v>
      </c>
      <c r="AA212" s="2">
        <f t="shared" si="31"/>
        <v>0</v>
      </c>
      <c r="AB212" s="2">
        <f t="shared" si="37"/>
        <v>7.4999999999999997E-2</v>
      </c>
      <c r="AC212" s="2">
        <f t="shared" si="38"/>
        <v>19.7</v>
      </c>
      <c r="AD212" s="2">
        <f t="shared" si="39"/>
        <v>0</v>
      </c>
      <c r="AF212" s="2" t="str">
        <f t="shared" si="32"/>
        <v>Ja</v>
      </c>
      <c r="AG212" s="2">
        <f t="shared" si="33"/>
        <v>22.504000000000001</v>
      </c>
      <c r="AH212" s="2">
        <f t="shared" si="34"/>
        <v>0.01</v>
      </c>
    </row>
    <row r="213" spans="1:34" ht="15" customHeight="1" x14ac:dyDescent="0.25">
      <c r="A213" s="2" t="s">
        <v>338</v>
      </c>
      <c r="B213" s="2" t="s">
        <v>340</v>
      </c>
      <c r="C213" s="2">
        <v>2015</v>
      </c>
      <c r="D213" s="2">
        <v>1.0000000000000001E-9</v>
      </c>
      <c r="E213" s="2">
        <v>1.81</v>
      </c>
      <c r="F213" s="2" t="s">
        <v>891</v>
      </c>
      <c r="G213" s="2">
        <v>7.4999999999999997E-2</v>
      </c>
      <c r="H213" s="2">
        <v>19.7</v>
      </c>
      <c r="I213" s="2">
        <v>0</v>
      </c>
      <c r="J213" s="2" t="s">
        <v>650</v>
      </c>
      <c r="K213" s="2" t="s">
        <v>650</v>
      </c>
      <c r="L213" s="2" t="s">
        <v>650</v>
      </c>
      <c r="M213" s="2" t="s">
        <v>650</v>
      </c>
      <c r="N213" s="2" t="s">
        <v>650</v>
      </c>
      <c r="O213" s="2" t="s">
        <v>650</v>
      </c>
      <c r="P213" s="2" t="s">
        <v>650</v>
      </c>
      <c r="Q213" s="2" t="s">
        <v>650</v>
      </c>
      <c r="R213" s="2" t="s">
        <v>650</v>
      </c>
      <c r="S213" s="2" t="s">
        <v>650</v>
      </c>
      <c r="W213" s="2" t="str">
        <f t="shared" si="35"/>
        <v>Ja</v>
      </c>
      <c r="X213" s="2">
        <v>0</v>
      </c>
      <c r="Y213" s="2">
        <f t="shared" si="36"/>
        <v>0</v>
      </c>
      <c r="Z213" s="2">
        <f t="shared" si="30"/>
        <v>1</v>
      </c>
      <c r="AA213" s="2">
        <f t="shared" si="31"/>
        <v>0</v>
      </c>
      <c r="AB213" s="2">
        <f t="shared" si="37"/>
        <v>7.4999999999999997E-2</v>
      </c>
      <c r="AC213" s="2">
        <f t="shared" si="38"/>
        <v>19.7</v>
      </c>
      <c r="AD213" s="2">
        <f t="shared" si="39"/>
        <v>0</v>
      </c>
      <c r="AF213" s="2" t="str">
        <f t="shared" si="32"/>
        <v>Nej</v>
      </c>
      <c r="AG213" s="2">
        <f t="shared" si="33"/>
        <v>0</v>
      </c>
      <c r="AH213" s="2">
        <f t="shared" si="34"/>
        <v>0</v>
      </c>
    </row>
    <row r="214" spans="1:34" ht="15" customHeight="1" x14ac:dyDescent="0.25">
      <c r="A214" s="2" t="s">
        <v>338</v>
      </c>
      <c r="B214" s="2" t="s">
        <v>341</v>
      </c>
      <c r="C214" s="2">
        <v>2015</v>
      </c>
      <c r="D214" s="2">
        <v>1.0000000000000001E-9</v>
      </c>
      <c r="E214" s="2">
        <v>0.73599999999999999</v>
      </c>
      <c r="F214" s="2" t="s">
        <v>891</v>
      </c>
      <c r="G214" s="2">
        <v>7.4999999999999997E-2</v>
      </c>
      <c r="H214" s="2">
        <v>19.7</v>
      </c>
      <c r="I214" s="2">
        <v>0</v>
      </c>
      <c r="J214" s="2" t="s">
        <v>650</v>
      </c>
      <c r="K214" s="2" t="s">
        <v>650</v>
      </c>
      <c r="L214" s="2" t="s">
        <v>650</v>
      </c>
      <c r="M214" s="2" t="s">
        <v>650</v>
      </c>
      <c r="N214" s="2" t="s">
        <v>650</v>
      </c>
      <c r="O214" s="2" t="s">
        <v>650</v>
      </c>
      <c r="P214" s="2" t="s">
        <v>650</v>
      </c>
      <c r="Q214" s="2" t="s">
        <v>650</v>
      </c>
      <c r="R214" s="2" t="s">
        <v>650</v>
      </c>
      <c r="S214" s="2" t="s">
        <v>650</v>
      </c>
      <c r="W214" s="2" t="str">
        <f t="shared" si="35"/>
        <v>Ja</v>
      </c>
      <c r="X214" s="2">
        <v>0</v>
      </c>
      <c r="Y214" s="2">
        <f t="shared" si="36"/>
        <v>0</v>
      </c>
      <c r="Z214" s="2">
        <f t="shared" si="30"/>
        <v>1</v>
      </c>
      <c r="AA214" s="2">
        <f t="shared" si="31"/>
        <v>0</v>
      </c>
      <c r="AB214" s="2">
        <f t="shared" si="37"/>
        <v>7.4999999999999997E-2</v>
      </c>
      <c r="AC214" s="2">
        <f t="shared" si="38"/>
        <v>19.7</v>
      </c>
      <c r="AD214" s="2">
        <f t="shared" si="39"/>
        <v>0</v>
      </c>
      <c r="AF214" s="2" t="str">
        <f t="shared" si="32"/>
        <v>Nej</v>
      </c>
      <c r="AG214" s="2">
        <f t="shared" si="33"/>
        <v>0</v>
      </c>
      <c r="AH214" s="2">
        <f t="shared" si="34"/>
        <v>0</v>
      </c>
    </row>
    <row r="215" spans="1:34" ht="15" customHeight="1" x14ac:dyDescent="0.25">
      <c r="A215" s="2" t="s">
        <v>351</v>
      </c>
      <c r="B215" s="2" t="s">
        <v>352</v>
      </c>
      <c r="C215" s="2">
        <v>2015</v>
      </c>
      <c r="D215" s="2">
        <v>16.484000000000002</v>
      </c>
      <c r="E215" s="2" t="s">
        <v>650</v>
      </c>
      <c r="F215" s="2" t="s">
        <v>892</v>
      </c>
      <c r="G215" s="2">
        <v>1.1000000000000001</v>
      </c>
      <c r="H215" s="2">
        <v>0</v>
      </c>
      <c r="I215" s="2">
        <v>0</v>
      </c>
      <c r="J215" s="2">
        <v>90.507999999999996</v>
      </c>
      <c r="K215" s="2">
        <v>0.38600000000000001</v>
      </c>
      <c r="L215" s="2">
        <v>0</v>
      </c>
      <c r="M215" s="2">
        <v>0</v>
      </c>
      <c r="N215" s="2">
        <v>0</v>
      </c>
      <c r="O215" s="2">
        <v>4.3570000000000002</v>
      </c>
      <c r="P215" s="2">
        <v>0.36699999999999999</v>
      </c>
      <c r="Q215" s="2">
        <v>0</v>
      </c>
      <c r="R215" s="2">
        <v>0</v>
      </c>
      <c r="S215" s="2">
        <v>0</v>
      </c>
      <c r="W215" s="2" t="str">
        <f t="shared" si="35"/>
        <v>Ja</v>
      </c>
      <c r="X215" s="2">
        <v>0</v>
      </c>
      <c r="Y215" s="2">
        <f t="shared" si="36"/>
        <v>0</v>
      </c>
      <c r="Z215" s="2">
        <f t="shared" si="30"/>
        <v>1</v>
      </c>
      <c r="AA215" s="2">
        <f t="shared" si="31"/>
        <v>0</v>
      </c>
      <c r="AB215" s="2">
        <f t="shared" si="37"/>
        <v>1.1000000000000001</v>
      </c>
      <c r="AC215" s="2">
        <f t="shared" si="38"/>
        <v>0</v>
      </c>
      <c r="AD215" s="2">
        <f t="shared" si="39"/>
        <v>0</v>
      </c>
      <c r="AF215" s="2" t="str">
        <f t="shared" si="32"/>
        <v>Ja</v>
      </c>
      <c r="AG215" s="2">
        <f t="shared" si="33"/>
        <v>90.507999999999996</v>
      </c>
      <c r="AH215" s="2">
        <f t="shared" si="34"/>
        <v>0</v>
      </c>
    </row>
    <row r="216" spans="1:34" ht="15" customHeight="1" x14ac:dyDescent="0.25">
      <c r="A216" s="2" t="s">
        <v>353</v>
      </c>
      <c r="B216" s="2" t="s">
        <v>354</v>
      </c>
      <c r="C216" s="2">
        <v>2015</v>
      </c>
      <c r="D216" s="2">
        <v>0.05</v>
      </c>
      <c r="E216" s="2" t="s">
        <v>650</v>
      </c>
      <c r="F216" s="2" t="s">
        <v>893</v>
      </c>
      <c r="G216" s="2">
        <v>2.38</v>
      </c>
      <c r="H216" s="2">
        <v>344.47</v>
      </c>
      <c r="I216" s="2">
        <v>0.42</v>
      </c>
      <c r="J216" s="2" t="s">
        <v>650</v>
      </c>
      <c r="K216" s="2" t="s">
        <v>650</v>
      </c>
      <c r="L216" s="2" t="s">
        <v>650</v>
      </c>
      <c r="M216" s="2" t="s">
        <v>650</v>
      </c>
      <c r="N216" s="2" t="s">
        <v>650</v>
      </c>
      <c r="O216" s="2" t="s">
        <v>650</v>
      </c>
      <c r="P216" s="2" t="s">
        <v>650</v>
      </c>
      <c r="Q216" s="2" t="s">
        <v>650</v>
      </c>
      <c r="R216" s="2" t="s">
        <v>650</v>
      </c>
      <c r="S216" s="2" t="s">
        <v>650</v>
      </c>
      <c r="W216" s="2" t="str">
        <f t="shared" si="35"/>
        <v>Nej</v>
      </c>
      <c r="Y216" s="2">
        <f t="shared" si="36"/>
        <v>0.42</v>
      </c>
      <c r="Z216" s="2">
        <f t="shared" si="30"/>
        <v>0.14000000000000001</v>
      </c>
      <c r="AA216" s="2">
        <f t="shared" si="31"/>
        <v>0.44</v>
      </c>
      <c r="AB216" s="2">
        <f t="shared" si="37"/>
        <v>2.38</v>
      </c>
      <c r="AC216" s="2">
        <f t="shared" si="38"/>
        <v>344.47</v>
      </c>
      <c r="AD216" s="2">
        <f t="shared" si="39"/>
        <v>0.42</v>
      </c>
      <c r="AF216" s="2" t="str">
        <f t="shared" si="32"/>
        <v>Nej</v>
      </c>
      <c r="AG216" s="2">
        <f t="shared" si="33"/>
        <v>0</v>
      </c>
      <c r="AH216" s="2">
        <f t="shared" si="34"/>
        <v>0</v>
      </c>
    </row>
    <row r="217" spans="1:34" ht="15" customHeight="1" x14ac:dyDescent="0.25">
      <c r="A217" s="2" t="s">
        <v>353</v>
      </c>
      <c r="B217" s="2" t="s">
        <v>355</v>
      </c>
      <c r="C217" s="2">
        <v>2015</v>
      </c>
      <c r="D217" s="2">
        <v>3.2210000000000001</v>
      </c>
      <c r="E217" s="2">
        <v>1.341</v>
      </c>
      <c r="F217" s="2" t="s">
        <v>893</v>
      </c>
      <c r="G217" s="2">
        <v>2.38</v>
      </c>
      <c r="H217" s="2">
        <v>344.47</v>
      </c>
      <c r="I217" s="2">
        <v>0.42</v>
      </c>
      <c r="J217" s="2" t="s">
        <v>650</v>
      </c>
      <c r="K217" s="2" t="s">
        <v>650</v>
      </c>
      <c r="L217" s="2" t="s">
        <v>650</v>
      </c>
      <c r="M217" s="2" t="s">
        <v>650</v>
      </c>
      <c r="N217" s="2" t="s">
        <v>650</v>
      </c>
      <c r="O217" s="2" t="s">
        <v>650</v>
      </c>
      <c r="P217" s="2" t="s">
        <v>650</v>
      </c>
      <c r="Q217" s="2" t="s">
        <v>650</v>
      </c>
      <c r="R217" s="2" t="s">
        <v>650</v>
      </c>
      <c r="S217" s="2" t="s">
        <v>650</v>
      </c>
      <c r="W217" s="2" t="str">
        <f t="shared" si="35"/>
        <v>Nej</v>
      </c>
      <c r="Y217" s="2">
        <f t="shared" si="36"/>
        <v>0.42</v>
      </c>
      <c r="Z217" s="2">
        <f t="shared" si="30"/>
        <v>0.14000000000000001</v>
      </c>
      <c r="AA217" s="2">
        <f t="shared" si="31"/>
        <v>0.44</v>
      </c>
      <c r="AB217" s="2">
        <f t="shared" si="37"/>
        <v>2.38</v>
      </c>
      <c r="AC217" s="2">
        <f t="shared" si="38"/>
        <v>344.47</v>
      </c>
      <c r="AD217" s="2">
        <f t="shared" si="39"/>
        <v>0.42</v>
      </c>
      <c r="AF217" s="2" t="str">
        <f t="shared" si="32"/>
        <v>Nej</v>
      </c>
      <c r="AG217" s="2">
        <f t="shared" si="33"/>
        <v>0</v>
      </c>
      <c r="AH217" s="2">
        <f t="shared" si="34"/>
        <v>0</v>
      </c>
    </row>
    <row r="218" spans="1:34" ht="15" customHeight="1" x14ac:dyDescent="0.25">
      <c r="A218" s="2" t="s">
        <v>353</v>
      </c>
      <c r="B218" s="2" t="s">
        <v>356</v>
      </c>
      <c r="C218" s="2">
        <v>2015</v>
      </c>
      <c r="D218" s="2">
        <v>0.58099999999999996</v>
      </c>
      <c r="E218" s="2" t="s">
        <v>650</v>
      </c>
      <c r="F218" s="2" t="s">
        <v>893</v>
      </c>
      <c r="G218" s="2">
        <v>2.38</v>
      </c>
      <c r="H218" s="2">
        <v>344.47</v>
      </c>
      <c r="I218" s="2">
        <v>0.42</v>
      </c>
      <c r="J218" s="2" t="s">
        <v>650</v>
      </c>
      <c r="K218" s="2" t="s">
        <v>650</v>
      </c>
      <c r="L218" s="2" t="s">
        <v>650</v>
      </c>
      <c r="M218" s="2" t="s">
        <v>650</v>
      </c>
      <c r="N218" s="2" t="s">
        <v>650</v>
      </c>
      <c r="O218" s="2" t="s">
        <v>650</v>
      </c>
      <c r="P218" s="2" t="s">
        <v>650</v>
      </c>
      <c r="Q218" s="2" t="s">
        <v>650</v>
      </c>
      <c r="R218" s="2" t="s">
        <v>650</v>
      </c>
      <c r="S218" s="2" t="s">
        <v>650</v>
      </c>
      <c r="W218" s="2" t="str">
        <f t="shared" si="35"/>
        <v>Nej</v>
      </c>
      <c r="Y218" s="2">
        <f t="shared" si="36"/>
        <v>0.42</v>
      </c>
      <c r="Z218" s="2">
        <f t="shared" si="30"/>
        <v>0.14000000000000001</v>
      </c>
      <c r="AA218" s="2">
        <f t="shared" si="31"/>
        <v>0.44</v>
      </c>
      <c r="AB218" s="2">
        <f t="shared" si="37"/>
        <v>2.38</v>
      </c>
      <c r="AC218" s="2">
        <f t="shared" si="38"/>
        <v>344.47</v>
      </c>
      <c r="AD218" s="2">
        <f t="shared" si="39"/>
        <v>0.42</v>
      </c>
      <c r="AF218" s="2" t="str">
        <f t="shared" si="32"/>
        <v>Nej</v>
      </c>
      <c r="AG218" s="2">
        <f t="shared" si="33"/>
        <v>0</v>
      </c>
      <c r="AH218" s="2">
        <f t="shared" si="34"/>
        <v>0</v>
      </c>
    </row>
    <row r="219" spans="1:34" ht="15" customHeight="1" x14ac:dyDescent="0.25">
      <c r="A219" s="2" t="s">
        <v>357</v>
      </c>
      <c r="B219" s="2" t="s">
        <v>358</v>
      </c>
      <c r="C219" s="2">
        <v>2015</v>
      </c>
      <c r="D219" s="2">
        <v>0.15</v>
      </c>
      <c r="E219" s="2">
        <v>4</v>
      </c>
      <c r="F219" s="2" t="s">
        <v>848</v>
      </c>
      <c r="G219" s="2">
        <v>1.1000000000000001</v>
      </c>
      <c r="H219" s="2">
        <v>0</v>
      </c>
      <c r="I219" s="2">
        <v>0</v>
      </c>
      <c r="J219" s="2" t="s">
        <v>650</v>
      </c>
      <c r="K219" s="2" t="s">
        <v>650</v>
      </c>
      <c r="L219" s="2" t="s">
        <v>650</v>
      </c>
      <c r="M219" s="2" t="s">
        <v>650</v>
      </c>
      <c r="N219" s="2" t="s">
        <v>650</v>
      </c>
      <c r="O219" s="2" t="s">
        <v>650</v>
      </c>
      <c r="P219" s="2" t="s">
        <v>650</v>
      </c>
      <c r="Q219" s="2" t="s">
        <v>650</v>
      </c>
      <c r="R219" s="2" t="s">
        <v>650</v>
      </c>
      <c r="S219" s="2" t="s">
        <v>650</v>
      </c>
      <c r="W219" s="2" t="str">
        <f t="shared" si="35"/>
        <v>Ja</v>
      </c>
      <c r="X219" s="2">
        <v>0</v>
      </c>
      <c r="Y219" s="2">
        <f t="shared" si="36"/>
        <v>0</v>
      </c>
      <c r="Z219" s="2">
        <f t="shared" si="30"/>
        <v>1</v>
      </c>
      <c r="AA219" s="2">
        <f t="shared" si="31"/>
        <v>0</v>
      </c>
      <c r="AB219" s="2">
        <f t="shared" si="37"/>
        <v>1.1000000000000001</v>
      </c>
      <c r="AC219" s="2">
        <f t="shared" si="38"/>
        <v>0</v>
      </c>
      <c r="AD219" s="2">
        <f t="shared" si="39"/>
        <v>0</v>
      </c>
      <c r="AF219" s="2" t="str">
        <f t="shared" si="32"/>
        <v>Nej</v>
      </c>
      <c r="AG219" s="2">
        <f t="shared" si="33"/>
        <v>0</v>
      </c>
      <c r="AH219" s="2">
        <f t="shared" si="34"/>
        <v>0</v>
      </c>
    </row>
    <row r="220" spans="1:34" ht="15" customHeight="1" x14ac:dyDescent="0.25">
      <c r="A220" s="2" t="s">
        <v>359</v>
      </c>
      <c r="B220" s="2" t="s">
        <v>360</v>
      </c>
      <c r="C220" s="2">
        <v>2015</v>
      </c>
      <c r="D220" s="2">
        <v>2.9000000000000001E-2</v>
      </c>
      <c r="E220" s="2" t="s">
        <v>650</v>
      </c>
      <c r="F220" s="2" t="s">
        <v>894</v>
      </c>
      <c r="G220" s="2">
        <v>2.36</v>
      </c>
      <c r="H220" s="2">
        <v>0</v>
      </c>
      <c r="I220" s="2">
        <v>0</v>
      </c>
      <c r="J220" s="2" t="s">
        <v>650</v>
      </c>
      <c r="K220" s="2" t="s">
        <v>650</v>
      </c>
      <c r="L220" s="2" t="s">
        <v>650</v>
      </c>
      <c r="M220" s="2" t="s">
        <v>650</v>
      </c>
      <c r="N220" s="2" t="s">
        <v>650</v>
      </c>
      <c r="O220" s="2" t="s">
        <v>650</v>
      </c>
      <c r="P220" s="2" t="s">
        <v>650</v>
      </c>
      <c r="Q220" s="2" t="s">
        <v>650</v>
      </c>
      <c r="R220" s="2" t="s">
        <v>650</v>
      </c>
      <c r="S220" s="2" t="s">
        <v>650</v>
      </c>
      <c r="W220" s="2" t="str">
        <f t="shared" si="35"/>
        <v>Ja</v>
      </c>
      <c r="X220" s="2">
        <v>0</v>
      </c>
      <c r="Y220" s="2">
        <f t="shared" si="36"/>
        <v>0</v>
      </c>
      <c r="Z220" s="2">
        <f t="shared" si="30"/>
        <v>1</v>
      </c>
      <c r="AA220" s="2">
        <f t="shared" si="31"/>
        <v>0</v>
      </c>
      <c r="AB220" s="2">
        <f t="shared" si="37"/>
        <v>2.36</v>
      </c>
      <c r="AC220" s="2">
        <f t="shared" si="38"/>
        <v>0</v>
      </c>
      <c r="AD220" s="2">
        <f t="shared" si="39"/>
        <v>0</v>
      </c>
      <c r="AF220" s="2" t="str">
        <f t="shared" si="32"/>
        <v>Nej</v>
      </c>
      <c r="AG220" s="2">
        <f t="shared" si="33"/>
        <v>0</v>
      </c>
      <c r="AH220" s="2">
        <f t="shared" si="34"/>
        <v>0</v>
      </c>
    </row>
    <row r="221" spans="1:34" ht="15" customHeight="1" x14ac:dyDescent="0.25">
      <c r="A221" s="2" t="s">
        <v>359</v>
      </c>
      <c r="B221" s="2" t="s">
        <v>361</v>
      </c>
      <c r="C221" s="2">
        <v>2015</v>
      </c>
      <c r="D221" s="2">
        <v>0.26</v>
      </c>
      <c r="E221" s="2" t="s">
        <v>650</v>
      </c>
      <c r="F221" s="2" t="s">
        <v>894</v>
      </c>
      <c r="G221" s="2">
        <v>2.36</v>
      </c>
      <c r="H221" s="2">
        <v>0</v>
      </c>
      <c r="I221" s="2">
        <v>0</v>
      </c>
      <c r="J221" s="2" t="s">
        <v>650</v>
      </c>
      <c r="K221" s="2" t="s">
        <v>650</v>
      </c>
      <c r="L221" s="2" t="s">
        <v>650</v>
      </c>
      <c r="M221" s="2" t="s">
        <v>650</v>
      </c>
      <c r="N221" s="2" t="s">
        <v>650</v>
      </c>
      <c r="O221" s="2" t="s">
        <v>650</v>
      </c>
      <c r="P221" s="2" t="s">
        <v>650</v>
      </c>
      <c r="Q221" s="2" t="s">
        <v>650</v>
      </c>
      <c r="R221" s="2" t="s">
        <v>650</v>
      </c>
      <c r="S221" s="2" t="s">
        <v>650</v>
      </c>
      <c r="W221" s="2" t="str">
        <f t="shared" si="35"/>
        <v>Ja</v>
      </c>
      <c r="X221" s="2">
        <v>0</v>
      </c>
      <c r="Y221" s="2">
        <f t="shared" si="36"/>
        <v>0</v>
      </c>
      <c r="Z221" s="2">
        <f t="shared" si="30"/>
        <v>1</v>
      </c>
      <c r="AA221" s="2">
        <f t="shared" si="31"/>
        <v>0</v>
      </c>
      <c r="AB221" s="2">
        <f t="shared" si="37"/>
        <v>2.36</v>
      </c>
      <c r="AC221" s="2">
        <f t="shared" si="38"/>
        <v>0</v>
      </c>
      <c r="AD221" s="2">
        <f t="shared" si="39"/>
        <v>0</v>
      </c>
      <c r="AF221" s="2" t="str">
        <f t="shared" si="32"/>
        <v>Nej</v>
      </c>
      <c r="AG221" s="2">
        <f t="shared" si="33"/>
        <v>0</v>
      </c>
      <c r="AH221" s="2">
        <f t="shared" si="34"/>
        <v>0</v>
      </c>
    </row>
    <row r="222" spans="1:34" ht="15" customHeight="1" x14ac:dyDescent="0.25">
      <c r="A222" s="2" t="s">
        <v>359</v>
      </c>
      <c r="B222" s="2" t="s">
        <v>362</v>
      </c>
      <c r="C222" s="2">
        <v>2015</v>
      </c>
      <c r="D222" s="2">
        <v>0.82</v>
      </c>
      <c r="E222" s="2">
        <v>6</v>
      </c>
      <c r="F222" s="2" t="s">
        <v>894</v>
      </c>
      <c r="G222" s="2">
        <v>2.36</v>
      </c>
      <c r="H222" s="2">
        <v>0</v>
      </c>
      <c r="I222" s="2">
        <v>0</v>
      </c>
      <c r="J222" s="2" t="s">
        <v>650</v>
      </c>
      <c r="K222" s="2" t="s">
        <v>650</v>
      </c>
      <c r="L222" s="2" t="s">
        <v>650</v>
      </c>
      <c r="M222" s="2" t="s">
        <v>650</v>
      </c>
      <c r="N222" s="2" t="s">
        <v>650</v>
      </c>
      <c r="O222" s="2" t="s">
        <v>650</v>
      </c>
      <c r="P222" s="2" t="s">
        <v>650</v>
      </c>
      <c r="Q222" s="2" t="s">
        <v>650</v>
      </c>
      <c r="R222" s="2" t="s">
        <v>650</v>
      </c>
      <c r="S222" s="2" t="s">
        <v>650</v>
      </c>
      <c r="W222" s="2" t="str">
        <f t="shared" si="35"/>
        <v>Ja</v>
      </c>
      <c r="X222" s="2">
        <v>0</v>
      </c>
      <c r="Y222" s="2">
        <f t="shared" si="36"/>
        <v>0</v>
      </c>
      <c r="Z222" s="2">
        <f t="shared" si="30"/>
        <v>1</v>
      </c>
      <c r="AA222" s="2">
        <f t="shared" si="31"/>
        <v>0</v>
      </c>
      <c r="AB222" s="2">
        <f t="shared" si="37"/>
        <v>2.36</v>
      </c>
      <c r="AC222" s="2">
        <f t="shared" si="38"/>
        <v>0</v>
      </c>
      <c r="AD222" s="2">
        <f t="shared" si="39"/>
        <v>0</v>
      </c>
      <c r="AF222" s="2" t="str">
        <f t="shared" si="32"/>
        <v>Nej</v>
      </c>
      <c r="AG222" s="2">
        <f t="shared" si="33"/>
        <v>0</v>
      </c>
      <c r="AH222" s="2">
        <f t="shared" si="34"/>
        <v>0</v>
      </c>
    </row>
    <row r="223" spans="1:34" ht="15" customHeight="1" x14ac:dyDescent="0.25">
      <c r="A223" s="2" t="s">
        <v>363</v>
      </c>
      <c r="B223" s="2" t="s">
        <v>364</v>
      </c>
      <c r="C223" s="2">
        <v>2015</v>
      </c>
      <c r="D223" s="2">
        <v>1.2</v>
      </c>
      <c r="E223" s="2" t="s">
        <v>650</v>
      </c>
      <c r="F223" s="2" t="s">
        <v>651</v>
      </c>
      <c r="G223" s="2">
        <v>2.38</v>
      </c>
      <c r="H223" s="2">
        <v>344.47</v>
      </c>
      <c r="I223" s="2">
        <v>0.42</v>
      </c>
      <c r="J223" s="2" t="s">
        <v>650</v>
      </c>
      <c r="K223" s="2" t="s">
        <v>650</v>
      </c>
      <c r="L223" s="2" t="s">
        <v>650</v>
      </c>
      <c r="M223" s="2" t="s">
        <v>650</v>
      </c>
      <c r="N223" s="2" t="s">
        <v>650</v>
      </c>
      <c r="O223" s="2" t="s">
        <v>650</v>
      </c>
      <c r="P223" s="2" t="s">
        <v>650</v>
      </c>
      <c r="Q223" s="2" t="s">
        <v>650</v>
      </c>
      <c r="R223" s="2" t="s">
        <v>650</v>
      </c>
      <c r="S223" s="2" t="s">
        <v>650</v>
      </c>
      <c r="W223" s="2" t="str">
        <f t="shared" si="35"/>
        <v>Nej</v>
      </c>
      <c r="Y223" s="2">
        <f t="shared" si="36"/>
        <v>0.42</v>
      </c>
      <c r="Z223" s="2">
        <f t="shared" si="30"/>
        <v>0.14000000000000001</v>
      </c>
      <c r="AA223" s="2">
        <f t="shared" si="31"/>
        <v>0.44</v>
      </c>
      <c r="AB223" s="2">
        <f t="shared" si="37"/>
        <v>2.38</v>
      </c>
      <c r="AC223" s="2">
        <f t="shared" si="38"/>
        <v>344.47</v>
      </c>
      <c r="AD223" s="2">
        <f t="shared" si="39"/>
        <v>0.42</v>
      </c>
      <c r="AF223" s="2" t="str">
        <f t="shared" si="32"/>
        <v>Nej</v>
      </c>
      <c r="AG223" s="2">
        <f t="shared" si="33"/>
        <v>0</v>
      </c>
      <c r="AH223" s="2">
        <f t="shared" si="34"/>
        <v>0</v>
      </c>
    </row>
    <row r="224" spans="1:34" ht="15" customHeight="1" x14ac:dyDescent="0.25">
      <c r="A224" s="2" t="s">
        <v>365</v>
      </c>
      <c r="B224" s="2" t="s">
        <v>366</v>
      </c>
      <c r="C224" s="2">
        <v>2015</v>
      </c>
      <c r="D224" s="2">
        <v>1.8</v>
      </c>
      <c r="E224" s="2">
        <v>2.1</v>
      </c>
      <c r="F224" s="2" t="s">
        <v>895</v>
      </c>
      <c r="G224" s="2">
        <v>0</v>
      </c>
      <c r="H224" s="2">
        <v>5</v>
      </c>
      <c r="I224" s="2">
        <v>0</v>
      </c>
      <c r="J224" s="2" t="s">
        <v>650</v>
      </c>
      <c r="K224" s="2" t="s">
        <v>650</v>
      </c>
      <c r="L224" s="2" t="s">
        <v>650</v>
      </c>
      <c r="M224" s="2" t="s">
        <v>650</v>
      </c>
      <c r="N224" s="2" t="s">
        <v>650</v>
      </c>
      <c r="O224" s="2" t="s">
        <v>650</v>
      </c>
      <c r="P224" s="2" t="s">
        <v>650</v>
      </c>
      <c r="Q224" s="2" t="s">
        <v>650</v>
      </c>
      <c r="R224" s="2" t="s">
        <v>650</v>
      </c>
      <c r="S224" s="2" t="s">
        <v>650</v>
      </c>
      <c r="W224" s="2" t="str">
        <f t="shared" si="35"/>
        <v>Ja</v>
      </c>
      <c r="X224" s="2">
        <v>0</v>
      </c>
      <c r="Y224" s="2">
        <f t="shared" si="36"/>
        <v>0</v>
      </c>
      <c r="Z224" s="2">
        <f t="shared" si="30"/>
        <v>1</v>
      </c>
      <c r="AA224" s="2">
        <f t="shared" si="31"/>
        <v>0</v>
      </c>
      <c r="AB224" s="2">
        <f t="shared" si="37"/>
        <v>0</v>
      </c>
      <c r="AC224" s="2">
        <f t="shared" si="38"/>
        <v>5</v>
      </c>
      <c r="AD224" s="2">
        <f t="shared" si="39"/>
        <v>0</v>
      </c>
      <c r="AF224" s="2" t="str">
        <f t="shared" si="32"/>
        <v>Nej</v>
      </c>
      <c r="AG224" s="2">
        <f t="shared" si="33"/>
        <v>0</v>
      </c>
      <c r="AH224" s="2">
        <f t="shared" si="34"/>
        <v>0</v>
      </c>
    </row>
    <row r="225" spans="1:34" ht="15" customHeight="1" x14ac:dyDescent="0.25">
      <c r="A225" s="2" t="s">
        <v>367</v>
      </c>
      <c r="B225" s="2" t="s">
        <v>368</v>
      </c>
      <c r="C225" s="2">
        <v>2015</v>
      </c>
      <c r="D225" s="2" t="s">
        <v>650</v>
      </c>
      <c r="E225" s="2" t="s">
        <v>650</v>
      </c>
      <c r="F225" s="2" t="s">
        <v>651</v>
      </c>
      <c r="G225" s="2">
        <v>2.38</v>
      </c>
      <c r="H225" s="2">
        <v>344.47</v>
      </c>
      <c r="I225" s="2">
        <v>0.42</v>
      </c>
      <c r="J225" s="2" t="s">
        <v>650</v>
      </c>
      <c r="K225" s="2" t="s">
        <v>650</v>
      </c>
      <c r="L225" s="2" t="s">
        <v>650</v>
      </c>
      <c r="M225" s="2" t="s">
        <v>650</v>
      </c>
      <c r="N225" s="2" t="s">
        <v>650</v>
      </c>
      <c r="O225" s="2" t="s">
        <v>650</v>
      </c>
      <c r="P225" s="2" t="s">
        <v>650</v>
      </c>
      <c r="Q225" s="2" t="s">
        <v>650</v>
      </c>
      <c r="R225" s="2" t="s">
        <v>650</v>
      </c>
      <c r="S225" s="2" t="s">
        <v>650</v>
      </c>
      <c r="W225" s="2" t="str">
        <f t="shared" si="35"/>
        <v>Nej</v>
      </c>
      <c r="Y225" s="2">
        <f t="shared" si="36"/>
        <v>0.42</v>
      </c>
      <c r="Z225" s="2">
        <f t="shared" si="30"/>
        <v>0.14000000000000001</v>
      </c>
      <c r="AA225" s="2">
        <f t="shared" si="31"/>
        <v>0.44</v>
      </c>
      <c r="AB225" s="2">
        <f t="shared" si="37"/>
        <v>2.38</v>
      </c>
      <c r="AC225" s="2">
        <f t="shared" si="38"/>
        <v>344.47</v>
      </c>
      <c r="AD225" s="2">
        <f t="shared" si="39"/>
        <v>0.42</v>
      </c>
      <c r="AF225" s="2" t="str">
        <f t="shared" si="32"/>
        <v>Nej</v>
      </c>
      <c r="AG225" s="2">
        <f t="shared" si="33"/>
        <v>0</v>
      </c>
      <c r="AH225" s="2">
        <f t="shared" si="34"/>
        <v>0</v>
      </c>
    </row>
    <row r="226" spans="1:34"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W226" s="2" t="str">
        <f t="shared" si="35"/>
        <v>Nej</v>
      </c>
      <c r="Y226" s="2" t="str">
        <f t="shared" si="36"/>
        <v>-</v>
      </c>
      <c r="Z226" s="2">
        <f t="shared" si="30"/>
        <v>0.14000000000000001</v>
      </c>
      <c r="AA226" s="2">
        <f t="shared" si="31"/>
        <v>0.44</v>
      </c>
      <c r="AB226" s="2">
        <f t="shared" si="37"/>
        <v>2.38</v>
      </c>
      <c r="AC226" s="2">
        <f t="shared" si="38"/>
        <v>344.47</v>
      </c>
      <c r="AD226" s="2">
        <f t="shared" si="39"/>
        <v>0.42</v>
      </c>
      <c r="AF226" s="2" t="str">
        <f t="shared" si="32"/>
        <v>Nej</v>
      </c>
      <c r="AG226" s="2">
        <f t="shared" si="33"/>
        <v>0</v>
      </c>
      <c r="AH226" s="2">
        <f t="shared" si="34"/>
        <v>0</v>
      </c>
    </row>
    <row r="227" spans="1:34" ht="15" customHeight="1" x14ac:dyDescent="0.25">
      <c r="A227" s="2" t="s">
        <v>371</v>
      </c>
      <c r="B227" s="2" t="s">
        <v>372</v>
      </c>
      <c r="C227" s="2">
        <v>2015</v>
      </c>
      <c r="D227" s="2">
        <v>0.98799999999999999</v>
      </c>
      <c r="E227" s="2">
        <v>0</v>
      </c>
      <c r="F227" s="2" t="s">
        <v>651</v>
      </c>
      <c r="G227" s="2">
        <v>2.38</v>
      </c>
      <c r="H227" s="2">
        <v>344.47</v>
      </c>
      <c r="I227" s="2">
        <v>0.42</v>
      </c>
      <c r="J227" s="2" t="s">
        <v>650</v>
      </c>
      <c r="K227" s="2" t="s">
        <v>650</v>
      </c>
      <c r="L227" s="2" t="s">
        <v>650</v>
      </c>
      <c r="M227" s="2" t="s">
        <v>650</v>
      </c>
      <c r="N227" s="2" t="s">
        <v>650</v>
      </c>
      <c r="O227" s="2" t="s">
        <v>650</v>
      </c>
      <c r="P227" s="2" t="s">
        <v>650</v>
      </c>
      <c r="Q227" s="2" t="s">
        <v>650</v>
      </c>
      <c r="R227" s="2" t="s">
        <v>650</v>
      </c>
      <c r="S227" s="2" t="s">
        <v>650</v>
      </c>
      <c r="W227" s="2" t="str">
        <f t="shared" si="35"/>
        <v>Nej</v>
      </c>
      <c r="Y227" s="2">
        <f t="shared" si="36"/>
        <v>0.42</v>
      </c>
      <c r="Z227" s="2">
        <f t="shared" si="30"/>
        <v>0.14000000000000001</v>
      </c>
      <c r="AA227" s="2">
        <f t="shared" si="31"/>
        <v>0.44</v>
      </c>
      <c r="AB227" s="2">
        <f t="shared" si="37"/>
        <v>2.38</v>
      </c>
      <c r="AC227" s="2">
        <f t="shared" si="38"/>
        <v>344.47</v>
      </c>
      <c r="AD227" s="2">
        <f t="shared" si="39"/>
        <v>0.42</v>
      </c>
      <c r="AF227" s="2" t="str">
        <f t="shared" si="32"/>
        <v>Nej</v>
      </c>
      <c r="AG227" s="2">
        <f t="shared" si="33"/>
        <v>0</v>
      </c>
      <c r="AH227" s="2">
        <f t="shared" si="34"/>
        <v>0</v>
      </c>
    </row>
    <row r="228" spans="1:34" ht="15" customHeight="1" x14ac:dyDescent="0.25">
      <c r="A228" s="2" t="s">
        <v>373</v>
      </c>
      <c r="B228" s="2" t="s">
        <v>374</v>
      </c>
      <c r="C228" s="2">
        <v>2015</v>
      </c>
      <c r="D228" s="2">
        <v>0.6</v>
      </c>
      <c r="E228" s="2" t="s">
        <v>650</v>
      </c>
      <c r="F228" s="2" t="s">
        <v>896</v>
      </c>
      <c r="G228" s="2">
        <v>1.1000000000000001</v>
      </c>
      <c r="H228" s="2">
        <v>0</v>
      </c>
      <c r="I228" s="2">
        <v>0</v>
      </c>
      <c r="J228" s="2" t="s">
        <v>650</v>
      </c>
      <c r="K228" s="2" t="s">
        <v>650</v>
      </c>
      <c r="L228" s="2" t="s">
        <v>650</v>
      </c>
      <c r="M228" s="2" t="s">
        <v>650</v>
      </c>
      <c r="N228" s="2" t="s">
        <v>650</v>
      </c>
      <c r="O228" s="2" t="s">
        <v>650</v>
      </c>
      <c r="P228" s="2" t="s">
        <v>650</v>
      </c>
      <c r="Q228" s="2" t="s">
        <v>650</v>
      </c>
      <c r="R228" s="2" t="s">
        <v>650</v>
      </c>
      <c r="S228" s="2" t="s">
        <v>650</v>
      </c>
      <c r="W228" s="2" t="str">
        <f t="shared" si="35"/>
        <v>Ja</v>
      </c>
      <c r="X228" s="2">
        <v>0</v>
      </c>
      <c r="Y228" s="2">
        <f t="shared" si="36"/>
        <v>0</v>
      </c>
      <c r="Z228" s="2">
        <f t="shared" si="30"/>
        <v>1</v>
      </c>
      <c r="AA228" s="2">
        <f t="shared" si="31"/>
        <v>0</v>
      </c>
      <c r="AB228" s="2">
        <f t="shared" si="37"/>
        <v>1.1000000000000001</v>
      </c>
      <c r="AC228" s="2">
        <f t="shared" si="38"/>
        <v>0</v>
      </c>
      <c r="AD228" s="2">
        <f t="shared" si="39"/>
        <v>0</v>
      </c>
      <c r="AF228" s="2" t="str">
        <f t="shared" si="32"/>
        <v>Nej</v>
      </c>
      <c r="AG228" s="2">
        <f t="shared" si="33"/>
        <v>0</v>
      </c>
      <c r="AH228" s="2">
        <f t="shared" si="34"/>
        <v>0</v>
      </c>
    </row>
    <row r="229" spans="1:34" ht="15" customHeight="1" x14ac:dyDescent="0.25">
      <c r="A229" s="2" t="s">
        <v>373</v>
      </c>
      <c r="B229" s="2" t="s">
        <v>375</v>
      </c>
      <c r="C229" s="2">
        <v>2015</v>
      </c>
      <c r="D229" s="2">
        <v>2</v>
      </c>
      <c r="E229" s="2" t="s">
        <v>650</v>
      </c>
      <c r="F229" s="2" t="s">
        <v>897</v>
      </c>
      <c r="G229" s="2">
        <v>1.1000000000000001</v>
      </c>
      <c r="H229" s="2">
        <v>0</v>
      </c>
      <c r="I229" s="2">
        <v>0</v>
      </c>
      <c r="J229" s="2" t="s">
        <v>650</v>
      </c>
      <c r="K229" s="2" t="s">
        <v>650</v>
      </c>
      <c r="L229" s="2" t="s">
        <v>650</v>
      </c>
      <c r="M229" s="2" t="s">
        <v>650</v>
      </c>
      <c r="N229" s="2" t="s">
        <v>650</v>
      </c>
      <c r="O229" s="2" t="s">
        <v>650</v>
      </c>
      <c r="P229" s="2" t="s">
        <v>650</v>
      </c>
      <c r="Q229" s="2" t="s">
        <v>650</v>
      </c>
      <c r="R229" s="2" t="s">
        <v>650</v>
      </c>
      <c r="S229" s="2" t="s">
        <v>650</v>
      </c>
      <c r="W229" s="2" t="str">
        <f t="shared" si="35"/>
        <v>Ja</v>
      </c>
      <c r="X229" s="2">
        <v>0</v>
      </c>
      <c r="Y229" s="2">
        <f t="shared" si="36"/>
        <v>0</v>
      </c>
      <c r="Z229" s="2">
        <f t="shared" si="30"/>
        <v>1</v>
      </c>
      <c r="AA229" s="2">
        <f t="shared" si="31"/>
        <v>0</v>
      </c>
      <c r="AB229" s="2">
        <f t="shared" si="37"/>
        <v>1.1000000000000001</v>
      </c>
      <c r="AC229" s="2">
        <f t="shared" si="38"/>
        <v>0</v>
      </c>
      <c r="AD229" s="2">
        <f t="shared" si="39"/>
        <v>0</v>
      </c>
      <c r="AF229" s="2" t="str">
        <f t="shared" si="32"/>
        <v>Nej</v>
      </c>
      <c r="AG229" s="2">
        <f t="shared" si="33"/>
        <v>0</v>
      </c>
      <c r="AH229" s="2">
        <f t="shared" si="34"/>
        <v>0</v>
      </c>
    </row>
    <row r="230" spans="1:34" ht="15" customHeight="1" x14ac:dyDescent="0.25">
      <c r="A230" s="2" t="s">
        <v>373</v>
      </c>
      <c r="B230" s="2" t="s">
        <v>376</v>
      </c>
      <c r="C230" s="2">
        <v>2015</v>
      </c>
      <c r="D230" s="2" t="s">
        <v>650</v>
      </c>
      <c r="E230" s="2" t="s">
        <v>650</v>
      </c>
      <c r="F230" s="2" t="s">
        <v>898</v>
      </c>
      <c r="G230" s="2">
        <v>1.1000000000000001</v>
      </c>
      <c r="H230" s="2">
        <v>0</v>
      </c>
      <c r="I230" s="2">
        <v>0</v>
      </c>
      <c r="J230" s="2" t="s">
        <v>650</v>
      </c>
      <c r="K230" s="2" t="s">
        <v>650</v>
      </c>
      <c r="L230" s="2" t="s">
        <v>650</v>
      </c>
      <c r="M230" s="2" t="s">
        <v>650</v>
      </c>
      <c r="N230" s="2" t="s">
        <v>650</v>
      </c>
      <c r="O230" s="2" t="s">
        <v>650</v>
      </c>
      <c r="P230" s="2" t="s">
        <v>650</v>
      </c>
      <c r="Q230" s="2" t="s">
        <v>650</v>
      </c>
      <c r="R230" s="2" t="s">
        <v>650</v>
      </c>
      <c r="S230" s="2" t="s">
        <v>650</v>
      </c>
      <c r="W230" s="2" t="str">
        <f t="shared" si="35"/>
        <v>Ja</v>
      </c>
      <c r="X230" s="2">
        <v>0</v>
      </c>
      <c r="Y230" s="2">
        <f t="shared" si="36"/>
        <v>0</v>
      </c>
      <c r="Z230" s="2">
        <f t="shared" si="30"/>
        <v>1</v>
      </c>
      <c r="AA230" s="2">
        <f t="shared" si="31"/>
        <v>0</v>
      </c>
      <c r="AB230" s="2">
        <f t="shared" si="37"/>
        <v>1.1000000000000001</v>
      </c>
      <c r="AC230" s="2">
        <f t="shared" si="38"/>
        <v>0</v>
      </c>
      <c r="AD230" s="2">
        <f t="shared" si="39"/>
        <v>0</v>
      </c>
      <c r="AF230" s="2" t="str">
        <f t="shared" si="32"/>
        <v>Nej</v>
      </c>
      <c r="AG230" s="2">
        <f t="shared" si="33"/>
        <v>0</v>
      </c>
      <c r="AH230" s="2">
        <f t="shared" si="34"/>
        <v>0</v>
      </c>
    </row>
    <row r="231" spans="1:34" ht="15" customHeight="1" x14ac:dyDescent="0.25">
      <c r="A231" s="2" t="s">
        <v>373</v>
      </c>
      <c r="B231" s="2" t="s">
        <v>377</v>
      </c>
      <c r="C231" s="2">
        <v>2015</v>
      </c>
      <c r="D231" s="2">
        <v>0.3</v>
      </c>
      <c r="E231" s="2" t="s">
        <v>650</v>
      </c>
      <c r="F231" s="2" t="s">
        <v>896</v>
      </c>
      <c r="G231" s="2">
        <v>1.1000000000000001</v>
      </c>
      <c r="H231" s="2">
        <v>0</v>
      </c>
      <c r="I231" s="2">
        <v>0</v>
      </c>
      <c r="J231" s="2" t="s">
        <v>650</v>
      </c>
      <c r="K231" s="2" t="s">
        <v>650</v>
      </c>
      <c r="L231" s="2" t="s">
        <v>650</v>
      </c>
      <c r="M231" s="2" t="s">
        <v>650</v>
      </c>
      <c r="N231" s="2" t="s">
        <v>650</v>
      </c>
      <c r="O231" s="2" t="s">
        <v>650</v>
      </c>
      <c r="P231" s="2" t="s">
        <v>650</v>
      </c>
      <c r="Q231" s="2" t="s">
        <v>650</v>
      </c>
      <c r="R231" s="2" t="s">
        <v>650</v>
      </c>
      <c r="S231" s="2" t="s">
        <v>650</v>
      </c>
      <c r="W231" s="2" t="str">
        <f t="shared" si="35"/>
        <v>Ja</v>
      </c>
      <c r="X231" s="2">
        <v>0</v>
      </c>
      <c r="Y231" s="2">
        <f t="shared" si="36"/>
        <v>0</v>
      </c>
      <c r="Z231" s="2">
        <f t="shared" si="30"/>
        <v>1</v>
      </c>
      <c r="AA231" s="2">
        <f t="shared" si="31"/>
        <v>0</v>
      </c>
      <c r="AB231" s="2">
        <f t="shared" si="37"/>
        <v>1.1000000000000001</v>
      </c>
      <c r="AC231" s="2">
        <f t="shared" si="38"/>
        <v>0</v>
      </c>
      <c r="AD231" s="2">
        <f t="shared" si="39"/>
        <v>0</v>
      </c>
      <c r="AF231" s="2" t="str">
        <f t="shared" si="32"/>
        <v>Nej</v>
      </c>
      <c r="AG231" s="2">
        <f t="shared" si="33"/>
        <v>0</v>
      </c>
      <c r="AH231" s="2">
        <f t="shared" si="34"/>
        <v>0</v>
      </c>
    </row>
    <row r="232" spans="1:34"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W232" s="2" t="str">
        <f t="shared" si="35"/>
        <v>Nej</v>
      </c>
      <c r="Y232" s="2" t="str">
        <f t="shared" si="36"/>
        <v>-</v>
      </c>
      <c r="Z232" s="2">
        <f t="shared" si="30"/>
        <v>0.14000000000000001</v>
      </c>
      <c r="AA232" s="2">
        <f t="shared" si="31"/>
        <v>0.44</v>
      </c>
      <c r="AB232" s="2">
        <f t="shared" si="37"/>
        <v>2.38</v>
      </c>
      <c r="AC232" s="2">
        <f t="shared" si="38"/>
        <v>344.47</v>
      </c>
      <c r="AD232" s="2">
        <f t="shared" si="39"/>
        <v>0.42</v>
      </c>
      <c r="AF232" s="2" t="str">
        <f t="shared" si="32"/>
        <v>Nej</v>
      </c>
      <c r="AG232" s="2">
        <f t="shared" si="33"/>
        <v>0</v>
      </c>
      <c r="AH232" s="2">
        <f t="shared" si="34"/>
        <v>0</v>
      </c>
    </row>
    <row r="233" spans="1:34"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W233" s="2" t="str">
        <f t="shared" si="35"/>
        <v>Nej</v>
      </c>
      <c r="Y233" s="2" t="str">
        <f t="shared" si="36"/>
        <v>-</v>
      </c>
      <c r="Z233" s="2">
        <f t="shared" si="30"/>
        <v>0.14000000000000001</v>
      </c>
      <c r="AA233" s="2">
        <f t="shared" si="31"/>
        <v>0.44</v>
      </c>
      <c r="AB233" s="2">
        <f t="shared" si="37"/>
        <v>2.38</v>
      </c>
      <c r="AC233" s="2">
        <f t="shared" si="38"/>
        <v>344.47</v>
      </c>
      <c r="AD233" s="2">
        <f t="shared" si="39"/>
        <v>0.42</v>
      </c>
      <c r="AF233" s="2" t="str">
        <f t="shared" si="32"/>
        <v>Nej</v>
      </c>
      <c r="AG233" s="2">
        <f t="shared" si="33"/>
        <v>0</v>
      </c>
      <c r="AH233" s="2">
        <f t="shared" si="34"/>
        <v>0</v>
      </c>
    </row>
    <row r="234" spans="1:34" ht="15" customHeight="1" x14ac:dyDescent="0.25">
      <c r="A234" s="2" t="s">
        <v>382</v>
      </c>
      <c r="B234" s="2" t="s">
        <v>383</v>
      </c>
      <c r="C234" s="2">
        <v>2015</v>
      </c>
      <c r="D234" s="2">
        <v>0.72799999999999998</v>
      </c>
      <c r="E234" s="2" t="s">
        <v>650</v>
      </c>
      <c r="F234" s="2" t="s">
        <v>651</v>
      </c>
      <c r="G234" s="2">
        <v>2.38</v>
      </c>
      <c r="H234" s="2">
        <v>344.47</v>
      </c>
      <c r="I234" s="2">
        <v>0.42</v>
      </c>
      <c r="J234" s="2" t="s">
        <v>650</v>
      </c>
      <c r="K234" s="2" t="s">
        <v>650</v>
      </c>
      <c r="L234" s="2" t="s">
        <v>650</v>
      </c>
      <c r="M234" s="2" t="s">
        <v>650</v>
      </c>
      <c r="N234" s="2" t="s">
        <v>650</v>
      </c>
      <c r="O234" s="2" t="s">
        <v>650</v>
      </c>
      <c r="P234" s="2" t="s">
        <v>650</v>
      </c>
      <c r="Q234" s="2" t="s">
        <v>650</v>
      </c>
      <c r="R234" s="2" t="s">
        <v>650</v>
      </c>
      <c r="S234" s="2" t="s">
        <v>650</v>
      </c>
      <c r="W234" s="2" t="str">
        <f t="shared" si="35"/>
        <v>Nej</v>
      </c>
      <c r="Y234" s="2">
        <f t="shared" si="36"/>
        <v>0.42</v>
      </c>
      <c r="Z234" s="2">
        <f t="shared" si="30"/>
        <v>0.14000000000000001</v>
      </c>
      <c r="AA234" s="2">
        <f t="shared" si="31"/>
        <v>0.44</v>
      </c>
      <c r="AB234" s="2">
        <f t="shared" si="37"/>
        <v>2.38</v>
      </c>
      <c r="AC234" s="2">
        <f t="shared" si="38"/>
        <v>344.47</v>
      </c>
      <c r="AD234" s="2">
        <f t="shared" si="39"/>
        <v>0.42</v>
      </c>
      <c r="AF234" s="2" t="str">
        <f t="shared" si="32"/>
        <v>Nej</v>
      </c>
      <c r="AG234" s="2">
        <f t="shared" si="33"/>
        <v>0</v>
      </c>
      <c r="AH234" s="2">
        <f t="shared" si="34"/>
        <v>0</v>
      </c>
    </row>
    <row r="235" spans="1:34" ht="15" customHeight="1" x14ac:dyDescent="0.25">
      <c r="A235" s="2" t="s">
        <v>382</v>
      </c>
      <c r="B235" s="2" t="s">
        <v>384</v>
      </c>
      <c r="C235" s="2">
        <v>2015</v>
      </c>
      <c r="D235" s="2">
        <v>1</v>
      </c>
      <c r="E235" s="2" t="s">
        <v>650</v>
      </c>
      <c r="F235" s="2" t="s">
        <v>651</v>
      </c>
      <c r="G235" s="2">
        <v>2.38</v>
      </c>
      <c r="H235" s="2">
        <v>344.47</v>
      </c>
      <c r="I235" s="2">
        <v>0.42</v>
      </c>
      <c r="J235" s="2" t="s">
        <v>650</v>
      </c>
      <c r="K235" s="2" t="s">
        <v>650</v>
      </c>
      <c r="L235" s="2" t="s">
        <v>650</v>
      </c>
      <c r="M235" s="2" t="s">
        <v>650</v>
      </c>
      <c r="N235" s="2" t="s">
        <v>650</v>
      </c>
      <c r="O235" s="2" t="s">
        <v>650</v>
      </c>
      <c r="P235" s="2" t="s">
        <v>650</v>
      </c>
      <c r="Q235" s="2" t="s">
        <v>650</v>
      </c>
      <c r="R235" s="2" t="s">
        <v>650</v>
      </c>
      <c r="S235" s="2" t="s">
        <v>650</v>
      </c>
      <c r="W235" s="2" t="str">
        <f t="shared" si="35"/>
        <v>Nej</v>
      </c>
      <c r="Y235" s="2">
        <f t="shared" si="36"/>
        <v>0.42</v>
      </c>
      <c r="Z235" s="2">
        <f t="shared" si="30"/>
        <v>0.14000000000000001</v>
      </c>
      <c r="AA235" s="2">
        <f t="shared" si="31"/>
        <v>0.44</v>
      </c>
      <c r="AB235" s="2">
        <f t="shared" si="37"/>
        <v>2.38</v>
      </c>
      <c r="AC235" s="2">
        <f t="shared" si="38"/>
        <v>344.47</v>
      </c>
      <c r="AD235" s="2">
        <f t="shared" si="39"/>
        <v>0.42</v>
      </c>
      <c r="AF235" s="2" t="str">
        <f t="shared" si="32"/>
        <v>Nej</v>
      </c>
      <c r="AG235" s="2">
        <f t="shared" si="33"/>
        <v>0</v>
      </c>
      <c r="AH235" s="2">
        <f t="shared" si="34"/>
        <v>0</v>
      </c>
    </row>
    <row r="236" spans="1:34" ht="15" customHeight="1" x14ac:dyDescent="0.25">
      <c r="A236" s="2" t="s">
        <v>382</v>
      </c>
      <c r="B236" s="2" t="s">
        <v>385</v>
      </c>
      <c r="C236" s="2">
        <v>2015</v>
      </c>
      <c r="D236" s="2">
        <v>0.5</v>
      </c>
      <c r="E236" s="2" t="s">
        <v>650</v>
      </c>
      <c r="F236" s="2" t="s">
        <v>651</v>
      </c>
      <c r="G236" s="2">
        <v>2.38</v>
      </c>
      <c r="H236" s="2">
        <v>344.47</v>
      </c>
      <c r="I236" s="2">
        <v>0.42</v>
      </c>
      <c r="J236" s="2" t="s">
        <v>650</v>
      </c>
      <c r="K236" s="2" t="s">
        <v>650</v>
      </c>
      <c r="L236" s="2" t="s">
        <v>650</v>
      </c>
      <c r="M236" s="2" t="s">
        <v>650</v>
      </c>
      <c r="N236" s="2" t="s">
        <v>650</v>
      </c>
      <c r="O236" s="2" t="s">
        <v>650</v>
      </c>
      <c r="P236" s="2" t="s">
        <v>650</v>
      </c>
      <c r="Q236" s="2" t="s">
        <v>650</v>
      </c>
      <c r="R236" s="2" t="s">
        <v>650</v>
      </c>
      <c r="S236" s="2" t="s">
        <v>650</v>
      </c>
      <c r="W236" s="2" t="str">
        <f t="shared" si="35"/>
        <v>Nej</v>
      </c>
      <c r="Y236" s="2">
        <f t="shared" si="36"/>
        <v>0.42</v>
      </c>
      <c r="Z236" s="2">
        <f t="shared" si="30"/>
        <v>0.14000000000000001</v>
      </c>
      <c r="AA236" s="2">
        <f t="shared" si="31"/>
        <v>0.44</v>
      </c>
      <c r="AB236" s="2">
        <f t="shared" si="37"/>
        <v>2.38</v>
      </c>
      <c r="AC236" s="2">
        <f t="shared" si="38"/>
        <v>344.47</v>
      </c>
      <c r="AD236" s="2">
        <f t="shared" si="39"/>
        <v>0.42</v>
      </c>
      <c r="AF236" s="2" t="str">
        <f t="shared" si="32"/>
        <v>Nej</v>
      </c>
      <c r="AG236" s="2">
        <f t="shared" si="33"/>
        <v>0</v>
      </c>
      <c r="AH236" s="2">
        <f t="shared" si="34"/>
        <v>0</v>
      </c>
    </row>
    <row r="237" spans="1:34" ht="15" customHeight="1" x14ac:dyDescent="0.25">
      <c r="A237" s="2" t="s">
        <v>382</v>
      </c>
      <c r="B237" s="2" t="s">
        <v>386</v>
      </c>
      <c r="C237" s="2">
        <v>2015</v>
      </c>
      <c r="D237" s="2">
        <v>0.69</v>
      </c>
      <c r="E237" s="2" t="s">
        <v>650</v>
      </c>
      <c r="F237" s="2" t="s">
        <v>899</v>
      </c>
      <c r="G237" s="2">
        <v>1.1000000000000001</v>
      </c>
      <c r="H237" s="2">
        <v>0</v>
      </c>
      <c r="I237" s="2">
        <v>0</v>
      </c>
      <c r="J237" s="2" t="s">
        <v>650</v>
      </c>
      <c r="K237" s="2" t="s">
        <v>650</v>
      </c>
      <c r="L237" s="2" t="s">
        <v>650</v>
      </c>
      <c r="M237" s="2" t="s">
        <v>650</v>
      </c>
      <c r="N237" s="2" t="s">
        <v>650</v>
      </c>
      <c r="O237" s="2" t="s">
        <v>650</v>
      </c>
      <c r="P237" s="2" t="s">
        <v>650</v>
      </c>
      <c r="Q237" s="2" t="s">
        <v>650</v>
      </c>
      <c r="R237" s="2" t="s">
        <v>650</v>
      </c>
      <c r="S237" s="2" t="s">
        <v>650</v>
      </c>
      <c r="W237" s="2" t="str">
        <f t="shared" si="35"/>
        <v>Ja</v>
      </c>
      <c r="X237" s="2">
        <v>0</v>
      </c>
      <c r="Y237" s="2">
        <f t="shared" si="36"/>
        <v>0</v>
      </c>
      <c r="Z237" s="2">
        <f t="shared" si="30"/>
        <v>1</v>
      </c>
      <c r="AA237" s="2">
        <f t="shared" si="31"/>
        <v>0</v>
      </c>
      <c r="AB237" s="2">
        <f t="shared" si="37"/>
        <v>1.1000000000000001</v>
      </c>
      <c r="AC237" s="2">
        <f t="shared" si="38"/>
        <v>0</v>
      </c>
      <c r="AD237" s="2">
        <f t="shared" si="39"/>
        <v>0</v>
      </c>
      <c r="AF237" s="2" t="str">
        <f t="shared" si="32"/>
        <v>Nej</v>
      </c>
      <c r="AG237" s="2">
        <f t="shared" si="33"/>
        <v>0</v>
      </c>
      <c r="AH237" s="2">
        <f t="shared" si="34"/>
        <v>0</v>
      </c>
    </row>
    <row r="238" spans="1:34" ht="15" customHeight="1" x14ac:dyDescent="0.25">
      <c r="A238" s="2" t="s">
        <v>382</v>
      </c>
      <c r="B238" s="2" t="s">
        <v>387</v>
      </c>
      <c r="C238" s="2">
        <v>2015</v>
      </c>
      <c r="D238" s="2">
        <v>0.66</v>
      </c>
      <c r="E238" s="2" t="s">
        <v>650</v>
      </c>
      <c r="F238" s="2" t="s">
        <v>899</v>
      </c>
      <c r="G238" s="2">
        <v>1.1000000000000001</v>
      </c>
      <c r="H238" s="2">
        <v>0</v>
      </c>
      <c r="I238" s="2">
        <v>0</v>
      </c>
      <c r="J238" s="2" t="s">
        <v>650</v>
      </c>
      <c r="K238" s="2" t="s">
        <v>650</v>
      </c>
      <c r="L238" s="2" t="s">
        <v>650</v>
      </c>
      <c r="M238" s="2" t="s">
        <v>650</v>
      </c>
      <c r="N238" s="2" t="s">
        <v>650</v>
      </c>
      <c r="O238" s="2" t="s">
        <v>650</v>
      </c>
      <c r="P238" s="2" t="s">
        <v>650</v>
      </c>
      <c r="Q238" s="2" t="s">
        <v>650</v>
      </c>
      <c r="R238" s="2" t="s">
        <v>650</v>
      </c>
      <c r="S238" s="2" t="s">
        <v>650</v>
      </c>
      <c r="W238" s="2" t="str">
        <f t="shared" si="35"/>
        <v>Ja</v>
      </c>
      <c r="X238" s="2">
        <v>0</v>
      </c>
      <c r="Y238" s="2">
        <f t="shared" si="36"/>
        <v>0</v>
      </c>
      <c r="Z238" s="2">
        <f t="shared" si="30"/>
        <v>1</v>
      </c>
      <c r="AA238" s="2">
        <f t="shared" si="31"/>
        <v>0</v>
      </c>
      <c r="AB238" s="2">
        <f t="shared" si="37"/>
        <v>1.1000000000000001</v>
      </c>
      <c r="AC238" s="2">
        <f t="shared" si="38"/>
        <v>0</v>
      </c>
      <c r="AD238" s="2">
        <f t="shared" si="39"/>
        <v>0</v>
      </c>
      <c r="AF238" s="2" t="str">
        <f t="shared" si="32"/>
        <v>Nej</v>
      </c>
      <c r="AG238" s="2">
        <f t="shared" si="33"/>
        <v>0</v>
      </c>
      <c r="AH238" s="2">
        <f t="shared" si="34"/>
        <v>0</v>
      </c>
    </row>
    <row r="239" spans="1:34" ht="15" customHeight="1" x14ac:dyDescent="0.25">
      <c r="A239" s="2" t="s">
        <v>382</v>
      </c>
      <c r="B239" s="2" t="s">
        <v>388</v>
      </c>
      <c r="C239" s="2">
        <v>2015</v>
      </c>
      <c r="D239" s="2">
        <v>0.55000000000000004</v>
      </c>
      <c r="E239" s="2" t="s">
        <v>650</v>
      </c>
      <c r="F239" s="2" t="s">
        <v>899</v>
      </c>
      <c r="G239" s="2">
        <v>1.1000000000000001</v>
      </c>
      <c r="H239" s="2">
        <v>0</v>
      </c>
      <c r="I239" s="2">
        <v>0</v>
      </c>
      <c r="J239" s="2" t="s">
        <v>650</v>
      </c>
      <c r="K239" s="2" t="s">
        <v>650</v>
      </c>
      <c r="L239" s="2" t="s">
        <v>650</v>
      </c>
      <c r="M239" s="2" t="s">
        <v>650</v>
      </c>
      <c r="N239" s="2" t="s">
        <v>650</v>
      </c>
      <c r="O239" s="2" t="s">
        <v>650</v>
      </c>
      <c r="P239" s="2" t="s">
        <v>650</v>
      </c>
      <c r="Q239" s="2" t="s">
        <v>650</v>
      </c>
      <c r="R239" s="2" t="s">
        <v>650</v>
      </c>
      <c r="S239" s="2" t="s">
        <v>650</v>
      </c>
      <c r="W239" s="2" t="str">
        <f t="shared" si="35"/>
        <v>Ja</v>
      </c>
      <c r="X239" s="2">
        <v>0</v>
      </c>
      <c r="Y239" s="2">
        <f t="shared" si="36"/>
        <v>0</v>
      </c>
      <c r="Z239" s="2">
        <f t="shared" si="30"/>
        <v>1</v>
      </c>
      <c r="AA239" s="2">
        <f t="shared" si="31"/>
        <v>0</v>
      </c>
      <c r="AB239" s="2">
        <f t="shared" si="37"/>
        <v>1.1000000000000001</v>
      </c>
      <c r="AC239" s="2">
        <f t="shared" si="38"/>
        <v>0</v>
      </c>
      <c r="AD239" s="2">
        <f t="shared" si="39"/>
        <v>0</v>
      </c>
      <c r="AF239" s="2" t="str">
        <f t="shared" si="32"/>
        <v>Nej</v>
      </c>
      <c r="AG239" s="2">
        <f t="shared" si="33"/>
        <v>0</v>
      </c>
      <c r="AH239" s="2">
        <f t="shared" si="34"/>
        <v>0</v>
      </c>
    </row>
    <row r="240" spans="1:34" ht="15" customHeight="1" x14ac:dyDescent="0.25">
      <c r="A240" s="2" t="s">
        <v>382</v>
      </c>
      <c r="B240" s="2" t="s">
        <v>389</v>
      </c>
      <c r="C240" s="2">
        <v>2015</v>
      </c>
      <c r="D240" s="2">
        <v>0.308</v>
      </c>
      <c r="E240" s="2" t="s">
        <v>650</v>
      </c>
      <c r="F240" s="2" t="s">
        <v>651</v>
      </c>
      <c r="G240" s="2">
        <v>2.38</v>
      </c>
      <c r="H240" s="2">
        <v>344.47</v>
      </c>
      <c r="I240" s="2">
        <v>0.42</v>
      </c>
      <c r="J240" s="2" t="s">
        <v>650</v>
      </c>
      <c r="K240" s="2" t="s">
        <v>650</v>
      </c>
      <c r="L240" s="2" t="s">
        <v>650</v>
      </c>
      <c r="M240" s="2" t="s">
        <v>650</v>
      </c>
      <c r="N240" s="2" t="s">
        <v>650</v>
      </c>
      <c r="O240" s="2" t="s">
        <v>650</v>
      </c>
      <c r="P240" s="2" t="s">
        <v>650</v>
      </c>
      <c r="Q240" s="2" t="s">
        <v>650</v>
      </c>
      <c r="R240" s="2" t="s">
        <v>650</v>
      </c>
      <c r="S240" s="2" t="s">
        <v>650</v>
      </c>
      <c r="W240" s="2" t="str">
        <f t="shared" si="35"/>
        <v>Nej</v>
      </c>
      <c r="Y240" s="2">
        <f t="shared" si="36"/>
        <v>0.42</v>
      </c>
      <c r="Z240" s="2">
        <f t="shared" si="30"/>
        <v>0.14000000000000001</v>
      </c>
      <c r="AA240" s="2">
        <f t="shared" si="31"/>
        <v>0.44</v>
      </c>
      <c r="AB240" s="2">
        <f t="shared" si="37"/>
        <v>2.38</v>
      </c>
      <c r="AC240" s="2">
        <f t="shared" si="38"/>
        <v>344.47</v>
      </c>
      <c r="AD240" s="2">
        <f t="shared" si="39"/>
        <v>0.42</v>
      </c>
      <c r="AF240" s="2" t="str">
        <f t="shared" si="32"/>
        <v>Nej</v>
      </c>
      <c r="AG240" s="2">
        <f t="shared" si="33"/>
        <v>0</v>
      </c>
      <c r="AH240" s="2">
        <f t="shared" si="34"/>
        <v>0</v>
      </c>
    </row>
    <row r="241" spans="1:34" ht="15" customHeight="1" x14ac:dyDescent="0.25">
      <c r="A241" s="2" t="s">
        <v>382</v>
      </c>
      <c r="B241" s="2" t="s">
        <v>390</v>
      </c>
      <c r="C241" s="2">
        <v>2015</v>
      </c>
      <c r="D241" s="2">
        <v>0.76600000000000001</v>
      </c>
      <c r="E241" s="2" t="s">
        <v>650</v>
      </c>
      <c r="F241" s="2" t="s">
        <v>651</v>
      </c>
      <c r="G241" s="2">
        <v>2.38</v>
      </c>
      <c r="H241" s="2">
        <v>344.47</v>
      </c>
      <c r="I241" s="2">
        <v>0.42</v>
      </c>
      <c r="J241" s="2" t="s">
        <v>650</v>
      </c>
      <c r="K241" s="2" t="s">
        <v>650</v>
      </c>
      <c r="L241" s="2" t="s">
        <v>650</v>
      </c>
      <c r="M241" s="2" t="s">
        <v>650</v>
      </c>
      <c r="N241" s="2" t="s">
        <v>650</v>
      </c>
      <c r="O241" s="2" t="s">
        <v>650</v>
      </c>
      <c r="P241" s="2" t="s">
        <v>650</v>
      </c>
      <c r="Q241" s="2" t="s">
        <v>650</v>
      </c>
      <c r="R241" s="2" t="s">
        <v>650</v>
      </c>
      <c r="S241" s="2" t="s">
        <v>650</v>
      </c>
      <c r="W241" s="2" t="str">
        <f t="shared" si="35"/>
        <v>Nej</v>
      </c>
      <c r="Y241" s="2">
        <f t="shared" si="36"/>
        <v>0.42</v>
      </c>
      <c r="Z241" s="2">
        <f t="shared" si="30"/>
        <v>0.14000000000000001</v>
      </c>
      <c r="AA241" s="2">
        <f t="shared" si="31"/>
        <v>0.44</v>
      </c>
      <c r="AB241" s="2">
        <f t="shared" si="37"/>
        <v>2.38</v>
      </c>
      <c r="AC241" s="2">
        <f t="shared" si="38"/>
        <v>344.47</v>
      </c>
      <c r="AD241" s="2">
        <f t="shared" si="39"/>
        <v>0.42</v>
      </c>
      <c r="AF241" s="2" t="str">
        <f t="shared" si="32"/>
        <v>Nej</v>
      </c>
      <c r="AG241" s="2">
        <f t="shared" si="33"/>
        <v>0</v>
      </c>
      <c r="AH241" s="2">
        <f t="shared" si="34"/>
        <v>0</v>
      </c>
    </row>
    <row r="242" spans="1:34" ht="15" customHeight="1" x14ac:dyDescent="0.25">
      <c r="A242" s="2" t="s">
        <v>382</v>
      </c>
      <c r="B242" s="2" t="s">
        <v>391</v>
      </c>
      <c r="C242" s="2">
        <v>2015</v>
      </c>
      <c r="D242" s="2">
        <v>0.77</v>
      </c>
      <c r="E242" s="2" t="s">
        <v>650</v>
      </c>
      <c r="F242" s="2" t="s">
        <v>899</v>
      </c>
      <c r="G242" s="2">
        <v>1.1000000000000001</v>
      </c>
      <c r="H242" s="2">
        <v>0</v>
      </c>
      <c r="I242" s="2">
        <v>0</v>
      </c>
      <c r="J242" s="2" t="s">
        <v>650</v>
      </c>
      <c r="K242" s="2" t="s">
        <v>650</v>
      </c>
      <c r="L242" s="2" t="s">
        <v>650</v>
      </c>
      <c r="M242" s="2" t="s">
        <v>650</v>
      </c>
      <c r="N242" s="2" t="s">
        <v>650</v>
      </c>
      <c r="O242" s="2" t="s">
        <v>650</v>
      </c>
      <c r="P242" s="2" t="s">
        <v>650</v>
      </c>
      <c r="Q242" s="2" t="s">
        <v>650</v>
      </c>
      <c r="R242" s="2" t="s">
        <v>650</v>
      </c>
      <c r="S242" s="2" t="s">
        <v>650</v>
      </c>
      <c r="W242" s="2" t="str">
        <f t="shared" si="35"/>
        <v>Ja</v>
      </c>
      <c r="X242" s="2">
        <v>0</v>
      </c>
      <c r="Y242" s="2">
        <f t="shared" si="36"/>
        <v>0</v>
      </c>
      <c r="Z242" s="2">
        <f t="shared" si="30"/>
        <v>1</v>
      </c>
      <c r="AA242" s="2">
        <f t="shared" si="31"/>
        <v>0</v>
      </c>
      <c r="AB242" s="2">
        <f t="shared" si="37"/>
        <v>1.1000000000000001</v>
      </c>
      <c r="AC242" s="2">
        <f t="shared" si="38"/>
        <v>0</v>
      </c>
      <c r="AD242" s="2">
        <f t="shared" si="39"/>
        <v>0</v>
      </c>
      <c r="AF242" s="2" t="str">
        <f t="shared" si="32"/>
        <v>Nej</v>
      </c>
      <c r="AG242" s="2">
        <f t="shared" si="33"/>
        <v>0</v>
      </c>
      <c r="AH242" s="2">
        <f t="shared" si="34"/>
        <v>0</v>
      </c>
    </row>
    <row r="243" spans="1:34" ht="15" customHeight="1" x14ac:dyDescent="0.25">
      <c r="A243" s="2" t="s">
        <v>382</v>
      </c>
      <c r="B243" s="2" t="s">
        <v>392</v>
      </c>
      <c r="C243" s="2">
        <v>2015</v>
      </c>
      <c r="D243" s="2">
        <v>0.8</v>
      </c>
      <c r="E243" s="2" t="s">
        <v>650</v>
      </c>
      <c r="F243" s="2" t="s">
        <v>651</v>
      </c>
      <c r="G243" s="2">
        <v>2.38</v>
      </c>
      <c r="H243" s="2">
        <v>344.47</v>
      </c>
      <c r="I243" s="2">
        <v>0.42</v>
      </c>
      <c r="J243" s="2" t="s">
        <v>650</v>
      </c>
      <c r="K243" s="2" t="s">
        <v>650</v>
      </c>
      <c r="L243" s="2" t="s">
        <v>650</v>
      </c>
      <c r="M243" s="2" t="s">
        <v>650</v>
      </c>
      <c r="N243" s="2" t="s">
        <v>650</v>
      </c>
      <c r="O243" s="2" t="s">
        <v>650</v>
      </c>
      <c r="P243" s="2" t="s">
        <v>650</v>
      </c>
      <c r="Q243" s="2" t="s">
        <v>650</v>
      </c>
      <c r="R243" s="2" t="s">
        <v>650</v>
      </c>
      <c r="S243" s="2" t="s">
        <v>650</v>
      </c>
      <c r="W243" s="2" t="str">
        <f t="shared" si="35"/>
        <v>Nej</v>
      </c>
      <c r="Y243" s="2">
        <f t="shared" si="36"/>
        <v>0.42</v>
      </c>
      <c r="Z243" s="2">
        <f t="shared" si="30"/>
        <v>0.14000000000000001</v>
      </c>
      <c r="AA243" s="2">
        <f t="shared" si="31"/>
        <v>0.44</v>
      </c>
      <c r="AB243" s="2">
        <f t="shared" si="37"/>
        <v>2.38</v>
      </c>
      <c r="AC243" s="2">
        <f t="shared" si="38"/>
        <v>344.47</v>
      </c>
      <c r="AD243" s="2">
        <f t="shared" si="39"/>
        <v>0.42</v>
      </c>
      <c r="AF243" s="2" t="str">
        <f t="shared" si="32"/>
        <v>Nej</v>
      </c>
      <c r="AG243" s="2">
        <f t="shared" si="33"/>
        <v>0</v>
      </c>
      <c r="AH243" s="2">
        <f t="shared" si="34"/>
        <v>0</v>
      </c>
    </row>
    <row r="244" spans="1:34" ht="15" customHeight="1" x14ac:dyDescent="0.25">
      <c r="A244" s="2" t="s">
        <v>382</v>
      </c>
      <c r="B244" s="2" t="s">
        <v>393</v>
      </c>
      <c r="C244" s="2">
        <v>2015</v>
      </c>
      <c r="D244" s="2">
        <v>0.83399999999999996</v>
      </c>
      <c r="E244" s="2" t="s">
        <v>650</v>
      </c>
      <c r="F244" s="2" t="s">
        <v>651</v>
      </c>
      <c r="G244" s="2">
        <v>2.38</v>
      </c>
      <c r="H244" s="2">
        <v>344.47</v>
      </c>
      <c r="I244" s="2">
        <v>0.42</v>
      </c>
      <c r="J244" s="2" t="s">
        <v>650</v>
      </c>
      <c r="K244" s="2" t="s">
        <v>650</v>
      </c>
      <c r="L244" s="2" t="s">
        <v>650</v>
      </c>
      <c r="M244" s="2" t="s">
        <v>650</v>
      </c>
      <c r="N244" s="2" t="s">
        <v>650</v>
      </c>
      <c r="O244" s="2" t="s">
        <v>650</v>
      </c>
      <c r="P244" s="2" t="s">
        <v>650</v>
      </c>
      <c r="Q244" s="2" t="s">
        <v>650</v>
      </c>
      <c r="R244" s="2" t="s">
        <v>650</v>
      </c>
      <c r="S244" s="2" t="s">
        <v>650</v>
      </c>
      <c r="W244" s="2" t="str">
        <f t="shared" si="35"/>
        <v>Nej</v>
      </c>
      <c r="Y244" s="2">
        <f t="shared" si="36"/>
        <v>0.42</v>
      </c>
      <c r="Z244" s="2">
        <f t="shared" si="30"/>
        <v>0.14000000000000001</v>
      </c>
      <c r="AA244" s="2">
        <f t="shared" si="31"/>
        <v>0.44</v>
      </c>
      <c r="AB244" s="2">
        <f t="shared" si="37"/>
        <v>2.38</v>
      </c>
      <c r="AC244" s="2">
        <f t="shared" si="38"/>
        <v>344.47</v>
      </c>
      <c r="AD244" s="2">
        <f t="shared" si="39"/>
        <v>0.42</v>
      </c>
      <c r="AF244" s="2" t="str">
        <f t="shared" si="32"/>
        <v>Nej</v>
      </c>
      <c r="AG244" s="2">
        <f t="shared" si="33"/>
        <v>0</v>
      </c>
      <c r="AH244" s="2">
        <f t="shared" si="34"/>
        <v>0</v>
      </c>
    </row>
    <row r="245" spans="1:34" ht="15" customHeight="1" x14ac:dyDescent="0.25">
      <c r="A245" s="2" t="s">
        <v>382</v>
      </c>
      <c r="B245" s="2" t="s">
        <v>394</v>
      </c>
      <c r="C245" s="2">
        <v>2015</v>
      </c>
      <c r="D245" s="2">
        <v>0.6</v>
      </c>
      <c r="E245" s="2" t="s">
        <v>650</v>
      </c>
      <c r="F245" s="2" t="s">
        <v>651</v>
      </c>
      <c r="G245" s="2">
        <v>2.38</v>
      </c>
      <c r="H245" s="2">
        <v>344.47</v>
      </c>
      <c r="I245" s="2">
        <v>0.42</v>
      </c>
      <c r="J245" s="2" t="s">
        <v>650</v>
      </c>
      <c r="K245" s="2" t="s">
        <v>650</v>
      </c>
      <c r="L245" s="2" t="s">
        <v>650</v>
      </c>
      <c r="M245" s="2" t="s">
        <v>650</v>
      </c>
      <c r="N245" s="2" t="s">
        <v>650</v>
      </c>
      <c r="O245" s="2" t="s">
        <v>650</v>
      </c>
      <c r="P245" s="2" t="s">
        <v>650</v>
      </c>
      <c r="Q245" s="2" t="s">
        <v>650</v>
      </c>
      <c r="R245" s="2" t="s">
        <v>650</v>
      </c>
      <c r="S245" s="2" t="s">
        <v>650</v>
      </c>
      <c r="W245" s="2" t="str">
        <f t="shared" si="35"/>
        <v>Nej</v>
      </c>
      <c r="Y245" s="2">
        <f t="shared" si="36"/>
        <v>0.42</v>
      </c>
      <c r="Z245" s="2">
        <f t="shared" si="30"/>
        <v>0.14000000000000001</v>
      </c>
      <c r="AA245" s="2">
        <f t="shared" si="31"/>
        <v>0.44</v>
      </c>
      <c r="AB245" s="2">
        <f t="shared" si="37"/>
        <v>2.38</v>
      </c>
      <c r="AC245" s="2">
        <f t="shared" si="38"/>
        <v>344.47</v>
      </c>
      <c r="AD245" s="2">
        <f t="shared" si="39"/>
        <v>0.42</v>
      </c>
      <c r="AF245" s="2" t="str">
        <f t="shared" si="32"/>
        <v>Nej</v>
      </c>
      <c r="AG245" s="2">
        <f t="shared" si="33"/>
        <v>0</v>
      </c>
      <c r="AH245" s="2">
        <f t="shared" si="34"/>
        <v>0</v>
      </c>
    </row>
    <row r="246" spans="1:34" ht="15" customHeight="1" x14ac:dyDescent="0.25">
      <c r="A246" s="2" t="s">
        <v>382</v>
      </c>
      <c r="B246" s="2" t="s">
        <v>395</v>
      </c>
      <c r="C246" s="2">
        <v>2015</v>
      </c>
      <c r="D246" s="2" t="s">
        <v>650</v>
      </c>
      <c r="E246" s="2" t="s">
        <v>650</v>
      </c>
      <c r="F246" s="2" t="s">
        <v>651</v>
      </c>
      <c r="G246" s="2">
        <v>2.38</v>
      </c>
      <c r="H246" s="2">
        <v>344.47</v>
      </c>
      <c r="I246" s="2">
        <v>0.42</v>
      </c>
      <c r="J246" s="2" t="s">
        <v>650</v>
      </c>
      <c r="K246" s="2" t="s">
        <v>650</v>
      </c>
      <c r="L246" s="2" t="s">
        <v>650</v>
      </c>
      <c r="M246" s="2" t="s">
        <v>650</v>
      </c>
      <c r="N246" s="2" t="s">
        <v>650</v>
      </c>
      <c r="O246" s="2" t="s">
        <v>650</v>
      </c>
      <c r="P246" s="2" t="s">
        <v>650</v>
      </c>
      <c r="Q246" s="2" t="s">
        <v>650</v>
      </c>
      <c r="R246" s="2" t="s">
        <v>650</v>
      </c>
      <c r="S246" s="2" t="s">
        <v>650</v>
      </c>
      <c r="W246" s="2" t="str">
        <f t="shared" si="35"/>
        <v>Nej</v>
      </c>
      <c r="Y246" s="2">
        <f t="shared" si="36"/>
        <v>0.42</v>
      </c>
      <c r="Z246" s="2">
        <f t="shared" si="30"/>
        <v>0.14000000000000001</v>
      </c>
      <c r="AA246" s="2">
        <f t="shared" si="31"/>
        <v>0.44</v>
      </c>
      <c r="AB246" s="2">
        <f t="shared" si="37"/>
        <v>2.38</v>
      </c>
      <c r="AC246" s="2">
        <f t="shared" si="38"/>
        <v>344.47</v>
      </c>
      <c r="AD246" s="2">
        <f t="shared" si="39"/>
        <v>0.42</v>
      </c>
      <c r="AF246" s="2" t="str">
        <f t="shared" si="32"/>
        <v>Nej</v>
      </c>
      <c r="AG246" s="2">
        <f t="shared" si="33"/>
        <v>0</v>
      </c>
      <c r="AH246" s="2">
        <f t="shared" si="34"/>
        <v>0</v>
      </c>
    </row>
    <row r="247" spans="1:34"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W247" s="2" t="str">
        <f t="shared" si="35"/>
        <v>Nej</v>
      </c>
      <c r="Y247" s="2" t="str">
        <f t="shared" si="36"/>
        <v>-</v>
      </c>
      <c r="Z247" s="2">
        <f t="shared" si="30"/>
        <v>0.14000000000000001</v>
      </c>
      <c r="AA247" s="2">
        <f t="shared" si="31"/>
        <v>0.44</v>
      </c>
      <c r="AB247" s="2">
        <f t="shared" si="37"/>
        <v>2.38</v>
      </c>
      <c r="AC247" s="2">
        <f t="shared" si="38"/>
        <v>344.47</v>
      </c>
      <c r="AD247" s="2">
        <f t="shared" si="39"/>
        <v>0.42</v>
      </c>
      <c r="AF247" s="2" t="str">
        <f t="shared" si="32"/>
        <v>Nej</v>
      </c>
      <c r="AG247" s="2">
        <f t="shared" si="33"/>
        <v>0</v>
      </c>
      <c r="AH247" s="2">
        <f t="shared" si="34"/>
        <v>0</v>
      </c>
    </row>
    <row r="248" spans="1:34" ht="15" customHeight="1" x14ac:dyDescent="0.25">
      <c r="A248" s="2" t="s">
        <v>396</v>
      </c>
      <c r="B248" s="2" t="s">
        <v>397</v>
      </c>
      <c r="C248" s="2">
        <v>2015</v>
      </c>
      <c r="D248" s="2">
        <v>0.41</v>
      </c>
      <c r="E248" s="2" t="s">
        <v>650</v>
      </c>
      <c r="F248" s="2" t="s">
        <v>850</v>
      </c>
      <c r="G248" s="2">
        <v>1.1000000000000001</v>
      </c>
      <c r="H248" s="2">
        <v>1.3</v>
      </c>
      <c r="I248" s="2">
        <v>0</v>
      </c>
      <c r="J248" s="2" t="s">
        <v>650</v>
      </c>
      <c r="K248" s="2" t="s">
        <v>650</v>
      </c>
      <c r="L248" s="2" t="s">
        <v>650</v>
      </c>
      <c r="M248" s="2" t="s">
        <v>650</v>
      </c>
      <c r="N248" s="2" t="s">
        <v>650</v>
      </c>
      <c r="O248" s="2" t="s">
        <v>650</v>
      </c>
      <c r="P248" s="2" t="s">
        <v>650</v>
      </c>
      <c r="Q248" s="2" t="s">
        <v>650</v>
      </c>
      <c r="R248" s="2" t="s">
        <v>650</v>
      </c>
      <c r="S248" s="2" t="s">
        <v>650</v>
      </c>
      <c r="W248" s="2" t="str">
        <f t="shared" si="35"/>
        <v>Ja</v>
      </c>
      <c r="X248" s="2">
        <v>0</v>
      </c>
      <c r="Y248" s="2">
        <f t="shared" si="36"/>
        <v>0</v>
      </c>
      <c r="Z248" s="2">
        <f t="shared" si="30"/>
        <v>1</v>
      </c>
      <c r="AA248" s="2">
        <f t="shared" si="31"/>
        <v>0</v>
      </c>
      <c r="AB248" s="2">
        <f t="shared" si="37"/>
        <v>1.1000000000000001</v>
      </c>
      <c r="AC248" s="2">
        <f t="shared" si="38"/>
        <v>1.3</v>
      </c>
      <c r="AD248" s="2">
        <f t="shared" si="39"/>
        <v>0</v>
      </c>
      <c r="AF248" s="2" t="str">
        <f t="shared" si="32"/>
        <v>Nej</v>
      </c>
      <c r="AG248" s="2">
        <f t="shared" si="33"/>
        <v>0</v>
      </c>
      <c r="AH248" s="2">
        <f t="shared" si="34"/>
        <v>0</v>
      </c>
    </row>
    <row r="249" spans="1:34" ht="15" customHeight="1" x14ac:dyDescent="0.25">
      <c r="A249" s="2" t="s">
        <v>396</v>
      </c>
      <c r="B249" s="2" t="s">
        <v>398</v>
      </c>
      <c r="C249" s="2">
        <v>2015</v>
      </c>
      <c r="D249" s="2">
        <v>2.2999999999999998</v>
      </c>
      <c r="E249" s="2" t="s">
        <v>650</v>
      </c>
      <c r="F249" s="2" t="s">
        <v>857</v>
      </c>
      <c r="G249" s="2">
        <v>1.1000000000000001</v>
      </c>
      <c r="H249" s="2">
        <v>1.3</v>
      </c>
      <c r="I249" s="2">
        <v>0</v>
      </c>
      <c r="J249" s="2" t="s">
        <v>650</v>
      </c>
      <c r="K249" s="2" t="s">
        <v>650</v>
      </c>
      <c r="L249" s="2" t="s">
        <v>650</v>
      </c>
      <c r="M249" s="2" t="s">
        <v>650</v>
      </c>
      <c r="N249" s="2" t="s">
        <v>650</v>
      </c>
      <c r="O249" s="2" t="s">
        <v>650</v>
      </c>
      <c r="P249" s="2" t="s">
        <v>650</v>
      </c>
      <c r="Q249" s="2" t="s">
        <v>650</v>
      </c>
      <c r="R249" s="2" t="s">
        <v>650</v>
      </c>
      <c r="S249" s="2" t="s">
        <v>650</v>
      </c>
      <c r="W249" s="2" t="str">
        <f t="shared" si="35"/>
        <v>Ja</v>
      </c>
      <c r="X249" s="2">
        <v>0</v>
      </c>
      <c r="Y249" s="2">
        <f t="shared" si="36"/>
        <v>0</v>
      </c>
      <c r="Z249" s="2">
        <f t="shared" si="30"/>
        <v>1</v>
      </c>
      <c r="AA249" s="2">
        <f t="shared" si="31"/>
        <v>0</v>
      </c>
      <c r="AB249" s="2">
        <f t="shared" si="37"/>
        <v>1.1000000000000001</v>
      </c>
      <c r="AC249" s="2">
        <f t="shared" si="38"/>
        <v>1.3</v>
      </c>
      <c r="AD249" s="2">
        <f t="shared" si="39"/>
        <v>0</v>
      </c>
      <c r="AF249" s="2" t="str">
        <f t="shared" si="32"/>
        <v>Nej</v>
      </c>
      <c r="AG249" s="2">
        <f t="shared" si="33"/>
        <v>0</v>
      </c>
      <c r="AH249" s="2">
        <f t="shared" si="34"/>
        <v>0</v>
      </c>
    </row>
    <row r="250" spans="1:34" ht="15" customHeight="1" x14ac:dyDescent="0.25">
      <c r="A250" s="2" t="s">
        <v>399</v>
      </c>
      <c r="B250" s="2" t="s">
        <v>400</v>
      </c>
      <c r="C250" s="2">
        <v>2015</v>
      </c>
      <c r="D250" s="2">
        <v>1.2</v>
      </c>
      <c r="E250" s="2" t="s">
        <v>650</v>
      </c>
      <c r="F250" s="2" t="s">
        <v>900</v>
      </c>
      <c r="G250" s="2">
        <v>0.1</v>
      </c>
      <c r="H250" s="2">
        <v>0</v>
      </c>
      <c r="I250" s="2">
        <v>0</v>
      </c>
      <c r="J250" s="2" t="s">
        <v>650</v>
      </c>
      <c r="K250" s="2" t="s">
        <v>650</v>
      </c>
      <c r="L250" s="2" t="s">
        <v>650</v>
      </c>
      <c r="M250" s="2" t="s">
        <v>650</v>
      </c>
      <c r="N250" s="2" t="s">
        <v>650</v>
      </c>
      <c r="O250" s="2" t="s">
        <v>650</v>
      </c>
      <c r="P250" s="2" t="s">
        <v>650</v>
      </c>
      <c r="Q250" s="2" t="s">
        <v>650</v>
      </c>
      <c r="R250" s="2" t="s">
        <v>650</v>
      </c>
      <c r="S250" s="2" t="s">
        <v>650</v>
      </c>
      <c r="W250" s="2" t="str">
        <f t="shared" si="35"/>
        <v>Ja</v>
      </c>
      <c r="X250" s="2">
        <v>0</v>
      </c>
      <c r="Y250" s="2">
        <f t="shared" si="36"/>
        <v>0</v>
      </c>
      <c r="Z250" s="2">
        <f t="shared" si="30"/>
        <v>1</v>
      </c>
      <c r="AA250" s="2">
        <f t="shared" si="31"/>
        <v>0</v>
      </c>
      <c r="AB250" s="2">
        <f t="shared" si="37"/>
        <v>0.1</v>
      </c>
      <c r="AC250" s="2">
        <f t="shared" si="38"/>
        <v>0</v>
      </c>
      <c r="AD250" s="2">
        <f t="shared" si="39"/>
        <v>0</v>
      </c>
      <c r="AF250" s="2" t="str">
        <f t="shared" si="32"/>
        <v>Nej</v>
      </c>
      <c r="AG250" s="2">
        <f t="shared" si="33"/>
        <v>0</v>
      </c>
      <c r="AH250" s="2">
        <f t="shared" si="34"/>
        <v>0</v>
      </c>
    </row>
    <row r="251" spans="1:34" ht="15" customHeight="1" x14ac:dyDescent="0.25">
      <c r="A251" s="2" t="s">
        <v>401</v>
      </c>
      <c r="B251" s="2" t="s">
        <v>402</v>
      </c>
      <c r="C251" s="2">
        <v>2015</v>
      </c>
      <c r="D251" s="2">
        <v>1.65</v>
      </c>
      <c r="E251" s="2">
        <v>2.6640000000000001</v>
      </c>
      <c r="F251" s="2" t="s">
        <v>901</v>
      </c>
      <c r="G251" s="2">
        <v>1.1000000000000001</v>
      </c>
      <c r="H251" s="2">
        <v>0</v>
      </c>
      <c r="I251" s="2">
        <v>0</v>
      </c>
      <c r="J251" s="2" t="s">
        <v>650</v>
      </c>
      <c r="K251" s="2" t="s">
        <v>650</v>
      </c>
      <c r="L251" s="2" t="s">
        <v>650</v>
      </c>
      <c r="M251" s="2" t="s">
        <v>650</v>
      </c>
      <c r="N251" s="2" t="s">
        <v>650</v>
      </c>
      <c r="O251" s="2" t="s">
        <v>650</v>
      </c>
      <c r="P251" s="2" t="s">
        <v>650</v>
      </c>
      <c r="Q251" s="2" t="s">
        <v>650</v>
      </c>
      <c r="R251" s="2" t="s">
        <v>650</v>
      </c>
      <c r="S251" s="2" t="s">
        <v>650</v>
      </c>
      <c r="W251" s="2" t="str">
        <f t="shared" si="35"/>
        <v>Ja</v>
      </c>
      <c r="X251" s="2">
        <v>0</v>
      </c>
      <c r="Y251" s="2">
        <f t="shared" si="36"/>
        <v>0</v>
      </c>
      <c r="Z251" s="2">
        <f t="shared" si="30"/>
        <v>1</v>
      </c>
      <c r="AA251" s="2">
        <f t="shared" si="31"/>
        <v>0</v>
      </c>
      <c r="AB251" s="2">
        <f t="shared" si="37"/>
        <v>1.1000000000000001</v>
      </c>
      <c r="AC251" s="2">
        <f t="shared" si="38"/>
        <v>0</v>
      </c>
      <c r="AD251" s="2">
        <f t="shared" si="39"/>
        <v>0</v>
      </c>
      <c r="AF251" s="2" t="str">
        <f t="shared" si="32"/>
        <v>Nej</v>
      </c>
      <c r="AG251" s="2">
        <f t="shared" si="33"/>
        <v>0</v>
      </c>
      <c r="AH251" s="2">
        <f t="shared" si="34"/>
        <v>0</v>
      </c>
    </row>
    <row r="252" spans="1:34" ht="15" customHeight="1" x14ac:dyDescent="0.25">
      <c r="A252" s="2" t="s">
        <v>403</v>
      </c>
      <c r="B252" s="2" t="s">
        <v>404</v>
      </c>
      <c r="C252" s="2">
        <v>2015</v>
      </c>
      <c r="D252" s="2">
        <v>7.1440000000000001</v>
      </c>
      <c r="E252" s="2">
        <v>2.1339999999999999</v>
      </c>
      <c r="F252" s="2" t="s">
        <v>651</v>
      </c>
      <c r="G252" s="2">
        <v>2.38</v>
      </c>
      <c r="H252" s="2">
        <v>344.47</v>
      </c>
      <c r="I252" s="2">
        <v>0.42</v>
      </c>
      <c r="J252" s="2" t="s">
        <v>650</v>
      </c>
      <c r="K252" s="2" t="s">
        <v>650</v>
      </c>
      <c r="L252" s="2" t="s">
        <v>650</v>
      </c>
      <c r="M252" s="2" t="s">
        <v>650</v>
      </c>
      <c r="N252" s="2" t="s">
        <v>650</v>
      </c>
      <c r="O252" s="2" t="s">
        <v>650</v>
      </c>
      <c r="P252" s="2" t="s">
        <v>650</v>
      </c>
      <c r="Q252" s="2" t="s">
        <v>650</v>
      </c>
      <c r="R252" s="2" t="s">
        <v>650</v>
      </c>
      <c r="S252" s="2" t="s">
        <v>650</v>
      </c>
      <c r="W252" s="2" t="str">
        <f t="shared" si="35"/>
        <v>Nej</v>
      </c>
      <c r="Y252" s="2">
        <f t="shared" si="36"/>
        <v>0.42</v>
      </c>
      <c r="Z252" s="2">
        <f t="shared" si="30"/>
        <v>0.14000000000000001</v>
      </c>
      <c r="AA252" s="2">
        <f t="shared" si="31"/>
        <v>0.44</v>
      </c>
      <c r="AB252" s="2">
        <f t="shared" si="37"/>
        <v>2.38</v>
      </c>
      <c r="AC252" s="2">
        <f t="shared" si="38"/>
        <v>344.47</v>
      </c>
      <c r="AD252" s="2">
        <f t="shared" si="39"/>
        <v>0.42</v>
      </c>
      <c r="AF252" s="2" t="str">
        <f t="shared" si="32"/>
        <v>Nej</v>
      </c>
      <c r="AG252" s="2">
        <f t="shared" si="33"/>
        <v>0</v>
      </c>
      <c r="AH252" s="2">
        <f t="shared" si="34"/>
        <v>0</v>
      </c>
    </row>
    <row r="253" spans="1:34" ht="15" customHeight="1" x14ac:dyDescent="0.25">
      <c r="A253" s="2" t="s">
        <v>405</v>
      </c>
      <c r="B253" s="2" t="s">
        <v>406</v>
      </c>
      <c r="C253" s="2">
        <v>2015</v>
      </c>
      <c r="D253" s="2">
        <v>1.8</v>
      </c>
      <c r="E253" s="2">
        <v>0</v>
      </c>
      <c r="F253" s="2" t="s">
        <v>651</v>
      </c>
      <c r="G253" s="2">
        <v>2.38</v>
      </c>
      <c r="H253" s="2">
        <v>344.47</v>
      </c>
      <c r="I253" s="2">
        <v>0.42</v>
      </c>
      <c r="J253" s="2" t="s">
        <v>650</v>
      </c>
      <c r="K253" s="2" t="s">
        <v>650</v>
      </c>
      <c r="L253" s="2" t="s">
        <v>650</v>
      </c>
      <c r="M253" s="2" t="s">
        <v>650</v>
      </c>
      <c r="N253" s="2" t="s">
        <v>650</v>
      </c>
      <c r="O253" s="2" t="s">
        <v>650</v>
      </c>
      <c r="P253" s="2" t="s">
        <v>650</v>
      </c>
      <c r="Q253" s="2" t="s">
        <v>650</v>
      </c>
      <c r="R253" s="2" t="s">
        <v>650</v>
      </c>
      <c r="S253" s="2" t="s">
        <v>650</v>
      </c>
      <c r="W253" s="2" t="str">
        <f t="shared" si="35"/>
        <v>Nej</v>
      </c>
      <c r="Y253" s="2">
        <f t="shared" si="36"/>
        <v>0.42</v>
      </c>
      <c r="Z253" s="2">
        <f t="shared" si="30"/>
        <v>0.14000000000000001</v>
      </c>
      <c r="AA253" s="2">
        <f t="shared" si="31"/>
        <v>0.44</v>
      </c>
      <c r="AB253" s="2">
        <f t="shared" si="37"/>
        <v>2.38</v>
      </c>
      <c r="AC253" s="2">
        <f t="shared" si="38"/>
        <v>344.47</v>
      </c>
      <c r="AD253" s="2">
        <f t="shared" si="39"/>
        <v>0.42</v>
      </c>
      <c r="AF253" s="2" t="str">
        <f t="shared" si="32"/>
        <v>Nej</v>
      </c>
      <c r="AG253" s="2">
        <f t="shared" si="33"/>
        <v>0</v>
      </c>
      <c r="AH253" s="2">
        <f t="shared" si="34"/>
        <v>0</v>
      </c>
    </row>
    <row r="254" spans="1:34" ht="15" customHeight="1" x14ac:dyDescent="0.25">
      <c r="A254" s="2" t="s">
        <v>407</v>
      </c>
      <c r="B254" s="2" t="s">
        <v>408</v>
      </c>
      <c r="C254" s="2">
        <v>2015</v>
      </c>
      <c r="D254" s="2">
        <v>0.13800000000000001</v>
      </c>
      <c r="E254" s="2" t="s">
        <v>650</v>
      </c>
      <c r="F254" s="2" t="s">
        <v>902</v>
      </c>
      <c r="G254" s="2">
        <v>1.06</v>
      </c>
      <c r="H254" s="2">
        <v>0</v>
      </c>
      <c r="I254" s="2">
        <v>0</v>
      </c>
      <c r="J254" s="2" t="s">
        <v>650</v>
      </c>
      <c r="K254" s="2" t="s">
        <v>650</v>
      </c>
      <c r="L254" s="2" t="s">
        <v>650</v>
      </c>
      <c r="M254" s="2" t="s">
        <v>650</v>
      </c>
      <c r="N254" s="2" t="s">
        <v>650</v>
      </c>
      <c r="O254" s="2" t="s">
        <v>650</v>
      </c>
      <c r="P254" s="2" t="s">
        <v>650</v>
      </c>
      <c r="Q254" s="2" t="s">
        <v>650</v>
      </c>
      <c r="R254" s="2" t="s">
        <v>650</v>
      </c>
      <c r="S254" s="2" t="s">
        <v>650</v>
      </c>
      <c r="W254" s="2" t="str">
        <f t="shared" si="35"/>
        <v>Ja</v>
      </c>
      <c r="X254" s="2">
        <v>0</v>
      </c>
      <c r="Y254" s="2">
        <f t="shared" si="36"/>
        <v>0</v>
      </c>
      <c r="Z254" s="2">
        <f t="shared" si="30"/>
        <v>1</v>
      </c>
      <c r="AA254" s="2">
        <f t="shared" si="31"/>
        <v>0</v>
      </c>
      <c r="AB254" s="2">
        <f t="shared" si="37"/>
        <v>1.06</v>
      </c>
      <c r="AC254" s="2">
        <f t="shared" si="38"/>
        <v>0</v>
      </c>
      <c r="AD254" s="2">
        <f t="shared" si="39"/>
        <v>0</v>
      </c>
      <c r="AF254" s="2" t="str">
        <f t="shared" si="32"/>
        <v>Nej</v>
      </c>
      <c r="AG254" s="2">
        <f t="shared" si="33"/>
        <v>0</v>
      </c>
      <c r="AH254" s="2">
        <f t="shared" si="34"/>
        <v>0</v>
      </c>
    </row>
    <row r="255" spans="1:34" ht="15" customHeight="1" x14ac:dyDescent="0.25">
      <c r="A255" s="2" t="s">
        <v>407</v>
      </c>
      <c r="B255" s="2" t="s">
        <v>409</v>
      </c>
      <c r="C255" s="2">
        <v>2015</v>
      </c>
      <c r="D255" s="2">
        <v>9.1999999999999998E-2</v>
      </c>
      <c r="E255" s="2" t="s">
        <v>650</v>
      </c>
      <c r="F255" s="2" t="s">
        <v>902</v>
      </c>
      <c r="G255" s="2">
        <v>1.06</v>
      </c>
      <c r="H255" s="2">
        <v>0</v>
      </c>
      <c r="I255" s="2">
        <v>0</v>
      </c>
      <c r="J255" s="2" t="s">
        <v>650</v>
      </c>
      <c r="K255" s="2" t="s">
        <v>650</v>
      </c>
      <c r="L255" s="2" t="s">
        <v>650</v>
      </c>
      <c r="M255" s="2" t="s">
        <v>650</v>
      </c>
      <c r="N255" s="2" t="s">
        <v>650</v>
      </c>
      <c r="O255" s="2" t="s">
        <v>650</v>
      </c>
      <c r="P255" s="2" t="s">
        <v>650</v>
      </c>
      <c r="Q255" s="2" t="s">
        <v>650</v>
      </c>
      <c r="R255" s="2" t="s">
        <v>650</v>
      </c>
      <c r="S255" s="2" t="s">
        <v>650</v>
      </c>
      <c r="W255" s="2" t="str">
        <f t="shared" si="35"/>
        <v>Ja</v>
      </c>
      <c r="X255" s="2">
        <v>0</v>
      </c>
      <c r="Y255" s="2">
        <f t="shared" si="36"/>
        <v>0</v>
      </c>
      <c r="Z255" s="2">
        <f t="shared" si="30"/>
        <v>1</v>
      </c>
      <c r="AA255" s="2">
        <f t="shared" si="31"/>
        <v>0</v>
      </c>
      <c r="AB255" s="2">
        <f t="shared" si="37"/>
        <v>1.06</v>
      </c>
      <c r="AC255" s="2">
        <f t="shared" si="38"/>
        <v>0</v>
      </c>
      <c r="AD255" s="2">
        <f t="shared" si="39"/>
        <v>0</v>
      </c>
      <c r="AF255" s="2" t="str">
        <f t="shared" si="32"/>
        <v>Nej</v>
      </c>
      <c r="AG255" s="2">
        <f t="shared" si="33"/>
        <v>0</v>
      </c>
      <c r="AH255" s="2">
        <f t="shared" si="34"/>
        <v>0</v>
      </c>
    </row>
    <row r="256" spans="1:34" ht="15" customHeight="1" x14ac:dyDescent="0.25">
      <c r="A256" s="2" t="s">
        <v>407</v>
      </c>
      <c r="B256" s="2" t="s">
        <v>410</v>
      </c>
      <c r="C256" s="2">
        <v>2015</v>
      </c>
      <c r="D256" s="2">
        <v>0.32200000000000001</v>
      </c>
      <c r="E256" s="2" t="s">
        <v>650</v>
      </c>
      <c r="F256" s="2" t="s">
        <v>902</v>
      </c>
      <c r="G256" s="2">
        <v>1.06</v>
      </c>
      <c r="H256" s="2">
        <v>0</v>
      </c>
      <c r="I256" s="2">
        <v>0</v>
      </c>
      <c r="J256" s="2" t="s">
        <v>650</v>
      </c>
      <c r="K256" s="2" t="s">
        <v>650</v>
      </c>
      <c r="L256" s="2" t="s">
        <v>650</v>
      </c>
      <c r="M256" s="2" t="s">
        <v>650</v>
      </c>
      <c r="N256" s="2" t="s">
        <v>650</v>
      </c>
      <c r="O256" s="2" t="s">
        <v>650</v>
      </c>
      <c r="P256" s="2" t="s">
        <v>650</v>
      </c>
      <c r="Q256" s="2" t="s">
        <v>650</v>
      </c>
      <c r="R256" s="2" t="s">
        <v>650</v>
      </c>
      <c r="S256" s="2" t="s">
        <v>650</v>
      </c>
      <c r="W256" s="2" t="str">
        <f t="shared" si="35"/>
        <v>Ja</v>
      </c>
      <c r="X256" s="2">
        <v>0</v>
      </c>
      <c r="Y256" s="2">
        <f t="shared" si="36"/>
        <v>0</v>
      </c>
      <c r="Z256" s="2">
        <f t="shared" si="30"/>
        <v>1</v>
      </c>
      <c r="AA256" s="2">
        <f t="shared" si="31"/>
        <v>0</v>
      </c>
      <c r="AB256" s="2">
        <f t="shared" si="37"/>
        <v>1.06</v>
      </c>
      <c r="AC256" s="2">
        <f t="shared" si="38"/>
        <v>0</v>
      </c>
      <c r="AD256" s="2">
        <f t="shared" si="39"/>
        <v>0</v>
      </c>
      <c r="AF256" s="2" t="str">
        <f t="shared" si="32"/>
        <v>Nej</v>
      </c>
      <c r="AG256" s="2">
        <f t="shared" si="33"/>
        <v>0</v>
      </c>
      <c r="AH256" s="2">
        <f t="shared" si="34"/>
        <v>0</v>
      </c>
    </row>
    <row r="257" spans="1:34" ht="15" customHeight="1" x14ac:dyDescent="0.25">
      <c r="A257" s="2" t="s">
        <v>407</v>
      </c>
      <c r="B257" s="2" t="s">
        <v>411</v>
      </c>
      <c r="C257" s="2">
        <v>2015</v>
      </c>
      <c r="D257" s="2">
        <v>0.106</v>
      </c>
      <c r="E257" s="2" t="s">
        <v>650</v>
      </c>
      <c r="F257" s="2" t="s">
        <v>902</v>
      </c>
      <c r="G257" s="2">
        <v>1.06</v>
      </c>
      <c r="H257" s="2">
        <v>0</v>
      </c>
      <c r="I257" s="2">
        <v>0</v>
      </c>
      <c r="J257" s="2" t="s">
        <v>650</v>
      </c>
      <c r="K257" s="2" t="s">
        <v>650</v>
      </c>
      <c r="L257" s="2" t="s">
        <v>650</v>
      </c>
      <c r="M257" s="2" t="s">
        <v>650</v>
      </c>
      <c r="N257" s="2" t="s">
        <v>650</v>
      </c>
      <c r="O257" s="2" t="s">
        <v>650</v>
      </c>
      <c r="P257" s="2" t="s">
        <v>650</v>
      </c>
      <c r="Q257" s="2" t="s">
        <v>650</v>
      </c>
      <c r="R257" s="2" t="s">
        <v>650</v>
      </c>
      <c r="S257" s="2" t="s">
        <v>650</v>
      </c>
      <c r="W257" s="2" t="str">
        <f t="shared" si="35"/>
        <v>Ja</v>
      </c>
      <c r="X257" s="2">
        <v>0</v>
      </c>
      <c r="Y257" s="2">
        <f t="shared" si="36"/>
        <v>0</v>
      </c>
      <c r="Z257" s="2">
        <f t="shared" si="30"/>
        <v>1</v>
      </c>
      <c r="AA257" s="2">
        <f t="shared" si="31"/>
        <v>0</v>
      </c>
      <c r="AB257" s="2">
        <f t="shared" si="37"/>
        <v>1.06</v>
      </c>
      <c r="AC257" s="2">
        <f t="shared" si="38"/>
        <v>0</v>
      </c>
      <c r="AD257" s="2">
        <f t="shared" si="39"/>
        <v>0</v>
      </c>
      <c r="AF257" s="2" t="str">
        <f t="shared" si="32"/>
        <v>Nej</v>
      </c>
      <c r="AG257" s="2">
        <f t="shared" si="33"/>
        <v>0</v>
      </c>
      <c r="AH257" s="2">
        <f t="shared" si="34"/>
        <v>0</v>
      </c>
    </row>
    <row r="258" spans="1:34" ht="15" customHeight="1" x14ac:dyDescent="0.25">
      <c r="A258" s="2" t="s">
        <v>407</v>
      </c>
      <c r="B258" s="2" t="s">
        <v>412</v>
      </c>
      <c r="C258" s="2">
        <v>2015</v>
      </c>
      <c r="D258" s="2">
        <v>9.5000000000000001E-2</v>
      </c>
      <c r="E258" s="2" t="s">
        <v>650</v>
      </c>
      <c r="F258" s="2" t="s">
        <v>903</v>
      </c>
      <c r="G258" s="2">
        <v>1.06</v>
      </c>
      <c r="H258" s="2">
        <v>0</v>
      </c>
      <c r="I258" s="2">
        <v>0</v>
      </c>
      <c r="J258" s="2" t="s">
        <v>650</v>
      </c>
      <c r="K258" s="2" t="s">
        <v>650</v>
      </c>
      <c r="L258" s="2" t="s">
        <v>650</v>
      </c>
      <c r="M258" s="2" t="s">
        <v>650</v>
      </c>
      <c r="N258" s="2" t="s">
        <v>650</v>
      </c>
      <c r="O258" s="2" t="s">
        <v>650</v>
      </c>
      <c r="P258" s="2" t="s">
        <v>650</v>
      </c>
      <c r="Q258" s="2" t="s">
        <v>650</v>
      </c>
      <c r="R258" s="2" t="s">
        <v>650</v>
      </c>
      <c r="S258" s="2" t="s">
        <v>650</v>
      </c>
      <c r="W258" s="2" t="str">
        <f t="shared" si="35"/>
        <v>Ja</v>
      </c>
      <c r="X258" s="2">
        <v>0</v>
      </c>
      <c r="Y258" s="2">
        <f t="shared" si="36"/>
        <v>0</v>
      </c>
      <c r="Z258" s="2">
        <f t="shared" ref="Z258:Z321" si="40">IF(W258="Ja",1-Y258-X258,0.14)</f>
        <v>1</v>
      </c>
      <c r="AA258" s="2">
        <f t="shared" ref="AA258:AA321" si="41">IF(W258="Ja",X258,0.44)</f>
        <v>0</v>
      </c>
      <c r="AB258" s="2">
        <f t="shared" si="37"/>
        <v>1.06</v>
      </c>
      <c r="AC258" s="2">
        <f t="shared" si="38"/>
        <v>0</v>
      </c>
      <c r="AD258" s="2">
        <f t="shared" si="39"/>
        <v>0</v>
      </c>
      <c r="AF258" s="2" t="str">
        <f t="shared" ref="AF258:AF321" si="42">IF(ISERROR(1/J258),"Nej","Ja")</f>
        <v>Nej</v>
      </c>
      <c r="AG258" s="2">
        <f t="shared" ref="AG258:AG321" si="43">IF(AF258="nej",0,J258)</f>
        <v>0</v>
      </c>
      <c r="AH258" s="2">
        <f t="shared" ref="AH258:AH321" si="44">IF(AF258="nej",0,N258/100)</f>
        <v>0</v>
      </c>
    </row>
    <row r="259" spans="1:34" ht="15" customHeight="1" x14ac:dyDescent="0.25">
      <c r="A259" s="2" t="s">
        <v>407</v>
      </c>
      <c r="B259" s="2" t="s">
        <v>413</v>
      </c>
      <c r="C259" s="2">
        <v>2015</v>
      </c>
      <c r="D259" s="2">
        <v>4.2999999999999997E-2</v>
      </c>
      <c r="E259" s="2" t="s">
        <v>650</v>
      </c>
      <c r="F259" s="2" t="s">
        <v>902</v>
      </c>
      <c r="G259" s="2">
        <v>1.06</v>
      </c>
      <c r="H259" s="2">
        <v>0</v>
      </c>
      <c r="I259" s="2">
        <v>0</v>
      </c>
      <c r="J259" s="2" t="s">
        <v>650</v>
      </c>
      <c r="K259" s="2" t="s">
        <v>650</v>
      </c>
      <c r="L259" s="2" t="s">
        <v>650</v>
      </c>
      <c r="M259" s="2" t="s">
        <v>650</v>
      </c>
      <c r="N259" s="2" t="s">
        <v>650</v>
      </c>
      <c r="O259" s="2" t="s">
        <v>650</v>
      </c>
      <c r="P259" s="2" t="s">
        <v>650</v>
      </c>
      <c r="Q259" s="2" t="s">
        <v>650</v>
      </c>
      <c r="R259" s="2" t="s">
        <v>650</v>
      </c>
      <c r="S259" s="2" t="s">
        <v>650</v>
      </c>
      <c r="W259" s="2" t="str">
        <f t="shared" ref="W259:W322" si="45">IF(OR(AND(G259&lt;&gt;2.38,G259&lt;&gt;"-"),AND(H259&lt;&gt;344.47,H259&lt;&gt;"-"),AND(I259&lt;&gt;0.42,I259&lt;&gt;"-")),"Ja","Nej")</f>
        <v>Ja</v>
      </c>
      <c r="X259" s="2">
        <v>0</v>
      </c>
      <c r="Y259" s="2">
        <f t="shared" ref="Y259:Y322" si="46">I259</f>
        <v>0</v>
      </c>
      <c r="Z259" s="2">
        <f t="shared" si="40"/>
        <v>1</v>
      </c>
      <c r="AA259" s="2">
        <f t="shared" si="41"/>
        <v>0</v>
      </c>
      <c r="AB259" s="2">
        <f t="shared" ref="AB259:AB322" si="47">IFERROR(G259/1,2.38)</f>
        <v>1.06</v>
      </c>
      <c r="AC259" s="2">
        <f t="shared" ref="AC259:AC322" si="48">IFERROR(H259/1,344.47)</f>
        <v>0</v>
      </c>
      <c r="AD259" s="2">
        <f t="shared" ref="AD259:AD322" si="49">IFERROR(I259/1,0.42)</f>
        <v>0</v>
      </c>
      <c r="AF259" s="2" t="str">
        <f t="shared" si="42"/>
        <v>Nej</v>
      </c>
      <c r="AG259" s="2">
        <f t="shared" si="43"/>
        <v>0</v>
      </c>
      <c r="AH259" s="2">
        <f t="shared" si="44"/>
        <v>0</v>
      </c>
    </row>
    <row r="260" spans="1:34" ht="15" customHeight="1" x14ac:dyDescent="0.25">
      <c r="A260" s="2" t="s">
        <v>407</v>
      </c>
      <c r="B260" s="2" t="s">
        <v>414</v>
      </c>
      <c r="C260" s="2">
        <v>2015</v>
      </c>
      <c r="D260" s="2">
        <v>6.5000000000000002E-2</v>
      </c>
      <c r="E260" s="2" t="s">
        <v>650</v>
      </c>
      <c r="F260" s="2" t="s">
        <v>902</v>
      </c>
      <c r="G260" s="2">
        <v>1.06</v>
      </c>
      <c r="H260" s="2">
        <v>0</v>
      </c>
      <c r="I260" s="2">
        <v>0</v>
      </c>
      <c r="J260" s="2" t="s">
        <v>650</v>
      </c>
      <c r="K260" s="2" t="s">
        <v>650</v>
      </c>
      <c r="L260" s="2" t="s">
        <v>650</v>
      </c>
      <c r="M260" s="2" t="s">
        <v>650</v>
      </c>
      <c r="N260" s="2" t="s">
        <v>650</v>
      </c>
      <c r="O260" s="2" t="s">
        <v>650</v>
      </c>
      <c r="P260" s="2" t="s">
        <v>650</v>
      </c>
      <c r="Q260" s="2" t="s">
        <v>650</v>
      </c>
      <c r="R260" s="2" t="s">
        <v>650</v>
      </c>
      <c r="S260" s="2" t="s">
        <v>650</v>
      </c>
      <c r="W260" s="2" t="str">
        <f t="shared" si="45"/>
        <v>Ja</v>
      </c>
      <c r="X260" s="2">
        <v>0</v>
      </c>
      <c r="Y260" s="2">
        <f t="shared" si="46"/>
        <v>0</v>
      </c>
      <c r="Z260" s="2">
        <f t="shared" si="40"/>
        <v>1</v>
      </c>
      <c r="AA260" s="2">
        <f t="shared" si="41"/>
        <v>0</v>
      </c>
      <c r="AB260" s="2">
        <f t="shared" si="47"/>
        <v>1.06</v>
      </c>
      <c r="AC260" s="2">
        <f t="shared" si="48"/>
        <v>0</v>
      </c>
      <c r="AD260" s="2">
        <f t="shared" si="49"/>
        <v>0</v>
      </c>
      <c r="AF260" s="2" t="str">
        <f t="shared" si="42"/>
        <v>Nej</v>
      </c>
      <c r="AG260" s="2">
        <f t="shared" si="43"/>
        <v>0</v>
      </c>
      <c r="AH260" s="2">
        <f t="shared" si="44"/>
        <v>0</v>
      </c>
    </row>
    <row r="261" spans="1:34" ht="15" customHeight="1" x14ac:dyDescent="0.25">
      <c r="A261" s="2" t="s">
        <v>407</v>
      </c>
      <c r="B261" s="2" t="s">
        <v>415</v>
      </c>
      <c r="C261" s="2">
        <v>2015</v>
      </c>
      <c r="D261" s="2">
        <v>2.7E-2</v>
      </c>
      <c r="E261" s="2" t="s">
        <v>650</v>
      </c>
      <c r="F261" s="2" t="s">
        <v>902</v>
      </c>
      <c r="G261" s="2">
        <v>1.06</v>
      </c>
      <c r="H261" s="2">
        <v>0</v>
      </c>
      <c r="I261" s="2">
        <v>0</v>
      </c>
      <c r="J261" s="2" t="s">
        <v>650</v>
      </c>
      <c r="K261" s="2" t="s">
        <v>650</v>
      </c>
      <c r="L261" s="2" t="s">
        <v>650</v>
      </c>
      <c r="M261" s="2" t="s">
        <v>650</v>
      </c>
      <c r="N261" s="2" t="s">
        <v>650</v>
      </c>
      <c r="O261" s="2" t="s">
        <v>650</v>
      </c>
      <c r="P261" s="2" t="s">
        <v>650</v>
      </c>
      <c r="Q261" s="2" t="s">
        <v>650</v>
      </c>
      <c r="R261" s="2" t="s">
        <v>650</v>
      </c>
      <c r="S261" s="2" t="s">
        <v>650</v>
      </c>
      <c r="W261" s="2" t="str">
        <f t="shared" si="45"/>
        <v>Ja</v>
      </c>
      <c r="X261" s="2">
        <v>0</v>
      </c>
      <c r="Y261" s="2">
        <f t="shared" si="46"/>
        <v>0</v>
      </c>
      <c r="Z261" s="2">
        <f t="shared" si="40"/>
        <v>1</v>
      </c>
      <c r="AA261" s="2">
        <f t="shared" si="41"/>
        <v>0</v>
      </c>
      <c r="AB261" s="2">
        <f t="shared" si="47"/>
        <v>1.06</v>
      </c>
      <c r="AC261" s="2">
        <f t="shared" si="48"/>
        <v>0</v>
      </c>
      <c r="AD261" s="2">
        <f t="shared" si="49"/>
        <v>0</v>
      </c>
      <c r="AF261" s="2" t="str">
        <f t="shared" si="42"/>
        <v>Nej</v>
      </c>
      <c r="AG261" s="2">
        <f t="shared" si="43"/>
        <v>0</v>
      </c>
      <c r="AH261" s="2">
        <f t="shared" si="44"/>
        <v>0</v>
      </c>
    </row>
    <row r="262" spans="1:34" ht="15" customHeight="1" x14ac:dyDescent="0.25">
      <c r="A262" s="2" t="s">
        <v>407</v>
      </c>
      <c r="B262" s="2" t="s">
        <v>416</v>
      </c>
      <c r="C262" s="2">
        <v>2015</v>
      </c>
      <c r="D262" s="2">
        <v>0.68100000000000005</v>
      </c>
      <c r="E262" s="2">
        <v>5.5</v>
      </c>
      <c r="F262" s="2" t="s">
        <v>902</v>
      </c>
      <c r="G262" s="2">
        <v>1.06</v>
      </c>
      <c r="H262" s="2">
        <v>0</v>
      </c>
      <c r="I262" s="2">
        <v>0</v>
      </c>
      <c r="J262" s="2" t="s">
        <v>650</v>
      </c>
      <c r="K262" s="2" t="s">
        <v>650</v>
      </c>
      <c r="L262" s="2" t="s">
        <v>650</v>
      </c>
      <c r="M262" s="2" t="s">
        <v>650</v>
      </c>
      <c r="N262" s="2" t="s">
        <v>650</v>
      </c>
      <c r="O262" s="2" t="s">
        <v>650</v>
      </c>
      <c r="P262" s="2" t="s">
        <v>650</v>
      </c>
      <c r="Q262" s="2" t="s">
        <v>650</v>
      </c>
      <c r="R262" s="2" t="s">
        <v>650</v>
      </c>
      <c r="S262" s="2" t="s">
        <v>650</v>
      </c>
      <c r="W262" s="2" t="str">
        <f t="shared" si="45"/>
        <v>Ja</v>
      </c>
      <c r="X262" s="2">
        <v>0</v>
      </c>
      <c r="Y262" s="2">
        <f t="shared" si="46"/>
        <v>0</v>
      </c>
      <c r="Z262" s="2">
        <f t="shared" si="40"/>
        <v>1</v>
      </c>
      <c r="AA262" s="2">
        <f t="shared" si="41"/>
        <v>0</v>
      </c>
      <c r="AB262" s="2">
        <f t="shared" si="47"/>
        <v>1.06</v>
      </c>
      <c r="AC262" s="2">
        <f t="shared" si="48"/>
        <v>0</v>
      </c>
      <c r="AD262" s="2">
        <f t="shared" si="49"/>
        <v>0</v>
      </c>
      <c r="AF262" s="2" t="str">
        <f t="shared" si="42"/>
        <v>Nej</v>
      </c>
      <c r="AG262" s="2">
        <f t="shared" si="43"/>
        <v>0</v>
      </c>
      <c r="AH262" s="2">
        <f t="shared" si="44"/>
        <v>0</v>
      </c>
    </row>
    <row r="263" spans="1:34" ht="15" customHeight="1" x14ac:dyDescent="0.25">
      <c r="A263" s="2" t="s">
        <v>407</v>
      </c>
      <c r="B263" s="2" t="s">
        <v>417</v>
      </c>
      <c r="C263" s="2">
        <v>2015</v>
      </c>
      <c r="D263" s="2">
        <v>3.6999999999999998E-2</v>
      </c>
      <c r="E263" s="2" t="s">
        <v>650</v>
      </c>
      <c r="F263" s="2" t="s">
        <v>903</v>
      </c>
      <c r="G263" s="2">
        <v>1.06</v>
      </c>
      <c r="H263" s="2">
        <v>0</v>
      </c>
      <c r="I263" s="2">
        <v>0</v>
      </c>
      <c r="J263" s="2" t="s">
        <v>650</v>
      </c>
      <c r="K263" s="2" t="s">
        <v>650</v>
      </c>
      <c r="L263" s="2" t="s">
        <v>650</v>
      </c>
      <c r="M263" s="2" t="s">
        <v>650</v>
      </c>
      <c r="N263" s="2" t="s">
        <v>650</v>
      </c>
      <c r="O263" s="2" t="s">
        <v>650</v>
      </c>
      <c r="P263" s="2" t="s">
        <v>650</v>
      </c>
      <c r="Q263" s="2" t="s">
        <v>650</v>
      </c>
      <c r="R263" s="2" t="s">
        <v>650</v>
      </c>
      <c r="S263" s="2" t="s">
        <v>650</v>
      </c>
      <c r="W263" s="2" t="str">
        <f t="shared" si="45"/>
        <v>Ja</v>
      </c>
      <c r="X263" s="2">
        <v>0</v>
      </c>
      <c r="Y263" s="2">
        <f t="shared" si="46"/>
        <v>0</v>
      </c>
      <c r="Z263" s="2">
        <f t="shared" si="40"/>
        <v>1</v>
      </c>
      <c r="AA263" s="2">
        <f t="shared" si="41"/>
        <v>0</v>
      </c>
      <c r="AB263" s="2">
        <f t="shared" si="47"/>
        <v>1.06</v>
      </c>
      <c r="AC263" s="2">
        <f t="shared" si="48"/>
        <v>0</v>
      </c>
      <c r="AD263" s="2">
        <f t="shared" si="49"/>
        <v>0</v>
      </c>
      <c r="AF263" s="2" t="str">
        <f t="shared" si="42"/>
        <v>Nej</v>
      </c>
      <c r="AG263" s="2">
        <f t="shared" si="43"/>
        <v>0</v>
      </c>
      <c r="AH263" s="2">
        <f t="shared" si="44"/>
        <v>0</v>
      </c>
    </row>
    <row r="264" spans="1:34" ht="15" customHeight="1" x14ac:dyDescent="0.25">
      <c r="A264" s="2" t="s">
        <v>407</v>
      </c>
      <c r="B264" s="2" t="s">
        <v>418</v>
      </c>
      <c r="C264" s="2">
        <v>2015</v>
      </c>
      <c r="D264" s="2">
        <v>7.3999999999999996E-2</v>
      </c>
      <c r="E264" s="2">
        <v>3.9510000000000001</v>
      </c>
      <c r="F264" s="2" t="s">
        <v>902</v>
      </c>
      <c r="G264" s="2">
        <v>1.06</v>
      </c>
      <c r="H264" s="2">
        <v>0</v>
      </c>
      <c r="I264" s="2">
        <v>0</v>
      </c>
      <c r="J264" s="2" t="s">
        <v>650</v>
      </c>
      <c r="K264" s="2" t="s">
        <v>650</v>
      </c>
      <c r="L264" s="2" t="s">
        <v>650</v>
      </c>
      <c r="M264" s="2" t="s">
        <v>650</v>
      </c>
      <c r="N264" s="2" t="s">
        <v>650</v>
      </c>
      <c r="O264" s="2" t="s">
        <v>650</v>
      </c>
      <c r="P264" s="2" t="s">
        <v>650</v>
      </c>
      <c r="Q264" s="2" t="s">
        <v>650</v>
      </c>
      <c r="R264" s="2" t="s">
        <v>650</v>
      </c>
      <c r="S264" s="2" t="s">
        <v>650</v>
      </c>
      <c r="W264" s="2" t="str">
        <f t="shared" si="45"/>
        <v>Ja</v>
      </c>
      <c r="X264" s="2">
        <v>0</v>
      </c>
      <c r="Y264" s="2">
        <f t="shared" si="46"/>
        <v>0</v>
      </c>
      <c r="Z264" s="2">
        <f t="shared" si="40"/>
        <v>1</v>
      </c>
      <c r="AA264" s="2">
        <f t="shared" si="41"/>
        <v>0</v>
      </c>
      <c r="AB264" s="2">
        <f t="shared" si="47"/>
        <v>1.06</v>
      </c>
      <c r="AC264" s="2">
        <f t="shared" si="48"/>
        <v>0</v>
      </c>
      <c r="AD264" s="2">
        <f t="shared" si="49"/>
        <v>0</v>
      </c>
      <c r="AF264" s="2" t="str">
        <f t="shared" si="42"/>
        <v>Nej</v>
      </c>
      <c r="AG264" s="2">
        <f t="shared" si="43"/>
        <v>0</v>
      </c>
      <c r="AH264" s="2">
        <f t="shared" si="44"/>
        <v>0</v>
      </c>
    </row>
    <row r="265" spans="1:34" ht="15" customHeight="1" x14ac:dyDescent="0.25">
      <c r="A265" s="2" t="s">
        <v>407</v>
      </c>
      <c r="B265" s="2" t="s">
        <v>419</v>
      </c>
      <c r="C265" s="2">
        <v>2015</v>
      </c>
      <c r="D265" s="2">
        <v>0.115</v>
      </c>
      <c r="E265" s="2" t="s">
        <v>650</v>
      </c>
      <c r="F265" s="2" t="s">
        <v>902</v>
      </c>
      <c r="G265" s="2">
        <v>1.06</v>
      </c>
      <c r="H265" s="2">
        <v>0</v>
      </c>
      <c r="I265" s="2">
        <v>0</v>
      </c>
      <c r="J265" s="2" t="s">
        <v>650</v>
      </c>
      <c r="K265" s="2" t="s">
        <v>650</v>
      </c>
      <c r="L265" s="2" t="s">
        <v>650</v>
      </c>
      <c r="M265" s="2" t="s">
        <v>650</v>
      </c>
      <c r="N265" s="2" t="s">
        <v>650</v>
      </c>
      <c r="O265" s="2" t="s">
        <v>650</v>
      </c>
      <c r="P265" s="2" t="s">
        <v>650</v>
      </c>
      <c r="Q265" s="2" t="s">
        <v>650</v>
      </c>
      <c r="R265" s="2" t="s">
        <v>650</v>
      </c>
      <c r="S265" s="2" t="s">
        <v>650</v>
      </c>
      <c r="W265" s="2" t="str">
        <f t="shared" si="45"/>
        <v>Ja</v>
      </c>
      <c r="X265" s="2">
        <v>0</v>
      </c>
      <c r="Y265" s="2">
        <f t="shared" si="46"/>
        <v>0</v>
      </c>
      <c r="Z265" s="2">
        <f t="shared" si="40"/>
        <v>1</v>
      </c>
      <c r="AA265" s="2">
        <f t="shared" si="41"/>
        <v>0</v>
      </c>
      <c r="AB265" s="2">
        <f t="shared" si="47"/>
        <v>1.06</v>
      </c>
      <c r="AC265" s="2">
        <f t="shared" si="48"/>
        <v>0</v>
      </c>
      <c r="AD265" s="2">
        <f t="shared" si="49"/>
        <v>0</v>
      </c>
      <c r="AF265" s="2" t="str">
        <f t="shared" si="42"/>
        <v>Nej</v>
      </c>
      <c r="AG265" s="2">
        <f t="shared" si="43"/>
        <v>0</v>
      </c>
      <c r="AH265" s="2">
        <f t="shared" si="44"/>
        <v>0</v>
      </c>
    </row>
    <row r="266" spans="1:34" ht="15" customHeight="1" x14ac:dyDescent="0.25">
      <c r="A266" s="2" t="s">
        <v>407</v>
      </c>
      <c r="B266" s="2" t="s">
        <v>420</v>
      </c>
      <c r="C266" s="2">
        <v>2015</v>
      </c>
      <c r="D266" s="2">
        <v>0.104</v>
      </c>
      <c r="E266" s="2" t="s">
        <v>650</v>
      </c>
      <c r="F266" s="2" t="s">
        <v>902</v>
      </c>
      <c r="G266" s="2">
        <v>1.06</v>
      </c>
      <c r="H266" s="2">
        <v>0</v>
      </c>
      <c r="I266" s="2">
        <v>0</v>
      </c>
      <c r="J266" s="2" t="s">
        <v>650</v>
      </c>
      <c r="K266" s="2" t="s">
        <v>650</v>
      </c>
      <c r="L266" s="2" t="s">
        <v>650</v>
      </c>
      <c r="M266" s="2" t="s">
        <v>650</v>
      </c>
      <c r="N266" s="2" t="s">
        <v>650</v>
      </c>
      <c r="O266" s="2" t="s">
        <v>650</v>
      </c>
      <c r="P266" s="2" t="s">
        <v>650</v>
      </c>
      <c r="Q266" s="2" t="s">
        <v>650</v>
      </c>
      <c r="R266" s="2" t="s">
        <v>650</v>
      </c>
      <c r="S266" s="2" t="s">
        <v>650</v>
      </c>
      <c r="W266" s="2" t="str">
        <f t="shared" si="45"/>
        <v>Ja</v>
      </c>
      <c r="X266" s="2">
        <v>0</v>
      </c>
      <c r="Y266" s="2">
        <f t="shared" si="46"/>
        <v>0</v>
      </c>
      <c r="Z266" s="2">
        <f t="shared" si="40"/>
        <v>1</v>
      </c>
      <c r="AA266" s="2">
        <f t="shared" si="41"/>
        <v>0</v>
      </c>
      <c r="AB266" s="2">
        <f t="shared" si="47"/>
        <v>1.06</v>
      </c>
      <c r="AC266" s="2">
        <f t="shared" si="48"/>
        <v>0</v>
      </c>
      <c r="AD266" s="2">
        <f t="shared" si="49"/>
        <v>0</v>
      </c>
      <c r="AF266" s="2" t="str">
        <f t="shared" si="42"/>
        <v>Nej</v>
      </c>
      <c r="AG266" s="2">
        <f t="shared" si="43"/>
        <v>0</v>
      </c>
      <c r="AH266" s="2">
        <f t="shared" si="44"/>
        <v>0</v>
      </c>
    </row>
    <row r="267" spans="1:34" ht="15" customHeight="1" x14ac:dyDescent="0.25">
      <c r="A267" s="2" t="s">
        <v>407</v>
      </c>
      <c r="B267" s="2" t="s">
        <v>421</v>
      </c>
      <c r="C267" s="2">
        <v>2015</v>
      </c>
      <c r="D267" s="2">
        <v>4.4130000000000003</v>
      </c>
      <c r="E267" s="2">
        <v>17.238</v>
      </c>
      <c r="F267" s="2" t="s">
        <v>903</v>
      </c>
      <c r="G267" s="2">
        <v>1.06</v>
      </c>
      <c r="H267" s="2">
        <v>0</v>
      </c>
      <c r="I267" s="2">
        <v>0</v>
      </c>
      <c r="J267" s="2" t="s">
        <v>650</v>
      </c>
      <c r="K267" s="2" t="s">
        <v>650</v>
      </c>
      <c r="L267" s="2" t="s">
        <v>650</v>
      </c>
      <c r="M267" s="2" t="s">
        <v>650</v>
      </c>
      <c r="N267" s="2" t="s">
        <v>650</v>
      </c>
      <c r="O267" s="2" t="s">
        <v>650</v>
      </c>
      <c r="P267" s="2" t="s">
        <v>650</v>
      </c>
      <c r="Q267" s="2" t="s">
        <v>650</v>
      </c>
      <c r="R267" s="2" t="s">
        <v>650</v>
      </c>
      <c r="S267" s="2" t="s">
        <v>650</v>
      </c>
      <c r="W267" s="2" t="str">
        <f t="shared" si="45"/>
        <v>Ja</v>
      </c>
      <c r="X267" s="2">
        <v>0</v>
      </c>
      <c r="Y267" s="2">
        <f t="shared" si="46"/>
        <v>0</v>
      </c>
      <c r="Z267" s="2">
        <f t="shared" si="40"/>
        <v>1</v>
      </c>
      <c r="AA267" s="2">
        <f t="shared" si="41"/>
        <v>0</v>
      </c>
      <c r="AB267" s="2">
        <f t="shared" si="47"/>
        <v>1.06</v>
      </c>
      <c r="AC267" s="2">
        <f t="shared" si="48"/>
        <v>0</v>
      </c>
      <c r="AD267" s="2">
        <f t="shared" si="49"/>
        <v>0</v>
      </c>
      <c r="AF267" s="2" t="str">
        <f t="shared" si="42"/>
        <v>Nej</v>
      </c>
      <c r="AG267" s="2">
        <f t="shared" si="43"/>
        <v>0</v>
      </c>
      <c r="AH267" s="2">
        <f t="shared" si="44"/>
        <v>0</v>
      </c>
    </row>
    <row r="268" spans="1:34" ht="15" customHeight="1" x14ac:dyDescent="0.25">
      <c r="A268" s="2" t="s">
        <v>407</v>
      </c>
      <c r="B268" s="2" t="s">
        <v>422</v>
      </c>
      <c r="C268" s="2">
        <v>2015</v>
      </c>
      <c r="D268" s="2">
        <v>0.79200000000000004</v>
      </c>
      <c r="E268" s="2" t="s">
        <v>650</v>
      </c>
      <c r="F268" s="2" t="s">
        <v>902</v>
      </c>
      <c r="G268" s="2">
        <v>1.06</v>
      </c>
      <c r="H268" s="2">
        <v>0</v>
      </c>
      <c r="I268" s="2">
        <v>0</v>
      </c>
      <c r="J268" s="2" t="s">
        <v>650</v>
      </c>
      <c r="K268" s="2" t="s">
        <v>650</v>
      </c>
      <c r="L268" s="2" t="s">
        <v>650</v>
      </c>
      <c r="M268" s="2" t="s">
        <v>650</v>
      </c>
      <c r="N268" s="2" t="s">
        <v>650</v>
      </c>
      <c r="O268" s="2" t="s">
        <v>650</v>
      </c>
      <c r="P268" s="2" t="s">
        <v>650</v>
      </c>
      <c r="Q268" s="2" t="s">
        <v>650</v>
      </c>
      <c r="R268" s="2" t="s">
        <v>650</v>
      </c>
      <c r="S268" s="2" t="s">
        <v>650</v>
      </c>
      <c r="W268" s="2" t="str">
        <f t="shared" si="45"/>
        <v>Ja</v>
      </c>
      <c r="X268" s="2">
        <v>0</v>
      </c>
      <c r="Y268" s="2">
        <f t="shared" si="46"/>
        <v>0</v>
      </c>
      <c r="Z268" s="2">
        <f t="shared" si="40"/>
        <v>1</v>
      </c>
      <c r="AA268" s="2">
        <f t="shared" si="41"/>
        <v>0</v>
      </c>
      <c r="AB268" s="2">
        <f t="shared" si="47"/>
        <v>1.06</v>
      </c>
      <c r="AC268" s="2">
        <f t="shared" si="48"/>
        <v>0</v>
      </c>
      <c r="AD268" s="2">
        <f t="shared" si="49"/>
        <v>0</v>
      </c>
      <c r="AF268" s="2" t="str">
        <f t="shared" si="42"/>
        <v>Nej</v>
      </c>
      <c r="AG268" s="2">
        <f t="shared" si="43"/>
        <v>0</v>
      </c>
      <c r="AH268" s="2">
        <f t="shared" si="44"/>
        <v>0</v>
      </c>
    </row>
    <row r="269" spans="1:34" ht="15" customHeight="1" x14ac:dyDescent="0.25">
      <c r="A269" s="2" t="s">
        <v>407</v>
      </c>
      <c r="B269" s="2" t="s">
        <v>423</v>
      </c>
      <c r="C269" s="2">
        <v>2015</v>
      </c>
      <c r="D269" s="2">
        <v>1.0999999999999999E-2</v>
      </c>
      <c r="E269" s="2" t="s">
        <v>650</v>
      </c>
      <c r="F269" s="2" t="s">
        <v>902</v>
      </c>
      <c r="G269" s="2">
        <v>1.06</v>
      </c>
      <c r="H269" s="2">
        <v>0</v>
      </c>
      <c r="I269" s="2">
        <v>0</v>
      </c>
      <c r="J269" s="2" t="s">
        <v>650</v>
      </c>
      <c r="K269" s="2" t="s">
        <v>650</v>
      </c>
      <c r="L269" s="2" t="s">
        <v>650</v>
      </c>
      <c r="M269" s="2" t="s">
        <v>650</v>
      </c>
      <c r="N269" s="2" t="s">
        <v>650</v>
      </c>
      <c r="O269" s="2" t="s">
        <v>650</v>
      </c>
      <c r="P269" s="2" t="s">
        <v>650</v>
      </c>
      <c r="Q269" s="2" t="s">
        <v>650</v>
      </c>
      <c r="R269" s="2" t="s">
        <v>650</v>
      </c>
      <c r="S269" s="2" t="s">
        <v>650</v>
      </c>
      <c r="W269" s="2" t="str">
        <f t="shared" si="45"/>
        <v>Ja</v>
      </c>
      <c r="X269" s="2">
        <v>0</v>
      </c>
      <c r="Y269" s="2">
        <f t="shared" si="46"/>
        <v>0</v>
      </c>
      <c r="Z269" s="2">
        <f t="shared" si="40"/>
        <v>1</v>
      </c>
      <c r="AA269" s="2">
        <f t="shared" si="41"/>
        <v>0</v>
      </c>
      <c r="AB269" s="2">
        <f t="shared" si="47"/>
        <v>1.06</v>
      </c>
      <c r="AC269" s="2">
        <f t="shared" si="48"/>
        <v>0</v>
      </c>
      <c r="AD269" s="2">
        <f t="shared" si="49"/>
        <v>0</v>
      </c>
      <c r="AF269" s="2" t="str">
        <f t="shared" si="42"/>
        <v>Nej</v>
      </c>
      <c r="AG269" s="2">
        <f t="shared" si="43"/>
        <v>0</v>
      </c>
      <c r="AH269" s="2">
        <f t="shared" si="44"/>
        <v>0</v>
      </c>
    </row>
    <row r="270" spans="1:34" ht="15" customHeight="1" x14ac:dyDescent="0.25">
      <c r="A270" s="2" t="s">
        <v>407</v>
      </c>
      <c r="B270" s="2" t="s">
        <v>424</v>
      </c>
      <c r="C270" s="2">
        <v>2015</v>
      </c>
      <c r="D270" s="2">
        <v>0.151</v>
      </c>
      <c r="E270" s="2" t="s">
        <v>650</v>
      </c>
      <c r="F270" s="2" t="s">
        <v>902</v>
      </c>
      <c r="G270" s="2">
        <v>1.06</v>
      </c>
      <c r="H270" s="2">
        <v>0</v>
      </c>
      <c r="I270" s="2">
        <v>0</v>
      </c>
      <c r="J270" s="2" t="s">
        <v>650</v>
      </c>
      <c r="K270" s="2" t="s">
        <v>650</v>
      </c>
      <c r="L270" s="2" t="s">
        <v>650</v>
      </c>
      <c r="M270" s="2" t="s">
        <v>650</v>
      </c>
      <c r="N270" s="2" t="s">
        <v>650</v>
      </c>
      <c r="O270" s="2" t="s">
        <v>650</v>
      </c>
      <c r="P270" s="2" t="s">
        <v>650</v>
      </c>
      <c r="Q270" s="2" t="s">
        <v>650</v>
      </c>
      <c r="R270" s="2" t="s">
        <v>650</v>
      </c>
      <c r="S270" s="2" t="s">
        <v>650</v>
      </c>
      <c r="W270" s="2" t="str">
        <f t="shared" si="45"/>
        <v>Ja</v>
      </c>
      <c r="X270" s="2">
        <v>0</v>
      </c>
      <c r="Y270" s="2">
        <f t="shared" si="46"/>
        <v>0</v>
      </c>
      <c r="Z270" s="2">
        <f t="shared" si="40"/>
        <v>1</v>
      </c>
      <c r="AA270" s="2">
        <f t="shared" si="41"/>
        <v>0</v>
      </c>
      <c r="AB270" s="2">
        <f t="shared" si="47"/>
        <v>1.06</v>
      </c>
      <c r="AC270" s="2">
        <f t="shared" si="48"/>
        <v>0</v>
      </c>
      <c r="AD270" s="2">
        <f t="shared" si="49"/>
        <v>0</v>
      </c>
      <c r="AF270" s="2" t="str">
        <f t="shared" si="42"/>
        <v>Nej</v>
      </c>
      <c r="AG270" s="2">
        <f t="shared" si="43"/>
        <v>0</v>
      </c>
      <c r="AH270" s="2">
        <f t="shared" si="44"/>
        <v>0</v>
      </c>
    </row>
    <row r="271" spans="1:34" ht="15" customHeight="1" x14ac:dyDescent="0.25">
      <c r="A271" s="2" t="s">
        <v>407</v>
      </c>
      <c r="B271" s="2" t="s">
        <v>425</v>
      </c>
      <c r="C271" s="2">
        <v>2015</v>
      </c>
      <c r="D271" s="2">
        <v>4.5999999999999999E-2</v>
      </c>
      <c r="E271" s="2" t="s">
        <v>650</v>
      </c>
      <c r="F271" s="2" t="s">
        <v>902</v>
      </c>
      <c r="G271" s="2">
        <v>1.06</v>
      </c>
      <c r="H271" s="2">
        <v>0</v>
      </c>
      <c r="I271" s="2">
        <v>0</v>
      </c>
      <c r="J271" s="2" t="s">
        <v>650</v>
      </c>
      <c r="K271" s="2" t="s">
        <v>650</v>
      </c>
      <c r="L271" s="2" t="s">
        <v>650</v>
      </c>
      <c r="M271" s="2" t="s">
        <v>650</v>
      </c>
      <c r="N271" s="2" t="s">
        <v>650</v>
      </c>
      <c r="O271" s="2" t="s">
        <v>650</v>
      </c>
      <c r="P271" s="2" t="s">
        <v>650</v>
      </c>
      <c r="Q271" s="2" t="s">
        <v>650</v>
      </c>
      <c r="R271" s="2" t="s">
        <v>650</v>
      </c>
      <c r="S271" s="2" t="s">
        <v>650</v>
      </c>
      <c r="W271" s="2" t="str">
        <f t="shared" si="45"/>
        <v>Ja</v>
      </c>
      <c r="X271" s="2">
        <v>0</v>
      </c>
      <c r="Y271" s="2">
        <f t="shared" si="46"/>
        <v>0</v>
      </c>
      <c r="Z271" s="2">
        <f t="shared" si="40"/>
        <v>1</v>
      </c>
      <c r="AA271" s="2">
        <f t="shared" si="41"/>
        <v>0</v>
      </c>
      <c r="AB271" s="2">
        <f t="shared" si="47"/>
        <v>1.06</v>
      </c>
      <c r="AC271" s="2">
        <f t="shared" si="48"/>
        <v>0</v>
      </c>
      <c r="AD271" s="2">
        <f t="shared" si="49"/>
        <v>0</v>
      </c>
      <c r="AF271" s="2" t="str">
        <f t="shared" si="42"/>
        <v>Nej</v>
      </c>
      <c r="AG271" s="2">
        <f t="shared" si="43"/>
        <v>0</v>
      </c>
      <c r="AH271" s="2">
        <f t="shared" si="44"/>
        <v>0</v>
      </c>
    </row>
    <row r="272" spans="1:34" ht="15" customHeight="1" x14ac:dyDescent="0.25">
      <c r="A272" s="2" t="s">
        <v>426</v>
      </c>
      <c r="B272" s="2" t="s">
        <v>427</v>
      </c>
      <c r="C272" s="2">
        <v>2015</v>
      </c>
      <c r="D272" s="2">
        <v>0.08</v>
      </c>
      <c r="E272" s="2" t="s">
        <v>650</v>
      </c>
      <c r="F272" s="2" t="s">
        <v>904</v>
      </c>
      <c r="G272" s="2">
        <v>1.1000000000000001</v>
      </c>
      <c r="H272" s="2">
        <v>0</v>
      </c>
      <c r="I272" s="2">
        <v>0</v>
      </c>
      <c r="J272" s="2" t="s">
        <v>650</v>
      </c>
      <c r="K272" s="2" t="s">
        <v>650</v>
      </c>
      <c r="L272" s="2" t="s">
        <v>650</v>
      </c>
      <c r="M272" s="2" t="s">
        <v>650</v>
      </c>
      <c r="N272" s="2" t="s">
        <v>650</v>
      </c>
      <c r="O272" s="2" t="s">
        <v>650</v>
      </c>
      <c r="P272" s="2" t="s">
        <v>650</v>
      </c>
      <c r="Q272" s="2" t="s">
        <v>650</v>
      </c>
      <c r="R272" s="2" t="s">
        <v>650</v>
      </c>
      <c r="S272" s="2" t="s">
        <v>650</v>
      </c>
      <c r="W272" s="2" t="str">
        <f t="shared" si="45"/>
        <v>Ja</v>
      </c>
      <c r="X272" s="2">
        <v>0</v>
      </c>
      <c r="Y272" s="2">
        <f t="shared" si="46"/>
        <v>0</v>
      </c>
      <c r="Z272" s="2">
        <f t="shared" si="40"/>
        <v>1</v>
      </c>
      <c r="AA272" s="2">
        <f t="shared" si="41"/>
        <v>0</v>
      </c>
      <c r="AB272" s="2">
        <f t="shared" si="47"/>
        <v>1.1000000000000001</v>
      </c>
      <c r="AC272" s="2">
        <f t="shared" si="48"/>
        <v>0</v>
      </c>
      <c r="AD272" s="2">
        <f t="shared" si="49"/>
        <v>0</v>
      </c>
      <c r="AF272" s="2" t="str">
        <f t="shared" si="42"/>
        <v>Nej</v>
      </c>
      <c r="AG272" s="2">
        <f t="shared" si="43"/>
        <v>0</v>
      </c>
      <c r="AH272" s="2">
        <f t="shared" si="44"/>
        <v>0</v>
      </c>
    </row>
    <row r="273" spans="1:34" ht="15" customHeight="1" x14ac:dyDescent="0.25">
      <c r="A273" s="2" t="s">
        <v>426</v>
      </c>
      <c r="B273" s="2" t="s">
        <v>428</v>
      </c>
      <c r="C273" s="2">
        <v>2015</v>
      </c>
      <c r="D273" s="2">
        <v>5.5</v>
      </c>
      <c r="E273" s="2">
        <v>5</v>
      </c>
      <c r="F273" s="2" t="s">
        <v>904</v>
      </c>
      <c r="G273" s="2">
        <v>1.1000000000000001</v>
      </c>
      <c r="H273" s="2">
        <v>0</v>
      </c>
      <c r="I273" s="2">
        <v>0</v>
      </c>
      <c r="J273" s="2" t="s">
        <v>650</v>
      </c>
      <c r="K273" s="2" t="s">
        <v>650</v>
      </c>
      <c r="L273" s="2" t="s">
        <v>650</v>
      </c>
      <c r="M273" s="2" t="s">
        <v>650</v>
      </c>
      <c r="N273" s="2" t="s">
        <v>650</v>
      </c>
      <c r="O273" s="2" t="s">
        <v>650</v>
      </c>
      <c r="P273" s="2" t="s">
        <v>650</v>
      </c>
      <c r="Q273" s="2" t="s">
        <v>650</v>
      </c>
      <c r="R273" s="2" t="s">
        <v>650</v>
      </c>
      <c r="S273" s="2" t="s">
        <v>650</v>
      </c>
      <c r="W273" s="2" t="str">
        <f t="shared" si="45"/>
        <v>Ja</v>
      </c>
      <c r="X273" s="2">
        <v>0</v>
      </c>
      <c r="Y273" s="2">
        <f t="shared" si="46"/>
        <v>0</v>
      </c>
      <c r="Z273" s="2">
        <f t="shared" si="40"/>
        <v>1</v>
      </c>
      <c r="AA273" s="2">
        <f t="shared" si="41"/>
        <v>0</v>
      </c>
      <c r="AB273" s="2">
        <f t="shared" si="47"/>
        <v>1.1000000000000001</v>
      </c>
      <c r="AC273" s="2">
        <f t="shared" si="48"/>
        <v>0</v>
      </c>
      <c r="AD273" s="2">
        <f t="shared" si="49"/>
        <v>0</v>
      </c>
      <c r="AF273" s="2" t="str">
        <f t="shared" si="42"/>
        <v>Nej</v>
      </c>
      <c r="AG273" s="2">
        <f t="shared" si="43"/>
        <v>0</v>
      </c>
      <c r="AH273" s="2">
        <f t="shared" si="44"/>
        <v>0</v>
      </c>
    </row>
    <row r="274" spans="1:34" ht="15" customHeight="1" x14ac:dyDescent="0.25">
      <c r="A274" s="2" t="s">
        <v>426</v>
      </c>
      <c r="B274" s="2" t="s">
        <v>429</v>
      </c>
      <c r="C274" s="2">
        <v>2015</v>
      </c>
      <c r="D274" s="2">
        <v>0.05</v>
      </c>
      <c r="E274" s="2" t="s">
        <v>650</v>
      </c>
      <c r="F274" s="2" t="s">
        <v>905</v>
      </c>
      <c r="G274" s="2">
        <v>1.1000000000000001</v>
      </c>
      <c r="H274" s="2">
        <v>0</v>
      </c>
      <c r="I274" s="2">
        <v>0</v>
      </c>
      <c r="J274" s="2" t="s">
        <v>650</v>
      </c>
      <c r="K274" s="2" t="s">
        <v>650</v>
      </c>
      <c r="L274" s="2" t="s">
        <v>650</v>
      </c>
      <c r="M274" s="2" t="s">
        <v>650</v>
      </c>
      <c r="N274" s="2" t="s">
        <v>650</v>
      </c>
      <c r="O274" s="2" t="s">
        <v>650</v>
      </c>
      <c r="P274" s="2" t="s">
        <v>650</v>
      </c>
      <c r="Q274" s="2" t="s">
        <v>650</v>
      </c>
      <c r="R274" s="2" t="s">
        <v>650</v>
      </c>
      <c r="S274" s="2" t="s">
        <v>650</v>
      </c>
      <c r="W274" s="2" t="str">
        <f t="shared" si="45"/>
        <v>Ja</v>
      </c>
      <c r="X274" s="2">
        <v>0</v>
      </c>
      <c r="Y274" s="2">
        <f t="shared" si="46"/>
        <v>0</v>
      </c>
      <c r="Z274" s="2">
        <f t="shared" si="40"/>
        <v>1</v>
      </c>
      <c r="AA274" s="2">
        <f t="shared" si="41"/>
        <v>0</v>
      </c>
      <c r="AB274" s="2">
        <f t="shared" si="47"/>
        <v>1.1000000000000001</v>
      </c>
      <c r="AC274" s="2">
        <f t="shared" si="48"/>
        <v>0</v>
      </c>
      <c r="AD274" s="2">
        <f t="shared" si="49"/>
        <v>0</v>
      </c>
      <c r="AF274" s="2" t="str">
        <f t="shared" si="42"/>
        <v>Nej</v>
      </c>
      <c r="AG274" s="2">
        <f t="shared" si="43"/>
        <v>0</v>
      </c>
      <c r="AH274" s="2">
        <f t="shared" si="44"/>
        <v>0</v>
      </c>
    </row>
    <row r="275" spans="1:34" ht="15" customHeight="1" x14ac:dyDescent="0.25">
      <c r="A275" s="2" t="s">
        <v>426</v>
      </c>
      <c r="B275" s="2" t="s">
        <v>430</v>
      </c>
      <c r="C275" s="2">
        <v>2015</v>
      </c>
      <c r="D275" s="2">
        <v>0.02</v>
      </c>
      <c r="E275" s="2" t="s">
        <v>650</v>
      </c>
      <c r="F275" s="2" t="s">
        <v>906</v>
      </c>
      <c r="G275" s="2">
        <v>1.1000000000000001</v>
      </c>
      <c r="H275" s="2">
        <v>0</v>
      </c>
      <c r="I275" s="2">
        <v>0</v>
      </c>
      <c r="J275" s="2" t="s">
        <v>650</v>
      </c>
      <c r="K275" s="2" t="s">
        <v>650</v>
      </c>
      <c r="L275" s="2" t="s">
        <v>650</v>
      </c>
      <c r="M275" s="2" t="s">
        <v>650</v>
      </c>
      <c r="N275" s="2" t="s">
        <v>650</v>
      </c>
      <c r="O275" s="2" t="s">
        <v>650</v>
      </c>
      <c r="P275" s="2" t="s">
        <v>650</v>
      </c>
      <c r="Q275" s="2" t="s">
        <v>650</v>
      </c>
      <c r="R275" s="2" t="s">
        <v>650</v>
      </c>
      <c r="S275" s="2" t="s">
        <v>650</v>
      </c>
      <c r="W275" s="2" t="str">
        <f t="shared" si="45"/>
        <v>Ja</v>
      </c>
      <c r="X275" s="2">
        <v>0</v>
      </c>
      <c r="Y275" s="2">
        <f t="shared" si="46"/>
        <v>0</v>
      </c>
      <c r="Z275" s="2">
        <f t="shared" si="40"/>
        <v>1</v>
      </c>
      <c r="AA275" s="2">
        <f t="shared" si="41"/>
        <v>0</v>
      </c>
      <c r="AB275" s="2">
        <f t="shared" si="47"/>
        <v>1.1000000000000001</v>
      </c>
      <c r="AC275" s="2">
        <f t="shared" si="48"/>
        <v>0</v>
      </c>
      <c r="AD275" s="2">
        <f t="shared" si="49"/>
        <v>0</v>
      </c>
      <c r="AF275" s="2" t="str">
        <f t="shared" si="42"/>
        <v>Nej</v>
      </c>
      <c r="AG275" s="2">
        <f t="shared" si="43"/>
        <v>0</v>
      </c>
      <c r="AH275" s="2">
        <f t="shared" si="44"/>
        <v>0</v>
      </c>
    </row>
    <row r="276" spans="1:34" ht="15" customHeight="1" x14ac:dyDescent="0.25">
      <c r="A276" s="2" t="s">
        <v>426</v>
      </c>
      <c r="B276" s="2" t="s">
        <v>431</v>
      </c>
      <c r="C276" s="2">
        <v>2015</v>
      </c>
      <c r="D276" s="2">
        <v>4.5999999999999999E-2</v>
      </c>
      <c r="E276" s="2" t="s">
        <v>650</v>
      </c>
      <c r="F276" s="2" t="s">
        <v>907</v>
      </c>
      <c r="G276" s="2">
        <v>1.1000000000000001</v>
      </c>
      <c r="H276" s="2">
        <v>0</v>
      </c>
      <c r="I276" s="2">
        <v>0</v>
      </c>
      <c r="J276" s="2" t="s">
        <v>650</v>
      </c>
      <c r="K276" s="2" t="s">
        <v>650</v>
      </c>
      <c r="L276" s="2" t="s">
        <v>650</v>
      </c>
      <c r="M276" s="2" t="s">
        <v>650</v>
      </c>
      <c r="N276" s="2" t="s">
        <v>650</v>
      </c>
      <c r="O276" s="2" t="s">
        <v>650</v>
      </c>
      <c r="P276" s="2" t="s">
        <v>650</v>
      </c>
      <c r="Q276" s="2" t="s">
        <v>650</v>
      </c>
      <c r="R276" s="2" t="s">
        <v>650</v>
      </c>
      <c r="S276" s="2" t="s">
        <v>650</v>
      </c>
      <c r="W276" s="2" t="str">
        <f t="shared" si="45"/>
        <v>Ja</v>
      </c>
      <c r="X276" s="2">
        <v>0</v>
      </c>
      <c r="Y276" s="2">
        <f t="shared" si="46"/>
        <v>0</v>
      </c>
      <c r="Z276" s="2">
        <f t="shared" si="40"/>
        <v>1</v>
      </c>
      <c r="AA276" s="2">
        <f t="shared" si="41"/>
        <v>0</v>
      </c>
      <c r="AB276" s="2">
        <f t="shared" si="47"/>
        <v>1.1000000000000001</v>
      </c>
      <c r="AC276" s="2">
        <f t="shared" si="48"/>
        <v>0</v>
      </c>
      <c r="AD276" s="2">
        <f t="shared" si="49"/>
        <v>0</v>
      </c>
      <c r="AF276" s="2" t="str">
        <f t="shared" si="42"/>
        <v>Nej</v>
      </c>
      <c r="AG276" s="2">
        <f t="shared" si="43"/>
        <v>0</v>
      </c>
      <c r="AH276" s="2">
        <f t="shared" si="44"/>
        <v>0</v>
      </c>
    </row>
    <row r="277" spans="1:34" ht="15" customHeight="1" x14ac:dyDescent="0.25">
      <c r="A277" s="2" t="s">
        <v>432</v>
      </c>
      <c r="B277" s="2" t="s">
        <v>433</v>
      </c>
      <c r="C277" s="2">
        <v>2015</v>
      </c>
      <c r="D277" s="2">
        <v>0.9</v>
      </c>
      <c r="E277" s="2" t="s">
        <v>650</v>
      </c>
      <c r="F277" s="2" t="s">
        <v>651</v>
      </c>
      <c r="G277" s="2">
        <v>2.38</v>
      </c>
      <c r="H277" s="2">
        <v>344.47</v>
      </c>
      <c r="I277" s="2">
        <v>0.42</v>
      </c>
      <c r="J277" s="2" t="s">
        <v>650</v>
      </c>
      <c r="K277" s="2" t="s">
        <v>650</v>
      </c>
      <c r="L277" s="2" t="s">
        <v>650</v>
      </c>
      <c r="M277" s="2" t="s">
        <v>650</v>
      </c>
      <c r="N277" s="2" t="s">
        <v>650</v>
      </c>
      <c r="O277" s="2" t="s">
        <v>650</v>
      </c>
      <c r="P277" s="2" t="s">
        <v>650</v>
      </c>
      <c r="Q277" s="2" t="s">
        <v>650</v>
      </c>
      <c r="R277" s="2" t="s">
        <v>650</v>
      </c>
      <c r="S277" s="2" t="s">
        <v>650</v>
      </c>
      <c r="W277" s="2" t="str">
        <f t="shared" si="45"/>
        <v>Nej</v>
      </c>
      <c r="Y277" s="2">
        <f t="shared" si="46"/>
        <v>0.42</v>
      </c>
      <c r="Z277" s="2">
        <f t="shared" si="40"/>
        <v>0.14000000000000001</v>
      </c>
      <c r="AA277" s="2">
        <f t="shared" si="41"/>
        <v>0.44</v>
      </c>
      <c r="AB277" s="2">
        <f t="shared" si="47"/>
        <v>2.38</v>
      </c>
      <c r="AC277" s="2">
        <f t="shared" si="48"/>
        <v>344.47</v>
      </c>
      <c r="AD277" s="2">
        <f t="shared" si="49"/>
        <v>0.42</v>
      </c>
      <c r="AF277" s="2" t="str">
        <f t="shared" si="42"/>
        <v>Nej</v>
      </c>
      <c r="AG277" s="2">
        <f t="shared" si="43"/>
        <v>0</v>
      </c>
      <c r="AH277" s="2">
        <f t="shared" si="44"/>
        <v>0</v>
      </c>
    </row>
    <row r="278" spans="1:34" ht="15" customHeight="1" x14ac:dyDescent="0.25">
      <c r="A278" s="2" t="s">
        <v>432</v>
      </c>
      <c r="B278" s="2" t="s">
        <v>434</v>
      </c>
      <c r="C278" s="2">
        <v>2015</v>
      </c>
      <c r="D278" s="2">
        <v>0.1</v>
      </c>
      <c r="E278" s="2" t="s">
        <v>650</v>
      </c>
      <c r="F278" s="2" t="s">
        <v>651</v>
      </c>
      <c r="G278" s="2">
        <v>2.38</v>
      </c>
      <c r="H278" s="2">
        <v>344.47</v>
      </c>
      <c r="I278" s="2">
        <v>0.42</v>
      </c>
      <c r="J278" s="2" t="s">
        <v>650</v>
      </c>
      <c r="K278" s="2" t="s">
        <v>650</v>
      </c>
      <c r="L278" s="2" t="s">
        <v>650</v>
      </c>
      <c r="M278" s="2" t="s">
        <v>650</v>
      </c>
      <c r="N278" s="2" t="s">
        <v>650</v>
      </c>
      <c r="O278" s="2" t="s">
        <v>650</v>
      </c>
      <c r="P278" s="2" t="s">
        <v>650</v>
      </c>
      <c r="Q278" s="2" t="s">
        <v>650</v>
      </c>
      <c r="R278" s="2" t="s">
        <v>650</v>
      </c>
      <c r="S278" s="2" t="s">
        <v>650</v>
      </c>
      <c r="W278" s="2" t="str">
        <f t="shared" si="45"/>
        <v>Nej</v>
      </c>
      <c r="Y278" s="2">
        <f t="shared" si="46"/>
        <v>0.42</v>
      </c>
      <c r="Z278" s="2">
        <f t="shared" si="40"/>
        <v>0.14000000000000001</v>
      </c>
      <c r="AA278" s="2">
        <f t="shared" si="41"/>
        <v>0.44</v>
      </c>
      <c r="AB278" s="2">
        <f t="shared" si="47"/>
        <v>2.38</v>
      </c>
      <c r="AC278" s="2">
        <f t="shared" si="48"/>
        <v>344.47</v>
      </c>
      <c r="AD278" s="2">
        <f t="shared" si="49"/>
        <v>0.42</v>
      </c>
      <c r="AF278" s="2" t="str">
        <f t="shared" si="42"/>
        <v>Nej</v>
      </c>
      <c r="AG278" s="2">
        <f t="shared" si="43"/>
        <v>0</v>
      </c>
      <c r="AH278" s="2">
        <f t="shared" si="44"/>
        <v>0</v>
      </c>
    </row>
    <row r="279" spans="1:34" ht="15" customHeight="1" x14ac:dyDescent="0.25">
      <c r="A279" s="2" t="s">
        <v>435</v>
      </c>
      <c r="B279" s="2" t="s">
        <v>436</v>
      </c>
      <c r="C279" s="2">
        <v>2015</v>
      </c>
      <c r="D279" s="2" t="s">
        <v>650</v>
      </c>
      <c r="E279" s="2" t="s">
        <v>650</v>
      </c>
      <c r="F279" s="2" t="s">
        <v>848</v>
      </c>
      <c r="G279" s="2">
        <v>1.1000000000000001</v>
      </c>
      <c r="H279" s="2">
        <v>0</v>
      </c>
      <c r="I279" s="2">
        <v>0</v>
      </c>
      <c r="J279" s="2">
        <v>332.52100000000002</v>
      </c>
      <c r="K279" s="2">
        <v>0.17</v>
      </c>
      <c r="L279" s="2">
        <v>82.4</v>
      </c>
      <c r="M279" s="2">
        <v>6.2</v>
      </c>
      <c r="N279" s="2">
        <v>11</v>
      </c>
      <c r="O279" s="2" t="s">
        <v>650</v>
      </c>
      <c r="P279" s="2" t="s">
        <v>650</v>
      </c>
      <c r="Q279" s="2" t="s">
        <v>650</v>
      </c>
      <c r="R279" s="2" t="s">
        <v>650</v>
      </c>
      <c r="S279" s="2" t="s">
        <v>650</v>
      </c>
      <c r="W279" s="2" t="str">
        <f t="shared" si="45"/>
        <v>Ja</v>
      </c>
      <c r="X279" s="2">
        <v>0</v>
      </c>
      <c r="Y279" s="2">
        <f t="shared" si="46"/>
        <v>0</v>
      </c>
      <c r="Z279" s="2">
        <f t="shared" si="40"/>
        <v>1</v>
      </c>
      <c r="AA279" s="2">
        <f t="shared" si="41"/>
        <v>0</v>
      </c>
      <c r="AB279" s="2">
        <f t="shared" si="47"/>
        <v>1.1000000000000001</v>
      </c>
      <c r="AC279" s="2">
        <f t="shared" si="48"/>
        <v>0</v>
      </c>
      <c r="AD279" s="2">
        <f t="shared" si="49"/>
        <v>0</v>
      </c>
      <c r="AF279" s="2" t="str">
        <f t="shared" si="42"/>
        <v>Ja</v>
      </c>
      <c r="AG279" s="2">
        <f t="shared" si="43"/>
        <v>332.52100000000002</v>
      </c>
      <c r="AH279" s="2">
        <f t="shared" si="44"/>
        <v>0.11</v>
      </c>
    </row>
    <row r="280" spans="1:34"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W280" s="2" t="str">
        <f t="shared" si="45"/>
        <v>Nej</v>
      </c>
      <c r="Y280" s="2" t="str">
        <f t="shared" si="46"/>
        <v>-</v>
      </c>
      <c r="Z280" s="2">
        <f t="shared" si="40"/>
        <v>0.14000000000000001</v>
      </c>
      <c r="AA280" s="2">
        <f t="shared" si="41"/>
        <v>0.44</v>
      </c>
      <c r="AB280" s="2">
        <f t="shared" si="47"/>
        <v>2.38</v>
      </c>
      <c r="AC280" s="2">
        <f t="shared" si="48"/>
        <v>344.47</v>
      </c>
      <c r="AD280" s="2">
        <f t="shared" si="49"/>
        <v>0.42</v>
      </c>
      <c r="AF280" s="2" t="str">
        <f t="shared" si="42"/>
        <v>Nej</v>
      </c>
      <c r="AG280" s="2">
        <f t="shared" si="43"/>
        <v>0</v>
      </c>
      <c r="AH280" s="2">
        <f t="shared" si="44"/>
        <v>0</v>
      </c>
    </row>
    <row r="281" spans="1:34"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W281" s="2" t="str">
        <f t="shared" si="45"/>
        <v>Nej</v>
      </c>
      <c r="Y281" s="2" t="str">
        <f t="shared" si="46"/>
        <v>-</v>
      </c>
      <c r="Z281" s="2">
        <f t="shared" si="40"/>
        <v>0.14000000000000001</v>
      </c>
      <c r="AA281" s="2">
        <f t="shared" si="41"/>
        <v>0.44</v>
      </c>
      <c r="AB281" s="2">
        <f t="shared" si="47"/>
        <v>2.38</v>
      </c>
      <c r="AC281" s="2">
        <f t="shared" si="48"/>
        <v>344.47</v>
      </c>
      <c r="AD281" s="2">
        <f t="shared" si="49"/>
        <v>0.42</v>
      </c>
      <c r="AF281" s="2" t="str">
        <f t="shared" si="42"/>
        <v>Nej</v>
      </c>
      <c r="AG281" s="2">
        <f t="shared" si="43"/>
        <v>0</v>
      </c>
      <c r="AH281" s="2">
        <f t="shared" si="44"/>
        <v>0</v>
      </c>
    </row>
    <row r="282" spans="1:34"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W282" s="2" t="str">
        <f t="shared" si="45"/>
        <v>Nej</v>
      </c>
      <c r="Y282" s="2" t="str">
        <f t="shared" si="46"/>
        <v>-</v>
      </c>
      <c r="Z282" s="2">
        <f t="shared" si="40"/>
        <v>0.14000000000000001</v>
      </c>
      <c r="AA282" s="2">
        <f t="shared" si="41"/>
        <v>0.44</v>
      </c>
      <c r="AB282" s="2">
        <f t="shared" si="47"/>
        <v>2.38</v>
      </c>
      <c r="AC282" s="2">
        <f t="shared" si="48"/>
        <v>344.47</v>
      </c>
      <c r="AD282" s="2">
        <f t="shared" si="49"/>
        <v>0.42</v>
      </c>
      <c r="AF282" s="2" t="str">
        <f t="shared" si="42"/>
        <v>Nej</v>
      </c>
      <c r="AG282" s="2">
        <f t="shared" si="43"/>
        <v>0</v>
      </c>
      <c r="AH282" s="2">
        <f t="shared" si="44"/>
        <v>0</v>
      </c>
    </row>
    <row r="283" spans="1:34"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W283" s="2" t="str">
        <f t="shared" si="45"/>
        <v>Nej</v>
      </c>
      <c r="Y283" s="2" t="str">
        <f t="shared" si="46"/>
        <v>-</v>
      </c>
      <c r="Z283" s="2">
        <f t="shared" si="40"/>
        <v>0.14000000000000001</v>
      </c>
      <c r="AA283" s="2">
        <f t="shared" si="41"/>
        <v>0.44</v>
      </c>
      <c r="AB283" s="2">
        <f t="shared" si="47"/>
        <v>2.38</v>
      </c>
      <c r="AC283" s="2">
        <f t="shared" si="48"/>
        <v>344.47</v>
      </c>
      <c r="AD283" s="2">
        <f t="shared" si="49"/>
        <v>0.42</v>
      </c>
      <c r="AF283" s="2" t="str">
        <f t="shared" si="42"/>
        <v>Nej</v>
      </c>
      <c r="AG283" s="2">
        <f t="shared" si="43"/>
        <v>0</v>
      </c>
      <c r="AH283" s="2">
        <f t="shared" si="44"/>
        <v>0</v>
      </c>
    </row>
    <row r="284" spans="1:34"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W284" s="2" t="str">
        <f t="shared" si="45"/>
        <v>Nej</v>
      </c>
      <c r="Y284" s="2" t="str">
        <f t="shared" si="46"/>
        <v>-</v>
      </c>
      <c r="Z284" s="2">
        <f t="shared" si="40"/>
        <v>0.14000000000000001</v>
      </c>
      <c r="AA284" s="2">
        <f t="shared" si="41"/>
        <v>0.44</v>
      </c>
      <c r="AB284" s="2">
        <f t="shared" si="47"/>
        <v>2.38</v>
      </c>
      <c r="AC284" s="2">
        <f t="shared" si="48"/>
        <v>344.47</v>
      </c>
      <c r="AD284" s="2">
        <f t="shared" si="49"/>
        <v>0.42</v>
      </c>
      <c r="AF284" s="2" t="str">
        <f t="shared" si="42"/>
        <v>Nej</v>
      </c>
      <c r="AG284" s="2">
        <f t="shared" si="43"/>
        <v>0</v>
      </c>
      <c r="AH284" s="2">
        <f t="shared" si="44"/>
        <v>0</v>
      </c>
    </row>
    <row r="285" spans="1:34"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W285" s="2" t="str">
        <f t="shared" si="45"/>
        <v>Nej</v>
      </c>
      <c r="Y285" s="2" t="str">
        <f t="shared" si="46"/>
        <v>-</v>
      </c>
      <c r="Z285" s="2">
        <f t="shared" si="40"/>
        <v>0.14000000000000001</v>
      </c>
      <c r="AA285" s="2">
        <f t="shared" si="41"/>
        <v>0.44</v>
      </c>
      <c r="AB285" s="2">
        <f t="shared" si="47"/>
        <v>2.38</v>
      </c>
      <c r="AC285" s="2">
        <f t="shared" si="48"/>
        <v>344.47</v>
      </c>
      <c r="AD285" s="2">
        <f t="shared" si="49"/>
        <v>0.42</v>
      </c>
      <c r="AF285" s="2" t="str">
        <f t="shared" si="42"/>
        <v>Nej</v>
      </c>
      <c r="AG285" s="2">
        <f t="shared" si="43"/>
        <v>0</v>
      </c>
      <c r="AH285" s="2">
        <f t="shared" si="44"/>
        <v>0</v>
      </c>
    </row>
    <row r="286" spans="1:34"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W286" s="2" t="str">
        <f t="shared" si="45"/>
        <v>Nej</v>
      </c>
      <c r="Y286" s="2" t="str">
        <f t="shared" si="46"/>
        <v>-</v>
      </c>
      <c r="Z286" s="2">
        <f t="shared" si="40"/>
        <v>0.14000000000000001</v>
      </c>
      <c r="AA286" s="2">
        <f t="shared" si="41"/>
        <v>0.44</v>
      </c>
      <c r="AB286" s="2">
        <f t="shared" si="47"/>
        <v>2.38</v>
      </c>
      <c r="AC286" s="2">
        <f t="shared" si="48"/>
        <v>344.47</v>
      </c>
      <c r="AD286" s="2">
        <f t="shared" si="49"/>
        <v>0.42</v>
      </c>
      <c r="AF286" s="2" t="str">
        <f t="shared" si="42"/>
        <v>Nej</v>
      </c>
      <c r="AG286" s="2">
        <f t="shared" si="43"/>
        <v>0</v>
      </c>
      <c r="AH286" s="2">
        <f t="shared" si="44"/>
        <v>0</v>
      </c>
    </row>
    <row r="287" spans="1:34"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W287" s="2" t="str">
        <f t="shared" si="45"/>
        <v>Nej</v>
      </c>
      <c r="Y287" s="2" t="str">
        <f t="shared" si="46"/>
        <v>-</v>
      </c>
      <c r="Z287" s="2">
        <f t="shared" si="40"/>
        <v>0.14000000000000001</v>
      </c>
      <c r="AA287" s="2">
        <f t="shared" si="41"/>
        <v>0.44</v>
      </c>
      <c r="AB287" s="2">
        <f t="shared" si="47"/>
        <v>2.38</v>
      </c>
      <c r="AC287" s="2">
        <f t="shared" si="48"/>
        <v>344.47</v>
      </c>
      <c r="AD287" s="2">
        <f t="shared" si="49"/>
        <v>0.42</v>
      </c>
      <c r="AF287" s="2" t="str">
        <f t="shared" si="42"/>
        <v>Nej</v>
      </c>
      <c r="AG287" s="2">
        <f t="shared" si="43"/>
        <v>0</v>
      </c>
      <c r="AH287" s="2">
        <f t="shared" si="44"/>
        <v>0</v>
      </c>
    </row>
    <row r="288" spans="1:34" ht="15" customHeight="1" x14ac:dyDescent="0.25">
      <c r="A288" s="2" t="s">
        <v>438</v>
      </c>
      <c r="B288" s="2" t="s">
        <v>439</v>
      </c>
      <c r="C288" s="2">
        <v>2015</v>
      </c>
      <c r="D288" s="2">
        <v>1.1000000000000001</v>
      </c>
      <c r="E288" s="2" t="s">
        <v>650</v>
      </c>
      <c r="F288" s="2" t="s">
        <v>651</v>
      </c>
      <c r="G288" s="2">
        <v>2.38</v>
      </c>
      <c r="H288" s="2">
        <v>344.47</v>
      </c>
      <c r="I288" s="2">
        <v>0.42</v>
      </c>
      <c r="J288" s="2" t="s">
        <v>650</v>
      </c>
      <c r="K288" s="2" t="s">
        <v>650</v>
      </c>
      <c r="L288" s="2" t="s">
        <v>650</v>
      </c>
      <c r="M288" s="2" t="s">
        <v>650</v>
      </c>
      <c r="N288" s="2" t="s">
        <v>650</v>
      </c>
      <c r="O288" s="2" t="s">
        <v>650</v>
      </c>
      <c r="P288" s="2" t="s">
        <v>650</v>
      </c>
      <c r="Q288" s="2" t="s">
        <v>650</v>
      </c>
      <c r="R288" s="2" t="s">
        <v>650</v>
      </c>
      <c r="S288" s="2" t="s">
        <v>650</v>
      </c>
      <c r="W288" s="2" t="str">
        <f t="shared" si="45"/>
        <v>Nej</v>
      </c>
      <c r="Y288" s="2">
        <f t="shared" si="46"/>
        <v>0.42</v>
      </c>
      <c r="Z288" s="2">
        <f t="shared" si="40"/>
        <v>0.14000000000000001</v>
      </c>
      <c r="AA288" s="2">
        <f t="shared" si="41"/>
        <v>0.44</v>
      </c>
      <c r="AB288" s="2">
        <f t="shared" si="47"/>
        <v>2.38</v>
      </c>
      <c r="AC288" s="2">
        <f t="shared" si="48"/>
        <v>344.47</v>
      </c>
      <c r="AD288" s="2">
        <f t="shared" si="49"/>
        <v>0.42</v>
      </c>
      <c r="AF288" s="2" t="str">
        <f t="shared" si="42"/>
        <v>Nej</v>
      </c>
      <c r="AG288" s="2">
        <f t="shared" si="43"/>
        <v>0</v>
      </c>
      <c r="AH288" s="2">
        <f t="shared" si="44"/>
        <v>0</v>
      </c>
    </row>
    <row r="289" spans="1:34" ht="15" customHeight="1" x14ac:dyDescent="0.25">
      <c r="A289" s="2" t="s">
        <v>440</v>
      </c>
      <c r="B289" s="2" t="s">
        <v>441</v>
      </c>
      <c r="C289" s="2">
        <v>2015</v>
      </c>
      <c r="D289" s="2">
        <v>3.42</v>
      </c>
      <c r="E289" s="2">
        <v>0.13</v>
      </c>
      <c r="F289" s="2" t="s">
        <v>908</v>
      </c>
      <c r="G289" s="2">
        <v>0.95</v>
      </c>
      <c r="H289" s="2">
        <v>0</v>
      </c>
      <c r="I289" s="2">
        <v>0</v>
      </c>
      <c r="J289" s="2" t="s">
        <v>650</v>
      </c>
      <c r="K289" s="2" t="s">
        <v>650</v>
      </c>
      <c r="L289" s="2" t="s">
        <v>650</v>
      </c>
      <c r="M289" s="2" t="s">
        <v>650</v>
      </c>
      <c r="N289" s="2" t="s">
        <v>650</v>
      </c>
      <c r="O289" s="2" t="s">
        <v>650</v>
      </c>
      <c r="P289" s="2" t="s">
        <v>650</v>
      </c>
      <c r="Q289" s="2" t="s">
        <v>650</v>
      </c>
      <c r="R289" s="2" t="s">
        <v>650</v>
      </c>
      <c r="S289" s="2" t="s">
        <v>650</v>
      </c>
      <c r="W289" s="2" t="str">
        <f t="shared" si="45"/>
        <v>Ja</v>
      </c>
      <c r="X289" s="2">
        <v>0</v>
      </c>
      <c r="Y289" s="2">
        <f t="shared" si="46"/>
        <v>0</v>
      </c>
      <c r="Z289" s="2">
        <f t="shared" si="40"/>
        <v>1</v>
      </c>
      <c r="AA289" s="2">
        <f t="shared" si="41"/>
        <v>0</v>
      </c>
      <c r="AB289" s="2">
        <f t="shared" si="47"/>
        <v>0.95</v>
      </c>
      <c r="AC289" s="2">
        <f t="shared" si="48"/>
        <v>0</v>
      </c>
      <c r="AD289" s="2">
        <f t="shared" si="49"/>
        <v>0</v>
      </c>
      <c r="AF289" s="2" t="str">
        <f t="shared" si="42"/>
        <v>Nej</v>
      </c>
      <c r="AG289" s="2">
        <f t="shared" si="43"/>
        <v>0</v>
      </c>
      <c r="AH289" s="2">
        <f t="shared" si="44"/>
        <v>0</v>
      </c>
    </row>
    <row r="290" spans="1:34" ht="15" customHeight="1" x14ac:dyDescent="0.25">
      <c r="A290" s="2" t="s">
        <v>440</v>
      </c>
      <c r="B290" s="2" t="s">
        <v>442</v>
      </c>
      <c r="C290" s="2">
        <v>2015</v>
      </c>
      <c r="D290" s="2">
        <v>0.75</v>
      </c>
      <c r="E290" s="2" t="s">
        <v>650</v>
      </c>
      <c r="F290" s="2" t="s">
        <v>908</v>
      </c>
      <c r="G290" s="2">
        <v>0.95</v>
      </c>
      <c r="H290" s="2">
        <v>0</v>
      </c>
      <c r="I290" s="2">
        <v>0</v>
      </c>
      <c r="J290" s="2" t="s">
        <v>650</v>
      </c>
      <c r="K290" s="2" t="s">
        <v>650</v>
      </c>
      <c r="L290" s="2" t="s">
        <v>650</v>
      </c>
      <c r="M290" s="2" t="s">
        <v>650</v>
      </c>
      <c r="N290" s="2" t="s">
        <v>650</v>
      </c>
      <c r="O290" s="2" t="s">
        <v>650</v>
      </c>
      <c r="P290" s="2" t="s">
        <v>650</v>
      </c>
      <c r="Q290" s="2" t="s">
        <v>650</v>
      </c>
      <c r="R290" s="2" t="s">
        <v>650</v>
      </c>
      <c r="S290" s="2" t="s">
        <v>650</v>
      </c>
      <c r="W290" s="2" t="str">
        <f t="shared" si="45"/>
        <v>Ja</v>
      </c>
      <c r="X290" s="2">
        <v>0</v>
      </c>
      <c r="Y290" s="2">
        <f t="shared" si="46"/>
        <v>0</v>
      </c>
      <c r="Z290" s="2">
        <f t="shared" si="40"/>
        <v>1</v>
      </c>
      <c r="AA290" s="2">
        <f t="shared" si="41"/>
        <v>0</v>
      </c>
      <c r="AB290" s="2">
        <f t="shared" si="47"/>
        <v>0.95</v>
      </c>
      <c r="AC290" s="2">
        <f t="shared" si="48"/>
        <v>0</v>
      </c>
      <c r="AD290" s="2">
        <f t="shared" si="49"/>
        <v>0</v>
      </c>
      <c r="AF290" s="2" t="str">
        <f t="shared" si="42"/>
        <v>Nej</v>
      </c>
      <c r="AG290" s="2">
        <f t="shared" si="43"/>
        <v>0</v>
      </c>
      <c r="AH290" s="2">
        <f t="shared" si="44"/>
        <v>0</v>
      </c>
    </row>
    <row r="291" spans="1:34" ht="15" customHeight="1" x14ac:dyDescent="0.25">
      <c r="A291" s="2" t="s">
        <v>440</v>
      </c>
      <c r="B291" s="2" t="s">
        <v>443</v>
      </c>
      <c r="C291" s="2">
        <v>2015</v>
      </c>
      <c r="D291" s="2">
        <v>0.22</v>
      </c>
      <c r="E291" s="2" t="s">
        <v>650</v>
      </c>
      <c r="F291" s="2" t="s">
        <v>908</v>
      </c>
      <c r="G291" s="2">
        <v>0.95</v>
      </c>
      <c r="H291" s="2">
        <v>0</v>
      </c>
      <c r="I291" s="2">
        <v>0</v>
      </c>
      <c r="J291" s="2" t="s">
        <v>650</v>
      </c>
      <c r="K291" s="2" t="s">
        <v>650</v>
      </c>
      <c r="L291" s="2" t="s">
        <v>650</v>
      </c>
      <c r="M291" s="2" t="s">
        <v>650</v>
      </c>
      <c r="N291" s="2" t="s">
        <v>650</v>
      </c>
      <c r="O291" s="2" t="s">
        <v>650</v>
      </c>
      <c r="P291" s="2" t="s">
        <v>650</v>
      </c>
      <c r="Q291" s="2" t="s">
        <v>650</v>
      </c>
      <c r="R291" s="2" t="s">
        <v>650</v>
      </c>
      <c r="S291" s="2" t="s">
        <v>650</v>
      </c>
      <c r="W291" s="2" t="str">
        <f t="shared" si="45"/>
        <v>Ja</v>
      </c>
      <c r="X291" s="2">
        <v>0</v>
      </c>
      <c r="Y291" s="2">
        <f t="shared" si="46"/>
        <v>0</v>
      </c>
      <c r="Z291" s="2">
        <f t="shared" si="40"/>
        <v>1</v>
      </c>
      <c r="AA291" s="2">
        <f t="shared" si="41"/>
        <v>0</v>
      </c>
      <c r="AB291" s="2">
        <f t="shared" si="47"/>
        <v>0.95</v>
      </c>
      <c r="AC291" s="2">
        <f t="shared" si="48"/>
        <v>0</v>
      </c>
      <c r="AD291" s="2">
        <f t="shared" si="49"/>
        <v>0</v>
      </c>
      <c r="AF291" s="2" t="str">
        <f t="shared" si="42"/>
        <v>Nej</v>
      </c>
      <c r="AG291" s="2">
        <f t="shared" si="43"/>
        <v>0</v>
      </c>
      <c r="AH291" s="2">
        <f t="shared" si="44"/>
        <v>0</v>
      </c>
    </row>
    <row r="292" spans="1:34" ht="15" customHeight="1" x14ac:dyDescent="0.25">
      <c r="A292" s="2" t="s">
        <v>440</v>
      </c>
      <c r="B292" s="2" t="s">
        <v>444</v>
      </c>
      <c r="C292" s="2">
        <v>2015</v>
      </c>
      <c r="D292" s="2">
        <v>0.98</v>
      </c>
      <c r="E292" s="2" t="s">
        <v>650</v>
      </c>
      <c r="F292" s="2" t="s">
        <v>908</v>
      </c>
      <c r="G292" s="2">
        <v>0.95</v>
      </c>
      <c r="H292" s="2">
        <v>0</v>
      </c>
      <c r="I292" s="2">
        <v>0</v>
      </c>
      <c r="J292" s="2" t="s">
        <v>650</v>
      </c>
      <c r="K292" s="2" t="s">
        <v>650</v>
      </c>
      <c r="L292" s="2" t="s">
        <v>650</v>
      </c>
      <c r="M292" s="2" t="s">
        <v>650</v>
      </c>
      <c r="N292" s="2" t="s">
        <v>650</v>
      </c>
      <c r="O292" s="2" t="s">
        <v>650</v>
      </c>
      <c r="P292" s="2" t="s">
        <v>650</v>
      </c>
      <c r="Q292" s="2" t="s">
        <v>650</v>
      </c>
      <c r="R292" s="2" t="s">
        <v>650</v>
      </c>
      <c r="S292" s="2" t="s">
        <v>650</v>
      </c>
      <c r="W292" s="2" t="str">
        <f t="shared" si="45"/>
        <v>Ja</v>
      </c>
      <c r="X292" s="2">
        <v>0</v>
      </c>
      <c r="Y292" s="2">
        <f t="shared" si="46"/>
        <v>0</v>
      </c>
      <c r="Z292" s="2">
        <f t="shared" si="40"/>
        <v>1</v>
      </c>
      <c r="AA292" s="2">
        <f t="shared" si="41"/>
        <v>0</v>
      </c>
      <c r="AB292" s="2">
        <f t="shared" si="47"/>
        <v>0.95</v>
      </c>
      <c r="AC292" s="2">
        <f t="shared" si="48"/>
        <v>0</v>
      </c>
      <c r="AD292" s="2">
        <f t="shared" si="49"/>
        <v>0</v>
      </c>
      <c r="AF292" s="2" t="str">
        <f t="shared" si="42"/>
        <v>Nej</v>
      </c>
      <c r="AG292" s="2">
        <f t="shared" si="43"/>
        <v>0</v>
      </c>
      <c r="AH292" s="2">
        <f t="shared" si="44"/>
        <v>0</v>
      </c>
    </row>
    <row r="293" spans="1:34" ht="15" customHeight="1" x14ac:dyDescent="0.25">
      <c r="A293" s="2" t="s">
        <v>445</v>
      </c>
      <c r="B293" s="2" t="s">
        <v>446</v>
      </c>
      <c r="C293" s="2">
        <v>2015</v>
      </c>
      <c r="D293" s="2">
        <v>1</v>
      </c>
      <c r="E293" s="2" t="s">
        <v>650</v>
      </c>
      <c r="F293" s="2" t="s">
        <v>909</v>
      </c>
      <c r="G293" s="2">
        <v>1.1000000000000001</v>
      </c>
      <c r="H293" s="2">
        <v>0</v>
      </c>
      <c r="I293" s="2">
        <v>0</v>
      </c>
      <c r="J293" s="2" t="s">
        <v>650</v>
      </c>
      <c r="K293" s="2" t="s">
        <v>650</v>
      </c>
      <c r="L293" s="2" t="s">
        <v>650</v>
      </c>
      <c r="M293" s="2" t="s">
        <v>650</v>
      </c>
      <c r="N293" s="2" t="s">
        <v>650</v>
      </c>
      <c r="O293" s="2" t="s">
        <v>650</v>
      </c>
      <c r="P293" s="2" t="s">
        <v>650</v>
      </c>
      <c r="Q293" s="2" t="s">
        <v>650</v>
      </c>
      <c r="R293" s="2" t="s">
        <v>650</v>
      </c>
      <c r="S293" s="2" t="s">
        <v>650</v>
      </c>
      <c r="W293" s="2" t="str">
        <f t="shared" si="45"/>
        <v>Ja</v>
      </c>
      <c r="X293" s="2">
        <v>0</v>
      </c>
      <c r="Y293" s="2">
        <f t="shared" si="46"/>
        <v>0</v>
      </c>
      <c r="Z293" s="2">
        <f t="shared" si="40"/>
        <v>1</v>
      </c>
      <c r="AA293" s="2">
        <f t="shared" si="41"/>
        <v>0</v>
      </c>
      <c r="AB293" s="2">
        <f t="shared" si="47"/>
        <v>1.1000000000000001</v>
      </c>
      <c r="AC293" s="2">
        <f t="shared" si="48"/>
        <v>0</v>
      </c>
      <c r="AD293" s="2">
        <f t="shared" si="49"/>
        <v>0</v>
      </c>
      <c r="AF293" s="2" t="str">
        <f t="shared" si="42"/>
        <v>Nej</v>
      </c>
      <c r="AG293" s="2">
        <f t="shared" si="43"/>
        <v>0</v>
      </c>
      <c r="AH293" s="2">
        <f t="shared" si="44"/>
        <v>0</v>
      </c>
    </row>
    <row r="294" spans="1:34" ht="15" customHeight="1" x14ac:dyDescent="0.25">
      <c r="A294" s="2" t="s">
        <v>445</v>
      </c>
      <c r="B294" s="2" t="s">
        <v>447</v>
      </c>
      <c r="C294" s="2">
        <v>2015</v>
      </c>
      <c r="D294" s="2">
        <v>4.3999999999999997E-2</v>
      </c>
      <c r="E294" s="2" t="s">
        <v>650</v>
      </c>
      <c r="F294" s="2" t="s">
        <v>909</v>
      </c>
      <c r="G294" s="2">
        <v>1.1000000000000001</v>
      </c>
      <c r="H294" s="2">
        <v>0</v>
      </c>
      <c r="I294" s="2">
        <v>0</v>
      </c>
      <c r="J294" s="2" t="s">
        <v>650</v>
      </c>
      <c r="K294" s="2" t="s">
        <v>650</v>
      </c>
      <c r="L294" s="2" t="s">
        <v>650</v>
      </c>
      <c r="M294" s="2" t="s">
        <v>650</v>
      </c>
      <c r="N294" s="2" t="s">
        <v>650</v>
      </c>
      <c r="O294" s="2" t="s">
        <v>650</v>
      </c>
      <c r="P294" s="2" t="s">
        <v>650</v>
      </c>
      <c r="Q294" s="2" t="s">
        <v>650</v>
      </c>
      <c r="R294" s="2" t="s">
        <v>650</v>
      </c>
      <c r="S294" s="2" t="s">
        <v>650</v>
      </c>
      <c r="W294" s="2" t="str">
        <f t="shared" si="45"/>
        <v>Ja</v>
      </c>
      <c r="X294" s="2">
        <v>0</v>
      </c>
      <c r="Y294" s="2">
        <f t="shared" si="46"/>
        <v>0</v>
      </c>
      <c r="Z294" s="2">
        <f t="shared" si="40"/>
        <v>1</v>
      </c>
      <c r="AA294" s="2">
        <f t="shared" si="41"/>
        <v>0</v>
      </c>
      <c r="AB294" s="2">
        <f t="shared" si="47"/>
        <v>1.1000000000000001</v>
      </c>
      <c r="AC294" s="2">
        <f t="shared" si="48"/>
        <v>0</v>
      </c>
      <c r="AD294" s="2">
        <f t="shared" si="49"/>
        <v>0</v>
      </c>
      <c r="AF294" s="2" t="str">
        <f t="shared" si="42"/>
        <v>Nej</v>
      </c>
      <c r="AG294" s="2">
        <f t="shared" si="43"/>
        <v>0</v>
      </c>
      <c r="AH294" s="2">
        <f t="shared" si="44"/>
        <v>0</v>
      </c>
    </row>
    <row r="295" spans="1:34" ht="15" customHeight="1" x14ac:dyDescent="0.25">
      <c r="A295" s="2" t="s">
        <v>448</v>
      </c>
      <c r="B295" s="2" t="s">
        <v>449</v>
      </c>
      <c r="C295" s="2">
        <v>2015</v>
      </c>
      <c r="D295" s="2">
        <v>0.308</v>
      </c>
      <c r="E295" s="2">
        <v>5.7279999999999998</v>
      </c>
      <c r="F295" s="2" t="s">
        <v>856</v>
      </c>
      <c r="G295" s="2">
        <v>2</v>
      </c>
      <c r="H295" s="2">
        <v>0</v>
      </c>
      <c r="I295" s="2">
        <v>0</v>
      </c>
      <c r="J295" s="2" t="s">
        <v>650</v>
      </c>
      <c r="K295" s="2" t="s">
        <v>650</v>
      </c>
      <c r="L295" s="2" t="s">
        <v>650</v>
      </c>
      <c r="M295" s="2" t="s">
        <v>650</v>
      </c>
      <c r="N295" s="2" t="s">
        <v>650</v>
      </c>
      <c r="O295" s="2" t="s">
        <v>650</v>
      </c>
      <c r="P295" s="2" t="s">
        <v>650</v>
      </c>
      <c r="Q295" s="2" t="s">
        <v>650</v>
      </c>
      <c r="R295" s="2" t="s">
        <v>650</v>
      </c>
      <c r="S295" s="2" t="s">
        <v>650</v>
      </c>
      <c r="W295" s="2" t="str">
        <f t="shared" si="45"/>
        <v>Ja</v>
      </c>
      <c r="X295" s="2">
        <v>0</v>
      </c>
      <c r="Y295" s="2">
        <f t="shared" si="46"/>
        <v>0</v>
      </c>
      <c r="Z295" s="2">
        <f t="shared" si="40"/>
        <v>1</v>
      </c>
      <c r="AA295" s="2">
        <f t="shared" si="41"/>
        <v>0</v>
      </c>
      <c r="AB295" s="2">
        <f t="shared" si="47"/>
        <v>2</v>
      </c>
      <c r="AC295" s="2">
        <f t="shared" si="48"/>
        <v>0</v>
      </c>
      <c r="AD295" s="2">
        <f t="shared" si="49"/>
        <v>0</v>
      </c>
      <c r="AF295" s="2" t="str">
        <f t="shared" si="42"/>
        <v>Nej</v>
      </c>
      <c r="AG295" s="2">
        <f t="shared" si="43"/>
        <v>0</v>
      </c>
      <c r="AH295" s="2">
        <f t="shared" si="44"/>
        <v>0</v>
      </c>
    </row>
    <row r="296" spans="1:34" ht="15" customHeight="1" x14ac:dyDescent="0.25">
      <c r="A296" s="2" t="s">
        <v>450</v>
      </c>
      <c r="B296" s="2" t="s">
        <v>451</v>
      </c>
      <c r="C296" s="2">
        <v>2015</v>
      </c>
      <c r="D296" s="2">
        <v>0.6</v>
      </c>
      <c r="E296" s="2" t="s">
        <v>650</v>
      </c>
      <c r="F296" s="2" t="s">
        <v>910</v>
      </c>
      <c r="G296" s="2">
        <v>1.1000000000000001</v>
      </c>
      <c r="H296" s="2">
        <v>0</v>
      </c>
      <c r="I296" s="2">
        <v>0</v>
      </c>
      <c r="J296" s="2" t="s">
        <v>650</v>
      </c>
      <c r="K296" s="2" t="s">
        <v>650</v>
      </c>
      <c r="L296" s="2" t="s">
        <v>650</v>
      </c>
      <c r="M296" s="2" t="s">
        <v>650</v>
      </c>
      <c r="N296" s="2" t="s">
        <v>650</v>
      </c>
      <c r="O296" s="2" t="s">
        <v>650</v>
      </c>
      <c r="P296" s="2" t="s">
        <v>650</v>
      </c>
      <c r="Q296" s="2" t="s">
        <v>650</v>
      </c>
      <c r="R296" s="2" t="s">
        <v>650</v>
      </c>
      <c r="S296" s="2" t="s">
        <v>650</v>
      </c>
      <c r="W296" s="2" t="str">
        <f t="shared" si="45"/>
        <v>Ja</v>
      </c>
      <c r="X296" s="2">
        <v>0</v>
      </c>
      <c r="Y296" s="2">
        <f t="shared" si="46"/>
        <v>0</v>
      </c>
      <c r="Z296" s="2">
        <f t="shared" si="40"/>
        <v>1</v>
      </c>
      <c r="AA296" s="2">
        <f t="shared" si="41"/>
        <v>0</v>
      </c>
      <c r="AB296" s="2">
        <f t="shared" si="47"/>
        <v>1.1000000000000001</v>
      </c>
      <c r="AC296" s="2">
        <f t="shared" si="48"/>
        <v>0</v>
      </c>
      <c r="AD296" s="2">
        <f t="shared" si="49"/>
        <v>0</v>
      </c>
      <c r="AF296" s="2" t="str">
        <f t="shared" si="42"/>
        <v>Nej</v>
      </c>
      <c r="AG296" s="2">
        <f t="shared" si="43"/>
        <v>0</v>
      </c>
      <c r="AH296" s="2">
        <f t="shared" si="44"/>
        <v>0</v>
      </c>
    </row>
    <row r="297" spans="1:34" ht="15" customHeight="1" x14ac:dyDescent="0.25">
      <c r="A297" s="2" t="s">
        <v>450</v>
      </c>
      <c r="B297" s="2" t="s">
        <v>452</v>
      </c>
      <c r="C297" s="2">
        <v>2015</v>
      </c>
      <c r="D297" s="2">
        <v>0.7</v>
      </c>
      <c r="E297" s="2" t="s">
        <v>650</v>
      </c>
      <c r="F297" s="2" t="s">
        <v>910</v>
      </c>
      <c r="G297" s="2">
        <v>1.1000000000000001</v>
      </c>
      <c r="H297" s="2">
        <v>0</v>
      </c>
      <c r="I297" s="2">
        <v>0</v>
      </c>
      <c r="J297" s="2" t="s">
        <v>650</v>
      </c>
      <c r="K297" s="2" t="s">
        <v>650</v>
      </c>
      <c r="L297" s="2" t="s">
        <v>650</v>
      </c>
      <c r="M297" s="2" t="s">
        <v>650</v>
      </c>
      <c r="N297" s="2" t="s">
        <v>650</v>
      </c>
      <c r="O297" s="2" t="s">
        <v>650</v>
      </c>
      <c r="P297" s="2" t="s">
        <v>650</v>
      </c>
      <c r="Q297" s="2" t="s">
        <v>650</v>
      </c>
      <c r="R297" s="2" t="s">
        <v>650</v>
      </c>
      <c r="S297" s="2" t="s">
        <v>650</v>
      </c>
      <c r="W297" s="2" t="str">
        <f t="shared" si="45"/>
        <v>Ja</v>
      </c>
      <c r="X297" s="2">
        <v>0</v>
      </c>
      <c r="Y297" s="2">
        <f t="shared" si="46"/>
        <v>0</v>
      </c>
      <c r="Z297" s="2">
        <f t="shared" si="40"/>
        <v>1</v>
      </c>
      <c r="AA297" s="2">
        <f t="shared" si="41"/>
        <v>0</v>
      </c>
      <c r="AB297" s="2">
        <f t="shared" si="47"/>
        <v>1.1000000000000001</v>
      </c>
      <c r="AC297" s="2">
        <f t="shared" si="48"/>
        <v>0</v>
      </c>
      <c r="AD297" s="2">
        <f t="shared" si="49"/>
        <v>0</v>
      </c>
      <c r="AF297" s="2" t="str">
        <f t="shared" si="42"/>
        <v>Nej</v>
      </c>
      <c r="AG297" s="2">
        <f t="shared" si="43"/>
        <v>0</v>
      </c>
      <c r="AH297" s="2">
        <f t="shared" si="44"/>
        <v>0</v>
      </c>
    </row>
    <row r="298" spans="1:34" ht="15" customHeight="1" x14ac:dyDescent="0.25">
      <c r="A298" s="2" t="s">
        <v>450</v>
      </c>
      <c r="B298" s="2" t="s">
        <v>453</v>
      </c>
      <c r="C298" s="2">
        <v>2015</v>
      </c>
      <c r="D298" s="2">
        <v>10.8</v>
      </c>
      <c r="E298" s="2">
        <v>11.9</v>
      </c>
      <c r="F298" s="2" t="s">
        <v>859</v>
      </c>
      <c r="G298" s="2">
        <v>2.38</v>
      </c>
      <c r="H298" s="2">
        <v>344.47</v>
      </c>
      <c r="I298" s="2">
        <v>0.42</v>
      </c>
      <c r="J298" s="2" t="s">
        <v>650</v>
      </c>
      <c r="K298" s="2" t="s">
        <v>650</v>
      </c>
      <c r="L298" s="2" t="s">
        <v>650</v>
      </c>
      <c r="M298" s="2" t="s">
        <v>650</v>
      </c>
      <c r="N298" s="2" t="s">
        <v>650</v>
      </c>
      <c r="O298" s="2" t="s">
        <v>650</v>
      </c>
      <c r="P298" s="2" t="s">
        <v>650</v>
      </c>
      <c r="Q298" s="2" t="s">
        <v>650</v>
      </c>
      <c r="R298" s="2" t="s">
        <v>650</v>
      </c>
      <c r="S298" s="2" t="s">
        <v>650</v>
      </c>
      <c r="W298" s="2" t="str">
        <f t="shared" si="45"/>
        <v>Nej</v>
      </c>
      <c r="Y298" s="2">
        <f t="shared" si="46"/>
        <v>0.42</v>
      </c>
      <c r="Z298" s="2">
        <f t="shared" si="40"/>
        <v>0.14000000000000001</v>
      </c>
      <c r="AA298" s="2">
        <f t="shared" si="41"/>
        <v>0.44</v>
      </c>
      <c r="AB298" s="2">
        <f t="shared" si="47"/>
        <v>2.38</v>
      </c>
      <c r="AC298" s="2">
        <f t="shared" si="48"/>
        <v>344.47</v>
      </c>
      <c r="AD298" s="2">
        <f t="shared" si="49"/>
        <v>0.42</v>
      </c>
      <c r="AF298" s="2" t="str">
        <f t="shared" si="42"/>
        <v>Nej</v>
      </c>
      <c r="AG298" s="2">
        <f t="shared" si="43"/>
        <v>0</v>
      </c>
      <c r="AH298" s="2">
        <f t="shared" si="44"/>
        <v>0</v>
      </c>
    </row>
    <row r="299" spans="1:34" ht="15" customHeight="1" x14ac:dyDescent="0.25">
      <c r="A299" s="2" t="s">
        <v>450</v>
      </c>
      <c r="B299" s="2" t="s">
        <v>454</v>
      </c>
      <c r="C299" s="2">
        <v>2015</v>
      </c>
      <c r="D299" s="2">
        <v>3</v>
      </c>
      <c r="E299" s="2" t="s">
        <v>650</v>
      </c>
      <c r="F299" s="2" t="s">
        <v>859</v>
      </c>
      <c r="G299" s="2">
        <v>2.38</v>
      </c>
      <c r="H299" s="2">
        <v>344.47</v>
      </c>
      <c r="I299" s="2">
        <v>0.42</v>
      </c>
      <c r="J299" s="2" t="s">
        <v>650</v>
      </c>
      <c r="K299" s="2" t="s">
        <v>650</v>
      </c>
      <c r="L299" s="2" t="s">
        <v>650</v>
      </c>
      <c r="M299" s="2" t="s">
        <v>650</v>
      </c>
      <c r="N299" s="2" t="s">
        <v>650</v>
      </c>
      <c r="O299" s="2" t="s">
        <v>650</v>
      </c>
      <c r="P299" s="2" t="s">
        <v>650</v>
      </c>
      <c r="Q299" s="2" t="s">
        <v>650</v>
      </c>
      <c r="R299" s="2" t="s">
        <v>650</v>
      </c>
      <c r="S299" s="2" t="s">
        <v>650</v>
      </c>
      <c r="W299" s="2" t="str">
        <f t="shared" si="45"/>
        <v>Nej</v>
      </c>
      <c r="Y299" s="2">
        <f t="shared" si="46"/>
        <v>0.42</v>
      </c>
      <c r="Z299" s="2">
        <f t="shared" si="40"/>
        <v>0.14000000000000001</v>
      </c>
      <c r="AA299" s="2">
        <f t="shared" si="41"/>
        <v>0.44</v>
      </c>
      <c r="AB299" s="2">
        <f t="shared" si="47"/>
        <v>2.38</v>
      </c>
      <c r="AC299" s="2">
        <f t="shared" si="48"/>
        <v>344.47</v>
      </c>
      <c r="AD299" s="2">
        <f t="shared" si="49"/>
        <v>0.42</v>
      </c>
      <c r="AF299" s="2" t="str">
        <f t="shared" si="42"/>
        <v>Nej</v>
      </c>
      <c r="AG299" s="2">
        <f t="shared" si="43"/>
        <v>0</v>
      </c>
      <c r="AH299" s="2">
        <f t="shared" si="44"/>
        <v>0</v>
      </c>
    </row>
    <row r="300" spans="1:34" ht="15" customHeight="1" x14ac:dyDescent="0.25">
      <c r="A300" s="2" t="s">
        <v>450</v>
      </c>
      <c r="B300" s="2" t="s">
        <v>455</v>
      </c>
      <c r="C300" s="2">
        <v>2015</v>
      </c>
      <c r="D300" s="2">
        <v>0.1</v>
      </c>
      <c r="E300" s="2" t="s">
        <v>650</v>
      </c>
      <c r="F300" s="2" t="s">
        <v>910</v>
      </c>
      <c r="G300" s="2">
        <v>0.8</v>
      </c>
      <c r="H300" s="2">
        <v>0</v>
      </c>
      <c r="I300" s="2">
        <v>0</v>
      </c>
      <c r="J300" s="2" t="s">
        <v>650</v>
      </c>
      <c r="K300" s="2" t="s">
        <v>650</v>
      </c>
      <c r="L300" s="2" t="s">
        <v>650</v>
      </c>
      <c r="M300" s="2" t="s">
        <v>650</v>
      </c>
      <c r="N300" s="2" t="s">
        <v>650</v>
      </c>
      <c r="O300" s="2" t="s">
        <v>650</v>
      </c>
      <c r="P300" s="2" t="s">
        <v>650</v>
      </c>
      <c r="Q300" s="2" t="s">
        <v>650</v>
      </c>
      <c r="R300" s="2" t="s">
        <v>650</v>
      </c>
      <c r="S300" s="2" t="s">
        <v>650</v>
      </c>
      <c r="W300" s="2" t="str">
        <f t="shared" si="45"/>
        <v>Ja</v>
      </c>
      <c r="X300" s="2">
        <v>0</v>
      </c>
      <c r="Y300" s="2">
        <f t="shared" si="46"/>
        <v>0</v>
      </c>
      <c r="Z300" s="2">
        <f t="shared" si="40"/>
        <v>1</v>
      </c>
      <c r="AA300" s="2">
        <f t="shared" si="41"/>
        <v>0</v>
      </c>
      <c r="AB300" s="2">
        <f t="shared" si="47"/>
        <v>0.8</v>
      </c>
      <c r="AC300" s="2">
        <f t="shared" si="48"/>
        <v>0</v>
      </c>
      <c r="AD300" s="2">
        <f t="shared" si="49"/>
        <v>0</v>
      </c>
      <c r="AF300" s="2" t="str">
        <f t="shared" si="42"/>
        <v>Nej</v>
      </c>
      <c r="AG300" s="2">
        <f t="shared" si="43"/>
        <v>0</v>
      </c>
      <c r="AH300" s="2">
        <f t="shared" si="44"/>
        <v>0</v>
      </c>
    </row>
    <row r="301" spans="1:34" ht="15" customHeight="1" x14ac:dyDescent="0.25">
      <c r="A301" s="2" t="s">
        <v>461</v>
      </c>
      <c r="B301" s="2" t="s">
        <v>462</v>
      </c>
      <c r="C301" s="2">
        <v>2015</v>
      </c>
      <c r="D301" s="2" t="s">
        <v>651</v>
      </c>
      <c r="E301" s="2" t="s">
        <v>651</v>
      </c>
      <c r="F301" s="2" t="s">
        <v>651</v>
      </c>
      <c r="G301" s="2" t="s">
        <v>651</v>
      </c>
      <c r="H301" s="2">
        <v>344.47</v>
      </c>
      <c r="I301" s="2" t="s">
        <v>651</v>
      </c>
      <c r="J301" s="2" t="s">
        <v>651</v>
      </c>
      <c r="K301" s="2" t="s">
        <v>651</v>
      </c>
      <c r="L301" s="2" t="s">
        <v>651</v>
      </c>
      <c r="M301" s="2" t="s">
        <v>651</v>
      </c>
      <c r="N301" s="2" t="s">
        <v>651</v>
      </c>
      <c r="O301" s="2" t="s">
        <v>651</v>
      </c>
      <c r="P301" s="2" t="s">
        <v>651</v>
      </c>
      <c r="Q301" s="2" t="s">
        <v>651</v>
      </c>
      <c r="R301" s="2" t="s">
        <v>651</v>
      </c>
      <c r="S301" s="2" t="s">
        <v>651</v>
      </c>
      <c r="W301" s="2" t="str">
        <f t="shared" si="45"/>
        <v>Nej</v>
      </c>
      <c r="Y301" s="2" t="str">
        <f t="shared" si="46"/>
        <v>-</v>
      </c>
      <c r="Z301" s="2">
        <f t="shared" si="40"/>
        <v>0.14000000000000001</v>
      </c>
      <c r="AA301" s="2">
        <f t="shared" si="41"/>
        <v>0.44</v>
      </c>
      <c r="AB301" s="2">
        <f t="shared" si="47"/>
        <v>2.38</v>
      </c>
      <c r="AC301" s="2">
        <f t="shared" si="48"/>
        <v>344.47</v>
      </c>
      <c r="AD301" s="2">
        <f t="shared" si="49"/>
        <v>0.42</v>
      </c>
      <c r="AF301" s="2" t="str">
        <f t="shared" si="42"/>
        <v>Nej</v>
      </c>
      <c r="AG301" s="2">
        <f t="shared" si="43"/>
        <v>0</v>
      </c>
      <c r="AH301" s="2">
        <f t="shared" si="44"/>
        <v>0</v>
      </c>
    </row>
    <row r="302" spans="1:34" ht="15" customHeight="1" x14ac:dyDescent="0.25">
      <c r="A302" s="2" t="s">
        <v>463</v>
      </c>
      <c r="B302" s="2" t="s">
        <v>464</v>
      </c>
      <c r="C302" s="2">
        <v>2015</v>
      </c>
      <c r="D302" s="2" t="s">
        <v>650</v>
      </c>
      <c r="E302" s="2" t="s">
        <v>650</v>
      </c>
      <c r="F302" s="2" t="s">
        <v>651</v>
      </c>
      <c r="G302" s="2">
        <v>2.38</v>
      </c>
      <c r="H302" s="2">
        <v>344.47</v>
      </c>
      <c r="I302" s="2">
        <v>0.42</v>
      </c>
      <c r="J302" s="2" t="s">
        <v>650</v>
      </c>
      <c r="K302" s="2" t="s">
        <v>650</v>
      </c>
      <c r="L302" s="2" t="s">
        <v>650</v>
      </c>
      <c r="M302" s="2" t="s">
        <v>650</v>
      </c>
      <c r="N302" s="2" t="s">
        <v>650</v>
      </c>
      <c r="O302" s="2" t="s">
        <v>650</v>
      </c>
      <c r="P302" s="2" t="s">
        <v>650</v>
      </c>
      <c r="Q302" s="2" t="s">
        <v>650</v>
      </c>
      <c r="R302" s="2" t="s">
        <v>650</v>
      </c>
      <c r="S302" s="2" t="s">
        <v>650</v>
      </c>
      <c r="W302" s="2" t="str">
        <f t="shared" si="45"/>
        <v>Nej</v>
      </c>
      <c r="Y302" s="2">
        <f t="shared" si="46"/>
        <v>0.42</v>
      </c>
      <c r="Z302" s="2">
        <f t="shared" si="40"/>
        <v>0.14000000000000001</v>
      </c>
      <c r="AA302" s="2">
        <f t="shared" si="41"/>
        <v>0.44</v>
      </c>
      <c r="AB302" s="2">
        <f t="shared" si="47"/>
        <v>2.38</v>
      </c>
      <c r="AC302" s="2">
        <f t="shared" si="48"/>
        <v>344.47</v>
      </c>
      <c r="AD302" s="2">
        <f t="shared" si="49"/>
        <v>0.42</v>
      </c>
      <c r="AF302" s="2" t="str">
        <f t="shared" si="42"/>
        <v>Nej</v>
      </c>
      <c r="AG302" s="2">
        <f t="shared" si="43"/>
        <v>0</v>
      </c>
      <c r="AH302" s="2">
        <f t="shared" si="44"/>
        <v>0</v>
      </c>
    </row>
    <row r="303" spans="1:34" ht="15" customHeight="1" x14ac:dyDescent="0.25">
      <c r="A303" s="2" t="s">
        <v>463</v>
      </c>
      <c r="B303" s="2" t="s">
        <v>465</v>
      </c>
      <c r="C303" s="2">
        <v>2015</v>
      </c>
      <c r="D303" s="2">
        <v>0.8</v>
      </c>
      <c r="E303" s="2" t="s">
        <v>650</v>
      </c>
      <c r="F303" s="2" t="s">
        <v>651</v>
      </c>
      <c r="G303" s="2">
        <v>2.38</v>
      </c>
      <c r="H303" s="2">
        <v>344.47</v>
      </c>
      <c r="I303" s="2">
        <v>0.42</v>
      </c>
      <c r="J303" s="2" t="s">
        <v>650</v>
      </c>
      <c r="K303" s="2" t="s">
        <v>650</v>
      </c>
      <c r="L303" s="2" t="s">
        <v>650</v>
      </c>
      <c r="M303" s="2" t="s">
        <v>650</v>
      </c>
      <c r="N303" s="2" t="s">
        <v>650</v>
      </c>
      <c r="O303" s="2" t="s">
        <v>650</v>
      </c>
      <c r="P303" s="2" t="s">
        <v>650</v>
      </c>
      <c r="Q303" s="2" t="s">
        <v>650</v>
      </c>
      <c r="R303" s="2" t="s">
        <v>650</v>
      </c>
      <c r="S303" s="2" t="s">
        <v>650</v>
      </c>
      <c r="W303" s="2" t="str">
        <f t="shared" si="45"/>
        <v>Nej</v>
      </c>
      <c r="Y303" s="2">
        <f t="shared" si="46"/>
        <v>0.42</v>
      </c>
      <c r="Z303" s="2">
        <f t="shared" si="40"/>
        <v>0.14000000000000001</v>
      </c>
      <c r="AA303" s="2">
        <f t="shared" si="41"/>
        <v>0.44</v>
      </c>
      <c r="AB303" s="2">
        <f t="shared" si="47"/>
        <v>2.38</v>
      </c>
      <c r="AC303" s="2">
        <f t="shared" si="48"/>
        <v>344.47</v>
      </c>
      <c r="AD303" s="2">
        <f t="shared" si="49"/>
        <v>0.42</v>
      </c>
      <c r="AF303" s="2" t="str">
        <f t="shared" si="42"/>
        <v>Nej</v>
      </c>
      <c r="AG303" s="2">
        <f t="shared" si="43"/>
        <v>0</v>
      </c>
      <c r="AH303" s="2">
        <f t="shared" si="44"/>
        <v>0</v>
      </c>
    </row>
    <row r="304" spans="1:34"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W304" s="2" t="str">
        <f t="shared" si="45"/>
        <v>Nej</v>
      </c>
      <c r="Y304" s="2" t="str">
        <f t="shared" si="46"/>
        <v>-</v>
      </c>
      <c r="Z304" s="2">
        <f t="shared" si="40"/>
        <v>0.14000000000000001</v>
      </c>
      <c r="AA304" s="2">
        <f t="shared" si="41"/>
        <v>0.44</v>
      </c>
      <c r="AB304" s="2">
        <f t="shared" si="47"/>
        <v>2.38</v>
      </c>
      <c r="AC304" s="2">
        <f t="shared" si="48"/>
        <v>344.47</v>
      </c>
      <c r="AD304" s="2">
        <f t="shared" si="49"/>
        <v>0.42</v>
      </c>
      <c r="AF304" s="2" t="str">
        <f t="shared" si="42"/>
        <v>Nej</v>
      </c>
      <c r="AG304" s="2">
        <f t="shared" si="43"/>
        <v>0</v>
      </c>
      <c r="AH304" s="2">
        <f t="shared" si="44"/>
        <v>0</v>
      </c>
    </row>
    <row r="305" spans="1:34" ht="15" customHeight="1" x14ac:dyDescent="0.25">
      <c r="A305" s="2" t="s">
        <v>468</v>
      </c>
      <c r="B305" s="2" t="s">
        <v>469</v>
      </c>
      <c r="C305" s="2">
        <v>2015</v>
      </c>
      <c r="D305" s="2">
        <v>0.155</v>
      </c>
      <c r="E305" s="2" t="s">
        <v>650</v>
      </c>
      <c r="F305" s="2" t="s">
        <v>911</v>
      </c>
      <c r="G305" s="2">
        <v>1.03</v>
      </c>
      <c r="H305" s="2">
        <v>0</v>
      </c>
      <c r="I305" s="2">
        <v>0</v>
      </c>
      <c r="J305" s="2" t="s">
        <v>650</v>
      </c>
      <c r="K305" s="2" t="s">
        <v>650</v>
      </c>
      <c r="L305" s="2" t="s">
        <v>650</v>
      </c>
      <c r="M305" s="2" t="s">
        <v>650</v>
      </c>
      <c r="N305" s="2" t="s">
        <v>650</v>
      </c>
      <c r="O305" s="2" t="s">
        <v>650</v>
      </c>
      <c r="P305" s="2" t="s">
        <v>650</v>
      </c>
      <c r="Q305" s="2" t="s">
        <v>650</v>
      </c>
      <c r="R305" s="2" t="s">
        <v>650</v>
      </c>
      <c r="S305" s="2" t="s">
        <v>650</v>
      </c>
      <c r="W305" s="2" t="str">
        <f t="shared" si="45"/>
        <v>Ja</v>
      </c>
      <c r="X305" s="2">
        <v>0</v>
      </c>
      <c r="Y305" s="2">
        <f t="shared" si="46"/>
        <v>0</v>
      </c>
      <c r="Z305" s="2">
        <f t="shared" si="40"/>
        <v>1</v>
      </c>
      <c r="AA305" s="2">
        <f t="shared" si="41"/>
        <v>0</v>
      </c>
      <c r="AB305" s="2">
        <f t="shared" si="47"/>
        <v>1.03</v>
      </c>
      <c r="AC305" s="2">
        <f t="shared" si="48"/>
        <v>0</v>
      </c>
      <c r="AD305" s="2">
        <f t="shared" si="49"/>
        <v>0</v>
      </c>
      <c r="AF305" s="2" t="str">
        <f t="shared" si="42"/>
        <v>Nej</v>
      </c>
      <c r="AG305" s="2">
        <f t="shared" si="43"/>
        <v>0</v>
      </c>
      <c r="AH305" s="2">
        <f t="shared" si="44"/>
        <v>0</v>
      </c>
    </row>
    <row r="306" spans="1:34" ht="15" customHeight="1" x14ac:dyDescent="0.25">
      <c r="A306" s="2" t="s">
        <v>468</v>
      </c>
      <c r="B306" s="2" t="s">
        <v>470</v>
      </c>
      <c r="C306" s="2">
        <v>2015</v>
      </c>
      <c r="D306" s="2">
        <v>0.115</v>
      </c>
      <c r="E306" s="2" t="s">
        <v>650</v>
      </c>
      <c r="F306" s="2" t="s">
        <v>911</v>
      </c>
      <c r="G306" s="2">
        <v>1.03</v>
      </c>
      <c r="H306" s="2">
        <v>0</v>
      </c>
      <c r="I306" s="2">
        <v>0</v>
      </c>
      <c r="J306" s="2" t="s">
        <v>650</v>
      </c>
      <c r="K306" s="2" t="s">
        <v>650</v>
      </c>
      <c r="L306" s="2" t="s">
        <v>650</v>
      </c>
      <c r="M306" s="2" t="s">
        <v>650</v>
      </c>
      <c r="N306" s="2" t="s">
        <v>650</v>
      </c>
      <c r="O306" s="2" t="s">
        <v>650</v>
      </c>
      <c r="P306" s="2" t="s">
        <v>650</v>
      </c>
      <c r="Q306" s="2" t="s">
        <v>650</v>
      </c>
      <c r="R306" s="2" t="s">
        <v>650</v>
      </c>
      <c r="S306" s="2" t="s">
        <v>650</v>
      </c>
      <c r="W306" s="2" t="str">
        <f t="shared" si="45"/>
        <v>Ja</v>
      </c>
      <c r="X306" s="2">
        <v>0</v>
      </c>
      <c r="Y306" s="2">
        <f t="shared" si="46"/>
        <v>0</v>
      </c>
      <c r="Z306" s="2">
        <f t="shared" si="40"/>
        <v>1</v>
      </c>
      <c r="AA306" s="2">
        <f t="shared" si="41"/>
        <v>0</v>
      </c>
      <c r="AB306" s="2">
        <f t="shared" si="47"/>
        <v>1.03</v>
      </c>
      <c r="AC306" s="2">
        <f t="shared" si="48"/>
        <v>0</v>
      </c>
      <c r="AD306" s="2">
        <f t="shared" si="49"/>
        <v>0</v>
      </c>
      <c r="AF306" s="2" t="str">
        <f t="shared" si="42"/>
        <v>Nej</v>
      </c>
      <c r="AG306" s="2">
        <f t="shared" si="43"/>
        <v>0</v>
      </c>
      <c r="AH306" s="2">
        <f t="shared" si="44"/>
        <v>0</v>
      </c>
    </row>
    <row r="307" spans="1:34" ht="15" customHeight="1" x14ac:dyDescent="0.25">
      <c r="A307" s="2" t="s">
        <v>468</v>
      </c>
      <c r="B307" s="2" t="s">
        <v>471</v>
      </c>
      <c r="C307" s="2">
        <v>2015</v>
      </c>
      <c r="D307" s="2">
        <v>4.0000000000000001E-3</v>
      </c>
      <c r="E307" s="2" t="s">
        <v>650</v>
      </c>
      <c r="F307" s="2" t="s">
        <v>911</v>
      </c>
      <c r="G307" s="2">
        <v>1.03</v>
      </c>
      <c r="H307" s="2">
        <v>0</v>
      </c>
      <c r="I307" s="2">
        <v>0</v>
      </c>
      <c r="J307" s="2" t="s">
        <v>650</v>
      </c>
      <c r="K307" s="2" t="s">
        <v>650</v>
      </c>
      <c r="L307" s="2" t="s">
        <v>650</v>
      </c>
      <c r="M307" s="2" t="s">
        <v>650</v>
      </c>
      <c r="N307" s="2" t="s">
        <v>650</v>
      </c>
      <c r="O307" s="2" t="s">
        <v>650</v>
      </c>
      <c r="P307" s="2" t="s">
        <v>650</v>
      </c>
      <c r="Q307" s="2" t="s">
        <v>650</v>
      </c>
      <c r="R307" s="2" t="s">
        <v>650</v>
      </c>
      <c r="S307" s="2" t="s">
        <v>650</v>
      </c>
      <c r="W307" s="2" t="str">
        <f t="shared" si="45"/>
        <v>Ja</v>
      </c>
      <c r="X307" s="2">
        <v>0</v>
      </c>
      <c r="Y307" s="2">
        <f t="shared" si="46"/>
        <v>0</v>
      </c>
      <c r="Z307" s="2">
        <f t="shared" si="40"/>
        <v>1</v>
      </c>
      <c r="AA307" s="2">
        <f t="shared" si="41"/>
        <v>0</v>
      </c>
      <c r="AB307" s="2">
        <f t="shared" si="47"/>
        <v>1.03</v>
      </c>
      <c r="AC307" s="2">
        <f t="shared" si="48"/>
        <v>0</v>
      </c>
      <c r="AD307" s="2">
        <f t="shared" si="49"/>
        <v>0</v>
      </c>
      <c r="AF307" s="2" t="str">
        <f t="shared" si="42"/>
        <v>Nej</v>
      </c>
      <c r="AG307" s="2">
        <f t="shared" si="43"/>
        <v>0</v>
      </c>
      <c r="AH307" s="2">
        <f t="shared" si="44"/>
        <v>0</v>
      </c>
    </row>
    <row r="308" spans="1:34" ht="15" customHeight="1" x14ac:dyDescent="0.25">
      <c r="A308" s="2" t="s">
        <v>468</v>
      </c>
      <c r="B308" s="2" t="s">
        <v>472</v>
      </c>
      <c r="C308" s="2">
        <v>2015</v>
      </c>
      <c r="D308" s="2">
        <v>7.92</v>
      </c>
      <c r="E308" s="2">
        <v>5.3330000000000002</v>
      </c>
      <c r="F308" s="2" t="s">
        <v>911</v>
      </c>
      <c r="G308" s="2">
        <v>1.03</v>
      </c>
      <c r="H308" s="2">
        <v>0</v>
      </c>
      <c r="I308" s="2">
        <v>0</v>
      </c>
      <c r="J308" s="2" t="s">
        <v>650</v>
      </c>
      <c r="K308" s="2" t="s">
        <v>650</v>
      </c>
      <c r="L308" s="2" t="s">
        <v>650</v>
      </c>
      <c r="M308" s="2" t="s">
        <v>650</v>
      </c>
      <c r="N308" s="2" t="s">
        <v>650</v>
      </c>
      <c r="O308" s="2" t="s">
        <v>650</v>
      </c>
      <c r="P308" s="2" t="s">
        <v>650</v>
      </c>
      <c r="Q308" s="2" t="s">
        <v>650</v>
      </c>
      <c r="R308" s="2" t="s">
        <v>650</v>
      </c>
      <c r="S308" s="2" t="s">
        <v>650</v>
      </c>
      <c r="W308" s="2" t="str">
        <f t="shared" si="45"/>
        <v>Ja</v>
      </c>
      <c r="X308" s="2">
        <v>0</v>
      </c>
      <c r="Y308" s="2">
        <f t="shared" si="46"/>
        <v>0</v>
      </c>
      <c r="Z308" s="2">
        <f t="shared" si="40"/>
        <v>1</v>
      </c>
      <c r="AA308" s="2">
        <f t="shared" si="41"/>
        <v>0</v>
      </c>
      <c r="AB308" s="2">
        <f t="shared" si="47"/>
        <v>1.03</v>
      </c>
      <c r="AC308" s="2">
        <f t="shared" si="48"/>
        <v>0</v>
      </c>
      <c r="AD308" s="2">
        <f t="shared" si="49"/>
        <v>0</v>
      </c>
      <c r="AF308" s="2" t="str">
        <f t="shared" si="42"/>
        <v>Nej</v>
      </c>
      <c r="AG308" s="2">
        <f t="shared" si="43"/>
        <v>0</v>
      </c>
      <c r="AH308" s="2">
        <f t="shared" si="44"/>
        <v>0</v>
      </c>
    </row>
    <row r="309" spans="1:34" ht="15" customHeight="1" x14ac:dyDescent="0.25">
      <c r="A309" s="2" t="s">
        <v>473</v>
      </c>
      <c r="B309" s="2" t="s">
        <v>474</v>
      </c>
      <c r="C309" s="2">
        <v>2015</v>
      </c>
      <c r="D309" s="2">
        <v>22.63</v>
      </c>
      <c r="E309" s="2">
        <v>28.05</v>
      </c>
      <c r="F309" s="2" t="s">
        <v>885</v>
      </c>
      <c r="G309" s="2">
        <v>0.1</v>
      </c>
      <c r="H309" s="2">
        <v>0</v>
      </c>
      <c r="I309" s="2">
        <v>0</v>
      </c>
      <c r="J309" s="2">
        <v>131.1</v>
      </c>
      <c r="K309" s="2">
        <v>0.2</v>
      </c>
      <c r="L309" s="2">
        <v>83</v>
      </c>
      <c r="M309" s="2">
        <v>7</v>
      </c>
      <c r="N309" s="2">
        <v>13</v>
      </c>
      <c r="O309" s="2" t="s">
        <v>650</v>
      </c>
      <c r="P309" s="2" t="s">
        <v>650</v>
      </c>
      <c r="Q309" s="2" t="s">
        <v>650</v>
      </c>
      <c r="R309" s="2" t="s">
        <v>650</v>
      </c>
      <c r="S309" s="2" t="s">
        <v>650</v>
      </c>
      <c r="W309" s="2" t="str">
        <f t="shared" si="45"/>
        <v>Ja</v>
      </c>
      <c r="X309" s="2">
        <v>0</v>
      </c>
      <c r="Y309" s="2">
        <f t="shared" si="46"/>
        <v>0</v>
      </c>
      <c r="Z309" s="2">
        <f t="shared" si="40"/>
        <v>1</v>
      </c>
      <c r="AA309" s="2">
        <f t="shared" si="41"/>
        <v>0</v>
      </c>
      <c r="AB309" s="2">
        <f t="shared" si="47"/>
        <v>0.1</v>
      </c>
      <c r="AC309" s="2">
        <f t="shared" si="48"/>
        <v>0</v>
      </c>
      <c r="AD309" s="2">
        <f t="shared" si="49"/>
        <v>0</v>
      </c>
      <c r="AF309" s="2" t="str">
        <f t="shared" si="42"/>
        <v>Ja</v>
      </c>
      <c r="AG309" s="2">
        <f t="shared" si="43"/>
        <v>131.1</v>
      </c>
      <c r="AH309" s="2">
        <f t="shared" si="44"/>
        <v>0.13</v>
      </c>
    </row>
    <row r="310" spans="1:34" ht="15" customHeight="1" x14ac:dyDescent="0.25">
      <c r="A310" s="2" t="s">
        <v>477</v>
      </c>
      <c r="B310" s="2" t="s">
        <v>478</v>
      </c>
      <c r="C310" s="2">
        <v>2015</v>
      </c>
      <c r="D310" s="2">
        <v>0.32800000000000001</v>
      </c>
      <c r="E310" s="2" t="s">
        <v>650</v>
      </c>
      <c r="F310" s="2" t="s">
        <v>651</v>
      </c>
      <c r="G310" s="2">
        <v>2.38</v>
      </c>
      <c r="H310" s="2">
        <v>344.5</v>
      </c>
      <c r="I310" s="2">
        <v>0.42</v>
      </c>
      <c r="J310" s="2" t="s">
        <v>650</v>
      </c>
      <c r="K310" s="2" t="s">
        <v>650</v>
      </c>
      <c r="L310" s="2" t="s">
        <v>650</v>
      </c>
      <c r="M310" s="2" t="s">
        <v>650</v>
      </c>
      <c r="N310" s="2" t="s">
        <v>650</v>
      </c>
      <c r="O310" s="2" t="s">
        <v>650</v>
      </c>
      <c r="P310" s="2" t="s">
        <v>650</v>
      </c>
      <c r="Q310" s="2" t="s">
        <v>650</v>
      </c>
      <c r="R310" s="2" t="s">
        <v>650</v>
      </c>
      <c r="S310" s="2" t="s">
        <v>650</v>
      </c>
      <c r="W310" s="103" t="s">
        <v>8</v>
      </c>
      <c r="X310" s="2">
        <v>0.44</v>
      </c>
      <c r="Y310" s="2">
        <f t="shared" si="46"/>
        <v>0.42</v>
      </c>
      <c r="Z310" s="2">
        <f t="shared" si="40"/>
        <v>0.14000000000000001</v>
      </c>
      <c r="AA310" s="2">
        <f t="shared" si="41"/>
        <v>0.44</v>
      </c>
      <c r="AB310" s="2">
        <f t="shared" si="47"/>
        <v>2.38</v>
      </c>
      <c r="AC310" s="2">
        <f t="shared" si="48"/>
        <v>344.5</v>
      </c>
      <c r="AD310" s="2">
        <f t="shared" si="49"/>
        <v>0.42</v>
      </c>
      <c r="AF310" s="2" t="str">
        <f t="shared" si="42"/>
        <v>Nej</v>
      </c>
      <c r="AG310" s="2">
        <f t="shared" si="43"/>
        <v>0</v>
      </c>
      <c r="AH310" s="2">
        <f t="shared" si="44"/>
        <v>0</v>
      </c>
    </row>
    <row r="311" spans="1:34" ht="15" customHeight="1" x14ac:dyDescent="0.25">
      <c r="A311" s="2" t="s">
        <v>477</v>
      </c>
      <c r="B311" s="2" t="s">
        <v>479</v>
      </c>
      <c r="C311" s="2">
        <v>2015</v>
      </c>
      <c r="D311" s="2">
        <v>3.65</v>
      </c>
      <c r="E311" s="2">
        <v>2.87</v>
      </c>
      <c r="F311" s="2" t="s">
        <v>912</v>
      </c>
      <c r="G311" s="2">
        <v>0.03</v>
      </c>
      <c r="H311" s="2">
        <v>8.9600000000000009</v>
      </c>
      <c r="I311" s="2">
        <v>0</v>
      </c>
      <c r="J311" s="2" t="s">
        <v>650</v>
      </c>
      <c r="K311" s="2" t="s">
        <v>650</v>
      </c>
      <c r="L311" s="2" t="s">
        <v>650</v>
      </c>
      <c r="M311" s="2" t="s">
        <v>650</v>
      </c>
      <c r="N311" s="2" t="s">
        <v>650</v>
      </c>
      <c r="O311" s="2" t="s">
        <v>650</v>
      </c>
      <c r="P311" s="2" t="s">
        <v>650</v>
      </c>
      <c r="Q311" s="2" t="s">
        <v>650</v>
      </c>
      <c r="R311" s="2" t="s">
        <v>650</v>
      </c>
      <c r="S311" s="2" t="s">
        <v>650</v>
      </c>
      <c r="W311" s="2" t="str">
        <f t="shared" si="45"/>
        <v>Ja</v>
      </c>
      <c r="X311" s="2">
        <v>0</v>
      </c>
      <c r="Y311" s="2">
        <f t="shared" si="46"/>
        <v>0</v>
      </c>
      <c r="Z311" s="2">
        <f t="shared" si="40"/>
        <v>1</v>
      </c>
      <c r="AA311" s="2">
        <f t="shared" si="41"/>
        <v>0</v>
      </c>
      <c r="AB311" s="2">
        <f t="shared" si="47"/>
        <v>0.03</v>
      </c>
      <c r="AC311" s="2">
        <f t="shared" si="48"/>
        <v>8.9600000000000009</v>
      </c>
      <c r="AD311" s="2">
        <f t="shared" si="49"/>
        <v>0</v>
      </c>
      <c r="AF311" s="2" t="str">
        <f t="shared" si="42"/>
        <v>Nej</v>
      </c>
      <c r="AG311" s="2">
        <f t="shared" si="43"/>
        <v>0</v>
      </c>
      <c r="AH311" s="2">
        <f t="shared" si="44"/>
        <v>0</v>
      </c>
    </row>
    <row r="312" spans="1:34" ht="15" customHeight="1" x14ac:dyDescent="0.25">
      <c r="A312" s="2" t="s">
        <v>477</v>
      </c>
      <c r="B312" s="2" t="s">
        <v>480</v>
      </c>
      <c r="C312" s="2">
        <v>2015</v>
      </c>
      <c r="D312" s="2">
        <v>0.03</v>
      </c>
      <c r="E312" s="2" t="s">
        <v>650</v>
      </c>
      <c r="F312" s="2" t="s">
        <v>651</v>
      </c>
      <c r="G312" s="2">
        <v>2.38</v>
      </c>
      <c r="H312" s="2">
        <v>344.7</v>
      </c>
      <c r="I312" s="2">
        <v>0.42</v>
      </c>
      <c r="J312" s="2" t="s">
        <v>650</v>
      </c>
      <c r="K312" s="2" t="s">
        <v>650</v>
      </c>
      <c r="L312" s="2" t="s">
        <v>650</v>
      </c>
      <c r="M312" s="2" t="s">
        <v>650</v>
      </c>
      <c r="N312" s="2" t="s">
        <v>650</v>
      </c>
      <c r="O312" s="2" t="s">
        <v>650</v>
      </c>
      <c r="P312" s="2" t="s">
        <v>650</v>
      </c>
      <c r="Q312" s="2" t="s">
        <v>650</v>
      </c>
      <c r="R312" s="2" t="s">
        <v>650</v>
      </c>
      <c r="S312" s="2" t="s">
        <v>650</v>
      </c>
      <c r="W312" s="103" t="s">
        <v>8</v>
      </c>
      <c r="X312" s="2">
        <v>0.44</v>
      </c>
      <c r="Y312" s="2">
        <f t="shared" si="46"/>
        <v>0.42</v>
      </c>
      <c r="Z312" s="2">
        <f t="shared" si="40"/>
        <v>0.14000000000000001</v>
      </c>
      <c r="AA312" s="2">
        <f t="shared" si="41"/>
        <v>0.44</v>
      </c>
      <c r="AB312" s="2">
        <f t="shared" si="47"/>
        <v>2.38</v>
      </c>
      <c r="AC312" s="2">
        <f t="shared" si="48"/>
        <v>344.7</v>
      </c>
      <c r="AD312" s="2">
        <f t="shared" si="49"/>
        <v>0.42</v>
      </c>
      <c r="AF312" s="2" t="str">
        <f t="shared" si="42"/>
        <v>Nej</v>
      </c>
      <c r="AG312" s="2">
        <f t="shared" si="43"/>
        <v>0</v>
      </c>
      <c r="AH312" s="2">
        <f t="shared" si="44"/>
        <v>0</v>
      </c>
    </row>
    <row r="313" spans="1:34" ht="15" customHeight="1" x14ac:dyDescent="0.25">
      <c r="A313" s="2" t="s">
        <v>477</v>
      </c>
      <c r="B313" s="2" t="s">
        <v>481</v>
      </c>
      <c r="C313" s="2">
        <v>2015</v>
      </c>
      <c r="D313" s="2">
        <v>3</v>
      </c>
      <c r="E313" s="2">
        <v>66.8</v>
      </c>
      <c r="F313" s="2" t="s">
        <v>913</v>
      </c>
      <c r="G313" s="2">
        <v>0.03</v>
      </c>
      <c r="H313" s="2">
        <v>8.9600000000000009</v>
      </c>
      <c r="I313" s="2">
        <v>0</v>
      </c>
      <c r="J313" s="2" t="s">
        <v>650</v>
      </c>
      <c r="K313" s="2" t="s">
        <v>650</v>
      </c>
      <c r="L313" s="2" t="s">
        <v>650</v>
      </c>
      <c r="M313" s="2" t="s">
        <v>650</v>
      </c>
      <c r="N313" s="2" t="s">
        <v>650</v>
      </c>
      <c r="O313" s="2">
        <v>0.9</v>
      </c>
      <c r="P313" s="2">
        <v>0.03</v>
      </c>
      <c r="Q313" s="2">
        <v>9</v>
      </c>
      <c r="R313" s="2">
        <v>7</v>
      </c>
      <c r="S313" s="2">
        <v>0</v>
      </c>
      <c r="W313" s="2" t="str">
        <f t="shared" si="45"/>
        <v>Ja</v>
      </c>
      <c r="X313" s="2">
        <v>0</v>
      </c>
      <c r="Y313" s="2">
        <f t="shared" si="46"/>
        <v>0</v>
      </c>
      <c r="Z313" s="2">
        <f t="shared" si="40"/>
        <v>1</v>
      </c>
      <c r="AA313" s="2">
        <f t="shared" si="41"/>
        <v>0</v>
      </c>
      <c r="AB313" s="2">
        <f t="shared" si="47"/>
        <v>0.03</v>
      </c>
      <c r="AC313" s="2">
        <f t="shared" si="48"/>
        <v>8.9600000000000009</v>
      </c>
      <c r="AD313" s="2">
        <f t="shared" si="49"/>
        <v>0</v>
      </c>
      <c r="AF313" s="2" t="str">
        <f t="shared" si="42"/>
        <v>Nej</v>
      </c>
      <c r="AG313" s="2">
        <f t="shared" si="43"/>
        <v>0</v>
      </c>
      <c r="AH313" s="2">
        <f t="shared" si="44"/>
        <v>0</v>
      </c>
    </row>
    <row r="314" spans="1:34" ht="15" customHeight="1" x14ac:dyDescent="0.25">
      <c r="A314" s="2" t="s">
        <v>477</v>
      </c>
      <c r="B314" s="2" t="s">
        <v>482</v>
      </c>
      <c r="C314" s="2">
        <v>2015</v>
      </c>
      <c r="D314" s="2">
        <v>0.39</v>
      </c>
      <c r="E314" s="2" t="s">
        <v>650</v>
      </c>
      <c r="F314" s="2" t="s">
        <v>651</v>
      </c>
      <c r="G314" s="2">
        <v>2.38</v>
      </c>
      <c r="H314" s="2">
        <v>344.7</v>
      </c>
      <c r="I314" s="2">
        <v>0.42</v>
      </c>
      <c r="J314" s="2" t="s">
        <v>650</v>
      </c>
      <c r="K314" s="2" t="s">
        <v>650</v>
      </c>
      <c r="L314" s="2" t="s">
        <v>650</v>
      </c>
      <c r="M314" s="2" t="s">
        <v>650</v>
      </c>
      <c r="N314" s="2" t="s">
        <v>650</v>
      </c>
      <c r="O314" s="2" t="s">
        <v>650</v>
      </c>
      <c r="P314" s="2" t="s">
        <v>650</v>
      </c>
      <c r="Q314" s="2" t="s">
        <v>650</v>
      </c>
      <c r="R314" s="2" t="s">
        <v>650</v>
      </c>
      <c r="S314" s="2" t="s">
        <v>650</v>
      </c>
      <c r="W314" s="103" t="s">
        <v>8</v>
      </c>
      <c r="X314" s="2">
        <v>0.44</v>
      </c>
      <c r="Y314" s="2">
        <f t="shared" si="46"/>
        <v>0.42</v>
      </c>
      <c r="Z314" s="2">
        <f t="shared" si="40"/>
        <v>0.14000000000000001</v>
      </c>
      <c r="AA314" s="2">
        <f t="shared" si="41"/>
        <v>0.44</v>
      </c>
      <c r="AB314" s="2">
        <f t="shared" si="47"/>
        <v>2.38</v>
      </c>
      <c r="AC314" s="2">
        <f t="shared" si="48"/>
        <v>344.7</v>
      </c>
      <c r="AD314" s="2">
        <f t="shared" si="49"/>
        <v>0.42</v>
      </c>
      <c r="AF314" s="2" t="str">
        <f t="shared" si="42"/>
        <v>Nej</v>
      </c>
      <c r="AG314" s="2">
        <f t="shared" si="43"/>
        <v>0</v>
      </c>
      <c r="AH314" s="2">
        <f t="shared" si="44"/>
        <v>0</v>
      </c>
    </row>
    <row r="315" spans="1:34" ht="15" customHeight="1" x14ac:dyDescent="0.25">
      <c r="A315" s="2" t="s">
        <v>477</v>
      </c>
      <c r="B315" s="2" t="s">
        <v>483</v>
      </c>
      <c r="C315" s="2">
        <v>2015</v>
      </c>
      <c r="D315" s="2">
        <v>0.56000000000000005</v>
      </c>
      <c r="E315" s="2" t="s">
        <v>650</v>
      </c>
      <c r="F315" s="2" t="s">
        <v>651</v>
      </c>
      <c r="G315" s="2">
        <v>2.38</v>
      </c>
      <c r="H315" s="2">
        <v>344.7</v>
      </c>
      <c r="I315" s="2">
        <v>0.42</v>
      </c>
      <c r="J315" s="2" t="s">
        <v>650</v>
      </c>
      <c r="K315" s="2" t="s">
        <v>650</v>
      </c>
      <c r="L315" s="2" t="s">
        <v>650</v>
      </c>
      <c r="M315" s="2" t="s">
        <v>650</v>
      </c>
      <c r="N315" s="2" t="s">
        <v>650</v>
      </c>
      <c r="O315" s="2" t="s">
        <v>650</v>
      </c>
      <c r="P315" s="2" t="s">
        <v>650</v>
      </c>
      <c r="Q315" s="2" t="s">
        <v>650</v>
      </c>
      <c r="R315" s="2" t="s">
        <v>650</v>
      </c>
      <c r="S315" s="2" t="s">
        <v>650</v>
      </c>
      <c r="W315" s="103" t="s">
        <v>8</v>
      </c>
      <c r="X315" s="2">
        <v>0.44</v>
      </c>
      <c r="Y315" s="2">
        <f t="shared" si="46"/>
        <v>0.42</v>
      </c>
      <c r="Z315" s="2">
        <f t="shared" si="40"/>
        <v>0.14000000000000001</v>
      </c>
      <c r="AA315" s="2">
        <f t="shared" si="41"/>
        <v>0.44</v>
      </c>
      <c r="AB315" s="2">
        <f t="shared" si="47"/>
        <v>2.38</v>
      </c>
      <c r="AC315" s="2">
        <f t="shared" si="48"/>
        <v>344.7</v>
      </c>
      <c r="AD315" s="2">
        <f t="shared" si="49"/>
        <v>0.42</v>
      </c>
      <c r="AF315" s="2" t="str">
        <f t="shared" si="42"/>
        <v>Nej</v>
      </c>
      <c r="AG315" s="2">
        <f t="shared" si="43"/>
        <v>0</v>
      </c>
      <c r="AH315" s="2">
        <f t="shared" si="44"/>
        <v>0</v>
      </c>
    </row>
    <row r="316" spans="1:34" ht="15" customHeight="1" x14ac:dyDescent="0.25">
      <c r="A316" s="2" t="s">
        <v>484</v>
      </c>
      <c r="B316" s="2" t="s">
        <v>485</v>
      </c>
      <c r="C316" s="2">
        <v>2015</v>
      </c>
      <c r="D316" s="2">
        <v>1.56</v>
      </c>
      <c r="E316" s="2" t="s">
        <v>650</v>
      </c>
      <c r="F316" s="2" t="s">
        <v>914</v>
      </c>
      <c r="G316" s="2">
        <v>1</v>
      </c>
      <c r="H316" s="2">
        <v>0</v>
      </c>
      <c r="I316" s="2">
        <v>0</v>
      </c>
      <c r="J316" s="2" t="s">
        <v>650</v>
      </c>
      <c r="K316" s="2" t="s">
        <v>650</v>
      </c>
      <c r="L316" s="2" t="s">
        <v>650</v>
      </c>
      <c r="M316" s="2" t="s">
        <v>650</v>
      </c>
      <c r="N316" s="2" t="s">
        <v>650</v>
      </c>
      <c r="O316" s="2" t="s">
        <v>650</v>
      </c>
      <c r="P316" s="2" t="s">
        <v>650</v>
      </c>
      <c r="Q316" s="2" t="s">
        <v>650</v>
      </c>
      <c r="R316" s="2" t="s">
        <v>650</v>
      </c>
      <c r="S316" s="2" t="s">
        <v>650</v>
      </c>
      <c r="W316" s="2" t="str">
        <f t="shared" si="45"/>
        <v>Ja</v>
      </c>
      <c r="X316" s="2">
        <v>0</v>
      </c>
      <c r="Y316" s="2">
        <f t="shared" si="46"/>
        <v>0</v>
      </c>
      <c r="Z316" s="2">
        <f t="shared" si="40"/>
        <v>1</v>
      </c>
      <c r="AA316" s="2">
        <f t="shared" si="41"/>
        <v>0</v>
      </c>
      <c r="AB316" s="2">
        <f t="shared" si="47"/>
        <v>1</v>
      </c>
      <c r="AC316" s="2">
        <f t="shared" si="48"/>
        <v>0</v>
      </c>
      <c r="AD316" s="2">
        <f t="shared" si="49"/>
        <v>0</v>
      </c>
      <c r="AF316" s="2" t="str">
        <f t="shared" si="42"/>
        <v>Nej</v>
      </c>
      <c r="AG316" s="2">
        <f t="shared" si="43"/>
        <v>0</v>
      </c>
      <c r="AH316" s="2">
        <f t="shared" si="44"/>
        <v>0</v>
      </c>
    </row>
    <row r="317" spans="1:34" ht="15" customHeight="1" x14ac:dyDescent="0.25">
      <c r="A317" s="2" t="s">
        <v>484</v>
      </c>
      <c r="B317" s="2" t="s">
        <v>486</v>
      </c>
      <c r="C317" s="2">
        <v>2015</v>
      </c>
      <c r="D317" s="2">
        <v>15</v>
      </c>
      <c r="E317" s="2">
        <v>22.8</v>
      </c>
      <c r="F317" s="2" t="s">
        <v>915</v>
      </c>
      <c r="G317" s="2">
        <v>0.28000000000000003</v>
      </c>
      <c r="H317" s="2">
        <v>0</v>
      </c>
      <c r="I317" s="2">
        <v>0</v>
      </c>
      <c r="J317" s="2">
        <v>17</v>
      </c>
      <c r="K317" s="2">
        <v>0.2</v>
      </c>
      <c r="L317" s="2">
        <v>83</v>
      </c>
      <c r="M317" s="2">
        <v>6.8</v>
      </c>
      <c r="N317" s="2">
        <v>0.13</v>
      </c>
      <c r="O317" s="2" t="s">
        <v>650</v>
      </c>
      <c r="P317" s="2" t="s">
        <v>650</v>
      </c>
      <c r="Q317" s="2" t="s">
        <v>650</v>
      </c>
      <c r="R317" s="2" t="s">
        <v>650</v>
      </c>
      <c r="S317" s="2" t="s">
        <v>650</v>
      </c>
      <c r="W317" s="2" t="str">
        <f t="shared" si="45"/>
        <v>Ja</v>
      </c>
      <c r="X317" s="2">
        <v>0</v>
      </c>
      <c r="Y317" s="2">
        <f t="shared" si="46"/>
        <v>0</v>
      </c>
      <c r="Z317" s="2">
        <f t="shared" si="40"/>
        <v>1</v>
      </c>
      <c r="AA317" s="2">
        <f t="shared" si="41"/>
        <v>0</v>
      </c>
      <c r="AB317" s="2">
        <f t="shared" si="47"/>
        <v>0.28000000000000003</v>
      </c>
      <c r="AC317" s="2">
        <f t="shared" si="48"/>
        <v>0</v>
      </c>
      <c r="AD317" s="2">
        <f t="shared" si="49"/>
        <v>0</v>
      </c>
      <c r="AF317" s="2" t="str">
        <f t="shared" si="42"/>
        <v>Ja</v>
      </c>
      <c r="AG317" s="2">
        <f t="shared" si="43"/>
        <v>17</v>
      </c>
      <c r="AH317" s="2">
        <f t="shared" si="44"/>
        <v>1.2999999999999999E-3</v>
      </c>
    </row>
    <row r="318" spans="1:34" ht="15" customHeight="1" x14ac:dyDescent="0.25">
      <c r="A318" s="2" t="s">
        <v>487</v>
      </c>
      <c r="B318" s="2" t="s">
        <v>488</v>
      </c>
      <c r="C318" s="2">
        <v>2015</v>
      </c>
      <c r="D318" s="2">
        <v>0.3</v>
      </c>
      <c r="E318" s="2">
        <v>1.875</v>
      </c>
      <c r="F318" s="2" t="s">
        <v>651</v>
      </c>
      <c r="G318" s="2">
        <v>2.38</v>
      </c>
      <c r="H318" s="2">
        <v>344.47</v>
      </c>
      <c r="I318" s="2">
        <v>0.42</v>
      </c>
      <c r="J318" s="2" t="s">
        <v>650</v>
      </c>
      <c r="K318" s="2" t="s">
        <v>650</v>
      </c>
      <c r="L318" s="2" t="s">
        <v>650</v>
      </c>
      <c r="M318" s="2" t="s">
        <v>650</v>
      </c>
      <c r="N318" s="2" t="s">
        <v>650</v>
      </c>
      <c r="O318" s="2" t="s">
        <v>650</v>
      </c>
      <c r="P318" s="2" t="s">
        <v>650</v>
      </c>
      <c r="Q318" s="2" t="s">
        <v>650</v>
      </c>
      <c r="R318" s="2" t="s">
        <v>650</v>
      </c>
      <c r="S318" s="2" t="s">
        <v>650</v>
      </c>
      <c r="W318" s="2" t="str">
        <f t="shared" si="45"/>
        <v>Nej</v>
      </c>
      <c r="Y318" s="2">
        <f t="shared" si="46"/>
        <v>0.42</v>
      </c>
      <c r="Z318" s="2">
        <f t="shared" si="40"/>
        <v>0.14000000000000001</v>
      </c>
      <c r="AA318" s="2">
        <f t="shared" si="41"/>
        <v>0.44</v>
      </c>
      <c r="AB318" s="2">
        <f t="shared" si="47"/>
        <v>2.38</v>
      </c>
      <c r="AC318" s="2">
        <f t="shared" si="48"/>
        <v>344.47</v>
      </c>
      <c r="AD318" s="2">
        <f t="shared" si="49"/>
        <v>0.42</v>
      </c>
      <c r="AF318" s="2" t="str">
        <f t="shared" si="42"/>
        <v>Nej</v>
      </c>
      <c r="AG318" s="2">
        <f t="shared" si="43"/>
        <v>0</v>
      </c>
      <c r="AH318" s="2">
        <f t="shared" si="44"/>
        <v>0</v>
      </c>
    </row>
    <row r="319" spans="1:34" ht="15" customHeight="1" x14ac:dyDescent="0.25">
      <c r="A319" s="2" t="s">
        <v>489</v>
      </c>
      <c r="B319" s="2" t="s">
        <v>490</v>
      </c>
      <c r="C319" s="2">
        <v>2015</v>
      </c>
      <c r="D319" s="2">
        <v>1.05</v>
      </c>
      <c r="E319" s="2" t="s">
        <v>650</v>
      </c>
      <c r="F319" s="2" t="s">
        <v>651</v>
      </c>
      <c r="G319" s="2">
        <v>2.38</v>
      </c>
      <c r="H319" s="2">
        <v>344.47</v>
      </c>
      <c r="I319" s="2">
        <v>0.42</v>
      </c>
      <c r="J319" s="2" t="s">
        <v>650</v>
      </c>
      <c r="K319" s="2" t="s">
        <v>650</v>
      </c>
      <c r="L319" s="2" t="s">
        <v>650</v>
      </c>
      <c r="M319" s="2" t="s">
        <v>650</v>
      </c>
      <c r="N319" s="2" t="s">
        <v>650</v>
      </c>
      <c r="O319" s="2" t="s">
        <v>650</v>
      </c>
      <c r="P319" s="2" t="s">
        <v>650</v>
      </c>
      <c r="Q319" s="2" t="s">
        <v>650</v>
      </c>
      <c r="R319" s="2" t="s">
        <v>650</v>
      </c>
      <c r="S319" s="2" t="s">
        <v>650</v>
      </c>
      <c r="W319" s="2" t="str">
        <f t="shared" si="45"/>
        <v>Nej</v>
      </c>
      <c r="Y319" s="2">
        <f t="shared" si="46"/>
        <v>0.42</v>
      </c>
      <c r="Z319" s="2">
        <f t="shared" si="40"/>
        <v>0.14000000000000001</v>
      </c>
      <c r="AA319" s="2">
        <f t="shared" si="41"/>
        <v>0.44</v>
      </c>
      <c r="AB319" s="2">
        <f t="shared" si="47"/>
        <v>2.38</v>
      </c>
      <c r="AC319" s="2">
        <f t="shared" si="48"/>
        <v>344.47</v>
      </c>
      <c r="AD319" s="2">
        <f t="shared" si="49"/>
        <v>0.42</v>
      </c>
      <c r="AF319" s="2" t="str">
        <f t="shared" si="42"/>
        <v>Nej</v>
      </c>
      <c r="AG319" s="2">
        <f t="shared" si="43"/>
        <v>0</v>
      </c>
      <c r="AH319" s="2">
        <f t="shared" si="44"/>
        <v>0</v>
      </c>
    </row>
    <row r="320" spans="1:34" ht="15" customHeight="1" x14ac:dyDescent="0.25">
      <c r="A320" s="2" t="s">
        <v>489</v>
      </c>
      <c r="B320" s="2" t="s">
        <v>491</v>
      </c>
      <c r="C320" s="2">
        <v>2015</v>
      </c>
      <c r="D320" s="2">
        <v>0.158</v>
      </c>
      <c r="E320" s="2" t="s">
        <v>650</v>
      </c>
      <c r="F320" s="2" t="s">
        <v>651</v>
      </c>
      <c r="G320" s="2">
        <v>2.38</v>
      </c>
      <c r="H320" s="2">
        <v>344.47</v>
      </c>
      <c r="I320" s="2">
        <v>0.42</v>
      </c>
      <c r="J320" s="2" t="s">
        <v>650</v>
      </c>
      <c r="K320" s="2" t="s">
        <v>650</v>
      </c>
      <c r="L320" s="2" t="s">
        <v>650</v>
      </c>
      <c r="M320" s="2" t="s">
        <v>650</v>
      </c>
      <c r="N320" s="2" t="s">
        <v>650</v>
      </c>
      <c r="O320" s="2" t="s">
        <v>650</v>
      </c>
      <c r="P320" s="2" t="s">
        <v>650</v>
      </c>
      <c r="Q320" s="2" t="s">
        <v>650</v>
      </c>
      <c r="R320" s="2" t="s">
        <v>650</v>
      </c>
      <c r="S320" s="2" t="s">
        <v>650</v>
      </c>
      <c r="W320" s="2" t="str">
        <f t="shared" si="45"/>
        <v>Nej</v>
      </c>
      <c r="Y320" s="2">
        <f t="shared" si="46"/>
        <v>0.42</v>
      </c>
      <c r="Z320" s="2">
        <f t="shared" si="40"/>
        <v>0.14000000000000001</v>
      </c>
      <c r="AA320" s="2">
        <f t="shared" si="41"/>
        <v>0.44</v>
      </c>
      <c r="AB320" s="2">
        <f t="shared" si="47"/>
        <v>2.38</v>
      </c>
      <c r="AC320" s="2">
        <f t="shared" si="48"/>
        <v>344.47</v>
      </c>
      <c r="AD320" s="2">
        <f t="shared" si="49"/>
        <v>0.42</v>
      </c>
      <c r="AF320" s="2" t="str">
        <f t="shared" si="42"/>
        <v>Nej</v>
      </c>
      <c r="AG320" s="2">
        <f t="shared" si="43"/>
        <v>0</v>
      </c>
      <c r="AH320" s="2">
        <f t="shared" si="44"/>
        <v>0</v>
      </c>
    </row>
    <row r="321" spans="1:34" ht="15" customHeight="1" x14ac:dyDescent="0.25">
      <c r="A321" s="2" t="s">
        <v>492</v>
      </c>
      <c r="B321" s="2" t="s">
        <v>492</v>
      </c>
      <c r="C321" s="2">
        <v>2015</v>
      </c>
      <c r="D321" s="2">
        <v>3.6999999999999998E-2</v>
      </c>
      <c r="E321" s="2" t="s">
        <v>650</v>
      </c>
      <c r="F321" s="2" t="s">
        <v>651</v>
      </c>
      <c r="G321" s="2">
        <v>2.38</v>
      </c>
      <c r="H321" s="2">
        <v>344.47</v>
      </c>
      <c r="I321" s="2">
        <v>0.42</v>
      </c>
      <c r="J321" s="2" t="s">
        <v>650</v>
      </c>
      <c r="K321" s="2" t="s">
        <v>650</v>
      </c>
      <c r="L321" s="2" t="s">
        <v>650</v>
      </c>
      <c r="M321" s="2" t="s">
        <v>650</v>
      </c>
      <c r="N321" s="2" t="s">
        <v>650</v>
      </c>
      <c r="O321" s="2" t="s">
        <v>650</v>
      </c>
      <c r="P321" s="2" t="s">
        <v>650</v>
      </c>
      <c r="Q321" s="2" t="s">
        <v>650</v>
      </c>
      <c r="R321" s="2" t="s">
        <v>650</v>
      </c>
      <c r="S321" s="2" t="s">
        <v>650</v>
      </c>
      <c r="W321" s="2" t="str">
        <f t="shared" si="45"/>
        <v>Nej</v>
      </c>
      <c r="Y321" s="2">
        <f t="shared" si="46"/>
        <v>0.42</v>
      </c>
      <c r="Z321" s="2">
        <f t="shared" si="40"/>
        <v>0.14000000000000001</v>
      </c>
      <c r="AA321" s="2">
        <f t="shared" si="41"/>
        <v>0.44</v>
      </c>
      <c r="AB321" s="2">
        <f t="shared" si="47"/>
        <v>2.38</v>
      </c>
      <c r="AC321" s="2">
        <f t="shared" si="48"/>
        <v>344.47</v>
      </c>
      <c r="AD321" s="2">
        <f t="shared" si="49"/>
        <v>0.42</v>
      </c>
      <c r="AF321" s="2" t="str">
        <f t="shared" si="42"/>
        <v>Nej</v>
      </c>
      <c r="AG321" s="2">
        <f t="shared" si="43"/>
        <v>0</v>
      </c>
      <c r="AH321" s="2">
        <f t="shared" si="44"/>
        <v>0</v>
      </c>
    </row>
    <row r="322" spans="1:34" ht="15" customHeight="1" x14ac:dyDescent="0.25">
      <c r="A322" s="2" t="s">
        <v>495</v>
      </c>
      <c r="B322" s="2" t="s">
        <v>494</v>
      </c>
      <c r="C322" s="2">
        <v>2015</v>
      </c>
      <c r="D322" s="2" t="s">
        <v>650</v>
      </c>
      <c r="E322" s="2" t="s">
        <v>650</v>
      </c>
      <c r="F322" s="2" t="s">
        <v>652</v>
      </c>
      <c r="G322" s="2">
        <v>2.38</v>
      </c>
      <c r="H322" s="2">
        <v>344.47</v>
      </c>
      <c r="I322" s="2">
        <v>0.42</v>
      </c>
      <c r="J322" s="2" t="s">
        <v>650</v>
      </c>
      <c r="K322" s="2" t="s">
        <v>650</v>
      </c>
      <c r="L322" s="2" t="s">
        <v>650</v>
      </c>
      <c r="M322" s="2" t="s">
        <v>650</v>
      </c>
      <c r="N322" s="2" t="s">
        <v>650</v>
      </c>
      <c r="O322" s="2" t="s">
        <v>650</v>
      </c>
      <c r="P322" s="2" t="s">
        <v>650</v>
      </c>
      <c r="Q322" s="2" t="s">
        <v>650</v>
      </c>
      <c r="R322" s="2" t="s">
        <v>650</v>
      </c>
      <c r="S322" s="2" t="s">
        <v>650</v>
      </c>
      <c r="W322" s="2" t="str">
        <f t="shared" si="45"/>
        <v>Nej</v>
      </c>
      <c r="Y322" s="2">
        <f t="shared" si="46"/>
        <v>0.42</v>
      </c>
      <c r="Z322" s="2">
        <f t="shared" ref="Z322:Z385" si="50">IF(W322="Ja",1-Y322-X322,0.14)</f>
        <v>0.14000000000000001</v>
      </c>
      <c r="AA322" s="2">
        <f t="shared" ref="AA322:AA385" si="51">IF(W322="Ja",X322,0.44)</f>
        <v>0.44</v>
      </c>
      <c r="AB322" s="2">
        <f t="shared" si="47"/>
        <v>2.38</v>
      </c>
      <c r="AC322" s="2">
        <f t="shared" si="48"/>
        <v>344.47</v>
      </c>
      <c r="AD322" s="2">
        <f t="shared" si="49"/>
        <v>0.42</v>
      </c>
      <c r="AF322" s="2" t="str">
        <f t="shared" ref="AF322:AF385" si="52">IF(ISERROR(1/J322),"Nej","Ja")</f>
        <v>Nej</v>
      </c>
      <c r="AG322" s="2">
        <f t="shared" ref="AG322:AG385" si="53">IF(AF322="nej",0,J322)</f>
        <v>0</v>
      </c>
      <c r="AH322" s="2">
        <f t="shared" ref="AH322:AH385" si="54">IF(AF322="nej",0,N322/100)</f>
        <v>0</v>
      </c>
    </row>
    <row r="323" spans="1:34" ht="15" customHeight="1" x14ac:dyDescent="0.25">
      <c r="A323" s="2" t="s">
        <v>496</v>
      </c>
      <c r="B323" s="2" t="s">
        <v>497</v>
      </c>
      <c r="C323" s="2">
        <v>2015</v>
      </c>
      <c r="D323" s="2">
        <v>4.8</v>
      </c>
      <c r="E323" s="2" t="s">
        <v>650</v>
      </c>
      <c r="F323" s="2" t="s">
        <v>916</v>
      </c>
      <c r="G323" s="2">
        <v>1.1000000000000001</v>
      </c>
      <c r="H323" s="2">
        <v>0</v>
      </c>
      <c r="I323" s="2">
        <v>0</v>
      </c>
      <c r="J323" s="2" t="s">
        <v>650</v>
      </c>
      <c r="K323" s="2" t="s">
        <v>650</v>
      </c>
      <c r="L323" s="2" t="s">
        <v>650</v>
      </c>
      <c r="M323" s="2" t="s">
        <v>650</v>
      </c>
      <c r="N323" s="2" t="s">
        <v>650</v>
      </c>
      <c r="O323" s="2" t="s">
        <v>650</v>
      </c>
      <c r="P323" s="2" t="s">
        <v>650</v>
      </c>
      <c r="Q323" s="2" t="s">
        <v>650</v>
      </c>
      <c r="R323" s="2" t="s">
        <v>650</v>
      </c>
      <c r="S323" s="2" t="s">
        <v>650</v>
      </c>
      <c r="W323" s="2" t="str">
        <f t="shared" ref="W323:W385" si="55">IF(OR(AND(G323&lt;&gt;2.38,G323&lt;&gt;"-"),AND(H323&lt;&gt;344.47,H323&lt;&gt;"-"),AND(I323&lt;&gt;0.42,I323&lt;&gt;"-")),"Ja","Nej")</f>
        <v>Ja</v>
      </c>
      <c r="X323" s="2">
        <v>0</v>
      </c>
      <c r="Y323" s="2">
        <f t="shared" ref="Y323:Y386" si="56">I323</f>
        <v>0</v>
      </c>
      <c r="Z323" s="2">
        <f t="shared" si="50"/>
        <v>1</v>
      </c>
      <c r="AA323" s="2">
        <f t="shared" si="51"/>
        <v>0</v>
      </c>
      <c r="AB323" s="2">
        <f t="shared" ref="AB323:AB386" si="57">IFERROR(G323/1,2.38)</f>
        <v>1.1000000000000001</v>
      </c>
      <c r="AC323" s="2">
        <f t="shared" ref="AC323:AC386" si="58">IFERROR(H323/1,344.47)</f>
        <v>0</v>
      </c>
      <c r="AD323" s="2">
        <f t="shared" ref="AD323:AD386" si="59">IFERROR(I323/1,0.42)</f>
        <v>0</v>
      </c>
      <c r="AF323" s="2" t="str">
        <f t="shared" si="52"/>
        <v>Nej</v>
      </c>
      <c r="AG323" s="2">
        <f t="shared" si="53"/>
        <v>0</v>
      </c>
      <c r="AH323" s="2">
        <f t="shared" si="54"/>
        <v>0</v>
      </c>
    </row>
    <row r="324" spans="1:34" ht="15" customHeight="1" x14ac:dyDescent="0.25">
      <c r="A324" s="2" t="s">
        <v>498</v>
      </c>
      <c r="B324" s="2" t="s">
        <v>499</v>
      </c>
      <c r="C324" s="2">
        <v>2015</v>
      </c>
      <c r="D324" s="2">
        <v>1.9930000000000001</v>
      </c>
      <c r="E324" s="2" t="s">
        <v>650</v>
      </c>
      <c r="F324" s="2" t="s">
        <v>848</v>
      </c>
      <c r="G324" s="2">
        <v>1.1000000000000001</v>
      </c>
      <c r="H324" s="2">
        <v>0</v>
      </c>
      <c r="I324" s="2">
        <v>0</v>
      </c>
      <c r="J324" s="2" t="s">
        <v>650</v>
      </c>
      <c r="K324" s="2" t="s">
        <v>650</v>
      </c>
      <c r="L324" s="2" t="s">
        <v>650</v>
      </c>
      <c r="M324" s="2" t="s">
        <v>650</v>
      </c>
      <c r="N324" s="2" t="s">
        <v>650</v>
      </c>
      <c r="O324" s="2" t="s">
        <v>650</v>
      </c>
      <c r="P324" s="2" t="s">
        <v>650</v>
      </c>
      <c r="Q324" s="2" t="s">
        <v>650</v>
      </c>
      <c r="R324" s="2" t="s">
        <v>650</v>
      </c>
      <c r="S324" s="2" t="s">
        <v>650</v>
      </c>
      <c r="W324" s="2" t="str">
        <f t="shared" si="55"/>
        <v>Ja</v>
      </c>
      <c r="X324" s="2">
        <v>0</v>
      </c>
      <c r="Y324" s="2">
        <f t="shared" si="56"/>
        <v>0</v>
      </c>
      <c r="Z324" s="2">
        <f t="shared" si="50"/>
        <v>1</v>
      </c>
      <c r="AA324" s="2">
        <f t="shared" si="51"/>
        <v>0</v>
      </c>
      <c r="AB324" s="2">
        <f t="shared" si="57"/>
        <v>1.1000000000000001</v>
      </c>
      <c r="AC324" s="2">
        <f t="shared" si="58"/>
        <v>0</v>
      </c>
      <c r="AD324" s="2">
        <f t="shared" si="59"/>
        <v>0</v>
      </c>
      <c r="AF324" s="2" t="str">
        <f t="shared" si="52"/>
        <v>Nej</v>
      </c>
      <c r="AG324" s="2">
        <f t="shared" si="53"/>
        <v>0</v>
      </c>
      <c r="AH324" s="2">
        <f t="shared" si="54"/>
        <v>0</v>
      </c>
    </row>
    <row r="325" spans="1:34" ht="15" customHeight="1" x14ac:dyDescent="0.25">
      <c r="A325" s="2" t="s">
        <v>500</v>
      </c>
      <c r="B325" s="2" t="s">
        <v>501</v>
      </c>
      <c r="C325" s="2">
        <v>2015</v>
      </c>
      <c r="D325" s="2">
        <v>5.7</v>
      </c>
      <c r="E325" s="2">
        <v>3.8</v>
      </c>
      <c r="F325" s="2" t="s">
        <v>917</v>
      </c>
      <c r="G325" s="2">
        <v>0.03</v>
      </c>
      <c r="H325" s="2">
        <v>0</v>
      </c>
      <c r="I325" s="2">
        <v>0</v>
      </c>
      <c r="J325" s="2" t="s">
        <v>650</v>
      </c>
      <c r="K325" s="2" t="s">
        <v>650</v>
      </c>
      <c r="L325" s="2" t="s">
        <v>650</v>
      </c>
      <c r="M325" s="2" t="s">
        <v>650</v>
      </c>
      <c r="N325" s="2" t="s">
        <v>650</v>
      </c>
      <c r="O325" s="2" t="s">
        <v>650</v>
      </c>
      <c r="P325" s="2" t="s">
        <v>650</v>
      </c>
      <c r="Q325" s="2" t="s">
        <v>650</v>
      </c>
      <c r="R325" s="2" t="s">
        <v>650</v>
      </c>
      <c r="S325" s="2" t="s">
        <v>650</v>
      </c>
      <c r="W325" s="2" t="str">
        <f t="shared" si="55"/>
        <v>Ja</v>
      </c>
      <c r="X325" s="2">
        <v>0</v>
      </c>
      <c r="Y325" s="2">
        <f t="shared" si="56"/>
        <v>0</v>
      </c>
      <c r="Z325" s="2">
        <f t="shared" si="50"/>
        <v>1</v>
      </c>
      <c r="AA325" s="2">
        <f t="shared" si="51"/>
        <v>0</v>
      </c>
      <c r="AB325" s="2">
        <f t="shared" si="57"/>
        <v>0.03</v>
      </c>
      <c r="AC325" s="2">
        <f t="shared" si="58"/>
        <v>0</v>
      </c>
      <c r="AD325" s="2">
        <f t="shared" si="59"/>
        <v>0</v>
      </c>
      <c r="AF325" s="2" t="str">
        <f t="shared" si="52"/>
        <v>Nej</v>
      </c>
      <c r="AG325" s="2">
        <f t="shared" si="53"/>
        <v>0</v>
      </c>
      <c r="AH325" s="2">
        <f t="shared" si="54"/>
        <v>0</v>
      </c>
    </row>
    <row r="326" spans="1:34"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W326" s="2" t="str">
        <f t="shared" si="55"/>
        <v>Nej</v>
      </c>
      <c r="Y326" s="2" t="str">
        <f t="shared" si="56"/>
        <v>-</v>
      </c>
      <c r="Z326" s="2">
        <f t="shared" si="50"/>
        <v>0.14000000000000001</v>
      </c>
      <c r="AA326" s="2">
        <f t="shared" si="51"/>
        <v>0.44</v>
      </c>
      <c r="AB326" s="2">
        <f t="shared" si="57"/>
        <v>2.38</v>
      </c>
      <c r="AC326" s="2">
        <f t="shared" si="58"/>
        <v>344.47</v>
      </c>
      <c r="AD326" s="2">
        <f t="shared" si="59"/>
        <v>0.42</v>
      </c>
      <c r="AF326" s="2" t="str">
        <f t="shared" si="52"/>
        <v>Nej</v>
      </c>
      <c r="AG326" s="2">
        <f t="shared" si="53"/>
        <v>0</v>
      </c>
      <c r="AH326" s="2">
        <f t="shared" si="54"/>
        <v>0</v>
      </c>
    </row>
    <row r="327" spans="1:34" ht="15" customHeight="1" x14ac:dyDescent="0.25">
      <c r="A327" s="2" t="s">
        <v>502</v>
      </c>
      <c r="B327" s="2" t="s">
        <v>503</v>
      </c>
      <c r="C327" s="2">
        <v>2015</v>
      </c>
      <c r="D327" s="2">
        <v>8.7999999999999995E-2</v>
      </c>
      <c r="E327" s="2" t="s">
        <v>650</v>
      </c>
      <c r="F327" s="2" t="s">
        <v>848</v>
      </c>
      <c r="G327" s="2">
        <v>1.21</v>
      </c>
      <c r="H327" s="2">
        <v>1.3</v>
      </c>
      <c r="I327" s="2">
        <v>0</v>
      </c>
      <c r="J327" s="2" t="s">
        <v>650</v>
      </c>
      <c r="K327" s="2" t="s">
        <v>650</v>
      </c>
      <c r="L327" s="2" t="s">
        <v>650</v>
      </c>
      <c r="M327" s="2" t="s">
        <v>650</v>
      </c>
      <c r="N327" s="2" t="s">
        <v>650</v>
      </c>
      <c r="O327" s="2" t="s">
        <v>650</v>
      </c>
      <c r="P327" s="2" t="s">
        <v>650</v>
      </c>
      <c r="Q327" s="2" t="s">
        <v>650</v>
      </c>
      <c r="R327" s="2" t="s">
        <v>650</v>
      </c>
      <c r="S327" s="2" t="s">
        <v>650</v>
      </c>
      <c r="W327" s="2" t="str">
        <f t="shared" si="55"/>
        <v>Ja</v>
      </c>
      <c r="X327" s="2">
        <v>0</v>
      </c>
      <c r="Y327" s="2">
        <f t="shared" si="56"/>
        <v>0</v>
      </c>
      <c r="Z327" s="2">
        <f t="shared" si="50"/>
        <v>1</v>
      </c>
      <c r="AA327" s="2">
        <f t="shared" si="51"/>
        <v>0</v>
      </c>
      <c r="AB327" s="2">
        <f t="shared" si="57"/>
        <v>1.21</v>
      </c>
      <c r="AC327" s="2">
        <f t="shared" si="58"/>
        <v>1.3</v>
      </c>
      <c r="AD327" s="2">
        <f t="shared" si="59"/>
        <v>0</v>
      </c>
      <c r="AF327" s="2" t="str">
        <f t="shared" si="52"/>
        <v>Nej</v>
      </c>
      <c r="AG327" s="2">
        <f t="shared" si="53"/>
        <v>0</v>
      </c>
      <c r="AH327" s="2">
        <f t="shared" si="54"/>
        <v>0</v>
      </c>
    </row>
    <row r="328" spans="1:34" ht="15" customHeight="1" x14ac:dyDescent="0.25">
      <c r="A328" s="2" t="s">
        <v>502</v>
      </c>
      <c r="B328" s="2" t="s">
        <v>504</v>
      </c>
      <c r="C328" s="2">
        <v>2015</v>
      </c>
      <c r="D328" s="2">
        <v>0.13</v>
      </c>
      <c r="E328" s="2" t="s">
        <v>650</v>
      </c>
      <c r="F328" s="2" t="s">
        <v>848</v>
      </c>
      <c r="G328" s="2">
        <v>1.21</v>
      </c>
      <c r="H328" s="2">
        <v>1.3</v>
      </c>
      <c r="I328" s="2">
        <v>0</v>
      </c>
      <c r="J328" s="2" t="s">
        <v>650</v>
      </c>
      <c r="K328" s="2" t="s">
        <v>650</v>
      </c>
      <c r="L328" s="2" t="s">
        <v>650</v>
      </c>
      <c r="M328" s="2" t="s">
        <v>650</v>
      </c>
      <c r="N328" s="2" t="s">
        <v>650</v>
      </c>
      <c r="O328" s="2" t="s">
        <v>650</v>
      </c>
      <c r="P328" s="2" t="s">
        <v>650</v>
      </c>
      <c r="Q328" s="2" t="s">
        <v>650</v>
      </c>
      <c r="R328" s="2" t="s">
        <v>650</v>
      </c>
      <c r="S328" s="2" t="s">
        <v>650</v>
      </c>
      <c r="W328" s="2" t="str">
        <f t="shared" si="55"/>
        <v>Ja</v>
      </c>
      <c r="X328" s="2">
        <v>0</v>
      </c>
      <c r="Y328" s="2">
        <f t="shared" si="56"/>
        <v>0</v>
      </c>
      <c r="Z328" s="2">
        <f t="shared" si="50"/>
        <v>1</v>
      </c>
      <c r="AA328" s="2">
        <f t="shared" si="51"/>
        <v>0</v>
      </c>
      <c r="AB328" s="2">
        <f t="shared" si="57"/>
        <v>1.21</v>
      </c>
      <c r="AC328" s="2">
        <f t="shared" si="58"/>
        <v>1.3</v>
      </c>
      <c r="AD328" s="2">
        <f t="shared" si="59"/>
        <v>0</v>
      </c>
      <c r="AF328" s="2" t="str">
        <f t="shared" si="52"/>
        <v>Nej</v>
      </c>
      <c r="AG328" s="2">
        <f t="shared" si="53"/>
        <v>0</v>
      </c>
      <c r="AH328" s="2">
        <f t="shared" si="54"/>
        <v>0</v>
      </c>
    </row>
    <row r="329" spans="1:34" ht="15" customHeight="1" x14ac:dyDescent="0.25">
      <c r="A329" s="2" t="s">
        <v>502</v>
      </c>
      <c r="B329" s="2" t="s">
        <v>505</v>
      </c>
      <c r="C329" s="2">
        <v>2015</v>
      </c>
      <c r="D329" s="2">
        <v>3.7</v>
      </c>
      <c r="E329" s="2">
        <v>14.5</v>
      </c>
      <c r="F329" s="2" t="s">
        <v>848</v>
      </c>
      <c r="G329" s="2">
        <v>1.21</v>
      </c>
      <c r="H329" s="2">
        <v>1.3</v>
      </c>
      <c r="I329" s="2">
        <v>0</v>
      </c>
      <c r="J329" s="2" t="s">
        <v>650</v>
      </c>
      <c r="K329" s="2" t="s">
        <v>650</v>
      </c>
      <c r="L329" s="2" t="s">
        <v>650</v>
      </c>
      <c r="M329" s="2" t="s">
        <v>650</v>
      </c>
      <c r="N329" s="2" t="s">
        <v>650</v>
      </c>
      <c r="O329" s="2" t="s">
        <v>650</v>
      </c>
      <c r="P329" s="2" t="s">
        <v>650</v>
      </c>
      <c r="Q329" s="2" t="s">
        <v>650</v>
      </c>
      <c r="R329" s="2" t="s">
        <v>650</v>
      </c>
      <c r="S329" s="2" t="s">
        <v>650</v>
      </c>
      <c r="W329" s="2" t="str">
        <f t="shared" si="55"/>
        <v>Ja</v>
      </c>
      <c r="X329" s="2">
        <v>0</v>
      </c>
      <c r="Y329" s="2">
        <f t="shared" si="56"/>
        <v>0</v>
      </c>
      <c r="Z329" s="2">
        <f t="shared" si="50"/>
        <v>1</v>
      </c>
      <c r="AA329" s="2">
        <f t="shared" si="51"/>
        <v>0</v>
      </c>
      <c r="AB329" s="2">
        <f t="shared" si="57"/>
        <v>1.21</v>
      </c>
      <c r="AC329" s="2">
        <f t="shared" si="58"/>
        <v>1.3</v>
      </c>
      <c r="AD329" s="2">
        <f t="shared" si="59"/>
        <v>0</v>
      </c>
      <c r="AF329" s="2" t="str">
        <f t="shared" si="52"/>
        <v>Nej</v>
      </c>
      <c r="AG329" s="2">
        <f t="shared" si="53"/>
        <v>0</v>
      </c>
      <c r="AH329" s="2">
        <f t="shared" si="54"/>
        <v>0</v>
      </c>
    </row>
    <row r="330" spans="1:34" ht="15" customHeight="1" x14ac:dyDescent="0.25">
      <c r="A330" s="2" t="s">
        <v>506</v>
      </c>
      <c r="B330" s="2" t="s">
        <v>507</v>
      </c>
      <c r="C330" s="2">
        <v>2015</v>
      </c>
      <c r="D330" s="2">
        <v>3.8469000000000003E-2</v>
      </c>
      <c r="E330" s="2" t="s">
        <v>650</v>
      </c>
      <c r="F330" s="2" t="s">
        <v>651</v>
      </c>
      <c r="G330" s="2">
        <v>2.38</v>
      </c>
      <c r="H330" s="2">
        <v>344.47</v>
      </c>
      <c r="I330" s="2">
        <v>0.42</v>
      </c>
      <c r="J330" s="2" t="s">
        <v>650</v>
      </c>
      <c r="K330" s="2" t="s">
        <v>650</v>
      </c>
      <c r="L330" s="2" t="s">
        <v>650</v>
      </c>
      <c r="M330" s="2" t="s">
        <v>650</v>
      </c>
      <c r="N330" s="2" t="s">
        <v>650</v>
      </c>
      <c r="O330" s="2" t="s">
        <v>650</v>
      </c>
      <c r="P330" s="2" t="s">
        <v>650</v>
      </c>
      <c r="Q330" s="2" t="s">
        <v>650</v>
      </c>
      <c r="R330" s="2" t="s">
        <v>650</v>
      </c>
      <c r="S330" s="2" t="s">
        <v>650</v>
      </c>
      <c r="W330" s="2" t="str">
        <f t="shared" si="55"/>
        <v>Nej</v>
      </c>
      <c r="Y330" s="2">
        <f t="shared" si="56"/>
        <v>0.42</v>
      </c>
      <c r="Z330" s="2">
        <f t="shared" si="50"/>
        <v>0.14000000000000001</v>
      </c>
      <c r="AA330" s="2">
        <f t="shared" si="51"/>
        <v>0.44</v>
      </c>
      <c r="AB330" s="2">
        <f t="shared" si="57"/>
        <v>2.38</v>
      </c>
      <c r="AC330" s="2">
        <f t="shared" si="58"/>
        <v>344.47</v>
      </c>
      <c r="AD330" s="2">
        <f t="shared" si="59"/>
        <v>0.42</v>
      </c>
      <c r="AF330" s="2" t="str">
        <f t="shared" si="52"/>
        <v>Nej</v>
      </c>
      <c r="AG330" s="2">
        <f t="shared" si="53"/>
        <v>0</v>
      </c>
      <c r="AH330" s="2">
        <f t="shared" si="54"/>
        <v>0</v>
      </c>
    </row>
    <row r="331" spans="1:34" ht="15" customHeight="1" x14ac:dyDescent="0.25">
      <c r="A331" s="2" t="s">
        <v>506</v>
      </c>
      <c r="B331" s="2" t="s">
        <v>508</v>
      </c>
      <c r="C331" s="2">
        <v>2015</v>
      </c>
      <c r="D331" s="2">
        <v>1.0145E-2</v>
      </c>
      <c r="E331" s="2" t="s">
        <v>650</v>
      </c>
      <c r="F331" s="2" t="s">
        <v>651</v>
      </c>
      <c r="G331" s="2">
        <v>2.38</v>
      </c>
      <c r="H331" s="2">
        <v>344.47</v>
      </c>
      <c r="I331" s="2">
        <v>0.42</v>
      </c>
      <c r="J331" s="2" t="s">
        <v>650</v>
      </c>
      <c r="K331" s="2" t="s">
        <v>650</v>
      </c>
      <c r="L331" s="2" t="s">
        <v>650</v>
      </c>
      <c r="M331" s="2" t="s">
        <v>650</v>
      </c>
      <c r="N331" s="2" t="s">
        <v>650</v>
      </c>
      <c r="O331" s="2" t="s">
        <v>650</v>
      </c>
      <c r="P331" s="2" t="s">
        <v>650</v>
      </c>
      <c r="Q331" s="2" t="s">
        <v>650</v>
      </c>
      <c r="R331" s="2" t="s">
        <v>650</v>
      </c>
      <c r="S331" s="2" t="s">
        <v>650</v>
      </c>
      <c r="W331" s="2" t="str">
        <f t="shared" si="55"/>
        <v>Nej</v>
      </c>
      <c r="Y331" s="2">
        <f t="shared" si="56"/>
        <v>0.42</v>
      </c>
      <c r="Z331" s="2">
        <f t="shared" si="50"/>
        <v>0.14000000000000001</v>
      </c>
      <c r="AA331" s="2">
        <f t="shared" si="51"/>
        <v>0.44</v>
      </c>
      <c r="AB331" s="2">
        <f t="shared" si="57"/>
        <v>2.38</v>
      </c>
      <c r="AC331" s="2">
        <f t="shared" si="58"/>
        <v>344.47</v>
      </c>
      <c r="AD331" s="2">
        <f t="shared" si="59"/>
        <v>0.42</v>
      </c>
      <c r="AF331" s="2" t="str">
        <f t="shared" si="52"/>
        <v>Nej</v>
      </c>
      <c r="AG331" s="2">
        <f t="shared" si="53"/>
        <v>0</v>
      </c>
      <c r="AH331" s="2">
        <f t="shared" si="54"/>
        <v>0</v>
      </c>
    </row>
    <row r="332" spans="1:34" ht="15" customHeight="1" x14ac:dyDescent="0.25">
      <c r="A332" s="2" t="s">
        <v>506</v>
      </c>
      <c r="B332" s="2" t="s">
        <v>509</v>
      </c>
      <c r="C332" s="2">
        <v>2015</v>
      </c>
      <c r="D332" s="2">
        <v>0.52010000000000001</v>
      </c>
      <c r="E332" s="2" t="s">
        <v>650</v>
      </c>
      <c r="F332" s="2" t="s">
        <v>651</v>
      </c>
      <c r="G332" s="2">
        <v>2.38</v>
      </c>
      <c r="H332" s="2">
        <v>344.47</v>
      </c>
      <c r="I332" s="2">
        <v>0.42</v>
      </c>
      <c r="J332" s="2" t="s">
        <v>650</v>
      </c>
      <c r="K332" s="2" t="s">
        <v>650</v>
      </c>
      <c r="L332" s="2" t="s">
        <v>650</v>
      </c>
      <c r="M332" s="2" t="s">
        <v>650</v>
      </c>
      <c r="N332" s="2" t="s">
        <v>650</v>
      </c>
      <c r="O332" s="2" t="s">
        <v>650</v>
      </c>
      <c r="P332" s="2" t="s">
        <v>650</v>
      </c>
      <c r="Q332" s="2" t="s">
        <v>650</v>
      </c>
      <c r="R332" s="2" t="s">
        <v>650</v>
      </c>
      <c r="S332" s="2" t="s">
        <v>650</v>
      </c>
      <c r="W332" s="2" t="str">
        <f t="shared" si="55"/>
        <v>Nej</v>
      </c>
      <c r="Y332" s="2">
        <f t="shared" si="56"/>
        <v>0.42</v>
      </c>
      <c r="Z332" s="2">
        <f t="shared" si="50"/>
        <v>0.14000000000000001</v>
      </c>
      <c r="AA332" s="2">
        <f t="shared" si="51"/>
        <v>0.44</v>
      </c>
      <c r="AB332" s="2">
        <f t="shared" si="57"/>
        <v>2.38</v>
      </c>
      <c r="AC332" s="2">
        <f t="shared" si="58"/>
        <v>344.47</v>
      </c>
      <c r="AD332" s="2">
        <f t="shared" si="59"/>
        <v>0.42</v>
      </c>
      <c r="AF332" s="2" t="str">
        <f t="shared" si="52"/>
        <v>Nej</v>
      </c>
      <c r="AG332" s="2">
        <f t="shared" si="53"/>
        <v>0</v>
      </c>
      <c r="AH332" s="2">
        <f t="shared" si="54"/>
        <v>0</v>
      </c>
    </row>
    <row r="333" spans="1:34" ht="15" customHeight="1" x14ac:dyDescent="0.25">
      <c r="A333" s="2" t="s">
        <v>510</v>
      </c>
      <c r="B333" s="2" t="s">
        <v>511</v>
      </c>
      <c r="C333" s="2">
        <v>2015</v>
      </c>
      <c r="D333" s="2">
        <v>0.14499999999999999</v>
      </c>
      <c r="E333" s="2" t="s">
        <v>650</v>
      </c>
      <c r="F333" s="2" t="s">
        <v>918</v>
      </c>
      <c r="G333" s="2">
        <v>2.38</v>
      </c>
      <c r="H333" s="2">
        <v>8.61</v>
      </c>
      <c r="I333" s="2">
        <v>0</v>
      </c>
      <c r="J333" s="2" t="s">
        <v>650</v>
      </c>
      <c r="K333" s="2" t="s">
        <v>650</v>
      </c>
      <c r="L333" s="2" t="s">
        <v>650</v>
      </c>
      <c r="M333" s="2" t="s">
        <v>650</v>
      </c>
      <c r="N333" s="2" t="s">
        <v>650</v>
      </c>
      <c r="O333" s="2" t="s">
        <v>650</v>
      </c>
      <c r="P333" s="2" t="s">
        <v>650</v>
      </c>
      <c r="Q333" s="2" t="s">
        <v>650</v>
      </c>
      <c r="R333" s="2" t="s">
        <v>650</v>
      </c>
      <c r="S333" s="2" t="s">
        <v>650</v>
      </c>
      <c r="W333" s="2" t="str">
        <f t="shared" si="55"/>
        <v>Ja</v>
      </c>
      <c r="X333" s="2">
        <v>0</v>
      </c>
      <c r="Y333" s="2">
        <f t="shared" si="56"/>
        <v>0</v>
      </c>
      <c r="Z333" s="2">
        <f t="shared" si="50"/>
        <v>1</v>
      </c>
      <c r="AA333" s="2">
        <f t="shared" si="51"/>
        <v>0</v>
      </c>
      <c r="AB333" s="2">
        <f t="shared" si="57"/>
        <v>2.38</v>
      </c>
      <c r="AC333" s="2">
        <f t="shared" si="58"/>
        <v>8.61</v>
      </c>
      <c r="AD333" s="2">
        <f t="shared" si="59"/>
        <v>0</v>
      </c>
      <c r="AF333" s="2" t="str">
        <f t="shared" si="52"/>
        <v>Nej</v>
      </c>
      <c r="AG333" s="2">
        <f t="shared" si="53"/>
        <v>0</v>
      </c>
      <c r="AH333" s="2">
        <f t="shared" si="54"/>
        <v>0</v>
      </c>
    </row>
    <row r="334" spans="1:34" ht="15" customHeight="1" x14ac:dyDescent="0.25">
      <c r="A334" s="2" t="s">
        <v>510</v>
      </c>
      <c r="B334" s="2" t="s">
        <v>512</v>
      </c>
      <c r="C334" s="2">
        <v>2015</v>
      </c>
      <c r="D334" s="2">
        <v>0.18099999999999999</v>
      </c>
      <c r="E334" s="2" t="s">
        <v>650</v>
      </c>
      <c r="F334" s="2" t="s">
        <v>919</v>
      </c>
      <c r="G334" s="2">
        <v>2.38</v>
      </c>
      <c r="H334" s="2">
        <v>8.61</v>
      </c>
      <c r="I334" s="2">
        <v>0</v>
      </c>
      <c r="J334" s="2" t="s">
        <v>650</v>
      </c>
      <c r="K334" s="2" t="s">
        <v>650</v>
      </c>
      <c r="L334" s="2" t="s">
        <v>650</v>
      </c>
      <c r="M334" s="2" t="s">
        <v>650</v>
      </c>
      <c r="N334" s="2" t="s">
        <v>650</v>
      </c>
      <c r="O334" s="2" t="s">
        <v>650</v>
      </c>
      <c r="P334" s="2" t="s">
        <v>650</v>
      </c>
      <c r="Q334" s="2" t="s">
        <v>650</v>
      </c>
      <c r="R334" s="2" t="s">
        <v>650</v>
      </c>
      <c r="S334" s="2" t="s">
        <v>650</v>
      </c>
      <c r="W334" s="2" t="str">
        <f t="shared" si="55"/>
        <v>Ja</v>
      </c>
      <c r="X334" s="2">
        <v>0</v>
      </c>
      <c r="Y334" s="2">
        <f t="shared" si="56"/>
        <v>0</v>
      </c>
      <c r="Z334" s="2">
        <f t="shared" si="50"/>
        <v>1</v>
      </c>
      <c r="AA334" s="2">
        <f t="shared" si="51"/>
        <v>0</v>
      </c>
      <c r="AB334" s="2">
        <f t="shared" si="57"/>
        <v>2.38</v>
      </c>
      <c r="AC334" s="2">
        <f t="shared" si="58"/>
        <v>8.61</v>
      </c>
      <c r="AD334" s="2">
        <f t="shared" si="59"/>
        <v>0</v>
      </c>
      <c r="AF334" s="2" t="str">
        <f t="shared" si="52"/>
        <v>Nej</v>
      </c>
      <c r="AG334" s="2">
        <f t="shared" si="53"/>
        <v>0</v>
      </c>
      <c r="AH334" s="2">
        <f t="shared" si="54"/>
        <v>0</v>
      </c>
    </row>
    <row r="335" spans="1:34" ht="15" customHeight="1" x14ac:dyDescent="0.25">
      <c r="A335" s="2" t="s">
        <v>510</v>
      </c>
      <c r="B335" s="2" t="s">
        <v>513</v>
      </c>
      <c r="C335" s="2">
        <v>2015</v>
      </c>
      <c r="D335" s="2">
        <v>4.2000000000000003E-2</v>
      </c>
      <c r="E335" s="2" t="s">
        <v>650</v>
      </c>
      <c r="F335" s="2" t="s">
        <v>919</v>
      </c>
      <c r="G335" s="2">
        <v>2.38</v>
      </c>
      <c r="H335" s="2">
        <v>8.61</v>
      </c>
      <c r="I335" s="2">
        <v>0</v>
      </c>
      <c r="J335" s="2" t="s">
        <v>650</v>
      </c>
      <c r="K335" s="2" t="s">
        <v>650</v>
      </c>
      <c r="L335" s="2" t="s">
        <v>650</v>
      </c>
      <c r="M335" s="2" t="s">
        <v>650</v>
      </c>
      <c r="N335" s="2" t="s">
        <v>650</v>
      </c>
      <c r="O335" s="2" t="s">
        <v>650</v>
      </c>
      <c r="P335" s="2" t="s">
        <v>650</v>
      </c>
      <c r="Q335" s="2" t="s">
        <v>650</v>
      </c>
      <c r="R335" s="2" t="s">
        <v>650</v>
      </c>
      <c r="S335" s="2" t="s">
        <v>650</v>
      </c>
      <c r="W335" s="2" t="str">
        <f t="shared" si="55"/>
        <v>Ja</v>
      </c>
      <c r="X335" s="2">
        <v>0</v>
      </c>
      <c r="Y335" s="2">
        <f t="shared" si="56"/>
        <v>0</v>
      </c>
      <c r="Z335" s="2">
        <f t="shared" si="50"/>
        <v>1</v>
      </c>
      <c r="AA335" s="2">
        <f t="shared" si="51"/>
        <v>0</v>
      </c>
      <c r="AB335" s="2">
        <f t="shared" si="57"/>
        <v>2.38</v>
      </c>
      <c r="AC335" s="2">
        <f t="shared" si="58"/>
        <v>8.61</v>
      </c>
      <c r="AD335" s="2">
        <f t="shared" si="59"/>
        <v>0</v>
      </c>
      <c r="AF335" s="2" t="str">
        <f t="shared" si="52"/>
        <v>Nej</v>
      </c>
      <c r="AG335" s="2">
        <f t="shared" si="53"/>
        <v>0</v>
      </c>
      <c r="AH335" s="2">
        <f t="shared" si="54"/>
        <v>0</v>
      </c>
    </row>
    <row r="336" spans="1:34" ht="15" customHeight="1" x14ac:dyDescent="0.25">
      <c r="A336" s="2" t="s">
        <v>510</v>
      </c>
      <c r="B336" s="2" t="s">
        <v>514</v>
      </c>
      <c r="C336" s="2">
        <v>2015</v>
      </c>
      <c r="D336" s="2">
        <v>10.103</v>
      </c>
      <c r="E336" s="2">
        <v>44.512</v>
      </c>
      <c r="F336" s="2" t="s">
        <v>919</v>
      </c>
      <c r="G336" s="2">
        <v>2.38</v>
      </c>
      <c r="H336" s="2">
        <v>8.61</v>
      </c>
      <c r="I336" s="2">
        <v>0</v>
      </c>
      <c r="J336" s="2" t="s">
        <v>650</v>
      </c>
      <c r="K336" s="2" t="s">
        <v>650</v>
      </c>
      <c r="L336" s="2" t="s">
        <v>650</v>
      </c>
      <c r="M336" s="2" t="s">
        <v>650</v>
      </c>
      <c r="N336" s="2" t="s">
        <v>650</v>
      </c>
      <c r="O336" s="2" t="s">
        <v>650</v>
      </c>
      <c r="P336" s="2" t="s">
        <v>650</v>
      </c>
      <c r="Q336" s="2" t="s">
        <v>650</v>
      </c>
      <c r="R336" s="2" t="s">
        <v>650</v>
      </c>
      <c r="S336" s="2" t="s">
        <v>650</v>
      </c>
      <c r="W336" s="2" t="str">
        <f t="shared" si="55"/>
        <v>Ja</v>
      </c>
      <c r="X336" s="2">
        <v>0</v>
      </c>
      <c r="Y336" s="2">
        <f t="shared" si="56"/>
        <v>0</v>
      </c>
      <c r="Z336" s="2">
        <f t="shared" si="50"/>
        <v>1</v>
      </c>
      <c r="AA336" s="2">
        <f t="shared" si="51"/>
        <v>0</v>
      </c>
      <c r="AB336" s="2">
        <f t="shared" si="57"/>
        <v>2.38</v>
      </c>
      <c r="AC336" s="2">
        <f t="shared" si="58"/>
        <v>8.61</v>
      </c>
      <c r="AD336" s="2">
        <f t="shared" si="59"/>
        <v>0</v>
      </c>
      <c r="AF336" s="2" t="str">
        <f t="shared" si="52"/>
        <v>Nej</v>
      </c>
      <c r="AG336" s="2">
        <f t="shared" si="53"/>
        <v>0</v>
      </c>
      <c r="AH336" s="2">
        <f t="shared" si="54"/>
        <v>0</v>
      </c>
    </row>
    <row r="337" spans="1:34" ht="15" customHeight="1" x14ac:dyDescent="0.25">
      <c r="A337" s="2" t="s">
        <v>515</v>
      </c>
      <c r="B337" s="2" t="s">
        <v>516</v>
      </c>
      <c r="C337" s="2">
        <v>2015</v>
      </c>
      <c r="D337" s="2" t="s">
        <v>650</v>
      </c>
      <c r="E337" s="2" t="s">
        <v>650</v>
      </c>
      <c r="F337" s="2" t="s">
        <v>920</v>
      </c>
      <c r="G337" s="2">
        <v>1.1000000000000001</v>
      </c>
      <c r="H337" s="2">
        <v>0</v>
      </c>
      <c r="I337" s="2">
        <v>0</v>
      </c>
      <c r="J337" s="2" t="s">
        <v>650</v>
      </c>
      <c r="K337" s="2" t="s">
        <v>650</v>
      </c>
      <c r="L337" s="2" t="s">
        <v>650</v>
      </c>
      <c r="M337" s="2" t="s">
        <v>650</v>
      </c>
      <c r="N337" s="2" t="s">
        <v>650</v>
      </c>
      <c r="O337" s="2" t="s">
        <v>650</v>
      </c>
      <c r="P337" s="2" t="s">
        <v>650</v>
      </c>
      <c r="Q337" s="2" t="s">
        <v>650</v>
      </c>
      <c r="R337" s="2" t="s">
        <v>650</v>
      </c>
      <c r="S337" s="2" t="s">
        <v>650</v>
      </c>
      <c r="W337" s="2" t="str">
        <f t="shared" si="55"/>
        <v>Ja</v>
      </c>
      <c r="X337" s="2">
        <v>0</v>
      </c>
      <c r="Y337" s="2">
        <f t="shared" si="56"/>
        <v>0</v>
      </c>
      <c r="Z337" s="2">
        <f t="shared" si="50"/>
        <v>1</v>
      </c>
      <c r="AA337" s="2">
        <f t="shared" si="51"/>
        <v>0</v>
      </c>
      <c r="AB337" s="2">
        <f t="shared" si="57"/>
        <v>1.1000000000000001</v>
      </c>
      <c r="AC337" s="2">
        <f t="shared" si="58"/>
        <v>0</v>
      </c>
      <c r="AD337" s="2">
        <f t="shared" si="59"/>
        <v>0</v>
      </c>
      <c r="AF337" s="2" t="str">
        <f t="shared" si="52"/>
        <v>Nej</v>
      </c>
      <c r="AG337" s="2">
        <f t="shared" si="53"/>
        <v>0</v>
      </c>
      <c r="AH337" s="2">
        <f t="shared" si="54"/>
        <v>0</v>
      </c>
    </row>
    <row r="338" spans="1:34" ht="15" customHeight="1" x14ac:dyDescent="0.25">
      <c r="A338" s="2" t="s">
        <v>515</v>
      </c>
      <c r="B338" s="2" t="s">
        <v>517</v>
      </c>
      <c r="C338" s="2">
        <v>2015</v>
      </c>
      <c r="D338" s="2" t="s">
        <v>650</v>
      </c>
      <c r="E338" s="2" t="s">
        <v>650</v>
      </c>
      <c r="F338" s="2" t="s">
        <v>846</v>
      </c>
      <c r="G338" s="2">
        <v>1.1000000000000001</v>
      </c>
      <c r="H338" s="2">
        <v>0</v>
      </c>
      <c r="I338" s="2">
        <v>0</v>
      </c>
      <c r="J338" s="2" t="s">
        <v>650</v>
      </c>
      <c r="K338" s="2" t="s">
        <v>650</v>
      </c>
      <c r="L338" s="2" t="s">
        <v>650</v>
      </c>
      <c r="M338" s="2" t="s">
        <v>650</v>
      </c>
      <c r="N338" s="2" t="s">
        <v>650</v>
      </c>
      <c r="O338" s="2" t="s">
        <v>650</v>
      </c>
      <c r="P338" s="2" t="s">
        <v>650</v>
      </c>
      <c r="Q338" s="2" t="s">
        <v>650</v>
      </c>
      <c r="R338" s="2" t="s">
        <v>650</v>
      </c>
      <c r="S338" s="2" t="s">
        <v>650</v>
      </c>
      <c r="W338" s="2" t="str">
        <f t="shared" si="55"/>
        <v>Ja</v>
      </c>
      <c r="X338" s="2">
        <v>0</v>
      </c>
      <c r="Y338" s="2">
        <f t="shared" si="56"/>
        <v>0</v>
      </c>
      <c r="Z338" s="2">
        <f t="shared" si="50"/>
        <v>1</v>
      </c>
      <c r="AA338" s="2">
        <f t="shared" si="51"/>
        <v>0</v>
      </c>
      <c r="AB338" s="2">
        <f t="shared" si="57"/>
        <v>1.1000000000000001</v>
      </c>
      <c r="AC338" s="2">
        <f t="shared" si="58"/>
        <v>0</v>
      </c>
      <c r="AD338" s="2">
        <f t="shared" si="59"/>
        <v>0</v>
      </c>
      <c r="AF338" s="2" t="str">
        <f t="shared" si="52"/>
        <v>Nej</v>
      </c>
      <c r="AG338" s="2">
        <f t="shared" si="53"/>
        <v>0</v>
      </c>
      <c r="AH338" s="2">
        <f t="shared" si="54"/>
        <v>0</v>
      </c>
    </row>
    <row r="339" spans="1:34" ht="15" customHeight="1" x14ac:dyDescent="0.25">
      <c r="A339" s="2" t="s">
        <v>518</v>
      </c>
      <c r="B339" s="2" t="s">
        <v>519</v>
      </c>
      <c r="C339" s="2">
        <v>2015</v>
      </c>
      <c r="D339" s="2">
        <v>0.67500000000000004</v>
      </c>
      <c r="E339" s="2" t="s">
        <v>650</v>
      </c>
      <c r="F339" s="2" t="s">
        <v>651</v>
      </c>
      <c r="G339" s="2">
        <v>2.38</v>
      </c>
      <c r="H339" s="2">
        <v>344.47</v>
      </c>
      <c r="I339" s="2">
        <v>0.42</v>
      </c>
      <c r="J339" s="2" t="s">
        <v>650</v>
      </c>
      <c r="K339" s="2" t="s">
        <v>650</v>
      </c>
      <c r="L339" s="2" t="s">
        <v>650</v>
      </c>
      <c r="M339" s="2" t="s">
        <v>650</v>
      </c>
      <c r="N339" s="2" t="s">
        <v>650</v>
      </c>
      <c r="O339" s="2" t="s">
        <v>650</v>
      </c>
      <c r="P339" s="2" t="s">
        <v>650</v>
      </c>
      <c r="Q339" s="2" t="s">
        <v>650</v>
      </c>
      <c r="R339" s="2" t="s">
        <v>650</v>
      </c>
      <c r="S339" s="2" t="s">
        <v>650</v>
      </c>
      <c r="W339" s="2" t="str">
        <f t="shared" si="55"/>
        <v>Nej</v>
      </c>
      <c r="Y339" s="2">
        <f t="shared" si="56"/>
        <v>0.42</v>
      </c>
      <c r="Z339" s="2">
        <f t="shared" si="50"/>
        <v>0.14000000000000001</v>
      </c>
      <c r="AA339" s="2">
        <f t="shared" si="51"/>
        <v>0.44</v>
      </c>
      <c r="AB339" s="2">
        <f t="shared" si="57"/>
        <v>2.38</v>
      </c>
      <c r="AC339" s="2">
        <f t="shared" si="58"/>
        <v>344.47</v>
      </c>
      <c r="AD339" s="2">
        <f t="shared" si="59"/>
        <v>0.42</v>
      </c>
      <c r="AF339" s="2" t="str">
        <f t="shared" si="52"/>
        <v>Nej</v>
      </c>
      <c r="AG339" s="2">
        <f t="shared" si="53"/>
        <v>0</v>
      </c>
      <c r="AH339" s="2">
        <f t="shared" si="54"/>
        <v>0</v>
      </c>
    </row>
    <row r="340" spans="1:34" ht="15" customHeight="1" x14ac:dyDescent="0.25">
      <c r="A340" s="2" t="s">
        <v>520</v>
      </c>
      <c r="B340" s="2" t="s">
        <v>521</v>
      </c>
      <c r="C340" s="2">
        <v>2015</v>
      </c>
      <c r="D340" s="2">
        <v>8.9499999999999996E-2</v>
      </c>
      <c r="E340" s="2" t="s">
        <v>650</v>
      </c>
      <c r="F340" s="2" t="s">
        <v>921</v>
      </c>
      <c r="G340" s="2">
        <v>0.27</v>
      </c>
      <c r="H340" s="2">
        <v>0</v>
      </c>
      <c r="I340" s="2">
        <v>0</v>
      </c>
      <c r="J340" s="2" t="s">
        <v>650</v>
      </c>
      <c r="K340" s="2" t="s">
        <v>650</v>
      </c>
      <c r="L340" s="2" t="s">
        <v>650</v>
      </c>
      <c r="M340" s="2" t="s">
        <v>650</v>
      </c>
      <c r="N340" s="2" t="s">
        <v>650</v>
      </c>
      <c r="O340" s="2" t="s">
        <v>650</v>
      </c>
      <c r="P340" s="2" t="s">
        <v>650</v>
      </c>
      <c r="Q340" s="2" t="s">
        <v>650</v>
      </c>
      <c r="R340" s="2" t="s">
        <v>650</v>
      </c>
      <c r="S340" s="2" t="s">
        <v>650</v>
      </c>
      <c r="W340" s="2" t="str">
        <f t="shared" si="55"/>
        <v>Ja</v>
      </c>
      <c r="X340" s="2">
        <v>0</v>
      </c>
      <c r="Y340" s="2">
        <f t="shared" si="56"/>
        <v>0</v>
      </c>
      <c r="Z340" s="2">
        <f t="shared" si="50"/>
        <v>1</v>
      </c>
      <c r="AA340" s="2">
        <f t="shared" si="51"/>
        <v>0</v>
      </c>
      <c r="AB340" s="2">
        <f t="shared" si="57"/>
        <v>0.27</v>
      </c>
      <c r="AC340" s="2">
        <f t="shared" si="58"/>
        <v>0</v>
      </c>
      <c r="AD340" s="2">
        <f t="shared" si="59"/>
        <v>0</v>
      </c>
      <c r="AF340" s="2" t="str">
        <f t="shared" si="52"/>
        <v>Nej</v>
      </c>
      <c r="AG340" s="2">
        <f t="shared" si="53"/>
        <v>0</v>
      </c>
      <c r="AH340" s="2">
        <f t="shared" si="54"/>
        <v>0</v>
      </c>
    </row>
    <row r="341" spans="1:34" ht="15" customHeight="1" x14ac:dyDescent="0.25">
      <c r="A341" s="2" t="s">
        <v>520</v>
      </c>
      <c r="B341" s="2" t="s">
        <v>522</v>
      </c>
      <c r="C341" s="2">
        <v>2015</v>
      </c>
      <c r="D341" s="2">
        <v>2.6080000000000001</v>
      </c>
      <c r="E341" s="2" t="s">
        <v>650</v>
      </c>
      <c r="F341" s="2" t="s">
        <v>922</v>
      </c>
      <c r="G341" s="2">
        <v>0.27</v>
      </c>
      <c r="H341" s="2">
        <v>0</v>
      </c>
      <c r="I341" s="2">
        <v>0</v>
      </c>
      <c r="J341" s="2" t="s">
        <v>650</v>
      </c>
      <c r="K341" s="2" t="s">
        <v>650</v>
      </c>
      <c r="L341" s="2" t="s">
        <v>650</v>
      </c>
      <c r="M341" s="2" t="s">
        <v>650</v>
      </c>
      <c r="N341" s="2" t="s">
        <v>650</v>
      </c>
      <c r="O341" s="2" t="s">
        <v>650</v>
      </c>
      <c r="P341" s="2" t="s">
        <v>650</v>
      </c>
      <c r="Q341" s="2" t="s">
        <v>650</v>
      </c>
      <c r="R341" s="2" t="s">
        <v>650</v>
      </c>
      <c r="S341" s="2" t="s">
        <v>650</v>
      </c>
      <c r="W341" s="2" t="str">
        <f t="shared" si="55"/>
        <v>Ja</v>
      </c>
      <c r="X341" s="2">
        <v>0</v>
      </c>
      <c r="Y341" s="2">
        <f t="shared" si="56"/>
        <v>0</v>
      </c>
      <c r="Z341" s="2">
        <f t="shared" si="50"/>
        <v>1</v>
      </c>
      <c r="AA341" s="2">
        <f t="shared" si="51"/>
        <v>0</v>
      </c>
      <c r="AB341" s="2">
        <f t="shared" si="57"/>
        <v>0.27</v>
      </c>
      <c r="AC341" s="2">
        <f t="shared" si="58"/>
        <v>0</v>
      </c>
      <c r="AD341" s="2">
        <f t="shared" si="59"/>
        <v>0</v>
      </c>
      <c r="AF341" s="2" t="str">
        <f t="shared" si="52"/>
        <v>Nej</v>
      </c>
      <c r="AG341" s="2">
        <f t="shared" si="53"/>
        <v>0</v>
      </c>
      <c r="AH341" s="2">
        <f t="shared" si="54"/>
        <v>0</v>
      </c>
    </row>
    <row r="342" spans="1:34" ht="15" customHeight="1" x14ac:dyDescent="0.25">
      <c r="A342" s="2" t="s">
        <v>520</v>
      </c>
      <c r="B342" s="2" t="s">
        <v>523</v>
      </c>
      <c r="C342" s="2">
        <v>2015</v>
      </c>
      <c r="D342" s="2">
        <v>8.5999999999999993E-2</v>
      </c>
      <c r="E342" s="2" t="s">
        <v>650</v>
      </c>
      <c r="F342" s="2" t="s">
        <v>923</v>
      </c>
      <c r="G342" s="2">
        <v>0.27</v>
      </c>
      <c r="H342" s="2">
        <v>0</v>
      </c>
      <c r="I342" s="2">
        <v>0</v>
      </c>
      <c r="J342" s="2" t="s">
        <v>650</v>
      </c>
      <c r="K342" s="2" t="s">
        <v>650</v>
      </c>
      <c r="L342" s="2" t="s">
        <v>650</v>
      </c>
      <c r="M342" s="2" t="s">
        <v>650</v>
      </c>
      <c r="N342" s="2" t="s">
        <v>650</v>
      </c>
      <c r="O342" s="2" t="s">
        <v>650</v>
      </c>
      <c r="P342" s="2" t="s">
        <v>650</v>
      </c>
      <c r="Q342" s="2" t="s">
        <v>650</v>
      </c>
      <c r="R342" s="2" t="s">
        <v>650</v>
      </c>
      <c r="S342" s="2" t="s">
        <v>650</v>
      </c>
      <c r="W342" s="2" t="str">
        <f t="shared" si="55"/>
        <v>Ja</v>
      </c>
      <c r="X342" s="2">
        <v>0</v>
      </c>
      <c r="Y342" s="2">
        <f t="shared" si="56"/>
        <v>0</v>
      </c>
      <c r="Z342" s="2">
        <f t="shared" si="50"/>
        <v>1</v>
      </c>
      <c r="AA342" s="2">
        <f t="shared" si="51"/>
        <v>0</v>
      </c>
      <c r="AB342" s="2">
        <f t="shared" si="57"/>
        <v>0.27</v>
      </c>
      <c r="AC342" s="2">
        <f t="shared" si="58"/>
        <v>0</v>
      </c>
      <c r="AD342" s="2">
        <f t="shared" si="59"/>
        <v>0</v>
      </c>
      <c r="AF342" s="2" t="str">
        <f t="shared" si="52"/>
        <v>Nej</v>
      </c>
      <c r="AG342" s="2">
        <f t="shared" si="53"/>
        <v>0</v>
      </c>
      <c r="AH342" s="2">
        <f t="shared" si="54"/>
        <v>0</v>
      </c>
    </row>
    <row r="343" spans="1:34" ht="15" customHeight="1" x14ac:dyDescent="0.25">
      <c r="A343" s="2" t="s">
        <v>524</v>
      </c>
      <c r="B343" s="2" t="s">
        <v>11</v>
      </c>
      <c r="C343" s="2">
        <v>2015</v>
      </c>
      <c r="D343" s="2">
        <v>3.4169999999999998</v>
      </c>
      <c r="E343" s="2" t="s">
        <v>650</v>
      </c>
      <c r="F343" s="2" t="s">
        <v>651</v>
      </c>
      <c r="G343" s="2">
        <v>2.38</v>
      </c>
      <c r="H343" s="2">
        <v>344.47</v>
      </c>
      <c r="I343" s="2">
        <v>0.42</v>
      </c>
      <c r="J343" s="2" t="s">
        <v>650</v>
      </c>
      <c r="K343" s="2" t="s">
        <v>650</v>
      </c>
      <c r="L343" s="2" t="s">
        <v>650</v>
      </c>
      <c r="M343" s="2" t="s">
        <v>650</v>
      </c>
      <c r="N343" s="2" t="s">
        <v>650</v>
      </c>
      <c r="O343" s="2" t="s">
        <v>650</v>
      </c>
      <c r="P343" s="2" t="s">
        <v>650</v>
      </c>
      <c r="Q343" s="2" t="s">
        <v>650</v>
      </c>
      <c r="R343" s="2" t="s">
        <v>650</v>
      </c>
      <c r="S343" s="2" t="s">
        <v>650</v>
      </c>
      <c r="W343" s="2" t="str">
        <f t="shared" si="55"/>
        <v>Nej</v>
      </c>
      <c r="Y343" s="2">
        <f t="shared" si="56"/>
        <v>0.42</v>
      </c>
      <c r="Z343" s="2">
        <f t="shared" si="50"/>
        <v>0.14000000000000001</v>
      </c>
      <c r="AA343" s="2">
        <f t="shared" si="51"/>
        <v>0.44</v>
      </c>
      <c r="AB343" s="2">
        <f t="shared" si="57"/>
        <v>2.38</v>
      </c>
      <c r="AC343" s="2">
        <f t="shared" si="58"/>
        <v>344.47</v>
      </c>
      <c r="AD343" s="2">
        <f t="shared" si="59"/>
        <v>0.42</v>
      </c>
      <c r="AF343" s="2" t="str">
        <f t="shared" si="52"/>
        <v>Nej</v>
      </c>
      <c r="AG343" s="2">
        <f t="shared" si="53"/>
        <v>0</v>
      </c>
      <c r="AH343" s="2">
        <f t="shared" si="54"/>
        <v>0</v>
      </c>
    </row>
    <row r="344" spans="1:34" ht="15" customHeight="1" x14ac:dyDescent="0.25">
      <c r="A344" s="2" t="s">
        <v>524</v>
      </c>
      <c r="B344" s="2" t="s">
        <v>525</v>
      </c>
      <c r="C344" s="2">
        <v>2015</v>
      </c>
      <c r="D344" s="2">
        <v>4.7E-2</v>
      </c>
      <c r="E344" s="2" t="s">
        <v>650</v>
      </c>
      <c r="F344" s="2" t="s">
        <v>651</v>
      </c>
      <c r="G344" s="2">
        <v>2.38</v>
      </c>
      <c r="H344" s="2">
        <v>344.47</v>
      </c>
      <c r="I344" s="2">
        <v>0.42</v>
      </c>
      <c r="J344" s="2" t="s">
        <v>650</v>
      </c>
      <c r="K344" s="2" t="s">
        <v>650</v>
      </c>
      <c r="L344" s="2" t="s">
        <v>650</v>
      </c>
      <c r="M344" s="2" t="s">
        <v>650</v>
      </c>
      <c r="N344" s="2" t="s">
        <v>650</v>
      </c>
      <c r="O344" s="2" t="s">
        <v>650</v>
      </c>
      <c r="P344" s="2" t="s">
        <v>650</v>
      </c>
      <c r="Q344" s="2" t="s">
        <v>650</v>
      </c>
      <c r="R344" s="2" t="s">
        <v>650</v>
      </c>
      <c r="S344" s="2" t="s">
        <v>650</v>
      </c>
      <c r="W344" s="2" t="str">
        <f t="shared" si="55"/>
        <v>Nej</v>
      </c>
      <c r="Y344" s="2">
        <f t="shared" si="56"/>
        <v>0.42</v>
      </c>
      <c r="Z344" s="2">
        <f t="shared" si="50"/>
        <v>0.14000000000000001</v>
      </c>
      <c r="AA344" s="2">
        <f t="shared" si="51"/>
        <v>0.44</v>
      </c>
      <c r="AB344" s="2">
        <f t="shared" si="57"/>
        <v>2.38</v>
      </c>
      <c r="AC344" s="2">
        <f t="shared" si="58"/>
        <v>344.47</v>
      </c>
      <c r="AD344" s="2">
        <f t="shared" si="59"/>
        <v>0.42</v>
      </c>
      <c r="AF344" s="2" t="str">
        <f t="shared" si="52"/>
        <v>Nej</v>
      </c>
      <c r="AG344" s="2">
        <f t="shared" si="53"/>
        <v>0</v>
      </c>
      <c r="AH344" s="2">
        <f t="shared" si="54"/>
        <v>0</v>
      </c>
    </row>
    <row r="345" spans="1:34" ht="15" customHeight="1" x14ac:dyDescent="0.25">
      <c r="A345" s="2" t="s">
        <v>524</v>
      </c>
      <c r="B345" s="2" t="s">
        <v>318</v>
      </c>
      <c r="C345" s="2">
        <v>2015</v>
      </c>
      <c r="D345" s="2">
        <v>0.308</v>
      </c>
      <c r="E345" s="2" t="s">
        <v>650</v>
      </c>
      <c r="F345" s="2" t="s">
        <v>651</v>
      </c>
      <c r="G345" s="2">
        <v>2.38</v>
      </c>
      <c r="H345" s="2">
        <v>344.47</v>
      </c>
      <c r="I345" s="2">
        <v>0.42</v>
      </c>
      <c r="J345" s="2" t="s">
        <v>650</v>
      </c>
      <c r="K345" s="2" t="s">
        <v>650</v>
      </c>
      <c r="L345" s="2" t="s">
        <v>650</v>
      </c>
      <c r="M345" s="2" t="s">
        <v>650</v>
      </c>
      <c r="N345" s="2" t="s">
        <v>650</v>
      </c>
      <c r="O345" s="2" t="s">
        <v>650</v>
      </c>
      <c r="P345" s="2" t="s">
        <v>650</v>
      </c>
      <c r="Q345" s="2" t="s">
        <v>650</v>
      </c>
      <c r="R345" s="2" t="s">
        <v>650</v>
      </c>
      <c r="S345" s="2" t="s">
        <v>650</v>
      </c>
      <c r="W345" s="2" t="str">
        <f t="shared" si="55"/>
        <v>Nej</v>
      </c>
      <c r="Y345" s="2">
        <f t="shared" si="56"/>
        <v>0.42</v>
      </c>
      <c r="Z345" s="2">
        <f t="shared" si="50"/>
        <v>0.14000000000000001</v>
      </c>
      <c r="AA345" s="2">
        <f t="shared" si="51"/>
        <v>0.44</v>
      </c>
      <c r="AB345" s="2">
        <f t="shared" si="57"/>
        <v>2.38</v>
      </c>
      <c r="AC345" s="2">
        <f t="shared" si="58"/>
        <v>344.47</v>
      </c>
      <c r="AD345" s="2">
        <f t="shared" si="59"/>
        <v>0.42</v>
      </c>
      <c r="AF345" s="2" t="str">
        <f t="shared" si="52"/>
        <v>Nej</v>
      </c>
      <c r="AG345" s="2">
        <f t="shared" si="53"/>
        <v>0</v>
      </c>
      <c r="AH345" s="2">
        <f t="shared" si="54"/>
        <v>0</v>
      </c>
    </row>
    <row r="346" spans="1:34" ht="15" customHeight="1" x14ac:dyDescent="0.25">
      <c r="A346" s="2" t="s">
        <v>526</v>
      </c>
      <c r="B346" s="2" t="s">
        <v>527</v>
      </c>
      <c r="C346" s="2">
        <v>2015</v>
      </c>
      <c r="D346" s="2">
        <v>0.60199999999999998</v>
      </c>
      <c r="E346" s="2" t="s">
        <v>650</v>
      </c>
      <c r="F346" s="2" t="s">
        <v>924</v>
      </c>
      <c r="G346" s="2">
        <v>2.38</v>
      </c>
      <c r="H346" s="2">
        <v>6.33</v>
      </c>
      <c r="I346" s="2">
        <v>0.42</v>
      </c>
      <c r="J346" s="2" t="s">
        <v>650</v>
      </c>
      <c r="K346" s="2" t="s">
        <v>650</v>
      </c>
      <c r="L346" s="2" t="s">
        <v>650</v>
      </c>
      <c r="M346" s="2" t="s">
        <v>650</v>
      </c>
      <c r="N346" s="2" t="s">
        <v>650</v>
      </c>
      <c r="O346" s="2" t="s">
        <v>650</v>
      </c>
      <c r="P346" s="2" t="s">
        <v>650</v>
      </c>
      <c r="Q346" s="2" t="s">
        <v>650</v>
      </c>
      <c r="R346" s="2" t="s">
        <v>650</v>
      </c>
      <c r="S346" s="2">
        <v>2.4</v>
      </c>
      <c r="W346" s="2" t="str">
        <f t="shared" si="55"/>
        <v>Ja</v>
      </c>
      <c r="X346" s="2">
        <v>0.41</v>
      </c>
      <c r="Y346" s="2">
        <f t="shared" si="56"/>
        <v>0.42</v>
      </c>
      <c r="Z346" s="2">
        <f t="shared" si="50"/>
        <v>0.1700000000000001</v>
      </c>
      <c r="AA346" s="2">
        <f t="shared" si="51"/>
        <v>0.41</v>
      </c>
      <c r="AB346" s="2">
        <f t="shared" si="57"/>
        <v>2.38</v>
      </c>
      <c r="AC346" s="2">
        <f t="shared" si="58"/>
        <v>6.33</v>
      </c>
      <c r="AD346" s="2">
        <f t="shared" si="59"/>
        <v>0.42</v>
      </c>
      <c r="AF346" s="2" t="str">
        <f t="shared" si="52"/>
        <v>Nej</v>
      </c>
      <c r="AG346" s="2">
        <f t="shared" si="53"/>
        <v>0</v>
      </c>
      <c r="AH346" s="2">
        <f t="shared" si="54"/>
        <v>0</v>
      </c>
    </row>
    <row r="347" spans="1:34" ht="15" customHeight="1" x14ac:dyDescent="0.25">
      <c r="A347" s="2" t="s">
        <v>526</v>
      </c>
      <c r="B347" s="2" t="s">
        <v>528</v>
      </c>
      <c r="C347" s="2">
        <v>2015</v>
      </c>
      <c r="D347" s="2">
        <v>13</v>
      </c>
      <c r="E347" s="2">
        <v>16</v>
      </c>
      <c r="F347" s="2" t="s">
        <v>925</v>
      </c>
      <c r="G347" s="2">
        <v>0.05</v>
      </c>
      <c r="H347" s="2">
        <v>0</v>
      </c>
      <c r="I347" s="2">
        <v>0</v>
      </c>
      <c r="J347" s="2" t="s">
        <v>650</v>
      </c>
      <c r="K347" s="2" t="s">
        <v>650</v>
      </c>
      <c r="L347" s="2" t="s">
        <v>650</v>
      </c>
      <c r="M347" s="2" t="s">
        <v>650</v>
      </c>
      <c r="N347" s="2" t="s">
        <v>650</v>
      </c>
      <c r="O347" s="2" t="s">
        <v>650</v>
      </c>
      <c r="P347" s="2" t="s">
        <v>650</v>
      </c>
      <c r="Q347" s="2" t="s">
        <v>650</v>
      </c>
      <c r="R347" s="2" t="s">
        <v>650</v>
      </c>
      <c r="S347" s="2" t="s">
        <v>650</v>
      </c>
      <c r="W347" s="2" t="str">
        <f t="shared" si="55"/>
        <v>Ja</v>
      </c>
      <c r="X347" s="2">
        <v>0</v>
      </c>
      <c r="Y347" s="2">
        <f t="shared" si="56"/>
        <v>0</v>
      </c>
      <c r="Z347" s="2">
        <f t="shared" si="50"/>
        <v>1</v>
      </c>
      <c r="AA347" s="2">
        <f t="shared" si="51"/>
        <v>0</v>
      </c>
      <c r="AB347" s="2">
        <f t="shared" si="57"/>
        <v>0.05</v>
      </c>
      <c r="AC347" s="2">
        <f t="shared" si="58"/>
        <v>0</v>
      </c>
      <c r="AD347" s="2">
        <f t="shared" si="59"/>
        <v>0</v>
      </c>
      <c r="AF347" s="2" t="str">
        <f t="shared" si="52"/>
        <v>Nej</v>
      </c>
      <c r="AG347" s="2">
        <f t="shared" si="53"/>
        <v>0</v>
      </c>
      <c r="AH347" s="2">
        <f t="shared" si="54"/>
        <v>0</v>
      </c>
    </row>
    <row r="348" spans="1:34" ht="15" customHeight="1" x14ac:dyDescent="0.25">
      <c r="A348" s="2" t="s">
        <v>526</v>
      </c>
      <c r="B348" s="2" t="s">
        <v>529</v>
      </c>
      <c r="C348" s="2">
        <v>2015</v>
      </c>
      <c r="D348" s="2">
        <v>3.2</v>
      </c>
      <c r="E348" s="2" t="s">
        <v>650</v>
      </c>
      <c r="F348" s="2" t="s">
        <v>926</v>
      </c>
      <c r="G348" s="2">
        <v>2.36</v>
      </c>
      <c r="H348" s="2">
        <v>6.66</v>
      </c>
      <c r="I348" s="2">
        <v>0.1</v>
      </c>
      <c r="J348" s="2" t="s">
        <v>650</v>
      </c>
      <c r="K348" s="2" t="s">
        <v>650</v>
      </c>
      <c r="L348" s="2" t="s">
        <v>650</v>
      </c>
      <c r="M348" s="2" t="s">
        <v>650</v>
      </c>
      <c r="N348" s="2" t="s">
        <v>650</v>
      </c>
      <c r="O348" s="2" t="s">
        <v>650</v>
      </c>
      <c r="P348" s="2" t="s">
        <v>650</v>
      </c>
      <c r="Q348" s="2" t="s">
        <v>650</v>
      </c>
      <c r="R348" s="2" t="s">
        <v>650</v>
      </c>
      <c r="S348" s="2" t="s">
        <v>650</v>
      </c>
      <c r="W348" s="2" t="str">
        <f t="shared" si="55"/>
        <v>Ja</v>
      </c>
      <c r="X348" s="2">
        <v>0.41</v>
      </c>
      <c r="Y348" s="2">
        <f t="shared" si="56"/>
        <v>0.1</v>
      </c>
      <c r="Z348" s="2">
        <f t="shared" si="50"/>
        <v>0.49000000000000005</v>
      </c>
      <c r="AA348" s="2">
        <f t="shared" si="51"/>
        <v>0.41</v>
      </c>
      <c r="AB348" s="2">
        <f t="shared" si="57"/>
        <v>2.36</v>
      </c>
      <c r="AC348" s="2">
        <f t="shared" si="58"/>
        <v>6.66</v>
      </c>
      <c r="AD348" s="2">
        <f t="shared" si="59"/>
        <v>0.1</v>
      </c>
      <c r="AF348" s="2" t="str">
        <f t="shared" si="52"/>
        <v>Nej</v>
      </c>
      <c r="AG348" s="2">
        <f t="shared" si="53"/>
        <v>0</v>
      </c>
      <c r="AH348" s="2">
        <f t="shared" si="54"/>
        <v>0</v>
      </c>
    </row>
    <row r="349" spans="1:34" ht="15" customHeight="1" x14ac:dyDescent="0.25">
      <c r="A349" s="2" t="s">
        <v>526</v>
      </c>
      <c r="B349" s="2" t="s">
        <v>530</v>
      </c>
      <c r="C349" s="2">
        <v>2015</v>
      </c>
      <c r="D349" s="2">
        <v>0.32700000000000001</v>
      </c>
      <c r="E349" s="2" t="s">
        <v>650</v>
      </c>
      <c r="F349" s="2" t="s">
        <v>651</v>
      </c>
      <c r="G349" s="2">
        <v>2.36</v>
      </c>
      <c r="H349" s="2">
        <v>5.69</v>
      </c>
      <c r="I349" s="2">
        <v>0.42</v>
      </c>
      <c r="J349" s="2" t="s">
        <v>650</v>
      </c>
      <c r="K349" s="2" t="s">
        <v>650</v>
      </c>
      <c r="L349" s="2" t="s">
        <v>650</v>
      </c>
      <c r="M349" s="2" t="s">
        <v>650</v>
      </c>
      <c r="N349" s="2" t="s">
        <v>650</v>
      </c>
      <c r="O349" s="2" t="s">
        <v>650</v>
      </c>
      <c r="P349" s="2" t="s">
        <v>650</v>
      </c>
      <c r="Q349" s="2" t="s">
        <v>650</v>
      </c>
      <c r="R349" s="2" t="s">
        <v>650</v>
      </c>
      <c r="S349" s="2" t="s">
        <v>650</v>
      </c>
      <c r="W349" s="2" t="str">
        <f t="shared" si="55"/>
        <v>Ja</v>
      </c>
      <c r="X349" s="2">
        <v>0.41</v>
      </c>
      <c r="Y349" s="2">
        <f t="shared" si="56"/>
        <v>0.42</v>
      </c>
      <c r="Z349" s="2">
        <f t="shared" si="50"/>
        <v>0.1700000000000001</v>
      </c>
      <c r="AA349" s="2">
        <f t="shared" si="51"/>
        <v>0.41</v>
      </c>
      <c r="AB349" s="2">
        <f t="shared" si="57"/>
        <v>2.36</v>
      </c>
      <c r="AC349" s="2">
        <f t="shared" si="58"/>
        <v>5.69</v>
      </c>
      <c r="AD349" s="2">
        <f t="shared" si="59"/>
        <v>0.42</v>
      </c>
      <c r="AF349" s="2" t="str">
        <f t="shared" si="52"/>
        <v>Nej</v>
      </c>
      <c r="AG349" s="2">
        <f t="shared" si="53"/>
        <v>0</v>
      </c>
      <c r="AH349" s="2">
        <f t="shared" si="54"/>
        <v>0</v>
      </c>
    </row>
    <row r="350" spans="1:34" ht="15" customHeight="1" x14ac:dyDescent="0.25">
      <c r="A350" s="2" t="s">
        <v>526</v>
      </c>
      <c r="B350" s="2" t="s">
        <v>531</v>
      </c>
      <c r="C350" s="2">
        <v>2015</v>
      </c>
      <c r="D350" s="2">
        <v>1.9</v>
      </c>
      <c r="E350" s="2" t="s">
        <v>650</v>
      </c>
      <c r="F350" s="2" t="s">
        <v>927</v>
      </c>
      <c r="G350" s="2">
        <v>1.9</v>
      </c>
      <c r="H350" s="2">
        <v>6.33</v>
      </c>
      <c r="I350" s="2">
        <v>0</v>
      </c>
      <c r="J350" s="2" t="s">
        <v>650</v>
      </c>
      <c r="K350" s="2" t="s">
        <v>650</v>
      </c>
      <c r="L350" s="2" t="s">
        <v>650</v>
      </c>
      <c r="M350" s="2" t="s">
        <v>650</v>
      </c>
      <c r="N350" s="2" t="s">
        <v>650</v>
      </c>
      <c r="O350" s="2" t="s">
        <v>650</v>
      </c>
      <c r="P350" s="2" t="s">
        <v>650</v>
      </c>
      <c r="Q350" s="2" t="s">
        <v>650</v>
      </c>
      <c r="R350" s="2" t="s">
        <v>650</v>
      </c>
      <c r="S350" s="2" t="s">
        <v>650</v>
      </c>
      <c r="W350" s="2" t="str">
        <f t="shared" si="55"/>
        <v>Ja</v>
      </c>
      <c r="X350" s="2">
        <v>0.41</v>
      </c>
      <c r="Y350" s="2">
        <f t="shared" si="56"/>
        <v>0</v>
      </c>
      <c r="Z350" s="2">
        <f t="shared" si="50"/>
        <v>0.59000000000000008</v>
      </c>
      <c r="AA350" s="2">
        <f t="shared" si="51"/>
        <v>0.41</v>
      </c>
      <c r="AB350" s="2">
        <f t="shared" si="57"/>
        <v>1.9</v>
      </c>
      <c r="AC350" s="2">
        <f t="shared" si="58"/>
        <v>6.33</v>
      </c>
      <c r="AD350" s="2">
        <f t="shared" si="59"/>
        <v>0</v>
      </c>
      <c r="AF350" s="2" t="str">
        <f t="shared" si="52"/>
        <v>Nej</v>
      </c>
      <c r="AG350" s="2">
        <f t="shared" si="53"/>
        <v>0</v>
      </c>
      <c r="AH350" s="2">
        <f t="shared" si="54"/>
        <v>0</v>
      </c>
    </row>
    <row r="351" spans="1:34" ht="15" customHeight="1" x14ac:dyDescent="0.25">
      <c r="A351" s="2" t="s">
        <v>526</v>
      </c>
      <c r="B351" s="2" t="s">
        <v>532</v>
      </c>
      <c r="C351" s="2">
        <v>2015</v>
      </c>
      <c r="D351" s="2">
        <v>7.3</v>
      </c>
      <c r="E351" s="2">
        <v>2.6890000000000001</v>
      </c>
      <c r="F351" s="2" t="s">
        <v>924</v>
      </c>
      <c r="G351" s="2">
        <v>2.38</v>
      </c>
      <c r="H351" s="2">
        <v>6.33</v>
      </c>
      <c r="I351" s="2">
        <v>0.42</v>
      </c>
      <c r="J351" s="2" t="s">
        <v>650</v>
      </c>
      <c r="K351" s="2" t="s">
        <v>650</v>
      </c>
      <c r="L351" s="2" t="s">
        <v>650</v>
      </c>
      <c r="M351" s="2" t="s">
        <v>650</v>
      </c>
      <c r="N351" s="2" t="s">
        <v>650</v>
      </c>
      <c r="O351" s="2" t="s">
        <v>650</v>
      </c>
      <c r="P351" s="2" t="s">
        <v>650</v>
      </c>
      <c r="Q351" s="2" t="s">
        <v>650</v>
      </c>
      <c r="R351" s="2" t="s">
        <v>650</v>
      </c>
      <c r="S351" s="2">
        <v>1.8</v>
      </c>
      <c r="W351" s="2" t="str">
        <f t="shared" si="55"/>
        <v>Ja</v>
      </c>
      <c r="X351" s="2">
        <v>0.41</v>
      </c>
      <c r="Y351" s="2">
        <f t="shared" si="56"/>
        <v>0.42</v>
      </c>
      <c r="Z351" s="2">
        <f t="shared" si="50"/>
        <v>0.1700000000000001</v>
      </c>
      <c r="AA351" s="2">
        <f t="shared" si="51"/>
        <v>0.41</v>
      </c>
      <c r="AB351" s="2">
        <f t="shared" si="57"/>
        <v>2.38</v>
      </c>
      <c r="AC351" s="2">
        <f t="shared" si="58"/>
        <v>6.33</v>
      </c>
      <c r="AD351" s="2">
        <f t="shared" si="59"/>
        <v>0.42</v>
      </c>
      <c r="AF351" s="2" t="str">
        <f t="shared" si="52"/>
        <v>Nej</v>
      </c>
      <c r="AG351" s="2">
        <f t="shared" si="53"/>
        <v>0</v>
      </c>
      <c r="AH351" s="2">
        <f t="shared" si="54"/>
        <v>0</v>
      </c>
    </row>
    <row r="352" spans="1:34" ht="15" customHeight="1" x14ac:dyDescent="0.25">
      <c r="A352" s="2" t="s">
        <v>526</v>
      </c>
      <c r="B352" s="2" t="s">
        <v>533</v>
      </c>
      <c r="C352" s="2">
        <v>2015</v>
      </c>
      <c r="D352" s="2">
        <v>4.8959999999999999</v>
      </c>
      <c r="E352" s="2">
        <v>13.712999999999999</v>
      </c>
      <c r="F352" s="2" t="s">
        <v>928</v>
      </c>
      <c r="G352" s="2">
        <v>0.05</v>
      </c>
      <c r="H352" s="2">
        <v>0</v>
      </c>
      <c r="I352" s="2">
        <v>0</v>
      </c>
      <c r="J352" s="2" t="s">
        <v>650</v>
      </c>
      <c r="K352" s="2" t="s">
        <v>650</v>
      </c>
      <c r="L352" s="2" t="s">
        <v>650</v>
      </c>
      <c r="M352" s="2" t="s">
        <v>650</v>
      </c>
      <c r="N352" s="2" t="s">
        <v>650</v>
      </c>
      <c r="O352" s="2" t="s">
        <v>650</v>
      </c>
      <c r="P352" s="2" t="s">
        <v>650</v>
      </c>
      <c r="Q352" s="2" t="s">
        <v>650</v>
      </c>
      <c r="R352" s="2" t="s">
        <v>650</v>
      </c>
      <c r="S352" s="2" t="s">
        <v>650</v>
      </c>
      <c r="W352" s="2" t="str">
        <f t="shared" si="55"/>
        <v>Ja</v>
      </c>
      <c r="X352" s="2">
        <v>0</v>
      </c>
      <c r="Y352" s="2">
        <f t="shared" si="56"/>
        <v>0</v>
      </c>
      <c r="Z352" s="2">
        <f t="shared" si="50"/>
        <v>1</v>
      </c>
      <c r="AA352" s="2">
        <f t="shared" si="51"/>
        <v>0</v>
      </c>
      <c r="AB352" s="2">
        <f t="shared" si="57"/>
        <v>0.05</v>
      </c>
      <c r="AC352" s="2">
        <f t="shared" si="58"/>
        <v>0</v>
      </c>
      <c r="AD352" s="2">
        <f t="shared" si="59"/>
        <v>0</v>
      </c>
      <c r="AF352" s="2" t="str">
        <f t="shared" si="52"/>
        <v>Nej</v>
      </c>
      <c r="AG352" s="2">
        <f t="shared" si="53"/>
        <v>0</v>
      </c>
      <c r="AH352" s="2">
        <f t="shared" si="54"/>
        <v>0</v>
      </c>
    </row>
    <row r="353" spans="1:34" ht="15" customHeight="1" x14ac:dyDescent="0.25">
      <c r="A353" s="2" t="s">
        <v>526</v>
      </c>
      <c r="B353" s="2" t="s">
        <v>534</v>
      </c>
      <c r="C353" s="2">
        <v>2015</v>
      </c>
      <c r="D353" s="2">
        <v>0.44479999999999997</v>
      </c>
      <c r="E353" s="2" t="s">
        <v>650</v>
      </c>
      <c r="F353" s="2" t="s">
        <v>926</v>
      </c>
      <c r="G353" s="2">
        <v>2.36</v>
      </c>
      <c r="H353" s="2">
        <v>6.66</v>
      </c>
      <c r="I353" s="2">
        <v>0.1</v>
      </c>
      <c r="J353" s="2" t="s">
        <v>650</v>
      </c>
      <c r="K353" s="2" t="s">
        <v>650</v>
      </c>
      <c r="L353" s="2" t="s">
        <v>650</v>
      </c>
      <c r="M353" s="2" t="s">
        <v>650</v>
      </c>
      <c r="N353" s="2" t="s">
        <v>650</v>
      </c>
      <c r="O353" s="2" t="s">
        <v>650</v>
      </c>
      <c r="P353" s="2" t="s">
        <v>650</v>
      </c>
      <c r="Q353" s="2" t="s">
        <v>650</v>
      </c>
      <c r="R353" s="2" t="s">
        <v>650</v>
      </c>
      <c r="S353" s="2" t="s">
        <v>650</v>
      </c>
      <c r="W353" s="2" t="str">
        <f t="shared" si="55"/>
        <v>Ja</v>
      </c>
      <c r="X353" s="2">
        <v>0.41</v>
      </c>
      <c r="Y353" s="2">
        <f t="shared" si="56"/>
        <v>0.1</v>
      </c>
      <c r="Z353" s="2">
        <f t="shared" si="50"/>
        <v>0.49000000000000005</v>
      </c>
      <c r="AA353" s="2">
        <f t="shared" si="51"/>
        <v>0.41</v>
      </c>
      <c r="AB353" s="2">
        <f t="shared" si="57"/>
        <v>2.36</v>
      </c>
      <c r="AC353" s="2">
        <f t="shared" si="58"/>
        <v>6.66</v>
      </c>
      <c r="AD353" s="2">
        <f t="shared" si="59"/>
        <v>0.1</v>
      </c>
      <c r="AF353" s="2" t="str">
        <f t="shared" si="52"/>
        <v>Nej</v>
      </c>
      <c r="AG353" s="2">
        <f t="shared" si="53"/>
        <v>0</v>
      </c>
      <c r="AH353" s="2">
        <f t="shared" si="54"/>
        <v>0</v>
      </c>
    </row>
    <row r="354" spans="1:34" ht="15" customHeight="1" x14ac:dyDescent="0.25">
      <c r="A354" s="2" t="s">
        <v>526</v>
      </c>
      <c r="B354" s="2" t="s">
        <v>535</v>
      </c>
      <c r="C354" s="2">
        <v>2015</v>
      </c>
      <c r="D354" s="2">
        <v>0.2</v>
      </c>
      <c r="E354" s="2" t="s">
        <v>650</v>
      </c>
      <c r="F354" s="2" t="s">
        <v>927</v>
      </c>
      <c r="G354" s="2">
        <v>1.9</v>
      </c>
      <c r="H354" s="2">
        <v>6.33</v>
      </c>
      <c r="I354" s="2">
        <v>0</v>
      </c>
      <c r="J354" s="2" t="s">
        <v>650</v>
      </c>
      <c r="K354" s="2" t="s">
        <v>650</v>
      </c>
      <c r="L354" s="2" t="s">
        <v>650</v>
      </c>
      <c r="M354" s="2" t="s">
        <v>650</v>
      </c>
      <c r="N354" s="2" t="s">
        <v>650</v>
      </c>
      <c r="O354" s="2" t="s">
        <v>650</v>
      </c>
      <c r="P354" s="2" t="s">
        <v>650</v>
      </c>
      <c r="Q354" s="2" t="s">
        <v>650</v>
      </c>
      <c r="R354" s="2" t="s">
        <v>650</v>
      </c>
      <c r="S354" s="2" t="s">
        <v>650</v>
      </c>
      <c r="W354" s="2" t="str">
        <f t="shared" si="55"/>
        <v>Ja</v>
      </c>
      <c r="X354" s="2">
        <v>0.41</v>
      </c>
      <c r="Y354" s="2">
        <f t="shared" si="56"/>
        <v>0</v>
      </c>
      <c r="Z354" s="2">
        <f t="shared" si="50"/>
        <v>0.59000000000000008</v>
      </c>
      <c r="AA354" s="2">
        <f t="shared" si="51"/>
        <v>0.41</v>
      </c>
      <c r="AB354" s="2">
        <f t="shared" si="57"/>
        <v>1.9</v>
      </c>
      <c r="AC354" s="2">
        <f t="shared" si="58"/>
        <v>6.33</v>
      </c>
      <c r="AD354" s="2">
        <f t="shared" si="59"/>
        <v>0</v>
      </c>
      <c r="AF354" s="2" t="str">
        <f t="shared" si="52"/>
        <v>Nej</v>
      </c>
      <c r="AG354" s="2">
        <f t="shared" si="53"/>
        <v>0</v>
      </c>
      <c r="AH354" s="2">
        <f t="shared" si="54"/>
        <v>0</v>
      </c>
    </row>
    <row r="355" spans="1:34" ht="15" customHeight="1" x14ac:dyDescent="0.25">
      <c r="A355" s="2" t="s">
        <v>526</v>
      </c>
      <c r="B355" s="2" t="s">
        <v>536</v>
      </c>
      <c r="C355" s="2">
        <v>2015</v>
      </c>
      <c r="D355" s="2">
        <v>57.5</v>
      </c>
      <c r="E355" s="2">
        <v>15.9</v>
      </c>
      <c r="F355" s="2" t="s">
        <v>927</v>
      </c>
      <c r="G355" s="2">
        <v>1.9</v>
      </c>
      <c r="H355" s="2">
        <v>6.33</v>
      </c>
      <c r="I355" s="2">
        <v>0</v>
      </c>
      <c r="J355" s="2" t="s">
        <v>650</v>
      </c>
      <c r="K355" s="2" t="s">
        <v>650</v>
      </c>
      <c r="L355" s="2" t="s">
        <v>650</v>
      </c>
      <c r="M355" s="2" t="s">
        <v>650</v>
      </c>
      <c r="N355" s="2" t="s">
        <v>650</v>
      </c>
      <c r="O355" s="2">
        <v>71.599999999999994</v>
      </c>
      <c r="P355" s="2">
        <v>0.04</v>
      </c>
      <c r="Q355" s="2">
        <v>0</v>
      </c>
      <c r="R355" s="2">
        <v>0</v>
      </c>
      <c r="S355" s="2">
        <v>0</v>
      </c>
      <c r="W355" s="2" t="str">
        <f t="shared" si="55"/>
        <v>Ja</v>
      </c>
      <c r="X355" s="2">
        <v>0.41</v>
      </c>
      <c r="Y355" s="2">
        <f t="shared" si="56"/>
        <v>0</v>
      </c>
      <c r="Z355" s="2">
        <f t="shared" si="50"/>
        <v>0.59000000000000008</v>
      </c>
      <c r="AA355" s="2">
        <f t="shared" si="51"/>
        <v>0.41</v>
      </c>
      <c r="AB355" s="2">
        <f t="shared" si="57"/>
        <v>1.9</v>
      </c>
      <c r="AC355" s="2">
        <f t="shared" si="58"/>
        <v>6.33</v>
      </c>
      <c r="AD355" s="2">
        <f t="shared" si="59"/>
        <v>0</v>
      </c>
      <c r="AF355" s="2" t="str">
        <f t="shared" si="52"/>
        <v>Nej</v>
      </c>
      <c r="AG355" s="2">
        <f t="shared" si="53"/>
        <v>0</v>
      </c>
      <c r="AH355" s="2">
        <f t="shared" si="54"/>
        <v>0</v>
      </c>
    </row>
    <row r="356" spans="1:34" ht="15" customHeight="1" x14ac:dyDescent="0.25">
      <c r="A356" s="2" t="s">
        <v>526</v>
      </c>
      <c r="B356" s="2" t="s">
        <v>537</v>
      </c>
      <c r="C356" s="2">
        <v>2015</v>
      </c>
      <c r="D356" s="2">
        <v>1</v>
      </c>
      <c r="E356" s="2" t="s">
        <v>650</v>
      </c>
      <c r="F356" s="2" t="s">
        <v>929</v>
      </c>
      <c r="G356" s="2">
        <v>2.36</v>
      </c>
      <c r="H356" s="2">
        <v>6.33</v>
      </c>
      <c r="I356" s="2">
        <v>0.55000000000000004</v>
      </c>
      <c r="J356" s="2" t="s">
        <v>650</v>
      </c>
      <c r="K356" s="2" t="s">
        <v>650</v>
      </c>
      <c r="L356" s="2" t="s">
        <v>650</v>
      </c>
      <c r="M356" s="2" t="s">
        <v>650</v>
      </c>
      <c r="N356" s="2" t="s">
        <v>650</v>
      </c>
      <c r="O356" s="2" t="s">
        <v>650</v>
      </c>
      <c r="P356" s="2" t="s">
        <v>650</v>
      </c>
      <c r="Q356" s="2" t="s">
        <v>650</v>
      </c>
      <c r="R356" s="2" t="s">
        <v>650</v>
      </c>
      <c r="S356" s="2" t="s">
        <v>650</v>
      </c>
      <c r="W356" s="2" t="str">
        <f t="shared" si="55"/>
        <v>Ja</v>
      </c>
      <c r="X356" s="2">
        <v>0.41</v>
      </c>
      <c r="Y356" s="2">
        <f t="shared" si="56"/>
        <v>0.55000000000000004</v>
      </c>
      <c r="Z356" s="2">
        <f t="shared" si="50"/>
        <v>3.999999999999998E-2</v>
      </c>
      <c r="AA356" s="2">
        <f t="shared" si="51"/>
        <v>0.41</v>
      </c>
      <c r="AB356" s="2">
        <f t="shared" si="57"/>
        <v>2.36</v>
      </c>
      <c r="AC356" s="2">
        <f t="shared" si="58"/>
        <v>6.33</v>
      </c>
      <c r="AD356" s="2">
        <f t="shared" si="59"/>
        <v>0.55000000000000004</v>
      </c>
      <c r="AF356" s="2" t="str">
        <f t="shared" si="52"/>
        <v>Nej</v>
      </c>
      <c r="AG356" s="2">
        <f t="shared" si="53"/>
        <v>0</v>
      </c>
      <c r="AH356" s="2">
        <f t="shared" si="54"/>
        <v>0</v>
      </c>
    </row>
    <row r="357" spans="1:34" ht="15" customHeight="1" x14ac:dyDescent="0.25">
      <c r="A357" s="2" t="s">
        <v>538</v>
      </c>
      <c r="B357" s="2" t="s">
        <v>539</v>
      </c>
      <c r="C357" s="2">
        <v>2015</v>
      </c>
      <c r="D357" s="2">
        <v>0.1</v>
      </c>
      <c r="E357" s="2" t="s">
        <v>650</v>
      </c>
      <c r="F357" s="2" t="s">
        <v>651</v>
      </c>
      <c r="G357" s="2">
        <v>2.38</v>
      </c>
      <c r="H357" s="2">
        <v>344.47</v>
      </c>
      <c r="I357" s="2">
        <v>0.42</v>
      </c>
      <c r="J357" s="2" t="s">
        <v>650</v>
      </c>
      <c r="K357" s="2" t="s">
        <v>650</v>
      </c>
      <c r="L357" s="2" t="s">
        <v>650</v>
      </c>
      <c r="M357" s="2" t="s">
        <v>650</v>
      </c>
      <c r="N357" s="2" t="s">
        <v>650</v>
      </c>
      <c r="O357" s="2" t="s">
        <v>650</v>
      </c>
      <c r="P357" s="2" t="s">
        <v>650</v>
      </c>
      <c r="Q357" s="2" t="s">
        <v>650</v>
      </c>
      <c r="R357" s="2" t="s">
        <v>650</v>
      </c>
      <c r="S357" s="2" t="s">
        <v>650</v>
      </c>
      <c r="W357" s="2" t="str">
        <f t="shared" si="55"/>
        <v>Nej</v>
      </c>
      <c r="Y357" s="2">
        <f t="shared" si="56"/>
        <v>0.42</v>
      </c>
      <c r="Z357" s="2">
        <f t="shared" si="50"/>
        <v>0.14000000000000001</v>
      </c>
      <c r="AA357" s="2">
        <f t="shared" si="51"/>
        <v>0.44</v>
      </c>
      <c r="AB357" s="2">
        <f t="shared" si="57"/>
        <v>2.38</v>
      </c>
      <c r="AC357" s="2">
        <f t="shared" si="58"/>
        <v>344.47</v>
      </c>
      <c r="AD357" s="2">
        <f t="shared" si="59"/>
        <v>0.42</v>
      </c>
      <c r="AF357" s="2" t="str">
        <f t="shared" si="52"/>
        <v>Nej</v>
      </c>
      <c r="AG357" s="2">
        <f t="shared" si="53"/>
        <v>0</v>
      </c>
      <c r="AH357" s="2">
        <f t="shared" si="54"/>
        <v>0</v>
      </c>
    </row>
    <row r="358" spans="1:34" ht="15" customHeight="1" x14ac:dyDescent="0.25">
      <c r="A358" s="2" t="s">
        <v>538</v>
      </c>
      <c r="B358" s="2" t="s">
        <v>540</v>
      </c>
      <c r="C358" s="2">
        <v>2015</v>
      </c>
      <c r="D358" s="2">
        <v>0.1</v>
      </c>
      <c r="E358" s="2" t="s">
        <v>650</v>
      </c>
      <c r="F358" s="2" t="s">
        <v>651</v>
      </c>
      <c r="G358" s="2">
        <v>2.38</v>
      </c>
      <c r="H358" s="2">
        <v>344.47</v>
      </c>
      <c r="I358" s="2">
        <v>0.42</v>
      </c>
      <c r="J358" s="2" t="s">
        <v>650</v>
      </c>
      <c r="K358" s="2" t="s">
        <v>650</v>
      </c>
      <c r="L358" s="2" t="s">
        <v>650</v>
      </c>
      <c r="M358" s="2" t="s">
        <v>650</v>
      </c>
      <c r="N358" s="2" t="s">
        <v>650</v>
      </c>
      <c r="O358" s="2" t="s">
        <v>650</v>
      </c>
      <c r="P358" s="2" t="s">
        <v>650</v>
      </c>
      <c r="Q358" s="2" t="s">
        <v>650</v>
      </c>
      <c r="R358" s="2" t="s">
        <v>650</v>
      </c>
      <c r="S358" s="2" t="s">
        <v>650</v>
      </c>
      <c r="W358" s="2" t="str">
        <f t="shared" si="55"/>
        <v>Nej</v>
      </c>
      <c r="Y358" s="2">
        <f t="shared" si="56"/>
        <v>0.42</v>
      </c>
      <c r="Z358" s="2">
        <f t="shared" si="50"/>
        <v>0.14000000000000001</v>
      </c>
      <c r="AA358" s="2">
        <f t="shared" si="51"/>
        <v>0.44</v>
      </c>
      <c r="AB358" s="2">
        <f t="shared" si="57"/>
        <v>2.38</v>
      </c>
      <c r="AC358" s="2">
        <f t="shared" si="58"/>
        <v>344.47</v>
      </c>
      <c r="AD358" s="2">
        <f t="shared" si="59"/>
        <v>0.42</v>
      </c>
      <c r="AF358" s="2" t="str">
        <f t="shared" si="52"/>
        <v>Nej</v>
      </c>
      <c r="AG358" s="2">
        <f t="shared" si="53"/>
        <v>0</v>
      </c>
      <c r="AH358" s="2">
        <f t="shared" si="54"/>
        <v>0</v>
      </c>
    </row>
    <row r="359" spans="1:34" ht="15" customHeight="1" x14ac:dyDescent="0.25">
      <c r="A359" s="2" t="s">
        <v>538</v>
      </c>
      <c r="B359" s="2" t="s">
        <v>541</v>
      </c>
      <c r="C359" s="2">
        <v>2015</v>
      </c>
      <c r="D359" s="2">
        <v>1.5</v>
      </c>
      <c r="E359" s="2">
        <v>4</v>
      </c>
      <c r="F359" s="2" t="s">
        <v>652</v>
      </c>
      <c r="G359" s="2">
        <v>2.38</v>
      </c>
      <c r="H359" s="2">
        <v>344.47</v>
      </c>
      <c r="I359" s="2">
        <v>0.42</v>
      </c>
      <c r="J359" s="2" t="s">
        <v>650</v>
      </c>
      <c r="K359" s="2" t="s">
        <v>650</v>
      </c>
      <c r="L359" s="2" t="s">
        <v>650</v>
      </c>
      <c r="M359" s="2" t="s">
        <v>650</v>
      </c>
      <c r="N359" s="2" t="s">
        <v>650</v>
      </c>
      <c r="O359" s="2" t="s">
        <v>650</v>
      </c>
      <c r="P359" s="2" t="s">
        <v>650</v>
      </c>
      <c r="Q359" s="2" t="s">
        <v>650</v>
      </c>
      <c r="R359" s="2" t="s">
        <v>650</v>
      </c>
      <c r="S359" s="2" t="s">
        <v>650</v>
      </c>
      <c r="W359" s="2" t="str">
        <f t="shared" si="55"/>
        <v>Nej</v>
      </c>
      <c r="Y359" s="2">
        <f t="shared" si="56"/>
        <v>0.42</v>
      </c>
      <c r="Z359" s="2">
        <f t="shared" si="50"/>
        <v>0.14000000000000001</v>
      </c>
      <c r="AA359" s="2">
        <f t="shared" si="51"/>
        <v>0.44</v>
      </c>
      <c r="AB359" s="2">
        <f t="shared" si="57"/>
        <v>2.38</v>
      </c>
      <c r="AC359" s="2">
        <f t="shared" si="58"/>
        <v>344.47</v>
      </c>
      <c r="AD359" s="2">
        <f t="shared" si="59"/>
        <v>0.42</v>
      </c>
      <c r="AF359" s="2" t="str">
        <f t="shared" si="52"/>
        <v>Nej</v>
      </c>
      <c r="AG359" s="2">
        <f t="shared" si="53"/>
        <v>0</v>
      </c>
      <c r="AH359" s="2">
        <f t="shared" si="54"/>
        <v>0</v>
      </c>
    </row>
    <row r="360" spans="1:34" ht="15" customHeight="1" x14ac:dyDescent="0.25">
      <c r="A360" s="2" t="s">
        <v>542</v>
      </c>
      <c r="B360" s="2" t="s">
        <v>543</v>
      </c>
      <c r="C360" s="2">
        <v>2015</v>
      </c>
      <c r="D360" s="2" t="s">
        <v>650</v>
      </c>
      <c r="E360" s="2" t="s">
        <v>650</v>
      </c>
      <c r="F360" s="2" t="s">
        <v>930</v>
      </c>
      <c r="G360" s="2">
        <v>1.3</v>
      </c>
      <c r="H360" s="2">
        <v>30</v>
      </c>
      <c r="I360" s="2">
        <v>0</v>
      </c>
      <c r="J360" s="2" t="s">
        <v>650</v>
      </c>
      <c r="K360" s="2" t="s">
        <v>650</v>
      </c>
      <c r="L360" s="2" t="s">
        <v>650</v>
      </c>
      <c r="M360" s="2" t="s">
        <v>650</v>
      </c>
      <c r="N360" s="2" t="s">
        <v>650</v>
      </c>
      <c r="O360" s="2" t="s">
        <v>650</v>
      </c>
      <c r="P360" s="2" t="s">
        <v>650</v>
      </c>
      <c r="Q360" s="2" t="s">
        <v>650</v>
      </c>
      <c r="R360" s="2" t="s">
        <v>650</v>
      </c>
      <c r="S360" s="2" t="s">
        <v>650</v>
      </c>
      <c r="W360" s="2" t="str">
        <f t="shared" si="55"/>
        <v>Ja</v>
      </c>
      <c r="X360" s="2">
        <v>0</v>
      </c>
      <c r="Y360" s="2">
        <f t="shared" si="56"/>
        <v>0</v>
      </c>
      <c r="Z360" s="2">
        <f t="shared" si="50"/>
        <v>1</v>
      </c>
      <c r="AA360" s="2">
        <f t="shared" si="51"/>
        <v>0</v>
      </c>
      <c r="AB360" s="2">
        <f t="shared" si="57"/>
        <v>1.3</v>
      </c>
      <c r="AC360" s="2">
        <f t="shared" si="58"/>
        <v>30</v>
      </c>
      <c r="AD360" s="2">
        <f t="shared" si="59"/>
        <v>0</v>
      </c>
      <c r="AF360" s="2" t="str">
        <f t="shared" si="52"/>
        <v>Nej</v>
      </c>
      <c r="AG360" s="2">
        <f t="shared" si="53"/>
        <v>0</v>
      </c>
      <c r="AH360" s="2">
        <f t="shared" si="54"/>
        <v>0</v>
      </c>
    </row>
    <row r="361" spans="1:34" ht="15" customHeight="1" x14ac:dyDescent="0.25">
      <c r="A361" s="2" t="s">
        <v>542</v>
      </c>
      <c r="B361" s="2" t="s">
        <v>544</v>
      </c>
      <c r="C361" s="2">
        <v>2015</v>
      </c>
      <c r="D361" s="2">
        <v>0.10299999999999999</v>
      </c>
      <c r="E361" s="2" t="s">
        <v>650</v>
      </c>
      <c r="F361" s="2" t="s">
        <v>931</v>
      </c>
      <c r="G361" s="2">
        <v>1.1000000000000001</v>
      </c>
      <c r="H361" s="2">
        <v>1.4999999999999999E-4</v>
      </c>
      <c r="I361" s="2">
        <v>0</v>
      </c>
      <c r="J361" s="2" t="s">
        <v>650</v>
      </c>
      <c r="K361" s="2" t="s">
        <v>650</v>
      </c>
      <c r="L361" s="2" t="s">
        <v>650</v>
      </c>
      <c r="M361" s="2" t="s">
        <v>650</v>
      </c>
      <c r="N361" s="2" t="s">
        <v>650</v>
      </c>
      <c r="O361" s="2" t="s">
        <v>650</v>
      </c>
      <c r="P361" s="2" t="s">
        <v>650</v>
      </c>
      <c r="Q361" s="2" t="s">
        <v>650</v>
      </c>
      <c r="R361" s="2" t="s">
        <v>650</v>
      </c>
      <c r="S361" s="2" t="s">
        <v>650</v>
      </c>
      <c r="W361" s="2" t="str">
        <f t="shared" si="55"/>
        <v>Ja</v>
      </c>
      <c r="X361" s="2">
        <v>0</v>
      </c>
      <c r="Y361" s="2">
        <f t="shared" si="56"/>
        <v>0</v>
      </c>
      <c r="Z361" s="2">
        <f t="shared" si="50"/>
        <v>1</v>
      </c>
      <c r="AA361" s="2">
        <f t="shared" si="51"/>
        <v>0</v>
      </c>
      <c r="AB361" s="2">
        <f t="shared" si="57"/>
        <v>1.1000000000000001</v>
      </c>
      <c r="AC361" s="2">
        <f t="shared" si="58"/>
        <v>1.4999999999999999E-4</v>
      </c>
      <c r="AD361" s="2">
        <f t="shared" si="59"/>
        <v>0</v>
      </c>
      <c r="AF361" s="2" t="str">
        <f t="shared" si="52"/>
        <v>Nej</v>
      </c>
      <c r="AG361" s="2">
        <f t="shared" si="53"/>
        <v>0</v>
      </c>
      <c r="AH361" s="2">
        <f t="shared" si="54"/>
        <v>0</v>
      </c>
    </row>
    <row r="362" spans="1:34" ht="15" customHeight="1" x14ac:dyDescent="0.25">
      <c r="A362" s="2" t="s">
        <v>542</v>
      </c>
      <c r="B362" s="2" t="s">
        <v>545</v>
      </c>
      <c r="C362" s="2">
        <v>2015</v>
      </c>
      <c r="D362" s="2">
        <v>0.152</v>
      </c>
      <c r="E362" s="2" t="s">
        <v>650</v>
      </c>
      <c r="F362" s="2" t="s">
        <v>932</v>
      </c>
      <c r="G362" s="2">
        <v>1.1000000000000001</v>
      </c>
      <c r="H362" s="2">
        <v>1.4999999999999999E-4</v>
      </c>
      <c r="I362" s="2">
        <v>0</v>
      </c>
      <c r="J362" s="2" t="s">
        <v>650</v>
      </c>
      <c r="K362" s="2" t="s">
        <v>650</v>
      </c>
      <c r="L362" s="2" t="s">
        <v>650</v>
      </c>
      <c r="M362" s="2" t="s">
        <v>650</v>
      </c>
      <c r="N362" s="2" t="s">
        <v>650</v>
      </c>
      <c r="O362" s="2" t="s">
        <v>650</v>
      </c>
      <c r="P362" s="2" t="s">
        <v>650</v>
      </c>
      <c r="Q362" s="2" t="s">
        <v>650</v>
      </c>
      <c r="R362" s="2" t="s">
        <v>650</v>
      </c>
      <c r="S362" s="2" t="s">
        <v>650</v>
      </c>
      <c r="W362" s="2" t="str">
        <f t="shared" si="55"/>
        <v>Ja</v>
      </c>
      <c r="X362" s="2">
        <v>0</v>
      </c>
      <c r="Y362" s="2">
        <f t="shared" si="56"/>
        <v>0</v>
      </c>
      <c r="Z362" s="2">
        <f t="shared" si="50"/>
        <v>1</v>
      </c>
      <c r="AA362" s="2">
        <f t="shared" si="51"/>
        <v>0</v>
      </c>
      <c r="AB362" s="2">
        <f t="shared" si="57"/>
        <v>1.1000000000000001</v>
      </c>
      <c r="AC362" s="2">
        <f t="shared" si="58"/>
        <v>1.4999999999999999E-4</v>
      </c>
      <c r="AD362" s="2">
        <f t="shared" si="59"/>
        <v>0</v>
      </c>
      <c r="AF362" s="2" t="str">
        <f t="shared" si="52"/>
        <v>Nej</v>
      </c>
      <c r="AG362" s="2">
        <f t="shared" si="53"/>
        <v>0</v>
      </c>
      <c r="AH362" s="2">
        <f t="shared" si="54"/>
        <v>0</v>
      </c>
    </row>
    <row r="363" spans="1:34" ht="15" customHeight="1" x14ac:dyDescent="0.25">
      <c r="A363" s="2" t="s">
        <v>542</v>
      </c>
      <c r="B363" s="2" t="s">
        <v>546</v>
      </c>
      <c r="C363" s="2">
        <v>2015</v>
      </c>
      <c r="D363" s="2">
        <v>0.19400000000000001</v>
      </c>
      <c r="E363" s="2" t="s">
        <v>650</v>
      </c>
      <c r="F363" s="2" t="s">
        <v>931</v>
      </c>
      <c r="G363" s="2">
        <v>1.1000000000000001</v>
      </c>
      <c r="H363" s="2">
        <v>1.4999999999999999E-4</v>
      </c>
      <c r="I363" s="2">
        <v>0</v>
      </c>
      <c r="J363" s="2" t="s">
        <v>650</v>
      </c>
      <c r="K363" s="2" t="s">
        <v>650</v>
      </c>
      <c r="L363" s="2" t="s">
        <v>650</v>
      </c>
      <c r="M363" s="2" t="s">
        <v>650</v>
      </c>
      <c r="N363" s="2" t="s">
        <v>650</v>
      </c>
      <c r="O363" s="2" t="s">
        <v>650</v>
      </c>
      <c r="P363" s="2" t="s">
        <v>650</v>
      </c>
      <c r="Q363" s="2" t="s">
        <v>650</v>
      </c>
      <c r="R363" s="2" t="s">
        <v>650</v>
      </c>
      <c r="S363" s="2" t="s">
        <v>650</v>
      </c>
      <c r="W363" s="2" t="str">
        <f t="shared" si="55"/>
        <v>Ja</v>
      </c>
      <c r="X363" s="2">
        <v>0</v>
      </c>
      <c r="Y363" s="2">
        <f t="shared" si="56"/>
        <v>0</v>
      </c>
      <c r="Z363" s="2">
        <f t="shared" si="50"/>
        <v>1</v>
      </c>
      <c r="AA363" s="2">
        <f t="shared" si="51"/>
        <v>0</v>
      </c>
      <c r="AB363" s="2">
        <f t="shared" si="57"/>
        <v>1.1000000000000001</v>
      </c>
      <c r="AC363" s="2">
        <f t="shared" si="58"/>
        <v>1.4999999999999999E-4</v>
      </c>
      <c r="AD363" s="2">
        <f t="shared" si="59"/>
        <v>0</v>
      </c>
      <c r="AF363" s="2" t="str">
        <f t="shared" si="52"/>
        <v>Nej</v>
      </c>
      <c r="AG363" s="2">
        <f t="shared" si="53"/>
        <v>0</v>
      </c>
      <c r="AH363" s="2">
        <f t="shared" si="54"/>
        <v>0</v>
      </c>
    </row>
    <row r="364" spans="1:34" ht="15" customHeight="1" x14ac:dyDescent="0.25">
      <c r="A364" s="2" t="s">
        <v>542</v>
      </c>
      <c r="B364" s="2" t="s">
        <v>547</v>
      </c>
      <c r="C364" s="2">
        <v>2015</v>
      </c>
      <c r="D364" s="2">
        <v>1.2929999999999999</v>
      </c>
      <c r="E364" s="2">
        <v>3</v>
      </c>
      <c r="F364" s="2" t="s">
        <v>931</v>
      </c>
      <c r="G364" s="2">
        <v>1.1000000000000001</v>
      </c>
      <c r="H364" s="2">
        <v>1.4999999999999999E-4</v>
      </c>
      <c r="I364" s="2">
        <v>0</v>
      </c>
      <c r="J364" s="2" t="s">
        <v>650</v>
      </c>
      <c r="K364" s="2" t="s">
        <v>650</v>
      </c>
      <c r="L364" s="2" t="s">
        <v>650</v>
      </c>
      <c r="M364" s="2" t="s">
        <v>650</v>
      </c>
      <c r="N364" s="2" t="s">
        <v>650</v>
      </c>
      <c r="O364" s="2" t="s">
        <v>650</v>
      </c>
      <c r="P364" s="2" t="s">
        <v>650</v>
      </c>
      <c r="Q364" s="2" t="s">
        <v>650</v>
      </c>
      <c r="R364" s="2" t="s">
        <v>650</v>
      </c>
      <c r="S364" s="2" t="s">
        <v>650</v>
      </c>
      <c r="W364" s="2" t="str">
        <f t="shared" si="55"/>
        <v>Ja</v>
      </c>
      <c r="X364" s="2">
        <v>0</v>
      </c>
      <c r="Y364" s="2">
        <f t="shared" si="56"/>
        <v>0</v>
      </c>
      <c r="Z364" s="2">
        <f t="shared" si="50"/>
        <v>1</v>
      </c>
      <c r="AA364" s="2">
        <f t="shared" si="51"/>
        <v>0</v>
      </c>
      <c r="AB364" s="2">
        <f t="shared" si="57"/>
        <v>1.1000000000000001</v>
      </c>
      <c r="AC364" s="2">
        <f t="shared" si="58"/>
        <v>1.4999999999999999E-4</v>
      </c>
      <c r="AD364" s="2">
        <f t="shared" si="59"/>
        <v>0</v>
      </c>
      <c r="AF364" s="2" t="str">
        <f t="shared" si="52"/>
        <v>Nej</v>
      </c>
      <c r="AG364" s="2">
        <f t="shared" si="53"/>
        <v>0</v>
      </c>
      <c r="AH364" s="2">
        <f t="shared" si="54"/>
        <v>0</v>
      </c>
    </row>
    <row r="365" spans="1:34" ht="15" customHeight="1" x14ac:dyDescent="0.25">
      <c r="A365" s="2" t="s">
        <v>548</v>
      </c>
      <c r="B365" s="2" t="s">
        <v>549</v>
      </c>
      <c r="C365" s="2">
        <v>2015</v>
      </c>
      <c r="D365" s="2">
        <v>0.04</v>
      </c>
      <c r="E365" s="2" t="s">
        <v>650</v>
      </c>
      <c r="F365" s="2" t="s">
        <v>933</v>
      </c>
      <c r="G365" s="2">
        <v>1.1000000000000001</v>
      </c>
      <c r="H365" s="2">
        <v>0</v>
      </c>
      <c r="I365" s="2">
        <v>0</v>
      </c>
      <c r="J365" s="2" t="s">
        <v>650</v>
      </c>
      <c r="K365" s="2" t="s">
        <v>650</v>
      </c>
      <c r="L365" s="2" t="s">
        <v>650</v>
      </c>
      <c r="M365" s="2" t="s">
        <v>650</v>
      </c>
      <c r="N365" s="2" t="s">
        <v>650</v>
      </c>
      <c r="O365" s="2" t="s">
        <v>650</v>
      </c>
      <c r="P365" s="2" t="s">
        <v>650</v>
      </c>
      <c r="Q365" s="2" t="s">
        <v>650</v>
      </c>
      <c r="R365" s="2" t="s">
        <v>650</v>
      </c>
      <c r="S365" s="2" t="s">
        <v>650</v>
      </c>
      <c r="W365" s="2" t="str">
        <f t="shared" si="55"/>
        <v>Ja</v>
      </c>
      <c r="X365" s="2">
        <v>0</v>
      </c>
      <c r="Y365" s="2">
        <f t="shared" si="56"/>
        <v>0</v>
      </c>
      <c r="Z365" s="2">
        <f t="shared" si="50"/>
        <v>1</v>
      </c>
      <c r="AA365" s="2">
        <f t="shared" si="51"/>
        <v>0</v>
      </c>
      <c r="AB365" s="2">
        <f t="shared" si="57"/>
        <v>1.1000000000000001</v>
      </c>
      <c r="AC365" s="2">
        <f t="shared" si="58"/>
        <v>0</v>
      </c>
      <c r="AD365" s="2">
        <f t="shared" si="59"/>
        <v>0</v>
      </c>
      <c r="AF365" s="2" t="str">
        <f t="shared" si="52"/>
        <v>Nej</v>
      </c>
      <c r="AG365" s="2">
        <f t="shared" si="53"/>
        <v>0</v>
      </c>
      <c r="AH365" s="2">
        <f t="shared" si="54"/>
        <v>0</v>
      </c>
    </row>
    <row r="366" spans="1:34" ht="15" customHeight="1" x14ac:dyDescent="0.25">
      <c r="A366" s="2" t="s">
        <v>548</v>
      </c>
      <c r="B366" s="2" t="s">
        <v>550</v>
      </c>
      <c r="C366" s="2">
        <v>2015</v>
      </c>
      <c r="D366" s="2" t="s">
        <v>650</v>
      </c>
      <c r="E366" s="2" t="s">
        <v>650</v>
      </c>
      <c r="F366" s="2" t="s">
        <v>934</v>
      </c>
      <c r="G366" s="2">
        <v>0.05</v>
      </c>
      <c r="H366" s="2">
        <v>0.7</v>
      </c>
      <c r="I366" s="2">
        <v>0</v>
      </c>
      <c r="J366" s="2">
        <v>137</v>
      </c>
      <c r="K366" s="2">
        <v>0.15</v>
      </c>
      <c r="L366" s="2">
        <v>26.16</v>
      </c>
      <c r="M366" s="2">
        <v>4.84</v>
      </c>
      <c r="N366" s="2">
        <v>3</v>
      </c>
      <c r="O366" s="2" t="s">
        <v>650</v>
      </c>
      <c r="P366" s="2" t="s">
        <v>650</v>
      </c>
      <c r="Q366" s="2" t="s">
        <v>650</v>
      </c>
      <c r="R366" s="2" t="s">
        <v>650</v>
      </c>
      <c r="S366" s="2" t="s">
        <v>650</v>
      </c>
      <c r="W366" s="2" t="str">
        <f t="shared" si="55"/>
        <v>Ja</v>
      </c>
      <c r="X366" s="2">
        <v>0</v>
      </c>
      <c r="Y366" s="2">
        <f t="shared" si="56"/>
        <v>0</v>
      </c>
      <c r="Z366" s="2">
        <f t="shared" si="50"/>
        <v>1</v>
      </c>
      <c r="AA366" s="2">
        <f t="shared" si="51"/>
        <v>0</v>
      </c>
      <c r="AB366" s="2">
        <f t="shared" si="57"/>
        <v>0.05</v>
      </c>
      <c r="AC366" s="2">
        <f t="shared" si="58"/>
        <v>0.7</v>
      </c>
      <c r="AD366" s="2">
        <f t="shared" si="59"/>
        <v>0</v>
      </c>
      <c r="AF366" s="2" t="str">
        <f t="shared" si="52"/>
        <v>Ja</v>
      </c>
      <c r="AG366" s="2">
        <f t="shared" si="53"/>
        <v>137</v>
      </c>
      <c r="AH366" s="2">
        <f t="shared" si="54"/>
        <v>0.03</v>
      </c>
    </row>
    <row r="367" spans="1:34" ht="15" customHeight="1" x14ac:dyDescent="0.25">
      <c r="A367" s="2" t="s">
        <v>548</v>
      </c>
      <c r="B367" s="2" t="s">
        <v>551</v>
      </c>
      <c r="C367" s="2">
        <v>2015</v>
      </c>
      <c r="D367" s="2">
        <v>0.56999999999999995</v>
      </c>
      <c r="E367" s="2" t="s">
        <v>650</v>
      </c>
      <c r="F367" s="2" t="s">
        <v>933</v>
      </c>
      <c r="G367" s="2">
        <v>1.1000000000000001</v>
      </c>
      <c r="H367" s="2">
        <v>0</v>
      </c>
      <c r="I367" s="2">
        <v>0</v>
      </c>
      <c r="J367" s="2" t="s">
        <v>650</v>
      </c>
      <c r="K367" s="2" t="s">
        <v>650</v>
      </c>
      <c r="L367" s="2" t="s">
        <v>650</v>
      </c>
      <c r="M367" s="2" t="s">
        <v>650</v>
      </c>
      <c r="N367" s="2" t="s">
        <v>650</v>
      </c>
      <c r="O367" s="2" t="s">
        <v>650</v>
      </c>
      <c r="P367" s="2" t="s">
        <v>650</v>
      </c>
      <c r="Q367" s="2" t="s">
        <v>650</v>
      </c>
      <c r="R367" s="2" t="s">
        <v>650</v>
      </c>
      <c r="S367" s="2" t="s">
        <v>650</v>
      </c>
      <c r="W367" s="2" t="str">
        <f t="shared" si="55"/>
        <v>Ja</v>
      </c>
      <c r="X367" s="2">
        <v>0</v>
      </c>
      <c r="Y367" s="2">
        <f t="shared" si="56"/>
        <v>0</v>
      </c>
      <c r="Z367" s="2">
        <f t="shared" si="50"/>
        <v>1</v>
      </c>
      <c r="AA367" s="2">
        <f t="shared" si="51"/>
        <v>0</v>
      </c>
      <c r="AB367" s="2">
        <f t="shared" si="57"/>
        <v>1.1000000000000001</v>
      </c>
      <c r="AC367" s="2">
        <f t="shared" si="58"/>
        <v>0</v>
      </c>
      <c r="AD367" s="2">
        <f t="shared" si="59"/>
        <v>0</v>
      </c>
      <c r="AF367" s="2" t="str">
        <f t="shared" si="52"/>
        <v>Nej</v>
      </c>
      <c r="AG367" s="2">
        <f t="shared" si="53"/>
        <v>0</v>
      </c>
      <c r="AH367" s="2">
        <f t="shared" si="54"/>
        <v>0</v>
      </c>
    </row>
    <row r="368" spans="1:34" ht="15" customHeight="1" x14ac:dyDescent="0.25">
      <c r="A368" s="2" t="s">
        <v>552</v>
      </c>
      <c r="B368" s="2" t="s">
        <v>553</v>
      </c>
      <c r="C368" s="2">
        <v>2015</v>
      </c>
      <c r="D368" s="2">
        <v>8.3369999999999997</v>
      </c>
      <c r="E368" s="2" t="s">
        <v>650</v>
      </c>
      <c r="F368" s="2" t="s">
        <v>935</v>
      </c>
      <c r="G368" s="2">
        <v>2</v>
      </c>
      <c r="H368" s="2">
        <v>0</v>
      </c>
      <c r="I368" s="2">
        <v>0</v>
      </c>
      <c r="J368" s="2" t="s">
        <v>650</v>
      </c>
      <c r="K368" s="2" t="s">
        <v>650</v>
      </c>
      <c r="L368" s="2" t="s">
        <v>650</v>
      </c>
      <c r="M368" s="2" t="s">
        <v>650</v>
      </c>
      <c r="N368" s="2" t="s">
        <v>650</v>
      </c>
      <c r="O368" s="2" t="s">
        <v>650</v>
      </c>
      <c r="P368" s="2" t="s">
        <v>650</v>
      </c>
      <c r="Q368" s="2" t="s">
        <v>650</v>
      </c>
      <c r="R368" s="2" t="s">
        <v>650</v>
      </c>
      <c r="S368" s="2" t="s">
        <v>650</v>
      </c>
      <c r="W368" s="2" t="str">
        <f t="shared" si="55"/>
        <v>Ja</v>
      </c>
      <c r="X368" s="2">
        <v>0</v>
      </c>
      <c r="Y368" s="2">
        <f t="shared" si="56"/>
        <v>0</v>
      </c>
      <c r="Z368" s="2">
        <f t="shared" si="50"/>
        <v>1</v>
      </c>
      <c r="AA368" s="2">
        <f t="shared" si="51"/>
        <v>0</v>
      </c>
      <c r="AB368" s="2">
        <f t="shared" si="57"/>
        <v>2</v>
      </c>
      <c r="AC368" s="2">
        <f t="shared" si="58"/>
        <v>0</v>
      </c>
      <c r="AD368" s="2">
        <f t="shared" si="59"/>
        <v>0</v>
      </c>
      <c r="AF368" s="2" t="str">
        <f t="shared" si="52"/>
        <v>Nej</v>
      </c>
      <c r="AG368" s="2">
        <f t="shared" si="53"/>
        <v>0</v>
      </c>
      <c r="AH368" s="2">
        <f t="shared" si="54"/>
        <v>0</v>
      </c>
    </row>
    <row r="369" spans="1:34" ht="15" customHeight="1" x14ac:dyDescent="0.25">
      <c r="A369" s="2" t="s">
        <v>552</v>
      </c>
      <c r="B369" s="2" t="s">
        <v>554</v>
      </c>
      <c r="C369" s="2">
        <v>2015</v>
      </c>
      <c r="D369" s="2">
        <v>0.17799999999999999</v>
      </c>
      <c r="E369" s="2" t="s">
        <v>650</v>
      </c>
      <c r="F369" s="2" t="s">
        <v>651</v>
      </c>
      <c r="G369" s="2">
        <v>2</v>
      </c>
      <c r="H369" s="2">
        <v>0</v>
      </c>
      <c r="I369" s="2">
        <v>0</v>
      </c>
      <c r="J369" s="2" t="s">
        <v>650</v>
      </c>
      <c r="K369" s="2" t="s">
        <v>650</v>
      </c>
      <c r="L369" s="2" t="s">
        <v>650</v>
      </c>
      <c r="M369" s="2" t="s">
        <v>650</v>
      </c>
      <c r="N369" s="2" t="s">
        <v>650</v>
      </c>
      <c r="O369" s="2" t="s">
        <v>650</v>
      </c>
      <c r="P369" s="2" t="s">
        <v>650</v>
      </c>
      <c r="Q369" s="2" t="s">
        <v>650</v>
      </c>
      <c r="R369" s="2" t="s">
        <v>650</v>
      </c>
      <c r="S369" s="2" t="s">
        <v>650</v>
      </c>
      <c r="W369" s="2" t="str">
        <f t="shared" si="55"/>
        <v>Ja</v>
      </c>
      <c r="X369" s="2">
        <v>0</v>
      </c>
      <c r="Y369" s="2">
        <f t="shared" si="56"/>
        <v>0</v>
      </c>
      <c r="Z369" s="2">
        <f t="shared" si="50"/>
        <v>1</v>
      </c>
      <c r="AA369" s="2">
        <f t="shared" si="51"/>
        <v>0</v>
      </c>
      <c r="AB369" s="2">
        <f t="shared" si="57"/>
        <v>2</v>
      </c>
      <c r="AC369" s="2">
        <f t="shared" si="58"/>
        <v>0</v>
      </c>
      <c r="AD369" s="2">
        <f t="shared" si="59"/>
        <v>0</v>
      </c>
      <c r="AF369" s="2" t="str">
        <f t="shared" si="52"/>
        <v>Nej</v>
      </c>
      <c r="AG369" s="2">
        <f t="shared" si="53"/>
        <v>0</v>
      </c>
      <c r="AH369" s="2">
        <f t="shared" si="54"/>
        <v>0</v>
      </c>
    </row>
    <row r="370" spans="1:34" ht="15" customHeight="1" x14ac:dyDescent="0.25">
      <c r="A370" s="2" t="s">
        <v>552</v>
      </c>
      <c r="B370" s="2" t="s">
        <v>555</v>
      </c>
      <c r="C370" s="2">
        <v>2015</v>
      </c>
      <c r="D370" s="2">
        <v>0</v>
      </c>
      <c r="E370" s="2" t="s">
        <v>650</v>
      </c>
      <c r="F370" s="2" t="s">
        <v>936</v>
      </c>
      <c r="G370" s="2">
        <v>2</v>
      </c>
      <c r="H370" s="2">
        <v>0</v>
      </c>
      <c r="I370" s="2">
        <v>0</v>
      </c>
      <c r="J370" s="2" t="s">
        <v>650</v>
      </c>
      <c r="K370" s="2" t="s">
        <v>650</v>
      </c>
      <c r="L370" s="2" t="s">
        <v>650</v>
      </c>
      <c r="M370" s="2" t="s">
        <v>650</v>
      </c>
      <c r="N370" s="2" t="s">
        <v>650</v>
      </c>
      <c r="O370" s="2" t="s">
        <v>650</v>
      </c>
      <c r="P370" s="2" t="s">
        <v>650</v>
      </c>
      <c r="Q370" s="2" t="s">
        <v>650</v>
      </c>
      <c r="R370" s="2" t="s">
        <v>650</v>
      </c>
      <c r="S370" s="2" t="s">
        <v>650</v>
      </c>
      <c r="W370" s="2" t="str">
        <f t="shared" si="55"/>
        <v>Ja</v>
      </c>
      <c r="X370" s="2">
        <v>0</v>
      </c>
      <c r="Y370" s="2">
        <f t="shared" si="56"/>
        <v>0</v>
      </c>
      <c r="Z370" s="2">
        <f t="shared" si="50"/>
        <v>1</v>
      </c>
      <c r="AA370" s="2">
        <f t="shared" si="51"/>
        <v>0</v>
      </c>
      <c r="AB370" s="2">
        <f t="shared" si="57"/>
        <v>2</v>
      </c>
      <c r="AC370" s="2">
        <f t="shared" si="58"/>
        <v>0</v>
      </c>
      <c r="AD370" s="2">
        <f t="shared" si="59"/>
        <v>0</v>
      </c>
      <c r="AF370" s="2" t="str">
        <f t="shared" si="52"/>
        <v>Nej</v>
      </c>
      <c r="AG370" s="2">
        <f t="shared" si="53"/>
        <v>0</v>
      </c>
      <c r="AH370" s="2">
        <f t="shared" si="54"/>
        <v>0</v>
      </c>
    </row>
    <row r="371" spans="1:34" ht="15" customHeight="1" x14ac:dyDescent="0.25">
      <c r="A371" s="2" t="s">
        <v>552</v>
      </c>
      <c r="B371" s="2" t="s">
        <v>556</v>
      </c>
      <c r="C371" s="2">
        <v>2015</v>
      </c>
      <c r="D371" s="2">
        <v>8.2419999999999993E-2</v>
      </c>
      <c r="E371" s="2" t="s">
        <v>650</v>
      </c>
      <c r="F371" s="2" t="s">
        <v>651</v>
      </c>
      <c r="G371" s="2">
        <v>2</v>
      </c>
      <c r="H371" s="2">
        <v>0</v>
      </c>
      <c r="I371" s="2">
        <v>0</v>
      </c>
      <c r="J371" s="2" t="s">
        <v>650</v>
      </c>
      <c r="K371" s="2" t="s">
        <v>650</v>
      </c>
      <c r="L371" s="2" t="s">
        <v>650</v>
      </c>
      <c r="M371" s="2" t="s">
        <v>650</v>
      </c>
      <c r="N371" s="2" t="s">
        <v>650</v>
      </c>
      <c r="O371" s="2" t="s">
        <v>650</v>
      </c>
      <c r="P371" s="2" t="s">
        <v>650</v>
      </c>
      <c r="Q371" s="2" t="s">
        <v>650</v>
      </c>
      <c r="R371" s="2" t="s">
        <v>650</v>
      </c>
      <c r="S371" s="2" t="s">
        <v>650</v>
      </c>
      <c r="W371" s="2" t="str">
        <f t="shared" si="55"/>
        <v>Ja</v>
      </c>
      <c r="X371" s="2">
        <v>0</v>
      </c>
      <c r="Y371" s="2">
        <f t="shared" si="56"/>
        <v>0</v>
      </c>
      <c r="Z371" s="2">
        <f t="shared" si="50"/>
        <v>1</v>
      </c>
      <c r="AA371" s="2">
        <f t="shared" si="51"/>
        <v>0</v>
      </c>
      <c r="AB371" s="2">
        <f t="shared" si="57"/>
        <v>2</v>
      </c>
      <c r="AC371" s="2">
        <f t="shared" si="58"/>
        <v>0</v>
      </c>
      <c r="AD371" s="2">
        <f t="shared" si="59"/>
        <v>0</v>
      </c>
      <c r="AF371" s="2" t="str">
        <f t="shared" si="52"/>
        <v>Nej</v>
      </c>
      <c r="AG371" s="2">
        <f t="shared" si="53"/>
        <v>0</v>
      </c>
      <c r="AH371" s="2">
        <f t="shared" si="54"/>
        <v>0</v>
      </c>
    </row>
    <row r="372" spans="1:34" ht="15" customHeight="1" x14ac:dyDescent="0.25">
      <c r="A372" s="2" t="s">
        <v>552</v>
      </c>
      <c r="B372" s="2" t="s">
        <v>557</v>
      </c>
      <c r="C372" s="2">
        <v>2015</v>
      </c>
      <c r="D372" s="2">
        <v>0.39300000000000002</v>
      </c>
      <c r="E372" s="2" t="s">
        <v>650</v>
      </c>
      <c r="F372" s="2" t="s">
        <v>651</v>
      </c>
      <c r="G372" s="2">
        <v>2</v>
      </c>
      <c r="H372" s="2">
        <v>0</v>
      </c>
      <c r="I372" s="2">
        <v>0</v>
      </c>
      <c r="J372" s="2" t="s">
        <v>650</v>
      </c>
      <c r="K372" s="2" t="s">
        <v>650</v>
      </c>
      <c r="L372" s="2" t="s">
        <v>650</v>
      </c>
      <c r="M372" s="2" t="s">
        <v>650</v>
      </c>
      <c r="N372" s="2" t="s">
        <v>650</v>
      </c>
      <c r="O372" s="2" t="s">
        <v>650</v>
      </c>
      <c r="P372" s="2" t="s">
        <v>650</v>
      </c>
      <c r="Q372" s="2" t="s">
        <v>650</v>
      </c>
      <c r="R372" s="2" t="s">
        <v>650</v>
      </c>
      <c r="S372" s="2" t="s">
        <v>650</v>
      </c>
      <c r="W372" s="2" t="str">
        <f t="shared" si="55"/>
        <v>Ja</v>
      </c>
      <c r="X372" s="2">
        <v>0</v>
      </c>
      <c r="Y372" s="2">
        <f t="shared" si="56"/>
        <v>0</v>
      </c>
      <c r="Z372" s="2">
        <f t="shared" si="50"/>
        <v>1</v>
      </c>
      <c r="AA372" s="2">
        <f t="shared" si="51"/>
        <v>0</v>
      </c>
      <c r="AB372" s="2">
        <f t="shared" si="57"/>
        <v>2</v>
      </c>
      <c r="AC372" s="2">
        <f t="shared" si="58"/>
        <v>0</v>
      </c>
      <c r="AD372" s="2">
        <f t="shared" si="59"/>
        <v>0</v>
      </c>
      <c r="AF372" s="2" t="str">
        <f t="shared" si="52"/>
        <v>Nej</v>
      </c>
      <c r="AG372" s="2">
        <f t="shared" si="53"/>
        <v>0</v>
      </c>
      <c r="AH372" s="2">
        <f t="shared" si="54"/>
        <v>0</v>
      </c>
    </row>
    <row r="373" spans="1:34" ht="15" customHeight="1" x14ac:dyDescent="0.25">
      <c r="A373" s="2" t="s">
        <v>552</v>
      </c>
      <c r="B373" s="2" t="s">
        <v>558</v>
      </c>
      <c r="C373" s="2">
        <v>2015</v>
      </c>
      <c r="D373" s="2">
        <v>2.0990000000000002</v>
      </c>
      <c r="E373" s="2" t="s">
        <v>650</v>
      </c>
      <c r="F373" s="2" t="s">
        <v>936</v>
      </c>
      <c r="G373" s="2">
        <v>2</v>
      </c>
      <c r="H373" s="2">
        <v>0</v>
      </c>
      <c r="I373" s="2">
        <v>0</v>
      </c>
      <c r="J373" s="2" t="s">
        <v>650</v>
      </c>
      <c r="K373" s="2" t="s">
        <v>650</v>
      </c>
      <c r="L373" s="2" t="s">
        <v>650</v>
      </c>
      <c r="M373" s="2" t="s">
        <v>650</v>
      </c>
      <c r="N373" s="2" t="s">
        <v>650</v>
      </c>
      <c r="O373" s="2" t="s">
        <v>650</v>
      </c>
      <c r="P373" s="2" t="s">
        <v>650</v>
      </c>
      <c r="Q373" s="2" t="s">
        <v>650</v>
      </c>
      <c r="R373" s="2" t="s">
        <v>650</v>
      </c>
      <c r="S373" s="2" t="s">
        <v>650</v>
      </c>
      <c r="W373" s="2" t="str">
        <f t="shared" si="55"/>
        <v>Ja</v>
      </c>
      <c r="X373" s="2">
        <v>0</v>
      </c>
      <c r="Y373" s="2">
        <f t="shared" si="56"/>
        <v>0</v>
      </c>
      <c r="Z373" s="2">
        <f t="shared" si="50"/>
        <v>1</v>
      </c>
      <c r="AA373" s="2">
        <f t="shared" si="51"/>
        <v>0</v>
      </c>
      <c r="AB373" s="2">
        <f t="shared" si="57"/>
        <v>2</v>
      </c>
      <c r="AC373" s="2">
        <f t="shared" si="58"/>
        <v>0</v>
      </c>
      <c r="AD373" s="2">
        <f t="shared" si="59"/>
        <v>0</v>
      </c>
      <c r="AF373" s="2" t="str">
        <f t="shared" si="52"/>
        <v>Nej</v>
      </c>
      <c r="AG373" s="2">
        <f t="shared" si="53"/>
        <v>0</v>
      </c>
      <c r="AH373" s="2">
        <f t="shared" si="54"/>
        <v>0</v>
      </c>
    </row>
    <row r="374" spans="1:34" ht="15" customHeight="1" x14ac:dyDescent="0.25">
      <c r="A374" s="2" t="s">
        <v>552</v>
      </c>
      <c r="B374" s="2" t="s">
        <v>559</v>
      </c>
      <c r="C374" s="2">
        <v>2015</v>
      </c>
      <c r="D374" s="2">
        <v>0.193</v>
      </c>
      <c r="E374" s="2">
        <v>4.7939999999999996</v>
      </c>
      <c r="F374" s="2" t="s">
        <v>936</v>
      </c>
      <c r="G374" s="2">
        <v>2</v>
      </c>
      <c r="H374" s="2">
        <v>0</v>
      </c>
      <c r="I374" s="2">
        <v>0</v>
      </c>
      <c r="J374" s="2" t="s">
        <v>650</v>
      </c>
      <c r="K374" s="2" t="s">
        <v>650</v>
      </c>
      <c r="L374" s="2" t="s">
        <v>650</v>
      </c>
      <c r="M374" s="2" t="s">
        <v>650</v>
      </c>
      <c r="N374" s="2" t="s">
        <v>650</v>
      </c>
      <c r="O374" s="2" t="s">
        <v>650</v>
      </c>
      <c r="P374" s="2" t="s">
        <v>650</v>
      </c>
      <c r="Q374" s="2" t="s">
        <v>650</v>
      </c>
      <c r="R374" s="2" t="s">
        <v>650</v>
      </c>
      <c r="S374" s="2" t="s">
        <v>650</v>
      </c>
      <c r="W374" s="2" t="str">
        <f t="shared" si="55"/>
        <v>Ja</v>
      </c>
      <c r="X374" s="2">
        <v>0</v>
      </c>
      <c r="Y374" s="2">
        <f t="shared" si="56"/>
        <v>0</v>
      </c>
      <c r="Z374" s="2">
        <f t="shared" si="50"/>
        <v>1</v>
      </c>
      <c r="AA374" s="2">
        <f t="shared" si="51"/>
        <v>0</v>
      </c>
      <c r="AB374" s="2">
        <f t="shared" si="57"/>
        <v>2</v>
      </c>
      <c r="AC374" s="2">
        <f t="shared" si="58"/>
        <v>0</v>
      </c>
      <c r="AD374" s="2">
        <f t="shared" si="59"/>
        <v>0</v>
      </c>
      <c r="AF374" s="2" t="str">
        <f t="shared" si="52"/>
        <v>Nej</v>
      </c>
      <c r="AG374" s="2">
        <f t="shared" si="53"/>
        <v>0</v>
      </c>
      <c r="AH374" s="2">
        <f t="shared" si="54"/>
        <v>0</v>
      </c>
    </row>
    <row r="375" spans="1:34" ht="15" customHeight="1" x14ac:dyDescent="0.25">
      <c r="A375" s="2" t="s">
        <v>552</v>
      </c>
      <c r="B375" s="2" t="s">
        <v>560</v>
      </c>
      <c r="C375" s="2">
        <v>2015</v>
      </c>
      <c r="D375" s="2">
        <v>3.7210000000000001</v>
      </c>
      <c r="E375" s="2" t="s">
        <v>650</v>
      </c>
      <c r="F375" s="2" t="s">
        <v>651</v>
      </c>
      <c r="G375" s="2">
        <v>2</v>
      </c>
      <c r="H375" s="2">
        <v>0</v>
      </c>
      <c r="I375" s="2">
        <v>0</v>
      </c>
      <c r="J375" s="2" t="s">
        <v>650</v>
      </c>
      <c r="K375" s="2" t="s">
        <v>650</v>
      </c>
      <c r="L375" s="2" t="s">
        <v>650</v>
      </c>
      <c r="M375" s="2" t="s">
        <v>650</v>
      </c>
      <c r="N375" s="2" t="s">
        <v>650</v>
      </c>
      <c r="O375" s="2" t="s">
        <v>650</v>
      </c>
      <c r="P375" s="2" t="s">
        <v>650</v>
      </c>
      <c r="Q375" s="2" t="s">
        <v>650</v>
      </c>
      <c r="R375" s="2" t="s">
        <v>650</v>
      </c>
      <c r="S375" s="2" t="s">
        <v>650</v>
      </c>
      <c r="W375" s="2" t="str">
        <f t="shared" si="55"/>
        <v>Ja</v>
      </c>
      <c r="X375" s="2">
        <v>0</v>
      </c>
      <c r="Y375" s="2">
        <f t="shared" si="56"/>
        <v>0</v>
      </c>
      <c r="Z375" s="2">
        <f t="shared" si="50"/>
        <v>1</v>
      </c>
      <c r="AA375" s="2">
        <f t="shared" si="51"/>
        <v>0</v>
      </c>
      <c r="AB375" s="2">
        <f t="shared" si="57"/>
        <v>2</v>
      </c>
      <c r="AC375" s="2">
        <f t="shared" si="58"/>
        <v>0</v>
      </c>
      <c r="AD375" s="2">
        <f t="shared" si="59"/>
        <v>0</v>
      </c>
      <c r="AF375" s="2" t="str">
        <f t="shared" si="52"/>
        <v>Nej</v>
      </c>
      <c r="AG375" s="2">
        <f t="shared" si="53"/>
        <v>0</v>
      </c>
      <c r="AH375" s="2">
        <f t="shared" si="54"/>
        <v>0</v>
      </c>
    </row>
    <row r="376" spans="1:34" ht="15" customHeight="1" x14ac:dyDescent="0.25">
      <c r="A376" s="2" t="s">
        <v>552</v>
      </c>
      <c r="B376" s="2" t="s">
        <v>561</v>
      </c>
      <c r="C376" s="2">
        <v>2015</v>
      </c>
      <c r="D376" s="2">
        <v>3.9E-2</v>
      </c>
      <c r="E376" s="2" t="s">
        <v>650</v>
      </c>
      <c r="F376" s="2" t="s">
        <v>936</v>
      </c>
      <c r="G376" s="2">
        <v>2</v>
      </c>
      <c r="H376" s="2">
        <v>0</v>
      </c>
      <c r="I376" s="2">
        <v>0</v>
      </c>
      <c r="J376" s="2" t="s">
        <v>650</v>
      </c>
      <c r="K376" s="2" t="s">
        <v>650</v>
      </c>
      <c r="L376" s="2" t="s">
        <v>650</v>
      </c>
      <c r="M376" s="2" t="s">
        <v>650</v>
      </c>
      <c r="N376" s="2" t="s">
        <v>650</v>
      </c>
      <c r="O376" s="2" t="s">
        <v>650</v>
      </c>
      <c r="P376" s="2" t="s">
        <v>650</v>
      </c>
      <c r="Q376" s="2" t="s">
        <v>650</v>
      </c>
      <c r="R376" s="2" t="s">
        <v>650</v>
      </c>
      <c r="S376" s="2" t="s">
        <v>650</v>
      </c>
      <c r="W376" s="2" t="str">
        <f t="shared" si="55"/>
        <v>Ja</v>
      </c>
      <c r="X376" s="2">
        <v>0</v>
      </c>
      <c r="Y376" s="2">
        <f t="shared" si="56"/>
        <v>0</v>
      </c>
      <c r="Z376" s="2">
        <f t="shared" si="50"/>
        <v>1</v>
      </c>
      <c r="AA376" s="2">
        <f t="shared" si="51"/>
        <v>0</v>
      </c>
      <c r="AB376" s="2">
        <f t="shared" si="57"/>
        <v>2</v>
      </c>
      <c r="AC376" s="2">
        <f t="shared" si="58"/>
        <v>0</v>
      </c>
      <c r="AD376" s="2">
        <f t="shared" si="59"/>
        <v>0</v>
      </c>
      <c r="AF376" s="2" t="str">
        <f t="shared" si="52"/>
        <v>Nej</v>
      </c>
      <c r="AG376" s="2">
        <f t="shared" si="53"/>
        <v>0</v>
      </c>
      <c r="AH376" s="2">
        <f t="shared" si="54"/>
        <v>0</v>
      </c>
    </row>
    <row r="377" spans="1:34" ht="15" customHeight="1" x14ac:dyDescent="0.25">
      <c r="A377" s="2" t="s">
        <v>552</v>
      </c>
      <c r="B377" s="2" t="s">
        <v>562</v>
      </c>
      <c r="C377" s="2">
        <v>2015</v>
      </c>
      <c r="D377" s="2">
        <v>0.92</v>
      </c>
      <c r="E377" s="2" t="s">
        <v>650</v>
      </c>
      <c r="F377" s="2" t="s">
        <v>651</v>
      </c>
      <c r="G377" s="2">
        <v>2</v>
      </c>
      <c r="H377" s="2">
        <v>0</v>
      </c>
      <c r="I377" s="2">
        <v>0</v>
      </c>
      <c r="J377" s="2" t="s">
        <v>650</v>
      </c>
      <c r="K377" s="2" t="s">
        <v>650</v>
      </c>
      <c r="L377" s="2" t="s">
        <v>650</v>
      </c>
      <c r="M377" s="2" t="s">
        <v>650</v>
      </c>
      <c r="N377" s="2" t="s">
        <v>650</v>
      </c>
      <c r="O377" s="2" t="s">
        <v>650</v>
      </c>
      <c r="P377" s="2" t="s">
        <v>650</v>
      </c>
      <c r="Q377" s="2" t="s">
        <v>650</v>
      </c>
      <c r="R377" s="2" t="s">
        <v>650</v>
      </c>
      <c r="S377" s="2" t="s">
        <v>650</v>
      </c>
      <c r="W377" s="2" t="str">
        <f t="shared" si="55"/>
        <v>Ja</v>
      </c>
      <c r="X377" s="2">
        <v>0</v>
      </c>
      <c r="Y377" s="2">
        <f t="shared" si="56"/>
        <v>0</v>
      </c>
      <c r="Z377" s="2">
        <f t="shared" si="50"/>
        <v>1</v>
      </c>
      <c r="AA377" s="2">
        <f t="shared" si="51"/>
        <v>0</v>
      </c>
      <c r="AB377" s="2">
        <f t="shared" si="57"/>
        <v>2</v>
      </c>
      <c r="AC377" s="2">
        <f t="shared" si="58"/>
        <v>0</v>
      </c>
      <c r="AD377" s="2">
        <f t="shared" si="59"/>
        <v>0</v>
      </c>
      <c r="AF377" s="2" t="str">
        <f t="shared" si="52"/>
        <v>Nej</v>
      </c>
      <c r="AG377" s="2">
        <f t="shared" si="53"/>
        <v>0</v>
      </c>
      <c r="AH377" s="2">
        <f t="shared" si="54"/>
        <v>0</v>
      </c>
    </row>
    <row r="378" spans="1:34" ht="15" customHeight="1" x14ac:dyDescent="0.25">
      <c r="A378" s="2" t="s">
        <v>552</v>
      </c>
      <c r="B378" s="2" t="s">
        <v>563</v>
      </c>
      <c r="C378" s="2">
        <v>2015</v>
      </c>
      <c r="D378" s="2">
        <v>4.37</v>
      </c>
      <c r="E378" s="2" t="s">
        <v>650</v>
      </c>
      <c r="F378" s="2" t="s">
        <v>651</v>
      </c>
      <c r="G378" s="2">
        <v>2</v>
      </c>
      <c r="H378" s="2">
        <v>0</v>
      </c>
      <c r="I378" s="2">
        <v>0</v>
      </c>
      <c r="J378" s="2" t="s">
        <v>650</v>
      </c>
      <c r="K378" s="2" t="s">
        <v>650</v>
      </c>
      <c r="L378" s="2" t="s">
        <v>650</v>
      </c>
      <c r="M378" s="2" t="s">
        <v>650</v>
      </c>
      <c r="N378" s="2" t="s">
        <v>650</v>
      </c>
      <c r="O378" s="2" t="s">
        <v>650</v>
      </c>
      <c r="P378" s="2" t="s">
        <v>650</v>
      </c>
      <c r="Q378" s="2" t="s">
        <v>650</v>
      </c>
      <c r="R378" s="2" t="s">
        <v>650</v>
      </c>
      <c r="S378" s="2" t="s">
        <v>650</v>
      </c>
      <c r="W378" s="2" t="str">
        <f t="shared" si="55"/>
        <v>Ja</v>
      </c>
      <c r="X378" s="2">
        <v>0</v>
      </c>
      <c r="Y378" s="2">
        <f t="shared" si="56"/>
        <v>0</v>
      </c>
      <c r="Z378" s="2">
        <f t="shared" si="50"/>
        <v>1</v>
      </c>
      <c r="AA378" s="2">
        <f t="shared" si="51"/>
        <v>0</v>
      </c>
      <c r="AB378" s="2">
        <f t="shared" si="57"/>
        <v>2</v>
      </c>
      <c r="AC378" s="2">
        <f t="shared" si="58"/>
        <v>0</v>
      </c>
      <c r="AD378" s="2">
        <f t="shared" si="59"/>
        <v>0</v>
      </c>
      <c r="AF378" s="2" t="str">
        <f t="shared" si="52"/>
        <v>Nej</v>
      </c>
      <c r="AG378" s="2">
        <f t="shared" si="53"/>
        <v>0</v>
      </c>
      <c r="AH378" s="2">
        <f t="shared" si="54"/>
        <v>0</v>
      </c>
    </row>
    <row r="379" spans="1:34" ht="15" customHeight="1" x14ac:dyDescent="0.25">
      <c r="A379" s="2" t="s">
        <v>552</v>
      </c>
      <c r="B379" s="2" t="s">
        <v>564</v>
      </c>
      <c r="C379" s="2">
        <v>2015</v>
      </c>
      <c r="D379" s="2">
        <v>1.006</v>
      </c>
      <c r="E379" s="2">
        <v>0.41199999999999998</v>
      </c>
      <c r="F379" s="2" t="s">
        <v>935</v>
      </c>
      <c r="G379" s="2">
        <v>2</v>
      </c>
      <c r="H379" s="2">
        <v>0</v>
      </c>
      <c r="I379" s="2">
        <v>0</v>
      </c>
      <c r="J379" s="2" t="s">
        <v>650</v>
      </c>
      <c r="K379" s="2" t="s">
        <v>650</v>
      </c>
      <c r="L379" s="2" t="s">
        <v>650</v>
      </c>
      <c r="M379" s="2" t="s">
        <v>650</v>
      </c>
      <c r="N379" s="2" t="s">
        <v>650</v>
      </c>
      <c r="O379" s="2" t="s">
        <v>650</v>
      </c>
      <c r="P379" s="2" t="s">
        <v>650</v>
      </c>
      <c r="Q379" s="2" t="s">
        <v>650</v>
      </c>
      <c r="R379" s="2" t="s">
        <v>650</v>
      </c>
      <c r="S379" s="2" t="s">
        <v>650</v>
      </c>
      <c r="W379" s="2" t="str">
        <f t="shared" si="55"/>
        <v>Ja</v>
      </c>
      <c r="X379" s="2">
        <v>0</v>
      </c>
      <c r="Y379" s="2">
        <f t="shared" si="56"/>
        <v>0</v>
      </c>
      <c r="Z379" s="2">
        <f t="shared" si="50"/>
        <v>1</v>
      </c>
      <c r="AA379" s="2">
        <f t="shared" si="51"/>
        <v>0</v>
      </c>
      <c r="AB379" s="2">
        <f t="shared" si="57"/>
        <v>2</v>
      </c>
      <c r="AC379" s="2">
        <f t="shared" si="58"/>
        <v>0</v>
      </c>
      <c r="AD379" s="2">
        <f t="shared" si="59"/>
        <v>0</v>
      </c>
      <c r="AF379" s="2" t="str">
        <f t="shared" si="52"/>
        <v>Nej</v>
      </c>
      <c r="AG379" s="2">
        <f t="shared" si="53"/>
        <v>0</v>
      </c>
      <c r="AH379" s="2">
        <f t="shared" si="54"/>
        <v>0</v>
      </c>
    </row>
    <row r="380" spans="1:34" ht="15" customHeight="1" x14ac:dyDescent="0.25">
      <c r="A380" s="2" t="s">
        <v>552</v>
      </c>
      <c r="B380" s="2" t="s">
        <v>565</v>
      </c>
      <c r="C380" s="2">
        <v>2015</v>
      </c>
      <c r="D380" s="2">
        <v>3.2000000000000001E-2</v>
      </c>
      <c r="E380" s="2" t="s">
        <v>650</v>
      </c>
      <c r="F380" s="2" t="s">
        <v>936</v>
      </c>
      <c r="G380" s="2">
        <v>2</v>
      </c>
      <c r="H380" s="2">
        <v>0</v>
      </c>
      <c r="I380" s="2">
        <v>0</v>
      </c>
      <c r="J380" s="2" t="s">
        <v>650</v>
      </c>
      <c r="K380" s="2" t="s">
        <v>650</v>
      </c>
      <c r="L380" s="2" t="s">
        <v>650</v>
      </c>
      <c r="M380" s="2" t="s">
        <v>650</v>
      </c>
      <c r="N380" s="2" t="s">
        <v>650</v>
      </c>
      <c r="O380" s="2" t="s">
        <v>650</v>
      </c>
      <c r="P380" s="2" t="s">
        <v>650</v>
      </c>
      <c r="Q380" s="2" t="s">
        <v>650</v>
      </c>
      <c r="R380" s="2" t="s">
        <v>650</v>
      </c>
      <c r="S380" s="2" t="s">
        <v>650</v>
      </c>
      <c r="W380" s="2" t="str">
        <f t="shared" si="55"/>
        <v>Ja</v>
      </c>
      <c r="X380" s="2">
        <v>0</v>
      </c>
      <c r="Y380" s="2">
        <f t="shared" si="56"/>
        <v>0</v>
      </c>
      <c r="Z380" s="2">
        <f t="shared" si="50"/>
        <v>1</v>
      </c>
      <c r="AA380" s="2">
        <f t="shared" si="51"/>
        <v>0</v>
      </c>
      <c r="AB380" s="2">
        <f t="shared" si="57"/>
        <v>2</v>
      </c>
      <c r="AC380" s="2">
        <f t="shared" si="58"/>
        <v>0</v>
      </c>
      <c r="AD380" s="2">
        <f t="shared" si="59"/>
        <v>0</v>
      </c>
      <c r="AF380" s="2" t="str">
        <f t="shared" si="52"/>
        <v>Nej</v>
      </c>
      <c r="AG380" s="2">
        <f t="shared" si="53"/>
        <v>0</v>
      </c>
      <c r="AH380" s="2">
        <f t="shared" si="54"/>
        <v>0</v>
      </c>
    </row>
    <row r="381" spans="1:34" ht="15" customHeight="1" x14ac:dyDescent="0.25">
      <c r="A381" s="2" t="s">
        <v>552</v>
      </c>
      <c r="B381" s="2" t="s">
        <v>566</v>
      </c>
      <c r="C381" s="2">
        <v>2015</v>
      </c>
      <c r="D381" s="2">
        <v>7.1999999999999995E-2</v>
      </c>
      <c r="E381" s="2" t="s">
        <v>650</v>
      </c>
      <c r="F381" s="2" t="s">
        <v>937</v>
      </c>
      <c r="G381" s="2">
        <v>2</v>
      </c>
      <c r="H381" s="2">
        <v>0</v>
      </c>
      <c r="I381" s="2">
        <v>0</v>
      </c>
      <c r="J381" s="2" t="s">
        <v>650</v>
      </c>
      <c r="K381" s="2" t="s">
        <v>650</v>
      </c>
      <c r="L381" s="2" t="s">
        <v>650</v>
      </c>
      <c r="M381" s="2" t="s">
        <v>650</v>
      </c>
      <c r="N381" s="2" t="s">
        <v>650</v>
      </c>
      <c r="O381" s="2" t="s">
        <v>650</v>
      </c>
      <c r="P381" s="2" t="s">
        <v>650</v>
      </c>
      <c r="Q381" s="2" t="s">
        <v>650</v>
      </c>
      <c r="R381" s="2" t="s">
        <v>650</v>
      </c>
      <c r="S381" s="2" t="s">
        <v>650</v>
      </c>
      <c r="W381" s="2" t="str">
        <f t="shared" si="55"/>
        <v>Ja</v>
      </c>
      <c r="X381" s="2">
        <v>0</v>
      </c>
      <c r="Y381" s="2">
        <f t="shared" si="56"/>
        <v>0</v>
      </c>
      <c r="Z381" s="2">
        <f t="shared" si="50"/>
        <v>1</v>
      </c>
      <c r="AA381" s="2">
        <f t="shared" si="51"/>
        <v>0</v>
      </c>
      <c r="AB381" s="2">
        <f t="shared" si="57"/>
        <v>2</v>
      </c>
      <c r="AC381" s="2">
        <f t="shared" si="58"/>
        <v>0</v>
      </c>
      <c r="AD381" s="2">
        <f t="shared" si="59"/>
        <v>0</v>
      </c>
      <c r="AF381" s="2" t="str">
        <f t="shared" si="52"/>
        <v>Nej</v>
      </c>
      <c r="AG381" s="2">
        <f t="shared" si="53"/>
        <v>0</v>
      </c>
      <c r="AH381" s="2">
        <f t="shared" si="54"/>
        <v>0</v>
      </c>
    </row>
    <row r="382" spans="1:34" ht="15" customHeight="1" x14ac:dyDescent="0.25">
      <c r="A382" s="2" t="s">
        <v>552</v>
      </c>
      <c r="B382" s="2" t="s">
        <v>567</v>
      </c>
      <c r="C382" s="2">
        <v>2015</v>
      </c>
      <c r="D382" s="2">
        <v>2.4140000000000001</v>
      </c>
      <c r="E382" s="2" t="s">
        <v>650</v>
      </c>
      <c r="F382" s="2" t="s">
        <v>937</v>
      </c>
      <c r="G382" s="2">
        <v>2</v>
      </c>
      <c r="H382" s="2">
        <v>0</v>
      </c>
      <c r="I382" s="2">
        <v>0</v>
      </c>
      <c r="J382" s="2" t="s">
        <v>650</v>
      </c>
      <c r="K382" s="2" t="s">
        <v>650</v>
      </c>
      <c r="L382" s="2" t="s">
        <v>650</v>
      </c>
      <c r="M382" s="2" t="s">
        <v>650</v>
      </c>
      <c r="N382" s="2" t="s">
        <v>650</v>
      </c>
      <c r="O382" s="2" t="s">
        <v>650</v>
      </c>
      <c r="P382" s="2" t="s">
        <v>650</v>
      </c>
      <c r="Q382" s="2" t="s">
        <v>650</v>
      </c>
      <c r="R382" s="2" t="s">
        <v>650</v>
      </c>
      <c r="S382" s="2" t="s">
        <v>650</v>
      </c>
      <c r="W382" s="2" t="str">
        <f t="shared" si="55"/>
        <v>Ja</v>
      </c>
      <c r="X382" s="2">
        <v>0</v>
      </c>
      <c r="Y382" s="2">
        <f t="shared" si="56"/>
        <v>0</v>
      </c>
      <c r="Z382" s="2">
        <f t="shared" si="50"/>
        <v>1</v>
      </c>
      <c r="AA382" s="2">
        <f t="shared" si="51"/>
        <v>0</v>
      </c>
      <c r="AB382" s="2">
        <f t="shared" si="57"/>
        <v>2</v>
      </c>
      <c r="AC382" s="2">
        <f t="shared" si="58"/>
        <v>0</v>
      </c>
      <c r="AD382" s="2">
        <f t="shared" si="59"/>
        <v>0</v>
      </c>
      <c r="AF382" s="2" t="str">
        <f t="shared" si="52"/>
        <v>Nej</v>
      </c>
      <c r="AG382" s="2">
        <f t="shared" si="53"/>
        <v>0</v>
      </c>
      <c r="AH382" s="2">
        <f t="shared" si="54"/>
        <v>0</v>
      </c>
    </row>
    <row r="383" spans="1:34" ht="15" customHeight="1" x14ac:dyDescent="0.25">
      <c r="A383" s="2" t="s">
        <v>552</v>
      </c>
      <c r="B383" s="2" t="s">
        <v>568</v>
      </c>
      <c r="C383" s="2">
        <v>2015</v>
      </c>
      <c r="D383" s="2">
        <v>9.4E-2</v>
      </c>
      <c r="E383" s="2" t="s">
        <v>650</v>
      </c>
      <c r="F383" s="2" t="s">
        <v>936</v>
      </c>
      <c r="G383" s="2">
        <v>2</v>
      </c>
      <c r="H383" s="2">
        <v>0</v>
      </c>
      <c r="I383" s="2">
        <v>0</v>
      </c>
      <c r="J383" s="2" t="s">
        <v>650</v>
      </c>
      <c r="K383" s="2" t="s">
        <v>650</v>
      </c>
      <c r="L383" s="2" t="s">
        <v>650</v>
      </c>
      <c r="M383" s="2" t="s">
        <v>650</v>
      </c>
      <c r="N383" s="2" t="s">
        <v>650</v>
      </c>
      <c r="O383" s="2" t="s">
        <v>650</v>
      </c>
      <c r="P383" s="2" t="s">
        <v>650</v>
      </c>
      <c r="Q383" s="2" t="s">
        <v>650</v>
      </c>
      <c r="R383" s="2" t="s">
        <v>650</v>
      </c>
      <c r="S383" s="2" t="s">
        <v>650</v>
      </c>
      <c r="W383" s="2" t="str">
        <f t="shared" si="55"/>
        <v>Ja</v>
      </c>
      <c r="X383" s="2">
        <v>0</v>
      </c>
      <c r="Y383" s="2">
        <f t="shared" si="56"/>
        <v>0</v>
      </c>
      <c r="Z383" s="2">
        <f t="shared" si="50"/>
        <v>1</v>
      </c>
      <c r="AA383" s="2">
        <f t="shared" si="51"/>
        <v>0</v>
      </c>
      <c r="AB383" s="2">
        <f t="shared" si="57"/>
        <v>2</v>
      </c>
      <c r="AC383" s="2">
        <f t="shared" si="58"/>
        <v>0</v>
      </c>
      <c r="AD383" s="2">
        <f t="shared" si="59"/>
        <v>0</v>
      </c>
      <c r="AF383" s="2" t="str">
        <f t="shared" si="52"/>
        <v>Nej</v>
      </c>
      <c r="AG383" s="2">
        <f t="shared" si="53"/>
        <v>0</v>
      </c>
      <c r="AH383" s="2">
        <f t="shared" si="54"/>
        <v>0</v>
      </c>
    </row>
    <row r="384" spans="1:34" ht="15" customHeight="1" x14ac:dyDescent="0.25">
      <c r="A384" s="2" t="s">
        <v>552</v>
      </c>
      <c r="B384" s="2" t="s">
        <v>569</v>
      </c>
      <c r="C384" s="2">
        <v>2015</v>
      </c>
      <c r="D384" s="2">
        <v>5.2200000000000003E-2</v>
      </c>
      <c r="E384" s="2" t="s">
        <v>650</v>
      </c>
      <c r="F384" s="2" t="s">
        <v>938</v>
      </c>
      <c r="G384" s="2">
        <v>2</v>
      </c>
      <c r="H384" s="2">
        <v>0</v>
      </c>
      <c r="I384" s="2">
        <v>0</v>
      </c>
      <c r="J384" s="2" t="s">
        <v>650</v>
      </c>
      <c r="K384" s="2" t="s">
        <v>650</v>
      </c>
      <c r="L384" s="2" t="s">
        <v>650</v>
      </c>
      <c r="M384" s="2" t="s">
        <v>650</v>
      </c>
      <c r="N384" s="2" t="s">
        <v>650</v>
      </c>
      <c r="O384" s="2" t="s">
        <v>650</v>
      </c>
      <c r="P384" s="2" t="s">
        <v>650</v>
      </c>
      <c r="Q384" s="2" t="s">
        <v>650</v>
      </c>
      <c r="R384" s="2" t="s">
        <v>650</v>
      </c>
      <c r="S384" s="2" t="s">
        <v>650</v>
      </c>
      <c r="W384" s="2" t="str">
        <f t="shared" si="55"/>
        <v>Ja</v>
      </c>
      <c r="X384" s="2">
        <v>0</v>
      </c>
      <c r="Y384" s="2">
        <f t="shared" si="56"/>
        <v>0</v>
      </c>
      <c r="Z384" s="2">
        <f t="shared" si="50"/>
        <v>1</v>
      </c>
      <c r="AA384" s="2">
        <f t="shared" si="51"/>
        <v>0</v>
      </c>
      <c r="AB384" s="2">
        <f t="shared" si="57"/>
        <v>2</v>
      </c>
      <c r="AC384" s="2">
        <f t="shared" si="58"/>
        <v>0</v>
      </c>
      <c r="AD384" s="2">
        <f t="shared" si="59"/>
        <v>0</v>
      </c>
      <c r="AF384" s="2" t="str">
        <f t="shared" si="52"/>
        <v>Nej</v>
      </c>
      <c r="AG384" s="2">
        <f t="shared" si="53"/>
        <v>0</v>
      </c>
      <c r="AH384" s="2">
        <f t="shared" si="54"/>
        <v>0</v>
      </c>
    </row>
    <row r="385" spans="1:34" ht="15" customHeight="1" x14ac:dyDescent="0.25">
      <c r="A385" s="2" t="s">
        <v>552</v>
      </c>
      <c r="B385" s="2" t="s">
        <v>570</v>
      </c>
      <c r="C385" s="2">
        <v>2015</v>
      </c>
      <c r="D385" s="2" t="s">
        <v>650</v>
      </c>
      <c r="E385" s="2" t="s">
        <v>650</v>
      </c>
      <c r="F385" s="2" t="s">
        <v>651</v>
      </c>
      <c r="G385" s="2">
        <v>2.38</v>
      </c>
      <c r="H385" s="2">
        <v>344.47</v>
      </c>
      <c r="I385" s="2">
        <v>0.42</v>
      </c>
      <c r="J385" s="2" t="s">
        <v>650</v>
      </c>
      <c r="K385" s="2" t="s">
        <v>650</v>
      </c>
      <c r="L385" s="2" t="s">
        <v>650</v>
      </c>
      <c r="M385" s="2" t="s">
        <v>650</v>
      </c>
      <c r="N385" s="2" t="s">
        <v>650</v>
      </c>
      <c r="O385" s="2" t="s">
        <v>650</v>
      </c>
      <c r="P385" s="2" t="s">
        <v>650</v>
      </c>
      <c r="Q385" s="2" t="s">
        <v>650</v>
      </c>
      <c r="R385" s="2" t="s">
        <v>650</v>
      </c>
      <c r="S385" s="2" t="s">
        <v>650</v>
      </c>
      <c r="W385" s="2" t="str">
        <f t="shared" si="55"/>
        <v>Nej</v>
      </c>
      <c r="Y385" s="2">
        <f t="shared" si="56"/>
        <v>0.42</v>
      </c>
      <c r="Z385" s="2">
        <f t="shared" si="50"/>
        <v>0.14000000000000001</v>
      </c>
      <c r="AA385" s="2">
        <f t="shared" si="51"/>
        <v>0.44</v>
      </c>
      <c r="AB385" s="2">
        <f t="shared" si="57"/>
        <v>2.38</v>
      </c>
      <c r="AC385" s="2">
        <f t="shared" si="58"/>
        <v>344.47</v>
      </c>
      <c r="AD385" s="2">
        <f t="shared" si="59"/>
        <v>0.42</v>
      </c>
      <c r="AF385" s="2" t="str">
        <f t="shared" si="52"/>
        <v>Nej</v>
      </c>
      <c r="AG385" s="2">
        <f t="shared" si="53"/>
        <v>0</v>
      </c>
      <c r="AH385" s="2">
        <f t="shared" si="54"/>
        <v>0</v>
      </c>
    </row>
    <row r="386" spans="1:34" ht="15" customHeight="1" x14ac:dyDescent="0.25">
      <c r="A386" s="2" t="s">
        <v>571</v>
      </c>
      <c r="B386" s="2" t="s">
        <v>572</v>
      </c>
      <c r="C386" s="2">
        <v>2015</v>
      </c>
      <c r="D386" s="2" t="s">
        <v>650</v>
      </c>
      <c r="E386" s="2" t="s">
        <v>650</v>
      </c>
      <c r="F386" s="2" t="s">
        <v>650</v>
      </c>
      <c r="G386" s="2">
        <v>2.36</v>
      </c>
      <c r="H386" s="2">
        <v>344.47</v>
      </c>
      <c r="I386" s="2">
        <v>0.42</v>
      </c>
      <c r="J386" s="2" t="s">
        <v>650</v>
      </c>
      <c r="K386" s="2" t="s">
        <v>650</v>
      </c>
      <c r="L386" s="2" t="s">
        <v>650</v>
      </c>
      <c r="M386" s="2" t="s">
        <v>650</v>
      </c>
      <c r="N386" s="2" t="s">
        <v>650</v>
      </c>
      <c r="O386" s="2" t="s">
        <v>650</v>
      </c>
      <c r="P386" s="2" t="s">
        <v>650</v>
      </c>
      <c r="Q386" s="2" t="s">
        <v>650</v>
      </c>
      <c r="R386" s="2" t="s">
        <v>650</v>
      </c>
      <c r="S386" s="2" t="s">
        <v>650</v>
      </c>
      <c r="W386" s="103" t="s">
        <v>8</v>
      </c>
      <c r="X386" s="2">
        <v>0.44</v>
      </c>
      <c r="Y386" s="2">
        <f t="shared" si="56"/>
        <v>0.42</v>
      </c>
      <c r="Z386" s="2">
        <f t="shared" ref="Z386:Z415" si="60">IF(W386="Ja",1-Y386-X386,0.14)</f>
        <v>0.14000000000000001</v>
      </c>
      <c r="AA386" s="2">
        <f t="shared" ref="AA386:AA415" si="61">IF(W386="Ja",X386,0.44)</f>
        <v>0.44</v>
      </c>
      <c r="AB386" s="2">
        <f t="shared" si="57"/>
        <v>2.36</v>
      </c>
      <c r="AC386" s="2">
        <f t="shared" si="58"/>
        <v>344.47</v>
      </c>
      <c r="AD386" s="2">
        <f t="shared" si="59"/>
        <v>0.42</v>
      </c>
      <c r="AF386" s="2" t="str">
        <f t="shared" ref="AF386:AF415" si="62">IF(ISERROR(1/J386),"Nej","Ja")</f>
        <v>Nej</v>
      </c>
      <c r="AG386" s="2">
        <f t="shared" ref="AG386:AG415" si="63">IF(AF386="nej",0,J386)</f>
        <v>0</v>
      </c>
      <c r="AH386" s="2">
        <f t="shared" ref="AH386:AH415" si="64">IF(AF386="nej",0,N386/100)</f>
        <v>0</v>
      </c>
    </row>
    <row r="387" spans="1:34" ht="15" customHeight="1" x14ac:dyDescent="0.25">
      <c r="A387" s="2" t="s">
        <v>571</v>
      </c>
      <c r="B387" s="2" t="s">
        <v>573</v>
      </c>
      <c r="C387" s="2">
        <v>2015</v>
      </c>
      <c r="D387" s="2" t="s">
        <v>650</v>
      </c>
      <c r="E387" s="2" t="s">
        <v>650</v>
      </c>
      <c r="F387" s="2" t="s">
        <v>939</v>
      </c>
      <c r="G387" s="2">
        <v>1.1000000000000001</v>
      </c>
      <c r="H387" s="2">
        <v>0</v>
      </c>
      <c r="I387" s="2">
        <v>0</v>
      </c>
      <c r="J387" s="2" t="s">
        <v>650</v>
      </c>
      <c r="K387" s="2" t="s">
        <v>650</v>
      </c>
      <c r="L387" s="2" t="s">
        <v>650</v>
      </c>
      <c r="M387" s="2" t="s">
        <v>650</v>
      </c>
      <c r="N387" s="2" t="s">
        <v>650</v>
      </c>
      <c r="O387" s="2" t="s">
        <v>650</v>
      </c>
      <c r="P387" s="2" t="s">
        <v>650</v>
      </c>
      <c r="Q387" s="2" t="s">
        <v>650</v>
      </c>
      <c r="R387" s="2" t="s">
        <v>650</v>
      </c>
      <c r="S387" s="2">
        <v>0.6</v>
      </c>
      <c r="W387" s="2" t="str">
        <f t="shared" ref="W387:W415" si="65">IF(OR(AND(G387&lt;&gt;2.38,G387&lt;&gt;"-"),AND(H387&lt;&gt;344.47,H387&lt;&gt;"-"),AND(I387&lt;&gt;0.42,I387&lt;&gt;"-")),"Ja","Nej")</f>
        <v>Ja</v>
      </c>
      <c r="X387" s="2">
        <v>0</v>
      </c>
      <c r="Y387" s="2">
        <f t="shared" ref="Y387:Y415" si="66">I387</f>
        <v>0</v>
      </c>
      <c r="Z387" s="2">
        <f t="shared" si="60"/>
        <v>1</v>
      </c>
      <c r="AA387" s="2">
        <f t="shared" si="61"/>
        <v>0</v>
      </c>
      <c r="AB387" s="2">
        <f t="shared" ref="AB387:AB415" si="67">IFERROR(G387/1,2.38)</f>
        <v>1.1000000000000001</v>
      </c>
      <c r="AC387" s="2">
        <f t="shared" ref="AC387:AC415" si="68">IFERROR(H387/1,344.47)</f>
        <v>0</v>
      </c>
      <c r="AD387" s="2">
        <f t="shared" ref="AD387:AD415" si="69">IFERROR(I387/1,0.42)</f>
        <v>0</v>
      </c>
      <c r="AF387" s="2" t="str">
        <f t="shared" si="62"/>
        <v>Nej</v>
      </c>
      <c r="AG387" s="2">
        <f t="shared" si="63"/>
        <v>0</v>
      </c>
      <c r="AH387" s="2">
        <f t="shared" si="64"/>
        <v>0</v>
      </c>
    </row>
    <row r="388" spans="1:34" ht="15" customHeight="1" x14ac:dyDescent="0.25">
      <c r="A388" s="2" t="s">
        <v>574</v>
      </c>
      <c r="B388" s="2" t="s">
        <v>575</v>
      </c>
      <c r="C388" s="2">
        <v>2015</v>
      </c>
      <c r="D388" s="2">
        <v>3.2280000000000002</v>
      </c>
      <c r="E388" s="2" t="s">
        <v>650</v>
      </c>
      <c r="F388" s="2" t="s">
        <v>940</v>
      </c>
      <c r="G388" s="2">
        <v>0.05</v>
      </c>
      <c r="H388" s="2">
        <v>0</v>
      </c>
      <c r="I388" s="2">
        <v>0</v>
      </c>
      <c r="J388" s="2" t="s">
        <v>650</v>
      </c>
      <c r="K388" s="2" t="s">
        <v>650</v>
      </c>
      <c r="L388" s="2" t="s">
        <v>650</v>
      </c>
      <c r="M388" s="2" t="s">
        <v>650</v>
      </c>
      <c r="N388" s="2" t="s">
        <v>650</v>
      </c>
      <c r="O388" s="2" t="s">
        <v>650</v>
      </c>
      <c r="P388" s="2" t="s">
        <v>650</v>
      </c>
      <c r="Q388" s="2" t="s">
        <v>650</v>
      </c>
      <c r="R388" s="2" t="s">
        <v>650</v>
      </c>
      <c r="S388" s="2" t="s">
        <v>650</v>
      </c>
      <c r="W388" s="2" t="str">
        <f t="shared" si="65"/>
        <v>Ja</v>
      </c>
      <c r="X388" s="2">
        <v>0</v>
      </c>
      <c r="Y388" s="2">
        <f t="shared" si="66"/>
        <v>0</v>
      </c>
      <c r="Z388" s="2">
        <f t="shared" si="60"/>
        <v>1</v>
      </c>
      <c r="AA388" s="2">
        <f t="shared" si="61"/>
        <v>0</v>
      </c>
      <c r="AB388" s="2">
        <f t="shared" si="67"/>
        <v>0.05</v>
      </c>
      <c r="AC388" s="2">
        <f t="shared" si="68"/>
        <v>0</v>
      </c>
      <c r="AD388" s="2">
        <f t="shared" si="69"/>
        <v>0</v>
      </c>
      <c r="AF388" s="2" t="str">
        <f t="shared" si="62"/>
        <v>Nej</v>
      </c>
      <c r="AG388" s="2">
        <f t="shared" si="63"/>
        <v>0</v>
      </c>
      <c r="AH388" s="2">
        <f t="shared" si="64"/>
        <v>0</v>
      </c>
    </row>
    <row r="389" spans="1:34" ht="15" customHeight="1" x14ac:dyDescent="0.25">
      <c r="A389" s="2" t="s">
        <v>574</v>
      </c>
      <c r="B389" s="2" t="s">
        <v>576</v>
      </c>
      <c r="C389" s="2">
        <v>2015</v>
      </c>
      <c r="D389" s="2">
        <v>0.3</v>
      </c>
      <c r="E389" s="2" t="s">
        <v>650</v>
      </c>
      <c r="F389" s="2" t="s">
        <v>941</v>
      </c>
      <c r="G389" s="2">
        <v>0.05</v>
      </c>
      <c r="H389" s="2">
        <v>0</v>
      </c>
      <c r="I389" s="2">
        <v>0</v>
      </c>
      <c r="J389" s="2" t="s">
        <v>650</v>
      </c>
      <c r="K389" s="2" t="s">
        <v>650</v>
      </c>
      <c r="L389" s="2" t="s">
        <v>650</v>
      </c>
      <c r="M389" s="2" t="s">
        <v>650</v>
      </c>
      <c r="N389" s="2" t="s">
        <v>650</v>
      </c>
      <c r="O389" s="2" t="s">
        <v>650</v>
      </c>
      <c r="P389" s="2" t="s">
        <v>650</v>
      </c>
      <c r="Q389" s="2" t="s">
        <v>650</v>
      </c>
      <c r="R389" s="2" t="s">
        <v>650</v>
      </c>
      <c r="S389" s="2" t="s">
        <v>650</v>
      </c>
      <c r="W389" s="2" t="str">
        <f t="shared" si="65"/>
        <v>Ja</v>
      </c>
      <c r="X389" s="2">
        <v>0</v>
      </c>
      <c r="Y389" s="2">
        <f t="shared" si="66"/>
        <v>0</v>
      </c>
      <c r="Z389" s="2">
        <f t="shared" si="60"/>
        <v>1</v>
      </c>
      <c r="AA389" s="2">
        <f t="shared" si="61"/>
        <v>0</v>
      </c>
      <c r="AB389" s="2">
        <f t="shared" si="67"/>
        <v>0.05</v>
      </c>
      <c r="AC389" s="2">
        <f t="shared" si="68"/>
        <v>0</v>
      </c>
      <c r="AD389" s="2">
        <f t="shared" si="69"/>
        <v>0</v>
      </c>
      <c r="AF389" s="2" t="str">
        <f t="shared" si="62"/>
        <v>Nej</v>
      </c>
      <c r="AG389" s="2">
        <f t="shared" si="63"/>
        <v>0</v>
      </c>
      <c r="AH389" s="2">
        <f t="shared" si="64"/>
        <v>0</v>
      </c>
    </row>
    <row r="390" spans="1:34" ht="15" customHeight="1" x14ac:dyDescent="0.25">
      <c r="A390" s="2" t="s">
        <v>574</v>
      </c>
      <c r="B390" s="2" t="s">
        <v>577</v>
      </c>
      <c r="C390" s="2">
        <v>2015</v>
      </c>
      <c r="D390" s="2">
        <v>3.55</v>
      </c>
      <c r="E390" s="2" t="s">
        <v>650</v>
      </c>
      <c r="F390" s="2" t="s">
        <v>940</v>
      </c>
      <c r="G390" s="2">
        <v>0.05</v>
      </c>
      <c r="H390" s="2">
        <v>0</v>
      </c>
      <c r="I390" s="2">
        <v>0</v>
      </c>
      <c r="J390" s="2" t="s">
        <v>650</v>
      </c>
      <c r="K390" s="2" t="s">
        <v>650</v>
      </c>
      <c r="L390" s="2" t="s">
        <v>650</v>
      </c>
      <c r="M390" s="2" t="s">
        <v>650</v>
      </c>
      <c r="N390" s="2" t="s">
        <v>650</v>
      </c>
      <c r="O390" s="2" t="s">
        <v>650</v>
      </c>
      <c r="P390" s="2" t="s">
        <v>650</v>
      </c>
      <c r="Q390" s="2" t="s">
        <v>650</v>
      </c>
      <c r="R390" s="2" t="s">
        <v>650</v>
      </c>
      <c r="S390" s="2" t="s">
        <v>650</v>
      </c>
      <c r="W390" s="2" t="str">
        <f t="shared" si="65"/>
        <v>Ja</v>
      </c>
      <c r="X390" s="2">
        <v>0</v>
      </c>
      <c r="Y390" s="2">
        <f t="shared" si="66"/>
        <v>0</v>
      </c>
      <c r="Z390" s="2">
        <f t="shared" si="60"/>
        <v>1</v>
      </c>
      <c r="AA390" s="2">
        <f t="shared" si="61"/>
        <v>0</v>
      </c>
      <c r="AB390" s="2">
        <f t="shared" si="67"/>
        <v>0.05</v>
      </c>
      <c r="AC390" s="2">
        <f t="shared" si="68"/>
        <v>0</v>
      </c>
      <c r="AD390" s="2">
        <f t="shared" si="69"/>
        <v>0</v>
      </c>
      <c r="AF390" s="2" t="str">
        <f t="shared" si="62"/>
        <v>Nej</v>
      </c>
      <c r="AG390" s="2">
        <f t="shared" si="63"/>
        <v>0</v>
      </c>
      <c r="AH390" s="2">
        <f t="shared" si="64"/>
        <v>0</v>
      </c>
    </row>
    <row r="391" spans="1:34" ht="15" customHeight="1" x14ac:dyDescent="0.25">
      <c r="A391" s="2" t="s">
        <v>574</v>
      </c>
      <c r="B391" s="2" t="s">
        <v>578</v>
      </c>
      <c r="C391" s="2">
        <v>2015</v>
      </c>
      <c r="D391" s="2" t="s">
        <v>650</v>
      </c>
      <c r="E391" s="2" t="s">
        <v>650</v>
      </c>
      <c r="F391" s="2" t="s">
        <v>651</v>
      </c>
      <c r="G391" s="2">
        <v>2.38</v>
      </c>
      <c r="H391" s="2">
        <v>344.47</v>
      </c>
      <c r="I391" s="2">
        <v>0.42</v>
      </c>
      <c r="J391" s="2" t="s">
        <v>650</v>
      </c>
      <c r="K391" s="2" t="s">
        <v>650</v>
      </c>
      <c r="L391" s="2" t="s">
        <v>650</v>
      </c>
      <c r="M391" s="2" t="s">
        <v>650</v>
      </c>
      <c r="N391" s="2" t="s">
        <v>650</v>
      </c>
      <c r="O391" s="2" t="s">
        <v>650</v>
      </c>
      <c r="P391" s="2" t="s">
        <v>650</v>
      </c>
      <c r="Q391" s="2" t="s">
        <v>650</v>
      </c>
      <c r="R391" s="2" t="s">
        <v>650</v>
      </c>
      <c r="S391" s="2" t="s">
        <v>650</v>
      </c>
      <c r="W391" s="2" t="str">
        <f t="shared" si="65"/>
        <v>Nej</v>
      </c>
      <c r="Y391" s="2">
        <f t="shared" si="66"/>
        <v>0.42</v>
      </c>
      <c r="Z391" s="2">
        <f t="shared" si="60"/>
        <v>0.14000000000000001</v>
      </c>
      <c r="AA391" s="2">
        <f t="shared" si="61"/>
        <v>0.44</v>
      </c>
      <c r="AB391" s="2">
        <f t="shared" si="67"/>
        <v>2.38</v>
      </c>
      <c r="AC391" s="2">
        <f t="shared" si="68"/>
        <v>344.47</v>
      </c>
      <c r="AD391" s="2">
        <f t="shared" si="69"/>
        <v>0.42</v>
      </c>
      <c r="AF391" s="2" t="str">
        <f t="shared" si="62"/>
        <v>Nej</v>
      </c>
      <c r="AG391" s="2">
        <f t="shared" si="63"/>
        <v>0</v>
      </c>
      <c r="AH391" s="2">
        <f t="shared" si="64"/>
        <v>0</v>
      </c>
    </row>
    <row r="392" spans="1:34" ht="15" customHeight="1" x14ac:dyDescent="0.25">
      <c r="A392" s="2" t="s">
        <v>579</v>
      </c>
      <c r="B392" s="2" t="s">
        <v>580</v>
      </c>
      <c r="C392" s="2">
        <v>2015</v>
      </c>
      <c r="D392" s="2">
        <v>0.25900000000000001</v>
      </c>
      <c r="E392" s="2" t="s">
        <v>650</v>
      </c>
      <c r="F392" s="2" t="s">
        <v>883</v>
      </c>
      <c r="G392" s="2">
        <v>2.38</v>
      </c>
      <c r="H392" s="2">
        <v>344.47</v>
      </c>
      <c r="I392" s="2">
        <v>0.42</v>
      </c>
      <c r="J392" s="2" t="s">
        <v>650</v>
      </c>
      <c r="K392" s="2" t="s">
        <v>650</v>
      </c>
      <c r="L392" s="2" t="s">
        <v>650</v>
      </c>
      <c r="M392" s="2" t="s">
        <v>650</v>
      </c>
      <c r="N392" s="2" t="s">
        <v>650</v>
      </c>
      <c r="O392" s="2" t="s">
        <v>650</v>
      </c>
      <c r="P392" s="2" t="s">
        <v>650</v>
      </c>
      <c r="Q392" s="2" t="s">
        <v>650</v>
      </c>
      <c r="R392" s="2" t="s">
        <v>650</v>
      </c>
      <c r="S392" s="2" t="s">
        <v>650</v>
      </c>
      <c r="W392" s="2" t="str">
        <f t="shared" si="65"/>
        <v>Nej</v>
      </c>
      <c r="Y392" s="2">
        <f t="shared" si="66"/>
        <v>0.42</v>
      </c>
      <c r="Z392" s="2">
        <f t="shared" si="60"/>
        <v>0.14000000000000001</v>
      </c>
      <c r="AA392" s="2">
        <f t="shared" si="61"/>
        <v>0.44</v>
      </c>
      <c r="AB392" s="2">
        <f t="shared" si="67"/>
        <v>2.38</v>
      </c>
      <c r="AC392" s="2">
        <f t="shared" si="68"/>
        <v>344.47</v>
      </c>
      <c r="AD392" s="2">
        <f t="shared" si="69"/>
        <v>0.42</v>
      </c>
      <c r="AF392" s="2" t="str">
        <f t="shared" si="62"/>
        <v>Nej</v>
      </c>
      <c r="AG392" s="2">
        <f t="shared" si="63"/>
        <v>0</v>
      </c>
      <c r="AH392" s="2">
        <f t="shared" si="64"/>
        <v>0</v>
      </c>
    </row>
    <row r="393" spans="1:34" ht="15" customHeight="1" x14ac:dyDescent="0.25">
      <c r="A393" s="2" t="s">
        <v>579</v>
      </c>
      <c r="B393" s="2" t="s">
        <v>581</v>
      </c>
      <c r="C393" s="2">
        <v>2015</v>
      </c>
      <c r="D393" s="2">
        <v>0.93500000000000005</v>
      </c>
      <c r="E393" s="2" t="s">
        <v>650</v>
      </c>
      <c r="F393" s="2" t="s">
        <v>651</v>
      </c>
      <c r="G393" s="2">
        <v>2.38</v>
      </c>
      <c r="H393" s="2">
        <v>344.47</v>
      </c>
      <c r="I393" s="2">
        <v>0.42</v>
      </c>
      <c r="J393" s="2" t="s">
        <v>650</v>
      </c>
      <c r="K393" s="2" t="s">
        <v>650</v>
      </c>
      <c r="L393" s="2" t="s">
        <v>650</v>
      </c>
      <c r="M393" s="2" t="s">
        <v>650</v>
      </c>
      <c r="N393" s="2" t="s">
        <v>650</v>
      </c>
      <c r="O393" s="2" t="s">
        <v>650</v>
      </c>
      <c r="P393" s="2" t="s">
        <v>650</v>
      </c>
      <c r="Q393" s="2" t="s">
        <v>650</v>
      </c>
      <c r="R393" s="2" t="s">
        <v>650</v>
      </c>
      <c r="S393" s="2" t="s">
        <v>650</v>
      </c>
      <c r="W393" s="2" t="str">
        <f t="shared" si="65"/>
        <v>Nej</v>
      </c>
      <c r="Y393" s="2">
        <f t="shared" si="66"/>
        <v>0.42</v>
      </c>
      <c r="Z393" s="2">
        <f t="shared" si="60"/>
        <v>0.14000000000000001</v>
      </c>
      <c r="AA393" s="2">
        <f t="shared" si="61"/>
        <v>0.44</v>
      </c>
      <c r="AB393" s="2">
        <f t="shared" si="67"/>
        <v>2.38</v>
      </c>
      <c r="AC393" s="2">
        <f t="shared" si="68"/>
        <v>344.47</v>
      </c>
      <c r="AD393" s="2">
        <f t="shared" si="69"/>
        <v>0.42</v>
      </c>
      <c r="AF393" s="2" t="str">
        <f t="shared" si="62"/>
        <v>Nej</v>
      </c>
      <c r="AG393" s="2">
        <f t="shared" si="63"/>
        <v>0</v>
      </c>
      <c r="AH393" s="2">
        <f t="shared" si="64"/>
        <v>0</v>
      </c>
    </row>
    <row r="394" spans="1:34" ht="15" customHeight="1" x14ac:dyDescent="0.25">
      <c r="A394" s="2" t="s">
        <v>579</v>
      </c>
      <c r="B394" s="2" t="s">
        <v>582</v>
      </c>
      <c r="C394" s="2">
        <v>2015</v>
      </c>
      <c r="D394" s="2">
        <v>6.34</v>
      </c>
      <c r="E394" s="2">
        <v>5.1219999999999999</v>
      </c>
      <c r="F394" s="2" t="s">
        <v>651</v>
      </c>
      <c r="G394" s="2">
        <v>2.38</v>
      </c>
      <c r="H394" s="2">
        <v>344.47</v>
      </c>
      <c r="I394" s="2">
        <v>0.42</v>
      </c>
      <c r="J394" s="2" t="s">
        <v>650</v>
      </c>
      <c r="K394" s="2" t="s">
        <v>650</v>
      </c>
      <c r="L394" s="2" t="s">
        <v>650</v>
      </c>
      <c r="M394" s="2" t="s">
        <v>650</v>
      </c>
      <c r="N394" s="2" t="s">
        <v>650</v>
      </c>
      <c r="O394" s="2" t="s">
        <v>650</v>
      </c>
      <c r="P394" s="2" t="s">
        <v>650</v>
      </c>
      <c r="Q394" s="2" t="s">
        <v>650</v>
      </c>
      <c r="R394" s="2" t="s">
        <v>650</v>
      </c>
      <c r="S394" s="2" t="s">
        <v>650</v>
      </c>
      <c r="W394" s="2" t="str">
        <f t="shared" si="65"/>
        <v>Nej</v>
      </c>
      <c r="Y394" s="2">
        <f t="shared" si="66"/>
        <v>0.42</v>
      </c>
      <c r="Z394" s="2">
        <f t="shared" si="60"/>
        <v>0.14000000000000001</v>
      </c>
      <c r="AA394" s="2">
        <f t="shared" si="61"/>
        <v>0.44</v>
      </c>
      <c r="AB394" s="2">
        <f t="shared" si="67"/>
        <v>2.38</v>
      </c>
      <c r="AC394" s="2">
        <f t="shared" si="68"/>
        <v>344.47</v>
      </c>
      <c r="AD394" s="2">
        <f t="shared" si="69"/>
        <v>0.42</v>
      </c>
      <c r="AF394" s="2" t="str">
        <f t="shared" si="62"/>
        <v>Nej</v>
      </c>
      <c r="AG394" s="2">
        <f t="shared" si="63"/>
        <v>0</v>
      </c>
      <c r="AH394" s="2">
        <f t="shared" si="64"/>
        <v>0</v>
      </c>
    </row>
    <row r="395" spans="1:34" ht="15" customHeight="1" x14ac:dyDescent="0.25">
      <c r="A395" s="2" t="s">
        <v>583</v>
      </c>
      <c r="B395" s="2" t="s">
        <v>584</v>
      </c>
      <c r="C395" s="2">
        <v>2015</v>
      </c>
      <c r="D395" s="2">
        <v>0.25</v>
      </c>
      <c r="E395" s="2" t="s">
        <v>650</v>
      </c>
      <c r="F395" s="2" t="s">
        <v>942</v>
      </c>
      <c r="G395" s="2">
        <v>2.36</v>
      </c>
      <c r="H395" s="2">
        <v>344.47</v>
      </c>
      <c r="I395" s="2">
        <v>0</v>
      </c>
      <c r="J395" s="2" t="s">
        <v>650</v>
      </c>
      <c r="K395" s="2" t="s">
        <v>650</v>
      </c>
      <c r="L395" s="2" t="s">
        <v>650</v>
      </c>
      <c r="M395" s="2" t="s">
        <v>650</v>
      </c>
      <c r="N395" s="2" t="s">
        <v>650</v>
      </c>
      <c r="O395" s="2" t="s">
        <v>650</v>
      </c>
      <c r="P395" s="2" t="s">
        <v>650</v>
      </c>
      <c r="Q395" s="2" t="s">
        <v>650</v>
      </c>
      <c r="R395" s="2" t="s">
        <v>650</v>
      </c>
      <c r="S395" s="2" t="s">
        <v>650</v>
      </c>
      <c r="W395" s="2" t="str">
        <f t="shared" si="65"/>
        <v>Ja</v>
      </c>
      <c r="X395" s="2">
        <v>0</v>
      </c>
      <c r="Y395" s="2">
        <f t="shared" si="66"/>
        <v>0</v>
      </c>
      <c r="Z395" s="2">
        <f t="shared" si="60"/>
        <v>1</v>
      </c>
      <c r="AA395" s="2">
        <f t="shared" si="61"/>
        <v>0</v>
      </c>
      <c r="AB395" s="2">
        <f t="shared" si="67"/>
        <v>2.36</v>
      </c>
      <c r="AC395" s="2">
        <f t="shared" si="68"/>
        <v>344.47</v>
      </c>
      <c r="AD395" s="2">
        <f t="shared" si="69"/>
        <v>0</v>
      </c>
      <c r="AF395" s="2" t="str">
        <f t="shared" si="62"/>
        <v>Nej</v>
      </c>
      <c r="AG395" s="2">
        <f t="shared" si="63"/>
        <v>0</v>
      </c>
      <c r="AH395" s="2">
        <f t="shared" si="64"/>
        <v>0</v>
      </c>
    </row>
    <row r="396" spans="1:34" ht="15" customHeight="1" x14ac:dyDescent="0.25">
      <c r="A396" s="2" t="s">
        <v>583</v>
      </c>
      <c r="B396" s="2" t="s">
        <v>585</v>
      </c>
      <c r="C396" s="2">
        <v>2015</v>
      </c>
      <c r="D396" s="2">
        <v>0.14499999999999999</v>
      </c>
      <c r="E396" s="2" t="s">
        <v>650</v>
      </c>
      <c r="F396" s="2" t="s">
        <v>942</v>
      </c>
      <c r="G396" s="2">
        <v>2.38</v>
      </c>
      <c r="H396" s="2">
        <v>344.47</v>
      </c>
      <c r="I396" s="2">
        <v>0</v>
      </c>
      <c r="J396" s="2" t="s">
        <v>650</v>
      </c>
      <c r="K396" s="2" t="s">
        <v>650</v>
      </c>
      <c r="L396" s="2" t="s">
        <v>650</v>
      </c>
      <c r="M396" s="2" t="s">
        <v>650</v>
      </c>
      <c r="N396" s="2" t="s">
        <v>650</v>
      </c>
      <c r="O396" s="2" t="s">
        <v>650</v>
      </c>
      <c r="P396" s="2" t="s">
        <v>650</v>
      </c>
      <c r="Q396" s="2" t="s">
        <v>650</v>
      </c>
      <c r="R396" s="2" t="s">
        <v>650</v>
      </c>
      <c r="S396" s="2" t="s">
        <v>650</v>
      </c>
      <c r="W396" s="2" t="str">
        <f t="shared" si="65"/>
        <v>Ja</v>
      </c>
      <c r="X396" s="2">
        <v>0</v>
      </c>
      <c r="Y396" s="2">
        <f t="shared" si="66"/>
        <v>0</v>
      </c>
      <c r="Z396" s="2">
        <f t="shared" si="60"/>
        <v>1</v>
      </c>
      <c r="AA396" s="2">
        <f t="shared" si="61"/>
        <v>0</v>
      </c>
      <c r="AB396" s="2">
        <f t="shared" si="67"/>
        <v>2.38</v>
      </c>
      <c r="AC396" s="2">
        <f t="shared" si="68"/>
        <v>344.47</v>
      </c>
      <c r="AD396" s="2">
        <f t="shared" si="69"/>
        <v>0</v>
      </c>
      <c r="AF396" s="2" t="str">
        <f t="shared" si="62"/>
        <v>Nej</v>
      </c>
      <c r="AG396" s="2">
        <f t="shared" si="63"/>
        <v>0</v>
      </c>
      <c r="AH396" s="2">
        <f t="shared" si="64"/>
        <v>0</v>
      </c>
    </row>
    <row r="397" spans="1:34" ht="15" customHeight="1" x14ac:dyDescent="0.25">
      <c r="A397" s="2" t="s">
        <v>583</v>
      </c>
      <c r="B397" s="2" t="s">
        <v>586</v>
      </c>
      <c r="C397" s="2">
        <v>2015</v>
      </c>
      <c r="D397" s="2">
        <v>0.21</v>
      </c>
      <c r="E397" s="2" t="s">
        <v>650</v>
      </c>
      <c r="F397" s="2" t="s">
        <v>942</v>
      </c>
      <c r="G397" s="2">
        <v>2.38</v>
      </c>
      <c r="H397" s="2">
        <v>344.47</v>
      </c>
      <c r="I397" s="2">
        <v>0</v>
      </c>
      <c r="J397" s="2" t="s">
        <v>650</v>
      </c>
      <c r="K397" s="2" t="s">
        <v>650</v>
      </c>
      <c r="L397" s="2" t="s">
        <v>650</v>
      </c>
      <c r="M397" s="2" t="s">
        <v>650</v>
      </c>
      <c r="N397" s="2" t="s">
        <v>650</v>
      </c>
      <c r="O397" s="2" t="s">
        <v>650</v>
      </c>
      <c r="P397" s="2" t="s">
        <v>650</v>
      </c>
      <c r="Q397" s="2" t="s">
        <v>650</v>
      </c>
      <c r="R397" s="2" t="s">
        <v>650</v>
      </c>
      <c r="S397" s="2" t="s">
        <v>650</v>
      </c>
      <c r="W397" s="2" t="str">
        <f t="shared" si="65"/>
        <v>Ja</v>
      </c>
      <c r="X397" s="2">
        <v>0</v>
      </c>
      <c r="Y397" s="2">
        <f t="shared" si="66"/>
        <v>0</v>
      </c>
      <c r="Z397" s="2">
        <f t="shared" si="60"/>
        <v>1</v>
      </c>
      <c r="AA397" s="2">
        <f t="shared" si="61"/>
        <v>0</v>
      </c>
      <c r="AB397" s="2">
        <f t="shared" si="67"/>
        <v>2.38</v>
      </c>
      <c r="AC397" s="2">
        <f t="shared" si="68"/>
        <v>344.47</v>
      </c>
      <c r="AD397" s="2">
        <f t="shared" si="69"/>
        <v>0</v>
      </c>
      <c r="AF397" s="2" t="str">
        <f t="shared" si="62"/>
        <v>Nej</v>
      </c>
      <c r="AG397" s="2">
        <f t="shared" si="63"/>
        <v>0</v>
      </c>
      <c r="AH397" s="2">
        <f t="shared" si="64"/>
        <v>0</v>
      </c>
    </row>
    <row r="398" spans="1:34" ht="15" customHeight="1" x14ac:dyDescent="0.25">
      <c r="A398" s="2" t="s">
        <v>583</v>
      </c>
      <c r="B398" s="2" t="s">
        <v>587</v>
      </c>
      <c r="C398" s="2">
        <v>2015</v>
      </c>
      <c r="D398" s="2">
        <v>4.7</v>
      </c>
      <c r="E398" s="2">
        <v>36.409999999999997</v>
      </c>
      <c r="F398" s="2" t="s">
        <v>857</v>
      </c>
      <c r="G398" s="2">
        <v>2.36</v>
      </c>
      <c r="H398" s="2">
        <v>201.22</v>
      </c>
      <c r="I398" s="2">
        <v>0.42</v>
      </c>
      <c r="J398" s="2" t="s">
        <v>650</v>
      </c>
      <c r="K398" s="2" t="s">
        <v>650</v>
      </c>
      <c r="L398" s="2" t="s">
        <v>650</v>
      </c>
      <c r="M398" s="2" t="s">
        <v>650</v>
      </c>
      <c r="N398" s="2" t="s">
        <v>650</v>
      </c>
      <c r="O398" s="2" t="s">
        <v>650</v>
      </c>
      <c r="P398" s="2" t="s">
        <v>650</v>
      </c>
      <c r="Q398" s="2" t="s">
        <v>650</v>
      </c>
      <c r="R398" s="2" t="s">
        <v>650</v>
      </c>
      <c r="S398" s="2" t="s">
        <v>650</v>
      </c>
      <c r="W398" s="2" t="str">
        <f t="shared" si="65"/>
        <v>Ja</v>
      </c>
      <c r="X398" s="2">
        <v>0</v>
      </c>
      <c r="Y398" s="2">
        <f t="shared" si="66"/>
        <v>0.42</v>
      </c>
      <c r="Z398" s="2">
        <f t="shared" si="60"/>
        <v>0.58000000000000007</v>
      </c>
      <c r="AA398" s="2">
        <f t="shared" si="61"/>
        <v>0</v>
      </c>
      <c r="AB398" s="2">
        <f t="shared" si="67"/>
        <v>2.36</v>
      </c>
      <c r="AC398" s="2">
        <f t="shared" si="68"/>
        <v>201.22</v>
      </c>
      <c r="AD398" s="2">
        <f t="shared" si="69"/>
        <v>0.42</v>
      </c>
      <c r="AF398" s="2" t="str">
        <f t="shared" si="62"/>
        <v>Nej</v>
      </c>
      <c r="AG398" s="2">
        <f t="shared" si="63"/>
        <v>0</v>
      </c>
      <c r="AH398" s="2">
        <f t="shared" si="64"/>
        <v>0</v>
      </c>
    </row>
    <row r="399" spans="1:34" ht="15" customHeight="1" x14ac:dyDescent="0.25">
      <c r="A399" s="2" t="s">
        <v>588</v>
      </c>
      <c r="B399" s="2" t="s">
        <v>589</v>
      </c>
      <c r="C399" s="2">
        <v>2015</v>
      </c>
      <c r="D399" s="2">
        <v>3.694</v>
      </c>
      <c r="E399" s="2">
        <v>0</v>
      </c>
      <c r="F399" s="2" t="s">
        <v>943</v>
      </c>
      <c r="G399" s="2">
        <v>2.37</v>
      </c>
      <c r="H399" s="2">
        <v>342.37</v>
      </c>
      <c r="I399" s="2">
        <v>0.41699999999999998</v>
      </c>
      <c r="J399" s="2" t="s">
        <v>650</v>
      </c>
      <c r="K399" s="2" t="s">
        <v>650</v>
      </c>
      <c r="L399" s="2" t="s">
        <v>650</v>
      </c>
      <c r="M399" s="2" t="s">
        <v>650</v>
      </c>
      <c r="N399" s="2" t="s">
        <v>650</v>
      </c>
      <c r="O399" s="2" t="s">
        <v>650</v>
      </c>
      <c r="P399" s="2" t="s">
        <v>650</v>
      </c>
      <c r="Q399" s="2" t="s">
        <v>650</v>
      </c>
      <c r="R399" s="2" t="s">
        <v>650</v>
      </c>
      <c r="S399" s="2" t="s">
        <v>650</v>
      </c>
      <c r="W399" s="2" t="str">
        <f t="shared" si="65"/>
        <v>Ja</v>
      </c>
      <c r="X399" s="2">
        <v>0</v>
      </c>
      <c r="Y399" s="2">
        <f t="shared" si="66"/>
        <v>0.41699999999999998</v>
      </c>
      <c r="Z399" s="2">
        <f t="shared" si="60"/>
        <v>0.58299999999999996</v>
      </c>
      <c r="AA399" s="2">
        <f t="shared" si="61"/>
        <v>0</v>
      </c>
      <c r="AB399" s="2">
        <f t="shared" si="67"/>
        <v>2.37</v>
      </c>
      <c r="AC399" s="2">
        <f t="shared" si="68"/>
        <v>342.37</v>
      </c>
      <c r="AD399" s="2">
        <f t="shared" si="69"/>
        <v>0.41699999999999998</v>
      </c>
      <c r="AF399" s="2" t="str">
        <f t="shared" si="62"/>
        <v>Nej</v>
      </c>
      <c r="AG399" s="2">
        <f t="shared" si="63"/>
        <v>0</v>
      </c>
      <c r="AH399" s="2">
        <f t="shared" si="64"/>
        <v>0</v>
      </c>
    </row>
    <row r="400" spans="1:34" ht="15" customHeight="1" x14ac:dyDescent="0.25">
      <c r="A400" s="2" t="s">
        <v>590</v>
      </c>
      <c r="B400" s="2" t="s">
        <v>591</v>
      </c>
      <c r="C400" s="2">
        <v>2015</v>
      </c>
      <c r="D400" s="2" t="s">
        <v>650</v>
      </c>
      <c r="E400" s="2" t="s">
        <v>650</v>
      </c>
      <c r="F400" s="2" t="s">
        <v>651</v>
      </c>
      <c r="G400" s="2">
        <v>2.38</v>
      </c>
      <c r="H400" s="2">
        <v>344.47</v>
      </c>
      <c r="I400" s="2">
        <v>0.42</v>
      </c>
      <c r="J400" s="2" t="s">
        <v>650</v>
      </c>
      <c r="K400" s="2" t="s">
        <v>650</v>
      </c>
      <c r="L400" s="2" t="s">
        <v>650</v>
      </c>
      <c r="M400" s="2" t="s">
        <v>650</v>
      </c>
      <c r="N400" s="2" t="s">
        <v>650</v>
      </c>
      <c r="O400" s="2" t="s">
        <v>650</v>
      </c>
      <c r="P400" s="2" t="s">
        <v>650</v>
      </c>
      <c r="Q400" s="2" t="s">
        <v>650</v>
      </c>
      <c r="R400" s="2" t="s">
        <v>650</v>
      </c>
      <c r="S400" s="2" t="s">
        <v>650</v>
      </c>
      <c r="W400" s="2" t="str">
        <f t="shared" si="65"/>
        <v>Nej</v>
      </c>
      <c r="Y400" s="2">
        <f t="shared" si="66"/>
        <v>0.42</v>
      </c>
      <c r="Z400" s="2">
        <f t="shared" si="60"/>
        <v>0.14000000000000001</v>
      </c>
      <c r="AA400" s="2">
        <f t="shared" si="61"/>
        <v>0.44</v>
      </c>
      <c r="AB400" s="2">
        <f t="shared" si="67"/>
        <v>2.38</v>
      </c>
      <c r="AC400" s="2">
        <f t="shared" si="68"/>
        <v>344.47</v>
      </c>
      <c r="AD400" s="2">
        <f t="shared" si="69"/>
        <v>0.42</v>
      </c>
      <c r="AF400" s="2" t="str">
        <f t="shared" si="62"/>
        <v>Nej</v>
      </c>
      <c r="AG400" s="2">
        <f t="shared" si="63"/>
        <v>0</v>
      </c>
      <c r="AH400" s="2">
        <f t="shared" si="64"/>
        <v>0</v>
      </c>
    </row>
    <row r="401" spans="1:34" ht="15" customHeight="1" x14ac:dyDescent="0.25">
      <c r="A401" s="2" t="s">
        <v>590</v>
      </c>
      <c r="B401" s="2" t="s">
        <v>592</v>
      </c>
      <c r="C401" s="2">
        <v>2015</v>
      </c>
      <c r="D401" s="2" t="s">
        <v>650</v>
      </c>
      <c r="E401" s="2" t="s">
        <v>650</v>
      </c>
      <c r="F401" s="2" t="s">
        <v>651</v>
      </c>
      <c r="G401" s="2">
        <v>2.38</v>
      </c>
      <c r="H401" s="2">
        <v>344.47</v>
      </c>
      <c r="I401" s="2">
        <v>0.42</v>
      </c>
      <c r="J401" s="2" t="s">
        <v>650</v>
      </c>
      <c r="K401" s="2" t="s">
        <v>650</v>
      </c>
      <c r="L401" s="2" t="s">
        <v>650</v>
      </c>
      <c r="M401" s="2" t="s">
        <v>650</v>
      </c>
      <c r="N401" s="2" t="s">
        <v>650</v>
      </c>
      <c r="O401" s="2" t="s">
        <v>650</v>
      </c>
      <c r="P401" s="2" t="s">
        <v>650</v>
      </c>
      <c r="Q401" s="2" t="s">
        <v>650</v>
      </c>
      <c r="R401" s="2" t="s">
        <v>650</v>
      </c>
      <c r="S401" s="2" t="s">
        <v>650</v>
      </c>
      <c r="W401" s="2" t="str">
        <f t="shared" si="65"/>
        <v>Nej</v>
      </c>
      <c r="Y401" s="2">
        <f t="shared" si="66"/>
        <v>0.42</v>
      </c>
      <c r="Z401" s="2">
        <f t="shared" si="60"/>
        <v>0.14000000000000001</v>
      </c>
      <c r="AA401" s="2">
        <f t="shared" si="61"/>
        <v>0.44</v>
      </c>
      <c r="AB401" s="2">
        <f t="shared" si="67"/>
        <v>2.38</v>
      </c>
      <c r="AC401" s="2">
        <f t="shared" si="68"/>
        <v>344.47</v>
      </c>
      <c r="AD401" s="2">
        <f t="shared" si="69"/>
        <v>0.42</v>
      </c>
      <c r="AF401" s="2" t="str">
        <f t="shared" si="62"/>
        <v>Nej</v>
      </c>
      <c r="AG401" s="2">
        <f t="shared" si="63"/>
        <v>0</v>
      </c>
      <c r="AH401" s="2">
        <f t="shared" si="64"/>
        <v>0</v>
      </c>
    </row>
    <row r="402" spans="1:34" ht="15" customHeight="1" x14ac:dyDescent="0.25">
      <c r="A402" s="2" t="s">
        <v>590</v>
      </c>
      <c r="B402" s="2" t="s">
        <v>593</v>
      </c>
      <c r="C402" s="2">
        <v>2015</v>
      </c>
      <c r="D402" s="2" t="s">
        <v>650</v>
      </c>
      <c r="E402" s="2" t="s">
        <v>650</v>
      </c>
      <c r="F402" s="2" t="s">
        <v>651</v>
      </c>
      <c r="G402" s="2">
        <v>2.38</v>
      </c>
      <c r="H402" s="2">
        <v>344.47</v>
      </c>
      <c r="I402" s="2">
        <v>0.42</v>
      </c>
      <c r="J402" s="2" t="s">
        <v>650</v>
      </c>
      <c r="K402" s="2" t="s">
        <v>650</v>
      </c>
      <c r="L402" s="2" t="s">
        <v>650</v>
      </c>
      <c r="M402" s="2" t="s">
        <v>650</v>
      </c>
      <c r="N402" s="2" t="s">
        <v>650</v>
      </c>
      <c r="O402" s="2" t="s">
        <v>650</v>
      </c>
      <c r="P402" s="2" t="s">
        <v>650</v>
      </c>
      <c r="Q402" s="2" t="s">
        <v>650</v>
      </c>
      <c r="R402" s="2" t="s">
        <v>650</v>
      </c>
      <c r="S402" s="2" t="s">
        <v>650</v>
      </c>
      <c r="W402" s="2" t="str">
        <f t="shared" si="65"/>
        <v>Nej</v>
      </c>
      <c r="Y402" s="2">
        <f t="shared" si="66"/>
        <v>0.42</v>
      </c>
      <c r="Z402" s="2">
        <f t="shared" si="60"/>
        <v>0.14000000000000001</v>
      </c>
      <c r="AA402" s="2">
        <f t="shared" si="61"/>
        <v>0.44</v>
      </c>
      <c r="AB402" s="2">
        <f t="shared" si="67"/>
        <v>2.38</v>
      </c>
      <c r="AC402" s="2">
        <f t="shared" si="68"/>
        <v>344.47</v>
      </c>
      <c r="AD402" s="2">
        <f t="shared" si="69"/>
        <v>0.42</v>
      </c>
      <c r="AF402" s="2" t="str">
        <f t="shared" si="62"/>
        <v>Nej</v>
      </c>
      <c r="AG402" s="2">
        <f t="shared" si="63"/>
        <v>0</v>
      </c>
      <c r="AH402" s="2">
        <f t="shared" si="64"/>
        <v>0</v>
      </c>
    </row>
    <row r="403" spans="1:34" ht="15" customHeight="1" x14ac:dyDescent="0.25">
      <c r="A403" s="2" t="s">
        <v>598</v>
      </c>
      <c r="B403" s="2" t="s">
        <v>599</v>
      </c>
      <c r="C403" s="2">
        <v>2015</v>
      </c>
      <c r="D403" s="2">
        <v>6.3040000000000003</v>
      </c>
      <c r="E403" s="2">
        <v>31.594999999999999</v>
      </c>
      <c r="F403" s="2" t="s">
        <v>944</v>
      </c>
      <c r="G403" s="2">
        <v>0.66</v>
      </c>
      <c r="H403" s="2">
        <v>76.400000000000006</v>
      </c>
      <c r="I403" s="2">
        <v>1E-3</v>
      </c>
      <c r="J403" s="2">
        <v>17.399999999999999</v>
      </c>
      <c r="K403" s="2">
        <v>0.14799999999999999</v>
      </c>
      <c r="L403" s="2">
        <v>33.06</v>
      </c>
      <c r="M403" s="2">
        <v>4.4800000000000004</v>
      </c>
      <c r="N403" s="2">
        <v>0.2</v>
      </c>
      <c r="O403" s="2">
        <v>94.8</v>
      </c>
      <c r="P403" s="2">
        <v>0.04</v>
      </c>
      <c r="Q403" s="2">
        <v>15.79</v>
      </c>
      <c r="R403" s="2">
        <v>3.48</v>
      </c>
      <c r="S403" s="2">
        <v>0</v>
      </c>
      <c r="W403" s="2" t="str">
        <f t="shared" si="65"/>
        <v>Ja</v>
      </c>
      <c r="X403" s="2">
        <v>0</v>
      </c>
      <c r="Y403" s="2">
        <f t="shared" si="66"/>
        <v>1E-3</v>
      </c>
      <c r="Z403" s="2">
        <f t="shared" si="60"/>
        <v>0.999</v>
      </c>
      <c r="AA403" s="2">
        <f t="shared" si="61"/>
        <v>0</v>
      </c>
      <c r="AB403" s="2">
        <f t="shared" si="67"/>
        <v>0.66</v>
      </c>
      <c r="AC403" s="2">
        <f t="shared" si="68"/>
        <v>76.400000000000006</v>
      </c>
      <c r="AD403" s="2">
        <f t="shared" si="69"/>
        <v>1E-3</v>
      </c>
      <c r="AF403" s="2" t="str">
        <f t="shared" si="62"/>
        <v>Ja</v>
      </c>
      <c r="AG403" s="2">
        <f t="shared" si="63"/>
        <v>17.399999999999999</v>
      </c>
      <c r="AH403" s="2">
        <f t="shared" si="64"/>
        <v>2E-3</v>
      </c>
    </row>
    <row r="404" spans="1:34" ht="15" customHeight="1" x14ac:dyDescent="0.25">
      <c r="A404" s="2" t="s">
        <v>598</v>
      </c>
      <c r="B404" s="2" t="s">
        <v>600</v>
      </c>
      <c r="C404" s="2">
        <v>2015</v>
      </c>
      <c r="D404" s="2">
        <v>6.2E-2</v>
      </c>
      <c r="E404" s="2" t="s">
        <v>650</v>
      </c>
      <c r="F404" s="2" t="s">
        <v>945</v>
      </c>
      <c r="G404" s="2">
        <v>1.1000000000000001</v>
      </c>
      <c r="H404" s="2">
        <v>0</v>
      </c>
      <c r="I404" s="2">
        <v>0</v>
      </c>
      <c r="J404" s="2" t="s">
        <v>650</v>
      </c>
      <c r="K404" s="2" t="s">
        <v>650</v>
      </c>
      <c r="L404" s="2" t="s">
        <v>650</v>
      </c>
      <c r="M404" s="2" t="s">
        <v>650</v>
      </c>
      <c r="N404" s="2" t="s">
        <v>650</v>
      </c>
      <c r="O404" s="2" t="s">
        <v>650</v>
      </c>
      <c r="P404" s="2" t="s">
        <v>650</v>
      </c>
      <c r="Q404" s="2" t="s">
        <v>650</v>
      </c>
      <c r="R404" s="2" t="s">
        <v>650</v>
      </c>
      <c r="S404" s="2" t="s">
        <v>650</v>
      </c>
      <c r="W404" s="2" t="str">
        <f t="shared" si="65"/>
        <v>Ja</v>
      </c>
      <c r="X404" s="2">
        <v>0</v>
      </c>
      <c r="Y404" s="2">
        <f t="shared" si="66"/>
        <v>0</v>
      </c>
      <c r="Z404" s="2">
        <f t="shared" si="60"/>
        <v>1</v>
      </c>
      <c r="AA404" s="2">
        <f t="shared" si="61"/>
        <v>0</v>
      </c>
      <c r="AB404" s="2">
        <f t="shared" si="67"/>
        <v>1.1000000000000001</v>
      </c>
      <c r="AC404" s="2">
        <f t="shared" si="68"/>
        <v>0</v>
      </c>
      <c r="AD404" s="2">
        <f t="shared" si="69"/>
        <v>0</v>
      </c>
      <c r="AF404" s="2" t="str">
        <f t="shared" si="62"/>
        <v>Nej</v>
      </c>
      <c r="AG404" s="2">
        <f t="shared" si="63"/>
        <v>0</v>
      </c>
      <c r="AH404" s="2">
        <f t="shared" si="64"/>
        <v>0</v>
      </c>
    </row>
    <row r="405" spans="1:34" ht="15" customHeight="1" x14ac:dyDescent="0.25">
      <c r="A405" s="2" t="s">
        <v>598</v>
      </c>
      <c r="B405" s="2" t="s">
        <v>601</v>
      </c>
      <c r="C405" s="2">
        <v>2015</v>
      </c>
      <c r="D405" s="2">
        <v>0.186</v>
      </c>
      <c r="E405" s="2" t="s">
        <v>650</v>
      </c>
      <c r="F405" s="2" t="s">
        <v>857</v>
      </c>
      <c r="G405" s="2">
        <v>1.1000000000000001</v>
      </c>
      <c r="H405" s="2">
        <v>0</v>
      </c>
      <c r="I405" s="2">
        <v>0</v>
      </c>
      <c r="J405" s="2" t="s">
        <v>650</v>
      </c>
      <c r="K405" s="2" t="s">
        <v>650</v>
      </c>
      <c r="L405" s="2" t="s">
        <v>650</v>
      </c>
      <c r="M405" s="2" t="s">
        <v>650</v>
      </c>
      <c r="N405" s="2" t="s">
        <v>650</v>
      </c>
      <c r="O405" s="2" t="s">
        <v>650</v>
      </c>
      <c r="P405" s="2" t="s">
        <v>650</v>
      </c>
      <c r="Q405" s="2" t="s">
        <v>650</v>
      </c>
      <c r="R405" s="2" t="s">
        <v>650</v>
      </c>
      <c r="S405" s="2" t="s">
        <v>650</v>
      </c>
      <c r="W405" s="2" t="str">
        <f t="shared" si="65"/>
        <v>Ja</v>
      </c>
      <c r="X405" s="2">
        <v>0</v>
      </c>
      <c r="Y405" s="2">
        <f t="shared" si="66"/>
        <v>0</v>
      </c>
      <c r="Z405" s="2">
        <f t="shared" si="60"/>
        <v>1</v>
      </c>
      <c r="AA405" s="2">
        <f t="shared" si="61"/>
        <v>0</v>
      </c>
      <c r="AB405" s="2">
        <f t="shared" si="67"/>
        <v>1.1000000000000001</v>
      </c>
      <c r="AC405" s="2">
        <f t="shared" si="68"/>
        <v>0</v>
      </c>
      <c r="AD405" s="2">
        <f t="shared" si="69"/>
        <v>0</v>
      </c>
      <c r="AF405" s="2" t="str">
        <f t="shared" si="62"/>
        <v>Nej</v>
      </c>
      <c r="AG405" s="2">
        <f t="shared" si="63"/>
        <v>0</v>
      </c>
      <c r="AH405" s="2">
        <f t="shared" si="64"/>
        <v>0</v>
      </c>
    </row>
    <row r="406" spans="1:34" ht="15" customHeight="1" x14ac:dyDescent="0.25">
      <c r="A406" s="2" t="s">
        <v>598</v>
      </c>
      <c r="B406" s="2" t="s">
        <v>602</v>
      </c>
      <c r="C406" s="2">
        <v>2015</v>
      </c>
      <c r="D406" s="2">
        <v>9.3870000000000005</v>
      </c>
      <c r="E406" s="2" t="s">
        <v>650</v>
      </c>
      <c r="F406" s="2" t="s">
        <v>857</v>
      </c>
      <c r="G406" s="2">
        <v>1.1000000000000001</v>
      </c>
      <c r="H406" s="2">
        <v>0</v>
      </c>
      <c r="I406" s="2">
        <v>0</v>
      </c>
      <c r="J406" s="2" t="s">
        <v>650</v>
      </c>
      <c r="K406" s="2" t="s">
        <v>650</v>
      </c>
      <c r="L406" s="2" t="s">
        <v>650</v>
      </c>
      <c r="M406" s="2" t="s">
        <v>650</v>
      </c>
      <c r="N406" s="2" t="s">
        <v>650</v>
      </c>
      <c r="O406" s="2" t="s">
        <v>650</v>
      </c>
      <c r="P406" s="2" t="s">
        <v>650</v>
      </c>
      <c r="Q406" s="2" t="s">
        <v>650</v>
      </c>
      <c r="R406" s="2" t="s">
        <v>650</v>
      </c>
      <c r="S406" s="2" t="s">
        <v>650</v>
      </c>
      <c r="W406" s="2" t="str">
        <f t="shared" si="65"/>
        <v>Ja</v>
      </c>
      <c r="X406" s="2">
        <v>0</v>
      </c>
      <c r="Y406" s="2">
        <f t="shared" si="66"/>
        <v>0</v>
      </c>
      <c r="Z406" s="2">
        <f t="shared" si="60"/>
        <v>1</v>
      </c>
      <c r="AA406" s="2">
        <f t="shared" si="61"/>
        <v>0</v>
      </c>
      <c r="AB406" s="2">
        <f t="shared" si="67"/>
        <v>1.1000000000000001</v>
      </c>
      <c r="AC406" s="2">
        <f t="shared" si="68"/>
        <v>0</v>
      </c>
      <c r="AD406" s="2">
        <f t="shared" si="69"/>
        <v>0</v>
      </c>
      <c r="AF406" s="2" t="str">
        <f t="shared" si="62"/>
        <v>Nej</v>
      </c>
      <c r="AG406" s="2">
        <f t="shared" si="63"/>
        <v>0</v>
      </c>
      <c r="AH406" s="2">
        <f t="shared" si="64"/>
        <v>0</v>
      </c>
    </row>
    <row r="407" spans="1:34" ht="15" customHeight="1" x14ac:dyDescent="0.25">
      <c r="A407" s="2" t="s">
        <v>603</v>
      </c>
      <c r="B407" s="2" t="s">
        <v>604</v>
      </c>
      <c r="C407" s="2">
        <v>2015</v>
      </c>
      <c r="D407" s="2" t="s">
        <v>650</v>
      </c>
      <c r="E407" s="2" t="s">
        <v>650</v>
      </c>
      <c r="F407" s="2" t="s">
        <v>651</v>
      </c>
      <c r="G407" s="2">
        <v>2.38</v>
      </c>
      <c r="H407" s="2">
        <v>344.47</v>
      </c>
      <c r="I407" s="2">
        <v>0.42</v>
      </c>
      <c r="J407" s="2" t="s">
        <v>650</v>
      </c>
      <c r="K407" s="2" t="s">
        <v>650</v>
      </c>
      <c r="L407" s="2" t="s">
        <v>650</v>
      </c>
      <c r="M407" s="2" t="s">
        <v>650</v>
      </c>
      <c r="N407" s="2" t="s">
        <v>650</v>
      </c>
      <c r="O407" s="2" t="s">
        <v>650</v>
      </c>
      <c r="P407" s="2" t="s">
        <v>650</v>
      </c>
      <c r="Q407" s="2" t="s">
        <v>650</v>
      </c>
      <c r="R407" s="2" t="s">
        <v>650</v>
      </c>
      <c r="S407" s="2" t="s">
        <v>650</v>
      </c>
      <c r="W407" s="2" t="str">
        <f t="shared" si="65"/>
        <v>Nej</v>
      </c>
      <c r="Y407" s="2">
        <f t="shared" si="66"/>
        <v>0.42</v>
      </c>
      <c r="Z407" s="2">
        <f t="shared" si="60"/>
        <v>0.14000000000000001</v>
      </c>
      <c r="AA407" s="2">
        <f t="shared" si="61"/>
        <v>0.44</v>
      </c>
      <c r="AB407" s="2">
        <f t="shared" si="67"/>
        <v>2.38</v>
      </c>
      <c r="AC407" s="2">
        <f t="shared" si="68"/>
        <v>344.47</v>
      </c>
      <c r="AD407" s="2">
        <f t="shared" si="69"/>
        <v>0.42</v>
      </c>
      <c r="AF407" s="2" t="str">
        <f t="shared" si="62"/>
        <v>Nej</v>
      </c>
      <c r="AG407" s="2">
        <f t="shared" si="63"/>
        <v>0</v>
      </c>
      <c r="AH407" s="2">
        <f t="shared" si="64"/>
        <v>0</v>
      </c>
    </row>
    <row r="408" spans="1:34" ht="15" customHeight="1" x14ac:dyDescent="0.25">
      <c r="A408" s="2" t="s">
        <v>605</v>
      </c>
      <c r="B408" s="2" t="s">
        <v>606</v>
      </c>
      <c r="C408" s="2">
        <v>2015</v>
      </c>
      <c r="D408" s="2">
        <v>1.7</v>
      </c>
      <c r="E408" s="2" t="s">
        <v>650</v>
      </c>
      <c r="F408" s="2" t="s">
        <v>651</v>
      </c>
      <c r="G408" s="2">
        <v>2.38</v>
      </c>
      <c r="H408" s="2">
        <v>344.47</v>
      </c>
      <c r="I408" s="2">
        <v>0.42</v>
      </c>
      <c r="J408" s="2" t="s">
        <v>650</v>
      </c>
      <c r="K408" s="2" t="s">
        <v>650</v>
      </c>
      <c r="L408" s="2" t="s">
        <v>650</v>
      </c>
      <c r="M408" s="2" t="s">
        <v>650</v>
      </c>
      <c r="N408" s="2" t="s">
        <v>650</v>
      </c>
      <c r="O408" s="2" t="s">
        <v>650</v>
      </c>
      <c r="P408" s="2" t="s">
        <v>650</v>
      </c>
      <c r="Q408" s="2" t="s">
        <v>650</v>
      </c>
      <c r="R408" s="2" t="s">
        <v>650</v>
      </c>
      <c r="S408" s="2" t="s">
        <v>650</v>
      </c>
      <c r="W408" s="2" t="str">
        <f t="shared" si="65"/>
        <v>Nej</v>
      </c>
      <c r="Y408" s="2">
        <f t="shared" si="66"/>
        <v>0.42</v>
      </c>
      <c r="Z408" s="2">
        <f t="shared" si="60"/>
        <v>0.14000000000000001</v>
      </c>
      <c r="AA408" s="2">
        <f t="shared" si="61"/>
        <v>0.44</v>
      </c>
      <c r="AB408" s="2">
        <f t="shared" si="67"/>
        <v>2.38</v>
      </c>
      <c r="AC408" s="2">
        <f t="shared" si="68"/>
        <v>344.47</v>
      </c>
      <c r="AD408" s="2">
        <f t="shared" si="69"/>
        <v>0.42</v>
      </c>
      <c r="AF408" s="2" t="str">
        <f t="shared" si="62"/>
        <v>Nej</v>
      </c>
      <c r="AG408" s="2">
        <f t="shared" si="63"/>
        <v>0</v>
      </c>
      <c r="AH408" s="2">
        <f t="shared" si="64"/>
        <v>0</v>
      </c>
    </row>
    <row r="409" spans="1:34" ht="15" customHeight="1" x14ac:dyDescent="0.25">
      <c r="A409" s="2" t="s">
        <v>608</v>
      </c>
      <c r="B409" s="2" t="s">
        <v>609</v>
      </c>
      <c r="C409" s="2">
        <v>2015</v>
      </c>
      <c r="D409" s="2">
        <v>0.25198999999999999</v>
      </c>
      <c r="E409" s="2" t="s">
        <v>650</v>
      </c>
      <c r="F409" s="2" t="s">
        <v>946</v>
      </c>
      <c r="G409" s="2">
        <v>1.1000000000000001</v>
      </c>
      <c r="H409" s="2">
        <v>0</v>
      </c>
      <c r="I409" s="2">
        <v>0</v>
      </c>
      <c r="J409" s="2" t="s">
        <v>650</v>
      </c>
      <c r="K409" s="2" t="s">
        <v>650</v>
      </c>
      <c r="L409" s="2" t="s">
        <v>650</v>
      </c>
      <c r="M409" s="2" t="s">
        <v>650</v>
      </c>
      <c r="N409" s="2" t="s">
        <v>650</v>
      </c>
      <c r="O409" s="2" t="s">
        <v>650</v>
      </c>
      <c r="P409" s="2" t="s">
        <v>650</v>
      </c>
      <c r="Q409" s="2" t="s">
        <v>650</v>
      </c>
      <c r="R409" s="2" t="s">
        <v>650</v>
      </c>
      <c r="S409" s="2" t="s">
        <v>650</v>
      </c>
      <c r="W409" s="2" t="str">
        <f t="shared" si="65"/>
        <v>Ja</v>
      </c>
      <c r="X409" s="2">
        <v>0</v>
      </c>
      <c r="Y409" s="2">
        <f t="shared" si="66"/>
        <v>0</v>
      </c>
      <c r="Z409" s="2">
        <f t="shared" si="60"/>
        <v>1</v>
      </c>
      <c r="AA409" s="2">
        <f t="shared" si="61"/>
        <v>0</v>
      </c>
      <c r="AB409" s="2">
        <f t="shared" si="67"/>
        <v>1.1000000000000001</v>
      </c>
      <c r="AC409" s="2">
        <f t="shared" si="68"/>
        <v>0</v>
      </c>
      <c r="AD409" s="2">
        <f t="shared" si="69"/>
        <v>0</v>
      </c>
      <c r="AF409" s="2" t="str">
        <f t="shared" si="62"/>
        <v>Nej</v>
      </c>
      <c r="AG409" s="2">
        <f t="shared" si="63"/>
        <v>0</v>
      </c>
      <c r="AH409" s="2">
        <f t="shared" si="64"/>
        <v>0</v>
      </c>
    </row>
    <row r="410" spans="1:34" ht="15" customHeight="1" x14ac:dyDescent="0.25">
      <c r="A410" s="2" t="s">
        <v>608</v>
      </c>
      <c r="B410" s="2" t="s">
        <v>610</v>
      </c>
      <c r="C410" s="2">
        <v>2015</v>
      </c>
      <c r="D410" s="2" t="s">
        <v>650</v>
      </c>
      <c r="E410" s="2" t="s">
        <v>650</v>
      </c>
      <c r="F410" s="2" t="s">
        <v>946</v>
      </c>
      <c r="G410" s="2">
        <v>1.1000000000000001</v>
      </c>
      <c r="H410" s="2">
        <v>0</v>
      </c>
      <c r="I410" s="2">
        <v>0</v>
      </c>
      <c r="J410" s="2" t="s">
        <v>650</v>
      </c>
      <c r="K410" s="2" t="s">
        <v>650</v>
      </c>
      <c r="L410" s="2" t="s">
        <v>650</v>
      </c>
      <c r="M410" s="2" t="s">
        <v>650</v>
      </c>
      <c r="N410" s="2" t="s">
        <v>650</v>
      </c>
      <c r="O410" s="2" t="s">
        <v>650</v>
      </c>
      <c r="P410" s="2" t="s">
        <v>650</v>
      </c>
      <c r="Q410" s="2" t="s">
        <v>650</v>
      </c>
      <c r="R410" s="2" t="s">
        <v>650</v>
      </c>
      <c r="S410" s="2" t="s">
        <v>650</v>
      </c>
      <c r="W410" s="2" t="str">
        <f t="shared" si="65"/>
        <v>Ja</v>
      </c>
      <c r="X410" s="2">
        <v>0</v>
      </c>
      <c r="Y410" s="2">
        <f t="shared" si="66"/>
        <v>0</v>
      </c>
      <c r="Z410" s="2">
        <f t="shared" si="60"/>
        <v>1</v>
      </c>
      <c r="AA410" s="2">
        <f t="shared" si="61"/>
        <v>0</v>
      </c>
      <c r="AB410" s="2">
        <f t="shared" si="67"/>
        <v>1.1000000000000001</v>
      </c>
      <c r="AC410" s="2">
        <f t="shared" si="68"/>
        <v>0</v>
      </c>
      <c r="AD410" s="2">
        <f t="shared" si="69"/>
        <v>0</v>
      </c>
      <c r="AF410" s="2" t="str">
        <f t="shared" si="62"/>
        <v>Nej</v>
      </c>
      <c r="AG410" s="2">
        <f t="shared" si="63"/>
        <v>0</v>
      </c>
      <c r="AH410" s="2">
        <f t="shared" si="64"/>
        <v>0</v>
      </c>
    </row>
    <row r="411" spans="1:34" ht="15" customHeight="1" x14ac:dyDescent="0.25">
      <c r="A411" s="2" t="s">
        <v>608</v>
      </c>
      <c r="B411" s="2" t="s">
        <v>611</v>
      </c>
      <c r="C411" s="2">
        <v>2015</v>
      </c>
      <c r="D411" s="2" t="s">
        <v>650</v>
      </c>
      <c r="E411" s="2" t="s">
        <v>650</v>
      </c>
      <c r="F411" s="2" t="s">
        <v>650</v>
      </c>
      <c r="G411" s="2">
        <v>2.38</v>
      </c>
      <c r="H411" s="2">
        <v>344.47</v>
      </c>
      <c r="I411" s="2">
        <v>0.42</v>
      </c>
      <c r="J411" s="2" t="s">
        <v>650</v>
      </c>
      <c r="K411" s="2" t="s">
        <v>650</v>
      </c>
      <c r="L411" s="2" t="s">
        <v>650</v>
      </c>
      <c r="M411" s="2" t="s">
        <v>650</v>
      </c>
      <c r="N411" s="2" t="s">
        <v>650</v>
      </c>
      <c r="O411" s="2" t="s">
        <v>650</v>
      </c>
      <c r="P411" s="2" t="s">
        <v>650</v>
      </c>
      <c r="Q411" s="2" t="s">
        <v>650</v>
      </c>
      <c r="R411" s="2" t="s">
        <v>650</v>
      </c>
      <c r="S411" s="2" t="s">
        <v>650</v>
      </c>
      <c r="W411" s="2" t="str">
        <f t="shared" si="65"/>
        <v>Nej</v>
      </c>
      <c r="Y411" s="2">
        <f t="shared" si="66"/>
        <v>0.42</v>
      </c>
      <c r="Z411" s="2">
        <f t="shared" si="60"/>
        <v>0.14000000000000001</v>
      </c>
      <c r="AA411" s="2">
        <f t="shared" si="61"/>
        <v>0.44</v>
      </c>
      <c r="AB411" s="2">
        <f t="shared" si="67"/>
        <v>2.38</v>
      </c>
      <c r="AC411" s="2">
        <f t="shared" si="68"/>
        <v>344.47</v>
      </c>
      <c r="AD411" s="2">
        <f t="shared" si="69"/>
        <v>0.42</v>
      </c>
      <c r="AF411" s="2" t="str">
        <f t="shared" si="62"/>
        <v>Nej</v>
      </c>
      <c r="AG411" s="2">
        <f t="shared" si="63"/>
        <v>0</v>
      </c>
      <c r="AH411" s="2">
        <f t="shared" si="64"/>
        <v>0</v>
      </c>
    </row>
    <row r="412" spans="1:34" ht="15" customHeight="1" x14ac:dyDescent="0.25">
      <c r="A412" s="2" t="s">
        <v>608</v>
      </c>
      <c r="B412" s="2" t="s">
        <v>612</v>
      </c>
      <c r="C412" s="2">
        <v>2015</v>
      </c>
      <c r="D412" s="2" t="s">
        <v>650</v>
      </c>
      <c r="E412" s="2" t="s">
        <v>650</v>
      </c>
      <c r="F412" s="2" t="s">
        <v>650</v>
      </c>
      <c r="G412" s="2">
        <v>2.38</v>
      </c>
      <c r="H412" s="2">
        <v>344.47</v>
      </c>
      <c r="I412" s="2">
        <v>0.42</v>
      </c>
      <c r="J412" s="2" t="s">
        <v>650</v>
      </c>
      <c r="K412" s="2" t="s">
        <v>650</v>
      </c>
      <c r="L412" s="2" t="s">
        <v>650</v>
      </c>
      <c r="M412" s="2" t="s">
        <v>650</v>
      </c>
      <c r="N412" s="2" t="s">
        <v>650</v>
      </c>
      <c r="O412" s="2" t="s">
        <v>650</v>
      </c>
      <c r="P412" s="2" t="s">
        <v>650</v>
      </c>
      <c r="Q412" s="2" t="s">
        <v>650</v>
      </c>
      <c r="R412" s="2" t="s">
        <v>650</v>
      </c>
      <c r="S412" s="2" t="s">
        <v>650</v>
      </c>
      <c r="W412" s="2" t="str">
        <f t="shared" si="65"/>
        <v>Nej</v>
      </c>
      <c r="Y412" s="2">
        <f t="shared" si="66"/>
        <v>0.42</v>
      </c>
      <c r="Z412" s="2">
        <f t="shared" si="60"/>
        <v>0.14000000000000001</v>
      </c>
      <c r="AA412" s="2">
        <f t="shared" si="61"/>
        <v>0.44</v>
      </c>
      <c r="AB412" s="2">
        <f t="shared" si="67"/>
        <v>2.38</v>
      </c>
      <c r="AC412" s="2">
        <f t="shared" si="68"/>
        <v>344.47</v>
      </c>
      <c r="AD412" s="2">
        <f t="shared" si="69"/>
        <v>0.42</v>
      </c>
      <c r="AF412" s="2" t="str">
        <f t="shared" si="62"/>
        <v>Nej</v>
      </c>
      <c r="AG412" s="2">
        <f t="shared" si="63"/>
        <v>0</v>
      </c>
      <c r="AH412" s="2">
        <f t="shared" si="64"/>
        <v>0</v>
      </c>
    </row>
    <row r="413" spans="1:34" ht="15" customHeight="1" x14ac:dyDescent="0.25">
      <c r="A413" s="2" t="s">
        <v>608</v>
      </c>
      <c r="B413" s="2" t="s">
        <v>613</v>
      </c>
      <c r="C413" s="2">
        <v>2015</v>
      </c>
      <c r="D413" s="2">
        <v>2.4240000000000001E-2</v>
      </c>
      <c r="E413" s="2" t="s">
        <v>650</v>
      </c>
      <c r="F413" s="2" t="s">
        <v>947</v>
      </c>
      <c r="G413" s="2">
        <v>1.1000000000000001</v>
      </c>
      <c r="H413" s="2">
        <v>0</v>
      </c>
      <c r="I413" s="2">
        <v>0</v>
      </c>
      <c r="J413" s="2" t="s">
        <v>650</v>
      </c>
      <c r="K413" s="2" t="s">
        <v>650</v>
      </c>
      <c r="L413" s="2" t="s">
        <v>650</v>
      </c>
      <c r="M413" s="2" t="s">
        <v>650</v>
      </c>
      <c r="N413" s="2" t="s">
        <v>650</v>
      </c>
      <c r="O413" s="2" t="s">
        <v>650</v>
      </c>
      <c r="P413" s="2" t="s">
        <v>650</v>
      </c>
      <c r="Q413" s="2" t="s">
        <v>650</v>
      </c>
      <c r="R413" s="2" t="s">
        <v>650</v>
      </c>
      <c r="S413" s="2" t="s">
        <v>650</v>
      </c>
      <c r="W413" s="2" t="str">
        <f t="shared" si="65"/>
        <v>Ja</v>
      </c>
      <c r="X413" s="2">
        <v>0</v>
      </c>
      <c r="Y413" s="2">
        <f t="shared" si="66"/>
        <v>0</v>
      </c>
      <c r="Z413" s="2">
        <f t="shared" si="60"/>
        <v>1</v>
      </c>
      <c r="AA413" s="2">
        <f t="shared" si="61"/>
        <v>0</v>
      </c>
      <c r="AB413" s="2">
        <f t="shared" si="67"/>
        <v>1.1000000000000001</v>
      </c>
      <c r="AC413" s="2">
        <f t="shared" si="68"/>
        <v>0</v>
      </c>
      <c r="AD413" s="2">
        <f t="shared" si="69"/>
        <v>0</v>
      </c>
      <c r="AF413" s="2" t="str">
        <f t="shared" si="62"/>
        <v>Nej</v>
      </c>
      <c r="AG413" s="2">
        <f t="shared" si="63"/>
        <v>0</v>
      </c>
      <c r="AH413" s="2">
        <f t="shared" si="64"/>
        <v>0</v>
      </c>
    </row>
    <row r="414" spans="1:34" ht="15" customHeight="1" x14ac:dyDescent="0.25">
      <c r="A414" s="2" t="s">
        <v>608</v>
      </c>
      <c r="B414" s="2" t="s">
        <v>614</v>
      </c>
      <c r="C414" s="2">
        <v>2015</v>
      </c>
      <c r="D414" s="2" t="s">
        <v>650</v>
      </c>
      <c r="E414" s="2">
        <v>16.506</v>
      </c>
      <c r="F414" s="2" t="s">
        <v>946</v>
      </c>
      <c r="G414" s="2">
        <v>1.1000000000000001</v>
      </c>
      <c r="H414" s="2">
        <v>0</v>
      </c>
      <c r="I414" s="2">
        <v>0</v>
      </c>
      <c r="J414" s="2" t="s">
        <v>650</v>
      </c>
      <c r="K414" s="2" t="s">
        <v>650</v>
      </c>
      <c r="L414" s="2" t="s">
        <v>650</v>
      </c>
      <c r="M414" s="2" t="s">
        <v>650</v>
      </c>
      <c r="N414" s="2" t="s">
        <v>650</v>
      </c>
      <c r="O414" s="2" t="s">
        <v>650</v>
      </c>
      <c r="P414" s="2" t="s">
        <v>650</v>
      </c>
      <c r="Q414" s="2" t="s">
        <v>650</v>
      </c>
      <c r="R414" s="2" t="s">
        <v>650</v>
      </c>
      <c r="S414" s="2" t="s">
        <v>650</v>
      </c>
      <c r="W414" s="2" t="str">
        <f t="shared" si="65"/>
        <v>Ja</v>
      </c>
      <c r="X414" s="2">
        <v>0</v>
      </c>
      <c r="Y414" s="2">
        <f t="shared" si="66"/>
        <v>0</v>
      </c>
      <c r="Z414" s="2">
        <f t="shared" si="60"/>
        <v>1</v>
      </c>
      <c r="AA414" s="2">
        <f t="shared" si="61"/>
        <v>0</v>
      </c>
      <c r="AB414" s="2">
        <f t="shared" si="67"/>
        <v>1.1000000000000001</v>
      </c>
      <c r="AC414" s="2">
        <f t="shared" si="68"/>
        <v>0</v>
      </c>
      <c r="AD414" s="2">
        <f t="shared" si="69"/>
        <v>0</v>
      </c>
      <c r="AF414" s="2" t="str">
        <f t="shared" si="62"/>
        <v>Nej</v>
      </c>
      <c r="AG414" s="2">
        <f t="shared" si="63"/>
        <v>0</v>
      </c>
      <c r="AH414" s="2">
        <f t="shared" si="64"/>
        <v>0</v>
      </c>
    </row>
    <row r="415" spans="1:34" ht="15" customHeight="1" x14ac:dyDescent="0.25">
      <c r="A415" s="2" t="s">
        <v>608</v>
      </c>
      <c r="B415" s="2" t="s">
        <v>615</v>
      </c>
      <c r="C415" s="2">
        <v>2015</v>
      </c>
      <c r="D415" s="2">
        <v>0.59499999999999997</v>
      </c>
      <c r="E415" s="2">
        <v>11.09</v>
      </c>
      <c r="F415" s="2" t="s">
        <v>946</v>
      </c>
      <c r="G415" s="2">
        <v>1.1000000000000001</v>
      </c>
      <c r="H415" s="2">
        <v>0</v>
      </c>
      <c r="I415" s="2">
        <v>0</v>
      </c>
      <c r="J415" s="2" t="s">
        <v>650</v>
      </c>
      <c r="K415" s="2" t="s">
        <v>650</v>
      </c>
      <c r="L415" s="2" t="s">
        <v>650</v>
      </c>
      <c r="M415" s="2" t="s">
        <v>650</v>
      </c>
      <c r="N415" s="2" t="s">
        <v>650</v>
      </c>
      <c r="O415" s="2" t="s">
        <v>650</v>
      </c>
      <c r="P415" s="2" t="s">
        <v>650</v>
      </c>
      <c r="Q415" s="2" t="s">
        <v>650</v>
      </c>
      <c r="R415" s="2" t="s">
        <v>650</v>
      </c>
      <c r="S415" s="2" t="s">
        <v>650</v>
      </c>
      <c r="W415" s="2" t="str">
        <f t="shared" si="65"/>
        <v>Ja</v>
      </c>
      <c r="X415" s="2">
        <v>0</v>
      </c>
      <c r="Y415" s="2">
        <f t="shared" si="66"/>
        <v>0</v>
      </c>
      <c r="Z415" s="2">
        <f t="shared" si="60"/>
        <v>1</v>
      </c>
      <c r="AA415" s="2">
        <f t="shared" si="61"/>
        <v>0</v>
      </c>
      <c r="AB415" s="2">
        <f t="shared" si="67"/>
        <v>1.1000000000000001</v>
      </c>
      <c r="AC415" s="2">
        <f t="shared" si="68"/>
        <v>0</v>
      </c>
      <c r="AD415" s="2">
        <f t="shared" si="69"/>
        <v>0</v>
      </c>
      <c r="AF415" s="2" t="str">
        <f t="shared" si="62"/>
        <v>Nej</v>
      </c>
      <c r="AG415" s="2">
        <f t="shared" si="63"/>
        <v>0</v>
      </c>
      <c r="AH415" s="2">
        <f t="shared" si="64"/>
        <v>0</v>
      </c>
    </row>
  </sheetData>
  <autoFilter ref="A1:AA415"/>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15"/>
  <sheetViews>
    <sheetView workbookViewId="0">
      <pane xSplit="2" ySplit="1" topLeftCell="C378" activePane="bottomRight" state="frozen"/>
      <selection pane="topRight"/>
      <selection pane="bottomLeft"/>
      <selection pane="bottomRight"/>
    </sheetView>
  </sheetViews>
  <sheetFormatPr defaultRowHeight="15" customHeight="1" x14ac:dyDescent="0.25"/>
  <cols>
    <col min="1" max="16384" width="9.140625" style="2"/>
  </cols>
  <sheetData>
    <row r="1" spans="1:22" s="101" customFormat="1" ht="120.75" thickBot="1" x14ac:dyDescent="0.3">
      <c r="A1" s="102" t="s">
        <v>616</v>
      </c>
      <c r="B1" s="102" t="s">
        <v>1</v>
      </c>
      <c r="C1" s="102" t="s">
        <v>617</v>
      </c>
      <c r="D1" s="102" t="s">
        <v>794</v>
      </c>
      <c r="E1" s="102" t="s">
        <v>795</v>
      </c>
      <c r="F1" s="102" t="s">
        <v>796</v>
      </c>
      <c r="G1" s="102" t="s">
        <v>797</v>
      </c>
      <c r="H1" s="102" t="s">
        <v>798</v>
      </c>
      <c r="I1" s="102" t="s">
        <v>799</v>
      </c>
      <c r="J1" s="102" t="s">
        <v>800</v>
      </c>
      <c r="K1" s="102" t="s">
        <v>801</v>
      </c>
      <c r="L1" s="102" t="s">
        <v>802</v>
      </c>
      <c r="M1" s="102" t="s">
        <v>803</v>
      </c>
      <c r="N1" s="102" t="s">
        <v>804</v>
      </c>
      <c r="O1" s="102" t="s">
        <v>805</v>
      </c>
      <c r="P1" s="102" t="s">
        <v>806</v>
      </c>
      <c r="Q1" s="102" t="s">
        <v>807</v>
      </c>
      <c r="R1" s="102" t="s">
        <v>808</v>
      </c>
      <c r="S1" s="102" t="s">
        <v>809</v>
      </c>
      <c r="U1" s="127" t="s">
        <v>1244</v>
      </c>
      <c r="V1" s="228" t="s">
        <v>1245</v>
      </c>
    </row>
    <row r="2" spans="1:22" ht="15" customHeight="1" x14ac:dyDescent="0.25">
      <c r="A2" s="2" t="s">
        <v>22</v>
      </c>
      <c r="B2" s="2" t="s">
        <v>23</v>
      </c>
      <c r="C2" s="2">
        <v>2015</v>
      </c>
      <c r="D2" s="2">
        <v>4.5999999999999996</v>
      </c>
      <c r="E2" s="2">
        <v>2.6</v>
      </c>
      <c r="F2" s="2">
        <v>0</v>
      </c>
      <c r="G2" s="2">
        <v>0</v>
      </c>
      <c r="H2" s="2" t="s">
        <v>650</v>
      </c>
      <c r="I2" s="2">
        <v>2</v>
      </c>
      <c r="J2" s="2" t="s">
        <v>650</v>
      </c>
      <c r="K2" s="2" t="s">
        <v>650</v>
      </c>
      <c r="L2" s="2" t="s">
        <v>650</v>
      </c>
      <c r="M2" s="2" t="s">
        <v>650</v>
      </c>
      <c r="N2" s="2" t="s">
        <v>651</v>
      </c>
      <c r="O2" s="2" t="s">
        <v>650</v>
      </c>
      <c r="P2" s="2" t="s">
        <v>651</v>
      </c>
      <c r="Q2" s="2" t="s">
        <v>650</v>
      </c>
      <c r="R2" s="2" t="s">
        <v>651</v>
      </c>
      <c r="S2" s="2" t="s">
        <v>650</v>
      </c>
      <c r="U2" s="129">
        <f>IFERROR(D2/1,0)</f>
        <v>4.5999999999999996</v>
      </c>
      <c r="V2" s="2">
        <f>IFERROR(O2/1,0)+IFERROR(Q2/1,0)+IFERROR(S2/1,0)</f>
        <v>0</v>
      </c>
    </row>
    <row r="3" spans="1:22" ht="15" customHeight="1" x14ac:dyDescent="0.25">
      <c r="A3" s="2" t="s">
        <v>22</v>
      </c>
      <c r="B3" s="2" t="s">
        <v>24</v>
      </c>
      <c r="C3" s="2">
        <v>2015</v>
      </c>
      <c r="D3" s="2">
        <v>14.7</v>
      </c>
      <c r="E3" s="2">
        <v>8</v>
      </c>
      <c r="F3" s="2">
        <v>0</v>
      </c>
      <c r="G3" s="2">
        <v>0.7</v>
      </c>
      <c r="H3" s="2" t="s">
        <v>650</v>
      </c>
      <c r="I3" s="2">
        <v>6</v>
      </c>
      <c r="J3" s="2" t="s">
        <v>650</v>
      </c>
      <c r="K3" s="2" t="s">
        <v>650</v>
      </c>
      <c r="L3" s="2" t="s">
        <v>650</v>
      </c>
      <c r="M3" s="2" t="s">
        <v>650</v>
      </c>
      <c r="N3" s="2" t="s">
        <v>651</v>
      </c>
      <c r="O3" s="2" t="s">
        <v>650</v>
      </c>
      <c r="P3" s="2" t="s">
        <v>651</v>
      </c>
      <c r="Q3" s="2" t="s">
        <v>650</v>
      </c>
      <c r="R3" s="2" t="s">
        <v>651</v>
      </c>
      <c r="S3" s="2" t="s">
        <v>650</v>
      </c>
      <c r="U3" s="129">
        <f t="shared" ref="U3:U66" si="0">IFERROR(D3/1,0)</f>
        <v>14.7</v>
      </c>
      <c r="V3" s="2">
        <f t="shared" ref="V3:V66" si="1">IFERROR(O3/1,0)+IFERROR(Q3/1,0)+IFERROR(S3/1,0)</f>
        <v>0</v>
      </c>
    </row>
    <row r="4" spans="1:22" ht="15" customHeight="1" x14ac:dyDescent="0.25">
      <c r="A4" s="2" t="s">
        <v>22</v>
      </c>
      <c r="B4" s="2" t="s">
        <v>25</v>
      </c>
      <c r="C4" s="2">
        <v>2015</v>
      </c>
      <c r="D4" s="2">
        <v>3.2</v>
      </c>
      <c r="E4" s="2">
        <v>1.6</v>
      </c>
      <c r="F4" s="2" t="s">
        <v>650</v>
      </c>
      <c r="G4" s="2" t="s">
        <v>650</v>
      </c>
      <c r="H4" s="2" t="s">
        <v>650</v>
      </c>
      <c r="I4" s="2">
        <v>1.6</v>
      </c>
      <c r="J4" s="2" t="s">
        <v>650</v>
      </c>
      <c r="K4" s="2" t="s">
        <v>650</v>
      </c>
      <c r="L4" s="2" t="s">
        <v>650</v>
      </c>
      <c r="M4" s="2" t="s">
        <v>650</v>
      </c>
      <c r="N4" s="2" t="s">
        <v>651</v>
      </c>
      <c r="O4" s="2" t="s">
        <v>650</v>
      </c>
      <c r="P4" s="2" t="s">
        <v>651</v>
      </c>
      <c r="Q4" s="2" t="s">
        <v>650</v>
      </c>
      <c r="R4" s="2" t="s">
        <v>651</v>
      </c>
      <c r="S4" s="2" t="s">
        <v>650</v>
      </c>
      <c r="U4" s="129">
        <f t="shared" si="0"/>
        <v>3.2</v>
      </c>
      <c r="V4" s="2">
        <f t="shared" si="1"/>
        <v>0</v>
      </c>
    </row>
    <row r="5" spans="1:22" ht="15" customHeight="1" x14ac:dyDescent="0.25">
      <c r="A5" s="2" t="s">
        <v>22</v>
      </c>
      <c r="B5" s="2" t="s">
        <v>26</v>
      </c>
      <c r="C5" s="2">
        <v>2015</v>
      </c>
      <c r="D5" s="2">
        <v>5.2</v>
      </c>
      <c r="E5" s="2">
        <v>2.8</v>
      </c>
      <c r="F5" s="2">
        <v>0.4</v>
      </c>
      <c r="G5" s="2" t="s">
        <v>650</v>
      </c>
      <c r="H5" s="2" t="s">
        <v>650</v>
      </c>
      <c r="I5" s="2">
        <v>2</v>
      </c>
      <c r="J5" s="2" t="s">
        <v>650</v>
      </c>
      <c r="K5" s="2" t="s">
        <v>650</v>
      </c>
      <c r="L5" s="2" t="s">
        <v>650</v>
      </c>
      <c r="M5" s="2" t="s">
        <v>650</v>
      </c>
      <c r="N5" s="2" t="s">
        <v>651</v>
      </c>
      <c r="O5" s="2" t="s">
        <v>650</v>
      </c>
      <c r="P5" s="2" t="s">
        <v>651</v>
      </c>
      <c r="Q5" s="2" t="s">
        <v>650</v>
      </c>
      <c r="R5" s="2" t="s">
        <v>651</v>
      </c>
      <c r="S5" s="2" t="s">
        <v>650</v>
      </c>
      <c r="U5" s="129">
        <f t="shared" si="0"/>
        <v>5.2</v>
      </c>
      <c r="V5" s="2">
        <f t="shared" si="1"/>
        <v>0</v>
      </c>
    </row>
    <row r="6" spans="1:22" ht="15" customHeight="1" x14ac:dyDescent="0.25">
      <c r="A6" s="2" t="s">
        <v>22</v>
      </c>
      <c r="B6" s="2" t="s">
        <v>27</v>
      </c>
      <c r="C6" s="2">
        <v>2015</v>
      </c>
      <c r="D6" s="2">
        <v>7.3</v>
      </c>
      <c r="E6" s="2">
        <v>2.2999999999999998</v>
      </c>
      <c r="F6" s="2">
        <v>1.4</v>
      </c>
      <c r="G6" s="2">
        <v>0.6</v>
      </c>
      <c r="H6" s="2" t="s">
        <v>650</v>
      </c>
      <c r="I6" s="2">
        <v>3</v>
      </c>
      <c r="J6" s="2" t="s">
        <v>650</v>
      </c>
      <c r="K6" s="2" t="s">
        <v>650</v>
      </c>
      <c r="L6" s="2" t="s">
        <v>650</v>
      </c>
      <c r="M6" s="2" t="s">
        <v>650</v>
      </c>
      <c r="N6" s="2" t="s">
        <v>651</v>
      </c>
      <c r="O6" s="2" t="s">
        <v>650</v>
      </c>
      <c r="P6" s="2" t="s">
        <v>651</v>
      </c>
      <c r="Q6" s="2" t="s">
        <v>650</v>
      </c>
      <c r="R6" s="2" t="s">
        <v>651</v>
      </c>
      <c r="S6" s="2" t="s">
        <v>650</v>
      </c>
      <c r="U6" s="129">
        <f t="shared" si="0"/>
        <v>7.3</v>
      </c>
      <c r="V6" s="2">
        <f t="shared" si="1"/>
        <v>0</v>
      </c>
    </row>
    <row r="7" spans="1:22" ht="15" customHeight="1" x14ac:dyDescent="0.25">
      <c r="A7" s="2" t="s">
        <v>22</v>
      </c>
      <c r="B7" s="2" t="s">
        <v>28</v>
      </c>
      <c r="C7" s="2">
        <v>2015</v>
      </c>
      <c r="D7" s="2">
        <v>3.8</v>
      </c>
      <c r="E7" s="2">
        <v>1.9</v>
      </c>
      <c r="F7" s="2">
        <v>0.1</v>
      </c>
      <c r="G7" s="2">
        <v>0</v>
      </c>
      <c r="H7" s="2" t="s">
        <v>650</v>
      </c>
      <c r="I7" s="2">
        <v>1.8</v>
      </c>
      <c r="J7" s="2" t="s">
        <v>650</v>
      </c>
      <c r="K7" s="2" t="s">
        <v>650</v>
      </c>
      <c r="L7" s="2" t="s">
        <v>650</v>
      </c>
      <c r="M7" s="2" t="s">
        <v>650</v>
      </c>
      <c r="N7" s="2" t="s">
        <v>651</v>
      </c>
      <c r="O7" s="2" t="s">
        <v>650</v>
      </c>
      <c r="P7" s="2" t="s">
        <v>651</v>
      </c>
      <c r="Q7" s="2" t="s">
        <v>650</v>
      </c>
      <c r="R7" s="2" t="s">
        <v>651</v>
      </c>
      <c r="S7" s="2" t="s">
        <v>650</v>
      </c>
      <c r="U7" s="129">
        <f t="shared" si="0"/>
        <v>3.8</v>
      </c>
      <c r="V7" s="2">
        <f t="shared" si="1"/>
        <v>0</v>
      </c>
    </row>
    <row r="8" spans="1:22" ht="15" customHeight="1" x14ac:dyDescent="0.25">
      <c r="A8" s="2" t="s">
        <v>22</v>
      </c>
      <c r="B8" s="2" t="s">
        <v>29</v>
      </c>
      <c r="C8" s="2">
        <v>2015</v>
      </c>
      <c r="D8" s="2">
        <v>1.7</v>
      </c>
      <c r="E8" s="2">
        <v>1.1000000000000001</v>
      </c>
      <c r="F8" s="2" t="s">
        <v>650</v>
      </c>
      <c r="G8" s="2" t="s">
        <v>650</v>
      </c>
      <c r="H8" s="2" t="s">
        <v>650</v>
      </c>
      <c r="I8" s="2">
        <v>0.6</v>
      </c>
      <c r="J8" s="2" t="s">
        <v>650</v>
      </c>
      <c r="K8" s="2" t="s">
        <v>650</v>
      </c>
      <c r="L8" s="2" t="s">
        <v>650</v>
      </c>
      <c r="M8" s="2" t="s">
        <v>650</v>
      </c>
      <c r="N8" s="2" t="s">
        <v>651</v>
      </c>
      <c r="O8" s="2" t="s">
        <v>650</v>
      </c>
      <c r="P8" s="2" t="s">
        <v>651</v>
      </c>
      <c r="Q8" s="2" t="s">
        <v>650</v>
      </c>
      <c r="R8" s="2" t="s">
        <v>651</v>
      </c>
      <c r="S8" s="2" t="s">
        <v>650</v>
      </c>
      <c r="U8" s="129">
        <f t="shared" si="0"/>
        <v>1.7</v>
      </c>
      <c r="V8" s="2">
        <f t="shared" si="1"/>
        <v>0</v>
      </c>
    </row>
    <row r="9" spans="1:22" ht="15" customHeight="1" x14ac:dyDescent="0.25">
      <c r="A9" s="2" t="s">
        <v>22</v>
      </c>
      <c r="B9" s="2" t="s">
        <v>30</v>
      </c>
      <c r="C9" s="2">
        <v>2015</v>
      </c>
      <c r="D9" s="2">
        <v>5</v>
      </c>
      <c r="E9" s="2">
        <v>3</v>
      </c>
      <c r="F9" s="2">
        <v>0.6</v>
      </c>
      <c r="G9" s="2" t="s">
        <v>650</v>
      </c>
      <c r="H9" s="2" t="s">
        <v>650</v>
      </c>
      <c r="I9" s="2">
        <v>2.4</v>
      </c>
      <c r="J9" s="2" t="s">
        <v>650</v>
      </c>
      <c r="K9" s="2" t="s">
        <v>650</v>
      </c>
      <c r="L9" s="2" t="s">
        <v>650</v>
      </c>
      <c r="M9" s="2" t="s">
        <v>650</v>
      </c>
      <c r="N9" s="2" t="s">
        <v>651</v>
      </c>
      <c r="O9" s="2" t="s">
        <v>650</v>
      </c>
      <c r="P9" s="2" t="s">
        <v>651</v>
      </c>
      <c r="Q9" s="2" t="s">
        <v>650</v>
      </c>
      <c r="R9" s="2" t="s">
        <v>651</v>
      </c>
      <c r="S9" s="2" t="s">
        <v>650</v>
      </c>
      <c r="U9" s="129">
        <f t="shared" si="0"/>
        <v>5</v>
      </c>
      <c r="V9" s="2">
        <f t="shared" si="1"/>
        <v>0</v>
      </c>
    </row>
    <row r="10" spans="1:22" ht="15" customHeight="1" x14ac:dyDescent="0.25">
      <c r="A10" s="2" t="s">
        <v>31</v>
      </c>
      <c r="B10" s="2" t="s">
        <v>32</v>
      </c>
      <c r="C10" s="2">
        <v>2015</v>
      </c>
      <c r="D10" s="2">
        <v>2.2999999999999998</v>
      </c>
      <c r="E10" s="2">
        <v>0.6</v>
      </c>
      <c r="F10" s="2">
        <v>0.03</v>
      </c>
      <c r="G10" s="2" t="s">
        <v>650</v>
      </c>
      <c r="H10" s="2" t="s">
        <v>650</v>
      </c>
      <c r="I10" s="2">
        <v>1.6</v>
      </c>
      <c r="J10" s="2">
        <v>0.1</v>
      </c>
      <c r="K10" s="2" t="s">
        <v>650</v>
      </c>
      <c r="L10" s="2" t="s">
        <v>650</v>
      </c>
      <c r="M10" s="2" t="s">
        <v>650</v>
      </c>
      <c r="N10" s="2" t="s">
        <v>650</v>
      </c>
      <c r="O10" s="2" t="s">
        <v>650</v>
      </c>
      <c r="P10" s="2" t="s">
        <v>650</v>
      </c>
      <c r="Q10" s="2" t="s">
        <v>650</v>
      </c>
      <c r="R10" s="2" t="s">
        <v>650</v>
      </c>
      <c r="S10" s="2" t="s">
        <v>650</v>
      </c>
      <c r="U10" s="129">
        <f t="shared" si="0"/>
        <v>2.2999999999999998</v>
      </c>
      <c r="V10" s="2">
        <f t="shared" si="1"/>
        <v>0</v>
      </c>
    </row>
    <row r="11" spans="1:22" ht="15" customHeight="1" x14ac:dyDescent="0.25">
      <c r="A11" s="2" t="s">
        <v>31</v>
      </c>
      <c r="B11" s="2" t="s">
        <v>33</v>
      </c>
      <c r="C11" s="2">
        <v>2015</v>
      </c>
      <c r="D11" s="2">
        <v>212.06</v>
      </c>
      <c r="E11" s="2">
        <v>120.1</v>
      </c>
      <c r="F11" s="2">
        <v>2.04</v>
      </c>
      <c r="G11" s="2" t="s">
        <v>650</v>
      </c>
      <c r="H11" s="2" t="s">
        <v>650</v>
      </c>
      <c r="I11" s="2">
        <v>29.57</v>
      </c>
      <c r="J11" s="2">
        <v>43.38</v>
      </c>
      <c r="K11" s="2">
        <v>1</v>
      </c>
      <c r="L11" s="2" t="s">
        <v>650</v>
      </c>
      <c r="M11" s="2">
        <v>16.95</v>
      </c>
      <c r="N11" s="2" t="s">
        <v>651</v>
      </c>
      <c r="O11" s="2" t="s">
        <v>650</v>
      </c>
      <c r="P11" s="2" t="s">
        <v>651</v>
      </c>
      <c r="Q11" s="2" t="s">
        <v>650</v>
      </c>
      <c r="R11" s="2" t="s">
        <v>651</v>
      </c>
      <c r="S11" s="2" t="s">
        <v>650</v>
      </c>
      <c r="U11" s="129">
        <f t="shared" si="0"/>
        <v>212.06</v>
      </c>
      <c r="V11" s="2">
        <f t="shared" si="1"/>
        <v>0</v>
      </c>
    </row>
    <row r="12" spans="1:22" ht="15" customHeight="1" x14ac:dyDescent="0.25">
      <c r="A12" s="2" t="s">
        <v>31</v>
      </c>
      <c r="B12" s="2" t="s">
        <v>34</v>
      </c>
      <c r="C12" s="2">
        <v>2015</v>
      </c>
      <c r="D12" s="2">
        <v>3.5</v>
      </c>
      <c r="E12" s="2">
        <v>1</v>
      </c>
      <c r="F12" s="2">
        <v>0.253</v>
      </c>
      <c r="G12" s="2" t="s">
        <v>650</v>
      </c>
      <c r="H12" s="2" t="s">
        <v>650</v>
      </c>
      <c r="I12" s="2">
        <v>1.3979999999999999</v>
      </c>
      <c r="J12" s="2">
        <v>0.871</v>
      </c>
      <c r="K12" s="2" t="s">
        <v>650</v>
      </c>
      <c r="L12" s="2" t="s">
        <v>650</v>
      </c>
      <c r="M12" s="2" t="s">
        <v>650</v>
      </c>
      <c r="N12" s="2" t="s">
        <v>650</v>
      </c>
      <c r="O12" s="2" t="s">
        <v>650</v>
      </c>
      <c r="P12" s="2" t="s">
        <v>650</v>
      </c>
      <c r="Q12" s="2" t="s">
        <v>650</v>
      </c>
      <c r="R12" s="2" t="s">
        <v>650</v>
      </c>
      <c r="S12" s="2" t="s">
        <v>650</v>
      </c>
      <c r="U12" s="129">
        <f t="shared" si="0"/>
        <v>3.5</v>
      </c>
      <c r="V12" s="2">
        <f t="shared" si="1"/>
        <v>0</v>
      </c>
    </row>
    <row r="13" spans="1:22" ht="15" customHeight="1" x14ac:dyDescent="0.25">
      <c r="A13" s="2" t="s">
        <v>31</v>
      </c>
      <c r="B13" s="2" t="s">
        <v>35</v>
      </c>
      <c r="C13" s="2">
        <v>2015</v>
      </c>
      <c r="D13" s="2">
        <v>0.75800000000000001</v>
      </c>
      <c r="E13" s="2">
        <v>0.34399999999999997</v>
      </c>
      <c r="F13" s="2" t="s">
        <v>650</v>
      </c>
      <c r="G13" s="2" t="s">
        <v>650</v>
      </c>
      <c r="H13" s="2" t="s">
        <v>650</v>
      </c>
      <c r="I13" s="2">
        <v>0.41399999999999998</v>
      </c>
      <c r="J13" s="2" t="s">
        <v>650</v>
      </c>
      <c r="K13" s="2" t="s">
        <v>650</v>
      </c>
      <c r="L13" s="2" t="s">
        <v>650</v>
      </c>
      <c r="M13" s="2" t="s">
        <v>650</v>
      </c>
      <c r="N13" s="2" t="s">
        <v>651</v>
      </c>
      <c r="O13" s="2" t="s">
        <v>650</v>
      </c>
      <c r="P13" s="2" t="s">
        <v>651</v>
      </c>
      <c r="Q13" s="2" t="s">
        <v>650</v>
      </c>
      <c r="R13" s="2" t="s">
        <v>651</v>
      </c>
      <c r="S13" s="2" t="s">
        <v>650</v>
      </c>
      <c r="U13" s="129">
        <f t="shared" si="0"/>
        <v>0.75800000000000001</v>
      </c>
      <c r="V13" s="2">
        <f t="shared" si="1"/>
        <v>0</v>
      </c>
    </row>
    <row r="14" spans="1:22" ht="15" customHeight="1" x14ac:dyDescent="0.25">
      <c r="A14" s="2" t="s">
        <v>36</v>
      </c>
      <c r="B14" s="2" t="s">
        <v>37</v>
      </c>
      <c r="C14" s="2">
        <v>2015</v>
      </c>
      <c r="D14" s="2">
        <v>112.4</v>
      </c>
      <c r="E14" s="2">
        <v>58.8</v>
      </c>
      <c r="F14" s="2">
        <v>9.6999999999999993</v>
      </c>
      <c r="G14" s="2">
        <v>9</v>
      </c>
      <c r="H14" s="2">
        <v>0</v>
      </c>
      <c r="I14" s="2">
        <v>13.3</v>
      </c>
      <c r="J14" s="2">
        <v>21.6</v>
      </c>
      <c r="K14" s="2">
        <v>0</v>
      </c>
      <c r="L14" s="2" t="s">
        <v>666</v>
      </c>
      <c r="M14" s="2">
        <v>4</v>
      </c>
      <c r="N14" s="2" t="s">
        <v>651</v>
      </c>
      <c r="O14" s="2" t="s">
        <v>650</v>
      </c>
      <c r="P14" s="2" t="s">
        <v>651</v>
      </c>
      <c r="Q14" s="2" t="s">
        <v>650</v>
      </c>
      <c r="R14" s="2" t="s">
        <v>651</v>
      </c>
      <c r="S14" s="2" t="s">
        <v>650</v>
      </c>
      <c r="U14" s="129">
        <f t="shared" si="0"/>
        <v>112.4</v>
      </c>
      <c r="V14" s="2">
        <f t="shared" si="1"/>
        <v>0</v>
      </c>
    </row>
    <row r="15" spans="1:22" ht="15" customHeight="1" x14ac:dyDescent="0.25">
      <c r="A15" s="2" t="s">
        <v>38</v>
      </c>
      <c r="B15" s="2" t="s">
        <v>39</v>
      </c>
      <c r="C15" s="2">
        <v>2015</v>
      </c>
      <c r="D15" s="2" t="s">
        <v>650</v>
      </c>
      <c r="E15" s="2" t="s">
        <v>650</v>
      </c>
      <c r="F15" s="2" t="s">
        <v>650</v>
      </c>
      <c r="G15" s="2" t="s">
        <v>650</v>
      </c>
      <c r="H15" s="2" t="s">
        <v>650</v>
      </c>
      <c r="I15" s="2" t="s">
        <v>650</v>
      </c>
      <c r="J15" s="2" t="s">
        <v>650</v>
      </c>
      <c r="K15" s="2" t="s">
        <v>650</v>
      </c>
      <c r="L15" s="2" t="s">
        <v>650</v>
      </c>
      <c r="M15" s="2" t="s">
        <v>650</v>
      </c>
      <c r="N15" s="2" t="s">
        <v>652</v>
      </c>
      <c r="O15" s="2" t="s">
        <v>650</v>
      </c>
      <c r="P15" s="2" t="s">
        <v>651</v>
      </c>
      <c r="Q15" s="2" t="s">
        <v>650</v>
      </c>
      <c r="R15" s="2" t="s">
        <v>651</v>
      </c>
      <c r="S15" s="2" t="s">
        <v>650</v>
      </c>
      <c r="U15" s="129">
        <f t="shared" si="0"/>
        <v>0</v>
      </c>
      <c r="V15" s="2">
        <f t="shared" si="1"/>
        <v>0</v>
      </c>
    </row>
    <row r="16" spans="1:22" ht="15" customHeight="1" x14ac:dyDescent="0.25">
      <c r="A16" s="2" t="s">
        <v>38</v>
      </c>
      <c r="B16" s="2" t="s">
        <v>41</v>
      </c>
      <c r="C16" s="2">
        <v>2015</v>
      </c>
      <c r="D16" s="2" t="s">
        <v>650</v>
      </c>
      <c r="E16" s="2" t="s">
        <v>650</v>
      </c>
      <c r="F16" s="2" t="s">
        <v>650</v>
      </c>
      <c r="G16" s="2" t="s">
        <v>650</v>
      </c>
      <c r="H16" s="2" t="s">
        <v>650</v>
      </c>
      <c r="I16" s="2" t="s">
        <v>650</v>
      </c>
      <c r="J16" s="2" t="s">
        <v>650</v>
      </c>
      <c r="K16" s="2" t="s">
        <v>650</v>
      </c>
      <c r="L16" s="2" t="s">
        <v>650</v>
      </c>
      <c r="M16" s="2" t="s">
        <v>650</v>
      </c>
      <c r="N16" s="2" t="s">
        <v>652</v>
      </c>
      <c r="O16" s="2" t="s">
        <v>650</v>
      </c>
      <c r="P16" s="2" t="s">
        <v>651</v>
      </c>
      <c r="Q16" s="2" t="s">
        <v>650</v>
      </c>
      <c r="R16" s="2" t="s">
        <v>651</v>
      </c>
      <c r="S16" s="2" t="s">
        <v>650</v>
      </c>
      <c r="U16" s="129">
        <f t="shared" si="0"/>
        <v>0</v>
      </c>
      <c r="V16" s="2">
        <f t="shared" si="1"/>
        <v>0</v>
      </c>
    </row>
    <row r="17" spans="1:22" ht="15" customHeight="1" x14ac:dyDescent="0.25">
      <c r="A17" s="2" t="s">
        <v>38</v>
      </c>
      <c r="B17" s="2" t="s">
        <v>42</v>
      </c>
      <c r="C17" s="2">
        <v>2015</v>
      </c>
      <c r="D17" s="2" t="s">
        <v>650</v>
      </c>
      <c r="E17" s="2" t="s">
        <v>650</v>
      </c>
      <c r="F17" s="2" t="s">
        <v>650</v>
      </c>
      <c r="G17" s="2" t="s">
        <v>650</v>
      </c>
      <c r="H17" s="2" t="s">
        <v>650</v>
      </c>
      <c r="I17" s="2" t="s">
        <v>650</v>
      </c>
      <c r="J17" s="2" t="s">
        <v>650</v>
      </c>
      <c r="K17" s="2" t="s">
        <v>650</v>
      </c>
      <c r="L17" s="2" t="s">
        <v>650</v>
      </c>
      <c r="M17" s="2" t="s">
        <v>650</v>
      </c>
      <c r="N17" s="2" t="s">
        <v>651</v>
      </c>
      <c r="O17" s="2" t="s">
        <v>650</v>
      </c>
      <c r="P17" s="2" t="s">
        <v>651</v>
      </c>
      <c r="Q17" s="2" t="s">
        <v>650</v>
      </c>
      <c r="R17" s="2" t="s">
        <v>651</v>
      </c>
      <c r="S17" s="2" t="s">
        <v>650</v>
      </c>
      <c r="U17" s="129">
        <f t="shared" si="0"/>
        <v>0</v>
      </c>
      <c r="V17" s="2">
        <f t="shared" si="1"/>
        <v>0</v>
      </c>
    </row>
    <row r="18" spans="1:22" ht="15" customHeight="1" x14ac:dyDescent="0.25">
      <c r="A18" s="2" t="s">
        <v>43</v>
      </c>
      <c r="B18" s="2" t="s">
        <v>44</v>
      </c>
      <c r="C18" s="2">
        <v>2015</v>
      </c>
      <c r="D18" s="2">
        <v>22.36</v>
      </c>
      <c r="E18" s="2">
        <v>5.82</v>
      </c>
      <c r="F18" s="2">
        <v>3.46</v>
      </c>
      <c r="G18" s="2">
        <v>9.57</v>
      </c>
      <c r="H18" s="2">
        <v>0</v>
      </c>
      <c r="I18" s="2">
        <v>1.76</v>
      </c>
      <c r="J18" s="2">
        <v>1.75</v>
      </c>
      <c r="K18" s="2">
        <v>0</v>
      </c>
      <c r="L18" s="2">
        <v>0</v>
      </c>
      <c r="M18" s="2">
        <v>0</v>
      </c>
      <c r="N18" s="2" t="s">
        <v>651</v>
      </c>
      <c r="O18" s="2" t="s">
        <v>650</v>
      </c>
      <c r="P18" s="2" t="s">
        <v>651</v>
      </c>
      <c r="Q18" s="2" t="s">
        <v>650</v>
      </c>
      <c r="R18" s="2" t="s">
        <v>651</v>
      </c>
      <c r="S18" s="2" t="s">
        <v>650</v>
      </c>
      <c r="U18" s="129">
        <f t="shared" si="0"/>
        <v>22.36</v>
      </c>
      <c r="V18" s="2">
        <f t="shared" si="1"/>
        <v>0</v>
      </c>
    </row>
    <row r="19" spans="1:22" ht="15" customHeight="1" x14ac:dyDescent="0.25">
      <c r="A19" s="2" t="s">
        <v>45</v>
      </c>
      <c r="B19" s="2" t="s">
        <v>46</v>
      </c>
      <c r="C19" s="2">
        <v>2015</v>
      </c>
      <c r="D19" s="2">
        <v>89.6</v>
      </c>
      <c r="E19" s="2">
        <v>44.2</v>
      </c>
      <c r="F19" s="2">
        <v>10.8</v>
      </c>
      <c r="G19" s="2">
        <v>18.84</v>
      </c>
      <c r="H19" s="2" t="s">
        <v>650</v>
      </c>
      <c r="I19" s="2">
        <v>11.284000000000001</v>
      </c>
      <c r="J19" s="2" t="s">
        <v>650</v>
      </c>
      <c r="K19" s="2" t="s">
        <v>650</v>
      </c>
      <c r="L19" s="2" t="s">
        <v>650</v>
      </c>
      <c r="M19" s="2">
        <v>4.4480000000000004</v>
      </c>
      <c r="N19" s="2" t="s">
        <v>651</v>
      </c>
      <c r="O19" s="2" t="s">
        <v>650</v>
      </c>
      <c r="P19" s="2" t="s">
        <v>651</v>
      </c>
      <c r="Q19" s="2" t="s">
        <v>650</v>
      </c>
      <c r="R19" s="2" t="s">
        <v>651</v>
      </c>
      <c r="S19" s="2" t="s">
        <v>650</v>
      </c>
      <c r="U19" s="129">
        <f t="shared" si="0"/>
        <v>89.6</v>
      </c>
      <c r="V19" s="2">
        <f t="shared" si="1"/>
        <v>0</v>
      </c>
    </row>
    <row r="20" spans="1:22" ht="15" customHeight="1" x14ac:dyDescent="0.25">
      <c r="A20" s="2" t="s">
        <v>50</v>
      </c>
      <c r="B20" s="2" t="s">
        <v>51</v>
      </c>
      <c r="C20" s="2">
        <v>2015</v>
      </c>
      <c r="D20" s="2">
        <v>98.9</v>
      </c>
      <c r="E20" s="2">
        <v>40.700000000000003</v>
      </c>
      <c r="F20" s="2">
        <v>4.8</v>
      </c>
      <c r="G20" s="2">
        <v>25.2</v>
      </c>
      <c r="H20" s="2" t="s">
        <v>650</v>
      </c>
      <c r="I20" s="2">
        <v>8.5</v>
      </c>
      <c r="J20" s="2">
        <v>19.7</v>
      </c>
      <c r="K20" s="2" t="s">
        <v>650</v>
      </c>
      <c r="L20" s="2" t="s">
        <v>650</v>
      </c>
      <c r="M20" s="2" t="s">
        <v>650</v>
      </c>
      <c r="N20" s="2" t="s">
        <v>651</v>
      </c>
      <c r="O20" s="2" t="s">
        <v>650</v>
      </c>
      <c r="P20" s="2" t="s">
        <v>651</v>
      </c>
      <c r="Q20" s="2" t="s">
        <v>650</v>
      </c>
      <c r="R20" s="2" t="s">
        <v>651</v>
      </c>
      <c r="S20" s="2" t="s">
        <v>650</v>
      </c>
      <c r="U20" s="129">
        <f t="shared" si="0"/>
        <v>98.9</v>
      </c>
      <c r="V20" s="2">
        <f t="shared" si="1"/>
        <v>0</v>
      </c>
    </row>
    <row r="21" spans="1:22" ht="15" customHeight="1" x14ac:dyDescent="0.25">
      <c r="A21" s="2" t="s">
        <v>52</v>
      </c>
      <c r="B21" s="2" t="s">
        <v>53</v>
      </c>
      <c r="C21" s="2">
        <v>2015</v>
      </c>
      <c r="D21" s="2">
        <v>7.9</v>
      </c>
      <c r="E21" s="2">
        <v>3.9</v>
      </c>
      <c r="F21" s="2">
        <v>0.44</v>
      </c>
      <c r="G21" s="2" t="s">
        <v>650</v>
      </c>
      <c r="H21" s="2" t="s">
        <v>650</v>
      </c>
      <c r="I21" s="2">
        <v>2.7</v>
      </c>
      <c r="J21" s="2">
        <v>0.8</v>
      </c>
      <c r="K21" s="2" t="s">
        <v>650</v>
      </c>
      <c r="L21" s="2" t="s">
        <v>650</v>
      </c>
      <c r="M21" s="2" t="s">
        <v>650</v>
      </c>
      <c r="N21" s="2" t="s">
        <v>651</v>
      </c>
      <c r="O21" s="2" t="s">
        <v>650</v>
      </c>
      <c r="P21" s="2" t="s">
        <v>651</v>
      </c>
      <c r="Q21" s="2" t="s">
        <v>650</v>
      </c>
      <c r="R21" s="2" t="s">
        <v>651</v>
      </c>
      <c r="S21" s="2" t="s">
        <v>650</v>
      </c>
      <c r="U21" s="129">
        <f t="shared" si="0"/>
        <v>7.9</v>
      </c>
      <c r="V21" s="2">
        <f t="shared" si="1"/>
        <v>0</v>
      </c>
    </row>
    <row r="22" spans="1:22" ht="15" customHeight="1" x14ac:dyDescent="0.25">
      <c r="A22" s="2" t="s">
        <v>54</v>
      </c>
      <c r="B22" s="2" t="s">
        <v>55</v>
      </c>
      <c r="C22" s="2">
        <v>2015</v>
      </c>
      <c r="D22" s="2">
        <v>3.2959999999999998</v>
      </c>
      <c r="E22" s="2">
        <v>1.5229999999999999</v>
      </c>
      <c r="F22" s="2">
        <v>7.3999999999999996E-2</v>
      </c>
      <c r="G22" s="2" t="s">
        <v>650</v>
      </c>
      <c r="H22" s="2" t="s">
        <v>650</v>
      </c>
      <c r="I22" s="2">
        <v>1.585</v>
      </c>
      <c r="J22" s="2">
        <v>0.114</v>
      </c>
      <c r="K22" s="2" t="s">
        <v>650</v>
      </c>
      <c r="L22" s="2" t="s">
        <v>650</v>
      </c>
      <c r="M22" s="2" t="s">
        <v>650</v>
      </c>
      <c r="N22" s="2" t="s">
        <v>651</v>
      </c>
      <c r="O22" s="2" t="s">
        <v>650</v>
      </c>
      <c r="P22" s="2" t="s">
        <v>651</v>
      </c>
      <c r="Q22" s="2" t="s">
        <v>650</v>
      </c>
      <c r="R22" s="2" t="s">
        <v>651</v>
      </c>
      <c r="S22" s="2" t="s">
        <v>650</v>
      </c>
      <c r="U22" s="129">
        <f t="shared" si="0"/>
        <v>3.2959999999999998</v>
      </c>
      <c r="V22" s="2">
        <f t="shared" si="1"/>
        <v>0</v>
      </c>
    </row>
    <row r="23" spans="1:22" ht="15" customHeight="1" x14ac:dyDescent="0.25">
      <c r="A23" s="2" t="s">
        <v>54</v>
      </c>
      <c r="B23" s="2" t="s">
        <v>56</v>
      </c>
      <c r="C23" s="2">
        <v>2015</v>
      </c>
      <c r="D23" s="2">
        <v>1.833</v>
      </c>
      <c r="E23" s="2">
        <v>0.32</v>
      </c>
      <c r="F23" s="2">
        <v>3.5000000000000003E-2</v>
      </c>
      <c r="G23" s="2" t="s">
        <v>650</v>
      </c>
      <c r="H23" s="2" t="s">
        <v>650</v>
      </c>
      <c r="I23" s="2">
        <v>1.4790000000000001</v>
      </c>
      <c r="J23" s="2" t="s">
        <v>650</v>
      </c>
      <c r="K23" s="2" t="s">
        <v>650</v>
      </c>
      <c r="L23" s="2" t="s">
        <v>650</v>
      </c>
      <c r="M23" s="2" t="s">
        <v>650</v>
      </c>
      <c r="N23" s="2" t="s">
        <v>651</v>
      </c>
      <c r="O23" s="2" t="s">
        <v>650</v>
      </c>
      <c r="P23" s="2" t="s">
        <v>651</v>
      </c>
      <c r="Q23" s="2" t="s">
        <v>650</v>
      </c>
      <c r="R23" s="2" t="s">
        <v>651</v>
      </c>
      <c r="S23" s="2" t="s">
        <v>650</v>
      </c>
      <c r="U23" s="129">
        <f t="shared" si="0"/>
        <v>1.833</v>
      </c>
      <c r="V23" s="2">
        <f t="shared" si="1"/>
        <v>0</v>
      </c>
    </row>
    <row r="24" spans="1:22" ht="15" customHeight="1" x14ac:dyDescent="0.25">
      <c r="A24" s="2" t="s">
        <v>54</v>
      </c>
      <c r="B24" s="2" t="s">
        <v>57</v>
      </c>
      <c r="C24" s="2">
        <v>2015</v>
      </c>
      <c r="D24" s="2">
        <v>7.41</v>
      </c>
      <c r="E24" s="2">
        <v>4.4820000000000002</v>
      </c>
      <c r="F24" s="2" t="s">
        <v>650</v>
      </c>
      <c r="G24" s="2" t="s">
        <v>650</v>
      </c>
      <c r="H24" s="2" t="s">
        <v>650</v>
      </c>
      <c r="I24" s="2">
        <v>0.623</v>
      </c>
      <c r="J24" s="2">
        <v>7.0000000000000007E-2</v>
      </c>
      <c r="K24" s="2" t="s">
        <v>650</v>
      </c>
      <c r="L24" s="2">
        <v>1.75</v>
      </c>
      <c r="M24" s="2">
        <v>0.48499999999999999</v>
      </c>
      <c r="N24" s="2" t="s">
        <v>651</v>
      </c>
      <c r="O24" s="2" t="s">
        <v>650</v>
      </c>
      <c r="P24" s="2" t="s">
        <v>651</v>
      </c>
      <c r="Q24" s="2" t="s">
        <v>650</v>
      </c>
      <c r="R24" s="2" t="s">
        <v>651</v>
      </c>
      <c r="S24" s="2" t="s">
        <v>650</v>
      </c>
      <c r="U24" s="129">
        <f t="shared" si="0"/>
        <v>7.41</v>
      </c>
      <c r="V24" s="2">
        <f t="shared" si="1"/>
        <v>0</v>
      </c>
    </row>
    <row r="25" spans="1:22" ht="15" customHeight="1" x14ac:dyDescent="0.25">
      <c r="A25" s="2" t="s">
        <v>54</v>
      </c>
      <c r="B25" s="2" t="s">
        <v>58</v>
      </c>
      <c r="C25" s="2">
        <v>2015</v>
      </c>
      <c r="D25" s="2">
        <v>3.3740000000000001</v>
      </c>
      <c r="E25" s="2">
        <v>1.7210000000000001</v>
      </c>
      <c r="F25" s="2">
        <v>5.6000000000000001E-2</v>
      </c>
      <c r="G25" s="2" t="s">
        <v>650</v>
      </c>
      <c r="H25" s="2" t="s">
        <v>650</v>
      </c>
      <c r="I25" s="2">
        <v>1.4019999999999999</v>
      </c>
      <c r="J25" s="2">
        <v>4.7E-2</v>
      </c>
      <c r="K25" s="2" t="s">
        <v>650</v>
      </c>
      <c r="L25" s="2" t="s">
        <v>650</v>
      </c>
      <c r="M25" s="2">
        <v>0.14799999999999999</v>
      </c>
      <c r="N25" s="2" t="s">
        <v>651</v>
      </c>
      <c r="O25" s="2" t="s">
        <v>650</v>
      </c>
      <c r="P25" s="2" t="s">
        <v>651</v>
      </c>
      <c r="Q25" s="2" t="s">
        <v>650</v>
      </c>
      <c r="R25" s="2" t="s">
        <v>651</v>
      </c>
      <c r="S25" s="2" t="s">
        <v>650</v>
      </c>
      <c r="U25" s="129">
        <f t="shared" si="0"/>
        <v>3.3740000000000001</v>
      </c>
      <c r="V25" s="2">
        <f t="shared" si="1"/>
        <v>0</v>
      </c>
    </row>
    <row r="26" spans="1:22" ht="15" customHeight="1" x14ac:dyDescent="0.25">
      <c r="A26" s="2" t="s">
        <v>54</v>
      </c>
      <c r="B26" s="2" t="s">
        <v>59</v>
      </c>
      <c r="C26" s="2">
        <v>2015</v>
      </c>
      <c r="D26" s="2">
        <v>3.306</v>
      </c>
      <c r="E26" s="2">
        <v>2.915</v>
      </c>
      <c r="F26" s="2">
        <v>3.7999999999999999E-2</v>
      </c>
      <c r="G26" s="2" t="s">
        <v>650</v>
      </c>
      <c r="H26" s="2" t="s">
        <v>650</v>
      </c>
      <c r="I26" s="2">
        <v>0.35399999999999998</v>
      </c>
      <c r="J26" s="2" t="s">
        <v>650</v>
      </c>
      <c r="K26" s="2" t="s">
        <v>650</v>
      </c>
      <c r="L26" s="2" t="s">
        <v>650</v>
      </c>
      <c r="M26" s="2" t="s">
        <v>650</v>
      </c>
      <c r="N26" s="2" t="s">
        <v>651</v>
      </c>
      <c r="O26" s="2" t="s">
        <v>650</v>
      </c>
      <c r="P26" s="2" t="s">
        <v>651</v>
      </c>
      <c r="Q26" s="2" t="s">
        <v>650</v>
      </c>
      <c r="R26" s="2" t="s">
        <v>651</v>
      </c>
      <c r="S26" s="2" t="s">
        <v>650</v>
      </c>
      <c r="U26" s="129">
        <f t="shared" si="0"/>
        <v>3.306</v>
      </c>
      <c r="V26" s="2">
        <f t="shared" si="1"/>
        <v>0</v>
      </c>
    </row>
    <row r="27" spans="1:22" ht="15" customHeight="1" x14ac:dyDescent="0.25">
      <c r="A27" s="2" t="s">
        <v>54</v>
      </c>
      <c r="B27" s="2" t="s">
        <v>60</v>
      </c>
      <c r="C27" s="2">
        <v>2015</v>
      </c>
      <c r="D27" s="2">
        <v>22.541</v>
      </c>
      <c r="E27" s="2">
        <v>8.16</v>
      </c>
      <c r="F27" s="2">
        <v>2.7040000000000002</v>
      </c>
      <c r="G27" s="2" t="s">
        <v>650</v>
      </c>
      <c r="H27" s="2" t="s">
        <v>650</v>
      </c>
      <c r="I27" s="2">
        <v>3.9510000000000001</v>
      </c>
      <c r="J27" s="2">
        <v>6.843</v>
      </c>
      <c r="K27" s="2">
        <v>7.0999999999999994E-2</v>
      </c>
      <c r="L27" s="2" t="s">
        <v>650</v>
      </c>
      <c r="M27" s="2">
        <v>0.81299999999999994</v>
      </c>
      <c r="N27" s="2" t="s">
        <v>651</v>
      </c>
      <c r="O27" s="2" t="s">
        <v>650</v>
      </c>
      <c r="P27" s="2" t="s">
        <v>651</v>
      </c>
      <c r="Q27" s="2" t="s">
        <v>650</v>
      </c>
      <c r="R27" s="2" t="s">
        <v>651</v>
      </c>
      <c r="S27" s="2" t="s">
        <v>650</v>
      </c>
      <c r="U27" s="129">
        <f t="shared" si="0"/>
        <v>22.541</v>
      </c>
      <c r="V27" s="2">
        <f t="shared" si="1"/>
        <v>0</v>
      </c>
    </row>
    <row r="28" spans="1:22" ht="15" customHeight="1" x14ac:dyDescent="0.25">
      <c r="A28" s="2" t="s">
        <v>54</v>
      </c>
      <c r="B28" s="2" t="s">
        <v>61</v>
      </c>
      <c r="C28" s="2">
        <v>2015</v>
      </c>
      <c r="D28" s="2">
        <v>24.847000000000001</v>
      </c>
      <c r="E28" s="2">
        <v>11.85</v>
      </c>
      <c r="F28" s="2">
        <v>3.0190000000000001</v>
      </c>
      <c r="G28" s="2">
        <v>2.2250000000000001</v>
      </c>
      <c r="H28" s="2" t="s">
        <v>650</v>
      </c>
      <c r="I28" s="2">
        <v>4.2519999999999998</v>
      </c>
      <c r="J28" s="2">
        <v>2.052</v>
      </c>
      <c r="K28" s="2" t="s">
        <v>650</v>
      </c>
      <c r="L28" s="2">
        <v>1.4490000000000001</v>
      </c>
      <c r="M28" s="2" t="s">
        <v>650</v>
      </c>
      <c r="N28" s="2" t="s">
        <v>651</v>
      </c>
      <c r="O28" s="2" t="s">
        <v>650</v>
      </c>
      <c r="P28" s="2" t="s">
        <v>651</v>
      </c>
      <c r="Q28" s="2" t="s">
        <v>650</v>
      </c>
      <c r="R28" s="2" t="s">
        <v>651</v>
      </c>
      <c r="S28" s="2" t="s">
        <v>650</v>
      </c>
      <c r="U28" s="129">
        <f t="shared" si="0"/>
        <v>24.847000000000001</v>
      </c>
      <c r="V28" s="2">
        <f t="shared" si="1"/>
        <v>0</v>
      </c>
    </row>
    <row r="29" spans="1:22" ht="15" customHeight="1" x14ac:dyDescent="0.25">
      <c r="A29" s="2" t="s">
        <v>54</v>
      </c>
      <c r="B29" s="2" t="s">
        <v>62</v>
      </c>
      <c r="C29" s="2">
        <v>2015</v>
      </c>
      <c r="D29" s="2">
        <v>5.8159999999999998</v>
      </c>
      <c r="E29" s="2">
        <v>4.3490000000000002</v>
      </c>
      <c r="F29" s="2">
        <v>3.2000000000000001E-2</v>
      </c>
      <c r="G29" s="2" t="s">
        <v>650</v>
      </c>
      <c r="H29" s="2" t="s">
        <v>650</v>
      </c>
      <c r="I29" s="2">
        <v>1.2749999999999999</v>
      </c>
      <c r="J29" s="2">
        <v>0.159</v>
      </c>
      <c r="K29" s="2" t="s">
        <v>650</v>
      </c>
      <c r="L29" s="2" t="s">
        <v>650</v>
      </c>
      <c r="M29" s="2" t="s">
        <v>650</v>
      </c>
      <c r="N29" s="2" t="s">
        <v>651</v>
      </c>
      <c r="O29" s="2" t="s">
        <v>650</v>
      </c>
      <c r="P29" s="2" t="s">
        <v>651</v>
      </c>
      <c r="Q29" s="2" t="s">
        <v>650</v>
      </c>
      <c r="R29" s="2" t="s">
        <v>651</v>
      </c>
      <c r="S29" s="2" t="s">
        <v>650</v>
      </c>
      <c r="U29" s="129">
        <f t="shared" si="0"/>
        <v>5.8159999999999998</v>
      </c>
      <c r="V29" s="2">
        <f t="shared" si="1"/>
        <v>0</v>
      </c>
    </row>
    <row r="30" spans="1:22" ht="15" customHeight="1" x14ac:dyDescent="0.25">
      <c r="A30" s="2" t="s">
        <v>54</v>
      </c>
      <c r="B30" s="2" t="s">
        <v>63</v>
      </c>
      <c r="C30" s="2">
        <v>2015</v>
      </c>
      <c r="D30" s="2">
        <v>2.1779999999999999</v>
      </c>
      <c r="E30" s="2">
        <v>0.32800000000000001</v>
      </c>
      <c r="F30" s="2">
        <v>0.19700000000000001</v>
      </c>
      <c r="G30" s="2" t="s">
        <v>650</v>
      </c>
      <c r="H30" s="2" t="s">
        <v>650</v>
      </c>
      <c r="I30" s="2">
        <v>0.79</v>
      </c>
      <c r="J30" s="2" t="s">
        <v>650</v>
      </c>
      <c r="K30" s="2" t="s">
        <v>650</v>
      </c>
      <c r="L30" s="2">
        <v>0.86299999999999999</v>
      </c>
      <c r="M30" s="2" t="s">
        <v>650</v>
      </c>
      <c r="N30" s="2" t="s">
        <v>651</v>
      </c>
      <c r="O30" s="2" t="s">
        <v>650</v>
      </c>
      <c r="P30" s="2" t="s">
        <v>651</v>
      </c>
      <c r="Q30" s="2" t="s">
        <v>650</v>
      </c>
      <c r="R30" s="2" t="s">
        <v>651</v>
      </c>
      <c r="S30" s="2" t="s">
        <v>650</v>
      </c>
      <c r="U30" s="129">
        <f t="shared" si="0"/>
        <v>2.1779999999999999</v>
      </c>
      <c r="V30" s="2">
        <f t="shared" si="1"/>
        <v>0</v>
      </c>
    </row>
    <row r="31" spans="1:22" ht="15" customHeight="1" x14ac:dyDescent="0.25">
      <c r="A31" s="2" t="s">
        <v>54</v>
      </c>
      <c r="B31" s="2" t="s">
        <v>64</v>
      </c>
      <c r="C31" s="2">
        <v>2015</v>
      </c>
      <c r="D31" s="2">
        <v>2.835</v>
      </c>
      <c r="E31" s="2">
        <v>1.651</v>
      </c>
      <c r="F31" s="2">
        <v>0.184</v>
      </c>
      <c r="G31" s="2" t="s">
        <v>650</v>
      </c>
      <c r="H31" s="2" t="s">
        <v>650</v>
      </c>
      <c r="I31" s="2">
        <v>1</v>
      </c>
      <c r="J31" s="2" t="s">
        <v>650</v>
      </c>
      <c r="K31" s="2" t="s">
        <v>650</v>
      </c>
      <c r="L31" s="2" t="s">
        <v>650</v>
      </c>
      <c r="M31" s="2" t="s">
        <v>650</v>
      </c>
      <c r="N31" s="2" t="s">
        <v>651</v>
      </c>
      <c r="O31" s="2" t="s">
        <v>650</v>
      </c>
      <c r="P31" s="2" t="s">
        <v>651</v>
      </c>
      <c r="Q31" s="2" t="s">
        <v>650</v>
      </c>
      <c r="R31" s="2" t="s">
        <v>651</v>
      </c>
      <c r="S31" s="2" t="s">
        <v>650</v>
      </c>
      <c r="U31" s="129">
        <f t="shared" si="0"/>
        <v>2.835</v>
      </c>
      <c r="V31" s="2">
        <f t="shared" si="1"/>
        <v>0</v>
      </c>
    </row>
    <row r="32" spans="1:22" ht="15" customHeight="1" x14ac:dyDescent="0.25">
      <c r="A32" s="2" t="s">
        <v>67</v>
      </c>
      <c r="B32" s="2" t="s">
        <v>68</v>
      </c>
      <c r="C32" s="2">
        <v>2015</v>
      </c>
      <c r="D32" s="2">
        <v>14.587</v>
      </c>
      <c r="E32" s="2">
        <v>5.7839999999999998</v>
      </c>
      <c r="F32" s="2">
        <v>3.004</v>
      </c>
      <c r="G32" s="2">
        <v>1.8320000000000001</v>
      </c>
      <c r="H32" s="2" t="s">
        <v>650</v>
      </c>
      <c r="I32" s="2">
        <v>3.3809999999999998</v>
      </c>
      <c r="J32" s="2">
        <v>0.58599999999999997</v>
      </c>
      <c r="K32" s="2" t="s">
        <v>650</v>
      </c>
      <c r="L32" s="2" t="s">
        <v>650</v>
      </c>
      <c r="M32" s="2" t="s">
        <v>650</v>
      </c>
      <c r="N32" s="2" t="s">
        <v>651</v>
      </c>
      <c r="O32" s="2" t="s">
        <v>650</v>
      </c>
      <c r="P32" s="2" t="s">
        <v>651</v>
      </c>
      <c r="Q32" s="2" t="s">
        <v>650</v>
      </c>
      <c r="R32" s="2" t="s">
        <v>651</v>
      </c>
      <c r="S32" s="2" t="s">
        <v>650</v>
      </c>
      <c r="U32" s="129">
        <f t="shared" si="0"/>
        <v>14.587</v>
      </c>
      <c r="V32" s="2">
        <f t="shared" si="1"/>
        <v>0</v>
      </c>
    </row>
    <row r="33" spans="1:22" ht="15" customHeight="1" x14ac:dyDescent="0.25">
      <c r="A33" s="2" t="s">
        <v>67</v>
      </c>
      <c r="B33" s="2" t="s">
        <v>69</v>
      </c>
      <c r="C33" s="2">
        <v>2015</v>
      </c>
      <c r="D33" s="2">
        <v>117.59399999999999</v>
      </c>
      <c r="E33" s="2">
        <v>49.063000000000002</v>
      </c>
      <c r="F33" s="2">
        <v>21.855</v>
      </c>
      <c r="G33" s="2">
        <v>5.2439999999999998</v>
      </c>
      <c r="H33" s="2" t="s">
        <v>650</v>
      </c>
      <c r="I33" s="2">
        <v>23.914999999999999</v>
      </c>
      <c r="J33" s="2">
        <v>15.757999999999999</v>
      </c>
      <c r="K33" s="2">
        <v>1.171</v>
      </c>
      <c r="L33" s="2">
        <v>0.58799999999999997</v>
      </c>
      <c r="M33" s="2" t="s">
        <v>650</v>
      </c>
      <c r="N33" s="2" t="s">
        <v>651</v>
      </c>
      <c r="O33" s="2" t="s">
        <v>650</v>
      </c>
      <c r="P33" s="2" t="s">
        <v>651</v>
      </c>
      <c r="Q33" s="2" t="s">
        <v>650</v>
      </c>
      <c r="R33" s="2" t="s">
        <v>651</v>
      </c>
      <c r="S33" s="2" t="s">
        <v>650</v>
      </c>
      <c r="U33" s="129">
        <f t="shared" si="0"/>
        <v>117.59399999999999</v>
      </c>
      <c r="V33" s="2">
        <f t="shared" si="1"/>
        <v>0</v>
      </c>
    </row>
    <row r="34" spans="1:22" ht="15" customHeight="1" x14ac:dyDescent="0.25">
      <c r="A34" s="2" t="s">
        <v>67</v>
      </c>
      <c r="B34" s="2" t="s">
        <v>70</v>
      </c>
      <c r="C34" s="2">
        <v>2015</v>
      </c>
      <c r="D34" s="2">
        <v>17.306000000000001</v>
      </c>
      <c r="E34" s="2">
        <v>2.9820000000000002</v>
      </c>
      <c r="F34" s="2">
        <v>1.903</v>
      </c>
      <c r="G34" s="2">
        <v>8.8740000000000006</v>
      </c>
      <c r="H34" s="2" t="s">
        <v>650</v>
      </c>
      <c r="I34" s="2">
        <v>2.468</v>
      </c>
      <c r="J34" s="2">
        <v>1.079</v>
      </c>
      <c r="K34" s="2" t="s">
        <v>650</v>
      </c>
      <c r="L34" s="2" t="s">
        <v>650</v>
      </c>
      <c r="M34" s="2" t="s">
        <v>650</v>
      </c>
      <c r="N34" s="2" t="s">
        <v>651</v>
      </c>
      <c r="O34" s="2" t="s">
        <v>650</v>
      </c>
      <c r="P34" s="2" t="s">
        <v>651</v>
      </c>
      <c r="Q34" s="2" t="s">
        <v>650</v>
      </c>
      <c r="R34" s="2" t="s">
        <v>651</v>
      </c>
      <c r="S34" s="2" t="s">
        <v>650</v>
      </c>
      <c r="U34" s="129">
        <f t="shared" si="0"/>
        <v>17.306000000000001</v>
      </c>
      <c r="V34" s="2">
        <f t="shared" si="1"/>
        <v>0</v>
      </c>
    </row>
    <row r="35" spans="1:22" ht="15" customHeight="1" x14ac:dyDescent="0.25">
      <c r="A35" s="2" t="s">
        <v>71</v>
      </c>
      <c r="B35" s="2" t="s">
        <v>72</v>
      </c>
      <c r="C35" s="2">
        <v>2015</v>
      </c>
      <c r="D35" s="2">
        <v>24.138999999999999</v>
      </c>
      <c r="E35" s="2">
        <v>7.343</v>
      </c>
      <c r="F35" s="2">
        <v>7.0149999999999997</v>
      </c>
      <c r="G35" s="2">
        <v>0.32500000000000001</v>
      </c>
      <c r="H35" s="2" t="s">
        <v>666</v>
      </c>
      <c r="I35" s="2">
        <v>5.39</v>
      </c>
      <c r="J35" s="2">
        <v>6.1479999999999997</v>
      </c>
      <c r="K35" s="2" t="s">
        <v>666</v>
      </c>
      <c r="L35" s="2" t="s">
        <v>666</v>
      </c>
      <c r="M35" s="2" t="s">
        <v>666</v>
      </c>
      <c r="N35" s="2" t="s">
        <v>651</v>
      </c>
      <c r="O35" s="2" t="s">
        <v>650</v>
      </c>
      <c r="P35" s="2" t="s">
        <v>651</v>
      </c>
      <c r="Q35" s="2" t="s">
        <v>650</v>
      </c>
      <c r="R35" s="2" t="s">
        <v>651</v>
      </c>
      <c r="S35" s="2" t="s">
        <v>650</v>
      </c>
      <c r="U35" s="129">
        <f t="shared" si="0"/>
        <v>24.138999999999999</v>
      </c>
      <c r="V35" s="2">
        <f t="shared" si="1"/>
        <v>0</v>
      </c>
    </row>
    <row r="36" spans="1:22" ht="15" customHeight="1" x14ac:dyDescent="0.25">
      <c r="A36" s="2" t="s">
        <v>71</v>
      </c>
      <c r="B36" s="2" t="s">
        <v>73</v>
      </c>
      <c r="C36" s="2">
        <v>2015</v>
      </c>
      <c r="D36" s="2">
        <v>2.0819999999999999</v>
      </c>
      <c r="E36" s="2" t="s">
        <v>666</v>
      </c>
      <c r="F36" s="2" t="s">
        <v>666</v>
      </c>
      <c r="G36" s="2" t="s">
        <v>666</v>
      </c>
      <c r="H36" s="2" t="s">
        <v>666</v>
      </c>
      <c r="I36" s="2" t="s">
        <v>666</v>
      </c>
      <c r="J36" s="2" t="s">
        <v>666</v>
      </c>
      <c r="K36" s="2" t="s">
        <v>666</v>
      </c>
      <c r="L36" s="2" t="s">
        <v>666</v>
      </c>
      <c r="M36" s="2" t="s">
        <v>666</v>
      </c>
      <c r="N36" s="2" t="s">
        <v>651</v>
      </c>
      <c r="O36" s="2" t="s">
        <v>650</v>
      </c>
      <c r="P36" s="2" t="s">
        <v>651</v>
      </c>
      <c r="Q36" s="2" t="s">
        <v>650</v>
      </c>
      <c r="R36" s="2" t="s">
        <v>651</v>
      </c>
      <c r="S36" s="2" t="s">
        <v>650</v>
      </c>
      <c r="U36" s="129">
        <f t="shared" si="0"/>
        <v>2.0819999999999999</v>
      </c>
      <c r="V36" s="2">
        <f t="shared" si="1"/>
        <v>0</v>
      </c>
    </row>
    <row r="37" spans="1:22" ht="15" customHeight="1" x14ac:dyDescent="0.25">
      <c r="A37" s="2" t="s">
        <v>74</v>
      </c>
      <c r="B37" s="2" t="s">
        <v>75</v>
      </c>
      <c r="C37" s="2">
        <v>2015</v>
      </c>
      <c r="D37" s="2">
        <v>387.5</v>
      </c>
      <c r="E37" s="2">
        <v>138.4</v>
      </c>
      <c r="F37" s="2">
        <v>91.5</v>
      </c>
      <c r="G37" s="2">
        <v>11.4</v>
      </c>
      <c r="H37" s="2" t="s">
        <v>650</v>
      </c>
      <c r="I37" s="2">
        <v>30.4</v>
      </c>
      <c r="J37" s="2">
        <v>78.5</v>
      </c>
      <c r="K37" s="2">
        <v>6</v>
      </c>
      <c r="L37" s="2" t="s">
        <v>650</v>
      </c>
      <c r="M37" s="2" t="s">
        <v>650</v>
      </c>
      <c r="N37" s="2" t="s">
        <v>810</v>
      </c>
      <c r="O37" s="2">
        <v>31.366</v>
      </c>
      <c r="P37" s="2" t="s">
        <v>650</v>
      </c>
      <c r="Q37" s="2" t="s">
        <v>650</v>
      </c>
      <c r="R37" s="2" t="s">
        <v>650</v>
      </c>
      <c r="S37" s="2" t="s">
        <v>650</v>
      </c>
      <c r="U37" s="129">
        <f t="shared" si="0"/>
        <v>387.5</v>
      </c>
      <c r="V37" s="2">
        <f t="shared" si="1"/>
        <v>31.366</v>
      </c>
    </row>
    <row r="38" spans="1:22" ht="15" customHeight="1" x14ac:dyDescent="0.25">
      <c r="A38" s="2" t="s">
        <v>74</v>
      </c>
      <c r="B38" s="2" t="s">
        <v>76</v>
      </c>
      <c r="C38" s="2">
        <v>2015</v>
      </c>
      <c r="D38" s="2">
        <v>1.621</v>
      </c>
      <c r="E38" s="2">
        <v>0.54</v>
      </c>
      <c r="F38" s="2">
        <v>0.55800000000000005</v>
      </c>
      <c r="G38" s="2" t="s">
        <v>650</v>
      </c>
      <c r="H38" s="2" t="s">
        <v>650</v>
      </c>
      <c r="I38" s="2">
        <v>0.52300000000000002</v>
      </c>
      <c r="J38" s="2" t="s">
        <v>650</v>
      </c>
      <c r="K38" s="2" t="s">
        <v>650</v>
      </c>
      <c r="L38" s="2" t="s">
        <v>650</v>
      </c>
      <c r="M38" s="2" t="s">
        <v>650</v>
      </c>
      <c r="N38" s="2" t="s">
        <v>651</v>
      </c>
      <c r="O38" s="2" t="s">
        <v>650</v>
      </c>
      <c r="P38" s="2" t="s">
        <v>651</v>
      </c>
      <c r="Q38" s="2" t="s">
        <v>650</v>
      </c>
      <c r="R38" s="2" t="s">
        <v>651</v>
      </c>
      <c r="S38" s="2" t="s">
        <v>650</v>
      </c>
      <c r="U38" s="129">
        <f t="shared" si="0"/>
        <v>1.621</v>
      </c>
      <c r="V38" s="2">
        <f t="shared" si="1"/>
        <v>0</v>
      </c>
    </row>
    <row r="39" spans="1:22" ht="15" customHeight="1" x14ac:dyDescent="0.25">
      <c r="A39" s="2" t="s">
        <v>74</v>
      </c>
      <c r="B39" s="2" t="s">
        <v>77</v>
      </c>
      <c r="C39" s="2">
        <v>2015</v>
      </c>
      <c r="D39" s="2">
        <v>2.7490000000000001</v>
      </c>
      <c r="E39" s="2" t="s">
        <v>650</v>
      </c>
      <c r="F39" s="2">
        <v>2.6419999999999999</v>
      </c>
      <c r="G39" s="2" t="s">
        <v>650</v>
      </c>
      <c r="H39" s="2" t="s">
        <v>650</v>
      </c>
      <c r="I39" s="2">
        <v>0.107</v>
      </c>
      <c r="J39" s="2" t="s">
        <v>650</v>
      </c>
      <c r="K39" s="2" t="s">
        <v>650</v>
      </c>
      <c r="L39" s="2" t="s">
        <v>650</v>
      </c>
      <c r="M39" s="2" t="s">
        <v>650</v>
      </c>
      <c r="N39" s="2" t="s">
        <v>651</v>
      </c>
      <c r="O39" s="2" t="s">
        <v>650</v>
      </c>
      <c r="P39" s="2" t="s">
        <v>651</v>
      </c>
      <c r="Q39" s="2" t="s">
        <v>650</v>
      </c>
      <c r="R39" s="2" t="s">
        <v>651</v>
      </c>
      <c r="S39" s="2" t="s">
        <v>650</v>
      </c>
      <c r="U39" s="129">
        <f t="shared" si="0"/>
        <v>2.7490000000000001</v>
      </c>
      <c r="V39" s="2">
        <f t="shared" si="1"/>
        <v>0</v>
      </c>
    </row>
    <row r="40" spans="1:22" ht="15" customHeight="1" x14ac:dyDescent="0.25">
      <c r="A40" s="2" t="s">
        <v>78</v>
      </c>
      <c r="B40" s="2" t="s">
        <v>79</v>
      </c>
      <c r="C40" s="2">
        <v>2015</v>
      </c>
      <c r="D40" s="2">
        <v>573.59799999999996</v>
      </c>
      <c r="E40" s="2">
        <v>292.517</v>
      </c>
      <c r="F40" s="2">
        <v>48.46</v>
      </c>
      <c r="G40" s="2">
        <v>26.012</v>
      </c>
      <c r="H40" s="2">
        <v>6.806</v>
      </c>
      <c r="I40" s="2">
        <v>102.212</v>
      </c>
      <c r="J40" s="2">
        <v>100.021</v>
      </c>
      <c r="K40" s="2">
        <v>4.3760000000000003</v>
      </c>
      <c r="L40" s="2" t="s">
        <v>666</v>
      </c>
      <c r="M40" s="2" t="s">
        <v>650</v>
      </c>
      <c r="N40" s="2" t="s">
        <v>651</v>
      </c>
      <c r="O40" s="2" t="s">
        <v>650</v>
      </c>
      <c r="P40" s="2" t="s">
        <v>651</v>
      </c>
      <c r="Q40" s="2" t="s">
        <v>650</v>
      </c>
      <c r="R40" s="2" t="s">
        <v>651</v>
      </c>
      <c r="S40" s="2" t="s">
        <v>650</v>
      </c>
      <c r="U40" s="129">
        <f t="shared" si="0"/>
        <v>573.59799999999996</v>
      </c>
      <c r="V40" s="2">
        <f t="shared" si="1"/>
        <v>0</v>
      </c>
    </row>
    <row r="41" spans="1:22" ht="15" customHeight="1" x14ac:dyDescent="0.25">
      <c r="A41" s="2" t="s">
        <v>78</v>
      </c>
      <c r="B41" s="2" t="s">
        <v>80</v>
      </c>
      <c r="C41" s="2">
        <v>2015</v>
      </c>
      <c r="D41" s="2">
        <v>18.294</v>
      </c>
      <c r="E41" s="2">
        <v>4.7640000000000002</v>
      </c>
      <c r="F41" s="2">
        <v>3.496</v>
      </c>
      <c r="G41" s="2">
        <v>2.6709999999999998</v>
      </c>
      <c r="H41" s="2" t="s">
        <v>650</v>
      </c>
      <c r="I41" s="2">
        <v>5.7590000000000003</v>
      </c>
      <c r="J41" s="2">
        <v>1.6040000000000001</v>
      </c>
      <c r="K41" s="2" t="s">
        <v>650</v>
      </c>
      <c r="L41" s="2" t="s">
        <v>650</v>
      </c>
      <c r="M41" s="2" t="s">
        <v>650</v>
      </c>
      <c r="N41" s="2" t="s">
        <v>651</v>
      </c>
      <c r="O41" s="2" t="s">
        <v>650</v>
      </c>
      <c r="P41" s="2" t="s">
        <v>651</v>
      </c>
      <c r="Q41" s="2" t="s">
        <v>650</v>
      </c>
      <c r="R41" s="2" t="s">
        <v>651</v>
      </c>
      <c r="S41" s="2" t="s">
        <v>650</v>
      </c>
      <c r="U41" s="129">
        <f t="shared" si="0"/>
        <v>18.294</v>
      </c>
      <c r="V41" s="2">
        <f t="shared" si="1"/>
        <v>0</v>
      </c>
    </row>
    <row r="42" spans="1:22" ht="15" customHeight="1" x14ac:dyDescent="0.25">
      <c r="A42" s="2" t="s">
        <v>81</v>
      </c>
      <c r="B42" s="2" t="s">
        <v>82</v>
      </c>
      <c r="C42" s="2">
        <v>2015</v>
      </c>
      <c r="D42" s="2">
        <v>33.799999999999997</v>
      </c>
      <c r="E42" s="2">
        <v>12.41</v>
      </c>
      <c r="F42" s="2">
        <v>3.7</v>
      </c>
      <c r="G42" s="2" t="s">
        <v>650</v>
      </c>
      <c r="H42" s="2" t="s">
        <v>650</v>
      </c>
      <c r="I42" s="2">
        <v>7.67</v>
      </c>
      <c r="J42" s="2">
        <v>1.1499999999999999</v>
      </c>
      <c r="K42" s="2">
        <v>1.65</v>
      </c>
      <c r="L42" s="2" t="s">
        <v>650</v>
      </c>
      <c r="M42" s="2">
        <v>8.16</v>
      </c>
      <c r="N42" s="2" t="s">
        <v>651</v>
      </c>
      <c r="O42" s="2" t="s">
        <v>650</v>
      </c>
      <c r="P42" s="2" t="s">
        <v>651</v>
      </c>
      <c r="Q42" s="2" t="s">
        <v>650</v>
      </c>
      <c r="R42" s="2" t="s">
        <v>651</v>
      </c>
      <c r="S42" s="2" t="s">
        <v>650</v>
      </c>
      <c r="U42" s="129">
        <f t="shared" si="0"/>
        <v>33.799999999999997</v>
      </c>
      <c r="V42" s="2">
        <f t="shared" si="1"/>
        <v>0</v>
      </c>
    </row>
    <row r="43" spans="1:22" ht="15" customHeight="1" x14ac:dyDescent="0.25">
      <c r="A43" s="2" t="s">
        <v>90</v>
      </c>
      <c r="B43" s="2" t="s">
        <v>91</v>
      </c>
      <c r="C43" s="2">
        <v>2015</v>
      </c>
      <c r="D43" s="2">
        <v>4.2450000000000001</v>
      </c>
      <c r="E43" s="2">
        <v>0.40899999999999997</v>
      </c>
      <c r="F43" s="2">
        <v>2.0659999999999998</v>
      </c>
      <c r="G43" s="2">
        <v>0</v>
      </c>
      <c r="H43" s="2">
        <v>0</v>
      </c>
      <c r="I43" s="2">
        <v>1.4239999999999999</v>
      </c>
      <c r="J43" s="2">
        <v>0.34599999999999997</v>
      </c>
      <c r="K43" s="2" t="s">
        <v>650</v>
      </c>
      <c r="L43" s="2" t="s">
        <v>650</v>
      </c>
      <c r="M43" s="2" t="s">
        <v>650</v>
      </c>
      <c r="N43" s="2" t="s">
        <v>651</v>
      </c>
      <c r="O43" s="2" t="s">
        <v>650</v>
      </c>
      <c r="P43" s="2" t="s">
        <v>651</v>
      </c>
      <c r="Q43" s="2" t="s">
        <v>650</v>
      </c>
      <c r="R43" s="2" t="s">
        <v>651</v>
      </c>
      <c r="S43" s="2" t="s">
        <v>650</v>
      </c>
      <c r="U43" s="129">
        <f t="shared" si="0"/>
        <v>4.2450000000000001</v>
      </c>
      <c r="V43" s="2">
        <f t="shared" si="1"/>
        <v>0</v>
      </c>
    </row>
    <row r="44" spans="1:22" ht="15" customHeight="1" x14ac:dyDescent="0.25">
      <c r="A44" s="2" t="s">
        <v>90</v>
      </c>
      <c r="B44" s="2" t="s">
        <v>92</v>
      </c>
      <c r="C44" s="2">
        <v>2015</v>
      </c>
      <c r="D44" s="2">
        <v>336.51900000000001</v>
      </c>
      <c r="E44" s="2">
        <v>141.09299999999999</v>
      </c>
      <c r="F44" s="2">
        <v>39.906999999999996</v>
      </c>
      <c r="G44" s="2">
        <v>47.466000000000001</v>
      </c>
      <c r="H44" s="2">
        <v>20.556000000000001</v>
      </c>
      <c r="I44" s="2">
        <v>51.747</v>
      </c>
      <c r="J44" s="2">
        <v>55.325000000000003</v>
      </c>
      <c r="K44" s="2">
        <v>0.98099999999999998</v>
      </c>
      <c r="L44" s="2" t="s">
        <v>650</v>
      </c>
      <c r="M44" s="2" t="s">
        <v>650</v>
      </c>
      <c r="N44" s="2" t="s">
        <v>651</v>
      </c>
      <c r="O44" s="2" t="s">
        <v>650</v>
      </c>
      <c r="P44" s="2" t="s">
        <v>651</v>
      </c>
      <c r="Q44" s="2" t="s">
        <v>650</v>
      </c>
      <c r="R44" s="2" t="s">
        <v>651</v>
      </c>
      <c r="S44" s="2" t="s">
        <v>650</v>
      </c>
      <c r="U44" s="129">
        <f t="shared" si="0"/>
        <v>336.51900000000001</v>
      </c>
      <c r="V44" s="2">
        <f t="shared" si="1"/>
        <v>0</v>
      </c>
    </row>
    <row r="45" spans="1:22" ht="15" customHeight="1" x14ac:dyDescent="0.25">
      <c r="A45" s="2" t="s">
        <v>93</v>
      </c>
      <c r="B45" s="2" t="s">
        <v>94</v>
      </c>
      <c r="C45" s="2">
        <v>2015</v>
      </c>
      <c r="D45" s="2">
        <v>8.0519999999999996</v>
      </c>
      <c r="E45" s="2">
        <v>1.7370000000000001</v>
      </c>
      <c r="F45" s="2">
        <v>0.126</v>
      </c>
      <c r="G45" s="2" t="s">
        <v>650</v>
      </c>
      <c r="H45" s="2" t="s">
        <v>650</v>
      </c>
      <c r="I45" s="2">
        <v>1.35</v>
      </c>
      <c r="J45" s="2">
        <v>3.032</v>
      </c>
      <c r="K45" s="2" t="s">
        <v>650</v>
      </c>
      <c r="L45" s="2" t="s">
        <v>650</v>
      </c>
      <c r="M45" s="2">
        <v>1.806</v>
      </c>
      <c r="N45" s="2" t="s">
        <v>651</v>
      </c>
      <c r="O45" s="2" t="s">
        <v>650</v>
      </c>
      <c r="P45" s="2" t="s">
        <v>651</v>
      </c>
      <c r="Q45" s="2" t="s">
        <v>650</v>
      </c>
      <c r="R45" s="2" t="s">
        <v>651</v>
      </c>
      <c r="S45" s="2" t="s">
        <v>650</v>
      </c>
      <c r="U45" s="129">
        <f t="shared" si="0"/>
        <v>8.0519999999999996</v>
      </c>
      <c r="V45" s="2">
        <f t="shared" si="1"/>
        <v>0</v>
      </c>
    </row>
    <row r="46" spans="1:22" ht="15" customHeight="1" x14ac:dyDescent="0.25">
      <c r="A46" s="2" t="s">
        <v>93</v>
      </c>
      <c r="B46" s="2" t="s">
        <v>95</v>
      </c>
      <c r="C46" s="2">
        <v>2015</v>
      </c>
      <c r="D46" s="2">
        <v>30.277999999999999</v>
      </c>
      <c r="E46" s="2">
        <v>11.875</v>
      </c>
      <c r="F46" s="2">
        <v>5.0519999999999996</v>
      </c>
      <c r="G46" s="2" t="s">
        <v>650</v>
      </c>
      <c r="H46" s="2" t="s">
        <v>650</v>
      </c>
      <c r="I46" s="2">
        <v>6.8310000000000004</v>
      </c>
      <c r="J46" s="2">
        <v>6.5209999999999999</v>
      </c>
      <c r="K46" s="2" t="s">
        <v>650</v>
      </c>
      <c r="L46" s="2" t="s">
        <v>650</v>
      </c>
      <c r="M46" s="2" t="s">
        <v>650</v>
      </c>
      <c r="N46" s="2" t="s">
        <v>651</v>
      </c>
      <c r="O46" s="2" t="s">
        <v>650</v>
      </c>
      <c r="P46" s="2" t="s">
        <v>651</v>
      </c>
      <c r="Q46" s="2" t="s">
        <v>650</v>
      </c>
      <c r="R46" s="2" t="s">
        <v>651</v>
      </c>
      <c r="S46" s="2" t="s">
        <v>650</v>
      </c>
      <c r="U46" s="129">
        <f t="shared" si="0"/>
        <v>30.277999999999999</v>
      </c>
      <c r="V46" s="2">
        <f t="shared" si="1"/>
        <v>0</v>
      </c>
    </row>
    <row r="47" spans="1:22" ht="15" customHeight="1" x14ac:dyDescent="0.25">
      <c r="A47" s="2" t="s">
        <v>96</v>
      </c>
      <c r="B47" s="2" t="s">
        <v>97</v>
      </c>
      <c r="C47" s="2">
        <v>2015</v>
      </c>
      <c r="D47" s="2">
        <v>31.568000000000001</v>
      </c>
      <c r="E47" s="2">
        <v>15.18</v>
      </c>
      <c r="F47" s="2">
        <v>4.97</v>
      </c>
      <c r="G47" s="2">
        <v>3.62</v>
      </c>
      <c r="H47" s="2" t="s">
        <v>650</v>
      </c>
      <c r="I47" s="2">
        <v>5.92</v>
      </c>
      <c r="J47" s="2">
        <v>5.07</v>
      </c>
      <c r="K47" s="2" t="s">
        <v>650</v>
      </c>
      <c r="L47" s="2">
        <v>0.43</v>
      </c>
      <c r="M47" s="2" t="s">
        <v>650</v>
      </c>
      <c r="N47" s="2" t="s">
        <v>651</v>
      </c>
      <c r="O47" s="2" t="s">
        <v>650</v>
      </c>
      <c r="P47" s="2" t="s">
        <v>651</v>
      </c>
      <c r="Q47" s="2" t="s">
        <v>650</v>
      </c>
      <c r="R47" s="2" t="s">
        <v>651</v>
      </c>
      <c r="S47" s="2" t="s">
        <v>650</v>
      </c>
      <c r="U47" s="129">
        <f t="shared" si="0"/>
        <v>31.568000000000001</v>
      </c>
      <c r="V47" s="2">
        <f t="shared" si="1"/>
        <v>0</v>
      </c>
    </row>
    <row r="48" spans="1:22" ht="15" customHeight="1" x14ac:dyDescent="0.25">
      <c r="A48" s="2" t="s">
        <v>96</v>
      </c>
      <c r="B48" s="2" t="s">
        <v>98</v>
      </c>
      <c r="C48" s="2">
        <v>2015</v>
      </c>
      <c r="D48" s="2">
        <v>2.3199999999999998</v>
      </c>
      <c r="E48" s="2">
        <v>0</v>
      </c>
      <c r="F48" s="2">
        <v>0.04</v>
      </c>
      <c r="G48" s="2">
        <v>0</v>
      </c>
      <c r="H48" s="2" t="s">
        <v>650</v>
      </c>
      <c r="I48" s="2">
        <v>0.69</v>
      </c>
      <c r="J48" s="2">
        <v>1.59</v>
      </c>
      <c r="K48" s="2" t="s">
        <v>650</v>
      </c>
      <c r="L48" s="2" t="s">
        <v>650</v>
      </c>
      <c r="M48" s="2" t="s">
        <v>650</v>
      </c>
      <c r="N48" s="2" t="s">
        <v>651</v>
      </c>
      <c r="O48" s="2" t="s">
        <v>650</v>
      </c>
      <c r="P48" s="2" t="s">
        <v>651</v>
      </c>
      <c r="Q48" s="2" t="s">
        <v>650</v>
      </c>
      <c r="R48" s="2" t="s">
        <v>651</v>
      </c>
      <c r="S48" s="2" t="s">
        <v>650</v>
      </c>
      <c r="U48" s="129">
        <f t="shared" si="0"/>
        <v>2.3199999999999998</v>
      </c>
      <c r="V48" s="2">
        <f t="shared" si="1"/>
        <v>0</v>
      </c>
    </row>
    <row r="49" spans="1:22" ht="15" customHeight="1" x14ac:dyDescent="0.25">
      <c r="A49" s="2" t="s">
        <v>96</v>
      </c>
      <c r="B49" s="2" t="s">
        <v>99</v>
      </c>
      <c r="C49" s="2">
        <v>2015</v>
      </c>
      <c r="D49" s="2">
        <v>2.15</v>
      </c>
      <c r="E49" s="2">
        <v>0.36</v>
      </c>
      <c r="F49" s="2">
        <v>0.04</v>
      </c>
      <c r="G49" s="2">
        <v>0</v>
      </c>
      <c r="H49" s="2" t="s">
        <v>650</v>
      </c>
      <c r="I49" s="2">
        <v>0.54</v>
      </c>
      <c r="J49" s="2">
        <v>1.21</v>
      </c>
      <c r="K49" s="2">
        <v>0</v>
      </c>
      <c r="L49" s="2">
        <v>0</v>
      </c>
      <c r="M49" s="2" t="s">
        <v>650</v>
      </c>
      <c r="N49" s="2" t="s">
        <v>651</v>
      </c>
      <c r="O49" s="2" t="s">
        <v>650</v>
      </c>
      <c r="P49" s="2" t="s">
        <v>651</v>
      </c>
      <c r="Q49" s="2" t="s">
        <v>650</v>
      </c>
      <c r="R49" s="2" t="s">
        <v>651</v>
      </c>
      <c r="S49" s="2" t="s">
        <v>650</v>
      </c>
      <c r="U49" s="129">
        <f t="shared" si="0"/>
        <v>2.15</v>
      </c>
      <c r="V49" s="2">
        <f t="shared" si="1"/>
        <v>0</v>
      </c>
    </row>
    <row r="50" spans="1:22" ht="15" customHeight="1" x14ac:dyDescent="0.25">
      <c r="A50" s="2" t="s">
        <v>96</v>
      </c>
      <c r="B50" s="2" t="s">
        <v>100</v>
      </c>
      <c r="C50" s="2">
        <v>2015</v>
      </c>
      <c r="D50" s="2" t="s">
        <v>650</v>
      </c>
      <c r="E50" s="2" t="s">
        <v>650</v>
      </c>
      <c r="F50" s="2" t="s">
        <v>650</v>
      </c>
      <c r="G50" s="2" t="s">
        <v>650</v>
      </c>
      <c r="H50" s="2" t="s">
        <v>650</v>
      </c>
      <c r="I50" s="2" t="s">
        <v>650</v>
      </c>
      <c r="J50" s="2" t="s">
        <v>650</v>
      </c>
      <c r="K50" s="2" t="s">
        <v>650</v>
      </c>
      <c r="L50" s="2" t="s">
        <v>650</v>
      </c>
      <c r="M50" s="2" t="s">
        <v>650</v>
      </c>
      <c r="N50" s="2" t="s">
        <v>651</v>
      </c>
      <c r="O50" s="2" t="s">
        <v>650</v>
      </c>
      <c r="P50" s="2" t="s">
        <v>651</v>
      </c>
      <c r="Q50" s="2" t="s">
        <v>650</v>
      </c>
      <c r="R50" s="2" t="s">
        <v>651</v>
      </c>
      <c r="S50" s="2" t="s">
        <v>650</v>
      </c>
      <c r="U50" s="129">
        <f t="shared" si="0"/>
        <v>0</v>
      </c>
      <c r="V50" s="2">
        <f t="shared" si="1"/>
        <v>0</v>
      </c>
    </row>
    <row r="51" spans="1:22" ht="15" customHeight="1" x14ac:dyDescent="0.25">
      <c r="A51" s="2" t="s">
        <v>101</v>
      </c>
      <c r="B51" s="2" t="s">
        <v>102</v>
      </c>
      <c r="C51" s="2">
        <v>2015</v>
      </c>
      <c r="D51" s="2">
        <v>7.18</v>
      </c>
      <c r="E51" s="2" t="s">
        <v>666</v>
      </c>
      <c r="F51" s="2" t="s">
        <v>666</v>
      </c>
      <c r="G51" s="2" t="s">
        <v>666</v>
      </c>
      <c r="H51" s="2" t="s">
        <v>666</v>
      </c>
      <c r="I51" s="2" t="s">
        <v>666</v>
      </c>
      <c r="J51" s="2" t="s">
        <v>666</v>
      </c>
      <c r="K51" s="2" t="s">
        <v>666</v>
      </c>
      <c r="L51" s="2" t="s">
        <v>666</v>
      </c>
      <c r="M51" s="2" t="s">
        <v>666</v>
      </c>
      <c r="N51" s="2" t="s">
        <v>651</v>
      </c>
      <c r="O51" s="2" t="s">
        <v>650</v>
      </c>
      <c r="P51" s="2" t="s">
        <v>651</v>
      </c>
      <c r="Q51" s="2" t="s">
        <v>650</v>
      </c>
      <c r="R51" s="2" t="s">
        <v>651</v>
      </c>
      <c r="S51" s="2" t="s">
        <v>650</v>
      </c>
      <c r="U51" s="129">
        <f t="shared" si="0"/>
        <v>7.18</v>
      </c>
      <c r="V51" s="2">
        <f t="shared" si="1"/>
        <v>0</v>
      </c>
    </row>
    <row r="52" spans="1:22" ht="15" customHeight="1" x14ac:dyDescent="0.25">
      <c r="A52" s="2" t="s">
        <v>101</v>
      </c>
      <c r="B52" s="2" t="s">
        <v>103</v>
      </c>
      <c r="C52" s="2">
        <v>2015</v>
      </c>
      <c r="D52" s="2">
        <v>58.777000000000001</v>
      </c>
      <c r="E52" s="2" t="s">
        <v>666</v>
      </c>
      <c r="F52" s="2" t="s">
        <v>666</v>
      </c>
      <c r="G52" s="2" t="s">
        <v>666</v>
      </c>
      <c r="H52" s="2" t="s">
        <v>666</v>
      </c>
      <c r="I52" s="2" t="s">
        <v>666</v>
      </c>
      <c r="J52" s="2" t="s">
        <v>666</v>
      </c>
      <c r="K52" s="2" t="s">
        <v>666</v>
      </c>
      <c r="L52" s="2" t="s">
        <v>666</v>
      </c>
      <c r="M52" s="2" t="s">
        <v>666</v>
      </c>
      <c r="N52" s="2" t="s">
        <v>651</v>
      </c>
      <c r="O52" s="2" t="s">
        <v>650</v>
      </c>
      <c r="P52" s="2" t="s">
        <v>651</v>
      </c>
      <c r="Q52" s="2" t="s">
        <v>650</v>
      </c>
      <c r="R52" s="2" t="s">
        <v>651</v>
      </c>
      <c r="S52" s="2" t="s">
        <v>650</v>
      </c>
      <c r="U52" s="129">
        <f t="shared" si="0"/>
        <v>58.777000000000001</v>
      </c>
      <c r="V52" s="2">
        <f t="shared" si="1"/>
        <v>0</v>
      </c>
    </row>
    <row r="53" spans="1:22" ht="15" customHeight="1" x14ac:dyDescent="0.25">
      <c r="A53" s="2" t="s">
        <v>101</v>
      </c>
      <c r="B53" s="2" t="s">
        <v>104</v>
      </c>
      <c r="C53" s="2">
        <v>2015</v>
      </c>
      <c r="D53" s="2">
        <v>28.2</v>
      </c>
      <c r="E53" s="2" t="s">
        <v>666</v>
      </c>
      <c r="F53" s="2" t="s">
        <v>666</v>
      </c>
      <c r="G53" s="2" t="s">
        <v>666</v>
      </c>
      <c r="H53" s="2" t="s">
        <v>666</v>
      </c>
      <c r="I53" s="2" t="s">
        <v>666</v>
      </c>
      <c r="J53" s="2" t="s">
        <v>666</v>
      </c>
      <c r="K53" s="2" t="s">
        <v>666</v>
      </c>
      <c r="L53" s="2" t="s">
        <v>666</v>
      </c>
      <c r="M53" s="2" t="s">
        <v>666</v>
      </c>
      <c r="N53" s="2" t="s">
        <v>651</v>
      </c>
      <c r="O53" s="2" t="s">
        <v>650</v>
      </c>
      <c r="P53" s="2" t="s">
        <v>651</v>
      </c>
      <c r="Q53" s="2" t="s">
        <v>650</v>
      </c>
      <c r="R53" s="2" t="s">
        <v>651</v>
      </c>
      <c r="S53" s="2" t="s">
        <v>650</v>
      </c>
      <c r="U53" s="129">
        <f t="shared" si="0"/>
        <v>28.2</v>
      </c>
      <c r="V53" s="2">
        <f t="shared" si="1"/>
        <v>0</v>
      </c>
    </row>
    <row r="54" spans="1:22" ht="15" customHeight="1" x14ac:dyDescent="0.25">
      <c r="A54" s="2" t="s">
        <v>101</v>
      </c>
      <c r="B54" s="2" t="s">
        <v>105</v>
      </c>
      <c r="C54" s="2">
        <v>2015</v>
      </c>
      <c r="D54" s="2">
        <v>29.9</v>
      </c>
      <c r="E54" s="2" t="s">
        <v>666</v>
      </c>
      <c r="F54" s="2" t="s">
        <v>666</v>
      </c>
      <c r="G54" s="2" t="s">
        <v>666</v>
      </c>
      <c r="H54" s="2" t="s">
        <v>650</v>
      </c>
      <c r="I54" s="2" t="s">
        <v>666</v>
      </c>
      <c r="J54" s="2" t="s">
        <v>666</v>
      </c>
      <c r="K54" s="2" t="s">
        <v>666</v>
      </c>
      <c r="L54" s="2" t="s">
        <v>666</v>
      </c>
      <c r="M54" s="2" t="s">
        <v>666</v>
      </c>
      <c r="N54" s="2" t="s">
        <v>651</v>
      </c>
      <c r="O54" s="2" t="s">
        <v>650</v>
      </c>
      <c r="P54" s="2" t="s">
        <v>651</v>
      </c>
      <c r="Q54" s="2" t="s">
        <v>650</v>
      </c>
      <c r="R54" s="2" t="s">
        <v>651</v>
      </c>
      <c r="S54" s="2" t="s">
        <v>650</v>
      </c>
      <c r="U54" s="129">
        <f t="shared" si="0"/>
        <v>29.9</v>
      </c>
      <c r="V54" s="2">
        <f t="shared" si="1"/>
        <v>0</v>
      </c>
    </row>
    <row r="55" spans="1:22" ht="15" customHeight="1" x14ac:dyDescent="0.25">
      <c r="A55" s="2" t="s">
        <v>101</v>
      </c>
      <c r="B55" s="2" t="s">
        <v>106</v>
      </c>
      <c r="C55" s="2">
        <v>2015</v>
      </c>
      <c r="D55" s="2">
        <v>11.9</v>
      </c>
      <c r="E55" s="2" t="s">
        <v>666</v>
      </c>
      <c r="F55" s="2" t="s">
        <v>666</v>
      </c>
      <c r="G55" s="2" t="s">
        <v>666</v>
      </c>
      <c r="H55" s="2" t="s">
        <v>666</v>
      </c>
      <c r="I55" s="2" t="s">
        <v>666</v>
      </c>
      <c r="J55" s="2" t="s">
        <v>666</v>
      </c>
      <c r="K55" s="2" t="s">
        <v>666</v>
      </c>
      <c r="L55" s="2" t="s">
        <v>666</v>
      </c>
      <c r="M55" s="2" t="s">
        <v>666</v>
      </c>
      <c r="N55" s="2" t="s">
        <v>651</v>
      </c>
      <c r="O55" s="2" t="s">
        <v>650</v>
      </c>
      <c r="P55" s="2" t="s">
        <v>651</v>
      </c>
      <c r="Q55" s="2" t="s">
        <v>650</v>
      </c>
      <c r="R55" s="2" t="s">
        <v>651</v>
      </c>
      <c r="S55" s="2" t="s">
        <v>650</v>
      </c>
      <c r="U55" s="129">
        <f t="shared" si="0"/>
        <v>11.9</v>
      </c>
      <c r="V55" s="2">
        <f t="shared" si="1"/>
        <v>0</v>
      </c>
    </row>
    <row r="56" spans="1:22" ht="15" customHeight="1" x14ac:dyDescent="0.25">
      <c r="A56" s="2" t="s">
        <v>101</v>
      </c>
      <c r="B56" s="2" t="s">
        <v>107</v>
      </c>
      <c r="C56" s="2">
        <v>2015</v>
      </c>
      <c r="D56" s="2">
        <v>986.65800000000002</v>
      </c>
      <c r="E56" s="2">
        <v>501.73899999999998</v>
      </c>
      <c r="F56" s="2">
        <v>91.364999999999995</v>
      </c>
      <c r="G56" s="2">
        <v>97.587999999999994</v>
      </c>
      <c r="H56" s="2">
        <v>4.28</v>
      </c>
      <c r="I56" s="2">
        <v>101.896</v>
      </c>
      <c r="J56" s="2">
        <v>186.55600000000001</v>
      </c>
      <c r="K56" s="2">
        <v>0.32</v>
      </c>
      <c r="L56" s="2" t="s">
        <v>666</v>
      </c>
      <c r="M56" s="2" t="s">
        <v>666</v>
      </c>
      <c r="N56" s="2" t="s">
        <v>651</v>
      </c>
      <c r="O56" s="2" t="s">
        <v>650</v>
      </c>
      <c r="P56" s="2" t="s">
        <v>651</v>
      </c>
      <c r="Q56" s="2" t="s">
        <v>650</v>
      </c>
      <c r="R56" s="2" t="s">
        <v>651</v>
      </c>
      <c r="S56" s="2" t="s">
        <v>650</v>
      </c>
      <c r="U56" s="129">
        <f t="shared" si="0"/>
        <v>986.65800000000002</v>
      </c>
      <c r="V56" s="2">
        <f t="shared" si="1"/>
        <v>0</v>
      </c>
    </row>
    <row r="57" spans="1:22" ht="15" customHeight="1" x14ac:dyDescent="0.25">
      <c r="A57" s="2" t="s">
        <v>101</v>
      </c>
      <c r="B57" s="2" t="s">
        <v>108</v>
      </c>
      <c r="C57" s="2">
        <v>2015</v>
      </c>
      <c r="D57" s="2">
        <v>268.2</v>
      </c>
      <c r="E57" s="2" t="s">
        <v>666</v>
      </c>
      <c r="F57" s="2" t="s">
        <v>666</v>
      </c>
      <c r="G57" s="2" t="s">
        <v>666</v>
      </c>
      <c r="H57" s="2" t="s">
        <v>650</v>
      </c>
      <c r="I57" s="2" t="s">
        <v>666</v>
      </c>
      <c r="J57" s="2" t="s">
        <v>666</v>
      </c>
      <c r="K57" s="2" t="s">
        <v>666</v>
      </c>
      <c r="L57" s="2" t="s">
        <v>666</v>
      </c>
      <c r="M57" s="2" t="s">
        <v>666</v>
      </c>
      <c r="N57" s="2" t="s">
        <v>811</v>
      </c>
      <c r="O57" s="2">
        <v>15.382</v>
      </c>
      <c r="P57" s="2" t="s">
        <v>651</v>
      </c>
      <c r="Q57" s="2" t="s">
        <v>650</v>
      </c>
      <c r="R57" s="2" t="s">
        <v>651</v>
      </c>
      <c r="S57" s="2" t="s">
        <v>650</v>
      </c>
      <c r="U57" s="129">
        <f t="shared" si="0"/>
        <v>268.2</v>
      </c>
      <c r="V57" s="2">
        <f t="shared" si="1"/>
        <v>15.382</v>
      </c>
    </row>
    <row r="58" spans="1:22" ht="15" customHeight="1" x14ac:dyDescent="0.25">
      <c r="A58" s="2" t="s">
        <v>101</v>
      </c>
      <c r="B58" s="2" t="s">
        <v>109</v>
      </c>
      <c r="C58" s="2">
        <v>2015</v>
      </c>
      <c r="D58" s="2">
        <v>46.6</v>
      </c>
      <c r="E58" s="2" t="s">
        <v>666</v>
      </c>
      <c r="F58" s="2" t="s">
        <v>666</v>
      </c>
      <c r="G58" s="2" t="s">
        <v>666</v>
      </c>
      <c r="H58" s="2" t="s">
        <v>650</v>
      </c>
      <c r="I58" s="2" t="s">
        <v>666</v>
      </c>
      <c r="J58" s="2" t="s">
        <v>666</v>
      </c>
      <c r="K58" s="2" t="s">
        <v>666</v>
      </c>
      <c r="L58" s="2" t="s">
        <v>666</v>
      </c>
      <c r="M58" s="2" t="s">
        <v>666</v>
      </c>
      <c r="N58" s="2" t="s">
        <v>651</v>
      </c>
      <c r="O58" s="2" t="s">
        <v>650</v>
      </c>
      <c r="P58" s="2" t="s">
        <v>651</v>
      </c>
      <c r="Q58" s="2" t="s">
        <v>650</v>
      </c>
      <c r="R58" s="2" t="s">
        <v>651</v>
      </c>
      <c r="S58" s="2" t="s">
        <v>650</v>
      </c>
      <c r="U58" s="129">
        <f t="shared" si="0"/>
        <v>46.6</v>
      </c>
      <c r="V58" s="2">
        <f t="shared" si="1"/>
        <v>0</v>
      </c>
    </row>
    <row r="59" spans="1:22" ht="15" customHeight="1" x14ac:dyDescent="0.25">
      <c r="A59" s="2" t="s">
        <v>101</v>
      </c>
      <c r="B59" s="2" t="s">
        <v>110</v>
      </c>
      <c r="C59" s="2">
        <v>2015</v>
      </c>
      <c r="D59" s="2">
        <v>2052</v>
      </c>
      <c r="E59" s="2" t="s">
        <v>666</v>
      </c>
      <c r="F59" s="2" t="s">
        <v>666</v>
      </c>
      <c r="G59" s="2" t="s">
        <v>666</v>
      </c>
      <c r="H59" s="2" t="s">
        <v>666</v>
      </c>
      <c r="I59" s="2" t="s">
        <v>666</v>
      </c>
      <c r="J59" s="2" t="s">
        <v>666</v>
      </c>
      <c r="K59" s="2" t="s">
        <v>666</v>
      </c>
      <c r="L59" s="2" t="s">
        <v>666</v>
      </c>
      <c r="M59" s="2" t="s">
        <v>666</v>
      </c>
      <c r="N59" s="2" t="s">
        <v>651</v>
      </c>
      <c r="O59" s="2" t="s">
        <v>650</v>
      </c>
      <c r="P59" s="2" t="s">
        <v>651</v>
      </c>
      <c r="Q59" s="2" t="s">
        <v>650</v>
      </c>
      <c r="R59" s="2" t="s">
        <v>651</v>
      </c>
      <c r="S59" s="2" t="s">
        <v>650</v>
      </c>
      <c r="U59" s="129">
        <f t="shared" si="0"/>
        <v>2052</v>
      </c>
      <c r="V59" s="2">
        <f t="shared" si="1"/>
        <v>0</v>
      </c>
    </row>
    <row r="60" spans="1:22" ht="15" customHeight="1" x14ac:dyDescent="0.25">
      <c r="A60" s="2" t="s">
        <v>101</v>
      </c>
      <c r="B60" s="2" t="s">
        <v>111</v>
      </c>
      <c r="C60" s="2">
        <v>2015</v>
      </c>
      <c r="D60" s="2">
        <v>99.8</v>
      </c>
      <c r="E60" s="2" t="s">
        <v>666</v>
      </c>
      <c r="F60" s="2" t="s">
        <v>666</v>
      </c>
      <c r="G60" s="2">
        <v>14.7</v>
      </c>
      <c r="H60" s="2" t="s">
        <v>666</v>
      </c>
      <c r="I60" s="2" t="s">
        <v>666</v>
      </c>
      <c r="J60" s="2" t="s">
        <v>666</v>
      </c>
      <c r="K60" s="2" t="s">
        <v>666</v>
      </c>
      <c r="L60" s="2" t="s">
        <v>666</v>
      </c>
      <c r="M60" s="2" t="s">
        <v>666</v>
      </c>
      <c r="N60" s="2" t="s">
        <v>650</v>
      </c>
      <c r="O60" s="2" t="s">
        <v>650</v>
      </c>
      <c r="P60" s="2" t="s">
        <v>650</v>
      </c>
      <c r="Q60" s="2" t="s">
        <v>650</v>
      </c>
      <c r="R60" s="2" t="s">
        <v>650</v>
      </c>
      <c r="S60" s="2" t="s">
        <v>650</v>
      </c>
      <c r="U60" s="129">
        <f t="shared" si="0"/>
        <v>99.8</v>
      </c>
      <c r="V60" s="2">
        <f t="shared" si="1"/>
        <v>0</v>
      </c>
    </row>
    <row r="61" spans="1:22" ht="15" customHeight="1" x14ac:dyDescent="0.25">
      <c r="A61" s="2" t="s">
        <v>101</v>
      </c>
      <c r="B61" s="2" t="s">
        <v>112</v>
      </c>
      <c r="C61" s="2">
        <v>2015</v>
      </c>
      <c r="D61" s="2">
        <v>867</v>
      </c>
      <c r="E61" s="2" t="s">
        <v>650</v>
      </c>
      <c r="F61" s="2" t="s">
        <v>650</v>
      </c>
      <c r="G61" s="2" t="s">
        <v>650</v>
      </c>
      <c r="H61" s="2" t="s">
        <v>650</v>
      </c>
      <c r="I61" s="2" t="s">
        <v>650</v>
      </c>
      <c r="J61" s="2" t="s">
        <v>650</v>
      </c>
      <c r="K61" s="2" t="s">
        <v>650</v>
      </c>
      <c r="L61" s="2" t="s">
        <v>650</v>
      </c>
      <c r="M61" s="2" t="s">
        <v>650</v>
      </c>
      <c r="N61" s="2" t="s">
        <v>651</v>
      </c>
      <c r="O61" s="2" t="s">
        <v>650</v>
      </c>
      <c r="P61" s="2" t="s">
        <v>651</v>
      </c>
      <c r="Q61" s="2" t="s">
        <v>650</v>
      </c>
      <c r="R61" s="2" t="s">
        <v>651</v>
      </c>
      <c r="S61" s="2" t="s">
        <v>650</v>
      </c>
      <c r="U61" s="129">
        <f t="shared" si="0"/>
        <v>867</v>
      </c>
      <c r="V61" s="2">
        <f t="shared" si="1"/>
        <v>0</v>
      </c>
    </row>
    <row r="62" spans="1:22" ht="15" customHeight="1" x14ac:dyDescent="0.25">
      <c r="A62" s="2" t="s">
        <v>101</v>
      </c>
      <c r="B62" s="2" t="s">
        <v>113</v>
      </c>
      <c r="C62" s="2">
        <v>2015</v>
      </c>
      <c r="D62" s="2">
        <v>22.66</v>
      </c>
      <c r="E62" s="2" t="s">
        <v>666</v>
      </c>
      <c r="F62" s="2" t="s">
        <v>666</v>
      </c>
      <c r="G62" s="2">
        <v>0.9</v>
      </c>
      <c r="H62" s="2" t="s">
        <v>666</v>
      </c>
      <c r="I62" s="2" t="s">
        <v>666</v>
      </c>
      <c r="J62" s="2" t="s">
        <v>666</v>
      </c>
      <c r="K62" s="2" t="s">
        <v>666</v>
      </c>
      <c r="L62" s="2" t="s">
        <v>666</v>
      </c>
      <c r="M62" s="2" t="s">
        <v>666</v>
      </c>
      <c r="N62" s="2" t="s">
        <v>650</v>
      </c>
      <c r="O62" s="2" t="s">
        <v>650</v>
      </c>
      <c r="P62" s="2" t="s">
        <v>650</v>
      </c>
      <c r="Q62" s="2" t="s">
        <v>650</v>
      </c>
      <c r="R62" s="2" t="s">
        <v>650</v>
      </c>
      <c r="S62" s="2" t="s">
        <v>650</v>
      </c>
      <c r="U62" s="129">
        <f t="shared" si="0"/>
        <v>22.66</v>
      </c>
      <c r="V62" s="2">
        <f t="shared" si="1"/>
        <v>0</v>
      </c>
    </row>
    <row r="63" spans="1:22" ht="15" customHeight="1" x14ac:dyDescent="0.25">
      <c r="A63" s="2" t="s">
        <v>101</v>
      </c>
      <c r="B63" s="2" t="s">
        <v>114</v>
      </c>
      <c r="C63" s="2">
        <v>2015</v>
      </c>
      <c r="D63" s="2">
        <v>55</v>
      </c>
      <c r="E63" s="2" t="s">
        <v>666</v>
      </c>
      <c r="F63" s="2" t="s">
        <v>666</v>
      </c>
      <c r="G63" s="2">
        <v>1</v>
      </c>
      <c r="H63" s="2" t="s">
        <v>666</v>
      </c>
      <c r="I63" s="2" t="s">
        <v>666</v>
      </c>
      <c r="J63" s="2" t="s">
        <v>666</v>
      </c>
      <c r="K63" s="2" t="s">
        <v>666</v>
      </c>
      <c r="L63" s="2" t="s">
        <v>666</v>
      </c>
      <c r="M63" s="2" t="s">
        <v>666</v>
      </c>
      <c r="N63" s="2" t="s">
        <v>651</v>
      </c>
      <c r="O63" s="2" t="s">
        <v>650</v>
      </c>
      <c r="P63" s="2" t="s">
        <v>651</v>
      </c>
      <c r="Q63" s="2" t="s">
        <v>650</v>
      </c>
      <c r="R63" s="2" t="s">
        <v>651</v>
      </c>
      <c r="S63" s="2" t="s">
        <v>650</v>
      </c>
      <c r="U63" s="129">
        <f t="shared" si="0"/>
        <v>55</v>
      </c>
      <c r="V63" s="2">
        <f t="shared" si="1"/>
        <v>0</v>
      </c>
    </row>
    <row r="64" spans="1:22" ht="15" customHeight="1" x14ac:dyDescent="0.25">
      <c r="A64" s="2" t="s">
        <v>101</v>
      </c>
      <c r="B64" s="2" t="s">
        <v>115</v>
      </c>
      <c r="C64" s="2">
        <v>2015</v>
      </c>
      <c r="D64" s="2">
        <v>22.74</v>
      </c>
      <c r="E64" s="2" t="s">
        <v>666</v>
      </c>
      <c r="F64" s="2" t="s">
        <v>666</v>
      </c>
      <c r="G64" s="2" t="s">
        <v>666</v>
      </c>
      <c r="H64" s="2" t="s">
        <v>666</v>
      </c>
      <c r="I64" s="2" t="s">
        <v>666</v>
      </c>
      <c r="J64" s="2" t="s">
        <v>666</v>
      </c>
      <c r="K64" s="2" t="s">
        <v>666</v>
      </c>
      <c r="L64" s="2" t="s">
        <v>666</v>
      </c>
      <c r="M64" s="2" t="s">
        <v>666</v>
      </c>
      <c r="N64" s="2" t="s">
        <v>651</v>
      </c>
      <c r="O64" s="2" t="s">
        <v>650</v>
      </c>
      <c r="P64" s="2" t="s">
        <v>651</v>
      </c>
      <c r="Q64" s="2" t="s">
        <v>650</v>
      </c>
      <c r="R64" s="2" t="s">
        <v>651</v>
      </c>
      <c r="S64" s="2" t="s">
        <v>650</v>
      </c>
      <c r="U64" s="129">
        <f t="shared" si="0"/>
        <v>22.74</v>
      </c>
      <c r="V64" s="2">
        <f t="shared" si="1"/>
        <v>0</v>
      </c>
    </row>
    <row r="65" spans="1:22" ht="15" customHeight="1" x14ac:dyDescent="0.25">
      <c r="A65" s="2" t="s">
        <v>101</v>
      </c>
      <c r="B65" s="2" t="s">
        <v>116</v>
      </c>
      <c r="C65" s="2">
        <v>2015</v>
      </c>
      <c r="D65" s="2">
        <v>62</v>
      </c>
      <c r="E65" s="2" t="s">
        <v>666</v>
      </c>
      <c r="F65" s="2" t="s">
        <v>666</v>
      </c>
      <c r="G65" s="2">
        <v>0.7</v>
      </c>
      <c r="H65" s="2" t="s">
        <v>666</v>
      </c>
      <c r="I65" s="2" t="s">
        <v>666</v>
      </c>
      <c r="J65" s="2" t="s">
        <v>666</v>
      </c>
      <c r="K65" s="2" t="s">
        <v>666</v>
      </c>
      <c r="L65" s="2" t="s">
        <v>666</v>
      </c>
      <c r="M65" s="2" t="s">
        <v>666</v>
      </c>
      <c r="N65" s="2" t="s">
        <v>651</v>
      </c>
      <c r="O65" s="2" t="s">
        <v>650</v>
      </c>
      <c r="P65" s="2" t="s">
        <v>651</v>
      </c>
      <c r="Q65" s="2" t="s">
        <v>650</v>
      </c>
      <c r="R65" s="2" t="s">
        <v>651</v>
      </c>
      <c r="S65" s="2" t="s">
        <v>650</v>
      </c>
      <c r="U65" s="129">
        <f t="shared" si="0"/>
        <v>62</v>
      </c>
      <c r="V65" s="2">
        <f t="shared" si="1"/>
        <v>0</v>
      </c>
    </row>
    <row r="66" spans="1:22" ht="15" customHeight="1" x14ac:dyDescent="0.25">
      <c r="A66" s="2" t="s">
        <v>101</v>
      </c>
      <c r="B66" s="2" t="s">
        <v>117</v>
      </c>
      <c r="C66" s="2">
        <v>2015</v>
      </c>
      <c r="D66" s="2">
        <v>36.799999999999997</v>
      </c>
      <c r="E66" s="2" t="s">
        <v>666</v>
      </c>
      <c r="F66" s="2" t="s">
        <v>666</v>
      </c>
      <c r="G66" s="2" t="s">
        <v>666</v>
      </c>
      <c r="H66" s="2" t="s">
        <v>666</v>
      </c>
      <c r="I66" s="2" t="s">
        <v>666</v>
      </c>
      <c r="J66" s="2" t="s">
        <v>666</v>
      </c>
      <c r="K66" s="2" t="s">
        <v>666</v>
      </c>
      <c r="L66" s="2" t="s">
        <v>666</v>
      </c>
      <c r="M66" s="2" t="s">
        <v>666</v>
      </c>
      <c r="N66" s="2" t="s">
        <v>651</v>
      </c>
      <c r="O66" s="2" t="s">
        <v>650</v>
      </c>
      <c r="P66" s="2" t="s">
        <v>651</v>
      </c>
      <c r="Q66" s="2" t="s">
        <v>650</v>
      </c>
      <c r="R66" s="2" t="s">
        <v>651</v>
      </c>
      <c r="S66" s="2" t="s">
        <v>650</v>
      </c>
      <c r="U66" s="129">
        <f t="shared" si="0"/>
        <v>36.799999999999997</v>
      </c>
      <c r="V66" s="2">
        <f t="shared" si="1"/>
        <v>0</v>
      </c>
    </row>
    <row r="67" spans="1:22" ht="15" customHeight="1" x14ac:dyDescent="0.25">
      <c r="A67" s="2" t="s">
        <v>101</v>
      </c>
      <c r="B67" s="2" t="s">
        <v>118</v>
      </c>
      <c r="C67" s="2">
        <v>2015</v>
      </c>
      <c r="D67" s="2">
        <v>55.6</v>
      </c>
      <c r="E67" s="2" t="s">
        <v>666</v>
      </c>
      <c r="F67" s="2" t="s">
        <v>666</v>
      </c>
      <c r="G67" s="2" t="s">
        <v>666</v>
      </c>
      <c r="H67" s="2" t="s">
        <v>666</v>
      </c>
      <c r="I67" s="2" t="s">
        <v>666</v>
      </c>
      <c r="J67" s="2" t="s">
        <v>666</v>
      </c>
      <c r="K67" s="2" t="s">
        <v>666</v>
      </c>
      <c r="L67" s="2" t="s">
        <v>666</v>
      </c>
      <c r="M67" s="2" t="s">
        <v>666</v>
      </c>
      <c r="N67" s="2" t="s">
        <v>651</v>
      </c>
      <c r="O67" s="2" t="s">
        <v>650</v>
      </c>
      <c r="P67" s="2" t="s">
        <v>651</v>
      </c>
      <c r="Q67" s="2" t="s">
        <v>650</v>
      </c>
      <c r="R67" s="2" t="s">
        <v>651</v>
      </c>
      <c r="S67" s="2" t="s">
        <v>650</v>
      </c>
      <c r="U67" s="129">
        <f t="shared" ref="U67:U130" si="2">IFERROR(D67/1,0)</f>
        <v>55.6</v>
      </c>
      <c r="V67" s="2">
        <f t="shared" ref="V67:V130" si="3">IFERROR(O67/1,0)+IFERROR(Q67/1,0)+IFERROR(S67/1,0)</f>
        <v>0</v>
      </c>
    </row>
    <row r="68" spans="1:22" ht="15" customHeight="1" x14ac:dyDescent="0.25">
      <c r="A68" s="2" t="s">
        <v>101</v>
      </c>
      <c r="B68" s="2" t="s">
        <v>119</v>
      </c>
      <c r="C68" s="2">
        <v>2015</v>
      </c>
      <c r="D68" s="2">
        <v>22.6</v>
      </c>
      <c r="E68" s="2" t="s">
        <v>666</v>
      </c>
      <c r="F68" s="2" t="s">
        <v>666</v>
      </c>
      <c r="G68" s="2" t="s">
        <v>666</v>
      </c>
      <c r="H68" s="2" t="s">
        <v>666</v>
      </c>
      <c r="I68" s="2" t="s">
        <v>666</v>
      </c>
      <c r="J68" s="2" t="s">
        <v>666</v>
      </c>
      <c r="K68" s="2" t="s">
        <v>666</v>
      </c>
      <c r="L68" s="2" t="s">
        <v>666</v>
      </c>
      <c r="M68" s="2" t="s">
        <v>666</v>
      </c>
      <c r="N68" s="2" t="s">
        <v>651</v>
      </c>
      <c r="O68" s="2" t="s">
        <v>650</v>
      </c>
      <c r="P68" s="2" t="s">
        <v>651</v>
      </c>
      <c r="Q68" s="2" t="s">
        <v>650</v>
      </c>
      <c r="R68" s="2" t="s">
        <v>651</v>
      </c>
      <c r="S68" s="2" t="s">
        <v>650</v>
      </c>
      <c r="U68" s="129">
        <f t="shared" si="2"/>
        <v>22.6</v>
      </c>
      <c r="V68" s="2">
        <f t="shared" si="3"/>
        <v>0</v>
      </c>
    </row>
    <row r="69" spans="1:22" ht="15" customHeight="1" x14ac:dyDescent="0.25">
      <c r="A69" s="2" t="s">
        <v>101</v>
      </c>
      <c r="B69" s="2" t="s">
        <v>120</v>
      </c>
      <c r="C69" s="2">
        <v>2015</v>
      </c>
      <c r="D69" s="2">
        <v>80.75</v>
      </c>
      <c r="E69" s="2" t="s">
        <v>666</v>
      </c>
      <c r="F69" s="2" t="s">
        <v>666</v>
      </c>
      <c r="G69" s="2" t="s">
        <v>666</v>
      </c>
      <c r="H69" s="2" t="s">
        <v>666</v>
      </c>
      <c r="I69" s="2" t="s">
        <v>666</v>
      </c>
      <c r="J69" s="2" t="s">
        <v>666</v>
      </c>
      <c r="K69" s="2" t="s">
        <v>666</v>
      </c>
      <c r="L69" s="2" t="s">
        <v>666</v>
      </c>
      <c r="M69" s="2" t="s">
        <v>666</v>
      </c>
      <c r="N69" s="2" t="s">
        <v>651</v>
      </c>
      <c r="O69" s="2" t="s">
        <v>666</v>
      </c>
      <c r="P69" s="2" t="s">
        <v>651</v>
      </c>
      <c r="Q69" s="2" t="s">
        <v>666</v>
      </c>
      <c r="R69" s="2" t="s">
        <v>651</v>
      </c>
      <c r="S69" s="2" t="s">
        <v>666</v>
      </c>
      <c r="U69" s="129">
        <f t="shared" si="2"/>
        <v>80.75</v>
      </c>
      <c r="V69" s="2">
        <f t="shared" si="3"/>
        <v>0</v>
      </c>
    </row>
    <row r="70" spans="1:22" ht="15" customHeight="1" x14ac:dyDescent="0.25">
      <c r="A70" s="2" t="s">
        <v>101</v>
      </c>
      <c r="B70" s="2" t="s">
        <v>121</v>
      </c>
      <c r="C70" s="2">
        <v>2015</v>
      </c>
      <c r="D70" s="2">
        <v>61.2</v>
      </c>
      <c r="E70" s="2" t="s">
        <v>666</v>
      </c>
      <c r="F70" s="2" t="s">
        <v>666</v>
      </c>
      <c r="G70" s="2" t="s">
        <v>666</v>
      </c>
      <c r="H70" s="2" t="s">
        <v>650</v>
      </c>
      <c r="I70" s="2" t="s">
        <v>666</v>
      </c>
      <c r="J70" s="2" t="s">
        <v>666</v>
      </c>
      <c r="K70" s="2" t="s">
        <v>666</v>
      </c>
      <c r="L70" s="2" t="s">
        <v>666</v>
      </c>
      <c r="M70" s="2" t="s">
        <v>666</v>
      </c>
      <c r="N70" s="2" t="s">
        <v>651</v>
      </c>
      <c r="O70" s="2" t="s">
        <v>650</v>
      </c>
      <c r="P70" s="2" t="s">
        <v>651</v>
      </c>
      <c r="Q70" s="2" t="s">
        <v>650</v>
      </c>
      <c r="R70" s="2" t="s">
        <v>651</v>
      </c>
      <c r="S70" s="2" t="s">
        <v>650</v>
      </c>
      <c r="U70" s="129">
        <f t="shared" si="2"/>
        <v>61.2</v>
      </c>
      <c r="V70" s="2">
        <f t="shared" si="3"/>
        <v>0</v>
      </c>
    </row>
    <row r="71" spans="1:22" ht="15" customHeight="1" x14ac:dyDescent="0.25">
      <c r="A71" s="2" t="s">
        <v>122</v>
      </c>
      <c r="B71" s="2" t="s">
        <v>123</v>
      </c>
      <c r="C71" s="2">
        <v>2015</v>
      </c>
      <c r="D71" s="2">
        <v>7.359</v>
      </c>
      <c r="E71" s="2">
        <v>1.7290000000000001</v>
      </c>
      <c r="F71" s="2">
        <v>1.6679999999999999</v>
      </c>
      <c r="G71" s="2">
        <v>1.792</v>
      </c>
      <c r="H71" s="2" t="s">
        <v>650</v>
      </c>
      <c r="I71" s="2">
        <v>2.17</v>
      </c>
      <c r="J71" s="2" t="s">
        <v>650</v>
      </c>
      <c r="K71" s="2" t="s">
        <v>650</v>
      </c>
      <c r="L71" s="2" t="s">
        <v>650</v>
      </c>
      <c r="M71" s="2" t="s">
        <v>650</v>
      </c>
      <c r="N71" s="2" t="s">
        <v>651</v>
      </c>
      <c r="O71" s="2" t="s">
        <v>650</v>
      </c>
      <c r="P71" s="2" t="s">
        <v>651</v>
      </c>
      <c r="Q71" s="2" t="s">
        <v>650</v>
      </c>
      <c r="R71" s="2" t="s">
        <v>651</v>
      </c>
      <c r="S71" s="2" t="s">
        <v>650</v>
      </c>
      <c r="U71" s="129">
        <f t="shared" si="2"/>
        <v>7.359</v>
      </c>
      <c r="V71" s="2">
        <f t="shared" si="3"/>
        <v>0</v>
      </c>
    </row>
    <row r="72" spans="1:22" ht="15" customHeight="1" x14ac:dyDescent="0.25">
      <c r="A72" s="2" t="s">
        <v>124</v>
      </c>
      <c r="B72" s="2" t="s">
        <v>125</v>
      </c>
      <c r="C72" s="2">
        <v>2015</v>
      </c>
      <c r="D72" s="2">
        <v>101.02</v>
      </c>
      <c r="E72" s="2">
        <v>35.158999999999999</v>
      </c>
      <c r="F72" s="2">
        <v>21.347999999999999</v>
      </c>
      <c r="G72" s="2">
        <v>0</v>
      </c>
      <c r="H72" s="2" t="s">
        <v>650</v>
      </c>
      <c r="I72" s="2">
        <v>23.481000000000002</v>
      </c>
      <c r="J72" s="2">
        <v>14.074999999999999</v>
      </c>
      <c r="K72" s="2" t="s">
        <v>650</v>
      </c>
      <c r="L72" s="2" t="s">
        <v>650</v>
      </c>
      <c r="M72" s="2">
        <v>6.9569999999999999</v>
      </c>
      <c r="N72" s="2" t="s">
        <v>651</v>
      </c>
      <c r="O72" s="2" t="s">
        <v>650</v>
      </c>
      <c r="P72" s="2" t="s">
        <v>651</v>
      </c>
      <c r="Q72" s="2" t="s">
        <v>650</v>
      </c>
      <c r="R72" s="2" t="s">
        <v>651</v>
      </c>
      <c r="S72" s="2" t="s">
        <v>650</v>
      </c>
      <c r="U72" s="129">
        <f t="shared" si="2"/>
        <v>101.02</v>
      </c>
      <c r="V72" s="2">
        <f t="shared" si="3"/>
        <v>0</v>
      </c>
    </row>
    <row r="73" spans="1:22" ht="15" customHeight="1" x14ac:dyDescent="0.25">
      <c r="A73" s="2" t="s">
        <v>124</v>
      </c>
      <c r="B73" s="2" t="s">
        <v>126</v>
      </c>
      <c r="C73" s="2">
        <v>2015</v>
      </c>
      <c r="D73" s="2">
        <v>2.7770000000000001</v>
      </c>
      <c r="E73" s="2">
        <v>0.92400000000000004</v>
      </c>
      <c r="F73" s="2">
        <v>0.94499999999999995</v>
      </c>
      <c r="G73" s="2" t="s">
        <v>650</v>
      </c>
      <c r="H73" s="2" t="s">
        <v>650</v>
      </c>
      <c r="I73" s="2">
        <v>0.755</v>
      </c>
      <c r="J73" s="2">
        <v>0.153</v>
      </c>
      <c r="K73" s="2" t="s">
        <v>650</v>
      </c>
      <c r="L73" s="2" t="s">
        <v>650</v>
      </c>
      <c r="M73" s="2" t="s">
        <v>650</v>
      </c>
      <c r="N73" s="2" t="s">
        <v>651</v>
      </c>
      <c r="O73" s="2" t="s">
        <v>650</v>
      </c>
      <c r="P73" s="2" t="s">
        <v>651</v>
      </c>
      <c r="Q73" s="2" t="s">
        <v>650</v>
      </c>
      <c r="R73" s="2" t="s">
        <v>651</v>
      </c>
      <c r="S73" s="2" t="s">
        <v>650</v>
      </c>
      <c r="U73" s="129">
        <f t="shared" si="2"/>
        <v>2.7770000000000001</v>
      </c>
      <c r="V73" s="2">
        <f t="shared" si="3"/>
        <v>0</v>
      </c>
    </row>
    <row r="74" spans="1:22" ht="15" customHeight="1" x14ac:dyDescent="0.25">
      <c r="A74" s="2" t="s">
        <v>124</v>
      </c>
      <c r="B74" s="2" t="s">
        <v>127</v>
      </c>
      <c r="C74" s="2">
        <v>2015</v>
      </c>
      <c r="D74" s="2">
        <v>13.257</v>
      </c>
      <c r="E74" s="2">
        <v>3.41</v>
      </c>
      <c r="F74" s="2">
        <v>2.9580000000000002</v>
      </c>
      <c r="G74" s="2" t="s">
        <v>650</v>
      </c>
      <c r="H74" s="2" t="s">
        <v>650</v>
      </c>
      <c r="I74" s="2">
        <v>3.5190000000000001</v>
      </c>
      <c r="J74" s="2">
        <v>1.0509999999999999</v>
      </c>
      <c r="K74" s="2" t="s">
        <v>650</v>
      </c>
      <c r="L74" s="2" t="s">
        <v>650</v>
      </c>
      <c r="M74" s="2">
        <v>2.319</v>
      </c>
      <c r="N74" s="2" t="s">
        <v>651</v>
      </c>
      <c r="O74" s="2" t="s">
        <v>650</v>
      </c>
      <c r="P74" s="2" t="s">
        <v>651</v>
      </c>
      <c r="Q74" s="2" t="s">
        <v>650</v>
      </c>
      <c r="R74" s="2" t="s">
        <v>651</v>
      </c>
      <c r="S74" s="2" t="s">
        <v>650</v>
      </c>
      <c r="U74" s="129">
        <f t="shared" si="2"/>
        <v>13.257</v>
      </c>
      <c r="V74" s="2">
        <f t="shared" si="3"/>
        <v>0</v>
      </c>
    </row>
    <row r="75" spans="1:22" ht="15" customHeight="1" x14ac:dyDescent="0.25">
      <c r="A75" s="2" t="s">
        <v>128</v>
      </c>
      <c r="B75" s="2" t="s">
        <v>129</v>
      </c>
      <c r="C75" s="2">
        <v>2015</v>
      </c>
      <c r="D75" s="2">
        <v>31.344000000000001</v>
      </c>
      <c r="E75" s="2">
        <v>9.1920000000000002</v>
      </c>
      <c r="F75" s="2">
        <v>4.569</v>
      </c>
      <c r="G75" s="2">
        <v>0.18</v>
      </c>
      <c r="H75" s="2" t="s">
        <v>650</v>
      </c>
      <c r="I75" s="2">
        <v>16.143999999999998</v>
      </c>
      <c r="J75" s="2">
        <v>1.2709999999999999</v>
      </c>
      <c r="K75" s="2" t="s">
        <v>650</v>
      </c>
      <c r="L75" s="2" t="s">
        <v>650</v>
      </c>
      <c r="M75" s="2" t="s">
        <v>650</v>
      </c>
      <c r="N75" s="2" t="s">
        <v>651</v>
      </c>
      <c r="O75" s="2" t="s">
        <v>650</v>
      </c>
      <c r="P75" s="2" t="s">
        <v>651</v>
      </c>
      <c r="Q75" s="2" t="s">
        <v>650</v>
      </c>
      <c r="R75" s="2" t="s">
        <v>651</v>
      </c>
      <c r="S75" s="2" t="s">
        <v>650</v>
      </c>
      <c r="U75" s="129">
        <f t="shared" si="2"/>
        <v>31.344000000000001</v>
      </c>
      <c r="V75" s="2">
        <f t="shared" si="3"/>
        <v>0</v>
      </c>
    </row>
    <row r="76" spans="1:22" ht="15" customHeight="1" x14ac:dyDescent="0.25">
      <c r="A76" s="2" t="s">
        <v>130</v>
      </c>
      <c r="B76" s="2" t="s">
        <v>131</v>
      </c>
      <c r="C76" s="2">
        <v>2015</v>
      </c>
      <c r="D76" s="2">
        <v>17.48</v>
      </c>
      <c r="E76" s="2">
        <v>8.3219999999999992</v>
      </c>
      <c r="F76" s="2">
        <v>1.76</v>
      </c>
      <c r="G76" s="2">
        <v>2.2709999999999999</v>
      </c>
      <c r="H76" s="2" t="s">
        <v>650</v>
      </c>
      <c r="I76" s="2">
        <v>1.6890000000000001</v>
      </c>
      <c r="J76" s="2">
        <v>1.163</v>
      </c>
      <c r="K76" s="2">
        <v>0</v>
      </c>
      <c r="L76" s="2">
        <v>0</v>
      </c>
      <c r="M76" s="2">
        <v>2.2749999999999999</v>
      </c>
      <c r="N76" s="2" t="s">
        <v>651</v>
      </c>
      <c r="O76" s="2" t="s">
        <v>650</v>
      </c>
      <c r="P76" s="2" t="s">
        <v>651</v>
      </c>
      <c r="Q76" s="2" t="s">
        <v>650</v>
      </c>
      <c r="R76" s="2" t="s">
        <v>651</v>
      </c>
      <c r="S76" s="2" t="s">
        <v>650</v>
      </c>
      <c r="U76" s="129">
        <f t="shared" si="2"/>
        <v>17.48</v>
      </c>
      <c r="V76" s="2">
        <f t="shared" si="3"/>
        <v>0</v>
      </c>
    </row>
    <row r="77" spans="1:22" ht="15" customHeight="1" x14ac:dyDescent="0.25">
      <c r="A77" s="2" t="s">
        <v>130</v>
      </c>
      <c r="B77" s="2" t="s">
        <v>132</v>
      </c>
      <c r="C77" s="2">
        <v>2015</v>
      </c>
      <c r="D77" s="2">
        <v>30.053999999999998</v>
      </c>
      <c r="E77" s="2">
        <v>12.226000000000001</v>
      </c>
      <c r="F77" s="2">
        <v>4.8650000000000002</v>
      </c>
      <c r="G77" s="2">
        <v>7.1070000000000002</v>
      </c>
      <c r="H77" s="2" t="s">
        <v>650</v>
      </c>
      <c r="I77" s="2">
        <v>3.84</v>
      </c>
      <c r="J77" s="2">
        <v>1.8779999999999999</v>
      </c>
      <c r="K77" s="2">
        <v>0.13800000000000001</v>
      </c>
      <c r="L77" s="2">
        <v>0</v>
      </c>
      <c r="M77" s="2">
        <v>7.1070000000000002</v>
      </c>
      <c r="N77" s="2" t="s">
        <v>651</v>
      </c>
      <c r="O77" s="2" t="s">
        <v>650</v>
      </c>
      <c r="P77" s="2" t="s">
        <v>651</v>
      </c>
      <c r="Q77" s="2" t="s">
        <v>650</v>
      </c>
      <c r="R77" s="2" t="s">
        <v>651</v>
      </c>
      <c r="S77" s="2" t="s">
        <v>650</v>
      </c>
      <c r="U77" s="129">
        <f t="shared" si="2"/>
        <v>30.053999999999998</v>
      </c>
      <c r="V77" s="2">
        <f t="shared" si="3"/>
        <v>0</v>
      </c>
    </row>
    <row r="78" spans="1:22" ht="15" customHeight="1" x14ac:dyDescent="0.25">
      <c r="A78" s="2" t="s">
        <v>133</v>
      </c>
      <c r="B78" s="2" t="s">
        <v>134</v>
      </c>
      <c r="C78" s="2">
        <v>2015</v>
      </c>
      <c r="D78" s="2">
        <v>43</v>
      </c>
      <c r="E78" s="2">
        <v>10.8</v>
      </c>
      <c r="F78" s="2">
        <v>12.9</v>
      </c>
      <c r="G78" s="2">
        <v>11.6</v>
      </c>
      <c r="H78" s="2" t="s">
        <v>650</v>
      </c>
      <c r="I78" s="2">
        <v>7.7</v>
      </c>
      <c r="J78" s="2" t="s">
        <v>650</v>
      </c>
      <c r="K78" s="2" t="s">
        <v>650</v>
      </c>
      <c r="L78" s="2" t="s">
        <v>650</v>
      </c>
      <c r="M78" s="2" t="s">
        <v>650</v>
      </c>
      <c r="N78" s="2" t="s">
        <v>651</v>
      </c>
      <c r="O78" s="2" t="s">
        <v>650</v>
      </c>
      <c r="P78" s="2" t="s">
        <v>651</v>
      </c>
      <c r="Q78" s="2" t="s">
        <v>650</v>
      </c>
      <c r="R78" s="2" t="s">
        <v>651</v>
      </c>
      <c r="S78" s="2" t="s">
        <v>650</v>
      </c>
      <c r="U78" s="129">
        <f t="shared" si="2"/>
        <v>43</v>
      </c>
      <c r="V78" s="2">
        <f t="shared" si="3"/>
        <v>0</v>
      </c>
    </row>
    <row r="79" spans="1:22" ht="15" customHeight="1" x14ac:dyDescent="0.25">
      <c r="A79" s="2" t="s">
        <v>135</v>
      </c>
      <c r="B79" s="2" t="s">
        <v>136</v>
      </c>
      <c r="C79" s="2">
        <v>2015</v>
      </c>
      <c r="D79" s="2">
        <v>197</v>
      </c>
      <c r="E79" s="2">
        <v>78</v>
      </c>
      <c r="F79" s="2">
        <v>28</v>
      </c>
      <c r="G79" s="2">
        <v>4</v>
      </c>
      <c r="H79" s="2" t="s">
        <v>650</v>
      </c>
      <c r="I79" s="2">
        <v>45</v>
      </c>
      <c r="J79" s="2">
        <v>28</v>
      </c>
      <c r="K79" s="2">
        <v>1</v>
      </c>
      <c r="L79" s="2">
        <v>13</v>
      </c>
      <c r="M79" s="2" t="s">
        <v>650</v>
      </c>
      <c r="N79" s="2" t="s">
        <v>651</v>
      </c>
      <c r="O79" s="2" t="s">
        <v>650</v>
      </c>
      <c r="P79" s="2" t="s">
        <v>651</v>
      </c>
      <c r="Q79" s="2" t="s">
        <v>650</v>
      </c>
      <c r="R79" s="2" t="s">
        <v>651</v>
      </c>
      <c r="S79" s="2" t="s">
        <v>650</v>
      </c>
      <c r="U79" s="129">
        <f t="shared" si="2"/>
        <v>197</v>
      </c>
      <c r="V79" s="2">
        <f t="shared" si="3"/>
        <v>0</v>
      </c>
    </row>
    <row r="80" spans="1:22" ht="15" customHeight="1" x14ac:dyDescent="0.25">
      <c r="A80" s="2" t="s">
        <v>137</v>
      </c>
      <c r="B80" s="2" t="s">
        <v>138</v>
      </c>
      <c r="C80" s="2">
        <v>2015</v>
      </c>
      <c r="D80" s="2">
        <v>603.85699999999997</v>
      </c>
      <c r="E80" s="2">
        <v>299.39</v>
      </c>
      <c r="F80" s="2">
        <v>59.8</v>
      </c>
      <c r="G80" s="2">
        <v>2.9</v>
      </c>
      <c r="H80" s="2" t="s">
        <v>650</v>
      </c>
      <c r="I80" s="2">
        <v>59.02</v>
      </c>
      <c r="J80" s="2">
        <v>98.37</v>
      </c>
      <c r="K80" s="2">
        <v>1</v>
      </c>
      <c r="L80" s="2">
        <v>33.08</v>
      </c>
      <c r="M80" s="2">
        <v>50.3</v>
      </c>
      <c r="N80" s="2" t="s">
        <v>651</v>
      </c>
      <c r="O80" s="2" t="s">
        <v>650</v>
      </c>
      <c r="P80" s="2" t="s">
        <v>651</v>
      </c>
      <c r="Q80" s="2" t="s">
        <v>650</v>
      </c>
      <c r="R80" s="2" t="s">
        <v>651</v>
      </c>
      <c r="S80" s="2" t="s">
        <v>650</v>
      </c>
      <c r="U80" s="129">
        <f t="shared" si="2"/>
        <v>603.85699999999997</v>
      </c>
      <c r="V80" s="2">
        <f t="shared" si="3"/>
        <v>0</v>
      </c>
    </row>
    <row r="81" spans="1:22" ht="15" customHeight="1" x14ac:dyDescent="0.25">
      <c r="A81" s="2" t="s">
        <v>137</v>
      </c>
      <c r="B81" s="2" t="s">
        <v>139</v>
      </c>
      <c r="C81" s="2">
        <v>2015</v>
      </c>
      <c r="D81" s="2">
        <v>0.8</v>
      </c>
      <c r="E81" s="2" t="s">
        <v>650</v>
      </c>
      <c r="F81" s="2" t="s">
        <v>650</v>
      </c>
      <c r="G81" s="2" t="s">
        <v>650</v>
      </c>
      <c r="H81" s="2" t="s">
        <v>650</v>
      </c>
      <c r="I81" s="2">
        <v>0.8</v>
      </c>
      <c r="J81" s="2" t="s">
        <v>650</v>
      </c>
      <c r="K81" s="2" t="s">
        <v>650</v>
      </c>
      <c r="L81" s="2" t="s">
        <v>650</v>
      </c>
      <c r="M81" s="2" t="s">
        <v>650</v>
      </c>
      <c r="N81" s="2" t="s">
        <v>651</v>
      </c>
      <c r="O81" s="2" t="s">
        <v>650</v>
      </c>
      <c r="P81" s="2" t="s">
        <v>651</v>
      </c>
      <c r="Q81" s="2" t="s">
        <v>650</v>
      </c>
      <c r="R81" s="2" t="s">
        <v>651</v>
      </c>
      <c r="S81" s="2" t="s">
        <v>650</v>
      </c>
      <c r="U81" s="129">
        <f t="shared" si="2"/>
        <v>0.8</v>
      </c>
      <c r="V81" s="2">
        <f t="shared" si="3"/>
        <v>0</v>
      </c>
    </row>
    <row r="82" spans="1:22" ht="15" customHeight="1" x14ac:dyDescent="0.25">
      <c r="A82" s="2" t="s">
        <v>137</v>
      </c>
      <c r="B82" s="2" t="s">
        <v>140</v>
      </c>
      <c r="C82" s="2">
        <v>2015</v>
      </c>
      <c r="D82" s="2">
        <v>3.95</v>
      </c>
      <c r="E82" s="2">
        <v>0.7</v>
      </c>
      <c r="F82" s="2">
        <v>2.1</v>
      </c>
      <c r="G82" s="2">
        <v>0</v>
      </c>
      <c r="H82" s="2">
        <v>0</v>
      </c>
      <c r="I82" s="2">
        <v>1</v>
      </c>
      <c r="J82" s="2">
        <v>0</v>
      </c>
      <c r="K82" s="2">
        <v>0</v>
      </c>
      <c r="L82" s="2">
        <v>0</v>
      </c>
      <c r="M82" s="2">
        <v>0</v>
      </c>
      <c r="N82" s="2" t="s">
        <v>651</v>
      </c>
      <c r="O82" s="2" t="s">
        <v>650</v>
      </c>
      <c r="P82" s="2" t="s">
        <v>651</v>
      </c>
      <c r="Q82" s="2" t="s">
        <v>650</v>
      </c>
      <c r="R82" s="2" t="s">
        <v>651</v>
      </c>
      <c r="S82" s="2" t="s">
        <v>650</v>
      </c>
      <c r="U82" s="129">
        <f t="shared" si="2"/>
        <v>3.95</v>
      </c>
      <c r="V82" s="2">
        <f t="shared" si="3"/>
        <v>0</v>
      </c>
    </row>
    <row r="83" spans="1:22" ht="15" customHeight="1" x14ac:dyDescent="0.25">
      <c r="A83" s="2" t="s">
        <v>141</v>
      </c>
      <c r="B83" s="2" t="s">
        <v>142</v>
      </c>
      <c r="C83" s="2">
        <v>2015</v>
      </c>
      <c r="D83" s="2">
        <v>104.4</v>
      </c>
      <c r="E83" s="2">
        <v>55.6</v>
      </c>
      <c r="F83" s="2">
        <v>7.9</v>
      </c>
      <c r="G83" s="2">
        <v>3.8</v>
      </c>
      <c r="H83" s="2" t="s">
        <v>650</v>
      </c>
      <c r="I83" s="2">
        <v>15.4</v>
      </c>
      <c r="J83" s="2">
        <v>21.7</v>
      </c>
      <c r="K83" s="2" t="s">
        <v>650</v>
      </c>
      <c r="L83" s="2" t="s">
        <v>650</v>
      </c>
      <c r="M83" s="2" t="s">
        <v>650</v>
      </c>
      <c r="N83" s="2" t="s">
        <v>651</v>
      </c>
      <c r="O83" s="2" t="s">
        <v>650</v>
      </c>
      <c r="P83" s="2" t="s">
        <v>651</v>
      </c>
      <c r="Q83" s="2" t="s">
        <v>650</v>
      </c>
      <c r="R83" s="2" t="s">
        <v>651</v>
      </c>
      <c r="S83" s="2" t="s">
        <v>650</v>
      </c>
      <c r="U83" s="129">
        <f t="shared" si="2"/>
        <v>104.4</v>
      </c>
      <c r="V83" s="2">
        <f t="shared" si="3"/>
        <v>0</v>
      </c>
    </row>
    <row r="84" spans="1:22" ht="15" customHeight="1" x14ac:dyDescent="0.25">
      <c r="A84" s="2" t="s">
        <v>141</v>
      </c>
      <c r="B84" s="2" t="s">
        <v>143</v>
      </c>
      <c r="C84" s="2">
        <v>2015</v>
      </c>
      <c r="D84" s="2">
        <v>9.6999999999999993</v>
      </c>
      <c r="E84" s="2">
        <v>2.6</v>
      </c>
      <c r="F84" s="2">
        <v>1.4</v>
      </c>
      <c r="G84" s="2">
        <v>2.8</v>
      </c>
      <c r="H84" s="2" t="s">
        <v>650</v>
      </c>
      <c r="I84" s="2">
        <v>2.5</v>
      </c>
      <c r="J84" s="2" t="s">
        <v>650</v>
      </c>
      <c r="K84" s="2">
        <v>0.1</v>
      </c>
      <c r="L84" s="2" t="s">
        <v>650</v>
      </c>
      <c r="M84" s="2" t="s">
        <v>650</v>
      </c>
      <c r="N84" s="2" t="s">
        <v>651</v>
      </c>
      <c r="O84" s="2" t="s">
        <v>650</v>
      </c>
      <c r="P84" s="2" t="s">
        <v>651</v>
      </c>
      <c r="Q84" s="2" t="s">
        <v>650</v>
      </c>
      <c r="R84" s="2" t="s">
        <v>651</v>
      </c>
      <c r="S84" s="2" t="s">
        <v>650</v>
      </c>
      <c r="U84" s="129">
        <f t="shared" si="2"/>
        <v>9.6999999999999993</v>
      </c>
      <c r="V84" s="2">
        <f t="shared" si="3"/>
        <v>0</v>
      </c>
    </row>
    <row r="85" spans="1:22" ht="15" customHeight="1" x14ac:dyDescent="0.25">
      <c r="A85" s="2" t="s">
        <v>141</v>
      </c>
      <c r="B85" s="2" t="s">
        <v>144</v>
      </c>
      <c r="C85" s="2">
        <v>2015</v>
      </c>
      <c r="D85" s="2">
        <v>4.8</v>
      </c>
      <c r="E85" s="2">
        <v>1.9</v>
      </c>
      <c r="F85" s="2">
        <v>0.13</v>
      </c>
      <c r="G85" s="2" t="s">
        <v>650</v>
      </c>
      <c r="H85" s="2" t="s">
        <v>650</v>
      </c>
      <c r="I85" s="2">
        <v>2.5</v>
      </c>
      <c r="J85" s="2" t="s">
        <v>650</v>
      </c>
      <c r="K85" s="2">
        <v>0.2</v>
      </c>
      <c r="L85" s="2" t="s">
        <v>650</v>
      </c>
      <c r="M85" s="2" t="s">
        <v>650</v>
      </c>
      <c r="N85" s="2" t="s">
        <v>651</v>
      </c>
      <c r="O85" s="2" t="s">
        <v>650</v>
      </c>
      <c r="P85" s="2" t="s">
        <v>651</v>
      </c>
      <c r="Q85" s="2" t="s">
        <v>650</v>
      </c>
      <c r="R85" s="2" t="s">
        <v>651</v>
      </c>
      <c r="S85" s="2" t="s">
        <v>650</v>
      </c>
      <c r="U85" s="129">
        <f t="shared" si="2"/>
        <v>4.8</v>
      </c>
      <c r="V85" s="2">
        <f t="shared" si="3"/>
        <v>0</v>
      </c>
    </row>
    <row r="86" spans="1:22" ht="15" customHeight="1" x14ac:dyDescent="0.25">
      <c r="A86" s="2" t="s">
        <v>145</v>
      </c>
      <c r="B86" s="2" t="s">
        <v>146</v>
      </c>
      <c r="C86" s="2">
        <v>2015</v>
      </c>
      <c r="D86" s="2">
        <v>57.997</v>
      </c>
      <c r="E86" s="2">
        <v>24.686</v>
      </c>
      <c r="F86" s="2">
        <v>5.4909999999999997</v>
      </c>
      <c r="G86" s="2">
        <v>4.2939999999999996</v>
      </c>
      <c r="H86" s="2" t="s">
        <v>650</v>
      </c>
      <c r="I86" s="2">
        <v>12.834</v>
      </c>
      <c r="J86" s="2">
        <v>10.692</v>
      </c>
      <c r="K86" s="2" t="s">
        <v>650</v>
      </c>
      <c r="L86" s="2" t="s">
        <v>650</v>
      </c>
      <c r="M86" s="2" t="s">
        <v>650</v>
      </c>
      <c r="N86" s="2" t="s">
        <v>651</v>
      </c>
      <c r="O86" s="2" t="s">
        <v>650</v>
      </c>
      <c r="P86" s="2" t="s">
        <v>651</v>
      </c>
      <c r="Q86" s="2" t="s">
        <v>650</v>
      </c>
      <c r="R86" s="2" t="s">
        <v>651</v>
      </c>
      <c r="S86" s="2" t="s">
        <v>650</v>
      </c>
      <c r="U86" s="129">
        <f t="shared" si="2"/>
        <v>57.997</v>
      </c>
      <c r="V86" s="2">
        <f t="shared" si="3"/>
        <v>0</v>
      </c>
    </row>
    <row r="87" spans="1:22" ht="15" customHeight="1" x14ac:dyDescent="0.25">
      <c r="A87" s="2" t="s">
        <v>145</v>
      </c>
      <c r="B87" s="2" t="s">
        <v>147</v>
      </c>
      <c r="C87" s="2">
        <v>2015</v>
      </c>
      <c r="D87" s="2">
        <v>2.1480000000000001</v>
      </c>
      <c r="E87" s="2">
        <v>0.371</v>
      </c>
      <c r="F87" s="2">
        <v>0.19800000000000001</v>
      </c>
      <c r="G87" s="2">
        <v>0</v>
      </c>
      <c r="H87" s="2" t="s">
        <v>650</v>
      </c>
      <c r="I87" s="2">
        <v>1.4430000000000001</v>
      </c>
      <c r="J87" s="2">
        <v>0.13600000000000001</v>
      </c>
      <c r="K87" s="2" t="s">
        <v>650</v>
      </c>
      <c r="L87" s="2" t="s">
        <v>650</v>
      </c>
      <c r="M87" s="2" t="s">
        <v>650</v>
      </c>
      <c r="N87" s="2" t="s">
        <v>651</v>
      </c>
      <c r="O87" s="2" t="s">
        <v>650</v>
      </c>
      <c r="P87" s="2" t="s">
        <v>651</v>
      </c>
      <c r="Q87" s="2" t="s">
        <v>650</v>
      </c>
      <c r="R87" s="2" t="s">
        <v>651</v>
      </c>
      <c r="S87" s="2" t="s">
        <v>650</v>
      </c>
      <c r="U87" s="129">
        <f t="shared" si="2"/>
        <v>2.1480000000000001</v>
      </c>
      <c r="V87" s="2">
        <f t="shared" si="3"/>
        <v>0</v>
      </c>
    </row>
    <row r="88" spans="1:22" ht="15" customHeight="1" x14ac:dyDescent="0.25">
      <c r="A88" s="2" t="s">
        <v>145</v>
      </c>
      <c r="B88" s="2" t="s">
        <v>148</v>
      </c>
      <c r="C88" s="2">
        <v>2015</v>
      </c>
      <c r="D88" s="2">
        <v>3.2469999999999999</v>
      </c>
      <c r="E88" s="2">
        <v>0.47799999999999998</v>
      </c>
      <c r="F88" s="2">
        <v>0.28000000000000003</v>
      </c>
      <c r="G88" s="2">
        <v>0</v>
      </c>
      <c r="H88" s="2" t="s">
        <v>650</v>
      </c>
      <c r="I88" s="2">
        <v>2.4540000000000002</v>
      </c>
      <c r="J88" s="2">
        <v>3.5000000000000003E-2</v>
      </c>
      <c r="K88" s="2">
        <v>0</v>
      </c>
      <c r="L88" s="2">
        <v>0</v>
      </c>
      <c r="M88" s="2">
        <v>0</v>
      </c>
      <c r="N88" s="2" t="s">
        <v>651</v>
      </c>
      <c r="O88" s="2" t="s">
        <v>650</v>
      </c>
      <c r="P88" s="2" t="s">
        <v>651</v>
      </c>
      <c r="Q88" s="2" t="s">
        <v>650</v>
      </c>
      <c r="R88" s="2" t="s">
        <v>651</v>
      </c>
      <c r="S88" s="2" t="s">
        <v>650</v>
      </c>
      <c r="U88" s="129">
        <f t="shared" si="2"/>
        <v>3.2469999999999999</v>
      </c>
      <c r="V88" s="2">
        <f t="shared" si="3"/>
        <v>0</v>
      </c>
    </row>
    <row r="89" spans="1:22" ht="15" customHeight="1" x14ac:dyDescent="0.25">
      <c r="A89" s="2" t="s">
        <v>149</v>
      </c>
      <c r="B89" s="2" t="s">
        <v>150</v>
      </c>
      <c r="C89" s="2">
        <v>2015</v>
      </c>
      <c r="D89" s="2">
        <v>4.54</v>
      </c>
      <c r="E89" s="2">
        <v>1.22</v>
      </c>
      <c r="F89" s="2">
        <v>0.21</v>
      </c>
      <c r="G89" s="2">
        <v>0.24</v>
      </c>
      <c r="H89" s="2" t="s">
        <v>650</v>
      </c>
      <c r="I89" s="2">
        <v>2.4700000000000002</v>
      </c>
      <c r="J89" s="2">
        <v>0.13</v>
      </c>
      <c r="K89" s="2">
        <v>0.27</v>
      </c>
      <c r="L89" s="2">
        <v>0</v>
      </c>
      <c r="M89" s="2">
        <v>0</v>
      </c>
      <c r="N89" s="2" t="s">
        <v>651</v>
      </c>
      <c r="O89" s="2" t="s">
        <v>650</v>
      </c>
      <c r="P89" s="2" t="s">
        <v>651</v>
      </c>
      <c r="Q89" s="2" t="s">
        <v>650</v>
      </c>
      <c r="R89" s="2" t="s">
        <v>651</v>
      </c>
      <c r="S89" s="2" t="s">
        <v>650</v>
      </c>
      <c r="U89" s="129">
        <f t="shared" si="2"/>
        <v>4.54</v>
      </c>
      <c r="V89" s="2">
        <f t="shared" si="3"/>
        <v>0</v>
      </c>
    </row>
    <row r="90" spans="1:22" ht="15" customHeight="1" x14ac:dyDescent="0.25">
      <c r="A90" s="2" t="s">
        <v>149</v>
      </c>
      <c r="B90" s="2" t="s">
        <v>151</v>
      </c>
      <c r="C90" s="2">
        <v>2015</v>
      </c>
      <c r="D90" s="2">
        <v>339.95</v>
      </c>
      <c r="E90" s="2">
        <v>127.85</v>
      </c>
      <c r="F90" s="2">
        <v>33.29</v>
      </c>
      <c r="G90" s="2">
        <v>23.29</v>
      </c>
      <c r="H90" s="2">
        <v>0</v>
      </c>
      <c r="I90" s="2">
        <v>37.880000000000003</v>
      </c>
      <c r="J90" s="280">
        <v>45.75</v>
      </c>
      <c r="K90" s="2">
        <v>14.81</v>
      </c>
      <c r="L90" s="2">
        <v>3.59</v>
      </c>
      <c r="M90" s="280">
        <v>45.9</v>
      </c>
      <c r="N90" s="2" t="s">
        <v>812</v>
      </c>
      <c r="O90" s="280">
        <v>0</v>
      </c>
      <c r="P90" s="2" t="s">
        <v>813</v>
      </c>
      <c r="Q90" s="280">
        <v>0</v>
      </c>
      <c r="R90" s="2" t="s">
        <v>727</v>
      </c>
      <c r="S90" s="2">
        <v>7.6</v>
      </c>
      <c r="U90" s="129">
        <f t="shared" si="2"/>
        <v>339.95</v>
      </c>
      <c r="V90" s="2">
        <f t="shared" si="3"/>
        <v>7.6</v>
      </c>
    </row>
    <row r="91" spans="1:22" ht="15" customHeight="1" x14ac:dyDescent="0.25">
      <c r="A91" s="2" t="s">
        <v>149</v>
      </c>
      <c r="B91" s="2" t="s">
        <v>152</v>
      </c>
      <c r="C91" s="2">
        <v>2015</v>
      </c>
      <c r="D91" s="2">
        <v>4.7</v>
      </c>
      <c r="E91" s="2">
        <v>3.42</v>
      </c>
      <c r="F91" s="2">
        <v>0.02</v>
      </c>
      <c r="G91" s="2">
        <v>0</v>
      </c>
      <c r="H91" s="2" t="s">
        <v>650</v>
      </c>
      <c r="I91" s="2">
        <v>1.0900000000000001</v>
      </c>
      <c r="J91" s="2">
        <v>0.16</v>
      </c>
      <c r="K91" s="2">
        <v>0</v>
      </c>
      <c r="L91" s="2">
        <v>0</v>
      </c>
      <c r="M91" s="2">
        <v>0</v>
      </c>
      <c r="N91" s="2" t="s">
        <v>651</v>
      </c>
      <c r="O91" s="2" t="s">
        <v>650</v>
      </c>
      <c r="P91" s="2" t="s">
        <v>651</v>
      </c>
      <c r="Q91" s="2" t="s">
        <v>650</v>
      </c>
      <c r="R91" s="2" t="s">
        <v>651</v>
      </c>
      <c r="S91" s="2" t="s">
        <v>650</v>
      </c>
      <c r="U91" s="129">
        <f t="shared" si="2"/>
        <v>4.7</v>
      </c>
      <c r="V91" s="2">
        <f t="shared" si="3"/>
        <v>0</v>
      </c>
    </row>
    <row r="92" spans="1:22" ht="15" customHeight="1" x14ac:dyDescent="0.25">
      <c r="A92" s="2" t="s">
        <v>149</v>
      </c>
      <c r="B92" s="2" t="s">
        <v>153</v>
      </c>
      <c r="C92" s="2">
        <v>2015</v>
      </c>
      <c r="D92" s="2">
        <v>4.49</v>
      </c>
      <c r="E92" s="2">
        <v>2.33</v>
      </c>
      <c r="F92" s="2">
        <v>0.1</v>
      </c>
      <c r="G92" s="2">
        <v>0</v>
      </c>
      <c r="H92" s="2" t="s">
        <v>650</v>
      </c>
      <c r="I92" s="2">
        <v>1.98</v>
      </c>
      <c r="J92" s="2">
        <v>0.09</v>
      </c>
      <c r="K92" s="2">
        <v>0</v>
      </c>
      <c r="L92" s="2">
        <v>0</v>
      </c>
      <c r="M92" s="2">
        <v>0</v>
      </c>
      <c r="N92" s="2" t="s">
        <v>651</v>
      </c>
      <c r="O92" s="2" t="s">
        <v>650</v>
      </c>
      <c r="P92" s="2" t="s">
        <v>651</v>
      </c>
      <c r="Q92" s="2" t="s">
        <v>650</v>
      </c>
      <c r="R92" s="2" t="s">
        <v>651</v>
      </c>
      <c r="S92" s="2" t="s">
        <v>650</v>
      </c>
      <c r="U92" s="129">
        <f t="shared" si="2"/>
        <v>4.49</v>
      </c>
      <c r="V92" s="2">
        <f t="shared" si="3"/>
        <v>0</v>
      </c>
    </row>
    <row r="93" spans="1:22" ht="15" customHeight="1" x14ac:dyDescent="0.25">
      <c r="A93" s="2" t="s">
        <v>154</v>
      </c>
      <c r="B93" s="2" t="s">
        <v>155</v>
      </c>
      <c r="C93" s="2">
        <v>2015</v>
      </c>
      <c r="D93" s="2">
        <v>103</v>
      </c>
      <c r="E93" s="2">
        <v>39</v>
      </c>
      <c r="F93" s="2">
        <v>13</v>
      </c>
      <c r="G93" s="2">
        <v>31</v>
      </c>
      <c r="H93" s="2">
        <v>0</v>
      </c>
      <c r="I93" s="2">
        <v>12</v>
      </c>
      <c r="J93" s="2">
        <v>8</v>
      </c>
      <c r="K93" s="2">
        <v>0</v>
      </c>
      <c r="L93" s="2" t="s">
        <v>650</v>
      </c>
      <c r="M93" s="2" t="s">
        <v>650</v>
      </c>
      <c r="N93" s="2" t="s">
        <v>650</v>
      </c>
      <c r="O93" s="2" t="s">
        <v>650</v>
      </c>
      <c r="P93" s="2" t="s">
        <v>650</v>
      </c>
      <c r="Q93" s="2" t="s">
        <v>650</v>
      </c>
      <c r="R93" s="2" t="s">
        <v>650</v>
      </c>
      <c r="S93" s="2" t="s">
        <v>650</v>
      </c>
      <c r="U93" s="129">
        <f t="shared" si="2"/>
        <v>103</v>
      </c>
      <c r="V93" s="2">
        <f t="shared" si="3"/>
        <v>0</v>
      </c>
    </row>
    <row r="94" spans="1:22"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U94" s="129">
        <f t="shared" si="2"/>
        <v>0</v>
      </c>
      <c r="V94" s="2">
        <f t="shared" si="3"/>
        <v>0</v>
      </c>
    </row>
    <row r="95" spans="1:22"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U95" s="129">
        <f t="shared" si="2"/>
        <v>0</v>
      </c>
      <c r="V95" s="2">
        <f t="shared" si="3"/>
        <v>0</v>
      </c>
    </row>
    <row r="96" spans="1:22"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U96" s="129">
        <f t="shared" si="2"/>
        <v>0</v>
      </c>
      <c r="V96" s="2">
        <f t="shared" si="3"/>
        <v>0</v>
      </c>
    </row>
    <row r="97" spans="1:22"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U97" s="129">
        <f t="shared" si="2"/>
        <v>0</v>
      </c>
      <c r="V97" s="2">
        <f t="shared" si="3"/>
        <v>0</v>
      </c>
    </row>
    <row r="98" spans="1:22"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U98" s="129">
        <f t="shared" si="2"/>
        <v>0</v>
      </c>
      <c r="V98" s="2">
        <f t="shared" si="3"/>
        <v>0</v>
      </c>
    </row>
    <row r="99" spans="1:22" ht="15" customHeight="1" x14ac:dyDescent="0.25">
      <c r="A99" s="2" t="s">
        <v>162</v>
      </c>
      <c r="B99" s="2" t="s">
        <v>166</v>
      </c>
      <c r="C99" s="2">
        <v>2015</v>
      </c>
      <c r="D99" s="2">
        <v>7356.7280000000001</v>
      </c>
      <c r="E99" s="2">
        <v>4498</v>
      </c>
      <c r="F99" s="2">
        <v>135</v>
      </c>
      <c r="G99" s="2">
        <v>185</v>
      </c>
      <c r="H99" s="2">
        <v>18</v>
      </c>
      <c r="I99" s="2">
        <v>535</v>
      </c>
      <c r="J99" s="2">
        <v>1114</v>
      </c>
      <c r="K99" s="2">
        <v>306</v>
      </c>
      <c r="L99" s="2" t="s">
        <v>650</v>
      </c>
      <c r="M99" s="2" t="s">
        <v>650</v>
      </c>
      <c r="N99" s="2" t="s">
        <v>814</v>
      </c>
      <c r="O99" s="2">
        <v>332.52100000000002</v>
      </c>
      <c r="P99" s="2" t="s">
        <v>815</v>
      </c>
      <c r="Q99" s="2">
        <v>288.18599999999998</v>
      </c>
      <c r="R99" s="2" t="s">
        <v>651</v>
      </c>
      <c r="S99" s="2" t="s">
        <v>650</v>
      </c>
      <c r="U99" s="129">
        <f t="shared" si="2"/>
        <v>7356.7280000000001</v>
      </c>
      <c r="V99" s="2">
        <f t="shared" si="3"/>
        <v>620.70699999999999</v>
      </c>
    </row>
    <row r="100" spans="1:22"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U100" s="129">
        <f t="shared" si="2"/>
        <v>0</v>
      </c>
      <c r="V100" s="2">
        <f t="shared" si="3"/>
        <v>0</v>
      </c>
    </row>
    <row r="101" spans="1:22"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U101" s="129">
        <f t="shared" si="2"/>
        <v>0</v>
      </c>
      <c r="V101" s="2">
        <f t="shared" si="3"/>
        <v>0</v>
      </c>
    </row>
    <row r="102" spans="1:22"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U102" s="129">
        <f t="shared" si="2"/>
        <v>0</v>
      </c>
      <c r="V102" s="2">
        <f t="shared" si="3"/>
        <v>0</v>
      </c>
    </row>
    <row r="103" spans="1:22" ht="15" customHeight="1" x14ac:dyDescent="0.25">
      <c r="A103" s="2" t="s">
        <v>162</v>
      </c>
      <c r="B103" s="2" t="s">
        <v>170</v>
      </c>
      <c r="C103" s="2">
        <v>2015</v>
      </c>
      <c r="D103" s="2">
        <v>47.481000000000002</v>
      </c>
      <c r="E103" s="2" t="s">
        <v>650</v>
      </c>
      <c r="F103" s="2" t="s">
        <v>650</v>
      </c>
      <c r="G103" s="2" t="s">
        <v>650</v>
      </c>
      <c r="H103" s="2" t="s">
        <v>650</v>
      </c>
      <c r="I103" s="2" t="s">
        <v>650</v>
      </c>
      <c r="J103" s="2" t="s">
        <v>650</v>
      </c>
      <c r="K103" s="2" t="s">
        <v>650</v>
      </c>
      <c r="L103" s="2" t="s">
        <v>650</v>
      </c>
      <c r="M103" s="2" t="s">
        <v>650</v>
      </c>
      <c r="N103" s="2" t="s">
        <v>651</v>
      </c>
      <c r="O103" s="2" t="s">
        <v>650</v>
      </c>
      <c r="P103" s="2" t="s">
        <v>651</v>
      </c>
      <c r="Q103" s="2" t="s">
        <v>650</v>
      </c>
      <c r="R103" s="2" t="s">
        <v>651</v>
      </c>
      <c r="S103" s="2" t="s">
        <v>650</v>
      </c>
      <c r="U103" s="129">
        <f t="shared" si="2"/>
        <v>47.481000000000002</v>
      </c>
      <c r="V103" s="2">
        <f t="shared" si="3"/>
        <v>0</v>
      </c>
    </row>
    <row r="104" spans="1:22"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U104" s="129">
        <f t="shared" si="2"/>
        <v>0</v>
      </c>
      <c r="V104" s="2">
        <f t="shared" si="3"/>
        <v>0</v>
      </c>
    </row>
    <row r="105" spans="1:22" ht="15" customHeight="1" x14ac:dyDescent="0.25">
      <c r="A105" s="2" t="s">
        <v>172</v>
      </c>
      <c r="B105" s="2" t="s">
        <v>173</v>
      </c>
      <c r="C105" s="2">
        <v>2015</v>
      </c>
      <c r="D105" s="2">
        <v>0</v>
      </c>
      <c r="E105" s="2">
        <v>0</v>
      </c>
      <c r="F105" s="2">
        <v>0</v>
      </c>
      <c r="G105" s="2">
        <v>0</v>
      </c>
      <c r="H105" s="2">
        <v>0</v>
      </c>
      <c r="I105" s="2">
        <v>0</v>
      </c>
      <c r="J105" s="2">
        <v>0</v>
      </c>
      <c r="K105" s="2" t="s">
        <v>650</v>
      </c>
      <c r="L105" s="2" t="s">
        <v>650</v>
      </c>
      <c r="M105" s="2" t="s">
        <v>650</v>
      </c>
      <c r="N105" s="2" t="s">
        <v>651</v>
      </c>
      <c r="O105" s="2" t="s">
        <v>650</v>
      </c>
      <c r="P105" s="2" t="s">
        <v>651</v>
      </c>
      <c r="Q105" s="2" t="s">
        <v>650</v>
      </c>
      <c r="R105" s="2" t="s">
        <v>651</v>
      </c>
      <c r="S105" s="2" t="s">
        <v>650</v>
      </c>
      <c r="U105" s="129">
        <f t="shared" si="2"/>
        <v>0</v>
      </c>
      <c r="V105" s="2">
        <f t="shared" si="3"/>
        <v>0</v>
      </c>
    </row>
    <row r="106" spans="1:22" ht="15" customHeight="1" x14ac:dyDescent="0.25">
      <c r="A106" s="2" t="s">
        <v>172</v>
      </c>
      <c r="B106" s="2" t="s">
        <v>174</v>
      </c>
      <c r="C106" s="2">
        <v>2015</v>
      </c>
      <c r="D106" s="2">
        <v>0.8</v>
      </c>
      <c r="E106" s="2" t="s">
        <v>650</v>
      </c>
      <c r="F106" s="2" t="s">
        <v>650</v>
      </c>
      <c r="G106" s="2" t="s">
        <v>650</v>
      </c>
      <c r="H106" s="2" t="s">
        <v>650</v>
      </c>
      <c r="I106" s="2">
        <v>0.8</v>
      </c>
      <c r="J106" s="2" t="s">
        <v>650</v>
      </c>
      <c r="K106" s="2" t="s">
        <v>650</v>
      </c>
      <c r="L106" s="2" t="s">
        <v>650</v>
      </c>
      <c r="M106" s="2" t="s">
        <v>650</v>
      </c>
      <c r="N106" s="2" t="s">
        <v>651</v>
      </c>
      <c r="O106" s="2" t="s">
        <v>650</v>
      </c>
      <c r="P106" s="2" t="s">
        <v>651</v>
      </c>
      <c r="Q106" s="2" t="s">
        <v>650</v>
      </c>
      <c r="R106" s="2" t="s">
        <v>651</v>
      </c>
      <c r="S106" s="2" t="s">
        <v>650</v>
      </c>
      <c r="U106" s="129">
        <f t="shared" si="2"/>
        <v>0.8</v>
      </c>
      <c r="V106" s="2">
        <f t="shared" si="3"/>
        <v>0</v>
      </c>
    </row>
    <row r="107" spans="1:22" ht="15" customHeight="1" x14ac:dyDescent="0.25">
      <c r="A107" s="2" t="s">
        <v>172</v>
      </c>
      <c r="B107" s="2" t="s">
        <v>175</v>
      </c>
      <c r="C107" s="2">
        <v>2015</v>
      </c>
      <c r="D107" s="2">
        <v>0.3</v>
      </c>
      <c r="E107" s="2" t="s">
        <v>666</v>
      </c>
      <c r="F107" s="2" t="s">
        <v>666</v>
      </c>
      <c r="G107" s="2" t="s">
        <v>666</v>
      </c>
      <c r="H107" s="2" t="s">
        <v>650</v>
      </c>
      <c r="I107" s="2" t="s">
        <v>666</v>
      </c>
      <c r="J107" s="2" t="s">
        <v>666</v>
      </c>
      <c r="K107" s="2" t="s">
        <v>650</v>
      </c>
      <c r="L107" s="2" t="s">
        <v>650</v>
      </c>
      <c r="M107" s="2" t="s">
        <v>650</v>
      </c>
      <c r="N107" s="2" t="s">
        <v>651</v>
      </c>
      <c r="O107" s="2" t="s">
        <v>650</v>
      </c>
      <c r="P107" s="2" t="s">
        <v>651</v>
      </c>
      <c r="Q107" s="2" t="s">
        <v>650</v>
      </c>
      <c r="R107" s="2" t="s">
        <v>651</v>
      </c>
      <c r="S107" s="2" t="s">
        <v>650</v>
      </c>
      <c r="U107" s="129">
        <f t="shared" si="2"/>
        <v>0.3</v>
      </c>
      <c r="V107" s="2">
        <f t="shared" si="3"/>
        <v>0</v>
      </c>
    </row>
    <row r="108" spans="1:22" ht="15" customHeight="1" x14ac:dyDescent="0.25">
      <c r="A108" s="2" t="s">
        <v>172</v>
      </c>
      <c r="B108" s="2" t="s">
        <v>176</v>
      </c>
      <c r="C108" s="2">
        <v>2015</v>
      </c>
      <c r="D108" s="2">
        <v>5.2</v>
      </c>
      <c r="E108" s="2" t="s">
        <v>666</v>
      </c>
      <c r="F108" s="2" t="s">
        <v>666</v>
      </c>
      <c r="G108" s="2" t="s">
        <v>650</v>
      </c>
      <c r="H108" s="2" t="s">
        <v>650</v>
      </c>
      <c r="I108" s="2" t="s">
        <v>666</v>
      </c>
      <c r="J108" s="2" t="s">
        <v>650</v>
      </c>
      <c r="K108" s="2" t="s">
        <v>650</v>
      </c>
      <c r="L108" s="2" t="s">
        <v>650</v>
      </c>
      <c r="M108" s="2" t="s">
        <v>650</v>
      </c>
      <c r="N108" s="2" t="s">
        <v>651</v>
      </c>
      <c r="O108" s="2" t="s">
        <v>650</v>
      </c>
      <c r="P108" s="2" t="s">
        <v>651</v>
      </c>
      <c r="Q108" s="2" t="s">
        <v>650</v>
      </c>
      <c r="R108" s="2" t="s">
        <v>651</v>
      </c>
      <c r="S108" s="2" t="s">
        <v>650</v>
      </c>
      <c r="U108" s="129">
        <f t="shared" si="2"/>
        <v>5.2</v>
      </c>
      <c r="V108" s="2">
        <f t="shared" si="3"/>
        <v>0</v>
      </c>
    </row>
    <row r="109" spans="1:22" ht="15" customHeight="1" x14ac:dyDescent="0.25">
      <c r="A109" s="2" t="s">
        <v>172</v>
      </c>
      <c r="B109" s="2" t="s">
        <v>177</v>
      </c>
      <c r="C109" s="2">
        <v>2015</v>
      </c>
      <c r="D109" s="2">
        <v>0.5</v>
      </c>
      <c r="E109" s="2" t="s">
        <v>650</v>
      </c>
      <c r="F109" s="2" t="s">
        <v>650</v>
      </c>
      <c r="G109" s="2" t="s">
        <v>650</v>
      </c>
      <c r="H109" s="2" t="s">
        <v>650</v>
      </c>
      <c r="I109" s="2" t="s">
        <v>666</v>
      </c>
      <c r="J109" s="2" t="s">
        <v>666</v>
      </c>
      <c r="K109" s="2" t="s">
        <v>650</v>
      </c>
      <c r="L109" s="2" t="s">
        <v>650</v>
      </c>
      <c r="M109" s="2" t="s">
        <v>650</v>
      </c>
      <c r="N109" s="2" t="s">
        <v>651</v>
      </c>
      <c r="O109" s="2" t="s">
        <v>650</v>
      </c>
      <c r="P109" s="2" t="s">
        <v>651</v>
      </c>
      <c r="Q109" s="2" t="s">
        <v>650</v>
      </c>
      <c r="R109" s="2" t="s">
        <v>651</v>
      </c>
      <c r="S109" s="2" t="s">
        <v>650</v>
      </c>
      <c r="U109" s="129">
        <f t="shared" si="2"/>
        <v>0.5</v>
      </c>
      <c r="V109" s="2">
        <f t="shared" si="3"/>
        <v>0</v>
      </c>
    </row>
    <row r="110" spans="1:22" ht="15" customHeight="1" x14ac:dyDescent="0.25">
      <c r="A110" s="2" t="s">
        <v>172</v>
      </c>
      <c r="B110" s="2" t="s">
        <v>178</v>
      </c>
      <c r="C110" s="2">
        <v>2015</v>
      </c>
      <c r="D110" s="2">
        <v>0</v>
      </c>
      <c r="E110" s="2" t="s">
        <v>650</v>
      </c>
      <c r="F110" s="2" t="s">
        <v>650</v>
      </c>
      <c r="G110" s="2" t="s">
        <v>650</v>
      </c>
      <c r="H110" s="2" t="s">
        <v>650</v>
      </c>
      <c r="I110" s="2" t="s">
        <v>666</v>
      </c>
      <c r="J110" s="2" t="s">
        <v>650</v>
      </c>
      <c r="K110" s="2" t="s">
        <v>650</v>
      </c>
      <c r="L110" s="2" t="s">
        <v>650</v>
      </c>
      <c r="M110" s="2" t="s">
        <v>650</v>
      </c>
      <c r="N110" s="2" t="s">
        <v>651</v>
      </c>
      <c r="O110" s="2" t="s">
        <v>650</v>
      </c>
      <c r="P110" s="2" t="s">
        <v>651</v>
      </c>
      <c r="Q110" s="2" t="s">
        <v>650</v>
      </c>
      <c r="R110" s="2" t="s">
        <v>651</v>
      </c>
      <c r="S110" s="2" t="s">
        <v>650</v>
      </c>
      <c r="U110" s="129">
        <f t="shared" si="2"/>
        <v>0</v>
      </c>
      <c r="V110" s="2">
        <f t="shared" si="3"/>
        <v>0</v>
      </c>
    </row>
    <row r="111" spans="1:22" ht="15" customHeight="1" x14ac:dyDescent="0.25">
      <c r="A111" s="2" t="s">
        <v>172</v>
      </c>
      <c r="B111" s="2" t="s">
        <v>179</v>
      </c>
      <c r="C111" s="2">
        <v>2015</v>
      </c>
      <c r="D111" s="2">
        <v>8.5</v>
      </c>
      <c r="E111" s="2" t="s">
        <v>666</v>
      </c>
      <c r="F111" s="2" t="s">
        <v>666</v>
      </c>
      <c r="G111" s="2" t="s">
        <v>666</v>
      </c>
      <c r="H111" s="2" t="s">
        <v>650</v>
      </c>
      <c r="I111" s="2" t="s">
        <v>666</v>
      </c>
      <c r="J111" s="2" t="s">
        <v>650</v>
      </c>
      <c r="K111" s="2" t="s">
        <v>650</v>
      </c>
      <c r="L111" s="2" t="s">
        <v>650</v>
      </c>
      <c r="M111" s="2" t="s">
        <v>650</v>
      </c>
      <c r="N111" s="2" t="s">
        <v>651</v>
      </c>
      <c r="O111" s="2" t="s">
        <v>650</v>
      </c>
      <c r="P111" s="2" t="s">
        <v>651</v>
      </c>
      <c r="Q111" s="2" t="s">
        <v>650</v>
      </c>
      <c r="R111" s="2" t="s">
        <v>651</v>
      </c>
      <c r="S111" s="2" t="s">
        <v>650</v>
      </c>
      <c r="U111" s="129">
        <f t="shared" si="2"/>
        <v>8.5</v>
      </c>
      <c r="V111" s="2">
        <f t="shared" si="3"/>
        <v>0</v>
      </c>
    </row>
    <row r="112" spans="1:22" ht="15" customHeight="1" x14ac:dyDescent="0.25">
      <c r="A112" s="2" t="s">
        <v>180</v>
      </c>
      <c r="B112" s="2" t="s">
        <v>181</v>
      </c>
      <c r="C112" s="2">
        <v>2015</v>
      </c>
      <c r="D112" s="2">
        <v>23.420999999999999</v>
      </c>
      <c r="E112" s="2">
        <v>11.943</v>
      </c>
      <c r="F112" s="2">
        <v>0.16600000000000001</v>
      </c>
      <c r="G112" s="2">
        <v>0.63200000000000001</v>
      </c>
      <c r="H112" s="2" t="s">
        <v>650</v>
      </c>
      <c r="I112" s="2">
        <v>8.0139999999999993</v>
      </c>
      <c r="J112" s="2">
        <v>2.4860000000000002</v>
      </c>
      <c r="K112" s="2" t="s">
        <v>650</v>
      </c>
      <c r="L112" s="2" t="s">
        <v>650</v>
      </c>
      <c r="M112" s="2" t="s">
        <v>650</v>
      </c>
      <c r="N112" s="2" t="s">
        <v>651</v>
      </c>
      <c r="O112" s="2" t="s">
        <v>650</v>
      </c>
      <c r="P112" s="2" t="s">
        <v>651</v>
      </c>
      <c r="Q112" s="2" t="s">
        <v>650</v>
      </c>
      <c r="R112" s="2" t="s">
        <v>651</v>
      </c>
      <c r="S112" s="2" t="s">
        <v>650</v>
      </c>
      <c r="U112" s="129">
        <f t="shared" si="2"/>
        <v>23.420999999999999</v>
      </c>
      <c r="V112" s="2">
        <f t="shared" si="3"/>
        <v>0</v>
      </c>
    </row>
    <row r="113" spans="1:22" ht="15" customHeight="1" x14ac:dyDescent="0.25">
      <c r="A113" s="2" t="s">
        <v>180</v>
      </c>
      <c r="B113" s="2" t="s">
        <v>182</v>
      </c>
      <c r="C113" s="2">
        <v>2015</v>
      </c>
      <c r="D113" s="2">
        <v>3.984</v>
      </c>
      <c r="E113" s="2">
        <v>1.2110000000000001</v>
      </c>
      <c r="F113" s="2">
        <v>4.2999999999999997E-2</v>
      </c>
      <c r="G113" s="2">
        <v>1.4370000000000001</v>
      </c>
      <c r="H113" s="2" t="s">
        <v>650</v>
      </c>
      <c r="I113" s="2">
        <v>1.2030000000000001</v>
      </c>
      <c r="J113" s="2">
        <v>8.8999999999999996E-2</v>
      </c>
      <c r="K113" s="2" t="s">
        <v>650</v>
      </c>
      <c r="L113" s="2" t="s">
        <v>650</v>
      </c>
      <c r="M113" s="2" t="s">
        <v>650</v>
      </c>
      <c r="N113" s="2" t="s">
        <v>651</v>
      </c>
      <c r="O113" s="2" t="s">
        <v>650</v>
      </c>
      <c r="P113" s="2" t="s">
        <v>651</v>
      </c>
      <c r="Q113" s="2" t="s">
        <v>650</v>
      </c>
      <c r="R113" s="2" t="s">
        <v>651</v>
      </c>
      <c r="S113" s="2" t="s">
        <v>650</v>
      </c>
      <c r="U113" s="129">
        <f t="shared" si="2"/>
        <v>3.984</v>
      </c>
      <c r="V113" s="2">
        <f t="shared" si="3"/>
        <v>0</v>
      </c>
    </row>
    <row r="114" spans="1:22" ht="15" customHeight="1" x14ac:dyDescent="0.25">
      <c r="A114" s="2" t="s">
        <v>180</v>
      </c>
      <c r="B114" s="2" t="s">
        <v>183</v>
      </c>
      <c r="C114" s="2">
        <v>2015</v>
      </c>
      <c r="D114" s="2">
        <v>2.0230000000000001</v>
      </c>
      <c r="E114" s="2">
        <v>0.23599999999999999</v>
      </c>
      <c r="F114" s="2" t="s">
        <v>650</v>
      </c>
      <c r="G114" s="2" t="s">
        <v>650</v>
      </c>
      <c r="H114" s="2" t="s">
        <v>650</v>
      </c>
      <c r="I114" s="2">
        <v>1.786</v>
      </c>
      <c r="J114" s="2" t="s">
        <v>650</v>
      </c>
      <c r="K114" s="2" t="s">
        <v>650</v>
      </c>
      <c r="L114" s="2" t="s">
        <v>650</v>
      </c>
      <c r="M114" s="2" t="s">
        <v>650</v>
      </c>
      <c r="N114" s="2" t="s">
        <v>651</v>
      </c>
      <c r="O114" s="2" t="s">
        <v>650</v>
      </c>
      <c r="P114" s="2" t="s">
        <v>651</v>
      </c>
      <c r="Q114" s="2" t="s">
        <v>650</v>
      </c>
      <c r="R114" s="2" t="s">
        <v>651</v>
      </c>
      <c r="S114" s="2" t="s">
        <v>650</v>
      </c>
      <c r="U114" s="129">
        <f t="shared" si="2"/>
        <v>2.0230000000000001</v>
      </c>
      <c r="V114" s="2">
        <f t="shared" si="3"/>
        <v>0</v>
      </c>
    </row>
    <row r="115" spans="1:22" ht="15" customHeight="1" x14ac:dyDescent="0.25">
      <c r="A115" s="2" t="s">
        <v>184</v>
      </c>
      <c r="B115" s="2" t="s">
        <v>185</v>
      </c>
      <c r="C115" s="2">
        <v>2015</v>
      </c>
      <c r="D115" s="2">
        <v>11.4</v>
      </c>
      <c r="E115" s="2">
        <v>4.2</v>
      </c>
      <c r="F115" s="2">
        <v>0.47499999999999998</v>
      </c>
      <c r="G115" s="2">
        <v>0.17</v>
      </c>
      <c r="H115" s="2">
        <v>0</v>
      </c>
      <c r="I115" s="2">
        <v>4.05</v>
      </c>
      <c r="J115" s="2">
        <v>1.9</v>
      </c>
      <c r="K115" s="2">
        <v>0</v>
      </c>
      <c r="L115" s="2">
        <v>0</v>
      </c>
      <c r="M115" s="2">
        <v>0.2</v>
      </c>
      <c r="N115" s="2" t="s">
        <v>651</v>
      </c>
      <c r="O115" s="2" t="s">
        <v>650</v>
      </c>
      <c r="P115" s="2" t="s">
        <v>651</v>
      </c>
      <c r="Q115" s="2" t="s">
        <v>650</v>
      </c>
      <c r="R115" s="2" t="s">
        <v>651</v>
      </c>
      <c r="S115" s="2" t="s">
        <v>650</v>
      </c>
      <c r="U115" s="129">
        <f t="shared" si="2"/>
        <v>11.4</v>
      </c>
      <c r="V115" s="2">
        <f t="shared" si="3"/>
        <v>0</v>
      </c>
    </row>
    <row r="116" spans="1:22" ht="15" customHeight="1" x14ac:dyDescent="0.25">
      <c r="A116" s="2" t="s">
        <v>184</v>
      </c>
      <c r="B116" s="2" t="s">
        <v>186</v>
      </c>
      <c r="C116" s="2">
        <v>2015</v>
      </c>
      <c r="D116" s="2">
        <v>7.3</v>
      </c>
      <c r="E116" s="2">
        <v>3.2</v>
      </c>
      <c r="F116" s="2">
        <v>0.2</v>
      </c>
      <c r="G116" s="2">
        <v>0.1</v>
      </c>
      <c r="H116" s="2">
        <v>0</v>
      </c>
      <c r="I116" s="2">
        <v>0</v>
      </c>
      <c r="J116" s="2">
        <v>2.4</v>
      </c>
      <c r="K116" s="2">
        <v>0</v>
      </c>
      <c r="L116" s="2">
        <v>1.3</v>
      </c>
      <c r="M116" s="2">
        <v>0.1</v>
      </c>
      <c r="N116" s="2" t="s">
        <v>651</v>
      </c>
      <c r="O116" s="2" t="s">
        <v>650</v>
      </c>
      <c r="P116" s="2" t="s">
        <v>651</v>
      </c>
      <c r="Q116" s="2" t="s">
        <v>650</v>
      </c>
      <c r="R116" s="2" t="s">
        <v>651</v>
      </c>
      <c r="S116" s="2" t="s">
        <v>650</v>
      </c>
      <c r="U116" s="129">
        <f t="shared" si="2"/>
        <v>7.3</v>
      </c>
      <c r="V116" s="2">
        <f t="shared" si="3"/>
        <v>0</v>
      </c>
    </row>
    <row r="117" spans="1:22" ht="15" customHeight="1" x14ac:dyDescent="0.25">
      <c r="A117" s="2" t="s">
        <v>184</v>
      </c>
      <c r="B117" s="2" t="s">
        <v>187</v>
      </c>
      <c r="C117" s="2">
        <v>2015</v>
      </c>
      <c r="D117" s="2">
        <v>15.5</v>
      </c>
      <c r="E117" s="2">
        <v>3.9</v>
      </c>
      <c r="F117" s="2">
        <v>0.2</v>
      </c>
      <c r="G117" s="2">
        <v>4.9000000000000004</v>
      </c>
      <c r="H117" s="2">
        <v>0</v>
      </c>
      <c r="I117" s="2">
        <v>2.6</v>
      </c>
      <c r="J117" s="2">
        <v>1.8</v>
      </c>
      <c r="K117" s="2">
        <v>0</v>
      </c>
      <c r="L117" s="2">
        <v>0</v>
      </c>
      <c r="M117" s="2">
        <v>4</v>
      </c>
      <c r="N117" s="2" t="s">
        <v>651</v>
      </c>
      <c r="O117" s="2" t="s">
        <v>650</v>
      </c>
      <c r="P117" s="2" t="s">
        <v>651</v>
      </c>
      <c r="Q117" s="2" t="s">
        <v>650</v>
      </c>
      <c r="R117" s="2" t="s">
        <v>651</v>
      </c>
      <c r="S117" s="2" t="s">
        <v>650</v>
      </c>
      <c r="U117" s="129">
        <f t="shared" si="2"/>
        <v>15.5</v>
      </c>
      <c r="V117" s="2">
        <f t="shared" si="3"/>
        <v>0</v>
      </c>
    </row>
    <row r="118" spans="1:22" ht="15" customHeight="1" x14ac:dyDescent="0.25">
      <c r="A118" s="2" t="s">
        <v>184</v>
      </c>
      <c r="B118" s="2" t="s">
        <v>188</v>
      </c>
      <c r="C118" s="2">
        <v>2015</v>
      </c>
      <c r="D118" s="2">
        <v>161.30000000000001</v>
      </c>
      <c r="E118" s="2">
        <v>81.099999999999994</v>
      </c>
      <c r="F118" s="2">
        <v>9.1999999999999993</v>
      </c>
      <c r="G118" s="2">
        <v>4.9000000000000004</v>
      </c>
      <c r="H118" s="2">
        <v>0</v>
      </c>
      <c r="I118" s="2">
        <v>34.5</v>
      </c>
      <c r="J118" s="2">
        <v>31.6</v>
      </c>
      <c r="K118" s="2">
        <v>0</v>
      </c>
      <c r="L118" s="2">
        <v>0</v>
      </c>
      <c r="M118" s="2">
        <v>0</v>
      </c>
      <c r="N118" s="2" t="s">
        <v>651</v>
      </c>
      <c r="O118" s="2" t="s">
        <v>650</v>
      </c>
      <c r="P118" s="2" t="s">
        <v>651</v>
      </c>
      <c r="Q118" s="2" t="s">
        <v>650</v>
      </c>
      <c r="R118" s="2" t="s">
        <v>651</v>
      </c>
      <c r="S118" s="2" t="s">
        <v>650</v>
      </c>
      <c r="U118" s="129">
        <f t="shared" si="2"/>
        <v>161.30000000000001</v>
      </c>
      <c r="V118" s="2">
        <f t="shared" si="3"/>
        <v>0</v>
      </c>
    </row>
    <row r="119" spans="1:22" ht="15" customHeight="1" x14ac:dyDescent="0.25">
      <c r="A119" s="2" t="s">
        <v>189</v>
      </c>
      <c r="B119" s="2" t="s">
        <v>190</v>
      </c>
      <c r="C119" s="2">
        <v>2015</v>
      </c>
      <c r="D119" s="2">
        <v>152.80000000000001</v>
      </c>
      <c r="E119" s="2">
        <v>61</v>
      </c>
      <c r="F119" s="2">
        <v>35.200000000000003</v>
      </c>
      <c r="G119" s="2">
        <v>5.7</v>
      </c>
      <c r="H119" s="2" t="s">
        <v>650</v>
      </c>
      <c r="I119" s="2">
        <v>28</v>
      </c>
      <c r="J119" s="2">
        <v>18</v>
      </c>
      <c r="K119" s="2">
        <v>1.2</v>
      </c>
      <c r="L119" s="2">
        <v>0</v>
      </c>
      <c r="M119" s="2">
        <v>3.7</v>
      </c>
      <c r="N119" s="2" t="s">
        <v>651</v>
      </c>
      <c r="O119" s="2" t="s">
        <v>650</v>
      </c>
      <c r="P119" s="2" t="s">
        <v>651</v>
      </c>
      <c r="Q119" s="2" t="s">
        <v>650</v>
      </c>
      <c r="R119" s="2" t="s">
        <v>651</v>
      </c>
      <c r="S119" s="2" t="s">
        <v>650</v>
      </c>
      <c r="U119" s="129">
        <f t="shared" si="2"/>
        <v>152.80000000000001</v>
      </c>
      <c r="V119" s="2">
        <f t="shared" si="3"/>
        <v>0</v>
      </c>
    </row>
    <row r="120" spans="1:22" ht="15" customHeight="1" x14ac:dyDescent="0.25">
      <c r="A120" s="2" t="s">
        <v>191</v>
      </c>
      <c r="B120" s="2" t="s">
        <v>192</v>
      </c>
      <c r="C120" s="2">
        <v>2015</v>
      </c>
      <c r="D120" s="2">
        <v>647.70000000000005</v>
      </c>
      <c r="E120" s="2">
        <v>360.6</v>
      </c>
      <c r="F120" s="2">
        <v>77.7</v>
      </c>
      <c r="G120" s="2">
        <v>29.984999999999999</v>
      </c>
      <c r="H120" s="2" t="s">
        <v>650</v>
      </c>
      <c r="I120" s="2">
        <v>92.241</v>
      </c>
      <c r="J120" s="2">
        <v>68</v>
      </c>
      <c r="K120" s="2">
        <v>5.5</v>
      </c>
      <c r="L120" s="2">
        <v>17.417000000000002</v>
      </c>
      <c r="M120" s="2" t="s">
        <v>650</v>
      </c>
      <c r="N120" s="2" t="s">
        <v>650</v>
      </c>
      <c r="O120" s="2" t="s">
        <v>650</v>
      </c>
      <c r="P120" s="2" t="s">
        <v>650</v>
      </c>
      <c r="Q120" s="2" t="s">
        <v>650</v>
      </c>
      <c r="R120" s="2" t="s">
        <v>650</v>
      </c>
      <c r="S120" s="2" t="s">
        <v>650</v>
      </c>
      <c r="U120" s="129">
        <f t="shared" si="2"/>
        <v>647.70000000000005</v>
      </c>
      <c r="V120" s="2">
        <f t="shared" si="3"/>
        <v>0</v>
      </c>
    </row>
    <row r="121" spans="1:22"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U121" s="129">
        <f t="shared" si="2"/>
        <v>0</v>
      </c>
      <c r="V121" s="2">
        <f t="shared" si="3"/>
        <v>0</v>
      </c>
    </row>
    <row r="122" spans="1:22" ht="15" customHeight="1" x14ac:dyDescent="0.25">
      <c r="A122" s="2" t="s">
        <v>193</v>
      </c>
      <c r="B122" s="2" t="s">
        <v>195</v>
      </c>
      <c r="C122" s="2">
        <v>2015</v>
      </c>
      <c r="D122" s="2">
        <v>3302.5</v>
      </c>
      <c r="E122" s="2">
        <v>2214</v>
      </c>
      <c r="F122" s="2">
        <v>247</v>
      </c>
      <c r="G122" s="2">
        <v>214</v>
      </c>
      <c r="H122" s="2" t="s">
        <v>650</v>
      </c>
      <c r="I122" s="2">
        <v>294</v>
      </c>
      <c r="J122" s="2">
        <v>432</v>
      </c>
      <c r="K122" s="2" t="s">
        <v>666</v>
      </c>
      <c r="L122" s="2" t="s">
        <v>666</v>
      </c>
      <c r="M122" s="2" t="s">
        <v>666</v>
      </c>
      <c r="N122" s="2" t="s">
        <v>816</v>
      </c>
      <c r="O122" s="2">
        <v>27.57</v>
      </c>
      <c r="P122" s="2" t="s">
        <v>817</v>
      </c>
      <c r="Q122" s="2">
        <v>22.5</v>
      </c>
      <c r="R122" s="103" t="s">
        <v>818</v>
      </c>
      <c r="S122" s="103">
        <v>62</v>
      </c>
      <c r="U122" s="129">
        <f t="shared" si="2"/>
        <v>3302.5</v>
      </c>
      <c r="V122" s="103">
        <f>O122+Q122</f>
        <v>50.07</v>
      </c>
    </row>
    <row r="123" spans="1:22" ht="15" customHeight="1" x14ac:dyDescent="0.25">
      <c r="A123" s="2" t="s">
        <v>193</v>
      </c>
      <c r="B123" s="2" t="s">
        <v>196</v>
      </c>
      <c r="C123" s="2">
        <v>2015</v>
      </c>
      <c r="D123" s="2">
        <v>118.92</v>
      </c>
      <c r="E123" s="2" t="s">
        <v>650</v>
      </c>
      <c r="F123" s="2" t="s">
        <v>650</v>
      </c>
      <c r="G123" s="2" t="s">
        <v>650</v>
      </c>
      <c r="H123" s="2" t="s">
        <v>650</v>
      </c>
      <c r="I123" s="2" t="s">
        <v>650</v>
      </c>
      <c r="J123" s="2" t="s">
        <v>650</v>
      </c>
      <c r="K123" s="2" t="s">
        <v>650</v>
      </c>
      <c r="L123" s="2" t="s">
        <v>650</v>
      </c>
      <c r="M123" s="2" t="s">
        <v>650</v>
      </c>
      <c r="N123" s="2" t="s">
        <v>651</v>
      </c>
      <c r="O123" s="2" t="s">
        <v>650</v>
      </c>
      <c r="P123" s="2" t="s">
        <v>651</v>
      </c>
      <c r="Q123" s="2" t="s">
        <v>650</v>
      </c>
      <c r="R123" s="2" t="s">
        <v>651</v>
      </c>
      <c r="S123" s="2" t="s">
        <v>650</v>
      </c>
      <c r="U123" s="129">
        <f t="shared" si="2"/>
        <v>118.92</v>
      </c>
      <c r="V123" s="2">
        <f t="shared" si="3"/>
        <v>0</v>
      </c>
    </row>
    <row r="124" spans="1:22"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U124" s="129">
        <f t="shared" si="2"/>
        <v>0</v>
      </c>
      <c r="V124" s="2">
        <f t="shared" si="3"/>
        <v>0</v>
      </c>
    </row>
    <row r="125" spans="1:22"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U125" s="129">
        <f t="shared" si="2"/>
        <v>0</v>
      </c>
      <c r="V125" s="2">
        <f t="shared" si="3"/>
        <v>0</v>
      </c>
    </row>
    <row r="126" spans="1:22"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U126" s="129">
        <f t="shared" si="2"/>
        <v>0</v>
      </c>
      <c r="V126" s="2">
        <f t="shared" si="3"/>
        <v>0</v>
      </c>
    </row>
    <row r="127" spans="1:22"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U127" s="129">
        <f t="shared" si="2"/>
        <v>0</v>
      </c>
      <c r="V127" s="2">
        <f t="shared" si="3"/>
        <v>0</v>
      </c>
    </row>
    <row r="128" spans="1:22" ht="15" customHeight="1" x14ac:dyDescent="0.25">
      <c r="A128" s="2" t="s">
        <v>200</v>
      </c>
      <c r="B128" s="2" t="s">
        <v>201</v>
      </c>
      <c r="C128" s="2">
        <v>2015</v>
      </c>
      <c r="D128" s="2">
        <v>117</v>
      </c>
      <c r="E128" s="2">
        <v>11.2</v>
      </c>
      <c r="F128" s="2">
        <v>9.6</v>
      </c>
      <c r="G128" s="2">
        <v>89</v>
      </c>
      <c r="H128" s="2">
        <v>83.7</v>
      </c>
      <c r="I128" s="2">
        <v>5.0999999999999996</v>
      </c>
      <c r="J128" s="2">
        <v>2.1</v>
      </c>
      <c r="K128" s="2" t="s">
        <v>650</v>
      </c>
      <c r="L128" s="2" t="s">
        <v>650</v>
      </c>
      <c r="M128" s="2" t="s">
        <v>650</v>
      </c>
      <c r="N128" s="2" t="s">
        <v>651</v>
      </c>
      <c r="O128" s="2" t="s">
        <v>650</v>
      </c>
      <c r="P128" s="2" t="s">
        <v>651</v>
      </c>
      <c r="Q128" s="2" t="s">
        <v>650</v>
      </c>
      <c r="R128" s="2" t="s">
        <v>651</v>
      </c>
      <c r="S128" s="2" t="s">
        <v>650</v>
      </c>
      <c r="U128" s="129">
        <f t="shared" si="2"/>
        <v>117</v>
      </c>
      <c r="V128" s="2">
        <f t="shared" si="3"/>
        <v>0</v>
      </c>
    </row>
    <row r="129" spans="1:22" ht="15" customHeight="1" x14ac:dyDescent="0.25">
      <c r="A129" s="2" t="s">
        <v>200</v>
      </c>
      <c r="B129" s="2" t="s">
        <v>202</v>
      </c>
      <c r="C129" s="2">
        <v>2015</v>
      </c>
      <c r="D129" s="2">
        <v>2.6</v>
      </c>
      <c r="E129" s="2">
        <v>1.1000000000000001</v>
      </c>
      <c r="F129" s="2">
        <v>0.6</v>
      </c>
      <c r="G129" s="2" t="s">
        <v>650</v>
      </c>
      <c r="H129" s="2" t="s">
        <v>650</v>
      </c>
      <c r="I129" s="2">
        <v>0.9</v>
      </c>
      <c r="J129" s="2" t="s">
        <v>650</v>
      </c>
      <c r="K129" s="2" t="s">
        <v>650</v>
      </c>
      <c r="L129" s="2" t="s">
        <v>650</v>
      </c>
      <c r="M129" s="2" t="s">
        <v>650</v>
      </c>
      <c r="N129" s="2" t="s">
        <v>651</v>
      </c>
      <c r="O129" s="2" t="s">
        <v>650</v>
      </c>
      <c r="P129" s="2" t="s">
        <v>651</v>
      </c>
      <c r="Q129" s="2" t="s">
        <v>650</v>
      </c>
      <c r="R129" s="2" t="s">
        <v>651</v>
      </c>
      <c r="S129" s="2" t="s">
        <v>650</v>
      </c>
      <c r="U129" s="129">
        <f t="shared" si="2"/>
        <v>2.6</v>
      </c>
      <c r="V129" s="2">
        <f t="shared" si="3"/>
        <v>0</v>
      </c>
    </row>
    <row r="130" spans="1:22" ht="15" customHeight="1" x14ac:dyDescent="0.25">
      <c r="A130" s="2" t="s">
        <v>203</v>
      </c>
      <c r="B130" s="2" t="s">
        <v>204</v>
      </c>
      <c r="C130" s="2">
        <v>2015</v>
      </c>
      <c r="D130" s="2">
        <v>20</v>
      </c>
      <c r="E130" s="2">
        <v>6.7</v>
      </c>
      <c r="F130" s="2">
        <v>4.7</v>
      </c>
      <c r="G130" s="2">
        <v>3.1</v>
      </c>
      <c r="H130" s="2" t="s">
        <v>650</v>
      </c>
      <c r="I130" s="2">
        <v>3.7</v>
      </c>
      <c r="J130" s="2">
        <v>1.8</v>
      </c>
      <c r="K130" s="2" t="s">
        <v>650</v>
      </c>
      <c r="L130" s="2" t="s">
        <v>650</v>
      </c>
      <c r="M130" s="2" t="s">
        <v>650</v>
      </c>
      <c r="N130" s="2" t="s">
        <v>651</v>
      </c>
      <c r="O130" s="2" t="s">
        <v>650</v>
      </c>
      <c r="P130" s="2" t="s">
        <v>651</v>
      </c>
      <c r="Q130" s="2" t="s">
        <v>650</v>
      </c>
      <c r="R130" s="2" t="s">
        <v>651</v>
      </c>
      <c r="S130" s="2" t="s">
        <v>650</v>
      </c>
      <c r="U130" s="129">
        <f t="shared" si="2"/>
        <v>20</v>
      </c>
      <c r="V130" s="2">
        <f t="shared" si="3"/>
        <v>0</v>
      </c>
    </row>
    <row r="131" spans="1:22" ht="15" customHeight="1" x14ac:dyDescent="0.25">
      <c r="A131" s="2" t="s">
        <v>205</v>
      </c>
      <c r="B131" s="2" t="s">
        <v>206</v>
      </c>
      <c r="C131" s="2">
        <v>2015</v>
      </c>
      <c r="D131" s="2">
        <v>11.45</v>
      </c>
      <c r="E131" s="2">
        <v>1.7</v>
      </c>
      <c r="F131" s="2">
        <v>4.0999999999999996</v>
      </c>
      <c r="G131" s="2">
        <v>0.73</v>
      </c>
      <c r="H131" s="2" t="s">
        <v>650</v>
      </c>
      <c r="I131" s="2">
        <v>2.2999999999999998</v>
      </c>
      <c r="J131" s="2">
        <v>2.62</v>
      </c>
      <c r="K131" s="2" t="s">
        <v>650</v>
      </c>
      <c r="L131" s="2" t="s">
        <v>650</v>
      </c>
      <c r="M131" s="2" t="s">
        <v>650</v>
      </c>
      <c r="N131" s="2" t="s">
        <v>651</v>
      </c>
      <c r="O131" s="2" t="s">
        <v>650</v>
      </c>
      <c r="P131" s="2" t="s">
        <v>651</v>
      </c>
      <c r="Q131" s="2" t="s">
        <v>650</v>
      </c>
      <c r="R131" s="2" t="s">
        <v>651</v>
      </c>
      <c r="S131" s="2" t="s">
        <v>650</v>
      </c>
      <c r="U131" s="129">
        <f t="shared" ref="U131:U194" si="4">IFERROR(D131/1,0)</f>
        <v>11.45</v>
      </c>
      <c r="V131" s="2">
        <f t="shared" ref="V131:V194" si="5">IFERROR(O131/1,0)+IFERROR(Q131/1,0)+IFERROR(S131/1,0)</f>
        <v>0</v>
      </c>
    </row>
    <row r="132" spans="1:22" ht="15" customHeight="1" x14ac:dyDescent="0.25">
      <c r="A132" s="2" t="s">
        <v>205</v>
      </c>
      <c r="B132" s="2" t="s">
        <v>207</v>
      </c>
      <c r="C132" s="2">
        <v>2015</v>
      </c>
      <c r="D132" s="2">
        <v>47.65</v>
      </c>
      <c r="E132" s="2">
        <v>15.58</v>
      </c>
      <c r="F132" s="2">
        <v>0.57999999999999996</v>
      </c>
      <c r="G132" s="2">
        <v>19.09</v>
      </c>
      <c r="H132" s="2" t="s">
        <v>650</v>
      </c>
      <c r="I132" s="2">
        <v>6.4</v>
      </c>
      <c r="J132" s="2">
        <v>6</v>
      </c>
      <c r="K132" s="2" t="s">
        <v>650</v>
      </c>
      <c r="L132" s="2" t="s">
        <v>650</v>
      </c>
      <c r="M132" s="2" t="s">
        <v>650</v>
      </c>
      <c r="N132" s="2" t="s">
        <v>651</v>
      </c>
      <c r="O132" s="2" t="s">
        <v>650</v>
      </c>
      <c r="P132" s="2" t="s">
        <v>651</v>
      </c>
      <c r="Q132" s="2" t="s">
        <v>650</v>
      </c>
      <c r="R132" s="2" t="s">
        <v>651</v>
      </c>
      <c r="S132" s="2" t="s">
        <v>650</v>
      </c>
      <c r="U132" s="129">
        <f t="shared" si="4"/>
        <v>47.65</v>
      </c>
      <c r="V132" s="2">
        <f t="shared" si="5"/>
        <v>0</v>
      </c>
    </row>
    <row r="133" spans="1:22" ht="15" customHeight="1" x14ac:dyDescent="0.25">
      <c r="A133" s="2" t="s">
        <v>205</v>
      </c>
      <c r="B133" s="2" t="s">
        <v>208</v>
      </c>
      <c r="C133" s="2">
        <v>2015</v>
      </c>
      <c r="D133" s="2">
        <v>0.23300000000000001</v>
      </c>
      <c r="E133" s="2" t="s">
        <v>650</v>
      </c>
      <c r="F133" s="2" t="s">
        <v>650</v>
      </c>
      <c r="G133" s="2" t="s">
        <v>650</v>
      </c>
      <c r="H133" s="2" t="s">
        <v>650</v>
      </c>
      <c r="I133" s="2">
        <v>0.23300000000000001</v>
      </c>
      <c r="J133" s="2" t="s">
        <v>650</v>
      </c>
      <c r="K133" s="2" t="s">
        <v>650</v>
      </c>
      <c r="L133" s="2" t="s">
        <v>650</v>
      </c>
      <c r="M133" s="2" t="s">
        <v>650</v>
      </c>
      <c r="N133" s="2" t="s">
        <v>651</v>
      </c>
      <c r="O133" s="2" t="s">
        <v>650</v>
      </c>
      <c r="P133" s="2" t="s">
        <v>651</v>
      </c>
      <c r="Q133" s="2" t="s">
        <v>650</v>
      </c>
      <c r="R133" s="2" t="s">
        <v>651</v>
      </c>
      <c r="S133" s="2" t="s">
        <v>650</v>
      </c>
      <c r="U133" s="129">
        <f t="shared" si="4"/>
        <v>0.23300000000000001</v>
      </c>
      <c r="V133" s="2">
        <f t="shared" si="5"/>
        <v>0</v>
      </c>
    </row>
    <row r="134" spans="1:22" ht="15" customHeight="1" x14ac:dyDescent="0.25">
      <c r="A134" s="2" t="s">
        <v>209</v>
      </c>
      <c r="B134" s="2" t="s">
        <v>210</v>
      </c>
      <c r="C134" s="2">
        <v>2015</v>
      </c>
      <c r="D134" s="2">
        <v>543</v>
      </c>
      <c r="E134" s="2">
        <v>253</v>
      </c>
      <c r="F134" s="2">
        <v>63</v>
      </c>
      <c r="G134" s="2">
        <v>117</v>
      </c>
      <c r="H134" s="2" t="s">
        <v>666</v>
      </c>
      <c r="I134" s="2">
        <v>55</v>
      </c>
      <c r="J134" s="2">
        <v>54</v>
      </c>
      <c r="K134" s="2" t="s">
        <v>666</v>
      </c>
      <c r="L134" s="2" t="s">
        <v>666</v>
      </c>
      <c r="M134" s="2" t="s">
        <v>666</v>
      </c>
      <c r="N134" s="2" t="s">
        <v>651</v>
      </c>
      <c r="O134" s="2" t="s">
        <v>650</v>
      </c>
      <c r="P134" s="2" t="s">
        <v>651</v>
      </c>
      <c r="Q134" s="2" t="s">
        <v>650</v>
      </c>
      <c r="R134" s="2" t="s">
        <v>651</v>
      </c>
      <c r="S134" s="2" t="s">
        <v>650</v>
      </c>
      <c r="U134" s="129">
        <f t="shared" si="4"/>
        <v>543</v>
      </c>
      <c r="V134" s="2">
        <f t="shared" si="5"/>
        <v>0</v>
      </c>
    </row>
    <row r="135" spans="1:22" ht="15" customHeight="1" x14ac:dyDescent="0.25">
      <c r="A135" s="2" t="s">
        <v>211</v>
      </c>
      <c r="B135" s="2" t="s">
        <v>212</v>
      </c>
      <c r="C135" s="2">
        <v>2015</v>
      </c>
      <c r="D135" s="2">
        <v>43.6</v>
      </c>
      <c r="E135" s="2">
        <v>16.2</v>
      </c>
      <c r="F135" s="2">
        <v>14.8</v>
      </c>
      <c r="G135" s="2">
        <v>0</v>
      </c>
      <c r="H135" s="2" t="s">
        <v>650</v>
      </c>
      <c r="I135" s="2">
        <v>8.5</v>
      </c>
      <c r="J135" s="2">
        <v>4.0999999999999996</v>
      </c>
      <c r="K135" s="2" t="s">
        <v>650</v>
      </c>
      <c r="L135" s="2" t="s">
        <v>650</v>
      </c>
      <c r="M135" s="2" t="s">
        <v>650</v>
      </c>
      <c r="N135" s="2" t="s">
        <v>651</v>
      </c>
      <c r="O135" s="2" t="s">
        <v>650</v>
      </c>
      <c r="P135" s="2" t="s">
        <v>651</v>
      </c>
      <c r="Q135" s="2" t="s">
        <v>650</v>
      </c>
      <c r="R135" s="2" t="s">
        <v>651</v>
      </c>
      <c r="S135" s="2" t="s">
        <v>650</v>
      </c>
      <c r="U135" s="129">
        <f t="shared" si="4"/>
        <v>43.6</v>
      </c>
      <c r="V135" s="2">
        <f t="shared" si="5"/>
        <v>0</v>
      </c>
    </row>
    <row r="136" spans="1:22" ht="15" customHeight="1" x14ac:dyDescent="0.25">
      <c r="A136" s="2" t="s">
        <v>213</v>
      </c>
      <c r="B136" s="2" t="s">
        <v>214</v>
      </c>
      <c r="C136" s="2">
        <v>2015</v>
      </c>
      <c r="D136" s="2">
        <v>56.4</v>
      </c>
      <c r="E136" s="2">
        <v>24.1</v>
      </c>
      <c r="F136" s="2">
        <v>10.1</v>
      </c>
      <c r="G136" s="2" t="s">
        <v>650</v>
      </c>
      <c r="H136" s="2">
        <v>0</v>
      </c>
      <c r="I136" s="2">
        <v>11.8</v>
      </c>
      <c r="J136" s="2">
        <v>6.2</v>
      </c>
      <c r="K136" s="2" t="s">
        <v>650</v>
      </c>
      <c r="L136" s="2" t="s">
        <v>650</v>
      </c>
      <c r="M136" s="2">
        <v>4.2</v>
      </c>
      <c r="N136" s="2" t="s">
        <v>651</v>
      </c>
      <c r="O136" s="2" t="s">
        <v>650</v>
      </c>
      <c r="P136" s="2" t="s">
        <v>651</v>
      </c>
      <c r="Q136" s="2" t="s">
        <v>650</v>
      </c>
      <c r="R136" s="2" t="s">
        <v>651</v>
      </c>
      <c r="S136" s="2" t="s">
        <v>650</v>
      </c>
      <c r="U136" s="129">
        <f t="shared" si="4"/>
        <v>56.4</v>
      </c>
      <c r="V136" s="2">
        <f t="shared" si="5"/>
        <v>0</v>
      </c>
    </row>
    <row r="137" spans="1:22" ht="15" customHeight="1" x14ac:dyDescent="0.25">
      <c r="A137" s="2" t="s">
        <v>213</v>
      </c>
      <c r="B137" s="2" t="s">
        <v>215</v>
      </c>
      <c r="C137" s="2">
        <v>2015</v>
      </c>
      <c r="D137" s="2">
        <v>6.6</v>
      </c>
      <c r="E137" s="2">
        <v>4.9000000000000004</v>
      </c>
      <c r="F137" s="2">
        <v>0.1</v>
      </c>
      <c r="G137" s="2">
        <v>0</v>
      </c>
      <c r="H137" s="2" t="s">
        <v>650</v>
      </c>
      <c r="I137" s="2">
        <v>1.5</v>
      </c>
      <c r="J137" s="2">
        <v>0.2</v>
      </c>
      <c r="K137" s="2" t="s">
        <v>650</v>
      </c>
      <c r="L137" s="2" t="s">
        <v>650</v>
      </c>
      <c r="M137" s="2" t="s">
        <v>650</v>
      </c>
      <c r="N137" s="2" t="s">
        <v>651</v>
      </c>
      <c r="O137" s="2" t="s">
        <v>650</v>
      </c>
      <c r="P137" s="2" t="s">
        <v>651</v>
      </c>
      <c r="Q137" s="2" t="s">
        <v>650</v>
      </c>
      <c r="R137" s="2" t="s">
        <v>651</v>
      </c>
      <c r="S137" s="2" t="s">
        <v>650</v>
      </c>
      <c r="U137" s="129">
        <f t="shared" si="4"/>
        <v>6.6</v>
      </c>
      <c r="V137" s="2">
        <f t="shared" si="5"/>
        <v>0</v>
      </c>
    </row>
    <row r="138" spans="1:22" ht="15" customHeight="1" x14ac:dyDescent="0.25">
      <c r="A138" s="2" t="s">
        <v>213</v>
      </c>
      <c r="B138" s="2" t="s">
        <v>216</v>
      </c>
      <c r="C138" s="2">
        <v>2015</v>
      </c>
      <c r="D138" s="2">
        <v>2.2000000000000002</v>
      </c>
      <c r="E138" s="2">
        <v>0.62</v>
      </c>
      <c r="F138" s="2">
        <v>0.26</v>
      </c>
      <c r="G138" s="2">
        <v>0.15</v>
      </c>
      <c r="H138" s="2" t="s">
        <v>650</v>
      </c>
      <c r="I138" s="2">
        <v>0.05</v>
      </c>
      <c r="J138" s="2">
        <v>0.96</v>
      </c>
      <c r="K138" s="2" t="s">
        <v>650</v>
      </c>
      <c r="L138" s="2" t="s">
        <v>650</v>
      </c>
      <c r="M138" s="2" t="s">
        <v>650</v>
      </c>
      <c r="N138" s="2" t="s">
        <v>651</v>
      </c>
      <c r="O138" s="2" t="s">
        <v>650</v>
      </c>
      <c r="P138" s="2" t="s">
        <v>651</v>
      </c>
      <c r="Q138" s="2" t="s">
        <v>650</v>
      </c>
      <c r="R138" s="2" t="s">
        <v>651</v>
      </c>
      <c r="S138" s="2" t="s">
        <v>650</v>
      </c>
      <c r="U138" s="129">
        <f t="shared" si="4"/>
        <v>2.2000000000000002</v>
      </c>
      <c r="V138" s="2">
        <f t="shared" si="5"/>
        <v>0</v>
      </c>
    </row>
    <row r="139" spans="1:22" ht="15" customHeight="1" x14ac:dyDescent="0.25">
      <c r="A139" s="2" t="s">
        <v>213</v>
      </c>
      <c r="B139" s="2" t="s">
        <v>217</v>
      </c>
      <c r="C139" s="2">
        <v>2015</v>
      </c>
      <c r="D139" s="2">
        <v>49</v>
      </c>
      <c r="E139" s="2">
        <v>13.3</v>
      </c>
      <c r="F139" s="2">
        <v>6.5</v>
      </c>
      <c r="G139" s="2">
        <v>15.6</v>
      </c>
      <c r="H139" s="2" t="s">
        <v>650</v>
      </c>
      <c r="I139" s="2">
        <v>11</v>
      </c>
      <c r="J139" s="2">
        <v>2.6</v>
      </c>
      <c r="K139" s="2" t="s">
        <v>650</v>
      </c>
      <c r="L139" s="2" t="s">
        <v>650</v>
      </c>
      <c r="M139" s="2" t="s">
        <v>650</v>
      </c>
      <c r="N139" s="2" t="s">
        <v>651</v>
      </c>
      <c r="O139" s="2" t="s">
        <v>650</v>
      </c>
      <c r="P139" s="2" t="s">
        <v>651</v>
      </c>
      <c r="Q139" s="2" t="s">
        <v>650</v>
      </c>
      <c r="R139" s="2" t="s">
        <v>651</v>
      </c>
      <c r="S139" s="2" t="s">
        <v>650</v>
      </c>
      <c r="U139" s="129">
        <f t="shared" si="4"/>
        <v>49</v>
      </c>
      <c r="V139" s="2">
        <f t="shared" si="5"/>
        <v>0</v>
      </c>
    </row>
    <row r="140" spans="1:22" ht="15" customHeight="1" x14ac:dyDescent="0.25">
      <c r="A140" s="2" t="s">
        <v>220</v>
      </c>
      <c r="B140" s="2" t="s">
        <v>221</v>
      </c>
      <c r="C140" s="2">
        <v>2015</v>
      </c>
      <c r="D140" s="2">
        <v>31.198</v>
      </c>
      <c r="E140" s="2">
        <v>12.741</v>
      </c>
      <c r="F140" s="2">
        <v>7.5860000000000003</v>
      </c>
      <c r="G140" s="2">
        <v>2.5680000000000001</v>
      </c>
      <c r="H140" s="2">
        <v>0</v>
      </c>
      <c r="I140" s="2">
        <v>4.6589999999999998</v>
      </c>
      <c r="J140" s="2">
        <v>3.5369999999999999</v>
      </c>
      <c r="K140" s="2">
        <v>0.107</v>
      </c>
      <c r="L140" s="2">
        <v>0</v>
      </c>
      <c r="M140" s="2">
        <v>0</v>
      </c>
      <c r="N140" s="2" t="s">
        <v>651</v>
      </c>
      <c r="O140" s="2" t="s">
        <v>650</v>
      </c>
      <c r="P140" s="2" t="s">
        <v>651</v>
      </c>
      <c r="Q140" s="2" t="s">
        <v>650</v>
      </c>
      <c r="R140" s="2" t="s">
        <v>651</v>
      </c>
      <c r="S140" s="2" t="s">
        <v>650</v>
      </c>
      <c r="U140" s="129">
        <f t="shared" si="4"/>
        <v>31.198</v>
      </c>
      <c r="V140" s="2">
        <f t="shared" si="5"/>
        <v>0</v>
      </c>
    </row>
    <row r="141" spans="1:22" ht="15" customHeight="1" x14ac:dyDescent="0.25">
      <c r="A141" s="2" t="s">
        <v>222</v>
      </c>
      <c r="B141" s="2" t="s">
        <v>223</v>
      </c>
      <c r="C141" s="2">
        <v>2015</v>
      </c>
      <c r="D141" s="2">
        <v>165</v>
      </c>
      <c r="E141" s="2">
        <v>64.099999999999994</v>
      </c>
      <c r="F141" s="2">
        <v>30.5</v>
      </c>
      <c r="G141" s="2">
        <v>5.2</v>
      </c>
      <c r="H141" s="2" t="s">
        <v>650</v>
      </c>
      <c r="I141" s="2">
        <v>39.4</v>
      </c>
      <c r="J141" s="2">
        <v>18.100000000000001</v>
      </c>
      <c r="K141" s="2">
        <v>0.6</v>
      </c>
      <c r="L141" s="2">
        <v>7.3</v>
      </c>
      <c r="M141" s="2" t="s">
        <v>650</v>
      </c>
      <c r="N141" s="2" t="s">
        <v>652</v>
      </c>
      <c r="O141" s="2" t="s">
        <v>650</v>
      </c>
      <c r="P141" s="2" t="s">
        <v>652</v>
      </c>
      <c r="Q141" s="2" t="s">
        <v>650</v>
      </c>
      <c r="R141" s="2" t="s">
        <v>652</v>
      </c>
      <c r="S141" s="2" t="s">
        <v>650</v>
      </c>
      <c r="U141" s="129">
        <f t="shared" si="4"/>
        <v>165</v>
      </c>
      <c r="V141" s="2">
        <f t="shared" si="5"/>
        <v>0</v>
      </c>
    </row>
    <row r="142" spans="1:22" ht="15" customHeight="1" x14ac:dyDescent="0.25">
      <c r="A142" s="2" t="s">
        <v>224</v>
      </c>
      <c r="B142" s="2" t="s">
        <v>225</v>
      </c>
      <c r="C142" s="2">
        <v>2015</v>
      </c>
      <c r="D142" s="2">
        <v>173</v>
      </c>
      <c r="E142" s="2">
        <v>67</v>
      </c>
      <c r="F142" s="2">
        <v>42</v>
      </c>
      <c r="G142" s="2">
        <v>6</v>
      </c>
      <c r="H142" s="2" t="s">
        <v>650</v>
      </c>
      <c r="I142" s="2">
        <v>29</v>
      </c>
      <c r="J142" s="2">
        <v>27</v>
      </c>
      <c r="K142" s="2" t="s">
        <v>650</v>
      </c>
      <c r="L142" s="2">
        <v>2</v>
      </c>
      <c r="M142" s="2" t="s">
        <v>650</v>
      </c>
      <c r="N142" s="2" t="s">
        <v>651</v>
      </c>
      <c r="O142" s="2" t="s">
        <v>650</v>
      </c>
      <c r="P142" s="2" t="s">
        <v>651</v>
      </c>
      <c r="Q142" s="2" t="s">
        <v>650</v>
      </c>
      <c r="R142" s="2" t="s">
        <v>651</v>
      </c>
      <c r="S142" s="2" t="s">
        <v>650</v>
      </c>
      <c r="U142" s="129">
        <f t="shared" si="4"/>
        <v>173</v>
      </c>
      <c r="V142" s="2">
        <f t="shared" si="5"/>
        <v>0</v>
      </c>
    </row>
    <row r="143" spans="1:22" ht="15" customHeight="1" x14ac:dyDescent="0.25">
      <c r="A143" s="2" t="s">
        <v>224</v>
      </c>
      <c r="B143" s="2" t="s">
        <v>226</v>
      </c>
      <c r="C143" s="2">
        <v>2015</v>
      </c>
      <c r="D143" s="2">
        <v>17</v>
      </c>
      <c r="E143" s="2">
        <v>8</v>
      </c>
      <c r="F143" s="2">
        <v>3</v>
      </c>
      <c r="G143" s="2">
        <v>0.3</v>
      </c>
      <c r="H143" s="2" t="s">
        <v>650</v>
      </c>
      <c r="I143" s="2">
        <v>5</v>
      </c>
      <c r="J143" s="2">
        <v>0.7</v>
      </c>
      <c r="K143" s="2" t="s">
        <v>650</v>
      </c>
      <c r="L143" s="2" t="s">
        <v>650</v>
      </c>
      <c r="M143" s="2" t="s">
        <v>650</v>
      </c>
      <c r="N143" s="2" t="s">
        <v>651</v>
      </c>
      <c r="O143" s="2" t="s">
        <v>650</v>
      </c>
      <c r="P143" s="2" t="s">
        <v>651</v>
      </c>
      <c r="Q143" s="2" t="s">
        <v>650</v>
      </c>
      <c r="R143" s="2" t="s">
        <v>651</v>
      </c>
      <c r="S143" s="2" t="s">
        <v>650</v>
      </c>
      <c r="U143" s="129">
        <f t="shared" si="4"/>
        <v>17</v>
      </c>
      <c r="V143" s="2">
        <f t="shared" si="5"/>
        <v>0</v>
      </c>
    </row>
    <row r="144" spans="1:22" ht="15" customHeight="1" x14ac:dyDescent="0.25">
      <c r="A144" s="2" t="s">
        <v>227</v>
      </c>
      <c r="B144" s="2" t="s">
        <v>228</v>
      </c>
      <c r="C144" s="2">
        <v>2015</v>
      </c>
      <c r="D144" s="2">
        <v>46.598999999999997</v>
      </c>
      <c r="E144" s="2">
        <v>25.611999999999998</v>
      </c>
      <c r="F144" s="2">
        <v>1.919</v>
      </c>
      <c r="G144" s="2" t="s">
        <v>650</v>
      </c>
      <c r="H144" s="2" t="s">
        <v>650</v>
      </c>
      <c r="I144" s="2">
        <v>7.4290000000000003</v>
      </c>
      <c r="J144" s="2">
        <v>3.7570000000000001</v>
      </c>
      <c r="K144" s="2" t="s">
        <v>650</v>
      </c>
      <c r="L144" s="2" t="s">
        <v>650</v>
      </c>
      <c r="M144" s="2">
        <v>5.1159999999999997</v>
      </c>
      <c r="N144" s="2" t="s">
        <v>651</v>
      </c>
      <c r="O144" s="2" t="s">
        <v>650</v>
      </c>
      <c r="P144" s="2" t="s">
        <v>651</v>
      </c>
      <c r="Q144" s="2" t="s">
        <v>650</v>
      </c>
      <c r="R144" s="2" t="s">
        <v>651</v>
      </c>
      <c r="S144" s="2" t="s">
        <v>650</v>
      </c>
      <c r="U144" s="129">
        <f t="shared" si="4"/>
        <v>46.598999999999997</v>
      </c>
      <c r="V144" s="2">
        <f t="shared" si="5"/>
        <v>0</v>
      </c>
    </row>
    <row r="145" spans="1:22" ht="15" customHeight="1" x14ac:dyDescent="0.25">
      <c r="A145" s="2" t="s">
        <v>229</v>
      </c>
      <c r="B145" s="2" t="s">
        <v>230</v>
      </c>
      <c r="C145" s="2">
        <v>2015</v>
      </c>
      <c r="D145" s="2">
        <v>31.5</v>
      </c>
      <c r="E145" s="2">
        <v>8</v>
      </c>
      <c r="F145" s="2">
        <v>8.3000000000000007</v>
      </c>
      <c r="G145" s="2">
        <v>2.8</v>
      </c>
      <c r="H145" s="2" t="s">
        <v>650</v>
      </c>
      <c r="I145" s="2">
        <v>6</v>
      </c>
      <c r="J145" s="2">
        <v>6.5</v>
      </c>
      <c r="K145" s="2" t="s">
        <v>650</v>
      </c>
      <c r="L145" s="2" t="s">
        <v>650</v>
      </c>
      <c r="M145" s="2" t="s">
        <v>650</v>
      </c>
      <c r="N145" s="2" t="s">
        <v>651</v>
      </c>
      <c r="O145" s="2" t="s">
        <v>650</v>
      </c>
      <c r="P145" s="2" t="s">
        <v>651</v>
      </c>
      <c r="Q145" s="2" t="s">
        <v>650</v>
      </c>
      <c r="R145" s="2" t="s">
        <v>651</v>
      </c>
      <c r="S145" s="2" t="s">
        <v>650</v>
      </c>
      <c r="U145" s="129">
        <f t="shared" si="4"/>
        <v>31.5</v>
      </c>
      <c r="V145" s="2">
        <f t="shared" si="5"/>
        <v>0</v>
      </c>
    </row>
    <row r="146" spans="1:22" ht="15" customHeight="1" x14ac:dyDescent="0.25">
      <c r="A146" s="2" t="s">
        <v>231</v>
      </c>
      <c r="B146" s="2" t="s">
        <v>232</v>
      </c>
      <c r="C146" s="2">
        <v>2015</v>
      </c>
      <c r="D146" s="2" t="s">
        <v>650</v>
      </c>
      <c r="E146" s="2" t="s">
        <v>650</v>
      </c>
      <c r="F146" s="2" t="s">
        <v>650</v>
      </c>
      <c r="G146" s="2" t="s">
        <v>650</v>
      </c>
      <c r="H146" s="2" t="s">
        <v>650</v>
      </c>
      <c r="I146" s="2" t="s">
        <v>650</v>
      </c>
      <c r="J146" s="2" t="s">
        <v>650</v>
      </c>
      <c r="K146" s="2" t="s">
        <v>650</v>
      </c>
      <c r="L146" s="2" t="s">
        <v>650</v>
      </c>
      <c r="M146" s="2" t="s">
        <v>650</v>
      </c>
      <c r="N146" s="2" t="s">
        <v>651</v>
      </c>
      <c r="O146" s="2" t="s">
        <v>650</v>
      </c>
      <c r="P146" s="2" t="s">
        <v>651</v>
      </c>
      <c r="Q146" s="2" t="s">
        <v>650</v>
      </c>
      <c r="R146" s="2" t="s">
        <v>651</v>
      </c>
      <c r="S146" s="2" t="s">
        <v>650</v>
      </c>
      <c r="U146" s="129">
        <f t="shared" si="4"/>
        <v>0</v>
      </c>
      <c r="V146" s="2">
        <f t="shared" si="5"/>
        <v>0</v>
      </c>
    </row>
    <row r="147" spans="1:22" ht="15" customHeight="1" x14ac:dyDescent="0.25">
      <c r="A147" s="2" t="s">
        <v>231</v>
      </c>
      <c r="B147" s="2" t="s">
        <v>233</v>
      </c>
      <c r="C147" s="2">
        <v>2015</v>
      </c>
      <c r="D147" s="2">
        <v>17.989999999999998</v>
      </c>
      <c r="E147" s="2">
        <v>7.87</v>
      </c>
      <c r="F147" s="2">
        <v>2.17</v>
      </c>
      <c r="G147" s="2">
        <v>0.65</v>
      </c>
      <c r="H147" s="2">
        <v>0</v>
      </c>
      <c r="I147" s="2">
        <v>5.28</v>
      </c>
      <c r="J147" s="2">
        <v>2.0099999999999998</v>
      </c>
      <c r="K147" s="2">
        <v>0</v>
      </c>
      <c r="L147" s="2">
        <v>0</v>
      </c>
      <c r="M147" s="2">
        <v>0</v>
      </c>
      <c r="N147" s="2" t="s">
        <v>651</v>
      </c>
      <c r="O147" s="2" t="s">
        <v>650</v>
      </c>
      <c r="P147" s="2" t="s">
        <v>651</v>
      </c>
      <c r="Q147" s="2" t="s">
        <v>650</v>
      </c>
      <c r="R147" s="2" t="s">
        <v>651</v>
      </c>
      <c r="S147" s="2" t="s">
        <v>650</v>
      </c>
      <c r="U147" s="129">
        <f t="shared" si="4"/>
        <v>17.989999999999998</v>
      </c>
      <c r="V147" s="2">
        <f t="shared" si="5"/>
        <v>0</v>
      </c>
    </row>
    <row r="148" spans="1:22" ht="15" customHeight="1" x14ac:dyDescent="0.25">
      <c r="A148" s="2" t="s">
        <v>231</v>
      </c>
      <c r="B148" s="2" t="s">
        <v>234</v>
      </c>
      <c r="C148" s="2">
        <v>2015</v>
      </c>
      <c r="D148" s="2">
        <v>51.56</v>
      </c>
      <c r="E148" s="2">
        <v>19.559999999999999</v>
      </c>
      <c r="F148" s="2">
        <v>3.87</v>
      </c>
      <c r="G148" s="2">
        <v>1.03</v>
      </c>
      <c r="H148" s="2" t="s">
        <v>650</v>
      </c>
      <c r="I148" s="2">
        <v>7.75</v>
      </c>
      <c r="J148" s="2">
        <v>19.350000000000001</v>
      </c>
      <c r="K148" s="2">
        <v>0</v>
      </c>
      <c r="L148" s="2">
        <v>0</v>
      </c>
      <c r="M148" s="2">
        <v>0</v>
      </c>
      <c r="N148" s="2" t="s">
        <v>651</v>
      </c>
      <c r="O148" s="2" t="s">
        <v>650</v>
      </c>
      <c r="P148" s="2" t="s">
        <v>651</v>
      </c>
      <c r="Q148" s="2" t="s">
        <v>650</v>
      </c>
      <c r="R148" s="2" t="s">
        <v>651</v>
      </c>
      <c r="S148" s="2" t="s">
        <v>650</v>
      </c>
      <c r="U148" s="129">
        <f t="shared" si="4"/>
        <v>51.56</v>
      </c>
      <c r="V148" s="2">
        <f t="shared" si="5"/>
        <v>0</v>
      </c>
    </row>
    <row r="149" spans="1:22" ht="15" customHeight="1" x14ac:dyDescent="0.25">
      <c r="A149" s="2" t="s">
        <v>231</v>
      </c>
      <c r="B149" s="2" t="s">
        <v>235</v>
      </c>
      <c r="C149" s="2">
        <v>2015</v>
      </c>
      <c r="D149" s="2">
        <v>514.15</v>
      </c>
      <c r="E149" s="2">
        <v>251.73</v>
      </c>
      <c r="F149" s="2">
        <v>81.56</v>
      </c>
      <c r="G149" s="2">
        <v>17.89</v>
      </c>
      <c r="H149" s="2">
        <v>0</v>
      </c>
      <c r="I149" s="2">
        <v>55.8</v>
      </c>
      <c r="J149" s="2">
        <v>106.08</v>
      </c>
      <c r="K149" s="2">
        <v>1.08</v>
      </c>
      <c r="L149" s="2">
        <v>0</v>
      </c>
      <c r="M149" s="2">
        <v>0</v>
      </c>
      <c r="N149" s="2" t="s">
        <v>651</v>
      </c>
      <c r="O149" s="2" t="s">
        <v>650</v>
      </c>
      <c r="P149" s="2" t="s">
        <v>651</v>
      </c>
      <c r="Q149" s="2" t="s">
        <v>650</v>
      </c>
      <c r="R149" s="2" t="s">
        <v>651</v>
      </c>
      <c r="S149" s="2" t="s">
        <v>650</v>
      </c>
      <c r="U149" s="129">
        <f t="shared" si="4"/>
        <v>514.15</v>
      </c>
      <c r="V149" s="2">
        <f t="shared" si="5"/>
        <v>0</v>
      </c>
    </row>
    <row r="150" spans="1:22"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U150" s="129">
        <f t="shared" si="4"/>
        <v>0</v>
      </c>
      <c r="V150" s="2">
        <f t="shared" si="5"/>
        <v>0</v>
      </c>
    </row>
    <row r="151" spans="1:22" ht="15" customHeight="1" x14ac:dyDescent="0.25">
      <c r="A151" s="2" t="s">
        <v>238</v>
      </c>
      <c r="B151" s="2" t="s">
        <v>239</v>
      </c>
      <c r="C151" s="2">
        <v>2015</v>
      </c>
      <c r="D151" s="2">
        <v>11.76</v>
      </c>
      <c r="E151" s="2">
        <v>6.2</v>
      </c>
      <c r="F151" s="2">
        <v>2.2999999999999998</v>
      </c>
      <c r="G151" s="2" t="s">
        <v>650</v>
      </c>
      <c r="H151" s="2" t="s">
        <v>650</v>
      </c>
      <c r="I151" s="2">
        <v>2.1</v>
      </c>
      <c r="J151" s="2">
        <v>1.2</v>
      </c>
      <c r="K151" s="2" t="s">
        <v>650</v>
      </c>
      <c r="L151" s="2" t="s">
        <v>650</v>
      </c>
      <c r="M151" s="2" t="s">
        <v>650</v>
      </c>
      <c r="N151" s="2" t="s">
        <v>651</v>
      </c>
      <c r="O151" s="2" t="s">
        <v>650</v>
      </c>
      <c r="P151" s="2" t="s">
        <v>651</v>
      </c>
      <c r="Q151" s="2" t="s">
        <v>650</v>
      </c>
      <c r="R151" s="2" t="s">
        <v>651</v>
      </c>
      <c r="S151" s="2" t="s">
        <v>650</v>
      </c>
      <c r="U151" s="129">
        <f t="shared" si="4"/>
        <v>11.76</v>
      </c>
      <c r="V151" s="2">
        <f t="shared" si="5"/>
        <v>0</v>
      </c>
    </row>
    <row r="152" spans="1:22" ht="15" customHeight="1" x14ac:dyDescent="0.25">
      <c r="A152" s="2" t="s">
        <v>238</v>
      </c>
      <c r="B152" s="2" t="s">
        <v>240</v>
      </c>
      <c r="C152" s="2">
        <v>2015</v>
      </c>
      <c r="D152" s="2">
        <v>631.38900000000001</v>
      </c>
      <c r="E152" s="2">
        <v>280.99</v>
      </c>
      <c r="F152" s="2">
        <v>75.11</v>
      </c>
      <c r="G152" s="2">
        <v>25.59</v>
      </c>
      <c r="H152" s="2" t="s">
        <v>650</v>
      </c>
      <c r="I152" s="2">
        <v>108.12</v>
      </c>
      <c r="J152" s="2">
        <v>140.41</v>
      </c>
      <c r="K152" s="2">
        <v>1.17</v>
      </c>
      <c r="L152" s="2" t="s">
        <v>650</v>
      </c>
      <c r="M152" s="2" t="s">
        <v>650</v>
      </c>
      <c r="N152" s="2" t="s">
        <v>651</v>
      </c>
      <c r="O152" s="2" t="s">
        <v>650</v>
      </c>
      <c r="P152" s="2" t="s">
        <v>651</v>
      </c>
      <c r="Q152" s="2" t="s">
        <v>650</v>
      </c>
      <c r="R152" s="2" t="s">
        <v>651</v>
      </c>
      <c r="S152" s="2" t="s">
        <v>650</v>
      </c>
      <c r="U152" s="129">
        <f t="shared" si="4"/>
        <v>631.38900000000001</v>
      </c>
      <c r="V152" s="2">
        <f t="shared" si="5"/>
        <v>0</v>
      </c>
    </row>
    <row r="153" spans="1:22" ht="15" customHeight="1" x14ac:dyDescent="0.25">
      <c r="A153" s="2" t="s">
        <v>238</v>
      </c>
      <c r="B153" s="2" t="s">
        <v>241</v>
      </c>
      <c r="C153" s="2">
        <v>2015</v>
      </c>
      <c r="D153" s="2">
        <v>2.88</v>
      </c>
      <c r="E153" s="2">
        <v>1.05</v>
      </c>
      <c r="F153" s="2">
        <v>0.42</v>
      </c>
      <c r="G153" s="2" t="s">
        <v>650</v>
      </c>
      <c r="H153" s="2" t="s">
        <v>650</v>
      </c>
      <c r="I153" s="2">
        <v>0.82</v>
      </c>
      <c r="J153" s="2">
        <v>0.59</v>
      </c>
      <c r="K153" s="2" t="s">
        <v>650</v>
      </c>
      <c r="L153" s="2" t="s">
        <v>650</v>
      </c>
      <c r="M153" s="2" t="s">
        <v>650</v>
      </c>
      <c r="N153" s="2" t="s">
        <v>651</v>
      </c>
      <c r="O153" s="2" t="s">
        <v>650</v>
      </c>
      <c r="P153" s="2" t="s">
        <v>651</v>
      </c>
      <c r="Q153" s="2" t="s">
        <v>650</v>
      </c>
      <c r="R153" s="2" t="s">
        <v>651</v>
      </c>
      <c r="S153" s="2" t="s">
        <v>650</v>
      </c>
      <c r="U153" s="129">
        <f t="shared" si="4"/>
        <v>2.88</v>
      </c>
      <c r="V153" s="2">
        <f t="shared" si="5"/>
        <v>0</v>
      </c>
    </row>
    <row r="154" spans="1:22" ht="15" customHeight="1" x14ac:dyDescent="0.25">
      <c r="A154" s="2" t="s">
        <v>238</v>
      </c>
      <c r="B154" s="2" t="s">
        <v>242</v>
      </c>
      <c r="C154" s="2">
        <v>2015</v>
      </c>
      <c r="D154" s="2">
        <v>0.09</v>
      </c>
      <c r="E154" s="2" t="s">
        <v>650</v>
      </c>
      <c r="F154" s="2" t="s">
        <v>650</v>
      </c>
      <c r="G154" s="2" t="s">
        <v>650</v>
      </c>
      <c r="H154" s="2" t="s">
        <v>650</v>
      </c>
      <c r="I154" s="2" t="s">
        <v>650</v>
      </c>
      <c r="J154" s="2">
        <v>0.09</v>
      </c>
      <c r="K154" s="2" t="s">
        <v>650</v>
      </c>
      <c r="L154" s="2" t="s">
        <v>650</v>
      </c>
      <c r="M154" s="2" t="s">
        <v>650</v>
      </c>
      <c r="N154" s="2" t="s">
        <v>651</v>
      </c>
      <c r="O154" s="2" t="s">
        <v>650</v>
      </c>
      <c r="P154" s="2" t="s">
        <v>651</v>
      </c>
      <c r="Q154" s="2" t="s">
        <v>650</v>
      </c>
      <c r="R154" s="2" t="s">
        <v>651</v>
      </c>
      <c r="S154" s="2" t="s">
        <v>650</v>
      </c>
      <c r="U154" s="129">
        <f t="shared" si="4"/>
        <v>0.09</v>
      </c>
      <c r="V154" s="2">
        <f t="shared" si="5"/>
        <v>0</v>
      </c>
    </row>
    <row r="155" spans="1:22" ht="15" customHeight="1" x14ac:dyDescent="0.25">
      <c r="A155" s="2" t="s">
        <v>243</v>
      </c>
      <c r="B155" s="2" t="s">
        <v>244</v>
      </c>
      <c r="C155" s="2">
        <v>2015</v>
      </c>
      <c r="D155" s="2">
        <v>343.6</v>
      </c>
      <c r="E155" s="2">
        <v>172.7</v>
      </c>
      <c r="F155" s="2">
        <v>29.9</v>
      </c>
      <c r="G155" s="2">
        <v>19.3</v>
      </c>
      <c r="H155" s="2">
        <v>0</v>
      </c>
      <c r="I155" s="2">
        <v>71.2</v>
      </c>
      <c r="J155" s="2">
        <v>50.6</v>
      </c>
      <c r="K155" s="2" t="s">
        <v>650</v>
      </c>
      <c r="L155" s="2" t="s">
        <v>650</v>
      </c>
      <c r="M155" s="2" t="s">
        <v>650</v>
      </c>
      <c r="N155" s="2" t="s">
        <v>651</v>
      </c>
      <c r="O155" s="2" t="s">
        <v>650</v>
      </c>
      <c r="P155" s="2" t="s">
        <v>651</v>
      </c>
      <c r="Q155" s="2" t="s">
        <v>650</v>
      </c>
      <c r="R155" s="2" t="s">
        <v>651</v>
      </c>
      <c r="S155" s="2" t="s">
        <v>650</v>
      </c>
      <c r="U155" s="129">
        <f t="shared" si="4"/>
        <v>343.6</v>
      </c>
      <c r="V155" s="2">
        <f t="shared" si="5"/>
        <v>0</v>
      </c>
    </row>
    <row r="156" spans="1:22" ht="15" customHeight="1" x14ac:dyDescent="0.25">
      <c r="A156" s="2" t="s">
        <v>247</v>
      </c>
      <c r="B156" s="2" t="s">
        <v>248</v>
      </c>
      <c r="C156" s="2">
        <v>2015</v>
      </c>
      <c r="D156" s="2">
        <v>164.2</v>
      </c>
      <c r="E156" s="2">
        <v>64.8</v>
      </c>
      <c r="F156" s="2">
        <v>16.399999999999999</v>
      </c>
      <c r="G156" s="2">
        <v>6</v>
      </c>
      <c r="H156" s="2">
        <v>0</v>
      </c>
      <c r="I156" s="2">
        <v>31.2</v>
      </c>
      <c r="J156" s="2">
        <v>45.8</v>
      </c>
      <c r="K156" s="2">
        <v>0</v>
      </c>
      <c r="L156" s="2">
        <v>0</v>
      </c>
      <c r="M156" s="2">
        <v>0</v>
      </c>
      <c r="N156" s="2" t="s">
        <v>651</v>
      </c>
      <c r="O156" s="2" t="s">
        <v>650</v>
      </c>
      <c r="P156" s="2" t="s">
        <v>651</v>
      </c>
      <c r="Q156" s="2" t="s">
        <v>650</v>
      </c>
      <c r="R156" s="2" t="s">
        <v>651</v>
      </c>
      <c r="S156" s="2" t="s">
        <v>650</v>
      </c>
      <c r="U156" s="129">
        <f t="shared" si="4"/>
        <v>164.2</v>
      </c>
      <c r="V156" s="2">
        <f t="shared" si="5"/>
        <v>0</v>
      </c>
    </row>
    <row r="157" spans="1:22" ht="15" customHeight="1" x14ac:dyDescent="0.25">
      <c r="A157" s="2" t="s">
        <v>253</v>
      </c>
      <c r="B157" s="2" t="s">
        <v>254</v>
      </c>
      <c r="C157" s="2">
        <v>2015</v>
      </c>
      <c r="D157" s="2">
        <v>537.86199999999997</v>
      </c>
      <c r="E157" s="2">
        <v>243.91</v>
      </c>
      <c r="F157" s="2">
        <v>69.8</v>
      </c>
      <c r="G157" s="2">
        <v>20.308</v>
      </c>
      <c r="H157" s="2">
        <v>0</v>
      </c>
      <c r="I157" s="2">
        <v>46.344000000000001</v>
      </c>
      <c r="J157" s="2">
        <v>154.786</v>
      </c>
      <c r="K157" s="2">
        <v>2.714</v>
      </c>
      <c r="L157" s="2" t="s">
        <v>650</v>
      </c>
      <c r="M157" s="2">
        <v>17.170999999999999</v>
      </c>
      <c r="N157" s="2" t="s">
        <v>819</v>
      </c>
      <c r="O157" s="2">
        <v>53.588000000000001</v>
      </c>
      <c r="P157" s="2" t="s">
        <v>651</v>
      </c>
      <c r="Q157" s="2" t="s">
        <v>650</v>
      </c>
      <c r="R157" s="2" t="s">
        <v>651</v>
      </c>
      <c r="S157" s="2" t="s">
        <v>650</v>
      </c>
      <c r="U157" s="129">
        <f t="shared" si="4"/>
        <v>537.86199999999997</v>
      </c>
      <c r="V157" s="2">
        <f t="shared" si="5"/>
        <v>53.588000000000001</v>
      </c>
    </row>
    <row r="158" spans="1:22" ht="15" customHeight="1" x14ac:dyDescent="0.25">
      <c r="A158" s="2" t="s">
        <v>255</v>
      </c>
      <c r="B158" s="2" t="s">
        <v>256</v>
      </c>
      <c r="C158" s="2">
        <v>2015</v>
      </c>
      <c r="D158" s="2">
        <v>137</v>
      </c>
      <c r="E158" s="2" t="s">
        <v>650</v>
      </c>
      <c r="F158" s="2" t="s">
        <v>650</v>
      </c>
      <c r="G158" s="2" t="s">
        <v>650</v>
      </c>
      <c r="H158" s="2" t="s">
        <v>650</v>
      </c>
      <c r="I158" s="2" t="s">
        <v>650</v>
      </c>
      <c r="J158" s="2" t="s">
        <v>650</v>
      </c>
      <c r="K158" s="2" t="s">
        <v>650</v>
      </c>
      <c r="L158" s="2" t="s">
        <v>650</v>
      </c>
      <c r="M158" s="2" t="s">
        <v>650</v>
      </c>
      <c r="N158" s="2" t="s">
        <v>820</v>
      </c>
      <c r="O158" s="2">
        <v>137</v>
      </c>
      <c r="P158" s="2" t="s">
        <v>651</v>
      </c>
      <c r="Q158" s="2" t="s">
        <v>650</v>
      </c>
      <c r="R158" s="2" t="s">
        <v>651</v>
      </c>
      <c r="S158" s="2" t="s">
        <v>650</v>
      </c>
      <c r="U158" s="129">
        <f t="shared" si="4"/>
        <v>137</v>
      </c>
      <c r="V158" s="2">
        <f t="shared" si="5"/>
        <v>137</v>
      </c>
    </row>
    <row r="159" spans="1:22" ht="15" customHeight="1" x14ac:dyDescent="0.25">
      <c r="A159" s="2" t="s">
        <v>257</v>
      </c>
      <c r="B159" s="2" t="s">
        <v>258</v>
      </c>
      <c r="C159" s="2">
        <v>2015</v>
      </c>
      <c r="D159" s="2">
        <v>33.6</v>
      </c>
      <c r="E159" s="2">
        <v>14.3</v>
      </c>
      <c r="F159" s="2">
        <v>9.6999999999999993</v>
      </c>
      <c r="G159" s="2">
        <v>0.9</v>
      </c>
      <c r="H159" s="2" t="s">
        <v>650</v>
      </c>
      <c r="I159" s="2">
        <v>4.5</v>
      </c>
      <c r="J159" s="2">
        <v>1.6</v>
      </c>
      <c r="K159" s="2" t="s">
        <v>650</v>
      </c>
      <c r="L159" s="2" t="s">
        <v>650</v>
      </c>
      <c r="M159" s="2">
        <v>2.7</v>
      </c>
      <c r="N159" s="2" t="s">
        <v>651</v>
      </c>
      <c r="O159" s="2" t="s">
        <v>650</v>
      </c>
      <c r="P159" s="2" t="s">
        <v>651</v>
      </c>
      <c r="Q159" s="2" t="s">
        <v>650</v>
      </c>
      <c r="R159" s="2" t="s">
        <v>651</v>
      </c>
      <c r="S159" s="2" t="s">
        <v>650</v>
      </c>
      <c r="U159" s="129">
        <f t="shared" si="4"/>
        <v>33.6</v>
      </c>
      <c r="V159" s="2">
        <f t="shared" si="5"/>
        <v>0</v>
      </c>
    </row>
    <row r="160" spans="1:22" ht="15" customHeight="1" x14ac:dyDescent="0.25">
      <c r="A160" s="2" t="s">
        <v>259</v>
      </c>
      <c r="B160" s="2" t="s">
        <v>260</v>
      </c>
      <c r="C160" s="2">
        <v>2015</v>
      </c>
      <c r="D160" s="2">
        <v>195.50700000000001</v>
      </c>
      <c r="E160" s="2">
        <v>85.156999999999996</v>
      </c>
      <c r="F160" s="2">
        <v>30.632999999999999</v>
      </c>
      <c r="G160" s="2">
        <v>16.745000000000001</v>
      </c>
      <c r="H160" s="2" t="s">
        <v>650</v>
      </c>
      <c r="I160" s="2">
        <v>37.354999999999997</v>
      </c>
      <c r="J160" s="2">
        <v>19.422000000000001</v>
      </c>
      <c r="K160" s="2" t="s">
        <v>650</v>
      </c>
      <c r="L160" s="2">
        <v>1.044</v>
      </c>
      <c r="M160" s="2">
        <v>8.4109999999999996</v>
      </c>
      <c r="N160" s="2" t="s">
        <v>651</v>
      </c>
      <c r="O160" s="2" t="s">
        <v>650</v>
      </c>
      <c r="P160" s="2" t="s">
        <v>651</v>
      </c>
      <c r="Q160" s="2" t="s">
        <v>650</v>
      </c>
      <c r="R160" s="2" t="s">
        <v>651</v>
      </c>
      <c r="S160" s="2" t="s">
        <v>650</v>
      </c>
      <c r="U160" s="129">
        <f t="shared" si="4"/>
        <v>195.50700000000001</v>
      </c>
      <c r="V160" s="2">
        <f t="shared" si="5"/>
        <v>0</v>
      </c>
    </row>
    <row r="161" spans="1:22" ht="15" customHeight="1" x14ac:dyDescent="0.25">
      <c r="A161" s="2" t="s">
        <v>259</v>
      </c>
      <c r="B161" s="2" t="s">
        <v>261</v>
      </c>
      <c r="C161" s="2">
        <v>2015</v>
      </c>
      <c r="D161" s="2">
        <v>5.3719999999999999</v>
      </c>
      <c r="E161" s="2">
        <v>1.194</v>
      </c>
      <c r="F161" s="2">
        <v>1.8280000000000001</v>
      </c>
      <c r="G161" s="2" t="s">
        <v>650</v>
      </c>
      <c r="H161" s="2" t="s">
        <v>650</v>
      </c>
      <c r="I161" s="2">
        <v>2.2410000000000001</v>
      </c>
      <c r="J161" s="2">
        <v>0.109</v>
      </c>
      <c r="K161" s="2" t="s">
        <v>650</v>
      </c>
      <c r="L161" s="2" t="s">
        <v>650</v>
      </c>
      <c r="M161" s="2" t="s">
        <v>650</v>
      </c>
      <c r="N161" s="2" t="s">
        <v>651</v>
      </c>
      <c r="O161" s="2" t="s">
        <v>650</v>
      </c>
      <c r="P161" s="2" t="s">
        <v>651</v>
      </c>
      <c r="Q161" s="2" t="s">
        <v>650</v>
      </c>
      <c r="R161" s="2" t="s">
        <v>651</v>
      </c>
      <c r="S161" s="2" t="s">
        <v>650</v>
      </c>
      <c r="U161" s="129">
        <f t="shared" si="4"/>
        <v>5.3719999999999999</v>
      </c>
      <c r="V161" s="2">
        <f t="shared" si="5"/>
        <v>0</v>
      </c>
    </row>
    <row r="162" spans="1:22" ht="15" customHeight="1" x14ac:dyDescent="0.25">
      <c r="A162" s="2" t="s">
        <v>262</v>
      </c>
      <c r="B162" s="2" t="s">
        <v>263</v>
      </c>
      <c r="C162" s="2">
        <v>2015</v>
      </c>
      <c r="D162" s="2">
        <v>831.6</v>
      </c>
      <c r="E162" s="2">
        <v>412</v>
      </c>
      <c r="F162" s="2">
        <v>75.599999999999994</v>
      </c>
      <c r="G162" s="2">
        <v>66</v>
      </c>
      <c r="H162" s="2" t="s">
        <v>650</v>
      </c>
      <c r="I162" s="2">
        <v>172</v>
      </c>
      <c r="J162" s="2">
        <v>106</v>
      </c>
      <c r="K162" s="2" t="s">
        <v>650</v>
      </c>
      <c r="L162" s="2" t="s">
        <v>650</v>
      </c>
      <c r="M162" s="2" t="s">
        <v>650</v>
      </c>
      <c r="N162" s="2" t="s">
        <v>821</v>
      </c>
      <c r="O162" s="2" t="s">
        <v>666</v>
      </c>
      <c r="P162" s="2" t="s">
        <v>822</v>
      </c>
      <c r="Q162" s="2" t="s">
        <v>666</v>
      </c>
      <c r="R162" s="2" t="s">
        <v>651</v>
      </c>
      <c r="S162" s="2" t="s">
        <v>650</v>
      </c>
      <c r="U162" s="129">
        <f t="shared" si="4"/>
        <v>831.6</v>
      </c>
      <c r="V162" s="2">
        <f t="shared" si="5"/>
        <v>0</v>
      </c>
    </row>
    <row r="163" spans="1:22" ht="15" customHeight="1" x14ac:dyDescent="0.25">
      <c r="A163" s="2" t="s">
        <v>262</v>
      </c>
      <c r="B163" s="2" t="s">
        <v>264</v>
      </c>
      <c r="C163" s="2">
        <v>2015</v>
      </c>
      <c r="D163" s="2">
        <v>53</v>
      </c>
      <c r="E163" s="2">
        <v>26</v>
      </c>
      <c r="F163" s="2">
        <v>11</v>
      </c>
      <c r="G163" s="2">
        <v>2</v>
      </c>
      <c r="H163" s="2" t="s">
        <v>650</v>
      </c>
      <c r="I163" s="2">
        <v>11</v>
      </c>
      <c r="J163" s="2">
        <v>3</v>
      </c>
      <c r="K163" s="2" t="s">
        <v>650</v>
      </c>
      <c r="L163" s="2" t="s">
        <v>650</v>
      </c>
      <c r="M163" s="2" t="s">
        <v>650</v>
      </c>
      <c r="N163" s="2" t="s">
        <v>651</v>
      </c>
      <c r="O163" s="2" t="s">
        <v>650</v>
      </c>
      <c r="P163" s="2" t="s">
        <v>651</v>
      </c>
      <c r="Q163" s="2" t="s">
        <v>650</v>
      </c>
      <c r="R163" s="2" t="s">
        <v>651</v>
      </c>
      <c r="S163" s="2" t="s">
        <v>650</v>
      </c>
      <c r="U163" s="129">
        <f t="shared" si="4"/>
        <v>53</v>
      </c>
      <c r="V163" s="2">
        <f t="shared" si="5"/>
        <v>0</v>
      </c>
    </row>
    <row r="164" spans="1:22" ht="15" customHeight="1" x14ac:dyDescent="0.25">
      <c r="A164" s="2" t="s">
        <v>265</v>
      </c>
      <c r="B164" s="2" t="s">
        <v>266</v>
      </c>
      <c r="C164" s="2">
        <v>2015</v>
      </c>
      <c r="D164" s="2">
        <v>89</v>
      </c>
      <c r="E164" s="2">
        <v>43.4</v>
      </c>
      <c r="F164" s="2">
        <v>4.5</v>
      </c>
      <c r="G164" s="2">
        <v>10.199999999999999</v>
      </c>
      <c r="H164" s="2" t="s">
        <v>650</v>
      </c>
      <c r="I164" s="2">
        <v>13.7</v>
      </c>
      <c r="J164" s="2">
        <v>17.100000000000001</v>
      </c>
      <c r="K164" s="2" t="s">
        <v>650</v>
      </c>
      <c r="L164" s="2" t="s">
        <v>650</v>
      </c>
      <c r="M164" s="2" t="s">
        <v>650</v>
      </c>
      <c r="N164" s="2" t="s">
        <v>650</v>
      </c>
      <c r="O164" s="2" t="s">
        <v>650</v>
      </c>
      <c r="P164" s="2" t="s">
        <v>650</v>
      </c>
      <c r="Q164" s="2" t="s">
        <v>650</v>
      </c>
      <c r="R164" s="2" t="s">
        <v>650</v>
      </c>
      <c r="S164" s="2" t="s">
        <v>650</v>
      </c>
      <c r="U164" s="129">
        <f t="shared" si="4"/>
        <v>89</v>
      </c>
      <c r="V164" s="2">
        <f t="shared" si="5"/>
        <v>0</v>
      </c>
    </row>
    <row r="165" spans="1:22" ht="15" customHeight="1" x14ac:dyDescent="0.25">
      <c r="A165" s="2" t="s">
        <v>267</v>
      </c>
      <c r="B165" s="2" t="s">
        <v>268</v>
      </c>
      <c r="C165" s="2">
        <v>2015</v>
      </c>
      <c r="D165" s="2">
        <v>1.17</v>
      </c>
      <c r="E165" s="2" t="s">
        <v>650</v>
      </c>
      <c r="F165" s="2">
        <v>2.5999999999999999E-2</v>
      </c>
      <c r="G165" s="2" t="s">
        <v>650</v>
      </c>
      <c r="H165" s="2" t="s">
        <v>650</v>
      </c>
      <c r="I165" s="2">
        <v>1.1399999999999999</v>
      </c>
      <c r="J165" s="2" t="s">
        <v>650</v>
      </c>
      <c r="K165" s="2" t="s">
        <v>650</v>
      </c>
      <c r="L165" s="2" t="s">
        <v>650</v>
      </c>
      <c r="M165" s="2" t="s">
        <v>650</v>
      </c>
      <c r="N165" s="2" t="s">
        <v>651</v>
      </c>
      <c r="O165" s="2" t="s">
        <v>650</v>
      </c>
      <c r="P165" s="2" t="s">
        <v>651</v>
      </c>
      <c r="Q165" s="2" t="s">
        <v>650</v>
      </c>
      <c r="R165" s="2" t="s">
        <v>651</v>
      </c>
      <c r="S165" s="2" t="s">
        <v>650</v>
      </c>
      <c r="U165" s="129">
        <f t="shared" si="4"/>
        <v>1.17</v>
      </c>
      <c r="V165" s="2">
        <f t="shared" si="5"/>
        <v>0</v>
      </c>
    </row>
    <row r="166" spans="1:22" ht="15" customHeight="1" x14ac:dyDescent="0.25">
      <c r="A166" s="2" t="s">
        <v>267</v>
      </c>
      <c r="B166" s="2" t="s">
        <v>269</v>
      </c>
      <c r="C166" s="2">
        <v>2015</v>
      </c>
      <c r="D166" s="2">
        <v>0.77</v>
      </c>
      <c r="E166" s="2">
        <v>0.16</v>
      </c>
      <c r="F166" s="2">
        <v>5.3999999999999999E-2</v>
      </c>
      <c r="G166" s="2" t="s">
        <v>650</v>
      </c>
      <c r="H166" s="2" t="s">
        <v>650</v>
      </c>
      <c r="I166" s="2">
        <v>0.55600000000000005</v>
      </c>
      <c r="J166" s="2" t="s">
        <v>650</v>
      </c>
      <c r="K166" s="2" t="s">
        <v>650</v>
      </c>
      <c r="L166" s="2" t="s">
        <v>650</v>
      </c>
      <c r="M166" s="2" t="s">
        <v>650</v>
      </c>
      <c r="N166" s="2" t="s">
        <v>651</v>
      </c>
      <c r="O166" s="2" t="s">
        <v>650</v>
      </c>
      <c r="P166" s="2" t="s">
        <v>651</v>
      </c>
      <c r="Q166" s="2" t="s">
        <v>650</v>
      </c>
      <c r="R166" s="2" t="s">
        <v>651</v>
      </c>
      <c r="S166" s="2" t="s">
        <v>650</v>
      </c>
      <c r="U166" s="129">
        <f t="shared" si="4"/>
        <v>0.77</v>
      </c>
      <c r="V166" s="2">
        <f t="shared" si="5"/>
        <v>0</v>
      </c>
    </row>
    <row r="167" spans="1:22" ht="15" customHeight="1" x14ac:dyDescent="0.25">
      <c r="A167" s="2" t="s">
        <v>267</v>
      </c>
      <c r="B167" s="2" t="s">
        <v>270</v>
      </c>
      <c r="C167" s="2">
        <v>2015</v>
      </c>
      <c r="D167" s="2">
        <v>2.8</v>
      </c>
      <c r="E167" s="2" t="s">
        <v>650</v>
      </c>
      <c r="F167" s="2">
        <v>2.69</v>
      </c>
      <c r="G167" s="2" t="s">
        <v>650</v>
      </c>
      <c r="H167" s="2" t="s">
        <v>650</v>
      </c>
      <c r="I167" s="2">
        <v>0.11</v>
      </c>
      <c r="J167" s="2" t="s">
        <v>650</v>
      </c>
      <c r="K167" s="2" t="s">
        <v>650</v>
      </c>
      <c r="L167" s="2" t="s">
        <v>650</v>
      </c>
      <c r="M167" s="2" t="s">
        <v>650</v>
      </c>
      <c r="N167" s="2" t="s">
        <v>651</v>
      </c>
      <c r="O167" s="2" t="s">
        <v>650</v>
      </c>
      <c r="P167" s="2" t="s">
        <v>651</v>
      </c>
      <c r="Q167" s="2" t="s">
        <v>650</v>
      </c>
      <c r="R167" s="2" t="s">
        <v>651</v>
      </c>
      <c r="S167" s="2" t="s">
        <v>650</v>
      </c>
      <c r="U167" s="129">
        <f t="shared" si="4"/>
        <v>2.8</v>
      </c>
      <c r="V167" s="2">
        <f t="shared" si="5"/>
        <v>0</v>
      </c>
    </row>
    <row r="168" spans="1:22" ht="15" customHeight="1" x14ac:dyDescent="0.25">
      <c r="A168" s="2" t="s">
        <v>267</v>
      </c>
      <c r="B168" s="2" t="s">
        <v>271</v>
      </c>
      <c r="C168" s="2">
        <v>2015</v>
      </c>
      <c r="D168" s="2">
        <v>115.7</v>
      </c>
      <c r="E168" s="2">
        <v>64.7</v>
      </c>
      <c r="F168" s="2">
        <v>6.6</v>
      </c>
      <c r="G168" s="2">
        <v>8.3000000000000007</v>
      </c>
      <c r="H168" s="2" t="s">
        <v>650</v>
      </c>
      <c r="I168" s="2">
        <v>24.2</v>
      </c>
      <c r="J168" s="2">
        <v>11.9</v>
      </c>
      <c r="K168" s="2" t="s">
        <v>650</v>
      </c>
      <c r="L168" s="2" t="s">
        <v>666</v>
      </c>
      <c r="M168" s="2" t="s">
        <v>666</v>
      </c>
      <c r="N168" s="2" t="s">
        <v>651</v>
      </c>
      <c r="O168" s="2" t="s">
        <v>650</v>
      </c>
      <c r="P168" s="2" t="s">
        <v>651</v>
      </c>
      <c r="Q168" s="2" t="s">
        <v>650</v>
      </c>
      <c r="R168" s="2" t="s">
        <v>651</v>
      </c>
      <c r="S168" s="2" t="s">
        <v>650</v>
      </c>
      <c r="U168" s="129">
        <f t="shared" si="4"/>
        <v>115.7</v>
      </c>
      <c r="V168" s="2">
        <f t="shared" si="5"/>
        <v>0</v>
      </c>
    </row>
    <row r="169" spans="1:22" ht="15" customHeight="1" x14ac:dyDescent="0.25">
      <c r="A169" s="2" t="s">
        <v>272</v>
      </c>
      <c r="B169" s="2" t="s">
        <v>273</v>
      </c>
      <c r="C169" s="2">
        <v>2015</v>
      </c>
      <c r="D169" s="2">
        <v>12.885999999999999</v>
      </c>
      <c r="E169" s="2">
        <v>6.08</v>
      </c>
      <c r="F169" s="2">
        <v>2.1640000000000001</v>
      </c>
      <c r="G169" s="2">
        <v>1.3879999999999999</v>
      </c>
      <c r="H169" s="2">
        <v>0</v>
      </c>
      <c r="I169" s="2">
        <v>3.1</v>
      </c>
      <c r="J169" s="2">
        <v>0.154</v>
      </c>
      <c r="K169" s="2">
        <v>0</v>
      </c>
      <c r="L169" s="2">
        <v>0</v>
      </c>
      <c r="M169" s="2">
        <v>0</v>
      </c>
      <c r="N169" s="2" t="s">
        <v>651</v>
      </c>
      <c r="O169" s="2" t="s">
        <v>650</v>
      </c>
      <c r="P169" s="2" t="s">
        <v>651</v>
      </c>
      <c r="Q169" s="2" t="s">
        <v>650</v>
      </c>
      <c r="R169" s="2" t="s">
        <v>651</v>
      </c>
      <c r="S169" s="2" t="s">
        <v>650</v>
      </c>
      <c r="U169" s="129">
        <f t="shared" si="4"/>
        <v>12.885999999999999</v>
      </c>
      <c r="V169" s="2">
        <f t="shared" si="5"/>
        <v>0</v>
      </c>
    </row>
    <row r="170" spans="1:22" ht="15" customHeight="1" x14ac:dyDescent="0.25">
      <c r="A170" s="2" t="s">
        <v>272</v>
      </c>
      <c r="B170" s="2" t="s">
        <v>274</v>
      </c>
      <c r="C170" s="2">
        <v>2015</v>
      </c>
      <c r="D170" s="2">
        <v>188.227</v>
      </c>
      <c r="E170" s="2">
        <v>86.248000000000005</v>
      </c>
      <c r="F170" s="2">
        <v>22.236000000000001</v>
      </c>
      <c r="G170" s="2">
        <v>33.576999999999998</v>
      </c>
      <c r="H170" s="2">
        <v>0</v>
      </c>
      <c r="I170" s="2">
        <v>20.797000000000001</v>
      </c>
      <c r="J170" s="2">
        <v>25.37</v>
      </c>
      <c r="K170" s="2">
        <v>0</v>
      </c>
      <c r="L170" s="2">
        <v>2.883</v>
      </c>
      <c r="M170" s="2">
        <v>0</v>
      </c>
      <c r="N170" s="2" t="s">
        <v>651</v>
      </c>
      <c r="O170" s="2" t="s">
        <v>650</v>
      </c>
      <c r="P170" s="2" t="s">
        <v>651</v>
      </c>
      <c r="Q170" s="2" t="s">
        <v>650</v>
      </c>
      <c r="R170" s="2" t="s">
        <v>651</v>
      </c>
      <c r="S170" s="2" t="s">
        <v>650</v>
      </c>
      <c r="U170" s="129">
        <f t="shared" si="4"/>
        <v>188.227</v>
      </c>
      <c r="V170" s="2">
        <f t="shared" si="5"/>
        <v>0</v>
      </c>
    </row>
    <row r="171" spans="1:22" ht="15" customHeight="1" x14ac:dyDescent="0.25">
      <c r="A171" s="2" t="s">
        <v>275</v>
      </c>
      <c r="B171" s="2" t="s">
        <v>276</v>
      </c>
      <c r="C171" s="2">
        <v>2015</v>
      </c>
      <c r="D171" s="2">
        <v>258.60000000000002</v>
      </c>
      <c r="E171" s="2">
        <v>149</v>
      </c>
      <c r="F171" s="2">
        <v>30</v>
      </c>
      <c r="G171" s="2">
        <v>11</v>
      </c>
      <c r="H171" s="2" t="s">
        <v>650</v>
      </c>
      <c r="I171" s="2">
        <v>22</v>
      </c>
      <c r="J171" s="2">
        <v>13.7</v>
      </c>
      <c r="K171" s="2">
        <v>0.3</v>
      </c>
      <c r="L171" s="2">
        <v>3</v>
      </c>
      <c r="M171" s="2">
        <v>16</v>
      </c>
      <c r="N171" s="2" t="s">
        <v>823</v>
      </c>
      <c r="O171" s="2">
        <v>12.7</v>
      </c>
      <c r="P171" s="2" t="s">
        <v>824</v>
      </c>
      <c r="Q171" s="2">
        <v>1.5</v>
      </c>
      <c r="R171" s="2" t="s">
        <v>651</v>
      </c>
      <c r="S171" s="2" t="s">
        <v>650</v>
      </c>
      <c r="U171" s="129">
        <f t="shared" si="4"/>
        <v>258.60000000000002</v>
      </c>
      <c r="V171" s="2">
        <f t="shared" si="5"/>
        <v>14.2</v>
      </c>
    </row>
    <row r="172" spans="1:22" ht="15" customHeight="1" x14ac:dyDescent="0.25">
      <c r="A172" s="2" t="s">
        <v>277</v>
      </c>
      <c r="B172" s="2" t="s">
        <v>278</v>
      </c>
      <c r="C172" s="2">
        <v>2015</v>
      </c>
      <c r="D172" s="2">
        <v>8.1</v>
      </c>
      <c r="E172" s="2">
        <v>4.2</v>
      </c>
      <c r="F172" s="2">
        <v>0.6</v>
      </c>
      <c r="G172" s="2">
        <v>1.7</v>
      </c>
      <c r="H172" s="2">
        <v>0</v>
      </c>
      <c r="I172" s="2">
        <v>1.2</v>
      </c>
      <c r="J172" s="2">
        <v>0.3</v>
      </c>
      <c r="K172" s="2">
        <v>0</v>
      </c>
      <c r="L172" s="2">
        <v>0</v>
      </c>
      <c r="M172" s="2">
        <v>0</v>
      </c>
      <c r="N172" s="2" t="s">
        <v>651</v>
      </c>
      <c r="O172" s="2" t="s">
        <v>650</v>
      </c>
      <c r="P172" s="2" t="s">
        <v>651</v>
      </c>
      <c r="Q172" s="2" t="s">
        <v>650</v>
      </c>
      <c r="R172" s="2" t="s">
        <v>651</v>
      </c>
      <c r="S172" s="2" t="s">
        <v>650</v>
      </c>
      <c r="U172" s="129">
        <f t="shared" si="4"/>
        <v>8.1</v>
      </c>
      <c r="V172" s="2">
        <f t="shared" si="5"/>
        <v>0</v>
      </c>
    </row>
    <row r="173" spans="1:22" ht="15" customHeight="1" x14ac:dyDescent="0.25">
      <c r="A173" s="2" t="s">
        <v>277</v>
      </c>
      <c r="B173" s="2" t="s">
        <v>279</v>
      </c>
      <c r="C173" s="2">
        <v>2015</v>
      </c>
      <c r="D173" s="2">
        <v>7</v>
      </c>
      <c r="E173" s="2">
        <v>2.9</v>
      </c>
      <c r="F173" s="2">
        <v>0.15</v>
      </c>
      <c r="G173" s="2">
        <v>0</v>
      </c>
      <c r="H173" s="2">
        <v>0</v>
      </c>
      <c r="I173" s="2">
        <v>2.8</v>
      </c>
      <c r="J173" s="2">
        <v>1.1000000000000001</v>
      </c>
      <c r="K173" s="2">
        <v>0</v>
      </c>
      <c r="L173" s="2">
        <v>0</v>
      </c>
      <c r="M173" s="2">
        <v>0</v>
      </c>
      <c r="N173" s="2" t="s">
        <v>651</v>
      </c>
      <c r="O173" s="2" t="s">
        <v>650</v>
      </c>
      <c r="P173" s="2" t="s">
        <v>651</v>
      </c>
      <c r="Q173" s="2" t="s">
        <v>650</v>
      </c>
      <c r="R173" s="2" t="s">
        <v>651</v>
      </c>
      <c r="S173" s="2" t="s">
        <v>650</v>
      </c>
      <c r="U173" s="129">
        <f t="shared" si="4"/>
        <v>7</v>
      </c>
      <c r="V173" s="2">
        <f t="shared" si="5"/>
        <v>0</v>
      </c>
    </row>
    <row r="174" spans="1:22" ht="15" customHeight="1" x14ac:dyDescent="0.25">
      <c r="A174" s="2" t="s">
        <v>277</v>
      </c>
      <c r="B174" s="2" t="s">
        <v>280</v>
      </c>
      <c r="C174" s="2">
        <v>2015</v>
      </c>
      <c r="D174" s="2">
        <v>10.478</v>
      </c>
      <c r="E174" s="2">
        <v>3.82</v>
      </c>
      <c r="F174" s="2">
        <v>1.74</v>
      </c>
      <c r="G174" s="2">
        <v>0.18</v>
      </c>
      <c r="H174" s="2">
        <v>0</v>
      </c>
      <c r="I174" s="2">
        <v>4.04</v>
      </c>
      <c r="J174" s="2">
        <v>0.69</v>
      </c>
      <c r="K174" s="2">
        <v>0</v>
      </c>
      <c r="L174" s="2">
        <v>0</v>
      </c>
      <c r="M174" s="2">
        <v>0</v>
      </c>
      <c r="N174" s="2" t="s">
        <v>651</v>
      </c>
      <c r="O174" s="2" t="s">
        <v>650</v>
      </c>
      <c r="P174" s="2" t="s">
        <v>651</v>
      </c>
      <c r="Q174" s="2" t="s">
        <v>650</v>
      </c>
      <c r="R174" s="2" t="s">
        <v>651</v>
      </c>
      <c r="S174" s="2" t="s">
        <v>650</v>
      </c>
      <c r="U174" s="129">
        <f t="shared" si="4"/>
        <v>10.478</v>
      </c>
      <c r="V174" s="2">
        <f t="shared" si="5"/>
        <v>0</v>
      </c>
    </row>
    <row r="175" spans="1:22" ht="15" customHeight="1" x14ac:dyDescent="0.25">
      <c r="A175" s="2" t="s">
        <v>277</v>
      </c>
      <c r="B175" s="2" t="s">
        <v>281</v>
      </c>
      <c r="C175" s="2">
        <v>2015</v>
      </c>
      <c r="D175" s="2">
        <v>5.7140000000000004</v>
      </c>
      <c r="E175" s="2">
        <v>1.04</v>
      </c>
      <c r="F175" s="2">
        <v>1.69</v>
      </c>
      <c r="G175" s="2">
        <v>1.74</v>
      </c>
      <c r="H175" s="2">
        <v>0</v>
      </c>
      <c r="I175" s="2">
        <v>1.1399999999999999</v>
      </c>
      <c r="J175" s="2">
        <v>0.1</v>
      </c>
      <c r="K175" s="2">
        <v>0</v>
      </c>
      <c r="L175" s="2">
        <v>0</v>
      </c>
      <c r="M175" s="2">
        <v>0</v>
      </c>
      <c r="N175" s="2" t="s">
        <v>651</v>
      </c>
      <c r="O175" s="2" t="s">
        <v>650</v>
      </c>
      <c r="P175" s="2" t="s">
        <v>651</v>
      </c>
      <c r="Q175" s="2" t="s">
        <v>650</v>
      </c>
      <c r="R175" s="2" t="s">
        <v>651</v>
      </c>
      <c r="S175" s="2" t="s">
        <v>650</v>
      </c>
      <c r="U175" s="129">
        <f t="shared" si="4"/>
        <v>5.7140000000000004</v>
      </c>
      <c r="V175" s="2">
        <f t="shared" si="5"/>
        <v>0</v>
      </c>
    </row>
    <row r="176" spans="1:22" ht="15" customHeight="1" x14ac:dyDescent="0.25">
      <c r="A176" s="2" t="s">
        <v>277</v>
      </c>
      <c r="B176" s="2" t="s">
        <v>282</v>
      </c>
      <c r="C176" s="2">
        <v>2015</v>
      </c>
      <c r="D176" s="2">
        <v>12.781000000000001</v>
      </c>
      <c r="E176" s="2">
        <v>2.54</v>
      </c>
      <c r="F176" s="2">
        <v>1.03</v>
      </c>
      <c r="G176" s="2">
        <v>6.26</v>
      </c>
      <c r="H176" s="2">
        <v>0</v>
      </c>
      <c r="I176" s="2">
        <v>2.71</v>
      </c>
      <c r="J176" s="2">
        <v>0.28000000000000003</v>
      </c>
      <c r="K176" s="2">
        <v>0</v>
      </c>
      <c r="L176" s="2">
        <v>0</v>
      </c>
      <c r="M176" s="2">
        <v>0</v>
      </c>
      <c r="N176" s="2" t="s">
        <v>651</v>
      </c>
      <c r="O176" s="2" t="s">
        <v>650</v>
      </c>
      <c r="P176" s="2" t="s">
        <v>651</v>
      </c>
      <c r="Q176" s="2" t="s">
        <v>650</v>
      </c>
      <c r="R176" s="2" t="s">
        <v>651</v>
      </c>
      <c r="S176" s="2" t="s">
        <v>650</v>
      </c>
      <c r="U176" s="129">
        <f t="shared" si="4"/>
        <v>12.781000000000001</v>
      </c>
      <c r="V176" s="2">
        <f t="shared" si="5"/>
        <v>0</v>
      </c>
    </row>
    <row r="177" spans="1:22" ht="15" customHeight="1" x14ac:dyDescent="0.25">
      <c r="A177" s="2" t="s">
        <v>277</v>
      </c>
      <c r="B177" s="2" t="s">
        <v>283</v>
      </c>
      <c r="C177" s="2">
        <v>2015</v>
      </c>
      <c r="D177" s="2">
        <v>26.956</v>
      </c>
      <c r="E177" s="2">
        <v>13.05</v>
      </c>
      <c r="F177" s="2">
        <v>1.07</v>
      </c>
      <c r="G177" s="2">
        <v>1.01</v>
      </c>
      <c r="H177" s="2">
        <v>0</v>
      </c>
      <c r="I177" s="2">
        <v>10.98</v>
      </c>
      <c r="J177" s="2">
        <v>0.72</v>
      </c>
      <c r="K177" s="2">
        <v>0</v>
      </c>
      <c r="L177" s="2">
        <v>0</v>
      </c>
      <c r="M177" s="2">
        <v>0</v>
      </c>
      <c r="N177" s="2" t="s">
        <v>651</v>
      </c>
      <c r="O177" s="2" t="s">
        <v>650</v>
      </c>
      <c r="P177" s="2" t="s">
        <v>651</v>
      </c>
      <c r="Q177" s="2" t="s">
        <v>650</v>
      </c>
      <c r="R177" s="2" t="s">
        <v>651</v>
      </c>
      <c r="S177" s="2" t="s">
        <v>650</v>
      </c>
      <c r="U177" s="129">
        <f t="shared" si="4"/>
        <v>26.956</v>
      </c>
      <c r="V177" s="2">
        <f t="shared" si="5"/>
        <v>0</v>
      </c>
    </row>
    <row r="178" spans="1:22" ht="15" customHeight="1" x14ac:dyDescent="0.25">
      <c r="A178" s="2" t="s">
        <v>277</v>
      </c>
      <c r="B178" s="2" t="s">
        <v>284</v>
      </c>
      <c r="C178" s="2">
        <v>2015</v>
      </c>
      <c r="D178" s="2">
        <v>11.563000000000001</v>
      </c>
      <c r="E178" s="2">
        <v>4.2300000000000004</v>
      </c>
      <c r="F178" s="2">
        <v>0.77</v>
      </c>
      <c r="G178" s="2">
        <v>2.27</v>
      </c>
      <c r="H178" s="2">
        <v>0</v>
      </c>
      <c r="I178" s="2">
        <v>3.99</v>
      </c>
      <c r="J178" s="2">
        <v>0.3</v>
      </c>
      <c r="K178" s="2">
        <v>0</v>
      </c>
      <c r="L178" s="2">
        <v>0</v>
      </c>
      <c r="M178" s="2">
        <v>0</v>
      </c>
      <c r="N178" s="2" t="s">
        <v>651</v>
      </c>
      <c r="O178" s="2" t="s">
        <v>650</v>
      </c>
      <c r="P178" s="2" t="s">
        <v>651</v>
      </c>
      <c r="Q178" s="2" t="s">
        <v>650</v>
      </c>
      <c r="R178" s="2" t="s">
        <v>651</v>
      </c>
      <c r="S178" s="2" t="s">
        <v>650</v>
      </c>
      <c r="U178" s="129">
        <f t="shared" si="4"/>
        <v>11.563000000000001</v>
      </c>
      <c r="V178" s="2">
        <f t="shared" si="5"/>
        <v>0</v>
      </c>
    </row>
    <row r="179" spans="1:22" ht="15" customHeight="1" x14ac:dyDescent="0.25">
      <c r="A179" s="2" t="s">
        <v>277</v>
      </c>
      <c r="B179" s="2" t="s">
        <v>285</v>
      </c>
      <c r="C179" s="2">
        <v>2015</v>
      </c>
      <c r="D179" s="2">
        <v>5.0949999999999998</v>
      </c>
      <c r="E179" s="2">
        <v>1.2</v>
      </c>
      <c r="F179" s="2">
        <v>0.04</v>
      </c>
      <c r="G179" s="2">
        <v>7.0000000000000007E-2</v>
      </c>
      <c r="H179" s="2">
        <v>0</v>
      </c>
      <c r="I179" s="2">
        <v>3.78</v>
      </c>
      <c r="J179" s="2">
        <v>0</v>
      </c>
      <c r="K179" s="2">
        <v>0</v>
      </c>
      <c r="L179" s="2">
        <v>0</v>
      </c>
      <c r="M179" s="2">
        <v>0</v>
      </c>
      <c r="N179" s="2" t="s">
        <v>651</v>
      </c>
      <c r="O179" s="2" t="s">
        <v>650</v>
      </c>
      <c r="P179" s="2" t="s">
        <v>651</v>
      </c>
      <c r="Q179" s="2" t="s">
        <v>650</v>
      </c>
      <c r="R179" s="2" t="s">
        <v>651</v>
      </c>
      <c r="S179" s="2" t="s">
        <v>650</v>
      </c>
      <c r="U179" s="129">
        <f t="shared" si="4"/>
        <v>5.0949999999999998</v>
      </c>
      <c r="V179" s="2">
        <f t="shared" si="5"/>
        <v>0</v>
      </c>
    </row>
    <row r="180" spans="1:22" ht="15" customHeight="1" x14ac:dyDescent="0.25">
      <c r="A180" s="2" t="s">
        <v>286</v>
      </c>
      <c r="B180" s="2" t="s">
        <v>287</v>
      </c>
      <c r="C180" s="2">
        <v>2015</v>
      </c>
      <c r="D180" s="2">
        <v>27.234999999999999</v>
      </c>
      <c r="E180" s="2">
        <v>8.8209999999999997</v>
      </c>
      <c r="F180" s="2">
        <v>1.9570000000000001</v>
      </c>
      <c r="G180" s="2">
        <v>8.6989999999999998</v>
      </c>
      <c r="H180" s="2">
        <v>0</v>
      </c>
      <c r="I180" s="2">
        <v>4.8369999999999997</v>
      </c>
      <c r="J180" s="2">
        <v>2.8969999999999998</v>
      </c>
      <c r="K180" s="2">
        <v>0</v>
      </c>
      <c r="L180" s="2">
        <v>0</v>
      </c>
      <c r="M180" s="2" t="s">
        <v>650</v>
      </c>
      <c r="N180" s="2" t="s">
        <v>651</v>
      </c>
      <c r="O180" s="2" t="s">
        <v>650</v>
      </c>
      <c r="P180" s="2" t="s">
        <v>651</v>
      </c>
      <c r="Q180" s="2" t="s">
        <v>650</v>
      </c>
      <c r="R180" s="2" t="s">
        <v>651</v>
      </c>
      <c r="S180" s="2" t="s">
        <v>650</v>
      </c>
      <c r="U180" s="129">
        <f t="shared" si="4"/>
        <v>27.234999999999999</v>
      </c>
      <c r="V180" s="2">
        <f t="shared" si="5"/>
        <v>0</v>
      </c>
    </row>
    <row r="181" spans="1:22" ht="15" customHeight="1" x14ac:dyDescent="0.25">
      <c r="A181" s="2" t="s">
        <v>291</v>
      </c>
      <c r="B181" s="2" t="s">
        <v>10</v>
      </c>
      <c r="C181" s="2">
        <v>2015</v>
      </c>
      <c r="D181" s="2">
        <v>8.1</v>
      </c>
      <c r="E181" s="2">
        <v>4</v>
      </c>
      <c r="F181" s="2">
        <v>0.1</v>
      </c>
      <c r="G181" s="2" t="s">
        <v>650</v>
      </c>
      <c r="H181" s="2" t="s">
        <v>650</v>
      </c>
      <c r="I181" s="2">
        <v>4</v>
      </c>
      <c r="J181" s="2" t="s">
        <v>650</v>
      </c>
      <c r="K181" s="2" t="s">
        <v>650</v>
      </c>
      <c r="L181" s="2" t="s">
        <v>650</v>
      </c>
      <c r="M181" s="2" t="s">
        <v>650</v>
      </c>
      <c r="N181" s="2" t="s">
        <v>651</v>
      </c>
      <c r="O181" s="2" t="s">
        <v>650</v>
      </c>
      <c r="P181" s="2" t="s">
        <v>651</v>
      </c>
      <c r="Q181" s="2" t="s">
        <v>650</v>
      </c>
      <c r="R181" s="2" t="s">
        <v>651</v>
      </c>
      <c r="S181" s="2" t="s">
        <v>650</v>
      </c>
      <c r="U181" s="129">
        <f t="shared" si="4"/>
        <v>8.1</v>
      </c>
      <c r="V181" s="2">
        <f t="shared" si="5"/>
        <v>0</v>
      </c>
    </row>
    <row r="182" spans="1:22" ht="15" customHeight="1" x14ac:dyDescent="0.25">
      <c r="A182" s="2" t="s">
        <v>291</v>
      </c>
      <c r="B182" s="2" t="s">
        <v>292</v>
      </c>
      <c r="C182" s="2">
        <v>2015</v>
      </c>
      <c r="D182" s="2">
        <v>9.1</v>
      </c>
      <c r="E182" s="2">
        <v>4</v>
      </c>
      <c r="F182" s="2">
        <v>1.1000000000000001</v>
      </c>
      <c r="G182" s="2" t="s">
        <v>650</v>
      </c>
      <c r="H182" s="2" t="s">
        <v>650</v>
      </c>
      <c r="I182" s="2">
        <v>4</v>
      </c>
      <c r="J182" s="2" t="s">
        <v>650</v>
      </c>
      <c r="K182" s="2" t="s">
        <v>650</v>
      </c>
      <c r="L182" s="2" t="s">
        <v>650</v>
      </c>
      <c r="M182" s="2" t="s">
        <v>650</v>
      </c>
      <c r="N182" s="2" t="s">
        <v>651</v>
      </c>
      <c r="O182" s="2" t="s">
        <v>650</v>
      </c>
      <c r="P182" s="2" t="s">
        <v>651</v>
      </c>
      <c r="Q182" s="2" t="s">
        <v>650</v>
      </c>
      <c r="R182" s="2" t="s">
        <v>651</v>
      </c>
      <c r="S182" s="2" t="s">
        <v>650</v>
      </c>
      <c r="U182" s="129">
        <f t="shared" si="4"/>
        <v>9.1</v>
      </c>
      <c r="V182" s="2">
        <f t="shared" si="5"/>
        <v>0</v>
      </c>
    </row>
    <row r="183" spans="1:22" ht="15" customHeight="1" x14ac:dyDescent="0.25">
      <c r="A183" s="2" t="s">
        <v>291</v>
      </c>
      <c r="B183" s="2" t="s">
        <v>293</v>
      </c>
      <c r="C183" s="2">
        <v>2015</v>
      </c>
      <c r="D183" s="2">
        <v>28.3</v>
      </c>
      <c r="E183" s="2">
        <v>12.5</v>
      </c>
      <c r="F183" s="2">
        <v>3.3</v>
      </c>
      <c r="G183" s="2" t="s">
        <v>650</v>
      </c>
      <c r="H183" s="2" t="s">
        <v>650</v>
      </c>
      <c r="I183" s="2">
        <v>12.5</v>
      </c>
      <c r="J183" s="2" t="s">
        <v>650</v>
      </c>
      <c r="K183" s="2" t="s">
        <v>650</v>
      </c>
      <c r="L183" s="2" t="s">
        <v>650</v>
      </c>
      <c r="M183" s="2" t="s">
        <v>650</v>
      </c>
      <c r="N183" s="2" t="s">
        <v>651</v>
      </c>
      <c r="O183" s="2" t="s">
        <v>650</v>
      </c>
      <c r="P183" s="2" t="s">
        <v>651</v>
      </c>
      <c r="Q183" s="2" t="s">
        <v>650</v>
      </c>
      <c r="R183" s="2" t="s">
        <v>651</v>
      </c>
      <c r="S183" s="2" t="s">
        <v>650</v>
      </c>
      <c r="U183" s="129">
        <f t="shared" si="4"/>
        <v>28.3</v>
      </c>
      <c r="V183" s="2">
        <f t="shared" si="5"/>
        <v>0</v>
      </c>
    </row>
    <row r="184" spans="1:22" ht="15" customHeight="1" x14ac:dyDescent="0.25">
      <c r="A184" s="2" t="s">
        <v>291</v>
      </c>
      <c r="B184" s="2" t="s">
        <v>294</v>
      </c>
      <c r="C184" s="2">
        <v>2015</v>
      </c>
      <c r="D184" s="2">
        <v>1.5</v>
      </c>
      <c r="E184" s="2" t="s">
        <v>650</v>
      </c>
      <c r="F184" s="2" t="s">
        <v>650</v>
      </c>
      <c r="G184" s="2" t="s">
        <v>650</v>
      </c>
      <c r="H184" s="2" t="s">
        <v>650</v>
      </c>
      <c r="I184" s="2" t="s">
        <v>650</v>
      </c>
      <c r="J184" s="2">
        <v>1.5</v>
      </c>
      <c r="K184" s="2" t="s">
        <v>650</v>
      </c>
      <c r="L184" s="2" t="s">
        <v>650</v>
      </c>
      <c r="M184" s="2" t="s">
        <v>650</v>
      </c>
      <c r="N184" s="2" t="s">
        <v>651</v>
      </c>
      <c r="O184" s="2" t="s">
        <v>650</v>
      </c>
      <c r="P184" s="2" t="s">
        <v>651</v>
      </c>
      <c r="Q184" s="2" t="s">
        <v>650</v>
      </c>
      <c r="R184" s="2" t="s">
        <v>651</v>
      </c>
      <c r="S184" s="2" t="s">
        <v>650</v>
      </c>
      <c r="U184" s="129">
        <f t="shared" si="4"/>
        <v>1.5</v>
      </c>
      <c r="V184" s="2">
        <f t="shared" si="5"/>
        <v>0</v>
      </c>
    </row>
    <row r="185" spans="1:22"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U185" s="129">
        <f t="shared" si="4"/>
        <v>0</v>
      </c>
      <c r="V185" s="2">
        <f t="shared" si="5"/>
        <v>0</v>
      </c>
    </row>
    <row r="186" spans="1:22"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U186" s="129">
        <f t="shared" si="4"/>
        <v>0</v>
      </c>
      <c r="V186" s="2">
        <f t="shared" si="5"/>
        <v>0</v>
      </c>
    </row>
    <row r="187" spans="1:22" ht="15" customHeight="1" x14ac:dyDescent="0.25">
      <c r="A187" s="2" t="s">
        <v>297</v>
      </c>
      <c r="B187" s="2" t="s">
        <v>298</v>
      </c>
      <c r="C187" s="2">
        <v>2015</v>
      </c>
      <c r="D187" s="2">
        <v>40.548999999999999</v>
      </c>
      <c r="E187" s="2">
        <v>24.942</v>
      </c>
      <c r="F187" s="2">
        <v>0.59799999999999998</v>
      </c>
      <c r="G187" s="2">
        <v>0.95099999999999996</v>
      </c>
      <c r="H187" s="2" t="s">
        <v>650</v>
      </c>
      <c r="I187" s="2">
        <v>8.0489999999999995</v>
      </c>
      <c r="J187" s="2">
        <v>1.966</v>
      </c>
      <c r="K187" s="2" t="s">
        <v>650</v>
      </c>
      <c r="L187" s="2" t="s">
        <v>650</v>
      </c>
      <c r="M187" s="2">
        <v>4.0430000000000001</v>
      </c>
      <c r="N187" s="2" t="s">
        <v>651</v>
      </c>
      <c r="O187" s="2" t="s">
        <v>650</v>
      </c>
      <c r="P187" s="2" t="s">
        <v>651</v>
      </c>
      <c r="Q187" s="2" t="s">
        <v>650</v>
      </c>
      <c r="R187" s="2" t="s">
        <v>651</v>
      </c>
      <c r="S187" s="2" t="s">
        <v>650</v>
      </c>
      <c r="U187" s="129">
        <f t="shared" si="4"/>
        <v>40.548999999999999</v>
      </c>
      <c r="V187" s="2">
        <f t="shared" si="5"/>
        <v>0</v>
      </c>
    </row>
    <row r="188" spans="1:22" ht="15" customHeight="1" x14ac:dyDescent="0.25">
      <c r="A188" s="2" t="s">
        <v>299</v>
      </c>
      <c r="B188" s="2" t="s">
        <v>300</v>
      </c>
      <c r="C188" s="2">
        <v>2015</v>
      </c>
      <c r="D188" s="2">
        <v>285.99</v>
      </c>
      <c r="E188" s="2">
        <v>85.988</v>
      </c>
      <c r="F188" s="2">
        <v>53.168999999999997</v>
      </c>
      <c r="G188" s="2">
        <v>44.899000000000001</v>
      </c>
      <c r="H188" s="2">
        <v>42.073</v>
      </c>
      <c r="I188" s="2">
        <v>29.088000000000001</v>
      </c>
      <c r="J188" s="2">
        <v>30.597999999999999</v>
      </c>
      <c r="K188" s="2">
        <v>0.17399999999999999</v>
      </c>
      <c r="L188" s="2" t="s">
        <v>650</v>
      </c>
      <c r="M188" s="2" t="s">
        <v>650</v>
      </c>
      <c r="N188" s="2" t="s">
        <v>651</v>
      </c>
      <c r="O188" s="2" t="s">
        <v>650</v>
      </c>
      <c r="P188" s="2" t="s">
        <v>651</v>
      </c>
      <c r="Q188" s="2" t="s">
        <v>650</v>
      </c>
      <c r="R188" s="2" t="s">
        <v>651</v>
      </c>
      <c r="S188" s="2" t="s">
        <v>650</v>
      </c>
      <c r="U188" s="129">
        <f t="shared" si="4"/>
        <v>285.99</v>
      </c>
      <c r="V188" s="2">
        <f t="shared" si="5"/>
        <v>0</v>
      </c>
    </row>
    <row r="189" spans="1:22" ht="15" customHeight="1" x14ac:dyDescent="0.25">
      <c r="A189" s="2" t="s">
        <v>301</v>
      </c>
      <c r="B189" s="2" t="s">
        <v>302</v>
      </c>
      <c r="C189" s="2">
        <v>2015</v>
      </c>
      <c r="D189" s="2">
        <v>10.364000000000001</v>
      </c>
      <c r="E189" s="2">
        <v>7.1859999999999999</v>
      </c>
      <c r="F189" s="2">
        <v>0.05</v>
      </c>
      <c r="G189" s="2" t="s">
        <v>650</v>
      </c>
      <c r="H189" s="2" t="s">
        <v>650</v>
      </c>
      <c r="I189" s="2">
        <v>3.09</v>
      </c>
      <c r="J189" s="2">
        <v>3.9E-2</v>
      </c>
      <c r="K189" s="2" t="s">
        <v>650</v>
      </c>
      <c r="L189" s="2" t="s">
        <v>650</v>
      </c>
      <c r="M189" s="2" t="s">
        <v>650</v>
      </c>
      <c r="N189" s="2" t="s">
        <v>651</v>
      </c>
      <c r="O189" s="2" t="s">
        <v>650</v>
      </c>
      <c r="P189" s="2" t="s">
        <v>651</v>
      </c>
      <c r="Q189" s="2" t="s">
        <v>650</v>
      </c>
      <c r="R189" s="2" t="s">
        <v>651</v>
      </c>
      <c r="S189" s="2" t="s">
        <v>650</v>
      </c>
      <c r="U189" s="129">
        <f t="shared" si="4"/>
        <v>10.364000000000001</v>
      </c>
      <c r="V189" s="2">
        <f t="shared" si="5"/>
        <v>0</v>
      </c>
    </row>
    <row r="190" spans="1:22" ht="15" customHeight="1" x14ac:dyDescent="0.25">
      <c r="A190" s="2" t="s">
        <v>303</v>
      </c>
      <c r="B190" s="2" t="s">
        <v>304</v>
      </c>
      <c r="C190" s="2">
        <v>2015</v>
      </c>
      <c r="D190" s="2">
        <v>13.6</v>
      </c>
      <c r="E190" s="2">
        <v>4.7</v>
      </c>
      <c r="F190" s="2">
        <v>3.8</v>
      </c>
      <c r="G190" s="2">
        <v>0.53</v>
      </c>
      <c r="H190" s="2" t="s">
        <v>650</v>
      </c>
      <c r="I190" s="2">
        <v>0.9</v>
      </c>
      <c r="J190" s="2">
        <v>3.63</v>
      </c>
      <c r="K190" s="2" t="s">
        <v>650</v>
      </c>
      <c r="L190" s="2" t="s">
        <v>650</v>
      </c>
      <c r="M190" s="2">
        <v>0.53</v>
      </c>
      <c r="N190" s="2" t="s">
        <v>651</v>
      </c>
      <c r="O190" s="2" t="s">
        <v>650</v>
      </c>
      <c r="P190" s="2" t="s">
        <v>651</v>
      </c>
      <c r="Q190" s="2" t="s">
        <v>650</v>
      </c>
      <c r="R190" s="2" t="s">
        <v>651</v>
      </c>
      <c r="S190" s="2" t="s">
        <v>650</v>
      </c>
      <c r="U190" s="129">
        <f t="shared" si="4"/>
        <v>13.6</v>
      </c>
      <c r="V190" s="2">
        <f t="shared" si="5"/>
        <v>0</v>
      </c>
    </row>
    <row r="191" spans="1:22" ht="15" customHeight="1" x14ac:dyDescent="0.25">
      <c r="A191" s="2" t="s">
        <v>303</v>
      </c>
      <c r="B191" s="2" t="s">
        <v>305</v>
      </c>
      <c r="C191" s="2">
        <v>2015</v>
      </c>
      <c r="D191" s="2">
        <v>84.4</v>
      </c>
      <c r="E191" s="2">
        <v>30.3</v>
      </c>
      <c r="F191" s="2">
        <v>9.9</v>
      </c>
      <c r="G191" s="2">
        <v>22.4</v>
      </c>
      <c r="H191" s="2">
        <v>8.4</v>
      </c>
      <c r="I191" s="2">
        <v>9.6999999999999993</v>
      </c>
      <c r="J191" s="2">
        <v>11.3</v>
      </c>
      <c r="K191" s="2" t="s">
        <v>650</v>
      </c>
      <c r="L191" s="2" t="s">
        <v>650</v>
      </c>
      <c r="M191" s="2">
        <v>14</v>
      </c>
      <c r="N191" s="2" t="s">
        <v>651</v>
      </c>
      <c r="O191" s="2" t="s">
        <v>650</v>
      </c>
      <c r="P191" s="2" t="s">
        <v>651</v>
      </c>
      <c r="Q191" s="2" t="s">
        <v>650</v>
      </c>
      <c r="R191" s="2" t="s">
        <v>651</v>
      </c>
      <c r="S191" s="2" t="s">
        <v>650</v>
      </c>
      <c r="U191" s="129">
        <f t="shared" si="4"/>
        <v>84.4</v>
      </c>
      <c r="V191" s="2">
        <f t="shared" si="5"/>
        <v>0</v>
      </c>
    </row>
    <row r="192" spans="1:22" ht="15" customHeight="1" x14ac:dyDescent="0.25">
      <c r="A192" s="2" t="s">
        <v>303</v>
      </c>
      <c r="B192" s="2" t="s">
        <v>306</v>
      </c>
      <c r="C192" s="2">
        <v>2015</v>
      </c>
      <c r="D192" s="2" t="s">
        <v>650</v>
      </c>
      <c r="E192" s="2" t="s">
        <v>650</v>
      </c>
      <c r="F192" s="2" t="s">
        <v>650</v>
      </c>
      <c r="G192" s="2" t="s">
        <v>650</v>
      </c>
      <c r="H192" s="2" t="s">
        <v>650</v>
      </c>
      <c r="I192" s="2" t="s">
        <v>650</v>
      </c>
      <c r="J192" s="2" t="s">
        <v>650</v>
      </c>
      <c r="K192" s="2" t="s">
        <v>650</v>
      </c>
      <c r="L192" s="2" t="s">
        <v>650</v>
      </c>
      <c r="M192" s="2" t="s">
        <v>650</v>
      </c>
      <c r="N192" s="2" t="s">
        <v>651</v>
      </c>
      <c r="O192" s="2" t="s">
        <v>650</v>
      </c>
      <c r="P192" s="2" t="s">
        <v>651</v>
      </c>
      <c r="Q192" s="2" t="s">
        <v>650</v>
      </c>
      <c r="R192" s="2" t="s">
        <v>651</v>
      </c>
      <c r="S192" s="2" t="s">
        <v>650</v>
      </c>
      <c r="U192" s="129">
        <f t="shared" si="4"/>
        <v>0</v>
      </c>
      <c r="V192" s="2">
        <f t="shared" si="5"/>
        <v>0</v>
      </c>
    </row>
    <row r="193" spans="1:22" ht="15" customHeight="1" x14ac:dyDescent="0.25">
      <c r="A193" s="2" t="s">
        <v>303</v>
      </c>
      <c r="B193" s="2" t="s">
        <v>307</v>
      </c>
      <c r="C193" s="2">
        <v>2015</v>
      </c>
      <c r="D193" s="2">
        <v>3.6</v>
      </c>
      <c r="E193" s="2">
        <v>1.3</v>
      </c>
      <c r="F193" s="2" t="s">
        <v>650</v>
      </c>
      <c r="G193" s="2">
        <v>1.9</v>
      </c>
      <c r="H193" s="2" t="s">
        <v>650</v>
      </c>
      <c r="I193" s="2" t="s">
        <v>650</v>
      </c>
      <c r="J193" s="2">
        <v>0.46700000000000003</v>
      </c>
      <c r="K193" s="2" t="s">
        <v>650</v>
      </c>
      <c r="L193" s="2" t="s">
        <v>650</v>
      </c>
      <c r="M193" s="2">
        <v>1.9</v>
      </c>
      <c r="N193" s="2" t="s">
        <v>651</v>
      </c>
      <c r="O193" s="2" t="s">
        <v>650</v>
      </c>
      <c r="P193" s="2" t="s">
        <v>651</v>
      </c>
      <c r="Q193" s="2" t="s">
        <v>650</v>
      </c>
      <c r="R193" s="2" t="s">
        <v>651</v>
      </c>
      <c r="S193" s="2" t="s">
        <v>650</v>
      </c>
      <c r="U193" s="129">
        <f t="shared" si="4"/>
        <v>3.6</v>
      </c>
      <c r="V193" s="2">
        <f t="shared" si="5"/>
        <v>0</v>
      </c>
    </row>
    <row r="194" spans="1:22" ht="15" customHeight="1" x14ac:dyDescent="0.25">
      <c r="A194" s="2" t="s">
        <v>308</v>
      </c>
      <c r="B194" s="2" t="s">
        <v>309</v>
      </c>
      <c r="C194" s="2">
        <v>2015</v>
      </c>
      <c r="D194" s="2">
        <v>133.80000000000001</v>
      </c>
      <c r="E194" s="2">
        <v>42.4</v>
      </c>
      <c r="F194" s="2">
        <v>31.2</v>
      </c>
      <c r="G194" s="2">
        <v>25.2</v>
      </c>
      <c r="H194" s="2" t="s">
        <v>650</v>
      </c>
      <c r="I194" s="2">
        <v>16</v>
      </c>
      <c r="J194" s="2">
        <v>18.600000000000001</v>
      </c>
      <c r="K194" s="2">
        <v>0</v>
      </c>
      <c r="L194" s="2">
        <v>0</v>
      </c>
      <c r="M194" s="2">
        <v>0</v>
      </c>
      <c r="N194" s="2" t="s">
        <v>651</v>
      </c>
      <c r="O194" s="2" t="s">
        <v>650</v>
      </c>
      <c r="P194" s="2" t="s">
        <v>651</v>
      </c>
      <c r="Q194" s="2" t="s">
        <v>650</v>
      </c>
      <c r="R194" s="2" t="s">
        <v>651</v>
      </c>
      <c r="S194" s="2" t="s">
        <v>650</v>
      </c>
      <c r="U194" s="129">
        <f t="shared" si="4"/>
        <v>133.80000000000001</v>
      </c>
      <c r="V194" s="2">
        <f t="shared" si="5"/>
        <v>0</v>
      </c>
    </row>
    <row r="195" spans="1:22" ht="15" customHeight="1" x14ac:dyDescent="0.25">
      <c r="A195" s="2" t="s">
        <v>310</v>
      </c>
      <c r="B195" s="2" t="s">
        <v>311</v>
      </c>
      <c r="C195" s="2">
        <v>2015</v>
      </c>
      <c r="D195" s="2">
        <v>7.8</v>
      </c>
      <c r="E195" s="2">
        <v>3.3</v>
      </c>
      <c r="F195" s="2">
        <v>0.9</v>
      </c>
      <c r="G195" s="2">
        <v>0.2</v>
      </c>
      <c r="H195" s="2">
        <v>0</v>
      </c>
      <c r="I195" s="2">
        <v>1.5</v>
      </c>
      <c r="J195" s="2">
        <v>1.9</v>
      </c>
      <c r="K195" s="2">
        <v>0</v>
      </c>
      <c r="L195" s="2">
        <v>0</v>
      </c>
      <c r="M195" s="2">
        <v>0</v>
      </c>
      <c r="N195" s="2" t="s">
        <v>651</v>
      </c>
      <c r="O195" s="2" t="s">
        <v>650</v>
      </c>
      <c r="P195" s="2" t="s">
        <v>651</v>
      </c>
      <c r="Q195" s="2" t="s">
        <v>650</v>
      </c>
      <c r="R195" s="2" t="s">
        <v>651</v>
      </c>
      <c r="S195" s="2" t="s">
        <v>650</v>
      </c>
      <c r="U195" s="129">
        <f t="shared" ref="U195:U258" si="6">IFERROR(D195/1,0)</f>
        <v>7.8</v>
      </c>
      <c r="V195" s="2">
        <f t="shared" ref="V195:V258" si="7">IFERROR(O195/1,0)+IFERROR(Q195/1,0)+IFERROR(S195/1,0)</f>
        <v>0</v>
      </c>
    </row>
    <row r="196" spans="1:22" ht="15" customHeight="1" x14ac:dyDescent="0.25">
      <c r="A196" s="2" t="s">
        <v>310</v>
      </c>
      <c r="B196" s="2" t="s">
        <v>312</v>
      </c>
      <c r="C196" s="2">
        <v>2015</v>
      </c>
      <c r="D196" s="2">
        <v>9.6</v>
      </c>
      <c r="E196" s="2">
        <v>4.2</v>
      </c>
      <c r="F196" s="2">
        <v>1.2</v>
      </c>
      <c r="G196" s="2">
        <v>1.2</v>
      </c>
      <c r="H196" s="2">
        <v>0</v>
      </c>
      <c r="I196" s="2">
        <v>1.7</v>
      </c>
      <c r="J196" s="2">
        <v>1.3</v>
      </c>
      <c r="K196" s="2">
        <v>0</v>
      </c>
      <c r="L196" s="2">
        <v>0</v>
      </c>
      <c r="M196" s="2">
        <v>0</v>
      </c>
      <c r="N196" s="2" t="s">
        <v>651</v>
      </c>
      <c r="O196" s="2" t="s">
        <v>650</v>
      </c>
      <c r="P196" s="2" t="s">
        <v>651</v>
      </c>
      <c r="Q196" s="2" t="s">
        <v>650</v>
      </c>
      <c r="R196" s="2" t="s">
        <v>651</v>
      </c>
      <c r="S196" s="2" t="s">
        <v>650</v>
      </c>
      <c r="U196" s="129">
        <f t="shared" si="6"/>
        <v>9.6</v>
      </c>
      <c r="V196" s="2">
        <f t="shared" si="7"/>
        <v>0</v>
      </c>
    </row>
    <row r="197" spans="1:22" ht="15" customHeight="1" x14ac:dyDescent="0.25">
      <c r="A197" s="2" t="s">
        <v>310</v>
      </c>
      <c r="B197" s="2" t="s">
        <v>313</v>
      </c>
      <c r="C197" s="2">
        <v>2015</v>
      </c>
      <c r="D197" s="2">
        <v>59.1</v>
      </c>
      <c r="E197" s="2">
        <v>28</v>
      </c>
      <c r="F197" s="2">
        <v>8.5</v>
      </c>
      <c r="G197" s="2">
        <v>2.1</v>
      </c>
      <c r="H197" s="2">
        <v>0</v>
      </c>
      <c r="I197" s="2">
        <v>8.3000000000000007</v>
      </c>
      <c r="J197" s="2">
        <v>11.9</v>
      </c>
      <c r="K197" s="2">
        <v>0</v>
      </c>
      <c r="L197" s="2">
        <v>0.2</v>
      </c>
      <c r="M197" s="2">
        <v>0</v>
      </c>
      <c r="N197" s="2" t="s">
        <v>651</v>
      </c>
      <c r="O197" s="2" t="s">
        <v>650</v>
      </c>
      <c r="P197" s="2" t="s">
        <v>651</v>
      </c>
      <c r="Q197" s="2" t="s">
        <v>650</v>
      </c>
      <c r="R197" s="2" t="s">
        <v>651</v>
      </c>
      <c r="S197" s="2" t="s">
        <v>650</v>
      </c>
      <c r="U197" s="129">
        <f t="shared" si="6"/>
        <v>59.1</v>
      </c>
      <c r="V197" s="2">
        <f t="shared" si="7"/>
        <v>0</v>
      </c>
    </row>
    <row r="198" spans="1:22" ht="15" customHeight="1" x14ac:dyDescent="0.25">
      <c r="A198" s="2" t="s">
        <v>314</v>
      </c>
      <c r="B198" s="2" t="s">
        <v>315</v>
      </c>
      <c r="C198" s="2">
        <v>2015</v>
      </c>
      <c r="D198" s="2">
        <v>714.8</v>
      </c>
      <c r="E198" s="2">
        <v>242</v>
      </c>
      <c r="F198" s="2">
        <v>181</v>
      </c>
      <c r="G198" s="2">
        <v>11.9</v>
      </c>
      <c r="H198" s="2" t="s">
        <v>650</v>
      </c>
      <c r="I198" s="2">
        <v>89</v>
      </c>
      <c r="J198" s="2">
        <v>129</v>
      </c>
      <c r="K198" s="2">
        <v>7.1</v>
      </c>
      <c r="L198" s="2">
        <v>0.4</v>
      </c>
      <c r="M198" s="2">
        <v>54.4</v>
      </c>
      <c r="N198" s="2" t="s">
        <v>651</v>
      </c>
      <c r="O198" s="2" t="s">
        <v>650</v>
      </c>
      <c r="P198" s="2" t="s">
        <v>651</v>
      </c>
      <c r="Q198" s="2" t="s">
        <v>650</v>
      </c>
      <c r="R198" s="2" t="s">
        <v>651</v>
      </c>
      <c r="S198" s="2" t="s">
        <v>650</v>
      </c>
      <c r="U198" s="129">
        <f t="shared" si="6"/>
        <v>714.8</v>
      </c>
      <c r="V198" s="2">
        <f t="shared" si="7"/>
        <v>0</v>
      </c>
    </row>
    <row r="199" spans="1:22" ht="15" customHeight="1" x14ac:dyDescent="0.25">
      <c r="A199" s="2" t="s">
        <v>314</v>
      </c>
      <c r="B199" s="2" t="s">
        <v>316</v>
      </c>
      <c r="C199" s="2">
        <v>2015</v>
      </c>
      <c r="D199" s="2">
        <v>20.5</v>
      </c>
      <c r="E199" s="2">
        <v>4.5999999999999996</v>
      </c>
      <c r="F199" s="2">
        <v>10.5</v>
      </c>
      <c r="G199" s="2" t="s">
        <v>650</v>
      </c>
      <c r="H199" s="2" t="s">
        <v>650</v>
      </c>
      <c r="I199" s="2">
        <v>3.8</v>
      </c>
      <c r="J199" s="2">
        <v>1.6</v>
      </c>
      <c r="K199" s="2" t="s">
        <v>650</v>
      </c>
      <c r="L199" s="2" t="s">
        <v>650</v>
      </c>
      <c r="M199" s="2" t="s">
        <v>650</v>
      </c>
      <c r="N199" s="2" t="s">
        <v>651</v>
      </c>
      <c r="O199" s="2" t="s">
        <v>650</v>
      </c>
      <c r="P199" s="2" t="s">
        <v>651</v>
      </c>
      <c r="Q199" s="2" t="s">
        <v>650</v>
      </c>
      <c r="R199" s="2" t="s">
        <v>651</v>
      </c>
      <c r="S199" s="2" t="s">
        <v>650</v>
      </c>
      <c r="U199" s="129">
        <f t="shared" si="6"/>
        <v>20.5</v>
      </c>
      <c r="V199" s="2">
        <f t="shared" si="7"/>
        <v>0</v>
      </c>
    </row>
    <row r="200" spans="1:22"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U200" s="129">
        <f t="shared" si="6"/>
        <v>0</v>
      </c>
      <c r="V200" s="2">
        <f t="shared" si="7"/>
        <v>0</v>
      </c>
    </row>
    <row r="201" spans="1:22" ht="15" customHeight="1" x14ac:dyDescent="0.25">
      <c r="A201" s="2" t="s">
        <v>319</v>
      </c>
      <c r="B201" s="2" t="s">
        <v>320</v>
      </c>
      <c r="C201" s="2">
        <v>2015</v>
      </c>
      <c r="D201" s="2">
        <v>28.8</v>
      </c>
      <c r="E201" s="2">
        <v>7</v>
      </c>
      <c r="F201" s="2" t="s">
        <v>650</v>
      </c>
      <c r="G201" s="2">
        <v>5.8</v>
      </c>
      <c r="H201" s="2" t="s">
        <v>650</v>
      </c>
      <c r="I201" s="2">
        <v>8.3000000000000007</v>
      </c>
      <c r="J201" s="2">
        <v>4.7</v>
      </c>
      <c r="K201" s="2" t="s">
        <v>650</v>
      </c>
      <c r="L201" s="2" t="s">
        <v>650</v>
      </c>
      <c r="M201" s="2">
        <v>3.3</v>
      </c>
      <c r="N201" s="2" t="s">
        <v>651</v>
      </c>
      <c r="O201" s="2" t="s">
        <v>650</v>
      </c>
      <c r="P201" s="2" t="s">
        <v>651</v>
      </c>
      <c r="Q201" s="2" t="s">
        <v>650</v>
      </c>
      <c r="R201" s="2" t="s">
        <v>651</v>
      </c>
      <c r="S201" s="2" t="s">
        <v>650</v>
      </c>
      <c r="U201" s="129">
        <f t="shared" si="6"/>
        <v>28.8</v>
      </c>
      <c r="V201" s="2">
        <f t="shared" si="7"/>
        <v>0</v>
      </c>
    </row>
    <row r="202" spans="1:22" ht="15" customHeight="1" x14ac:dyDescent="0.25">
      <c r="A202" s="2" t="s">
        <v>321</v>
      </c>
      <c r="B202" s="2" t="s">
        <v>322</v>
      </c>
      <c r="C202" s="2">
        <v>2015</v>
      </c>
      <c r="D202" s="2">
        <v>82.8</v>
      </c>
      <c r="E202" s="2">
        <v>33.1</v>
      </c>
      <c r="F202" s="2">
        <v>8.9</v>
      </c>
      <c r="G202" s="2">
        <v>14.9</v>
      </c>
      <c r="H202" s="2">
        <v>7.7</v>
      </c>
      <c r="I202" s="2">
        <v>14.1</v>
      </c>
      <c r="J202" s="2">
        <v>11.9</v>
      </c>
      <c r="K202" s="2" t="s">
        <v>650</v>
      </c>
      <c r="L202" s="2" t="s">
        <v>650</v>
      </c>
      <c r="M202" s="2" t="s">
        <v>650</v>
      </c>
      <c r="N202" s="2" t="s">
        <v>650</v>
      </c>
      <c r="O202" s="2" t="s">
        <v>650</v>
      </c>
      <c r="P202" s="2" t="s">
        <v>650</v>
      </c>
      <c r="Q202" s="2" t="s">
        <v>650</v>
      </c>
      <c r="R202" s="2" t="s">
        <v>650</v>
      </c>
      <c r="S202" s="2" t="s">
        <v>650</v>
      </c>
      <c r="U202" s="129">
        <f t="shared" si="6"/>
        <v>82.8</v>
      </c>
      <c r="V202" s="2">
        <f t="shared" si="7"/>
        <v>0</v>
      </c>
    </row>
    <row r="203" spans="1:22" ht="15" customHeight="1" x14ac:dyDescent="0.25">
      <c r="A203" s="2" t="s">
        <v>321</v>
      </c>
      <c r="B203" s="2" t="s">
        <v>323</v>
      </c>
      <c r="C203" s="2">
        <v>2015</v>
      </c>
      <c r="D203" s="2">
        <v>7.55</v>
      </c>
      <c r="E203" s="2">
        <v>4.5999999999999996</v>
      </c>
      <c r="F203" s="2">
        <v>1.85</v>
      </c>
      <c r="G203" s="2" t="s">
        <v>650</v>
      </c>
      <c r="H203" s="2" t="s">
        <v>650</v>
      </c>
      <c r="I203" s="2">
        <v>0.8</v>
      </c>
      <c r="J203" s="2">
        <v>0.32</v>
      </c>
      <c r="K203" s="2" t="s">
        <v>650</v>
      </c>
      <c r="L203" s="2" t="s">
        <v>650</v>
      </c>
      <c r="M203" s="2" t="s">
        <v>650</v>
      </c>
      <c r="N203" s="2" t="s">
        <v>651</v>
      </c>
      <c r="O203" s="2" t="s">
        <v>650</v>
      </c>
      <c r="P203" s="2" t="s">
        <v>651</v>
      </c>
      <c r="Q203" s="2" t="s">
        <v>650</v>
      </c>
      <c r="R203" s="2" t="s">
        <v>651</v>
      </c>
      <c r="S203" s="2" t="s">
        <v>650</v>
      </c>
      <c r="U203" s="129">
        <f t="shared" si="6"/>
        <v>7.55</v>
      </c>
      <c r="V203" s="2">
        <f t="shared" si="7"/>
        <v>0</v>
      </c>
    </row>
    <row r="204" spans="1:22" ht="15" customHeight="1" x14ac:dyDescent="0.25">
      <c r="A204" s="2" t="s">
        <v>321</v>
      </c>
      <c r="B204" s="2" t="s">
        <v>324</v>
      </c>
      <c r="C204" s="2">
        <v>2015</v>
      </c>
      <c r="D204" s="2">
        <v>1.0780000000000001</v>
      </c>
      <c r="E204" s="2">
        <v>0.63500000000000001</v>
      </c>
      <c r="F204" s="2" t="s">
        <v>650</v>
      </c>
      <c r="G204" s="2" t="s">
        <v>650</v>
      </c>
      <c r="H204" s="2" t="s">
        <v>650</v>
      </c>
      <c r="I204" s="2">
        <v>0.443</v>
      </c>
      <c r="J204" s="2" t="s">
        <v>650</v>
      </c>
      <c r="K204" s="2" t="s">
        <v>650</v>
      </c>
      <c r="L204" s="2" t="s">
        <v>650</v>
      </c>
      <c r="M204" s="2" t="s">
        <v>650</v>
      </c>
      <c r="N204" s="2" t="s">
        <v>651</v>
      </c>
      <c r="O204" s="2" t="s">
        <v>650</v>
      </c>
      <c r="P204" s="2" t="s">
        <v>651</v>
      </c>
      <c r="Q204" s="2" t="s">
        <v>650</v>
      </c>
      <c r="R204" s="2" t="s">
        <v>651</v>
      </c>
      <c r="S204" s="2" t="s">
        <v>650</v>
      </c>
      <c r="U204" s="129">
        <f t="shared" si="6"/>
        <v>1.0780000000000001</v>
      </c>
      <c r="V204" s="2">
        <f t="shared" si="7"/>
        <v>0</v>
      </c>
    </row>
    <row r="205" spans="1:22" ht="15" customHeight="1" x14ac:dyDescent="0.25">
      <c r="A205" s="2" t="s">
        <v>327</v>
      </c>
      <c r="B205" s="2" t="s">
        <v>328</v>
      </c>
      <c r="C205" s="2">
        <v>2015</v>
      </c>
      <c r="D205" s="2">
        <v>165.3</v>
      </c>
      <c r="E205" s="2">
        <v>59.7</v>
      </c>
      <c r="F205" s="2">
        <v>34.700000000000003</v>
      </c>
      <c r="G205" s="2">
        <v>27.9</v>
      </c>
      <c r="H205" s="2" t="s">
        <v>650</v>
      </c>
      <c r="I205" s="2">
        <v>22.5</v>
      </c>
      <c r="J205" s="2">
        <v>20.100000000000001</v>
      </c>
      <c r="K205" s="2">
        <v>0.4</v>
      </c>
      <c r="L205" s="2" t="s">
        <v>650</v>
      </c>
      <c r="M205" s="2" t="s">
        <v>650</v>
      </c>
      <c r="N205" s="2" t="s">
        <v>825</v>
      </c>
      <c r="O205" s="2">
        <v>1.07</v>
      </c>
      <c r="P205" s="2" t="s">
        <v>651</v>
      </c>
      <c r="Q205" s="2" t="s">
        <v>650</v>
      </c>
      <c r="R205" s="2" t="s">
        <v>651</v>
      </c>
      <c r="S205" s="2" t="s">
        <v>650</v>
      </c>
      <c r="U205" s="129">
        <f t="shared" si="6"/>
        <v>165.3</v>
      </c>
      <c r="V205" s="2">
        <f t="shared" si="7"/>
        <v>1.07</v>
      </c>
    </row>
    <row r="206" spans="1:22" ht="15" customHeight="1" x14ac:dyDescent="0.25">
      <c r="A206" s="2" t="s">
        <v>329</v>
      </c>
      <c r="B206" s="2" t="s">
        <v>330</v>
      </c>
      <c r="C206" s="2">
        <v>2015</v>
      </c>
      <c r="D206" s="2">
        <v>17.298999999999999</v>
      </c>
      <c r="E206" s="2">
        <v>6.319</v>
      </c>
      <c r="F206" s="2">
        <v>3.855</v>
      </c>
      <c r="G206" s="2">
        <v>2.4409999999999998</v>
      </c>
      <c r="H206" s="2">
        <v>0</v>
      </c>
      <c r="I206" s="2">
        <v>2.8239999999999998</v>
      </c>
      <c r="J206" s="2">
        <v>1.859</v>
      </c>
      <c r="K206" s="2">
        <v>0</v>
      </c>
      <c r="L206" s="2" t="s">
        <v>650</v>
      </c>
      <c r="M206" s="2" t="s">
        <v>650</v>
      </c>
      <c r="N206" s="2" t="s">
        <v>651</v>
      </c>
      <c r="O206" s="2" t="s">
        <v>650</v>
      </c>
      <c r="P206" s="2" t="s">
        <v>651</v>
      </c>
      <c r="Q206" s="2" t="s">
        <v>650</v>
      </c>
      <c r="R206" s="2" t="s">
        <v>651</v>
      </c>
      <c r="S206" s="2" t="s">
        <v>650</v>
      </c>
      <c r="U206" s="129">
        <f t="shared" si="6"/>
        <v>17.298999999999999</v>
      </c>
      <c r="V206" s="2">
        <f t="shared" si="7"/>
        <v>0</v>
      </c>
    </row>
    <row r="207" spans="1:22"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U207" s="129">
        <f t="shared" si="6"/>
        <v>0</v>
      </c>
      <c r="V207" s="2">
        <f t="shared" si="7"/>
        <v>0</v>
      </c>
    </row>
    <row r="208" spans="1:22" ht="15" customHeight="1" x14ac:dyDescent="0.25">
      <c r="A208" s="2" t="s">
        <v>333</v>
      </c>
      <c r="B208" s="2" t="s">
        <v>334</v>
      </c>
      <c r="C208" s="2">
        <v>2015</v>
      </c>
      <c r="D208" s="2">
        <v>34.4</v>
      </c>
      <c r="E208" s="2">
        <v>13.1</v>
      </c>
      <c r="F208" s="2">
        <v>4.5</v>
      </c>
      <c r="G208" s="2">
        <v>7.3</v>
      </c>
      <c r="H208" s="2" t="s">
        <v>650</v>
      </c>
      <c r="I208" s="2">
        <v>8.1999999999999993</v>
      </c>
      <c r="J208" s="2">
        <v>0.5</v>
      </c>
      <c r="K208" s="2" t="s">
        <v>650</v>
      </c>
      <c r="L208" s="2">
        <v>0.1</v>
      </c>
      <c r="M208" s="2" t="s">
        <v>650</v>
      </c>
      <c r="N208" s="2" t="s">
        <v>651</v>
      </c>
      <c r="O208" s="2" t="s">
        <v>650</v>
      </c>
      <c r="P208" s="2" t="s">
        <v>651</v>
      </c>
      <c r="Q208" s="2" t="s">
        <v>650</v>
      </c>
      <c r="R208" s="2" t="s">
        <v>651</v>
      </c>
      <c r="S208" s="2" t="s">
        <v>650</v>
      </c>
      <c r="U208" s="129">
        <f t="shared" si="6"/>
        <v>34.4</v>
      </c>
      <c r="V208" s="2">
        <f t="shared" si="7"/>
        <v>0</v>
      </c>
    </row>
    <row r="209" spans="1:22" ht="15" customHeight="1" x14ac:dyDescent="0.25">
      <c r="A209" s="2" t="s">
        <v>333</v>
      </c>
      <c r="B209" s="2" t="s">
        <v>335</v>
      </c>
      <c r="C209" s="2">
        <v>2015</v>
      </c>
      <c r="D209" s="2">
        <v>40.4</v>
      </c>
      <c r="E209" s="2">
        <v>18</v>
      </c>
      <c r="F209" s="2">
        <v>8.6999999999999993</v>
      </c>
      <c r="G209" s="2" t="s">
        <v>650</v>
      </c>
      <c r="H209" s="2" t="s">
        <v>650</v>
      </c>
      <c r="I209" s="2">
        <v>8.6999999999999993</v>
      </c>
      <c r="J209" s="2">
        <v>4.9000000000000004</v>
      </c>
      <c r="K209" s="2" t="s">
        <v>650</v>
      </c>
      <c r="L209" s="2" t="s">
        <v>650</v>
      </c>
      <c r="M209" s="2" t="s">
        <v>650</v>
      </c>
      <c r="N209" s="2" t="s">
        <v>651</v>
      </c>
      <c r="O209" s="2" t="s">
        <v>650</v>
      </c>
      <c r="P209" s="2" t="s">
        <v>651</v>
      </c>
      <c r="Q209" s="2" t="s">
        <v>650</v>
      </c>
      <c r="R209" s="2" t="s">
        <v>651</v>
      </c>
      <c r="S209" s="2" t="s">
        <v>650</v>
      </c>
      <c r="U209" s="129">
        <f t="shared" si="6"/>
        <v>40.4</v>
      </c>
      <c r="V209" s="2">
        <f t="shared" si="7"/>
        <v>0</v>
      </c>
    </row>
    <row r="210" spans="1:22" ht="15" customHeight="1" x14ac:dyDescent="0.25">
      <c r="A210" s="2" t="s">
        <v>333</v>
      </c>
      <c r="B210" s="2" t="s">
        <v>336</v>
      </c>
      <c r="C210" s="2">
        <v>2015</v>
      </c>
      <c r="D210" s="2">
        <v>1347.9</v>
      </c>
      <c r="E210" s="2">
        <v>499.9</v>
      </c>
      <c r="F210" s="2">
        <v>257.10000000000002</v>
      </c>
      <c r="G210" s="2">
        <v>115</v>
      </c>
      <c r="H210" s="2">
        <v>8.1</v>
      </c>
      <c r="I210" s="2">
        <v>178.3</v>
      </c>
      <c r="J210" s="2">
        <v>186.1</v>
      </c>
      <c r="K210" s="2">
        <v>15.5</v>
      </c>
      <c r="L210" s="2">
        <v>95.6</v>
      </c>
      <c r="M210" s="2" t="s">
        <v>650</v>
      </c>
      <c r="N210" s="2" t="s">
        <v>650</v>
      </c>
      <c r="O210" s="2" t="s">
        <v>650</v>
      </c>
      <c r="P210" s="2" t="s">
        <v>650</v>
      </c>
      <c r="Q210" s="2" t="s">
        <v>650</v>
      </c>
      <c r="R210" s="2" t="s">
        <v>650</v>
      </c>
      <c r="S210" s="2" t="s">
        <v>650</v>
      </c>
      <c r="U210" s="129">
        <f t="shared" si="6"/>
        <v>1347.9</v>
      </c>
      <c r="V210" s="2">
        <f t="shared" si="7"/>
        <v>0</v>
      </c>
    </row>
    <row r="211" spans="1:22" ht="15" customHeight="1" x14ac:dyDescent="0.25">
      <c r="A211" s="2" t="s">
        <v>333</v>
      </c>
      <c r="B211" s="2" t="s">
        <v>337</v>
      </c>
      <c r="C211" s="2">
        <v>2015</v>
      </c>
      <c r="D211" s="2">
        <v>0.109</v>
      </c>
      <c r="E211" s="2">
        <v>0.109</v>
      </c>
      <c r="F211" s="2" t="s">
        <v>650</v>
      </c>
      <c r="G211" s="2" t="s">
        <v>650</v>
      </c>
      <c r="H211" s="2" t="s">
        <v>650</v>
      </c>
      <c r="I211" s="2" t="s">
        <v>650</v>
      </c>
      <c r="J211" s="2" t="s">
        <v>650</v>
      </c>
      <c r="K211" s="2" t="s">
        <v>650</v>
      </c>
      <c r="L211" s="2" t="s">
        <v>650</v>
      </c>
      <c r="M211" s="2" t="s">
        <v>650</v>
      </c>
      <c r="N211" s="2" t="s">
        <v>651</v>
      </c>
      <c r="O211" s="2" t="s">
        <v>650</v>
      </c>
      <c r="P211" s="2" t="s">
        <v>651</v>
      </c>
      <c r="Q211" s="2" t="s">
        <v>650</v>
      </c>
      <c r="R211" s="2" t="s">
        <v>651</v>
      </c>
      <c r="S211" s="2" t="s">
        <v>650</v>
      </c>
      <c r="U211" s="129">
        <f t="shared" si="6"/>
        <v>0.109</v>
      </c>
      <c r="V211" s="2">
        <f t="shared" si="7"/>
        <v>0</v>
      </c>
    </row>
    <row r="212" spans="1:22" ht="15" customHeight="1" x14ac:dyDescent="0.25">
      <c r="A212" s="2" t="s">
        <v>338</v>
      </c>
      <c r="B212" s="2" t="s">
        <v>339</v>
      </c>
      <c r="C212" s="2">
        <v>2015</v>
      </c>
      <c r="D212" s="2">
        <v>343.95</v>
      </c>
      <c r="E212" s="2">
        <v>114.49299999999999</v>
      </c>
      <c r="F212" s="2">
        <v>22.452000000000002</v>
      </c>
      <c r="G212" s="2">
        <v>25.715</v>
      </c>
      <c r="H212" s="2" t="s">
        <v>650</v>
      </c>
      <c r="I212" s="2">
        <v>40.899000000000001</v>
      </c>
      <c r="J212" s="2">
        <v>57.661999999999999</v>
      </c>
      <c r="K212" s="2">
        <v>0.29899999999999999</v>
      </c>
      <c r="L212" s="2" t="s">
        <v>650</v>
      </c>
      <c r="M212" s="2" t="s">
        <v>650</v>
      </c>
      <c r="N212" s="2" t="s">
        <v>826</v>
      </c>
      <c r="O212" s="2">
        <v>106.268</v>
      </c>
      <c r="P212" s="2" t="s">
        <v>651</v>
      </c>
      <c r="Q212" s="2" t="s">
        <v>650</v>
      </c>
      <c r="R212" s="2" t="s">
        <v>651</v>
      </c>
      <c r="S212" s="2" t="s">
        <v>650</v>
      </c>
      <c r="U212" s="129">
        <f t="shared" si="6"/>
        <v>343.95</v>
      </c>
      <c r="V212" s="2">
        <f t="shared" si="7"/>
        <v>106.268</v>
      </c>
    </row>
    <row r="213" spans="1:22" ht="15" customHeight="1" x14ac:dyDescent="0.25">
      <c r="A213" s="2" t="s">
        <v>338</v>
      </c>
      <c r="B213" s="2" t="s">
        <v>340</v>
      </c>
      <c r="C213" s="2">
        <v>2015</v>
      </c>
      <c r="D213" s="2">
        <v>32.939</v>
      </c>
      <c r="E213" s="2" t="s">
        <v>650</v>
      </c>
      <c r="F213" s="2" t="s">
        <v>650</v>
      </c>
      <c r="G213" s="2" t="s">
        <v>650</v>
      </c>
      <c r="H213" s="2" t="s">
        <v>650</v>
      </c>
      <c r="I213" s="2" t="s">
        <v>650</v>
      </c>
      <c r="J213" s="2" t="s">
        <v>650</v>
      </c>
      <c r="K213" s="2" t="s">
        <v>650</v>
      </c>
      <c r="L213" s="2" t="s">
        <v>650</v>
      </c>
      <c r="M213" s="2" t="s">
        <v>650</v>
      </c>
      <c r="N213" s="2" t="s">
        <v>651</v>
      </c>
      <c r="O213" s="2" t="s">
        <v>650</v>
      </c>
      <c r="P213" s="2" t="s">
        <v>651</v>
      </c>
      <c r="Q213" s="2" t="s">
        <v>650</v>
      </c>
      <c r="R213" s="2" t="s">
        <v>651</v>
      </c>
      <c r="S213" s="2" t="s">
        <v>650</v>
      </c>
      <c r="U213" s="129">
        <f t="shared" si="6"/>
        <v>32.939</v>
      </c>
      <c r="V213" s="2">
        <f t="shared" si="7"/>
        <v>0</v>
      </c>
    </row>
    <row r="214" spans="1:22" ht="15" customHeight="1" x14ac:dyDescent="0.25">
      <c r="A214" s="2" t="s">
        <v>338</v>
      </c>
      <c r="B214" s="2" t="s">
        <v>341</v>
      </c>
      <c r="C214" s="2">
        <v>2015</v>
      </c>
      <c r="D214" s="2">
        <v>13.396000000000001</v>
      </c>
      <c r="E214" s="2" t="s">
        <v>650</v>
      </c>
      <c r="F214" s="2" t="s">
        <v>650</v>
      </c>
      <c r="G214" s="2" t="s">
        <v>650</v>
      </c>
      <c r="H214" s="2" t="s">
        <v>650</v>
      </c>
      <c r="I214" s="2" t="s">
        <v>650</v>
      </c>
      <c r="J214" s="2" t="s">
        <v>650</v>
      </c>
      <c r="K214" s="2" t="s">
        <v>650</v>
      </c>
      <c r="L214" s="2" t="s">
        <v>650</v>
      </c>
      <c r="M214" s="2" t="s">
        <v>650</v>
      </c>
      <c r="N214" s="2" t="s">
        <v>651</v>
      </c>
      <c r="O214" s="2" t="s">
        <v>650</v>
      </c>
      <c r="P214" s="2" t="s">
        <v>651</v>
      </c>
      <c r="Q214" s="2" t="s">
        <v>650</v>
      </c>
      <c r="R214" s="2" t="s">
        <v>651</v>
      </c>
      <c r="S214" s="2" t="s">
        <v>650</v>
      </c>
      <c r="U214" s="129">
        <f t="shared" si="6"/>
        <v>13.396000000000001</v>
      </c>
      <c r="V214" s="2">
        <f t="shared" si="7"/>
        <v>0</v>
      </c>
    </row>
    <row r="215" spans="1:22" ht="15" customHeight="1" x14ac:dyDescent="0.25">
      <c r="A215" s="2" t="s">
        <v>351</v>
      </c>
      <c r="B215" s="2" t="s">
        <v>352</v>
      </c>
      <c r="C215" s="2">
        <v>2015</v>
      </c>
      <c r="D215" s="2">
        <v>936.97500000000002</v>
      </c>
      <c r="E215" s="2">
        <v>616.19500000000005</v>
      </c>
      <c r="F215" s="2">
        <v>9.52</v>
      </c>
      <c r="G215" s="2">
        <v>12.37</v>
      </c>
      <c r="H215" s="2">
        <v>0</v>
      </c>
      <c r="I215" s="2">
        <v>76.72</v>
      </c>
      <c r="J215" s="2">
        <v>219.45</v>
      </c>
      <c r="K215" s="2">
        <v>2.72</v>
      </c>
      <c r="L215" s="2">
        <v>0</v>
      </c>
      <c r="M215" s="2">
        <v>0</v>
      </c>
      <c r="N215" s="2" t="s">
        <v>827</v>
      </c>
      <c r="O215" s="2">
        <v>1.554</v>
      </c>
      <c r="P215" s="2" t="s">
        <v>650</v>
      </c>
      <c r="Q215" s="2" t="s">
        <v>650</v>
      </c>
      <c r="R215" s="2" t="s">
        <v>650</v>
      </c>
      <c r="S215" s="2" t="s">
        <v>650</v>
      </c>
      <c r="U215" s="129">
        <f t="shared" si="6"/>
        <v>936.97500000000002</v>
      </c>
      <c r="V215" s="2">
        <f t="shared" si="7"/>
        <v>1.554</v>
      </c>
    </row>
    <row r="216" spans="1:22" ht="15" customHeight="1" x14ac:dyDescent="0.25">
      <c r="A216" s="2" t="s">
        <v>353</v>
      </c>
      <c r="B216" s="2" t="s">
        <v>354</v>
      </c>
      <c r="C216" s="2">
        <v>2015</v>
      </c>
      <c r="D216" s="2">
        <v>15.855</v>
      </c>
      <c r="E216" s="2">
        <v>9.2210000000000001</v>
      </c>
      <c r="F216" s="2">
        <v>0.62</v>
      </c>
      <c r="G216" s="2">
        <v>0</v>
      </c>
      <c r="H216" s="2">
        <v>0</v>
      </c>
      <c r="I216" s="2">
        <v>4.9059999999999997</v>
      </c>
      <c r="J216" s="2">
        <v>1.1080000000000001</v>
      </c>
      <c r="K216" s="2">
        <v>0</v>
      </c>
      <c r="L216" s="2">
        <v>0</v>
      </c>
      <c r="M216" s="2">
        <v>0</v>
      </c>
      <c r="N216" s="2" t="s">
        <v>651</v>
      </c>
      <c r="O216" s="2" t="s">
        <v>650</v>
      </c>
      <c r="P216" s="2" t="s">
        <v>651</v>
      </c>
      <c r="Q216" s="2" t="s">
        <v>650</v>
      </c>
      <c r="R216" s="2" t="s">
        <v>651</v>
      </c>
      <c r="S216" s="2" t="s">
        <v>650</v>
      </c>
      <c r="U216" s="129">
        <f t="shared" si="6"/>
        <v>15.855</v>
      </c>
      <c r="V216" s="2">
        <f t="shared" si="7"/>
        <v>0</v>
      </c>
    </row>
    <row r="217" spans="1:22" ht="15" customHeight="1" x14ac:dyDescent="0.25">
      <c r="A217" s="2" t="s">
        <v>353</v>
      </c>
      <c r="B217" s="2" t="s">
        <v>355</v>
      </c>
      <c r="C217" s="2">
        <v>2015</v>
      </c>
      <c r="D217" s="2">
        <v>114.63500000000001</v>
      </c>
      <c r="E217" s="2">
        <v>58.453000000000003</v>
      </c>
      <c r="F217" s="2">
        <v>3.891</v>
      </c>
      <c r="G217" s="2">
        <v>4.05</v>
      </c>
      <c r="H217" s="2">
        <v>0</v>
      </c>
      <c r="I217" s="2">
        <v>31.114999999999998</v>
      </c>
      <c r="J217" s="2">
        <v>17.126000000000001</v>
      </c>
      <c r="K217" s="2">
        <v>0</v>
      </c>
      <c r="L217" s="2">
        <v>0</v>
      </c>
      <c r="M217" s="2">
        <v>2.5299999999999998</v>
      </c>
      <c r="N217" s="2" t="s">
        <v>651</v>
      </c>
      <c r="O217" s="2" t="s">
        <v>650</v>
      </c>
      <c r="P217" s="2" t="s">
        <v>651</v>
      </c>
      <c r="Q217" s="2" t="s">
        <v>650</v>
      </c>
      <c r="R217" s="2" t="s">
        <v>651</v>
      </c>
      <c r="S217" s="2" t="s">
        <v>650</v>
      </c>
      <c r="U217" s="129">
        <f t="shared" si="6"/>
        <v>114.63500000000001</v>
      </c>
      <c r="V217" s="2">
        <f t="shared" si="7"/>
        <v>0</v>
      </c>
    </row>
    <row r="218" spans="1:22" ht="15" customHeight="1" x14ac:dyDescent="0.25">
      <c r="A218" s="2" t="s">
        <v>353</v>
      </c>
      <c r="B218" s="2" t="s">
        <v>356</v>
      </c>
      <c r="C218" s="2">
        <v>2015</v>
      </c>
      <c r="D218" s="2">
        <v>19.408999999999999</v>
      </c>
      <c r="E218" s="2">
        <v>11.205</v>
      </c>
      <c r="F218" s="2">
        <v>0.74</v>
      </c>
      <c r="G218" s="2">
        <v>0</v>
      </c>
      <c r="H218" s="2">
        <v>0</v>
      </c>
      <c r="I218" s="2">
        <v>3.855</v>
      </c>
      <c r="J218" s="2">
        <v>3.609</v>
      </c>
      <c r="K218" s="2" t="s">
        <v>650</v>
      </c>
      <c r="L218" s="2" t="s">
        <v>650</v>
      </c>
      <c r="M218" s="2">
        <v>0</v>
      </c>
      <c r="N218" s="2" t="s">
        <v>651</v>
      </c>
      <c r="O218" s="2" t="s">
        <v>650</v>
      </c>
      <c r="P218" s="2" t="s">
        <v>651</v>
      </c>
      <c r="Q218" s="2" t="s">
        <v>650</v>
      </c>
      <c r="R218" s="2" t="s">
        <v>651</v>
      </c>
      <c r="S218" s="2" t="s">
        <v>650</v>
      </c>
      <c r="U218" s="129">
        <f t="shared" si="6"/>
        <v>19.408999999999999</v>
      </c>
      <c r="V218" s="2">
        <f t="shared" si="7"/>
        <v>0</v>
      </c>
    </row>
    <row r="219" spans="1:22" ht="15" customHeight="1" x14ac:dyDescent="0.25">
      <c r="A219" s="2" t="s">
        <v>357</v>
      </c>
      <c r="B219" s="2" t="s">
        <v>358</v>
      </c>
      <c r="C219" s="2">
        <v>2015</v>
      </c>
      <c r="D219" s="2">
        <v>130.5</v>
      </c>
      <c r="E219" s="2">
        <v>57.76</v>
      </c>
      <c r="F219" s="2">
        <v>16.559999999999999</v>
      </c>
      <c r="G219" s="2">
        <v>54.68</v>
      </c>
      <c r="H219" s="2">
        <v>0</v>
      </c>
      <c r="I219" s="2">
        <v>1.5</v>
      </c>
      <c r="J219" s="2">
        <v>0</v>
      </c>
      <c r="K219" s="2">
        <v>0</v>
      </c>
      <c r="L219" s="2">
        <v>0</v>
      </c>
      <c r="M219" s="2">
        <v>0</v>
      </c>
      <c r="N219" s="2" t="s">
        <v>651</v>
      </c>
      <c r="O219" s="2" t="s">
        <v>650</v>
      </c>
      <c r="P219" s="2" t="s">
        <v>651</v>
      </c>
      <c r="Q219" s="2" t="s">
        <v>650</v>
      </c>
      <c r="R219" s="2" t="s">
        <v>651</v>
      </c>
      <c r="S219" s="2" t="s">
        <v>650</v>
      </c>
      <c r="U219" s="129">
        <f t="shared" si="6"/>
        <v>130.5</v>
      </c>
      <c r="V219" s="2">
        <f t="shared" si="7"/>
        <v>0</v>
      </c>
    </row>
    <row r="220" spans="1:22" ht="15" customHeight="1" x14ac:dyDescent="0.25">
      <c r="A220" s="2" t="s">
        <v>359</v>
      </c>
      <c r="B220" s="2" t="s">
        <v>360</v>
      </c>
      <c r="C220" s="2">
        <v>2015</v>
      </c>
      <c r="D220" s="2">
        <v>1.7749999999999999</v>
      </c>
      <c r="E220" s="2">
        <v>0.82299999999999995</v>
      </c>
      <c r="F220" s="2">
        <v>0.122</v>
      </c>
      <c r="G220" s="2">
        <v>0</v>
      </c>
      <c r="H220" s="2">
        <v>0</v>
      </c>
      <c r="I220" s="2">
        <v>0.83</v>
      </c>
      <c r="J220" s="2">
        <v>0</v>
      </c>
      <c r="K220" s="2">
        <v>0</v>
      </c>
      <c r="L220" s="2">
        <v>0</v>
      </c>
      <c r="M220" s="2">
        <v>0</v>
      </c>
      <c r="N220" s="2" t="s">
        <v>651</v>
      </c>
      <c r="O220" s="2" t="s">
        <v>650</v>
      </c>
      <c r="P220" s="2" t="s">
        <v>651</v>
      </c>
      <c r="Q220" s="2" t="s">
        <v>650</v>
      </c>
      <c r="R220" s="2" t="s">
        <v>651</v>
      </c>
      <c r="S220" s="2" t="s">
        <v>650</v>
      </c>
      <c r="U220" s="129">
        <f t="shared" si="6"/>
        <v>1.7749999999999999</v>
      </c>
      <c r="V220" s="2">
        <f t="shared" si="7"/>
        <v>0</v>
      </c>
    </row>
    <row r="221" spans="1:22" ht="15" customHeight="1" x14ac:dyDescent="0.25">
      <c r="A221" s="2" t="s">
        <v>359</v>
      </c>
      <c r="B221" s="2" t="s">
        <v>361</v>
      </c>
      <c r="C221" s="2">
        <v>2015</v>
      </c>
      <c r="D221" s="2">
        <v>10.31</v>
      </c>
      <c r="E221" s="2">
        <v>1.87</v>
      </c>
      <c r="F221" s="2">
        <v>2.9780000000000002</v>
      </c>
      <c r="G221" s="2">
        <v>2.9020000000000001</v>
      </c>
      <c r="H221" s="2">
        <v>0</v>
      </c>
      <c r="I221" s="2">
        <v>1.8720000000000001</v>
      </c>
      <c r="J221" s="2">
        <v>0.68799999999999994</v>
      </c>
      <c r="K221" s="2">
        <v>0</v>
      </c>
      <c r="L221" s="2">
        <v>0</v>
      </c>
      <c r="M221" s="2">
        <v>2.9020000000000001</v>
      </c>
      <c r="N221" s="2" t="s">
        <v>651</v>
      </c>
      <c r="O221" s="2" t="s">
        <v>650</v>
      </c>
      <c r="P221" s="2" t="s">
        <v>651</v>
      </c>
      <c r="Q221" s="2" t="s">
        <v>650</v>
      </c>
      <c r="R221" s="2" t="s">
        <v>651</v>
      </c>
      <c r="S221" s="2" t="s">
        <v>650</v>
      </c>
      <c r="U221" s="129">
        <f t="shared" si="6"/>
        <v>10.31</v>
      </c>
      <c r="V221" s="2">
        <f t="shared" si="7"/>
        <v>0</v>
      </c>
    </row>
    <row r="222" spans="1:22" ht="15" customHeight="1" x14ac:dyDescent="0.25">
      <c r="A222" s="2" t="s">
        <v>359</v>
      </c>
      <c r="B222" s="2" t="s">
        <v>362</v>
      </c>
      <c r="C222" s="2">
        <v>2015</v>
      </c>
      <c r="D222" s="2">
        <v>146.80199999999999</v>
      </c>
      <c r="E222" s="2">
        <v>55.694000000000003</v>
      </c>
      <c r="F222" s="2">
        <v>24.094000000000001</v>
      </c>
      <c r="G222" s="2">
        <v>19.189</v>
      </c>
      <c r="H222" s="2">
        <v>0</v>
      </c>
      <c r="I222" s="2">
        <v>17.728999999999999</v>
      </c>
      <c r="J222" s="2">
        <v>30.096</v>
      </c>
      <c r="K222" s="2">
        <v>0</v>
      </c>
      <c r="L222" s="2">
        <v>0</v>
      </c>
      <c r="M222" s="2">
        <v>10.573</v>
      </c>
      <c r="N222" s="2" t="s">
        <v>651</v>
      </c>
      <c r="O222" s="2" t="s">
        <v>650</v>
      </c>
      <c r="P222" s="2" t="s">
        <v>651</v>
      </c>
      <c r="Q222" s="2" t="s">
        <v>650</v>
      </c>
      <c r="R222" s="2" t="s">
        <v>651</v>
      </c>
      <c r="S222" s="2" t="s">
        <v>650</v>
      </c>
      <c r="U222" s="129">
        <f t="shared" si="6"/>
        <v>146.80199999999999</v>
      </c>
      <c r="V222" s="2">
        <f t="shared" si="7"/>
        <v>0</v>
      </c>
    </row>
    <row r="223" spans="1:22" ht="15" customHeight="1" x14ac:dyDescent="0.25">
      <c r="A223" s="2" t="s">
        <v>363</v>
      </c>
      <c r="B223" s="2" t="s">
        <v>364</v>
      </c>
      <c r="C223" s="2">
        <v>2015</v>
      </c>
      <c r="D223" s="2">
        <v>42.54</v>
      </c>
      <c r="E223" s="2">
        <v>25.03</v>
      </c>
      <c r="F223" s="2">
        <v>4.2</v>
      </c>
      <c r="G223" s="2">
        <v>3.79</v>
      </c>
      <c r="H223" s="2" t="s">
        <v>650</v>
      </c>
      <c r="I223" s="2">
        <v>5.96</v>
      </c>
      <c r="J223" s="2">
        <v>3.56</v>
      </c>
      <c r="K223" s="2" t="s">
        <v>650</v>
      </c>
      <c r="L223" s="2" t="s">
        <v>650</v>
      </c>
      <c r="M223" s="2" t="s">
        <v>650</v>
      </c>
      <c r="N223" s="2" t="s">
        <v>651</v>
      </c>
      <c r="O223" s="2" t="s">
        <v>650</v>
      </c>
      <c r="P223" s="2" t="s">
        <v>651</v>
      </c>
      <c r="Q223" s="2" t="s">
        <v>650</v>
      </c>
      <c r="R223" s="2" t="s">
        <v>651</v>
      </c>
      <c r="S223" s="2" t="s">
        <v>650</v>
      </c>
      <c r="U223" s="129">
        <f t="shared" si="6"/>
        <v>42.54</v>
      </c>
      <c r="V223" s="2">
        <f t="shared" si="7"/>
        <v>0</v>
      </c>
    </row>
    <row r="224" spans="1:22" ht="15" customHeight="1" x14ac:dyDescent="0.25">
      <c r="A224" s="2" t="s">
        <v>365</v>
      </c>
      <c r="B224" s="2" t="s">
        <v>366</v>
      </c>
      <c r="C224" s="2">
        <v>2015</v>
      </c>
      <c r="D224" s="2">
        <v>126.2</v>
      </c>
      <c r="E224" s="2">
        <v>50.2</v>
      </c>
      <c r="F224" s="2">
        <v>4.4000000000000004</v>
      </c>
      <c r="G224" s="2">
        <v>47.6</v>
      </c>
      <c r="H224" s="2">
        <v>15.1</v>
      </c>
      <c r="I224" s="2">
        <v>13.4</v>
      </c>
      <c r="J224" s="2">
        <v>10.6</v>
      </c>
      <c r="K224" s="2">
        <v>0</v>
      </c>
      <c r="L224" s="2">
        <v>0</v>
      </c>
      <c r="M224" s="2">
        <v>47.6</v>
      </c>
      <c r="N224" s="2" t="s">
        <v>651</v>
      </c>
      <c r="O224" s="2" t="s">
        <v>650</v>
      </c>
      <c r="P224" s="2" t="s">
        <v>651</v>
      </c>
      <c r="Q224" s="2" t="s">
        <v>650</v>
      </c>
      <c r="R224" s="2" t="s">
        <v>651</v>
      </c>
      <c r="S224" s="2" t="s">
        <v>650</v>
      </c>
      <c r="U224" s="129">
        <f t="shared" si="6"/>
        <v>126.2</v>
      </c>
      <c r="V224" s="2">
        <f t="shared" si="7"/>
        <v>0</v>
      </c>
    </row>
    <row r="225" spans="1:22" ht="15" customHeight="1" x14ac:dyDescent="0.25">
      <c r="A225" s="2" t="s">
        <v>367</v>
      </c>
      <c r="B225" s="2" t="s">
        <v>368</v>
      </c>
      <c r="C225" s="2">
        <v>2015</v>
      </c>
      <c r="D225" s="2">
        <v>76.8</v>
      </c>
      <c r="E225" s="2">
        <v>32.700000000000003</v>
      </c>
      <c r="F225" s="2">
        <v>21</v>
      </c>
      <c r="G225" s="2">
        <v>8.9</v>
      </c>
      <c r="H225" s="2" t="s">
        <v>650</v>
      </c>
      <c r="I225" s="2">
        <v>9.1999999999999993</v>
      </c>
      <c r="J225" s="2">
        <v>5</v>
      </c>
      <c r="K225" s="2" t="s">
        <v>650</v>
      </c>
      <c r="L225" s="2" t="s">
        <v>650</v>
      </c>
      <c r="M225" s="2" t="s">
        <v>650</v>
      </c>
      <c r="N225" s="2" t="s">
        <v>651</v>
      </c>
      <c r="O225" s="2" t="s">
        <v>650</v>
      </c>
      <c r="P225" s="2" t="s">
        <v>651</v>
      </c>
      <c r="Q225" s="2" t="s">
        <v>650</v>
      </c>
      <c r="R225" s="2" t="s">
        <v>651</v>
      </c>
      <c r="S225" s="2" t="s">
        <v>650</v>
      </c>
      <c r="U225" s="129">
        <f t="shared" si="6"/>
        <v>76.8</v>
      </c>
      <c r="V225" s="2">
        <f t="shared" si="7"/>
        <v>0</v>
      </c>
    </row>
    <row r="226" spans="1:22"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U226" s="129">
        <f t="shared" si="6"/>
        <v>0</v>
      </c>
      <c r="V226" s="2">
        <f t="shared" si="7"/>
        <v>0</v>
      </c>
    </row>
    <row r="227" spans="1:22" ht="15" customHeight="1" x14ac:dyDescent="0.25">
      <c r="A227" s="2" t="s">
        <v>371</v>
      </c>
      <c r="B227" s="2" t="s">
        <v>372</v>
      </c>
      <c r="C227" s="2">
        <v>2015</v>
      </c>
      <c r="D227" s="2">
        <v>44.1</v>
      </c>
      <c r="E227" s="2">
        <v>19.600000000000001</v>
      </c>
      <c r="F227" s="2">
        <v>14.4</v>
      </c>
      <c r="G227" s="2">
        <v>1.5</v>
      </c>
      <c r="H227" s="2">
        <v>0</v>
      </c>
      <c r="I227" s="2">
        <v>5.7</v>
      </c>
      <c r="J227" s="2">
        <v>2.9</v>
      </c>
      <c r="K227" s="2">
        <v>0</v>
      </c>
      <c r="L227" s="2">
        <v>0</v>
      </c>
      <c r="M227" s="2">
        <v>0</v>
      </c>
      <c r="N227" s="2" t="s">
        <v>652</v>
      </c>
      <c r="O227" s="2" t="s">
        <v>650</v>
      </c>
      <c r="P227" s="2" t="s">
        <v>652</v>
      </c>
      <c r="Q227" s="2" t="s">
        <v>650</v>
      </c>
      <c r="R227" s="2" t="s">
        <v>652</v>
      </c>
      <c r="S227" s="2" t="s">
        <v>650</v>
      </c>
      <c r="U227" s="129">
        <f t="shared" si="6"/>
        <v>44.1</v>
      </c>
      <c r="V227" s="2">
        <f t="shared" si="7"/>
        <v>0</v>
      </c>
    </row>
    <row r="228" spans="1:22" ht="15" customHeight="1" x14ac:dyDescent="0.25">
      <c r="A228" s="2" t="s">
        <v>373</v>
      </c>
      <c r="B228" s="2" t="s">
        <v>374</v>
      </c>
      <c r="C228" s="2">
        <v>2015</v>
      </c>
      <c r="D228" s="2">
        <v>5.65</v>
      </c>
      <c r="E228" s="2">
        <v>1.84</v>
      </c>
      <c r="F228" s="2">
        <v>1.46</v>
      </c>
      <c r="G228" s="2" t="s">
        <v>650</v>
      </c>
      <c r="H228" s="2" t="s">
        <v>650</v>
      </c>
      <c r="I228" s="2">
        <v>1.71</v>
      </c>
      <c r="J228" s="2">
        <v>0.64</v>
      </c>
      <c r="K228" s="2" t="s">
        <v>650</v>
      </c>
      <c r="L228" s="2" t="s">
        <v>650</v>
      </c>
      <c r="M228" s="2" t="s">
        <v>650</v>
      </c>
      <c r="N228" s="2" t="s">
        <v>651</v>
      </c>
      <c r="O228" s="2" t="s">
        <v>650</v>
      </c>
      <c r="P228" s="2" t="s">
        <v>651</v>
      </c>
      <c r="Q228" s="2" t="s">
        <v>650</v>
      </c>
      <c r="R228" s="2" t="s">
        <v>651</v>
      </c>
      <c r="S228" s="2" t="s">
        <v>650</v>
      </c>
      <c r="U228" s="129">
        <f t="shared" si="6"/>
        <v>5.65</v>
      </c>
      <c r="V228" s="2">
        <f t="shared" si="7"/>
        <v>0</v>
      </c>
    </row>
    <row r="229" spans="1:22" ht="15" customHeight="1" x14ac:dyDescent="0.25">
      <c r="A229" s="2" t="s">
        <v>373</v>
      </c>
      <c r="B229" s="2" t="s">
        <v>375</v>
      </c>
      <c r="C229" s="2">
        <v>2015</v>
      </c>
      <c r="D229" s="2">
        <v>212.5</v>
      </c>
      <c r="E229" s="2">
        <v>70.72</v>
      </c>
      <c r="F229" s="2">
        <v>61.33</v>
      </c>
      <c r="G229" s="2">
        <v>15.46</v>
      </c>
      <c r="H229" s="2" t="s">
        <v>650</v>
      </c>
      <c r="I229" s="2">
        <v>34.17</v>
      </c>
      <c r="J229" s="2">
        <v>30.82</v>
      </c>
      <c r="K229" s="2">
        <v>1.9</v>
      </c>
      <c r="L229" s="2" t="s">
        <v>650</v>
      </c>
      <c r="M229" s="2" t="s">
        <v>650</v>
      </c>
      <c r="N229" s="2" t="s">
        <v>651</v>
      </c>
      <c r="O229" s="2" t="s">
        <v>650</v>
      </c>
      <c r="P229" s="2" t="s">
        <v>651</v>
      </c>
      <c r="Q229" s="2" t="s">
        <v>650</v>
      </c>
      <c r="R229" s="2" t="s">
        <v>651</v>
      </c>
      <c r="S229" s="2" t="s">
        <v>650</v>
      </c>
      <c r="U229" s="129">
        <f t="shared" si="6"/>
        <v>212.5</v>
      </c>
      <c r="V229" s="2">
        <f t="shared" si="7"/>
        <v>0</v>
      </c>
    </row>
    <row r="230" spans="1:22" ht="15" customHeight="1" x14ac:dyDescent="0.25">
      <c r="A230" s="2" t="s">
        <v>373</v>
      </c>
      <c r="B230" s="2" t="s">
        <v>376</v>
      </c>
      <c r="C230" s="2">
        <v>2015</v>
      </c>
      <c r="D230" s="2">
        <v>1.28</v>
      </c>
      <c r="E230" s="2">
        <v>0.62</v>
      </c>
      <c r="F230" s="2" t="s">
        <v>650</v>
      </c>
      <c r="G230" s="2" t="s">
        <v>650</v>
      </c>
      <c r="H230" s="2" t="s">
        <v>650</v>
      </c>
      <c r="I230" s="2">
        <v>0.53</v>
      </c>
      <c r="J230" s="2">
        <v>0.14000000000000001</v>
      </c>
      <c r="K230" s="2" t="s">
        <v>650</v>
      </c>
      <c r="L230" s="2" t="s">
        <v>650</v>
      </c>
      <c r="M230" s="2" t="s">
        <v>650</v>
      </c>
      <c r="N230" s="2" t="s">
        <v>651</v>
      </c>
      <c r="O230" s="2" t="s">
        <v>650</v>
      </c>
      <c r="P230" s="2" t="s">
        <v>651</v>
      </c>
      <c r="Q230" s="2" t="s">
        <v>650</v>
      </c>
      <c r="R230" s="2" t="s">
        <v>651</v>
      </c>
      <c r="S230" s="2" t="s">
        <v>650</v>
      </c>
      <c r="U230" s="129">
        <f t="shared" si="6"/>
        <v>1.28</v>
      </c>
      <c r="V230" s="2">
        <f t="shared" si="7"/>
        <v>0</v>
      </c>
    </row>
    <row r="231" spans="1:22" ht="15" customHeight="1" x14ac:dyDescent="0.25">
      <c r="A231" s="2" t="s">
        <v>373</v>
      </c>
      <c r="B231" s="2" t="s">
        <v>377</v>
      </c>
      <c r="C231" s="2">
        <v>2015</v>
      </c>
      <c r="D231" s="2">
        <v>1.84</v>
      </c>
      <c r="E231" s="2">
        <v>0.54</v>
      </c>
      <c r="F231" s="2">
        <v>0.126</v>
      </c>
      <c r="G231" s="2" t="s">
        <v>650</v>
      </c>
      <c r="H231" s="2" t="s">
        <v>650</v>
      </c>
      <c r="I231" s="2">
        <v>1.1299999999999999</v>
      </c>
      <c r="J231" s="2">
        <v>4.8000000000000001E-2</v>
      </c>
      <c r="K231" s="2" t="s">
        <v>650</v>
      </c>
      <c r="L231" s="2" t="s">
        <v>650</v>
      </c>
      <c r="M231" s="2" t="s">
        <v>650</v>
      </c>
      <c r="N231" s="2" t="s">
        <v>651</v>
      </c>
      <c r="O231" s="2" t="s">
        <v>650</v>
      </c>
      <c r="P231" s="2" t="s">
        <v>651</v>
      </c>
      <c r="Q231" s="2" t="s">
        <v>650</v>
      </c>
      <c r="R231" s="2" t="s">
        <v>651</v>
      </c>
      <c r="S231" s="2" t="s">
        <v>650</v>
      </c>
      <c r="U231" s="129">
        <f t="shared" si="6"/>
        <v>1.84</v>
      </c>
      <c r="V231" s="2">
        <f t="shared" si="7"/>
        <v>0</v>
      </c>
    </row>
    <row r="232" spans="1:22"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U232" s="129">
        <f t="shared" si="6"/>
        <v>0</v>
      </c>
      <c r="V232" s="2">
        <f t="shared" si="7"/>
        <v>0</v>
      </c>
    </row>
    <row r="233" spans="1:22"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U233" s="129">
        <f t="shared" si="6"/>
        <v>0</v>
      </c>
      <c r="V233" s="2">
        <f t="shared" si="7"/>
        <v>0</v>
      </c>
    </row>
    <row r="234" spans="1:22" ht="15" customHeight="1" x14ac:dyDescent="0.25">
      <c r="A234" s="2" t="s">
        <v>382</v>
      </c>
      <c r="B234" s="2" t="s">
        <v>383</v>
      </c>
      <c r="C234" s="2">
        <v>2015</v>
      </c>
      <c r="D234" s="2">
        <v>39.218000000000004</v>
      </c>
      <c r="E234" s="2">
        <v>22.795000000000002</v>
      </c>
      <c r="F234" s="2">
        <v>0.71699999999999997</v>
      </c>
      <c r="G234" s="2">
        <v>0.746</v>
      </c>
      <c r="H234" s="2" t="s">
        <v>650</v>
      </c>
      <c r="I234" s="2">
        <v>10.022</v>
      </c>
      <c r="J234" s="2">
        <v>4.2350000000000003</v>
      </c>
      <c r="K234" s="2" t="s">
        <v>650</v>
      </c>
      <c r="L234" s="2" t="s">
        <v>650</v>
      </c>
      <c r="M234" s="2">
        <v>0.70299999999999996</v>
      </c>
      <c r="N234" s="2" t="s">
        <v>651</v>
      </c>
      <c r="O234" s="2" t="s">
        <v>650</v>
      </c>
      <c r="P234" s="2" t="s">
        <v>651</v>
      </c>
      <c r="Q234" s="2" t="s">
        <v>650</v>
      </c>
      <c r="R234" s="2" t="s">
        <v>651</v>
      </c>
      <c r="S234" s="2" t="s">
        <v>650</v>
      </c>
      <c r="U234" s="129">
        <f t="shared" si="6"/>
        <v>39.218000000000004</v>
      </c>
      <c r="V234" s="2">
        <f t="shared" si="7"/>
        <v>0</v>
      </c>
    </row>
    <row r="235" spans="1:22" ht="15" customHeight="1" x14ac:dyDescent="0.25">
      <c r="A235" s="2" t="s">
        <v>382</v>
      </c>
      <c r="B235" s="2" t="s">
        <v>384</v>
      </c>
      <c r="C235" s="2">
        <v>2015</v>
      </c>
      <c r="D235" s="2">
        <v>45</v>
      </c>
      <c r="E235" s="2">
        <v>24</v>
      </c>
      <c r="F235" s="2">
        <v>2</v>
      </c>
      <c r="G235" s="2">
        <v>4</v>
      </c>
      <c r="H235" s="2" t="s">
        <v>650</v>
      </c>
      <c r="I235" s="2">
        <v>8</v>
      </c>
      <c r="J235" s="2">
        <v>7</v>
      </c>
      <c r="K235" s="2" t="s">
        <v>650</v>
      </c>
      <c r="L235" s="2" t="s">
        <v>650</v>
      </c>
      <c r="M235" s="2" t="s">
        <v>650</v>
      </c>
      <c r="N235" s="2" t="s">
        <v>651</v>
      </c>
      <c r="O235" s="2" t="s">
        <v>650</v>
      </c>
      <c r="P235" s="2" t="s">
        <v>651</v>
      </c>
      <c r="Q235" s="2" t="s">
        <v>650</v>
      </c>
      <c r="R235" s="2" t="s">
        <v>651</v>
      </c>
      <c r="S235" s="2" t="s">
        <v>650</v>
      </c>
      <c r="U235" s="129">
        <f t="shared" si="6"/>
        <v>45</v>
      </c>
      <c r="V235" s="2">
        <f t="shared" si="7"/>
        <v>0</v>
      </c>
    </row>
    <row r="236" spans="1:22" ht="15" customHeight="1" x14ac:dyDescent="0.25">
      <c r="A236" s="2" t="s">
        <v>382</v>
      </c>
      <c r="B236" s="2" t="s">
        <v>385</v>
      </c>
      <c r="C236" s="2">
        <v>2015</v>
      </c>
      <c r="D236" s="2">
        <v>17</v>
      </c>
      <c r="E236" s="2">
        <v>11</v>
      </c>
      <c r="F236" s="2">
        <v>0.2</v>
      </c>
      <c r="G236" s="2">
        <v>0.3</v>
      </c>
      <c r="H236" s="2" t="s">
        <v>650</v>
      </c>
      <c r="I236" s="2">
        <v>3.5</v>
      </c>
      <c r="J236" s="2">
        <v>2</v>
      </c>
      <c r="K236" s="2" t="s">
        <v>650</v>
      </c>
      <c r="L236" s="2" t="s">
        <v>650</v>
      </c>
      <c r="M236" s="2" t="s">
        <v>650</v>
      </c>
      <c r="N236" s="2" t="s">
        <v>651</v>
      </c>
      <c r="O236" s="2" t="s">
        <v>650</v>
      </c>
      <c r="P236" s="2" t="s">
        <v>651</v>
      </c>
      <c r="Q236" s="2" t="s">
        <v>650</v>
      </c>
      <c r="R236" s="2" t="s">
        <v>651</v>
      </c>
      <c r="S236" s="2" t="s">
        <v>650</v>
      </c>
      <c r="U236" s="129">
        <f t="shared" si="6"/>
        <v>17</v>
      </c>
      <c r="V236" s="2">
        <f t="shared" si="7"/>
        <v>0</v>
      </c>
    </row>
    <row r="237" spans="1:22" ht="15" customHeight="1" x14ac:dyDescent="0.25">
      <c r="A237" s="2" t="s">
        <v>382</v>
      </c>
      <c r="B237" s="2" t="s">
        <v>386</v>
      </c>
      <c r="C237" s="2">
        <v>2015</v>
      </c>
      <c r="D237" s="2">
        <v>26.4</v>
      </c>
      <c r="E237" s="2">
        <v>12.9</v>
      </c>
      <c r="F237" s="2">
        <v>2.8</v>
      </c>
      <c r="G237" s="2">
        <v>0.8</v>
      </c>
      <c r="H237" s="2" t="s">
        <v>650</v>
      </c>
      <c r="I237" s="2">
        <v>9.5</v>
      </c>
      <c r="J237" s="2">
        <v>0.4</v>
      </c>
      <c r="K237" s="2" t="s">
        <v>650</v>
      </c>
      <c r="L237" s="2" t="s">
        <v>650</v>
      </c>
      <c r="M237" s="2" t="s">
        <v>650</v>
      </c>
      <c r="N237" s="2" t="s">
        <v>651</v>
      </c>
      <c r="O237" s="2" t="s">
        <v>650</v>
      </c>
      <c r="P237" s="2" t="s">
        <v>651</v>
      </c>
      <c r="Q237" s="2" t="s">
        <v>650</v>
      </c>
      <c r="R237" s="2" t="s">
        <v>651</v>
      </c>
      <c r="S237" s="2" t="s">
        <v>650</v>
      </c>
      <c r="U237" s="129">
        <f t="shared" si="6"/>
        <v>26.4</v>
      </c>
      <c r="V237" s="2">
        <f t="shared" si="7"/>
        <v>0</v>
      </c>
    </row>
    <row r="238" spans="1:22" ht="15" customHeight="1" x14ac:dyDescent="0.25">
      <c r="A238" s="2" t="s">
        <v>382</v>
      </c>
      <c r="B238" s="2" t="s">
        <v>387</v>
      </c>
      <c r="C238" s="2">
        <v>2015</v>
      </c>
      <c r="D238" s="2">
        <v>22.4</v>
      </c>
      <c r="E238" s="2">
        <v>13.1</v>
      </c>
      <c r="F238" s="2">
        <v>1.5</v>
      </c>
      <c r="G238" s="2">
        <v>1.9</v>
      </c>
      <c r="H238" s="2" t="s">
        <v>650</v>
      </c>
      <c r="I238" s="2">
        <v>4.5999999999999996</v>
      </c>
      <c r="J238" s="2">
        <v>1.2</v>
      </c>
      <c r="K238" s="2" t="s">
        <v>650</v>
      </c>
      <c r="L238" s="2" t="s">
        <v>650</v>
      </c>
      <c r="M238" s="2" t="s">
        <v>650</v>
      </c>
      <c r="N238" s="2" t="s">
        <v>651</v>
      </c>
      <c r="O238" s="2" t="s">
        <v>650</v>
      </c>
      <c r="P238" s="2" t="s">
        <v>651</v>
      </c>
      <c r="Q238" s="2" t="s">
        <v>650</v>
      </c>
      <c r="R238" s="2" t="s">
        <v>651</v>
      </c>
      <c r="S238" s="2" t="s">
        <v>650</v>
      </c>
      <c r="U238" s="129">
        <f t="shared" si="6"/>
        <v>22.4</v>
      </c>
      <c r="V238" s="2">
        <f t="shared" si="7"/>
        <v>0</v>
      </c>
    </row>
    <row r="239" spans="1:22" ht="15" customHeight="1" x14ac:dyDescent="0.25">
      <c r="A239" s="2" t="s">
        <v>382</v>
      </c>
      <c r="B239" s="2" t="s">
        <v>388</v>
      </c>
      <c r="C239" s="2">
        <v>2015</v>
      </c>
      <c r="D239" s="2">
        <v>24.1</v>
      </c>
      <c r="E239" s="2">
        <v>11.7</v>
      </c>
      <c r="F239" s="2">
        <v>4.0999999999999996</v>
      </c>
      <c r="G239" s="2">
        <v>0.6</v>
      </c>
      <c r="H239" s="2" t="s">
        <v>650</v>
      </c>
      <c r="I239" s="2">
        <v>6.6</v>
      </c>
      <c r="J239" s="2">
        <v>1</v>
      </c>
      <c r="K239" s="2" t="s">
        <v>650</v>
      </c>
      <c r="L239" s="2" t="s">
        <v>650</v>
      </c>
      <c r="M239" s="2" t="s">
        <v>650</v>
      </c>
      <c r="N239" s="2" t="s">
        <v>651</v>
      </c>
      <c r="O239" s="2" t="s">
        <v>650</v>
      </c>
      <c r="P239" s="2" t="s">
        <v>651</v>
      </c>
      <c r="Q239" s="2" t="s">
        <v>650</v>
      </c>
      <c r="R239" s="2" t="s">
        <v>651</v>
      </c>
      <c r="S239" s="2" t="s">
        <v>650</v>
      </c>
      <c r="U239" s="129">
        <f t="shared" si="6"/>
        <v>24.1</v>
      </c>
      <c r="V239" s="2">
        <f t="shared" si="7"/>
        <v>0</v>
      </c>
    </row>
    <row r="240" spans="1:22" ht="15" customHeight="1" x14ac:dyDescent="0.25">
      <c r="A240" s="2" t="s">
        <v>382</v>
      </c>
      <c r="B240" s="2" t="s">
        <v>389</v>
      </c>
      <c r="C240" s="2">
        <v>2015</v>
      </c>
      <c r="D240" s="2">
        <v>13.973000000000001</v>
      </c>
      <c r="E240" s="2">
        <v>5.14</v>
      </c>
      <c r="F240" s="2">
        <v>8.3000000000000004E-2</v>
      </c>
      <c r="G240" s="2">
        <v>0</v>
      </c>
      <c r="H240" s="2" t="s">
        <v>650</v>
      </c>
      <c r="I240" s="2">
        <v>2.7029999999999998</v>
      </c>
      <c r="J240" s="2">
        <v>2.1080000000000001</v>
      </c>
      <c r="K240" s="2" t="s">
        <v>650</v>
      </c>
      <c r="L240" s="2" t="s">
        <v>650</v>
      </c>
      <c r="M240" s="2">
        <v>3.9380000000000002</v>
      </c>
      <c r="N240" s="2" t="s">
        <v>651</v>
      </c>
      <c r="O240" s="2" t="s">
        <v>650</v>
      </c>
      <c r="P240" s="2" t="s">
        <v>651</v>
      </c>
      <c r="Q240" s="2" t="s">
        <v>650</v>
      </c>
      <c r="R240" s="2" t="s">
        <v>651</v>
      </c>
      <c r="S240" s="2" t="s">
        <v>650</v>
      </c>
      <c r="U240" s="129">
        <f t="shared" si="6"/>
        <v>13.973000000000001</v>
      </c>
      <c r="V240" s="2">
        <f t="shared" si="7"/>
        <v>0</v>
      </c>
    </row>
    <row r="241" spans="1:22" ht="15" customHeight="1" x14ac:dyDescent="0.25">
      <c r="A241" s="2" t="s">
        <v>382</v>
      </c>
      <c r="B241" s="2" t="s">
        <v>390</v>
      </c>
      <c r="C241" s="2">
        <v>2015</v>
      </c>
      <c r="D241" s="2">
        <v>32.924999999999997</v>
      </c>
      <c r="E241" s="2">
        <v>9.8040000000000003</v>
      </c>
      <c r="F241" s="2">
        <v>3.2</v>
      </c>
      <c r="G241" s="2">
        <v>0</v>
      </c>
      <c r="H241" s="2" t="s">
        <v>650</v>
      </c>
      <c r="I241" s="2">
        <v>7.1079999999999997</v>
      </c>
      <c r="J241" s="2">
        <v>10.412000000000001</v>
      </c>
      <c r="K241" s="2" t="s">
        <v>650</v>
      </c>
      <c r="L241" s="2" t="s">
        <v>650</v>
      </c>
      <c r="M241" s="2">
        <v>2.4020000000000001</v>
      </c>
      <c r="N241" s="2" t="s">
        <v>651</v>
      </c>
      <c r="O241" s="2" t="s">
        <v>650</v>
      </c>
      <c r="P241" s="2" t="s">
        <v>651</v>
      </c>
      <c r="Q241" s="2" t="s">
        <v>650</v>
      </c>
      <c r="R241" s="2" t="s">
        <v>651</v>
      </c>
      <c r="S241" s="2" t="s">
        <v>650</v>
      </c>
      <c r="U241" s="129">
        <f t="shared" si="6"/>
        <v>32.924999999999997</v>
      </c>
      <c r="V241" s="2">
        <f t="shared" si="7"/>
        <v>0</v>
      </c>
    </row>
    <row r="242" spans="1:22" ht="15" customHeight="1" x14ac:dyDescent="0.25">
      <c r="A242" s="2" t="s">
        <v>382</v>
      </c>
      <c r="B242" s="2" t="s">
        <v>391</v>
      </c>
      <c r="C242" s="2">
        <v>2015</v>
      </c>
      <c r="D242" s="2">
        <v>29.3</v>
      </c>
      <c r="E242" s="2">
        <v>12.9</v>
      </c>
      <c r="F242" s="2">
        <v>3.7</v>
      </c>
      <c r="G242" s="2">
        <v>2.2999999999999998</v>
      </c>
      <c r="H242" s="2" t="s">
        <v>650</v>
      </c>
      <c r="I242" s="2">
        <v>6.2</v>
      </c>
      <c r="J242" s="2">
        <v>4</v>
      </c>
      <c r="K242" s="2" t="s">
        <v>650</v>
      </c>
      <c r="L242" s="2" t="s">
        <v>650</v>
      </c>
      <c r="M242" s="2" t="s">
        <v>650</v>
      </c>
      <c r="N242" s="2" t="s">
        <v>651</v>
      </c>
      <c r="O242" s="2" t="s">
        <v>650</v>
      </c>
      <c r="P242" s="2" t="s">
        <v>651</v>
      </c>
      <c r="Q242" s="2" t="s">
        <v>650</v>
      </c>
      <c r="R242" s="2" t="s">
        <v>651</v>
      </c>
      <c r="S242" s="2" t="s">
        <v>650</v>
      </c>
      <c r="U242" s="129">
        <f t="shared" si="6"/>
        <v>29.3</v>
      </c>
      <c r="V242" s="2">
        <f t="shared" si="7"/>
        <v>0</v>
      </c>
    </row>
    <row r="243" spans="1:22" ht="15" customHeight="1" x14ac:dyDescent="0.25">
      <c r="A243" s="2" t="s">
        <v>382</v>
      </c>
      <c r="B243" s="2" t="s">
        <v>392</v>
      </c>
      <c r="C243" s="2">
        <v>2015</v>
      </c>
      <c r="D243" s="2">
        <v>34.9</v>
      </c>
      <c r="E243" s="2">
        <v>16</v>
      </c>
      <c r="F243" s="2">
        <v>4.4000000000000004</v>
      </c>
      <c r="G243" s="2">
        <v>2.7</v>
      </c>
      <c r="H243" s="2" t="s">
        <v>650</v>
      </c>
      <c r="I243" s="2">
        <v>8.1999999999999993</v>
      </c>
      <c r="J243" s="2">
        <v>3.6</v>
      </c>
      <c r="K243" s="2" t="s">
        <v>650</v>
      </c>
      <c r="L243" s="2" t="s">
        <v>650</v>
      </c>
      <c r="M243" s="2" t="s">
        <v>650</v>
      </c>
      <c r="N243" s="2" t="s">
        <v>651</v>
      </c>
      <c r="O243" s="2" t="s">
        <v>650</v>
      </c>
      <c r="P243" s="2" t="s">
        <v>651</v>
      </c>
      <c r="Q243" s="2" t="s">
        <v>650</v>
      </c>
      <c r="R243" s="2" t="s">
        <v>651</v>
      </c>
      <c r="S243" s="2" t="s">
        <v>650</v>
      </c>
      <c r="U243" s="129">
        <f t="shared" si="6"/>
        <v>34.9</v>
      </c>
      <c r="V243" s="2">
        <f t="shared" si="7"/>
        <v>0</v>
      </c>
    </row>
    <row r="244" spans="1:22" ht="15" customHeight="1" x14ac:dyDescent="0.25">
      <c r="A244" s="2" t="s">
        <v>382</v>
      </c>
      <c r="B244" s="2" t="s">
        <v>393</v>
      </c>
      <c r="C244" s="2">
        <v>2015</v>
      </c>
      <c r="D244" s="2">
        <v>17.041</v>
      </c>
      <c r="E244" s="2">
        <v>5.3970000000000002</v>
      </c>
      <c r="F244" s="2">
        <v>1.8540000000000001</v>
      </c>
      <c r="G244" s="2">
        <v>0.55300000000000005</v>
      </c>
      <c r="H244" s="2" t="s">
        <v>650</v>
      </c>
      <c r="I244" s="2">
        <v>5.25</v>
      </c>
      <c r="J244" s="2">
        <v>2.1019999999999999</v>
      </c>
      <c r="K244" s="2" t="s">
        <v>650</v>
      </c>
      <c r="L244" s="2" t="s">
        <v>650</v>
      </c>
      <c r="M244" s="2">
        <v>1.885</v>
      </c>
      <c r="N244" s="2" t="s">
        <v>651</v>
      </c>
      <c r="O244" s="2" t="s">
        <v>650</v>
      </c>
      <c r="P244" s="2" t="s">
        <v>651</v>
      </c>
      <c r="Q244" s="2" t="s">
        <v>650</v>
      </c>
      <c r="R244" s="2" t="s">
        <v>651</v>
      </c>
      <c r="S244" s="2" t="s">
        <v>650</v>
      </c>
      <c r="U244" s="129">
        <f t="shared" si="6"/>
        <v>17.041</v>
      </c>
      <c r="V244" s="2">
        <f t="shared" si="7"/>
        <v>0</v>
      </c>
    </row>
    <row r="245" spans="1:22" ht="15" customHeight="1" x14ac:dyDescent="0.25">
      <c r="A245" s="2" t="s">
        <v>382</v>
      </c>
      <c r="B245" s="2" t="s">
        <v>394</v>
      </c>
      <c r="C245" s="2">
        <v>2015</v>
      </c>
      <c r="D245" s="2">
        <v>21</v>
      </c>
      <c r="E245" s="2">
        <v>10</v>
      </c>
      <c r="F245" s="2">
        <v>1</v>
      </c>
      <c r="G245" s="2">
        <v>0.2</v>
      </c>
      <c r="H245" s="2" t="s">
        <v>650</v>
      </c>
      <c r="I245" s="2">
        <v>5.8</v>
      </c>
      <c r="J245" s="2">
        <v>4</v>
      </c>
      <c r="K245" s="2" t="s">
        <v>650</v>
      </c>
      <c r="L245" s="2" t="s">
        <v>650</v>
      </c>
      <c r="M245" s="2" t="s">
        <v>650</v>
      </c>
      <c r="N245" s="2" t="s">
        <v>651</v>
      </c>
      <c r="O245" s="2" t="s">
        <v>650</v>
      </c>
      <c r="P245" s="2" t="s">
        <v>651</v>
      </c>
      <c r="Q245" s="2" t="s">
        <v>650</v>
      </c>
      <c r="R245" s="2" t="s">
        <v>651</v>
      </c>
      <c r="S245" s="2" t="s">
        <v>650</v>
      </c>
      <c r="U245" s="129">
        <f t="shared" si="6"/>
        <v>21</v>
      </c>
      <c r="V245" s="2">
        <f t="shared" si="7"/>
        <v>0</v>
      </c>
    </row>
    <row r="246" spans="1:22" ht="15" customHeight="1" x14ac:dyDescent="0.25">
      <c r="A246" s="2" t="s">
        <v>382</v>
      </c>
      <c r="B246" s="2" t="s">
        <v>395</v>
      </c>
      <c r="C246" s="2">
        <v>2015</v>
      </c>
      <c r="D246" s="2">
        <v>35.700000000000003</v>
      </c>
      <c r="E246" s="2">
        <v>8.6</v>
      </c>
      <c r="F246" s="2">
        <v>2.5</v>
      </c>
      <c r="G246" s="2">
        <v>1.6</v>
      </c>
      <c r="H246" s="2">
        <v>14.9</v>
      </c>
      <c r="I246" s="2">
        <v>7.4</v>
      </c>
      <c r="J246" s="2">
        <v>0.7</v>
      </c>
      <c r="K246" s="2" t="s">
        <v>650</v>
      </c>
      <c r="L246" s="2" t="s">
        <v>650</v>
      </c>
      <c r="M246" s="2" t="s">
        <v>650</v>
      </c>
      <c r="N246" s="2" t="s">
        <v>651</v>
      </c>
      <c r="O246" s="2" t="s">
        <v>650</v>
      </c>
      <c r="P246" s="2" t="s">
        <v>651</v>
      </c>
      <c r="Q246" s="2" t="s">
        <v>650</v>
      </c>
      <c r="R246" s="2" t="s">
        <v>651</v>
      </c>
      <c r="S246" s="2" t="s">
        <v>650</v>
      </c>
      <c r="U246" s="129">
        <f t="shared" si="6"/>
        <v>35.700000000000003</v>
      </c>
      <c r="V246" s="2">
        <f t="shared" si="7"/>
        <v>0</v>
      </c>
    </row>
    <row r="247" spans="1:22"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U247" s="129">
        <f t="shared" si="6"/>
        <v>0</v>
      </c>
      <c r="V247" s="2">
        <f t="shared" si="7"/>
        <v>0</v>
      </c>
    </row>
    <row r="248" spans="1:22" ht="15" customHeight="1" x14ac:dyDescent="0.25">
      <c r="A248" s="2" t="s">
        <v>396</v>
      </c>
      <c r="B248" s="2" t="s">
        <v>397</v>
      </c>
      <c r="C248" s="2">
        <v>2015</v>
      </c>
      <c r="D248" s="2">
        <v>12.2</v>
      </c>
      <c r="E248" s="2">
        <v>2.4</v>
      </c>
      <c r="F248" s="2">
        <v>3.8</v>
      </c>
      <c r="G248" s="2">
        <v>2.2999999999999998</v>
      </c>
      <c r="H248" s="2">
        <v>0</v>
      </c>
      <c r="I248" s="2">
        <v>3.7</v>
      </c>
      <c r="J248" s="2">
        <v>0</v>
      </c>
      <c r="K248" s="2">
        <v>0</v>
      </c>
      <c r="L248" s="2" t="s">
        <v>650</v>
      </c>
      <c r="M248" s="2" t="s">
        <v>650</v>
      </c>
      <c r="N248" s="2" t="s">
        <v>652</v>
      </c>
      <c r="O248" s="2" t="s">
        <v>650</v>
      </c>
      <c r="P248" s="2" t="s">
        <v>652</v>
      </c>
      <c r="Q248" s="2" t="s">
        <v>650</v>
      </c>
      <c r="R248" s="2" t="s">
        <v>652</v>
      </c>
      <c r="S248" s="2" t="s">
        <v>650</v>
      </c>
      <c r="U248" s="129">
        <f t="shared" si="6"/>
        <v>12.2</v>
      </c>
      <c r="V248" s="2">
        <f t="shared" si="7"/>
        <v>0</v>
      </c>
    </row>
    <row r="249" spans="1:22" ht="15" customHeight="1" x14ac:dyDescent="0.25">
      <c r="A249" s="2" t="s">
        <v>396</v>
      </c>
      <c r="B249" s="2" t="s">
        <v>398</v>
      </c>
      <c r="C249" s="2">
        <v>2015</v>
      </c>
      <c r="D249" s="2">
        <v>91.3</v>
      </c>
      <c r="E249" s="2">
        <v>59.1</v>
      </c>
      <c r="F249" s="2">
        <v>7.1</v>
      </c>
      <c r="G249" s="2">
        <v>7.5</v>
      </c>
      <c r="H249" s="2">
        <v>0</v>
      </c>
      <c r="I249" s="2">
        <v>15.7</v>
      </c>
      <c r="J249" s="2">
        <v>1.9</v>
      </c>
      <c r="K249" s="2">
        <v>0</v>
      </c>
      <c r="L249" s="2">
        <v>0</v>
      </c>
      <c r="M249" s="2" t="s">
        <v>650</v>
      </c>
      <c r="N249" s="2" t="s">
        <v>652</v>
      </c>
      <c r="O249" s="2" t="s">
        <v>650</v>
      </c>
      <c r="P249" s="2" t="s">
        <v>652</v>
      </c>
      <c r="Q249" s="2" t="s">
        <v>650</v>
      </c>
      <c r="R249" s="2" t="s">
        <v>652</v>
      </c>
      <c r="S249" s="2" t="s">
        <v>650</v>
      </c>
      <c r="U249" s="129">
        <f t="shared" si="6"/>
        <v>91.3</v>
      </c>
      <c r="V249" s="2">
        <f t="shared" si="7"/>
        <v>0</v>
      </c>
    </row>
    <row r="250" spans="1:22" ht="15" customHeight="1" x14ac:dyDescent="0.25">
      <c r="A250" s="2" t="s">
        <v>399</v>
      </c>
      <c r="B250" s="2" t="s">
        <v>400</v>
      </c>
      <c r="C250" s="2">
        <v>2015</v>
      </c>
      <c r="D250" s="2">
        <v>42.9</v>
      </c>
      <c r="E250" s="2">
        <v>17</v>
      </c>
      <c r="F250" s="2">
        <v>8</v>
      </c>
      <c r="G250" s="2">
        <v>0.8</v>
      </c>
      <c r="H250" s="2" t="s">
        <v>650</v>
      </c>
      <c r="I250" s="2">
        <v>8.3000000000000007</v>
      </c>
      <c r="J250" s="2">
        <v>7.8</v>
      </c>
      <c r="K250" s="2" t="s">
        <v>650</v>
      </c>
      <c r="L250" s="2">
        <v>0</v>
      </c>
      <c r="M250" s="2">
        <v>0.8</v>
      </c>
      <c r="N250" s="2" t="s">
        <v>651</v>
      </c>
      <c r="O250" s="2" t="s">
        <v>650</v>
      </c>
      <c r="P250" s="2" t="s">
        <v>651</v>
      </c>
      <c r="Q250" s="2" t="s">
        <v>650</v>
      </c>
      <c r="R250" s="2" t="s">
        <v>651</v>
      </c>
      <c r="S250" s="2" t="s">
        <v>650</v>
      </c>
      <c r="U250" s="129">
        <f t="shared" si="6"/>
        <v>42.9</v>
      </c>
      <c r="V250" s="2">
        <f t="shared" si="7"/>
        <v>0</v>
      </c>
    </row>
    <row r="251" spans="1:22" ht="15" customHeight="1" x14ac:dyDescent="0.25">
      <c r="A251" s="2" t="s">
        <v>401</v>
      </c>
      <c r="B251" s="2" t="s">
        <v>402</v>
      </c>
      <c r="C251" s="2">
        <v>2015</v>
      </c>
      <c r="D251" s="2">
        <v>135.5</v>
      </c>
      <c r="E251" s="2">
        <v>60</v>
      </c>
      <c r="F251" s="2">
        <v>16.7</v>
      </c>
      <c r="G251" s="2">
        <v>4.4000000000000004</v>
      </c>
      <c r="H251" s="2" t="s">
        <v>650</v>
      </c>
      <c r="I251" s="2">
        <v>31.4</v>
      </c>
      <c r="J251" s="2">
        <v>21.8</v>
      </c>
      <c r="K251" s="2">
        <v>1.2</v>
      </c>
      <c r="L251" s="2" t="s">
        <v>666</v>
      </c>
      <c r="M251" s="2" t="s">
        <v>666</v>
      </c>
      <c r="N251" s="2" t="s">
        <v>651</v>
      </c>
      <c r="O251" s="2" t="s">
        <v>650</v>
      </c>
      <c r="P251" s="2" t="s">
        <v>651</v>
      </c>
      <c r="Q251" s="2" t="s">
        <v>650</v>
      </c>
      <c r="R251" s="2" t="s">
        <v>651</v>
      </c>
      <c r="S251" s="2" t="s">
        <v>650</v>
      </c>
      <c r="U251" s="129">
        <f t="shared" si="6"/>
        <v>135.5</v>
      </c>
      <c r="V251" s="2">
        <f t="shared" si="7"/>
        <v>0</v>
      </c>
    </row>
    <row r="252" spans="1:22" ht="15" customHeight="1" x14ac:dyDescent="0.25">
      <c r="A252" s="2" t="s">
        <v>403</v>
      </c>
      <c r="B252" s="2" t="s">
        <v>404</v>
      </c>
      <c r="C252" s="2">
        <v>2015</v>
      </c>
      <c r="D252" s="2">
        <v>215.2</v>
      </c>
      <c r="E252" s="2">
        <v>100.2</v>
      </c>
      <c r="F252" s="2">
        <v>39.1</v>
      </c>
      <c r="G252" s="2">
        <v>22.8</v>
      </c>
      <c r="H252" s="2">
        <v>0</v>
      </c>
      <c r="I252" s="2">
        <v>23.3</v>
      </c>
      <c r="J252" s="2">
        <v>28.5</v>
      </c>
      <c r="K252" s="2">
        <v>1.3</v>
      </c>
      <c r="L252" s="2" t="s">
        <v>666</v>
      </c>
      <c r="M252" s="2" t="s">
        <v>650</v>
      </c>
      <c r="N252" s="2" t="s">
        <v>651</v>
      </c>
      <c r="O252" s="2" t="s">
        <v>650</v>
      </c>
      <c r="P252" s="2" t="s">
        <v>651</v>
      </c>
      <c r="Q252" s="2" t="s">
        <v>650</v>
      </c>
      <c r="R252" s="2" t="s">
        <v>651</v>
      </c>
      <c r="S252" s="2" t="s">
        <v>650</v>
      </c>
      <c r="U252" s="129">
        <f t="shared" si="6"/>
        <v>215.2</v>
      </c>
      <c r="V252" s="2">
        <f t="shared" si="7"/>
        <v>0</v>
      </c>
    </row>
    <row r="253" spans="1:22" ht="15" customHeight="1" x14ac:dyDescent="0.25">
      <c r="A253" s="2" t="s">
        <v>405</v>
      </c>
      <c r="B253" s="2" t="s">
        <v>406</v>
      </c>
      <c r="C253" s="2">
        <v>2015</v>
      </c>
      <c r="D253" s="2">
        <v>83.7</v>
      </c>
      <c r="E253" s="2">
        <v>43.7</v>
      </c>
      <c r="F253" s="2">
        <v>4.5999999999999996</v>
      </c>
      <c r="G253" s="2">
        <v>12.3</v>
      </c>
      <c r="H253" s="2">
        <v>0</v>
      </c>
      <c r="I253" s="2">
        <v>2.2999999999999998</v>
      </c>
      <c r="J253" s="2">
        <v>19.8</v>
      </c>
      <c r="K253" s="2">
        <v>0</v>
      </c>
      <c r="L253" s="2">
        <v>1.02</v>
      </c>
      <c r="M253" s="2">
        <v>0</v>
      </c>
      <c r="N253" s="2" t="s">
        <v>651</v>
      </c>
      <c r="O253" s="2" t="s">
        <v>650</v>
      </c>
      <c r="P253" s="2" t="s">
        <v>651</v>
      </c>
      <c r="Q253" s="2" t="s">
        <v>650</v>
      </c>
      <c r="R253" s="2" t="s">
        <v>651</v>
      </c>
      <c r="S253" s="2" t="s">
        <v>650</v>
      </c>
      <c r="U253" s="129">
        <f t="shared" si="6"/>
        <v>83.7</v>
      </c>
      <c r="V253" s="2">
        <f t="shared" si="7"/>
        <v>0</v>
      </c>
    </row>
    <row r="254" spans="1:22" ht="15" customHeight="1" x14ac:dyDescent="0.25">
      <c r="A254" s="2" t="s">
        <v>407</v>
      </c>
      <c r="B254" s="2" t="s">
        <v>408</v>
      </c>
      <c r="C254" s="2">
        <v>2015</v>
      </c>
      <c r="D254" s="2">
        <v>7.7149999999999999</v>
      </c>
      <c r="E254" s="2">
        <v>4.5709999999999997</v>
      </c>
      <c r="F254" s="2">
        <v>0.35299999999999998</v>
      </c>
      <c r="G254" s="2">
        <v>0.20499999999999999</v>
      </c>
      <c r="H254" s="2" t="s">
        <v>650</v>
      </c>
      <c r="I254" s="2">
        <v>1.954</v>
      </c>
      <c r="J254" s="2">
        <v>0.63200000000000001</v>
      </c>
      <c r="K254" s="2" t="s">
        <v>650</v>
      </c>
      <c r="L254" s="2" t="s">
        <v>650</v>
      </c>
      <c r="M254" s="2" t="s">
        <v>650</v>
      </c>
      <c r="N254" s="2" t="s">
        <v>651</v>
      </c>
      <c r="O254" s="2" t="s">
        <v>650</v>
      </c>
      <c r="P254" s="2" t="s">
        <v>651</v>
      </c>
      <c r="Q254" s="2" t="s">
        <v>650</v>
      </c>
      <c r="R254" s="2" t="s">
        <v>651</v>
      </c>
      <c r="S254" s="2" t="s">
        <v>650</v>
      </c>
      <c r="U254" s="129">
        <f t="shared" si="6"/>
        <v>7.7149999999999999</v>
      </c>
      <c r="V254" s="2">
        <f t="shared" si="7"/>
        <v>0</v>
      </c>
    </row>
    <row r="255" spans="1:22" ht="15" customHeight="1" x14ac:dyDescent="0.25">
      <c r="A255" s="2" t="s">
        <v>407</v>
      </c>
      <c r="B255" s="2" t="s">
        <v>409</v>
      </c>
      <c r="C255" s="2">
        <v>2015</v>
      </c>
      <c r="D255" s="2">
        <v>7.06</v>
      </c>
      <c r="E255" s="2">
        <v>1.2849999999999999</v>
      </c>
      <c r="F255" s="2">
        <v>1.004</v>
      </c>
      <c r="G255" s="2">
        <v>0</v>
      </c>
      <c r="H255" s="2" t="s">
        <v>650</v>
      </c>
      <c r="I255" s="2">
        <v>3.923</v>
      </c>
      <c r="J255" s="2">
        <v>0.84899999999999998</v>
      </c>
      <c r="K255" s="2" t="s">
        <v>650</v>
      </c>
      <c r="L255" s="2" t="s">
        <v>650</v>
      </c>
      <c r="M255" s="2" t="s">
        <v>650</v>
      </c>
      <c r="N255" s="2" t="s">
        <v>651</v>
      </c>
      <c r="O255" s="2" t="s">
        <v>650</v>
      </c>
      <c r="P255" s="2" t="s">
        <v>651</v>
      </c>
      <c r="Q255" s="2" t="s">
        <v>650</v>
      </c>
      <c r="R255" s="2" t="s">
        <v>651</v>
      </c>
      <c r="S255" s="2" t="s">
        <v>650</v>
      </c>
      <c r="U255" s="129">
        <f t="shared" si="6"/>
        <v>7.06</v>
      </c>
      <c r="V255" s="2">
        <f t="shared" si="7"/>
        <v>0</v>
      </c>
    </row>
    <row r="256" spans="1:22" ht="15" customHeight="1" x14ac:dyDescent="0.25">
      <c r="A256" s="2" t="s">
        <v>407</v>
      </c>
      <c r="B256" s="2" t="s">
        <v>410</v>
      </c>
      <c r="C256" s="2">
        <v>2015</v>
      </c>
      <c r="D256" s="2">
        <v>12.5</v>
      </c>
      <c r="E256" s="2">
        <v>2.2349999999999999</v>
      </c>
      <c r="F256" s="2">
        <v>2.9140000000000001</v>
      </c>
      <c r="G256" s="2">
        <v>1.603</v>
      </c>
      <c r="H256" s="2" t="s">
        <v>650</v>
      </c>
      <c r="I256" s="2">
        <v>5.0839999999999996</v>
      </c>
      <c r="J256" s="2">
        <v>0.66400000000000003</v>
      </c>
      <c r="K256" s="2" t="s">
        <v>650</v>
      </c>
      <c r="L256" s="2" t="s">
        <v>650</v>
      </c>
      <c r="M256" s="2" t="s">
        <v>650</v>
      </c>
      <c r="N256" s="2" t="s">
        <v>651</v>
      </c>
      <c r="O256" s="2" t="s">
        <v>650</v>
      </c>
      <c r="P256" s="2" t="s">
        <v>651</v>
      </c>
      <c r="Q256" s="2" t="s">
        <v>650</v>
      </c>
      <c r="R256" s="2" t="s">
        <v>651</v>
      </c>
      <c r="S256" s="2" t="s">
        <v>650</v>
      </c>
      <c r="U256" s="129">
        <f t="shared" si="6"/>
        <v>12.5</v>
      </c>
      <c r="V256" s="2">
        <f t="shared" si="7"/>
        <v>0</v>
      </c>
    </row>
    <row r="257" spans="1:22" ht="15" customHeight="1" x14ac:dyDescent="0.25">
      <c r="A257" s="2" t="s">
        <v>407</v>
      </c>
      <c r="B257" s="2" t="s">
        <v>411</v>
      </c>
      <c r="C257" s="2">
        <v>2015</v>
      </c>
      <c r="D257" s="2">
        <v>9.6669999999999998</v>
      </c>
      <c r="E257" s="2">
        <v>2.4350000000000001</v>
      </c>
      <c r="F257" s="2">
        <v>0.48499999999999999</v>
      </c>
      <c r="G257" s="2">
        <v>4.0430000000000001</v>
      </c>
      <c r="H257" s="2" t="s">
        <v>650</v>
      </c>
      <c r="I257" s="2">
        <v>2.5449999999999999</v>
      </c>
      <c r="J257" s="2">
        <v>0.158</v>
      </c>
      <c r="K257" s="2" t="s">
        <v>650</v>
      </c>
      <c r="L257" s="2" t="s">
        <v>650</v>
      </c>
      <c r="M257" s="2" t="s">
        <v>650</v>
      </c>
      <c r="N257" s="2" t="s">
        <v>651</v>
      </c>
      <c r="O257" s="2" t="s">
        <v>650</v>
      </c>
      <c r="P257" s="2" t="s">
        <v>651</v>
      </c>
      <c r="Q257" s="2" t="s">
        <v>650</v>
      </c>
      <c r="R257" s="2" t="s">
        <v>651</v>
      </c>
      <c r="S257" s="2" t="s">
        <v>650</v>
      </c>
      <c r="U257" s="129">
        <f t="shared" si="6"/>
        <v>9.6669999999999998</v>
      </c>
      <c r="V257" s="2">
        <f t="shared" si="7"/>
        <v>0</v>
      </c>
    </row>
    <row r="258" spans="1:22" ht="15" customHeight="1" x14ac:dyDescent="0.25">
      <c r="A258" s="2" t="s">
        <v>407</v>
      </c>
      <c r="B258" s="2" t="s">
        <v>412</v>
      </c>
      <c r="C258" s="2">
        <v>2015</v>
      </c>
      <c r="D258" s="2">
        <v>6.141</v>
      </c>
      <c r="E258" s="2">
        <v>2.4449999999999998</v>
      </c>
      <c r="F258" s="2">
        <v>0.32400000000000001</v>
      </c>
      <c r="G258" s="2" t="s">
        <v>650</v>
      </c>
      <c r="H258" s="2" t="s">
        <v>650</v>
      </c>
      <c r="I258" s="2">
        <v>2.4020000000000001</v>
      </c>
      <c r="J258" s="2">
        <v>0.97</v>
      </c>
      <c r="K258" s="2" t="s">
        <v>650</v>
      </c>
      <c r="L258" s="2" t="s">
        <v>650</v>
      </c>
      <c r="M258" s="2" t="s">
        <v>650</v>
      </c>
      <c r="N258" s="2" t="s">
        <v>651</v>
      </c>
      <c r="O258" s="2" t="s">
        <v>650</v>
      </c>
      <c r="P258" s="2" t="s">
        <v>651</v>
      </c>
      <c r="Q258" s="2" t="s">
        <v>650</v>
      </c>
      <c r="R258" s="2" t="s">
        <v>651</v>
      </c>
      <c r="S258" s="2" t="s">
        <v>650</v>
      </c>
      <c r="U258" s="129">
        <f t="shared" si="6"/>
        <v>6.141</v>
      </c>
      <c r="V258" s="2">
        <f t="shared" si="7"/>
        <v>0</v>
      </c>
    </row>
    <row r="259" spans="1:22" ht="15" customHeight="1" x14ac:dyDescent="0.25">
      <c r="A259" s="2" t="s">
        <v>407</v>
      </c>
      <c r="B259" s="2" t="s">
        <v>413</v>
      </c>
      <c r="C259" s="2">
        <v>2015</v>
      </c>
      <c r="D259" s="2">
        <v>0.24299999999999999</v>
      </c>
      <c r="E259" s="2" t="s">
        <v>650</v>
      </c>
      <c r="F259" s="2" t="s">
        <v>650</v>
      </c>
      <c r="G259" s="2" t="s">
        <v>650</v>
      </c>
      <c r="H259" s="2" t="s">
        <v>650</v>
      </c>
      <c r="I259" s="2">
        <v>0.24299999999999999</v>
      </c>
      <c r="J259" s="2" t="s">
        <v>650</v>
      </c>
      <c r="K259" s="2" t="s">
        <v>650</v>
      </c>
      <c r="L259" s="2" t="s">
        <v>650</v>
      </c>
      <c r="M259" s="2" t="s">
        <v>650</v>
      </c>
      <c r="N259" s="2" t="s">
        <v>651</v>
      </c>
      <c r="O259" s="2" t="s">
        <v>650</v>
      </c>
      <c r="P259" s="2" t="s">
        <v>651</v>
      </c>
      <c r="Q259" s="2" t="s">
        <v>650</v>
      </c>
      <c r="R259" s="2" t="s">
        <v>651</v>
      </c>
      <c r="S259" s="2" t="s">
        <v>650</v>
      </c>
      <c r="U259" s="129">
        <f t="shared" ref="U259:U322" si="8">IFERROR(D259/1,0)</f>
        <v>0.24299999999999999</v>
      </c>
      <c r="V259" s="2">
        <f t="shared" ref="V259:V322" si="9">IFERROR(O259/1,0)+IFERROR(Q259/1,0)+IFERROR(S259/1,0)</f>
        <v>0</v>
      </c>
    </row>
    <row r="260" spans="1:22" ht="15" customHeight="1" x14ac:dyDescent="0.25">
      <c r="A260" s="2" t="s">
        <v>407</v>
      </c>
      <c r="B260" s="2" t="s">
        <v>414</v>
      </c>
      <c r="C260" s="2">
        <v>2015</v>
      </c>
      <c r="D260" s="2">
        <v>4.6079999999999997</v>
      </c>
      <c r="E260" s="2">
        <v>2.4769999999999999</v>
      </c>
      <c r="F260" s="2">
        <v>0.43</v>
      </c>
      <c r="G260" s="2" t="s">
        <v>650</v>
      </c>
      <c r="H260" s="2" t="s">
        <v>650</v>
      </c>
      <c r="I260" s="2">
        <v>1.389</v>
      </c>
      <c r="J260" s="2">
        <v>0.312</v>
      </c>
      <c r="K260" s="2" t="s">
        <v>650</v>
      </c>
      <c r="L260" s="2" t="s">
        <v>650</v>
      </c>
      <c r="M260" s="2" t="s">
        <v>650</v>
      </c>
      <c r="N260" s="2" t="s">
        <v>651</v>
      </c>
      <c r="O260" s="2" t="s">
        <v>650</v>
      </c>
      <c r="P260" s="2" t="s">
        <v>651</v>
      </c>
      <c r="Q260" s="2" t="s">
        <v>650</v>
      </c>
      <c r="R260" s="2" t="s">
        <v>651</v>
      </c>
      <c r="S260" s="2" t="s">
        <v>650</v>
      </c>
      <c r="U260" s="129">
        <f t="shared" si="8"/>
        <v>4.6079999999999997</v>
      </c>
      <c r="V260" s="2">
        <f t="shared" si="9"/>
        <v>0</v>
      </c>
    </row>
    <row r="261" spans="1:22" ht="15" customHeight="1" x14ac:dyDescent="0.25">
      <c r="A261" s="2" t="s">
        <v>407</v>
      </c>
      <c r="B261" s="2" t="s">
        <v>415</v>
      </c>
      <c r="C261" s="2">
        <v>2015</v>
      </c>
      <c r="D261" s="2">
        <v>2.4849999999999999</v>
      </c>
      <c r="E261" s="2" t="s">
        <v>650</v>
      </c>
      <c r="F261" s="2" t="s">
        <v>650</v>
      </c>
      <c r="G261" s="2">
        <v>2.0640000000000001</v>
      </c>
      <c r="H261" s="2" t="s">
        <v>650</v>
      </c>
      <c r="I261" s="2">
        <v>0.376</v>
      </c>
      <c r="J261" s="2">
        <v>4.5999999999999999E-2</v>
      </c>
      <c r="K261" s="2" t="s">
        <v>650</v>
      </c>
      <c r="L261" s="2" t="s">
        <v>650</v>
      </c>
      <c r="M261" s="2" t="s">
        <v>650</v>
      </c>
      <c r="N261" s="2" t="s">
        <v>651</v>
      </c>
      <c r="O261" s="2" t="s">
        <v>650</v>
      </c>
      <c r="P261" s="2" t="s">
        <v>651</v>
      </c>
      <c r="Q261" s="2" t="s">
        <v>650</v>
      </c>
      <c r="R261" s="2" t="s">
        <v>651</v>
      </c>
      <c r="S261" s="2" t="s">
        <v>650</v>
      </c>
      <c r="U261" s="129">
        <f t="shared" si="8"/>
        <v>2.4849999999999999</v>
      </c>
      <c r="V261" s="2">
        <f t="shared" si="9"/>
        <v>0</v>
      </c>
    </row>
    <row r="262" spans="1:22" ht="15" customHeight="1" x14ac:dyDescent="0.25">
      <c r="A262" s="2" t="s">
        <v>407</v>
      </c>
      <c r="B262" s="2" t="s">
        <v>416</v>
      </c>
      <c r="C262" s="2">
        <v>2015</v>
      </c>
      <c r="D262" s="2">
        <v>94.522000000000006</v>
      </c>
      <c r="E262" s="2">
        <v>29.646000000000001</v>
      </c>
      <c r="F262" s="2">
        <v>21.314</v>
      </c>
      <c r="G262" s="2">
        <v>7.8630000000000004</v>
      </c>
      <c r="H262" s="2" t="s">
        <v>650</v>
      </c>
      <c r="I262" s="2">
        <v>17.509</v>
      </c>
      <c r="J262" s="2">
        <v>18.190000000000001</v>
      </c>
      <c r="K262" s="2" t="s">
        <v>650</v>
      </c>
      <c r="L262" s="2" t="s">
        <v>650</v>
      </c>
      <c r="M262" s="2" t="s">
        <v>650</v>
      </c>
      <c r="N262" s="2" t="s">
        <v>651</v>
      </c>
      <c r="O262" s="2" t="s">
        <v>650</v>
      </c>
      <c r="P262" s="2" t="s">
        <v>651</v>
      </c>
      <c r="Q262" s="2" t="s">
        <v>650</v>
      </c>
      <c r="R262" s="2" t="s">
        <v>651</v>
      </c>
      <c r="S262" s="2" t="s">
        <v>650</v>
      </c>
      <c r="U262" s="129">
        <f t="shared" si="8"/>
        <v>94.522000000000006</v>
      </c>
      <c r="V262" s="2">
        <f t="shared" si="9"/>
        <v>0</v>
      </c>
    </row>
    <row r="263" spans="1:22" ht="15" customHeight="1" x14ac:dyDescent="0.25">
      <c r="A263" s="2" t="s">
        <v>407</v>
      </c>
      <c r="B263" s="2" t="s">
        <v>417</v>
      </c>
      <c r="C263" s="2">
        <v>2015</v>
      </c>
      <c r="D263" s="2">
        <v>2.3530000000000002</v>
      </c>
      <c r="E263" s="2">
        <v>0.34399999999999997</v>
      </c>
      <c r="F263" s="2">
        <v>0.121</v>
      </c>
      <c r="G263" s="2" t="s">
        <v>650</v>
      </c>
      <c r="H263" s="2" t="s">
        <v>650</v>
      </c>
      <c r="I263" s="2">
        <v>1.833</v>
      </c>
      <c r="J263" s="2">
        <v>5.5E-2</v>
      </c>
      <c r="K263" s="2" t="s">
        <v>650</v>
      </c>
      <c r="L263" s="2" t="s">
        <v>650</v>
      </c>
      <c r="M263" s="2" t="s">
        <v>650</v>
      </c>
      <c r="N263" s="2" t="s">
        <v>651</v>
      </c>
      <c r="O263" s="2" t="s">
        <v>650</v>
      </c>
      <c r="P263" s="2" t="s">
        <v>651</v>
      </c>
      <c r="Q263" s="2" t="s">
        <v>650</v>
      </c>
      <c r="R263" s="2" t="s">
        <v>651</v>
      </c>
      <c r="S263" s="2" t="s">
        <v>650</v>
      </c>
      <c r="U263" s="129">
        <f t="shared" si="8"/>
        <v>2.3530000000000002</v>
      </c>
      <c r="V263" s="2">
        <f t="shared" si="9"/>
        <v>0</v>
      </c>
    </row>
    <row r="264" spans="1:22" ht="15" customHeight="1" x14ac:dyDescent="0.25">
      <c r="A264" s="2" t="s">
        <v>407</v>
      </c>
      <c r="B264" s="2" t="s">
        <v>418</v>
      </c>
      <c r="C264" s="2">
        <v>2015</v>
      </c>
      <c r="D264" s="2">
        <v>67.852999999999994</v>
      </c>
      <c r="E264" s="2">
        <v>3.129</v>
      </c>
      <c r="F264" s="2">
        <v>3.0030000000000001</v>
      </c>
      <c r="G264" s="2" t="s">
        <v>650</v>
      </c>
      <c r="H264" s="2" t="s">
        <v>650</v>
      </c>
      <c r="I264" s="2">
        <v>3.198</v>
      </c>
      <c r="J264" s="2">
        <v>1.9410000000000001</v>
      </c>
      <c r="K264" s="2" t="s">
        <v>650</v>
      </c>
      <c r="L264" s="2" t="s">
        <v>650</v>
      </c>
      <c r="M264" s="2" t="s">
        <v>650</v>
      </c>
      <c r="N264" s="2" t="s">
        <v>651</v>
      </c>
      <c r="O264" s="2" t="s">
        <v>650</v>
      </c>
      <c r="P264" s="2" t="s">
        <v>651</v>
      </c>
      <c r="Q264" s="2" t="s">
        <v>650</v>
      </c>
      <c r="R264" s="2" t="s">
        <v>651</v>
      </c>
      <c r="S264" s="2" t="s">
        <v>650</v>
      </c>
      <c r="U264" s="129">
        <f t="shared" si="8"/>
        <v>67.852999999999994</v>
      </c>
      <c r="V264" s="2">
        <f t="shared" si="9"/>
        <v>0</v>
      </c>
    </row>
    <row r="265" spans="1:22" ht="15" customHeight="1" x14ac:dyDescent="0.25">
      <c r="A265" s="2" t="s">
        <v>407</v>
      </c>
      <c r="B265" s="2" t="s">
        <v>419</v>
      </c>
      <c r="C265" s="2">
        <v>2015</v>
      </c>
      <c r="D265" s="2">
        <v>11.77</v>
      </c>
      <c r="E265" s="2">
        <v>2.9049999999999998</v>
      </c>
      <c r="F265" s="2">
        <v>1.8220000000000001</v>
      </c>
      <c r="G265" s="2">
        <v>8.4000000000000005E-2</v>
      </c>
      <c r="H265" s="2" t="s">
        <v>650</v>
      </c>
      <c r="I265" s="2">
        <v>4.6529999999999996</v>
      </c>
      <c r="J265" s="2">
        <v>2.306</v>
      </c>
      <c r="K265" s="2" t="s">
        <v>650</v>
      </c>
      <c r="L265" s="2" t="s">
        <v>650</v>
      </c>
      <c r="M265" s="2" t="s">
        <v>650</v>
      </c>
      <c r="N265" s="2" t="s">
        <v>651</v>
      </c>
      <c r="O265" s="2" t="s">
        <v>650</v>
      </c>
      <c r="P265" s="2" t="s">
        <v>651</v>
      </c>
      <c r="Q265" s="2" t="s">
        <v>650</v>
      </c>
      <c r="R265" s="2" t="s">
        <v>651</v>
      </c>
      <c r="S265" s="2" t="s">
        <v>650</v>
      </c>
      <c r="U265" s="129">
        <f t="shared" si="8"/>
        <v>11.77</v>
      </c>
      <c r="V265" s="2">
        <f t="shared" si="9"/>
        <v>0</v>
      </c>
    </row>
    <row r="266" spans="1:22" ht="15" customHeight="1" x14ac:dyDescent="0.25">
      <c r="A266" s="2" t="s">
        <v>407</v>
      </c>
      <c r="B266" s="2" t="s">
        <v>420</v>
      </c>
      <c r="C266" s="2">
        <v>2015</v>
      </c>
      <c r="D266" s="2">
        <v>9.2639999999999993</v>
      </c>
      <c r="E266" s="2">
        <v>1.0740000000000001</v>
      </c>
      <c r="F266" s="2">
        <v>0.69499999999999995</v>
      </c>
      <c r="G266" s="2">
        <v>2.415</v>
      </c>
      <c r="H266" s="2" t="s">
        <v>650</v>
      </c>
      <c r="I266" s="2">
        <v>4.5019999999999998</v>
      </c>
      <c r="J266" s="2">
        <v>0.57799999999999996</v>
      </c>
      <c r="K266" s="2" t="s">
        <v>650</v>
      </c>
      <c r="L266" s="2" t="s">
        <v>650</v>
      </c>
      <c r="M266" s="2" t="s">
        <v>650</v>
      </c>
      <c r="N266" s="2" t="s">
        <v>651</v>
      </c>
      <c r="O266" s="2" t="s">
        <v>650</v>
      </c>
      <c r="P266" s="2" t="s">
        <v>651</v>
      </c>
      <c r="Q266" s="2" t="s">
        <v>650</v>
      </c>
      <c r="R266" s="2" t="s">
        <v>651</v>
      </c>
      <c r="S266" s="2" t="s">
        <v>650</v>
      </c>
      <c r="U266" s="129">
        <f t="shared" si="8"/>
        <v>9.2639999999999993</v>
      </c>
      <c r="V266" s="2">
        <f t="shared" si="9"/>
        <v>0</v>
      </c>
    </row>
    <row r="267" spans="1:22" ht="15" customHeight="1" x14ac:dyDescent="0.25">
      <c r="A267" s="2" t="s">
        <v>407</v>
      </c>
      <c r="B267" s="2" t="s">
        <v>421</v>
      </c>
      <c r="C267" s="2">
        <v>2015</v>
      </c>
      <c r="D267" s="2">
        <v>293.30099999999999</v>
      </c>
      <c r="E267" s="2">
        <v>125.24299999999999</v>
      </c>
      <c r="F267" s="2">
        <v>45.789000000000001</v>
      </c>
      <c r="G267" s="2">
        <v>20.268999999999998</v>
      </c>
      <c r="H267" s="2" t="s">
        <v>650</v>
      </c>
      <c r="I267" s="2">
        <v>52.835999999999999</v>
      </c>
      <c r="J267" s="2">
        <v>44.993000000000002</v>
      </c>
      <c r="K267" s="2">
        <v>4.1710000000000003</v>
      </c>
      <c r="L267" s="2" t="s">
        <v>650</v>
      </c>
      <c r="M267" s="2" t="s">
        <v>650</v>
      </c>
      <c r="N267" s="2" t="s">
        <v>651</v>
      </c>
      <c r="O267" s="2" t="s">
        <v>650</v>
      </c>
      <c r="P267" s="2" t="s">
        <v>651</v>
      </c>
      <c r="Q267" s="2" t="s">
        <v>650</v>
      </c>
      <c r="R267" s="2" t="s">
        <v>651</v>
      </c>
      <c r="S267" s="2" t="s">
        <v>650</v>
      </c>
      <c r="U267" s="129">
        <f t="shared" si="8"/>
        <v>293.30099999999999</v>
      </c>
      <c r="V267" s="2">
        <f t="shared" si="9"/>
        <v>0</v>
      </c>
    </row>
    <row r="268" spans="1:22" ht="15" customHeight="1" x14ac:dyDescent="0.25">
      <c r="A268" s="2" t="s">
        <v>407</v>
      </c>
      <c r="B268" s="2" t="s">
        <v>422</v>
      </c>
      <c r="C268" s="2">
        <v>2015</v>
      </c>
      <c r="D268" s="2">
        <v>28.841999999999999</v>
      </c>
      <c r="E268" s="2">
        <v>9.82</v>
      </c>
      <c r="F268" s="2">
        <v>7.0129999999999999</v>
      </c>
      <c r="G268" s="2">
        <v>0.88700000000000001</v>
      </c>
      <c r="H268" s="2" t="s">
        <v>650</v>
      </c>
      <c r="I268" s="2">
        <v>5.2709999999999999</v>
      </c>
      <c r="J268" s="2">
        <v>5.851</v>
      </c>
      <c r="K268" s="2" t="s">
        <v>650</v>
      </c>
      <c r="L268" s="2" t="s">
        <v>650</v>
      </c>
      <c r="M268" s="2" t="s">
        <v>650</v>
      </c>
      <c r="N268" s="2" t="s">
        <v>651</v>
      </c>
      <c r="O268" s="2" t="s">
        <v>650</v>
      </c>
      <c r="P268" s="2" t="s">
        <v>651</v>
      </c>
      <c r="Q268" s="2" t="s">
        <v>650</v>
      </c>
      <c r="R268" s="2" t="s">
        <v>651</v>
      </c>
      <c r="S268" s="2" t="s">
        <v>650</v>
      </c>
      <c r="U268" s="129">
        <f t="shared" si="8"/>
        <v>28.841999999999999</v>
      </c>
      <c r="V268" s="2">
        <f t="shared" si="9"/>
        <v>0</v>
      </c>
    </row>
    <row r="269" spans="1:22" ht="15" customHeight="1" x14ac:dyDescent="0.25">
      <c r="A269" s="2" t="s">
        <v>407</v>
      </c>
      <c r="B269" s="2" t="s">
        <v>423</v>
      </c>
      <c r="C269" s="2">
        <v>2015</v>
      </c>
      <c r="D269" s="2">
        <v>27.04</v>
      </c>
      <c r="E269" s="2">
        <v>11.558999999999999</v>
      </c>
      <c r="F269" s="2">
        <v>5.7969999999999997</v>
      </c>
      <c r="G269" s="2">
        <v>2.9870000000000001</v>
      </c>
      <c r="H269" s="2" t="s">
        <v>650</v>
      </c>
      <c r="I269" s="2">
        <v>4.3360000000000003</v>
      </c>
      <c r="J269" s="2">
        <v>2.3620000000000001</v>
      </c>
      <c r="K269" s="2" t="s">
        <v>650</v>
      </c>
      <c r="L269" s="2" t="s">
        <v>650</v>
      </c>
      <c r="M269" s="2" t="s">
        <v>650</v>
      </c>
      <c r="N269" s="2" t="s">
        <v>651</v>
      </c>
      <c r="O269" s="2" t="s">
        <v>650</v>
      </c>
      <c r="P269" s="2" t="s">
        <v>651</v>
      </c>
      <c r="Q269" s="2" t="s">
        <v>650</v>
      </c>
      <c r="R269" s="2" t="s">
        <v>651</v>
      </c>
      <c r="S269" s="2" t="s">
        <v>650</v>
      </c>
      <c r="U269" s="129">
        <f t="shared" si="8"/>
        <v>27.04</v>
      </c>
      <c r="V269" s="2">
        <f t="shared" si="9"/>
        <v>0</v>
      </c>
    </row>
    <row r="270" spans="1:22" ht="15" customHeight="1" x14ac:dyDescent="0.25">
      <c r="A270" s="2" t="s">
        <v>407</v>
      </c>
      <c r="B270" s="2" t="s">
        <v>424</v>
      </c>
      <c r="C270" s="2">
        <v>2015</v>
      </c>
      <c r="D270" s="2">
        <v>13.901</v>
      </c>
      <c r="E270" s="2">
        <v>3.452</v>
      </c>
      <c r="F270" s="2">
        <v>2.7109999999999999</v>
      </c>
      <c r="G270" s="2" t="s">
        <v>650</v>
      </c>
      <c r="H270" s="2" t="s">
        <v>650</v>
      </c>
      <c r="I270" s="2">
        <v>5.6459999999999999</v>
      </c>
      <c r="J270" s="2">
        <v>2.0920000000000001</v>
      </c>
      <c r="K270" s="2" t="s">
        <v>650</v>
      </c>
      <c r="L270" s="2" t="s">
        <v>650</v>
      </c>
      <c r="M270" s="2" t="s">
        <v>650</v>
      </c>
      <c r="N270" s="2" t="s">
        <v>651</v>
      </c>
      <c r="O270" s="2" t="s">
        <v>650</v>
      </c>
      <c r="P270" s="2" t="s">
        <v>651</v>
      </c>
      <c r="Q270" s="2" t="s">
        <v>650</v>
      </c>
      <c r="R270" s="2" t="s">
        <v>651</v>
      </c>
      <c r="S270" s="2" t="s">
        <v>650</v>
      </c>
      <c r="U270" s="129">
        <f t="shared" si="8"/>
        <v>13.901</v>
      </c>
      <c r="V270" s="2">
        <f t="shared" si="9"/>
        <v>0</v>
      </c>
    </row>
    <row r="271" spans="1:22" ht="15" customHeight="1" x14ac:dyDescent="0.25">
      <c r="A271" s="2" t="s">
        <v>407</v>
      </c>
      <c r="B271" s="2" t="s">
        <v>425</v>
      </c>
      <c r="C271" s="2">
        <v>2015</v>
      </c>
      <c r="D271" s="2">
        <v>2.3050000000000002</v>
      </c>
      <c r="E271" s="2">
        <v>0.60699999999999998</v>
      </c>
      <c r="F271" s="2">
        <v>8.7999999999999995E-2</v>
      </c>
      <c r="G271" s="2" t="s">
        <v>650</v>
      </c>
      <c r="H271" s="2" t="s">
        <v>650</v>
      </c>
      <c r="I271" s="2">
        <v>1.1040000000000001</v>
      </c>
      <c r="J271" s="2">
        <v>0.50700000000000001</v>
      </c>
      <c r="K271" s="2" t="s">
        <v>650</v>
      </c>
      <c r="L271" s="2" t="s">
        <v>650</v>
      </c>
      <c r="M271" s="2" t="s">
        <v>650</v>
      </c>
      <c r="N271" s="2" t="s">
        <v>651</v>
      </c>
      <c r="O271" s="2" t="s">
        <v>650</v>
      </c>
      <c r="P271" s="2" t="s">
        <v>651</v>
      </c>
      <c r="Q271" s="2" t="s">
        <v>650</v>
      </c>
      <c r="R271" s="2" t="s">
        <v>651</v>
      </c>
      <c r="S271" s="2" t="s">
        <v>650</v>
      </c>
      <c r="U271" s="129">
        <f t="shared" si="8"/>
        <v>2.3050000000000002</v>
      </c>
      <c r="V271" s="2">
        <f t="shared" si="9"/>
        <v>0</v>
      </c>
    </row>
    <row r="272" spans="1:22" ht="15" customHeight="1" x14ac:dyDescent="0.25">
      <c r="A272" s="2" t="s">
        <v>426</v>
      </c>
      <c r="B272" s="2" t="s">
        <v>427</v>
      </c>
      <c r="C272" s="2">
        <v>2015</v>
      </c>
      <c r="D272" s="2">
        <v>8.7810000000000006</v>
      </c>
      <c r="E272" s="2">
        <v>6.0019999999999998</v>
      </c>
      <c r="F272" s="2">
        <v>1.0249999999999999</v>
      </c>
      <c r="G272" s="2">
        <v>9</v>
      </c>
      <c r="H272" s="2">
        <v>0</v>
      </c>
      <c r="I272" s="2">
        <v>0.745</v>
      </c>
      <c r="J272" s="2">
        <v>1.0009999999999999</v>
      </c>
      <c r="K272" s="2">
        <v>0</v>
      </c>
      <c r="L272" s="2">
        <v>0</v>
      </c>
      <c r="M272" s="2">
        <v>0</v>
      </c>
      <c r="N272" s="2" t="s">
        <v>651</v>
      </c>
      <c r="O272" s="2" t="s">
        <v>650</v>
      </c>
      <c r="P272" s="2" t="s">
        <v>651</v>
      </c>
      <c r="Q272" s="2" t="s">
        <v>650</v>
      </c>
      <c r="R272" s="2" t="s">
        <v>651</v>
      </c>
      <c r="S272" s="2" t="s">
        <v>650</v>
      </c>
      <c r="U272" s="129">
        <f t="shared" si="8"/>
        <v>8.7810000000000006</v>
      </c>
      <c r="V272" s="2">
        <f t="shared" si="9"/>
        <v>0</v>
      </c>
    </row>
    <row r="273" spans="1:22" ht="15" customHeight="1" x14ac:dyDescent="0.25">
      <c r="A273" s="2" t="s">
        <v>426</v>
      </c>
      <c r="B273" s="2" t="s">
        <v>428</v>
      </c>
      <c r="C273" s="2">
        <v>2015</v>
      </c>
      <c r="D273" s="2">
        <v>338.62400000000002</v>
      </c>
      <c r="E273" s="2">
        <v>118.89400000000001</v>
      </c>
      <c r="F273" s="2">
        <v>13.64</v>
      </c>
      <c r="G273" s="2">
        <v>81.298000000000002</v>
      </c>
      <c r="H273" s="2" t="s">
        <v>650</v>
      </c>
      <c r="I273" s="2">
        <v>63.704000000000001</v>
      </c>
      <c r="J273" s="2">
        <v>39.381</v>
      </c>
      <c r="K273" s="2">
        <v>0.22800000000000001</v>
      </c>
      <c r="L273" s="2">
        <v>21.477</v>
      </c>
      <c r="M273" s="2">
        <v>81.298000000000002</v>
      </c>
      <c r="N273" s="2" t="s">
        <v>651</v>
      </c>
      <c r="O273" s="2" t="s">
        <v>650</v>
      </c>
      <c r="P273" s="2" t="s">
        <v>651</v>
      </c>
      <c r="Q273" s="2" t="s">
        <v>650</v>
      </c>
      <c r="R273" s="2" t="s">
        <v>651</v>
      </c>
      <c r="S273" s="2" t="s">
        <v>650</v>
      </c>
      <c r="U273" s="129">
        <f t="shared" si="8"/>
        <v>338.62400000000002</v>
      </c>
      <c r="V273" s="2">
        <f t="shared" si="9"/>
        <v>0</v>
      </c>
    </row>
    <row r="274" spans="1:22" ht="15" customHeight="1" x14ac:dyDescent="0.25">
      <c r="A274" s="2" t="s">
        <v>426</v>
      </c>
      <c r="B274" s="2" t="s">
        <v>429</v>
      </c>
      <c r="C274" s="2">
        <v>2015</v>
      </c>
      <c r="D274" s="2">
        <v>4.2640000000000002</v>
      </c>
      <c r="E274" s="2">
        <v>0.63600000000000001</v>
      </c>
      <c r="F274" s="2">
        <v>0.20899999999999999</v>
      </c>
      <c r="G274" s="2">
        <v>0</v>
      </c>
      <c r="H274" s="2">
        <v>0</v>
      </c>
      <c r="I274" s="2">
        <v>1.095</v>
      </c>
      <c r="J274" s="2">
        <v>5.0000000000000001E-3</v>
      </c>
      <c r="K274" s="2">
        <v>0</v>
      </c>
      <c r="L274" s="2">
        <v>2.3180000000000001</v>
      </c>
      <c r="M274" s="2">
        <v>0</v>
      </c>
      <c r="N274" s="2" t="s">
        <v>651</v>
      </c>
      <c r="O274" s="2" t="s">
        <v>650</v>
      </c>
      <c r="P274" s="2" t="s">
        <v>651</v>
      </c>
      <c r="Q274" s="2" t="s">
        <v>650</v>
      </c>
      <c r="R274" s="2" t="s">
        <v>651</v>
      </c>
      <c r="S274" s="2" t="s">
        <v>650</v>
      </c>
      <c r="U274" s="129">
        <f t="shared" si="8"/>
        <v>4.2640000000000002</v>
      </c>
      <c r="V274" s="2">
        <f t="shared" si="9"/>
        <v>0</v>
      </c>
    </row>
    <row r="275" spans="1:22" ht="15" customHeight="1" x14ac:dyDescent="0.25">
      <c r="A275" s="2" t="s">
        <v>426</v>
      </c>
      <c r="B275" s="2" t="s">
        <v>430</v>
      </c>
      <c r="C275" s="2">
        <v>2015</v>
      </c>
      <c r="D275" s="2">
        <v>1.7789999999999999</v>
      </c>
      <c r="E275" s="2">
        <v>0.621</v>
      </c>
      <c r="F275" s="2">
        <v>0.12</v>
      </c>
      <c r="G275" s="2">
        <v>0</v>
      </c>
      <c r="H275" s="2">
        <v>0</v>
      </c>
      <c r="I275" s="2">
        <v>0.76800000000000002</v>
      </c>
      <c r="J275" s="2">
        <v>0.27100000000000002</v>
      </c>
      <c r="K275" s="2">
        <v>0</v>
      </c>
      <c r="L275" s="2">
        <v>0</v>
      </c>
      <c r="M275" s="2">
        <v>0</v>
      </c>
      <c r="N275" s="2" t="s">
        <v>651</v>
      </c>
      <c r="O275" s="2" t="s">
        <v>650</v>
      </c>
      <c r="P275" s="2" t="s">
        <v>651</v>
      </c>
      <c r="Q275" s="2" t="s">
        <v>650</v>
      </c>
      <c r="R275" s="2" t="s">
        <v>651</v>
      </c>
      <c r="S275" s="2" t="s">
        <v>650</v>
      </c>
      <c r="U275" s="129">
        <f t="shared" si="8"/>
        <v>1.7789999999999999</v>
      </c>
      <c r="V275" s="2">
        <f t="shared" si="9"/>
        <v>0</v>
      </c>
    </row>
    <row r="276" spans="1:22" ht="15" customHeight="1" x14ac:dyDescent="0.25">
      <c r="A276" s="2" t="s">
        <v>426</v>
      </c>
      <c r="B276" s="2" t="s">
        <v>431</v>
      </c>
      <c r="C276" s="2">
        <v>2015</v>
      </c>
      <c r="D276" s="2">
        <v>2.919</v>
      </c>
      <c r="E276" s="2">
        <v>0.54500000000000004</v>
      </c>
      <c r="F276" s="2">
        <v>0.91200000000000003</v>
      </c>
      <c r="G276" s="2">
        <v>0.25700000000000001</v>
      </c>
      <c r="H276" s="2">
        <v>0</v>
      </c>
      <c r="I276" s="2">
        <v>0.89200000000000002</v>
      </c>
      <c r="J276" s="2">
        <v>0.313</v>
      </c>
      <c r="K276" s="2">
        <v>0</v>
      </c>
      <c r="L276" s="2">
        <v>0</v>
      </c>
      <c r="M276" s="2">
        <v>0.25700000000000001</v>
      </c>
      <c r="N276" s="2" t="s">
        <v>651</v>
      </c>
      <c r="O276" s="2" t="s">
        <v>650</v>
      </c>
      <c r="P276" s="2" t="s">
        <v>651</v>
      </c>
      <c r="Q276" s="2" t="s">
        <v>650</v>
      </c>
      <c r="R276" s="2" t="s">
        <v>651</v>
      </c>
      <c r="S276" s="2" t="s">
        <v>650</v>
      </c>
      <c r="U276" s="129">
        <f t="shared" si="8"/>
        <v>2.919</v>
      </c>
      <c r="V276" s="2">
        <f t="shared" si="9"/>
        <v>0</v>
      </c>
    </row>
    <row r="277" spans="1:22" ht="15" customHeight="1" x14ac:dyDescent="0.25">
      <c r="A277" s="2" t="s">
        <v>432</v>
      </c>
      <c r="B277" s="2" t="s">
        <v>433</v>
      </c>
      <c r="C277" s="2">
        <v>2015</v>
      </c>
      <c r="D277" s="2">
        <v>39.445</v>
      </c>
      <c r="E277" s="2" t="s">
        <v>651</v>
      </c>
      <c r="F277" s="2" t="s">
        <v>651</v>
      </c>
      <c r="G277" s="2" t="s">
        <v>651</v>
      </c>
      <c r="H277" s="2" t="s">
        <v>651</v>
      </c>
      <c r="I277" s="2" t="s">
        <v>651</v>
      </c>
      <c r="J277" s="2" t="s">
        <v>651</v>
      </c>
      <c r="K277" s="2" t="s">
        <v>651</v>
      </c>
      <c r="L277" s="2" t="s">
        <v>651</v>
      </c>
      <c r="M277" s="2">
        <v>14.05</v>
      </c>
      <c r="N277" s="2" t="s">
        <v>651</v>
      </c>
      <c r="O277" s="2" t="s">
        <v>651</v>
      </c>
      <c r="P277" s="2" t="s">
        <v>651</v>
      </c>
      <c r="Q277" s="2" t="s">
        <v>651</v>
      </c>
      <c r="R277" s="2" t="s">
        <v>651</v>
      </c>
      <c r="S277" s="2" t="s">
        <v>651</v>
      </c>
      <c r="U277" s="129">
        <f t="shared" si="8"/>
        <v>39.445</v>
      </c>
      <c r="V277" s="2">
        <f t="shared" si="9"/>
        <v>0</v>
      </c>
    </row>
    <row r="278" spans="1:22" ht="15" customHeight="1" x14ac:dyDescent="0.25">
      <c r="A278" s="2" t="s">
        <v>432</v>
      </c>
      <c r="B278" s="2" t="s">
        <v>434</v>
      </c>
      <c r="C278" s="2">
        <v>2015</v>
      </c>
      <c r="D278" s="2">
        <v>4.2359999999999998</v>
      </c>
      <c r="E278" s="2" t="s">
        <v>651</v>
      </c>
      <c r="F278" s="2" t="s">
        <v>651</v>
      </c>
      <c r="G278" s="2" t="s">
        <v>651</v>
      </c>
      <c r="H278" s="2" t="s">
        <v>651</v>
      </c>
      <c r="I278" s="2" t="s">
        <v>651</v>
      </c>
      <c r="J278" s="2" t="s">
        <v>651</v>
      </c>
      <c r="K278" s="2" t="s">
        <v>651</v>
      </c>
      <c r="L278" s="2" t="s">
        <v>651</v>
      </c>
      <c r="M278" s="2" t="s">
        <v>651</v>
      </c>
      <c r="N278" s="2" t="s">
        <v>651</v>
      </c>
      <c r="O278" s="2" t="s">
        <v>651</v>
      </c>
      <c r="P278" s="2" t="s">
        <v>651</v>
      </c>
      <c r="Q278" s="2" t="s">
        <v>651</v>
      </c>
      <c r="R278" s="2" t="s">
        <v>651</v>
      </c>
      <c r="S278" s="2" t="s">
        <v>651</v>
      </c>
      <c r="U278" s="129">
        <f t="shared" si="8"/>
        <v>4.2359999999999998</v>
      </c>
      <c r="V278" s="2">
        <f t="shared" si="9"/>
        <v>0</v>
      </c>
    </row>
    <row r="279" spans="1:22" ht="15" customHeight="1" x14ac:dyDescent="0.25">
      <c r="A279" s="2" t="s">
        <v>435</v>
      </c>
      <c r="B279" s="2" t="s">
        <v>436</v>
      </c>
      <c r="C279" s="2">
        <v>2015</v>
      </c>
      <c r="D279" s="2">
        <v>334</v>
      </c>
      <c r="E279" s="2">
        <v>216</v>
      </c>
      <c r="F279" s="2">
        <v>51</v>
      </c>
      <c r="G279" s="2">
        <v>5.8</v>
      </c>
      <c r="H279" s="2">
        <v>0</v>
      </c>
      <c r="I279" s="2">
        <v>26</v>
      </c>
      <c r="J279" s="2">
        <v>24</v>
      </c>
      <c r="K279" s="2">
        <v>0.1</v>
      </c>
      <c r="L279" s="2">
        <v>11</v>
      </c>
      <c r="M279" s="2">
        <v>0</v>
      </c>
      <c r="N279" s="2" t="s">
        <v>650</v>
      </c>
      <c r="O279" s="2" t="s">
        <v>650</v>
      </c>
      <c r="P279" s="2" t="s">
        <v>650</v>
      </c>
      <c r="Q279" s="2" t="s">
        <v>650</v>
      </c>
      <c r="R279" s="2" t="s">
        <v>650</v>
      </c>
      <c r="S279" s="2" t="s">
        <v>650</v>
      </c>
      <c r="U279" s="129">
        <f t="shared" si="8"/>
        <v>334</v>
      </c>
      <c r="V279" s="2">
        <f t="shared" si="9"/>
        <v>0</v>
      </c>
    </row>
    <row r="280" spans="1:22"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U280" s="129">
        <f t="shared" si="8"/>
        <v>0</v>
      </c>
      <c r="V280" s="2">
        <f t="shared" si="9"/>
        <v>0</v>
      </c>
    </row>
    <row r="281" spans="1:22"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U281" s="129">
        <f t="shared" si="8"/>
        <v>0</v>
      </c>
      <c r="V281" s="2">
        <f t="shared" si="9"/>
        <v>0</v>
      </c>
    </row>
    <row r="282" spans="1:22"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U282" s="129">
        <f t="shared" si="8"/>
        <v>0</v>
      </c>
      <c r="V282" s="2">
        <f t="shared" si="9"/>
        <v>0</v>
      </c>
    </row>
    <row r="283" spans="1:22"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U283" s="129">
        <f t="shared" si="8"/>
        <v>0</v>
      </c>
      <c r="V283" s="2">
        <f t="shared" si="9"/>
        <v>0</v>
      </c>
    </row>
    <row r="284" spans="1:22"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U284" s="129">
        <f t="shared" si="8"/>
        <v>0</v>
      </c>
      <c r="V284" s="2">
        <f t="shared" si="9"/>
        <v>0</v>
      </c>
    </row>
    <row r="285" spans="1:22"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U285" s="129">
        <f t="shared" si="8"/>
        <v>0</v>
      </c>
      <c r="V285" s="2">
        <f t="shared" si="9"/>
        <v>0</v>
      </c>
    </row>
    <row r="286" spans="1:22"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U286" s="129">
        <f t="shared" si="8"/>
        <v>0</v>
      </c>
      <c r="V286" s="2">
        <f t="shared" si="9"/>
        <v>0</v>
      </c>
    </row>
    <row r="287" spans="1:22"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U287" s="129">
        <f t="shared" si="8"/>
        <v>0</v>
      </c>
      <c r="V287" s="2">
        <f t="shared" si="9"/>
        <v>0</v>
      </c>
    </row>
    <row r="288" spans="1:22" ht="15" customHeight="1" x14ac:dyDescent="0.25">
      <c r="A288" s="2" t="s">
        <v>438</v>
      </c>
      <c r="B288" s="2" t="s">
        <v>439</v>
      </c>
      <c r="C288" s="2">
        <v>2015</v>
      </c>
      <c r="D288" s="2">
        <v>34.524000000000001</v>
      </c>
      <c r="E288" s="2">
        <v>6.4729999999999999</v>
      </c>
      <c r="F288" s="2">
        <v>4.68</v>
      </c>
      <c r="G288" s="2">
        <v>11.356</v>
      </c>
      <c r="H288" s="2">
        <v>11.356</v>
      </c>
      <c r="I288" s="2">
        <v>5.8760000000000003</v>
      </c>
      <c r="J288" s="2">
        <v>6.1379999999999999</v>
      </c>
      <c r="K288" s="2">
        <v>0</v>
      </c>
      <c r="L288" s="2">
        <v>0</v>
      </c>
      <c r="M288" s="2">
        <v>11.356</v>
      </c>
      <c r="N288" s="2" t="s">
        <v>651</v>
      </c>
      <c r="O288" s="2" t="s">
        <v>650</v>
      </c>
      <c r="P288" s="2" t="s">
        <v>651</v>
      </c>
      <c r="Q288" s="2" t="s">
        <v>650</v>
      </c>
      <c r="R288" s="2" t="s">
        <v>651</v>
      </c>
      <c r="S288" s="2" t="s">
        <v>650</v>
      </c>
      <c r="U288" s="129">
        <f t="shared" si="8"/>
        <v>34.524000000000001</v>
      </c>
      <c r="V288" s="2">
        <f t="shared" si="9"/>
        <v>0</v>
      </c>
    </row>
    <row r="289" spans="1:22" ht="15" customHeight="1" x14ac:dyDescent="0.25">
      <c r="A289" s="2" t="s">
        <v>440</v>
      </c>
      <c r="B289" s="2" t="s">
        <v>441</v>
      </c>
      <c r="C289" s="2">
        <v>2015</v>
      </c>
      <c r="D289" s="2">
        <v>110.74</v>
      </c>
      <c r="E289" s="2">
        <v>53.98</v>
      </c>
      <c r="F289" s="2">
        <v>10.029999999999999</v>
      </c>
      <c r="G289" s="2">
        <v>1.21</v>
      </c>
      <c r="H289" s="2">
        <v>0</v>
      </c>
      <c r="I289" s="2">
        <v>14.18</v>
      </c>
      <c r="J289" s="2">
        <v>29.52</v>
      </c>
      <c r="K289" s="2">
        <v>0</v>
      </c>
      <c r="L289" s="2">
        <v>1.82</v>
      </c>
      <c r="M289" s="2">
        <v>0</v>
      </c>
      <c r="N289" s="2" t="s">
        <v>650</v>
      </c>
      <c r="O289" s="2" t="s">
        <v>650</v>
      </c>
      <c r="P289" s="2" t="s">
        <v>650</v>
      </c>
      <c r="Q289" s="2" t="s">
        <v>650</v>
      </c>
      <c r="R289" s="2" t="s">
        <v>650</v>
      </c>
      <c r="S289" s="2" t="s">
        <v>650</v>
      </c>
      <c r="U289" s="129">
        <f t="shared" si="8"/>
        <v>110.74</v>
      </c>
      <c r="V289" s="2">
        <f t="shared" si="9"/>
        <v>0</v>
      </c>
    </row>
    <row r="290" spans="1:22" ht="15" customHeight="1" x14ac:dyDescent="0.25">
      <c r="A290" s="2" t="s">
        <v>440</v>
      </c>
      <c r="B290" s="2" t="s">
        <v>442</v>
      </c>
      <c r="C290" s="2">
        <v>2015</v>
      </c>
      <c r="D290" s="2">
        <v>19.02</v>
      </c>
      <c r="E290" s="2">
        <v>8.9499999999999993</v>
      </c>
      <c r="F290" s="2">
        <v>0.77</v>
      </c>
      <c r="G290" s="2">
        <v>1.49</v>
      </c>
      <c r="H290" s="2">
        <v>0</v>
      </c>
      <c r="I290" s="2">
        <v>2.78</v>
      </c>
      <c r="J290" s="2">
        <v>5.03</v>
      </c>
      <c r="K290" s="2">
        <v>0</v>
      </c>
      <c r="L290" s="2">
        <v>0</v>
      </c>
      <c r="M290" s="2">
        <v>0</v>
      </c>
      <c r="N290" s="2" t="s">
        <v>650</v>
      </c>
      <c r="O290" s="2" t="s">
        <v>650</v>
      </c>
      <c r="P290" s="2" t="s">
        <v>650</v>
      </c>
      <c r="Q290" s="2" t="s">
        <v>650</v>
      </c>
      <c r="R290" s="2" t="s">
        <v>650</v>
      </c>
      <c r="S290" s="2" t="s">
        <v>650</v>
      </c>
      <c r="U290" s="129">
        <f t="shared" si="8"/>
        <v>19.02</v>
      </c>
      <c r="V290" s="2">
        <f t="shared" si="9"/>
        <v>0</v>
      </c>
    </row>
    <row r="291" spans="1:22" ht="15" customHeight="1" x14ac:dyDescent="0.25">
      <c r="A291" s="2" t="s">
        <v>440</v>
      </c>
      <c r="B291" s="2" t="s">
        <v>443</v>
      </c>
      <c r="C291" s="2">
        <v>2015</v>
      </c>
      <c r="D291" s="2">
        <v>7.44</v>
      </c>
      <c r="E291" s="2">
        <v>1.98</v>
      </c>
      <c r="F291" s="2">
        <v>1.02</v>
      </c>
      <c r="G291" s="2">
        <v>0.3</v>
      </c>
      <c r="H291" s="2">
        <v>0</v>
      </c>
      <c r="I291" s="2">
        <v>2.64</v>
      </c>
      <c r="J291" s="2">
        <v>1.5</v>
      </c>
      <c r="K291" s="2">
        <v>0</v>
      </c>
      <c r="L291" s="2">
        <v>0</v>
      </c>
      <c r="M291" s="2">
        <v>0</v>
      </c>
      <c r="N291" s="2" t="s">
        <v>650</v>
      </c>
      <c r="O291" s="2" t="s">
        <v>650</v>
      </c>
      <c r="P291" s="2" t="s">
        <v>650</v>
      </c>
      <c r="Q291" s="2" t="s">
        <v>650</v>
      </c>
      <c r="R291" s="2" t="s">
        <v>650</v>
      </c>
      <c r="S291" s="2" t="s">
        <v>650</v>
      </c>
      <c r="U291" s="129">
        <f t="shared" si="8"/>
        <v>7.44</v>
      </c>
      <c r="V291" s="2">
        <f t="shared" si="9"/>
        <v>0</v>
      </c>
    </row>
    <row r="292" spans="1:22" ht="15" customHeight="1" x14ac:dyDescent="0.25">
      <c r="A292" s="2" t="s">
        <v>440</v>
      </c>
      <c r="B292" s="2" t="s">
        <v>444</v>
      </c>
      <c r="C292" s="2">
        <v>2015</v>
      </c>
      <c r="D292" s="2">
        <v>38.46</v>
      </c>
      <c r="E292" s="2">
        <v>10.76</v>
      </c>
      <c r="F292" s="2">
        <v>0.56999999999999995</v>
      </c>
      <c r="G292" s="2">
        <v>8.58</v>
      </c>
      <c r="H292" s="2">
        <v>0</v>
      </c>
      <c r="I292" s="2">
        <v>6.33</v>
      </c>
      <c r="J292" s="2">
        <v>12.22</v>
      </c>
      <c r="K292" s="2">
        <v>0</v>
      </c>
      <c r="L292" s="2">
        <v>0</v>
      </c>
      <c r="M292" s="2">
        <v>0</v>
      </c>
      <c r="N292" s="2" t="s">
        <v>650</v>
      </c>
      <c r="O292" s="2" t="s">
        <v>650</v>
      </c>
      <c r="P292" s="2" t="s">
        <v>650</v>
      </c>
      <c r="Q292" s="2" t="s">
        <v>650</v>
      </c>
      <c r="R292" s="2" t="s">
        <v>650</v>
      </c>
      <c r="S292" s="2" t="s">
        <v>650</v>
      </c>
      <c r="U292" s="129">
        <f t="shared" si="8"/>
        <v>38.46</v>
      </c>
      <c r="V292" s="2">
        <f t="shared" si="9"/>
        <v>0</v>
      </c>
    </row>
    <row r="293" spans="1:22" ht="15" customHeight="1" x14ac:dyDescent="0.25">
      <c r="A293" s="2" t="s">
        <v>445</v>
      </c>
      <c r="B293" s="2" t="s">
        <v>446</v>
      </c>
      <c r="C293" s="2">
        <v>2015</v>
      </c>
      <c r="D293" s="2">
        <v>71</v>
      </c>
      <c r="E293" s="2">
        <v>36</v>
      </c>
      <c r="F293" s="2">
        <v>16</v>
      </c>
      <c r="G293" s="2">
        <v>1</v>
      </c>
      <c r="H293" s="2" t="s">
        <v>650</v>
      </c>
      <c r="I293" s="2">
        <v>10</v>
      </c>
      <c r="J293" s="2">
        <v>8</v>
      </c>
      <c r="K293" s="2" t="s">
        <v>650</v>
      </c>
      <c r="L293" s="2" t="s">
        <v>650</v>
      </c>
      <c r="M293" s="2" t="s">
        <v>650</v>
      </c>
      <c r="N293" s="2" t="s">
        <v>652</v>
      </c>
      <c r="O293" s="2" t="s">
        <v>650</v>
      </c>
      <c r="P293" s="2" t="s">
        <v>652</v>
      </c>
      <c r="Q293" s="2" t="s">
        <v>650</v>
      </c>
      <c r="R293" s="2" t="s">
        <v>652</v>
      </c>
      <c r="S293" s="2" t="s">
        <v>650</v>
      </c>
      <c r="U293" s="129">
        <f t="shared" si="8"/>
        <v>71</v>
      </c>
      <c r="V293" s="2">
        <f t="shared" si="9"/>
        <v>0</v>
      </c>
    </row>
    <row r="294" spans="1:22" ht="15" customHeight="1" x14ac:dyDescent="0.25">
      <c r="A294" s="2" t="s">
        <v>445</v>
      </c>
      <c r="B294" s="2" t="s">
        <v>447</v>
      </c>
      <c r="C294" s="2">
        <v>2015</v>
      </c>
      <c r="D294" s="2">
        <v>0.84299999999999997</v>
      </c>
      <c r="E294" s="2" t="s">
        <v>650</v>
      </c>
      <c r="F294" s="2" t="s">
        <v>650</v>
      </c>
      <c r="G294" s="2" t="s">
        <v>650</v>
      </c>
      <c r="H294" s="2" t="s">
        <v>650</v>
      </c>
      <c r="I294" s="2">
        <v>0.84299999999999997</v>
      </c>
      <c r="J294" s="2" t="s">
        <v>650</v>
      </c>
      <c r="K294" s="2" t="s">
        <v>650</v>
      </c>
      <c r="L294" s="2" t="s">
        <v>650</v>
      </c>
      <c r="M294" s="2" t="s">
        <v>650</v>
      </c>
      <c r="N294" s="2" t="s">
        <v>652</v>
      </c>
      <c r="O294" s="2" t="s">
        <v>650</v>
      </c>
      <c r="P294" s="2" t="s">
        <v>652</v>
      </c>
      <c r="Q294" s="2" t="s">
        <v>650</v>
      </c>
      <c r="R294" s="2" t="s">
        <v>652</v>
      </c>
      <c r="S294" s="2" t="s">
        <v>650</v>
      </c>
      <c r="U294" s="129">
        <f t="shared" si="8"/>
        <v>0.84299999999999997</v>
      </c>
      <c r="V294" s="2">
        <f t="shared" si="9"/>
        <v>0</v>
      </c>
    </row>
    <row r="295" spans="1:22" ht="15" customHeight="1" x14ac:dyDescent="0.25">
      <c r="A295" s="2" t="s">
        <v>448</v>
      </c>
      <c r="B295" s="2" t="s">
        <v>449</v>
      </c>
      <c r="C295" s="2">
        <v>2015</v>
      </c>
      <c r="D295" s="2">
        <v>120.9</v>
      </c>
      <c r="E295" s="2">
        <v>73.099999999999994</v>
      </c>
      <c r="F295" s="2">
        <v>12.8</v>
      </c>
      <c r="G295" s="2">
        <v>3.5</v>
      </c>
      <c r="H295" s="2">
        <v>17.376000000000001</v>
      </c>
      <c r="I295" s="2">
        <v>12.2</v>
      </c>
      <c r="J295" s="2">
        <v>18.8</v>
      </c>
      <c r="K295" s="2">
        <v>0.1</v>
      </c>
      <c r="L295" s="2">
        <v>0.8</v>
      </c>
      <c r="M295" s="2" t="s">
        <v>666</v>
      </c>
      <c r="N295" s="2" t="s">
        <v>651</v>
      </c>
      <c r="O295" s="2" t="s">
        <v>650</v>
      </c>
      <c r="P295" s="2" t="s">
        <v>651</v>
      </c>
      <c r="Q295" s="2" t="s">
        <v>650</v>
      </c>
      <c r="R295" s="2" t="s">
        <v>651</v>
      </c>
      <c r="S295" s="2" t="s">
        <v>650</v>
      </c>
      <c r="U295" s="129">
        <f t="shared" si="8"/>
        <v>120.9</v>
      </c>
      <c r="V295" s="2">
        <f t="shared" si="9"/>
        <v>0</v>
      </c>
    </row>
    <row r="296" spans="1:22" ht="15" customHeight="1" x14ac:dyDescent="0.25">
      <c r="A296" s="2" t="s">
        <v>450</v>
      </c>
      <c r="B296" s="2" t="s">
        <v>451</v>
      </c>
      <c r="C296" s="2">
        <v>2015</v>
      </c>
      <c r="D296" s="2">
        <v>21.366</v>
      </c>
      <c r="E296" s="2">
        <v>11.994999999999999</v>
      </c>
      <c r="F296" s="2">
        <v>2.633</v>
      </c>
      <c r="G296" s="2">
        <v>0.216</v>
      </c>
      <c r="H296" s="2" t="s">
        <v>650</v>
      </c>
      <c r="I296" s="2">
        <v>5.0250000000000004</v>
      </c>
      <c r="J296" s="2">
        <v>9.1999999999999998E-2</v>
      </c>
      <c r="K296" s="2" t="s">
        <v>650</v>
      </c>
      <c r="L296" s="2" t="s">
        <v>650</v>
      </c>
      <c r="M296" s="2" t="s">
        <v>650</v>
      </c>
      <c r="N296" s="2" t="s">
        <v>651</v>
      </c>
      <c r="O296" s="2" t="s">
        <v>650</v>
      </c>
      <c r="P296" s="2" t="s">
        <v>651</v>
      </c>
      <c r="Q296" s="2" t="s">
        <v>650</v>
      </c>
      <c r="R296" s="2" t="s">
        <v>651</v>
      </c>
      <c r="S296" s="2" t="s">
        <v>650</v>
      </c>
      <c r="U296" s="129">
        <f t="shared" si="8"/>
        <v>21.366</v>
      </c>
      <c r="V296" s="2">
        <f t="shared" si="9"/>
        <v>0</v>
      </c>
    </row>
    <row r="297" spans="1:22" ht="15" customHeight="1" x14ac:dyDescent="0.25">
      <c r="A297" s="2" t="s">
        <v>450</v>
      </c>
      <c r="B297" s="2" t="s">
        <v>452</v>
      </c>
      <c r="C297" s="2">
        <v>2015</v>
      </c>
      <c r="D297" s="2">
        <v>14.74</v>
      </c>
      <c r="E297" s="2">
        <v>5.415</v>
      </c>
      <c r="F297" s="2">
        <v>1.2330000000000001</v>
      </c>
      <c r="G297" s="2">
        <v>3.718</v>
      </c>
      <c r="H297" s="2" t="s">
        <v>650</v>
      </c>
      <c r="I297" s="2">
        <v>3.335</v>
      </c>
      <c r="J297" s="2">
        <v>1.036</v>
      </c>
      <c r="K297" s="2" t="s">
        <v>650</v>
      </c>
      <c r="L297" s="2" t="s">
        <v>650</v>
      </c>
      <c r="M297" s="2" t="s">
        <v>650</v>
      </c>
      <c r="N297" s="2" t="s">
        <v>651</v>
      </c>
      <c r="O297" s="2" t="s">
        <v>650</v>
      </c>
      <c r="P297" s="2" t="s">
        <v>651</v>
      </c>
      <c r="Q297" s="2" t="s">
        <v>650</v>
      </c>
      <c r="R297" s="2" t="s">
        <v>651</v>
      </c>
      <c r="S297" s="2" t="s">
        <v>650</v>
      </c>
      <c r="U297" s="129">
        <f t="shared" si="8"/>
        <v>14.74</v>
      </c>
      <c r="V297" s="2">
        <f t="shared" si="9"/>
        <v>0</v>
      </c>
    </row>
    <row r="298" spans="1:22" ht="15" customHeight="1" x14ac:dyDescent="0.25">
      <c r="A298" s="2" t="s">
        <v>450</v>
      </c>
      <c r="B298" s="2" t="s">
        <v>453</v>
      </c>
      <c r="C298" s="2">
        <v>2015</v>
      </c>
      <c r="D298" s="2">
        <v>512</v>
      </c>
      <c r="E298" s="2">
        <v>245.5</v>
      </c>
      <c r="F298" s="2">
        <v>41.36</v>
      </c>
      <c r="G298" s="2" t="s">
        <v>650</v>
      </c>
      <c r="H298" s="2" t="s">
        <v>650</v>
      </c>
      <c r="I298" s="2">
        <v>77.900000000000006</v>
      </c>
      <c r="J298" s="2">
        <v>119.6</v>
      </c>
      <c r="K298" s="2">
        <v>4.9800000000000004</v>
      </c>
      <c r="L298" s="2">
        <v>6.3</v>
      </c>
      <c r="M298" s="2">
        <v>13.5</v>
      </c>
      <c r="N298" s="2" t="s">
        <v>651</v>
      </c>
      <c r="O298" s="2" t="s">
        <v>650</v>
      </c>
      <c r="P298" s="2" t="s">
        <v>651</v>
      </c>
      <c r="Q298" s="2" t="s">
        <v>650</v>
      </c>
      <c r="R298" s="2" t="s">
        <v>651</v>
      </c>
      <c r="S298" s="2" t="s">
        <v>650</v>
      </c>
      <c r="U298" s="129">
        <f t="shared" si="8"/>
        <v>512</v>
      </c>
      <c r="V298" s="2">
        <f t="shared" si="9"/>
        <v>0</v>
      </c>
    </row>
    <row r="299" spans="1:22" ht="15" customHeight="1" x14ac:dyDescent="0.25">
      <c r="A299" s="2" t="s">
        <v>450</v>
      </c>
      <c r="B299" s="2" t="s">
        <v>454</v>
      </c>
      <c r="C299" s="2">
        <v>2015</v>
      </c>
      <c r="D299" s="2">
        <v>101.971</v>
      </c>
      <c r="E299" s="2" t="s">
        <v>650</v>
      </c>
      <c r="F299" s="2" t="s">
        <v>650</v>
      </c>
      <c r="G299" s="2">
        <v>101.971</v>
      </c>
      <c r="H299" s="2" t="s">
        <v>650</v>
      </c>
      <c r="I299" s="2" t="s">
        <v>650</v>
      </c>
      <c r="J299" s="2" t="s">
        <v>650</v>
      </c>
      <c r="K299" s="2" t="s">
        <v>650</v>
      </c>
      <c r="L299" s="2" t="s">
        <v>650</v>
      </c>
      <c r="M299" s="2" t="s">
        <v>650</v>
      </c>
      <c r="N299" s="2" t="s">
        <v>651</v>
      </c>
      <c r="O299" s="2" t="s">
        <v>650</v>
      </c>
      <c r="P299" s="2" t="s">
        <v>651</v>
      </c>
      <c r="Q299" s="2" t="s">
        <v>650</v>
      </c>
      <c r="R299" s="2" t="s">
        <v>651</v>
      </c>
      <c r="S299" s="2" t="s">
        <v>650</v>
      </c>
      <c r="U299" s="129">
        <f t="shared" si="8"/>
        <v>101.971</v>
      </c>
      <c r="V299" s="2">
        <f t="shared" si="9"/>
        <v>0</v>
      </c>
    </row>
    <row r="300" spans="1:22" ht="15" customHeight="1" x14ac:dyDescent="0.25">
      <c r="A300" s="2" t="s">
        <v>450</v>
      </c>
      <c r="B300" s="2" t="s">
        <v>455</v>
      </c>
      <c r="C300" s="2">
        <v>2015</v>
      </c>
      <c r="D300" s="2">
        <v>6.1219999999999999</v>
      </c>
      <c r="E300" s="2">
        <v>1.706</v>
      </c>
      <c r="F300" s="2">
        <v>1.25</v>
      </c>
      <c r="G300" s="2">
        <v>8.3000000000000004E-2</v>
      </c>
      <c r="H300" s="2" t="s">
        <v>650</v>
      </c>
      <c r="I300" s="2">
        <v>2.91</v>
      </c>
      <c r="J300" s="2">
        <v>0.3</v>
      </c>
      <c r="K300" s="2" t="s">
        <v>650</v>
      </c>
      <c r="L300" s="2" t="s">
        <v>650</v>
      </c>
      <c r="M300" s="2" t="s">
        <v>650</v>
      </c>
      <c r="N300" s="2" t="s">
        <v>651</v>
      </c>
      <c r="O300" s="2" t="s">
        <v>650</v>
      </c>
      <c r="P300" s="2" t="s">
        <v>651</v>
      </c>
      <c r="Q300" s="2" t="s">
        <v>650</v>
      </c>
      <c r="R300" s="2" t="s">
        <v>651</v>
      </c>
      <c r="S300" s="2" t="s">
        <v>650</v>
      </c>
      <c r="U300" s="129">
        <f t="shared" si="8"/>
        <v>6.1219999999999999</v>
      </c>
      <c r="V300" s="2">
        <f t="shared" si="9"/>
        <v>0</v>
      </c>
    </row>
    <row r="301" spans="1:22" ht="15" customHeight="1" x14ac:dyDescent="0.2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U301" s="129">
        <f t="shared" si="8"/>
        <v>0</v>
      </c>
      <c r="V301" s="2">
        <f t="shared" si="9"/>
        <v>0</v>
      </c>
    </row>
    <row r="302" spans="1:22" ht="15" customHeight="1" x14ac:dyDescent="0.25">
      <c r="A302" s="2" t="s">
        <v>463</v>
      </c>
      <c r="B302" s="2" t="s">
        <v>464</v>
      </c>
      <c r="C302" s="2">
        <v>2015</v>
      </c>
      <c r="D302" s="2">
        <v>3.34</v>
      </c>
      <c r="E302" s="2">
        <v>0.9</v>
      </c>
      <c r="F302" s="2">
        <v>0.9</v>
      </c>
      <c r="G302" s="2">
        <v>0.6</v>
      </c>
      <c r="H302" s="2" t="s">
        <v>650</v>
      </c>
      <c r="I302" s="2">
        <v>0.9</v>
      </c>
      <c r="J302" s="2">
        <v>0.04</v>
      </c>
      <c r="K302" s="2" t="s">
        <v>650</v>
      </c>
      <c r="L302" s="2" t="s">
        <v>650</v>
      </c>
      <c r="M302" s="2" t="s">
        <v>650</v>
      </c>
      <c r="N302" s="2" t="s">
        <v>651</v>
      </c>
      <c r="O302" s="2" t="s">
        <v>650</v>
      </c>
      <c r="P302" s="2" t="s">
        <v>651</v>
      </c>
      <c r="Q302" s="2" t="s">
        <v>650</v>
      </c>
      <c r="R302" s="2" t="s">
        <v>651</v>
      </c>
      <c r="S302" s="2" t="s">
        <v>650</v>
      </c>
      <c r="U302" s="129">
        <f t="shared" si="8"/>
        <v>3.34</v>
      </c>
      <c r="V302" s="2">
        <f t="shared" si="9"/>
        <v>0</v>
      </c>
    </row>
    <row r="303" spans="1:22" ht="15" customHeight="1" x14ac:dyDescent="0.25">
      <c r="A303" s="2" t="s">
        <v>463</v>
      </c>
      <c r="B303" s="2" t="s">
        <v>465</v>
      </c>
      <c r="C303" s="2">
        <v>2015</v>
      </c>
      <c r="D303" s="2">
        <v>41.7</v>
      </c>
      <c r="E303" s="2">
        <v>12.2</v>
      </c>
      <c r="F303" s="2">
        <v>6.3</v>
      </c>
      <c r="G303" s="2">
        <v>13</v>
      </c>
      <c r="H303" s="2" t="s">
        <v>650</v>
      </c>
      <c r="I303" s="2">
        <v>7.3</v>
      </c>
      <c r="J303" s="2">
        <v>2.9</v>
      </c>
      <c r="K303" s="2" t="s">
        <v>650</v>
      </c>
      <c r="L303" s="2" t="s">
        <v>650</v>
      </c>
      <c r="M303" s="2" t="s">
        <v>650</v>
      </c>
      <c r="N303" s="2" t="s">
        <v>651</v>
      </c>
      <c r="O303" s="2" t="s">
        <v>650</v>
      </c>
      <c r="P303" s="2" t="s">
        <v>651</v>
      </c>
      <c r="Q303" s="2" t="s">
        <v>650</v>
      </c>
      <c r="R303" s="2" t="s">
        <v>651</v>
      </c>
      <c r="S303" s="2" t="s">
        <v>650</v>
      </c>
      <c r="U303" s="129">
        <f t="shared" si="8"/>
        <v>41.7</v>
      </c>
      <c r="V303" s="2">
        <f t="shared" si="9"/>
        <v>0</v>
      </c>
    </row>
    <row r="304" spans="1:22"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U304" s="129">
        <f t="shared" si="8"/>
        <v>0</v>
      </c>
      <c r="V304" s="2">
        <f t="shared" si="9"/>
        <v>0</v>
      </c>
    </row>
    <row r="305" spans="1:22" ht="15" customHeight="1" x14ac:dyDescent="0.25">
      <c r="A305" s="2" t="s">
        <v>468</v>
      </c>
      <c r="B305" s="2" t="s">
        <v>469</v>
      </c>
      <c r="C305" s="2">
        <v>2015</v>
      </c>
      <c r="D305" s="2">
        <v>10.371</v>
      </c>
      <c r="E305" s="2">
        <v>6.5</v>
      </c>
      <c r="F305" s="2">
        <v>0.55000000000000004</v>
      </c>
      <c r="G305" s="2">
        <v>0.25</v>
      </c>
      <c r="H305" s="2" t="s">
        <v>650</v>
      </c>
      <c r="I305" s="2">
        <v>2.25</v>
      </c>
      <c r="J305" s="2">
        <v>0.82099999999999995</v>
      </c>
      <c r="K305" s="2" t="s">
        <v>650</v>
      </c>
      <c r="L305" s="2" t="s">
        <v>650</v>
      </c>
      <c r="M305" s="2" t="s">
        <v>650</v>
      </c>
      <c r="N305" s="2" t="s">
        <v>651</v>
      </c>
      <c r="O305" s="2" t="s">
        <v>650</v>
      </c>
      <c r="P305" s="2" t="s">
        <v>651</v>
      </c>
      <c r="Q305" s="2" t="s">
        <v>650</v>
      </c>
      <c r="R305" s="2" t="s">
        <v>651</v>
      </c>
      <c r="S305" s="2" t="s">
        <v>650</v>
      </c>
      <c r="U305" s="129">
        <f t="shared" si="8"/>
        <v>10.371</v>
      </c>
      <c r="V305" s="2">
        <f t="shared" si="9"/>
        <v>0</v>
      </c>
    </row>
    <row r="306" spans="1:22" ht="15" customHeight="1" x14ac:dyDescent="0.25">
      <c r="A306" s="2" t="s">
        <v>468</v>
      </c>
      <c r="B306" s="2" t="s">
        <v>470</v>
      </c>
      <c r="C306" s="2">
        <v>2015</v>
      </c>
      <c r="D306" s="2">
        <v>0.78900000000000003</v>
      </c>
      <c r="E306" s="2">
        <v>0.78900000000000003</v>
      </c>
      <c r="F306" s="2">
        <v>0</v>
      </c>
      <c r="G306" s="2">
        <v>0</v>
      </c>
      <c r="H306" s="2">
        <v>0</v>
      </c>
      <c r="I306" s="2">
        <v>0</v>
      </c>
      <c r="J306" s="2">
        <v>0</v>
      </c>
      <c r="K306" s="2">
        <v>0</v>
      </c>
      <c r="L306" s="2">
        <v>0</v>
      </c>
      <c r="M306" s="2">
        <v>0</v>
      </c>
      <c r="N306" s="2" t="s">
        <v>651</v>
      </c>
      <c r="O306" s="2" t="s">
        <v>650</v>
      </c>
      <c r="P306" s="2" t="s">
        <v>651</v>
      </c>
      <c r="Q306" s="2" t="s">
        <v>650</v>
      </c>
      <c r="R306" s="2" t="s">
        <v>651</v>
      </c>
      <c r="S306" s="2" t="s">
        <v>650</v>
      </c>
      <c r="U306" s="129">
        <f t="shared" si="8"/>
        <v>0.78900000000000003</v>
      </c>
      <c r="V306" s="2">
        <f t="shared" si="9"/>
        <v>0</v>
      </c>
    </row>
    <row r="307" spans="1:22" ht="15" customHeight="1" x14ac:dyDescent="0.25">
      <c r="A307" s="2" t="s">
        <v>468</v>
      </c>
      <c r="B307" s="2" t="s">
        <v>471</v>
      </c>
      <c r="C307" s="2">
        <v>2015</v>
      </c>
      <c r="D307" s="2">
        <v>3.0339999999999998</v>
      </c>
      <c r="E307" s="2">
        <v>2.75</v>
      </c>
      <c r="F307" s="2">
        <v>0</v>
      </c>
      <c r="G307" s="2">
        <v>0</v>
      </c>
      <c r="H307" s="2">
        <v>0</v>
      </c>
      <c r="I307" s="2">
        <v>0.28399999999999997</v>
      </c>
      <c r="J307" s="2">
        <v>0</v>
      </c>
      <c r="K307" s="2">
        <v>0</v>
      </c>
      <c r="L307" s="2">
        <v>0</v>
      </c>
      <c r="M307" s="2">
        <v>0</v>
      </c>
      <c r="N307" s="2" t="s">
        <v>651</v>
      </c>
      <c r="O307" s="2" t="s">
        <v>650</v>
      </c>
      <c r="P307" s="2" t="s">
        <v>651</v>
      </c>
      <c r="Q307" s="2" t="s">
        <v>650</v>
      </c>
      <c r="R307" s="2" t="s">
        <v>651</v>
      </c>
      <c r="S307" s="2" t="s">
        <v>650</v>
      </c>
      <c r="U307" s="129">
        <f t="shared" si="8"/>
        <v>3.0339999999999998</v>
      </c>
      <c r="V307" s="2">
        <f t="shared" si="9"/>
        <v>0</v>
      </c>
    </row>
    <row r="308" spans="1:22" ht="15" customHeight="1" x14ac:dyDescent="0.25">
      <c r="A308" s="2" t="s">
        <v>468</v>
      </c>
      <c r="B308" s="2" t="s">
        <v>472</v>
      </c>
      <c r="C308" s="2">
        <v>2015</v>
      </c>
      <c r="D308" s="2">
        <v>121.227</v>
      </c>
      <c r="E308" s="2">
        <v>54.226999999999997</v>
      </c>
      <c r="F308" s="2">
        <v>14</v>
      </c>
      <c r="G308" s="2">
        <v>9</v>
      </c>
      <c r="H308" s="2" t="s">
        <v>650</v>
      </c>
      <c r="I308" s="2">
        <v>22</v>
      </c>
      <c r="J308" s="2">
        <v>22</v>
      </c>
      <c r="K308" s="2" t="s">
        <v>650</v>
      </c>
      <c r="L308" s="2" t="s">
        <v>650</v>
      </c>
      <c r="M308" s="2" t="s">
        <v>650</v>
      </c>
      <c r="N308" s="2" t="s">
        <v>652</v>
      </c>
      <c r="O308" s="2" t="s">
        <v>650</v>
      </c>
      <c r="P308" s="2" t="s">
        <v>652</v>
      </c>
      <c r="Q308" s="2" t="s">
        <v>650</v>
      </c>
      <c r="R308" s="2" t="s">
        <v>652</v>
      </c>
      <c r="S308" s="2" t="s">
        <v>650</v>
      </c>
      <c r="U308" s="129">
        <f t="shared" si="8"/>
        <v>121.227</v>
      </c>
      <c r="V308" s="2">
        <f t="shared" si="9"/>
        <v>0</v>
      </c>
    </row>
    <row r="309" spans="1:22" ht="15" customHeight="1" x14ac:dyDescent="0.25">
      <c r="A309" s="2" t="s">
        <v>473</v>
      </c>
      <c r="B309" s="2" t="s">
        <v>474</v>
      </c>
      <c r="C309" s="2">
        <v>2015</v>
      </c>
      <c r="D309" s="2">
        <v>918.7</v>
      </c>
      <c r="E309" s="2">
        <v>478.9</v>
      </c>
      <c r="F309" s="2">
        <v>43.03</v>
      </c>
      <c r="G309" s="2">
        <v>59.8</v>
      </c>
      <c r="H309" s="2" t="s">
        <v>650</v>
      </c>
      <c r="I309" s="2">
        <v>153.6</v>
      </c>
      <c r="J309" s="2">
        <v>63.3</v>
      </c>
      <c r="K309" s="2">
        <v>0.6</v>
      </c>
      <c r="L309" s="2">
        <v>89.4</v>
      </c>
      <c r="M309" s="2">
        <v>28.3</v>
      </c>
      <c r="N309" s="2" t="s">
        <v>651</v>
      </c>
      <c r="O309" s="2" t="s">
        <v>650</v>
      </c>
      <c r="P309" s="2" t="s">
        <v>651</v>
      </c>
      <c r="Q309" s="2" t="s">
        <v>650</v>
      </c>
      <c r="R309" s="2" t="s">
        <v>651</v>
      </c>
      <c r="S309" s="2" t="s">
        <v>650</v>
      </c>
      <c r="U309" s="129">
        <f t="shared" si="8"/>
        <v>918.7</v>
      </c>
      <c r="V309" s="2">
        <f t="shared" si="9"/>
        <v>0</v>
      </c>
    </row>
    <row r="310" spans="1:22" ht="15" customHeight="1" x14ac:dyDescent="0.25">
      <c r="A310" s="2" t="s">
        <v>477</v>
      </c>
      <c r="B310" s="2" t="s">
        <v>478</v>
      </c>
      <c r="C310" s="2">
        <v>2015</v>
      </c>
      <c r="D310" s="2">
        <v>10.9</v>
      </c>
      <c r="E310" s="2">
        <v>4.3</v>
      </c>
      <c r="F310" s="2">
        <v>4</v>
      </c>
      <c r="G310" s="2">
        <v>0</v>
      </c>
      <c r="H310" s="2">
        <v>0</v>
      </c>
      <c r="I310" s="2">
        <v>1.9</v>
      </c>
      <c r="J310" s="2">
        <v>0.2</v>
      </c>
      <c r="K310" s="2">
        <v>0</v>
      </c>
      <c r="L310" s="2">
        <v>0.5</v>
      </c>
      <c r="M310" s="2">
        <v>0</v>
      </c>
      <c r="N310" s="2" t="s">
        <v>651</v>
      </c>
      <c r="O310" s="2" t="s">
        <v>650</v>
      </c>
      <c r="P310" s="2" t="s">
        <v>651</v>
      </c>
      <c r="Q310" s="2" t="s">
        <v>650</v>
      </c>
      <c r="R310" s="2" t="s">
        <v>651</v>
      </c>
      <c r="S310" s="2" t="s">
        <v>650</v>
      </c>
      <c r="U310" s="129">
        <f t="shared" si="8"/>
        <v>10.9</v>
      </c>
      <c r="V310" s="2">
        <f t="shared" si="9"/>
        <v>0</v>
      </c>
    </row>
    <row r="311" spans="1:22" ht="15" customHeight="1" x14ac:dyDescent="0.25">
      <c r="A311" s="2" t="s">
        <v>477</v>
      </c>
      <c r="B311" s="2" t="s">
        <v>479</v>
      </c>
      <c r="C311" s="2">
        <v>2015</v>
      </c>
      <c r="D311" s="2">
        <v>162</v>
      </c>
      <c r="E311" s="2">
        <v>86.9</v>
      </c>
      <c r="F311" s="2">
        <v>13.9</v>
      </c>
      <c r="G311" s="2">
        <v>6</v>
      </c>
      <c r="H311" s="2">
        <v>0</v>
      </c>
      <c r="I311" s="2">
        <v>22.1</v>
      </c>
      <c r="J311" s="2">
        <v>15.5</v>
      </c>
      <c r="K311" s="2">
        <v>0.1</v>
      </c>
      <c r="L311" s="2">
        <v>0</v>
      </c>
      <c r="M311" s="2">
        <v>18.899999999999999</v>
      </c>
      <c r="N311" s="2" t="s">
        <v>651</v>
      </c>
      <c r="O311" s="2" t="s">
        <v>650</v>
      </c>
      <c r="P311" s="2" t="s">
        <v>651</v>
      </c>
      <c r="Q311" s="2" t="s">
        <v>650</v>
      </c>
      <c r="R311" s="2" t="s">
        <v>651</v>
      </c>
      <c r="S311" s="2" t="s">
        <v>650</v>
      </c>
      <c r="U311" s="129">
        <f t="shared" si="8"/>
        <v>162</v>
      </c>
      <c r="V311" s="2">
        <f t="shared" si="9"/>
        <v>0</v>
      </c>
    </row>
    <row r="312" spans="1:22" ht="15" customHeight="1" x14ac:dyDescent="0.25">
      <c r="A312" s="2" t="s">
        <v>477</v>
      </c>
      <c r="B312" s="2" t="s">
        <v>480</v>
      </c>
      <c r="C312" s="2">
        <v>2015</v>
      </c>
      <c r="D312" s="2">
        <v>17.399999999999999</v>
      </c>
      <c r="E312" s="2">
        <v>11.5</v>
      </c>
      <c r="F312" s="2">
        <v>1.9</v>
      </c>
      <c r="G312" s="2">
        <v>0.2</v>
      </c>
      <c r="H312" s="2">
        <v>0</v>
      </c>
      <c r="I312" s="2">
        <v>1.8</v>
      </c>
      <c r="J312" s="2">
        <v>0.8</v>
      </c>
      <c r="K312" s="2">
        <v>0</v>
      </c>
      <c r="L312" s="2">
        <v>0</v>
      </c>
      <c r="M312" s="2">
        <v>1.1000000000000001</v>
      </c>
      <c r="N312" s="2" t="s">
        <v>651</v>
      </c>
      <c r="O312" s="2" t="s">
        <v>650</v>
      </c>
      <c r="P312" s="2" t="s">
        <v>651</v>
      </c>
      <c r="Q312" s="2" t="s">
        <v>650</v>
      </c>
      <c r="R312" s="2" t="s">
        <v>651</v>
      </c>
      <c r="S312" s="2" t="s">
        <v>650</v>
      </c>
      <c r="U312" s="129">
        <f t="shared" si="8"/>
        <v>17.399999999999999</v>
      </c>
      <c r="V312" s="2">
        <f t="shared" si="9"/>
        <v>0</v>
      </c>
    </row>
    <row r="313" spans="1:22" ht="15" customHeight="1" x14ac:dyDescent="0.25">
      <c r="A313" s="2" t="s">
        <v>477</v>
      </c>
      <c r="B313" s="2" t="s">
        <v>481</v>
      </c>
      <c r="C313" s="2">
        <v>2015</v>
      </c>
      <c r="D313" s="2">
        <v>1326</v>
      </c>
      <c r="E313" s="2">
        <v>505</v>
      </c>
      <c r="F313" s="2">
        <v>182.2</v>
      </c>
      <c r="G313" s="2">
        <v>51.2</v>
      </c>
      <c r="H313" s="2">
        <v>0</v>
      </c>
      <c r="I313" s="2">
        <v>145.69999999999999</v>
      </c>
      <c r="J313" s="2">
        <v>100.5</v>
      </c>
      <c r="K313" s="2">
        <v>6.7</v>
      </c>
      <c r="L313" s="2">
        <v>27.5</v>
      </c>
      <c r="M313" s="2">
        <v>106.9</v>
      </c>
      <c r="N313" s="2" t="s">
        <v>828</v>
      </c>
      <c r="O313" s="2">
        <v>79.900000000000006</v>
      </c>
      <c r="P313" s="2" t="s">
        <v>651</v>
      </c>
      <c r="Q313" s="2" t="s">
        <v>650</v>
      </c>
      <c r="R313" s="2" t="s">
        <v>651</v>
      </c>
      <c r="S313" s="2" t="s">
        <v>650</v>
      </c>
      <c r="U313" s="129">
        <f t="shared" si="8"/>
        <v>1326</v>
      </c>
      <c r="V313" s="2">
        <f t="shared" si="9"/>
        <v>79.900000000000006</v>
      </c>
    </row>
    <row r="314" spans="1:22" ht="15" customHeight="1" x14ac:dyDescent="0.25">
      <c r="A314" s="2" t="s">
        <v>477</v>
      </c>
      <c r="B314" s="2" t="s">
        <v>482</v>
      </c>
      <c r="C314" s="2">
        <v>2015</v>
      </c>
      <c r="D314" s="2">
        <v>16.3</v>
      </c>
      <c r="E314" s="2">
        <v>7.2</v>
      </c>
      <c r="F314" s="2">
        <v>5</v>
      </c>
      <c r="G314" s="2">
        <v>0.1</v>
      </c>
      <c r="H314" s="2">
        <v>0</v>
      </c>
      <c r="I314" s="2">
        <v>3.6</v>
      </c>
      <c r="J314" s="2">
        <v>0.2</v>
      </c>
      <c r="K314" s="2">
        <v>0</v>
      </c>
      <c r="L314" s="2">
        <v>0</v>
      </c>
      <c r="M314" s="2">
        <v>0</v>
      </c>
      <c r="N314" s="2" t="s">
        <v>651</v>
      </c>
      <c r="O314" s="2" t="s">
        <v>650</v>
      </c>
      <c r="P314" s="2" t="s">
        <v>651</v>
      </c>
      <c r="Q314" s="2" t="s">
        <v>650</v>
      </c>
      <c r="R314" s="2" t="s">
        <v>651</v>
      </c>
      <c r="S314" s="2" t="s">
        <v>650</v>
      </c>
      <c r="U314" s="129">
        <f t="shared" si="8"/>
        <v>16.3</v>
      </c>
      <c r="V314" s="2">
        <f t="shared" si="9"/>
        <v>0</v>
      </c>
    </row>
    <row r="315" spans="1:22" ht="15" customHeight="1" x14ac:dyDescent="0.25">
      <c r="A315" s="2" t="s">
        <v>477</v>
      </c>
      <c r="B315" s="2" t="s">
        <v>483</v>
      </c>
      <c r="C315" s="2">
        <v>2015</v>
      </c>
      <c r="D315" s="2">
        <v>29.3</v>
      </c>
      <c r="E315" s="2">
        <v>13.4</v>
      </c>
      <c r="F315" s="2">
        <v>1</v>
      </c>
      <c r="G315" s="2">
        <v>5.4</v>
      </c>
      <c r="H315" s="2">
        <v>0</v>
      </c>
      <c r="I315" s="2">
        <v>7.1</v>
      </c>
      <c r="J315" s="2">
        <v>1.7</v>
      </c>
      <c r="K315" s="2">
        <v>0.6</v>
      </c>
      <c r="L315" s="2">
        <v>0</v>
      </c>
      <c r="M315" s="2">
        <v>0.1</v>
      </c>
      <c r="N315" s="2" t="s">
        <v>651</v>
      </c>
      <c r="O315" s="2" t="s">
        <v>650</v>
      </c>
      <c r="P315" s="2" t="s">
        <v>651</v>
      </c>
      <c r="Q315" s="2" t="s">
        <v>650</v>
      </c>
      <c r="R315" s="2" t="s">
        <v>651</v>
      </c>
      <c r="S315" s="2" t="s">
        <v>650</v>
      </c>
      <c r="U315" s="129">
        <f t="shared" si="8"/>
        <v>29.3</v>
      </c>
      <c r="V315" s="2">
        <f t="shared" si="9"/>
        <v>0</v>
      </c>
    </row>
    <row r="316" spans="1:22" ht="15" customHeight="1" x14ac:dyDescent="0.25">
      <c r="A316" s="2" t="s">
        <v>484</v>
      </c>
      <c r="B316" s="2" t="s">
        <v>485</v>
      </c>
      <c r="C316" s="2">
        <v>2015</v>
      </c>
      <c r="D316" s="2">
        <v>41.8</v>
      </c>
      <c r="E316" s="2">
        <v>15.1</v>
      </c>
      <c r="F316" s="2">
        <v>0.3</v>
      </c>
      <c r="G316" s="2">
        <v>20.7</v>
      </c>
      <c r="H316" s="2">
        <v>8.1999999999999993</v>
      </c>
      <c r="I316" s="2">
        <v>4.4000000000000004</v>
      </c>
      <c r="J316" s="2">
        <v>1.2</v>
      </c>
      <c r="K316" s="2">
        <v>0</v>
      </c>
      <c r="L316" s="2">
        <v>0</v>
      </c>
      <c r="M316" s="2">
        <v>20.7</v>
      </c>
      <c r="N316" s="2" t="s">
        <v>651</v>
      </c>
      <c r="O316" s="2" t="s">
        <v>650</v>
      </c>
      <c r="P316" s="2" t="s">
        <v>651</v>
      </c>
      <c r="Q316" s="2" t="s">
        <v>650</v>
      </c>
      <c r="R316" s="2" t="s">
        <v>651</v>
      </c>
      <c r="S316" s="2" t="s">
        <v>650</v>
      </c>
      <c r="U316" s="129">
        <f t="shared" si="8"/>
        <v>41.8</v>
      </c>
      <c r="V316" s="2">
        <f t="shared" si="9"/>
        <v>0</v>
      </c>
    </row>
    <row r="317" spans="1:22" ht="15" customHeight="1" x14ac:dyDescent="0.25">
      <c r="A317" s="2" t="s">
        <v>484</v>
      </c>
      <c r="B317" s="2" t="s">
        <v>486</v>
      </c>
      <c r="C317" s="2">
        <v>2015</v>
      </c>
      <c r="D317" s="2">
        <v>633</v>
      </c>
      <c r="E317" s="2">
        <v>297</v>
      </c>
      <c r="F317" s="2">
        <v>15.6</v>
      </c>
      <c r="G317" s="2">
        <v>184</v>
      </c>
      <c r="H317" s="2">
        <v>57</v>
      </c>
      <c r="I317" s="2">
        <v>62.8</v>
      </c>
      <c r="J317" s="2">
        <v>72.599999999999994</v>
      </c>
      <c r="K317" s="2">
        <v>1.4</v>
      </c>
      <c r="L317" s="2">
        <v>0</v>
      </c>
      <c r="M317" s="2" t="s">
        <v>650</v>
      </c>
      <c r="N317" s="2" t="s">
        <v>651</v>
      </c>
      <c r="O317" s="2" t="s">
        <v>650</v>
      </c>
      <c r="P317" s="2" t="s">
        <v>651</v>
      </c>
      <c r="Q317" s="2" t="s">
        <v>650</v>
      </c>
      <c r="R317" s="2" t="s">
        <v>651</v>
      </c>
      <c r="S317" s="2" t="s">
        <v>650</v>
      </c>
      <c r="U317" s="129">
        <f t="shared" si="8"/>
        <v>633</v>
      </c>
      <c r="V317" s="2">
        <f t="shared" si="9"/>
        <v>0</v>
      </c>
    </row>
    <row r="318" spans="1:22" ht="15" customHeight="1" x14ac:dyDescent="0.25">
      <c r="A318" s="2" t="s">
        <v>487</v>
      </c>
      <c r="B318" s="2" t="s">
        <v>488</v>
      </c>
      <c r="C318" s="2">
        <v>2015</v>
      </c>
      <c r="D318" s="2">
        <v>48.65</v>
      </c>
      <c r="E318" s="2">
        <v>15.558</v>
      </c>
      <c r="F318" s="2">
        <v>1.3129999999999999</v>
      </c>
      <c r="G318" s="2">
        <v>18.317</v>
      </c>
      <c r="H318" s="2" t="s">
        <v>650</v>
      </c>
      <c r="I318" s="2">
        <v>10.461</v>
      </c>
      <c r="J318" s="2">
        <v>3</v>
      </c>
      <c r="K318" s="2" t="s">
        <v>650</v>
      </c>
      <c r="L318" s="2" t="s">
        <v>650</v>
      </c>
      <c r="M318" s="2" t="s">
        <v>650</v>
      </c>
      <c r="N318" s="2" t="s">
        <v>651</v>
      </c>
      <c r="O318" s="2" t="s">
        <v>650</v>
      </c>
      <c r="P318" s="2" t="s">
        <v>651</v>
      </c>
      <c r="Q318" s="2" t="s">
        <v>650</v>
      </c>
      <c r="R318" s="2" t="s">
        <v>651</v>
      </c>
      <c r="S318" s="2" t="s">
        <v>650</v>
      </c>
      <c r="U318" s="129">
        <f t="shared" si="8"/>
        <v>48.65</v>
      </c>
      <c r="V318" s="2">
        <f t="shared" si="9"/>
        <v>0</v>
      </c>
    </row>
    <row r="319" spans="1:22" ht="15" customHeight="1" x14ac:dyDescent="0.25">
      <c r="A319" s="2" t="s">
        <v>489</v>
      </c>
      <c r="B319" s="2" t="s">
        <v>490</v>
      </c>
      <c r="C319" s="2">
        <v>2015</v>
      </c>
      <c r="D319" s="2">
        <v>44.058999999999997</v>
      </c>
      <c r="E319" s="2">
        <v>20.347999999999999</v>
      </c>
      <c r="F319" s="2">
        <v>5.7380000000000004</v>
      </c>
      <c r="G319" s="2">
        <v>2.8130000000000002</v>
      </c>
      <c r="H319" s="2" t="s">
        <v>650</v>
      </c>
      <c r="I319" s="2">
        <v>15.035</v>
      </c>
      <c r="J319" s="2">
        <v>0</v>
      </c>
      <c r="K319" s="2">
        <v>0.124</v>
      </c>
      <c r="L319" s="2">
        <v>0</v>
      </c>
      <c r="M319" s="2">
        <v>0</v>
      </c>
      <c r="N319" s="2" t="s">
        <v>651</v>
      </c>
      <c r="O319" s="2" t="s">
        <v>650</v>
      </c>
      <c r="P319" s="2" t="s">
        <v>651</v>
      </c>
      <c r="Q319" s="2" t="s">
        <v>650</v>
      </c>
      <c r="R319" s="2" t="s">
        <v>651</v>
      </c>
      <c r="S319" s="2" t="s">
        <v>650</v>
      </c>
      <c r="U319" s="129">
        <f t="shared" si="8"/>
        <v>44.058999999999997</v>
      </c>
      <c r="V319" s="2">
        <f t="shared" si="9"/>
        <v>0</v>
      </c>
    </row>
    <row r="320" spans="1:22" ht="15" customHeight="1" x14ac:dyDescent="0.25">
      <c r="A320" s="2" t="s">
        <v>489</v>
      </c>
      <c r="B320" s="2" t="s">
        <v>491</v>
      </c>
      <c r="C320" s="2">
        <v>2015</v>
      </c>
      <c r="D320" s="2">
        <v>7.343</v>
      </c>
      <c r="E320" s="2">
        <v>3.9780000000000002</v>
      </c>
      <c r="F320" s="2">
        <v>7.3999999999999996E-2</v>
      </c>
      <c r="G320" s="2">
        <v>0.17499999999999999</v>
      </c>
      <c r="H320" s="2" t="s">
        <v>650</v>
      </c>
      <c r="I320" s="2">
        <v>3.1160000000000001</v>
      </c>
      <c r="J320" s="2">
        <v>0</v>
      </c>
      <c r="K320" s="2">
        <v>0</v>
      </c>
      <c r="L320" s="2">
        <v>0</v>
      </c>
      <c r="M320" s="2" t="s">
        <v>650</v>
      </c>
      <c r="N320" s="2" t="s">
        <v>651</v>
      </c>
      <c r="O320" s="2" t="s">
        <v>650</v>
      </c>
      <c r="P320" s="2" t="s">
        <v>651</v>
      </c>
      <c r="Q320" s="2" t="s">
        <v>650</v>
      </c>
      <c r="R320" s="2" t="s">
        <v>651</v>
      </c>
      <c r="S320" s="2" t="s">
        <v>650</v>
      </c>
      <c r="U320" s="129">
        <f t="shared" si="8"/>
        <v>7.343</v>
      </c>
      <c r="V320" s="2">
        <f t="shared" si="9"/>
        <v>0</v>
      </c>
    </row>
    <row r="321" spans="1:22" ht="15" customHeight="1" x14ac:dyDescent="0.25">
      <c r="A321" s="2" t="s">
        <v>492</v>
      </c>
      <c r="B321" s="2" t="s">
        <v>492</v>
      </c>
      <c r="C321" s="2">
        <v>2015</v>
      </c>
      <c r="D321" s="2">
        <v>0.74919999999999998</v>
      </c>
      <c r="E321" s="2">
        <v>0.20760000000000001</v>
      </c>
      <c r="F321" s="2">
        <v>0.15629000000000001</v>
      </c>
      <c r="G321" s="2">
        <v>0</v>
      </c>
      <c r="H321" s="2">
        <v>0</v>
      </c>
      <c r="I321" s="2">
        <v>0.35881000000000002</v>
      </c>
      <c r="J321" s="2">
        <v>2.6499999999999999E-2</v>
      </c>
      <c r="K321" s="2">
        <v>0</v>
      </c>
      <c r="L321" s="2">
        <v>0</v>
      </c>
      <c r="M321" s="2">
        <v>0</v>
      </c>
      <c r="N321" s="2" t="s">
        <v>651</v>
      </c>
      <c r="O321" s="2" t="s">
        <v>650</v>
      </c>
      <c r="P321" s="2" t="s">
        <v>651</v>
      </c>
      <c r="Q321" s="2" t="s">
        <v>650</v>
      </c>
      <c r="R321" s="2" t="s">
        <v>651</v>
      </c>
      <c r="S321" s="2" t="s">
        <v>650</v>
      </c>
      <c r="U321" s="129">
        <f t="shared" si="8"/>
        <v>0.74919999999999998</v>
      </c>
      <c r="V321" s="2">
        <f t="shared" si="9"/>
        <v>0</v>
      </c>
    </row>
    <row r="322" spans="1:22" ht="15" customHeight="1" x14ac:dyDescent="0.25">
      <c r="A322" s="2" t="s">
        <v>495</v>
      </c>
      <c r="B322" s="2" t="s">
        <v>494</v>
      </c>
      <c r="C322" s="2">
        <v>2015</v>
      </c>
      <c r="D322" s="2">
        <v>13.4</v>
      </c>
      <c r="E322" s="2">
        <v>3.3</v>
      </c>
      <c r="F322" s="2">
        <v>4.0999999999999996</v>
      </c>
      <c r="G322" s="2">
        <v>5</v>
      </c>
      <c r="H322" s="2">
        <v>0</v>
      </c>
      <c r="I322" s="2">
        <v>1</v>
      </c>
      <c r="J322" s="2">
        <v>0</v>
      </c>
      <c r="K322" s="2">
        <v>0</v>
      </c>
      <c r="L322" s="2">
        <v>0</v>
      </c>
      <c r="M322" s="2">
        <v>0</v>
      </c>
      <c r="N322" s="2" t="s">
        <v>651</v>
      </c>
      <c r="O322" s="2" t="s">
        <v>650</v>
      </c>
      <c r="P322" s="2" t="s">
        <v>651</v>
      </c>
      <c r="Q322" s="2" t="s">
        <v>650</v>
      </c>
      <c r="R322" s="2" t="s">
        <v>651</v>
      </c>
      <c r="S322" s="2" t="s">
        <v>650</v>
      </c>
      <c r="U322" s="129">
        <f t="shared" si="8"/>
        <v>13.4</v>
      </c>
      <c r="V322" s="2">
        <f t="shared" si="9"/>
        <v>0</v>
      </c>
    </row>
    <row r="323" spans="1:22" ht="15" customHeight="1" x14ac:dyDescent="0.25">
      <c r="A323" s="2" t="s">
        <v>496</v>
      </c>
      <c r="B323" s="2" t="s">
        <v>497</v>
      </c>
      <c r="C323" s="2">
        <v>2015</v>
      </c>
      <c r="D323" s="2">
        <v>116</v>
      </c>
      <c r="E323" s="2">
        <v>50.7</v>
      </c>
      <c r="F323" s="2">
        <v>16.2</v>
      </c>
      <c r="G323" s="2">
        <v>20.8</v>
      </c>
      <c r="H323" s="2" t="s">
        <v>650</v>
      </c>
      <c r="I323" s="2">
        <v>10.199999999999999</v>
      </c>
      <c r="J323" s="2">
        <v>18.7</v>
      </c>
      <c r="K323" s="2">
        <v>0.1</v>
      </c>
      <c r="L323" s="2">
        <v>0</v>
      </c>
      <c r="M323" s="2">
        <v>0</v>
      </c>
      <c r="N323" s="2" t="s">
        <v>652</v>
      </c>
      <c r="O323" s="2" t="s">
        <v>650</v>
      </c>
      <c r="P323" s="2" t="s">
        <v>652</v>
      </c>
      <c r="Q323" s="2" t="s">
        <v>650</v>
      </c>
      <c r="R323" s="2" t="s">
        <v>652</v>
      </c>
      <c r="S323" s="2" t="s">
        <v>650</v>
      </c>
      <c r="U323" s="129">
        <f t="shared" ref="U323:U386" si="10">IFERROR(D323/1,0)</f>
        <v>116</v>
      </c>
      <c r="V323" s="2">
        <f t="shared" ref="V323:V386" si="11">IFERROR(O323/1,0)+IFERROR(Q323/1,0)+IFERROR(S323/1,0)</f>
        <v>0</v>
      </c>
    </row>
    <row r="324" spans="1:22" ht="15" customHeight="1" x14ac:dyDescent="0.25">
      <c r="A324" s="2" t="s">
        <v>498</v>
      </c>
      <c r="B324" s="2" t="s">
        <v>499</v>
      </c>
      <c r="C324" s="2">
        <v>2015</v>
      </c>
      <c r="D324" s="2">
        <v>84</v>
      </c>
      <c r="E324" s="2">
        <v>55.2</v>
      </c>
      <c r="F324" s="2">
        <v>5.2</v>
      </c>
      <c r="G324" s="2">
        <v>1</v>
      </c>
      <c r="H324" s="2" t="s">
        <v>650</v>
      </c>
      <c r="I324" s="2">
        <v>23.6</v>
      </c>
      <c r="J324" s="2" t="s">
        <v>650</v>
      </c>
      <c r="K324" s="2" t="s">
        <v>650</v>
      </c>
      <c r="L324" s="2" t="s">
        <v>650</v>
      </c>
      <c r="M324" s="2" t="s">
        <v>650</v>
      </c>
      <c r="N324" s="2" t="s">
        <v>651</v>
      </c>
      <c r="O324" s="2" t="s">
        <v>650</v>
      </c>
      <c r="P324" s="2" t="s">
        <v>651</v>
      </c>
      <c r="Q324" s="2" t="s">
        <v>650</v>
      </c>
      <c r="R324" s="2" t="s">
        <v>651</v>
      </c>
      <c r="S324" s="2" t="s">
        <v>650</v>
      </c>
      <c r="U324" s="129">
        <f t="shared" si="10"/>
        <v>84</v>
      </c>
      <c r="V324" s="2">
        <f t="shared" si="11"/>
        <v>0</v>
      </c>
    </row>
    <row r="325" spans="1:22" ht="15" customHeight="1" x14ac:dyDescent="0.25">
      <c r="A325" s="2" t="s">
        <v>500</v>
      </c>
      <c r="B325" s="2" t="s">
        <v>501</v>
      </c>
      <c r="C325" s="2">
        <v>2015</v>
      </c>
      <c r="D325" s="2">
        <v>321</v>
      </c>
      <c r="E325" s="2">
        <v>146</v>
      </c>
      <c r="F325" s="2">
        <v>14</v>
      </c>
      <c r="G325" s="2">
        <v>76</v>
      </c>
      <c r="H325" s="2">
        <v>0</v>
      </c>
      <c r="I325" s="2">
        <v>18</v>
      </c>
      <c r="J325" s="2">
        <v>45</v>
      </c>
      <c r="K325" s="2">
        <v>0</v>
      </c>
      <c r="L325" s="2">
        <v>22</v>
      </c>
      <c r="M325" s="2">
        <v>0</v>
      </c>
      <c r="N325" s="2" t="s">
        <v>650</v>
      </c>
      <c r="O325" s="2" t="s">
        <v>650</v>
      </c>
      <c r="P325" s="2" t="s">
        <v>650</v>
      </c>
      <c r="Q325" s="2" t="s">
        <v>650</v>
      </c>
      <c r="R325" s="2" t="s">
        <v>650</v>
      </c>
      <c r="S325" s="2" t="s">
        <v>650</v>
      </c>
      <c r="U325" s="129">
        <f t="shared" si="10"/>
        <v>321</v>
      </c>
      <c r="V325" s="2">
        <f t="shared" si="11"/>
        <v>0</v>
      </c>
    </row>
    <row r="326" spans="1:22"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U326" s="129">
        <f t="shared" si="10"/>
        <v>0</v>
      </c>
      <c r="V326" s="2">
        <f t="shared" si="11"/>
        <v>0</v>
      </c>
    </row>
    <row r="327" spans="1:22" ht="15" customHeight="1" x14ac:dyDescent="0.25">
      <c r="A327" s="2" t="s">
        <v>502</v>
      </c>
      <c r="B327" s="2" t="s">
        <v>503</v>
      </c>
      <c r="C327" s="2">
        <v>2015</v>
      </c>
      <c r="D327" s="2">
        <v>3.93</v>
      </c>
      <c r="E327" s="2">
        <v>1.34</v>
      </c>
      <c r="F327" s="2">
        <v>9.5000000000000001E-2</v>
      </c>
      <c r="G327" s="2">
        <v>0.123</v>
      </c>
      <c r="H327" s="2">
        <v>0</v>
      </c>
      <c r="I327" s="2">
        <v>2.08</v>
      </c>
      <c r="J327" s="2">
        <v>0.29299999999999998</v>
      </c>
      <c r="K327" s="2">
        <v>0</v>
      </c>
      <c r="L327" s="2">
        <v>0</v>
      </c>
      <c r="M327" s="2">
        <v>0</v>
      </c>
      <c r="N327" s="2" t="s">
        <v>650</v>
      </c>
      <c r="O327" s="2" t="s">
        <v>650</v>
      </c>
      <c r="P327" s="2" t="s">
        <v>650</v>
      </c>
      <c r="Q327" s="2" t="s">
        <v>650</v>
      </c>
      <c r="R327" s="2" t="s">
        <v>650</v>
      </c>
      <c r="S327" s="2" t="s">
        <v>650</v>
      </c>
      <c r="U327" s="129">
        <f t="shared" si="10"/>
        <v>3.93</v>
      </c>
      <c r="V327" s="2">
        <f t="shared" si="11"/>
        <v>0</v>
      </c>
    </row>
    <row r="328" spans="1:22" ht="15" customHeight="1" x14ac:dyDescent="0.25">
      <c r="A328" s="2" t="s">
        <v>502</v>
      </c>
      <c r="B328" s="2" t="s">
        <v>504</v>
      </c>
      <c r="C328" s="2">
        <v>2015</v>
      </c>
      <c r="D328" s="2">
        <v>6.2</v>
      </c>
      <c r="E328" s="2">
        <v>2.75</v>
      </c>
      <c r="F328" s="2">
        <v>0</v>
      </c>
      <c r="G328" s="2">
        <v>0</v>
      </c>
      <c r="H328" s="2">
        <v>0</v>
      </c>
      <c r="I328" s="2">
        <v>3.19</v>
      </c>
      <c r="J328" s="2">
        <v>0.25</v>
      </c>
      <c r="K328" s="2">
        <v>0</v>
      </c>
      <c r="L328" s="2">
        <v>0</v>
      </c>
      <c r="M328" s="2">
        <v>0</v>
      </c>
      <c r="N328" s="2" t="s">
        <v>650</v>
      </c>
      <c r="O328" s="2" t="s">
        <v>650</v>
      </c>
      <c r="P328" s="2" t="s">
        <v>650</v>
      </c>
      <c r="Q328" s="2" t="s">
        <v>650</v>
      </c>
      <c r="R328" s="2" t="s">
        <v>650</v>
      </c>
      <c r="S328" s="2" t="s">
        <v>650</v>
      </c>
      <c r="U328" s="129">
        <f t="shared" si="10"/>
        <v>6.2</v>
      </c>
      <c r="V328" s="2">
        <f t="shared" si="11"/>
        <v>0</v>
      </c>
    </row>
    <row r="329" spans="1:22" ht="15" customHeight="1" x14ac:dyDescent="0.25">
      <c r="A329" s="2" t="s">
        <v>502</v>
      </c>
      <c r="B329" s="2" t="s">
        <v>505</v>
      </c>
      <c r="C329" s="2">
        <v>2015</v>
      </c>
      <c r="D329" s="2">
        <v>252</v>
      </c>
      <c r="E329" s="2">
        <v>118</v>
      </c>
      <c r="F329" s="2">
        <v>16.899999999999999</v>
      </c>
      <c r="G329" s="2">
        <v>31.1</v>
      </c>
      <c r="H329" s="2">
        <v>0</v>
      </c>
      <c r="I329" s="2">
        <v>45.3</v>
      </c>
      <c r="J329" s="2">
        <v>41.2</v>
      </c>
      <c r="K329" s="2">
        <v>0</v>
      </c>
      <c r="L329" s="2">
        <v>3.22</v>
      </c>
      <c r="M329" s="2" t="s">
        <v>650</v>
      </c>
      <c r="N329" s="2" t="s">
        <v>650</v>
      </c>
      <c r="O329" s="2" t="s">
        <v>650</v>
      </c>
      <c r="P329" s="2" t="s">
        <v>650</v>
      </c>
      <c r="Q329" s="2" t="s">
        <v>650</v>
      </c>
      <c r="R329" s="2" t="s">
        <v>650</v>
      </c>
      <c r="S329" s="2" t="s">
        <v>650</v>
      </c>
      <c r="U329" s="129">
        <f t="shared" si="10"/>
        <v>252</v>
      </c>
      <c r="V329" s="2">
        <f t="shared" si="11"/>
        <v>0</v>
      </c>
    </row>
    <row r="330" spans="1:22" ht="15" customHeight="1" x14ac:dyDescent="0.25">
      <c r="A330" s="2" t="s">
        <v>506</v>
      </c>
      <c r="B330" s="2" t="s">
        <v>507</v>
      </c>
      <c r="C330" s="2">
        <v>2015</v>
      </c>
      <c r="D330" s="2">
        <v>2.2759999999999998</v>
      </c>
      <c r="E330" s="2">
        <v>0.69299999999999995</v>
      </c>
      <c r="F330" s="2">
        <v>0.27600000000000002</v>
      </c>
      <c r="G330" s="2">
        <v>0</v>
      </c>
      <c r="H330" s="2">
        <v>0</v>
      </c>
      <c r="I330" s="2">
        <v>1.2470000000000001</v>
      </c>
      <c r="J330" s="2">
        <v>0.06</v>
      </c>
      <c r="K330" s="2">
        <v>0</v>
      </c>
      <c r="L330" s="2">
        <v>0</v>
      </c>
      <c r="M330" s="2">
        <v>0</v>
      </c>
      <c r="N330" s="2" t="s">
        <v>651</v>
      </c>
      <c r="O330" s="2" t="s">
        <v>650</v>
      </c>
      <c r="P330" s="2" t="s">
        <v>651</v>
      </c>
      <c r="Q330" s="2" t="s">
        <v>650</v>
      </c>
      <c r="R330" s="2" t="s">
        <v>651</v>
      </c>
      <c r="S330" s="2" t="s">
        <v>650</v>
      </c>
      <c r="U330" s="129">
        <f t="shared" si="10"/>
        <v>2.2759999999999998</v>
      </c>
      <c r="V330" s="2">
        <f t="shared" si="11"/>
        <v>0</v>
      </c>
    </row>
    <row r="331" spans="1:22" ht="15" customHeight="1" x14ac:dyDescent="0.25">
      <c r="A331" s="2" t="s">
        <v>506</v>
      </c>
      <c r="B331" s="2" t="s">
        <v>508</v>
      </c>
      <c r="C331" s="2">
        <v>2015</v>
      </c>
      <c r="D331" s="2">
        <v>0.745</v>
      </c>
      <c r="E331" s="2" t="s">
        <v>650</v>
      </c>
      <c r="F331" s="2" t="s">
        <v>650</v>
      </c>
      <c r="G331" s="2" t="s">
        <v>650</v>
      </c>
      <c r="H331" s="2" t="s">
        <v>650</v>
      </c>
      <c r="I331" s="2">
        <v>0.745</v>
      </c>
      <c r="J331" s="2" t="s">
        <v>650</v>
      </c>
      <c r="K331" s="2" t="s">
        <v>650</v>
      </c>
      <c r="L331" s="2" t="s">
        <v>650</v>
      </c>
      <c r="M331" s="2" t="s">
        <v>650</v>
      </c>
      <c r="N331" s="2" t="s">
        <v>651</v>
      </c>
      <c r="O331" s="2" t="s">
        <v>650</v>
      </c>
      <c r="P331" s="2" t="s">
        <v>651</v>
      </c>
      <c r="Q331" s="2" t="s">
        <v>650</v>
      </c>
      <c r="R331" s="2" t="s">
        <v>651</v>
      </c>
      <c r="S331" s="2" t="s">
        <v>650</v>
      </c>
      <c r="U331" s="129">
        <f t="shared" si="10"/>
        <v>0.745</v>
      </c>
      <c r="V331" s="2">
        <f t="shared" si="11"/>
        <v>0</v>
      </c>
    </row>
    <row r="332" spans="1:22" ht="15" customHeight="1" x14ac:dyDescent="0.25">
      <c r="A332" s="2" t="s">
        <v>506</v>
      </c>
      <c r="B332" s="2" t="s">
        <v>509</v>
      </c>
      <c r="C332" s="2">
        <v>2015</v>
      </c>
      <c r="D332" s="2">
        <v>47.430999999999997</v>
      </c>
      <c r="E332" s="2">
        <v>22.535</v>
      </c>
      <c r="F332" s="2">
        <v>2.218</v>
      </c>
      <c r="G332" s="2">
        <v>2.4590000000000001</v>
      </c>
      <c r="H332" s="2">
        <v>0</v>
      </c>
      <c r="I332" s="2">
        <v>11.034000000000001</v>
      </c>
      <c r="J332" s="2">
        <v>8.734</v>
      </c>
      <c r="K332" s="2">
        <v>0.45200000000000001</v>
      </c>
      <c r="L332" s="2">
        <v>0</v>
      </c>
      <c r="M332" s="2">
        <v>0</v>
      </c>
      <c r="N332" s="2" t="s">
        <v>651</v>
      </c>
      <c r="O332" s="2" t="s">
        <v>650</v>
      </c>
      <c r="P332" s="2" t="s">
        <v>651</v>
      </c>
      <c r="Q332" s="2" t="s">
        <v>650</v>
      </c>
      <c r="R332" s="2" t="s">
        <v>651</v>
      </c>
      <c r="S332" s="2" t="s">
        <v>650</v>
      </c>
      <c r="U332" s="129">
        <f t="shared" si="10"/>
        <v>47.430999999999997</v>
      </c>
      <c r="V332" s="2">
        <f t="shared" si="11"/>
        <v>0</v>
      </c>
    </row>
    <row r="333" spans="1:22" ht="15" customHeight="1" x14ac:dyDescent="0.25">
      <c r="A333" s="2" t="s">
        <v>510</v>
      </c>
      <c r="B333" s="2" t="s">
        <v>511</v>
      </c>
      <c r="C333" s="2">
        <v>2015</v>
      </c>
      <c r="D333" s="2">
        <v>7.0940000000000003</v>
      </c>
      <c r="E333" s="2">
        <v>1.68</v>
      </c>
      <c r="F333" s="2">
        <v>1.1779999999999999</v>
      </c>
      <c r="G333" s="2">
        <v>0.14699999999999999</v>
      </c>
      <c r="H333" s="2">
        <v>0</v>
      </c>
      <c r="I333" s="2">
        <v>2.1829999999999998</v>
      </c>
      <c r="J333" s="2">
        <v>1.7350000000000001</v>
      </c>
      <c r="K333" s="2">
        <v>0</v>
      </c>
      <c r="L333" s="2">
        <v>0.17100000000000001</v>
      </c>
      <c r="M333" s="2">
        <v>0</v>
      </c>
      <c r="N333" s="2" t="s">
        <v>651</v>
      </c>
      <c r="O333" s="2" t="s">
        <v>650</v>
      </c>
      <c r="P333" s="2" t="s">
        <v>651</v>
      </c>
      <c r="Q333" s="2" t="s">
        <v>650</v>
      </c>
      <c r="R333" s="2" t="s">
        <v>651</v>
      </c>
      <c r="S333" s="2" t="s">
        <v>650</v>
      </c>
      <c r="U333" s="129">
        <f t="shared" si="10"/>
        <v>7.0940000000000003</v>
      </c>
      <c r="V333" s="2">
        <f t="shared" si="11"/>
        <v>0</v>
      </c>
    </row>
    <row r="334" spans="1:22" ht="15" customHeight="1" x14ac:dyDescent="0.25">
      <c r="A334" s="2" t="s">
        <v>510</v>
      </c>
      <c r="B334" s="2" t="s">
        <v>512</v>
      </c>
      <c r="C334" s="2">
        <v>2015</v>
      </c>
      <c r="D334" s="2">
        <v>6.6710000000000003</v>
      </c>
      <c r="E334" s="2">
        <v>0.83899999999999997</v>
      </c>
      <c r="F334" s="2">
        <v>1.151</v>
      </c>
      <c r="G334" s="2">
        <v>0</v>
      </c>
      <c r="H334" s="2">
        <v>0</v>
      </c>
      <c r="I334" s="2">
        <v>2.456</v>
      </c>
      <c r="J334" s="2">
        <v>2.2250000000000001</v>
      </c>
      <c r="K334" s="2">
        <v>0</v>
      </c>
      <c r="L334" s="2">
        <v>0</v>
      </c>
      <c r="M334" s="2">
        <v>0</v>
      </c>
      <c r="N334" s="2" t="s">
        <v>651</v>
      </c>
      <c r="O334" s="2" t="s">
        <v>650</v>
      </c>
      <c r="P334" s="2" t="s">
        <v>651</v>
      </c>
      <c r="Q334" s="2" t="s">
        <v>650</v>
      </c>
      <c r="R334" s="2" t="s">
        <v>651</v>
      </c>
      <c r="S334" s="2" t="s">
        <v>650</v>
      </c>
      <c r="U334" s="129">
        <f t="shared" si="10"/>
        <v>6.6710000000000003</v>
      </c>
      <c r="V334" s="2">
        <f t="shared" si="11"/>
        <v>0</v>
      </c>
    </row>
    <row r="335" spans="1:22" ht="15" customHeight="1" x14ac:dyDescent="0.25">
      <c r="A335" s="2" t="s">
        <v>510</v>
      </c>
      <c r="B335" s="2" t="s">
        <v>513</v>
      </c>
      <c r="C335" s="2">
        <v>2015</v>
      </c>
      <c r="D335" s="2">
        <v>6.96</v>
      </c>
      <c r="E335" s="2">
        <v>0.92500000000000004</v>
      </c>
      <c r="F335" s="2">
        <v>1.544</v>
      </c>
      <c r="G335" s="2">
        <v>0.248</v>
      </c>
      <c r="H335" s="2">
        <v>0</v>
      </c>
      <c r="I335" s="2">
        <v>3.141</v>
      </c>
      <c r="J335" s="2">
        <v>0.57799999999999996</v>
      </c>
      <c r="K335" s="2">
        <v>0</v>
      </c>
      <c r="L335" s="2">
        <v>0.52400000000000002</v>
      </c>
      <c r="M335" s="2">
        <v>0</v>
      </c>
      <c r="N335" s="2" t="s">
        <v>651</v>
      </c>
      <c r="O335" s="2" t="s">
        <v>650</v>
      </c>
      <c r="P335" s="2" t="s">
        <v>651</v>
      </c>
      <c r="Q335" s="2" t="s">
        <v>650</v>
      </c>
      <c r="R335" s="2" t="s">
        <v>651</v>
      </c>
      <c r="S335" s="2" t="s">
        <v>650</v>
      </c>
      <c r="U335" s="129">
        <f t="shared" si="10"/>
        <v>6.96</v>
      </c>
      <c r="V335" s="2">
        <f t="shared" si="11"/>
        <v>0</v>
      </c>
    </row>
    <row r="336" spans="1:22" ht="15" customHeight="1" x14ac:dyDescent="0.25">
      <c r="A336" s="2" t="s">
        <v>510</v>
      </c>
      <c r="B336" s="2" t="s">
        <v>514</v>
      </c>
      <c r="C336" s="2">
        <v>2015</v>
      </c>
      <c r="D336" s="2">
        <v>761.05499999999995</v>
      </c>
      <c r="E336" s="2">
        <v>335.28399999999999</v>
      </c>
      <c r="F336" s="2">
        <v>89.72</v>
      </c>
      <c r="G336" s="2">
        <v>26.97</v>
      </c>
      <c r="H336" s="2">
        <v>0</v>
      </c>
      <c r="I336" s="2">
        <v>132.619</v>
      </c>
      <c r="J336" s="2">
        <v>130.44300000000001</v>
      </c>
      <c r="K336" s="2">
        <v>14.308</v>
      </c>
      <c r="L336" s="2">
        <v>31.710999999999999</v>
      </c>
      <c r="M336" s="2">
        <v>0</v>
      </c>
      <c r="N336" s="2" t="s">
        <v>651</v>
      </c>
      <c r="O336" s="2" t="s">
        <v>650</v>
      </c>
      <c r="P336" s="2" t="s">
        <v>651</v>
      </c>
      <c r="Q336" s="2" t="s">
        <v>650</v>
      </c>
      <c r="R336" s="2" t="s">
        <v>651</v>
      </c>
      <c r="S336" s="2" t="s">
        <v>650</v>
      </c>
      <c r="U336" s="129">
        <f t="shared" si="10"/>
        <v>761.05499999999995</v>
      </c>
      <c r="V336" s="2">
        <f t="shared" si="11"/>
        <v>0</v>
      </c>
    </row>
    <row r="337" spans="1:22" ht="15" customHeight="1" x14ac:dyDescent="0.25">
      <c r="A337" s="2" t="s">
        <v>515</v>
      </c>
      <c r="B337" s="2" t="s">
        <v>516</v>
      </c>
      <c r="C337" s="2">
        <v>2015</v>
      </c>
      <c r="D337" s="2">
        <v>19.687999999999999</v>
      </c>
      <c r="E337" s="2">
        <v>9.1989999999999998</v>
      </c>
      <c r="F337" s="2">
        <v>2.6850000000000001</v>
      </c>
      <c r="G337" s="2">
        <v>2.6150000000000002</v>
      </c>
      <c r="H337" s="2" t="s">
        <v>650</v>
      </c>
      <c r="I337" s="2">
        <v>3.5329999999999999</v>
      </c>
      <c r="J337" s="2">
        <v>1.6559999999999999</v>
      </c>
      <c r="K337" s="2" t="s">
        <v>650</v>
      </c>
      <c r="L337" s="2" t="s">
        <v>666</v>
      </c>
      <c r="M337" s="2">
        <v>2.5249999999999999</v>
      </c>
      <c r="N337" s="2" t="s">
        <v>651</v>
      </c>
      <c r="O337" s="2" t="s">
        <v>650</v>
      </c>
      <c r="P337" s="2" t="s">
        <v>651</v>
      </c>
      <c r="Q337" s="2" t="s">
        <v>650</v>
      </c>
      <c r="R337" s="2" t="s">
        <v>651</v>
      </c>
      <c r="S337" s="2" t="s">
        <v>650</v>
      </c>
      <c r="U337" s="129">
        <f t="shared" si="10"/>
        <v>19.687999999999999</v>
      </c>
      <c r="V337" s="2">
        <f t="shared" si="11"/>
        <v>0</v>
      </c>
    </row>
    <row r="338" spans="1:22" ht="15" customHeight="1" x14ac:dyDescent="0.25">
      <c r="A338" s="2" t="s">
        <v>515</v>
      </c>
      <c r="B338" s="2" t="s">
        <v>517</v>
      </c>
      <c r="C338" s="2">
        <v>2015</v>
      </c>
      <c r="D338" s="2">
        <v>27.3</v>
      </c>
      <c r="E338" s="2">
        <v>12.205</v>
      </c>
      <c r="F338" s="2">
        <v>6.05</v>
      </c>
      <c r="G338" s="2">
        <v>5.7850000000000001</v>
      </c>
      <c r="H338" s="2" t="s">
        <v>650</v>
      </c>
      <c r="I338" s="2">
        <v>0.36499999999999999</v>
      </c>
      <c r="J338" s="2">
        <v>2.895</v>
      </c>
      <c r="K338" s="2" t="s">
        <v>666</v>
      </c>
      <c r="L338" s="2" t="s">
        <v>666</v>
      </c>
      <c r="M338" s="2">
        <v>5.5439999999999996</v>
      </c>
      <c r="N338" s="2" t="s">
        <v>651</v>
      </c>
      <c r="O338" s="2" t="s">
        <v>650</v>
      </c>
      <c r="P338" s="2" t="s">
        <v>651</v>
      </c>
      <c r="Q338" s="2" t="s">
        <v>650</v>
      </c>
      <c r="R338" s="2" t="s">
        <v>651</v>
      </c>
      <c r="S338" s="2" t="s">
        <v>650</v>
      </c>
      <c r="U338" s="129">
        <f t="shared" si="10"/>
        <v>27.3</v>
      </c>
      <c r="V338" s="2">
        <f t="shared" si="11"/>
        <v>0</v>
      </c>
    </row>
    <row r="339" spans="1:22" ht="15" customHeight="1" x14ac:dyDescent="0.25">
      <c r="A339" s="2" t="s">
        <v>518</v>
      </c>
      <c r="B339" s="2" t="s">
        <v>519</v>
      </c>
      <c r="C339" s="2">
        <v>2015</v>
      </c>
      <c r="D339" s="2">
        <v>37.76</v>
      </c>
      <c r="E339" s="2">
        <v>11.74</v>
      </c>
      <c r="F339" s="2">
        <v>4.67</v>
      </c>
      <c r="G339" s="2">
        <v>4.3</v>
      </c>
      <c r="H339" s="2" t="s">
        <v>650</v>
      </c>
      <c r="I339" s="2">
        <v>11.04</v>
      </c>
      <c r="J339" s="2">
        <v>6.01</v>
      </c>
      <c r="K339" s="2" t="s">
        <v>650</v>
      </c>
      <c r="L339" s="2" t="s">
        <v>650</v>
      </c>
      <c r="M339" s="2" t="s">
        <v>650</v>
      </c>
      <c r="N339" s="2" t="s">
        <v>651</v>
      </c>
      <c r="O339" s="2" t="s">
        <v>650</v>
      </c>
      <c r="P339" s="2" t="s">
        <v>651</v>
      </c>
      <c r="Q339" s="2" t="s">
        <v>650</v>
      </c>
      <c r="R339" s="2" t="s">
        <v>651</v>
      </c>
      <c r="S339" s="2" t="s">
        <v>650</v>
      </c>
      <c r="U339" s="129">
        <f t="shared" si="10"/>
        <v>37.76</v>
      </c>
      <c r="V339" s="2">
        <f t="shared" si="11"/>
        <v>0</v>
      </c>
    </row>
    <row r="340" spans="1:22" ht="15" customHeight="1" x14ac:dyDescent="0.25">
      <c r="A340" s="2" t="s">
        <v>520</v>
      </c>
      <c r="B340" s="2" t="s">
        <v>521</v>
      </c>
      <c r="C340" s="2">
        <v>2015</v>
      </c>
      <c r="D340" s="2">
        <v>3.7989999999999999</v>
      </c>
      <c r="E340" s="2" t="s">
        <v>650</v>
      </c>
      <c r="F340" s="2" t="s">
        <v>650</v>
      </c>
      <c r="G340" s="2" t="s">
        <v>650</v>
      </c>
      <c r="H340" s="2" t="s">
        <v>650</v>
      </c>
      <c r="I340" s="2" t="s">
        <v>650</v>
      </c>
      <c r="J340" s="2" t="s">
        <v>650</v>
      </c>
      <c r="K340" s="2" t="s">
        <v>650</v>
      </c>
      <c r="L340" s="2" t="s">
        <v>650</v>
      </c>
      <c r="M340" s="2" t="s">
        <v>650</v>
      </c>
      <c r="N340" s="2" t="s">
        <v>651</v>
      </c>
      <c r="O340" s="2" t="s">
        <v>650</v>
      </c>
      <c r="P340" s="2" t="s">
        <v>651</v>
      </c>
      <c r="Q340" s="2" t="s">
        <v>650</v>
      </c>
      <c r="R340" s="2" t="s">
        <v>651</v>
      </c>
      <c r="S340" s="2" t="s">
        <v>650</v>
      </c>
      <c r="U340" s="129">
        <f t="shared" si="10"/>
        <v>3.7989999999999999</v>
      </c>
      <c r="V340" s="2">
        <f t="shared" si="11"/>
        <v>0</v>
      </c>
    </row>
    <row r="341" spans="1:22" ht="15" customHeight="1" x14ac:dyDescent="0.25">
      <c r="A341" s="2" t="s">
        <v>520</v>
      </c>
      <c r="B341" s="2" t="s">
        <v>522</v>
      </c>
      <c r="C341" s="2">
        <v>2015</v>
      </c>
      <c r="D341" s="2">
        <v>139.10400000000001</v>
      </c>
      <c r="E341" s="2" t="s">
        <v>650</v>
      </c>
      <c r="F341" s="2" t="s">
        <v>650</v>
      </c>
      <c r="G341" s="2" t="s">
        <v>650</v>
      </c>
      <c r="H341" s="2" t="s">
        <v>650</v>
      </c>
      <c r="I341" s="2" t="s">
        <v>650</v>
      </c>
      <c r="J341" s="2" t="s">
        <v>650</v>
      </c>
      <c r="K341" s="2" t="s">
        <v>650</v>
      </c>
      <c r="L341" s="2" t="s">
        <v>650</v>
      </c>
      <c r="M341" s="2" t="s">
        <v>650</v>
      </c>
      <c r="N341" s="2" t="s">
        <v>651</v>
      </c>
      <c r="O341" s="2" t="s">
        <v>650</v>
      </c>
      <c r="P341" s="2" t="s">
        <v>651</v>
      </c>
      <c r="Q341" s="2" t="s">
        <v>650</v>
      </c>
      <c r="R341" s="2" t="s">
        <v>651</v>
      </c>
      <c r="S341" s="2" t="s">
        <v>650</v>
      </c>
      <c r="U341" s="129">
        <f t="shared" si="10"/>
        <v>139.10400000000001</v>
      </c>
      <c r="V341" s="2">
        <f t="shared" si="11"/>
        <v>0</v>
      </c>
    </row>
    <row r="342" spans="1:22" ht="15" customHeight="1" x14ac:dyDescent="0.25">
      <c r="A342" s="2" t="s">
        <v>520</v>
      </c>
      <c r="B342" s="2" t="s">
        <v>523</v>
      </c>
      <c r="C342" s="2">
        <v>2015</v>
      </c>
      <c r="D342" s="2">
        <v>3.5270000000000001</v>
      </c>
      <c r="E342" s="2" t="s">
        <v>650</v>
      </c>
      <c r="F342" s="2" t="s">
        <v>650</v>
      </c>
      <c r="G342" s="2" t="s">
        <v>650</v>
      </c>
      <c r="H342" s="2" t="s">
        <v>650</v>
      </c>
      <c r="I342" s="2" t="s">
        <v>650</v>
      </c>
      <c r="J342" s="2" t="s">
        <v>650</v>
      </c>
      <c r="K342" s="2" t="s">
        <v>650</v>
      </c>
      <c r="L342" s="2" t="s">
        <v>650</v>
      </c>
      <c r="M342" s="2" t="s">
        <v>650</v>
      </c>
      <c r="N342" s="2" t="s">
        <v>651</v>
      </c>
      <c r="O342" s="2" t="s">
        <v>650</v>
      </c>
      <c r="P342" s="2" t="s">
        <v>651</v>
      </c>
      <c r="Q342" s="2" t="s">
        <v>650</v>
      </c>
      <c r="R342" s="2" t="s">
        <v>651</v>
      </c>
      <c r="S342" s="2" t="s">
        <v>650</v>
      </c>
      <c r="U342" s="129">
        <f t="shared" si="10"/>
        <v>3.5270000000000001</v>
      </c>
      <c r="V342" s="2">
        <f t="shared" si="11"/>
        <v>0</v>
      </c>
    </row>
    <row r="343" spans="1:22" ht="15" customHeight="1" x14ac:dyDescent="0.25">
      <c r="A343" s="2" t="s">
        <v>524</v>
      </c>
      <c r="B343" s="2" t="s">
        <v>11</v>
      </c>
      <c r="C343" s="2">
        <v>2015</v>
      </c>
      <c r="D343" s="2">
        <v>95.099000000000004</v>
      </c>
      <c r="E343" s="2">
        <v>18.864000000000001</v>
      </c>
      <c r="F343" s="2">
        <v>7.258</v>
      </c>
      <c r="G343" s="2">
        <v>32.459000000000003</v>
      </c>
      <c r="H343" s="2">
        <v>0</v>
      </c>
      <c r="I343" s="2">
        <v>18.052</v>
      </c>
      <c r="J343" s="2">
        <v>18.466000000000001</v>
      </c>
      <c r="K343" s="2">
        <v>0</v>
      </c>
      <c r="L343" s="2">
        <v>0</v>
      </c>
      <c r="M343" s="2">
        <v>0</v>
      </c>
      <c r="N343" s="2" t="s">
        <v>651</v>
      </c>
      <c r="O343" s="2" t="s">
        <v>650</v>
      </c>
      <c r="P343" s="2" t="s">
        <v>651</v>
      </c>
      <c r="Q343" s="2" t="s">
        <v>650</v>
      </c>
      <c r="R343" s="2" t="s">
        <v>651</v>
      </c>
      <c r="S343" s="2" t="s">
        <v>650</v>
      </c>
      <c r="U343" s="129">
        <f t="shared" si="10"/>
        <v>95.099000000000004</v>
      </c>
      <c r="V343" s="2">
        <f t="shared" si="11"/>
        <v>0</v>
      </c>
    </row>
    <row r="344" spans="1:22" ht="15" customHeight="1" x14ac:dyDescent="0.25">
      <c r="A344" s="2" t="s">
        <v>524</v>
      </c>
      <c r="B344" s="2" t="s">
        <v>525</v>
      </c>
      <c r="C344" s="2">
        <v>2015</v>
      </c>
      <c r="D344" s="2">
        <v>2.1549999999999998</v>
      </c>
      <c r="E344" s="2">
        <v>1.958</v>
      </c>
      <c r="F344" s="2">
        <v>0</v>
      </c>
      <c r="G344" s="2">
        <v>4.8000000000000001E-2</v>
      </c>
      <c r="H344" s="2">
        <v>0</v>
      </c>
      <c r="I344" s="2">
        <v>0.14899999999999999</v>
      </c>
      <c r="J344" s="2">
        <v>0</v>
      </c>
      <c r="K344" s="2">
        <v>0</v>
      </c>
      <c r="L344" s="2">
        <v>0</v>
      </c>
      <c r="M344" s="2">
        <v>0</v>
      </c>
      <c r="N344" s="2" t="s">
        <v>651</v>
      </c>
      <c r="O344" s="2" t="s">
        <v>650</v>
      </c>
      <c r="P344" s="2" t="s">
        <v>651</v>
      </c>
      <c r="Q344" s="2" t="s">
        <v>650</v>
      </c>
      <c r="R344" s="2" t="s">
        <v>651</v>
      </c>
      <c r="S344" s="2" t="s">
        <v>650</v>
      </c>
      <c r="U344" s="129">
        <f t="shared" si="10"/>
        <v>2.1549999999999998</v>
      </c>
      <c r="V344" s="2">
        <f t="shared" si="11"/>
        <v>0</v>
      </c>
    </row>
    <row r="345" spans="1:22" ht="15" customHeight="1" x14ac:dyDescent="0.25">
      <c r="A345" s="2" t="s">
        <v>524</v>
      </c>
      <c r="B345" s="2" t="s">
        <v>318</v>
      </c>
      <c r="C345" s="2">
        <v>2015</v>
      </c>
      <c r="D345" s="2">
        <v>13.595000000000001</v>
      </c>
      <c r="E345" s="2">
        <v>9.2639999999999993</v>
      </c>
      <c r="F345" s="2">
        <v>2.4350000000000001</v>
      </c>
      <c r="G345" s="2">
        <v>0.66200000000000003</v>
      </c>
      <c r="H345" s="2">
        <v>0</v>
      </c>
      <c r="I345" s="2">
        <v>1.0289999999999999</v>
      </c>
      <c r="J345" s="2">
        <v>0.112</v>
      </c>
      <c r="K345" s="2">
        <v>0</v>
      </c>
      <c r="L345" s="2">
        <v>9.2999999999999999E-2</v>
      </c>
      <c r="M345" s="2">
        <v>0</v>
      </c>
      <c r="N345" s="2" t="s">
        <v>651</v>
      </c>
      <c r="O345" s="2" t="s">
        <v>650</v>
      </c>
      <c r="P345" s="2" t="s">
        <v>651</v>
      </c>
      <c r="Q345" s="2" t="s">
        <v>650</v>
      </c>
      <c r="R345" s="2" t="s">
        <v>651</v>
      </c>
      <c r="S345" s="2" t="s">
        <v>650</v>
      </c>
      <c r="U345" s="129">
        <f t="shared" si="10"/>
        <v>13.595000000000001</v>
      </c>
      <c r="V345" s="2">
        <f t="shared" si="11"/>
        <v>0</v>
      </c>
    </row>
    <row r="346" spans="1:22" ht="15" customHeight="1" x14ac:dyDescent="0.25">
      <c r="A346" s="2" t="s">
        <v>526</v>
      </c>
      <c r="B346" s="2" t="s">
        <v>527</v>
      </c>
      <c r="C346" s="2">
        <v>2015</v>
      </c>
      <c r="D346" s="2">
        <v>17.3</v>
      </c>
      <c r="E346" s="2">
        <v>10.5</v>
      </c>
      <c r="F346" s="2">
        <v>0.2</v>
      </c>
      <c r="G346" s="2">
        <v>1</v>
      </c>
      <c r="H346" s="2">
        <v>0</v>
      </c>
      <c r="I346" s="2">
        <v>3.9</v>
      </c>
      <c r="J346" s="2">
        <v>1.8</v>
      </c>
      <c r="K346" s="2">
        <v>0</v>
      </c>
      <c r="L346" s="2">
        <v>0</v>
      </c>
      <c r="M346" s="2">
        <v>0</v>
      </c>
      <c r="N346" s="2" t="s">
        <v>651</v>
      </c>
      <c r="O346" s="2" t="s">
        <v>650</v>
      </c>
      <c r="P346" s="2" t="s">
        <v>651</v>
      </c>
      <c r="Q346" s="2" t="s">
        <v>650</v>
      </c>
      <c r="R346" s="2" t="s">
        <v>651</v>
      </c>
      <c r="S346" s="2" t="s">
        <v>650</v>
      </c>
      <c r="U346" s="129">
        <f t="shared" si="10"/>
        <v>17.3</v>
      </c>
      <c r="V346" s="2">
        <f t="shared" si="11"/>
        <v>0</v>
      </c>
    </row>
    <row r="347" spans="1:22" ht="15" customHeight="1" x14ac:dyDescent="0.25">
      <c r="A347" s="2" t="s">
        <v>526</v>
      </c>
      <c r="B347" s="2" t="s">
        <v>528</v>
      </c>
      <c r="C347" s="2">
        <v>2015</v>
      </c>
      <c r="D347" s="2">
        <v>446.6</v>
      </c>
      <c r="E347" s="2">
        <v>293</v>
      </c>
      <c r="F347" s="2">
        <v>4.8</v>
      </c>
      <c r="G347" s="2">
        <v>19.3</v>
      </c>
      <c r="H347" s="2">
        <v>0</v>
      </c>
      <c r="I347" s="2">
        <v>26.1</v>
      </c>
      <c r="J347" s="2">
        <v>102.7</v>
      </c>
      <c r="K347" s="2">
        <v>0.7</v>
      </c>
      <c r="L347" s="2">
        <v>0</v>
      </c>
      <c r="M347" s="2">
        <v>0</v>
      </c>
      <c r="N347" s="2" t="s">
        <v>651</v>
      </c>
      <c r="O347" s="2" t="s">
        <v>650</v>
      </c>
      <c r="P347" s="2" t="s">
        <v>651</v>
      </c>
      <c r="Q347" s="2" t="s">
        <v>650</v>
      </c>
      <c r="R347" s="2" t="s">
        <v>651</v>
      </c>
      <c r="S347" s="2" t="s">
        <v>650</v>
      </c>
      <c r="U347" s="129">
        <f t="shared" si="10"/>
        <v>446.6</v>
      </c>
      <c r="V347" s="2">
        <f t="shared" si="11"/>
        <v>0</v>
      </c>
    </row>
    <row r="348" spans="1:22" ht="15" customHeight="1" x14ac:dyDescent="0.25">
      <c r="A348" s="2" t="s">
        <v>526</v>
      </c>
      <c r="B348" s="2" t="s">
        <v>529</v>
      </c>
      <c r="C348" s="2">
        <v>2015</v>
      </c>
      <c r="D348" s="2">
        <v>46.1</v>
      </c>
      <c r="E348" s="2">
        <v>31.6</v>
      </c>
      <c r="F348" s="2">
        <v>1.3</v>
      </c>
      <c r="G348" s="2">
        <v>0.8</v>
      </c>
      <c r="H348" s="2">
        <v>0</v>
      </c>
      <c r="I348" s="2">
        <v>3.4</v>
      </c>
      <c r="J348" s="2">
        <v>9</v>
      </c>
      <c r="K348" s="2">
        <v>7.0000000000000007E-2</v>
      </c>
      <c r="L348" s="2">
        <v>0</v>
      </c>
      <c r="M348" s="2">
        <v>0</v>
      </c>
      <c r="N348" s="2" t="s">
        <v>651</v>
      </c>
      <c r="O348" s="2" t="s">
        <v>650</v>
      </c>
      <c r="P348" s="2" t="s">
        <v>651</v>
      </c>
      <c r="Q348" s="2" t="s">
        <v>650</v>
      </c>
      <c r="R348" s="2" t="s">
        <v>651</v>
      </c>
      <c r="S348" s="2" t="s">
        <v>650</v>
      </c>
      <c r="U348" s="129">
        <f t="shared" si="10"/>
        <v>46.1</v>
      </c>
      <c r="V348" s="2">
        <f t="shared" si="11"/>
        <v>0</v>
      </c>
    </row>
    <row r="349" spans="1:22" ht="15" customHeight="1" x14ac:dyDescent="0.25">
      <c r="A349" s="2" t="s">
        <v>526</v>
      </c>
      <c r="B349" s="2" t="s">
        <v>530</v>
      </c>
      <c r="C349" s="2">
        <v>2015</v>
      </c>
      <c r="D349" s="2">
        <v>52.3</v>
      </c>
      <c r="E349" s="2">
        <v>19</v>
      </c>
      <c r="F349" s="2">
        <v>8.9</v>
      </c>
      <c r="G349" s="2">
        <v>0.6</v>
      </c>
      <c r="H349" s="2">
        <v>0</v>
      </c>
      <c r="I349" s="2">
        <v>5.0999999999999996</v>
      </c>
      <c r="J349" s="2">
        <v>18.600000000000001</v>
      </c>
      <c r="K349" s="2">
        <v>0.02</v>
      </c>
      <c r="L349" s="2">
        <v>0</v>
      </c>
      <c r="M349" s="2">
        <v>0</v>
      </c>
      <c r="N349" s="2" t="s">
        <v>651</v>
      </c>
      <c r="O349" s="2" t="s">
        <v>650</v>
      </c>
      <c r="P349" s="2" t="s">
        <v>651</v>
      </c>
      <c r="Q349" s="2" t="s">
        <v>650</v>
      </c>
      <c r="R349" s="2" t="s">
        <v>651</v>
      </c>
      <c r="S349" s="2" t="s">
        <v>650</v>
      </c>
      <c r="U349" s="129">
        <f t="shared" si="10"/>
        <v>52.3</v>
      </c>
      <c r="V349" s="2">
        <f t="shared" si="11"/>
        <v>0</v>
      </c>
    </row>
    <row r="350" spans="1:22" ht="15" customHeight="1" x14ac:dyDescent="0.25">
      <c r="A350" s="2" t="s">
        <v>526</v>
      </c>
      <c r="B350" s="2" t="s">
        <v>531</v>
      </c>
      <c r="C350" s="2">
        <v>2015</v>
      </c>
      <c r="D350" s="2">
        <v>45.4</v>
      </c>
      <c r="E350" s="2">
        <v>23.8</v>
      </c>
      <c r="F350" s="2">
        <v>11.7</v>
      </c>
      <c r="G350" s="2">
        <v>1</v>
      </c>
      <c r="H350" s="2">
        <v>0</v>
      </c>
      <c r="I350" s="2">
        <v>3.8</v>
      </c>
      <c r="J350" s="2">
        <v>5</v>
      </c>
      <c r="K350" s="2">
        <v>0.08</v>
      </c>
      <c r="L350" s="2">
        <v>0</v>
      </c>
      <c r="M350" s="2">
        <v>0</v>
      </c>
      <c r="N350" s="2" t="s">
        <v>651</v>
      </c>
      <c r="O350" s="2" t="s">
        <v>650</v>
      </c>
      <c r="P350" s="2" t="s">
        <v>651</v>
      </c>
      <c r="Q350" s="2" t="s">
        <v>650</v>
      </c>
      <c r="R350" s="2" t="s">
        <v>651</v>
      </c>
      <c r="S350" s="2" t="s">
        <v>650</v>
      </c>
      <c r="U350" s="129">
        <f t="shared" si="10"/>
        <v>45.4</v>
      </c>
      <c r="V350" s="2">
        <f t="shared" si="11"/>
        <v>0</v>
      </c>
    </row>
    <row r="351" spans="1:22" ht="15" customHeight="1" x14ac:dyDescent="0.25">
      <c r="A351" s="2" t="s">
        <v>526</v>
      </c>
      <c r="B351" s="2" t="s">
        <v>532</v>
      </c>
      <c r="C351" s="2">
        <v>2015</v>
      </c>
      <c r="D351" s="2">
        <v>148.30000000000001</v>
      </c>
      <c r="E351" s="2">
        <v>83.9</v>
      </c>
      <c r="F351" s="2">
        <v>4</v>
      </c>
      <c r="G351" s="2">
        <v>12.6</v>
      </c>
      <c r="H351" s="2">
        <v>0</v>
      </c>
      <c r="I351" s="2">
        <v>21.3</v>
      </c>
      <c r="J351" s="2">
        <v>25.7</v>
      </c>
      <c r="K351" s="2">
        <v>0.7</v>
      </c>
      <c r="L351" s="2">
        <v>0</v>
      </c>
      <c r="M351" s="2">
        <v>0</v>
      </c>
      <c r="N351" s="2" t="s">
        <v>651</v>
      </c>
      <c r="O351" s="2" t="s">
        <v>650</v>
      </c>
      <c r="P351" s="2" t="s">
        <v>651</v>
      </c>
      <c r="Q351" s="2" t="s">
        <v>650</v>
      </c>
      <c r="R351" s="2" t="s">
        <v>651</v>
      </c>
      <c r="S351" s="2" t="s">
        <v>650</v>
      </c>
      <c r="U351" s="129">
        <f t="shared" si="10"/>
        <v>148.30000000000001</v>
      </c>
      <c r="V351" s="2">
        <f t="shared" si="11"/>
        <v>0</v>
      </c>
    </row>
    <row r="352" spans="1:22" ht="15" customHeight="1" x14ac:dyDescent="0.25">
      <c r="A352" s="2" t="s">
        <v>526</v>
      </c>
      <c r="B352" s="2" t="s">
        <v>533</v>
      </c>
      <c r="C352" s="2">
        <v>2015</v>
      </c>
      <c r="D352" s="2">
        <v>256.2</v>
      </c>
      <c r="E352" s="2">
        <v>131.19999999999999</v>
      </c>
      <c r="F352" s="2">
        <v>21.5</v>
      </c>
      <c r="G352" s="2">
        <v>5.6</v>
      </c>
      <c r="H352" s="2">
        <v>0</v>
      </c>
      <c r="I352" s="2">
        <v>23.4</v>
      </c>
      <c r="J352" s="2">
        <v>74.400000000000006</v>
      </c>
      <c r="K352" s="2">
        <v>0.2</v>
      </c>
      <c r="L352" s="2">
        <v>0</v>
      </c>
      <c r="M352" s="2">
        <v>0</v>
      </c>
      <c r="N352" s="2" t="s">
        <v>651</v>
      </c>
      <c r="O352" s="2" t="s">
        <v>650</v>
      </c>
      <c r="P352" s="2" t="s">
        <v>651</v>
      </c>
      <c r="Q352" s="2" t="s">
        <v>650</v>
      </c>
      <c r="R352" s="2" t="s">
        <v>651</v>
      </c>
      <c r="S352" s="2" t="s">
        <v>650</v>
      </c>
      <c r="U352" s="129">
        <f t="shared" si="10"/>
        <v>256.2</v>
      </c>
      <c r="V352" s="2">
        <f t="shared" si="11"/>
        <v>0</v>
      </c>
    </row>
    <row r="353" spans="1:22" ht="15" customHeight="1" x14ac:dyDescent="0.25">
      <c r="A353" s="2" t="s">
        <v>526</v>
      </c>
      <c r="B353" s="2" t="s">
        <v>534</v>
      </c>
      <c r="C353" s="2">
        <v>2015</v>
      </c>
      <c r="D353" s="2">
        <v>27.1</v>
      </c>
      <c r="E353" s="2">
        <v>24.5</v>
      </c>
      <c r="F353" s="2">
        <v>0</v>
      </c>
      <c r="G353" s="2">
        <v>0</v>
      </c>
      <c r="H353" s="2">
        <v>0</v>
      </c>
      <c r="I353" s="2">
        <v>1.7</v>
      </c>
      <c r="J353" s="2">
        <v>0.7</v>
      </c>
      <c r="K353" s="2">
        <v>0</v>
      </c>
      <c r="L353" s="2">
        <v>0</v>
      </c>
      <c r="M353" s="2">
        <v>0</v>
      </c>
      <c r="N353" s="2" t="s">
        <v>651</v>
      </c>
      <c r="O353" s="2" t="s">
        <v>650</v>
      </c>
      <c r="P353" s="2" t="s">
        <v>651</v>
      </c>
      <c r="Q353" s="2" t="s">
        <v>650</v>
      </c>
      <c r="R353" s="2" t="s">
        <v>651</v>
      </c>
      <c r="S353" s="2" t="s">
        <v>650</v>
      </c>
      <c r="U353" s="129">
        <f t="shared" si="10"/>
        <v>27.1</v>
      </c>
      <c r="V353" s="2">
        <f t="shared" si="11"/>
        <v>0</v>
      </c>
    </row>
    <row r="354" spans="1:22" ht="15" customHeight="1" x14ac:dyDescent="0.25">
      <c r="A354" s="2" t="s">
        <v>526</v>
      </c>
      <c r="B354" s="2" t="s">
        <v>535</v>
      </c>
      <c r="C354" s="2">
        <v>2015</v>
      </c>
      <c r="D354" s="2">
        <v>13.5</v>
      </c>
      <c r="E354" s="2">
        <v>6.3</v>
      </c>
      <c r="F354" s="2">
        <v>3.9</v>
      </c>
      <c r="G354" s="2">
        <v>0</v>
      </c>
      <c r="H354" s="2">
        <v>0</v>
      </c>
      <c r="I354" s="2">
        <v>2.9</v>
      </c>
      <c r="J354" s="2">
        <v>0.4</v>
      </c>
      <c r="K354" s="2">
        <v>0</v>
      </c>
      <c r="L354" s="2">
        <v>0</v>
      </c>
      <c r="M354" s="2">
        <v>0</v>
      </c>
      <c r="N354" s="2" t="s">
        <v>651</v>
      </c>
      <c r="O354" s="2" t="s">
        <v>650</v>
      </c>
      <c r="P354" s="2" t="s">
        <v>651</v>
      </c>
      <c r="Q354" s="2" t="s">
        <v>650</v>
      </c>
      <c r="R354" s="2" t="s">
        <v>651</v>
      </c>
      <c r="S354" s="2" t="s">
        <v>650</v>
      </c>
      <c r="U354" s="129">
        <f t="shared" si="10"/>
        <v>13.5</v>
      </c>
      <c r="V354" s="2">
        <f t="shared" si="11"/>
        <v>0</v>
      </c>
    </row>
    <row r="355" spans="1:22" ht="15" customHeight="1" x14ac:dyDescent="0.25">
      <c r="A355" s="2" t="s">
        <v>526</v>
      </c>
      <c r="B355" s="2" t="s">
        <v>536</v>
      </c>
      <c r="C355" s="2">
        <v>2015</v>
      </c>
      <c r="D355" s="2">
        <v>1357.5</v>
      </c>
      <c r="E355" s="2">
        <v>635.9</v>
      </c>
      <c r="F355" s="2">
        <v>129.80000000000001</v>
      </c>
      <c r="G355" s="2">
        <v>160.69999999999999</v>
      </c>
      <c r="H355" s="2">
        <v>105.2</v>
      </c>
      <c r="I355" s="2">
        <v>139.1</v>
      </c>
      <c r="J355" s="2">
        <v>280.5</v>
      </c>
      <c r="K355" s="2">
        <v>11.4</v>
      </c>
      <c r="L355" s="2">
        <v>0</v>
      </c>
      <c r="M355" s="2">
        <v>0</v>
      </c>
      <c r="N355" s="2" t="s">
        <v>651</v>
      </c>
      <c r="O355" s="2" t="s">
        <v>650</v>
      </c>
      <c r="P355" s="2" t="s">
        <v>651</v>
      </c>
      <c r="Q355" s="2" t="s">
        <v>650</v>
      </c>
      <c r="R355" s="2" t="s">
        <v>651</v>
      </c>
      <c r="S355" s="2" t="s">
        <v>650</v>
      </c>
      <c r="U355" s="129">
        <f t="shared" si="10"/>
        <v>1357.5</v>
      </c>
      <c r="V355" s="2">
        <f t="shared" si="11"/>
        <v>0</v>
      </c>
    </row>
    <row r="356" spans="1:22" ht="15" customHeight="1" x14ac:dyDescent="0.25">
      <c r="A356" s="2" t="s">
        <v>526</v>
      </c>
      <c r="B356" s="2" t="s">
        <v>537</v>
      </c>
      <c r="C356" s="2">
        <v>2015</v>
      </c>
      <c r="D356" s="2">
        <v>129.69999999999999</v>
      </c>
      <c r="E356" s="2">
        <v>79</v>
      </c>
      <c r="F356" s="2">
        <v>5.6</v>
      </c>
      <c r="G356" s="2">
        <v>3.3</v>
      </c>
      <c r="H356" s="2">
        <v>0</v>
      </c>
      <c r="I356" s="2">
        <v>8</v>
      </c>
      <c r="J356" s="2">
        <v>32</v>
      </c>
      <c r="K356" s="2">
        <v>1.7</v>
      </c>
      <c r="L356" s="2">
        <v>0</v>
      </c>
      <c r="M356" s="2">
        <v>0</v>
      </c>
      <c r="N356" s="2" t="s">
        <v>651</v>
      </c>
      <c r="O356" s="2" t="s">
        <v>650</v>
      </c>
      <c r="P356" s="2" t="s">
        <v>651</v>
      </c>
      <c r="Q356" s="2" t="s">
        <v>650</v>
      </c>
      <c r="R356" s="2" t="s">
        <v>651</v>
      </c>
      <c r="S356" s="2" t="s">
        <v>650</v>
      </c>
      <c r="U356" s="129">
        <f t="shared" si="10"/>
        <v>129.69999999999999</v>
      </c>
      <c r="V356" s="2">
        <f t="shared" si="11"/>
        <v>0</v>
      </c>
    </row>
    <row r="357" spans="1:22" ht="15" customHeight="1" x14ac:dyDescent="0.25">
      <c r="A357" s="2" t="s">
        <v>538</v>
      </c>
      <c r="B357" s="2" t="s">
        <v>539</v>
      </c>
      <c r="C357" s="2">
        <v>2015</v>
      </c>
      <c r="D357" s="2">
        <v>4.9000000000000004</v>
      </c>
      <c r="E357" s="2" t="s">
        <v>650</v>
      </c>
      <c r="F357" s="2">
        <v>0.6</v>
      </c>
      <c r="G357" s="2">
        <v>3.3</v>
      </c>
      <c r="H357" s="2" t="s">
        <v>650</v>
      </c>
      <c r="I357" s="2">
        <v>1</v>
      </c>
      <c r="J357" s="2" t="s">
        <v>650</v>
      </c>
      <c r="K357" s="2" t="s">
        <v>650</v>
      </c>
      <c r="L357" s="2" t="s">
        <v>650</v>
      </c>
      <c r="M357" s="2" t="s">
        <v>650</v>
      </c>
      <c r="N357" s="2" t="s">
        <v>651</v>
      </c>
      <c r="O357" s="2" t="s">
        <v>650</v>
      </c>
      <c r="P357" s="2" t="s">
        <v>651</v>
      </c>
      <c r="Q357" s="2" t="s">
        <v>650</v>
      </c>
      <c r="R357" s="2" t="s">
        <v>651</v>
      </c>
      <c r="S357" s="2" t="s">
        <v>650</v>
      </c>
      <c r="U357" s="129">
        <f t="shared" si="10"/>
        <v>4.9000000000000004</v>
      </c>
      <c r="V357" s="2">
        <f t="shared" si="11"/>
        <v>0</v>
      </c>
    </row>
    <row r="358" spans="1:22" ht="15" customHeight="1" x14ac:dyDescent="0.25">
      <c r="A358" s="2" t="s">
        <v>538</v>
      </c>
      <c r="B358" s="2" t="s">
        <v>540</v>
      </c>
      <c r="C358" s="2">
        <v>2015</v>
      </c>
      <c r="D358" s="2">
        <v>3.8</v>
      </c>
      <c r="E358" s="2">
        <v>0.2</v>
      </c>
      <c r="F358" s="2">
        <v>0.5</v>
      </c>
      <c r="G358" s="2">
        <v>0.7</v>
      </c>
      <c r="H358" s="2" t="s">
        <v>650</v>
      </c>
      <c r="I358" s="2">
        <v>2</v>
      </c>
      <c r="J358" s="2">
        <v>0.4</v>
      </c>
      <c r="K358" s="2" t="s">
        <v>650</v>
      </c>
      <c r="L358" s="2" t="s">
        <v>650</v>
      </c>
      <c r="M358" s="2" t="s">
        <v>650</v>
      </c>
      <c r="N358" s="2" t="s">
        <v>651</v>
      </c>
      <c r="O358" s="2" t="s">
        <v>650</v>
      </c>
      <c r="P358" s="2" t="s">
        <v>651</v>
      </c>
      <c r="Q358" s="2" t="s">
        <v>650</v>
      </c>
      <c r="R358" s="2" t="s">
        <v>651</v>
      </c>
      <c r="S358" s="2" t="s">
        <v>650</v>
      </c>
      <c r="U358" s="129">
        <f t="shared" si="10"/>
        <v>3.8</v>
      </c>
      <c r="V358" s="2">
        <f t="shared" si="11"/>
        <v>0</v>
      </c>
    </row>
    <row r="359" spans="1:22" ht="15" customHeight="1" x14ac:dyDescent="0.25">
      <c r="A359" s="2" t="s">
        <v>538</v>
      </c>
      <c r="B359" s="2" t="s">
        <v>541</v>
      </c>
      <c r="C359" s="2">
        <v>2015</v>
      </c>
      <c r="D359" s="2">
        <v>113.5</v>
      </c>
      <c r="E359" s="2">
        <v>32.1</v>
      </c>
      <c r="F359" s="2">
        <v>18.7</v>
      </c>
      <c r="G359" s="2">
        <v>31.3</v>
      </c>
      <c r="H359" s="2">
        <v>7.3</v>
      </c>
      <c r="I359" s="2">
        <v>18.7</v>
      </c>
      <c r="J359" s="2">
        <v>12.6</v>
      </c>
      <c r="K359" s="2" t="s">
        <v>650</v>
      </c>
      <c r="L359" s="2" t="s">
        <v>650</v>
      </c>
      <c r="M359" s="2" t="s">
        <v>650</v>
      </c>
      <c r="N359" s="2" t="s">
        <v>651</v>
      </c>
      <c r="O359" s="2" t="s">
        <v>650</v>
      </c>
      <c r="P359" s="2" t="s">
        <v>651</v>
      </c>
      <c r="Q359" s="2" t="s">
        <v>650</v>
      </c>
      <c r="R359" s="2" t="s">
        <v>651</v>
      </c>
      <c r="S359" s="2" t="s">
        <v>650</v>
      </c>
      <c r="U359" s="129">
        <f t="shared" si="10"/>
        <v>113.5</v>
      </c>
      <c r="V359" s="2">
        <f t="shared" si="11"/>
        <v>0</v>
      </c>
    </row>
    <row r="360" spans="1:22" ht="15" customHeight="1" x14ac:dyDescent="0.25">
      <c r="A360" s="2" t="s">
        <v>542</v>
      </c>
      <c r="B360" s="2" t="s">
        <v>543</v>
      </c>
      <c r="C360" s="2">
        <v>2015</v>
      </c>
      <c r="D360" s="2">
        <v>4.9000000000000004</v>
      </c>
      <c r="E360" s="2">
        <v>0.32700000000000001</v>
      </c>
      <c r="F360" s="2">
        <v>0.94799999999999995</v>
      </c>
      <c r="G360" s="2">
        <v>0</v>
      </c>
      <c r="H360" s="2" t="s">
        <v>650</v>
      </c>
      <c r="I360" s="2">
        <v>0.41699999999999998</v>
      </c>
      <c r="J360" s="2">
        <v>0.14599999999999999</v>
      </c>
      <c r="K360" s="2">
        <v>0</v>
      </c>
      <c r="L360" s="2">
        <v>0</v>
      </c>
      <c r="M360" s="2">
        <v>3.0619999999999998</v>
      </c>
      <c r="N360" s="2" t="s">
        <v>651</v>
      </c>
      <c r="O360" s="2" t="s">
        <v>650</v>
      </c>
      <c r="P360" s="2" t="s">
        <v>651</v>
      </c>
      <c r="Q360" s="2" t="s">
        <v>650</v>
      </c>
      <c r="R360" s="2" t="s">
        <v>651</v>
      </c>
      <c r="S360" s="2" t="s">
        <v>650</v>
      </c>
      <c r="U360" s="129">
        <f t="shared" si="10"/>
        <v>4.9000000000000004</v>
      </c>
      <c r="V360" s="2">
        <f t="shared" si="11"/>
        <v>0</v>
      </c>
    </row>
    <row r="361" spans="1:22" ht="15" customHeight="1" x14ac:dyDescent="0.25">
      <c r="A361" s="2" t="s">
        <v>542</v>
      </c>
      <c r="B361" s="2" t="s">
        <v>544</v>
      </c>
      <c r="C361" s="2">
        <v>2015</v>
      </c>
      <c r="D361" s="2">
        <v>3.8250000000000002</v>
      </c>
      <c r="E361" s="2">
        <v>0.312</v>
      </c>
      <c r="F361" s="2">
        <v>1.2350000000000001</v>
      </c>
      <c r="G361" s="2">
        <v>0</v>
      </c>
      <c r="H361" s="2" t="s">
        <v>650</v>
      </c>
      <c r="I361" s="2">
        <v>0.45200000000000001</v>
      </c>
      <c r="J361" s="2">
        <v>0.29499999999999998</v>
      </c>
      <c r="K361" s="2">
        <v>0</v>
      </c>
      <c r="L361" s="2">
        <v>0</v>
      </c>
      <c r="M361" s="2">
        <v>1.5309999999999999</v>
      </c>
      <c r="N361" s="2" t="s">
        <v>651</v>
      </c>
      <c r="O361" s="2" t="s">
        <v>650</v>
      </c>
      <c r="P361" s="2" t="s">
        <v>651</v>
      </c>
      <c r="Q361" s="2" t="s">
        <v>650</v>
      </c>
      <c r="R361" s="2" t="s">
        <v>651</v>
      </c>
      <c r="S361" s="2" t="s">
        <v>650</v>
      </c>
      <c r="U361" s="129">
        <f t="shared" si="10"/>
        <v>3.8250000000000002</v>
      </c>
      <c r="V361" s="2">
        <f t="shared" si="11"/>
        <v>0</v>
      </c>
    </row>
    <row r="362" spans="1:22" ht="15" customHeight="1" x14ac:dyDescent="0.25">
      <c r="A362" s="2" t="s">
        <v>542</v>
      </c>
      <c r="B362" s="2" t="s">
        <v>545</v>
      </c>
      <c r="C362" s="2">
        <v>2015</v>
      </c>
      <c r="D362" s="2">
        <v>6.3410000000000002</v>
      </c>
      <c r="E362" s="2">
        <v>1.869</v>
      </c>
      <c r="F362" s="2">
        <v>2.4540000000000002</v>
      </c>
      <c r="G362" s="2" t="s">
        <v>650</v>
      </c>
      <c r="H362" s="2" t="s">
        <v>650</v>
      </c>
      <c r="I362" s="2">
        <v>0.51300000000000001</v>
      </c>
      <c r="J362" s="2">
        <v>0</v>
      </c>
      <c r="K362" s="2">
        <v>0</v>
      </c>
      <c r="L362" s="2">
        <v>0</v>
      </c>
      <c r="M362" s="2">
        <v>1.5049999999999999</v>
      </c>
      <c r="N362" s="2" t="s">
        <v>651</v>
      </c>
      <c r="O362" s="2" t="s">
        <v>650</v>
      </c>
      <c r="P362" s="2" t="s">
        <v>651</v>
      </c>
      <c r="Q362" s="2" t="s">
        <v>650</v>
      </c>
      <c r="R362" s="2" t="s">
        <v>651</v>
      </c>
      <c r="S362" s="2" t="s">
        <v>650</v>
      </c>
      <c r="U362" s="129">
        <f t="shared" si="10"/>
        <v>6.3410000000000002</v>
      </c>
      <c r="V362" s="2">
        <f t="shared" si="11"/>
        <v>0</v>
      </c>
    </row>
    <row r="363" spans="1:22" ht="15" customHeight="1" x14ac:dyDescent="0.25">
      <c r="A363" s="2" t="s">
        <v>542</v>
      </c>
      <c r="B363" s="2" t="s">
        <v>546</v>
      </c>
      <c r="C363" s="2">
        <v>2015</v>
      </c>
      <c r="D363" s="2">
        <v>8.4309999999999992</v>
      </c>
      <c r="E363" s="2">
        <v>1.173</v>
      </c>
      <c r="F363" s="2">
        <v>3.2389999999999999</v>
      </c>
      <c r="G363" s="2" t="s">
        <v>650</v>
      </c>
      <c r="H363" s="2" t="s">
        <v>650</v>
      </c>
      <c r="I363" s="2">
        <v>0.93899999999999995</v>
      </c>
      <c r="J363" s="2">
        <v>0.51600000000000001</v>
      </c>
      <c r="K363" s="2">
        <v>0</v>
      </c>
      <c r="L363" s="2">
        <v>0</v>
      </c>
      <c r="M363" s="2">
        <v>2.5640000000000001</v>
      </c>
      <c r="N363" s="2" t="s">
        <v>651</v>
      </c>
      <c r="O363" s="2" t="s">
        <v>650</v>
      </c>
      <c r="P363" s="2" t="s">
        <v>651</v>
      </c>
      <c r="Q363" s="2" t="s">
        <v>650</v>
      </c>
      <c r="R363" s="2" t="s">
        <v>651</v>
      </c>
      <c r="S363" s="2" t="s">
        <v>650</v>
      </c>
      <c r="U363" s="129">
        <f t="shared" si="10"/>
        <v>8.4309999999999992</v>
      </c>
      <c r="V363" s="2">
        <f t="shared" si="11"/>
        <v>0</v>
      </c>
    </row>
    <row r="364" spans="1:22" ht="15" customHeight="1" x14ac:dyDescent="0.25">
      <c r="A364" s="2" t="s">
        <v>542</v>
      </c>
      <c r="B364" s="2" t="s">
        <v>547</v>
      </c>
      <c r="C364" s="2">
        <v>2015</v>
      </c>
      <c r="D364" s="2">
        <v>97.671000000000006</v>
      </c>
      <c r="E364" s="2">
        <v>20.334</v>
      </c>
      <c r="F364" s="2">
        <v>23.71</v>
      </c>
      <c r="G364" s="2">
        <v>1.476</v>
      </c>
      <c r="H364" s="2">
        <v>7.41</v>
      </c>
      <c r="I364" s="2">
        <v>15.382</v>
      </c>
      <c r="J364" s="2">
        <v>16.759</v>
      </c>
      <c r="K364" s="2">
        <v>0</v>
      </c>
      <c r="L364" s="2">
        <v>0</v>
      </c>
      <c r="M364" s="2">
        <v>20.010000000000002</v>
      </c>
      <c r="N364" s="2" t="s">
        <v>651</v>
      </c>
      <c r="O364" s="2" t="s">
        <v>650</v>
      </c>
      <c r="P364" s="2" t="s">
        <v>651</v>
      </c>
      <c r="Q364" s="2" t="s">
        <v>650</v>
      </c>
      <c r="R364" s="2" t="s">
        <v>651</v>
      </c>
      <c r="S364" s="2" t="s">
        <v>650</v>
      </c>
      <c r="U364" s="129">
        <f t="shared" si="10"/>
        <v>97.671000000000006</v>
      </c>
      <c r="V364" s="2">
        <f t="shared" si="11"/>
        <v>0</v>
      </c>
    </row>
    <row r="365" spans="1:22" ht="15" customHeight="1" x14ac:dyDescent="0.25">
      <c r="A365" s="2" t="s">
        <v>548</v>
      </c>
      <c r="B365" s="2" t="s">
        <v>549</v>
      </c>
      <c r="C365" s="2">
        <v>2015</v>
      </c>
      <c r="D365" s="2">
        <v>2.1</v>
      </c>
      <c r="E365" s="2">
        <v>0.6</v>
      </c>
      <c r="F365" s="2">
        <v>0.26</v>
      </c>
      <c r="G365" s="2">
        <v>0.44</v>
      </c>
      <c r="H365" s="2">
        <v>0</v>
      </c>
      <c r="I365" s="2">
        <v>0.73</v>
      </c>
      <c r="J365" s="2">
        <v>0.08</v>
      </c>
      <c r="K365" s="2">
        <v>0</v>
      </c>
      <c r="L365" s="2">
        <v>0</v>
      </c>
      <c r="M365" s="2">
        <v>0.44</v>
      </c>
      <c r="N365" s="2" t="s">
        <v>651</v>
      </c>
      <c r="O365" s="2" t="s">
        <v>650</v>
      </c>
      <c r="P365" s="2" t="s">
        <v>651</v>
      </c>
      <c r="Q365" s="2" t="s">
        <v>650</v>
      </c>
      <c r="R365" s="2" t="s">
        <v>651</v>
      </c>
      <c r="S365" s="2" t="s">
        <v>650</v>
      </c>
      <c r="U365" s="129">
        <f t="shared" si="10"/>
        <v>2.1</v>
      </c>
      <c r="V365" s="2">
        <f t="shared" si="11"/>
        <v>0</v>
      </c>
    </row>
    <row r="366" spans="1:22" ht="15" customHeight="1" x14ac:dyDescent="0.25">
      <c r="A366" s="2" t="s">
        <v>548</v>
      </c>
      <c r="B366" s="2" t="s">
        <v>550</v>
      </c>
      <c r="C366" s="2">
        <v>2015</v>
      </c>
      <c r="D366" s="2">
        <v>119.6</v>
      </c>
      <c r="E366" s="2">
        <v>48</v>
      </c>
      <c r="F366" s="2">
        <v>18.100000000000001</v>
      </c>
      <c r="G366" s="2">
        <v>15.7</v>
      </c>
      <c r="H366" s="2">
        <v>8.8000000000000007</v>
      </c>
      <c r="I366" s="2">
        <v>21.6</v>
      </c>
      <c r="J366" s="2">
        <v>10.5</v>
      </c>
      <c r="K366" s="2">
        <v>0</v>
      </c>
      <c r="L366" s="2">
        <v>5.6</v>
      </c>
      <c r="M366" s="2">
        <v>15.7</v>
      </c>
      <c r="N366" s="2" t="s">
        <v>651</v>
      </c>
      <c r="O366" s="2" t="s">
        <v>650</v>
      </c>
      <c r="P366" s="2" t="s">
        <v>651</v>
      </c>
      <c r="Q366" s="2" t="s">
        <v>650</v>
      </c>
      <c r="R366" s="2" t="s">
        <v>651</v>
      </c>
      <c r="S366" s="2" t="s">
        <v>650</v>
      </c>
      <c r="U366" s="129">
        <f t="shared" si="10"/>
        <v>119.6</v>
      </c>
      <c r="V366" s="2">
        <f t="shared" si="11"/>
        <v>0</v>
      </c>
    </row>
    <row r="367" spans="1:22" ht="15" customHeight="1" x14ac:dyDescent="0.25">
      <c r="A367" s="2" t="s">
        <v>548</v>
      </c>
      <c r="B367" s="2" t="s">
        <v>551</v>
      </c>
      <c r="C367" s="2">
        <v>2015</v>
      </c>
      <c r="D367" s="2">
        <v>22.1</v>
      </c>
      <c r="E367" s="2">
        <v>10.1</v>
      </c>
      <c r="F367" s="2">
        <v>0.6</v>
      </c>
      <c r="G367" s="2">
        <v>5.2</v>
      </c>
      <c r="H367" s="2">
        <v>0</v>
      </c>
      <c r="I367" s="2">
        <v>5.4</v>
      </c>
      <c r="J367" s="2">
        <v>0.9</v>
      </c>
      <c r="K367" s="2">
        <v>0</v>
      </c>
      <c r="L367" s="2">
        <v>0</v>
      </c>
      <c r="M367" s="2">
        <v>5.2</v>
      </c>
      <c r="N367" s="2" t="s">
        <v>651</v>
      </c>
      <c r="O367" s="2" t="s">
        <v>650</v>
      </c>
      <c r="P367" s="2" t="s">
        <v>651</v>
      </c>
      <c r="Q367" s="2" t="s">
        <v>650</v>
      </c>
      <c r="R367" s="2" t="s">
        <v>651</v>
      </c>
      <c r="S367" s="2" t="s">
        <v>650</v>
      </c>
      <c r="U367" s="129">
        <f t="shared" si="10"/>
        <v>22.1</v>
      </c>
      <c r="V367" s="2">
        <f t="shared" si="11"/>
        <v>0</v>
      </c>
    </row>
    <row r="368" spans="1:22" ht="15" customHeight="1" x14ac:dyDescent="0.25">
      <c r="A368" s="2" t="s">
        <v>552</v>
      </c>
      <c r="B368" s="2" t="s">
        <v>553</v>
      </c>
      <c r="C368" s="2">
        <v>2015</v>
      </c>
      <c r="D368" s="2">
        <v>209.69399999999999</v>
      </c>
      <c r="E368" s="2">
        <v>100.381</v>
      </c>
      <c r="F368" s="2">
        <v>21.306000000000001</v>
      </c>
      <c r="G368" s="2" t="s">
        <v>650</v>
      </c>
      <c r="H368" s="2" t="s">
        <v>650</v>
      </c>
      <c r="I368" s="2" t="s">
        <v>666</v>
      </c>
      <c r="J368" s="2" t="s">
        <v>666</v>
      </c>
      <c r="K368" s="2" t="s">
        <v>666</v>
      </c>
      <c r="L368" s="2" t="s">
        <v>650</v>
      </c>
      <c r="M368" s="2">
        <v>88.007000000000005</v>
      </c>
      <c r="N368" s="2" t="s">
        <v>651</v>
      </c>
      <c r="O368" s="2" t="s">
        <v>650</v>
      </c>
      <c r="P368" s="2" t="s">
        <v>651</v>
      </c>
      <c r="Q368" s="2" t="s">
        <v>650</v>
      </c>
      <c r="R368" s="2" t="s">
        <v>651</v>
      </c>
      <c r="S368" s="2" t="s">
        <v>650</v>
      </c>
      <c r="U368" s="129">
        <f t="shared" si="10"/>
        <v>209.69399999999999</v>
      </c>
      <c r="V368" s="2">
        <f t="shared" si="11"/>
        <v>0</v>
      </c>
    </row>
    <row r="369" spans="1:22" ht="15" customHeight="1" x14ac:dyDescent="0.25">
      <c r="A369" s="2" t="s">
        <v>552</v>
      </c>
      <c r="B369" s="2" t="s">
        <v>554</v>
      </c>
      <c r="C369" s="2">
        <v>2015</v>
      </c>
      <c r="D369" s="2">
        <v>2.5910000000000002</v>
      </c>
      <c r="E369" s="2" t="s">
        <v>666</v>
      </c>
      <c r="F369" s="2" t="s">
        <v>666</v>
      </c>
      <c r="G369" s="2" t="s">
        <v>666</v>
      </c>
      <c r="H369" s="2" t="s">
        <v>650</v>
      </c>
      <c r="I369" s="2" t="s">
        <v>666</v>
      </c>
      <c r="J369" s="2" t="s">
        <v>666</v>
      </c>
      <c r="K369" s="2" t="s">
        <v>650</v>
      </c>
      <c r="L369" s="2" t="s">
        <v>650</v>
      </c>
      <c r="M369" s="2" t="s">
        <v>666</v>
      </c>
      <c r="N369" s="2" t="s">
        <v>651</v>
      </c>
      <c r="O369" s="2" t="s">
        <v>650</v>
      </c>
      <c r="P369" s="2" t="s">
        <v>651</v>
      </c>
      <c r="Q369" s="2" t="s">
        <v>650</v>
      </c>
      <c r="R369" s="2" t="s">
        <v>651</v>
      </c>
      <c r="S369" s="2" t="s">
        <v>650</v>
      </c>
      <c r="U369" s="129">
        <f t="shared" si="10"/>
        <v>2.5910000000000002</v>
      </c>
      <c r="V369" s="2">
        <f t="shared" si="11"/>
        <v>0</v>
      </c>
    </row>
    <row r="370" spans="1:22" ht="15" customHeight="1" x14ac:dyDescent="0.25">
      <c r="A370" s="2" t="s">
        <v>552</v>
      </c>
      <c r="B370" s="2" t="s">
        <v>555</v>
      </c>
      <c r="C370" s="2">
        <v>2015</v>
      </c>
      <c r="D370" s="2">
        <v>13.726000000000001</v>
      </c>
      <c r="E370" s="2" t="s">
        <v>666</v>
      </c>
      <c r="F370" s="2" t="s">
        <v>666</v>
      </c>
      <c r="G370" s="2" t="s">
        <v>666</v>
      </c>
      <c r="H370" s="2" t="s">
        <v>650</v>
      </c>
      <c r="I370" s="2" t="s">
        <v>666</v>
      </c>
      <c r="J370" s="2" t="s">
        <v>666</v>
      </c>
      <c r="K370" s="2" t="s">
        <v>650</v>
      </c>
      <c r="L370" s="2" t="s">
        <v>650</v>
      </c>
      <c r="M370" s="2" t="s">
        <v>666</v>
      </c>
      <c r="N370" s="2" t="s">
        <v>651</v>
      </c>
      <c r="O370" s="2" t="s">
        <v>650</v>
      </c>
      <c r="P370" s="2" t="s">
        <v>651</v>
      </c>
      <c r="Q370" s="2" t="s">
        <v>650</v>
      </c>
      <c r="R370" s="2" t="s">
        <v>651</v>
      </c>
      <c r="S370" s="2" t="s">
        <v>650</v>
      </c>
      <c r="U370" s="129">
        <f t="shared" si="10"/>
        <v>13.726000000000001</v>
      </c>
      <c r="V370" s="2">
        <f t="shared" si="11"/>
        <v>0</v>
      </c>
    </row>
    <row r="371" spans="1:22" ht="15" customHeight="1" x14ac:dyDescent="0.25">
      <c r="A371" s="2" t="s">
        <v>552</v>
      </c>
      <c r="B371" s="2" t="s">
        <v>556</v>
      </c>
      <c r="C371" s="2">
        <v>2015</v>
      </c>
      <c r="D371" s="2">
        <v>21.375</v>
      </c>
      <c r="E371" s="2" t="s">
        <v>666</v>
      </c>
      <c r="F371" s="2" t="s">
        <v>666</v>
      </c>
      <c r="G371" s="2" t="s">
        <v>666</v>
      </c>
      <c r="H371" s="2" t="s">
        <v>650</v>
      </c>
      <c r="I371" s="2" t="s">
        <v>666</v>
      </c>
      <c r="J371" s="2" t="s">
        <v>666</v>
      </c>
      <c r="K371" s="2" t="s">
        <v>650</v>
      </c>
      <c r="L371" s="2" t="s">
        <v>666</v>
      </c>
      <c r="M371" s="2" t="s">
        <v>666</v>
      </c>
      <c r="N371" s="2" t="s">
        <v>651</v>
      </c>
      <c r="O371" s="2" t="s">
        <v>650</v>
      </c>
      <c r="P371" s="2" t="s">
        <v>651</v>
      </c>
      <c r="Q371" s="2" t="s">
        <v>650</v>
      </c>
      <c r="R371" s="2" t="s">
        <v>651</v>
      </c>
      <c r="S371" s="2" t="s">
        <v>650</v>
      </c>
      <c r="U371" s="129">
        <f t="shared" si="10"/>
        <v>21.375</v>
      </c>
      <c r="V371" s="2">
        <f t="shared" si="11"/>
        <v>0</v>
      </c>
    </row>
    <row r="372" spans="1:22" ht="15" customHeight="1" x14ac:dyDescent="0.25">
      <c r="A372" s="2" t="s">
        <v>552</v>
      </c>
      <c r="B372" s="2" t="s">
        <v>557</v>
      </c>
      <c r="C372" s="2">
        <v>2015</v>
      </c>
      <c r="D372" s="2">
        <v>5.5469999999999997</v>
      </c>
      <c r="E372" s="2" t="s">
        <v>666</v>
      </c>
      <c r="F372" s="2" t="s">
        <v>666</v>
      </c>
      <c r="G372" s="2" t="s">
        <v>666</v>
      </c>
      <c r="H372" s="2" t="s">
        <v>650</v>
      </c>
      <c r="I372" s="2" t="s">
        <v>666</v>
      </c>
      <c r="J372" s="2" t="s">
        <v>666</v>
      </c>
      <c r="K372" s="2" t="s">
        <v>650</v>
      </c>
      <c r="L372" s="2" t="s">
        <v>650</v>
      </c>
      <c r="M372" s="2" t="s">
        <v>666</v>
      </c>
      <c r="N372" s="2" t="s">
        <v>651</v>
      </c>
      <c r="O372" s="2" t="s">
        <v>650</v>
      </c>
      <c r="P372" s="2" t="s">
        <v>651</v>
      </c>
      <c r="Q372" s="2" t="s">
        <v>650</v>
      </c>
      <c r="R372" s="2" t="s">
        <v>651</v>
      </c>
      <c r="S372" s="2" t="s">
        <v>650</v>
      </c>
      <c r="U372" s="129">
        <f t="shared" si="10"/>
        <v>5.5469999999999997</v>
      </c>
      <c r="V372" s="2">
        <f t="shared" si="11"/>
        <v>0</v>
      </c>
    </row>
    <row r="373" spans="1:22" ht="15" customHeight="1" x14ac:dyDescent="0.25">
      <c r="A373" s="2" t="s">
        <v>552</v>
      </c>
      <c r="B373" s="2" t="s">
        <v>558</v>
      </c>
      <c r="C373" s="2">
        <v>2015</v>
      </c>
      <c r="D373" s="2">
        <v>64.525000000000006</v>
      </c>
      <c r="E373" s="2" t="s">
        <v>666</v>
      </c>
      <c r="F373" s="2" t="s">
        <v>666</v>
      </c>
      <c r="G373" s="2" t="s">
        <v>666</v>
      </c>
      <c r="H373" s="2" t="s">
        <v>666</v>
      </c>
      <c r="I373" s="2" t="s">
        <v>666</v>
      </c>
      <c r="J373" s="2" t="s">
        <v>666</v>
      </c>
      <c r="K373" s="2" t="s">
        <v>666</v>
      </c>
      <c r="L373" s="2" t="s">
        <v>666</v>
      </c>
      <c r="M373" s="2" t="s">
        <v>666</v>
      </c>
      <c r="N373" s="2" t="s">
        <v>651</v>
      </c>
      <c r="O373" s="2" t="s">
        <v>650</v>
      </c>
      <c r="P373" s="2" t="s">
        <v>651</v>
      </c>
      <c r="Q373" s="2" t="s">
        <v>650</v>
      </c>
      <c r="R373" s="2" t="s">
        <v>651</v>
      </c>
      <c r="S373" s="2" t="s">
        <v>650</v>
      </c>
      <c r="U373" s="129">
        <f t="shared" si="10"/>
        <v>64.525000000000006</v>
      </c>
      <c r="V373" s="2">
        <f t="shared" si="11"/>
        <v>0</v>
      </c>
    </row>
    <row r="374" spans="1:22" ht="15" customHeight="1" x14ac:dyDescent="0.25">
      <c r="A374" s="2" t="s">
        <v>552</v>
      </c>
      <c r="B374" s="2" t="s">
        <v>559</v>
      </c>
      <c r="C374" s="2">
        <v>2015</v>
      </c>
      <c r="D374" s="2">
        <v>112.843</v>
      </c>
      <c r="E374" s="2" t="s">
        <v>666</v>
      </c>
      <c r="F374" s="2" t="s">
        <v>666</v>
      </c>
      <c r="G374" s="2" t="s">
        <v>666</v>
      </c>
      <c r="H374" s="2" t="s">
        <v>666</v>
      </c>
      <c r="I374" s="2" t="s">
        <v>666</v>
      </c>
      <c r="J374" s="2" t="s">
        <v>666</v>
      </c>
      <c r="K374" s="2" t="s">
        <v>666</v>
      </c>
      <c r="L374" s="2" t="s">
        <v>666</v>
      </c>
      <c r="M374" s="2" t="s">
        <v>666</v>
      </c>
      <c r="N374" s="2" t="s">
        <v>651</v>
      </c>
      <c r="O374" s="2" t="s">
        <v>650</v>
      </c>
      <c r="P374" s="2" t="s">
        <v>651</v>
      </c>
      <c r="Q374" s="2" t="s">
        <v>650</v>
      </c>
      <c r="R374" s="2" t="s">
        <v>651</v>
      </c>
      <c r="S374" s="2" t="s">
        <v>650</v>
      </c>
      <c r="U374" s="129">
        <f t="shared" si="10"/>
        <v>112.843</v>
      </c>
      <c r="V374" s="2">
        <f t="shared" si="11"/>
        <v>0</v>
      </c>
    </row>
    <row r="375" spans="1:22" ht="15" customHeight="1" x14ac:dyDescent="0.25">
      <c r="A375" s="2" t="s">
        <v>552</v>
      </c>
      <c r="B375" s="2" t="s">
        <v>560</v>
      </c>
      <c r="C375" s="2">
        <v>2015</v>
      </c>
      <c r="D375" s="2">
        <v>36.692</v>
      </c>
      <c r="E375" s="2" t="s">
        <v>666</v>
      </c>
      <c r="F375" s="2" t="s">
        <v>666</v>
      </c>
      <c r="G375" s="2" t="s">
        <v>666</v>
      </c>
      <c r="H375" s="2" t="s">
        <v>650</v>
      </c>
      <c r="I375" s="2" t="s">
        <v>666</v>
      </c>
      <c r="J375" s="2" t="s">
        <v>666</v>
      </c>
      <c r="K375" s="2" t="s">
        <v>650</v>
      </c>
      <c r="L375" s="2" t="s">
        <v>650</v>
      </c>
      <c r="M375" s="2" t="s">
        <v>666</v>
      </c>
      <c r="N375" s="2" t="s">
        <v>651</v>
      </c>
      <c r="O375" s="2" t="s">
        <v>650</v>
      </c>
      <c r="P375" s="2" t="s">
        <v>651</v>
      </c>
      <c r="Q375" s="2" t="s">
        <v>650</v>
      </c>
      <c r="R375" s="2" t="s">
        <v>651</v>
      </c>
      <c r="S375" s="2" t="s">
        <v>650</v>
      </c>
      <c r="U375" s="129">
        <f t="shared" si="10"/>
        <v>36.692</v>
      </c>
      <c r="V375" s="2">
        <f t="shared" si="11"/>
        <v>0</v>
      </c>
    </row>
    <row r="376" spans="1:22" ht="15" customHeight="1" x14ac:dyDescent="0.25">
      <c r="A376" s="2" t="s">
        <v>552</v>
      </c>
      <c r="B376" s="2" t="s">
        <v>561</v>
      </c>
      <c r="C376" s="2">
        <v>2015</v>
      </c>
      <c r="D376" s="2">
        <v>15.802</v>
      </c>
      <c r="E376" s="2" t="s">
        <v>666</v>
      </c>
      <c r="F376" s="2" t="s">
        <v>666</v>
      </c>
      <c r="G376" s="2" t="s">
        <v>666</v>
      </c>
      <c r="H376" s="2" t="s">
        <v>650</v>
      </c>
      <c r="I376" s="2" t="s">
        <v>666</v>
      </c>
      <c r="J376" s="2" t="s">
        <v>666</v>
      </c>
      <c r="K376" s="2" t="s">
        <v>666</v>
      </c>
      <c r="L376" s="2" t="s">
        <v>666</v>
      </c>
      <c r="M376" s="2" t="s">
        <v>666</v>
      </c>
      <c r="N376" s="2" t="s">
        <v>651</v>
      </c>
      <c r="O376" s="2" t="s">
        <v>650</v>
      </c>
      <c r="P376" s="2" t="s">
        <v>651</v>
      </c>
      <c r="Q376" s="2" t="s">
        <v>650</v>
      </c>
      <c r="R376" s="2" t="s">
        <v>651</v>
      </c>
      <c r="S376" s="2" t="s">
        <v>650</v>
      </c>
      <c r="U376" s="129">
        <f t="shared" si="10"/>
        <v>15.802</v>
      </c>
      <c r="V376" s="2">
        <f t="shared" si="11"/>
        <v>0</v>
      </c>
    </row>
    <row r="377" spans="1:22" ht="15" customHeight="1" x14ac:dyDescent="0.25">
      <c r="A377" s="2" t="s">
        <v>552</v>
      </c>
      <c r="B377" s="2" t="s">
        <v>562</v>
      </c>
      <c r="C377" s="2">
        <v>2015</v>
      </c>
      <c r="D377" s="2">
        <v>11.252000000000001</v>
      </c>
      <c r="E377" s="2" t="s">
        <v>666</v>
      </c>
      <c r="F377" s="2" t="s">
        <v>666</v>
      </c>
      <c r="G377" s="2" t="s">
        <v>650</v>
      </c>
      <c r="H377" s="2" t="s">
        <v>650</v>
      </c>
      <c r="I377" s="2" t="s">
        <v>666</v>
      </c>
      <c r="J377" s="2" t="s">
        <v>666</v>
      </c>
      <c r="K377" s="2" t="s">
        <v>666</v>
      </c>
      <c r="L377" s="2" t="s">
        <v>650</v>
      </c>
      <c r="M377" s="2" t="s">
        <v>650</v>
      </c>
      <c r="N377" s="2" t="s">
        <v>651</v>
      </c>
      <c r="O377" s="2" t="s">
        <v>650</v>
      </c>
      <c r="P377" s="2" t="s">
        <v>651</v>
      </c>
      <c r="Q377" s="2" t="s">
        <v>650</v>
      </c>
      <c r="R377" s="2" t="s">
        <v>651</v>
      </c>
      <c r="S377" s="2" t="s">
        <v>650</v>
      </c>
      <c r="U377" s="129">
        <f t="shared" si="10"/>
        <v>11.252000000000001</v>
      </c>
      <c r="V377" s="2">
        <f t="shared" si="11"/>
        <v>0</v>
      </c>
    </row>
    <row r="378" spans="1:22" ht="15" customHeight="1" x14ac:dyDescent="0.25">
      <c r="A378" s="2" t="s">
        <v>552</v>
      </c>
      <c r="B378" s="2" t="s">
        <v>563</v>
      </c>
      <c r="C378" s="2">
        <v>2015</v>
      </c>
      <c r="D378" s="2">
        <v>102.199</v>
      </c>
      <c r="E378" s="2" t="s">
        <v>650</v>
      </c>
      <c r="F378" s="2" t="s">
        <v>650</v>
      </c>
      <c r="G378" s="2" t="s">
        <v>650</v>
      </c>
      <c r="H378" s="2" t="s">
        <v>650</v>
      </c>
      <c r="I378" s="2" t="s">
        <v>650</v>
      </c>
      <c r="J378" s="2" t="s">
        <v>650</v>
      </c>
      <c r="K378" s="2" t="s">
        <v>650</v>
      </c>
      <c r="L378" s="2" t="s">
        <v>650</v>
      </c>
      <c r="M378" s="2" t="s">
        <v>650</v>
      </c>
      <c r="N378" s="2" t="s">
        <v>829</v>
      </c>
      <c r="O378" s="2">
        <v>102.199</v>
      </c>
      <c r="P378" s="2" t="s">
        <v>651</v>
      </c>
      <c r="Q378" s="2" t="s">
        <v>650</v>
      </c>
      <c r="R378" s="2" t="s">
        <v>651</v>
      </c>
      <c r="S378" s="2" t="s">
        <v>650</v>
      </c>
      <c r="U378" s="129">
        <f t="shared" si="10"/>
        <v>102.199</v>
      </c>
      <c r="V378" s="2">
        <f t="shared" si="11"/>
        <v>102.199</v>
      </c>
    </row>
    <row r="379" spans="1:22" ht="15" customHeight="1" x14ac:dyDescent="0.25">
      <c r="A379" s="2" t="s">
        <v>552</v>
      </c>
      <c r="B379" s="2" t="s">
        <v>564</v>
      </c>
      <c r="C379" s="2">
        <v>2015</v>
      </c>
      <c r="D379" s="2">
        <v>53.823999999999998</v>
      </c>
      <c r="E379" s="2">
        <v>41.32</v>
      </c>
      <c r="F379" s="2" t="s">
        <v>650</v>
      </c>
      <c r="G379" s="2" t="s">
        <v>650</v>
      </c>
      <c r="H379" s="2" t="s">
        <v>650</v>
      </c>
      <c r="I379" s="2">
        <v>8.7100000000000009</v>
      </c>
      <c r="J379" s="2">
        <v>3.76</v>
      </c>
      <c r="K379" s="2" t="s">
        <v>650</v>
      </c>
      <c r="L379" s="2" t="s">
        <v>650</v>
      </c>
      <c r="M379" s="2" t="s">
        <v>650</v>
      </c>
      <c r="N379" s="2" t="s">
        <v>651</v>
      </c>
      <c r="O379" s="2" t="s">
        <v>650</v>
      </c>
      <c r="P379" s="2" t="s">
        <v>651</v>
      </c>
      <c r="Q379" s="2" t="s">
        <v>650</v>
      </c>
      <c r="R379" s="2" t="s">
        <v>651</v>
      </c>
      <c r="S379" s="2" t="s">
        <v>650</v>
      </c>
      <c r="U379" s="129">
        <f t="shared" si="10"/>
        <v>53.823999999999998</v>
      </c>
      <c r="V379" s="2">
        <f t="shared" si="11"/>
        <v>0</v>
      </c>
    </row>
    <row r="380" spans="1:22" ht="15" customHeight="1" x14ac:dyDescent="0.25">
      <c r="A380" s="2" t="s">
        <v>552</v>
      </c>
      <c r="B380" s="2" t="s">
        <v>565</v>
      </c>
      <c r="C380" s="2">
        <v>2015</v>
      </c>
      <c r="D380" s="2">
        <v>1.591</v>
      </c>
      <c r="E380" s="2" t="s">
        <v>666</v>
      </c>
      <c r="F380" s="2" t="s">
        <v>666</v>
      </c>
      <c r="G380" s="2" t="s">
        <v>666</v>
      </c>
      <c r="H380" s="2" t="s">
        <v>666</v>
      </c>
      <c r="I380" s="2" t="s">
        <v>666</v>
      </c>
      <c r="J380" s="2" t="s">
        <v>666</v>
      </c>
      <c r="K380" s="2" t="s">
        <v>666</v>
      </c>
      <c r="L380" s="2" t="s">
        <v>666</v>
      </c>
      <c r="M380" s="2" t="s">
        <v>666</v>
      </c>
      <c r="N380" s="2" t="s">
        <v>651</v>
      </c>
      <c r="O380" s="2" t="s">
        <v>650</v>
      </c>
      <c r="P380" s="2" t="s">
        <v>651</v>
      </c>
      <c r="Q380" s="2" t="s">
        <v>650</v>
      </c>
      <c r="R380" s="2" t="s">
        <v>651</v>
      </c>
      <c r="S380" s="2" t="s">
        <v>650</v>
      </c>
      <c r="U380" s="129">
        <f t="shared" si="10"/>
        <v>1.591</v>
      </c>
      <c r="V380" s="2">
        <f t="shared" si="11"/>
        <v>0</v>
      </c>
    </row>
    <row r="381" spans="1:22" ht="15" customHeight="1" x14ac:dyDescent="0.25">
      <c r="A381" s="2" t="s">
        <v>552</v>
      </c>
      <c r="B381" s="2" t="s">
        <v>566</v>
      </c>
      <c r="C381" s="2">
        <v>2015</v>
      </c>
      <c r="D381" s="2">
        <v>1.5429999999999999</v>
      </c>
      <c r="E381" s="2" t="s">
        <v>650</v>
      </c>
      <c r="F381" s="2" t="s">
        <v>666</v>
      </c>
      <c r="G381" s="2" t="s">
        <v>650</v>
      </c>
      <c r="H381" s="2" t="s">
        <v>650</v>
      </c>
      <c r="I381" s="2" t="s">
        <v>666</v>
      </c>
      <c r="J381" s="2" t="s">
        <v>666</v>
      </c>
      <c r="K381" s="2" t="s">
        <v>650</v>
      </c>
      <c r="L381" s="2" t="s">
        <v>650</v>
      </c>
      <c r="M381" s="2" t="s">
        <v>650</v>
      </c>
      <c r="N381" s="2" t="s">
        <v>651</v>
      </c>
      <c r="O381" s="2" t="s">
        <v>650</v>
      </c>
      <c r="P381" s="2" t="s">
        <v>651</v>
      </c>
      <c r="Q381" s="2" t="s">
        <v>650</v>
      </c>
      <c r="R381" s="2" t="s">
        <v>651</v>
      </c>
      <c r="S381" s="2" t="s">
        <v>650</v>
      </c>
      <c r="U381" s="129">
        <f t="shared" si="10"/>
        <v>1.5429999999999999</v>
      </c>
      <c r="V381" s="2">
        <f t="shared" si="11"/>
        <v>0</v>
      </c>
    </row>
    <row r="382" spans="1:22" ht="15" customHeight="1" x14ac:dyDescent="0.25">
      <c r="A382" s="2" t="s">
        <v>552</v>
      </c>
      <c r="B382" s="2" t="s">
        <v>567</v>
      </c>
      <c r="C382" s="2">
        <v>2015</v>
      </c>
      <c r="D382" s="2">
        <v>48.253</v>
      </c>
      <c r="E382" s="2" t="s">
        <v>666</v>
      </c>
      <c r="F382" s="2" t="s">
        <v>666</v>
      </c>
      <c r="G382" s="2" t="s">
        <v>650</v>
      </c>
      <c r="H382" s="2" t="s">
        <v>650</v>
      </c>
      <c r="I382" s="2" t="s">
        <v>666</v>
      </c>
      <c r="J382" s="2" t="s">
        <v>666</v>
      </c>
      <c r="K382" s="2" t="s">
        <v>650</v>
      </c>
      <c r="L382" s="2" t="s">
        <v>650</v>
      </c>
      <c r="M382" s="2" t="s">
        <v>650</v>
      </c>
      <c r="N382" s="2" t="s">
        <v>651</v>
      </c>
      <c r="O382" s="2" t="s">
        <v>650</v>
      </c>
      <c r="P382" s="2" t="s">
        <v>651</v>
      </c>
      <c r="Q382" s="2" t="s">
        <v>650</v>
      </c>
      <c r="R382" s="2" t="s">
        <v>651</v>
      </c>
      <c r="S382" s="2" t="s">
        <v>650</v>
      </c>
      <c r="U382" s="129">
        <f t="shared" si="10"/>
        <v>48.253</v>
      </c>
      <c r="V382" s="2">
        <f t="shared" si="11"/>
        <v>0</v>
      </c>
    </row>
    <row r="383" spans="1:22" ht="15" customHeight="1" x14ac:dyDescent="0.25">
      <c r="A383" s="2" t="s">
        <v>552</v>
      </c>
      <c r="B383" s="2" t="s">
        <v>568</v>
      </c>
      <c r="C383" s="2">
        <v>2015</v>
      </c>
      <c r="D383" s="2">
        <v>6.9610000000000003</v>
      </c>
      <c r="E383" s="2" t="s">
        <v>666</v>
      </c>
      <c r="F383" s="2" t="s">
        <v>666</v>
      </c>
      <c r="G383" s="2" t="s">
        <v>666</v>
      </c>
      <c r="H383" s="2" t="s">
        <v>666</v>
      </c>
      <c r="I383" s="2" t="s">
        <v>666</v>
      </c>
      <c r="J383" s="2" t="s">
        <v>666</v>
      </c>
      <c r="K383" s="2" t="s">
        <v>666</v>
      </c>
      <c r="L383" s="2" t="s">
        <v>666</v>
      </c>
      <c r="M383" s="2" t="s">
        <v>666</v>
      </c>
      <c r="N383" s="2" t="s">
        <v>651</v>
      </c>
      <c r="O383" s="2" t="s">
        <v>650</v>
      </c>
      <c r="P383" s="2" t="s">
        <v>651</v>
      </c>
      <c r="Q383" s="2" t="s">
        <v>650</v>
      </c>
      <c r="R383" s="2" t="s">
        <v>651</v>
      </c>
      <c r="S383" s="2" t="s">
        <v>650</v>
      </c>
      <c r="U383" s="129">
        <f t="shared" si="10"/>
        <v>6.9610000000000003</v>
      </c>
      <c r="V383" s="2">
        <f t="shared" si="11"/>
        <v>0</v>
      </c>
    </row>
    <row r="384" spans="1:22" ht="15" customHeight="1" x14ac:dyDescent="0.25">
      <c r="A384" s="2" t="s">
        <v>552</v>
      </c>
      <c r="B384" s="2" t="s">
        <v>569</v>
      </c>
      <c r="C384" s="2">
        <v>2015</v>
      </c>
      <c r="D384" s="2">
        <v>86.739000000000004</v>
      </c>
      <c r="E384" s="2" t="s">
        <v>666</v>
      </c>
      <c r="F384" s="2" t="s">
        <v>666</v>
      </c>
      <c r="G384" s="2" t="s">
        <v>650</v>
      </c>
      <c r="H384" s="2" t="s">
        <v>650</v>
      </c>
      <c r="I384" s="2" t="s">
        <v>666</v>
      </c>
      <c r="J384" s="2" t="s">
        <v>666</v>
      </c>
      <c r="K384" s="2" t="s">
        <v>650</v>
      </c>
      <c r="L384" s="2" t="s">
        <v>650</v>
      </c>
      <c r="M384" s="2">
        <v>58.097000000000001</v>
      </c>
      <c r="N384" s="2" t="s">
        <v>651</v>
      </c>
      <c r="O384" s="2" t="s">
        <v>650</v>
      </c>
      <c r="P384" s="2" t="s">
        <v>651</v>
      </c>
      <c r="Q384" s="2" t="s">
        <v>650</v>
      </c>
      <c r="R384" s="2" t="s">
        <v>651</v>
      </c>
      <c r="S384" s="2" t="s">
        <v>650</v>
      </c>
      <c r="U384" s="129">
        <f t="shared" si="10"/>
        <v>86.739000000000004</v>
      </c>
      <c r="V384" s="2">
        <f t="shared" si="11"/>
        <v>0</v>
      </c>
    </row>
    <row r="385" spans="1:22" ht="15" customHeight="1" x14ac:dyDescent="0.25">
      <c r="A385" s="2" t="s">
        <v>552</v>
      </c>
      <c r="B385" s="2" t="s">
        <v>570</v>
      </c>
      <c r="C385" s="2">
        <v>2015</v>
      </c>
      <c r="D385" s="2" t="s">
        <v>650</v>
      </c>
      <c r="E385" s="2" t="s">
        <v>650</v>
      </c>
      <c r="F385" s="2" t="s">
        <v>650</v>
      </c>
      <c r="G385" s="2" t="s">
        <v>650</v>
      </c>
      <c r="H385" s="2" t="s">
        <v>650</v>
      </c>
      <c r="I385" s="2" t="s">
        <v>650</v>
      </c>
      <c r="J385" s="2" t="s">
        <v>650</v>
      </c>
      <c r="K385" s="2" t="s">
        <v>650</v>
      </c>
      <c r="L385" s="2" t="s">
        <v>650</v>
      </c>
      <c r="M385" s="2" t="s">
        <v>650</v>
      </c>
      <c r="N385" s="2" t="s">
        <v>651</v>
      </c>
      <c r="O385" s="2" t="s">
        <v>650</v>
      </c>
      <c r="P385" s="2" t="s">
        <v>651</v>
      </c>
      <c r="Q385" s="2" t="s">
        <v>650</v>
      </c>
      <c r="R385" s="2" t="s">
        <v>651</v>
      </c>
      <c r="S385" s="2" t="s">
        <v>650</v>
      </c>
      <c r="U385" s="129">
        <f t="shared" si="10"/>
        <v>0</v>
      </c>
      <c r="V385" s="2">
        <f t="shared" si="11"/>
        <v>0</v>
      </c>
    </row>
    <row r="386" spans="1:22" ht="15" customHeight="1" x14ac:dyDescent="0.25">
      <c r="A386" s="2" t="s">
        <v>571</v>
      </c>
      <c r="B386" s="2" t="s">
        <v>572</v>
      </c>
      <c r="C386" s="2">
        <v>2015</v>
      </c>
      <c r="D386" s="2">
        <v>8.5047689999999996</v>
      </c>
      <c r="E386" s="2">
        <v>2.45817</v>
      </c>
      <c r="F386" s="2">
        <v>2.9501499999999998</v>
      </c>
      <c r="G386" s="2">
        <v>1.5100199999999999</v>
      </c>
      <c r="H386" s="2" t="s">
        <v>650</v>
      </c>
      <c r="I386" s="2">
        <v>1.441951</v>
      </c>
      <c r="J386" s="2">
        <v>0.144483</v>
      </c>
      <c r="K386" s="2" t="s">
        <v>650</v>
      </c>
      <c r="L386" s="2" t="s">
        <v>666</v>
      </c>
      <c r="M386" s="2" t="s">
        <v>650</v>
      </c>
      <c r="N386" s="2" t="s">
        <v>651</v>
      </c>
      <c r="O386" s="2" t="s">
        <v>650</v>
      </c>
      <c r="P386" s="2" t="s">
        <v>651</v>
      </c>
      <c r="Q386" s="2" t="s">
        <v>650</v>
      </c>
      <c r="R386" s="2" t="s">
        <v>651</v>
      </c>
      <c r="S386" s="2" t="s">
        <v>650</v>
      </c>
      <c r="U386" s="129">
        <f t="shared" si="10"/>
        <v>8.5047689999999996</v>
      </c>
      <c r="V386" s="2">
        <f t="shared" si="11"/>
        <v>0</v>
      </c>
    </row>
    <row r="387" spans="1:22" ht="15" customHeight="1" x14ac:dyDescent="0.25">
      <c r="A387" s="2" t="s">
        <v>571</v>
      </c>
      <c r="B387" s="2" t="s">
        <v>573</v>
      </c>
      <c r="C387" s="2">
        <v>2015</v>
      </c>
      <c r="D387" s="2">
        <v>142.86080100000001</v>
      </c>
      <c r="E387" s="2">
        <v>61.321050999999997</v>
      </c>
      <c r="F387" s="2">
        <v>13.842249000000001</v>
      </c>
      <c r="G387" s="2">
        <v>14.903461</v>
      </c>
      <c r="H387" s="2" t="s">
        <v>650</v>
      </c>
      <c r="I387" s="2">
        <v>30.068957000000001</v>
      </c>
      <c r="J387" s="2">
        <v>22.725083000000001</v>
      </c>
      <c r="K387" s="2" t="s">
        <v>650</v>
      </c>
      <c r="L387" s="2" t="s">
        <v>666</v>
      </c>
      <c r="M387" s="2" t="s">
        <v>650</v>
      </c>
      <c r="N387" s="2" t="s">
        <v>651</v>
      </c>
      <c r="O387" s="2" t="s">
        <v>650</v>
      </c>
      <c r="P387" s="2" t="s">
        <v>651</v>
      </c>
      <c r="Q387" s="2" t="s">
        <v>650</v>
      </c>
      <c r="R387" s="2" t="s">
        <v>651</v>
      </c>
      <c r="S387" s="2" t="s">
        <v>650</v>
      </c>
      <c r="U387" s="129">
        <f t="shared" ref="U387:U415" si="12">IFERROR(D387/1,0)</f>
        <v>142.86080100000001</v>
      </c>
      <c r="V387" s="2">
        <f t="shared" ref="V387:V415" si="13">IFERROR(O387/1,0)+IFERROR(Q387/1,0)+IFERROR(S387/1,0)</f>
        <v>0</v>
      </c>
    </row>
    <row r="388" spans="1:22" ht="15" customHeight="1" x14ac:dyDescent="0.25">
      <c r="A388" s="2" t="s">
        <v>574</v>
      </c>
      <c r="B388" s="2" t="s">
        <v>575</v>
      </c>
      <c r="C388" s="2">
        <v>2015</v>
      </c>
      <c r="D388" s="2">
        <v>90.768000000000001</v>
      </c>
      <c r="E388" s="2">
        <v>43.529000000000003</v>
      </c>
      <c r="F388" s="2">
        <v>3.786</v>
      </c>
      <c r="G388" s="2">
        <v>18.558</v>
      </c>
      <c r="H388" s="2" t="s">
        <v>650</v>
      </c>
      <c r="I388" s="2">
        <v>14.603999999999999</v>
      </c>
      <c r="J388" s="2">
        <v>10.159000000000001</v>
      </c>
      <c r="K388" s="2">
        <v>0.13200000000000001</v>
      </c>
      <c r="L388" s="2" t="s">
        <v>650</v>
      </c>
      <c r="M388" s="2">
        <v>18.558</v>
      </c>
      <c r="N388" s="2" t="s">
        <v>651</v>
      </c>
      <c r="O388" s="2" t="s">
        <v>650</v>
      </c>
      <c r="P388" s="2" t="s">
        <v>651</v>
      </c>
      <c r="Q388" s="2" t="s">
        <v>650</v>
      </c>
      <c r="R388" s="2" t="s">
        <v>651</v>
      </c>
      <c r="S388" s="2" t="s">
        <v>650</v>
      </c>
      <c r="U388" s="129">
        <f t="shared" si="12"/>
        <v>90.768000000000001</v>
      </c>
      <c r="V388" s="2">
        <f t="shared" si="13"/>
        <v>0</v>
      </c>
    </row>
    <row r="389" spans="1:22" ht="15" customHeight="1" x14ac:dyDescent="0.25">
      <c r="A389" s="2" t="s">
        <v>574</v>
      </c>
      <c r="B389" s="2" t="s">
        <v>576</v>
      </c>
      <c r="C389" s="2">
        <v>2015</v>
      </c>
      <c r="D389" s="2">
        <v>10.457000000000001</v>
      </c>
      <c r="E389" s="2">
        <v>5.2279999999999998</v>
      </c>
      <c r="F389" s="2" t="s">
        <v>650</v>
      </c>
      <c r="G389" s="2">
        <v>0.89</v>
      </c>
      <c r="H389" s="2" t="s">
        <v>650</v>
      </c>
      <c r="I389" s="2">
        <v>2.9119999999999999</v>
      </c>
      <c r="J389" s="2">
        <v>1.427</v>
      </c>
      <c r="K389" s="2" t="s">
        <v>650</v>
      </c>
      <c r="L389" s="2" t="s">
        <v>650</v>
      </c>
      <c r="M389" s="2">
        <v>0.89</v>
      </c>
      <c r="N389" s="2" t="s">
        <v>651</v>
      </c>
      <c r="O389" s="2" t="s">
        <v>650</v>
      </c>
      <c r="P389" s="2" t="s">
        <v>651</v>
      </c>
      <c r="Q389" s="2" t="s">
        <v>650</v>
      </c>
      <c r="R389" s="2" t="s">
        <v>651</v>
      </c>
      <c r="S389" s="2" t="s">
        <v>650</v>
      </c>
      <c r="U389" s="129">
        <f t="shared" si="12"/>
        <v>10.457000000000001</v>
      </c>
      <c r="V389" s="2">
        <f t="shared" si="13"/>
        <v>0</v>
      </c>
    </row>
    <row r="390" spans="1:22" ht="15" customHeight="1" x14ac:dyDescent="0.25">
      <c r="A390" s="2" t="s">
        <v>574</v>
      </c>
      <c r="B390" s="2" t="s">
        <v>577</v>
      </c>
      <c r="C390" s="2">
        <v>2015</v>
      </c>
      <c r="D390" s="2">
        <v>96.805999999999997</v>
      </c>
      <c r="E390" s="2">
        <v>51.457000000000001</v>
      </c>
      <c r="F390" s="2">
        <v>2.157</v>
      </c>
      <c r="G390" s="2">
        <v>14.673</v>
      </c>
      <c r="H390" s="2" t="s">
        <v>650</v>
      </c>
      <c r="I390" s="2">
        <v>16.379000000000001</v>
      </c>
      <c r="J390" s="2">
        <v>12.14</v>
      </c>
      <c r="K390" s="2" t="s">
        <v>650</v>
      </c>
      <c r="L390" s="2" t="s">
        <v>650</v>
      </c>
      <c r="M390" s="2">
        <v>14.673</v>
      </c>
      <c r="N390" s="2" t="s">
        <v>651</v>
      </c>
      <c r="O390" s="2" t="s">
        <v>650</v>
      </c>
      <c r="P390" s="2" t="s">
        <v>651</v>
      </c>
      <c r="Q390" s="2" t="s">
        <v>650</v>
      </c>
      <c r="R390" s="2" t="s">
        <v>651</v>
      </c>
      <c r="S390" s="2" t="s">
        <v>650</v>
      </c>
      <c r="U390" s="129">
        <f t="shared" si="12"/>
        <v>96.805999999999997</v>
      </c>
      <c r="V390" s="2">
        <f t="shared" si="13"/>
        <v>0</v>
      </c>
    </row>
    <row r="391" spans="1:22" ht="15" customHeight="1" x14ac:dyDescent="0.25">
      <c r="A391" s="2" t="s">
        <v>574</v>
      </c>
      <c r="B391" s="2" t="s">
        <v>578</v>
      </c>
      <c r="C391" s="2">
        <v>2015</v>
      </c>
      <c r="D391" s="2">
        <v>17.452999999999999</v>
      </c>
      <c r="E391" s="2">
        <v>15.311999999999999</v>
      </c>
      <c r="F391" s="2">
        <v>9.1999999999999998E-2</v>
      </c>
      <c r="G391" s="2">
        <v>1.8640000000000001</v>
      </c>
      <c r="H391" s="2" t="s">
        <v>650</v>
      </c>
      <c r="I391" s="2">
        <v>0.12</v>
      </c>
      <c r="J391" s="2">
        <v>6.5000000000000002E-2</v>
      </c>
      <c r="K391" s="2" t="s">
        <v>650</v>
      </c>
      <c r="L391" s="2" t="s">
        <v>650</v>
      </c>
      <c r="M391" s="2">
        <v>1.8640000000000001</v>
      </c>
      <c r="N391" s="2" t="s">
        <v>651</v>
      </c>
      <c r="O391" s="2" t="s">
        <v>650</v>
      </c>
      <c r="P391" s="2" t="s">
        <v>651</v>
      </c>
      <c r="Q391" s="2" t="s">
        <v>650</v>
      </c>
      <c r="R391" s="2" t="s">
        <v>651</v>
      </c>
      <c r="S391" s="2" t="s">
        <v>650</v>
      </c>
      <c r="U391" s="129">
        <f t="shared" si="12"/>
        <v>17.452999999999999</v>
      </c>
      <c r="V391" s="2">
        <f t="shared" si="13"/>
        <v>0</v>
      </c>
    </row>
    <row r="392" spans="1:22" ht="15" customHeight="1" x14ac:dyDescent="0.25">
      <c r="A392" s="2" t="s">
        <v>579</v>
      </c>
      <c r="B392" s="2" t="s">
        <v>580</v>
      </c>
      <c r="C392" s="2">
        <v>2015</v>
      </c>
      <c r="D392" s="2">
        <v>5.9</v>
      </c>
      <c r="E392" s="2">
        <v>1.7</v>
      </c>
      <c r="F392" s="2">
        <v>2.5</v>
      </c>
      <c r="G392" s="2" t="s">
        <v>650</v>
      </c>
      <c r="H392" s="2" t="s">
        <v>650</v>
      </c>
      <c r="I392" s="2">
        <v>1.1000000000000001</v>
      </c>
      <c r="J392" s="2">
        <v>0.2</v>
      </c>
      <c r="K392" s="2" t="s">
        <v>650</v>
      </c>
      <c r="L392" s="2">
        <v>0.4</v>
      </c>
      <c r="M392" s="2" t="s">
        <v>650</v>
      </c>
      <c r="N392" s="2" t="s">
        <v>651</v>
      </c>
      <c r="O392" s="2" t="s">
        <v>650</v>
      </c>
      <c r="P392" s="2" t="s">
        <v>651</v>
      </c>
      <c r="Q392" s="2" t="s">
        <v>650</v>
      </c>
      <c r="R392" s="2" t="s">
        <v>651</v>
      </c>
      <c r="S392" s="2" t="s">
        <v>650</v>
      </c>
      <c r="U392" s="129">
        <f t="shared" si="12"/>
        <v>5.9</v>
      </c>
      <c r="V392" s="2">
        <f t="shared" si="13"/>
        <v>0</v>
      </c>
    </row>
    <row r="393" spans="1:22" ht="15" customHeight="1" x14ac:dyDescent="0.25">
      <c r="A393" s="2" t="s">
        <v>579</v>
      </c>
      <c r="B393" s="2" t="s">
        <v>581</v>
      </c>
      <c r="C393" s="2">
        <v>2015</v>
      </c>
      <c r="D393" s="2">
        <v>23.9</v>
      </c>
      <c r="E393" s="2">
        <v>7.4</v>
      </c>
      <c r="F393" s="2">
        <v>6.6</v>
      </c>
      <c r="G393" s="2">
        <v>1.2</v>
      </c>
      <c r="H393" s="2" t="s">
        <v>650</v>
      </c>
      <c r="I393" s="2">
        <v>5.4</v>
      </c>
      <c r="J393" s="2">
        <v>2.8</v>
      </c>
      <c r="K393" s="2" t="s">
        <v>650</v>
      </c>
      <c r="L393" s="2">
        <v>0.5</v>
      </c>
      <c r="M393" s="2" t="s">
        <v>650</v>
      </c>
      <c r="N393" s="2" t="s">
        <v>651</v>
      </c>
      <c r="O393" s="2" t="s">
        <v>650</v>
      </c>
      <c r="P393" s="2" t="s">
        <v>651</v>
      </c>
      <c r="Q393" s="2" t="s">
        <v>650</v>
      </c>
      <c r="R393" s="2" t="s">
        <v>651</v>
      </c>
      <c r="S393" s="2" t="s">
        <v>650</v>
      </c>
      <c r="U393" s="129">
        <f t="shared" si="12"/>
        <v>23.9</v>
      </c>
      <c r="V393" s="2">
        <f t="shared" si="13"/>
        <v>0</v>
      </c>
    </row>
    <row r="394" spans="1:22" ht="15" customHeight="1" x14ac:dyDescent="0.25">
      <c r="A394" s="2" t="s">
        <v>579</v>
      </c>
      <c r="B394" s="2" t="s">
        <v>582</v>
      </c>
      <c r="C394" s="2">
        <v>2015</v>
      </c>
      <c r="D394" s="2">
        <v>167.3</v>
      </c>
      <c r="E394" s="2">
        <v>64</v>
      </c>
      <c r="F394" s="2">
        <v>37</v>
      </c>
      <c r="G394" s="2">
        <v>10.1</v>
      </c>
      <c r="H394" s="2" t="s">
        <v>650</v>
      </c>
      <c r="I394" s="2">
        <v>22.6</v>
      </c>
      <c r="J394" s="2">
        <v>30.8</v>
      </c>
      <c r="K394" s="2" t="s">
        <v>650</v>
      </c>
      <c r="L394" s="2">
        <v>2.8</v>
      </c>
      <c r="M394" s="2" t="s">
        <v>650</v>
      </c>
      <c r="N394" s="2" t="s">
        <v>651</v>
      </c>
      <c r="O394" s="2" t="s">
        <v>650</v>
      </c>
      <c r="P394" s="2" t="s">
        <v>651</v>
      </c>
      <c r="Q394" s="2" t="s">
        <v>650</v>
      </c>
      <c r="R394" s="2" t="s">
        <v>651</v>
      </c>
      <c r="S394" s="2" t="s">
        <v>650</v>
      </c>
      <c r="U394" s="129">
        <f t="shared" si="12"/>
        <v>167.3</v>
      </c>
      <c r="V394" s="2">
        <f t="shared" si="13"/>
        <v>0</v>
      </c>
    </row>
    <row r="395" spans="1:22" ht="15" customHeight="1" x14ac:dyDescent="0.25">
      <c r="A395" s="2" t="s">
        <v>583</v>
      </c>
      <c r="B395" s="2" t="s">
        <v>584</v>
      </c>
      <c r="C395" s="2">
        <v>2015</v>
      </c>
      <c r="D395" s="2">
        <v>14.526</v>
      </c>
      <c r="E395" s="2">
        <v>2.923</v>
      </c>
      <c r="F395" s="2">
        <v>2.2290000000000001</v>
      </c>
      <c r="G395" s="2">
        <v>7.35</v>
      </c>
      <c r="H395" s="2" t="s">
        <v>650</v>
      </c>
      <c r="I395" s="2">
        <v>1.3320000000000001</v>
      </c>
      <c r="J395" s="2">
        <v>0.59699999999999998</v>
      </c>
      <c r="K395" s="2">
        <v>0</v>
      </c>
      <c r="L395" s="2">
        <v>0</v>
      </c>
      <c r="M395" s="2">
        <v>0</v>
      </c>
      <c r="N395" s="2" t="s">
        <v>651</v>
      </c>
      <c r="O395" s="2" t="s">
        <v>650</v>
      </c>
      <c r="P395" s="2" t="s">
        <v>651</v>
      </c>
      <c r="Q395" s="2" t="s">
        <v>650</v>
      </c>
      <c r="R395" s="2" t="s">
        <v>651</v>
      </c>
      <c r="S395" s="2" t="s">
        <v>650</v>
      </c>
      <c r="U395" s="129">
        <f t="shared" si="12"/>
        <v>14.526</v>
      </c>
      <c r="V395" s="2">
        <f t="shared" si="13"/>
        <v>0</v>
      </c>
    </row>
    <row r="396" spans="1:22" ht="15" customHeight="1" x14ac:dyDescent="0.25">
      <c r="A396" s="2" t="s">
        <v>583</v>
      </c>
      <c r="B396" s="2" t="s">
        <v>585</v>
      </c>
      <c r="C396" s="2">
        <v>2015</v>
      </c>
      <c r="D396" s="2">
        <v>7.4279999999999999</v>
      </c>
      <c r="E396" s="2">
        <v>2.6930000000000001</v>
      </c>
      <c r="F396" s="2">
        <v>2.472</v>
      </c>
      <c r="G396" s="2">
        <v>0</v>
      </c>
      <c r="H396" s="2">
        <v>0</v>
      </c>
      <c r="I396" s="2">
        <v>1.964</v>
      </c>
      <c r="J396" s="2">
        <v>0.26700000000000002</v>
      </c>
      <c r="K396" s="2">
        <v>0</v>
      </c>
      <c r="L396" s="2">
        <v>0</v>
      </c>
      <c r="M396" s="2">
        <v>0</v>
      </c>
      <c r="N396" s="2" t="s">
        <v>651</v>
      </c>
      <c r="O396" s="2" t="s">
        <v>650</v>
      </c>
      <c r="P396" s="2" t="s">
        <v>651</v>
      </c>
      <c r="Q396" s="2" t="s">
        <v>650</v>
      </c>
      <c r="R396" s="2" t="s">
        <v>651</v>
      </c>
      <c r="S396" s="2" t="s">
        <v>650</v>
      </c>
      <c r="U396" s="129">
        <f t="shared" si="12"/>
        <v>7.4279999999999999</v>
      </c>
      <c r="V396" s="2">
        <f t="shared" si="13"/>
        <v>0</v>
      </c>
    </row>
    <row r="397" spans="1:22" ht="15" customHeight="1" x14ac:dyDescent="0.25">
      <c r="A397" s="2" t="s">
        <v>583</v>
      </c>
      <c r="B397" s="2" t="s">
        <v>586</v>
      </c>
      <c r="C397" s="2">
        <v>2015</v>
      </c>
      <c r="D397" s="2">
        <v>9.9659999999999993</v>
      </c>
      <c r="E397" s="2">
        <v>3.573</v>
      </c>
      <c r="F397" s="2">
        <v>2.266</v>
      </c>
      <c r="G397" s="2">
        <v>1.68</v>
      </c>
      <c r="H397" s="2">
        <v>0</v>
      </c>
      <c r="I397" s="2">
        <v>1.19</v>
      </c>
      <c r="J397" s="2">
        <v>1.2669999999999999</v>
      </c>
      <c r="K397" s="2">
        <v>0</v>
      </c>
      <c r="L397" s="2">
        <v>0</v>
      </c>
      <c r="M397" s="2">
        <v>0</v>
      </c>
      <c r="N397" s="2" t="s">
        <v>651</v>
      </c>
      <c r="O397" s="2" t="s">
        <v>650</v>
      </c>
      <c r="P397" s="2" t="s">
        <v>651</v>
      </c>
      <c r="Q397" s="2" t="s">
        <v>650</v>
      </c>
      <c r="R397" s="2" t="s">
        <v>651</v>
      </c>
      <c r="S397" s="2" t="s">
        <v>650</v>
      </c>
      <c r="U397" s="129">
        <f t="shared" si="12"/>
        <v>9.9659999999999993</v>
      </c>
      <c r="V397" s="2">
        <f t="shared" si="13"/>
        <v>0</v>
      </c>
    </row>
    <row r="398" spans="1:22" ht="15" customHeight="1" x14ac:dyDescent="0.25">
      <c r="A398" s="2" t="s">
        <v>583</v>
      </c>
      <c r="B398" s="2" t="s">
        <v>587</v>
      </c>
      <c r="C398" s="2">
        <v>2015</v>
      </c>
      <c r="D398" s="2">
        <v>509.45299999999997</v>
      </c>
      <c r="E398" s="2">
        <v>201.85</v>
      </c>
      <c r="F398" s="2">
        <v>123.24</v>
      </c>
      <c r="G398" s="2">
        <v>12.58</v>
      </c>
      <c r="H398" s="2">
        <v>0</v>
      </c>
      <c r="I398" s="2">
        <v>48.55</v>
      </c>
      <c r="J398" s="2">
        <v>123.24</v>
      </c>
      <c r="K398" s="2">
        <v>0</v>
      </c>
      <c r="L398" s="2">
        <v>0</v>
      </c>
      <c r="M398" s="2">
        <v>0</v>
      </c>
      <c r="N398" s="2" t="s">
        <v>651</v>
      </c>
      <c r="O398" s="2" t="s">
        <v>650</v>
      </c>
      <c r="P398" s="2" t="s">
        <v>651</v>
      </c>
      <c r="Q398" s="2" t="s">
        <v>650</v>
      </c>
      <c r="R398" s="2" t="s">
        <v>651</v>
      </c>
      <c r="S398" s="2" t="s">
        <v>650</v>
      </c>
      <c r="U398" s="129">
        <f t="shared" si="12"/>
        <v>509.45299999999997</v>
      </c>
      <c r="V398" s="2">
        <f t="shared" si="13"/>
        <v>0</v>
      </c>
    </row>
    <row r="399" spans="1:22" ht="15" customHeight="1" x14ac:dyDescent="0.25">
      <c r="A399" s="2" t="s">
        <v>588</v>
      </c>
      <c r="B399" s="2" t="s">
        <v>589</v>
      </c>
      <c r="C399" s="2">
        <v>2015</v>
      </c>
      <c r="D399" s="2">
        <v>127.248</v>
      </c>
      <c r="E399" s="2">
        <v>70.906999999999996</v>
      </c>
      <c r="F399" s="2">
        <v>23.693000000000001</v>
      </c>
      <c r="G399" s="2">
        <v>0.23499999999999999</v>
      </c>
      <c r="H399" s="2">
        <v>0</v>
      </c>
      <c r="I399" s="2">
        <v>24.713999999999999</v>
      </c>
      <c r="J399" s="2">
        <v>3.7450000000000001</v>
      </c>
      <c r="K399" s="2">
        <v>0</v>
      </c>
      <c r="L399" s="2">
        <v>0</v>
      </c>
      <c r="M399" s="2">
        <v>3.9540000000000002</v>
      </c>
      <c r="N399" s="2" t="s">
        <v>651</v>
      </c>
      <c r="O399" s="2" t="s">
        <v>650</v>
      </c>
      <c r="P399" s="2" t="s">
        <v>651</v>
      </c>
      <c r="Q399" s="2" t="s">
        <v>650</v>
      </c>
      <c r="R399" s="2" t="s">
        <v>651</v>
      </c>
      <c r="S399" s="2" t="s">
        <v>650</v>
      </c>
      <c r="U399" s="129">
        <f t="shared" si="12"/>
        <v>127.248</v>
      </c>
      <c r="V399" s="2">
        <f t="shared" si="13"/>
        <v>0</v>
      </c>
    </row>
    <row r="400" spans="1:22" ht="15" customHeight="1" x14ac:dyDescent="0.25">
      <c r="A400" s="2" t="s">
        <v>590</v>
      </c>
      <c r="B400" s="2" t="s">
        <v>591</v>
      </c>
      <c r="C400" s="2">
        <v>2015</v>
      </c>
      <c r="D400" s="2">
        <v>6.6</v>
      </c>
      <c r="E400" s="2">
        <v>3.2</v>
      </c>
      <c r="F400" s="2">
        <v>0.5</v>
      </c>
      <c r="G400" s="2" t="s">
        <v>650</v>
      </c>
      <c r="H400" s="2" t="s">
        <v>650</v>
      </c>
      <c r="I400" s="2">
        <v>2</v>
      </c>
      <c r="J400" s="2">
        <v>1</v>
      </c>
      <c r="K400" s="2" t="s">
        <v>650</v>
      </c>
      <c r="L400" s="2" t="s">
        <v>650</v>
      </c>
      <c r="M400" s="2" t="s">
        <v>650</v>
      </c>
      <c r="N400" s="2" t="s">
        <v>651</v>
      </c>
      <c r="O400" s="2" t="s">
        <v>650</v>
      </c>
      <c r="P400" s="2" t="s">
        <v>651</v>
      </c>
      <c r="Q400" s="2" t="s">
        <v>650</v>
      </c>
      <c r="R400" s="2" t="s">
        <v>651</v>
      </c>
      <c r="S400" s="2" t="s">
        <v>650</v>
      </c>
      <c r="U400" s="129">
        <f t="shared" si="12"/>
        <v>6.6</v>
      </c>
      <c r="V400" s="2">
        <f t="shared" si="13"/>
        <v>0</v>
      </c>
    </row>
    <row r="401" spans="1:22" ht="15" customHeight="1" x14ac:dyDescent="0.25">
      <c r="A401" s="2" t="s">
        <v>590</v>
      </c>
      <c r="B401" s="2" t="s">
        <v>592</v>
      </c>
      <c r="C401" s="2">
        <v>2015</v>
      </c>
      <c r="D401" s="2">
        <v>0.5</v>
      </c>
      <c r="E401" s="2" t="s">
        <v>650</v>
      </c>
      <c r="F401" s="2" t="s">
        <v>650</v>
      </c>
      <c r="G401" s="2">
        <v>0.5</v>
      </c>
      <c r="H401" s="2" t="s">
        <v>650</v>
      </c>
      <c r="I401" s="2" t="s">
        <v>650</v>
      </c>
      <c r="J401" s="2" t="s">
        <v>650</v>
      </c>
      <c r="K401" s="2" t="s">
        <v>650</v>
      </c>
      <c r="L401" s="2" t="s">
        <v>650</v>
      </c>
      <c r="M401" s="2" t="s">
        <v>650</v>
      </c>
      <c r="N401" s="2" t="s">
        <v>651</v>
      </c>
      <c r="O401" s="2" t="s">
        <v>650</v>
      </c>
      <c r="P401" s="2" t="s">
        <v>651</v>
      </c>
      <c r="Q401" s="2" t="s">
        <v>650</v>
      </c>
      <c r="R401" s="2" t="s">
        <v>651</v>
      </c>
      <c r="S401" s="2" t="s">
        <v>650</v>
      </c>
      <c r="U401" s="129">
        <f t="shared" si="12"/>
        <v>0.5</v>
      </c>
      <c r="V401" s="2">
        <f t="shared" si="13"/>
        <v>0</v>
      </c>
    </row>
    <row r="402" spans="1:22" ht="15" customHeight="1" x14ac:dyDescent="0.25">
      <c r="A402" s="2" t="s">
        <v>590</v>
      </c>
      <c r="B402" s="2" t="s">
        <v>593</v>
      </c>
      <c r="C402" s="2">
        <v>2015</v>
      </c>
      <c r="D402" s="2">
        <v>20.7</v>
      </c>
      <c r="E402" s="2">
        <v>9.86</v>
      </c>
      <c r="F402" s="2">
        <v>1.33</v>
      </c>
      <c r="G402" s="2">
        <v>1.64</v>
      </c>
      <c r="H402" s="2" t="s">
        <v>650</v>
      </c>
      <c r="I402" s="2">
        <v>3.46</v>
      </c>
      <c r="J402" s="2">
        <v>4.4400000000000004</v>
      </c>
      <c r="K402" s="2" t="s">
        <v>650</v>
      </c>
      <c r="L402" s="2" t="s">
        <v>650</v>
      </c>
      <c r="M402" s="2" t="s">
        <v>650</v>
      </c>
      <c r="N402" s="2" t="s">
        <v>651</v>
      </c>
      <c r="O402" s="2" t="s">
        <v>650</v>
      </c>
      <c r="P402" s="2" t="s">
        <v>651</v>
      </c>
      <c r="Q402" s="2" t="s">
        <v>650</v>
      </c>
      <c r="R402" s="2" t="s">
        <v>651</v>
      </c>
      <c r="S402" s="2" t="s">
        <v>650</v>
      </c>
      <c r="U402" s="129">
        <f t="shared" si="12"/>
        <v>20.7</v>
      </c>
      <c r="V402" s="2">
        <f t="shared" si="13"/>
        <v>0</v>
      </c>
    </row>
    <row r="403" spans="1:22" ht="15" customHeight="1" x14ac:dyDescent="0.25">
      <c r="A403" s="2" t="s">
        <v>598</v>
      </c>
      <c r="B403" s="2" t="s">
        <v>599</v>
      </c>
      <c r="C403" s="2">
        <v>2015</v>
      </c>
      <c r="D403" s="2">
        <v>877.80899999999997</v>
      </c>
      <c r="E403" s="2">
        <v>453.3</v>
      </c>
      <c r="F403" s="2">
        <v>148</v>
      </c>
      <c r="G403" s="2">
        <v>42.1</v>
      </c>
      <c r="H403" s="2" t="s">
        <v>650</v>
      </c>
      <c r="I403" s="2">
        <v>78.3</v>
      </c>
      <c r="J403" s="2">
        <v>101.5</v>
      </c>
      <c r="K403" s="2">
        <v>0.5</v>
      </c>
      <c r="L403" s="2">
        <v>7.2</v>
      </c>
      <c r="M403" s="2" t="s">
        <v>650</v>
      </c>
      <c r="N403" s="2" t="s">
        <v>830</v>
      </c>
      <c r="O403" s="2">
        <v>46.87</v>
      </c>
      <c r="P403" s="2" t="s">
        <v>651</v>
      </c>
      <c r="Q403" s="2" t="s">
        <v>650</v>
      </c>
      <c r="R403" s="2" t="s">
        <v>651</v>
      </c>
      <c r="S403" s="2" t="s">
        <v>650</v>
      </c>
      <c r="U403" s="129">
        <f t="shared" si="12"/>
        <v>877.80899999999997</v>
      </c>
      <c r="V403" s="2">
        <f t="shared" si="13"/>
        <v>46.87</v>
      </c>
    </row>
    <row r="404" spans="1:22" ht="15" customHeight="1" x14ac:dyDescent="0.25">
      <c r="A404" s="2" t="s">
        <v>598</v>
      </c>
      <c r="B404" s="2" t="s">
        <v>600</v>
      </c>
      <c r="C404" s="2">
        <v>2015</v>
      </c>
      <c r="D404" s="2">
        <v>1.7</v>
      </c>
      <c r="E404" s="2">
        <v>0.7</v>
      </c>
      <c r="F404" s="2" t="s">
        <v>650</v>
      </c>
      <c r="G404" s="2" t="s">
        <v>650</v>
      </c>
      <c r="H404" s="2" t="s">
        <v>650</v>
      </c>
      <c r="I404" s="2">
        <v>1</v>
      </c>
      <c r="J404" s="2" t="s">
        <v>650</v>
      </c>
      <c r="K404" s="2" t="s">
        <v>650</v>
      </c>
      <c r="L404" s="2" t="s">
        <v>650</v>
      </c>
      <c r="M404" s="2" t="s">
        <v>650</v>
      </c>
      <c r="N404" s="2" t="s">
        <v>651</v>
      </c>
      <c r="O404" s="2" t="s">
        <v>650</v>
      </c>
      <c r="P404" s="2" t="s">
        <v>651</v>
      </c>
      <c r="Q404" s="2" t="s">
        <v>650</v>
      </c>
      <c r="R404" s="2" t="s">
        <v>651</v>
      </c>
      <c r="S404" s="2" t="s">
        <v>650</v>
      </c>
      <c r="U404" s="129">
        <f t="shared" si="12"/>
        <v>1.7</v>
      </c>
      <c r="V404" s="2">
        <f t="shared" si="13"/>
        <v>0</v>
      </c>
    </row>
    <row r="405" spans="1:22" ht="15" customHeight="1" x14ac:dyDescent="0.25">
      <c r="A405" s="2" t="s">
        <v>598</v>
      </c>
      <c r="B405" s="2" t="s">
        <v>601</v>
      </c>
      <c r="C405" s="2">
        <v>2015</v>
      </c>
      <c r="D405" s="2">
        <v>9</v>
      </c>
      <c r="E405" s="2">
        <v>2.2999999999999998</v>
      </c>
      <c r="F405" s="2">
        <v>2.9</v>
      </c>
      <c r="G405" s="2" t="s">
        <v>650</v>
      </c>
      <c r="H405" s="2" t="s">
        <v>650</v>
      </c>
      <c r="I405" s="2">
        <v>3.7</v>
      </c>
      <c r="J405" s="2">
        <v>0.1</v>
      </c>
      <c r="K405" s="2" t="s">
        <v>650</v>
      </c>
      <c r="L405" s="2" t="s">
        <v>650</v>
      </c>
      <c r="M405" s="2" t="s">
        <v>650</v>
      </c>
      <c r="N405" s="2" t="s">
        <v>651</v>
      </c>
      <c r="O405" s="2" t="s">
        <v>650</v>
      </c>
      <c r="P405" s="2" t="s">
        <v>651</v>
      </c>
      <c r="Q405" s="2" t="s">
        <v>650</v>
      </c>
      <c r="R405" s="2" t="s">
        <v>651</v>
      </c>
      <c r="S405" s="2" t="s">
        <v>650</v>
      </c>
      <c r="U405" s="129">
        <f t="shared" si="12"/>
        <v>9</v>
      </c>
      <c r="V405" s="2">
        <f t="shared" si="13"/>
        <v>0</v>
      </c>
    </row>
    <row r="406" spans="1:22" ht="15" customHeight="1" x14ac:dyDescent="0.25">
      <c r="A406" s="2" t="s">
        <v>598</v>
      </c>
      <c r="B406" s="2" t="s">
        <v>602</v>
      </c>
      <c r="C406" s="2">
        <v>2015</v>
      </c>
      <c r="D406" s="2">
        <v>168.25800000000001</v>
      </c>
      <c r="E406" s="2">
        <v>79.400000000000006</v>
      </c>
      <c r="F406" s="2">
        <v>36.299999999999997</v>
      </c>
      <c r="G406" s="2">
        <v>9.6999999999999993</v>
      </c>
      <c r="H406" s="2" t="s">
        <v>650</v>
      </c>
      <c r="I406" s="2">
        <v>31.9</v>
      </c>
      <c r="J406" s="2">
        <v>9.8000000000000007</v>
      </c>
      <c r="K406" s="2" t="s">
        <v>650</v>
      </c>
      <c r="L406" s="2">
        <v>1.2</v>
      </c>
      <c r="M406" s="2" t="s">
        <v>650</v>
      </c>
      <c r="N406" s="2" t="s">
        <v>651</v>
      </c>
      <c r="O406" s="2" t="s">
        <v>650</v>
      </c>
      <c r="P406" s="2" t="s">
        <v>651</v>
      </c>
      <c r="Q406" s="2" t="s">
        <v>650</v>
      </c>
      <c r="R406" s="2" t="s">
        <v>651</v>
      </c>
      <c r="S406" s="2" t="s">
        <v>650</v>
      </c>
      <c r="U406" s="129">
        <f t="shared" si="12"/>
        <v>168.25800000000001</v>
      </c>
      <c r="V406" s="2">
        <f t="shared" si="13"/>
        <v>0</v>
      </c>
    </row>
    <row r="407" spans="1:22" ht="15" customHeight="1" x14ac:dyDescent="0.25">
      <c r="A407" s="2" t="s">
        <v>603</v>
      </c>
      <c r="B407" s="2" t="s">
        <v>604</v>
      </c>
      <c r="C407" s="2">
        <v>2015</v>
      </c>
      <c r="D407" s="2">
        <v>27.1</v>
      </c>
      <c r="E407" s="2">
        <v>9.25</v>
      </c>
      <c r="F407" s="2">
        <v>6.25</v>
      </c>
      <c r="G407" s="2">
        <v>1.1100000000000001</v>
      </c>
      <c r="H407" s="2" t="s">
        <v>650</v>
      </c>
      <c r="I407" s="2">
        <v>7.1440000000000001</v>
      </c>
      <c r="J407" s="2">
        <v>3.4079999999999999</v>
      </c>
      <c r="K407" s="2" t="s">
        <v>650</v>
      </c>
      <c r="L407" s="2" t="s">
        <v>650</v>
      </c>
      <c r="M407" s="2" t="s">
        <v>650</v>
      </c>
      <c r="N407" s="2" t="s">
        <v>651</v>
      </c>
      <c r="O407" s="2" t="s">
        <v>650</v>
      </c>
      <c r="P407" s="2" t="s">
        <v>651</v>
      </c>
      <c r="Q407" s="2" t="s">
        <v>650</v>
      </c>
      <c r="R407" s="2" t="s">
        <v>651</v>
      </c>
      <c r="S407" s="2" t="s">
        <v>650</v>
      </c>
      <c r="U407" s="129">
        <f t="shared" si="12"/>
        <v>27.1</v>
      </c>
      <c r="V407" s="2">
        <f t="shared" si="13"/>
        <v>0</v>
      </c>
    </row>
    <row r="408" spans="1:22" ht="15" customHeight="1" x14ac:dyDescent="0.25">
      <c r="A408" s="2" t="s">
        <v>605</v>
      </c>
      <c r="B408" s="2" t="s">
        <v>606</v>
      </c>
      <c r="C408" s="2">
        <v>2015</v>
      </c>
      <c r="D408" s="2">
        <v>46.5</v>
      </c>
      <c r="E408" s="2">
        <v>23.5</v>
      </c>
      <c r="F408" s="2">
        <v>3.7</v>
      </c>
      <c r="G408" s="2">
        <v>3</v>
      </c>
      <c r="H408" s="2" t="s">
        <v>650</v>
      </c>
      <c r="I408" s="2">
        <v>9.6</v>
      </c>
      <c r="J408" s="2">
        <v>3.1</v>
      </c>
      <c r="K408" s="2" t="s">
        <v>650</v>
      </c>
      <c r="L408" s="2" t="s">
        <v>650</v>
      </c>
      <c r="M408" s="2">
        <v>3.6</v>
      </c>
      <c r="N408" s="2" t="s">
        <v>651</v>
      </c>
      <c r="O408" s="2" t="s">
        <v>650</v>
      </c>
      <c r="P408" s="2" t="s">
        <v>651</v>
      </c>
      <c r="Q408" s="2" t="s">
        <v>650</v>
      </c>
      <c r="R408" s="2" t="s">
        <v>651</v>
      </c>
      <c r="S408" s="2" t="s">
        <v>650</v>
      </c>
      <c r="U408" s="129">
        <f t="shared" si="12"/>
        <v>46.5</v>
      </c>
      <c r="V408" s="2">
        <f t="shared" si="13"/>
        <v>0</v>
      </c>
    </row>
    <row r="409" spans="1:22" ht="15" customHeight="1" x14ac:dyDescent="0.25">
      <c r="A409" s="2" t="s">
        <v>608</v>
      </c>
      <c r="B409" s="2" t="s">
        <v>609</v>
      </c>
      <c r="C409" s="2">
        <v>2015</v>
      </c>
      <c r="D409" s="2">
        <v>6.6630000000000003</v>
      </c>
      <c r="E409" s="2">
        <v>3.0169999999999999</v>
      </c>
      <c r="F409" s="2">
        <v>0.876</v>
      </c>
      <c r="G409" s="2">
        <v>0.49</v>
      </c>
      <c r="H409" s="2" t="s">
        <v>650</v>
      </c>
      <c r="I409" s="2">
        <v>1.5429999999999999</v>
      </c>
      <c r="J409" s="2">
        <v>0.73799999999999999</v>
      </c>
      <c r="K409" s="2" t="s">
        <v>650</v>
      </c>
      <c r="L409" s="2" t="s">
        <v>650</v>
      </c>
      <c r="M409" s="2" t="s">
        <v>650</v>
      </c>
      <c r="N409" s="2" t="s">
        <v>651</v>
      </c>
      <c r="O409" s="2" t="s">
        <v>650</v>
      </c>
      <c r="P409" s="2" t="s">
        <v>651</v>
      </c>
      <c r="Q409" s="2" t="s">
        <v>650</v>
      </c>
      <c r="R409" s="2" t="s">
        <v>651</v>
      </c>
      <c r="S409" s="2" t="s">
        <v>650</v>
      </c>
      <c r="U409" s="129">
        <f t="shared" si="12"/>
        <v>6.6630000000000003</v>
      </c>
      <c r="V409" s="2">
        <f t="shared" si="13"/>
        <v>0</v>
      </c>
    </row>
    <row r="410" spans="1:22" ht="15" customHeight="1" x14ac:dyDescent="0.25">
      <c r="A410" s="2" t="s">
        <v>608</v>
      </c>
      <c r="B410" s="2" t="s">
        <v>610</v>
      </c>
      <c r="C410" s="2">
        <v>2015</v>
      </c>
      <c r="D410" s="2">
        <v>5.1539999999999999</v>
      </c>
      <c r="E410" s="2">
        <v>1.67</v>
      </c>
      <c r="F410" s="2">
        <v>1.601</v>
      </c>
      <c r="G410" s="2" t="s">
        <v>650</v>
      </c>
      <c r="H410" s="2" t="s">
        <v>650</v>
      </c>
      <c r="I410" s="2">
        <v>1.615</v>
      </c>
      <c r="J410" s="2">
        <v>0.26800000000000002</v>
      </c>
      <c r="K410" s="2" t="s">
        <v>650</v>
      </c>
      <c r="L410" s="2" t="s">
        <v>650</v>
      </c>
      <c r="M410" s="2" t="s">
        <v>650</v>
      </c>
      <c r="N410" s="2" t="s">
        <v>651</v>
      </c>
      <c r="O410" s="2" t="s">
        <v>650</v>
      </c>
      <c r="P410" s="2" t="s">
        <v>651</v>
      </c>
      <c r="Q410" s="2" t="s">
        <v>650</v>
      </c>
      <c r="R410" s="2" t="s">
        <v>651</v>
      </c>
      <c r="S410" s="2" t="s">
        <v>650</v>
      </c>
      <c r="U410" s="129">
        <f t="shared" si="12"/>
        <v>5.1539999999999999</v>
      </c>
      <c r="V410" s="2">
        <f t="shared" si="13"/>
        <v>0</v>
      </c>
    </row>
    <row r="411" spans="1:22" ht="15" customHeight="1" x14ac:dyDescent="0.25">
      <c r="A411" s="2" t="s">
        <v>608</v>
      </c>
      <c r="B411" s="2" t="s">
        <v>611</v>
      </c>
      <c r="C411" s="2">
        <v>2015</v>
      </c>
      <c r="D411" s="2">
        <v>1.216</v>
      </c>
      <c r="E411" s="2">
        <v>0.186</v>
      </c>
      <c r="F411" s="2">
        <v>3.1E-2</v>
      </c>
      <c r="G411" s="2" t="s">
        <v>650</v>
      </c>
      <c r="H411" s="2" t="s">
        <v>650</v>
      </c>
      <c r="I411" s="2" t="s">
        <v>650</v>
      </c>
      <c r="J411" s="2">
        <v>0.999</v>
      </c>
      <c r="K411" s="2" t="s">
        <v>650</v>
      </c>
      <c r="L411" s="2" t="s">
        <v>650</v>
      </c>
      <c r="M411" s="2" t="s">
        <v>650</v>
      </c>
      <c r="N411" s="2" t="s">
        <v>651</v>
      </c>
      <c r="O411" s="2" t="s">
        <v>650</v>
      </c>
      <c r="P411" s="2" t="s">
        <v>651</v>
      </c>
      <c r="Q411" s="2" t="s">
        <v>650</v>
      </c>
      <c r="R411" s="2" t="s">
        <v>651</v>
      </c>
      <c r="S411" s="2" t="s">
        <v>650</v>
      </c>
      <c r="U411" s="129">
        <f t="shared" si="12"/>
        <v>1.216</v>
      </c>
      <c r="V411" s="2">
        <f t="shared" si="13"/>
        <v>0</v>
      </c>
    </row>
    <row r="412" spans="1:22" ht="15" customHeight="1" x14ac:dyDescent="0.25">
      <c r="A412" s="2" t="s">
        <v>608</v>
      </c>
      <c r="B412" s="2" t="s">
        <v>612</v>
      </c>
      <c r="C412" s="2">
        <v>2015</v>
      </c>
      <c r="D412" s="2">
        <v>6.2869999999999999</v>
      </c>
      <c r="E412" s="2">
        <v>1.869</v>
      </c>
      <c r="F412" s="2">
        <v>0.995</v>
      </c>
      <c r="G412" s="2" t="s">
        <v>650</v>
      </c>
      <c r="H412" s="2" t="s">
        <v>650</v>
      </c>
      <c r="I412" s="2">
        <v>1.7450000000000001</v>
      </c>
      <c r="J412" s="2">
        <v>1.677</v>
      </c>
      <c r="K412" s="2">
        <v>0.91</v>
      </c>
      <c r="L412" s="2" t="s">
        <v>650</v>
      </c>
      <c r="M412" s="2" t="s">
        <v>650</v>
      </c>
      <c r="N412" s="2" t="s">
        <v>651</v>
      </c>
      <c r="O412" s="2" t="s">
        <v>650</v>
      </c>
      <c r="P412" s="2" t="s">
        <v>651</v>
      </c>
      <c r="Q412" s="2" t="s">
        <v>650</v>
      </c>
      <c r="R412" s="2" t="s">
        <v>651</v>
      </c>
      <c r="S412" s="2" t="s">
        <v>650</v>
      </c>
      <c r="U412" s="129">
        <f t="shared" si="12"/>
        <v>6.2869999999999999</v>
      </c>
      <c r="V412" s="2">
        <f t="shared" si="13"/>
        <v>0</v>
      </c>
    </row>
    <row r="413" spans="1:22" ht="15" customHeight="1" x14ac:dyDescent="0.25">
      <c r="A413" s="2" t="s">
        <v>608</v>
      </c>
      <c r="B413" s="2" t="s">
        <v>613</v>
      </c>
      <c r="C413" s="2">
        <v>2015</v>
      </c>
      <c r="D413" s="2">
        <v>0.56200000000000006</v>
      </c>
      <c r="E413" s="2" t="s">
        <v>650</v>
      </c>
      <c r="F413" s="2">
        <v>6.7000000000000004E-2</v>
      </c>
      <c r="G413" s="2" t="s">
        <v>650</v>
      </c>
      <c r="H413" s="2" t="s">
        <v>650</v>
      </c>
      <c r="I413" s="2">
        <v>0.495</v>
      </c>
      <c r="J413" s="2" t="s">
        <v>650</v>
      </c>
      <c r="K413" s="2" t="s">
        <v>650</v>
      </c>
      <c r="L413" s="2" t="s">
        <v>650</v>
      </c>
      <c r="M413" s="2" t="s">
        <v>650</v>
      </c>
      <c r="N413" s="2" t="s">
        <v>651</v>
      </c>
      <c r="O413" s="2" t="s">
        <v>650</v>
      </c>
      <c r="P413" s="2" t="s">
        <v>651</v>
      </c>
      <c r="Q413" s="2" t="s">
        <v>650</v>
      </c>
      <c r="R413" s="2" t="s">
        <v>651</v>
      </c>
      <c r="S413" s="2" t="s">
        <v>650</v>
      </c>
      <c r="U413" s="129">
        <f t="shared" si="12"/>
        <v>0.56200000000000006</v>
      </c>
      <c r="V413" s="2">
        <f t="shared" si="13"/>
        <v>0</v>
      </c>
    </row>
    <row r="414" spans="1:22" ht="15" customHeight="1" x14ac:dyDescent="0.25">
      <c r="A414" s="2" t="s">
        <v>608</v>
      </c>
      <c r="B414" s="2" t="s">
        <v>614</v>
      </c>
      <c r="C414" s="2">
        <v>2015</v>
      </c>
      <c r="D414" s="2">
        <v>230.83</v>
      </c>
      <c r="E414" s="2" t="s">
        <v>650</v>
      </c>
      <c r="F414" s="2" t="s">
        <v>650</v>
      </c>
      <c r="G414" s="2">
        <v>230.83</v>
      </c>
      <c r="H414" s="2">
        <v>230.83</v>
      </c>
      <c r="I414" s="2" t="s">
        <v>650</v>
      </c>
      <c r="J414" s="2" t="s">
        <v>650</v>
      </c>
      <c r="K414" s="2" t="s">
        <v>650</v>
      </c>
      <c r="L414" s="2" t="s">
        <v>650</v>
      </c>
      <c r="M414" s="2" t="s">
        <v>650</v>
      </c>
      <c r="N414" s="2" t="s">
        <v>651</v>
      </c>
      <c r="O414" s="2" t="s">
        <v>650</v>
      </c>
      <c r="P414" s="2" t="s">
        <v>651</v>
      </c>
      <c r="Q414" s="2" t="s">
        <v>650</v>
      </c>
      <c r="R414" s="2" t="s">
        <v>651</v>
      </c>
      <c r="S414" s="2" t="s">
        <v>650</v>
      </c>
      <c r="U414" s="129">
        <f t="shared" si="12"/>
        <v>230.83</v>
      </c>
      <c r="V414" s="2">
        <f t="shared" si="13"/>
        <v>0</v>
      </c>
    </row>
    <row r="415" spans="1:22" ht="15" customHeight="1" x14ac:dyDescent="0.25">
      <c r="A415" s="2" t="s">
        <v>608</v>
      </c>
      <c r="B415" s="2" t="s">
        <v>615</v>
      </c>
      <c r="C415" s="2">
        <v>2015</v>
      </c>
      <c r="D415" s="2">
        <v>212.696</v>
      </c>
      <c r="E415" s="2">
        <v>74.909000000000006</v>
      </c>
      <c r="F415" s="2">
        <v>47.88</v>
      </c>
      <c r="G415" s="2">
        <v>25.431999999999999</v>
      </c>
      <c r="H415" s="2" t="s">
        <v>650</v>
      </c>
      <c r="I415" s="2">
        <v>29.649000000000001</v>
      </c>
      <c r="J415" s="2">
        <v>33.505000000000003</v>
      </c>
      <c r="K415" s="2">
        <v>1.321</v>
      </c>
      <c r="L415" s="2" t="s">
        <v>650</v>
      </c>
      <c r="M415" s="2" t="s">
        <v>650</v>
      </c>
      <c r="N415" s="2" t="s">
        <v>651</v>
      </c>
      <c r="O415" s="2" t="s">
        <v>650</v>
      </c>
      <c r="P415" s="2" t="s">
        <v>651</v>
      </c>
      <c r="Q415" s="2" t="s">
        <v>650</v>
      </c>
      <c r="R415" s="2" t="s">
        <v>651</v>
      </c>
      <c r="S415" s="2" t="s">
        <v>650</v>
      </c>
      <c r="U415" s="129">
        <f t="shared" si="12"/>
        <v>212.696</v>
      </c>
      <c r="V415" s="2">
        <f t="shared" si="13"/>
        <v>0</v>
      </c>
    </row>
  </sheetData>
  <autoFilter ref="A1:V415"/>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55"/>
  <sheetViews>
    <sheetView workbookViewId="0">
      <pane xSplit="2" ySplit="1" topLeftCell="I519" activePane="bottomRight" state="frozen"/>
      <selection pane="topRight"/>
      <selection pane="bottomLeft"/>
      <selection pane="bottomRight"/>
    </sheetView>
  </sheetViews>
  <sheetFormatPr defaultRowHeight="15" x14ac:dyDescent="0.25"/>
  <cols>
    <col min="31" max="32" width="10.5703125" bestFit="1" customWidth="1"/>
  </cols>
  <sheetData>
    <row r="1" spans="1:32" s="225" customFormat="1" ht="105" x14ac:dyDescent="0.25">
      <c r="A1" s="227" t="s">
        <v>616</v>
      </c>
      <c r="B1" s="226" t="s">
        <v>1</v>
      </c>
      <c r="C1" s="225" t="s">
        <v>1075</v>
      </c>
      <c r="D1" s="225" t="s">
        <v>689</v>
      </c>
      <c r="E1" s="225" t="s">
        <v>1056</v>
      </c>
      <c r="F1" s="225" t="s">
        <v>1058</v>
      </c>
      <c r="G1" s="225" t="s">
        <v>1068</v>
      </c>
      <c r="H1" s="225" t="s">
        <v>1071</v>
      </c>
      <c r="I1" s="225" t="s">
        <v>721</v>
      </c>
      <c r="J1" s="225" t="s">
        <v>1054</v>
      </c>
      <c r="K1" s="225" t="s">
        <v>733</v>
      </c>
      <c r="L1" s="225" t="s">
        <v>1059</v>
      </c>
      <c r="M1" s="225" t="s">
        <v>688</v>
      </c>
      <c r="N1" s="225" t="s">
        <v>1057</v>
      </c>
      <c r="O1" s="225" t="s">
        <v>1074</v>
      </c>
      <c r="P1" s="225" t="s">
        <v>713</v>
      </c>
      <c r="Q1" s="225" t="s">
        <v>1060</v>
      </c>
      <c r="R1" s="225" t="s">
        <v>1061</v>
      </c>
      <c r="S1" s="225" t="s">
        <v>1053</v>
      </c>
      <c r="T1" s="225" t="s">
        <v>1067</v>
      </c>
      <c r="U1" s="225" t="s">
        <v>1070</v>
      </c>
      <c r="V1" s="225" t="s">
        <v>1077</v>
      </c>
      <c r="W1" s="225" t="s">
        <v>1064</v>
      </c>
      <c r="X1" s="225" t="s">
        <v>1063</v>
      </c>
      <c r="Y1" s="225" t="s">
        <v>1065</v>
      </c>
      <c r="Z1" s="225" t="s">
        <v>1072</v>
      </c>
      <c r="AA1" s="225" t="s">
        <v>1073</v>
      </c>
      <c r="AB1" s="225" t="s">
        <v>1069</v>
      </c>
      <c r="AC1" s="225" t="s">
        <v>1055</v>
      </c>
      <c r="AD1" s="225" t="s">
        <v>1066</v>
      </c>
      <c r="AE1" s="225" t="s">
        <v>1062</v>
      </c>
      <c r="AF1" s="225" t="s">
        <v>1157</v>
      </c>
    </row>
    <row r="2" spans="1:32" x14ac:dyDescent="0.2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x14ac:dyDescent="0.25">
      <c r="B3" s="119" t="s">
        <v>23</v>
      </c>
      <c r="C3" s="120">
        <v>0</v>
      </c>
      <c r="D3" s="120">
        <v>0</v>
      </c>
      <c r="E3" s="120">
        <v>0</v>
      </c>
      <c r="F3" s="120">
        <v>0</v>
      </c>
      <c r="G3" s="120">
        <v>0</v>
      </c>
      <c r="H3" s="120">
        <v>0</v>
      </c>
      <c r="I3" s="120">
        <v>0</v>
      </c>
      <c r="J3" s="120">
        <v>0</v>
      </c>
      <c r="K3" s="120">
        <v>0</v>
      </c>
      <c r="L3" s="120">
        <v>0</v>
      </c>
      <c r="M3" s="120">
        <v>0</v>
      </c>
      <c r="N3" s="120">
        <v>0</v>
      </c>
      <c r="O3" s="120">
        <v>0</v>
      </c>
      <c r="P3" s="120">
        <v>0</v>
      </c>
      <c r="Q3" s="120">
        <v>0</v>
      </c>
      <c r="R3" s="120">
        <v>0</v>
      </c>
      <c r="S3" s="120">
        <v>0</v>
      </c>
      <c r="T3" s="120">
        <v>0</v>
      </c>
      <c r="U3" s="120">
        <v>0</v>
      </c>
      <c r="V3" s="120">
        <v>0.13800000000000001</v>
      </c>
      <c r="W3" s="120">
        <v>0</v>
      </c>
      <c r="X3" s="120">
        <v>0</v>
      </c>
      <c r="Y3" s="120">
        <v>0</v>
      </c>
      <c r="Z3" s="120">
        <v>0</v>
      </c>
      <c r="AA3" s="120">
        <v>0</v>
      </c>
      <c r="AB3" s="120">
        <v>0</v>
      </c>
      <c r="AC3" s="120">
        <v>0</v>
      </c>
      <c r="AD3" s="120">
        <v>0</v>
      </c>
      <c r="AE3" s="120">
        <v>6.7058799999999996</v>
      </c>
      <c r="AF3" s="120">
        <v>6.8438799999999995</v>
      </c>
    </row>
    <row r="4" spans="1:32" x14ac:dyDescent="0.25">
      <c r="B4" s="119" t="s">
        <v>24</v>
      </c>
      <c r="C4" s="120">
        <v>0</v>
      </c>
      <c r="D4" s="120">
        <v>0</v>
      </c>
      <c r="E4" s="120">
        <v>0</v>
      </c>
      <c r="F4" s="120">
        <v>7</v>
      </c>
      <c r="G4" s="120">
        <v>0</v>
      </c>
      <c r="H4" s="120">
        <v>0</v>
      </c>
      <c r="I4" s="120">
        <v>0.3</v>
      </c>
      <c r="J4" s="120">
        <v>0</v>
      </c>
      <c r="K4" s="120">
        <v>0</v>
      </c>
      <c r="L4" s="120">
        <v>0</v>
      </c>
      <c r="M4" s="120">
        <v>0</v>
      </c>
      <c r="N4" s="120">
        <v>0</v>
      </c>
      <c r="O4" s="120">
        <v>0</v>
      </c>
      <c r="P4" s="120">
        <v>0</v>
      </c>
      <c r="Q4" s="120">
        <v>0</v>
      </c>
      <c r="R4" s="120">
        <v>11</v>
      </c>
      <c r="S4" s="120">
        <v>0</v>
      </c>
      <c r="T4" s="120">
        <v>0</v>
      </c>
      <c r="U4" s="120">
        <v>0</v>
      </c>
      <c r="V4" s="120">
        <v>0.3</v>
      </c>
      <c r="W4" s="120">
        <v>0</v>
      </c>
      <c r="X4" s="120">
        <v>0</v>
      </c>
      <c r="Y4" s="120">
        <v>0</v>
      </c>
      <c r="Z4" s="120">
        <v>0</v>
      </c>
      <c r="AA4" s="120">
        <v>0</v>
      </c>
      <c r="AB4" s="120">
        <v>0</v>
      </c>
      <c r="AC4" s="120">
        <v>0</v>
      </c>
      <c r="AD4" s="120">
        <v>0</v>
      </c>
      <c r="AE4" s="120">
        <v>0</v>
      </c>
      <c r="AF4" s="120">
        <v>18.600000000000001</v>
      </c>
    </row>
    <row r="5" spans="1:32" x14ac:dyDescent="0.25">
      <c r="B5" s="119" t="s">
        <v>25</v>
      </c>
      <c r="C5" s="120">
        <v>0</v>
      </c>
      <c r="D5" s="120">
        <v>0</v>
      </c>
      <c r="E5" s="120">
        <v>0</v>
      </c>
      <c r="F5" s="120">
        <v>0</v>
      </c>
      <c r="G5" s="120">
        <v>0</v>
      </c>
      <c r="H5" s="120">
        <v>0</v>
      </c>
      <c r="I5" s="120">
        <v>0.3</v>
      </c>
      <c r="J5" s="120">
        <v>0</v>
      </c>
      <c r="K5" s="120">
        <v>0</v>
      </c>
      <c r="L5" s="120">
        <v>0</v>
      </c>
      <c r="M5" s="120">
        <v>0</v>
      </c>
      <c r="N5" s="120">
        <v>0</v>
      </c>
      <c r="O5" s="120">
        <v>0</v>
      </c>
      <c r="P5" s="120">
        <v>0</v>
      </c>
      <c r="Q5" s="120">
        <v>0</v>
      </c>
      <c r="R5" s="120">
        <v>3.9</v>
      </c>
      <c r="S5" s="120">
        <v>0</v>
      </c>
      <c r="T5" s="120">
        <v>0</v>
      </c>
      <c r="U5" s="120">
        <v>0</v>
      </c>
      <c r="V5" s="120">
        <v>0.04</v>
      </c>
      <c r="W5" s="120">
        <v>0</v>
      </c>
      <c r="X5" s="120">
        <v>0</v>
      </c>
      <c r="Y5" s="120">
        <v>0</v>
      </c>
      <c r="Z5" s="120">
        <v>0</v>
      </c>
      <c r="AA5" s="120">
        <v>0</v>
      </c>
      <c r="AB5" s="120">
        <v>0</v>
      </c>
      <c r="AC5" s="120">
        <v>0</v>
      </c>
      <c r="AD5" s="120">
        <v>0</v>
      </c>
      <c r="AE5" s="120">
        <v>0</v>
      </c>
      <c r="AF5" s="120">
        <v>4.24</v>
      </c>
    </row>
    <row r="6" spans="1:32" x14ac:dyDescent="0.25">
      <c r="B6" s="119" t="s">
        <v>26</v>
      </c>
      <c r="C6" s="120">
        <v>0</v>
      </c>
      <c r="D6" s="120">
        <v>0</v>
      </c>
      <c r="E6" s="120">
        <v>0</v>
      </c>
      <c r="F6" s="120">
        <v>0</v>
      </c>
      <c r="G6" s="120">
        <v>0</v>
      </c>
      <c r="H6" s="120">
        <v>0</v>
      </c>
      <c r="I6" s="120">
        <v>0.04</v>
      </c>
      <c r="J6" s="120">
        <v>0</v>
      </c>
      <c r="K6" s="120">
        <v>0</v>
      </c>
      <c r="L6" s="120">
        <v>0</v>
      </c>
      <c r="M6" s="120">
        <v>0</v>
      </c>
      <c r="N6" s="120">
        <v>0</v>
      </c>
      <c r="O6" s="120">
        <v>0</v>
      </c>
      <c r="P6" s="120">
        <v>0</v>
      </c>
      <c r="Q6" s="120">
        <v>7.6</v>
      </c>
      <c r="R6" s="120">
        <v>0</v>
      </c>
      <c r="S6" s="120">
        <v>0</v>
      </c>
      <c r="T6" s="120">
        <v>0</v>
      </c>
      <c r="U6" s="120">
        <v>0</v>
      </c>
      <c r="V6" s="120">
        <v>0.1</v>
      </c>
      <c r="W6" s="120">
        <v>0</v>
      </c>
      <c r="X6" s="120">
        <v>0</v>
      </c>
      <c r="Y6" s="120">
        <v>0</v>
      </c>
      <c r="Z6" s="120">
        <v>0</v>
      </c>
      <c r="AA6" s="120">
        <v>0</v>
      </c>
      <c r="AB6" s="120">
        <v>0</v>
      </c>
      <c r="AC6" s="120">
        <v>0</v>
      </c>
      <c r="AD6" s="120">
        <v>0</v>
      </c>
      <c r="AE6" s="120">
        <v>0</v>
      </c>
      <c r="AF6" s="120">
        <v>7.7399999999999993</v>
      </c>
    </row>
    <row r="7" spans="1:32" x14ac:dyDescent="0.25">
      <c r="B7" s="119" t="s">
        <v>27</v>
      </c>
      <c r="C7" s="120">
        <v>0</v>
      </c>
      <c r="D7" s="120">
        <v>0</v>
      </c>
      <c r="E7" s="120">
        <v>0</v>
      </c>
      <c r="F7" s="120">
        <v>8.3000000000000007</v>
      </c>
      <c r="G7" s="120">
        <v>0</v>
      </c>
      <c r="H7" s="120">
        <v>0</v>
      </c>
      <c r="I7" s="120">
        <v>0.1</v>
      </c>
      <c r="J7" s="120">
        <v>0</v>
      </c>
      <c r="K7" s="120">
        <v>0</v>
      </c>
      <c r="L7" s="120">
        <v>0</v>
      </c>
      <c r="M7" s="120">
        <v>0</v>
      </c>
      <c r="N7" s="120">
        <v>0</v>
      </c>
      <c r="O7" s="120">
        <v>0</v>
      </c>
      <c r="P7" s="120">
        <v>0</v>
      </c>
      <c r="Q7" s="120">
        <v>0</v>
      </c>
      <c r="R7" s="120">
        <v>2.6</v>
      </c>
      <c r="S7" s="120">
        <v>0</v>
      </c>
      <c r="T7" s="120">
        <v>0</v>
      </c>
      <c r="U7" s="120">
        <v>0</v>
      </c>
      <c r="V7" s="120">
        <v>0.1</v>
      </c>
      <c r="W7" s="120">
        <v>0</v>
      </c>
      <c r="X7" s="120">
        <v>0</v>
      </c>
      <c r="Y7" s="120">
        <v>0</v>
      </c>
      <c r="Z7" s="120">
        <v>0</v>
      </c>
      <c r="AA7" s="120">
        <v>0</v>
      </c>
      <c r="AB7" s="120">
        <v>0</v>
      </c>
      <c r="AC7" s="120">
        <v>0</v>
      </c>
      <c r="AD7" s="120">
        <v>0</v>
      </c>
      <c r="AE7" s="120">
        <v>0</v>
      </c>
      <c r="AF7" s="120">
        <v>11.1</v>
      </c>
    </row>
    <row r="8" spans="1:32" x14ac:dyDescent="0.25">
      <c r="B8" s="119" t="s">
        <v>28</v>
      </c>
      <c r="C8" s="120">
        <v>0</v>
      </c>
      <c r="D8" s="120">
        <v>0</v>
      </c>
      <c r="E8" s="120">
        <v>0</v>
      </c>
      <c r="F8" s="120">
        <v>0</v>
      </c>
      <c r="G8" s="120">
        <v>0</v>
      </c>
      <c r="H8" s="120">
        <v>0</v>
      </c>
      <c r="I8" s="120">
        <v>0.3</v>
      </c>
      <c r="J8" s="120">
        <v>0</v>
      </c>
      <c r="K8" s="120">
        <v>0</v>
      </c>
      <c r="L8" s="120">
        <v>0</v>
      </c>
      <c r="M8" s="120">
        <v>0</v>
      </c>
      <c r="N8" s="120">
        <v>0</v>
      </c>
      <c r="O8" s="120">
        <v>0</v>
      </c>
      <c r="P8" s="120">
        <v>0</v>
      </c>
      <c r="Q8" s="120">
        <v>0</v>
      </c>
      <c r="R8" s="120">
        <v>0</v>
      </c>
      <c r="S8" s="120">
        <v>0</v>
      </c>
      <c r="T8" s="120">
        <v>0</v>
      </c>
      <c r="U8" s="120">
        <v>0</v>
      </c>
      <c r="V8" s="120">
        <v>0.04</v>
      </c>
      <c r="W8" s="120">
        <v>0</v>
      </c>
      <c r="X8" s="120">
        <v>4.5999999999999996</v>
      </c>
      <c r="Y8" s="120">
        <v>0</v>
      </c>
      <c r="Z8" s="120">
        <v>0</v>
      </c>
      <c r="AA8" s="120">
        <v>0</v>
      </c>
      <c r="AB8" s="120">
        <v>0</v>
      </c>
      <c r="AC8" s="120">
        <v>0</v>
      </c>
      <c r="AD8" s="120">
        <v>0</v>
      </c>
      <c r="AE8" s="120">
        <v>0</v>
      </c>
      <c r="AF8" s="120">
        <v>4.9399999999999995</v>
      </c>
    </row>
    <row r="9" spans="1:32" x14ac:dyDescent="0.25">
      <c r="B9" s="119" t="s">
        <v>29</v>
      </c>
      <c r="C9" s="120">
        <v>0</v>
      </c>
      <c r="D9" s="120">
        <v>0</v>
      </c>
      <c r="E9" s="120">
        <v>0</v>
      </c>
      <c r="F9" s="120">
        <v>0</v>
      </c>
      <c r="G9" s="120">
        <v>0</v>
      </c>
      <c r="H9" s="120">
        <v>0</v>
      </c>
      <c r="I9" s="120">
        <v>0.1</v>
      </c>
      <c r="J9" s="120">
        <v>0</v>
      </c>
      <c r="K9" s="120">
        <v>0</v>
      </c>
      <c r="L9" s="120">
        <v>0</v>
      </c>
      <c r="M9" s="120">
        <v>0</v>
      </c>
      <c r="N9" s="120">
        <v>0</v>
      </c>
      <c r="O9" s="120">
        <v>0</v>
      </c>
      <c r="P9" s="120">
        <v>0</v>
      </c>
      <c r="Q9" s="120">
        <v>0</v>
      </c>
      <c r="R9" s="120">
        <v>0</v>
      </c>
      <c r="S9" s="120">
        <v>0</v>
      </c>
      <c r="T9" s="120">
        <v>0</v>
      </c>
      <c r="U9" s="120">
        <v>0</v>
      </c>
      <c r="V9" s="120">
        <v>0.02</v>
      </c>
      <c r="W9" s="120">
        <v>0</v>
      </c>
      <c r="X9" s="120">
        <v>2</v>
      </c>
      <c r="Y9" s="120">
        <v>0</v>
      </c>
      <c r="Z9" s="120">
        <v>0</v>
      </c>
      <c r="AA9" s="120">
        <v>0</v>
      </c>
      <c r="AB9" s="120">
        <v>0</v>
      </c>
      <c r="AC9" s="120">
        <v>0</v>
      </c>
      <c r="AD9" s="120">
        <v>0</v>
      </c>
      <c r="AE9" s="120">
        <v>0</v>
      </c>
      <c r="AF9" s="120">
        <v>2.12</v>
      </c>
    </row>
    <row r="10" spans="1:32" x14ac:dyDescent="0.25">
      <c r="B10" s="119" t="s">
        <v>30</v>
      </c>
      <c r="C10" s="120">
        <v>0</v>
      </c>
      <c r="D10" s="120">
        <v>0</v>
      </c>
      <c r="E10" s="120">
        <v>0</v>
      </c>
      <c r="F10" s="120">
        <v>0</v>
      </c>
      <c r="G10" s="120">
        <v>0</v>
      </c>
      <c r="H10" s="120">
        <v>0.5</v>
      </c>
      <c r="I10" s="120">
        <v>0.1</v>
      </c>
      <c r="J10" s="120">
        <v>0</v>
      </c>
      <c r="K10" s="120">
        <v>0</v>
      </c>
      <c r="L10" s="120">
        <v>0</v>
      </c>
      <c r="M10" s="120">
        <v>0</v>
      </c>
      <c r="N10" s="120">
        <v>0</v>
      </c>
      <c r="O10" s="120">
        <v>0</v>
      </c>
      <c r="P10" s="120">
        <v>0</v>
      </c>
      <c r="Q10" s="120">
        <v>0</v>
      </c>
      <c r="R10" s="120">
        <v>6.3</v>
      </c>
      <c r="S10" s="120">
        <v>0</v>
      </c>
      <c r="T10" s="120">
        <v>0</v>
      </c>
      <c r="U10" s="120">
        <v>0</v>
      </c>
      <c r="V10" s="120">
        <v>0.1</v>
      </c>
      <c r="W10" s="120">
        <v>0</v>
      </c>
      <c r="X10" s="120">
        <v>0</v>
      </c>
      <c r="Y10" s="120">
        <v>0</v>
      </c>
      <c r="Z10" s="120">
        <v>0</v>
      </c>
      <c r="AA10" s="120">
        <v>0</v>
      </c>
      <c r="AB10" s="120">
        <v>0</v>
      </c>
      <c r="AC10" s="120">
        <v>0</v>
      </c>
      <c r="AD10" s="120">
        <v>0</v>
      </c>
      <c r="AE10" s="120">
        <v>0</v>
      </c>
      <c r="AF10" s="120">
        <v>6.9999999999999991</v>
      </c>
    </row>
    <row r="11" spans="1:32" x14ac:dyDescent="0.2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row>
    <row r="12" spans="1:32" x14ac:dyDescent="0.25">
      <c r="B12" s="119" t="s">
        <v>32</v>
      </c>
      <c r="C12" s="120">
        <v>0</v>
      </c>
      <c r="D12" s="120">
        <v>0</v>
      </c>
      <c r="E12" s="120">
        <v>0</v>
      </c>
      <c r="F12" s="120">
        <v>0</v>
      </c>
      <c r="G12" s="120">
        <v>0</v>
      </c>
      <c r="H12" s="120">
        <v>3.3000000000000002E-2</v>
      </c>
      <c r="I12" s="120">
        <v>0.75700000000000001</v>
      </c>
      <c r="J12" s="120">
        <v>0</v>
      </c>
      <c r="K12" s="120">
        <v>0</v>
      </c>
      <c r="L12" s="120">
        <v>0</v>
      </c>
      <c r="M12" s="120">
        <v>0</v>
      </c>
      <c r="N12" s="120">
        <v>0</v>
      </c>
      <c r="O12" s="120">
        <v>0</v>
      </c>
      <c r="P12" s="120">
        <v>0</v>
      </c>
      <c r="Q12" s="120">
        <v>0</v>
      </c>
      <c r="R12" s="120">
        <v>0</v>
      </c>
      <c r="S12" s="120">
        <v>0</v>
      </c>
      <c r="T12" s="120">
        <v>0</v>
      </c>
      <c r="U12" s="120">
        <v>0</v>
      </c>
      <c r="V12" s="120">
        <v>9.7000000000000003E-2</v>
      </c>
      <c r="W12" s="120">
        <v>0</v>
      </c>
      <c r="X12" s="120">
        <v>5.3289999999999997</v>
      </c>
      <c r="Y12" s="120">
        <v>0</v>
      </c>
      <c r="Z12" s="120">
        <v>0</v>
      </c>
      <c r="AA12" s="120">
        <v>0</v>
      </c>
      <c r="AB12" s="120">
        <v>0</v>
      </c>
      <c r="AC12" s="120">
        <v>0</v>
      </c>
      <c r="AD12" s="120">
        <v>0</v>
      </c>
      <c r="AE12" s="120">
        <v>0</v>
      </c>
      <c r="AF12" s="120">
        <v>6.2159999999999993</v>
      </c>
    </row>
    <row r="13" spans="1:32" x14ac:dyDescent="0.25">
      <c r="B13" s="119" t="s">
        <v>33</v>
      </c>
      <c r="C13" s="120">
        <v>0</v>
      </c>
      <c r="D13" s="120">
        <v>0</v>
      </c>
      <c r="E13" s="120">
        <v>0</v>
      </c>
      <c r="F13" s="120">
        <v>41.687800000000003</v>
      </c>
      <c r="G13" s="120">
        <v>0.48899999999999999</v>
      </c>
      <c r="H13" s="120">
        <v>0</v>
      </c>
      <c r="I13" s="120">
        <v>0.42369800000000002</v>
      </c>
      <c r="J13" s="120">
        <v>0</v>
      </c>
      <c r="K13" s="120">
        <v>0</v>
      </c>
      <c r="L13" s="120">
        <v>130.66499999999999</v>
      </c>
      <c r="M13" s="120">
        <v>0</v>
      </c>
      <c r="N13" s="120">
        <v>8.2360000000000007</v>
      </c>
      <c r="O13" s="120">
        <v>61.597999999999999</v>
      </c>
      <c r="P13" s="120">
        <v>0</v>
      </c>
      <c r="Q13" s="120">
        <v>7.3478500000000002</v>
      </c>
      <c r="R13" s="120">
        <v>13.2197</v>
      </c>
      <c r="S13" s="120">
        <v>0</v>
      </c>
      <c r="T13" s="120">
        <v>0</v>
      </c>
      <c r="U13" s="120">
        <v>0</v>
      </c>
      <c r="V13" s="120">
        <v>9.2850400000000004</v>
      </c>
      <c r="W13" s="120">
        <v>0</v>
      </c>
      <c r="X13" s="120">
        <v>2.4500000000000001E-2</v>
      </c>
      <c r="Y13" s="120">
        <v>0</v>
      </c>
      <c r="Z13" s="120">
        <v>0</v>
      </c>
      <c r="AA13" s="120">
        <v>0</v>
      </c>
      <c r="AB13" s="120">
        <v>0</v>
      </c>
      <c r="AC13" s="120">
        <v>0</v>
      </c>
      <c r="AD13" s="120">
        <v>0</v>
      </c>
      <c r="AE13" s="120">
        <v>0</v>
      </c>
      <c r="AF13" s="120">
        <v>272.97658799999994</v>
      </c>
    </row>
    <row r="14" spans="1:32" x14ac:dyDescent="0.25">
      <c r="B14" s="119" t="s">
        <v>34</v>
      </c>
      <c r="C14" s="120">
        <v>0</v>
      </c>
      <c r="D14" s="120">
        <v>0</v>
      </c>
      <c r="E14" s="120">
        <v>0</v>
      </c>
      <c r="F14" s="120">
        <v>0</v>
      </c>
      <c r="G14" s="120">
        <v>0</v>
      </c>
      <c r="H14" s="120">
        <v>0</v>
      </c>
      <c r="I14" s="120">
        <v>0.08</v>
      </c>
      <c r="J14" s="120">
        <v>0</v>
      </c>
      <c r="K14" s="120">
        <v>0</v>
      </c>
      <c r="L14" s="120">
        <v>0</v>
      </c>
      <c r="M14" s="120">
        <v>0</v>
      </c>
      <c r="N14" s="120">
        <v>0</v>
      </c>
      <c r="O14" s="120">
        <v>0</v>
      </c>
      <c r="P14" s="120">
        <v>0</v>
      </c>
      <c r="Q14" s="120">
        <v>0</v>
      </c>
      <c r="R14" s="120">
        <v>0</v>
      </c>
      <c r="S14" s="120">
        <v>0</v>
      </c>
      <c r="T14" s="120">
        <v>0</v>
      </c>
      <c r="U14" s="120">
        <v>0</v>
      </c>
      <c r="V14" s="120">
        <v>8.856E-2</v>
      </c>
      <c r="W14" s="120">
        <v>0</v>
      </c>
      <c r="X14" s="120">
        <v>5.1680000000000001</v>
      </c>
      <c r="Y14" s="120">
        <v>0</v>
      </c>
      <c r="Z14" s="120">
        <v>0</v>
      </c>
      <c r="AA14" s="120">
        <v>0</v>
      </c>
      <c r="AB14" s="120">
        <v>0</v>
      </c>
      <c r="AC14" s="120">
        <v>0</v>
      </c>
      <c r="AD14" s="120">
        <v>0</v>
      </c>
      <c r="AE14" s="120">
        <v>0</v>
      </c>
      <c r="AF14" s="120">
        <v>5.3365600000000004</v>
      </c>
    </row>
    <row r="15" spans="1:32" x14ac:dyDescent="0.25">
      <c r="B15" s="119" t="s">
        <v>35</v>
      </c>
      <c r="C15" s="120">
        <v>0</v>
      </c>
      <c r="D15" s="120">
        <v>0</v>
      </c>
      <c r="E15" s="120">
        <v>0</v>
      </c>
      <c r="F15" s="120">
        <v>0</v>
      </c>
      <c r="G15" s="120">
        <v>0</v>
      </c>
      <c r="H15" s="120">
        <v>0.05</v>
      </c>
      <c r="I15" s="120">
        <v>8.1000000000000003E-2</v>
      </c>
      <c r="J15" s="120">
        <v>0</v>
      </c>
      <c r="K15" s="120">
        <v>0</v>
      </c>
      <c r="L15" s="120">
        <v>0</v>
      </c>
      <c r="M15" s="120">
        <v>0</v>
      </c>
      <c r="N15" s="120">
        <v>0</v>
      </c>
      <c r="O15" s="120">
        <v>0</v>
      </c>
      <c r="P15" s="120">
        <v>0</v>
      </c>
      <c r="Q15" s="120">
        <v>0</v>
      </c>
      <c r="R15" s="120">
        <v>0</v>
      </c>
      <c r="S15" s="120">
        <v>0</v>
      </c>
      <c r="T15" s="120">
        <v>0</v>
      </c>
      <c r="U15" s="120">
        <v>0</v>
      </c>
      <c r="V15" s="120">
        <v>1.0999999999999999E-2</v>
      </c>
      <c r="W15" s="120">
        <v>0</v>
      </c>
      <c r="X15" s="120">
        <v>0.93600000000000005</v>
      </c>
      <c r="Y15" s="120">
        <v>0</v>
      </c>
      <c r="Z15" s="120">
        <v>0</v>
      </c>
      <c r="AA15" s="120">
        <v>0</v>
      </c>
      <c r="AB15" s="120">
        <v>0</v>
      </c>
      <c r="AC15" s="120">
        <v>0</v>
      </c>
      <c r="AD15" s="120">
        <v>0</v>
      </c>
      <c r="AE15" s="120">
        <v>0</v>
      </c>
      <c r="AF15" s="120">
        <v>1.0780000000000001</v>
      </c>
    </row>
    <row r="16" spans="1:32" x14ac:dyDescent="0.2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row>
    <row r="17" spans="1:32" x14ac:dyDescent="0.25">
      <c r="B17" s="119" t="s">
        <v>37</v>
      </c>
      <c r="C17" s="120">
        <v>0</v>
      </c>
      <c r="D17" s="120">
        <v>0</v>
      </c>
      <c r="E17" s="120">
        <v>1.75</v>
      </c>
      <c r="F17" s="120">
        <v>0</v>
      </c>
      <c r="G17" s="120">
        <v>3.9</v>
      </c>
      <c r="H17" s="120">
        <v>0</v>
      </c>
      <c r="I17" s="120">
        <v>0.18</v>
      </c>
      <c r="J17" s="120">
        <v>0</v>
      </c>
      <c r="K17" s="120">
        <v>0</v>
      </c>
      <c r="L17" s="120">
        <v>0</v>
      </c>
      <c r="M17" s="120">
        <v>0</v>
      </c>
      <c r="N17" s="120">
        <v>0</v>
      </c>
      <c r="O17" s="120">
        <v>29.8</v>
      </c>
      <c r="P17" s="120">
        <v>0</v>
      </c>
      <c r="Q17" s="120">
        <v>0</v>
      </c>
      <c r="R17" s="120">
        <v>0</v>
      </c>
      <c r="S17" s="120">
        <v>0</v>
      </c>
      <c r="T17" s="120">
        <v>0</v>
      </c>
      <c r="U17" s="120">
        <v>0</v>
      </c>
      <c r="V17" s="120">
        <v>3.07</v>
      </c>
      <c r="W17" s="120">
        <v>0</v>
      </c>
      <c r="X17" s="120">
        <v>0</v>
      </c>
      <c r="Y17" s="120">
        <v>0</v>
      </c>
      <c r="Z17" s="120">
        <v>0</v>
      </c>
      <c r="AA17" s="120">
        <v>0</v>
      </c>
      <c r="AB17" s="120">
        <v>0</v>
      </c>
      <c r="AC17" s="120">
        <v>0</v>
      </c>
      <c r="AD17" s="120">
        <v>0</v>
      </c>
      <c r="AE17" s="120">
        <v>95.3</v>
      </c>
      <c r="AF17" s="120">
        <v>134</v>
      </c>
    </row>
    <row r="18" spans="1:32" x14ac:dyDescent="0.2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row>
    <row r="19" spans="1:32" x14ac:dyDescent="0.25">
      <c r="B19" s="119" t="s">
        <v>39</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c r="AA19" s="120">
        <v>0</v>
      </c>
      <c r="AB19" s="120">
        <v>0</v>
      </c>
      <c r="AC19" s="120">
        <v>0</v>
      </c>
      <c r="AD19" s="120">
        <v>0</v>
      </c>
      <c r="AE19" s="120">
        <v>0</v>
      </c>
      <c r="AF19" s="120">
        <v>0</v>
      </c>
    </row>
    <row r="20" spans="1:32" x14ac:dyDescent="0.25">
      <c r="B20" s="119" t="s">
        <v>41</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c r="AA20" s="120">
        <v>0</v>
      </c>
      <c r="AB20" s="120">
        <v>0</v>
      </c>
      <c r="AC20" s="120">
        <v>0</v>
      </c>
      <c r="AD20" s="120">
        <v>0</v>
      </c>
      <c r="AE20" s="120">
        <v>0</v>
      </c>
      <c r="AF20" s="120">
        <v>0</v>
      </c>
    </row>
    <row r="21" spans="1:32" x14ac:dyDescent="0.25">
      <c r="B21" s="119" t="s">
        <v>42</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c r="AA21" s="120">
        <v>0</v>
      </c>
      <c r="AB21" s="120">
        <v>0</v>
      </c>
      <c r="AC21" s="120">
        <v>0</v>
      </c>
      <c r="AD21" s="120">
        <v>0</v>
      </c>
      <c r="AE21" s="120">
        <v>0</v>
      </c>
      <c r="AF21" s="120">
        <v>0</v>
      </c>
    </row>
    <row r="22" spans="1:32" x14ac:dyDescent="0.2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x14ac:dyDescent="0.25">
      <c r="B23" s="119" t="s">
        <v>44</v>
      </c>
      <c r="C23" s="120">
        <v>0</v>
      </c>
      <c r="D23" s="120">
        <v>0</v>
      </c>
      <c r="E23" s="120">
        <v>0</v>
      </c>
      <c r="F23" s="120">
        <v>0</v>
      </c>
      <c r="G23" s="120">
        <v>0</v>
      </c>
      <c r="H23" s="120">
        <v>0</v>
      </c>
      <c r="I23" s="120">
        <v>0</v>
      </c>
      <c r="J23" s="120">
        <v>0</v>
      </c>
      <c r="K23" s="120">
        <v>0</v>
      </c>
      <c r="L23" s="120">
        <v>0</v>
      </c>
      <c r="M23" s="120">
        <v>0</v>
      </c>
      <c r="N23" s="120">
        <v>0</v>
      </c>
      <c r="O23" s="120">
        <v>0</v>
      </c>
      <c r="P23" s="120">
        <v>0</v>
      </c>
      <c r="Q23" s="120">
        <v>0</v>
      </c>
      <c r="R23" s="120">
        <v>26.33</v>
      </c>
      <c r="S23" s="120">
        <v>0</v>
      </c>
      <c r="T23" s="120">
        <v>0</v>
      </c>
      <c r="U23" s="120">
        <v>0</v>
      </c>
      <c r="V23" s="120">
        <v>0.38</v>
      </c>
      <c r="W23" s="120">
        <v>0</v>
      </c>
      <c r="X23" s="120">
        <v>4.33</v>
      </c>
      <c r="Y23" s="120">
        <v>0</v>
      </c>
      <c r="Z23" s="120">
        <v>0</v>
      </c>
      <c r="AA23" s="120">
        <v>0</v>
      </c>
      <c r="AB23" s="120">
        <v>0</v>
      </c>
      <c r="AC23" s="120">
        <v>0</v>
      </c>
      <c r="AD23" s="120">
        <v>0</v>
      </c>
      <c r="AE23" s="120">
        <v>0</v>
      </c>
      <c r="AF23" s="120">
        <v>31.04</v>
      </c>
    </row>
    <row r="24" spans="1:32" x14ac:dyDescent="0.2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2" x14ac:dyDescent="0.25">
      <c r="B25" s="119" t="s">
        <v>46</v>
      </c>
      <c r="C25" s="120">
        <v>0</v>
      </c>
      <c r="D25" s="120">
        <v>0</v>
      </c>
      <c r="E25" s="120">
        <v>0</v>
      </c>
      <c r="F25" s="120">
        <v>2</v>
      </c>
      <c r="G25" s="120">
        <v>2.2000000000000002</v>
      </c>
      <c r="H25" s="120">
        <v>0</v>
      </c>
      <c r="I25" s="120">
        <v>0</v>
      </c>
      <c r="J25" s="120">
        <v>0</v>
      </c>
      <c r="K25" s="120">
        <v>0</v>
      </c>
      <c r="L25" s="120">
        <v>78</v>
      </c>
      <c r="M25" s="120">
        <v>0</v>
      </c>
      <c r="N25" s="120">
        <v>0</v>
      </c>
      <c r="O25" s="120">
        <v>17</v>
      </c>
      <c r="P25" s="120">
        <v>6.0999999999999999E-2</v>
      </c>
      <c r="Q25" s="120">
        <v>0</v>
      </c>
      <c r="R25" s="120">
        <v>7</v>
      </c>
      <c r="S25" s="120">
        <v>0</v>
      </c>
      <c r="T25" s="120">
        <v>0</v>
      </c>
      <c r="U25" s="120">
        <v>0</v>
      </c>
      <c r="V25" s="120">
        <v>2.4</v>
      </c>
      <c r="W25" s="120">
        <v>0</v>
      </c>
      <c r="X25" s="120">
        <v>5.4</v>
      </c>
      <c r="Y25" s="120">
        <v>0</v>
      </c>
      <c r="Z25" s="120">
        <v>0</v>
      </c>
      <c r="AA25" s="120">
        <v>0</v>
      </c>
      <c r="AB25" s="120">
        <v>0</v>
      </c>
      <c r="AC25" s="120">
        <v>0</v>
      </c>
      <c r="AD25" s="120">
        <v>0</v>
      </c>
      <c r="AE25" s="120">
        <v>8</v>
      </c>
      <c r="AF25" s="120">
        <v>122.06100000000002</v>
      </c>
    </row>
    <row r="26" spans="1:32" x14ac:dyDescent="0.2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row>
    <row r="27" spans="1:32" x14ac:dyDescent="0.25">
      <c r="B27" s="119" t="s">
        <v>51</v>
      </c>
      <c r="C27" s="120">
        <v>0</v>
      </c>
      <c r="D27" s="120">
        <v>0</v>
      </c>
      <c r="E27" s="120">
        <v>1.5</v>
      </c>
      <c r="F27" s="120">
        <v>0</v>
      </c>
      <c r="G27" s="120">
        <v>0</v>
      </c>
      <c r="H27" s="120">
        <v>0</v>
      </c>
      <c r="I27" s="120">
        <v>0.82</v>
      </c>
      <c r="J27" s="120">
        <v>0</v>
      </c>
      <c r="K27" s="120">
        <v>1.87</v>
      </c>
      <c r="L27" s="120">
        <v>0</v>
      </c>
      <c r="M27" s="120">
        <v>0</v>
      </c>
      <c r="N27" s="120">
        <v>0</v>
      </c>
      <c r="O27" s="120">
        <v>20.8</v>
      </c>
      <c r="P27" s="120">
        <v>6.7</v>
      </c>
      <c r="Q27" s="120">
        <v>0</v>
      </c>
      <c r="R27" s="120">
        <v>0</v>
      </c>
      <c r="S27" s="120">
        <v>0</v>
      </c>
      <c r="T27" s="120">
        <v>0</v>
      </c>
      <c r="U27" s="120">
        <v>0</v>
      </c>
      <c r="V27" s="120">
        <v>3.2</v>
      </c>
      <c r="W27" s="120">
        <v>0</v>
      </c>
      <c r="X27" s="120">
        <v>13.1</v>
      </c>
      <c r="Y27" s="120">
        <v>0</v>
      </c>
      <c r="Z27" s="120">
        <v>0</v>
      </c>
      <c r="AA27" s="120">
        <v>0</v>
      </c>
      <c r="AB27" s="120">
        <v>0</v>
      </c>
      <c r="AC27" s="120">
        <v>0</v>
      </c>
      <c r="AD27" s="120">
        <v>0</v>
      </c>
      <c r="AE27" s="120">
        <v>83.7</v>
      </c>
      <c r="AF27" s="120">
        <v>131.69</v>
      </c>
    </row>
    <row r="28" spans="1:32" x14ac:dyDescent="0.2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row>
    <row r="29" spans="1:32" x14ac:dyDescent="0.25">
      <c r="B29" s="119" t="s">
        <v>53</v>
      </c>
      <c r="C29" s="120">
        <v>0</v>
      </c>
      <c r="D29" s="120">
        <v>0</v>
      </c>
      <c r="E29" s="120">
        <v>0</v>
      </c>
      <c r="F29" s="120">
        <v>0</v>
      </c>
      <c r="G29" s="120">
        <v>0</v>
      </c>
      <c r="H29" s="120">
        <v>0</v>
      </c>
      <c r="I29" s="120">
        <v>0.3</v>
      </c>
      <c r="J29" s="120">
        <v>0</v>
      </c>
      <c r="K29" s="120">
        <v>0</v>
      </c>
      <c r="L29" s="120">
        <v>0</v>
      </c>
      <c r="M29" s="120">
        <v>0</v>
      </c>
      <c r="N29" s="120">
        <v>0</v>
      </c>
      <c r="O29" s="120">
        <v>0</v>
      </c>
      <c r="P29" s="120">
        <v>0</v>
      </c>
      <c r="Q29" s="120">
        <v>0</v>
      </c>
      <c r="R29" s="120">
        <v>0</v>
      </c>
      <c r="S29" s="120">
        <v>0</v>
      </c>
      <c r="T29" s="120">
        <v>0</v>
      </c>
      <c r="U29" s="120">
        <v>0</v>
      </c>
      <c r="V29" s="120">
        <v>0.08</v>
      </c>
      <c r="W29" s="120">
        <v>0</v>
      </c>
      <c r="X29" s="120">
        <v>9.3000000000000007</v>
      </c>
      <c r="Y29" s="120">
        <v>0</v>
      </c>
      <c r="Z29" s="120">
        <v>0</v>
      </c>
      <c r="AA29" s="120">
        <v>0</v>
      </c>
      <c r="AB29" s="120">
        <v>0</v>
      </c>
      <c r="AC29" s="120">
        <v>0</v>
      </c>
      <c r="AD29" s="120">
        <v>0</v>
      </c>
      <c r="AE29" s="120">
        <v>0</v>
      </c>
      <c r="AF29" s="120">
        <v>9.6800000000000015</v>
      </c>
    </row>
    <row r="30" spans="1:32" x14ac:dyDescent="0.2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row>
    <row r="31" spans="1:32" x14ac:dyDescent="0.25">
      <c r="B31" s="119" t="s">
        <v>55</v>
      </c>
      <c r="C31" s="120">
        <v>0</v>
      </c>
      <c r="D31" s="120">
        <v>0</v>
      </c>
      <c r="E31" s="120">
        <v>0</v>
      </c>
      <c r="F31" s="120">
        <v>0</v>
      </c>
      <c r="G31" s="120">
        <v>0</v>
      </c>
      <c r="H31" s="120">
        <v>0</v>
      </c>
      <c r="I31" s="120">
        <v>7.0000000000000007E-2</v>
      </c>
      <c r="J31" s="120">
        <v>0</v>
      </c>
      <c r="K31" s="120">
        <v>0</v>
      </c>
      <c r="L31" s="120">
        <v>0</v>
      </c>
      <c r="M31" s="120">
        <v>0</v>
      </c>
      <c r="N31" s="120">
        <v>0</v>
      </c>
      <c r="O31" s="120">
        <v>0</v>
      </c>
      <c r="P31" s="120">
        <v>0</v>
      </c>
      <c r="Q31" s="120">
        <v>0</v>
      </c>
      <c r="R31" s="120">
        <v>0</v>
      </c>
      <c r="S31" s="120">
        <v>0</v>
      </c>
      <c r="T31" s="120">
        <v>0</v>
      </c>
      <c r="U31" s="120">
        <v>0</v>
      </c>
      <c r="V31" s="120">
        <v>5.6000000000000001E-2</v>
      </c>
      <c r="W31" s="120">
        <v>0</v>
      </c>
      <c r="X31" s="120">
        <v>3.8450000000000002</v>
      </c>
      <c r="Y31" s="120">
        <v>0</v>
      </c>
      <c r="Z31" s="120">
        <v>0</v>
      </c>
      <c r="AA31" s="120">
        <v>0</v>
      </c>
      <c r="AB31" s="120">
        <v>0</v>
      </c>
      <c r="AC31" s="120">
        <v>0</v>
      </c>
      <c r="AD31" s="120">
        <v>0</v>
      </c>
      <c r="AE31" s="120">
        <v>0</v>
      </c>
      <c r="AF31" s="120">
        <v>3.9710000000000001</v>
      </c>
    </row>
    <row r="32" spans="1:32" x14ac:dyDescent="0.25">
      <c r="B32" s="119" t="s">
        <v>56</v>
      </c>
      <c r="C32" s="120">
        <v>0</v>
      </c>
      <c r="D32" s="120">
        <v>0</v>
      </c>
      <c r="E32" s="120">
        <v>0</v>
      </c>
      <c r="F32" s="120">
        <v>0</v>
      </c>
      <c r="G32" s="120">
        <v>0</v>
      </c>
      <c r="H32" s="120">
        <v>0</v>
      </c>
      <c r="I32" s="120">
        <v>0.04</v>
      </c>
      <c r="J32" s="120">
        <v>0</v>
      </c>
      <c r="K32" s="120">
        <v>0</v>
      </c>
      <c r="L32" s="120">
        <v>0</v>
      </c>
      <c r="M32" s="120">
        <v>0</v>
      </c>
      <c r="N32" s="120">
        <v>0</v>
      </c>
      <c r="O32" s="120">
        <v>0</v>
      </c>
      <c r="P32" s="120">
        <v>0</v>
      </c>
      <c r="Q32" s="120">
        <v>0</v>
      </c>
      <c r="R32" s="120">
        <v>0</v>
      </c>
      <c r="S32" s="120">
        <v>0</v>
      </c>
      <c r="T32" s="120">
        <v>0</v>
      </c>
      <c r="U32" s="120">
        <v>0</v>
      </c>
      <c r="V32" s="120">
        <v>1E-3</v>
      </c>
      <c r="W32" s="120">
        <v>0</v>
      </c>
      <c r="X32" s="120">
        <v>2.0939999999999999</v>
      </c>
      <c r="Y32" s="120">
        <v>0</v>
      </c>
      <c r="Z32" s="120">
        <v>0</v>
      </c>
      <c r="AA32" s="120">
        <v>0</v>
      </c>
      <c r="AB32" s="120">
        <v>0</v>
      </c>
      <c r="AC32" s="120">
        <v>0</v>
      </c>
      <c r="AD32" s="120">
        <v>0</v>
      </c>
      <c r="AE32" s="120">
        <v>0</v>
      </c>
      <c r="AF32" s="120">
        <v>2.1349999999999998</v>
      </c>
    </row>
    <row r="33" spans="1:32" x14ac:dyDescent="0.25">
      <c r="B33" s="119" t="s">
        <v>57</v>
      </c>
      <c r="C33" s="120">
        <v>0</v>
      </c>
      <c r="D33" s="120">
        <v>0</v>
      </c>
      <c r="E33" s="120">
        <v>0</v>
      </c>
      <c r="F33" s="120">
        <v>0</v>
      </c>
      <c r="G33" s="120">
        <v>0</v>
      </c>
      <c r="H33" s="120">
        <v>0</v>
      </c>
      <c r="I33" s="120">
        <v>0.27600000000000002</v>
      </c>
      <c r="J33" s="120">
        <v>0</v>
      </c>
      <c r="K33" s="120">
        <v>0</v>
      </c>
      <c r="L33" s="120">
        <v>0</v>
      </c>
      <c r="M33" s="120">
        <v>1.091</v>
      </c>
      <c r="N33" s="120">
        <v>0</v>
      </c>
      <c r="O33" s="120">
        <v>0</v>
      </c>
      <c r="P33" s="120">
        <v>0</v>
      </c>
      <c r="Q33" s="120">
        <v>0</v>
      </c>
      <c r="R33" s="120">
        <v>6.992</v>
      </c>
      <c r="S33" s="120">
        <v>0</v>
      </c>
      <c r="T33" s="120">
        <v>0</v>
      </c>
      <c r="U33" s="120">
        <v>0</v>
      </c>
      <c r="V33" s="120">
        <v>1E-3</v>
      </c>
      <c r="W33" s="120">
        <v>0</v>
      </c>
      <c r="X33" s="120">
        <v>1.478</v>
      </c>
      <c r="Y33" s="120">
        <v>0</v>
      </c>
      <c r="Z33" s="120">
        <v>0</v>
      </c>
      <c r="AA33" s="120">
        <v>0</v>
      </c>
      <c r="AB33" s="120">
        <v>0</v>
      </c>
      <c r="AC33" s="120">
        <v>0</v>
      </c>
      <c r="AD33" s="120">
        <v>0</v>
      </c>
      <c r="AE33" s="120">
        <v>0</v>
      </c>
      <c r="AF33" s="120">
        <v>9.8379999999999992</v>
      </c>
    </row>
    <row r="34" spans="1:32" x14ac:dyDescent="0.25">
      <c r="B34" s="119" t="s">
        <v>58</v>
      </c>
      <c r="C34" s="120">
        <v>0</v>
      </c>
      <c r="D34" s="120">
        <v>0</v>
      </c>
      <c r="E34" s="120">
        <v>0</v>
      </c>
      <c r="F34" s="120">
        <v>0</v>
      </c>
      <c r="G34" s="120">
        <v>0</v>
      </c>
      <c r="H34" s="120">
        <v>0</v>
      </c>
      <c r="I34" s="120">
        <v>0.28199999999999997</v>
      </c>
      <c r="J34" s="120">
        <v>0</v>
      </c>
      <c r="K34" s="120">
        <v>0</v>
      </c>
      <c r="L34" s="120">
        <v>0</v>
      </c>
      <c r="M34" s="120">
        <v>0</v>
      </c>
      <c r="N34" s="120">
        <v>0</v>
      </c>
      <c r="O34" s="120">
        <v>0</v>
      </c>
      <c r="P34" s="120">
        <v>0</v>
      </c>
      <c r="Q34" s="120">
        <v>0</v>
      </c>
      <c r="R34" s="120">
        <v>0</v>
      </c>
      <c r="S34" s="120">
        <v>0</v>
      </c>
      <c r="T34" s="120">
        <v>0</v>
      </c>
      <c r="U34" s="120">
        <v>0</v>
      </c>
      <c r="V34" s="120">
        <v>6.3E-2</v>
      </c>
      <c r="W34" s="120">
        <v>0</v>
      </c>
      <c r="X34" s="120">
        <v>4.1760000000000002</v>
      </c>
      <c r="Y34" s="120">
        <v>0</v>
      </c>
      <c r="Z34" s="120">
        <v>0</v>
      </c>
      <c r="AA34" s="120">
        <v>0</v>
      </c>
      <c r="AB34" s="120">
        <v>0</v>
      </c>
      <c r="AC34" s="120">
        <v>0</v>
      </c>
      <c r="AD34" s="120">
        <v>0</v>
      </c>
      <c r="AE34" s="120">
        <v>0</v>
      </c>
      <c r="AF34" s="120">
        <v>4.5209999999999999</v>
      </c>
    </row>
    <row r="35" spans="1:32" x14ac:dyDescent="0.25">
      <c r="B35" s="119" t="s">
        <v>59</v>
      </c>
      <c r="C35" s="120">
        <v>0</v>
      </c>
      <c r="D35" s="120">
        <v>0</v>
      </c>
      <c r="E35" s="120">
        <v>0</v>
      </c>
      <c r="F35" s="120">
        <v>0</v>
      </c>
      <c r="G35" s="120">
        <v>0</v>
      </c>
      <c r="H35" s="120">
        <v>0</v>
      </c>
      <c r="I35" s="120">
        <v>0.31</v>
      </c>
      <c r="J35" s="120">
        <v>0</v>
      </c>
      <c r="K35" s="120">
        <v>0</v>
      </c>
      <c r="L35" s="120">
        <v>0</v>
      </c>
      <c r="M35" s="120">
        <v>0</v>
      </c>
      <c r="N35" s="120">
        <v>0</v>
      </c>
      <c r="O35" s="120">
        <v>0</v>
      </c>
      <c r="P35" s="120">
        <v>0</v>
      </c>
      <c r="Q35" s="120">
        <v>0</v>
      </c>
      <c r="R35" s="120">
        <v>0</v>
      </c>
      <c r="S35" s="120">
        <v>0</v>
      </c>
      <c r="T35" s="120">
        <v>0</v>
      </c>
      <c r="U35" s="120">
        <v>0</v>
      </c>
      <c r="V35" s="120">
        <v>0.01</v>
      </c>
      <c r="W35" s="120">
        <v>0</v>
      </c>
      <c r="X35" s="120">
        <v>3.7490000000000001</v>
      </c>
      <c r="Y35" s="120">
        <v>0</v>
      </c>
      <c r="Z35" s="120">
        <v>0</v>
      </c>
      <c r="AA35" s="120">
        <v>0</v>
      </c>
      <c r="AB35" s="120">
        <v>0</v>
      </c>
      <c r="AC35" s="120">
        <v>0</v>
      </c>
      <c r="AD35" s="120">
        <v>0</v>
      </c>
      <c r="AE35" s="120">
        <v>0</v>
      </c>
      <c r="AF35" s="120">
        <v>4.069</v>
      </c>
    </row>
    <row r="36" spans="1:32" x14ac:dyDescent="0.25">
      <c r="B36" s="119" t="s">
        <v>60</v>
      </c>
      <c r="C36" s="120">
        <v>0</v>
      </c>
      <c r="D36" s="120">
        <v>0</v>
      </c>
      <c r="E36" s="120">
        <v>0</v>
      </c>
      <c r="F36" s="120">
        <v>0</v>
      </c>
      <c r="G36" s="120">
        <v>0</v>
      </c>
      <c r="H36" s="120">
        <v>0</v>
      </c>
      <c r="I36" s="120">
        <v>0.629</v>
      </c>
      <c r="J36" s="120">
        <v>0</v>
      </c>
      <c r="K36" s="120">
        <v>0</v>
      </c>
      <c r="L36" s="120">
        <v>0</v>
      </c>
      <c r="M36" s="120">
        <v>0</v>
      </c>
      <c r="N36" s="120">
        <v>0</v>
      </c>
      <c r="O36" s="120">
        <v>3.8940000000000001</v>
      </c>
      <c r="P36" s="120">
        <v>0</v>
      </c>
      <c r="Q36" s="120">
        <v>0</v>
      </c>
      <c r="R36" s="120">
        <v>29.067</v>
      </c>
      <c r="S36" s="120">
        <v>0</v>
      </c>
      <c r="T36" s="120">
        <v>0</v>
      </c>
      <c r="U36" s="120">
        <v>0</v>
      </c>
      <c r="V36" s="120">
        <v>0.84099999999999997</v>
      </c>
      <c r="W36" s="120">
        <v>0</v>
      </c>
      <c r="X36" s="120">
        <v>0.86</v>
      </c>
      <c r="Y36" s="120">
        <v>0</v>
      </c>
      <c r="Z36" s="120">
        <v>0</v>
      </c>
      <c r="AA36" s="120">
        <v>0</v>
      </c>
      <c r="AB36" s="120">
        <v>0</v>
      </c>
      <c r="AC36" s="120">
        <v>0</v>
      </c>
      <c r="AD36" s="120">
        <v>0</v>
      </c>
      <c r="AE36" s="120">
        <v>0</v>
      </c>
      <c r="AF36" s="120">
        <v>35.291000000000004</v>
      </c>
    </row>
    <row r="37" spans="1:32" x14ac:dyDescent="0.25">
      <c r="B37" s="119" t="s">
        <v>61</v>
      </c>
      <c r="C37" s="120">
        <v>0</v>
      </c>
      <c r="D37" s="120">
        <v>0</v>
      </c>
      <c r="E37" s="120">
        <v>0</v>
      </c>
      <c r="F37" s="120">
        <v>0</v>
      </c>
      <c r="G37" s="120">
        <v>1.8859999999999999</v>
      </c>
      <c r="H37" s="120">
        <v>0</v>
      </c>
      <c r="I37" s="120">
        <v>0</v>
      </c>
      <c r="J37" s="120">
        <v>0</v>
      </c>
      <c r="K37" s="120">
        <v>0</v>
      </c>
      <c r="L37" s="120">
        <v>0</v>
      </c>
      <c r="M37" s="120">
        <v>0</v>
      </c>
      <c r="N37" s="120">
        <v>0</v>
      </c>
      <c r="O37" s="120">
        <v>0</v>
      </c>
      <c r="P37" s="120">
        <v>27.011800000000001</v>
      </c>
      <c r="Q37" s="120">
        <v>0</v>
      </c>
      <c r="R37" s="120">
        <v>0</v>
      </c>
      <c r="S37" s="120">
        <v>0</v>
      </c>
      <c r="T37" s="120">
        <v>0</v>
      </c>
      <c r="U37" s="120">
        <v>0</v>
      </c>
      <c r="V37" s="120">
        <v>0.111</v>
      </c>
      <c r="W37" s="120">
        <v>0</v>
      </c>
      <c r="X37" s="120">
        <v>0</v>
      </c>
      <c r="Y37" s="120">
        <v>0</v>
      </c>
      <c r="Z37" s="120">
        <v>0</v>
      </c>
      <c r="AA37" s="120">
        <v>0</v>
      </c>
      <c r="AB37" s="120">
        <v>0</v>
      </c>
      <c r="AC37" s="120">
        <v>0</v>
      </c>
      <c r="AD37" s="120">
        <v>0</v>
      </c>
      <c r="AE37" s="120">
        <v>0</v>
      </c>
      <c r="AF37" s="120">
        <v>29.008800000000001</v>
      </c>
    </row>
    <row r="38" spans="1:32" x14ac:dyDescent="0.25">
      <c r="B38" s="119" t="s">
        <v>62</v>
      </c>
      <c r="C38" s="120">
        <v>0</v>
      </c>
      <c r="D38" s="120">
        <v>0</v>
      </c>
      <c r="E38" s="120">
        <v>0</v>
      </c>
      <c r="F38" s="120">
        <v>0</v>
      </c>
      <c r="G38" s="120">
        <v>0</v>
      </c>
      <c r="H38" s="120">
        <v>0</v>
      </c>
      <c r="I38" s="120">
        <v>0.03</v>
      </c>
      <c r="J38" s="120">
        <v>0</v>
      </c>
      <c r="K38" s="120">
        <v>0</v>
      </c>
      <c r="L38" s="120">
        <v>0</v>
      </c>
      <c r="M38" s="120">
        <v>0</v>
      </c>
      <c r="N38" s="120">
        <v>0</v>
      </c>
      <c r="O38" s="120">
        <v>0</v>
      </c>
      <c r="P38" s="120">
        <v>0</v>
      </c>
      <c r="Q38" s="120">
        <v>0</v>
      </c>
      <c r="R38" s="120">
        <v>0</v>
      </c>
      <c r="S38" s="120">
        <v>0</v>
      </c>
      <c r="T38" s="120">
        <v>0</v>
      </c>
      <c r="U38" s="120">
        <v>0</v>
      </c>
      <c r="V38" s="120">
        <v>7.9000000000000001E-2</v>
      </c>
      <c r="W38" s="120">
        <v>0</v>
      </c>
      <c r="X38" s="120">
        <v>6.8929999999999998</v>
      </c>
      <c r="Y38" s="120">
        <v>0</v>
      </c>
      <c r="Z38" s="120">
        <v>0</v>
      </c>
      <c r="AA38" s="120">
        <v>0</v>
      </c>
      <c r="AB38" s="120">
        <v>0</v>
      </c>
      <c r="AC38" s="120">
        <v>0</v>
      </c>
      <c r="AD38" s="120">
        <v>0</v>
      </c>
      <c r="AE38" s="120">
        <v>0</v>
      </c>
      <c r="AF38" s="120">
        <v>7.0019999999999998</v>
      </c>
    </row>
    <row r="39" spans="1:32" x14ac:dyDescent="0.25">
      <c r="B39" s="119" t="s">
        <v>63</v>
      </c>
      <c r="C39" s="120">
        <v>0</v>
      </c>
      <c r="D39" s="120">
        <v>0</v>
      </c>
      <c r="E39" s="120">
        <v>0</v>
      </c>
      <c r="F39" s="120">
        <v>0</v>
      </c>
      <c r="G39" s="120">
        <v>0</v>
      </c>
      <c r="H39" s="120">
        <v>0</v>
      </c>
      <c r="I39" s="120">
        <v>0.108</v>
      </c>
      <c r="J39" s="120">
        <v>0</v>
      </c>
      <c r="K39" s="120">
        <v>0</v>
      </c>
      <c r="L39" s="120">
        <v>0</v>
      </c>
      <c r="M39" s="120">
        <v>0</v>
      </c>
      <c r="N39" s="120">
        <v>0</v>
      </c>
      <c r="O39" s="120">
        <v>0</v>
      </c>
      <c r="P39" s="120">
        <v>0</v>
      </c>
      <c r="Q39" s="120">
        <v>0</v>
      </c>
      <c r="R39" s="120">
        <v>0</v>
      </c>
      <c r="S39" s="120">
        <v>0</v>
      </c>
      <c r="T39" s="120">
        <v>0</v>
      </c>
      <c r="U39" s="120">
        <v>0</v>
      </c>
      <c r="V39" s="120">
        <v>4.4999999999999998E-2</v>
      </c>
      <c r="W39" s="120">
        <v>0</v>
      </c>
      <c r="X39" s="120">
        <v>2.4870000000000001</v>
      </c>
      <c r="Y39" s="120">
        <v>0</v>
      </c>
      <c r="Z39" s="120">
        <v>0</v>
      </c>
      <c r="AA39" s="120">
        <v>0</v>
      </c>
      <c r="AB39" s="120">
        <v>0</v>
      </c>
      <c r="AC39" s="120">
        <v>0</v>
      </c>
      <c r="AD39" s="120">
        <v>0</v>
      </c>
      <c r="AE39" s="120">
        <v>0</v>
      </c>
      <c r="AF39" s="120">
        <v>2.64</v>
      </c>
    </row>
    <row r="40" spans="1:32" x14ac:dyDescent="0.25">
      <c r="B40" s="119" t="s">
        <v>64</v>
      </c>
      <c r="C40" s="120">
        <v>0</v>
      </c>
      <c r="D40" s="120">
        <v>0</v>
      </c>
      <c r="E40" s="120">
        <v>0</v>
      </c>
      <c r="F40" s="120">
        <v>0</v>
      </c>
      <c r="G40" s="120">
        <v>0</v>
      </c>
      <c r="H40" s="120">
        <v>0</v>
      </c>
      <c r="I40" s="120">
        <v>6.7000000000000004E-2</v>
      </c>
      <c r="J40" s="120">
        <v>0</v>
      </c>
      <c r="K40" s="120">
        <v>0</v>
      </c>
      <c r="L40" s="120">
        <v>0</v>
      </c>
      <c r="M40" s="120">
        <v>0</v>
      </c>
      <c r="N40" s="120">
        <v>0</v>
      </c>
      <c r="O40" s="120">
        <v>0</v>
      </c>
      <c r="P40" s="120">
        <v>0</v>
      </c>
      <c r="Q40" s="120">
        <v>0</v>
      </c>
      <c r="R40" s="120">
        <v>0</v>
      </c>
      <c r="S40" s="120">
        <v>0</v>
      </c>
      <c r="T40" s="120">
        <v>0</v>
      </c>
      <c r="U40" s="120">
        <v>0</v>
      </c>
      <c r="V40" s="120">
        <v>5.7000000000000002E-2</v>
      </c>
      <c r="W40" s="120">
        <v>0</v>
      </c>
      <c r="X40" s="120">
        <v>3.6240000000000001</v>
      </c>
      <c r="Y40" s="120">
        <v>0</v>
      </c>
      <c r="Z40" s="120">
        <v>0</v>
      </c>
      <c r="AA40" s="120">
        <v>0</v>
      </c>
      <c r="AB40" s="120">
        <v>0</v>
      </c>
      <c r="AC40" s="120">
        <v>0</v>
      </c>
      <c r="AD40" s="120">
        <v>0</v>
      </c>
      <c r="AE40" s="120">
        <v>0</v>
      </c>
      <c r="AF40" s="120">
        <v>3.7480000000000002</v>
      </c>
    </row>
    <row r="41" spans="1:32" x14ac:dyDescent="0.2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row>
    <row r="42" spans="1:32" x14ac:dyDescent="0.25">
      <c r="B42" s="119" t="s">
        <v>68</v>
      </c>
      <c r="C42" s="120">
        <v>0</v>
      </c>
      <c r="D42" s="120">
        <v>0</v>
      </c>
      <c r="E42" s="120">
        <v>0</v>
      </c>
      <c r="F42" s="120">
        <v>0</v>
      </c>
      <c r="G42" s="120">
        <v>0</v>
      </c>
      <c r="H42" s="120">
        <v>0</v>
      </c>
      <c r="I42" s="120">
        <v>0.48</v>
      </c>
      <c r="J42" s="120">
        <v>0</v>
      </c>
      <c r="K42" s="120">
        <v>0</v>
      </c>
      <c r="L42" s="120">
        <v>0</v>
      </c>
      <c r="M42" s="120">
        <v>0</v>
      </c>
      <c r="N42" s="120">
        <v>0</v>
      </c>
      <c r="O42" s="120">
        <v>1.65</v>
      </c>
      <c r="P42" s="120">
        <v>0</v>
      </c>
      <c r="Q42" s="120">
        <v>6.44</v>
      </c>
      <c r="R42" s="120">
        <v>11.44</v>
      </c>
      <c r="S42" s="120">
        <v>0</v>
      </c>
      <c r="T42" s="120">
        <v>0</v>
      </c>
      <c r="U42" s="120">
        <v>0</v>
      </c>
      <c r="V42" s="120">
        <v>0.28999999999999998</v>
      </c>
      <c r="W42" s="120">
        <v>0</v>
      </c>
      <c r="X42" s="120">
        <v>0</v>
      </c>
      <c r="Y42" s="120">
        <v>0</v>
      </c>
      <c r="Z42" s="120">
        <v>0</v>
      </c>
      <c r="AA42" s="120">
        <v>0</v>
      </c>
      <c r="AB42" s="120">
        <v>0</v>
      </c>
      <c r="AC42" s="120">
        <v>0</v>
      </c>
      <c r="AD42" s="120">
        <v>0</v>
      </c>
      <c r="AE42" s="120">
        <v>0</v>
      </c>
      <c r="AF42" s="120">
        <v>20.299999999999997</v>
      </c>
    </row>
    <row r="43" spans="1:32" x14ac:dyDescent="0.25">
      <c r="B43" s="119" t="s">
        <v>69</v>
      </c>
      <c r="C43" s="120">
        <v>0</v>
      </c>
      <c r="D43" s="120">
        <v>80.513400000000004</v>
      </c>
      <c r="E43" s="120">
        <v>0</v>
      </c>
      <c r="F43" s="120">
        <v>3.4094799999999998</v>
      </c>
      <c r="G43" s="120">
        <v>0</v>
      </c>
      <c r="H43" s="120">
        <v>0</v>
      </c>
      <c r="I43" s="120">
        <v>0.89887600000000001</v>
      </c>
      <c r="J43" s="120">
        <v>0.59</v>
      </c>
      <c r="K43" s="120">
        <v>0</v>
      </c>
      <c r="L43" s="120">
        <v>0.63</v>
      </c>
      <c r="M43" s="120">
        <v>0</v>
      </c>
      <c r="N43" s="120">
        <v>13.331200000000001</v>
      </c>
      <c r="O43" s="120">
        <v>13.79</v>
      </c>
      <c r="P43" s="120">
        <v>0</v>
      </c>
      <c r="Q43" s="120">
        <v>6.63</v>
      </c>
      <c r="R43" s="120">
        <v>6.31</v>
      </c>
      <c r="S43" s="120">
        <v>0</v>
      </c>
      <c r="T43" s="120">
        <v>0</v>
      </c>
      <c r="U43" s="120">
        <v>0</v>
      </c>
      <c r="V43" s="120">
        <v>6.3667600000000002</v>
      </c>
      <c r="W43" s="120">
        <v>0</v>
      </c>
      <c r="X43" s="120">
        <v>0</v>
      </c>
      <c r="Y43" s="120">
        <v>0</v>
      </c>
      <c r="Z43" s="120">
        <v>0</v>
      </c>
      <c r="AA43" s="120">
        <v>0</v>
      </c>
      <c r="AB43" s="120">
        <v>0</v>
      </c>
      <c r="AC43" s="120">
        <v>0</v>
      </c>
      <c r="AD43" s="120">
        <v>0</v>
      </c>
      <c r="AE43" s="120">
        <v>0</v>
      </c>
      <c r="AF43" s="120">
        <v>132.46971600000001</v>
      </c>
    </row>
    <row r="44" spans="1:32" x14ac:dyDescent="0.25">
      <c r="B44" s="119" t="s">
        <v>70</v>
      </c>
      <c r="C44" s="120">
        <v>0</v>
      </c>
      <c r="D44" s="120">
        <v>0</v>
      </c>
      <c r="E44" s="120">
        <v>0</v>
      </c>
      <c r="F44" s="120">
        <v>9.74</v>
      </c>
      <c r="G44" s="120">
        <v>0</v>
      </c>
      <c r="H44" s="120">
        <v>0</v>
      </c>
      <c r="I44" s="120">
        <v>0.41</v>
      </c>
      <c r="J44" s="120">
        <v>0</v>
      </c>
      <c r="K44" s="120">
        <v>0</v>
      </c>
      <c r="L44" s="120">
        <v>0</v>
      </c>
      <c r="M44" s="120">
        <v>0</v>
      </c>
      <c r="N44" s="120">
        <v>0</v>
      </c>
      <c r="O44" s="120">
        <v>2.4300000000000002</v>
      </c>
      <c r="P44" s="120">
        <v>0</v>
      </c>
      <c r="Q44" s="120">
        <v>9.74</v>
      </c>
      <c r="R44" s="120">
        <v>1.1100000000000001</v>
      </c>
      <c r="S44" s="120">
        <v>0</v>
      </c>
      <c r="T44" s="120">
        <v>0</v>
      </c>
      <c r="U44" s="120">
        <v>0</v>
      </c>
      <c r="V44" s="120">
        <v>0.52400000000000002</v>
      </c>
      <c r="W44" s="120">
        <v>0</v>
      </c>
      <c r="X44" s="120">
        <v>0</v>
      </c>
      <c r="Y44" s="120">
        <v>0</v>
      </c>
      <c r="Z44" s="120">
        <v>0</v>
      </c>
      <c r="AA44" s="120">
        <v>0</v>
      </c>
      <c r="AB44" s="120">
        <v>0</v>
      </c>
      <c r="AC44" s="120">
        <v>0</v>
      </c>
      <c r="AD44" s="120">
        <v>0</v>
      </c>
      <c r="AE44" s="120">
        <v>0</v>
      </c>
      <c r="AF44" s="120">
        <v>23.954000000000001</v>
      </c>
    </row>
    <row r="45" spans="1:32" x14ac:dyDescent="0.2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row>
    <row r="46" spans="1:32" x14ac:dyDescent="0.25">
      <c r="B46" s="119" t="s">
        <v>72</v>
      </c>
      <c r="C46" s="120">
        <v>0</v>
      </c>
      <c r="D46" s="120">
        <v>0</v>
      </c>
      <c r="E46" s="120">
        <v>0</v>
      </c>
      <c r="F46" s="120">
        <v>0</v>
      </c>
      <c r="G46" s="120">
        <v>0</v>
      </c>
      <c r="H46" s="120">
        <v>0</v>
      </c>
      <c r="I46" s="120">
        <v>0.1</v>
      </c>
      <c r="J46" s="120">
        <v>0</v>
      </c>
      <c r="K46" s="120">
        <v>0</v>
      </c>
      <c r="L46" s="120">
        <v>0</v>
      </c>
      <c r="M46" s="120">
        <v>0</v>
      </c>
      <c r="N46" s="120">
        <v>0</v>
      </c>
      <c r="O46" s="120">
        <v>4</v>
      </c>
      <c r="P46" s="120">
        <v>0</v>
      </c>
      <c r="Q46" s="120">
        <v>0</v>
      </c>
      <c r="R46" s="120">
        <v>28</v>
      </c>
      <c r="S46" s="120">
        <v>0</v>
      </c>
      <c r="T46" s="120">
        <v>0</v>
      </c>
      <c r="U46" s="120">
        <v>0</v>
      </c>
      <c r="V46" s="120">
        <v>0.72416999999999998</v>
      </c>
      <c r="W46" s="120">
        <v>0</v>
      </c>
      <c r="X46" s="120">
        <v>0</v>
      </c>
      <c r="Y46" s="120">
        <v>0</v>
      </c>
      <c r="Z46" s="120">
        <v>0</v>
      </c>
      <c r="AA46" s="120">
        <v>0</v>
      </c>
      <c r="AB46" s="120">
        <v>0</v>
      </c>
      <c r="AC46" s="120">
        <v>0</v>
      </c>
      <c r="AD46" s="120">
        <v>0</v>
      </c>
      <c r="AE46" s="120">
        <v>0</v>
      </c>
      <c r="AF46" s="120">
        <v>32.824170000000002</v>
      </c>
    </row>
    <row r="47" spans="1:32" x14ac:dyDescent="0.25">
      <c r="B47" s="119" t="s">
        <v>73</v>
      </c>
      <c r="C47" s="120">
        <v>0</v>
      </c>
      <c r="D47" s="120">
        <v>0</v>
      </c>
      <c r="E47" s="120">
        <v>0</v>
      </c>
      <c r="F47" s="120">
        <v>0</v>
      </c>
      <c r="G47" s="120">
        <v>0</v>
      </c>
      <c r="H47" s="120">
        <v>0</v>
      </c>
      <c r="I47" s="120">
        <v>0.1</v>
      </c>
      <c r="J47" s="120">
        <v>0</v>
      </c>
      <c r="K47" s="120">
        <v>0</v>
      </c>
      <c r="L47" s="120">
        <v>0</v>
      </c>
      <c r="M47" s="120">
        <v>0</v>
      </c>
      <c r="N47" s="120">
        <v>0</v>
      </c>
      <c r="O47" s="120">
        <v>0</v>
      </c>
      <c r="P47" s="120">
        <v>0</v>
      </c>
      <c r="Q47" s="120">
        <v>0</v>
      </c>
      <c r="R47" s="120">
        <v>2.5</v>
      </c>
      <c r="S47" s="120">
        <v>0</v>
      </c>
      <c r="T47" s="120">
        <v>0</v>
      </c>
      <c r="U47" s="120">
        <v>0</v>
      </c>
      <c r="V47" s="120">
        <v>6.2460000000000002E-2</v>
      </c>
      <c r="W47" s="120">
        <v>0</v>
      </c>
      <c r="X47" s="120">
        <v>0</v>
      </c>
      <c r="Y47" s="120">
        <v>0</v>
      </c>
      <c r="Z47" s="120">
        <v>0</v>
      </c>
      <c r="AA47" s="120">
        <v>0</v>
      </c>
      <c r="AB47" s="120">
        <v>0</v>
      </c>
      <c r="AC47" s="120">
        <v>0</v>
      </c>
      <c r="AD47" s="120">
        <v>0</v>
      </c>
      <c r="AE47" s="120">
        <v>0</v>
      </c>
      <c r="AF47" s="120">
        <v>2.6624600000000003</v>
      </c>
    </row>
    <row r="48" spans="1:32" x14ac:dyDescent="0.2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row>
    <row r="49" spans="1:32" x14ac:dyDescent="0.25">
      <c r="B49" s="119" t="s">
        <v>75</v>
      </c>
      <c r="C49" s="120">
        <v>0</v>
      </c>
      <c r="D49" s="120">
        <v>186.875</v>
      </c>
      <c r="E49" s="120">
        <v>2.9870000000000001</v>
      </c>
      <c r="F49" s="120">
        <v>0</v>
      </c>
      <c r="G49" s="120">
        <v>0</v>
      </c>
      <c r="H49" s="120">
        <v>0</v>
      </c>
      <c r="I49" s="120">
        <v>0.35023100000000001</v>
      </c>
      <c r="J49" s="120">
        <v>0.23400000000000001</v>
      </c>
      <c r="K49" s="120">
        <v>0</v>
      </c>
      <c r="L49" s="120">
        <v>0</v>
      </c>
      <c r="M49" s="120">
        <v>0</v>
      </c>
      <c r="N49" s="120">
        <v>0</v>
      </c>
      <c r="O49" s="120">
        <v>8.3529999999999998</v>
      </c>
      <c r="P49" s="120">
        <v>98.418000000000006</v>
      </c>
      <c r="Q49" s="120">
        <v>0</v>
      </c>
      <c r="R49" s="120">
        <v>0</v>
      </c>
      <c r="S49" s="120">
        <v>0</v>
      </c>
      <c r="T49" s="120">
        <v>0</v>
      </c>
      <c r="U49" s="120">
        <v>0</v>
      </c>
      <c r="V49" s="120">
        <v>6.9464699999999997</v>
      </c>
      <c r="W49" s="120">
        <v>0</v>
      </c>
      <c r="X49" s="120">
        <v>0</v>
      </c>
      <c r="Y49" s="120">
        <v>0</v>
      </c>
      <c r="Z49" s="120">
        <v>2.3119999999999998</v>
      </c>
      <c r="AA49" s="120">
        <v>1.7350000000000001</v>
      </c>
      <c r="AB49" s="120">
        <v>0</v>
      </c>
      <c r="AC49" s="120">
        <v>0</v>
      </c>
      <c r="AD49" s="120">
        <v>0</v>
      </c>
      <c r="AE49" s="120">
        <v>121.009</v>
      </c>
      <c r="AF49" s="120">
        <v>429.21970100000004</v>
      </c>
    </row>
    <row r="50" spans="1:32" x14ac:dyDescent="0.25">
      <c r="B50" s="119" t="s">
        <v>76</v>
      </c>
      <c r="C50" s="120">
        <v>0</v>
      </c>
      <c r="D50" s="120">
        <v>0</v>
      </c>
      <c r="E50" s="120">
        <v>0</v>
      </c>
      <c r="F50" s="120">
        <v>0</v>
      </c>
      <c r="G50" s="120">
        <v>0</v>
      </c>
      <c r="H50" s="120">
        <v>0</v>
      </c>
      <c r="I50" s="120">
        <v>1.7999999999999999E-2</v>
      </c>
      <c r="J50" s="120">
        <v>0</v>
      </c>
      <c r="K50" s="120">
        <v>0</v>
      </c>
      <c r="L50" s="120">
        <v>0</v>
      </c>
      <c r="M50" s="120">
        <v>0</v>
      </c>
      <c r="N50" s="120">
        <v>0</v>
      </c>
      <c r="O50" s="120">
        <v>0</v>
      </c>
      <c r="P50" s="120">
        <v>0</v>
      </c>
      <c r="Q50" s="120">
        <v>0</v>
      </c>
      <c r="R50" s="120">
        <v>0</v>
      </c>
      <c r="S50" s="120">
        <v>0</v>
      </c>
      <c r="T50" s="120">
        <v>0</v>
      </c>
      <c r="U50" s="120">
        <v>0</v>
      </c>
      <c r="V50" s="120">
        <v>5.0000000000000001E-3</v>
      </c>
      <c r="W50" s="120">
        <v>0</v>
      </c>
      <c r="X50" s="120">
        <v>2.4710000000000001</v>
      </c>
      <c r="Y50" s="120">
        <v>0</v>
      </c>
      <c r="Z50" s="120">
        <v>0</v>
      </c>
      <c r="AA50" s="120">
        <v>0</v>
      </c>
      <c r="AB50" s="120">
        <v>0</v>
      </c>
      <c r="AC50" s="120">
        <v>0</v>
      </c>
      <c r="AD50" s="120">
        <v>0</v>
      </c>
      <c r="AE50" s="120">
        <v>0</v>
      </c>
      <c r="AF50" s="120">
        <v>2.4940000000000002</v>
      </c>
    </row>
    <row r="51" spans="1:32" x14ac:dyDescent="0.25">
      <c r="B51" s="119" t="s">
        <v>77</v>
      </c>
      <c r="C51" s="120">
        <v>0</v>
      </c>
      <c r="D51" s="120">
        <v>0</v>
      </c>
      <c r="E51" s="120">
        <v>0</v>
      </c>
      <c r="F51" s="120">
        <v>0</v>
      </c>
      <c r="G51" s="120">
        <v>0</v>
      </c>
      <c r="H51" s="120">
        <v>0.48299999999999998</v>
      </c>
      <c r="I51" s="120">
        <v>1E-3</v>
      </c>
      <c r="J51" s="120">
        <v>0</v>
      </c>
      <c r="K51" s="120">
        <v>0</v>
      </c>
      <c r="L51" s="120">
        <v>0</v>
      </c>
      <c r="M51" s="120">
        <v>0</v>
      </c>
      <c r="N51" s="120">
        <v>0</v>
      </c>
      <c r="O51" s="120">
        <v>0</v>
      </c>
      <c r="P51" s="120">
        <v>0</v>
      </c>
      <c r="Q51" s="120">
        <v>0</v>
      </c>
      <c r="R51" s="120">
        <v>0</v>
      </c>
      <c r="S51" s="120">
        <v>0</v>
      </c>
      <c r="T51" s="120">
        <v>0</v>
      </c>
      <c r="U51" s="120">
        <v>0</v>
      </c>
      <c r="V51" s="120">
        <v>9.0999999999999998E-2</v>
      </c>
      <c r="W51" s="120">
        <v>0</v>
      </c>
      <c r="X51" s="120">
        <v>3.165</v>
      </c>
      <c r="Y51" s="120">
        <v>0</v>
      </c>
      <c r="Z51" s="120">
        <v>0</v>
      </c>
      <c r="AA51" s="120">
        <v>0</v>
      </c>
      <c r="AB51" s="120">
        <v>0</v>
      </c>
      <c r="AC51" s="120">
        <v>0</v>
      </c>
      <c r="AD51" s="120">
        <v>0</v>
      </c>
      <c r="AE51" s="120">
        <v>0</v>
      </c>
      <c r="AF51" s="120">
        <v>3.74</v>
      </c>
    </row>
    <row r="52" spans="1:32" x14ac:dyDescent="0.2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row>
    <row r="53" spans="1:32" x14ac:dyDescent="0.25">
      <c r="B53" s="119" t="s">
        <v>79</v>
      </c>
      <c r="C53" s="120">
        <v>0</v>
      </c>
      <c r="D53" s="120">
        <v>207.822</v>
      </c>
      <c r="E53" s="120">
        <v>0</v>
      </c>
      <c r="F53" s="120">
        <v>16.982600000000001</v>
      </c>
      <c r="G53" s="120">
        <v>9.73</v>
      </c>
      <c r="H53" s="120">
        <v>2.4900000000000002</v>
      </c>
      <c r="I53" s="120">
        <v>0.1</v>
      </c>
      <c r="J53" s="120">
        <v>8.1939899999999994</v>
      </c>
      <c r="K53" s="120">
        <v>0</v>
      </c>
      <c r="L53" s="120">
        <v>246.65199999999999</v>
      </c>
      <c r="M53" s="120">
        <v>0</v>
      </c>
      <c r="N53" s="120">
        <v>0</v>
      </c>
      <c r="O53" s="120">
        <v>0</v>
      </c>
      <c r="P53" s="120">
        <v>0</v>
      </c>
      <c r="Q53" s="120">
        <v>0</v>
      </c>
      <c r="R53" s="120">
        <v>24.463000000000001</v>
      </c>
      <c r="S53" s="120">
        <v>0</v>
      </c>
      <c r="T53" s="120">
        <v>0</v>
      </c>
      <c r="U53" s="120">
        <v>0</v>
      </c>
      <c r="V53" s="120">
        <v>26.4343</v>
      </c>
      <c r="W53" s="120">
        <v>0</v>
      </c>
      <c r="X53" s="120">
        <v>20.5</v>
      </c>
      <c r="Y53" s="120">
        <v>0</v>
      </c>
      <c r="Z53" s="120">
        <v>8.9</v>
      </c>
      <c r="AA53" s="120">
        <v>17.600000000000001</v>
      </c>
      <c r="AB53" s="120">
        <v>0</v>
      </c>
      <c r="AC53" s="120">
        <v>0.9</v>
      </c>
      <c r="AD53" s="120">
        <v>0</v>
      </c>
      <c r="AE53" s="120">
        <v>0</v>
      </c>
      <c r="AF53" s="120">
        <v>590.76788999999997</v>
      </c>
    </row>
    <row r="54" spans="1:32" x14ac:dyDescent="0.25">
      <c r="B54" s="119" t="s">
        <v>80</v>
      </c>
      <c r="C54" s="120">
        <v>0</v>
      </c>
      <c r="D54" s="120">
        <v>0</v>
      </c>
      <c r="E54" s="120">
        <v>0</v>
      </c>
      <c r="F54" s="120">
        <v>0</v>
      </c>
      <c r="G54" s="120">
        <v>0</v>
      </c>
      <c r="H54" s="120">
        <v>0</v>
      </c>
      <c r="I54" s="120">
        <v>2.35</v>
      </c>
      <c r="J54" s="120">
        <v>0</v>
      </c>
      <c r="K54" s="120">
        <v>0</v>
      </c>
      <c r="L54" s="120">
        <v>0</v>
      </c>
      <c r="M54" s="120">
        <v>0</v>
      </c>
      <c r="N54" s="120">
        <v>0</v>
      </c>
      <c r="O54" s="120">
        <v>0</v>
      </c>
      <c r="P54" s="120">
        <v>0</v>
      </c>
      <c r="Q54" s="120">
        <v>0</v>
      </c>
      <c r="R54" s="120">
        <v>0</v>
      </c>
      <c r="S54" s="120">
        <v>0</v>
      </c>
      <c r="T54" s="120">
        <v>0</v>
      </c>
      <c r="U54" s="120">
        <v>0</v>
      </c>
      <c r="V54" s="120">
        <v>0.41317599999999999</v>
      </c>
      <c r="W54" s="120">
        <v>20.28</v>
      </c>
      <c r="X54" s="120">
        <v>2.81</v>
      </c>
      <c r="Y54" s="120">
        <v>0</v>
      </c>
      <c r="Z54" s="120">
        <v>0</v>
      </c>
      <c r="AA54" s="120">
        <v>0</v>
      </c>
      <c r="AB54" s="120">
        <v>0</v>
      </c>
      <c r="AC54" s="120">
        <v>0</v>
      </c>
      <c r="AD54" s="120">
        <v>0</v>
      </c>
      <c r="AE54" s="120">
        <v>0</v>
      </c>
      <c r="AF54" s="120">
        <v>25.853176000000001</v>
      </c>
    </row>
    <row r="55" spans="1:32" x14ac:dyDescent="0.2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row>
    <row r="56" spans="1:32" x14ac:dyDescent="0.25">
      <c r="B56" s="119" t="s">
        <v>82</v>
      </c>
      <c r="C56" s="120">
        <v>24.823499999999999</v>
      </c>
      <c r="D56" s="120">
        <v>0</v>
      </c>
      <c r="E56" s="120">
        <v>0</v>
      </c>
      <c r="F56" s="120">
        <v>0</v>
      </c>
      <c r="G56" s="120">
        <v>0</v>
      </c>
      <c r="H56" s="120">
        <v>0</v>
      </c>
      <c r="I56" s="120">
        <v>0</v>
      </c>
      <c r="J56" s="120">
        <v>0</v>
      </c>
      <c r="K56" s="120">
        <v>0</v>
      </c>
      <c r="L56" s="120">
        <v>0</v>
      </c>
      <c r="M56" s="120">
        <v>0</v>
      </c>
      <c r="N56" s="120">
        <v>0</v>
      </c>
      <c r="O56" s="120">
        <v>0</v>
      </c>
      <c r="P56" s="120">
        <v>24</v>
      </c>
      <c r="Q56" s="120">
        <v>0</v>
      </c>
      <c r="R56" s="120">
        <v>0</v>
      </c>
      <c r="S56" s="120">
        <v>0</v>
      </c>
      <c r="T56" s="120">
        <v>0</v>
      </c>
      <c r="U56" s="120">
        <v>0</v>
      </c>
      <c r="V56" s="120">
        <v>0.2</v>
      </c>
      <c r="W56" s="120">
        <v>0</v>
      </c>
      <c r="X56" s="120">
        <v>0</v>
      </c>
      <c r="Y56" s="120">
        <v>0</v>
      </c>
      <c r="Z56" s="120">
        <v>0</v>
      </c>
      <c r="AA56" s="120">
        <v>0</v>
      </c>
      <c r="AB56" s="120">
        <v>0</v>
      </c>
      <c r="AC56" s="120">
        <v>0</v>
      </c>
      <c r="AD56" s="120">
        <v>0</v>
      </c>
      <c r="AE56" s="120">
        <v>0</v>
      </c>
      <c r="AF56" s="120">
        <v>49.023499999999999</v>
      </c>
    </row>
    <row r="57" spans="1:32" x14ac:dyDescent="0.2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row>
    <row r="58" spans="1:32" x14ac:dyDescent="0.25">
      <c r="B58" s="119" t="s">
        <v>91</v>
      </c>
      <c r="C58" s="120">
        <v>0</v>
      </c>
      <c r="D58" s="120">
        <v>0</v>
      </c>
      <c r="E58" s="120">
        <v>0</v>
      </c>
      <c r="F58" s="120">
        <v>0</v>
      </c>
      <c r="G58" s="120">
        <v>0.83199999999999996</v>
      </c>
      <c r="H58" s="120">
        <v>0</v>
      </c>
      <c r="I58" s="120">
        <v>0.111</v>
      </c>
      <c r="J58" s="120">
        <v>0</v>
      </c>
      <c r="K58" s="120">
        <v>0</v>
      </c>
      <c r="L58" s="120">
        <v>0</v>
      </c>
      <c r="M58" s="120">
        <v>0</v>
      </c>
      <c r="N58" s="120">
        <v>0</v>
      </c>
      <c r="O58" s="120">
        <v>0</v>
      </c>
      <c r="P58" s="120">
        <v>0</v>
      </c>
      <c r="Q58" s="120">
        <v>0</v>
      </c>
      <c r="R58" s="120">
        <v>5.625</v>
      </c>
      <c r="S58" s="120">
        <v>0</v>
      </c>
      <c r="T58" s="120">
        <v>0</v>
      </c>
      <c r="U58" s="120">
        <v>0</v>
      </c>
      <c r="V58" s="120">
        <v>0.14199999999999999</v>
      </c>
      <c r="W58" s="120">
        <v>0</v>
      </c>
      <c r="X58" s="120">
        <v>0</v>
      </c>
      <c r="Y58" s="120">
        <v>0</v>
      </c>
      <c r="Z58" s="120">
        <v>0</v>
      </c>
      <c r="AA58" s="120">
        <v>0</v>
      </c>
      <c r="AB58" s="120">
        <v>0</v>
      </c>
      <c r="AC58" s="120">
        <v>0</v>
      </c>
      <c r="AD58" s="120">
        <v>0</v>
      </c>
      <c r="AE58" s="120">
        <v>0</v>
      </c>
      <c r="AF58" s="120">
        <v>6.71</v>
      </c>
    </row>
    <row r="59" spans="1:32" x14ac:dyDescent="0.25">
      <c r="B59" s="119" t="s">
        <v>92</v>
      </c>
      <c r="C59" s="120">
        <v>0</v>
      </c>
      <c r="D59" s="120">
        <v>0</v>
      </c>
      <c r="E59" s="120">
        <v>0</v>
      </c>
      <c r="F59" s="120">
        <v>0.78990700000000003</v>
      </c>
      <c r="G59" s="120">
        <v>20.033999999999999</v>
      </c>
      <c r="H59" s="120">
        <v>0</v>
      </c>
      <c r="I59" s="120">
        <v>0.54374400000000001</v>
      </c>
      <c r="J59" s="120">
        <v>0</v>
      </c>
      <c r="K59" s="120">
        <v>0</v>
      </c>
      <c r="L59" s="120">
        <v>206.386</v>
      </c>
      <c r="M59" s="120">
        <v>0</v>
      </c>
      <c r="N59" s="120">
        <v>0</v>
      </c>
      <c r="O59" s="120">
        <v>69.843000000000004</v>
      </c>
      <c r="P59" s="120">
        <v>0.60699999999999998</v>
      </c>
      <c r="Q59" s="120">
        <v>0</v>
      </c>
      <c r="R59" s="120">
        <v>40.767499999999998</v>
      </c>
      <c r="S59" s="120">
        <v>0</v>
      </c>
      <c r="T59" s="120">
        <v>0</v>
      </c>
      <c r="U59" s="120">
        <v>0</v>
      </c>
      <c r="V59" s="120">
        <v>9.8330099999999998</v>
      </c>
      <c r="W59" s="120">
        <v>0</v>
      </c>
      <c r="X59" s="120">
        <v>0</v>
      </c>
      <c r="Y59" s="120">
        <v>0</v>
      </c>
      <c r="Z59" s="120">
        <v>0</v>
      </c>
      <c r="AA59" s="120">
        <v>0</v>
      </c>
      <c r="AB59" s="120">
        <v>0</v>
      </c>
      <c r="AC59" s="120">
        <v>0.105</v>
      </c>
      <c r="AD59" s="120">
        <v>0</v>
      </c>
      <c r="AE59" s="120">
        <v>17.609100000000002</v>
      </c>
      <c r="AF59" s="120">
        <v>366.51826100000005</v>
      </c>
    </row>
    <row r="60" spans="1:32" x14ac:dyDescent="0.2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row>
    <row r="61" spans="1:32" x14ac:dyDescent="0.25">
      <c r="B61" s="119" t="s">
        <v>94</v>
      </c>
      <c r="C61" s="120">
        <v>0</v>
      </c>
      <c r="D61" s="120">
        <v>0</v>
      </c>
      <c r="E61" s="120">
        <v>0</v>
      </c>
      <c r="F61" s="120">
        <v>0</v>
      </c>
      <c r="G61" s="120">
        <v>0</v>
      </c>
      <c r="H61" s="120">
        <v>0</v>
      </c>
      <c r="I61" s="120">
        <v>8.3000000000000004E-2</v>
      </c>
      <c r="J61" s="120">
        <v>0</v>
      </c>
      <c r="K61" s="120">
        <v>0</v>
      </c>
      <c r="L61" s="120">
        <v>0</v>
      </c>
      <c r="M61" s="120">
        <v>0</v>
      </c>
      <c r="N61" s="120">
        <v>0</v>
      </c>
      <c r="O61" s="120">
        <v>0</v>
      </c>
      <c r="P61" s="120">
        <v>0</v>
      </c>
      <c r="Q61" s="120">
        <v>0</v>
      </c>
      <c r="R61" s="120">
        <v>0.42899999999999999</v>
      </c>
      <c r="S61" s="120">
        <v>0</v>
      </c>
      <c r="T61" s="120">
        <v>0</v>
      </c>
      <c r="U61" s="120">
        <v>0</v>
      </c>
      <c r="V61" s="120">
        <v>0.23599999999999999</v>
      </c>
      <c r="W61" s="120">
        <v>0</v>
      </c>
      <c r="X61" s="120">
        <v>8.359</v>
      </c>
      <c r="Y61" s="120">
        <v>0</v>
      </c>
      <c r="Z61" s="120">
        <v>0</v>
      </c>
      <c r="AA61" s="120">
        <v>0</v>
      </c>
      <c r="AB61" s="120">
        <v>0</v>
      </c>
      <c r="AC61" s="120">
        <v>0</v>
      </c>
      <c r="AD61" s="120">
        <v>0</v>
      </c>
      <c r="AE61" s="120">
        <v>4.7826700000000004</v>
      </c>
      <c r="AF61" s="120">
        <v>13.889669999999999</v>
      </c>
    </row>
    <row r="62" spans="1:32" x14ac:dyDescent="0.25">
      <c r="B62" s="119" t="s">
        <v>95</v>
      </c>
      <c r="C62" s="120">
        <v>0</v>
      </c>
      <c r="D62" s="120">
        <v>0</v>
      </c>
      <c r="E62" s="120">
        <v>0</v>
      </c>
      <c r="F62" s="120">
        <v>2.8730000000000002</v>
      </c>
      <c r="G62" s="120">
        <v>0</v>
      </c>
      <c r="H62" s="120">
        <v>0</v>
      </c>
      <c r="I62" s="120">
        <v>0</v>
      </c>
      <c r="J62" s="120">
        <v>0</v>
      </c>
      <c r="K62" s="120">
        <v>0</v>
      </c>
      <c r="L62" s="120">
        <v>31.125</v>
      </c>
      <c r="M62" s="120">
        <v>0</v>
      </c>
      <c r="N62" s="120">
        <v>0</v>
      </c>
      <c r="O62" s="120">
        <v>5.2249999999999996</v>
      </c>
      <c r="P62" s="120">
        <v>0</v>
      </c>
      <c r="Q62" s="120">
        <v>0</v>
      </c>
      <c r="R62" s="120">
        <v>4.0979999999999999</v>
      </c>
      <c r="S62" s="120">
        <v>0</v>
      </c>
      <c r="T62" s="120">
        <v>0</v>
      </c>
      <c r="U62" s="120">
        <v>0</v>
      </c>
      <c r="V62" s="120">
        <v>1.0069999999999999</v>
      </c>
      <c r="W62" s="120">
        <v>0</v>
      </c>
      <c r="X62" s="120">
        <v>0</v>
      </c>
      <c r="Y62" s="120">
        <v>0</v>
      </c>
      <c r="Z62" s="120">
        <v>0</v>
      </c>
      <c r="AA62" s="120">
        <v>0</v>
      </c>
      <c r="AB62" s="120">
        <v>0</v>
      </c>
      <c r="AC62" s="120">
        <v>0</v>
      </c>
      <c r="AD62" s="120">
        <v>0</v>
      </c>
      <c r="AE62" s="120">
        <v>0</v>
      </c>
      <c r="AF62" s="120">
        <v>44.327999999999996</v>
      </c>
    </row>
    <row r="63" spans="1:32" x14ac:dyDescent="0.2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row>
    <row r="64" spans="1:32" x14ac:dyDescent="0.25">
      <c r="B64" s="119" t="s">
        <v>97</v>
      </c>
      <c r="C64" s="120">
        <v>0</v>
      </c>
      <c r="D64" s="120">
        <v>0</v>
      </c>
      <c r="E64" s="120">
        <v>0</v>
      </c>
      <c r="F64" s="120">
        <v>2.8340000000000001</v>
      </c>
      <c r="G64" s="120">
        <v>0</v>
      </c>
      <c r="H64" s="120">
        <v>0</v>
      </c>
      <c r="I64" s="120">
        <v>0.19700000000000001</v>
      </c>
      <c r="J64" s="120">
        <v>0</v>
      </c>
      <c r="K64" s="120">
        <v>0</v>
      </c>
      <c r="L64" s="120">
        <v>1.738</v>
      </c>
      <c r="M64" s="120">
        <v>0</v>
      </c>
      <c r="N64" s="120">
        <v>0</v>
      </c>
      <c r="O64" s="120">
        <v>1.1859999999999999</v>
      </c>
      <c r="P64" s="120">
        <v>0</v>
      </c>
      <c r="Q64" s="120">
        <v>0</v>
      </c>
      <c r="R64" s="120">
        <v>3.1709999999999998</v>
      </c>
      <c r="S64" s="120">
        <v>0</v>
      </c>
      <c r="T64" s="120">
        <v>0</v>
      </c>
      <c r="U64" s="120">
        <v>0</v>
      </c>
      <c r="V64" s="120">
        <v>0.54700000000000004</v>
      </c>
      <c r="W64" s="120">
        <v>24.544</v>
      </c>
      <c r="X64" s="120">
        <v>8.3330000000000002</v>
      </c>
      <c r="Y64" s="120">
        <v>0</v>
      </c>
      <c r="Z64" s="120">
        <v>0</v>
      </c>
      <c r="AA64" s="120">
        <v>0</v>
      </c>
      <c r="AB64" s="120">
        <v>0</v>
      </c>
      <c r="AC64" s="120">
        <v>0</v>
      </c>
      <c r="AD64" s="120">
        <v>0</v>
      </c>
      <c r="AE64" s="120">
        <v>0</v>
      </c>
      <c r="AF64" s="120">
        <v>42.55</v>
      </c>
    </row>
    <row r="65" spans="1:32" x14ac:dyDescent="0.25">
      <c r="B65" s="119" t="s">
        <v>98</v>
      </c>
      <c r="C65" s="120">
        <v>0</v>
      </c>
      <c r="D65" s="120">
        <v>0</v>
      </c>
      <c r="E65" s="120">
        <v>0</v>
      </c>
      <c r="F65" s="120">
        <v>0</v>
      </c>
      <c r="G65" s="120">
        <v>0</v>
      </c>
      <c r="H65" s="120">
        <v>0</v>
      </c>
      <c r="I65" s="120">
        <v>0.09</v>
      </c>
      <c r="J65" s="120">
        <v>0</v>
      </c>
      <c r="K65" s="120">
        <v>0</v>
      </c>
      <c r="L65" s="120">
        <v>0</v>
      </c>
      <c r="M65" s="120">
        <v>0</v>
      </c>
      <c r="N65" s="120">
        <v>0</v>
      </c>
      <c r="O65" s="120">
        <v>0</v>
      </c>
      <c r="P65" s="120">
        <v>0</v>
      </c>
      <c r="Q65" s="120">
        <v>0</v>
      </c>
      <c r="R65" s="120">
        <v>0</v>
      </c>
      <c r="S65" s="120">
        <v>0</v>
      </c>
      <c r="T65" s="120">
        <v>0</v>
      </c>
      <c r="U65" s="120">
        <v>0</v>
      </c>
      <c r="V65" s="120">
        <v>7.9000000000000001E-2</v>
      </c>
      <c r="W65" s="120">
        <v>0</v>
      </c>
      <c r="X65" s="120">
        <v>3</v>
      </c>
      <c r="Y65" s="120">
        <v>0</v>
      </c>
      <c r="Z65" s="120">
        <v>0</v>
      </c>
      <c r="AA65" s="120">
        <v>0</v>
      </c>
      <c r="AB65" s="120">
        <v>0</v>
      </c>
      <c r="AC65" s="120">
        <v>0</v>
      </c>
      <c r="AD65" s="120">
        <v>0</v>
      </c>
      <c r="AE65" s="120">
        <v>0</v>
      </c>
      <c r="AF65" s="120">
        <v>3.169</v>
      </c>
    </row>
    <row r="66" spans="1:32" x14ac:dyDescent="0.25">
      <c r="B66" s="119" t="s">
        <v>99</v>
      </c>
      <c r="C66" s="120">
        <v>0</v>
      </c>
      <c r="D66" s="120">
        <v>0</v>
      </c>
      <c r="E66" s="120">
        <v>0</v>
      </c>
      <c r="F66" s="120">
        <v>0</v>
      </c>
      <c r="G66" s="120">
        <v>0</v>
      </c>
      <c r="H66" s="120">
        <v>0</v>
      </c>
      <c r="I66" s="120">
        <v>1.9E-2</v>
      </c>
      <c r="J66" s="120">
        <v>0</v>
      </c>
      <c r="K66" s="120">
        <v>0</v>
      </c>
      <c r="L66" s="120">
        <v>0</v>
      </c>
      <c r="M66" s="120">
        <v>0</v>
      </c>
      <c r="N66" s="120">
        <v>0</v>
      </c>
      <c r="O66" s="120">
        <v>0</v>
      </c>
      <c r="P66" s="120">
        <v>0</v>
      </c>
      <c r="Q66" s="120">
        <v>0</v>
      </c>
      <c r="R66" s="120">
        <v>0</v>
      </c>
      <c r="S66" s="120">
        <v>0</v>
      </c>
      <c r="T66" s="120">
        <v>0</v>
      </c>
      <c r="U66" s="120">
        <v>0</v>
      </c>
      <c r="V66" s="120">
        <v>4.7E-2</v>
      </c>
      <c r="W66" s="120">
        <v>0</v>
      </c>
      <c r="X66" s="120">
        <v>2.98</v>
      </c>
      <c r="Y66" s="120">
        <v>0</v>
      </c>
      <c r="Z66" s="120">
        <v>0</v>
      </c>
      <c r="AA66" s="120">
        <v>0</v>
      </c>
      <c r="AB66" s="120">
        <v>0</v>
      </c>
      <c r="AC66" s="120">
        <v>0</v>
      </c>
      <c r="AD66" s="120">
        <v>0</v>
      </c>
      <c r="AE66" s="120">
        <v>0</v>
      </c>
      <c r="AF66" s="120">
        <v>3.0459999999999998</v>
      </c>
    </row>
    <row r="67" spans="1:32" x14ac:dyDescent="0.25">
      <c r="B67" s="119" t="s">
        <v>100</v>
      </c>
      <c r="C67" s="120">
        <v>0</v>
      </c>
      <c r="D67" s="120">
        <v>0</v>
      </c>
      <c r="E67" s="120">
        <v>0</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c r="AA67" s="120">
        <v>0</v>
      </c>
      <c r="AB67" s="120">
        <v>0</v>
      </c>
      <c r="AC67" s="120">
        <v>0</v>
      </c>
      <c r="AD67" s="120">
        <v>0</v>
      </c>
      <c r="AE67" s="120">
        <v>0</v>
      </c>
      <c r="AF67" s="120">
        <v>0</v>
      </c>
    </row>
    <row r="68" spans="1:32" x14ac:dyDescent="0.2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row>
    <row r="69" spans="1:32" x14ac:dyDescent="0.25">
      <c r="B69" s="119" t="s">
        <v>102</v>
      </c>
      <c r="C69" s="120">
        <v>0</v>
      </c>
      <c r="D69" s="120">
        <v>0</v>
      </c>
      <c r="E69" s="120">
        <v>0</v>
      </c>
      <c r="F69" s="120">
        <v>0</v>
      </c>
      <c r="G69" s="120">
        <v>0</v>
      </c>
      <c r="H69" s="120">
        <v>0</v>
      </c>
      <c r="I69" s="120">
        <v>0</v>
      </c>
      <c r="J69" s="120">
        <v>0</v>
      </c>
      <c r="K69" s="120">
        <v>0</v>
      </c>
      <c r="L69" s="120">
        <v>0</v>
      </c>
      <c r="M69" s="120">
        <v>1.35</v>
      </c>
      <c r="N69" s="120">
        <v>0</v>
      </c>
      <c r="O69" s="120">
        <v>0</v>
      </c>
      <c r="P69" s="120">
        <v>0</v>
      </c>
      <c r="Q69" s="120">
        <v>0</v>
      </c>
      <c r="R69" s="120">
        <v>0</v>
      </c>
      <c r="S69" s="120">
        <v>0</v>
      </c>
      <c r="T69" s="120">
        <v>0</v>
      </c>
      <c r="U69" s="120">
        <v>0</v>
      </c>
      <c r="V69" s="120">
        <v>0.126</v>
      </c>
      <c r="W69" s="120">
        <v>0</v>
      </c>
      <c r="X69" s="120">
        <v>7.33</v>
      </c>
      <c r="Y69" s="120">
        <v>0</v>
      </c>
      <c r="Z69" s="120">
        <v>0</v>
      </c>
      <c r="AA69" s="120">
        <v>0</v>
      </c>
      <c r="AB69" s="120">
        <v>0</v>
      </c>
      <c r="AC69" s="120">
        <v>0</v>
      </c>
      <c r="AD69" s="120">
        <v>0</v>
      </c>
      <c r="AE69" s="120">
        <v>0</v>
      </c>
      <c r="AF69" s="120">
        <v>8.8060000000000009</v>
      </c>
    </row>
    <row r="70" spans="1:32" x14ac:dyDescent="0.25">
      <c r="B70" s="119" t="s">
        <v>103</v>
      </c>
      <c r="C70" s="120">
        <v>0</v>
      </c>
      <c r="D70" s="120">
        <v>0</v>
      </c>
      <c r="E70" s="120">
        <v>0</v>
      </c>
      <c r="F70" s="120">
        <v>0</v>
      </c>
      <c r="G70" s="120">
        <v>0</v>
      </c>
      <c r="H70" s="120">
        <v>0</v>
      </c>
      <c r="I70" s="120">
        <v>0.30099999999999999</v>
      </c>
      <c r="J70" s="120">
        <v>0</v>
      </c>
      <c r="K70" s="120">
        <v>0</v>
      </c>
      <c r="L70" s="120">
        <v>0</v>
      </c>
      <c r="M70" s="120">
        <v>0</v>
      </c>
      <c r="N70" s="120">
        <v>0</v>
      </c>
      <c r="O70" s="120">
        <v>0</v>
      </c>
      <c r="P70" s="120">
        <v>0</v>
      </c>
      <c r="Q70" s="120">
        <v>65.067999999999998</v>
      </c>
      <c r="R70" s="120">
        <v>0</v>
      </c>
      <c r="S70" s="120">
        <v>0</v>
      </c>
      <c r="T70" s="120">
        <v>0</v>
      </c>
      <c r="U70" s="120">
        <v>0</v>
      </c>
      <c r="V70" s="120">
        <v>1.159</v>
      </c>
      <c r="W70" s="120">
        <v>6.3760000000000003</v>
      </c>
      <c r="X70" s="120">
        <v>0</v>
      </c>
      <c r="Y70" s="120">
        <v>0</v>
      </c>
      <c r="Z70" s="120">
        <v>0</v>
      </c>
      <c r="AA70" s="120">
        <v>0</v>
      </c>
      <c r="AB70" s="120">
        <v>0</v>
      </c>
      <c r="AC70" s="120">
        <v>0</v>
      </c>
      <c r="AD70" s="120">
        <v>0</v>
      </c>
      <c r="AE70" s="120">
        <v>0</v>
      </c>
      <c r="AF70" s="120">
        <v>72.904000000000011</v>
      </c>
    </row>
    <row r="71" spans="1:32" x14ac:dyDescent="0.25">
      <c r="B71" s="119" t="s">
        <v>104</v>
      </c>
      <c r="C71" s="120">
        <v>0</v>
      </c>
      <c r="D71" s="120">
        <v>0</v>
      </c>
      <c r="E71" s="120">
        <v>5.5679999999999996</v>
      </c>
      <c r="F71" s="120">
        <v>0</v>
      </c>
      <c r="G71" s="120">
        <v>7.298</v>
      </c>
      <c r="H71" s="120">
        <v>0</v>
      </c>
      <c r="I71" s="120">
        <v>0</v>
      </c>
      <c r="J71" s="120">
        <v>0</v>
      </c>
      <c r="K71" s="120">
        <v>0</v>
      </c>
      <c r="L71" s="120">
        <v>0</v>
      </c>
      <c r="M71" s="120">
        <v>0</v>
      </c>
      <c r="N71" s="120">
        <v>0</v>
      </c>
      <c r="O71" s="120">
        <v>0</v>
      </c>
      <c r="P71" s="120">
        <v>0</v>
      </c>
      <c r="Q71" s="120">
        <v>0</v>
      </c>
      <c r="R71" s="120">
        <v>0</v>
      </c>
      <c r="S71" s="120">
        <v>0</v>
      </c>
      <c r="T71" s="120">
        <v>0</v>
      </c>
      <c r="U71" s="120">
        <v>0</v>
      </c>
      <c r="V71" s="120">
        <v>0.20799999999999999</v>
      </c>
      <c r="W71" s="120">
        <v>0</v>
      </c>
      <c r="X71" s="120">
        <v>0</v>
      </c>
      <c r="Y71" s="120">
        <v>0</v>
      </c>
      <c r="Z71" s="120">
        <v>0</v>
      </c>
      <c r="AA71" s="120">
        <v>0</v>
      </c>
      <c r="AB71" s="120">
        <v>0</v>
      </c>
      <c r="AC71" s="120">
        <v>0</v>
      </c>
      <c r="AD71" s="120">
        <v>0</v>
      </c>
      <c r="AE71" s="120">
        <v>0</v>
      </c>
      <c r="AF71" s="120">
        <v>13.074</v>
      </c>
    </row>
    <row r="72" spans="1:32" x14ac:dyDescent="0.25">
      <c r="B72" s="119" t="s">
        <v>105</v>
      </c>
      <c r="C72" s="120">
        <v>0</v>
      </c>
      <c r="D72" s="120">
        <v>0</v>
      </c>
      <c r="E72" s="120">
        <v>0</v>
      </c>
      <c r="F72" s="120">
        <v>0</v>
      </c>
      <c r="G72" s="120">
        <v>0.74299999999999999</v>
      </c>
      <c r="H72" s="120">
        <v>0</v>
      </c>
      <c r="I72" s="120">
        <v>8.1000000000000003E-2</v>
      </c>
      <c r="J72" s="120">
        <v>0</v>
      </c>
      <c r="K72" s="120">
        <v>0</v>
      </c>
      <c r="L72" s="120">
        <v>0</v>
      </c>
      <c r="M72" s="120">
        <v>0</v>
      </c>
      <c r="N72" s="120">
        <v>0</v>
      </c>
      <c r="O72" s="120">
        <v>0</v>
      </c>
      <c r="P72" s="120">
        <v>8.5939999999999994</v>
      </c>
      <c r="Q72" s="120">
        <v>0</v>
      </c>
      <c r="R72" s="120">
        <v>23.355</v>
      </c>
      <c r="S72" s="120">
        <v>0</v>
      </c>
      <c r="T72" s="120">
        <v>0</v>
      </c>
      <c r="U72" s="120">
        <v>0</v>
      </c>
      <c r="V72" s="120">
        <v>0.88800000000000001</v>
      </c>
      <c r="W72" s="120">
        <v>0</v>
      </c>
      <c r="X72" s="120">
        <v>5.9260000000000002</v>
      </c>
      <c r="Y72" s="120">
        <v>0</v>
      </c>
      <c r="Z72" s="120">
        <v>0</v>
      </c>
      <c r="AA72" s="120">
        <v>0</v>
      </c>
      <c r="AB72" s="120">
        <v>0</v>
      </c>
      <c r="AC72" s="120">
        <v>0</v>
      </c>
      <c r="AD72" s="120">
        <v>0</v>
      </c>
      <c r="AE72" s="120">
        <v>0</v>
      </c>
      <c r="AF72" s="120">
        <v>39.586999999999996</v>
      </c>
    </row>
    <row r="73" spans="1:32" x14ac:dyDescent="0.25">
      <c r="B73" s="119" t="s">
        <v>106</v>
      </c>
      <c r="C73" s="120">
        <v>0</v>
      </c>
      <c r="D73" s="120">
        <v>0</v>
      </c>
      <c r="E73" s="120">
        <v>0</v>
      </c>
      <c r="F73" s="120">
        <v>0</v>
      </c>
      <c r="G73" s="120">
        <v>0</v>
      </c>
      <c r="H73" s="120">
        <v>0</v>
      </c>
      <c r="I73" s="120">
        <v>0.22800000000000001</v>
      </c>
      <c r="J73" s="120">
        <v>0</v>
      </c>
      <c r="K73" s="120">
        <v>0</v>
      </c>
      <c r="L73" s="120">
        <v>0</v>
      </c>
      <c r="M73" s="120">
        <v>0</v>
      </c>
      <c r="N73" s="120">
        <v>0</v>
      </c>
      <c r="O73" s="120">
        <v>0</v>
      </c>
      <c r="P73" s="120">
        <v>0</v>
      </c>
      <c r="Q73" s="120">
        <v>0</v>
      </c>
      <c r="R73" s="120">
        <v>17.512</v>
      </c>
      <c r="S73" s="120">
        <v>0</v>
      </c>
      <c r="T73" s="120">
        <v>0</v>
      </c>
      <c r="U73" s="120">
        <v>0</v>
      </c>
      <c r="V73" s="120">
        <v>0.87</v>
      </c>
      <c r="W73" s="120">
        <v>0</v>
      </c>
      <c r="X73" s="120">
        <v>19.355</v>
      </c>
      <c r="Y73" s="120">
        <v>0</v>
      </c>
      <c r="Z73" s="120">
        <v>0</v>
      </c>
      <c r="AA73" s="120">
        <v>0</v>
      </c>
      <c r="AB73" s="120">
        <v>0</v>
      </c>
      <c r="AC73" s="120">
        <v>0</v>
      </c>
      <c r="AD73" s="120">
        <v>0</v>
      </c>
      <c r="AE73" s="120">
        <v>0</v>
      </c>
      <c r="AF73" s="120">
        <v>37.965000000000003</v>
      </c>
    </row>
    <row r="74" spans="1:32" x14ac:dyDescent="0.25">
      <c r="B74" s="119" t="s">
        <v>107</v>
      </c>
      <c r="C74" s="120">
        <v>0</v>
      </c>
      <c r="D74" s="120">
        <v>195.77799999999999</v>
      </c>
      <c r="E74" s="120">
        <v>0</v>
      </c>
      <c r="F74" s="120">
        <v>53.1477</v>
      </c>
      <c r="G74" s="120">
        <v>0</v>
      </c>
      <c r="H74" s="120">
        <v>6.2214099999999997</v>
      </c>
      <c r="I74" s="120">
        <v>1.825</v>
      </c>
      <c r="J74" s="120">
        <v>0</v>
      </c>
      <c r="K74" s="120">
        <v>15.99</v>
      </c>
      <c r="L74" s="120">
        <v>126.69799999999999</v>
      </c>
      <c r="M74" s="120">
        <v>0</v>
      </c>
      <c r="N74" s="120">
        <v>0</v>
      </c>
      <c r="O74" s="120">
        <v>137.67099999999999</v>
      </c>
      <c r="P74" s="120">
        <v>87.01</v>
      </c>
      <c r="Q74" s="120">
        <v>171.874</v>
      </c>
      <c r="R74" s="120">
        <v>126.474</v>
      </c>
      <c r="S74" s="120">
        <v>3.2719999999999998</v>
      </c>
      <c r="T74" s="120">
        <v>0</v>
      </c>
      <c r="U74" s="120">
        <v>75.956000000000003</v>
      </c>
      <c r="V74" s="120">
        <v>47.0869</v>
      </c>
      <c r="W74" s="120">
        <v>0</v>
      </c>
      <c r="X74" s="120">
        <v>0</v>
      </c>
      <c r="Y74" s="120">
        <v>0</v>
      </c>
      <c r="Z74" s="120">
        <v>20.9</v>
      </c>
      <c r="AA74" s="120">
        <v>46</v>
      </c>
      <c r="AB74" s="120">
        <v>19.267499999999998</v>
      </c>
      <c r="AC74" s="120">
        <v>0</v>
      </c>
      <c r="AD74" s="120">
        <v>0</v>
      </c>
      <c r="AE74" s="120">
        <v>95.539299999999997</v>
      </c>
      <c r="AF74" s="120">
        <v>1230.71081</v>
      </c>
    </row>
    <row r="75" spans="1:32" x14ac:dyDescent="0.25">
      <c r="B75" s="119" t="s">
        <v>108</v>
      </c>
      <c r="C75" s="120">
        <v>0</v>
      </c>
      <c r="D75" s="120">
        <v>0</v>
      </c>
      <c r="E75" s="120">
        <v>0</v>
      </c>
      <c r="F75" s="120">
        <v>0</v>
      </c>
      <c r="G75" s="120">
        <v>7.8330000000000002</v>
      </c>
      <c r="H75" s="120">
        <v>0</v>
      </c>
      <c r="I75" s="120">
        <v>0</v>
      </c>
      <c r="J75" s="120">
        <v>0</v>
      </c>
      <c r="K75" s="120">
        <v>1.7809999999999999</v>
      </c>
      <c r="L75" s="120">
        <v>0</v>
      </c>
      <c r="M75" s="120">
        <v>0</v>
      </c>
      <c r="N75" s="120">
        <v>0</v>
      </c>
      <c r="O75" s="120">
        <v>0</v>
      </c>
      <c r="P75" s="120">
        <v>0</v>
      </c>
      <c r="Q75" s="120">
        <v>0</v>
      </c>
      <c r="R75" s="120">
        <v>0</v>
      </c>
      <c r="S75" s="120">
        <v>0</v>
      </c>
      <c r="T75" s="120">
        <v>0</v>
      </c>
      <c r="U75" s="120">
        <v>0</v>
      </c>
      <c r="V75" s="120">
        <v>4.0640000000000001</v>
      </c>
      <c r="W75" s="120">
        <v>0</v>
      </c>
      <c r="X75" s="120">
        <v>35.341000000000001</v>
      </c>
      <c r="Y75" s="120">
        <v>0</v>
      </c>
      <c r="Z75" s="120">
        <v>76.248000000000005</v>
      </c>
      <c r="AA75" s="120">
        <v>135.51599999999999</v>
      </c>
      <c r="AB75" s="120">
        <v>0</v>
      </c>
      <c r="AC75" s="120">
        <v>0</v>
      </c>
      <c r="AD75" s="120">
        <v>0</v>
      </c>
      <c r="AE75" s="120">
        <v>0</v>
      </c>
      <c r="AF75" s="120">
        <v>260.78300000000002</v>
      </c>
    </row>
    <row r="76" spans="1:32" x14ac:dyDescent="0.25">
      <c r="B76" s="119" t="s">
        <v>109</v>
      </c>
      <c r="C76" s="120">
        <v>0</v>
      </c>
      <c r="D76" s="120">
        <v>0</v>
      </c>
      <c r="E76" s="120">
        <v>0</v>
      </c>
      <c r="F76" s="120">
        <v>0</v>
      </c>
      <c r="G76" s="120">
        <v>3.5510000000000002</v>
      </c>
      <c r="H76" s="120">
        <v>0</v>
      </c>
      <c r="I76" s="120">
        <v>0.38</v>
      </c>
      <c r="J76" s="120">
        <v>0</v>
      </c>
      <c r="K76" s="120">
        <v>0</v>
      </c>
      <c r="L76" s="120">
        <v>0</v>
      </c>
      <c r="M76" s="120">
        <v>0</v>
      </c>
      <c r="N76" s="120">
        <v>0</v>
      </c>
      <c r="O76" s="120">
        <v>0</v>
      </c>
      <c r="P76" s="120">
        <v>0</v>
      </c>
      <c r="Q76" s="120">
        <v>0</v>
      </c>
      <c r="R76" s="120">
        <v>0</v>
      </c>
      <c r="S76" s="120">
        <v>0</v>
      </c>
      <c r="T76" s="120">
        <v>0</v>
      </c>
      <c r="U76" s="120">
        <v>0</v>
      </c>
      <c r="V76" s="120">
        <v>0.498</v>
      </c>
      <c r="W76" s="120">
        <v>26.52</v>
      </c>
      <c r="X76" s="120">
        <v>10.031000000000001</v>
      </c>
      <c r="Y76" s="120">
        <v>0</v>
      </c>
      <c r="Z76" s="120">
        <v>7.6120000000000001</v>
      </c>
      <c r="AA76" s="120">
        <v>9.4320000000000004</v>
      </c>
      <c r="AB76" s="120">
        <v>0</v>
      </c>
      <c r="AC76" s="120">
        <v>0</v>
      </c>
      <c r="AD76" s="120">
        <v>0</v>
      </c>
      <c r="AE76" s="120">
        <v>0</v>
      </c>
      <c r="AF76" s="120">
        <v>58.024000000000001</v>
      </c>
    </row>
    <row r="77" spans="1:32" x14ac:dyDescent="0.25">
      <c r="B77" s="119" t="s">
        <v>110</v>
      </c>
      <c r="C77" s="120">
        <v>0</v>
      </c>
      <c r="D77" s="120">
        <v>732.12900000000002</v>
      </c>
      <c r="E77" s="120">
        <v>0</v>
      </c>
      <c r="F77" s="120">
        <v>0</v>
      </c>
      <c r="G77" s="120">
        <v>0</v>
      </c>
      <c r="H77" s="120">
        <v>0</v>
      </c>
      <c r="I77" s="120">
        <v>0.45394600000000002</v>
      </c>
      <c r="J77" s="120">
        <v>0</v>
      </c>
      <c r="K77" s="120">
        <v>3.4915699999999998</v>
      </c>
      <c r="L77" s="120">
        <v>0</v>
      </c>
      <c r="M77" s="120">
        <v>823.55499999999995</v>
      </c>
      <c r="N77" s="120">
        <v>0</v>
      </c>
      <c r="O77" s="120">
        <v>28.02</v>
      </c>
      <c r="P77" s="120">
        <v>98.995999999999995</v>
      </c>
      <c r="Q77" s="120">
        <v>0</v>
      </c>
      <c r="R77" s="120">
        <v>71.164000000000001</v>
      </c>
      <c r="S77" s="120">
        <v>0</v>
      </c>
      <c r="T77" s="120">
        <v>0</v>
      </c>
      <c r="U77" s="120">
        <v>0</v>
      </c>
      <c r="V77" s="120">
        <v>25.4786</v>
      </c>
      <c r="W77" s="120">
        <v>0</v>
      </c>
      <c r="X77" s="120">
        <v>0</v>
      </c>
      <c r="Y77" s="120">
        <v>0</v>
      </c>
      <c r="Z77" s="120">
        <v>0.6</v>
      </c>
      <c r="AA77" s="120">
        <v>1.3</v>
      </c>
      <c r="AB77" s="120">
        <v>0</v>
      </c>
      <c r="AC77" s="120">
        <v>0</v>
      </c>
      <c r="AD77" s="120">
        <v>0</v>
      </c>
      <c r="AE77" s="120">
        <v>0</v>
      </c>
      <c r="AF77" s="120">
        <v>1785.1881159999998</v>
      </c>
    </row>
    <row r="78" spans="1:32" x14ac:dyDescent="0.25">
      <c r="B78" s="119" t="s">
        <v>111</v>
      </c>
      <c r="C78" s="120">
        <v>0</v>
      </c>
      <c r="D78" s="120">
        <v>59.436999999999998</v>
      </c>
      <c r="E78" s="120">
        <v>0</v>
      </c>
      <c r="F78" s="120">
        <v>18.084</v>
      </c>
      <c r="G78" s="120">
        <v>0</v>
      </c>
      <c r="H78" s="120">
        <v>0</v>
      </c>
      <c r="I78" s="120">
        <v>0.98399999999999999</v>
      </c>
      <c r="J78" s="120">
        <v>0</v>
      </c>
      <c r="K78" s="120">
        <v>0</v>
      </c>
      <c r="L78" s="120">
        <v>0</v>
      </c>
      <c r="M78" s="120">
        <v>0</v>
      </c>
      <c r="N78" s="120">
        <v>0</v>
      </c>
      <c r="O78" s="120">
        <v>6.452</v>
      </c>
      <c r="P78" s="120">
        <v>0</v>
      </c>
      <c r="Q78" s="120">
        <v>0</v>
      </c>
      <c r="R78" s="120">
        <v>33.247</v>
      </c>
      <c r="S78" s="120">
        <v>0</v>
      </c>
      <c r="T78" s="120">
        <v>0</v>
      </c>
      <c r="U78" s="120">
        <v>0</v>
      </c>
      <c r="V78" s="120">
        <v>3.5459999999999998</v>
      </c>
      <c r="W78" s="120">
        <v>0</v>
      </c>
      <c r="X78" s="120">
        <v>0</v>
      </c>
      <c r="Y78" s="120">
        <v>0</v>
      </c>
      <c r="Z78" s="120">
        <v>0</v>
      </c>
      <c r="AA78" s="120">
        <v>0</v>
      </c>
      <c r="AB78" s="120">
        <v>0</v>
      </c>
      <c r="AC78" s="120">
        <v>0</v>
      </c>
      <c r="AD78" s="120">
        <v>0</v>
      </c>
      <c r="AE78" s="120">
        <v>16.0365</v>
      </c>
      <c r="AF78" s="120">
        <v>137.78649999999999</v>
      </c>
    </row>
    <row r="79" spans="1:32" x14ac:dyDescent="0.25">
      <c r="B79" s="119" t="s">
        <v>112</v>
      </c>
      <c r="C79" s="120">
        <v>0</v>
      </c>
      <c r="D79" s="120">
        <v>590.77099999999996</v>
      </c>
      <c r="E79" s="120">
        <v>0</v>
      </c>
      <c r="F79" s="120">
        <v>0</v>
      </c>
      <c r="G79" s="120">
        <v>0</v>
      </c>
      <c r="H79" s="120">
        <v>0</v>
      </c>
      <c r="I79" s="120">
        <v>10.7317</v>
      </c>
      <c r="J79" s="120">
        <v>0</v>
      </c>
      <c r="K79" s="120">
        <v>14.9</v>
      </c>
      <c r="L79" s="120">
        <v>198.74100000000001</v>
      </c>
      <c r="M79" s="120">
        <v>0</v>
      </c>
      <c r="N79" s="120">
        <v>31.873799999999999</v>
      </c>
      <c r="O79" s="120">
        <v>48</v>
      </c>
      <c r="P79" s="120">
        <v>0</v>
      </c>
      <c r="Q79" s="120">
        <v>0</v>
      </c>
      <c r="R79" s="120">
        <v>0</v>
      </c>
      <c r="S79" s="120">
        <v>35.028799999999997</v>
      </c>
      <c r="T79" s="120">
        <v>0</v>
      </c>
      <c r="U79" s="120">
        <v>0</v>
      </c>
      <c r="V79" s="120">
        <v>35.817700000000002</v>
      </c>
      <c r="W79" s="120">
        <v>0</v>
      </c>
      <c r="X79" s="120">
        <v>0</v>
      </c>
      <c r="Y79" s="120">
        <v>0</v>
      </c>
      <c r="Z79" s="120">
        <v>0</v>
      </c>
      <c r="AA79" s="120">
        <v>0</v>
      </c>
      <c r="AB79" s="120">
        <v>0</v>
      </c>
      <c r="AC79" s="120">
        <v>0</v>
      </c>
      <c r="AD79" s="120">
        <v>0</v>
      </c>
      <c r="AE79" s="120">
        <v>0</v>
      </c>
      <c r="AF79" s="120">
        <v>965.86400000000003</v>
      </c>
    </row>
    <row r="80" spans="1:32" x14ac:dyDescent="0.25">
      <c r="B80" s="119" t="s">
        <v>113</v>
      </c>
      <c r="C80" s="120">
        <v>0</v>
      </c>
      <c r="D80" s="120">
        <v>0</v>
      </c>
      <c r="E80" s="120">
        <v>0</v>
      </c>
      <c r="F80" s="120">
        <v>0</v>
      </c>
      <c r="G80" s="120">
        <v>0</v>
      </c>
      <c r="H80" s="120">
        <v>0</v>
      </c>
      <c r="I80" s="120">
        <v>0.109</v>
      </c>
      <c r="J80" s="120">
        <v>0</v>
      </c>
      <c r="K80" s="120">
        <v>0</v>
      </c>
      <c r="L80" s="120">
        <v>16.763999999999999</v>
      </c>
      <c r="M80" s="120">
        <v>0</v>
      </c>
      <c r="N80" s="120">
        <v>0</v>
      </c>
      <c r="O80" s="120">
        <v>2.6560000000000001</v>
      </c>
      <c r="P80" s="120">
        <v>0</v>
      </c>
      <c r="Q80" s="120">
        <v>0</v>
      </c>
      <c r="R80" s="120">
        <v>7.8970000000000002</v>
      </c>
      <c r="S80" s="120">
        <v>0</v>
      </c>
      <c r="T80" s="120">
        <v>0</v>
      </c>
      <c r="U80" s="120">
        <v>0</v>
      </c>
      <c r="V80" s="120">
        <v>0.56100000000000005</v>
      </c>
      <c r="W80" s="120">
        <v>0</v>
      </c>
      <c r="X80" s="120">
        <v>0</v>
      </c>
      <c r="Y80" s="120">
        <v>0</v>
      </c>
      <c r="Z80" s="120">
        <v>0</v>
      </c>
      <c r="AA80" s="120">
        <v>0</v>
      </c>
      <c r="AB80" s="120">
        <v>0</v>
      </c>
      <c r="AC80" s="120">
        <v>0</v>
      </c>
      <c r="AD80" s="120">
        <v>0</v>
      </c>
      <c r="AE80" s="120">
        <v>0</v>
      </c>
      <c r="AF80" s="120">
        <v>27.987000000000002</v>
      </c>
    </row>
    <row r="81" spans="1:32" x14ac:dyDescent="0.25">
      <c r="B81" s="119" t="s">
        <v>114</v>
      </c>
      <c r="C81" s="120">
        <v>0</v>
      </c>
      <c r="D81" s="120">
        <v>0</v>
      </c>
      <c r="E81" s="120">
        <v>0</v>
      </c>
      <c r="F81" s="120">
        <v>0</v>
      </c>
      <c r="G81" s="120">
        <v>0</v>
      </c>
      <c r="H81" s="120">
        <v>0</v>
      </c>
      <c r="I81" s="120">
        <v>0.32400000000000001</v>
      </c>
      <c r="J81" s="120">
        <v>0</v>
      </c>
      <c r="K81" s="120">
        <v>0</v>
      </c>
      <c r="L81" s="120">
        <v>0</v>
      </c>
      <c r="M81" s="120">
        <v>0</v>
      </c>
      <c r="N81" s="120">
        <v>0</v>
      </c>
      <c r="O81" s="120">
        <v>9.1170000000000009</v>
      </c>
      <c r="P81" s="120">
        <v>0</v>
      </c>
      <c r="Q81" s="120">
        <v>39.481000000000002</v>
      </c>
      <c r="R81" s="120">
        <v>22.228999999999999</v>
      </c>
      <c r="S81" s="120">
        <v>0</v>
      </c>
      <c r="T81" s="120">
        <v>0</v>
      </c>
      <c r="U81" s="120">
        <v>0</v>
      </c>
      <c r="V81" s="120">
        <v>2.258</v>
      </c>
      <c r="W81" s="120">
        <v>0</v>
      </c>
      <c r="X81" s="120">
        <v>4.2000000000000003E-2</v>
      </c>
      <c r="Y81" s="120">
        <v>0</v>
      </c>
      <c r="Z81" s="120">
        <v>0</v>
      </c>
      <c r="AA81" s="120">
        <v>0</v>
      </c>
      <c r="AB81" s="120">
        <v>0</v>
      </c>
      <c r="AC81" s="120">
        <v>0</v>
      </c>
      <c r="AD81" s="120">
        <v>0</v>
      </c>
      <c r="AE81" s="120">
        <v>0</v>
      </c>
      <c r="AF81" s="120">
        <v>73.451000000000008</v>
      </c>
    </row>
    <row r="82" spans="1:32" x14ac:dyDescent="0.25">
      <c r="B82" s="119" t="s">
        <v>115</v>
      </c>
      <c r="C82" s="120">
        <v>0</v>
      </c>
      <c r="D82" s="120">
        <v>0</v>
      </c>
      <c r="E82" s="120">
        <v>0</v>
      </c>
      <c r="F82" s="120">
        <v>0</v>
      </c>
      <c r="G82" s="120">
        <v>0</v>
      </c>
      <c r="H82" s="120">
        <v>0</v>
      </c>
      <c r="I82" s="120">
        <v>0</v>
      </c>
      <c r="J82" s="120">
        <v>0</v>
      </c>
      <c r="K82" s="120">
        <v>0</v>
      </c>
      <c r="L82" s="120">
        <v>0</v>
      </c>
      <c r="M82" s="120">
        <v>2.1749999999999998</v>
      </c>
      <c r="N82" s="120">
        <v>0</v>
      </c>
      <c r="O82" s="120">
        <v>2.1800000000000002</v>
      </c>
      <c r="P82" s="120">
        <v>0</v>
      </c>
      <c r="Q82" s="120">
        <v>0</v>
      </c>
      <c r="R82" s="120">
        <v>24.312000000000001</v>
      </c>
      <c r="S82" s="120">
        <v>0</v>
      </c>
      <c r="T82" s="120">
        <v>0</v>
      </c>
      <c r="U82" s="120">
        <v>0</v>
      </c>
      <c r="V82" s="120">
        <v>0.80600000000000005</v>
      </c>
      <c r="W82" s="120">
        <v>0</v>
      </c>
      <c r="X82" s="120">
        <v>0</v>
      </c>
      <c r="Y82" s="120">
        <v>0</v>
      </c>
      <c r="Z82" s="120">
        <v>0</v>
      </c>
      <c r="AA82" s="120">
        <v>0</v>
      </c>
      <c r="AB82" s="120">
        <v>0</v>
      </c>
      <c r="AC82" s="120">
        <v>0</v>
      </c>
      <c r="AD82" s="120">
        <v>0</v>
      </c>
      <c r="AE82" s="120">
        <v>0</v>
      </c>
      <c r="AF82" s="120">
        <v>29.473000000000003</v>
      </c>
    </row>
    <row r="83" spans="1:32" x14ac:dyDescent="0.25">
      <c r="B83" s="119" t="s">
        <v>116</v>
      </c>
      <c r="C83" s="120">
        <v>0</v>
      </c>
      <c r="D83" s="120">
        <v>0</v>
      </c>
      <c r="E83" s="120">
        <v>0</v>
      </c>
      <c r="F83" s="120">
        <v>0</v>
      </c>
      <c r="G83" s="120">
        <v>0</v>
      </c>
      <c r="H83" s="120">
        <v>0</v>
      </c>
      <c r="I83" s="120">
        <v>6.2E-2</v>
      </c>
      <c r="J83" s="120">
        <v>0</v>
      </c>
      <c r="K83" s="120">
        <v>0</v>
      </c>
      <c r="L83" s="120">
        <v>0</v>
      </c>
      <c r="M83" s="120">
        <v>0</v>
      </c>
      <c r="N83" s="120">
        <v>0</v>
      </c>
      <c r="O83" s="120">
        <v>0</v>
      </c>
      <c r="P83" s="120">
        <v>73</v>
      </c>
      <c r="Q83" s="120">
        <v>0</v>
      </c>
      <c r="R83" s="120">
        <v>0</v>
      </c>
      <c r="S83" s="120">
        <v>0</v>
      </c>
      <c r="T83" s="120">
        <v>0</v>
      </c>
      <c r="U83" s="120">
        <v>0</v>
      </c>
      <c r="V83" s="120">
        <v>1.86</v>
      </c>
      <c r="W83" s="120">
        <v>0</v>
      </c>
      <c r="X83" s="120">
        <v>0</v>
      </c>
      <c r="Y83" s="120">
        <v>0</v>
      </c>
      <c r="Z83" s="120">
        <v>0</v>
      </c>
      <c r="AA83" s="120">
        <v>0</v>
      </c>
      <c r="AB83" s="120">
        <v>0</v>
      </c>
      <c r="AC83" s="120">
        <v>0</v>
      </c>
      <c r="AD83" s="120">
        <v>0</v>
      </c>
      <c r="AE83" s="120">
        <v>0</v>
      </c>
      <c r="AF83" s="120">
        <v>74.921999999999997</v>
      </c>
    </row>
    <row r="84" spans="1:32" x14ac:dyDescent="0.25">
      <c r="B84" s="119" t="s">
        <v>117</v>
      </c>
      <c r="C84" s="120">
        <v>0</v>
      </c>
      <c r="D84" s="120">
        <v>0</v>
      </c>
      <c r="E84" s="120">
        <v>0</v>
      </c>
      <c r="F84" s="120">
        <v>0</v>
      </c>
      <c r="G84" s="120">
        <v>1.04</v>
      </c>
      <c r="H84" s="120">
        <v>0</v>
      </c>
      <c r="I84" s="120">
        <v>3.3159999999999998</v>
      </c>
      <c r="J84" s="120">
        <v>0</v>
      </c>
      <c r="K84" s="120">
        <v>0</v>
      </c>
      <c r="L84" s="120">
        <v>0</v>
      </c>
      <c r="M84" s="120">
        <v>0</v>
      </c>
      <c r="N84" s="120">
        <v>0</v>
      </c>
      <c r="O84" s="120">
        <v>0</v>
      </c>
      <c r="P84" s="120">
        <v>0</v>
      </c>
      <c r="Q84" s="120">
        <v>0</v>
      </c>
      <c r="R84" s="120">
        <v>0</v>
      </c>
      <c r="S84" s="120">
        <v>0</v>
      </c>
      <c r="T84" s="120">
        <v>0</v>
      </c>
      <c r="U84" s="120">
        <v>0</v>
      </c>
      <c r="V84" s="120">
        <v>1.056</v>
      </c>
      <c r="W84" s="120">
        <v>0</v>
      </c>
      <c r="X84" s="120">
        <v>42.176000000000002</v>
      </c>
      <c r="Y84" s="120">
        <v>0</v>
      </c>
      <c r="Z84" s="120">
        <v>0</v>
      </c>
      <c r="AA84" s="120">
        <v>0</v>
      </c>
      <c r="AB84" s="120">
        <v>0</v>
      </c>
      <c r="AC84" s="120">
        <v>0</v>
      </c>
      <c r="AD84" s="120">
        <v>0</v>
      </c>
      <c r="AE84" s="120">
        <v>0</v>
      </c>
      <c r="AF84" s="120">
        <v>47.588000000000001</v>
      </c>
    </row>
    <row r="85" spans="1:32" x14ac:dyDescent="0.25">
      <c r="B85" s="119" t="s">
        <v>118</v>
      </c>
      <c r="C85" s="120">
        <v>0</v>
      </c>
      <c r="D85" s="120">
        <v>0</v>
      </c>
      <c r="E85" s="120">
        <v>0</v>
      </c>
      <c r="F85" s="120">
        <v>0</v>
      </c>
      <c r="G85" s="120">
        <v>2.7440000000000002</v>
      </c>
      <c r="H85" s="120">
        <v>0</v>
      </c>
      <c r="I85" s="120">
        <v>0</v>
      </c>
      <c r="J85" s="120">
        <v>0</v>
      </c>
      <c r="K85" s="120">
        <v>0</v>
      </c>
      <c r="L85" s="120">
        <v>0</v>
      </c>
      <c r="M85" s="120">
        <v>0</v>
      </c>
      <c r="N85" s="120">
        <v>0</v>
      </c>
      <c r="O85" s="120">
        <v>5.6</v>
      </c>
      <c r="P85" s="120">
        <v>0</v>
      </c>
      <c r="Q85" s="120">
        <v>0</v>
      </c>
      <c r="R85" s="120">
        <v>47.444000000000003</v>
      </c>
      <c r="S85" s="120">
        <v>0</v>
      </c>
      <c r="T85" s="120">
        <v>0</v>
      </c>
      <c r="U85" s="120">
        <v>0</v>
      </c>
      <c r="V85" s="120">
        <v>3.5470000000000002</v>
      </c>
      <c r="W85" s="120">
        <v>0</v>
      </c>
      <c r="X85" s="120">
        <v>0</v>
      </c>
      <c r="Y85" s="120">
        <v>0</v>
      </c>
      <c r="Z85" s="120">
        <v>8.0969999999999995</v>
      </c>
      <c r="AA85" s="120">
        <v>8.16</v>
      </c>
      <c r="AB85" s="120">
        <v>0</v>
      </c>
      <c r="AC85" s="120">
        <v>0</v>
      </c>
      <c r="AD85" s="120">
        <v>0</v>
      </c>
      <c r="AE85" s="120">
        <v>0</v>
      </c>
      <c r="AF85" s="120">
        <v>75.591999999999999</v>
      </c>
    </row>
    <row r="86" spans="1:32" x14ac:dyDescent="0.25">
      <c r="B86" s="119" t="s">
        <v>119</v>
      </c>
      <c r="C86" s="120">
        <v>0</v>
      </c>
      <c r="D86" s="120">
        <v>0</v>
      </c>
      <c r="E86" s="120">
        <v>0</v>
      </c>
      <c r="F86" s="120">
        <v>0</v>
      </c>
      <c r="G86" s="120">
        <v>0.94</v>
      </c>
      <c r="H86" s="120">
        <v>0</v>
      </c>
      <c r="I86" s="120">
        <v>0.54300000000000004</v>
      </c>
      <c r="J86" s="120">
        <v>0</v>
      </c>
      <c r="K86" s="120">
        <v>0</v>
      </c>
      <c r="L86" s="120">
        <v>0</v>
      </c>
      <c r="M86" s="120">
        <v>0</v>
      </c>
      <c r="N86" s="120">
        <v>0</v>
      </c>
      <c r="O86" s="120">
        <v>0</v>
      </c>
      <c r="P86" s="120">
        <v>0</v>
      </c>
      <c r="Q86" s="120">
        <v>0</v>
      </c>
      <c r="R86" s="120">
        <v>26.178000000000001</v>
      </c>
      <c r="S86" s="120">
        <v>0</v>
      </c>
      <c r="T86" s="120">
        <v>0</v>
      </c>
      <c r="U86" s="120">
        <v>0</v>
      </c>
      <c r="V86" s="120">
        <v>0.81499999999999995</v>
      </c>
      <c r="W86" s="120">
        <v>0</v>
      </c>
      <c r="X86" s="120">
        <v>0</v>
      </c>
      <c r="Y86" s="120">
        <v>0</v>
      </c>
      <c r="Z86" s="120">
        <v>0</v>
      </c>
      <c r="AA86" s="120">
        <v>0</v>
      </c>
      <c r="AB86" s="120">
        <v>0</v>
      </c>
      <c r="AC86" s="120">
        <v>0</v>
      </c>
      <c r="AD86" s="120">
        <v>0</v>
      </c>
      <c r="AE86" s="120">
        <v>0</v>
      </c>
      <c r="AF86" s="120">
        <v>28.476000000000003</v>
      </c>
    </row>
    <row r="87" spans="1:32" x14ac:dyDescent="0.25">
      <c r="B87" s="119" t="s">
        <v>120</v>
      </c>
      <c r="C87" s="120">
        <v>0</v>
      </c>
      <c r="D87" s="120">
        <v>0</v>
      </c>
      <c r="E87" s="120">
        <v>0.79</v>
      </c>
      <c r="F87" s="120">
        <v>0</v>
      </c>
      <c r="G87" s="120">
        <v>0.02</v>
      </c>
      <c r="H87" s="120">
        <v>0</v>
      </c>
      <c r="I87" s="120">
        <v>1.4139999999999999</v>
      </c>
      <c r="J87" s="120">
        <v>0</v>
      </c>
      <c r="K87" s="120">
        <v>0</v>
      </c>
      <c r="L87" s="120">
        <v>0</v>
      </c>
      <c r="M87" s="120">
        <v>0</v>
      </c>
      <c r="N87" s="120">
        <v>0</v>
      </c>
      <c r="O87" s="120">
        <v>10.531000000000001</v>
      </c>
      <c r="P87" s="120">
        <v>10.558</v>
      </c>
      <c r="Q87" s="120">
        <v>12.641999999999999</v>
      </c>
      <c r="R87" s="120">
        <v>37.378999999999998</v>
      </c>
      <c r="S87" s="120">
        <v>0</v>
      </c>
      <c r="T87" s="120">
        <v>0</v>
      </c>
      <c r="U87" s="120">
        <v>0</v>
      </c>
      <c r="V87" s="120">
        <v>1.282</v>
      </c>
      <c r="W87" s="120">
        <v>5.5919999999999996</v>
      </c>
      <c r="X87" s="120">
        <v>1.508</v>
      </c>
      <c r="Y87" s="120">
        <v>0</v>
      </c>
      <c r="Z87" s="120">
        <v>0</v>
      </c>
      <c r="AA87" s="120">
        <v>0</v>
      </c>
      <c r="AB87" s="120">
        <v>0</v>
      </c>
      <c r="AC87" s="120">
        <v>0.63300000000000001</v>
      </c>
      <c r="AD87" s="120">
        <v>0</v>
      </c>
      <c r="AE87" s="120">
        <v>25.300999999999998</v>
      </c>
      <c r="AF87" s="120">
        <v>107.64999999999999</v>
      </c>
    </row>
    <row r="88" spans="1:32" x14ac:dyDescent="0.25">
      <c r="B88" s="119" t="s">
        <v>121</v>
      </c>
      <c r="C88" s="120">
        <v>0</v>
      </c>
      <c r="D88" s="120">
        <v>0</v>
      </c>
      <c r="E88" s="120">
        <v>0</v>
      </c>
      <c r="F88" s="120">
        <v>0</v>
      </c>
      <c r="G88" s="120">
        <v>7.827</v>
      </c>
      <c r="H88" s="120">
        <v>0</v>
      </c>
      <c r="I88" s="120">
        <v>0.999</v>
      </c>
      <c r="J88" s="120">
        <v>0</v>
      </c>
      <c r="K88" s="120">
        <v>0</v>
      </c>
      <c r="L88" s="120">
        <v>0</v>
      </c>
      <c r="M88" s="120">
        <v>0</v>
      </c>
      <c r="N88" s="120">
        <v>0</v>
      </c>
      <c r="O88" s="120">
        <v>0</v>
      </c>
      <c r="P88" s="120">
        <v>0</v>
      </c>
      <c r="Q88" s="120">
        <v>0</v>
      </c>
      <c r="R88" s="120">
        <v>0</v>
      </c>
      <c r="S88" s="120">
        <v>0</v>
      </c>
      <c r="T88" s="120">
        <v>0</v>
      </c>
      <c r="U88" s="120">
        <v>0</v>
      </c>
      <c r="V88" s="120">
        <v>2.5</v>
      </c>
      <c r="W88" s="120">
        <v>0</v>
      </c>
      <c r="X88" s="120">
        <v>15.613</v>
      </c>
      <c r="Y88" s="120">
        <v>0</v>
      </c>
      <c r="Z88" s="120">
        <v>1.3819999999999999</v>
      </c>
      <c r="AA88" s="120">
        <v>1.728</v>
      </c>
      <c r="AB88" s="120">
        <v>0</v>
      </c>
      <c r="AC88" s="120">
        <v>0</v>
      </c>
      <c r="AD88" s="120">
        <v>0</v>
      </c>
      <c r="AE88" s="120">
        <v>38.009</v>
      </c>
      <c r="AF88" s="120">
        <v>68.058000000000007</v>
      </c>
    </row>
    <row r="89" spans="1:32" x14ac:dyDescent="0.2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row>
    <row r="90" spans="1:32" x14ac:dyDescent="0.25">
      <c r="B90" s="119" t="s">
        <v>123</v>
      </c>
      <c r="C90" s="120">
        <v>0</v>
      </c>
      <c r="D90" s="120">
        <v>9.6816099999999992</v>
      </c>
      <c r="E90" s="120">
        <v>0</v>
      </c>
      <c r="F90" s="120">
        <v>0</v>
      </c>
      <c r="G90" s="120">
        <v>0</v>
      </c>
      <c r="H90" s="120">
        <v>0</v>
      </c>
      <c r="I90" s="120">
        <v>0.73894300000000002</v>
      </c>
      <c r="J90" s="120">
        <v>0</v>
      </c>
      <c r="K90" s="120">
        <v>0</v>
      </c>
      <c r="L90" s="120">
        <v>0</v>
      </c>
      <c r="M90" s="120">
        <v>0</v>
      </c>
      <c r="N90" s="120">
        <v>0</v>
      </c>
      <c r="O90" s="120">
        <v>0</v>
      </c>
      <c r="P90" s="120">
        <v>0</v>
      </c>
      <c r="Q90" s="120">
        <v>0</v>
      </c>
      <c r="R90" s="120">
        <v>0</v>
      </c>
      <c r="S90" s="120">
        <v>0</v>
      </c>
      <c r="T90" s="120">
        <v>0</v>
      </c>
      <c r="U90" s="120">
        <v>0</v>
      </c>
      <c r="V90" s="120">
        <v>0.22076999999999999</v>
      </c>
      <c r="W90" s="120">
        <v>0</v>
      </c>
      <c r="X90" s="120">
        <v>0</v>
      </c>
      <c r="Y90" s="120">
        <v>0</v>
      </c>
      <c r="Z90" s="120">
        <v>0</v>
      </c>
      <c r="AA90" s="120">
        <v>0</v>
      </c>
      <c r="AB90" s="120">
        <v>0</v>
      </c>
      <c r="AC90" s="120">
        <v>0</v>
      </c>
      <c r="AD90" s="120">
        <v>0</v>
      </c>
      <c r="AE90" s="120">
        <v>0</v>
      </c>
      <c r="AF90" s="120">
        <v>10.641323</v>
      </c>
    </row>
    <row r="91" spans="1:32" x14ac:dyDescent="0.2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row>
    <row r="92" spans="1:32" x14ac:dyDescent="0.25">
      <c r="B92" s="119" t="s">
        <v>125</v>
      </c>
      <c r="C92" s="120">
        <v>0</v>
      </c>
      <c r="D92" s="120">
        <v>94.352199999999996</v>
      </c>
      <c r="E92" s="120">
        <v>0</v>
      </c>
      <c r="F92" s="120">
        <v>3.5</v>
      </c>
      <c r="G92" s="120">
        <v>0</v>
      </c>
      <c r="H92" s="120">
        <v>0</v>
      </c>
      <c r="I92" s="120">
        <v>0.48406100000000002</v>
      </c>
      <c r="J92" s="120">
        <v>0</v>
      </c>
      <c r="K92" s="120">
        <v>0</v>
      </c>
      <c r="L92" s="120">
        <v>0</v>
      </c>
      <c r="M92" s="120">
        <v>0</v>
      </c>
      <c r="N92" s="120">
        <v>0</v>
      </c>
      <c r="O92" s="120">
        <v>0</v>
      </c>
      <c r="P92" s="120">
        <v>0</v>
      </c>
      <c r="Q92" s="120">
        <v>3.5</v>
      </c>
      <c r="R92" s="120">
        <v>13.5</v>
      </c>
      <c r="S92" s="120">
        <v>0</v>
      </c>
      <c r="T92" s="120">
        <v>0</v>
      </c>
      <c r="U92" s="120">
        <v>0</v>
      </c>
      <c r="V92" s="120">
        <v>3.0306000000000002</v>
      </c>
      <c r="W92" s="120">
        <v>0</v>
      </c>
      <c r="X92" s="120">
        <v>0</v>
      </c>
      <c r="Y92" s="120">
        <v>0</v>
      </c>
      <c r="Z92" s="120">
        <v>0</v>
      </c>
      <c r="AA92" s="120">
        <v>0</v>
      </c>
      <c r="AB92" s="120">
        <v>0</v>
      </c>
      <c r="AC92" s="120">
        <v>0</v>
      </c>
      <c r="AD92" s="120">
        <v>0</v>
      </c>
      <c r="AE92" s="120">
        <v>2.84</v>
      </c>
      <c r="AF92" s="120">
        <v>121.206861</v>
      </c>
    </row>
    <row r="93" spans="1:32" x14ac:dyDescent="0.25">
      <c r="B93" s="119" t="s">
        <v>126</v>
      </c>
      <c r="C93" s="120">
        <v>0</v>
      </c>
      <c r="D93" s="120">
        <v>0</v>
      </c>
      <c r="E93" s="120">
        <v>0</v>
      </c>
      <c r="F93" s="120">
        <v>1.452</v>
      </c>
      <c r="G93" s="120">
        <v>0</v>
      </c>
      <c r="H93" s="120">
        <v>0</v>
      </c>
      <c r="I93" s="120">
        <v>0.04</v>
      </c>
      <c r="J93" s="120">
        <v>0</v>
      </c>
      <c r="K93" s="120">
        <v>0</v>
      </c>
      <c r="L93" s="120">
        <v>0</v>
      </c>
      <c r="M93" s="120">
        <v>0</v>
      </c>
      <c r="N93" s="120">
        <v>0</v>
      </c>
      <c r="O93" s="120">
        <v>0</v>
      </c>
      <c r="P93" s="120">
        <v>0</v>
      </c>
      <c r="Q93" s="120">
        <v>1.452</v>
      </c>
      <c r="R93" s="120">
        <v>1.452</v>
      </c>
      <c r="S93" s="120">
        <v>0</v>
      </c>
      <c r="T93" s="120">
        <v>0</v>
      </c>
      <c r="U93" s="120">
        <v>0</v>
      </c>
      <c r="V93" s="120">
        <v>8.3309999999999995E-2</v>
      </c>
      <c r="W93" s="120">
        <v>0</v>
      </c>
      <c r="X93" s="120">
        <v>0</v>
      </c>
      <c r="Y93" s="120">
        <v>0</v>
      </c>
      <c r="Z93" s="120">
        <v>0</v>
      </c>
      <c r="AA93" s="120">
        <v>0</v>
      </c>
      <c r="AB93" s="120">
        <v>0</v>
      </c>
      <c r="AC93" s="120">
        <v>0</v>
      </c>
      <c r="AD93" s="120">
        <v>0</v>
      </c>
      <c r="AE93" s="120">
        <v>0</v>
      </c>
      <c r="AF93" s="120">
        <v>4.4793099999999999</v>
      </c>
    </row>
    <row r="94" spans="1:32" x14ac:dyDescent="0.25">
      <c r="B94" s="119" t="s">
        <v>127</v>
      </c>
      <c r="C94" s="120">
        <v>0</v>
      </c>
      <c r="D94" s="120">
        <v>0</v>
      </c>
      <c r="E94" s="120">
        <v>0</v>
      </c>
      <c r="F94" s="120">
        <v>6.5</v>
      </c>
      <c r="G94" s="120">
        <v>0</v>
      </c>
      <c r="H94" s="120">
        <v>0</v>
      </c>
      <c r="I94" s="120">
        <v>7.9000000000000001E-2</v>
      </c>
      <c r="J94" s="120">
        <v>0</v>
      </c>
      <c r="K94" s="120">
        <v>0</v>
      </c>
      <c r="L94" s="120">
        <v>0</v>
      </c>
      <c r="M94" s="120">
        <v>0</v>
      </c>
      <c r="N94" s="120">
        <v>0</v>
      </c>
      <c r="O94" s="120">
        <v>0</v>
      </c>
      <c r="P94" s="120">
        <v>0</v>
      </c>
      <c r="Q94" s="120">
        <v>6.5</v>
      </c>
      <c r="R94" s="120">
        <v>6.5</v>
      </c>
      <c r="S94" s="120">
        <v>0</v>
      </c>
      <c r="T94" s="120">
        <v>0</v>
      </c>
      <c r="U94" s="120">
        <v>0</v>
      </c>
      <c r="V94" s="120">
        <v>0.39771000000000001</v>
      </c>
      <c r="W94" s="120">
        <v>0</v>
      </c>
      <c r="X94" s="120">
        <v>0</v>
      </c>
      <c r="Y94" s="120">
        <v>0</v>
      </c>
      <c r="Z94" s="120">
        <v>0</v>
      </c>
      <c r="AA94" s="120">
        <v>0</v>
      </c>
      <c r="AB94" s="120">
        <v>0</v>
      </c>
      <c r="AC94" s="120">
        <v>0</v>
      </c>
      <c r="AD94" s="120">
        <v>0</v>
      </c>
      <c r="AE94" s="120">
        <v>0</v>
      </c>
      <c r="AF94" s="120">
        <v>19.976710000000001</v>
      </c>
    </row>
    <row r="95" spans="1:32" x14ac:dyDescent="0.2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row>
    <row r="96" spans="1:32" x14ac:dyDescent="0.25">
      <c r="B96" s="119" t="s">
        <v>129</v>
      </c>
      <c r="C96" s="120">
        <v>0</v>
      </c>
      <c r="D96" s="120">
        <v>0</v>
      </c>
      <c r="E96" s="120">
        <v>0</v>
      </c>
      <c r="F96" s="120">
        <v>0</v>
      </c>
      <c r="G96" s="120">
        <v>0</v>
      </c>
      <c r="H96" s="120">
        <v>0.154</v>
      </c>
      <c r="I96" s="120">
        <v>2.069</v>
      </c>
      <c r="J96" s="120">
        <v>0</v>
      </c>
      <c r="K96" s="120">
        <v>0</v>
      </c>
      <c r="L96" s="120">
        <v>0</v>
      </c>
      <c r="M96" s="120">
        <v>0</v>
      </c>
      <c r="N96" s="120">
        <v>0</v>
      </c>
      <c r="O96" s="120">
        <v>0</v>
      </c>
      <c r="P96" s="120">
        <v>0</v>
      </c>
      <c r="Q96" s="120">
        <v>0</v>
      </c>
      <c r="R96" s="120">
        <v>3.0059999999999998</v>
      </c>
      <c r="S96" s="120">
        <v>0</v>
      </c>
      <c r="T96" s="120">
        <v>0</v>
      </c>
      <c r="U96" s="120">
        <v>0</v>
      </c>
      <c r="V96" s="120">
        <v>0.76200000000000001</v>
      </c>
      <c r="W96" s="120">
        <v>9.5530000000000008</v>
      </c>
      <c r="X96" s="120">
        <v>21.062999999999999</v>
      </c>
      <c r="Y96" s="120">
        <v>0</v>
      </c>
      <c r="Z96" s="120">
        <v>8.2000000000000003E-2</v>
      </c>
      <c r="AA96" s="120">
        <v>0.24399999999999999</v>
      </c>
      <c r="AB96" s="120">
        <v>14.3682</v>
      </c>
      <c r="AC96" s="120">
        <v>0</v>
      </c>
      <c r="AD96" s="120">
        <v>0</v>
      </c>
      <c r="AE96" s="120">
        <v>0</v>
      </c>
      <c r="AF96" s="120">
        <v>51.301200000000001</v>
      </c>
    </row>
    <row r="97" spans="1:32" x14ac:dyDescent="0.2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row>
    <row r="98" spans="1:32" x14ac:dyDescent="0.25">
      <c r="B98" s="119" t="s">
        <v>131</v>
      </c>
      <c r="C98" s="120">
        <v>0</v>
      </c>
      <c r="D98" s="120">
        <v>0</v>
      </c>
      <c r="E98" s="120">
        <v>0</v>
      </c>
      <c r="F98" s="120">
        <v>7.5679999999999996</v>
      </c>
      <c r="G98" s="120">
        <v>0</v>
      </c>
      <c r="H98" s="120">
        <v>0</v>
      </c>
      <c r="I98" s="120">
        <v>0.77900000000000003</v>
      </c>
      <c r="J98" s="120">
        <v>0</v>
      </c>
      <c r="K98" s="120">
        <v>0</v>
      </c>
      <c r="L98" s="120">
        <v>0</v>
      </c>
      <c r="M98" s="120">
        <v>0</v>
      </c>
      <c r="N98" s="120">
        <v>0</v>
      </c>
      <c r="O98" s="120">
        <v>2.4529999999999998</v>
      </c>
      <c r="P98" s="120">
        <v>0</v>
      </c>
      <c r="Q98" s="120">
        <v>0</v>
      </c>
      <c r="R98" s="120">
        <v>0</v>
      </c>
      <c r="S98" s="120">
        <v>0</v>
      </c>
      <c r="T98" s="120">
        <v>0</v>
      </c>
      <c r="U98" s="120">
        <v>0</v>
      </c>
      <c r="V98" s="120">
        <v>0.44800000000000001</v>
      </c>
      <c r="W98" s="120">
        <v>0</v>
      </c>
      <c r="X98" s="120">
        <v>0</v>
      </c>
      <c r="Y98" s="120">
        <v>0</v>
      </c>
      <c r="Z98" s="120">
        <v>0</v>
      </c>
      <c r="AA98" s="120">
        <v>0</v>
      </c>
      <c r="AB98" s="120">
        <v>0</v>
      </c>
      <c r="AC98" s="120">
        <v>0</v>
      </c>
      <c r="AD98" s="120">
        <v>0</v>
      </c>
      <c r="AE98" s="120">
        <v>11.796900000000001</v>
      </c>
      <c r="AF98" s="120">
        <v>23.044899999999998</v>
      </c>
    </row>
    <row r="99" spans="1:32" x14ac:dyDescent="0.25">
      <c r="B99" s="119" t="s">
        <v>132</v>
      </c>
      <c r="C99" s="120">
        <v>0</v>
      </c>
      <c r="D99" s="120">
        <v>0</v>
      </c>
      <c r="E99" s="120">
        <v>0</v>
      </c>
      <c r="F99" s="120">
        <v>0</v>
      </c>
      <c r="G99" s="120">
        <v>0</v>
      </c>
      <c r="H99" s="120">
        <v>0</v>
      </c>
      <c r="I99" s="120">
        <v>0.11600000000000001</v>
      </c>
      <c r="J99" s="120">
        <v>0</v>
      </c>
      <c r="K99" s="120">
        <v>0</v>
      </c>
      <c r="L99" s="120">
        <v>0</v>
      </c>
      <c r="M99" s="120">
        <v>0</v>
      </c>
      <c r="N99" s="120">
        <v>0</v>
      </c>
      <c r="O99" s="120">
        <v>0</v>
      </c>
      <c r="P99" s="120">
        <v>2.2149999999999999</v>
      </c>
      <c r="Q99" s="120">
        <v>0</v>
      </c>
      <c r="R99" s="120">
        <v>0</v>
      </c>
      <c r="S99" s="120">
        <v>0</v>
      </c>
      <c r="T99" s="120">
        <v>0</v>
      </c>
      <c r="U99" s="120">
        <v>0</v>
      </c>
      <c r="V99" s="120">
        <v>0.14199999999999999</v>
      </c>
      <c r="W99" s="120">
        <v>0</v>
      </c>
      <c r="X99" s="120">
        <v>0</v>
      </c>
      <c r="Y99" s="120">
        <v>0</v>
      </c>
      <c r="Z99" s="120">
        <v>0</v>
      </c>
      <c r="AA99" s="120">
        <v>0</v>
      </c>
      <c r="AB99" s="120">
        <v>0</v>
      </c>
      <c r="AC99" s="120">
        <v>0</v>
      </c>
      <c r="AD99" s="120">
        <v>0</v>
      </c>
      <c r="AE99" s="120">
        <v>38.5745</v>
      </c>
      <c r="AF99" s="120">
        <v>41.047499999999999</v>
      </c>
    </row>
    <row r="100" spans="1:32" x14ac:dyDescent="0.2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row>
    <row r="101" spans="1:32" x14ac:dyDescent="0.25">
      <c r="B101" s="119" t="s">
        <v>134</v>
      </c>
      <c r="C101" s="120">
        <v>0</v>
      </c>
      <c r="D101" s="120">
        <v>0</v>
      </c>
      <c r="E101" s="120">
        <v>0</v>
      </c>
      <c r="F101" s="120">
        <v>0</v>
      </c>
      <c r="G101" s="120">
        <v>0</v>
      </c>
      <c r="H101" s="120">
        <v>0</v>
      </c>
      <c r="I101" s="120">
        <v>1.1499999999999999</v>
      </c>
      <c r="J101" s="120">
        <v>0</v>
      </c>
      <c r="K101" s="120">
        <v>0</v>
      </c>
      <c r="L101" s="120">
        <v>0</v>
      </c>
      <c r="M101" s="120">
        <v>0</v>
      </c>
      <c r="N101" s="120">
        <v>0</v>
      </c>
      <c r="O101" s="120">
        <v>8.3000000000000007</v>
      </c>
      <c r="P101" s="120">
        <v>0</v>
      </c>
      <c r="Q101" s="120">
        <v>0</v>
      </c>
      <c r="R101" s="120">
        <v>0</v>
      </c>
      <c r="S101" s="120">
        <v>0</v>
      </c>
      <c r="T101" s="120">
        <v>0</v>
      </c>
      <c r="U101" s="120">
        <v>0</v>
      </c>
      <c r="V101" s="120">
        <v>1.4</v>
      </c>
      <c r="W101" s="120">
        <v>0</v>
      </c>
      <c r="X101" s="120">
        <v>4</v>
      </c>
      <c r="Y101" s="120">
        <v>0</v>
      </c>
      <c r="Z101" s="120">
        <v>0</v>
      </c>
      <c r="AA101" s="120">
        <v>0</v>
      </c>
      <c r="AB101" s="120">
        <v>0</v>
      </c>
      <c r="AC101" s="120">
        <v>0</v>
      </c>
      <c r="AD101" s="120">
        <v>0</v>
      </c>
      <c r="AE101" s="120">
        <v>50</v>
      </c>
      <c r="AF101" s="120">
        <v>64.849999999999994</v>
      </c>
    </row>
    <row r="102" spans="1:32" x14ac:dyDescent="0.2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row>
    <row r="103" spans="1:32" x14ac:dyDescent="0.25">
      <c r="B103" s="119" t="s">
        <v>136</v>
      </c>
      <c r="C103" s="120">
        <v>0</v>
      </c>
      <c r="D103" s="120">
        <v>0</v>
      </c>
      <c r="E103" s="120">
        <v>1.54</v>
      </c>
      <c r="F103" s="120">
        <v>0</v>
      </c>
      <c r="G103" s="120">
        <v>0</v>
      </c>
      <c r="H103" s="120">
        <v>8</v>
      </c>
      <c r="I103" s="120">
        <v>4.3440000000000003</v>
      </c>
      <c r="J103" s="120">
        <v>0</v>
      </c>
      <c r="K103" s="120">
        <v>0</v>
      </c>
      <c r="L103" s="120">
        <v>6.22546</v>
      </c>
      <c r="M103" s="120">
        <v>0</v>
      </c>
      <c r="N103" s="120">
        <v>154.703</v>
      </c>
      <c r="O103" s="120">
        <v>23</v>
      </c>
      <c r="P103" s="120">
        <v>0</v>
      </c>
      <c r="Q103" s="120">
        <v>0</v>
      </c>
      <c r="R103" s="120">
        <v>0.31127300000000002</v>
      </c>
      <c r="S103" s="120">
        <v>0</v>
      </c>
      <c r="T103" s="120">
        <v>0</v>
      </c>
      <c r="U103" s="120">
        <v>0</v>
      </c>
      <c r="V103" s="120">
        <v>7.8504399999999999</v>
      </c>
      <c r="W103" s="120">
        <v>0</v>
      </c>
      <c r="X103" s="120">
        <v>24</v>
      </c>
      <c r="Y103" s="120">
        <v>0</v>
      </c>
      <c r="Z103" s="120">
        <v>0</v>
      </c>
      <c r="AA103" s="120">
        <v>0</v>
      </c>
      <c r="AB103" s="120">
        <v>8.5984999999999996</v>
      </c>
      <c r="AC103" s="120">
        <v>0</v>
      </c>
      <c r="AD103" s="120">
        <v>0</v>
      </c>
      <c r="AE103" s="120">
        <v>2.4901800000000001</v>
      </c>
      <c r="AF103" s="120">
        <v>241.06285299999999</v>
      </c>
    </row>
    <row r="104" spans="1:32" x14ac:dyDescent="0.2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row>
    <row r="105" spans="1:32" x14ac:dyDescent="0.25">
      <c r="B105" s="119" t="s">
        <v>138</v>
      </c>
      <c r="C105" s="120">
        <v>0</v>
      </c>
      <c r="D105" s="120">
        <v>0</v>
      </c>
      <c r="E105" s="120">
        <v>0</v>
      </c>
      <c r="F105" s="120">
        <v>130.97999999999999</v>
      </c>
      <c r="G105" s="120">
        <v>22.303000000000001</v>
      </c>
      <c r="H105" s="120">
        <v>0</v>
      </c>
      <c r="I105" s="120">
        <v>0.97064099999999998</v>
      </c>
      <c r="J105" s="120">
        <v>0</v>
      </c>
      <c r="K105" s="120">
        <v>0.16800000000000001</v>
      </c>
      <c r="L105" s="120">
        <v>387.798</v>
      </c>
      <c r="M105" s="120">
        <v>0</v>
      </c>
      <c r="N105" s="120">
        <v>0</v>
      </c>
      <c r="O105" s="120">
        <v>158.303</v>
      </c>
      <c r="P105" s="120">
        <v>0</v>
      </c>
      <c r="Q105" s="120">
        <v>0</v>
      </c>
      <c r="R105" s="120">
        <v>0</v>
      </c>
      <c r="S105" s="120">
        <v>0</v>
      </c>
      <c r="T105" s="120">
        <v>0</v>
      </c>
      <c r="U105" s="120">
        <v>0</v>
      </c>
      <c r="V105" s="120">
        <v>25.032699999999998</v>
      </c>
      <c r="W105" s="120">
        <v>0</v>
      </c>
      <c r="X105" s="120">
        <v>0</v>
      </c>
      <c r="Y105" s="120">
        <v>0</v>
      </c>
      <c r="Z105" s="120">
        <v>0</v>
      </c>
      <c r="AA105" s="120">
        <v>0</v>
      </c>
      <c r="AB105" s="120">
        <v>0</v>
      </c>
      <c r="AC105" s="120">
        <v>0</v>
      </c>
      <c r="AD105" s="120">
        <v>0</v>
      </c>
      <c r="AE105" s="120">
        <v>0</v>
      </c>
      <c r="AF105" s="120">
        <v>725.555341</v>
      </c>
    </row>
    <row r="106" spans="1:32" x14ac:dyDescent="0.25">
      <c r="B106" s="119" t="s">
        <v>139</v>
      </c>
      <c r="C106" s="120">
        <v>0</v>
      </c>
      <c r="D106" s="120">
        <v>0</v>
      </c>
      <c r="E106" s="120">
        <v>0</v>
      </c>
      <c r="F106" s="120">
        <v>0</v>
      </c>
      <c r="G106" s="120">
        <v>0</v>
      </c>
      <c r="H106" s="120">
        <v>0</v>
      </c>
      <c r="I106" s="120">
        <v>0.13500000000000001</v>
      </c>
      <c r="J106" s="120">
        <v>0</v>
      </c>
      <c r="K106" s="120">
        <v>0</v>
      </c>
      <c r="L106" s="120">
        <v>0</v>
      </c>
      <c r="M106" s="120">
        <v>0</v>
      </c>
      <c r="N106" s="120">
        <v>0</v>
      </c>
      <c r="O106" s="120">
        <v>0</v>
      </c>
      <c r="P106" s="120">
        <v>0</v>
      </c>
      <c r="Q106" s="120">
        <v>0</v>
      </c>
      <c r="R106" s="120">
        <v>0</v>
      </c>
      <c r="S106" s="120">
        <v>0</v>
      </c>
      <c r="T106" s="120">
        <v>0</v>
      </c>
      <c r="U106" s="120">
        <v>0</v>
      </c>
      <c r="V106" s="120">
        <v>2.5000000000000001E-2</v>
      </c>
      <c r="W106" s="120">
        <v>0</v>
      </c>
      <c r="X106" s="120">
        <v>0.85499999999999998</v>
      </c>
      <c r="Y106" s="120">
        <v>0</v>
      </c>
      <c r="Z106" s="120">
        <v>0</v>
      </c>
      <c r="AA106" s="120">
        <v>0</v>
      </c>
      <c r="AB106" s="120">
        <v>0</v>
      </c>
      <c r="AC106" s="120">
        <v>0</v>
      </c>
      <c r="AD106" s="120">
        <v>0</v>
      </c>
      <c r="AE106" s="120">
        <v>0</v>
      </c>
      <c r="AF106" s="120">
        <v>1.0149999999999999</v>
      </c>
    </row>
    <row r="107" spans="1:32" x14ac:dyDescent="0.25">
      <c r="B107" s="119" t="s">
        <v>140</v>
      </c>
      <c r="C107" s="120">
        <v>0</v>
      </c>
      <c r="D107" s="120">
        <v>0</v>
      </c>
      <c r="E107" s="120">
        <v>0</v>
      </c>
      <c r="F107" s="120">
        <v>0</v>
      </c>
      <c r="G107" s="120">
        <v>2.34</v>
      </c>
      <c r="H107" s="120">
        <v>0</v>
      </c>
      <c r="I107" s="120">
        <v>6.2E-2</v>
      </c>
      <c r="J107" s="120">
        <v>0</v>
      </c>
      <c r="K107" s="120">
        <v>0</v>
      </c>
      <c r="L107" s="120">
        <v>0</v>
      </c>
      <c r="M107" s="120">
        <v>0</v>
      </c>
      <c r="N107" s="120">
        <v>0</v>
      </c>
      <c r="O107" s="120">
        <v>0</v>
      </c>
      <c r="P107" s="120">
        <v>0</v>
      </c>
      <c r="Q107" s="120">
        <v>0</v>
      </c>
      <c r="R107" s="120">
        <v>0</v>
      </c>
      <c r="S107" s="120">
        <v>0</v>
      </c>
      <c r="T107" s="120">
        <v>0</v>
      </c>
      <c r="U107" s="120">
        <v>0</v>
      </c>
      <c r="V107" s="120">
        <v>0.2</v>
      </c>
      <c r="W107" s="120">
        <v>0</v>
      </c>
      <c r="X107" s="120">
        <v>5.6840000000000002</v>
      </c>
      <c r="Y107" s="120">
        <v>0</v>
      </c>
      <c r="Z107" s="120">
        <v>0</v>
      </c>
      <c r="AA107" s="120">
        <v>0</v>
      </c>
      <c r="AB107" s="120">
        <v>0</v>
      </c>
      <c r="AC107" s="120">
        <v>0</v>
      </c>
      <c r="AD107" s="120">
        <v>0</v>
      </c>
      <c r="AE107" s="120">
        <v>0</v>
      </c>
      <c r="AF107" s="120">
        <v>8.2859999999999996</v>
      </c>
    </row>
    <row r="108" spans="1:32" x14ac:dyDescent="0.2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row>
    <row r="109" spans="1:32" x14ac:dyDescent="0.25">
      <c r="B109" s="119" t="s">
        <v>142</v>
      </c>
      <c r="C109" s="120">
        <v>0</v>
      </c>
      <c r="D109" s="120">
        <v>0</v>
      </c>
      <c r="E109" s="120">
        <v>0</v>
      </c>
      <c r="F109" s="120">
        <v>12.2393</v>
      </c>
      <c r="G109" s="120">
        <v>0.71205499999999999</v>
      </c>
      <c r="H109" s="120">
        <v>0</v>
      </c>
      <c r="I109" s="120">
        <v>0</v>
      </c>
      <c r="J109" s="120">
        <v>0</v>
      </c>
      <c r="K109" s="120">
        <v>0</v>
      </c>
      <c r="L109" s="120">
        <v>38.968699999999998</v>
      </c>
      <c r="M109" s="120">
        <v>0</v>
      </c>
      <c r="N109" s="120">
        <v>0</v>
      </c>
      <c r="O109" s="120">
        <v>26</v>
      </c>
      <c r="P109" s="120">
        <v>0</v>
      </c>
      <c r="Q109" s="120">
        <v>0</v>
      </c>
      <c r="R109" s="120">
        <v>23.0717</v>
      </c>
      <c r="S109" s="120">
        <v>0</v>
      </c>
      <c r="T109" s="120">
        <v>0</v>
      </c>
      <c r="U109" s="120">
        <v>0</v>
      </c>
      <c r="V109" s="120">
        <v>3.5443600000000002</v>
      </c>
      <c r="W109" s="120">
        <v>7.0170300000000001</v>
      </c>
      <c r="X109" s="120">
        <v>0</v>
      </c>
      <c r="Y109" s="120">
        <v>0</v>
      </c>
      <c r="Z109" s="120">
        <v>0</v>
      </c>
      <c r="AA109" s="120">
        <v>0</v>
      </c>
      <c r="AB109" s="120">
        <v>0</v>
      </c>
      <c r="AC109" s="120">
        <v>0</v>
      </c>
      <c r="AD109" s="120">
        <v>0</v>
      </c>
      <c r="AE109" s="120">
        <v>13.435</v>
      </c>
      <c r="AF109" s="120">
        <v>124.98814499999999</v>
      </c>
    </row>
    <row r="110" spans="1:32" x14ac:dyDescent="0.25">
      <c r="B110" s="119" t="s">
        <v>143</v>
      </c>
      <c r="C110" s="120">
        <v>0</v>
      </c>
      <c r="D110" s="120">
        <v>0</v>
      </c>
      <c r="E110" s="120">
        <v>0</v>
      </c>
      <c r="F110" s="120">
        <v>0</v>
      </c>
      <c r="G110" s="120">
        <v>0.16</v>
      </c>
      <c r="H110" s="120">
        <v>0</v>
      </c>
      <c r="I110" s="120">
        <v>0</v>
      </c>
      <c r="J110" s="120">
        <v>0</v>
      </c>
      <c r="K110" s="120">
        <v>0</v>
      </c>
      <c r="L110" s="120">
        <v>0</v>
      </c>
      <c r="M110" s="120">
        <v>0</v>
      </c>
      <c r="N110" s="120">
        <v>0</v>
      </c>
      <c r="O110" s="120">
        <v>0</v>
      </c>
      <c r="P110" s="120">
        <v>0</v>
      </c>
      <c r="Q110" s="120">
        <v>0</v>
      </c>
      <c r="R110" s="120">
        <v>0</v>
      </c>
      <c r="S110" s="120">
        <v>0</v>
      </c>
      <c r="T110" s="120">
        <v>0</v>
      </c>
      <c r="U110" s="120">
        <v>0</v>
      </c>
      <c r="V110" s="120">
        <v>0.11</v>
      </c>
      <c r="W110" s="120">
        <v>12.278</v>
      </c>
      <c r="X110" s="120">
        <v>0</v>
      </c>
      <c r="Y110" s="120">
        <v>0</v>
      </c>
      <c r="Z110" s="120">
        <v>0</v>
      </c>
      <c r="AA110" s="120">
        <v>0</v>
      </c>
      <c r="AB110" s="120">
        <v>0</v>
      </c>
      <c r="AC110" s="120">
        <v>0</v>
      </c>
      <c r="AD110" s="120">
        <v>0</v>
      </c>
      <c r="AE110" s="120">
        <v>0</v>
      </c>
      <c r="AF110" s="120">
        <v>12.548</v>
      </c>
    </row>
    <row r="111" spans="1:32" x14ac:dyDescent="0.25">
      <c r="B111" s="119" t="s">
        <v>144</v>
      </c>
      <c r="C111" s="120">
        <v>0</v>
      </c>
      <c r="D111" s="120">
        <v>0</v>
      </c>
      <c r="E111" s="120">
        <v>0</v>
      </c>
      <c r="F111" s="120">
        <v>0</v>
      </c>
      <c r="G111" s="120">
        <v>0</v>
      </c>
      <c r="H111" s="120">
        <v>0.158</v>
      </c>
      <c r="I111" s="120">
        <v>0</v>
      </c>
      <c r="J111" s="120">
        <v>0</v>
      </c>
      <c r="K111" s="120">
        <v>0</v>
      </c>
      <c r="L111" s="120">
        <v>0</v>
      </c>
      <c r="M111" s="120">
        <v>0</v>
      </c>
      <c r="N111" s="120">
        <v>0</v>
      </c>
      <c r="O111" s="120">
        <v>0</v>
      </c>
      <c r="P111" s="120">
        <v>0</v>
      </c>
      <c r="Q111" s="120">
        <v>0</v>
      </c>
      <c r="R111" s="120">
        <v>0</v>
      </c>
      <c r="S111" s="120">
        <v>0</v>
      </c>
      <c r="T111" s="120">
        <v>0</v>
      </c>
      <c r="U111" s="120">
        <v>0</v>
      </c>
      <c r="V111" s="120">
        <v>0.15</v>
      </c>
      <c r="W111" s="120">
        <v>0</v>
      </c>
      <c r="X111" s="120">
        <v>5.4649999999999999</v>
      </c>
      <c r="Y111" s="120">
        <v>0</v>
      </c>
      <c r="Z111" s="120">
        <v>0</v>
      </c>
      <c r="AA111" s="120">
        <v>0</v>
      </c>
      <c r="AB111" s="120">
        <v>0</v>
      </c>
      <c r="AC111" s="120">
        <v>0</v>
      </c>
      <c r="AD111" s="120">
        <v>0</v>
      </c>
      <c r="AE111" s="120">
        <v>0</v>
      </c>
      <c r="AF111" s="120">
        <v>5.7729999999999997</v>
      </c>
    </row>
    <row r="112" spans="1:32" x14ac:dyDescent="0.2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row>
    <row r="113" spans="1:33" x14ac:dyDescent="0.25">
      <c r="B113" s="119" t="s">
        <v>146</v>
      </c>
      <c r="C113" s="120">
        <v>0</v>
      </c>
      <c r="D113" s="120">
        <v>0</v>
      </c>
      <c r="E113" s="120">
        <v>0</v>
      </c>
      <c r="F113" s="120">
        <v>0</v>
      </c>
      <c r="G113" s="120">
        <v>2.1859999999999999</v>
      </c>
      <c r="H113" s="120">
        <v>0</v>
      </c>
      <c r="I113" s="120">
        <v>6.0000000000000001E-3</v>
      </c>
      <c r="J113" s="120">
        <v>0</v>
      </c>
      <c r="K113" s="120">
        <v>0</v>
      </c>
      <c r="L113" s="120">
        <v>63.057000000000002</v>
      </c>
      <c r="M113" s="120">
        <v>2.1850000000000001</v>
      </c>
      <c r="N113" s="120">
        <v>0</v>
      </c>
      <c r="O113" s="120">
        <v>5.101</v>
      </c>
      <c r="P113" s="120">
        <v>0</v>
      </c>
      <c r="Q113" s="120">
        <v>0</v>
      </c>
      <c r="R113" s="120">
        <v>1.8879999999999999</v>
      </c>
      <c r="S113" s="120">
        <v>0</v>
      </c>
      <c r="T113" s="120">
        <v>0</v>
      </c>
      <c r="U113" s="120">
        <v>0</v>
      </c>
      <c r="V113" s="120">
        <v>1.5089999999999999</v>
      </c>
      <c r="W113" s="120">
        <v>0</v>
      </c>
      <c r="X113" s="120">
        <v>0</v>
      </c>
      <c r="Y113" s="120">
        <v>0</v>
      </c>
      <c r="Z113" s="120">
        <v>0</v>
      </c>
      <c r="AA113" s="120">
        <v>0</v>
      </c>
      <c r="AB113" s="120">
        <v>0</v>
      </c>
      <c r="AC113" s="120">
        <v>0</v>
      </c>
      <c r="AD113" s="120">
        <v>0</v>
      </c>
      <c r="AE113" s="120">
        <v>0</v>
      </c>
      <c r="AF113" s="120">
        <v>75.932000000000002</v>
      </c>
    </row>
    <row r="114" spans="1:33" x14ac:dyDescent="0.25">
      <c r="B114" s="119" t="s">
        <v>147</v>
      </c>
      <c r="C114" s="120">
        <v>0</v>
      </c>
      <c r="D114" s="120">
        <v>0</v>
      </c>
      <c r="E114" s="120">
        <v>0</v>
      </c>
      <c r="F114" s="120">
        <v>0</v>
      </c>
      <c r="G114" s="120">
        <v>0</v>
      </c>
      <c r="H114" s="120">
        <v>0</v>
      </c>
      <c r="I114" s="120">
        <v>5.2999999999999999E-2</v>
      </c>
      <c r="J114" s="120">
        <v>0</v>
      </c>
      <c r="K114" s="120">
        <v>0</v>
      </c>
      <c r="L114" s="120">
        <v>0</v>
      </c>
      <c r="M114" s="120">
        <v>0</v>
      </c>
      <c r="N114" s="120">
        <v>0</v>
      </c>
      <c r="O114" s="120">
        <v>0</v>
      </c>
      <c r="P114" s="120">
        <v>0</v>
      </c>
      <c r="Q114" s="120">
        <v>0</v>
      </c>
      <c r="R114" s="120">
        <v>0</v>
      </c>
      <c r="S114" s="120">
        <v>0</v>
      </c>
      <c r="T114" s="120">
        <v>0</v>
      </c>
      <c r="U114" s="120">
        <v>0</v>
      </c>
      <c r="V114" s="120">
        <v>3.5999999999999997E-2</v>
      </c>
      <c r="W114" s="120">
        <v>0</v>
      </c>
      <c r="X114" s="120">
        <v>2.7040000000000002</v>
      </c>
      <c r="Y114" s="120">
        <v>0</v>
      </c>
      <c r="Z114" s="120">
        <v>0</v>
      </c>
      <c r="AA114" s="120">
        <v>0</v>
      </c>
      <c r="AB114" s="120">
        <v>0</v>
      </c>
      <c r="AC114" s="120">
        <v>0</v>
      </c>
      <c r="AD114" s="120">
        <v>0</v>
      </c>
      <c r="AE114" s="120">
        <v>0</v>
      </c>
      <c r="AF114" s="120">
        <v>2.7930000000000001</v>
      </c>
    </row>
    <row r="115" spans="1:33" x14ac:dyDescent="0.25">
      <c r="B115" s="119" t="s">
        <v>148</v>
      </c>
      <c r="C115" s="120">
        <v>0</v>
      </c>
      <c r="D115" s="120">
        <v>0</v>
      </c>
      <c r="E115" s="120">
        <v>0</v>
      </c>
      <c r="F115" s="120">
        <v>0</v>
      </c>
      <c r="G115" s="120">
        <v>0</v>
      </c>
      <c r="H115" s="120">
        <v>0</v>
      </c>
      <c r="I115" s="120">
        <v>5.7000000000000002E-2</v>
      </c>
      <c r="J115" s="120">
        <v>0</v>
      </c>
      <c r="K115" s="120">
        <v>0</v>
      </c>
      <c r="L115" s="120">
        <v>0</v>
      </c>
      <c r="M115" s="120">
        <v>0</v>
      </c>
      <c r="N115" s="120">
        <v>0</v>
      </c>
      <c r="O115" s="120">
        <v>0</v>
      </c>
      <c r="P115" s="120">
        <v>0</v>
      </c>
      <c r="Q115" s="120">
        <v>0</v>
      </c>
      <c r="R115" s="120">
        <v>0</v>
      </c>
      <c r="S115" s="120">
        <v>0</v>
      </c>
      <c r="T115" s="120">
        <v>0</v>
      </c>
      <c r="U115" s="120">
        <v>0</v>
      </c>
      <c r="V115" s="120">
        <v>0.04</v>
      </c>
      <c r="W115" s="120">
        <v>0</v>
      </c>
      <c r="X115" s="120">
        <v>3.972</v>
      </c>
      <c r="Y115" s="120">
        <v>0</v>
      </c>
      <c r="Z115" s="120">
        <v>0</v>
      </c>
      <c r="AA115" s="120">
        <v>0</v>
      </c>
      <c r="AB115" s="120">
        <v>0</v>
      </c>
      <c r="AC115" s="120">
        <v>0</v>
      </c>
      <c r="AD115" s="120">
        <v>0</v>
      </c>
      <c r="AE115" s="120">
        <v>0</v>
      </c>
      <c r="AF115" s="120">
        <v>4.069</v>
      </c>
    </row>
    <row r="116" spans="1:33" x14ac:dyDescent="0.2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row>
    <row r="117" spans="1:33" x14ac:dyDescent="0.25">
      <c r="B117" s="119" t="s">
        <v>150</v>
      </c>
      <c r="C117" s="120">
        <v>0</v>
      </c>
      <c r="D117" s="120">
        <v>0</v>
      </c>
      <c r="E117" s="120">
        <v>0</v>
      </c>
      <c r="F117" s="120">
        <v>0</v>
      </c>
      <c r="G117" s="120">
        <v>0</v>
      </c>
      <c r="H117" s="120">
        <v>0</v>
      </c>
      <c r="I117" s="120">
        <v>0.11</v>
      </c>
      <c r="J117" s="120">
        <v>0</v>
      </c>
      <c r="K117" s="120">
        <v>0</v>
      </c>
      <c r="L117" s="120">
        <v>0</v>
      </c>
      <c r="M117" s="120">
        <v>0</v>
      </c>
      <c r="N117" s="120">
        <v>0</v>
      </c>
      <c r="O117" s="120">
        <v>0</v>
      </c>
      <c r="P117" s="120">
        <v>0</v>
      </c>
      <c r="Q117" s="120">
        <v>0</v>
      </c>
      <c r="R117" s="120">
        <v>0</v>
      </c>
      <c r="S117" s="120">
        <v>0</v>
      </c>
      <c r="T117" s="120">
        <v>0</v>
      </c>
      <c r="U117" s="120">
        <v>0</v>
      </c>
      <c r="V117" s="120">
        <v>0.1</v>
      </c>
      <c r="W117" s="120">
        <v>0</v>
      </c>
      <c r="X117" s="120">
        <v>5.23</v>
      </c>
      <c r="Y117" s="120">
        <v>0</v>
      </c>
      <c r="Z117" s="120">
        <v>0</v>
      </c>
      <c r="AA117" s="120">
        <v>0</v>
      </c>
      <c r="AB117" s="120">
        <v>0</v>
      </c>
      <c r="AC117" s="120">
        <v>0</v>
      </c>
      <c r="AD117" s="120">
        <v>0</v>
      </c>
      <c r="AE117" s="120">
        <v>0</v>
      </c>
      <c r="AF117" s="120">
        <v>5.44</v>
      </c>
    </row>
    <row r="118" spans="1:33" x14ac:dyDescent="0.25">
      <c r="B118" s="119" t="s">
        <v>151</v>
      </c>
      <c r="C118" s="120">
        <v>0</v>
      </c>
      <c r="D118" s="120">
        <v>0</v>
      </c>
      <c r="E118" s="120">
        <v>0.7</v>
      </c>
      <c r="F118" s="120">
        <v>50.808999999999997</v>
      </c>
      <c r="G118" s="120">
        <v>0</v>
      </c>
      <c r="H118" s="120">
        <v>0</v>
      </c>
      <c r="I118" s="120">
        <v>1.2969200000000001</v>
      </c>
      <c r="J118" s="120">
        <v>0</v>
      </c>
      <c r="K118" s="120">
        <v>0</v>
      </c>
      <c r="L118" s="120">
        <v>29.755600000000001</v>
      </c>
      <c r="M118" s="120">
        <v>0</v>
      </c>
      <c r="N118" s="120">
        <v>34.819400000000002</v>
      </c>
      <c r="O118" s="120">
        <v>86.77</v>
      </c>
      <c r="P118" s="120">
        <v>0.57999999999999996</v>
      </c>
      <c r="Q118" s="120">
        <v>2.22919</v>
      </c>
      <c r="R118" s="120">
        <v>61.311</v>
      </c>
      <c r="S118" s="120">
        <v>0</v>
      </c>
      <c r="T118" s="120">
        <v>0</v>
      </c>
      <c r="U118" s="120">
        <v>0</v>
      </c>
      <c r="V118" s="120">
        <v>9.6260300000000001</v>
      </c>
      <c r="W118" s="120">
        <v>0</v>
      </c>
      <c r="X118" s="120">
        <v>6.12</v>
      </c>
      <c r="Y118" s="120">
        <v>0</v>
      </c>
      <c r="Z118" s="120">
        <v>0</v>
      </c>
      <c r="AA118" s="120">
        <v>0</v>
      </c>
      <c r="AB118" s="120">
        <v>0</v>
      </c>
      <c r="AC118" s="120">
        <v>1.48</v>
      </c>
      <c r="AD118" s="120">
        <v>0</v>
      </c>
      <c r="AE118" s="281">
        <v>27.928000000000001</v>
      </c>
      <c r="AF118" s="281">
        <v>313.42500000000001</v>
      </c>
      <c r="AG118" s="284" t="s">
        <v>1294</v>
      </c>
    </row>
    <row r="119" spans="1:33" x14ac:dyDescent="0.25">
      <c r="B119" s="119" t="s">
        <v>152</v>
      </c>
      <c r="C119" s="120">
        <v>0</v>
      </c>
      <c r="D119" s="120">
        <v>0</v>
      </c>
      <c r="E119" s="120">
        <v>0</v>
      </c>
      <c r="F119" s="120">
        <v>0</v>
      </c>
      <c r="G119" s="120">
        <v>0</v>
      </c>
      <c r="H119" s="120">
        <v>0</v>
      </c>
      <c r="I119" s="120">
        <v>0.14000000000000001</v>
      </c>
      <c r="J119" s="120">
        <v>0</v>
      </c>
      <c r="K119" s="120">
        <v>0</v>
      </c>
      <c r="L119" s="120">
        <v>0</v>
      </c>
      <c r="M119" s="120">
        <v>0</v>
      </c>
      <c r="N119" s="120">
        <v>0</v>
      </c>
      <c r="O119" s="120">
        <v>0</v>
      </c>
      <c r="P119" s="120">
        <v>0</v>
      </c>
      <c r="Q119" s="120">
        <v>0</v>
      </c>
      <c r="R119" s="120">
        <v>0</v>
      </c>
      <c r="S119" s="120">
        <v>0</v>
      </c>
      <c r="T119" s="120">
        <v>0</v>
      </c>
      <c r="U119" s="120">
        <v>0</v>
      </c>
      <c r="V119" s="120">
        <v>0.05</v>
      </c>
      <c r="W119" s="120">
        <v>0</v>
      </c>
      <c r="X119" s="120">
        <v>5.0999999999999996</v>
      </c>
      <c r="Y119" s="120">
        <v>0</v>
      </c>
      <c r="Z119" s="120">
        <v>0</v>
      </c>
      <c r="AA119" s="120">
        <v>0</v>
      </c>
      <c r="AB119" s="120">
        <v>0</v>
      </c>
      <c r="AC119" s="120">
        <v>0</v>
      </c>
      <c r="AD119" s="120">
        <v>0</v>
      </c>
      <c r="AE119" s="120">
        <v>0</v>
      </c>
      <c r="AF119" s="120">
        <v>5.29</v>
      </c>
    </row>
    <row r="120" spans="1:33" x14ac:dyDescent="0.25">
      <c r="B120" s="119" t="s">
        <v>153</v>
      </c>
      <c r="C120" s="120">
        <v>0</v>
      </c>
      <c r="D120" s="120">
        <v>0</v>
      </c>
      <c r="E120" s="120">
        <v>0</v>
      </c>
      <c r="F120" s="120">
        <v>0</v>
      </c>
      <c r="G120" s="120">
        <v>0</v>
      </c>
      <c r="H120" s="120">
        <v>0</v>
      </c>
      <c r="I120" s="120">
        <v>0.08</v>
      </c>
      <c r="J120" s="120">
        <v>0</v>
      </c>
      <c r="K120" s="120">
        <v>0</v>
      </c>
      <c r="L120" s="120">
        <v>0</v>
      </c>
      <c r="M120" s="120">
        <v>0</v>
      </c>
      <c r="N120" s="120">
        <v>0</v>
      </c>
      <c r="O120" s="120">
        <v>0</v>
      </c>
      <c r="P120" s="120">
        <v>0</v>
      </c>
      <c r="Q120" s="120">
        <v>0</v>
      </c>
      <c r="R120" s="120">
        <v>0</v>
      </c>
      <c r="S120" s="120">
        <v>0</v>
      </c>
      <c r="T120" s="120">
        <v>0</v>
      </c>
      <c r="U120" s="120">
        <v>0</v>
      </c>
      <c r="V120" s="120">
        <v>0.11</v>
      </c>
      <c r="W120" s="120">
        <v>0</v>
      </c>
      <c r="X120" s="120">
        <v>6</v>
      </c>
      <c r="Y120" s="120">
        <v>0</v>
      </c>
      <c r="Z120" s="120">
        <v>0</v>
      </c>
      <c r="AA120" s="120">
        <v>0</v>
      </c>
      <c r="AB120" s="120">
        <v>0</v>
      </c>
      <c r="AC120" s="120">
        <v>0</v>
      </c>
      <c r="AD120" s="120">
        <v>0</v>
      </c>
      <c r="AE120" s="120">
        <v>0</v>
      </c>
      <c r="AF120" s="120">
        <v>6.19</v>
      </c>
    </row>
    <row r="121" spans="1:33" x14ac:dyDescent="0.2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row>
    <row r="122" spans="1:33" x14ac:dyDescent="0.25">
      <c r="B122" s="119" t="s">
        <v>155</v>
      </c>
      <c r="C122" s="120">
        <v>0</v>
      </c>
      <c r="D122" s="120">
        <v>60.1</v>
      </c>
      <c r="E122" s="120">
        <v>0</v>
      </c>
      <c r="F122" s="120">
        <v>0</v>
      </c>
      <c r="G122" s="120">
        <v>5.4</v>
      </c>
      <c r="H122" s="120">
        <v>0</v>
      </c>
      <c r="I122" s="120">
        <v>6.5</v>
      </c>
      <c r="J122" s="120">
        <v>0</v>
      </c>
      <c r="K122" s="120">
        <v>0</v>
      </c>
      <c r="L122" s="120">
        <v>43.6</v>
      </c>
      <c r="M122" s="120">
        <v>0</v>
      </c>
      <c r="N122" s="120">
        <v>6.3</v>
      </c>
      <c r="O122" s="120">
        <v>0</v>
      </c>
      <c r="P122" s="120">
        <v>8.6999999999999993</v>
      </c>
      <c r="Q122" s="120">
        <v>0</v>
      </c>
      <c r="R122" s="120">
        <v>0</v>
      </c>
      <c r="S122" s="120">
        <v>0</v>
      </c>
      <c r="T122" s="120">
        <v>0</v>
      </c>
      <c r="U122" s="120">
        <v>0</v>
      </c>
      <c r="V122" s="120">
        <v>3.09</v>
      </c>
      <c r="W122" s="120">
        <v>0</v>
      </c>
      <c r="X122" s="120">
        <v>0</v>
      </c>
      <c r="Y122" s="120">
        <v>0</v>
      </c>
      <c r="Z122" s="120">
        <v>0</v>
      </c>
      <c r="AA122" s="120">
        <v>0</v>
      </c>
      <c r="AB122" s="120">
        <v>0</v>
      </c>
      <c r="AC122" s="120">
        <v>0</v>
      </c>
      <c r="AD122" s="120">
        <v>0</v>
      </c>
      <c r="AE122" s="120">
        <v>0</v>
      </c>
      <c r="AF122" s="120">
        <v>133.69</v>
      </c>
    </row>
    <row r="123" spans="1:33" x14ac:dyDescent="0.2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row>
    <row r="124" spans="1:33" x14ac:dyDescent="0.25">
      <c r="B124" s="119" t="s">
        <v>157</v>
      </c>
      <c r="C124" s="120">
        <v>0</v>
      </c>
      <c r="D124" s="120">
        <v>0</v>
      </c>
      <c r="E124" s="120">
        <v>0</v>
      </c>
      <c r="F124" s="120">
        <v>0</v>
      </c>
      <c r="G124" s="120">
        <v>0</v>
      </c>
      <c r="H124" s="120">
        <v>0</v>
      </c>
      <c r="I124" s="120">
        <v>0</v>
      </c>
      <c r="J124" s="120">
        <v>0</v>
      </c>
      <c r="K124" s="120">
        <v>0</v>
      </c>
      <c r="L124" s="120">
        <v>0</v>
      </c>
      <c r="M124" s="120">
        <v>0</v>
      </c>
      <c r="N124" s="120">
        <v>0</v>
      </c>
      <c r="O124" s="120">
        <v>0</v>
      </c>
      <c r="P124" s="120">
        <v>0</v>
      </c>
      <c r="Q124" s="120">
        <v>0</v>
      </c>
      <c r="R124" s="120">
        <v>0</v>
      </c>
      <c r="S124" s="120">
        <v>0</v>
      </c>
      <c r="T124" s="120">
        <v>0</v>
      </c>
      <c r="U124" s="120">
        <v>0</v>
      </c>
      <c r="V124" s="120">
        <v>0</v>
      </c>
      <c r="W124" s="120">
        <v>0</v>
      </c>
      <c r="X124" s="120">
        <v>0</v>
      </c>
      <c r="Y124" s="120">
        <v>0</v>
      </c>
      <c r="Z124" s="120">
        <v>0</v>
      </c>
      <c r="AA124" s="120">
        <v>0</v>
      </c>
      <c r="AB124" s="120">
        <v>0</v>
      </c>
      <c r="AC124" s="120">
        <v>0</v>
      </c>
      <c r="AD124" s="120">
        <v>0</v>
      </c>
      <c r="AE124" s="120">
        <v>0</v>
      </c>
      <c r="AF124" s="120">
        <v>0</v>
      </c>
    </row>
    <row r="125" spans="1:33" x14ac:dyDescent="0.2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row>
    <row r="126" spans="1:33" x14ac:dyDescent="0.25">
      <c r="B126" s="119" t="s">
        <v>163</v>
      </c>
      <c r="C126" s="120">
        <v>0</v>
      </c>
      <c r="D126" s="120">
        <v>0</v>
      </c>
      <c r="E126" s="120">
        <v>0</v>
      </c>
      <c r="F126" s="120">
        <v>0</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c r="AA126" s="120">
        <v>0</v>
      </c>
      <c r="AB126" s="120">
        <v>0</v>
      </c>
      <c r="AC126" s="120">
        <v>0</v>
      </c>
      <c r="AD126" s="120">
        <v>0</v>
      </c>
      <c r="AE126" s="120">
        <v>0</v>
      </c>
      <c r="AF126" s="120">
        <v>0</v>
      </c>
    </row>
    <row r="127" spans="1:33" x14ac:dyDescent="0.25">
      <c r="B127" s="119" t="s">
        <v>164</v>
      </c>
      <c r="C127" s="120">
        <v>0</v>
      </c>
      <c r="D127" s="120">
        <v>0</v>
      </c>
      <c r="E127" s="120">
        <v>0</v>
      </c>
      <c r="F127" s="120">
        <v>0</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c r="AA127" s="120">
        <v>0</v>
      </c>
      <c r="AB127" s="120">
        <v>0</v>
      </c>
      <c r="AC127" s="120">
        <v>0</v>
      </c>
      <c r="AD127" s="120">
        <v>0</v>
      </c>
      <c r="AE127" s="120">
        <v>0</v>
      </c>
      <c r="AF127" s="120">
        <v>0</v>
      </c>
    </row>
    <row r="128" spans="1:33" x14ac:dyDescent="0.25">
      <c r="B128" s="119" t="s">
        <v>165</v>
      </c>
      <c r="C128" s="120">
        <v>0</v>
      </c>
      <c r="D128" s="120">
        <v>0</v>
      </c>
      <c r="E128" s="120">
        <v>0</v>
      </c>
      <c r="F128" s="120">
        <v>0</v>
      </c>
      <c r="G128" s="120">
        <v>0</v>
      </c>
      <c r="H128" s="120">
        <v>0</v>
      </c>
      <c r="I128" s="120">
        <v>0</v>
      </c>
      <c r="J128" s="120">
        <v>0</v>
      </c>
      <c r="K128" s="120">
        <v>0</v>
      </c>
      <c r="L128" s="120">
        <v>0</v>
      </c>
      <c r="M128" s="120">
        <v>0</v>
      </c>
      <c r="N128" s="120">
        <v>0</v>
      </c>
      <c r="O128" s="120">
        <v>0</v>
      </c>
      <c r="P128" s="120">
        <v>0</v>
      </c>
      <c r="Q128" s="120">
        <v>0</v>
      </c>
      <c r="R128" s="120">
        <v>0</v>
      </c>
      <c r="S128" s="120">
        <v>0</v>
      </c>
      <c r="T128" s="120">
        <v>0</v>
      </c>
      <c r="U128" s="120">
        <v>0</v>
      </c>
      <c r="V128" s="120">
        <v>0</v>
      </c>
      <c r="W128" s="120">
        <v>0</v>
      </c>
      <c r="X128" s="120">
        <v>0</v>
      </c>
      <c r="Y128" s="120">
        <v>0</v>
      </c>
      <c r="Z128" s="120">
        <v>0</v>
      </c>
      <c r="AA128" s="120">
        <v>0</v>
      </c>
      <c r="AB128" s="120">
        <v>0</v>
      </c>
      <c r="AC128" s="120">
        <v>0</v>
      </c>
      <c r="AD128" s="120">
        <v>0</v>
      </c>
      <c r="AE128" s="120">
        <v>0</v>
      </c>
      <c r="AF128" s="120">
        <v>0</v>
      </c>
    </row>
    <row r="129" spans="1:33" s="283" customFormat="1" x14ac:dyDescent="0.25">
      <c r="B129" s="288" t="s">
        <v>166</v>
      </c>
      <c r="C129" s="281">
        <v>0</v>
      </c>
      <c r="D129" s="281">
        <v>1971.1</v>
      </c>
      <c r="E129" s="281">
        <v>7.0000000000000001E-3</v>
      </c>
      <c r="F129" s="281">
        <v>7.4409999999999998</v>
      </c>
      <c r="G129" s="281">
        <v>227.38399999999999</v>
      </c>
      <c r="H129" s="281">
        <v>58.037999999999997</v>
      </c>
      <c r="I129" s="281">
        <v>81.256</v>
      </c>
      <c r="J129" s="281">
        <v>0</v>
      </c>
      <c r="K129" s="281">
        <v>70.08</v>
      </c>
      <c r="L129" s="281">
        <v>395.56799999999998</v>
      </c>
      <c r="M129" s="281">
        <v>0</v>
      </c>
      <c r="N129" s="281">
        <v>250.346</v>
      </c>
      <c r="O129" s="281">
        <v>844.63099999999997</v>
      </c>
      <c r="P129" s="281">
        <v>0</v>
      </c>
      <c r="Q129" s="281">
        <v>12.547000000000001</v>
      </c>
      <c r="R129" s="281">
        <v>4.0380000000000003</v>
      </c>
      <c r="S129" s="281">
        <v>867.79499999999996</v>
      </c>
      <c r="T129" s="281">
        <v>67.989999999999995</v>
      </c>
      <c r="U129" s="281">
        <v>117.026</v>
      </c>
      <c r="V129" s="281">
        <v>295.39100000000002</v>
      </c>
      <c r="W129" s="281">
        <v>0</v>
      </c>
      <c r="X129" s="281">
        <v>414.06599999999997</v>
      </c>
      <c r="Y129" s="281">
        <v>0</v>
      </c>
      <c r="Z129" s="281">
        <v>606.95500000000004</v>
      </c>
      <c r="AA129" s="281">
        <v>1440.06</v>
      </c>
      <c r="AB129" s="281">
        <v>0.38388100000000003</v>
      </c>
      <c r="AC129" s="281">
        <v>0</v>
      </c>
      <c r="AD129" s="281">
        <v>0</v>
      </c>
      <c r="AE129" s="281">
        <v>29.471699999999998</v>
      </c>
      <c r="AF129" s="281">
        <v>7761.57</v>
      </c>
      <c r="AG129" s="291" t="s">
        <v>1295</v>
      </c>
    </row>
    <row r="130" spans="1:33" x14ac:dyDescent="0.25">
      <c r="B130" s="119" t="s">
        <v>167</v>
      </c>
      <c r="C130" s="120">
        <v>0</v>
      </c>
      <c r="D130" s="120">
        <v>0</v>
      </c>
      <c r="E130" s="120">
        <v>0</v>
      </c>
      <c r="F130" s="120">
        <v>0</v>
      </c>
      <c r="G130" s="120">
        <v>0</v>
      </c>
      <c r="H130" s="120">
        <v>0</v>
      </c>
      <c r="I130" s="120">
        <v>0</v>
      </c>
      <c r="J130" s="120">
        <v>0</v>
      </c>
      <c r="K130" s="120">
        <v>0</v>
      </c>
      <c r="L130" s="120">
        <v>0</v>
      </c>
      <c r="M130" s="120">
        <v>0</v>
      </c>
      <c r="N130" s="120">
        <v>0</v>
      </c>
      <c r="O130" s="120">
        <v>0</v>
      </c>
      <c r="P130" s="120">
        <v>0</v>
      </c>
      <c r="Q130" s="120">
        <v>0</v>
      </c>
      <c r="R130" s="120">
        <v>0</v>
      </c>
      <c r="S130" s="120">
        <v>0</v>
      </c>
      <c r="T130" s="120">
        <v>0</v>
      </c>
      <c r="U130" s="120">
        <v>0</v>
      </c>
      <c r="V130" s="120">
        <v>0</v>
      </c>
      <c r="W130" s="120">
        <v>0</v>
      </c>
      <c r="X130" s="120">
        <v>0</v>
      </c>
      <c r="Y130" s="120">
        <v>0</v>
      </c>
      <c r="Z130" s="120">
        <v>0</v>
      </c>
      <c r="AA130" s="120">
        <v>0</v>
      </c>
      <c r="AB130" s="120">
        <v>0</v>
      </c>
      <c r="AC130" s="120">
        <v>0</v>
      </c>
      <c r="AD130" s="120">
        <v>0</v>
      </c>
      <c r="AE130" s="120">
        <v>0</v>
      </c>
      <c r="AF130" s="120">
        <v>0</v>
      </c>
    </row>
    <row r="131" spans="1:33" x14ac:dyDescent="0.25">
      <c r="B131" s="119" t="s">
        <v>168</v>
      </c>
      <c r="C131" s="120">
        <v>0</v>
      </c>
      <c r="D131" s="120">
        <v>0</v>
      </c>
      <c r="E131" s="120">
        <v>0</v>
      </c>
      <c r="F131" s="120">
        <v>0</v>
      </c>
      <c r="G131" s="120">
        <v>0</v>
      </c>
      <c r="H131" s="120">
        <v>0</v>
      </c>
      <c r="I131" s="120">
        <v>0</v>
      </c>
      <c r="J131" s="120">
        <v>0</v>
      </c>
      <c r="K131" s="120">
        <v>0</v>
      </c>
      <c r="L131" s="120">
        <v>0</v>
      </c>
      <c r="M131" s="120">
        <v>0</v>
      </c>
      <c r="N131" s="120">
        <v>0</v>
      </c>
      <c r="O131" s="120">
        <v>0</v>
      </c>
      <c r="P131" s="120">
        <v>0</v>
      </c>
      <c r="Q131" s="120">
        <v>0</v>
      </c>
      <c r="R131" s="120">
        <v>0</v>
      </c>
      <c r="S131" s="120">
        <v>0</v>
      </c>
      <c r="T131" s="120">
        <v>0</v>
      </c>
      <c r="U131" s="120">
        <v>0</v>
      </c>
      <c r="V131" s="120">
        <v>0</v>
      </c>
      <c r="W131" s="120">
        <v>0</v>
      </c>
      <c r="X131" s="120">
        <v>0</v>
      </c>
      <c r="Y131" s="120">
        <v>0</v>
      </c>
      <c r="Z131" s="120">
        <v>0</v>
      </c>
      <c r="AA131" s="120">
        <v>0</v>
      </c>
      <c r="AB131" s="120">
        <v>0</v>
      </c>
      <c r="AC131" s="120">
        <v>0</v>
      </c>
      <c r="AD131" s="120">
        <v>0</v>
      </c>
      <c r="AE131" s="120">
        <v>0</v>
      </c>
      <c r="AF131" s="120">
        <v>0</v>
      </c>
    </row>
    <row r="132" spans="1:33" x14ac:dyDescent="0.25">
      <c r="B132" s="119" t="s">
        <v>169</v>
      </c>
      <c r="C132" s="120">
        <v>0</v>
      </c>
      <c r="D132" s="120">
        <v>0</v>
      </c>
      <c r="E132" s="120">
        <v>0</v>
      </c>
      <c r="F132" s="120">
        <v>0</v>
      </c>
      <c r="G132" s="120">
        <v>0</v>
      </c>
      <c r="H132" s="120">
        <v>0</v>
      </c>
      <c r="I132" s="120">
        <v>0</v>
      </c>
      <c r="J132" s="120">
        <v>0</v>
      </c>
      <c r="K132" s="120">
        <v>0</v>
      </c>
      <c r="L132" s="120">
        <v>0</v>
      </c>
      <c r="M132" s="120">
        <v>0</v>
      </c>
      <c r="N132" s="120">
        <v>0</v>
      </c>
      <c r="O132" s="120">
        <v>0</v>
      </c>
      <c r="P132" s="120">
        <v>0</v>
      </c>
      <c r="Q132" s="120">
        <v>0</v>
      </c>
      <c r="R132" s="120">
        <v>0</v>
      </c>
      <c r="S132" s="120">
        <v>0</v>
      </c>
      <c r="T132" s="120">
        <v>0</v>
      </c>
      <c r="U132" s="120">
        <v>0</v>
      </c>
      <c r="V132" s="120">
        <v>0</v>
      </c>
      <c r="W132" s="120">
        <v>0</v>
      </c>
      <c r="X132" s="120">
        <v>0</v>
      </c>
      <c r="Y132" s="120">
        <v>0</v>
      </c>
      <c r="Z132" s="120">
        <v>0</v>
      </c>
      <c r="AA132" s="120">
        <v>0</v>
      </c>
      <c r="AB132" s="120">
        <v>0</v>
      </c>
      <c r="AC132" s="120">
        <v>0</v>
      </c>
      <c r="AD132" s="120">
        <v>0</v>
      </c>
      <c r="AE132" s="120">
        <v>0</v>
      </c>
      <c r="AF132" s="120">
        <v>0</v>
      </c>
    </row>
    <row r="133" spans="1:33" x14ac:dyDescent="0.25">
      <c r="B133" s="119" t="s">
        <v>170</v>
      </c>
      <c r="C133" s="120">
        <v>0</v>
      </c>
      <c r="D133" s="120">
        <v>0</v>
      </c>
      <c r="E133" s="120">
        <v>1.746</v>
      </c>
      <c r="F133" s="120">
        <v>0</v>
      </c>
      <c r="G133" s="120">
        <v>54.094999999999999</v>
      </c>
      <c r="H133" s="120">
        <v>0</v>
      </c>
      <c r="I133" s="120">
        <v>6.3860000000000001</v>
      </c>
      <c r="J133" s="120">
        <v>0</v>
      </c>
      <c r="K133" s="120">
        <v>0</v>
      </c>
      <c r="L133" s="120">
        <v>0</v>
      </c>
      <c r="M133" s="120">
        <v>0</v>
      </c>
      <c r="N133" s="120">
        <v>0</v>
      </c>
      <c r="O133" s="120">
        <v>0</v>
      </c>
      <c r="P133" s="120">
        <v>0</v>
      </c>
      <c r="Q133" s="120">
        <v>0</v>
      </c>
      <c r="R133" s="120">
        <v>0</v>
      </c>
      <c r="S133" s="120">
        <v>0</v>
      </c>
      <c r="T133" s="120">
        <v>0</v>
      </c>
      <c r="U133" s="120">
        <v>0</v>
      </c>
      <c r="V133" s="120">
        <v>1.155</v>
      </c>
      <c r="W133" s="120">
        <v>0</v>
      </c>
      <c r="X133" s="120">
        <v>0</v>
      </c>
      <c r="Y133" s="120">
        <v>0</v>
      </c>
      <c r="Z133" s="120">
        <v>0</v>
      </c>
      <c r="AA133" s="120">
        <v>0</v>
      </c>
      <c r="AB133" s="120">
        <v>0</v>
      </c>
      <c r="AC133" s="120">
        <v>0</v>
      </c>
      <c r="AD133" s="120">
        <v>0</v>
      </c>
      <c r="AE133" s="120">
        <v>0</v>
      </c>
      <c r="AF133" s="120">
        <v>63.382000000000005</v>
      </c>
    </row>
    <row r="134" spans="1:33" x14ac:dyDescent="0.25">
      <c r="B134" s="119" t="s">
        <v>171</v>
      </c>
      <c r="C134" s="120">
        <v>0</v>
      </c>
      <c r="D134" s="120">
        <v>0</v>
      </c>
      <c r="E134" s="120">
        <v>0</v>
      </c>
      <c r="F134" s="120">
        <v>0</v>
      </c>
      <c r="G134" s="120">
        <v>0</v>
      </c>
      <c r="H134" s="120">
        <v>0</v>
      </c>
      <c r="I134" s="120">
        <v>0</v>
      </c>
      <c r="J134" s="120">
        <v>0</v>
      </c>
      <c r="K134" s="120">
        <v>0</v>
      </c>
      <c r="L134" s="120">
        <v>0</v>
      </c>
      <c r="M134" s="120">
        <v>0</v>
      </c>
      <c r="N134" s="120">
        <v>0</v>
      </c>
      <c r="O134" s="120">
        <v>0</v>
      </c>
      <c r="P134" s="120">
        <v>0</v>
      </c>
      <c r="Q134" s="120">
        <v>0</v>
      </c>
      <c r="R134" s="120">
        <v>0</v>
      </c>
      <c r="S134" s="120">
        <v>0</v>
      </c>
      <c r="T134" s="120">
        <v>0</v>
      </c>
      <c r="U134" s="120">
        <v>0</v>
      </c>
      <c r="V134" s="120">
        <v>0</v>
      </c>
      <c r="W134" s="120">
        <v>0</v>
      </c>
      <c r="X134" s="120">
        <v>0</v>
      </c>
      <c r="Y134" s="120">
        <v>0</v>
      </c>
      <c r="Z134" s="120">
        <v>0</v>
      </c>
      <c r="AA134" s="120">
        <v>0</v>
      </c>
      <c r="AB134" s="120">
        <v>0</v>
      </c>
      <c r="AC134" s="120">
        <v>0</v>
      </c>
      <c r="AD134" s="120">
        <v>0</v>
      </c>
      <c r="AE134" s="120">
        <v>0</v>
      </c>
      <c r="AF134" s="120">
        <v>0</v>
      </c>
    </row>
    <row r="135" spans="1:33" x14ac:dyDescent="0.2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row>
    <row r="136" spans="1:33" x14ac:dyDescent="0.25">
      <c r="B136" s="119" t="s">
        <v>173</v>
      </c>
      <c r="C136" s="120">
        <v>0</v>
      </c>
      <c r="D136" s="120">
        <v>0</v>
      </c>
      <c r="E136" s="120">
        <v>0</v>
      </c>
      <c r="F136" s="120">
        <v>0</v>
      </c>
      <c r="G136" s="120">
        <v>0</v>
      </c>
      <c r="H136" s="120">
        <v>0</v>
      </c>
      <c r="I136" s="120">
        <v>0</v>
      </c>
      <c r="J136" s="120">
        <v>0</v>
      </c>
      <c r="K136" s="120">
        <v>0</v>
      </c>
      <c r="L136" s="120">
        <v>0</v>
      </c>
      <c r="M136" s="120">
        <v>0</v>
      </c>
      <c r="N136" s="120">
        <v>0</v>
      </c>
      <c r="O136" s="120">
        <v>0</v>
      </c>
      <c r="P136" s="120">
        <v>0</v>
      </c>
      <c r="Q136" s="120">
        <v>0</v>
      </c>
      <c r="R136" s="120">
        <v>0</v>
      </c>
      <c r="S136" s="120">
        <v>0</v>
      </c>
      <c r="T136" s="120">
        <v>0</v>
      </c>
      <c r="U136" s="120">
        <v>0</v>
      </c>
      <c r="V136" s="120">
        <v>0</v>
      </c>
      <c r="W136" s="120">
        <v>0</v>
      </c>
      <c r="X136" s="120">
        <v>0</v>
      </c>
      <c r="Y136" s="120">
        <v>0</v>
      </c>
      <c r="Z136" s="120">
        <v>0</v>
      </c>
      <c r="AA136" s="120">
        <v>0</v>
      </c>
      <c r="AB136" s="120">
        <v>0</v>
      </c>
      <c r="AC136" s="120">
        <v>0</v>
      </c>
      <c r="AD136" s="120">
        <v>0</v>
      </c>
      <c r="AE136" s="120">
        <v>0</v>
      </c>
      <c r="AF136" s="120">
        <v>0</v>
      </c>
    </row>
    <row r="137" spans="1:33" x14ac:dyDescent="0.25">
      <c r="B137" s="119" t="s">
        <v>174</v>
      </c>
      <c r="C137" s="120">
        <v>0</v>
      </c>
      <c r="D137" s="120">
        <v>0</v>
      </c>
      <c r="E137" s="120">
        <v>0</v>
      </c>
      <c r="F137" s="120">
        <v>0</v>
      </c>
      <c r="G137" s="120">
        <v>0</v>
      </c>
      <c r="H137" s="120">
        <v>0</v>
      </c>
      <c r="I137" s="120">
        <v>0</v>
      </c>
      <c r="J137" s="120">
        <v>0</v>
      </c>
      <c r="K137" s="120">
        <v>0</v>
      </c>
      <c r="L137" s="120">
        <v>0</v>
      </c>
      <c r="M137" s="120">
        <v>0</v>
      </c>
      <c r="N137" s="120">
        <v>0</v>
      </c>
      <c r="O137" s="120">
        <v>0</v>
      </c>
      <c r="P137" s="120">
        <v>0</v>
      </c>
      <c r="Q137" s="120">
        <v>0</v>
      </c>
      <c r="R137" s="120">
        <v>0</v>
      </c>
      <c r="S137" s="120">
        <v>0</v>
      </c>
      <c r="T137" s="120">
        <v>0</v>
      </c>
      <c r="U137" s="120">
        <v>0</v>
      </c>
      <c r="V137" s="120">
        <v>0</v>
      </c>
      <c r="W137" s="120">
        <v>0</v>
      </c>
      <c r="X137" s="120">
        <v>0</v>
      </c>
      <c r="Y137" s="120">
        <v>0</v>
      </c>
      <c r="Z137" s="120">
        <v>0</v>
      </c>
      <c r="AA137" s="120">
        <v>0</v>
      </c>
      <c r="AB137" s="120">
        <v>0</v>
      </c>
      <c r="AC137" s="120">
        <v>0</v>
      </c>
      <c r="AD137" s="120">
        <v>0</v>
      </c>
      <c r="AE137" s="120">
        <v>0</v>
      </c>
      <c r="AF137" s="120">
        <v>0</v>
      </c>
    </row>
    <row r="138" spans="1:33" x14ac:dyDescent="0.25">
      <c r="B138" s="119" t="s">
        <v>175</v>
      </c>
      <c r="C138" s="120">
        <v>0</v>
      </c>
      <c r="D138" s="120">
        <v>0</v>
      </c>
      <c r="E138" s="120">
        <v>0</v>
      </c>
      <c r="F138" s="120">
        <v>0</v>
      </c>
      <c r="G138" s="120">
        <v>0</v>
      </c>
      <c r="H138" s="120">
        <v>0</v>
      </c>
      <c r="I138" s="120">
        <v>0</v>
      </c>
      <c r="J138" s="120">
        <v>0</v>
      </c>
      <c r="K138" s="120">
        <v>0</v>
      </c>
      <c r="L138" s="120">
        <v>0</v>
      </c>
      <c r="M138" s="120">
        <v>0</v>
      </c>
      <c r="N138" s="120">
        <v>0</v>
      </c>
      <c r="O138" s="120">
        <v>0</v>
      </c>
      <c r="P138" s="120">
        <v>0</v>
      </c>
      <c r="Q138" s="120">
        <v>0</v>
      </c>
      <c r="R138" s="120">
        <v>0</v>
      </c>
      <c r="S138" s="120">
        <v>0</v>
      </c>
      <c r="T138" s="120">
        <v>0</v>
      </c>
      <c r="U138" s="120">
        <v>0</v>
      </c>
      <c r="V138" s="120">
        <v>8.9999999999999993E-3</v>
      </c>
      <c r="W138" s="120">
        <v>0</v>
      </c>
      <c r="X138" s="120">
        <v>0</v>
      </c>
      <c r="Y138" s="120">
        <v>0</v>
      </c>
      <c r="Z138" s="120">
        <v>0</v>
      </c>
      <c r="AA138" s="120">
        <v>0</v>
      </c>
      <c r="AB138" s="120">
        <v>0</v>
      </c>
      <c r="AC138" s="120">
        <v>0</v>
      </c>
      <c r="AD138" s="120">
        <v>0</v>
      </c>
      <c r="AE138" s="120">
        <v>0</v>
      </c>
      <c r="AF138" s="120">
        <v>8.9999999999999993E-3</v>
      </c>
    </row>
    <row r="139" spans="1:33" x14ac:dyDescent="0.25">
      <c r="B139" s="119" t="s">
        <v>176</v>
      </c>
      <c r="C139" s="120">
        <v>0</v>
      </c>
      <c r="D139" s="120">
        <v>0</v>
      </c>
      <c r="E139" s="120">
        <v>0</v>
      </c>
      <c r="F139" s="120">
        <v>0</v>
      </c>
      <c r="G139" s="120">
        <v>0</v>
      </c>
      <c r="H139" s="120">
        <v>0</v>
      </c>
      <c r="I139" s="120">
        <v>0</v>
      </c>
      <c r="J139" s="120">
        <v>0</v>
      </c>
      <c r="K139" s="120">
        <v>0</v>
      </c>
      <c r="L139" s="120">
        <v>0</v>
      </c>
      <c r="M139" s="120">
        <v>0</v>
      </c>
      <c r="N139" s="120">
        <v>0</v>
      </c>
      <c r="O139" s="120">
        <v>0</v>
      </c>
      <c r="P139" s="120">
        <v>0</v>
      </c>
      <c r="Q139" s="120">
        <v>0</v>
      </c>
      <c r="R139" s="120">
        <v>0</v>
      </c>
      <c r="S139" s="120">
        <v>0</v>
      </c>
      <c r="T139" s="120">
        <v>0</v>
      </c>
      <c r="U139" s="120">
        <v>0</v>
      </c>
      <c r="V139" s="120">
        <v>0</v>
      </c>
      <c r="W139" s="120">
        <v>0</v>
      </c>
      <c r="X139" s="120">
        <v>0</v>
      </c>
      <c r="Y139" s="120">
        <v>0</v>
      </c>
      <c r="Z139" s="120">
        <v>0</v>
      </c>
      <c r="AA139" s="120">
        <v>0</v>
      </c>
      <c r="AB139" s="120">
        <v>0</v>
      </c>
      <c r="AC139" s="120">
        <v>0</v>
      </c>
      <c r="AD139" s="120">
        <v>0</v>
      </c>
      <c r="AE139" s="120">
        <v>0</v>
      </c>
      <c r="AF139" s="120">
        <v>0</v>
      </c>
    </row>
    <row r="140" spans="1:33" x14ac:dyDescent="0.25">
      <c r="B140" s="119" t="s">
        <v>177</v>
      </c>
      <c r="C140" s="120">
        <v>0</v>
      </c>
      <c r="D140" s="120">
        <v>0</v>
      </c>
      <c r="E140" s="120">
        <v>0</v>
      </c>
      <c r="F140" s="120">
        <v>0</v>
      </c>
      <c r="G140" s="120">
        <v>0</v>
      </c>
      <c r="H140" s="120">
        <v>0</v>
      </c>
      <c r="I140" s="120">
        <v>0</v>
      </c>
      <c r="J140" s="120">
        <v>0</v>
      </c>
      <c r="K140" s="120">
        <v>0</v>
      </c>
      <c r="L140" s="120">
        <v>0</v>
      </c>
      <c r="M140" s="120">
        <v>0</v>
      </c>
      <c r="N140" s="120">
        <v>0</v>
      </c>
      <c r="O140" s="120">
        <v>0</v>
      </c>
      <c r="P140" s="120">
        <v>0</v>
      </c>
      <c r="Q140" s="120">
        <v>0</v>
      </c>
      <c r="R140" s="120">
        <v>0</v>
      </c>
      <c r="S140" s="120">
        <v>0</v>
      </c>
      <c r="T140" s="120">
        <v>0</v>
      </c>
      <c r="U140" s="120">
        <v>0</v>
      </c>
      <c r="V140" s="120">
        <v>0</v>
      </c>
      <c r="W140" s="120">
        <v>0</v>
      </c>
      <c r="X140" s="120">
        <v>0</v>
      </c>
      <c r="Y140" s="120">
        <v>0</v>
      </c>
      <c r="Z140" s="120">
        <v>0</v>
      </c>
      <c r="AA140" s="120">
        <v>0</v>
      </c>
      <c r="AB140" s="120">
        <v>0</v>
      </c>
      <c r="AC140" s="120">
        <v>0</v>
      </c>
      <c r="AD140" s="120">
        <v>0</v>
      </c>
      <c r="AE140" s="120">
        <v>0</v>
      </c>
      <c r="AF140" s="120">
        <v>0</v>
      </c>
    </row>
    <row r="141" spans="1:33" x14ac:dyDescent="0.25">
      <c r="B141" s="119" t="s">
        <v>178</v>
      </c>
      <c r="C141" s="120">
        <v>0</v>
      </c>
      <c r="D141" s="120">
        <v>0</v>
      </c>
      <c r="E141" s="120">
        <v>0</v>
      </c>
      <c r="F141" s="120">
        <v>0</v>
      </c>
      <c r="G141" s="120">
        <v>0</v>
      </c>
      <c r="H141" s="120">
        <v>0</v>
      </c>
      <c r="I141" s="120">
        <v>0</v>
      </c>
      <c r="J141" s="120">
        <v>0</v>
      </c>
      <c r="K141" s="120">
        <v>0</v>
      </c>
      <c r="L141" s="120">
        <v>0</v>
      </c>
      <c r="M141" s="120">
        <v>0</v>
      </c>
      <c r="N141" s="120">
        <v>0</v>
      </c>
      <c r="O141" s="120">
        <v>0</v>
      </c>
      <c r="P141" s="120">
        <v>0</v>
      </c>
      <c r="Q141" s="120">
        <v>0</v>
      </c>
      <c r="R141" s="120">
        <v>0</v>
      </c>
      <c r="S141" s="120">
        <v>0</v>
      </c>
      <c r="T141" s="120">
        <v>0</v>
      </c>
      <c r="U141" s="120">
        <v>0</v>
      </c>
      <c r="V141" s="120">
        <v>0</v>
      </c>
      <c r="W141" s="120">
        <v>0</v>
      </c>
      <c r="X141" s="120">
        <v>0</v>
      </c>
      <c r="Y141" s="120">
        <v>0</v>
      </c>
      <c r="Z141" s="120">
        <v>0</v>
      </c>
      <c r="AA141" s="120">
        <v>0</v>
      </c>
      <c r="AB141" s="120">
        <v>0</v>
      </c>
      <c r="AC141" s="120">
        <v>0</v>
      </c>
      <c r="AD141" s="120">
        <v>0</v>
      </c>
      <c r="AE141" s="120">
        <v>0</v>
      </c>
      <c r="AF141" s="120">
        <v>0</v>
      </c>
    </row>
    <row r="142" spans="1:33" x14ac:dyDescent="0.25">
      <c r="B142" s="119" t="s">
        <v>179</v>
      </c>
      <c r="C142" s="120">
        <v>0</v>
      </c>
      <c r="D142" s="120">
        <v>0</v>
      </c>
      <c r="E142" s="120">
        <v>0</v>
      </c>
      <c r="F142" s="120">
        <v>0</v>
      </c>
      <c r="G142" s="120">
        <v>0</v>
      </c>
      <c r="H142" s="120">
        <v>0</v>
      </c>
      <c r="I142" s="120">
        <v>0</v>
      </c>
      <c r="J142" s="120">
        <v>0</v>
      </c>
      <c r="K142" s="120">
        <v>0</v>
      </c>
      <c r="L142" s="120">
        <v>0</v>
      </c>
      <c r="M142" s="120">
        <v>0</v>
      </c>
      <c r="N142" s="120">
        <v>0</v>
      </c>
      <c r="O142" s="120">
        <v>0</v>
      </c>
      <c r="P142" s="120">
        <v>0</v>
      </c>
      <c r="Q142" s="120">
        <v>0</v>
      </c>
      <c r="R142" s="120">
        <v>0</v>
      </c>
      <c r="S142" s="120">
        <v>0</v>
      </c>
      <c r="T142" s="120">
        <v>0</v>
      </c>
      <c r="U142" s="120">
        <v>0</v>
      </c>
      <c r="V142" s="120">
        <v>0.255</v>
      </c>
      <c r="W142" s="120">
        <v>0</v>
      </c>
      <c r="X142" s="120">
        <v>0</v>
      </c>
      <c r="Y142" s="120">
        <v>0</v>
      </c>
      <c r="Z142" s="120">
        <v>0</v>
      </c>
      <c r="AA142" s="120">
        <v>0</v>
      </c>
      <c r="AB142" s="120">
        <v>0</v>
      </c>
      <c r="AC142" s="120">
        <v>0</v>
      </c>
      <c r="AD142" s="120">
        <v>0</v>
      </c>
      <c r="AE142" s="120">
        <v>0</v>
      </c>
      <c r="AF142" s="120">
        <v>0.255</v>
      </c>
    </row>
    <row r="143" spans="1:33" x14ac:dyDescent="0.2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33" x14ac:dyDescent="0.25">
      <c r="B144" s="119" t="s">
        <v>181</v>
      </c>
      <c r="C144" s="120">
        <v>0</v>
      </c>
      <c r="D144" s="120">
        <v>0</v>
      </c>
      <c r="E144" s="120">
        <v>0</v>
      </c>
      <c r="F144" s="120">
        <v>0</v>
      </c>
      <c r="G144" s="120">
        <v>0</v>
      </c>
      <c r="H144" s="120">
        <v>0.52100000000000002</v>
      </c>
      <c r="I144" s="120">
        <v>0.32700000000000001</v>
      </c>
      <c r="J144" s="120">
        <v>0</v>
      </c>
      <c r="K144" s="120">
        <v>0</v>
      </c>
      <c r="L144" s="120">
        <v>8.8000000000000007</v>
      </c>
      <c r="M144" s="120">
        <v>0</v>
      </c>
      <c r="N144" s="120">
        <v>0</v>
      </c>
      <c r="O144" s="120">
        <v>0</v>
      </c>
      <c r="P144" s="120">
        <v>0.124</v>
      </c>
      <c r="Q144" s="120">
        <v>0</v>
      </c>
      <c r="R144" s="120">
        <v>15</v>
      </c>
      <c r="S144" s="120">
        <v>0</v>
      </c>
      <c r="T144" s="120">
        <v>0</v>
      </c>
      <c r="U144" s="120">
        <v>0</v>
      </c>
      <c r="V144" s="120">
        <v>0.25</v>
      </c>
      <c r="W144" s="120">
        <v>0</v>
      </c>
      <c r="X144" s="120">
        <v>5.1159999999999997</v>
      </c>
      <c r="Y144" s="120">
        <v>0</v>
      </c>
      <c r="Z144" s="120">
        <v>0</v>
      </c>
      <c r="AA144" s="120">
        <v>0</v>
      </c>
      <c r="AB144" s="120">
        <v>0</v>
      </c>
      <c r="AC144" s="120">
        <v>0</v>
      </c>
      <c r="AD144" s="120">
        <v>0</v>
      </c>
      <c r="AE144" s="120">
        <v>0</v>
      </c>
      <c r="AF144" s="120">
        <v>30.138000000000002</v>
      </c>
    </row>
    <row r="145" spans="1:32" x14ac:dyDescent="0.25">
      <c r="B145" s="119" t="s">
        <v>182</v>
      </c>
      <c r="C145" s="120">
        <v>0</v>
      </c>
      <c r="D145" s="120">
        <v>0</v>
      </c>
      <c r="E145" s="120">
        <v>0</v>
      </c>
      <c r="F145" s="120">
        <v>0</v>
      </c>
      <c r="G145" s="120">
        <v>0</v>
      </c>
      <c r="H145" s="120">
        <v>0</v>
      </c>
      <c r="I145" s="120">
        <v>0</v>
      </c>
      <c r="J145" s="120">
        <v>0</v>
      </c>
      <c r="K145" s="120">
        <v>0</v>
      </c>
      <c r="L145" s="120">
        <v>0</v>
      </c>
      <c r="M145" s="120">
        <v>0</v>
      </c>
      <c r="N145" s="120">
        <v>0</v>
      </c>
      <c r="O145" s="120">
        <v>0</v>
      </c>
      <c r="P145" s="120">
        <v>0</v>
      </c>
      <c r="Q145" s="120">
        <v>0</v>
      </c>
      <c r="R145" s="120">
        <v>0</v>
      </c>
      <c r="S145" s="120">
        <v>0</v>
      </c>
      <c r="T145" s="120">
        <v>0</v>
      </c>
      <c r="U145" s="120">
        <v>0</v>
      </c>
      <c r="V145" s="120">
        <v>0.11952</v>
      </c>
      <c r="W145" s="120">
        <v>0</v>
      </c>
      <c r="X145" s="120">
        <v>0</v>
      </c>
      <c r="Y145" s="120">
        <v>0</v>
      </c>
      <c r="Z145" s="120">
        <v>0</v>
      </c>
      <c r="AA145" s="120">
        <v>0</v>
      </c>
      <c r="AB145" s="120">
        <v>0</v>
      </c>
      <c r="AC145" s="120">
        <v>0</v>
      </c>
      <c r="AD145" s="120">
        <v>0</v>
      </c>
      <c r="AE145" s="120">
        <v>5.3741199999999996</v>
      </c>
      <c r="AF145" s="120">
        <v>5.4936399999999992</v>
      </c>
    </row>
    <row r="146" spans="1:32" x14ac:dyDescent="0.25">
      <c r="B146" s="119" t="s">
        <v>183</v>
      </c>
      <c r="C146" s="120">
        <v>0</v>
      </c>
      <c r="D146" s="120">
        <v>0</v>
      </c>
      <c r="E146" s="120">
        <v>0</v>
      </c>
      <c r="F146" s="120">
        <v>0</v>
      </c>
      <c r="G146" s="120">
        <v>0</v>
      </c>
      <c r="H146" s="120">
        <v>0.1</v>
      </c>
      <c r="I146" s="120">
        <v>0</v>
      </c>
      <c r="J146" s="120">
        <v>0</v>
      </c>
      <c r="K146" s="120">
        <v>0</v>
      </c>
      <c r="L146" s="120">
        <v>0</v>
      </c>
      <c r="M146" s="120">
        <v>0</v>
      </c>
      <c r="N146" s="120">
        <v>0</v>
      </c>
      <c r="O146" s="120">
        <v>0</v>
      </c>
      <c r="P146" s="120">
        <v>0</v>
      </c>
      <c r="Q146" s="120">
        <v>0</v>
      </c>
      <c r="R146" s="120">
        <v>0</v>
      </c>
      <c r="S146" s="120">
        <v>0</v>
      </c>
      <c r="T146" s="120">
        <v>0</v>
      </c>
      <c r="U146" s="120">
        <v>0</v>
      </c>
      <c r="V146" s="120">
        <v>0.01</v>
      </c>
      <c r="W146" s="120">
        <v>2.2000000000000002</v>
      </c>
      <c r="X146" s="120">
        <v>0</v>
      </c>
      <c r="Y146" s="120">
        <v>0</v>
      </c>
      <c r="Z146" s="120">
        <v>0</v>
      </c>
      <c r="AA146" s="120">
        <v>0</v>
      </c>
      <c r="AB146" s="120">
        <v>0</v>
      </c>
      <c r="AC146" s="120">
        <v>0</v>
      </c>
      <c r="AD146" s="120">
        <v>0</v>
      </c>
      <c r="AE146" s="120">
        <v>0</v>
      </c>
      <c r="AF146" s="120">
        <v>2.31</v>
      </c>
    </row>
    <row r="147" spans="1:32" x14ac:dyDescent="0.2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row>
    <row r="148" spans="1:32" x14ac:dyDescent="0.25">
      <c r="B148" s="119" t="s">
        <v>185</v>
      </c>
      <c r="C148" s="120">
        <v>0</v>
      </c>
      <c r="D148" s="120">
        <v>0</v>
      </c>
      <c r="E148" s="120">
        <v>0</v>
      </c>
      <c r="F148" s="120">
        <v>0</v>
      </c>
      <c r="G148" s="120">
        <v>0</v>
      </c>
      <c r="H148" s="120">
        <v>0</v>
      </c>
      <c r="I148" s="120">
        <v>0.21</v>
      </c>
      <c r="J148" s="120">
        <v>0</v>
      </c>
      <c r="K148" s="120">
        <v>0</v>
      </c>
      <c r="L148" s="120">
        <v>12.83</v>
      </c>
      <c r="M148" s="120">
        <v>0</v>
      </c>
      <c r="N148" s="120">
        <v>0</v>
      </c>
      <c r="O148" s="120">
        <v>0</v>
      </c>
      <c r="P148" s="120">
        <v>0</v>
      </c>
      <c r="Q148" s="120">
        <v>0</v>
      </c>
      <c r="R148" s="120">
        <v>0</v>
      </c>
      <c r="S148" s="120">
        <v>0</v>
      </c>
      <c r="T148" s="120">
        <v>0</v>
      </c>
      <c r="U148" s="120">
        <v>0</v>
      </c>
      <c r="V148" s="120">
        <v>0.34200000000000003</v>
      </c>
      <c r="W148" s="120">
        <v>0</v>
      </c>
      <c r="X148" s="120">
        <v>0</v>
      </c>
      <c r="Y148" s="120">
        <v>0</v>
      </c>
      <c r="Z148" s="120">
        <v>0</v>
      </c>
      <c r="AA148" s="120">
        <v>0</v>
      </c>
      <c r="AB148" s="120">
        <v>0</v>
      </c>
      <c r="AC148" s="120">
        <v>0</v>
      </c>
      <c r="AD148" s="120">
        <v>0</v>
      </c>
      <c r="AE148" s="120">
        <v>0</v>
      </c>
      <c r="AF148" s="120">
        <v>13.382000000000001</v>
      </c>
    </row>
    <row r="149" spans="1:32" x14ac:dyDescent="0.25">
      <c r="B149" s="119" t="s">
        <v>186</v>
      </c>
      <c r="C149" s="120">
        <v>0</v>
      </c>
      <c r="D149" s="120">
        <v>0</v>
      </c>
      <c r="E149" s="120">
        <v>0</v>
      </c>
      <c r="F149" s="120">
        <v>0</v>
      </c>
      <c r="G149" s="120">
        <v>0</v>
      </c>
      <c r="H149" s="120">
        <v>0</v>
      </c>
      <c r="I149" s="120">
        <v>0.16200000000000001</v>
      </c>
      <c r="J149" s="120">
        <v>0</v>
      </c>
      <c r="K149" s="120">
        <v>0</v>
      </c>
      <c r="L149" s="120">
        <v>0</v>
      </c>
      <c r="M149" s="120">
        <v>0</v>
      </c>
      <c r="N149" s="120">
        <v>0</v>
      </c>
      <c r="O149" s="120">
        <v>0</v>
      </c>
      <c r="P149" s="120">
        <v>0</v>
      </c>
      <c r="Q149" s="120">
        <v>0</v>
      </c>
      <c r="R149" s="120">
        <v>0.04</v>
      </c>
      <c r="S149" s="120">
        <v>0</v>
      </c>
      <c r="T149" s="120">
        <v>0</v>
      </c>
      <c r="U149" s="120">
        <v>0</v>
      </c>
      <c r="V149" s="120">
        <v>0.219</v>
      </c>
      <c r="W149" s="120">
        <v>0</v>
      </c>
      <c r="X149" s="120">
        <v>0</v>
      </c>
      <c r="Y149" s="120">
        <v>0</v>
      </c>
      <c r="Z149" s="120">
        <v>0</v>
      </c>
      <c r="AA149" s="120">
        <v>0</v>
      </c>
      <c r="AB149" s="120">
        <v>8.6</v>
      </c>
      <c r="AC149" s="120">
        <v>0</v>
      </c>
      <c r="AD149" s="120">
        <v>0</v>
      </c>
      <c r="AE149" s="120">
        <v>0</v>
      </c>
      <c r="AF149" s="120">
        <v>9.020999999999999</v>
      </c>
    </row>
    <row r="150" spans="1:32" x14ac:dyDescent="0.25">
      <c r="B150" s="119" t="s">
        <v>187</v>
      </c>
      <c r="C150" s="120">
        <v>0</v>
      </c>
      <c r="D150" s="120">
        <v>0</v>
      </c>
      <c r="E150" s="120">
        <v>0</v>
      </c>
      <c r="F150" s="120">
        <v>0</v>
      </c>
      <c r="G150" s="120">
        <v>0</v>
      </c>
      <c r="H150" s="120">
        <v>0</v>
      </c>
      <c r="I150" s="120">
        <v>0</v>
      </c>
      <c r="J150" s="120">
        <v>3</v>
      </c>
      <c r="K150" s="120">
        <v>0</v>
      </c>
      <c r="L150" s="120">
        <v>0</v>
      </c>
      <c r="M150" s="120">
        <v>0</v>
      </c>
      <c r="N150" s="120">
        <v>0</v>
      </c>
      <c r="O150" s="120">
        <v>0</v>
      </c>
      <c r="P150" s="120">
        <v>14.4</v>
      </c>
      <c r="Q150" s="120">
        <v>0</v>
      </c>
      <c r="R150" s="120">
        <v>0</v>
      </c>
      <c r="S150" s="120">
        <v>0</v>
      </c>
      <c r="T150" s="120">
        <v>0</v>
      </c>
      <c r="U150" s="120">
        <v>0</v>
      </c>
      <c r="V150" s="120">
        <v>0.46500000000000002</v>
      </c>
      <c r="W150" s="120">
        <v>0</v>
      </c>
      <c r="X150" s="120">
        <v>0</v>
      </c>
      <c r="Y150" s="120">
        <v>0</v>
      </c>
      <c r="Z150" s="120">
        <v>0</v>
      </c>
      <c r="AA150" s="120">
        <v>0</v>
      </c>
      <c r="AB150" s="120">
        <v>0</v>
      </c>
      <c r="AC150" s="120">
        <v>0</v>
      </c>
      <c r="AD150" s="120">
        <v>0</v>
      </c>
      <c r="AE150" s="120">
        <v>0</v>
      </c>
      <c r="AF150" s="120">
        <v>17.864999999999998</v>
      </c>
    </row>
    <row r="151" spans="1:32" x14ac:dyDescent="0.25">
      <c r="B151" s="119" t="s">
        <v>188</v>
      </c>
      <c r="C151" s="120">
        <v>0</v>
      </c>
      <c r="D151" s="120">
        <v>0</v>
      </c>
      <c r="E151" s="120">
        <v>1.8</v>
      </c>
      <c r="F151" s="120">
        <v>82</v>
      </c>
      <c r="G151" s="120">
        <v>5.3</v>
      </c>
      <c r="H151" s="120">
        <v>0.5</v>
      </c>
      <c r="I151" s="120">
        <v>0</v>
      </c>
      <c r="J151" s="120">
        <v>0</v>
      </c>
      <c r="K151" s="120">
        <v>0</v>
      </c>
      <c r="L151" s="120">
        <v>100</v>
      </c>
      <c r="M151" s="120">
        <v>0</v>
      </c>
      <c r="N151" s="120">
        <v>0</v>
      </c>
      <c r="O151" s="120">
        <v>0</v>
      </c>
      <c r="P151" s="120">
        <v>0</v>
      </c>
      <c r="Q151" s="120">
        <v>0</v>
      </c>
      <c r="R151" s="120">
        <v>0</v>
      </c>
      <c r="S151" s="120">
        <v>0</v>
      </c>
      <c r="T151" s="120">
        <v>0</v>
      </c>
      <c r="U151" s="120">
        <v>0</v>
      </c>
      <c r="V151" s="120">
        <v>4.8390000000000004</v>
      </c>
      <c r="W151" s="120">
        <v>0</v>
      </c>
      <c r="X151" s="120">
        <v>0</v>
      </c>
      <c r="Y151" s="120">
        <v>0</v>
      </c>
      <c r="Z151" s="120">
        <v>13</v>
      </c>
      <c r="AA151" s="120">
        <v>18</v>
      </c>
      <c r="AB151" s="120">
        <v>0</v>
      </c>
      <c r="AC151" s="120">
        <v>0</v>
      </c>
      <c r="AD151" s="120">
        <v>0</v>
      </c>
      <c r="AE151" s="120">
        <v>0</v>
      </c>
      <c r="AF151" s="120">
        <v>225.43899999999999</v>
      </c>
    </row>
    <row r="152" spans="1:32" x14ac:dyDescent="0.2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row>
    <row r="153" spans="1:32" x14ac:dyDescent="0.25">
      <c r="B153" s="119" t="s">
        <v>190</v>
      </c>
      <c r="C153" s="120">
        <v>0</v>
      </c>
      <c r="D153" s="120">
        <v>0</v>
      </c>
      <c r="E153" s="120">
        <v>0</v>
      </c>
      <c r="F153" s="120">
        <v>0</v>
      </c>
      <c r="G153" s="120">
        <v>0</v>
      </c>
      <c r="H153" s="120">
        <v>0</v>
      </c>
      <c r="I153" s="120">
        <v>0.6</v>
      </c>
      <c r="J153" s="120">
        <v>0</v>
      </c>
      <c r="K153" s="120">
        <v>0.3</v>
      </c>
      <c r="L153" s="120">
        <v>0</v>
      </c>
      <c r="M153" s="120">
        <v>0</v>
      </c>
      <c r="N153" s="120">
        <v>0</v>
      </c>
      <c r="O153" s="120">
        <v>0</v>
      </c>
      <c r="P153" s="120">
        <v>0</v>
      </c>
      <c r="Q153" s="120">
        <v>42.389800000000001</v>
      </c>
      <c r="R153" s="120">
        <v>33.5017</v>
      </c>
      <c r="S153" s="120">
        <v>0</v>
      </c>
      <c r="T153" s="120">
        <v>0</v>
      </c>
      <c r="U153" s="120">
        <v>76.179900000000004</v>
      </c>
      <c r="V153" s="120">
        <v>1.4994499999999999</v>
      </c>
      <c r="W153" s="120">
        <v>0</v>
      </c>
      <c r="X153" s="120">
        <v>4.8</v>
      </c>
      <c r="Y153" s="120">
        <v>0</v>
      </c>
      <c r="Z153" s="120">
        <v>0</v>
      </c>
      <c r="AA153" s="120">
        <v>0</v>
      </c>
      <c r="AB153" s="120">
        <v>0</v>
      </c>
      <c r="AC153" s="120">
        <v>0</v>
      </c>
      <c r="AD153" s="120">
        <v>0</v>
      </c>
      <c r="AE153" s="120">
        <v>0</v>
      </c>
      <c r="AF153" s="120">
        <v>159.27085000000002</v>
      </c>
    </row>
    <row r="154" spans="1:32" x14ac:dyDescent="0.2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row>
    <row r="155" spans="1:32" x14ac:dyDescent="0.25">
      <c r="B155" s="119" t="s">
        <v>192</v>
      </c>
      <c r="C155" s="120">
        <v>0</v>
      </c>
      <c r="D155" s="120">
        <v>0</v>
      </c>
      <c r="E155" s="120">
        <v>0</v>
      </c>
      <c r="F155" s="120">
        <v>89.694999999999993</v>
      </c>
      <c r="G155" s="120">
        <v>1.468</v>
      </c>
      <c r="H155" s="120">
        <v>3.84118</v>
      </c>
      <c r="I155" s="120">
        <v>0.16120399999999999</v>
      </c>
      <c r="J155" s="120">
        <v>0</v>
      </c>
      <c r="K155" s="120">
        <v>4.9411799999999999E-2</v>
      </c>
      <c r="L155" s="120">
        <v>12.372999999999999</v>
      </c>
      <c r="M155" s="120">
        <v>0</v>
      </c>
      <c r="N155" s="120">
        <v>61.796599999999998</v>
      </c>
      <c r="O155" s="120">
        <v>196.55600000000001</v>
      </c>
      <c r="P155" s="120">
        <v>293.90199999999999</v>
      </c>
      <c r="Q155" s="120">
        <v>0</v>
      </c>
      <c r="R155" s="120">
        <v>0</v>
      </c>
      <c r="S155" s="120">
        <v>0</v>
      </c>
      <c r="T155" s="120">
        <v>0</v>
      </c>
      <c r="U155" s="120">
        <v>0</v>
      </c>
      <c r="V155" s="120">
        <v>9.8364499999999992</v>
      </c>
      <c r="W155" s="120">
        <v>0</v>
      </c>
      <c r="X155" s="120">
        <v>0</v>
      </c>
      <c r="Y155" s="120">
        <v>0</v>
      </c>
      <c r="Z155" s="120">
        <v>0</v>
      </c>
      <c r="AA155" s="120">
        <v>0</v>
      </c>
      <c r="AB155" s="120">
        <v>0</v>
      </c>
      <c r="AC155" s="120">
        <v>0</v>
      </c>
      <c r="AD155" s="120">
        <v>0</v>
      </c>
      <c r="AE155" s="120">
        <v>68.436499999999995</v>
      </c>
      <c r="AF155" s="120">
        <v>738.11534580000011</v>
      </c>
    </row>
    <row r="156" spans="1:32" x14ac:dyDescent="0.2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row>
    <row r="157" spans="1:32" x14ac:dyDescent="0.25">
      <c r="B157" s="119" t="s">
        <v>194</v>
      </c>
      <c r="C157" s="120">
        <v>0</v>
      </c>
      <c r="D157" s="120">
        <v>0</v>
      </c>
      <c r="E157" s="120">
        <v>0</v>
      </c>
      <c r="F157" s="120">
        <v>0</v>
      </c>
      <c r="G157" s="120">
        <v>0</v>
      </c>
      <c r="H157" s="120">
        <v>0</v>
      </c>
      <c r="I157" s="120">
        <v>0</v>
      </c>
      <c r="J157" s="120">
        <v>0</v>
      </c>
      <c r="K157" s="120">
        <v>0</v>
      </c>
      <c r="L157" s="120">
        <v>0</v>
      </c>
      <c r="M157" s="120">
        <v>0</v>
      </c>
      <c r="N157" s="120">
        <v>0</v>
      </c>
      <c r="O157" s="120">
        <v>0</v>
      </c>
      <c r="P157" s="120">
        <v>0</v>
      </c>
      <c r="Q157" s="120">
        <v>0</v>
      </c>
      <c r="R157" s="120">
        <v>0</v>
      </c>
      <c r="S157" s="120">
        <v>0</v>
      </c>
      <c r="T157" s="120">
        <v>0</v>
      </c>
      <c r="U157" s="120">
        <v>0</v>
      </c>
      <c r="V157" s="120">
        <v>0</v>
      </c>
      <c r="W157" s="120">
        <v>0</v>
      </c>
      <c r="X157" s="120">
        <v>0</v>
      </c>
      <c r="Y157" s="120">
        <v>0</v>
      </c>
      <c r="Z157" s="120">
        <v>0</v>
      </c>
      <c r="AA157" s="120">
        <v>0</v>
      </c>
      <c r="AB157" s="120">
        <v>0</v>
      </c>
      <c r="AC157" s="120">
        <v>0</v>
      </c>
      <c r="AD157" s="120">
        <v>0</v>
      </c>
      <c r="AE157" s="120">
        <v>0</v>
      </c>
      <c r="AF157" s="120">
        <v>0</v>
      </c>
    </row>
    <row r="158" spans="1:32" x14ac:dyDescent="0.25">
      <c r="B158" s="119" t="s">
        <v>195</v>
      </c>
      <c r="C158" s="120">
        <v>0</v>
      </c>
      <c r="D158" s="120">
        <v>930.74199999999996</v>
      </c>
      <c r="E158" s="120">
        <v>0</v>
      </c>
      <c r="F158" s="120">
        <v>24.651</v>
      </c>
      <c r="G158" s="120">
        <v>3.31</v>
      </c>
      <c r="H158" s="120">
        <v>0</v>
      </c>
      <c r="I158" s="120">
        <v>0.503</v>
      </c>
      <c r="J158" s="120">
        <v>0</v>
      </c>
      <c r="K158" s="120">
        <v>6.6340000000000003</v>
      </c>
      <c r="L158" s="120">
        <v>78.061999999999998</v>
      </c>
      <c r="M158" s="120">
        <v>305.13799999999998</v>
      </c>
      <c r="N158" s="120">
        <v>0</v>
      </c>
      <c r="O158" s="120">
        <v>482.66699999999997</v>
      </c>
      <c r="P158" s="120">
        <v>1000.27</v>
      </c>
      <c r="Q158" s="120">
        <v>0</v>
      </c>
      <c r="R158" s="120">
        <v>71.899000000000001</v>
      </c>
      <c r="S158" s="120">
        <v>0</v>
      </c>
      <c r="T158" s="120">
        <v>0</v>
      </c>
      <c r="U158" s="120">
        <v>0</v>
      </c>
      <c r="V158" s="120">
        <v>60.158000000000001</v>
      </c>
      <c r="W158" s="120">
        <v>0</v>
      </c>
      <c r="X158" s="120">
        <v>138.047</v>
      </c>
      <c r="Y158" s="120">
        <v>0</v>
      </c>
      <c r="Z158" s="120">
        <v>141.99</v>
      </c>
      <c r="AA158" s="120">
        <v>343.84100000000001</v>
      </c>
      <c r="AB158" s="120">
        <v>0</v>
      </c>
      <c r="AC158" s="120">
        <v>0</v>
      </c>
      <c r="AD158" s="120">
        <v>0</v>
      </c>
      <c r="AE158" s="120">
        <v>35.462000000000003</v>
      </c>
      <c r="AF158" s="120">
        <v>3623.3739999999998</v>
      </c>
    </row>
    <row r="159" spans="1:32" x14ac:dyDescent="0.25">
      <c r="B159" s="119" t="s">
        <v>196</v>
      </c>
      <c r="C159" s="120">
        <v>0</v>
      </c>
      <c r="D159" s="120">
        <v>0</v>
      </c>
      <c r="E159" s="120">
        <v>0</v>
      </c>
      <c r="F159" s="120">
        <v>11.551</v>
      </c>
      <c r="G159" s="120">
        <v>0</v>
      </c>
      <c r="H159" s="120">
        <v>0</v>
      </c>
      <c r="I159" s="120">
        <v>0</v>
      </c>
      <c r="J159" s="120">
        <v>0</v>
      </c>
      <c r="K159" s="120">
        <v>0</v>
      </c>
      <c r="L159" s="120">
        <v>36.578000000000003</v>
      </c>
      <c r="M159" s="120">
        <v>0</v>
      </c>
      <c r="N159" s="120">
        <v>0</v>
      </c>
      <c r="O159" s="120">
        <v>30.318999999999999</v>
      </c>
      <c r="P159" s="120">
        <v>0</v>
      </c>
      <c r="Q159" s="120">
        <v>0</v>
      </c>
      <c r="R159" s="120">
        <v>33.69</v>
      </c>
      <c r="S159" s="120">
        <v>0</v>
      </c>
      <c r="T159" s="120">
        <v>0</v>
      </c>
      <c r="U159" s="120">
        <v>0</v>
      </c>
      <c r="V159" s="120">
        <v>4.1219999999999999</v>
      </c>
      <c r="W159" s="120">
        <v>0</v>
      </c>
      <c r="X159" s="120">
        <v>0</v>
      </c>
      <c r="Y159" s="120">
        <v>0</v>
      </c>
      <c r="Z159" s="120">
        <v>0</v>
      </c>
      <c r="AA159" s="120">
        <v>0</v>
      </c>
      <c r="AB159" s="120">
        <v>0</v>
      </c>
      <c r="AC159" s="120">
        <v>0</v>
      </c>
      <c r="AD159" s="120">
        <v>0</v>
      </c>
      <c r="AE159" s="120">
        <v>14.439</v>
      </c>
      <c r="AF159" s="120">
        <v>130.69900000000001</v>
      </c>
    </row>
    <row r="160" spans="1:32" x14ac:dyDescent="0.25">
      <c r="B160" s="119" t="s">
        <v>193</v>
      </c>
      <c r="C160" s="120">
        <v>0</v>
      </c>
      <c r="D160" s="120">
        <v>0</v>
      </c>
      <c r="E160" s="120">
        <v>0</v>
      </c>
      <c r="F160" s="120">
        <v>0</v>
      </c>
      <c r="G160" s="120">
        <v>0</v>
      </c>
      <c r="H160" s="120">
        <v>0</v>
      </c>
      <c r="I160" s="120">
        <v>0</v>
      </c>
      <c r="J160" s="120">
        <v>0</v>
      </c>
      <c r="K160" s="120">
        <v>0</v>
      </c>
      <c r="L160" s="120">
        <v>0</v>
      </c>
      <c r="M160" s="120">
        <v>0</v>
      </c>
      <c r="N160" s="120">
        <v>0</v>
      </c>
      <c r="O160" s="120">
        <v>0</v>
      </c>
      <c r="P160" s="120">
        <v>0</v>
      </c>
      <c r="Q160" s="120">
        <v>0</v>
      </c>
      <c r="R160" s="120">
        <v>0</v>
      </c>
      <c r="S160" s="120">
        <v>0</v>
      </c>
      <c r="T160" s="120">
        <v>0</v>
      </c>
      <c r="U160" s="120">
        <v>0</v>
      </c>
      <c r="V160" s="120">
        <v>0</v>
      </c>
      <c r="W160" s="120">
        <v>0</v>
      </c>
      <c r="X160" s="120">
        <v>0</v>
      </c>
      <c r="Y160" s="120">
        <v>0</v>
      </c>
      <c r="Z160" s="120">
        <v>0</v>
      </c>
      <c r="AA160" s="120">
        <v>0</v>
      </c>
      <c r="AB160" s="120">
        <v>0</v>
      </c>
      <c r="AC160" s="120">
        <v>0</v>
      </c>
      <c r="AD160" s="120">
        <v>0</v>
      </c>
      <c r="AE160" s="120">
        <v>0</v>
      </c>
      <c r="AF160" s="120">
        <v>0</v>
      </c>
    </row>
    <row r="161" spans="1:32" x14ac:dyDescent="0.25">
      <c r="B161" s="119" t="s">
        <v>197</v>
      </c>
      <c r="C161" s="120">
        <v>0</v>
      </c>
      <c r="D161" s="120">
        <v>0</v>
      </c>
      <c r="E161" s="120">
        <v>0</v>
      </c>
      <c r="F161" s="120">
        <v>0</v>
      </c>
      <c r="G161" s="120">
        <v>0</v>
      </c>
      <c r="H161" s="120">
        <v>0</v>
      </c>
      <c r="I161" s="120">
        <v>0</v>
      </c>
      <c r="J161" s="120">
        <v>0</v>
      </c>
      <c r="K161" s="120">
        <v>0</v>
      </c>
      <c r="L161" s="120">
        <v>0</v>
      </c>
      <c r="M161" s="120">
        <v>0</v>
      </c>
      <c r="N161" s="120">
        <v>0</v>
      </c>
      <c r="O161" s="120">
        <v>0</v>
      </c>
      <c r="P161" s="120">
        <v>0</v>
      </c>
      <c r="Q161" s="120">
        <v>0</v>
      </c>
      <c r="R161" s="120">
        <v>0</v>
      </c>
      <c r="S161" s="120">
        <v>0</v>
      </c>
      <c r="T161" s="120">
        <v>0</v>
      </c>
      <c r="U161" s="120">
        <v>0</v>
      </c>
      <c r="V161" s="120">
        <v>0</v>
      </c>
      <c r="W161" s="120">
        <v>0</v>
      </c>
      <c r="X161" s="120">
        <v>0</v>
      </c>
      <c r="Y161" s="120">
        <v>0</v>
      </c>
      <c r="Z161" s="120">
        <v>0</v>
      </c>
      <c r="AA161" s="120">
        <v>0</v>
      </c>
      <c r="AB161" s="120">
        <v>0</v>
      </c>
      <c r="AC161" s="120">
        <v>0</v>
      </c>
      <c r="AD161" s="120">
        <v>0</v>
      </c>
      <c r="AE161" s="120">
        <v>0</v>
      </c>
      <c r="AF161" s="120">
        <v>0</v>
      </c>
    </row>
    <row r="162" spans="1:32" x14ac:dyDescent="0.25">
      <c r="B162" s="119" t="s">
        <v>198</v>
      </c>
      <c r="C162" s="120">
        <v>0</v>
      </c>
      <c r="D162" s="120">
        <v>0</v>
      </c>
      <c r="E162" s="120">
        <v>0</v>
      </c>
      <c r="F162" s="120">
        <v>0</v>
      </c>
      <c r="G162" s="120">
        <v>0</v>
      </c>
      <c r="H162" s="120">
        <v>0</v>
      </c>
      <c r="I162" s="120">
        <v>0</v>
      </c>
      <c r="J162" s="120">
        <v>0</v>
      </c>
      <c r="K162" s="120">
        <v>0</v>
      </c>
      <c r="L162" s="120">
        <v>0</v>
      </c>
      <c r="M162" s="120">
        <v>0</v>
      </c>
      <c r="N162" s="120">
        <v>0</v>
      </c>
      <c r="O162" s="120">
        <v>0</v>
      </c>
      <c r="P162" s="120">
        <v>0</v>
      </c>
      <c r="Q162" s="120">
        <v>0</v>
      </c>
      <c r="R162" s="120">
        <v>0</v>
      </c>
      <c r="S162" s="120">
        <v>0</v>
      </c>
      <c r="T162" s="120">
        <v>0</v>
      </c>
      <c r="U162" s="120">
        <v>0</v>
      </c>
      <c r="V162" s="120">
        <v>0</v>
      </c>
      <c r="W162" s="120">
        <v>0</v>
      </c>
      <c r="X162" s="120">
        <v>0</v>
      </c>
      <c r="Y162" s="120">
        <v>0</v>
      </c>
      <c r="Z162" s="120">
        <v>0</v>
      </c>
      <c r="AA162" s="120">
        <v>0</v>
      </c>
      <c r="AB162" s="120">
        <v>0</v>
      </c>
      <c r="AC162" s="120">
        <v>0</v>
      </c>
      <c r="AD162" s="120">
        <v>0</v>
      </c>
      <c r="AE162" s="120">
        <v>0</v>
      </c>
      <c r="AF162" s="120">
        <v>0</v>
      </c>
    </row>
    <row r="163" spans="1:32" x14ac:dyDescent="0.25">
      <c r="B163" s="119" t="s">
        <v>199</v>
      </c>
      <c r="C163" s="120">
        <v>0</v>
      </c>
      <c r="D163" s="120">
        <v>0</v>
      </c>
      <c r="E163" s="120">
        <v>0</v>
      </c>
      <c r="F163" s="120">
        <v>0</v>
      </c>
      <c r="G163" s="120">
        <v>0</v>
      </c>
      <c r="H163" s="120">
        <v>0</v>
      </c>
      <c r="I163" s="120">
        <v>0</v>
      </c>
      <c r="J163" s="120">
        <v>0</v>
      </c>
      <c r="K163" s="120">
        <v>0</v>
      </c>
      <c r="L163" s="120">
        <v>0</v>
      </c>
      <c r="M163" s="120">
        <v>0</v>
      </c>
      <c r="N163" s="120">
        <v>0</v>
      </c>
      <c r="O163" s="120">
        <v>0</v>
      </c>
      <c r="P163" s="120">
        <v>0</v>
      </c>
      <c r="Q163" s="120">
        <v>0</v>
      </c>
      <c r="R163" s="120">
        <v>0</v>
      </c>
      <c r="S163" s="120">
        <v>0</v>
      </c>
      <c r="T163" s="120">
        <v>0</v>
      </c>
      <c r="U163" s="120">
        <v>0</v>
      </c>
      <c r="V163" s="120">
        <v>0</v>
      </c>
      <c r="W163" s="120">
        <v>0</v>
      </c>
      <c r="X163" s="120">
        <v>0</v>
      </c>
      <c r="Y163" s="120">
        <v>0</v>
      </c>
      <c r="Z163" s="120">
        <v>0</v>
      </c>
      <c r="AA163" s="120">
        <v>0</v>
      </c>
      <c r="AB163" s="120">
        <v>0</v>
      </c>
      <c r="AC163" s="120">
        <v>0</v>
      </c>
      <c r="AD163" s="120">
        <v>0</v>
      </c>
      <c r="AE163" s="120">
        <v>0</v>
      </c>
      <c r="AF163" s="120">
        <v>0</v>
      </c>
    </row>
    <row r="164" spans="1:32" x14ac:dyDescent="0.2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row>
    <row r="165" spans="1:32" x14ac:dyDescent="0.25">
      <c r="B165" s="119" t="s">
        <v>201</v>
      </c>
      <c r="C165" s="120">
        <v>0</v>
      </c>
      <c r="D165" s="120">
        <v>0</v>
      </c>
      <c r="E165" s="120">
        <v>0</v>
      </c>
      <c r="F165" s="120">
        <v>31.016999999999999</v>
      </c>
      <c r="G165" s="120">
        <v>0</v>
      </c>
      <c r="H165" s="120">
        <v>0</v>
      </c>
      <c r="I165" s="120">
        <v>4.9669999999999996</v>
      </c>
      <c r="J165" s="120">
        <v>0</v>
      </c>
      <c r="K165" s="120">
        <v>0</v>
      </c>
      <c r="L165" s="120">
        <v>97.221999999999994</v>
      </c>
      <c r="M165" s="120">
        <v>0</v>
      </c>
      <c r="N165" s="120">
        <v>0</v>
      </c>
      <c r="O165" s="120">
        <v>10.654999999999999</v>
      </c>
      <c r="P165" s="120">
        <v>0</v>
      </c>
      <c r="Q165" s="120">
        <v>0</v>
      </c>
      <c r="R165" s="120">
        <v>0</v>
      </c>
      <c r="S165" s="120">
        <v>0</v>
      </c>
      <c r="T165" s="120">
        <v>0</v>
      </c>
      <c r="U165" s="120">
        <v>0</v>
      </c>
      <c r="V165" s="120">
        <v>3.7389999999999999</v>
      </c>
      <c r="W165" s="120">
        <v>0</v>
      </c>
      <c r="X165" s="120">
        <v>0</v>
      </c>
      <c r="Y165" s="120">
        <v>0</v>
      </c>
      <c r="Z165" s="120">
        <v>0</v>
      </c>
      <c r="AA165" s="120">
        <v>0</v>
      </c>
      <c r="AB165" s="120">
        <v>0</v>
      </c>
      <c r="AC165" s="120">
        <v>0</v>
      </c>
      <c r="AD165" s="120">
        <v>0</v>
      </c>
      <c r="AE165" s="120">
        <v>0</v>
      </c>
      <c r="AF165" s="120">
        <v>147.6</v>
      </c>
    </row>
    <row r="166" spans="1:32" x14ac:dyDescent="0.25">
      <c r="B166" s="119" t="s">
        <v>202</v>
      </c>
      <c r="C166" s="120">
        <v>0</v>
      </c>
      <c r="D166" s="120">
        <v>0</v>
      </c>
      <c r="E166" s="120">
        <v>0</v>
      </c>
      <c r="F166" s="120">
        <v>0</v>
      </c>
      <c r="G166" s="120">
        <v>0</v>
      </c>
      <c r="H166" s="120">
        <v>0</v>
      </c>
      <c r="I166" s="120">
        <v>2.1999999999999999E-2</v>
      </c>
      <c r="J166" s="120">
        <v>0</v>
      </c>
      <c r="K166" s="120">
        <v>0</v>
      </c>
      <c r="L166" s="120">
        <v>0</v>
      </c>
      <c r="M166" s="120">
        <v>0</v>
      </c>
      <c r="N166" s="120">
        <v>0</v>
      </c>
      <c r="O166" s="120">
        <v>0</v>
      </c>
      <c r="P166" s="120">
        <v>3.26</v>
      </c>
      <c r="Q166" s="120">
        <v>0</v>
      </c>
      <c r="R166" s="120">
        <v>0</v>
      </c>
      <c r="S166" s="120">
        <v>0</v>
      </c>
      <c r="T166" s="120">
        <v>0</v>
      </c>
      <c r="U166" s="120">
        <v>0</v>
      </c>
      <c r="V166" s="120">
        <v>7.8E-2</v>
      </c>
      <c r="W166" s="120">
        <v>0</v>
      </c>
      <c r="X166" s="120">
        <v>0.22</v>
      </c>
      <c r="Y166" s="120">
        <v>0</v>
      </c>
      <c r="Z166" s="120">
        <v>0</v>
      </c>
      <c r="AA166" s="120">
        <v>0</v>
      </c>
      <c r="AB166" s="120">
        <v>0</v>
      </c>
      <c r="AC166" s="120">
        <v>0</v>
      </c>
      <c r="AD166" s="120">
        <v>0</v>
      </c>
      <c r="AE166" s="120">
        <v>0</v>
      </c>
      <c r="AF166" s="120">
        <v>3.5799999999999996</v>
      </c>
    </row>
    <row r="167" spans="1:32" x14ac:dyDescent="0.2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row>
    <row r="168" spans="1:32" x14ac:dyDescent="0.25">
      <c r="B168" s="119" t="s">
        <v>204</v>
      </c>
      <c r="C168" s="120">
        <v>0</v>
      </c>
      <c r="D168" s="120">
        <v>0</v>
      </c>
      <c r="E168" s="120">
        <v>0</v>
      </c>
      <c r="F168" s="120">
        <v>0</v>
      </c>
      <c r="G168" s="120">
        <v>0</v>
      </c>
      <c r="H168" s="120">
        <v>0</v>
      </c>
      <c r="I168" s="120">
        <v>0.06</v>
      </c>
      <c r="J168" s="120">
        <v>0</v>
      </c>
      <c r="K168" s="120">
        <v>0</v>
      </c>
      <c r="L168" s="120">
        <v>5.7</v>
      </c>
      <c r="M168" s="120">
        <v>0</v>
      </c>
      <c r="N168" s="120">
        <v>0</v>
      </c>
      <c r="O168" s="120">
        <v>0</v>
      </c>
      <c r="P168" s="120">
        <v>0</v>
      </c>
      <c r="Q168" s="120">
        <v>0</v>
      </c>
      <c r="R168" s="120">
        <v>25</v>
      </c>
      <c r="S168" s="120">
        <v>0</v>
      </c>
      <c r="T168" s="120">
        <v>0</v>
      </c>
      <c r="U168" s="120">
        <v>0</v>
      </c>
      <c r="V168" s="120">
        <v>0.19</v>
      </c>
      <c r="W168" s="120">
        <v>0</v>
      </c>
      <c r="X168" s="120">
        <v>0</v>
      </c>
      <c r="Y168" s="120">
        <v>0</v>
      </c>
      <c r="Z168" s="120">
        <v>0</v>
      </c>
      <c r="AA168" s="120">
        <v>0</v>
      </c>
      <c r="AB168" s="120">
        <v>0</v>
      </c>
      <c r="AC168" s="120">
        <v>0</v>
      </c>
      <c r="AD168" s="120">
        <v>0</v>
      </c>
      <c r="AE168" s="120">
        <v>0</v>
      </c>
      <c r="AF168" s="120">
        <v>30.95</v>
      </c>
    </row>
    <row r="169" spans="1:32" x14ac:dyDescent="0.2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row>
    <row r="170" spans="1:32" x14ac:dyDescent="0.25">
      <c r="B170" s="119" t="s">
        <v>206</v>
      </c>
      <c r="C170" s="120">
        <v>0</v>
      </c>
      <c r="D170" s="120">
        <v>0</v>
      </c>
      <c r="E170" s="120">
        <v>0</v>
      </c>
      <c r="F170" s="120">
        <v>0</v>
      </c>
      <c r="G170" s="120">
        <v>0</v>
      </c>
      <c r="H170" s="120">
        <v>0</v>
      </c>
      <c r="I170" s="120">
        <v>1.2</v>
      </c>
      <c r="J170" s="120">
        <v>0</v>
      </c>
      <c r="K170" s="120">
        <v>0</v>
      </c>
      <c r="L170" s="120">
        <v>0</v>
      </c>
      <c r="M170" s="120">
        <v>0</v>
      </c>
      <c r="N170" s="120">
        <v>0</v>
      </c>
      <c r="O170" s="120">
        <v>2.5</v>
      </c>
      <c r="P170" s="120">
        <v>0</v>
      </c>
      <c r="Q170" s="120">
        <v>0</v>
      </c>
      <c r="R170" s="120">
        <v>0</v>
      </c>
      <c r="S170" s="120">
        <v>0</v>
      </c>
      <c r="T170" s="120">
        <v>0</v>
      </c>
      <c r="U170" s="120">
        <v>0</v>
      </c>
      <c r="V170" s="120">
        <v>0.34350000000000003</v>
      </c>
      <c r="W170" s="120">
        <v>0</v>
      </c>
      <c r="X170" s="120">
        <v>0</v>
      </c>
      <c r="Y170" s="120">
        <v>0</v>
      </c>
      <c r="Z170" s="120">
        <v>0</v>
      </c>
      <c r="AA170" s="120">
        <v>0</v>
      </c>
      <c r="AB170" s="120">
        <v>0</v>
      </c>
      <c r="AC170" s="120">
        <v>0</v>
      </c>
      <c r="AD170" s="120">
        <v>0</v>
      </c>
      <c r="AE170" s="120">
        <v>14.4</v>
      </c>
      <c r="AF170" s="120">
        <v>18.4435</v>
      </c>
    </row>
    <row r="171" spans="1:32" x14ac:dyDescent="0.25">
      <c r="B171" s="119" t="s">
        <v>207</v>
      </c>
      <c r="C171" s="120">
        <v>0</v>
      </c>
      <c r="D171" s="120">
        <v>0</v>
      </c>
      <c r="E171" s="120">
        <v>0</v>
      </c>
      <c r="F171" s="120">
        <v>0</v>
      </c>
      <c r="G171" s="120">
        <v>0</v>
      </c>
      <c r="H171" s="120">
        <v>0</v>
      </c>
      <c r="I171" s="120">
        <v>1.6</v>
      </c>
      <c r="J171" s="120">
        <v>0</v>
      </c>
      <c r="K171" s="120">
        <v>0</v>
      </c>
      <c r="L171" s="120">
        <v>0</v>
      </c>
      <c r="M171" s="120">
        <v>0</v>
      </c>
      <c r="N171" s="120">
        <v>0</v>
      </c>
      <c r="O171" s="120">
        <v>8</v>
      </c>
      <c r="P171" s="120">
        <v>1</v>
      </c>
      <c r="Q171" s="120">
        <v>0</v>
      </c>
      <c r="R171" s="120">
        <v>0</v>
      </c>
      <c r="S171" s="120">
        <v>0</v>
      </c>
      <c r="T171" s="120">
        <v>0</v>
      </c>
      <c r="U171" s="120">
        <v>0</v>
      </c>
      <c r="V171" s="120">
        <v>1.4295</v>
      </c>
      <c r="W171" s="120">
        <v>0</v>
      </c>
      <c r="X171" s="120">
        <v>0</v>
      </c>
      <c r="Y171" s="120">
        <v>0</v>
      </c>
      <c r="Z171" s="120">
        <v>0</v>
      </c>
      <c r="AA171" s="120">
        <v>0</v>
      </c>
      <c r="AB171" s="120">
        <v>0</v>
      </c>
      <c r="AC171" s="120">
        <v>0</v>
      </c>
      <c r="AD171" s="120">
        <v>0</v>
      </c>
      <c r="AE171" s="120">
        <v>54.4</v>
      </c>
      <c r="AF171" s="120">
        <v>66.42949999999999</v>
      </c>
    </row>
    <row r="172" spans="1:32" x14ac:dyDescent="0.25">
      <c r="B172" s="119" t="s">
        <v>208</v>
      </c>
      <c r="C172" s="120">
        <v>0</v>
      </c>
      <c r="D172" s="120">
        <v>0</v>
      </c>
      <c r="E172" s="120">
        <v>0</v>
      </c>
      <c r="F172" s="120">
        <v>0</v>
      </c>
      <c r="G172" s="120">
        <v>0</v>
      </c>
      <c r="H172" s="120">
        <v>0</v>
      </c>
      <c r="I172" s="120">
        <v>0</v>
      </c>
      <c r="J172" s="120">
        <v>0</v>
      </c>
      <c r="K172" s="120">
        <v>0</v>
      </c>
      <c r="L172" s="120">
        <v>0</v>
      </c>
      <c r="M172" s="120">
        <v>0</v>
      </c>
      <c r="N172" s="120">
        <v>0</v>
      </c>
      <c r="O172" s="120">
        <v>0</v>
      </c>
      <c r="P172" s="120">
        <v>0</v>
      </c>
      <c r="Q172" s="120">
        <v>0</v>
      </c>
      <c r="R172" s="120">
        <v>0</v>
      </c>
      <c r="S172" s="120">
        <v>0</v>
      </c>
      <c r="T172" s="120">
        <v>0</v>
      </c>
      <c r="U172" s="120">
        <v>0</v>
      </c>
      <c r="V172" s="120">
        <v>6.9899999999999997E-3</v>
      </c>
      <c r="W172" s="120">
        <v>0</v>
      </c>
      <c r="X172" s="120">
        <v>0.23300000000000001</v>
      </c>
      <c r="Y172" s="120">
        <v>0</v>
      </c>
      <c r="Z172" s="120">
        <v>0</v>
      </c>
      <c r="AA172" s="120">
        <v>0</v>
      </c>
      <c r="AB172" s="120">
        <v>0</v>
      </c>
      <c r="AC172" s="120">
        <v>0</v>
      </c>
      <c r="AD172" s="120">
        <v>0</v>
      </c>
      <c r="AE172" s="120">
        <v>0</v>
      </c>
      <c r="AF172" s="120">
        <v>0.23999000000000001</v>
      </c>
    </row>
    <row r="173" spans="1:32" x14ac:dyDescent="0.2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row>
    <row r="174" spans="1:32" x14ac:dyDescent="0.25">
      <c r="B174" s="119" t="s">
        <v>210</v>
      </c>
      <c r="C174" s="120">
        <v>0</v>
      </c>
      <c r="D174" s="120">
        <v>389.45299999999997</v>
      </c>
      <c r="E174" s="120">
        <v>0</v>
      </c>
      <c r="F174" s="120">
        <v>0</v>
      </c>
      <c r="G174" s="120">
        <v>0</v>
      </c>
      <c r="H174" s="120">
        <v>0</v>
      </c>
      <c r="I174" s="120">
        <v>2.10778</v>
      </c>
      <c r="J174" s="120">
        <v>0</v>
      </c>
      <c r="K174" s="120">
        <v>0</v>
      </c>
      <c r="L174" s="120">
        <v>139.125</v>
      </c>
      <c r="M174" s="120">
        <v>10.4</v>
      </c>
      <c r="N174" s="120">
        <v>0</v>
      </c>
      <c r="O174" s="120">
        <v>111.5</v>
      </c>
      <c r="P174" s="120">
        <v>0</v>
      </c>
      <c r="Q174" s="120">
        <v>0</v>
      </c>
      <c r="R174" s="120">
        <v>0</v>
      </c>
      <c r="S174" s="120">
        <v>0</v>
      </c>
      <c r="T174" s="120">
        <v>0</v>
      </c>
      <c r="U174" s="120">
        <v>0</v>
      </c>
      <c r="V174" s="120">
        <v>21.728899999999999</v>
      </c>
      <c r="W174" s="120">
        <v>0</v>
      </c>
      <c r="X174" s="120">
        <v>0</v>
      </c>
      <c r="Y174" s="120">
        <v>0</v>
      </c>
      <c r="Z174" s="120">
        <v>0</v>
      </c>
      <c r="AA174" s="120">
        <v>0</v>
      </c>
      <c r="AB174" s="120">
        <v>0</v>
      </c>
      <c r="AC174" s="120">
        <v>0</v>
      </c>
      <c r="AD174" s="120">
        <v>0</v>
      </c>
      <c r="AE174" s="120">
        <v>0</v>
      </c>
      <c r="AF174" s="120">
        <v>674.31467999999995</v>
      </c>
    </row>
    <row r="175" spans="1:32" x14ac:dyDescent="0.2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row>
    <row r="176" spans="1:32" x14ac:dyDescent="0.25">
      <c r="B176" s="119" t="s">
        <v>212</v>
      </c>
      <c r="C176" s="120">
        <v>0</v>
      </c>
      <c r="D176" s="120">
        <v>0</v>
      </c>
      <c r="E176" s="120">
        <v>0</v>
      </c>
      <c r="F176" s="120">
        <v>0</v>
      </c>
      <c r="G176" s="120">
        <v>0</v>
      </c>
      <c r="H176" s="120">
        <v>0</v>
      </c>
      <c r="I176" s="120">
        <v>0.1</v>
      </c>
      <c r="J176" s="120">
        <v>0</v>
      </c>
      <c r="K176" s="120">
        <v>0</v>
      </c>
      <c r="L176" s="120">
        <v>0</v>
      </c>
      <c r="M176" s="120">
        <v>0</v>
      </c>
      <c r="N176" s="120">
        <v>0</v>
      </c>
      <c r="O176" s="120">
        <v>0</v>
      </c>
      <c r="P176" s="120">
        <v>0</v>
      </c>
      <c r="Q176" s="120">
        <v>0</v>
      </c>
      <c r="R176" s="120">
        <v>0</v>
      </c>
      <c r="S176" s="120">
        <v>0</v>
      </c>
      <c r="T176" s="120">
        <v>0</v>
      </c>
      <c r="U176" s="120">
        <v>0</v>
      </c>
      <c r="V176" s="120">
        <v>1.3080000000000001</v>
      </c>
      <c r="W176" s="120">
        <v>0</v>
      </c>
      <c r="X176" s="120">
        <v>3.7</v>
      </c>
      <c r="Y176" s="120">
        <v>0</v>
      </c>
      <c r="Z176" s="120">
        <v>0</v>
      </c>
      <c r="AA176" s="120">
        <v>0</v>
      </c>
      <c r="AB176" s="120">
        <v>0</v>
      </c>
      <c r="AC176" s="120">
        <v>0</v>
      </c>
      <c r="AD176" s="120">
        <v>0</v>
      </c>
      <c r="AE176" s="120">
        <v>0</v>
      </c>
      <c r="AF176" s="120">
        <v>5.1080000000000005</v>
      </c>
    </row>
    <row r="177" spans="1:32" x14ac:dyDescent="0.2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row>
    <row r="178" spans="1:32" x14ac:dyDescent="0.25">
      <c r="B178" s="119" t="s">
        <v>214</v>
      </c>
      <c r="C178" s="120">
        <v>0</v>
      </c>
      <c r="D178" s="120">
        <v>0</v>
      </c>
      <c r="E178" s="120">
        <v>0</v>
      </c>
      <c r="F178" s="120">
        <v>12.968500000000001</v>
      </c>
      <c r="G178" s="120">
        <v>0</v>
      </c>
      <c r="H178" s="120">
        <v>0</v>
      </c>
      <c r="I178" s="120">
        <v>0.94299999999999995</v>
      </c>
      <c r="J178" s="120">
        <v>0</v>
      </c>
      <c r="K178" s="120">
        <v>0</v>
      </c>
      <c r="L178" s="120">
        <v>12.968500000000001</v>
      </c>
      <c r="M178" s="120">
        <v>0</v>
      </c>
      <c r="N178" s="120">
        <v>0</v>
      </c>
      <c r="O178" s="120">
        <v>5.7</v>
      </c>
      <c r="P178" s="120">
        <v>0</v>
      </c>
      <c r="Q178" s="120">
        <v>13.3024</v>
      </c>
      <c r="R178" s="120">
        <v>26.036899999999999</v>
      </c>
      <c r="S178" s="120">
        <v>0</v>
      </c>
      <c r="T178" s="120">
        <v>0</v>
      </c>
      <c r="U178" s="120">
        <v>0</v>
      </c>
      <c r="V178" s="120">
        <v>1.0487500000000001</v>
      </c>
      <c r="W178" s="120">
        <v>0</v>
      </c>
      <c r="X178" s="120">
        <v>0</v>
      </c>
      <c r="Y178" s="120">
        <v>0</v>
      </c>
      <c r="Z178" s="120">
        <v>0</v>
      </c>
      <c r="AA178" s="120">
        <v>0</v>
      </c>
      <c r="AB178" s="120">
        <v>0</v>
      </c>
      <c r="AC178" s="120">
        <v>0</v>
      </c>
      <c r="AD178" s="120">
        <v>0</v>
      </c>
      <c r="AE178" s="120">
        <v>0</v>
      </c>
      <c r="AF178" s="120">
        <v>72.968050000000005</v>
      </c>
    </row>
    <row r="179" spans="1:32" x14ac:dyDescent="0.25">
      <c r="B179" s="119" t="s">
        <v>215</v>
      </c>
      <c r="C179" s="120">
        <v>0</v>
      </c>
      <c r="D179" s="120">
        <v>0</v>
      </c>
      <c r="E179" s="120">
        <v>0</v>
      </c>
      <c r="F179" s="120">
        <v>0</v>
      </c>
      <c r="G179" s="120">
        <v>0</v>
      </c>
      <c r="H179" s="120">
        <v>0</v>
      </c>
      <c r="I179" s="120">
        <v>0.6</v>
      </c>
      <c r="J179" s="120">
        <v>0</v>
      </c>
      <c r="K179" s="120">
        <v>0</v>
      </c>
      <c r="L179" s="120">
        <v>0</v>
      </c>
      <c r="M179" s="120">
        <v>0</v>
      </c>
      <c r="N179" s="120">
        <v>0</v>
      </c>
      <c r="O179" s="120">
        <v>0</v>
      </c>
      <c r="P179" s="120">
        <v>0</v>
      </c>
      <c r="Q179" s="120">
        <v>0</v>
      </c>
      <c r="R179" s="120">
        <v>6.6</v>
      </c>
      <c r="S179" s="120">
        <v>0</v>
      </c>
      <c r="T179" s="120">
        <v>0</v>
      </c>
      <c r="U179" s="120">
        <v>0</v>
      </c>
      <c r="V179" s="120">
        <v>0.2</v>
      </c>
      <c r="W179" s="120">
        <v>0</v>
      </c>
      <c r="X179" s="120">
        <v>0</v>
      </c>
      <c r="Y179" s="120">
        <v>0</v>
      </c>
      <c r="Z179" s="120">
        <v>0</v>
      </c>
      <c r="AA179" s="120">
        <v>0</v>
      </c>
      <c r="AB179" s="120">
        <v>0</v>
      </c>
      <c r="AC179" s="120">
        <v>0</v>
      </c>
      <c r="AD179" s="120">
        <v>0</v>
      </c>
      <c r="AE179" s="120">
        <v>0</v>
      </c>
      <c r="AF179" s="120">
        <v>7.3999999999999995</v>
      </c>
    </row>
    <row r="180" spans="1:32" x14ac:dyDescent="0.25">
      <c r="B180" s="119" t="s">
        <v>216</v>
      </c>
      <c r="C180" s="120">
        <v>0</v>
      </c>
      <c r="D180" s="120">
        <v>0</v>
      </c>
      <c r="E180" s="120">
        <v>0</v>
      </c>
      <c r="F180" s="120">
        <v>0</v>
      </c>
      <c r="G180" s="120">
        <v>0</v>
      </c>
      <c r="H180" s="120">
        <v>0</v>
      </c>
      <c r="I180" s="120">
        <v>0.14000000000000001</v>
      </c>
      <c r="J180" s="120">
        <v>0</v>
      </c>
      <c r="K180" s="120">
        <v>0</v>
      </c>
      <c r="L180" s="120">
        <v>0</v>
      </c>
      <c r="M180" s="120">
        <v>0</v>
      </c>
      <c r="N180" s="120">
        <v>0</v>
      </c>
      <c r="O180" s="120">
        <v>0</v>
      </c>
      <c r="P180" s="120">
        <v>0</v>
      </c>
      <c r="Q180" s="120">
        <v>0</v>
      </c>
      <c r="R180" s="120">
        <v>2.56</v>
      </c>
      <c r="S180" s="120">
        <v>0</v>
      </c>
      <c r="T180" s="120">
        <v>0</v>
      </c>
      <c r="U180" s="120">
        <v>0</v>
      </c>
      <c r="V180" s="120">
        <v>5.5E-2</v>
      </c>
      <c r="W180" s="120">
        <v>0</v>
      </c>
      <c r="X180" s="120">
        <v>0</v>
      </c>
      <c r="Y180" s="120">
        <v>0</v>
      </c>
      <c r="Z180" s="120">
        <v>0</v>
      </c>
      <c r="AA180" s="120">
        <v>0</v>
      </c>
      <c r="AB180" s="120">
        <v>0</v>
      </c>
      <c r="AC180" s="120">
        <v>0</v>
      </c>
      <c r="AD180" s="120">
        <v>0</v>
      </c>
      <c r="AE180" s="120">
        <v>0</v>
      </c>
      <c r="AF180" s="120">
        <v>2.7550000000000003</v>
      </c>
    </row>
    <row r="181" spans="1:32" x14ac:dyDescent="0.25">
      <c r="B181" s="119" t="s">
        <v>217</v>
      </c>
      <c r="C181" s="120">
        <v>0</v>
      </c>
      <c r="D181" s="120">
        <v>0</v>
      </c>
      <c r="E181" s="120">
        <v>0</v>
      </c>
      <c r="F181" s="120">
        <v>9.8691999999999993</v>
      </c>
      <c r="G181" s="120">
        <v>0</v>
      </c>
      <c r="H181" s="120">
        <v>0</v>
      </c>
      <c r="I181" s="120">
        <v>2.17</v>
      </c>
      <c r="J181" s="120">
        <v>0</v>
      </c>
      <c r="K181" s="120">
        <v>0</v>
      </c>
      <c r="L181" s="120">
        <v>9.8691999999999993</v>
      </c>
      <c r="M181" s="120">
        <v>0</v>
      </c>
      <c r="N181" s="120">
        <v>0</v>
      </c>
      <c r="O181" s="120">
        <v>6.62</v>
      </c>
      <c r="P181" s="120">
        <v>0</v>
      </c>
      <c r="Q181" s="120">
        <v>10.011699999999999</v>
      </c>
      <c r="R181" s="120">
        <v>19.738399999999999</v>
      </c>
      <c r="S181" s="120">
        <v>0</v>
      </c>
      <c r="T181" s="120">
        <v>0</v>
      </c>
      <c r="U181" s="120">
        <v>0</v>
      </c>
      <c r="V181" s="120">
        <v>0.51483999999999996</v>
      </c>
      <c r="W181" s="120">
        <v>0</v>
      </c>
      <c r="X181" s="120">
        <v>0</v>
      </c>
      <c r="Y181" s="120">
        <v>0</v>
      </c>
      <c r="Z181" s="120">
        <v>0</v>
      </c>
      <c r="AA181" s="120">
        <v>0</v>
      </c>
      <c r="AB181" s="120">
        <v>0</v>
      </c>
      <c r="AC181" s="120">
        <v>0</v>
      </c>
      <c r="AD181" s="120">
        <v>0</v>
      </c>
      <c r="AE181" s="120">
        <v>0</v>
      </c>
      <c r="AF181" s="120">
        <v>58.793340000000001</v>
      </c>
    </row>
    <row r="182" spans="1:32" x14ac:dyDescent="0.2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row>
    <row r="183" spans="1:32" x14ac:dyDescent="0.25">
      <c r="B183" s="119" t="s">
        <v>221</v>
      </c>
      <c r="C183" s="120">
        <v>0</v>
      </c>
      <c r="D183" s="120">
        <v>0</v>
      </c>
      <c r="E183" s="120">
        <v>0</v>
      </c>
      <c r="F183" s="120">
        <v>0</v>
      </c>
      <c r="G183" s="120">
        <v>0</v>
      </c>
      <c r="H183" s="120">
        <v>0</v>
      </c>
      <c r="I183" s="120">
        <v>0.3</v>
      </c>
      <c r="J183" s="120">
        <v>0</v>
      </c>
      <c r="K183" s="120">
        <v>0</v>
      </c>
      <c r="L183" s="120">
        <v>40</v>
      </c>
      <c r="M183" s="120">
        <v>0</v>
      </c>
      <c r="N183" s="120">
        <v>0</v>
      </c>
      <c r="O183" s="120">
        <v>5.4</v>
      </c>
      <c r="P183" s="120">
        <v>0</v>
      </c>
      <c r="Q183" s="120">
        <v>0</v>
      </c>
      <c r="R183" s="120">
        <v>0.8</v>
      </c>
      <c r="S183" s="120">
        <v>0</v>
      </c>
      <c r="T183" s="120">
        <v>0</v>
      </c>
      <c r="U183" s="120">
        <v>0</v>
      </c>
      <c r="V183" s="120">
        <v>0.89700000000000002</v>
      </c>
      <c r="W183" s="120">
        <v>0</v>
      </c>
      <c r="X183" s="120">
        <v>0</v>
      </c>
      <c r="Y183" s="120">
        <v>0</v>
      </c>
      <c r="Z183" s="120">
        <v>0</v>
      </c>
      <c r="AA183" s="120">
        <v>0</v>
      </c>
      <c r="AB183" s="120">
        <v>0</v>
      </c>
      <c r="AC183" s="120">
        <v>0</v>
      </c>
      <c r="AD183" s="120">
        <v>0</v>
      </c>
      <c r="AE183" s="120">
        <v>0</v>
      </c>
      <c r="AF183" s="120">
        <v>47.396999999999991</v>
      </c>
    </row>
    <row r="184" spans="1:32" x14ac:dyDescent="0.2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row>
    <row r="185" spans="1:32" x14ac:dyDescent="0.25">
      <c r="B185" s="119" t="s">
        <v>223</v>
      </c>
      <c r="C185" s="120">
        <v>0</v>
      </c>
      <c r="D185" s="120">
        <v>0</v>
      </c>
      <c r="E185" s="120">
        <v>2.5</v>
      </c>
      <c r="F185" s="120">
        <v>31.7531</v>
      </c>
      <c r="G185" s="120">
        <v>0</v>
      </c>
      <c r="H185" s="120">
        <v>2.7</v>
      </c>
      <c r="I185" s="120">
        <v>0</v>
      </c>
      <c r="J185" s="120">
        <v>0.6</v>
      </c>
      <c r="K185" s="120">
        <v>0</v>
      </c>
      <c r="L185" s="120">
        <v>27.856999999999999</v>
      </c>
      <c r="M185" s="120">
        <v>0</v>
      </c>
      <c r="N185" s="120">
        <v>0</v>
      </c>
      <c r="O185" s="120">
        <v>32.24</v>
      </c>
      <c r="P185" s="120">
        <v>49.1</v>
      </c>
      <c r="Q185" s="120">
        <v>13.0311</v>
      </c>
      <c r="R185" s="120">
        <v>21.636800000000001</v>
      </c>
      <c r="S185" s="120">
        <v>0</v>
      </c>
      <c r="T185" s="120">
        <v>0</v>
      </c>
      <c r="U185" s="120">
        <v>19.447199999999999</v>
      </c>
      <c r="V185" s="120">
        <v>6.1951200000000002</v>
      </c>
      <c r="W185" s="120">
        <v>0</v>
      </c>
      <c r="X185" s="120">
        <v>0</v>
      </c>
      <c r="Y185" s="120">
        <v>0</v>
      </c>
      <c r="Z185" s="120">
        <v>0</v>
      </c>
      <c r="AA185" s="120">
        <v>0</v>
      </c>
      <c r="AB185" s="120">
        <v>0</v>
      </c>
      <c r="AC185" s="120">
        <v>0</v>
      </c>
      <c r="AD185" s="120">
        <v>0</v>
      </c>
      <c r="AE185" s="120">
        <v>0</v>
      </c>
      <c r="AF185" s="120">
        <v>207.06032000000002</v>
      </c>
    </row>
    <row r="186" spans="1:32" x14ac:dyDescent="0.2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row>
    <row r="187" spans="1:32" x14ac:dyDescent="0.25">
      <c r="B187" s="119" t="s">
        <v>225</v>
      </c>
      <c r="C187" s="120">
        <v>0</v>
      </c>
      <c r="D187" s="120">
        <v>111.6</v>
      </c>
      <c r="E187" s="120">
        <v>0</v>
      </c>
      <c r="F187" s="120">
        <v>0</v>
      </c>
      <c r="G187" s="120">
        <v>0</v>
      </c>
      <c r="H187" s="120">
        <v>0</v>
      </c>
      <c r="I187" s="120">
        <v>1.44333</v>
      </c>
      <c r="J187" s="120">
        <v>0</v>
      </c>
      <c r="K187" s="120">
        <v>0</v>
      </c>
      <c r="L187" s="120">
        <v>0</v>
      </c>
      <c r="M187" s="120">
        <v>0</v>
      </c>
      <c r="N187" s="120">
        <v>0</v>
      </c>
      <c r="O187" s="120">
        <v>16.600000000000001</v>
      </c>
      <c r="P187" s="120">
        <v>1.994</v>
      </c>
      <c r="Q187" s="120">
        <v>0</v>
      </c>
      <c r="R187" s="120">
        <v>88.1</v>
      </c>
      <c r="S187" s="120">
        <v>0</v>
      </c>
      <c r="T187" s="120">
        <v>0</v>
      </c>
      <c r="U187" s="120">
        <v>0</v>
      </c>
      <c r="V187" s="120">
        <v>7.8650000000000002</v>
      </c>
      <c r="W187" s="120">
        <v>0</v>
      </c>
      <c r="X187" s="120">
        <v>0</v>
      </c>
      <c r="Y187" s="120">
        <v>0</v>
      </c>
      <c r="Z187" s="120">
        <v>0</v>
      </c>
      <c r="AA187" s="120">
        <v>0</v>
      </c>
      <c r="AB187" s="120">
        <v>0</v>
      </c>
      <c r="AC187" s="120">
        <v>0</v>
      </c>
      <c r="AD187" s="120">
        <v>0</v>
      </c>
      <c r="AE187" s="120">
        <v>0</v>
      </c>
      <c r="AF187" s="120">
        <v>227.60232999999999</v>
      </c>
    </row>
    <row r="188" spans="1:32" x14ac:dyDescent="0.25">
      <c r="B188" s="119" t="s">
        <v>226</v>
      </c>
      <c r="C188" s="120">
        <v>0</v>
      </c>
      <c r="D188" s="120">
        <v>0</v>
      </c>
      <c r="E188" s="120">
        <v>0</v>
      </c>
      <c r="F188" s="120">
        <v>0</v>
      </c>
      <c r="G188" s="120">
        <v>0</v>
      </c>
      <c r="H188" s="120">
        <v>0</v>
      </c>
      <c r="I188" s="120">
        <v>0.13</v>
      </c>
      <c r="J188" s="120">
        <v>0</v>
      </c>
      <c r="K188" s="120">
        <v>0</v>
      </c>
      <c r="L188" s="120">
        <v>0</v>
      </c>
      <c r="M188" s="120">
        <v>0</v>
      </c>
      <c r="N188" s="120">
        <v>0</v>
      </c>
      <c r="O188" s="120">
        <v>0</v>
      </c>
      <c r="P188" s="120">
        <v>0</v>
      </c>
      <c r="Q188" s="120">
        <v>0</v>
      </c>
      <c r="R188" s="120">
        <v>23.5</v>
      </c>
      <c r="S188" s="120">
        <v>0</v>
      </c>
      <c r="T188" s="120">
        <v>0</v>
      </c>
      <c r="U188" s="120">
        <v>0</v>
      </c>
      <c r="V188" s="120">
        <v>0.6</v>
      </c>
      <c r="W188" s="120">
        <v>0</v>
      </c>
      <c r="X188" s="120">
        <v>0</v>
      </c>
      <c r="Y188" s="120">
        <v>0</v>
      </c>
      <c r="Z188" s="120">
        <v>0</v>
      </c>
      <c r="AA188" s="120">
        <v>0</v>
      </c>
      <c r="AB188" s="120">
        <v>0</v>
      </c>
      <c r="AC188" s="120">
        <v>0</v>
      </c>
      <c r="AD188" s="120">
        <v>0</v>
      </c>
      <c r="AE188" s="120">
        <v>0</v>
      </c>
      <c r="AF188" s="120">
        <v>24.23</v>
      </c>
    </row>
    <row r="189" spans="1:32" x14ac:dyDescent="0.2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row>
    <row r="190" spans="1:32" x14ac:dyDescent="0.25">
      <c r="B190" s="119" t="s">
        <v>228</v>
      </c>
      <c r="C190" s="120">
        <v>0</v>
      </c>
      <c r="D190" s="120">
        <v>0</v>
      </c>
      <c r="E190" s="120">
        <v>0</v>
      </c>
      <c r="F190" s="120">
        <v>0</v>
      </c>
      <c r="G190" s="120">
        <v>5.4470000000000001</v>
      </c>
      <c r="H190" s="120">
        <v>0</v>
      </c>
      <c r="I190" s="120">
        <v>0</v>
      </c>
      <c r="J190" s="120">
        <v>0</v>
      </c>
      <c r="K190" s="120">
        <v>0</v>
      </c>
      <c r="L190" s="120">
        <v>0</v>
      </c>
      <c r="M190" s="120">
        <v>1.0649999999999999</v>
      </c>
      <c r="N190" s="120">
        <v>0</v>
      </c>
      <c r="O190" s="120">
        <v>0</v>
      </c>
      <c r="P190" s="120">
        <v>65.472999999999999</v>
      </c>
      <c r="Q190" s="120">
        <v>0</v>
      </c>
      <c r="R190" s="120">
        <v>0</v>
      </c>
      <c r="S190" s="120">
        <v>0</v>
      </c>
      <c r="T190" s="120">
        <v>0</v>
      </c>
      <c r="U190" s="120">
        <v>0</v>
      </c>
      <c r="V190" s="120">
        <v>0.35165200000000002</v>
      </c>
      <c r="W190" s="120">
        <v>0</v>
      </c>
      <c r="X190" s="120">
        <v>0</v>
      </c>
      <c r="Y190" s="120">
        <v>0</v>
      </c>
      <c r="Z190" s="120">
        <v>0</v>
      </c>
      <c r="AA190" s="120">
        <v>0</v>
      </c>
      <c r="AB190" s="120">
        <v>0</v>
      </c>
      <c r="AC190" s="120">
        <v>0</v>
      </c>
      <c r="AD190" s="120">
        <v>0</v>
      </c>
      <c r="AE190" s="120">
        <v>0</v>
      </c>
      <c r="AF190" s="120">
        <v>72.336652000000001</v>
      </c>
    </row>
    <row r="191" spans="1:32" x14ac:dyDescent="0.2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row>
    <row r="192" spans="1:32" x14ac:dyDescent="0.25">
      <c r="B192" s="119" t="s">
        <v>230</v>
      </c>
      <c r="C192" s="120">
        <v>0</v>
      </c>
      <c r="D192" s="120">
        <v>0</v>
      </c>
      <c r="E192" s="120">
        <v>0</v>
      </c>
      <c r="F192" s="120">
        <v>11</v>
      </c>
      <c r="G192" s="120">
        <v>0</v>
      </c>
      <c r="H192" s="120">
        <v>0.43</v>
      </c>
      <c r="I192" s="120">
        <v>0.1</v>
      </c>
      <c r="J192" s="120">
        <v>0</v>
      </c>
      <c r="K192" s="120">
        <v>0</v>
      </c>
      <c r="L192" s="120">
        <v>0</v>
      </c>
      <c r="M192" s="120">
        <v>0</v>
      </c>
      <c r="N192" s="120">
        <v>0</v>
      </c>
      <c r="O192" s="120">
        <v>5</v>
      </c>
      <c r="P192" s="120">
        <v>0</v>
      </c>
      <c r="Q192" s="120">
        <v>0</v>
      </c>
      <c r="R192" s="120">
        <v>25</v>
      </c>
      <c r="S192" s="120">
        <v>0</v>
      </c>
      <c r="T192" s="120">
        <v>0</v>
      </c>
      <c r="U192" s="120">
        <v>0</v>
      </c>
      <c r="V192" s="120">
        <v>0.94499999999999995</v>
      </c>
      <c r="W192" s="120">
        <v>0</v>
      </c>
      <c r="X192" s="120">
        <v>5</v>
      </c>
      <c r="Y192" s="120">
        <v>0</v>
      </c>
      <c r="Z192" s="120">
        <v>0</v>
      </c>
      <c r="AA192" s="120">
        <v>0</v>
      </c>
      <c r="AB192" s="120">
        <v>0</v>
      </c>
      <c r="AC192" s="120">
        <v>0</v>
      </c>
      <c r="AD192" s="120">
        <v>0</v>
      </c>
      <c r="AE192" s="120">
        <v>0</v>
      </c>
      <c r="AF192" s="120">
        <v>47.475000000000001</v>
      </c>
    </row>
    <row r="193" spans="1:32" x14ac:dyDescent="0.2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row>
    <row r="194" spans="1:32" x14ac:dyDescent="0.25">
      <c r="B194" s="119" t="s">
        <v>232</v>
      </c>
      <c r="C194" s="120">
        <v>0</v>
      </c>
      <c r="D194" s="120">
        <v>0</v>
      </c>
      <c r="E194" s="120">
        <v>0</v>
      </c>
      <c r="F194" s="120">
        <v>0</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0</v>
      </c>
      <c r="Z194" s="120">
        <v>0</v>
      </c>
      <c r="AA194" s="120">
        <v>0</v>
      </c>
      <c r="AB194" s="120">
        <v>0</v>
      </c>
      <c r="AC194" s="120">
        <v>0</v>
      </c>
      <c r="AD194" s="120">
        <v>0</v>
      </c>
      <c r="AE194" s="120">
        <v>0</v>
      </c>
      <c r="AF194" s="120">
        <v>0</v>
      </c>
    </row>
    <row r="195" spans="1:32" x14ac:dyDescent="0.25">
      <c r="B195" s="119" t="s">
        <v>233</v>
      </c>
      <c r="C195" s="120">
        <v>0</v>
      </c>
      <c r="D195" s="120">
        <v>0</v>
      </c>
      <c r="E195" s="120">
        <v>0</v>
      </c>
      <c r="F195" s="120">
        <v>0</v>
      </c>
      <c r="G195" s="120">
        <v>0</v>
      </c>
      <c r="H195" s="120">
        <v>0.7</v>
      </c>
      <c r="I195" s="120">
        <v>0.4</v>
      </c>
      <c r="J195" s="120">
        <v>0</v>
      </c>
      <c r="K195" s="120">
        <v>0</v>
      </c>
      <c r="L195" s="120">
        <v>0</v>
      </c>
      <c r="M195" s="120">
        <v>0</v>
      </c>
      <c r="N195" s="120">
        <v>0</v>
      </c>
      <c r="O195" s="120">
        <v>0</v>
      </c>
      <c r="P195" s="120">
        <v>0</v>
      </c>
      <c r="Q195" s="120">
        <v>0</v>
      </c>
      <c r="R195" s="120">
        <v>0</v>
      </c>
      <c r="S195" s="120">
        <v>0</v>
      </c>
      <c r="T195" s="120">
        <v>0</v>
      </c>
      <c r="U195" s="120">
        <v>0</v>
      </c>
      <c r="V195" s="120">
        <v>0.53969999999999996</v>
      </c>
      <c r="W195" s="120">
        <v>0</v>
      </c>
      <c r="X195" s="120">
        <v>6.3</v>
      </c>
      <c r="Y195" s="120">
        <v>0</v>
      </c>
      <c r="Z195" s="120">
        <v>0</v>
      </c>
      <c r="AA195" s="120">
        <v>0</v>
      </c>
      <c r="AB195" s="120">
        <v>0</v>
      </c>
      <c r="AC195" s="120">
        <v>0</v>
      </c>
      <c r="AD195" s="120">
        <v>0</v>
      </c>
      <c r="AE195" s="120">
        <v>16.823499999999999</v>
      </c>
      <c r="AF195" s="120">
        <v>24.763199999999998</v>
      </c>
    </row>
    <row r="196" spans="1:32" x14ac:dyDescent="0.25">
      <c r="B196" s="119" t="s">
        <v>234</v>
      </c>
      <c r="C196" s="120">
        <v>0</v>
      </c>
      <c r="D196" s="120">
        <v>0</v>
      </c>
      <c r="E196" s="120">
        <v>0</v>
      </c>
      <c r="F196" s="120">
        <v>0</v>
      </c>
      <c r="G196" s="120">
        <v>0</v>
      </c>
      <c r="H196" s="120">
        <v>0.8</v>
      </c>
      <c r="I196" s="120">
        <v>2.9</v>
      </c>
      <c r="J196" s="120">
        <v>0</v>
      </c>
      <c r="K196" s="120">
        <v>0</v>
      </c>
      <c r="L196" s="120">
        <v>0</v>
      </c>
      <c r="M196" s="120">
        <v>0</v>
      </c>
      <c r="N196" s="120">
        <v>0</v>
      </c>
      <c r="O196" s="120">
        <v>5.6</v>
      </c>
      <c r="P196" s="120">
        <v>0</v>
      </c>
      <c r="Q196" s="120">
        <v>0</v>
      </c>
      <c r="R196" s="120">
        <v>62.9</v>
      </c>
      <c r="S196" s="120">
        <v>0</v>
      </c>
      <c r="T196" s="120">
        <v>0</v>
      </c>
      <c r="U196" s="120">
        <v>0</v>
      </c>
      <c r="V196" s="120">
        <v>1.5468</v>
      </c>
      <c r="W196" s="120">
        <v>0</v>
      </c>
      <c r="X196" s="120">
        <v>10.4</v>
      </c>
      <c r="Y196" s="120">
        <v>0</v>
      </c>
      <c r="Z196" s="120">
        <v>0</v>
      </c>
      <c r="AA196" s="120">
        <v>0</v>
      </c>
      <c r="AB196" s="120">
        <v>0</v>
      </c>
      <c r="AC196" s="120">
        <v>0</v>
      </c>
      <c r="AD196" s="120">
        <v>0</v>
      </c>
      <c r="AE196" s="120">
        <v>0</v>
      </c>
      <c r="AF196" s="120">
        <v>84.146800000000013</v>
      </c>
    </row>
    <row r="197" spans="1:32" x14ac:dyDescent="0.25">
      <c r="B197" s="119" t="s">
        <v>235</v>
      </c>
      <c r="C197" s="120">
        <v>0</v>
      </c>
      <c r="D197" s="120">
        <v>0</v>
      </c>
      <c r="E197" s="120">
        <v>0</v>
      </c>
      <c r="F197" s="120">
        <v>48.017099999999999</v>
      </c>
      <c r="G197" s="120">
        <v>0</v>
      </c>
      <c r="H197" s="120">
        <v>0</v>
      </c>
      <c r="I197" s="120">
        <v>0.3</v>
      </c>
      <c r="J197" s="120">
        <v>0</v>
      </c>
      <c r="K197" s="120">
        <v>1.1000000000000001</v>
      </c>
      <c r="L197" s="120">
        <v>20.2928</v>
      </c>
      <c r="M197" s="120">
        <v>0</v>
      </c>
      <c r="N197" s="120">
        <v>45.877200000000002</v>
      </c>
      <c r="O197" s="120">
        <v>136.9</v>
      </c>
      <c r="P197" s="120">
        <v>2.7</v>
      </c>
      <c r="Q197" s="120">
        <v>32.154299999999999</v>
      </c>
      <c r="R197" s="120">
        <v>123.751</v>
      </c>
      <c r="S197" s="120">
        <v>0</v>
      </c>
      <c r="T197" s="120">
        <v>0</v>
      </c>
      <c r="U197" s="120">
        <v>26.643699999999999</v>
      </c>
      <c r="V197" s="120">
        <v>15.4245</v>
      </c>
      <c r="W197" s="120">
        <v>3.7441900000000001</v>
      </c>
      <c r="X197" s="120">
        <v>9.2889100000000002E-2</v>
      </c>
      <c r="Y197" s="120">
        <v>0</v>
      </c>
      <c r="Z197" s="120">
        <v>0</v>
      </c>
      <c r="AA197" s="120">
        <v>0</v>
      </c>
      <c r="AB197" s="120">
        <v>0</v>
      </c>
      <c r="AC197" s="120">
        <v>0</v>
      </c>
      <c r="AD197" s="120">
        <v>0</v>
      </c>
      <c r="AE197" s="120">
        <v>55.8733</v>
      </c>
      <c r="AF197" s="120">
        <v>512.8709791</v>
      </c>
    </row>
    <row r="198" spans="1:32" x14ac:dyDescent="0.2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row>
    <row r="199" spans="1:32" x14ac:dyDescent="0.25">
      <c r="B199" s="119" t="s">
        <v>239</v>
      </c>
      <c r="C199" s="120">
        <v>0</v>
      </c>
      <c r="D199" s="120">
        <v>0</v>
      </c>
      <c r="E199" s="120">
        <v>0</v>
      </c>
      <c r="F199" s="120">
        <v>0</v>
      </c>
      <c r="G199" s="120">
        <v>0</v>
      </c>
      <c r="H199" s="120">
        <v>0</v>
      </c>
      <c r="I199" s="120">
        <v>0.43099999999999999</v>
      </c>
      <c r="J199" s="120">
        <v>0</v>
      </c>
      <c r="K199" s="120">
        <v>0</v>
      </c>
      <c r="L199" s="120">
        <v>4.6399999999999997</v>
      </c>
      <c r="M199" s="120">
        <v>0</v>
      </c>
      <c r="N199" s="120">
        <v>0</v>
      </c>
      <c r="O199" s="120">
        <v>1.91</v>
      </c>
      <c r="P199" s="120">
        <v>0</v>
      </c>
      <c r="Q199" s="120">
        <v>0</v>
      </c>
      <c r="R199" s="120">
        <v>9.49</v>
      </c>
      <c r="S199" s="120">
        <v>0</v>
      </c>
      <c r="T199" s="120">
        <v>0</v>
      </c>
      <c r="U199" s="120">
        <v>0</v>
      </c>
      <c r="V199" s="120">
        <v>0.43</v>
      </c>
      <c r="W199" s="120">
        <v>0</v>
      </c>
      <c r="X199" s="120">
        <v>0</v>
      </c>
      <c r="Y199" s="120">
        <v>0</v>
      </c>
      <c r="Z199" s="120">
        <v>0</v>
      </c>
      <c r="AA199" s="120">
        <v>0</v>
      </c>
      <c r="AB199" s="120">
        <v>0</v>
      </c>
      <c r="AC199" s="120">
        <v>0</v>
      </c>
      <c r="AD199" s="120">
        <v>0</v>
      </c>
      <c r="AE199" s="120">
        <v>0</v>
      </c>
      <c r="AF199" s="120">
        <v>16.901</v>
      </c>
    </row>
    <row r="200" spans="1:32" x14ac:dyDescent="0.25">
      <c r="B200" s="119" t="s">
        <v>240</v>
      </c>
      <c r="C200" s="120">
        <v>0</v>
      </c>
      <c r="D200" s="120">
        <v>264.56799999999998</v>
      </c>
      <c r="E200" s="120">
        <v>0</v>
      </c>
      <c r="F200" s="120">
        <v>20.604199999999999</v>
      </c>
      <c r="G200" s="120">
        <v>0</v>
      </c>
      <c r="H200" s="120">
        <v>0</v>
      </c>
      <c r="I200" s="120">
        <v>3.5803400000000001</v>
      </c>
      <c r="J200" s="120">
        <v>0</v>
      </c>
      <c r="K200" s="120">
        <v>21.38</v>
      </c>
      <c r="L200" s="120">
        <v>133.28700000000001</v>
      </c>
      <c r="M200" s="120">
        <v>0</v>
      </c>
      <c r="N200" s="120">
        <v>0</v>
      </c>
      <c r="O200" s="120">
        <v>105.58</v>
      </c>
      <c r="P200" s="120">
        <v>0</v>
      </c>
      <c r="Q200" s="120">
        <v>5.80647</v>
      </c>
      <c r="R200" s="120">
        <v>31.8035</v>
      </c>
      <c r="S200" s="120">
        <v>0</v>
      </c>
      <c r="T200" s="120">
        <v>0</v>
      </c>
      <c r="U200" s="120">
        <v>0</v>
      </c>
      <c r="V200" s="120">
        <v>28.084499999999998</v>
      </c>
      <c r="W200" s="120">
        <v>0</v>
      </c>
      <c r="X200" s="120">
        <v>13.48</v>
      </c>
      <c r="Y200" s="120">
        <v>33.08</v>
      </c>
      <c r="Z200" s="120">
        <v>7.46</v>
      </c>
      <c r="AA200" s="120">
        <v>15.73</v>
      </c>
      <c r="AB200" s="120">
        <v>0</v>
      </c>
      <c r="AC200" s="120">
        <v>0</v>
      </c>
      <c r="AD200" s="120">
        <v>0</v>
      </c>
      <c r="AE200" s="120">
        <v>1.65493</v>
      </c>
      <c r="AF200" s="120">
        <v>686.0989400000002</v>
      </c>
    </row>
    <row r="201" spans="1:32" x14ac:dyDescent="0.25">
      <c r="B201" s="119" t="s">
        <v>241</v>
      </c>
      <c r="C201" s="120">
        <v>0</v>
      </c>
      <c r="D201" s="120">
        <v>0</v>
      </c>
      <c r="E201" s="120">
        <v>0</v>
      </c>
      <c r="F201" s="120">
        <v>0</v>
      </c>
      <c r="G201" s="120">
        <v>0</v>
      </c>
      <c r="H201" s="120">
        <v>0</v>
      </c>
      <c r="I201" s="120">
        <v>6.5000000000000002E-2</v>
      </c>
      <c r="J201" s="120">
        <v>0</v>
      </c>
      <c r="K201" s="120">
        <v>0</v>
      </c>
      <c r="L201" s="120">
        <v>0</v>
      </c>
      <c r="M201" s="120">
        <v>0</v>
      </c>
      <c r="N201" s="120">
        <v>0</v>
      </c>
      <c r="O201" s="120">
        <v>0</v>
      </c>
      <c r="P201" s="120">
        <v>0</v>
      </c>
      <c r="Q201" s="120">
        <v>0</v>
      </c>
      <c r="R201" s="120">
        <v>0</v>
      </c>
      <c r="S201" s="120">
        <v>0</v>
      </c>
      <c r="T201" s="120">
        <v>0</v>
      </c>
      <c r="U201" s="120">
        <v>0</v>
      </c>
      <c r="V201" s="120">
        <v>5.7000000000000002E-2</v>
      </c>
      <c r="W201" s="120">
        <v>0</v>
      </c>
      <c r="X201" s="120">
        <v>3.0449999999999999</v>
      </c>
      <c r="Y201" s="120">
        <v>0</v>
      </c>
      <c r="Z201" s="120">
        <v>0</v>
      </c>
      <c r="AA201" s="120">
        <v>0</v>
      </c>
      <c r="AB201" s="120">
        <v>0</v>
      </c>
      <c r="AC201" s="120">
        <v>0</v>
      </c>
      <c r="AD201" s="120">
        <v>0</v>
      </c>
      <c r="AE201" s="120">
        <v>0</v>
      </c>
      <c r="AF201" s="120">
        <v>3.1669999999999998</v>
      </c>
    </row>
    <row r="202" spans="1:32" x14ac:dyDescent="0.25">
      <c r="B202" s="119" t="s">
        <v>242</v>
      </c>
      <c r="C202" s="120">
        <v>0</v>
      </c>
      <c r="D202" s="120">
        <v>0</v>
      </c>
      <c r="E202" s="120">
        <v>0</v>
      </c>
      <c r="F202" s="120">
        <v>0</v>
      </c>
      <c r="G202" s="120">
        <v>0</v>
      </c>
      <c r="H202" s="120">
        <v>0.22</v>
      </c>
      <c r="I202" s="120">
        <v>6.5000000000000002E-2</v>
      </c>
      <c r="J202" s="120">
        <v>0</v>
      </c>
      <c r="K202" s="120">
        <v>0</v>
      </c>
      <c r="L202" s="120">
        <v>0</v>
      </c>
      <c r="M202" s="120">
        <v>0</v>
      </c>
      <c r="N202" s="120">
        <v>0</v>
      </c>
      <c r="O202" s="120">
        <v>0</v>
      </c>
      <c r="P202" s="120">
        <v>0</v>
      </c>
      <c r="Q202" s="120">
        <v>0</v>
      </c>
      <c r="R202" s="120">
        <v>0</v>
      </c>
      <c r="S202" s="120">
        <v>0</v>
      </c>
      <c r="T202" s="120">
        <v>0</v>
      </c>
      <c r="U202" s="120">
        <v>0</v>
      </c>
      <c r="V202" s="120">
        <v>0.18</v>
      </c>
      <c r="W202" s="120">
        <v>0</v>
      </c>
      <c r="X202" s="120">
        <v>0.26700000000000002</v>
      </c>
      <c r="Y202" s="120">
        <v>0</v>
      </c>
      <c r="Z202" s="120">
        <v>0</v>
      </c>
      <c r="AA202" s="120">
        <v>0</v>
      </c>
      <c r="AB202" s="120">
        <v>0</v>
      </c>
      <c r="AC202" s="120">
        <v>0</v>
      </c>
      <c r="AD202" s="120">
        <v>0</v>
      </c>
      <c r="AE202" s="120">
        <v>0</v>
      </c>
      <c r="AF202" s="120">
        <v>0.73199999999999998</v>
      </c>
    </row>
    <row r="203" spans="1:32" x14ac:dyDescent="0.2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row>
    <row r="204" spans="1:32" x14ac:dyDescent="0.25">
      <c r="B204" s="119" t="s">
        <v>244</v>
      </c>
      <c r="C204" s="120">
        <v>0</v>
      </c>
      <c r="D204" s="120">
        <v>0</v>
      </c>
      <c r="E204" s="120">
        <v>0</v>
      </c>
      <c r="F204" s="120">
        <v>63.860500000000002</v>
      </c>
      <c r="G204" s="120">
        <v>0</v>
      </c>
      <c r="H204" s="120">
        <v>0</v>
      </c>
      <c r="I204" s="120">
        <v>0.45</v>
      </c>
      <c r="J204" s="120">
        <v>0</v>
      </c>
      <c r="K204" s="120">
        <v>0.15</v>
      </c>
      <c r="L204" s="120">
        <v>137.804</v>
      </c>
      <c r="M204" s="120">
        <v>0</v>
      </c>
      <c r="N204" s="120">
        <v>0</v>
      </c>
      <c r="O204" s="120">
        <v>91</v>
      </c>
      <c r="P204" s="120">
        <v>0</v>
      </c>
      <c r="Q204" s="120">
        <v>21.366900000000001</v>
      </c>
      <c r="R204" s="120">
        <v>0</v>
      </c>
      <c r="S204" s="120">
        <v>0</v>
      </c>
      <c r="T204" s="120">
        <v>0</v>
      </c>
      <c r="U204" s="120">
        <v>0</v>
      </c>
      <c r="V204" s="120">
        <v>16.122900000000001</v>
      </c>
      <c r="W204" s="120">
        <v>0</v>
      </c>
      <c r="X204" s="120">
        <v>0</v>
      </c>
      <c r="Y204" s="120">
        <v>33.200000000000003</v>
      </c>
      <c r="Z204" s="120">
        <v>0</v>
      </c>
      <c r="AA204" s="120">
        <v>0</v>
      </c>
      <c r="AB204" s="120">
        <v>0</v>
      </c>
      <c r="AC204" s="120">
        <v>0</v>
      </c>
      <c r="AD204" s="120">
        <v>0</v>
      </c>
      <c r="AE204" s="120">
        <v>0</v>
      </c>
      <c r="AF204" s="120">
        <v>363.95429999999999</v>
      </c>
    </row>
    <row r="205" spans="1:32" x14ac:dyDescent="0.2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row>
    <row r="206" spans="1:32" x14ac:dyDescent="0.25">
      <c r="B206" s="119" t="s">
        <v>248</v>
      </c>
      <c r="C206" s="120">
        <v>0</v>
      </c>
      <c r="D206" s="120">
        <v>0</v>
      </c>
      <c r="E206" s="120">
        <v>0</v>
      </c>
      <c r="F206" s="120">
        <v>0</v>
      </c>
      <c r="G206" s="120">
        <v>0</v>
      </c>
      <c r="H206" s="120">
        <v>0</v>
      </c>
      <c r="I206" s="120">
        <v>13.04</v>
      </c>
      <c r="J206" s="120">
        <v>0</v>
      </c>
      <c r="K206" s="120">
        <v>0</v>
      </c>
      <c r="L206" s="120">
        <v>0</v>
      </c>
      <c r="M206" s="120">
        <v>0</v>
      </c>
      <c r="N206" s="120">
        <v>0</v>
      </c>
      <c r="O206" s="120">
        <v>0</v>
      </c>
      <c r="P206" s="120">
        <v>168.9</v>
      </c>
      <c r="Q206" s="120">
        <v>0</v>
      </c>
      <c r="R206" s="120">
        <v>0</v>
      </c>
      <c r="S206" s="120">
        <v>0</v>
      </c>
      <c r="T206" s="120">
        <v>0</v>
      </c>
      <c r="U206" s="120">
        <v>0</v>
      </c>
      <c r="V206" s="120">
        <v>4.9260000000000002</v>
      </c>
      <c r="W206" s="120">
        <v>0</v>
      </c>
      <c r="X206" s="120">
        <v>16.656500000000001</v>
      </c>
      <c r="Y206" s="120">
        <v>0</v>
      </c>
      <c r="Z206" s="120">
        <v>0</v>
      </c>
      <c r="AA206" s="120">
        <v>0</v>
      </c>
      <c r="AB206" s="120">
        <v>0</v>
      </c>
      <c r="AC206" s="120">
        <v>1.84</v>
      </c>
      <c r="AD206" s="120">
        <v>0</v>
      </c>
      <c r="AE206" s="120">
        <v>0</v>
      </c>
      <c r="AF206" s="120">
        <v>205.36249999999998</v>
      </c>
    </row>
    <row r="207" spans="1:32" x14ac:dyDescent="0.2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row>
    <row r="208" spans="1:32" x14ac:dyDescent="0.25">
      <c r="B208" s="119" t="s">
        <v>254</v>
      </c>
      <c r="C208" s="120">
        <v>0</v>
      </c>
      <c r="D208" s="120">
        <v>159.55699999999999</v>
      </c>
      <c r="E208" s="120">
        <v>0</v>
      </c>
      <c r="F208" s="120">
        <v>0</v>
      </c>
      <c r="G208" s="120">
        <v>10.172000000000001</v>
      </c>
      <c r="H208" s="120">
        <v>0</v>
      </c>
      <c r="I208" s="120">
        <v>4.02637</v>
      </c>
      <c r="J208" s="120">
        <v>0</v>
      </c>
      <c r="K208" s="120">
        <v>0.64192400000000005</v>
      </c>
      <c r="L208" s="120">
        <v>0</v>
      </c>
      <c r="M208" s="120">
        <v>0</v>
      </c>
      <c r="N208" s="120">
        <v>0</v>
      </c>
      <c r="O208" s="120">
        <v>154.47300000000001</v>
      </c>
      <c r="P208" s="120">
        <v>0.79400000000000004</v>
      </c>
      <c r="Q208" s="120">
        <v>0</v>
      </c>
      <c r="R208" s="120">
        <v>0</v>
      </c>
      <c r="S208" s="120">
        <v>0</v>
      </c>
      <c r="T208" s="120">
        <v>0</v>
      </c>
      <c r="U208" s="120">
        <v>0</v>
      </c>
      <c r="V208" s="120">
        <v>26.562100000000001</v>
      </c>
      <c r="W208" s="120">
        <v>0</v>
      </c>
      <c r="X208" s="120">
        <v>0</v>
      </c>
      <c r="Y208" s="120">
        <v>0</v>
      </c>
      <c r="Z208" s="120">
        <v>0</v>
      </c>
      <c r="AA208" s="120">
        <v>0</v>
      </c>
      <c r="AB208" s="120">
        <v>0</v>
      </c>
      <c r="AC208" s="120">
        <v>0</v>
      </c>
      <c r="AD208" s="120">
        <v>0</v>
      </c>
      <c r="AE208" s="120">
        <v>298.39100000000002</v>
      </c>
      <c r="AF208" s="120">
        <v>654.61739399999988</v>
      </c>
    </row>
    <row r="209" spans="1:32" x14ac:dyDescent="0.2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row>
    <row r="210" spans="1:32" x14ac:dyDescent="0.25">
      <c r="B210" s="119" t="s">
        <v>256</v>
      </c>
      <c r="C210" s="120">
        <v>0</v>
      </c>
      <c r="D210" s="120">
        <v>0</v>
      </c>
      <c r="E210" s="120">
        <v>0</v>
      </c>
      <c r="F210" s="120">
        <v>0</v>
      </c>
      <c r="G210" s="120">
        <v>0</v>
      </c>
      <c r="H210" s="120">
        <v>0</v>
      </c>
      <c r="I210" s="120">
        <v>1.5624100000000001</v>
      </c>
      <c r="J210" s="120">
        <v>0</v>
      </c>
      <c r="K210" s="120">
        <v>0</v>
      </c>
      <c r="L210" s="120">
        <v>0</v>
      </c>
      <c r="M210" s="120">
        <v>0</v>
      </c>
      <c r="N210" s="120">
        <v>0</v>
      </c>
      <c r="O210" s="120">
        <v>33</v>
      </c>
      <c r="P210" s="120">
        <v>0</v>
      </c>
      <c r="Q210" s="120">
        <v>0</v>
      </c>
      <c r="R210" s="120">
        <v>0</v>
      </c>
      <c r="S210" s="120">
        <v>0</v>
      </c>
      <c r="T210" s="120">
        <v>0</v>
      </c>
      <c r="U210" s="120">
        <v>0</v>
      </c>
      <c r="V210" s="120">
        <v>6.6661799999999998</v>
      </c>
      <c r="W210" s="120">
        <v>0</v>
      </c>
      <c r="X210" s="120">
        <v>0</v>
      </c>
      <c r="Y210" s="120">
        <v>0</v>
      </c>
      <c r="Z210" s="120">
        <v>0</v>
      </c>
      <c r="AA210" s="120">
        <v>0</v>
      </c>
      <c r="AB210" s="120">
        <v>0</v>
      </c>
      <c r="AC210" s="120">
        <v>0</v>
      </c>
      <c r="AD210" s="120">
        <v>0</v>
      </c>
      <c r="AE210" s="120">
        <v>94.794499999999999</v>
      </c>
      <c r="AF210" s="120">
        <v>136.02309</v>
      </c>
    </row>
    <row r="211" spans="1:32" x14ac:dyDescent="0.2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row>
    <row r="212" spans="1:32" x14ac:dyDescent="0.25">
      <c r="B212" s="119" t="s">
        <v>258</v>
      </c>
      <c r="C212" s="120">
        <v>0</v>
      </c>
      <c r="D212" s="120">
        <v>0</v>
      </c>
      <c r="E212" s="120">
        <v>0.50588200000000005</v>
      </c>
      <c r="F212" s="120">
        <v>0</v>
      </c>
      <c r="G212" s="120">
        <v>0</v>
      </c>
      <c r="H212" s="120">
        <v>0</v>
      </c>
      <c r="I212" s="120">
        <v>0.2</v>
      </c>
      <c r="J212" s="120">
        <v>0</v>
      </c>
      <c r="K212" s="120">
        <v>0</v>
      </c>
      <c r="L212" s="120">
        <v>0</v>
      </c>
      <c r="M212" s="120">
        <v>0</v>
      </c>
      <c r="N212" s="120">
        <v>40.200000000000003</v>
      </c>
      <c r="O212" s="120">
        <v>0</v>
      </c>
      <c r="P212" s="120">
        <v>0</v>
      </c>
      <c r="Q212" s="120">
        <v>0</v>
      </c>
      <c r="R212" s="120">
        <v>0</v>
      </c>
      <c r="S212" s="120">
        <v>0</v>
      </c>
      <c r="T212" s="120">
        <v>0</v>
      </c>
      <c r="U212" s="120">
        <v>0</v>
      </c>
      <c r="V212" s="120">
        <v>1.84</v>
      </c>
      <c r="W212" s="120">
        <v>0</v>
      </c>
      <c r="X212" s="120">
        <v>2.2000000000000002</v>
      </c>
      <c r="Y212" s="120">
        <v>0</v>
      </c>
      <c r="Z212" s="120">
        <v>0</v>
      </c>
      <c r="AA212" s="120">
        <v>0</v>
      </c>
      <c r="AB212" s="120">
        <v>0</v>
      </c>
      <c r="AC212" s="120">
        <v>0</v>
      </c>
      <c r="AD212" s="120">
        <v>0</v>
      </c>
      <c r="AE212" s="120">
        <v>0</v>
      </c>
      <c r="AF212" s="120">
        <v>44.945882000000012</v>
      </c>
    </row>
    <row r="213" spans="1:32" x14ac:dyDescent="0.2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row>
    <row r="214" spans="1:32" x14ac:dyDescent="0.25">
      <c r="B214" s="119" t="s">
        <v>260</v>
      </c>
      <c r="C214" s="120">
        <v>0</v>
      </c>
      <c r="D214" s="120">
        <v>127.23</v>
      </c>
      <c r="E214" s="120">
        <v>0</v>
      </c>
      <c r="F214" s="120">
        <v>0</v>
      </c>
      <c r="G214" s="120">
        <v>0</v>
      </c>
      <c r="H214" s="120">
        <v>12.596</v>
      </c>
      <c r="I214" s="120">
        <v>4.5259999999999998</v>
      </c>
      <c r="J214" s="120">
        <v>0</v>
      </c>
      <c r="K214" s="120">
        <v>0</v>
      </c>
      <c r="L214" s="120">
        <v>0</v>
      </c>
      <c r="M214" s="120">
        <v>0</v>
      </c>
      <c r="N214" s="120">
        <v>28.3566</v>
      </c>
      <c r="O214" s="120">
        <v>22.396000000000001</v>
      </c>
      <c r="P214" s="120">
        <v>41.643999999999998</v>
      </c>
      <c r="Q214" s="120">
        <v>0</v>
      </c>
      <c r="R214" s="120">
        <v>0</v>
      </c>
      <c r="S214" s="120">
        <v>0</v>
      </c>
      <c r="T214" s="120">
        <v>0</v>
      </c>
      <c r="U214" s="120">
        <v>0</v>
      </c>
      <c r="V214" s="120">
        <v>7.5821199999999997</v>
      </c>
      <c r="W214" s="120">
        <v>0</v>
      </c>
      <c r="X214" s="120">
        <v>0</v>
      </c>
      <c r="Y214" s="120">
        <v>0</v>
      </c>
      <c r="Z214" s="120">
        <v>0</v>
      </c>
      <c r="AA214" s="120">
        <v>0</v>
      </c>
      <c r="AB214" s="120">
        <v>0</v>
      </c>
      <c r="AC214" s="120">
        <v>0</v>
      </c>
      <c r="AD214" s="120">
        <v>0</v>
      </c>
      <c r="AE214" s="120">
        <v>0</v>
      </c>
      <c r="AF214" s="120">
        <v>244.33072000000001</v>
      </c>
    </row>
    <row r="215" spans="1:32" x14ac:dyDescent="0.25">
      <c r="B215" s="119" t="s">
        <v>261</v>
      </c>
      <c r="C215" s="120">
        <v>0</v>
      </c>
      <c r="D215" s="120">
        <v>0</v>
      </c>
      <c r="E215" s="120">
        <v>0</v>
      </c>
      <c r="F215" s="120">
        <v>0</v>
      </c>
      <c r="G215" s="120">
        <v>0</v>
      </c>
      <c r="H215" s="120">
        <v>1.4790000000000001</v>
      </c>
      <c r="I215" s="120">
        <v>0.21</v>
      </c>
      <c r="J215" s="120">
        <v>0</v>
      </c>
      <c r="K215" s="120">
        <v>0</v>
      </c>
      <c r="L215" s="120">
        <v>0</v>
      </c>
      <c r="M215" s="120">
        <v>0</v>
      </c>
      <c r="N215" s="120">
        <v>0</v>
      </c>
      <c r="O215" s="120">
        <v>0</v>
      </c>
      <c r="P215" s="120">
        <v>0</v>
      </c>
      <c r="Q215" s="120">
        <v>0</v>
      </c>
      <c r="R215" s="120">
        <v>6.4909999999999997</v>
      </c>
      <c r="S215" s="120">
        <v>0</v>
      </c>
      <c r="T215" s="120">
        <v>0</v>
      </c>
      <c r="U215" s="120">
        <v>0</v>
      </c>
      <c r="V215" s="120">
        <v>0.13900000000000001</v>
      </c>
      <c r="W215" s="120">
        <v>0</v>
      </c>
      <c r="X215" s="120">
        <v>0</v>
      </c>
      <c r="Y215" s="120">
        <v>0</v>
      </c>
      <c r="Z215" s="120">
        <v>0</v>
      </c>
      <c r="AA215" s="120">
        <v>0</v>
      </c>
      <c r="AB215" s="120">
        <v>0</v>
      </c>
      <c r="AC215" s="120">
        <v>0</v>
      </c>
      <c r="AD215" s="120">
        <v>0</v>
      </c>
      <c r="AE215" s="120">
        <v>0</v>
      </c>
      <c r="AF215" s="120">
        <v>8.3189999999999991</v>
      </c>
    </row>
    <row r="216" spans="1:32" x14ac:dyDescent="0.2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row>
    <row r="217" spans="1:32" x14ac:dyDescent="0.25">
      <c r="B217" s="119" t="s">
        <v>263</v>
      </c>
      <c r="C217" s="120">
        <v>0</v>
      </c>
      <c r="D217" s="120">
        <v>0</v>
      </c>
      <c r="E217" s="120">
        <v>4.9370000000000003</v>
      </c>
      <c r="F217" s="120">
        <v>20.869</v>
      </c>
      <c r="G217" s="120">
        <v>33.046999999999997</v>
      </c>
      <c r="H217" s="120">
        <v>0</v>
      </c>
      <c r="I217" s="120">
        <v>0</v>
      </c>
      <c r="J217" s="120">
        <v>0</v>
      </c>
      <c r="K217" s="120">
        <v>0</v>
      </c>
      <c r="L217" s="120">
        <v>118.545</v>
      </c>
      <c r="M217" s="120">
        <v>39.508000000000003</v>
      </c>
      <c r="N217" s="120">
        <v>149.66900000000001</v>
      </c>
      <c r="O217" s="120">
        <v>107.093</v>
      </c>
      <c r="P217" s="120">
        <v>34.173999999999999</v>
      </c>
      <c r="Q217" s="120">
        <v>22.434999999999999</v>
      </c>
      <c r="R217" s="120">
        <v>0</v>
      </c>
      <c r="S217" s="120">
        <v>0</v>
      </c>
      <c r="T217" s="120">
        <v>0</v>
      </c>
      <c r="U217" s="120">
        <v>33.564999999999998</v>
      </c>
      <c r="V217" s="120">
        <v>24.948</v>
      </c>
      <c r="W217" s="120">
        <v>0</v>
      </c>
      <c r="X217" s="120">
        <v>8.4890000000000008</v>
      </c>
      <c r="Y217" s="120">
        <v>0</v>
      </c>
      <c r="Z217" s="120">
        <v>86.102999999999994</v>
      </c>
      <c r="AA217" s="120">
        <v>173.376</v>
      </c>
      <c r="AB217" s="120">
        <v>0</v>
      </c>
      <c r="AC217" s="120">
        <v>0</v>
      </c>
      <c r="AD217" s="120">
        <v>0</v>
      </c>
      <c r="AE217" s="120">
        <v>19.3294</v>
      </c>
      <c r="AF217" s="120">
        <v>876.0874</v>
      </c>
    </row>
    <row r="218" spans="1:32" x14ac:dyDescent="0.25">
      <c r="B218" s="119" t="s">
        <v>264</v>
      </c>
      <c r="C218" s="120">
        <v>0</v>
      </c>
      <c r="D218" s="120">
        <v>0</v>
      </c>
      <c r="E218" s="120">
        <v>0</v>
      </c>
      <c r="F218" s="120">
        <v>0</v>
      </c>
      <c r="G218" s="120">
        <v>3.3</v>
      </c>
      <c r="H218" s="120">
        <v>0.318</v>
      </c>
      <c r="I218" s="120">
        <v>0</v>
      </c>
      <c r="J218" s="120">
        <v>0</v>
      </c>
      <c r="K218" s="120">
        <v>0</v>
      </c>
      <c r="L218" s="120">
        <v>0</v>
      </c>
      <c r="M218" s="120">
        <v>2.988</v>
      </c>
      <c r="N218" s="120">
        <v>0</v>
      </c>
      <c r="O218" s="120">
        <v>3.49</v>
      </c>
      <c r="P218" s="120">
        <v>0</v>
      </c>
      <c r="Q218" s="120">
        <v>0</v>
      </c>
      <c r="R218" s="120">
        <v>0</v>
      </c>
      <c r="S218" s="120">
        <v>0</v>
      </c>
      <c r="T218" s="120">
        <v>0</v>
      </c>
      <c r="U218" s="120">
        <v>0</v>
      </c>
      <c r="V218" s="120">
        <v>1.59</v>
      </c>
      <c r="W218" s="120">
        <v>11.82</v>
      </c>
      <c r="X218" s="120">
        <v>3.1890000000000001</v>
      </c>
      <c r="Y218" s="120">
        <v>0</v>
      </c>
      <c r="Z218" s="120">
        <v>0</v>
      </c>
      <c r="AA218" s="120">
        <v>0</v>
      </c>
      <c r="AB218" s="120">
        <v>0</v>
      </c>
      <c r="AC218" s="120">
        <v>0</v>
      </c>
      <c r="AD218" s="120">
        <v>0</v>
      </c>
      <c r="AE218" s="120">
        <v>44.7</v>
      </c>
      <c r="AF218" s="120">
        <v>71.39500000000001</v>
      </c>
    </row>
    <row r="219" spans="1:32" x14ac:dyDescent="0.2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row>
    <row r="220" spans="1:32" x14ac:dyDescent="0.25">
      <c r="B220" s="119" t="s">
        <v>266</v>
      </c>
      <c r="C220" s="120">
        <v>0</v>
      </c>
      <c r="D220" s="120">
        <v>0</v>
      </c>
      <c r="E220" s="120">
        <v>0</v>
      </c>
      <c r="F220" s="120">
        <v>0</v>
      </c>
      <c r="G220" s="120">
        <v>0</v>
      </c>
      <c r="H220" s="120">
        <v>0</v>
      </c>
      <c r="I220" s="120">
        <v>0</v>
      </c>
      <c r="J220" s="120">
        <v>0</v>
      </c>
      <c r="K220" s="120">
        <v>0</v>
      </c>
      <c r="L220" s="120">
        <v>0</v>
      </c>
      <c r="M220" s="120">
        <v>0</v>
      </c>
      <c r="N220" s="120">
        <v>0</v>
      </c>
      <c r="O220" s="120">
        <v>0</v>
      </c>
      <c r="P220" s="120">
        <v>0</v>
      </c>
      <c r="Q220" s="120">
        <v>0</v>
      </c>
      <c r="R220" s="120">
        <v>0</v>
      </c>
      <c r="S220" s="120">
        <v>0</v>
      </c>
      <c r="T220" s="120">
        <v>0</v>
      </c>
      <c r="U220" s="120">
        <v>0</v>
      </c>
      <c r="V220" s="120">
        <v>2.67</v>
      </c>
      <c r="W220" s="120">
        <v>0</v>
      </c>
      <c r="X220" s="120">
        <v>0</v>
      </c>
      <c r="Y220" s="120">
        <v>0</v>
      </c>
      <c r="Z220" s="120">
        <v>0</v>
      </c>
      <c r="AA220" s="120">
        <v>0</v>
      </c>
      <c r="AB220" s="120">
        <v>0</v>
      </c>
      <c r="AC220" s="120">
        <v>0</v>
      </c>
      <c r="AD220" s="120">
        <v>0</v>
      </c>
      <c r="AE220" s="120">
        <v>0</v>
      </c>
      <c r="AF220" s="120">
        <v>2.67</v>
      </c>
    </row>
    <row r="221" spans="1:32" x14ac:dyDescent="0.2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row>
    <row r="222" spans="1:32" x14ac:dyDescent="0.25">
      <c r="B222" s="119" t="s">
        <v>268</v>
      </c>
      <c r="C222" s="120">
        <v>0</v>
      </c>
      <c r="D222" s="120">
        <v>0</v>
      </c>
      <c r="E222" s="120">
        <v>0</v>
      </c>
      <c r="F222" s="120">
        <v>0</v>
      </c>
      <c r="G222" s="120">
        <v>0</v>
      </c>
      <c r="H222" s="120">
        <v>0</v>
      </c>
      <c r="I222" s="120">
        <v>0.02</v>
      </c>
      <c r="J222" s="120">
        <v>0</v>
      </c>
      <c r="K222" s="120">
        <v>0</v>
      </c>
      <c r="L222" s="120">
        <v>0</v>
      </c>
      <c r="M222" s="120">
        <v>0</v>
      </c>
      <c r="N222" s="120">
        <v>0</v>
      </c>
      <c r="O222" s="120">
        <v>0</v>
      </c>
      <c r="P222" s="120">
        <v>0</v>
      </c>
      <c r="Q222" s="120">
        <v>0</v>
      </c>
      <c r="R222" s="120">
        <v>0</v>
      </c>
      <c r="S222" s="120">
        <v>0</v>
      </c>
      <c r="T222" s="120">
        <v>0</v>
      </c>
      <c r="U222" s="120">
        <v>0</v>
      </c>
      <c r="V222" s="120">
        <v>2.7E-2</v>
      </c>
      <c r="W222" s="120">
        <v>0</v>
      </c>
      <c r="X222" s="120">
        <v>1.35</v>
      </c>
      <c r="Y222" s="120">
        <v>0</v>
      </c>
      <c r="Z222" s="120">
        <v>0</v>
      </c>
      <c r="AA222" s="120">
        <v>0</v>
      </c>
      <c r="AB222" s="120">
        <v>0</v>
      </c>
      <c r="AC222" s="120">
        <v>0</v>
      </c>
      <c r="AD222" s="120">
        <v>0</v>
      </c>
      <c r="AE222" s="120">
        <v>0</v>
      </c>
      <c r="AF222" s="120">
        <v>1.397</v>
      </c>
    </row>
    <row r="223" spans="1:32" x14ac:dyDescent="0.25">
      <c r="B223" s="119" t="s">
        <v>269</v>
      </c>
      <c r="C223" s="120">
        <v>0</v>
      </c>
      <c r="D223" s="120">
        <v>0</v>
      </c>
      <c r="E223" s="120">
        <v>0</v>
      </c>
      <c r="F223" s="120">
        <v>0</v>
      </c>
      <c r="G223" s="120">
        <v>0</v>
      </c>
      <c r="H223" s="120">
        <v>0</v>
      </c>
      <c r="I223" s="120">
        <v>1.6E-2</v>
      </c>
      <c r="J223" s="120">
        <v>0</v>
      </c>
      <c r="K223" s="120">
        <v>0</v>
      </c>
      <c r="L223" s="120">
        <v>0</v>
      </c>
      <c r="M223" s="120">
        <v>0</v>
      </c>
      <c r="N223" s="120">
        <v>0</v>
      </c>
      <c r="O223" s="120">
        <v>0</v>
      </c>
      <c r="P223" s="120">
        <v>0</v>
      </c>
      <c r="Q223" s="120">
        <v>0</v>
      </c>
      <c r="R223" s="120">
        <v>0</v>
      </c>
      <c r="S223" s="120">
        <v>0</v>
      </c>
      <c r="T223" s="120">
        <v>0</v>
      </c>
      <c r="U223" s="120">
        <v>0</v>
      </c>
      <c r="V223" s="120">
        <v>3.09E-2</v>
      </c>
      <c r="W223" s="120">
        <v>0</v>
      </c>
      <c r="X223" s="120">
        <v>0.93</v>
      </c>
      <c r="Y223" s="120">
        <v>0</v>
      </c>
      <c r="Z223" s="120">
        <v>0</v>
      </c>
      <c r="AA223" s="120">
        <v>0</v>
      </c>
      <c r="AB223" s="120">
        <v>0</v>
      </c>
      <c r="AC223" s="120">
        <v>0</v>
      </c>
      <c r="AD223" s="120">
        <v>0</v>
      </c>
      <c r="AE223" s="120">
        <v>0</v>
      </c>
      <c r="AF223" s="120">
        <v>0.9769000000000001</v>
      </c>
    </row>
    <row r="224" spans="1:32" x14ac:dyDescent="0.25">
      <c r="B224" s="119" t="s">
        <v>270</v>
      </c>
      <c r="C224" s="120">
        <v>0</v>
      </c>
      <c r="D224" s="120">
        <v>0</v>
      </c>
      <c r="E224" s="120">
        <v>0</v>
      </c>
      <c r="F224" s="120">
        <v>0</v>
      </c>
      <c r="G224" s="120">
        <v>0</v>
      </c>
      <c r="H224" s="120">
        <v>0</v>
      </c>
      <c r="I224" s="120">
        <v>2.5000000000000001E-2</v>
      </c>
      <c r="J224" s="120">
        <v>0</v>
      </c>
      <c r="K224" s="120">
        <v>0</v>
      </c>
      <c r="L224" s="120">
        <v>0</v>
      </c>
      <c r="M224" s="120">
        <v>0</v>
      </c>
      <c r="N224" s="120">
        <v>0</v>
      </c>
      <c r="O224" s="120">
        <v>0</v>
      </c>
      <c r="P224" s="120">
        <v>0</v>
      </c>
      <c r="Q224" s="120">
        <v>0</v>
      </c>
      <c r="R224" s="120">
        <v>0</v>
      </c>
      <c r="S224" s="120">
        <v>0</v>
      </c>
      <c r="T224" s="120">
        <v>0</v>
      </c>
      <c r="U224" s="120">
        <v>0</v>
      </c>
      <c r="V224" s="120">
        <v>4.5999999999999999E-2</v>
      </c>
      <c r="W224" s="120">
        <v>0</v>
      </c>
      <c r="X224" s="120">
        <v>3.23</v>
      </c>
      <c r="Y224" s="120">
        <v>0</v>
      </c>
      <c r="Z224" s="120">
        <v>0</v>
      </c>
      <c r="AA224" s="120">
        <v>0</v>
      </c>
      <c r="AB224" s="120">
        <v>0</v>
      </c>
      <c r="AC224" s="120">
        <v>0</v>
      </c>
      <c r="AD224" s="120">
        <v>0</v>
      </c>
      <c r="AE224" s="120">
        <v>0</v>
      </c>
      <c r="AF224" s="120">
        <v>3.3010000000000002</v>
      </c>
    </row>
    <row r="225" spans="1:32" x14ac:dyDescent="0.25">
      <c r="B225" s="119" t="s">
        <v>271</v>
      </c>
      <c r="C225" s="120">
        <v>0</v>
      </c>
      <c r="D225" s="120">
        <v>0</v>
      </c>
      <c r="E225" s="120">
        <v>0</v>
      </c>
      <c r="F225" s="120">
        <v>22.645800000000001</v>
      </c>
      <c r="G225" s="120">
        <v>0.157</v>
      </c>
      <c r="H225" s="120">
        <v>0</v>
      </c>
      <c r="I225" s="120">
        <v>0</v>
      </c>
      <c r="J225" s="120">
        <v>0</v>
      </c>
      <c r="K225" s="120">
        <v>0</v>
      </c>
      <c r="L225" s="120">
        <v>41.570099999999996</v>
      </c>
      <c r="M225" s="120">
        <v>0</v>
      </c>
      <c r="N225" s="120">
        <v>0</v>
      </c>
      <c r="O225" s="120">
        <v>27.3</v>
      </c>
      <c r="P225" s="120">
        <v>0</v>
      </c>
      <c r="Q225" s="120">
        <v>0</v>
      </c>
      <c r="R225" s="120">
        <v>11.481299999999999</v>
      </c>
      <c r="S225" s="120">
        <v>0</v>
      </c>
      <c r="T225" s="120">
        <v>0</v>
      </c>
      <c r="U225" s="120">
        <v>0</v>
      </c>
      <c r="V225" s="120">
        <v>3.1672500000000001</v>
      </c>
      <c r="W225" s="120">
        <v>0</v>
      </c>
      <c r="X225" s="120">
        <v>0</v>
      </c>
      <c r="Y225" s="120">
        <v>0</v>
      </c>
      <c r="Z225" s="120">
        <v>0</v>
      </c>
      <c r="AA225" s="120">
        <v>0</v>
      </c>
      <c r="AB225" s="120">
        <v>0</v>
      </c>
      <c r="AC225" s="120">
        <v>0</v>
      </c>
      <c r="AD225" s="120">
        <v>0</v>
      </c>
      <c r="AE225" s="120">
        <v>0</v>
      </c>
      <c r="AF225" s="120">
        <v>106.32145</v>
      </c>
    </row>
    <row r="226" spans="1:32" x14ac:dyDescent="0.2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row>
    <row r="227" spans="1:32" x14ac:dyDescent="0.25">
      <c r="B227" s="119" t="s">
        <v>273</v>
      </c>
      <c r="C227" s="120">
        <v>0</v>
      </c>
      <c r="D227" s="120">
        <v>0</v>
      </c>
      <c r="E227" s="120">
        <v>0</v>
      </c>
      <c r="F227" s="120">
        <v>0</v>
      </c>
      <c r="G227" s="120">
        <v>0.25800000000000001</v>
      </c>
      <c r="H227" s="120">
        <v>0</v>
      </c>
      <c r="I227" s="120">
        <v>0</v>
      </c>
      <c r="J227" s="120">
        <v>0</v>
      </c>
      <c r="K227" s="120">
        <v>0</v>
      </c>
      <c r="L227" s="120">
        <v>0</v>
      </c>
      <c r="M227" s="120">
        <v>0</v>
      </c>
      <c r="N227" s="120">
        <v>0</v>
      </c>
      <c r="O227" s="120">
        <v>0</v>
      </c>
      <c r="P227" s="120">
        <v>0</v>
      </c>
      <c r="Q227" s="120">
        <v>0</v>
      </c>
      <c r="R227" s="120">
        <v>0</v>
      </c>
      <c r="S227" s="120">
        <v>0</v>
      </c>
      <c r="T227" s="120">
        <v>0</v>
      </c>
      <c r="U227" s="120">
        <v>0</v>
      </c>
      <c r="V227" s="120">
        <v>0.38657999999999998</v>
      </c>
      <c r="W227" s="120">
        <v>0</v>
      </c>
      <c r="X227" s="120">
        <v>16.225000000000001</v>
      </c>
      <c r="Y227" s="120">
        <v>0</v>
      </c>
      <c r="Z227" s="120">
        <v>0</v>
      </c>
      <c r="AA227" s="120">
        <v>0</v>
      </c>
      <c r="AB227" s="120">
        <v>0</v>
      </c>
      <c r="AC227" s="120">
        <v>0</v>
      </c>
      <c r="AD227" s="120">
        <v>0</v>
      </c>
      <c r="AE227" s="120">
        <v>0</v>
      </c>
      <c r="AF227" s="120">
        <v>16.869580000000003</v>
      </c>
    </row>
    <row r="228" spans="1:32" x14ac:dyDescent="0.25">
      <c r="B228" s="119" t="s">
        <v>274</v>
      </c>
      <c r="C228" s="120">
        <v>0</v>
      </c>
      <c r="D228" s="120">
        <v>82.069400000000002</v>
      </c>
      <c r="E228" s="120">
        <v>0</v>
      </c>
      <c r="F228" s="120">
        <v>0</v>
      </c>
      <c r="G228" s="120">
        <v>0.82099999999999995</v>
      </c>
      <c r="H228" s="120">
        <v>0</v>
      </c>
      <c r="I228" s="120">
        <v>0.03</v>
      </c>
      <c r="J228" s="120">
        <v>0</v>
      </c>
      <c r="K228" s="120">
        <v>0</v>
      </c>
      <c r="L228" s="120">
        <v>0</v>
      </c>
      <c r="M228" s="120">
        <v>0</v>
      </c>
      <c r="N228" s="120">
        <v>0</v>
      </c>
      <c r="O228" s="120">
        <v>0</v>
      </c>
      <c r="P228" s="120">
        <v>140.113</v>
      </c>
      <c r="Q228" s="120">
        <v>0</v>
      </c>
      <c r="R228" s="120">
        <v>0</v>
      </c>
      <c r="S228" s="120">
        <v>0</v>
      </c>
      <c r="T228" s="120">
        <v>0</v>
      </c>
      <c r="U228" s="120">
        <v>0</v>
      </c>
      <c r="V228" s="120">
        <v>2.2559999999999998</v>
      </c>
      <c r="W228" s="120">
        <v>0</v>
      </c>
      <c r="X228" s="120">
        <v>7.3929999999999998</v>
      </c>
      <c r="Y228" s="120">
        <v>0</v>
      </c>
      <c r="Z228" s="120">
        <v>0</v>
      </c>
      <c r="AA228" s="120">
        <v>0</v>
      </c>
      <c r="AB228" s="120">
        <v>0</v>
      </c>
      <c r="AC228" s="120">
        <v>0</v>
      </c>
      <c r="AD228" s="120">
        <v>0</v>
      </c>
      <c r="AE228" s="120">
        <v>0</v>
      </c>
      <c r="AF228" s="120">
        <v>232.6824</v>
      </c>
    </row>
    <row r="229" spans="1:32" x14ac:dyDescent="0.2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row>
    <row r="230" spans="1:32" x14ac:dyDescent="0.25">
      <c r="B230" s="119" t="s">
        <v>276</v>
      </c>
      <c r="C230" s="120">
        <v>0</v>
      </c>
      <c r="D230" s="120">
        <v>93.394400000000005</v>
      </c>
      <c r="E230" s="120">
        <v>8.3059999999999992</v>
      </c>
      <c r="F230" s="120">
        <v>0</v>
      </c>
      <c r="G230" s="120">
        <v>0</v>
      </c>
      <c r="H230" s="120">
        <v>0</v>
      </c>
      <c r="I230" s="120">
        <v>0.421149</v>
      </c>
      <c r="J230" s="120">
        <v>0</v>
      </c>
      <c r="K230" s="120">
        <v>0</v>
      </c>
      <c r="L230" s="120">
        <v>0</v>
      </c>
      <c r="M230" s="120">
        <v>0.13200000000000001</v>
      </c>
      <c r="N230" s="120">
        <v>37.002099999999999</v>
      </c>
      <c r="O230" s="120">
        <v>15.9</v>
      </c>
      <c r="P230" s="120">
        <v>60.296999999999997</v>
      </c>
      <c r="Q230" s="120">
        <v>0</v>
      </c>
      <c r="R230" s="120">
        <v>31.765499999999999</v>
      </c>
      <c r="S230" s="120">
        <v>0</v>
      </c>
      <c r="T230" s="120">
        <v>0</v>
      </c>
      <c r="U230" s="120">
        <v>0</v>
      </c>
      <c r="V230" s="120">
        <v>7.1776999999999997</v>
      </c>
      <c r="W230" s="120">
        <v>0</v>
      </c>
      <c r="X230" s="120">
        <v>0</v>
      </c>
      <c r="Y230" s="120">
        <v>0</v>
      </c>
      <c r="Z230" s="120">
        <v>0</v>
      </c>
      <c r="AA230" s="120">
        <v>0</v>
      </c>
      <c r="AB230" s="120">
        <v>0</v>
      </c>
      <c r="AC230" s="120">
        <v>0</v>
      </c>
      <c r="AD230" s="120">
        <v>0</v>
      </c>
      <c r="AE230" s="120">
        <v>0</v>
      </c>
      <c r="AF230" s="120">
        <v>254.395849</v>
      </c>
    </row>
    <row r="231" spans="1:32" x14ac:dyDescent="0.2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row>
    <row r="232" spans="1:32" x14ac:dyDescent="0.25">
      <c r="B232" s="119" t="s">
        <v>278</v>
      </c>
      <c r="C232" s="120">
        <v>0</v>
      </c>
      <c r="D232" s="120">
        <v>0</v>
      </c>
      <c r="E232" s="120">
        <v>0</v>
      </c>
      <c r="F232" s="120">
        <v>0</v>
      </c>
      <c r="G232" s="120">
        <v>0</v>
      </c>
      <c r="H232" s="120">
        <v>0</v>
      </c>
      <c r="I232" s="120">
        <v>1.085</v>
      </c>
      <c r="J232" s="120">
        <v>0</v>
      </c>
      <c r="K232" s="120">
        <v>0</v>
      </c>
      <c r="L232" s="120">
        <v>0</v>
      </c>
      <c r="M232" s="120">
        <v>0</v>
      </c>
      <c r="N232" s="120">
        <v>0</v>
      </c>
      <c r="O232" s="120">
        <v>0</v>
      </c>
      <c r="P232" s="120">
        <v>0</v>
      </c>
      <c r="Q232" s="120">
        <v>0</v>
      </c>
      <c r="R232" s="120">
        <v>0</v>
      </c>
      <c r="S232" s="120">
        <v>0</v>
      </c>
      <c r="T232" s="120">
        <v>0</v>
      </c>
      <c r="U232" s="120">
        <v>0</v>
      </c>
      <c r="V232" s="120">
        <v>0.16200000000000001</v>
      </c>
      <c r="W232" s="120">
        <v>0</v>
      </c>
      <c r="X232" s="120">
        <v>10.003</v>
      </c>
      <c r="Y232" s="120">
        <v>0</v>
      </c>
      <c r="Z232" s="120">
        <v>0</v>
      </c>
      <c r="AA232" s="120">
        <v>0</v>
      </c>
      <c r="AB232" s="120">
        <v>0</v>
      </c>
      <c r="AC232" s="120">
        <v>0</v>
      </c>
      <c r="AD232" s="120">
        <v>0</v>
      </c>
      <c r="AE232" s="120">
        <v>0</v>
      </c>
      <c r="AF232" s="120">
        <v>11.25</v>
      </c>
    </row>
    <row r="233" spans="1:32" x14ac:dyDescent="0.25">
      <c r="B233" s="119" t="s">
        <v>279</v>
      </c>
      <c r="C233" s="120">
        <v>0</v>
      </c>
      <c r="D233" s="120">
        <v>0</v>
      </c>
      <c r="E233" s="120">
        <v>0</v>
      </c>
      <c r="F233" s="120">
        <v>0</v>
      </c>
      <c r="G233" s="120">
        <v>0</v>
      </c>
      <c r="H233" s="120">
        <v>0</v>
      </c>
      <c r="I233" s="120">
        <v>0.318</v>
      </c>
      <c r="J233" s="120">
        <v>0</v>
      </c>
      <c r="K233" s="120">
        <v>0</v>
      </c>
      <c r="L233" s="120">
        <v>0</v>
      </c>
      <c r="M233" s="120">
        <v>0</v>
      </c>
      <c r="N233" s="120">
        <v>0</v>
      </c>
      <c r="O233" s="120">
        <v>0</v>
      </c>
      <c r="P233" s="120">
        <v>0</v>
      </c>
      <c r="Q233" s="120">
        <v>0</v>
      </c>
      <c r="R233" s="120">
        <v>9.1850000000000005</v>
      </c>
      <c r="S233" s="120">
        <v>0</v>
      </c>
      <c r="T233" s="120">
        <v>0</v>
      </c>
      <c r="U233" s="120">
        <v>0</v>
      </c>
      <c r="V233" s="120">
        <v>0.16800000000000001</v>
      </c>
      <c r="W233" s="120">
        <v>0</v>
      </c>
      <c r="X233" s="120">
        <v>0</v>
      </c>
      <c r="Y233" s="120">
        <v>0</v>
      </c>
      <c r="Z233" s="120">
        <v>0</v>
      </c>
      <c r="AA233" s="120">
        <v>0</v>
      </c>
      <c r="AB233" s="120">
        <v>0</v>
      </c>
      <c r="AC233" s="120">
        <v>0</v>
      </c>
      <c r="AD233" s="120">
        <v>0</v>
      </c>
      <c r="AE233" s="120">
        <v>0</v>
      </c>
      <c r="AF233" s="120">
        <v>9.6709999999999994</v>
      </c>
    </row>
    <row r="234" spans="1:32" x14ac:dyDescent="0.25">
      <c r="B234" s="119" t="s">
        <v>280</v>
      </c>
      <c r="C234" s="120">
        <v>0</v>
      </c>
      <c r="D234" s="120">
        <v>0</v>
      </c>
      <c r="E234" s="120">
        <v>0</v>
      </c>
      <c r="F234" s="120">
        <v>0</v>
      </c>
      <c r="G234" s="120">
        <v>0</v>
      </c>
      <c r="H234" s="120">
        <v>0</v>
      </c>
      <c r="I234" s="120">
        <v>0.44800000000000001</v>
      </c>
      <c r="J234" s="120">
        <v>0</v>
      </c>
      <c r="K234" s="120">
        <v>0</v>
      </c>
      <c r="L234" s="120">
        <v>0</v>
      </c>
      <c r="M234" s="120">
        <v>0</v>
      </c>
      <c r="N234" s="120">
        <v>0</v>
      </c>
      <c r="O234" s="120">
        <v>0</v>
      </c>
      <c r="P234" s="120">
        <v>0</v>
      </c>
      <c r="Q234" s="120">
        <v>0</v>
      </c>
      <c r="R234" s="120">
        <v>11.772</v>
      </c>
      <c r="S234" s="120">
        <v>0</v>
      </c>
      <c r="T234" s="120">
        <v>0</v>
      </c>
      <c r="U234" s="120">
        <v>0</v>
      </c>
      <c r="V234" s="120">
        <v>0.22500000000000001</v>
      </c>
      <c r="W234" s="120">
        <v>0</v>
      </c>
      <c r="X234" s="120">
        <v>0</v>
      </c>
      <c r="Y234" s="120">
        <v>0</v>
      </c>
      <c r="Z234" s="120">
        <v>0</v>
      </c>
      <c r="AA234" s="120">
        <v>0</v>
      </c>
      <c r="AB234" s="120">
        <v>2.9449999999999998</v>
      </c>
      <c r="AC234" s="120">
        <v>0</v>
      </c>
      <c r="AD234" s="120">
        <v>0</v>
      </c>
      <c r="AE234" s="120">
        <v>0</v>
      </c>
      <c r="AF234" s="120">
        <v>15.39</v>
      </c>
    </row>
    <row r="235" spans="1:32" x14ac:dyDescent="0.25">
      <c r="B235" s="119" t="s">
        <v>281</v>
      </c>
      <c r="C235" s="120">
        <v>0</v>
      </c>
      <c r="D235" s="120">
        <v>0</v>
      </c>
      <c r="E235" s="120">
        <v>0</v>
      </c>
      <c r="F235" s="120">
        <v>0</v>
      </c>
      <c r="G235" s="120">
        <v>0</v>
      </c>
      <c r="H235" s="120">
        <v>0</v>
      </c>
      <c r="I235" s="120">
        <v>0.23899999999999999</v>
      </c>
      <c r="J235" s="120">
        <v>0</v>
      </c>
      <c r="K235" s="120">
        <v>0</v>
      </c>
      <c r="L235" s="120">
        <v>0</v>
      </c>
      <c r="M235" s="120">
        <v>0</v>
      </c>
      <c r="N235" s="120">
        <v>0</v>
      </c>
      <c r="O235" s="120">
        <v>0</v>
      </c>
      <c r="P235" s="120">
        <v>0</v>
      </c>
      <c r="Q235" s="120">
        <v>0</v>
      </c>
      <c r="R235" s="120">
        <v>0</v>
      </c>
      <c r="S235" s="120">
        <v>0</v>
      </c>
      <c r="T235" s="120">
        <v>0</v>
      </c>
      <c r="U235" s="120">
        <v>0</v>
      </c>
      <c r="V235" s="120">
        <v>0.17499999999999999</v>
      </c>
      <c r="W235" s="120">
        <v>8.2669999999999995</v>
      </c>
      <c r="X235" s="120">
        <v>0</v>
      </c>
      <c r="Y235" s="120">
        <v>0</v>
      </c>
      <c r="Z235" s="120">
        <v>0</v>
      </c>
      <c r="AA235" s="120">
        <v>0</v>
      </c>
      <c r="AB235" s="120">
        <v>0</v>
      </c>
      <c r="AC235" s="120">
        <v>0</v>
      </c>
      <c r="AD235" s="120">
        <v>0</v>
      </c>
      <c r="AE235" s="120">
        <v>0</v>
      </c>
      <c r="AF235" s="120">
        <v>8.6809999999999992</v>
      </c>
    </row>
    <row r="236" spans="1:32" x14ac:dyDescent="0.25">
      <c r="B236" s="119" t="s">
        <v>282</v>
      </c>
      <c r="C236" s="120">
        <v>0</v>
      </c>
      <c r="D236" s="120">
        <v>0</v>
      </c>
      <c r="E236" s="120">
        <v>0</v>
      </c>
      <c r="F236" s="120">
        <v>0</v>
      </c>
      <c r="G236" s="120">
        <v>0</v>
      </c>
      <c r="H236" s="120">
        <v>0</v>
      </c>
      <c r="I236" s="120">
        <v>0.01</v>
      </c>
      <c r="J236" s="120">
        <v>0</v>
      </c>
      <c r="K236" s="120">
        <v>0</v>
      </c>
      <c r="L236" s="120">
        <v>0</v>
      </c>
      <c r="M236" s="120">
        <v>0</v>
      </c>
      <c r="N236" s="120">
        <v>0</v>
      </c>
      <c r="O236" s="120">
        <v>0</v>
      </c>
      <c r="P236" s="120">
        <v>0</v>
      </c>
      <c r="Q236" s="120">
        <v>0</v>
      </c>
      <c r="R236" s="120">
        <v>0</v>
      </c>
      <c r="S236" s="120">
        <v>0</v>
      </c>
      <c r="T236" s="120">
        <v>0</v>
      </c>
      <c r="U236" s="120">
        <v>0</v>
      </c>
      <c r="V236" s="120">
        <v>0.318</v>
      </c>
      <c r="W236" s="120">
        <v>3.8780000000000001</v>
      </c>
      <c r="X236" s="120">
        <v>1.397</v>
      </c>
      <c r="Y236" s="120">
        <v>0</v>
      </c>
      <c r="Z236" s="120">
        <v>0</v>
      </c>
      <c r="AA236" s="120">
        <v>0</v>
      </c>
      <c r="AB236" s="120">
        <v>9.6839999999999993</v>
      </c>
      <c r="AC236" s="120">
        <v>0</v>
      </c>
      <c r="AD236" s="120">
        <v>0</v>
      </c>
      <c r="AE236" s="120">
        <v>0</v>
      </c>
      <c r="AF236" s="120">
        <v>15.286999999999999</v>
      </c>
    </row>
    <row r="237" spans="1:32" x14ac:dyDescent="0.25">
      <c r="B237" s="119" t="s">
        <v>283</v>
      </c>
      <c r="C237" s="120">
        <v>0</v>
      </c>
      <c r="D237" s="120">
        <v>0</v>
      </c>
      <c r="E237" s="120">
        <v>0</v>
      </c>
      <c r="F237" s="120">
        <v>0</v>
      </c>
      <c r="G237" s="120">
        <v>0</v>
      </c>
      <c r="H237" s="120">
        <v>0</v>
      </c>
      <c r="I237" s="120">
        <v>0.19900000000000001</v>
      </c>
      <c r="J237" s="120">
        <v>0</v>
      </c>
      <c r="K237" s="120">
        <v>0</v>
      </c>
      <c r="L237" s="120">
        <v>0</v>
      </c>
      <c r="M237" s="120">
        <v>0</v>
      </c>
      <c r="N237" s="120">
        <v>0</v>
      </c>
      <c r="O237" s="120">
        <v>0</v>
      </c>
      <c r="P237" s="120">
        <v>0</v>
      </c>
      <c r="Q237" s="120">
        <v>0</v>
      </c>
      <c r="R237" s="120">
        <v>0</v>
      </c>
      <c r="S237" s="120">
        <v>0</v>
      </c>
      <c r="T237" s="120">
        <v>0</v>
      </c>
      <c r="U237" s="120">
        <v>0</v>
      </c>
      <c r="V237" s="120">
        <v>0.48499999999999999</v>
      </c>
      <c r="W237" s="120">
        <v>0</v>
      </c>
      <c r="X237" s="120">
        <v>6.1970000000000001</v>
      </c>
      <c r="Y237" s="120">
        <v>0</v>
      </c>
      <c r="Z237" s="120">
        <v>0</v>
      </c>
      <c r="AA237" s="120">
        <v>0</v>
      </c>
      <c r="AB237" s="120">
        <v>26.545000000000002</v>
      </c>
      <c r="AC237" s="120">
        <v>0</v>
      </c>
      <c r="AD237" s="120">
        <v>0</v>
      </c>
      <c r="AE237" s="120">
        <v>0</v>
      </c>
      <c r="AF237" s="120">
        <v>33.426000000000002</v>
      </c>
    </row>
    <row r="238" spans="1:32" x14ac:dyDescent="0.25">
      <c r="B238" s="119" t="s">
        <v>284</v>
      </c>
      <c r="C238" s="120">
        <v>0</v>
      </c>
      <c r="D238" s="120">
        <v>0</v>
      </c>
      <c r="E238" s="120">
        <v>0</v>
      </c>
      <c r="F238" s="120">
        <v>0</v>
      </c>
      <c r="G238" s="120">
        <v>0.56000000000000005</v>
      </c>
      <c r="H238" s="120">
        <v>0</v>
      </c>
      <c r="I238" s="120">
        <v>0.219</v>
      </c>
      <c r="J238" s="120">
        <v>0</v>
      </c>
      <c r="K238" s="120">
        <v>0</v>
      </c>
      <c r="L238" s="120">
        <v>0</v>
      </c>
      <c r="M238" s="120">
        <v>0</v>
      </c>
      <c r="N238" s="120">
        <v>0</v>
      </c>
      <c r="O238" s="120">
        <v>0</v>
      </c>
      <c r="P238" s="120">
        <v>0</v>
      </c>
      <c r="Q238" s="120">
        <v>0</v>
      </c>
      <c r="R238" s="120">
        <v>13.987</v>
      </c>
      <c r="S238" s="120">
        <v>0</v>
      </c>
      <c r="T238" s="120">
        <v>0</v>
      </c>
      <c r="U238" s="120">
        <v>0</v>
      </c>
      <c r="V238" s="120">
        <v>0.28000000000000003</v>
      </c>
      <c r="W238" s="120">
        <v>0</v>
      </c>
      <c r="X238" s="120">
        <v>0</v>
      </c>
      <c r="Y238" s="120">
        <v>0</v>
      </c>
      <c r="Z238" s="120">
        <v>0</v>
      </c>
      <c r="AA238" s="120">
        <v>0</v>
      </c>
      <c r="AB238" s="120">
        <v>0</v>
      </c>
      <c r="AC238" s="120">
        <v>0</v>
      </c>
      <c r="AD238" s="120">
        <v>0</v>
      </c>
      <c r="AE238" s="120">
        <v>0</v>
      </c>
      <c r="AF238" s="120">
        <v>15.045999999999999</v>
      </c>
    </row>
    <row r="239" spans="1:32" x14ac:dyDescent="0.25">
      <c r="B239" s="119" t="s">
        <v>285</v>
      </c>
      <c r="C239" s="120">
        <v>0</v>
      </c>
      <c r="D239" s="120">
        <v>0</v>
      </c>
      <c r="E239" s="120">
        <v>0</v>
      </c>
      <c r="F239" s="120">
        <v>0</v>
      </c>
      <c r="G239" s="120">
        <v>0</v>
      </c>
      <c r="H239" s="120">
        <v>0</v>
      </c>
      <c r="I239" s="120">
        <v>6.5000000000000002E-2</v>
      </c>
      <c r="J239" s="120">
        <v>0</v>
      </c>
      <c r="K239" s="120">
        <v>0</v>
      </c>
      <c r="L239" s="120">
        <v>0</v>
      </c>
      <c r="M239" s="120">
        <v>0</v>
      </c>
      <c r="N239" s="120">
        <v>0</v>
      </c>
      <c r="O239" s="120">
        <v>0</v>
      </c>
      <c r="P239" s="120">
        <v>0</v>
      </c>
      <c r="Q239" s="120">
        <v>0</v>
      </c>
      <c r="R239" s="120">
        <v>7.0910000000000002</v>
      </c>
      <c r="S239" s="120">
        <v>0</v>
      </c>
      <c r="T239" s="120">
        <v>0</v>
      </c>
      <c r="U239" s="120">
        <v>0</v>
      </c>
      <c r="V239" s="120">
        <v>0.13500000000000001</v>
      </c>
      <c r="W239" s="120">
        <v>0</v>
      </c>
      <c r="X239" s="120">
        <v>0</v>
      </c>
      <c r="Y239" s="120">
        <v>0</v>
      </c>
      <c r="Z239" s="120">
        <v>0</v>
      </c>
      <c r="AA239" s="120">
        <v>0</v>
      </c>
      <c r="AB239" s="120">
        <v>0</v>
      </c>
      <c r="AC239" s="120">
        <v>0</v>
      </c>
      <c r="AD239" s="120">
        <v>0</v>
      </c>
      <c r="AE239" s="120">
        <v>0</v>
      </c>
      <c r="AF239" s="120">
        <v>7.2910000000000004</v>
      </c>
    </row>
    <row r="240" spans="1:32" x14ac:dyDescent="0.2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row>
    <row r="241" spans="1:32" x14ac:dyDescent="0.25">
      <c r="B241" s="119" t="s">
        <v>287</v>
      </c>
      <c r="C241" s="120">
        <v>0</v>
      </c>
      <c r="D241" s="120">
        <v>0</v>
      </c>
      <c r="E241" s="120">
        <v>0</v>
      </c>
      <c r="F241" s="120">
        <v>0</v>
      </c>
      <c r="G241" s="120">
        <v>0</v>
      </c>
      <c r="H241" s="120">
        <v>0</v>
      </c>
      <c r="I241" s="120">
        <v>0.23</v>
      </c>
      <c r="J241" s="120">
        <v>0</v>
      </c>
      <c r="K241" s="120">
        <v>0</v>
      </c>
      <c r="L241" s="120">
        <v>0</v>
      </c>
      <c r="M241" s="120">
        <v>0</v>
      </c>
      <c r="N241" s="120">
        <v>0</v>
      </c>
      <c r="O241" s="120">
        <v>0</v>
      </c>
      <c r="P241" s="120">
        <v>0</v>
      </c>
      <c r="Q241" s="120">
        <v>0</v>
      </c>
      <c r="R241" s="120">
        <v>0</v>
      </c>
      <c r="S241" s="120">
        <v>0</v>
      </c>
      <c r="T241" s="120">
        <v>0</v>
      </c>
      <c r="U241" s="120">
        <v>0</v>
      </c>
      <c r="V241" s="120">
        <v>0.38400000000000001</v>
      </c>
      <c r="W241" s="120">
        <v>29.844999999999999</v>
      </c>
      <c r="X241" s="120">
        <v>1.2589999999999999</v>
      </c>
      <c r="Y241" s="120">
        <v>0</v>
      </c>
      <c r="Z241" s="120">
        <v>0</v>
      </c>
      <c r="AA241" s="120">
        <v>0</v>
      </c>
      <c r="AB241" s="120">
        <v>0</v>
      </c>
      <c r="AC241" s="120">
        <v>0</v>
      </c>
      <c r="AD241" s="120">
        <v>0</v>
      </c>
      <c r="AE241" s="120">
        <v>0</v>
      </c>
      <c r="AF241" s="120">
        <v>31.718</v>
      </c>
    </row>
    <row r="242" spans="1:32" x14ac:dyDescent="0.2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row>
    <row r="243" spans="1:32" x14ac:dyDescent="0.25">
      <c r="B243" s="119" t="s">
        <v>10</v>
      </c>
      <c r="C243" s="120">
        <v>0</v>
      </c>
      <c r="D243" s="120">
        <v>0</v>
      </c>
      <c r="E243" s="120">
        <v>0</v>
      </c>
      <c r="F243" s="120">
        <v>0</v>
      </c>
      <c r="G243" s="120">
        <v>0</v>
      </c>
      <c r="H243" s="120">
        <v>0</v>
      </c>
      <c r="I243" s="120">
        <v>0.2</v>
      </c>
      <c r="J243" s="120">
        <v>0</v>
      </c>
      <c r="K243" s="120">
        <v>0</v>
      </c>
      <c r="L243" s="120">
        <v>0</v>
      </c>
      <c r="M243" s="120">
        <v>0</v>
      </c>
      <c r="N243" s="120">
        <v>0</v>
      </c>
      <c r="O243" s="120">
        <v>0</v>
      </c>
      <c r="P243" s="120">
        <v>0</v>
      </c>
      <c r="Q243" s="120">
        <v>0</v>
      </c>
      <c r="R243" s="120">
        <v>0</v>
      </c>
      <c r="S243" s="120">
        <v>0</v>
      </c>
      <c r="T243" s="120">
        <v>0</v>
      </c>
      <c r="U243" s="120">
        <v>0</v>
      </c>
      <c r="V243" s="120">
        <v>0.24299999999999999</v>
      </c>
      <c r="W243" s="120">
        <v>0</v>
      </c>
      <c r="X243" s="120">
        <v>0</v>
      </c>
      <c r="Y243" s="120">
        <v>0</v>
      </c>
      <c r="Z243" s="120">
        <v>0</v>
      </c>
      <c r="AA243" s="120">
        <v>0</v>
      </c>
      <c r="AB243" s="120">
        <v>0</v>
      </c>
      <c r="AC243" s="120">
        <v>0</v>
      </c>
      <c r="AD243" s="120">
        <v>0</v>
      </c>
      <c r="AE243" s="120">
        <v>9.9942499999999992</v>
      </c>
      <c r="AF243" s="120">
        <v>10.437249999999999</v>
      </c>
    </row>
    <row r="244" spans="1:32" x14ac:dyDescent="0.25">
      <c r="B244" s="119" t="s">
        <v>292</v>
      </c>
      <c r="C244" s="120">
        <v>0</v>
      </c>
      <c r="D244" s="120">
        <v>0</v>
      </c>
      <c r="E244" s="120">
        <v>0</v>
      </c>
      <c r="F244" s="120">
        <v>0</v>
      </c>
      <c r="G244" s="120">
        <v>0</v>
      </c>
      <c r="H244" s="120">
        <v>0</v>
      </c>
      <c r="I244" s="120">
        <v>0.159</v>
      </c>
      <c r="J244" s="120">
        <v>0</v>
      </c>
      <c r="K244" s="120">
        <v>0</v>
      </c>
      <c r="L244" s="120">
        <v>0</v>
      </c>
      <c r="M244" s="120">
        <v>0</v>
      </c>
      <c r="N244" s="120">
        <v>0</v>
      </c>
      <c r="O244" s="120">
        <v>0</v>
      </c>
      <c r="P244" s="120">
        <v>0</v>
      </c>
      <c r="Q244" s="120">
        <v>0</v>
      </c>
      <c r="R244" s="120">
        <v>0</v>
      </c>
      <c r="S244" s="120">
        <v>0</v>
      </c>
      <c r="T244" s="120">
        <v>0</v>
      </c>
      <c r="U244" s="120">
        <v>0</v>
      </c>
      <c r="V244" s="120">
        <v>0.11</v>
      </c>
      <c r="W244" s="120">
        <v>11.294</v>
      </c>
      <c r="X244" s="120">
        <v>0.26400000000000001</v>
      </c>
      <c r="Y244" s="120">
        <v>0</v>
      </c>
      <c r="Z244" s="120">
        <v>0</v>
      </c>
      <c r="AA244" s="120">
        <v>0</v>
      </c>
      <c r="AB244" s="120">
        <v>0</v>
      </c>
      <c r="AC244" s="120">
        <v>0</v>
      </c>
      <c r="AD244" s="120">
        <v>0</v>
      </c>
      <c r="AE244" s="120">
        <v>0</v>
      </c>
      <c r="AF244" s="120">
        <v>11.827</v>
      </c>
    </row>
    <row r="245" spans="1:32" x14ac:dyDescent="0.25">
      <c r="B245" s="119" t="s">
        <v>293</v>
      </c>
      <c r="C245" s="120">
        <v>0</v>
      </c>
      <c r="D245" s="120">
        <v>0</v>
      </c>
      <c r="E245" s="120">
        <v>0</v>
      </c>
      <c r="F245" s="120">
        <v>0</v>
      </c>
      <c r="G245" s="120">
        <v>1.353</v>
      </c>
      <c r="H245" s="120">
        <v>0</v>
      </c>
      <c r="I245" s="120">
        <v>2.5000000000000001E-2</v>
      </c>
      <c r="J245" s="120">
        <v>0</v>
      </c>
      <c r="K245" s="120">
        <v>0</v>
      </c>
      <c r="L245" s="120">
        <v>0</v>
      </c>
      <c r="M245" s="120">
        <v>0.5</v>
      </c>
      <c r="N245" s="120">
        <v>0</v>
      </c>
      <c r="O245" s="120">
        <v>4</v>
      </c>
      <c r="P245" s="120">
        <v>0</v>
      </c>
      <c r="Q245" s="120">
        <v>0</v>
      </c>
      <c r="R245" s="120">
        <v>24.725000000000001</v>
      </c>
      <c r="S245" s="120">
        <v>0</v>
      </c>
      <c r="T245" s="120">
        <v>0</v>
      </c>
      <c r="U245" s="120">
        <v>0</v>
      </c>
      <c r="V245" s="120">
        <v>0.54600000000000004</v>
      </c>
      <c r="W245" s="120">
        <v>0</v>
      </c>
      <c r="X245" s="120">
        <v>7.5339999999999998</v>
      </c>
      <c r="Y245" s="120">
        <v>0</v>
      </c>
      <c r="Z245" s="120">
        <v>0</v>
      </c>
      <c r="AA245" s="120">
        <v>0</v>
      </c>
      <c r="AB245" s="120">
        <v>0</v>
      </c>
      <c r="AC245" s="120">
        <v>0</v>
      </c>
      <c r="AD245" s="120">
        <v>0</v>
      </c>
      <c r="AE245" s="120">
        <v>0</v>
      </c>
      <c r="AF245" s="120">
        <v>38.683</v>
      </c>
    </row>
    <row r="246" spans="1:32" x14ac:dyDescent="0.25">
      <c r="B246" s="119" t="s">
        <v>294</v>
      </c>
      <c r="C246" s="120">
        <v>0</v>
      </c>
      <c r="D246" s="120">
        <v>0</v>
      </c>
      <c r="E246" s="120">
        <v>0</v>
      </c>
      <c r="F246" s="120">
        <v>0</v>
      </c>
      <c r="G246" s="120">
        <v>0</v>
      </c>
      <c r="H246" s="120">
        <v>0</v>
      </c>
      <c r="I246" s="120">
        <v>3.5999999999999997E-2</v>
      </c>
      <c r="J246" s="120">
        <v>0</v>
      </c>
      <c r="K246" s="120">
        <v>0</v>
      </c>
      <c r="L246" s="120">
        <v>0</v>
      </c>
      <c r="M246" s="120">
        <v>0</v>
      </c>
      <c r="N246" s="120">
        <v>0</v>
      </c>
      <c r="O246" s="120">
        <v>0</v>
      </c>
      <c r="P246" s="120">
        <v>0</v>
      </c>
      <c r="Q246" s="120">
        <v>0</v>
      </c>
      <c r="R246" s="120">
        <v>0</v>
      </c>
      <c r="S246" s="120">
        <v>0</v>
      </c>
      <c r="T246" s="120">
        <v>0</v>
      </c>
      <c r="U246" s="120">
        <v>0</v>
      </c>
      <c r="V246" s="120">
        <v>1.4E-2</v>
      </c>
      <c r="W246" s="120">
        <v>0</v>
      </c>
      <c r="X246" s="120">
        <v>1.651</v>
      </c>
      <c r="Y246" s="120">
        <v>0</v>
      </c>
      <c r="Z246" s="120">
        <v>0</v>
      </c>
      <c r="AA246" s="120">
        <v>0</v>
      </c>
      <c r="AB246" s="120">
        <v>0</v>
      </c>
      <c r="AC246" s="120">
        <v>0</v>
      </c>
      <c r="AD246" s="120">
        <v>0</v>
      </c>
      <c r="AE246" s="120">
        <v>0</v>
      </c>
      <c r="AF246" s="120">
        <v>1.7010000000000001</v>
      </c>
    </row>
    <row r="247" spans="1:32" x14ac:dyDescent="0.2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row>
    <row r="248" spans="1:32" x14ac:dyDescent="0.25">
      <c r="B248" s="119" t="s">
        <v>296</v>
      </c>
      <c r="C248" s="120">
        <v>0</v>
      </c>
      <c r="D248" s="120">
        <v>0</v>
      </c>
      <c r="E248" s="120">
        <v>0</v>
      </c>
      <c r="F248" s="120">
        <v>0</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0</v>
      </c>
      <c r="V248" s="120">
        <v>0</v>
      </c>
      <c r="W248" s="120">
        <v>0</v>
      </c>
      <c r="X248" s="120">
        <v>0</v>
      </c>
      <c r="Y248" s="120">
        <v>0</v>
      </c>
      <c r="Z248" s="120">
        <v>0</v>
      </c>
      <c r="AA248" s="120">
        <v>0</v>
      </c>
      <c r="AB248" s="120">
        <v>0</v>
      </c>
      <c r="AC248" s="120">
        <v>0</v>
      </c>
      <c r="AD248" s="120">
        <v>0</v>
      </c>
      <c r="AE248" s="120">
        <v>0</v>
      </c>
      <c r="AF248" s="120">
        <v>0</v>
      </c>
    </row>
    <row r="249" spans="1:32" x14ac:dyDescent="0.2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row>
    <row r="250" spans="1:32" x14ac:dyDescent="0.25">
      <c r="B250" s="119" t="s">
        <v>298</v>
      </c>
      <c r="C250" s="120">
        <v>0</v>
      </c>
      <c r="D250" s="120">
        <v>0</v>
      </c>
      <c r="E250" s="120">
        <v>0</v>
      </c>
      <c r="F250" s="120">
        <v>0</v>
      </c>
      <c r="G250" s="120">
        <v>0</v>
      </c>
      <c r="H250" s="120">
        <v>0</v>
      </c>
      <c r="I250" s="120">
        <v>6.8000000000000005E-2</v>
      </c>
      <c r="J250" s="120">
        <v>0</v>
      </c>
      <c r="K250" s="120">
        <v>0</v>
      </c>
      <c r="L250" s="120">
        <v>0</v>
      </c>
      <c r="M250" s="120">
        <v>0</v>
      </c>
      <c r="N250" s="120">
        <v>0</v>
      </c>
      <c r="O250" s="120">
        <v>0</v>
      </c>
      <c r="P250" s="120">
        <v>52.963999999999999</v>
      </c>
      <c r="Q250" s="120">
        <v>0</v>
      </c>
      <c r="R250" s="120">
        <v>0</v>
      </c>
      <c r="S250" s="120">
        <v>0</v>
      </c>
      <c r="T250" s="120">
        <v>0</v>
      </c>
      <c r="U250" s="120">
        <v>0</v>
      </c>
      <c r="V250" s="120">
        <v>1.2164699999999999</v>
      </c>
      <c r="W250" s="120">
        <v>0</v>
      </c>
      <c r="X250" s="120">
        <v>0</v>
      </c>
      <c r="Y250" s="120">
        <v>0</v>
      </c>
      <c r="Z250" s="120">
        <v>0</v>
      </c>
      <c r="AA250" s="120">
        <v>0</v>
      </c>
      <c r="AB250" s="120">
        <v>0</v>
      </c>
      <c r="AC250" s="120">
        <v>0</v>
      </c>
      <c r="AD250" s="120">
        <v>0</v>
      </c>
      <c r="AE250" s="120">
        <v>0</v>
      </c>
      <c r="AF250" s="120">
        <v>54.248469999999998</v>
      </c>
    </row>
    <row r="251" spans="1:32" x14ac:dyDescent="0.2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row>
    <row r="252" spans="1:32" x14ac:dyDescent="0.25">
      <c r="B252" s="119" t="s">
        <v>300</v>
      </c>
      <c r="C252" s="120">
        <v>0</v>
      </c>
      <c r="D252" s="120">
        <v>291.94499999999999</v>
      </c>
      <c r="E252" s="120">
        <v>0</v>
      </c>
      <c r="F252" s="120">
        <v>0</v>
      </c>
      <c r="G252" s="120">
        <v>5.452</v>
      </c>
      <c r="H252" s="120">
        <v>0</v>
      </c>
      <c r="I252" s="120">
        <v>3.907</v>
      </c>
      <c r="J252" s="120">
        <v>0</v>
      </c>
      <c r="K252" s="120">
        <v>0</v>
      </c>
      <c r="L252" s="120">
        <v>0</v>
      </c>
      <c r="M252" s="120">
        <v>0</v>
      </c>
      <c r="N252" s="120">
        <v>0.86399999999999999</v>
      </c>
      <c r="O252" s="120">
        <v>15.797000000000001</v>
      </c>
      <c r="P252" s="120">
        <v>9.0950000000000006</v>
      </c>
      <c r="Q252" s="120">
        <v>0</v>
      </c>
      <c r="R252" s="120">
        <v>0</v>
      </c>
      <c r="S252" s="120">
        <v>0</v>
      </c>
      <c r="T252" s="120">
        <v>0</v>
      </c>
      <c r="U252" s="120">
        <v>0</v>
      </c>
      <c r="V252" s="120">
        <v>23.503</v>
      </c>
      <c r="W252" s="120">
        <v>0</v>
      </c>
      <c r="X252" s="120">
        <v>0</v>
      </c>
      <c r="Y252" s="120">
        <v>0</v>
      </c>
      <c r="Z252" s="120">
        <v>0</v>
      </c>
      <c r="AA252" s="120">
        <v>0</v>
      </c>
      <c r="AB252" s="120">
        <v>0</v>
      </c>
      <c r="AC252" s="120">
        <v>0</v>
      </c>
      <c r="AD252" s="120">
        <v>0</v>
      </c>
      <c r="AE252" s="120">
        <v>0</v>
      </c>
      <c r="AF252" s="120">
        <v>350.56299999999999</v>
      </c>
    </row>
    <row r="253" spans="1:32" x14ac:dyDescent="0.2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row>
    <row r="254" spans="1:32" x14ac:dyDescent="0.25">
      <c r="B254" s="119" t="s">
        <v>302</v>
      </c>
      <c r="C254" s="120">
        <v>0</v>
      </c>
      <c r="D254" s="120">
        <v>0</v>
      </c>
      <c r="E254" s="120">
        <v>0</v>
      </c>
      <c r="F254" s="120">
        <v>0</v>
      </c>
      <c r="G254" s="120">
        <v>0</v>
      </c>
      <c r="H254" s="120">
        <v>0</v>
      </c>
      <c r="I254" s="120">
        <v>0.11899999999999999</v>
      </c>
      <c r="J254" s="120">
        <v>0</v>
      </c>
      <c r="K254" s="120">
        <v>0</v>
      </c>
      <c r="L254" s="120">
        <v>0</v>
      </c>
      <c r="M254" s="120">
        <v>0</v>
      </c>
      <c r="N254" s="120">
        <v>0</v>
      </c>
      <c r="O254" s="120">
        <v>0</v>
      </c>
      <c r="P254" s="120">
        <v>0</v>
      </c>
      <c r="Q254" s="120">
        <v>0</v>
      </c>
      <c r="R254" s="120">
        <v>0</v>
      </c>
      <c r="S254" s="120">
        <v>0</v>
      </c>
      <c r="T254" s="120">
        <v>0</v>
      </c>
      <c r="U254" s="120">
        <v>0</v>
      </c>
      <c r="V254" s="120">
        <v>0.31091999999999997</v>
      </c>
      <c r="W254" s="120">
        <v>0</v>
      </c>
      <c r="X254" s="120">
        <v>0</v>
      </c>
      <c r="Y254" s="120">
        <v>0</v>
      </c>
      <c r="Z254" s="120">
        <v>0</v>
      </c>
      <c r="AA254" s="120">
        <v>0</v>
      </c>
      <c r="AB254" s="120">
        <v>0</v>
      </c>
      <c r="AC254" s="120">
        <v>0</v>
      </c>
      <c r="AD254" s="120">
        <v>0</v>
      </c>
      <c r="AE254" s="120">
        <v>14.1576</v>
      </c>
      <c r="AF254" s="120">
        <v>14.58752</v>
      </c>
    </row>
    <row r="255" spans="1:32" x14ac:dyDescent="0.2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row>
    <row r="256" spans="1:32" x14ac:dyDescent="0.25">
      <c r="B256" s="119" t="s">
        <v>304</v>
      </c>
      <c r="C256" s="120">
        <v>0</v>
      </c>
      <c r="D256" s="120">
        <v>0</v>
      </c>
      <c r="E256" s="120">
        <v>0</v>
      </c>
      <c r="F256" s="120">
        <v>0</v>
      </c>
      <c r="G256" s="120">
        <v>0</v>
      </c>
      <c r="H256" s="120">
        <v>0</v>
      </c>
      <c r="I256" s="120">
        <v>0.46</v>
      </c>
      <c r="J256" s="120">
        <v>0</v>
      </c>
      <c r="K256" s="120">
        <v>0</v>
      </c>
      <c r="L256" s="120">
        <v>0</v>
      </c>
      <c r="M256" s="120">
        <v>0</v>
      </c>
      <c r="N256" s="120">
        <v>0</v>
      </c>
      <c r="O256" s="120">
        <v>0</v>
      </c>
      <c r="P256" s="120">
        <v>17</v>
      </c>
      <c r="Q256" s="120">
        <v>0</v>
      </c>
      <c r="R256" s="120">
        <v>0</v>
      </c>
      <c r="S256" s="120">
        <v>0</v>
      </c>
      <c r="T256" s="120">
        <v>0</v>
      </c>
      <c r="U256" s="120">
        <v>0</v>
      </c>
      <c r="V256" s="120">
        <v>0.08</v>
      </c>
      <c r="W256" s="120">
        <v>0</v>
      </c>
      <c r="X256" s="120">
        <v>0</v>
      </c>
      <c r="Y256" s="120">
        <v>0</v>
      </c>
      <c r="Z256" s="120">
        <v>0</v>
      </c>
      <c r="AA256" s="120">
        <v>0</v>
      </c>
      <c r="AB256" s="120">
        <v>1.1764699999999999E-2</v>
      </c>
      <c r="AC256" s="120">
        <v>0</v>
      </c>
      <c r="AD256" s="120">
        <v>0</v>
      </c>
      <c r="AE256" s="120">
        <v>0</v>
      </c>
      <c r="AF256" s="120">
        <v>17.5517647</v>
      </c>
    </row>
    <row r="257" spans="1:32" x14ac:dyDescent="0.25">
      <c r="B257" s="119" t="s">
        <v>305</v>
      </c>
      <c r="C257" s="120">
        <v>0</v>
      </c>
      <c r="D257" s="120">
        <v>0</v>
      </c>
      <c r="E257" s="120">
        <v>0</v>
      </c>
      <c r="F257" s="120">
        <v>0</v>
      </c>
      <c r="G257" s="120">
        <v>0</v>
      </c>
      <c r="H257" s="120">
        <v>10.1</v>
      </c>
      <c r="I257" s="120">
        <v>1.7</v>
      </c>
      <c r="J257" s="120">
        <v>0</v>
      </c>
      <c r="K257" s="120">
        <v>0</v>
      </c>
      <c r="L257" s="120">
        <v>0</v>
      </c>
      <c r="M257" s="120">
        <v>0</v>
      </c>
      <c r="N257" s="120">
        <v>0</v>
      </c>
      <c r="O257" s="120">
        <v>0</v>
      </c>
      <c r="P257" s="120">
        <v>74.599999999999994</v>
      </c>
      <c r="Q257" s="120">
        <v>0</v>
      </c>
      <c r="R257" s="120">
        <v>0</v>
      </c>
      <c r="S257" s="120">
        <v>0</v>
      </c>
      <c r="T257" s="120">
        <v>0</v>
      </c>
      <c r="U257" s="120">
        <v>0</v>
      </c>
      <c r="V257" s="120">
        <v>1.3</v>
      </c>
      <c r="W257" s="120">
        <v>0</v>
      </c>
      <c r="X257" s="120">
        <v>3.4620000000000002</v>
      </c>
      <c r="Y257" s="120">
        <v>0</v>
      </c>
      <c r="Z257" s="120">
        <v>0</v>
      </c>
      <c r="AA257" s="120">
        <v>0</v>
      </c>
      <c r="AB257" s="120">
        <v>6.1176500000000003</v>
      </c>
      <c r="AC257" s="120">
        <v>0</v>
      </c>
      <c r="AD257" s="120">
        <v>0</v>
      </c>
      <c r="AE257" s="120">
        <v>0</v>
      </c>
      <c r="AF257" s="120">
        <v>97.27964999999999</v>
      </c>
    </row>
    <row r="258" spans="1:32" x14ac:dyDescent="0.25">
      <c r="B258" s="119" t="s">
        <v>306</v>
      </c>
      <c r="C258" s="120">
        <v>0</v>
      </c>
      <c r="D258" s="120">
        <v>0</v>
      </c>
      <c r="E258" s="120">
        <v>0</v>
      </c>
      <c r="F258" s="120">
        <v>0</v>
      </c>
      <c r="G258" s="120">
        <v>0</v>
      </c>
      <c r="H258" s="120">
        <v>0</v>
      </c>
      <c r="I258" s="120">
        <v>0</v>
      </c>
      <c r="J258" s="120">
        <v>0</v>
      </c>
      <c r="K258" s="120">
        <v>0</v>
      </c>
      <c r="L258" s="120">
        <v>0</v>
      </c>
      <c r="M258" s="120">
        <v>0</v>
      </c>
      <c r="N258" s="120">
        <v>0</v>
      </c>
      <c r="O258" s="120">
        <v>0</v>
      </c>
      <c r="P258" s="120">
        <v>0</v>
      </c>
      <c r="Q258" s="120">
        <v>0</v>
      </c>
      <c r="R258" s="120">
        <v>0</v>
      </c>
      <c r="S258" s="120">
        <v>0</v>
      </c>
      <c r="T258" s="120">
        <v>0</v>
      </c>
      <c r="U258" s="120">
        <v>0</v>
      </c>
      <c r="V258" s="120">
        <v>0</v>
      </c>
      <c r="W258" s="120">
        <v>0</v>
      </c>
      <c r="X258" s="120">
        <v>0</v>
      </c>
      <c r="Y258" s="120">
        <v>0</v>
      </c>
      <c r="Z258" s="120">
        <v>0</v>
      </c>
      <c r="AA258" s="120">
        <v>0</v>
      </c>
      <c r="AB258" s="120">
        <v>0</v>
      </c>
      <c r="AC258" s="120">
        <v>0</v>
      </c>
      <c r="AD258" s="120">
        <v>0</v>
      </c>
      <c r="AE258" s="120">
        <v>0</v>
      </c>
      <c r="AF258" s="120">
        <v>0</v>
      </c>
    </row>
    <row r="259" spans="1:32" x14ac:dyDescent="0.25">
      <c r="B259" s="119" t="s">
        <v>307</v>
      </c>
      <c r="C259" s="120">
        <v>0</v>
      </c>
      <c r="D259" s="120">
        <v>0</v>
      </c>
      <c r="E259" s="120">
        <v>0</v>
      </c>
      <c r="F259" s="120">
        <v>0</v>
      </c>
      <c r="G259" s="120">
        <v>0</v>
      </c>
      <c r="H259" s="120">
        <v>0</v>
      </c>
      <c r="I259" s="120">
        <v>0.34699999999999998</v>
      </c>
      <c r="J259" s="120">
        <v>0</v>
      </c>
      <c r="K259" s="120">
        <v>0</v>
      </c>
      <c r="L259" s="120">
        <v>0</v>
      </c>
      <c r="M259" s="120">
        <v>0</v>
      </c>
      <c r="N259" s="120">
        <v>0</v>
      </c>
      <c r="O259" s="120">
        <v>0</v>
      </c>
      <c r="P259" s="120">
        <v>3.45</v>
      </c>
      <c r="Q259" s="120">
        <v>0</v>
      </c>
      <c r="R259" s="120">
        <v>0</v>
      </c>
      <c r="S259" s="120">
        <v>0</v>
      </c>
      <c r="T259" s="120">
        <v>0</v>
      </c>
      <c r="U259" s="120">
        <v>0</v>
      </c>
      <c r="V259" s="120">
        <v>3.3000000000000002E-2</v>
      </c>
      <c r="W259" s="120">
        <v>0</v>
      </c>
      <c r="X259" s="120">
        <v>0</v>
      </c>
      <c r="Y259" s="120">
        <v>0</v>
      </c>
      <c r="Z259" s="120">
        <v>0</v>
      </c>
      <c r="AA259" s="120">
        <v>0</v>
      </c>
      <c r="AB259" s="120">
        <v>0.29411799999999999</v>
      </c>
      <c r="AC259" s="120">
        <v>0</v>
      </c>
      <c r="AD259" s="120">
        <v>0</v>
      </c>
      <c r="AE259" s="120">
        <v>0</v>
      </c>
      <c r="AF259" s="120">
        <v>4.1241180000000002</v>
      </c>
    </row>
    <row r="260" spans="1:32" x14ac:dyDescent="0.2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row>
    <row r="261" spans="1:32" x14ac:dyDescent="0.25">
      <c r="B261" s="119" t="s">
        <v>309</v>
      </c>
      <c r="C261" s="120">
        <v>0</v>
      </c>
      <c r="D261" s="120">
        <v>114.40600000000001</v>
      </c>
      <c r="E261" s="120">
        <v>0</v>
      </c>
      <c r="F261" s="120">
        <v>0</v>
      </c>
      <c r="G261" s="120">
        <v>0</v>
      </c>
      <c r="H261" s="120">
        <v>0</v>
      </c>
      <c r="I261" s="120">
        <v>0.41997000000000001</v>
      </c>
      <c r="J261" s="120">
        <v>0</v>
      </c>
      <c r="K261" s="120">
        <v>0</v>
      </c>
      <c r="L261" s="120">
        <v>11.7</v>
      </c>
      <c r="M261" s="120">
        <v>0</v>
      </c>
      <c r="N261" s="120">
        <v>13.327299999999999</v>
      </c>
      <c r="O261" s="120">
        <v>0</v>
      </c>
      <c r="P261" s="120">
        <v>0</v>
      </c>
      <c r="Q261" s="120">
        <v>0</v>
      </c>
      <c r="R261" s="120">
        <v>0</v>
      </c>
      <c r="S261" s="120">
        <v>0</v>
      </c>
      <c r="T261" s="120">
        <v>0</v>
      </c>
      <c r="U261" s="120">
        <v>33.9099</v>
      </c>
      <c r="V261" s="120">
        <v>4.5324600000000004</v>
      </c>
      <c r="W261" s="120">
        <v>0</v>
      </c>
      <c r="X261" s="120">
        <v>2.61</v>
      </c>
      <c r="Y261" s="120">
        <v>0</v>
      </c>
      <c r="Z261" s="120">
        <v>0</v>
      </c>
      <c r="AA261" s="120">
        <v>0</v>
      </c>
      <c r="AB261" s="120">
        <v>0</v>
      </c>
      <c r="AC261" s="120">
        <v>0</v>
      </c>
      <c r="AD261" s="120">
        <v>0</v>
      </c>
      <c r="AE261" s="120">
        <v>0</v>
      </c>
      <c r="AF261" s="120">
        <v>180.90563000000003</v>
      </c>
    </row>
    <row r="262" spans="1:32" x14ac:dyDescent="0.2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row>
    <row r="263" spans="1:32" x14ac:dyDescent="0.25">
      <c r="B263" s="119" t="s">
        <v>311</v>
      </c>
      <c r="C263" s="120">
        <v>0</v>
      </c>
      <c r="D263" s="120">
        <v>0</v>
      </c>
      <c r="E263" s="120">
        <v>0</v>
      </c>
      <c r="F263" s="120">
        <v>0</v>
      </c>
      <c r="G263" s="120">
        <v>0</v>
      </c>
      <c r="H263" s="120">
        <v>0</v>
      </c>
      <c r="I263" s="120">
        <v>7.0000000000000007E-2</v>
      </c>
      <c r="J263" s="120">
        <v>0</v>
      </c>
      <c r="K263" s="120">
        <v>0</v>
      </c>
      <c r="L263" s="120">
        <v>0</v>
      </c>
      <c r="M263" s="120">
        <v>0</v>
      </c>
      <c r="N263" s="120">
        <v>0</v>
      </c>
      <c r="O263" s="120">
        <v>0</v>
      </c>
      <c r="P263" s="120">
        <v>0</v>
      </c>
      <c r="Q263" s="120">
        <v>0</v>
      </c>
      <c r="R263" s="120">
        <v>0</v>
      </c>
      <c r="S263" s="120">
        <v>0</v>
      </c>
      <c r="T263" s="120">
        <v>0</v>
      </c>
      <c r="U263" s="120">
        <v>0</v>
      </c>
      <c r="V263" s="120">
        <v>0.154</v>
      </c>
      <c r="W263" s="120">
        <v>0</v>
      </c>
      <c r="X263" s="120">
        <v>1.8</v>
      </c>
      <c r="Y263" s="120">
        <v>0</v>
      </c>
      <c r="Z263" s="120">
        <v>0</v>
      </c>
      <c r="AA263" s="120">
        <v>0</v>
      </c>
      <c r="AB263" s="120">
        <v>0</v>
      </c>
      <c r="AC263" s="120">
        <v>0</v>
      </c>
      <c r="AD263" s="120">
        <v>0</v>
      </c>
      <c r="AE263" s="120">
        <v>8.6999999999999993</v>
      </c>
      <c r="AF263" s="120">
        <v>10.724</v>
      </c>
    </row>
    <row r="264" spans="1:32" x14ac:dyDescent="0.25">
      <c r="B264" s="119" t="s">
        <v>312</v>
      </c>
      <c r="C264" s="120">
        <v>0</v>
      </c>
      <c r="D264" s="120">
        <v>0</v>
      </c>
      <c r="E264" s="120">
        <v>0</v>
      </c>
      <c r="F264" s="120">
        <v>0</v>
      </c>
      <c r="G264" s="120">
        <v>0</v>
      </c>
      <c r="H264" s="120">
        <v>0</v>
      </c>
      <c r="I264" s="120">
        <v>0.3</v>
      </c>
      <c r="J264" s="120">
        <v>0</v>
      </c>
      <c r="K264" s="120">
        <v>0</v>
      </c>
      <c r="L264" s="120">
        <v>0</v>
      </c>
      <c r="M264" s="120">
        <v>0</v>
      </c>
      <c r="N264" s="120">
        <v>0</v>
      </c>
      <c r="O264" s="120">
        <v>1.6</v>
      </c>
      <c r="P264" s="120">
        <v>0</v>
      </c>
      <c r="Q264" s="120">
        <v>0</v>
      </c>
      <c r="R264" s="120">
        <v>9.8000000000000007</v>
      </c>
      <c r="S264" s="120">
        <v>0</v>
      </c>
      <c r="T264" s="120">
        <v>0</v>
      </c>
      <c r="U264" s="120">
        <v>0</v>
      </c>
      <c r="V264" s="120">
        <v>0.29799999999999999</v>
      </c>
      <c r="W264" s="120">
        <v>0</v>
      </c>
      <c r="X264" s="120">
        <v>0</v>
      </c>
      <c r="Y264" s="120">
        <v>0</v>
      </c>
      <c r="Z264" s="120">
        <v>0</v>
      </c>
      <c r="AA264" s="120">
        <v>0</v>
      </c>
      <c r="AB264" s="120">
        <v>0</v>
      </c>
      <c r="AC264" s="120">
        <v>0</v>
      </c>
      <c r="AD264" s="120">
        <v>0</v>
      </c>
      <c r="AE264" s="120">
        <v>0</v>
      </c>
      <c r="AF264" s="120">
        <v>11.998000000000001</v>
      </c>
    </row>
    <row r="265" spans="1:32" x14ac:dyDescent="0.25">
      <c r="B265" s="119" t="s">
        <v>313</v>
      </c>
      <c r="C265" s="120">
        <v>0</v>
      </c>
      <c r="D265" s="120">
        <v>0</v>
      </c>
      <c r="E265" s="120">
        <v>0</v>
      </c>
      <c r="F265" s="120">
        <v>5.8</v>
      </c>
      <c r="G265" s="120">
        <v>0</v>
      </c>
      <c r="H265" s="120">
        <v>0</v>
      </c>
      <c r="I265" s="120">
        <v>0.03</v>
      </c>
      <c r="J265" s="120">
        <v>0</v>
      </c>
      <c r="K265" s="120">
        <v>0</v>
      </c>
      <c r="L265" s="120">
        <v>57.3</v>
      </c>
      <c r="M265" s="120">
        <v>0</v>
      </c>
      <c r="N265" s="120">
        <v>0</v>
      </c>
      <c r="O265" s="120">
        <v>10.6</v>
      </c>
      <c r="P265" s="120">
        <v>0</v>
      </c>
      <c r="Q265" s="120">
        <v>3.3</v>
      </c>
      <c r="R265" s="120">
        <v>0</v>
      </c>
      <c r="S265" s="120">
        <v>0</v>
      </c>
      <c r="T265" s="120">
        <v>0</v>
      </c>
      <c r="U265" s="120">
        <v>0</v>
      </c>
      <c r="V265" s="120">
        <v>2.206</v>
      </c>
      <c r="W265" s="120">
        <v>0</v>
      </c>
      <c r="X265" s="120">
        <v>0</v>
      </c>
      <c r="Y265" s="120">
        <v>0</v>
      </c>
      <c r="Z265" s="120">
        <v>0</v>
      </c>
      <c r="AA265" s="120">
        <v>0</v>
      </c>
      <c r="AB265" s="120">
        <v>0</v>
      </c>
      <c r="AC265" s="120">
        <v>0</v>
      </c>
      <c r="AD265" s="120">
        <v>0</v>
      </c>
      <c r="AE265" s="120">
        <v>0</v>
      </c>
      <c r="AF265" s="120">
        <v>79.23599999999999</v>
      </c>
    </row>
    <row r="266" spans="1:32" x14ac:dyDescent="0.2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row>
    <row r="267" spans="1:32" x14ac:dyDescent="0.25">
      <c r="B267" s="119" t="s">
        <v>315</v>
      </c>
      <c r="C267" s="120">
        <v>0</v>
      </c>
      <c r="D267" s="120">
        <v>0</v>
      </c>
      <c r="E267" s="120">
        <v>0</v>
      </c>
      <c r="F267" s="120">
        <v>0</v>
      </c>
      <c r="G267" s="120">
        <v>0</v>
      </c>
      <c r="H267" s="120">
        <v>8.3000000000000007</v>
      </c>
      <c r="I267" s="120">
        <v>0.2</v>
      </c>
      <c r="J267" s="120">
        <v>36.628100000000003</v>
      </c>
      <c r="K267" s="120">
        <v>0</v>
      </c>
      <c r="L267" s="120">
        <v>0</v>
      </c>
      <c r="M267" s="120">
        <v>0</v>
      </c>
      <c r="N267" s="120">
        <v>0</v>
      </c>
      <c r="O267" s="120">
        <v>0</v>
      </c>
      <c r="P267" s="120">
        <v>766.85799999999995</v>
      </c>
      <c r="Q267" s="120">
        <v>0</v>
      </c>
      <c r="R267" s="120">
        <v>0</v>
      </c>
      <c r="S267" s="120">
        <v>0</v>
      </c>
      <c r="T267" s="120">
        <v>0</v>
      </c>
      <c r="U267" s="120">
        <v>0</v>
      </c>
      <c r="V267" s="120">
        <v>28.7</v>
      </c>
      <c r="W267" s="120">
        <v>0</v>
      </c>
      <c r="X267" s="120">
        <v>15.5</v>
      </c>
      <c r="Y267" s="120">
        <v>0</v>
      </c>
      <c r="Z267" s="120">
        <v>0</v>
      </c>
      <c r="AA267" s="120">
        <v>0</v>
      </c>
      <c r="AB267" s="120">
        <v>0</v>
      </c>
      <c r="AC267" s="120">
        <v>0</v>
      </c>
      <c r="AD267" s="120">
        <v>0</v>
      </c>
      <c r="AE267" s="120">
        <v>0</v>
      </c>
      <c r="AF267" s="120">
        <v>856.18610000000001</v>
      </c>
    </row>
    <row r="268" spans="1:32" x14ac:dyDescent="0.25">
      <c r="B268" s="119" t="s">
        <v>316</v>
      </c>
      <c r="C268" s="120">
        <v>0</v>
      </c>
      <c r="D268" s="120">
        <v>0</v>
      </c>
      <c r="E268" s="120">
        <v>0</v>
      </c>
      <c r="F268" s="120">
        <v>0</v>
      </c>
      <c r="G268" s="120">
        <v>0</v>
      </c>
      <c r="H268" s="120">
        <v>0</v>
      </c>
      <c r="I268" s="120">
        <v>0.9</v>
      </c>
      <c r="J268" s="120">
        <v>0</v>
      </c>
      <c r="K268" s="120">
        <v>0</v>
      </c>
      <c r="L268" s="120">
        <v>0.5</v>
      </c>
      <c r="M268" s="120">
        <v>0</v>
      </c>
      <c r="N268" s="120">
        <v>0</v>
      </c>
      <c r="O268" s="120">
        <v>0</v>
      </c>
      <c r="P268" s="120">
        <v>0</v>
      </c>
      <c r="Q268" s="120">
        <v>0</v>
      </c>
      <c r="R268" s="120">
        <v>15.1</v>
      </c>
      <c r="S268" s="120">
        <v>0</v>
      </c>
      <c r="T268" s="120">
        <v>0</v>
      </c>
      <c r="U268" s="120">
        <v>0</v>
      </c>
      <c r="V268" s="120">
        <v>0.49</v>
      </c>
      <c r="W268" s="120">
        <v>0</v>
      </c>
      <c r="X268" s="120">
        <v>11.9</v>
      </c>
      <c r="Y268" s="120">
        <v>0</v>
      </c>
      <c r="Z268" s="120">
        <v>0</v>
      </c>
      <c r="AA268" s="120">
        <v>0</v>
      </c>
      <c r="AB268" s="120">
        <v>0</v>
      </c>
      <c r="AC268" s="120">
        <v>0</v>
      </c>
      <c r="AD268" s="120">
        <v>0</v>
      </c>
      <c r="AE268" s="120">
        <v>0</v>
      </c>
      <c r="AF268" s="120">
        <v>28.89</v>
      </c>
    </row>
    <row r="269" spans="1:32" x14ac:dyDescent="0.2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row>
    <row r="270" spans="1:32" x14ac:dyDescent="0.25">
      <c r="B270" s="119" t="s">
        <v>1022</v>
      </c>
      <c r="C270" s="120">
        <v>0</v>
      </c>
      <c r="D270" s="120">
        <v>0</v>
      </c>
      <c r="E270" s="120">
        <v>0</v>
      </c>
      <c r="F270" s="120">
        <v>0</v>
      </c>
      <c r="G270" s="120">
        <v>0</v>
      </c>
      <c r="H270" s="120">
        <v>0</v>
      </c>
      <c r="I270" s="120">
        <v>0</v>
      </c>
      <c r="J270" s="120">
        <v>0</v>
      </c>
      <c r="K270" s="120">
        <v>0</v>
      </c>
      <c r="L270" s="120">
        <v>0</v>
      </c>
      <c r="M270" s="120">
        <v>0</v>
      </c>
      <c r="N270" s="120">
        <v>0</v>
      </c>
      <c r="O270" s="120">
        <v>0</v>
      </c>
      <c r="P270" s="120">
        <v>0</v>
      </c>
      <c r="Q270" s="120">
        <v>0</v>
      </c>
      <c r="R270" s="120">
        <v>0</v>
      </c>
      <c r="S270" s="120">
        <v>0</v>
      </c>
      <c r="T270" s="120">
        <v>0</v>
      </c>
      <c r="U270" s="120">
        <v>0</v>
      </c>
      <c r="V270" s="120">
        <v>0</v>
      </c>
      <c r="W270" s="120">
        <v>0</v>
      </c>
      <c r="X270" s="120">
        <v>0</v>
      </c>
      <c r="Y270" s="120">
        <v>0</v>
      </c>
      <c r="Z270" s="120">
        <v>0</v>
      </c>
      <c r="AA270" s="120">
        <v>0</v>
      </c>
      <c r="AB270" s="120">
        <v>0</v>
      </c>
      <c r="AC270" s="120">
        <v>0</v>
      </c>
      <c r="AD270" s="120">
        <v>0</v>
      </c>
      <c r="AE270" s="120">
        <v>0</v>
      </c>
      <c r="AF270" s="120">
        <v>0</v>
      </c>
    </row>
    <row r="271" spans="1:32" x14ac:dyDescent="0.2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row>
    <row r="272" spans="1:32" x14ac:dyDescent="0.25">
      <c r="B272" s="119" t="s">
        <v>320</v>
      </c>
      <c r="C272" s="120">
        <v>0</v>
      </c>
      <c r="D272" s="120">
        <v>0</v>
      </c>
      <c r="E272" s="120">
        <v>0</v>
      </c>
      <c r="F272" s="120">
        <v>0</v>
      </c>
      <c r="G272" s="120">
        <v>0</v>
      </c>
      <c r="H272" s="120">
        <v>0</v>
      </c>
      <c r="I272" s="120">
        <v>0.11</v>
      </c>
      <c r="J272" s="120">
        <v>0</v>
      </c>
      <c r="K272" s="120">
        <v>0</v>
      </c>
      <c r="L272" s="120">
        <v>0</v>
      </c>
      <c r="M272" s="120">
        <v>0</v>
      </c>
      <c r="N272" s="120">
        <v>0</v>
      </c>
      <c r="O272" s="120">
        <v>3.2</v>
      </c>
      <c r="P272" s="120">
        <v>0</v>
      </c>
      <c r="Q272" s="120">
        <v>0</v>
      </c>
      <c r="R272" s="120">
        <v>29</v>
      </c>
      <c r="S272" s="120">
        <v>0</v>
      </c>
      <c r="T272" s="120">
        <v>0</v>
      </c>
      <c r="U272" s="120">
        <v>0</v>
      </c>
      <c r="V272" s="120">
        <v>0.5</v>
      </c>
      <c r="W272" s="120">
        <v>0</v>
      </c>
      <c r="X272" s="120">
        <v>0</v>
      </c>
      <c r="Y272" s="120">
        <v>0</v>
      </c>
      <c r="Z272" s="120">
        <v>0</v>
      </c>
      <c r="AA272" s="120">
        <v>0</v>
      </c>
      <c r="AB272" s="120">
        <v>0</v>
      </c>
      <c r="AC272" s="120">
        <v>0</v>
      </c>
      <c r="AD272" s="120">
        <v>0</v>
      </c>
      <c r="AE272" s="120">
        <v>0</v>
      </c>
      <c r="AF272" s="120">
        <v>32.81</v>
      </c>
    </row>
    <row r="273" spans="1:32" x14ac:dyDescent="0.2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row>
    <row r="274" spans="1:32" x14ac:dyDescent="0.25">
      <c r="B274" s="119" t="s">
        <v>322</v>
      </c>
      <c r="C274" s="120">
        <v>0</v>
      </c>
      <c r="D274" s="120">
        <v>0</v>
      </c>
      <c r="E274" s="120">
        <v>0</v>
      </c>
      <c r="F274" s="120">
        <v>10.440300000000001</v>
      </c>
      <c r="G274" s="120">
        <v>0</v>
      </c>
      <c r="H274" s="120">
        <v>0</v>
      </c>
      <c r="I274" s="120">
        <v>1.1000000000000001</v>
      </c>
      <c r="J274" s="120">
        <v>0</v>
      </c>
      <c r="K274" s="120">
        <v>0</v>
      </c>
      <c r="L274" s="120">
        <v>35.5261</v>
      </c>
      <c r="M274" s="120">
        <v>0</v>
      </c>
      <c r="N274" s="120">
        <v>0</v>
      </c>
      <c r="O274" s="120">
        <v>19.5</v>
      </c>
      <c r="P274" s="120">
        <v>0</v>
      </c>
      <c r="Q274" s="120">
        <v>0</v>
      </c>
      <c r="R274" s="120">
        <v>47.938299999999998</v>
      </c>
      <c r="S274" s="120">
        <v>0</v>
      </c>
      <c r="T274" s="120">
        <v>0</v>
      </c>
      <c r="U274" s="120">
        <v>0</v>
      </c>
      <c r="V274" s="120">
        <v>2.9850599999999998</v>
      </c>
      <c r="W274" s="120">
        <v>1.1000000000000001</v>
      </c>
      <c r="X274" s="120">
        <v>0</v>
      </c>
      <c r="Y274" s="120">
        <v>0</v>
      </c>
      <c r="Z274" s="120">
        <v>0</v>
      </c>
      <c r="AA274" s="120">
        <v>0</v>
      </c>
      <c r="AB274" s="120">
        <v>0</v>
      </c>
      <c r="AC274" s="120">
        <v>0</v>
      </c>
      <c r="AD274" s="120">
        <v>0</v>
      </c>
      <c r="AE274" s="120">
        <v>0</v>
      </c>
      <c r="AF274" s="120">
        <v>118.58976</v>
      </c>
    </row>
    <row r="275" spans="1:32" x14ac:dyDescent="0.25">
      <c r="B275" s="119" t="s">
        <v>323</v>
      </c>
      <c r="C275" s="120">
        <v>0</v>
      </c>
      <c r="D275" s="120">
        <v>0</v>
      </c>
      <c r="E275" s="120">
        <v>0</v>
      </c>
      <c r="F275" s="120">
        <v>0</v>
      </c>
      <c r="G275" s="120">
        <v>0</v>
      </c>
      <c r="H275" s="120">
        <v>0</v>
      </c>
      <c r="I275" s="120">
        <v>0.1</v>
      </c>
      <c r="J275" s="120">
        <v>0</v>
      </c>
      <c r="K275" s="120">
        <v>0</v>
      </c>
      <c r="L275" s="120">
        <v>0</v>
      </c>
      <c r="M275" s="120">
        <v>0</v>
      </c>
      <c r="N275" s="120">
        <v>0</v>
      </c>
      <c r="O275" s="120">
        <v>0</v>
      </c>
      <c r="P275" s="120">
        <v>0</v>
      </c>
      <c r="Q275" s="120">
        <v>0</v>
      </c>
      <c r="R275" s="120">
        <v>8.1999999999999993</v>
      </c>
      <c r="S275" s="120">
        <v>0</v>
      </c>
      <c r="T275" s="120">
        <v>0</v>
      </c>
      <c r="U275" s="120">
        <v>0</v>
      </c>
      <c r="V275" s="120">
        <v>0.16</v>
      </c>
      <c r="W275" s="120">
        <v>2.5099999999999998</v>
      </c>
      <c r="X275" s="120">
        <v>0</v>
      </c>
      <c r="Y275" s="120">
        <v>0</v>
      </c>
      <c r="Z275" s="120">
        <v>0</v>
      </c>
      <c r="AA275" s="120">
        <v>0</v>
      </c>
      <c r="AB275" s="120">
        <v>0</v>
      </c>
      <c r="AC275" s="120">
        <v>0</v>
      </c>
      <c r="AD275" s="120">
        <v>0</v>
      </c>
      <c r="AE275" s="120">
        <v>0</v>
      </c>
      <c r="AF275" s="120">
        <v>10.969999999999999</v>
      </c>
    </row>
    <row r="276" spans="1:32" x14ac:dyDescent="0.25">
      <c r="B276" s="119" t="s">
        <v>324</v>
      </c>
      <c r="C276" s="120">
        <v>0</v>
      </c>
      <c r="D276" s="120">
        <v>0</v>
      </c>
      <c r="E276" s="120">
        <v>0</v>
      </c>
      <c r="F276" s="120">
        <v>0</v>
      </c>
      <c r="G276" s="120">
        <v>0</v>
      </c>
      <c r="H276" s="120">
        <v>0</v>
      </c>
      <c r="I276" s="120">
        <v>1.9E-2</v>
      </c>
      <c r="J276" s="120">
        <v>0</v>
      </c>
      <c r="K276" s="120">
        <v>0</v>
      </c>
      <c r="L276" s="120">
        <v>0</v>
      </c>
      <c r="M276" s="120">
        <v>0</v>
      </c>
      <c r="N276" s="120">
        <v>0</v>
      </c>
      <c r="O276" s="120">
        <v>0</v>
      </c>
      <c r="P276" s="120">
        <v>0</v>
      </c>
      <c r="Q276" s="120">
        <v>0</v>
      </c>
      <c r="R276" s="120">
        <v>0</v>
      </c>
      <c r="S276" s="120">
        <v>0</v>
      </c>
      <c r="T276" s="120">
        <v>0</v>
      </c>
      <c r="U276" s="120">
        <v>0</v>
      </c>
      <c r="V276" s="120">
        <v>0.04</v>
      </c>
      <c r="W276" s="120">
        <v>1.5269999999999999</v>
      </c>
      <c r="X276" s="120">
        <v>0</v>
      </c>
      <c r="Y276" s="120">
        <v>0</v>
      </c>
      <c r="Z276" s="120">
        <v>0</v>
      </c>
      <c r="AA276" s="120">
        <v>0</v>
      </c>
      <c r="AB276" s="120">
        <v>0</v>
      </c>
      <c r="AC276" s="120">
        <v>0</v>
      </c>
      <c r="AD276" s="120">
        <v>0</v>
      </c>
      <c r="AE276" s="120">
        <v>0</v>
      </c>
      <c r="AF276" s="120">
        <v>1.5859999999999999</v>
      </c>
    </row>
    <row r="277" spans="1:32" x14ac:dyDescent="0.2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row>
    <row r="278" spans="1:32" x14ac:dyDescent="0.25">
      <c r="B278" s="119" t="s">
        <v>328</v>
      </c>
      <c r="C278" s="120">
        <v>0</v>
      </c>
      <c r="D278" s="120">
        <v>0</v>
      </c>
      <c r="E278" s="120">
        <v>0</v>
      </c>
      <c r="F278" s="120">
        <v>2.7</v>
      </c>
      <c r="G278" s="120">
        <v>0</v>
      </c>
      <c r="H278" s="120">
        <v>0</v>
      </c>
      <c r="I278" s="120">
        <v>5.3028300000000002</v>
      </c>
      <c r="J278" s="120">
        <v>0</v>
      </c>
      <c r="K278" s="120">
        <v>0.7</v>
      </c>
      <c r="L278" s="120">
        <v>85.443299999999994</v>
      </c>
      <c r="M278" s="120">
        <v>0</v>
      </c>
      <c r="N278" s="120">
        <v>0</v>
      </c>
      <c r="O278" s="120">
        <v>0</v>
      </c>
      <c r="P278" s="120">
        <v>0</v>
      </c>
      <c r="Q278" s="120">
        <v>2.7</v>
      </c>
      <c r="R278" s="120">
        <v>21.282399999999999</v>
      </c>
      <c r="S278" s="120">
        <v>0</v>
      </c>
      <c r="T278" s="120">
        <v>0</v>
      </c>
      <c r="U278" s="120">
        <v>0</v>
      </c>
      <c r="V278" s="120">
        <v>2.8</v>
      </c>
      <c r="W278" s="120">
        <v>0</v>
      </c>
      <c r="X278" s="120">
        <v>0</v>
      </c>
      <c r="Y278" s="120">
        <v>0</v>
      </c>
      <c r="Z278" s="120">
        <v>0</v>
      </c>
      <c r="AA278" s="120">
        <v>0</v>
      </c>
      <c r="AB278" s="120">
        <v>0</v>
      </c>
      <c r="AC278" s="120">
        <v>0</v>
      </c>
      <c r="AD278" s="120">
        <v>0</v>
      </c>
      <c r="AE278" s="120">
        <v>8.4705899999999996</v>
      </c>
      <c r="AF278" s="120">
        <v>129.39911999999998</v>
      </c>
    </row>
    <row r="279" spans="1:32" x14ac:dyDescent="0.2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row>
    <row r="280" spans="1:32" x14ac:dyDescent="0.25">
      <c r="B280" s="119" t="s">
        <v>330</v>
      </c>
      <c r="C280" s="120">
        <v>0</v>
      </c>
      <c r="D280" s="120">
        <v>0</v>
      </c>
      <c r="E280" s="120">
        <v>0</v>
      </c>
      <c r="F280" s="120">
        <v>0</v>
      </c>
      <c r="G280" s="120">
        <v>0</v>
      </c>
      <c r="H280" s="120">
        <v>0</v>
      </c>
      <c r="I280" s="120">
        <v>2.5000000000000001E-2</v>
      </c>
      <c r="J280" s="120">
        <v>0</v>
      </c>
      <c r="K280" s="120">
        <v>0</v>
      </c>
      <c r="L280" s="120">
        <v>0</v>
      </c>
      <c r="M280" s="120">
        <v>0</v>
      </c>
      <c r="N280" s="120">
        <v>0</v>
      </c>
      <c r="O280" s="120">
        <v>0</v>
      </c>
      <c r="P280" s="120">
        <v>0</v>
      </c>
      <c r="Q280" s="120">
        <v>0</v>
      </c>
      <c r="R280" s="120">
        <v>19.802</v>
      </c>
      <c r="S280" s="120">
        <v>0</v>
      </c>
      <c r="T280" s="120">
        <v>0</v>
      </c>
      <c r="U280" s="120">
        <v>0</v>
      </c>
      <c r="V280" s="120">
        <v>0.51897000000000004</v>
      </c>
      <c r="W280" s="120">
        <v>0</v>
      </c>
      <c r="X280" s="120">
        <v>4.3730000000000002</v>
      </c>
      <c r="Y280" s="120">
        <v>0</v>
      </c>
      <c r="Z280" s="120">
        <v>0</v>
      </c>
      <c r="AA280" s="120">
        <v>0</v>
      </c>
      <c r="AB280" s="120">
        <v>0</v>
      </c>
      <c r="AC280" s="120">
        <v>0</v>
      </c>
      <c r="AD280" s="120">
        <v>0</v>
      </c>
      <c r="AE280" s="120">
        <v>0</v>
      </c>
      <c r="AF280" s="120">
        <v>24.718969999999999</v>
      </c>
    </row>
    <row r="281" spans="1:32" x14ac:dyDescent="0.2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row>
    <row r="282" spans="1:32" x14ac:dyDescent="0.25">
      <c r="B282" s="119" t="s">
        <v>332</v>
      </c>
      <c r="C282" s="120">
        <v>0</v>
      </c>
      <c r="D282" s="120">
        <v>0</v>
      </c>
      <c r="E282" s="120">
        <v>0</v>
      </c>
      <c r="F282" s="120">
        <v>0</v>
      </c>
      <c r="G282" s="120">
        <v>0</v>
      </c>
      <c r="H282" s="120">
        <v>0</v>
      </c>
      <c r="I282" s="120">
        <v>0</v>
      </c>
      <c r="J282" s="120">
        <v>0</v>
      </c>
      <c r="K282" s="120">
        <v>0</v>
      </c>
      <c r="L282" s="120">
        <v>0</v>
      </c>
      <c r="M282" s="120">
        <v>0</v>
      </c>
      <c r="N282" s="120">
        <v>0</v>
      </c>
      <c r="O282" s="120">
        <v>0</v>
      </c>
      <c r="P282" s="120">
        <v>0</v>
      </c>
      <c r="Q282" s="120">
        <v>0</v>
      </c>
      <c r="R282" s="120">
        <v>0</v>
      </c>
      <c r="S282" s="120">
        <v>0</v>
      </c>
      <c r="T282" s="120">
        <v>0</v>
      </c>
      <c r="U282" s="120">
        <v>0</v>
      </c>
      <c r="V282" s="120">
        <v>0</v>
      </c>
      <c r="W282" s="120">
        <v>0</v>
      </c>
      <c r="X282" s="120">
        <v>0</v>
      </c>
      <c r="Y282" s="120">
        <v>0</v>
      </c>
      <c r="Z282" s="120">
        <v>0</v>
      </c>
      <c r="AA282" s="120">
        <v>0</v>
      </c>
      <c r="AB282" s="120">
        <v>0</v>
      </c>
      <c r="AC282" s="120">
        <v>0</v>
      </c>
      <c r="AD282" s="120">
        <v>0</v>
      </c>
      <c r="AE282" s="120">
        <v>0</v>
      </c>
      <c r="AF282" s="120">
        <v>0</v>
      </c>
    </row>
    <row r="283" spans="1:32" x14ac:dyDescent="0.2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row>
    <row r="284" spans="1:32" x14ac:dyDescent="0.25">
      <c r="B284" s="119" t="s">
        <v>334</v>
      </c>
      <c r="C284" s="120">
        <v>0</v>
      </c>
      <c r="D284" s="120">
        <v>0</v>
      </c>
      <c r="E284" s="120">
        <v>0</v>
      </c>
      <c r="F284" s="120">
        <v>0</v>
      </c>
      <c r="G284" s="120">
        <v>0</v>
      </c>
      <c r="H284" s="120">
        <v>0</v>
      </c>
      <c r="I284" s="120">
        <v>0.50800000000000001</v>
      </c>
      <c r="J284" s="120">
        <v>0</v>
      </c>
      <c r="K284" s="120">
        <v>0</v>
      </c>
      <c r="L284" s="120">
        <v>19.757999999999999</v>
      </c>
      <c r="M284" s="120">
        <v>0</v>
      </c>
      <c r="N284" s="120">
        <v>0</v>
      </c>
      <c r="O284" s="120">
        <v>4.32</v>
      </c>
      <c r="P284" s="120">
        <v>0</v>
      </c>
      <c r="Q284" s="120">
        <v>0</v>
      </c>
      <c r="R284" s="120">
        <v>9.8789999999999996</v>
      </c>
      <c r="S284" s="120">
        <v>0</v>
      </c>
      <c r="T284" s="120">
        <v>0.126</v>
      </c>
      <c r="U284" s="120">
        <v>0</v>
      </c>
      <c r="V284" s="120">
        <v>0.95</v>
      </c>
      <c r="W284" s="120">
        <v>0</v>
      </c>
      <c r="X284" s="120">
        <v>7.6980000000000004</v>
      </c>
      <c r="Y284" s="120">
        <v>0</v>
      </c>
      <c r="Z284" s="120">
        <v>0</v>
      </c>
      <c r="AA284" s="120">
        <v>0</v>
      </c>
      <c r="AB284" s="120">
        <v>0</v>
      </c>
      <c r="AC284" s="120">
        <v>0</v>
      </c>
      <c r="AD284" s="120">
        <v>0</v>
      </c>
      <c r="AE284" s="120">
        <v>0</v>
      </c>
      <c r="AF284" s="120">
        <v>43.238999999999997</v>
      </c>
    </row>
    <row r="285" spans="1:32" x14ac:dyDescent="0.25">
      <c r="B285" s="119" t="s">
        <v>335</v>
      </c>
      <c r="C285" s="120">
        <v>0</v>
      </c>
      <c r="D285" s="120">
        <v>0</v>
      </c>
      <c r="E285" s="120">
        <v>0</v>
      </c>
      <c r="F285" s="120">
        <v>0</v>
      </c>
      <c r="G285" s="120">
        <v>0</v>
      </c>
      <c r="H285" s="120">
        <v>0.28399999999999997</v>
      </c>
      <c r="I285" s="120">
        <v>1.353</v>
      </c>
      <c r="J285" s="120">
        <v>0</v>
      </c>
      <c r="K285" s="120">
        <v>0</v>
      </c>
      <c r="L285" s="120">
        <v>13.65</v>
      </c>
      <c r="M285" s="120">
        <v>0</v>
      </c>
      <c r="N285" s="120">
        <v>0</v>
      </c>
      <c r="O285" s="120">
        <v>4.62</v>
      </c>
      <c r="P285" s="120">
        <v>0</v>
      </c>
      <c r="Q285" s="120">
        <v>0</v>
      </c>
      <c r="R285" s="120">
        <v>7.34</v>
      </c>
      <c r="S285" s="120">
        <v>0</v>
      </c>
      <c r="T285" s="120">
        <v>0</v>
      </c>
      <c r="U285" s="120">
        <v>34.49</v>
      </c>
      <c r="V285" s="120">
        <v>1.212</v>
      </c>
      <c r="W285" s="120">
        <v>0</v>
      </c>
      <c r="X285" s="120">
        <v>0</v>
      </c>
      <c r="Y285" s="120">
        <v>0</v>
      </c>
      <c r="Z285" s="120">
        <v>0</v>
      </c>
      <c r="AA285" s="120">
        <v>0</v>
      </c>
      <c r="AB285" s="120">
        <v>0</v>
      </c>
      <c r="AC285" s="120">
        <v>0</v>
      </c>
      <c r="AD285" s="120">
        <v>0</v>
      </c>
      <c r="AE285" s="120">
        <v>0</v>
      </c>
      <c r="AF285" s="120">
        <v>62.949000000000005</v>
      </c>
    </row>
    <row r="286" spans="1:32" x14ac:dyDescent="0.25">
      <c r="B286" s="119" t="s">
        <v>336</v>
      </c>
      <c r="C286" s="120">
        <v>0</v>
      </c>
      <c r="D286" s="120">
        <v>711.93899999999996</v>
      </c>
      <c r="E286" s="120">
        <v>0.43529400000000001</v>
      </c>
      <c r="F286" s="120">
        <v>65.110500000000002</v>
      </c>
      <c r="G286" s="120">
        <v>0</v>
      </c>
      <c r="H286" s="120">
        <v>0.63</v>
      </c>
      <c r="I286" s="120">
        <v>15.8872</v>
      </c>
      <c r="J286" s="120">
        <v>0</v>
      </c>
      <c r="K286" s="120">
        <v>4.5199999999999996</v>
      </c>
      <c r="L286" s="120">
        <v>117.242</v>
      </c>
      <c r="M286" s="120">
        <v>0</v>
      </c>
      <c r="N286" s="120">
        <v>159.29900000000001</v>
      </c>
      <c r="O286" s="120">
        <v>189.29</v>
      </c>
      <c r="P286" s="120">
        <v>0</v>
      </c>
      <c r="Q286" s="120">
        <v>117.352</v>
      </c>
      <c r="R286" s="120">
        <v>169.07300000000001</v>
      </c>
      <c r="S286" s="120">
        <v>127.81100000000001</v>
      </c>
      <c r="T286" s="120">
        <v>44.390999999999998</v>
      </c>
      <c r="U286" s="120">
        <v>62.53</v>
      </c>
      <c r="V286" s="120">
        <v>53.927799999999998</v>
      </c>
      <c r="W286" s="120">
        <v>0</v>
      </c>
      <c r="X286" s="120">
        <v>0</v>
      </c>
      <c r="Y286" s="120">
        <v>0</v>
      </c>
      <c r="Z286" s="120">
        <v>5.35</v>
      </c>
      <c r="AA286" s="120">
        <v>16.36</v>
      </c>
      <c r="AB286" s="120">
        <v>5.4469500000000002</v>
      </c>
      <c r="AC286" s="120">
        <v>0</v>
      </c>
      <c r="AD286" s="120">
        <v>0</v>
      </c>
      <c r="AE286" s="120">
        <v>0</v>
      </c>
      <c r="AF286" s="120">
        <v>1866.5947439999998</v>
      </c>
    </row>
    <row r="287" spans="1:32" x14ac:dyDescent="0.25">
      <c r="B287" s="119" t="s">
        <v>337</v>
      </c>
      <c r="C287" s="120">
        <v>0</v>
      </c>
      <c r="D287" s="120">
        <v>4.4581799999999998E-2</v>
      </c>
      <c r="E287" s="120">
        <v>3.5294099999999998E-5</v>
      </c>
      <c r="F287" s="120">
        <v>4.2693999999999996E-3</v>
      </c>
      <c r="G287" s="120">
        <v>0</v>
      </c>
      <c r="H287" s="120">
        <v>2.0000000000000002E-5</v>
      </c>
      <c r="I287" s="120">
        <v>5.9266500000000003E-4</v>
      </c>
      <c r="J287" s="120">
        <v>0</v>
      </c>
      <c r="K287" s="120">
        <v>1.9000000000000001E-4</v>
      </c>
      <c r="L287" s="120">
        <v>7.6959200000000002E-3</v>
      </c>
      <c r="M287" s="120">
        <v>0</v>
      </c>
      <c r="N287" s="120">
        <v>1.0404200000000001E-2</v>
      </c>
      <c r="O287" s="120">
        <v>1.5310000000000001E-2</v>
      </c>
      <c r="P287" s="120">
        <v>0</v>
      </c>
      <c r="Q287" s="120">
        <v>7.7009000000000001E-3</v>
      </c>
      <c r="R287" s="120">
        <v>1.10925E-2</v>
      </c>
      <c r="S287" s="120">
        <v>5.93167E-3</v>
      </c>
      <c r="T287" s="120">
        <v>3.1329999999999999E-3</v>
      </c>
      <c r="U287" s="120">
        <v>2.1898099999999999E-3</v>
      </c>
      <c r="V287" s="120">
        <v>3.6431100000000002E-3</v>
      </c>
      <c r="W287" s="120">
        <v>0</v>
      </c>
      <c r="X287" s="120">
        <v>0</v>
      </c>
      <c r="Y287" s="120">
        <v>0</v>
      </c>
      <c r="Z287" s="120">
        <v>3.4000000000000002E-4</v>
      </c>
      <c r="AA287" s="120">
        <v>9.7999999999999997E-4</v>
      </c>
      <c r="AB287" s="120">
        <v>3.4621199999999998E-4</v>
      </c>
      <c r="AC287" s="120">
        <v>0</v>
      </c>
      <c r="AD287" s="120">
        <v>0</v>
      </c>
      <c r="AE287" s="120">
        <v>0</v>
      </c>
      <c r="AF287" s="120">
        <v>0.11845648110000001</v>
      </c>
    </row>
    <row r="288" spans="1:32" x14ac:dyDescent="0.2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row>
    <row r="289" spans="1:32" x14ac:dyDescent="0.25">
      <c r="B289" s="119" t="s">
        <v>339</v>
      </c>
      <c r="C289" s="120">
        <v>0</v>
      </c>
      <c r="D289" s="120">
        <v>0</v>
      </c>
      <c r="E289" s="120">
        <v>0</v>
      </c>
      <c r="F289" s="120">
        <v>65.361000000000004</v>
      </c>
      <c r="G289" s="120">
        <v>0</v>
      </c>
      <c r="H289" s="120">
        <v>0</v>
      </c>
      <c r="I289" s="120">
        <v>0.31435999999999997</v>
      </c>
      <c r="J289" s="120">
        <v>0</v>
      </c>
      <c r="K289" s="120">
        <v>0</v>
      </c>
      <c r="L289" s="120">
        <v>62.526699999999998</v>
      </c>
      <c r="M289" s="120">
        <v>0</v>
      </c>
      <c r="N289" s="120">
        <v>42.892800000000001</v>
      </c>
      <c r="O289" s="120">
        <v>109.81100000000001</v>
      </c>
      <c r="P289" s="120">
        <v>0</v>
      </c>
      <c r="Q289" s="120">
        <v>0</v>
      </c>
      <c r="R289" s="120">
        <v>1.28434</v>
      </c>
      <c r="S289" s="120">
        <v>0</v>
      </c>
      <c r="T289" s="120">
        <v>0</v>
      </c>
      <c r="U289" s="120">
        <v>7.12052</v>
      </c>
      <c r="V289" s="120">
        <v>7.7718299999999996</v>
      </c>
      <c r="W289" s="120">
        <v>8.0119600000000002</v>
      </c>
      <c r="X289" s="120">
        <v>0</v>
      </c>
      <c r="Y289" s="120">
        <v>0</v>
      </c>
      <c r="Z289" s="120">
        <v>0</v>
      </c>
      <c r="AA289" s="120">
        <v>0</v>
      </c>
      <c r="AB289" s="120">
        <v>0</v>
      </c>
      <c r="AC289" s="120">
        <v>0</v>
      </c>
      <c r="AD289" s="120">
        <v>0</v>
      </c>
      <c r="AE289" s="120">
        <v>0</v>
      </c>
      <c r="AF289" s="120">
        <v>305.09450999999996</v>
      </c>
    </row>
    <row r="290" spans="1:32" x14ac:dyDescent="0.25">
      <c r="B290" s="119" t="s">
        <v>340</v>
      </c>
      <c r="C290" s="120">
        <v>0</v>
      </c>
      <c r="D290" s="120">
        <v>0</v>
      </c>
      <c r="E290" s="120">
        <v>0</v>
      </c>
      <c r="F290" s="120">
        <v>19.973600000000001</v>
      </c>
      <c r="G290" s="120">
        <v>0</v>
      </c>
      <c r="H290" s="120">
        <v>0</v>
      </c>
      <c r="I290" s="120">
        <v>0</v>
      </c>
      <c r="J290" s="120">
        <v>0</v>
      </c>
      <c r="K290" s="120">
        <v>0</v>
      </c>
      <c r="L290" s="120">
        <v>0</v>
      </c>
      <c r="M290" s="120">
        <v>0</v>
      </c>
      <c r="N290" s="120">
        <v>0</v>
      </c>
      <c r="O290" s="120">
        <v>11.74</v>
      </c>
      <c r="P290" s="120">
        <v>0</v>
      </c>
      <c r="Q290" s="120">
        <v>0</v>
      </c>
      <c r="R290" s="120">
        <v>0</v>
      </c>
      <c r="S290" s="120">
        <v>0</v>
      </c>
      <c r="T290" s="120">
        <v>0</v>
      </c>
      <c r="U290" s="120">
        <v>0</v>
      </c>
      <c r="V290" s="120">
        <v>0.81912799999999997</v>
      </c>
      <c r="W290" s="120">
        <v>0</v>
      </c>
      <c r="X290" s="120">
        <v>0</v>
      </c>
      <c r="Y290" s="120">
        <v>0</v>
      </c>
      <c r="Z290" s="120">
        <v>0</v>
      </c>
      <c r="AA290" s="120">
        <v>0</v>
      </c>
      <c r="AB290" s="120">
        <v>0</v>
      </c>
      <c r="AC290" s="120">
        <v>0</v>
      </c>
      <c r="AD290" s="120">
        <v>0</v>
      </c>
      <c r="AE290" s="120">
        <v>0</v>
      </c>
      <c r="AF290" s="120">
        <v>32.532727999999999</v>
      </c>
    </row>
    <row r="291" spans="1:32" x14ac:dyDescent="0.25">
      <c r="B291" s="119" t="s">
        <v>341</v>
      </c>
      <c r="C291" s="120">
        <v>0</v>
      </c>
      <c r="D291" s="120">
        <v>0</v>
      </c>
      <c r="E291" s="120">
        <v>0</v>
      </c>
      <c r="F291" s="120">
        <v>3.5895299999999999</v>
      </c>
      <c r="G291" s="120">
        <v>0</v>
      </c>
      <c r="H291" s="120">
        <v>0</v>
      </c>
      <c r="I291" s="120">
        <v>0</v>
      </c>
      <c r="J291" s="120">
        <v>0</v>
      </c>
      <c r="K291" s="120">
        <v>0</v>
      </c>
      <c r="L291" s="120">
        <v>4.5330700000000004</v>
      </c>
      <c r="M291" s="120">
        <v>0</v>
      </c>
      <c r="N291" s="120">
        <v>0</v>
      </c>
      <c r="O291" s="120">
        <v>4.7750000000000004</v>
      </c>
      <c r="P291" s="120">
        <v>0</v>
      </c>
      <c r="Q291" s="120">
        <v>0</v>
      </c>
      <c r="R291" s="120">
        <v>0</v>
      </c>
      <c r="S291" s="120">
        <v>0</v>
      </c>
      <c r="T291" s="120">
        <v>0</v>
      </c>
      <c r="U291" s="120">
        <v>0</v>
      </c>
      <c r="V291" s="120">
        <v>0.33306799999999998</v>
      </c>
      <c r="W291" s="120">
        <v>0</v>
      </c>
      <c r="X291" s="120">
        <v>0</v>
      </c>
      <c r="Y291" s="120">
        <v>0</v>
      </c>
      <c r="Z291" s="120">
        <v>0</v>
      </c>
      <c r="AA291" s="120">
        <v>0</v>
      </c>
      <c r="AB291" s="120">
        <v>0</v>
      </c>
      <c r="AC291" s="120">
        <v>0</v>
      </c>
      <c r="AD291" s="120">
        <v>0</v>
      </c>
      <c r="AE291" s="120">
        <v>0</v>
      </c>
      <c r="AF291" s="120">
        <v>13.230668000000001</v>
      </c>
    </row>
    <row r="292" spans="1:32" x14ac:dyDescent="0.2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row>
    <row r="293" spans="1:32" x14ac:dyDescent="0.25">
      <c r="B293" s="119" t="s">
        <v>352</v>
      </c>
      <c r="C293" s="120">
        <v>0</v>
      </c>
      <c r="D293" s="120">
        <v>0</v>
      </c>
      <c r="E293" s="120">
        <v>0</v>
      </c>
      <c r="F293" s="120">
        <v>0</v>
      </c>
      <c r="G293" s="120">
        <v>14.3</v>
      </c>
      <c r="H293" s="120">
        <v>0</v>
      </c>
      <c r="I293" s="120">
        <v>0.94099999999999995</v>
      </c>
      <c r="J293" s="120">
        <v>0</v>
      </c>
      <c r="K293" s="120">
        <v>1.2</v>
      </c>
      <c r="L293" s="120">
        <v>0</v>
      </c>
      <c r="M293" s="120">
        <v>0</v>
      </c>
      <c r="N293" s="120">
        <v>0</v>
      </c>
      <c r="O293" s="120">
        <v>0</v>
      </c>
      <c r="P293" s="120">
        <v>0.1</v>
      </c>
      <c r="Q293" s="120">
        <v>0</v>
      </c>
      <c r="R293" s="120">
        <v>0</v>
      </c>
      <c r="S293" s="120">
        <v>0</v>
      </c>
      <c r="T293" s="120">
        <v>31.5</v>
      </c>
      <c r="U293" s="120">
        <v>0</v>
      </c>
      <c r="V293" s="120">
        <v>16.484000000000002</v>
      </c>
      <c r="W293" s="120">
        <v>0</v>
      </c>
      <c r="X293" s="120">
        <v>0</v>
      </c>
      <c r="Y293" s="120">
        <v>303.10000000000002</v>
      </c>
      <c r="Z293" s="120">
        <v>185.8</v>
      </c>
      <c r="AA293" s="120">
        <v>382.5</v>
      </c>
      <c r="AB293" s="120">
        <v>0</v>
      </c>
      <c r="AC293" s="120">
        <v>0</v>
      </c>
      <c r="AD293" s="120">
        <v>0</v>
      </c>
      <c r="AE293" s="120">
        <v>0</v>
      </c>
      <c r="AF293" s="120">
        <v>935.92499999999995</v>
      </c>
    </row>
    <row r="294" spans="1:32" x14ac:dyDescent="0.2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row>
    <row r="295" spans="1:32" x14ac:dyDescent="0.25">
      <c r="B295" s="119" t="s">
        <v>354</v>
      </c>
      <c r="C295" s="120">
        <v>0</v>
      </c>
      <c r="D295" s="120">
        <v>0</v>
      </c>
      <c r="E295" s="120">
        <v>0</v>
      </c>
      <c r="F295" s="120">
        <v>0</v>
      </c>
      <c r="G295" s="120">
        <v>0</v>
      </c>
      <c r="H295" s="120">
        <v>0</v>
      </c>
      <c r="I295" s="120">
        <v>0.09</v>
      </c>
      <c r="J295" s="120">
        <v>0</v>
      </c>
      <c r="K295" s="120">
        <v>0</v>
      </c>
      <c r="L295" s="120">
        <v>0</v>
      </c>
      <c r="M295" s="120">
        <v>0</v>
      </c>
      <c r="N295" s="120">
        <v>0</v>
      </c>
      <c r="O295" s="120">
        <v>0</v>
      </c>
      <c r="P295" s="120">
        <v>13.406000000000001</v>
      </c>
      <c r="Q295" s="120">
        <v>0</v>
      </c>
      <c r="R295" s="120">
        <v>0</v>
      </c>
      <c r="S295" s="120">
        <v>0</v>
      </c>
      <c r="T295" s="120">
        <v>0</v>
      </c>
      <c r="U295" s="120">
        <v>0</v>
      </c>
      <c r="V295" s="120">
        <v>0.05</v>
      </c>
      <c r="W295" s="120">
        <v>0</v>
      </c>
      <c r="X295" s="120">
        <v>5.22</v>
      </c>
      <c r="Y295" s="120">
        <v>0</v>
      </c>
      <c r="Z295" s="120">
        <v>0</v>
      </c>
      <c r="AA295" s="120">
        <v>0</v>
      </c>
      <c r="AB295" s="120">
        <v>0</v>
      </c>
      <c r="AC295" s="120">
        <v>0</v>
      </c>
      <c r="AD295" s="120">
        <v>0</v>
      </c>
      <c r="AE295" s="120">
        <v>0</v>
      </c>
      <c r="AF295" s="120">
        <v>18.766000000000002</v>
      </c>
    </row>
    <row r="296" spans="1:32" x14ac:dyDescent="0.25">
      <c r="B296" s="119" t="s">
        <v>355</v>
      </c>
      <c r="C296" s="120">
        <v>0</v>
      </c>
      <c r="D296" s="120">
        <v>0</v>
      </c>
      <c r="E296" s="120">
        <v>0</v>
      </c>
      <c r="F296" s="120">
        <v>6.2510300000000001</v>
      </c>
      <c r="G296" s="120">
        <v>0</v>
      </c>
      <c r="H296" s="120">
        <v>2.0430000000000001</v>
      </c>
      <c r="I296" s="120">
        <v>0.56000000000000005</v>
      </c>
      <c r="J296" s="120">
        <v>0</v>
      </c>
      <c r="K296" s="120">
        <v>0</v>
      </c>
      <c r="L296" s="120">
        <v>85.726399999999998</v>
      </c>
      <c r="M296" s="120">
        <v>0</v>
      </c>
      <c r="N296" s="120">
        <v>0</v>
      </c>
      <c r="O296" s="120">
        <v>24.378</v>
      </c>
      <c r="P296" s="120">
        <v>0</v>
      </c>
      <c r="Q296" s="120">
        <v>0</v>
      </c>
      <c r="R296" s="120">
        <v>16.6934</v>
      </c>
      <c r="S296" s="120">
        <v>0</v>
      </c>
      <c r="T296" s="120">
        <v>0</v>
      </c>
      <c r="U296" s="120">
        <v>0</v>
      </c>
      <c r="V296" s="120">
        <v>4.0389799999999996</v>
      </c>
      <c r="W296" s="120">
        <v>0</v>
      </c>
      <c r="X296" s="120">
        <v>0</v>
      </c>
      <c r="Y296" s="120">
        <v>0</v>
      </c>
      <c r="Z296" s="120">
        <v>0</v>
      </c>
      <c r="AA296" s="120">
        <v>0</v>
      </c>
      <c r="AB296" s="120">
        <v>0</v>
      </c>
      <c r="AC296" s="120">
        <v>0</v>
      </c>
      <c r="AD296" s="120">
        <v>0</v>
      </c>
      <c r="AE296" s="120">
        <v>0</v>
      </c>
      <c r="AF296" s="120">
        <v>139.69081</v>
      </c>
    </row>
    <row r="297" spans="1:32" x14ac:dyDescent="0.25">
      <c r="B297" s="119" t="s">
        <v>356</v>
      </c>
      <c r="C297" s="120">
        <v>0</v>
      </c>
      <c r="D297" s="120">
        <v>0</v>
      </c>
      <c r="E297" s="120">
        <v>0</v>
      </c>
      <c r="F297" s="120">
        <v>0</v>
      </c>
      <c r="G297" s="120">
        <v>0</v>
      </c>
      <c r="H297" s="120">
        <v>1.5469999999999999</v>
      </c>
      <c r="I297" s="120">
        <v>0.753</v>
      </c>
      <c r="J297" s="120">
        <v>0</v>
      </c>
      <c r="K297" s="120">
        <v>0</v>
      </c>
      <c r="L297" s="120">
        <v>0</v>
      </c>
      <c r="M297" s="120">
        <v>0</v>
      </c>
      <c r="N297" s="120">
        <v>0</v>
      </c>
      <c r="O297" s="120">
        <v>3.8519999999999999</v>
      </c>
      <c r="P297" s="120">
        <v>0</v>
      </c>
      <c r="Q297" s="120">
        <v>0</v>
      </c>
      <c r="R297" s="120">
        <v>21.231999999999999</v>
      </c>
      <c r="S297" s="120">
        <v>0</v>
      </c>
      <c r="T297" s="120">
        <v>0</v>
      </c>
      <c r="U297" s="120">
        <v>0</v>
      </c>
      <c r="V297" s="120">
        <v>0.58099999999999996</v>
      </c>
      <c r="W297" s="120">
        <v>0</v>
      </c>
      <c r="X297" s="120">
        <v>0</v>
      </c>
      <c r="Y297" s="120">
        <v>0</v>
      </c>
      <c r="Z297" s="120">
        <v>0</v>
      </c>
      <c r="AA297" s="120">
        <v>0</v>
      </c>
      <c r="AB297" s="120">
        <v>0</v>
      </c>
      <c r="AC297" s="120">
        <v>0</v>
      </c>
      <c r="AD297" s="120">
        <v>0</v>
      </c>
      <c r="AE297" s="120">
        <v>0</v>
      </c>
      <c r="AF297" s="120">
        <v>27.965</v>
      </c>
    </row>
    <row r="298" spans="1:32" x14ac:dyDescent="0.2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row>
    <row r="299" spans="1:32" x14ac:dyDescent="0.25">
      <c r="B299" s="119" t="s">
        <v>358</v>
      </c>
      <c r="C299" s="120">
        <v>0</v>
      </c>
      <c r="D299" s="120">
        <v>0</v>
      </c>
      <c r="E299" s="120">
        <v>0</v>
      </c>
      <c r="F299" s="120">
        <v>0</v>
      </c>
      <c r="G299" s="120">
        <v>0</v>
      </c>
      <c r="H299" s="120">
        <v>0</v>
      </c>
      <c r="I299" s="120">
        <v>2.4476599999999999</v>
      </c>
      <c r="J299" s="120">
        <v>0</v>
      </c>
      <c r="K299" s="120">
        <v>0</v>
      </c>
      <c r="L299" s="120">
        <v>44.3489</v>
      </c>
      <c r="M299" s="120">
        <v>0</v>
      </c>
      <c r="N299" s="120">
        <v>0</v>
      </c>
      <c r="O299" s="120">
        <v>0</v>
      </c>
      <c r="P299" s="120">
        <v>0</v>
      </c>
      <c r="Q299" s="120">
        <v>110.69</v>
      </c>
      <c r="R299" s="120">
        <v>1.36879</v>
      </c>
      <c r="S299" s="120">
        <v>0</v>
      </c>
      <c r="T299" s="120">
        <v>0</v>
      </c>
      <c r="U299" s="120">
        <v>0</v>
      </c>
      <c r="V299" s="120">
        <v>3.80104</v>
      </c>
      <c r="W299" s="120">
        <v>0</v>
      </c>
      <c r="X299" s="120">
        <v>0</v>
      </c>
      <c r="Y299" s="120">
        <v>0</v>
      </c>
      <c r="Z299" s="120">
        <v>0</v>
      </c>
      <c r="AA299" s="120">
        <v>0</v>
      </c>
      <c r="AB299" s="120">
        <v>0</v>
      </c>
      <c r="AC299" s="120">
        <v>0</v>
      </c>
      <c r="AD299" s="120">
        <v>0</v>
      </c>
      <c r="AE299" s="120">
        <v>0</v>
      </c>
      <c r="AF299" s="120">
        <v>162.65638999999999</v>
      </c>
    </row>
    <row r="300" spans="1:32" x14ac:dyDescent="0.2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row>
    <row r="301" spans="1:32" x14ac:dyDescent="0.25">
      <c r="B301" s="119" t="s">
        <v>360</v>
      </c>
      <c r="C301" s="120">
        <v>0</v>
      </c>
      <c r="D301" s="120">
        <v>0</v>
      </c>
      <c r="E301" s="120">
        <v>0</v>
      </c>
      <c r="F301" s="120">
        <v>0</v>
      </c>
      <c r="G301" s="120">
        <v>0</v>
      </c>
      <c r="H301" s="120">
        <v>0</v>
      </c>
      <c r="I301" s="120">
        <v>8.5000000000000006E-2</v>
      </c>
      <c r="J301" s="120">
        <v>0</v>
      </c>
      <c r="K301" s="120">
        <v>0</v>
      </c>
      <c r="L301" s="120">
        <v>0</v>
      </c>
      <c r="M301" s="120">
        <v>0</v>
      </c>
      <c r="N301" s="120">
        <v>0</v>
      </c>
      <c r="O301" s="120">
        <v>0</v>
      </c>
      <c r="P301" s="120">
        <v>0</v>
      </c>
      <c r="Q301" s="120">
        <v>0</v>
      </c>
      <c r="R301" s="120">
        <v>0</v>
      </c>
      <c r="S301" s="120">
        <v>0</v>
      </c>
      <c r="T301" s="120">
        <v>0</v>
      </c>
      <c r="U301" s="120">
        <v>0</v>
      </c>
      <c r="V301" s="120">
        <v>2.9000000000000001E-2</v>
      </c>
      <c r="W301" s="120">
        <v>0</v>
      </c>
      <c r="X301" s="120">
        <v>2.2639999999999998</v>
      </c>
      <c r="Y301" s="120">
        <v>0</v>
      </c>
      <c r="Z301" s="120">
        <v>0</v>
      </c>
      <c r="AA301" s="120">
        <v>0</v>
      </c>
      <c r="AB301" s="120">
        <v>0</v>
      </c>
      <c r="AC301" s="120">
        <v>0</v>
      </c>
      <c r="AD301" s="120">
        <v>0</v>
      </c>
      <c r="AE301" s="120">
        <v>0</v>
      </c>
      <c r="AF301" s="120">
        <v>2.3779999999999997</v>
      </c>
    </row>
    <row r="302" spans="1:32" x14ac:dyDescent="0.25">
      <c r="B302" s="119" t="s">
        <v>361</v>
      </c>
      <c r="C302" s="120">
        <v>0</v>
      </c>
      <c r="D302" s="120">
        <v>0</v>
      </c>
      <c r="E302" s="120">
        <v>0</v>
      </c>
      <c r="F302" s="120">
        <v>0</v>
      </c>
      <c r="G302" s="120">
        <v>0</v>
      </c>
      <c r="H302" s="120">
        <v>0</v>
      </c>
      <c r="I302" s="120">
        <v>0.71</v>
      </c>
      <c r="J302" s="120">
        <v>0</v>
      </c>
      <c r="K302" s="120">
        <v>0</v>
      </c>
      <c r="L302" s="120">
        <v>0</v>
      </c>
      <c r="M302" s="120">
        <v>0</v>
      </c>
      <c r="N302" s="120">
        <v>0</v>
      </c>
      <c r="O302" s="120">
        <v>0</v>
      </c>
      <c r="P302" s="120">
        <v>0</v>
      </c>
      <c r="Q302" s="120">
        <v>0</v>
      </c>
      <c r="R302" s="120">
        <v>12.2</v>
      </c>
      <c r="S302" s="120">
        <v>0</v>
      </c>
      <c r="T302" s="120">
        <v>0</v>
      </c>
      <c r="U302" s="120">
        <v>0</v>
      </c>
      <c r="V302" s="120">
        <v>0.26</v>
      </c>
      <c r="W302" s="120">
        <v>0</v>
      </c>
      <c r="X302" s="120">
        <v>0</v>
      </c>
      <c r="Y302" s="120">
        <v>0</v>
      </c>
      <c r="Z302" s="120">
        <v>0</v>
      </c>
      <c r="AA302" s="120">
        <v>0</v>
      </c>
      <c r="AB302" s="120">
        <v>0</v>
      </c>
      <c r="AC302" s="120">
        <v>0</v>
      </c>
      <c r="AD302" s="120">
        <v>0</v>
      </c>
      <c r="AE302" s="120">
        <v>0</v>
      </c>
      <c r="AF302" s="120">
        <v>13.17</v>
      </c>
    </row>
    <row r="303" spans="1:32" x14ac:dyDescent="0.25">
      <c r="B303" s="119" t="s">
        <v>362</v>
      </c>
      <c r="C303" s="120">
        <v>0</v>
      </c>
      <c r="D303" s="120">
        <v>0</v>
      </c>
      <c r="E303" s="120">
        <v>0</v>
      </c>
      <c r="F303" s="120">
        <v>0</v>
      </c>
      <c r="G303" s="120">
        <v>0</v>
      </c>
      <c r="H303" s="120">
        <v>0</v>
      </c>
      <c r="I303" s="120">
        <v>0.17</v>
      </c>
      <c r="J303" s="120">
        <v>0</v>
      </c>
      <c r="K303" s="120">
        <v>0</v>
      </c>
      <c r="L303" s="120">
        <v>116.23</v>
      </c>
      <c r="M303" s="120">
        <v>0</v>
      </c>
      <c r="N303" s="120">
        <v>0</v>
      </c>
      <c r="O303" s="120">
        <v>33.700000000000003</v>
      </c>
      <c r="P303" s="120">
        <v>0</v>
      </c>
      <c r="Q303" s="120">
        <v>0</v>
      </c>
      <c r="R303" s="120">
        <v>0</v>
      </c>
      <c r="S303" s="120">
        <v>0</v>
      </c>
      <c r="T303" s="120">
        <v>0</v>
      </c>
      <c r="U303" s="120">
        <v>0</v>
      </c>
      <c r="V303" s="120">
        <v>3.9990800000000002</v>
      </c>
      <c r="W303" s="120">
        <v>0</v>
      </c>
      <c r="X303" s="120">
        <v>0</v>
      </c>
      <c r="Y303" s="120">
        <v>0</v>
      </c>
      <c r="Z303" s="120">
        <v>0</v>
      </c>
      <c r="AA303" s="120">
        <v>0</v>
      </c>
      <c r="AB303" s="120">
        <v>0</v>
      </c>
      <c r="AC303" s="120">
        <v>0</v>
      </c>
      <c r="AD303" s="120">
        <v>0</v>
      </c>
      <c r="AE303" s="120">
        <v>0</v>
      </c>
      <c r="AF303" s="120">
        <v>154.09908000000001</v>
      </c>
    </row>
    <row r="304" spans="1:32" x14ac:dyDescent="0.2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row>
    <row r="305" spans="1:32" x14ac:dyDescent="0.25">
      <c r="B305" s="119" t="s">
        <v>364</v>
      </c>
      <c r="C305" s="120">
        <v>0</v>
      </c>
      <c r="D305" s="120">
        <v>0</v>
      </c>
      <c r="E305" s="120">
        <v>0</v>
      </c>
      <c r="F305" s="120">
        <v>0</v>
      </c>
      <c r="G305" s="120">
        <v>0</v>
      </c>
      <c r="H305" s="120">
        <v>0.76</v>
      </c>
      <c r="I305" s="120">
        <v>0</v>
      </c>
      <c r="J305" s="120">
        <v>0</v>
      </c>
      <c r="K305" s="120">
        <v>0</v>
      </c>
      <c r="L305" s="120">
        <v>47.86</v>
      </c>
      <c r="M305" s="120">
        <v>0</v>
      </c>
      <c r="N305" s="120">
        <v>0</v>
      </c>
      <c r="O305" s="120">
        <v>0</v>
      </c>
      <c r="P305" s="120">
        <v>0</v>
      </c>
      <c r="Q305" s="120">
        <v>0</v>
      </c>
      <c r="R305" s="120">
        <v>0</v>
      </c>
      <c r="S305" s="120">
        <v>0</v>
      </c>
      <c r="T305" s="120">
        <v>0</v>
      </c>
      <c r="U305" s="120">
        <v>0</v>
      </c>
      <c r="V305" s="120">
        <v>1.2</v>
      </c>
      <c r="W305" s="120">
        <v>0</v>
      </c>
      <c r="X305" s="120">
        <v>4.12</v>
      </c>
      <c r="Y305" s="120">
        <v>0</v>
      </c>
      <c r="Z305" s="120">
        <v>0</v>
      </c>
      <c r="AA305" s="120">
        <v>0</v>
      </c>
      <c r="AB305" s="120">
        <v>0</v>
      </c>
      <c r="AC305" s="120">
        <v>2.13</v>
      </c>
      <c r="AD305" s="120">
        <v>0</v>
      </c>
      <c r="AE305" s="120">
        <v>0</v>
      </c>
      <c r="AF305" s="120">
        <v>56.07</v>
      </c>
    </row>
    <row r="306" spans="1:32" x14ac:dyDescent="0.2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row>
    <row r="307" spans="1:32" x14ac:dyDescent="0.25">
      <c r="B307" s="119" t="s">
        <v>366</v>
      </c>
      <c r="C307" s="120">
        <v>0</v>
      </c>
      <c r="D307" s="120">
        <v>0</v>
      </c>
      <c r="E307" s="120">
        <v>0</v>
      </c>
      <c r="F307" s="120">
        <v>46.460500000000003</v>
      </c>
      <c r="G307" s="120">
        <v>10.7</v>
      </c>
      <c r="H307" s="120">
        <v>0</v>
      </c>
      <c r="I307" s="120">
        <v>0.6</v>
      </c>
      <c r="J307" s="120">
        <v>0.3</v>
      </c>
      <c r="K307" s="120">
        <v>0</v>
      </c>
      <c r="L307" s="120">
        <v>5.8667600000000002</v>
      </c>
      <c r="M307" s="120">
        <v>0</v>
      </c>
      <c r="N307" s="120">
        <v>0</v>
      </c>
      <c r="O307" s="120">
        <v>18</v>
      </c>
      <c r="P307" s="120">
        <v>0.4</v>
      </c>
      <c r="Q307" s="120">
        <v>17.554099999999998</v>
      </c>
      <c r="R307" s="120">
        <v>28.906400000000001</v>
      </c>
      <c r="S307" s="120">
        <v>0</v>
      </c>
      <c r="T307" s="120">
        <v>0</v>
      </c>
      <c r="U307" s="120">
        <v>0</v>
      </c>
      <c r="V307" s="120">
        <v>3.3210099999999998</v>
      </c>
      <c r="W307" s="120">
        <v>0</v>
      </c>
      <c r="X307" s="120">
        <v>13.4</v>
      </c>
      <c r="Y307" s="120">
        <v>0</v>
      </c>
      <c r="Z307" s="120">
        <v>1.8</v>
      </c>
      <c r="AA307" s="120">
        <v>2.2999999999999998</v>
      </c>
      <c r="AB307" s="120">
        <v>0</v>
      </c>
      <c r="AC307" s="120">
        <v>0</v>
      </c>
      <c r="AD307" s="120">
        <v>0</v>
      </c>
      <c r="AE307" s="120">
        <v>0</v>
      </c>
      <c r="AF307" s="120">
        <v>149.60877000000002</v>
      </c>
    </row>
    <row r="308" spans="1:32" x14ac:dyDescent="0.2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row>
    <row r="309" spans="1:32" x14ac:dyDescent="0.25">
      <c r="B309" s="119" t="s">
        <v>368</v>
      </c>
      <c r="C309" s="120">
        <v>0</v>
      </c>
      <c r="D309" s="120">
        <v>0</v>
      </c>
      <c r="E309" s="120">
        <v>0</v>
      </c>
      <c r="F309" s="120">
        <v>0</v>
      </c>
      <c r="G309" s="120">
        <v>0</v>
      </c>
      <c r="H309" s="120">
        <v>0</v>
      </c>
      <c r="I309" s="120">
        <v>0.53200000000000003</v>
      </c>
      <c r="J309" s="120">
        <v>0</v>
      </c>
      <c r="K309" s="120">
        <v>0</v>
      </c>
      <c r="L309" s="120">
        <v>0</v>
      </c>
      <c r="M309" s="120">
        <v>0</v>
      </c>
      <c r="N309" s="120">
        <v>0</v>
      </c>
      <c r="O309" s="120">
        <v>0</v>
      </c>
      <c r="P309" s="120">
        <v>88.1</v>
      </c>
      <c r="Q309" s="120">
        <v>0</v>
      </c>
      <c r="R309" s="120">
        <v>0</v>
      </c>
      <c r="S309" s="120">
        <v>0</v>
      </c>
      <c r="T309" s="120">
        <v>0</v>
      </c>
      <c r="U309" s="120">
        <v>0</v>
      </c>
      <c r="V309" s="120">
        <v>2.3039999999999998</v>
      </c>
      <c r="W309" s="120">
        <v>0</v>
      </c>
      <c r="X309" s="120">
        <v>0</v>
      </c>
      <c r="Y309" s="120">
        <v>0</v>
      </c>
      <c r="Z309" s="120">
        <v>0</v>
      </c>
      <c r="AA309" s="120">
        <v>0</v>
      </c>
      <c r="AB309" s="120">
        <v>0</v>
      </c>
      <c r="AC309" s="120">
        <v>0</v>
      </c>
      <c r="AD309" s="120">
        <v>0</v>
      </c>
      <c r="AE309" s="120">
        <v>0</v>
      </c>
      <c r="AF309" s="120">
        <v>90.935999999999993</v>
      </c>
    </row>
    <row r="310" spans="1:32" x14ac:dyDescent="0.2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row>
    <row r="311" spans="1:32" x14ac:dyDescent="0.25">
      <c r="B311" s="119" t="s">
        <v>372</v>
      </c>
      <c r="C311" s="120">
        <v>0</v>
      </c>
      <c r="D311" s="120">
        <v>0</v>
      </c>
      <c r="E311" s="120">
        <v>0</v>
      </c>
      <c r="F311" s="120">
        <v>11.948</v>
      </c>
      <c r="G311" s="120">
        <v>0</v>
      </c>
      <c r="H311" s="120">
        <v>0</v>
      </c>
      <c r="I311" s="120">
        <v>0.1</v>
      </c>
      <c r="J311" s="120">
        <v>0</v>
      </c>
      <c r="K311" s="120">
        <v>0</v>
      </c>
      <c r="L311" s="120">
        <v>4.3040000000000003</v>
      </c>
      <c r="M311" s="120">
        <v>0</v>
      </c>
      <c r="N311" s="120">
        <v>0</v>
      </c>
      <c r="O311" s="120">
        <v>6.8470000000000004</v>
      </c>
      <c r="P311" s="120">
        <v>11.840999999999999</v>
      </c>
      <c r="Q311" s="120">
        <v>0</v>
      </c>
      <c r="R311" s="120">
        <v>12.11</v>
      </c>
      <c r="S311" s="120">
        <v>0</v>
      </c>
      <c r="T311" s="120">
        <v>0</v>
      </c>
      <c r="U311" s="120">
        <v>0</v>
      </c>
      <c r="V311" s="120">
        <v>0.98799999999999999</v>
      </c>
      <c r="W311" s="120">
        <v>0</v>
      </c>
      <c r="X311" s="120">
        <v>1.6870000000000001</v>
      </c>
      <c r="Y311" s="120">
        <v>0</v>
      </c>
      <c r="Z311" s="120">
        <v>0</v>
      </c>
      <c r="AA311" s="120">
        <v>0</v>
      </c>
      <c r="AB311" s="120">
        <v>0</v>
      </c>
      <c r="AC311" s="120">
        <v>0</v>
      </c>
      <c r="AD311" s="120">
        <v>0</v>
      </c>
      <c r="AE311" s="120">
        <v>6.0179999999999998</v>
      </c>
      <c r="AF311" s="120">
        <v>55.842999999999996</v>
      </c>
    </row>
    <row r="312" spans="1:32" x14ac:dyDescent="0.2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row>
    <row r="313" spans="1:32" x14ac:dyDescent="0.25">
      <c r="B313" s="119" t="s">
        <v>374</v>
      </c>
      <c r="C313" s="120">
        <v>0</v>
      </c>
      <c r="D313" s="120">
        <v>0</v>
      </c>
      <c r="E313" s="120">
        <v>0</v>
      </c>
      <c r="F313" s="120">
        <v>0</v>
      </c>
      <c r="G313" s="120">
        <v>0</v>
      </c>
      <c r="H313" s="120">
        <v>0.09</v>
      </c>
      <c r="I313" s="120">
        <v>2.9000000000000001E-2</v>
      </c>
      <c r="J313" s="120">
        <v>0</v>
      </c>
      <c r="K313" s="120">
        <v>0</v>
      </c>
      <c r="L313" s="120">
        <v>0</v>
      </c>
      <c r="M313" s="120">
        <v>0</v>
      </c>
      <c r="N313" s="120">
        <v>0</v>
      </c>
      <c r="O313" s="120">
        <v>0</v>
      </c>
      <c r="P313" s="120">
        <v>0</v>
      </c>
      <c r="Q313" s="120">
        <v>0</v>
      </c>
      <c r="R313" s="120">
        <v>0</v>
      </c>
      <c r="S313" s="120">
        <v>0</v>
      </c>
      <c r="T313" s="120">
        <v>0</v>
      </c>
      <c r="U313" s="120">
        <v>0</v>
      </c>
      <c r="V313" s="120">
        <v>0.6</v>
      </c>
      <c r="W313" s="120">
        <v>0</v>
      </c>
      <c r="X313" s="120">
        <v>7</v>
      </c>
      <c r="Y313" s="120">
        <v>0</v>
      </c>
      <c r="Z313" s="120">
        <v>0</v>
      </c>
      <c r="AA313" s="120">
        <v>0</v>
      </c>
      <c r="AB313" s="120">
        <v>0</v>
      </c>
      <c r="AC313" s="120">
        <v>0</v>
      </c>
      <c r="AD313" s="120">
        <v>0</v>
      </c>
      <c r="AE313" s="120">
        <v>0</v>
      </c>
      <c r="AF313" s="120">
        <v>7.7190000000000003</v>
      </c>
    </row>
    <row r="314" spans="1:32" x14ac:dyDescent="0.25">
      <c r="B314" s="119" t="s">
        <v>375</v>
      </c>
      <c r="C314" s="120">
        <v>0</v>
      </c>
      <c r="D314" s="120">
        <v>0</v>
      </c>
      <c r="E314" s="120">
        <v>0</v>
      </c>
      <c r="F314" s="120">
        <v>0</v>
      </c>
      <c r="G314" s="120">
        <v>0</v>
      </c>
      <c r="H314" s="120">
        <v>0</v>
      </c>
      <c r="I314" s="120">
        <v>1.81</v>
      </c>
      <c r="J314" s="120">
        <v>0</v>
      </c>
      <c r="K314" s="120">
        <v>0</v>
      </c>
      <c r="L314" s="120">
        <v>0</v>
      </c>
      <c r="M314" s="120">
        <v>0</v>
      </c>
      <c r="N314" s="120">
        <v>0</v>
      </c>
      <c r="O314" s="120">
        <v>0</v>
      </c>
      <c r="P314" s="120">
        <v>257.23</v>
      </c>
      <c r="Q314" s="120">
        <v>0</v>
      </c>
      <c r="R314" s="120">
        <v>0</v>
      </c>
      <c r="S314" s="120">
        <v>0</v>
      </c>
      <c r="T314" s="120">
        <v>0</v>
      </c>
      <c r="U314" s="120">
        <v>0</v>
      </c>
      <c r="V314" s="120">
        <v>2</v>
      </c>
      <c r="W314" s="120">
        <v>0</v>
      </c>
      <c r="X314" s="120">
        <v>0</v>
      </c>
      <c r="Y314" s="120">
        <v>0</v>
      </c>
      <c r="Z314" s="120">
        <v>0</v>
      </c>
      <c r="AA314" s="120">
        <v>0</v>
      </c>
      <c r="AB314" s="120">
        <v>0</v>
      </c>
      <c r="AC314" s="120">
        <v>0.19</v>
      </c>
      <c r="AD314" s="120">
        <v>0</v>
      </c>
      <c r="AE314" s="120">
        <v>0</v>
      </c>
      <c r="AF314" s="120">
        <v>261.23</v>
      </c>
    </row>
    <row r="315" spans="1:32" x14ac:dyDescent="0.25">
      <c r="B315" s="119" t="s">
        <v>376</v>
      </c>
      <c r="C315" s="120">
        <v>0</v>
      </c>
      <c r="D315" s="120">
        <v>0</v>
      </c>
      <c r="E315" s="120">
        <v>0</v>
      </c>
      <c r="F315" s="120">
        <v>0</v>
      </c>
      <c r="G315" s="120">
        <v>0</v>
      </c>
      <c r="H315" s="120">
        <v>0</v>
      </c>
      <c r="I315" s="120">
        <v>0</v>
      </c>
      <c r="J315" s="120">
        <v>0</v>
      </c>
      <c r="K315" s="120">
        <v>0</v>
      </c>
      <c r="L315" s="120">
        <v>0</v>
      </c>
      <c r="M315" s="120">
        <v>0</v>
      </c>
      <c r="N315" s="120">
        <v>0</v>
      </c>
      <c r="O315" s="120">
        <v>0</v>
      </c>
      <c r="P315" s="120">
        <v>0</v>
      </c>
      <c r="Q315" s="120">
        <v>0</v>
      </c>
      <c r="R315" s="120">
        <v>0</v>
      </c>
      <c r="S315" s="120">
        <v>0</v>
      </c>
      <c r="T315" s="120">
        <v>0</v>
      </c>
      <c r="U315" s="120">
        <v>0</v>
      </c>
      <c r="V315" s="120">
        <v>3.8399999999999997E-2</v>
      </c>
      <c r="W315" s="120">
        <v>0</v>
      </c>
      <c r="X315" s="120">
        <v>0</v>
      </c>
      <c r="Y315" s="120">
        <v>0</v>
      </c>
      <c r="Z315" s="120">
        <v>0</v>
      </c>
      <c r="AA315" s="120">
        <v>0</v>
      </c>
      <c r="AB315" s="120">
        <v>0</v>
      </c>
      <c r="AC315" s="120">
        <v>0</v>
      </c>
      <c r="AD315" s="120">
        <v>0</v>
      </c>
      <c r="AE315" s="120">
        <v>1.8470599999999999</v>
      </c>
      <c r="AF315" s="120">
        <v>1.8854599999999999</v>
      </c>
    </row>
    <row r="316" spans="1:32" x14ac:dyDescent="0.25">
      <c r="B316" s="119" t="s">
        <v>377</v>
      </c>
      <c r="C316" s="120">
        <v>0</v>
      </c>
      <c r="D316" s="120">
        <v>0</v>
      </c>
      <c r="E316" s="120">
        <v>0</v>
      </c>
      <c r="F316" s="120">
        <v>0</v>
      </c>
      <c r="G316" s="120">
        <v>0</v>
      </c>
      <c r="H316" s="120">
        <v>0.189</v>
      </c>
      <c r="I316" s="120">
        <v>0.08</v>
      </c>
      <c r="J316" s="120">
        <v>0</v>
      </c>
      <c r="K316" s="120">
        <v>0</v>
      </c>
      <c r="L316" s="120">
        <v>0</v>
      </c>
      <c r="M316" s="120">
        <v>0</v>
      </c>
      <c r="N316" s="120">
        <v>0</v>
      </c>
      <c r="O316" s="120">
        <v>0</v>
      </c>
      <c r="P316" s="120">
        <v>0</v>
      </c>
      <c r="Q316" s="120">
        <v>0</v>
      </c>
      <c r="R316" s="120">
        <v>0</v>
      </c>
      <c r="S316" s="120">
        <v>0</v>
      </c>
      <c r="T316" s="120">
        <v>0</v>
      </c>
      <c r="U316" s="120">
        <v>0</v>
      </c>
      <c r="V316" s="120">
        <v>0.3</v>
      </c>
      <c r="W316" s="120">
        <v>0</v>
      </c>
      <c r="X316" s="120">
        <v>1.917</v>
      </c>
      <c r="Y316" s="120">
        <v>0</v>
      </c>
      <c r="Z316" s="120">
        <v>0</v>
      </c>
      <c r="AA316" s="120">
        <v>0</v>
      </c>
      <c r="AB316" s="120">
        <v>0</v>
      </c>
      <c r="AC316" s="120">
        <v>0</v>
      </c>
      <c r="AD316" s="120">
        <v>0</v>
      </c>
      <c r="AE316" s="120">
        <v>0</v>
      </c>
      <c r="AF316" s="120">
        <v>2.4859999999999998</v>
      </c>
    </row>
    <row r="317" spans="1:32" x14ac:dyDescent="0.2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row>
    <row r="318" spans="1:32" x14ac:dyDescent="0.25">
      <c r="B318" s="119" t="s">
        <v>379</v>
      </c>
      <c r="C318" s="120">
        <v>0</v>
      </c>
      <c r="D318" s="120">
        <v>0</v>
      </c>
      <c r="E318" s="120">
        <v>0</v>
      </c>
      <c r="F318" s="120">
        <v>0</v>
      </c>
      <c r="G318" s="120">
        <v>0</v>
      </c>
      <c r="H318" s="120">
        <v>0</v>
      </c>
      <c r="I318" s="120">
        <v>0</v>
      </c>
      <c r="J318" s="120">
        <v>0</v>
      </c>
      <c r="K318" s="120">
        <v>0</v>
      </c>
      <c r="L318" s="120">
        <v>0</v>
      </c>
      <c r="M318" s="120">
        <v>0</v>
      </c>
      <c r="N318" s="120">
        <v>0</v>
      </c>
      <c r="O318" s="120">
        <v>0</v>
      </c>
      <c r="P318" s="120">
        <v>0</v>
      </c>
      <c r="Q318" s="120">
        <v>0</v>
      </c>
      <c r="R318" s="120">
        <v>0</v>
      </c>
      <c r="S318" s="120">
        <v>0</v>
      </c>
      <c r="T318" s="120">
        <v>0</v>
      </c>
      <c r="U318" s="120">
        <v>0</v>
      </c>
      <c r="V318" s="120">
        <v>0</v>
      </c>
      <c r="W318" s="120">
        <v>0</v>
      </c>
      <c r="X318" s="120">
        <v>0</v>
      </c>
      <c r="Y318" s="120">
        <v>0</v>
      </c>
      <c r="Z318" s="120">
        <v>0</v>
      </c>
      <c r="AA318" s="120">
        <v>0</v>
      </c>
      <c r="AB318" s="120">
        <v>0</v>
      </c>
      <c r="AC318" s="120">
        <v>0</v>
      </c>
      <c r="AD318" s="120">
        <v>0</v>
      </c>
      <c r="AE318" s="120">
        <v>0</v>
      </c>
      <c r="AF318" s="120">
        <v>0</v>
      </c>
    </row>
    <row r="319" spans="1:32" x14ac:dyDescent="0.2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row>
    <row r="320" spans="1:32" x14ac:dyDescent="0.25">
      <c r="B320" s="119" t="s">
        <v>381</v>
      </c>
      <c r="C320" s="120">
        <v>0</v>
      </c>
      <c r="D320" s="120">
        <v>0</v>
      </c>
      <c r="E320" s="120">
        <v>0</v>
      </c>
      <c r="F320" s="120">
        <v>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0</v>
      </c>
      <c r="Y320" s="120">
        <v>0</v>
      </c>
      <c r="Z320" s="120">
        <v>0</v>
      </c>
      <c r="AA320" s="120">
        <v>0</v>
      </c>
      <c r="AB320" s="120">
        <v>0</v>
      </c>
      <c r="AC320" s="120">
        <v>0</v>
      </c>
      <c r="AD320" s="120">
        <v>0</v>
      </c>
      <c r="AE320" s="120">
        <v>0</v>
      </c>
      <c r="AF320" s="120">
        <v>0</v>
      </c>
    </row>
    <row r="321" spans="1:32" x14ac:dyDescent="0.2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row>
    <row r="322" spans="1:32" x14ac:dyDescent="0.25">
      <c r="B322" s="119" t="s">
        <v>383</v>
      </c>
      <c r="C322" s="120">
        <v>0</v>
      </c>
      <c r="D322" s="120">
        <v>0</v>
      </c>
      <c r="E322" s="120">
        <v>0</v>
      </c>
      <c r="F322" s="120">
        <v>15.736000000000001</v>
      </c>
      <c r="G322" s="120">
        <v>0</v>
      </c>
      <c r="H322" s="120">
        <v>0</v>
      </c>
      <c r="I322" s="120">
        <v>1.7989999999999999</v>
      </c>
      <c r="J322" s="120">
        <v>0</v>
      </c>
      <c r="K322" s="120">
        <v>0</v>
      </c>
      <c r="L322" s="120">
        <v>5.3380000000000001</v>
      </c>
      <c r="M322" s="120">
        <v>0</v>
      </c>
      <c r="N322" s="120">
        <v>0</v>
      </c>
      <c r="O322" s="120">
        <v>0</v>
      </c>
      <c r="P322" s="120">
        <v>0</v>
      </c>
      <c r="Q322" s="120">
        <v>0</v>
      </c>
      <c r="R322" s="120">
        <v>15.704000000000001</v>
      </c>
      <c r="S322" s="120">
        <v>0</v>
      </c>
      <c r="T322" s="120">
        <v>0</v>
      </c>
      <c r="U322" s="120">
        <v>0</v>
      </c>
      <c r="V322" s="120">
        <v>0.72799999999999998</v>
      </c>
      <c r="W322" s="120">
        <v>10.116</v>
      </c>
      <c r="X322" s="120">
        <v>0</v>
      </c>
      <c r="Y322" s="120">
        <v>0</v>
      </c>
      <c r="Z322" s="120">
        <v>0</v>
      </c>
      <c r="AA322" s="120">
        <v>0</v>
      </c>
      <c r="AB322" s="120">
        <v>0</v>
      </c>
      <c r="AC322" s="120">
        <v>0</v>
      </c>
      <c r="AD322" s="120">
        <v>0</v>
      </c>
      <c r="AE322" s="120">
        <v>0</v>
      </c>
      <c r="AF322" s="120">
        <v>49.420999999999999</v>
      </c>
    </row>
    <row r="323" spans="1:32" x14ac:dyDescent="0.25">
      <c r="B323" s="119" t="s">
        <v>384</v>
      </c>
      <c r="C323" s="120">
        <v>0</v>
      </c>
      <c r="D323" s="120">
        <v>0</v>
      </c>
      <c r="E323" s="120">
        <v>0</v>
      </c>
      <c r="F323" s="120">
        <v>6</v>
      </c>
      <c r="G323" s="120">
        <v>0</v>
      </c>
      <c r="H323" s="120">
        <v>0</v>
      </c>
      <c r="I323" s="120">
        <v>3</v>
      </c>
      <c r="J323" s="120">
        <v>0</v>
      </c>
      <c r="K323" s="120">
        <v>0</v>
      </c>
      <c r="L323" s="120">
        <v>0</v>
      </c>
      <c r="M323" s="120">
        <v>0</v>
      </c>
      <c r="N323" s="120">
        <v>0</v>
      </c>
      <c r="O323" s="120">
        <v>9</v>
      </c>
      <c r="P323" s="120">
        <v>0</v>
      </c>
      <c r="Q323" s="120">
        <v>17</v>
      </c>
      <c r="R323" s="120">
        <v>27</v>
      </c>
      <c r="S323" s="120">
        <v>0</v>
      </c>
      <c r="T323" s="120">
        <v>0</v>
      </c>
      <c r="U323" s="120">
        <v>0</v>
      </c>
      <c r="V323" s="120">
        <v>1</v>
      </c>
      <c r="W323" s="120">
        <v>0</v>
      </c>
      <c r="X323" s="120">
        <v>0</v>
      </c>
      <c r="Y323" s="120">
        <v>0</v>
      </c>
      <c r="Z323" s="120">
        <v>0</v>
      </c>
      <c r="AA323" s="120">
        <v>0</v>
      </c>
      <c r="AB323" s="120">
        <v>0</v>
      </c>
      <c r="AC323" s="120">
        <v>0</v>
      </c>
      <c r="AD323" s="120">
        <v>0</v>
      </c>
      <c r="AE323" s="120">
        <v>0</v>
      </c>
      <c r="AF323" s="120">
        <v>63</v>
      </c>
    </row>
    <row r="324" spans="1:32" x14ac:dyDescent="0.25">
      <c r="B324" s="119" t="s">
        <v>385</v>
      </c>
      <c r="C324" s="120">
        <v>0</v>
      </c>
      <c r="D324" s="120">
        <v>0</v>
      </c>
      <c r="E324" s="120">
        <v>0</v>
      </c>
      <c r="F324" s="120">
        <v>0</v>
      </c>
      <c r="G324" s="120">
        <v>0</v>
      </c>
      <c r="H324" s="120">
        <v>0</v>
      </c>
      <c r="I324" s="120">
        <v>0.6</v>
      </c>
      <c r="J324" s="120">
        <v>0</v>
      </c>
      <c r="K324" s="120">
        <v>0</v>
      </c>
      <c r="L324" s="120">
        <v>0</v>
      </c>
      <c r="M324" s="120">
        <v>0</v>
      </c>
      <c r="N324" s="120">
        <v>0</v>
      </c>
      <c r="O324" s="120">
        <v>1.7</v>
      </c>
      <c r="P324" s="120">
        <v>0</v>
      </c>
      <c r="Q324" s="120">
        <v>11</v>
      </c>
      <c r="R324" s="120">
        <v>9</v>
      </c>
      <c r="S324" s="120">
        <v>0</v>
      </c>
      <c r="T324" s="120">
        <v>0</v>
      </c>
      <c r="U324" s="120">
        <v>0</v>
      </c>
      <c r="V324" s="120">
        <v>0.5</v>
      </c>
      <c r="W324" s="120">
        <v>0</v>
      </c>
      <c r="X324" s="120">
        <v>0</v>
      </c>
      <c r="Y324" s="120">
        <v>0</v>
      </c>
      <c r="Z324" s="120">
        <v>0</v>
      </c>
      <c r="AA324" s="120">
        <v>0</v>
      </c>
      <c r="AB324" s="120">
        <v>0</v>
      </c>
      <c r="AC324" s="120">
        <v>0</v>
      </c>
      <c r="AD324" s="120">
        <v>0</v>
      </c>
      <c r="AE324" s="120">
        <v>0</v>
      </c>
      <c r="AF324" s="120">
        <v>22.8</v>
      </c>
    </row>
    <row r="325" spans="1:32" x14ac:dyDescent="0.25">
      <c r="B325" s="119" t="s">
        <v>386</v>
      </c>
      <c r="C325" s="120">
        <v>0</v>
      </c>
      <c r="D325" s="120">
        <v>0</v>
      </c>
      <c r="E325" s="120">
        <v>0</v>
      </c>
      <c r="F325" s="120">
        <v>0</v>
      </c>
      <c r="G325" s="120">
        <v>0</v>
      </c>
      <c r="H325" s="120">
        <v>0</v>
      </c>
      <c r="I325" s="120">
        <v>0.7</v>
      </c>
      <c r="J325" s="120">
        <v>0</v>
      </c>
      <c r="K325" s="120">
        <v>0</v>
      </c>
      <c r="L325" s="120">
        <v>29.4</v>
      </c>
      <c r="M325" s="120">
        <v>0</v>
      </c>
      <c r="N325" s="120">
        <v>0</v>
      </c>
      <c r="O325" s="120">
        <v>5.6</v>
      </c>
      <c r="P325" s="120">
        <v>0</v>
      </c>
      <c r="Q325" s="120">
        <v>0</v>
      </c>
      <c r="R325" s="120">
        <v>0</v>
      </c>
      <c r="S325" s="120">
        <v>0</v>
      </c>
      <c r="T325" s="120">
        <v>0</v>
      </c>
      <c r="U325" s="120">
        <v>0</v>
      </c>
      <c r="V325" s="120">
        <v>0.69</v>
      </c>
      <c r="W325" s="120">
        <v>0</v>
      </c>
      <c r="X325" s="120">
        <v>0</v>
      </c>
      <c r="Y325" s="120">
        <v>0</v>
      </c>
      <c r="Z325" s="120">
        <v>0</v>
      </c>
      <c r="AA325" s="120">
        <v>0</v>
      </c>
      <c r="AB325" s="120">
        <v>0</v>
      </c>
      <c r="AC325" s="120">
        <v>0</v>
      </c>
      <c r="AD325" s="120">
        <v>0</v>
      </c>
      <c r="AE325" s="120">
        <v>0</v>
      </c>
      <c r="AF325" s="120">
        <v>36.389999999999993</v>
      </c>
    </row>
    <row r="326" spans="1:32" x14ac:dyDescent="0.25">
      <c r="B326" s="119" t="s">
        <v>387</v>
      </c>
      <c r="C326" s="120">
        <v>0</v>
      </c>
      <c r="D326" s="120">
        <v>0</v>
      </c>
      <c r="E326" s="120">
        <v>0</v>
      </c>
      <c r="F326" s="120">
        <v>0</v>
      </c>
      <c r="G326" s="120">
        <v>0</v>
      </c>
      <c r="H326" s="120">
        <v>0</v>
      </c>
      <c r="I326" s="120">
        <v>0</v>
      </c>
      <c r="J326" s="120">
        <v>0</v>
      </c>
      <c r="K326" s="120">
        <v>0</v>
      </c>
      <c r="L326" s="120">
        <v>26.3</v>
      </c>
      <c r="M326" s="120">
        <v>0</v>
      </c>
      <c r="N326" s="120">
        <v>0</v>
      </c>
      <c r="O326" s="120">
        <v>4</v>
      </c>
      <c r="P326" s="120">
        <v>0</v>
      </c>
      <c r="Q326" s="120">
        <v>0</v>
      </c>
      <c r="R326" s="120">
        <v>0</v>
      </c>
      <c r="S326" s="120">
        <v>0</v>
      </c>
      <c r="T326" s="120">
        <v>0</v>
      </c>
      <c r="U326" s="120">
        <v>0</v>
      </c>
      <c r="V326" s="120">
        <v>0.66</v>
      </c>
      <c r="W326" s="120">
        <v>0</v>
      </c>
      <c r="X326" s="120">
        <v>0</v>
      </c>
      <c r="Y326" s="120">
        <v>0</v>
      </c>
      <c r="Z326" s="120">
        <v>0</v>
      </c>
      <c r="AA326" s="120">
        <v>0</v>
      </c>
      <c r="AB326" s="120">
        <v>0</v>
      </c>
      <c r="AC326" s="120">
        <v>0.19</v>
      </c>
      <c r="AD326" s="120">
        <v>0</v>
      </c>
      <c r="AE326" s="120">
        <v>0</v>
      </c>
      <c r="AF326" s="120">
        <v>31.150000000000002</v>
      </c>
    </row>
    <row r="327" spans="1:32" x14ac:dyDescent="0.25">
      <c r="B327" s="119" t="s">
        <v>388</v>
      </c>
      <c r="C327" s="120">
        <v>0</v>
      </c>
      <c r="D327" s="120">
        <v>0</v>
      </c>
      <c r="E327" s="120">
        <v>0</v>
      </c>
      <c r="F327" s="120">
        <v>0</v>
      </c>
      <c r="G327" s="120">
        <v>0</v>
      </c>
      <c r="H327" s="120">
        <v>0</v>
      </c>
      <c r="I327" s="120">
        <v>0.5</v>
      </c>
      <c r="J327" s="120">
        <v>0</v>
      </c>
      <c r="K327" s="120">
        <v>0</v>
      </c>
      <c r="L327" s="120">
        <v>29.9</v>
      </c>
      <c r="M327" s="120">
        <v>0</v>
      </c>
      <c r="N327" s="120">
        <v>0</v>
      </c>
      <c r="O327" s="120">
        <v>5</v>
      </c>
      <c r="P327" s="120">
        <v>0</v>
      </c>
      <c r="Q327" s="120">
        <v>0</v>
      </c>
      <c r="R327" s="120">
        <v>0</v>
      </c>
      <c r="S327" s="120">
        <v>0</v>
      </c>
      <c r="T327" s="120">
        <v>0</v>
      </c>
      <c r="U327" s="120">
        <v>0</v>
      </c>
      <c r="V327" s="120">
        <v>0.55000000000000004</v>
      </c>
      <c r="W327" s="120">
        <v>0</v>
      </c>
      <c r="X327" s="120">
        <v>0</v>
      </c>
      <c r="Y327" s="120">
        <v>0</v>
      </c>
      <c r="Z327" s="120">
        <v>0</v>
      </c>
      <c r="AA327" s="120">
        <v>0</v>
      </c>
      <c r="AB327" s="120">
        <v>0</v>
      </c>
      <c r="AC327" s="120">
        <v>0</v>
      </c>
      <c r="AD327" s="120">
        <v>0</v>
      </c>
      <c r="AE327" s="120">
        <v>0</v>
      </c>
      <c r="AF327" s="120">
        <v>35.949999999999996</v>
      </c>
    </row>
    <row r="328" spans="1:32" x14ac:dyDescent="0.25">
      <c r="B328" s="119" t="s">
        <v>389</v>
      </c>
      <c r="C328" s="120">
        <v>0</v>
      </c>
      <c r="D328" s="120">
        <v>0</v>
      </c>
      <c r="E328" s="120">
        <v>0</v>
      </c>
      <c r="F328" s="120">
        <v>0</v>
      </c>
      <c r="G328" s="120">
        <v>0</v>
      </c>
      <c r="H328" s="120">
        <v>0</v>
      </c>
      <c r="I328" s="120">
        <v>0.60099999999999998</v>
      </c>
      <c r="J328" s="120">
        <v>0</v>
      </c>
      <c r="K328" s="120">
        <v>0</v>
      </c>
      <c r="L328" s="120">
        <v>0</v>
      </c>
      <c r="M328" s="120">
        <v>0</v>
      </c>
      <c r="N328" s="120">
        <v>0</v>
      </c>
      <c r="O328" s="120">
        <v>0</v>
      </c>
      <c r="P328" s="120">
        <v>0</v>
      </c>
      <c r="Q328" s="120">
        <v>0</v>
      </c>
      <c r="R328" s="120">
        <v>0</v>
      </c>
      <c r="S328" s="120">
        <v>0</v>
      </c>
      <c r="T328" s="120">
        <v>0</v>
      </c>
      <c r="U328" s="120">
        <v>0</v>
      </c>
      <c r="V328" s="120">
        <v>0.308</v>
      </c>
      <c r="W328" s="120">
        <v>12.917</v>
      </c>
      <c r="X328" s="120">
        <v>4.2130000000000001</v>
      </c>
      <c r="Y328" s="120">
        <v>0</v>
      </c>
      <c r="Z328" s="120">
        <v>0</v>
      </c>
      <c r="AA328" s="120">
        <v>0</v>
      </c>
      <c r="AB328" s="120">
        <v>0</v>
      </c>
      <c r="AC328" s="120">
        <v>0</v>
      </c>
      <c r="AD328" s="120">
        <v>0</v>
      </c>
      <c r="AE328" s="120">
        <v>0</v>
      </c>
      <c r="AF328" s="120">
        <v>18.039000000000001</v>
      </c>
    </row>
    <row r="329" spans="1:32" x14ac:dyDescent="0.25">
      <c r="B329" s="119" t="s">
        <v>390</v>
      </c>
      <c r="C329" s="120">
        <v>0</v>
      </c>
      <c r="D329" s="120">
        <v>0</v>
      </c>
      <c r="E329" s="120">
        <v>0.71529399999999999</v>
      </c>
      <c r="F329" s="120">
        <v>7.45</v>
      </c>
      <c r="G329" s="120">
        <v>0</v>
      </c>
      <c r="H329" s="120">
        <v>0</v>
      </c>
      <c r="I329" s="120">
        <v>7.8E-2</v>
      </c>
      <c r="J329" s="120">
        <v>0</v>
      </c>
      <c r="K329" s="120">
        <v>0</v>
      </c>
      <c r="L329" s="120">
        <v>0</v>
      </c>
      <c r="M329" s="120">
        <v>0</v>
      </c>
      <c r="N329" s="120">
        <v>0</v>
      </c>
      <c r="O329" s="120">
        <v>6.7249999999999996</v>
      </c>
      <c r="P329" s="120">
        <v>0</v>
      </c>
      <c r="Q329" s="120">
        <v>13.225</v>
      </c>
      <c r="R329" s="120">
        <v>13.442</v>
      </c>
      <c r="S329" s="120">
        <v>0</v>
      </c>
      <c r="T329" s="120">
        <v>0</v>
      </c>
      <c r="U329" s="120">
        <v>0</v>
      </c>
      <c r="V329" s="120">
        <v>0.76600000000000001</v>
      </c>
      <c r="W329" s="120">
        <v>0</v>
      </c>
      <c r="X329" s="120">
        <v>0</v>
      </c>
      <c r="Y329" s="120">
        <v>0</v>
      </c>
      <c r="Z329" s="120">
        <v>0</v>
      </c>
      <c r="AA329" s="120">
        <v>0</v>
      </c>
      <c r="AB329" s="120">
        <v>0</v>
      </c>
      <c r="AC329" s="120">
        <v>0</v>
      </c>
      <c r="AD329" s="120">
        <v>0</v>
      </c>
      <c r="AE329" s="120">
        <v>0</v>
      </c>
      <c r="AF329" s="120">
        <v>42.401294</v>
      </c>
    </row>
    <row r="330" spans="1:32" x14ac:dyDescent="0.25">
      <c r="B330" s="119" t="s">
        <v>391</v>
      </c>
      <c r="C330" s="120">
        <v>0</v>
      </c>
      <c r="D330" s="120">
        <v>0</v>
      </c>
      <c r="E330" s="120">
        <v>0</v>
      </c>
      <c r="F330" s="120">
        <v>0</v>
      </c>
      <c r="G330" s="120">
        <v>0</v>
      </c>
      <c r="H330" s="120">
        <v>0</v>
      </c>
      <c r="I330" s="120">
        <v>0.12</v>
      </c>
      <c r="J330" s="120">
        <v>0</v>
      </c>
      <c r="K330" s="120">
        <v>0</v>
      </c>
      <c r="L330" s="120">
        <v>36.299999999999997</v>
      </c>
      <c r="M330" s="120">
        <v>0</v>
      </c>
      <c r="N330" s="120">
        <v>0</v>
      </c>
      <c r="O330" s="120">
        <v>5.2</v>
      </c>
      <c r="P330" s="120">
        <v>0</v>
      </c>
      <c r="Q330" s="120">
        <v>0</v>
      </c>
      <c r="R330" s="120">
        <v>0</v>
      </c>
      <c r="S330" s="120">
        <v>0</v>
      </c>
      <c r="T330" s="120">
        <v>0</v>
      </c>
      <c r="U330" s="120">
        <v>0</v>
      </c>
      <c r="V330" s="120">
        <v>0.77</v>
      </c>
      <c r="W330" s="120">
        <v>0</v>
      </c>
      <c r="X330" s="120">
        <v>0</v>
      </c>
      <c r="Y330" s="120">
        <v>0</v>
      </c>
      <c r="Z330" s="120">
        <v>0</v>
      </c>
      <c r="AA330" s="120">
        <v>0</v>
      </c>
      <c r="AB330" s="120">
        <v>0</v>
      </c>
      <c r="AC330" s="120">
        <v>0</v>
      </c>
      <c r="AD330" s="120">
        <v>0</v>
      </c>
      <c r="AE330" s="120">
        <v>0</v>
      </c>
      <c r="AF330" s="120">
        <v>42.39</v>
      </c>
    </row>
    <row r="331" spans="1:32" x14ac:dyDescent="0.25">
      <c r="B331" s="119" t="s">
        <v>392</v>
      </c>
      <c r="C331" s="120">
        <v>0</v>
      </c>
      <c r="D331" s="120">
        <v>0</v>
      </c>
      <c r="E331" s="120">
        <v>0</v>
      </c>
      <c r="F331" s="120">
        <v>0</v>
      </c>
      <c r="G331" s="120">
        <v>0</v>
      </c>
      <c r="H331" s="120">
        <v>0</v>
      </c>
      <c r="I331" s="120">
        <v>1.6</v>
      </c>
      <c r="J331" s="120">
        <v>0</v>
      </c>
      <c r="K331" s="120">
        <v>0</v>
      </c>
      <c r="L331" s="120">
        <v>0</v>
      </c>
      <c r="M331" s="120">
        <v>0</v>
      </c>
      <c r="N331" s="120">
        <v>0</v>
      </c>
      <c r="O331" s="120">
        <v>7.5</v>
      </c>
      <c r="P331" s="120">
        <v>0</v>
      </c>
      <c r="Q331" s="120">
        <v>0</v>
      </c>
      <c r="R331" s="120">
        <v>36.6</v>
      </c>
      <c r="S331" s="120">
        <v>0</v>
      </c>
      <c r="T331" s="120">
        <v>0</v>
      </c>
      <c r="U331" s="120">
        <v>0</v>
      </c>
      <c r="V331" s="120">
        <v>0.8</v>
      </c>
      <c r="W331" s="120">
        <v>0</v>
      </c>
      <c r="X331" s="120">
        <v>0</v>
      </c>
      <c r="Y331" s="120">
        <v>0</v>
      </c>
      <c r="Z331" s="120">
        <v>0</v>
      </c>
      <c r="AA331" s="120">
        <v>0</v>
      </c>
      <c r="AB331" s="120">
        <v>0</v>
      </c>
      <c r="AC331" s="120">
        <v>0</v>
      </c>
      <c r="AD331" s="120">
        <v>0</v>
      </c>
      <c r="AE331" s="120">
        <v>0</v>
      </c>
      <c r="AF331" s="120">
        <v>46.5</v>
      </c>
    </row>
    <row r="332" spans="1:32" x14ac:dyDescent="0.25">
      <c r="B332" s="119" t="s">
        <v>393</v>
      </c>
      <c r="C332" s="120">
        <v>0</v>
      </c>
      <c r="D332" s="120">
        <v>0</v>
      </c>
      <c r="E332" s="120">
        <v>0</v>
      </c>
      <c r="F332" s="120">
        <v>11.114000000000001</v>
      </c>
      <c r="G332" s="120">
        <v>0</v>
      </c>
      <c r="H332" s="120">
        <v>0</v>
      </c>
      <c r="I332" s="120">
        <v>0.46</v>
      </c>
      <c r="J332" s="120">
        <v>0</v>
      </c>
      <c r="K332" s="120">
        <v>0</v>
      </c>
      <c r="L332" s="120">
        <v>0</v>
      </c>
      <c r="M332" s="120">
        <v>0</v>
      </c>
      <c r="N332" s="120">
        <v>0</v>
      </c>
      <c r="O332" s="120">
        <v>0</v>
      </c>
      <c r="P332" s="120">
        <v>0</v>
      </c>
      <c r="Q332" s="120">
        <v>0</v>
      </c>
      <c r="R332" s="120">
        <v>11.13</v>
      </c>
      <c r="S332" s="120">
        <v>0</v>
      </c>
      <c r="T332" s="120">
        <v>0</v>
      </c>
      <c r="U332" s="120">
        <v>0</v>
      </c>
      <c r="V332" s="120">
        <v>0.83399999999999996</v>
      </c>
      <c r="W332" s="120">
        <v>0</v>
      </c>
      <c r="X332" s="120">
        <v>0</v>
      </c>
      <c r="Y332" s="120">
        <v>0</v>
      </c>
      <c r="Z332" s="120">
        <v>0</v>
      </c>
      <c r="AA332" s="120">
        <v>0</v>
      </c>
      <c r="AB332" s="120">
        <v>0</v>
      </c>
      <c r="AC332" s="120">
        <v>0</v>
      </c>
      <c r="AD332" s="120">
        <v>0</v>
      </c>
      <c r="AE332" s="120">
        <v>0</v>
      </c>
      <c r="AF332" s="120">
        <v>23.538</v>
      </c>
    </row>
    <row r="333" spans="1:32" x14ac:dyDescent="0.25">
      <c r="B333" s="119" t="s">
        <v>394</v>
      </c>
      <c r="C333" s="120">
        <v>0</v>
      </c>
      <c r="D333" s="120">
        <v>0</v>
      </c>
      <c r="E333" s="120">
        <v>0</v>
      </c>
      <c r="F333" s="120">
        <v>1.8</v>
      </c>
      <c r="G333" s="120">
        <v>0</v>
      </c>
      <c r="H333" s="120">
        <v>0</v>
      </c>
      <c r="I333" s="120">
        <v>0.3</v>
      </c>
      <c r="J333" s="120">
        <v>0</v>
      </c>
      <c r="K333" s="120">
        <v>0</v>
      </c>
      <c r="L333" s="120">
        <v>0</v>
      </c>
      <c r="M333" s="120">
        <v>0</v>
      </c>
      <c r="N333" s="120">
        <v>0</v>
      </c>
      <c r="O333" s="120">
        <v>5.4</v>
      </c>
      <c r="P333" s="120">
        <v>0</v>
      </c>
      <c r="Q333" s="120">
        <v>2.5</v>
      </c>
      <c r="R333" s="120">
        <v>18.5</v>
      </c>
      <c r="S333" s="120">
        <v>0</v>
      </c>
      <c r="T333" s="120">
        <v>0</v>
      </c>
      <c r="U333" s="120">
        <v>0</v>
      </c>
      <c r="V333" s="120">
        <v>0.6</v>
      </c>
      <c r="W333" s="120">
        <v>0</v>
      </c>
      <c r="X333" s="120">
        <v>0</v>
      </c>
      <c r="Y333" s="120">
        <v>0</v>
      </c>
      <c r="Z333" s="120">
        <v>0</v>
      </c>
      <c r="AA333" s="120">
        <v>0</v>
      </c>
      <c r="AB333" s="120">
        <v>0</v>
      </c>
      <c r="AC333" s="120">
        <v>0</v>
      </c>
      <c r="AD333" s="120">
        <v>0</v>
      </c>
      <c r="AE333" s="120">
        <v>0</v>
      </c>
      <c r="AF333" s="120">
        <v>29.1</v>
      </c>
    </row>
    <row r="334" spans="1:32" x14ac:dyDescent="0.25">
      <c r="B334" s="119" t="s">
        <v>395</v>
      </c>
      <c r="C334" s="120">
        <v>0</v>
      </c>
      <c r="D334" s="120">
        <v>0</v>
      </c>
      <c r="E334" s="120">
        <v>0</v>
      </c>
      <c r="F334" s="120">
        <v>16.5</v>
      </c>
      <c r="G334" s="120">
        <v>0</v>
      </c>
      <c r="H334" s="120">
        <v>0</v>
      </c>
      <c r="I334" s="120">
        <v>0.81</v>
      </c>
      <c r="J334" s="120">
        <v>0</v>
      </c>
      <c r="K334" s="120">
        <v>0</v>
      </c>
      <c r="L334" s="120">
        <v>3.4</v>
      </c>
      <c r="M334" s="120">
        <v>0</v>
      </c>
      <c r="N334" s="120">
        <v>0</v>
      </c>
      <c r="O334" s="120">
        <v>0</v>
      </c>
      <c r="P334" s="120">
        <v>0</v>
      </c>
      <c r="Q334" s="120">
        <v>0</v>
      </c>
      <c r="R334" s="120">
        <v>9.3000000000000007</v>
      </c>
      <c r="S334" s="120">
        <v>0</v>
      </c>
      <c r="T334" s="120">
        <v>0</v>
      </c>
      <c r="U334" s="120">
        <v>0</v>
      </c>
      <c r="V334" s="120">
        <v>1.071</v>
      </c>
      <c r="W334" s="120">
        <v>0</v>
      </c>
      <c r="X334" s="120">
        <v>0</v>
      </c>
      <c r="Y334" s="120">
        <v>0</v>
      </c>
      <c r="Z334" s="120">
        <v>0</v>
      </c>
      <c r="AA334" s="120">
        <v>0</v>
      </c>
      <c r="AB334" s="120">
        <v>0</v>
      </c>
      <c r="AC334" s="120">
        <v>0</v>
      </c>
      <c r="AD334" s="120">
        <v>0</v>
      </c>
      <c r="AE334" s="120">
        <v>5.7</v>
      </c>
      <c r="AF334" s="120">
        <v>36.780999999999999</v>
      </c>
    </row>
    <row r="335" spans="1:32" x14ac:dyDescent="0.2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row>
    <row r="336" spans="1:32" x14ac:dyDescent="0.25">
      <c r="B336" s="119" t="s">
        <v>397</v>
      </c>
      <c r="C336" s="120">
        <v>0</v>
      </c>
      <c r="D336" s="120">
        <v>0</v>
      </c>
      <c r="E336" s="120">
        <v>0</v>
      </c>
      <c r="F336" s="120">
        <v>5.0999999999999996</v>
      </c>
      <c r="G336" s="120">
        <v>0</v>
      </c>
      <c r="H336" s="120">
        <v>0</v>
      </c>
      <c r="I336" s="120">
        <v>0.26</v>
      </c>
      <c r="J336" s="120">
        <v>0</v>
      </c>
      <c r="K336" s="120">
        <v>0</v>
      </c>
      <c r="L336" s="120">
        <v>0</v>
      </c>
      <c r="M336" s="120">
        <v>0</v>
      </c>
      <c r="N336" s="120">
        <v>0</v>
      </c>
      <c r="O336" s="120">
        <v>0</v>
      </c>
      <c r="P336" s="120">
        <v>0</v>
      </c>
      <c r="Q336" s="120">
        <v>0</v>
      </c>
      <c r="R336" s="120">
        <v>11.8</v>
      </c>
      <c r="S336" s="120">
        <v>0</v>
      </c>
      <c r="T336" s="120">
        <v>0</v>
      </c>
      <c r="U336" s="120">
        <v>0</v>
      </c>
      <c r="V336" s="120">
        <v>0.41</v>
      </c>
      <c r="W336" s="120">
        <v>0</v>
      </c>
      <c r="X336" s="120">
        <v>1.9</v>
      </c>
      <c r="Y336" s="120">
        <v>0</v>
      </c>
      <c r="Z336" s="120">
        <v>0</v>
      </c>
      <c r="AA336" s="120">
        <v>0</v>
      </c>
      <c r="AB336" s="120">
        <v>0</v>
      </c>
      <c r="AC336" s="120">
        <v>0</v>
      </c>
      <c r="AD336" s="120">
        <v>0</v>
      </c>
      <c r="AE336" s="120">
        <v>0</v>
      </c>
      <c r="AF336" s="120">
        <v>19.47</v>
      </c>
    </row>
    <row r="337" spans="1:32" x14ac:dyDescent="0.25">
      <c r="B337" s="119" t="s">
        <v>398</v>
      </c>
      <c r="C337" s="120">
        <v>0</v>
      </c>
      <c r="D337" s="120">
        <v>0</v>
      </c>
      <c r="E337" s="120">
        <v>0</v>
      </c>
      <c r="F337" s="120">
        <v>22.7</v>
      </c>
      <c r="G337" s="120">
        <v>0</v>
      </c>
      <c r="H337" s="120">
        <v>0</v>
      </c>
      <c r="I337" s="120">
        <v>0.98</v>
      </c>
      <c r="J337" s="120">
        <v>0</v>
      </c>
      <c r="K337" s="120">
        <v>0</v>
      </c>
      <c r="L337" s="120">
        <v>22.7</v>
      </c>
      <c r="M337" s="120">
        <v>0</v>
      </c>
      <c r="N337" s="120">
        <v>0</v>
      </c>
      <c r="O337" s="120">
        <v>9</v>
      </c>
      <c r="P337" s="120">
        <v>0</v>
      </c>
      <c r="Q337" s="120">
        <v>0</v>
      </c>
      <c r="R337" s="120">
        <v>22.7</v>
      </c>
      <c r="S337" s="120">
        <v>0</v>
      </c>
      <c r="T337" s="120">
        <v>0</v>
      </c>
      <c r="U337" s="120">
        <v>0</v>
      </c>
      <c r="V337" s="120">
        <v>2.2999999999999998</v>
      </c>
      <c r="W337" s="120">
        <v>41.5</v>
      </c>
      <c r="X337" s="120">
        <v>0.16</v>
      </c>
      <c r="Y337" s="120">
        <v>0</v>
      </c>
      <c r="Z337" s="120">
        <v>0</v>
      </c>
      <c r="AA337" s="120">
        <v>0</v>
      </c>
      <c r="AB337" s="120">
        <v>0</v>
      </c>
      <c r="AC337" s="120">
        <v>0</v>
      </c>
      <c r="AD337" s="120">
        <v>0</v>
      </c>
      <c r="AE337" s="120">
        <v>0</v>
      </c>
      <c r="AF337" s="120">
        <v>122.03999999999999</v>
      </c>
    </row>
    <row r="338" spans="1:32" x14ac:dyDescent="0.2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row>
    <row r="339" spans="1:32" x14ac:dyDescent="0.25">
      <c r="B339" s="119" t="s">
        <v>400</v>
      </c>
      <c r="C339" s="120">
        <v>0</v>
      </c>
      <c r="D339" s="120">
        <v>0</v>
      </c>
      <c r="E339" s="120">
        <v>0</v>
      </c>
      <c r="F339" s="120">
        <v>24</v>
      </c>
      <c r="G339" s="120">
        <v>0</v>
      </c>
      <c r="H339" s="120">
        <v>0</v>
      </c>
      <c r="I339" s="120">
        <v>0</v>
      </c>
      <c r="J339" s="120">
        <v>0.5</v>
      </c>
      <c r="K339" s="120">
        <v>0</v>
      </c>
      <c r="L339" s="120">
        <v>4</v>
      </c>
      <c r="M339" s="120">
        <v>0</v>
      </c>
      <c r="N339" s="120">
        <v>0</v>
      </c>
      <c r="O339" s="120">
        <v>0</v>
      </c>
      <c r="P339" s="120">
        <v>0</v>
      </c>
      <c r="Q339" s="120">
        <v>0.5</v>
      </c>
      <c r="R339" s="120">
        <v>19</v>
      </c>
      <c r="S339" s="120">
        <v>0</v>
      </c>
      <c r="T339" s="120">
        <v>0</v>
      </c>
      <c r="U339" s="120">
        <v>0</v>
      </c>
      <c r="V339" s="120">
        <v>1.2</v>
      </c>
      <c r="W339" s="120">
        <v>0</v>
      </c>
      <c r="X339" s="120">
        <v>0</v>
      </c>
      <c r="Y339" s="120">
        <v>0</v>
      </c>
      <c r="Z339" s="120">
        <v>0</v>
      </c>
      <c r="AA339" s="120">
        <v>0</v>
      </c>
      <c r="AB339" s="120">
        <v>0</v>
      </c>
      <c r="AC339" s="120">
        <v>0</v>
      </c>
      <c r="AD339" s="120">
        <v>0</v>
      </c>
      <c r="AE339" s="120">
        <v>0</v>
      </c>
      <c r="AF339" s="120">
        <v>49.2</v>
      </c>
    </row>
    <row r="340" spans="1:32" x14ac:dyDescent="0.2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row>
    <row r="341" spans="1:32" x14ac:dyDescent="0.25">
      <c r="B341" s="119" t="s">
        <v>402</v>
      </c>
      <c r="C341" s="120">
        <v>0</v>
      </c>
      <c r="D341" s="120">
        <v>0</v>
      </c>
      <c r="E341" s="120">
        <v>1.127</v>
      </c>
      <c r="F341" s="120">
        <v>0</v>
      </c>
      <c r="G341" s="120">
        <v>2.69076</v>
      </c>
      <c r="H341" s="120">
        <v>0</v>
      </c>
      <c r="I341" s="120">
        <v>0</v>
      </c>
      <c r="J341" s="120">
        <v>0</v>
      </c>
      <c r="K341" s="120">
        <v>0</v>
      </c>
      <c r="L341" s="120">
        <v>41.105699999999999</v>
      </c>
      <c r="M341" s="120">
        <v>0</v>
      </c>
      <c r="N341" s="120">
        <v>0</v>
      </c>
      <c r="O341" s="120">
        <v>18.068999999999999</v>
      </c>
      <c r="P341" s="120">
        <v>0</v>
      </c>
      <c r="Q341" s="120">
        <v>17.222300000000001</v>
      </c>
      <c r="R341" s="120">
        <v>27.347100000000001</v>
      </c>
      <c r="S341" s="120">
        <v>0</v>
      </c>
      <c r="T341" s="120">
        <v>0</v>
      </c>
      <c r="U341" s="120">
        <v>0</v>
      </c>
      <c r="V341" s="120">
        <v>3.2554599999999998</v>
      </c>
      <c r="W341" s="120">
        <v>0</v>
      </c>
      <c r="X341" s="120">
        <v>25.539000000000001</v>
      </c>
      <c r="Y341" s="120">
        <v>0</v>
      </c>
      <c r="Z341" s="120">
        <v>0.04</v>
      </c>
      <c r="AA341" s="120">
        <v>0.09</v>
      </c>
      <c r="AB341" s="120">
        <v>0</v>
      </c>
      <c r="AC341" s="120">
        <v>0</v>
      </c>
      <c r="AD341" s="120">
        <v>0</v>
      </c>
      <c r="AE341" s="120">
        <v>0</v>
      </c>
      <c r="AF341" s="120">
        <v>136.48631999999998</v>
      </c>
    </row>
    <row r="342" spans="1:32" x14ac:dyDescent="0.2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row>
    <row r="343" spans="1:32" x14ac:dyDescent="0.25">
      <c r="B343" s="119" t="s">
        <v>404</v>
      </c>
      <c r="C343" s="120">
        <v>0</v>
      </c>
      <c r="D343" s="120">
        <v>0</v>
      </c>
      <c r="E343" s="120">
        <v>0</v>
      </c>
      <c r="F343" s="120">
        <v>2.1954500000000001</v>
      </c>
      <c r="G343" s="120">
        <v>0</v>
      </c>
      <c r="H343" s="120">
        <v>0</v>
      </c>
      <c r="I343" s="120">
        <v>0.95</v>
      </c>
      <c r="J343" s="120">
        <v>0</v>
      </c>
      <c r="K343" s="120">
        <v>0</v>
      </c>
      <c r="L343" s="120">
        <v>0</v>
      </c>
      <c r="M343" s="120">
        <v>0</v>
      </c>
      <c r="N343" s="120">
        <v>17.703900000000001</v>
      </c>
      <c r="O343" s="120">
        <v>31.495999999999999</v>
      </c>
      <c r="P343" s="120">
        <v>0</v>
      </c>
      <c r="Q343" s="120">
        <v>47.694000000000003</v>
      </c>
      <c r="R343" s="120">
        <v>0</v>
      </c>
      <c r="S343" s="120">
        <v>0</v>
      </c>
      <c r="T343" s="120">
        <v>0</v>
      </c>
      <c r="U343" s="120">
        <v>72.261300000000006</v>
      </c>
      <c r="V343" s="120">
        <v>8.7877600000000005</v>
      </c>
      <c r="W343" s="120">
        <v>4.2226400000000002</v>
      </c>
      <c r="X343" s="120">
        <v>74.3</v>
      </c>
      <c r="Y343" s="120">
        <v>0</v>
      </c>
      <c r="Z343" s="120">
        <v>0</v>
      </c>
      <c r="AA343" s="120">
        <v>0</v>
      </c>
      <c r="AB343" s="120">
        <v>0</v>
      </c>
      <c r="AC343" s="120">
        <v>2.6</v>
      </c>
      <c r="AD343" s="120">
        <v>1.7019599999999999</v>
      </c>
      <c r="AE343" s="120">
        <v>13.1464</v>
      </c>
      <c r="AF343" s="120">
        <v>277.05941000000007</v>
      </c>
    </row>
    <row r="344" spans="1:32" x14ac:dyDescent="0.2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row>
    <row r="345" spans="1:32" x14ac:dyDescent="0.25">
      <c r="B345" s="119" t="s">
        <v>406</v>
      </c>
      <c r="C345" s="120">
        <v>0</v>
      </c>
      <c r="D345" s="120">
        <v>0</v>
      </c>
      <c r="E345" s="120">
        <v>1.7</v>
      </c>
      <c r="F345" s="120">
        <v>19.3</v>
      </c>
      <c r="G345" s="120">
        <v>0</v>
      </c>
      <c r="H345" s="120">
        <v>0</v>
      </c>
      <c r="I345" s="120">
        <v>1.1000000000000001</v>
      </c>
      <c r="J345" s="120">
        <v>0</v>
      </c>
      <c r="K345" s="120">
        <v>0</v>
      </c>
      <c r="L345" s="120">
        <v>53.25</v>
      </c>
      <c r="M345" s="120">
        <v>0</v>
      </c>
      <c r="N345" s="120">
        <v>22.35</v>
      </c>
      <c r="O345" s="120">
        <v>13.5</v>
      </c>
      <c r="P345" s="120">
        <v>0</v>
      </c>
      <c r="Q345" s="120">
        <v>0</v>
      </c>
      <c r="R345" s="120">
        <v>4</v>
      </c>
      <c r="S345" s="120">
        <v>0</v>
      </c>
      <c r="T345" s="120">
        <v>0</v>
      </c>
      <c r="U345" s="120">
        <v>0</v>
      </c>
      <c r="V345" s="120">
        <v>1.8</v>
      </c>
      <c r="W345" s="120">
        <v>0</v>
      </c>
      <c r="X345" s="120">
        <v>0</v>
      </c>
      <c r="Y345" s="120">
        <v>0</v>
      </c>
      <c r="Z345" s="120">
        <v>0</v>
      </c>
      <c r="AA345" s="120">
        <v>0</v>
      </c>
      <c r="AB345" s="120">
        <v>0</v>
      </c>
      <c r="AC345" s="120">
        <v>0</v>
      </c>
      <c r="AD345" s="120">
        <v>0</v>
      </c>
      <c r="AE345" s="120">
        <v>0</v>
      </c>
      <c r="AF345" s="120">
        <v>116.99999999999999</v>
      </c>
    </row>
    <row r="346" spans="1:32" x14ac:dyDescent="0.2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row>
    <row r="347" spans="1:32" x14ac:dyDescent="0.25">
      <c r="B347" s="119" t="s">
        <v>408</v>
      </c>
      <c r="C347" s="120">
        <v>0</v>
      </c>
      <c r="D347" s="120">
        <v>0</v>
      </c>
      <c r="E347" s="120">
        <v>0</v>
      </c>
      <c r="F347" s="120">
        <v>0</v>
      </c>
      <c r="G347" s="120">
        <v>0</v>
      </c>
      <c r="H347" s="120">
        <v>0</v>
      </c>
      <c r="I347" s="120">
        <v>0.03</v>
      </c>
      <c r="J347" s="120">
        <v>0</v>
      </c>
      <c r="K347" s="120">
        <v>0</v>
      </c>
      <c r="L347" s="120">
        <v>0</v>
      </c>
      <c r="M347" s="120">
        <v>0</v>
      </c>
      <c r="N347" s="120">
        <v>0</v>
      </c>
      <c r="O347" s="120">
        <v>0</v>
      </c>
      <c r="P347" s="120">
        <v>0</v>
      </c>
      <c r="Q347" s="120">
        <v>0</v>
      </c>
      <c r="R347" s="120">
        <v>0</v>
      </c>
      <c r="S347" s="120">
        <v>0</v>
      </c>
      <c r="T347" s="120">
        <v>0</v>
      </c>
      <c r="U347" s="120">
        <v>0</v>
      </c>
      <c r="V347" s="120">
        <v>0.13800000000000001</v>
      </c>
      <c r="W347" s="120">
        <v>0</v>
      </c>
      <c r="X347" s="120">
        <v>9.6690000000000005</v>
      </c>
      <c r="Y347" s="120">
        <v>0</v>
      </c>
      <c r="Z347" s="120">
        <v>0</v>
      </c>
      <c r="AA347" s="120">
        <v>0</v>
      </c>
      <c r="AB347" s="120">
        <v>0</v>
      </c>
      <c r="AC347" s="120">
        <v>0</v>
      </c>
      <c r="AD347" s="120">
        <v>0</v>
      </c>
      <c r="AE347" s="120">
        <v>0</v>
      </c>
      <c r="AF347" s="120">
        <v>9.8369999999999997</v>
      </c>
    </row>
    <row r="348" spans="1:32" x14ac:dyDescent="0.25">
      <c r="B348" s="119" t="s">
        <v>409</v>
      </c>
      <c r="C348" s="120">
        <v>0</v>
      </c>
      <c r="D348" s="120">
        <v>0</v>
      </c>
      <c r="E348" s="120">
        <v>0</v>
      </c>
      <c r="F348" s="120">
        <v>0</v>
      </c>
      <c r="G348" s="120">
        <v>0</v>
      </c>
      <c r="H348" s="120">
        <v>0</v>
      </c>
      <c r="I348" s="120">
        <v>0.14499999999999999</v>
      </c>
      <c r="J348" s="120">
        <v>0</v>
      </c>
      <c r="K348" s="120">
        <v>0</v>
      </c>
      <c r="L348" s="120">
        <v>0</v>
      </c>
      <c r="M348" s="120">
        <v>0</v>
      </c>
      <c r="N348" s="120">
        <v>0</v>
      </c>
      <c r="O348" s="120">
        <v>0</v>
      </c>
      <c r="P348" s="120">
        <v>0</v>
      </c>
      <c r="Q348" s="120">
        <v>0</v>
      </c>
      <c r="R348" s="120">
        <v>0</v>
      </c>
      <c r="S348" s="120">
        <v>0</v>
      </c>
      <c r="T348" s="120">
        <v>0</v>
      </c>
      <c r="U348" s="120">
        <v>0</v>
      </c>
      <c r="V348" s="120">
        <v>9.1999999999999998E-2</v>
      </c>
      <c r="W348" s="120">
        <v>0</v>
      </c>
      <c r="X348" s="120">
        <v>9.4559999999999995</v>
      </c>
      <c r="Y348" s="120">
        <v>0</v>
      </c>
      <c r="Z348" s="120">
        <v>0</v>
      </c>
      <c r="AA348" s="120">
        <v>0</v>
      </c>
      <c r="AB348" s="120">
        <v>0</v>
      </c>
      <c r="AC348" s="120">
        <v>0</v>
      </c>
      <c r="AD348" s="120">
        <v>0</v>
      </c>
      <c r="AE348" s="120">
        <v>0</v>
      </c>
      <c r="AF348" s="120">
        <v>9.6929999999999996</v>
      </c>
    </row>
    <row r="349" spans="1:32" x14ac:dyDescent="0.25">
      <c r="B349" s="119" t="s">
        <v>410</v>
      </c>
      <c r="C349" s="120">
        <v>0</v>
      </c>
      <c r="D349" s="120">
        <v>0</v>
      </c>
      <c r="E349" s="120">
        <v>0</v>
      </c>
      <c r="F349" s="120">
        <v>7.6849999999999996</v>
      </c>
      <c r="G349" s="120">
        <v>0</v>
      </c>
      <c r="H349" s="120">
        <v>0.01</v>
      </c>
      <c r="I349" s="120">
        <v>0.28999999999999998</v>
      </c>
      <c r="J349" s="120">
        <v>0</v>
      </c>
      <c r="K349" s="120">
        <v>0</v>
      </c>
      <c r="L349" s="120">
        <v>0</v>
      </c>
      <c r="M349" s="120">
        <v>0</v>
      </c>
      <c r="N349" s="120">
        <v>0</v>
      </c>
      <c r="O349" s="120">
        <v>0</v>
      </c>
      <c r="P349" s="120">
        <v>0</v>
      </c>
      <c r="Q349" s="120">
        <v>7.6849999999999996</v>
      </c>
      <c r="R349" s="120">
        <v>0</v>
      </c>
      <c r="S349" s="120">
        <v>0</v>
      </c>
      <c r="T349" s="120">
        <v>0</v>
      </c>
      <c r="U349" s="120">
        <v>0</v>
      </c>
      <c r="V349" s="120">
        <v>0.32200000000000001</v>
      </c>
      <c r="W349" s="120">
        <v>0</v>
      </c>
      <c r="X349" s="120">
        <v>2.5249999999999999</v>
      </c>
      <c r="Y349" s="120">
        <v>0</v>
      </c>
      <c r="Z349" s="120">
        <v>0</v>
      </c>
      <c r="AA349" s="120">
        <v>0</v>
      </c>
      <c r="AB349" s="120">
        <v>0</v>
      </c>
      <c r="AC349" s="120">
        <v>0</v>
      </c>
      <c r="AD349" s="120">
        <v>0</v>
      </c>
      <c r="AE349" s="120">
        <v>0</v>
      </c>
      <c r="AF349" s="120">
        <v>18.516999999999996</v>
      </c>
    </row>
    <row r="350" spans="1:32" x14ac:dyDescent="0.25">
      <c r="B350" s="119" t="s">
        <v>411</v>
      </c>
      <c r="C350" s="120">
        <v>0</v>
      </c>
      <c r="D350" s="120">
        <v>0</v>
      </c>
      <c r="E350" s="120">
        <v>0</v>
      </c>
      <c r="F350" s="120">
        <v>0</v>
      </c>
      <c r="G350" s="120">
        <v>0</v>
      </c>
      <c r="H350" s="120">
        <v>0</v>
      </c>
      <c r="I350" s="120">
        <v>0.113</v>
      </c>
      <c r="J350" s="120">
        <v>0</v>
      </c>
      <c r="K350" s="120">
        <v>0</v>
      </c>
      <c r="L350" s="120">
        <v>0</v>
      </c>
      <c r="M350" s="120">
        <v>0</v>
      </c>
      <c r="N350" s="120">
        <v>0</v>
      </c>
      <c r="O350" s="120">
        <v>0</v>
      </c>
      <c r="P350" s="120">
        <v>0</v>
      </c>
      <c r="Q350" s="120">
        <v>0</v>
      </c>
      <c r="R350" s="120">
        <v>0</v>
      </c>
      <c r="S350" s="120">
        <v>0</v>
      </c>
      <c r="T350" s="120">
        <v>0</v>
      </c>
      <c r="U350" s="120">
        <v>0</v>
      </c>
      <c r="V350" s="120">
        <v>0.106</v>
      </c>
      <c r="W350" s="120">
        <v>0</v>
      </c>
      <c r="X350" s="120">
        <v>11.369</v>
      </c>
      <c r="Y350" s="120">
        <v>0</v>
      </c>
      <c r="Z350" s="120">
        <v>0</v>
      </c>
      <c r="AA350" s="120">
        <v>0</v>
      </c>
      <c r="AB350" s="120">
        <v>0</v>
      </c>
      <c r="AC350" s="120">
        <v>0</v>
      </c>
      <c r="AD350" s="120">
        <v>0</v>
      </c>
      <c r="AE350" s="120">
        <v>0</v>
      </c>
      <c r="AF350" s="120">
        <v>11.587999999999999</v>
      </c>
    </row>
    <row r="351" spans="1:32" x14ac:dyDescent="0.25">
      <c r="B351" s="119" t="s">
        <v>412</v>
      </c>
      <c r="C351" s="120">
        <v>0</v>
      </c>
      <c r="D351" s="120">
        <v>0</v>
      </c>
      <c r="E351" s="120">
        <v>0</v>
      </c>
      <c r="F351" s="120">
        <v>2.2000000000000002</v>
      </c>
      <c r="G351" s="120">
        <v>0</v>
      </c>
      <c r="H351" s="120">
        <v>0</v>
      </c>
      <c r="I351" s="120">
        <v>2.5000000000000001E-2</v>
      </c>
      <c r="J351" s="120">
        <v>0</v>
      </c>
      <c r="K351" s="120">
        <v>0</v>
      </c>
      <c r="L351" s="120">
        <v>0</v>
      </c>
      <c r="M351" s="120">
        <v>0</v>
      </c>
      <c r="N351" s="120">
        <v>0</v>
      </c>
      <c r="O351" s="120">
        <v>0</v>
      </c>
      <c r="P351" s="120">
        <v>0</v>
      </c>
      <c r="Q351" s="120">
        <v>1.292</v>
      </c>
      <c r="R351" s="120">
        <v>0</v>
      </c>
      <c r="S351" s="120">
        <v>0</v>
      </c>
      <c r="T351" s="120">
        <v>0</v>
      </c>
      <c r="U351" s="120">
        <v>0</v>
      </c>
      <c r="V351" s="120">
        <v>9.5000000000000001E-2</v>
      </c>
      <c r="W351" s="120">
        <v>0</v>
      </c>
      <c r="X351" s="120">
        <v>3.9710000000000001</v>
      </c>
      <c r="Y351" s="120">
        <v>0</v>
      </c>
      <c r="Z351" s="120">
        <v>0</v>
      </c>
      <c r="AA351" s="120">
        <v>0</v>
      </c>
      <c r="AB351" s="120">
        <v>0</v>
      </c>
      <c r="AC351" s="120">
        <v>0</v>
      </c>
      <c r="AD351" s="120">
        <v>0</v>
      </c>
      <c r="AE351" s="120">
        <v>0</v>
      </c>
      <c r="AF351" s="120">
        <v>7.5830000000000002</v>
      </c>
    </row>
    <row r="352" spans="1:32" x14ac:dyDescent="0.25">
      <c r="B352" s="119" t="s">
        <v>413</v>
      </c>
      <c r="C352" s="120">
        <v>0</v>
      </c>
      <c r="D352" s="120">
        <v>0</v>
      </c>
      <c r="E352" s="120">
        <v>0</v>
      </c>
      <c r="F352" s="120">
        <v>0</v>
      </c>
      <c r="G352" s="120">
        <v>0</v>
      </c>
      <c r="H352" s="120">
        <v>0</v>
      </c>
      <c r="I352" s="120">
        <v>0.01</v>
      </c>
      <c r="J352" s="120">
        <v>0</v>
      </c>
      <c r="K352" s="120">
        <v>0</v>
      </c>
      <c r="L352" s="120">
        <v>0</v>
      </c>
      <c r="M352" s="120">
        <v>0</v>
      </c>
      <c r="N352" s="120">
        <v>0</v>
      </c>
      <c r="O352" s="120">
        <v>0</v>
      </c>
      <c r="P352" s="120">
        <v>0</v>
      </c>
      <c r="Q352" s="120">
        <v>0</v>
      </c>
      <c r="R352" s="120">
        <v>0</v>
      </c>
      <c r="S352" s="120">
        <v>0</v>
      </c>
      <c r="T352" s="120">
        <v>0</v>
      </c>
      <c r="U352" s="120">
        <v>0</v>
      </c>
      <c r="V352" s="120">
        <v>4.2999999999999997E-2</v>
      </c>
      <c r="W352" s="120">
        <v>0</v>
      </c>
      <c r="X352" s="120">
        <v>0.309</v>
      </c>
      <c r="Y352" s="120">
        <v>0</v>
      </c>
      <c r="Z352" s="120">
        <v>0</v>
      </c>
      <c r="AA352" s="120">
        <v>0</v>
      </c>
      <c r="AB352" s="120">
        <v>0</v>
      </c>
      <c r="AC352" s="120">
        <v>0</v>
      </c>
      <c r="AD352" s="120">
        <v>0</v>
      </c>
      <c r="AE352" s="120">
        <v>0</v>
      </c>
      <c r="AF352" s="120">
        <v>0.36199999999999999</v>
      </c>
    </row>
    <row r="353" spans="1:32" x14ac:dyDescent="0.25">
      <c r="B353" s="119" t="s">
        <v>414</v>
      </c>
      <c r="C353" s="120">
        <v>0</v>
      </c>
      <c r="D353" s="120">
        <v>0</v>
      </c>
      <c r="E353" s="120">
        <v>0</v>
      </c>
      <c r="F353" s="120">
        <v>0</v>
      </c>
      <c r="G353" s="120">
        <v>0</v>
      </c>
      <c r="H353" s="120">
        <v>9.2999999999999999E-2</v>
      </c>
      <c r="I353" s="120">
        <v>3.0000000000000001E-3</v>
      </c>
      <c r="J353" s="120">
        <v>0</v>
      </c>
      <c r="K353" s="120">
        <v>0</v>
      </c>
      <c r="L353" s="120">
        <v>0</v>
      </c>
      <c r="M353" s="120">
        <v>0</v>
      </c>
      <c r="N353" s="120">
        <v>0</v>
      </c>
      <c r="O353" s="120">
        <v>0</v>
      </c>
      <c r="P353" s="120">
        <v>0</v>
      </c>
      <c r="Q353" s="120">
        <v>0</v>
      </c>
      <c r="R353" s="120">
        <v>0</v>
      </c>
      <c r="S353" s="120">
        <v>0</v>
      </c>
      <c r="T353" s="120">
        <v>0</v>
      </c>
      <c r="U353" s="120">
        <v>0</v>
      </c>
      <c r="V353" s="120">
        <v>6.5000000000000002E-2</v>
      </c>
      <c r="W353" s="120">
        <v>0</v>
      </c>
      <c r="X353" s="120">
        <v>6.3550000000000004</v>
      </c>
      <c r="Y353" s="120">
        <v>0</v>
      </c>
      <c r="Z353" s="120">
        <v>0</v>
      </c>
      <c r="AA353" s="120">
        <v>0</v>
      </c>
      <c r="AB353" s="120">
        <v>0</v>
      </c>
      <c r="AC353" s="120">
        <v>0</v>
      </c>
      <c r="AD353" s="120">
        <v>0</v>
      </c>
      <c r="AE353" s="120">
        <v>0</v>
      </c>
      <c r="AF353" s="120">
        <v>6.516</v>
      </c>
    </row>
    <row r="354" spans="1:32" x14ac:dyDescent="0.25">
      <c r="B354" s="119" t="s">
        <v>415</v>
      </c>
      <c r="C354" s="120">
        <v>0</v>
      </c>
      <c r="D354" s="120">
        <v>0</v>
      </c>
      <c r="E354" s="120">
        <v>0</v>
      </c>
      <c r="F354" s="120">
        <v>0</v>
      </c>
      <c r="G354" s="120">
        <v>0</v>
      </c>
      <c r="H354" s="120">
        <v>0</v>
      </c>
      <c r="I354" s="120">
        <v>1.9E-2</v>
      </c>
      <c r="J354" s="120">
        <v>0</v>
      </c>
      <c r="K354" s="120">
        <v>0</v>
      </c>
      <c r="L354" s="120">
        <v>0</v>
      </c>
      <c r="M354" s="120">
        <v>0</v>
      </c>
      <c r="N354" s="120">
        <v>0</v>
      </c>
      <c r="O354" s="120">
        <v>0</v>
      </c>
      <c r="P354" s="120">
        <v>0</v>
      </c>
      <c r="Q354" s="120">
        <v>0</v>
      </c>
      <c r="R354" s="120">
        <v>0</v>
      </c>
      <c r="S354" s="120">
        <v>0</v>
      </c>
      <c r="T354" s="120">
        <v>0</v>
      </c>
      <c r="U354" s="120">
        <v>0</v>
      </c>
      <c r="V354" s="120">
        <v>2.7E-2</v>
      </c>
      <c r="W354" s="120">
        <v>0</v>
      </c>
      <c r="X354" s="120">
        <v>3.2349999999999999</v>
      </c>
      <c r="Y354" s="120">
        <v>0</v>
      </c>
      <c r="Z354" s="120">
        <v>0</v>
      </c>
      <c r="AA354" s="120">
        <v>0</v>
      </c>
      <c r="AB354" s="120">
        <v>0</v>
      </c>
      <c r="AC354" s="120">
        <v>0</v>
      </c>
      <c r="AD354" s="120">
        <v>0</v>
      </c>
      <c r="AE354" s="120">
        <v>0</v>
      </c>
      <c r="AF354" s="120">
        <v>3.2809999999999997</v>
      </c>
    </row>
    <row r="355" spans="1:32" x14ac:dyDescent="0.25">
      <c r="B355" s="119" t="s">
        <v>416</v>
      </c>
      <c r="C355" s="120">
        <v>0</v>
      </c>
      <c r="D355" s="120">
        <v>0</v>
      </c>
      <c r="E355" s="120">
        <v>0</v>
      </c>
      <c r="F355" s="120">
        <v>13.6265</v>
      </c>
      <c r="G355" s="120">
        <v>0</v>
      </c>
      <c r="H355" s="120">
        <v>3.0000000000000001E-3</v>
      </c>
      <c r="I355" s="120">
        <v>0.39144099999999998</v>
      </c>
      <c r="J355" s="120">
        <v>0.33100000000000002</v>
      </c>
      <c r="K355" s="120">
        <v>0</v>
      </c>
      <c r="L355" s="120">
        <v>26.887899999999998</v>
      </c>
      <c r="M355" s="120">
        <v>0</v>
      </c>
      <c r="N355" s="120">
        <v>0</v>
      </c>
      <c r="O355" s="120">
        <v>0</v>
      </c>
      <c r="P355" s="120">
        <v>0</v>
      </c>
      <c r="Q355" s="120">
        <v>16.232500000000002</v>
      </c>
      <c r="R355" s="120">
        <v>3.2036799999999999</v>
      </c>
      <c r="S355" s="120">
        <v>0</v>
      </c>
      <c r="T355" s="120">
        <v>0</v>
      </c>
      <c r="U355" s="120">
        <v>22.245200000000001</v>
      </c>
      <c r="V355" s="120">
        <v>3.4894500000000002</v>
      </c>
      <c r="W355" s="120">
        <v>0</v>
      </c>
      <c r="X355" s="120">
        <v>0</v>
      </c>
      <c r="Y355" s="120">
        <v>0</v>
      </c>
      <c r="Z355" s="120">
        <v>0</v>
      </c>
      <c r="AA355" s="120">
        <v>0</v>
      </c>
      <c r="AB355" s="120">
        <v>0</v>
      </c>
      <c r="AC355" s="120">
        <v>0</v>
      </c>
      <c r="AD355" s="120">
        <v>0.148622</v>
      </c>
      <c r="AE355" s="120">
        <v>9.7309400000000004</v>
      </c>
      <c r="AF355" s="120">
        <v>96.290233000000015</v>
      </c>
    </row>
    <row r="356" spans="1:32" x14ac:dyDescent="0.25">
      <c r="B356" s="119" t="s">
        <v>417</v>
      </c>
      <c r="C356" s="120">
        <v>0</v>
      </c>
      <c r="D356" s="120">
        <v>0</v>
      </c>
      <c r="E356" s="120">
        <v>0</v>
      </c>
      <c r="F356" s="120">
        <v>0</v>
      </c>
      <c r="G356" s="120">
        <v>0</v>
      </c>
      <c r="H356" s="120">
        <v>0</v>
      </c>
      <c r="I356" s="120">
        <v>2.1000000000000001E-2</v>
      </c>
      <c r="J356" s="120">
        <v>0</v>
      </c>
      <c r="K356" s="120">
        <v>0</v>
      </c>
      <c r="L356" s="120">
        <v>0</v>
      </c>
      <c r="M356" s="120">
        <v>0</v>
      </c>
      <c r="N356" s="120">
        <v>0</v>
      </c>
      <c r="O356" s="120">
        <v>0</v>
      </c>
      <c r="P356" s="120">
        <v>0</v>
      </c>
      <c r="Q356" s="120">
        <v>0</v>
      </c>
      <c r="R356" s="120">
        <v>0</v>
      </c>
      <c r="S356" s="120">
        <v>0</v>
      </c>
      <c r="T356" s="120">
        <v>0</v>
      </c>
      <c r="U356" s="120">
        <v>0</v>
      </c>
      <c r="V356" s="120">
        <v>3.6999999999999998E-2</v>
      </c>
      <c r="W356" s="120">
        <v>0</v>
      </c>
      <c r="X356" s="120">
        <v>3.5939999999999999</v>
      </c>
      <c r="Y356" s="120">
        <v>0</v>
      </c>
      <c r="Z356" s="120">
        <v>0</v>
      </c>
      <c r="AA356" s="120">
        <v>0</v>
      </c>
      <c r="AB356" s="120">
        <v>0</v>
      </c>
      <c r="AC356" s="120">
        <v>0</v>
      </c>
      <c r="AD356" s="120">
        <v>0</v>
      </c>
      <c r="AE356" s="120">
        <v>0</v>
      </c>
      <c r="AF356" s="120">
        <v>3.6519999999999997</v>
      </c>
    </row>
    <row r="357" spans="1:32" x14ac:dyDescent="0.25">
      <c r="B357" s="119" t="s">
        <v>418</v>
      </c>
      <c r="C357" s="120">
        <v>0</v>
      </c>
      <c r="D357" s="120">
        <v>0</v>
      </c>
      <c r="E357" s="120">
        <v>0</v>
      </c>
      <c r="F357" s="120">
        <v>38.565300000000001</v>
      </c>
      <c r="G357" s="120">
        <v>0</v>
      </c>
      <c r="H357" s="120">
        <v>0.59</v>
      </c>
      <c r="I357" s="120">
        <v>0.67449199999999998</v>
      </c>
      <c r="J357" s="120">
        <v>0</v>
      </c>
      <c r="K357" s="120">
        <v>0</v>
      </c>
      <c r="L357" s="120">
        <v>0</v>
      </c>
      <c r="M357" s="120">
        <v>0</v>
      </c>
      <c r="N357" s="120">
        <v>0</v>
      </c>
      <c r="O357" s="120">
        <v>0</v>
      </c>
      <c r="P357" s="120">
        <v>0</v>
      </c>
      <c r="Q357" s="120">
        <v>16.527699999999999</v>
      </c>
      <c r="R357" s="120">
        <v>0</v>
      </c>
      <c r="S357" s="120">
        <v>0</v>
      </c>
      <c r="T357" s="120">
        <v>0</v>
      </c>
      <c r="U357" s="120">
        <v>0</v>
      </c>
      <c r="V357" s="120">
        <v>2.5250699999999999</v>
      </c>
      <c r="W357" s="120">
        <v>0</v>
      </c>
      <c r="X357" s="120">
        <v>7.6029600000000004</v>
      </c>
      <c r="Y357" s="120">
        <v>0</v>
      </c>
      <c r="Z357" s="120">
        <v>0</v>
      </c>
      <c r="AA357" s="120">
        <v>0</v>
      </c>
      <c r="AB357" s="120">
        <v>0</v>
      </c>
      <c r="AC357" s="120">
        <v>0</v>
      </c>
      <c r="AD357" s="120">
        <v>0</v>
      </c>
      <c r="AE357" s="120">
        <v>0</v>
      </c>
      <c r="AF357" s="120">
        <v>66.485522000000003</v>
      </c>
    </row>
    <row r="358" spans="1:32" x14ac:dyDescent="0.25">
      <c r="B358" s="119" t="s">
        <v>419</v>
      </c>
      <c r="C358" s="120">
        <v>0</v>
      </c>
      <c r="D358" s="120">
        <v>0</v>
      </c>
      <c r="E358" s="120">
        <v>0</v>
      </c>
      <c r="F358" s="120">
        <v>0</v>
      </c>
      <c r="G358" s="120">
        <v>0</v>
      </c>
      <c r="H358" s="120">
        <v>0.09</v>
      </c>
      <c r="I358" s="120">
        <v>4.3999999999999997E-2</v>
      </c>
      <c r="J358" s="120">
        <v>0</v>
      </c>
      <c r="K358" s="120">
        <v>0</v>
      </c>
      <c r="L358" s="120">
        <v>0</v>
      </c>
      <c r="M358" s="120">
        <v>0</v>
      </c>
      <c r="N358" s="120">
        <v>0</v>
      </c>
      <c r="O358" s="120">
        <v>0</v>
      </c>
      <c r="P358" s="120">
        <v>7.3760000000000003</v>
      </c>
      <c r="Q358" s="120">
        <v>0</v>
      </c>
      <c r="R358" s="120">
        <v>0</v>
      </c>
      <c r="S358" s="120">
        <v>0</v>
      </c>
      <c r="T358" s="120">
        <v>0</v>
      </c>
      <c r="U358" s="120">
        <v>0</v>
      </c>
      <c r="V358" s="120">
        <v>0.115</v>
      </c>
      <c r="W358" s="120">
        <v>0</v>
      </c>
      <c r="X358" s="120">
        <v>7.3449999999999998</v>
      </c>
      <c r="Y358" s="120">
        <v>0</v>
      </c>
      <c r="Z358" s="120">
        <v>0</v>
      </c>
      <c r="AA358" s="120">
        <v>0</v>
      </c>
      <c r="AB358" s="120">
        <v>0</v>
      </c>
      <c r="AC358" s="120">
        <v>0</v>
      </c>
      <c r="AD358" s="120">
        <v>0</v>
      </c>
      <c r="AE358" s="120">
        <v>0</v>
      </c>
      <c r="AF358" s="120">
        <v>14.97</v>
      </c>
    </row>
    <row r="359" spans="1:32" x14ac:dyDescent="0.25">
      <c r="B359" s="119" t="s">
        <v>420</v>
      </c>
      <c r="C359" s="120">
        <v>0</v>
      </c>
      <c r="D359" s="120">
        <v>0</v>
      </c>
      <c r="E359" s="120">
        <v>0</v>
      </c>
      <c r="F359" s="120">
        <v>0</v>
      </c>
      <c r="G359" s="120">
        <v>0</v>
      </c>
      <c r="H359" s="120">
        <v>0</v>
      </c>
      <c r="I359" s="120">
        <v>2.4E-2</v>
      </c>
      <c r="J359" s="120">
        <v>0</v>
      </c>
      <c r="K359" s="120">
        <v>0</v>
      </c>
      <c r="L359" s="120">
        <v>0</v>
      </c>
      <c r="M359" s="120">
        <v>0</v>
      </c>
      <c r="N359" s="120">
        <v>0</v>
      </c>
      <c r="O359" s="120">
        <v>0</v>
      </c>
      <c r="P359" s="120">
        <v>0</v>
      </c>
      <c r="Q359" s="120">
        <v>0</v>
      </c>
      <c r="R359" s="120">
        <v>0</v>
      </c>
      <c r="S359" s="120">
        <v>0</v>
      </c>
      <c r="T359" s="120">
        <v>0</v>
      </c>
      <c r="U359" s="120">
        <v>0</v>
      </c>
      <c r="V359" s="120">
        <v>0.104</v>
      </c>
      <c r="W359" s="120">
        <v>0</v>
      </c>
      <c r="X359" s="120">
        <v>12.351000000000001</v>
      </c>
      <c r="Y359" s="120">
        <v>0</v>
      </c>
      <c r="Z359" s="120">
        <v>0</v>
      </c>
      <c r="AA359" s="120">
        <v>0</v>
      </c>
      <c r="AB359" s="120">
        <v>0</v>
      </c>
      <c r="AC359" s="120">
        <v>0</v>
      </c>
      <c r="AD359" s="120">
        <v>0</v>
      </c>
      <c r="AE359" s="120">
        <v>0</v>
      </c>
      <c r="AF359" s="120">
        <v>12.479000000000001</v>
      </c>
    </row>
    <row r="360" spans="1:32" x14ac:dyDescent="0.25">
      <c r="B360" s="119" t="s">
        <v>421</v>
      </c>
      <c r="C360" s="120">
        <v>0</v>
      </c>
      <c r="D360" s="120">
        <v>0</v>
      </c>
      <c r="E360" s="120">
        <v>0</v>
      </c>
      <c r="F360" s="120">
        <v>92.134200000000007</v>
      </c>
      <c r="G360" s="120">
        <v>0</v>
      </c>
      <c r="H360" s="120">
        <v>1.2190000000000001</v>
      </c>
      <c r="I360" s="120">
        <v>3.9174699999999998</v>
      </c>
      <c r="J360" s="120">
        <v>0</v>
      </c>
      <c r="K360" s="120">
        <v>0</v>
      </c>
      <c r="L360" s="120">
        <v>21.795500000000001</v>
      </c>
      <c r="M360" s="120">
        <v>0</v>
      </c>
      <c r="N360" s="120">
        <v>0</v>
      </c>
      <c r="O360" s="120">
        <v>0</v>
      </c>
      <c r="P360" s="120">
        <v>0</v>
      </c>
      <c r="Q360" s="120">
        <v>64.855500000000006</v>
      </c>
      <c r="R360" s="120">
        <v>3.2252200000000002</v>
      </c>
      <c r="S360" s="120">
        <v>0</v>
      </c>
      <c r="T360" s="120">
        <v>0</v>
      </c>
      <c r="U360" s="120">
        <v>31.429099999999998</v>
      </c>
      <c r="V360" s="120">
        <v>12.3314</v>
      </c>
      <c r="W360" s="120">
        <v>0</v>
      </c>
      <c r="X360" s="120">
        <v>8.5999999999999993E-2</v>
      </c>
      <c r="Y360" s="120">
        <v>0</v>
      </c>
      <c r="Z360" s="120">
        <v>0</v>
      </c>
      <c r="AA360" s="120">
        <v>0</v>
      </c>
      <c r="AB360" s="120">
        <v>0</v>
      </c>
      <c r="AC360" s="120">
        <v>0</v>
      </c>
      <c r="AD360" s="120">
        <v>0</v>
      </c>
      <c r="AE360" s="120">
        <v>50.141599999999997</v>
      </c>
      <c r="AF360" s="120">
        <v>281.13499000000002</v>
      </c>
    </row>
    <row r="361" spans="1:32" x14ac:dyDescent="0.25">
      <c r="B361" s="119" t="s">
        <v>422</v>
      </c>
      <c r="C361" s="120">
        <v>0</v>
      </c>
      <c r="D361" s="120">
        <v>0</v>
      </c>
      <c r="E361" s="120">
        <v>0</v>
      </c>
      <c r="F361" s="120">
        <v>0</v>
      </c>
      <c r="G361" s="120">
        <v>0</v>
      </c>
      <c r="H361" s="120">
        <v>0</v>
      </c>
      <c r="I361" s="120">
        <v>0.33400000000000002</v>
      </c>
      <c r="J361" s="120">
        <v>0</v>
      </c>
      <c r="K361" s="120">
        <v>0</v>
      </c>
      <c r="L361" s="120">
        <v>0</v>
      </c>
      <c r="M361" s="120">
        <v>0</v>
      </c>
      <c r="N361" s="120">
        <v>0</v>
      </c>
      <c r="O361" s="120">
        <v>0</v>
      </c>
      <c r="P361" s="120">
        <v>0</v>
      </c>
      <c r="Q361" s="120">
        <v>0</v>
      </c>
      <c r="R361" s="120">
        <v>0</v>
      </c>
      <c r="S361" s="120">
        <v>0</v>
      </c>
      <c r="T361" s="120">
        <v>0</v>
      </c>
      <c r="U361" s="120">
        <v>0</v>
      </c>
      <c r="V361" s="120">
        <v>0.79200000000000004</v>
      </c>
      <c r="W361" s="120">
        <v>0</v>
      </c>
      <c r="X361" s="120">
        <v>41.848999999999997</v>
      </c>
      <c r="Y361" s="120">
        <v>0</v>
      </c>
      <c r="Z361" s="120">
        <v>0</v>
      </c>
      <c r="AA361" s="120">
        <v>0</v>
      </c>
      <c r="AB361" s="120">
        <v>0</v>
      </c>
      <c r="AC361" s="120">
        <v>0</v>
      </c>
      <c r="AD361" s="120">
        <v>0</v>
      </c>
      <c r="AE361" s="120">
        <v>0</v>
      </c>
      <c r="AF361" s="120">
        <v>42.974999999999994</v>
      </c>
    </row>
    <row r="362" spans="1:32" x14ac:dyDescent="0.25">
      <c r="B362" s="119" t="s">
        <v>423</v>
      </c>
      <c r="C362" s="120">
        <v>0</v>
      </c>
      <c r="D362" s="120">
        <v>0</v>
      </c>
      <c r="E362" s="120">
        <v>0</v>
      </c>
      <c r="F362" s="120">
        <v>0</v>
      </c>
      <c r="G362" s="120">
        <v>0</v>
      </c>
      <c r="H362" s="120">
        <v>0</v>
      </c>
      <c r="I362" s="120">
        <v>0</v>
      </c>
      <c r="J362" s="120">
        <v>0</v>
      </c>
      <c r="K362" s="120">
        <v>0</v>
      </c>
      <c r="L362" s="120">
        <v>0</v>
      </c>
      <c r="M362" s="120">
        <v>0</v>
      </c>
      <c r="N362" s="120">
        <v>0</v>
      </c>
      <c r="O362" s="120">
        <v>0</v>
      </c>
      <c r="P362" s="120">
        <v>34.976999999999997</v>
      </c>
      <c r="Q362" s="120">
        <v>0</v>
      </c>
      <c r="R362" s="120">
        <v>0</v>
      </c>
      <c r="S362" s="120">
        <v>0</v>
      </c>
      <c r="T362" s="120">
        <v>0</v>
      </c>
      <c r="U362" s="120">
        <v>0</v>
      </c>
      <c r="V362" s="120">
        <v>1.0999999999999999E-2</v>
      </c>
      <c r="W362" s="120">
        <v>0</v>
      </c>
      <c r="X362" s="120">
        <v>0</v>
      </c>
      <c r="Y362" s="120">
        <v>0</v>
      </c>
      <c r="Z362" s="120">
        <v>0</v>
      </c>
      <c r="AA362" s="120">
        <v>0</v>
      </c>
      <c r="AB362" s="120">
        <v>0</v>
      </c>
      <c r="AC362" s="120">
        <v>0</v>
      </c>
      <c r="AD362" s="120">
        <v>0</v>
      </c>
      <c r="AE362" s="120">
        <v>0</v>
      </c>
      <c r="AF362" s="120">
        <v>34.988</v>
      </c>
    </row>
    <row r="363" spans="1:32" x14ac:dyDescent="0.25">
      <c r="B363" s="119" t="s">
        <v>424</v>
      </c>
      <c r="C363" s="120">
        <v>0</v>
      </c>
      <c r="D363" s="120">
        <v>0</v>
      </c>
      <c r="E363" s="120">
        <v>0</v>
      </c>
      <c r="F363" s="120">
        <v>0</v>
      </c>
      <c r="G363" s="120">
        <v>0</v>
      </c>
      <c r="H363" s="120">
        <v>0</v>
      </c>
      <c r="I363" s="120">
        <v>0.19500000000000001</v>
      </c>
      <c r="J363" s="120">
        <v>0</v>
      </c>
      <c r="K363" s="120">
        <v>0</v>
      </c>
      <c r="L363" s="120">
        <v>0</v>
      </c>
      <c r="M363" s="120">
        <v>0</v>
      </c>
      <c r="N363" s="120">
        <v>0</v>
      </c>
      <c r="O363" s="120">
        <v>0</v>
      </c>
      <c r="P363" s="120">
        <v>0</v>
      </c>
      <c r="Q363" s="120">
        <v>0</v>
      </c>
      <c r="R363" s="120">
        <v>0</v>
      </c>
      <c r="S363" s="120">
        <v>0</v>
      </c>
      <c r="T363" s="120">
        <v>0</v>
      </c>
      <c r="U363" s="120">
        <v>0</v>
      </c>
      <c r="V363" s="120">
        <v>0.151</v>
      </c>
      <c r="W363" s="120">
        <v>0</v>
      </c>
      <c r="X363" s="120">
        <v>19.111999999999998</v>
      </c>
      <c r="Y363" s="120">
        <v>0</v>
      </c>
      <c r="Z363" s="120">
        <v>0</v>
      </c>
      <c r="AA363" s="120">
        <v>0</v>
      </c>
      <c r="AB363" s="120">
        <v>0</v>
      </c>
      <c r="AC363" s="120">
        <v>0</v>
      </c>
      <c r="AD363" s="120">
        <v>0</v>
      </c>
      <c r="AE363" s="120">
        <v>0</v>
      </c>
      <c r="AF363" s="120">
        <v>19.457999999999998</v>
      </c>
    </row>
    <row r="364" spans="1:32" x14ac:dyDescent="0.25">
      <c r="B364" s="119" t="s">
        <v>425</v>
      </c>
      <c r="C364" s="120">
        <v>0</v>
      </c>
      <c r="D364" s="120">
        <v>0</v>
      </c>
      <c r="E364" s="120">
        <v>0</v>
      </c>
      <c r="F364" s="120">
        <v>0</v>
      </c>
      <c r="G364" s="120">
        <v>0</v>
      </c>
      <c r="H364" s="120">
        <v>0</v>
      </c>
      <c r="I364" s="120">
        <v>6.5000000000000002E-2</v>
      </c>
      <c r="J364" s="120">
        <v>0</v>
      </c>
      <c r="K364" s="120">
        <v>0</v>
      </c>
      <c r="L364" s="120">
        <v>0</v>
      </c>
      <c r="M364" s="120">
        <v>0</v>
      </c>
      <c r="N364" s="120">
        <v>0</v>
      </c>
      <c r="O364" s="120">
        <v>0</v>
      </c>
      <c r="P364" s="120">
        <v>0</v>
      </c>
      <c r="Q364" s="120">
        <v>0</v>
      </c>
      <c r="R364" s="120">
        <v>0</v>
      </c>
      <c r="S364" s="120">
        <v>0</v>
      </c>
      <c r="T364" s="120">
        <v>0</v>
      </c>
      <c r="U364" s="120">
        <v>0</v>
      </c>
      <c r="V364" s="120">
        <v>4.5999999999999999E-2</v>
      </c>
      <c r="W364" s="120">
        <v>0</v>
      </c>
      <c r="X364" s="120">
        <v>3.1389999999999998</v>
      </c>
      <c r="Y364" s="120">
        <v>0</v>
      </c>
      <c r="Z364" s="120">
        <v>0</v>
      </c>
      <c r="AA364" s="120">
        <v>0</v>
      </c>
      <c r="AB364" s="120">
        <v>0</v>
      </c>
      <c r="AC364" s="120">
        <v>0</v>
      </c>
      <c r="AD364" s="120">
        <v>0</v>
      </c>
      <c r="AE364" s="120">
        <v>0</v>
      </c>
      <c r="AF364" s="120">
        <v>3.25</v>
      </c>
    </row>
    <row r="365" spans="1:32" x14ac:dyDescent="0.2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row>
    <row r="366" spans="1:32" x14ac:dyDescent="0.25">
      <c r="B366" s="119" t="s">
        <v>427</v>
      </c>
      <c r="C366" s="120">
        <v>0</v>
      </c>
      <c r="D366" s="120">
        <v>0</v>
      </c>
      <c r="E366" s="120">
        <v>0</v>
      </c>
      <c r="F366" s="120">
        <v>0</v>
      </c>
      <c r="G366" s="120">
        <v>0</v>
      </c>
      <c r="H366" s="120">
        <v>0</v>
      </c>
      <c r="I366" s="120">
        <v>0.08</v>
      </c>
      <c r="J366" s="120">
        <v>0</v>
      </c>
      <c r="K366" s="120">
        <v>0</v>
      </c>
      <c r="L366" s="120">
        <v>0</v>
      </c>
      <c r="M366" s="120">
        <v>0</v>
      </c>
      <c r="N366" s="120">
        <v>0</v>
      </c>
      <c r="O366" s="120">
        <v>0</v>
      </c>
      <c r="P366" s="120">
        <v>0</v>
      </c>
      <c r="Q366" s="120">
        <v>0</v>
      </c>
      <c r="R366" s="120">
        <v>0</v>
      </c>
      <c r="S366" s="120">
        <v>0</v>
      </c>
      <c r="T366" s="120">
        <v>0</v>
      </c>
      <c r="U366" s="120">
        <v>0</v>
      </c>
      <c r="V366" s="120">
        <v>0.08</v>
      </c>
      <c r="W366" s="120">
        <v>11.7</v>
      </c>
      <c r="X366" s="120">
        <v>0</v>
      </c>
      <c r="Y366" s="120">
        <v>0</v>
      </c>
      <c r="Z366" s="120">
        <v>0</v>
      </c>
      <c r="AA366" s="120">
        <v>0</v>
      </c>
      <c r="AB366" s="120">
        <v>0</v>
      </c>
      <c r="AC366" s="120">
        <v>0</v>
      </c>
      <c r="AD366" s="120">
        <v>0</v>
      </c>
      <c r="AE366" s="120">
        <v>0</v>
      </c>
      <c r="AF366" s="120">
        <v>11.86</v>
      </c>
    </row>
    <row r="367" spans="1:32" x14ac:dyDescent="0.25">
      <c r="B367" s="119" t="s">
        <v>428</v>
      </c>
      <c r="C367" s="120">
        <v>0</v>
      </c>
      <c r="D367" s="120">
        <v>180.434</v>
      </c>
      <c r="E367" s="120">
        <v>0</v>
      </c>
      <c r="F367" s="120">
        <v>0</v>
      </c>
      <c r="G367" s="120">
        <v>17.600000000000001</v>
      </c>
      <c r="H367" s="120">
        <v>0</v>
      </c>
      <c r="I367" s="120">
        <v>2.7227199999999998</v>
      </c>
      <c r="J367" s="120">
        <v>0.27</v>
      </c>
      <c r="K367" s="120">
        <v>0</v>
      </c>
      <c r="L367" s="120">
        <v>181.8</v>
      </c>
      <c r="M367" s="120">
        <v>0</v>
      </c>
      <c r="N367" s="120">
        <v>0</v>
      </c>
      <c r="O367" s="120">
        <v>54.7</v>
      </c>
      <c r="P367" s="120">
        <v>3.8</v>
      </c>
      <c r="Q367" s="120">
        <v>0</v>
      </c>
      <c r="R367" s="120">
        <v>0</v>
      </c>
      <c r="S367" s="120">
        <v>0</v>
      </c>
      <c r="T367" s="120">
        <v>0</v>
      </c>
      <c r="U367" s="120">
        <v>0</v>
      </c>
      <c r="V367" s="120">
        <v>9.7366600000000005</v>
      </c>
      <c r="W367" s="120">
        <v>0</v>
      </c>
      <c r="X367" s="120">
        <v>0</v>
      </c>
      <c r="Y367" s="120">
        <v>0</v>
      </c>
      <c r="Z367" s="120">
        <v>0</v>
      </c>
      <c r="AA367" s="120">
        <v>0</v>
      </c>
      <c r="AB367" s="120">
        <v>0</v>
      </c>
      <c r="AC367" s="120">
        <v>0</v>
      </c>
      <c r="AD367" s="120">
        <v>0</v>
      </c>
      <c r="AE367" s="120">
        <v>0</v>
      </c>
      <c r="AF367" s="120">
        <v>451.06338000000005</v>
      </c>
    </row>
    <row r="368" spans="1:32" x14ac:dyDescent="0.25">
      <c r="B368" s="119" t="s">
        <v>429</v>
      </c>
      <c r="C368" s="120">
        <v>0</v>
      </c>
      <c r="D368" s="120">
        <v>0</v>
      </c>
      <c r="E368" s="120">
        <v>0</v>
      </c>
      <c r="F368" s="120">
        <v>0</v>
      </c>
      <c r="G368" s="120">
        <v>0</v>
      </c>
      <c r="H368" s="120">
        <v>0</v>
      </c>
      <c r="I368" s="120">
        <v>0.16</v>
      </c>
      <c r="J368" s="120">
        <v>0</v>
      </c>
      <c r="K368" s="120">
        <v>0</v>
      </c>
      <c r="L368" s="120">
        <v>0</v>
      </c>
      <c r="M368" s="120">
        <v>0</v>
      </c>
      <c r="N368" s="120">
        <v>0</v>
      </c>
      <c r="O368" s="120">
        <v>0</v>
      </c>
      <c r="P368" s="120">
        <v>0</v>
      </c>
      <c r="Q368" s="120">
        <v>0</v>
      </c>
      <c r="R368" s="120">
        <v>0</v>
      </c>
      <c r="S368" s="120">
        <v>0</v>
      </c>
      <c r="T368" s="120">
        <v>0</v>
      </c>
      <c r="U368" s="120">
        <v>0</v>
      </c>
      <c r="V368" s="120">
        <v>0.05</v>
      </c>
      <c r="W368" s="120">
        <v>0</v>
      </c>
      <c r="X368" s="120">
        <v>6</v>
      </c>
      <c r="Y368" s="120">
        <v>0</v>
      </c>
      <c r="Z368" s="120">
        <v>0</v>
      </c>
      <c r="AA368" s="120">
        <v>0</v>
      </c>
      <c r="AB368" s="120">
        <v>0</v>
      </c>
      <c r="AC368" s="120">
        <v>0</v>
      </c>
      <c r="AD368" s="120">
        <v>0</v>
      </c>
      <c r="AE368" s="120">
        <v>0</v>
      </c>
      <c r="AF368" s="120">
        <v>6.21</v>
      </c>
    </row>
    <row r="369" spans="1:32" x14ac:dyDescent="0.25">
      <c r="B369" s="119" t="s">
        <v>430</v>
      </c>
      <c r="C369" s="120">
        <v>0</v>
      </c>
      <c r="D369" s="120">
        <v>0</v>
      </c>
      <c r="E369" s="120">
        <v>0</v>
      </c>
      <c r="F369" s="120">
        <v>0</v>
      </c>
      <c r="G369" s="120">
        <v>0</v>
      </c>
      <c r="H369" s="120">
        <v>0</v>
      </c>
      <c r="I369" s="120">
        <v>0.01</v>
      </c>
      <c r="J369" s="120">
        <v>0</v>
      </c>
      <c r="K369" s="120">
        <v>0</v>
      </c>
      <c r="L369" s="120">
        <v>0</v>
      </c>
      <c r="M369" s="120">
        <v>0</v>
      </c>
      <c r="N369" s="120">
        <v>0</v>
      </c>
      <c r="O369" s="120">
        <v>0</v>
      </c>
      <c r="P369" s="120">
        <v>0</v>
      </c>
      <c r="Q369" s="120">
        <v>0</v>
      </c>
      <c r="R369" s="120">
        <v>0</v>
      </c>
      <c r="S369" s="120">
        <v>0</v>
      </c>
      <c r="T369" s="120">
        <v>0</v>
      </c>
      <c r="U369" s="120">
        <v>0</v>
      </c>
      <c r="V369" s="120">
        <v>0.02</v>
      </c>
      <c r="W369" s="120">
        <v>0</v>
      </c>
      <c r="X369" s="120">
        <v>2.4</v>
      </c>
      <c r="Y369" s="120">
        <v>0</v>
      </c>
      <c r="Z369" s="120">
        <v>0</v>
      </c>
      <c r="AA369" s="120">
        <v>0</v>
      </c>
      <c r="AB369" s="120">
        <v>0</v>
      </c>
      <c r="AC369" s="120">
        <v>0</v>
      </c>
      <c r="AD369" s="120">
        <v>0</v>
      </c>
      <c r="AE369" s="120">
        <v>0</v>
      </c>
      <c r="AF369" s="120">
        <v>2.4299999999999997</v>
      </c>
    </row>
    <row r="370" spans="1:32" x14ac:dyDescent="0.25">
      <c r="B370" s="119" t="s">
        <v>431</v>
      </c>
      <c r="C370" s="120">
        <v>0</v>
      </c>
      <c r="D370" s="120">
        <v>0</v>
      </c>
      <c r="E370" s="120">
        <v>0</v>
      </c>
      <c r="F370" s="120">
        <v>0</v>
      </c>
      <c r="G370" s="120">
        <v>0</v>
      </c>
      <c r="H370" s="120">
        <v>0</v>
      </c>
      <c r="I370" s="120">
        <v>7.0000000000000007E-2</v>
      </c>
      <c r="J370" s="120">
        <v>0</v>
      </c>
      <c r="K370" s="120">
        <v>0</v>
      </c>
      <c r="L370" s="120">
        <v>0</v>
      </c>
      <c r="M370" s="120">
        <v>0</v>
      </c>
      <c r="N370" s="120">
        <v>0</v>
      </c>
      <c r="O370" s="120">
        <v>0</v>
      </c>
      <c r="P370" s="120">
        <v>0</v>
      </c>
      <c r="Q370" s="120">
        <v>0</v>
      </c>
      <c r="R370" s="120">
        <v>0</v>
      </c>
      <c r="S370" s="120">
        <v>0</v>
      </c>
      <c r="T370" s="120">
        <v>0</v>
      </c>
      <c r="U370" s="120">
        <v>0</v>
      </c>
      <c r="V370" s="120">
        <v>4.5999999999999999E-2</v>
      </c>
      <c r="W370" s="120">
        <v>0</v>
      </c>
      <c r="X370" s="120">
        <v>3.7</v>
      </c>
      <c r="Y370" s="120">
        <v>0</v>
      </c>
      <c r="Z370" s="120">
        <v>0</v>
      </c>
      <c r="AA370" s="120">
        <v>0</v>
      </c>
      <c r="AB370" s="120">
        <v>0</v>
      </c>
      <c r="AC370" s="120">
        <v>0</v>
      </c>
      <c r="AD370" s="120">
        <v>0</v>
      </c>
      <c r="AE370" s="120">
        <v>0</v>
      </c>
      <c r="AF370" s="120">
        <v>3.8160000000000003</v>
      </c>
    </row>
    <row r="371" spans="1:32" x14ac:dyDescent="0.2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row>
    <row r="372" spans="1:32" x14ac:dyDescent="0.25">
      <c r="B372" s="119" t="s">
        <v>433</v>
      </c>
      <c r="C372" s="120">
        <v>0</v>
      </c>
      <c r="D372" s="120">
        <v>0</v>
      </c>
      <c r="E372" s="120">
        <v>0</v>
      </c>
      <c r="F372" s="120">
        <v>0</v>
      </c>
      <c r="G372" s="120">
        <v>0</v>
      </c>
      <c r="H372" s="120">
        <v>4.5469999999999997</v>
      </c>
      <c r="I372" s="120">
        <v>0.81100000000000005</v>
      </c>
      <c r="J372" s="120">
        <v>0</v>
      </c>
      <c r="K372" s="120">
        <v>0</v>
      </c>
      <c r="L372" s="120">
        <v>0</v>
      </c>
      <c r="M372" s="120">
        <v>0</v>
      </c>
      <c r="N372" s="120">
        <v>0</v>
      </c>
      <c r="O372" s="120">
        <v>0</v>
      </c>
      <c r="P372" s="120">
        <v>25.018000000000001</v>
      </c>
      <c r="Q372" s="120">
        <v>0</v>
      </c>
      <c r="R372" s="120">
        <v>0</v>
      </c>
      <c r="S372" s="120">
        <v>0</v>
      </c>
      <c r="T372" s="120">
        <v>0</v>
      </c>
      <c r="U372" s="120">
        <v>0</v>
      </c>
      <c r="V372" s="120">
        <v>0.9</v>
      </c>
      <c r="W372" s="120">
        <v>0</v>
      </c>
      <c r="X372" s="120">
        <v>12.776</v>
      </c>
      <c r="Y372" s="120">
        <v>0</v>
      </c>
      <c r="Z372" s="120">
        <v>0</v>
      </c>
      <c r="AA372" s="120">
        <v>0</v>
      </c>
      <c r="AB372" s="120">
        <v>0</v>
      </c>
      <c r="AC372" s="120">
        <v>0</v>
      </c>
      <c r="AD372" s="120">
        <v>0</v>
      </c>
      <c r="AE372" s="120">
        <v>0</v>
      </c>
      <c r="AF372" s="120">
        <v>44.052</v>
      </c>
    </row>
    <row r="373" spans="1:32" x14ac:dyDescent="0.25">
      <c r="B373" s="119" t="s">
        <v>434</v>
      </c>
      <c r="C373" s="120">
        <v>0</v>
      </c>
      <c r="D373" s="120">
        <v>0</v>
      </c>
      <c r="E373" s="120">
        <v>0</v>
      </c>
      <c r="F373" s="120">
        <v>0</v>
      </c>
      <c r="G373" s="120">
        <v>0</v>
      </c>
      <c r="H373" s="120">
        <v>0</v>
      </c>
      <c r="I373" s="120">
        <v>0.1</v>
      </c>
      <c r="J373" s="120">
        <v>0</v>
      </c>
      <c r="K373" s="120">
        <v>0</v>
      </c>
      <c r="L373" s="120">
        <v>0</v>
      </c>
      <c r="M373" s="120">
        <v>0</v>
      </c>
      <c r="N373" s="120">
        <v>0</v>
      </c>
      <c r="O373" s="120">
        <v>0</v>
      </c>
      <c r="P373" s="120">
        <v>0</v>
      </c>
      <c r="Q373" s="120">
        <v>0</v>
      </c>
      <c r="R373" s="120">
        <v>0</v>
      </c>
      <c r="S373" s="120">
        <v>0</v>
      </c>
      <c r="T373" s="120">
        <v>0</v>
      </c>
      <c r="U373" s="120">
        <v>0</v>
      </c>
      <c r="V373" s="120">
        <v>0.1</v>
      </c>
      <c r="W373" s="120">
        <v>0</v>
      </c>
      <c r="X373" s="120">
        <v>0</v>
      </c>
      <c r="Y373" s="120">
        <v>0</v>
      </c>
      <c r="Z373" s="120">
        <v>0</v>
      </c>
      <c r="AA373" s="120">
        <v>0</v>
      </c>
      <c r="AB373" s="120">
        <v>0</v>
      </c>
      <c r="AC373" s="120">
        <v>0</v>
      </c>
      <c r="AD373" s="120">
        <v>0</v>
      </c>
      <c r="AE373" s="120">
        <v>5.6011800000000003</v>
      </c>
      <c r="AF373" s="120">
        <v>5.8011800000000004</v>
      </c>
    </row>
    <row r="374" spans="1:32" x14ac:dyDescent="0.2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row>
    <row r="375" spans="1:32" x14ac:dyDescent="0.25">
      <c r="B375" s="119" t="s">
        <v>436</v>
      </c>
      <c r="C375" s="120">
        <v>0</v>
      </c>
      <c r="D375" s="120">
        <v>0</v>
      </c>
      <c r="E375" s="120">
        <v>0</v>
      </c>
      <c r="F375" s="120">
        <v>0</v>
      </c>
      <c r="G375" s="120">
        <v>0</v>
      </c>
      <c r="H375" s="120">
        <v>0</v>
      </c>
      <c r="I375" s="120">
        <v>0</v>
      </c>
      <c r="J375" s="120">
        <v>0</v>
      </c>
      <c r="K375" s="120">
        <v>0</v>
      </c>
      <c r="L375" s="120">
        <v>0</v>
      </c>
      <c r="M375" s="120">
        <v>0</v>
      </c>
      <c r="N375" s="120">
        <v>0</v>
      </c>
      <c r="O375" s="120">
        <v>0</v>
      </c>
      <c r="P375" s="120">
        <v>0</v>
      </c>
      <c r="Q375" s="120">
        <v>0</v>
      </c>
      <c r="R375" s="120">
        <v>0</v>
      </c>
      <c r="S375" s="120">
        <v>0</v>
      </c>
      <c r="T375" s="120">
        <v>0</v>
      </c>
      <c r="U375" s="120">
        <v>0</v>
      </c>
      <c r="V375" s="120">
        <v>10.02</v>
      </c>
      <c r="W375" s="120">
        <v>0</v>
      </c>
      <c r="X375" s="120">
        <v>0</v>
      </c>
      <c r="Y375" s="120">
        <v>0</v>
      </c>
      <c r="Z375" s="120">
        <v>0</v>
      </c>
      <c r="AA375" s="120">
        <v>0</v>
      </c>
      <c r="AB375" s="120">
        <v>0</v>
      </c>
      <c r="AC375" s="120">
        <v>0</v>
      </c>
      <c r="AD375" s="120">
        <v>0</v>
      </c>
      <c r="AE375" s="120">
        <v>0</v>
      </c>
      <c r="AF375" s="120">
        <v>10.02</v>
      </c>
    </row>
    <row r="376" spans="1:32" x14ac:dyDescent="0.2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row>
    <row r="377" spans="1:32" x14ac:dyDescent="0.25">
      <c r="B377" s="119" t="s">
        <v>9</v>
      </c>
      <c r="C377" s="120">
        <v>0</v>
      </c>
      <c r="D377" s="120">
        <v>0</v>
      </c>
      <c r="E377" s="120">
        <v>0</v>
      </c>
      <c r="F377" s="120">
        <v>0</v>
      </c>
      <c r="G377" s="120">
        <v>0</v>
      </c>
      <c r="H377" s="120">
        <v>0</v>
      </c>
      <c r="I377" s="120">
        <v>0</v>
      </c>
      <c r="J377" s="120">
        <v>0</v>
      </c>
      <c r="K377" s="120">
        <v>0</v>
      </c>
      <c r="L377" s="120">
        <v>0</v>
      </c>
      <c r="M377" s="120">
        <v>0</v>
      </c>
      <c r="N377" s="120">
        <v>0</v>
      </c>
      <c r="O377" s="120">
        <v>0</v>
      </c>
      <c r="P377" s="120">
        <v>0</v>
      </c>
      <c r="Q377" s="120">
        <v>0</v>
      </c>
      <c r="R377" s="120">
        <v>0</v>
      </c>
      <c r="S377" s="120">
        <v>0</v>
      </c>
      <c r="T377" s="120">
        <v>0</v>
      </c>
      <c r="U377" s="120">
        <v>0</v>
      </c>
      <c r="V377" s="120">
        <v>0</v>
      </c>
      <c r="W377" s="120">
        <v>0</v>
      </c>
      <c r="X377" s="120">
        <v>0</v>
      </c>
      <c r="Y377" s="120">
        <v>0</v>
      </c>
      <c r="Z377" s="120">
        <v>0</v>
      </c>
      <c r="AA377" s="120">
        <v>0</v>
      </c>
      <c r="AB377" s="120">
        <v>0</v>
      </c>
      <c r="AC377" s="120">
        <v>0</v>
      </c>
      <c r="AD377" s="120">
        <v>0</v>
      </c>
      <c r="AE377" s="120">
        <v>0</v>
      </c>
      <c r="AF377" s="120">
        <v>0</v>
      </c>
    </row>
    <row r="378" spans="1:32" x14ac:dyDescent="0.25">
      <c r="B378" s="119" t="s">
        <v>12</v>
      </c>
      <c r="C378" s="120">
        <v>0</v>
      </c>
      <c r="D378" s="120">
        <v>0</v>
      </c>
      <c r="E378" s="120">
        <v>0</v>
      </c>
      <c r="F378" s="120">
        <v>0</v>
      </c>
      <c r="G378" s="120">
        <v>0</v>
      </c>
      <c r="H378" s="120">
        <v>0</v>
      </c>
      <c r="I378" s="120">
        <v>0</v>
      </c>
      <c r="J378" s="120">
        <v>0</v>
      </c>
      <c r="K378" s="120">
        <v>0</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0</v>
      </c>
      <c r="AA378" s="120">
        <v>0</v>
      </c>
      <c r="AB378" s="120">
        <v>0</v>
      </c>
      <c r="AC378" s="120">
        <v>0</v>
      </c>
      <c r="AD378" s="120">
        <v>0</v>
      </c>
      <c r="AE378" s="120">
        <v>0</v>
      </c>
      <c r="AF378" s="120">
        <v>0</v>
      </c>
    </row>
    <row r="379" spans="1:32" x14ac:dyDescent="0.25">
      <c r="B379" s="119" t="s">
        <v>13</v>
      </c>
      <c r="C379" s="120">
        <v>0</v>
      </c>
      <c r="D379" s="120">
        <v>0</v>
      </c>
      <c r="E379" s="120">
        <v>0</v>
      </c>
      <c r="F379" s="120">
        <v>0</v>
      </c>
      <c r="G379" s="120">
        <v>0</v>
      </c>
      <c r="H379" s="120">
        <v>0</v>
      </c>
      <c r="I379" s="120">
        <v>0</v>
      </c>
      <c r="J379" s="120">
        <v>0</v>
      </c>
      <c r="K379" s="120">
        <v>0</v>
      </c>
      <c r="L379" s="120">
        <v>0</v>
      </c>
      <c r="M379" s="120">
        <v>0</v>
      </c>
      <c r="N379" s="120">
        <v>0</v>
      </c>
      <c r="O379" s="120">
        <v>0</v>
      </c>
      <c r="P379" s="120">
        <v>0</v>
      </c>
      <c r="Q379" s="120">
        <v>0</v>
      </c>
      <c r="R379" s="120">
        <v>0</v>
      </c>
      <c r="S379" s="120">
        <v>0</v>
      </c>
      <c r="T379" s="120">
        <v>0</v>
      </c>
      <c r="U379" s="120">
        <v>0</v>
      </c>
      <c r="V379" s="120">
        <v>0</v>
      </c>
      <c r="W379" s="120">
        <v>0</v>
      </c>
      <c r="X379" s="120">
        <v>0</v>
      </c>
      <c r="Y379" s="120">
        <v>0</v>
      </c>
      <c r="Z379" s="120">
        <v>0</v>
      </c>
      <c r="AA379" s="120">
        <v>0</v>
      </c>
      <c r="AB379" s="120">
        <v>0</v>
      </c>
      <c r="AC379" s="120">
        <v>0</v>
      </c>
      <c r="AD379" s="120">
        <v>0</v>
      </c>
      <c r="AE379" s="120">
        <v>0</v>
      </c>
      <c r="AF379" s="120">
        <v>0</v>
      </c>
    </row>
    <row r="380" spans="1:32" x14ac:dyDescent="0.25">
      <c r="B380" s="119" t="s">
        <v>14</v>
      </c>
      <c r="C380" s="120">
        <v>0</v>
      </c>
      <c r="D380" s="120">
        <v>0</v>
      </c>
      <c r="E380" s="120">
        <v>0</v>
      </c>
      <c r="F380" s="120">
        <v>0</v>
      </c>
      <c r="G380" s="120">
        <v>0</v>
      </c>
      <c r="H380" s="120">
        <v>0</v>
      </c>
      <c r="I380" s="120">
        <v>0</v>
      </c>
      <c r="J380" s="120">
        <v>0</v>
      </c>
      <c r="K380" s="120">
        <v>0</v>
      </c>
      <c r="L380" s="120">
        <v>0</v>
      </c>
      <c r="M380" s="120">
        <v>0</v>
      </c>
      <c r="N380" s="120">
        <v>0</v>
      </c>
      <c r="O380" s="120">
        <v>0</v>
      </c>
      <c r="P380" s="120">
        <v>0</v>
      </c>
      <c r="Q380" s="120">
        <v>0</v>
      </c>
      <c r="R380" s="120">
        <v>0</v>
      </c>
      <c r="S380" s="120">
        <v>0</v>
      </c>
      <c r="T380" s="120">
        <v>0</v>
      </c>
      <c r="U380" s="120">
        <v>0</v>
      </c>
      <c r="V380" s="120">
        <v>0</v>
      </c>
      <c r="W380" s="120">
        <v>0</v>
      </c>
      <c r="X380" s="120">
        <v>0</v>
      </c>
      <c r="Y380" s="120">
        <v>0</v>
      </c>
      <c r="Z380" s="120">
        <v>0</v>
      </c>
      <c r="AA380" s="120">
        <v>0</v>
      </c>
      <c r="AB380" s="120">
        <v>0</v>
      </c>
      <c r="AC380" s="120">
        <v>0</v>
      </c>
      <c r="AD380" s="120">
        <v>0</v>
      </c>
      <c r="AE380" s="120">
        <v>0</v>
      </c>
      <c r="AF380" s="120">
        <v>0</v>
      </c>
    </row>
    <row r="381" spans="1:32" x14ac:dyDescent="0.25">
      <c r="B381" s="119" t="s">
        <v>15</v>
      </c>
      <c r="C381" s="120">
        <v>0</v>
      </c>
      <c r="D381" s="120">
        <v>0</v>
      </c>
      <c r="E381" s="120">
        <v>0</v>
      </c>
      <c r="F381" s="120">
        <v>0</v>
      </c>
      <c r="G381" s="120">
        <v>0</v>
      </c>
      <c r="H381" s="120">
        <v>0</v>
      </c>
      <c r="I381" s="120">
        <v>0</v>
      </c>
      <c r="J381" s="120">
        <v>0</v>
      </c>
      <c r="K381" s="120">
        <v>0</v>
      </c>
      <c r="L381" s="120">
        <v>0</v>
      </c>
      <c r="M381" s="120">
        <v>0</v>
      </c>
      <c r="N381" s="120">
        <v>0</v>
      </c>
      <c r="O381" s="120">
        <v>0</v>
      </c>
      <c r="P381" s="120">
        <v>0</v>
      </c>
      <c r="Q381" s="120">
        <v>0</v>
      </c>
      <c r="R381" s="120">
        <v>0</v>
      </c>
      <c r="S381" s="120">
        <v>0</v>
      </c>
      <c r="T381" s="120">
        <v>0</v>
      </c>
      <c r="U381" s="120">
        <v>0</v>
      </c>
      <c r="V381" s="120">
        <v>0</v>
      </c>
      <c r="W381" s="120">
        <v>0</v>
      </c>
      <c r="X381" s="120">
        <v>0</v>
      </c>
      <c r="Y381" s="120">
        <v>0</v>
      </c>
      <c r="Z381" s="120">
        <v>0</v>
      </c>
      <c r="AA381" s="120">
        <v>0</v>
      </c>
      <c r="AB381" s="120">
        <v>0</v>
      </c>
      <c r="AC381" s="120">
        <v>0</v>
      </c>
      <c r="AD381" s="120">
        <v>0</v>
      </c>
      <c r="AE381" s="120">
        <v>0</v>
      </c>
      <c r="AF381" s="120">
        <v>0</v>
      </c>
    </row>
    <row r="382" spans="1:32" x14ac:dyDescent="0.25">
      <c r="B382" s="119" t="s">
        <v>18</v>
      </c>
      <c r="C382" s="120">
        <v>0</v>
      </c>
      <c r="D382" s="120">
        <v>0</v>
      </c>
      <c r="E382" s="120">
        <v>0</v>
      </c>
      <c r="F382" s="120">
        <v>0</v>
      </c>
      <c r="G382" s="120">
        <v>0</v>
      </c>
      <c r="H382" s="120">
        <v>0</v>
      </c>
      <c r="I382" s="120">
        <v>0</v>
      </c>
      <c r="J382" s="120">
        <v>0</v>
      </c>
      <c r="K382" s="120">
        <v>0</v>
      </c>
      <c r="L382" s="120">
        <v>0</v>
      </c>
      <c r="M382" s="120">
        <v>0</v>
      </c>
      <c r="N382" s="120">
        <v>0</v>
      </c>
      <c r="O382" s="120">
        <v>0</v>
      </c>
      <c r="P382" s="120">
        <v>0</v>
      </c>
      <c r="Q382" s="120">
        <v>0</v>
      </c>
      <c r="R382" s="120">
        <v>0</v>
      </c>
      <c r="S382" s="120">
        <v>0</v>
      </c>
      <c r="T382" s="120">
        <v>0</v>
      </c>
      <c r="U382" s="120">
        <v>0</v>
      </c>
      <c r="V382" s="120">
        <v>0</v>
      </c>
      <c r="W382" s="120">
        <v>0</v>
      </c>
      <c r="X382" s="120">
        <v>0</v>
      </c>
      <c r="Y382" s="120">
        <v>0</v>
      </c>
      <c r="Z382" s="120">
        <v>0</v>
      </c>
      <c r="AA382" s="120">
        <v>0</v>
      </c>
      <c r="AB382" s="120">
        <v>0</v>
      </c>
      <c r="AC382" s="120">
        <v>0</v>
      </c>
      <c r="AD382" s="120">
        <v>0</v>
      </c>
      <c r="AE382" s="120">
        <v>0</v>
      </c>
      <c r="AF382" s="120">
        <v>0</v>
      </c>
    </row>
    <row r="383" spans="1:32" x14ac:dyDescent="0.25">
      <c r="B383" s="119" t="s">
        <v>19</v>
      </c>
      <c r="C383" s="120">
        <v>0</v>
      </c>
      <c r="D383" s="120">
        <v>0</v>
      </c>
      <c r="E383" s="120">
        <v>0</v>
      </c>
      <c r="F383" s="120">
        <v>0</v>
      </c>
      <c r="G383" s="120">
        <v>0</v>
      </c>
      <c r="H383" s="120">
        <v>0</v>
      </c>
      <c r="I383" s="120">
        <v>0</v>
      </c>
      <c r="J383" s="120">
        <v>0</v>
      </c>
      <c r="K383" s="120">
        <v>0</v>
      </c>
      <c r="L383" s="120">
        <v>0</v>
      </c>
      <c r="M383" s="120">
        <v>0</v>
      </c>
      <c r="N383" s="120">
        <v>0</v>
      </c>
      <c r="O383" s="120">
        <v>0</v>
      </c>
      <c r="P383" s="120">
        <v>0</v>
      </c>
      <c r="Q383" s="120">
        <v>0</v>
      </c>
      <c r="R383" s="120">
        <v>0</v>
      </c>
      <c r="S383" s="120">
        <v>0</v>
      </c>
      <c r="T383" s="120">
        <v>0</v>
      </c>
      <c r="U383" s="120">
        <v>0</v>
      </c>
      <c r="V383" s="120">
        <v>0</v>
      </c>
      <c r="W383" s="120">
        <v>0</v>
      </c>
      <c r="X383" s="120">
        <v>0</v>
      </c>
      <c r="Y383" s="120">
        <v>0</v>
      </c>
      <c r="Z383" s="120">
        <v>0</v>
      </c>
      <c r="AA383" s="120">
        <v>0</v>
      </c>
      <c r="AB383" s="120">
        <v>0</v>
      </c>
      <c r="AC383" s="120">
        <v>0</v>
      </c>
      <c r="AD383" s="120">
        <v>0</v>
      </c>
      <c r="AE383" s="120">
        <v>0</v>
      </c>
      <c r="AF383" s="120">
        <v>0</v>
      </c>
    </row>
    <row r="384" spans="1:32" x14ac:dyDescent="0.25">
      <c r="B384" s="119" t="s">
        <v>20</v>
      </c>
      <c r="C384" s="120">
        <v>0</v>
      </c>
      <c r="D384" s="120">
        <v>0</v>
      </c>
      <c r="E384" s="120">
        <v>0</v>
      </c>
      <c r="F384" s="120">
        <v>0</v>
      </c>
      <c r="G384" s="120">
        <v>0</v>
      </c>
      <c r="H384" s="120">
        <v>0</v>
      </c>
      <c r="I384" s="120">
        <v>0</v>
      </c>
      <c r="J384" s="120">
        <v>0</v>
      </c>
      <c r="K384" s="120">
        <v>0</v>
      </c>
      <c r="L384" s="120">
        <v>0</v>
      </c>
      <c r="M384" s="120">
        <v>0</v>
      </c>
      <c r="N384" s="120">
        <v>0</v>
      </c>
      <c r="O384" s="120">
        <v>0</v>
      </c>
      <c r="P384" s="120">
        <v>0</v>
      </c>
      <c r="Q384" s="120">
        <v>0</v>
      </c>
      <c r="R384" s="120">
        <v>0</v>
      </c>
      <c r="S384" s="120">
        <v>0</v>
      </c>
      <c r="T384" s="120">
        <v>0</v>
      </c>
      <c r="U384" s="120">
        <v>0</v>
      </c>
      <c r="V384" s="120">
        <v>0</v>
      </c>
      <c r="W384" s="120">
        <v>0</v>
      </c>
      <c r="X384" s="120">
        <v>0</v>
      </c>
      <c r="Y384" s="120">
        <v>0</v>
      </c>
      <c r="Z384" s="120">
        <v>0</v>
      </c>
      <c r="AA384" s="120">
        <v>0</v>
      </c>
      <c r="AB384" s="120">
        <v>0</v>
      </c>
      <c r="AC384" s="120">
        <v>0</v>
      </c>
      <c r="AD384" s="120">
        <v>0</v>
      </c>
      <c r="AE384" s="120">
        <v>0</v>
      </c>
      <c r="AF384" s="120">
        <v>0</v>
      </c>
    </row>
    <row r="385" spans="1:32" x14ac:dyDescent="0.2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row>
    <row r="386" spans="1:32" x14ac:dyDescent="0.25">
      <c r="B386" s="119" t="s">
        <v>439</v>
      </c>
      <c r="C386" s="120">
        <v>0</v>
      </c>
      <c r="D386" s="120">
        <v>0</v>
      </c>
      <c r="E386" s="120">
        <v>0</v>
      </c>
      <c r="F386" s="120">
        <v>0</v>
      </c>
      <c r="G386" s="120">
        <v>0</v>
      </c>
      <c r="H386" s="120">
        <v>0.3</v>
      </c>
      <c r="I386" s="120">
        <v>1.9</v>
      </c>
      <c r="J386" s="120">
        <v>0</v>
      </c>
      <c r="K386" s="120">
        <v>0</v>
      </c>
      <c r="L386" s="120">
        <v>0</v>
      </c>
      <c r="M386" s="120">
        <v>0</v>
      </c>
      <c r="N386" s="120">
        <v>44.5</v>
      </c>
      <c r="O386" s="120">
        <v>0</v>
      </c>
      <c r="P386" s="120">
        <v>0</v>
      </c>
      <c r="Q386" s="120">
        <v>0</v>
      </c>
      <c r="R386" s="120">
        <v>0</v>
      </c>
      <c r="S386" s="120">
        <v>0</v>
      </c>
      <c r="T386" s="120">
        <v>0</v>
      </c>
      <c r="U386" s="120">
        <v>0</v>
      </c>
      <c r="V386" s="120">
        <v>1.1000000000000001</v>
      </c>
      <c r="W386" s="120">
        <v>0</v>
      </c>
      <c r="X386" s="120">
        <v>0</v>
      </c>
      <c r="Y386" s="120">
        <v>0</v>
      </c>
      <c r="Z386" s="120">
        <v>0</v>
      </c>
      <c r="AA386" s="120">
        <v>0</v>
      </c>
      <c r="AB386" s="120">
        <v>0</v>
      </c>
      <c r="AC386" s="120">
        <v>0</v>
      </c>
      <c r="AD386" s="120">
        <v>0</v>
      </c>
      <c r="AE386" s="120">
        <v>0</v>
      </c>
      <c r="AF386" s="120">
        <v>47.800000000000004</v>
      </c>
    </row>
    <row r="387" spans="1:32" x14ac:dyDescent="0.2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row>
    <row r="388" spans="1:32" x14ac:dyDescent="0.25">
      <c r="B388" s="119" t="s">
        <v>441</v>
      </c>
      <c r="C388" s="120">
        <v>0</v>
      </c>
      <c r="D388" s="120">
        <v>0</v>
      </c>
      <c r="E388" s="120">
        <v>0</v>
      </c>
      <c r="F388" s="120">
        <v>37.35</v>
      </c>
      <c r="G388" s="120">
        <v>0.32</v>
      </c>
      <c r="H388" s="120">
        <v>0</v>
      </c>
      <c r="I388" s="120">
        <v>0</v>
      </c>
      <c r="J388" s="120">
        <v>0</v>
      </c>
      <c r="K388" s="120">
        <v>0</v>
      </c>
      <c r="L388" s="120">
        <v>19.63</v>
      </c>
      <c r="M388" s="120">
        <v>0</v>
      </c>
      <c r="N388" s="120">
        <v>0</v>
      </c>
      <c r="O388" s="120">
        <v>26.66</v>
      </c>
      <c r="P388" s="120">
        <v>0</v>
      </c>
      <c r="Q388" s="120">
        <v>17.12</v>
      </c>
      <c r="R388" s="120">
        <v>47.63</v>
      </c>
      <c r="S388" s="120">
        <v>0</v>
      </c>
      <c r="T388" s="120">
        <v>0</v>
      </c>
      <c r="U388" s="120">
        <v>0</v>
      </c>
      <c r="V388" s="120">
        <v>3.55</v>
      </c>
      <c r="W388" s="120">
        <v>0</v>
      </c>
      <c r="X388" s="120">
        <v>0</v>
      </c>
      <c r="Y388" s="120">
        <v>0</v>
      </c>
      <c r="Z388" s="120">
        <v>0</v>
      </c>
      <c r="AA388" s="120">
        <v>0</v>
      </c>
      <c r="AB388" s="120">
        <v>0</v>
      </c>
      <c r="AC388" s="120">
        <v>0</v>
      </c>
      <c r="AD388" s="120">
        <v>0</v>
      </c>
      <c r="AE388" s="120">
        <v>0</v>
      </c>
      <c r="AF388" s="120">
        <v>152.26000000000002</v>
      </c>
    </row>
    <row r="389" spans="1:32" x14ac:dyDescent="0.25">
      <c r="B389" s="119" t="s">
        <v>442</v>
      </c>
      <c r="C389" s="120">
        <v>0</v>
      </c>
      <c r="D389" s="120">
        <v>0</v>
      </c>
      <c r="E389" s="120">
        <v>0</v>
      </c>
      <c r="F389" s="120">
        <v>6.45</v>
      </c>
      <c r="G389" s="120">
        <v>0.35</v>
      </c>
      <c r="H389" s="120">
        <v>0</v>
      </c>
      <c r="I389" s="120">
        <v>0.33</v>
      </c>
      <c r="J389" s="120">
        <v>0</v>
      </c>
      <c r="K389" s="120">
        <v>0</v>
      </c>
      <c r="L389" s="120">
        <v>6.06</v>
      </c>
      <c r="M389" s="120">
        <v>0</v>
      </c>
      <c r="N389" s="120">
        <v>0</v>
      </c>
      <c r="O389" s="120">
        <v>4.99</v>
      </c>
      <c r="P389" s="120">
        <v>0</v>
      </c>
      <c r="Q389" s="120">
        <v>0</v>
      </c>
      <c r="R389" s="120">
        <v>7.04</v>
      </c>
      <c r="S389" s="120">
        <v>0</v>
      </c>
      <c r="T389" s="120">
        <v>0</v>
      </c>
      <c r="U389" s="120">
        <v>0</v>
      </c>
      <c r="V389" s="120">
        <v>0.75</v>
      </c>
      <c r="W389" s="120">
        <v>0</v>
      </c>
      <c r="X389" s="120">
        <v>0</v>
      </c>
      <c r="Y389" s="120">
        <v>0</v>
      </c>
      <c r="Z389" s="120">
        <v>0</v>
      </c>
      <c r="AA389" s="120">
        <v>0</v>
      </c>
      <c r="AB389" s="120">
        <v>0</v>
      </c>
      <c r="AC389" s="120">
        <v>0</v>
      </c>
      <c r="AD389" s="120">
        <v>0</v>
      </c>
      <c r="AE389" s="120">
        <v>0</v>
      </c>
      <c r="AF389" s="120">
        <v>25.97</v>
      </c>
    </row>
    <row r="390" spans="1:32" x14ac:dyDescent="0.25">
      <c r="B390" s="119" t="s">
        <v>443</v>
      </c>
      <c r="C390" s="120">
        <v>0</v>
      </c>
      <c r="D390" s="120">
        <v>0</v>
      </c>
      <c r="E390" s="120">
        <v>0</v>
      </c>
      <c r="F390" s="120">
        <v>0</v>
      </c>
      <c r="G390" s="120">
        <v>0</v>
      </c>
      <c r="H390" s="120">
        <v>0</v>
      </c>
      <c r="I390" s="120">
        <v>0.03</v>
      </c>
      <c r="J390" s="120">
        <v>0</v>
      </c>
      <c r="K390" s="120">
        <v>0</v>
      </c>
      <c r="L390" s="120">
        <v>2.87</v>
      </c>
      <c r="M390" s="120">
        <v>0</v>
      </c>
      <c r="N390" s="120">
        <v>0</v>
      </c>
      <c r="O390" s="120">
        <v>1.34</v>
      </c>
      <c r="P390" s="120">
        <v>0</v>
      </c>
      <c r="Q390" s="120">
        <v>0</v>
      </c>
      <c r="R390" s="120">
        <v>6.71</v>
      </c>
      <c r="S390" s="120">
        <v>0</v>
      </c>
      <c r="T390" s="120">
        <v>0</v>
      </c>
      <c r="U390" s="120">
        <v>0</v>
      </c>
      <c r="V390" s="120">
        <v>0.22</v>
      </c>
      <c r="W390" s="120">
        <v>0</v>
      </c>
      <c r="X390" s="120">
        <v>0</v>
      </c>
      <c r="Y390" s="120">
        <v>0</v>
      </c>
      <c r="Z390" s="120">
        <v>0</v>
      </c>
      <c r="AA390" s="120">
        <v>0</v>
      </c>
      <c r="AB390" s="120">
        <v>0</v>
      </c>
      <c r="AC390" s="120">
        <v>0</v>
      </c>
      <c r="AD390" s="120">
        <v>0</v>
      </c>
      <c r="AE390" s="120">
        <v>0</v>
      </c>
      <c r="AF390" s="120">
        <v>11.17</v>
      </c>
    </row>
    <row r="391" spans="1:32" x14ac:dyDescent="0.25">
      <c r="B391" s="119" t="s">
        <v>444</v>
      </c>
      <c r="C391" s="120">
        <v>0</v>
      </c>
      <c r="D391" s="120">
        <v>0</v>
      </c>
      <c r="E391" s="120">
        <v>0</v>
      </c>
      <c r="F391" s="120">
        <v>10.93</v>
      </c>
      <c r="G391" s="120">
        <v>0</v>
      </c>
      <c r="H391" s="120">
        <v>0</v>
      </c>
      <c r="I391" s="120">
        <v>0.99</v>
      </c>
      <c r="J391" s="120">
        <v>0</v>
      </c>
      <c r="K391" s="120">
        <v>0</v>
      </c>
      <c r="L391" s="120">
        <v>2.19</v>
      </c>
      <c r="M391" s="120">
        <v>0</v>
      </c>
      <c r="N391" s="120">
        <v>0</v>
      </c>
      <c r="O391" s="120">
        <v>6.31</v>
      </c>
      <c r="P391" s="120">
        <v>0</v>
      </c>
      <c r="Q391" s="120">
        <v>0</v>
      </c>
      <c r="R391" s="120">
        <v>30.61</v>
      </c>
      <c r="S391" s="120">
        <v>0</v>
      </c>
      <c r="T391" s="120">
        <v>0</v>
      </c>
      <c r="U391" s="120">
        <v>0</v>
      </c>
      <c r="V391" s="120">
        <v>0.98</v>
      </c>
      <c r="W391" s="120">
        <v>0</v>
      </c>
      <c r="X391" s="120">
        <v>0</v>
      </c>
      <c r="Y391" s="120">
        <v>0</v>
      </c>
      <c r="Z391" s="120">
        <v>0</v>
      </c>
      <c r="AA391" s="120">
        <v>0</v>
      </c>
      <c r="AB391" s="120">
        <v>0</v>
      </c>
      <c r="AC391" s="120">
        <v>0</v>
      </c>
      <c r="AD391" s="120">
        <v>0</v>
      </c>
      <c r="AE391" s="120">
        <v>0</v>
      </c>
      <c r="AF391" s="120">
        <v>52.01</v>
      </c>
    </row>
    <row r="392" spans="1:32" x14ac:dyDescent="0.2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row>
    <row r="393" spans="1:32" x14ac:dyDescent="0.25">
      <c r="B393" s="119" t="s">
        <v>446</v>
      </c>
      <c r="C393" s="120">
        <v>0</v>
      </c>
      <c r="D393" s="120">
        <v>0</v>
      </c>
      <c r="E393" s="120">
        <v>0</v>
      </c>
      <c r="F393" s="120">
        <v>0</v>
      </c>
      <c r="G393" s="120">
        <v>0</v>
      </c>
      <c r="H393" s="120">
        <v>0</v>
      </c>
      <c r="I393" s="120">
        <v>4.7E-2</v>
      </c>
      <c r="J393" s="120">
        <v>0</v>
      </c>
      <c r="K393" s="120">
        <v>0</v>
      </c>
      <c r="L393" s="120">
        <v>0</v>
      </c>
      <c r="M393" s="120">
        <v>3.6640000000000001</v>
      </c>
      <c r="N393" s="120">
        <v>0</v>
      </c>
      <c r="O393" s="120">
        <v>0</v>
      </c>
      <c r="P393" s="120">
        <v>84</v>
      </c>
      <c r="Q393" s="120">
        <v>0</v>
      </c>
      <c r="R393" s="120">
        <v>0</v>
      </c>
      <c r="S393" s="120">
        <v>0</v>
      </c>
      <c r="T393" s="120">
        <v>0</v>
      </c>
      <c r="U393" s="120">
        <v>0</v>
      </c>
      <c r="V393" s="120">
        <v>1</v>
      </c>
      <c r="W393" s="120">
        <v>0</v>
      </c>
      <c r="X393" s="120">
        <v>0</v>
      </c>
      <c r="Y393" s="120">
        <v>0</v>
      </c>
      <c r="Z393" s="120">
        <v>0</v>
      </c>
      <c r="AA393" s="120">
        <v>0</v>
      </c>
      <c r="AB393" s="120">
        <v>0</v>
      </c>
      <c r="AC393" s="120">
        <v>0</v>
      </c>
      <c r="AD393" s="120">
        <v>0</v>
      </c>
      <c r="AE393" s="120">
        <v>0</v>
      </c>
      <c r="AF393" s="120">
        <v>88.710999999999999</v>
      </c>
    </row>
    <row r="394" spans="1:32" x14ac:dyDescent="0.25">
      <c r="B394" s="119" t="s">
        <v>447</v>
      </c>
      <c r="C394" s="120">
        <v>0</v>
      </c>
      <c r="D394" s="120">
        <v>0</v>
      </c>
      <c r="E394" s="120">
        <v>0</v>
      </c>
      <c r="F394" s="120">
        <v>0</v>
      </c>
      <c r="G394" s="120">
        <v>0</v>
      </c>
      <c r="H394" s="120">
        <v>0</v>
      </c>
      <c r="I394" s="120">
        <v>0.11700000000000001</v>
      </c>
      <c r="J394" s="120">
        <v>0</v>
      </c>
      <c r="K394" s="120">
        <v>0</v>
      </c>
      <c r="L394" s="120">
        <v>0</v>
      </c>
      <c r="M394" s="120">
        <v>0</v>
      </c>
      <c r="N394" s="120">
        <v>0</v>
      </c>
      <c r="O394" s="120">
        <v>0</v>
      </c>
      <c r="P394" s="120">
        <v>0</v>
      </c>
      <c r="Q394" s="120">
        <v>0</v>
      </c>
      <c r="R394" s="120">
        <v>0</v>
      </c>
      <c r="S394" s="120">
        <v>0</v>
      </c>
      <c r="T394" s="120">
        <v>0</v>
      </c>
      <c r="U394" s="120">
        <v>0</v>
      </c>
      <c r="V394" s="120">
        <v>4.3999999999999997E-2</v>
      </c>
      <c r="W394" s="120">
        <v>0.68200000000000005</v>
      </c>
      <c r="X394" s="120">
        <v>0</v>
      </c>
      <c r="Y394" s="120">
        <v>0</v>
      </c>
      <c r="Z394" s="120">
        <v>0</v>
      </c>
      <c r="AA394" s="120">
        <v>0</v>
      </c>
      <c r="AB394" s="120">
        <v>0</v>
      </c>
      <c r="AC394" s="120">
        <v>0</v>
      </c>
      <c r="AD394" s="120">
        <v>0</v>
      </c>
      <c r="AE394" s="120">
        <v>0</v>
      </c>
      <c r="AF394" s="120">
        <v>0.84300000000000008</v>
      </c>
    </row>
    <row r="395" spans="1:32" x14ac:dyDescent="0.2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row>
    <row r="396" spans="1:32" x14ac:dyDescent="0.25">
      <c r="B396" s="119" t="s">
        <v>449</v>
      </c>
      <c r="C396" s="120">
        <v>0</v>
      </c>
      <c r="D396" s="120">
        <v>9.7071299999999994</v>
      </c>
      <c r="E396" s="120">
        <v>0</v>
      </c>
      <c r="F396" s="120">
        <v>1.92432</v>
      </c>
      <c r="G396" s="120">
        <v>0</v>
      </c>
      <c r="H396" s="120">
        <v>0</v>
      </c>
      <c r="I396" s="120">
        <v>4.0909399999999998</v>
      </c>
      <c r="J396" s="120">
        <v>0</v>
      </c>
      <c r="K396" s="120">
        <v>0</v>
      </c>
      <c r="L396" s="120">
        <v>4.4900799999999998</v>
      </c>
      <c r="M396" s="120">
        <v>0</v>
      </c>
      <c r="N396" s="120">
        <v>113.791</v>
      </c>
      <c r="O396" s="120">
        <v>24.8</v>
      </c>
      <c r="P396" s="120">
        <v>0</v>
      </c>
      <c r="Q396" s="120">
        <v>0</v>
      </c>
      <c r="R396" s="120">
        <v>0</v>
      </c>
      <c r="S396" s="120">
        <v>0</v>
      </c>
      <c r="T396" s="120">
        <v>0</v>
      </c>
      <c r="U396" s="120">
        <v>0</v>
      </c>
      <c r="V396" s="120">
        <v>3.9613299999999998</v>
      </c>
      <c r="W396" s="120">
        <v>0</v>
      </c>
      <c r="X396" s="120">
        <v>11.33</v>
      </c>
      <c r="Y396" s="120">
        <v>0</v>
      </c>
      <c r="Z396" s="120">
        <v>0</v>
      </c>
      <c r="AA396" s="120">
        <v>0</v>
      </c>
      <c r="AB396" s="120">
        <v>0</v>
      </c>
      <c r="AC396" s="120">
        <v>0</v>
      </c>
      <c r="AD396" s="120">
        <v>0</v>
      </c>
      <c r="AE396" s="120">
        <v>10.193199999999999</v>
      </c>
      <c r="AF396" s="120">
        <v>184.28800000000001</v>
      </c>
    </row>
    <row r="397" spans="1:32" x14ac:dyDescent="0.2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row>
    <row r="398" spans="1:32" x14ac:dyDescent="0.25">
      <c r="B398" s="119" t="s">
        <v>451</v>
      </c>
      <c r="C398" s="120">
        <v>0</v>
      </c>
      <c r="D398" s="120">
        <v>0</v>
      </c>
      <c r="E398" s="120">
        <v>0</v>
      </c>
      <c r="F398" s="120">
        <v>0</v>
      </c>
      <c r="G398" s="120">
        <v>0</v>
      </c>
      <c r="H398" s="120">
        <v>0</v>
      </c>
      <c r="I398" s="120">
        <v>0</v>
      </c>
      <c r="J398" s="120">
        <v>0</v>
      </c>
      <c r="K398" s="120">
        <v>3.2770000000000001</v>
      </c>
      <c r="L398" s="120">
        <v>0</v>
      </c>
      <c r="M398" s="120">
        <v>0</v>
      </c>
      <c r="N398" s="120">
        <v>0</v>
      </c>
      <c r="O398" s="120">
        <v>3.512</v>
      </c>
      <c r="P398" s="120">
        <v>0</v>
      </c>
      <c r="Q398" s="120">
        <v>22.831</v>
      </c>
      <c r="R398" s="120">
        <v>0</v>
      </c>
      <c r="S398" s="120">
        <v>0</v>
      </c>
      <c r="T398" s="120">
        <v>0</v>
      </c>
      <c r="U398" s="120">
        <v>0</v>
      </c>
      <c r="V398" s="120">
        <v>0.6</v>
      </c>
      <c r="W398" s="120">
        <v>0</v>
      </c>
      <c r="X398" s="120">
        <v>0</v>
      </c>
      <c r="Y398" s="120">
        <v>0</v>
      </c>
      <c r="Z398" s="120">
        <v>0</v>
      </c>
      <c r="AA398" s="120">
        <v>0</v>
      </c>
      <c r="AB398" s="120">
        <v>0</v>
      </c>
      <c r="AC398" s="120">
        <v>0</v>
      </c>
      <c r="AD398" s="120">
        <v>0</v>
      </c>
      <c r="AE398" s="120">
        <v>0</v>
      </c>
      <c r="AF398" s="120">
        <v>30.22</v>
      </c>
    </row>
    <row r="399" spans="1:32" x14ac:dyDescent="0.25">
      <c r="B399" s="119" t="s">
        <v>452</v>
      </c>
      <c r="C399" s="120">
        <v>0</v>
      </c>
      <c r="D399" s="120">
        <v>0</v>
      </c>
      <c r="E399" s="120">
        <v>0</v>
      </c>
      <c r="F399" s="120">
        <v>0</v>
      </c>
      <c r="G399" s="120">
        <v>0</v>
      </c>
      <c r="H399" s="120">
        <v>0</v>
      </c>
      <c r="I399" s="120">
        <v>0.55800000000000005</v>
      </c>
      <c r="J399" s="120">
        <v>0</v>
      </c>
      <c r="K399" s="120">
        <v>0</v>
      </c>
      <c r="L399" s="120">
        <v>0</v>
      </c>
      <c r="M399" s="120">
        <v>0</v>
      </c>
      <c r="N399" s="120">
        <v>2</v>
      </c>
      <c r="O399" s="120">
        <v>2.41</v>
      </c>
      <c r="P399" s="120">
        <v>0</v>
      </c>
      <c r="Q399" s="120">
        <v>2.7</v>
      </c>
      <c r="R399" s="120">
        <v>12.851000000000001</v>
      </c>
      <c r="S399" s="120">
        <v>0</v>
      </c>
      <c r="T399" s="120">
        <v>1.9</v>
      </c>
      <c r="U399" s="120">
        <v>0</v>
      </c>
      <c r="V399" s="120">
        <v>0.7</v>
      </c>
      <c r="W399" s="120">
        <v>0</v>
      </c>
      <c r="X399" s="120">
        <v>0</v>
      </c>
      <c r="Y399" s="120">
        <v>0</v>
      </c>
      <c r="Z399" s="120">
        <v>0</v>
      </c>
      <c r="AA399" s="120">
        <v>0</v>
      </c>
      <c r="AB399" s="120">
        <v>0</v>
      </c>
      <c r="AC399" s="120">
        <v>0</v>
      </c>
      <c r="AD399" s="120">
        <v>0</v>
      </c>
      <c r="AE399" s="120">
        <v>0</v>
      </c>
      <c r="AF399" s="120">
        <v>23.119</v>
      </c>
    </row>
    <row r="400" spans="1:32" x14ac:dyDescent="0.25">
      <c r="B400" s="119" t="s">
        <v>453</v>
      </c>
      <c r="C400" s="120">
        <v>0</v>
      </c>
      <c r="D400" s="120">
        <v>293.08499999999998</v>
      </c>
      <c r="E400" s="120">
        <v>0</v>
      </c>
      <c r="F400" s="120">
        <v>0</v>
      </c>
      <c r="G400" s="120">
        <v>0</v>
      </c>
      <c r="H400" s="120">
        <v>0.72399999999999998</v>
      </c>
      <c r="I400" s="120">
        <v>1.2290000000000001</v>
      </c>
      <c r="J400" s="120">
        <v>0</v>
      </c>
      <c r="K400" s="120">
        <v>0.6</v>
      </c>
      <c r="L400" s="120">
        <v>0</v>
      </c>
      <c r="M400" s="120">
        <v>0</v>
      </c>
      <c r="N400" s="120">
        <v>0</v>
      </c>
      <c r="O400" s="120">
        <v>46.24</v>
      </c>
      <c r="P400" s="120">
        <v>180.262</v>
      </c>
      <c r="Q400" s="120">
        <v>0</v>
      </c>
      <c r="R400" s="120">
        <v>0</v>
      </c>
      <c r="S400" s="120">
        <v>0</v>
      </c>
      <c r="T400" s="120">
        <v>6.9279999999999999</v>
      </c>
      <c r="U400" s="120">
        <v>0</v>
      </c>
      <c r="V400" s="120">
        <v>17.244700000000002</v>
      </c>
      <c r="W400" s="120">
        <v>0</v>
      </c>
      <c r="X400" s="120">
        <v>51.243499999999997</v>
      </c>
      <c r="Y400" s="120">
        <v>0</v>
      </c>
      <c r="Z400" s="120">
        <v>0</v>
      </c>
      <c r="AA400" s="120">
        <v>0</v>
      </c>
      <c r="AB400" s="120">
        <v>0</v>
      </c>
      <c r="AC400" s="120">
        <v>0</v>
      </c>
      <c r="AD400" s="120">
        <v>0</v>
      </c>
      <c r="AE400" s="120">
        <v>13.8185</v>
      </c>
      <c r="AF400" s="120">
        <v>611.37469999999996</v>
      </c>
    </row>
    <row r="401" spans="1:32" x14ac:dyDescent="0.25">
      <c r="B401" s="119" t="s">
        <v>454</v>
      </c>
      <c r="C401" s="120">
        <v>0</v>
      </c>
      <c r="D401" s="120">
        <v>76.492999999999995</v>
      </c>
      <c r="E401" s="120">
        <v>0</v>
      </c>
      <c r="F401" s="120">
        <v>0</v>
      </c>
      <c r="G401" s="120">
        <v>0</v>
      </c>
      <c r="H401" s="120">
        <v>39.475000000000001</v>
      </c>
      <c r="I401" s="120">
        <v>0.20899999999999999</v>
      </c>
      <c r="J401" s="120">
        <v>0</v>
      </c>
      <c r="K401" s="120">
        <v>0</v>
      </c>
      <c r="L401" s="120">
        <v>0</v>
      </c>
      <c r="M401" s="120">
        <v>0</v>
      </c>
      <c r="N401" s="120">
        <v>0</v>
      </c>
      <c r="O401" s="120">
        <v>0</v>
      </c>
      <c r="P401" s="120">
        <v>0</v>
      </c>
      <c r="Q401" s="120">
        <v>0</v>
      </c>
      <c r="R401" s="120">
        <v>0</v>
      </c>
      <c r="S401" s="120">
        <v>0</v>
      </c>
      <c r="T401" s="120">
        <v>0</v>
      </c>
      <c r="U401" s="120">
        <v>0</v>
      </c>
      <c r="V401" s="120">
        <v>3</v>
      </c>
      <c r="W401" s="120">
        <v>0</v>
      </c>
      <c r="X401" s="120">
        <v>0</v>
      </c>
      <c r="Y401" s="120">
        <v>0</v>
      </c>
      <c r="Z401" s="120">
        <v>0</v>
      </c>
      <c r="AA401" s="120">
        <v>0</v>
      </c>
      <c r="AB401" s="120">
        <v>0</v>
      </c>
      <c r="AC401" s="120">
        <v>0</v>
      </c>
      <c r="AD401" s="120">
        <v>0</v>
      </c>
      <c r="AE401" s="120">
        <v>3.4990000000000001</v>
      </c>
      <c r="AF401" s="120">
        <v>122.67599999999999</v>
      </c>
    </row>
    <row r="402" spans="1:32" x14ac:dyDescent="0.25">
      <c r="B402" s="119" t="s">
        <v>455</v>
      </c>
      <c r="C402" s="120">
        <v>0</v>
      </c>
      <c r="D402" s="120">
        <v>0</v>
      </c>
      <c r="E402" s="120">
        <v>0</v>
      </c>
      <c r="F402" s="120">
        <v>0</v>
      </c>
      <c r="G402" s="120">
        <v>0</v>
      </c>
      <c r="H402" s="120">
        <v>0</v>
      </c>
      <c r="I402" s="120">
        <v>0.20399999999999999</v>
      </c>
      <c r="J402" s="120">
        <v>0</v>
      </c>
      <c r="K402" s="120">
        <v>0</v>
      </c>
      <c r="L402" s="120">
        <v>0</v>
      </c>
      <c r="M402" s="120">
        <v>0</v>
      </c>
      <c r="N402" s="120">
        <v>0</v>
      </c>
      <c r="O402" s="120">
        <v>0</v>
      </c>
      <c r="P402" s="120">
        <v>0</v>
      </c>
      <c r="Q402" s="120">
        <v>0</v>
      </c>
      <c r="R402" s="120">
        <v>0</v>
      </c>
      <c r="S402" s="120">
        <v>0</v>
      </c>
      <c r="T402" s="120">
        <v>0</v>
      </c>
      <c r="U402" s="120">
        <v>0</v>
      </c>
      <c r="V402" s="120">
        <v>0.1</v>
      </c>
      <c r="W402" s="120">
        <v>0</v>
      </c>
      <c r="X402" s="120">
        <v>7.0529999999999999</v>
      </c>
      <c r="Y402" s="120">
        <v>0</v>
      </c>
      <c r="Z402" s="120">
        <v>0</v>
      </c>
      <c r="AA402" s="120">
        <v>0</v>
      </c>
      <c r="AB402" s="120">
        <v>0</v>
      </c>
      <c r="AC402" s="120">
        <v>0</v>
      </c>
      <c r="AD402" s="120">
        <v>0</v>
      </c>
      <c r="AE402" s="120">
        <v>0</v>
      </c>
      <c r="AF402" s="120">
        <v>7.3570000000000002</v>
      </c>
    </row>
    <row r="403" spans="1:32" x14ac:dyDescent="0.2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row>
    <row r="404" spans="1:32" x14ac:dyDescent="0.25">
      <c r="B404" s="119" t="s">
        <v>462</v>
      </c>
      <c r="C404" s="120">
        <v>0</v>
      </c>
      <c r="D404" s="120">
        <v>0</v>
      </c>
      <c r="E404" s="120">
        <v>0</v>
      </c>
      <c r="F404" s="120">
        <v>0</v>
      </c>
      <c r="G404" s="120">
        <v>0</v>
      </c>
      <c r="H404" s="120">
        <v>0.5</v>
      </c>
      <c r="I404" s="120">
        <v>0</v>
      </c>
      <c r="J404" s="120">
        <v>0</v>
      </c>
      <c r="K404" s="120">
        <v>0</v>
      </c>
      <c r="L404" s="120">
        <v>0</v>
      </c>
      <c r="M404" s="120">
        <v>0</v>
      </c>
      <c r="N404" s="120">
        <v>0</v>
      </c>
      <c r="O404" s="120">
        <v>0</v>
      </c>
      <c r="P404" s="120">
        <v>0</v>
      </c>
      <c r="Q404" s="120">
        <v>0</v>
      </c>
      <c r="R404" s="120">
        <v>0</v>
      </c>
      <c r="S404" s="120">
        <v>0</v>
      </c>
      <c r="T404" s="120">
        <v>0</v>
      </c>
      <c r="U404" s="120">
        <v>0</v>
      </c>
      <c r="V404" s="120">
        <v>0</v>
      </c>
      <c r="W404" s="120">
        <v>0</v>
      </c>
      <c r="X404" s="120">
        <v>0</v>
      </c>
      <c r="Y404" s="120">
        <v>0</v>
      </c>
      <c r="Z404" s="120">
        <v>0</v>
      </c>
      <c r="AA404" s="120">
        <v>0</v>
      </c>
      <c r="AB404" s="120">
        <v>0</v>
      </c>
      <c r="AC404" s="120">
        <v>0</v>
      </c>
      <c r="AD404" s="120">
        <v>0</v>
      </c>
      <c r="AE404" s="120">
        <v>0</v>
      </c>
      <c r="AF404" s="120">
        <v>0.5</v>
      </c>
    </row>
    <row r="405" spans="1:32" x14ac:dyDescent="0.2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row>
    <row r="406" spans="1:32" x14ac:dyDescent="0.25">
      <c r="B406" s="119" t="s">
        <v>464</v>
      </c>
      <c r="C406" s="120">
        <v>0</v>
      </c>
      <c r="D406" s="120">
        <v>0</v>
      </c>
      <c r="E406" s="120">
        <v>0</v>
      </c>
      <c r="F406" s="120">
        <v>0</v>
      </c>
      <c r="G406" s="120">
        <v>0</v>
      </c>
      <c r="H406" s="120">
        <v>0</v>
      </c>
      <c r="I406" s="120">
        <v>0</v>
      </c>
      <c r="J406" s="120">
        <v>0</v>
      </c>
      <c r="K406" s="120">
        <v>0</v>
      </c>
      <c r="L406" s="120">
        <v>0</v>
      </c>
      <c r="M406" s="120">
        <v>0</v>
      </c>
      <c r="N406" s="120">
        <v>0</v>
      </c>
      <c r="O406" s="120">
        <v>0</v>
      </c>
      <c r="P406" s="120">
        <v>0</v>
      </c>
      <c r="Q406" s="120">
        <v>0</v>
      </c>
      <c r="R406" s="120">
        <v>0</v>
      </c>
      <c r="S406" s="120">
        <v>0</v>
      </c>
      <c r="T406" s="120">
        <v>0</v>
      </c>
      <c r="U406" s="120">
        <v>0</v>
      </c>
      <c r="V406" s="120">
        <v>0.1002</v>
      </c>
      <c r="W406" s="120">
        <v>0</v>
      </c>
      <c r="X406" s="120">
        <v>0</v>
      </c>
      <c r="Y406" s="120">
        <v>0</v>
      </c>
      <c r="Z406" s="120">
        <v>0</v>
      </c>
      <c r="AA406" s="120">
        <v>0</v>
      </c>
      <c r="AB406" s="120">
        <v>0</v>
      </c>
      <c r="AC406" s="120">
        <v>0</v>
      </c>
      <c r="AD406" s="120">
        <v>0</v>
      </c>
      <c r="AE406" s="120">
        <v>4.9411800000000001</v>
      </c>
      <c r="AF406" s="120">
        <v>5.0413800000000002</v>
      </c>
    </row>
    <row r="407" spans="1:32" x14ac:dyDescent="0.25">
      <c r="B407" s="119" t="s">
        <v>465</v>
      </c>
      <c r="C407" s="120">
        <v>0</v>
      </c>
      <c r="D407" s="120">
        <v>0</v>
      </c>
      <c r="E407" s="120">
        <v>0</v>
      </c>
      <c r="F407" s="120">
        <v>3.6</v>
      </c>
      <c r="G407" s="120">
        <v>0</v>
      </c>
      <c r="H407" s="120">
        <v>0</v>
      </c>
      <c r="I407" s="120">
        <v>0.3</v>
      </c>
      <c r="J407" s="120">
        <v>0</v>
      </c>
      <c r="K407" s="120">
        <v>0</v>
      </c>
      <c r="L407" s="120">
        <v>22.7</v>
      </c>
      <c r="M407" s="120">
        <v>0</v>
      </c>
      <c r="N407" s="120">
        <v>0</v>
      </c>
      <c r="O407" s="120">
        <v>3.9</v>
      </c>
      <c r="P407" s="120">
        <v>0</v>
      </c>
      <c r="Q407" s="120">
        <v>1.1000000000000001</v>
      </c>
      <c r="R407" s="120">
        <v>0</v>
      </c>
      <c r="S407" s="120">
        <v>0</v>
      </c>
      <c r="T407" s="120">
        <v>0</v>
      </c>
      <c r="U407" s="120">
        <v>0</v>
      </c>
      <c r="V407" s="120">
        <v>0.8</v>
      </c>
      <c r="W407" s="120">
        <v>15.4</v>
      </c>
      <c r="X407" s="120">
        <v>8.5</v>
      </c>
      <c r="Y407" s="120">
        <v>0</v>
      </c>
      <c r="Z407" s="120">
        <v>0</v>
      </c>
      <c r="AA407" s="120">
        <v>0</v>
      </c>
      <c r="AB407" s="120">
        <v>0</v>
      </c>
      <c r="AC407" s="120">
        <v>1.2</v>
      </c>
      <c r="AD407" s="120">
        <v>0</v>
      </c>
      <c r="AE407" s="120">
        <v>0</v>
      </c>
      <c r="AF407" s="120">
        <v>57.5</v>
      </c>
    </row>
    <row r="408" spans="1:32" x14ac:dyDescent="0.2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row>
    <row r="409" spans="1:32" x14ac:dyDescent="0.25">
      <c r="B409" s="119" t="s">
        <v>467</v>
      </c>
      <c r="C409" s="120">
        <v>0</v>
      </c>
      <c r="D409" s="120">
        <v>0</v>
      </c>
      <c r="E409" s="120">
        <v>0</v>
      </c>
      <c r="F409" s="120">
        <v>0</v>
      </c>
      <c r="G409" s="120">
        <v>0</v>
      </c>
      <c r="H409" s="120">
        <v>0</v>
      </c>
      <c r="I409" s="120">
        <v>0</v>
      </c>
      <c r="J409" s="120">
        <v>0</v>
      </c>
      <c r="K409" s="120">
        <v>0</v>
      </c>
      <c r="L409" s="120">
        <v>0</v>
      </c>
      <c r="M409" s="120">
        <v>0</v>
      </c>
      <c r="N409" s="120">
        <v>0</v>
      </c>
      <c r="O409" s="120">
        <v>0</v>
      </c>
      <c r="P409" s="120">
        <v>0</v>
      </c>
      <c r="Q409" s="120">
        <v>0</v>
      </c>
      <c r="R409" s="120">
        <v>0</v>
      </c>
      <c r="S409" s="120">
        <v>0</v>
      </c>
      <c r="T409" s="120">
        <v>0</v>
      </c>
      <c r="U409" s="120">
        <v>0</v>
      </c>
      <c r="V409" s="120">
        <v>0</v>
      </c>
      <c r="W409" s="120">
        <v>0</v>
      </c>
      <c r="X409" s="120">
        <v>0</v>
      </c>
      <c r="Y409" s="120">
        <v>0</v>
      </c>
      <c r="Z409" s="120">
        <v>0</v>
      </c>
      <c r="AA409" s="120">
        <v>0</v>
      </c>
      <c r="AB409" s="120">
        <v>0</v>
      </c>
      <c r="AC409" s="120">
        <v>0</v>
      </c>
      <c r="AD409" s="120">
        <v>0</v>
      </c>
      <c r="AE409" s="120">
        <v>0</v>
      </c>
      <c r="AF409" s="120">
        <v>0</v>
      </c>
    </row>
    <row r="410" spans="1:32" x14ac:dyDescent="0.2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row>
    <row r="411" spans="1:32" x14ac:dyDescent="0.25">
      <c r="B411" s="119" t="s">
        <v>469</v>
      </c>
      <c r="C411" s="120">
        <v>0</v>
      </c>
      <c r="D411" s="120">
        <v>0</v>
      </c>
      <c r="E411" s="120">
        <v>0</v>
      </c>
      <c r="F411" s="120">
        <v>0</v>
      </c>
      <c r="G411" s="120">
        <v>0</v>
      </c>
      <c r="H411" s="120">
        <v>0</v>
      </c>
      <c r="I411" s="120">
        <v>0</v>
      </c>
      <c r="J411" s="120">
        <v>0</v>
      </c>
      <c r="K411" s="120">
        <v>0</v>
      </c>
      <c r="L411" s="120">
        <v>0</v>
      </c>
      <c r="M411" s="120">
        <v>0</v>
      </c>
      <c r="N411" s="120">
        <v>0</v>
      </c>
      <c r="O411" s="120">
        <v>0</v>
      </c>
      <c r="P411" s="120">
        <v>0</v>
      </c>
      <c r="Q411" s="120">
        <v>0</v>
      </c>
      <c r="R411" s="120">
        <v>0</v>
      </c>
      <c r="S411" s="120">
        <v>0</v>
      </c>
      <c r="T411" s="120">
        <v>0</v>
      </c>
      <c r="U411" s="120">
        <v>0</v>
      </c>
      <c r="V411" s="120">
        <v>0.155</v>
      </c>
      <c r="W411" s="120">
        <v>0</v>
      </c>
      <c r="X411" s="120">
        <v>0</v>
      </c>
      <c r="Y411" s="120">
        <v>0</v>
      </c>
      <c r="Z411" s="120">
        <v>0</v>
      </c>
      <c r="AA411" s="120">
        <v>0</v>
      </c>
      <c r="AB411" s="120">
        <v>0</v>
      </c>
      <c r="AC411" s="120">
        <v>1.405</v>
      </c>
      <c r="AD411" s="120">
        <v>0</v>
      </c>
      <c r="AE411" s="120">
        <v>12.6976</v>
      </c>
      <c r="AF411" s="120">
        <v>14.2576</v>
      </c>
    </row>
    <row r="412" spans="1:32" x14ac:dyDescent="0.25">
      <c r="B412" s="119" t="s">
        <v>470</v>
      </c>
      <c r="C412" s="120">
        <v>0</v>
      </c>
      <c r="D412" s="120">
        <v>0</v>
      </c>
      <c r="E412" s="120">
        <v>0</v>
      </c>
      <c r="F412" s="120">
        <v>0</v>
      </c>
      <c r="G412" s="120">
        <v>0</v>
      </c>
      <c r="H412" s="120">
        <v>0.36299999999999999</v>
      </c>
      <c r="I412" s="120">
        <v>0</v>
      </c>
      <c r="J412" s="120">
        <v>0</v>
      </c>
      <c r="K412" s="120">
        <v>0</v>
      </c>
      <c r="L412" s="120">
        <v>0</v>
      </c>
      <c r="M412" s="120">
        <v>0</v>
      </c>
      <c r="N412" s="120">
        <v>0</v>
      </c>
      <c r="O412" s="120">
        <v>0</v>
      </c>
      <c r="P412" s="120">
        <v>0</v>
      </c>
      <c r="Q412" s="120">
        <v>0</v>
      </c>
      <c r="R412" s="120">
        <v>0</v>
      </c>
      <c r="S412" s="120">
        <v>0</v>
      </c>
      <c r="T412" s="120">
        <v>0</v>
      </c>
      <c r="U412" s="120">
        <v>0</v>
      </c>
      <c r="V412" s="120">
        <v>0.115</v>
      </c>
      <c r="W412" s="120">
        <v>0</v>
      </c>
      <c r="X412" s="120">
        <v>0.44800000000000001</v>
      </c>
      <c r="Y412" s="120">
        <v>0</v>
      </c>
      <c r="Z412" s="120">
        <v>0</v>
      </c>
      <c r="AA412" s="120">
        <v>0</v>
      </c>
      <c r="AB412" s="120">
        <v>0</v>
      </c>
      <c r="AC412" s="120">
        <v>0</v>
      </c>
      <c r="AD412" s="120">
        <v>0</v>
      </c>
      <c r="AE412" s="120">
        <v>0</v>
      </c>
      <c r="AF412" s="120">
        <v>0.92599999999999993</v>
      </c>
    </row>
    <row r="413" spans="1:32" x14ac:dyDescent="0.25">
      <c r="B413" s="119" t="s">
        <v>471</v>
      </c>
      <c r="C413" s="120">
        <v>0</v>
      </c>
      <c r="D413" s="120">
        <v>0</v>
      </c>
      <c r="E413" s="120">
        <v>0</v>
      </c>
      <c r="F413" s="120">
        <v>0</v>
      </c>
      <c r="G413" s="120">
        <v>0</v>
      </c>
      <c r="H413" s="120">
        <v>0.06</v>
      </c>
      <c r="I413" s="120">
        <v>0.90500000000000003</v>
      </c>
      <c r="J413" s="120">
        <v>0</v>
      </c>
      <c r="K413" s="120">
        <v>0</v>
      </c>
      <c r="L413" s="120">
        <v>0</v>
      </c>
      <c r="M413" s="120">
        <v>0</v>
      </c>
      <c r="N413" s="120">
        <v>0</v>
      </c>
      <c r="O413" s="120">
        <v>0</v>
      </c>
      <c r="P413" s="120">
        <v>0</v>
      </c>
      <c r="Q413" s="120">
        <v>0</v>
      </c>
      <c r="R413" s="120">
        <v>0</v>
      </c>
      <c r="S413" s="120">
        <v>0</v>
      </c>
      <c r="T413" s="120">
        <v>0</v>
      </c>
      <c r="U413" s="120">
        <v>0</v>
      </c>
      <c r="V413" s="120">
        <v>4.0000000000000001E-3</v>
      </c>
      <c r="W413" s="120">
        <v>0</v>
      </c>
      <c r="X413" s="120">
        <v>2.7734000000000001</v>
      </c>
      <c r="Y413" s="120">
        <v>0</v>
      </c>
      <c r="Z413" s="120">
        <v>0</v>
      </c>
      <c r="AA413" s="120">
        <v>0</v>
      </c>
      <c r="AB413" s="120">
        <v>0</v>
      </c>
      <c r="AC413" s="120">
        <v>0</v>
      </c>
      <c r="AD413" s="120">
        <v>0</v>
      </c>
      <c r="AE413" s="120">
        <v>0</v>
      </c>
      <c r="AF413" s="120">
        <v>3.7423999999999999</v>
      </c>
    </row>
    <row r="414" spans="1:32" x14ac:dyDescent="0.25">
      <c r="B414" s="119" t="s">
        <v>472</v>
      </c>
      <c r="C414" s="120">
        <v>0</v>
      </c>
      <c r="D414" s="120">
        <v>0</v>
      </c>
      <c r="E414" s="120">
        <v>0</v>
      </c>
      <c r="F414" s="120">
        <v>20.621300000000002</v>
      </c>
      <c r="G414" s="120">
        <v>0</v>
      </c>
      <c r="H414" s="120">
        <v>0</v>
      </c>
      <c r="I414" s="120">
        <v>0.337538</v>
      </c>
      <c r="J414" s="120">
        <v>0</v>
      </c>
      <c r="K414" s="120">
        <v>0</v>
      </c>
      <c r="L414" s="120">
        <v>30.744800000000001</v>
      </c>
      <c r="M414" s="120">
        <v>0</v>
      </c>
      <c r="N414" s="120">
        <v>0</v>
      </c>
      <c r="O414" s="120">
        <v>20.876000000000001</v>
      </c>
      <c r="P414" s="120">
        <v>0</v>
      </c>
      <c r="Q414" s="120">
        <v>0</v>
      </c>
      <c r="R414" s="120">
        <v>17.9529</v>
      </c>
      <c r="S414" s="120">
        <v>0</v>
      </c>
      <c r="T414" s="120">
        <v>0</v>
      </c>
      <c r="U414" s="120">
        <v>0</v>
      </c>
      <c r="V414" s="120">
        <v>10.519299999999999</v>
      </c>
      <c r="W414" s="120">
        <v>0</v>
      </c>
      <c r="X414" s="120">
        <v>20.332000000000001</v>
      </c>
      <c r="Y414" s="120">
        <v>0</v>
      </c>
      <c r="Z414" s="120">
        <v>0</v>
      </c>
      <c r="AA414" s="120">
        <v>0</v>
      </c>
      <c r="AB414" s="120">
        <v>0</v>
      </c>
      <c r="AC414" s="120">
        <v>0.09</v>
      </c>
      <c r="AD414" s="120">
        <v>0</v>
      </c>
      <c r="AE414" s="120">
        <v>23.454899999999999</v>
      </c>
      <c r="AF414" s="120">
        <v>144.92873800000001</v>
      </c>
    </row>
    <row r="415" spans="1:32" x14ac:dyDescent="0.2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row>
    <row r="416" spans="1:32" x14ac:dyDescent="0.25">
      <c r="B416" s="119" t="s">
        <v>474</v>
      </c>
      <c r="C416" s="120">
        <v>0</v>
      </c>
      <c r="D416" s="120">
        <v>152.53</v>
      </c>
      <c r="E416" s="120">
        <v>8.32</v>
      </c>
      <c r="F416" s="120">
        <v>38.520899999999997</v>
      </c>
      <c r="G416" s="120">
        <v>0</v>
      </c>
      <c r="H416" s="120">
        <v>0.34</v>
      </c>
      <c r="I416" s="120">
        <v>2.2157499999999999</v>
      </c>
      <c r="J416" s="120">
        <v>0</v>
      </c>
      <c r="K416" s="120">
        <v>2.14</v>
      </c>
      <c r="L416" s="120">
        <v>50.9313</v>
      </c>
      <c r="M416" s="120">
        <v>0</v>
      </c>
      <c r="N416" s="120">
        <v>250.82499999999999</v>
      </c>
      <c r="O416" s="120">
        <v>186.3</v>
      </c>
      <c r="P416" s="120">
        <v>0</v>
      </c>
      <c r="Q416" s="120">
        <v>64.953999999999994</v>
      </c>
      <c r="R416" s="120">
        <v>20.6158</v>
      </c>
      <c r="S416" s="120">
        <v>0</v>
      </c>
      <c r="T416" s="120">
        <v>2.59</v>
      </c>
      <c r="U416" s="120">
        <v>8.7808899999999994</v>
      </c>
      <c r="V416" s="120">
        <v>35.052599999999998</v>
      </c>
      <c r="W416" s="120">
        <v>0</v>
      </c>
      <c r="X416" s="120">
        <v>1.0629999999999999</v>
      </c>
      <c r="Y416" s="120">
        <v>0</v>
      </c>
      <c r="Z416" s="120">
        <v>0</v>
      </c>
      <c r="AA416" s="120">
        <v>0</v>
      </c>
      <c r="AB416" s="120">
        <v>0</v>
      </c>
      <c r="AC416" s="120">
        <v>0</v>
      </c>
      <c r="AD416" s="120">
        <v>0.66</v>
      </c>
      <c r="AE416" s="120">
        <v>0</v>
      </c>
      <c r="AF416" s="120">
        <v>825.8392399999999</v>
      </c>
    </row>
    <row r="417" spans="1:32" x14ac:dyDescent="0.2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row>
    <row r="418" spans="1:32" x14ac:dyDescent="0.25">
      <c r="B418" s="119" t="s">
        <v>478</v>
      </c>
      <c r="C418" s="120">
        <v>0</v>
      </c>
      <c r="D418" s="120">
        <v>0</v>
      </c>
      <c r="E418" s="120">
        <v>0</v>
      </c>
      <c r="F418" s="120">
        <v>0</v>
      </c>
      <c r="G418" s="120">
        <v>1.6</v>
      </c>
      <c r="H418" s="120">
        <v>0</v>
      </c>
      <c r="I418" s="120">
        <v>0</v>
      </c>
      <c r="J418" s="120">
        <v>0</v>
      </c>
      <c r="K418" s="120">
        <v>0</v>
      </c>
      <c r="L418" s="120">
        <v>14.4</v>
      </c>
      <c r="M418" s="120">
        <v>0</v>
      </c>
      <c r="N418" s="120">
        <v>0</v>
      </c>
      <c r="O418" s="120">
        <v>0</v>
      </c>
      <c r="P418" s="120">
        <v>0</v>
      </c>
      <c r="Q418" s="120">
        <v>0</v>
      </c>
      <c r="R418" s="120">
        <v>1.4</v>
      </c>
      <c r="S418" s="120">
        <v>0</v>
      </c>
      <c r="T418" s="120">
        <v>0</v>
      </c>
      <c r="U418" s="120">
        <v>0</v>
      </c>
      <c r="V418" s="120">
        <v>0.32800000000000001</v>
      </c>
      <c r="W418" s="120">
        <v>0</v>
      </c>
      <c r="X418" s="120">
        <v>0</v>
      </c>
      <c r="Y418" s="120">
        <v>0</v>
      </c>
      <c r="Z418" s="120">
        <v>0</v>
      </c>
      <c r="AA418" s="120">
        <v>0</v>
      </c>
      <c r="AB418" s="120">
        <v>0</v>
      </c>
      <c r="AC418" s="120">
        <v>0</v>
      </c>
      <c r="AD418" s="120">
        <v>0</v>
      </c>
      <c r="AE418" s="120">
        <v>0</v>
      </c>
      <c r="AF418" s="120">
        <v>17.727999999999998</v>
      </c>
    </row>
    <row r="419" spans="1:32" x14ac:dyDescent="0.25">
      <c r="B419" s="119" t="s">
        <v>479</v>
      </c>
      <c r="C419" s="120">
        <v>0</v>
      </c>
      <c r="D419" s="120">
        <v>0</v>
      </c>
      <c r="E419" s="120">
        <v>0</v>
      </c>
      <c r="F419" s="120">
        <v>0</v>
      </c>
      <c r="G419" s="120">
        <v>0</v>
      </c>
      <c r="H419" s="120">
        <v>0</v>
      </c>
      <c r="I419" s="120">
        <v>6.6557599999999995E-2</v>
      </c>
      <c r="J419" s="120">
        <v>0</v>
      </c>
      <c r="K419" s="120">
        <v>0.8</v>
      </c>
      <c r="L419" s="120">
        <v>34.649299999999997</v>
      </c>
      <c r="M419" s="120">
        <v>0</v>
      </c>
      <c r="N419" s="120">
        <v>139.4</v>
      </c>
      <c r="O419" s="120">
        <v>11.5</v>
      </c>
      <c r="P419" s="120">
        <v>0</v>
      </c>
      <c r="Q419" s="120">
        <v>0</v>
      </c>
      <c r="R419" s="120">
        <v>0</v>
      </c>
      <c r="S419" s="120">
        <v>0</v>
      </c>
      <c r="T419" s="120">
        <v>0</v>
      </c>
      <c r="U419" s="120">
        <v>0</v>
      </c>
      <c r="V419" s="120">
        <v>5.4930500000000002</v>
      </c>
      <c r="W419" s="120">
        <v>0</v>
      </c>
      <c r="X419" s="120">
        <v>9.3000000000000007</v>
      </c>
      <c r="Y419" s="120">
        <v>0</v>
      </c>
      <c r="Z419" s="120">
        <v>0</v>
      </c>
      <c r="AA419" s="120">
        <v>0</v>
      </c>
      <c r="AB419" s="120">
        <v>0</v>
      </c>
      <c r="AC419" s="120">
        <v>0</v>
      </c>
      <c r="AD419" s="120">
        <v>0</v>
      </c>
      <c r="AE419" s="120">
        <v>0</v>
      </c>
      <c r="AF419" s="120">
        <v>201.20890760000003</v>
      </c>
    </row>
    <row r="420" spans="1:32" x14ac:dyDescent="0.25">
      <c r="B420" s="119" t="s">
        <v>480</v>
      </c>
      <c r="C420" s="120">
        <v>0</v>
      </c>
      <c r="D420" s="120">
        <v>0</v>
      </c>
      <c r="E420" s="120">
        <v>0</v>
      </c>
      <c r="F420" s="120">
        <v>0</v>
      </c>
      <c r="G420" s="120">
        <v>0</v>
      </c>
      <c r="H420" s="120">
        <v>0</v>
      </c>
      <c r="I420" s="120">
        <v>0.28999999999999998</v>
      </c>
      <c r="J420" s="120">
        <v>0</v>
      </c>
      <c r="K420" s="120">
        <v>0</v>
      </c>
      <c r="L420" s="120">
        <v>0.77</v>
      </c>
      <c r="M420" s="120">
        <v>0</v>
      </c>
      <c r="N420" s="120">
        <v>0</v>
      </c>
      <c r="O420" s="120">
        <v>0</v>
      </c>
      <c r="P420" s="120">
        <v>0</v>
      </c>
      <c r="Q420" s="120">
        <v>0</v>
      </c>
      <c r="R420" s="120">
        <v>0</v>
      </c>
      <c r="S420" s="120">
        <v>0</v>
      </c>
      <c r="T420" s="120">
        <v>0</v>
      </c>
      <c r="U420" s="120">
        <v>0</v>
      </c>
      <c r="V420" s="120">
        <v>0.03</v>
      </c>
      <c r="W420" s="120">
        <v>0</v>
      </c>
      <c r="X420" s="120">
        <v>0</v>
      </c>
      <c r="Y420" s="120">
        <v>0</v>
      </c>
      <c r="Z420" s="120">
        <v>0</v>
      </c>
      <c r="AA420" s="120">
        <v>0</v>
      </c>
      <c r="AB420" s="120">
        <v>0</v>
      </c>
      <c r="AC420" s="120">
        <v>0</v>
      </c>
      <c r="AD420" s="120">
        <v>0</v>
      </c>
      <c r="AE420" s="120">
        <v>22.588200000000001</v>
      </c>
      <c r="AF420" s="120">
        <v>23.6782</v>
      </c>
    </row>
    <row r="421" spans="1:32" x14ac:dyDescent="0.25">
      <c r="B421" s="119" t="s">
        <v>481</v>
      </c>
      <c r="C421" s="120">
        <v>0</v>
      </c>
      <c r="D421" s="120">
        <v>770.8</v>
      </c>
      <c r="E421" s="120">
        <v>0</v>
      </c>
      <c r="F421" s="120">
        <v>18.311399999999999</v>
      </c>
      <c r="G421" s="120">
        <v>1.1000000000000001</v>
      </c>
      <c r="H421" s="120">
        <v>0.52200000000000002</v>
      </c>
      <c r="I421" s="120">
        <v>8.4808500000000002</v>
      </c>
      <c r="J421" s="120">
        <v>0</v>
      </c>
      <c r="K421" s="120">
        <v>29.506</v>
      </c>
      <c r="L421" s="120">
        <v>19.5444</v>
      </c>
      <c r="M421" s="120">
        <v>0</v>
      </c>
      <c r="N421" s="120">
        <v>238.809</v>
      </c>
      <c r="O421" s="120">
        <v>221.7</v>
      </c>
      <c r="P421" s="120">
        <v>0</v>
      </c>
      <c r="Q421" s="120">
        <v>0</v>
      </c>
      <c r="R421" s="120">
        <v>18.1632</v>
      </c>
      <c r="S421" s="120">
        <v>62.749400000000001</v>
      </c>
      <c r="T421" s="120">
        <v>0</v>
      </c>
      <c r="U421" s="120">
        <v>0</v>
      </c>
      <c r="V421" s="120">
        <v>45.004399999999997</v>
      </c>
      <c r="W421" s="120">
        <v>0</v>
      </c>
      <c r="X421" s="120">
        <v>0</v>
      </c>
      <c r="Y421" s="120">
        <v>0</v>
      </c>
      <c r="Z421" s="120">
        <v>0</v>
      </c>
      <c r="AA421" s="120">
        <v>0</v>
      </c>
      <c r="AB421" s="120">
        <v>0</v>
      </c>
      <c r="AC421" s="120">
        <v>38</v>
      </c>
      <c r="AD421" s="120">
        <v>0</v>
      </c>
      <c r="AE421" s="120">
        <v>27.929400000000001</v>
      </c>
      <c r="AF421" s="120">
        <v>1500.62005</v>
      </c>
    </row>
    <row r="422" spans="1:32" x14ac:dyDescent="0.25">
      <c r="B422" s="119" t="s">
        <v>482</v>
      </c>
      <c r="C422" s="120">
        <v>0</v>
      </c>
      <c r="D422" s="120">
        <v>0</v>
      </c>
      <c r="E422" s="120">
        <v>0</v>
      </c>
      <c r="F422" s="120">
        <v>0</v>
      </c>
      <c r="G422" s="120">
        <v>0</v>
      </c>
      <c r="H422" s="120">
        <v>0</v>
      </c>
      <c r="I422" s="120">
        <v>0.39</v>
      </c>
      <c r="J422" s="120">
        <v>0</v>
      </c>
      <c r="K422" s="120">
        <v>2.8235299999999999</v>
      </c>
      <c r="L422" s="120">
        <v>0</v>
      </c>
      <c r="M422" s="120">
        <v>0</v>
      </c>
      <c r="N422" s="120">
        <v>0</v>
      </c>
      <c r="O422" s="120">
        <v>0</v>
      </c>
      <c r="P422" s="120">
        <v>10.1</v>
      </c>
      <c r="Q422" s="120">
        <v>0</v>
      </c>
      <c r="R422" s="120">
        <v>0</v>
      </c>
      <c r="S422" s="120">
        <v>0</v>
      </c>
      <c r="T422" s="120">
        <v>0</v>
      </c>
      <c r="U422" s="120">
        <v>0</v>
      </c>
      <c r="V422" s="120">
        <v>0.39</v>
      </c>
      <c r="W422" s="120">
        <v>0</v>
      </c>
      <c r="X422" s="120">
        <v>0</v>
      </c>
      <c r="Y422" s="120">
        <v>0</v>
      </c>
      <c r="Z422" s="120">
        <v>0</v>
      </c>
      <c r="AA422" s="120">
        <v>0</v>
      </c>
      <c r="AB422" s="120">
        <v>0</v>
      </c>
      <c r="AC422" s="120">
        <v>0</v>
      </c>
      <c r="AD422" s="120">
        <v>0</v>
      </c>
      <c r="AE422" s="120">
        <v>8.3529400000000003</v>
      </c>
      <c r="AF422" s="120">
        <v>22.056470000000001</v>
      </c>
    </row>
    <row r="423" spans="1:32" x14ac:dyDescent="0.25">
      <c r="B423" s="119" t="s">
        <v>483</v>
      </c>
      <c r="C423" s="120">
        <v>0</v>
      </c>
      <c r="D423" s="120">
        <v>0</v>
      </c>
      <c r="E423" s="120">
        <v>0</v>
      </c>
      <c r="F423" s="120">
        <v>0</v>
      </c>
      <c r="G423" s="120">
        <v>0</v>
      </c>
      <c r="H423" s="120">
        <v>0</v>
      </c>
      <c r="I423" s="120">
        <v>0.67</v>
      </c>
      <c r="J423" s="120">
        <v>0</v>
      </c>
      <c r="K423" s="120">
        <v>0</v>
      </c>
      <c r="L423" s="120">
        <v>28</v>
      </c>
      <c r="M423" s="120">
        <v>0</v>
      </c>
      <c r="N423" s="120">
        <v>0</v>
      </c>
      <c r="O423" s="120">
        <v>0</v>
      </c>
      <c r="P423" s="120">
        <v>0</v>
      </c>
      <c r="Q423" s="120">
        <v>0</v>
      </c>
      <c r="R423" s="120">
        <v>0</v>
      </c>
      <c r="S423" s="120">
        <v>0</v>
      </c>
      <c r="T423" s="120">
        <v>0</v>
      </c>
      <c r="U423" s="120">
        <v>0</v>
      </c>
      <c r="V423" s="120">
        <v>0.56000000000000005</v>
      </c>
      <c r="W423" s="120">
        <v>0</v>
      </c>
      <c r="X423" s="120">
        <v>0</v>
      </c>
      <c r="Y423" s="120">
        <v>0</v>
      </c>
      <c r="Z423" s="120">
        <v>0</v>
      </c>
      <c r="AA423" s="120">
        <v>0</v>
      </c>
      <c r="AB423" s="120">
        <v>0</v>
      </c>
      <c r="AC423" s="120">
        <v>0</v>
      </c>
      <c r="AD423" s="120">
        <v>0</v>
      </c>
      <c r="AE423" s="120">
        <v>4.23529</v>
      </c>
      <c r="AF423" s="120">
        <v>33.465290000000003</v>
      </c>
    </row>
    <row r="424" spans="1:32" x14ac:dyDescent="0.2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row>
    <row r="425" spans="1:32" x14ac:dyDescent="0.25">
      <c r="B425" s="119" t="s">
        <v>485</v>
      </c>
      <c r="C425" s="120">
        <v>0</v>
      </c>
      <c r="D425" s="120">
        <v>0</v>
      </c>
      <c r="E425" s="120">
        <v>4.0999999999999996</v>
      </c>
      <c r="F425" s="120">
        <v>0</v>
      </c>
      <c r="G425" s="120">
        <v>0</v>
      </c>
      <c r="H425" s="120">
        <v>0</v>
      </c>
      <c r="I425" s="120">
        <v>0.2</v>
      </c>
      <c r="J425" s="120">
        <v>0</v>
      </c>
      <c r="K425" s="120">
        <v>7.7</v>
      </c>
      <c r="L425" s="120">
        <v>0</v>
      </c>
      <c r="M425" s="120">
        <v>0</v>
      </c>
      <c r="N425" s="120">
        <v>0</v>
      </c>
      <c r="O425" s="120">
        <v>0</v>
      </c>
      <c r="P425" s="120">
        <v>0</v>
      </c>
      <c r="Q425" s="120">
        <v>0</v>
      </c>
      <c r="R425" s="120">
        <v>0</v>
      </c>
      <c r="S425" s="120">
        <v>0</v>
      </c>
      <c r="T425" s="120">
        <v>0</v>
      </c>
      <c r="U425" s="120">
        <v>0</v>
      </c>
      <c r="V425" s="120">
        <v>1.56</v>
      </c>
      <c r="W425" s="120">
        <v>0</v>
      </c>
      <c r="X425" s="120">
        <v>2.2000000000000002</v>
      </c>
      <c r="Y425" s="120">
        <v>0</v>
      </c>
      <c r="Z425" s="120">
        <v>0</v>
      </c>
      <c r="AA425" s="120">
        <v>0</v>
      </c>
      <c r="AB425" s="120">
        <v>41.3</v>
      </c>
      <c r="AC425" s="120">
        <v>0</v>
      </c>
      <c r="AD425" s="120">
        <v>0</v>
      </c>
      <c r="AE425" s="120">
        <v>0</v>
      </c>
      <c r="AF425" s="120">
        <v>57.06</v>
      </c>
    </row>
    <row r="426" spans="1:32" x14ac:dyDescent="0.25">
      <c r="B426" s="119" t="s">
        <v>486</v>
      </c>
      <c r="C426" s="120">
        <v>0</v>
      </c>
      <c r="D426" s="120">
        <v>125</v>
      </c>
      <c r="E426" s="120">
        <v>0</v>
      </c>
      <c r="F426" s="120">
        <v>31.788799999999998</v>
      </c>
      <c r="G426" s="120">
        <v>0</v>
      </c>
      <c r="H426" s="120">
        <v>0</v>
      </c>
      <c r="I426" s="120">
        <v>1.8132200000000001</v>
      </c>
      <c r="J426" s="120">
        <v>0</v>
      </c>
      <c r="K426" s="120">
        <v>1.7</v>
      </c>
      <c r="L426" s="120">
        <v>41.889400000000002</v>
      </c>
      <c r="M426" s="120">
        <v>0</v>
      </c>
      <c r="N426" s="120">
        <v>202.96199999999999</v>
      </c>
      <c r="O426" s="120">
        <v>149.69999999999999</v>
      </c>
      <c r="P426" s="120">
        <v>0</v>
      </c>
      <c r="Q426" s="120">
        <v>53.420499999999997</v>
      </c>
      <c r="R426" s="120">
        <v>17.810199999999998</v>
      </c>
      <c r="S426" s="120">
        <v>0</v>
      </c>
      <c r="T426" s="120">
        <v>0.6</v>
      </c>
      <c r="U426" s="120">
        <v>7.1251499999999997</v>
      </c>
      <c r="V426" s="120">
        <v>25.122900000000001</v>
      </c>
      <c r="W426" s="120">
        <v>0</v>
      </c>
      <c r="X426" s="120">
        <v>0.85</v>
      </c>
      <c r="Y426" s="120">
        <v>0</v>
      </c>
      <c r="Z426" s="120">
        <v>0</v>
      </c>
      <c r="AA426" s="120">
        <v>0</v>
      </c>
      <c r="AB426" s="120">
        <v>0</v>
      </c>
      <c r="AC426" s="120">
        <v>0</v>
      </c>
      <c r="AD426" s="120">
        <v>0</v>
      </c>
      <c r="AE426" s="120">
        <v>0</v>
      </c>
      <c r="AF426" s="120">
        <v>659.78216999999984</v>
      </c>
    </row>
    <row r="427" spans="1:32" x14ac:dyDescent="0.2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row>
    <row r="428" spans="1:32" x14ac:dyDescent="0.25">
      <c r="B428" s="119" t="s">
        <v>488</v>
      </c>
      <c r="C428" s="120">
        <v>0</v>
      </c>
      <c r="D428" s="120">
        <v>13.569000000000001</v>
      </c>
      <c r="E428" s="120">
        <v>0</v>
      </c>
      <c r="F428" s="120">
        <v>0</v>
      </c>
      <c r="G428" s="120">
        <v>0</v>
      </c>
      <c r="H428" s="120">
        <v>0</v>
      </c>
      <c r="I428" s="120">
        <v>6.6284899999999994E-2</v>
      </c>
      <c r="J428" s="120">
        <v>0</v>
      </c>
      <c r="K428" s="120">
        <v>0</v>
      </c>
      <c r="L428" s="120">
        <v>0.87424900000000005</v>
      </c>
      <c r="M428" s="120">
        <v>0</v>
      </c>
      <c r="N428" s="120">
        <v>14.7082</v>
      </c>
      <c r="O428" s="120">
        <v>0</v>
      </c>
      <c r="P428" s="120">
        <v>0</v>
      </c>
      <c r="Q428" s="120">
        <v>0</v>
      </c>
      <c r="R428" s="120">
        <v>0</v>
      </c>
      <c r="S428" s="120">
        <v>0</v>
      </c>
      <c r="T428" s="120">
        <v>0</v>
      </c>
      <c r="U428" s="120">
        <v>0</v>
      </c>
      <c r="V428" s="120">
        <v>1.53376</v>
      </c>
      <c r="W428" s="120">
        <v>0</v>
      </c>
      <c r="X428" s="120">
        <v>0.36</v>
      </c>
      <c r="Y428" s="120">
        <v>0</v>
      </c>
      <c r="Z428" s="120">
        <v>0</v>
      </c>
      <c r="AA428" s="120">
        <v>0</v>
      </c>
      <c r="AB428" s="120">
        <v>0</v>
      </c>
      <c r="AC428" s="120">
        <v>0</v>
      </c>
      <c r="AD428" s="120">
        <v>24.678000000000001</v>
      </c>
      <c r="AE428" s="120">
        <v>0</v>
      </c>
      <c r="AF428" s="120">
        <v>55.789493899999997</v>
      </c>
    </row>
    <row r="429" spans="1:32" x14ac:dyDescent="0.2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row>
    <row r="430" spans="1:32" x14ac:dyDescent="0.25">
      <c r="B430" s="119" t="s">
        <v>490</v>
      </c>
      <c r="C430" s="120">
        <v>0</v>
      </c>
      <c r="D430" s="120">
        <v>0</v>
      </c>
      <c r="E430" s="120">
        <v>0</v>
      </c>
      <c r="F430" s="120">
        <v>0</v>
      </c>
      <c r="G430" s="120">
        <v>0</v>
      </c>
      <c r="H430" s="120">
        <v>0</v>
      </c>
      <c r="I430" s="120">
        <v>0.34</v>
      </c>
      <c r="J430" s="120">
        <v>0</v>
      </c>
      <c r="K430" s="120">
        <v>0</v>
      </c>
      <c r="L430" s="120">
        <v>38.118000000000002</v>
      </c>
      <c r="M430" s="120">
        <v>0</v>
      </c>
      <c r="N430" s="120">
        <v>0</v>
      </c>
      <c r="O430" s="120">
        <v>2.3690000000000002</v>
      </c>
      <c r="P430" s="120">
        <v>0</v>
      </c>
      <c r="Q430" s="120">
        <v>0</v>
      </c>
      <c r="R430" s="120">
        <v>0</v>
      </c>
      <c r="S430" s="120">
        <v>0</v>
      </c>
      <c r="T430" s="120">
        <v>0</v>
      </c>
      <c r="U430" s="120">
        <v>0</v>
      </c>
      <c r="V430" s="120">
        <v>1.05</v>
      </c>
      <c r="W430" s="120">
        <v>0</v>
      </c>
      <c r="X430" s="120">
        <v>11.231999999999999</v>
      </c>
      <c r="Y430" s="120">
        <v>0</v>
      </c>
      <c r="Z430" s="120">
        <v>0</v>
      </c>
      <c r="AA430" s="120">
        <v>0</v>
      </c>
      <c r="AB430" s="120">
        <v>0</v>
      </c>
      <c r="AC430" s="120">
        <v>0</v>
      </c>
      <c r="AD430" s="120">
        <v>0</v>
      </c>
      <c r="AE430" s="120">
        <v>0</v>
      </c>
      <c r="AF430" s="120">
        <v>53.109000000000002</v>
      </c>
    </row>
    <row r="431" spans="1:32" x14ac:dyDescent="0.25">
      <c r="B431" s="119" t="s">
        <v>491</v>
      </c>
      <c r="C431" s="120">
        <v>0</v>
      </c>
      <c r="D431" s="120">
        <v>0</v>
      </c>
      <c r="E431" s="120">
        <v>0</v>
      </c>
      <c r="F431" s="120">
        <v>0</v>
      </c>
      <c r="G431" s="120">
        <v>0</v>
      </c>
      <c r="H431" s="120">
        <v>0.19500000000000001</v>
      </c>
      <c r="I431" s="120">
        <v>8.5999999999999993E-2</v>
      </c>
      <c r="J431" s="120">
        <v>0</v>
      </c>
      <c r="K431" s="120">
        <v>0</v>
      </c>
      <c r="L431" s="120">
        <v>0</v>
      </c>
      <c r="M431" s="120">
        <v>0</v>
      </c>
      <c r="N431" s="120">
        <v>0</v>
      </c>
      <c r="O431" s="120">
        <v>0</v>
      </c>
      <c r="P431" s="120">
        <v>0</v>
      </c>
      <c r="Q431" s="120">
        <v>0</v>
      </c>
      <c r="R431" s="120">
        <v>0</v>
      </c>
      <c r="S431" s="120">
        <v>0</v>
      </c>
      <c r="T431" s="120">
        <v>0</v>
      </c>
      <c r="U431" s="120">
        <v>0</v>
      </c>
      <c r="V431" s="120">
        <v>0.158</v>
      </c>
      <c r="W431" s="120">
        <v>7.1589999999999998</v>
      </c>
      <c r="X431" s="120">
        <v>0</v>
      </c>
      <c r="Y431" s="120">
        <v>0</v>
      </c>
      <c r="Z431" s="120">
        <v>0</v>
      </c>
      <c r="AA431" s="120">
        <v>0</v>
      </c>
      <c r="AB431" s="120">
        <v>0</v>
      </c>
      <c r="AC431" s="120">
        <v>0</v>
      </c>
      <c r="AD431" s="120">
        <v>0</v>
      </c>
      <c r="AE431" s="120">
        <v>0</v>
      </c>
      <c r="AF431" s="120">
        <v>7.5979999999999999</v>
      </c>
    </row>
    <row r="432" spans="1:32" x14ac:dyDescent="0.2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row>
    <row r="433" spans="1:32" x14ac:dyDescent="0.25">
      <c r="B433" s="119" t="s">
        <v>492</v>
      </c>
      <c r="C433" s="120">
        <v>0</v>
      </c>
      <c r="D433" s="120">
        <v>0</v>
      </c>
      <c r="E433" s="120">
        <v>0</v>
      </c>
      <c r="F433" s="120">
        <v>0</v>
      </c>
      <c r="G433" s="120">
        <v>0</v>
      </c>
      <c r="H433" s="120">
        <v>0</v>
      </c>
      <c r="I433" s="120">
        <v>0</v>
      </c>
      <c r="J433" s="120">
        <v>0</v>
      </c>
      <c r="K433" s="120">
        <v>0</v>
      </c>
      <c r="L433" s="120">
        <v>0</v>
      </c>
      <c r="M433" s="120">
        <v>0</v>
      </c>
      <c r="N433" s="120">
        <v>0</v>
      </c>
      <c r="O433" s="120">
        <v>0</v>
      </c>
      <c r="P433" s="120">
        <v>0</v>
      </c>
      <c r="Q433" s="120">
        <v>0</v>
      </c>
      <c r="R433" s="120">
        <v>0</v>
      </c>
      <c r="S433" s="120">
        <v>0</v>
      </c>
      <c r="T433" s="120">
        <v>0</v>
      </c>
      <c r="U433" s="120">
        <v>0</v>
      </c>
      <c r="V433" s="120">
        <v>3.6999999999999998E-2</v>
      </c>
      <c r="W433" s="120">
        <v>0</v>
      </c>
      <c r="X433" s="120">
        <v>0</v>
      </c>
      <c r="Y433" s="120">
        <v>0</v>
      </c>
      <c r="Z433" s="120">
        <v>0</v>
      </c>
      <c r="AA433" s="120">
        <v>0</v>
      </c>
      <c r="AB433" s="120">
        <v>0</v>
      </c>
      <c r="AC433" s="120">
        <v>0</v>
      </c>
      <c r="AD433" s="120">
        <v>0</v>
      </c>
      <c r="AE433" s="120">
        <v>0</v>
      </c>
      <c r="AF433" s="120">
        <v>3.6999999999999998E-2</v>
      </c>
    </row>
    <row r="434" spans="1:32" x14ac:dyDescent="0.2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row>
    <row r="435" spans="1:32" x14ac:dyDescent="0.2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17.176500000000001</v>
      </c>
      <c r="Q435" s="120">
        <v>0</v>
      </c>
      <c r="R435" s="120">
        <v>0</v>
      </c>
      <c r="S435" s="120">
        <v>0</v>
      </c>
      <c r="T435" s="120">
        <v>0</v>
      </c>
      <c r="U435" s="120">
        <v>0</v>
      </c>
      <c r="V435" s="120">
        <v>0.40200000000000002</v>
      </c>
      <c r="W435" s="120">
        <v>0</v>
      </c>
      <c r="X435" s="120">
        <v>0</v>
      </c>
      <c r="Y435" s="120">
        <v>0</v>
      </c>
      <c r="Z435" s="120">
        <v>0</v>
      </c>
      <c r="AA435" s="120">
        <v>0</v>
      </c>
      <c r="AB435" s="120">
        <v>0</v>
      </c>
      <c r="AC435" s="120">
        <v>0</v>
      </c>
      <c r="AD435" s="120">
        <v>0</v>
      </c>
      <c r="AE435" s="120">
        <v>0</v>
      </c>
      <c r="AF435" s="120">
        <v>17.578500000000002</v>
      </c>
    </row>
    <row r="436" spans="1:32" x14ac:dyDescent="0.2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row>
    <row r="437" spans="1:32" x14ac:dyDescent="0.25">
      <c r="B437" s="119" t="s">
        <v>497</v>
      </c>
      <c r="C437" s="120">
        <v>0</v>
      </c>
      <c r="D437" s="120">
        <v>0</v>
      </c>
      <c r="E437" s="120">
        <v>0</v>
      </c>
      <c r="F437" s="120">
        <v>0</v>
      </c>
      <c r="G437" s="120">
        <v>0</v>
      </c>
      <c r="H437" s="120">
        <v>0</v>
      </c>
      <c r="I437" s="120">
        <v>0.09</v>
      </c>
      <c r="J437" s="120">
        <v>0</v>
      </c>
      <c r="K437" s="120">
        <v>0</v>
      </c>
      <c r="L437" s="120">
        <v>103.773</v>
      </c>
      <c r="M437" s="120">
        <v>0</v>
      </c>
      <c r="N437" s="120">
        <v>0</v>
      </c>
      <c r="O437" s="120">
        <v>28.44</v>
      </c>
      <c r="P437" s="120">
        <v>0</v>
      </c>
      <c r="Q437" s="120">
        <v>0</v>
      </c>
      <c r="R437" s="120">
        <v>0</v>
      </c>
      <c r="S437" s="120">
        <v>0</v>
      </c>
      <c r="T437" s="120">
        <v>0</v>
      </c>
      <c r="U437" s="120">
        <v>0</v>
      </c>
      <c r="V437" s="120">
        <v>4.8</v>
      </c>
      <c r="W437" s="120">
        <v>0</v>
      </c>
      <c r="X437" s="120">
        <v>0</v>
      </c>
      <c r="Y437" s="120">
        <v>0</v>
      </c>
      <c r="Z437" s="120">
        <v>0</v>
      </c>
      <c r="AA437" s="120">
        <v>0</v>
      </c>
      <c r="AB437" s="120">
        <v>0</v>
      </c>
      <c r="AC437" s="120">
        <v>0</v>
      </c>
      <c r="AD437" s="120">
        <v>0</v>
      </c>
      <c r="AE437" s="120">
        <v>0</v>
      </c>
      <c r="AF437" s="120">
        <v>137.10300000000001</v>
      </c>
    </row>
    <row r="438" spans="1:32" x14ac:dyDescent="0.2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row>
    <row r="439" spans="1:32" x14ac:dyDescent="0.25">
      <c r="B439" s="119" t="s">
        <v>499</v>
      </c>
      <c r="C439" s="120">
        <v>1.5294099999999999</v>
      </c>
      <c r="D439" s="120">
        <v>0</v>
      </c>
      <c r="E439" s="120">
        <v>0</v>
      </c>
      <c r="F439" s="120">
        <v>0</v>
      </c>
      <c r="G439" s="120">
        <v>0</v>
      </c>
      <c r="H439" s="120">
        <v>0</v>
      </c>
      <c r="I439" s="120">
        <v>0.23</v>
      </c>
      <c r="J439" s="120">
        <v>0</v>
      </c>
      <c r="K439" s="120">
        <v>0</v>
      </c>
      <c r="L439" s="120">
        <v>40.1</v>
      </c>
      <c r="M439" s="120">
        <v>2.9000000000000001E-2</v>
      </c>
      <c r="N439" s="120">
        <v>0</v>
      </c>
      <c r="O439" s="120">
        <v>13.8</v>
      </c>
      <c r="P439" s="120">
        <v>0</v>
      </c>
      <c r="Q439" s="120">
        <v>0</v>
      </c>
      <c r="R439" s="120">
        <v>44.5</v>
      </c>
      <c r="S439" s="120">
        <v>0</v>
      </c>
      <c r="T439" s="120">
        <v>0</v>
      </c>
      <c r="U439" s="120">
        <v>0</v>
      </c>
      <c r="V439" s="120">
        <v>1.9930000000000001</v>
      </c>
      <c r="W439" s="120">
        <v>0</v>
      </c>
      <c r="X439" s="120">
        <v>11.4529</v>
      </c>
      <c r="Y439" s="120">
        <v>0</v>
      </c>
      <c r="Z439" s="120">
        <v>0</v>
      </c>
      <c r="AA439" s="120">
        <v>0</v>
      </c>
      <c r="AB439" s="120">
        <v>0</v>
      </c>
      <c r="AC439" s="120">
        <v>0</v>
      </c>
      <c r="AD439" s="120">
        <v>0</v>
      </c>
      <c r="AE439" s="120">
        <v>0</v>
      </c>
      <c r="AF439" s="120">
        <v>113.63431</v>
      </c>
    </row>
    <row r="440" spans="1:32" x14ac:dyDescent="0.2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row>
    <row r="441" spans="1:32" x14ac:dyDescent="0.25">
      <c r="B441" s="119" t="s">
        <v>501</v>
      </c>
      <c r="C441" s="120">
        <v>0</v>
      </c>
      <c r="D441" s="120">
        <v>0</v>
      </c>
      <c r="E441" s="120">
        <v>0</v>
      </c>
      <c r="F441" s="120">
        <v>0</v>
      </c>
      <c r="G441" s="120">
        <v>21.2</v>
      </c>
      <c r="H441" s="120">
        <v>0</v>
      </c>
      <c r="I441" s="120">
        <v>0.18</v>
      </c>
      <c r="J441" s="120">
        <v>0</v>
      </c>
      <c r="K441" s="120">
        <v>0</v>
      </c>
      <c r="L441" s="120">
        <v>311.14299999999997</v>
      </c>
      <c r="M441" s="120">
        <v>0</v>
      </c>
      <c r="N441" s="120">
        <v>0</v>
      </c>
      <c r="O441" s="120">
        <v>58.9</v>
      </c>
      <c r="P441" s="120">
        <v>0</v>
      </c>
      <c r="Q441" s="120">
        <v>0</v>
      </c>
      <c r="R441" s="120">
        <v>0</v>
      </c>
      <c r="S441" s="120">
        <v>0</v>
      </c>
      <c r="T441" s="120">
        <v>0</v>
      </c>
      <c r="U441" s="120">
        <v>0</v>
      </c>
      <c r="V441" s="120">
        <v>8.0475300000000001</v>
      </c>
      <c r="W441" s="120">
        <v>0</v>
      </c>
      <c r="X441" s="120">
        <v>0</v>
      </c>
      <c r="Y441" s="120">
        <v>0</v>
      </c>
      <c r="Z441" s="120">
        <v>0</v>
      </c>
      <c r="AA441" s="120">
        <v>0</v>
      </c>
      <c r="AB441" s="120">
        <v>0</v>
      </c>
      <c r="AC441" s="120">
        <v>0</v>
      </c>
      <c r="AD441" s="120">
        <v>0</v>
      </c>
      <c r="AE441" s="120">
        <v>0</v>
      </c>
      <c r="AF441" s="120">
        <v>399.47052999999994</v>
      </c>
    </row>
    <row r="442" spans="1:32" x14ac:dyDescent="0.2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row>
    <row r="443" spans="1:32" x14ac:dyDescent="0.25">
      <c r="B443" s="119" t="s">
        <v>503</v>
      </c>
      <c r="C443" s="120">
        <v>0</v>
      </c>
      <c r="D443" s="120">
        <v>0</v>
      </c>
      <c r="E443" s="120">
        <v>0</v>
      </c>
      <c r="F443" s="120">
        <v>0</v>
      </c>
      <c r="G443" s="120">
        <v>5.8999999999999997E-2</v>
      </c>
      <c r="H443" s="120">
        <v>0</v>
      </c>
      <c r="I443" s="120">
        <v>0</v>
      </c>
      <c r="J443" s="120">
        <v>0</v>
      </c>
      <c r="K443" s="120">
        <v>0</v>
      </c>
      <c r="L443" s="120">
        <v>0</v>
      </c>
      <c r="M443" s="120">
        <v>0</v>
      </c>
      <c r="N443" s="120">
        <v>0</v>
      </c>
      <c r="O443" s="120">
        <v>0</v>
      </c>
      <c r="P443" s="120">
        <v>0</v>
      </c>
      <c r="Q443" s="120">
        <v>0</v>
      </c>
      <c r="R443" s="120">
        <v>0.64800000000000002</v>
      </c>
      <c r="S443" s="120">
        <v>0</v>
      </c>
      <c r="T443" s="120">
        <v>0</v>
      </c>
      <c r="U443" s="120">
        <v>0</v>
      </c>
      <c r="V443" s="120">
        <v>8.7999999999999995E-2</v>
      </c>
      <c r="W443" s="120">
        <v>4.78</v>
      </c>
      <c r="X443" s="120">
        <v>0</v>
      </c>
      <c r="Y443" s="120">
        <v>0</v>
      </c>
      <c r="Z443" s="120">
        <v>0</v>
      </c>
      <c r="AA443" s="120">
        <v>0</v>
      </c>
      <c r="AB443" s="120">
        <v>0</v>
      </c>
      <c r="AC443" s="120">
        <v>0</v>
      </c>
      <c r="AD443" s="120">
        <v>0</v>
      </c>
      <c r="AE443" s="120">
        <v>0</v>
      </c>
      <c r="AF443" s="120">
        <v>5.5750000000000002</v>
      </c>
    </row>
    <row r="444" spans="1:32" x14ac:dyDescent="0.25">
      <c r="B444" s="119" t="s">
        <v>504</v>
      </c>
      <c r="C444" s="120">
        <v>0</v>
      </c>
      <c r="D444" s="120">
        <v>0</v>
      </c>
      <c r="E444" s="120">
        <v>0</v>
      </c>
      <c r="F444" s="120">
        <v>0</v>
      </c>
      <c r="G444" s="120">
        <v>0.13</v>
      </c>
      <c r="H444" s="120">
        <v>0</v>
      </c>
      <c r="I444" s="120">
        <v>0</v>
      </c>
      <c r="J444" s="120">
        <v>0</v>
      </c>
      <c r="K444" s="120">
        <v>0</v>
      </c>
      <c r="L444" s="120">
        <v>0</v>
      </c>
      <c r="M444" s="120">
        <v>0</v>
      </c>
      <c r="N444" s="120">
        <v>0</v>
      </c>
      <c r="O444" s="120">
        <v>0</v>
      </c>
      <c r="P444" s="120">
        <v>0</v>
      </c>
      <c r="Q444" s="120">
        <v>0</v>
      </c>
      <c r="R444" s="120">
        <v>2.1</v>
      </c>
      <c r="S444" s="120">
        <v>0</v>
      </c>
      <c r="T444" s="120">
        <v>0</v>
      </c>
      <c r="U444" s="120">
        <v>0</v>
      </c>
      <c r="V444" s="120">
        <v>0.13</v>
      </c>
      <c r="W444" s="120">
        <v>6.9</v>
      </c>
      <c r="X444" s="120">
        <v>0</v>
      </c>
      <c r="Y444" s="120">
        <v>0</v>
      </c>
      <c r="Z444" s="120">
        <v>0</v>
      </c>
      <c r="AA444" s="120">
        <v>0</v>
      </c>
      <c r="AB444" s="120">
        <v>0</v>
      </c>
      <c r="AC444" s="120">
        <v>0</v>
      </c>
      <c r="AD444" s="120">
        <v>0</v>
      </c>
      <c r="AE444" s="120">
        <v>0</v>
      </c>
      <c r="AF444" s="120">
        <v>9.26</v>
      </c>
    </row>
    <row r="445" spans="1:32" x14ac:dyDescent="0.25">
      <c r="B445" s="119" t="s">
        <v>505</v>
      </c>
      <c r="C445" s="120">
        <v>0</v>
      </c>
      <c r="D445" s="120">
        <v>167.02</v>
      </c>
      <c r="E445" s="120">
        <v>0</v>
      </c>
      <c r="F445" s="120">
        <v>0</v>
      </c>
      <c r="G445" s="120">
        <v>1.6</v>
      </c>
      <c r="H445" s="120">
        <v>0</v>
      </c>
      <c r="I445" s="120">
        <v>0.49647400000000003</v>
      </c>
      <c r="J445" s="120">
        <v>0</v>
      </c>
      <c r="K445" s="120">
        <v>0</v>
      </c>
      <c r="L445" s="120">
        <v>0</v>
      </c>
      <c r="M445" s="120">
        <v>0</v>
      </c>
      <c r="N445" s="120">
        <v>16.5733</v>
      </c>
      <c r="O445" s="120">
        <v>49.8</v>
      </c>
      <c r="P445" s="120">
        <v>0</v>
      </c>
      <c r="Q445" s="120">
        <v>0</v>
      </c>
      <c r="R445" s="120">
        <v>36.1</v>
      </c>
      <c r="S445" s="120">
        <v>0</v>
      </c>
      <c r="T445" s="120">
        <v>0</v>
      </c>
      <c r="U445" s="120">
        <v>11.2</v>
      </c>
      <c r="V445" s="120">
        <v>10.794700000000001</v>
      </c>
      <c r="W445" s="120">
        <v>0</v>
      </c>
      <c r="X445" s="120">
        <v>0</v>
      </c>
      <c r="Y445" s="120">
        <v>0</v>
      </c>
      <c r="Z445" s="120">
        <v>0</v>
      </c>
      <c r="AA445" s="120">
        <v>0</v>
      </c>
      <c r="AB445" s="120">
        <v>0</v>
      </c>
      <c r="AC445" s="120">
        <v>0</v>
      </c>
      <c r="AD445" s="120">
        <v>1.2397800000000001</v>
      </c>
      <c r="AE445" s="120">
        <v>0</v>
      </c>
      <c r="AF445" s="120">
        <v>294.824254</v>
      </c>
    </row>
    <row r="446" spans="1:32" x14ac:dyDescent="0.2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row>
    <row r="447" spans="1:32" x14ac:dyDescent="0.25">
      <c r="B447" s="119" t="s">
        <v>507</v>
      </c>
      <c r="C447" s="120">
        <v>0</v>
      </c>
      <c r="D447" s="120">
        <v>0</v>
      </c>
      <c r="E447" s="120">
        <v>0</v>
      </c>
      <c r="F447" s="120">
        <v>0</v>
      </c>
      <c r="G447" s="120">
        <v>0</v>
      </c>
      <c r="H447" s="120">
        <v>0</v>
      </c>
      <c r="I447" s="120">
        <v>4.4999999999999998E-2</v>
      </c>
      <c r="J447" s="120">
        <v>0</v>
      </c>
      <c r="K447" s="120">
        <v>0</v>
      </c>
      <c r="L447" s="120">
        <v>0</v>
      </c>
      <c r="M447" s="120">
        <v>0</v>
      </c>
      <c r="N447" s="120">
        <v>0</v>
      </c>
      <c r="O447" s="120">
        <v>0</v>
      </c>
      <c r="P447" s="120">
        <v>0</v>
      </c>
      <c r="Q447" s="120">
        <v>0</v>
      </c>
      <c r="R447" s="120">
        <v>0</v>
      </c>
      <c r="S447" s="120">
        <v>0</v>
      </c>
      <c r="T447" s="120">
        <v>0</v>
      </c>
      <c r="U447" s="120">
        <v>0</v>
      </c>
      <c r="V447" s="120">
        <v>3.8469000000000003E-2</v>
      </c>
      <c r="W447" s="120">
        <v>0</v>
      </c>
      <c r="X447" s="120">
        <v>2.9291999999999998</v>
      </c>
      <c r="Y447" s="120">
        <v>0</v>
      </c>
      <c r="Z447" s="120">
        <v>0</v>
      </c>
      <c r="AA447" s="120">
        <v>0</v>
      </c>
      <c r="AB447" s="120">
        <v>0</v>
      </c>
      <c r="AC447" s="120">
        <v>0</v>
      </c>
      <c r="AD447" s="120">
        <v>0</v>
      </c>
      <c r="AE447" s="120">
        <v>0</v>
      </c>
      <c r="AF447" s="120">
        <v>3.0126689999999998</v>
      </c>
    </row>
    <row r="448" spans="1:32" x14ac:dyDescent="0.25">
      <c r="B448" s="119" t="s">
        <v>508</v>
      </c>
      <c r="C448" s="120">
        <v>0</v>
      </c>
      <c r="D448" s="120">
        <v>0</v>
      </c>
      <c r="E448" s="120">
        <v>0</v>
      </c>
      <c r="F448" s="120">
        <v>0</v>
      </c>
      <c r="G448" s="120">
        <v>0</v>
      </c>
      <c r="H448" s="120">
        <v>5.0140000000000002E-3</v>
      </c>
      <c r="I448" s="120">
        <v>0</v>
      </c>
      <c r="J448" s="120">
        <v>0</v>
      </c>
      <c r="K448" s="120">
        <v>0</v>
      </c>
      <c r="L448" s="120">
        <v>0</v>
      </c>
      <c r="M448" s="120">
        <v>0</v>
      </c>
      <c r="N448" s="120">
        <v>0</v>
      </c>
      <c r="O448" s="120">
        <v>0</v>
      </c>
      <c r="P448" s="120">
        <v>0</v>
      </c>
      <c r="Q448" s="120">
        <v>0</v>
      </c>
      <c r="R448" s="120">
        <v>0</v>
      </c>
      <c r="S448" s="120">
        <v>0</v>
      </c>
      <c r="T448" s="120">
        <v>0</v>
      </c>
      <c r="U448" s="120">
        <v>0</v>
      </c>
      <c r="V448" s="120">
        <v>1.0145E-2</v>
      </c>
      <c r="W448" s="120">
        <v>0</v>
      </c>
      <c r="X448" s="120">
        <v>0.91200000000000003</v>
      </c>
      <c r="Y448" s="120">
        <v>0</v>
      </c>
      <c r="Z448" s="120">
        <v>0</v>
      </c>
      <c r="AA448" s="120">
        <v>0</v>
      </c>
      <c r="AB448" s="120">
        <v>0</v>
      </c>
      <c r="AC448" s="120">
        <v>0</v>
      </c>
      <c r="AD448" s="120">
        <v>0</v>
      </c>
      <c r="AE448" s="120">
        <v>0</v>
      </c>
      <c r="AF448" s="120">
        <v>0.92715900000000007</v>
      </c>
    </row>
    <row r="449" spans="1:32" x14ac:dyDescent="0.25">
      <c r="B449" s="119" t="s">
        <v>509</v>
      </c>
      <c r="C449" s="120">
        <v>0</v>
      </c>
      <c r="D449" s="120">
        <v>0</v>
      </c>
      <c r="E449" s="120">
        <v>0</v>
      </c>
      <c r="F449" s="120">
        <v>0</v>
      </c>
      <c r="G449" s="120">
        <v>0</v>
      </c>
      <c r="H449" s="120">
        <v>0</v>
      </c>
      <c r="I449" s="120">
        <v>0.184778</v>
      </c>
      <c r="J449" s="120">
        <v>0</v>
      </c>
      <c r="K449" s="120">
        <v>0</v>
      </c>
      <c r="L449" s="120">
        <v>0</v>
      </c>
      <c r="M449" s="120">
        <v>0</v>
      </c>
      <c r="N449" s="120">
        <v>0</v>
      </c>
      <c r="O449" s="120">
        <v>0</v>
      </c>
      <c r="P449" s="120">
        <v>33.887</v>
      </c>
      <c r="Q449" s="120">
        <v>0</v>
      </c>
      <c r="R449" s="120">
        <v>0</v>
      </c>
      <c r="S449" s="120">
        <v>0</v>
      </c>
      <c r="T449" s="120">
        <v>0</v>
      </c>
      <c r="U449" s="120">
        <v>0</v>
      </c>
      <c r="V449" s="120">
        <v>0.52010000000000001</v>
      </c>
      <c r="W449" s="120">
        <v>0</v>
      </c>
      <c r="X449" s="120">
        <v>2.3319999999999999</v>
      </c>
      <c r="Y449" s="120">
        <v>0</v>
      </c>
      <c r="Z449" s="120">
        <v>0</v>
      </c>
      <c r="AA449" s="120">
        <v>0</v>
      </c>
      <c r="AB449" s="120">
        <v>0</v>
      </c>
      <c r="AC449" s="120">
        <v>0</v>
      </c>
      <c r="AD449" s="120">
        <v>0</v>
      </c>
      <c r="AE449" s="120">
        <v>17.783300000000001</v>
      </c>
      <c r="AF449" s="120">
        <v>54.707177999999999</v>
      </c>
    </row>
    <row r="450" spans="1:32" x14ac:dyDescent="0.2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row>
    <row r="451" spans="1:32" x14ac:dyDescent="0.25">
      <c r="B451" s="119" t="s">
        <v>511</v>
      </c>
      <c r="C451" s="120">
        <v>0</v>
      </c>
      <c r="D451" s="120">
        <v>0</v>
      </c>
      <c r="E451" s="120">
        <v>0</v>
      </c>
      <c r="F451" s="120">
        <v>0</v>
      </c>
      <c r="G451" s="120">
        <v>0</v>
      </c>
      <c r="H451" s="120">
        <v>0</v>
      </c>
      <c r="I451" s="120">
        <v>0.8</v>
      </c>
      <c r="J451" s="120">
        <v>0</v>
      </c>
      <c r="K451" s="120">
        <v>0</v>
      </c>
      <c r="L451" s="120">
        <v>0</v>
      </c>
      <c r="M451" s="120">
        <v>0</v>
      </c>
      <c r="N451" s="120">
        <v>0</v>
      </c>
      <c r="O451" s="120">
        <v>0</v>
      </c>
      <c r="P451" s="120">
        <v>0</v>
      </c>
      <c r="Q451" s="120">
        <v>0</v>
      </c>
      <c r="R451" s="120">
        <v>0</v>
      </c>
      <c r="S451" s="120">
        <v>0</v>
      </c>
      <c r="T451" s="120">
        <v>0</v>
      </c>
      <c r="U451" s="120">
        <v>0</v>
      </c>
      <c r="V451" s="120">
        <v>0.14499999999999999</v>
      </c>
      <c r="W451" s="120">
        <v>0</v>
      </c>
      <c r="X451" s="120">
        <v>8.1359999999999992</v>
      </c>
      <c r="Y451" s="120">
        <v>0</v>
      </c>
      <c r="Z451" s="120">
        <v>0</v>
      </c>
      <c r="AA451" s="120">
        <v>0</v>
      </c>
      <c r="AB451" s="120">
        <v>0</v>
      </c>
      <c r="AC451" s="120">
        <v>0</v>
      </c>
      <c r="AD451" s="120">
        <v>0</v>
      </c>
      <c r="AE451" s="120">
        <v>0</v>
      </c>
      <c r="AF451" s="120">
        <v>9.0809999999999995</v>
      </c>
    </row>
    <row r="452" spans="1:32" x14ac:dyDescent="0.25">
      <c r="B452" s="119" t="s">
        <v>512</v>
      </c>
      <c r="C452" s="120">
        <v>0</v>
      </c>
      <c r="D452" s="120">
        <v>0</v>
      </c>
      <c r="E452" s="120">
        <v>0</v>
      </c>
      <c r="F452" s="120">
        <v>0</v>
      </c>
      <c r="G452" s="120">
        <v>0</v>
      </c>
      <c r="H452" s="120">
        <v>0</v>
      </c>
      <c r="I452" s="120">
        <v>0.05</v>
      </c>
      <c r="J452" s="120">
        <v>0</v>
      </c>
      <c r="K452" s="120">
        <v>0</v>
      </c>
      <c r="L452" s="120">
        <v>0</v>
      </c>
      <c r="M452" s="120">
        <v>0</v>
      </c>
      <c r="N452" s="120">
        <v>0</v>
      </c>
      <c r="O452" s="120">
        <v>0</v>
      </c>
      <c r="P452" s="120">
        <v>0</v>
      </c>
      <c r="Q452" s="120">
        <v>0</v>
      </c>
      <c r="R452" s="120">
        <v>0</v>
      </c>
      <c r="S452" s="120">
        <v>0</v>
      </c>
      <c r="T452" s="120">
        <v>0</v>
      </c>
      <c r="U452" s="120">
        <v>0</v>
      </c>
      <c r="V452" s="120">
        <v>0.18099999999999999</v>
      </c>
      <c r="W452" s="120">
        <v>0</v>
      </c>
      <c r="X452" s="120">
        <v>9.18</v>
      </c>
      <c r="Y452" s="120">
        <v>0</v>
      </c>
      <c r="Z452" s="120">
        <v>0</v>
      </c>
      <c r="AA452" s="120">
        <v>0</v>
      </c>
      <c r="AB452" s="120">
        <v>0</v>
      </c>
      <c r="AC452" s="120">
        <v>0</v>
      </c>
      <c r="AD452" s="120">
        <v>0</v>
      </c>
      <c r="AE452" s="120">
        <v>0</v>
      </c>
      <c r="AF452" s="120">
        <v>9.4109999999999996</v>
      </c>
    </row>
    <row r="453" spans="1:32" x14ac:dyDescent="0.25">
      <c r="B453" s="119" t="s">
        <v>513</v>
      </c>
      <c r="C453" s="120">
        <v>0</v>
      </c>
      <c r="D453" s="120">
        <v>0</v>
      </c>
      <c r="E453" s="120">
        <v>0</v>
      </c>
      <c r="F453" s="120">
        <v>0</v>
      </c>
      <c r="G453" s="120">
        <v>0</v>
      </c>
      <c r="H453" s="120">
        <v>0</v>
      </c>
      <c r="I453" s="120">
        <v>0.28000000000000003</v>
      </c>
      <c r="J453" s="120">
        <v>0</v>
      </c>
      <c r="K453" s="120">
        <v>0</v>
      </c>
      <c r="L453" s="120">
        <v>0</v>
      </c>
      <c r="M453" s="120">
        <v>0</v>
      </c>
      <c r="N453" s="120">
        <v>0</v>
      </c>
      <c r="O453" s="120">
        <v>0</v>
      </c>
      <c r="P453" s="120">
        <v>0</v>
      </c>
      <c r="Q453" s="120">
        <v>0</v>
      </c>
      <c r="R453" s="120">
        <v>0</v>
      </c>
      <c r="S453" s="120">
        <v>0</v>
      </c>
      <c r="T453" s="120">
        <v>0</v>
      </c>
      <c r="U453" s="120">
        <v>0</v>
      </c>
      <c r="V453" s="120">
        <v>4.2000000000000003E-2</v>
      </c>
      <c r="W453" s="120">
        <v>0</v>
      </c>
      <c r="X453" s="120">
        <v>0</v>
      </c>
      <c r="Y453" s="120">
        <v>0</v>
      </c>
      <c r="Z453" s="120">
        <v>0</v>
      </c>
      <c r="AA453" s="120">
        <v>0</v>
      </c>
      <c r="AB453" s="120">
        <v>0</v>
      </c>
      <c r="AC453" s="120">
        <v>0</v>
      </c>
      <c r="AD453" s="120">
        <v>0</v>
      </c>
      <c r="AE453" s="120">
        <v>9.88706</v>
      </c>
      <c r="AF453" s="120">
        <v>10.209059999999999</v>
      </c>
    </row>
    <row r="454" spans="1:32" x14ac:dyDescent="0.25">
      <c r="B454" s="119" t="s">
        <v>514</v>
      </c>
      <c r="C454" s="120">
        <v>0.56000000000000005</v>
      </c>
      <c r="D454" s="120">
        <v>238.9</v>
      </c>
      <c r="E454" s="120">
        <v>0</v>
      </c>
      <c r="F454" s="120">
        <v>119.101</v>
      </c>
      <c r="G454" s="120">
        <v>0</v>
      </c>
      <c r="H454" s="120">
        <v>7.226</v>
      </c>
      <c r="I454" s="120">
        <v>15.417999999999999</v>
      </c>
      <c r="J454" s="120">
        <v>0</v>
      </c>
      <c r="K454" s="120">
        <v>0</v>
      </c>
      <c r="L454" s="120">
        <v>43.406500000000001</v>
      </c>
      <c r="M454" s="120">
        <v>0</v>
      </c>
      <c r="N454" s="120">
        <v>41.085999999999999</v>
      </c>
      <c r="O454" s="120">
        <v>172.386</v>
      </c>
      <c r="P454" s="120">
        <v>0</v>
      </c>
      <c r="Q454" s="120">
        <v>28.2</v>
      </c>
      <c r="R454" s="120">
        <v>74.849999999999994</v>
      </c>
      <c r="S454" s="120">
        <v>0</v>
      </c>
      <c r="T454" s="120">
        <v>0</v>
      </c>
      <c r="U454" s="120">
        <v>15.3</v>
      </c>
      <c r="V454" s="120">
        <v>32.802999999999997</v>
      </c>
      <c r="W454" s="120">
        <v>0</v>
      </c>
      <c r="X454" s="120">
        <v>8.5050000000000008</v>
      </c>
      <c r="Y454" s="120">
        <v>0</v>
      </c>
      <c r="Z454" s="120">
        <v>7.1779999999999999</v>
      </c>
      <c r="AA454" s="120">
        <v>10.996</v>
      </c>
      <c r="AB454" s="120">
        <v>0</v>
      </c>
      <c r="AC454" s="120">
        <v>0</v>
      </c>
      <c r="AD454" s="120">
        <v>0</v>
      </c>
      <c r="AE454" s="120">
        <v>5.3070000000000004</v>
      </c>
      <c r="AF454" s="120">
        <v>821.22250000000008</v>
      </c>
    </row>
    <row r="455" spans="1:32" x14ac:dyDescent="0.2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row>
    <row r="456" spans="1:32" x14ac:dyDescent="0.25">
      <c r="B456" s="119" t="s">
        <v>516</v>
      </c>
      <c r="C456" s="120">
        <v>0</v>
      </c>
      <c r="D456" s="120">
        <v>0</v>
      </c>
      <c r="E456" s="120">
        <v>0</v>
      </c>
      <c r="F456" s="120">
        <v>0.222</v>
      </c>
      <c r="G456" s="120">
        <v>0</v>
      </c>
      <c r="H456" s="120">
        <v>0</v>
      </c>
      <c r="I456" s="120">
        <v>0.61099999999999999</v>
      </c>
      <c r="J456" s="120">
        <v>0</v>
      </c>
      <c r="K456" s="120">
        <v>0</v>
      </c>
      <c r="L456" s="120">
        <v>8.2750000000000004</v>
      </c>
      <c r="M456" s="120">
        <v>0</v>
      </c>
      <c r="N456" s="120">
        <v>0</v>
      </c>
      <c r="O456" s="120">
        <v>1.9379999999999999</v>
      </c>
      <c r="P456" s="120">
        <v>0</v>
      </c>
      <c r="Q456" s="120">
        <v>0</v>
      </c>
      <c r="R456" s="120">
        <v>3.431</v>
      </c>
      <c r="S456" s="120">
        <v>0</v>
      </c>
      <c r="T456" s="120">
        <v>0</v>
      </c>
      <c r="U456" s="120">
        <v>0</v>
      </c>
      <c r="V456" s="120">
        <v>0.59064000000000005</v>
      </c>
      <c r="W456" s="120">
        <v>0</v>
      </c>
      <c r="X456" s="120">
        <v>6.3310000000000004</v>
      </c>
      <c r="Y456" s="120">
        <v>0</v>
      </c>
      <c r="Z456" s="120">
        <v>0</v>
      </c>
      <c r="AA456" s="120">
        <v>0</v>
      </c>
      <c r="AB456" s="120">
        <v>0</v>
      </c>
      <c r="AC456" s="120">
        <v>0</v>
      </c>
      <c r="AD456" s="120">
        <v>0</v>
      </c>
      <c r="AE456" s="120">
        <v>8.0440000000000005</v>
      </c>
      <c r="AF456" s="120">
        <v>29.442640000000001</v>
      </c>
    </row>
    <row r="457" spans="1:32" x14ac:dyDescent="0.25">
      <c r="B457" s="119" t="s">
        <v>517</v>
      </c>
      <c r="C457" s="120">
        <v>0</v>
      </c>
      <c r="D457" s="120">
        <v>0</v>
      </c>
      <c r="E457" s="120">
        <v>0</v>
      </c>
      <c r="F457" s="120">
        <v>0.85099999999999998</v>
      </c>
      <c r="G457" s="120">
        <v>0</v>
      </c>
      <c r="H457" s="120">
        <v>0</v>
      </c>
      <c r="I457" s="120">
        <v>0.182</v>
      </c>
      <c r="J457" s="120">
        <v>0</v>
      </c>
      <c r="K457" s="120">
        <v>0</v>
      </c>
      <c r="L457" s="120">
        <v>20.245000000000001</v>
      </c>
      <c r="M457" s="120">
        <v>0</v>
      </c>
      <c r="N457" s="120">
        <v>0</v>
      </c>
      <c r="O457" s="120">
        <v>4.2709999999999999</v>
      </c>
      <c r="P457" s="120">
        <v>0</v>
      </c>
      <c r="Q457" s="120">
        <v>0</v>
      </c>
      <c r="R457" s="120">
        <v>4.3890000000000002</v>
      </c>
      <c r="S457" s="120">
        <v>0</v>
      </c>
      <c r="T457" s="120">
        <v>0</v>
      </c>
      <c r="U457" s="120">
        <v>0</v>
      </c>
      <c r="V457" s="120">
        <v>0.81899999999999995</v>
      </c>
      <c r="W457" s="120">
        <v>0</v>
      </c>
      <c r="X457" s="120">
        <v>0</v>
      </c>
      <c r="Y457" s="120">
        <v>0</v>
      </c>
      <c r="Z457" s="120">
        <v>0</v>
      </c>
      <c r="AA457" s="120">
        <v>0</v>
      </c>
      <c r="AB457" s="120">
        <v>0</v>
      </c>
      <c r="AC457" s="120">
        <v>0</v>
      </c>
      <c r="AD457" s="120">
        <v>0</v>
      </c>
      <c r="AE457" s="120">
        <v>11.02</v>
      </c>
      <c r="AF457" s="120">
        <v>41.777000000000001</v>
      </c>
    </row>
    <row r="458" spans="1:32" x14ac:dyDescent="0.2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row>
    <row r="459" spans="1:32" x14ac:dyDescent="0.25">
      <c r="B459" s="119" t="s">
        <v>519</v>
      </c>
      <c r="C459" s="120">
        <v>0</v>
      </c>
      <c r="D459" s="120">
        <v>0</v>
      </c>
      <c r="E459" s="120">
        <v>0</v>
      </c>
      <c r="F459" s="120">
        <v>0.93</v>
      </c>
      <c r="G459" s="120">
        <v>0</v>
      </c>
      <c r="H459" s="120">
        <v>0</v>
      </c>
      <c r="I459" s="120">
        <v>7.4999999999999997E-2</v>
      </c>
      <c r="J459" s="120">
        <v>0</v>
      </c>
      <c r="K459" s="120">
        <v>0</v>
      </c>
      <c r="L459" s="120">
        <v>2.1949999999999998</v>
      </c>
      <c r="M459" s="120">
        <v>0</v>
      </c>
      <c r="N459" s="120">
        <v>0</v>
      </c>
      <c r="O459" s="120">
        <v>0</v>
      </c>
      <c r="P459" s="120">
        <v>0</v>
      </c>
      <c r="Q459" s="120">
        <v>4.6959999999999997</v>
      </c>
      <c r="R459" s="120">
        <v>27.608000000000001</v>
      </c>
      <c r="S459" s="120">
        <v>0</v>
      </c>
      <c r="T459" s="120">
        <v>0</v>
      </c>
      <c r="U459" s="120">
        <v>0</v>
      </c>
      <c r="V459" s="120">
        <v>0.67500000000000004</v>
      </c>
      <c r="W459" s="120">
        <v>0</v>
      </c>
      <c r="X459" s="120">
        <v>0</v>
      </c>
      <c r="Y459" s="120">
        <v>0</v>
      </c>
      <c r="Z459" s="120">
        <v>0</v>
      </c>
      <c r="AA459" s="120">
        <v>0</v>
      </c>
      <c r="AB459" s="120">
        <v>0</v>
      </c>
      <c r="AC459" s="120">
        <v>0</v>
      </c>
      <c r="AD459" s="120">
        <v>0</v>
      </c>
      <c r="AE459" s="120">
        <v>4.1414099999999996</v>
      </c>
      <c r="AF459" s="120">
        <v>40.320409999999995</v>
      </c>
    </row>
    <row r="460" spans="1:32" x14ac:dyDescent="0.2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row>
    <row r="461" spans="1:32" x14ac:dyDescent="0.25">
      <c r="B461" s="119" t="s">
        <v>521</v>
      </c>
      <c r="C461" s="120">
        <v>0</v>
      </c>
      <c r="D461" s="120">
        <v>0</v>
      </c>
      <c r="E461" s="120">
        <v>0</v>
      </c>
      <c r="F461" s="120">
        <v>0</v>
      </c>
      <c r="G461" s="120">
        <v>0</v>
      </c>
      <c r="H461" s="120">
        <v>0.49099999999999999</v>
      </c>
      <c r="I461" s="120">
        <v>0.55300000000000005</v>
      </c>
      <c r="J461" s="120">
        <v>0</v>
      </c>
      <c r="K461" s="120">
        <v>0</v>
      </c>
      <c r="L461" s="120">
        <v>0</v>
      </c>
      <c r="M461" s="120">
        <v>0</v>
      </c>
      <c r="N461" s="120">
        <v>0</v>
      </c>
      <c r="O461" s="120">
        <v>0</v>
      </c>
      <c r="P461" s="120">
        <v>0</v>
      </c>
      <c r="Q461" s="120">
        <v>0</v>
      </c>
      <c r="R461" s="120">
        <v>0</v>
      </c>
      <c r="S461" s="120">
        <v>0</v>
      </c>
      <c r="T461" s="120">
        <v>0</v>
      </c>
      <c r="U461" s="120">
        <v>0</v>
      </c>
      <c r="V461" s="120">
        <v>8.9499999999999996E-2</v>
      </c>
      <c r="W461" s="120">
        <v>4.633</v>
      </c>
      <c r="X461" s="120">
        <v>0</v>
      </c>
      <c r="Y461" s="120">
        <v>0</v>
      </c>
      <c r="Z461" s="120">
        <v>0</v>
      </c>
      <c r="AA461" s="120">
        <v>0</v>
      </c>
      <c r="AB461" s="120">
        <v>0</v>
      </c>
      <c r="AC461" s="120">
        <v>0</v>
      </c>
      <c r="AD461" s="120">
        <v>0</v>
      </c>
      <c r="AE461" s="120">
        <v>0</v>
      </c>
      <c r="AF461" s="120">
        <v>5.7664999999999997</v>
      </c>
    </row>
    <row r="462" spans="1:32" x14ac:dyDescent="0.25">
      <c r="B462" s="119" t="s">
        <v>522</v>
      </c>
      <c r="C462" s="120">
        <v>0</v>
      </c>
      <c r="D462" s="120">
        <v>0</v>
      </c>
      <c r="E462" s="120">
        <v>0</v>
      </c>
      <c r="F462" s="120">
        <v>0</v>
      </c>
      <c r="G462" s="120">
        <v>3.3010000000000002</v>
      </c>
      <c r="H462" s="120">
        <v>0</v>
      </c>
      <c r="I462" s="120">
        <v>0</v>
      </c>
      <c r="J462" s="120">
        <v>0</v>
      </c>
      <c r="K462" s="120">
        <v>0</v>
      </c>
      <c r="L462" s="120">
        <v>0</v>
      </c>
      <c r="M462" s="120">
        <v>0.28799999999999998</v>
      </c>
      <c r="N462" s="120">
        <v>0</v>
      </c>
      <c r="O462" s="120">
        <v>0</v>
      </c>
      <c r="P462" s="120">
        <v>112.73</v>
      </c>
      <c r="Q462" s="120">
        <v>0</v>
      </c>
      <c r="R462" s="120">
        <v>53.286999999999999</v>
      </c>
      <c r="S462" s="120">
        <v>0</v>
      </c>
      <c r="T462" s="120">
        <v>0</v>
      </c>
      <c r="U462" s="120">
        <v>0</v>
      </c>
      <c r="V462" s="120">
        <v>2.6080000000000001</v>
      </c>
      <c r="W462" s="120">
        <v>0</v>
      </c>
      <c r="X462" s="120">
        <v>0</v>
      </c>
      <c r="Y462" s="120">
        <v>0</v>
      </c>
      <c r="Z462" s="120">
        <v>0</v>
      </c>
      <c r="AA462" s="120">
        <v>0</v>
      </c>
      <c r="AB462" s="120">
        <v>0</v>
      </c>
      <c r="AC462" s="120">
        <v>0</v>
      </c>
      <c r="AD462" s="120">
        <v>0</v>
      </c>
      <c r="AE462" s="120">
        <v>0.85294099999999995</v>
      </c>
      <c r="AF462" s="120">
        <v>173.06694099999999</v>
      </c>
    </row>
    <row r="463" spans="1:32" x14ac:dyDescent="0.25">
      <c r="B463" s="119" t="s">
        <v>523</v>
      </c>
      <c r="C463" s="120">
        <v>0</v>
      </c>
      <c r="D463" s="120">
        <v>0</v>
      </c>
      <c r="E463" s="120">
        <v>0</v>
      </c>
      <c r="F463" s="120">
        <v>0</v>
      </c>
      <c r="G463" s="120">
        <v>0</v>
      </c>
      <c r="H463" s="120">
        <v>0</v>
      </c>
      <c r="I463" s="120">
        <v>0.59</v>
      </c>
      <c r="J463" s="120">
        <v>0</v>
      </c>
      <c r="K463" s="120">
        <v>0</v>
      </c>
      <c r="L463" s="120">
        <v>0</v>
      </c>
      <c r="M463" s="120">
        <v>0</v>
      </c>
      <c r="N463" s="120">
        <v>0</v>
      </c>
      <c r="O463" s="120">
        <v>0</v>
      </c>
      <c r="P463" s="120">
        <v>0</v>
      </c>
      <c r="Q463" s="120">
        <v>0</v>
      </c>
      <c r="R463" s="120">
        <v>0</v>
      </c>
      <c r="S463" s="120">
        <v>0</v>
      </c>
      <c r="T463" s="120">
        <v>0</v>
      </c>
      <c r="U463" s="120">
        <v>0</v>
      </c>
      <c r="V463" s="120">
        <v>8.5999999999999993E-2</v>
      </c>
      <c r="W463" s="120">
        <v>4.149</v>
      </c>
      <c r="X463" s="120">
        <v>0</v>
      </c>
      <c r="Y463" s="120">
        <v>0</v>
      </c>
      <c r="Z463" s="120">
        <v>0</v>
      </c>
      <c r="AA463" s="120">
        <v>0</v>
      </c>
      <c r="AB463" s="120">
        <v>0</v>
      </c>
      <c r="AC463" s="120">
        <v>0</v>
      </c>
      <c r="AD463" s="120">
        <v>0</v>
      </c>
      <c r="AE463" s="120">
        <v>0</v>
      </c>
      <c r="AF463" s="120">
        <v>4.8250000000000002</v>
      </c>
    </row>
    <row r="464" spans="1:32" x14ac:dyDescent="0.2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row>
    <row r="465" spans="1:32" x14ac:dyDescent="0.25">
      <c r="B465" s="119" t="s">
        <v>11</v>
      </c>
      <c r="C465" s="120">
        <v>0</v>
      </c>
      <c r="D465" s="120">
        <v>0</v>
      </c>
      <c r="E465" s="120">
        <v>0</v>
      </c>
      <c r="F465" s="120">
        <v>29.268000000000001</v>
      </c>
      <c r="G465" s="120">
        <v>0</v>
      </c>
      <c r="H465" s="120">
        <v>8.1000000000000003E-2</v>
      </c>
      <c r="I465" s="120">
        <v>0</v>
      </c>
      <c r="J465" s="120">
        <v>1.3049999999999999</v>
      </c>
      <c r="K465" s="120">
        <v>0</v>
      </c>
      <c r="L465" s="120">
        <v>14.025</v>
      </c>
      <c r="M465" s="120">
        <v>0</v>
      </c>
      <c r="N465" s="120">
        <v>0</v>
      </c>
      <c r="O465" s="120">
        <v>9.3919999999999995</v>
      </c>
      <c r="P465" s="120">
        <v>0</v>
      </c>
      <c r="Q465" s="120">
        <v>21.663</v>
      </c>
      <c r="R465" s="120">
        <v>17.683</v>
      </c>
      <c r="S465" s="120">
        <v>0</v>
      </c>
      <c r="T465" s="120">
        <v>0</v>
      </c>
      <c r="U465" s="120">
        <v>0</v>
      </c>
      <c r="V465" s="120">
        <v>3.4169999999999998</v>
      </c>
      <c r="W465" s="120">
        <v>0</v>
      </c>
      <c r="X465" s="120">
        <v>0</v>
      </c>
      <c r="Y465" s="120">
        <v>0</v>
      </c>
      <c r="Z465" s="120">
        <v>0</v>
      </c>
      <c r="AA465" s="120">
        <v>0</v>
      </c>
      <c r="AB465" s="120">
        <v>0</v>
      </c>
      <c r="AC465" s="120">
        <v>0</v>
      </c>
      <c r="AD465" s="120">
        <v>0</v>
      </c>
      <c r="AE465" s="120">
        <v>0</v>
      </c>
      <c r="AF465" s="120">
        <v>96.834000000000003</v>
      </c>
    </row>
    <row r="466" spans="1:32" x14ac:dyDescent="0.25">
      <c r="B466" s="119" t="s">
        <v>525</v>
      </c>
      <c r="C466" s="120">
        <v>0</v>
      </c>
      <c r="D466" s="120">
        <v>0</v>
      </c>
      <c r="E466" s="120">
        <v>0</v>
      </c>
      <c r="F466" s="120">
        <v>0</v>
      </c>
      <c r="G466" s="120">
        <v>0</v>
      </c>
      <c r="H466" s="120">
        <v>0</v>
      </c>
      <c r="I466" s="120">
        <v>1.7999999999999999E-2</v>
      </c>
      <c r="J466" s="120">
        <v>0</v>
      </c>
      <c r="K466" s="120">
        <v>0</v>
      </c>
      <c r="L466" s="120">
        <v>0</v>
      </c>
      <c r="M466" s="120">
        <v>0</v>
      </c>
      <c r="N466" s="120">
        <v>0</v>
      </c>
      <c r="O466" s="120">
        <v>0</v>
      </c>
      <c r="P466" s="120">
        <v>0</v>
      </c>
      <c r="Q466" s="120">
        <v>0</v>
      </c>
      <c r="R466" s="120">
        <v>0</v>
      </c>
      <c r="S466" s="120">
        <v>0</v>
      </c>
      <c r="T466" s="120">
        <v>0</v>
      </c>
      <c r="U466" s="120">
        <v>0</v>
      </c>
      <c r="V466" s="120">
        <v>4.7E-2</v>
      </c>
      <c r="W466" s="120">
        <v>0</v>
      </c>
      <c r="X466" s="120">
        <v>2.5219999999999998</v>
      </c>
      <c r="Y466" s="120">
        <v>0</v>
      </c>
      <c r="Z466" s="120">
        <v>0</v>
      </c>
      <c r="AA466" s="120">
        <v>0</v>
      </c>
      <c r="AB466" s="120">
        <v>0</v>
      </c>
      <c r="AC466" s="120">
        <v>0</v>
      </c>
      <c r="AD466" s="120">
        <v>0</v>
      </c>
      <c r="AE466" s="120">
        <v>0</v>
      </c>
      <c r="AF466" s="120">
        <v>2.5869999999999997</v>
      </c>
    </row>
    <row r="467" spans="1:32" x14ac:dyDescent="0.25">
      <c r="B467" s="119" t="s">
        <v>318</v>
      </c>
      <c r="C467" s="120">
        <v>0</v>
      </c>
      <c r="D467" s="120">
        <v>0</v>
      </c>
      <c r="E467" s="120">
        <v>0</v>
      </c>
      <c r="F467" s="120">
        <v>0</v>
      </c>
      <c r="G467" s="120">
        <v>0</v>
      </c>
      <c r="H467" s="120">
        <v>0</v>
      </c>
      <c r="I467" s="120">
        <v>0.13800000000000001</v>
      </c>
      <c r="J467" s="120">
        <v>0</v>
      </c>
      <c r="K467" s="120">
        <v>0</v>
      </c>
      <c r="L467" s="120">
        <v>0</v>
      </c>
      <c r="M467" s="120">
        <v>0</v>
      </c>
      <c r="N467" s="120">
        <v>0</v>
      </c>
      <c r="O467" s="120">
        <v>0.74199999999999999</v>
      </c>
      <c r="P467" s="120">
        <v>0</v>
      </c>
      <c r="Q467" s="120">
        <v>0</v>
      </c>
      <c r="R467" s="120">
        <v>17.422999999999998</v>
      </c>
      <c r="S467" s="120">
        <v>0</v>
      </c>
      <c r="T467" s="120">
        <v>0</v>
      </c>
      <c r="U467" s="120">
        <v>0</v>
      </c>
      <c r="V467" s="120">
        <v>0.308</v>
      </c>
      <c r="W467" s="120">
        <v>0</v>
      </c>
      <c r="X467" s="120">
        <v>0</v>
      </c>
      <c r="Y467" s="120">
        <v>0</v>
      </c>
      <c r="Z467" s="120">
        <v>0</v>
      </c>
      <c r="AA467" s="120">
        <v>0</v>
      </c>
      <c r="AB467" s="120">
        <v>0</v>
      </c>
      <c r="AC467" s="120">
        <v>0</v>
      </c>
      <c r="AD467" s="120">
        <v>0</v>
      </c>
      <c r="AE467" s="120">
        <v>0</v>
      </c>
      <c r="AF467" s="120">
        <v>18.610999999999997</v>
      </c>
    </row>
    <row r="468" spans="1:32" x14ac:dyDescent="0.2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row>
    <row r="469" spans="1:32" x14ac:dyDescent="0.25">
      <c r="B469" s="119" t="s">
        <v>527</v>
      </c>
      <c r="C469" s="120">
        <v>0</v>
      </c>
      <c r="D469" s="120">
        <v>0</v>
      </c>
      <c r="E469" s="120">
        <v>0</v>
      </c>
      <c r="F469" s="120">
        <v>13.577999999999999</v>
      </c>
      <c r="G469" s="120">
        <v>0</v>
      </c>
      <c r="H469" s="120">
        <v>0</v>
      </c>
      <c r="I469" s="120">
        <v>0.78</v>
      </c>
      <c r="J469" s="120">
        <v>0</v>
      </c>
      <c r="K469" s="120">
        <v>0</v>
      </c>
      <c r="L469" s="120">
        <v>0</v>
      </c>
      <c r="M469" s="120">
        <v>0</v>
      </c>
      <c r="N469" s="120">
        <v>0</v>
      </c>
      <c r="O469" s="120">
        <v>3.7919999999999998</v>
      </c>
      <c r="P469" s="120">
        <v>0</v>
      </c>
      <c r="Q469" s="120">
        <v>0</v>
      </c>
      <c r="R469" s="120">
        <v>3.9889999999999999</v>
      </c>
      <c r="S469" s="120">
        <v>0</v>
      </c>
      <c r="T469" s="120">
        <v>0</v>
      </c>
      <c r="U469" s="120">
        <v>0</v>
      </c>
      <c r="V469" s="120">
        <v>0.60199999999999998</v>
      </c>
      <c r="W469" s="120">
        <v>0</v>
      </c>
      <c r="X469" s="120">
        <v>0</v>
      </c>
      <c r="Y469" s="120">
        <v>0</v>
      </c>
      <c r="Z469" s="120">
        <v>0</v>
      </c>
      <c r="AA469" s="120">
        <v>0</v>
      </c>
      <c r="AB469" s="120">
        <v>0</v>
      </c>
      <c r="AC469" s="120">
        <v>0</v>
      </c>
      <c r="AD469" s="120">
        <v>0</v>
      </c>
      <c r="AE469" s="120">
        <v>0</v>
      </c>
      <c r="AF469" s="120">
        <v>22.741</v>
      </c>
    </row>
    <row r="470" spans="1:32" x14ac:dyDescent="0.25">
      <c r="B470" s="119" t="s">
        <v>528</v>
      </c>
      <c r="C470" s="120">
        <v>0</v>
      </c>
      <c r="D470" s="120">
        <v>0</v>
      </c>
      <c r="E470" s="120">
        <v>0</v>
      </c>
      <c r="F470" s="120">
        <v>0</v>
      </c>
      <c r="G470" s="120">
        <v>10.25</v>
      </c>
      <c r="H470" s="120">
        <v>0</v>
      </c>
      <c r="I470" s="120">
        <v>0</v>
      </c>
      <c r="J470" s="120">
        <v>0</v>
      </c>
      <c r="K470" s="120">
        <v>0</v>
      </c>
      <c r="L470" s="120">
        <v>0</v>
      </c>
      <c r="M470" s="120">
        <v>0</v>
      </c>
      <c r="N470" s="120">
        <v>253.70400000000001</v>
      </c>
      <c r="O470" s="120">
        <v>0</v>
      </c>
      <c r="P470" s="120">
        <v>0</v>
      </c>
      <c r="Q470" s="120">
        <v>0</v>
      </c>
      <c r="R470" s="120">
        <v>3.95852</v>
      </c>
      <c r="S470" s="120">
        <v>0</v>
      </c>
      <c r="T470" s="120">
        <v>1.97</v>
      </c>
      <c r="U470" s="120">
        <v>0</v>
      </c>
      <c r="V470" s="120">
        <v>20.976900000000001</v>
      </c>
      <c r="W470" s="120">
        <v>185.345</v>
      </c>
      <c r="X470" s="120">
        <v>0</v>
      </c>
      <c r="Y470" s="120">
        <v>0</v>
      </c>
      <c r="Z470" s="120">
        <v>0</v>
      </c>
      <c r="AA470" s="120">
        <v>0</v>
      </c>
      <c r="AB470" s="120">
        <v>0</v>
      </c>
      <c r="AC470" s="120">
        <v>0</v>
      </c>
      <c r="AD470" s="120">
        <v>0</v>
      </c>
      <c r="AE470" s="120">
        <v>0</v>
      </c>
      <c r="AF470" s="120">
        <v>476.20442000000003</v>
      </c>
    </row>
    <row r="471" spans="1:32" x14ac:dyDescent="0.25">
      <c r="B471" s="119" t="s">
        <v>529</v>
      </c>
      <c r="C471" s="120">
        <v>0</v>
      </c>
      <c r="D471" s="120">
        <v>0</v>
      </c>
      <c r="E471" s="120">
        <v>6.53</v>
      </c>
      <c r="F471" s="120">
        <v>0</v>
      </c>
      <c r="G471" s="120">
        <v>4.78</v>
      </c>
      <c r="H471" s="120">
        <v>0</v>
      </c>
      <c r="I471" s="120">
        <v>0</v>
      </c>
      <c r="J471" s="120">
        <v>0</v>
      </c>
      <c r="K471" s="120">
        <v>0</v>
      </c>
      <c r="L471" s="120">
        <v>0</v>
      </c>
      <c r="M471" s="120">
        <v>0</v>
      </c>
      <c r="N471" s="120">
        <v>0</v>
      </c>
      <c r="O471" s="120">
        <v>5.1680000000000001</v>
      </c>
      <c r="P471" s="120">
        <v>0</v>
      </c>
      <c r="Q471" s="120">
        <v>0</v>
      </c>
      <c r="R471" s="120">
        <v>39.9</v>
      </c>
      <c r="S471" s="120">
        <v>0</v>
      </c>
      <c r="T471" s="120">
        <v>0</v>
      </c>
      <c r="U471" s="120">
        <v>0</v>
      </c>
      <c r="V471" s="120">
        <v>3.2</v>
      </c>
      <c r="W471" s="120">
        <v>0</v>
      </c>
      <c r="X471" s="120">
        <v>2.19</v>
      </c>
      <c r="Y471" s="120">
        <v>0</v>
      </c>
      <c r="Z471" s="120">
        <v>0</v>
      </c>
      <c r="AA471" s="120">
        <v>0</v>
      </c>
      <c r="AB471" s="120">
        <v>0</v>
      </c>
      <c r="AC471" s="120">
        <v>0</v>
      </c>
      <c r="AD471" s="120">
        <v>0.5</v>
      </c>
      <c r="AE471" s="120">
        <v>0</v>
      </c>
      <c r="AF471" s="120">
        <v>62.268000000000001</v>
      </c>
    </row>
    <row r="472" spans="1:32" x14ac:dyDescent="0.25">
      <c r="B472" s="119" t="s">
        <v>530</v>
      </c>
      <c r="C472" s="120">
        <v>0</v>
      </c>
      <c r="D472" s="120">
        <v>0</v>
      </c>
      <c r="E472" s="120">
        <v>0</v>
      </c>
      <c r="F472" s="120">
        <v>0</v>
      </c>
      <c r="G472" s="120">
        <v>1.4870000000000001</v>
      </c>
      <c r="H472" s="120">
        <v>0</v>
      </c>
      <c r="I472" s="120">
        <v>0.53</v>
      </c>
      <c r="J472" s="120">
        <v>0</v>
      </c>
      <c r="K472" s="120">
        <v>0</v>
      </c>
      <c r="L472" s="120">
        <v>0</v>
      </c>
      <c r="M472" s="120">
        <v>0</v>
      </c>
      <c r="N472" s="120">
        <v>0</v>
      </c>
      <c r="O472" s="120">
        <v>0</v>
      </c>
      <c r="P472" s="120">
        <v>0</v>
      </c>
      <c r="Q472" s="120">
        <v>0</v>
      </c>
      <c r="R472" s="120">
        <v>4.7009999999999996</v>
      </c>
      <c r="S472" s="120">
        <v>0</v>
      </c>
      <c r="T472" s="120">
        <v>0</v>
      </c>
      <c r="U472" s="120">
        <v>56.374000000000002</v>
      </c>
      <c r="V472" s="120">
        <v>0.32700000000000001</v>
      </c>
      <c r="W472" s="120">
        <v>0</v>
      </c>
      <c r="X472" s="120">
        <v>2.2879999999999998</v>
      </c>
      <c r="Y472" s="120">
        <v>0</v>
      </c>
      <c r="Z472" s="120">
        <v>0</v>
      </c>
      <c r="AA472" s="120">
        <v>0</v>
      </c>
      <c r="AB472" s="120">
        <v>0</v>
      </c>
      <c r="AC472" s="120">
        <v>0</v>
      </c>
      <c r="AD472" s="120">
        <v>0</v>
      </c>
      <c r="AE472" s="120">
        <v>0</v>
      </c>
      <c r="AF472" s="120">
        <v>65.706999999999994</v>
      </c>
    </row>
    <row r="473" spans="1:32" x14ac:dyDescent="0.25">
      <c r="B473" s="119" t="s">
        <v>531</v>
      </c>
      <c r="C473" s="120">
        <v>0</v>
      </c>
      <c r="D473" s="120">
        <v>0</v>
      </c>
      <c r="E473" s="120">
        <v>0</v>
      </c>
      <c r="F473" s="120">
        <v>11.1</v>
      </c>
      <c r="G473" s="120">
        <v>0</v>
      </c>
      <c r="H473" s="120">
        <v>0</v>
      </c>
      <c r="I473" s="120">
        <v>0.9</v>
      </c>
      <c r="J473" s="120">
        <v>0</v>
      </c>
      <c r="K473" s="120">
        <v>0</v>
      </c>
      <c r="L473" s="120">
        <v>44.1</v>
      </c>
      <c r="M473" s="120">
        <v>0</v>
      </c>
      <c r="N473" s="120">
        <v>0</v>
      </c>
      <c r="O473" s="120">
        <v>0</v>
      </c>
      <c r="P473" s="120">
        <v>0</v>
      </c>
      <c r="Q473" s="120">
        <v>0</v>
      </c>
      <c r="R473" s="120">
        <v>11.3</v>
      </c>
      <c r="S473" s="120">
        <v>0</v>
      </c>
      <c r="T473" s="120">
        <v>0</v>
      </c>
      <c r="U473" s="120">
        <v>0</v>
      </c>
      <c r="V473" s="120">
        <v>1.9</v>
      </c>
      <c r="W473" s="120">
        <v>0</v>
      </c>
      <c r="X473" s="120">
        <v>0</v>
      </c>
      <c r="Y473" s="120">
        <v>0</v>
      </c>
      <c r="Z473" s="120">
        <v>0</v>
      </c>
      <c r="AA473" s="120">
        <v>0</v>
      </c>
      <c r="AB473" s="120">
        <v>0</v>
      </c>
      <c r="AC473" s="120">
        <v>0</v>
      </c>
      <c r="AD473" s="120">
        <v>0</v>
      </c>
      <c r="AE473" s="120">
        <v>0</v>
      </c>
      <c r="AF473" s="120">
        <v>69.300000000000011</v>
      </c>
    </row>
    <row r="474" spans="1:32" x14ac:dyDescent="0.25">
      <c r="B474" s="119" t="s">
        <v>532</v>
      </c>
      <c r="C474" s="120">
        <v>0</v>
      </c>
      <c r="D474" s="120">
        <v>0</v>
      </c>
      <c r="E474" s="120">
        <v>0</v>
      </c>
      <c r="F474" s="120">
        <v>42.171999999999997</v>
      </c>
      <c r="G474" s="120">
        <v>0</v>
      </c>
      <c r="H474" s="120">
        <v>0</v>
      </c>
      <c r="I474" s="120">
        <v>2.3199999999999998</v>
      </c>
      <c r="J474" s="120">
        <v>0</v>
      </c>
      <c r="K474" s="120">
        <v>2.698</v>
      </c>
      <c r="L474" s="120">
        <v>63.020699999999998</v>
      </c>
      <c r="M474" s="120">
        <v>0</v>
      </c>
      <c r="N474" s="120">
        <v>0</v>
      </c>
      <c r="O474" s="120">
        <v>37.185000000000002</v>
      </c>
      <c r="P474" s="120">
        <v>0</v>
      </c>
      <c r="Q474" s="120">
        <v>19.914400000000001</v>
      </c>
      <c r="R474" s="120">
        <v>13.514699999999999</v>
      </c>
      <c r="S474" s="120">
        <v>0</v>
      </c>
      <c r="T474" s="120">
        <v>0</v>
      </c>
      <c r="U474" s="120">
        <v>0</v>
      </c>
      <c r="V474" s="120">
        <v>9.1151400000000002</v>
      </c>
      <c r="W474" s="120">
        <v>0</v>
      </c>
      <c r="X474" s="120">
        <v>0</v>
      </c>
      <c r="Y474" s="120">
        <v>0</v>
      </c>
      <c r="Z474" s="120">
        <v>0</v>
      </c>
      <c r="AA474" s="120">
        <v>0</v>
      </c>
      <c r="AB474" s="120">
        <v>0</v>
      </c>
      <c r="AC474" s="120">
        <v>0</v>
      </c>
      <c r="AD474" s="120">
        <v>0</v>
      </c>
      <c r="AE474" s="120">
        <v>0</v>
      </c>
      <c r="AF474" s="120">
        <v>189.93994000000001</v>
      </c>
    </row>
    <row r="475" spans="1:32" x14ac:dyDescent="0.25">
      <c r="B475" s="119" t="s">
        <v>533</v>
      </c>
      <c r="C475" s="120">
        <v>0</v>
      </c>
      <c r="D475" s="120">
        <v>1.038</v>
      </c>
      <c r="E475" s="120">
        <v>1.16177</v>
      </c>
      <c r="F475" s="120">
        <v>0</v>
      </c>
      <c r="G475" s="120">
        <v>0</v>
      </c>
      <c r="H475" s="120">
        <v>0</v>
      </c>
      <c r="I475" s="120">
        <v>1.4E-2</v>
      </c>
      <c r="J475" s="120">
        <v>7.6383000000000001</v>
      </c>
      <c r="K475" s="120">
        <v>0</v>
      </c>
      <c r="L475" s="120">
        <v>74.486999999999995</v>
      </c>
      <c r="M475" s="120">
        <v>0</v>
      </c>
      <c r="N475" s="120">
        <v>182.78899999999999</v>
      </c>
      <c r="O475" s="120">
        <v>46.344999999999999</v>
      </c>
      <c r="P475" s="120">
        <v>0</v>
      </c>
      <c r="Q475" s="120">
        <v>0</v>
      </c>
      <c r="R475" s="120">
        <v>0</v>
      </c>
      <c r="S475" s="120">
        <v>0</v>
      </c>
      <c r="T475" s="120">
        <v>0</v>
      </c>
      <c r="U475" s="120">
        <v>0</v>
      </c>
      <c r="V475" s="120">
        <v>12.378399999999999</v>
      </c>
      <c r="W475" s="120">
        <v>0</v>
      </c>
      <c r="X475" s="120">
        <v>0</v>
      </c>
      <c r="Y475" s="120">
        <v>0</v>
      </c>
      <c r="Z475" s="120">
        <v>0</v>
      </c>
      <c r="AA475" s="120">
        <v>0</v>
      </c>
      <c r="AB475" s="120">
        <v>0</v>
      </c>
      <c r="AC475" s="120">
        <v>0</v>
      </c>
      <c r="AD475" s="120">
        <v>0</v>
      </c>
      <c r="AE475" s="120">
        <v>0</v>
      </c>
      <c r="AF475" s="120">
        <v>325.85147000000001</v>
      </c>
    </row>
    <row r="476" spans="1:32" x14ac:dyDescent="0.25">
      <c r="B476" s="119" t="s">
        <v>534</v>
      </c>
      <c r="C476" s="120">
        <v>0</v>
      </c>
      <c r="D476" s="120">
        <v>0</v>
      </c>
      <c r="E476" s="120">
        <v>0</v>
      </c>
      <c r="F476" s="120">
        <v>0</v>
      </c>
      <c r="G476" s="120">
        <v>30.280999999999999</v>
      </c>
      <c r="H476" s="120">
        <v>0</v>
      </c>
      <c r="I476" s="120">
        <v>0.192</v>
      </c>
      <c r="J476" s="120">
        <v>0</v>
      </c>
      <c r="K476" s="120">
        <v>0</v>
      </c>
      <c r="L476" s="120">
        <v>0</v>
      </c>
      <c r="M476" s="120">
        <v>0</v>
      </c>
      <c r="N476" s="120">
        <v>0</v>
      </c>
      <c r="O476" s="120">
        <v>0</v>
      </c>
      <c r="P476" s="120">
        <v>0</v>
      </c>
      <c r="Q476" s="120">
        <v>0</v>
      </c>
      <c r="R476" s="120">
        <v>0</v>
      </c>
      <c r="S476" s="120">
        <v>0</v>
      </c>
      <c r="T476" s="120">
        <v>0</v>
      </c>
      <c r="U476" s="120">
        <v>0</v>
      </c>
      <c r="V476" s="120">
        <v>0.44479999999999997</v>
      </c>
      <c r="W476" s="120">
        <v>0</v>
      </c>
      <c r="X476" s="120">
        <v>0</v>
      </c>
      <c r="Y476" s="120">
        <v>0</v>
      </c>
      <c r="Z476" s="120">
        <v>0</v>
      </c>
      <c r="AA476" s="120">
        <v>0</v>
      </c>
      <c r="AB476" s="120">
        <v>0</v>
      </c>
      <c r="AC476" s="120">
        <v>0</v>
      </c>
      <c r="AD476" s="120">
        <v>0</v>
      </c>
      <c r="AE476" s="120">
        <v>0</v>
      </c>
      <c r="AF476" s="120">
        <v>30.9178</v>
      </c>
    </row>
    <row r="477" spans="1:32" x14ac:dyDescent="0.25">
      <c r="B477" s="119" t="s">
        <v>535</v>
      </c>
      <c r="C477" s="120">
        <v>0</v>
      </c>
      <c r="D477" s="120">
        <v>0</v>
      </c>
      <c r="E477" s="120">
        <v>0</v>
      </c>
      <c r="F477" s="120">
        <v>0</v>
      </c>
      <c r="G477" s="120">
        <v>0</v>
      </c>
      <c r="H477" s="120">
        <v>0</v>
      </c>
      <c r="I477" s="120">
        <v>0.01</v>
      </c>
      <c r="J477" s="120">
        <v>0</v>
      </c>
      <c r="K477" s="120">
        <v>0</v>
      </c>
      <c r="L477" s="120">
        <v>0</v>
      </c>
      <c r="M477" s="120">
        <v>0</v>
      </c>
      <c r="N477" s="120">
        <v>0</v>
      </c>
      <c r="O477" s="120">
        <v>0</v>
      </c>
      <c r="P477" s="120">
        <v>0</v>
      </c>
      <c r="Q477" s="120">
        <v>0</v>
      </c>
      <c r="R477" s="120">
        <v>0</v>
      </c>
      <c r="S477" s="120">
        <v>0</v>
      </c>
      <c r="T477" s="120">
        <v>0</v>
      </c>
      <c r="U477" s="120">
        <v>0</v>
      </c>
      <c r="V477" s="120">
        <v>0.2</v>
      </c>
      <c r="W477" s="120">
        <v>0</v>
      </c>
      <c r="X477" s="120">
        <v>20.9</v>
      </c>
      <c r="Y477" s="120">
        <v>0</v>
      </c>
      <c r="Z477" s="120">
        <v>0</v>
      </c>
      <c r="AA477" s="120">
        <v>0</v>
      </c>
      <c r="AB477" s="120">
        <v>0</v>
      </c>
      <c r="AC477" s="120">
        <v>0</v>
      </c>
      <c r="AD477" s="120">
        <v>0</v>
      </c>
      <c r="AE477" s="120">
        <v>0</v>
      </c>
      <c r="AF477" s="120">
        <v>21.11</v>
      </c>
    </row>
    <row r="478" spans="1:32" x14ac:dyDescent="0.25">
      <c r="B478" s="119" t="s">
        <v>536</v>
      </c>
      <c r="C478" s="120">
        <v>0</v>
      </c>
      <c r="D478" s="120">
        <v>994.90599999999995</v>
      </c>
      <c r="E478" s="120">
        <v>0</v>
      </c>
      <c r="F478" s="120">
        <v>0</v>
      </c>
      <c r="G478" s="120">
        <v>0</v>
      </c>
      <c r="H478" s="120">
        <v>76.099999999999994</v>
      </c>
      <c r="I478" s="120">
        <v>20.467300000000002</v>
      </c>
      <c r="J478" s="120">
        <v>0</v>
      </c>
      <c r="K478" s="120">
        <v>24.378499999999999</v>
      </c>
      <c r="L478" s="120">
        <v>0</v>
      </c>
      <c r="M478" s="120">
        <v>0</v>
      </c>
      <c r="N478" s="120">
        <v>0</v>
      </c>
      <c r="O478" s="120">
        <v>130.5</v>
      </c>
      <c r="P478" s="120">
        <v>0</v>
      </c>
      <c r="Q478" s="120">
        <v>0</v>
      </c>
      <c r="R478" s="120">
        <v>0</v>
      </c>
      <c r="S478" s="120">
        <v>0</v>
      </c>
      <c r="T478" s="120">
        <v>0</v>
      </c>
      <c r="U478" s="120">
        <v>239.29599999999999</v>
      </c>
      <c r="V478" s="120">
        <v>65.952500000000001</v>
      </c>
      <c r="W478" s="120">
        <v>0</v>
      </c>
      <c r="X478" s="120">
        <v>75.517499999999998</v>
      </c>
      <c r="Y478" s="120">
        <v>0</v>
      </c>
      <c r="Z478" s="120">
        <v>21.9</v>
      </c>
      <c r="AA478" s="120">
        <v>80.8</v>
      </c>
      <c r="AB478" s="120">
        <v>0</v>
      </c>
      <c r="AC478" s="120">
        <v>0</v>
      </c>
      <c r="AD478" s="120">
        <v>0</v>
      </c>
      <c r="AE478" s="120">
        <v>0.99269300000000005</v>
      </c>
      <c r="AF478" s="120">
        <v>1730.810493</v>
      </c>
    </row>
    <row r="479" spans="1:32" x14ac:dyDescent="0.25">
      <c r="B479" s="119" t="s">
        <v>537</v>
      </c>
      <c r="C479" s="120">
        <v>0</v>
      </c>
      <c r="D479" s="120">
        <v>0</v>
      </c>
      <c r="E479" s="120">
        <v>0</v>
      </c>
      <c r="F479" s="120">
        <v>0</v>
      </c>
      <c r="G479" s="120">
        <v>23.2</v>
      </c>
      <c r="H479" s="120">
        <v>0</v>
      </c>
      <c r="I479" s="120">
        <v>0.09</v>
      </c>
      <c r="J479" s="120">
        <v>0</v>
      </c>
      <c r="K479" s="120">
        <v>0</v>
      </c>
      <c r="L479" s="120">
        <v>0</v>
      </c>
      <c r="M479" s="120">
        <v>0</v>
      </c>
      <c r="N479" s="120">
        <v>0</v>
      </c>
      <c r="O479" s="120">
        <v>0</v>
      </c>
      <c r="P479" s="120">
        <v>124.3</v>
      </c>
      <c r="Q479" s="120">
        <v>0</v>
      </c>
      <c r="R479" s="120">
        <v>0</v>
      </c>
      <c r="S479" s="120">
        <v>0</v>
      </c>
      <c r="T479" s="120">
        <v>0</v>
      </c>
      <c r="U479" s="120">
        <v>0</v>
      </c>
      <c r="V479" s="120">
        <v>1</v>
      </c>
      <c r="W479" s="120">
        <v>0</v>
      </c>
      <c r="X479" s="120">
        <v>0</v>
      </c>
      <c r="Y479" s="120">
        <v>0</v>
      </c>
      <c r="Z479" s="120">
        <v>0</v>
      </c>
      <c r="AA479" s="120">
        <v>0</v>
      </c>
      <c r="AB479" s="120">
        <v>0</v>
      </c>
      <c r="AC479" s="120">
        <v>0</v>
      </c>
      <c r="AD479" s="120">
        <v>0</v>
      </c>
      <c r="AE479" s="120">
        <v>0</v>
      </c>
      <c r="AF479" s="120">
        <v>148.59</v>
      </c>
    </row>
    <row r="480" spans="1:32" x14ac:dyDescent="0.2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row>
    <row r="481" spans="1:32" x14ac:dyDescent="0.25">
      <c r="B481" s="119" t="s">
        <v>539</v>
      </c>
      <c r="C481" s="120">
        <v>0</v>
      </c>
      <c r="D481" s="120">
        <v>0</v>
      </c>
      <c r="E481" s="120">
        <v>0</v>
      </c>
      <c r="F481" s="120">
        <v>0</v>
      </c>
      <c r="G481" s="120">
        <v>0</v>
      </c>
      <c r="H481" s="120">
        <v>0</v>
      </c>
      <c r="I481" s="120">
        <v>0.3</v>
      </c>
      <c r="J481" s="120">
        <v>0</v>
      </c>
      <c r="K481" s="120">
        <v>0</v>
      </c>
      <c r="L481" s="120">
        <v>0</v>
      </c>
      <c r="M481" s="120">
        <v>0</v>
      </c>
      <c r="N481" s="120">
        <v>0</v>
      </c>
      <c r="O481" s="120">
        <v>0</v>
      </c>
      <c r="P481" s="120">
        <v>0</v>
      </c>
      <c r="Q481" s="120">
        <v>0</v>
      </c>
      <c r="R481" s="120">
        <v>1.3</v>
      </c>
      <c r="S481" s="120">
        <v>0</v>
      </c>
      <c r="T481" s="120">
        <v>0</v>
      </c>
      <c r="U481" s="120">
        <v>0</v>
      </c>
      <c r="V481" s="120">
        <v>0.1</v>
      </c>
      <c r="W481" s="120">
        <v>0</v>
      </c>
      <c r="X481" s="120">
        <v>0</v>
      </c>
      <c r="Y481" s="120">
        <v>0</v>
      </c>
      <c r="Z481" s="120">
        <v>0</v>
      </c>
      <c r="AA481" s="120">
        <v>0</v>
      </c>
      <c r="AB481" s="120">
        <v>0</v>
      </c>
      <c r="AC481" s="120">
        <v>0</v>
      </c>
      <c r="AD481" s="120">
        <v>0</v>
      </c>
      <c r="AE481" s="120">
        <v>5.76471</v>
      </c>
      <c r="AF481" s="120">
        <v>7.4647100000000002</v>
      </c>
    </row>
    <row r="482" spans="1:32" x14ac:dyDescent="0.25">
      <c r="B482" s="119" t="s">
        <v>540</v>
      </c>
      <c r="C482" s="120">
        <v>0</v>
      </c>
      <c r="D482" s="120">
        <v>0</v>
      </c>
      <c r="E482" s="120">
        <v>0</v>
      </c>
      <c r="F482" s="120">
        <v>0</v>
      </c>
      <c r="G482" s="120">
        <v>0</v>
      </c>
      <c r="H482" s="120">
        <v>0</v>
      </c>
      <c r="I482" s="120">
        <v>0.2</v>
      </c>
      <c r="J482" s="120">
        <v>0</v>
      </c>
      <c r="K482" s="120">
        <v>0</v>
      </c>
      <c r="L482" s="120">
        <v>0</v>
      </c>
      <c r="M482" s="120">
        <v>0</v>
      </c>
      <c r="N482" s="120">
        <v>0</v>
      </c>
      <c r="O482" s="120">
        <v>0</v>
      </c>
      <c r="P482" s="120">
        <v>0</v>
      </c>
      <c r="Q482" s="120">
        <v>0</v>
      </c>
      <c r="R482" s="120">
        <v>5.8</v>
      </c>
      <c r="S482" s="120">
        <v>0</v>
      </c>
      <c r="T482" s="120">
        <v>0</v>
      </c>
      <c r="U482" s="120">
        <v>0</v>
      </c>
      <c r="V482" s="120">
        <v>0.1</v>
      </c>
      <c r="W482" s="120">
        <v>0</v>
      </c>
      <c r="X482" s="120">
        <v>0</v>
      </c>
      <c r="Y482" s="120">
        <v>0</v>
      </c>
      <c r="Z482" s="120">
        <v>0</v>
      </c>
      <c r="AA482" s="120">
        <v>0</v>
      </c>
      <c r="AB482" s="120">
        <v>0</v>
      </c>
      <c r="AC482" s="120">
        <v>0</v>
      </c>
      <c r="AD482" s="120">
        <v>0</v>
      </c>
      <c r="AE482" s="120">
        <v>0</v>
      </c>
      <c r="AF482" s="120">
        <v>6.1</v>
      </c>
    </row>
    <row r="483" spans="1:32" x14ac:dyDescent="0.25">
      <c r="B483" s="119" t="s">
        <v>541</v>
      </c>
      <c r="C483" s="120">
        <v>0</v>
      </c>
      <c r="D483" s="120">
        <v>4.0358700000000001</v>
      </c>
      <c r="E483" s="120">
        <v>1.1000000000000001</v>
      </c>
      <c r="F483" s="120">
        <v>8.5349400000000006</v>
      </c>
      <c r="G483" s="120">
        <v>0</v>
      </c>
      <c r="H483" s="120">
        <v>0</v>
      </c>
      <c r="I483" s="120">
        <v>10.535299999999999</v>
      </c>
      <c r="J483" s="120">
        <v>0</v>
      </c>
      <c r="K483" s="120">
        <v>0</v>
      </c>
      <c r="L483" s="120">
        <v>15.586499999999999</v>
      </c>
      <c r="M483" s="120">
        <v>0</v>
      </c>
      <c r="N483" s="120">
        <v>69.252600000000001</v>
      </c>
      <c r="O483" s="120">
        <v>19.5</v>
      </c>
      <c r="P483" s="120">
        <v>0</v>
      </c>
      <c r="Q483" s="120">
        <v>0</v>
      </c>
      <c r="R483" s="120">
        <v>18.8323</v>
      </c>
      <c r="S483" s="120">
        <v>0</v>
      </c>
      <c r="T483" s="120">
        <v>0</v>
      </c>
      <c r="U483" s="120">
        <v>0</v>
      </c>
      <c r="V483" s="120">
        <v>4.3563200000000002</v>
      </c>
      <c r="W483" s="120">
        <v>0.3</v>
      </c>
      <c r="X483" s="120">
        <v>0</v>
      </c>
      <c r="Y483" s="120">
        <v>0</v>
      </c>
      <c r="Z483" s="120">
        <v>0</v>
      </c>
      <c r="AA483" s="120">
        <v>0</v>
      </c>
      <c r="AB483" s="120">
        <v>0</v>
      </c>
      <c r="AC483" s="120">
        <v>0</v>
      </c>
      <c r="AD483" s="120">
        <v>0</v>
      </c>
      <c r="AE483" s="120">
        <v>0</v>
      </c>
      <c r="AF483" s="120">
        <v>152.03383000000002</v>
      </c>
    </row>
    <row r="484" spans="1:32" x14ac:dyDescent="0.2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row>
    <row r="485" spans="1:32" x14ac:dyDescent="0.25">
      <c r="B485" s="119" t="s">
        <v>543</v>
      </c>
      <c r="C485" s="120">
        <v>0</v>
      </c>
      <c r="D485" s="120">
        <v>0</v>
      </c>
      <c r="E485" s="120">
        <v>0</v>
      </c>
      <c r="F485" s="120">
        <v>0</v>
      </c>
      <c r="G485" s="120">
        <v>0</v>
      </c>
      <c r="H485" s="120">
        <v>0</v>
      </c>
      <c r="I485" s="120">
        <v>0</v>
      </c>
      <c r="J485" s="120">
        <v>0</v>
      </c>
      <c r="K485" s="120">
        <v>0</v>
      </c>
      <c r="L485" s="120">
        <v>0</v>
      </c>
      <c r="M485" s="120">
        <v>0</v>
      </c>
      <c r="N485" s="120">
        <v>0</v>
      </c>
      <c r="O485" s="120">
        <v>0</v>
      </c>
      <c r="P485" s="120">
        <v>0</v>
      </c>
      <c r="Q485" s="120">
        <v>0</v>
      </c>
      <c r="R485" s="120">
        <v>0</v>
      </c>
      <c r="S485" s="120">
        <v>0</v>
      </c>
      <c r="T485" s="120">
        <v>0</v>
      </c>
      <c r="U485" s="120">
        <v>0</v>
      </c>
      <c r="V485" s="120">
        <v>0.14699999999999999</v>
      </c>
      <c r="W485" s="120">
        <v>0</v>
      </c>
      <c r="X485" s="120">
        <v>0</v>
      </c>
      <c r="Y485" s="120">
        <v>0</v>
      </c>
      <c r="Z485" s="120">
        <v>0</v>
      </c>
      <c r="AA485" s="120">
        <v>0</v>
      </c>
      <c r="AB485" s="120">
        <v>0</v>
      </c>
      <c r="AC485" s="120">
        <v>0</v>
      </c>
      <c r="AD485" s="120">
        <v>0</v>
      </c>
      <c r="AE485" s="120">
        <v>6.7988499999999998</v>
      </c>
      <c r="AF485" s="120">
        <v>6.9458500000000001</v>
      </c>
    </row>
    <row r="486" spans="1:32" x14ac:dyDescent="0.25">
      <c r="B486" s="119" t="s">
        <v>544</v>
      </c>
      <c r="C486" s="120">
        <v>0</v>
      </c>
      <c r="D486" s="120">
        <v>0</v>
      </c>
      <c r="E486" s="120">
        <v>0</v>
      </c>
      <c r="F486" s="120">
        <v>0</v>
      </c>
      <c r="G486" s="120">
        <v>0.315</v>
      </c>
      <c r="H486" s="120">
        <v>0</v>
      </c>
      <c r="I486" s="120">
        <v>0</v>
      </c>
      <c r="J486" s="120">
        <v>0</v>
      </c>
      <c r="K486" s="120">
        <v>0</v>
      </c>
      <c r="L486" s="120">
        <v>0</v>
      </c>
      <c r="M486" s="120">
        <v>0</v>
      </c>
      <c r="N486" s="120">
        <v>0</v>
      </c>
      <c r="O486" s="120">
        <v>0</v>
      </c>
      <c r="P486" s="120">
        <v>0</v>
      </c>
      <c r="Q486" s="120">
        <v>0</v>
      </c>
      <c r="R486" s="120">
        <v>4.625</v>
      </c>
      <c r="S486" s="120">
        <v>0</v>
      </c>
      <c r="T486" s="120">
        <v>0</v>
      </c>
      <c r="U486" s="120">
        <v>0</v>
      </c>
      <c r="V486" s="120">
        <v>0.10299999999999999</v>
      </c>
      <c r="W486" s="120">
        <v>0</v>
      </c>
      <c r="X486" s="120">
        <v>0</v>
      </c>
      <c r="Y486" s="120">
        <v>0</v>
      </c>
      <c r="Z486" s="120">
        <v>0</v>
      </c>
      <c r="AA486" s="120">
        <v>0</v>
      </c>
      <c r="AB486" s="120">
        <v>0</v>
      </c>
      <c r="AC486" s="120">
        <v>0</v>
      </c>
      <c r="AD486" s="120">
        <v>0</v>
      </c>
      <c r="AE486" s="120">
        <v>0</v>
      </c>
      <c r="AF486" s="120">
        <v>5.0430000000000001</v>
      </c>
    </row>
    <row r="487" spans="1:32" x14ac:dyDescent="0.25">
      <c r="B487" s="119" t="s">
        <v>545</v>
      </c>
      <c r="C487" s="120">
        <v>0</v>
      </c>
      <c r="D487" s="120">
        <v>0</v>
      </c>
      <c r="E487" s="120">
        <v>0</v>
      </c>
      <c r="F487" s="120">
        <v>0</v>
      </c>
      <c r="G487" s="120">
        <v>9.9000000000000005E-2</v>
      </c>
      <c r="H487" s="120">
        <v>0</v>
      </c>
      <c r="I487" s="120">
        <v>0</v>
      </c>
      <c r="J487" s="120">
        <v>0</v>
      </c>
      <c r="K487" s="120">
        <v>0</v>
      </c>
      <c r="L487" s="120">
        <v>0</v>
      </c>
      <c r="M487" s="120">
        <v>0</v>
      </c>
      <c r="N487" s="120">
        <v>0</v>
      </c>
      <c r="O487" s="120">
        <v>0</v>
      </c>
      <c r="P487" s="120">
        <v>0</v>
      </c>
      <c r="Q487" s="120">
        <v>0</v>
      </c>
      <c r="R487" s="120">
        <v>0</v>
      </c>
      <c r="S487" s="120">
        <v>0</v>
      </c>
      <c r="T487" s="120">
        <v>0</v>
      </c>
      <c r="U487" s="120">
        <v>0</v>
      </c>
      <c r="V487" s="120">
        <v>0.152</v>
      </c>
      <c r="W487" s="120">
        <v>0</v>
      </c>
      <c r="X487" s="120">
        <v>0</v>
      </c>
      <c r="Y487" s="120">
        <v>0</v>
      </c>
      <c r="Z487" s="120">
        <v>0</v>
      </c>
      <c r="AA487" s="120">
        <v>0</v>
      </c>
      <c r="AB487" s="120">
        <v>0</v>
      </c>
      <c r="AC487" s="120">
        <v>0</v>
      </c>
      <c r="AD487" s="120">
        <v>0</v>
      </c>
      <c r="AE487" s="120">
        <v>8.5609999999999999</v>
      </c>
      <c r="AF487" s="120">
        <v>8.8119999999999994</v>
      </c>
    </row>
    <row r="488" spans="1:32" x14ac:dyDescent="0.25">
      <c r="B488" s="119" t="s">
        <v>546</v>
      </c>
      <c r="C488" s="120">
        <v>0</v>
      </c>
      <c r="D488" s="120">
        <v>0</v>
      </c>
      <c r="E488" s="120">
        <v>0</v>
      </c>
      <c r="F488" s="120">
        <v>0</v>
      </c>
      <c r="G488" s="120">
        <v>9.9000000000000005E-2</v>
      </c>
      <c r="H488" s="120">
        <v>0</v>
      </c>
      <c r="I488" s="120">
        <v>0</v>
      </c>
      <c r="J488" s="120">
        <v>0</v>
      </c>
      <c r="K488" s="120">
        <v>0</v>
      </c>
      <c r="L488" s="120">
        <v>0</v>
      </c>
      <c r="M488" s="120">
        <v>0</v>
      </c>
      <c r="N488" s="120">
        <v>0</v>
      </c>
      <c r="O488" s="120">
        <v>0</v>
      </c>
      <c r="P488" s="120">
        <v>0</v>
      </c>
      <c r="Q488" s="120">
        <v>0</v>
      </c>
      <c r="R488" s="120">
        <v>0</v>
      </c>
      <c r="S488" s="120">
        <v>0</v>
      </c>
      <c r="T488" s="120">
        <v>0</v>
      </c>
      <c r="U488" s="120">
        <v>0</v>
      </c>
      <c r="V488" s="120">
        <v>0.19400000000000001</v>
      </c>
      <c r="W488" s="120">
        <v>0</v>
      </c>
      <c r="X488" s="120">
        <v>0</v>
      </c>
      <c r="Y488" s="120">
        <v>0</v>
      </c>
      <c r="Z488" s="120">
        <v>0</v>
      </c>
      <c r="AA488" s="120">
        <v>0</v>
      </c>
      <c r="AB488" s="120">
        <v>0</v>
      </c>
      <c r="AC488" s="120">
        <v>0</v>
      </c>
      <c r="AD488" s="120">
        <v>0</v>
      </c>
      <c r="AE488" s="120">
        <v>10.041</v>
      </c>
      <c r="AF488" s="120">
        <v>10.334</v>
      </c>
    </row>
    <row r="489" spans="1:32" x14ac:dyDescent="0.25">
      <c r="B489" s="119" t="s">
        <v>547</v>
      </c>
      <c r="C489" s="120">
        <v>0</v>
      </c>
      <c r="D489" s="120">
        <v>0</v>
      </c>
      <c r="E489" s="120">
        <v>0.83599999999999997</v>
      </c>
      <c r="F489" s="120">
        <v>49.6038</v>
      </c>
      <c r="G489" s="120">
        <v>1.1970000000000001</v>
      </c>
      <c r="H489" s="120">
        <v>0</v>
      </c>
      <c r="I489" s="120">
        <v>0.219</v>
      </c>
      <c r="J489" s="120">
        <v>0.39500000000000002</v>
      </c>
      <c r="K489" s="120">
        <v>0</v>
      </c>
      <c r="L489" s="120">
        <v>57.225000000000001</v>
      </c>
      <c r="M489" s="120">
        <v>0</v>
      </c>
      <c r="N489" s="120">
        <v>0</v>
      </c>
      <c r="O489" s="120">
        <v>14.494</v>
      </c>
      <c r="P489" s="120">
        <v>0</v>
      </c>
      <c r="Q489" s="120">
        <v>0</v>
      </c>
      <c r="R489" s="120">
        <v>7.5</v>
      </c>
      <c r="S489" s="120">
        <v>0</v>
      </c>
      <c r="T489" s="120">
        <v>0</v>
      </c>
      <c r="U489" s="120">
        <v>0</v>
      </c>
      <c r="V489" s="120">
        <v>3.67977</v>
      </c>
      <c r="W489" s="120">
        <v>0</v>
      </c>
      <c r="X489" s="120">
        <v>0</v>
      </c>
      <c r="Y489" s="120">
        <v>0</v>
      </c>
      <c r="Z489" s="120">
        <v>0</v>
      </c>
      <c r="AA489" s="120">
        <v>0</v>
      </c>
      <c r="AB489" s="120">
        <v>0</v>
      </c>
      <c r="AC489" s="120">
        <v>0</v>
      </c>
      <c r="AD489" s="120">
        <v>0</v>
      </c>
      <c r="AE489" s="120">
        <v>6.4641299999999999</v>
      </c>
      <c r="AF489" s="120">
        <v>141.61370000000002</v>
      </c>
    </row>
    <row r="490" spans="1:32" x14ac:dyDescent="0.2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row>
    <row r="491" spans="1:32" x14ac:dyDescent="0.25">
      <c r="B491" s="119" t="s">
        <v>549</v>
      </c>
      <c r="C491" s="120">
        <v>0</v>
      </c>
      <c r="D491" s="120">
        <v>0</v>
      </c>
      <c r="E491" s="120">
        <v>0</v>
      </c>
      <c r="F491" s="120">
        <v>0</v>
      </c>
      <c r="G491" s="120">
        <v>0</v>
      </c>
      <c r="H491" s="120">
        <v>0</v>
      </c>
      <c r="I491" s="120">
        <v>0.1</v>
      </c>
      <c r="J491" s="120">
        <v>0</v>
      </c>
      <c r="K491" s="120">
        <v>0</v>
      </c>
      <c r="L491" s="120">
        <v>0</v>
      </c>
      <c r="M491" s="120">
        <v>0</v>
      </c>
      <c r="N491" s="120">
        <v>0</v>
      </c>
      <c r="O491" s="120">
        <v>0</v>
      </c>
      <c r="P491" s="120">
        <v>0</v>
      </c>
      <c r="Q491" s="120">
        <v>0</v>
      </c>
      <c r="R491" s="120">
        <v>0</v>
      </c>
      <c r="S491" s="120">
        <v>0</v>
      </c>
      <c r="T491" s="120">
        <v>0</v>
      </c>
      <c r="U491" s="120">
        <v>0</v>
      </c>
      <c r="V491" s="120">
        <v>0.04</v>
      </c>
      <c r="W491" s="120">
        <v>0</v>
      </c>
      <c r="X491" s="120">
        <v>2.4</v>
      </c>
      <c r="Y491" s="120">
        <v>0</v>
      </c>
      <c r="Z491" s="120">
        <v>0</v>
      </c>
      <c r="AA491" s="120">
        <v>0</v>
      </c>
      <c r="AB491" s="120">
        <v>0</v>
      </c>
      <c r="AC491" s="120">
        <v>0</v>
      </c>
      <c r="AD491" s="120">
        <v>0</v>
      </c>
      <c r="AE491" s="120">
        <v>0</v>
      </c>
      <c r="AF491" s="120">
        <v>2.54</v>
      </c>
    </row>
    <row r="492" spans="1:32" x14ac:dyDescent="0.25">
      <c r="B492" s="119" t="s">
        <v>550</v>
      </c>
      <c r="C492" s="120">
        <v>0</v>
      </c>
      <c r="D492" s="120">
        <v>0</v>
      </c>
      <c r="E492" s="120">
        <v>0</v>
      </c>
      <c r="F492" s="120">
        <v>0</v>
      </c>
      <c r="G492" s="120">
        <v>0</v>
      </c>
      <c r="H492" s="120">
        <v>0</v>
      </c>
      <c r="I492" s="120">
        <v>0</v>
      </c>
      <c r="J492" s="120">
        <v>0</v>
      </c>
      <c r="K492" s="120">
        <v>0</v>
      </c>
      <c r="L492" s="120">
        <v>0</v>
      </c>
      <c r="M492" s="120">
        <v>0</v>
      </c>
      <c r="N492" s="120">
        <v>0</v>
      </c>
      <c r="O492" s="120">
        <v>0</v>
      </c>
      <c r="P492" s="120">
        <v>0</v>
      </c>
      <c r="Q492" s="120">
        <v>0</v>
      </c>
      <c r="R492" s="120">
        <v>0</v>
      </c>
      <c r="S492" s="120">
        <v>0</v>
      </c>
      <c r="T492" s="120">
        <v>0</v>
      </c>
      <c r="U492" s="120">
        <v>0</v>
      </c>
      <c r="V492" s="120">
        <v>3.5880000000000001</v>
      </c>
      <c r="W492" s="120">
        <v>0</v>
      </c>
      <c r="X492" s="120">
        <v>0</v>
      </c>
      <c r="Y492" s="120">
        <v>0</v>
      </c>
      <c r="Z492" s="120">
        <v>0</v>
      </c>
      <c r="AA492" s="120">
        <v>0</v>
      </c>
      <c r="AB492" s="120">
        <v>0</v>
      </c>
      <c r="AC492" s="120">
        <v>0</v>
      </c>
      <c r="AD492" s="120">
        <v>0</v>
      </c>
      <c r="AE492" s="120">
        <v>0</v>
      </c>
      <c r="AF492" s="120">
        <v>3.5880000000000001</v>
      </c>
    </row>
    <row r="493" spans="1:32" x14ac:dyDescent="0.25">
      <c r="B493" s="119" t="s">
        <v>551</v>
      </c>
      <c r="C493" s="120">
        <v>0</v>
      </c>
      <c r="D493" s="120">
        <v>0</v>
      </c>
      <c r="E493" s="120">
        <v>0</v>
      </c>
      <c r="F493" s="120">
        <v>0</v>
      </c>
      <c r="G493" s="120">
        <v>0</v>
      </c>
      <c r="H493" s="120">
        <v>0</v>
      </c>
      <c r="I493" s="120">
        <v>1E-3</v>
      </c>
      <c r="J493" s="120">
        <v>0</v>
      </c>
      <c r="K493" s="120">
        <v>0</v>
      </c>
      <c r="L493" s="120">
        <v>0</v>
      </c>
      <c r="M493" s="120">
        <v>0</v>
      </c>
      <c r="N493" s="120">
        <v>0</v>
      </c>
      <c r="O493" s="120">
        <v>1.3</v>
      </c>
      <c r="P493" s="120">
        <v>0</v>
      </c>
      <c r="Q493" s="120">
        <v>15.254</v>
      </c>
      <c r="R493" s="120">
        <v>7.7889999999999997</v>
      </c>
      <c r="S493" s="120">
        <v>0</v>
      </c>
      <c r="T493" s="120">
        <v>0</v>
      </c>
      <c r="U493" s="120">
        <v>0</v>
      </c>
      <c r="V493" s="120">
        <v>0.56999999999999995</v>
      </c>
      <c r="W493" s="120">
        <v>0.40799999999999997</v>
      </c>
      <c r="X493" s="120">
        <v>0</v>
      </c>
      <c r="Y493" s="120">
        <v>0</v>
      </c>
      <c r="Z493" s="120">
        <v>0</v>
      </c>
      <c r="AA493" s="120">
        <v>0</v>
      </c>
      <c r="AB493" s="120">
        <v>0</v>
      </c>
      <c r="AC493" s="120">
        <v>0</v>
      </c>
      <c r="AD493" s="120">
        <v>0</v>
      </c>
      <c r="AE493" s="120">
        <v>0</v>
      </c>
      <c r="AF493" s="120">
        <v>25.322000000000003</v>
      </c>
    </row>
    <row r="494" spans="1:32" x14ac:dyDescent="0.2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row>
    <row r="495" spans="1:32" x14ac:dyDescent="0.25">
      <c r="B495" s="119" t="s">
        <v>553</v>
      </c>
      <c r="C495" s="120">
        <v>0</v>
      </c>
      <c r="D495" s="120">
        <v>195.2</v>
      </c>
      <c r="E495" s="120">
        <v>0</v>
      </c>
      <c r="F495" s="120">
        <v>0</v>
      </c>
      <c r="G495" s="120">
        <v>0</v>
      </c>
      <c r="H495" s="120">
        <v>0</v>
      </c>
      <c r="I495" s="120">
        <v>4.55</v>
      </c>
      <c r="J495" s="120">
        <v>10.73</v>
      </c>
      <c r="K495" s="120">
        <v>0</v>
      </c>
      <c r="L495" s="120">
        <v>0</v>
      </c>
      <c r="M495" s="120">
        <v>0</v>
      </c>
      <c r="N495" s="120">
        <v>0</v>
      </c>
      <c r="O495" s="120">
        <v>15.512</v>
      </c>
      <c r="P495" s="120">
        <v>26.41</v>
      </c>
      <c r="Q495" s="120">
        <v>29.76</v>
      </c>
      <c r="R495" s="120">
        <v>0</v>
      </c>
      <c r="S495" s="120">
        <v>0</v>
      </c>
      <c r="T495" s="120">
        <v>0</v>
      </c>
      <c r="U495" s="120">
        <v>0</v>
      </c>
      <c r="V495" s="120">
        <v>8.3369999999999997</v>
      </c>
      <c r="W495" s="120">
        <v>0</v>
      </c>
      <c r="X495" s="120">
        <v>0.18</v>
      </c>
      <c r="Y495" s="120">
        <v>0</v>
      </c>
      <c r="Z495" s="120">
        <v>0</v>
      </c>
      <c r="AA495" s="120">
        <v>0</v>
      </c>
      <c r="AB495" s="120">
        <v>0</v>
      </c>
      <c r="AC495" s="120">
        <v>0</v>
      </c>
      <c r="AD495" s="120">
        <v>0</v>
      </c>
      <c r="AE495" s="120">
        <v>5.34</v>
      </c>
      <c r="AF495" s="120">
        <v>296.01899999999995</v>
      </c>
    </row>
    <row r="496" spans="1:32" x14ac:dyDescent="0.25">
      <c r="B496" s="119" t="s">
        <v>554</v>
      </c>
      <c r="C496" s="120">
        <v>0</v>
      </c>
      <c r="D496" s="120">
        <v>0</v>
      </c>
      <c r="E496" s="120">
        <v>0</v>
      </c>
      <c r="F496" s="120">
        <v>0</v>
      </c>
      <c r="G496" s="120">
        <v>0</v>
      </c>
      <c r="H496" s="120">
        <v>0</v>
      </c>
      <c r="I496" s="120">
        <v>3.2000000000000001E-2</v>
      </c>
      <c r="J496" s="120">
        <v>0</v>
      </c>
      <c r="K496" s="120">
        <v>0</v>
      </c>
      <c r="L496" s="120">
        <v>0</v>
      </c>
      <c r="M496" s="120">
        <v>0</v>
      </c>
      <c r="N496" s="120">
        <v>0</v>
      </c>
      <c r="O496" s="120">
        <v>0</v>
      </c>
      <c r="P496" s="120">
        <v>0</v>
      </c>
      <c r="Q496" s="120">
        <v>0</v>
      </c>
      <c r="R496" s="120">
        <v>0</v>
      </c>
      <c r="S496" s="120">
        <v>0</v>
      </c>
      <c r="T496" s="120">
        <v>0</v>
      </c>
      <c r="U496" s="120">
        <v>0</v>
      </c>
      <c r="V496" s="120">
        <v>0.17799999999999999</v>
      </c>
      <c r="W496" s="120">
        <v>0</v>
      </c>
      <c r="X496" s="120">
        <v>3.331</v>
      </c>
      <c r="Y496" s="120">
        <v>0</v>
      </c>
      <c r="Z496" s="120">
        <v>0</v>
      </c>
      <c r="AA496" s="120">
        <v>0</v>
      </c>
      <c r="AB496" s="120">
        <v>0</v>
      </c>
      <c r="AC496" s="120">
        <v>0</v>
      </c>
      <c r="AD496" s="120">
        <v>0</v>
      </c>
      <c r="AE496" s="120">
        <v>0</v>
      </c>
      <c r="AF496" s="120">
        <v>3.5409999999999999</v>
      </c>
    </row>
    <row r="497" spans="2:32" x14ac:dyDescent="0.25">
      <c r="B497" s="119" t="s">
        <v>555</v>
      </c>
      <c r="C497" s="120">
        <v>0</v>
      </c>
      <c r="D497" s="120">
        <v>0</v>
      </c>
      <c r="E497" s="120">
        <v>0</v>
      </c>
      <c r="F497" s="120">
        <v>0</v>
      </c>
      <c r="G497" s="120">
        <v>0</v>
      </c>
      <c r="H497" s="120">
        <v>0.13900000000000001</v>
      </c>
      <c r="I497" s="120">
        <v>0.33100000000000002</v>
      </c>
      <c r="J497" s="120">
        <v>0</v>
      </c>
      <c r="K497" s="120">
        <v>0</v>
      </c>
      <c r="L497" s="120">
        <v>0</v>
      </c>
      <c r="M497" s="120">
        <v>0</v>
      </c>
      <c r="N497" s="120">
        <v>0</v>
      </c>
      <c r="O497" s="120">
        <v>2.625</v>
      </c>
      <c r="P497" s="120">
        <v>0</v>
      </c>
      <c r="Q497" s="120">
        <v>15.39</v>
      </c>
      <c r="R497" s="120">
        <v>0</v>
      </c>
      <c r="S497" s="120">
        <v>0</v>
      </c>
      <c r="T497" s="120">
        <v>0</v>
      </c>
      <c r="U497" s="120">
        <v>0</v>
      </c>
      <c r="V497" s="120">
        <v>0.41177999999999998</v>
      </c>
      <c r="W497" s="120">
        <v>0</v>
      </c>
      <c r="X497" s="120">
        <v>0</v>
      </c>
      <c r="Y497" s="120">
        <v>0</v>
      </c>
      <c r="Z497" s="120">
        <v>0</v>
      </c>
      <c r="AA497" s="120">
        <v>0</v>
      </c>
      <c r="AB497" s="120">
        <v>0</v>
      </c>
      <c r="AC497" s="120">
        <v>0</v>
      </c>
      <c r="AD497" s="120">
        <v>0</v>
      </c>
      <c r="AE497" s="120">
        <v>0</v>
      </c>
      <c r="AF497" s="120">
        <v>18.89678</v>
      </c>
    </row>
    <row r="498" spans="2:32" x14ac:dyDescent="0.25">
      <c r="B498" s="119" t="s">
        <v>556</v>
      </c>
      <c r="C498" s="120">
        <v>0</v>
      </c>
      <c r="D498" s="120">
        <v>0</v>
      </c>
      <c r="E498" s="120">
        <v>0</v>
      </c>
      <c r="F498" s="120">
        <v>0</v>
      </c>
      <c r="G498" s="120">
        <v>0</v>
      </c>
      <c r="H498" s="120">
        <v>0</v>
      </c>
      <c r="I498" s="120">
        <v>1.19458</v>
      </c>
      <c r="J498" s="120">
        <v>0</v>
      </c>
      <c r="K498" s="120">
        <v>0</v>
      </c>
      <c r="L498" s="120">
        <v>0</v>
      </c>
      <c r="M498" s="120">
        <v>0</v>
      </c>
      <c r="N498" s="120">
        <v>0</v>
      </c>
      <c r="O498" s="120">
        <v>0</v>
      </c>
      <c r="P498" s="120">
        <v>23.015000000000001</v>
      </c>
      <c r="Q498" s="120">
        <v>0</v>
      </c>
      <c r="R498" s="120">
        <v>0</v>
      </c>
      <c r="S498" s="120">
        <v>0</v>
      </c>
      <c r="T498" s="120">
        <v>0</v>
      </c>
      <c r="U498" s="120">
        <v>0</v>
      </c>
      <c r="V498" s="120">
        <v>8.2419999999999993E-2</v>
      </c>
      <c r="W498" s="120">
        <v>0</v>
      </c>
      <c r="X498" s="120">
        <v>0</v>
      </c>
      <c r="Y498" s="120">
        <v>0</v>
      </c>
      <c r="Z498" s="120">
        <v>0</v>
      </c>
      <c r="AA498" s="120">
        <v>0</v>
      </c>
      <c r="AB498" s="120">
        <v>0</v>
      </c>
      <c r="AC498" s="120">
        <v>0</v>
      </c>
      <c r="AD498" s="120">
        <v>0</v>
      </c>
      <c r="AE498" s="120">
        <v>1.7662899999999999</v>
      </c>
      <c r="AF498" s="120">
        <v>26.05829</v>
      </c>
    </row>
    <row r="499" spans="2:32" x14ac:dyDescent="0.25">
      <c r="B499" s="119" t="s">
        <v>557</v>
      </c>
      <c r="C499" s="120">
        <v>0</v>
      </c>
      <c r="D499" s="120">
        <v>0</v>
      </c>
      <c r="E499" s="120">
        <v>0</v>
      </c>
      <c r="F499" s="120">
        <v>0</v>
      </c>
      <c r="G499" s="120">
        <v>0</v>
      </c>
      <c r="H499" s="120">
        <v>0</v>
      </c>
      <c r="I499" s="120">
        <v>0.13600000000000001</v>
      </c>
      <c r="J499" s="120">
        <v>0</v>
      </c>
      <c r="K499" s="120">
        <v>0</v>
      </c>
      <c r="L499" s="120">
        <v>0</v>
      </c>
      <c r="M499" s="120">
        <v>0</v>
      </c>
      <c r="N499" s="120">
        <v>0</v>
      </c>
      <c r="O499" s="120">
        <v>0</v>
      </c>
      <c r="P499" s="120">
        <v>0</v>
      </c>
      <c r="Q499" s="120">
        <v>0</v>
      </c>
      <c r="R499" s="120">
        <v>4.298</v>
      </c>
      <c r="S499" s="120">
        <v>0</v>
      </c>
      <c r="T499" s="120">
        <v>0</v>
      </c>
      <c r="U499" s="120">
        <v>0</v>
      </c>
      <c r="V499" s="120">
        <v>0.39300000000000002</v>
      </c>
      <c r="W499" s="120">
        <v>3.6850000000000001</v>
      </c>
      <c r="X499" s="120">
        <v>0</v>
      </c>
      <c r="Y499" s="120">
        <v>0</v>
      </c>
      <c r="Z499" s="120">
        <v>0</v>
      </c>
      <c r="AA499" s="120">
        <v>0</v>
      </c>
      <c r="AB499" s="120">
        <v>0</v>
      </c>
      <c r="AC499" s="120">
        <v>0</v>
      </c>
      <c r="AD499" s="120">
        <v>0</v>
      </c>
      <c r="AE499" s="120">
        <v>0</v>
      </c>
      <c r="AF499" s="120">
        <v>8.5120000000000005</v>
      </c>
    </row>
    <row r="500" spans="2:32" x14ac:dyDescent="0.25">
      <c r="B500" s="119" t="s">
        <v>558</v>
      </c>
      <c r="C500" s="120">
        <v>0</v>
      </c>
      <c r="D500" s="120">
        <v>0</v>
      </c>
      <c r="E500" s="120">
        <v>0</v>
      </c>
      <c r="F500" s="120">
        <v>0</v>
      </c>
      <c r="G500" s="120">
        <v>0</v>
      </c>
      <c r="H500" s="120">
        <v>0</v>
      </c>
      <c r="I500" s="120">
        <v>0</v>
      </c>
      <c r="J500" s="120">
        <v>0</v>
      </c>
      <c r="K500" s="120">
        <v>0</v>
      </c>
      <c r="L500" s="120">
        <v>0</v>
      </c>
      <c r="M500" s="120">
        <v>0</v>
      </c>
      <c r="N500" s="120">
        <v>0</v>
      </c>
      <c r="O500" s="120">
        <v>0</v>
      </c>
      <c r="P500" s="120">
        <v>32.286000000000001</v>
      </c>
      <c r="Q500" s="120">
        <v>9.0289999999999999</v>
      </c>
      <c r="R500" s="120">
        <v>17.587</v>
      </c>
      <c r="S500" s="120">
        <v>0</v>
      </c>
      <c r="T500" s="120">
        <v>0</v>
      </c>
      <c r="U500" s="120">
        <v>0</v>
      </c>
      <c r="V500" s="120">
        <v>2.0990000000000002</v>
      </c>
      <c r="W500" s="120">
        <v>0</v>
      </c>
      <c r="X500" s="120">
        <v>0</v>
      </c>
      <c r="Y500" s="120">
        <v>0</v>
      </c>
      <c r="Z500" s="120">
        <v>0</v>
      </c>
      <c r="AA500" s="120">
        <v>0</v>
      </c>
      <c r="AB500" s="120">
        <v>0</v>
      </c>
      <c r="AC500" s="120">
        <v>0</v>
      </c>
      <c r="AD500" s="120">
        <v>0</v>
      </c>
      <c r="AE500" s="120">
        <v>6.9690000000000003</v>
      </c>
      <c r="AF500" s="120">
        <v>67.97</v>
      </c>
    </row>
    <row r="501" spans="2:32" x14ac:dyDescent="0.25">
      <c r="B501" s="119" t="s">
        <v>559</v>
      </c>
      <c r="C501" s="120">
        <v>0</v>
      </c>
      <c r="D501" s="120">
        <v>0</v>
      </c>
      <c r="E501" s="120">
        <v>3.7172999999999998</v>
      </c>
      <c r="F501" s="120">
        <v>40.462699999999998</v>
      </c>
      <c r="G501" s="120">
        <v>0</v>
      </c>
      <c r="H501" s="120">
        <v>0</v>
      </c>
      <c r="I501" s="120">
        <v>0.92500000000000004</v>
      </c>
      <c r="J501" s="120">
        <v>0</v>
      </c>
      <c r="K501" s="120">
        <v>0</v>
      </c>
      <c r="L501" s="120">
        <v>12.8613</v>
      </c>
      <c r="M501" s="120">
        <v>0</v>
      </c>
      <c r="N501" s="120">
        <v>0</v>
      </c>
      <c r="O501" s="120">
        <v>32.790999999999997</v>
      </c>
      <c r="P501" s="120">
        <v>0</v>
      </c>
      <c r="Q501" s="120">
        <v>25.1218</v>
      </c>
      <c r="R501" s="120">
        <v>0</v>
      </c>
      <c r="S501" s="120">
        <v>0</v>
      </c>
      <c r="T501" s="120">
        <v>7.968</v>
      </c>
      <c r="U501" s="120">
        <v>0</v>
      </c>
      <c r="V501" s="120">
        <v>3.1423299999999998</v>
      </c>
      <c r="W501" s="120">
        <v>0</v>
      </c>
      <c r="X501" s="120">
        <v>0</v>
      </c>
      <c r="Y501" s="120">
        <v>0</v>
      </c>
      <c r="Z501" s="120">
        <v>0</v>
      </c>
      <c r="AA501" s="120">
        <v>0</v>
      </c>
      <c r="AB501" s="120">
        <v>0</v>
      </c>
      <c r="AC501" s="120">
        <v>0</v>
      </c>
      <c r="AD501" s="120">
        <v>0</v>
      </c>
      <c r="AE501" s="120">
        <v>2.1497899999999999</v>
      </c>
      <c r="AF501" s="120">
        <v>129.13921999999999</v>
      </c>
    </row>
    <row r="502" spans="2:32" x14ac:dyDescent="0.25">
      <c r="B502" s="119" t="s">
        <v>560</v>
      </c>
      <c r="C502" s="120">
        <v>0</v>
      </c>
      <c r="D502" s="120">
        <v>0</v>
      </c>
      <c r="E502" s="120">
        <v>0</v>
      </c>
      <c r="F502" s="120">
        <v>10.403</v>
      </c>
      <c r="G502" s="120">
        <v>0</v>
      </c>
      <c r="H502" s="120">
        <v>0</v>
      </c>
      <c r="I502" s="120">
        <v>0.45300000000000001</v>
      </c>
      <c r="J502" s="120">
        <v>0</v>
      </c>
      <c r="K502" s="120">
        <v>0</v>
      </c>
      <c r="L502" s="120">
        <v>7.0309999999999997</v>
      </c>
      <c r="M502" s="120">
        <v>0</v>
      </c>
      <c r="N502" s="120">
        <v>0</v>
      </c>
      <c r="O502" s="120">
        <v>7.8940000000000001</v>
      </c>
      <c r="P502" s="120">
        <v>6.298</v>
      </c>
      <c r="Q502" s="120">
        <v>7.4009999999999998</v>
      </c>
      <c r="R502" s="120">
        <v>9.2319999999999993</v>
      </c>
      <c r="S502" s="120">
        <v>0</v>
      </c>
      <c r="T502" s="120">
        <v>0</v>
      </c>
      <c r="U502" s="120">
        <v>0</v>
      </c>
      <c r="V502" s="120">
        <v>3.7210000000000001</v>
      </c>
      <c r="W502" s="120">
        <v>0</v>
      </c>
      <c r="X502" s="120">
        <v>0</v>
      </c>
      <c r="Y502" s="120">
        <v>0</v>
      </c>
      <c r="Z502" s="120">
        <v>0</v>
      </c>
      <c r="AA502" s="120">
        <v>0</v>
      </c>
      <c r="AB502" s="120">
        <v>0</v>
      </c>
      <c r="AC502" s="120">
        <v>0</v>
      </c>
      <c r="AD502" s="120">
        <v>0</v>
      </c>
      <c r="AE502" s="120">
        <v>0</v>
      </c>
      <c r="AF502" s="120">
        <v>52.433000000000007</v>
      </c>
    </row>
    <row r="503" spans="2:32" x14ac:dyDescent="0.25">
      <c r="B503" s="119" t="s">
        <v>561</v>
      </c>
      <c r="C503" s="120">
        <v>0</v>
      </c>
      <c r="D503" s="120">
        <v>0</v>
      </c>
      <c r="E503" s="120">
        <v>0</v>
      </c>
      <c r="F503" s="120">
        <v>0</v>
      </c>
      <c r="G503" s="120">
        <v>0</v>
      </c>
      <c r="H503" s="120">
        <v>0</v>
      </c>
      <c r="I503" s="120">
        <v>1.462</v>
      </c>
      <c r="J503" s="120">
        <v>0</v>
      </c>
      <c r="K503" s="120">
        <v>0.58352899999999996</v>
      </c>
      <c r="L503" s="120">
        <v>0</v>
      </c>
      <c r="M503" s="120">
        <v>0</v>
      </c>
      <c r="N503" s="120">
        <v>0</v>
      </c>
      <c r="O503" s="120">
        <v>0</v>
      </c>
      <c r="P503" s="120">
        <v>12.433999999999999</v>
      </c>
      <c r="Q503" s="120">
        <v>0</v>
      </c>
      <c r="R503" s="120">
        <v>0</v>
      </c>
      <c r="S503" s="120">
        <v>0</v>
      </c>
      <c r="T503" s="120">
        <v>0</v>
      </c>
      <c r="U503" s="120">
        <v>0</v>
      </c>
      <c r="V503" s="120">
        <v>3.9E-2</v>
      </c>
      <c r="W503" s="120">
        <v>0</v>
      </c>
      <c r="X503" s="120">
        <v>0</v>
      </c>
      <c r="Y503" s="120">
        <v>0</v>
      </c>
      <c r="Z503" s="120">
        <v>0</v>
      </c>
      <c r="AA503" s="120">
        <v>0</v>
      </c>
      <c r="AB503" s="120">
        <v>0</v>
      </c>
      <c r="AC503" s="120">
        <v>0</v>
      </c>
      <c r="AD503" s="120">
        <v>0</v>
      </c>
      <c r="AE503" s="120">
        <v>3.81412</v>
      </c>
      <c r="AF503" s="120">
        <v>18.332649</v>
      </c>
    </row>
    <row r="504" spans="2:32" x14ac:dyDescent="0.25">
      <c r="B504" s="119" t="s">
        <v>562</v>
      </c>
      <c r="C504" s="120">
        <v>0</v>
      </c>
      <c r="D504" s="120">
        <v>0</v>
      </c>
      <c r="E504" s="120">
        <v>0</v>
      </c>
      <c r="F504" s="120">
        <v>0</v>
      </c>
      <c r="G504" s="120">
        <v>0</v>
      </c>
      <c r="H504" s="120">
        <v>0</v>
      </c>
      <c r="I504" s="120">
        <v>0.313</v>
      </c>
      <c r="J504" s="120">
        <v>0</v>
      </c>
      <c r="K504" s="120">
        <v>0</v>
      </c>
      <c r="L504" s="120">
        <v>0</v>
      </c>
      <c r="M504" s="120">
        <v>0</v>
      </c>
      <c r="N504" s="120">
        <v>0</v>
      </c>
      <c r="O504" s="120">
        <v>0</v>
      </c>
      <c r="P504" s="120">
        <v>0</v>
      </c>
      <c r="Q504" s="120">
        <v>0</v>
      </c>
      <c r="R504" s="120">
        <v>14.709</v>
      </c>
      <c r="S504" s="120">
        <v>0</v>
      </c>
      <c r="T504" s="120">
        <v>0</v>
      </c>
      <c r="U504" s="120">
        <v>0</v>
      </c>
      <c r="V504" s="120">
        <v>0.92</v>
      </c>
      <c r="W504" s="120">
        <v>0.14000000000000001</v>
      </c>
      <c r="X504" s="120">
        <v>0</v>
      </c>
      <c r="Y504" s="120">
        <v>0</v>
      </c>
      <c r="Z504" s="120">
        <v>0</v>
      </c>
      <c r="AA504" s="120">
        <v>0</v>
      </c>
      <c r="AB504" s="120">
        <v>0</v>
      </c>
      <c r="AC504" s="120">
        <v>0</v>
      </c>
      <c r="AD504" s="120">
        <v>0</v>
      </c>
      <c r="AE504" s="120">
        <v>0</v>
      </c>
      <c r="AF504" s="120">
        <v>16.082000000000001</v>
      </c>
    </row>
    <row r="505" spans="2:32" x14ac:dyDescent="0.25">
      <c r="B505" s="119" t="s">
        <v>563</v>
      </c>
      <c r="C505" s="120">
        <v>0</v>
      </c>
      <c r="D505" s="120">
        <v>0</v>
      </c>
      <c r="E505" s="120">
        <v>0</v>
      </c>
      <c r="F505" s="120">
        <v>38.863</v>
      </c>
      <c r="G505" s="120">
        <v>0</v>
      </c>
      <c r="H505" s="120">
        <v>0</v>
      </c>
      <c r="I505" s="120">
        <v>0.26</v>
      </c>
      <c r="J505" s="120">
        <v>0</v>
      </c>
      <c r="K505" s="120">
        <v>0</v>
      </c>
      <c r="L505" s="120">
        <v>44.072000000000003</v>
      </c>
      <c r="M505" s="120">
        <v>0</v>
      </c>
      <c r="N505" s="120">
        <v>0</v>
      </c>
      <c r="O505" s="120">
        <v>25.038</v>
      </c>
      <c r="P505" s="120">
        <v>0</v>
      </c>
      <c r="Q505" s="120">
        <v>0.93100000000000005</v>
      </c>
      <c r="R505" s="120">
        <v>10.88</v>
      </c>
      <c r="S505" s="120">
        <v>0</v>
      </c>
      <c r="T505" s="120">
        <v>0</v>
      </c>
      <c r="U505" s="120">
        <v>0</v>
      </c>
      <c r="V505" s="120">
        <v>4.37</v>
      </c>
      <c r="W505" s="120">
        <v>0</v>
      </c>
      <c r="X505" s="120">
        <v>0</v>
      </c>
      <c r="Y505" s="120">
        <v>0</v>
      </c>
      <c r="Z505" s="120">
        <v>0</v>
      </c>
      <c r="AA505" s="120">
        <v>0</v>
      </c>
      <c r="AB505" s="120">
        <v>0</v>
      </c>
      <c r="AC505" s="120">
        <v>0</v>
      </c>
      <c r="AD505" s="120">
        <v>0</v>
      </c>
      <c r="AE505" s="120">
        <v>1.2</v>
      </c>
      <c r="AF505" s="120">
        <v>125.61399999999999</v>
      </c>
    </row>
    <row r="506" spans="2:32" x14ac:dyDescent="0.25">
      <c r="B506" s="119" t="s">
        <v>564</v>
      </c>
      <c r="C506" s="120">
        <v>0</v>
      </c>
      <c r="D506" s="120">
        <v>0</v>
      </c>
      <c r="E506" s="120">
        <v>0</v>
      </c>
      <c r="F506" s="120">
        <v>0</v>
      </c>
      <c r="G506" s="120">
        <v>0</v>
      </c>
      <c r="H506" s="120">
        <v>0</v>
      </c>
      <c r="I506" s="120">
        <v>0.108199</v>
      </c>
      <c r="J506" s="120">
        <v>0</v>
      </c>
      <c r="K506" s="120">
        <v>0.30344700000000002</v>
      </c>
      <c r="L506" s="120">
        <v>0.98247700000000004</v>
      </c>
      <c r="M506" s="120">
        <v>0</v>
      </c>
      <c r="N506" s="120">
        <v>9.0219400000000007</v>
      </c>
      <c r="O506" s="120">
        <v>21.853000000000002</v>
      </c>
      <c r="P506" s="120">
        <v>24.995000000000001</v>
      </c>
      <c r="Q506" s="120">
        <v>0</v>
      </c>
      <c r="R506" s="120">
        <v>0</v>
      </c>
      <c r="S506" s="120">
        <v>0</v>
      </c>
      <c r="T506" s="120">
        <v>0</v>
      </c>
      <c r="U506" s="120">
        <v>0</v>
      </c>
      <c r="V506" s="120">
        <v>1.3705400000000001</v>
      </c>
      <c r="W506" s="120">
        <v>0</v>
      </c>
      <c r="X506" s="120">
        <v>0</v>
      </c>
      <c r="Y506" s="120">
        <v>0</v>
      </c>
      <c r="Z506" s="120">
        <v>0</v>
      </c>
      <c r="AA506" s="120">
        <v>0</v>
      </c>
      <c r="AB506" s="120">
        <v>0</v>
      </c>
      <c r="AC506" s="120">
        <v>0</v>
      </c>
      <c r="AD506" s="120">
        <v>0</v>
      </c>
      <c r="AE506" s="120">
        <v>0.77914700000000003</v>
      </c>
      <c r="AF506" s="120">
        <v>59.413750000000007</v>
      </c>
    </row>
    <row r="507" spans="2:32" x14ac:dyDescent="0.25">
      <c r="B507" s="119" t="s">
        <v>565</v>
      </c>
      <c r="C507" s="120">
        <v>0</v>
      </c>
      <c r="D507" s="120">
        <v>0</v>
      </c>
      <c r="E507" s="120">
        <v>0</v>
      </c>
      <c r="F507" s="120">
        <v>0</v>
      </c>
      <c r="G507" s="120">
        <v>0</v>
      </c>
      <c r="H507" s="120">
        <v>0</v>
      </c>
      <c r="I507" s="120">
        <v>5.3999999999999999E-2</v>
      </c>
      <c r="J507" s="120">
        <v>0</v>
      </c>
      <c r="K507" s="120">
        <v>0</v>
      </c>
      <c r="L507" s="120">
        <v>0</v>
      </c>
      <c r="M507" s="120">
        <v>0</v>
      </c>
      <c r="N507" s="120">
        <v>0</v>
      </c>
      <c r="O507" s="120">
        <v>0</v>
      </c>
      <c r="P507" s="120">
        <v>0</v>
      </c>
      <c r="Q507" s="120">
        <v>0</v>
      </c>
      <c r="R507" s="120">
        <v>0</v>
      </c>
      <c r="S507" s="120">
        <v>0</v>
      </c>
      <c r="T507" s="120">
        <v>0</v>
      </c>
      <c r="U507" s="120">
        <v>0</v>
      </c>
      <c r="V507" s="120">
        <v>3.2000000000000001E-2</v>
      </c>
      <c r="W507" s="120">
        <v>0</v>
      </c>
      <c r="X507" s="120">
        <v>2.0739999999999998</v>
      </c>
      <c r="Y507" s="120">
        <v>0</v>
      </c>
      <c r="Z507" s="120">
        <v>0</v>
      </c>
      <c r="AA507" s="120">
        <v>0</v>
      </c>
      <c r="AB507" s="120">
        <v>0</v>
      </c>
      <c r="AC507" s="120">
        <v>0</v>
      </c>
      <c r="AD507" s="120">
        <v>0</v>
      </c>
      <c r="AE507" s="120">
        <v>0</v>
      </c>
      <c r="AF507" s="120">
        <v>2.1599999999999997</v>
      </c>
    </row>
    <row r="508" spans="2:32" x14ac:dyDescent="0.25">
      <c r="B508" s="119" t="s">
        <v>566</v>
      </c>
      <c r="C508" s="120">
        <v>0</v>
      </c>
      <c r="D508" s="120">
        <v>0</v>
      </c>
      <c r="E508" s="120">
        <v>0</v>
      </c>
      <c r="F508" s="120">
        <v>0</v>
      </c>
      <c r="G508" s="120">
        <v>0</v>
      </c>
      <c r="H508" s="120">
        <v>0</v>
      </c>
      <c r="I508" s="120">
        <v>1.0999999999999999E-2</v>
      </c>
      <c r="J508" s="120">
        <v>0</v>
      </c>
      <c r="K508" s="120">
        <v>0</v>
      </c>
      <c r="L508" s="120">
        <v>0</v>
      </c>
      <c r="M508" s="120">
        <v>0</v>
      </c>
      <c r="N508" s="120">
        <v>0</v>
      </c>
      <c r="O508" s="120">
        <v>0</v>
      </c>
      <c r="P508" s="120">
        <v>0</v>
      </c>
      <c r="Q508" s="120">
        <v>0</v>
      </c>
      <c r="R508" s="120">
        <v>0</v>
      </c>
      <c r="S508" s="120">
        <v>0</v>
      </c>
      <c r="T508" s="120">
        <v>0</v>
      </c>
      <c r="U508" s="120">
        <v>0</v>
      </c>
      <c r="V508" s="120">
        <v>7.1999999999999995E-2</v>
      </c>
      <c r="W508" s="120">
        <v>2.3490000000000002</v>
      </c>
      <c r="X508" s="120">
        <v>0</v>
      </c>
      <c r="Y508" s="120">
        <v>0</v>
      </c>
      <c r="Z508" s="120">
        <v>0</v>
      </c>
      <c r="AA508" s="120">
        <v>0</v>
      </c>
      <c r="AB508" s="120">
        <v>0</v>
      </c>
      <c r="AC508" s="120">
        <v>0</v>
      </c>
      <c r="AD508" s="120">
        <v>0</v>
      </c>
      <c r="AE508" s="120">
        <v>0</v>
      </c>
      <c r="AF508" s="120">
        <v>2.4320000000000004</v>
      </c>
    </row>
    <row r="509" spans="2:32" x14ac:dyDescent="0.25">
      <c r="B509" s="119" t="s">
        <v>567</v>
      </c>
      <c r="C509" s="120">
        <v>0</v>
      </c>
      <c r="D509" s="120">
        <v>0</v>
      </c>
      <c r="E509" s="120">
        <v>0</v>
      </c>
      <c r="F509" s="120">
        <v>0</v>
      </c>
      <c r="G509" s="120">
        <v>0</v>
      </c>
      <c r="H509" s="120">
        <v>0</v>
      </c>
      <c r="I509" s="120">
        <v>0.57299999999999995</v>
      </c>
      <c r="J509" s="120">
        <v>0.51600000000000001</v>
      </c>
      <c r="K509" s="120">
        <v>0</v>
      </c>
      <c r="L509" s="120">
        <v>0</v>
      </c>
      <c r="M509" s="120">
        <v>0</v>
      </c>
      <c r="N509" s="120">
        <v>0</v>
      </c>
      <c r="O509" s="120">
        <v>0</v>
      </c>
      <c r="P509" s="120">
        <v>25.114000000000001</v>
      </c>
      <c r="Q509" s="120">
        <v>0</v>
      </c>
      <c r="R509" s="120">
        <v>0</v>
      </c>
      <c r="S509" s="120">
        <v>0</v>
      </c>
      <c r="T509" s="120">
        <v>0</v>
      </c>
      <c r="U509" s="120">
        <v>0</v>
      </c>
      <c r="V509" s="120">
        <v>2.4140000000000001</v>
      </c>
      <c r="W509" s="120">
        <v>0</v>
      </c>
      <c r="X509" s="120">
        <v>28.266999999999999</v>
      </c>
      <c r="Y509" s="120">
        <v>0</v>
      </c>
      <c r="Z509" s="120">
        <v>0</v>
      </c>
      <c r="AA509" s="120">
        <v>0</v>
      </c>
      <c r="AB509" s="120">
        <v>0</v>
      </c>
      <c r="AC509" s="120">
        <v>0</v>
      </c>
      <c r="AD509" s="120">
        <v>0</v>
      </c>
      <c r="AE509" s="120">
        <v>2.0235300000000001</v>
      </c>
      <c r="AF509" s="120">
        <v>58.907530000000001</v>
      </c>
    </row>
    <row r="510" spans="2:32" x14ac:dyDescent="0.25">
      <c r="B510" s="119" t="s">
        <v>568</v>
      </c>
      <c r="C510" s="120">
        <v>0</v>
      </c>
      <c r="D510" s="120">
        <v>0</v>
      </c>
      <c r="E510" s="120">
        <v>0</v>
      </c>
      <c r="F510" s="120">
        <v>0</v>
      </c>
      <c r="G510" s="120">
        <v>0</v>
      </c>
      <c r="H510" s="120">
        <v>0</v>
      </c>
      <c r="I510" s="120">
        <v>0.20499999999999999</v>
      </c>
      <c r="J510" s="120">
        <v>0</v>
      </c>
      <c r="K510" s="120">
        <v>0</v>
      </c>
      <c r="L510" s="120">
        <v>0</v>
      </c>
      <c r="M510" s="120">
        <v>0</v>
      </c>
      <c r="N510" s="120">
        <v>0</v>
      </c>
      <c r="O510" s="120">
        <v>0</v>
      </c>
      <c r="P510" s="120">
        <v>0</v>
      </c>
      <c r="Q510" s="120">
        <v>1.7989999999999999</v>
      </c>
      <c r="R510" s="120">
        <v>0</v>
      </c>
      <c r="S510" s="120">
        <v>0</v>
      </c>
      <c r="T510" s="120">
        <v>0</v>
      </c>
      <c r="U510" s="120">
        <v>0</v>
      </c>
      <c r="V510" s="120">
        <v>9.4E-2</v>
      </c>
      <c r="W510" s="120">
        <v>0</v>
      </c>
      <c r="X510" s="120">
        <v>0</v>
      </c>
      <c r="Y510" s="120">
        <v>0</v>
      </c>
      <c r="Z510" s="120">
        <v>0</v>
      </c>
      <c r="AA510" s="120">
        <v>0</v>
      </c>
      <c r="AB510" s="120">
        <v>0</v>
      </c>
      <c r="AC510" s="120">
        <v>0</v>
      </c>
      <c r="AD510" s="120">
        <v>0</v>
      </c>
      <c r="AE510" s="120">
        <v>6.4059999999999997</v>
      </c>
      <c r="AF510" s="120">
        <v>8.5039999999999996</v>
      </c>
    </row>
    <row r="511" spans="2:32" x14ac:dyDescent="0.25">
      <c r="B511" s="119" t="s">
        <v>569</v>
      </c>
      <c r="C511" s="120">
        <v>0</v>
      </c>
      <c r="D511" s="120">
        <v>0</v>
      </c>
      <c r="E511" s="120">
        <v>0</v>
      </c>
      <c r="F511" s="120">
        <v>0</v>
      </c>
      <c r="G511" s="120">
        <v>0</v>
      </c>
      <c r="H511" s="120">
        <v>0</v>
      </c>
      <c r="I511" s="120">
        <v>1.548</v>
      </c>
      <c r="J511" s="120">
        <v>0</v>
      </c>
      <c r="K511" s="120">
        <v>0</v>
      </c>
      <c r="L511" s="120">
        <v>0</v>
      </c>
      <c r="M511" s="120">
        <v>0</v>
      </c>
      <c r="N511" s="120">
        <v>0</v>
      </c>
      <c r="O511" s="120">
        <v>17.228999999999999</v>
      </c>
      <c r="P511" s="120">
        <v>0</v>
      </c>
      <c r="Q511" s="120">
        <v>0</v>
      </c>
      <c r="R511" s="120">
        <v>0</v>
      </c>
      <c r="S511" s="120">
        <v>0</v>
      </c>
      <c r="T511" s="120">
        <v>0</v>
      </c>
      <c r="U511" s="120">
        <v>0</v>
      </c>
      <c r="V511" s="120">
        <v>5.2200000000000003E-2</v>
      </c>
      <c r="W511" s="120">
        <v>0</v>
      </c>
      <c r="X511" s="120">
        <v>0</v>
      </c>
      <c r="Y511" s="120">
        <v>0</v>
      </c>
      <c r="Z511" s="120">
        <v>0</v>
      </c>
      <c r="AA511" s="120">
        <v>0</v>
      </c>
      <c r="AB511" s="120">
        <v>0</v>
      </c>
      <c r="AC511" s="120">
        <v>0</v>
      </c>
      <c r="AD511" s="120">
        <v>0</v>
      </c>
      <c r="AE511" s="120">
        <v>83.49</v>
      </c>
      <c r="AF511" s="120">
        <v>102.3192</v>
      </c>
    </row>
    <row r="512" spans="2:32" x14ac:dyDescent="0.25">
      <c r="B512" s="119" t="s">
        <v>570</v>
      </c>
      <c r="C512" s="120">
        <v>0</v>
      </c>
      <c r="D512" s="120">
        <v>0</v>
      </c>
      <c r="E512" s="120">
        <v>0</v>
      </c>
      <c r="F512" s="120">
        <v>0</v>
      </c>
      <c r="G512" s="120">
        <v>0</v>
      </c>
      <c r="H512" s="120">
        <v>0</v>
      </c>
      <c r="I512" s="120">
        <v>0</v>
      </c>
      <c r="J512" s="120">
        <v>0</v>
      </c>
      <c r="K512" s="120">
        <v>0</v>
      </c>
      <c r="L512" s="120">
        <v>0</v>
      </c>
      <c r="M512" s="120">
        <v>0</v>
      </c>
      <c r="N512" s="120">
        <v>0</v>
      </c>
      <c r="O512" s="120">
        <v>0</v>
      </c>
      <c r="P512" s="120">
        <v>0</v>
      </c>
      <c r="Q512" s="120">
        <v>0</v>
      </c>
      <c r="R512" s="120">
        <v>0</v>
      </c>
      <c r="S512" s="120">
        <v>0</v>
      </c>
      <c r="T512" s="120">
        <v>0</v>
      </c>
      <c r="U512" s="120">
        <v>0</v>
      </c>
      <c r="V512" s="120">
        <v>0</v>
      </c>
      <c r="W512" s="120">
        <v>0</v>
      </c>
      <c r="X512" s="120">
        <v>0</v>
      </c>
      <c r="Y512" s="120">
        <v>0</v>
      </c>
      <c r="Z512" s="120">
        <v>0</v>
      </c>
      <c r="AA512" s="120">
        <v>0</v>
      </c>
      <c r="AB512" s="120">
        <v>0</v>
      </c>
      <c r="AC512" s="120">
        <v>0</v>
      </c>
      <c r="AD512" s="120">
        <v>0</v>
      </c>
      <c r="AE512" s="120">
        <v>0</v>
      </c>
      <c r="AF512" s="120">
        <v>0</v>
      </c>
    </row>
    <row r="513" spans="1:32" x14ac:dyDescent="0.2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row>
    <row r="514" spans="1:32" x14ac:dyDescent="0.25">
      <c r="B514" s="119" t="s">
        <v>572</v>
      </c>
      <c r="C514" s="120">
        <v>0</v>
      </c>
      <c r="D514" s="120">
        <v>0</v>
      </c>
      <c r="E514" s="120">
        <v>0</v>
      </c>
      <c r="F514" s="120">
        <v>0</v>
      </c>
      <c r="G514" s="120">
        <v>0</v>
      </c>
      <c r="H514" s="120">
        <v>0</v>
      </c>
      <c r="I514" s="120">
        <v>2.1899999999999999E-2</v>
      </c>
      <c r="J514" s="120">
        <v>0</v>
      </c>
      <c r="K514" s="120">
        <v>0</v>
      </c>
      <c r="L514" s="120">
        <v>0</v>
      </c>
      <c r="M514" s="120">
        <v>0</v>
      </c>
      <c r="N514" s="120">
        <v>0</v>
      </c>
      <c r="O514" s="120">
        <v>0</v>
      </c>
      <c r="P514" s="120">
        <v>0</v>
      </c>
      <c r="Q514" s="120">
        <v>0</v>
      </c>
      <c r="R514" s="120">
        <v>0</v>
      </c>
      <c r="S514" s="120">
        <v>0</v>
      </c>
      <c r="T514" s="120">
        <v>0</v>
      </c>
      <c r="U514" s="120">
        <v>0</v>
      </c>
      <c r="V514" s="120">
        <v>0.25514300000000001</v>
      </c>
      <c r="W514" s="120">
        <v>0</v>
      </c>
      <c r="X514" s="120">
        <v>0</v>
      </c>
      <c r="Y514" s="120">
        <v>0</v>
      </c>
      <c r="Z514" s="120">
        <v>0</v>
      </c>
      <c r="AA514" s="120">
        <v>0</v>
      </c>
      <c r="AB514" s="120">
        <v>0</v>
      </c>
      <c r="AC514" s="120">
        <v>0</v>
      </c>
      <c r="AD514" s="120">
        <v>0</v>
      </c>
      <c r="AE514" s="120">
        <v>12.442500000000001</v>
      </c>
      <c r="AF514" s="120">
        <v>12.719543000000002</v>
      </c>
    </row>
    <row r="515" spans="1:32" x14ac:dyDescent="0.25">
      <c r="B515" s="119" t="s">
        <v>573</v>
      </c>
      <c r="C515" s="120">
        <v>0</v>
      </c>
      <c r="D515" s="120">
        <v>0</v>
      </c>
      <c r="E515" s="120">
        <v>0</v>
      </c>
      <c r="F515" s="120">
        <v>58.063899999999997</v>
      </c>
      <c r="G515" s="120">
        <v>1.41</v>
      </c>
      <c r="H515" s="120">
        <v>0.3</v>
      </c>
      <c r="I515" s="120">
        <v>0</v>
      </c>
      <c r="J515" s="120">
        <v>0</v>
      </c>
      <c r="K515" s="120">
        <v>0</v>
      </c>
      <c r="L515" s="120">
        <v>40.698599999999999</v>
      </c>
      <c r="M515" s="120">
        <v>0</v>
      </c>
      <c r="N515" s="120">
        <v>0</v>
      </c>
      <c r="O515" s="120">
        <v>33.685000000000002</v>
      </c>
      <c r="P515" s="120">
        <v>0.246</v>
      </c>
      <c r="Q515" s="120">
        <v>0</v>
      </c>
      <c r="R515" s="120">
        <v>30.616700000000002</v>
      </c>
      <c r="S515" s="120">
        <v>0</v>
      </c>
      <c r="T515" s="120">
        <v>0</v>
      </c>
      <c r="U515" s="120">
        <v>0</v>
      </c>
      <c r="V515" s="120">
        <v>4.2858200000000002</v>
      </c>
      <c r="W515" s="120">
        <v>0</v>
      </c>
      <c r="X515" s="120">
        <v>0</v>
      </c>
      <c r="Y515" s="120">
        <v>0</v>
      </c>
      <c r="Z515" s="120">
        <v>0</v>
      </c>
      <c r="AA515" s="120">
        <v>0</v>
      </c>
      <c r="AB515" s="120">
        <v>0</v>
      </c>
      <c r="AC515" s="120">
        <v>1.08</v>
      </c>
      <c r="AD515" s="120">
        <v>0</v>
      </c>
      <c r="AE515" s="120">
        <v>0</v>
      </c>
      <c r="AF515" s="120">
        <v>170.38602000000003</v>
      </c>
    </row>
    <row r="516" spans="1:32" x14ac:dyDescent="0.2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row>
    <row r="517" spans="1:32" x14ac:dyDescent="0.25">
      <c r="B517" s="119" t="s">
        <v>575</v>
      </c>
      <c r="C517" s="120">
        <v>0</v>
      </c>
      <c r="D517" s="120">
        <v>0</v>
      </c>
      <c r="E517" s="120">
        <v>0</v>
      </c>
      <c r="F517" s="120">
        <v>2.1970000000000001</v>
      </c>
      <c r="G517" s="120">
        <v>3.75</v>
      </c>
      <c r="H517" s="120">
        <v>2.3340000000000001</v>
      </c>
      <c r="I517" s="120">
        <v>0.17100000000000001</v>
      </c>
      <c r="J517" s="120">
        <v>0</v>
      </c>
      <c r="K517" s="120">
        <v>0</v>
      </c>
      <c r="L517" s="120">
        <v>25.695</v>
      </c>
      <c r="M517" s="120">
        <v>0</v>
      </c>
      <c r="N517" s="120">
        <v>0</v>
      </c>
      <c r="O517" s="120">
        <v>14.311999999999999</v>
      </c>
      <c r="P517" s="120">
        <v>5.2619999999999996</v>
      </c>
      <c r="Q517" s="120">
        <v>9.1669999999999998</v>
      </c>
      <c r="R517" s="120">
        <v>30.844999999999999</v>
      </c>
      <c r="S517" s="120">
        <v>0</v>
      </c>
      <c r="T517" s="120">
        <v>0</v>
      </c>
      <c r="U517" s="120">
        <v>6.6689999999999996</v>
      </c>
      <c r="V517" s="120">
        <v>3.2280000000000002</v>
      </c>
      <c r="W517" s="120">
        <v>0</v>
      </c>
      <c r="X517" s="120">
        <v>0</v>
      </c>
      <c r="Y517" s="120">
        <v>0</v>
      </c>
      <c r="Z517" s="120">
        <v>1.446</v>
      </c>
      <c r="AA517" s="120">
        <v>10.025</v>
      </c>
      <c r="AB517" s="120">
        <v>0</v>
      </c>
      <c r="AC517" s="120">
        <v>0</v>
      </c>
      <c r="AD517" s="120">
        <v>0</v>
      </c>
      <c r="AE517" s="120">
        <v>0</v>
      </c>
      <c r="AF517" s="120">
        <v>115.101</v>
      </c>
    </row>
    <row r="518" spans="1:32" x14ac:dyDescent="0.25">
      <c r="B518" s="119" t="s">
        <v>576</v>
      </c>
      <c r="C518" s="120">
        <v>0</v>
      </c>
      <c r="D518" s="120">
        <v>0</v>
      </c>
      <c r="E518" s="120">
        <v>0</v>
      </c>
      <c r="F518" s="120">
        <v>0</v>
      </c>
      <c r="G518" s="120">
        <v>0</v>
      </c>
      <c r="H518" s="120">
        <v>0</v>
      </c>
      <c r="I518" s="120">
        <v>0.81299999999999994</v>
      </c>
      <c r="J518" s="120">
        <v>0</v>
      </c>
      <c r="K518" s="120">
        <v>0</v>
      </c>
      <c r="L518" s="120">
        <v>0</v>
      </c>
      <c r="M518" s="120">
        <v>0</v>
      </c>
      <c r="N518" s="120">
        <v>0</v>
      </c>
      <c r="O518" s="120">
        <v>0</v>
      </c>
      <c r="P518" s="120">
        <v>0</v>
      </c>
      <c r="Q518" s="120">
        <v>0</v>
      </c>
      <c r="R518" s="120">
        <v>13.252000000000001</v>
      </c>
      <c r="S518" s="120">
        <v>0</v>
      </c>
      <c r="T518" s="120">
        <v>0</v>
      </c>
      <c r="U518" s="120">
        <v>0</v>
      </c>
      <c r="V518" s="120">
        <v>0.3</v>
      </c>
      <c r="W518" s="120">
        <v>0</v>
      </c>
      <c r="X518" s="120">
        <v>0</v>
      </c>
      <c r="Y518" s="120">
        <v>0</v>
      </c>
      <c r="Z518" s="120">
        <v>0</v>
      </c>
      <c r="AA518" s="120">
        <v>0</v>
      </c>
      <c r="AB518" s="120">
        <v>0</v>
      </c>
      <c r="AC518" s="120">
        <v>0</v>
      </c>
      <c r="AD518" s="120">
        <v>0</v>
      </c>
      <c r="AE518" s="120">
        <v>0</v>
      </c>
      <c r="AF518" s="120">
        <v>14.365000000000002</v>
      </c>
    </row>
    <row r="519" spans="1:32" x14ac:dyDescent="0.25">
      <c r="B519" s="119" t="s">
        <v>577</v>
      </c>
      <c r="C519" s="120">
        <v>0</v>
      </c>
      <c r="D519" s="120">
        <v>0</v>
      </c>
      <c r="E519" s="120">
        <v>0</v>
      </c>
      <c r="F519" s="120">
        <v>9.8810000000000002</v>
      </c>
      <c r="G519" s="120">
        <v>5.23</v>
      </c>
      <c r="H519" s="120">
        <v>0</v>
      </c>
      <c r="I519" s="120">
        <v>3.8778899999999998</v>
      </c>
      <c r="J519" s="120">
        <v>0</v>
      </c>
      <c r="K519" s="120">
        <v>0</v>
      </c>
      <c r="L519" s="120">
        <v>4.0650000000000004</v>
      </c>
      <c r="M519" s="120">
        <v>0</v>
      </c>
      <c r="N519" s="120">
        <v>72.444999999999993</v>
      </c>
      <c r="O519" s="120">
        <v>18.763999999999999</v>
      </c>
      <c r="P519" s="120">
        <v>1.2969999999999999</v>
      </c>
      <c r="Q519" s="120">
        <v>5.2610000000000001</v>
      </c>
      <c r="R519" s="120">
        <v>5.2039999999999997</v>
      </c>
      <c r="S519" s="120">
        <v>0</v>
      </c>
      <c r="T519" s="120">
        <v>0</v>
      </c>
      <c r="U519" s="120">
        <v>0</v>
      </c>
      <c r="V519" s="120">
        <v>3.55</v>
      </c>
      <c r="W519" s="120">
        <v>0</v>
      </c>
      <c r="X519" s="120">
        <v>0</v>
      </c>
      <c r="Y519" s="120">
        <v>0</v>
      </c>
      <c r="Z519" s="120">
        <v>0</v>
      </c>
      <c r="AA519" s="120">
        <v>0</v>
      </c>
      <c r="AB519" s="120">
        <v>0</v>
      </c>
      <c r="AC519" s="120">
        <v>0</v>
      </c>
      <c r="AD519" s="120">
        <v>0</v>
      </c>
      <c r="AE519" s="120">
        <v>0</v>
      </c>
      <c r="AF519" s="120">
        <v>129.57488999999998</v>
      </c>
    </row>
    <row r="520" spans="1:32" x14ac:dyDescent="0.25">
      <c r="B520" s="119" t="s">
        <v>578</v>
      </c>
      <c r="C520" s="120">
        <v>0</v>
      </c>
      <c r="D520" s="120">
        <v>0</v>
      </c>
      <c r="E520" s="120">
        <v>0</v>
      </c>
      <c r="F520" s="120">
        <v>0</v>
      </c>
      <c r="G520" s="120">
        <v>0</v>
      </c>
      <c r="H520" s="120">
        <v>0</v>
      </c>
      <c r="I520" s="120">
        <v>0.28666700000000001</v>
      </c>
      <c r="J520" s="120">
        <v>0</v>
      </c>
      <c r="K520" s="120">
        <v>0</v>
      </c>
      <c r="L520" s="120">
        <v>0</v>
      </c>
      <c r="M520" s="120">
        <v>0</v>
      </c>
      <c r="N520" s="120">
        <v>0</v>
      </c>
      <c r="O520" s="120">
        <v>0</v>
      </c>
      <c r="P520" s="120">
        <v>18.445</v>
      </c>
      <c r="Q520" s="120">
        <v>0</v>
      </c>
      <c r="R520" s="120">
        <v>0</v>
      </c>
      <c r="S520" s="120">
        <v>0</v>
      </c>
      <c r="T520" s="120">
        <v>0</v>
      </c>
      <c r="U520" s="120">
        <v>0</v>
      </c>
      <c r="V520" s="120">
        <v>0.52359</v>
      </c>
      <c r="W520" s="120">
        <v>0</v>
      </c>
      <c r="X520" s="120">
        <v>1.3033300000000001</v>
      </c>
      <c r="Y520" s="120">
        <v>0</v>
      </c>
      <c r="Z520" s="120">
        <v>0</v>
      </c>
      <c r="AA520" s="120">
        <v>0</v>
      </c>
      <c r="AB520" s="120">
        <v>0</v>
      </c>
      <c r="AC520" s="120">
        <v>0</v>
      </c>
      <c r="AD520" s="120">
        <v>0</v>
      </c>
      <c r="AE520" s="120">
        <v>0</v>
      </c>
      <c r="AF520" s="120">
        <v>20.558586999999999</v>
      </c>
    </row>
    <row r="521" spans="1:32" x14ac:dyDescent="0.2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row>
    <row r="522" spans="1:32" x14ac:dyDescent="0.25">
      <c r="B522" s="119" t="s">
        <v>580</v>
      </c>
      <c r="C522" s="120">
        <v>0</v>
      </c>
      <c r="D522" s="120">
        <v>0</v>
      </c>
      <c r="E522" s="120">
        <v>0</v>
      </c>
      <c r="F522" s="120">
        <v>0</v>
      </c>
      <c r="G522" s="120">
        <v>0</v>
      </c>
      <c r="H522" s="120">
        <v>0</v>
      </c>
      <c r="I522" s="120">
        <v>0.35</v>
      </c>
      <c r="J522" s="120">
        <v>0</v>
      </c>
      <c r="K522" s="120">
        <v>0</v>
      </c>
      <c r="L522" s="120">
        <v>0</v>
      </c>
      <c r="M522" s="120">
        <v>0</v>
      </c>
      <c r="N522" s="120">
        <v>0</v>
      </c>
      <c r="O522" s="120">
        <v>0</v>
      </c>
      <c r="P522" s="120">
        <v>0</v>
      </c>
      <c r="Q522" s="120">
        <v>0</v>
      </c>
      <c r="R522" s="120">
        <v>9.59</v>
      </c>
      <c r="S522" s="120">
        <v>0</v>
      </c>
      <c r="T522" s="120">
        <v>0</v>
      </c>
      <c r="U522" s="120">
        <v>0</v>
      </c>
      <c r="V522" s="120">
        <v>0.25900000000000001</v>
      </c>
      <c r="W522" s="120">
        <v>0</v>
      </c>
      <c r="X522" s="120">
        <v>0</v>
      </c>
      <c r="Y522" s="120">
        <v>0</v>
      </c>
      <c r="Z522" s="120">
        <v>0</v>
      </c>
      <c r="AA522" s="120">
        <v>0</v>
      </c>
      <c r="AB522" s="120">
        <v>0</v>
      </c>
      <c r="AC522" s="120">
        <v>0</v>
      </c>
      <c r="AD522" s="120">
        <v>0</v>
      </c>
      <c r="AE522" s="120">
        <v>0</v>
      </c>
      <c r="AF522" s="120">
        <v>10.199</v>
      </c>
    </row>
    <row r="523" spans="1:32" x14ac:dyDescent="0.25">
      <c r="B523" s="119" t="s">
        <v>581</v>
      </c>
      <c r="C523" s="120">
        <v>0</v>
      </c>
      <c r="D523" s="120">
        <v>0</v>
      </c>
      <c r="E523" s="120">
        <v>0</v>
      </c>
      <c r="F523" s="120">
        <v>0</v>
      </c>
      <c r="G523" s="120">
        <v>0</v>
      </c>
      <c r="H523" s="120">
        <v>0</v>
      </c>
      <c r="I523" s="120">
        <v>1.6</v>
      </c>
      <c r="J523" s="120">
        <v>0</v>
      </c>
      <c r="K523" s="120">
        <v>0</v>
      </c>
      <c r="L523" s="120">
        <v>36.159999999999997</v>
      </c>
      <c r="M523" s="120">
        <v>0</v>
      </c>
      <c r="N523" s="120">
        <v>0</v>
      </c>
      <c r="O523" s="120">
        <v>0</v>
      </c>
      <c r="P523" s="120">
        <v>0</v>
      </c>
      <c r="Q523" s="120">
        <v>0</v>
      </c>
      <c r="R523" s="120">
        <v>0.87</v>
      </c>
      <c r="S523" s="120">
        <v>0</v>
      </c>
      <c r="T523" s="120">
        <v>0</v>
      </c>
      <c r="U523" s="120">
        <v>0</v>
      </c>
      <c r="V523" s="120">
        <v>0.93500000000000005</v>
      </c>
      <c r="W523" s="120">
        <v>0</v>
      </c>
      <c r="X523" s="120">
        <v>0</v>
      </c>
      <c r="Y523" s="120">
        <v>0</v>
      </c>
      <c r="Z523" s="120">
        <v>0</v>
      </c>
      <c r="AA523" s="120">
        <v>0</v>
      </c>
      <c r="AB523" s="120">
        <v>0</v>
      </c>
      <c r="AC523" s="120">
        <v>0</v>
      </c>
      <c r="AD523" s="120">
        <v>0</v>
      </c>
      <c r="AE523" s="120">
        <v>0</v>
      </c>
      <c r="AF523" s="120">
        <v>39.564999999999998</v>
      </c>
    </row>
    <row r="524" spans="1:32" x14ac:dyDescent="0.25">
      <c r="B524" s="119" t="s">
        <v>582</v>
      </c>
      <c r="C524" s="120">
        <v>0</v>
      </c>
      <c r="D524" s="120">
        <v>143.291</v>
      </c>
      <c r="E524" s="120">
        <v>0</v>
      </c>
      <c r="F524" s="120">
        <v>2.2400000000000002</v>
      </c>
      <c r="G524" s="120">
        <v>0</v>
      </c>
      <c r="H524" s="120">
        <v>0</v>
      </c>
      <c r="I524" s="120">
        <v>2.8991799999999999</v>
      </c>
      <c r="J524" s="120">
        <v>0</v>
      </c>
      <c r="K524" s="120">
        <v>0</v>
      </c>
      <c r="L524" s="120">
        <v>35.478999999999999</v>
      </c>
      <c r="M524" s="120">
        <v>0</v>
      </c>
      <c r="N524" s="120">
        <v>0</v>
      </c>
      <c r="O524" s="120">
        <v>17.585999999999999</v>
      </c>
      <c r="P524" s="120">
        <v>0</v>
      </c>
      <c r="Q524" s="120">
        <v>0</v>
      </c>
      <c r="R524" s="120">
        <v>0</v>
      </c>
      <c r="S524" s="120">
        <v>0</v>
      </c>
      <c r="T524" s="120">
        <v>0</v>
      </c>
      <c r="U524" s="120">
        <v>0</v>
      </c>
      <c r="V524" s="120">
        <v>9.7407599999999999</v>
      </c>
      <c r="W524" s="120">
        <v>0</v>
      </c>
      <c r="X524" s="120">
        <v>0</v>
      </c>
      <c r="Y524" s="120">
        <v>0</v>
      </c>
      <c r="Z524" s="120">
        <v>0</v>
      </c>
      <c r="AA524" s="120">
        <v>0</v>
      </c>
      <c r="AB524" s="120">
        <v>0</v>
      </c>
      <c r="AC524" s="120">
        <v>0</v>
      </c>
      <c r="AD524" s="120">
        <v>0</v>
      </c>
      <c r="AE524" s="120">
        <v>0</v>
      </c>
      <c r="AF524" s="120">
        <v>211.23594</v>
      </c>
    </row>
    <row r="525" spans="1:32" x14ac:dyDescent="0.2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row>
    <row r="526" spans="1:32" x14ac:dyDescent="0.25">
      <c r="B526" s="119" t="s">
        <v>584</v>
      </c>
      <c r="C526" s="120">
        <v>0</v>
      </c>
      <c r="D526" s="120">
        <v>0</v>
      </c>
      <c r="E526" s="120">
        <v>0</v>
      </c>
      <c r="F526" s="120">
        <v>0</v>
      </c>
      <c r="G526" s="120">
        <v>0.88400000000000001</v>
      </c>
      <c r="H526" s="120">
        <v>0</v>
      </c>
      <c r="I526" s="120">
        <v>0</v>
      </c>
      <c r="J526" s="120">
        <v>0</v>
      </c>
      <c r="K526" s="120">
        <v>0</v>
      </c>
      <c r="L526" s="120">
        <v>0</v>
      </c>
      <c r="M526" s="120">
        <v>0</v>
      </c>
      <c r="N526" s="120">
        <v>0</v>
      </c>
      <c r="O526" s="120">
        <v>0</v>
      </c>
      <c r="P526" s="120">
        <v>0</v>
      </c>
      <c r="Q526" s="120">
        <v>0</v>
      </c>
      <c r="R526" s="120">
        <v>18.087</v>
      </c>
      <c r="S526" s="120">
        <v>0</v>
      </c>
      <c r="T526" s="120">
        <v>0</v>
      </c>
      <c r="U526" s="120">
        <v>0</v>
      </c>
      <c r="V526" s="120">
        <v>0.25</v>
      </c>
      <c r="W526" s="120">
        <v>0</v>
      </c>
      <c r="X526" s="120">
        <v>3.194</v>
      </c>
      <c r="Y526" s="120">
        <v>0</v>
      </c>
      <c r="Z526" s="120">
        <v>0</v>
      </c>
      <c r="AA526" s="120">
        <v>0</v>
      </c>
      <c r="AB526" s="120">
        <v>0</v>
      </c>
      <c r="AC526" s="120">
        <v>0</v>
      </c>
      <c r="AD526" s="120">
        <v>0</v>
      </c>
      <c r="AE526" s="120">
        <v>0</v>
      </c>
      <c r="AF526" s="120">
        <v>22.414999999999999</v>
      </c>
    </row>
    <row r="527" spans="1:32" x14ac:dyDescent="0.25">
      <c r="B527" s="119" t="s">
        <v>585</v>
      </c>
      <c r="C527" s="120">
        <v>0</v>
      </c>
      <c r="D527" s="120">
        <v>0</v>
      </c>
      <c r="E527" s="120">
        <v>0</v>
      </c>
      <c r="F527" s="120">
        <v>0</v>
      </c>
      <c r="G527" s="120">
        <v>0.628</v>
      </c>
      <c r="H527" s="120">
        <v>0</v>
      </c>
      <c r="I527" s="120">
        <v>0</v>
      </c>
      <c r="J527" s="120">
        <v>0</v>
      </c>
      <c r="K527" s="120">
        <v>0</v>
      </c>
      <c r="L527" s="120">
        <v>0</v>
      </c>
      <c r="M527" s="120">
        <v>0</v>
      </c>
      <c r="N527" s="120">
        <v>0</v>
      </c>
      <c r="O527" s="120">
        <v>0</v>
      </c>
      <c r="P527" s="120">
        <v>0</v>
      </c>
      <c r="Q527" s="120">
        <v>0</v>
      </c>
      <c r="R527" s="120">
        <v>7.226</v>
      </c>
      <c r="S527" s="120">
        <v>0</v>
      </c>
      <c r="T527" s="120">
        <v>0</v>
      </c>
      <c r="U527" s="120">
        <v>0</v>
      </c>
      <c r="V527" s="120">
        <v>0.14499999999999999</v>
      </c>
      <c r="W527" s="120">
        <v>0</v>
      </c>
      <c r="X527" s="120">
        <v>2.9830000000000001</v>
      </c>
      <c r="Y527" s="120">
        <v>0</v>
      </c>
      <c r="Z527" s="120">
        <v>0</v>
      </c>
      <c r="AA527" s="120">
        <v>0</v>
      </c>
      <c r="AB527" s="120">
        <v>0</v>
      </c>
      <c r="AC527" s="120">
        <v>0</v>
      </c>
      <c r="AD527" s="120">
        <v>0</v>
      </c>
      <c r="AE527" s="120">
        <v>0</v>
      </c>
      <c r="AF527" s="120">
        <v>10.981999999999999</v>
      </c>
    </row>
    <row r="528" spans="1:32" x14ac:dyDescent="0.25">
      <c r="B528" s="119" t="s">
        <v>586</v>
      </c>
      <c r="C528" s="120">
        <v>0</v>
      </c>
      <c r="D528" s="120">
        <v>0</v>
      </c>
      <c r="E528" s="120">
        <v>0</v>
      </c>
      <c r="F528" s="120">
        <v>0</v>
      </c>
      <c r="G528" s="120">
        <v>0.44800000000000001</v>
      </c>
      <c r="H528" s="120">
        <v>0</v>
      </c>
      <c r="I528" s="120">
        <v>0</v>
      </c>
      <c r="J528" s="120">
        <v>0</v>
      </c>
      <c r="K528" s="120">
        <v>0</v>
      </c>
      <c r="L528" s="120">
        <v>0</v>
      </c>
      <c r="M528" s="120">
        <v>0</v>
      </c>
      <c r="N528" s="120">
        <v>0</v>
      </c>
      <c r="O528" s="120">
        <v>0</v>
      </c>
      <c r="P528" s="120">
        <v>0</v>
      </c>
      <c r="Q528" s="120">
        <v>0</v>
      </c>
      <c r="R528" s="120">
        <v>14.866</v>
      </c>
      <c r="S528" s="120">
        <v>0</v>
      </c>
      <c r="T528" s="120">
        <v>0</v>
      </c>
      <c r="U528" s="120">
        <v>0</v>
      </c>
      <c r="V528" s="120">
        <v>0.21</v>
      </c>
      <c r="W528" s="120">
        <v>0</v>
      </c>
      <c r="X528" s="120">
        <v>0</v>
      </c>
      <c r="Y528" s="120">
        <v>0</v>
      </c>
      <c r="Z528" s="120">
        <v>0</v>
      </c>
      <c r="AA528" s="120">
        <v>0</v>
      </c>
      <c r="AB528" s="120">
        <v>0</v>
      </c>
      <c r="AC528" s="120">
        <v>0</v>
      </c>
      <c r="AD528" s="120">
        <v>0</v>
      </c>
      <c r="AE528" s="120">
        <v>0</v>
      </c>
      <c r="AF528" s="120">
        <v>15.524000000000001</v>
      </c>
    </row>
    <row r="529" spans="1:32" x14ac:dyDescent="0.25">
      <c r="B529" s="119" t="s">
        <v>587</v>
      </c>
      <c r="C529" s="120">
        <v>0</v>
      </c>
      <c r="D529" s="120">
        <v>0</v>
      </c>
      <c r="E529" s="120">
        <v>0</v>
      </c>
      <c r="F529" s="120">
        <v>49.602699999999999</v>
      </c>
      <c r="G529" s="120">
        <v>0</v>
      </c>
      <c r="H529" s="120">
        <v>0</v>
      </c>
      <c r="I529" s="120">
        <v>1.8490500000000001</v>
      </c>
      <c r="J529" s="120">
        <v>0</v>
      </c>
      <c r="K529" s="120">
        <v>0.83</v>
      </c>
      <c r="L529" s="120">
        <v>297.13799999999998</v>
      </c>
      <c r="M529" s="120">
        <v>0</v>
      </c>
      <c r="N529" s="120">
        <v>8.9743999999999993</v>
      </c>
      <c r="O529" s="120">
        <v>32.152000000000001</v>
      </c>
      <c r="P529" s="120">
        <v>0</v>
      </c>
      <c r="Q529" s="120">
        <v>42.690600000000003</v>
      </c>
      <c r="R529" s="120">
        <v>168.17400000000001</v>
      </c>
      <c r="S529" s="120">
        <v>0</v>
      </c>
      <c r="T529" s="120">
        <v>0</v>
      </c>
      <c r="U529" s="120">
        <v>29.054300000000001</v>
      </c>
      <c r="V529" s="120">
        <v>25.529599999999999</v>
      </c>
      <c r="W529" s="120">
        <v>0</v>
      </c>
      <c r="X529" s="120">
        <v>0</v>
      </c>
      <c r="Y529" s="120">
        <v>0</v>
      </c>
      <c r="Z529" s="120">
        <v>0</v>
      </c>
      <c r="AA529" s="120">
        <v>0</v>
      </c>
      <c r="AB529" s="120">
        <v>0</v>
      </c>
      <c r="AC529" s="120">
        <v>0</v>
      </c>
      <c r="AD529" s="120">
        <v>0</v>
      </c>
      <c r="AE529" s="120">
        <v>0</v>
      </c>
      <c r="AF529" s="120">
        <v>655.99464999999998</v>
      </c>
    </row>
    <row r="530" spans="1:32" x14ac:dyDescent="0.2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row>
    <row r="531" spans="1:32" x14ac:dyDescent="0.25">
      <c r="B531" s="119" t="s">
        <v>589</v>
      </c>
      <c r="C531" s="120">
        <v>0</v>
      </c>
      <c r="D531" s="120">
        <v>0</v>
      </c>
      <c r="E531" s="120">
        <v>4.4260000000000002</v>
      </c>
      <c r="F531" s="120">
        <v>0</v>
      </c>
      <c r="G531" s="120">
        <v>0.1</v>
      </c>
      <c r="H531" s="120">
        <v>0</v>
      </c>
      <c r="I531" s="120">
        <v>2.601</v>
      </c>
      <c r="J531" s="120">
        <v>0</v>
      </c>
      <c r="K531" s="120">
        <v>0</v>
      </c>
      <c r="L531" s="120">
        <v>99.944000000000003</v>
      </c>
      <c r="M531" s="120">
        <v>0</v>
      </c>
      <c r="N531" s="120">
        <v>0</v>
      </c>
      <c r="O531" s="120">
        <v>20.315000000000001</v>
      </c>
      <c r="P531" s="120">
        <v>0</v>
      </c>
      <c r="Q531" s="120">
        <v>0</v>
      </c>
      <c r="R531" s="120">
        <v>14.5</v>
      </c>
      <c r="S531" s="120">
        <v>0</v>
      </c>
      <c r="T531" s="120">
        <v>0</v>
      </c>
      <c r="U531" s="120">
        <v>0</v>
      </c>
      <c r="V531" s="120">
        <v>3.694</v>
      </c>
      <c r="W531" s="120">
        <v>0</v>
      </c>
      <c r="X531" s="120">
        <v>3.1480000000000001</v>
      </c>
      <c r="Y531" s="120">
        <v>0</v>
      </c>
      <c r="Z531" s="120">
        <v>0</v>
      </c>
      <c r="AA531" s="120">
        <v>0</v>
      </c>
      <c r="AB531" s="120">
        <v>4.2</v>
      </c>
      <c r="AC531" s="120">
        <v>0</v>
      </c>
      <c r="AD531" s="120">
        <v>0</v>
      </c>
      <c r="AE531" s="120">
        <v>24.6218</v>
      </c>
      <c r="AF531" s="120">
        <v>177.54979999999998</v>
      </c>
    </row>
    <row r="532" spans="1:32" x14ac:dyDescent="0.2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row>
    <row r="533" spans="1:32" x14ac:dyDescent="0.25">
      <c r="B533" s="119" t="s">
        <v>591</v>
      </c>
      <c r="C533" s="120">
        <v>0</v>
      </c>
      <c r="D533" s="120">
        <v>0</v>
      </c>
      <c r="E533" s="120">
        <v>0</v>
      </c>
      <c r="F533" s="120">
        <v>0</v>
      </c>
      <c r="G533" s="120">
        <v>0</v>
      </c>
      <c r="H533" s="120">
        <v>0</v>
      </c>
      <c r="I533" s="120">
        <v>0.19</v>
      </c>
      <c r="J533" s="120">
        <v>0</v>
      </c>
      <c r="K533" s="120">
        <v>0</v>
      </c>
      <c r="L533" s="120">
        <v>0</v>
      </c>
      <c r="M533" s="120">
        <v>0</v>
      </c>
      <c r="N533" s="120">
        <v>0</v>
      </c>
      <c r="O533" s="120">
        <v>0</v>
      </c>
      <c r="P533" s="120">
        <v>0</v>
      </c>
      <c r="Q533" s="120">
        <v>0</v>
      </c>
      <c r="R533" s="120">
        <v>0</v>
      </c>
      <c r="S533" s="120">
        <v>0</v>
      </c>
      <c r="T533" s="120">
        <v>0</v>
      </c>
      <c r="U533" s="120">
        <v>0</v>
      </c>
      <c r="V533" s="120">
        <v>0.19800000000000001</v>
      </c>
      <c r="W533" s="120">
        <v>0</v>
      </c>
      <c r="X533" s="120">
        <v>6.6</v>
      </c>
      <c r="Y533" s="120">
        <v>0</v>
      </c>
      <c r="Z533" s="120">
        <v>0</v>
      </c>
      <c r="AA533" s="120">
        <v>0</v>
      </c>
      <c r="AB533" s="120">
        <v>0</v>
      </c>
      <c r="AC533" s="120">
        <v>0</v>
      </c>
      <c r="AD533" s="120">
        <v>0</v>
      </c>
      <c r="AE533" s="120">
        <v>0</v>
      </c>
      <c r="AF533" s="120">
        <v>6.9879999999999995</v>
      </c>
    </row>
    <row r="534" spans="1:32" x14ac:dyDescent="0.25">
      <c r="B534" s="119" t="s">
        <v>592</v>
      </c>
      <c r="C534" s="120">
        <v>0</v>
      </c>
      <c r="D534" s="120">
        <v>0</v>
      </c>
      <c r="E534" s="120">
        <v>0</v>
      </c>
      <c r="F534" s="120">
        <v>0</v>
      </c>
      <c r="G534" s="120">
        <v>0</v>
      </c>
      <c r="H534" s="120">
        <v>0</v>
      </c>
      <c r="I534" s="120">
        <v>0.5</v>
      </c>
      <c r="J534" s="120">
        <v>0</v>
      </c>
      <c r="K534" s="120">
        <v>0</v>
      </c>
      <c r="L534" s="120">
        <v>0</v>
      </c>
      <c r="M534" s="120">
        <v>0</v>
      </c>
      <c r="N534" s="120">
        <v>0</v>
      </c>
      <c r="O534" s="120">
        <v>0</v>
      </c>
      <c r="P534" s="120">
        <v>0</v>
      </c>
      <c r="Q534" s="120">
        <v>0</v>
      </c>
      <c r="R534" s="120">
        <v>0</v>
      </c>
      <c r="S534" s="120">
        <v>0</v>
      </c>
      <c r="T534" s="120">
        <v>0</v>
      </c>
      <c r="U534" s="120">
        <v>0</v>
      </c>
      <c r="V534" s="120">
        <v>1.4999999999999999E-2</v>
      </c>
      <c r="W534" s="120">
        <v>0</v>
      </c>
      <c r="X534" s="120">
        <v>0</v>
      </c>
      <c r="Y534" s="120">
        <v>0</v>
      </c>
      <c r="Z534" s="120">
        <v>0</v>
      </c>
      <c r="AA534" s="120">
        <v>0</v>
      </c>
      <c r="AB534" s="120">
        <v>0</v>
      </c>
      <c r="AC534" s="120">
        <v>0</v>
      </c>
      <c r="AD534" s="120">
        <v>0</v>
      </c>
      <c r="AE534" s="120">
        <v>0</v>
      </c>
      <c r="AF534" s="120">
        <v>0.51500000000000001</v>
      </c>
    </row>
    <row r="535" spans="1:32" x14ac:dyDescent="0.25">
      <c r="B535" s="119" t="s">
        <v>593</v>
      </c>
      <c r="C535" s="120">
        <v>0</v>
      </c>
      <c r="D535" s="120">
        <v>0</v>
      </c>
      <c r="E535" s="120">
        <v>0</v>
      </c>
      <c r="F535" s="120">
        <v>0</v>
      </c>
      <c r="G535" s="120">
        <v>0</v>
      </c>
      <c r="H535" s="120">
        <v>0</v>
      </c>
      <c r="I535" s="120">
        <v>0.43</v>
      </c>
      <c r="J535" s="120">
        <v>0</v>
      </c>
      <c r="K535" s="120">
        <v>0</v>
      </c>
      <c r="L535" s="120">
        <v>0</v>
      </c>
      <c r="M535" s="120">
        <v>0</v>
      </c>
      <c r="N535" s="120">
        <v>0</v>
      </c>
      <c r="O535" s="120">
        <v>0</v>
      </c>
      <c r="P535" s="120">
        <v>18.600000000000001</v>
      </c>
      <c r="Q535" s="120">
        <v>0</v>
      </c>
      <c r="R535" s="120">
        <v>5.99</v>
      </c>
      <c r="S535" s="120">
        <v>0</v>
      </c>
      <c r="T535" s="120">
        <v>0</v>
      </c>
      <c r="U535" s="120">
        <v>0</v>
      </c>
      <c r="V535" s="120">
        <v>0.621</v>
      </c>
      <c r="W535" s="120">
        <v>0</v>
      </c>
      <c r="X535" s="120">
        <v>0.62</v>
      </c>
      <c r="Y535" s="120">
        <v>0</v>
      </c>
      <c r="Z535" s="120">
        <v>0</v>
      </c>
      <c r="AA535" s="120">
        <v>0</v>
      </c>
      <c r="AB535" s="120">
        <v>0</v>
      </c>
      <c r="AC535" s="120">
        <v>0</v>
      </c>
      <c r="AD535" s="120">
        <v>0</v>
      </c>
      <c r="AE535" s="120">
        <v>0</v>
      </c>
      <c r="AF535" s="120">
        <v>26.261000000000003</v>
      </c>
    </row>
    <row r="536" spans="1:32" x14ac:dyDescent="0.2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row>
    <row r="537" spans="1:32" x14ac:dyDescent="0.25">
      <c r="B537" s="119" t="s">
        <v>599</v>
      </c>
      <c r="C537" s="120">
        <v>0</v>
      </c>
      <c r="D537" s="120">
        <v>246.8</v>
      </c>
      <c r="E537" s="120">
        <v>17.222200000000001</v>
      </c>
      <c r="F537" s="120">
        <v>0</v>
      </c>
      <c r="G537" s="120">
        <v>0</v>
      </c>
      <c r="H537" s="120">
        <v>0</v>
      </c>
      <c r="I537" s="120">
        <v>1.6579999999999999</v>
      </c>
      <c r="J537" s="120">
        <v>0</v>
      </c>
      <c r="K537" s="120">
        <v>2.5379999999999998</v>
      </c>
      <c r="L537" s="120">
        <v>3.7901799999999999E-2</v>
      </c>
      <c r="M537" s="120">
        <v>0</v>
      </c>
      <c r="N537" s="120">
        <v>0</v>
      </c>
      <c r="O537" s="120">
        <v>126.271</v>
      </c>
      <c r="P537" s="120">
        <v>352.15199999999999</v>
      </c>
      <c r="Q537" s="120">
        <v>0</v>
      </c>
      <c r="R537" s="120">
        <v>0</v>
      </c>
      <c r="S537" s="120">
        <v>0</v>
      </c>
      <c r="T537" s="120">
        <v>0</v>
      </c>
      <c r="U537" s="120">
        <v>0</v>
      </c>
      <c r="V537" s="120">
        <v>21.295300000000001</v>
      </c>
      <c r="W537" s="120">
        <v>0</v>
      </c>
      <c r="X537" s="120">
        <v>152.30000000000001</v>
      </c>
      <c r="Y537" s="120">
        <v>0.4</v>
      </c>
      <c r="Z537" s="120">
        <v>9.798</v>
      </c>
      <c r="AA537" s="120">
        <v>19.402000000000001</v>
      </c>
      <c r="AB537" s="120">
        <v>0</v>
      </c>
      <c r="AC537" s="120">
        <v>0</v>
      </c>
      <c r="AD537" s="120">
        <v>0</v>
      </c>
      <c r="AE537" s="120">
        <v>0</v>
      </c>
      <c r="AF537" s="120">
        <v>949.8744018000001</v>
      </c>
    </row>
    <row r="538" spans="1:32" x14ac:dyDescent="0.25">
      <c r="B538" s="119" t="s">
        <v>600</v>
      </c>
      <c r="C538" s="120">
        <v>0</v>
      </c>
      <c r="D538" s="120">
        <v>0</v>
      </c>
      <c r="E538" s="120">
        <v>0</v>
      </c>
      <c r="F538" s="120">
        <v>0</v>
      </c>
      <c r="G538" s="120">
        <v>0</v>
      </c>
      <c r="H538" s="120">
        <v>0</v>
      </c>
      <c r="I538" s="120">
        <v>2.5000000000000001E-3</v>
      </c>
      <c r="J538" s="120">
        <v>0</v>
      </c>
      <c r="K538" s="120">
        <v>0</v>
      </c>
      <c r="L538" s="120">
        <v>0</v>
      </c>
      <c r="M538" s="120">
        <v>0</v>
      </c>
      <c r="N538" s="120">
        <v>0</v>
      </c>
      <c r="O538" s="120">
        <v>0</v>
      </c>
      <c r="P538" s="120">
        <v>0</v>
      </c>
      <c r="Q538" s="120">
        <v>0</v>
      </c>
      <c r="R538" s="120">
        <v>0</v>
      </c>
      <c r="S538" s="120">
        <v>0</v>
      </c>
      <c r="T538" s="120">
        <v>0</v>
      </c>
      <c r="U538" s="120">
        <v>0</v>
      </c>
      <c r="V538" s="120">
        <v>6.2E-2</v>
      </c>
      <c r="W538" s="120">
        <v>0</v>
      </c>
      <c r="X538" s="120">
        <v>2.5212500000000002</v>
      </c>
      <c r="Y538" s="120">
        <v>0</v>
      </c>
      <c r="Z538" s="120">
        <v>0</v>
      </c>
      <c r="AA538" s="120">
        <v>0</v>
      </c>
      <c r="AB538" s="120">
        <v>0</v>
      </c>
      <c r="AC538" s="120">
        <v>0</v>
      </c>
      <c r="AD538" s="120">
        <v>0</v>
      </c>
      <c r="AE538" s="120">
        <v>0</v>
      </c>
      <c r="AF538" s="120">
        <v>2.58575</v>
      </c>
    </row>
    <row r="539" spans="1:32" x14ac:dyDescent="0.25">
      <c r="B539" s="119" t="s">
        <v>601</v>
      </c>
      <c r="C539" s="120">
        <v>0</v>
      </c>
      <c r="D539" s="120">
        <v>0</v>
      </c>
      <c r="E539" s="120">
        <v>0</v>
      </c>
      <c r="F539" s="120">
        <v>0</v>
      </c>
      <c r="G539" s="120">
        <v>0</v>
      </c>
      <c r="H539" s="120">
        <v>0</v>
      </c>
      <c r="I539" s="120">
        <v>0.06</v>
      </c>
      <c r="J539" s="120">
        <v>0</v>
      </c>
      <c r="K539" s="120">
        <v>0</v>
      </c>
      <c r="L539" s="120">
        <v>0</v>
      </c>
      <c r="M539" s="120">
        <v>0</v>
      </c>
      <c r="N539" s="120">
        <v>0</v>
      </c>
      <c r="O539" s="120">
        <v>0</v>
      </c>
      <c r="P539" s="120">
        <v>0</v>
      </c>
      <c r="Q539" s="120">
        <v>0</v>
      </c>
      <c r="R539" s="120">
        <v>0</v>
      </c>
      <c r="S539" s="120">
        <v>0</v>
      </c>
      <c r="T539" s="120">
        <v>0</v>
      </c>
      <c r="U539" s="120">
        <v>0</v>
      </c>
      <c r="V539" s="120">
        <v>0.186</v>
      </c>
      <c r="W539" s="120">
        <v>0</v>
      </c>
      <c r="X539" s="120">
        <v>14.574999999999999</v>
      </c>
      <c r="Y539" s="120">
        <v>0</v>
      </c>
      <c r="Z539" s="120">
        <v>0</v>
      </c>
      <c r="AA539" s="120">
        <v>0</v>
      </c>
      <c r="AB539" s="120">
        <v>0</v>
      </c>
      <c r="AC539" s="120">
        <v>0</v>
      </c>
      <c r="AD539" s="120">
        <v>0</v>
      </c>
      <c r="AE539" s="120">
        <v>0</v>
      </c>
      <c r="AF539" s="120">
        <v>14.821</v>
      </c>
    </row>
    <row r="540" spans="1:32" x14ac:dyDescent="0.25">
      <c r="B540" s="119" t="s">
        <v>602</v>
      </c>
      <c r="C540" s="120">
        <v>0</v>
      </c>
      <c r="D540" s="120">
        <v>30.46</v>
      </c>
      <c r="E540" s="120">
        <v>1.8188200000000001</v>
      </c>
      <c r="F540" s="120">
        <v>0</v>
      </c>
      <c r="G540" s="120">
        <v>0.59</v>
      </c>
      <c r="H540" s="120">
        <v>0</v>
      </c>
      <c r="I540" s="120">
        <v>0.77</v>
      </c>
      <c r="J540" s="120">
        <v>0</v>
      </c>
      <c r="K540" s="120">
        <v>0</v>
      </c>
      <c r="L540" s="120">
        <v>0</v>
      </c>
      <c r="M540" s="120">
        <v>0</v>
      </c>
      <c r="N540" s="120">
        <v>185</v>
      </c>
      <c r="O540" s="120">
        <v>0</v>
      </c>
      <c r="P540" s="120">
        <v>0.27800000000000002</v>
      </c>
      <c r="Q540" s="120">
        <v>0</v>
      </c>
      <c r="R540" s="120">
        <v>7.32</v>
      </c>
      <c r="S540" s="120">
        <v>0</v>
      </c>
      <c r="T540" s="120">
        <v>0</v>
      </c>
      <c r="U540" s="120">
        <v>0</v>
      </c>
      <c r="V540" s="120">
        <v>9.3870000000000005</v>
      </c>
      <c r="W540" s="120">
        <v>0</v>
      </c>
      <c r="X540" s="120">
        <v>0</v>
      </c>
      <c r="Y540" s="120">
        <v>0</v>
      </c>
      <c r="Z540" s="120">
        <v>0</v>
      </c>
      <c r="AA540" s="120">
        <v>0</v>
      </c>
      <c r="AB540" s="120">
        <v>0</v>
      </c>
      <c r="AC540" s="120">
        <v>0</v>
      </c>
      <c r="AD540" s="120">
        <v>0</v>
      </c>
      <c r="AE540" s="120">
        <v>2.0499999999999998</v>
      </c>
      <c r="AF540" s="120">
        <v>237.67382000000001</v>
      </c>
    </row>
    <row r="541" spans="1:32" x14ac:dyDescent="0.2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row>
    <row r="542" spans="1:32" x14ac:dyDescent="0.25">
      <c r="B542" s="119" t="s">
        <v>604</v>
      </c>
      <c r="C542" s="120">
        <v>0</v>
      </c>
      <c r="D542" s="120">
        <v>0</v>
      </c>
      <c r="E542" s="120">
        <v>0</v>
      </c>
      <c r="F542" s="120">
        <v>0</v>
      </c>
      <c r="G542" s="120">
        <v>0</v>
      </c>
      <c r="H542" s="120">
        <v>0</v>
      </c>
      <c r="I542" s="120">
        <v>0.28000000000000003</v>
      </c>
      <c r="J542" s="120">
        <v>0</v>
      </c>
      <c r="K542" s="120">
        <v>0</v>
      </c>
      <c r="L542" s="120">
        <v>33.781999999999996</v>
      </c>
      <c r="M542" s="120">
        <v>0</v>
      </c>
      <c r="N542" s="120">
        <v>0</v>
      </c>
      <c r="O542" s="120">
        <v>4.74</v>
      </c>
      <c r="P542" s="120">
        <v>0</v>
      </c>
      <c r="Q542" s="120">
        <v>0</v>
      </c>
      <c r="R542" s="120">
        <v>0</v>
      </c>
      <c r="S542" s="120">
        <v>0</v>
      </c>
      <c r="T542" s="120">
        <v>0</v>
      </c>
      <c r="U542" s="120">
        <v>0</v>
      </c>
      <c r="V542" s="120">
        <v>0.81299999999999994</v>
      </c>
      <c r="W542" s="120">
        <v>0</v>
      </c>
      <c r="X542" s="120">
        <v>0</v>
      </c>
      <c r="Y542" s="120">
        <v>0</v>
      </c>
      <c r="Z542" s="120">
        <v>0</v>
      </c>
      <c r="AA542" s="120">
        <v>0</v>
      </c>
      <c r="AB542" s="120">
        <v>0</v>
      </c>
      <c r="AC542" s="120">
        <v>0</v>
      </c>
      <c r="AD542" s="120">
        <v>0</v>
      </c>
      <c r="AE542" s="120">
        <v>0</v>
      </c>
      <c r="AF542" s="120">
        <v>39.615000000000002</v>
      </c>
    </row>
    <row r="543" spans="1:32" x14ac:dyDescent="0.2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row>
    <row r="544" spans="1:32" x14ac:dyDescent="0.25">
      <c r="B544" s="119" t="s">
        <v>606</v>
      </c>
      <c r="C544" s="120">
        <v>0</v>
      </c>
      <c r="D544" s="120">
        <v>0</v>
      </c>
      <c r="E544" s="120">
        <v>0</v>
      </c>
      <c r="F544" s="120">
        <v>0</v>
      </c>
      <c r="G544" s="120">
        <v>0</v>
      </c>
      <c r="H544" s="120">
        <v>0</v>
      </c>
      <c r="I544" s="120">
        <v>1.2</v>
      </c>
      <c r="J544" s="120">
        <v>0</v>
      </c>
      <c r="K544" s="120">
        <v>0</v>
      </c>
      <c r="L544" s="120">
        <v>0</v>
      </c>
      <c r="M544" s="120">
        <v>0</v>
      </c>
      <c r="N544" s="120">
        <v>0</v>
      </c>
      <c r="O544" s="120">
        <v>5.3</v>
      </c>
      <c r="P544" s="120">
        <v>0</v>
      </c>
      <c r="Q544" s="120">
        <v>0</v>
      </c>
      <c r="R544" s="120">
        <v>0</v>
      </c>
      <c r="S544" s="120">
        <v>0</v>
      </c>
      <c r="T544" s="120">
        <v>0</v>
      </c>
      <c r="U544" s="120">
        <v>0</v>
      </c>
      <c r="V544" s="120">
        <v>1.7</v>
      </c>
      <c r="W544" s="120">
        <v>0</v>
      </c>
      <c r="X544" s="120">
        <v>0</v>
      </c>
      <c r="Y544" s="120">
        <v>0</v>
      </c>
      <c r="Z544" s="120">
        <v>0</v>
      </c>
      <c r="AA544" s="120">
        <v>0</v>
      </c>
      <c r="AB544" s="120">
        <v>0</v>
      </c>
      <c r="AC544" s="120">
        <v>0</v>
      </c>
      <c r="AD544" s="120">
        <v>0</v>
      </c>
      <c r="AE544" s="120">
        <v>50.2</v>
      </c>
      <c r="AF544" s="120">
        <v>58.400000000000006</v>
      </c>
    </row>
    <row r="545" spans="1:32" x14ac:dyDescent="0.2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row>
    <row r="546" spans="1:32" x14ac:dyDescent="0.25">
      <c r="B546" s="119" t="s">
        <v>609</v>
      </c>
      <c r="C546" s="120">
        <v>0</v>
      </c>
      <c r="D546" s="120">
        <v>0</v>
      </c>
      <c r="E546" s="120">
        <v>0</v>
      </c>
      <c r="F546" s="120">
        <v>0</v>
      </c>
      <c r="G546" s="120">
        <v>1.5087299999999999</v>
      </c>
      <c r="H546" s="120">
        <v>0.64549999999999996</v>
      </c>
      <c r="I546" s="120">
        <v>1.123E-2</v>
      </c>
      <c r="J546" s="120">
        <v>0</v>
      </c>
      <c r="K546" s="120">
        <v>0</v>
      </c>
      <c r="L546" s="120">
        <v>0</v>
      </c>
      <c r="M546" s="120">
        <v>0</v>
      </c>
      <c r="N546" s="120">
        <v>0</v>
      </c>
      <c r="O546" s="120">
        <v>0</v>
      </c>
      <c r="P546" s="120">
        <v>0</v>
      </c>
      <c r="Q546" s="120">
        <v>0</v>
      </c>
      <c r="R546" s="120">
        <v>7.5068999999999999</v>
      </c>
      <c r="S546" s="120">
        <v>0</v>
      </c>
      <c r="T546" s="120">
        <v>0</v>
      </c>
      <c r="U546" s="120">
        <v>0</v>
      </c>
      <c r="V546" s="120">
        <v>0.25198999999999999</v>
      </c>
      <c r="W546" s="120">
        <v>0</v>
      </c>
      <c r="X546" s="120">
        <v>0</v>
      </c>
      <c r="Y546" s="120">
        <v>0</v>
      </c>
      <c r="Z546" s="120">
        <v>0</v>
      </c>
      <c r="AA546" s="120">
        <v>0</v>
      </c>
      <c r="AB546" s="120">
        <v>0</v>
      </c>
      <c r="AC546" s="120">
        <v>0</v>
      </c>
      <c r="AD546" s="120">
        <v>0</v>
      </c>
      <c r="AE546" s="120">
        <v>0</v>
      </c>
      <c r="AF546" s="120">
        <v>9.9243499999999987</v>
      </c>
    </row>
    <row r="547" spans="1:32" x14ac:dyDescent="0.25">
      <c r="B547" s="119" t="s">
        <v>610</v>
      </c>
      <c r="C547" s="120">
        <v>0</v>
      </c>
      <c r="D547" s="120">
        <v>0</v>
      </c>
      <c r="E547" s="120">
        <v>0</v>
      </c>
      <c r="F547" s="120">
        <v>0</v>
      </c>
      <c r="G547" s="120">
        <v>0.49</v>
      </c>
      <c r="H547" s="120">
        <v>1.3</v>
      </c>
      <c r="I547" s="120">
        <v>0.05</v>
      </c>
      <c r="J547" s="120">
        <v>0</v>
      </c>
      <c r="K547" s="120">
        <v>0</v>
      </c>
      <c r="L547" s="120">
        <v>0</v>
      </c>
      <c r="M547" s="120">
        <v>0</v>
      </c>
      <c r="N547" s="120">
        <v>0</v>
      </c>
      <c r="O547" s="120">
        <v>0</v>
      </c>
      <c r="P547" s="120">
        <v>0</v>
      </c>
      <c r="Q547" s="120">
        <v>0</v>
      </c>
      <c r="R547" s="120">
        <v>5.024</v>
      </c>
      <c r="S547" s="120">
        <v>0</v>
      </c>
      <c r="T547" s="120">
        <v>0</v>
      </c>
      <c r="U547" s="120">
        <v>0</v>
      </c>
      <c r="V547" s="120">
        <v>0.15462000000000001</v>
      </c>
      <c r="W547" s="120">
        <v>0</v>
      </c>
      <c r="X547" s="120">
        <v>0</v>
      </c>
      <c r="Y547" s="120">
        <v>0</v>
      </c>
      <c r="Z547" s="120">
        <v>0</v>
      </c>
      <c r="AA547" s="120">
        <v>0</v>
      </c>
      <c r="AB547" s="120">
        <v>0</v>
      </c>
      <c r="AC547" s="120">
        <v>0</v>
      </c>
      <c r="AD547" s="120">
        <v>0</v>
      </c>
      <c r="AE547" s="120">
        <v>0</v>
      </c>
      <c r="AF547" s="120">
        <v>7.0186200000000003</v>
      </c>
    </row>
    <row r="548" spans="1:32" x14ac:dyDescent="0.25">
      <c r="B548" s="119" t="s">
        <v>611</v>
      </c>
      <c r="C548" s="120">
        <v>0</v>
      </c>
      <c r="D548" s="120">
        <v>0</v>
      </c>
      <c r="E548" s="120">
        <v>0</v>
      </c>
      <c r="F548" s="120">
        <v>0</v>
      </c>
      <c r="G548" s="120">
        <v>0</v>
      </c>
      <c r="H548" s="120">
        <v>0</v>
      </c>
      <c r="I548" s="120">
        <v>0.10143000000000001</v>
      </c>
      <c r="J548" s="120">
        <v>0</v>
      </c>
      <c r="K548" s="120">
        <v>0</v>
      </c>
      <c r="L548" s="120">
        <v>0</v>
      </c>
      <c r="M548" s="120">
        <v>0</v>
      </c>
      <c r="N548" s="120">
        <v>0</v>
      </c>
      <c r="O548" s="120">
        <v>0</v>
      </c>
      <c r="P548" s="120">
        <v>0</v>
      </c>
      <c r="Q548" s="120">
        <v>0</v>
      </c>
      <c r="R548" s="120">
        <v>0</v>
      </c>
      <c r="S548" s="120">
        <v>0</v>
      </c>
      <c r="T548" s="120">
        <v>0</v>
      </c>
      <c r="U548" s="120">
        <v>0</v>
      </c>
      <c r="V548" s="120">
        <v>3.6479999999999999E-2</v>
      </c>
      <c r="W548" s="120">
        <v>0</v>
      </c>
      <c r="X548" s="120">
        <v>1.3859999999999999</v>
      </c>
      <c r="Y548" s="120">
        <v>0</v>
      </c>
      <c r="Z548" s="120">
        <v>0</v>
      </c>
      <c r="AA548" s="120">
        <v>0</v>
      </c>
      <c r="AB548" s="120">
        <v>0</v>
      </c>
      <c r="AC548" s="120">
        <v>0</v>
      </c>
      <c r="AD548" s="120">
        <v>0</v>
      </c>
      <c r="AE548" s="120">
        <v>0</v>
      </c>
      <c r="AF548" s="120">
        <v>1.5239099999999999</v>
      </c>
    </row>
    <row r="549" spans="1:32" x14ac:dyDescent="0.25">
      <c r="B549" s="119" t="s">
        <v>612</v>
      </c>
      <c r="C549" s="120">
        <v>0</v>
      </c>
      <c r="D549" s="120">
        <v>0</v>
      </c>
      <c r="E549" s="120">
        <v>0</v>
      </c>
      <c r="F549" s="120">
        <v>0</v>
      </c>
      <c r="G549" s="120">
        <v>0</v>
      </c>
      <c r="H549" s="120">
        <v>0</v>
      </c>
      <c r="I549" s="120">
        <v>0.34917999999999999</v>
      </c>
      <c r="J549" s="120">
        <v>0</v>
      </c>
      <c r="K549" s="120">
        <v>0.118824</v>
      </c>
      <c r="L549" s="120">
        <v>0</v>
      </c>
      <c r="M549" s="120">
        <v>0</v>
      </c>
      <c r="N549" s="120">
        <v>0</v>
      </c>
      <c r="O549" s="120">
        <v>0</v>
      </c>
      <c r="P549" s="120">
        <v>3.4609999999999999</v>
      </c>
      <c r="Q549" s="120">
        <v>0</v>
      </c>
      <c r="R549" s="120">
        <v>0</v>
      </c>
      <c r="S549" s="120">
        <v>0</v>
      </c>
      <c r="T549" s="120">
        <v>0</v>
      </c>
      <c r="U549" s="120">
        <v>0</v>
      </c>
      <c r="V549" s="120">
        <v>0.18861</v>
      </c>
      <c r="W549" s="120">
        <v>0</v>
      </c>
      <c r="X549" s="120">
        <v>0</v>
      </c>
      <c r="Y549" s="120">
        <v>0</v>
      </c>
      <c r="Z549" s="120">
        <v>0</v>
      </c>
      <c r="AA549" s="120">
        <v>0</v>
      </c>
      <c r="AB549" s="120">
        <v>0</v>
      </c>
      <c r="AC549" s="120">
        <v>0</v>
      </c>
      <c r="AD549" s="120">
        <v>0</v>
      </c>
      <c r="AE549" s="120">
        <v>3.9694099999999999</v>
      </c>
      <c r="AF549" s="120">
        <v>8.0870239999999995</v>
      </c>
    </row>
    <row r="550" spans="1:32" x14ac:dyDescent="0.25">
      <c r="B550" s="119" t="s">
        <v>613</v>
      </c>
      <c r="C550" s="120">
        <v>0</v>
      </c>
      <c r="D550" s="120">
        <v>0</v>
      </c>
      <c r="E550" s="120">
        <v>0</v>
      </c>
      <c r="F550" s="120">
        <v>0</v>
      </c>
      <c r="G550" s="120">
        <v>0</v>
      </c>
      <c r="H550" s="120">
        <v>0</v>
      </c>
      <c r="I550" s="120">
        <v>1.2160000000000001E-2</v>
      </c>
      <c r="J550" s="120">
        <v>0</v>
      </c>
      <c r="K550" s="120">
        <v>0</v>
      </c>
      <c r="L550" s="120">
        <v>0</v>
      </c>
      <c r="M550" s="120">
        <v>0</v>
      </c>
      <c r="N550" s="120">
        <v>0</v>
      </c>
      <c r="O550" s="120">
        <v>0</v>
      </c>
      <c r="P550" s="120">
        <v>0</v>
      </c>
      <c r="Q550" s="120">
        <v>0</v>
      </c>
      <c r="R550" s="120">
        <v>0</v>
      </c>
      <c r="S550" s="120">
        <v>0</v>
      </c>
      <c r="T550" s="120">
        <v>0</v>
      </c>
      <c r="U550" s="120">
        <v>0</v>
      </c>
      <c r="V550" s="120">
        <v>2.4240000000000001E-2</v>
      </c>
      <c r="W550" s="120">
        <v>0</v>
      </c>
      <c r="X550" s="120">
        <v>0.74750000000000005</v>
      </c>
      <c r="Y550" s="120">
        <v>0</v>
      </c>
      <c r="Z550" s="120">
        <v>0</v>
      </c>
      <c r="AA550" s="120">
        <v>0</v>
      </c>
      <c r="AB550" s="120">
        <v>0</v>
      </c>
      <c r="AC550" s="120">
        <v>0</v>
      </c>
      <c r="AD550" s="120">
        <v>0</v>
      </c>
      <c r="AE550" s="120">
        <v>0</v>
      </c>
      <c r="AF550" s="120">
        <v>0.78390000000000004</v>
      </c>
    </row>
    <row r="551" spans="1:32" x14ac:dyDescent="0.25">
      <c r="B551" s="119" t="s">
        <v>614</v>
      </c>
      <c r="C551" s="120">
        <v>0</v>
      </c>
      <c r="D551" s="120">
        <v>0</v>
      </c>
      <c r="E551" s="120">
        <v>3.9853399999999999</v>
      </c>
      <c r="F551" s="120">
        <v>95.316400000000002</v>
      </c>
      <c r="G551" s="120">
        <v>0</v>
      </c>
      <c r="H551" s="120">
        <v>0</v>
      </c>
      <c r="I551" s="120">
        <v>0</v>
      </c>
      <c r="J551" s="120">
        <v>0</v>
      </c>
      <c r="K551" s="120">
        <v>6.8188899999999997</v>
      </c>
      <c r="L551" s="120">
        <v>25.668399999999998</v>
      </c>
      <c r="M551" s="120">
        <v>0</v>
      </c>
      <c r="N551" s="120">
        <v>0</v>
      </c>
      <c r="O551" s="120">
        <v>0</v>
      </c>
      <c r="P551" s="120">
        <v>0</v>
      </c>
      <c r="Q551" s="120">
        <v>42.185000000000002</v>
      </c>
      <c r="R551" s="120">
        <v>17.250299999999999</v>
      </c>
      <c r="S551" s="120">
        <v>0</v>
      </c>
      <c r="T551" s="120">
        <v>0</v>
      </c>
      <c r="U551" s="120">
        <v>27.6921</v>
      </c>
      <c r="V551" s="120">
        <v>9.5415600000000005</v>
      </c>
      <c r="W551" s="120">
        <v>0</v>
      </c>
      <c r="X551" s="120">
        <v>0</v>
      </c>
      <c r="Y551" s="120">
        <v>0</v>
      </c>
      <c r="Z551" s="120">
        <v>0</v>
      </c>
      <c r="AA551" s="120">
        <v>0</v>
      </c>
      <c r="AB551" s="120">
        <v>0</v>
      </c>
      <c r="AC551" s="120">
        <v>0</v>
      </c>
      <c r="AD551" s="120">
        <v>0</v>
      </c>
      <c r="AE551" s="120">
        <v>0</v>
      </c>
      <c r="AF551" s="120">
        <v>228.45799000000002</v>
      </c>
    </row>
    <row r="552" spans="1:32" x14ac:dyDescent="0.25">
      <c r="B552" s="119" t="s">
        <v>615</v>
      </c>
      <c r="C552" s="120">
        <v>0</v>
      </c>
      <c r="D552" s="120">
        <v>0</v>
      </c>
      <c r="E552" s="120">
        <v>2.5912299999999999</v>
      </c>
      <c r="F552" s="120">
        <v>66.993899999999996</v>
      </c>
      <c r="G552" s="120">
        <v>4.8689999999999998</v>
      </c>
      <c r="H552" s="120">
        <v>0.86499999999999999</v>
      </c>
      <c r="I552" s="120">
        <v>0.33</v>
      </c>
      <c r="J552" s="120">
        <v>0</v>
      </c>
      <c r="K552" s="120">
        <v>0.30361700000000003</v>
      </c>
      <c r="L552" s="120">
        <v>16.8232</v>
      </c>
      <c r="M552" s="120">
        <v>0</v>
      </c>
      <c r="N552" s="120">
        <v>0</v>
      </c>
      <c r="O552" s="120">
        <v>72.245000000000005</v>
      </c>
      <c r="P552" s="120">
        <v>0</v>
      </c>
      <c r="Q552" s="120">
        <v>25.7698</v>
      </c>
      <c r="R552" s="120">
        <v>13.552899999999999</v>
      </c>
      <c r="S552" s="120">
        <v>0</v>
      </c>
      <c r="T552" s="120">
        <v>0</v>
      </c>
      <c r="U552" s="120">
        <v>18.663900000000002</v>
      </c>
      <c r="V552" s="120">
        <v>6.2326199999999998</v>
      </c>
      <c r="W552" s="120">
        <v>0</v>
      </c>
      <c r="X552" s="120">
        <v>0</v>
      </c>
      <c r="Y552" s="120">
        <v>0</v>
      </c>
      <c r="Z552" s="120">
        <v>0</v>
      </c>
      <c r="AA552" s="120">
        <v>0</v>
      </c>
      <c r="AB552" s="120">
        <v>0</v>
      </c>
      <c r="AC552" s="120">
        <v>0</v>
      </c>
      <c r="AD552" s="120">
        <v>0</v>
      </c>
      <c r="AE552" s="120">
        <v>0</v>
      </c>
      <c r="AF552" s="120">
        <v>229.24016699999999</v>
      </c>
    </row>
    <row r="553" spans="1:32" x14ac:dyDescent="0.25">
      <c r="A553" s="11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row>
    <row r="554" spans="1:32" x14ac:dyDescent="0.25">
      <c r="A554" t="s">
        <v>1296</v>
      </c>
      <c r="C554" s="121">
        <f>SUM(C2:C552)</f>
        <v>26.912909999999997</v>
      </c>
      <c r="D554" s="121">
        <f t="shared" ref="D554:AF554" si="0">SUM(D2:D552)</f>
        <v>11108.776591799999</v>
      </c>
      <c r="E554" s="121">
        <f t="shared" si="0"/>
        <v>94.423165294100002</v>
      </c>
      <c r="F554" s="121">
        <f t="shared" si="0"/>
        <v>2210.4654264000005</v>
      </c>
      <c r="G554" s="121">
        <f t="shared" si="0"/>
        <v>622.85854500000039</v>
      </c>
      <c r="H554" s="121">
        <f t="shared" si="0"/>
        <v>262.79312400000003</v>
      </c>
      <c r="I554" s="121">
        <f t="shared" si="0"/>
        <v>374.79503716499971</v>
      </c>
      <c r="J554" s="121">
        <f t="shared" si="0"/>
        <v>71.231390000000019</v>
      </c>
      <c r="K554" s="121">
        <f t="shared" si="0"/>
        <v>232.07543279999999</v>
      </c>
      <c r="L554" s="121">
        <f t="shared" si="0"/>
        <v>6030.4764937200007</v>
      </c>
      <c r="M554" s="121">
        <f t="shared" si="0"/>
        <v>1194.0680000000002</v>
      </c>
      <c r="N554" s="121">
        <f t="shared" si="0"/>
        <v>2964.7997442000005</v>
      </c>
      <c r="O554" s="121">
        <f t="shared" si="0"/>
        <v>5684.560309999998</v>
      </c>
      <c r="P554" s="121">
        <f t="shared" si="0"/>
        <v>4803.559299999999</v>
      </c>
      <c r="Q554" s="121">
        <f t="shared" si="0"/>
        <v>1447.2446108999995</v>
      </c>
      <c r="R554" s="121">
        <f t="shared" si="0"/>
        <v>3199.9014155000009</v>
      </c>
      <c r="S554" s="121">
        <f t="shared" si="0"/>
        <v>1096.66213167</v>
      </c>
      <c r="T554" s="121">
        <f t="shared" si="0"/>
        <v>165.96613299999999</v>
      </c>
      <c r="U554" s="121">
        <f t="shared" si="0"/>
        <v>1032.9613498099998</v>
      </c>
      <c r="V554" s="121">
        <f t="shared" si="0"/>
        <v>1582.5383841099999</v>
      </c>
      <c r="W554" s="121">
        <f t="shared" si="0"/>
        <v>512.74281999999994</v>
      </c>
      <c r="X554" s="121">
        <f t="shared" si="0"/>
        <v>1912.6784291000001</v>
      </c>
      <c r="Y554" s="121">
        <f t="shared" si="0"/>
        <v>369.78</v>
      </c>
      <c r="Z554" s="121">
        <f t="shared" si="0"/>
        <v>1214.95334</v>
      </c>
      <c r="AA554" s="121">
        <f t="shared" si="0"/>
        <v>2735.1959800000009</v>
      </c>
      <c r="AB554" s="121">
        <f t="shared" si="0"/>
        <v>147.762909912</v>
      </c>
      <c r="AC554" s="121">
        <f t="shared" si="0"/>
        <v>51.842999999999996</v>
      </c>
      <c r="AD554" s="121">
        <f t="shared" si="0"/>
        <v>28.928362</v>
      </c>
      <c r="AE554" s="121">
        <f t="shared" si="0"/>
        <v>1980.7044909999997</v>
      </c>
      <c r="AF554" s="296">
        <f t="shared" si="0"/>
        <v>53161.654106381146</v>
      </c>
    </row>
    <row r="555" spans="1:32" x14ac:dyDescent="0.25">
      <c r="AE555" s="297">
        <f>SUM(C554:AE554)</f>
        <v>53161.658827381099</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L424"/>
  <sheetViews>
    <sheetView workbookViewId="0">
      <pane xSplit="2" ySplit="1" topLeftCell="V385" activePane="bottomRight" state="frozen"/>
      <selection pane="topRight"/>
      <selection pane="bottomLeft"/>
      <selection pane="bottomRight"/>
    </sheetView>
  </sheetViews>
  <sheetFormatPr defaultRowHeight="15" x14ac:dyDescent="0.25"/>
  <cols>
    <col min="1" max="1" width="24" customWidth="1"/>
    <col min="2" max="2" width="29.85546875" customWidth="1"/>
    <col min="3" max="3" width="12.28515625" bestFit="1" customWidth="1"/>
    <col min="11" max="11" width="11" customWidth="1"/>
    <col min="30" max="30" width="16.5703125" customWidth="1"/>
    <col min="35" max="35" width="13.28515625" bestFit="1" customWidth="1"/>
    <col min="37" max="37" width="9.7109375" customWidth="1"/>
    <col min="38" max="38" width="9.85546875" bestFit="1" customWidth="1"/>
    <col min="45" max="53" width="9.140625" customWidth="1"/>
    <col min="57" max="57" width="9.140625" style="283"/>
    <col min="58" max="58" width="15" style="283" customWidth="1"/>
    <col min="59" max="61" width="9.140625" style="283"/>
  </cols>
  <sheetData>
    <row r="1" spans="1:64" ht="89.25" x14ac:dyDescent="0.25">
      <c r="A1" s="35" t="s">
        <v>616</v>
      </c>
      <c r="B1" s="35" t="s">
        <v>1</v>
      </c>
      <c r="C1" s="35" t="s">
        <v>1053</v>
      </c>
      <c r="D1" s="35" t="s">
        <v>721</v>
      </c>
      <c r="E1" s="35" t="s">
        <v>1054</v>
      </c>
      <c r="F1" s="35" t="s">
        <v>733</v>
      </c>
      <c r="G1" s="35" t="s">
        <v>688</v>
      </c>
      <c r="H1" s="35" t="s">
        <v>1055</v>
      </c>
      <c r="I1" s="35" t="s">
        <v>689</v>
      </c>
      <c r="J1" s="35" t="s">
        <v>1056</v>
      </c>
      <c r="K1" s="36" t="s">
        <v>1076</v>
      </c>
      <c r="L1" s="35" t="s">
        <v>1057</v>
      </c>
      <c r="M1" s="35" t="s">
        <v>1058</v>
      </c>
      <c r="N1" s="35" t="s">
        <v>1059</v>
      </c>
      <c r="O1" s="35" t="s">
        <v>1060</v>
      </c>
      <c r="P1" s="35" t="s">
        <v>1061</v>
      </c>
      <c r="Q1" s="35" t="s">
        <v>1062</v>
      </c>
      <c r="R1" s="35" t="s">
        <v>1063</v>
      </c>
      <c r="S1" s="35" t="s">
        <v>1064</v>
      </c>
      <c r="T1" s="35" t="s">
        <v>1065</v>
      </c>
      <c r="U1" s="35" t="s">
        <v>1066</v>
      </c>
      <c r="V1" s="35" t="s">
        <v>1067</v>
      </c>
      <c r="W1" s="35" t="s">
        <v>1068</v>
      </c>
      <c r="X1" s="35" t="s">
        <v>1069</v>
      </c>
      <c r="Y1" s="35" t="s">
        <v>1070</v>
      </c>
      <c r="Z1" s="35" t="s">
        <v>1071</v>
      </c>
      <c r="AA1" s="35" t="s">
        <v>1072</v>
      </c>
      <c r="AB1" s="35" t="s">
        <v>1073</v>
      </c>
      <c r="AC1" s="35" t="s">
        <v>1074</v>
      </c>
      <c r="AD1" s="35" t="s">
        <v>713</v>
      </c>
      <c r="AE1" s="35" t="s">
        <v>1075</v>
      </c>
      <c r="AF1" s="37" t="s">
        <v>1077</v>
      </c>
      <c r="AG1" s="213" t="s">
        <v>1078</v>
      </c>
      <c r="AH1" s="214" t="s">
        <v>665</v>
      </c>
      <c r="AI1" s="215" t="s">
        <v>1239</v>
      </c>
      <c r="AJ1" s="215" t="s">
        <v>1024</v>
      </c>
      <c r="AK1" s="216" t="s">
        <v>1025</v>
      </c>
      <c r="AL1" s="217" t="s">
        <v>1240</v>
      </c>
      <c r="AM1" s="217" t="s">
        <v>1241</v>
      </c>
      <c r="AN1" s="215" t="s">
        <v>1027</v>
      </c>
      <c r="AO1" s="257" t="s">
        <v>1271</v>
      </c>
      <c r="AP1" s="218" t="s">
        <v>1242</v>
      </c>
      <c r="AQ1" s="219" t="s">
        <v>1243</v>
      </c>
      <c r="AR1" s="220"/>
      <c r="AS1" s="220"/>
      <c r="AT1" s="221" t="s">
        <v>1255</v>
      </c>
      <c r="AU1" s="222" t="s">
        <v>1144</v>
      </c>
      <c r="AV1" s="223" t="s">
        <v>724</v>
      </c>
      <c r="AW1" s="223" t="s">
        <v>711</v>
      </c>
      <c r="AX1" s="223" t="s">
        <v>1211</v>
      </c>
      <c r="AY1" s="223"/>
      <c r="AZ1" s="224" t="s">
        <v>1254</v>
      </c>
      <c r="BE1" s="282"/>
      <c r="BF1" s="282"/>
      <c r="BG1" s="282"/>
      <c r="BH1" s="282"/>
      <c r="BJ1" s="122"/>
      <c r="BK1" s="122"/>
      <c r="BL1" s="122"/>
    </row>
    <row r="2" spans="1:64" x14ac:dyDescent="0.25">
      <c r="A2" s="2" t="s">
        <v>22</v>
      </c>
      <c r="B2" s="2" t="s">
        <v>23</v>
      </c>
      <c r="C2">
        <f>VLOOKUP($B2,'Tillförd energi'!$B$1:$AS$566,MATCH(C$1,'Tillförd energi'!$B$1:$AQ$1,0),FALSE)</f>
        <v>0</v>
      </c>
      <c r="D2">
        <f>VLOOKUP($B2,'Tillförd energi'!$B$1:$AS$566,MATCH(D$1,'Tillförd energi'!$B$1:$AQ$1,0),FALSE)</f>
        <v>0</v>
      </c>
      <c r="E2">
        <f>VLOOKUP($B2,'Tillförd energi'!$B$1:$AS$566,MATCH(E$1,'Tillförd energi'!$B$1:$AQ$1,0),FALSE)</f>
        <v>0</v>
      </c>
      <c r="F2">
        <f>VLOOKUP($B2,'Tillförd energi'!$B$1:$AS$566,MATCH(F$1,'Tillförd energi'!$B$1:$AQ$1,0),FALSE)</f>
        <v>0</v>
      </c>
      <c r="G2">
        <f>VLOOKUP($B2,'Tillförd energi'!$B$1:$AS$566,MATCH(G$1,'Tillförd energi'!$B$1:$AQ$1,0),FALSE)</f>
        <v>0</v>
      </c>
      <c r="H2">
        <f>VLOOKUP($B2,'Tillförd energi'!$B$1:$AS$566,MATCH(H$1,'Tillförd energi'!$B$1:$AQ$1,0),FALSE)</f>
        <v>0</v>
      </c>
      <c r="I2">
        <f>VLOOKUP($B2,'Tillförd energi'!$B$1:$AS$566,MATCH(I$1,'Tillförd energi'!$B$1:$AQ$1,0),FALSE)</f>
        <v>0</v>
      </c>
      <c r="J2">
        <f>VLOOKUP($B2,'Tillförd energi'!$B$1:$AS$566,MATCH(J$1,'Tillförd energi'!$B$1:$AQ$1,0),FALSE)</f>
        <v>0</v>
      </c>
      <c r="K2">
        <v>0</v>
      </c>
      <c r="L2">
        <f>VLOOKUP($B2,'Tillförd energi'!$B$1:$AS$566,MATCH(L$1,'Tillförd energi'!$B$1:$AQ$1,0),FALSE)</f>
        <v>0</v>
      </c>
      <c r="M2">
        <f>VLOOKUP($B2,'Tillförd energi'!$B$1:$AS$566,MATCH(M$1,'Tillförd energi'!$B$1:$AQ$1,0),FALSE)</f>
        <v>0</v>
      </c>
      <c r="N2">
        <f>VLOOKUP($B2,'Tillförd energi'!$B$1:$AS$566,MATCH(N$1,'Tillförd energi'!$B$1:$AQ$1,0),FALSE)</f>
        <v>0</v>
      </c>
      <c r="O2">
        <f>VLOOKUP($B2,'Tillförd energi'!$B$1:$AS$566,MATCH(O$1,'Tillförd energi'!$B$1:$AQ$1,0),FALSE)</f>
        <v>0</v>
      </c>
      <c r="P2">
        <f>VLOOKUP($B2,'Tillförd energi'!$B$1:$AS$566,MATCH(P$1,'Tillförd energi'!$B$1:$AQ$1,0),FALSE)</f>
        <v>0</v>
      </c>
      <c r="Q2">
        <f>VLOOKUP($B2,'Tillförd energi'!$B$1:$AS$566,MATCH(Q$1,'Tillförd energi'!$B$1:$AQ$1,0),FALSE)</f>
        <v>6.7058799999999996</v>
      </c>
      <c r="R2">
        <f>VLOOKUP($B2,'Tillförd energi'!$B$1:$AS$566,MATCH(R$1,'Tillförd energi'!$B$1:$AQ$1,0),FALSE)</f>
        <v>0</v>
      </c>
      <c r="S2">
        <f>VLOOKUP($B2,'Tillförd energi'!$B$1:$AS$566,MATCH(S$1,'Tillförd energi'!$B$1:$AQ$1,0),FALSE)</f>
        <v>0</v>
      </c>
      <c r="T2">
        <f>VLOOKUP($B2,'Tillförd energi'!$B$1:$AS$566,MATCH(T$1,'Tillförd energi'!$B$1:$AQ$1,0),FALSE)</f>
        <v>0</v>
      </c>
      <c r="U2">
        <f>VLOOKUP($B2,'Tillförd energi'!$B$1:$AS$566,MATCH(U$1,'Tillförd energi'!$B$1:$AQ$1,0),FALSE)</f>
        <v>0</v>
      </c>
      <c r="V2">
        <f>VLOOKUP($B2,'Tillförd energi'!$B$1:$AS$566,MATCH(V$1,'Tillförd energi'!$B$1:$AQ$1,0),FALSE)</f>
        <v>0</v>
      </c>
      <c r="W2">
        <f>VLOOKUP($B2,'Tillförd energi'!$B$1:$AS$566,MATCH(W$1,'Tillförd energi'!$B$1:$AQ$1,0),FALSE)</f>
        <v>0</v>
      </c>
      <c r="X2">
        <f>VLOOKUP($B2,'Tillförd energi'!$B$1:$AS$566,MATCH(X$1,'Tillförd energi'!$B$1:$AQ$1,0),FALSE)</f>
        <v>0</v>
      </c>
      <c r="Y2">
        <f>VLOOKUP($B2,'Tillförd energi'!$B$1:$AS$566,MATCH(Y$1,'Tillförd energi'!$B$1:$AQ$1,0),FALSE)</f>
        <v>0</v>
      </c>
      <c r="Z2">
        <f>VLOOKUP($B2,'Tillförd energi'!$B$1:$AS$566,MATCH(Z$1,'Tillförd energi'!$B$1:$AQ$1,0),FALSE)</f>
        <v>0</v>
      </c>
      <c r="AA2">
        <f>VLOOKUP($B2,'Tillförd energi'!$B$1:$AS$566,MATCH(AA$1,'Tillförd energi'!$B$1:$AQ$1,0),FALSE)</f>
        <v>0</v>
      </c>
      <c r="AB2">
        <f>VLOOKUP($B2,'Tillförd energi'!$B$1:$AS$566,MATCH(AB$1,'Tillförd energi'!$B$1:$AQ$1,0),FALSE)</f>
        <v>0</v>
      </c>
      <c r="AC2">
        <f>VLOOKUP($B2,'Tillförd energi'!$B$1:$AS$566,MATCH(AC$1,'Tillförd energi'!$B$1:$AQ$1,0),FALSE)</f>
        <v>0</v>
      </c>
      <c r="AD2">
        <f>VLOOKUP($B2,'Tillförd energi'!$B$1:$AS$566,MATCH(AD$1,'Tillförd energi'!$B$1:$AQ$1,0),FALSE)</f>
        <v>0</v>
      </c>
      <c r="AE2">
        <f>VLOOKUP($B2,'Tillförd energi'!$B$1:$AS$566,MATCH(AE$1,'Tillförd energi'!$B$1:$AQ$1,0),FALSE)</f>
        <v>0</v>
      </c>
      <c r="AF2">
        <f>VLOOKUP($B2,'Tillförd energi'!$B$1:$AS$566,MATCH(AF$1,'Tillförd energi'!$B$1:$AQ$1,0),FALSE)</f>
        <v>0.13800000000000001</v>
      </c>
      <c r="AG2">
        <f>IFERROR(VLOOKUP(B2,Miljö!$B$1:$S$476,9,FALSE)/1,0)</f>
        <v>0</v>
      </c>
      <c r="AI2">
        <f>SUM(C2:AF2)</f>
        <v>6.8438799999999995</v>
      </c>
      <c r="AJ2">
        <f>SUM(C2:AG2)</f>
        <v>6.8438799999999995</v>
      </c>
      <c r="AK2">
        <f>IF(ISERROR(1/VLOOKUP($B2,Leveranser!$B$1:$S$500,MATCH("såld värme (gwh)",Leveranser!$B$1:$S$1,0),FALSE)),"",VLOOKUP($B2,Leveranser!$B$1:$S$500,MATCH("såld värme (gwh)",Leveranser!$B$1:$S$1,0),FALSE))</f>
        <v>4.5999999999999996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37">
        <f>IFERROR(AK2/AJ2,"")</f>
        <v>0.67213335125688933</v>
      </c>
      <c r="AP2" t="str">
        <f>VLOOKUP($B2,Miljövärden!$B$1:$H$446,7,FALSE)</f>
        <v>Ja</v>
      </c>
      <c r="AQ2" t="str">
        <f>VLOOKUP($B2,Miljövärden!$B$1:$H$446,6,FALSE)</f>
        <v>Nej</v>
      </c>
      <c r="AU2">
        <f>Z2+AA2+AF2</f>
        <v>0.13800000000000001</v>
      </c>
      <c r="AV2">
        <f>X2</f>
        <v>0</v>
      </c>
      <c r="AW2">
        <f>M2+N2+O2+P2+Q2</f>
        <v>6.7058799999999996</v>
      </c>
      <c r="AX2">
        <f>R2+S2+T2+U2</f>
        <v>0</v>
      </c>
      <c r="AZ2">
        <f>L2+M2+N2+O2+P2+Q2+R2+S2+T2+U2+V2+W2+X2</f>
        <v>6.7058799999999996</v>
      </c>
      <c r="BE2"/>
      <c r="BF2"/>
      <c r="BG2"/>
      <c r="BH2"/>
      <c r="BI2"/>
    </row>
    <row r="3" spans="1:64" x14ac:dyDescent="0.25">
      <c r="A3" s="2" t="s">
        <v>22</v>
      </c>
      <c r="B3" s="2" t="s">
        <v>24</v>
      </c>
      <c r="C3">
        <f>VLOOKUP($B3,'Tillförd energi'!$B$1:$AS$566,MATCH(C$1,'Tillförd energi'!$B$1:$AQ$1,0),FALSE)</f>
        <v>0</v>
      </c>
      <c r="D3">
        <f>VLOOKUP($B3,'Tillförd energi'!$B$1:$AS$566,MATCH(D$1,'Tillförd energi'!$B$1:$AQ$1,0),FALSE)</f>
        <v>0.3</v>
      </c>
      <c r="E3">
        <f>VLOOKUP($B3,'Tillförd energi'!$B$1:$AS$566,MATCH(E$1,'Tillförd energi'!$B$1:$AQ$1,0),FALSE)</f>
        <v>0</v>
      </c>
      <c r="F3">
        <f>VLOOKUP($B3,'Tillförd energi'!$B$1:$AS$566,MATCH(F$1,'Tillförd energi'!$B$1:$AQ$1,0),FALSE)</f>
        <v>0</v>
      </c>
      <c r="G3">
        <f>VLOOKUP($B3,'Tillförd energi'!$B$1:$AS$566,MATCH(G$1,'Tillförd energi'!$B$1:$AQ$1,0),FALSE)</f>
        <v>0</v>
      </c>
      <c r="H3">
        <f>VLOOKUP($B3,'Tillförd energi'!$B$1:$AS$566,MATCH(H$1,'Tillförd energi'!$B$1:$AQ$1,0),FALSE)</f>
        <v>0</v>
      </c>
      <c r="I3">
        <f>VLOOKUP($B3,'Tillförd energi'!$B$1:$AS$566,MATCH(I$1,'Tillförd energi'!$B$1:$AQ$1,0),FALSE)</f>
        <v>0</v>
      </c>
      <c r="J3">
        <f>VLOOKUP($B3,'Tillförd energi'!$B$1:$AS$566,MATCH(J$1,'Tillförd energi'!$B$1:$AQ$1,0),FALSE)</f>
        <v>0</v>
      </c>
      <c r="K3">
        <v>0</v>
      </c>
      <c r="L3">
        <f>VLOOKUP($B3,'Tillförd energi'!$B$1:$AS$566,MATCH(L$1,'Tillförd energi'!$B$1:$AQ$1,0),FALSE)</f>
        <v>0</v>
      </c>
      <c r="M3">
        <f>VLOOKUP($B3,'Tillförd energi'!$B$1:$AS$566,MATCH(M$1,'Tillförd energi'!$B$1:$AQ$1,0),FALSE)</f>
        <v>7</v>
      </c>
      <c r="N3">
        <f>VLOOKUP($B3,'Tillförd energi'!$B$1:$AS$566,MATCH(N$1,'Tillförd energi'!$B$1:$AQ$1,0),FALSE)</f>
        <v>0</v>
      </c>
      <c r="O3">
        <f>VLOOKUP($B3,'Tillförd energi'!$B$1:$AS$566,MATCH(O$1,'Tillförd energi'!$B$1:$AQ$1,0),FALSE)</f>
        <v>0</v>
      </c>
      <c r="P3">
        <f>VLOOKUP($B3,'Tillförd energi'!$B$1:$AS$566,MATCH(P$1,'Tillförd energi'!$B$1:$AQ$1,0),FALSE)</f>
        <v>11</v>
      </c>
      <c r="Q3">
        <f>VLOOKUP($B3,'Tillförd energi'!$B$1:$AS$566,MATCH(Q$1,'Tillförd energi'!$B$1:$AQ$1,0),FALSE)</f>
        <v>0</v>
      </c>
      <c r="R3">
        <f>VLOOKUP($B3,'Tillförd energi'!$B$1:$AS$566,MATCH(R$1,'Tillförd energi'!$B$1:$AQ$1,0),FALSE)</f>
        <v>0</v>
      </c>
      <c r="S3">
        <f>VLOOKUP($B3,'Tillförd energi'!$B$1:$AS$566,MATCH(S$1,'Tillförd energi'!$B$1:$AQ$1,0),FALSE)</f>
        <v>0</v>
      </c>
      <c r="T3">
        <f>VLOOKUP($B3,'Tillförd energi'!$B$1:$AS$566,MATCH(T$1,'Tillförd energi'!$B$1:$AQ$1,0),FALSE)</f>
        <v>0</v>
      </c>
      <c r="U3">
        <f>VLOOKUP($B3,'Tillförd energi'!$B$1:$AS$566,MATCH(U$1,'Tillförd energi'!$B$1:$AQ$1,0),FALSE)</f>
        <v>0</v>
      </c>
      <c r="V3">
        <f>VLOOKUP($B3,'Tillförd energi'!$B$1:$AS$566,MATCH(V$1,'Tillförd energi'!$B$1:$AQ$1,0),FALSE)</f>
        <v>0</v>
      </c>
      <c r="W3">
        <f>VLOOKUP($B3,'Tillförd energi'!$B$1:$AS$566,MATCH(W$1,'Tillförd energi'!$B$1:$AQ$1,0),FALSE)</f>
        <v>0</v>
      </c>
      <c r="X3">
        <f>VLOOKUP($B3,'Tillförd energi'!$B$1:$AS$566,MATCH(X$1,'Tillförd energi'!$B$1:$AQ$1,0),FALSE)</f>
        <v>0</v>
      </c>
      <c r="Y3">
        <f>VLOOKUP($B3,'Tillförd energi'!$B$1:$AS$566,MATCH(Y$1,'Tillförd energi'!$B$1:$AQ$1,0),FALSE)</f>
        <v>0</v>
      </c>
      <c r="Z3">
        <f>VLOOKUP($B3,'Tillförd energi'!$B$1:$AS$566,MATCH(Z$1,'Tillförd energi'!$B$1:$AQ$1,0),FALSE)</f>
        <v>0</v>
      </c>
      <c r="AA3">
        <f>VLOOKUP($B3,'Tillförd energi'!$B$1:$AS$566,MATCH(AA$1,'Tillförd energi'!$B$1:$AQ$1,0),FALSE)</f>
        <v>0</v>
      </c>
      <c r="AB3">
        <f>VLOOKUP($B3,'Tillförd energi'!$B$1:$AS$566,MATCH(AB$1,'Tillförd energi'!$B$1:$AQ$1,0),FALSE)</f>
        <v>0</v>
      </c>
      <c r="AC3">
        <f>VLOOKUP($B3,'Tillförd energi'!$B$1:$AS$566,MATCH(AC$1,'Tillförd energi'!$B$1:$AQ$1,0),FALSE)</f>
        <v>0</v>
      </c>
      <c r="AD3">
        <f>VLOOKUP($B3,'Tillförd energi'!$B$1:$AS$566,MATCH(AD$1,'Tillförd energi'!$B$1:$AQ$1,0),FALSE)</f>
        <v>0</v>
      </c>
      <c r="AE3">
        <f>VLOOKUP($B3,'Tillförd energi'!$B$1:$AS$566,MATCH(AE$1,'Tillförd energi'!$B$1:$AQ$1,0),FALSE)</f>
        <v>0</v>
      </c>
      <c r="AF3">
        <f>VLOOKUP($B3,'Tillförd energi'!$B$1:$AS$566,MATCH(AF$1,'Tillförd energi'!$B$1:$AQ$1,0),FALSE)</f>
        <v>0.3</v>
      </c>
      <c r="AG3">
        <f>IFERROR(VLOOKUP(B3,Miljö!$B$1:$S$476,9,FALSE)/1,0)</f>
        <v>0</v>
      </c>
      <c r="AI3">
        <f t="shared" ref="AI3:AI66" si="0">SUM(C3:AF3)</f>
        <v>18.600000000000001</v>
      </c>
      <c r="AJ3">
        <f t="shared" ref="AJ3:AJ66" si="1">SUM(C3:AG3)</f>
        <v>18.600000000000001</v>
      </c>
      <c r="AK3">
        <f>IF(ISERROR(1/VLOOKUP($B3,Leveranser!$B$1:$S$500,MATCH("såld värme (gwh)",Leveranser!$B$1:$S$1,0),FALSE)),"",VLOOKUP($B3,Leveranser!$B$1:$S$500,MATCH("såld värme (gwh)",Leveranser!$B$1:$S$1,0),FALSE))</f>
        <v>14.7</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37">
        <f t="shared" ref="AN3:AN66" si="2">IFERROR(AK3/AJ3,"")</f>
        <v>0.79032258064516114</v>
      </c>
      <c r="AP3" t="str">
        <f>VLOOKUP($B3,Miljövärden!$B$1:$H$446,7,FALSE)</f>
        <v>Ja</v>
      </c>
      <c r="AQ3" t="str">
        <f>VLOOKUP($B3,Miljövärden!$B$1:$H$446,6,FALSE)</f>
        <v>Ja</v>
      </c>
      <c r="AU3">
        <f t="shared" ref="AU3:AU66" si="3">Z3+AA3+AF3</f>
        <v>0.3</v>
      </c>
      <c r="AV3">
        <f t="shared" ref="AV3:AV66" si="4">X3</f>
        <v>0</v>
      </c>
      <c r="AW3">
        <f t="shared" ref="AW3:AW66" si="5">M3+N3+O3+P3+Q3</f>
        <v>18</v>
      </c>
      <c r="AX3">
        <f t="shared" ref="AX3:AX66" si="6">R3+S3+T3+U3</f>
        <v>0</v>
      </c>
      <c r="AZ3">
        <f t="shared" ref="AZ3:AZ66" si="7">L3+M3+N3+O3+P3+Q3+R3+S3+T3+U3+V3+W3+X3</f>
        <v>18</v>
      </c>
      <c r="BE3"/>
      <c r="BF3"/>
      <c r="BG3"/>
      <c r="BH3"/>
      <c r="BI3"/>
    </row>
    <row r="4" spans="1:64" x14ac:dyDescent="0.25">
      <c r="A4" s="2" t="s">
        <v>22</v>
      </c>
      <c r="B4" s="2" t="s">
        <v>25</v>
      </c>
      <c r="C4">
        <f>VLOOKUP($B4,'Tillförd energi'!$B$1:$AS$566,MATCH(C$1,'Tillförd energi'!$B$1:$AQ$1,0),FALSE)</f>
        <v>0</v>
      </c>
      <c r="D4">
        <f>VLOOKUP($B4,'Tillförd energi'!$B$1:$AS$566,MATCH(D$1,'Tillförd energi'!$B$1:$AQ$1,0),FALSE)</f>
        <v>0.3</v>
      </c>
      <c r="E4">
        <f>VLOOKUP($B4,'Tillförd energi'!$B$1:$AS$566,MATCH(E$1,'Tillförd energi'!$B$1:$AQ$1,0),FALSE)</f>
        <v>0</v>
      </c>
      <c r="F4">
        <f>VLOOKUP($B4,'Tillförd energi'!$B$1:$AS$566,MATCH(F$1,'Tillförd energi'!$B$1:$AQ$1,0),FALSE)</f>
        <v>0</v>
      </c>
      <c r="G4">
        <f>VLOOKUP($B4,'Tillförd energi'!$B$1:$AS$566,MATCH(G$1,'Tillförd energi'!$B$1:$AQ$1,0),FALSE)</f>
        <v>0</v>
      </c>
      <c r="H4">
        <f>VLOOKUP($B4,'Tillförd energi'!$B$1:$AS$566,MATCH(H$1,'Tillförd energi'!$B$1:$AQ$1,0),FALSE)</f>
        <v>0</v>
      </c>
      <c r="I4">
        <f>VLOOKUP($B4,'Tillförd energi'!$B$1:$AS$566,MATCH(I$1,'Tillförd energi'!$B$1:$AQ$1,0),FALSE)</f>
        <v>0</v>
      </c>
      <c r="J4">
        <f>VLOOKUP($B4,'Tillförd energi'!$B$1:$AS$566,MATCH(J$1,'Tillförd energi'!$B$1:$AQ$1,0),FALSE)</f>
        <v>0</v>
      </c>
      <c r="K4">
        <v>0</v>
      </c>
      <c r="L4">
        <f>VLOOKUP($B4,'Tillförd energi'!$B$1:$AS$566,MATCH(L$1,'Tillförd energi'!$B$1:$AQ$1,0),FALSE)</f>
        <v>0</v>
      </c>
      <c r="M4">
        <f>VLOOKUP($B4,'Tillförd energi'!$B$1:$AS$566,MATCH(M$1,'Tillförd energi'!$B$1:$AQ$1,0),FALSE)</f>
        <v>0</v>
      </c>
      <c r="N4">
        <f>VLOOKUP($B4,'Tillförd energi'!$B$1:$AS$566,MATCH(N$1,'Tillförd energi'!$B$1:$AQ$1,0),FALSE)</f>
        <v>0</v>
      </c>
      <c r="O4">
        <f>VLOOKUP($B4,'Tillförd energi'!$B$1:$AS$566,MATCH(O$1,'Tillförd energi'!$B$1:$AQ$1,0),FALSE)</f>
        <v>0</v>
      </c>
      <c r="P4">
        <f>VLOOKUP($B4,'Tillförd energi'!$B$1:$AS$566,MATCH(P$1,'Tillförd energi'!$B$1:$AQ$1,0),FALSE)</f>
        <v>3.9</v>
      </c>
      <c r="Q4">
        <f>VLOOKUP($B4,'Tillförd energi'!$B$1:$AS$566,MATCH(Q$1,'Tillförd energi'!$B$1:$AQ$1,0),FALSE)</f>
        <v>0</v>
      </c>
      <c r="R4">
        <f>VLOOKUP($B4,'Tillförd energi'!$B$1:$AS$566,MATCH(R$1,'Tillförd energi'!$B$1:$AQ$1,0),FALSE)</f>
        <v>0</v>
      </c>
      <c r="S4">
        <f>VLOOKUP($B4,'Tillförd energi'!$B$1:$AS$566,MATCH(S$1,'Tillförd energi'!$B$1:$AQ$1,0),FALSE)</f>
        <v>0</v>
      </c>
      <c r="T4">
        <f>VLOOKUP($B4,'Tillförd energi'!$B$1:$AS$566,MATCH(T$1,'Tillförd energi'!$B$1:$AQ$1,0),FALSE)</f>
        <v>0</v>
      </c>
      <c r="U4">
        <f>VLOOKUP($B4,'Tillförd energi'!$B$1:$AS$566,MATCH(U$1,'Tillförd energi'!$B$1:$AQ$1,0),FALSE)</f>
        <v>0</v>
      </c>
      <c r="V4">
        <f>VLOOKUP($B4,'Tillförd energi'!$B$1:$AS$566,MATCH(V$1,'Tillförd energi'!$B$1:$AQ$1,0),FALSE)</f>
        <v>0</v>
      </c>
      <c r="W4">
        <f>VLOOKUP($B4,'Tillförd energi'!$B$1:$AS$566,MATCH(W$1,'Tillförd energi'!$B$1:$AQ$1,0),FALSE)</f>
        <v>0</v>
      </c>
      <c r="X4">
        <f>VLOOKUP($B4,'Tillförd energi'!$B$1:$AS$566,MATCH(X$1,'Tillförd energi'!$B$1:$AQ$1,0),FALSE)</f>
        <v>0</v>
      </c>
      <c r="Y4">
        <f>VLOOKUP($B4,'Tillförd energi'!$B$1:$AS$566,MATCH(Y$1,'Tillförd energi'!$B$1:$AQ$1,0),FALSE)</f>
        <v>0</v>
      </c>
      <c r="Z4">
        <f>VLOOKUP($B4,'Tillförd energi'!$B$1:$AS$566,MATCH(Z$1,'Tillförd energi'!$B$1:$AQ$1,0),FALSE)</f>
        <v>0</v>
      </c>
      <c r="AA4">
        <f>VLOOKUP($B4,'Tillförd energi'!$B$1:$AS$566,MATCH(AA$1,'Tillförd energi'!$B$1:$AQ$1,0),FALSE)</f>
        <v>0</v>
      </c>
      <c r="AB4">
        <f>VLOOKUP($B4,'Tillförd energi'!$B$1:$AS$566,MATCH(AB$1,'Tillförd energi'!$B$1:$AQ$1,0),FALSE)</f>
        <v>0</v>
      </c>
      <c r="AC4">
        <f>VLOOKUP($B4,'Tillförd energi'!$B$1:$AS$566,MATCH(AC$1,'Tillförd energi'!$B$1:$AQ$1,0),FALSE)</f>
        <v>0</v>
      </c>
      <c r="AD4">
        <f>VLOOKUP($B4,'Tillförd energi'!$B$1:$AS$566,MATCH(AD$1,'Tillförd energi'!$B$1:$AQ$1,0),FALSE)</f>
        <v>0</v>
      </c>
      <c r="AE4">
        <f>VLOOKUP($B4,'Tillförd energi'!$B$1:$AS$566,MATCH(AE$1,'Tillförd energi'!$B$1:$AQ$1,0),FALSE)</f>
        <v>0</v>
      </c>
      <c r="AF4">
        <f>VLOOKUP($B4,'Tillförd energi'!$B$1:$AS$566,MATCH(AF$1,'Tillförd energi'!$B$1:$AQ$1,0),FALSE)</f>
        <v>0.04</v>
      </c>
      <c r="AG4">
        <f>IFERROR(VLOOKUP(B4,Miljö!$B$1:$S$476,9,FALSE)/1,0)</f>
        <v>0</v>
      </c>
      <c r="AI4">
        <f t="shared" si="0"/>
        <v>4.24</v>
      </c>
      <c r="AJ4">
        <f t="shared" si="1"/>
        <v>4.24</v>
      </c>
      <c r="AK4">
        <f>IF(ISERROR(1/VLOOKUP($B4,Leveranser!$B$1:$S$500,MATCH("såld värme (gwh)",Leveranser!$B$1:$S$1,0),FALSE)),"",VLOOKUP($B4,Leveranser!$B$1:$S$500,MATCH("såld värme (gwh)",Leveranser!$B$1:$S$1,0),FALSE))</f>
        <v>3.2</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37">
        <f t="shared" si="2"/>
        <v>0.75471698113207553</v>
      </c>
      <c r="AP4" t="str">
        <f>VLOOKUP($B4,Miljövärden!$B$1:$H$446,7,FALSE)</f>
        <v>Ja</v>
      </c>
      <c r="AQ4" t="str">
        <f>VLOOKUP($B4,Miljövärden!$B$1:$H$446,6,FALSE)</f>
        <v>Ja</v>
      </c>
      <c r="AU4">
        <f t="shared" si="3"/>
        <v>0.04</v>
      </c>
      <c r="AV4">
        <f t="shared" si="4"/>
        <v>0</v>
      </c>
      <c r="AW4">
        <f t="shared" si="5"/>
        <v>3.9</v>
      </c>
      <c r="AX4">
        <f t="shared" si="6"/>
        <v>0</v>
      </c>
      <c r="AZ4">
        <f t="shared" si="7"/>
        <v>3.9</v>
      </c>
      <c r="BE4"/>
      <c r="BF4"/>
      <c r="BG4"/>
      <c r="BH4"/>
      <c r="BI4"/>
    </row>
    <row r="5" spans="1:64" x14ac:dyDescent="0.25">
      <c r="A5" s="2" t="s">
        <v>22</v>
      </c>
      <c r="B5" s="2" t="s">
        <v>26</v>
      </c>
      <c r="C5">
        <f>VLOOKUP($B5,'Tillförd energi'!$B$1:$AS$566,MATCH(C$1,'Tillförd energi'!$B$1:$AQ$1,0),FALSE)</f>
        <v>0</v>
      </c>
      <c r="D5">
        <f>VLOOKUP($B5,'Tillförd energi'!$B$1:$AS$566,MATCH(D$1,'Tillförd energi'!$B$1:$AQ$1,0),FALSE)</f>
        <v>0.04</v>
      </c>
      <c r="E5">
        <f>VLOOKUP($B5,'Tillförd energi'!$B$1:$AS$566,MATCH(E$1,'Tillförd energi'!$B$1:$AQ$1,0),FALSE)</f>
        <v>0</v>
      </c>
      <c r="F5">
        <f>VLOOKUP($B5,'Tillförd energi'!$B$1:$AS$566,MATCH(F$1,'Tillförd energi'!$B$1:$AQ$1,0),FALSE)</f>
        <v>0</v>
      </c>
      <c r="G5">
        <f>VLOOKUP($B5,'Tillförd energi'!$B$1:$AS$566,MATCH(G$1,'Tillförd energi'!$B$1:$AQ$1,0),FALSE)</f>
        <v>0</v>
      </c>
      <c r="H5">
        <f>VLOOKUP($B5,'Tillförd energi'!$B$1:$AS$566,MATCH(H$1,'Tillförd energi'!$B$1:$AQ$1,0),FALSE)</f>
        <v>0</v>
      </c>
      <c r="I5">
        <f>VLOOKUP($B5,'Tillförd energi'!$B$1:$AS$566,MATCH(I$1,'Tillförd energi'!$B$1:$AQ$1,0),FALSE)</f>
        <v>0</v>
      </c>
      <c r="J5">
        <f>VLOOKUP($B5,'Tillförd energi'!$B$1:$AS$566,MATCH(J$1,'Tillförd energi'!$B$1:$AQ$1,0),FALSE)</f>
        <v>0</v>
      </c>
      <c r="K5">
        <v>0</v>
      </c>
      <c r="L5">
        <f>VLOOKUP($B5,'Tillförd energi'!$B$1:$AS$566,MATCH(L$1,'Tillförd energi'!$B$1:$AQ$1,0),FALSE)</f>
        <v>0</v>
      </c>
      <c r="M5">
        <f>VLOOKUP($B5,'Tillförd energi'!$B$1:$AS$566,MATCH(M$1,'Tillförd energi'!$B$1:$AQ$1,0),FALSE)</f>
        <v>0</v>
      </c>
      <c r="N5">
        <f>VLOOKUP($B5,'Tillförd energi'!$B$1:$AS$566,MATCH(N$1,'Tillförd energi'!$B$1:$AQ$1,0),FALSE)</f>
        <v>0</v>
      </c>
      <c r="O5">
        <f>VLOOKUP($B5,'Tillförd energi'!$B$1:$AS$566,MATCH(O$1,'Tillförd energi'!$B$1:$AQ$1,0),FALSE)</f>
        <v>7.6</v>
      </c>
      <c r="P5">
        <f>VLOOKUP($B5,'Tillförd energi'!$B$1:$AS$566,MATCH(P$1,'Tillförd energi'!$B$1:$AQ$1,0),FALSE)</f>
        <v>0</v>
      </c>
      <c r="Q5">
        <f>VLOOKUP($B5,'Tillförd energi'!$B$1:$AS$566,MATCH(Q$1,'Tillförd energi'!$B$1:$AQ$1,0),FALSE)</f>
        <v>0</v>
      </c>
      <c r="R5">
        <f>VLOOKUP($B5,'Tillförd energi'!$B$1:$AS$566,MATCH(R$1,'Tillförd energi'!$B$1:$AQ$1,0),FALSE)</f>
        <v>0</v>
      </c>
      <c r="S5">
        <f>VLOOKUP($B5,'Tillförd energi'!$B$1:$AS$566,MATCH(S$1,'Tillförd energi'!$B$1:$AQ$1,0),FALSE)</f>
        <v>0</v>
      </c>
      <c r="T5">
        <f>VLOOKUP($B5,'Tillförd energi'!$B$1:$AS$566,MATCH(T$1,'Tillförd energi'!$B$1:$AQ$1,0),FALSE)</f>
        <v>0</v>
      </c>
      <c r="U5">
        <f>VLOOKUP($B5,'Tillförd energi'!$B$1:$AS$566,MATCH(U$1,'Tillförd energi'!$B$1:$AQ$1,0),FALSE)</f>
        <v>0</v>
      </c>
      <c r="V5">
        <f>VLOOKUP($B5,'Tillförd energi'!$B$1:$AS$566,MATCH(V$1,'Tillförd energi'!$B$1:$AQ$1,0),FALSE)</f>
        <v>0</v>
      </c>
      <c r="W5">
        <f>VLOOKUP($B5,'Tillförd energi'!$B$1:$AS$566,MATCH(W$1,'Tillförd energi'!$B$1:$AQ$1,0),FALSE)</f>
        <v>0</v>
      </c>
      <c r="X5">
        <f>VLOOKUP($B5,'Tillförd energi'!$B$1:$AS$566,MATCH(X$1,'Tillförd energi'!$B$1:$AQ$1,0),FALSE)</f>
        <v>0</v>
      </c>
      <c r="Y5">
        <f>VLOOKUP($B5,'Tillförd energi'!$B$1:$AS$566,MATCH(Y$1,'Tillförd energi'!$B$1:$AQ$1,0),FALSE)</f>
        <v>0</v>
      </c>
      <c r="Z5">
        <f>VLOOKUP($B5,'Tillförd energi'!$B$1:$AS$566,MATCH(Z$1,'Tillförd energi'!$B$1:$AQ$1,0),FALSE)</f>
        <v>0</v>
      </c>
      <c r="AA5">
        <f>VLOOKUP($B5,'Tillförd energi'!$B$1:$AS$566,MATCH(AA$1,'Tillförd energi'!$B$1:$AQ$1,0),FALSE)</f>
        <v>0</v>
      </c>
      <c r="AB5">
        <f>VLOOKUP($B5,'Tillförd energi'!$B$1:$AS$566,MATCH(AB$1,'Tillförd energi'!$B$1:$AQ$1,0),FALSE)</f>
        <v>0</v>
      </c>
      <c r="AC5">
        <f>VLOOKUP($B5,'Tillförd energi'!$B$1:$AS$566,MATCH(AC$1,'Tillförd energi'!$B$1:$AQ$1,0),FALSE)</f>
        <v>0</v>
      </c>
      <c r="AD5">
        <f>VLOOKUP($B5,'Tillförd energi'!$B$1:$AS$566,MATCH(AD$1,'Tillförd energi'!$B$1:$AQ$1,0),FALSE)</f>
        <v>0</v>
      </c>
      <c r="AE5">
        <f>VLOOKUP($B5,'Tillförd energi'!$B$1:$AS$566,MATCH(AE$1,'Tillförd energi'!$B$1:$AQ$1,0),FALSE)</f>
        <v>0</v>
      </c>
      <c r="AF5">
        <f>VLOOKUP($B5,'Tillförd energi'!$B$1:$AS$566,MATCH(AF$1,'Tillförd energi'!$B$1:$AQ$1,0),FALSE)</f>
        <v>0.1</v>
      </c>
      <c r="AG5">
        <f>IFERROR(VLOOKUP(B5,Miljö!$B$1:$S$476,9,FALSE)/1,0)</f>
        <v>0</v>
      </c>
      <c r="AI5">
        <f t="shared" si="0"/>
        <v>7.7399999999999993</v>
      </c>
      <c r="AJ5">
        <f t="shared" si="1"/>
        <v>7.7399999999999993</v>
      </c>
      <c r="AK5">
        <f>IF(ISERROR(1/VLOOKUP($B5,Leveranser!$B$1:$S$500,MATCH("såld värme (gwh)",Leveranser!$B$1:$S$1,0),FALSE)),"",VLOOKUP($B5,Leveranser!$B$1:$S$500,MATCH("såld värme (gwh)",Leveranser!$B$1:$S$1,0),FALSE))</f>
        <v>5.2</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37">
        <f t="shared" si="2"/>
        <v>0.67183462532299754</v>
      </c>
      <c r="AP5" t="str">
        <f>VLOOKUP($B5,Miljövärden!$B$1:$H$446,7,FALSE)</f>
        <v>Ja</v>
      </c>
      <c r="AQ5" t="str">
        <f>VLOOKUP($B5,Miljövärden!$B$1:$H$446,6,FALSE)</f>
        <v>Ja</v>
      </c>
      <c r="AU5">
        <f t="shared" si="3"/>
        <v>0.1</v>
      </c>
      <c r="AV5">
        <f t="shared" si="4"/>
        <v>0</v>
      </c>
      <c r="AW5">
        <f t="shared" si="5"/>
        <v>7.6</v>
      </c>
      <c r="AX5">
        <f t="shared" si="6"/>
        <v>0</v>
      </c>
      <c r="AZ5">
        <f t="shared" si="7"/>
        <v>7.6</v>
      </c>
      <c r="BE5"/>
      <c r="BF5"/>
      <c r="BG5"/>
      <c r="BH5"/>
      <c r="BI5"/>
    </row>
    <row r="6" spans="1:64" x14ac:dyDescent="0.25">
      <c r="A6" s="2" t="s">
        <v>22</v>
      </c>
      <c r="B6" s="2" t="s">
        <v>27</v>
      </c>
      <c r="C6">
        <f>VLOOKUP($B6,'Tillförd energi'!$B$1:$AS$566,MATCH(C$1,'Tillförd energi'!$B$1:$AQ$1,0),FALSE)</f>
        <v>0</v>
      </c>
      <c r="D6">
        <f>VLOOKUP($B6,'Tillförd energi'!$B$1:$AS$566,MATCH(D$1,'Tillförd energi'!$B$1:$AQ$1,0),FALSE)</f>
        <v>0.1</v>
      </c>
      <c r="E6">
        <f>VLOOKUP($B6,'Tillförd energi'!$B$1:$AS$566,MATCH(E$1,'Tillförd energi'!$B$1:$AQ$1,0),FALSE)</f>
        <v>0</v>
      </c>
      <c r="F6">
        <f>VLOOKUP($B6,'Tillförd energi'!$B$1:$AS$566,MATCH(F$1,'Tillförd energi'!$B$1:$AQ$1,0),FALSE)</f>
        <v>0</v>
      </c>
      <c r="G6">
        <f>VLOOKUP($B6,'Tillförd energi'!$B$1:$AS$566,MATCH(G$1,'Tillförd energi'!$B$1:$AQ$1,0),FALSE)</f>
        <v>0</v>
      </c>
      <c r="H6">
        <f>VLOOKUP($B6,'Tillförd energi'!$B$1:$AS$566,MATCH(H$1,'Tillförd energi'!$B$1:$AQ$1,0),FALSE)</f>
        <v>0</v>
      </c>
      <c r="I6">
        <f>VLOOKUP($B6,'Tillförd energi'!$B$1:$AS$566,MATCH(I$1,'Tillförd energi'!$B$1:$AQ$1,0),FALSE)</f>
        <v>0</v>
      </c>
      <c r="J6">
        <f>VLOOKUP($B6,'Tillförd energi'!$B$1:$AS$566,MATCH(J$1,'Tillförd energi'!$B$1:$AQ$1,0),FALSE)</f>
        <v>0</v>
      </c>
      <c r="K6">
        <v>0</v>
      </c>
      <c r="L6">
        <f>VLOOKUP($B6,'Tillförd energi'!$B$1:$AS$566,MATCH(L$1,'Tillförd energi'!$B$1:$AQ$1,0),FALSE)</f>
        <v>0</v>
      </c>
      <c r="M6">
        <f>VLOOKUP($B6,'Tillförd energi'!$B$1:$AS$566,MATCH(M$1,'Tillförd energi'!$B$1:$AQ$1,0),FALSE)</f>
        <v>8.3000000000000007</v>
      </c>
      <c r="N6">
        <f>VLOOKUP($B6,'Tillförd energi'!$B$1:$AS$566,MATCH(N$1,'Tillförd energi'!$B$1:$AQ$1,0),FALSE)</f>
        <v>0</v>
      </c>
      <c r="O6">
        <f>VLOOKUP($B6,'Tillförd energi'!$B$1:$AS$566,MATCH(O$1,'Tillförd energi'!$B$1:$AQ$1,0),FALSE)</f>
        <v>0</v>
      </c>
      <c r="P6">
        <f>VLOOKUP($B6,'Tillförd energi'!$B$1:$AS$566,MATCH(P$1,'Tillförd energi'!$B$1:$AQ$1,0),FALSE)</f>
        <v>2.6</v>
      </c>
      <c r="Q6">
        <f>VLOOKUP($B6,'Tillförd energi'!$B$1:$AS$566,MATCH(Q$1,'Tillförd energi'!$B$1:$AQ$1,0),FALSE)</f>
        <v>0</v>
      </c>
      <c r="R6">
        <f>VLOOKUP($B6,'Tillförd energi'!$B$1:$AS$566,MATCH(R$1,'Tillförd energi'!$B$1:$AQ$1,0),FALSE)</f>
        <v>0</v>
      </c>
      <c r="S6">
        <f>VLOOKUP($B6,'Tillförd energi'!$B$1:$AS$566,MATCH(S$1,'Tillförd energi'!$B$1:$AQ$1,0),FALSE)</f>
        <v>0</v>
      </c>
      <c r="T6">
        <f>VLOOKUP($B6,'Tillförd energi'!$B$1:$AS$566,MATCH(T$1,'Tillförd energi'!$B$1:$AQ$1,0),FALSE)</f>
        <v>0</v>
      </c>
      <c r="U6">
        <f>VLOOKUP($B6,'Tillförd energi'!$B$1:$AS$566,MATCH(U$1,'Tillförd energi'!$B$1:$AQ$1,0),FALSE)</f>
        <v>0</v>
      </c>
      <c r="V6">
        <f>VLOOKUP($B6,'Tillförd energi'!$B$1:$AS$566,MATCH(V$1,'Tillförd energi'!$B$1:$AQ$1,0),FALSE)</f>
        <v>0</v>
      </c>
      <c r="W6">
        <f>VLOOKUP($B6,'Tillförd energi'!$B$1:$AS$566,MATCH(W$1,'Tillförd energi'!$B$1:$AQ$1,0),FALSE)</f>
        <v>0</v>
      </c>
      <c r="X6">
        <f>VLOOKUP($B6,'Tillförd energi'!$B$1:$AS$566,MATCH(X$1,'Tillförd energi'!$B$1:$AQ$1,0),FALSE)</f>
        <v>0</v>
      </c>
      <c r="Y6">
        <f>VLOOKUP($B6,'Tillförd energi'!$B$1:$AS$566,MATCH(Y$1,'Tillförd energi'!$B$1:$AQ$1,0),FALSE)</f>
        <v>0</v>
      </c>
      <c r="Z6">
        <f>VLOOKUP($B6,'Tillförd energi'!$B$1:$AS$566,MATCH(Z$1,'Tillförd energi'!$B$1:$AQ$1,0),FALSE)</f>
        <v>0</v>
      </c>
      <c r="AA6">
        <f>VLOOKUP($B6,'Tillförd energi'!$B$1:$AS$566,MATCH(AA$1,'Tillförd energi'!$B$1:$AQ$1,0),FALSE)</f>
        <v>0</v>
      </c>
      <c r="AB6">
        <f>VLOOKUP($B6,'Tillförd energi'!$B$1:$AS$566,MATCH(AB$1,'Tillförd energi'!$B$1:$AQ$1,0),FALSE)</f>
        <v>0</v>
      </c>
      <c r="AC6">
        <f>VLOOKUP($B6,'Tillförd energi'!$B$1:$AS$566,MATCH(AC$1,'Tillförd energi'!$B$1:$AQ$1,0),FALSE)</f>
        <v>0</v>
      </c>
      <c r="AD6">
        <f>VLOOKUP($B6,'Tillförd energi'!$B$1:$AS$566,MATCH(AD$1,'Tillförd energi'!$B$1:$AQ$1,0),FALSE)</f>
        <v>0</v>
      </c>
      <c r="AE6">
        <f>VLOOKUP($B6,'Tillförd energi'!$B$1:$AS$566,MATCH(AE$1,'Tillförd energi'!$B$1:$AQ$1,0),FALSE)</f>
        <v>0</v>
      </c>
      <c r="AF6">
        <f>VLOOKUP($B6,'Tillförd energi'!$B$1:$AS$566,MATCH(AF$1,'Tillförd energi'!$B$1:$AQ$1,0),FALSE)</f>
        <v>0.1</v>
      </c>
      <c r="AG6">
        <f>IFERROR(VLOOKUP(B6,Miljö!$B$1:$S$476,9,FALSE)/1,0)</f>
        <v>0</v>
      </c>
      <c r="AI6">
        <f t="shared" si="0"/>
        <v>11.1</v>
      </c>
      <c r="AJ6">
        <f t="shared" si="1"/>
        <v>11.1</v>
      </c>
      <c r="AK6">
        <f>IF(ISERROR(1/VLOOKUP($B6,Leveranser!$B$1:$S$500,MATCH("såld värme (gwh)",Leveranser!$B$1:$S$1,0),FALSE)),"",VLOOKUP($B6,Leveranser!$B$1:$S$500,MATCH("såld värme (gwh)",Leveranser!$B$1:$S$1,0),FALSE))</f>
        <v>7.3</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37">
        <f t="shared" si="2"/>
        <v>0.65765765765765771</v>
      </c>
      <c r="AP6" t="str">
        <f>VLOOKUP($B6,Miljövärden!$B$1:$H$446,7,FALSE)</f>
        <v>Ja</v>
      </c>
      <c r="AQ6" t="str">
        <f>VLOOKUP($B6,Miljövärden!$B$1:$H$446,6,FALSE)</f>
        <v>Ja</v>
      </c>
      <c r="AU6">
        <f t="shared" si="3"/>
        <v>0.1</v>
      </c>
      <c r="AV6">
        <f t="shared" si="4"/>
        <v>0</v>
      </c>
      <c r="AW6">
        <f t="shared" si="5"/>
        <v>10.9</v>
      </c>
      <c r="AX6">
        <f t="shared" si="6"/>
        <v>0</v>
      </c>
      <c r="AZ6">
        <f t="shared" si="7"/>
        <v>10.9</v>
      </c>
      <c r="BE6"/>
      <c r="BF6"/>
      <c r="BG6"/>
      <c r="BH6"/>
      <c r="BI6"/>
    </row>
    <row r="7" spans="1:64" x14ac:dyDescent="0.25">
      <c r="A7" s="2" t="s">
        <v>22</v>
      </c>
      <c r="B7" s="2" t="s">
        <v>28</v>
      </c>
      <c r="C7">
        <f>VLOOKUP($B7,'Tillförd energi'!$B$1:$AS$566,MATCH(C$1,'Tillförd energi'!$B$1:$AQ$1,0),FALSE)</f>
        <v>0</v>
      </c>
      <c r="D7">
        <f>VLOOKUP($B7,'Tillförd energi'!$B$1:$AS$566,MATCH(D$1,'Tillförd energi'!$B$1:$AQ$1,0),FALSE)</f>
        <v>0.3</v>
      </c>
      <c r="E7">
        <f>VLOOKUP($B7,'Tillförd energi'!$B$1:$AS$566,MATCH(E$1,'Tillförd energi'!$B$1:$AQ$1,0),FALSE)</f>
        <v>0</v>
      </c>
      <c r="F7">
        <f>VLOOKUP($B7,'Tillförd energi'!$B$1:$AS$566,MATCH(F$1,'Tillförd energi'!$B$1:$AQ$1,0),FALSE)</f>
        <v>0</v>
      </c>
      <c r="G7">
        <f>VLOOKUP($B7,'Tillförd energi'!$B$1:$AS$566,MATCH(G$1,'Tillförd energi'!$B$1:$AQ$1,0),FALSE)</f>
        <v>0</v>
      </c>
      <c r="H7">
        <f>VLOOKUP($B7,'Tillförd energi'!$B$1:$AS$566,MATCH(H$1,'Tillförd energi'!$B$1:$AQ$1,0),FALSE)</f>
        <v>0</v>
      </c>
      <c r="I7">
        <f>VLOOKUP($B7,'Tillförd energi'!$B$1:$AS$566,MATCH(I$1,'Tillförd energi'!$B$1:$AQ$1,0),FALSE)</f>
        <v>0</v>
      </c>
      <c r="J7">
        <f>VLOOKUP($B7,'Tillförd energi'!$B$1:$AS$566,MATCH(J$1,'Tillförd energi'!$B$1:$AQ$1,0),FALSE)</f>
        <v>0</v>
      </c>
      <c r="K7">
        <v>0</v>
      </c>
      <c r="L7">
        <f>VLOOKUP($B7,'Tillförd energi'!$B$1:$AS$566,MATCH(L$1,'Tillförd energi'!$B$1:$AQ$1,0),FALSE)</f>
        <v>0</v>
      </c>
      <c r="M7">
        <f>VLOOKUP($B7,'Tillförd energi'!$B$1:$AS$566,MATCH(M$1,'Tillförd energi'!$B$1:$AQ$1,0),FALSE)</f>
        <v>0</v>
      </c>
      <c r="N7">
        <f>VLOOKUP($B7,'Tillförd energi'!$B$1:$AS$566,MATCH(N$1,'Tillförd energi'!$B$1:$AQ$1,0),FALSE)</f>
        <v>0</v>
      </c>
      <c r="O7">
        <f>VLOOKUP($B7,'Tillförd energi'!$B$1:$AS$566,MATCH(O$1,'Tillförd energi'!$B$1:$AQ$1,0),FALSE)</f>
        <v>0</v>
      </c>
      <c r="P7">
        <f>VLOOKUP($B7,'Tillförd energi'!$B$1:$AS$566,MATCH(P$1,'Tillförd energi'!$B$1:$AQ$1,0),FALSE)</f>
        <v>0</v>
      </c>
      <c r="Q7">
        <f>VLOOKUP($B7,'Tillförd energi'!$B$1:$AS$566,MATCH(Q$1,'Tillförd energi'!$B$1:$AQ$1,0),FALSE)</f>
        <v>0</v>
      </c>
      <c r="R7">
        <f>VLOOKUP($B7,'Tillförd energi'!$B$1:$AS$566,MATCH(R$1,'Tillförd energi'!$B$1:$AQ$1,0),FALSE)</f>
        <v>4.5999999999999996</v>
      </c>
      <c r="S7">
        <f>VLOOKUP($B7,'Tillförd energi'!$B$1:$AS$566,MATCH(S$1,'Tillförd energi'!$B$1:$AQ$1,0),FALSE)</f>
        <v>0</v>
      </c>
      <c r="T7">
        <f>VLOOKUP($B7,'Tillförd energi'!$B$1:$AS$566,MATCH(T$1,'Tillförd energi'!$B$1:$AQ$1,0),FALSE)</f>
        <v>0</v>
      </c>
      <c r="U7">
        <f>VLOOKUP($B7,'Tillförd energi'!$B$1:$AS$566,MATCH(U$1,'Tillförd energi'!$B$1:$AQ$1,0),FALSE)</f>
        <v>0</v>
      </c>
      <c r="V7">
        <f>VLOOKUP($B7,'Tillförd energi'!$B$1:$AS$566,MATCH(V$1,'Tillförd energi'!$B$1:$AQ$1,0),FALSE)</f>
        <v>0</v>
      </c>
      <c r="W7">
        <f>VLOOKUP($B7,'Tillförd energi'!$B$1:$AS$566,MATCH(W$1,'Tillförd energi'!$B$1:$AQ$1,0),FALSE)</f>
        <v>0</v>
      </c>
      <c r="X7">
        <f>VLOOKUP($B7,'Tillförd energi'!$B$1:$AS$566,MATCH(X$1,'Tillförd energi'!$B$1:$AQ$1,0),FALSE)</f>
        <v>0</v>
      </c>
      <c r="Y7">
        <f>VLOOKUP($B7,'Tillförd energi'!$B$1:$AS$566,MATCH(Y$1,'Tillförd energi'!$B$1:$AQ$1,0),FALSE)</f>
        <v>0</v>
      </c>
      <c r="Z7">
        <f>VLOOKUP($B7,'Tillförd energi'!$B$1:$AS$566,MATCH(Z$1,'Tillförd energi'!$B$1:$AQ$1,0),FALSE)</f>
        <v>0</v>
      </c>
      <c r="AA7">
        <f>VLOOKUP($B7,'Tillförd energi'!$B$1:$AS$566,MATCH(AA$1,'Tillförd energi'!$B$1:$AQ$1,0),FALSE)</f>
        <v>0</v>
      </c>
      <c r="AB7">
        <f>VLOOKUP($B7,'Tillförd energi'!$B$1:$AS$566,MATCH(AB$1,'Tillförd energi'!$B$1:$AQ$1,0),FALSE)</f>
        <v>0</v>
      </c>
      <c r="AC7">
        <f>VLOOKUP($B7,'Tillförd energi'!$B$1:$AS$566,MATCH(AC$1,'Tillförd energi'!$B$1:$AQ$1,0),FALSE)</f>
        <v>0</v>
      </c>
      <c r="AD7">
        <f>VLOOKUP($B7,'Tillförd energi'!$B$1:$AS$566,MATCH(AD$1,'Tillförd energi'!$B$1:$AQ$1,0),FALSE)</f>
        <v>0</v>
      </c>
      <c r="AE7">
        <f>VLOOKUP($B7,'Tillförd energi'!$B$1:$AS$566,MATCH(AE$1,'Tillförd energi'!$B$1:$AQ$1,0),FALSE)</f>
        <v>0</v>
      </c>
      <c r="AF7">
        <f>VLOOKUP($B7,'Tillförd energi'!$B$1:$AS$566,MATCH(AF$1,'Tillförd energi'!$B$1:$AQ$1,0),FALSE)</f>
        <v>0.04</v>
      </c>
      <c r="AG7">
        <f>IFERROR(VLOOKUP(B7,Miljö!$B$1:$S$476,9,FALSE)/1,0)</f>
        <v>0</v>
      </c>
      <c r="AI7">
        <f t="shared" si="0"/>
        <v>4.9399999999999995</v>
      </c>
      <c r="AJ7">
        <f t="shared" si="1"/>
        <v>4.9399999999999995</v>
      </c>
      <c r="AK7">
        <f>IF(ISERROR(1/VLOOKUP($B7,Leveranser!$B$1:$S$500,MATCH("såld värme (gwh)",Leveranser!$B$1:$S$1,0),FALSE)),"",VLOOKUP($B7,Leveranser!$B$1:$S$500,MATCH("såld värme (gwh)",Leveranser!$B$1:$S$1,0),FALSE))</f>
        <v>3.8</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37">
        <f t="shared" si="2"/>
        <v>0.76923076923076927</v>
      </c>
      <c r="AP7" t="str">
        <f>VLOOKUP($B7,Miljövärden!$B$1:$H$446,7,FALSE)</f>
        <v>Ja</v>
      </c>
      <c r="AQ7" t="str">
        <f>VLOOKUP($B7,Miljövärden!$B$1:$H$446,6,FALSE)</f>
        <v>Ja</v>
      </c>
      <c r="AU7">
        <f t="shared" si="3"/>
        <v>0.04</v>
      </c>
      <c r="AV7">
        <f t="shared" si="4"/>
        <v>0</v>
      </c>
      <c r="AW7">
        <f t="shared" si="5"/>
        <v>0</v>
      </c>
      <c r="AX7">
        <f t="shared" si="6"/>
        <v>4.5999999999999996</v>
      </c>
      <c r="AZ7">
        <f t="shared" si="7"/>
        <v>4.5999999999999996</v>
      </c>
      <c r="BE7"/>
      <c r="BF7"/>
      <c r="BG7"/>
      <c r="BH7"/>
      <c r="BI7"/>
    </row>
    <row r="8" spans="1:64" x14ac:dyDescent="0.25">
      <c r="A8" s="2" t="s">
        <v>22</v>
      </c>
      <c r="B8" s="2" t="s">
        <v>29</v>
      </c>
      <c r="C8">
        <f>VLOOKUP($B8,'Tillförd energi'!$B$1:$AS$566,MATCH(C$1,'Tillförd energi'!$B$1:$AQ$1,0),FALSE)</f>
        <v>0</v>
      </c>
      <c r="D8">
        <f>VLOOKUP($B8,'Tillförd energi'!$B$1:$AS$566,MATCH(D$1,'Tillförd energi'!$B$1:$AQ$1,0),FALSE)</f>
        <v>0.1</v>
      </c>
      <c r="E8">
        <f>VLOOKUP($B8,'Tillförd energi'!$B$1:$AS$566,MATCH(E$1,'Tillförd energi'!$B$1:$AQ$1,0),FALSE)</f>
        <v>0</v>
      </c>
      <c r="F8">
        <f>VLOOKUP($B8,'Tillförd energi'!$B$1:$AS$566,MATCH(F$1,'Tillförd energi'!$B$1:$AQ$1,0),FALSE)</f>
        <v>0</v>
      </c>
      <c r="G8">
        <f>VLOOKUP($B8,'Tillförd energi'!$B$1:$AS$566,MATCH(G$1,'Tillförd energi'!$B$1:$AQ$1,0),FALSE)</f>
        <v>0</v>
      </c>
      <c r="H8">
        <f>VLOOKUP($B8,'Tillförd energi'!$B$1:$AS$566,MATCH(H$1,'Tillförd energi'!$B$1:$AQ$1,0),FALSE)</f>
        <v>0</v>
      </c>
      <c r="I8">
        <f>VLOOKUP($B8,'Tillförd energi'!$B$1:$AS$566,MATCH(I$1,'Tillförd energi'!$B$1:$AQ$1,0),FALSE)</f>
        <v>0</v>
      </c>
      <c r="J8">
        <f>VLOOKUP($B8,'Tillförd energi'!$B$1:$AS$566,MATCH(J$1,'Tillförd energi'!$B$1:$AQ$1,0),FALSE)</f>
        <v>0</v>
      </c>
      <c r="K8">
        <v>0</v>
      </c>
      <c r="L8">
        <f>VLOOKUP($B8,'Tillförd energi'!$B$1:$AS$566,MATCH(L$1,'Tillförd energi'!$B$1:$AQ$1,0),FALSE)</f>
        <v>0</v>
      </c>
      <c r="M8">
        <f>VLOOKUP($B8,'Tillförd energi'!$B$1:$AS$566,MATCH(M$1,'Tillförd energi'!$B$1:$AQ$1,0),FALSE)</f>
        <v>0</v>
      </c>
      <c r="N8">
        <f>VLOOKUP($B8,'Tillförd energi'!$B$1:$AS$566,MATCH(N$1,'Tillförd energi'!$B$1:$AQ$1,0),FALSE)</f>
        <v>0</v>
      </c>
      <c r="O8">
        <f>VLOOKUP($B8,'Tillförd energi'!$B$1:$AS$566,MATCH(O$1,'Tillförd energi'!$B$1:$AQ$1,0),FALSE)</f>
        <v>0</v>
      </c>
      <c r="P8">
        <f>VLOOKUP($B8,'Tillförd energi'!$B$1:$AS$566,MATCH(P$1,'Tillförd energi'!$B$1:$AQ$1,0),FALSE)</f>
        <v>0</v>
      </c>
      <c r="Q8">
        <f>VLOOKUP($B8,'Tillförd energi'!$B$1:$AS$566,MATCH(Q$1,'Tillförd energi'!$B$1:$AQ$1,0),FALSE)</f>
        <v>0</v>
      </c>
      <c r="R8">
        <f>VLOOKUP($B8,'Tillförd energi'!$B$1:$AS$566,MATCH(R$1,'Tillförd energi'!$B$1:$AQ$1,0),FALSE)</f>
        <v>2</v>
      </c>
      <c r="S8">
        <f>VLOOKUP($B8,'Tillförd energi'!$B$1:$AS$566,MATCH(S$1,'Tillförd energi'!$B$1:$AQ$1,0),FALSE)</f>
        <v>0</v>
      </c>
      <c r="T8">
        <f>VLOOKUP($B8,'Tillförd energi'!$B$1:$AS$566,MATCH(T$1,'Tillförd energi'!$B$1:$AQ$1,0),FALSE)</f>
        <v>0</v>
      </c>
      <c r="U8">
        <f>VLOOKUP($B8,'Tillförd energi'!$B$1:$AS$566,MATCH(U$1,'Tillförd energi'!$B$1:$AQ$1,0),FALSE)</f>
        <v>0</v>
      </c>
      <c r="V8">
        <f>VLOOKUP($B8,'Tillförd energi'!$B$1:$AS$566,MATCH(V$1,'Tillförd energi'!$B$1:$AQ$1,0),FALSE)</f>
        <v>0</v>
      </c>
      <c r="W8">
        <f>VLOOKUP($B8,'Tillförd energi'!$B$1:$AS$566,MATCH(W$1,'Tillförd energi'!$B$1:$AQ$1,0),FALSE)</f>
        <v>0</v>
      </c>
      <c r="X8">
        <f>VLOOKUP($B8,'Tillförd energi'!$B$1:$AS$566,MATCH(X$1,'Tillförd energi'!$B$1:$AQ$1,0),FALSE)</f>
        <v>0</v>
      </c>
      <c r="Y8">
        <f>VLOOKUP($B8,'Tillförd energi'!$B$1:$AS$566,MATCH(Y$1,'Tillförd energi'!$B$1:$AQ$1,0),FALSE)</f>
        <v>0</v>
      </c>
      <c r="Z8">
        <f>VLOOKUP($B8,'Tillförd energi'!$B$1:$AS$566,MATCH(Z$1,'Tillförd energi'!$B$1:$AQ$1,0),FALSE)</f>
        <v>0</v>
      </c>
      <c r="AA8">
        <f>VLOOKUP($B8,'Tillförd energi'!$B$1:$AS$566,MATCH(AA$1,'Tillförd energi'!$B$1:$AQ$1,0),FALSE)</f>
        <v>0</v>
      </c>
      <c r="AB8">
        <f>VLOOKUP($B8,'Tillförd energi'!$B$1:$AS$566,MATCH(AB$1,'Tillförd energi'!$B$1:$AQ$1,0),FALSE)</f>
        <v>0</v>
      </c>
      <c r="AC8">
        <f>VLOOKUP($B8,'Tillförd energi'!$B$1:$AS$566,MATCH(AC$1,'Tillförd energi'!$B$1:$AQ$1,0),FALSE)</f>
        <v>0</v>
      </c>
      <c r="AD8">
        <f>VLOOKUP($B8,'Tillförd energi'!$B$1:$AS$566,MATCH(AD$1,'Tillförd energi'!$B$1:$AQ$1,0),FALSE)</f>
        <v>0</v>
      </c>
      <c r="AE8">
        <f>VLOOKUP($B8,'Tillförd energi'!$B$1:$AS$566,MATCH(AE$1,'Tillförd energi'!$B$1:$AQ$1,0),FALSE)</f>
        <v>0</v>
      </c>
      <c r="AF8">
        <f>VLOOKUP($B8,'Tillförd energi'!$B$1:$AS$566,MATCH(AF$1,'Tillförd energi'!$B$1:$AQ$1,0),FALSE)</f>
        <v>0.02</v>
      </c>
      <c r="AG8">
        <f>IFERROR(VLOOKUP(B8,Miljö!$B$1:$S$476,9,FALSE)/1,0)</f>
        <v>0</v>
      </c>
      <c r="AI8">
        <f t="shared" si="0"/>
        <v>2.12</v>
      </c>
      <c r="AJ8">
        <f t="shared" si="1"/>
        <v>2.12</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37">
        <f t="shared" si="2"/>
        <v>0.80188679245283012</v>
      </c>
      <c r="AP8" t="str">
        <f>VLOOKUP($B8,Miljövärden!$B$1:$H$446,7,FALSE)</f>
        <v>Ja</v>
      </c>
      <c r="AQ8" t="str">
        <f>VLOOKUP($B8,Miljövärden!$B$1:$H$446,6,FALSE)</f>
        <v>Ja</v>
      </c>
      <c r="AU8">
        <f t="shared" si="3"/>
        <v>0.02</v>
      </c>
      <c r="AV8">
        <f t="shared" si="4"/>
        <v>0</v>
      </c>
      <c r="AW8">
        <f t="shared" si="5"/>
        <v>0</v>
      </c>
      <c r="AX8">
        <f t="shared" si="6"/>
        <v>2</v>
      </c>
      <c r="AZ8">
        <f t="shared" si="7"/>
        <v>2</v>
      </c>
      <c r="BE8"/>
      <c r="BF8"/>
      <c r="BG8"/>
      <c r="BH8"/>
      <c r="BI8"/>
    </row>
    <row r="9" spans="1:64" x14ac:dyDescent="0.25">
      <c r="A9" s="2" t="s">
        <v>22</v>
      </c>
      <c r="B9" s="2" t="s">
        <v>30</v>
      </c>
      <c r="C9">
        <f>VLOOKUP($B9,'Tillförd energi'!$B$1:$AS$566,MATCH(C$1,'Tillförd energi'!$B$1:$AQ$1,0),FALSE)</f>
        <v>0</v>
      </c>
      <c r="D9">
        <f>VLOOKUP($B9,'Tillförd energi'!$B$1:$AS$566,MATCH(D$1,'Tillförd energi'!$B$1:$AQ$1,0),FALSE)</f>
        <v>0.1</v>
      </c>
      <c r="E9">
        <f>VLOOKUP($B9,'Tillförd energi'!$B$1:$AS$566,MATCH(E$1,'Tillförd energi'!$B$1:$AQ$1,0),FALSE)</f>
        <v>0</v>
      </c>
      <c r="F9">
        <f>VLOOKUP($B9,'Tillförd energi'!$B$1:$AS$566,MATCH(F$1,'Tillförd energi'!$B$1:$AQ$1,0),FALSE)</f>
        <v>0</v>
      </c>
      <c r="G9">
        <f>VLOOKUP($B9,'Tillförd energi'!$B$1:$AS$566,MATCH(G$1,'Tillförd energi'!$B$1:$AQ$1,0),FALSE)</f>
        <v>0</v>
      </c>
      <c r="H9">
        <f>VLOOKUP($B9,'Tillförd energi'!$B$1:$AS$566,MATCH(H$1,'Tillförd energi'!$B$1:$AQ$1,0),FALSE)</f>
        <v>0</v>
      </c>
      <c r="I9">
        <f>VLOOKUP($B9,'Tillförd energi'!$B$1:$AS$566,MATCH(I$1,'Tillförd energi'!$B$1:$AQ$1,0),FALSE)</f>
        <v>0</v>
      </c>
      <c r="J9">
        <f>VLOOKUP($B9,'Tillförd energi'!$B$1:$AS$566,MATCH(J$1,'Tillförd energi'!$B$1:$AQ$1,0),FALSE)</f>
        <v>0</v>
      </c>
      <c r="K9">
        <v>0</v>
      </c>
      <c r="L9">
        <f>VLOOKUP($B9,'Tillförd energi'!$B$1:$AS$566,MATCH(L$1,'Tillförd energi'!$B$1:$AQ$1,0),FALSE)</f>
        <v>0</v>
      </c>
      <c r="M9">
        <f>VLOOKUP($B9,'Tillförd energi'!$B$1:$AS$566,MATCH(M$1,'Tillförd energi'!$B$1:$AQ$1,0),FALSE)</f>
        <v>0</v>
      </c>
      <c r="N9">
        <f>VLOOKUP($B9,'Tillförd energi'!$B$1:$AS$566,MATCH(N$1,'Tillförd energi'!$B$1:$AQ$1,0),FALSE)</f>
        <v>0</v>
      </c>
      <c r="O9">
        <f>VLOOKUP($B9,'Tillförd energi'!$B$1:$AS$566,MATCH(O$1,'Tillförd energi'!$B$1:$AQ$1,0),FALSE)</f>
        <v>0</v>
      </c>
      <c r="P9">
        <f>VLOOKUP($B9,'Tillförd energi'!$B$1:$AS$566,MATCH(P$1,'Tillförd energi'!$B$1:$AQ$1,0),FALSE)</f>
        <v>6.3</v>
      </c>
      <c r="Q9">
        <f>VLOOKUP($B9,'Tillförd energi'!$B$1:$AS$566,MATCH(Q$1,'Tillförd energi'!$B$1:$AQ$1,0),FALSE)</f>
        <v>0</v>
      </c>
      <c r="R9">
        <f>VLOOKUP($B9,'Tillförd energi'!$B$1:$AS$566,MATCH(R$1,'Tillförd energi'!$B$1:$AQ$1,0),FALSE)</f>
        <v>0</v>
      </c>
      <c r="S9">
        <f>VLOOKUP($B9,'Tillförd energi'!$B$1:$AS$566,MATCH(S$1,'Tillförd energi'!$B$1:$AQ$1,0),FALSE)</f>
        <v>0</v>
      </c>
      <c r="T9">
        <f>VLOOKUP($B9,'Tillförd energi'!$B$1:$AS$566,MATCH(T$1,'Tillförd energi'!$B$1:$AQ$1,0),FALSE)</f>
        <v>0</v>
      </c>
      <c r="U9">
        <f>VLOOKUP($B9,'Tillförd energi'!$B$1:$AS$566,MATCH(U$1,'Tillförd energi'!$B$1:$AQ$1,0),FALSE)</f>
        <v>0</v>
      </c>
      <c r="V9">
        <f>VLOOKUP($B9,'Tillförd energi'!$B$1:$AS$566,MATCH(V$1,'Tillförd energi'!$B$1:$AQ$1,0),FALSE)</f>
        <v>0</v>
      </c>
      <c r="W9">
        <f>VLOOKUP($B9,'Tillförd energi'!$B$1:$AS$566,MATCH(W$1,'Tillförd energi'!$B$1:$AQ$1,0),FALSE)</f>
        <v>0</v>
      </c>
      <c r="X9">
        <f>VLOOKUP($B9,'Tillförd energi'!$B$1:$AS$566,MATCH(X$1,'Tillförd energi'!$B$1:$AQ$1,0),FALSE)</f>
        <v>0</v>
      </c>
      <c r="Y9">
        <f>VLOOKUP($B9,'Tillförd energi'!$B$1:$AS$566,MATCH(Y$1,'Tillförd energi'!$B$1:$AQ$1,0),FALSE)</f>
        <v>0</v>
      </c>
      <c r="Z9">
        <f>VLOOKUP($B9,'Tillförd energi'!$B$1:$AS$566,MATCH(Z$1,'Tillförd energi'!$B$1:$AQ$1,0),FALSE)</f>
        <v>0.5</v>
      </c>
      <c r="AA9">
        <f>VLOOKUP($B9,'Tillförd energi'!$B$1:$AS$566,MATCH(AA$1,'Tillförd energi'!$B$1:$AQ$1,0),FALSE)</f>
        <v>0</v>
      </c>
      <c r="AB9">
        <f>VLOOKUP($B9,'Tillförd energi'!$B$1:$AS$566,MATCH(AB$1,'Tillförd energi'!$B$1:$AQ$1,0),FALSE)</f>
        <v>0</v>
      </c>
      <c r="AC9">
        <f>VLOOKUP($B9,'Tillförd energi'!$B$1:$AS$566,MATCH(AC$1,'Tillförd energi'!$B$1:$AQ$1,0),FALSE)</f>
        <v>0</v>
      </c>
      <c r="AD9">
        <f>VLOOKUP($B9,'Tillförd energi'!$B$1:$AS$566,MATCH(AD$1,'Tillförd energi'!$B$1:$AQ$1,0),FALSE)</f>
        <v>0</v>
      </c>
      <c r="AE9">
        <f>VLOOKUP($B9,'Tillförd energi'!$B$1:$AS$566,MATCH(AE$1,'Tillförd energi'!$B$1:$AQ$1,0),FALSE)</f>
        <v>0</v>
      </c>
      <c r="AF9">
        <f>VLOOKUP($B9,'Tillförd energi'!$B$1:$AS$566,MATCH(AF$1,'Tillförd energi'!$B$1:$AQ$1,0),FALSE)</f>
        <v>0.1</v>
      </c>
      <c r="AG9">
        <f>IFERROR(VLOOKUP(B9,Miljö!$B$1:$S$476,9,FALSE)/1,0)</f>
        <v>0</v>
      </c>
      <c r="AI9">
        <f t="shared" si="0"/>
        <v>6.9999999999999991</v>
      </c>
      <c r="AJ9">
        <f t="shared" si="1"/>
        <v>6.9999999999999991</v>
      </c>
      <c r="AK9">
        <f>IF(ISERROR(1/VLOOKUP($B9,Leveranser!$B$1:$S$500,MATCH("såld värme (gwh)",Leveranser!$B$1:$S$1,0),FALSE)),"",VLOOKUP($B9,Leveranser!$B$1:$S$500,MATCH("såld värme (gwh)",Leveranser!$B$1:$S$1,0),FALSE))</f>
        <v>5</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37">
        <f t="shared" si="2"/>
        <v>0.71428571428571441</v>
      </c>
      <c r="AP9" t="str">
        <f>VLOOKUP($B9,Miljövärden!$B$1:$H$446,7,FALSE)</f>
        <v>Ja</v>
      </c>
      <c r="AQ9" t="str">
        <f>VLOOKUP($B9,Miljövärden!$B$1:$H$446,6,FALSE)</f>
        <v>Ja</v>
      </c>
      <c r="AU9">
        <f t="shared" si="3"/>
        <v>0.6</v>
      </c>
      <c r="AV9">
        <f t="shared" si="4"/>
        <v>0</v>
      </c>
      <c r="AW9">
        <f t="shared" si="5"/>
        <v>6.3</v>
      </c>
      <c r="AX9">
        <f t="shared" si="6"/>
        <v>0</v>
      </c>
      <c r="AZ9">
        <f t="shared" si="7"/>
        <v>6.3</v>
      </c>
      <c r="BE9"/>
      <c r="BF9"/>
      <c r="BG9"/>
      <c r="BH9"/>
      <c r="BI9"/>
    </row>
    <row r="10" spans="1:64" x14ac:dyDescent="0.25">
      <c r="A10" s="2" t="s">
        <v>31</v>
      </c>
      <c r="B10" s="2" t="s">
        <v>32</v>
      </c>
      <c r="C10">
        <f>VLOOKUP($B10,'Tillförd energi'!$B$1:$AS$566,MATCH(C$1,'Tillförd energi'!$B$1:$AQ$1,0),FALSE)</f>
        <v>0</v>
      </c>
      <c r="D10">
        <f>VLOOKUP($B10,'Tillförd energi'!$B$1:$AS$566,MATCH(D$1,'Tillförd energi'!$B$1:$AQ$1,0),FALSE)</f>
        <v>0.75700000000000001</v>
      </c>
      <c r="E10">
        <f>VLOOKUP($B10,'Tillförd energi'!$B$1:$AS$566,MATCH(E$1,'Tillförd energi'!$B$1:$AQ$1,0),FALSE)</f>
        <v>0</v>
      </c>
      <c r="F10">
        <f>VLOOKUP($B10,'Tillförd energi'!$B$1:$AS$566,MATCH(F$1,'Tillförd energi'!$B$1:$AQ$1,0),FALSE)</f>
        <v>0</v>
      </c>
      <c r="G10">
        <f>VLOOKUP($B10,'Tillförd energi'!$B$1:$AS$566,MATCH(G$1,'Tillförd energi'!$B$1:$AQ$1,0),FALSE)</f>
        <v>0</v>
      </c>
      <c r="H10">
        <f>VLOOKUP($B10,'Tillförd energi'!$B$1:$AS$566,MATCH(H$1,'Tillförd energi'!$B$1:$AQ$1,0),FALSE)</f>
        <v>0</v>
      </c>
      <c r="I10">
        <f>VLOOKUP($B10,'Tillförd energi'!$B$1:$AS$566,MATCH(I$1,'Tillförd energi'!$B$1:$AQ$1,0),FALSE)</f>
        <v>0</v>
      </c>
      <c r="J10">
        <f>VLOOKUP($B10,'Tillförd energi'!$B$1:$AS$566,MATCH(J$1,'Tillförd energi'!$B$1:$AQ$1,0),FALSE)</f>
        <v>0</v>
      </c>
      <c r="K10">
        <v>0</v>
      </c>
      <c r="L10">
        <f>VLOOKUP($B10,'Tillförd energi'!$B$1:$AS$566,MATCH(L$1,'Tillförd energi'!$B$1:$AQ$1,0),FALSE)</f>
        <v>0</v>
      </c>
      <c r="M10">
        <f>VLOOKUP($B10,'Tillförd energi'!$B$1:$AS$566,MATCH(M$1,'Tillförd energi'!$B$1:$AQ$1,0),FALSE)</f>
        <v>0</v>
      </c>
      <c r="N10">
        <f>VLOOKUP($B10,'Tillförd energi'!$B$1:$AS$566,MATCH(N$1,'Tillförd energi'!$B$1:$AQ$1,0),FALSE)</f>
        <v>0</v>
      </c>
      <c r="O10">
        <f>VLOOKUP($B10,'Tillförd energi'!$B$1:$AS$566,MATCH(O$1,'Tillförd energi'!$B$1:$AQ$1,0),FALSE)</f>
        <v>0</v>
      </c>
      <c r="P10">
        <f>VLOOKUP($B10,'Tillförd energi'!$B$1:$AS$566,MATCH(P$1,'Tillförd energi'!$B$1:$AQ$1,0),FALSE)</f>
        <v>0</v>
      </c>
      <c r="Q10">
        <f>VLOOKUP($B10,'Tillförd energi'!$B$1:$AS$566,MATCH(Q$1,'Tillförd energi'!$B$1:$AQ$1,0),FALSE)</f>
        <v>0</v>
      </c>
      <c r="R10">
        <f>VLOOKUP($B10,'Tillförd energi'!$B$1:$AS$566,MATCH(R$1,'Tillförd energi'!$B$1:$AQ$1,0),FALSE)</f>
        <v>5.3289999999999997</v>
      </c>
      <c r="S10">
        <f>VLOOKUP($B10,'Tillförd energi'!$B$1:$AS$566,MATCH(S$1,'Tillförd energi'!$B$1:$AQ$1,0),FALSE)</f>
        <v>0</v>
      </c>
      <c r="T10">
        <f>VLOOKUP($B10,'Tillförd energi'!$B$1:$AS$566,MATCH(T$1,'Tillförd energi'!$B$1:$AQ$1,0),FALSE)</f>
        <v>0</v>
      </c>
      <c r="U10">
        <f>VLOOKUP($B10,'Tillförd energi'!$B$1:$AS$566,MATCH(U$1,'Tillförd energi'!$B$1:$AQ$1,0),FALSE)</f>
        <v>0</v>
      </c>
      <c r="V10">
        <f>VLOOKUP($B10,'Tillförd energi'!$B$1:$AS$566,MATCH(V$1,'Tillförd energi'!$B$1:$AQ$1,0),FALSE)</f>
        <v>0</v>
      </c>
      <c r="W10">
        <f>VLOOKUP($B10,'Tillförd energi'!$B$1:$AS$566,MATCH(W$1,'Tillförd energi'!$B$1:$AQ$1,0),FALSE)</f>
        <v>0</v>
      </c>
      <c r="X10">
        <f>VLOOKUP($B10,'Tillförd energi'!$B$1:$AS$566,MATCH(X$1,'Tillförd energi'!$B$1:$AQ$1,0),FALSE)</f>
        <v>0</v>
      </c>
      <c r="Y10">
        <f>VLOOKUP($B10,'Tillförd energi'!$B$1:$AS$566,MATCH(Y$1,'Tillförd energi'!$B$1:$AQ$1,0),FALSE)</f>
        <v>0</v>
      </c>
      <c r="Z10">
        <f>VLOOKUP($B10,'Tillförd energi'!$B$1:$AS$566,MATCH(Z$1,'Tillförd energi'!$B$1:$AQ$1,0),FALSE)</f>
        <v>3.3000000000000002E-2</v>
      </c>
      <c r="AA10">
        <f>VLOOKUP($B10,'Tillförd energi'!$B$1:$AS$566,MATCH(AA$1,'Tillförd energi'!$B$1:$AQ$1,0),FALSE)</f>
        <v>0</v>
      </c>
      <c r="AB10">
        <f>VLOOKUP($B10,'Tillförd energi'!$B$1:$AS$566,MATCH(AB$1,'Tillförd energi'!$B$1:$AQ$1,0),FALSE)</f>
        <v>0</v>
      </c>
      <c r="AC10">
        <f>VLOOKUP($B10,'Tillförd energi'!$B$1:$AS$566,MATCH(AC$1,'Tillförd energi'!$B$1:$AQ$1,0),FALSE)</f>
        <v>0</v>
      </c>
      <c r="AD10">
        <f>VLOOKUP($B10,'Tillförd energi'!$B$1:$AS$566,MATCH(AD$1,'Tillförd energi'!$B$1:$AQ$1,0),FALSE)</f>
        <v>0</v>
      </c>
      <c r="AE10">
        <f>VLOOKUP($B10,'Tillförd energi'!$B$1:$AS$566,MATCH(AE$1,'Tillförd energi'!$B$1:$AQ$1,0),FALSE)</f>
        <v>0</v>
      </c>
      <c r="AF10">
        <f>VLOOKUP($B10,'Tillförd energi'!$B$1:$AS$566,MATCH(AF$1,'Tillförd energi'!$B$1:$AQ$1,0),FALSE)</f>
        <v>9.7000000000000003E-2</v>
      </c>
      <c r="AG10">
        <f>IFERROR(VLOOKUP(B10,Miljö!$B$1:$S$476,9,FALSE)/1,0)</f>
        <v>0</v>
      </c>
      <c r="AI10">
        <f t="shared" si="0"/>
        <v>6.2160000000000002</v>
      </c>
      <c r="AJ10">
        <f t="shared" si="1"/>
        <v>6.2160000000000002</v>
      </c>
      <c r="AK10">
        <f>IF(ISERROR(1/VLOOKUP($B10,Leveranser!$B$1:$S$500,MATCH("såld värme (gwh)",Leveranser!$B$1:$S$1,0),FALSE)),"",VLOOKUP($B10,Leveranser!$B$1:$S$500,MATCH("såld värme (gwh)",Leveranser!$B$1:$S$1,0),FALSE))</f>
        <v>2.2999999999999998</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37">
        <f t="shared" si="2"/>
        <v>0.37001287001286998</v>
      </c>
      <c r="AP10" t="str">
        <f>VLOOKUP($B10,Miljövärden!$B$1:$H$446,7,FALSE)</f>
        <v>Ja</v>
      </c>
      <c r="AQ10" t="str">
        <f>VLOOKUP($B10,Miljövärden!$B$1:$H$446,6,FALSE)</f>
        <v>Ja</v>
      </c>
      <c r="AU10">
        <f t="shared" si="3"/>
        <v>0.13</v>
      </c>
      <c r="AV10">
        <f t="shared" si="4"/>
        <v>0</v>
      </c>
      <c r="AW10">
        <f t="shared" si="5"/>
        <v>0</v>
      </c>
      <c r="AX10">
        <f t="shared" si="6"/>
        <v>5.3289999999999997</v>
      </c>
      <c r="AZ10">
        <f t="shared" si="7"/>
        <v>5.3289999999999997</v>
      </c>
      <c r="BE10"/>
      <c r="BF10"/>
      <c r="BG10"/>
      <c r="BH10"/>
      <c r="BI10"/>
    </row>
    <row r="11" spans="1:64" x14ac:dyDescent="0.25">
      <c r="A11" s="2" t="s">
        <v>31</v>
      </c>
      <c r="B11" s="2" t="s">
        <v>33</v>
      </c>
      <c r="C11">
        <f>VLOOKUP($B11,'Tillförd energi'!$B$1:$AS$566,MATCH(C$1,'Tillförd energi'!$B$1:$AQ$1,0),FALSE)</f>
        <v>0</v>
      </c>
      <c r="D11">
        <f>VLOOKUP($B11,'Tillförd energi'!$B$1:$AS$566,MATCH(D$1,'Tillförd energi'!$B$1:$AQ$1,0),FALSE)</f>
        <v>0.42369800000000002</v>
      </c>
      <c r="E11">
        <f>VLOOKUP($B11,'Tillförd energi'!$B$1:$AS$566,MATCH(E$1,'Tillförd energi'!$B$1:$AQ$1,0),FALSE)</f>
        <v>0</v>
      </c>
      <c r="F11">
        <f>VLOOKUP($B11,'Tillförd energi'!$B$1:$AS$566,MATCH(F$1,'Tillförd energi'!$B$1:$AQ$1,0),FALSE)</f>
        <v>0</v>
      </c>
      <c r="G11">
        <f>VLOOKUP($B11,'Tillförd energi'!$B$1:$AS$566,MATCH(G$1,'Tillförd energi'!$B$1:$AQ$1,0),FALSE)</f>
        <v>0</v>
      </c>
      <c r="H11">
        <f>VLOOKUP($B11,'Tillförd energi'!$B$1:$AS$566,MATCH(H$1,'Tillförd energi'!$B$1:$AQ$1,0),FALSE)</f>
        <v>0</v>
      </c>
      <c r="I11">
        <f>VLOOKUP($B11,'Tillförd energi'!$B$1:$AS$566,MATCH(I$1,'Tillförd energi'!$B$1:$AQ$1,0),FALSE)</f>
        <v>0</v>
      </c>
      <c r="J11">
        <f>VLOOKUP($B11,'Tillförd energi'!$B$1:$AS$566,MATCH(J$1,'Tillförd energi'!$B$1:$AQ$1,0),FALSE)</f>
        <v>0</v>
      </c>
      <c r="K11">
        <v>0</v>
      </c>
      <c r="L11">
        <f>VLOOKUP($B11,'Tillförd energi'!$B$1:$AS$566,MATCH(L$1,'Tillförd energi'!$B$1:$AQ$1,0),FALSE)</f>
        <v>8.2360000000000007</v>
      </c>
      <c r="M11">
        <f>VLOOKUP($B11,'Tillförd energi'!$B$1:$AS$566,MATCH(M$1,'Tillförd energi'!$B$1:$AQ$1,0),FALSE)</f>
        <v>41.687800000000003</v>
      </c>
      <c r="N11">
        <f>VLOOKUP($B11,'Tillförd energi'!$B$1:$AS$566,MATCH(N$1,'Tillförd energi'!$B$1:$AQ$1,0),FALSE)</f>
        <v>130.66499999999999</v>
      </c>
      <c r="O11">
        <f>VLOOKUP($B11,'Tillförd energi'!$B$1:$AS$566,MATCH(O$1,'Tillförd energi'!$B$1:$AQ$1,0),FALSE)</f>
        <v>7.3478500000000002</v>
      </c>
      <c r="P11">
        <f>VLOOKUP($B11,'Tillförd energi'!$B$1:$AS$566,MATCH(P$1,'Tillförd energi'!$B$1:$AQ$1,0),FALSE)</f>
        <v>13.2197</v>
      </c>
      <c r="Q11">
        <f>VLOOKUP($B11,'Tillförd energi'!$B$1:$AS$566,MATCH(Q$1,'Tillförd energi'!$B$1:$AQ$1,0),FALSE)</f>
        <v>0</v>
      </c>
      <c r="R11">
        <f>VLOOKUP($B11,'Tillförd energi'!$B$1:$AS$566,MATCH(R$1,'Tillförd energi'!$B$1:$AQ$1,0),FALSE)</f>
        <v>2.4500000000000001E-2</v>
      </c>
      <c r="S11">
        <f>VLOOKUP($B11,'Tillförd energi'!$B$1:$AS$566,MATCH(S$1,'Tillförd energi'!$B$1:$AQ$1,0),FALSE)</f>
        <v>0</v>
      </c>
      <c r="T11">
        <f>VLOOKUP($B11,'Tillförd energi'!$B$1:$AS$566,MATCH(T$1,'Tillförd energi'!$B$1:$AQ$1,0),FALSE)</f>
        <v>0</v>
      </c>
      <c r="U11">
        <f>VLOOKUP($B11,'Tillförd energi'!$B$1:$AS$566,MATCH(U$1,'Tillförd energi'!$B$1:$AQ$1,0),FALSE)</f>
        <v>0</v>
      </c>
      <c r="V11">
        <f>VLOOKUP($B11,'Tillförd energi'!$B$1:$AS$566,MATCH(V$1,'Tillförd energi'!$B$1:$AQ$1,0),FALSE)</f>
        <v>0</v>
      </c>
      <c r="W11">
        <f>VLOOKUP($B11,'Tillförd energi'!$B$1:$AS$566,MATCH(W$1,'Tillförd energi'!$B$1:$AQ$1,0),FALSE)</f>
        <v>0.48899999999999999</v>
      </c>
      <c r="X11">
        <f>VLOOKUP($B11,'Tillförd energi'!$B$1:$AS$566,MATCH(X$1,'Tillförd energi'!$B$1:$AQ$1,0),FALSE)</f>
        <v>0</v>
      </c>
      <c r="Y11">
        <f>VLOOKUP($B11,'Tillförd energi'!$B$1:$AS$566,MATCH(Y$1,'Tillförd energi'!$B$1:$AQ$1,0),FALSE)</f>
        <v>0</v>
      </c>
      <c r="Z11">
        <f>VLOOKUP($B11,'Tillförd energi'!$B$1:$AS$566,MATCH(Z$1,'Tillförd energi'!$B$1:$AQ$1,0),FALSE)</f>
        <v>0</v>
      </c>
      <c r="AA11">
        <f>VLOOKUP($B11,'Tillförd energi'!$B$1:$AS$566,MATCH(AA$1,'Tillförd energi'!$B$1:$AQ$1,0),FALSE)</f>
        <v>0</v>
      </c>
      <c r="AB11">
        <f>VLOOKUP($B11,'Tillförd energi'!$B$1:$AS$566,MATCH(AB$1,'Tillförd energi'!$B$1:$AQ$1,0),FALSE)</f>
        <v>0</v>
      </c>
      <c r="AC11">
        <f>VLOOKUP($B11,'Tillförd energi'!$B$1:$AS$566,MATCH(AC$1,'Tillförd energi'!$B$1:$AQ$1,0),FALSE)</f>
        <v>61.597999999999999</v>
      </c>
      <c r="AD11">
        <f>VLOOKUP($B11,'Tillförd energi'!$B$1:$AS$566,MATCH(AD$1,'Tillförd energi'!$B$1:$AQ$1,0),FALSE)</f>
        <v>0</v>
      </c>
      <c r="AE11">
        <f>VLOOKUP($B11,'Tillförd energi'!$B$1:$AS$566,MATCH(AE$1,'Tillförd energi'!$B$1:$AQ$1,0),FALSE)</f>
        <v>0</v>
      </c>
      <c r="AF11">
        <f>VLOOKUP($B11,'Tillförd energi'!$B$1:$AS$566,MATCH(AF$1,'Tillförd energi'!$B$1:$AQ$1,0),FALSE)</f>
        <v>9.2850400000000004</v>
      </c>
      <c r="AG11">
        <f>IFERROR(VLOOKUP(B11,Miljö!$B$1:$S$476,9,FALSE)/1,0)</f>
        <v>0</v>
      </c>
      <c r="AI11">
        <f t="shared" si="0"/>
        <v>272.97658799999994</v>
      </c>
      <c r="AJ11">
        <f t="shared" si="1"/>
        <v>272.97658799999994</v>
      </c>
      <c r="AK11">
        <f>IF(ISERROR(1/VLOOKUP($B11,Leveranser!$B$1:$S$500,MATCH("såld värme (gwh)",Leveranser!$B$1:$S$1,0),FALSE)),"",VLOOKUP($B11,Leveranser!$B$1:$S$500,MATCH("såld värme (gwh)",Leveranser!$B$1:$S$1,0),FALSE))</f>
        <v>212.06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37">
        <f t="shared" si="2"/>
        <v>0.77684317748157972</v>
      </c>
      <c r="AP11" t="str">
        <f>VLOOKUP($B11,Miljövärden!$B$1:$H$446,7,FALSE)</f>
        <v>Ja</v>
      </c>
      <c r="AQ11" t="str">
        <f>VLOOKUP($B11,Miljövärden!$B$1:$H$446,6,FALSE)</f>
        <v>Ja</v>
      </c>
      <c r="AU11">
        <f t="shared" si="3"/>
        <v>9.2850400000000004</v>
      </c>
      <c r="AV11">
        <f t="shared" si="4"/>
        <v>0</v>
      </c>
      <c r="AW11">
        <f t="shared" si="5"/>
        <v>192.92034999999998</v>
      </c>
      <c r="AX11">
        <f t="shared" si="6"/>
        <v>2.4500000000000001E-2</v>
      </c>
      <c r="AZ11">
        <f t="shared" si="7"/>
        <v>201.66984999999997</v>
      </c>
      <c r="BE11"/>
      <c r="BF11"/>
      <c r="BG11"/>
      <c r="BH11"/>
      <c r="BI11"/>
    </row>
    <row r="12" spans="1:64" x14ac:dyDescent="0.25">
      <c r="A12" s="2" t="s">
        <v>31</v>
      </c>
      <c r="B12" s="2" t="s">
        <v>34</v>
      </c>
      <c r="C12">
        <f>VLOOKUP($B12,'Tillförd energi'!$B$1:$AS$566,MATCH(C$1,'Tillförd energi'!$B$1:$AQ$1,0),FALSE)</f>
        <v>0</v>
      </c>
      <c r="D12">
        <f>VLOOKUP($B12,'Tillförd energi'!$B$1:$AS$566,MATCH(D$1,'Tillförd energi'!$B$1:$AQ$1,0),FALSE)</f>
        <v>0.08</v>
      </c>
      <c r="E12">
        <f>VLOOKUP($B12,'Tillförd energi'!$B$1:$AS$566,MATCH(E$1,'Tillförd energi'!$B$1:$AQ$1,0),FALSE)</f>
        <v>0</v>
      </c>
      <c r="F12">
        <f>VLOOKUP($B12,'Tillförd energi'!$B$1:$AS$566,MATCH(F$1,'Tillförd energi'!$B$1:$AQ$1,0),FALSE)</f>
        <v>0</v>
      </c>
      <c r="G12">
        <f>VLOOKUP($B12,'Tillförd energi'!$B$1:$AS$566,MATCH(G$1,'Tillförd energi'!$B$1:$AQ$1,0),FALSE)</f>
        <v>0</v>
      </c>
      <c r="H12">
        <f>VLOOKUP($B12,'Tillförd energi'!$B$1:$AS$566,MATCH(H$1,'Tillförd energi'!$B$1:$AQ$1,0),FALSE)</f>
        <v>0</v>
      </c>
      <c r="I12">
        <f>VLOOKUP($B12,'Tillförd energi'!$B$1:$AS$566,MATCH(I$1,'Tillförd energi'!$B$1:$AQ$1,0),FALSE)</f>
        <v>0</v>
      </c>
      <c r="J12">
        <f>VLOOKUP($B12,'Tillförd energi'!$B$1:$AS$566,MATCH(J$1,'Tillförd energi'!$B$1:$AQ$1,0),FALSE)</f>
        <v>0</v>
      </c>
      <c r="K12">
        <v>0</v>
      </c>
      <c r="L12">
        <f>VLOOKUP($B12,'Tillförd energi'!$B$1:$AS$566,MATCH(L$1,'Tillförd energi'!$B$1:$AQ$1,0),FALSE)</f>
        <v>0</v>
      </c>
      <c r="M12">
        <f>VLOOKUP($B12,'Tillförd energi'!$B$1:$AS$566,MATCH(M$1,'Tillförd energi'!$B$1:$AQ$1,0),FALSE)</f>
        <v>0</v>
      </c>
      <c r="N12">
        <f>VLOOKUP($B12,'Tillförd energi'!$B$1:$AS$566,MATCH(N$1,'Tillförd energi'!$B$1:$AQ$1,0),FALSE)</f>
        <v>0</v>
      </c>
      <c r="O12">
        <f>VLOOKUP($B12,'Tillförd energi'!$B$1:$AS$566,MATCH(O$1,'Tillförd energi'!$B$1:$AQ$1,0),FALSE)</f>
        <v>0</v>
      </c>
      <c r="P12">
        <f>VLOOKUP($B12,'Tillförd energi'!$B$1:$AS$566,MATCH(P$1,'Tillförd energi'!$B$1:$AQ$1,0),FALSE)</f>
        <v>0</v>
      </c>
      <c r="Q12">
        <f>VLOOKUP($B12,'Tillförd energi'!$B$1:$AS$566,MATCH(Q$1,'Tillförd energi'!$B$1:$AQ$1,0),FALSE)</f>
        <v>0</v>
      </c>
      <c r="R12">
        <f>VLOOKUP($B12,'Tillförd energi'!$B$1:$AS$566,MATCH(R$1,'Tillförd energi'!$B$1:$AQ$1,0),FALSE)</f>
        <v>5.1680000000000001</v>
      </c>
      <c r="S12">
        <f>VLOOKUP($B12,'Tillförd energi'!$B$1:$AS$566,MATCH(S$1,'Tillförd energi'!$B$1:$AQ$1,0),FALSE)</f>
        <v>0</v>
      </c>
      <c r="T12">
        <f>VLOOKUP($B12,'Tillförd energi'!$B$1:$AS$566,MATCH(T$1,'Tillförd energi'!$B$1:$AQ$1,0),FALSE)</f>
        <v>0</v>
      </c>
      <c r="U12">
        <f>VLOOKUP($B12,'Tillförd energi'!$B$1:$AS$566,MATCH(U$1,'Tillförd energi'!$B$1:$AQ$1,0),FALSE)</f>
        <v>0</v>
      </c>
      <c r="V12">
        <f>VLOOKUP($B12,'Tillförd energi'!$B$1:$AS$566,MATCH(V$1,'Tillförd energi'!$B$1:$AQ$1,0),FALSE)</f>
        <v>0</v>
      </c>
      <c r="W12">
        <f>VLOOKUP($B12,'Tillförd energi'!$B$1:$AS$566,MATCH(W$1,'Tillförd energi'!$B$1:$AQ$1,0),FALSE)</f>
        <v>0</v>
      </c>
      <c r="X12">
        <f>VLOOKUP($B12,'Tillförd energi'!$B$1:$AS$566,MATCH(X$1,'Tillförd energi'!$B$1:$AQ$1,0),FALSE)</f>
        <v>0</v>
      </c>
      <c r="Y12">
        <f>VLOOKUP($B12,'Tillförd energi'!$B$1:$AS$566,MATCH(Y$1,'Tillförd energi'!$B$1:$AQ$1,0),FALSE)</f>
        <v>0</v>
      </c>
      <c r="Z12">
        <f>VLOOKUP($B12,'Tillförd energi'!$B$1:$AS$566,MATCH(Z$1,'Tillförd energi'!$B$1:$AQ$1,0),FALSE)</f>
        <v>0</v>
      </c>
      <c r="AA12">
        <f>VLOOKUP($B12,'Tillförd energi'!$B$1:$AS$566,MATCH(AA$1,'Tillförd energi'!$B$1:$AQ$1,0),FALSE)</f>
        <v>0</v>
      </c>
      <c r="AB12">
        <f>VLOOKUP($B12,'Tillförd energi'!$B$1:$AS$566,MATCH(AB$1,'Tillförd energi'!$B$1:$AQ$1,0),FALSE)</f>
        <v>0</v>
      </c>
      <c r="AC12">
        <f>VLOOKUP($B12,'Tillförd energi'!$B$1:$AS$566,MATCH(AC$1,'Tillförd energi'!$B$1:$AQ$1,0),FALSE)</f>
        <v>0</v>
      </c>
      <c r="AD12">
        <f>VLOOKUP($B12,'Tillförd energi'!$B$1:$AS$566,MATCH(AD$1,'Tillförd energi'!$B$1:$AQ$1,0),FALSE)</f>
        <v>0</v>
      </c>
      <c r="AE12">
        <f>VLOOKUP($B12,'Tillförd energi'!$B$1:$AS$566,MATCH(AE$1,'Tillförd energi'!$B$1:$AQ$1,0),FALSE)</f>
        <v>0</v>
      </c>
      <c r="AF12">
        <f>VLOOKUP($B12,'Tillförd energi'!$B$1:$AS$566,MATCH(AF$1,'Tillförd energi'!$B$1:$AQ$1,0),FALSE)</f>
        <v>8.856E-2</v>
      </c>
      <c r="AG12">
        <f>IFERROR(VLOOKUP(B12,Miljö!$B$1:$S$476,9,FALSE)/1,0)</f>
        <v>0</v>
      </c>
      <c r="AI12">
        <f t="shared" si="0"/>
        <v>5.3365600000000004</v>
      </c>
      <c r="AJ12">
        <f t="shared" si="1"/>
        <v>5.3365600000000004</v>
      </c>
      <c r="AK12">
        <f>IF(ISERROR(1/VLOOKUP($B12,Leveranser!$B$1:$S$500,MATCH("såld värme (gwh)",Leveranser!$B$1:$S$1,0),FALSE)),"",VLOOKUP($B12,Leveranser!$B$1:$S$500,MATCH("såld värme (gwh)",Leveranser!$B$1:$S$1,0),FALSE))</f>
        <v>3.5</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37">
        <f t="shared" si="2"/>
        <v>0.65585320880867071</v>
      </c>
      <c r="AP12" t="str">
        <f>VLOOKUP($B12,Miljövärden!$B$1:$H$446,7,FALSE)</f>
        <v>Ja</v>
      </c>
      <c r="AQ12" t="str">
        <f>VLOOKUP($B12,Miljövärden!$B$1:$H$446,6,FALSE)</f>
        <v>Ja</v>
      </c>
      <c r="AU12">
        <f t="shared" si="3"/>
        <v>8.856E-2</v>
      </c>
      <c r="AV12">
        <f t="shared" si="4"/>
        <v>0</v>
      </c>
      <c r="AW12">
        <f t="shared" si="5"/>
        <v>0</v>
      </c>
      <c r="AX12">
        <f t="shared" si="6"/>
        <v>5.1680000000000001</v>
      </c>
      <c r="AZ12">
        <f t="shared" si="7"/>
        <v>5.1680000000000001</v>
      </c>
      <c r="BE12"/>
      <c r="BF12"/>
      <c r="BG12"/>
      <c r="BH12"/>
      <c r="BI12"/>
    </row>
    <row r="13" spans="1:64" x14ac:dyDescent="0.25">
      <c r="A13" s="2" t="s">
        <v>31</v>
      </c>
      <c r="B13" s="2" t="s">
        <v>35</v>
      </c>
      <c r="C13">
        <f>VLOOKUP($B13,'Tillförd energi'!$B$1:$AS$566,MATCH(C$1,'Tillförd energi'!$B$1:$AQ$1,0),FALSE)</f>
        <v>0</v>
      </c>
      <c r="D13">
        <f>VLOOKUP($B13,'Tillförd energi'!$B$1:$AS$566,MATCH(D$1,'Tillförd energi'!$B$1:$AQ$1,0),FALSE)</f>
        <v>8.1000000000000003E-2</v>
      </c>
      <c r="E13">
        <f>VLOOKUP($B13,'Tillförd energi'!$B$1:$AS$566,MATCH(E$1,'Tillförd energi'!$B$1:$AQ$1,0),FALSE)</f>
        <v>0</v>
      </c>
      <c r="F13">
        <f>VLOOKUP($B13,'Tillförd energi'!$B$1:$AS$566,MATCH(F$1,'Tillförd energi'!$B$1:$AQ$1,0),FALSE)</f>
        <v>0</v>
      </c>
      <c r="G13">
        <f>VLOOKUP($B13,'Tillförd energi'!$B$1:$AS$566,MATCH(G$1,'Tillförd energi'!$B$1:$AQ$1,0),FALSE)</f>
        <v>0</v>
      </c>
      <c r="H13">
        <f>VLOOKUP($B13,'Tillförd energi'!$B$1:$AS$566,MATCH(H$1,'Tillförd energi'!$B$1:$AQ$1,0),FALSE)</f>
        <v>0</v>
      </c>
      <c r="I13">
        <f>VLOOKUP($B13,'Tillförd energi'!$B$1:$AS$566,MATCH(I$1,'Tillförd energi'!$B$1:$AQ$1,0),FALSE)</f>
        <v>0</v>
      </c>
      <c r="J13">
        <f>VLOOKUP($B13,'Tillförd energi'!$B$1:$AS$566,MATCH(J$1,'Tillförd energi'!$B$1:$AQ$1,0),FALSE)</f>
        <v>0</v>
      </c>
      <c r="K13">
        <v>0</v>
      </c>
      <c r="L13">
        <f>VLOOKUP($B13,'Tillförd energi'!$B$1:$AS$566,MATCH(L$1,'Tillförd energi'!$B$1:$AQ$1,0),FALSE)</f>
        <v>0</v>
      </c>
      <c r="M13">
        <f>VLOOKUP($B13,'Tillförd energi'!$B$1:$AS$566,MATCH(M$1,'Tillförd energi'!$B$1:$AQ$1,0),FALSE)</f>
        <v>0</v>
      </c>
      <c r="N13">
        <f>VLOOKUP($B13,'Tillförd energi'!$B$1:$AS$566,MATCH(N$1,'Tillförd energi'!$B$1:$AQ$1,0),FALSE)</f>
        <v>0</v>
      </c>
      <c r="O13">
        <f>VLOOKUP($B13,'Tillförd energi'!$B$1:$AS$566,MATCH(O$1,'Tillförd energi'!$B$1:$AQ$1,0),FALSE)</f>
        <v>0</v>
      </c>
      <c r="P13">
        <f>VLOOKUP($B13,'Tillförd energi'!$B$1:$AS$566,MATCH(P$1,'Tillförd energi'!$B$1:$AQ$1,0),FALSE)</f>
        <v>0</v>
      </c>
      <c r="Q13">
        <f>VLOOKUP($B13,'Tillförd energi'!$B$1:$AS$566,MATCH(Q$1,'Tillförd energi'!$B$1:$AQ$1,0),FALSE)</f>
        <v>0</v>
      </c>
      <c r="R13">
        <f>VLOOKUP($B13,'Tillförd energi'!$B$1:$AS$566,MATCH(R$1,'Tillförd energi'!$B$1:$AQ$1,0),FALSE)</f>
        <v>0.93600000000000005</v>
      </c>
      <c r="S13">
        <f>VLOOKUP($B13,'Tillförd energi'!$B$1:$AS$566,MATCH(S$1,'Tillförd energi'!$B$1:$AQ$1,0),FALSE)</f>
        <v>0</v>
      </c>
      <c r="T13">
        <f>VLOOKUP($B13,'Tillförd energi'!$B$1:$AS$566,MATCH(T$1,'Tillförd energi'!$B$1:$AQ$1,0),FALSE)</f>
        <v>0</v>
      </c>
      <c r="U13">
        <f>VLOOKUP($B13,'Tillförd energi'!$B$1:$AS$566,MATCH(U$1,'Tillförd energi'!$B$1:$AQ$1,0),FALSE)</f>
        <v>0</v>
      </c>
      <c r="V13">
        <f>VLOOKUP($B13,'Tillförd energi'!$B$1:$AS$566,MATCH(V$1,'Tillförd energi'!$B$1:$AQ$1,0),FALSE)</f>
        <v>0</v>
      </c>
      <c r="W13">
        <f>VLOOKUP($B13,'Tillförd energi'!$B$1:$AS$566,MATCH(W$1,'Tillförd energi'!$B$1:$AQ$1,0),FALSE)</f>
        <v>0</v>
      </c>
      <c r="X13">
        <f>VLOOKUP($B13,'Tillförd energi'!$B$1:$AS$566,MATCH(X$1,'Tillförd energi'!$B$1:$AQ$1,0),FALSE)</f>
        <v>0</v>
      </c>
      <c r="Y13">
        <f>VLOOKUP($B13,'Tillförd energi'!$B$1:$AS$566,MATCH(Y$1,'Tillförd energi'!$B$1:$AQ$1,0),FALSE)</f>
        <v>0</v>
      </c>
      <c r="Z13">
        <f>VLOOKUP($B13,'Tillförd energi'!$B$1:$AS$566,MATCH(Z$1,'Tillförd energi'!$B$1:$AQ$1,0),FALSE)</f>
        <v>0.05</v>
      </c>
      <c r="AA13">
        <f>VLOOKUP($B13,'Tillförd energi'!$B$1:$AS$566,MATCH(AA$1,'Tillförd energi'!$B$1:$AQ$1,0),FALSE)</f>
        <v>0</v>
      </c>
      <c r="AB13">
        <f>VLOOKUP($B13,'Tillförd energi'!$B$1:$AS$566,MATCH(AB$1,'Tillförd energi'!$B$1:$AQ$1,0),FALSE)</f>
        <v>0</v>
      </c>
      <c r="AC13">
        <f>VLOOKUP($B13,'Tillförd energi'!$B$1:$AS$566,MATCH(AC$1,'Tillförd energi'!$B$1:$AQ$1,0),FALSE)</f>
        <v>0</v>
      </c>
      <c r="AD13">
        <f>VLOOKUP($B13,'Tillförd energi'!$B$1:$AS$566,MATCH(AD$1,'Tillförd energi'!$B$1:$AQ$1,0),FALSE)</f>
        <v>0</v>
      </c>
      <c r="AE13">
        <f>VLOOKUP($B13,'Tillförd energi'!$B$1:$AS$566,MATCH(AE$1,'Tillförd energi'!$B$1:$AQ$1,0),FALSE)</f>
        <v>0</v>
      </c>
      <c r="AF13">
        <f>VLOOKUP($B13,'Tillförd energi'!$B$1:$AS$566,MATCH(AF$1,'Tillförd energi'!$B$1:$AQ$1,0),FALSE)</f>
        <v>1.0999999999999999E-2</v>
      </c>
      <c r="AG13">
        <f>IFERROR(VLOOKUP(B13,Miljö!$B$1:$S$476,9,FALSE)/1,0)</f>
        <v>0</v>
      </c>
      <c r="AI13">
        <f t="shared" si="0"/>
        <v>1.0780000000000001</v>
      </c>
      <c r="AJ13">
        <f t="shared" si="1"/>
        <v>1.0780000000000001</v>
      </c>
      <c r="AK13">
        <f>IF(ISERROR(1/VLOOKUP($B13,Leveranser!$B$1:$S$500,MATCH("såld värme (gwh)",Leveranser!$B$1:$S$1,0),FALSE)),"",VLOOKUP($B13,Leveranser!$B$1:$S$500,MATCH("såld värme (gwh)",Leveranser!$B$1:$S$1,0),FALSE))</f>
        <v>0.75800000000000001</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37">
        <f t="shared" si="2"/>
        <v>0.70315398886827452</v>
      </c>
      <c r="AP13" t="str">
        <f>VLOOKUP($B13,Miljövärden!$B$1:$H$446,7,FALSE)</f>
        <v>Ja</v>
      </c>
      <c r="AQ13" t="str">
        <f>VLOOKUP($B13,Miljövärden!$B$1:$H$446,6,FALSE)</f>
        <v>Ja</v>
      </c>
      <c r="AU13">
        <f t="shared" si="3"/>
        <v>6.0999999999999999E-2</v>
      </c>
      <c r="AV13">
        <f t="shared" si="4"/>
        <v>0</v>
      </c>
      <c r="AW13">
        <f t="shared" si="5"/>
        <v>0</v>
      </c>
      <c r="AX13">
        <f t="shared" si="6"/>
        <v>0.93600000000000005</v>
      </c>
      <c r="AZ13">
        <f t="shared" si="7"/>
        <v>0.93600000000000005</v>
      </c>
      <c r="BE13"/>
      <c r="BF13"/>
      <c r="BG13"/>
      <c r="BH13"/>
      <c r="BI13"/>
    </row>
    <row r="14" spans="1:64" x14ac:dyDescent="0.25">
      <c r="A14" s="2" t="s">
        <v>36</v>
      </c>
      <c r="B14" s="2" t="s">
        <v>37</v>
      </c>
      <c r="C14">
        <f>VLOOKUP($B14,'Tillförd energi'!$B$1:$AS$566,MATCH(C$1,'Tillförd energi'!$B$1:$AQ$1,0),FALSE)</f>
        <v>0</v>
      </c>
      <c r="D14">
        <f>VLOOKUP($B14,'Tillförd energi'!$B$1:$AS$566,MATCH(D$1,'Tillförd energi'!$B$1:$AQ$1,0),FALSE)</f>
        <v>0.18</v>
      </c>
      <c r="E14">
        <f>VLOOKUP($B14,'Tillförd energi'!$B$1:$AS$566,MATCH(E$1,'Tillförd energi'!$B$1:$AQ$1,0),FALSE)</f>
        <v>0</v>
      </c>
      <c r="F14">
        <f>VLOOKUP($B14,'Tillförd energi'!$B$1:$AS$566,MATCH(F$1,'Tillförd energi'!$B$1:$AQ$1,0),FALSE)</f>
        <v>0</v>
      </c>
      <c r="G14">
        <f>VLOOKUP($B14,'Tillförd energi'!$B$1:$AS$566,MATCH(G$1,'Tillförd energi'!$B$1:$AQ$1,0),FALSE)</f>
        <v>0</v>
      </c>
      <c r="H14">
        <f>VLOOKUP($B14,'Tillförd energi'!$B$1:$AS$566,MATCH(H$1,'Tillförd energi'!$B$1:$AQ$1,0),FALSE)</f>
        <v>0</v>
      </c>
      <c r="I14">
        <f>VLOOKUP($B14,'Tillförd energi'!$B$1:$AS$566,MATCH(I$1,'Tillförd energi'!$B$1:$AQ$1,0),FALSE)</f>
        <v>0</v>
      </c>
      <c r="J14">
        <f>VLOOKUP($B14,'Tillförd energi'!$B$1:$AS$566,MATCH(J$1,'Tillförd energi'!$B$1:$AQ$1,0),FALSE)</f>
        <v>1.75</v>
      </c>
      <c r="K14">
        <v>0</v>
      </c>
      <c r="L14">
        <f>VLOOKUP($B14,'Tillförd energi'!$B$1:$AS$566,MATCH(L$1,'Tillförd energi'!$B$1:$AQ$1,0),FALSE)</f>
        <v>0</v>
      </c>
      <c r="M14">
        <f>VLOOKUP($B14,'Tillförd energi'!$B$1:$AS$566,MATCH(M$1,'Tillförd energi'!$B$1:$AQ$1,0),FALSE)</f>
        <v>0</v>
      </c>
      <c r="N14">
        <f>VLOOKUP($B14,'Tillförd energi'!$B$1:$AS$566,MATCH(N$1,'Tillförd energi'!$B$1:$AQ$1,0),FALSE)</f>
        <v>0</v>
      </c>
      <c r="O14">
        <f>VLOOKUP($B14,'Tillförd energi'!$B$1:$AS$566,MATCH(O$1,'Tillförd energi'!$B$1:$AQ$1,0),FALSE)</f>
        <v>0</v>
      </c>
      <c r="P14">
        <f>VLOOKUP($B14,'Tillförd energi'!$B$1:$AS$566,MATCH(P$1,'Tillförd energi'!$B$1:$AQ$1,0),FALSE)</f>
        <v>0</v>
      </c>
      <c r="Q14">
        <f>VLOOKUP($B14,'Tillförd energi'!$B$1:$AS$566,MATCH(Q$1,'Tillförd energi'!$B$1:$AQ$1,0),FALSE)</f>
        <v>95.3</v>
      </c>
      <c r="R14">
        <f>VLOOKUP($B14,'Tillförd energi'!$B$1:$AS$566,MATCH(R$1,'Tillförd energi'!$B$1:$AQ$1,0),FALSE)</f>
        <v>0</v>
      </c>
      <c r="S14">
        <f>VLOOKUP($B14,'Tillförd energi'!$B$1:$AS$566,MATCH(S$1,'Tillförd energi'!$B$1:$AQ$1,0),FALSE)</f>
        <v>0</v>
      </c>
      <c r="T14">
        <f>VLOOKUP($B14,'Tillförd energi'!$B$1:$AS$566,MATCH(T$1,'Tillförd energi'!$B$1:$AQ$1,0),FALSE)</f>
        <v>0</v>
      </c>
      <c r="U14">
        <f>VLOOKUP($B14,'Tillförd energi'!$B$1:$AS$566,MATCH(U$1,'Tillförd energi'!$B$1:$AQ$1,0),FALSE)</f>
        <v>0</v>
      </c>
      <c r="V14">
        <f>VLOOKUP($B14,'Tillförd energi'!$B$1:$AS$566,MATCH(V$1,'Tillförd energi'!$B$1:$AQ$1,0),FALSE)</f>
        <v>0</v>
      </c>
      <c r="W14">
        <f>VLOOKUP($B14,'Tillförd energi'!$B$1:$AS$566,MATCH(W$1,'Tillförd energi'!$B$1:$AQ$1,0),FALSE)</f>
        <v>3.9</v>
      </c>
      <c r="X14">
        <f>VLOOKUP($B14,'Tillförd energi'!$B$1:$AS$566,MATCH(X$1,'Tillförd energi'!$B$1:$AQ$1,0),FALSE)</f>
        <v>0</v>
      </c>
      <c r="Y14">
        <f>VLOOKUP($B14,'Tillförd energi'!$B$1:$AS$566,MATCH(Y$1,'Tillförd energi'!$B$1:$AQ$1,0),FALSE)</f>
        <v>0</v>
      </c>
      <c r="Z14">
        <f>VLOOKUP($B14,'Tillförd energi'!$B$1:$AS$566,MATCH(Z$1,'Tillförd energi'!$B$1:$AQ$1,0),FALSE)</f>
        <v>0</v>
      </c>
      <c r="AA14">
        <f>VLOOKUP($B14,'Tillförd energi'!$B$1:$AS$566,MATCH(AA$1,'Tillförd energi'!$B$1:$AQ$1,0),FALSE)</f>
        <v>0</v>
      </c>
      <c r="AB14">
        <f>VLOOKUP($B14,'Tillförd energi'!$B$1:$AS$566,MATCH(AB$1,'Tillförd energi'!$B$1:$AQ$1,0),FALSE)</f>
        <v>0</v>
      </c>
      <c r="AC14">
        <f>VLOOKUP($B14,'Tillförd energi'!$B$1:$AS$566,MATCH(AC$1,'Tillförd energi'!$B$1:$AQ$1,0),FALSE)</f>
        <v>29.8</v>
      </c>
      <c r="AD14">
        <f>VLOOKUP($B14,'Tillförd energi'!$B$1:$AS$566,MATCH(AD$1,'Tillförd energi'!$B$1:$AQ$1,0),FALSE)</f>
        <v>0</v>
      </c>
      <c r="AE14">
        <f>VLOOKUP($B14,'Tillförd energi'!$B$1:$AS$566,MATCH(AE$1,'Tillförd energi'!$B$1:$AQ$1,0),FALSE)</f>
        <v>0</v>
      </c>
      <c r="AF14">
        <f>VLOOKUP($B14,'Tillförd energi'!$B$1:$AS$566,MATCH(AF$1,'Tillförd energi'!$B$1:$AQ$1,0),FALSE)</f>
        <v>3.07</v>
      </c>
      <c r="AG14">
        <f>IFERROR(VLOOKUP(B14,Miljö!$B$1:$S$476,9,FALSE)/1,0)</f>
        <v>0</v>
      </c>
      <c r="AI14">
        <f t="shared" si="0"/>
        <v>134</v>
      </c>
      <c r="AJ14">
        <f t="shared" si="1"/>
        <v>134</v>
      </c>
      <c r="AK14">
        <f>IF(ISERROR(1/VLOOKUP($B14,Leveranser!$B$1:$S$500,MATCH("såld värme (gwh)",Leveranser!$B$1:$S$1,0),FALSE)),"",VLOOKUP($B14,Leveranser!$B$1:$S$500,MATCH("såld värme (gwh)",Leveranser!$B$1:$S$1,0),FALSE))</f>
        <v>112.4</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37">
        <f t="shared" si="2"/>
        <v>0.83880597014925373</v>
      </c>
      <c r="AP14" t="str">
        <f>VLOOKUP($B14,Miljövärden!$B$1:$H$446,7,FALSE)</f>
        <v>Ja</v>
      </c>
      <c r="AQ14" t="str">
        <f>VLOOKUP($B14,Miljövärden!$B$1:$H$446,6,FALSE)</f>
        <v>Ja</v>
      </c>
      <c r="AU14">
        <f t="shared" si="3"/>
        <v>3.07</v>
      </c>
      <c r="AV14">
        <f t="shared" si="4"/>
        <v>0</v>
      </c>
      <c r="AW14">
        <f t="shared" si="5"/>
        <v>95.3</v>
      </c>
      <c r="AX14">
        <f t="shared" si="6"/>
        <v>0</v>
      </c>
      <c r="AZ14">
        <f t="shared" si="7"/>
        <v>99.2</v>
      </c>
      <c r="BE14"/>
      <c r="BF14"/>
      <c r="BG14"/>
      <c r="BH14"/>
      <c r="BI14"/>
    </row>
    <row r="15" spans="1:64" x14ac:dyDescent="0.25">
      <c r="A15" s="2" t="s">
        <v>38</v>
      </c>
      <c r="B15" s="2" t="s">
        <v>39</v>
      </c>
      <c r="C15">
        <f>VLOOKUP($B15,'Tillförd energi'!$B$1:$AS$566,MATCH(C$1,'Tillförd energi'!$B$1:$AQ$1,0),FALSE)</f>
        <v>0</v>
      </c>
      <c r="D15">
        <f>VLOOKUP($B15,'Tillförd energi'!$B$1:$AS$566,MATCH(D$1,'Tillförd energi'!$B$1:$AQ$1,0),FALSE)</f>
        <v>0</v>
      </c>
      <c r="E15">
        <f>VLOOKUP($B15,'Tillförd energi'!$B$1:$AS$566,MATCH(E$1,'Tillförd energi'!$B$1:$AQ$1,0),FALSE)</f>
        <v>0</v>
      </c>
      <c r="F15">
        <f>VLOOKUP($B15,'Tillförd energi'!$B$1:$AS$566,MATCH(F$1,'Tillförd energi'!$B$1:$AQ$1,0),FALSE)</f>
        <v>0</v>
      </c>
      <c r="G15">
        <f>VLOOKUP($B15,'Tillförd energi'!$B$1:$AS$566,MATCH(G$1,'Tillförd energi'!$B$1:$AQ$1,0),FALSE)</f>
        <v>0</v>
      </c>
      <c r="H15">
        <f>VLOOKUP($B15,'Tillförd energi'!$B$1:$AS$566,MATCH(H$1,'Tillförd energi'!$B$1:$AQ$1,0),FALSE)</f>
        <v>0</v>
      </c>
      <c r="I15">
        <f>VLOOKUP($B15,'Tillförd energi'!$B$1:$AS$566,MATCH(I$1,'Tillförd energi'!$B$1:$AQ$1,0),FALSE)</f>
        <v>0</v>
      </c>
      <c r="J15">
        <f>VLOOKUP($B15,'Tillförd energi'!$B$1:$AS$566,MATCH(J$1,'Tillförd energi'!$B$1:$AQ$1,0),FALSE)</f>
        <v>0</v>
      </c>
      <c r="K15">
        <v>0</v>
      </c>
      <c r="L15">
        <f>VLOOKUP($B15,'Tillförd energi'!$B$1:$AS$566,MATCH(L$1,'Tillförd energi'!$B$1:$AQ$1,0),FALSE)</f>
        <v>0</v>
      </c>
      <c r="M15">
        <f>VLOOKUP($B15,'Tillförd energi'!$B$1:$AS$566,MATCH(M$1,'Tillförd energi'!$B$1:$AQ$1,0),FALSE)</f>
        <v>0</v>
      </c>
      <c r="N15">
        <f>VLOOKUP($B15,'Tillförd energi'!$B$1:$AS$566,MATCH(N$1,'Tillförd energi'!$B$1:$AQ$1,0),FALSE)</f>
        <v>0</v>
      </c>
      <c r="O15">
        <f>VLOOKUP($B15,'Tillförd energi'!$B$1:$AS$566,MATCH(O$1,'Tillförd energi'!$B$1:$AQ$1,0),FALSE)</f>
        <v>0</v>
      </c>
      <c r="P15">
        <f>VLOOKUP($B15,'Tillförd energi'!$B$1:$AS$566,MATCH(P$1,'Tillförd energi'!$B$1:$AQ$1,0),FALSE)</f>
        <v>0</v>
      </c>
      <c r="Q15">
        <f>VLOOKUP($B15,'Tillförd energi'!$B$1:$AS$566,MATCH(Q$1,'Tillförd energi'!$B$1:$AQ$1,0),FALSE)</f>
        <v>0</v>
      </c>
      <c r="R15">
        <f>VLOOKUP($B15,'Tillförd energi'!$B$1:$AS$566,MATCH(R$1,'Tillförd energi'!$B$1:$AQ$1,0),FALSE)</f>
        <v>0</v>
      </c>
      <c r="S15">
        <f>VLOOKUP($B15,'Tillförd energi'!$B$1:$AS$566,MATCH(S$1,'Tillförd energi'!$B$1:$AQ$1,0),FALSE)</f>
        <v>0</v>
      </c>
      <c r="T15">
        <f>VLOOKUP($B15,'Tillförd energi'!$B$1:$AS$566,MATCH(T$1,'Tillförd energi'!$B$1:$AQ$1,0),FALSE)</f>
        <v>0</v>
      </c>
      <c r="U15">
        <f>VLOOKUP($B15,'Tillförd energi'!$B$1:$AS$566,MATCH(U$1,'Tillförd energi'!$B$1:$AQ$1,0),FALSE)</f>
        <v>0</v>
      </c>
      <c r="V15">
        <f>VLOOKUP($B15,'Tillförd energi'!$B$1:$AS$566,MATCH(V$1,'Tillförd energi'!$B$1:$AQ$1,0),FALSE)</f>
        <v>0</v>
      </c>
      <c r="W15">
        <f>VLOOKUP($B15,'Tillförd energi'!$B$1:$AS$566,MATCH(W$1,'Tillförd energi'!$B$1:$AQ$1,0),FALSE)</f>
        <v>0</v>
      </c>
      <c r="X15">
        <f>VLOOKUP($B15,'Tillförd energi'!$B$1:$AS$566,MATCH(X$1,'Tillförd energi'!$B$1:$AQ$1,0),FALSE)</f>
        <v>0</v>
      </c>
      <c r="Y15">
        <f>VLOOKUP($B15,'Tillförd energi'!$B$1:$AS$566,MATCH(Y$1,'Tillförd energi'!$B$1:$AQ$1,0),FALSE)</f>
        <v>0</v>
      </c>
      <c r="Z15">
        <f>VLOOKUP($B15,'Tillförd energi'!$B$1:$AS$566,MATCH(Z$1,'Tillförd energi'!$B$1:$AQ$1,0),FALSE)</f>
        <v>0</v>
      </c>
      <c r="AA15">
        <f>VLOOKUP($B15,'Tillförd energi'!$B$1:$AS$566,MATCH(AA$1,'Tillförd energi'!$B$1:$AQ$1,0),FALSE)</f>
        <v>0</v>
      </c>
      <c r="AB15">
        <f>VLOOKUP($B15,'Tillförd energi'!$B$1:$AS$566,MATCH(AB$1,'Tillförd energi'!$B$1:$AQ$1,0),FALSE)</f>
        <v>0</v>
      </c>
      <c r="AC15">
        <f>VLOOKUP($B15,'Tillförd energi'!$B$1:$AS$566,MATCH(AC$1,'Tillförd energi'!$B$1:$AQ$1,0),FALSE)</f>
        <v>0</v>
      </c>
      <c r="AD15">
        <f>VLOOKUP($B15,'Tillförd energi'!$B$1:$AS$566,MATCH(AD$1,'Tillförd energi'!$B$1:$AQ$1,0),FALSE)</f>
        <v>0</v>
      </c>
      <c r="AE15">
        <f>VLOOKUP($B15,'Tillförd energi'!$B$1:$AS$566,MATCH(AE$1,'Tillförd energi'!$B$1:$AQ$1,0),FALSE)</f>
        <v>0</v>
      </c>
      <c r="AF15">
        <f>VLOOKUP($B15,'Tillförd energi'!$B$1:$AS$566,MATCH(AF$1,'Tillförd energi'!$B$1:$AQ$1,0),FALSE)</f>
        <v>0</v>
      </c>
      <c r="AG15">
        <f>IFERROR(VLOOKUP(B15,Miljö!$B$1:$S$476,9,FALSE)/1,0)</f>
        <v>0</v>
      </c>
      <c r="AI15">
        <f t="shared" si="0"/>
        <v>0</v>
      </c>
      <c r="AJ15">
        <f t="shared" si="1"/>
        <v>0</v>
      </c>
      <c r="AK15" t="str">
        <f>IF(ISERROR(1/VLOOKUP($B15,Leveranser!$B$1:$S$500,MATCH("såld värme (gwh)",Leveranser!$B$1:$S$1,0),FALSE)),"",VLOOKUP($B15,Leveranser!$B$1:$S$500,MATCH("såld värme (gwh)",Leveranser!$B$1:$S$1,0),FALSE))</f>
        <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37" t="str">
        <f t="shared" si="2"/>
        <v/>
      </c>
      <c r="AP15" t="str">
        <f>VLOOKUP($B15,Miljövärden!$B$1:$H$446,7,FALSE)</f>
        <v>Nej</v>
      </c>
      <c r="AQ15" t="str">
        <f>VLOOKUP($B15,Miljövärden!$B$1:$H$446,6,FALSE)</f>
        <v>Nej</v>
      </c>
      <c r="AU15">
        <f t="shared" si="3"/>
        <v>0</v>
      </c>
      <c r="AV15">
        <f t="shared" si="4"/>
        <v>0</v>
      </c>
      <c r="AW15">
        <f t="shared" si="5"/>
        <v>0</v>
      </c>
      <c r="AX15">
        <f t="shared" si="6"/>
        <v>0</v>
      </c>
      <c r="AZ15">
        <f t="shared" si="7"/>
        <v>0</v>
      </c>
      <c r="BE15"/>
      <c r="BF15"/>
      <c r="BG15"/>
      <c r="BH15"/>
      <c r="BI15"/>
    </row>
    <row r="16" spans="1:64" x14ac:dyDescent="0.25">
      <c r="A16" s="2" t="s">
        <v>38</v>
      </c>
      <c r="B16" s="2" t="s">
        <v>41</v>
      </c>
      <c r="C16">
        <f>VLOOKUP($B16,'Tillförd energi'!$B$1:$AS$566,MATCH(C$1,'Tillförd energi'!$B$1:$AQ$1,0),FALSE)</f>
        <v>0</v>
      </c>
      <c r="D16">
        <f>VLOOKUP($B16,'Tillförd energi'!$B$1:$AS$566,MATCH(D$1,'Tillförd energi'!$B$1:$AQ$1,0),FALSE)</f>
        <v>0</v>
      </c>
      <c r="E16">
        <f>VLOOKUP($B16,'Tillförd energi'!$B$1:$AS$566,MATCH(E$1,'Tillförd energi'!$B$1:$AQ$1,0),FALSE)</f>
        <v>0</v>
      </c>
      <c r="F16">
        <f>VLOOKUP($B16,'Tillförd energi'!$B$1:$AS$566,MATCH(F$1,'Tillförd energi'!$B$1:$AQ$1,0),FALSE)</f>
        <v>0</v>
      </c>
      <c r="G16">
        <f>VLOOKUP($B16,'Tillförd energi'!$B$1:$AS$566,MATCH(G$1,'Tillförd energi'!$B$1:$AQ$1,0),FALSE)</f>
        <v>0</v>
      </c>
      <c r="H16">
        <f>VLOOKUP($B16,'Tillförd energi'!$B$1:$AS$566,MATCH(H$1,'Tillförd energi'!$B$1:$AQ$1,0),FALSE)</f>
        <v>0</v>
      </c>
      <c r="I16">
        <f>VLOOKUP($B16,'Tillförd energi'!$B$1:$AS$566,MATCH(I$1,'Tillförd energi'!$B$1:$AQ$1,0),FALSE)</f>
        <v>0</v>
      </c>
      <c r="J16">
        <f>VLOOKUP($B16,'Tillförd energi'!$B$1:$AS$566,MATCH(J$1,'Tillförd energi'!$B$1:$AQ$1,0),FALSE)</f>
        <v>0</v>
      </c>
      <c r="K16">
        <v>0</v>
      </c>
      <c r="L16">
        <f>VLOOKUP($B16,'Tillförd energi'!$B$1:$AS$566,MATCH(L$1,'Tillförd energi'!$B$1:$AQ$1,0),FALSE)</f>
        <v>0</v>
      </c>
      <c r="M16">
        <f>VLOOKUP($B16,'Tillförd energi'!$B$1:$AS$566,MATCH(M$1,'Tillförd energi'!$B$1:$AQ$1,0),FALSE)</f>
        <v>0</v>
      </c>
      <c r="N16">
        <f>VLOOKUP($B16,'Tillförd energi'!$B$1:$AS$566,MATCH(N$1,'Tillförd energi'!$B$1:$AQ$1,0),FALSE)</f>
        <v>0</v>
      </c>
      <c r="O16">
        <f>VLOOKUP($B16,'Tillförd energi'!$B$1:$AS$566,MATCH(O$1,'Tillförd energi'!$B$1:$AQ$1,0),FALSE)</f>
        <v>0</v>
      </c>
      <c r="P16">
        <f>VLOOKUP($B16,'Tillförd energi'!$B$1:$AS$566,MATCH(P$1,'Tillförd energi'!$B$1:$AQ$1,0),FALSE)</f>
        <v>0</v>
      </c>
      <c r="Q16">
        <f>VLOOKUP($B16,'Tillförd energi'!$B$1:$AS$566,MATCH(Q$1,'Tillförd energi'!$B$1:$AQ$1,0),FALSE)</f>
        <v>0</v>
      </c>
      <c r="R16">
        <f>VLOOKUP($B16,'Tillförd energi'!$B$1:$AS$566,MATCH(R$1,'Tillförd energi'!$B$1:$AQ$1,0),FALSE)</f>
        <v>0</v>
      </c>
      <c r="S16">
        <f>VLOOKUP($B16,'Tillförd energi'!$B$1:$AS$566,MATCH(S$1,'Tillförd energi'!$B$1:$AQ$1,0),FALSE)</f>
        <v>0</v>
      </c>
      <c r="T16">
        <f>VLOOKUP($B16,'Tillförd energi'!$B$1:$AS$566,MATCH(T$1,'Tillförd energi'!$B$1:$AQ$1,0),FALSE)</f>
        <v>0</v>
      </c>
      <c r="U16">
        <f>VLOOKUP($B16,'Tillförd energi'!$B$1:$AS$566,MATCH(U$1,'Tillförd energi'!$B$1:$AQ$1,0),FALSE)</f>
        <v>0</v>
      </c>
      <c r="V16">
        <f>VLOOKUP($B16,'Tillförd energi'!$B$1:$AS$566,MATCH(V$1,'Tillförd energi'!$B$1:$AQ$1,0),FALSE)</f>
        <v>0</v>
      </c>
      <c r="W16">
        <f>VLOOKUP($B16,'Tillförd energi'!$B$1:$AS$566,MATCH(W$1,'Tillförd energi'!$B$1:$AQ$1,0),FALSE)</f>
        <v>0</v>
      </c>
      <c r="X16">
        <f>VLOOKUP($B16,'Tillförd energi'!$B$1:$AS$566,MATCH(X$1,'Tillförd energi'!$B$1:$AQ$1,0),FALSE)</f>
        <v>0</v>
      </c>
      <c r="Y16">
        <f>VLOOKUP($B16,'Tillförd energi'!$B$1:$AS$566,MATCH(Y$1,'Tillförd energi'!$B$1:$AQ$1,0),FALSE)</f>
        <v>0</v>
      </c>
      <c r="Z16">
        <f>VLOOKUP($B16,'Tillförd energi'!$B$1:$AS$566,MATCH(Z$1,'Tillförd energi'!$B$1:$AQ$1,0),FALSE)</f>
        <v>0</v>
      </c>
      <c r="AA16">
        <f>VLOOKUP($B16,'Tillförd energi'!$B$1:$AS$566,MATCH(AA$1,'Tillförd energi'!$B$1:$AQ$1,0),FALSE)</f>
        <v>0</v>
      </c>
      <c r="AB16">
        <f>VLOOKUP($B16,'Tillförd energi'!$B$1:$AS$566,MATCH(AB$1,'Tillförd energi'!$B$1:$AQ$1,0),FALSE)</f>
        <v>0</v>
      </c>
      <c r="AC16">
        <f>VLOOKUP($B16,'Tillförd energi'!$B$1:$AS$566,MATCH(AC$1,'Tillförd energi'!$B$1:$AQ$1,0),FALSE)</f>
        <v>0</v>
      </c>
      <c r="AD16">
        <f>VLOOKUP($B16,'Tillförd energi'!$B$1:$AS$566,MATCH(AD$1,'Tillförd energi'!$B$1:$AQ$1,0),FALSE)</f>
        <v>0</v>
      </c>
      <c r="AE16">
        <f>VLOOKUP($B16,'Tillförd energi'!$B$1:$AS$566,MATCH(AE$1,'Tillförd energi'!$B$1:$AQ$1,0),FALSE)</f>
        <v>0</v>
      </c>
      <c r="AF16">
        <f>VLOOKUP($B16,'Tillförd energi'!$B$1:$AS$566,MATCH(AF$1,'Tillförd energi'!$B$1:$AQ$1,0),FALSE)</f>
        <v>0</v>
      </c>
      <c r="AG16">
        <f>IFERROR(VLOOKUP(B16,Miljö!$B$1:$S$476,9,FALSE)/1,0)</f>
        <v>0</v>
      </c>
      <c r="AI16">
        <f t="shared" si="0"/>
        <v>0</v>
      </c>
      <c r="AJ16">
        <f t="shared" si="1"/>
        <v>0</v>
      </c>
      <c r="AK16" t="str">
        <f>IF(ISERROR(1/VLOOKUP($B16,Leveranser!$B$1:$S$500,MATCH("såld värme (gwh)",Leveranser!$B$1:$S$1,0),FALSE)),"",VLOOKUP($B16,Leveranser!$B$1:$S$500,MATCH("såld värme (gwh)",Leveranser!$B$1:$S$1,0),FALSE))</f>
        <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37" t="str">
        <f t="shared" si="2"/>
        <v/>
      </c>
      <c r="AP16" t="str">
        <f>VLOOKUP($B16,Miljövärden!$B$1:$H$446,7,FALSE)</f>
        <v>Nej</v>
      </c>
      <c r="AQ16" t="str">
        <f>VLOOKUP($B16,Miljövärden!$B$1:$H$446,6,FALSE)</f>
        <v>Nej</v>
      </c>
      <c r="AU16">
        <f t="shared" si="3"/>
        <v>0</v>
      </c>
      <c r="AV16">
        <f t="shared" si="4"/>
        <v>0</v>
      </c>
      <c r="AW16">
        <f t="shared" si="5"/>
        <v>0</v>
      </c>
      <c r="AX16">
        <f t="shared" si="6"/>
        <v>0</v>
      </c>
      <c r="AZ16">
        <f t="shared" si="7"/>
        <v>0</v>
      </c>
      <c r="BE16"/>
      <c r="BF16"/>
      <c r="BG16"/>
      <c r="BH16"/>
      <c r="BI16"/>
    </row>
    <row r="17" spans="1:52" customFormat="1" x14ac:dyDescent="0.25">
      <c r="A17" s="2" t="s">
        <v>38</v>
      </c>
      <c r="B17" s="2" t="s">
        <v>42</v>
      </c>
      <c r="C17">
        <f>VLOOKUP($B17,'Tillförd energi'!$B$1:$AS$566,MATCH(C$1,'Tillförd energi'!$B$1:$AQ$1,0),FALSE)</f>
        <v>0</v>
      </c>
      <c r="D17">
        <f>VLOOKUP($B17,'Tillförd energi'!$B$1:$AS$566,MATCH(D$1,'Tillförd energi'!$B$1:$AQ$1,0),FALSE)</f>
        <v>0</v>
      </c>
      <c r="E17">
        <f>VLOOKUP($B17,'Tillförd energi'!$B$1:$AS$566,MATCH(E$1,'Tillförd energi'!$B$1:$AQ$1,0),FALSE)</f>
        <v>0</v>
      </c>
      <c r="F17">
        <f>VLOOKUP($B17,'Tillförd energi'!$B$1:$AS$566,MATCH(F$1,'Tillförd energi'!$B$1:$AQ$1,0),FALSE)</f>
        <v>0</v>
      </c>
      <c r="G17">
        <f>VLOOKUP($B17,'Tillförd energi'!$B$1:$AS$566,MATCH(G$1,'Tillförd energi'!$B$1:$AQ$1,0),FALSE)</f>
        <v>0</v>
      </c>
      <c r="H17">
        <f>VLOOKUP($B17,'Tillförd energi'!$B$1:$AS$566,MATCH(H$1,'Tillförd energi'!$B$1:$AQ$1,0),FALSE)</f>
        <v>0</v>
      </c>
      <c r="I17">
        <f>VLOOKUP($B17,'Tillförd energi'!$B$1:$AS$566,MATCH(I$1,'Tillförd energi'!$B$1:$AQ$1,0),FALSE)</f>
        <v>0</v>
      </c>
      <c r="J17">
        <f>VLOOKUP($B17,'Tillförd energi'!$B$1:$AS$566,MATCH(J$1,'Tillförd energi'!$B$1:$AQ$1,0),FALSE)</f>
        <v>0</v>
      </c>
      <c r="K17">
        <v>0</v>
      </c>
      <c r="L17">
        <f>VLOOKUP($B17,'Tillförd energi'!$B$1:$AS$566,MATCH(L$1,'Tillförd energi'!$B$1:$AQ$1,0),FALSE)</f>
        <v>0</v>
      </c>
      <c r="M17">
        <f>VLOOKUP($B17,'Tillförd energi'!$B$1:$AS$566,MATCH(M$1,'Tillförd energi'!$B$1:$AQ$1,0),FALSE)</f>
        <v>0</v>
      </c>
      <c r="N17">
        <f>VLOOKUP($B17,'Tillförd energi'!$B$1:$AS$566,MATCH(N$1,'Tillförd energi'!$B$1:$AQ$1,0),FALSE)</f>
        <v>0</v>
      </c>
      <c r="O17">
        <f>VLOOKUP($B17,'Tillförd energi'!$B$1:$AS$566,MATCH(O$1,'Tillförd energi'!$B$1:$AQ$1,0),FALSE)</f>
        <v>0</v>
      </c>
      <c r="P17">
        <f>VLOOKUP($B17,'Tillförd energi'!$B$1:$AS$566,MATCH(P$1,'Tillförd energi'!$B$1:$AQ$1,0),FALSE)</f>
        <v>0</v>
      </c>
      <c r="Q17">
        <f>VLOOKUP($B17,'Tillförd energi'!$B$1:$AS$566,MATCH(Q$1,'Tillförd energi'!$B$1:$AQ$1,0),FALSE)</f>
        <v>0</v>
      </c>
      <c r="R17">
        <f>VLOOKUP($B17,'Tillförd energi'!$B$1:$AS$566,MATCH(R$1,'Tillförd energi'!$B$1:$AQ$1,0),FALSE)</f>
        <v>0</v>
      </c>
      <c r="S17">
        <f>VLOOKUP($B17,'Tillförd energi'!$B$1:$AS$566,MATCH(S$1,'Tillförd energi'!$B$1:$AQ$1,0),FALSE)</f>
        <v>0</v>
      </c>
      <c r="T17">
        <f>VLOOKUP($B17,'Tillförd energi'!$B$1:$AS$566,MATCH(T$1,'Tillförd energi'!$B$1:$AQ$1,0),FALSE)</f>
        <v>0</v>
      </c>
      <c r="U17">
        <f>VLOOKUP($B17,'Tillförd energi'!$B$1:$AS$566,MATCH(U$1,'Tillförd energi'!$B$1:$AQ$1,0),FALSE)</f>
        <v>0</v>
      </c>
      <c r="V17">
        <f>VLOOKUP($B17,'Tillförd energi'!$B$1:$AS$566,MATCH(V$1,'Tillförd energi'!$B$1:$AQ$1,0),FALSE)</f>
        <v>0</v>
      </c>
      <c r="W17">
        <f>VLOOKUP($B17,'Tillförd energi'!$B$1:$AS$566,MATCH(W$1,'Tillförd energi'!$B$1:$AQ$1,0),FALSE)</f>
        <v>0</v>
      </c>
      <c r="X17">
        <f>VLOOKUP($B17,'Tillförd energi'!$B$1:$AS$566,MATCH(X$1,'Tillförd energi'!$B$1:$AQ$1,0),FALSE)</f>
        <v>0</v>
      </c>
      <c r="Y17">
        <f>VLOOKUP($B17,'Tillförd energi'!$B$1:$AS$566,MATCH(Y$1,'Tillförd energi'!$B$1:$AQ$1,0),FALSE)</f>
        <v>0</v>
      </c>
      <c r="Z17">
        <f>VLOOKUP($B17,'Tillförd energi'!$B$1:$AS$566,MATCH(Z$1,'Tillförd energi'!$B$1:$AQ$1,0),FALSE)</f>
        <v>0</v>
      </c>
      <c r="AA17">
        <f>VLOOKUP($B17,'Tillförd energi'!$B$1:$AS$566,MATCH(AA$1,'Tillförd energi'!$B$1:$AQ$1,0),FALSE)</f>
        <v>0</v>
      </c>
      <c r="AB17">
        <f>VLOOKUP($B17,'Tillförd energi'!$B$1:$AS$566,MATCH(AB$1,'Tillförd energi'!$B$1:$AQ$1,0),FALSE)</f>
        <v>0</v>
      </c>
      <c r="AC17">
        <f>VLOOKUP($B17,'Tillförd energi'!$B$1:$AS$566,MATCH(AC$1,'Tillförd energi'!$B$1:$AQ$1,0),FALSE)</f>
        <v>0</v>
      </c>
      <c r="AD17">
        <f>VLOOKUP($B17,'Tillförd energi'!$B$1:$AS$566,MATCH(AD$1,'Tillförd energi'!$B$1:$AQ$1,0),FALSE)</f>
        <v>0</v>
      </c>
      <c r="AE17">
        <f>VLOOKUP($B17,'Tillförd energi'!$B$1:$AS$566,MATCH(AE$1,'Tillförd energi'!$B$1:$AQ$1,0),FALSE)</f>
        <v>0</v>
      </c>
      <c r="AF17">
        <f>VLOOKUP($B17,'Tillförd energi'!$B$1:$AS$566,MATCH(AF$1,'Tillförd energi'!$B$1:$AQ$1,0),FALSE)</f>
        <v>0</v>
      </c>
      <c r="AG17">
        <f>IFERROR(VLOOKUP(B17,Miljö!$B$1:$S$476,9,FALSE)/1,0)</f>
        <v>0</v>
      </c>
      <c r="AI17">
        <f t="shared" si="0"/>
        <v>0</v>
      </c>
      <c r="AJ17">
        <f t="shared" si="1"/>
        <v>0</v>
      </c>
      <c r="AK17" t="str">
        <f>IF(ISERROR(1/VLOOKUP($B17,Leveranser!$B$1:$S$500,MATCH("såld värme (gwh)",Leveranser!$B$1:$S$1,0),FALSE)),"",VLOOKUP($B17,Leveranser!$B$1:$S$500,MATCH("såld värme (gwh)",Leveranser!$B$1:$S$1,0),FALSE))</f>
        <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37" t="str">
        <f t="shared" si="2"/>
        <v/>
      </c>
      <c r="AP17" t="str">
        <f>VLOOKUP($B17,Miljövärden!$B$1:$H$446,7,FALSE)</f>
        <v>Nej</v>
      </c>
      <c r="AQ17" t="str">
        <f>VLOOKUP($B17,Miljövärden!$B$1:$H$446,6,FALSE)</f>
        <v>Nej</v>
      </c>
      <c r="AU17">
        <f t="shared" si="3"/>
        <v>0</v>
      </c>
      <c r="AV17">
        <f t="shared" si="4"/>
        <v>0</v>
      </c>
      <c r="AW17">
        <f t="shared" si="5"/>
        <v>0</v>
      </c>
      <c r="AX17">
        <f t="shared" si="6"/>
        <v>0</v>
      </c>
      <c r="AZ17">
        <f t="shared" si="7"/>
        <v>0</v>
      </c>
    </row>
    <row r="18" spans="1:52" customFormat="1" x14ac:dyDescent="0.25">
      <c r="A18" s="2" t="s">
        <v>43</v>
      </c>
      <c r="B18" s="2" t="s">
        <v>44</v>
      </c>
      <c r="C18">
        <f>VLOOKUP($B18,'Tillförd energi'!$B$1:$AS$566,MATCH(C$1,'Tillförd energi'!$B$1:$AQ$1,0),FALSE)</f>
        <v>0</v>
      </c>
      <c r="D18">
        <f>VLOOKUP($B18,'Tillförd energi'!$B$1:$AS$566,MATCH(D$1,'Tillförd energi'!$B$1:$AQ$1,0),FALSE)</f>
        <v>0</v>
      </c>
      <c r="E18">
        <f>VLOOKUP($B18,'Tillförd energi'!$B$1:$AS$566,MATCH(E$1,'Tillförd energi'!$B$1:$AQ$1,0),FALSE)</f>
        <v>0</v>
      </c>
      <c r="F18">
        <f>VLOOKUP($B18,'Tillförd energi'!$B$1:$AS$566,MATCH(F$1,'Tillförd energi'!$B$1:$AQ$1,0),FALSE)</f>
        <v>0</v>
      </c>
      <c r="G18">
        <f>VLOOKUP($B18,'Tillförd energi'!$B$1:$AS$566,MATCH(G$1,'Tillförd energi'!$B$1:$AQ$1,0),FALSE)</f>
        <v>0</v>
      </c>
      <c r="H18">
        <f>VLOOKUP($B18,'Tillförd energi'!$B$1:$AS$566,MATCH(H$1,'Tillförd energi'!$B$1:$AQ$1,0),FALSE)</f>
        <v>0</v>
      </c>
      <c r="I18">
        <f>VLOOKUP($B18,'Tillförd energi'!$B$1:$AS$566,MATCH(I$1,'Tillförd energi'!$B$1:$AQ$1,0),FALSE)</f>
        <v>0</v>
      </c>
      <c r="J18">
        <f>VLOOKUP($B18,'Tillförd energi'!$B$1:$AS$566,MATCH(J$1,'Tillförd energi'!$B$1:$AQ$1,0),FALSE)</f>
        <v>0</v>
      </c>
      <c r="K18">
        <v>0</v>
      </c>
      <c r="L18">
        <f>VLOOKUP($B18,'Tillförd energi'!$B$1:$AS$566,MATCH(L$1,'Tillförd energi'!$B$1:$AQ$1,0),FALSE)</f>
        <v>0</v>
      </c>
      <c r="M18">
        <f>VLOOKUP($B18,'Tillförd energi'!$B$1:$AS$566,MATCH(M$1,'Tillförd energi'!$B$1:$AQ$1,0),FALSE)</f>
        <v>0</v>
      </c>
      <c r="N18">
        <f>VLOOKUP($B18,'Tillförd energi'!$B$1:$AS$566,MATCH(N$1,'Tillförd energi'!$B$1:$AQ$1,0),FALSE)</f>
        <v>0</v>
      </c>
      <c r="O18">
        <f>VLOOKUP($B18,'Tillförd energi'!$B$1:$AS$566,MATCH(O$1,'Tillförd energi'!$B$1:$AQ$1,0),FALSE)</f>
        <v>0</v>
      </c>
      <c r="P18">
        <f>VLOOKUP($B18,'Tillförd energi'!$B$1:$AS$566,MATCH(P$1,'Tillförd energi'!$B$1:$AQ$1,0),FALSE)</f>
        <v>26.33</v>
      </c>
      <c r="Q18">
        <f>VLOOKUP($B18,'Tillförd energi'!$B$1:$AS$566,MATCH(Q$1,'Tillförd energi'!$B$1:$AQ$1,0),FALSE)</f>
        <v>0</v>
      </c>
      <c r="R18">
        <f>VLOOKUP($B18,'Tillförd energi'!$B$1:$AS$566,MATCH(R$1,'Tillförd energi'!$B$1:$AQ$1,0),FALSE)</f>
        <v>4.33</v>
      </c>
      <c r="S18">
        <f>VLOOKUP($B18,'Tillförd energi'!$B$1:$AS$566,MATCH(S$1,'Tillförd energi'!$B$1:$AQ$1,0),FALSE)</f>
        <v>0</v>
      </c>
      <c r="T18">
        <f>VLOOKUP($B18,'Tillförd energi'!$B$1:$AS$566,MATCH(T$1,'Tillförd energi'!$B$1:$AQ$1,0),FALSE)</f>
        <v>0</v>
      </c>
      <c r="U18">
        <f>VLOOKUP($B18,'Tillförd energi'!$B$1:$AS$566,MATCH(U$1,'Tillförd energi'!$B$1:$AQ$1,0),FALSE)</f>
        <v>0</v>
      </c>
      <c r="V18">
        <f>VLOOKUP($B18,'Tillförd energi'!$B$1:$AS$566,MATCH(V$1,'Tillförd energi'!$B$1:$AQ$1,0),FALSE)</f>
        <v>0</v>
      </c>
      <c r="W18">
        <f>VLOOKUP($B18,'Tillförd energi'!$B$1:$AS$566,MATCH(W$1,'Tillförd energi'!$B$1:$AQ$1,0),FALSE)</f>
        <v>0</v>
      </c>
      <c r="X18">
        <f>VLOOKUP($B18,'Tillförd energi'!$B$1:$AS$566,MATCH(X$1,'Tillförd energi'!$B$1:$AQ$1,0),FALSE)</f>
        <v>0</v>
      </c>
      <c r="Y18">
        <f>VLOOKUP($B18,'Tillförd energi'!$B$1:$AS$566,MATCH(Y$1,'Tillförd energi'!$B$1:$AQ$1,0),FALSE)</f>
        <v>0</v>
      </c>
      <c r="Z18">
        <f>VLOOKUP($B18,'Tillförd energi'!$B$1:$AS$566,MATCH(Z$1,'Tillförd energi'!$B$1:$AQ$1,0),FALSE)</f>
        <v>0</v>
      </c>
      <c r="AA18">
        <f>VLOOKUP($B18,'Tillförd energi'!$B$1:$AS$566,MATCH(AA$1,'Tillförd energi'!$B$1:$AQ$1,0),FALSE)</f>
        <v>0</v>
      </c>
      <c r="AB18">
        <f>VLOOKUP($B18,'Tillförd energi'!$B$1:$AS$566,MATCH(AB$1,'Tillförd energi'!$B$1:$AQ$1,0),FALSE)</f>
        <v>0</v>
      </c>
      <c r="AC18">
        <f>VLOOKUP($B18,'Tillförd energi'!$B$1:$AS$566,MATCH(AC$1,'Tillförd energi'!$B$1:$AQ$1,0),FALSE)</f>
        <v>0</v>
      </c>
      <c r="AD18">
        <f>VLOOKUP($B18,'Tillförd energi'!$B$1:$AS$566,MATCH(AD$1,'Tillförd energi'!$B$1:$AQ$1,0),FALSE)</f>
        <v>0</v>
      </c>
      <c r="AE18">
        <f>VLOOKUP($B18,'Tillförd energi'!$B$1:$AS$566,MATCH(AE$1,'Tillförd energi'!$B$1:$AQ$1,0),FALSE)</f>
        <v>0</v>
      </c>
      <c r="AF18">
        <f>VLOOKUP($B18,'Tillförd energi'!$B$1:$AS$566,MATCH(AF$1,'Tillförd energi'!$B$1:$AQ$1,0),FALSE)</f>
        <v>0.38</v>
      </c>
      <c r="AG18">
        <f>IFERROR(VLOOKUP(B18,Miljö!$B$1:$S$476,9,FALSE)/1,0)</f>
        <v>0</v>
      </c>
      <c r="AI18">
        <f t="shared" si="0"/>
        <v>31.039999999999996</v>
      </c>
      <c r="AJ18">
        <f t="shared" si="1"/>
        <v>31.039999999999996</v>
      </c>
      <c r="AK18">
        <f>IF(ISERROR(1/VLOOKUP($B18,Leveranser!$B$1:$S$500,MATCH("såld värme (gwh)",Leveranser!$B$1:$S$1,0),FALSE)),"",VLOOKUP($B18,Leveranser!$B$1:$S$500,MATCH("såld värme (gwh)",Leveranser!$B$1:$S$1,0),FALSE))</f>
        <v>22.36</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37">
        <f t="shared" si="2"/>
        <v>0.72036082474226815</v>
      </c>
      <c r="AP18" t="str">
        <f>VLOOKUP($B18,Miljövärden!$B$1:$H$446,7,FALSE)</f>
        <v>Ja</v>
      </c>
      <c r="AQ18" t="str">
        <f>VLOOKUP($B18,Miljövärden!$B$1:$H$446,6,FALSE)</f>
        <v>Nej</v>
      </c>
      <c r="AU18">
        <f t="shared" si="3"/>
        <v>0.38</v>
      </c>
      <c r="AV18">
        <f t="shared" si="4"/>
        <v>0</v>
      </c>
      <c r="AW18">
        <f t="shared" si="5"/>
        <v>26.33</v>
      </c>
      <c r="AX18">
        <f t="shared" si="6"/>
        <v>4.33</v>
      </c>
      <c r="AZ18">
        <f t="shared" si="7"/>
        <v>30.659999999999997</v>
      </c>
    </row>
    <row r="19" spans="1:52" customFormat="1" x14ac:dyDescent="0.25">
      <c r="A19" s="2" t="s">
        <v>45</v>
      </c>
      <c r="B19" s="2" t="s">
        <v>46</v>
      </c>
      <c r="C19">
        <f>VLOOKUP($B19,'Tillförd energi'!$B$1:$AS$566,MATCH(C$1,'Tillförd energi'!$B$1:$AQ$1,0),FALSE)</f>
        <v>0</v>
      </c>
      <c r="D19">
        <f>VLOOKUP($B19,'Tillförd energi'!$B$1:$AS$566,MATCH(D$1,'Tillförd energi'!$B$1:$AQ$1,0),FALSE)</f>
        <v>0</v>
      </c>
      <c r="E19">
        <f>VLOOKUP($B19,'Tillförd energi'!$B$1:$AS$566,MATCH(E$1,'Tillförd energi'!$B$1:$AQ$1,0),FALSE)</f>
        <v>0</v>
      </c>
      <c r="F19">
        <f>VLOOKUP($B19,'Tillförd energi'!$B$1:$AS$566,MATCH(F$1,'Tillförd energi'!$B$1:$AQ$1,0),FALSE)</f>
        <v>0</v>
      </c>
      <c r="G19">
        <f>VLOOKUP($B19,'Tillförd energi'!$B$1:$AS$566,MATCH(G$1,'Tillförd energi'!$B$1:$AQ$1,0),FALSE)</f>
        <v>0</v>
      </c>
      <c r="H19">
        <f>VLOOKUP($B19,'Tillförd energi'!$B$1:$AS$566,MATCH(H$1,'Tillförd energi'!$B$1:$AQ$1,0),FALSE)</f>
        <v>0</v>
      </c>
      <c r="I19">
        <f>VLOOKUP($B19,'Tillförd energi'!$B$1:$AS$566,MATCH(I$1,'Tillförd energi'!$B$1:$AQ$1,0),FALSE)</f>
        <v>0</v>
      </c>
      <c r="J19">
        <f>VLOOKUP($B19,'Tillförd energi'!$B$1:$AS$566,MATCH(J$1,'Tillförd energi'!$B$1:$AQ$1,0),FALSE)</f>
        <v>0</v>
      </c>
      <c r="K19">
        <v>0</v>
      </c>
      <c r="L19">
        <f>VLOOKUP($B19,'Tillförd energi'!$B$1:$AS$566,MATCH(L$1,'Tillförd energi'!$B$1:$AQ$1,0),FALSE)</f>
        <v>0</v>
      </c>
      <c r="M19">
        <f>VLOOKUP($B19,'Tillförd energi'!$B$1:$AS$566,MATCH(M$1,'Tillförd energi'!$B$1:$AQ$1,0),FALSE)</f>
        <v>2</v>
      </c>
      <c r="N19">
        <f>VLOOKUP($B19,'Tillförd energi'!$B$1:$AS$566,MATCH(N$1,'Tillförd energi'!$B$1:$AQ$1,0),FALSE)</f>
        <v>78</v>
      </c>
      <c r="O19">
        <f>VLOOKUP($B19,'Tillförd energi'!$B$1:$AS$566,MATCH(O$1,'Tillförd energi'!$B$1:$AQ$1,0),FALSE)</f>
        <v>0</v>
      </c>
      <c r="P19">
        <f>VLOOKUP($B19,'Tillförd energi'!$B$1:$AS$566,MATCH(P$1,'Tillförd energi'!$B$1:$AQ$1,0),FALSE)</f>
        <v>7</v>
      </c>
      <c r="Q19">
        <f>VLOOKUP($B19,'Tillförd energi'!$B$1:$AS$566,MATCH(Q$1,'Tillförd energi'!$B$1:$AQ$1,0),FALSE)</f>
        <v>8</v>
      </c>
      <c r="R19">
        <f>VLOOKUP($B19,'Tillförd energi'!$B$1:$AS$566,MATCH(R$1,'Tillförd energi'!$B$1:$AQ$1,0),FALSE)</f>
        <v>5.4</v>
      </c>
      <c r="S19">
        <f>VLOOKUP($B19,'Tillförd energi'!$B$1:$AS$566,MATCH(S$1,'Tillförd energi'!$B$1:$AQ$1,0),FALSE)</f>
        <v>0</v>
      </c>
      <c r="T19">
        <f>VLOOKUP($B19,'Tillförd energi'!$B$1:$AS$566,MATCH(T$1,'Tillförd energi'!$B$1:$AQ$1,0),FALSE)</f>
        <v>0</v>
      </c>
      <c r="U19">
        <f>VLOOKUP($B19,'Tillförd energi'!$B$1:$AS$566,MATCH(U$1,'Tillförd energi'!$B$1:$AQ$1,0),FALSE)</f>
        <v>0</v>
      </c>
      <c r="V19">
        <f>VLOOKUP($B19,'Tillförd energi'!$B$1:$AS$566,MATCH(V$1,'Tillförd energi'!$B$1:$AQ$1,0),FALSE)</f>
        <v>0</v>
      </c>
      <c r="W19">
        <f>VLOOKUP($B19,'Tillförd energi'!$B$1:$AS$566,MATCH(W$1,'Tillförd energi'!$B$1:$AQ$1,0),FALSE)</f>
        <v>2.2000000000000002</v>
      </c>
      <c r="X19">
        <f>VLOOKUP($B19,'Tillförd energi'!$B$1:$AS$566,MATCH(X$1,'Tillförd energi'!$B$1:$AQ$1,0),FALSE)</f>
        <v>0</v>
      </c>
      <c r="Y19">
        <f>VLOOKUP($B19,'Tillförd energi'!$B$1:$AS$566,MATCH(Y$1,'Tillförd energi'!$B$1:$AQ$1,0),FALSE)</f>
        <v>0</v>
      </c>
      <c r="Z19">
        <f>VLOOKUP($B19,'Tillförd energi'!$B$1:$AS$566,MATCH(Z$1,'Tillförd energi'!$B$1:$AQ$1,0),FALSE)</f>
        <v>0</v>
      </c>
      <c r="AA19">
        <f>VLOOKUP($B19,'Tillförd energi'!$B$1:$AS$566,MATCH(AA$1,'Tillförd energi'!$B$1:$AQ$1,0),FALSE)</f>
        <v>0</v>
      </c>
      <c r="AB19">
        <f>VLOOKUP($B19,'Tillförd energi'!$B$1:$AS$566,MATCH(AB$1,'Tillförd energi'!$B$1:$AQ$1,0),FALSE)</f>
        <v>0</v>
      </c>
      <c r="AC19">
        <f>VLOOKUP($B19,'Tillförd energi'!$B$1:$AS$566,MATCH(AC$1,'Tillförd energi'!$B$1:$AQ$1,0),FALSE)</f>
        <v>17</v>
      </c>
      <c r="AD19">
        <f>VLOOKUP($B19,'Tillförd energi'!$B$1:$AS$566,MATCH(AD$1,'Tillförd energi'!$B$1:$AQ$1,0),FALSE)</f>
        <v>6.0999999999999999E-2</v>
      </c>
      <c r="AE19">
        <f>VLOOKUP($B19,'Tillförd energi'!$B$1:$AS$566,MATCH(AE$1,'Tillförd energi'!$B$1:$AQ$1,0),FALSE)</f>
        <v>0</v>
      </c>
      <c r="AF19">
        <f>VLOOKUP($B19,'Tillförd energi'!$B$1:$AS$566,MATCH(AF$1,'Tillförd energi'!$B$1:$AQ$1,0),FALSE)</f>
        <v>2.4</v>
      </c>
      <c r="AG19">
        <f>IFERROR(VLOOKUP(B19,Miljö!$B$1:$S$476,9,FALSE)/1,0)</f>
        <v>0</v>
      </c>
      <c r="AI19">
        <f t="shared" si="0"/>
        <v>122.06100000000002</v>
      </c>
      <c r="AJ19">
        <f t="shared" si="1"/>
        <v>122.06100000000002</v>
      </c>
      <c r="AK19">
        <f>IF(ISERROR(1/VLOOKUP($B19,Leveranser!$B$1:$S$500,MATCH("såld värme (gwh)",Leveranser!$B$1:$S$1,0),FALSE)),"",VLOOKUP($B19,Leveranser!$B$1:$S$500,MATCH("såld värme (gwh)",Leveranser!$B$1:$S$1,0),FALSE))</f>
        <v>89.6</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37">
        <f t="shared" si="2"/>
        <v>0.73405919990824242</v>
      </c>
      <c r="AP19" t="str">
        <f>VLOOKUP($B19,Miljövärden!$B$1:$H$446,7,FALSE)</f>
        <v>Ja</v>
      </c>
      <c r="AQ19" t="str">
        <f>VLOOKUP($B19,Miljövärden!$B$1:$H$446,6,FALSE)</f>
        <v>Nej</v>
      </c>
      <c r="AU19">
        <f t="shared" si="3"/>
        <v>2.4</v>
      </c>
      <c r="AV19">
        <f t="shared" si="4"/>
        <v>0</v>
      </c>
      <c r="AW19">
        <f t="shared" si="5"/>
        <v>95</v>
      </c>
      <c r="AX19">
        <f t="shared" si="6"/>
        <v>5.4</v>
      </c>
      <c r="AZ19">
        <f t="shared" si="7"/>
        <v>102.60000000000001</v>
      </c>
    </row>
    <row r="20" spans="1:52" customFormat="1" x14ac:dyDescent="0.25">
      <c r="A20" s="2" t="s">
        <v>50</v>
      </c>
      <c r="B20" s="2" t="s">
        <v>51</v>
      </c>
      <c r="C20">
        <f>VLOOKUP($B20,'Tillförd energi'!$B$1:$AS$566,MATCH(C$1,'Tillförd energi'!$B$1:$AQ$1,0),FALSE)</f>
        <v>0</v>
      </c>
      <c r="D20">
        <f>VLOOKUP($B20,'Tillförd energi'!$B$1:$AS$566,MATCH(D$1,'Tillförd energi'!$B$1:$AQ$1,0),FALSE)</f>
        <v>0.82</v>
      </c>
      <c r="E20">
        <f>VLOOKUP($B20,'Tillförd energi'!$B$1:$AS$566,MATCH(E$1,'Tillförd energi'!$B$1:$AQ$1,0),FALSE)</f>
        <v>0</v>
      </c>
      <c r="F20">
        <f>VLOOKUP($B20,'Tillförd energi'!$B$1:$AS$566,MATCH(F$1,'Tillförd energi'!$B$1:$AQ$1,0),FALSE)</f>
        <v>1.87</v>
      </c>
      <c r="G20">
        <f>VLOOKUP($B20,'Tillförd energi'!$B$1:$AS$566,MATCH(G$1,'Tillförd energi'!$B$1:$AQ$1,0),FALSE)</f>
        <v>0</v>
      </c>
      <c r="H20">
        <f>VLOOKUP($B20,'Tillförd energi'!$B$1:$AS$566,MATCH(H$1,'Tillförd energi'!$B$1:$AQ$1,0),FALSE)</f>
        <v>0</v>
      </c>
      <c r="I20">
        <f>VLOOKUP($B20,'Tillförd energi'!$B$1:$AS$566,MATCH(I$1,'Tillförd energi'!$B$1:$AQ$1,0),FALSE)</f>
        <v>0</v>
      </c>
      <c r="J20">
        <f>VLOOKUP($B20,'Tillförd energi'!$B$1:$AS$566,MATCH(J$1,'Tillförd energi'!$B$1:$AQ$1,0),FALSE)</f>
        <v>1.5</v>
      </c>
      <c r="K20">
        <v>0</v>
      </c>
      <c r="L20">
        <f>VLOOKUP($B20,'Tillförd energi'!$B$1:$AS$566,MATCH(L$1,'Tillförd energi'!$B$1:$AQ$1,0),FALSE)</f>
        <v>0</v>
      </c>
      <c r="M20">
        <f>VLOOKUP($B20,'Tillförd energi'!$B$1:$AS$566,MATCH(M$1,'Tillförd energi'!$B$1:$AQ$1,0),FALSE)</f>
        <v>0</v>
      </c>
      <c r="N20">
        <f>VLOOKUP($B20,'Tillförd energi'!$B$1:$AS$566,MATCH(N$1,'Tillförd energi'!$B$1:$AQ$1,0),FALSE)</f>
        <v>0</v>
      </c>
      <c r="O20">
        <f>VLOOKUP($B20,'Tillförd energi'!$B$1:$AS$566,MATCH(O$1,'Tillförd energi'!$B$1:$AQ$1,0),FALSE)</f>
        <v>0</v>
      </c>
      <c r="P20">
        <f>VLOOKUP($B20,'Tillförd energi'!$B$1:$AS$566,MATCH(P$1,'Tillförd energi'!$B$1:$AQ$1,0),FALSE)</f>
        <v>0</v>
      </c>
      <c r="Q20">
        <f>VLOOKUP($B20,'Tillförd energi'!$B$1:$AS$566,MATCH(Q$1,'Tillförd energi'!$B$1:$AQ$1,0),FALSE)</f>
        <v>83.7</v>
      </c>
      <c r="R20">
        <f>VLOOKUP($B20,'Tillförd energi'!$B$1:$AS$566,MATCH(R$1,'Tillförd energi'!$B$1:$AQ$1,0),FALSE)</f>
        <v>13.1</v>
      </c>
      <c r="S20">
        <f>VLOOKUP($B20,'Tillförd energi'!$B$1:$AS$566,MATCH(S$1,'Tillförd energi'!$B$1:$AQ$1,0),FALSE)</f>
        <v>0</v>
      </c>
      <c r="T20">
        <f>VLOOKUP($B20,'Tillförd energi'!$B$1:$AS$566,MATCH(T$1,'Tillförd energi'!$B$1:$AQ$1,0),FALSE)</f>
        <v>0</v>
      </c>
      <c r="U20">
        <f>VLOOKUP($B20,'Tillförd energi'!$B$1:$AS$566,MATCH(U$1,'Tillförd energi'!$B$1:$AQ$1,0),FALSE)</f>
        <v>0</v>
      </c>
      <c r="V20">
        <f>VLOOKUP($B20,'Tillförd energi'!$B$1:$AS$566,MATCH(V$1,'Tillförd energi'!$B$1:$AQ$1,0),FALSE)</f>
        <v>0</v>
      </c>
      <c r="W20">
        <f>VLOOKUP($B20,'Tillförd energi'!$B$1:$AS$566,MATCH(W$1,'Tillförd energi'!$B$1:$AQ$1,0),FALSE)</f>
        <v>0</v>
      </c>
      <c r="X20">
        <f>VLOOKUP($B20,'Tillförd energi'!$B$1:$AS$566,MATCH(X$1,'Tillförd energi'!$B$1:$AQ$1,0),FALSE)</f>
        <v>0</v>
      </c>
      <c r="Y20">
        <f>VLOOKUP($B20,'Tillförd energi'!$B$1:$AS$566,MATCH(Y$1,'Tillförd energi'!$B$1:$AQ$1,0),FALSE)</f>
        <v>0</v>
      </c>
      <c r="Z20">
        <f>VLOOKUP($B20,'Tillförd energi'!$B$1:$AS$566,MATCH(Z$1,'Tillförd energi'!$B$1:$AQ$1,0),FALSE)</f>
        <v>0</v>
      </c>
      <c r="AA20">
        <f>VLOOKUP($B20,'Tillförd energi'!$B$1:$AS$566,MATCH(AA$1,'Tillförd energi'!$B$1:$AQ$1,0),FALSE)</f>
        <v>0</v>
      </c>
      <c r="AB20">
        <f>VLOOKUP($B20,'Tillförd energi'!$B$1:$AS$566,MATCH(AB$1,'Tillförd energi'!$B$1:$AQ$1,0),FALSE)</f>
        <v>0</v>
      </c>
      <c r="AC20">
        <f>VLOOKUP($B20,'Tillförd energi'!$B$1:$AS$566,MATCH(AC$1,'Tillförd energi'!$B$1:$AQ$1,0),FALSE)</f>
        <v>20.8</v>
      </c>
      <c r="AD20">
        <f>VLOOKUP($B20,'Tillförd energi'!$B$1:$AS$566,MATCH(AD$1,'Tillförd energi'!$B$1:$AQ$1,0),FALSE)</f>
        <v>6.7</v>
      </c>
      <c r="AE20">
        <f>VLOOKUP($B20,'Tillförd energi'!$B$1:$AS$566,MATCH(AE$1,'Tillförd energi'!$B$1:$AQ$1,0),FALSE)</f>
        <v>0</v>
      </c>
      <c r="AF20">
        <f>VLOOKUP($B20,'Tillförd energi'!$B$1:$AS$566,MATCH(AF$1,'Tillförd energi'!$B$1:$AQ$1,0),FALSE)</f>
        <v>3.2</v>
      </c>
      <c r="AG20">
        <f>IFERROR(VLOOKUP(B20,Miljö!$B$1:$S$476,9,FALSE)/1,0)</f>
        <v>0</v>
      </c>
      <c r="AI20">
        <f t="shared" si="0"/>
        <v>131.68999999999997</v>
      </c>
      <c r="AJ20">
        <f t="shared" si="1"/>
        <v>131.68999999999997</v>
      </c>
      <c r="AK20">
        <f>IF(ISERROR(1/VLOOKUP($B20,Leveranser!$B$1:$S$500,MATCH("såld värme (gwh)",Leveranser!$B$1:$S$1,0),FALSE)),"",VLOOKUP($B20,Leveranser!$B$1:$S$500,MATCH("såld värme (gwh)",Leveranser!$B$1:$S$1,0),FALSE))</f>
        <v>98.9</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37">
        <f t="shared" si="2"/>
        <v>0.75100615080871769</v>
      </c>
      <c r="AP20" t="str">
        <f>VLOOKUP($B20,Miljövärden!$B$1:$H$446,7,FALSE)</f>
        <v>Ja</v>
      </c>
      <c r="AQ20" t="str">
        <f>VLOOKUP($B20,Miljövärden!$B$1:$H$446,6,FALSE)</f>
        <v>Ja</v>
      </c>
      <c r="AU20">
        <f t="shared" si="3"/>
        <v>3.2</v>
      </c>
      <c r="AV20">
        <f t="shared" si="4"/>
        <v>0</v>
      </c>
      <c r="AW20">
        <f t="shared" si="5"/>
        <v>83.7</v>
      </c>
      <c r="AX20">
        <f t="shared" si="6"/>
        <v>13.1</v>
      </c>
      <c r="AZ20">
        <f t="shared" si="7"/>
        <v>96.8</v>
      </c>
    </row>
    <row r="21" spans="1:52" customFormat="1" x14ac:dyDescent="0.25">
      <c r="A21" s="2" t="s">
        <v>52</v>
      </c>
      <c r="B21" s="2" t="s">
        <v>53</v>
      </c>
      <c r="C21">
        <f>VLOOKUP($B21,'Tillförd energi'!$B$1:$AS$566,MATCH(C$1,'Tillförd energi'!$B$1:$AQ$1,0),FALSE)</f>
        <v>0</v>
      </c>
      <c r="D21">
        <f>VLOOKUP($B21,'Tillförd energi'!$B$1:$AS$566,MATCH(D$1,'Tillförd energi'!$B$1:$AQ$1,0),FALSE)</f>
        <v>0.3</v>
      </c>
      <c r="E21">
        <f>VLOOKUP($B21,'Tillförd energi'!$B$1:$AS$566,MATCH(E$1,'Tillförd energi'!$B$1:$AQ$1,0),FALSE)</f>
        <v>0</v>
      </c>
      <c r="F21">
        <f>VLOOKUP($B21,'Tillförd energi'!$B$1:$AS$566,MATCH(F$1,'Tillförd energi'!$B$1:$AQ$1,0),FALSE)</f>
        <v>0</v>
      </c>
      <c r="G21">
        <f>VLOOKUP($B21,'Tillförd energi'!$B$1:$AS$566,MATCH(G$1,'Tillförd energi'!$B$1:$AQ$1,0),FALSE)</f>
        <v>0</v>
      </c>
      <c r="H21">
        <f>VLOOKUP($B21,'Tillförd energi'!$B$1:$AS$566,MATCH(H$1,'Tillförd energi'!$B$1:$AQ$1,0),FALSE)</f>
        <v>0</v>
      </c>
      <c r="I21">
        <f>VLOOKUP($B21,'Tillförd energi'!$B$1:$AS$566,MATCH(I$1,'Tillförd energi'!$B$1:$AQ$1,0),FALSE)</f>
        <v>0</v>
      </c>
      <c r="J21">
        <f>VLOOKUP($B21,'Tillförd energi'!$B$1:$AS$566,MATCH(J$1,'Tillförd energi'!$B$1:$AQ$1,0),FALSE)</f>
        <v>0</v>
      </c>
      <c r="K21">
        <v>0</v>
      </c>
      <c r="L21">
        <f>VLOOKUP($B21,'Tillförd energi'!$B$1:$AS$566,MATCH(L$1,'Tillförd energi'!$B$1:$AQ$1,0),FALSE)</f>
        <v>0</v>
      </c>
      <c r="M21">
        <f>VLOOKUP($B21,'Tillförd energi'!$B$1:$AS$566,MATCH(M$1,'Tillförd energi'!$B$1:$AQ$1,0),FALSE)</f>
        <v>0</v>
      </c>
      <c r="N21">
        <f>VLOOKUP($B21,'Tillförd energi'!$B$1:$AS$566,MATCH(N$1,'Tillförd energi'!$B$1:$AQ$1,0),FALSE)</f>
        <v>0</v>
      </c>
      <c r="O21">
        <f>VLOOKUP($B21,'Tillförd energi'!$B$1:$AS$566,MATCH(O$1,'Tillförd energi'!$B$1:$AQ$1,0),FALSE)</f>
        <v>0</v>
      </c>
      <c r="P21">
        <f>VLOOKUP($B21,'Tillförd energi'!$B$1:$AS$566,MATCH(P$1,'Tillförd energi'!$B$1:$AQ$1,0),FALSE)</f>
        <v>0</v>
      </c>
      <c r="Q21">
        <f>VLOOKUP($B21,'Tillförd energi'!$B$1:$AS$566,MATCH(Q$1,'Tillförd energi'!$B$1:$AQ$1,0),FALSE)</f>
        <v>0</v>
      </c>
      <c r="R21">
        <f>VLOOKUP($B21,'Tillförd energi'!$B$1:$AS$566,MATCH(R$1,'Tillförd energi'!$B$1:$AQ$1,0),FALSE)</f>
        <v>9.3000000000000007</v>
      </c>
      <c r="S21">
        <f>VLOOKUP($B21,'Tillförd energi'!$B$1:$AS$566,MATCH(S$1,'Tillförd energi'!$B$1:$AQ$1,0),FALSE)</f>
        <v>0</v>
      </c>
      <c r="T21">
        <f>VLOOKUP($B21,'Tillförd energi'!$B$1:$AS$566,MATCH(T$1,'Tillförd energi'!$B$1:$AQ$1,0),FALSE)</f>
        <v>0</v>
      </c>
      <c r="U21">
        <f>VLOOKUP($B21,'Tillförd energi'!$B$1:$AS$566,MATCH(U$1,'Tillförd energi'!$B$1:$AQ$1,0),FALSE)</f>
        <v>0</v>
      </c>
      <c r="V21">
        <f>VLOOKUP($B21,'Tillförd energi'!$B$1:$AS$566,MATCH(V$1,'Tillförd energi'!$B$1:$AQ$1,0),FALSE)</f>
        <v>0</v>
      </c>
      <c r="W21">
        <f>VLOOKUP($B21,'Tillförd energi'!$B$1:$AS$566,MATCH(W$1,'Tillförd energi'!$B$1:$AQ$1,0),FALSE)</f>
        <v>0</v>
      </c>
      <c r="X21">
        <f>VLOOKUP($B21,'Tillförd energi'!$B$1:$AS$566,MATCH(X$1,'Tillförd energi'!$B$1:$AQ$1,0),FALSE)</f>
        <v>0</v>
      </c>
      <c r="Y21">
        <f>VLOOKUP($B21,'Tillförd energi'!$B$1:$AS$566,MATCH(Y$1,'Tillförd energi'!$B$1:$AQ$1,0),FALSE)</f>
        <v>0</v>
      </c>
      <c r="Z21">
        <f>VLOOKUP($B21,'Tillförd energi'!$B$1:$AS$566,MATCH(Z$1,'Tillförd energi'!$B$1:$AQ$1,0),FALSE)</f>
        <v>0</v>
      </c>
      <c r="AA21">
        <f>VLOOKUP($B21,'Tillförd energi'!$B$1:$AS$566,MATCH(AA$1,'Tillförd energi'!$B$1:$AQ$1,0),FALSE)</f>
        <v>0</v>
      </c>
      <c r="AB21">
        <f>VLOOKUP($B21,'Tillförd energi'!$B$1:$AS$566,MATCH(AB$1,'Tillförd energi'!$B$1:$AQ$1,0),FALSE)</f>
        <v>0</v>
      </c>
      <c r="AC21">
        <f>VLOOKUP($B21,'Tillförd energi'!$B$1:$AS$566,MATCH(AC$1,'Tillförd energi'!$B$1:$AQ$1,0),FALSE)</f>
        <v>0</v>
      </c>
      <c r="AD21">
        <f>VLOOKUP($B21,'Tillförd energi'!$B$1:$AS$566,MATCH(AD$1,'Tillförd energi'!$B$1:$AQ$1,0),FALSE)</f>
        <v>0</v>
      </c>
      <c r="AE21">
        <f>VLOOKUP($B21,'Tillförd energi'!$B$1:$AS$566,MATCH(AE$1,'Tillförd energi'!$B$1:$AQ$1,0),FALSE)</f>
        <v>0</v>
      </c>
      <c r="AF21">
        <f>VLOOKUP($B21,'Tillförd energi'!$B$1:$AS$566,MATCH(AF$1,'Tillförd energi'!$B$1:$AQ$1,0),FALSE)</f>
        <v>0.08</v>
      </c>
      <c r="AG21">
        <f>IFERROR(VLOOKUP(B21,Miljö!$B$1:$S$476,9,FALSE)/1,0)</f>
        <v>0</v>
      </c>
      <c r="AI21">
        <f t="shared" si="0"/>
        <v>9.6800000000000015</v>
      </c>
      <c r="AJ21">
        <f t="shared" si="1"/>
        <v>9.6800000000000015</v>
      </c>
      <c r="AK21">
        <f>IF(ISERROR(1/VLOOKUP($B21,Leveranser!$B$1:$S$500,MATCH("såld värme (gwh)",Leveranser!$B$1:$S$1,0),FALSE)),"",VLOOKUP($B21,Leveranser!$B$1:$S$500,MATCH("såld värme (gwh)",Leveranser!$B$1:$S$1,0),FALSE))</f>
        <v>7.9</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37">
        <f t="shared" si="2"/>
        <v>0.81611570247933873</v>
      </c>
      <c r="AP21" t="str">
        <f>VLOOKUP($B21,Miljövärden!$B$1:$H$446,7,FALSE)</f>
        <v>Ja</v>
      </c>
      <c r="AQ21" t="str">
        <f>VLOOKUP($B21,Miljövärden!$B$1:$H$446,6,FALSE)</f>
        <v>Nej</v>
      </c>
      <c r="AU21">
        <f t="shared" si="3"/>
        <v>0.08</v>
      </c>
      <c r="AV21">
        <f t="shared" si="4"/>
        <v>0</v>
      </c>
      <c r="AW21">
        <f t="shared" si="5"/>
        <v>0</v>
      </c>
      <c r="AX21">
        <f t="shared" si="6"/>
        <v>9.3000000000000007</v>
      </c>
      <c r="AZ21">
        <f t="shared" si="7"/>
        <v>9.3000000000000007</v>
      </c>
    </row>
    <row r="22" spans="1:52" customFormat="1" x14ac:dyDescent="0.25">
      <c r="A22" s="2" t="s">
        <v>54</v>
      </c>
      <c r="B22" s="2" t="s">
        <v>55</v>
      </c>
      <c r="C22">
        <f>VLOOKUP($B22,'Tillförd energi'!$B$1:$AS$566,MATCH(C$1,'Tillförd energi'!$B$1:$AQ$1,0),FALSE)</f>
        <v>0</v>
      </c>
      <c r="D22">
        <f>VLOOKUP($B22,'Tillförd energi'!$B$1:$AS$566,MATCH(D$1,'Tillförd energi'!$B$1:$AQ$1,0),FALSE)</f>
        <v>7.0000000000000007E-2</v>
      </c>
      <c r="E22">
        <f>VLOOKUP($B22,'Tillförd energi'!$B$1:$AS$566,MATCH(E$1,'Tillförd energi'!$B$1:$AQ$1,0),FALSE)</f>
        <v>0</v>
      </c>
      <c r="F22">
        <f>VLOOKUP($B22,'Tillförd energi'!$B$1:$AS$566,MATCH(F$1,'Tillförd energi'!$B$1:$AQ$1,0),FALSE)</f>
        <v>0</v>
      </c>
      <c r="G22">
        <f>VLOOKUP($B22,'Tillförd energi'!$B$1:$AS$566,MATCH(G$1,'Tillförd energi'!$B$1:$AQ$1,0),FALSE)</f>
        <v>0</v>
      </c>
      <c r="H22">
        <f>VLOOKUP($B22,'Tillförd energi'!$B$1:$AS$566,MATCH(H$1,'Tillförd energi'!$B$1:$AQ$1,0),FALSE)</f>
        <v>0</v>
      </c>
      <c r="I22">
        <f>VLOOKUP($B22,'Tillförd energi'!$B$1:$AS$566,MATCH(I$1,'Tillförd energi'!$B$1:$AQ$1,0),FALSE)</f>
        <v>0</v>
      </c>
      <c r="J22">
        <f>VLOOKUP($B22,'Tillförd energi'!$B$1:$AS$566,MATCH(J$1,'Tillförd energi'!$B$1:$AQ$1,0),FALSE)</f>
        <v>0</v>
      </c>
      <c r="K22">
        <v>0</v>
      </c>
      <c r="L22">
        <f>VLOOKUP($B22,'Tillförd energi'!$B$1:$AS$566,MATCH(L$1,'Tillförd energi'!$B$1:$AQ$1,0),FALSE)</f>
        <v>0</v>
      </c>
      <c r="M22">
        <f>VLOOKUP($B22,'Tillförd energi'!$B$1:$AS$566,MATCH(M$1,'Tillförd energi'!$B$1:$AQ$1,0),FALSE)</f>
        <v>0</v>
      </c>
      <c r="N22">
        <f>VLOOKUP($B22,'Tillförd energi'!$B$1:$AS$566,MATCH(N$1,'Tillförd energi'!$B$1:$AQ$1,0),FALSE)</f>
        <v>0</v>
      </c>
      <c r="O22">
        <f>VLOOKUP($B22,'Tillförd energi'!$B$1:$AS$566,MATCH(O$1,'Tillförd energi'!$B$1:$AQ$1,0),FALSE)</f>
        <v>0</v>
      </c>
      <c r="P22">
        <f>VLOOKUP($B22,'Tillförd energi'!$B$1:$AS$566,MATCH(P$1,'Tillförd energi'!$B$1:$AQ$1,0),FALSE)</f>
        <v>0</v>
      </c>
      <c r="Q22">
        <f>VLOOKUP($B22,'Tillförd energi'!$B$1:$AS$566,MATCH(Q$1,'Tillförd energi'!$B$1:$AQ$1,0),FALSE)</f>
        <v>0</v>
      </c>
      <c r="R22">
        <f>VLOOKUP($B22,'Tillförd energi'!$B$1:$AS$566,MATCH(R$1,'Tillförd energi'!$B$1:$AQ$1,0),FALSE)</f>
        <v>3.8450000000000002</v>
      </c>
      <c r="S22">
        <f>VLOOKUP($B22,'Tillförd energi'!$B$1:$AS$566,MATCH(S$1,'Tillförd energi'!$B$1:$AQ$1,0),FALSE)</f>
        <v>0</v>
      </c>
      <c r="T22">
        <f>VLOOKUP($B22,'Tillförd energi'!$B$1:$AS$566,MATCH(T$1,'Tillförd energi'!$B$1:$AQ$1,0),FALSE)</f>
        <v>0</v>
      </c>
      <c r="U22">
        <f>VLOOKUP($B22,'Tillförd energi'!$B$1:$AS$566,MATCH(U$1,'Tillförd energi'!$B$1:$AQ$1,0),FALSE)</f>
        <v>0</v>
      </c>
      <c r="V22">
        <f>VLOOKUP($B22,'Tillförd energi'!$B$1:$AS$566,MATCH(V$1,'Tillförd energi'!$B$1:$AQ$1,0),FALSE)</f>
        <v>0</v>
      </c>
      <c r="W22">
        <f>VLOOKUP($B22,'Tillförd energi'!$B$1:$AS$566,MATCH(W$1,'Tillförd energi'!$B$1:$AQ$1,0),FALSE)</f>
        <v>0</v>
      </c>
      <c r="X22">
        <f>VLOOKUP($B22,'Tillförd energi'!$B$1:$AS$566,MATCH(X$1,'Tillförd energi'!$B$1:$AQ$1,0),FALSE)</f>
        <v>0</v>
      </c>
      <c r="Y22">
        <f>VLOOKUP($B22,'Tillförd energi'!$B$1:$AS$566,MATCH(Y$1,'Tillförd energi'!$B$1:$AQ$1,0),FALSE)</f>
        <v>0</v>
      </c>
      <c r="Z22">
        <f>VLOOKUP($B22,'Tillförd energi'!$B$1:$AS$566,MATCH(Z$1,'Tillförd energi'!$B$1:$AQ$1,0),FALSE)</f>
        <v>0</v>
      </c>
      <c r="AA22">
        <f>VLOOKUP($B22,'Tillförd energi'!$B$1:$AS$566,MATCH(AA$1,'Tillförd energi'!$B$1:$AQ$1,0),FALSE)</f>
        <v>0</v>
      </c>
      <c r="AB22">
        <f>VLOOKUP($B22,'Tillförd energi'!$B$1:$AS$566,MATCH(AB$1,'Tillförd energi'!$B$1:$AQ$1,0),FALSE)</f>
        <v>0</v>
      </c>
      <c r="AC22">
        <f>VLOOKUP($B22,'Tillförd energi'!$B$1:$AS$566,MATCH(AC$1,'Tillförd energi'!$B$1:$AQ$1,0),FALSE)</f>
        <v>0</v>
      </c>
      <c r="AD22">
        <f>VLOOKUP($B22,'Tillförd energi'!$B$1:$AS$566,MATCH(AD$1,'Tillförd energi'!$B$1:$AQ$1,0),FALSE)</f>
        <v>0</v>
      </c>
      <c r="AE22">
        <f>VLOOKUP($B22,'Tillförd energi'!$B$1:$AS$566,MATCH(AE$1,'Tillförd energi'!$B$1:$AQ$1,0),FALSE)</f>
        <v>0</v>
      </c>
      <c r="AF22">
        <f>VLOOKUP($B22,'Tillförd energi'!$B$1:$AS$566,MATCH(AF$1,'Tillförd energi'!$B$1:$AQ$1,0),FALSE)</f>
        <v>5.6000000000000001E-2</v>
      </c>
      <c r="AG22">
        <f>IFERROR(VLOOKUP(B22,Miljö!$B$1:$S$476,9,FALSE)/1,0)</f>
        <v>0</v>
      </c>
      <c r="AI22">
        <f t="shared" si="0"/>
        <v>3.9710000000000001</v>
      </c>
      <c r="AJ22">
        <f t="shared" si="1"/>
        <v>3.9710000000000001</v>
      </c>
      <c r="AK22">
        <f>IF(ISERROR(1/VLOOKUP($B22,Leveranser!$B$1:$S$500,MATCH("såld värme (gwh)",Leveranser!$B$1:$S$1,0),FALSE)),"",VLOOKUP($B22,Leveranser!$B$1:$S$500,MATCH("såld värme (gwh)",Leveranser!$B$1:$S$1,0),FALSE))</f>
        <v>3.2959999999999998</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37">
        <f t="shared" si="2"/>
        <v>0.8300176278015613</v>
      </c>
      <c r="AP22" t="str">
        <f>VLOOKUP($B22,Miljövärden!$B$1:$H$446,7,FALSE)</f>
        <v>Ja</v>
      </c>
      <c r="AQ22" t="str">
        <f>VLOOKUP($B22,Miljövärden!$B$1:$H$446,6,FALSE)</f>
        <v>Ja</v>
      </c>
      <c r="AU22">
        <f t="shared" si="3"/>
        <v>5.6000000000000001E-2</v>
      </c>
      <c r="AV22">
        <f t="shared" si="4"/>
        <v>0</v>
      </c>
      <c r="AW22">
        <f t="shared" si="5"/>
        <v>0</v>
      </c>
      <c r="AX22">
        <f t="shared" si="6"/>
        <v>3.8450000000000002</v>
      </c>
      <c r="AZ22">
        <f t="shared" si="7"/>
        <v>3.8450000000000002</v>
      </c>
    </row>
    <row r="23" spans="1:52" customFormat="1" x14ac:dyDescent="0.25">
      <c r="A23" s="2" t="s">
        <v>54</v>
      </c>
      <c r="B23" s="2" t="s">
        <v>56</v>
      </c>
      <c r="C23">
        <f>VLOOKUP($B23,'Tillförd energi'!$B$1:$AS$566,MATCH(C$1,'Tillförd energi'!$B$1:$AQ$1,0),FALSE)</f>
        <v>0</v>
      </c>
      <c r="D23">
        <f>VLOOKUP($B23,'Tillförd energi'!$B$1:$AS$566,MATCH(D$1,'Tillförd energi'!$B$1:$AQ$1,0),FALSE)</f>
        <v>0.04</v>
      </c>
      <c r="E23">
        <f>VLOOKUP($B23,'Tillförd energi'!$B$1:$AS$566,MATCH(E$1,'Tillförd energi'!$B$1:$AQ$1,0),FALSE)</f>
        <v>0</v>
      </c>
      <c r="F23">
        <f>VLOOKUP($B23,'Tillförd energi'!$B$1:$AS$566,MATCH(F$1,'Tillförd energi'!$B$1:$AQ$1,0),FALSE)</f>
        <v>0</v>
      </c>
      <c r="G23">
        <f>VLOOKUP($B23,'Tillförd energi'!$B$1:$AS$566,MATCH(G$1,'Tillförd energi'!$B$1:$AQ$1,0),FALSE)</f>
        <v>0</v>
      </c>
      <c r="H23">
        <f>VLOOKUP($B23,'Tillförd energi'!$B$1:$AS$566,MATCH(H$1,'Tillförd energi'!$B$1:$AQ$1,0),FALSE)</f>
        <v>0</v>
      </c>
      <c r="I23">
        <f>VLOOKUP($B23,'Tillförd energi'!$B$1:$AS$566,MATCH(I$1,'Tillförd energi'!$B$1:$AQ$1,0),FALSE)</f>
        <v>0</v>
      </c>
      <c r="J23">
        <f>VLOOKUP($B23,'Tillförd energi'!$B$1:$AS$566,MATCH(J$1,'Tillförd energi'!$B$1:$AQ$1,0),FALSE)</f>
        <v>0</v>
      </c>
      <c r="K23">
        <v>0</v>
      </c>
      <c r="L23">
        <f>VLOOKUP($B23,'Tillförd energi'!$B$1:$AS$566,MATCH(L$1,'Tillförd energi'!$B$1:$AQ$1,0),FALSE)</f>
        <v>0</v>
      </c>
      <c r="M23">
        <f>VLOOKUP($B23,'Tillförd energi'!$B$1:$AS$566,MATCH(M$1,'Tillförd energi'!$B$1:$AQ$1,0),FALSE)</f>
        <v>0</v>
      </c>
      <c r="N23">
        <f>VLOOKUP($B23,'Tillförd energi'!$B$1:$AS$566,MATCH(N$1,'Tillförd energi'!$B$1:$AQ$1,0),FALSE)</f>
        <v>0</v>
      </c>
      <c r="O23">
        <f>VLOOKUP($B23,'Tillförd energi'!$B$1:$AS$566,MATCH(O$1,'Tillförd energi'!$B$1:$AQ$1,0),FALSE)</f>
        <v>0</v>
      </c>
      <c r="P23">
        <f>VLOOKUP($B23,'Tillförd energi'!$B$1:$AS$566,MATCH(P$1,'Tillförd energi'!$B$1:$AQ$1,0),FALSE)</f>
        <v>0</v>
      </c>
      <c r="Q23">
        <f>VLOOKUP($B23,'Tillförd energi'!$B$1:$AS$566,MATCH(Q$1,'Tillförd energi'!$B$1:$AQ$1,0),FALSE)</f>
        <v>0</v>
      </c>
      <c r="R23">
        <f>VLOOKUP($B23,'Tillförd energi'!$B$1:$AS$566,MATCH(R$1,'Tillförd energi'!$B$1:$AQ$1,0),FALSE)</f>
        <v>2.0939999999999999</v>
      </c>
      <c r="S23">
        <f>VLOOKUP($B23,'Tillförd energi'!$B$1:$AS$566,MATCH(S$1,'Tillförd energi'!$B$1:$AQ$1,0),FALSE)</f>
        <v>0</v>
      </c>
      <c r="T23">
        <f>VLOOKUP($B23,'Tillförd energi'!$B$1:$AS$566,MATCH(T$1,'Tillförd energi'!$B$1:$AQ$1,0),FALSE)</f>
        <v>0</v>
      </c>
      <c r="U23">
        <f>VLOOKUP($B23,'Tillförd energi'!$B$1:$AS$566,MATCH(U$1,'Tillförd energi'!$B$1:$AQ$1,0),FALSE)</f>
        <v>0</v>
      </c>
      <c r="V23">
        <f>VLOOKUP($B23,'Tillförd energi'!$B$1:$AS$566,MATCH(V$1,'Tillförd energi'!$B$1:$AQ$1,0),FALSE)</f>
        <v>0</v>
      </c>
      <c r="W23">
        <f>VLOOKUP($B23,'Tillförd energi'!$B$1:$AS$566,MATCH(W$1,'Tillförd energi'!$B$1:$AQ$1,0),FALSE)</f>
        <v>0</v>
      </c>
      <c r="X23">
        <f>VLOOKUP($B23,'Tillförd energi'!$B$1:$AS$566,MATCH(X$1,'Tillförd energi'!$B$1:$AQ$1,0),FALSE)</f>
        <v>0</v>
      </c>
      <c r="Y23">
        <f>VLOOKUP($B23,'Tillförd energi'!$B$1:$AS$566,MATCH(Y$1,'Tillförd energi'!$B$1:$AQ$1,0),FALSE)</f>
        <v>0</v>
      </c>
      <c r="Z23">
        <f>VLOOKUP($B23,'Tillförd energi'!$B$1:$AS$566,MATCH(Z$1,'Tillförd energi'!$B$1:$AQ$1,0),FALSE)</f>
        <v>0</v>
      </c>
      <c r="AA23">
        <f>VLOOKUP($B23,'Tillförd energi'!$B$1:$AS$566,MATCH(AA$1,'Tillförd energi'!$B$1:$AQ$1,0),FALSE)</f>
        <v>0</v>
      </c>
      <c r="AB23">
        <f>VLOOKUP($B23,'Tillförd energi'!$B$1:$AS$566,MATCH(AB$1,'Tillförd energi'!$B$1:$AQ$1,0),FALSE)</f>
        <v>0</v>
      </c>
      <c r="AC23">
        <f>VLOOKUP($B23,'Tillförd energi'!$B$1:$AS$566,MATCH(AC$1,'Tillförd energi'!$B$1:$AQ$1,0),FALSE)</f>
        <v>0</v>
      </c>
      <c r="AD23">
        <f>VLOOKUP($B23,'Tillförd energi'!$B$1:$AS$566,MATCH(AD$1,'Tillförd energi'!$B$1:$AQ$1,0),FALSE)</f>
        <v>0</v>
      </c>
      <c r="AE23">
        <f>VLOOKUP($B23,'Tillförd energi'!$B$1:$AS$566,MATCH(AE$1,'Tillförd energi'!$B$1:$AQ$1,0),FALSE)</f>
        <v>0</v>
      </c>
      <c r="AF23">
        <f>VLOOKUP($B23,'Tillförd energi'!$B$1:$AS$566,MATCH(AF$1,'Tillförd energi'!$B$1:$AQ$1,0),FALSE)</f>
        <v>1E-3</v>
      </c>
      <c r="AG23">
        <f>IFERROR(VLOOKUP(B23,Miljö!$B$1:$S$476,9,FALSE)/1,0)</f>
        <v>0</v>
      </c>
      <c r="AI23">
        <f t="shared" si="0"/>
        <v>2.1349999999999998</v>
      </c>
      <c r="AJ23">
        <f t="shared" si="1"/>
        <v>2.1349999999999998</v>
      </c>
      <c r="AK23">
        <f>IF(ISERROR(1/VLOOKUP($B23,Leveranser!$B$1:$S$500,MATCH("såld värme (gwh)",Leveranser!$B$1:$S$1,0),FALSE)),"",VLOOKUP($B23,Leveranser!$B$1:$S$500,MATCH("såld värme (gwh)",Leveranser!$B$1:$S$1,0),FALSE))</f>
        <v>1.833</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37">
        <f t="shared" si="2"/>
        <v>0.85854800936768161</v>
      </c>
      <c r="AP23" t="str">
        <f>VLOOKUP($B23,Miljövärden!$B$1:$H$446,7,FALSE)</f>
        <v>Ja</v>
      </c>
      <c r="AQ23" t="str">
        <f>VLOOKUP($B23,Miljövärden!$B$1:$H$446,6,FALSE)</f>
        <v>Ja</v>
      </c>
      <c r="AU23">
        <f t="shared" si="3"/>
        <v>1E-3</v>
      </c>
      <c r="AV23">
        <f t="shared" si="4"/>
        <v>0</v>
      </c>
      <c r="AW23">
        <f t="shared" si="5"/>
        <v>0</v>
      </c>
      <c r="AX23">
        <f t="shared" si="6"/>
        <v>2.0939999999999999</v>
      </c>
      <c r="AZ23">
        <f t="shared" si="7"/>
        <v>2.0939999999999999</v>
      </c>
    </row>
    <row r="24" spans="1:52" customFormat="1" x14ac:dyDescent="0.25">
      <c r="A24" s="2" t="s">
        <v>54</v>
      </c>
      <c r="B24" s="2" t="s">
        <v>57</v>
      </c>
      <c r="C24">
        <f>VLOOKUP($B24,'Tillförd energi'!$B$1:$AS$566,MATCH(C$1,'Tillförd energi'!$B$1:$AQ$1,0),FALSE)</f>
        <v>0</v>
      </c>
      <c r="D24">
        <f>VLOOKUP($B24,'Tillförd energi'!$B$1:$AS$566,MATCH(D$1,'Tillförd energi'!$B$1:$AQ$1,0),FALSE)</f>
        <v>0.27600000000000002</v>
      </c>
      <c r="E24">
        <f>VLOOKUP($B24,'Tillförd energi'!$B$1:$AS$566,MATCH(E$1,'Tillförd energi'!$B$1:$AQ$1,0),FALSE)</f>
        <v>0</v>
      </c>
      <c r="F24">
        <f>VLOOKUP($B24,'Tillförd energi'!$B$1:$AS$566,MATCH(F$1,'Tillförd energi'!$B$1:$AQ$1,0),FALSE)</f>
        <v>0</v>
      </c>
      <c r="G24">
        <f>VLOOKUP($B24,'Tillförd energi'!$B$1:$AS$566,MATCH(G$1,'Tillförd energi'!$B$1:$AQ$1,0),FALSE)</f>
        <v>1.091</v>
      </c>
      <c r="H24">
        <f>VLOOKUP($B24,'Tillförd energi'!$B$1:$AS$566,MATCH(H$1,'Tillförd energi'!$B$1:$AQ$1,0),FALSE)</f>
        <v>0</v>
      </c>
      <c r="I24">
        <f>VLOOKUP($B24,'Tillförd energi'!$B$1:$AS$566,MATCH(I$1,'Tillförd energi'!$B$1:$AQ$1,0),FALSE)</f>
        <v>0</v>
      </c>
      <c r="J24">
        <f>VLOOKUP($B24,'Tillförd energi'!$B$1:$AS$566,MATCH(J$1,'Tillförd energi'!$B$1:$AQ$1,0),FALSE)</f>
        <v>0</v>
      </c>
      <c r="K24">
        <v>0</v>
      </c>
      <c r="L24">
        <f>VLOOKUP($B24,'Tillförd energi'!$B$1:$AS$566,MATCH(L$1,'Tillförd energi'!$B$1:$AQ$1,0),FALSE)</f>
        <v>0</v>
      </c>
      <c r="M24">
        <f>VLOOKUP($B24,'Tillförd energi'!$B$1:$AS$566,MATCH(M$1,'Tillförd energi'!$B$1:$AQ$1,0),FALSE)</f>
        <v>0</v>
      </c>
      <c r="N24">
        <f>VLOOKUP($B24,'Tillförd energi'!$B$1:$AS$566,MATCH(N$1,'Tillförd energi'!$B$1:$AQ$1,0),FALSE)</f>
        <v>0</v>
      </c>
      <c r="O24">
        <f>VLOOKUP($B24,'Tillförd energi'!$B$1:$AS$566,MATCH(O$1,'Tillförd energi'!$B$1:$AQ$1,0),FALSE)</f>
        <v>0</v>
      </c>
      <c r="P24">
        <f>VLOOKUP($B24,'Tillförd energi'!$B$1:$AS$566,MATCH(P$1,'Tillförd energi'!$B$1:$AQ$1,0),FALSE)</f>
        <v>6.992</v>
      </c>
      <c r="Q24">
        <f>VLOOKUP($B24,'Tillförd energi'!$B$1:$AS$566,MATCH(Q$1,'Tillförd energi'!$B$1:$AQ$1,0),FALSE)</f>
        <v>0</v>
      </c>
      <c r="R24">
        <f>VLOOKUP($B24,'Tillförd energi'!$B$1:$AS$566,MATCH(R$1,'Tillförd energi'!$B$1:$AQ$1,0),FALSE)</f>
        <v>1.478</v>
      </c>
      <c r="S24">
        <f>VLOOKUP($B24,'Tillförd energi'!$B$1:$AS$566,MATCH(S$1,'Tillförd energi'!$B$1:$AQ$1,0),FALSE)</f>
        <v>0</v>
      </c>
      <c r="T24">
        <f>VLOOKUP($B24,'Tillförd energi'!$B$1:$AS$566,MATCH(T$1,'Tillförd energi'!$B$1:$AQ$1,0),FALSE)</f>
        <v>0</v>
      </c>
      <c r="U24">
        <f>VLOOKUP($B24,'Tillförd energi'!$B$1:$AS$566,MATCH(U$1,'Tillförd energi'!$B$1:$AQ$1,0),FALSE)</f>
        <v>0</v>
      </c>
      <c r="V24">
        <f>VLOOKUP($B24,'Tillförd energi'!$B$1:$AS$566,MATCH(V$1,'Tillförd energi'!$B$1:$AQ$1,0),FALSE)</f>
        <v>0</v>
      </c>
      <c r="W24">
        <f>VLOOKUP($B24,'Tillförd energi'!$B$1:$AS$566,MATCH(W$1,'Tillförd energi'!$B$1:$AQ$1,0),FALSE)</f>
        <v>0</v>
      </c>
      <c r="X24">
        <f>VLOOKUP($B24,'Tillförd energi'!$B$1:$AS$566,MATCH(X$1,'Tillförd energi'!$B$1:$AQ$1,0),FALSE)</f>
        <v>0</v>
      </c>
      <c r="Y24">
        <f>VLOOKUP($B24,'Tillförd energi'!$B$1:$AS$566,MATCH(Y$1,'Tillförd energi'!$B$1:$AQ$1,0),FALSE)</f>
        <v>0</v>
      </c>
      <c r="Z24">
        <f>VLOOKUP($B24,'Tillförd energi'!$B$1:$AS$566,MATCH(Z$1,'Tillförd energi'!$B$1:$AQ$1,0),FALSE)</f>
        <v>0</v>
      </c>
      <c r="AA24">
        <f>VLOOKUP($B24,'Tillförd energi'!$B$1:$AS$566,MATCH(AA$1,'Tillförd energi'!$B$1:$AQ$1,0),FALSE)</f>
        <v>0</v>
      </c>
      <c r="AB24">
        <f>VLOOKUP($B24,'Tillförd energi'!$B$1:$AS$566,MATCH(AB$1,'Tillförd energi'!$B$1:$AQ$1,0),FALSE)</f>
        <v>0</v>
      </c>
      <c r="AC24">
        <f>VLOOKUP($B24,'Tillförd energi'!$B$1:$AS$566,MATCH(AC$1,'Tillförd energi'!$B$1:$AQ$1,0),FALSE)</f>
        <v>0</v>
      </c>
      <c r="AD24">
        <f>VLOOKUP($B24,'Tillförd energi'!$B$1:$AS$566,MATCH(AD$1,'Tillförd energi'!$B$1:$AQ$1,0),FALSE)</f>
        <v>0</v>
      </c>
      <c r="AE24">
        <f>VLOOKUP($B24,'Tillförd energi'!$B$1:$AS$566,MATCH(AE$1,'Tillförd energi'!$B$1:$AQ$1,0),FALSE)</f>
        <v>0</v>
      </c>
      <c r="AF24">
        <f>VLOOKUP($B24,'Tillförd energi'!$B$1:$AS$566,MATCH(AF$1,'Tillförd energi'!$B$1:$AQ$1,0),FALSE)</f>
        <v>1E-3</v>
      </c>
      <c r="AG24">
        <f>IFERROR(VLOOKUP(B24,Miljö!$B$1:$S$476,9,FALSE)/1,0)</f>
        <v>0</v>
      </c>
      <c r="AI24">
        <f t="shared" si="0"/>
        <v>9.8379999999999992</v>
      </c>
      <c r="AJ24">
        <f t="shared" si="1"/>
        <v>9.8379999999999992</v>
      </c>
      <c r="AK24">
        <f>IF(ISERROR(1/VLOOKUP($B24,Leveranser!$B$1:$S$500,MATCH("såld värme (gwh)",Leveranser!$B$1:$S$1,0),FALSE)),"",VLOOKUP($B24,Leveranser!$B$1:$S$500,MATCH("såld värme (gwh)",Leveranser!$B$1:$S$1,0),FALSE))</f>
        <v>7.41</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37">
        <f t="shared" si="2"/>
        <v>0.75320187029884134</v>
      </c>
      <c r="AP24" t="str">
        <f>VLOOKUP($B24,Miljövärden!$B$1:$H$446,7,FALSE)</f>
        <v>Ja</v>
      </c>
      <c r="AQ24" t="str">
        <f>VLOOKUP($B24,Miljövärden!$B$1:$H$446,6,FALSE)</f>
        <v>Ja</v>
      </c>
      <c r="AU24">
        <f t="shared" si="3"/>
        <v>1E-3</v>
      </c>
      <c r="AV24">
        <f t="shared" si="4"/>
        <v>0</v>
      </c>
      <c r="AW24">
        <f t="shared" si="5"/>
        <v>6.992</v>
      </c>
      <c r="AX24">
        <f t="shared" si="6"/>
        <v>1.478</v>
      </c>
      <c r="AZ24">
        <f t="shared" si="7"/>
        <v>8.4700000000000006</v>
      </c>
    </row>
    <row r="25" spans="1:52" customFormat="1" x14ac:dyDescent="0.25">
      <c r="A25" s="2" t="s">
        <v>54</v>
      </c>
      <c r="B25" s="2" t="s">
        <v>58</v>
      </c>
      <c r="C25">
        <f>VLOOKUP($B25,'Tillförd energi'!$B$1:$AS$566,MATCH(C$1,'Tillförd energi'!$B$1:$AQ$1,0),FALSE)</f>
        <v>0</v>
      </c>
      <c r="D25">
        <f>VLOOKUP($B25,'Tillförd energi'!$B$1:$AS$566,MATCH(D$1,'Tillförd energi'!$B$1:$AQ$1,0),FALSE)</f>
        <v>0.28199999999999997</v>
      </c>
      <c r="E25">
        <f>VLOOKUP($B25,'Tillförd energi'!$B$1:$AS$566,MATCH(E$1,'Tillförd energi'!$B$1:$AQ$1,0),FALSE)</f>
        <v>0</v>
      </c>
      <c r="F25">
        <f>VLOOKUP($B25,'Tillförd energi'!$B$1:$AS$566,MATCH(F$1,'Tillförd energi'!$B$1:$AQ$1,0),FALSE)</f>
        <v>0</v>
      </c>
      <c r="G25">
        <f>VLOOKUP($B25,'Tillförd energi'!$B$1:$AS$566,MATCH(G$1,'Tillförd energi'!$B$1:$AQ$1,0),FALSE)</f>
        <v>0</v>
      </c>
      <c r="H25">
        <f>VLOOKUP($B25,'Tillförd energi'!$B$1:$AS$566,MATCH(H$1,'Tillförd energi'!$B$1:$AQ$1,0),FALSE)</f>
        <v>0</v>
      </c>
      <c r="I25">
        <f>VLOOKUP($B25,'Tillförd energi'!$B$1:$AS$566,MATCH(I$1,'Tillförd energi'!$B$1:$AQ$1,0),FALSE)</f>
        <v>0</v>
      </c>
      <c r="J25">
        <f>VLOOKUP($B25,'Tillförd energi'!$B$1:$AS$566,MATCH(J$1,'Tillförd energi'!$B$1:$AQ$1,0),FALSE)</f>
        <v>0</v>
      </c>
      <c r="K25">
        <v>0</v>
      </c>
      <c r="L25">
        <f>VLOOKUP($B25,'Tillförd energi'!$B$1:$AS$566,MATCH(L$1,'Tillförd energi'!$B$1:$AQ$1,0),FALSE)</f>
        <v>0</v>
      </c>
      <c r="M25">
        <f>VLOOKUP($B25,'Tillförd energi'!$B$1:$AS$566,MATCH(M$1,'Tillförd energi'!$B$1:$AQ$1,0),FALSE)</f>
        <v>0</v>
      </c>
      <c r="N25">
        <f>VLOOKUP($B25,'Tillförd energi'!$B$1:$AS$566,MATCH(N$1,'Tillförd energi'!$B$1:$AQ$1,0),FALSE)</f>
        <v>0</v>
      </c>
      <c r="O25">
        <f>VLOOKUP($B25,'Tillförd energi'!$B$1:$AS$566,MATCH(O$1,'Tillförd energi'!$B$1:$AQ$1,0),FALSE)</f>
        <v>0</v>
      </c>
      <c r="P25">
        <f>VLOOKUP($B25,'Tillförd energi'!$B$1:$AS$566,MATCH(P$1,'Tillförd energi'!$B$1:$AQ$1,0),FALSE)</f>
        <v>0</v>
      </c>
      <c r="Q25">
        <f>VLOOKUP($B25,'Tillförd energi'!$B$1:$AS$566,MATCH(Q$1,'Tillförd energi'!$B$1:$AQ$1,0),FALSE)</f>
        <v>0</v>
      </c>
      <c r="R25">
        <f>VLOOKUP($B25,'Tillförd energi'!$B$1:$AS$566,MATCH(R$1,'Tillförd energi'!$B$1:$AQ$1,0),FALSE)</f>
        <v>4.1760000000000002</v>
      </c>
      <c r="S25">
        <f>VLOOKUP($B25,'Tillförd energi'!$B$1:$AS$566,MATCH(S$1,'Tillförd energi'!$B$1:$AQ$1,0),FALSE)</f>
        <v>0</v>
      </c>
      <c r="T25">
        <f>VLOOKUP($B25,'Tillförd energi'!$B$1:$AS$566,MATCH(T$1,'Tillförd energi'!$B$1:$AQ$1,0),FALSE)</f>
        <v>0</v>
      </c>
      <c r="U25">
        <f>VLOOKUP($B25,'Tillförd energi'!$B$1:$AS$566,MATCH(U$1,'Tillförd energi'!$B$1:$AQ$1,0),FALSE)</f>
        <v>0</v>
      </c>
      <c r="V25">
        <f>VLOOKUP($B25,'Tillförd energi'!$B$1:$AS$566,MATCH(V$1,'Tillförd energi'!$B$1:$AQ$1,0),FALSE)</f>
        <v>0</v>
      </c>
      <c r="W25">
        <f>VLOOKUP($B25,'Tillförd energi'!$B$1:$AS$566,MATCH(W$1,'Tillförd energi'!$B$1:$AQ$1,0),FALSE)</f>
        <v>0</v>
      </c>
      <c r="X25">
        <f>VLOOKUP($B25,'Tillförd energi'!$B$1:$AS$566,MATCH(X$1,'Tillförd energi'!$B$1:$AQ$1,0),FALSE)</f>
        <v>0</v>
      </c>
      <c r="Y25">
        <f>VLOOKUP($B25,'Tillförd energi'!$B$1:$AS$566,MATCH(Y$1,'Tillförd energi'!$B$1:$AQ$1,0),FALSE)</f>
        <v>0</v>
      </c>
      <c r="Z25">
        <f>VLOOKUP($B25,'Tillförd energi'!$B$1:$AS$566,MATCH(Z$1,'Tillförd energi'!$B$1:$AQ$1,0),FALSE)</f>
        <v>0</v>
      </c>
      <c r="AA25">
        <f>VLOOKUP($B25,'Tillförd energi'!$B$1:$AS$566,MATCH(AA$1,'Tillförd energi'!$B$1:$AQ$1,0),FALSE)</f>
        <v>0</v>
      </c>
      <c r="AB25">
        <f>VLOOKUP($B25,'Tillförd energi'!$B$1:$AS$566,MATCH(AB$1,'Tillförd energi'!$B$1:$AQ$1,0),FALSE)</f>
        <v>0</v>
      </c>
      <c r="AC25">
        <f>VLOOKUP($B25,'Tillförd energi'!$B$1:$AS$566,MATCH(AC$1,'Tillförd energi'!$B$1:$AQ$1,0),FALSE)</f>
        <v>0</v>
      </c>
      <c r="AD25">
        <f>VLOOKUP($B25,'Tillförd energi'!$B$1:$AS$566,MATCH(AD$1,'Tillförd energi'!$B$1:$AQ$1,0),FALSE)</f>
        <v>0</v>
      </c>
      <c r="AE25">
        <f>VLOOKUP($B25,'Tillförd energi'!$B$1:$AS$566,MATCH(AE$1,'Tillförd energi'!$B$1:$AQ$1,0),FALSE)</f>
        <v>0</v>
      </c>
      <c r="AF25">
        <f>VLOOKUP($B25,'Tillförd energi'!$B$1:$AS$566,MATCH(AF$1,'Tillförd energi'!$B$1:$AQ$1,0),FALSE)</f>
        <v>6.3E-2</v>
      </c>
      <c r="AG25">
        <f>IFERROR(VLOOKUP(B25,Miljö!$B$1:$S$476,9,FALSE)/1,0)</f>
        <v>0</v>
      </c>
      <c r="AI25">
        <f t="shared" si="0"/>
        <v>4.5209999999999999</v>
      </c>
      <c r="AJ25">
        <f t="shared" si="1"/>
        <v>4.5209999999999999</v>
      </c>
      <c r="AK25">
        <f>IF(ISERROR(1/VLOOKUP($B25,Leveranser!$B$1:$S$500,MATCH("såld värme (gwh)",Leveranser!$B$1:$S$1,0),FALSE)),"",VLOOKUP($B25,Leveranser!$B$1:$S$500,MATCH("såld värme (gwh)",Leveranser!$B$1:$S$1,0),FALSE))</f>
        <v>3.3740000000000001</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37">
        <f t="shared" si="2"/>
        <v>0.74629506746295071</v>
      </c>
      <c r="AP25" t="str">
        <f>VLOOKUP($B25,Miljövärden!$B$1:$H$446,7,FALSE)</f>
        <v>Ja</v>
      </c>
      <c r="AQ25" t="str">
        <f>VLOOKUP($B25,Miljövärden!$B$1:$H$446,6,FALSE)</f>
        <v>Ja</v>
      </c>
      <c r="AU25">
        <f t="shared" si="3"/>
        <v>6.3E-2</v>
      </c>
      <c r="AV25">
        <f t="shared" si="4"/>
        <v>0</v>
      </c>
      <c r="AW25">
        <f t="shared" si="5"/>
        <v>0</v>
      </c>
      <c r="AX25">
        <f t="shared" si="6"/>
        <v>4.1760000000000002</v>
      </c>
      <c r="AZ25">
        <f t="shared" si="7"/>
        <v>4.1760000000000002</v>
      </c>
    </row>
    <row r="26" spans="1:52" customFormat="1" x14ac:dyDescent="0.25">
      <c r="A26" s="2" t="s">
        <v>54</v>
      </c>
      <c r="B26" s="2" t="s">
        <v>59</v>
      </c>
      <c r="C26">
        <f>VLOOKUP($B26,'Tillförd energi'!$B$1:$AS$566,MATCH(C$1,'Tillförd energi'!$B$1:$AQ$1,0),FALSE)</f>
        <v>0</v>
      </c>
      <c r="D26">
        <f>VLOOKUP($B26,'Tillförd energi'!$B$1:$AS$566,MATCH(D$1,'Tillförd energi'!$B$1:$AQ$1,0),FALSE)</f>
        <v>0.31</v>
      </c>
      <c r="E26">
        <f>VLOOKUP($B26,'Tillförd energi'!$B$1:$AS$566,MATCH(E$1,'Tillförd energi'!$B$1:$AQ$1,0),FALSE)</f>
        <v>0</v>
      </c>
      <c r="F26">
        <f>VLOOKUP($B26,'Tillförd energi'!$B$1:$AS$566,MATCH(F$1,'Tillförd energi'!$B$1:$AQ$1,0),FALSE)</f>
        <v>0</v>
      </c>
      <c r="G26">
        <f>VLOOKUP($B26,'Tillförd energi'!$B$1:$AS$566,MATCH(G$1,'Tillförd energi'!$B$1:$AQ$1,0),FALSE)</f>
        <v>0</v>
      </c>
      <c r="H26">
        <f>VLOOKUP($B26,'Tillförd energi'!$B$1:$AS$566,MATCH(H$1,'Tillförd energi'!$B$1:$AQ$1,0),FALSE)</f>
        <v>0</v>
      </c>
      <c r="I26">
        <f>VLOOKUP($B26,'Tillförd energi'!$B$1:$AS$566,MATCH(I$1,'Tillförd energi'!$B$1:$AQ$1,0),FALSE)</f>
        <v>0</v>
      </c>
      <c r="J26">
        <f>VLOOKUP($B26,'Tillförd energi'!$B$1:$AS$566,MATCH(J$1,'Tillförd energi'!$B$1:$AQ$1,0),FALSE)</f>
        <v>0</v>
      </c>
      <c r="K26">
        <v>0</v>
      </c>
      <c r="L26">
        <f>VLOOKUP($B26,'Tillförd energi'!$B$1:$AS$566,MATCH(L$1,'Tillförd energi'!$B$1:$AQ$1,0),FALSE)</f>
        <v>0</v>
      </c>
      <c r="M26">
        <f>VLOOKUP($B26,'Tillförd energi'!$B$1:$AS$566,MATCH(M$1,'Tillförd energi'!$B$1:$AQ$1,0),FALSE)</f>
        <v>0</v>
      </c>
      <c r="N26">
        <f>VLOOKUP($B26,'Tillförd energi'!$B$1:$AS$566,MATCH(N$1,'Tillförd energi'!$B$1:$AQ$1,0),FALSE)</f>
        <v>0</v>
      </c>
      <c r="O26">
        <f>VLOOKUP($B26,'Tillförd energi'!$B$1:$AS$566,MATCH(O$1,'Tillförd energi'!$B$1:$AQ$1,0),FALSE)</f>
        <v>0</v>
      </c>
      <c r="P26">
        <f>VLOOKUP($B26,'Tillförd energi'!$B$1:$AS$566,MATCH(P$1,'Tillförd energi'!$B$1:$AQ$1,0),FALSE)</f>
        <v>0</v>
      </c>
      <c r="Q26">
        <f>VLOOKUP($B26,'Tillförd energi'!$B$1:$AS$566,MATCH(Q$1,'Tillförd energi'!$B$1:$AQ$1,0),FALSE)</f>
        <v>0</v>
      </c>
      <c r="R26">
        <f>VLOOKUP($B26,'Tillförd energi'!$B$1:$AS$566,MATCH(R$1,'Tillförd energi'!$B$1:$AQ$1,0),FALSE)</f>
        <v>3.7490000000000001</v>
      </c>
      <c r="S26">
        <f>VLOOKUP($B26,'Tillförd energi'!$B$1:$AS$566,MATCH(S$1,'Tillförd energi'!$B$1:$AQ$1,0),FALSE)</f>
        <v>0</v>
      </c>
      <c r="T26">
        <f>VLOOKUP($B26,'Tillförd energi'!$B$1:$AS$566,MATCH(T$1,'Tillförd energi'!$B$1:$AQ$1,0),FALSE)</f>
        <v>0</v>
      </c>
      <c r="U26">
        <f>VLOOKUP($B26,'Tillförd energi'!$B$1:$AS$566,MATCH(U$1,'Tillförd energi'!$B$1:$AQ$1,0),FALSE)</f>
        <v>0</v>
      </c>
      <c r="V26">
        <f>VLOOKUP($B26,'Tillförd energi'!$B$1:$AS$566,MATCH(V$1,'Tillförd energi'!$B$1:$AQ$1,0),FALSE)</f>
        <v>0</v>
      </c>
      <c r="W26">
        <f>VLOOKUP($B26,'Tillförd energi'!$B$1:$AS$566,MATCH(W$1,'Tillförd energi'!$B$1:$AQ$1,0),FALSE)</f>
        <v>0</v>
      </c>
      <c r="X26">
        <f>VLOOKUP($B26,'Tillförd energi'!$B$1:$AS$566,MATCH(X$1,'Tillförd energi'!$B$1:$AQ$1,0),FALSE)</f>
        <v>0</v>
      </c>
      <c r="Y26">
        <f>VLOOKUP($B26,'Tillförd energi'!$B$1:$AS$566,MATCH(Y$1,'Tillförd energi'!$B$1:$AQ$1,0),FALSE)</f>
        <v>0</v>
      </c>
      <c r="Z26">
        <f>VLOOKUP($B26,'Tillförd energi'!$B$1:$AS$566,MATCH(Z$1,'Tillförd energi'!$B$1:$AQ$1,0),FALSE)</f>
        <v>0</v>
      </c>
      <c r="AA26">
        <f>VLOOKUP($B26,'Tillförd energi'!$B$1:$AS$566,MATCH(AA$1,'Tillförd energi'!$B$1:$AQ$1,0),FALSE)</f>
        <v>0</v>
      </c>
      <c r="AB26">
        <f>VLOOKUP($B26,'Tillförd energi'!$B$1:$AS$566,MATCH(AB$1,'Tillförd energi'!$B$1:$AQ$1,0),FALSE)</f>
        <v>0</v>
      </c>
      <c r="AC26">
        <f>VLOOKUP($B26,'Tillförd energi'!$B$1:$AS$566,MATCH(AC$1,'Tillförd energi'!$B$1:$AQ$1,0),FALSE)</f>
        <v>0</v>
      </c>
      <c r="AD26">
        <f>VLOOKUP($B26,'Tillförd energi'!$B$1:$AS$566,MATCH(AD$1,'Tillförd energi'!$B$1:$AQ$1,0),FALSE)</f>
        <v>0</v>
      </c>
      <c r="AE26">
        <f>VLOOKUP($B26,'Tillförd energi'!$B$1:$AS$566,MATCH(AE$1,'Tillförd energi'!$B$1:$AQ$1,0),FALSE)</f>
        <v>0</v>
      </c>
      <c r="AF26">
        <f>VLOOKUP($B26,'Tillförd energi'!$B$1:$AS$566,MATCH(AF$1,'Tillförd energi'!$B$1:$AQ$1,0),FALSE)</f>
        <v>0.01</v>
      </c>
      <c r="AG26">
        <f>IFERROR(VLOOKUP(B26,Miljö!$B$1:$S$476,9,FALSE)/1,0)</f>
        <v>0</v>
      </c>
      <c r="AI26">
        <f t="shared" si="0"/>
        <v>4.069</v>
      </c>
      <c r="AJ26">
        <f t="shared" si="1"/>
        <v>4.069</v>
      </c>
      <c r="AK26">
        <f>IF(ISERROR(1/VLOOKUP($B26,Leveranser!$B$1:$S$500,MATCH("såld värme (gwh)",Leveranser!$B$1:$S$1,0),FALSE)),"",VLOOKUP($B26,Leveranser!$B$1:$S$500,MATCH("såld värme (gwh)",Leveranser!$B$1:$S$1,0),FALSE))</f>
        <v>3.306</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37">
        <f t="shared" si="2"/>
        <v>0.81248463996067832</v>
      </c>
      <c r="AP26" t="str">
        <f>VLOOKUP($B26,Miljövärden!$B$1:$H$446,7,FALSE)</f>
        <v>Ja</v>
      </c>
      <c r="AQ26" t="str">
        <f>VLOOKUP($B26,Miljövärden!$B$1:$H$446,6,FALSE)</f>
        <v>Ja</v>
      </c>
      <c r="AU26">
        <f t="shared" si="3"/>
        <v>0.01</v>
      </c>
      <c r="AV26">
        <f t="shared" si="4"/>
        <v>0</v>
      </c>
      <c r="AW26">
        <f t="shared" si="5"/>
        <v>0</v>
      </c>
      <c r="AX26">
        <f t="shared" si="6"/>
        <v>3.7490000000000001</v>
      </c>
      <c r="AZ26">
        <f t="shared" si="7"/>
        <v>3.7490000000000001</v>
      </c>
    </row>
    <row r="27" spans="1:52" customFormat="1" x14ac:dyDescent="0.25">
      <c r="A27" s="2" t="s">
        <v>54</v>
      </c>
      <c r="B27" s="2" t="s">
        <v>60</v>
      </c>
      <c r="C27">
        <f>VLOOKUP($B27,'Tillförd energi'!$B$1:$AS$566,MATCH(C$1,'Tillförd energi'!$B$1:$AQ$1,0),FALSE)</f>
        <v>0</v>
      </c>
      <c r="D27">
        <f>VLOOKUP($B27,'Tillförd energi'!$B$1:$AS$566,MATCH(D$1,'Tillförd energi'!$B$1:$AQ$1,0),FALSE)</f>
        <v>0.629</v>
      </c>
      <c r="E27">
        <f>VLOOKUP($B27,'Tillförd energi'!$B$1:$AS$566,MATCH(E$1,'Tillförd energi'!$B$1:$AQ$1,0),FALSE)</f>
        <v>0</v>
      </c>
      <c r="F27">
        <f>VLOOKUP($B27,'Tillförd energi'!$B$1:$AS$566,MATCH(F$1,'Tillförd energi'!$B$1:$AQ$1,0),FALSE)</f>
        <v>0</v>
      </c>
      <c r="G27">
        <f>VLOOKUP($B27,'Tillförd energi'!$B$1:$AS$566,MATCH(G$1,'Tillförd energi'!$B$1:$AQ$1,0),FALSE)</f>
        <v>0</v>
      </c>
      <c r="H27">
        <f>VLOOKUP($B27,'Tillförd energi'!$B$1:$AS$566,MATCH(H$1,'Tillförd energi'!$B$1:$AQ$1,0),FALSE)</f>
        <v>0</v>
      </c>
      <c r="I27">
        <f>VLOOKUP($B27,'Tillförd energi'!$B$1:$AS$566,MATCH(I$1,'Tillförd energi'!$B$1:$AQ$1,0),FALSE)</f>
        <v>0</v>
      </c>
      <c r="J27">
        <f>VLOOKUP($B27,'Tillförd energi'!$B$1:$AS$566,MATCH(J$1,'Tillförd energi'!$B$1:$AQ$1,0),FALSE)</f>
        <v>0</v>
      </c>
      <c r="K27">
        <v>0</v>
      </c>
      <c r="L27">
        <f>VLOOKUP($B27,'Tillförd energi'!$B$1:$AS$566,MATCH(L$1,'Tillförd energi'!$B$1:$AQ$1,0),FALSE)</f>
        <v>0</v>
      </c>
      <c r="M27">
        <f>VLOOKUP($B27,'Tillförd energi'!$B$1:$AS$566,MATCH(M$1,'Tillförd energi'!$B$1:$AQ$1,0),FALSE)</f>
        <v>0</v>
      </c>
      <c r="N27">
        <f>VLOOKUP($B27,'Tillförd energi'!$B$1:$AS$566,MATCH(N$1,'Tillförd energi'!$B$1:$AQ$1,0),FALSE)</f>
        <v>0</v>
      </c>
      <c r="O27">
        <f>VLOOKUP($B27,'Tillförd energi'!$B$1:$AS$566,MATCH(O$1,'Tillförd energi'!$B$1:$AQ$1,0),FALSE)</f>
        <v>0</v>
      </c>
      <c r="P27">
        <f>VLOOKUP($B27,'Tillförd energi'!$B$1:$AS$566,MATCH(P$1,'Tillförd energi'!$B$1:$AQ$1,0),FALSE)</f>
        <v>29.067</v>
      </c>
      <c r="Q27">
        <f>VLOOKUP($B27,'Tillförd energi'!$B$1:$AS$566,MATCH(Q$1,'Tillförd energi'!$B$1:$AQ$1,0),FALSE)</f>
        <v>0</v>
      </c>
      <c r="R27">
        <f>VLOOKUP($B27,'Tillförd energi'!$B$1:$AS$566,MATCH(R$1,'Tillförd energi'!$B$1:$AQ$1,0),FALSE)</f>
        <v>0.86</v>
      </c>
      <c r="S27">
        <f>VLOOKUP($B27,'Tillförd energi'!$B$1:$AS$566,MATCH(S$1,'Tillförd energi'!$B$1:$AQ$1,0),FALSE)</f>
        <v>0</v>
      </c>
      <c r="T27">
        <f>VLOOKUP($B27,'Tillförd energi'!$B$1:$AS$566,MATCH(T$1,'Tillförd energi'!$B$1:$AQ$1,0),FALSE)</f>
        <v>0</v>
      </c>
      <c r="U27">
        <f>VLOOKUP($B27,'Tillförd energi'!$B$1:$AS$566,MATCH(U$1,'Tillförd energi'!$B$1:$AQ$1,0),FALSE)</f>
        <v>0</v>
      </c>
      <c r="V27">
        <f>VLOOKUP($B27,'Tillförd energi'!$B$1:$AS$566,MATCH(V$1,'Tillförd energi'!$B$1:$AQ$1,0),FALSE)</f>
        <v>0</v>
      </c>
      <c r="W27">
        <f>VLOOKUP($B27,'Tillförd energi'!$B$1:$AS$566,MATCH(W$1,'Tillförd energi'!$B$1:$AQ$1,0),FALSE)</f>
        <v>0</v>
      </c>
      <c r="X27">
        <f>VLOOKUP($B27,'Tillförd energi'!$B$1:$AS$566,MATCH(X$1,'Tillförd energi'!$B$1:$AQ$1,0),FALSE)</f>
        <v>0</v>
      </c>
      <c r="Y27">
        <f>VLOOKUP($B27,'Tillförd energi'!$B$1:$AS$566,MATCH(Y$1,'Tillförd energi'!$B$1:$AQ$1,0),FALSE)</f>
        <v>0</v>
      </c>
      <c r="Z27">
        <f>VLOOKUP($B27,'Tillförd energi'!$B$1:$AS$566,MATCH(Z$1,'Tillförd energi'!$B$1:$AQ$1,0),FALSE)</f>
        <v>0</v>
      </c>
      <c r="AA27">
        <f>VLOOKUP($B27,'Tillförd energi'!$B$1:$AS$566,MATCH(AA$1,'Tillförd energi'!$B$1:$AQ$1,0),FALSE)</f>
        <v>0</v>
      </c>
      <c r="AB27">
        <f>VLOOKUP($B27,'Tillförd energi'!$B$1:$AS$566,MATCH(AB$1,'Tillförd energi'!$B$1:$AQ$1,0),FALSE)</f>
        <v>0</v>
      </c>
      <c r="AC27">
        <f>VLOOKUP($B27,'Tillförd energi'!$B$1:$AS$566,MATCH(AC$1,'Tillförd energi'!$B$1:$AQ$1,0),FALSE)</f>
        <v>3.8940000000000001</v>
      </c>
      <c r="AD27">
        <f>VLOOKUP($B27,'Tillförd energi'!$B$1:$AS$566,MATCH(AD$1,'Tillförd energi'!$B$1:$AQ$1,0),FALSE)</f>
        <v>0</v>
      </c>
      <c r="AE27">
        <f>VLOOKUP($B27,'Tillförd energi'!$B$1:$AS$566,MATCH(AE$1,'Tillförd energi'!$B$1:$AQ$1,0),FALSE)</f>
        <v>0</v>
      </c>
      <c r="AF27">
        <f>VLOOKUP($B27,'Tillförd energi'!$B$1:$AS$566,MATCH(AF$1,'Tillförd energi'!$B$1:$AQ$1,0),FALSE)</f>
        <v>0.84099999999999997</v>
      </c>
      <c r="AG27">
        <f>IFERROR(VLOOKUP(B27,Miljö!$B$1:$S$476,9,FALSE)/1,0)</f>
        <v>0</v>
      </c>
      <c r="AI27">
        <f t="shared" si="0"/>
        <v>35.291000000000004</v>
      </c>
      <c r="AJ27">
        <f t="shared" si="1"/>
        <v>35.291000000000004</v>
      </c>
      <c r="AK27">
        <f>IF(ISERROR(1/VLOOKUP($B27,Leveranser!$B$1:$S$500,MATCH("såld värme (gwh)",Leveranser!$B$1:$S$1,0),FALSE)),"",VLOOKUP($B27,Leveranser!$B$1:$S$500,MATCH("såld värme (gwh)",Leveranser!$B$1:$S$1,0),FALSE))</f>
        <v>22.541</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37">
        <f t="shared" si="2"/>
        <v>0.63871808676433084</v>
      </c>
      <c r="AP27" t="str">
        <f>VLOOKUP($B27,Miljövärden!$B$1:$H$446,7,FALSE)</f>
        <v>Ja</v>
      </c>
      <c r="AQ27" t="str">
        <f>VLOOKUP($B27,Miljövärden!$B$1:$H$446,6,FALSE)</f>
        <v>Ja</v>
      </c>
      <c r="AU27">
        <f t="shared" si="3"/>
        <v>0.84099999999999997</v>
      </c>
      <c r="AV27">
        <f t="shared" si="4"/>
        <v>0</v>
      </c>
      <c r="AW27">
        <f t="shared" si="5"/>
        <v>29.067</v>
      </c>
      <c r="AX27">
        <f t="shared" si="6"/>
        <v>0.86</v>
      </c>
      <c r="AZ27">
        <f t="shared" si="7"/>
        <v>29.927</v>
      </c>
    </row>
    <row r="28" spans="1:52" customFormat="1" x14ac:dyDescent="0.25">
      <c r="A28" s="2" t="s">
        <v>54</v>
      </c>
      <c r="B28" s="2" t="s">
        <v>61</v>
      </c>
      <c r="C28">
        <f>VLOOKUP($B28,'Tillförd energi'!$B$1:$AS$566,MATCH(C$1,'Tillförd energi'!$B$1:$AQ$1,0),FALSE)</f>
        <v>0</v>
      </c>
      <c r="D28">
        <f>VLOOKUP($B28,'Tillförd energi'!$B$1:$AS$566,MATCH(D$1,'Tillförd energi'!$B$1:$AQ$1,0),FALSE)</f>
        <v>0</v>
      </c>
      <c r="E28">
        <f>VLOOKUP($B28,'Tillförd energi'!$B$1:$AS$566,MATCH(E$1,'Tillförd energi'!$B$1:$AQ$1,0),FALSE)</f>
        <v>0</v>
      </c>
      <c r="F28">
        <f>VLOOKUP($B28,'Tillförd energi'!$B$1:$AS$566,MATCH(F$1,'Tillförd energi'!$B$1:$AQ$1,0),FALSE)</f>
        <v>0</v>
      </c>
      <c r="G28">
        <f>VLOOKUP($B28,'Tillförd energi'!$B$1:$AS$566,MATCH(G$1,'Tillförd energi'!$B$1:$AQ$1,0),FALSE)</f>
        <v>0</v>
      </c>
      <c r="H28">
        <f>VLOOKUP($B28,'Tillförd energi'!$B$1:$AS$566,MATCH(H$1,'Tillförd energi'!$B$1:$AQ$1,0),FALSE)</f>
        <v>0</v>
      </c>
      <c r="I28">
        <f>VLOOKUP($B28,'Tillförd energi'!$B$1:$AS$566,MATCH(I$1,'Tillförd energi'!$B$1:$AQ$1,0),FALSE)</f>
        <v>0</v>
      </c>
      <c r="J28">
        <f>VLOOKUP($B28,'Tillförd energi'!$B$1:$AS$566,MATCH(J$1,'Tillförd energi'!$B$1:$AQ$1,0),FALSE)</f>
        <v>0</v>
      </c>
      <c r="K28">
        <v>0</v>
      </c>
      <c r="L28">
        <f>VLOOKUP($B28,'Tillförd energi'!$B$1:$AS$566,MATCH(L$1,'Tillförd energi'!$B$1:$AQ$1,0),FALSE)</f>
        <v>0</v>
      </c>
      <c r="M28">
        <f>VLOOKUP($B28,'Tillförd energi'!$B$1:$AS$566,MATCH(M$1,'Tillförd energi'!$B$1:$AQ$1,0),FALSE)</f>
        <v>0</v>
      </c>
      <c r="N28">
        <f>VLOOKUP($B28,'Tillförd energi'!$B$1:$AS$566,MATCH(N$1,'Tillförd energi'!$B$1:$AQ$1,0),FALSE)</f>
        <v>0</v>
      </c>
      <c r="O28">
        <f>VLOOKUP($B28,'Tillförd energi'!$B$1:$AS$566,MATCH(O$1,'Tillförd energi'!$B$1:$AQ$1,0),FALSE)</f>
        <v>0</v>
      </c>
      <c r="P28">
        <f>VLOOKUP($B28,'Tillförd energi'!$B$1:$AS$566,MATCH(P$1,'Tillförd energi'!$B$1:$AQ$1,0),FALSE)</f>
        <v>0</v>
      </c>
      <c r="Q28">
        <f>VLOOKUP($B28,'Tillförd energi'!$B$1:$AS$566,MATCH(Q$1,'Tillförd energi'!$B$1:$AQ$1,0),FALSE)</f>
        <v>0</v>
      </c>
      <c r="R28">
        <f>VLOOKUP($B28,'Tillförd energi'!$B$1:$AS$566,MATCH(R$1,'Tillförd energi'!$B$1:$AQ$1,0),FALSE)</f>
        <v>0</v>
      </c>
      <c r="S28">
        <f>VLOOKUP($B28,'Tillförd energi'!$B$1:$AS$566,MATCH(S$1,'Tillförd energi'!$B$1:$AQ$1,0),FALSE)</f>
        <v>0</v>
      </c>
      <c r="T28">
        <f>VLOOKUP($B28,'Tillförd energi'!$B$1:$AS$566,MATCH(T$1,'Tillförd energi'!$B$1:$AQ$1,0),FALSE)</f>
        <v>0</v>
      </c>
      <c r="U28">
        <f>VLOOKUP($B28,'Tillförd energi'!$B$1:$AS$566,MATCH(U$1,'Tillförd energi'!$B$1:$AQ$1,0),FALSE)</f>
        <v>0</v>
      </c>
      <c r="V28">
        <f>VLOOKUP($B28,'Tillförd energi'!$B$1:$AS$566,MATCH(V$1,'Tillförd energi'!$B$1:$AQ$1,0),FALSE)</f>
        <v>0</v>
      </c>
      <c r="W28">
        <f>VLOOKUP($B28,'Tillförd energi'!$B$1:$AS$566,MATCH(W$1,'Tillförd energi'!$B$1:$AQ$1,0),FALSE)</f>
        <v>1.8859999999999999</v>
      </c>
      <c r="X28">
        <f>VLOOKUP($B28,'Tillförd energi'!$B$1:$AS$566,MATCH(X$1,'Tillförd energi'!$B$1:$AQ$1,0),FALSE)</f>
        <v>0</v>
      </c>
      <c r="Y28">
        <f>VLOOKUP($B28,'Tillförd energi'!$B$1:$AS$566,MATCH(Y$1,'Tillförd energi'!$B$1:$AQ$1,0),FALSE)</f>
        <v>0</v>
      </c>
      <c r="Z28">
        <f>VLOOKUP($B28,'Tillförd energi'!$B$1:$AS$566,MATCH(Z$1,'Tillförd energi'!$B$1:$AQ$1,0),FALSE)</f>
        <v>0</v>
      </c>
      <c r="AA28">
        <f>VLOOKUP($B28,'Tillförd energi'!$B$1:$AS$566,MATCH(AA$1,'Tillförd energi'!$B$1:$AQ$1,0),FALSE)</f>
        <v>0</v>
      </c>
      <c r="AB28">
        <f>VLOOKUP($B28,'Tillförd energi'!$B$1:$AS$566,MATCH(AB$1,'Tillförd energi'!$B$1:$AQ$1,0),FALSE)</f>
        <v>0</v>
      </c>
      <c r="AC28">
        <f>VLOOKUP($B28,'Tillförd energi'!$B$1:$AS$566,MATCH(AC$1,'Tillförd energi'!$B$1:$AQ$1,0),FALSE)</f>
        <v>0</v>
      </c>
      <c r="AD28">
        <f>VLOOKUP($B28,'Tillförd energi'!$B$1:$AS$566,MATCH(AD$1,'Tillförd energi'!$B$1:$AQ$1,0),FALSE)</f>
        <v>27.011800000000001</v>
      </c>
      <c r="AE28">
        <f>VLOOKUP($B28,'Tillförd energi'!$B$1:$AS$566,MATCH(AE$1,'Tillförd energi'!$B$1:$AQ$1,0),FALSE)</f>
        <v>0</v>
      </c>
      <c r="AF28">
        <f>VLOOKUP($B28,'Tillförd energi'!$B$1:$AS$566,MATCH(AF$1,'Tillförd energi'!$B$1:$AQ$1,0),FALSE)</f>
        <v>0.111</v>
      </c>
      <c r="AG28">
        <f>IFERROR(VLOOKUP(B28,Miljö!$B$1:$S$476,9,FALSE)/1,0)</f>
        <v>0</v>
      </c>
      <c r="AI28">
        <f t="shared" si="0"/>
        <v>29.008800000000001</v>
      </c>
      <c r="AJ28">
        <f t="shared" si="1"/>
        <v>29.008800000000001</v>
      </c>
      <c r="AK28">
        <f>IF(ISERROR(1/VLOOKUP($B28,Leveranser!$B$1:$S$500,MATCH("såld värme (gwh)",Leveranser!$B$1:$S$1,0),FALSE)),"",VLOOKUP($B28,Leveranser!$B$1:$S$500,MATCH("såld värme (gwh)",Leveranser!$B$1:$S$1,0),FALSE))</f>
        <v>24.847000000000001</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37">
        <f t="shared" si="2"/>
        <v>0.85653318992857341</v>
      </c>
      <c r="AP28" t="str">
        <f>VLOOKUP($B28,Miljövärden!$B$1:$H$446,7,FALSE)</f>
        <v>Ja</v>
      </c>
      <c r="AQ28" t="str">
        <f>VLOOKUP($B28,Miljövärden!$B$1:$H$446,6,FALSE)</f>
        <v>Ja</v>
      </c>
      <c r="AU28">
        <f t="shared" si="3"/>
        <v>0.111</v>
      </c>
      <c r="AV28">
        <f t="shared" si="4"/>
        <v>0</v>
      </c>
      <c r="AW28">
        <f t="shared" si="5"/>
        <v>0</v>
      </c>
      <c r="AX28">
        <f t="shared" si="6"/>
        <v>0</v>
      </c>
      <c r="AZ28">
        <f t="shared" si="7"/>
        <v>1.8859999999999999</v>
      </c>
    </row>
    <row r="29" spans="1:52" customFormat="1" x14ac:dyDescent="0.25">
      <c r="A29" s="2" t="s">
        <v>54</v>
      </c>
      <c r="B29" s="2" t="s">
        <v>62</v>
      </c>
      <c r="C29">
        <f>VLOOKUP($B29,'Tillförd energi'!$B$1:$AS$566,MATCH(C$1,'Tillförd energi'!$B$1:$AQ$1,0),FALSE)</f>
        <v>0</v>
      </c>
      <c r="D29">
        <f>VLOOKUP($B29,'Tillförd energi'!$B$1:$AS$566,MATCH(D$1,'Tillförd energi'!$B$1:$AQ$1,0),FALSE)</f>
        <v>0.03</v>
      </c>
      <c r="E29">
        <f>VLOOKUP($B29,'Tillförd energi'!$B$1:$AS$566,MATCH(E$1,'Tillförd energi'!$B$1:$AQ$1,0),FALSE)</f>
        <v>0</v>
      </c>
      <c r="F29">
        <f>VLOOKUP($B29,'Tillförd energi'!$B$1:$AS$566,MATCH(F$1,'Tillförd energi'!$B$1:$AQ$1,0),FALSE)</f>
        <v>0</v>
      </c>
      <c r="G29">
        <f>VLOOKUP($B29,'Tillförd energi'!$B$1:$AS$566,MATCH(G$1,'Tillförd energi'!$B$1:$AQ$1,0),FALSE)</f>
        <v>0</v>
      </c>
      <c r="H29">
        <f>VLOOKUP($B29,'Tillförd energi'!$B$1:$AS$566,MATCH(H$1,'Tillförd energi'!$B$1:$AQ$1,0),FALSE)</f>
        <v>0</v>
      </c>
      <c r="I29">
        <f>VLOOKUP($B29,'Tillförd energi'!$B$1:$AS$566,MATCH(I$1,'Tillförd energi'!$B$1:$AQ$1,0),FALSE)</f>
        <v>0</v>
      </c>
      <c r="J29">
        <f>VLOOKUP($B29,'Tillförd energi'!$B$1:$AS$566,MATCH(J$1,'Tillförd energi'!$B$1:$AQ$1,0),FALSE)</f>
        <v>0</v>
      </c>
      <c r="K29">
        <v>0</v>
      </c>
      <c r="L29">
        <f>VLOOKUP($B29,'Tillförd energi'!$B$1:$AS$566,MATCH(L$1,'Tillförd energi'!$B$1:$AQ$1,0),FALSE)</f>
        <v>0</v>
      </c>
      <c r="M29">
        <f>VLOOKUP($B29,'Tillförd energi'!$B$1:$AS$566,MATCH(M$1,'Tillförd energi'!$B$1:$AQ$1,0),FALSE)</f>
        <v>0</v>
      </c>
      <c r="N29">
        <f>VLOOKUP($B29,'Tillförd energi'!$B$1:$AS$566,MATCH(N$1,'Tillförd energi'!$B$1:$AQ$1,0),FALSE)</f>
        <v>0</v>
      </c>
      <c r="O29">
        <f>VLOOKUP($B29,'Tillförd energi'!$B$1:$AS$566,MATCH(O$1,'Tillförd energi'!$B$1:$AQ$1,0),FALSE)</f>
        <v>0</v>
      </c>
      <c r="P29">
        <f>VLOOKUP($B29,'Tillförd energi'!$B$1:$AS$566,MATCH(P$1,'Tillförd energi'!$B$1:$AQ$1,0),FALSE)</f>
        <v>0</v>
      </c>
      <c r="Q29">
        <f>VLOOKUP($B29,'Tillförd energi'!$B$1:$AS$566,MATCH(Q$1,'Tillförd energi'!$B$1:$AQ$1,0),FALSE)</f>
        <v>0</v>
      </c>
      <c r="R29">
        <f>VLOOKUP($B29,'Tillförd energi'!$B$1:$AS$566,MATCH(R$1,'Tillförd energi'!$B$1:$AQ$1,0),FALSE)</f>
        <v>6.8929999999999998</v>
      </c>
      <c r="S29">
        <f>VLOOKUP($B29,'Tillförd energi'!$B$1:$AS$566,MATCH(S$1,'Tillförd energi'!$B$1:$AQ$1,0),FALSE)</f>
        <v>0</v>
      </c>
      <c r="T29">
        <f>VLOOKUP($B29,'Tillförd energi'!$B$1:$AS$566,MATCH(T$1,'Tillförd energi'!$B$1:$AQ$1,0),FALSE)</f>
        <v>0</v>
      </c>
      <c r="U29">
        <f>VLOOKUP($B29,'Tillförd energi'!$B$1:$AS$566,MATCH(U$1,'Tillförd energi'!$B$1:$AQ$1,0),FALSE)</f>
        <v>0</v>
      </c>
      <c r="V29">
        <f>VLOOKUP($B29,'Tillförd energi'!$B$1:$AS$566,MATCH(V$1,'Tillförd energi'!$B$1:$AQ$1,0),FALSE)</f>
        <v>0</v>
      </c>
      <c r="W29">
        <f>VLOOKUP($B29,'Tillförd energi'!$B$1:$AS$566,MATCH(W$1,'Tillförd energi'!$B$1:$AQ$1,0),FALSE)</f>
        <v>0</v>
      </c>
      <c r="X29">
        <f>VLOOKUP($B29,'Tillförd energi'!$B$1:$AS$566,MATCH(X$1,'Tillförd energi'!$B$1:$AQ$1,0),FALSE)</f>
        <v>0</v>
      </c>
      <c r="Y29">
        <f>VLOOKUP($B29,'Tillförd energi'!$B$1:$AS$566,MATCH(Y$1,'Tillförd energi'!$B$1:$AQ$1,0),FALSE)</f>
        <v>0</v>
      </c>
      <c r="Z29">
        <f>VLOOKUP($B29,'Tillförd energi'!$B$1:$AS$566,MATCH(Z$1,'Tillförd energi'!$B$1:$AQ$1,0),FALSE)</f>
        <v>0</v>
      </c>
      <c r="AA29">
        <f>VLOOKUP($B29,'Tillförd energi'!$B$1:$AS$566,MATCH(AA$1,'Tillförd energi'!$B$1:$AQ$1,0),FALSE)</f>
        <v>0</v>
      </c>
      <c r="AB29">
        <f>VLOOKUP($B29,'Tillförd energi'!$B$1:$AS$566,MATCH(AB$1,'Tillförd energi'!$B$1:$AQ$1,0),FALSE)</f>
        <v>0</v>
      </c>
      <c r="AC29">
        <f>VLOOKUP($B29,'Tillförd energi'!$B$1:$AS$566,MATCH(AC$1,'Tillförd energi'!$B$1:$AQ$1,0),FALSE)</f>
        <v>0</v>
      </c>
      <c r="AD29">
        <f>VLOOKUP($B29,'Tillförd energi'!$B$1:$AS$566,MATCH(AD$1,'Tillförd energi'!$B$1:$AQ$1,0),FALSE)</f>
        <v>0</v>
      </c>
      <c r="AE29">
        <f>VLOOKUP($B29,'Tillförd energi'!$B$1:$AS$566,MATCH(AE$1,'Tillförd energi'!$B$1:$AQ$1,0),FALSE)</f>
        <v>0</v>
      </c>
      <c r="AF29">
        <f>VLOOKUP($B29,'Tillförd energi'!$B$1:$AS$566,MATCH(AF$1,'Tillförd energi'!$B$1:$AQ$1,0),FALSE)</f>
        <v>7.9000000000000001E-2</v>
      </c>
      <c r="AG29">
        <f>IFERROR(VLOOKUP(B29,Miljö!$B$1:$S$476,9,FALSE)/1,0)</f>
        <v>0</v>
      </c>
      <c r="AI29">
        <f t="shared" si="0"/>
        <v>7.0019999999999998</v>
      </c>
      <c r="AJ29">
        <f t="shared" si="1"/>
        <v>7.0019999999999998</v>
      </c>
      <c r="AK29">
        <f>IF(ISERROR(1/VLOOKUP($B29,Leveranser!$B$1:$S$500,MATCH("såld värme (gwh)",Leveranser!$B$1:$S$1,0),FALSE)),"",VLOOKUP($B29,Leveranser!$B$1:$S$500,MATCH("såld värme (gwh)",Leveranser!$B$1:$S$1,0),FALSE))</f>
        <v>5.8159999999999998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37">
        <f t="shared" si="2"/>
        <v>0.83061982290774061</v>
      </c>
      <c r="AP29" t="str">
        <f>VLOOKUP($B29,Miljövärden!$B$1:$H$446,7,FALSE)</f>
        <v>Ja</v>
      </c>
      <c r="AQ29" t="str">
        <f>VLOOKUP($B29,Miljövärden!$B$1:$H$446,6,FALSE)</f>
        <v>Ja</v>
      </c>
      <c r="AU29">
        <f t="shared" si="3"/>
        <v>7.9000000000000001E-2</v>
      </c>
      <c r="AV29">
        <f t="shared" si="4"/>
        <v>0</v>
      </c>
      <c r="AW29">
        <f t="shared" si="5"/>
        <v>0</v>
      </c>
      <c r="AX29">
        <f t="shared" si="6"/>
        <v>6.8929999999999998</v>
      </c>
      <c r="AZ29">
        <f t="shared" si="7"/>
        <v>6.8929999999999998</v>
      </c>
    </row>
    <row r="30" spans="1:52" customFormat="1" x14ac:dyDescent="0.25">
      <c r="A30" s="2" t="s">
        <v>54</v>
      </c>
      <c r="B30" s="2" t="s">
        <v>63</v>
      </c>
      <c r="C30">
        <f>VLOOKUP($B30,'Tillförd energi'!$B$1:$AS$566,MATCH(C$1,'Tillförd energi'!$B$1:$AQ$1,0),FALSE)</f>
        <v>0</v>
      </c>
      <c r="D30">
        <f>VLOOKUP($B30,'Tillförd energi'!$B$1:$AS$566,MATCH(D$1,'Tillförd energi'!$B$1:$AQ$1,0),FALSE)</f>
        <v>0.108</v>
      </c>
      <c r="E30">
        <f>VLOOKUP($B30,'Tillförd energi'!$B$1:$AS$566,MATCH(E$1,'Tillförd energi'!$B$1:$AQ$1,0),FALSE)</f>
        <v>0</v>
      </c>
      <c r="F30">
        <f>VLOOKUP($B30,'Tillförd energi'!$B$1:$AS$566,MATCH(F$1,'Tillförd energi'!$B$1:$AQ$1,0),FALSE)</f>
        <v>0</v>
      </c>
      <c r="G30">
        <f>VLOOKUP($B30,'Tillförd energi'!$B$1:$AS$566,MATCH(G$1,'Tillförd energi'!$B$1:$AQ$1,0),FALSE)</f>
        <v>0</v>
      </c>
      <c r="H30">
        <f>VLOOKUP($B30,'Tillförd energi'!$B$1:$AS$566,MATCH(H$1,'Tillförd energi'!$B$1:$AQ$1,0),FALSE)</f>
        <v>0</v>
      </c>
      <c r="I30">
        <f>VLOOKUP($B30,'Tillförd energi'!$B$1:$AS$566,MATCH(I$1,'Tillförd energi'!$B$1:$AQ$1,0),FALSE)</f>
        <v>0</v>
      </c>
      <c r="J30">
        <f>VLOOKUP($B30,'Tillförd energi'!$B$1:$AS$566,MATCH(J$1,'Tillförd energi'!$B$1:$AQ$1,0),FALSE)</f>
        <v>0</v>
      </c>
      <c r="K30">
        <v>0</v>
      </c>
      <c r="L30">
        <f>VLOOKUP($B30,'Tillförd energi'!$B$1:$AS$566,MATCH(L$1,'Tillförd energi'!$B$1:$AQ$1,0),FALSE)</f>
        <v>0</v>
      </c>
      <c r="M30">
        <f>VLOOKUP($B30,'Tillförd energi'!$B$1:$AS$566,MATCH(M$1,'Tillförd energi'!$B$1:$AQ$1,0),FALSE)</f>
        <v>0</v>
      </c>
      <c r="N30">
        <f>VLOOKUP($B30,'Tillförd energi'!$B$1:$AS$566,MATCH(N$1,'Tillförd energi'!$B$1:$AQ$1,0),FALSE)</f>
        <v>0</v>
      </c>
      <c r="O30">
        <f>VLOOKUP($B30,'Tillförd energi'!$B$1:$AS$566,MATCH(O$1,'Tillförd energi'!$B$1:$AQ$1,0),FALSE)</f>
        <v>0</v>
      </c>
      <c r="P30">
        <f>VLOOKUP($B30,'Tillförd energi'!$B$1:$AS$566,MATCH(P$1,'Tillförd energi'!$B$1:$AQ$1,0),FALSE)</f>
        <v>0</v>
      </c>
      <c r="Q30">
        <f>VLOOKUP($B30,'Tillförd energi'!$B$1:$AS$566,MATCH(Q$1,'Tillförd energi'!$B$1:$AQ$1,0),FALSE)</f>
        <v>0</v>
      </c>
      <c r="R30">
        <f>VLOOKUP($B30,'Tillförd energi'!$B$1:$AS$566,MATCH(R$1,'Tillförd energi'!$B$1:$AQ$1,0),FALSE)</f>
        <v>2.4870000000000001</v>
      </c>
      <c r="S30">
        <f>VLOOKUP($B30,'Tillförd energi'!$B$1:$AS$566,MATCH(S$1,'Tillförd energi'!$B$1:$AQ$1,0),FALSE)</f>
        <v>0</v>
      </c>
      <c r="T30">
        <f>VLOOKUP($B30,'Tillförd energi'!$B$1:$AS$566,MATCH(T$1,'Tillförd energi'!$B$1:$AQ$1,0),FALSE)</f>
        <v>0</v>
      </c>
      <c r="U30">
        <f>VLOOKUP($B30,'Tillförd energi'!$B$1:$AS$566,MATCH(U$1,'Tillförd energi'!$B$1:$AQ$1,0),FALSE)</f>
        <v>0</v>
      </c>
      <c r="V30">
        <f>VLOOKUP($B30,'Tillförd energi'!$B$1:$AS$566,MATCH(V$1,'Tillförd energi'!$B$1:$AQ$1,0),FALSE)</f>
        <v>0</v>
      </c>
      <c r="W30">
        <f>VLOOKUP($B30,'Tillförd energi'!$B$1:$AS$566,MATCH(W$1,'Tillförd energi'!$B$1:$AQ$1,0),FALSE)</f>
        <v>0</v>
      </c>
      <c r="X30">
        <f>VLOOKUP($B30,'Tillförd energi'!$B$1:$AS$566,MATCH(X$1,'Tillförd energi'!$B$1:$AQ$1,0),FALSE)</f>
        <v>0</v>
      </c>
      <c r="Y30">
        <f>VLOOKUP($B30,'Tillförd energi'!$B$1:$AS$566,MATCH(Y$1,'Tillförd energi'!$B$1:$AQ$1,0),FALSE)</f>
        <v>0</v>
      </c>
      <c r="Z30">
        <f>VLOOKUP($B30,'Tillförd energi'!$B$1:$AS$566,MATCH(Z$1,'Tillförd energi'!$B$1:$AQ$1,0),FALSE)</f>
        <v>0</v>
      </c>
      <c r="AA30">
        <f>VLOOKUP($B30,'Tillförd energi'!$B$1:$AS$566,MATCH(AA$1,'Tillförd energi'!$B$1:$AQ$1,0),FALSE)</f>
        <v>0</v>
      </c>
      <c r="AB30">
        <f>VLOOKUP($B30,'Tillförd energi'!$B$1:$AS$566,MATCH(AB$1,'Tillförd energi'!$B$1:$AQ$1,0),FALSE)</f>
        <v>0</v>
      </c>
      <c r="AC30">
        <f>VLOOKUP($B30,'Tillförd energi'!$B$1:$AS$566,MATCH(AC$1,'Tillförd energi'!$B$1:$AQ$1,0),FALSE)</f>
        <v>0</v>
      </c>
      <c r="AD30">
        <f>VLOOKUP($B30,'Tillförd energi'!$B$1:$AS$566,MATCH(AD$1,'Tillförd energi'!$B$1:$AQ$1,0),FALSE)</f>
        <v>0</v>
      </c>
      <c r="AE30">
        <f>VLOOKUP($B30,'Tillförd energi'!$B$1:$AS$566,MATCH(AE$1,'Tillförd energi'!$B$1:$AQ$1,0),FALSE)</f>
        <v>0</v>
      </c>
      <c r="AF30">
        <f>VLOOKUP($B30,'Tillförd energi'!$B$1:$AS$566,MATCH(AF$1,'Tillförd energi'!$B$1:$AQ$1,0),FALSE)</f>
        <v>4.4999999999999998E-2</v>
      </c>
      <c r="AG30">
        <f>IFERROR(VLOOKUP(B30,Miljö!$B$1:$S$476,9,FALSE)/1,0)</f>
        <v>0</v>
      </c>
      <c r="AI30">
        <f t="shared" si="0"/>
        <v>2.64</v>
      </c>
      <c r="AJ30">
        <f t="shared" si="1"/>
        <v>2.64</v>
      </c>
      <c r="AK30">
        <f>IF(ISERROR(1/VLOOKUP($B30,Leveranser!$B$1:$S$500,MATCH("såld värme (gwh)",Leveranser!$B$1:$S$1,0),FALSE)),"",VLOOKUP($B30,Leveranser!$B$1:$S$500,MATCH("såld värme (gwh)",Leveranser!$B$1:$S$1,0),FALSE))</f>
        <v>2.1779999999999999</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37">
        <f t="shared" si="2"/>
        <v>0.82499999999999996</v>
      </c>
      <c r="AP30" t="str">
        <f>VLOOKUP($B30,Miljövärden!$B$1:$H$446,7,FALSE)</f>
        <v>Ja</v>
      </c>
      <c r="AQ30" t="str">
        <f>VLOOKUP($B30,Miljövärden!$B$1:$H$446,6,FALSE)</f>
        <v>Ja</v>
      </c>
      <c r="AU30">
        <f t="shared" si="3"/>
        <v>4.4999999999999998E-2</v>
      </c>
      <c r="AV30">
        <f t="shared" si="4"/>
        <v>0</v>
      </c>
      <c r="AW30">
        <f t="shared" si="5"/>
        <v>0</v>
      </c>
      <c r="AX30">
        <f t="shared" si="6"/>
        <v>2.4870000000000001</v>
      </c>
      <c r="AZ30">
        <f t="shared" si="7"/>
        <v>2.4870000000000001</v>
      </c>
    </row>
    <row r="31" spans="1:52" customFormat="1" x14ac:dyDescent="0.25">
      <c r="A31" s="2" t="s">
        <v>54</v>
      </c>
      <c r="B31" s="2" t="s">
        <v>64</v>
      </c>
      <c r="C31">
        <f>VLOOKUP($B31,'Tillförd energi'!$B$1:$AS$566,MATCH(C$1,'Tillförd energi'!$B$1:$AQ$1,0),FALSE)</f>
        <v>0</v>
      </c>
      <c r="D31">
        <f>VLOOKUP($B31,'Tillförd energi'!$B$1:$AS$566,MATCH(D$1,'Tillförd energi'!$B$1:$AQ$1,0),FALSE)</f>
        <v>6.7000000000000004E-2</v>
      </c>
      <c r="E31">
        <f>VLOOKUP($B31,'Tillförd energi'!$B$1:$AS$566,MATCH(E$1,'Tillförd energi'!$B$1:$AQ$1,0),FALSE)</f>
        <v>0</v>
      </c>
      <c r="F31">
        <f>VLOOKUP($B31,'Tillförd energi'!$B$1:$AS$566,MATCH(F$1,'Tillförd energi'!$B$1:$AQ$1,0),FALSE)</f>
        <v>0</v>
      </c>
      <c r="G31">
        <f>VLOOKUP($B31,'Tillförd energi'!$B$1:$AS$566,MATCH(G$1,'Tillförd energi'!$B$1:$AQ$1,0),FALSE)</f>
        <v>0</v>
      </c>
      <c r="H31">
        <f>VLOOKUP($B31,'Tillförd energi'!$B$1:$AS$566,MATCH(H$1,'Tillförd energi'!$B$1:$AQ$1,0),FALSE)</f>
        <v>0</v>
      </c>
      <c r="I31">
        <f>VLOOKUP($B31,'Tillförd energi'!$B$1:$AS$566,MATCH(I$1,'Tillförd energi'!$B$1:$AQ$1,0),FALSE)</f>
        <v>0</v>
      </c>
      <c r="J31">
        <f>VLOOKUP($B31,'Tillförd energi'!$B$1:$AS$566,MATCH(J$1,'Tillförd energi'!$B$1:$AQ$1,0),FALSE)</f>
        <v>0</v>
      </c>
      <c r="K31">
        <v>0</v>
      </c>
      <c r="L31">
        <f>VLOOKUP($B31,'Tillförd energi'!$B$1:$AS$566,MATCH(L$1,'Tillförd energi'!$B$1:$AQ$1,0),FALSE)</f>
        <v>0</v>
      </c>
      <c r="M31">
        <f>VLOOKUP($B31,'Tillförd energi'!$B$1:$AS$566,MATCH(M$1,'Tillförd energi'!$B$1:$AQ$1,0),FALSE)</f>
        <v>0</v>
      </c>
      <c r="N31">
        <f>VLOOKUP($B31,'Tillförd energi'!$B$1:$AS$566,MATCH(N$1,'Tillförd energi'!$B$1:$AQ$1,0),FALSE)</f>
        <v>0</v>
      </c>
      <c r="O31">
        <f>VLOOKUP($B31,'Tillförd energi'!$B$1:$AS$566,MATCH(O$1,'Tillförd energi'!$B$1:$AQ$1,0),FALSE)</f>
        <v>0</v>
      </c>
      <c r="P31">
        <f>VLOOKUP($B31,'Tillförd energi'!$B$1:$AS$566,MATCH(P$1,'Tillförd energi'!$B$1:$AQ$1,0),FALSE)</f>
        <v>0</v>
      </c>
      <c r="Q31">
        <f>VLOOKUP($B31,'Tillförd energi'!$B$1:$AS$566,MATCH(Q$1,'Tillförd energi'!$B$1:$AQ$1,0),FALSE)</f>
        <v>0</v>
      </c>
      <c r="R31">
        <f>VLOOKUP($B31,'Tillförd energi'!$B$1:$AS$566,MATCH(R$1,'Tillförd energi'!$B$1:$AQ$1,0),FALSE)</f>
        <v>3.6240000000000001</v>
      </c>
      <c r="S31">
        <f>VLOOKUP($B31,'Tillförd energi'!$B$1:$AS$566,MATCH(S$1,'Tillförd energi'!$B$1:$AQ$1,0),FALSE)</f>
        <v>0</v>
      </c>
      <c r="T31">
        <f>VLOOKUP($B31,'Tillförd energi'!$B$1:$AS$566,MATCH(T$1,'Tillförd energi'!$B$1:$AQ$1,0),FALSE)</f>
        <v>0</v>
      </c>
      <c r="U31">
        <f>VLOOKUP($B31,'Tillförd energi'!$B$1:$AS$566,MATCH(U$1,'Tillförd energi'!$B$1:$AQ$1,0),FALSE)</f>
        <v>0</v>
      </c>
      <c r="V31">
        <f>VLOOKUP($B31,'Tillförd energi'!$B$1:$AS$566,MATCH(V$1,'Tillförd energi'!$B$1:$AQ$1,0),FALSE)</f>
        <v>0</v>
      </c>
      <c r="W31">
        <f>VLOOKUP($B31,'Tillförd energi'!$B$1:$AS$566,MATCH(W$1,'Tillförd energi'!$B$1:$AQ$1,0),FALSE)</f>
        <v>0</v>
      </c>
      <c r="X31">
        <f>VLOOKUP($B31,'Tillförd energi'!$B$1:$AS$566,MATCH(X$1,'Tillförd energi'!$B$1:$AQ$1,0),FALSE)</f>
        <v>0</v>
      </c>
      <c r="Y31">
        <f>VLOOKUP($B31,'Tillförd energi'!$B$1:$AS$566,MATCH(Y$1,'Tillförd energi'!$B$1:$AQ$1,0),FALSE)</f>
        <v>0</v>
      </c>
      <c r="Z31">
        <f>VLOOKUP($B31,'Tillförd energi'!$B$1:$AS$566,MATCH(Z$1,'Tillförd energi'!$B$1:$AQ$1,0),FALSE)</f>
        <v>0</v>
      </c>
      <c r="AA31">
        <f>VLOOKUP($B31,'Tillförd energi'!$B$1:$AS$566,MATCH(AA$1,'Tillförd energi'!$B$1:$AQ$1,0),FALSE)</f>
        <v>0</v>
      </c>
      <c r="AB31">
        <f>VLOOKUP($B31,'Tillförd energi'!$B$1:$AS$566,MATCH(AB$1,'Tillförd energi'!$B$1:$AQ$1,0),FALSE)</f>
        <v>0</v>
      </c>
      <c r="AC31">
        <f>VLOOKUP($B31,'Tillförd energi'!$B$1:$AS$566,MATCH(AC$1,'Tillförd energi'!$B$1:$AQ$1,0),FALSE)</f>
        <v>0</v>
      </c>
      <c r="AD31">
        <f>VLOOKUP($B31,'Tillförd energi'!$B$1:$AS$566,MATCH(AD$1,'Tillförd energi'!$B$1:$AQ$1,0),FALSE)</f>
        <v>0</v>
      </c>
      <c r="AE31">
        <f>VLOOKUP($B31,'Tillförd energi'!$B$1:$AS$566,MATCH(AE$1,'Tillförd energi'!$B$1:$AQ$1,0),FALSE)</f>
        <v>0</v>
      </c>
      <c r="AF31">
        <f>VLOOKUP($B31,'Tillförd energi'!$B$1:$AS$566,MATCH(AF$1,'Tillförd energi'!$B$1:$AQ$1,0),FALSE)</f>
        <v>5.7000000000000002E-2</v>
      </c>
      <c r="AG31">
        <f>IFERROR(VLOOKUP(B31,Miljö!$B$1:$S$476,9,FALSE)/1,0)</f>
        <v>0</v>
      </c>
      <c r="AI31">
        <f t="shared" si="0"/>
        <v>3.7480000000000002</v>
      </c>
      <c r="AJ31">
        <f t="shared" si="1"/>
        <v>3.7480000000000002</v>
      </c>
      <c r="AK31">
        <f>IF(ISERROR(1/VLOOKUP($B31,Leveranser!$B$1:$S$500,MATCH("såld värme (gwh)",Leveranser!$B$1:$S$1,0),FALSE)),"",VLOOKUP($B31,Leveranser!$B$1:$S$500,MATCH("såld värme (gwh)",Leveranser!$B$1:$S$1,0),FALSE))</f>
        <v>2.835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37">
        <f t="shared" si="2"/>
        <v>0.75640341515474918</v>
      </c>
      <c r="AP31" t="str">
        <f>VLOOKUP($B31,Miljövärden!$B$1:$H$446,7,FALSE)</f>
        <v>Ja</v>
      </c>
      <c r="AQ31" t="str">
        <f>VLOOKUP($B31,Miljövärden!$B$1:$H$446,6,FALSE)</f>
        <v>Ja</v>
      </c>
      <c r="AU31">
        <f t="shared" si="3"/>
        <v>5.7000000000000002E-2</v>
      </c>
      <c r="AV31">
        <f t="shared" si="4"/>
        <v>0</v>
      </c>
      <c r="AW31">
        <f t="shared" si="5"/>
        <v>0</v>
      </c>
      <c r="AX31">
        <f t="shared" si="6"/>
        <v>3.6240000000000001</v>
      </c>
      <c r="AZ31">
        <f t="shared" si="7"/>
        <v>3.6240000000000001</v>
      </c>
    </row>
    <row r="32" spans="1:52" customFormat="1" x14ac:dyDescent="0.25">
      <c r="A32" s="2" t="s">
        <v>67</v>
      </c>
      <c r="B32" s="2" t="s">
        <v>68</v>
      </c>
      <c r="C32">
        <f>VLOOKUP($B32,'Tillförd energi'!$B$1:$AS$566,MATCH(C$1,'Tillförd energi'!$B$1:$AQ$1,0),FALSE)</f>
        <v>0</v>
      </c>
      <c r="D32">
        <f>VLOOKUP($B32,'Tillförd energi'!$B$1:$AS$566,MATCH(D$1,'Tillförd energi'!$B$1:$AQ$1,0),FALSE)</f>
        <v>0.48</v>
      </c>
      <c r="E32">
        <f>VLOOKUP($B32,'Tillförd energi'!$B$1:$AS$566,MATCH(E$1,'Tillförd energi'!$B$1:$AQ$1,0),FALSE)</f>
        <v>0</v>
      </c>
      <c r="F32">
        <f>VLOOKUP($B32,'Tillförd energi'!$B$1:$AS$566,MATCH(F$1,'Tillförd energi'!$B$1:$AQ$1,0),FALSE)</f>
        <v>0</v>
      </c>
      <c r="G32">
        <f>VLOOKUP($B32,'Tillförd energi'!$B$1:$AS$566,MATCH(G$1,'Tillförd energi'!$B$1:$AQ$1,0),FALSE)</f>
        <v>0</v>
      </c>
      <c r="H32">
        <f>VLOOKUP($B32,'Tillförd energi'!$B$1:$AS$566,MATCH(H$1,'Tillförd energi'!$B$1:$AQ$1,0),FALSE)</f>
        <v>0</v>
      </c>
      <c r="I32">
        <f>VLOOKUP($B32,'Tillförd energi'!$B$1:$AS$566,MATCH(I$1,'Tillförd energi'!$B$1:$AQ$1,0),FALSE)</f>
        <v>0</v>
      </c>
      <c r="J32">
        <f>VLOOKUP($B32,'Tillförd energi'!$B$1:$AS$566,MATCH(J$1,'Tillförd energi'!$B$1:$AQ$1,0),FALSE)</f>
        <v>0</v>
      </c>
      <c r="K32">
        <v>0</v>
      </c>
      <c r="L32">
        <f>VLOOKUP($B32,'Tillförd energi'!$B$1:$AS$566,MATCH(L$1,'Tillförd energi'!$B$1:$AQ$1,0),FALSE)</f>
        <v>0</v>
      </c>
      <c r="M32">
        <f>VLOOKUP($B32,'Tillförd energi'!$B$1:$AS$566,MATCH(M$1,'Tillförd energi'!$B$1:$AQ$1,0),FALSE)</f>
        <v>0</v>
      </c>
      <c r="N32">
        <f>VLOOKUP($B32,'Tillförd energi'!$B$1:$AS$566,MATCH(N$1,'Tillförd energi'!$B$1:$AQ$1,0),FALSE)</f>
        <v>0</v>
      </c>
      <c r="O32">
        <f>VLOOKUP($B32,'Tillförd energi'!$B$1:$AS$566,MATCH(O$1,'Tillförd energi'!$B$1:$AQ$1,0),FALSE)</f>
        <v>6.44</v>
      </c>
      <c r="P32">
        <f>VLOOKUP($B32,'Tillförd energi'!$B$1:$AS$566,MATCH(P$1,'Tillförd energi'!$B$1:$AQ$1,0),FALSE)</f>
        <v>11.44</v>
      </c>
      <c r="Q32">
        <f>VLOOKUP($B32,'Tillförd energi'!$B$1:$AS$566,MATCH(Q$1,'Tillförd energi'!$B$1:$AQ$1,0),FALSE)</f>
        <v>0</v>
      </c>
      <c r="R32">
        <f>VLOOKUP($B32,'Tillförd energi'!$B$1:$AS$566,MATCH(R$1,'Tillförd energi'!$B$1:$AQ$1,0),FALSE)</f>
        <v>0</v>
      </c>
      <c r="S32">
        <f>VLOOKUP($B32,'Tillförd energi'!$B$1:$AS$566,MATCH(S$1,'Tillförd energi'!$B$1:$AQ$1,0),FALSE)</f>
        <v>0</v>
      </c>
      <c r="T32">
        <f>VLOOKUP($B32,'Tillförd energi'!$B$1:$AS$566,MATCH(T$1,'Tillförd energi'!$B$1:$AQ$1,0),FALSE)</f>
        <v>0</v>
      </c>
      <c r="U32">
        <f>VLOOKUP($B32,'Tillförd energi'!$B$1:$AS$566,MATCH(U$1,'Tillförd energi'!$B$1:$AQ$1,0),FALSE)</f>
        <v>0</v>
      </c>
      <c r="V32">
        <f>VLOOKUP($B32,'Tillförd energi'!$B$1:$AS$566,MATCH(V$1,'Tillförd energi'!$B$1:$AQ$1,0),FALSE)</f>
        <v>0</v>
      </c>
      <c r="W32">
        <f>VLOOKUP($B32,'Tillförd energi'!$B$1:$AS$566,MATCH(W$1,'Tillförd energi'!$B$1:$AQ$1,0),FALSE)</f>
        <v>0</v>
      </c>
      <c r="X32">
        <f>VLOOKUP($B32,'Tillförd energi'!$B$1:$AS$566,MATCH(X$1,'Tillförd energi'!$B$1:$AQ$1,0),FALSE)</f>
        <v>0</v>
      </c>
      <c r="Y32">
        <f>VLOOKUP($B32,'Tillförd energi'!$B$1:$AS$566,MATCH(Y$1,'Tillförd energi'!$B$1:$AQ$1,0),FALSE)</f>
        <v>0</v>
      </c>
      <c r="Z32">
        <f>VLOOKUP($B32,'Tillförd energi'!$B$1:$AS$566,MATCH(Z$1,'Tillförd energi'!$B$1:$AQ$1,0),FALSE)</f>
        <v>0</v>
      </c>
      <c r="AA32">
        <f>VLOOKUP($B32,'Tillförd energi'!$B$1:$AS$566,MATCH(AA$1,'Tillförd energi'!$B$1:$AQ$1,0),FALSE)</f>
        <v>0</v>
      </c>
      <c r="AB32">
        <f>VLOOKUP($B32,'Tillförd energi'!$B$1:$AS$566,MATCH(AB$1,'Tillförd energi'!$B$1:$AQ$1,0),FALSE)</f>
        <v>0</v>
      </c>
      <c r="AC32">
        <f>VLOOKUP($B32,'Tillförd energi'!$B$1:$AS$566,MATCH(AC$1,'Tillförd energi'!$B$1:$AQ$1,0),FALSE)</f>
        <v>1.65</v>
      </c>
      <c r="AD32">
        <f>VLOOKUP($B32,'Tillförd energi'!$B$1:$AS$566,MATCH(AD$1,'Tillförd energi'!$B$1:$AQ$1,0),FALSE)</f>
        <v>0</v>
      </c>
      <c r="AE32">
        <f>VLOOKUP($B32,'Tillförd energi'!$B$1:$AS$566,MATCH(AE$1,'Tillförd energi'!$B$1:$AQ$1,0),FALSE)</f>
        <v>0</v>
      </c>
      <c r="AF32">
        <f>VLOOKUP($B32,'Tillförd energi'!$B$1:$AS$566,MATCH(AF$1,'Tillförd energi'!$B$1:$AQ$1,0),FALSE)</f>
        <v>0.28999999999999998</v>
      </c>
      <c r="AG32">
        <f>IFERROR(VLOOKUP(B32,Miljö!$B$1:$S$476,9,FALSE)/1,0)</f>
        <v>0</v>
      </c>
      <c r="AI32">
        <f t="shared" si="0"/>
        <v>20.299999999999997</v>
      </c>
      <c r="AJ32">
        <f t="shared" si="1"/>
        <v>20.299999999999997</v>
      </c>
      <c r="AK32">
        <f>IF(ISERROR(1/VLOOKUP($B32,Leveranser!$B$1:$S$500,MATCH("såld värme (gwh)",Leveranser!$B$1:$S$1,0),FALSE)),"",VLOOKUP($B32,Leveranser!$B$1:$S$500,MATCH("såld värme (gwh)",Leveranser!$B$1:$S$1,0),FALSE))</f>
        <v>14.587</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37">
        <f t="shared" si="2"/>
        <v>0.71857142857142864</v>
      </c>
      <c r="AP32" t="str">
        <f>VLOOKUP($B32,Miljövärden!$B$1:$H$446,7,FALSE)</f>
        <v>Ja</v>
      </c>
      <c r="AQ32" t="str">
        <f>VLOOKUP($B32,Miljövärden!$B$1:$H$446,6,FALSE)</f>
        <v>Ja</v>
      </c>
      <c r="AU32">
        <f t="shared" si="3"/>
        <v>0.28999999999999998</v>
      </c>
      <c r="AV32">
        <f t="shared" si="4"/>
        <v>0</v>
      </c>
      <c r="AW32">
        <f t="shared" si="5"/>
        <v>17.88</v>
      </c>
      <c r="AX32">
        <f t="shared" si="6"/>
        <v>0</v>
      </c>
      <c r="AZ32">
        <f t="shared" si="7"/>
        <v>17.88</v>
      </c>
    </row>
    <row r="33" spans="1:61" x14ac:dyDescent="0.25">
      <c r="A33" s="2" t="s">
        <v>67</v>
      </c>
      <c r="B33" s="2" t="s">
        <v>69</v>
      </c>
      <c r="C33">
        <f>VLOOKUP($B33,'Tillförd energi'!$B$1:$AS$566,MATCH(C$1,'Tillförd energi'!$B$1:$AQ$1,0),FALSE)</f>
        <v>0</v>
      </c>
      <c r="D33">
        <f>VLOOKUP($B33,'Tillförd energi'!$B$1:$AS$566,MATCH(D$1,'Tillförd energi'!$B$1:$AQ$1,0),FALSE)</f>
        <v>0.89887600000000001</v>
      </c>
      <c r="E33">
        <f>VLOOKUP($B33,'Tillförd energi'!$B$1:$AS$566,MATCH(E$1,'Tillförd energi'!$B$1:$AQ$1,0),FALSE)</f>
        <v>0.59</v>
      </c>
      <c r="F33">
        <f>VLOOKUP($B33,'Tillförd energi'!$B$1:$AS$566,MATCH(F$1,'Tillförd energi'!$B$1:$AQ$1,0),FALSE)</f>
        <v>0</v>
      </c>
      <c r="G33">
        <f>VLOOKUP($B33,'Tillförd energi'!$B$1:$AS$566,MATCH(G$1,'Tillförd energi'!$B$1:$AQ$1,0),FALSE)</f>
        <v>0</v>
      </c>
      <c r="H33">
        <f>VLOOKUP($B33,'Tillförd energi'!$B$1:$AS$566,MATCH(H$1,'Tillförd energi'!$B$1:$AQ$1,0),FALSE)</f>
        <v>0</v>
      </c>
      <c r="I33">
        <f>VLOOKUP($B33,'Tillförd energi'!$B$1:$AS$566,MATCH(I$1,'Tillförd energi'!$B$1:$AQ$1,0),FALSE)</f>
        <v>80.513400000000004</v>
      </c>
      <c r="J33">
        <f>VLOOKUP($B33,'Tillförd energi'!$B$1:$AS$566,MATCH(J$1,'Tillförd energi'!$B$1:$AQ$1,0),FALSE)</f>
        <v>0</v>
      </c>
      <c r="K33">
        <v>0</v>
      </c>
      <c r="L33">
        <f>VLOOKUP($B33,'Tillförd energi'!$B$1:$AS$566,MATCH(L$1,'Tillförd energi'!$B$1:$AQ$1,0),FALSE)</f>
        <v>13.331200000000001</v>
      </c>
      <c r="M33">
        <f>VLOOKUP($B33,'Tillförd energi'!$B$1:$AS$566,MATCH(M$1,'Tillförd energi'!$B$1:$AQ$1,0),FALSE)</f>
        <v>3.4094799999999998</v>
      </c>
      <c r="N33">
        <f>VLOOKUP($B33,'Tillförd energi'!$B$1:$AS$566,MATCH(N$1,'Tillförd energi'!$B$1:$AQ$1,0),FALSE)</f>
        <v>0.63</v>
      </c>
      <c r="O33">
        <f>VLOOKUP($B33,'Tillförd energi'!$B$1:$AS$566,MATCH(O$1,'Tillförd energi'!$B$1:$AQ$1,0),FALSE)</f>
        <v>6.63</v>
      </c>
      <c r="P33">
        <f>VLOOKUP($B33,'Tillförd energi'!$B$1:$AS$566,MATCH(P$1,'Tillförd energi'!$B$1:$AQ$1,0),FALSE)</f>
        <v>6.31</v>
      </c>
      <c r="Q33">
        <f>VLOOKUP($B33,'Tillförd energi'!$B$1:$AS$566,MATCH(Q$1,'Tillförd energi'!$B$1:$AQ$1,0),FALSE)</f>
        <v>0</v>
      </c>
      <c r="R33">
        <f>VLOOKUP($B33,'Tillförd energi'!$B$1:$AS$566,MATCH(R$1,'Tillförd energi'!$B$1:$AQ$1,0),FALSE)</f>
        <v>0</v>
      </c>
      <c r="S33">
        <f>VLOOKUP($B33,'Tillförd energi'!$B$1:$AS$566,MATCH(S$1,'Tillförd energi'!$B$1:$AQ$1,0),FALSE)</f>
        <v>0</v>
      </c>
      <c r="T33">
        <f>VLOOKUP($B33,'Tillförd energi'!$B$1:$AS$566,MATCH(T$1,'Tillförd energi'!$B$1:$AQ$1,0),FALSE)</f>
        <v>0</v>
      </c>
      <c r="U33">
        <f>VLOOKUP($B33,'Tillförd energi'!$B$1:$AS$566,MATCH(U$1,'Tillförd energi'!$B$1:$AQ$1,0),FALSE)</f>
        <v>0</v>
      </c>
      <c r="V33">
        <f>VLOOKUP($B33,'Tillförd energi'!$B$1:$AS$566,MATCH(V$1,'Tillförd energi'!$B$1:$AQ$1,0),FALSE)</f>
        <v>0</v>
      </c>
      <c r="W33">
        <f>VLOOKUP($B33,'Tillförd energi'!$B$1:$AS$566,MATCH(W$1,'Tillförd energi'!$B$1:$AQ$1,0),FALSE)</f>
        <v>0</v>
      </c>
      <c r="X33">
        <f>VLOOKUP($B33,'Tillförd energi'!$B$1:$AS$566,MATCH(X$1,'Tillförd energi'!$B$1:$AQ$1,0),FALSE)</f>
        <v>0</v>
      </c>
      <c r="Y33">
        <f>VLOOKUP($B33,'Tillförd energi'!$B$1:$AS$566,MATCH(Y$1,'Tillförd energi'!$B$1:$AQ$1,0),FALSE)</f>
        <v>0</v>
      </c>
      <c r="Z33">
        <f>VLOOKUP($B33,'Tillförd energi'!$B$1:$AS$566,MATCH(Z$1,'Tillförd energi'!$B$1:$AQ$1,0),FALSE)</f>
        <v>0</v>
      </c>
      <c r="AA33">
        <f>VLOOKUP($B33,'Tillförd energi'!$B$1:$AS$566,MATCH(AA$1,'Tillförd energi'!$B$1:$AQ$1,0),FALSE)</f>
        <v>0</v>
      </c>
      <c r="AB33">
        <f>VLOOKUP($B33,'Tillförd energi'!$B$1:$AS$566,MATCH(AB$1,'Tillförd energi'!$B$1:$AQ$1,0),FALSE)</f>
        <v>0</v>
      </c>
      <c r="AC33">
        <f>VLOOKUP($B33,'Tillförd energi'!$B$1:$AS$566,MATCH(AC$1,'Tillförd energi'!$B$1:$AQ$1,0),FALSE)</f>
        <v>13.79</v>
      </c>
      <c r="AD33">
        <f>VLOOKUP($B33,'Tillförd energi'!$B$1:$AS$566,MATCH(AD$1,'Tillförd energi'!$B$1:$AQ$1,0),FALSE)</f>
        <v>0</v>
      </c>
      <c r="AE33">
        <f>VLOOKUP($B33,'Tillförd energi'!$B$1:$AS$566,MATCH(AE$1,'Tillförd energi'!$B$1:$AQ$1,0),FALSE)</f>
        <v>0</v>
      </c>
      <c r="AF33">
        <f>VLOOKUP($B33,'Tillförd energi'!$B$1:$AS$566,MATCH(AF$1,'Tillförd energi'!$B$1:$AQ$1,0),FALSE)</f>
        <v>6.3667600000000002</v>
      </c>
      <c r="AG33">
        <f>IFERROR(VLOOKUP(B33,Miljö!$B$1:$S$476,9,FALSE)/1,0)</f>
        <v>0</v>
      </c>
      <c r="AI33">
        <f t="shared" si="0"/>
        <v>132.46971600000001</v>
      </c>
      <c r="AJ33">
        <f t="shared" si="1"/>
        <v>132.46971600000001</v>
      </c>
      <c r="AK33">
        <f>IF(ISERROR(1/VLOOKUP($B33,Leveranser!$B$1:$S$500,MATCH("såld värme (gwh)",Leveranser!$B$1:$S$1,0),FALSE)),"",VLOOKUP($B33,Leveranser!$B$1:$S$500,MATCH("såld värme (gwh)",Leveranser!$B$1:$S$1,0),FALSE))</f>
        <v>117.59399999999999</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37">
        <f t="shared" si="2"/>
        <v>0.88770477925686797</v>
      </c>
      <c r="AP33" t="str">
        <f>VLOOKUP($B33,Miljövärden!$B$1:$H$446,7,FALSE)</f>
        <v>Ja</v>
      </c>
      <c r="AQ33" t="str">
        <f>VLOOKUP($B33,Miljövärden!$B$1:$H$446,6,FALSE)</f>
        <v>Ja</v>
      </c>
      <c r="AU33">
        <f t="shared" si="3"/>
        <v>6.3667600000000002</v>
      </c>
      <c r="AV33">
        <f t="shared" si="4"/>
        <v>0</v>
      </c>
      <c r="AW33">
        <f t="shared" si="5"/>
        <v>16.979479999999999</v>
      </c>
      <c r="AX33">
        <f t="shared" si="6"/>
        <v>0</v>
      </c>
      <c r="AZ33">
        <f t="shared" si="7"/>
        <v>30.310679999999998</v>
      </c>
      <c r="BE33"/>
      <c r="BF33"/>
      <c r="BG33"/>
      <c r="BH33"/>
      <c r="BI33"/>
    </row>
    <row r="34" spans="1:61" x14ac:dyDescent="0.25">
      <c r="A34" s="2" t="s">
        <v>67</v>
      </c>
      <c r="B34" s="2" t="s">
        <v>70</v>
      </c>
      <c r="C34">
        <f>VLOOKUP($B34,'Tillförd energi'!$B$1:$AS$566,MATCH(C$1,'Tillförd energi'!$B$1:$AQ$1,0),FALSE)</f>
        <v>0</v>
      </c>
      <c r="D34">
        <f>VLOOKUP($B34,'Tillförd energi'!$B$1:$AS$566,MATCH(D$1,'Tillförd energi'!$B$1:$AQ$1,0),FALSE)</f>
        <v>0.41</v>
      </c>
      <c r="E34">
        <f>VLOOKUP($B34,'Tillförd energi'!$B$1:$AS$566,MATCH(E$1,'Tillförd energi'!$B$1:$AQ$1,0),FALSE)</f>
        <v>0</v>
      </c>
      <c r="F34">
        <f>VLOOKUP($B34,'Tillförd energi'!$B$1:$AS$566,MATCH(F$1,'Tillförd energi'!$B$1:$AQ$1,0),FALSE)</f>
        <v>0</v>
      </c>
      <c r="G34">
        <f>VLOOKUP($B34,'Tillförd energi'!$B$1:$AS$566,MATCH(G$1,'Tillförd energi'!$B$1:$AQ$1,0),FALSE)</f>
        <v>0</v>
      </c>
      <c r="H34">
        <f>VLOOKUP($B34,'Tillförd energi'!$B$1:$AS$566,MATCH(H$1,'Tillförd energi'!$B$1:$AQ$1,0),FALSE)</f>
        <v>0</v>
      </c>
      <c r="I34">
        <f>VLOOKUP($B34,'Tillförd energi'!$B$1:$AS$566,MATCH(I$1,'Tillförd energi'!$B$1:$AQ$1,0),FALSE)</f>
        <v>0</v>
      </c>
      <c r="J34">
        <f>VLOOKUP($B34,'Tillförd energi'!$B$1:$AS$566,MATCH(J$1,'Tillförd energi'!$B$1:$AQ$1,0),FALSE)</f>
        <v>0</v>
      </c>
      <c r="K34">
        <v>0</v>
      </c>
      <c r="L34">
        <f>VLOOKUP($B34,'Tillförd energi'!$B$1:$AS$566,MATCH(L$1,'Tillförd energi'!$B$1:$AQ$1,0),FALSE)</f>
        <v>0</v>
      </c>
      <c r="M34">
        <f>VLOOKUP($B34,'Tillförd energi'!$B$1:$AS$566,MATCH(M$1,'Tillförd energi'!$B$1:$AQ$1,0),FALSE)</f>
        <v>9.74</v>
      </c>
      <c r="N34">
        <f>VLOOKUP($B34,'Tillförd energi'!$B$1:$AS$566,MATCH(N$1,'Tillförd energi'!$B$1:$AQ$1,0),FALSE)</f>
        <v>0</v>
      </c>
      <c r="O34">
        <f>VLOOKUP($B34,'Tillförd energi'!$B$1:$AS$566,MATCH(O$1,'Tillförd energi'!$B$1:$AQ$1,0),FALSE)</f>
        <v>9.74</v>
      </c>
      <c r="P34">
        <f>VLOOKUP($B34,'Tillförd energi'!$B$1:$AS$566,MATCH(P$1,'Tillförd energi'!$B$1:$AQ$1,0),FALSE)</f>
        <v>1.1100000000000001</v>
      </c>
      <c r="Q34">
        <f>VLOOKUP($B34,'Tillförd energi'!$B$1:$AS$566,MATCH(Q$1,'Tillförd energi'!$B$1:$AQ$1,0),FALSE)</f>
        <v>0</v>
      </c>
      <c r="R34">
        <f>VLOOKUP($B34,'Tillförd energi'!$B$1:$AS$566,MATCH(R$1,'Tillförd energi'!$B$1:$AQ$1,0),FALSE)</f>
        <v>0</v>
      </c>
      <c r="S34">
        <f>VLOOKUP($B34,'Tillförd energi'!$B$1:$AS$566,MATCH(S$1,'Tillförd energi'!$B$1:$AQ$1,0),FALSE)</f>
        <v>0</v>
      </c>
      <c r="T34">
        <f>VLOOKUP($B34,'Tillförd energi'!$B$1:$AS$566,MATCH(T$1,'Tillförd energi'!$B$1:$AQ$1,0),FALSE)</f>
        <v>0</v>
      </c>
      <c r="U34">
        <f>VLOOKUP($B34,'Tillförd energi'!$B$1:$AS$566,MATCH(U$1,'Tillförd energi'!$B$1:$AQ$1,0),FALSE)</f>
        <v>0</v>
      </c>
      <c r="V34">
        <f>VLOOKUP($B34,'Tillförd energi'!$B$1:$AS$566,MATCH(V$1,'Tillförd energi'!$B$1:$AQ$1,0),FALSE)</f>
        <v>0</v>
      </c>
      <c r="W34">
        <f>VLOOKUP($B34,'Tillförd energi'!$B$1:$AS$566,MATCH(W$1,'Tillförd energi'!$B$1:$AQ$1,0),FALSE)</f>
        <v>0</v>
      </c>
      <c r="X34">
        <f>VLOOKUP($B34,'Tillförd energi'!$B$1:$AS$566,MATCH(X$1,'Tillförd energi'!$B$1:$AQ$1,0),FALSE)</f>
        <v>0</v>
      </c>
      <c r="Y34">
        <f>VLOOKUP($B34,'Tillförd energi'!$B$1:$AS$566,MATCH(Y$1,'Tillförd energi'!$B$1:$AQ$1,0),FALSE)</f>
        <v>0</v>
      </c>
      <c r="Z34">
        <f>VLOOKUP($B34,'Tillförd energi'!$B$1:$AS$566,MATCH(Z$1,'Tillförd energi'!$B$1:$AQ$1,0),FALSE)</f>
        <v>0</v>
      </c>
      <c r="AA34">
        <f>VLOOKUP($B34,'Tillförd energi'!$B$1:$AS$566,MATCH(AA$1,'Tillförd energi'!$B$1:$AQ$1,0),FALSE)</f>
        <v>0</v>
      </c>
      <c r="AB34">
        <f>VLOOKUP($B34,'Tillförd energi'!$B$1:$AS$566,MATCH(AB$1,'Tillförd energi'!$B$1:$AQ$1,0),FALSE)</f>
        <v>0</v>
      </c>
      <c r="AC34">
        <f>VLOOKUP($B34,'Tillförd energi'!$B$1:$AS$566,MATCH(AC$1,'Tillförd energi'!$B$1:$AQ$1,0),FALSE)</f>
        <v>2.4300000000000002</v>
      </c>
      <c r="AD34">
        <f>VLOOKUP($B34,'Tillförd energi'!$B$1:$AS$566,MATCH(AD$1,'Tillförd energi'!$B$1:$AQ$1,0),FALSE)</f>
        <v>0</v>
      </c>
      <c r="AE34">
        <f>VLOOKUP($B34,'Tillförd energi'!$B$1:$AS$566,MATCH(AE$1,'Tillförd energi'!$B$1:$AQ$1,0),FALSE)</f>
        <v>0</v>
      </c>
      <c r="AF34">
        <f>VLOOKUP($B34,'Tillförd energi'!$B$1:$AS$566,MATCH(AF$1,'Tillförd energi'!$B$1:$AQ$1,0),FALSE)</f>
        <v>0.52400000000000002</v>
      </c>
      <c r="AG34">
        <f>IFERROR(VLOOKUP(B34,Miljö!$B$1:$S$476,9,FALSE)/1,0)</f>
        <v>0</v>
      </c>
      <c r="AI34">
        <f t="shared" si="0"/>
        <v>23.954000000000001</v>
      </c>
      <c r="AJ34">
        <f t="shared" si="1"/>
        <v>23.954000000000001</v>
      </c>
      <c r="AK34">
        <f>IF(ISERROR(1/VLOOKUP($B34,Leveranser!$B$1:$S$500,MATCH("såld värme (gwh)",Leveranser!$B$1:$S$1,0),FALSE)),"",VLOOKUP($B34,Leveranser!$B$1:$S$500,MATCH("såld värme (gwh)",Leveranser!$B$1:$S$1,0),FALSE))</f>
        <v>17.306000000000001</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37">
        <f t="shared" si="2"/>
        <v>0.7224680637889288</v>
      </c>
      <c r="AP34" t="str">
        <f>VLOOKUP($B34,Miljövärden!$B$1:$H$446,7,FALSE)</f>
        <v>Ja</v>
      </c>
      <c r="AQ34" t="str">
        <f>VLOOKUP($B34,Miljövärden!$B$1:$H$446,6,FALSE)</f>
        <v>Ja</v>
      </c>
      <c r="AU34">
        <f t="shared" si="3"/>
        <v>0.52400000000000002</v>
      </c>
      <c r="AV34">
        <f t="shared" si="4"/>
        <v>0</v>
      </c>
      <c r="AW34">
        <f t="shared" si="5"/>
        <v>20.59</v>
      </c>
      <c r="AX34">
        <f t="shared" si="6"/>
        <v>0</v>
      </c>
      <c r="AZ34">
        <f t="shared" si="7"/>
        <v>20.59</v>
      </c>
      <c r="BE34"/>
      <c r="BF34"/>
      <c r="BG34"/>
      <c r="BH34"/>
      <c r="BI34"/>
    </row>
    <row r="35" spans="1:61" x14ac:dyDescent="0.25">
      <c r="A35" s="2" t="s">
        <v>71</v>
      </c>
      <c r="B35" s="2" t="s">
        <v>72</v>
      </c>
      <c r="C35">
        <f>VLOOKUP($B35,'Tillförd energi'!$B$1:$AS$566,MATCH(C$1,'Tillförd energi'!$B$1:$AQ$1,0),FALSE)</f>
        <v>0</v>
      </c>
      <c r="D35">
        <f>VLOOKUP($B35,'Tillförd energi'!$B$1:$AS$566,MATCH(D$1,'Tillförd energi'!$B$1:$AQ$1,0),FALSE)</f>
        <v>0.1</v>
      </c>
      <c r="E35">
        <f>VLOOKUP($B35,'Tillförd energi'!$B$1:$AS$566,MATCH(E$1,'Tillförd energi'!$B$1:$AQ$1,0),FALSE)</f>
        <v>0</v>
      </c>
      <c r="F35">
        <f>VLOOKUP($B35,'Tillförd energi'!$B$1:$AS$566,MATCH(F$1,'Tillförd energi'!$B$1:$AQ$1,0),FALSE)</f>
        <v>0</v>
      </c>
      <c r="G35">
        <f>VLOOKUP($B35,'Tillförd energi'!$B$1:$AS$566,MATCH(G$1,'Tillförd energi'!$B$1:$AQ$1,0),FALSE)</f>
        <v>0</v>
      </c>
      <c r="H35">
        <f>VLOOKUP($B35,'Tillförd energi'!$B$1:$AS$566,MATCH(H$1,'Tillförd energi'!$B$1:$AQ$1,0),FALSE)</f>
        <v>0</v>
      </c>
      <c r="I35">
        <f>VLOOKUP($B35,'Tillförd energi'!$B$1:$AS$566,MATCH(I$1,'Tillförd energi'!$B$1:$AQ$1,0),FALSE)</f>
        <v>0</v>
      </c>
      <c r="J35">
        <f>VLOOKUP($B35,'Tillförd energi'!$B$1:$AS$566,MATCH(J$1,'Tillförd energi'!$B$1:$AQ$1,0),FALSE)</f>
        <v>0</v>
      </c>
      <c r="K35">
        <v>0</v>
      </c>
      <c r="L35">
        <f>VLOOKUP($B35,'Tillförd energi'!$B$1:$AS$566,MATCH(L$1,'Tillförd energi'!$B$1:$AQ$1,0),FALSE)</f>
        <v>0</v>
      </c>
      <c r="M35">
        <f>VLOOKUP($B35,'Tillförd energi'!$B$1:$AS$566,MATCH(M$1,'Tillförd energi'!$B$1:$AQ$1,0),FALSE)</f>
        <v>0</v>
      </c>
      <c r="N35">
        <f>VLOOKUP($B35,'Tillförd energi'!$B$1:$AS$566,MATCH(N$1,'Tillförd energi'!$B$1:$AQ$1,0),FALSE)</f>
        <v>0</v>
      </c>
      <c r="O35">
        <f>VLOOKUP($B35,'Tillförd energi'!$B$1:$AS$566,MATCH(O$1,'Tillförd energi'!$B$1:$AQ$1,0),FALSE)</f>
        <v>0</v>
      </c>
      <c r="P35">
        <f>VLOOKUP($B35,'Tillförd energi'!$B$1:$AS$566,MATCH(P$1,'Tillförd energi'!$B$1:$AQ$1,0),FALSE)</f>
        <v>28</v>
      </c>
      <c r="Q35">
        <f>VLOOKUP($B35,'Tillförd energi'!$B$1:$AS$566,MATCH(Q$1,'Tillförd energi'!$B$1:$AQ$1,0),FALSE)</f>
        <v>0</v>
      </c>
      <c r="R35">
        <f>VLOOKUP($B35,'Tillförd energi'!$B$1:$AS$566,MATCH(R$1,'Tillförd energi'!$B$1:$AQ$1,0),FALSE)</f>
        <v>0</v>
      </c>
      <c r="S35">
        <f>VLOOKUP($B35,'Tillförd energi'!$B$1:$AS$566,MATCH(S$1,'Tillförd energi'!$B$1:$AQ$1,0),FALSE)</f>
        <v>0</v>
      </c>
      <c r="T35">
        <f>VLOOKUP($B35,'Tillförd energi'!$B$1:$AS$566,MATCH(T$1,'Tillförd energi'!$B$1:$AQ$1,0),FALSE)</f>
        <v>0</v>
      </c>
      <c r="U35">
        <f>VLOOKUP($B35,'Tillförd energi'!$B$1:$AS$566,MATCH(U$1,'Tillförd energi'!$B$1:$AQ$1,0),FALSE)</f>
        <v>0</v>
      </c>
      <c r="V35">
        <f>VLOOKUP($B35,'Tillförd energi'!$B$1:$AS$566,MATCH(V$1,'Tillförd energi'!$B$1:$AQ$1,0),FALSE)</f>
        <v>0</v>
      </c>
      <c r="W35">
        <f>VLOOKUP($B35,'Tillförd energi'!$B$1:$AS$566,MATCH(W$1,'Tillförd energi'!$B$1:$AQ$1,0),FALSE)</f>
        <v>0</v>
      </c>
      <c r="X35">
        <f>VLOOKUP($B35,'Tillförd energi'!$B$1:$AS$566,MATCH(X$1,'Tillförd energi'!$B$1:$AQ$1,0),FALSE)</f>
        <v>0</v>
      </c>
      <c r="Y35">
        <f>VLOOKUP($B35,'Tillförd energi'!$B$1:$AS$566,MATCH(Y$1,'Tillförd energi'!$B$1:$AQ$1,0),FALSE)</f>
        <v>0</v>
      </c>
      <c r="Z35">
        <f>VLOOKUP($B35,'Tillförd energi'!$B$1:$AS$566,MATCH(Z$1,'Tillförd energi'!$B$1:$AQ$1,0),FALSE)</f>
        <v>0</v>
      </c>
      <c r="AA35">
        <f>VLOOKUP($B35,'Tillförd energi'!$B$1:$AS$566,MATCH(AA$1,'Tillförd energi'!$B$1:$AQ$1,0),FALSE)</f>
        <v>0</v>
      </c>
      <c r="AB35">
        <f>VLOOKUP($B35,'Tillförd energi'!$B$1:$AS$566,MATCH(AB$1,'Tillförd energi'!$B$1:$AQ$1,0),FALSE)</f>
        <v>0</v>
      </c>
      <c r="AC35">
        <f>VLOOKUP($B35,'Tillförd energi'!$B$1:$AS$566,MATCH(AC$1,'Tillförd energi'!$B$1:$AQ$1,0),FALSE)</f>
        <v>4</v>
      </c>
      <c r="AD35">
        <f>VLOOKUP($B35,'Tillförd energi'!$B$1:$AS$566,MATCH(AD$1,'Tillförd energi'!$B$1:$AQ$1,0),FALSE)</f>
        <v>0</v>
      </c>
      <c r="AE35">
        <f>VLOOKUP($B35,'Tillförd energi'!$B$1:$AS$566,MATCH(AE$1,'Tillförd energi'!$B$1:$AQ$1,0),FALSE)</f>
        <v>0</v>
      </c>
      <c r="AF35">
        <f>VLOOKUP($B35,'Tillförd energi'!$B$1:$AS$566,MATCH(AF$1,'Tillförd energi'!$B$1:$AQ$1,0),FALSE)</f>
        <v>0.72416999999999998</v>
      </c>
      <c r="AG35">
        <f>IFERROR(VLOOKUP(B35,Miljö!$B$1:$S$476,9,FALSE)/1,0)</f>
        <v>0</v>
      </c>
      <c r="AI35">
        <f t="shared" si="0"/>
        <v>32.824170000000002</v>
      </c>
      <c r="AJ35">
        <f t="shared" si="1"/>
        <v>32.824170000000002</v>
      </c>
      <c r="AK35">
        <f>IF(ISERROR(1/VLOOKUP($B35,Leveranser!$B$1:$S$500,MATCH("såld värme (gwh)",Leveranser!$B$1:$S$1,0),FALSE)),"",VLOOKUP($B35,Leveranser!$B$1:$S$500,MATCH("såld värme (gwh)",Leveranser!$B$1:$S$1,0),FALSE))</f>
        <v>24.138999999999999</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37">
        <f t="shared" si="2"/>
        <v>0.73540321050006741</v>
      </c>
      <c r="AP35" t="str">
        <f>VLOOKUP($B35,Miljövärden!$B$1:$H$446,7,FALSE)</f>
        <v>Ja</v>
      </c>
      <c r="AQ35" t="str">
        <f>VLOOKUP($B35,Miljövärden!$B$1:$H$446,6,FALSE)</f>
        <v>Nej</v>
      </c>
      <c r="AU35">
        <f t="shared" si="3"/>
        <v>0.72416999999999998</v>
      </c>
      <c r="AV35">
        <f t="shared" si="4"/>
        <v>0</v>
      </c>
      <c r="AW35">
        <f t="shared" si="5"/>
        <v>28</v>
      </c>
      <c r="AX35">
        <f t="shared" si="6"/>
        <v>0</v>
      </c>
      <c r="AZ35">
        <f t="shared" si="7"/>
        <v>28</v>
      </c>
      <c r="BE35"/>
      <c r="BF35"/>
      <c r="BG35"/>
      <c r="BH35"/>
      <c r="BI35"/>
    </row>
    <row r="36" spans="1:61" x14ac:dyDescent="0.25">
      <c r="A36" s="2" t="s">
        <v>71</v>
      </c>
      <c r="B36" s="2" t="s">
        <v>73</v>
      </c>
      <c r="C36">
        <f>VLOOKUP($B36,'Tillförd energi'!$B$1:$AS$566,MATCH(C$1,'Tillförd energi'!$B$1:$AQ$1,0),FALSE)</f>
        <v>0</v>
      </c>
      <c r="D36">
        <f>VLOOKUP($B36,'Tillförd energi'!$B$1:$AS$566,MATCH(D$1,'Tillförd energi'!$B$1:$AQ$1,0),FALSE)</f>
        <v>0.1</v>
      </c>
      <c r="E36">
        <f>VLOOKUP($B36,'Tillförd energi'!$B$1:$AS$566,MATCH(E$1,'Tillförd energi'!$B$1:$AQ$1,0),FALSE)</f>
        <v>0</v>
      </c>
      <c r="F36">
        <f>VLOOKUP($B36,'Tillförd energi'!$B$1:$AS$566,MATCH(F$1,'Tillförd energi'!$B$1:$AQ$1,0),FALSE)</f>
        <v>0</v>
      </c>
      <c r="G36">
        <f>VLOOKUP($B36,'Tillförd energi'!$B$1:$AS$566,MATCH(G$1,'Tillförd energi'!$B$1:$AQ$1,0),FALSE)</f>
        <v>0</v>
      </c>
      <c r="H36">
        <f>VLOOKUP($B36,'Tillförd energi'!$B$1:$AS$566,MATCH(H$1,'Tillförd energi'!$B$1:$AQ$1,0),FALSE)</f>
        <v>0</v>
      </c>
      <c r="I36">
        <f>VLOOKUP($B36,'Tillförd energi'!$B$1:$AS$566,MATCH(I$1,'Tillförd energi'!$B$1:$AQ$1,0),FALSE)</f>
        <v>0</v>
      </c>
      <c r="J36">
        <f>VLOOKUP($B36,'Tillförd energi'!$B$1:$AS$566,MATCH(J$1,'Tillförd energi'!$B$1:$AQ$1,0),FALSE)</f>
        <v>0</v>
      </c>
      <c r="K36">
        <v>0</v>
      </c>
      <c r="L36">
        <f>VLOOKUP($B36,'Tillförd energi'!$B$1:$AS$566,MATCH(L$1,'Tillförd energi'!$B$1:$AQ$1,0),FALSE)</f>
        <v>0</v>
      </c>
      <c r="M36">
        <f>VLOOKUP($B36,'Tillförd energi'!$B$1:$AS$566,MATCH(M$1,'Tillförd energi'!$B$1:$AQ$1,0),FALSE)</f>
        <v>0</v>
      </c>
      <c r="N36">
        <f>VLOOKUP($B36,'Tillförd energi'!$B$1:$AS$566,MATCH(N$1,'Tillförd energi'!$B$1:$AQ$1,0),FALSE)</f>
        <v>0</v>
      </c>
      <c r="O36">
        <f>VLOOKUP($B36,'Tillförd energi'!$B$1:$AS$566,MATCH(O$1,'Tillförd energi'!$B$1:$AQ$1,0),FALSE)</f>
        <v>0</v>
      </c>
      <c r="P36">
        <f>VLOOKUP($B36,'Tillförd energi'!$B$1:$AS$566,MATCH(P$1,'Tillförd energi'!$B$1:$AQ$1,0),FALSE)</f>
        <v>2.5</v>
      </c>
      <c r="Q36">
        <f>VLOOKUP($B36,'Tillförd energi'!$B$1:$AS$566,MATCH(Q$1,'Tillförd energi'!$B$1:$AQ$1,0),FALSE)</f>
        <v>0</v>
      </c>
      <c r="R36">
        <f>VLOOKUP($B36,'Tillförd energi'!$B$1:$AS$566,MATCH(R$1,'Tillförd energi'!$B$1:$AQ$1,0),FALSE)</f>
        <v>0</v>
      </c>
      <c r="S36">
        <f>VLOOKUP($B36,'Tillförd energi'!$B$1:$AS$566,MATCH(S$1,'Tillförd energi'!$B$1:$AQ$1,0),FALSE)</f>
        <v>0</v>
      </c>
      <c r="T36">
        <f>VLOOKUP($B36,'Tillförd energi'!$B$1:$AS$566,MATCH(T$1,'Tillförd energi'!$B$1:$AQ$1,0),FALSE)</f>
        <v>0</v>
      </c>
      <c r="U36">
        <f>VLOOKUP($B36,'Tillförd energi'!$B$1:$AS$566,MATCH(U$1,'Tillförd energi'!$B$1:$AQ$1,0),FALSE)</f>
        <v>0</v>
      </c>
      <c r="V36">
        <f>VLOOKUP($B36,'Tillförd energi'!$B$1:$AS$566,MATCH(V$1,'Tillförd energi'!$B$1:$AQ$1,0),FALSE)</f>
        <v>0</v>
      </c>
      <c r="W36">
        <f>VLOOKUP($B36,'Tillförd energi'!$B$1:$AS$566,MATCH(W$1,'Tillförd energi'!$B$1:$AQ$1,0),FALSE)</f>
        <v>0</v>
      </c>
      <c r="X36">
        <f>VLOOKUP($B36,'Tillförd energi'!$B$1:$AS$566,MATCH(X$1,'Tillförd energi'!$B$1:$AQ$1,0),FALSE)</f>
        <v>0</v>
      </c>
      <c r="Y36">
        <f>VLOOKUP($B36,'Tillförd energi'!$B$1:$AS$566,MATCH(Y$1,'Tillförd energi'!$B$1:$AQ$1,0),FALSE)</f>
        <v>0</v>
      </c>
      <c r="Z36">
        <f>VLOOKUP($B36,'Tillförd energi'!$B$1:$AS$566,MATCH(Z$1,'Tillförd energi'!$B$1:$AQ$1,0),FALSE)</f>
        <v>0</v>
      </c>
      <c r="AA36">
        <f>VLOOKUP($B36,'Tillförd energi'!$B$1:$AS$566,MATCH(AA$1,'Tillförd energi'!$B$1:$AQ$1,0),FALSE)</f>
        <v>0</v>
      </c>
      <c r="AB36">
        <f>VLOOKUP($B36,'Tillförd energi'!$B$1:$AS$566,MATCH(AB$1,'Tillförd energi'!$B$1:$AQ$1,0),FALSE)</f>
        <v>0</v>
      </c>
      <c r="AC36">
        <f>VLOOKUP($B36,'Tillförd energi'!$B$1:$AS$566,MATCH(AC$1,'Tillförd energi'!$B$1:$AQ$1,0),FALSE)</f>
        <v>0</v>
      </c>
      <c r="AD36">
        <f>VLOOKUP($B36,'Tillförd energi'!$B$1:$AS$566,MATCH(AD$1,'Tillförd energi'!$B$1:$AQ$1,0),FALSE)</f>
        <v>0</v>
      </c>
      <c r="AE36">
        <f>VLOOKUP($B36,'Tillförd energi'!$B$1:$AS$566,MATCH(AE$1,'Tillförd energi'!$B$1:$AQ$1,0),FALSE)</f>
        <v>0</v>
      </c>
      <c r="AF36">
        <f>VLOOKUP($B36,'Tillförd energi'!$B$1:$AS$566,MATCH(AF$1,'Tillförd energi'!$B$1:$AQ$1,0),FALSE)</f>
        <v>6.2460000000000002E-2</v>
      </c>
      <c r="AG36">
        <f>IFERROR(VLOOKUP(B36,Miljö!$B$1:$S$476,9,FALSE)/1,0)</f>
        <v>0</v>
      </c>
      <c r="AI36">
        <f t="shared" si="0"/>
        <v>2.6624600000000003</v>
      </c>
      <c r="AJ36">
        <f t="shared" si="1"/>
        <v>2.6624600000000003</v>
      </c>
      <c r="AK36">
        <f>IF(ISERROR(1/VLOOKUP($B36,Leveranser!$B$1:$S$500,MATCH("såld värme (gwh)",Leveranser!$B$1:$S$1,0),FALSE)),"",VLOOKUP($B36,Leveranser!$B$1:$S$500,MATCH("såld värme (gwh)",Leveranser!$B$1:$S$1,0),FALSE))</f>
        <v>2.0819999999999999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37">
        <f t="shared" si="2"/>
        <v>0.7819835790960239</v>
      </c>
      <c r="AP36" t="str">
        <f>VLOOKUP($B36,Miljövärden!$B$1:$H$446,7,FALSE)</f>
        <v>Ja</v>
      </c>
      <c r="AQ36" t="str">
        <f>VLOOKUP($B36,Miljövärden!$B$1:$H$446,6,FALSE)</f>
        <v>Nej</v>
      </c>
      <c r="AU36">
        <f t="shared" si="3"/>
        <v>6.2460000000000002E-2</v>
      </c>
      <c r="AV36">
        <f t="shared" si="4"/>
        <v>0</v>
      </c>
      <c r="AW36">
        <f t="shared" si="5"/>
        <v>2.5</v>
      </c>
      <c r="AX36">
        <f t="shared" si="6"/>
        <v>0</v>
      </c>
      <c r="AZ36">
        <f t="shared" si="7"/>
        <v>2.5</v>
      </c>
      <c r="BE36"/>
      <c r="BF36"/>
      <c r="BG36"/>
      <c r="BH36"/>
      <c r="BI36"/>
    </row>
    <row r="37" spans="1:61" x14ac:dyDescent="0.25">
      <c r="A37" s="2" t="s">
        <v>74</v>
      </c>
      <c r="B37" s="2" t="s">
        <v>75</v>
      </c>
      <c r="C37">
        <f>VLOOKUP($B37,'Tillförd energi'!$B$1:$AS$566,MATCH(C$1,'Tillförd energi'!$B$1:$AQ$1,0),FALSE)</f>
        <v>0</v>
      </c>
      <c r="D37">
        <f>VLOOKUP($B37,'Tillförd energi'!$B$1:$AS$566,MATCH(D$1,'Tillförd energi'!$B$1:$AQ$1,0),FALSE)</f>
        <v>0.35023100000000001</v>
      </c>
      <c r="E37">
        <f>VLOOKUP($B37,'Tillförd energi'!$B$1:$AS$566,MATCH(E$1,'Tillförd energi'!$B$1:$AQ$1,0),FALSE)</f>
        <v>0.23400000000000001</v>
      </c>
      <c r="F37">
        <f>VLOOKUP($B37,'Tillförd energi'!$B$1:$AS$566,MATCH(F$1,'Tillförd energi'!$B$1:$AQ$1,0),FALSE)</f>
        <v>0</v>
      </c>
      <c r="G37">
        <f>VLOOKUP($B37,'Tillförd energi'!$B$1:$AS$566,MATCH(G$1,'Tillförd energi'!$B$1:$AQ$1,0),FALSE)</f>
        <v>0</v>
      </c>
      <c r="H37">
        <f>VLOOKUP($B37,'Tillförd energi'!$B$1:$AS$566,MATCH(H$1,'Tillförd energi'!$B$1:$AQ$1,0),FALSE)</f>
        <v>0</v>
      </c>
      <c r="I37">
        <f>VLOOKUP($B37,'Tillförd energi'!$B$1:$AS$566,MATCH(I$1,'Tillförd energi'!$B$1:$AQ$1,0),FALSE)</f>
        <v>186.875</v>
      </c>
      <c r="J37">
        <f>VLOOKUP($B37,'Tillförd energi'!$B$1:$AS$566,MATCH(J$1,'Tillförd energi'!$B$1:$AQ$1,0),FALSE)</f>
        <v>2.9870000000000001</v>
      </c>
      <c r="K37">
        <v>0</v>
      </c>
      <c r="L37">
        <f>VLOOKUP($B37,'Tillförd energi'!$B$1:$AS$566,MATCH(L$1,'Tillförd energi'!$B$1:$AQ$1,0),FALSE)</f>
        <v>0</v>
      </c>
      <c r="M37">
        <f>VLOOKUP($B37,'Tillförd energi'!$B$1:$AS$566,MATCH(M$1,'Tillförd energi'!$B$1:$AQ$1,0),FALSE)</f>
        <v>0</v>
      </c>
      <c r="N37">
        <f>VLOOKUP($B37,'Tillförd energi'!$B$1:$AS$566,MATCH(N$1,'Tillförd energi'!$B$1:$AQ$1,0),FALSE)</f>
        <v>0</v>
      </c>
      <c r="O37">
        <f>VLOOKUP($B37,'Tillförd energi'!$B$1:$AS$566,MATCH(O$1,'Tillförd energi'!$B$1:$AQ$1,0),FALSE)</f>
        <v>0</v>
      </c>
      <c r="P37">
        <f>VLOOKUP($B37,'Tillförd energi'!$B$1:$AS$566,MATCH(P$1,'Tillförd energi'!$B$1:$AQ$1,0),FALSE)</f>
        <v>0</v>
      </c>
      <c r="Q37">
        <f>VLOOKUP($B37,'Tillförd energi'!$B$1:$AS$566,MATCH(Q$1,'Tillförd energi'!$B$1:$AQ$1,0),FALSE)</f>
        <v>121.009</v>
      </c>
      <c r="R37">
        <f>VLOOKUP($B37,'Tillförd energi'!$B$1:$AS$566,MATCH(R$1,'Tillförd energi'!$B$1:$AQ$1,0),FALSE)</f>
        <v>0</v>
      </c>
      <c r="S37">
        <f>VLOOKUP($B37,'Tillförd energi'!$B$1:$AS$566,MATCH(S$1,'Tillförd energi'!$B$1:$AQ$1,0),FALSE)</f>
        <v>0</v>
      </c>
      <c r="T37">
        <f>VLOOKUP($B37,'Tillförd energi'!$B$1:$AS$566,MATCH(T$1,'Tillförd energi'!$B$1:$AQ$1,0),FALSE)</f>
        <v>0</v>
      </c>
      <c r="U37">
        <f>VLOOKUP($B37,'Tillförd energi'!$B$1:$AS$566,MATCH(U$1,'Tillförd energi'!$B$1:$AQ$1,0),FALSE)</f>
        <v>0</v>
      </c>
      <c r="V37">
        <f>VLOOKUP($B37,'Tillförd energi'!$B$1:$AS$566,MATCH(V$1,'Tillförd energi'!$B$1:$AQ$1,0),FALSE)</f>
        <v>0</v>
      </c>
      <c r="W37">
        <f>VLOOKUP($B37,'Tillförd energi'!$B$1:$AS$566,MATCH(W$1,'Tillförd energi'!$B$1:$AQ$1,0),FALSE)</f>
        <v>0</v>
      </c>
      <c r="X37">
        <f>VLOOKUP($B37,'Tillförd energi'!$B$1:$AS$566,MATCH(X$1,'Tillförd energi'!$B$1:$AQ$1,0),FALSE)</f>
        <v>0</v>
      </c>
      <c r="Y37">
        <f>VLOOKUP($B37,'Tillförd energi'!$B$1:$AS$566,MATCH(Y$1,'Tillförd energi'!$B$1:$AQ$1,0),FALSE)</f>
        <v>0</v>
      </c>
      <c r="Z37">
        <f>VLOOKUP($B37,'Tillförd energi'!$B$1:$AS$566,MATCH(Z$1,'Tillförd energi'!$B$1:$AQ$1,0),FALSE)</f>
        <v>0</v>
      </c>
      <c r="AA37">
        <f>VLOOKUP($B37,'Tillförd energi'!$B$1:$AS$566,MATCH(AA$1,'Tillförd energi'!$B$1:$AQ$1,0),FALSE)</f>
        <v>2.3119999999999998</v>
      </c>
      <c r="AB37">
        <f>VLOOKUP($B37,'Tillförd energi'!$B$1:$AS$566,MATCH(AB$1,'Tillförd energi'!$B$1:$AQ$1,0),FALSE)</f>
        <v>1.7350000000000001</v>
      </c>
      <c r="AC37">
        <f>VLOOKUP($B37,'Tillförd energi'!$B$1:$AS$566,MATCH(AC$1,'Tillförd energi'!$B$1:$AQ$1,0),FALSE)</f>
        <v>8.3529999999999998</v>
      </c>
      <c r="AD37">
        <f>VLOOKUP($B37,'Tillförd energi'!$B$1:$AS$566,MATCH(AD$1,'Tillförd energi'!$B$1:$AQ$1,0),FALSE)</f>
        <v>98.418000000000006</v>
      </c>
      <c r="AE37">
        <f>VLOOKUP($B37,'Tillförd energi'!$B$1:$AS$566,MATCH(AE$1,'Tillförd energi'!$B$1:$AQ$1,0),FALSE)</f>
        <v>0</v>
      </c>
      <c r="AF37">
        <f>VLOOKUP($B37,'Tillförd energi'!$B$1:$AS$566,MATCH(AF$1,'Tillförd energi'!$B$1:$AQ$1,0),FALSE)</f>
        <v>6.9464699999999997</v>
      </c>
      <c r="AG37">
        <f>IFERROR(VLOOKUP(B37,Miljö!$B$1:$S$476,9,FALSE)/1,0)</f>
        <v>7.6269999999999998</v>
      </c>
      <c r="AI37">
        <f t="shared" si="0"/>
        <v>429.21970099999999</v>
      </c>
      <c r="AJ37">
        <f t="shared" si="1"/>
        <v>436.846701</v>
      </c>
      <c r="AK37">
        <f>IF(ISERROR(1/VLOOKUP($B37,Leveranser!$B$1:$S$500,MATCH("såld värme (gwh)",Leveranser!$B$1:$S$1,0),FALSE)),"",VLOOKUP($B37,Leveranser!$B$1:$S$500,MATCH("såld värme (gwh)",Leveranser!$B$1:$S$1,0),FALSE))</f>
        <v>387.5</v>
      </c>
      <c r="AL37">
        <f>VLOOKUP($B37,Leveranser!$B$1:$Y$500,MATCH("Totalt såld fjärrvärme till andra fjärrvärmeföretag",Leveranser!$B$1:$AA$1,0),FALSE)</f>
        <v>31.366</v>
      </c>
      <c r="AM37">
        <f>IF(ISERROR(1/VLOOKUP($B37,Miljö!$B$1:$S$500,MATCH("Såld mängd produktionsspecifik fjärrvärme (GWh)",Miljö!$B$1:$R$1,0),FALSE)),0,VLOOKUP($B37,Miljö!$B$1:$S$500,MATCH("Såld mängd produktionsspecifik fjärrvärme (GWh)",Miljö!$B$1:$R$1,0),FALSE))</f>
        <v>31.366299999999999</v>
      </c>
      <c r="AN37" s="137">
        <f t="shared" si="2"/>
        <v>0.88703886080165228</v>
      </c>
      <c r="AP37" t="str">
        <f>VLOOKUP($B37,Miljövärden!$B$1:$H$446,7,FALSE)</f>
        <v>Ja</v>
      </c>
      <c r="AQ37" t="str">
        <f>VLOOKUP($B37,Miljövärden!$B$1:$H$446,6,FALSE)</f>
        <v>Ja</v>
      </c>
      <c r="AU37">
        <f t="shared" si="3"/>
        <v>9.2584699999999991</v>
      </c>
      <c r="AV37">
        <f t="shared" si="4"/>
        <v>0</v>
      </c>
      <c r="AW37">
        <f t="shared" si="5"/>
        <v>121.009</v>
      </c>
      <c r="AX37">
        <f t="shared" si="6"/>
        <v>0</v>
      </c>
      <c r="AZ37">
        <f t="shared" si="7"/>
        <v>121.009</v>
      </c>
    </row>
    <row r="38" spans="1:61" x14ac:dyDescent="0.25">
      <c r="A38" s="2" t="s">
        <v>74</v>
      </c>
      <c r="B38" s="2" t="s">
        <v>76</v>
      </c>
      <c r="C38">
        <f>VLOOKUP($B38,'Tillförd energi'!$B$1:$AS$566,MATCH(C$1,'Tillförd energi'!$B$1:$AQ$1,0),FALSE)</f>
        <v>0</v>
      </c>
      <c r="D38">
        <f>VLOOKUP($B38,'Tillförd energi'!$B$1:$AS$566,MATCH(D$1,'Tillförd energi'!$B$1:$AQ$1,0),FALSE)</f>
        <v>1.7999999999999999E-2</v>
      </c>
      <c r="E38">
        <f>VLOOKUP($B38,'Tillförd energi'!$B$1:$AS$566,MATCH(E$1,'Tillförd energi'!$B$1:$AQ$1,0),FALSE)</f>
        <v>0</v>
      </c>
      <c r="F38">
        <f>VLOOKUP($B38,'Tillförd energi'!$B$1:$AS$566,MATCH(F$1,'Tillförd energi'!$B$1:$AQ$1,0),FALSE)</f>
        <v>0</v>
      </c>
      <c r="G38">
        <f>VLOOKUP($B38,'Tillförd energi'!$B$1:$AS$566,MATCH(G$1,'Tillförd energi'!$B$1:$AQ$1,0),FALSE)</f>
        <v>0</v>
      </c>
      <c r="H38">
        <f>VLOOKUP($B38,'Tillförd energi'!$B$1:$AS$566,MATCH(H$1,'Tillförd energi'!$B$1:$AQ$1,0),FALSE)</f>
        <v>0</v>
      </c>
      <c r="I38">
        <f>VLOOKUP($B38,'Tillförd energi'!$B$1:$AS$566,MATCH(I$1,'Tillförd energi'!$B$1:$AQ$1,0),FALSE)</f>
        <v>0</v>
      </c>
      <c r="J38">
        <f>VLOOKUP($B38,'Tillförd energi'!$B$1:$AS$566,MATCH(J$1,'Tillförd energi'!$B$1:$AQ$1,0),FALSE)</f>
        <v>0</v>
      </c>
      <c r="K38">
        <v>0</v>
      </c>
      <c r="L38">
        <f>VLOOKUP($B38,'Tillförd energi'!$B$1:$AS$566,MATCH(L$1,'Tillförd energi'!$B$1:$AQ$1,0),FALSE)</f>
        <v>0</v>
      </c>
      <c r="M38">
        <f>VLOOKUP($B38,'Tillförd energi'!$B$1:$AS$566,MATCH(M$1,'Tillförd energi'!$B$1:$AQ$1,0),FALSE)</f>
        <v>0</v>
      </c>
      <c r="N38">
        <f>VLOOKUP($B38,'Tillförd energi'!$B$1:$AS$566,MATCH(N$1,'Tillförd energi'!$B$1:$AQ$1,0),FALSE)</f>
        <v>0</v>
      </c>
      <c r="O38">
        <f>VLOOKUP($B38,'Tillförd energi'!$B$1:$AS$566,MATCH(O$1,'Tillförd energi'!$B$1:$AQ$1,0),FALSE)</f>
        <v>0</v>
      </c>
      <c r="P38">
        <f>VLOOKUP($B38,'Tillförd energi'!$B$1:$AS$566,MATCH(P$1,'Tillförd energi'!$B$1:$AQ$1,0),FALSE)</f>
        <v>0</v>
      </c>
      <c r="Q38">
        <f>VLOOKUP($B38,'Tillförd energi'!$B$1:$AS$566,MATCH(Q$1,'Tillförd energi'!$B$1:$AQ$1,0),FALSE)</f>
        <v>0</v>
      </c>
      <c r="R38">
        <f>VLOOKUP($B38,'Tillförd energi'!$B$1:$AS$566,MATCH(R$1,'Tillförd energi'!$B$1:$AQ$1,0),FALSE)</f>
        <v>2.4710000000000001</v>
      </c>
      <c r="S38">
        <f>VLOOKUP($B38,'Tillförd energi'!$B$1:$AS$566,MATCH(S$1,'Tillförd energi'!$B$1:$AQ$1,0),FALSE)</f>
        <v>0</v>
      </c>
      <c r="T38">
        <f>VLOOKUP($B38,'Tillförd energi'!$B$1:$AS$566,MATCH(T$1,'Tillförd energi'!$B$1:$AQ$1,0),FALSE)</f>
        <v>0</v>
      </c>
      <c r="U38">
        <f>VLOOKUP($B38,'Tillförd energi'!$B$1:$AS$566,MATCH(U$1,'Tillförd energi'!$B$1:$AQ$1,0),FALSE)</f>
        <v>0</v>
      </c>
      <c r="V38">
        <f>VLOOKUP($B38,'Tillförd energi'!$B$1:$AS$566,MATCH(V$1,'Tillförd energi'!$B$1:$AQ$1,0),FALSE)</f>
        <v>0</v>
      </c>
      <c r="W38">
        <f>VLOOKUP($B38,'Tillförd energi'!$B$1:$AS$566,MATCH(W$1,'Tillförd energi'!$B$1:$AQ$1,0),FALSE)</f>
        <v>0</v>
      </c>
      <c r="X38">
        <f>VLOOKUP($B38,'Tillförd energi'!$B$1:$AS$566,MATCH(X$1,'Tillförd energi'!$B$1:$AQ$1,0),FALSE)</f>
        <v>0</v>
      </c>
      <c r="Y38">
        <f>VLOOKUP($B38,'Tillförd energi'!$B$1:$AS$566,MATCH(Y$1,'Tillförd energi'!$B$1:$AQ$1,0),FALSE)</f>
        <v>0</v>
      </c>
      <c r="Z38">
        <f>VLOOKUP($B38,'Tillförd energi'!$B$1:$AS$566,MATCH(Z$1,'Tillförd energi'!$B$1:$AQ$1,0),FALSE)</f>
        <v>0</v>
      </c>
      <c r="AA38">
        <f>VLOOKUP($B38,'Tillförd energi'!$B$1:$AS$566,MATCH(AA$1,'Tillförd energi'!$B$1:$AQ$1,0),FALSE)</f>
        <v>0</v>
      </c>
      <c r="AB38">
        <f>VLOOKUP($B38,'Tillförd energi'!$B$1:$AS$566,MATCH(AB$1,'Tillförd energi'!$B$1:$AQ$1,0),FALSE)</f>
        <v>0</v>
      </c>
      <c r="AC38">
        <f>VLOOKUP($B38,'Tillförd energi'!$B$1:$AS$566,MATCH(AC$1,'Tillförd energi'!$B$1:$AQ$1,0),FALSE)</f>
        <v>0</v>
      </c>
      <c r="AD38">
        <f>VLOOKUP($B38,'Tillförd energi'!$B$1:$AS$566,MATCH(AD$1,'Tillförd energi'!$B$1:$AQ$1,0),FALSE)</f>
        <v>0</v>
      </c>
      <c r="AE38">
        <f>VLOOKUP($B38,'Tillförd energi'!$B$1:$AS$566,MATCH(AE$1,'Tillförd energi'!$B$1:$AQ$1,0),FALSE)</f>
        <v>0</v>
      </c>
      <c r="AF38">
        <f>VLOOKUP($B38,'Tillförd energi'!$B$1:$AS$566,MATCH(AF$1,'Tillförd energi'!$B$1:$AQ$1,0),FALSE)</f>
        <v>5.0000000000000001E-3</v>
      </c>
      <c r="AG38">
        <f>IFERROR(VLOOKUP(B38,Miljö!$B$1:$S$476,9,FALSE)/1,0)</f>
        <v>0</v>
      </c>
      <c r="AI38">
        <f t="shared" si="0"/>
        <v>2.4939999999999998</v>
      </c>
      <c r="AJ38">
        <f t="shared" si="1"/>
        <v>2.4939999999999998</v>
      </c>
      <c r="AK38">
        <f>IF(ISERROR(1/VLOOKUP($B38,Leveranser!$B$1:$S$500,MATCH("såld värme (gwh)",Leveranser!$B$1:$S$1,0),FALSE)),"",VLOOKUP($B38,Leveranser!$B$1:$S$500,MATCH("såld värme (gwh)",Leveranser!$B$1:$S$1,0),FALSE))</f>
        <v>1.621</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37">
        <f t="shared" si="2"/>
        <v>0.64995990376904578</v>
      </c>
      <c r="AP38" t="str">
        <f>VLOOKUP($B38,Miljövärden!$B$1:$H$446,7,FALSE)</f>
        <v>Ja</v>
      </c>
      <c r="AQ38" t="str">
        <f>VLOOKUP($B38,Miljövärden!$B$1:$H$446,6,FALSE)</f>
        <v>Ja</v>
      </c>
      <c r="AU38">
        <f t="shared" si="3"/>
        <v>5.0000000000000001E-3</v>
      </c>
      <c r="AV38">
        <f t="shared" si="4"/>
        <v>0</v>
      </c>
      <c r="AW38">
        <f t="shared" si="5"/>
        <v>0</v>
      </c>
      <c r="AX38">
        <f t="shared" si="6"/>
        <v>2.4710000000000001</v>
      </c>
      <c r="AZ38">
        <f t="shared" si="7"/>
        <v>2.4710000000000001</v>
      </c>
      <c r="BE38"/>
      <c r="BF38"/>
      <c r="BG38"/>
      <c r="BH38"/>
      <c r="BI38"/>
    </row>
    <row r="39" spans="1:61" x14ac:dyDescent="0.25">
      <c r="A39" s="2" t="s">
        <v>74</v>
      </c>
      <c r="B39" s="2" t="s">
        <v>77</v>
      </c>
      <c r="C39">
        <f>VLOOKUP($B39,'Tillförd energi'!$B$1:$AS$566,MATCH(C$1,'Tillförd energi'!$B$1:$AQ$1,0),FALSE)</f>
        <v>0</v>
      </c>
      <c r="D39">
        <f>VLOOKUP($B39,'Tillförd energi'!$B$1:$AS$566,MATCH(D$1,'Tillförd energi'!$B$1:$AQ$1,0),FALSE)</f>
        <v>1E-3</v>
      </c>
      <c r="E39">
        <f>VLOOKUP($B39,'Tillförd energi'!$B$1:$AS$566,MATCH(E$1,'Tillförd energi'!$B$1:$AQ$1,0),FALSE)</f>
        <v>0</v>
      </c>
      <c r="F39">
        <f>VLOOKUP($B39,'Tillförd energi'!$B$1:$AS$566,MATCH(F$1,'Tillförd energi'!$B$1:$AQ$1,0),FALSE)</f>
        <v>0</v>
      </c>
      <c r="G39">
        <f>VLOOKUP($B39,'Tillförd energi'!$B$1:$AS$566,MATCH(G$1,'Tillförd energi'!$B$1:$AQ$1,0),FALSE)</f>
        <v>0</v>
      </c>
      <c r="H39">
        <f>VLOOKUP($B39,'Tillförd energi'!$B$1:$AS$566,MATCH(H$1,'Tillförd energi'!$B$1:$AQ$1,0),FALSE)</f>
        <v>0</v>
      </c>
      <c r="I39">
        <f>VLOOKUP($B39,'Tillförd energi'!$B$1:$AS$566,MATCH(I$1,'Tillförd energi'!$B$1:$AQ$1,0),FALSE)</f>
        <v>0</v>
      </c>
      <c r="J39">
        <f>VLOOKUP($B39,'Tillförd energi'!$B$1:$AS$566,MATCH(J$1,'Tillförd energi'!$B$1:$AQ$1,0),FALSE)</f>
        <v>0</v>
      </c>
      <c r="K39">
        <v>0</v>
      </c>
      <c r="L39">
        <f>VLOOKUP($B39,'Tillförd energi'!$B$1:$AS$566,MATCH(L$1,'Tillförd energi'!$B$1:$AQ$1,0),FALSE)</f>
        <v>0</v>
      </c>
      <c r="M39">
        <f>VLOOKUP($B39,'Tillförd energi'!$B$1:$AS$566,MATCH(M$1,'Tillförd energi'!$B$1:$AQ$1,0),FALSE)</f>
        <v>0</v>
      </c>
      <c r="N39">
        <f>VLOOKUP($B39,'Tillförd energi'!$B$1:$AS$566,MATCH(N$1,'Tillförd energi'!$B$1:$AQ$1,0),FALSE)</f>
        <v>0</v>
      </c>
      <c r="O39">
        <f>VLOOKUP($B39,'Tillförd energi'!$B$1:$AS$566,MATCH(O$1,'Tillförd energi'!$B$1:$AQ$1,0),FALSE)</f>
        <v>0</v>
      </c>
      <c r="P39">
        <f>VLOOKUP($B39,'Tillförd energi'!$B$1:$AS$566,MATCH(P$1,'Tillförd energi'!$B$1:$AQ$1,0),FALSE)</f>
        <v>0</v>
      </c>
      <c r="Q39">
        <f>VLOOKUP($B39,'Tillförd energi'!$B$1:$AS$566,MATCH(Q$1,'Tillförd energi'!$B$1:$AQ$1,0),FALSE)</f>
        <v>0</v>
      </c>
      <c r="R39">
        <f>VLOOKUP($B39,'Tillförd energi'!$B$1:$AS$566,MATCH(R$1,'Tillförd energi'!$B$1:$AQ$1,0),FALSE)</f>
        <v>3.165</v>
      </c>
      <c r="S39">
        <f>VLOOKUP($B39,'Tillförd energi'!$B$1:$AS$566,MATCH(S$1,'Tillförd energi'!$B$1:$AQ$1,0),FALSE)</f>
        <v>0</v>
      </c>
      <c r="T39">
        <f>VLOOKUP($B39,'Tillförd energi'!$B$1:$AS$566,MATCH(T$1,'Tillförd energi'!$B$1:$AQ$1,0),FALSE)</f>
        <v>0</v>
      </c>
      <c r="U39">
        <f>VLOOKUP($B39,'Tillförd energi'!$B$1:$AS$566,MATCH(U$1,'Tillförd energi'!$B$1:$AQ$1,0),FALSE)</f>
        <v>0</v>
      </c>
      <c r="V39">
        <f>VLOOKUP($B39,'Tillförd energi'!$B$1:$AS$566,MATCH(V$1,'Tillförd energi'!$B$1:$AQ$1,0),FALSE)</f>
        <v>0</v>
      </c>
      <c r="W39">
        <f>VLOOKUP($B39,'Tillförd energi'!$B$1:$AS$566,MATCH(W$1,'Tillförd energi'!$B$1:$AQ$1,0),FALSE)</f>
        <v>0</v>
      </c>
      <c r="X39">
        <f>VLOOKUP($B39,'Tillförd energi'!$B$1:$AS$566,MATCH(X$1,'Tillförd energi'!$B$1:$AQ$1,0),FALSE)</f>
        <v>0</v>
      </c>
      <c r="Y39">
        <f>VLOOKUP($B39,'Tillförd energi'!$B$1:$AS$566,MATCH(Y$1,'Tillförd energi'!$B$1:$AQ$1,0),FALSE)</f>
        <v>0</v>
      </c>
      <c r="Z39">
        <f>VLOOKUP($B39,'Tillförd energi'!$B$1:$AS$566,MATCH(Z$1,'Tillförd energi'!$B$1:$AQ$1,0),FALSE)</f>
        <v>0.48299999999999998</v>
      </c>
      <c r="AA39">
        <f>VLOOKUP($B39,'Tillförd energi'!$B$1:$AS$566,MATCH(AA$1,'Tillförd energi'!$B$1:$AQ$1,0),FALSE)</f>
        <v>0</v>
      </c>
      <c r="AB39">
        <f>VLOOKUP($B39,'Tillförd energi'!$B$1:$AS$566,MATCH(AB$1,'Tillförd energi'!$B$1:$AQ$1,0),FALSE)</f>
        <v>0</v>
      </c>
      <c r="AC39">
        <f>VLOOKUP($B39,'Tillförd energi'!$B$1:$AS$566,MATCH(AC$1,'Tillförd energi'!$B$1:$AQ$1,0),FALSE)</f>
        <v>0</v>
      </c>
      <c r="AD39">
        <f>VLOOKUP($B39,'Tillförd energi'!$B$1:$AS$566,MATCH(AD$1,'Tillförd energi'!$B$1:$AQ$1,0),FALSE)</f>
        <v>0</v>
      </c>
      <c r="AE39">
        <f>VLOOKUP($B39,'Tillförd energi'!$B$1:$AS$566,MATCH(AE$1,'Tillförd energi'!$B$1:$AQ$1,0),FALSE)</f>
        <v>0</v>
      </c>
      <c r="AF39">
        <f>VLOOKUP($B39,'Tillförd energi'!$B$1:$AS$566,MATCH(AF$1,'Tillförd energi'!$B$1:$AQ$1,0),FALSE)</f>
        <v>9.0999999999999998E-2</v>
      </c>
      <c r="AG39">
        <f>IFERROR(VLOOKUP(B39,Miljö!$B$1:$S$476,9,FALSE)/1,0)</f>
        <v>0</v>
      </c>
      <c r="AI39">
        <f t="shared" si="0"/>
        <v>3.74</v>
      </c>
      <c r="AJ39">
        <f t="shared" si="1"/>
        <v>3.74</v>
      </c>
      <c r="AK39">
        <f>IF(ISERROR(1/VLOOKUP($B39,Leveranser!$B$1:$S$500,MATCH("såld värme (gwh)",Leveranser!$B$1:$S$1,0),FALSE)),"",VLOOKUP($B39,Leveranser!$B$1:$S$500,MATCH("såld värme (gwh)",Leveranser!$B$1:$S$1,0),FALSE))</f>
        <v>2.7490000000000001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37">
        <f t="shared" si="2"/>
        <v>0.7350267379679144</v>
      </c>
      <c r="AP39" t="str">
        <f>VLOOKUP($B39,Miljövärden!$B$1:$H$446,7,FALSE)</f>
        <v>Ja</v>
      </c>
      <c r="AQ39" t="str">
        <f>VLOOKUP($B39,Miljövärden!$B$1:$H$446,6,FALSE)</f>
        <v>Ja</v>
      </c>
      <c r="AU39">
        <f t="shared" si="3"/>
        <v>0.57399999999999995</v>
      </c>
      <c r="AV39">
        <f t="shared" si="4"/>
        <v>0</v>
      </c>
      <c r="AW39">
        <f t="shared" si="5"/>
        <v>0</v>
      </c>
      <c r="AX39">
        <f t="shared" si="6"/>
        <v>3.165</v>
      </c>
      <c r="AZ39">
        <f t="shared" si="7"/>
        <v>3.165</v>
      </c>
      <c r="BE39"/>
      <c r="BF39"/>
      <c r="BG39"/>
      <c r="BH39"/>
      <c r="BI39"/>
    </row>
    <row r="40" spans="1:61" x14ac:dyDescent="0.25">
      <c r="A40" s="2" t="s">
        <v>78</v>
      </c>
      <c r="B40" s="2" t="s">
        <v>79</v>
      </c>
      <c r="C40">
        <f>VLOOKUP($B40,'Tillförd energi'!$B$1:$AS$566,MATCH(C$1,'Tillförd energi'!$B$1:$AQ$1,0),FALSE)</f>
        <v>0</v>
      </c>
      <c r="D40">
        <f>VLOOKUP($B40,'Tillförd energi'!$B$1:$AS$566,MATCH(D$1,'Tillförd energi'!$B$1:$AQ$1,0),FALSE)</f>
        <v>0.1</v>
      </c>
      <c r="E40">
        <f>VLOOKUP($B40,'Tillförd energi'!$B$1:$AS$566,MATCH(E$1,'Tillförd energi'!$B$1:$AQ$1,0),FALSE)</f>
        <v>8.1939899999999994</v>
      </c>
      <c r="F40">
        <f>VLOOKUP($B40,'Tillförd energi'!$B$1:$AS$566,MATCH(F$1,'Tillförd energi'!$B$1:$AQ$1,0),FALSE)</f>
        <v>0</v>
      </c>
      <c r="G40">
        <f>VLOOKUP($B40,'Tillförd energi'!$B$1:$AS$566,MATCH(G$1,'Tillförd energi'!$B$1:$AQ$1,0),FALSE)</f>
        <v>0</v>
      </c>
      <c r="H40">
        <f>VLOOKUP($B40,'Tillförd energi'!$B$1:$AS$566,MATCH(H$1,'Tillförd energi'!$B$1:$AQ$1,0),FALSE)</f>
        <v>0.9</v>
      </c>
      <c r="I40">
        <f>VLOOKUP($B40,'Tillförd energi'!$B$1:$AS$566,MATCH(I$1,'Tillförd energi'!$B$1:$AQ$1,0),FALSE)</f>
        <v>207.822</v>
      </c>
      <c r="J40">
        <f>VLOOKUP($B40,'Tillförd energi'!$B$1:$AS$566,MATCH(J$1,'Tillförd energi'!$B$1:$AQ$1,0),FALSE)</f>
        <v>0</v>
      </c>
      <c r="K40">
        <v>0</v>
      </c>
      <c r="L40">
        <f>VLOOKUP($B40,'Tillförd energi'!$B$1:$AS$566,MATCH(L$1,'Tillförd energi'!$B$1:$AQ$1,0),FALSE)</f>
        <v>0</v>
      </c>
      <c r="M40">
        <f>VLOOKUP($B40,'Tillförd energi'!$B$1:$AS$566,MATCH(M$1,'Tillförd energi'!$B$1:$AQ$1,0),FALSE)</f>
        <v>16.982600000000001</v>
      </c>
      <c r="N40">
        <f>VLOOKUP($B40,'Tillförd energi'!$B$1:$AS$566,MATCH(N$1,'Tillförd energi'!$B$1:$AQ$1,0),FALSE)</f>
        <v>246.65199999999999</v>
      </c>
      <c r="O40">
        <f>VLOOKUP($B40,'Tillförd energi'!$B$1:$AS$566,MATCH(O$1,'Tillförd energi'!$B$1:$AQ$1,0),FALSE)</f>
        <v>0</v>
      </c>
      <c r="P40">
        <f>VLOOKUP($B40,'Tillförd energi'!$B$1:$AS$566,MATCH(P$1,'Tillförd energi'!$B$1:$AQ$1,0),FALSE)</f>
        <v>24.463000000000001</v>
      </c>
      <c r="Q40">
        <f>VLOOKUP($B40,'Tillförd energi'!$B$1:$AS$566,MATCH(Q$1,'Tillförd energi'!$B$1:$AQ$1,0),FALSE)</f>
        <v>0</v>
      </c>
      <c r="R40">
        <f>VLOOKUP($B40,'Tillförd energi'!$B$1:$AS$566,MATCH(R$1,'Tillförd energi'!$B$1:$AQ$1,0),FALSE)</f>
        <v>20.5</v>
      </c>
      <c r="S40">
        <f>VLOOKUP($B40,'Tillförd energi'!$B$1:$AS$566,MATCH(S$1,'Tillförd energi'!$B$1:$AQ$1,0),FALSE)</f>
        <v>0</v>
      </c>
      <c r="T40">
        <f>VLOOKUP($B40,'Tillförd energi'!$B$1:$AS$566,MATCH(T$1,'Tillförd energi'!$B$1:$AQ$1,0),FALSE)</f>
        <v>0</v>
      </c>
      <c r="U40">
        <f>VLOOKUP($B40,'Tillförd energi'!$B$1:$AS$566,MATCH(U$1,'Tillförd energi'!$B$1:$AQ$1,0),FALSE)</f>
        <v>0</v>
      </c>
      <c r="V40">
        <f>VLOOKUP($B40,'Tillförd energi'!$B$1:$AS$566,MATCH(V$1,'Tillförd energi'!$B$1:$AQ$1,0),FALSE)</f>
        <v>0</v>
      </c>
      <c r="W40">
        <f>VLOOKUP($B40,'Tillförd energi'!$B$1:$AS$566,MATCH(W$1,'Tillförd energi'!$B$1:$AQ$1,0),FALSE)</f>
        <v>9.73</v>
      </c>
      <c r="X40">
        <f>VLOOKUP($B40,'Tillförd energi'!$B$1:$AS$566,MATCH(X$1,'Tillförd energi'!$B$1:$AQ$1,0),FALSE)</f>
        <v>0</v>
      </c>
      <c r="Y40">
        <f>VLOOKUP($B40,'Tillförd energi'!$B$1:$AS$566,MATCH(Y$1,'Tillförd energi'!$B$1:$AQ$1,0),FALSE)</f>
        <v>0</v>
      </c>
      <c r="Z40">
        <f>VLOOKUP($B40,'Tillförd energi'!$B$1:$AS$566,MATCH(Z$1,'Tillförd energi'!$B$1:$AQ$1,0),FALSE)</f>
        <v>2.4900000000000002</v>
      </c>
      <c r="AA40">
        <f>VLOOKUP($B40,'Tillförd energi'!$B$1:$AS$566,MATCH(AA$1,'Tillförd energi'!$B$1:$AQ$1,0),FALSE)</f>
        <v>8.9</v>
      </c>
      <c r="AB40">
        <f>VLOOKUP($B40,'Tillförd energi'!$B$1:$AS$566,MATCH(AB$1,'Tillförd energi'!$B$1:$AQ$1,0),FALSE)</f>
        <v>17.600000000000001</v>
      </c>
      <c r="AC40">
        <f>VLOOKUP($B40,'Tillförd energi'!$B$1:$AS$566,MATCH(AC$1,'Tillförd energi'!$B$1:$AQ$1,0),FALSE)</f>
        <v>0</v>
      </c>
      <c r="AD40">
        <f>VLOOKUP($B40,'Tillförd energi'!$B$1:$AS$566,MATCH(AD$1,'Tillförd energi'!$B$1:$AQ$1,0),FALSE)</f>
        <v>0</v>
      </c>
      <c r="AE40">
        <f>VLOOKUP($B40,'Tillförd energi'!$B$1:$AS$566,MATCH(AE$1,'Tillförd energi'!$B$1:$AQ$1,0),FALSE)</f>
        <v>0</v>
      </c>
      <c r="AF40">
        <f>VLOOKUP($B40,'Tillförd energi'!$B$1:$AS$566,MATCH(AF$1,'Tillförd energi'!$B$1:$AQ$1,0),FALSE)</f>
        <v>26.4343</v>
      </c>
      <c r="AG40">
        <f>IFERROR(VLOOKUP(B40,Miljö!$B$1:$S$476,9,FALSE)/1,0)</f>
        <v>0</v>
      </c>
      <c r="AI40">
        <f t="shared" si="0"/>
        <v>590.76788999999997</v>
      </c>
      <c r="AJ40">
        <f t="shared" si="1"/>
        <v>590.76788999999997</v>
      </c>
      <c r="AK40">
        <f>IF(ISERROR(1/VLOOKUP($B40,Leveranser!$B$1:$S$500,MATCH("såld värme (gwh)",Leveranser!$B$1:$S$1,0),FALSE)),"",VLOOKUP($B40,Leveranser!$B$1:$S$500,MATCH("såld värme (gwh)",Leveranser!$B$1:$S$1,0),FALSE))</f>
        <v>573.59799999999996</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37">
        <f t="shared" si="2"/>
        <v>0.97093631815364911</v>
      </c>
      <c r="AP40" t="str">
        <f>VLOOKUP($B40,Miljövärden!$B$1:$H$446,7,FALSE)</f>
        <v>Ja</v>
      </c>
      <c r="AQ40" t="str">
        <f>VLOOKUP($B40,Miljövärden!$B$1:$H$446,6,FALSE)</f>
        <v>Ja</v>
      </c>
      <c r="AU40">
        <f t="shared" si="3"/>
        <v>37.824300000000001</v>
      </c>
      <c r="AV40">
        <f t="shared" si="4"/>
        <v>0</v>
      </c>
      <c r="AW40">
        <f t="shared" si="5"/>
        <v>288.0976</v>
      </c>
      <c r="AX40">
        <f t="shared" si="6"/>
        <v>20.5</v>
      </c>
      <c r="AZ40">
        <f t="shared" si="7"/>
        <v>318.32760000000002</v>
      </c>
      <c r="BE40"/>
      <c r="BF40"/>
      <c r="BG40"/>
      <c r="BH40"/>
      <c r="BI40"/>
    </row>
    <row r="41" spans="1:61" x14ac:dyDescent="0.25">
      <c r="A41" s="2" t="s">
        <v>78</v>
      </c>
      <c r="B41" s="2" t="s">
        <v>80</v>
      </c>
      <c r="C41">
        <f>VLOOKUP($B41,'Tillförd energi'!$B$1:$AS$566,MATCH(C$1,'Tillförd energi'!$B$1:$AQ$1,0),FALSE)</f>
        <v>0</v>
      </c>
      <c r="D41">
        <f>VLOOKUP($B41,'Tillförd energi'!$B$1:$AS$566,MATCH(D$1,'Tillförd energi'!$B$1:$AQ$1,0),FALSE)</f>
        <v>2.35</v>
      </c>
      <c r="E41">
        <f>VLOOKUP($B41,'Tillförd energi'!$B$1:$AS$566,MATCH(E$1,'Tillförd energi'!$B$1:$AQ$1,0),FALSE)</f>
        <v>0</v>
      </c>
      <c r="F41">
        <f>VLOOKUP($B41,'Tillförd energi'!$B$1:$AS$566,MATCH(F$1,'Tillförd energi'!$B$1:$AQ$1,0),FALSE)</f>
        <v>0</v>
      </c>
      <c r="G41">
        <f>VLOOKUP($B41,'Tillförd energi'!$B$1:$AS$566,MATCH(G$1,'Tillförd energi'!$B$1:$AQ$1,0),FALSE)</f>
        <v>0</v>
      </c>
      <c r="H41">
        <f>VLOOKUP($B41,'Tillförd energi'!$B$1:$AS$566,MATCH(H$1,'Tillförd energi'!$B$1:$AQ$1,0),FALSE)</f>
        <v>0</v>
      </c>
      <c r="I41">
        <f>VLOOKUP($B41,'Tillförd energi'!$B$1:$AS$566,MATCH(I$1,'Tillförd energi'!$B$1:$AQ$1,0),FALSE)</f>
        <v>0</v>
      </c>
      <c r="J41">
        <f>VLOOKUP($B41,'Tillförd energi'!$B$1:$AS$566,MATCH(J$1,'Tillförd energi'!$B$1:$AQ$1,0),FALSE)</f>
        <v>0</v>
      </c>
      <c r="K41">
        <v>0</v>
      </c>
      <c r="L41">
        <f>VLOOKUP($B41,'Tillförd energi'!$B$1:$AS$566,MATCH(L$1,'Tillförd energi'!$B$1:$AQ$1,0),FALSE)</f>
        <v>0</v>
      </c>
      <c r="M41">
        <f>VLOOKUP($B41,'Tillförd energi'!$B$1:$AS$566,MATCH(M$1,'Tillförd energi'!$B$1:$AQ$1,0),FALSE)</f>
        <v>0</v>
      </c>
      <c r="N41">
        <f>VLOOKUP($B41,'Tillförd energi'!$B$1:$AS$566,MATCH(N$1,'Tillförd energi'!$B$1:$AQ$1,0),FALSE)</f>
        <v>0</v>
      </c>
      <c r="O41">
        <f>VLOOKUP($B41,'Tillförd energi'!$B$1:$AS$566,MATCH(O$1,'Tillförd energi'!$B$1:$AQ$1,0),FALSE)</f>
        <v>0</v>
      </c>
      <c r="P41">
        <f>VLOOKUP($B41,'Tillförd energi'!$B$1:$AS$566,MATCH(P$1,'Tillförd energi'!$B$1:$AQ$1,0),FALSE)</f>
        <v>0</v>
      </c>
      <c r="Q41">
        <f>VLOOKUP($B41,'Tillförd energi'!$B$1:$AS$566,MATCH(Q$1,'Tillförd energi'!$B$1:$AQ$1,0),FALSE)</f>
        <v>0</v>
      </c>
      <c r="R41">
        <f>VLOOKUP($B41,'Tillförd energi'!$B$1:$AS$566,MATCH(R$1,'Tillförd energi'!$B$1:$AQ$1,0),FALSE)</f>
        <v>2.81</v>
      </c>
      <c r="S41">
        <f>VLOOKUP($B41,'Tillförd energi'!$B$1:$AS$566,MATCH(S$1,'Tillförd energi'!$B$1:$AQ$1,0),FALSE)</f>
        <v>20.28</v>
      </c>
      <c r="T41">
        <f>VLOOKUP($B41,'Tillförd energi'!$B$1:$AS$566,MATCH(T$1,'Tillförd energi'!$B$1:$AQ$1,0),FALSE)</f>
        <v>0</v>
      </c>
      <c r="U41">
        <f>VLOOKUP($B41,'Tillförd energi'!$B$1:$AS$566,MATCH(U$1,'Tillförd energi'!$B$1:$AQ$1,0),FALSE)</f>
        <v>0</v>
      </c>
      <c r="V41">
        <f>VLOOKUP($B41,'Tillförd energi'!$B$1:$AS$566,MATCH(V$1,'Tillförd energi'!$B$1:$AQ$1,0),FALSE)</f>
        <v>0</v>
      </c>
      <c r="W41">
        <f>VLOOKUP($B41,'Tillförd energi'!$B$1:$AS$566,MATCH(W$1,'Tillförd energi'!$B$1:$AQ$1,0),FALSE)</f>
        <v>0</v>
      </c>
      <c r="X41">
        <f>VLOOKUP($B41,'Tillförd energi'!$B$1:$AS$566,MATCH(X$1,'Tillförd energi'!$B$1:$AQ$1,0),FALSE)</f>
        <v>0</v>
      </c>
      <c r="Y41">
        <f>VLOOKUP($B41,'Tillförd energi'!$B$1:$AS$566,MATCH(Y$1,'Tillförd energi'!$B$1:$AQ$1,0),FALSE)</f>
        <v>0</v>
      </c>
      <c r="Z41">
        <f>VLOOKUP($B41,'Tillförd energi'!$B$1:$AS$566,MATCH(Z$1,'Tillförd energi'!$B$1:$AQ$1,0),FALSE)</f>
        <v>0</v>
      </c>
      <c r="AA41">
        <f>VLOOKUP($B41,'Tillförd energi'!$B$1:$AS$566,MATCH(AA$1,'Tillförd energi'!$B$1:$AQ$1,0),FALSE)</f>
        <v>0</v>
      </c>
      <c r="AB41">
        <f>VLOOKUP($B41,'Tillförd energi'!$B$1:$AS$566,MATCH(AB$1,'Tillförd energi'!$B$1:$AQ$1,0),FALSE)</f>
        <v>0</v>
      </c>
      <c r="AC41">
        <f>VLOOKUP($B41,'Tillförd energi'!$B$1:$AS$566,MATCH(AC$1,'Tillförd energi'!$B$1:$AQ$1,0),FALSE)</f>
        <v>0</v>
      </c>
      <c r="AD41">
        <f>VLOOKUP($B41,'Tillförd energi'!$B$1:$AS$566,MATCH(AD$1,'Tillförd energi'!$B$1:$AQ$1,0),FALSE)</f>
        <v>0</v>
      </c>
      <c r="AE41">
        <f>VLOOKUP($B41,'Tillförd energi'!$B$1:$AS$566,MATCH(AE$1,'Tillförd energi'!$B$1:$AQ$1,0),FALSE)</f>
        <v>0</v>
      </c>
      <c r="AF41">
        <f>VLOOKUP($B41,'Tillförd energi'!$B$1:$AS$566,MATCH(AF$1,'Tillförd energi'!$B$1:$AQ$1,0),FALSE)</f>
        <v>0.41317599999999999</v>
      </c>
      <c r="AG41">
        <f>IFERROR(VLOOKUP(B41,Miljö!$B$1:$S$476,9,FALSE)/1,0)</f>
        <v>0</v>
      </c>
      <c r="AI41">
        <f t="shared" si="0"/>
        <v>25.853176000000001</v>
      </c>
      <c r="AJ41">
        <f t="shared" si="1"/>
        <v>25.853176000000001</v>
      </c>
      <c r="AK41">
        <f>IF(ISERROR(1/VLOOKUP($B41,Leveranser!$B$1:$S$500,MATCH("såld värme (gwh)",Leveranser!$B$1:$S$1,0),FALSE)),"",VLOOKUP($B41,Leveranser!$B$1:$S$500,MATCH("såld värme (gwh)",Leveranser!$B$1:$S$1,0),FALSE))</f>
        <v>18.294</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137">
        <f t="shared" si="2"/>
        <v>0.7076113201720361</v>
      </c>
      <c r="AP41" t="str">
        <f>VLOOKUP($B41,Miljövärden!$B$1:$H$446,7,FALSE)</f>
        <v>Ja</v>
      </c>
      <c r="AQ41" t="str">
        <f>VLOOKUP($B41,Miljövärden!$B$1:$H$446,6,FALSE)</f>
        <v>Ja</v>
      </c>
      <c r="AU41">
        <f t="shared" si="3"/>
        <v>0.41317599999999999</v>
      </c>
      <c r="AV41">
        <f t="shared" si="4"/>
        <v>0</v>
      </c>
      <c r="AW41">
        <f t="shared" si="5"/>
        <v>0</v>
      </c>
      <c r="AX41">
        <f t="shared" si="6"/>
        <v>23.09</v>
      </c>
      <c r="AZ41">
        <f t="shared" si="7"/>
        <v>23.09</v>
      </c>
      <c r="BE41"/>
      <c r="BF41"/>
      <c r="BG41"/>
      <c r="BH41"/>
      <c r="BI41"/>
    </row>
    <row r="42" spans="1:61" x14ac:dyDescent="0.25">
      <c r="A42" s="2" t="s">
        <v>81</v>
      </c>
      <c r="B42" s="2" t="s">
        <v>82</v>
      </c>
      <c r="C42">
        <f>VLOOKUP($B42,'Tillförd energi'!$B$1:$AS$566,MATCH(C$1,'Tillförd energi'!$B$1:$AQ$1,0),FALSE)</f>
        <v>0</v>
      </c>
      <c r="D42">
        <f>VLOOKUP($B42,'Tillförd energi'!$B$1:$AS$566,MATCH(D$1,'Tillförd energi'!$B$1:$AQ$1,0),FALSE)</f>
        <v>0</v>
      </c>
      <c r="E42">
        <f>VLOOKUP($B42,'Tillförd energi'!$B$1:$AS$566,MATCH(E$1,'Tillförd energi'!$B$1:$AQ$1,0),FALSE)</f>
        <v>0</v>
      </c>
      <c r="F42">
        <f>VLOOKUP($B42,'Tillförd energi'!$B$1:$AS$566,MATCH(F$1,'Tillförd energi'!$B$1:$AQ$1,0),FALSE)</f>
        <v>0</v>
      </c>
      <c r="G42">
        <f>VLOOKUP($B42,'Tillförd energi'!$B$1:$AS$566,MATCH(G$1,'Tillförd energi'!$B$1:$AQ$1,0),FALSE)</f>
        <v>0</v>
      </c>
      <c r="H42">
        <f>VLOOKUP($B42,'Tillförd energi'!$B$1:$AS$566,MATCH(H$1,'Tillförd energi'!$B$1:$AQ$1,0),FALSE)</f>
        <v>0</v>
      </c>
      <c r="I42">
        <f>VLOOKUP($B42,'Tillförd energi'!$B$1:$AS$566,MATCH(I$1,'Tillförd energi'!$B$1:$AQ$1,0),FALSE)</f>
        <v>0</v>
      </c>
      <c r="J42">
        <f>VLOOKUP($B42,'Tillförd energi'!$B$1:$AS$566,MATCH(J$1,'Tillförd energi'!$B$1:$AQ$1,0),FALSE)</f>
        <v>0</v>
      </c>
      <c r="K42">
        <v>0</v>
      </c>
      <c r="L42">
        <f>VLOOKUP($B42,'Tillförd energi'!$B$1:$AS$566,MATCH(L$1,'Tillförd energi'!$B$1:$AQ$1,0),FALSE)</f>
        <v>0</v>
      </c>
      <c r="M42">
        <f>VLOOKUP($B42,'Tillförd energi'!$B$1:$AS$566,MATCH(M$1,'Tillförd energi'!$B$1:$AQ$1,0),FALSE)</f>
        <v>0</v>
      </c>
      <c r="N42">
        <f>VLOOKUP($B42,'Tillförd energi'!$B$1:$AS$566,MATCH(N$1,'Tillförd energi'!$B$1:$AQ$1,0),FALSE)</f>
        <v>0</v>
      </c>
      <c r="O42">
        <f>VLOOKUP($B42,'Tillförd energi'!$B$1:$AS$566,MATCH(O$1,'Tillförd energi'!$B$1:$AQ$1,0),FALSE)</f>
        <v>0</v>
      </c>
      <c r="P42">
        <f>VLOOKUP($B42,'Tillförd energi'!$B$1:$AS$566,MATCH(P$1,'Tillförd energi'!$B$1:$AQ$1,0),FALSE)</f>
        <v>0</v>
      </c>
      <c r="Q42">
        <f>VLOOKUP($B42,'Tillförd energi'!$B$1:$AS$566,MATCH(Q$1,'Tillförd energi'!$B$1:$AQ$1,0),FALSE)</f>
        <v>0</v>
      </c>
      <c r="R42">
        <f>VLOOKUP($B42,'Tillförd energi'!$B$1:$AS$566,MATCH(R$1,'Tillförd energi'!$B$1:$AQ$1,0),FALSE)</f>
        <v>0</v>
      </c>
      <c r="S42">
        <f>VLOOKUP($B42,'Tillförd energi'!$B$1:$AS$566,MATCH(S$1,'Tillförd energi'!$B$1:$AQ$1,0),FALSE)</f>
        <v>0</v>
      </c>
      <c r="T42">
        <f>VLOOKUP($B42,'Tillförd energi'!$B$1:$AS$566,MATCH(T$1,'Tillförd energi'!$B$1:$AQ$1,0),FALSE)</f>
        <v>0</v>
      </c>
      <c r="U42">
        <f>VLOOKUP($B42,'Tillförd energi'!$B$1:$AS$566,MATCH(U$1,'Tillförd energi'!$B$1:$AQ$1,0),FALSE)</f>
        <v>0</v>
      </c>
      <c r="V42">
        <f>VLOOKUP($B42,'Tillförd energi'!$B$1:$AS$566,MATCH(V$1,'Tillförd energi'!$B$1:$AQ$1,0),FALSE)</f>
        <v>0</v>
      </c>
      <c r="W42">
        <f>VLOOKUP($B42,'Tillförd energi'!$B$1:$AS$566,MATCH(W$1,'Tillförd energi'!$B$1:$AQ$1,0),FALSE)</f>
        <v>0</v>
      </c>
      <c r="X42">
        <f>VLOOKUP($B42,'Tillförd energi'!$B$1:$AS$566,MATCH(X$1,'Tillförd energi'!$B$1:$AQ$1,0),FALSE)</f>
        <v>0</v>
      </c>
      <c r="Y42">
        <f>VLOOKUP($B42,'Tillförd energi'!$B$1:$AS$566,MATCH(Y$1,'Tillförd energi'!$B$1:$AQ$1,0),FALSE)</f>
        <v>0</v>
      </c>
      <c r="Z42">
        <f>VLOOKUP($B42,'Tillförd energi'!$B$1:$AS$566,MATCH(Z$1,'Tillförd energi'!$B$1:$AQ$1,0),FALSE)</f>
        <v>0</v>
      </c>
      <c r="AA42">
        <f>VLOOKUP($B42,'Tillförd energi'!$B$1:$AS$566,MATCH(AA$1,'Tillförd energi'!$B$1:$AQ$1,0),FALSE)</f>
        <v>0</v>
      </c>
      <c r="AB42">
        <f>VLOOKUP($B42,'Tillförd energi'!$B$1:$AS$566,MATCH(AB$1,'Tillförd energi'!$B$1:$AQ$1,0),FALSE)</f>
        <v>0</v>
      </c>
      <c r="AC42">
        <f>VLOOKUP($B42,'Tillförd energi'!$B$1:$AS$566,MATCH(AC$1,'Tillförd energi'!$B$1:$AQ$1,0),FALSE)</f>
        <v>0</v>
      </c>
      <c r="AD42">
        <f>VLOOKUP($B42,'Tillförd energi'!$B$1:$AS$566,MATCH(AD$1,'Tillförd energi'!$B$1:$AQ$1,0),FALSE)</f>
        <v>24</v>
      </c>
      <c r="AE42">
        <f>VLOOKUP($B42,'Tillförd energi'!$B$1:$AS$566,MATCH(AE$1,'Tillförd energi'!$B$1:$AQ$1,0),FALSE)</f>
        <v>24.823499999999999</v>
      </c>
      <c r="AF42">
        <f>VLOOKUP($B42,'Tillförd energi'!$B$1:$AS$566,MATCH(AF$1,'Tillförd energi'!$B$1:$AQ$1,0),FALSE)</f>
        <v>0.2</v>
      </c>
      <c r="AG42">
        <f>IFERROR(VLOOKUP(B42,Miljö!$B$1:$S$476,9,FALSE)/1,0)</f>
        <v>0</v>
      </c>
      <c r="AI42">
        <f t="shared" si="0"/>
        <v>49.023499999999999</v>
      </c>
      <c r="AJ42">
        <f t="shared" si="1"/>
        <v>49.023499999999999</v>
      </c>
      <c r="AK42">
        <f>IF(ISERROR(1/VLOOKUP($B42,Leveranser!$B$1:$S$500,MATCH("såld värme (gwh)",Leveranser!$B$1:$S$1,0),FALSE)),"",VLOOKUP($B42,Leveranser!$B$1:$S$500,MATCH("såld värme (gwh)",Leveranser!$B$1:$S$1,0),FALSE))</f>
        <v>33.799999999999997</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37">
        <f t="shared" si="2"/>
        <v>0.6894652564586371</v>
      </c>
      <c r="AP42" t="str">
        <f>VLOOKUP($B42,Miljövärden!$B$1:$H$446,7,FALSE)</f>
        <v>Ja</v>
      </c>
      <c r="AQ42" t="str">
        <f>VLOOKUP($B42,Miljövärden!$B$1:$H$446,6,FALSE)</f>
        <v>Nej</v>
      </c>
      <c r="AU42">
        <f t="shared" si="3"/>
        <v>0.2</v>
      </c>
      <c r="AV42">
        <f t="shared" si="4"/>
        <v>0</v>
      </c>
      <c r="AW42">
        <f t="shared" si="5"/>
        <v>0</v>
      </c>
      <c r="AX42">
        <f t="shared" si="6"/>
        <v>0</v>
      </c>
      <c r="AZ42">
        <f t="shared" si="7"/>
        <v>0</v>
      </c>
      <c r="BE42"/>
      <c r="BF42"/>
      <c r="BG42"/>
      <c r="BH42"/>
      <c r="BI42"/>
    </row>
    <row r="43" spans="1:61" x14ac:dyDescent="0.25">
      <c r="A43" s="2" t="s">
        <v>90</v>
      </c>
      <c r="B43" s="2" t="s">
        <v>91</v>
      </c>
      <c r="C43">
        <f>VLOOKUP($B43,'Tillförd energi'!$B$1:$AS$566,MATCH(C$1,'Tillförd energi'!$B$1:$AQ$1,0),FALSE)</f>
        <v>0</v>
      </c>
      <c r="D43">
        <f>VLOOKUP($B43,'Tillförd energi'!$B$1:$AS$566,MATCH(D$1,'Tillförd energi'!$B$1:$AQ$1,0),FALSE)</f>
        <v>0.111</v>
      </c>
      <c r="E43">
        <f>VLOOKUP($B43,'Tillförd energi'!$B$1:$AS$566,MATCH(E$1,'Tillförd energi'!$B$1:$AQ$1,0),FALSE)</f>
        <v>0</v>
      </c>
      <c r="F43">
        <f>VLOOKUP($B43,'Tillförd energi'!$B$1:$AS$566,MATCH(F$1,'Tillförd energi'!$B$1:$AQ$1,0),FALSE)</f>
        <v>0</v>
      </c>
      <c r="G43">
        <f>VLOOKUP($B43,'Tillförd energi'!$B$1:$AS$566,MATCH(G$1,'Tillförd energi'!$B$1:$AQ$1,0),FALSE)</f>
        <v>0</v>
      </c>
      <c r="H43">
        <f>VLOOKUP($B43,'Tillförd energi'!$B$1:$AS$566,MATCH(H$1,'Tillförd energi'!$B$1:$AQ$1,0),FALSE)</f>
        <v>0</v>
      </c>
      <c r="I43">
        <f>VLOOKUP($B43,'Tillförd energi'!$B$1:$AS$566,MATCH(I$1,'Tillförd energi'!$B$1:$AQ$1,0),FALSE)</f>
        <v>0</v>
      </c>
      <c r="J43">
        <f>VLOOKUP($B43,'Tillförd energi'!$B$1:$AS$566,MATCH(J$1,'Tillförd energi'!$B$1:$AQ$1,0),FALSE)</f>
        <v>0</v>
      </c>
      <c r="K43">
        <v>0</v>
      </c>
      <c r="L43">
        <f>VLOOKUP($B43,'Tillförd energi'!$B$1:$AS$566,MATCH(L$1,'Tillförd energi'!$B$1:$AQ$1,0),FALSE)</f>
        <v>0</v>
      </c>
      <c r="M43">
        <f>VLOOKUP($B43,'Tillförd energi'!$B$1:$AS$566,MATCH(M$1,'Tillförd energi'!$B$1:$AQ$1,0),FALSE)</f>
        <v>0</v>
      </c>
      <c r="N43">
        <f>VLOOKUP($B43,'Tillförd energi'!$B$1:$AS$566,MATCH(N$1,'Tillförd energi'!$B$1:$AQ$1,0),FALSE)</f>
        <v>0</v>
      </c>
      <c r="O43">
        <f>VLOOKUP($B43,'Tillförd energi'!$B$1:$AS$566,MATCH(O$1,'Tillförd energi'!$B$1:$AQ$1,0),FALSE)</f>
        <v>0</v>
      </c>
      <c r="P43">
        <f>VLOOKUP($B43,'Tillförd energi'!$B$1:$AS$566,MATCH(P$1,'Tillförd energi'!$B$1:$AQ$1,0),FALSE)</f>
        <v>5.625</v>
      </c>
      <c r="Q43">
        <f>VLOOKUP($B43,'Tillförd energi'!$B$1:$AS$566,MATCH(Q$1,'Tillförd energi'!$B$1:$AQ$1,0),FALSE)</f>
        <v>0</v>
      </c>
      <c r="R43">
        <f>VLOOKUP($B43,'Tillförd energi'!$B$1:$AS$566,MATCH(R$1,'Tillförd energi'!$B$1:$AQ$1,0),FALSE)</f>
        <v>0</v>
      </c>
      <c r="S43">
        <f>VLOOKUP($B43,'Tillförd energi'!$B$1:$AS$566,MATCH(S$1,'Tillförd energi'!$B$1:$AQ$1,0),FALSE)</f>
        <v>0</v>
      </c>
      <c r="T43">
        <f>VLOOKUP($B43,'Tillförd energi'!$B$1:$AS$566,MATCH(T$1,'Tillförd energi'!$B$1:$AQ$1,0),FALSE)</f>
        <v>0</v>
      </c>
      <c r="U43">
        <f>VLOOKUP($B43,'Tillförd energi'!$B$1:$AS$566,MATCH(U$1,'Tillförd energi'!$B$1:$AQ$1,0),FALSE)</f>
        <v>0</v>
      </c>
      <c r="V43">
        <f>VLOOKUP($B43,'Tillförd energi'!$B$1:$AS$566,MATCH(V$1,'Tillförd energi'!$B$1:$AQ$1,0),FALSE)</f>
        <v>0</v>
      </c>
      <c r="W43">
        <f>VLOOKUP($B43,'Tillförd energi'!$B$1:$AS$566,MATCH(W$1,'Tillförd energi'!$B$1:$AQ$1,0),FALSE)</f>
        <v>0.83199999999999996</v>
      </c>
      <c r="X43">
        <f>VLOOKUP($B43,'Tillförd energi'!$B$1:$AS$566,MATCH(X$1,'Tillförd energi'!$B$1:$AQ$1,0),FALSE)</f>
        <v>0</v>
      </c>
      <c r="Y43">
        <f>VLOOKUP($B43,'Tillförd energi'!$B$1:$AS$566,MATCH(Y$1,'Tillförd energi'!$B$1:$AQ$1,0),FALSE)</f>
        <v>0</v>
      </c>
      <c r="Z43">
        <f>VLOOKUP($B43,'Tillförd energi'!$B$1:$AS$566,MATCH(Z$1,'Tillförd energi'!$B$1:$AQ$1,0),FALSE)</f>
        <v>0</v>
      </c>
      <c r="AA43">
        <f>VLOOKUP($B43,'Tillförd energi'!$B$1:$AS$566,MATCH(AA$1,'Tillförd energi'!$B$1:$AQ$1,0),FALSE)</f>
        <v>0</v>
      </c>
      <c r="AB43">
        <f>VLOOKUP($B43,'Tillförd energi'!$B$1:$AS$566,MATCH(AB$1,'Tillförd energi'!$B$1:$AQ$1,0),FALSE)</f>
        <v>0</v>
      </c>
      <c r="AC43">
        <f>VLOOKUP($B43,'Tillförd energi'!$B$1:$AS$566,MATCH(AC$1,'Tillförd energi'!$B$1:$AQ$1,0),FALSE)</f>
        <v>0</v>
      </c>
      <c r="AD43">
        <f>VLOOKUP($B43,'Tillförd energi'!$B$1:$AS$566,MATCH(AD$1,'Tillförd energi'!$B$1:$AQ$1,0),FALSE)</f>
        <v>0</v>
      </c>
      <c r="AE43">
        <f>VLOOKUP($B43,'Tillförd energi'!$B$1:$AS$566,MATCH(AE$1,'Tillförd energi'!$B$1:$AQ$1,0),FALSE)</f>
        <v>0</v>
      </c>
      <c r="AF43">
        <f>VLOOKUP($B43,'Tillförd energi'!$B$1:$AS$566,MATCH(AF$1,'Tillförd energi'!$B$1:$AQ$1,0),FALSE)</f>
        <v>0.14199999999999999</v>
      </c>
      <c r="AG43">
        <f>IFERROR(VLOOKUP(B43,Miljö!$B$1:$S$476,9,FALSE)/1,0)</f>
        <v>0</v>
      </c>
      <c r="AI43">
        <f t="shared" si="0"/>
        <v>6.71</v>
      </c>
      <c r="AJ43">
        <f t="shared" si="1"/>
        <v>6.71</v>
      </c>
      <c r="AK43">
        <f>IF(ISERROR(1/VLOOKUP($B43,Leveranser!$B$1:$S$500,MATCH("såld värme (gwh)",Leveranser!$B$1:$S$1,0),FALSE)),"",VLOOKUP($B43,Leveranser!$B$1:$S$500,MATCH("såld värme (gwh)",Leveranser!$B$1:$S$1,0),FALSE))</f>
        <v>4.2450000000000001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37">
        <f t="shared" si="2"/>
        <v>0.63263785394932937</v>
      </c>
      <c r="AP43" t="str">
        <f>VLOOKUP($B43,Miljövärden!$B$1:$H$446,7,FALSE)</f>
        <v>Ja</v>
      </c>
      <c r="AQ43" t="str">
        <f>VLOOKUP($B43,Miljövärden!$B$1:$H$446,6,FALSE)</f>
        <v>Ja</v>
      </c>
      <c r="AU43">
        <f t="shared" si="3"/>
        <v>0.14199999999999999</v>
      </c>
      <c r="AV43">
        <f t="shared" si="4"/>
        <v>0</v>
      </c>
      <c r="AW43">
        <f t="shared" si="5"/>
        <v>5.625</v>
      </c>
      <c r="AX43">
        <f t="shared" si="6"/>
        <v>0</v>
      </c>
      <c r="AZ43">
        <f t="shared" si="7"/>
        <v>6.4569999999999999</v>
      </c>
      <c r="BE43"/>
      <c r="BF43"/>
      <c r="BG43"/>
      <c r="BH43"/>
      <c r="BI43"/>
    </row>
    <row r="44" spans="1:61" x14ac:dyDescent="0.25">
      <c r="A44" s="2" t="s">
        <v>90</v>
      </c>
      <c r="B44" s="2" t="s">
        <v>92</v>
      </c>
      <c r="C44">
        <f>VLOOKUP($B44,'Tillförd energi'!$B$1:$AS$566,MATCH(C$1,'Tillförd energi'!$B$1:$AQ$1,0),FALSE)</f>
        <v>0</v>
      </c>
      <c r="D44">
        <f>VLOOKUP($B44,'Tillförd energi'!$B$1:$AS$566,MATCH(D$1,'Tillförd energi'!$B$1:$AQ$1,0),FALSE)</f>
        <v>0.54374400000000001</v>
      </c>
      <c r="E44">
        <f>VLOOKUP($B44,'Tillförd energi'!$B$1:$AS$566,MATCH(E$1,'Tillförd energi'!$B$1:$AQ$1,0),FALSE)</f>
        <v>0</v>
      </c>
      <c r="F44">
        <f>VLOOKUP($B44,'Tillförd energi'!$B$1:$AS$566,MATCH(F$1,'Tillförd energi'!$B$1:$AQ$1,0),FALSE)</f>
        <v>0</v>
      </c>
      <c r="G44">
        <f>VLOOKUP($B44,'Tillförd energi'!$B$1:$AS$566,MATCH(G$1,'Tillförd energi'!$B$1:$AQ$1,0),FALSE)</f>
        <v>0</v>
      </c>
      <c r="H44">
        <f>VLOOKUP($B44,'Tillförd energi'!$B$1:$AS$566,MATCH(H$1,'Tillförd energi'!$B$1:$AQ$1,0),FALSE)</f>
        <v>0.105</v>
      </c>
      <c r="I44">
        <f>VLOOKUP($B44,'Tillförd energi'!$B$1:$AS$566,MATCH(I$1,'Tillförd energi'!$B$1:$AQ$1,0),FALSE)</f>
        <v>0</v>
      </c>
      <c r="J44">
        <f>VLOOKUP($B44,'Tillförd energi'!$B$1:$AS$566,MATCH(J$1,'Tillförd energi'!$B$1:$AQ$1,0),FALSE)</f>
        <v>0</v>
      </c>
      <c r="K44">
        <v>0</v>
      </c>
      <c r="L44">
        <f>VLOOKUP($B44,'Tillförd energi'!$B$1:$AS$566,MATCH(L$1,'Tillförd energi'!$B$1:$AQ$1,0),FALSE)</f>
        <v>0</v>
      </c>
      <c r="M44">
        <f>VLOOKUP($B44,'Tillförd energi'!$B$1:$AS$566,MATCH(M$1,'Tillförd energi'!$B$1:$AQ$1,0),FALSE)</f>
        <v>0.78990700000000003</v>
      </c>
      <c r="N44">
        <f>VLOOKUP($B44,'Tillförd energi'!$B$1:$AS$566,MATCH(N$1,'Tillförd energi'!$B$1:$AQ$1,0),FALSE)</f>
        <v>206.386</v>
      </c>
      <c r="O44">
        <f>VLOOKUP($B44,'Tillförd energi'!$B$1:$AS$566,MATCH(O$1,'Tillförd energi'!$B$1:$AQ$1,0),FALSE)</f>
        <v>0</v>
      </c>
      <c r="P44">
        <f>VLOOKUP($B44,'Tillförd energi'!$B$1:$AS$566,MATCH(P$1,'Tillförd energi'!$B$1:$AQ$1,0),FALSE)</f>
        <v>40.767499999999998</v>
      </c>
      <c r="Q44">
        <f>VLOOKUP($B44,'Tillförd energi'!$B$1:$AS$566,MATCH(Q$1,'Tillförd energi'!$B$1:$AQ$1,0),FALSE)</f>
        <v>17.609100000000002</v>
      </c>
      <c r="R44">
        <f>VLOOKUP($B44,'Tillförd energi'!$B$1:$AS$566,MATCH(R$1,'Tillförd energi'!$B$1:$AQ$1,0),FALSE)</f>
        <v>0</v>
      </c>
      <c r="S44">
        <f>VLOOKUP($B44,'Tillförd energi'!$B$1:$AS$566,MATCH(S$1,'Tillförd energi'!$B$1:$AQ$1,0),FALSE)</f>
        <v>0</v>
      </c>
      <c r="T44">
        <f>VLOOKUP($B44,'Tillförd energi'!$B$1:$AS$566,MATCH(T$1,'Tillförd energi'!$B$1:$AQ$1,0),FALSE)</f>
        <v>0</v>
      </c>
      <c r="U44">
        <f>VLOOKUP($B44,'Tillförd energi'!$B$1:$AS$566,MATCH(U$1,'Tillförd energi'!$B$1:$AQ$1,0),FALSE)</f>
        <v>0</v>
      </c>
      <c r="V44">
        <f>VLOOKUP($B44,'Tillförd energi'!$B$1:$AS$566,MATCH(V$1,'Tillförd energi'!$B$1:$AQ$1,0),FALSE)</f>
        <v>0</v>
      </c>
      <c r="W44">
        <f>VLOOKUP($B44,'Tillförd energi'!$B$1:$AS$566,MATCH(W$1,'Tillförd energi'!$B$1:$AQ$1,0),FALSE)</f>
        <v>20.033999999999999</v>
      </c>
      <c r="X44">
        <f>VLOOKUP($B44,'Tillförd energi'!$B$1:$AS$566,MATCH(X$1,'Tillförd energi'!$B$1:$AQ$1,0),FALSE)</f>
        <v>0</v>
      </c>
      <c r="Y44">
        <f>VLOOKUP($B44,'Tillförd energi'!$B$1:$AS$566,MATCH(Y$1,'Tillförd energi'!$B$1:$AQ$1,0),FALSE)</f>
        <v>0</v>
      </c>
      <c r="Z44">
        <f>VLOOKUP($B44,'Tillförd energi'!$B$1:$AS$566,MATCH(Z$1,'Tillförd energi'!$B$1:$AQ$1,0),FALSE)</f>
        <v>0</v>
      </c>
      <c r="AA44">
        <f>VLOOKUP($B44,'Tillförd energi'!$B$1:$AS$566,MATCH(AA$1,'Tillförd energi'!$B$1:$AQ$1,0),FALSE)</f>
        <v>0</v>
      </c>
      <c r="AB44">
        <f>VLOOKUP($B44,'Tillförd energi'!$B$1:$AS$566,MATCH(AB$1,'Tillförd energi'!$B$1:$AQ$1,0),FALSE)</f>
        <v>0</v>
      </c>
      <c r="AC44">
        <f>VLOOKUP($B44,'Tillförd energi'!$B$1:$AS$566,MATCH(AC$1,'Tillförd energi'!$B$1:$AQ$1,0),FALSE)</f>
        <v>69.843000000000004</v>
      </c>
      <c r="AD44">
        <f>VLOOKUP($B44,'Tillförd energi'!$B$1:$AS$566,MATCH(AD$1,'Tillförd energi'!$B$1:$AQ$1,0),FALSE)</f>
        <v>0.60699999999999998</v>
      </c>
      <c r="AE44">
        <f>VLOOKUP($B44,'Tillförd energi'!$B$1:$AS$566,MATCH(AE$1,'Tillförd energi'!$B$1:$AQ$1,0),FALSE)</f>
        <v>0</v>
      </c>
      <c r="AF44">
        <f>VLOOKUP($B44,'Tillförd energi'!$B$1:$AS$566,MATCH(AF$1,'Tillförd energi'!$B$1:$AQ$1,0),FALSE)</f>
        <v>9.8330099999999998</v>
      </c>
      <c r="AG44">
        <f>IFERROR(VLOOKUP(B44,Miljö!$B$1:$S$476,9,FALSE)/1,0)</f>
        <v>0</v>
      </c>
      <c r="AI44">
        <f t="shared" si="0"/>
        <v>366.51826100000005</v>
      </c>
      <c r="AJ44">
        <f t="shared" si="1"/>
        <v>366.51826100000005</v>
      </c>
      <c r="AK44">
        <f>IF(ISERROR(1/VLOOKUP($B44,Leveranser!$B$1:$S$500,MATCH("såld värme (gwh)",Leveranser!$B$1:$S$1,0),FALSE)),"",VLOOKUP($B44,Leveranser!$B$1:$S$500,MATCH("såld värme (gwh)",Leveranser!$B$1:$S$1,0),FALSE))</f>
        <v>336.51900000000001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37">
        <f t="shared" si="2"/>
        <v>0.9181507057297752</v>
      </c>
      <c r="AP44" t="str">
        <f>VLOOKUP($B44,Miljövärden!$B$1:$H$446,7,FALSE)</f>
        <v>Ja</v>
      </c>
      <c r="AQ44" t="str">
        <f>VLOOKUP($B44,Miljövärden!$B$1:$H$446,6,FALSE)</f>
        <v>Ja</v>
      </c>
      <c r="AU44">
        <f t="shared" si="3"/>
        <v>9.8330099999999998</v>
      </c>
      <c r="AV44">
        <f t="shared" si="4"/>
        <v>0</v>
      </c>
      <c r="AW44">
        <f t="shared" si="5"/>
        <v>265.55250699999999</v>
      </c>
      <c r="AX44">
        <f t="shared" si="6"/>
        <v>0</v>
      </c>
      <c r="AZ44">
        <f t="shared" si="7"/>
        <v>285.58650699999998</v>
      </c>
      <c r="BE44"/>
      <c r="BF44"/>
      <c r="BG44"/>
      <c r="BH44"/>
      <c r="BI44"/>
    </row>
    <row r="45" spans="1:61" x14ac:dyDescent="0.25">
      <c r="A45" s="2" t="s">
        <v>93</v>
      </c>
      <c r="B45" s="2" t="s">
        <v>94</v>
      </c>
      <c r="C45">
        <f>VLOOKUP($B45,'Tillförd energi'!$B$1:$AS$566,MATCH(C$1,'Tillförd energi'!$B$1:$AQ$1,0),FALSE)</f>
        <v>0</v>
      </c>
      <c r="D45">
        <f>VLOOKUP($B45,'Tillförd energi'!$B$1:$AS$566,MATCH(D$1,'Tillförd energi'!$B$1:$AQ$1,0),FALSE)</f>
        <v>8.3000000000000004E-2</v>
      </c>
      <c r="E45">
        <f>VLOOKUP($B45,'Tillförd energi'!$B$1:$AS$566,MATCH(E$1,'Tillförd energi'!$B$1:$AQ$1,0),FALSE)</f>
        <v>0</v>
      </c>
      <c r="F45">
        <f>VLOOKUP($B45,'Tillförd energi'!$B$1:$AS$566,MATCH(F$1,'Tillförd energi'!$B$1:$AQ$1,0),FALSE)</f>
        <v>0</v>
      </c>
      <c r="G45">
        <f>VLOOKUP($B45,'Tillförd energi'!$B$1:$AS$566,MATCH(G$1,'Tillförd energi'!$B$1:$AQ$1,0),FALSE)</f>
        <v>0</v>
      </c>
      <c r="H45">
        <f>VLOOKUP($B45,'Tillförd energi'!$B$1:$AS$566,MATCH(H$1,'Tillförd energi'!$B$1:$AQ$1,0),FALSE)</f>
        <v>0</v>
      </c>
      <c r="I45">
        <f>VLOOKUP($B45,'Tillförd energi'!$B$1:$AS$566,MATCH(I$1,'Tillförd energi'!$B$1:$AQ$1,0),FALSE)</f>
        <v>0</v>
      </c>
      <c r="J45">
        <f>VLOOKUP($B45,'Tillförd energi'!$B$1:$AS$566,MATCH(J$1,'Tillförd energi'!$B$1:$AQ$1,0),FALSE)</f>
        <v>0</v>
      </c>
      <c r="K45">
        <v>0</v>
      </c>
      <c r="L45">
        <f>VLOOKUP($B45,'Tillförd energi'!$B$1:$AS$566,MATCH(L$1,'Tillförd energi'!$B$1:$AQ$1,0),FALSE)</f>
        <v>0</v>
      </c>
      <c r="M45">
        <f>VLOOKUP($B45,'Tillförd energi'!$B$1:$AS$566,MATCH(M$1,'Tillförd energi'!$B$1:$AQ$1,0),FALSE)</f>
        <v>0</v>
      </c>
      <c r="N45">
        <f>VLOOKUP($B45,'Tillförd energi'!$B$1:$AS$566,MATCH(N$1,'Tillförd energi'!$B$1:$AQ$1,0),FALSE)</f>
        <v>0</v>
      </c>
      <c r="O45">
        <f>VLOOKUP($B45,'Tillförd energi'!$B$1:$AS$566,MATCH(O$1,'Tillförd energi'!$B$1:$AQ$1,0),FALSE)</f>
        <v>0</v>
      </c>
      <c r="P45">
        <f>VLOOKUP($B45,'Tillförd energi'!$B$1:$AS$566,MATCH(P$1,'Tillförd energi'!$B$1:$AQ$1,0),FALSE)</f>
        <v>0.42899999999999999</v>
      </c>
      <c r="Q45">
        <f>VLOOKUP($B45,'Tillförd energi'!$B$1:$AS$566,MATCH(Q$1,'Tillförd energi'!$B$1:$AQ$1,0),FALSE)</f>
        <v>4.7826700000000004</v>
      </c>
      <c r="R45">
        <f>VLOOKUP($B45,'Tillförd energi'!$B$1:$AS$566,MATCH(R$1,'Tillförd energi'!$B$1:$AQ$1,0),FALSE)</f>
        <v>8.359</v>
      </c>
      <c r="S45">
        <f>VLOOKUP($B45,'Tillförd energi'!$B$1:$AS$566,MATCH(S$1,'Tillförd energi'!$B$1:$AQ$1,0),FALSE)</f>
        <v>0</v>
      </c>
      <c r="T45">
        <f>VLOOKUP($B45,'Tillförd energi'!$B$1:$AS$566,MATCH(T$1,'Tillförd energi'!$B$1:$AQ$1,0),FALSE)</f>
        <v>0</v>
      </c>
      <c r="U45">
        <f>VLOOKUP($B45,'Tillförd energi'!$B$1:$AS$566,MATCH(U$1,'Tillförd energi'!$B$1:$AQ$1,0),FALSE)</f>
        <v>0</v>
      </c>
      <c r="V45">
        <f>VLOOKUP($B45,'Tillförd energi'!$B$1:$AS$566,MATCH(V$1,'Tillförd energi'!$B$1:$AQ$1,0),FALSE)</f>
        <v>0</v>
      </c>
      <c r="W45">
        <f>VLOOKUP($B45,'Tillförd energi'!$B$1:$AS$566,MATCH(W$1,'Tillförd energi'!$B$1:$AQ$1,0),FALSE)</f>
        <v>0</v>
      </c>
      <c r="X45">
        <f>VLOOKUP($B45,'Tillförd energi'!$B$1:$AS$566,MATCH(X$1,'Tillförd energi'!$B$1:$AQ$1,0),FALSE)</f>
        <v>0</v>
      </c>
      <c r="Y45">
        <f>VLOOKUP($B45,'Tillförd energi'!$B$1:$AS$566,MATCH(Y$1,'Tillförd energi'!$B$1:$AQ$1,0),FALSE)</f>
        <v>0</v>
      </c>
      <c r="Z45">
        <f>VLOOKUP($B45,'Tillförd energi'!$B$1:$AS$566,MATCH(Z$1,'Tillförd energi'!$B$1:$AQ$1,0),FALSE)</f>
        <v>0</v>
      </c>
      <c r="AA45">
        <f>VLOOKUP($B45,'Tillförd energi'!$B$1:$AS$566,MATCH(AA$1,'Tillförd energi'!$B$1:$AQ$1,0),FALSE)</f>
        <v>0</v>
      </c>
      <c r="AB45">
        <f>VLOOKUP($B45,'Tillförd energi'!$B$1:$AS$566,MATCH(AB$1,'Tillförd energi'!$B$1:$AQ$1,0),FALSE)</f>
        <v>0</v>
      </c>
      <c r="AC45">
        <f>VLOOKUP($B45,'Tillförd energi'!$B$1:$AS$566,MATCH(AC$1,'Tillförd energi'!$B$1:$AQ$1,0),FALSE)</f>
        <v>0</v>
      </c>
      <c r="AD45">
        <f>VLOOKUP($B45,'Tillförd energi'!$B$1:$AS$566,MATCH(AD$1,'Tillförd energi'!$B$1:$AQ$1,0),FALSE)</f>
        <v>0</v>
      </c>
      <c r="AE45">
        <f>VLOOKUP($B45,'Tillförd energi'!$B$1:$AS$566,MATCH(AE$1,'Tillförd energi'!$B$1:$AQ$1,0),FALSE)</f>
        <v>0</v>
      </c>
      <c r="AF45">
        <f>VLOOKUP($B45,'Tillförd energi'!$B$1:$AS$566,MATCH(AF$1,'Tillförd energi'!$B$1:$AQ$1,0),FALSE)</f>
        <v>0.23599999999999999</v>
      </c>
      <c r="AG45">
        <f>IFERROR(VLOOKUP(B45,Miljö!$B$1:$S$476,9,FALSE)/1,0)</f>
        <v>0</v>
      </c>
      <c r="AI45">
        <f t="shared" si="0"/>
        <v>13.889670000000001</v>
      </c>
      <c r="AJ45">
        <f t="shared" si="1"/>
        <v>13.889670000000001</v>
      </c>
      <c r="AK45">
        <f>IF(ISERROR(1/VLOOKUP($B45,Leveranser!$B$1:$S$500,MATCH("såld värme (gwh)",Leveranser!$B$1:$S$1,0),FALSE)),"",VLOOKUP($B45,Leveranser!$B$1:$S$500,MATCH("såld värme (gwh)",Leveranser!$B$1:$S$1,0),FALSE))</f>
        <v>8.0519999999999996</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37">
        <f t="shared" si="2"/>
        <v>0.57971139703103092</v>
      </c>
      <c r="AP45" t="str">
        <f>VLOOKUP($B45,Miljövärden!$B$1:$H$446,7,FALSE)</f>
        <v>Ja</v>
      </c>
      <c r="AQ45" t="str">
        <f>VLOOKUP($B45,Miljövärden!$B$1:$H$446,6,FALSE)</f>
        <v>Ja</v>
      </c>
      <c r="AU45">
        <f t="shared" si="3"/>
        <v>0.23599999999999999</v>
      </c>
      <c r="AV45">
        <f t="shared" si="4"/>
        <v>0</v>
      </c>
      <c r="AW45">
        <f t="shared" si="5"/>
        <v>5.2116700000000007</v>
      </c>
      <c r="AX45">
        <f t="shared" si="6"/>
        <v>8.359</v>
      </c>
      <c r="AZ45">
        <f t="shared" si="7"/>
        <v>13.57067</v>
      </c>
      <c r="BE45"/>
      <c r="BF45"/>
      <c r="BG45"/>
      <c r="BH45"/>
      <c r="BI45"/>
    </row>
    <row r="46" spans="1:61" x14ac:dyDescent="0.25">
      <c r="A46" s="2" t="s">
        <v>93</v>
      </c>
      <c r="B46" s="2" t="s">
        <v>95</v>
      </c>
      <c r="C46">
        <f>VLOOKUP($B46,'Tillförd energi'!$B$1:$AS$566,MATCH(C$1,'Tillförd energi'!$B$1:$AQ$1,0),FALSE)</f>
        <v>0</v>
      </c>
      <c r="D46">
        <f>VLOOKUP($B46,'Tillförd energi'!$B$1:$AS$566,MATCH(D$1,'Tillförd energi'!$B$1:$AQ$1,0),FALSE)</f>
        <v>0</v>
      </c>
      <c r="E46">
        <f>VLOOKUP($B46,'Tillförd energi'!$B$1:$AS$566,MATCH(E$1,'Tillförd energi'!$B$1:$AQ$1,0),FALSE)</f>
        <v>0</v>
      </c>
      <c r="F46">
        <f>VLOOKUP($B46,'Tillförd energi'!$B$1:$AS$566,MATCH(F$1,'Tillförd energi'!$B$1:$AQ$1,0),FALSE)</f>
        <v>0</v>
      </c>
      <c r="G46">
        <f>VLOOKUP($B46,'Tillförd energi'!$B$1:$AS$566,MATCH(G$1,'Tillförd energi'!$B$1:$AQ$1,0),FALSE)</f>
        <v>0</v>
      </c>
      <c r="H46">
        <f>VLOOKUP($B46,'Tillförd energi'!$B$1:$AS$566,MATCH(H$1,'Tillförd energi'!$B$1:$AQ$1,0),FALSE)</f>
        <v>0</v>
      </c>
      <c r="I46">
        <f>VLOOKUP($B46,'Tillförd energi'!$B$1:$AS$566,MATCH(I$1,'Tillförd energi'!$B$1:$AQ$1,0),FALSE)</f>
        <v>0</v>
      </c>
      <c r="J46">
        <f>VLOOKUP($B46,'Tillförd energi'!$B$1:$AS$566,MATCH(J$1,'Tillförd energi'!$B$1:$AQ$1,0),FALSE)</f>
        <v>0</v>
      </c>
      <c r="K46">
        <v>0</v>
      </c>
      <c r="L46">
        <f>VLOOKUP($B46,'Tillförd energi'!$B$1:$AS$566,MATCH(L$1,'Tillförd energi'!$B$1:$AQ$1,0),FALSE)</f>
        <v>0</v>
      </c>
      <c r="M46">
        <f>VLOOKUP($B46,'Tillförd energi'!$B$1:$AS$566,MATCH(M$1,'Tillförd energi'!$B$1:$AQ$1,0),FALSE)</f>
        <v>2.8730000000000002</v>
      </c>
      <c r="N46">
        <f>VLOOKUP($B46,'Tillförd energi'!$B$1:$AS$566,MATCH(N$1,'Tillförd energi'!$B$1:$AQ$1,0),FALSE)</f>
        <v>31.125</v>
      </c>
      <c r="O46">
        <f>VLOOKUP($B46,'Tillförd energi'!$B$1:$AS$566,MATCH(O$1,'Tillförd energi'!$B$1:$AQ$1,0),FALSE)</f>
        <v>0</v>
      </c>
      <c r="P46">
        <f>VLOOKUP($B46,'Tillförd energi'!$B$1:$AS$566,MATCH(P$1,'Tillförd energi'!$B$1:$AQ$1,0),FALSE)</f>
        <v>4.0979999999999999</v>
      </c>
      <c r="Q46">
        <f>VLOOKUP($B46,'Tillförd energi'!$B$1:$AS$566,MATCH(Q$1,'Tillförd energi'!$B$1:$AQ$1,0),FALSE)</f>
        <v>0</v>
      </c>
      <c r="R46">
        <f>VLOOKUP($B46,'Tillförd energi'!$B$1:$AS$566,MATCH(R$1,'Tillförd energi'!$B$1:$AQ$1,0),FALSE)</f>
        <v>0</v>
      </c>
      <c r="S46">
        <f>VLOOKUP($B46,'Tillförd energi'!$B$1:$AS$566,MATCH(S$1,'Tillförd energi'!$B$1:$AQ$1,0),FALSE)</f>
        <v>0</v>
      </c>
      <c r="T46">
        <f>VLOOKUP($B46,'Tillförd energi'!$B$1:$AS$566,MATCH(T$1,'Tillförd energi'!$B$1:$AQ$1,0),FALSE)</f>
        <v>0</v>
      </c>
      <c r="U46">
        <f>VLOOKUP($B46,'Tillförd energi'!$B$1:$AS$566,MATCH(U$1,'Tillförd energi'!$B$1:$AQ$1,0),FALSE)</f>
        <v>0</v>
      </c>
      <c r="V46">
        <f>VLOOKUP($B46,'Tillförd energi'!$B$1:$AS$566,MATCH(V$1,'Tillförd energi'!$B$1:$AQ$1,0),FALSE)</f>
        <v>0</v>
      </c>
      <c r="W46">
        <f>VLOOKUP($B46,'Tillförd energi'!$B$1:$AS$566,MATCH(W$1,'Tillförd energi'!$B$1:$AQ$1,0),FALSE)</f>
        <v>0</v>
      </c>
      <c r="X46">
        <f>VLOOKUP($B46,'Tillförd energi'!$B$1:$AS$566,MATCH(X$1,'Tillförd energi'!$B$1:$AQ$1,0),FALSE)</f>
        <v>0</v>
      </c>
      <c r="Y46">
        <f>VLOOKUP($B46,'Tillförd energi'!$B$1:$AS$566,MATCH(Y$1,'Tillförd energi'!$B$1:$AQ$1,0),FALSE)</f>
        <v>0</v>
      </c>
      <c r="Z46">
        <f>VLOOKUP($B46,'Tillförd energi'!$B$1:$AS$566,MATCH(Z$1,'Tillförd energi'!$B$1:$AQ$1,0),FALSE)</f>
        <v>0</v>
      </c>
      <c r="AA46">
        <f>VLOOKUP($B46,'Tillförd energi'!$B$1:$AS$566,MATCH(AA$1,'Tillförd energi'!$B$1:$AQ$1,0),FALSE)</f>
        <v>0</v>
      </c>
      <c r="AB46">
        <f>VLOOKUP($B46,'Tillförd energi'!$B$1:$AS$566,MATCH(AB$1,'Tillförd energi'!$B$1:$AQ$1,0),FALSE)</f>
        <v>0</v>
      </c>
      <c r="AC46">
        <f>VLOOKUP($B46,'Tillförd energi'!$B$1:$AS$566,MATCH(AC$1,'Tillförd energi'!$B$1:$AQ$1,0),FALSE)</f>
        <v>5.2249999999999996</v>
      </c>
      <c r="AD46">
        <f>VLOOKUP($B46,'Tillförd energi'!$B$1:$AS$566,MATCH(AD$1,'Tillförd energi'!$B$1:$AQ$1,0),FALSE)</f>
        <v>0</v>
      </c>
      <c r="AE46">
        <f>VLOOKUP($B46,'Tillförd energi'!$B$1:$AS$566,MATCH(AE$1,'Tillförd energi'!$B$1:$AQ$1,0),FALSE)</f>
        <v>0</v>
      </c>
      <c r="AF46">
        <f>VLOOKUP($B46,'Tillförd energi'!$B$1:$AS$566,MATCH(AF$1,'Tillförd energi'!$B$1:$AQ$1,0),FALSE)</f>
        <v>1.0069999999999999</v>
      </c>
      <c r="AG46">
        <f>IFERROR(VLOOKUP(B46,Miljö!$B$1:$S$476,9,FALSE)/1,0)</f>
        <v>0</v>
      </c>
      <c r="AI46">
        <f t="shared" si="0"/>
        <v>44.327999999999996</v>
      </c>
      <c r="AJ46">
        <f t="shared" si="1"/>
        <v>44.327999999999996</v>
      </c>
      <c r="AK46">
        <f>IF(ISERROR(1/VLOOKUP($B46,Leveranser!$B$1:$S$500,MATCH("såld värme (gwh)",Leveranser!$B$1:$S$1,0),FALSE)),"",VLOOKUP($B46,Leveranser!$B$1:$S$500,MATCH("såld värme (gwh)",Leveranser!$B$1:$S$1,0),FALSE))</f>
        <v>30.277999999999999</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37">
        <f t="shared" si="2"/>
        <v>0.68304457679119301</v>
      </c>
      <c r="AP46" t="str">
        <f>VLOOKUP($B46,Miljövärden!$B$1:$H$446,7,FALSE)</f>
        <v>Ja</v>
      </c>
      <c r="AQ46" t="str">
        <f>VLOOKUP($B46,Miljövärden!$B$1:$H$446,6,FALSE)</f>
        <v>Ja</v>
      </c>
      <c r="AU46">
        <f t="shared" si="3"/>
        <v>1.0069999999999999</v>
      </c>
      <c r="AV46">
        <f t="shared" si="4"/>
        <v>0</v>
      </c>
      <c r="AW46">
        <f t="shared" si="5"/>
        <v>38.095999999999997</v>
      </c>
      <c r="AX46">
        <f t="shared" si="6"/>
        <v>0</v>
      </c>
      <c r="AZ46">
        <f t="shared" si="7"/>
        <v>38.095999999999997</v>
      </c>
      <c r="BE46"/>
      <c r="BF46"/>
      <c r="BG46"/>
      <c r="BH46"/>
      <c r="BI46"/>
    </row>
    <row r="47" spans="1:61" x14ac:dyDescent="0.25">
      <c r="A47" s="2" t="s">
        <v>96</v>
      </c>
      <c r="B47" s="2" t="s">
        <v>97</v>
      </c>
      <c r="C47">
        <f>VLOOKUP($B47,'Tillförd energi'!$B$1:$AS$566,MATCH(C$1,'Tillförd energi'!$B$1:$AQ$1,0),FALSE)</f>
        <v>0</v>
      </c>
      <c r="D47">
        <f>VLOOKUP($B47,'Tillförd energi'!$B$1:$AS$566,MATCH(D$1,'Tillförd energi'!$B$1:$AQ$1,0),FALSE)</f>
        <v>0.19700000000000001</v>
      </c>
      <c r="E47">
        <f>VLOOKUP($B47,'Tillförd energi'!$B$1:$AS$566,MATCH(E$1,'Tillförd energi'!$B$1:$AQ$1,0),FALSE)</f>
        <v>0</v>
      </c>
      <c r="F47">
        <f>VLOOKUP($B47,'Tillförd energi'!$B$1:$AS$566,MATCH(F$1,'Tillförd energi'!$B$1:$AQ$1,0),FALSE)</f>
        <v>0</v>
      </c>
      <c r="G47">
        <f>VLOOKUP($B47,'Tillförd energi'!$B$1:$AS$566,MATCH(G$1,'Tillförd energi'!$B$1:$AQ$1,0),FALSE)</f>
        <v>0</v>
      </c>
      <c r="H47">
        <f>VLOOKUP($B47,'Tillförd energi'!$B$1:$AS$566,MATCH(H$1,'Tillförd energi'!$B$1:$AQ$1,0),FALSE)</f>
        <v>0</v>
      </c>
      <c r="I47">
        <f>VLOOKUP($B47,'Tillförd energi'!$B$1:$AS$566,MATCH(I$1,'Tillförd energi'!$B$1:$AQ$1,0),FALSE)</f>
        <v>0</v>
      </c>
      <c r="J47">
        <f>VLOOKUP($B47,'Tillförd energi'!$B$1:$AS$566,MATCH(J$1,'Tillförd energi'!$B$1:$AQ$1,0),FALSE)</f>
        <v>0</v>
      </c>
      <c r="K47">
        <v>0</v>
      </c>
      <c r="L47">
        <f>VLOOKUP($B47,'Tillförd energi'!$B$1:$AS$566,MATCH(L$1,'Tillförd energi'!$B$1:$AQ$1,0),FALSE)</f>
        <v>0</v>
      </c>
      <c r="M47">
        <f>VLOOKUP($B47,'Tillförd energi'!$B$1:$AS$566,MATCH(M$1,'Tillförd energi'!$B$1:$AQ$1,0),FALSE)</f>
        <v>2.8340000000000001</v>
      </c>
      <c r="N47">
        <f>VLOOKUP($B47,'Tillförd energi'!$B$1:$AS$566,MATCH(N$1,'Tillförd energi'!$B$1:$AQ$1,0),FALSE)</f>
        <v>1.738</v>
      </c>
      <c r="O47">
        <f>VLOOKUP($B47,'Tillförd energi'!$B$1:$AS$566,MATCH(O$1,'Tillförd energi'!$B$1:$AQ$1,0),FALSE)</f>
        <v>0</v>
      </c>
      <c r="P47">
        <f>VLOOKUP($B47,'Tillförd energi'!$B$1:$AS$566,MATCH(P$1,'Tillförd energi'!$B$1:$AQ$1,0),FALSE)</f>
        <v>3.1709999999999998</v>
      </c>
      <c r="Q47">
        <f>VLOOKUP($B47,'Tillförd energi'!$B$1:$AS$566,MATCH(Q$1,'Tillförd energi'!$B$1:$AQ$1,0),FALSE)</f>
        <v>0</v>
      </c>
      <c r="R47">
        <f>VLOOKUP($B47,'Tillförd energi'!$B$1:$AS$566,MATCH(R$1,'Tillförd energi'!$B$1:$AQ$1,0),FALSE)</f>
        <v>8.3330000000000002</v>
      </c>
      <c r="S47">
        <f>VLOOKUP($B47,'Tillförd energi'!$B$1:$AS$566,MATCH(S$1,'Tillförd energi'!$B$1:$AQ$1,0),FALSE)</f>
        <v>24.544</v>
      </c>
      <c r="T47">
        <f>VLOOKUP($B47,'Tillförd energi'!$B$1:$AS$566,MATCH(T$1,'Tillförd energi'!$B$1:$AQ$1,0),FALSE)</f>
        <v>0</v>
      </c>
      <c r="U47">
        <f>VLOOKUP($B47,'Tillförd energi'!$B$1:$AS$566,MATCH(U$1,'Tillförd energi'!$B$1:$AQ$1,0),FALSE)</f>
        <v>0</v>
      </c>
      <c r="V47">
        <f>VLOOKUP($B47,'Tillförd energi'!$B$1:$AS$566,MATCH(V$1,'Tillförd energi'!$B$1:$AQ$1,0),FALSE)</f>
        <v>0</v>
      </c>
      <c r="W47">
        <f>VLOOKUP($B47,'Tillförd energi'!$B$1:$AS$566,MATCH(W$1,'Tillförd energi'!$B$1:$AQ$1,0),FALSE)</f>
        <v>0</v>
      </c>
      <c r="X47">
        <f>VLOOKUP($B47,'Tillförd energi'!$B$1:$AS$566,MATCH(X$1,'Tillförd energi'!$B$1:$AQ$1,0),FALSE)</f>
        <v>0</v>
      </c>
      <c r="Y47">
        <f>VLOOKUP($B47,'Tillförd energi'!$B$1:$AS$566,MATCH(Y$1,'Tillförd energi'!$B$1:$AQ$1,0),FALSE)</f>
        <v>0</v>
      </c>
      <c r="Z47">
        <f>VLOOKUP($B47,'Tillförd energi'!$B$1:$AS$566,MATCH(Z$1,'Tillförd energi'!$B$1:$AQ$1,0),FALSE)</f>
        <v>0</v>
      </c>
      <c r="AA47">
        <f>VLOOKUP($B47,'Tillförd energi'!$B$1:$AS$566,MATCH(AA$1,'Tillförd energi'!$B$1:$AQ$1,0),FALSE)</f>
        <v>0</v>
      </c>
      <c r="AB47">
        <f>VLOOKUP($B47,'Tillförd energi'!$B$1:$AS$566,MATCH(AB$1,'Tillförd energi'!$B$1:$AQ$1,0),FALSE)</f>
        <v>0</v>
      </c>
      <c r="AC47">
        <f>VLOOKUP($B47,'Tillförd energi'!$B$1:$AS$566,MATCH(AC$1,'Tillförd energi'!$B$1:$AQ$1,0),FALSE)</f>
        <v>1.1859999999999999</v>
      </c>
      <c r="AD47">
        <f>VLOOKUP($B47,'Tillförd energi'!$B$1:$AS$566,MATCH(AD$1,'Tillförd energi'!$B$1:$AQ$1,0),FALSE)</f>
        <v>0</v>
      </c>
      <c r="AE47">
        <f>VLOOKUP($B47,'Tillförd energi'!$B$1:$AS$566,MATCH(AE$1,'Tillförd energi'!$B$1:$AQ$1,0),FALSE)</f>
        <v>0</v>
      </c>
      <c r="AF47">
        <f>VLOOKUP($B47,'Tillförd energi'!$B$1:$AS$566,MATCH(AF$1,'Tillförd energi'!$B$1:$AQ$1,0),FALSE)</f>
        <v>0.54700000000000004</v>
      </c>
      <c r="AG47">
        <f>IFERROR(VLOOKUP(B47,Miljö!$B$1:$S$476,9,FALSE)/1,0)</f>
        <v>0</v>
      </c>
      <c r="AI47">
        <f t="shared" si="0"/>
        <v>42.55</v>
      </c>
      <c r="AJ47">
        <f t="shared" si="1"/>
        <v>42.55</v>
      </c>
      <c r="AK47">
        <f>IF(ISERROR(1/VLOOKUP($B47,Leveranser!$B$1:$S$500,MATCH("såld värme (gwh)",Leveranser!$B$1:$S$1,0),FALSE)),"",VLOOKUP($B47,Leveranser!$B$1:$S$500,MATCH("såld värme (gwh)",Leveranser!$B$1:$S$1,0),FALSE))</f>
        <v>31.568000000000001</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37">
        <f t="shared" si="2"/>
        <v>0.74190364277320808</v>
      </c>
      <c r="AP47" t="str">
        <f>VLOOKUP($B47,Miljövärden!$B$1:$H$446,7,FALSE)</f>
        <v>Ja</v>
      </c>
      <c r="AQ47" t="str">
        <f>VLOOKUP($B47,Miljövärden!$B$1:$H$446,6,FALSE)</f>
        <v>Ja</v>
      </c>
      <c r="AU47">
        <f t="shared" si="3"/>
        <v>0.54700000000000004</v>
      </c>
      <c r="AV47">
        <f t="shared" si="4"/>
        <v>0</v>
      </c>
      <c r="AW47">
        <f t="shared" si="5"/>
        <v>7.7430000000000003</v>
      </c>
      <c r="AX47">
        <f t="shared" si="6"/>
        <v>32.877000000000002</v>
      </c>
      <c r="AZ47">
        <f t="shared" si="7"/>
        <v>40.620000000000005</v>
      </c>
      <c r="BE47"/>
      <c r="BF47"/>
      <c r="BG47"/>
      <c r="BH47"/>
      <c r="BI47"/>
    </row>
    <row r="48" spans="1:61" x14ac:dyDescent="0.25">
      <c r="A48" s="2" t="s">
        <v>96</v>
      </c>
      <c r="B48" s="2" t="s">
        <v>98</v>
      </c>
      <c r="C48">
        <f>VLOOKUP($B48,'Tillförd energi'!$B$1:$AS$566,MATCH(C$1,'Tillförd energi'!$B$1:$AQ$1,0),FALSE)</f>
        <v>0</v>
      </c>
      <c r="D48">
        <f>VLOOKUP($B48,'Tillförd energi'!$B$1:$AS$566,MATCH(D$1,'Tillförd energi'!$B$1:$AQ$1,0),FALSE)</f>
        <v>0.09</v>
      </c>
      <c r="E48">
        <f>VLOOKUP($B48,'Tillförd energi'!$B$1:$AS$566,MATCH(E$1,'Tillförd energi'!$B$1:$AQ$1,0),FALSE)</f>
        <v>0</v>
      </c>
      <c r="F48">
        <f>VLOOKUP($B48,'Tillförd energi'!$B$1:$AS$566,MATCH(F$1,'Tillförd energi'!$B$1:$AQ$1,0),FALSE)</f>
        <v>0</v>
      </c>
      <c r="G48">
        <f>VLOOKUP($B48,'Tillförd energi'!$B$1:$AS$566,MATCH(G$1,'Tillförd energi'!$B$1:$AQ$1,0),FALSE)</f>
        <v>0</v>
      </c>
      <c r="H48">
        <f>VLOOKUP($B48,'Tillförd energi'!$B$1:$AS$566,MATCH(H$1,'Tillförd energi'!$B$1:$AQ$1,0),FALSE)</f>
        <v>0</v>
      </c>
      <c r="I48">
        <f>VLOOKUP($B48,'Tillförd energi'!$B$1:$AS$566,MATCH(I$1,'Tillförd energi'!$B$1:$AQ$1,0),FALSE)</f>
        <v>0</v>
      </c>
      <c r="J48">
        <f>VLOOKUP($B48,'Tillförd energi'!$B$1:$AS$566,MATCH(J$1,'Tillförd energi'!$B$1:$AQ$1,0),FALSE)</f>
        <v>0</v>
      </c>
      <c r="K48">
        <v>0</v>
      </c>
      <c r="L48">
        <f>VLOOKUP($B48,'Tillförd energi'!$B$1:$AS$566,MATCH(L$1,'Tillförd energi'!$B$1:$AQ$1,0),FALSE)</f>
        <v>0</v>
      </c>
      <c r="M48">
        <f>VLOOKUP($B48,'Tillförd energi'!$B$1:$AS$566,MATCH(M$1,'Tillförd energi'!$B$1:$AQ$1,0),FALSE)</f>
        <v>0</v>
      </c>
      <c r="N48">
        <f>VLOOKUP($B48,'Tillförd energi'!$B$1:$AS$566,MATCH(N$1,'Tillförd energi'!$B$1:$AQ$1,0),FALSE)</f>
        <v>0</v>
      </c>
      <c r="O48">
        <f>VLOOKUP($B48,'Tillförd energi'!$B$1:$AS$566,MATCH(O$1,'Tillförd energi'!$B$1:$AQ$1,0),FALSE)</f>
        <v>0</v>
      </c>
      <c r="P48">
        <f>VLOOKUP($B48,'Tillförd energi'!$B$1:$AS$566,MATCH(P$1,'Tillförd energi'!$B$1:$AQ$1,0),FALSE)</f>
        <v>0</v>
      </c>
      <c r="Q48">
        <f>VLOOKUP($B48,'Tillförd energi'!$B$1:$AS$566,MATCH(Q$1,'Tillförd energi'!$B$1:$AQ$1,0),FALSE)</f>
        <v>0</v>
      </c>
      <c r="R48">
        <f>VLOOKUP($B48,'Tillförd energi'!$B$1:$AS$566,MATCH(R$1,'Tillförd energi'!$B$1:$AQ$1,0),FALSE)</f>
        <v>3</v>
      </c>
      <c r="S48">
        <f>VLOOKUP($B48,'Tillförd energi'!$B$1:$AS$566,MATCH(S$1,'Tillförd energi'!$B$1:$AQ$1,0),FALSE)</f>
        <v>0</v>
      </c>
      <c r="T48">
        <f>VLOOKUP($B48,'Tillförd energi'!$B$1:$AS$566,MATCH(T$1,'Tillförd energi'!$B$1:$AQ$1,0),FALSE)</f>
        <v>0</v>
      </c>
      <c r="U48">
        <f>VLOOKUP($B48,'Tillförd energi'!$B$1:$AS$566,MATCH(U$1,'Tillförd energi'!$B$1:$AQ$1,0),FALSE)</f>
        <v>0</v>
      </c>
      <c r="V48">
        <f>VLOOKUP($B48,'Tillförd energi'!$B$1:$AS$566,MATCH(V$1,'Tillförd energi'!$B$1:$AQ$1,0),FALSE)</f>
        <v>0</v>
      </c>
      <c r="W48">
        <f>VLOOKUP($B48,'Tillförd energi'!$B$1:$AS$566,MATCH(W$1,'Tillförd energi'!$B$1:$AQ$1,0),FALSE)</f>
        <v>0</v>
      </c>
      <c r="X48">
        <f>VLOOKUP($B48,'Tillförd energi'!$B$1:$AS$566,MATCH(X$1,'Tillförd energi'!$B$1:$AQ$1,0),FALSE)</f>
        <v>0</v>
      </c>
      <c r="Y48">
        <f>VLOOKUP($B48,'Tillförd energi'!$B$1:$AS$566,MATCH(Y$1,'Tillförd energi'!$B$1:$AQ$1,0),FALSE)</f>
        <v>0</v>
      </c>
      <c r="Z48">
        <f>VLOOKUP($B48,'Tillförd energi'!$B$1:$AS$566,MATCH(Z$1,'Tillförd energi'!$B$1:$AQ$1,0),FALSE)</f>
        <v>0</v>
      </c>
      <c r="AA48">
        <f>VLOOKUP($B48,'Tillförd energi'!$B$1:$AS$566,MATCH(AA$1,'Tillförd energi'!$B$1:$AQ$1,0),FALSE)</f>
        <v>0</v>
      </c>
      <c r="AB48">
        <f>VLOOKUP($B48,'Tillförd energi'!$B$1:$AS$566,MATCH(AB$1,'Tillförd energi'!$B$1:$AQ$1,0),FALSE)</f>
        <v>0</v>
      </c>
      <c r="AC48">
        <f>VLOOKUP($B48,'Tillförd energi'!$B$1:$AS$566,MATCH(AC$1,'Tillförd energi'!$B$1:$AQ$1,0),FALSE)</f>
        <v>0</v>
      </c>
      <c r="AD48">
        <f>VLOOKUP($B48,'Tillförd energi'!$B$1:$AS$566,MATCH(AD$1,'Tillförd energi'!$B$1:$AQ$1,0),FALSE)</f>
        <v>0</v>
      </c>
      <c r="AE48">
        <f>VLOOKUP($B48,'Tillförd energi'!$B$1:$AS$566,MATCH(AE$1,'Tillförd energi'!$B$1:$AQ$1,0),FALSE)</f>
        <v>0</v>
      </c>
      <c r="AF48">
        <f>VLOOKUP($B48,'Tillförd energi'!$B$1:$AS$566,MATCH(AF$1,'Tillförd energi'!$B$1:$AQ$1,0),FALSE)</f>
        <v>7.9000000000000001E-2</v>
      </c>
      <c r="AG48">
        <f>IFERROR(VLOOKUP(B48,Miljö!$B$1:$S$476,9,FALSE)/1,0)</f>
        <v>0</v>
      </c>
      <c r="AI48">
        <f t="shared" si="0"/>
        <v>3.169</v>
      </c>
      <c r="AJ48">
        <f t="shared" si="1"/>
        <v>3.169</v>
      </c>
      <c r="AK48">
        <f>IF(ISERROR(1/VLOOKUP($B48,Leveranser!$B$1:$S$500,MATCH("såld värme (gwh)",Leveranser!$B$1:$S$1,0),FALSE)),"",VLOOKUP($B48,Leveranser!$B$1:$S$500,MATCH("såld värme (gwh)",Leveranser!$B$1:$S$1,0),FALSE))</f>
        <v>2.3199999999999998</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37">
        <f t="shared" si="2"/>
        <v>0.73209214263174494</v>
      </c>
      <c r="AP48" t="str">
        <f>VLOOKUP($B48,Miljövärden!$B$1:$H$446,7,FALSE)</f>
        <v>Ja</v>
      </c>
      <c r="AQ48" t="str">
        <f>VLOOKUP($B48,Miljövärden!$B$1:$H$446,6,FALSE)</f>
        <v>Ja</v>
      </c>
      <c r="AU48">
        <f t="shared" si="3"/>
        <v>7.9000000000000001E-2</v>
      </c>
      <c r="AV48">
        <f t="shared" si="4"/>
        <v>0</v>
      </c>
      <c r="AW48">
        <f t="shared" si="5"/>
        <v>0</v>
      </c>
      <c r="AX48">
        <f t="shared" si="6"/>
        <v>3</v>
      </c>
      <c r="AZ48">
        <f t="shared" si="7"/>
        <v>3</v>
      </c>
      <c r="BE48"/>
      <c r="BF48"/>
      <c r="BG48"/>
      <c r="BH48"/>
      <c r="BI48"/>
    </row>
    <row r="49" spans="1:52" customFormat="1" x14ac:dyDescent="0.25">
      <c r="A49" s="2" t="s">
        <v>96</v>
      </c>
      <c r="B49" s="2" t="s">
        <v>99</v>
      </c>
      <c r="C49">
        <f>VLOOKUP($B49,'Tillförd energi'!$B$1:$AS$566,MATCH(C$1,'Tillförd energi'!$B$1:$AQ$1,0),FALSE)</f>
        <v>0</v>
      </c>
      <c r="D49">
        <f>VLOOKUP($B49,'Tillförd energi'!$B$1:$AS$566,MATCH(D$1,'Tillförd energi'!$B$1:$AQ$1,0),FALSE)</f>
        <v>1.9E-2</v>
      </c>
      <c r="E49">
        <f>VLOOKUP($B49,'Tillförd energi'!$B$1:$AS$566,MATCH(E$1,'Tillförd energi'!$B$1:$AQ$1,0),FALSE)</f>
        <v>0</v>
      </c>
      <c r="F49">
        <f>VLOOKUP($B49,'Tillförd energi'!$B$1:$AS$566,MATCH(F$1,'Tillförd energi'!$B$1:$AQ$1,0),FALSE)</f>
        <v>0</v>
      </c>
      <c r="G49">
        <f>VLOOKUP($B49,'Tillförd energi'!$B$1:$AS$566,MATCH(G$1,'Tillförd energi'!$B$1:$AQ$1,0),FALSE)</f>
        <v>0</v>
      </c>
      <c r="H49">
        <f>VLOOKUP($B49,'Tillförd energi'!$B$1:$AS$566,MATCH(H$1,'Tillförd energi'!$B$1:$AQ$1,0),FALSE)</f>
        <v>0</v>
      </c>
      <c r="I49">
        <f>VLOOKUP($B49,'Tillförd energi'!$B$1:$AS$566,MATCH(I$1,'Tillförd energi'!$B$1:$AQ$1,0),FALSE)</f>
        <v>0</v>
      </c>
      <c r="J49">
        <f>VLOOKUP($B49,'Tillförd energi'!$B$1:$AS$566,MATCH(J$1,'Tillförd energi'!$B$1:$AQ$1,0),FALSE)</f>
        <v>0</v>
      </c>
      <c r="K49">
        <v>0</v>
      </c>
      <c r="L49">
        <f>VLOOKUP($B49,'Tillförd energi'!$B$1:$AS$566,MATCH(L$1,'Tillförd energi'!$B$1:$AQ$1,0),FALSE)</f>
        <v>0</v>
      </c>
      <c r="M49">
        <f>VLOOKUP($B49,'Tillförd energi'!$B$1:$AS$566,MATCH(M$1,'Tillförd energi'!$B$1:$AQ$1,0),FALSE)</f>
        <v>0</v>
      </c>
      <c r="N49">
        <f>VLOOKUP($B49,'Tillförd energi'!$B$1:$AS$566,MATCH(N$1,'Tillförd energi'!$B$1:$AQ$1,0),FALSE)</f>
        <v>0</v>
      </c>
      <c r="O49">
        <f>VLOOKUP($B49,'Tillförd energi'!$B$1:$AS$566,MATCH(O$1,'Tillförd energi'!$B$1:$AQ$1,0),FALSE)</f>
        <v>0</v>
      </c>
      <c r="P49">
        <f>VLOOKUP($B49,'Tillförd energi'!$B$1:$AS$566,MATCH(P$1,'Tillförd energi'!$B$1:$AQ$1,0),FALSE)</f>
        <v>0</v>
      </c>
      <c r="Q49">
        <f>VLOOKUP($B49,'Tillförd energi'!$B$1:$AS$566,MATCH(Q$1,'Tillförd energi'!$B$1:$AQ$1,0),FALSE)</f>
        <v>0</v>
      </c>
      <c r="R49">
        <f>VLOOKUP($B49,'Tillförd energi'!$B$1:$AS$566,MATCH(R$1,'Tillförd energi'!$B$1:$AQ$1,0),FALSE)</f>
        <v>2.98</v>
      </c>
      <c r="S49">
        <f>VLOOKUP($B49,'Tillförd energi'!$B$1:$AS$566,MATCH(S$1,'Tillförd energi'!$B$1:$AQ$1,0),FALSE)</f>
        <v>0</v>
      </c>
      <c r="T49">
        <f>VLOOKUP($B49,'Tillförd energi'!$B$1:$AS$566,MATCH(T$1,'Tillförd energi'!$B$1:$AQ$1,0),FALSE)</f>
        <v>0</v>
      </c>
      <c r="U49">
        <f>VLOOKUP($B49,'Tillförd energi'!$B$1:$AS$566,MATCH(U$1,'Tillförd energi'!$B$1:$AQ$1,0),FALSE)</f>
        <v>0</v>
      </c>
      <c r="V49">
        <f>VLOOKUP($B49,'Tillförd energi'!$B$1:$AS$566,MATCH(V$1,'Tillförd energi'!$B$1:$AQ$1,0),FALSE)</f>
        <v>0</v>
      </c>
      <c r="W49">
        <f>VLOOKUP($B49,'Tillförd energi'!$B$1:$AS$566,MATCH(W$1,'Tillförd energi'!$B$1:$AQ$1,0),FALSE)</f>
        <v>0</v>
      </c>
      <c r="X49">
        <f>VLOOKUP($B49,'Tillförd energi'!$B$1:$AS$566,MATCH(X$1,'Tillförd energi'!$B$1:$AQ$1,0),FALSE)</f>
        <v>0</v>
      </c>
      <c r="Y49">
        <f>VLOOKUP($B49,'Tillförd energi'!$B$1:$AS$566,MATCH(Y$1,'Tillförd energi'!$B$1:$AQ$1,0),FALSE)</f>
        <v>0</v>
      </c>
      <c r="Z49">
        <f>VLOOKUP($B49,'Tillförd energi'!$B$1:$AS$566,MATCH(Z$1,'Tillförd energi'!$B$1:$AQ$1,0),FALSE)</f>
        <v>0</v>
      </c>
      <c r="AA49">
        <f>VLOOKUP($B49,'Tillförd energi'!$B$1:$AS$566,MATCH(AA$1,'Tillförd energi'!$B$1:$AQ$1,0),FALSE)</f>
        <v>0</v>
      </c>
      <c r="AB49">
        <f>VLOOKUP($B49,'Tillförd energi'!$B$1:$AS$566,MATCH(AB$1,'Tillförd energi'!$B$1:$AQ$1,0),FALSE)</f>
        <v>0</v>
      </c>
      <c r="AC49">
        <f>VLOOKUP($B49,'Tillförd energi'!$B$1:$AS$566,MATCH(AC$1,'Tillförd energi'!$B$1:$AQ$1,0),FALSE)</f>
        <v>0</v>
      </c>
      <c r="AD49">
        <f>VLOOKUP($B49,'Tillförd energi'!$B$1:$AS$566,MATCH(AD$1,'Tillförd energi'!$B$1:$AQ$1,0),FALSE)</f>
        <v>0</v>
      </c>
      <c r="AE49">
        <f>VLOOKUP($B49,'Tillförd energi'!$B$1:$AS$566,MATCH(AE$1,'Tillförd energi'!$B$1:$AQ$1,0),FALSE)</f>
        <v>0</v>
      </c>
      <c r="AF49">
        <f>VLOOKUP($B49,'Tillförd energi'!$B$1:$AS$566,MATCH(AF$1,'Tillförd energi'!$B$1:$AQ$1,0),FALSE)</f>
        <v>4.7E-2</v>
      </c>
      <c r="AG49">
        <f>IFERROR(VLOOKUP(B49,Miljö!$B$1:$S$476,9,FALSE)/1,0)</f>
        <v>0</v>
      </c>
      <c r="AI49">
        <f t="shared" si="0"/>
        <v>3.0460000000000003</v>
      </c>
      <c r="AJ49">
        <f t="shared" si="1"/>
        <v>3.0460000000000003</v>
      </c>
      <c r="AK49">
        <f>IF(ISERROR(1/VLOOKUP($B49,Leveranser!$B$1:$S$500,MATCH("såld värme (gwh)",Leveranser!$B$1:$S$1,0),FALSE)),"",VLOOKUP($B49,Leveranser!$B$1:$S$500,MATCH("såld värme (gwh)",Leveranser!$B$1:$S$1,0),FALSE))</f>
        <v>2.15</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37">
        <f t="shared" si="2"/>
        <v>0.70584372948128682</v>
      </c>
      <c r="AP49" t="str">
        <f>VLOOKUP($B49,Miljövärden!$B$1:$H$446,7,FALSE)</f>
        <v>Ja</v>
      </c>
      <c r="AQ49" t="str">
        <f>VLOOKUP($B49,Miljövärden!$B$1:$H$446,6,FALSE)</f>
        <v>Ja</v>
      </c>
      <c r="AU49">
        <f t="shared" si="3"/>
        <v>4.7E-2</v>
      </c>
      <c r="AV49">
        <f t="shared" si="4"/>
        <v>0</v>
      </c>
      <c r="AW49">
        <f t="shared" si="5"/>
        <v>0</v>
      </c>
      <c r="AX49">
        <f t="shared" si="6"/>
        <v>2.98</v>
      </c>
      <c r="AZ49">
        <f t="shared" si="7"/>
        <v>2.98</v>
      </c>
    </row>
    <row r="50" spans="1:52" customFormat="1" x14ac:dyDescent="0.25">
      <c r="A50" s="2" t="s">
        <v>96</v>
      </c>
      <c r="B50" s="2" t="s">
        <v>100</v>
      </c>
      <c r="C50">
        <f>VLOOKUP($B50,'Tillförd energi'!$B$1:$AS$566,MATCH(C$1,'Tillförd energi'!$B$1:$AQ$1,0),FALSE)</f>
        <v>0</v>
      </c>
      <c r="D50">
        <f>VLOOKUP($B50,'Tillförd energi'!$B$1:$AS$566,MATCH(D$1,'Tillförd energi'!$B$1:$AQ$1,0),FALSE)</f>
        <v>0</v>
      </c>
      <c r="E50">
        <f>VLOOKUP($B50,'Tillförd energi'!$B$1:$AS$566,MATCH(E$1,'Tillförd energi'!$B$1:$AQ$1,0),FALSE)</f>
        <v>0</v>
      </c>
      <c r="F50">
        <f>VLOOKUP($B50,'Tillförd energi'!$B$1:$AS$566,MATCH(F$1,'Tillförd energi'!$B$1:$AQ$1,0),FALSE)</f>
        <v>0</v>
      </c>
      <c r="G50">
        <f>VLOOKUP($B50,'Tillförd energi'!$B$1:$AS$566,MATCH(G$1,'Tillförd energi'!$B$1:$AQ$1,0),FALSE)</f>
        <v>0</v>
      </c>
      <c r="H50">
        <f>VLOOKUP($B50,'Tillförd energi'!$B$1:$AS$566,MATCH(H$1,'Tillförd energi'!$B$1:$AQ$1,0),FALSE)</f>
        <v>0</v>
      </c>
      <c r="I50">
        <f>VLOOKUP($B50,'Tillförd energi'!$B$1:$AS$566,MATCH(I$1,'Tillförd energi'!$B$1:$AQ$1,0),FALSE)</f>
        <v>0</v>
      </c>
      <c r="J50">
        <f>VLOOKUP($B50,'Tillförd energi'!$B$1:$AS$566,MATCH(J$1,'Tillförd energi'!$B$1:$AQ$1,0),FALSE)</f>
        <v>0</v>
      </c>
      <c r="K50">
        <v>0</v>
      </c>
      <c r="L50">
        <f>VLOOKUP($B50,'Tillförd energi'!$B$1:$AS$566,MATCH(L$1,'Tillförd energi'!$B$1:$AQ$1,0),FALSE)</f>
        <v>0</v>
      </c>
      <c r="M50">
        <f>VLOOKUP($B50,'Tillförd energi'!$B$1:$AS$566,MATCH(M$1,'Tillförd energi'!$B$1:$AQ$1,0),FALSE)</f>
        <v>0</v>
      </c>
      <c r="N50">
        <f>VLOOKUP($B50,'Tillförd energi'!$B$1:$AS$566,MATCH(N$1,'Tillförd energi'!$B$1:$AQ$1,0),FALSE)</f>
        <v>0</v>
      </c>
      <c r="O50">
        <f>VLOOKUP($B50,'Tillförd energi'!$B$1:$AS$566,MATCH(O$1,'Tillförd energi'!$B$1:$AQ$1,0),FALSE)</f>
        <v>0</v>
      </c>
      <c r="P50">
        <f>VLOOKUP($B50,'Tillförd energi'!$B$1:$AS$566,MATCH(P$1,'Tillförd energi'!$B$1:$AQ$1,0),FALSE)</f>
        <v>0</v>
      </c>
      <c r="Q50">
        <f>VLOOKUP($B50,'Tillförd energi'!$B$1:$AS$566,MATCH(Q$1,'Tillförd energi'!$B$1:$AQ$1,0),FALSE)</f>
        <v>0</v>
      </c>
      <c r="R50">
        <f>VLOOKUP($B50,'Tillförd energi'!$B$1:$AS$566,MATCH(R$1,'Tillförd energi'!$B$1:$AQ$1,0),FALSE)</f>
        <v>0</v>
      </c>
      <c r="S50">
        <f>VLOOKUP($B50,'Tillförd energi'!$B$1:$AS$566,MATCH(S$1,'Tillförd energi'!$B$1:$AQ$1,0),FALSE)</f>
        <v>0</v>
      </c>
      <c r="T50">
        <f>VLOOKUP($B50,'Tillförd energi'!$B$1:$AS$566,MATCH(T$1,'Tillförd energi'!$B$1:$AQ$1,0),FALSE)</f>
        <v>0</v>
      </c>
      <c r="U50">
        <f>VLOOKUP($B50,'Tillförd energi'!$B$1:$AS$566,MATCH(U$1,'Tillförd energi'!$B$1:$AQ$1,0),FALSE)</f>
        <v>0</v>
      </c>
      <c r="V50">
        <f>VLOOKUP($B50,'Tillförd energi'!$B$1:$AS$566,MATCH(V$1,'Tillförd energi'!$B$1:$AQ$1,0),FALSE)</f>
        <v>0</v>
      </c>
      <c r="W50">
        <f>VLOOKUP($B50,'Tillförd energi'!$B$1:$AS$566,MATCH(W$1,'Tillförd energi'!$B$1:$AQ$1,0),FALSE)</f>
        <v>0</v>
      </c>
      <c r="X50">
        <f>VLOOKUP($B50,'Tillförd energi'!$B$1:$AS$566,MATCH(X$1,'Tillförd energi'!$B$1:$AQ$1,0),FALSE)</f>
        <v>0</v>
      </c>
      <c r="Y50">
        <f>VLOOKUP($B50,'Tillförd energi'!$B$1:$AS$566,MATCH(Y$1,'Tillförd energi'!$B$1:$AQ$1,0),FALSE)</f>
        <v>0</v>
      </c>
      <c r="Z50">
        <f>VLOOKUP($B50,'Tillförd energi'!$B$1:$AS$566,MATCH(Z$1,'Tillförd energi'!$B$1:$AQ$1,0),FALSE)</f>
        <v>0</v>
      </c>
      <c r="AA50">
        <f>VLOOKUP($B50,'Tillförd energi'!$B$1:$AS$566,MATCH(AA$1,'Tillförd energi'!$B$1:$AQ$1,0),FALSE)</f>
        <v>0</v>
      </c>
      <c r="AB50">
        <f>VLOOKUP($B50,'Tillförd energi'!$B$1:$AS$566,MATCH(AB$1,'Tillförd energi'!$B$1:$AQ$1,0),FALSE)</f>
        <v>0</v>
      </c>
      <c r="AC50">
        <f>VLOOKUP($B50,'Tillförd energi'!$B$1:$AS$566,MATCH(AC$1,'Tillförd energi'!$B$1:$AQ$1,0),FALSE)</f>
        <v>0</v>
      </c>
      <c r="AD50">
        <f>VLOOKUP($B50,'Tillförd energi'!$B$1:$AS$566,MATCH(AD$1,'Tillförd energi'!$B$1:$AQ$1,0),FALSE)</f>
        <v>0</v>
      </c>
      <c r="AE50">
        <f>VLOOKUP($B50,'Tillförd energi'!$B$1:$AS$566,MATCH(AE$1,'Tillförd energi'!$B$1:$AQ$1,0),FALSE)</f>
        <v>0</v>
      </c>
      <c r="AF50">
        <f>VLOOKUP($B50,'Tillförd energi'!$B$1:$AS$566,MATCH(AF$1,'Tillförd energi'!$B$1:$AQ$1,0),FALSE)</f>
        <v>0</v>
      </c>
      <c r="AG50">
        <f>IFERROR(VLOOKUP(B50,Miljö!$B$1:$S$476,9,FALSE)/1,0)</f>
        <v>0</v>
      </c>
      <c r="AI50">
        <f t="shared" si="0"/>
        <v>0</v>
      </c>
      <c r="AJ50">
        <f t="shared" si="1"/>
        <v>0</v>
      </c>
      <c r="AK50" t="str">
        <f>IF(ISERROR(1/VLOOKUP($B50,Leveranser!$B$1:$S$500,MATCH("såld värme (gwh)",Leveranser!$B$1:$S$1,0),FALSE)),"",VLOOKUP($B50,Leveranser!$B$1:$S$500,MATCH("såld värme (gwh)",Leveranser!$B$1:$S$1,0),FALSE))</f>
        <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37" t="str">
        <f t="shared" si="2"/>
        <v/>
      </c>
      <c r="AP50" t="str">
        <f>VLOOKUP($B50,Miljövärden!$B$1:$H$446,7,FALSE)</f>
        <v>Nej</v>
      </c>
      <c r="AQ50" t="str">
        <f>VLOOKUP($B50,Miljövärden!$B$1:$H$446,6,FALSE)</f>
        <v>Ja</v>
      </c>
      <c r="AU50">
        <f t="shared" si="3"/>
        <v>0</v>
      </c>
      <c r="AV50">
        <f t="shared" si="4"/>
        <v>0</v>
      </c>
      <c r="AW50">
        <f t="shared" si="5"/>
        <v>0</v>
      </c>
      <c r="AX50">
        <f t="shared" si="6"/>
        <v>0</v>
      </c>
      <c r="AZ50">
        <f t="shared" si="7"/>
        <v>0</v>
      </c>
    </row>
    <row r="51" spans="1:52" customFormat="1" x14ac:dyDescent="0.25">
      <c r="A51" s="2" t="s">
        <v>101</v>
      </c>
      <c r="B51" s="2" t="s">
        <v>102</v>
      </c>
      <c r="C51">
        <f>VLOOKUP($B51,'Tillförd energi'!$B$1:$AS$566,MATCH(C$1,'Tillförd energi'!$B$1:$AQ$1,0),FALSE)</f>
        <v>0</v>
      </c>
      <c r="D51">
        <f>VLOOKUP($B51,'Tillförd energi'!$B$1:$AS$566,MATCH(D$1,'Tillförd energi'!$B$1:$AQ$1,0),FALSE)</f>
        <v>0</v>
      </c>
      <c r="E51">
        <f>VLOOKUP($B51,'Tillförd energi'!$B$1:$AS$566,MATCH(E$1,'Tillförd energi'!$B$1:$AQ$1,0),FALSE)</f>
        <v>0</v>
      </c>
      <c r="F51">
        <f>VLOOKUP($B51,'Tillförd energi'!$B$1:$AS$566,MATCH(F$1,'Tillförd energi'!$B$1:$AQ$1,0),FALSE)</f>
        <v>0</v>
      </c>
      <c r="G51">
        <f>VLOOKUP($B51,'Tillförd energi'!$B$1:$AS$566,MATCH(G$1,'Tillförd energi'!$B$1:$AQ$1,0),FALSE)</f>
        <v>1.35</v>
      </c>
      <c r="H51">
        <f>VLOOKUP($B51,'Tillförd energi'!$B$1:$AS$566,MATCH(H$1,'Tillförd energi'!$B$1:$AQ$1,0),FALSE)</f>
        <v>0</v>
      </c>
      <c r="I51">
        <f>VLOOKUP($B51,'Tillförd energi'!$B$1:$AS$566,MATCH(I$1,'Tillförd energi'!$B$1:$AQ$1,0),FALSE)</f>
        <v>0</v>
      </c>
      <c r="J51">
        <f>VLOOKUP($B51,'Tillförd energi'!$B$1:$AS$566,MATCH(J$1,'Tillförd energi'!$B$1:$AQ$1,0),FALSE)</f>
        <v>0</v>
      </c>
      <c r="K51">
        <v>0</v>
      </c>
      <c r="L51">
        <f>VLOOKUP($B51,'Tillförd energi'!$B$1:$AS$566,MATCH(L$1,'Tillförd energi'!$B$1:$AQ$1,0),FALSE)</f>
        <v>0</v>
      </c>
      <c r="M51">
        <f>VLOOKUP($B51,'Tillförd energi'!$B$1:$AS$566,MATCH(M$1,'Tillförd energi'!$B$1:$AQ$1,0),FALSE)</f>
        <v>0</v>
      </c>
      <c r="N51">
        <f>VLOOKUP($B51,'Tillförd energi'!$B$1:$AS$566,MATCH(N$1,'Tillförd energi'!$B$1:$AQ$1,0),FALSE)</f>
        <v>0</v>
      </c>
      <c r="O51">
        <f>VLOOKUP($B51,'Tillförd energi'!$B$1:$AS$566,MATCH(O$1,'Tillförd energi'!$B$1:$AQ$1,0),FALSE)</f>
        <v>0</v>
      </c>
      <c r="P51">
        <f>VLOOKUP($B51,'Tillförd energi'!$B$1:$AS$566,MATCH(P$1,'Tillförd energi'!$B$1:$AQ$1,0),FALSE)</f>
        <v>0</v>
      </c>
      <c r="Q51">
        <f>VLOOKUP($B51,'Tillförd energi'!$B$1:$AS$566,MATCH(Q$1,'Tillförd energi'!$B$1:$AQ$1,0),FALSE)</f>
        <v>0</v>
      </c>
      <c r="R51">
        <f>VLOOKUP($B51,'Tillförd energi'!$B$1:$AS$566,MATCH(R$1,'Tillförd energi'!$B$1:$AQ$1,0),FALSE)</f>
        <v>7.33</v>
      </c>
      <c r="S51">
        <f>VLOOKUP($B51,'Tillförd energi'!$B$1:$AS$566,MATCH(S$1,'Tillförd energi'!$B$1:$AQ$1,0),FALSE)</f>
        <v>0</v>
      </c>
      <c r="T51">
        <f>VLOOKUP($B51,'Tillförd energi'!$B$1:$AS$566,MATCH(T$1,'Tillförd energi'!$B$1:$AQ$1,0),FALSE)</f>
        <v>0</v>
      </c>
      <c r="U51">
        <f>VLOOKUP($B51,'Tillförd energi'!$B$1:$AS$566,MATCH(U$1,'Tillförd energi'!$B$1:$AQ$1,0),FALSE)</f>
        <v>0</v>
      </c>
      <c r="V51">
        <f>VLOOKUP($B51,'Tillförd energi'!$B$1:$AS$566,MATCH(V$1,'Tillförd energi'!$B$1:$AQ$1,0),FALSE)</f>
        <v>0</v>
      </c>
      <c r="W51">
        <f>VLOOKUP($B51,'Tillförd energi'!$B$1:$AS$566,MATCH(W$1,'Tillförd energi'!$B$1:$AQ$1,0),FALSE)</f>
        <v>0</v>
      </c>
      <c r="X51">
        <f>VLOOKUP($B51,'Tillförd energi'!$B$1:$AS$566,MATCH(X$1,'Tillförd energi'!$B$1:$AQ$1,0),FALSE)</f>
        <v>0</v>
      </c>
      <c r="Y51">
        <f>VLOOKUP($B51,'Tillförd energi'!$B$1:$AS$566,MATCH(Y$1,'Tillförd energi'!$B$1:$AQ$1,0),FALSE)</f>
        <v>0</v>
      </c>
      <c r="Z51">
        <f>VLOOKUP($B51,'Tillförd energi'!$B$1:$AS$566,MATCH(Z$1,'Tillförd energi'!$B$1:$AQ$1,0),FALSE)</f>
        <v>0</v>
      </c>
      <c r="AA51">
        <f>VLOOKUP($B51,'Tillförd energi'!$B$1:$AS$566,MATCH(AA$1,'Tillförd energi'!$B$1:$AQ$1,0),FALSE)</f>
        <v>0</v>
      </c>
      <c r="AB51">
        <f>VLOOKUP($B51,'Tillförd energi'!$B$1:$AS$566,MATCH(AB$1,'Tillförd energi'!$B$1:$AQ$1,0),FALSE)</f>
        <v>0</v>
      </c>
      <c r="AC51">
        <f>VLOOKUP($B51,'Tillförd energi'!$B$1:$AS$566,MATCH(AC$1,'Tillförd energi'!$B$1:$AQ$1,0),FALSE)</f>
        <v>0</v>
      </c>
      <c r="AD51">
        <f>VLOOKUP($B51,'Tillförd energi'!$B$1:$AS$566,MATCH(AD$1,'Tillförd energi'!$B$1:$AQ$1,0),FALSE)</f>
        <v>0</v>
      </c>
      <c r="AE51">
        <f>VLOOKUP($B51,'Tillförd energi'!$B$1:$AS$566,MATCH(AE$1,'Tillförd energi'!$B$1:$AQ$1,0),FALSE)</f>
        <v>0</v>
      </c>
      <c r="AF51">
        <f>VLOOKUP($B51,'Tillförd energi'!$B$1:$AS$566,MATCH(AF$1,'Tillförd energi'!$B$1:$AQ$1,0),FALSE)</f>
        <v>0.126</v>
      </c>
      <c r="AG51">
        <f>IFERROR(VLOOKUP(B51,Miljö!$B$1:$S$476,9,FALSE)/1,0)</f>
        <v>0</v>
      </c>
      <c r="AI51">
        <f t="shared" si="0"/>
        <v>8.8059999999999992</v>
      </c>
      <c r="AJ51">
        <f t="shared" si="1"/>
        <v>8.8059999999999992</v>
      </c>
      <c r="AK51">
        <f>IF(ISERROR(1/VLOOKUP($B51,Leveranser!$B$1:$S$500,MATCH("såld värme (gwh)",Leveranser!$B$1:$S$1,0),FALSE)),"",VLOOKUP($B51,Leveranser!$B$1:$S$500,MATCH("såld värme (gwh)",Leveranser!$B$1:$S$1,0),FALSE))</f>
        <v>7.18</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37">
        <f t="shared" si="2"/>
        <v>0.81535316829434479</v>
      </c>
      <c r="AP51" t="str">
        <f>VLOOKUP($B51,Miljövärden!$B$1:$H$446,7,FALSE)</f>
        <v>Ja</v>
      </c>
      <c r="AQ51" t="str">
        <f>VLOOKUP($B51,Miljövärden!$B$1:$H$446,6,FALSE)</f>
        <v>Ja</v>
      </c>
      <c r="AU51">
        <f t="shared" si="3"/>
        <v>0.126</v>
      </c>
      <c r="AV51">
        <f t="shared" si="4"/>
        <v>0</v>
      </c>
      <c r="AW51">
        <f t="shared" si="5"/>
        <v>0</v>
      </c>
      <c r="AX51">
        <f t="shared" si="6"/>
        <v>7.33</v>
      </c>
      <c r="AZ51">
        <f t="shared" si="7"/>
        <v>7.33</v>
      </c>
    </row>
    <row r="52" spans="1:52" customFormat="1" x14ac:dyDescent="0.25">
      <c r="A52" s="2" t="s">
        <v>101</v>
      </c>
      <c r="B52" s="2" t="s">
        <v>103</v>
      </c>
      <c r="C52">
        <f>VLOOKUP($B52,'Tillförd energi'!$B$1:$AS$566,MATCH(C$1,'Tillförd energi'!$B$1:$AQ$1,0),FALSE)</f>
        <v>0</v>
      </c>
      <c r="D52">
        <f>VLOOKUP($B52,'Tillförd energi'!$B$1:$AS$566,MATCH(D$1,'Tillförd energi'!$B$1:$AQ$1,0),FALSE)</f>
        <v>0.30099999999999999</v>
      </c>
      <c r="E52">
        <f>VLOOKUP($B52,'Tillförd energi'!$B$1:$AS$566,MATCH(E$1,'Tillförd energi'!$B$1:$AQ$1,0),FALSE)</f>
        <v>0</v>
      </c>
      <c r="F52">
        <f>VLOOKUP($B52,'Tillförd energi'!$B$1:$AS$566,MATCH(F$1,'Tillförd energi'!$B$1:$AQ$1,0),FALSE)</f>
        <v>0</v>
      </c>
      <c r="G52">
        <f>VLOOKUP($B52,'Tillförd energi'!$B$1:$AS$566,MATCH(G$1,'Tillförd energi'!$B$1:$AQ$1,0),FALSE)</f>
        <v>0</v>
      </c>
      <c r="H52">
        <f>VLOOKUP($B52,'Tillförd energi'!$B$1:$AS$566,MATCH(H$1,'Tillförd energi'!$B$1:$AQ$1,0),FALSE)</f>
        <v>0</v>
      </c>
      <c r="I52">
        <f>VLOOKUP($B52,'Tillförd energi'!$B$1:$AS$566,MATCH(I$1,'Tillförd energi'!$B$1:$AQ$1,0),FALSE)</f>
        <v>0</v>
      </c>
      <c r="J52">
        <f>VLOOKUP($B52,'Tillförd energi'!$B$1:$AS$566,MATCH(J$1,'Tillförd energi'!$B$1:$AQ$1,0),FALSE)</f>
        <v>0</v>
      </c>
      <c r="K52">
        <v>0</v>
      </c>
      <c r="L52">
        <f>VLOOKUP($B52,'Tillförd energi'!$B$1:$AS$566,MATCH(L$1,'Tillförd energi'!$B$1:$AQ$1,0),FALSE)</f>
        <v>0</v>
      </c>
      <c r="M52">
        <f>VLOOKUP($B52,'Tillförd energi'!$B$1:$AS$566,MATCH(M$1,'Tillförd energi'!$B$1:$AQ$1,0),FALSE)</f>
        <v>0</v>
      </c>
      <c r="N52">
        <f>VLOOKUP($B52,'Tillförd energi'!$B$1:$AS$566,MATCH(N$1,'Tillförd energi'!$B$1:$AQ$1,0),FALSE)</f>
        <v>0</v>
      </c>
      <c r="O52">
        <f>VLOOKUP($B52,'Tillförd energi'!$B$1:$AS$566,MATCH(O$1,'Tillförd energi'!$B$1:$AQ$1,0),FALSE)</f>
        <v>65.067999999999998</v>
      </c>
      <c r="P52">
        <f>VLOOKUP($B52,'Tillförd energi'!$B$1:$AS$566,MATCH(P$1,'Tillförd energi'!$B$1:$AQ$1,0),FALSE)</f>
        <v>0</v>
      </c>
      <c r="Q52">
        <f>VLOOKUP($B52,'Tillförd energi'!$B$1:$AS$566,MATCH(Q$1,'Tillförd energi'!$B$1:$AQ$1,0),FALSE)</f>
        <v>0</v>
      </c>
      <c r="R52">
        <f>VLOOKUP($B52,'Tillförd energi'!$B$1:$AS$566,MATCH(R$1,'Tillförd energi'!$B$1:$AQ$1,0),FALSE)</f>
        <v>0</v>
      </c>
      <c r="S52">
        <f>VLOOKUP($B52,'Tillförd energi'!$B$1:$AS$566,MATCH(S$1,'Tillförd energi'!$B$1:$AQ$1,0),FALSE)</f>
        <v>6.3760000000000003</v>
      </c>
      <c r="T52">
        <f>VLOOKUP($B52,'Tillförd energi'!$B$1:$AS$566,MATCH(T$1,'Tillförd energi'!$B$1:$AQ$1,0),FALSE)</f>
        <v>0</v>
      </c>
      <c r="U52">
        <f>VLOOKUP($B52,'Tillförd energi'!$B$1:$AS$566,MATCH(U$1,'Tillförd energi'!$B$1:$AQ$1,0),FALSE)</f>
        <v>0</v>
      </c>
      <c r="V52">
        <f>VLOOKUP($B52,'Tillförd energi'!$B$1:$AS$566,MATCH(V$1,'Tillförd energi'!$B$1:$AQ$1,0),FALSE)</f>
        <v>0</v>
      </c>
      <c r="W52">
        <f>VLOOKUP($B52,'Tillförd energi'!$B$1:$AS$566,MATCH(W$1,'Tillförd energi'!$B$1:$AQ$1,0),FALSE)</f>
        <v>0</v>
      </c>
      <c r="X52">
        <f>VLOOKUP($B52,'Tillförd energi'!$B$1:$AS$566,MATCH(X$1,'Tillförd energi'!$B$1:$AQ$1,0),FALSE)</f>
        <v>0</v>
      </c>
      <c r="Y52">
        <f>VLOOKUP($B52,'Tillförd energi'!$B$1:$AS$566,MATCH(Y$1,'Tillförd energi'!$B$1:$AQ$1,0),FALSE)</f>
        <v>0</v>
      </c>
      <c r="Z52">
        <f>VLOOKUP($B52,'Tillförd energi'!$B$1:$AS$566,MATCH(Z$1,'Tillförd energi'!$B$1:$AQ$1,0),FALSE)</f>
        <v>0</v>
      </c>
      <c r="AA52">
        <f>VLOOKUP($B52,'Tillförd energi'!$B$1:$AS$566,MATCH(AA$1,'Tillförd energi'!$B$1:$AQ$1,0),FALSE)</f>
        <v>0</v>
      </c>
      <c r="AB52">
        <f>VLOOKUP($B52,'Tillförd energi'!$B$1:$AS$566,MATCH(AB$1,'Tillförd energi'!$B$1:$AQ$1,0),FALSE)</f>
        <v>0</v>
      </c>
      <c r="AC52">
        <f>VLOOKUP($B52,'Tillförd energi'!$B$1:$AS$566,MATCH(AC$1,'Tillförd energi'!$B$1:$AQ$1,0),FALSE)</f>
        <v>0</v>
      </c>
      <c r="AD52">
        <f>VLOOKUP($B52,'Tillförd energi'!$B$1:$AS$566,MATCH(AD$1,'Tillförd energi'!$B$1:$AQ$1,0),FALSE)</f>
        <v>0</v>
      </c>
      <c r="AE52">
        <f>VLOOKUP($B52,'Tillförd energi'!$B$1:$AS$566,MATCH(AE$1,'Tillförd energi'!$B$1:$AQ$1,0),FALSE)</f>
        <v>0</v>
      </c>
      <c r="AF52">
        <f>VLOOKUP($B52,'Tillförd energi'!$B$1:$AS$566,MATCH(AF$1,'Tillförd energi'!$B$1:$AQ$1,0),FALSE)</f>
        <v>1.159</v>
      </c>
      <c r="AG52">
        <f>IFERROR(VLOOKUP(B52,Miljö!$B$1:$S$476,9,FALSE)/1,0)</f>
        <v>0</v>
      </c>
      <c r="AI52">
        <f t="shared" si="0"/>
        <v>72.904000000000011</v>
      </c>
      <c r="AJ52">
        <f t="shared" si="1"/>
        <v>72.904000000000011</v>
      </c>
      <c r="AK52">
        <f>IF(ISERROR(1/VLOOKUP($B52,Leveranser!$B$1:$S$500,MATCH("såld värme (gwh)",Leveranser!$B$1:$S$1,0),FALSE)),"",VLOOKUP($B52,Leveranser!$B$1:$S$500,MATCH("såld värme (gwh)",Leveranser!$B$1:$S$1,0),FALSE))</f>
        <v>58.777000000000001</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37">
        <f t="shared" si="2"/>
        <v>0.80622462416328311</v>
      </c>
      <c r="AP52" t="str">
        <f>VLOOKUP($B52,Miljövärden!$B$1:$H$446,7,FALSE)</f>
        <v>Ja</v>
      </c>
      <c r="AQ52" t="str">
        <f>VLOOKUP($B52,Miljövärden!$B$1:$H$446,6,FALSE)</f>
        <v>Nej</v>
      </c>
      <c r="AU52">
        <f t="shared" si="3"/>
        <v>1.159</v>
      </c>
      <c r="AV52">
        <f t="shared" si="4"/>
        <v>0</v>
      </c>
      <c r="AW52">
        <f t="shared" si="5"/>
        <v>65.067999999999998</v>
      </c>
      <c r="AX52">
        <f t="shared" si="6"/>
        <v>6.3760000000000003</v>
      </c>
      <c r="AZ52">
        <f t="shared" si="7"/>
        <v>71.444000000000003</v>
      </c>
    </row>
    <row r="53" spans="1:52" customFormat="1" x14ac:dyDescent="0.25">
      <c r="A53" s="2" t="s">
        <v>101</v>
      </c>
      <c r="B53" s="2" t="s">
        <v>104</v>
      </c>
      <c r="C53">
        <f>VLOOKUP($B53,'Tillförd energi'!$B$1:$AS$566,MATCH(C$1,'Tillförd energi'!$B$1:$AQ$1,0),FALSE)</f>
        <v>0</v>
      </c>
      <c r="D53">
        <f>VLOOKUP($B53,'Tillförd energi'!$B$1:$AS$566,MATCH(D$1,'Tillförd energi'!$B$1:$AQ$1,0),FALSE)</f>
        <v>0</v>
      </c>
      <c r="E53">
        <f>VLOOKUP($B53,'Tillförd energi'!$B$1:$AS$566,MATCH(E$1,'Tillförd energi'!$B$1:$AQ$1,0),FALSE)</f>
        <v>0</v>
      </c>
      <c r="F53">
        <f>VLOOKUP($B53,'Tillförd energi'!$B$1:$AS$566,MATCH(F$1,'Tillförd energi'!$B$1:$AQ$1,0),FALSE)</f>
        <v>0</v>
      </c>
      <c r="G53">
        <f>VLOOKUP($B53,'Tillförd energi'!$B$1:$AS$566,MATCH(G$1,'Tillförd energi'!$B$1:$AQ$1,0),FALSE)</f>
        <v>0</v>
      </c>
      <c r="H53">
        <f>VLOOKUP($B53,'Tillförd energi'!$B$1:$AS$566,MATCH(H$1,'Tillförd energi'!$B$1:$AQ$1,0),FALSE)</f>
        <v>0</v>
      </c>
      <c r="I53">
        <f>VLOOKUP($B53,'Tillförd energi'!$B$1:$AS$566,MATCH(I$1,'Tillförd energi'!$B$1:$AQ$1,0),FALSE)</f>
        <v>0</v>
      </c>
      <c r="J53">
        <f>VLOOKUP($B53,'Tillförd energi'!$B$1:$AS$566,MATCH(J$1,'Tillförd energi'!$B$1:$AQ$1,0),FALSE)</f>
        <v>5.5679999999999996</v>
      </c>
      <c r="K53">
        <v>0</v>
      </c>
      <c r="L53">
        <f>VLOOKUP($B53,'Tillförd energi'!$B$1:$AS$566,MATCH(L$1,'Tillförd energi'!$B$1:$AQ$1,0),FALSE)</f>
        <v>0</v>
      </c>
      <c r="M53">
        <f>VLOOKUP($B53,'Tillförd energi'!$B$1:$AS$566,MATCH(M$1,'Tillförd energi'!$B$1:$AQ$1,0),FALSE)</f>
        <v>0</v>
      </c>
      <c r="N53">
        <f>VLOOKUP($B53,'Tillförd energi'!$B$1:$AS$566,MATCH(N$1,'Tillförd energi'!$B$1:$AQ$1,0),FALSE)</f>
        <v>0</v>
      </c>
      <c r="O53">
        <f>VLOOKUP($B53,'Tillförd energi'!$B$1:$AS$566,MATCH(O$1,'Tillförd energi'!$B$1:$AQ$1,0),FALSE)</f>
        <v>0</v>
      </c>
      <c r="P53">
        <f>VLOOKUP($B53,'Tillförd energi'!$B$1:$AS$566,MATCH(P$1,'Tillförd energi'!$B$1:$AQ$1,0),FALSE)</f>
        <v>0</v>
      </c>
      <c r="Q53">
        <f>VLOOKUP($B53,'Tillförd energi'!$B$1:$AS$566,MATCH(Q$1,'Tillförd energi'!$B$1:$AQ$1,0),FALSE)</f>
        <v>0</v>
      </c>
      <c r="R53">
        <f>VLOOKUP($B53,'Tillförd energi'!$B$1:$AS$566,MATCH(R$1,'Tillförd energi'!$B$1:$AQ$1,0),FALSE)</f>
        <v>0</v>
      </c>
      <c r="S53">
        <f>VLOOKUP($B53,'Tillförd energi'!$B$1:$AS$566,MATCH(S$1,'Tillförd energi'!$B$1:$AQ$1,0),FALSE)</f>
        <v>0</v>
      </c>
      <c r="T53">
        <f>VLOOKUP($B53,'Tillförd energi'!$B$1:$AS$566,MATCH(T$1,'Tillförd energi'!$B$1:$AQ$1,0),FALSE)</f>
        <v>0</v>
      </c>
      <c r="U53">
        <f>VLOOKUP($B53,'Tillförd energi'!$B$1:$AS$566,MATCH(U$1,'Tillförd energi'!$B$1:$AQ$1,0),FALSE)</f>
        <v>0</v>
      </c>
      <c r="V53">
        <f>VLOOKUP($B53,'Tillförd energi'!$B$1:$AS$566,MATCH(V$1,'Tillförd energi'!$B$1:$AQ$1,0),FALSE)</f>
        <v>0</v>
      </c>
      <c r="W53">
        <f>VLOOKUP($B53,'Tillförd energi'!$B$1:$AS$566,MATCH(W$1,'Tillförd energi'!$B$1:$AQ$1,0),FALSE)</f>
        <v>7.298</v>
      </c>
      <c r="X53">
        <f>VLOOKUP($B53,'Tillförd energi'!$B$1:$AS$566,MATCH(X$1,'Tillförd energi'!$B$1:$AQ$1,0),FALSE)</f>
        <v>0</v>
      </c>
      <c r="Y53">
        <f>VLOOKUP($B53,'Tillförd energi'!$B$1:$AS$566,MATCH(Y$1,'Tillförd energi'!$B$1:$AQ$1,0),FALSE)</f>
        <v>0</v>
      </c>
      <c r="Z53">
        <f>VLOOKUP($B53,'Tillförd energi'!$B$1:$AS$566,MATCH(Z$1,'Tillförd energi'!$B$1:$AQ$1,0),FALSE)</f>
        <v>0</v>
      </c>
      <c r="AA53">
        <f>VLOOKUP($B53,'Tillförd energi'!$B$1:$AS$566,MATCH(AA$1,'Tillförd energi'!$B$1:$AQ$1,0),FALSE)</f>
        <v>0</v>
      </c>
      <c r="AB53">
        <f>VLOOKUP($B53,'Tillförd energi'!$B$1:$AS$566,MATCH(AB$1,'Tillförd energi'!$B$1:$AQ$1,0),FALSE)</f>
        <v>0</v>
      </c>
      <c r="AC53">
        <f>VLOOKUP($B53,'Tillförd energi'!$B$1:$AS$566,MATCH(AC$1,'Tillförd energi'!$B$1:$AQ$1,0),FALSE)</f>
        <v>0</v>
      </c>
      <c r="AD53">
        <f>VLOOKUP($B53,'Tillförd energi'!$B$1:$AS$566,MATCH(AD$1,'Tillförd energi'!$B$1:$AQ$1,0),FALSE)</f>
        <v>0</v>
      </c>
      <c r="AE53">
        <f>VLOOKUP($B53,'Tillförd energi'!$B$1:$AS$566,MATCH(AE$1,'Tillförd energi'!$B$1:$AQ$1,0),FALSE)</f>
        <v>0</v>
      </c>
      <c r="AF53">
        <f>VLOOKUP($B53,'Tillförd energi'!$B$1:$AS$566,MATCH(AF$1,'Tillförd energi'!$B$1:$AQ$1,0),FALSE)</f>
        <v>0.20799999999999999</v>
      </c>
      <c r="AG53">
        <f>IFERROR(VLOOKUP(B53,Miljö!$B$1:$S$476,9,FALSE)/1,0)</f>
        <v>0</v>
      </c>
      <c r="AI53">
        <f t="shared" si="0"/>
        <v>13.074</v>
      </c>
      <c r="AJ53">
        <f t="shared" si="1"/>
        <v>13.074</v>
      </c>
      <c r="AK53">
        <f>IF(ISERROR(1/VLOOKUP($B53,Leveranser!$B$1:$S$500,MATCH("såld värme (gwh)",Leveranser!$B$1:$S$1,0),FALSE)),"",VLOOKUP($B53,Leveranser!$B$1:$S$500,MATCH("såld värme (gwh)",Leveranser!$B$1:$S$1,0),FALSE))</f>
        <v>28.2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37">
        <f t="shared" si="2"/>
        <v>2.1569527306103717</v>
      </c>
      <c r="AO53" t="s">
        <v>1272</v>
      </c>
      <c r="AP53" t="str">
        <f>VLOOKUP($B53,Miljövärden!$B$1:$H$446,7,FALSE)</f>
        <v>Ja</v>
      </c>
      <c r="AQ53" t="str">
        <f>VLOOKUP($B53,Miljövärden!$B$1:$H$446,6,FALSE)</f>
        <v>Nej</v>
      </c>
      <c r="AU53">
        <f t="shared" si="3"/>
        <v>0.20799999999999999</v>
      </c>
      <c r="AV53">
        <f t="shared" si="4"/>
        <v>0</v>
      </c>
      <c r="AW53">
        <f t="shared" si="5"/>
        <v>0</v>
      </c>
      <c r="AX53">
        <f t="shared" si="6"/>
        <v>0</v>
      </c>
      <c r="AZ53">
        <f t="shared" si="7"/>
        <v>7.298</v>
      </c>
    </row>
    <row r="54" spans="1:52" customFormat="1" x14ac:dyDescent="0.25">
      <c r="A54" s="2" t="s">
        <v>101</v>
      </c>
      <c r="B54" s="2" t="s">
        <v>105</v>
      </c>
      <c r="C54">
        <f>VLOOKUP($B54,'Tillförd energi'!$B$1:$AS$566,MATCH(C$1,'Tillförd energi'!$B$1:$AQ$1,0),FALSE)</f>
        <v>0</v>
      </c>
      <c r="D54">
        <f>VLOOKUP($B54,'Tillförd energi'!$B$1:$AS$566,MATCH(D$1,'Tillförd energi'!$B$1:$AQ$1,0),FALSE)</f>
        <v>8.1000000000000003E-2</v>
      </c>
      <c r="E54">
        <f>VLOOKUP($B54,'Tillförd energi'!$B$1:$AS$566,MATCH(E$1,'Tillförd energi'!$B$1:$AQ$1,0),FALSE)</f>
        <v>0</v>
      </c>
      <c r="F54">
        <f>VLOOKUP($B54,'Tillförd energi'!$B$1:$AS$566,MATCH(F$1,'Tillförd energi'!$B$1:$AQ$1,0),FALSE)</f>
        <v>0</v>
      </c>
      <c r="G54">
        <f>VLOOKUP($B54,'Tillförd energi'!$B$1:$AS$566,MATCH(G$1,'Tillförd energi'!$B$1:$AQ$1,0),FALSE)</f>
        <v>0</v>
      </c>
      <c r="H54">
        <f>VLOOKUP($B54,'Tillförd energi'!$B$1:$AS$566,MATCH(H$1,'Tillförd energi'!$B$1:$AQ$1,0),FALSE)</f>
        <v>0</v>
      </c>
      <c r="I54">
        <f>VLOOKUP($B54,'Tillförd energi'!$B$1:$AS$566,MATCH(I$1,'Tillförd energi'!$B$1:$AQ$1,0),FALSE)</f>
        <v>0</v>
      </c>
      <c r="J54">
        <f>VLOOKUP($B54,'Tillförd energi'!$B$1:$AS$566,MATCH(J$1,'Tillförd energi'!$B$1:$AQ$1,0),FALSE)</f>
        <v>0</v>
      </c>
      <c r="K54">
        <v>0</v>
      </c>
      <c r="L54">
        <f>VLOOKUP($B54,'Tillförd energi'!$B$1:$AS$566,MATCH(L$1,'Tillförd energi'!$B$1:$AQ$1,0),FALSE)</f>
        <v>0</v>
      </c>
      <c r="M54">
        <f>VLOOKUP($B54,'Tillförd energi'!$B$1:$AS$566,MATCH(M$1,'Tillförd energi'!$B$1:$AQ$1,0),FALSE)</f>
        <v>0</v>
      </c>
      <c r="N54">
        <f>VLOOKUP($B54,'Tillförd energi'!$B$1:$AS$566,MATCH(N$1,'Tillförd energi'!$B$1:$AQ$1,0),FALSE)</f>
        <v>0</v>
      </c>
      <c r="O54">
        <f>VLOOKUP($B54,'Tillförd energi'!$B$1:$AS$566,MATCH(O$1,'Tillförd energi'!$B$1:$AQ$1,0),FALSE)</f>
        <v>0</v>
      </c>
      <c r="P54">
        <f>VLOOKUP($B54,'Tillförd energi'!$B$1:$AS$566,MATCH(P$1,'Tillförd energi'!$B$1:$AQ$1,0),FALSE)</f>
        <v>23.355</v>
      </c>
      <c r="Q54">
        <f>VLOOKUP($B54,'Tillförd energi'!$B$1:$AS$566,MATCH(Q$1,'Tillförd energi'!$B$1:$AQ$1,0),FALSE)</f>
        <v>0</v>
      </c>
      <c r="R54">
        <f>VLOOKUP($B54,'Tillförd energi'!$B$1:$AS$566,MATCH(R$1,'Tillförd energi'!$B$1:$AQ$1,0),FALSE)</f>
        <v>5.9260000000000002</v>
      </c>
      <c r="S54">
        <f>VLOOKUP($B54,'Tillförd energi'!$B$1:$AS$566,MATCH(S$1,'Tillförd energi'!$B$1:$AQ$1,0),FALSE)</f>
        <v>0</v>
      </c>
      <c r="T54">
        <f>VLOOKUP($B54,'Tillförd energi'!$B$1:$AS$566,MATCH(T$1,'Tillförd energi'!$B$1:$AQ$1,0),FALSE)</f>
        <v>0</v>
      </c>
      <c r="U54">
        <f>VLOOKUP($B54,'Tillförd energi'!$B$1:$AS$566,MATCH(U$1,'Tillförd energi'!$B$1:$AQ$1,0),FALSE)</f>
        <v>0</v>
      </c>
      <c r="V54">
        <f>VLOOKUP($B54,'Tillförd energi'!$B$1:$AS$566,MATCH(V$1,'Tillförd energi'!$B$1:$AQ$1,0),FALSE)</f>
        <v>0</v>
      </c>
      <c r="W54">
        <f>VLOOKUP($B54,'Tillförd energi'!$B$1:$AS$566,MATCH(W$1,'Tillförd energi'!$B$1:$AQ$1,0),FALSE)</f>
        <v>0.74299999999999999</v>
      </c>
      <c r="X54">
        <f>VLOOKUP($B54,'Tillförd energi'!$B$1:$AS$566,MATCH(X$1,'Tillförd energi'!$B$1:$AQ$1,0),FALSE)</f>
        <v>0</v>
      </c>
      <c r="Y54">
        <f>VLOOKUP($B54,'Tillförd energi'!$B$1:$AS$566,MATCH(Y$1,'Tillförd energi'!$B$1:$AQ$1,0),FALSE)</f>
        <v>0</v>
      </c>
      <c r="Z54">
        <f>VLOOKUP($B54,'Tillförd energi'!$B$1:$AS$566,MATCH(Z$1,'Tillförd energi'!$B$1:$AQ$1,0),FALSE)</f>
        <v>0</v>
      </c>
      <c r="AA54">
        <f>VLOOKUP($B54,'Tillförd energi'!$B$1:$AS$566,MATCH(AA$1,'Tillförd energi'!$B$1:$AQ$1,0),FALSE)</f>
        <v>0</v>
      </c>
      <c r="AB54">
        <f>VLOOKUP($B54,'Tillförd energi'!$B$1:$AS$566,MATCH(AB$1,'Tillförd energi'!$B$1:$AQ$1,0),FALSE)</f>
        <v>0</v>
      </c>
      <c r="AC54">
        <f>VLOOKUP($B54,'Tillförd energi'!$B$1:$AS$566,MATCH(AC$1,'Tillförd energi'!$B$1:$AQ$1,0),FALSE)</f>
        <v>0</v>
      </c>
      <c r="AD54">
        <f>VLOOKUP($B54,'Tillförd energi'!$B$1:$AS$566,MATCH(AD$1,'Tillförd energi'!$B$1:$AQ$1,0),FALSE)</f>
        <v>8.5939999999999994</v>
      </c>
      <c r="AE54">
        <f>VLOOKUP($B54,'Tillförd energi'!$B$1:$AS$566,MATCH(AE$1,'Tillförd energi'!$B$1:$AQ$1,0),FALSE)</f>
        <v>0</v>
      </c>
      <c r="AF54">
        <f>VLOOKUP($B54,'Tillförd energi'!$B$1:$AS$566,MATCH(AF$1,'Tillförd energi'!$B$1:$AQ$1,0),FALSE)</f>
        <v>0.88800000000000001</v>
      </c>
      <c r="AG54">
        <f>IFERROR(VLOOKUP(B54,Miljö!$B$1:$S$476,9,FALSE)/1,0)</f>
        <v>0</v>
      </c>
      <c r="AI54">
        <f t="shared" si="0"/>
        <v>39.586999999999996</v>
      </c>
      <c r="AJ54">
        <f t="shared" si="1"/>
        <v>39.586999999999996</v>
      </c>
      <c r="AK54">
        <f>IF(ISERROR(1/VLOOKUP($B54,Leveranser!$B$1:$S$500,MATCH("såld värme (gwh)",Leveranser!$B$1:$S$1,0),FALSE)),"",VLOOKUP($B54,Leveranser!$B$1:$S$500,MATCH("såld värme (gwh)",Leveranser!$B$1:$S$1,0),FALSE))</f>
        <v>29.9</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37">
        <f t="shared" si="2"/>
        <v>0.75529845656402361</v>
      </c>
      <c r="AP54" t="str">
        <f>VLOOKUP($B54,Miljövärden!$B$1:$H$446,7,FALSE)</f>
        <v>Ja</v>
      </c>
      <c r="AQ54" t="str">
        <f>VLOOKUP($B54,Miljövärden!$B$1:$H$446,6,FALSE)</f>
        <v>Nej</v>
      </c>
      <c r="AU54">
        <f t="shared" si="3"/>
        <v>0.88800000000000001</v>
      </c>
      <c r="AV54">
        <f t="shared" si="4"/>
        <v>0</v>
      </c>
      <c r="AW54">
        <f t="shared" si="5"/>
        <v>23.355</v>
      </c>
      <c r="AX54">
        <f t="shared" si="6"/>
        <v>5.9260000000000002</v>
      </c>
      <c r="AZ54">
        <f t="shared" si="7"/>
        <v>30.023999999999997</v>
      </c>
    </row>
    <row r="55" spans="1:52" customFormat="1" x14ac:dyDescent="0.25">
      <c r="A55" s="2" t="s">
        <v>101</v>
      </c>
      <c r="B55" s="2" t="s">
        <v>106</v>
      </c>
      <c r="C55">
        <f>VLOOKUP($B55,'Tillförd energi'!$B$1:$AS$566,MATCH(C$1,'Tillförd energi'!$B$1:$AQ$1,0),FALSE)</f>
        <v>0</v>
      </c>
      <c r="D55">
        <f>VLOOKUP($B55,'Tillförd energi'!$B$1:$AS$566,MATCH(D$1,'Tillförd energi'!$B$1:$AQ$1,0),FALSE)</f>
        <v>0.22800000000000001</v>
      </c>
      <c r="E55">
        <f>VLOOKUP($B55,'Tillförd energi'!$B$1:$AS$566,MATCH(E$1,'Tillförd energi'!$B$1:$AQ$1,0),FALSE)</f>
        <v>0</v>
      </c>
      <c r="F55">
        <f>VLOOKUP($B55,'Tillförd energi'!$B$1:$AS$566,MATCH(F$1,'Tillförd energi'!$B$1:$AQ$1,0),FALSE)</f>
        <v>0</v>
      </c>
      <c r="G55">
        <f>VLOOKUP($B55,'Tillförd energi'!$B$1:$AS$566,MATCH(G$1,'Tillförd energi'!$B$1:$AQ$1,0),FALSE)</f>
        <v>0</v>
      </c>
      <c r="H55">
        <f>VLOOKUP($B55,'Tillförd energi'!$B$1:$AS$566,MATCH(H$1,'Tillförd energi'!$B$1:$AQ$1,0),FALSE)</f>
        <v>0</v>
      </c>
      <c r="I55">
        <f>VLOOKUP($B55,'Tillförd energi'!$B$1:$AS$566,MATCH(I$1,'Tillförd energi'!$B$1:$AQ$1,0),FALSE)</f>
        <v>0</v>
      </c>
      <c r="J55">
        <f>VLOOKUP($B55,'Tillförd energi'!$B$1:$AS$566,MATCH(J$1,'Tillförd energi'!$B$1:$AQ$1,0),FALSE)</f>
        <v>0</v>
      </c>
      <c r="K55">
        <v>0</v>
      </c>
      <c r="L55">
        <f>VLOOKUP($B55,'Tillförd energi'!$B$1:$AS$566,MATCH(L$1,'Tillförd energi'!$B$1:$AQ$1,0),FALSE)</f>
        <v>0</v>
      </c>
      <c r="M55">
        <f>VLOOKUP($B55,'Tillförd energi'!$B$1:$AS$566,MATCH(M$1,'Tillförd energi'!$B$1:$AQ$1,0),FALSE)</f>
        <v>0</v>
      </c>
      <c r="N55">
        <f>VLOOKUP($B55,'Tillförd energi'!$B$1:$AS$566,MATCH(N$1,'Tillförd energi'!$B$1:$AQ$1,0),FALSE)</f>
        <v>0</v>
      </c>
      <c r="O55">
        <f>VLOOKUP($B55,'Tillförd energi'!$B$1:$AS$566,MATCH(O$1,'Tillförd energi'!$B$1:$AQ$1,0),FALSE)</f>
        <v>0</v>
      </c>
      <c r="P55">
        <f>VLOOKUP($B55,'Tillförd energi'!$B$1:$AS$566,MATCH(P$1,'Tillförd energi'!$B$1:$AQ$1,0),FALSE)</f>
        <v>17.512</v>
      </c>
      <c r="Q55">
        <f>VLOOKUP($B55,'Tillförd energi'!$B$1:$AS$566,MATCH(Q$1,'Tillförd energi'!$B$1:$AQ$1,0),FALSE)</f>
        <v>0</v>
      </c>
      <c r="R55">
        <f>VLOOKUP($B55,'Tillförd energi'!$B$1:$AS$566,MATCH(R$1,'Tillförd energi'!$B$1:$AQ$1,0),FALSE)</f>
        <v>19.355</v>
      </c>
      <c r="S55">
        <f>VLOOKUP($B55,'Tillförd energi'!$B$1:$AS$566,MATCH(S$1,'Tillförd energi'!$B$1:$AQ$1,0),FALSE)</f>
        <v>0</v>
      </c>
      <c r="T55">
        <f>VLOOKUP($B55,'Tillförd energi'!$B$1:$AS$566,MATCH(T$1,'Tillförd energi'!$B$1:$AQ$1,0),FALSE)</f>
        <v>0</v>
      </c>
      <c r="U55">
        <f>VLOOKUP($B55,'Tillförd energi'!$B$1:$AS$566,MATCH(U$1,'Tillförd energi'!$B$1:$AQ$1,0),FALSE)</f>
        <v>0</v>
      </c>
      <c r="V55">
        <f>VLOOKUP($B55,'Tillförd energi'!$B$1:$AS$566,MATCH(V$1,'Tillförd energi'!$B$1:$AQ$1,0),FALSE)</f>
        <v>0</v>
      </c>
      <c r="W55">
        <f>VLOOKUP($B55,'Tillförd energi'!$B$1:$AS$566,MATCH(W$1,'Tillförd energi'!$B$1:$AQ$1,0),FALSE)</f>
        <v>0</v>
      </c>
      <c r="X55">
        <f>VLOOKUP($B55,'Tillförd energi'!$B$1:$AS$566,MATCH(X$1,'Tillförd energi'!$B$1:$AQ$1,0),FALSE)</f>
        <v>0</v>
      </c>
      <c r="Y55">
        <f>VLOOKUP($B55,'Tillförd energi'!$B$1:$AS$566,MATCH(Y$1,'Tillförd energi'!$B$1:$AQ$1,0),FALSE)</f>
        <v>0</v>
      </c>
      <c r="Z55">
        <f>VLOOKUP($B55,'Tillförd energi'!$B$1:$AS$566,MATCH(Z$1,'Tillförd energi'!$B$1:$AQ$1,0),FALSE)</f>
        <v>0</v>
      </c>
      <c r="AA55">
        <f>VLOOKUP($B55,'Tillförd energi'!$B$1:$AS$566,MATCH(AA$1,'Tillförd energi'!$B$1:$AQ$1,0),FALSE)</f>
        <v>0</v>
      </c>
      <c r="AB55">
        <f>VLOOKUP($B55,'Tillförd energi'!$B$1:$AS$566,MATCH(AB$1,'Tillförd energi'!$B$1:$AQ$1,0),FALSE)</f>
        <v>0</v>
      </c>
      <c r="AC55">
        <f>VLOOKUP($B55,'Tillförd energi'!$B$1:$AS$566,MATCH(AC$1,'Tillförd energi'!$B$1:$AQ$1,0),FALSE)</f>
        <v>0</v>
      </c>
      <c r="AD55">
        <f>VLOOKUP($B55,'Tillförd energi'!$B$1:$AS$566,MATCH(AD$1,'Tillförd energi'!$B$1:$AQ$1,0),FALSE)</f>
        <v>0</v>
      </c>
      <c r="AE55">
        <f>VLOOKUP($B55,'Tillförd energi'!$B$1:$AS$566,MATCH(AE$1,'Tillförd energi'!$B$1:$AQ$1,0),FALSE)</f>
        <v>0</v>
      </c>
      <c r="AF55">
        <f>VLOOKUP($B55,'Tillförd energi'!$B$1:$AS$566,MATCH(AF$1,'Tillförd energi'!$B$1:$AQ$1,0),FALSE)</f>
        <v>0.87</v>
      </c>
      <c r="AG55">
        <f>IFERROR(VLOOKUP(B55,Miljö!$B$1:$S$476,9,FALSE)/1,0)</f>
        <v>0</v>
      </c>
      <c r="AI55">
        <f t="shared" si="0"/>
        <v>37.964999999999996</v>
      </c>
      <c r="AJ55">
        <f t="shared" si="1"/>
        <v>37.964999999999996</v>
      </c>
      <c r="AK55">
        <f>IF(ISERROR(1/VLOOKUP($B55,Leveranser!$B$1:$S$500,MATCH("såld värme (gwh)",Leveranser!$B$1:$S$1,0),FALSE)),"",VLOOKUP($B55,Leveranser!$B$1:$S$500,MATCH("såld värme (gwh)",Leveranser!$B$1:$S$1,0),FALSE))</f>
        <v>11.9</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37">
        <f t="shared" si="2"/>
        <v>0.3134465955485316</v>
      </c>
      <c r="AO55" t="s">
        <v>1272</v>
      </c>
      <c r="AP55" t="str">
        <f>VLOOKUP($B55,Miljövärden!$B$1:$H$446,7,FALSE)</f>
        <v>Ja</v>
      </c>
      <c r="AQ55" t="str">
        <f>VLOOKUP($B55,Miljövärden!$B$1:$H$446,6,FALSE)</f>
        <v>Nej</v>
      </c>
      <c r="AU55">
        <f t="shared" si="3"/>
        <v>0.87</v>
      </c>
      <c r="AV55">
        <f t="shared" si="4"/>
        <v>0</v>
      </c>
      <c r="AW55">
        <f t="shared" si="5"/>
        <v>17.512</v>
      </c>
      <c r="AX55">
        <f t="shared" si="6"/>
        <v>19.355</v>
      </c>
      <c r="AZ55">
        <f t="shared" si="7"/>
        <v>36.867000000000004</v>
      </c>
    </row>
    <row r="56" spans="1:52" customFormat="1" x14ac:dyDescent="0.25">
      <c r="A56" s="2" t="s">
        <v>101</v>
      </c>
      <c r="B56" s="2" t="s">
        <v>107</v>
      </c>
      <c r="C56">
        <f>VLOOKUP($B56,'Tillförd energi'!$B$1:$AS$566,MATCH(C$1,'Tillförd energi'!$B$1:$AQ$1,0),FALSE)</f>
        <v>3.2719999999999998</v>
      </c>
      <c r="D56">
        <f>VLOOKUP($B56,'Tillförd energi'!$B$1:$AS$566,MATCH(D$1,'Tillförd energi'!$B$1:$AQ$1,0),FALSE)</f>
        <v>1.825</v>
      </c>
      <c r="E56">
        <f>VLOOKUP($B56,'Tillförd energi'!$B$1:$AS$566,MATCH(E$1,'Tillförd energi'!$B$1:$AQ$1,0),FALSE)</f>
        <v>0</v>
      </c>
      <c r="F56">
        <f>VLOOKUP($B56,'Tillförd energi'!$B$1:$AS$566,MATCH(F$1,'Tillförd energi'!$B$1:$AQ$1,0),FALSE)</f>
        <v>15.99</v>
      </c>
      <c r="G56">
        <f>VLOOKUP($B56,'Tillförd energi'!$B$1:$AS$566,MATCH(G$1,'Tillförd energi'!$B$1:$AQ$1,0),FALSE)</f>
        <v>0</v>
      </c>
      <c r="H56">
        <f>VLOOKUP($B56,'Tillförd energi'!$B$1:$AS$566,MATCH(H$1,'Tillförd energi'!$B$1:$AQ$1,0),FALSE)</f>
        <v>0</v>
      </c>
      <c r="I56">
        <f>VLOOKUP($B56,'Tillförd energi'!$B$1:$AS$566,MATCH(I$1,'Tillförd energi'!$B$1:$AQ$1,0),FALSE)</f>
        <v>195.77799999999999</v>
      </c>
      <c r="J56">
        <f>VLOOKUP($B56,'Tillförd energi'!$B$1:$AS$566,MATCH(J$1,'Tillförd energi'!$B$1:$AQ$1,0),FALSE)</f>
        <v>0</v>
      </c>
      <c r="K56">
        <v>0</v>
      </c>
      <c r="L56">
        <f>VLOOKUP($B56,'Tillförd energi'!$B$1:$AS$566,MATCH(L$1,'Tillförd energi'!$B$1:$AQ$1,0),FALSE)</f>
        <v>0</v>
      </c>
      <c r="M56">
        <f>VLOOKUP($B56,'Tillförd energi'!$B$1:$AS$566,MATCH(M$1,'Tillförd energi'!$B$1:$AQ$1,0),FALSE)</f>
        <v>53.1477</v>
      </c>
      <c r="N56">
        <f>VLOOKUP($B56,'Tillförd energi'!$B$1:$AS$566,MATCH(N$1,'Tillförd energi'!$B$1:$AQ$1,0),FALSE)</f>
        <v>126.69799999999999</v>
      </c>
      <c r="O56">
        <f>VLOOKUP($B56,'Tillförd energi'!$B$1:$AS$566,MATCH(O$1,'Tillförd energi'!$B$1:$AQ$1,0),FALSE)</f>
        <v>171.874</v>
      </c>
      <c r="P56">
        <f>VLOOKUP($B56,'Tillförd energi'!$B$1:$AS$566,MATCH(P$1,'Tillförd energi'!$B$1:$AQ$1,0),FALSE)</f>
        <v>126.474</v>
      </c>
      <c r="Q56">
        <f>VLOOKUP($B56,'Tillförd energi'!$B$1:$AS$566,MATCH(Q$1,'Tillförd energi'!$B$1:$AQ$1,0),FALSE)</f>
        <v>95.539299999999997</v>
      </c>
      <c r="R56">
        <f>VLOOKUP($B56,'Tillförd energi'!$B$1:$AS$566,MATCH(R$1,'Tillförd energi'!$B$1:$AQ$1,0),FALSE)</f>
        <v>0</v>
      </c>
      <c r="S56">
        <f>VLOOKUP($B56,'Tillförd energi'!$B$1:$AS$566,MATCH(S$1,'Tillförd energi'!$B$1:$AQ$1,0),FALSE)</f>
        <v>0</v>
      </c>
      <c r="T56">
        <f>VLOOKUP($B56,'Tillförd energi'!$B$1:$AS$566,MATCH(T$1,'Tillförd energi'!$B$1:$AQ$1,0),FALSE)</f>
        <v>0</v>
      </c>
      <c r="U56">
        <f>VLOOKUP($B56,'Tillförd energi'!$B$1:$AS$566,MATCH(U$1,'Tillförd energi'!$B$1:$AQ$1,0),FALSE)</f>
        <v>0</v>
      </c>
      <c r="V56">
        <f>VLOOKUP($B56,'Tillförd energi'!$B$1:$AS$566,MATCH(V$1,'Tillförd energi'!$B$1:$AQ$1,0),FALSE)</f>
        <v>0</v>
      </c>
      <c r="W56">
        <f>VLOOKUP($B56,'Tillförd energi'!$B$1:$AS$566,MATCH(W$1,'Tillförd energi'!$B$1:$AQ$1,0),FALSE)</f>
        <v>0</v>
      </c>
      <c r="X56">
        <f>VLOOKUP($B56,'Tillförd energi'!$B$1:$AS$566,MATCH(X$1,'Tillförd energi'!$B$1:$AQ$1,0),FALSE)</f>
        <v>19.267499999999998</v>
      </c>
      <c r="Y56">
        <f>VLOOKUP($B56,'Tillförd energi'!$B$1:$AS$566,MATCH(Y$1,'Tillförd energi'!$B$1:$AQ$1,0),FALSE)</f>
        <v>75.956000000000003</v>
      </c>
      <c r="Z56">
        <f>VLOOKUP($B56,'Tillförd energi'!$B$1:$AS$566,MATCH(Z$1,'Tillförd energi'!$B$1:$AQ$1,0),FALSE)</f>
        <v>6.2214099999999997</v>
      </c>
      <c r="AA56">
        <f>VLOOKUP($B56,'Tillförd energi'!$B$1:$AS$566,MATCH(AA$1,'Tillförd energi'!$B$1:$AQ$1,0),FALSE)</f>
        <v>20.9</v>
      </c>
      <c r="AB56">
        <f>VLOOKUP($B56,'Tillförd energi'!$B$1:$AS$566,MATCH(AB$1,'Tillförd energi'!$B$1:$AQ$1,0),FALSE)</f>
        <v>46</v>
      </c>
      <c r="AC56">
        <f>VLOOKUP($B56,'Tillförd energi'!$B$1:$AS$566,MATCH(AC$1,'Tillförd energi'!$B$1:$AQ$1,0),FALSE)</f>
        <v>137.67099999999999</v>
      </c>
      <c r="AD56">
        <f>VLOOKUP($B56,'Tillförd energi'!$B$1:$AS$566,MATCH(AD$1,'Tillförd energi'!$B$1:$AQ$1,0),FALSE)</f>
        <v>87.01</v>
      </c>
      <c r="AE56">
        <f>VLOOKUP($B56,'Tillförd energi'!$B$1:$AS$566,MATCH(AE$1,'Tillförd energi'!$B$1:$AQ$1,0),FALSE)</f>
        <v>0</v>
      </c>
      <c r="AF56">
        <f>VLOOKUP($B56,'Tillförd energi'!$B$1:$AS$566,MATCH(AF$1,'Tillförd energi'!$B$1:$AQ$1,0),FALSE)</f>
        <v>47.0869</v>
      </c>
      <c r="AG56">
        <f>IFERROR(VLOOKUP(B56,Miljö!$B$1:$S$476,9,FALSE)/1,0)</f>
        <v>0</v>
      </c>
      <c r="AI56">
        <f t="shared" si="0"/>
        <v>1230.71081</v>
      </c>
      <c r="AJ56">
        <f t="shared" si="1"/>
        <v>1230.71081</v>
      </c>
      <c r="AK56">
        <f>IF(ISERROR(1/VLOOKUP($B56,Leveranser!$B$1:$S$500,MATCH("såld värme (gwh)",Leveranser!$B$1:$S$1,0),FALSE)),"",VLOOKUP($B56,Leveranser!$B$1:$S$500,MATCH("såld värme (gwh)",Leveranser!$B$1:$S$1,0),FALSE))</f>
        <v>986.65800000000002</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37">
        <f t="shared" si="2"/>
        <v>0.80169767908352085</v>
      </c>
      <c r="AP56" t="str">
        <f>VLOOKUP($B56,Miljövärden!$B$1:$H$446,7,FALSE)</f>
        <v>Ja</v>
      </c>
      <c r="AQ56" t="str">
        <f>VLOOKUP($B56,Miljövärden!$B$1:$H$446,6,FALSE)</f>
        <v>Nej</v>
      </c>
      <c r="AU56">
        <f t="shared" si="3"/>
        <v>74.208309999999997</v>
      </c>
      <c r="AV56">
        <f t="shared" si="4"/>
        <v>19.267499999999998</v>
      </c>
      <c r="AW56">
        <f t="shared" si="5"/>
        <v>573.73299999999995</v>
      </c>
      <c r="AX56">
        <f t="shared" si="6"/>
        <v>0</v>
      </c>
      <c r="AZ56">
        <f t="shared" si="7"/>
        <v>593.00049999999999</v>
      </c>
    </row>
    <row r="57" spans="1:52" customFormat="1" x14ac:dyDescent="0.25">
      <c r="A57" s="2" t="s">
        <v>101</v>
      </c>
      <c r="B57" s="2" t="s">
        <v>108</v>
      </c>
      <c r="C57">
        <f>VLOOKUP($B57,'Tillförd energi'!$B$1:$AS$566,MATCH(C$1,'Tillförd energi'!$B$1:$AQ$1,0),FALSE)</f>
        <v>0</v>
      </c>
      <c r="D57">
        <f>VLOOKUP($B57,'Tillförd energi'!$B$1:$AS$566,MATCH(D$1,'Tillförd energi'!$B$1:$AQ$1,0),FALSE)</f>
        <v>0</v>
      </c>
      <c r="E57">
        <f>VLOOKUP($B57,'Tillförd energi'!$B$1:$AS$566,MATCH(E$1,'Tillförd energi'!$B$1:$AQ$1,0),FALSE)</f>
        <v>0</v>
      </c>
      <c r="F57">
        <f>VLOOKUP($B57,'Tillförd energi'!$B$1:$AS$566,MATCH(F$1,'Tillförd energi'!$B$1:$AQ$1,0),FALSE)</f>
        <v>1.7809999999999999</v>
      </c>
      <c r="G57">
        <f>VLOOKUP($B57,'Tillförd energi'!$B$1:$AS$566,MATCH(G$1,'Tillförd energi'!$B$1:$AQ$1,0),FALSE)</f>
        <v>0</v>
      </c>
      <c r="H57">
        <f>VLOOKUP($B57,'Tillförd energi'!$B$1:$AS$566,MATCH(H$1,'Tillförd energi'!$B$1:$AQ$1,0),FALSE)</f>
        <v>0</v>
      </c>
      <c r="I57">
        <f>VLOOKUP($B57,'Tillförd energi'!$B$1:$AS$566,MATCH(I$1,'Tillförd energi'!$B$1:$AQ$1,0),FALSE)</f>
        <v>0</v>
      </c>
      <c r="J57">
        <f>VLOOKUP($B57,'Tillförd energi'!$B$1:$AS$566,MATCH(J$1,'Tillförd energi'!$B$1:$AQ$1,0),FALSE)</f>
        <v>0</v>
      </c>
      <c r="K57">
        <v>0</v>
      </c>
      <c r="L57">
        <f>VLOOKUP($B57,'Tillförd energi'!$B$1:$AS$566,MATCH(L$1,'Tillförd energi'!$B$1:$AQ$1,0),FALSE)</f>
        <v>0</v>
      </c>
      <c r="M57">
        <f>VLOOKUP($B57,'Tillförd energi'!$B$1:$AS$566,MATCH(M$1,'Tillförd energi'!$B$1:$AQ$1,0),FALSE)</f>
        <v>0</v>
      </c>
      <c r="N57">
        <f>VLOOKUP($B57,'Tillförd energi'!$B$1:$AS$566,MATCH(N$1,'Tillförd energi'!$B$1:$AQ$1,0),FALSE)</f>
        <v>0</v>
      </c>
      <c r="O57">
        <f>VLOOKUP($B57,'Tillförd energi'!$B$1:$AS$566,MATCH(O$1,'Tillförd energi'!$B$1:$AQ$1,0),FALSE)</f>
        <v>0</v>
      </c>
      <c r="P57">
        <f>VLOOKUP($B57,'Tillförd energi'!$B$1:$AS$566,MATCH(P$1,'Tillförd energi'!$B$1:$AQ$1,0),FALSE)</f>
        <v>0</v>
      </c>
      <c r="Q57">
        <f>VLOOKUP($B57,'Tillförd energi'!$B$1:$AS$566,MATCH(Q$1,'Tillförd energi'!$B$1:$AQ$1,0),FALSE)</f>
        <v>0</v>
      </c>
      <c r="R57">
        <f>VLOOKUP($B57,'Tillförd energi'!$B$1:$AS$566,MATCH(R$1,'Tillförd energi'!$B$1:$AQ$1,0),FALSE)</f>
        <v>35.341000000000001</v>
      </c>
      <c r="S57">
        <f>VLOOKUP($B57,'Tillförd energi'!$B$1:$AS$566,MATCH(S$1,'Tillförd energi'!$B$1:$AQ$1,0),FALSE)</f>
        <v>0</v>
      </c>
      <c r="T57">
        <f>VLOOKUP($B57,'Tillförd energi'!$B$1:$AS$566,MATCH(T$1,'Tillförd energi'!$B$1:$AQ$1,0),FALSE)</f>
        <v>0</v>
      </c>
      <c r="U57">
        <f>VLOOKUP($B57,'Tillförd energi'!$B$1:$AS$566,MATCH(U$1,'Tillförd energi'!$B$1:$AQ$1,0),FALSE)</f>
        <v>0</v>
      </c>
      <c r="V57">
        <f>VLOOKUP($B57,'Tillförd energi'!$B$1:$AS$566,MATCH(V$1,'Tillförd energi'!$B$1:$AQ$1,0),FALSE)</f>
        <v>0</v>
      </c>
      <c r="W57">
        <f>VLOOKUP($B57,'Tillförd energi'!$B$1:$AS$566,MATCH(W$1,'Tillförd energi'!$B$1:$AQ$1,0),FALSE)</f>
        <v>7.8330000000000002</v>
      </c>
      <c r="X57">
        <f>VLOOKUP($B57,'Tillförd energi'!$B$1:$AS$566,MATCH(X$1,'Tillförd energi'!$B$1:$AQ$1,0),FALSE)</f>
        <v>0</v>
      </c>
      <c r="Y57">
        <f>VLOOKUP($B57,'Tillförd energi'!$B$1:$AS$566,MATCH(Y$1,'Tillförd energi'!$B$1:$AQ$1,0),FALSE)</f>
        <v>0</v>
      </c>
      <c r="Z57">
        <f>VLOOKUP($B57,'Tillförd energi'!$B$1:$AS$566,MATCH(Z$1,'Tillförd energi'!$B$1:$AQ$1,0),FALSE)</f>
        <v>0</v>
      </c>
      <c r="AA57">
        <f>VLOOKUP($B57,'Tillförd energi'!$B$1:$AS$566,MATCH(AA$1,'Tillförd energi'!$B$1:$AQ$1,0),FALSE)</f>
        <v>76.248000000000005</v>
      </c>
      <c r="AB57">
        <f>VLOOKUP($B57,'Tillförd energi'!$B$1:$AS$566,MATCH(AB$1,'Tillförd energi'!$B$1:$AQ$1,0),FALSE)</f>
        <v>135.51599999999999</v>
      </c>
      <c r="AC57">
        <f>VLOOKUP($B57,'Tillförd energi'!$B$1:$AS$566,MATCH(AC$1,'Tillförd energi'!$B$1:$AQ$1,0),FALSE)</f>
        <v>0</v>
      </c>
      <c r="AD57">
        <f>VLOOKUP($B57,'Tillförd energi'!$B$1:$AS$566,MATCH(AD$1,'Tillförd energi'!$B$1:$AQ$1,0),FALSE)</f>
        <v>0</v>
      </c>
      <c r="AE57">
        <f>VLOOKUP($B57,'Tillförd energi'!$B$1:$AS$566,MATCH(AE$1,'Tillförd energi'!$B$1:$AQ$1,0),FALSE)</f>
        <v>0</v>
      </c>
      <c r="AF57">
        <f>VLOOKUP($B57,'Tillförd energi'!$B$1:$AS$566,MATCH(AF$1,'Tillförd energi'!$B$1:$AQ$1,0),FALSE)</f>
        <v>4.0640000000000001</v>
      </c>
      <c r="AG57">
        <f>IFERROR(VLOOKUP(B57,Miljö!$B$1:$S$476,9,FALSE)/1,0)</f>
        <v>58.418999999999997</v>
      </c>
      <c r="AI57">
        <f t="shared" si="0"/>
        <v>260.78300000000002</v>
      </c>
      <c r="AJ57">
        <f t="shared" si="1"/>
        <v>319.202</v>
      </c>
      <c r="AK57">
        <f>IF(ISERROR(1/VLOOKUP($B57,Leveranser!$B$1:$S$500,MATCH("såld värme (gwh)",Leveranser!$B$1:$S$1,0),FALSE)),"",VLOOKUP($B57,Leveranser!$B$1:$S$500,MATCH("såld värme (gwh)",Leveranser!$B$1:$S$1,0),FALSE))</f>
        <v>268.2</v>
      </c>
      <c r="AL57">
        <f>VLOOKUP($B57,Leveranser!$B$1:$Y$500,MATCH("Totalt såld fjärrvärme till andra fjärrvärmeföretag",Leveranser!$B$1:$AA$1,0),FALSE)</f>
        <v>15.382</v>
      </c>
      <c r="AM57">
        <f>IF(ISERROR(1/VLOOKUP($B57,Miljö!$B$1:$S$500,MATCH("Såld mängd produktionsspecifik fjärrvärme (GWh)",Miljö!$B$1:$R$1,0),FALSE)),0,VLOOKUP($B57,Miljö!$B$1:$S$500,MATCH("Såld mängd produktionsspecifik fjärrvärme (GWh)",Miljö!$B$1:$R$1,0),FALSE))</f>
        <v>0</v>
      </c>
      <c r="AN57" s="137">
        <f t="shared" si="2"/>
        <v>0.84022029937155784</v>
      </c>
      <c r="AP57" t="str">
        <f>VLOOKUP($B57,Miljövärden!$B$1:$H$446,7,FALSE)</f>
        <v>Ja</v>
      </c>
      <c r="AQ57" t="str">
        <f>VLOOKUP($B57,Miljövärden!$B$1:$H$446,6,FALSE)</f>
        <v>Nej</v>
      </c>
      <c r="AU57">
        <f t="shared" si="3"/>
        <v>80.312000000000012</v>
      </c>
      <c r="AV57">
        <f t="shared" si="4"/>
        <v>0</v>
      </c>
      <c r="AW57">
        <f t="shared" si="5"/>
        <v>0</v>
      </c>
      <c r="AX57">
        <f t="shared" si="6"/>
        <v>35.341000000000001</v>
      </c>
      <c r="AZ57">
        <f t="shared" si="7"/>
        <v>43.173999999999999</v>
      </c>
    </row>
    <row r="58" spans="1:52" customFormat="1" x14ac:dyDescent="0.25">
      <c r="A58" s="2" t="s">
        <v>101</v>
      </c>
      <c r="B58" s="2" t="s">
        <v>109</v>
      </c>
      <c r="C58">
        <f>VLOOKUP($B58,'Tillförd energi'!$B$1:$AS$566,MATCH(C$1,'Tillförd energi'!$B$1:$AQ$1,0),FALSE)</f>
        <v>0</v>
      </c>
      <c r="D58">
        <f>VLOOKUP($B58,'Tillförd energi'!$B$1:$AS$566,MATCH(D$1,'Tillförd energi'!$B$1:$AQ$1,0),FALSE)</f>
        <v>0.38</v>
      </c>
      <c r="E58">
        <f>VLOOKUP($B58,'Tillförd energi'!$B$1:$AS$566,MATCH(E$1,'Tillförd energi'!$B$1:$AQ$1,0),FALSE)</f>
        <v>0</v>
      </c>
      <c r="F58">
        <f>VLOOKUP($B58,'Tillförd energi'!$B$1:$AS$566,MATCH(F$1,'Tillförd energi'!$B$1:$AQ$1,0),FALSE)</f>
        <v>0</v>
      </c>
      <c r="G58">
        <f>VLOOKUP($B58,'Tillförd energi'!$B$1:$AS$566,MATCH(G$1,'Tillförd energi'!$B$1:$AQ$1,0),FALSE)</f>
        <v>0</v>
      </c>
      <c r="H58">
        <f>VLOOKUP($B58,'Tillförd energi'!$B$1:$AS$566,MATCH(H$1,'Tillförd energi'!$B$1:$AQ$1,0),FALSE)</f>
        <v>0</v>
      </c>
      <c r="I58">
        <f>VLOOKUP($B58,'Tillförd energi'!$B$1:$AS$566,MATCH(I$1,'Tillförd energi'!$B$1:$AQ$1,0),FALSE)</f>
        <v>0</v>
      </c>
      <c r="J58">
        <f>VLOOKUP($B58,'Tillförd energi'!$B$1:$AS$566,MATCH(J$1,'Tillförd energi'!$B$1:$AQ$1,0),FALSE)</f>
        <v>0</v>
      </c>
      <c r="K58">
        <v>0</v>
      </c>
      <c r="L58">
        <f>VLOOKUP($B58,'Tillförd energi'!$B$1:$AS$566,MATCH(L$1,'Tillförd energi'!$B$1:$AQ$1,0),FALSE)</f>
        <v>0</v>
      </c>
      <c r="M58">
        <f>VLOOKUP($B58,'Tillförd energi'!$B$1:$AS$566,MATCH(M$1,'Tillförd energi'!$B$1:$AQ$1,0),FALSE)</f>
        <v>0</v>
      </c>
      <c r="N58">
        <f>VLOOKUP($B58,'Tillförd energi'!$B$1:$AS$566,MATCH(N$1,'Tillförd energi'!$B$1:$AQ$1,0),FALSE)</f>
        <v>0</v>
      </c>
      <c r="O58">
        <f>VLOOKUP($B58,'Tillförd energi'!$B$1:$AS$566,MATCH(O$1,'Tillförd energi'!$B$1:$AQ$1,0),FALSE)</f>
        <v>0</v>
      </c>
      <c r="P58">
        <f>VLOOKUP($B58,'Tillförd energi'!$B$1:$AS$566,MATCH(P$1,'Tillförd energi'!$B$1:$AQ$1,0),FALSE)</f>
        <v>0</v>
      </c>
      <c r="Q58">
        <f>VLOOKUP($B58,'Tillförd energi'!$B$1:$AS$566,MATCH(Q$1,'Tillförd energi'!$B$1:$AQ$1,0),FALSE)</f>
        <v>0</v>
      </c>
      <c r="R58">
        <f>VLOOKUP($B58,'Tillförd energi'!$B$1:$AS$566,MATCH(R$1,'Tillförd energi'!$B$1:$AQ$1,0),FALSE)</f>
        <v>10.031000000000001</v>
      </c>
      <c r="S58">
        <f>VLOOKUP($B58,'Tillförd energi'!$B$1:$AS$566,MATCH(S$1,'Tillförd energi'!$B$1:$AQ$1,0),FALSE)</f>
        <v>26.52</v>
      </c>
      <c r="T58">
        <f>VLOOKUP($B58,'Tillförd energi'!$B$1:$AS$566,MATCH(T$1,'Tillförd energi'!$B$1:$AQ$1,0),FALSE)</f>
        <v>0</v>
      </c>
      <c r="U58">
        <f>VLOOKUP($B58,'Tillförd energi'!$B$1:$AS$566,MATCH(U$1,'Tillförd energi'!$B$1:$AQ$1,0),FALSE)</f>
        <v>0</v>
      </c>
      <c r="V58">
        <f>VLOOKUP($B58,'Tillförd energi'!$B$1:$AS$566,MATCH(V$1,'Tillförd energi'!$B$1:$AQ$1,0),FALSE)</f>
        <v>0</v>
      </c>
      <c r="W58">
        <f>VLOOKUP($B58,'Tillförd energi'!$B$1:$AS$566,MATCH(W$1,'Tillförd energi'!$B$1:$AQ$1,0),FALSE)</f>
        <v>3.5510000000000002</v>
      </c>
      <c r="X58">
        <f>VLOOKUP($B58,'Tillförd energi'!$B$1:$AS$566,MATCH(X$1,'Tillförd energi'!$B$1:$AQ$1,0),FALSE)</f>
        <v>0</v>
      </c>
      <c r="Y58">
        <f>VLOOKUP($B58,'Tillförd energi'!$B$1:$AS$566,MATCH(Y$1,'Tillförd energi'!$B$1:$AQ$1,0),FALSE)</f>
        <v>0</v>
      </c>
      <c r="Z58">
        <f>VLOOKUP($B58,'Tillförd energi'!$B$1:$AS$566,MATCH(Z$1,'Tillförd energi'!$B$1:$AQ$1,0),FALSE)</f>
        <v>0</v>
      </c>
      <c r="AA58">
        <f>VLOOKUP($B58,'Tillförd energi'!$B$1:$AS$566,MATCH(AA$1,'Tillförd energi'!$B$1:$AQ$1,0),FALSE)</f>
        <v>7.6120000000000001</v>
      </c>
      <c r="AB58">
        <f>VLOOKUP($B58,'Tillförd energi'!$B$1:$AS$566,MATCH(AB$1,'Tillförd energi'!$B$1:$AQ$1,0),FALSE)</f>
        <v>9.4320000000000004</v>
      </c>
      <c r="AC58">
        <f>VLOOKUP($B58,'Tillförd energi'!$B$1:$AS$566,MATCH(AC$1,'Tillförd energi'!$B$1:$AQ$1,0),FALSE)</f>
        <v>0</v>
      </c>
      <c r="AD58">
        <f>VLOOKUP($B58,'Tillförd energi'!$B$1:$AS$566,MATCH(AD$1,'Tillförd energi'!$B$1:$AQ$1,0),FALSE)</f>
        <v>0</v>
      </c>
      <c r="AE58">
        <f>VLOOKUP($B58,'Tillförd energi'!$B$1:$AS$566,MATCH(AE$1,'Tillförd energi'!$B$1:$AQ$1,0),FALSE)</f>
        <v>0</v>
      </c>
      <c r="AF58">
        <f>VLOOKUP($B58,'Tillförd energi'!$B$1:$AS$566,MATCH(AF$1,'Tillförd energi'!$B$1:$AQ$1,0),FALSE)</f>
        <v>0.498</v>
      </c>
      <c r="AG58">
        <f>IFERROR(VLOOKUP(B58,Miljö!$B$1:$S$476,9,FALSE)/1,0)</f>
        <v>0</v>
      </c>
      <c r="AI58">
        <f t="shared" si="0"/>
        <v>58.024000000000001</v>
      </c>
      <c r="AJ58">
        <f t="shared" si="1"/>
        <v>58.024000000000001</v>
      </c>
      <c r="AK58">
        <f>IF(ISERROR(1/VLOOKUP($B58,Leveranser!$B$1:$S$500,MATCH("såld värme (gwh)",Leveranser!$B$1:$S$1,0),FALSE)),"",VLOOKUP($B58,Leveranser!$B$1:$S$500,MATCH("såld värme (gwh)",Leveranser!$B$1:$S$1,0),FALSE))</f>
        <v>46.6</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37">
        <f t="shared" si="2"/>
        <v>0.80311595201985386</v>
      </c>
      <c r="AP58" t="str">
        <f>VLOOKUP($B58,Miljövärden!$B$1:$H$446,7,FALSE)</f>
        <v>Ja</v>
      </c>
      <c r="AQ58" t="str">
        <f>VLOOKUP($B58,Miljövärden!$B$1:$H$446,6,FALSE)</f>
        <v>Nej</v>
      </c>
      <c r="AU58">
        <f t="shared" si="3"/>
        <v>8.11</v>
      </c>
      <c r="AV58">
        <f t="shared" si="4"/>
        <v>0</v>
      </c>
      <c r="AW58">
        <f t="shared" si="5"/>
        <v>0</v>
      </c>
      <c r="AX58">
        <f t="shared" si="6"/>
        <v>36.551000000000002</v>
      </c>
      <c r="AZ58">
        <f t="shared" si="7"/>
        <v>40.102000000000004</v>
      </c>
    </row>
    <row r="59" spans="1:52" customFormat="1" x14ac:dyDescent="0.25">
      <c r="A59" s="2" t="s">
        <v>101</v>
      </c>
      <c r="B59" s="2" t="s">
        <v>110</v>
      </c>
      <c r="C59">
        <f>VLOOKUP($B59,'Tillförd energi'!$B$1:$AS$566,MATCH(C$1,'Tillförd energi'!$B$1:$AQ$1,0),FALSE)</f>
        <v>0</v>
      </c>
      <c r="D59">
        <f>VLOOKUP($B59,'Tillförd energi'!$B$1:$AS$566,MATCH(D$1,'Tillförd energi'!$B$1:$AQ$1,0),FALSE)</f>
        <v>0.45394600000000002</v>
      </c>
      <c r="E59">
        <f>VLOOKUP($B59,'Tillförd energi'!$B$1:$AS$566,MATCH(E$1,'Tillförd energi'!$B$1:$AQ$1,0),FALSE)</f>
        <v>0</v>
      </c>
      <c r="F59">
        <f>VLOOKUP($B59,'Tillförd energi'!$B$1:$AS$566,MATCH(F$1,'Tillförd energi'!$B$1:$AQ$1,0),FALSE)</f>
        <v>3.4915699999999998</v>
      </c>
      <c r="G59">
        <f>VLOOKUP($B59,'Tillförd energi'!$B$1:$AS$566,MATCH(G$1,'Tillförd energi'!$B$1:$AQ$1,0),FALSE)</f>
        <v>823.55499999999995</v>
      </c>
      <c r="H59">
        <f>VLOOKUP($B59,'Tillförd energi'!$B$1:$AS$566,MATCH(H$1,'Tillförd energi'!$B$1:$AQ$1,0),FALSE)</f>
        <v>0</v>
      </c>
      <c r="I59">
        <f>VLOOKUP($B59,'Tillförd energi'!$B$1:$AS$566,MATCH(I$1,'Tillförd energi'!$B$1:$AQ$1,0),FALSE)</f>
        <v>732.12900000000002</v>
      </c>
      <c r="J59">
        <f>VLOOKUP($B59,'Tillförd energi'!$B$1:$AS$566,MATCH(J$1,'Tillförd energi'!$B$1:$AQ$1,0),FALSE)</f>
        <v>0</v>
      </c>
      <c r="K59">
        <v>0</v>
      </c>
      <c r="L59">
        <f>VLOOKUP($B59,'Tillförd energi'!$B$1:$AS$566,MATCH(L$1,'Tillförd energi'!$B$1:$AQ$1,0),FALSE)</f>
        <v>0</v>
      </c>
      <c r="M59">
        <f>VLOOKUP($B59,'Tillförd energi'!$B$1:$AS$566,MATCH(M$1,'Tillförd energi'!$B$1:$AQ$1,0),FALSE)</f>
        <v>0</v>
      </c>
      <c r="N59">
        <f>VLOOKUP($B59,'Tillförd energi'!$B$1:$AS$566,MATCH(N$1,'Tillförd energi'!$B$1:$AQ$1,0),FALSE)</f>
        <v>0</v>
      </c>
      <c r="O59">
        <f>VLOOKUP($B59,'Tillförd energi'!$B$1:$AS$566,MATCH(O$1,'Tillförd energi'!$B$1:$AQ$1,0),FALSE)</f>
        <v>0</v>
      </c>
      <c r="P59">
        <f>VLOOKUP($B59,'Tillförd energi'!$B$1:$AS$566,MATCH(P$1,'Tillförd energi'!$B$1:$AQ$1,0),FALSE)</f>
        <v>71.164000000000001</v>
      </c>
      <c r="Q59">
        <f>VLOOKUP($B59,'Tillförd energi'!$B$1:$AS$566,MATCH(Q$1,'Tillförd energi'!$B$1:$AQ$1,0),FALSE)</f>
        <v>0</v>
      </c>
      <c r="R59">
        <f>VLOOKUP($B59,'Tillförd energi'!$B$1:$AS$566,MATCH(R$1,'Tillförd energi'!$B$1:$AQ$1,0),FALSE)</f>
        <v>0</v>
      </c>
      <c r="S59">
        <f>VLOOKUP($B59,'Tillförd energi'!$B$1:$AS$566,MATCH(S$1,'Tillförd energi'!$B$1:$AQ$1,0),FALSE)</f>
        <v>0</v>
      </c>
      <c r="T59">
        <f>VLOOKUP($B59,'Tillförd energi'!$B$1:$AS$566,MATCH(T$1,'Tillförd energi'!$B$1:$AQ$1,0),FALSE)</f>
        <v>0</v>
      </c>
      <c r="U59">
        <f>VLOOKUP($B59,'Tillförd energi'!$B$1:$AS$566,MATCH(U$1,'Tillförd energi'!$B$1:$AQ$1,0),FALSE)</f>
        <v>0</v>
      </c>
      <c r="V59">
        <f>VLOOKUP($B59,'Tillförd energi'!$B$1:$AS$566,MATCH(V$1,'Tillförd energi'!$B$1:$AQ$1,0),FALSE)</f>
        <v>0</v>
      </c>
      <c r="W59">
        <f>VLOOKUP($B59,'Tillförd energi'!$B$1:$AS$566,MATCH(W$1,'Tillförd energi'!$B$1:$AQ$1,0),FALSE)</f>
        <v>0</v>
      </c>
      <c r="X59">
        <f>VLOOKUP($B59,'Tillförd energi'!$B$1:$AS$566,MATCH(X$1,'Tillförd energi'!$B$1:$AQ$1,0),FALSE)</f>
        <v>0</v>
      </c>
      <c r="Y59">
        <f>VLOOKUP($B59,'Tillförd energi'!$B$1:$AS$566,MATCH(Y$1,'Tillförd energi'!$B$1:$AQ$1,0),FALSE)</f>
        <v>0</v>
      </c>
      <c r="Z59">
        <f>VLOOKUP($B59,'Tillförd energi'!$B$1:$AS$566,MATCH(Z$1,'Tillförd energi'!$B$1:$AQ$1,0),FALSE)</f>
        <v>0</v>
      </c>
      <c r="AA59">
        <f>VLOOKUP($B59,'Tillförd energi'!$B$1:$AS$566,MATCH(AA$1,'Tillförd energi'!$B$1:$AQ$1,0),FALSE)</f>
        <v>0.6</v>
      </c>
      <c r="AB59">
        <f>VLOOKUP($B59,'Tillförd energi'!$B$1:$AS$566,MATCH(AB$1,'Tillförd energi'!$B$1:$AQ$1,0),FALSE)</f>
        <v>1.3</v>
      </c>
      <c r="AC59">
        <f>VLOOKUP($B59,'Tillförd energi'!$B$1:$AS$566,MATCH(AC$1,'Tillförd energi'!$B$1:$AQ$1,0),FALSE)</f>
        <v>28.02</v>
      </c>
      <c r="AD59">
        <f>VLOOKUP($B59,'Tillförd energi'!$B$1:$AS$566,MATCH(AD$1,'Tillförd energi'!$B$1:$AQ$1,0),FALSE)</f>
        <v>98.995999999999995</v>
      </c>
      <c r="AE59">
        <f>VLOOKUP($B59,'Tillförd energi'!$B$1:$AS$566,MATCH(AE$1,'Tillförd energi'!$B$1:$AQ$1,0),FALSE)</f>
        <v>0</v>
      </c>
      <c r="AF59">
        <f>VLOOKUP($B59,'Tillförd energi'!$B$1:$AS$566,MATCH(AF$1,'Tillförd energi'!$B$1:$AQ$1,0),FALSE)</f>
        <v>25.4786</v>
      </c>
      <c r="AG59">
        <f>IFERROR(VLOOKUP(B59,Miljö!$B$1:$S$476,9,FALSE)/1,0)</f>
        <v>0</v>
      </c>
      <c r="AI59">
        <f t="shared" si="0"/>
        <v>1785.1881159999998</v>
      </c>
      <c r="AJ59">
        <f t="shared" si="1"/>
        <v>1785.1881159999998</v>
      </c>
      <c r="AK59">
        <f>IF(ISERROR(1/VLOOKUP($B59,Leveranser!$B$1:$S$500,MATCH("såld värme (gwh)",Leveranser!$B$1:$S$1,0),FALSE)),"",VLOOKUP($B59,Leveranser!$B$1:$S$500,MATCH("såld värme (gwh)",Leveranser!$B$1:$S$1,0),FALSE))</f>
        <v>2052</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37">
        <f t="shared" si="2"/>
        <v>1.1494586937973994</v>
      </c>
      <c r="AP59" t="str">
        <f>VLOOKUP($B59,Miljövärden!$B$1:$H$446,7,FALSE)</f>
        <v>Ja</v>
      </c>
      <c r="AQ59" t="str">
        <f>VLOOKUP($B59,Miljövärden!$B$1:$H$446,6,FALSE)</f>
        <v>Nej</v>
      </c>
      <c r="AU59">
        <f t="shared" si="3"/>
        <v>26.078600000000002</v>
      </c>
      <c r="AV59">
        <f t="shared" si="4"/>
        <v>0</v>
      </c>
      <c r="AW59">
        <f t="shared" si="5"/>
        <v>71.164000000000001</v>
      </c>
      <c r="AX59">
        <f t="shared" si="6"/>
        <v>0</v>
      </c>
      <c r="AZ59">
        <f t="shared" si="7"/>
        <v>71.164000000000001</v>
      </c>
    </row>
    <row r="60" spans="1:52" customFormat="1" x14ac:dyDescent="0.25">
      <c r="A60" s="2" t="s">
        <v>101</v>
      </c>
      <c r="B60" s="2" t="s">
        <v>111</v>
      </c>
      <c r="C60">
        <f>VLOOKUP($B60,'Tillförd energi'!$B$1:$AS$566,MATCH(C$1,'Tillförd energi'!$B$1:$AQ$1,0),FALSE)</f>
        <v>0</v>
      </c>
      <c r="D60">
        <f>VLOOKUP($B60,'Tillförd energi'!$B$1:$AS$566,MATCH(D$1,'Tillförd energi'!$B$1:$AQ$1,0),FALSE)</f>
        <v>0.98399999999999999</v>
      </c>
      <c r="E60">
        <f>VLOOKUP($B60,'Tillförd energi'!$B$1:$AS$566,MATCH(E$1,'Tillförd energi'!$B$1:$AQ$1,0),FALSE)</f>
        <v>0</v>
      </c>
      <c r="F60">
        <f>VLOOKUP($B60,'Tillförd energi'!$B$1:$AS$566,MATCH(F$1,'Tillförd energi'!$B$1:$AQ$1,0),FALSE)</f>
        <v>0</v>
      </c>
      <c r="G60">
        <f>VLOOKUP($B60,'Tillförd energi'!$B$1:$AS$566,MATCH(G$1,'Tillförd energi'!$B$1:$AQ$1,0),FALSE)</f>
        <v>0</v>
      </c>
      <c r="H60">
        <f>VLOOKUP($B60,'Tillförd energi'!$B$1:$AS$566,MATCH(H$1,'Tillförd energi'!$B$1:$AQ$1,0),FALSE)</f>
        <v>0</v>
      </c>
      <c r="I60">
        <f>VLOOKUP($B60,'Tillförd energi'!$B$1:$AS$566,MATCH(I$1,'Tillförd energi'!$B$1:$AQ$1,0),FALSE)</f>
        <v>59.436999999999998</v>
      </c>
      <c r="J60">
        <f>VLOOKUP($B60,'Tillförd energi'!$B$1:$AS$566,MATCH(J$1,'Tillförd energi'!$B$1:$AQ$1,0),FALSE)</f>
        <v>0</v>
      </c>
      <c r="K60">
        <v>0</v>
      </c>
      <c r="L60">
        <f>VLOOKUP($B60,'Tillförd energi'!$B$1:$AS$566,MATCH(L$1,'Tillförd energi'!$B$1:$AQ$1,0),FALSE)</f>
        <v>0</v>
      </c>
      <c r="M60">
        <f>VLOOKUP($B60,'Tillförd energi'!$B$1:$AS$566,MATCH(M$1,'Tillförd energi'!$B$1:$AQ$1,0),FALSE)</f>
        <v>18.084</v>
      </c>
      <c r="N60">
        <f>VLOOKUP($B60,'Tillförd energi'!$B$1:$AS$566,MATCH(N$1,'Tillförd energi'!$B$1:$AQ$1,0),FALSE)</f>
        <v>0</v>
      </c>
      <c r="O60">
        <f>VLOOKUP($B60,'Tillförd energi'!$B$1:$AS$566,MATCH(O$1,'Tillförd energi'!$B$1:$AQ$1,0),FALSE)</f>
        <v>0</v>
      </c>
      <c r="P60">
        <f>VLOOKUP($B60,'Tillförd energi'!$B$1:$AS$566,MATCH(P$1,'Tillförd energi'!$B$1:$AQ$1,0),FALSE)</f>
        <v>33.247</v>
      </c>
      <c r="Q60">
        <f>VLOOKUP($B60,'Tillförd energi'!$B$1:$AS$566,MATCH(Q$1,'Tillförd energi'!$B$1:$AQ$1,0),FALSE)</f>
        <v>16.0365</v>
      </c>
      <c r="R60">
        <f>VLOOKUP($B60,'Tillförd energi'!$B$1:$AS$566,MATCH(R$1,'Tillförd energi'!$B$1:$AQ$1,0),FALSE)</f>
        <v>0</v>
      </c>
      <c r="S60">
        <f>VLOOKUP($B60,'Tillförd energi'!$B$1:$AS$566,MATCH(S$1,'Tillförd energi'!$B$1:$AQ$1,0),FALSE)</f>
        <v>0</v>
      </c>
      <c r="T60">
        <f>VLOOKUP($B60,'Tillförd energi'!$B$1:$AS$566,MATCH(T$1,'Tillförd energi'!$B$1:$AQ$1,0),FALSE)</f>
        <v>0</v>
      </c>
      <c r="U60">
        <f>VLOOKUP($B60,'Tillförd energi'!$B$1:$AS$566,MATCH(U$1,'Tillförd energi'!$B$1:$AQ$1,0),FALSE)</f>
        <v>0</v>
      </c>
      <c r="V60">
        <f>VLOOKUP($B60,'Tillförd energi'!$B$1:$AS$566,MATCH(V$1,'Tillförd energi'!$B$1:$AQ$1,0),FALSE)</f>
        <v>0</v>
      </c>
      <c r="W60">
        <f>VLOOKUP($B60,'Tillförd energi'!$B$1:$AS$566,MATCH(W$1,'Tillförd energi'!$B$1:$AQ$1,0),FALSE)</f>
        <v>0</v>
      </c>
      <c r="X60">
        <f>VLOOKUP($B60,'Tillförd energi'!$B$1:$AS$566,MATCH(X$1,'Tillförd energi'!$B$1:$AQ$1,0),FALSE)</f>
        <v>0</v>
      </c>
      <c r="Y60">
        <f>VLOOKUP($B60,'Tillförd energi'!$B$1:$AS$566,MATCH(Y$1,'Tillförd energi'!$B$1:$AQ$1,0),FALSE)</f>
        <v>0</v>
      </c>
      <c r="Z60">
        <f>VLOOKUP($B60,'Tillförd energi'!$B$1:$AS$566,MATCH(Z$1,'Tillförd energi'!$B$1:$AQ$1,0),FALSE)</f>
        <v>0</v>
      </c>
      <c r="AA60">
        <f>VLOOKUP($B60,'Tillförd energi'!$B$1:$AS$566,MATCH(AA$1,'Tillförd energi'!$B$1:$AQ$1,0),FALSE)</f>
        <v>0</v>
      </c>
      <c r="AB60">
        <f>VLOOKUP($B60,'Tillförd energi'!$B$1:$AS$566,MATCH(AB$1,'Tillförd energi'!$B$1:$AQ$1,0),FALSE)</f>
        <v>0</v>
      </c>
      <c r="AC60">
        <f>VLOOKUP($B60,'Tillförd energi'!$B$1:$AS$566,MATCH(AC$1,'Tillförd energi'!$B$1:$AQ$1,0),FALSE)</f>
        <v>6.452</v>
      </c>
      <c r="AD60">
        <f>VLOOKUP($B60,'Tillförd energi'!$B$1:$AS$566,MATCH(AD$1,'Tillförd energi'!$B$1:$AQ$1,0),FALSE)</f>
        <v>0</v>
      </c>
      <c r="AE60">
        <f>VLOOKUP($B60,'Tillförd energi'!$B$1:$AS$566,MATCH(AE$1,'Tillförd energi'!$B$1:$AQ$1,0),FALSE)</f>
        <v>0</v>
      </c>
      <c r="AF60">
        <f>VLOOKUP($B60,'Tillförd energi'!$B$1:$AS$566,MATCH(AF$1,'Tillförd energi'!$B$1:$AQ$1,0),FALSE)</f>
        <v>3.5459999999999998</v>
      </c>
      <c r="AG60">
        <f>IFERROR(VLOOKUP(B60,Miljö!$B$1:$S$476,9,FALSE)/1,0)</f>
        <v>0</v>
      </c>
      <c r="AI60">
        <f t="shared" si="0"/>
        <v>137.78649999999999</v>
      </c>
      <c r="AJ60">
        <f t="shared" si="1"/>
        <v>137.78649999999999</v>
      </c>
      <c r="AK60">
        <f>IF(ISERROR(1/VLOOKUP($B60,Leveranser!$B$1:$S$500,MATCH("såld värme (gwh)",Leveranser!$B$1:$S$1,0),FALSE)),"",VLOOKUP($B60,Leveranser!$B$1:$S$500,MATCH("såld värme (gwh)",Leveranser!$B$1:$S$1,0),FALSE))</f>
        <v>99.8</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37">
        <f t="shared" si="2"/>
        <v>0.72430898527794818</v>
      </c>
      <c r="AP60" t="str">
        <f>VLOOKUP($B60,Miljövärden!$B$1:$H$446,7,FALSE)</f>
        <v>Ja</v>
      </c>
      <c r="AQ60" t="str">
        <f>VLOOKUP($B60,Miljövärden!$B$1:$H$446,6,FALSE)</f>
        <v>Ja</v>
      </c>
      <c r="AU60">
        <f t="shared" si="3"/>
        <v>3.5459999999999998</v>
      </c>
      <c r="AV60">
        <f t="shared" si="4"/>
        <v>0</v>
      </c>
      <c r="AW60">
        <f t="shared" si="5"/>
        <v>67.367500000000007</v>
      </c>
      <c r="AX60">
        <f t="shared" si="6"/>
        <v>0</v>
      </c>
      <c r="AZ60">
        <f t="shared" si="7"/>
        <v>67.367500000000007</v>
      </c>
    </row>
    <row r="61" spans="1:52" customFormat="1" x14ac:dyDescent="0.25">
      <c r="A61" s="2" t="s">
        <v>101</v>
      </c>
      <c r="B61" s="2" t="s">
        <v>112</v>
      </c>
      <c r="C61">
        <f>VLOOKUP($B61,'Tillförd energi'!$B$1:$AS$566,MATCH(C$1,'Tillförd energi'!$B$1:$AQ$1,0),FALSE)</f>
        <v>35.028799999999997</v>
      </c>
      <c r="D61">
        <f>VLOOKUP($B61,'Tillförd energi'!$B$1:$AS$566,MATCH(D$1,'Tillförd energi'!$B$1:$AQ$1,0),FALSE)</f>
        <v>10.7317</v>
      </c>
      <c r="E61">
        <f>VLOOKUP($B61,'Tillförd energi'!$B$1:$AS$566,MATCH(E$1,'Tillförd energi'!$B$1:$AQ$1,0),FALSE)</f>
        <v>0</v>
      </c>
      <c r="F61">
        <f>VLOOKUP($B61,'Tillförd energi'!$B$1:$AS$566,MATCH(F$1,'Tillförd energi'!$B$1:$AQ$1,0),FALSE)</f>
        <v>14.9</v>
      </c>
      <c r="G61">
        <f>VLOOKUP($B61,'Tillförd energi'!$B$1:$AS$566,MATCH(G$1,'Tillförd energi'!$B$1:$AQ$1,0),FALSE)</f>
        <v>0</v>
      </c>
      <c r="H61">
        <f>VLOOKUP($B61,'Tillförd energi'!$B$1:$AS$566,MATCH(H$1,'Tillförd energi'!$B$1:$AQ$1,0),FALSE)</f>
        <v>0</v>
      </c>
      <c r="I61">
        <f>VLOOKUP($B61,'Tillförd energi'!$B$1:$AS$566,MATCH(I$1,'Tillförd energi'!$B$1:$AQ$1,0),FALSE)</f>
        <v>590.77099999999996</v>
      </c>
      <c r="J61">
        <f>VLOOKUP($B61,'Tillförd energi'!$B$1:$AS$566,MATCH(J$1,'Tillförd energi'!$B$1:$AQ$1,0),FALSE)</f>
        <v>0</v>
      </c>
      <c r="K61">
        <v>0</v>
      </c>
      <c r="L61">
        <f>VLOOKUP($B61,'Tillförd energi'!$B$1:$AS$566,MATCH(L$1,'Tillförd energi'!$B$1:$AQ$1,0),FALSE)</f>
        <v>31.873799999999999</v>
      </c>
      <c r="M61">
        <f>VLOOKUP($B61,'Tillförd energi'!$B$1:$AS$566,MATCH(M$1,'Tillförd energi'!$B$1:$AQ$1,0),FALSE)</f>
        <v>0</v>
      </c>
      <c r="N61">
        <f>VLOOKUP($B61,'Tillförd energi'!$B$1:$AS$566,MATCH(N$1,'Tillförd energi'!$B$1:$AQ$1,0),FALSE)</f>
        <v>198.74100000000001</v>
      </c>
      <c r="O61">
        <f>VLOOKUP($B61,'Tillförd energi'!$B$1:$AS$566,MATCH(O$1,'Tillförd energi'!$B$1:$AQ$1,0),FALSE)</f>
        <v>0</v>
      </c>
      <c r="P61">
        <f>VLOOKUP($B61,'Tillförd energi'!$B$1:$AS$566,MATCH(P$1,'Tillförd energi'!$B$1:$AQ$1,0),FALSE)</f>
        <v>0</v>
      </c>
      <c r="Q61">
        <f>VLOOKUP($B61,'Tillförd energi'!$B$1:$AS$566,MATCH(Q$1,'Tillförd energi'!$B$1:$AQ$1,0),FALSE)</f>
        <v>0</v>
      </c>
      <c r="R61">
        <f>VLOOKUP($B61,'Tillförd energi'!$B$1:$AS$566,MATCH(R$1,'Tillförd energi'!$B$1:$AQ$1,0),FALSE)</f>
        <v>0</v>
      </c>
      <c r="S61">
        <f>VLOOKUP($B61,'Tillförd energi'!$B$1:$AS$566,MATCH(S$1,'Tillförd energi'!$B$1:$AQ$1,0),FALSE)</f>
        <v>0</v>
      </c>
      <c r="T61">
        <f>VLOOKUP($B61,'Tillförd energi'!$B$1:$AS$566,MATCH(T$1,'Tillförd energi'!$B$1:$AQ$1,0),FALSE)</f>
        <v>0</v>
      </c>
      <c r="U61">
        <f>VLOOKUP($B61,'Tillförd energi'!$B$1:$AS$566,MATCH(U$1,'Tillförd energi'!$B$1:$AQ$1,0),FALSE)</f>
        <v>0</v>
      </c>
      <c r="V61">
        <f>VLOOKUP($B61,'Tillförd energi'!$B$1:$AS$566,MATCH(V$1,'Tillförd energi'!$B$1:$AQ$1,0),FALSE)</f>
        <v>0</v>
      </c>
      <c r="W61">
        <f>VLOOKUP($B61,'Tillförd energi'!$B$1:$AS$566,MATCH(W$1,'Tillförd energi'!$B$1:$AQ$1,0),FALSE)</f>
        <v>0</v>
      </c>
      <c r="X61">
        <f>VLOOKUP($B61,'Tillförd energi'!$B$1:$AS$566,MATCH(X$1,'Tillförd energi'!$B$1:$AQ$1,0),FALSE)</f>
        <v>0</v>
      </c>
      <c r="Y61">
        <f>VLOOKUP($B61,'Tillförd energi'!$B$1:$AS$566,MATCH(Y$1,'Tillförd energi'!$B$1:$AQ$1,0),FALSE)</f>
        <v>0</v>
      </c>
      <c r="Z61">
        <f>VLOOKUP($B61,'Tillförd energi'!$B$1:$AS$566,MATCH(Z$1,'Tillförd energi'!$B$1:$AQ$1,0),FALSE)</f>
        <v>0</v>
      </c>
      <c r="AA61">
        <f>VLOOKUP($B61,'Tillförd energi'!$B$1:$AS$566,MATCH(AA$1,'Tillförd energi'!$B$1:$AQ$1,0),FALSE)</f>
        <v>0</v>
      </c>
      <c r="AB61">
        <f>VLOOKUP($B61,'Tillförd energi'!$B$1:$AS$566,MATCH(AB$1,'Tillförd energi'!$B$1:$AQ$1,0),FALSE)</f>
        <v>0</v>
      </c>
      <c r="AC61">
        <f>VLOOKUP($B61,'Tillförd energi'!$B$1:$AS$566,MATCH(AC$1,'Tillförd energi'!$B$1:$AQ$1,0),FALSE)</f>
        <v>48</v>
      </c>
      <c r="AD61">
        <f>VLOOKUP($B61,'Tillförd energi'!$B$1:$AS$566,MATCH(AD$1,'Tillförd energi'!$B$1:$AQ$1,0),FALSE)</f>
        <v>0</v>
      </c>
      <c r="AE61">
        <f>VLOOKUP($B61,'Tillförd energi'!$B$1:$AS$566,MATCH(AE$1,'Tillförd energi'!$B$1:$AQ$1,0),FALSE)</f>
        <v>0</v>
      </c>
      <c r="AF61">
        <f>VLOOKUP($B61,'Tillförd energi'!$B$1:$AS$566,MATCH(AF$1,'Tillförd energi'!$B$1:$AQ$1,0),FALSE)</f>
        <v>35.817700000000002</v>
      </c>
      <c r="AG61">
        <f>IFERROR(VLOOKUP(B61,Miljö!$B$1:$S$476,9,FALSE)/1,0)</f>
        <v>0</v>
      </c>
      <c r="AI61">
        <f t="shared" si="0"/>
        <v>965.86399999999981</v>
      </c>
      <c r="AJ61">
        <f t="shared" si="1"/>
        <v>965.86399999999981</v>
      </c>
      <c r="AK61">
        <f>IF(ISERROR(1/VLOOKUP($B61,Leveranser!$B$1:$S$500,MATCH("såld värme (gwh)",Leveranser!$B$1:$S$1,0),FALSE)),"",VLOOKUP($B61,Leveranser!$B$1:$S$500,MATCH("såld värme (gwh)",Leveranser!$B$1:$S$1,0),FALSE))</f>
        <v>867</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37">
        <f t="shared" si="2"/>
        <v>0.89764190403617916</v>
      </c>
      <c r="AP61" t="str">
        <f>VLOOKUP($B61,Miljövärden!$B$1:$H$446,7,FALSE)</f>
        <v>Ja</v>
      </c>
      <c r="AQ61" t="str">
        <f>VLOOKUP($B61,Miljövärden!$B$1:$H$446,6,FALSE)</f>
        <v>Nej</v>
      </c>
      <c r="AU61">
        <f t="shared" si="3"/>
        <v>35.817700000000002</v>
      </c>
      <c r="AV61">
        <f t="shared" si="4"/>
        <v>0</v>
      </c>
      <c r="AW61">
        <f t="shared" si="5"/>
        <v>198.74100000000001</v>
      </c>
      <c r="AX61">
        <f t="shared" si="6"/>
        <v>0</v>
      </c>
      <c r="AZ61">
        <f t="shared" si="7"/>
        <v>230.6148</v>
      </c>
    </row>
    <row r="62" spans="1:52" customFormat="1" x14ac:dyDescent="0.25">
      <c r="A62" s="2" t="s">
        <v>101</v>
      </c>
      <c r="B62" s="2" t="s">
        <v>113</v>
      </c>
      <c r="C62">
        <f>VLOOKUP($B62,'Tillförd energi'!$B$1:$AS$566,MATCH(C$1,'Tillförd energi'!$B$1:$AQ$1,0),FALSE)</f>
        <v>0</v>
      </c>
      <c r="D62">
        <f>VLOOKUP($B62,'Tillförd energi'!$B$1:$AS$566,MATCH(D$1,'Tillförd energi'!$B$1:$AQ$1,0),FALSE)</f>
        <v>0.109</v>
      </c>
      <c r="E62">
        <f>VLOOKUP($B62,'Tillförd energi'!$B$1:$AS$566,MATCH(E$1,'Tillförd energi'!$B$1:$AQ$1,0),FALSE)</f>
        <v>0</v>
      </c>
      <c r="F62">
        <f>VLOOKUP($B62,'Tillförd energi'!$B$1:$AS$566,MATCH(F$1,'Tillförd energi'!$B$1:$AQ$1,0),FALSE)</f>
        <v>0</v>
      </c>
      <c r="G62">
        <f>VLOOKUP($B62,'Tillförd energi'!$B$1:$AS$566,MATCH(G$1,'Tillförd energi'!$B$1:$AQ$1,0),FALSE)</f>
        <v>0</v>
      </c>
      <c r="H62">
        <f>VLOOKUP($B62,'Tillförd energi'!$B$1:$AS$566,MATCH(H$1,'Tillförd energi'!$B$1:$AQ$1,0),FALSE)</f>
        <v>0</v>
      </c>
      <c r="I62">
        <f>VLOOKUP($B62,'Tillförd energi'!$B$1:$AS$566,MATCH(I$1,'Tillförd energi'!$B$1:$AQ$1,0),FALSE)</f>
        <v>0</v>
      </c>
      <c r="J62">
        <f>VLOOKUP($B62,'Tillförd energi'!$B$1:$AS$566,MATCH(J$1,'Tillförd energi'!$B$1:$AQ$1,0),FALSE)</f>
        <v>0</v>
      </c>
      <c r="K62">
        <v>0</v>
      </c>
      <c r="L62">
        <f>VLOOKUP($B62,'Tillförd energi'!$B$1:$AS$566,MATCH(L$1,'Tillförd energi'!$B$1:$AQ$1,0),FALSE)</f>
        <v>0</v>
      </c>
      <c r="M62">
        <f>VLOOKUP($B62,'Tillförd energi'!$B$1:$AS$566,MATCH(M$1,'Tillförd energi'!$B$1:$AQ$1,0),FALSE)</f>
        <v>0</v>
      </c>
      <c r="N62">
        <f>VLOOKUP($B62,'Tillförd energi'!$B$1:$AS$566,MATCH(N$1,'Tillförd energi'!$B$1:$AQ$1,0),FALSE)</f>
        <v>16.763999999999999</v>
      </c>
      <c r="O62">
        <f>VLOOKUP($B62,'Tillförd energi'!$B$1:$AS$566,MATCH(O$1,'Tillförd energi'!$B$1:$AQ$1,0),FALSE)</f>
        <v>0</v>
      </c>
      <c r="P62">
        <f>VLOOKUP($B62,'Tillförd energi'!$B$1:$AS$566,MATCH(P$1,'Tillförd energi'!$B$1:$AQ$1,0),FALSE)</f>
        <v>7.8970000000000002</v>
      </c>
      <c r="Q62">
        <f>VLOOKUP($B62,'Tillförd energi'!$B$1:$AS$566,MATCH(Q$1,'Tillförd energi'!$B$1:$AQ$1,0),FALSE)</f>
        <v>0</v>
      </c>
      <c r="R62">
        <f>VLOOKUP($B62,'Tillförd energi'!$B$1:$AS$566,MATCH(R$1,'Tillförd energi'!$B$1:$AQ$1,0),FALSE)</f>
        <v>0</v>
      </c>
      <c r="S62">
        <f>VLOOKUP($B62,'Tillförd energi'!$B$1:$AS$566,MATCH(S$1,'Tillförd energi'!$B$1:$AQ$1,0),FALSE)</f>
        <v>0</v>
      </c>
      <c r="T62">
        <f>VLOOKUP($B62,'Tillförd energi'!$B$1:$AS$566,MATCH(T$1,'Tillförd energi'!$B$1:$AQ$1,0),FALSE)</f>
        <v>0</v>
      </c>
      <c r="U62">
        <f>VLOOKUP($B62,'Tillförd energi'!$B$1:$AS$566,MATCH(U$1,'Tillförd energi'!$B$1:$AQ$1,0),FALSE)</f>
        <v>0</v>
      </c>
      <c r="V62">
        <f>VLOOKUP($B62,'Tillförd energi'!$B$1:$AS$566,MATCH(V$1,'Tillförd energi'!$B$1:$AQ$1,0),FALSE)</f>
        <v>0</v>
      </c>
      <c r="W62">
        <f>VLOOKUP($B62,'Tillförd energi'!$B$1:$AS$566,MATCH(W$1,'Tillförd energi'!$B$1:$AQ$1,0),FALSE)</f>
        <v>0</v>
      </c>
      <c r="X62">
        <f>VLOOKUP($B62,'Tillförd energi'!$B$1:$AS$566,MATCH(X$1,'Tillförd energi'!$B$1:$AQ$1,0),FALSE)</f>
        <v>0</v>
      </c>
      <c r="Y62">
        <f>VLOOKUP($B62,'Tillförd energi'!$B$1:$AS$566,MATCH(Y$1,'Tillförd energi'!$B$1:$AQ$1,0),FALSE)</f>
        <v>0</v>
      </c>
      <c r="Z62">
        <f>VLOOKUP($B62,'Tillförd energi'!$B$1:$AS$566,MATCH(Z$1,'Tillförd energi'!$B$1:$AQ$1,0),FALSE)</f>
        <v>0</v>
      </c>
      <c r="AA62">
        <f>VLOOKUP($B62,'Tillförd energi'!$B$1:$AS$566,MATCH(AA$1,'Tillförd energi'!$B$1:$AQ$1,0),FALSE)</f>
        <v>0</v>
      </c>
      <c r="AB62">
        <f>VLOOKUP($B62,'Tillförd energi'!$B$1:$AS$566,MATCH(AB$1,'Tillförd energi'!$B$1:$AQ$1,0),FALSE)</f>
        <v>0</v>
      </c>
      <c r="AC62">
        <f>VLOOKUP($B62,'Tillförd energi'!$B$1:$AS$566,MATCH(AC$1,'Tillförd energi'!$B$1:$AQ$1,0),FALSE)</f>
        <v>2.6560000000000001</v>
      </c>
      <c r="AD62">
        <f>VLOOKUP($B62,'Tillförd energi'!$B$1:$AS$566,MATCH(AD$1,'Tillförd energi'!$B$1:$AQ$1,0),FALSE)</f>
        <v>0</v>
      </c>
      <c r="AE62">
        <f>VLOOKUP($B62,'Tillförd energi'!$B$1:$AS$566,MATCH(AE$1,'Tillförd energi'!$B$1:$AQ$1,0),FALSE)</f>
        <v>0</v>
      </c>
      <c r="AF62">
        <f>VLOOKUP($B62,'Tillförd energi'!$B$1:$AS$566,MATCH(AF$1,'Tillförd energi'!$B$1:$AQ$1,0),FALSE)</f>
        <v>0.56100000000000005</v>
      </c>
      <c r="AG62">
        <f>IFERROR(VLOOKUP(B62,Miljö!$B$1:$S$476,9,FALSE)/1,0)</f>
        <v>0</v>
      </c>
      <c r="AI62">
        <f t="shared" si="0"/>
        <v>27.987000000000002</v>
      </c>
      <c r="AJ62">
        <f t="shared" si="1"/>
        <v>27.987000000000002</v>
      </c>
      <c r="AK62">
        <f>IF(ISERROR(1/VLOOKUP($B62,Leveranser!$B$1:$S$500,MATCH("såld värme (gwh)",Leveranser!$B$1:$S$1,0),FALSE)),"",VLOOKUP($B62,Leveranser!$B$1:$S$500,MATCH("såld värme (gwh)",Leveranser!$B$1:$S$1,0),FALSE))</f>
        <v>22.66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37">
        <f t="shared" si="2"/>
        <v>0.80966162861328472</v>
      </c>
      <c r="AP62" t="str">
        <f>VLOOKUP($B62,Miljövärden!$B$1:$H$446,7,FALSE)</f>
        <v>Ja</v>
      </c>
      <c r="AQ62" t="str">
        <f>VLOOKUP($B62,Miljövärden!$B$1:$H$446,6,FALSE)</f>
        <v>Ja</v>
      </c>
      <c r="AU62">
        <f t="shared" si="3"/>
        <v>0.56100000000000005</v>
      </c>
      <c r="AV62">
        <f t="shared" si="4"/>
        <v>0</v>
      </c>
      <c r="AW62">
        <f t="shared" si="5"/>
        <v>24.661000000000001</v>
      </c>
      <c r="AX62">
        <f t="shared" si="6"/>
        <v>0</v>
      </c>
      <c r="AZ62">
        <f t="shared" si="7"/>
        <v>24.661000000000001</v>
      </c>
    </row>
    <row r="63" spans="1:52" customFormat="1" x14ac:dyDescent="0.25">
      <c r="A63" s="2" t="s">
        <v>101</v>
      </c>
      <c r="B63" s="2" t="s">
        <v>114</v>
      </c>
      <c r="C63">
        <f>VLOOKUP($B63,'Tillförd energi'!$B$1:$AS$566,MATCH(C$1,'Tillförd energi'!$B$1:$AQ$1,0),FALSE)</f>
        <v>0</v>
      </c>
      <c r="D63">
        <f>VLOOKUP($B63,'Tillförd energi'!$B$1:$AS$566,MATCH(D$1,'Tillförd energi'!$B$1:$AQ$1,0),FALSE)</f>
        <v>0.32400000000000001</v>
      </c>
      <c r="E63">
        <f>VLOOKUP($B63,'Tillförd energi'!$B$1:$AS$566,MATCH(E$1,'Tillförd energi'!$B$1:$AQ$1,0),FALSE)</f>
        <v>0</v>
      </c>
      <c r="F63">
        <f>VLOOKUP($B63,'Tillförd energi'!$B$1:$AS$566,MATCH(F$1,'Tillförd energi'!$B$1:$AQ$1,0),FALSE)</f>
        <v>0</v>
      </c>
      <c r="G63">
        <f>VLOOKUP($B63,'Tillförd energi'!$B$1:$AS$566,MATCH(G$1,'Tillförd energi'!$B$1:$AQ$1,0),FALSE)</f>
        <v>0</v>
      </c>
      <c r="H63">
        <f>VLOOKUP($B63,'Tillförd energi'!$B$1:$AS$566,MATCH(H$1,'Tillförd energi'!$B$1:$AQ$1,0),FALSE)</f>
        <v>0</v>
      </c>
      <c r="I63">
        <f>VLOOKUP($B63,'Tillförd energi'!$B$1:$AS$566,MATCH(I$1,'Tillförd energi'!$B$1:$AQ$1,0),FALSE)</f>
        <v>0</v>
      </c>
      <c r="J63">
        <f>VLOOKUP($B63,'Tillförd energi'!$B$1:$AS$566,MATCH(J$1,'Tillförd energi'!$B$1:$AQ$1,0),FALSE)</f>
        <v>0</v>
      </c>
      <c r="K63">
        <v>0</v>
      </c>
      <c r="L63">
        <f>VLOOKUP($B63,'Tillförd energi'!$B$1:$AS$566,MATCH(L$1,'Tillförd energi'!$B$1:$AQ$1,0),FALSE)</f>
        <v>0</v>
      </c>
      <c r="M63">
        <f>VLOOKUP($B63,'Tillförd energi'!$B$1:$AS$566,MATCH(M$1,'Tillförd energi'!$B$1:$AQ$1,0),FALSE)</f>
        <v>0</v>
      </c>
      <c r="N63">
        <f>VLOOKUP($B63,'Tillförd energi'!$B$1:$AS$566,MATCH(N$1,'Tillförd energi'!$B$1:$AQ$1,0),FALSE)</f>
        <v>0</v>
      </c>
      <c r="O63">
        <f>VLOOKUP($B63,'Tillförd energi'!$B$1:$AS$566,MATCH(O$1,'Tillförd energi'!$B$1:$AQ$1,0),FALSE)</f>
        <v>39.481000000000002</v>
      </c>
      <c r="P63">
        <f>VLOOKUP($B63,'Tillförd energi'!$B$1:$AS$566,MATCH(P$1,'Tillförd energi'!$B$1:$AQ$1,0),FALSE)</f>
        <v>22.228999999999999</v>
      </c>
      <c r="Q63">
        <f>VLOOKUP($B63,'Tillförd energi'!$B$1:$AS$566,MATCH(Q$1,'Tillförd energi'!$B$1:$AQ$1,0),FALSE)</f>
        <v>0</v>
      </c>
      <c r="R63">
        <f>VLOOKUP($B63,'Tillförd energi'!$B$1:$AS$566,MATCH(R$1,'Tillförd energi'!$B$1:$AQ$1,0),FALSE)</f>
        <v>4.2000000000000003E-2</v>
      </c>
      <c r="S63">
        <f>VLOOKUP($B63,'Tillförd energi'!$B$1:$AS$566,MATCH(S$1,'Tillförd energi'!$B$1:$AQ$1,0),FALSE)</f>
        <v>0</v>
      </c>
      <c r="T63">
        <f>VLOOKUP($B63,'Tillförd energi'!$B$1:$AS$566,MATCH(T$1,'Tillförd energi'!$B$1:$AQ$1,0),FALSE)</f>
        <v>0</v>
      </c>
      <c r="U63">
        <f>VLOOKUP($B63,'Tillförd energi'!$B$1:$AS$566,MATCH(U$1,'Tillförd energi'!$B$1:$AQ$1,0),FALSE)</f>
        <v>0</v>
      </c>
      <c r="V63">
        <f>VLOOKUP($B63,'Tillförd energi'!$B$1:$AS$566,MATCH(V$1,'Tillförd energi'!$B$1:$AQ$1,0),FALSE)</f>
        <v>0</v>
      </c>
      <c r="W63">
        <f>VLOOKUP($B63,'Tillförd energi'!$B$1:$AS$566,MATCH(W$1,'Tillförd energi'!$B$1:$AQ$1,0),FALSE)</f>
        <v>0</v>
      </c>
      <c r="X63">
        <f>VLOOKUP($B63,'Tillförd energi'!$B$1:$AS$566,MATCH(X$1,'Tillförd energi'!$B$1:$AQ$1,0),FALSE)</f>
        <v>0</v>
      </c>
      <c r="Y63">
        <f>VLOOKUP($B63,'Tillförd energi'!$B$1:$AS$566,MATCH(Y$1,'Tillförd energi'!$B$1:$AQ$1,0),FALSE)</f>
        <v>0</v>
      </c>
      <c r="Z63">
        <f>VLOOKUP($B63,'Tillförd energi'!$B$1:$AS$566,MATCH(Z$1,'Tillförd energi'!$B$1:$AQ$1,0),FALSE)</f>
        <v>0</v>
      </c>
      <c r="AA63">
        <f>VLOOKUP($B63,'Tillförd energi'!$B$1:$AS$566,MATCH(AA$1,'Tillförd energi'!$B$1:$AQ$1,0),FALSE)</f>
        <v>0</v>
      </c>
      <c r="AB63">
        <f>VLOOKUP($B63,'Tillförd energi'!$B$1:$AS$566,MATCH(AB$1,'Tillförd energi'!$B$1:$AQ$1,0),FALSE)</f>
        <v>0</v>
      </c>
      <c r="AC63">
        <f>VLOOKUP($B63,'Tillförd energi'!$B$1:$AS$566,MATCH(AC$1,'Tillförd energi'!$B$1:$AQ$1,0),FALSE)</f>
        <v>9.1170000000000009</v>
      </c>
      <c r="AD63">
        <f>VLOOKUP($B63,'Tillförd energi'!$B$1:$AS$566,MATCH(AD$1,'Tillförd energi'!$B$1:$AQ$1,0),FALSE)</f>
        <v>0</v>
      </c>
      <c r="AE63">
        <f>VLOOKUP($B63,'Tillförd energi'!$B$1:$AS$566,MATCH(AE$1,'Tillförd energi'!$B$1:$AQ$1,0),FALSE)</f>
        <v>0</v>
      </c>
      <c r="AF63">
        <f>VLOOKUP($B63,'Tillförd energi'!$B$1:$AS$566,MATCH(AF$1,'Tillförd energi'!$B$1:$AQ$1,0),FALSE)</f>
        <v>2.258</v>
      </c>
      <c r="AG63">
        <f>IFERROR(VLOOKUP(B63,Miljö!$B$1:$S$476,9,FALSE)/1,0)</f>
        <v>0</v>
      </c>
      <c r="AI63">
        <f t="shared" si="0"/>
        <v>73.450999999999993</v>
      </c>
      <c r="AJ63">
        <f t="shared" si="1"/>
        <v>73.450999999999993</v>
      </c>
      <c r="AK63">
        <f>IF(ISERROR(1/VLOOKUP($B63,Leveranser!$B$1:$S$500,MATCH("såld värme (gwh)",Leveranser!$B$1:$S$1,0),FALSE)),"",VLOOKUP($B63,Leveranser!$B$1:$S$500,MATCH("såld värme (gwh)",Leveranser!$B$1:$S$1,0),FALSE))</f>
        <v>55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137">
        <f t="shared" si="2"/>
        <v>0.74879851874038483</v>
      </c>
      <c r="AP63" t="str">
        <f>VLOOKUP($B63,Miljövärden!$B$1:$H$446,7,FALSE)</f>
        <v>Ja</v>
      </c>
      <c r="AQ63" t="str">
        <f>VLOOKUP($B63,Miljövärden!$B$1:$H$446,6,FALSE)</f>
        <v>Ja</v>
      </c>
      <c r="AU63">
        <f t="shared" si="3"/>
        <v>2.258</v>
      </c>
      <c r="AV63">
        <f t="shared" si="4"/>
        <v>0</v>
      </c>
      <c r="AW63">
        <f t="shared" si="5"/>
        <v>61.71</v>
      </c>
      <c r="AX63">
        <f t="shared" si="6"/>
        <v>4.2000000000000003E-2</v>
      </c>
      <c r="AZ63">
        <f t="shared" si="7"/>
        <v>61.752000000000002</v>
      </c>
    </row>
    <row r="64" spans="1:52" customFormat="1" x14ac:dyDescent="0.25">
      <c r="A64" s="2" t="s">
        <v>101</v>
      </c>
      <c r="B64" s="2" t="s">
        <v>115</v>
      </c>
      <c r="C64">
        <f>VLOOKUP($B64,'Tillförd energi'!$B$1:$AS$566,MATCH(C$1,'Tillförd energi'!$B$1:$AQ$1,0),FALSE)</f>
        <v>0</v>
      </c>
      <c r="D64">
        <f>VLOOKUP($B64,'Tillförd energi'!$B$1:$AS$566,MATCH(D$1,'Tillförd energi'!$B$1:$AQ$1,0),FALSE)</f>
        <v>0</v>
      </c>
      <c r="E64">
        <f>VLOOKUP($B64,'Tillförd energi'!$B$1:$AS$566,MATCH(E$1,'Tillförd energi'!$B$1:$AQ$1,0),FALSE)</f>
        <v>0</v>
      </c>
      <c r="F64">
        <f>VLOOKUP($B64,'Tillförd energi'!$B$1:$AS$566,MATCH(F$1,'Tillförd energi'!$B$1:$AQ$1,0),FALSE)</f>
        <v>0</v>
      </c>
      <c r="G64">
        <f>VLOOKUP($B64,'Tillförd energi'!$B$1:$AS$566,MATCH(G$1,'Tillförd energi'!$B$1:$AQ$1,0),FALSE)</f>
        <v>2.1749999999999998</v>
      </c>
      <c r="H64">
        <f>VLOOKUP($B64,'Tillförd energi'!$B$1:$AS$566,MATCH(H$1,'Tillförd energi'!$B$1:$AQ$1,0),FALSE)</f>
        <v>0</v>
      </c>
      <c r="I64">
        <f>VLOOKUP($B64,'Tillförd energi'!$B$1:$AS$566,MATCH(I$1,'Tillförd energi'!$B$1:$AQ$1,0),FALSE)</f>
        <v>0</v>
      </c>
      <c r="J64">
        <f>VLOOKUP($B64,'Tillförd energi'!$B$1:$AS$566,MATCH(J$1,'Tillförd energi'!$B$1:$AQ$1,0),FALSE)</f>
        <v>0</v>
      </c>
      <c r="K64">
        <v>0</v>
      </c>
      <c r="L64">
        <f>VLOOKUP($B64,'Tillförd energi'!$B$1:$AS$566,MATCH(L$1,'Tillförd energi'!$B$1:$AQ$1,0),FALSE)</f>
        <v>0</v>
      </c>
      <c r="M64">
        <f>VLOOKUP($B64,'Tillförd energi'!$B$1:$AS$566,MATCH(M$1,'Tillförd energi'!$B$1:$AQ$1,0),FALSE)</f>
        <v>0</v>
      </c>
      <c r="N64">
        <f>VLOOKUP($B64,'Tillförd energi'!$B$1:$AS$566,MATCH(N$1,'Tillförd energi'!$B$1:$AQ$1,0),FALSE)</f>
        <v>0</v>
      </c>
      <c r="O64">
        <f>VLOOKUP($B64,'Tillförd energi'!$B$1:$AS$566,MATCH(O$1,'Tillförd energi'!$B$1:$AQ$1,0),FALSE)</f>
        <v>0</v>
      </c>
      <c r="P64">
        <f>VLOOKUP($B64,'Tillförd energi'!$B$1:$AS$566,MATCH(P$1,'Tillförd energi'!$B$1:$AQ$1,0),FALSE)</f>
        <v>24.312000000000001</v>
      </c>
      <c r="Q64">
        <f>VLOOKUP($B64,'Tillförd energi'!$B$1:$AS$566,MATCH(Q$1,'Tillförd energi'!$B$1:$AQ$1,0),FALSE)</f>
        <v>0</v>
      </c>
      <c r="R64">
        <f>VLOOKUP($B64,'Tillförd energi'!$B$1:$AS$566,MATCH(R$1,'Tillförd energi'!$B$1:$AQ$1,0),FALSE)</f>
        <v>0</v>
      </c>
      <c r="S64">
        <f>VLOOKUP($B64,'Tillförd energi'!$B$1:$AS$566,MATCH(S$1,'Tillförd energi'!$B$1:$AQ$1,0),FALSE)</f>
        <v>0</v>
      </c>
      <c r="T64">
        <f>VLOOKUP($B64,'Tillförd energi'!$B$1:$AS$566,MATCH(T$1,'Tillförd energi'!$B$1:$AQ$1,0),FALSE)</f>
        <v>0</v>
      </c>
      <c r="U64">
        <f>VLOOKUP($B64,'Tillförd energi'!$B$1:$AS$566,MATCH(U$1,'Tillförd energi'!$B$1:$AQ$1,0),FALSE)</f>
        <v>0</v>
      </c>
      <c r="V64">
        <f>VLOOKUP($B64,'Tillförd energi'!$B$1:$AS$566,MATCH(V$1,'Tillförd energi'!$B$1:$AQ$1,0),FALSE)</f>
        <v>0</v>
      </c>
      <c r="W64">
        <f>VLOOKUP($B64,'Tillförd energi'!$B$1:$AS$566,MATCH(W$1,'Tillförd energi'!$B$1:$AQ$1,0),FALSE)</f>
        <v>0</v>
      </c>
      <c r="X64">
        <f>VLOOKUP($B64,'Tillförd energi'!$B$1:$AS$566,MATCH(X$1,'Tillförd energi'!$B$1:$AQ$1,0),FALSE)</f>
        <v>0</v>
      </c>
      <c r="Y64">
        <f>VLOOKUP($B64,'Tillförd energi'!$B$1:$AS$566,MATCH(Y$1,'Tillförd energi'!$B$1:$AQ$1,0),FALSE)</f>
        <v>0</v>
      </c>
      <c r="Z64">
        <f>VLOOKUP($B64,'Tillförd energi'!$B$1:$AS$566,MATCH(Z$1,'Tillförd energi'!$B$1:$AQ$1,0),FALSE)</f>
        <v>0</v>
      </c>
      <c r="AA64">
        <f>VLOOKUP($B64,'Tillförd energi'!$B$1:$AS$566,MATCH(AA$1,'Tillförd energi'!$B$1:$AQ$1,0),FALSE)</f>
        <v>0</v>
      </c>
      <c r="AB64">
        <f>VLOOKUP($B64,'Tillförd energi'!$B$1:$AS$566,MATCH(AB$1,'Tillförd energi'!$B$1:$AQ$1,0),FALSE)</f>
        <v>0</v>
      </c>
      <c r="AC64">
        <f>VLOOKUP($B64,'Tillförd energi'!$B$1:$AS$566,MATCH(AC$1,'Tillförd energi'!$B$1:$AQ$1,0),FALSE)</f>
        <v>2.1800000000000002</v>
      </c>
      <c r="AD64">
        <f>VLOOKUP($B64,'Tillförd energi'!$B$1:$AS$566,MATCH(AD$1,'Tillförd energi'!$B$1:$AQ$1,0),FALSE)</f>
        <v>0</v>
      </c>
      <c r="AE64">
        <f>VLOOKUP($B64,'Tillförd energi'!$B$1:$AS$566,MATCH(AE$1,'Tillförd energi'!$B$1:$AQ$1,0),FALSE)</f>
        <v>0</v>
      </c>
      <c r="AF64">
        <f>VLOOKUP($B64,'Tillförd energi'!$B$1:$AS$566,MATCH(AF$1,'Tillförd energi'!$B$1:$AQ$1,0),FALSE)</f>
        <v>0.80600000000000005</v>
      </c>
      <c r="AG64">
        <f>IFERROR(VLOOKUP(B64,Miljö!$B$1:$S$476,9,FALSE)/1,0)</f>
        <v>0</v>
      </c>
      <c r="AI64">
        <f t="shared" si="0"/>
        <v>29.473000000000003</v>
      </c>
      <c r="AJ64">
        <f t="shared" si="1"/>
        <v>29.473000000000003</v>
      </c>
      <c r="AK64">
        <f>IF(ISERROR(1/VLOOKUP($B64,Leveranser!$B$1:$S$500,MATCH("såld värme (gwh)",Leveranser!$B$1:$S$1,0),FALSE)),"",VLOOKUP($B64,Leveranser!$B$1:$S$500,MATCH("såld värme (gwh)",Leveranser!$B$1:$S$1,0),FALSE))</f>
        <v>22.74</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37">
        <f t="shared" si="2"/>
        <v>0.77155362535201699</v>
      </c>
      <c r="AP64" t="str">
        <f>VLOOKUP($B64,Miljövärden!$B$1:$H$446,7,FALSE)</f>
        <v>Ja</v>
      </c>
      <c r="AQ64" t="str">
        <f>VLOOKUP($B64,Miljövärden!$B$1:$H$446,6,FALSE)</f>
        <v>Nej</v>
      </c>
      <c r="AU64">
        <f t="shared" si="3"/>
        <v>0.80600000000000005</v>
      </c>
      <c r="AV64">
        <f t="shared" si="4"/>
        <v>0</v>
      </c>
      <c r="AW64">
        <f t="shared" si="5"/>
        <v>24.312000000000001</v>
      </c>
      <c r="AX64">
        <f t="shared" si="6"/>
        <v>0</v>
      </c>
      <c r="AZ64">
        <f t="shared" si="7"/>
        <v>24.312000000000001</v>
      </c>
    </row>
    <row r="65" spans="1:52" customFormat="1" x14ac:dyDescent="0.25">
      <c r="A65" s="2" t="s">
        <v>101</v>
      </c>
      <c r="B65" s="2" t="s">
        <v>116</v>
      </c>
      <c r="C65">
        <f>VLOOKUP($B65,'Tillförd energi'!$B$1:$AS$566,MATCH(C$1,'Tillförd energi'!$B$1:$AQ$1,0),FALSE)</f>
        <v>0</v>
      </c>
      <c r="D65">
        <f>VLOOKUP($B65,'Tillförd energi'!$B$1:$AS$566,MATCH(D$1,'Tillförd energi'!$B$1:$AQ$1,0),FALSE)</f>
        <v>6.2E-2</v>
      </c>
      <c r="E65">
        <f>VLOOKUP($B65,'Tillförd energi'!$B$1:$AS$566,MATCH(E$1,'Tillförd energi'!$B$1:$AQ$1,0),FALSE)</f>
        <v>0</v>
      </c>
      <c r="F65">
        <f>VLOOKUP($B65,'Tillförd energi'!$B$1:$AS$566,MATCH(F$1,'Tillförd energi'!$B$1:$AQ$1,0),FALSE)</f>
        <v>0</v>
      </c>
      <c r="G65">
        <f>VLOOKUP($B65,'Tillförd energi'!$B$1:$AS$566,MATCH(G$1,'Tillförd energi'!$B$1:$AQ$1,0),FALSE)</f>
        <v>0</v>
      </c>
      <c r="H65">
        <f>VLOOKUP($B65,'Tillförd energi'!$B$1:$AS$566,MATCH(H$1,'Tillförd energi'!$B$1:$AQ$1,0),FALSE)</f>
        <v>0</v>
      </c>
      <c r="I65">
        <f>VLOOKUP($B65,'Tillförd energi'!$B$1:$AS$566,MATCH(I$1,'Tillförd energi'!$B$1:$AQ$1,0),FALSE)</f>
        <v>0</v>
      </c>
      <c r="J65">
        <f>VLOOKUP($B65,'Tillförd energi'!$B$1:$AS$566,MATCH(J$1,'Tillförd energi'!$B$1:$AQ$1,0),FALSE)</f>
        <v>0</v>
      </c>
      <c r="K65">
        <v>0</v>
      </c>
      <c r="L65">
        <f>VLOOKUP($B65,'Tillförd energi'!$B$1:$AS$566,MATCH(L$1,'Tillförd energi'!$B$1:$AQ$1,0),FALSE)</f>
        <v>0</v>
      </c>
      <c r="M65">
        <f>VLOOKUP($B65,'Tillförd energi'!$B$1:$AS$566,MATCH(M$1,'Tillförd energi'!$B$1:$AQ$1,0),FALSE)</f>
        <v>0</v>
      </c>
      <c r="N65">
        <f>VLOOKUP($B65,'Tillförd energi'!$B$1:$AS$566,MATCH(N$1,'Tillförd energi'!$B$1:$AQ$1,0),FALSE)</f>
        <v>0</v>
      </c>
      <c r="O65">
        <f>VLOOKUP($B65,'Tillförd energi'!$B$1:$AS$566,MATCH(O$1,'Tillförd energi'!$B$1:$AQ$1,0),FALSE)</f>
        <v>0</v>
      </c>
      <c r="P65">
        <f>VLOOKUP($B65,'Tillförd energi'!$B$1:$AS$566,MATCH(P$1,'Tillförd energi'!$B$1:$AQ$1,0),FALSE)</f>
        <v>0</v>
      </c>
      <c r="Q65">
        <f>VLOOKUP($B65,'Tillförd energi'!$B$1:$AS$566,MATCH(Q$1,'Tillförd energi'!$B$1:$AQ$1,0),FALSE)</f>
        <v>0</v>
      </c>
      <c r="R65">
        <f>VLOOKUP($B65,'Tillförd energi'!$B$1:$AS$566,MATCH(R$1,'Tillförd energi'!$B$1:$AQ$1,0),FALSE)</f>
        <v>0</v>
      </c>
      <c r="S65">
        <f>VLOOKUP($B65,'Tillförd energi'!$B$1:$AS$566,MATCH(S$1,'Tillförd energi'!$B$1:$AQ$1,0),FALSE)</f>
        <v>0</v>
      </c>
      <c r="T65">
        <f>VLOOKUP($B65,'Tillförd energi'!$B$1:$AS$566,MATCH(T$1,'Tillförd energi'!$B$1:$AQ$1,0),FALSE)</f>
        <v>0</v>
      </c>
      <c r="U65">
        <f>VLOOKUP($B65,'Tillförd energi'!$B$1:$AS$566,MATCH(U$1,'Tillförd energi'!$B$1:$AQ$1,0),FALSE)</f>
        <v>0</v>
      </c>
      <c r="V65">
        <f>VLOOKUP($B65,'Tillförd energi'!$B$1:$AS$566,MATCH(V$1,'Tillförd energi'!$B$1:$AQ$1,0),FALSE)</f>
        <v>0</v>
      </c>
      <c r="W65">
        <f>VLOOKUP($B65,'Tillförd energi'!$B$1:$AS$566,MATCH(W$1,'Tillförd energi'!$B$1:$AQ$1,0),FALSE)</f>
        <v>0</v>
      </c>
      <c r="X65">
        <f>VLOOKUP($B65,'Tillförd energi'!$B$1:$AS$566,MATCH(X$1,'Tillförd energi'!$B$1:$AQ$1,0),FALSE)</f>
        <v>0</v>
      </c>
      <c r="Y65">
        <f>VLOOKUP($B65,'Tillförd energi'!$B$1:$AS$566,MATCH(Y$1,'Tillförd energi'!$B$1:$AQ$1,0),FALSE)</f>
        <v>0</v>
      </c>
      <c r="Z65">
        <f>VLOOKUP($B65,'Tillförd energi'!$B$1:$AS$566,MATCH(Z$1,'Tillförd energi'!$B$1:$AQ$1,0),FALSE)</f>
        <v>0</v>
      </c>
      <c r="AA65">
        <f>VLOOKUP($B65,'Tillförd energi'!$B$1:$AS$566,MATCH(AA$1,'Tillförd energi'!$B$1:$AQ$1,0),FALSE)</f>
        <v>0</v>
      </c>
      <c r="AB65">
        <f>VLOOKUP($B65,'Tillförd energi'!$B$1:$AS$566,MATCH(AB$1,'Tillförd energi'!$B$1:$AQ$1,0),FALSE)</f>
        <v>0</v>
      </c>
      <c r="AC65">
        <f>VLOOKUP($B65,'Tillförd energi'!$B$1:$AS$566,MATCH(AC$1,'Tillförd energi'!$B$1:$AQ$1,0),FALSE)</f>
        <v>0</v>
      </c>
      <c r="AD65">
        <f>VLOOKUP($B65,'Tillförd energi'!$B$1:$AS$566,MATCH(AD$1,'Tillförd energi'!$B$1:$AQ$1,0),FALSE)</f>
        <v>73</v>
      </c>
      <c r="AE65">
        <f>VLOOKUP($B65,'Tillförd energi'!$B$1:$AS$566,MATCH(AE$1,'Tillförd energi'!$B$1:$AQ$1,0),FALSE)</f>
        <v>0</v>
      </c>
      <c r="AF65">
        <f>VLOOKUP($B65,'Tillförd energi'!$B$1:$AS$566,MATCH(AF$1,'Tillförd energi'!$B$1:$AQ$1,0),FALSE)</f>
        <v>1.86</v>
      </c>
      <c r="AG65">
        <f>IFERROR(VLOOKUP(B65,Miljö!$B$1:$S$476,9,FALSE)/1,0)</f>
        <v>0</v>
      </c>
      <c r="AI65">
        <f t="shared" si="0"/>
        <v>74.921999999999997</v>
      </c>
      <c r="AJ65">
        <f t="shared" si="1"/>
        <v>74.921999999999997</v>
      </c>
      <c r="AK65">
        <f>IF(ISERROR(1/VLOOKUP($B65,Leveranser!$B$1:$S$500,MATCH("såld värme (gwh)",Leveranser!$B$1:$S$1,0),FALSE)),"",VLOOKUP($B65,Leveranser!$B$1:$S$500,MATCH("såld värme (gwh)",Leveranser!$B$1:$S$1,0),FALSE))</f>
        <v>62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37">
        <f t="shared" si="2"/>
        <v>0.8275272950535224</v>
      </c>
      <c r="AP65" t="str">
        <f>VLOOKUP($B65,Miljövärden!$B$1:$H$446,7,FALSE)</f>
        <v>Ja</v>
      </c>
      <c r="AQ65" t="str">
        <f>VLOOKUP($B65,Miljövärden!$B$1:$H$446,6,FALSE)</f>
        <v>Nej</v>
      </c>
      <c r="AU65">
        <f t="shared" si="3"/>
        <v>1.86</v>
      </c>
      <c r="AV65">
        <f t="shared" si="4"/>
        <v>0</v>
      </c>
      <c r="AW65">
        <f t="shared" si="5"/>
        <v>0</v>
      </c>
      <c r="AX65">
        <f t="shared" si="6"/>
        <v>0</v>
      </c>
      <c r="AZ65">
        <f t="shared" si="7"/>
        <v>0</v>
      </c>
    </row>
    <row r="66" spans="1:52" customFormat="1" x14ac:dyDescent="0.25">
      <c r="A66" s="2" t="s">
        <v>101</v>
      </c>
      <c r="B66" s="2" t="s">
        <v>117</v>
      </c>
      <c r="C66">
        <f>VLOOKUP($B66,'Tillförd energi'!$B$1:$AS$566,MATCH(C$1,'Tillförd energi'!$B$1:$AQ$1,0),FALSE)</f>
        <v>0</v>
      </c>
      <c r="D66">
        <f>VLOOKUP($B66,'Tillförd energi'!$B$1:$AS$566,MATCH(D$1,'Tillförd energi'!$B$1:$AQ$1,0),FALSE)</f>
        <v>3.3159999999999998</v>
      </c>
      <c r="E66">
        <f>VLOOKUP($B66,'Tillförd energi'!$B$1:$AS$566,MATCH(E$1,'Tillförd energi'!$B$1:$AQ$1,0),FALSE)</f>
        <v>0</v>
      </c>
      <c r="F66">
        <f>VLOOKUP($B66,'Tillförd energi'!$B$1:$AS$566,MATCH(F$1,'Tillförd energi'!$B$1:$AQ$1,0),FALSE)</f>
        <v>0</v>
      </c>
      <c r="G66">
        <f>VLOOKUP($B66,'Tillförd energi'!$B$1:$AS$566,MATCH(G$1,'Tillförd energi'!$B$1:$AQ$1,0),FALSE)</f>
        <v>0</v>
      </c>
      <c r="H66">
        <f>VLOOKUP($B66,'Tillförd energi'!$B$1:$AS$566,MATCH(H$1,'Tillförd energi'!$B$1:$AQ$1,0),FALSE)</f>
        <v>0</v>
      </c>
      <c r="I66">
        <f>VLOOKUP($B66,'Tillförd energi'!$B$1:$AS$566,MATCH(I$1,'Tillförd energi'!$B$1:$AQ$1,0),FALSE)</f>
        <v>0</v>
      </c>
      <c r="J66">
        <f>VLOOKUP($B66,'Tillförd energi'!$B$1:$AS$566,MATCH(J$1,'Tillförd energi'!$B$1:$AQ$1,0),FALSE)</f>
        <v>0</v>
      </c>
      <c r="K66">
        <v>0</v>
      </c>
      <c r="L66">
        <f>VLOOKUP($B66,'Tillförd energi'!$B$1:$AS$566,MATCH(L$1,'Tillförd energi'!$B$1:$AQ$1,0),FALSE)</f>
        <v>0</v>
      </c>
      <c r="M66">
        <f>VLOOKUP($B66,'Tillförd energi'!$B$1:$AS$566,MATCH(M$1,'Tillförd energi'!$B$1:$AQ$1,0),FALSE)</f>
        <v>0</v>
      </c>
      <c r="N66">
        <f>VLOOKUP($B66,'Tillförd energi'!$B$1:$AS$566,MATCH(N$1,'Tillförd energi'!$B$1:$AQ$1,0),FALSE)</f>
        <v>0</v>
      </c>
      <c r="O66">
        <f>VLOOKUP($B66,'Tillförd energi'!$B$1:$AS$566,MATCH(O$1,'Tillförd energi'!$B$1:$AQ$1,0),FALSE)</f>
        <v>0</v>
      </c>
      <c r="P66">
        <f>VLOOKUP($B66,'Tillförd energi'!$B$1:$AS$566,MATCH(P$1,'Tillförd energi'!$B$1:$AQ$1,0),FALSE)</f>
        <v>0</v>
      </c>
      <c r="Q66">
        <f>VLOOKUP($B66,'Tillförd energi'!$B$1:$AS$566,MATCH(Q$1,'Tillförd energi'!$B$1:$AQ$1,0),FALSE)</f>
        <v>0</v>
      </c>
      <c r="R66">
        <f>VLOOKUP($B66,'Tillförd energi'!$B$1:$AS$566,MATCH(R$1,'Tillförd energi'!$B$1:$AQ$1,0),FALSE)</f>
        <v>42.176000000000002</v>
      </c>
      <c r="S66">
        <f>VLOOKUP($B66,'Tillförd energi'!$B$1:$AS$566,MATCH(S$1,'Tillförd energi'!$B$1:$AQ$1,0),FALSE)</f>
        <v>0</v>
      </c>
      <c r="T66">
        <f>VLOOKUP($B66,'Tillförd energi'!$B$1:$AS$566,MATCH(T$1,'Tillförd energi'!$B$1:$AQ$1,0),FALSE)</f>
        <v>0</v>
      </c>
      <c r="U66">
        <f>VLOOKUP($B66,'Tillförd energi'!$B$1:$AS$566,MATCH(U$1,'Tillförd energi'!$B$1:$AQ$1,0),FALSE)</f>
        <v>0</v>
      </c>
      <c r="V66">
        <f>VLOOKUP($B66,'Tillförd energi'!$B$1:$AS$566,MATCH(V$1,'Tillförd energi'!$B$1:$AQ$1,0),FALSE)</f>
        <v>0</v>
      </c>
      <c r="W66">
        <f>VLOOKUP($B66,'Tillförd energi'!$B$1:$AS$566,MATCH(W$1,'Tillförd energi'!$B$1:$AQ$1,0),FALSE)</f>
        <v>1.04</v>
      </c>
      <c r="X66">
        <f>VLOOKUP($B66,'Tillförd energi'!$B$1:$AS$566,MATCH(X$1,'Tillförd energi'!$B$1:$AQ$1,0),FALSE)</f>
        <v>0</v>
      </c>
      <c r="Y66">
        <f>VLOOKUP($B66,'Tillförd energi'!$B$1:$AS$566,MATCH(Y$1,'Tillförd energi'!$B$1:$AQ$1,0),FALSE)</f>
        <v>0</v>
      </c>
      <c r="Z66">
        <f>VLOOKUP($B66,'Tillförd energi'!$B$1:$AS$566,MATCH(Z$1,'Tillförd energi'!$B$1:$AQ$1,0),FALSE)</f>
        <v>0</v>
      </c>
      <c r="AA66">
        <f>VLOOKUP($B66,'Tillförd energi'!$B$1:$AS$566,MATCH(AA$1,'Tillförd energi'!$B$1:$AQ$1,0),FALSE)</f>
        <v>0</v>
      </c>
      <c r="AB66">
        <f>VLOOKUP($B66,'Tillförd energi'!$B$1:$AS$566,MATCH(AB$1,'Tillförd energi'!$B$1:$AQ$1,0),FALSE)</f>
        <v>0</v>
      </c>
      <c r="AC66">
        <f>VLOOKUP($B66,'Tillförd energi'!$B$1:$AS$566,MATCH(AC$1,'Tillförd energi'!$B$1:$AQ$1,0),FALSE)</f>
        <v>0</v>
      </c>
      <c r="AD66">
        <f>VLOOKUP($B66,'Tillförd energi'!$B$1:$AS$566,MATCH(AD$1,'Tillförd energi'!$B$1:$AQ$1,0),FALSE)</f>
        <v>0</v>
      </c>
      <c r="AE66">
        <f>VLOOKUP($B66,'Tillförd energi'!$B$1:$AS$566,MATCH(AE$1,'Tillförd energi'!$B$1:$AQ$1,0),FALSE)</f>
        <v>0</v>
      </c>
      <c r="AF66">
        <f>VLOOKUP($B66,'Tillförd energi'!$B$1:$AS$566,MATCH(AF$1,'Tillförd energi'!$B$1:$AQ$1,0),FALSE)</f>
        <v>1.056</v>
      </c>
      <c r="AG66">
        <f>IFERROR(VLOOKUP(B66,Miljö!$B$1:$S$476,9,FALSE)/1,0)</f>
        <v>0</v>
      </c>
      <c r="AI66">
        <f t="shared" si="0"/>
        <v>47.588000000000001</v>
      </c>
      <c r="AJ66">
        <f t="shared" si="1"/>
        <v>47.588000000000001</v>
      </c>
      <c r="AK66">
        <f>IF(ISERROR(1/VLOOKUP($B66,Leveranser!$B$1:$S$500,MATCH("såld värme (gwh)",Leveranser!$B$1:$S$1,0),FALSE)),"",VLOOKUP($B66,Leveranser!$B$1:$S$500,MATCH("såld värme (gwh)",Leveranser!$B$1:$S$1,0),FALSE))</f>
        <v>36.799999999999997</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37">
        <f t="shared" si="2"/>
        <v>0.77330419433470621</v>
      </c>
      <c r="AP66" t="str">
        <f>VLOOKUP($B66,Miljövärden!$B$1:$H$446,7,FALSE)</f>
        <v>Ja</v>
      </c>
      <c r="AQ66" t="str">
        <f>VLOOKUP($B66,Miljövärden!$B$1:$H$446,6,FALSE)</f>
        <v>Nej</v>
      </c>
      <c r="AU66">
        <f t="shared" si="3"/>
        <v>1.056</v>
      </c>
      <c r="AV66">
        <f t="shared" si="4"/>
        <v>0</v>
      </c>
      <c r="AW66">
        <f t="shared" si="5"/>
        <v>0</v>
      </c>
      <c r="AX66">
        <f t="shared" si="6"/>
        <v>42.176000000000002</v>
      </c>
      <c r="AZ66">
        <f t="shared" si="7"/>
        <v>43.216000000000001</v>
      </c>
    </row>
    <row r="67" spans="1:52" customFormat="1" x14ac:dyDescent="0.25">
      <c r="A67" s="2" t="s">
        <v>101</v>
      </c>
      <c r="B67" s="2" t="s">
        <v>118</v>
      </c>
      <c r="C67">
        <f>VLOOKUP($B67,'Tillförd energi'!$B$1:$AS$566,MATCH(C$1,'Tillförd energi'!$B$1:$AQ$1,0),FALSE)</f>
        <v>0</v>
      </c>
      <c r="D67">
        <f>VLOOKUP($B67,'Tillförd energi'!$B$1:$AS$566,MATCH(D$1,'Tillförd energi'!$B$1:$AQ$1,0),FALSE)</f>
        <v>0</v>
      </c>
      <c r="E67">
        <f>VLOOKUP($B67,'Tillförd energi'!$B$1:$AS$566,MATCH(E$1,'Tillförd energi'!$B$1:$AQ$1,0),FALSE)</f>
        <v>0</v>
      </c>
      <c r="F67">
        <f>VLOOKUP($B67,'Tillförd energi'!$B$1:$AS$566,MATCH(F$1,'Tillförd energi'!$B$1:$AQ$1,0),FALSE)</f>
        <v>0</v>
      </c>
      <c r="G67">
        <f>VLOOKUP($B67,'Tillförd energi'!$B$1:$AS$566,MATCH(G$1,'Tillförd energi'!$B$1:$AQ$1,0),FALSE)</f>
        <v>0</v>
      </c>
      <c r="H67">
        <f>VLOOKUP($B67,'Tillförd energi'!$B$1:$AS$566,MATCH(H$1,'Tillförd energi'!$B$1:$AQ$1,0),FALSE)</f>
        <v>0</v>
      </c>
      <c r="I67">
        <f>VLOOKUP($B67,'Tillförd energi'!$B$1:$AS$566,MATCH(I$1,'Tillförd energi'!$B$1:$AQ$1,0),FALSE)</f>
        <v>0</v>
      </c>
      <c r="J67">
        <f>VLOOKUP($B67,'Tillförd energi'!$B$1:$AS$566,MATCH(J$1,'Tillförd energi'!$B$1:$AQ$1,0),FALSE)</f>
        <v>0</v>
      </c>
      <c r="K67">
        <v>0</v>
      </c>
      <c r="L67">
        <f>VLOOKUP($B67,'Tillförd energi'!$B$1:$AS$566,MATCH(L$1,'Tillförd energi'!$B$1:$AQ$1,0),FALSE)</f>
        <v>0</v>
      </c>
      <c r="M67">
        <f>VLOOKUP($B67,'Tillförd energi'!$B$1:$AS$566,MATCH(M$1,'Tillförd energi'!$B$1:$AQ$1,0),FALSE)</f>
        <v>0</v>
      </c>
      <c r="N67">
        <f>VLOOKUP($B67,'Tillförd energi'!$B$1:$AS$566,MATCH(N$1,'Tillförd energi'!$B$1:$AQ$1,0),FALSE)</f>
        <v>0</v>
      </c>
      <c r="O67">
        <f>VLOOKUP($B67,'Tillförd energi'!$B$1:$AS$566,MATCH(O$1,'Tillförd energi'!$B$1:$AQ$1,0),FALSE)</f>
        <v>0</v>
      </c>
      <c r="P67">
        <f>VLOOKUP($B67,'Tillförd energi'!$B$1:$AS$566,MATCH(P$1,'Tillförd energi'!$B$1:$AQ$1,0),FALSE)</f>
        <v>47.444000000000003</v>
      </c>
      <c r="Q67">
        <f>VLOOKUP($B67,'Tillförd energi'!$B$1:$AS$566,MATCH(Q$1,'Tillförd energi'!$B$1:$AQ$1,0),FALSE)</f>
        <v>0</v>
      </c>
      <c r="R67">
        <f>VLOOKUP($B67,'Tillförd energi'!$B$1:$AS$566,MATCH(R$1,'Tillförd energi'!$B$1:$AQ$1,0),FALSE)</f>
        <v>0</v>
      </c>
      <c r="S67">
        <f>VLOOKUP($B67,'Tillförd energi'!$B$1:$AS$566,MATCH(S$1,'Tillförd energi'!$B$1:$AQ$1,0),FALSE)</f>
        <v>0</v>
      </c>
      <c r="T67">
        <f>VLOOKUP($B67,'Tillförd energi'!$B$1:$AS$566,MATCH(T$1,'Tillförd energi'!$B$1:$AQ$1,0),FALSE)</f>
        <v>0</v>
      </c>
      <c r="U67">
        <f>VLOOKUP($B67,'Tillförd energi'!$B$1:$AS$566,MATCH(U$1,'Tillförd energi'!$B$1:$AQ$1,0),FALSE)</f>
        <v>0</v>
      </c>
      <c r="V67">
        <f>VLOOKUP($B67,'Tillförd energi'!$B$1:$AS$566,MATCH(V$1,'Tillförd energi'!$B$1:$AQ$1,0),FALSE)</f>
        <v>0</v>
      </c>
      <c r="W67">
        <f>VLOOKUP($B67,'Tillförd energi'!$B$1:$AS$566,MATCH(W$1,'Tillförd energi'!$B$1:$AQ$1,0),FALSE)</f>
        <v>2.7440000000000002</v>
      </c>
      <c r="X67">
        <f>VLOOKUP($B67,'Tillförd energi'!$B$1:$AS$566,MATCH(X$1,'Tillförd energi'!$B$1:$AQ$1,0),FALSE)</f>
        <v>0</v>
      </c>
      <c r="Y67">
        <f>VLOOKUP($B67,'Tillförd energi'!$B$1:$AS$566,MATCH(Y$1,'Tillförd energi'!$B$1:$AQ$1,0),FALSE)</f>
        <v>0</v>
      </c>
      <c r="Z67">
        <f>VLOOKUP($B67,'Tillförd energi'!$B$1:$AS$566,MATCH(Z$1,'Tillförd energi'!$B$1:$AQ$1,0),FALSE)</f>
        <v>0</v>
      </c>
      <c r="AA67">
        <f>VLOOKUP($B67,'Tillförd energi'!$B$1:$AS$566,MATCH(AA$1,'Tillförd energi'!$B$1:$AQ$1,0),FALSE)</f>
        <v>8.0969999999999995</v>
      </c>
      <c r="AB67">
        <f>VLOOKUP($B67,'Tillförd energi'!$B$1:$AS$566,MATCH(AB$1,'Tillförd energi'!$B$1:$AQ$1,0),FALSE)</f>
        <v>8.16</v>
      </c>
      <c r="AC67">
        <f>VLOOKUP($B67,'Tillförd energi'!$B$1:$AS$566,MATCH(AC$1,'Tillförd energi'!$B$1:$AQ$1,0),FALSE)</f>
        <v>5.6</v>
      </c>
      <c r="AD67">
        <f>VLOOKUP($B67,'Tillförd energi'!$B$1:$AS$566,MATCH(AD$1,'Tillförd energi'!$B$1:$AQ$1,0),FALSE)</f>
        <v>0</v>
      </c>
      <c r="AE67">
        <f>VLOOKUP($B67,'Tillförd energi'!$B$1:$AS$566,MATCH(AE$1,'Tillförd energi'!$B$1:$AQ$1,0),FALSE)</f>
        <v>0</v>
      </c>
      <c r="AF67">
        <f>VLOOKUP($B67,'Tillförd energi'!$B$1:$AS$566,MATCH(AF$1,'Tillförd energi'!$B$1:$AQ$1,0),FALSE)</f>
        <v>3.5470000000000002</v>
      </c>
      <c r="AG67">
        <f>IFERROR(VLOOKUP(B67,Miljö!$B$1:$S$476,9,FALSE)/1,0)</f>
        <v>0</v>
      </c>
      <c r="AI67">
        <f t="shared" ref="AI67:AI128" si="8">SUM(C67:AF67)</f>
        <v>75.591999999999999</v>
      </c>
      <c r="AJ67">
        <f t="shared" ref="AJ67:AJ128" si="9">SUM(C67:AG67)</f>
        <v>75.591999999999999</v>
      </c>
      <c r="AK67">
        <f>IF(ISERROR(1/VLOOKUP($B67,Leveranser!$B$1:$S$500,MATCH("såld värme (gwh)",Leveranser!$B$1:$S$1,0),FALSE)),"",VLOOKUP($B67,Leveranser!$B$1:$S$500,MATCH("såld värme (gwh)",Leveranser!$B$1:$S$1,0),FALSE))</f>
        <v>55.6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37">
        <f t="shared" ref="AN67:AN128" si="10">IFERROR(AK67/AJ67,"")</f>
        <v>0.73552756905492644</v>
      </c>
      <c r="AP67" t="str">
        <f>VLOOKUP($B67,Miljövärden!$B$1:$H$446,7,FALSE)</f>
        <v>Ja</v>
      </c>
      <c r="AQ67" t="str">
        <f>VLOOKUP($B67,Miljövärden!$B$1:$H$446,6,FALSE)</f>
        <v>Nej</v>
      </c>
      <c r="AU67">
        <f t="shared" ref="AU67:AU130" si="11">Z67+AA67+AF67</f>
        <v>11.644</v>
      </c>
      <c r="AV67">
        <f t="shared" ref="AV67:AV130" si="12">X67</f>
        <v>0</v>
      </c>
      <c r="AW67">
        <f t="shared" ref="AW67:AW130" si="13">M67+N67+O67+P67+Q67</f>
        <v>47.444000000000003</v>
      </c>
      <c r="AX67">
        <f t="shared" ref="AX67:AX130" si="14">R67+S67+T67+U67</f>
        <v>0</v>
      </c>
      <c r="AZ67">
        <f t="shared" ref="AZ67:AZ130" si="15">L67+M67+N67+O67+P67+Q67+R67+S67+T67+U67+V67+W67+X67</f>
        <v>50.188000000000002</v>
      </c>
    </row>
    <row r="68" spans="1:52" customFormat="1" x14ac:dyDescent="0.25">
      <c r="A68" s="2" t="s">
        <v>101</v>
      </c>
      <c r="B68" s="2" t="s">
        <v>119</v>
      </c>
      <c r="C68">
        <f>VLOOKUP($B68,'Tillförd energi'!$B$1:$AS$566,MATCH(C$1,'Tillförd energi'!$B$1:$AQ$1,0),FALSE)</f>
        <v>0</v>
      </c>
      <c r="D68">
        <f>VLOOKUP($B68,'Tillförd energi'!$B$1:$AS$566,MATCH(D$1,'Tillförd energi'!$B$1:$AQ$1,0),FALSE)</f>
        <v>0.54300000000000004</v>
      </c>
      <c r="E68">
        <f>VLOOKUP($B68,'Tillförd energi'!$B$1:$AS$566,MATCH(E$1,'Tillförd energi'!$B$1:$AQ$1,0),FALSE)</f>
        <v>0</v>
      </c>
      <c r="F68">
        <f>VLOOKUP($B68,'Tillförd energi'!$B$1:$AS$566,MATCH(F$1,'Tillförd energi'!$B$1:$AQ$1,0),FALSE)</f>
        <v>0</v>
      </c>
      <c r="G68">
        <f>VLOOKUP($B68,'Tillförd energi'!$B$1:$AS$566,MATCH(G$1,'Tillförd energi'!$B$1:$AQ$1,0),FALSE)</f>
        <v>0</v>
      </c>
      <c r="H68">
        <f>VLOOKUP($B68,'Tillförd energi'!$B$1:$AS$566,MATCH(H$1,'Tillförd energi'!$B$1:$AQ$1,0),FALSE)</f>
        <v>0</v>
      </c>
      <c r="I68">
        <f>VLOOKUP($B68,'Tillförd energi'!$B$1:$AS$566,MATCH(I$1,'Tillförd energi'!$B$1:$AQ$1,0),FALSE)</f>
        <v>0</v>
      </c>
      <c r="J68">
        <f>VLOOKUP($B68,'Tillförd energi'!$B$1:$AS$566,MATCH(J$1,'Tillförd energi'!$B$1:$AQ$1,0),FALSE)</f>
        <v>0</v>
      </c>
      <c r="K68">
        <v>0</v>
      </c>
      <c r="L68">
        <f>VLOOKUP($B68,'Tillförd energi'!$B$1:$AS$566,MATCH(L$1,'Tillförd energi'!$B$1:$AQ$1,0),FALSE)</f>
        <v>0</v>
      </c>
      <c r="M68">
        <f>VLOOKUP($B68,'Tillförd energi'!$B$1:$AS$566,MATCH(M$1,'Tillförd energi'!$B$1:$AQ$1,0),FALSE)</f>
        <v>0</v>
      </c>
      <c r="N68">
        <f>VLOOKUP($B68,'Tillförd energi'!$B$1:$AS$566,MATCH(N$1,'Tillförd energi'!$B$1:$AQ$1,0),FALSE)</f>
        <v>0</v>
      </c>
      <c r="O68">
        <f>VLOOKUP($B68,'Tillförd energi'!$B$1:$AS$566,MATCH(O$1,'Tillförd energi'!$B$1:$AQ$1,0),FALSE)</f>
        <v>0</v>
      </c>
      <c r="P68">
        <f>VLOOKUP($B68,'Tillförd energi'!$B$1:$AS$566,MATCH(P$1,'Tillförd energi'!$B$1:$AQ$1,0),FALSE)</f>
        <v>26.178000000000001</v>
      </c>
      <c r="Q68">
        <f>VLOOKUP($B68,'Tillförd energi'!$B$1:$AS$566,MATCH(Q$1,'Tillförd energi'!$B$1:$AQ$1,0),FALSE)</f>
        <v>0</v>
      </c>
      <c r="R68">
        <f>VLOOKUP($B68,'Tillförd energi'!$B$1:$AS$566,MATCH(R$1,'Tillförd energi'!$B$1:$AQ$1,0),FALSE)</f>
        <v>0</v>
      </c>
      <c r="S68">
        <f>VLOOKUP($B68,'Tillförd energi'!$B$1:$AS$566,MATCH(S$1,'Tillförd energi'!$B$1:$AQ$1,0),FALSE)</f>
        <v>0</v>
      </c>
      <c r="T68">
        <f>VLOOKUP($B68,'Tillförd energi'!$B$1:$AS$566,MATCH(T$1,'Tillförd energi'!$B$1:$AQ$1,0),FALSE)</f>
        <v>0</v>
      </c>
      <c r="U68">
        <f>VLOOKUP($B68,'Tillförd energi'!$B$1:$AS$566,MATCH(U$1,'Tillförd energi'!$B$1:$AQ$1,0),FALSE)</f>
        <v>0</v>
      </c>
      <c r="V68">
        <f>VLOOKUP($B68,'Tillförd energi'!$B$1:$AS$566,MATCH(V$1,'Tillförd energi'!$B$1:$AQ$1,0),FALSE)</f>
        <v>0</v>
      </c>
      <c r="W68">
        <f>VLOOKUP($B68,'Tillförd energi'!$B$1:$AS$566,MATCH(W$1,'Tillförd energi'!$B$1:$AQ$1,0),FALSE)</f>
        <v>0.94</v>
      </c>
      <c r="X68">
        <f>VLOOKUP($B68,'Tillförd energi'!$B$1:$AS$566,MATCH(X$1,'Tillförd energi'!$B$1:$AQ$1,0),FALSE)</f>
        <v>0</v>
      </c>
      <c r="Y68">
        <f>VLOOKUP($B68,'Tillförd energi'!$B$1:$AS$566,MATCH(Y$1,'Tillförd energi'!$B$1:$AQ$1,0),FALSE)</f>
        <v>0</v>
      </c>
      <c r="Z68">
        <f>VLOOKUP($B68,'Tillförd energi'!$B$1:$AS$566,MATCH(Z$1,'Tillförd energi'!$B$1:$AQ$1,0),FALSE)</f>
        <v>0</v>
      </c>
      <c r="AA68">
        <f>VLOOKUP($B68,'Tillförd energi'!$B$1:$AS$566,MATCH(AA$1,'Tillförd energi'!$B$1:$AQ$1,0),FALSE)</f>
        <v>0</v>
      </c>
      <c r="AB68">
        <f>VLOOKUP($B68,'Tillförd energi'!$B$1:$AS$566,MATCH(AB$1,'Tillförd energi'!$B$1:$AQ$1,0),FALSE)</f>
        <v>0</v>
      </c>
      <c r="AC68">
        <f>VLOOKUP($B68,'Tillförd energi'!$B$1:$AS$566,MATCH(AC$1,'Tillförd energi'!$B$1:$AQ$1,0),FALSE)</f>
        <v>0</v>
      </c>
      <c r="AD68">
        <f>VLOOKUP($B68,'Tillförd energi'!$B$1:$AS$566,MATCH(AD$1,'Tillförd energi'!$B$1:$AQ$1,0),FALSE)</f>
        <v>0</v>
      </c>
      <c r="AE68">
        <f>VLOOKUP($B68,'Tillförd energi'!$B$1:$AS$566,MATCH(AE$1,'Tillförd energi'!$B$1:$AQ$1,0),FALSE)</f>
        <v>0</v>
      </c>
      <c r="AF68">
        <f>VLOOKUP($B68,'Tillförd energi'!$B$1:$AS$566,MATCH(AF$1,'Tillförd energi'!$B$1:$AQ$1,0),FALSE)</f>
        <v>0.81499999999999995</v>
      </c>
      <c r="AG68">
        <f>IFERROR(VLOOKUP(B68,Miljö!$B$1:$S$476,9,FALSE)/1,0)</f>
        <v>0</v>
      </c>
      <c r="AI68">
        <f t="shared" si="8"/>
        <v>28.476000000000003</v>
      </c>
      <c r="AJ68">
        <f t="shared" si="9"/>
        <v>28.476000000000003</v>
      </c>
      <c r="AK68">
        <f>IF(ISERROR(1/VLOOKUP($B68,Leveranser!$B$1:$S$500,MATCH("såld värme (gwh)",Leveranser!$B$1:$S$1,0),FALSE)),"",VLOOKUP($B68,Leveranser!$B$1:$S$500,MATCH("såld värme (gwh)",Leveranser!$B$1:$S$1,0),FALSE))</f>
        <v>22.6</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37">
        <f t="shared" si="10"/>
        <v>0.79365079365079361</v>
      </c>
      <c r="AP68" t="str">
        <f>VLOOKUP($B68,Miljövärden!$B$1:$H$446,7,FALSE)</f>
        <v>Ja</v>
      </c>
      <c r="AQ68" t="str">
        <f>VLOOKUP($B68,Miljövärden!$B$1:$H$446,6,FALSE)</f>
        <v>Nej</v>
      </c>
      <c r="AU68">
        <f t="shared" si="11"/>
        <v>0.81499999999999995</v>
      </c>
      <c r="AV68">
        <f t="shared" si="12"/>
        <v>0</v>
      </c>
      <c r="AW68">
        <f t="shared" si="13"/>
        <v>26.178000000000001</v>
      </c>
      <c r="AX68">
        <f t="shared" si="14"/>
        <v>0</v>
      </c>
      <c r="AZ68">
        <f t="shared" si="15"/>
        <v>27.118000000000002</v>
      </c>
    </row>
    <row r="69" spans="1:52" customFormat="1" x14ac:dyDescent="0.25">
      <c r="A69" s="2" t="s">
        <v>101</v>
      </c>
      <c r="B69" s="2" t="s">
        <v>120</v>
      </c>
      <c r="C69">
        <f>VLOOKUP($B69,'Tillförd energi'!$B$1:$AS$566,MATCH(C$1,'Tillförd energi'!$B$1:$AQ$1,0),FALSE)</f>
        <v>0</v>
      </c>
      <c r="D69">
        <f>VLOOKUP($B69,'Tillförd energi'!$B$1:$AS$566,MATCH(D$1,'Tillförd energi'!$B$1:$AQ$1,0),FALSE)</f>
        <v>1.4139999999999999</v>
      </c>
      <c r="E69">
        <f>VLOOKUP($B69,'Tillförd energi'!$B$1:$AS$566,MATCH(E$1,'Tillförd energi'!$B$1:$AQ$1,0),FALSE)</f>
        <v>0</v>
      </c>
      <c r="F69">
        <f>VLOOKUP($B69,'Tillförd energi'!$B$1:$AS$566,MATCH(F$1,'Tillförd energi'!$B$1:$AQ$1,0),FALSE)</f>
        <v>0</v>
      </c>
      <c r="G69">
        <f>VLOOKUP($B69,'Tillförd energi'!$B$1:$AS$566,MATCH(G$1,'Tillförd energi'!$B$1:$AQ$1,0),FALSE)</f>
        <v>0</v>
      </c>
      <c r="H69">
        <f>VLOOKUP($B69,'Tillförd energi'!$B$1:$AS$566,MATCH(H$1,'Tillförd energi'!$B$1:$AQ$1,0),FALSE)</f>
        <v>0.63300000000000001</v>
      </c>
      <c r="I69">
        <f>VLOOKUP($B69,'Tillförd energi'!$B$1:$AS$566,MATCH(I$1,'Tillförd energi'!$B$1:$AQ$1,0),FALSE)</f>
        <v>0</v>
      </c>
      <c r="J69">
        <f>VLOOKUP($B69,'Tillförd energi'!$B$1:$AS$566,MATCH(J$1,'Tillförd energi'!$B$1:$AQ$1,0),FALSE)</f>
        <v>0.79</v>
      </c>
      <c r="K69">
        <v>0</v>
      </c>
      <c r="L69">
        <f>VLOOKUP($B69,'Tillförd energi'!$B$1:$AS$566,MATCH(L$1,'Tillförd energi'!$B$1:$AQ$1,0),FALSE)</f>
        <v>0</v>
      </c>
      <c r="M69">
        <f>VLOOKUP($B69,'Tillförd energi'!$B$1:$AS$566,MATCH(M$1,'Tillförd energi'!$B$1:$AQ$1,0),FALSE)</f>
        <v>0</v>
      </c>
      <c r="N69">
        <f>VLOOKUP($B69,'Tillförd energi'!$B$1:$AS$566,MATCH(N$1,'Tillförd energi'!$B$1:$AQ$1,0),FALSE)</f>
        <v>0</v>
      </c>
      <c r="O69">
        <f>VLOOKUP($B69,'Tillförd energi'!$B$1:$AS$566,MATCH(O$1,'Tillförd energi'!$B$1:$AQ$1,0),FALSE)</f>
        <v>12.641999999999999</v>
      </c>
      <c r="P69">
        <f>VLOOKUP($B69,'Tillförd energi'!$B$1:$AS$566,MATCH(P$1,'Tillförd energi'!$B$1:$AQ$1,0),FALSE)</f>
        <v>37.378999999999998</v>
      </c>
      <c r="Q69">
        <f>VLOOKUP($B69,'Tillförd energi'!$B$1:$AS$566,MATCH(Q$1,'Tillförd energi'!$B$1:$AQ$1,0),FALSE)</f>
        <v>25.300999999999998</v>
      </c>
      <c r="R69">
        <f>VLOOKUP($B69,'Tillförd energi'!$B$1:$AS$566,MATCH(R$1,'Tillförd energi'!$B$1:$AQ$1,0),FALSE)</f>
        <v>1.508</v>
      </c>
      <c r="S69">
        <f>VLOOKUP($B69,'Tillförd energi'!$B$1:$AS$566,MATCH(S$1,'Tillförd energi'!$B$1:$AQ$1,0),FALSE)</f>
        <v>5.5919999999999996</v>
      </c>
      <c r="T69">
        <f>VLOOKUP($B69,'Tillförd energi'!$B$1:$AS$566,MATCH(T$1,'Tillförd energi'!$B$1:$AQ$1,0),FALSE)</f>
        <v>0</v>
      </c>
      <c r="U69">
        <f>VLOOKUP($B69,'Tillförd energi'!$B$1:$AS$566,MATCH(U$1,'Tillförd energi'!$B$1:$AQ$1,0),FALSE)</f>
        <v>0</v>
      </c>
      <c r="V69">
        <f>VLOOKUP($B69,'Tillförd energi'!$B$1:$AS$566,MATCH(V$1,'Tillförd energi'!$B$1:$AQ$1,0),FALSE)</f>
        <v>0</v>
      </c>
      <c r="W69">
        <f>VLOOKUP($B69,'Tillförd energi'!$B$1:$AS$566,MATCH(W$1,'Tillförd energi'!$B$1:$AQ$1,0),FALSE)</f>
        <v>0.02</v>
      </c>
      <c r="X69">
        <f>VLOOKUP($B69,'Tillförd energi'!$B$1:$AS$566,MATCH(X$1,'Tillförd energi'!$B$1:$AQ$1,0),FALSE)</f>
        <v>0</v>
      </c>
      <c r="Y69">
        <f>VLOOKUP($B69,'Tillförd energi'!$B$1:$AS$566,MATCH(Y$1,'Tillförd energi'!$B$1:$AQ$1,0),FALSE)</f>
        <v>0</v>
      </c>
      <c r="Z69">
        <f>VLOOKUP($B69,'Tillförd energi'!$B$1:$AS$566,MATCH(Z$1,'Tillförd energi'!$B$1:$AQ$1,0),FALSE)</f>
        <v>0</v>
      </c>
      <c r="AA69">
        <f>VLOOKUP($B69,'Tillförd energi'!$B$1:$AS$566,MATCH(AA$1,'Tillförd energi'!$B$1:$AQ$1,0),FALSE)</f>
        <v>0</v>
      </c>
      <c r="AB69">
        <f>VLOOKUP($B69,'Tillförd energi'!$B$1:$AS$566,MATCH(AB$1,'Tillförd energi'!$B$1:$AQ$1,0),FALSE)</f>
        <v>0</v>
      </c>
      <c r="AC69">
        <f>VLOOKUP($B69,'Tillförd energi'!$B$1:$AS$566,MATCH(AC$1,'Tillförd energi'!$B$1:$AQ$1,0),FALSE)</f>
        <v>10.531000000000001</v>
      </c>
      <c r="AD69">
        <f>VLOOKUP($B69,'Tillförd energi'!$B$1:$AS$566,MATCH(AD$1,'Tillförd energi'!$B$1:$AQ$1,0),FALSE)</f>
        <v>10.558</v>
      </c>
      <c r="AE69">
        <f>VLOOKUP($B69,'Tillförd energi'!$B$1:$AS$566,MATCH(AE$1,'Tillförd energi'!$B$1:$AQ$1,0),FALSE)</f>
        <v>0</v>
      </c>
      <c r="AF69">
        <f>VLOOKUP($B69,'Tillförd energi'!$B$1:$AS$566,MATCH(AF$1,'Tillförd energi'!$B$1:$AQ$1,0),FALSE)</f>
        <v>1.282</v>
      </c>
      <c r="AG69">
        <f>IFERROR(VLOOKUP(B69,Miljö!$B$1:$S$476,9,FALSE)/1,0)</f>
        <v>0</v>
      </c>
      <c r="AI69">
        <f t="shared" si="8"/>
        <v>107.64999999999999</v>
      </c>
      <c r="AJ69">
        <f t="shared" si="9"/>
        <v>107.64999999999999</v>
      </c>
      <c r="AK69">
        <f>IF(ISERROR(1/VLOOKUP($B69,Leveranser!$B$1:$S$500,MATCH("såld värme (gwh)",Leveranser!$B$1:$S$1,0),FALSE)),"",VLOOKUP($B69,Leveranser!$B$1:$S$500,MATCH("såld värme (gwh)",Leveranser!$B$1:$S$1,0),FALSE))</f>
        <v>80.75</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37">
        <f t="shared" si="10"/>
        <v>0.75011611704598236</v>
      </c>
      <c r="AP69" t="str">
        <f>VLOOKUP($B69,Miljövärden!$B$1:$H$446,7,FALSE)</f>
        <v>Ja</v>
      </c>
      <c r="AQ69" t="str">
        <f>VLOOKUP($B69,Miljövärden!$B$1:$H$446,6,FALSE)</f>
        <v>Nej</v>
      </c>
      <c r="AU69">
        <f t="shared" si="11"/>
        <v>1.282</v>
      </c>
      <c r="AV69">
        <f t="shared" si="12"/>
        <v>0</v>
      </c>
      <c r="AW69">
        <f t="shared" si="13"/>
        <v>75.322000000000003</v>
      </c>
      <c r="AX69">
        <f t="shared" si="14"/>
        <v>7.1</v>
      </c>
      <c r="AZ69">
        <f t="shared" si="15"/>
        <v>82.441999999999993</v>
      </c>
    </row>
    <row r="70" spans="1:52" customFormat="1" x14ac:dyDescent="0.25">
      <c r="A70" s="2" t="s">
        <v>101</v>
      </c>
      <c r="B70" s="2" t="s">
        <v>121</v>
      </c>
      <c r="C70">
        <f>VLOOKUP($B70,'Tillförd energi'!$B$1:$AS$566,MATCH(C$1,'Tillförd energi'!$B$1:$AQ$1,0),FALSE)</f>
        <v>0</v>
      </c>
      <c r="D70">
        <f>VLOOKUP($B70,'Tillförd energi'!$B$1:$AS$566,MATCH(D$1,'Tillförd energi'!$B$1:$AQ$1,0),FALSE)</f>
        <v>0.999</v>
      </c>
      <c r="E70">
        <f>VLOOKUP($B70,'Tillförd energi'!$B$1:$AS$566,MATCH(E$1,'Tillförd energi'!$B$1:$AQ$1,0),FALSE)</f>
        <v>0</v>
      </c>
      <c r="F70">
        <f>VLOOKUP($B70,'Tillförd energi'!$B$1:$AS$566,MATCH(F$1,'Tillförd energi'!$B$1:$AQ$1,0),FALSE)</f>
        <v>0</v>
      </c>
      <c r="G70">
        <f>VLOOKUP($B70,'Tillförd energi'!$B$1:$AS$566,MATCH(G$1,'Tillförd energi'!$B$1:$AQ$1,0),FALSE)</f>
        <v>0</v>
      </c>
      <c r="H70">
        <f>VLOOKUP($B70,'Tillförd energi'!$B$1:$AS$566,MATCH(H$1,'Tillförd energi'!$B$1:$AQ$1,0),FALSE)</f>
        <v>0</v>
      </c>
      <c r="I70">
        <f>VLOOKUP($B70,'Tillförd energi'!$B$1:$AS$566,MATCH(I$1,'Tillförd energi'!$B$1:$AQ$1,0),FALSE)</f>
        <v>0</v>
      </c>
      <c r="J70">
        <f>VLOOKUP($B70,'Tillförd energi'!$B$1:$AS$566,MATCH(J$1,'Tillförd energi'!$B$1:$AQ$1,0),FALSE)</f>
        <v>0</v>
      </c>
      <c r="K70">
        <v>0</v>
      </c>
      <c r="L70">
        <f>VLOOKUP($B70,'Tillförd energi'!$B$1:$AS$566,MATCH(L$1,'Tillförd energi'!$B$1:$AQ$1,0),FALSE)</f>
        <v>0</v>
      </c>
      <c r="M70">
        <f>VLOOKUP($B70,'Tillförd energi'!$B$1:$AS$566,MATCH(M$1,'Tillförd energi'!$B$1:$AQ$1,0),FALSE)</f>
        <v>0</v>
      </c>
      <c r="N70">
        <f>VLOOKUP($B70,'Tillförd energi'!$B$1:$AS$566,MATCH(N$1,'Tillförd energi'!$B$1:$AQ$1,0),FALSE)</f>
        <v>0</v>
      </c>
      <c r="O70">
        <f>VLOOKUP($B70,'Tillförd energi'!$B$1:$AS$566,MATCH(O$1,'Tillförd energi'!$B$1:$AQ$1,0),FALSE)</f>
        <v>0</v>
      </c>
      <c r="P70">
        <f>VLOOKUP($B70,'Tillförd energi'!$B$1:$AS$566,MATCH(P$1,'Tillförd energi'!$B$1:$AQ$1,0),FALSE)</f>
        <v>0</v>
      </c>
      <c r="Q70">
        <f>VLOOKUP($B70,'Tillförd energi'!$B$1:$AS$566,MATCH(Q$1,'Tillförd energi'!$B$1:$AQ$1,0),FALSE)</f>
        <v>38.009</v>
      </c>
      <c r="R70">
        <f>VLOOKUP($B70,'Tillförd energi'!$B$1:$AS$566,MATCH(R$1,'Tillförd energi'!$B$1:$AQ$1,0),FALSE)</f>
        <v>15.613</v>
      </c>
      <c r="S70">
        <f>VLOOKUP($B70,'Tillförd energi'!$B$1:$AS$566,MATCH(S$1,'Tillförd energi'!$B$1:$AQ$1,0),FALSE)</f>
        <v>0</v>
      </c>
      <c r="T70">
        <f>VLOOKUP($B70,'Tillförd energi'!$B$1:$AS$566,MATCH(T$1,'Tillförd energi'!$B$1:$AQ$1,0),FALSE)</f>
        <v>0</v>
      </c>
      <c r="U70">
        <f>VLOOKUP($B70,'Tillförd energi'!$B$1:$AS$566,MATCH(U$1,'Tillförd energi'!$B$1:$AQ$1,0),FALSE)</f>
        <v>0</v>
      </c>
      <c r="V70">
        <f>VLOOKUP($B70,'Tillförd energi'!$B$1:$AS$566,MATCH(V$1,'Tillförd energi'!$B$1:$AQ$1,0),FALSE)</f>
        <v>0</v>
      </c>
      <c r="W70">
        <f>VLOOKUP($B70,'Tillförd energi'!$B$1:$AS$566,MATCH(W$1,'Tillförd energi'!$B$1:$AQ$1,0),FALSE)</f>
        <v>7.827</v>
      </c>
      <c r="X70">
        <f>VLOOKUP($B70,'Tillförd energi'!$B$1:$AS$566,MATCH(X$1,'Tillförd energi'!$B$1:$AQ$1,0),FALSE)</f>
        <v>0</v>
      </c>
      <c r="Y70">
        <f>VLOOKUP($B70,'Tillförd energi'!$B$1:$AS$566,MATCH(Y$1,'Tillförd energi'!$B$1:$AQ$1,0),FALSE)</f>
        <v>0</v>
      </c>
      <c r="Z70">
        <f>VLOOKUP($B70,'Tillförd energi'!$B$1:$AS$566,MATCH(Z$1,'Tillförd energi'!$B$1:$AQ$1,0),FALSE)</f>
        <v>0</v>
      </c>
      <c r="AA70">
        <f>VLOOKUP($B70,'Tillförd energi'!$B$1:$AS$566,MATCH(AA$1,'Tillförd energi'!$B$1:$AQ$1,0),FALSE)</f>
        <v>1.3819999999999999</v>
      </c>
      <c r="AB70">
        <f>VLOOKUP($B70,'Tillförd energi'!$B$1:$AS$566,MATCH(AB$1,'Tillförd energi'!$B$1:$AQ$1,0),FALSE)</f>
        <v>1.728</v>
      </c>
      <c r="AC70">
        <f>VLOOKUP($B70,'Tillförd energi'!$B$1:$AS$566,MATCH(AC$1,'Tillförd energi'!$B$1:$AQ$1,0),FALSE)</f>
        <v>0</v>
      </c>
      <c r="AD70">
        <f>VLOOKUP($B70,'Tillförd energi'!$B$1:$AS$566,MATCH(AD$1,'Tillförd energi'!$B$1:$AQ$1,0),FALSE)</f>
        <v>0</v>
      </c>
      <c r="AE70">
        <f>VLOOKUP($B70,'Tillförd energi'!$B$1:$AS$566,MATCH(AE$1,'Tillförd energi'!$B$1:$AQ$1,0),FALSE)</f>
        <v>0</v>
      </c>
      <c r="AF70">
        <f>VLOOKUP($B70,'Tillförd energi'!$B$1:$AS$566,MATCH(AF$1,'Tillförd energi'!$B$1:$AQ$1,0),FALSE)</f>
        <v>2.5</v>
      </c>
      <c r="AG70">
        <f>IFERROR(VLOOKUP(B70,Miljö!$B$1:$S$476,9,FALSE)/1,0)</f>
        <v>0</v>
      </c>
      <c r="AI70">
        <f t="shared" si="8"/>
        <v>68.057999999999993</v>
      </c>
      <c r="AJ70">
        <f t="shared" si="9"/>
        <v>68.057999999999993</v>
      </c>
      <c r="AK70">
        <f>IF(ISERROR(1/VLOOKUP($B70,Leveranser!$B$1:$S$500,MATCH("såld värme (gwh)",Leveranser!$B$1:$S$1,0),FALSE)),"",VLOOKUP($B70,Leveranser!$B$1:$S$500,MATCH("såld värme (gwh)",Leveranser!$B$1:$S$1,0),FALSE))</f>
        <v>61.2</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37">
        <f t="shared" si="10"/>
        <v>0.8992330071409681</v>
      </c>
      <c r="AP70" t="str">
        <f>VLOOKUP($B70,Miljövärden!$B$1:$H$446,7,FALSE)</f>
        <v>Ja</v>
      </c>
      <c r="AQ70" t="str">
        <f>VLOOKUP($B70,Miljövärden!$B$1:$H$446,6,FALSE)</f>
        <v>Nej</v>
      </c>
      <c r="AU70">
        <f t="shared" si="11"/>
        <v>3.8819999999999997</v>
      </c>
      <c r="AV70">
        <f t="shared" si="12"/>
        <v>0</v>
      </c>
      <c r="AW70">
        <f t="shared" si="13"/>
        <v>38.009</v>
      </c>
      <c r="AX70">
        <f t="shared" si="14"/>
        <v>15.613</v>
      </c>
      <c r="AZ70">
        <f t="shared" si="15"/>
        <v>61.448999999999998</v>
      </c>
    </row>
    <row r="71" spans="1:52" customFormat="1" x14ac:dyDescent="0.25">
      <c r="A71" s="2" t="s">
        <v>122</v>
      </c>
      <c r="B71" s="2" t="s">
        <v>123</v>
      </c>
      <c r="C71">
        <f>VLOOKUP($B71,'Tillförd energi'!$B$1:$AS$566,MATCH(C$1,'Tillförd energi'!$B$1:$AQ$1,0),FALSE)</f>
        <v>0</v>
      </c>
      <c r="D71">
        <f>VLOOKUP($B71,'Tillförd energi'!$B$1:$AS$566,MATCH(D$1,'Tillförd energi'!$B$1:$AQ$1,0),FALSE)</f>
        <v>0.73894300000000002</v>
      </c>
      <c r="E71">
        <f>VLOOKUP($B71,'Tillförd energi'!$B$1:$AS$566,MATCH(E$1,'Tillförd energi'!$B$1:$AQ$1,0),FALSE)</f>
        <v>0</v>
      </c>
      <c r="F71">
        <f>VLOOKUP($B71,'Tillförd energi'!$B$1:$AS$566,MATCH(F$1,'Tillförd energi'!$B$1:$AQ$1,0),FALSE)</f>
        <v>0</v>
      </c>
      <c r="G71">
        <f>VLOOKUP($B71,'Tillförd energi'!$B$1:$AS$566,MATCH(G$1,'Tillförd energi'!$B$1:$AQ$1,0),FALSE)</f>
        <v>0</v>
      </c>
      <c r="H71">
        <f>VLOOKUP($B71,'Tillförd energi'!$B$1:$AS$566,MATCH(H$1,'Tillförd energi'!$B$1:$AQ$1,0),FALSE)</f>
        <v>0</v>
      </c>
      <c r="I71">
        <f>VLOOKUP($B71,'Tillförd energi'!$B$1:$AS$566,MATCH(I$1,'Tillförd energi'!$B$1:$AQ$1,0),FALSE)</f>
        <v>9.6816099999999992</v>
      </c>
      <c r="J71">
        <f>VLOOKUP($B71,'Tillförd energi'!$B$1:$AS$566,MATCH(J$1,'Tillförd energi'!$B$1:$AQ$1,0),FALSE)</f>
        <v>0</v>
      </c>
      <c r="K71">
        <v>0</v>
      </c>
      <c r="L71">
        <f>VLOOKUP($B71,'Tillförd energi'!$B$1:$AS$566,MATCH(L$1,'Tillförd energi'!$B$1:$AQ$1,0),FALSE)</f>
        <v>0</v>
      </c>
      <c r="M71">
        <f>VLOOKUP($B71,'Tillförd energi'!$B$1:$AS$566,MATCH(M$1,'Tillförd energi'!$B$1:$AQ$1,0),FALSE)</f>
        <v>0</v>
      </c>
      <c r="N71">
        <f>VLOOKUP($B71,'Tillförd energi'!$B$1:$AS$566,MATCH(N$1,'Tillförd energi'!$B$1:$AQ$1,0),FALSE)</f>
        <v>0</v>
      </c>
      <c r="O71">
        <f>VLOOKUP($B71,'Tillförd energi'!$B$1:$AS$566,MATCH(O$1,'Tillförd energi'!$B$1:$AQ$1,0),FALSE)</f>
        <v>0</v>
      </c>
      <c r="P71">
        <f>VLOOKUP($B71,'Tillförd energi'!$B$1:$AS$566,MATCH(P$1,'Tillförd energi'!$B$1:$AQ$1,0),FALSE)</f>
        <v>0</v>
      </c>
      <c r="Q71">
        <f>VLOOKUP($B71,'Tillförd energi'!$B$1:$AS$566,MATCH(Q$1,'Tillförd energi'!$B$1:$AQ$1,0),FALSE)</f>
        <v>0</v>
      </c>
      <c r="R71">
        <f>VLOOKUP($B71,'Tillförd energi'!$B$1:$AS$566,MATCH(R$1,'Tillförd energi'!$B$1:$AQ$1,0),FALSE)</f>
        <v>0</v>
      </c>
      <c r="S71">
        <f>VLOOKUP($B71,'Tillförd energi'!$B$1:$AS$566,MATCH(S$1,'Tillförd energi'!$B$1:$AQ$1,0),FALSE)</f>
        <v>0</v>
      </c>
      <c r="T71">
        <f>VLOOKUP($B71,'Tillförd energi'!$B$1:$AS$566,MATCH(T$1,'Tillförd energi'!$B$1:$AQ$1,0),FALSE)</f>
        <v>0</v>
      </c>
      <c r="U71">
        <f>VLOOKUP($B71,'Tillförd energi'!$B$1:$AS$566,MATCH(U$1,'Tillförd energi'!$B$1:$AQ$1,0),FALSE)</f>
        <v>0</v>
      </c>
      <c r="V71">
        <f>VLOOKUP($B71,'Tillförd energi'!$B$1:$AS$566,MATCH(V$1,'Tillförd energi'!$B$1:$AQ$1,0),FALSE)</f>
        <v>0</v>
      </c>
      <c r="W71">
        <f>VLOOKUP($B71,'Tillförd energi'!$B$1:$AS$566,MATCH(W$1,'Tillförd energi'!$B$1:$AQ$1,0),FALSE)</f>
        <v>0</v>
      </c>
      <c r="X71">
        <f>VLOOKUP($B71,'Tillförd energi'!$B$1:$AS$566,MATCH(X$1,'Tillförd energi'!$B$1:$AQ$1,0),FALSE)</f>
        <v>0</v>
      </c>
      <c r="Y71">
        <f>VLOOKUP($B71,'Tillförd energi'!$B$1:$AS$566,MATCH(Y$1,'Tillförd energi'!$B$1:$AQ$1,0),FALSE)</f>
        <v>0</v>
      </c>
      <c r="Z71">
        <f>VLOOKUP($B71,'Tillförd energi'!$B$1:$AS$566,MATCH(Z$1,'Tillförd energi'!$B$1:$AQ$1,0),FALSE)</f>
        <v>0</v>
      </c>
      <c r="AA71">
        <f>VLOOKUP($B71,'Tillförd energi'!$B$1:$AS$566,MATCH(AA$1,'Tillförd energi'!$B$1:$AQ$1,0),FALSE)</f>
        <v>0</v>
      </c>
      <c r="AB71">
        <f>VLOOKUP($B71,'Tillförd energi'!$B$1:$AS$566,MATCH(AB$1,'Tillförd energi'!$B$1:$AQ$1,0),FALSE)</f>
        <v>0</v>
      </c>
      <c r="AC71">
        <f>VLOOKUP($B71,'Tillförd energi'!$B$1:$AS$566,MATCH(AC$1,'Tillförd energi'!$B$1:$AQ$1,0),FALSE)</f>
        <v>0</v>
      </c>
      <c r="AD71">
        <f>VLOOKUP($B71,'Tillförd energi'!$B$1:$AS$566,MATCH(AD$1,'Tillförd energi'!$B$1:$AQ$1,0),FALSE)</f>
        <v>0</v>
      </c>
      <c r="AE71">
        <f>VLOOKUP($B71,'Tillförd energi'!$B$1:$AS$566,MATCH(AE$1,'Tillförd energi'!$B$1:$AQ$1,0),FALSE)</f>
        <v>0</v>
      </c>
      <c r="AF71">
        <f>VLOOKUP($B71,'Tillförd energi'!$B$1:$AS$566,MATCH(AF$1,'Tillförd energi'!$B$1:$AQ$1,0),FALSE)</f>
        <v>0.22076999999999999</v>
      </c>
      <c r="AG71">
        <f>IFERROR(VLOOKUP(B71,Miljö!$B$1:$S$476,9,FALSE)/1,0)</f>
        <v>0</v>
      </c>
      <c r="AI71">
        <f t="shared" si="8"/>
        <v>10.641323</v>
      </c>
      <c r="AJ71">
        <f t="shared" si="9"/>
        <v>10.641323</v>
      </c>
      <c r="AK71">
        <f>IF(ISERROR(1/VLOOKUP($B71,Leveranser!$B$1:$S$500,MATCH("såld värme (gwh)",Leveranser!$B$1:$S$1,0),FALSE)),"",VLOOKUP($B71,Leveranser!$B$1:$S$500,MATCH("såld värme (gwh)",Leveranser!$B$1:$S$1,0),FALSE))</f>
        <v>7.359</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37">
        <f t="shared" si="10"/>
        <v>0.69154934964383663</v>
      </c>
      <c r="AP71" t="str">
        <f>VLOOKUP($B71,Miljövärden!$B$1:$H$446,7,FALSE)</f>
        <v>Ja</v>
      </c>
      <c r="AQ71" t="str">
        <f>VLOOKUP($B71,Miljövärden!$B$1:$H$446,6,FALSE)</f>
        <v>Nej</v>
      </c>
      <c r="AU71">
        <f t="shared" si="11"/>
        <v>0.22076999999999999</v>
      </c>
      <c r="AV71">
        <f t="shared" si="12"/>
        <v>0</v>
      </c>
      <c r="AW71">
        <f t="shared" si="13"/>
        <v>0</v>
      </c>
      <c r="AX71">
        <f t="shared" si="14"/>
        <v>0</v>
      </c>
      <c r="AZ71">
        <f t="shared" si="15"/>
        <v>0</v>
      </c>
    </row>
    <row r="72" spans="1:52" customFormat="1" x14ac:dyDescent="0.25">
      <c r="A72" s="2" t="s">
        <v>124</v>
      </c>
      <c r="B72" s="2" t="s">
        <v>125</v>
      </c>
      <c r="C72">
        <f>VLOOKUP($B72,'Tillförd energi'!$B$1:$AS$566,MATCH(C$1,'Tillförd energi'!$B$1:$AQ$1,0),FALSE)</f>
        <v>0</v>
      </c>
      <c r="D72">
        <f>VLOOKUP($B72,'Tillförd energi'!$B$1:$AS$566,MATCH(D$1,'Tillförd energi'!$B$1:$AQ$1,0),FALSE)</f>
        <v>0.48406100000000002</v>
      </c>
      <c r="E72">
        <f>VLOOKUP($B72,'Tillförd energi'!$B$1:$AS$566,MATCH(E$1,'Tillförd energi'!$B$1:$AQ$1,0),FALSE)</f>
        <v>0</v>
      </c>
      <c r="F72">
        <f>VLOOKUP($B72,'Tillförd energi'!$B$1:$AS$566,MATCH(F$1,'Tillförd energi'!$B$1:$AQ$1,0),FALSE)</f>
        <v>0</v>
      </c>
      <c r="G72">
        <f>VLOOKUP($B72,'Tillförd energi'!$B$1:$AS$566,MATCH(G$1,'Tillförd energi'!$B$1:$AQ$1,0),FALSE)</f>
        <v>0</v>
      </c>
      <c r="H72">
        <f>VLOOKUP($B72,'Tillförd energi'!$B$1:$AS$566,MATCH(H$1,'Tillförd energi'!$B$1:$AQ$1,0),FALSE)</f>
        <v>0</v>
      </c>
      <c r="I72">
        <f>VLOOKUP($B72,'Tillförd energi'!$B$1:$AS$566,MATCH(I$1,'Tillförd energi'!$B$1:$AQ$1,0),FALSE)</f>
        <v>94.352199999999996</v>
      </c>
      <c r="J72">
        <f>VLOOKUP($B72,'Tillförd energi'!$B$1:$AS$566,MATCH(J$1,'Tillförd energi'!$B$1:$AQ$1,0),FALSE)</f>
        <v>0</v>
      </c>
      <c r="K72">
        <v>0</v>
      </c>
      <c r="L72">
        <f>VLOOKUP($B72,'Tillförd energi'!$B$1:$AS$566,MATCH(L$1,'Tillförd energi'!$B$1:$AQ$1,0),FALSE)</f>
        <v>0</v>
      </c>
      <c r="M72">
        <f>VLOOKUP($B72,'Tillförd energi'!$B$1:$AS$566,MATCH(M$1,'Tillförd energi'!$B$1:$AQ$1,0),FALSE)</f>
        <v>3.5</v>
      </c>
      <c r="N72">
        <f>VLOOKUP($B72,'Tillförd energi'!$B$1:$AS$566,MATCH(N$1,'Tillförd energi'!$B$1:$AQ$1,0),FALSE)</f>
        <v>0</v>
      </c>
      <c r="O72">
        <f>VLOOKUP($B72,'Tillförd energi'!$B$1:$AS$566,MATCH(O$1,'Tillförd energi'!$B$1:$AQ$1,0),FALSE)</f>
        <v>3.5</v>
      </c>
      <c r="P72">
        <f>VLOOKUP($B72,'Tillförd energi'!$B$1:$AS$566,MATCH(P$1,'Tillförd energi'!$B$1:$AQ$1,0),FALSE)</f>
        <v>13.5</v>
      </c>
      <c r="Q72">
        <f>VLOOKUP($B72,'Tillförd energi'!$B$1:$AS$566,MATCH(Q$1,'Tillförd energi'!$B$1:$AQ$1,0),FALSE)</f>
        <v>2.84</v>
      </c>
      <c r="R72">
        <f>VLOOKUP($B72,'Tillförd energi'!$B$1:$AS$566,MATCH(R$1,'Tillförd energi'!$B$1:$AQ$1,0),FALSE)</f>
        <v>0</v>
      </c>
      <c r="S72">
        <f>VLOOKUP($B72,'Tillförd energi'!$B$1:$AS$566,MATCH(S$1,'Tillförd energi'!$B$1:$AQ$1,0),FALSE)</f>
        <v>0</v>
      </c>
      <c r="T72">
        <f>VLOOKUP($B72,'Tillförd energi'!$B$1:$AS$566,MATCH(T$1,'Tillförd energi'!$B$1:$AQ$1,0),FALSE)</f>
        <v>0</v>
      </c>
      <c r="U72">
        <f>VLOOKUP($B72,'Tillförd energi'!$B$1:$AS$566,MATCH(U$1,'Tillförd energi'!$B$1:$AQ$1,0),FALSE)</f>
        <v>0</v>
      </c>
      <c r="V72">
        <f>VLOOKUP($B72,'Tillförd energi'!$B$1:$AS$566,MATCH(V$1,'Tillförd energi'!$B$1:$AQ$1,0),FALSE)</f>
        <v>0</v>
      </c>
      <c r="W72">
        <f>VLOOKUP($B72,'Tillförd energi'!$B$1:$AS$566,MATCH(W$1,'Tillförd energi'!$B$1:$AQ$1,0),FALSE)</f>
        <v>0</v>
      </c>
      <c r="X72">
        <f>VLOOKUP($B72,'Tillförd energi'!$B$1:$AS$566,MATCH(X$1,'Tillförd energi'!$B$1:$AQ$1,0),FALSE)</f>
        <v>0</v>
      </c>
      <c r="Y72">
        <f>VLOOKUP($B72,'Tillförd energi'!$B$1:$AS$566,MATCH(Y$1,'Tillförd energi'!$B$1:$AQ$1,0),FALSE)</f>
        <v>0</v>
      </c>
      <c r="Z72">
        <f>VLOOKUP($B72,'Tillförd energi'!$B$1:$AS$566,MATCH(Z$1,'Tillförd energi'!$B$1:$AQ$1,0),FALSE)</f>
        <v>0</v>
      </c>
      <c r="AA72">
        <f>VLOOKUP($B72,'Tillförd energi'!$B$1:$AS$566,MATCH(AA$1,'Tillförd energi'!$B$1:$AQ$1,0),FALSE)</f>
        <v>0</v>
      </c>
      <c r="AB72">
        <f>VLOOKUP($B72,'Tillförd energi'!$B$1:$AS$566,MATCH(AB$1,'Tillförd energi'!$B$1:$AQ$1,0),FALSE)</f>
        <v>0</v>
      </c>
      <c r="AC72">
        <f>VLOOKUP($B72,'Tillförd energi'!$B$1:$AS$566,MATCH(AC$1,'Tillförd energi'!$B$1:$AQ$1,0),FALSE)</f>
        <v>0</v>
      </c>
      <c r="AD72">
        <f>VLOOKUP($B72,'Tillförd energi'!$B$1:$AS$566,MATCH(AD$1,'Tillförd energi'!$B$1:$AQ$1,0),FALSE)</f>
        <v>0</v>
      </c>
      <c r="AE72">
        <f>VLOOKUP($B72,'Tillförd energi'!$B$1:$AS$566,MATCH(AE$1,'Tillförd energi'!$B$1:$AQ$1,0),FALSE)</f>
        <v>0</v>
      </c>
      <c r="AF72">
        <f>VLOOKUP($B72,'Tillförd energi'!$B$1:$AS$566,MATCH(AF$1,'Tillförd energi'!$B$1:$AQ$1,0),FALSE)</f>
        <v>3.0306000000000002</v>
      </c>
      <c r="AG72">
        <f>IFERROR(VLOOKUP(B72,Miljö!$B$1:$S$476,9,FALSE)/1,0)</f>
        <v>0</v>
      </c>
      <c r="AI72">
        <f t="shared" si="8"/>
        <v>121.206861</v>
      </c>
      <c r="AJ72">
        <f t="shared" si="9"/>
        <v>121.206861</v>
      </c>
      <c r="AK72">
        <f>IF(ISERROR(1/VLOOKUP($B72,Leveranser!$B$1:$S$500,MATCH("såld värme (gwh)",Leveranser!$B$1:$S$1,0),FALSE)),"",VLOOKUP($B72,Leveranser!$B$1:$S$500,MATCH("såld värme (gwh)",Leveranser!$B$1:$S$1,0),FALSE))</f>
        <v>101.02</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37">
        <f t="shared" si="10"/>
        <v>0.83345116907202133</v>
      </c>
      <c r="AP72" t="str">
        <f>VLOOKUP($B72,Miljövärden!$B$1:$H$446,7,FALSE)</f>
        <v>Ja</v>
      </c>
      <c r="AQ72" t="str">
        <f>VLOOKUP($B72,Miljövärden!$B$1:$H$446,6,FALSE)</f>
        <v>Ja</v>
      </c>
      <c r="AU72">
        <f t="shared" si="11"/>
        <v>3.0306000000000002</v>
      </c>
      <c r="AV72">
        <f t="shared" si="12"/>
        <v>0</v>
      </c>
      <c r="AW72">
        <f t="shared" si="13"/>
        <v>23.34</v>
      </c>
      <c r="AX72">
        <f t="shared" si="14"/>
        <v>0</v>
      </c>
      <c r="AZ72">
        <f t="shared" si="15"/>
        <v>23.34</v>
      </c>
    </row>
    <row r="73" spans="1:52" customFormat="1" x14ac:dyDescent="0.25">
      <c r="A73" s="2" t="s">
        <v>124</v>
      </c>
      <c r="B73" s="2" t="s">
        <v>126</v>
      </c>
      <c r="C73">
        <f>VLOOKUP($B73,'Tillförd energi'!$B$1:$AS$566,MATCH(C$1,'Tillförd energi'!$B$1:$AQ$1,0),FALSE)</f>
        <v>0</v>
      </c>
      <c r="D73">
        <f>VLOOKUP($B73,'Tillförd energi'!$B$1:$AS$566,MATCH(D$1,'Tillförd energi'!$B$1:$AQ$1,0),FALSE)</f>
        <v>0.04</v>
      </c>
      <c r="E73">
        <f>VLOOKUP($B73,'Tillförd energi'!$B$1:$AS$566,MATCH(E$1,'Tillförd energi'!$B$1:$AQ$1,0),FALSE)</f>
        <v>0</v>
      </c>
      <c r="F73">
        <f>VLOOKUP($B73,'Tillförd energi'!$B$1:$AS$566,MATCH(F$1,'Tillförd energi'!$B$1:$AQ$1,0),FALSE)</f>
        <v>0</v>
      </c>
      <c r="G73">
        <f>VLOOKUP($B73,'Tillförd energi'!$B$1:$AS$566,MATCH(G$1,'Tillförd energi'!$B$1:$AQ$1,0),FALSE)</f>
        <v>0</v>
      </c>
      <c r="H73">
        <f>VLOOKUP($B73,'Tillförd energi'!$B$1:$AS$566,MATCH(H$1,'Tillförd energi'!$B$1:$AQ$1,0),FALSE)</f>
        <v>0</v>
      </c>
      <c r="I73">
        <f>VLOOKUP($B73,'Tillförd energi'!$B$1:$AS$566,MATCH(I$1,'Tillförd energi'!$B$1:$AQ$1,0),FALSE)</f>
        <v>0</v>
      </c>
      <c r="J73">
        <f>VLOOKUP($B73,'Tillförd energi'!$B$1:$AS$566,MATCH(J$1,'Tillförd energi'!$B$1:$AQ$1,0),FALSE)</f>
        <v>0</v>
      </c>
      <c r="K73">
        <v>0</v>
      </c>
      <c r="L73">
        <f>VLOOKUP($B73,'Tillförd energi'!$B$1:$AS$566,MATCH(L$1,'Tillförd energi'!$B$1:$AQ$1,0),FALSE)</f>
        <v>0</v>
      </c>
      <c r="M73">
        <f>VLOOKUP($B73,'Tillförd energi'!$B$1:$AS$566,MATCH(M$1,'Tillförd energi'!$B$1:$AQ$1,0),FALSE)</f>
        <v>1.452</v>
      </c>
      <c r="N73">
        <f>VLOOKUP($B73,'Tillförd energi'!$B$1:$AS$566,MATCH(N$1,'Tillförd energi'!$B$1:$AQ$1,0),FALSE)</f>
        <v>0</v>
      </c>
      <c r="O73">
        <f>VLOOKUP($B73,'Tillförd energi'!$B$1:$AS$566,MATCH(O$1,'Tillförd energi'!$B$1:$AQ$1,0),FALSE)</f>
        <v>1.452</v>
      </c>
      <c r="P73">
        <f>VLOOKUP($B73,'Tillförd energi'!$B$1:$AS$566,MATCH(P$1,'Tillförd energi'!$B$1:$AQ$1,0),FALSE)</f>
        <v>1.452</v>
      </c>
      <c r="Q73">
        <f>VLOOKUP($B73,'Tillförd energi'!$B$1:$AS$566,MATCH(Q$1,'Tillförd energi'!$B$1:$AQ$1,0),FALSE)</f>
        <v>0</v>
      </c>
      <c r="R73">
        <f>VLOOKUP($B73,'Tillförd energi'!$B$1:$AS$566,MATCH(R$1,'Tillförd energi'!$B$1:$AQ$1,0),FALSE)</f>
        <v>0</v>
      </c>
      <c r="S73">
        <f>VLOOKUP($B73,'Tillförd energi'!$B$1:$AS$566,MATCH(S$1,'Tillförd energi'!$B$1:$AQ$1,0),FALSE)</f>
        <v>0</v>
      </c>
      <c r="T73">
        <f>VLOOKUP($B73,'Tillförd energi'!$B$1:$AS$566,MATCH(T$1,'Tillförd energi'!$B$1:$AQ$1,0),FALSE)</f>
        <v>0</v>
      </c>
      <c r="U73">
        <f>VLOOKUP($B73,'Tillförd energi'!$B$1:$AS$566,MATCH(U$1,'Tillförd energi'!$B$1:$AQ$1,0),FALSE)</f>
        <v>0</v>
      </c>
      <c r="V73">
        <f>VLOOKUP($B73,'Tillförd energi'!$B$1:$AS$566,MATCH(V$1,'Tillförd energi'!$B$1:$AQ$1,0),FALSE)</f>
        <v>0</v>
      </c>
      <c r="W73">
        <f>VLOOKUP($B73,'Tillförd energi'!$B$1:$AS$566,MATCH(W$1,'Tillförd energi'!$B$1:$AQ$1,0),FALSE)</f>
        <v>0</v>
      </c>
      <c r="X73">
        <f>VLOOKUP($B73,'Tillförd energi'!$B$1:$AS$566,MATCH(X$1,'Tillförd energi'!$B$1:$AQ$1,0),FALSE)</f>
        <v>0</v>
      </c>
      <c r="Y73">
        <f>VLOOKUP($B73,'Tillförd energi'!$B$1:$AS$566,MATCH(Y$1,'Tillförd energi'!$B$1:$AQ$1,0),FALSE)</f>
        <v>0</v>
      </c>
      <c r="Z73">
        <f>VLOOKUP($B73,'Tillförd energi'!$B$1:$AS$566,MATCH(Z$1,'Tillförd energi'!$B$1:$AQ$1,0),FALSE)</f>
        <v>0</v>
      </c>
      <c r="AA73">
        <f>VLOOKUP($B73,'Tillförd energi'!$B$1:$AS$566,MATCH(AA$1,'Tillförd energi'!$B$1:$AQ$1,0),FALSE)</f>
        <v>0</v>
      </c>
      <c r="AB73">
        <f>VLOOKUP($B73,'Tillförd energi'!$B$1:$AS$566,MATCH(AB$1,'Tillförd energi'!$B$1:$AQ$1,0),FALSE)</f>
        <v>0</v>
      </c>
      <c r="AC73">
        <f>VLOOKUP($B73,'Tillförd energi'!$B$1:$AS$566,MATCH(AC$1,'Tillförd energi'!$B$1:$AQ$1,0),FALSE)</f>
        <v>0</v>
      </c>
      <c r="AD73">
        <f>VLOOKUP($B73,'Tillförd energi'!$B$1:$AS$566,MATCH(AD$1,'Tillförd energi'!$B$1:$AQ$1,0),FALSE)</f>
        <v>0</v>
      </c>
      <c r="AE73">
        <f>VLOOKUP($B73,'Tillförd energi'!$B$1:$AS$566,MATCH(AE$1,'Tillförd energi'!$B$1:$AQ$1,0),FALSE)</f>
        <v>0</v>
      </c>
      <c r="AF73">
        <f>VLOOKUP($B73,'Tillförd energi'!$B$1:$AS$566,MATCH(AF$1,'Tillförd energi'!$B$1:$AQ$1,0),FALSE)</f>
        <v>8.3309999999999995E-2</v>
      </c>
      <c r="AG73">
        <f>IFERROR(VLOOKUP(B73,Miljö!$B$1:$S$476,9,FALSE)/1,0)</f>
        <v>0</v>
      </c>
      <c r="AI73">
        <f t="shared" si="8"/>
        <v>4.4793099999999999</v>
      </c>
      <c r="AJ73">
        <f t="shared" si="9"/>
        <v>4.4793099999999999</v>
      </c>
      <c r="AK73">
        <f>IF(ISERROR(1/VLOOKUP($B73,Leveranser!$B$1:$S$500,MATCH("såld värme (gwh)",Leveranser!$B$1:$S$1,0),FALSE)),"",VLOOKUP($B73,Leveranser!$B$1:$S$500,MATCH("såld värme (gwh)",Leveranser!$B$1:$S$1,0),FALSE))</f>
        <v>2.7770000000000001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37">
        <f t="shared" si="10"/>
        <v>0.61996155657902674</v>
      </c>
      <c r="AP73" t="str">
        <f>VLOOKUP($B73,Miljövärden!$B$1:$H$446,7,FALSE)</f>
        <v>Ja</v>
      </c>
      <c r="AQ73" t="str">
        <f>VLOOKUP($B73,Miljövärden!$B$1:$H$446,6,FALSE)</f>
        <v>Ja</v>
      </c>
      <c r="AU73">
        <f t="shared" si="11"/>
        <v>8.3309999999999995E-2</v>
      </c>
      <c r="AV73">
        <f t="shared" si="12"/>
        <v>0</v>
      </c>
      <c r="AW73">
        <f t="shared" si="13"/>
        <v>4.3559999999999999</v>
      </c>
      <c r="AX73">
        <f t="shared" si="14"/>
        <v>0</v>
      </c>
      <c r="AZ73">
        <f t="shared" si="15"/>
        <v>4.3559999999999999</v>
      </c>
    </row>
    <row r="74" spans="1:52" customFormat="1" x14ac:dyDescent="0.25">
      <c r="A74" s="2" t="s">
        <v>124</v>
      </c>
      <c r="B74" s="2" t="s">
        <v>127</v>
      </c>
      <c r="C74">
        <f>VLOOKUP($B74,'Tillförd energi'!$B$1:$AS$566,MATCH(C$1,'Tillförd energi'!$B$1:$AQ$1,0),FALSE)</f>
        <v>0</v>
      </c>
      <c r="D74">
        <f>VLOOKUP($B74,'Tillförd energi'!$B$1:$AS$566,MATCH(D$1,'Tillförd energi'!$B$1:$AQ$1,0),FALSE)</f>
        <v>7.9000000000000001E-2</v>
      </c>
      <c r="E74">
        <f>VLOOKUP($B74,'Tillförd energi'!$B$1:$AS$566,MATCH(E$1,'Tillförd energi'!$B$1:$AQ$1,0),FALSE)</f>
        <v>0</v>
      </c>
      <c r="F74">
        <f>VLOOKUP($B74,'Tillförd energi'!$B$1:$AS$566,MATCH(F$1,'Tillförd energi'!$B$1:$AQ$1,0),FALSE)</f>
        <v>0</v>
      </c>
      <c r="G74">
        <f>VLOOKUP($B74,'Tillförd energi'!$B$1:$AS$566,MATCH(G$1,'Tillförd energi'!$B$1:$AQ$1,0),FALSE)</f>
        <v>0</v>
      </c>
      <c r="H74">
        <f>VLOOKUP($B74,'Tillförd energi'!$B$1:$AS$566,MATCH(H$1,'Tillförd energi'!$B$1:$AQ$1,0),FALSE)</f>
        <v>0</v>
      </c>
      <c r="I74">
        <f>VLOOKUP($B74,'Tillförd energi'!$B$1:$AS$566,MATCH(I$1,'Tillförd energi'!$B$1:$AQ$1,0),FALSE)</f>
        <v>0</v>
      </c>
      <c r="J74">
        <f>VLOOKUP($B74,'Tillförd energi'!$B$1:$AS$566,MATCH(J$1,'Tillförd energi'!$B$1:$AQ$1,0),FALSE)</f>
        <v>0</v>
      </c>
      <c r="K74">
        <v>0</v>
      </c>
      <c r="L74">
        <f>VLOOKUP($B74,'Tillförd energi'!$B$1:$AS$566,MATCH(L$1,'Tillförd energi'!$B$1:$AQ$1,0),FALSE)</f>
        <v>0</v>
      </c>
      <c r="M74">
        <f>VLOOKUP($B74,'Tillförd energi'!$B$1:$AS$566,MATCH(M$1,'Tillförd energi'!$B$1:$AQ$1,0),FALSE)</f>
        <v>6.5</v>
      </c>
      <c r="N74">
        <f>VLOOKUP($B74,'Tillförd energi'!$B$1:$AS$566,MATCH(N$1,'Tillförd energi'!$B$1:$AQ$1,0),FALSE)</f>
        <v>0</v>
      </c>
      <c r="O74">
        <f>VLOOKUP($B74,'Tillförd energi'!$B$1:$AS$566,MATCH(O$1,'Tillförd energi'!$B$1:$AQ$1,0),FALSE)</f>
        <v>6.5</v>
      </c>
      <c r="P74">
        <f>VLOOKUP($B74,'Tillförd energi'!$B$1:$AS$566,MATCH(P$1,'Tillförd energi'!$B$1:$AQ$1,0),FALSE)</f>
        <v>6.5</v>
      </c>
      <c r="Q74">
        <f>VLOOKUP($B74,'Tillförd energi'!$B$1:$AS$566,MATCH(Q$1,'Tillförd energi'!$B$1:$AQ$1,0),FALSE)</f>
        <v>0</v>
      </c>
      <c r="R74">
        <f>VLOOKUP($B74,'Tillförd energi'!$B$1:$AS$566,MATCH(R$1,'Tillförd energi'!$B$1:$AQ$1,0),FALSE)</f>
        <v>0</v>
      </c>
      <c r="S74">
        <f>VLOOKUP($B74,'Tillförd energi'!$B$1:$AS$566,MATCH(S$1,'Tillförd energi'!$B$1:$AQ$1,0),FALSE)</f>
        <v>0</v>
      </c>
      <c r="T74">
        <f>VLOOKUP($B74,'Tillförd energi'!$B$1:$AS$566,MATCH(T$1,'Tillförd energi'!$B$1:$AQ$1,0),FALSE)</f>
        <v>0</v>
      </c>
      <c r="U74">
        <f>VLOOKUP($B74,'Tillförd energi'!$B$1:$AS$566,MATCH(U$1,'Tillförd energi'!$B$1:$AQ$1,0),FALSE)</f>
        <v>0</v>
      </c>
      <c r="V74">
        <f>VLOOKUP($B74,'Tillförd energi'!$B$1:$AS$566,MATCH(V$1,'Tillförd energi'!$B$1:$AQ$1,0),FALSE)</f>
        <v>0</v>
      </c>
      <c r="W74">
        <f>VLOOKUP($B74,'Tillförd energi'!$B$1:$AS$566,MATCH(W$1,'Tillförd energi'!$B$1:$AQ$1,0),FALSE)</f>
        <v>0</v>
      </c>
      <c r="X74">
        <f>VLOOKUP($B74,'Tillförd energi'!$B$1:$AS$566,MATCH(X$1,'Tillförd energi'!$B$1:$AQ$1,0),FALSE)</f>
        <v>0</v>
      </c>
      <c r="Y74">
        <f>VLOOKUP($B74,'Tillförd energi'!$B$1:$AS$566,MATCH(Y$1,'Tillförd energi'!$B$1:$AQ$1,0),FALSE)</f>
        <v>0</v>
      </c>
      <c r="Z74">
        <f>VLOOKUP($B74,'Tillförd energi'!$B$1:$AS$566,MATCH(Z$1,'Tillförd energi'!$B$1:$AQ$1,0),FALSE)</f>
        <v>0</v>
      </c>
      <c r="AA74">
        <f>VLOOKUP($B74,'Tillförd energi'!$B$1:$AS$566,MATCH(AA$1,'Tillförd energi'!$B$1:$AQ$1,0),FALSE)</f>
        <v>0</v>
      </c>
      <c r="AB74">
        <f>VLOOKUP($B74,'Tillförd energi'!$B$1:$AS$566,MATCH(AB$1,'Tillförd energi'!$B$1:$AQ$1,0),FALSE)</f>
        <v>0</v>
      </c>
      <c r="AC74">
        <f>VLOOKUP($B74,'Tillförd energi'!$B$1:$AS$566,MATCH(AC$1,'Tillförd energi'!$B$1:$AQ$1,0),FALSE)</f>
        <v>0</v>
      </c>
      <c r="AD74">
        <f>VLOOKUP($B74,'Tillförd energi'!$B$1:$AS$566,MATCH(AD$1,'Tillförd energi'!$B$1:$AQ$1,0),FALSE)</f>
        <v>0</v>
      </c>
      <c r="AE74">
        <f>VLOOKUP($B74,'Tillförd energi'!$B$1:$AS$566,MATCH(AE$1,'Tillförd energi'!$B$1:$AQ$1,0),FALSE)</f>
        <v>0</v>
      </c>
      <c r="AF74">
        <f>VLOOKUP($B74,'Tillförd energi'!$B$1:$AS$566,MATCH(AF$1,'Tillförd energi'!$B$1:$AQ$1,0),FALSE)</f>
        <v>0.39771000000000001</v>
      </c>
      <c r="AG74">
        <f>IFERROR(VLOOKUP(B74,Miljö!$B$1:$S$476,9,FALSE)/1,0)</f>
        <v>0</v>
      </c>
      <c r="AI74">
        <f t="shared" si="8"/>
        <v>19.976710000000001</v>
      </c>
      <c r="AJ74">
        <f t="shared" si="9"/>
        <v>19.976710000000001</v>
      </c>
      <c r="AK74">
        <f>IF(ISERROR(1/VLOOKUP($B74,Leveranser!$B$1:$S$500,MATCH("såld värme (gwh)",Leveranser!$B$1:$S$1,0),FALSE)),"",VLOOKUP($B74,Leveranser!$B$1:$S$500,MATCH("såld värme (gwh)",Leveranser!$B$1:$S$1,0),FALSE))</f>
        <v>13.257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37">
        <f t="shared" si="10"/>
        <v>0.66362278873748481</v>
      </c>
      <c r="AP74" t="str">
        <f>VLOOKUP($B74,Miljövärden!$B$1:$H$446,7,FALSE)</f>
        <v>Ja</v>
      </c>
      <c r="AQ74" t="str">
        <f>VLOOKUP($B74,Miljövärden!$B$1:$H$446,6,FALSE)</f>
        <v>Ja</v>
      </c>
      <c r="AU74">
        <f t="shared" si="11"/>
        <v>0.39771000000000001</v>
      </c>
      <c r="AV74">
        <f t="shared" si="12"/>
        <v>0</v>
      </c>
      <c r="AW74">
        <f t="shared" si="13"/>
        <v>19.5</v>
      </c>
      <c r="AX74">
        <f t="shared" si="14"/>
        <v>0</v>
      </c>
      <c r="AZ74">
        <f t="shared" si="15"/>
        <v>19.5</v>
      </c>
    </row>
    <row r="75" spans="1:52" customFormat="1" x14ac:dyDescent="0.25">
      <c r="A75" s="2" t="s">
        <v>128</v>
      </c>
      <c r="B75" s="2" t="s">
        <v>129</v>
      </c>
      <c r="C75">
        <f>VLOOKUP($B75,'Tillförd energi'!$B$1:$AS$566,MATCH(C$1,'Tillförd energi'!$B$1:$AQ$1,0),FALSE)</f>
        <v>0</v>
      </c>
      <c r="D75">
        <f>VLOOKUP($B75,'Tillförd energi'!$B$1:$AS$566,MATCH(D$1,'Tillförd energi'!$B$1:$AQ$1,0),FALSE)</f>
        <v>2.069</v>
      </c>
      <c r="E75">
        <f>VLOOKUP($B75,'Tillförd energi'!$B$1:$AS$566,MATCH(E$1,'Tillförd energi'!$B$1:$AQ$1,0),FALSE)</f>
        <v>0</v>
      </c>
      <c r="F75">
        <f>VLOOKUP($B75,'Tillförd energi'!$B$1:$AS$566,MATCH(F$1,'Tillförd energi'!$B$1:$AQ$1,0),FALSE)</f>
        <v>0</v>
      </c>
      <c r="G75">
        <f>VLOOKUP($B75,'Tillförd energi'!$B$1:$AS$566,MATCH(G$1,'Tillförd energi'!$B$1:$AQ$1,0),FALSE)</f>
        <v>0</v>
      </c>
      <c r="H75">
        <f>VLOOKUP($B75,'Tillförd energi'!$B$1:$AS$566,MATCH(H$1,'Tillförd energi'!$B$1:$AQ$1,0),FALSE)</f>
        <v>0</v>
      </c>
      <c r="I75">
        <f>VLOOKUP($B75,'Tillförd energi'!$B$1:$AS$566,MATCH(I$1,'Tillförd energi'!$B$1:$AQ$1,0),FALSE)</f>
        <v>0</v>
      </c>
      <c r="J75">
        <f>VLOOKUP($B75,'Tillförd energi'!$B$1:$AS$566,MATCH(J$1,'Tillförd energi'!$B$1:$AQ$1,0),FALSE)</f>
        <v>0</v>
      </c>
      <c r="K75">
        <v>0</v>
      </c>
      <c r="L75">
        <f>VLOOKUP($B75,'Tillförd energi'!$B$1:$AS$566,MATCH(L$1,'Tillförd energi'!$B$1:$AQ$1,0),FALSE)</f>
        <v>0</v>
      </c>
      <c r="M75">
        <f>VLOOKUP($B75,'Tillförd energi'!$B$1:$AS$566,MATCH(M$1,'Tillförd energi'!$B$1:$AQ$1,0),FALSE)</f>
        <v>0</v>
      </c>
      <c r="N75">
        <f>VLOOKUP($B75,'Tillförd energi'!$B$1:$AS$566,MATCH(N$1,'Tillförd energi'!$B$1:$AQ$1,0),FALSE)</f>
        <v>0</v>
      </c>
      <c r="O75">
        <f>VLOOKUP($B75,'Tillförd energi'!$B$1:$AS$566,MATCH(O$1,'Tillförd energi'!$B$1:$AQ$1,0),FALSE)</f>
        <v>0</v>
      </c>
      <c r="P75">
        <f>VLOOKUP($B75,'Tillförd energi'!$B$1:$AS$566,MATCH(P$1,'Tillförd energi'!$B$1:$AQ$1,0),FALSE)</f>
        <v>3.0059999999999998</v>
      </c>
      <c r="Q75">
        <f>VLOOKUP($B75,'Tillförd energi'!$B$1:$AS$566,MATCH(Q$1,'Tillförd energi'!$B$1:$AQ$1,0),FALSE)</f>
        <v>0</v>
      </c>
      <c r="R75">
        <f>VLOOKUP($B75,'Tillförd energi'!$B$1:$AS$566,MATCH(R$1,'Tillförd energi'!$B$1:$AQ$1,0),FALSE)</f>
        <v>21.062999999999999</v>
      </c>
      <c r="S75">
        <f>VLOOKUP($B75,'Tillförd energi'!$B$1:$AS$566,MATCH(S$1,'Tillförd energi'!$B$1:$AQ$1,0),FALSE)</f>
        <v>9.5530000000000008</v>
      </c>
      <c r="T75">
        <f>VLOOKUP($B75,'Tillförd energi'!$B$1:$AS$566,MATCH(T$1,'Tillförd energi'!$B$1:$AQ$1,0),FALSE)</f>
        <v>0</v>
      </c>
      <c r="U75">
        <f>VLOOKUP($B75,'Tillförd energi'!$B$1:$AS$566,MATCH(U$1,'Tillförd energi'!$B$1:$AQ$1,0),FALSE)</f>
        <v>0</v>
      </c>
      <c r="V75">
        <f>VLOOKUP($B75,'Tillförd energi'!$B$1:$AS$566,MATCH(V$1,'Tillförd energi'!$B$1:$AQ$1,0),FALSE)</f>
        <v>0</v>
      </c>
      <c r="W75">
        <f>VLOOKUP($B75,'Tillförd energi'!$B$1:$AS$566,MATCH(W$1,'Tillförd energi'!$B$1:$AQ$1,0),FALSE)</f>
        <v>0</v>
      </c>
      <c r="X75">
        <f>VLOOKUP($B75,'Tillförd energi'!$B$1:$AS$566,MATCH(X$1,'Tillförd energi'!$B$1:$AQ$1,0),FALSE)</f>
        <v>14.3682</v>
      </c>
      <c r="Y75">
        <f>VLOOKUP($B75,'Tillförd energi'!$B$1:$AS$566,MATCH(Y$1,'Tillförd energi'!$B$1:$AQ$1,0),FALSE)</f>
        <v>0</v>
      </c>
      <c r="Z75">
        <f>VLOOKUP($B75,'Tillförd energi'!$B$1:$AS$566,MATCH(Z$1,'Tillförd energi'!$B$1:$AQ$1,0),FALSE)</f>
        <v>0.154</v>
      </c>
      <c r="AA75">
        <f>VLOOKUP($B75,'Tillförd energi'!$B$1:$AS$566,MATCH(AA$1,'Tillförd energi'!$B$1:$AQ$1,0),FALSE)</f>
        <v>8.2000000000000003E-2</v>
      </c>
      <c r="AB75">
        <f>VLOOKUP($B75,'Tillförd energi'!$B$1:$AS$566,MATCH(AB$1,'Tillförd energi'!$B$1:$AQ$1,0),FALSE)</f>
        <v>0.24399999999999999</v>
      </c>
      <c r="AC75">
        <f>VLOOKUP($B75,'Tillförd energi'!$B$1:$AS$566,MATCH(AC$1,'Tillförd energi'!$B$1:$AQ$1,0),FALSE)</f>
        <v>0</v>
      </c>
      <c r="AD75">
        <f>VLOOKUP($B75,'Tillförd energi'!$B$1:$AS$566,MATCH(AD$1,'Tillförd energi'!$B$1:$AQ$1,0),FALSE)</f>
        <v>0</v>
      </c>
      <c r="AE75">
        <f>VLOOKUP($B75,'Tillförd energi'!$B$1:$AS$566,MATCH(AE$1,'Tillförd energi'!$B$1:$AQ$1,0),FALSE)</f>
        <v>0</v>
      </c>
      <c r="AF75">
        <f>VLOOKUP($B75,'Tillförd energi'!$B$1:$AS$566,MATCH(AF$1,'Tillförd energi'!$B$1:$AQ$1,0),FALSE)</f>
        <v>0.76200000000000001</v>
      </c>
      <c r="AG75">
        <f>IFERROR(VLOOKUP(B75,Miljö!$B$1:$S$476,9,FALSE)/1,0)</f>
        <v>0</v>
      </c>
      <c r="AI75">
        <f t="shared" si="8"/>
        <v>51.301200000000009</v>
      </c>
      <c r="AJ75">
        <f t="shared" si="9"/>
        <v>51.301200000000009</v>
      </c>
      <c r="AK75">
        <f>IF(ISERROR(1/VLOOKUP($B75,Leveranser!$B$1:$S$500,MATCH("såld värme (gwh)",Leveranser!$B$1:$S$1,0),FALSE)),"",VLOOKUP($B75,Leveranser!$B$1:$S$500,MATCH("såld värme (gwh)",Leveranser!$B$1:$S$1,0),FALSE))</f>
        <v>31.344000000000001</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37">
        <f t="shared" si="10"/>
        <v>0.61097986012023098</v>
      </c>
      <c r="AP75" t="str">
        <f>VLOOKUP($B75,Miljövärden!$B$1:$H$446,7,FALSE)</f>
        <v>Ja</v>
      </c>
      <c r="AQ75" t="str">
        <f>VLOOKUP($B75,Miljövärden!$B$1:$H$446,6,FALSE)</f>
        <v>Nej</v>
      </c>
      <c r="AU75">
        <f t="shared" si="11"/>
        <v>0.998</v>
      </c>
      <c r="AV75">
        <f t="shared" si="12"/>
        <v>14.3682</v>
      </c>
      <c r="AW75">
        <f t="shared" si="13"/>
        <v>3.0059999999999998</v>
      </c>
      <c r="AX75">
        <f t="shared" si="14"/>
        <v>30.616</v>
      </c>
      <c r="AZ75">
        <f t="shared" si="15"/>
        <v>47.990200000000002</v>
      </c>
    </row>
    <row r="76" spans="1:52" customFormat="1" x14ac:dyDescent="0.25">
      <c r="A76" s="2" t="s">
        <v>130</v>
      </c>
      <c r="B76" s="2" t="s">
        <v>131</v>
      </c>
      <c r="C76">
        <f>VLOOKUP($B76,'Tillförd energi'!$B$1:$AS$566,MATCH(C$1,'Tillförd energi'!$B$1:$AQ$1,0),FALSE)</f>
        <v>0</v>
      </c>
      <c r="D76">
        <f>VLOOKUP($B76,'Tillförd energi'!$B$1:$AS$566,MATCH(D$1,'Tillförd energi'!$B$1:$AQ$1,0),FALSE)</f>
        <v>0.77900000000000003</v>
      </c>
      <c r="E76">
        <f>VLOOKUP($B76,'Tillförd energi'!$B$1:$AS$566,MATCH(E$1,'Tillförd energi'!$B$1:$AQ$1,0),FALSE)</f>
        <v>0</v>
      </c>
      <c r="F76">
        <f>VLOOKUP($B76,'Tillförd energi'!$B$1:$AS$566,MATCH(F$1,'Tillförd energi'!$B$1:$AQ$1,0),FALSE)</f>
        <v>0</v>
      </c>
      <c r="G76">
        <f>VLOOKUP($B76,'Tillförd energi'!$B$1:$AS$566,MATCH(G$1,'Tillförd energi'!$B$1:$AQ$1,0),FALSE)</f>
        <v>0</v>
      </c>
      <c r="H76">
        <f>VLOOKUP($B76,'Tillförd energi'!$B$1:$AS$566,MATCH(H$1,'Tillförd energi'!$B$1:$AQ$1,0),FALSE)</f>
        <v>0</v>
      </c>
      <c r="I76">
        <f>VLOOKUP($B76,'Tillförd energi'!$B$1:$AS$566,MATCH(I$1,'Tillförd energi'!$B$1:$AQ$1,0),FALSE)</f>
        <v>0</v>
      </c>
      <c r="J76">
        <f>VLOOKUP($B76,'Tillförd energi'!$B$1:$AS$566,MATCH(J$1,'Tillförd energi'!$B$1:$AQ$1,0),FALSE)</f>
        <v>0</v>
      </c>
      <c r="K76">
        <v>0</v>
      </c>
      <c r="L76">
        <f>VLOOKUP($B76,'Tillförd energi'!$B$1:$AS$566,MATCH(L$1,'Tillförd energi'!$B$1:$AQ$1,0),FALSE)</f>
        <v>0</v>
      </c>
      <c r="M76">
        <f>VLOOKUP($B76,'Tillförd energi'!$B$1:$AS$566,MATCH(M$1,'Tillförd energi'!$B$1:$AQ$1,0),FALSE)</f>
        <v>7.5679999999999996</v>
      </c>
      <c r="N76">
        <f>VLOOKUP($B76,'Tillförd energi'!$B$1:$AS$566,MATCH(N$1,'Tillförd energi'!$B$1:$AQ$1,0),FALSE)</f>
        <v>0</v>
      </c>
      <c r="O76">
        <f>VLOOKUP($B76,'Tillförd energi'!$B$1:$AS$566,MATCH(O$1,'Tillförd energi'!$B$1:$AQ$1,0),FALSE)</f>
        <v>0</v>
      </c>
      <c r="P76">
        <f>VLOOKUP($B76,'Tillförd energi'!$B$1:$AS$566,MATCH(P$1,'Tillförd energi'!$B$1:$AQ$1,0),FALSE)</f>
        <v>0</v>
      </c>
      <c r="Q76">
        <f>VLOOKUP($B76,'Tillförd energi'!$B$1:$AS$566,MATCH(Q$1,'Tillförd energi'!$B$1:$AQ$1,0),FALSE)</f>
        <v>11.796900000000001</v>
      </c>
      <c r="R76">
        <f>VLOOKUP($B76,'Tillförd energi'!$B$1:$AS$566,MATCH(R$1,'Tillförd energi'!$B$1:$AQ$1,0),FALSE)</f>
        <v>0</v>
      </c>
      <c r="S76">
        <f>VLOOKUP($B76,'Tillförd energi'!$B$1:$AS$566,MATCH(S$1,'Tillförd energi'!$B$1:$AQ$1,0),FALSE)</f>
        <v>0</v>
      </c>
      <c r="T76">
        <f>VLOOKUP($B76,'Tillförd energi'!$B$1:$AS$566,MATCH(T$1,'Tillförd energi'!$B$1:$AQ$1,0),FALSE)</f>
        <v>0</v>
      </c>
      <c r="U76">
        <f>VLOOKUP($B76,'Tillförd energi'!$B$1:$AS$566,MATCH(U$1,'Tillförd energi'!$B$1:$AQ$1,0),FALSE)</f>
        <v>0</v>
      </c>
      <c r="V76">
        <f>VLOOKUP($B76,'Tillförd energi'!$B$1:$AS$566,MATCH(V$1,'Tillförd energi'!$B$1:$AQ$1,0),FALSE)</f>
        <v>0</v>
      </c>
      <c r="W76">
        <f>VLOOKUP($B76,'Tillförd energi'!$B$1:$AS$566,MATCH(W$1,'Tillförd energi'!$B$1:$AQ$1,0),FALSE)</f>
        <v>0</v>
      </c>
      <c r="X76">
        <f>VLOOKUP($B76,'Tillförd energi'!$B$1:$AS$566,MATCH(X$1,'Tillförd energi'!$B$1:$AQ$1,0),FALSE)</f>
        <v>0</v>
      </c>
      <c r="Y76">
        <f>VLOOKUP($B76,'Tillförd energi'!$B$1:$AS$566,MATCH(Y$1,'Tillförd energi'!$B$1:$AQ$1,0),FALSE)</f>
        <v>0</v>
      </c>
      <c r="Z76">
        <f>VLOOKUP($B76,'Tillförd energi'!$B$1:$AS$566,MATCH(Z$1,'Tillförd energi'!$B$1:$AQ$1,0),FALSE)</f>
        <v>0</v>
      </c>
      <c r="AA76">
        <f>VLOOKUP($B76,'Tillförd energi'!$B$1:$AS$566,MATCH(AA$1,'Tillförd energi'!$B$1:$AQ$1,0),FALSE)</f>
        <v>0</v>
      </c>
      <c r="AB76">
        <f>VLOOKUP($B76,'Tillförd energi'!$B$1:$AS$566,MATCH(AB$1,'Tillförd energi'!$B$1:$AQ$1,0),FALSE)</f>
        <v>0</v>
      </c>
      <c r="AC76">
        <f>VLOOKUP($B76,'Tillförd energi'!$B$1:$AS$566,MATCH(AC$1,'Tillförd energi'!$B$1:$AQ$1,0),FALSE)</f>
        <v>2.4529999999999998</v>
      </c>
      <c r="AD76">
        <f>VLOOKUP($B76,'Tillförd energi'!$B$1:$AS$566,MATCH(AD$1,'Tillförd energi'!$B$1:$AQ$1,0),FALSE)</f>
        <v>0</v>
      </c>
      <c r="AE76">
        <f>VLOOKUP($B76,'Tillförd energi'!$B$1:$AS$566,MATCH(AE$1,'Tillförd energi'!$B$1:$AQ$1,0),FALSE)</f>
        <v>0</v>
      </c>
      <c r="AF76">
        <f>VLOOKUP($B76,'Tillförd energi'!$B$1:$AS$566,MATCH(AF$1,'Tillförd energi'!$B$1:$AQ$1,0),FALSE)</f>
        <v>0.44800000000000001</v>
      </c>
      <c r="AG76">
        <f>IFERROR(VLOOKUP(B76,Miljö!$B$1:$S$476,9,FALSE)/1,0)</f>
        <v>0</v>
      </c>
      <c r="AI76">
        <f t="shared" si="8"/>
        <v>23.044900000000002</v>
      </c>
      <c r="AJ76">
        <f t="shared" si="9"/>
        <v>23.044900000000002</v>
      </c>
      <c r="AK76">
        <f>IF(ISERROR(1/VLOOKUP($B76,Leveranser!$B$1:$S$500,MATCH("såld värme (gwh)",Leveranser!$B$1:$S$1,0),FALSE)),"",VLOOKUP($B76,Leveranser!$B$1:$S$500,MATCH("såld värme (gwh)",Leveranser!$B$1:$S$1,0),FALSE))</f>
        <v>17.48</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37">
        <f t="shared" si="10"/>
        <v>0.75851923853000014</v>
      </c>
      <c r="AP76" t="str">
        <f>VLOOKUP($B76,Miljövärden!$B$1:$H$446,7,FALSE)</f>
        <v>Ja</v>
      </c>
      <c r="AQ76" t="str">
        <f>VLOOKUP($B76,Miljövärden!$B$1:$H$446,6,FALSE)</f>
        <v>Ja</v>
      </c>
      <c r="AU76">
        <f t="shared" si="11"/>
        <v>0.44800000000000001</v>
      </c>
      <c r="AV76">
        <f t="shared" si="12"/>
        <v>0</v>
      </c>
      <c r="AW76">
        <f t="shared" si="13"/>
        <v>19.364899999999999</v>
      </c>
      <c r="AX76">
        <f t="shared" si="14"/>
        <v>0</v>
      </c>
      <c r="AZ76">
        <f t="shared" si="15"/>
        <v>19.364899999999999</v>
      </c>
    </row>
    <row r="77" spans="1:52" customFormat="1" x14ac:dyDescent="0.25">
      <c r="A77" s="2" t="s">
        <v>130</v>
      </c>
      <c r="B77" s="2" t="s">
        <v>132</v>
      </c>
      <c r="C77">
        <f>VLOOKUP($B77,'Tillförd energi'!$B$1:$AS$566,MATCH(C$1,'Tillförd energi'!$B$1:$AQ$1,0),FALSE)</f>
        <v>0</v>
      </c>
      <c r="D77">
        <f>VLOOKUP($B77,'Tillförd energi'!$B$1:$AS$566,MATCH(D$1,'Tillförd energi'!$B$1:$AQ$1,0),FALSE)</f>
        <v>0.11600000000000001</v>
      </c>
      <c r="E77">
        <f>VLOOKUP($B77,'Tillförd energi'!$B$1:$AS$566,MATCH(E$1,'Tillförd energi'!$B$1:$AQ$1,0),FALSE)</f>
        <v>0</v>
      </c>
      <c r="F77">
        <f>VLOOKUP($B77,'Tillförd energi'!$B$1:$AS$566,MATCH(F$1,'Tillförd energi'!$B$1:$AQ$1,0),FALSE)</f>
        <v>0</v>
      </c>
      <c r="G77">
        <f>VLOOKUP($B77,'Tillförd energi'!$B$1:$AS$566,MATCH(G$1,'Tillförd energi'!$B$1:$AQ$1,0),FALSE)</f>
        <v>0</v>
      </c>
      <c r="H77">
        <f>VLOOKUP($B77,'Tillförd energi'!$B$1:$AS$566,MATCH(H$1,'Tillförd energi'!$B$1:$AQ$1,0),FALSE)</f>
        <v>0</v>
      </c>
      <c r="I77">
        <f>VLOOKUP($B77,'Tillförd energi'!$B$1:$AS$566,MATCH(I$1,'Tillförd energi'!$B$1:$AQ$1,0),FALSE)</f>
        <v>0</v>
      </c>
      <c r="J77">
        <f>VLOOKUP($B77,'Tillförd energi'!$B$1:$AS$566,MATCH(J$1,'Tillförd energi'!$B$1:$AQ$1,0),FALSE)</f>
        <v>0</v>
      </c>
      <c r="K77">
        <v>0</v>
      </c>
      <c r="L77">
        <f>VLOOKUP($B77,'Tillförd energi'!$B$1:$AS$566,MATCH(L$1,'Tillförd energi'!$B$1:$AQ$1,0),FALSE)</f>
        <v>0</v>
      </c>
      <c r="M77">
        <f>VLOOKUP($B77,'Tillförd energi'!$B$1:$AS$566,MATCH(M$1,'Tillförd energi'!$B$1:$AQ$1,0),FALSE)</f>
        <v>0</v>
      </c>
      <c r="N77">
        <f>VLOOKUP($B77,'Tillförd energi'!$B$1:$AS$566,MATCH(N$1,'Tillförd energi'!$B$1:$AQ$1,0),FALSE)</f>
        <v>0</v>
      </c>
      <c r="O77">
        <f>VLOOKUP($B77,'Tillförd energi'!$B$1:$AS$566,MATCH(O$1,'Tillförd energi'!$B$1:$AQ$1,0),FALSE)</f>
        <v>0</v>
      </c>
      <c r="P77">
        <f>VLOOKUP($B77,'Tillförd energi'!$B$1:$AS$566,MATCH(P$1,'Tillförd energi'!$B$1:$AQ$1,0),FALSE)</f>
        <v>0</v>
      </c>
      <c r="Q77">
        <f>VLOOKUP($B77,'Tillförd energi'!$B$1:$AS$566,MATCH(Q$1,'Tillförd energi'!$B$1:$AQ$1,0),FALSE)</f>
        <v>38.5745</v>
      </c>
      <c r="R77">
        <f>VLOOKUP($B77,'Tillförd energi'!$B$1:$AS$566,MATCH(R$1,'Tillförd energi'!$B$1:$AQ$1,0),FALSE)</f>
        <v>0</v>
      </c>
      <c r="S77">
        <f>VLOOKUP($B77,'Tillförd energi'!$B$1:$AS$566,MATCH(S$1,'Tillförd energi'!$B$1:$AQ$1,0),FALSE)</f>
        <v>0</v>
      </c>
      <c r="T77">
        <f>VLOOKUP($B77,'Tillförd energi'!$B$1:$AS$566,MATCH(T$1,'Tillförd energi'!$B$1:$AQ$1,0),FALSE)</f>
        <v>0</v>
      </c>
      <c r="U77">
        <f>VLOOKUP($B77,'Tillförd energi'!$B$1:$AS$566,MATCH(U$1,'Tillförd energi'!$B$1:$AQ$1,0),FALSE)</f>
        <v>0</v>
      </c>
      <c r="V77">
        <f>VLOOKUP($B77,'Tillförd energi'!$B$1:$AS$566,MATCH(V$1,'Tillförd energi'!$B$1:$AQ$1,0),FALSE)</f>
        <v>0</v>
      </c>
      <c r="W77">
        <f>VLOOKUP($B77,'Tillförd energi'!$B$1:$AS$566,MATCH(W$1,'Tillförd energi'!$B$1:$AQ$1,0),FALSE)</f>
        <v>0</v>
      </c>
      <c r="X77">
        <f>VLOOKUP($B77,'Tillförd energi'!$B$1:$AS$566,MATCH(X$1,'Tillförd energi'!$B$1:$AQ$1,0),FALSE)</f>
        <v>0</v>
      </c>
      <c r="Y77">
        <f>VLOOKUP($B77,'Tillförd energi'!$B$1:$AS$566,MATCH(Y$1,'Tillförd energi'!$B$1:$AQ$1,0),FALSE)</f>
        <v>0</v>
      </c>
      <c r="Z77">
        <f>VLOOKUP($B77,'Tillförd energi'!$B$1:$AS$566,MATCH(Z$1,'Tillförd energi'!$B$1:$AQ$1,0),FALSE)</f>
        <v>0</v>
      </c>
      <c r="AA77">
        <f>VLOOKUP($B77,'Tillförd energi'!$B$1:$AS$566,MATCH(AA$1,'Tillförd energi'!$B$1:$AQ$1,0),FALSE)</f>
        <v>0</v>
      </c>
      <c r="AB77">
        <f>VLOOKUP($B77,'Tillförd energi'!$B$1:$AS$566,MATCH(AB$1,'Tillförd energi'!$B$1:$AQ$1,0),FALSE)</f>
        <v>0</v>
      </c>
      <c r="AC77">
        <f>VLOOKUP($B77,'Tillförd energi'!$B$1:$AS$566,MATCH(AC$1,'Tillförd energi'!$B$1:$AQ$1,0),FALSE)</f>
        <v>0</v>
      </c>
      <c r="AD77">
        <f>VLOOKUP($B77,'Tillförd energi'!$B$1:$AS$566,MATCH(AD$1,'Tillförd energi'!$B$1:$AQ$1,0),FALSE)</f>
        <v>2.2149999999999999</v>
      </c>
      <c r="AE77">
        <f>VLOOKUP($B77,'Tillförd energi'!$B$1:$AS$566,MATCH(AE$1,'Tillförd energi'!$B$1:$AQ$1,0),FALSE)</f>
        <v>0</v>
      </c>
      <c r="AF77">
        <f>VLOOKUP($B77,'Tillförd energi'!$B$1:$AS$566,MATCH(AF$1,'Tillförd energi'!$B$1:$AQ$1,0),FALSE)</f>
        <v>0.14199999999999999</v>
      </c>
      <c r="AG77">
        <f>IFERROR(VLOOKUP(B77,Miljö!$B$1:$S$476,9,FALSE)/1,0)</f>
        <v>0</v>
      </c>
      <c r="AI77">
        <f t="shared" si="8"/>
        <v>41.047500000000007</v>
      </c>
      <c r="AJ77">
        <f t="shared" si="9"/>
        <v>41.047500000000007</v>
      </c>
      <c r="AK77">
        <f>IF(ISERROR(1/VLOOKUP($B77,Leveranser!$B$1:$S$500,MATCH("såld värme (gwh)",Leveranser!$B$1:$S$1,0),FALSE)),"",VLOOKUP($B77,Leveranser!$B$1:$S$500,MATCH("såld värme (gwh)",Leveranser!$B$1:$S$1,0),FALSE))</f>
        <v>30.053999999999998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37">
        <f t="shared" si="10"/>
        <v>0.73217613740179044</v>
      </c>
      <c r="AP77" t="str">
        <f>VLOOKUP($B77,Miljövärden!$B$1:$H$446,7,FALSE)</f>
        <v>Ja</v>
      </c>
      <c r="AQ77" t="str">
        <f>VLOOKUP($B77,Miljövärden!$B$1:$H$446,6,FALSE)</f>
        <v>Ja</v>
      </c>
      <c r="AU77">
        <f t="shared" si="11"/>
        <v>0.14199999999999999</v>
      </c>
      <c r="AV77">
        <f t="shared" si="12"/>
        <v>0</v>
      </c>
      <c r="AW77">
        <f t="shared" si="13"/>
        <v>38.5745</v>
      </c>
      <c r="AX77">
        <f t="shared" si="14"/>
        <v>0</v>
      </c>
      <c r="AZ77">
        <f t="shared" si="15"/>
        <v>38.5745</v>
      </c>
    </row>
    <row r="78" spans="1:52" customFormat="1" x14ac:dyDescent="0.25">
      <c r="A78" s="2" t="s">
        <v>133</v>
      </c>
      <c r="B78" s="2" t="s">
        <v>134</v>
      </c>
      <c r="C78">
        <f>VLOOKUP($B78,'Tillförd energi'!$B$1:$AS$566,MATCH(C$1,'Tillförd energi'!$B$1:$AQ$1,0),FALSE)</f>
        <v>0</v>
      </c>
      <c r="D78">
        <f>VLOOKUP($B78,'Tillförd energi'!$B$1:$AS$566,MATCH(D$1,'Tillförd energi'!$B$1:$AQ$1,0),FALSE)</f>
        <v>1.1499999999999999</v>
      </c>
      <c r="E78">
        <f>VLOOKUP($B78,'Tillförd energi'!$B$1:$AS$566,MATCH(E$1,'Tillförd energi'!$B$1:$AQ$1,0),FALSE)</f>
        <v>0</v>
      </c>
      <c r="F78">
        <f>VLOOKUP($B78,'Tillförd energi'!$B$1:$AS$566,MATCH(F$1,'Tillförd energi'!$B$1:$AQ$1,0),FALSE)</f>
        <v>0</v>
      </c>
      <c r="G78">
        <f>VLOOKUP($B78,'Tillförd energi'!$B$1:$AS$566,MATCH(G$1,'Tillförd energi'!$B$1:$AQ$1,0),FALSE)</f>
        <v>0</v>
      </c>
      <c r="H78">
        <f>VLOOKUP($B78,'Tillförd energi'!$B$1:$AS$566,MATCH(H$1,'Tillförd energi'!$B$1:$AQ$1,0),FALSE)</f>
        <v>0</v>
      </c>
      <c r="I78">
        <f>VLOOKUP($B78,'Tillförd energi'!$B$1:$AS$566,MATCH(I$1,'Tillförd energi'!$B$1:$AQ$1,0),FALSE)</f>
        <v>0</v>
      </c>
      <c r="J78">
        <f>VLOOKUP($B78,'Tillförd energi'!$B$1:$AS$566,MATCH(J$1,'Tillförd energi'!$B$1:$AQ$1,0),FALSE)</f>
        <v>0</v>
      </c>
      <c r="K78">
        <v>0</v>
      </c>
      <c r="L78">
        <f>VLOOKUP($B78,'Tillförd energi'!$B$1:$AS$566,MATCH(L$1,'Tillförd energi'!$B$1:$AQ$1,0),FALSE)</f>
        <v>0</v>
      </c>
      <c r="M78">
        <f>VLOOKUP($B78,'Tillförd energi'!$B$1:$AS$566,MATCH(M$1,'Tillförd energi'!$B$1:$AQ$1,0),FALSE)</f>
        <v>0</v>
      </c>
      <c r="N78">
        <f>VLOOKUP($B78,'Tillförd energi'!$B$1:$AS$566,MATCH(N$1,'Tillförd energi'!$B$1:$AQ$1,0),FALSE)</f>
        <v>0</v>
      </c>
      <c r="O78">
        <f>VLOOKUP($B78,'Tillförd energi'!$B$1:$AS$566,MATCH(O$1,'Tillförd energi'!$B$1:$AQ$1,0),FALSE)</f>
        <v>0</v>
      </c>
      <c r="P78">
        <f>VLOOKUP($B78,'Tillförd energi'!$B$1:$AS$566,MATCH(P$1,'Tillförd energi'!$B$1:$AQ$1,0),FALSE)</f>
        <v>0</v>
      </c>
      <c r="Q78">
        <f>VLOOKUP($B78,'Tillförd energi'!$B$1:$AS$566,MATCH(Q$1,'Tillförd energi'!$B$1:$AQ$1,0),FALSE)</f>
        <v>50</v>
      </c>
      <c r="R78">
        <f>VLOOKUP($B78,'Tillförd energi'!$B$1:$AS$566,MATCH(R$1,'Tillförd energi'!$B$1:$AQ$1,0),FALSE)</f>
        <v>4</v>
      </c>
      <c r="S78">
        <f>VLOOKUP($B78,'Tillförd energi'!$B$1:$AS$566,MATCH(S$1,'Tillförd energi'!$B$1:$AQ$1,0),FALSE)</f>
        <v>0</v>
      </c>
      <c r="T78">
        <f>VLOOKUP($B78,'Tillförd energi'!$B$1:$AS$566,MATCH(T$1,'Tillförd energi'!$B$1:$AQ$1,0),FALSE)</f>
        <v>0</v>
      </c>
      <c r="U78">
        <f>VLOOKUP($B78,'Tillförd energi'!$B$1:$AS$566,MATCH(U$1,'Tillförd energi'!$B$1:$AQ$1,0),FALSE)</f>
        <v>0</v>
      </c>
      <c r="V78">
        <f>VLOOKUP($B78,'Tillförd energi'!$B$1:$AS$566,MATCH(V$1,'Tillförd energi'!$B$1:$AQ$1,0),FALSE)</f>
        <v>0</v>
      </c>
      <c r="W78">
        <f>VLOOKUP($B78,'Tillförd energi'!$B$1:$AS$566,MATCH(W$1,'Tillförd energi'!$B$1:$AQ$1,0),FALSE)</f>
        <v>0</v>
      </c>
      <c r="X78">
        <f>VLOOKUP($B78,'Tillförd energi'!$B$1:$AS$566,MATCH(X$1,'Tillförd energi'!$B$1:$AQ$1,0),FALSE)</f>
        <v>0</v>
      </c>
      <c r="Y78">
        <f>VLOOKUP($B78,'Tillförd energi'!$B$1:$AS$566,MATCH(Y$1,'Tillförd energi'!$B$1:$AQ$1,0),FALSE)</f>
        <v>0</v>
      </c>
      <c r="Z78">
        <f>VLOOKUP($B78,'Tillförd energi'!$B$1:$AS$566,MATCH(Z$1,'Tillförd energi'!$B$1:$AQ$1,0),FALSE)</f>
        <v>0</v>
      </c>
      <c r="AA78">
        <f>VLOOKUP($B78,'Tillförd energi'!$B$1:$AS$566,MATCH(AA$1,'Tillförd energi'!$B$1:$AQ$1,0),FALSE)</f>
        <v>0</v>
      </c>
      <c r="AB78">
        <f>VLOOKUP($B78,'Tillförd energi'!$B$1:$AS$566,MATCH(AB$1,'Tillförd energi'!$B$1:$AQ$1,0),FALSE)</f>
        <v>0</v>
      </c>
      <c r="AC78">
        <f>VLOOKUP($B78,'Tillförd energi'!$B$1:$AS$566,MATCH(AC$1,'Tillförd energi'!$B$1:$AQ$1,0),FALSE)</f>
        <v>8.3000000000000007</v>
      </c>
      <c r="AD78">
        <f>VLOOKUP($B78,'Tillförd energi'!$B$1:$AS$566,MATCH(AD$1,'Tillförd energi'!$B$1:$AQ$1,0),FALSE)</f>
        <v>0</v>
      </c>
      <c r="AE78">
        <f>VLOOKUP($B78,'Tillförd energi'!$B$1:$AS$566,MATCH(AE$1,'Tillförd energi'!$B$1:$AQ$1,0),FALSE)</f>
        <v>0</v>
      </c>
      <c r="AF78">
        <f>VLOOKUP($B78,'Tillförd energi'!$B$1:$AS$566,MATCH(AF$1,'Tillförd energi'!$B$1:$AQ$1,0),FALSE)</f>
        <v>1.4</v>
      </c>
      <c r="AG78">
        <f>IFERROR(VLOOKUP(B78,Miljö!$B$1:$S$476,9,FALSE)/1,0)</f>
        <v>0</v>
      </c>
      <c r="AI78">
        <f t="shared" si="8"/>
        <v>64.850000000000009</v>
      </c>
      <c r="AJ78">
        <f t="shared" si="9"/>
        <v>64.850000000000009</v>
      </c>
      <c r="AK78">
        <f>IF(ISERROR(1/VLOOKUP($B78,Leveranser!$B$1:$S$500,MATCH("såld värme (gwh)",Leveranser!$B$1:$S$1,0),FALSE)),"",VLOOKUP($B78,Leveranser!$B$1:$S$500,MATCH("såld värme (gwh)",Leveranser!$B$1:$S$1,0),FALSE))</f>
        <v>43</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37">
        <f t="shared" si="10"/>
        <v>0.66306861989205856</v>
      </c>
      <c r="AP78" t="str">
        <f>VLOOKUP($B78,Miljövärden!$B$1:$H$446,7,FALSE)</f>
        <v>Ja</v>
      </c>
      <c r="AQ78" t="str">
        <f>VLOOKUP($B78,Miljövärden!$B$1:$H$446,6,FALSE)</f>
        <v>Ja</v>
      </c>
      <c r="AU78">
        <f t="shared" si="11"/>
        <v>1.4</v>
      </c>
      <c r="AV78">
        <f t="shared" si="12"/>
        <v>0</v>
      </c>
      <c r="AW78">
        <f t="shared" si="13"/>
        <v>50</v>
      </c>
      <c r="AX78">
        <f t="shared" si="14"/>
        <v>4</v>
      </c>
      <c r="AZ78">
        <f t="shared" si="15"/>
        <v>54</v>
      </c>
    </row>
    <row r="79" spans="1:52" customFormat="1" x14ac:dyDescent="0.25">
      <c r="A79" s="2" t="s">
        <v>135</v>
      </c>
      <c r="B79" s="2" t="s">
        <v>136</v>
      </c>
      <c r="C79">
        <f>VLOOKUP($B79,'Tillförd energi'!$B$1:$AS$566,MATCH(C$1,'Tillförd energi'!$B$1:$AQ$1,0),FALSE)</f>
        <v>0</v>
      </c>
      <c r="D79">
        <f>VLOOKUP($B79,'Tillförd energi'!$B$1:$AS$566,MATCH(D$1,'Tillförd energi'!$B$1:$AQ$1,0),FALSE)</f>
        <v>4.3440000000000003</v>
      </c>
      <c r="E79">
        <f>VLOOKUP($B79,'Tillförd energi'!$B$1:$AS$566,MATCH(E$1,'Tillförd energi'!$B$1:$AQ$1,0),FALSE)</f>
        <v>0</v>
      </c>
      <c r="F79">
        <f>VLOOKUP($B79,'Tillförd energi'!$B$1:$AS$566,MATCH(F$1,'Tillförd energi'!$B$1:$AQ$1,0),FALSE)</f>
        <v>0</v>
      </c>
      <c r="G79">
        <f>VLOOKUP($B79,'Tillförd energi'!$B$1:$AS$566,MATCH(G$1,'Tillförd energi'!$B$1:$AQ$1,0),FALSE)</f>
        <v>0</v>
      </c>
      <c r="H79">
        <f>VLOOKUP($B79,'Tillförd energi'!$B$1:$AS$566,MATCH(H$1,'Tillförd energi'!$B$1:$AQ$1,0),FALSE)</f>
        <v>0</v>
      </c>
      <c r="I79">
        <f>VLOOKUP($B79,'Tillförd energi'!$B$1:$AS$566,MATCH(I$1,'Tillförd energi'!$B$1:$AQ$1,0),FALSE)</f>
        <v>0</v>
      </c>
      <c r="J79">
        <f>VLOOKUP($B79,'Tillförd energi'!$B$1:$AS$566,MATCH(J$1,'Tillförd energi'!$B$1:$AQ$1,0),FALSE)</f>
        <v>1.54</v>
      </c>
      <c r="K79">
        <v>0</v>
      </c>
      <c r="L79">
        <f>VLOOKUP($B79,'Tillförd energi'!$B$1:$AS$566,MATCH(L$1,'Tillförd energi'!$B$1:$AQ$1,0),FALSE)</f>
        <v>154.703</v>
      </c>
      <c r="M79">
        <f>VLOOKUP($B79,'Tillförd energi'!$B$1:$AS$566,MATCH(M$1,'Tillförd energi'!$B$1:$AQ$1,0),FALSE)</f>
        <v>0</v>
      </c>
      <c r="N79">
        <f>VLOOKUP($B79,'Tillförd energi'!$B$1:$AS$566,MATCH(N$1,'Tillförd energi'!$B$1:$AQ$1,0),FALSE)</f>
        <v>6.22546</v>
      </c>
      <c r="O79">
        <f>VLOOKUP($B79,'Tillförd energi'!$B$1:$AS$566,MATCH(O$1,'Tillförd energi'!$B$1:$AQ$1,0),FALSE)</f>
        <v>0</v>
      </c>
      <c r="P79">
        <f>VLOOKUP($B79,'Tillförd energi'!$B$1:$AS$566,MATCH(P$1,'Tillförd energi'!$B$1:$AQ$1,0),FALSE)</f>
        <v>0.31127300000000002</v>
      </c>
      <c r="Q79">
        <f>VLOOKUP($B79,'Tillförd energi'!$B$1:$AS$566,MATCH(Q$1,'Tillförd energi'!$B$1:$AQ$1,0),FALSE)</f>
        <v>2.4901800000000001</v>
      </c>
      <c r="R79">
        <f>VLOOKUP($B79,'Tillförd energi'!$B$1:$AS$566,MATCH(R$1,'Tillförd energi'!$B$1:$AQ$1,0),FALSE)</f>
        <v>24</v>
      </c>
      <c r="S79">
        <f>VLOOKUP($B79,'Tillförd energi'!$B$1:$AS$566,MATCH(S$1,'Tillförd energi'!$B$1:$AQ$1,0),FALSE)</f>
        <v>0</v>
      </c>
      <c r="T79">
        <f>VLOOKUP($B79,'Tillförd energi'!$B$1:$AS$566,MATCH(T$1,'Tillförd energi'!$B$1:$AQ$1,0),FALSE)</f>
        <v>0</v>
      </c>
      <c r="U79">
        <f>VLOOKUP($B79,'Tillförd energi'!$B$1:$AS$566,MATCH(U$1,'Tillförd energi'!$B$1:$AQ$1,0),FALSE)</f>
        <v>0</v>
      </c>
      <c r="V79">
        <f>VLOOKUP($B79,'Tillförd energi'!$B$1:$AS$566,MATCH(V$1,'Tillförd energi'!$B$1:$AQ$1,0),FALSE)</f>
        <v>0</v>
      </c>
      <c r="W79">
        <f>VLOOKUP($B79,'Tillförd energi'!$B$1:$AS$566,MATCH(W$1,'Tillförd energi'!$B$1:$AQ$1,0),FALSE)</f>
        <v>0</v>
      </c>
      <c r="X79">
        <f>VLOOKUP($B79,'Tillförd energi'!$B$1:$AS$566,MATCH(X$1,'Tillförd energi'!$B$1:$AQ$1,0),FALSE)</f>
        <v>8.5984999999999996</v>
      </c>
      <c r="Y79">
        <f>VLOOKUP($B79,'Tillförd energi'!$B$1:$AS$566,MATCH(Y$1,'Tillförd energi'!$B$1:$AQ$1,0),FALSE)</f>
        <v>0</v>
      </c>
      <c r="Z79">
        <f>VLOOKUP($B79,'Tillförd energi'!$B$1:$AS$566,MATCH(Z$1,'Tillförd energi'!$B$1:$AQ$1,0),FALSE)</f>
        <v>8</v>
      </c>
      <c r="AA79">
        <f>VLOOKUP($B79,'Tillförd energi'!$B$1:$AS$566,MATCH(AA$1,'Tillförd energi'!$B$1:$AQ$1,0),FALSE)</f>
        <v>0</v>
      </c>
      <c r="AB79">
        <f>VLOOKUP($B79,'Tillförd energi'!$B$1:$AS$566,MATCH(AB$1,'Tillförd energi'!$B$1:$AQ$1,0),FALSE)</f>
        <v>0</v>
      </c>
      <c r="AC79">
        <f>VLOOKUP($B79,'Tillförd energi'!$B$1:$AS$566,MATCH(AC$1,'Tillförd energi'!$B$1:$AQ$1,0),FALSE)</f>
        <v>23</v>
      </c>
      <c r="AD79">
        <f>VLOOKUP($B79,'Tillförd energi'!$B$1:$AS$566,MATCH(AD$1,'Tillförd energi'!$B$1:$AQ$1,0),FALSE)</f>
        <v>0</v>
      </c>
      <c r="AE79">
        <f>VLOOKUP($B79,'Tillförd energi'!$B$1:$AS$566,MATCH(AE$1,'Tillförd energi'!$B$1:$AQ$1,0),FALSE)</f>
        <v>0</v>
      </c>
      <c r="AF79">
        <f>VLOOKUP($B79,'Tillförd energi'!$B$1:$AS$566,MATCH(AF$1,'Tillförd energi'!$B$1:$AQ$1,0),FALSE)</f>
        <v>7.8504399999999999</v>
      </c>
      <c r="AG79">
        <f>IFERROR(VLOOKUP(B79,Miljö!$B$1:$S$476,9,FALSE)/1,0)</f>
        <v>0</v>
      </c>
      <c r="AI79">
        <f t="shared" si="8"/>
        <v>241.06285299999999</v>
      </c>
      <c r="AJ79">
        <f t="shared" si="9"/>
        <v>241.06285299999999</v>
      </c>
      <c r="AK79">
        <f>IF(ISERROR(1/VLOOKUP($B79,Leveranser!$B$1:$S$500,MATCH("såld värme (gwh)",Leveranser!$B$1:$S$1,0),FALSE)),"",VLOOKUP($B79,Leveranser!$B$1:$S$500,MATCH("såld värme (gwh)",Leveranser!$B$1:$S$1,0),FALSE))</f>
        <v>197</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37">
        <f t="shared" si="10"/>
        <v>0.81721425573603412</v>
      </c>
      <c r="AP79" t="str">
        <f>VLOOKUP($B79,Miljövärden!$B$1:$H$446,7,FALSE)</f>
        <v>Ja</v>
      </c>
      <c r="AQ79" t="str">
        <f>VLOOKUP($B79,Miljövärden!$B$1:$H$446,6,FALSE)</f>
        <v>Nej</v>
      </c>
      <c r="AU79">
        <f t="shared" si="11"/>
        <v>15.850439999999999</v>
      </c>
      <c r="AV79">
        <f t="shared" si="12"/>
        <v>8.5984999999999996</v>
      </c>
      <c r="AW79">
        <f t="shared" si="13"/>
        <v>9.0269130000000004</v>
      </c>
      <c r="AX79">
        <f t="shared" si="14"/>
        <v>24</v>
      </c>
      <c r="AZ79">
        <f t="shared" si="15"/>
        <v>196.32841300000001</v>
      </c>
    </row>
    <row r="80" spans="1:52" customFormat="1" x14ac:dyDescent="0.25">
      <c r="A80" s="2" t="s">
        <v>137</v>
      </c>
      <c r="B80" s="2" t="s">
        <v>138</v>
      </c>
      <c r="C80">
        <f>VLOOKUP($B80,'Tillförd energi'!$B$1:$AS$566,MATCH(C$1,'Tillförd energi'!$B$1:$AQ$1,0),FALSE)</f>
        <v>0</v>
      </c>
      <c r="D80">
        <f>VLOOKUP($B80,'Tillförd energi'!$B$1:$AS$566,MATCH(D$1,'Tillförd energi'!$B$1:$AQ$1,0),FALSE)</f>
        <v>0.97064099999999998</v>
      </c>
      <c r="E80">
        <f>VLOOKUP($B80,'Tillförd energi'!$B$1:$AS$566,MATCH(E$1,'Tillförd energi'!$B$1:$AQ$1,0),FALSE)</f>
        <v>0</v>
      </c>
      <c r="F80">
        <f>VLOOKUP($B80,'Tillförd energi'!$B$1:$AS$566,MATCH(F$1,'Tillförd energi'!$B$1:$AQ$1,0),FALSE)</f>
        <v>0.16800000000000001</v>
      </c>
      <c r="G80">
        <f>VLOOKUP($B80,'Tillförd energi'!$B$1:$AS$566,MATCH(G$1,'Tillförd energi'!$B$1:$AQ$1,0),FALSE)</f>
        <v>0</v>
      </c>
      <c r="H80">
        <f>VLOOKUP($B80,'Tillförd energi'!$B$1:$AS$566,MATCH(H$1,'Tillförd energi'!$B$1:$AQ$1,0),FALSE)</f>
        <v>0</v>
      </c>
      <c r="I80">
        <f>VLOOKUP($B80,'Tillförd energi'!$B$1:$AS$566,MATCH(I$1,'Tillförd energi'!$B$1:$AQ$1,0),FALSE)</f>
        <v>0</v>
      </c>
      <c r="J80">
        <f>VLOOKUP($B80,'Tillförd energi'!$B$1:$AS$566,MATCH(J$1,'Tillförd energi'!$B$1:$AQ$1,0),FALSE)</f>
        <v>0</v>
      </c>
      <c r="K80">
        <v>0</v>
      </c>
      <c r="L80">
        <f>VLOOKUP($B80,'Tillförd energi'!$B$1:$AS$566,MATCH(L$1,'Tillförd energi'!$B$1:$AQ$1,0),FALSE)</f>
        <v>0</v>
      </c>
      <c r="M80">
        <f>VLOOKUP($B80,'Tillförd energi'!$B$1:$AS$566,MATCH(M$1,'Tillförd energi'!$B$1:$AQ$1,0),FALSE)</f>
        <v>130.97999999999999</v>
      </c>
      <c r="N80">
        <f>VLOOKUP($B80,'Tillförd energi'!$B$1:$AS$566,MATCH(N$1,'Tillförd energi'!$B$1:$AQ$1,0),FALSE)</f>
        <v>387.798</v>
      </c>
      <c r="O80">
        <f>VLOOKUP($B80,'Tillförd energi'!$B$1:$AS$566,MATCH(O$1,'Tillförd energi'!$B$1:$AQ$1,0),FALSE)</f>
        <v>0</v>
      </c>
      <c r="P80">
        <f>VLOOKUP($B80,'Tillförd energi'!$B$1:$AS$566,MATCH(P$1,'Tillförd energi'!$B$1:$AQ$1,0),FALSE)</f>
        <v>0</v>
      </c>
      <c r="Q80">
        <f>VLOOKUP($B80,'Tillförd energi'!$B$1:$AS$566,MATCH(Q$1,'Tillförd energi'!$B$1:$AQ$1,0),FALSE)</f>
        <v>0</v>
      </c>
      <c r="R80">
        <f>VLOOKUP($B80,'Tillförd energi'!$B$1:$AS$566,MATCH(R$1,'Tillförd energi'!$B$1:$AQ$1,0),FALSE)</f>
        <v>0</v>
      </c>
      <c r="S80">
        <f>VLOOKUP($B80,'Tillförd energi'!$B$1:$AS$566,MATCH(S$1,'Tillförd energi'!$B$1:$AQ$1,0),FALSE)</f>
        <v>0</v>
      </c>
      <c r="T80">
        <f>VLOOKUP($B80,'Tillförd energi'!$B$1:$AS$566,MATCH(T$1,'Tillförd energi'!$B$1:$AQ$1,0),FALSE)</f>
        <v>0</v>
      </c>
      <c r="U80">
        <f>VLOOKUP($B80,'Tillförd energi'!$B$1:$AS$566,MATCH(U$1,'Tillförd energi'!$B$1:$AQ$1,0),FALSE)</f>
        <v>0</v>
      </c>
      <c r="V80">
        <f>VLOOKUP($B80,'Tillförd energi'!$B$1:$AS$566,MATCH(V$1,'Tillförd energi'!$B$1:$AQ$1,0),FALSE)</f>
        <v>0</v>
      </c>
      <c r="W80">
        <f>VLOOKUP($B80,'Tillförd energi'!$B$1:$AS$566,MATCH(W$1,'Tillförd energi'!$B$1:$AQ$1,0),FALSE)</f>
        <v>22.303000000000001</v>
      </c>
      <c r="X80">
        <f>VLOOKUP($B80,'Tillförd energi'!$B$1:$AS$566,MATCH(X$1,'Tillförd energi'!$B$1:$AQ$1,0),FALSE)</f>
        <v>0</v>
      </c>
      <c r="Y80">
        <f>VLOOKUP($B80,'Tillförd energi'!$B$1:$AS$566,MATCH(Y$1,'Tillförd energi'!$B$1:$AQ$1,0),FALSE)</f>
        <v>0</v>
      </c>
      <c r="Z80">
        <f>VLOOKUP($B80,'Tillförd energi'!$B$1:$AS$566,MATCH(Z$1,'Tillförd energi'!$B$1:$AQ$1,0),FALSE)</f>
        <v>0</v>
      </c>
      <c r="AA80">
        <f>VLOOKUP($B80,'Tillförd energi'!$B$1:$AS$566,MATCH(AA$1,'Tillförd energi'!$B$1:$AQ$1,0),FALSE)</f>
        <v>0</v>
      </c>
      <c r="AB80">
        <f>VLOOKUP($B80,'Tillförd energi'!$B$1:$AS$566,MATCH(AB$1,'Tillförd energi'!$B$1:$AQ$1,0),FALSE)</f>
        <v>0</v>
      </c>
      <c r="AC80">
        <f>VLOOKUP($B80,'Tillförd energi'!$B$1:$AS$566,MATCH(AC$1,'Tillförd energi'!$B$1:$AQ$1,0),FALSE)</f>
        <v>158.303</v>
      </c>
      <c r="AD80">
        <f>VLOOKUP($B80,'Tillförd energi'!$B$1:$AS$566,MATCH(AD$1,'Tillförd energi'!$B$1:$AQ$1,0),FALSE)</f>
        <v>0</v>
      </c>
      <c r="AE80">
        <f>VLOOKUP($B80,'Tillförd energi'!$B$1:$AS$566,MATCH(AE$1,'Tillförd energi'!$B$1:$AQ$1,0),FALSE)</f>
        <v>0</v>
      </c>
      <c r="AF80">
        <f>VLOOKUP($B80,'Tillförd energi'!$B$1:$AS$566,MATCH(AF$1,'Tillförd energi'!$B$1:$AQ$1,0),FALSE)</f>
        <v>25.032699999999998</v>
      </c>
      <c r="AG80">
        <f>IFERROR(VLOOKUP(B80,Miljö!$B$1:$S$476,9,FALSE)/1,0)</f>
        <v>0</v>
      </c>
      <c r="AI80">
        <f t="shared" si="8"/>
        <v>725.555341</v>
      </c>
      <c r="AJ80">
        <f t="shared" si="9"/>
        <v>725.555341</v>
      </c>
      <c r="AK80">
        <f>IF(ISERROR(1/VLOOKUP($B80,Leveranser!$B$1:$S$500,MATCH("såld värme (gwh)",Leveranser!$B$1:$S$1,0),FALSE)),"",VLOOKUP($B80,Leveranser!$B$1:$S$500,MATCH("såld värme (gwh)",Leveranser!$B$1:$S$1,0),FALSE))</f>
        <v>603.85699999999997</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37">
        <f t="shared" si="10"/>
        <v>0.83226869940441939</v>
      </c>
      <c r="AP80" t="str">
        <f>VLOOKUP($B80,Miljövärden!$B$1:$H$446,7,FALSE)</f>
        <v>Ja</v>
      </c>
      <c r="AQ80" t="str">
        <f>VLOOKUP($B80,Miljövärden!$B$1:$H$446,6,FALSE)</f>
        <v>Ja</v>
      </c>
      <c r="AU80">
        <f t="shared" si="11"/>
        <v>25.032699999999998</v>
      </c>
      <c r="AV80">
        <f t="shared" si="12"/>
        <v>0</v>
      </c>
      <c r="AW80">
        <f t="shared" si="13"/>
        <v>518.77800000000002</v>
      </c>
      <c r="AX80">
        <f t="shared" si="14"/>
        <v>0</v>
      </c>
      <c r="AZ80">
        <f t="shared" si="15"/>
        <v>541.08100000000002</v>
      </c>
    </row>
    <row r="81" spans="1:61" x14ac:dyDescent="0.25">
      <c r="A81" s="2" t="s">
        <v>137</v>
      </c>
      <c r="B81" s="2" t="s">
        <v>139</v>
      </c>
      <c r="C81">
        <f>VLOOKUP($B81,'Tillförd energi'!$B$1:$AS$566,MATCH(C$1,'Tillförd energi'!$B$1:$AQ$1,0),FALSE)</f>
        <v>0</v>
      </c>
      <c r="D81">
        <f>VLOOKUP($B81,'Tillförd energi'!$B$1:$AS$566,MATCH(D$1,'Tillförd energi'!$B$1:$AQ$1,0),FALSE)</f>
        <v>0.13500000000000001</v>
      </c>
      <c r="E81">
        <f>VLOOKUP($B81,'Tillförd energi'!$B$1:$AS$566,MATCH(E$1,'Tillförd energi'!$B$1:$AQ$1,0),FALSE)</f>
        <v>0</v>
      </c>
      <c r="F81">
        <f>VLOOKUP($B81,'Tillförd energi'!$B$1:$AS$566,MATCH(F$1,'Tillförd energi'!$B$1:$AQ$1,0),FALSE)</f>
        <v>0</v>
      </c>
      <c r="G81">
        <f>VLOOKUP($B81,'Tillförd energi'!$B$1:$AS$566,MATCH(G$1,'Tillförd energi'!$B$1:$AQ$1,0),FALSE)</f>
        <v>0</v>
      </c>
      <c r="H81">
        <f>VLOOKUP($B81,'Tillförd energi'!$B$1:$AS$566,MATCH(H$1,'Tillförd energi'!$B$1:$AQ$1,0),FALSE)</f>
        <v>0</v>
      </c>
      <c r="I81">
        <f>VLOOKUP($B81,'Tillförd energi'!$B$1:$AS$566,MATCH(I$1,'Tillförd energi'!$B$1:$AQ$1,0),FALSE)</f>
        <v>0</v>
      </c>
      <c r="J81">
        <f>VLOOKUP($B81,'Tillförd energi'!$B$1:$AS$566,MATCH(J$1,'Tillförd energi'!$B$1:$AQ$1,0),FALSE)</f>
        <v>0</v>
      </c>
      <c r="K81">
        <v>0</v>
      </c>
      <c r="L81">
        <f>VLOOKUP($B81,'Tillförd energi'!$B$1:$AS$566,MATCH(L$1,'Tillförd energi'!$B$1:$AQ$1,0),FALSE)</f>
        <v>0</v>
      </c>
      <c r="M81">
        <f>VLOOKUP($B81,'Tillförd energi'!$B$1:$AS$566,MATCH(M$1,'Tillförd energi'!$B$1:$AQ$1,0),FALSE)</f>
        <v>0</v>
      </c>
      <c r="N81">
        <f>VLOOKUP($B81,'Tillförd energi'!$B$1:$AS$566,MATCH(N$1,'Tillförd energi'!$B$1:$AQ$1,0),FALSE)</f>
        <v>0</v>
      </c>
      <c r="O81">
        <f>VLOOKUP($B81,'Tillförd energi'!$B$1:$AS$566,MATCH(O$1,'Tillförd energi'!$B$1:$AQ$1,0),FALSE)</f>
        <v>0</v>
      </c>
      <c r="P81">
        <f>VLOOKUP($B81,'Tillförd energi'!$B$1:$AS$566,MATCH(P$1,'Tillförd energi'!$B$1:$AQ$1,0),FALSE)</f>
        <v>0</v>
      </c>
      <c r="Q81">
        <f>VLOOKUP($B81,'Tillförd energi'!$B$1:$AS$566,MATCH(Q$1,'Tillförd energi'!$B$1:$AQ$1,0),FALSE)</f>
        <v>0</v>
      </c>
      <c r="R81">
        <f>VLOOKUP($B81,'Tillförd energi'!$B$1:$AS$566,MATCH(R$1,'Tillförd energi'!$B$1:$AQ$1,0),FALSE)</f>
        <v>0.85499999999999998</v>
      </c>
      <c r="S81">
        <f>VLOOKUP($B81,'Tillförd energi'!$B$1:$AS$566,MATCH(S$1,'Tillförd energi'!$B$1:$AQ$1,0),FALSE)</f>
        <v>0</v>
      </c>
      <c r="T81">
        <f>VLOOKUP($B81,'Tillförd energi'!$B$1:$AS$566,MATCH(T$1,'Tillförd energi'!$B$1:$AQ$1,0),FALSE)</f>
        <v>0</v>
      </c>
      <c r="U81">
        <f>VLOOKUP($B81,'Tillförd energi'!$B$1:$AS$566,MATCH(U$1,'Tillförd energi'!$B$1:$AQ$1,0),FALSE)</f>
        <v>0</v>
      </c>
      <c r="V81">
        <f>VLOOKUP($B81,'Tillförd energi'!$B$1:$AS$566,MATCH(V$1,'Tillförd energi'!$B$1:$AQ$1,0),FALSE)</f>
        <v>0</v>
      </c>
      <c r="W81">
        <f>VLOOKUP($B81,'Tillförd energi'!$B$1:$AS$566,MATCH(W$1,'Tillförd energi'!$B$1:$AQ$1,0),FALSE)</f>
        <v>0</v>
      </c>
      <c r="X81">
        <f>VLOOKUP($B81,'Tillförd energi'!$B$1:$AS$566,MATCH(X$1,'Tillförd energi'!$B$1:$AQ$1,0),FALSE)</f>
        <v>0</v>
      </c>
      <c r="Y81">
        <f>VLOOKUP($B81,'Tillförd energi'!$B$1:$AS$566,MATCH(Y$1,'Tillförd energi'!$B$1:$AQ$1,0),FALSE)</f>
        <v>0</v>
      </c>
      <c r="Z81">
        <f>VLOOKUP($B81,'Tillförd energi'!$B$1:$AS$566,MATCH(Z$1,'Tillförd energi'!$B$1:$AQ$1,0),FALSE)</f>
        <v>0</v>
      </c>
      <c r="AA81">
        <f>VLOOKUP($B81,'Tillförd energi'!$B$1:$AS$566,MATCH(AA$1,'Tillförd energi'!$B$1:$AQ$1,0),FALSE)</f>
        <v>0</v>
      </c>
      <c r="AB81">
        <f>VLOOKUP($B81,'Tillförd energi'!$B$1:$AS$566,MATCH(AB$1,'Tillförd energi'!$B$1:$AQ$1,0),FALSE)</f>
        <v>0</v>
      </c>
      <c r="AC81">
        <f>VLOOKUP($B81,'Tillförd energi'!$B$1:$AS$566,MATCH(AC$1,'Tillförd energi'!$B$1:$AQ$1,0),FALSE)</f>
        <v>0</v>
      </c>
      <c r="AD81">
        <f>VLOOKUP($B81,'Tillförd energi'!$B$1:$AS$566,MATCH(AD$1,'Tillförd energi'!$B$1:$AQ$1,0),FALSE)</f>
        <v>0</v>
      </c>
      <c r="AE81">
        <f>VLOOKUP($B81,'Tillförd energi'!$B$1:$AS$566,MATCH(AE$1,'Tillförd energi'!$B$1:$AQ$1,0),FALSE)</f>
        <v>0</v>
      </c>
      <c r="AF81">
        <f>VLOOKUP($B81,'Tillförd energi'!$B$1:$AS$566,MATCH(AF$1,'Tillförd energi'!$B$1:$AQ$1,0),FALSE)</f>
        <v>2.5000000000000001E-2</v>
      </c>
      <c r="AG81">
        <f>IFERROR(VLOOKUP(B81,Miljö!$B$1:$S$476,9,FALSE)/1,0)</f>
        <v>0</v>
      </c>
      <c r="AI81">
        <f t="shared" si="8"/>
        <v>1.0149999999999999</v>
      </c>
      <c r="AJ81">
        <f t="shared" si="9"/>
        <v>1.0149999999999999</v>
      </c>
      <c r="AK81">
        <f>IF(ISERROR(1/VLOOKUP($B81,Leveranser!$B$1:$S$500,MATCH("såld värme (gwh)",Leveranser!$B$1:$S$1,0),FALSE)),"",VLOOKUP($B81,Leveranser!$B$1:$S$500,MATCH("såld värme (gwh)",Leveranser!$B$1:$S$1,0),FALSE))</f>
        <v>0.8</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37">
        <f t="shared" si="10"/>
        <v>0.78817733990147798</v>
      </c>
      <c r="AP81" t="str">
        <f>VLOOKUP($B81,Miljövärden!$B$1:$H$446,7,FALSE)</f>
        <v>Ja</v>
      </c>
      <c r="AQ81" t="str">
        <f>VLOOKUP($B81,Miljövärden!$B$1:$H$446,6,FALSE)</f>
        <v>Ja</v>
      </c>
      <c r="AU81">
        <f t="shared" si="11"/>
        <v>2.5000000000000001E-2</v>
      </c>
      <c r="AV81">
        <f t="shared" si="12"/>
        <v>0</v>
      </c>
      <c r="AW81">
        <f t="shared" si="13"/>
        <v>0</v>
      </c>
      <c r="AX81">
        <f t="shared" si="14"/>
        <v>0.85499999999999998</v>
      </c>
      <c r="AZ81">
        <f t="shared" si="15"/>
        <v>0.85499999999999998</v>
      </c>
      <c r="BE81"/>
      <c r="BF81"/>
      <c r="BG81"/>
      <c r="BH81"/>
      <c r="BI81"/>
    </row>
    <row r="82" spans="1:61" x14ac:dyDescent="0.25">
      <c r="A82" s="2" t="s">
        <v>137</v>
      </c>
      <c r="B82" s="2" t="s">
        <v>140</v>
      </c>
      <c r="C82">
        <f>VLOOKUP($B82,'Tillförd energi'!$B$1:$AS$566,MATCH(C$1,'Tillförd energi'!$B$1:$AQ$1,0),FALSE)</f>
        <v>0</v>
      </c>
      <c r="D82">
        <f>VLOOKUP($B82,'Tillförd energi'!$B$1:$AS$566,MATCH(D$1,'Tillförd energi'!$B$1:$AQ$1,0),FALSE)</f>
        <v>6.2E-2</v>
      </c>
      <c r="E82">
        <f>VLOOKUP($B82,'Tillförd energi'!$B$1:$AS$566,MATCH(E$1,'Tillförd energi'!$B$1:$AQ$1,0),FALSE)</f>
        <v>0</v>
      </c>
      <c r="F82">
        <f>VLOOKUP($B82,'Tillförd energi'!$B$1:$AS$566,MATCH(F$1,'Tillförd energi'!$B$1:$AQ$1,0),FALSE)</f>
        <v>0</v>
      </c>
      <c r="G82">
        <f>VLOOKUP($B82,'Tillförd energi'!$B$1:$AS$566,MATCH(G$1,'Tillförd energi'!$B$1:$AQ$1,0),FALSE)</f>
        <v>0</v>
      </c>
      <c r="H82">
        <f>VLOOKUP($B82,'Tillförd energi'!$B$1:$AS$566,MATCH(H$1,'Tillförd energi'!$B$1:$AQ$1,0),FALSE)</f>
        <v>0</v>
      </c>
      <c r="I82">
        <f>VLOOKUP($B82,'Tillförd energi'!$B$1:$AS$566,MATCH(I$1,'Tillförd energi'!$B$1:$AQ$1,0),FALSE)</f>
        <v>0</v>
      </c>
      <c r="J82">
        <f>VLOOKUP($B82,'Tillförd energi'!$B$1:$AS$566,MATCH(J$1,'Tillförd energi'!$B$1:$AQ$1,0),FALSE)</f>
        <v>0</v>
      </c>
      <c r="K82">
        <v>0</v>
      </c>
      <c r="L82">
        <f>VLOOKUP($B82,'Tillförd energi'!$B$1:$AS$566,MATCH(L$1,'Tillförd energi'!$B$1:$AQ$1,0),FALSE)</f>
        <v>0</v>
      </c>
      <c r="M82">
        <f>VLOOKUP($B82,'Tillförd energi'!$B$1:$AS$566,MATCH(M$1,'Tillförd energi'!$B$1:$AQ$1,0),FALSE)</f>
        <v>0</v>
      </c>
      <c r="N82">
        <f>VLOOKUP($B82,'Tillförd energi'!$B$1:$AS$566,MATCH(N$1,'Tillförd energi'!$B$1:$AQ$1,0),FALSE)</f>
        <v>0</v>
      </c>
      <c r="O82">
        <f>VLOOKUP($B82,'Tillförd energi'!$B$1:$AS$566,MATCH(O$1,'Tillförd energi'!$B$1:$AQ$1,0),FALSE)</f>
        <v>0</v>
      </c>
      <c r="P82">
        <f>VLOOKUP($B82,'Tillförd energi'!$B$1:$AS$566,MATCH(P$1,'Tillförd energi'!$B$1:$AQ$1,0),FALSE)</f>
        <v>0</v>
      </c>
      <c r="Q82">
        <f>VLOOKUP($B82,'Tillförd energi'!$B$1:$AS$566,MATCH(Q$1,'Tillförd energi'!$B$1:$AQ$1,0),FALSE)</f>
        <v>0</v>
      </c>
      <c r="R82">
        <f>VLOOKUP($B82,'Tillförd energi'!$B$1:$AS$566,MATCH(R$1,'Tillförd energi'!$B$1:$AQ$1,0),FALSE)</f>
        <v>5.6840000000000002</v>
      </c>
      <c r="S82">
        <f>VLOOKUP($B82,'Tillförd energi'!$B$1:$AS$566,MATCH(S$1,'Tillförd energi'!$B$1:$AQ$1,0),FALSE)</f>
        <v>0</v>
      </c>
      <c r="T82">
        <f>VLOOKUP($B82,'Tillförd energi'!$B$1:$AS$566,MATCH(T$1,'Tillförd energi'!$B$1:$AQ$1,0),FALSE)</f>
        <v>0</v>
      </c>
      <c r="U82">
        <f>VLOOKUP($B82,'Tillförd energi'!$B$1:$AS$566,MATCH(U$1,'Tillförd energi'!$B$1:$AQ$1,0),FALSE)</f>
        <v>0</v>
      </c>
      <c r="V82">
        <f>VLOOKUP($B82,'Tillförd energi'!$B$1:$AS$566,MATCH(V$1,'Tillförd energi'!$B$1:$AQ$1,0),FALSE)</f>
        <v>0</v>
      </c>
      <c r="W82">
        <f>VLOOKUP($B82,'Tillförd energi'!$B$1:$AS$566,MATCH(W$1,'Tillförd energi'!$B$1:$AQ$1,0),FALSE)</f>
        <v>2.34</v>
      </c>
      <c r="X82">
        <f>VLOOKUP($B82,'Tillförd energi'!$B$1:$AS$566,MATCH(X$1,'Tillförd energi'!$B$1:$AQ$1,0),FALSE)</f>
        <v>0</v>
      </c>
      <c r="Y82">
        <f>VLOOKUP($B82,'Tillförd energi'!$B$1:$AS$566,MATCH(Y$1,'Tillförd energi'!$B$1:$AQ$1,0),FALSE)</f>
        <v>0</v>
      </c>
      <c r="Z82">
        <f>VLOOKUP($B82,'Tillförd energi'!$B$1:$AS$566,MATCH(Z$1,'Tillförd energi'!$B$1:$AQ$1,0),FALSE)</f>
        <v>0</v>
      </c>
      <c r="AA82">
        <f>VLOOKUP($B82,'Tillförd energi'!$B$1:$AS$566,MATCH(AA$1,'Tillförd energi'!$B$1:$AQ$1,0),FALSE)</f>
        <v>0</v>
      </c>
      <c r="AB82">
        <f>VLOOKUP($B82,'Tillförd energi'!$B$1:$AS$566,MATCH(AB$1,'Tillförd energi'!$B$1:$AQ$1,0),FALSE)</f>
        <v>0</v>
      </c>
      <c r="AC82">
        <f>VLOOKUP($B82,'Tillförd energi'!$B$1:$AS$566,MATCH(AC$1,'Tillförd energi'!$B$1:$AQ$1,0),FALSE)</f>
        <v>0</v>
      </c>
      <c r="AD82">
        <f>VLOOKUP($B82,'Tillförd energi'!$B$1:$AS$566,MATCH(AD$1,'Tillförd energi'!$B$1:$AQ$1,0),FALSE)</f>
        <v>0</v>
      </c>
      <c r="AE82">
        <f>VLOOKUP($B82,'Tillförd energi'!$B$1:$AS$566,MATCH(AE$1,'Tillförd energi'!$B$1:$AQ$1,0),FALSE)</f>
        <v>0</v>
      </c>
      <c r="AF82">
        <f>VLOOKUP($B82,'Tillförd energi'!$B$1:$AS$566,MATCH(AF$1,'Tillförd energi'!$B$1:$AQ$1,0),FALSE)</f>
        <v>0.2</v>
      </c>
      <c r="AG82">
        <f>IFERROR(VLOOKUP(B82,Miljö!$B$1:$S$476,9,FALSE)/1,0)</f>
        <v>0</v>
      </c>
      <c r="AI82">
        <f t="shared" si="8"/>
        <v>8.2859999999999996</v>
      </c>
      <c r="AJ82">
        <f t="shared" si="9"/>
        <v>8.2859999999999996</v>
      </c>
      <c r="AK82">
        <f>IF(ISERROR(1/VLOOKUP($B82,Leveranser!$B$1:$S$500,MATCH("såld värme (gwh)",Leveranser!$B$1:$S$1,0),FALSE)),"",VLOOKUP($B82,Leveranser!$B$1:$S$500,MATCH("såld värme (gwh)",Leveranser!$B$1:$S$1,0),FALSE))</f>
        <v>3.95</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37">
        <f t="shared" si="10"/>
        <v>0.47670769973449195</v>
      </c>
      <c r="AP82" t="str">
        <f>VLOOKUP($B82,Miljövärden!$B$1:$H$446,7,FALSE)</f>
        <v>Ja</v>
      </c>
      <c r="AQ82" t="str">
        <f>VLOOKUP($B82,Miljövärden!$B$1:$H$446,6,FALSE)</f>
        <v>Ja</v>
      </c>
      <c r="AU82">
        <f t="shared" si="11"/>
        <v>0.2</v>
      </c>
      <c r="AV82">
        <f t="shared" si="12"/>
        <v>0</v>
      </c>
      <c r="AW82">
        <f t="shared" si="13"/>
        <v>0</v>
      </c>
      <c r="AX82">
        <f t="shared" si="14"/>
        <v>5.6840000000000002</v>
      </c>
      <c r="AZ82">
        <f t="shared" si="15"/>
        <v>8.0240000000000009</v>
      </c>
      <c r="BE82"/>
      <c r="BF82"/>
      <c r="BG82"/>
      <c r="BH82"/>
      <c r="BI82"/>
    </row>
    <row r="83" spans="1:61" x14ac:dyDescent="0.25">
      <c r="A83" s="2" t="s">
        <v>141</v>
      </c>
      <c r="B83" s="2" t="s">
        <v>142</v>
      </c>
      <c r="C83">
        <f>VLOOKUP($B83,'Tillförd energi'!$B$1:$AS$566,MATCH(C$1,'Tillförd energi'!$B$1:$AQ$1,0),FALSE)</f>
        <v>0</v>
      </c>
      <c r="D83">
        <f>VLOOKUP($B83,'Tillförd energi'!$B$1:$AS$566,MATCH(D$1,'Tillförd energi'!$B$1:$AQ$1,0),FALSE)</f>
        <v>0</v>
      </c>
      <c r="E83">
        <f>VLOOKUP($B83,'Tillförd energi'!$B$1:$AS$566,MATCH(E$1,'Tillförd energi'!$B$1:$AQ$1,0),FALSE)</f>
        <v>0</v>
      </c>
      <c r="F83">
        <f>VLOOKUP($B83,'Tillförd energi'!$B$1:$AS$566,MATCH(F$1,'Tillförd energi'!$B$1:$AQ$1,0),FALSE)</f>
        <v>0</v>
      </c>
      <c r="G83">
        <f>VLOOKUP($B83,'Tillförd energi'!$B$1:$AS$566,MATCH(G$1,'Tillförd energi'!$B$1:$AQ$1,0),FALSE)</f>
        <v>0</v>
      </c>
      <c r="H83">
        <f>VLOOKUP($B83,'Tillförd energi'!$B$1:$AS$566,MATCH(H$1,'Tillförd energi'!$B$1:$AQ$1,0),FALSE)</f>
        <v>0</v>
      </c>
      <c r="I83">
        <f>VLOOKUP($B83,'Tillförd energi'!$B$1:$AS$566,MATCH(I$1,'Tillförd energi'!$B$1:$AQ$1,0),FALSE)</f>
        <v>0</v>
      </c>
      <c r="J83">
        <f>VLOOKUP($B83,'Tillförd energi'!$B$1:$AS$566,MATCH(J$1,'Tillförd energi'!$B$1:$AQ$1,0),FALSE)</f>
        <v>0</v>
      </c>
      <c r="K83">
        <v>0</v>
      </c>
      <c r="L83">
        <f>VLOOKUP($B83,'Tillförd energi'!$B$1:$AS$566,MATCH(L$1,'Tillförd energi'!$B$1:$AQ$1,0),FALSE)</f>
        <v>0</v>
      </c>
      <c r="M83">
        <f>VLOOKUP($B83,'Tillförd energi'!$B$1:$AS$566,MATCH(M$1,'Tillförd energi'!$B$1:$AQ$1,0),FALSE)</f>
        <v>12.2393</v>
      </c>
      <c r="N83">
        <f>VLOOKUP($B83,'Tillförd energi'!$B$1:$AS$566,MATCH(N$1,'Tillförd energi'!$B$1:$AQ$1,0),FALSE)</f>
        <v>38.968699999999998</v>
      </c>
      <c r="O83">
        <f>VLOOKUP($B83,'Tillförd energi'!$B$1:$AS$566,MATCH(O$1,'Tillförd energi'!$B$1:$AQ$1,0),FALSE)</f>
        <v>0</v>
      </c>
      <c r="P83">
        <f>VLOOKUP($B83,'Tillförd energi'!$B$1:$AS$566,MATCH(P$1,'Tillförd energi'!$B$1:$AQ$1,0),FALSE)</f>
        <v>23.0717</v>
      </c>
      <c r="Q83">
        <f>VLOOKUP($B83,'Tillförd energi'!$B$1:$AS$566,MATCH(Q$1,'Tillförd energi'!$B$1:$AQ$1,0),FALSE)</f>
        <v>13.435</v>
      </c>
      <c r="R83">
        <f>VLOOKUP($B83,'Tillförd energi'!$B$1:$AS$566,MATCH(R$1,'Tillförd energi'!$B$1:$AQ$1,0),FALSE)</f>
        <v>0</v>
      </c>
      <c r="S83">
        <f>VLOOKUP($B83,'Tillförd energi'!$B$1:$AS$566,MATCH(S$1,'Tillförd energi'!$B$1:$AQ$1,0),FALSE)</f>
        <v>7.0170300000000001</v>
      </c>
      <c r="T83">
        <f>VLOOKUP($B83,'Tillförd energi'!$B$1:$AS$566,MATCH(T$1,'Tillförd energi'!$B$1:$AQ$1,0),FALSE)</f>
        <v>0</v>
      </c>
      <c r="U83">
        <f>VLOOKUP($B83,'Tillförd energi'!$B$1:$AS$566,MATCH(U$1,'Tillförd energi'!$B$1:$AQ$1,0),FALSE)</f>
        <v>0</v>
      </c>
      <c r="V83">
        <f>VLOOKUP($B83,'Tillförd energi'!$B$1:$AS$566,MATCH(V$1,'Tillförd energi'!$B$1:$AQ$1,0),FALSE)</f>
        <v>0</v>
      </c>
      <c r="W83">
        <f>VLOOKUP($B83,'Tillförd energi'!$B$1:$AS$566,MATCH(W$1,'Tillförd energi'!$B$1:$AQ$1,0),FALSE)</f>
        <v>0.71205499999999999</v>
      </c>
      <c r="X83">
        <f>VLOOKUP($B83,'Tillförd energi'!$B$1:$AS$566,MATCH(X$1,'Tillförd energi'!$B$1:$AQ$1,0),FALSE)</f>
        <v>0</v>
      </c>
      <c r="Y83">
        <f>VLOOKUP($B83,'Tillförd energi'!$B$1:$AS$566,MATCH(Y$1,'Tillförd energi'!$B$1:$AQ$1,0),FALSE)</f>
        <v>0</v>
      </c>
      <c r="Z83">
        <f>VLOOKUP($B83,'Tillförd energi'!$B$1:$AS$566,MATCH(Z$1,'Tillförd energi'!$B$1:$AQ$1,0),FALSE)</f>
        <v>0</v>
      </c>
      <c r="AA83">
        <f>VLOOKUP($B83,'Tillförd energi'!$B$1:$AS$566,MATCH(AA$1,'Tillförd energi'!$B$1:$AQ$1,0),FALSE)</f>
        <v>0</v>
      </c>
      <c r="AB83">
        <f>VLOOKUP($B83,'Tillförd energi'!$B$1:$AS$566,MATCH(AB$1,'Tillförd energi'!$B$1:$AQ$1,0),FALSE)</f>
        <v>0</v>
      </c>
      <c r="AC83">
        <f>VLOOKUP($B83,'Tillförd energi'!$B$1:$AS$566,MATCH(AC$1,'Tillförd energi'!$B$1:$AQ$1,0),FALSE)</f>
        <v>26</v>
      </c>
      <c r="AD83">
        <f>VLOOKUP($B83,'Tillförd energi'!$B$1:$AS$566,MATCH(AD$1,'Tillförd energi'!$B$1:$AQ$1,0),FALSE)</f>
        <v>0</v>
      </c>
      <c r="AE83">
        <f>VLOOKUP($B83,'Tillförd energi'!$B$1:$AS$566,MATCH(AE$1,'Tillförd energi'!$B$1:$AQ$1,0),FALSE)</f>
        <v>0</v>
      </c>
      <c r="AF83">
        <f>VLOOKUP($B83,'Tillförd energi'!$B$1:$AS$566,MATCH(AF$1,'Tillförd energi'!$B$1:$AQ$1,0),FALSE)</f>
        <v>3.5443600000000002</v>
      </c>
      <c r="AG83">
        <f>IFERROR(VLOOKUP(B83,Miljö!$B$1:$S$476,9,FALSE)/1,0)</f>
        <v>0</v>
      </c>
      <c r="AI83">
        <f t="shared" si="8"/>
        <v>124.988145</v>
      </c>
      <c r="AJ83">
        <f t="shared" si="9"/>
        <v>124.988145</v>
      </c>
      <c r="AK83">
        <f>IF(ISERROR(1/VLOOKUP($B83,Leveranser!$B$1:$S$500,MATCH("såld värme (gwh)",Leveranser!$B$1:$S$1,0),FALSE)),"",VLOOKUP($B83,Leveranser!$B$1:$S$500,MATCH("såld värme (gwh)",Leveranser!$B$1:$S$1,0),FALSE))</f>
        <v>104.4</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37">
        <f t="shared" si="10"/>
        <v>0.83527921788102388</v>
      </c>
      <c r="AP83" t="str">
        <f>VLOOKUP($B83,Miljövärden!$B$1:$H$446,7,FALSE)</f>
        <v>Ja</v>
      </c>
      <c r="AQ83" t="str">
        <f>VLOOKUP($B83,Miljövärden!$B$1:$H$446,6,FALSE)</f>
        <v>Ja</v>
      </c>
      <c r="AU83">
        <f t="shared" si="11"/>
        <v>3.5443600000000002</v>
      </c>
      <c r="AV83">
        <f t="shared" si="12"/>
        <v>0</v>
      </c>
      <c r="AW83">
        <f t="shared" si="13"/>
        <v>87.714699999999993</v>
      </c>
      <c r="AX83">
        <f t="shared" si="14"/>
        <v>7.0170300000000001</v>
      </c>
      <c r="AZ83">
        <f t="shared" si="15"/>
        <v>95.443785000000005</v>
      </c>
      <c r="BE83"/>
      <c r="BF83"/>
      <c r="BG83"/>
      <c r="BH83"/>
      <c r="BI83"/>
    </row>
    <row r="84" spans="1:61" x14ac:dyDescent="0.25">
      <c r="A84" s="2" t="s">
        <v>141</v>
      </c>
      <c r="B84" s="2" t="s">
        <v>143</v>
      </c>
      <c r="C84">
        <f>VLOOKUP($B84,'Tillförd energi'!$B$1:$AS$566,MATCH(C$1,'Tillförd energi'!$B$1:$AQ$1,0),FALSE)</f>
        <v>0</v>
      </c>
      <c r="D84">
        <f>VLOOKUP($B84,'Tillförd energi'!$B$1:$AS$566,MATCH(D$1,'Tillförd energi'!$B$1:$AQ$1,0),FALSE)</f>
        <v>0</v>
      </c>
      <c r="E84">
        <f>VLOOKUP($B84,'Tillförd energi'!$B$1:$AS$566,MATCH(E$1,'Tillförd energi'!$B$1:$AQ$1,0),FALSE)</f>
        <v>0</v>
      </c>
      <c r="F84">
        <f>VLOOKUP($B84,'Tillförd energi'!$B$1:$AS$566,MATCH(F$1,'Tillförd energi'!$B$1:$AQ$1,0),FALSE)</f>
        <v>0</v>
      </c>
      <c r="G84">
        <f>VLOOKUP($B84,'Tillförd energi'!$B$1:$AS$566,MATCH(G$1,'Tillförd energi'!$B$1:$AQ$1,0),FALSE)</f>
        <v>0</v>
      </c>
      <c r="H84">
        <f>VLOOKUP($B84,'Tillförd energi'!$B$1:$AS$566,MATCH(H$1,'Tillförd energi'!$B$1:$AQ$1,0),FALSE)</f>
        <v>0</v>
      </c>
      <c r="I84">
        <f>VLOOKUP($B84,'Tillförd energi'!$B$1:$AS$566,MATCH(I$1,'Tillförd energi'!$B$1:$AQ$1,0),FALSE)</f>
        <v>0</v>
      </c>
      <c r="J84">
        <f>VLOOKUP($B84,'Tillförd energi'!$B$1:$AS$566,MATCH(J$1,'Tillförd energi'!$B$1:$AQ$1,0),FALSE)</f>
        <v>0</v>
      </c>
      <c r="K84">
        <v>0</v>
      </c>
      <c r="L84">
        <f>VLOOKUP($B84,'Tillförd energi'!$B$1:$AS$566,MATCH(L$1,'Tillförd energi'!$B$1:$AQ$1,0),FALSE)</f>
        <v>0</v>
      </c>
      <c r="M84">
        <f>VLOOKUP($B84,'Tillförd energi'!$B$1:$AS$566,MATCH(M$1,'Tillförd energi'!$B$1:$AQ$1,0),FALSE)</f>
        <v>0</v>
      </c>
      <c r="N84">
        <f>VLOOKUP($B84,'Tillförd energi'!$B$1:$AS$566,MATCH(N$1,'Tillförd energi'!$B$1:$AQ$1,0),FALSE)</f>
        <v>0</v>
      </c>
      <c r="O84">
        <f>VLOOKUP($B84,'Tillförd energi'!$B$1:$AS$566,MATCH(O$1,'Tillförd energi'!$B$1:$AQ$1,0),FALSE)</f>
        <v>0</v>
      </c>
      <c r="P84">
        <f>VLOOKUP($B84,'Tillförd energi'!$B$1:$AS$566,MATCH(P$1,'Tillförd energi'!$B$1:$AQ$1,0),FALSE)</f>
        <v>0</v>
      </c>
      <c r="Q84">
        <f>VLOOKUP($B84,'Tillförd energi'!$B$1:$AS$566,MATCH(Q$1,'Tillförd energi'!$B$1:$AQ$1,0),FALSE)</f>
        <v>0</v>
      </c>
      <c r="R84">
        <f>VLOOKUP($B84,'Tillförd energi'!$B$1:$AS$566,MATCH(R$1,'Tillförd energi'!$B$1:$AQ$1,0),FALSE)</f>
        <v>0</v>
      </c>
      <c r="S84">
        <f>VLOOKUP($B84,'Tillförd energi'!$B$1:$AS$566,MATCH(S$1,'Tillförd energi'!$B$1:$AQ$1,0),FALSE)</f>
        <v>12.278</v>
      </c>
      <c r="T84">
        <f>VLOOKUP($B84,'Tillförd energi'!$B$1:$AS$566,MATCH(T$1,'Tillförd energi'!$B$1:$AQ$1,0),FALSE)</f>
        <v>0</v>
      </c>
      <c r="U84">
        <f>VLOOKUP($B84,'Tillförd energi'!$B$1:$AS$566,MATCH(U$1,'Tillförd energi'!$B$1:$AQ$1,0),FALSE)</f>
        <v>0</v>
      </c>
      <c r="V84">
        <f>VLOOKUP($B84,'Tillförd energi'!$B$1:$AS$566,MATCH(V$1,'Tillförd energi'!$B$1:$AQ$1,0),FALSE)</f>
        <v>0</v>
      </c>
      <c r="W84">
        <f>VLOOKUP($B84,'Tillförd energi'!$B$1:$AS$566,MATCH(W$1,'Tillförd energi'!$B$1:$AQ$1,0),FALSE)</f>
        <v>0.16</v>
      </c>
      <c r="X84">
        <f>VLOOKUP($B84,'Tillförd energi'!$B$1:$AS$566,MATCH(X$1,'Tillförd energi'!$B$1:$AQ$1,0),FALSE)</f>
        <v>0</v>
      </c>
      <c r="Y84">
        <f>VLOOKUP($B84,'Tillförd energi'!$B$1:$AS$566,MATCH(Y$1,'Tillförd energi'!$B$1:$AQ$1,0),FALSE)</f>
        <v>0</v>
      </c>
      <c r="Z84">
        <f>VLOOKUP($B84,'Tillförd energi'!$B$1:$AS$566,MATCH(Z$1,'Tillförd energi'!$B$1:$AQ$1,0),FALSE)</f>
        <v>0</v>
      </c>
      <c r="AA84">
        <f>VLOOKUP($B84,'Tillförd energi'!$B$1:$AS$566,MATCH(AA$1,'Tillförd energi'!$B$1:$AQ$1,0),FALSE)</f>
        <v>0</v>
      </c>
      <c r="AB84">
        <f>VLOOKUP($B84,'Tillförd energi'!$B$1:$AS$566,MATCH(AB$1,'Tillförd energi'!$B$1:$AQ$1,0),FALSE)</f>
        <v>0</v>
      </c>
      <c r="AC84">
        <f>VLOOKUP($B84,'Tillförd energi'!$B$1:$AS$566,MATCH(AC$1,'Tillförd energi'!$B$1:$AQ$1,0),FALSE)</f>
        <v>0</v>
      </c>
      <c r="AD84">
        <f>VLOOKUP($B84,'Tillförd energi'!$B$1:$AS$566,MATCH(AD$1,'Tillförd energi'!$B$1:$AQ$1,0),FALSE)</f>
        <v>0</v>
      </c>
      <c r="AE84">
        <f>VLOOKUP($B84,'Tillförd energi'!$B$1:$AS$566,MATCH(AE$1,'Tillförd energi'!$B$1:$AQ$1,0),FALSE)</f>
        <v>0</v>
      </c>
      <c r="AF84">
        <f>VLOOKUP($B84,'Tillförd energi'!$B$1:$AS$566,MATCH(AF$1,'Tillförd energi'!$B$1:$AQ$1,0),FALSE)</f>
        <v>0.11</v>
      </c>
      <c r="AG84">
        <f>IFERROR(VLOOKUP(B84,Miljö!$B$1:$S$476,9,FALSE)/1,0)</f>
        <v>0</v>
      </c>
      <c r="AI84">
        <f t="shared" si="8"/>
        <v>12.548</v>
      </c>
      <c r="AJ84">
        <f t="shared" si="9"/>
        <v>12.548</v>
      </c>
      <c r="AK84">
        <f>IF(ISERROR(1/VLOOKUP($B84,Leveranser!$B$1:$S$500,MATCH("såld värme (gwh)",Leveranser!$B$1:$S$1,0),FALSE)),"",VLOOKUP($B84,Leveranser!$B$1:$S$500,MATCH("såld värme (gwh)",Leveranser!$B$1:$S$1,0),FALSE))</f>
        <v>9.6999999999999993</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37">
        <f t="shared" si="10"/>
        <v>0.77303155881415364</v>
      </c>
      <c r="AP84" t="str">
        <f>VLOOKUP($B84,Miljövärden!$B$1:$H$446,7,FALSE)</f>
        <v>Ja</v>
      </c>
      <c r="AQ84" t="str">
        <f>VLOOKUP($B84,Miljövärden!$B$1:$H$446,6,FALSE)</f>
        <v>Ja</v>
      </c>
      <c r="AU84">
        <f t="shared" si="11"/>
        <v>0.11</v>
      </c>
      <c r="AV84">
        <f t="shared" si="12"/>
        <v>0</v>
      </c>
      <c r="AW84">
        <f t="shared" si="13"/>
        <v>0</v>
      </c>
      <c r="AX84">
        <f t="shared" si="14"/>
        <v>12.278</v>
      </c>
      <c r="AZ84">
        <f t="shared" si="15"/>
        <v>12.438000000000001</v>
      </c>
      <c r="BE84"/>
      <c r="BF84"/>
      <c r="BG84"/>
      <c r="BH84"/>
      <c r="BI84"/>
    </row>
    <row r="85" spans="1:61" x14ac:dyDescent="0.25">
      <c r="A85" s="2" t="s">
        <v>141</v>
      </c>
      <c r="B85" s="2" t="s">
        <v>144</v>
      </c>
      <c r="C85">
        <f>VLOOKUP($B85,'Tillförd energi'!$B$1:$AS$566,MATCH(C$1,'Tillförd energi'!$B$1:$AQ$1,0),FALSE)</f>
        <v>0</v>
      </c>
      <c r="D85">
        <f>VLOOKUP($B85,'Tillförd energi'!$B$1:$AS$566,MATCH(D$1,'Tillförd energi'!$B$1:$AQ$1,0),FALSE)</f>
        <v>0</v>
      </c>
      <c r="E85">
        <f>VLOOKUP($B85,'Tillförd energi'!$B$1:$AS$566,MATCH(E$1,'Tillförd energi'!$B$1:$AQ$1,0),FALSE)</f>
        <v>0</v>
      </c>
      <c r="F85">
        <f>VLOOKUP($B85,'Tillförd energi'!$B$1:$AS$566,MATCH(F$1,'Tillförd energi'!$B$1:$AQ$1,0),FALSE)</f>
        <v>0</v>
      </c>
      <c r="G85">
        <f>VLOOKUP($B85,'Tillförd energi'!$B$1:$AS$566,MATCH(G$1,'Tillförd energi'!$B$1:$AQ$1,0),FALSE)</f>
        <v>0</v>
      </c>
      <c r="H85">
        <f>VLOOKUP($B85,'Tillförd energi'!$B$1:$AS$566,MATCH(H$1,'Tillförd energi'!$B$1:$AQ$1,0),FALSE)</f>
        <v>0</v>
      </c>
      <c r="I85">
        <f>VLOOKUP($B85,'Tillförd energi'!$B$1:$AS$566,MATCH(I$1,'Tillförd energi'!$B$1:$AQ$1,0),FALSE)</f>
        <v>0</v>
      </c>
      <c r="J85">
        <f>VLOOKUP($B85,'Tillförd energi'!$B$1:$AS$566,MATCH(J$1,'Tillförd energi'!$B$1:$AQ$1,0),FALSE)</f>
        <v>0</v>
      </c>
      <c r="K85">
        <v>0</v>
      </c>
      <c r="L85">
        <f>VLOOKUP($B85,'Tillförd energi'!$B$1:$AS$566,MATCH(L$1,'Tillförd energi'!$B$1:$AQ$1,0),FALSE)</f>
        <v>0</v>
      </c>
      <c r="M85">
        <f>VLOOKUP($B85,'Tillförd energi'!$B$1:$AS$566,MATCH(M$1,'Tillförd energi'!$B$1:$AQ$1,0),FALSE)</f>
        <v>0</v>
      </c>
      <c r="N85">
        <f>VLOOKUP($B85,'Tillförd energi'!$B$1:$AS$566,MATCH(N$1,'Tillförd energi'!$B$1:$AQ$1,0),FALSE)</f>
        <v>0</v>
      </c>
      <c r="O85">
        <f>VLOOKUP($B85,'Tillförd energi'!$B$1:$AS$566,MATCH(O$1,'Tillförd energi'!$B$1:$AQ$1,0),FALSE)</f>
        <v>0</v>
      </c>
      <c r="P85">
        <f>VLOOKUP($B85,'Tillförd energi'!$B$1:$AS$566,MATCH(P$1,'Tillförd energi'!$B$1:$AQ$1,0),FALSE)</f>
        <v>0</v>
      </c>
      <c r="Q85">
        <f>VLOOKUP($B85,'Tillförd energi'!$B$1:$AS$566,MATCH(Q$1,'Tillförd energi'!$B$1:$AQ$1,0),FALSE)</f>
        <v>0</v>
      </c>
      <c r="R85">
        <f>VLOOKUP($B85,'Tillförd energi'!$B$1:$AS$566,MATCH(R$1,'Tillförd energi'!$B$1:$AQ$1,0),FALSE)</f>
        <v>5.4649999999999999</v>
      </c>
      <c r="S85">
        <f>VLOOKUP($B85,'Tillförd energi'!$B$1:$AS$566,MATCH(S$1,'Tillförd energi'!$B$1:$AQ$1,0),FALSE)</f>
        <v>0</v>
      </c>
      <c r="T85">
        <f>VLOOKUP($B85,'Tillförd energi'!$B$1:$AS$566,MATCH(T$1,'Tillförd energi'!$B$1:$AQ$1,0),FALSE)</f>
        <v>0</v>
      </c>
      <c r="U85">
        <f>VLOOKUP($B85,'Tillförd energi'!$B$1:$AS$566,MATCH(U$1,'Tillförd energi'!$B$1:$AQ$1,0),FALSE)</f>
        <v>0</v>
      </c>
      <c r="V85">
        <f>VLOOKUP($B85,'Tillförd energi'!$B$1:$AS$566,MATCH(V$1,'Tillförd energi'!$B$1:$AQ$1,0),FALSE)</f>
        <v>0</v>
      </c>
      <c r="W85">
        <f>VLOOKUP($B85,'Tillförd energi'!$B$1:$AS$566,MATCH(W$1,'Tillförd energi'!$B$1:$AQ$1,0),FALSE)</f>
        <v>0</v>
      </c>
      <c r="X85">
        <f>VLOOKUP($B85,'Tillförd energi'!$B$1:$AS$566,MATCH(X$1,'Tillförd energi'!$B$1:$AQ$1,0),FALSE)</f>
        <v>0</v>
      </c>
      <c r="Y85">
        <f>VLOOKUP($B85,'Tillförd energi'!$B$1:$AS$566,MATCH(Y$1,'Tillförd energi'!$B$1:$AQ$1,0),FALSE)</f>
        <v>0</v>
      </c>
      <c r="Z85">
        <f>VLOOKUP($B85,'Tillförd energi'!$B$1:$AS$566,MATCH(Z$1,'Tillförd energi'!$B$1:$AQ$1,0),FALSE)</f>
        <v>0.158</v>
      </c>
      <c r="AA85">
        <f>VLOOKUP($B85,'Tillförd energi'!$B$1:$AS$566,MATCH(AA$1,'Tillförd energi'!$B$1:$AQ$1,0),FALSE)</f>
        <v>0</v>
      </c>
      <c r="AB85">
        <f>VLOOKUP($B85,'Tillförd energi'!$B$1:$AS$566,MATCH(AB$1,'Tillförd energi'!$B$1:$AQ$1,0),FALSE)</f>
        <v>0</v>
      </c>
      <c r="AC85">
        <f>VLOOKUP($B85,'Tillförd energi'!$B$1:$AS$566,MATCH(AC$1,'Tillförd energi'!$B$1:$AQ$1,0),FALSE)</f>
        <v>0</v>
      </c>
      <c r="AD85">
        <f>VLOOKUP($B85,'Tillförd energi'!$B$1:$AS$566,MATCH(AD$1,'Tillförd energi'!$B$1:$AQ$1,0),FALSE)</f>
        <v>0</v>
      </c>
      <c r="AE85">
        <f>VLOOKUP($B85,'Tillförd energi'!$B$1:$AS$566,MATCH(AE$1,'Tillförd energi'!$B$1:$AQ$1,0),FALSE)</f>
        <v>0</v>
      </c>
      <c r="AF85">
        <f>VLOOKUP($B85,'Tillförd energi'!$B$1:$AS$566,MATCH(AF$1,'Tillförd energi'!$B$1:$AQ$1,0),FALSE)</f>
        <v>0.15</v>
      </c>
      <c r="AG85">
        <f>IFERROR(VLOOKUP(B85,Miljö!$B$1:$S$476,9,FALSE)/1,0)</f>
        <v>0</v>
      </c>
      <c r="AI85">
        <f t="shared" si="8"/>
        <v>5.7730000000000006</v>
      </c>
      <c r="AJ85">
        <f t="shared" si="9"/>
        <v>5.7730000000000006</v>
      </c>
      <c r="AK85">
        <f>IF(ISERROR(1/VLOOKUP($B85,Leveranser!$B$1:$S$500,MATCH("såld värme (gwh)",Leveranser!$B$1:$S$1,0),FALSE)),"",VLOOKUP($B85,Leveranser!$B$1:$S$500,MATCH("såld värme (gwh)",Leveranser!$B$1:$S$1,0),FALSE))</f>
        <v>4.8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37">
        <f t="shared" si="10"/>
        <v>0.83145678156937453</v>
      </c>
      <c r="AP85" t="str">
        <f>VLOOKUP($B85,Miljövärden!$B$1:$H$446,7,FALSE)</f>
        <v>Ja</v>
      </c>
      <c r="AQ85" t="str">
        <f>VLOOKUP($B85,Miljövärden!$B$1:$H$446,6,FALSE)</f>
        <v>Ja</v>
      </c>
      <c r="AU85">
        <f t="shared" si="11"/>
        <v>0.308</v>
      </c>
      <c r="AV85">
        <f t="shared" si="12"/>
        <v>0</v>
      </c>
      <c r="AW85">
        <f t="shared" si="13"/>
        <v>0</v>
      </c>
      <c r="AX85">
        <f t="shared" si="14"/>
        <v>5.4649999999999999</v>
      </c>
      <c r="AZ85">
        <f t="shared" si="15"/>
        <v>5.4649999999999999</v>
      </c>
      <c r="BE85"/>
      <c r="BF85"/>
      <c r="BG85"/>
      <c r="BH85"/>
      <c r="BI85"/>
    </row>
    <row r="86" spans="1:61" x14ac:dyDescent="0.25">
      <c r="A86" s="2" t="s">
        <v>145</v>
      </c>
      <c r="B86" s="2" t="s">
        <v>146</v>
      </c>
      <c r="C86">
        <f>VLOOKUP($B86,'Tillförd energi'!$B$1:$AS$566,MATCH(C$1,'Tillförd energi'!$B$1:$AQ$1,0),FALSE)</f>
        <v>0</v>
      </c>
      <c r="D86">
        <f>VLOOKUP($B86,'Tillförd energi'!$B$1:$AS$566,MATCH(D$1,'Tillförd energi'!$B$1:$AQ$1,0),FALSE)</f>
        <v>6.0000000000000001E-3</v>
      </c>
      <c r="E86">
        <f>VLOOKUP($B86,'Tillförd energi'!$B$1:$AS$566,MATCH(E$1,'Tillförd energi'!$B$1:$AQ$1,0),FALSE)</f>
        <v>0</v>
      </c>
      <c r="F86">
        <f>VLOOKUP($B86,'Tillförd energi'!$B$1:$AS$566,MATCH(F$1,'Tillförd energi'!$B$1:$AQ$1,0),FALSE)</f>
        <v>0</v>
      </c>
      <c r="G86">
        <f>VLOOKUP($B86,'Tillförd energi'!$B$1:$AS$566,MATCH(G$1,'Tillförd energi'!$B$1:$AQ$1,0),FALSE)</f>
        <v>2.1850000000000001</v>
      </c>
      <c r="H86">
        <f>VLOOKUP($B86,'Tillförd energi'!$B$1:$AS$566,MATCH(H$1,'Tillförd energi'!$B$1:$AQ$1,0),FALSE)</f>
        <v>0</v>
      </c>
      <c r="I86">
        <f>VLOOKUP($B86,'Tillförd energi'!$B$1:$AS$566,MATCH(I$1,'Tillförd energi'!$B$1:$AQ$1,0),FALSE)</f>
        <v>0</v>
      </c>
      <c r="J86">
        <f>VLOOKUP($B86,'Tillförd energi'!$B$1:$AS$566,MATCH(J$1,'Tillförd energi'!$B$1:$AQ$1,0),FALSE)</f>
        <v>0</v>
      </c>
      <c r="K86">
        <v>0</v>
      </c>
      <c r="L86">
        <f>VLOOKUP($B86,'Tillförd energi'!$B$1:$AS$566,MATCH(L$1,'Tillförd energi'!$B$1:$AQ$1,0),FALSE)</f>
        <v>0</v>
      </c>
      <c r="M86">
        <f>VLOOKUP($B86,'Tillförd energi'!$B$1:$AS$566,MATCH(M$1,'Tillförd energi'!$B$1:$AQ$1,0),FALSE)</f>
        <v>0</v>
      </c>
      <c r="N86">
        <f>VLOOKUP($B86,'Tillförd energi'!$B$1:$AS$566,MATCH(N$1,'Tillförd energi'!$B$1:$AQ$1,0),FALSE)</f>
        <v>63.057000000000002</v>
      </c>
      <c r="O86">
        <f>VLOOKUP($B86,'Tillförd energi'!$B$1:$AS$566,MATCH(O$1,'Tillförd energi'!$B$1:$AQ$1,0),FALSE)</f>
        <v>0</v>
      </c>
      <c r="P86">
        <f>VLOOKUP($B86,'Tillförd energi'!$B$1:$AS$566,MATCH(P$1,'Tillförd energi'!$B$1:$AQ$1,0),FALSE)</f>
        <v>1.8879999999999999</v>
      </c>
      <c r="Q86">
        <f>VLOOKUP($B86,'Tillförd energi'!$B$1:$AS$566,MATCH(Q$1,'Tillförd energi'!$B$1:$AQ$1,0),FALSE)</f>
        <v>0</v>
      </c>
      <c r="R86">
        <f>VLOOKUP($B86,'Tillförd energi'!$B$1:$AS$566,MATCH(R$1,'Tillförd energi'!$B$1:$AQ$1,0),FALSE)</f>
        <v>0</v>
      </c>
      <c r="S86">
        <f>VLOOKUP($B86,'Tillförd energi'!$B$1:$AS$566,MATCH(S$1,'Tillförd energi'!$B$1:$AQ$1,0),FALSE)</f>
        <v>0</v>
      </c>
      <c r="T86">
        <f>VLOOKUP($B86,'Tillförd energi'!$B$1:$AS$566,MATCH(T$1,'Tillförd energi'!$B$1:$AQ$1,0),FALSE)</f>
        <v>0</v>
      </c>
      <c r="U86">
        <f>VLOOKUP($B86,'Tillförd energi'!$B$1:$AS$566,MATCH(U$1,'Tillförd energi'!$B$1:$AQ$1,0),FALSE)</f>
        <v>0</v>
      </c>
      <c r="V86">
        <f>VLOOKUP($B86,'Tillförd energi'!$B$1:$AS$566,MATCH(V$1,'Tillförd energi'!$B$1:$AQ$1,0),FALSE)</f>
        <v>0</v>
      </c>
      <c r="W86">
        <f>VLOOKUP($B86,'Tillförd energi'!$B$1:$AS$566,MATCH(W$1,'Tillförd energi'!$B$1:$AQ$1,0),FALSE)</f>
        <v>2.1859999999999999</v>
      </c>
      <c r="X86">
        <f>VLOOKUP($B86,'Tillförd energi'!$B$1:$AS$566,MATCH(X$1,'Tillförd energi'!$B$1:$AQ$1,0),FALSE)</f>
        <v>0</v>
      </c>
      <c r="Y86">
        <f>VLOOKUP($B86,'Tillförd energi'!$B$1:$AS$566,MATCH(Y$1,'Tillförd energi'!$B$1:$AQ$1,0),FALSE)</f>
        <v>0</v>
      </c>
      <c r="Z86">
        <f>VLOOKUP($B86,'Tillförd energi'!$B$1:$AS$566,MATCH(Z$1,'Tillförd energi'!$B$1:$AQ$1,0),FALSE)</f>
        <v>0</v>
      </c>
      <c r="AA86">
        <f>VLOOKUP($B86,'Tillförd energi'!$B$1:$AS$566,MATCH(AA$1,'Tillförd energi'!$B$1:$AQ$1,0),FALSE)</f>
        <v>0</v>
      </c>
      <c r="AB86">
        <f>VLOOKUP($B86,'Tillförd energi'!$B$1:$AS$566,MATCH(AB$1,'Tillförd energi'!$B$1:$AQ$1,0),FALSE)</f>
        <v>0</v>
      </c>
      <c r="AC86">
        <f>VLOOKUP($B86,'Tillförd energi'!$B$1:$AS$566,MATCH(AC$1,'Tillförd energi'!$B$1:$AQ$1,0),FALSE)</f>
        <v>5.101</v>
      </c>
      <c r="AD86">
        <f>VLOOKUP($B86,'Tillförd energi'!$B$1:$AS$566,MATCH(AD$1,'Tillförd energi'!$B$1:$AQ$1,0),FALSE)</f>
        <v>0</v>
      </c>
      <c r="AE86">
        <f>VLOOKUP($B86,'Tillförd energi'!$B$1:$AS$566,MATCH(AE$1,'Tillförd energi'!$B$1:$AQ$1,0),FALSE)</f>
        <v>0</v>
      </c>
      <c r="AF86">
        <f>VLOOKUP($B86,'Tillförd energi'!$B$1:$AS$566,MATCH(AF$1,'Tillförd energi'!$B$1:$AQ$1,0),FALSE)</f>
        <v>1.5089999999999999</v>
      </c>
      <c r="AG86">
        <f>IFERROR(VLOOKUP(B86,Miljö!$B$1:$S$476,9,FALSE)/1,0)</f>
        <v>0</v>
      </c>
      <c r="AI86">
        <f t="shared" si="8"/>
        <v>75.932000000000002</v>
      </c>
      <c r="AJ86">
        <f t="shared" si="9"/>
        <v>75.932000000000002</v>
      </c>
      <c r="AK86">
        <f>IF(ISERROR(1/VLOOKUP($B86,Leveranser!$B$1:$S$500,MATCH("såld värme (gwh)",Leveranser!$B$1:$S$1,0),FALSE)),"",VLOOKUP($B86,Leveranser!$B$1:$S$500,MATCH("såld värme (gwh)",Leveranser!$B$1:$S$1,0),FALSE))</f>
        <v>57.997</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37">
        <f t="shared" si="10"/>
        <v>0.76380182268345365</v>
      </c>
      <c r="AP86" t="str">
        <f>VLOOKUP($B86,Miljövärden!$B$1:$H$446,7,FALSE)</f>
        <v>Ja</v>
      </c>
      <c r="AQ86" t="str">
        <f>VLOOKUP($B86,Miljövärden!$B$1:$H$446,6,FALSE)</f>
        <v>Ja</v>
      </c>
      <c r="AU86">
        <f t="shared" si="11"/>
        <v>1.5089999999999999</v>
      </c>
      <c r="AV86">
        <f t="shared" si="12"/>
        <v>0</v>
      </c>
      <c r="AW86">
        <f t="shared" si="13"/>
        <v>64.945000000000007</v>
      </c>
      <c r="AX86">
        <f t="shared" si="14"/>
        <v>0</v>
      </c>
      <c r="AZ86">
        <f t="shared" si="15"/>
        <v>67.131</v>
      </c>
      <c r="BE86"/>
      <c r="BF86"/>
      <c r="BG86"/>
      <c r="BH86"/>
      <c r="BI86"/>
    </row>
    <row r="87" spans="1:61" x14ac:dyDescent="0.25">
      <c r="A87" s="2" t="s">
        <v>145</v>
      </c>
      <c r="B87" s="2" t="s">
        <v>147</v>
      </c>
      <c r="C87">
        <f>VLOOKUP($B87,'Tillförd energi'!$B$1:$AS$566,MATCH(C$1,'Tillförd energi'!$B$1:$AQ$1,0),FALSE)</f>
        <v>0</v>
      </c>
      <c r="D87">
        <f>VLOOKUP($B87,'Tillförd energi'!$B$1:$AS$566,MATCH(D$1,'Tillförd energi'!$B$1:$AQ$1,0),FALSE)</f>
        <v>5.2999999999999999E-2</v>
      </c>
      <c r="E87">
        <f>VLOOKUP($B87,'Tillförd energi'!$B$1:$AS$566,MATCH(E$1,'Tillförd energi'!$B$1:$AQ$1,0),FALSE)</f>
        <v>0</v>
      </c>
      <c r="F87">
        <f>VLOOKUP($B87,'Tillförd energi'!$B$1:$AS$566,MATCH(F$1,'Tillförd energi'!$B$1:$AQ$1,0),FALSE)</f>
        <v>0</v>
      </c>
      <c r="G87">
        <f>VLOOKUP($B87,'Tillförd energi'!$B$1:$AS$566,MATCH(G$1,'Tillförd energi'!$B$1:$AQ$1,0),FALSE)</f>
        <v>0</v>
      </c>
      <c r="H87">
        <f>VLOOKUP($B87,'Tillförd energi'!$B$1:$AS$566,MATCH(H$1,'Tillförd energi'!$B$1:$AQ$1,0),FALSE)</f>
        <v>0</v>
      </c>
      <c r="I87">
        <f>VLOOKUP($B87,'Tillförd energi'!$B$1:$AS$566,MATCH(I$1,'Tillförd energi'!$B$1:$AQ$1,0),FALSE)</f>
        <v>0</v>
      </c>
      <c r="J87">
        <f>VLOOKUP($B87,'Tillförd energi'!$B$1:$AS$566,MATCH(J$1,'Tillförd energi'!$B$1:$AQ$1,0),FALSE)</f>
        <v>0</v>
      </c>
      <c r="K87">
        <v>0</v>
      </c>
      <c r="L87">
        <f>VLOOKUP($B87,'Tillförd energi'!$B$1:$AS$566,MATCH(L$1,'Tillförd energi'!$B$1:$AQ$1,0),FALSE)</f>
        <v>0</v>
      </c>
      <c r="M87">
        <f>VLOOKUP($B87,'Tillförd energi'!$B$1:$AS$566,MATCH(M$1,'Tillförd energi'!$B$1:$AQ$1,0),FALSE)</f>
        <v>0</v>
      </c>
      <c r="N87">
        <f>VLOOKUP($B87,'Tillförd energi'!$B$1:$AS$566,MATCH(N$1,'Tillförd energi'!$B$1:$AQ$1,0),FALSE)</f>
        <v>0</v>
      </c>
      <c r="O87">
        <f>VLOOKUP($B87,'Tillförd energi'!$B$1:$AS$566,MATCH(O$1,'Tillförd energi'!$B$1:$AQ$1,0),FALSE)</f>
        <v>0</v>
      </c>
      <c r="P87">
        <f>VLOOKUP($B87,'Tillförd energi'!$B$1:$AS$566,MATCH(P$1,'Tillförd energi'!$B$1:$AQ$1,0),FALSE)</f>
        <v>0</v>
      </c>
      <c r="Q87">
        <f>VLOOKUP($B87,'Tillförd energi'!$B$1:$AS$566,MATCH(Q$1,'Tillförd energi'!$B$1:$AQ$1,0),FALSE)</f>
        <v>0</v>
      </c>
      <c r="R87">
        <f>VLOOKUP($B87,'Tillförd energi'!$B$1:$AS$566,MATCH(R$1,'Tillförd energi'!$B$1:$AQ$1,0),FALSE)</f>
        <v>2.7040000000000002</v>
      </c>
      <c r="S87">
        <f>VLOOKUP($B87,'Tillförd energi'!$B$1:$AS$566,MATCH(S$1,'Tillförd energi'!$B$1:$AQ$1,0),FALSE)</f>
        <v>0</v>
      </c>
      <c r="T87">
        <f>VLOOKUP($B87,'Tillförd energi'!$B$1:$AS$566,MATCH(T$1,'Tillförd energi'!$B$1:$AQ$1,0),FALSE)</f>
        <v>0</v>
      </c>
      <c r="U87">
        <f>VLOOKUP($B87,'Tillförd energi'!$B$1:$AS$566,MATCH(U$1,'Tillförd energi'!$B$1:$AQ$1,0),FALSE)</f>
        <v>0</v>
      </c>
      <c r="V87">
        <f>VLOOKUP($B87,'Tillförd energi'!$B$1:$AS$566,MATCH(V$1,'Tillförd energi'!$B$1:$AQ$1,0),FALSE)</f>
        <v>0</v>
      </c>
      <c r="W87">
        <f>VLOOKUP($B87,'Tillförd energi'!$B$1:$AS$566,MATCH(W$1,'Tillförd energi'!$B$1:$AQ$1,0),FALSE)</f>
        <v>0</v>
      </c>
      <c r="X87">
        <f>VLOOKUP($B87,'Tillförd energi'!$B$1:$AS$566,MATCH(X$1,'Tillförd energi'!$B$1:$AQ$1,0),FALSE)</f>
        <v>0</v>
      </c>
      <c r="Y87">
        <f>VLOOKUP($B87,'Tillförd energi'!$B$1:$AS$566,MATCH(Y$1,'Tillförd energi'!$B$1:$AQ$1,0),FALSE)</f>
        <v>0</v>
      </c>
      <c r="Z87">
        <f>VLOOKUP($B87,'Tillförd energi'!$B$1:$AS$566,MATCH(Z$1,'Tillförd energi'!$B$1:$AQ$1,0),FALSE)</f>
        <v>0</v>
      </c>
      <c r="AA87">
        <f>VLOOKUP($B87,'Tillförd energi'!$B$1:$AS$566,MATCH(AA$1,'Tillförd energi'!$B$1:$AQ$1,0),FALSE)</f>
        <v>0</v>
      </c>
      <c r="AB87">
        <f>VLOOKUP($B87,'Tillförd energi'!$B$1:$AS$566,MATCH(AB$1,'Tillförd energi'!$B$1:$AQ$1,0),FALSE)</f>
        <v>0</v>
      </c>
      <c r="AC87">
        <f>VLOOKUP($B87,'Tillförd energi'!$B$1:$AS$566,MATCH(AC$1,'Tillförd energi'!$B$1:$AQ$1,0),FALSE)</f>
        <v>0</v>
      </c>
      <c r="AD87">
        <f>VLOOKUP($B87,'Tillförd energi'!$B$1:$AS$566,MATCH(AD$1,'Tillförd energi'!$B$1:$AQ$1,0),FALSE)</f>
        <v>0</v>
      </c>
      <c r="AE87">
        <f>VLOOKUP($B87,'Tillförd energi'!$B$1:$AS$566,MATCH(AE$1,'Tillförd energi'!$B$1:$AQ$1,0),FALSE)</f>
        <v>0</v>
      </c>
      <c r="AF87">
        <f>VLOOKUP($B87,'Tillförd energi'!$B$1:$AS$566,MATCH(AF$1,'Tillförd energi'!$B$1:$AQ$1,0),FALSE)</f>
        <v>3.5999999999999997E-2</v>
      </c>
      <c r="AG87">
        <f>IFERROR(VLOOKUP(B87,Miljö!$B$1:$S$476,9,FALSE)/1,0)</f>
        <v>0</v>
      </c>
      <c r="AI87">
        <f t="shared" si="8"/>
        <v>2.7930000000000001</v>
      </c>
      <c r="AJ87">
        <f t="shared" si="9"/>
        <v>2.7930000000000001</v>
      </c>
      <c r="AK87">
        <f>IF(ISERROR(1/VLOOKUP($B87,Leveranser!$B$1:$S$500,MATCH("såld värme (gwh)",Leveranser!$B$1:$S$1,0),FALSE)),"",VLOOKUP($B87,Leveranser!$B$1:$S$500,MATCH("såld värme (gwh)",Leveranser!$B$1:$S$1,0),FALSE))</f>
        <v>2.1480000000000001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37">
        <f t="shared" si="10"/>
        <v>0.76906552094522018</v>
      </c>
      <c r="AP87" t="str">
        <f>VLOOKUP($B87,Miljövärden!$B$1:$H$446,7,FALSE)</f>
        <v>Ja</v>
      </c>
      <c r="AQ87" t="str">
        <f>VLOOKUP($B87,Miljövärden!$B$1:$H$446,6,FALSE)</f>
        <v>Ja</v>
      </c>
      <c r="AU87">
        <f t="shared" si="11"/>
        <v>3.5999999999999997E-2</v>
      </c>
      <c r="AV87">
        <f t="shared" si="12"/>
        <v>0</v>
      </c>
      <c r="AW87">
        <f t="shared" si="13"/>
        <v>0</v>
      </c>
      <c r="AX87">
        <f t="shared" si="14"/>
        <v>2.7040000000000002</v>
      </c>
      <c r="AZ87">
        <f t="shared" si="15"/>
        <v>2.7040000000000002</v>
      </c>
      <c r="BE87"/>
      <c r="BF87"/>
      <c r="BG87"/>
      <c r="BH87"/>
      <c r="BI87"/>
    </row>
    <row r="88" spans="1:61" x14ac:dyDescent="0.25">
      <c r="A88" s="2" t="s">
        <v>145</v>
      </c>
      <c r="B88" s="2" t="s">
        <v>148</v>
      </c>
      <c r="C88">
        <f>VLOOKUP($B88,'Tillförd energi'!$B$1:$AS$566,MATCH(C$1,'Tillförd energi'!$B$1:$AQ$1,0),FALSE)</f>
        <v>0</v>
      </c>
      <c r="D88">
        <f>VLOOKUP($B88,'Tillförd energi'!$B$1:$AS$566,MATCH(D$1,'Tillförd energi'!$B$1:$AQ$1,0),FALSE)</f>
        <v>5.7000000000000002E-2</v>
      </c>
      <c r="E88">
        <f>VLOOKUP($B88,'Tillförd energi'!$B$1:$AS$566,MATCH(E$1,'Tillförd energi'!$B$1:$AQ$1,0),FALSE)</f>
        <v>0</v>
      </c>
      <c r="F88">
        <f>VLOOKUP($B88,'Tillförd energi'!$B$1:$AS$566,MATCH(F$1,'Tillförd energi'!$B$1:$AQ$1,0),FALSE)</f>
        <v>0</v>
      </c>
      <c r="G88">
        <f>VLOOKUP($B88,'Tillförd energi'!$B$1:$AS$566,MATCH(G$1,'Tillförd energi'!$B$1:$AQ$1,0),FALSE)</f>
        <v>0</v>
      </c>
      <c r="H88">
        <f>VLOOKUP($B88,'Tillförd energi'!$B$1:$AS$566,MATCH(H$1,'Tillförd energi'!$B$1:$AQ$1,0),FALSE)</f>
        <v>0</v>
      </c>
      <c r="I88">
        <f>VLOOKUP($B88,'Tillförd energi'!$B$1:$AS$566,MATCH(I$1,'Tillförd energi'!$B$1:$AQ$1,0),FALSE)</f>
        <v>0</v>
      </c>
      <c r="J88">
        <f>VLOOKUP($B88,'Tillförd energi'!$B$1:$AS$566,MATCH(J$1,'Tillförd energi'!$B$1:$AQ$1,0),FALSE)</f>
        <v>0</v>
      </c>
      <c r="K88">
        <v>0</v>
      </c>
      <c r="L88">
        <f>VLOOKUP($B88,'Tillförd energi'!$B$1:$AS$566,MATCH(L$1,'Tillförd energi'!$B$1:$AQ$1,0),FALSE)</f>
        <v>0</v>
      </c>
      <c r="M88">
        <f>VLOOKUP($B88,'Tillförd energi'!$B$1:$AS$566,MATCH(M$1,'Tillförd energi'!$B$1:$AQ$1,0),FALSE)</f>
        <v>0</v>
      </c>
      <c r="N88">
        <f>VLOOKUP($B88,'Tillförd energi'!$B$1:$AS$566,MATCH(N$1,'Tillförd energi'!$B$1:$AQ$1,0),FALSE)</f>
        <v>0</v>
      </c>
      <c r="O88">
        <f>VLOOKUP($B88,'Tillförd energi'!$B$1:$AS$566,MATCH(O$1,'Tillförd energi'!$B$1:$AQ$1,0),FALSE)</f>
        <v>0</v>
      </c>
      <c r="P88">
        <f>VLOOKUP($B88,'Tillförd energi'!$B$1:$AS$566,MATCH(P$1,'Tillförd energi'!$B$1:$AQ$1,0),FALSE)</f>
        <v>0</v>
      </c>
      <c r="Q88">
        <f>VLOOKUP($B88,'Tillförd energi'!$B$1:$AS$566,MATCH(Q$1,'Tillförd energi'!$B$1:$AQ$1,0),FALSE)</f>
        <v>0</v>
      </c>
      <c r="R88">
        <f>VLOOKUP($B88,'Tillförd energi'!$B$1:$AS$566,MATCH(R$1,'Tillförd energi'!$B$1:$AQ$1,0),FALSE)</f>
        <v>3.972</v>
      </c>
      <c r="S88">
        <f>VLOOKUP($B88,'Tillförd energi'!$B$1:$AS$566,MATCH(S$1,'Tillförd energi'!$B$1:$AQ$1,0),FALSE)</f>
        <v>0</v>
      </c>
      <c r="T88">
        <f>VLOOKUP($B88,'Tillförd energi'!$B$1:$AS$566,MATCH(T$1,'Tillförd energi'!$B$1:$AQ$1,0),FALSE)</f>
        <v>0</v>
      </c>
      <c r="U88">
        <f>VLOOKUP($B88,'Tillförd energi'!$B$1:$AS$566,MATCH(U$1,'Tillförd energi'!$B$1:$AQ$1,0),FALSE)</f>
        <v>0</v>
      </c>
      <c r="V88">
        <f>VLOOKUP($B88,'Tillförd energi'!$B$1:$AS$566,MATCH(V$1,'Tillförd energi'!$B$1:$AQ$1,0),FALSE)</f>
        <v>0</v>
      </c>
      <c r="W88">
        <f>VLOOKUP($B88,'Tillförd energi'!$B$1:$AS$566,MATCH(W$1,'Tillförd energi'!$B$1:$AQ$1,0),FALSE)</f>
        <v>0</v>
      </c>
      <c r="X88">
        <f>VLOOKUP($B88,'Tillförd energi'!$B$1:$AS$566,MATCH(X$1,'Tillförd energi'!$B$1:$AQ$1,0),FALSE)</f>
        <v>0</v>
      </c>
      <c r="Y88">
        <f>VLOOKUP($B88,'Tillförd energi'!$B$1:$AS$566,MATCH(Y$1,'Tillförd energi'!$B$1:$AQ$1,0),FALSE)</f>
        <v>0</v>
      </c>
      <c r="Z88">
        <f>VLOOKUP($B88,'Tillförd energi'!$B$1:$AS$566,MATCH(Z$1,'Tillförd energi'!$B$1:$AQ$1,0),FALSE)</f>
        <v>0</v>
      </c>
      <c r="AA88">
        <f>VLOOKUP($B88,'Tillförd energi'!$B$1:$AS$566,MATCH(AA$1,'Tillförd energi'!$B$1:$AQ$1,0),FALSE)</f>
        <v>0</v>
      </c>
      <c r="AB88">
        <f>VLOOKUP($B88,'Tillförd energi'!$B$1:$AS$566,MATCH(AB$1,'Tillförd energi'!$B$1:$AQ$1,0),FALSE)</f>
        <v>0</v>
      </c>
      <c r="AC88">
        <f>VLOOKUP($B88,'Tillförd energi'!$B$1:$AS$566,MATCH(AC$1,'Tillförd energi'!$B$1:$AQ$1,0),FALSE)</f>
        <v>0</v>
      </c>
      <c r="AD88">
        <f>VLOOKUP($B88,'Tillförd energi'!$B$1:$AS$566,MATCH(AD$1,'Tillförd energi'!$B$1:$AQ$1,0),FALSE)</f>
        <v>0</v>
      </c>
      <c r="AE88">
        <f>VLOOKUP($B88,'Tillförd energi'!$B$1:$AS$566,MATCH(AE$1,'Tillförd energi'!$B$1:$AQ$1,0),FALSE)</f>
        <v>0</v>
      </c>
      <c r="AF88">
        <f>VLOOKUP($B88,'Tillförd energi'!$B$1:$AS$566,MATCH(AF$1,'Tillförd energi'!$B$1:$AQ$1,0),FALSE)</f>
        <v>0.04</v>
      </c>
      <c r="AG88">
        <f>IFERROR(VLOOKUP(B88,Miljö!$B$1:$S$476,9,FALSE)/1,0)</f>
        <v>0</v>
      </c>
      <c r="AI88">
        <f t="shared" si="8"/>
        <v>4.069</v>
      </c>
      <c r="AJ88">
        <f t="shared" si="9"/>
        <v>4.069</v>
      </c>
      <c r="AK88">
        <f>IF(ISERROR(1/VLOOKUP($B88,Leveranser!$B$1:$S$500,MATCH("såld värme (gwh)",Leveranser!$B$1:$S$1,0),FALSE)),"",VLOOKUP($B88,Leveranser!$B$1:$S$500,MATCH("såld värme (gwh)",Leveranser!$B$1:$S$1,0),FALSE))</f>
        <v>3.2469999999999999</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37">
        <f t="shared" si="10"/>
        <v>0.79798476284099285</v>
      </c>
      <c r="AP88" t="str">
        <f>VLOOKUP($B88,Miljövärden!$B$1:$H$446,7,FALSE)</f>
        <v>Ja</v>
      </c>
      <c r="AQ88" t="str">
        <f>VLOOKUP($B88,Miljövärden!$B$1:$H$446,6,FALSE)</f>
        <v>Ja</v>
      </c>
      <c r="AU88">
        <f t="shared" si="11"/>
        <v>0.04</v>
      </c>
      <c r="AV88">
        <f t="shared" si="12"/>
        <v>0</v>
      </c>
      <c r="AW88">
        <f t="shared" si="13"/>
        <v>0</v>
      </c>
      <c r="AX88">
        <f t="shared" si="14"/>
        <v>3.972</v>
      </c>
      <c r="AZ88">
        <f t="shared" si="15"/>
        <v>3.972</v>
      </c>
      <c r="BE88"/>
      <c r="BF88"/>
      <c r="BG88"/>
      <c r="BH88"/>
      <c r="BI88"/>
    </row>
    <row r="89" spans="1:61" x14ac:dyDescent="0.25">
      <c r="A89" s="2" t="s">
        <v>149</v>
      </c>
      <c r="B89" s="2" t="s">
        <v>150</v>
      </c>
      <c r="C89">
        <f>VLOOKUP($B89,'Tillförd energi'!$B$1:$AS$566,MATCH(C$1,'Tillförd energi'!$B$1:$AQ$1,0),FALSE)</f>
        <v>0</v>
      </c>
      <c r="D89">
        <f>VLOOKUP($B89,'Tillförd energi'!$B$1:$AS$566,MATCH(D$1,'Tillförd energi'!$B$1:$AQ$1,0),FALSE)</f>
        <v>0.11</v>
      </c>
      <c r="E89">
        <f>VLOOKUP($B89,'Tillförd energi'!$B$1:$AS$566,MATCH(E$1,'Tillförd energi'!$B$1:$AQ$1,0),FALSE)</f>
        <v>0</v>
      </c>
      <c r="F89">
        <f>VLOOKUP($B89,'Tillförd energi'!$B$1:$AS$566,MATCH(F$1,'Tillförd energi'!$B$1:$AQ$1,0),FALSE)</f>
        <v>0</v>
      </c>
      <c r="G89">
        <f>VLOOKUP($B89,'Tillförd energi'!$B$1:$AS$566,MATCH(G$1,'Tillförd energi'!$B$1:$AQ$1,0),FALSE)</f>
        <v>0</v>
      </c>
      <c r="H89">
        <f>VLOOKUP($B89,'Tillförd energi'!$B$1:$AS$566,MATCH(H$1,'Tillförd energi'!$B$1:$AQ$1,0),FALSE)</f>
        <v>0</v>
      </c>
      <c r="I89">
        <f>VLOOKUP($B89,'Tillförd energi'!$B$1:$AS$566,MATCH(I$1,'Tillförd energi'!$B$1:$AQ$1,0),FALSE)</f>
        <v>0</v>
      </c>
      <c r="J89">
        <f>VLOOKUP($B89,'Tillförd energi'!$B$1:$AS$566,MATCH(J$1,'Tillförd energi'!$B$1:$AQ$1,0),FALSE)</f>
        <v>0</v>
      </c>
      <c r="K89">
        <v>0</v>
      </c>
      <c r="L89">
        <f>VLOOKUP($B89,'Tillförd energi'!$B$1:$AS$566,MATCH(L$1,'Tillförd energi'!$B$1:$AQ$1,0),FALSE)</f>
        <v>0</v>
      </c>
      <c r="M89">
        <f>VLOOKUP($B89,'Tillförd energi'!$B$1:$AS$566,MATCH(M$1,'Tillförd energi'!$B$1:$AQ$1,0),FALSE)</f>
        <v>0</v>
      </c>
      <c r="N89">
        <f>VLOOKUP($B89,'Tillförd energi'!$B$1:$AS$566,MATCH(N$1,'Tillförd energi'!$B$1:$AQ$1,0),FALSE)</f>
        <v>0</v>
      </c>
      <c r="O89">
        <f>VLOOKUP($B89,'Tillförd energi'!$B$1:$AS$566,MATCH(O$1,'Tillförd energi'!$B$1:$AQ$1,0),FALSE)</f>
        <v>0</v>
      </c>
      <c r="P89">
        <f>VLOOKUP($B89,'Tillförd energi'!$B$1:$AS$566,MATCH(P$1,'Tillförd energi'!$B$1:$AQ$1,0),FALSE)</f>
        <v>0</v>
      </c>
      <c r="Q89">
        <f>VLOOKUP($B89,'Tillförd energi'!$B$1:$AS$566,MATCH(Q$1,'Tillförd energi'!$B$1:$AQ$1,0),FALSE)</f>
        <v>0</v>
      </c>
      <c r="R89">
        <f>VLOOKUP($B89,'Tillförd energi'!$B$1:$AS$566,MATCH(R$1,'Tillförd energi'!$B$1:$AQ$1,0),FALSE)</f>
        <v>5.23</v>
      </c>
      <c r="S89">
        <f>VLOOKUP($B89,'Tillförd energi'!$B$1:$AS$566,MATCH(S$1,'Tillförd energi'!$B$1:$AQ$1,0),FALSE)</f>
        <v>0</v>
      </c>
      <c r="T89">
        <f>VLOOKUP($B89,'Tillförd energi'!$B$1:$AS$566,MATCH(T$1,'Tillförd energi'!$B$1:$AQ$1,0),FALSE)</f>
        <v>0</v>
      </c>
      <c r="U89">
        <f>VLOOKUP($B89,'Tillförd energi'!$B$1:$AS$566,MATCH(U$1,'Tillförd energi'!$B$1:$AQ$1,0),FALSE)</f>
        <v>0</v>
      </c>
      <c r="V89">
        <f>VLOOKUP($B89,'Tillförd energi'!$B$1:$AS$566,MATCH(V$1,'Tillförd energi'!$B$1:$AQ$1,0),FALSE)</f>
        <v>0</v>
      </c>
      <c r="W89">
        <f>VLOOKUP($B89,'Tillförd energi'!$B$1:$AS$566,MATCH(W$1,'Tillförd energi'!$B$1:$AQ$1,0),FALSE)</f>
        <v>0</v>
      </c>
      <c r="X89">
        <f>VLOOKUP($B89,'Tillförd energi'!$B$1:$AS$566,MATCH(X$1,'Tillförd energi'!$B$1:$AQ$1,0),FALSE)</f>
        <v>0</v>
      </c>
      <c r="Y89">
        <f>VLOOKUP($B89,'Tillförd energi'!$B$1:$AS$566,MATCH(Y$1,'Tillförd energi'!$B$1:$AQ$1,0),FALSE)</f>
        <v>0</v>
      </c>
      <c r="Z89">
        <f>VLOOKUP($B89,'Tillförd energi'!$B$1:$AS$566,MATCH(Z$1,'Tillförd energi'!$B$1:$AQ$1,0),FALSE)</f>
        <v>0</v>
      </c>
      <c r="AA89">
        <f>VLOOKUP($B89,'Tillförd energi'!$B$1:$AS$566,MATCH(AA$1,'Tillförd energi'!$B$1:$AQ$1,0),FALSE)</f>
        <v>0</v>
      </c>
      <c r="AB89">
        <f>VLOOKUP($B89,'Tillförd energi'!$B$1:$AS$566,MATCH(AB$1,'Tillförd energi'!$B$1:$AQ$1,0),FALSE)</f>
        <v>0</v>
      </c>
      <c r="AC89">
        <f>VLOOKUP($B89,'Tillförd energi'!$B$1:$AS$566,MATCH(AC$1,'Tillförd energi'!$B$1:$AQ$1,0),FALSE)</f>
        <v>0</v>
      </c>
      <c r="AD89">
        <f>VLOOKUP($B89,'Tillförd energi'!$B$1:$AS$566,MATCH(AD$1,'Tillförd energi'!$B$1:$AQ$1,0),FALSE)</f>
        <v>0</v>
      </c>
      <c r="AE89">
        <f>VLOOKUP($B89,'Tillförd energi'!$B$1:$AS$566,MATCH(AE$1,'Tillförd energi'!$B$1:$AQ$1,0),FALSE)</f>
        <v>0</v>
      </c>
      <c r="AF89">
        <f>VLOOKUP($B89,'Tillförd energi'!$B$1:$AS$566,MATCH(AF$1,'Tillförd energi'!$B$1:$AQ$1,0),FALSE)</f>
        <v>0.1</v>
      </c>
      <c r="AG89">
        <f>IFERROR(VLOOKUP(B89,Miljö!$B$1:$S$476,9,FALSE)/1,0)</f>
        <v>0</v>
      </c>
      <c r="AI89">
        <f t="shared" si="8"/>
        <v>5.44</v>
      </c>
      <c r="AJ89">
        <f t="shared" si="9"/>
        <v>5.44</v>
      </c>
      <c r="AK89">
        <f>IF(ISERROR(1/VLOOKUP($B89,Leveranser!$B$1:$S$500,MATCH("såld värme (gwh)",Leveranser!$B$1:$S$1,0),FALSE)),"",VLOOKUP($B89,Leveranser!$B$1:$S$500,MATCH("såld värme (gwh)",Leveranser!$B$1:$S$1,0),FALSE))</f>
        <v>4.54</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37">
        <f t="shared" si="10"/>
        <v>0.83455882352941169</v>
      </c>
      <c r="AP89" t="str">
        <f>VLOOKUP($B89,Miljövärden!$B$1:$H$446,7,FALSE)</f>
        <v>Ja</v>
      </c>
      <c r="AQ89" t="str">
        <f>VLOOKUP($B89,Miljövärden!$B$1:$H$446,6,FALSE)</f>
        <v>Ja</v>
      </c>
      <c r="AU89">
        <f t="shared" si="11"/>
        <v>0.1</v>
      </c>
      <c r="AV89">
        <f t="shared" si="12"/>
        <v>0</v>
      </c>
      <c r="AW89">
        <f t="shared" si="13"/>
        <v>0</v>
      </c>
      <c r="AX89">
        <f t="shared" si="14"/>
        <v>5.23</v>
      </c>
      <c r="AZ89">
        <f t="shared" si="15"/>
        <v>5.23</v>
      </c>
      <c r="BE89"/>
      <c r="BF89"/>
      <c r="BG89"/>
      <c r="BH89"/>
      <c r="BI89"/>
    </row>
    <row r="90" spans="1:61" x14ac:dyDescent="0.25">
      <c r="A90" s="2" t="s">
        <v>149</v>
      </c>
      <c r="B90" s="2" t="s">
        <v>151</v>
      </c>
      <c r="C90">
        <f>VLOOKUP($B90,'Tillförd energi'!$B$1:$AS$566,MATCH(C$1,'Tillförd energi'!$B$1:$AQ$1,0),FALSE)</f>
        <v>0</v>
      </c>
      <c r="D90">
        <f>VLOOKUP($B90,'Tillförd energi'!$B$1:$AS$566,MATCH(D$1,'Tillförd energi'!$B$1:$AQ$1,0),FALSE)</f>
        <v>1.2969200000000001</v>
      </c>
      <c r="E90">
        <f>VLOOKUP($B90,'Tillförd energi'!$B$1:$AS$566,MATCH(E$1,'Tillförd energi'!$B$1:$AQ$1,0),FALSE)</f>
        <v>0</v>
      </c>
      <c r="F90">
        <f>VLOOKUP($B90,'Tillförd energi'!$B$1:$AS$566,MATCH(F$1,'Tillförd energi'!$B$1:$AQ$1,0),FALSE)</f>
        <v>0</v>
      </c>
      <c r="G90">
        <f>VLOOKUP($B90,'Tillförd energi'!$B$1:$AS$566,MATCH(G$1,'Tillförd energi'!$B$1:$AQ$1,0),FALSE)</f>
        <v>0</v>
      </c>
      <c r="H90">
        <f>VLOOKUP($B90,'Tillförd energi'!$B$1:$AS$566,MATCH(H$1,'Tillförd energi'!$B$1:$AQ$1,0),FALSE)</f>
        <v>1.48</v>
      </c>
      <c r="I90">
        <f>VLOOKUP($B90,'Tillförd energi'!$B$1:$AS$566,MATCH(I$1,'Tillförd energi'!$B$1:$AQ$1,0),FALSE)</f>
        <v>0</v>
      </c>
      <c r="J90">
        <f>VLOOKUP($B90,'Tillförd energi'!$B$1:$AS$566,MATCH(J$1,'Tillförd energi'!$B$1:$AQ$1,0),FALSE)</f>
        <v>0.7</v>
      </c>
      <c r="K90">
        <v>0</v>
      </c>
      <c r="L90">
        <f>VLOOKUP($B90,'Tillförd energi'!$B$1:$AS$566,MATCH(L$1,'Tillförd energi'!$B$1:$AQ$1,0),FALSE)</f>
        <v>34.819400000000002</v>
      </c>
      <c r="M90">
        <f>VLOOKUP($B90,'Tillförd energi'!$B$1:$AS$566,MATCH(M$1,'Tillförd energi'!$B$1:$AQ$1,0),FALSE)</f>
        <v>50.808999999999997</v>
      </c>
      <c r="N90">
        <f>VLOOKUP($B90,'Tillförd energi'!$B$1:$AS$566,MATCH(N$1,'Tillförd energi'!$B$1:$AQ$1,0),FALSE)</f>
        <v>29.755600000000001</v>
      </c>
      <c r="O90">
        <f>VLOOKUP($B90,'Tillförd energi'!$B$1:$AS$566,MATCH(O$1,'Tillförd energi'!$B$1:$AQ$1,0),FALSE)</f>
        <v>2.22919</v>
      </c>
      <c r="P90">
        <f>VLOOKUP($B90,'Tillförd energi'!$B$1:$AS$566,MATCH(P$1,'Tillförd energi'!$B$1:$AQ$1,0),FALSE)</f>
        <v>61.311</v>
      </c>
      <c r="Q90">
        <f>VLOOKUP($B90,'Tillförd energi'!$B$1:$AS$566,MATCH(Q$1,'Tillförd energi'!$B$1:$AQ$1,0),FALSE)</f>
        <v>27.928000000000001</v>
      </c>
      <c r="R90">
        <f>VLOOKUP($B90,'Tillförd energi'!$B$1:$AS$566,MATCH(R$1,'Tillförd energi'!$B$1:$AQ$1,0),FALSE)</f>
        <v>6.12</v>
      </c>
      <c r="S90">
        <f>VLOOKUP($B90,'Tillförd energi'!$B$1:$AS$566,MATCH(S$1,'Tillförd energi'!$B$1:$AQ$1,0),FALSE)</f>
        <v>0</v>
      </c>
      <c r="T90">
        <f>VLOOKUP($B90,'Tillförd energi'!$B$1:$AS$566,MATCH(T$1,'Tillförd energi'!$B$1:$AQ$1,0),FALSE)</f>
        <v>0</v>
      </c>
      <c r="U90">
        <f>VLOOKUP($B90,'Tillförd energi'!$B$1:$AS$566,MATCH(U$1,'Tillförd energi'!$B$1:$AQ$1,0),FALSE)</f>
        <v>0</v>
      </c>
      <c r="V90">
        <f>VLOOKUP($B90,'Tillförd energi'!$B$1:$AS$566,MATCH(V$1,'Tillförd energi'!$B$1:$AQ$1,0),FALSE)</f>
        <v>0</v>
      </c>
      <c r="W90">
        <f>VLOOKUP($B90,'Tillförd energi'!$B$1:$AS$566,MATCH(W$1,'Tillförd energi'!$B$1:$AQ$1,0),FALSE)</f>
        <v>0</v>
      </c>
      <c r="X90">
        <f>VLOOKUP($B90,'Tillförd energi'!$B$1:$AS$566,MATCH(X$1,'Tillförd energi'!$B$1:$AQ$1,0),FALSE)</f>
        <v>0</v>
      </c>
      <c r="Y90">
        <f>VLOOKUP($B90,'Tillförd energi'!$B$1:$AS$566,MATCH(Y$1,'Tillförd energi'!$B$1:$AQ$1,0),FALSE)</f>
        <v>0</v>
      </c>
      <c r="Z90">
        <f>VLOOKUP($B90,'Tillförd energi'!$B$1:$AS$566,MATCH(Z$1,'Tillförd energi'!$B$1:$AQ$1,0),FALSE)</f>
        <v>0</v>
      </c>
      <c r="AA90">
        <f>VLOOKUP($B90,'Tillförd energi'!$B$1:$AS$566,MATCH(AA$1,'Tillförd energi'!$B$1:$AQ$1,0),FALSE)</f>
        <v>0</v>
      </c>
      <c r="AB90">
        <f>VLOOKUP($B90,'Tillförd energi'!$B$1:$AS$566,MATCH(AB$1,'Tillförd energi'!$B$1:$AQ$1,0),FALSE)</f>
        <v>0</v>
      </c>
      <c r="AC90">
        <f>VLOOKUP($B90,'Tillförd energi'!$B$1:$AS$566,MATCH(AC$1,'Tillförd energi'!$B$1:$AQ$1,0),FALSE)</f>
        <v>86.77</v>
      </c>
      <c r="AD90">
        <f>VLOOKUP($B90,'Tillförd energi'!$B$1:$AS$566,MATCH(AD$1,'Tillförd energi'!$B$1:$AQ$1,0),FALSE)</f>
        <v>0.57999999999999996</v>
      </c>
      <c r="AE90">
        <f>VLOOKUP($B90,'Tillförd energi'!$B$1:$AS$566,MATCH(AE$1,'Tillförd energi'!$B$1:$AQ$1,0),FALSE)</f>
        <v>0</v>
      </c>
      <c r="AF90">
        <f>VLOOKUP($B90,'Tillförd energi'!$B$1:$AS$566,MATCH(AF$1,'Tillförd energi'!$B$1:$AQ$1,0),FALSE)</f>
        <v>9.6260300000000001</v>
      </c>
      <c r="AG90">
        <f>IFERROR(VLOOKUP(B90,Miljö!$B$1:$S$476,9,FALSE)/1,0)</f>
        <v>31.3</v>
      </c>
      <c r="AI90">
        <f t="shared" si="8"/>
        <v>313.42514</v>
      </c>
      <c r="AJ90">
        <f t="shared" si="9"/>
        <v>344.72514000000001</v>
      </c>
      <c r="AK90">
        <f>IF(ISERROR(1/VLOOKUP($B90,Leveranser!$B$1:$S$500,MATCH("såld värme (gwh)",Leveranser!$B$1:$S$1,0),FALSE)),"",VLOOKUP($B90,Leveranser!$B$1:$S$500,MATCH("såld värme (gwh)",Leveranser!$B$1:$S$1,0),FALSE))</f>
        <v>339.95</v>
      </c>
      <c r="AL90">
        <f>VLOOKUP($B90,Leveranser!$B$1:$Y$500,MATCH("Totalt såld fjärrvärme till andra fjärrvärmeföretag",Leveranser!$B$1:$AA$1,0),FALSE)</f>
        <v>7.6</v>
      </c>
      <c r="AM90">
        <f>IF(ISERROR(1/VLOOKUP($B90,Miljö!$B$1:$S$500,MATCH("Såld mängd produktionsspecifik fjärrvärme (GWh)",Miljö!$B$1:$R$1,0),FALSE)),0,VLOOKUP($B90,Miljö!$B$1:$S$500,MATCH("Såld mängd produktionsspecifik fjärrvärme (GWh)",Miljö!$B$1:$R$1,0),FALSE))</f>
        <v>0</v>
      </c>
      <c r="AN90" s="137">
        <f t="shared" si="10"/>
        <v>0.98614797864756831</v>
      </c>
      <c r="AP90" t="str">
        <f>VLOOKUP($B90,Miljövärden!$B$1:$H$446,7,FALSE)</f>
        <v>Ja</v>
      </c>
      <c r="AQ90" t="str">
        <f>VLOOKUP($B90,Miljövärden!$B$1:$H$446,6,FALSE)</f>
        <v>Nej</v>
      </c>
      <c r="AU90">
        <f t="shared" si="11"/>
        <v>9.6260300000000001</v>
      </c>
      <c r="AV90">
        <f t="shared" si="12"/>
        <v>0</v>
      </c>
      <c r="AW90">
        <f t="shared" si="13"/>
        <v>172.03279000000001</v>
      </c>
      <c r="AX90">
        <f t="shared" si="14"/>
        <v>6.12</v>
      </c>
      <c r="AZ90">
        <f t="shared" si="15"/>
        <v>212.97219000000001</v>
      </c>
    </row>
    <row r="91" spans="1:61" x14ac:dyDescent="0.25">
      <c r="A91" s="2" t="s">
        <v>149</v>
      </c>
      <c r="B91" s="2" t="s">
        <v>152</v>
      </c>
      <c r="C91">
        <f>VLOOKUP($B91,'Tillförd energi'!$B$1:$AS$566,MATCH(C$1,'Tillförd energi'!$B$1:$AQ$1,0),FALSE)</f>
        <v>0</v>
      </c>
      <c r="D91">
        <f>VLOOKUP($B91,'Tillförd energi'!$B$1:$AS$566,MATCH(D$1,'Tillförd energi'!$B$1:$AQ$1,0),FALSE)</f>
        <v>0.14000000000000001</v>
      </c>
      <c r="E91">
        <f>VLOOKUP($B91,'Tillförd energi'!$B$1:$AS$566,MATCH(E$1,'Tillförd energi'!$B$1:$AQ$1,0),FALSE)</f>
        <v>0</v>
      </c>
      <c r="F91">
        <f>VLOOKUP($B91,'Tillförd energi'!$B$1:$AS$566,MATCH(F$1,'Tillförd energi'!$B$1:$AQ$1,0),FALSE)</f>
        <v>0</v>
      </c>
      <c r="G91">
        <f>VLOOKUP($B91,'Tillförd energi'!$B$1:$AS$566,MATCH(G$1,'Tillförd energi'!$B$1:$AQ$1,0),FALSE)</f>
        <v>0</v>
      </c>
      <c r="H91">
        <f>VLOOKUP($B91,'Tillförd energi'!$B$1:$AS$566,MATCH(H$1,'Tillförd energi'!$B$1:$AQ$1,0),FALSE)</f>
        <v>0</v>
      </c>
      <c r="I91">
        <f>VLOOKUP($B91,'Tillförd energi'!$B$1:$AS$566,MATCH(I$1,'Tillförd energi'!$B$1:$AQ$1,0),FALSE)</f>
        <v>0</v>
      </c>
      <c r="J91">
        <f>VLOOKUP($B91,'Tillförd energi'!$B$1:$AS$566,MATCH(J$1,'Tillförd energi'!$B$1:$AQ$1,0),FALSE)</f>
        <v>0</v>
      </c>
      <c r="K91">
        <v>0</v>
      </c>
      <c r="L91">
        <f>VLOOKUP($B91,'Tillförd energi'!$B$1:$AS$566,MATCH(L$1,'Tillförd energi'!$B$1:$AQ$1,0),FALSE)</f>
        <v>0</v>
      </c>
      <c r="M91">
        <f>VLOOKUP($B91,'Tillförd energi'!$B$1:$AS$566,MATCH(M$1,'Tillförd energi'!$B$1:$AQ$1,0),FALSE)</f>
        <v>0</v>
      </c>
      <c r="N91">
        <f>VLOOKUP($B91,'Tillförd energi'!$B$1:$AS$566,MATCH(N$1,'Tillförd energi'!$B$1:$AQ$1,0),FALSE)</f>
        <v>0</v>
      </c>
      <c r="O91">
        <f>VLOOKUP($B91,'Tillförd energi'!$B$1:$AS$566,MATCH(O$1,'Tillförd energi'!$B$1:$AQ$1,0),FALSE)</f>
        <v>0</v>
      </c>
      <c r="P91">
        <f>VLOOKUP($B91,'Tillförd energi'!$B$1:$AS$566,MATCH(P$1,'Tillförd energi'!$B$1:$AQ$1,0),FALSE)</f>
        <v>0</v>
      </c>
      <c r="Q91">
        <f>VLOOKUP($B91,'Tillförd energi'!$B$1:$AS$566,MATCH(Q$1,'Tillförd energi'!$B$1:$AQ$1,0),FALSE)</f>
        <v>0</v>
      </c>
      <c r="R91">
        <f>VLOOKUP($B91,'Tillförd energi'!$B$1:$AS$566,MATCH(R$1,'Tillförd energi'!$B$1:$AQ$1,0),FALSE)</f>
        <v>5.0999999999999996</v>
      </c>
      <c r="S91">
        <f>VLOOKUP($B91,'Tillförd energi'!$B$1:$AS$566,MATCH(S$1,'Tillförd energi'!$B$1:$AQ$1,0),FALSE)</f>
        <v>0</v>
      </c>
      <c r="T91">
        <f>VLOOKUP($B91,'Tillförd energi'!$B$1:$AS$566,MATCH(T$1,'Tillförd energi'!$B$1:$AQ$1,0),FALSE)</f>
        <v>0</v>
      </c>
      <c r="U91">
        <f>VLOOKUP($B91,'Tillförd energi'!$B$1:$AS$566,MATCH(U$1,'Tillförd energi'!$B$1:$AQ$1,0),FALSE)</f>
        <v>0</v>
      </c>
      <c r="V91">
        <f>VLOOKUP($B91,'Tillförd energi'!$B$1:$AS$566,MATCH(V$1,'Tillförd energi'!$B$1:$AQ$1,0),FALSE)</f>
        <v>0</v>
      </c>
      <c r="W91">
        <f>VLOOKUP($B91,'Tillförd energi'!$B$1:$AS$566,MATCH(W$1,'Tillförd energi'!$B$1:$AQ$1,0),FALSE)</f>
        <v>0</v>
      </c>
      <c r="X91">
        <f>VLOOKUP($B91,'Tillförd energi'!$B$1:$AS$566,MATCH(X$1,'Tillförd energi'!$B$1:$AQ$1,0),FALSE)</f>
        <v>0</v>
      </c>
      <c r="Y91">
        <f>VLOOKUP($B91,'Tillförd energi'!$B$1:$AS$566,MATCH(Y$1,'Tillförd energi'!$B$1:$AQ$1,0),FALSE)</f>
        <v>0</v>
      </c>
      <c r="Z91">
        <f>VLOOKUP($B91,'Tillförd energi'!$B$1:$AS$566,MATCH(Z$1,'Tillförd energi'!$B$1:$AQ$1,0),FALSE)</f>
        <v>0</v>
      </c>
      <c r="AA91">
        <f>VLOOKUP($B91,'Tillförd energi'!$B$1:$AS$566,MATCH(AA$1,'Tillförd energi'!$B$1:$AQ$1,0),FALSE)</f>
        <v>0</v>
      </c>
      <c r="AB91">
        <f>VLOOKUP($B91,'Tillförd energi'!$B$1:$AS$566,MATCH(AB$1,'Tillförd energi'!$B$1:$AQ$1,0),FALSE)</f>
        <v>0</v>
      </c>
      <c r="AC91">
        <f>VLOOKUP($B91,'Tillförd energi'!$B$1:$AS$566,MATCH(AC$1,'Tillförd energi'!$B$1:$AQ$1,0),FALSE)</f>
        <v>0</v>
      </c>
      <c r="AD91">
        <f>VLOOKUP($B91,'Tillförd energi'!$B$1:$AS$566,MATCH(AD$1,'Tillförd energi'!$B$1:$AQ$1,0),FALSE)</f>
        <v>0</v>
      </c>
      <c r="AE91">
        <f>VLOOKUP($B91,'Tillförd energi'!$B$1:$AS$566,MATCH(AE$1,'Tillförd energi'!$B$1:$AQ$1,0),FALSE)</f>
        <v>0</v>
      </c>
      <c r="AF91">
        <f>VLOOKUP($B91,'Tillförd energi'!$B$1:$AS$566,MATCH(AF$1,'Tillförd energi'!$B$1:$AQ$1,0),FALSE)</f>
        <v>0.05</v>
      </c>
      <c r="AG91">
        <f>IFERROR(VLOOKUP(B91,Miljö!$B$1:$S$476,9,FALSE)/1,0)</f>
        <v>0</v>
      </c>
      <c r="AI91">
        <f t="shared" si="8"/>
        <v>5.2899999999999991</v>
      </c>
      <c r="AJ91">
        <f t="shared" si="9"/>
        <v>5.2899999999999991</v>
      </c>
      <c r="AK91">
        <f>IF(ISERROR(1/VLOOKUP($B91,Leveranser!$B$1:$S$500,MATCH("såld värme (gwh)",Leveranser!$B$1:$S$1,0),FALSE)),"",VLOOKUP($B91,Leveranser!$B$1:$S$500,MATCH("såld värme (gwh)",Leveranser!$B$1:$S$1,0),FALSE))</f>
        <v>4.7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37">
        <f t="shared" si="10"/>
        <v>0.88846880907372416</v>
      </c>
      <c r="AP91" t="str">
        <f>VLOOKUP($B91,Miljövärden!$B$1:$H$446,7,FALSE)</f>
        <v>Ja</v>
      </c>
      <c r="AQ91" t="str">
        <f>VLOOKUP($B91,Miljövärden!$B$1:$H$446,6,FALSE)</f>
        <v>Ja</v>
      </c>
      <c r="AU91">
        <f t="shared" si="11"/>
        <v>0.05</v>
      </c>
      <c r="AV91">
        <f t="shared" si="12"/>
        <v>0</v>
      </c>
      <c r="AW91">
        <f t="shared" si="13"/>
        <v>0</v>
      </c>
      <c r="AX91">
        <f t="shared" si="14"/>
        <v>5.0999999999999996</v>
      </c>
      <c r="AZ91">
        <f t="shared" si="15"/>
        <v>5.0999999999999996</v>
      </c>
      <c r="BE91"/>
      <c r="BF91"/>
      <c r="BG91"/>
      <c r="BH91"/>
      <c r="BI91"/>
    </row>
    <row r="92" spans="1:61" x14ac:dyDescent="0.25">
      <c r="A92" s="2" t="s">
        <v>149</v>
      </c>
      <c r="B92" s="2" t="s">
        <v>153</v>
      </c>
      <c r="C92">
        <f>VLOOKUP($B92,'Tillförd energi'!$B$1:$AS$566,MATCH(C$1,'Tillförd energi'!$B$1:$AQ$1,0),FALSE)</f>
        <v>0</v>
      </c>
      <c r="D92">
        <f>VLOOKUP($B92,'Tillförd energi'!$B$1:$AS$566,MATCH(D$1,'Tillförd energi'!$B$1:$AQ$1,0),FALSE)</f>
        <v>0.08</v>
      </c>
      <c r="E92">
        <f>VLOOKUP($B92,'Tillförd energi'!$B$1:$AS$566,MATCH(E$1,'Tillförd energi'!$B$1:$AQ$1,0),FALSE)</f>
        <v>0</v>
      </c>
      <c r="F92">
        <f>VLOOKUP($B92,'Tillförd energi'!$B$1:$AS$566,MATCH(F$1,'Tillförd energi'!$B$1:$AQ$1,0),FALSE)</f>
        <v>0</v>
      </c>
      <c r="G92">
        <f>VLOOKUP($B92,'Tillförd energi'!$B$1:$AS$566,MATCH(G$1,'Tillförd energi'!$B$1:$AQ$1,0),FALSE)</f>
        <v>0</v>
      </c>
      <c r="H92">
        <f>VLOOKUP($B92,'Tillförd energi'!$B$1:$AS$566,MATCH(H$1,'Tillförd energi'!$B$1:$AQ$1,0),FALSE)</f>
        <v>0</v>
      </c>
      <c r="I92">
        <f>VLOOKUP($B92,'Tillförd energi'!$B$1:$AS$566,MATCH(I$1,'Tillförd energi'!$B$1:$AQ$1,0),FALSE)</f>
        <v>0</v>
      </c>
      <c r="J92">
        <f>VLOOKUP($B92,'Tillförd energi'!$B$1:$AS$566,MATCH(J$1,'Tillförd energi'!$B$1:$AQ$1,0),FALSE)</f>
        <v>0</v>
      </c>
      <c r="K92">
        <v>0</v>
      </c>
      <c r="L92">
        <f>VLOOKUP($B92,'Tillförd energi'!$B$1:$AS$566,MATCH(L$1,'Tillförd energi'!$B$1:$AQ$1,0),FALSE)</f>
        <v>0</v>
      </c>
      <c r="M92">
        <f>VLOOKUP($B92,'Tillförd energi'!$B$1:$AS$566,MATCH(M$1,'Tillförd energi'!$B$1:$AQ$1,0),FALSE)</f>
        <v>0</v>
      </c>
      <c r="N92">
        <f>VLOOKUP($B92,'Tillförd energi'!$B$1:$AS$566,MATCH(N$1,'Tillförd energi'!$B$1:$AQ$1,0),FALSE)</f>
        <v>0</v>
      </c>
      <c r="O92">
        <f>VLOOKUP($B92,'Tillförd energi'!$B$1:$AS$566,MATCH(O$1,'Tillförd energi'!$B$1:$AQ$1,0),FALSE)</f>
        <v>0</v>
      </c>
      <c r="P92">
        <f>VLOOKUP($B92,'Tillförd energi'!$B$1:$AS$566,MATCH(P$1,'Tillförd energi'!$B$1:$AQ$1,0),FALSE)</f>
        <v>0</v>
      </c>
      <c r="Q92">
        <f>VLOOKUP($B92,'Tillförd energi'!$B$1:$AS$566,MATCH(Q$1,'Tillförd energi'!$B$1:$AQ$1,0),FALSE)</f>
        <v>0</v>
      </c>
      <c r="R92">
        <f>VLOOKUP($B92,'Tillförd energi'!$B$1:$AS$566,MATCH(R$1,'Tillförd energi'!$B$1:$AQ$1,0),FALSE)</f>
        <v>6</v>
      </c>
      <c r="S92">
        <f>VLOOKUP($B92,'Tillförd energi'!$B$1:$AS$566,MATCH(S$1,'Tillförd energi'!$B$1:$AQ$1,0),FALSE)</f>
        <v>0</v>
      </c>
      <c r="T92">
        <f>VLOOKUP($B92,'Tillförd energi'!$B$1:$AS$566,MATCH(T$1,'Tillförd energi'!$B$1:$AQ$1,0),FALSE)</f>
        <v>0</v>
      </c>
      <c r="U92">
        <f>VLOOKUP($B92,'Tillförd energi'!$B$1:$AS$566,MATCH(U$1,'Tillförd energi'!$B$1:$AQ$1,0),FALSE)</f>
        <v>0</v>
      </c>
      <c r="V92">
        <f>VLOOKUP($B92,'Tillförd energi'!$B$1:$AS$566,MATCH(V$1,'Tillförd energi'!$B$1:$AQ$1,0),FALSE)</f>
        <v>0</v>
      </c>
      <c r="W92">
        <f>VLOOKUP($B92,'Tillförd energi'!$B$1:$AS$566,MATCH(W$1,'Tillförd energi'!$B$1:$AQ$1,0),FALSE)</f>
        <v>0</v>
      </c>
      <c r="X92">
        <f>VLOOKUP($B92,'Tillförd energi'!$B$1:$AS$566,MATCH(X$1,'Tillförd energi'!$B$1:$AQ$1,0),FALSE)</f>
        <v>0</v>
      </c>
      <c r="Y92">
        <f>VLOOKUP($B92,'Tillförd energi'!$B$1:$AS$566,MATCH(Y$1,'Tillförd energi'!$B$1:$AQ$1,0),FALSE)</f>
        <v>0</v>
      </c>
      <c r="Z92">
        <f>VLOOKUP($B92,'Tillförd energi'!$B$1:$AS$566,MATCH(Z$1,'Tillförd energi'!$B$1:$AQ$1,0),FALSE)</f>
        <v>0</v>
      </c>
      <c r="AA92">
        <f>VLOOKUP($B92,'Tillförd energi'!$B$1:$AS$566,MATCH(AA$1,'Tillförd energi'!$B$1:$AQ$1,0),FALSE)</f>
        <v>0</v>
      </c>
      <c r="AB92">
        <f>VLOOKUP($B92,'Tillförd energi'!$B$1:$AS$566,MATCH(AB$1,'Tillförd energi'!$B$1:$AQ$1,0),FALSE)</f>
        <v>0</v>
      </c>
      <c r="AC92">
        <f>VLOOKUP($B92,'Tillförd energi'!$B$1:$AS$566,MATCH(AC$1,'Tillförd energi'!$B$1:$AQ$1,0),FALSE)</f>
        <v>0</v>
      </c>
      <c r="AD92">
        <f>VLOOKUP($B92,'Tillförd energi'!$B$1:$AS$566,MATCH(AD$1,'Tillförd energi'!$B$1:$AQ$1,0),FALSE)</f>
        <v>0</v>
      </c>
      <c r="AE92">
        <f>VLOOKUP($B92,'Tillförd energi'!$B$1:$AS$566,MATCH(AE$1,'Tillförd energi'!$B$1:$AQ$1,0),FALSE)</f>
        <v>0</v>
      </c>
      <c r="AF92">
        <f>VLOOKUP($B92,'Tillförd energi'!$B$1:$AS$566,MATCH(AF$1,'Tillförd energi'!$B$1:$AQ$1,0),FALSE)</f>
        <v>0.11</v>
      </c>
      <c r="AG92">
        <f>IFERROR(VLOOKUP(B92,Miljö!$B$1:$S$476,9,FALSE)/1,0)</f>
        <v>0</v>
      </c>
      <c r="AI92">
        <f t="shared" si="8"/>
        <v>6.19</v>
      </c>
      <c r="AJ92">
        <f t="shared" si="9"/>
        <v>6.19</v>
      </c>
      <c r="AK92">
        <f>IF(ISERROR(1/VLOOKUP($B92,Leveranser!$B$1:$S$500,MATCH("såld värme (gwh)",Leveranser!$B$1:$S$1,0),FALSE)),"",VLOOKUP($B92,Leveranser!$B$1:$S$500,MATCH("såld värme (gwh)",Leveranser!$B$1:$S$1,0),FALSE))</f>
        <v>4.49</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37">
        <f t="shared" si="10"/>
        <v>0.72536348949919227</v>
      </c>
      <c r="AP92" t="str">
        <f>VLOOKUP($B92,Miljövärden!$B$1:$H$446,7,FALSE)</f>
        <v>Ja</v>
      </c>
      <c r="AQ92" t="str">
        <f>VLOOKUP($B92,Miljövärden!$B$1:$H$446,6,FALSE)</f>
        <v>Ja</v>
      </c>
      <c r="AU92">
        <f t="shared" si="11"/>
        <v>0.11</v>
      </c>
      <c r="AV92">
        <f t="shared" si="12"/>
        <v>0</v>
      </c>
      <c r="AW92">
        <f t="shared" si="13"/>
        <v>0</v>
      </c>
      <c r="AX92">
        <f t="shared" si="14"/>
        <v>6</v>
      </c>
      <c r="AZ92">
        <f t="shared" si="15"/>
        <v>6</v>
      </c>
      <c r="BE92"/>
      <c r="BF92"/>
      <c r="BG92"/>
      <c r="BH92"/>
      <c r="BI92"/>
    </row>
    <row r="93" spans="1:61" x14ac:dyDescent="0.25">
      <c r="A93" s="2" t="s">
        <v>154</v>
      </c>
      <c r="B93" s="2" t="s">
        <v>155</v>
      </c>
      <c r="C93">
        <f>VLOOKUP($B93,'Tillförd energi'!$B$1:$AS$566,MATCH(C$1,'Tillförd energi'!$B$1:$AQ$1,0),FALSE)</f>
        <v>0</v>
      </c>
      <c r="D93">
        <f>VLOOKUP($B93,'Tillförd energi'!$B$1:$AS$566,MATCH(D$1,'Tillförd energi'!$B$1:$AQ$1,0),FALSE)</f>
        <v>6.5</v>
      </c>
      <c r="E93">
        <f>VLOOKUP($B93,'Tillförd energi'!$B$1:$AS$566,MATCH(E$1,'Tillförd energi'!$B$1:$AQ$1,0),FALSE)</f>
        <v>0</v>
      </c>
      <c r="F93">
        <f>VLOOKUP($B93,'Tillförd energi'!$B$1:$AS$566,MATCH(F$1,'Tillförd energi'!$B$1:$AQ$1,0),FALSE)</f>
        <v>0</v>
      </c>
      <c r="G93">
        <f>VLOOKUP($B93,'Tillförd energi'!$B$1:$AS$566,MATCH(G$1,'Tillförd energi'!$B$1:$AQ$1,0),FALSE)</f>
        <v>0</v>
      </c>
      <c r="H93">
        <f>VLOOKUP($B93,'Tillförd energi'!$B$1:$AS$566,MATCH(H$1,'Tillförd energi'!$B$1:$AQ$1,0),FALSE)</f>
        <v>0</v>
      </c>
      <c r="I93">
        <f>VLOOKUP($B93,'Tillförd energi'!$B$1:$AS$566,MATCH(I$1,'Tillförd energi'!$B$1:$AQ$1,0),FALSE)</f>
        <v>60.1</v>
      </c>
      <c r="J93">
        <f>VLOOKUP($B93,'Tillförd energi'!$B$1:$AS$566,MATCH(J$1,'Tillförd energi'!$B$1:$AQ$1,0),FALSE)</f>
        <v>0</v>
      </c>
      <c r="K93">
        <v>0</v>
      </c>
      <c r="L93">
        <f>VLOOKUP($B93,'Tillförd energi'!$B$1:$AS$566,MATCH(L$1,'Tillförd energi'!$B$1:$AQ$1,0),FALSE)</f>
        <v>6.3</v>
      </c>
      <c r="M93">
        <f>VLOOKUP($B93,'Tillförd energi'!$B$1:$AS$566,MATCH(M$1,'Tillförd energi'!$B$1:$AQ$1,0),FALSE)</f>
        <v>0</v>
      </c>
      <c r="N93">
        <f>VLOOKUP($B93,'Tillförd energi'!$B$1:$AS$566,MATCH(N$1,'Tillförd energi'!$B$1:$AQ$1,0),FALSE)</f>
        <v>43.6</v>
      </c>
      <c r="O93">
        <f>VLOOKUP($B93,'Tillförd energi'!$B$1:$AS$566,MATCH(O$1,'Tillförd energi'!$B$1:$AQ$1,0),FALSE)</f>
        <v>0</v>
      </c>
      <c r="P93">
        <f>VLOOKUP($B93,'Tillförd energi'!$B$1:$AS$566,MATCH(P$1,'Tillförd energi'!$B$1:$AQ$1,0),FALSE)</f>
        <v>0</v>
      </c>
      <c r="Q93">
        <f>VLOOKUP($B93,'Tillförd energi'!$B$1:$AS$566,MATCH(Q$1,'Tillförd energi'!$B$1:$AQ$1,0),FALSE)</f>
        <v>0</v>
      </c>
      <c r="R93">
        <f>VLOOKUP($B93,'Tillförd energi'!$B$1:$AS$566,MATCH(R$1,'Tillförd energi'!$B$1:$AQ$1,0),FALSE)</f>
        <v>0</v>
      </c>
      <c r="S93">
        <f>VLOOKUP($B93,'Tillförd energi'!$B$1:$AS$566,MATCH(S$1,'Tillförd energi'!$B$1:$AQ$1,0),FALSE)</f>
        <v>0</v>
      </c>
      <c r="T93">
        <f>VLOOKUP($B93,'Tillförd energi'!$B$1:$AS$566,MATCH(T$1,'Tillförd energi'!$B$1:$AQ$1,0),FALSE)</f>
        <v>0</v>
      </c>
      <c r="U93">
        <f>VLOOKUP($B93,'Tillförd energi'!$B$1:$AS$566,MATCH(U$1,'Tillförd energi'!$B$1:$AQ$1,0),FALSE)</f>
        <v>0</v>
      </c>
      <c r="V93">
        <f>VLOOKUP($B93,'Tillförd energi'!$B$1:$AS$566,MATCH(V$1,'Tillförd energi'!$B$1:$AQ$1,0),FALSE)</f>
        <v>0</v>
      </c>
      <c r="W93">
        <f>VLOOKUP($B93,'Tillförd energi'!$B$1:$AS$566,MATCH(W$1,'Tillförd energi'!$B$1:$AQ$1,0),FALSE)</f>
        <v>5.4</v>
      </c>
      <c r="X93">
        <f>VLOOKUP($B93,'Tillförd energi'!$B$1:$AS$566,MATCH(X$1,'Tillförd energi'!$B$1:$AQ$1,0),FALSE)</f>
        <v>0</v>
      </c>
      <c r="Y93">
        <f>VLOOKUP($B93,'Tillförd energi'!$B$1:$AS$566,MATCH(Y$1,'Tillförd energi'!$B$1:$AQ$1,0),FALSE)</f>
        <v>0</v>
      </c>
      <c r="Z93">
        <f>VLOOKUP($B93,'Tillförd energi'!$B$1:$AS$566,MATCH(Z$1,'Tillförd energi'!$B$1:$AQ$1,0),FALSE)</f>
        <v>0</v>
      </c>
      <c r="AA93">
        <f>VLOOKUP($B93,'Tillförd energi'!$B$1:$AS$566,MATCH(AA$1,'Tillförd energi'!$B$1:$AQ$1,0),FALSE)</f>
        <v>0</v>
      </c>
      <c r="AB93">
        <f>VLOOKUP($B93,'Tillförd energi'!$B$1:$AS$566,MATCH(AB$1,'Tillförd energi'!$B$1:$AQ$1,0),FALSE)</f>
        <v>0</v>
      </c>
      <c r="AC93">
        <f>VLOOKUP($B93,'Tillförd energi'!$B$1:$AS$566,MATCH(AC$1,'Tillförd energi'!$B$1:$AQ$1,0),FALSE)</f>
        <v>0</v>
      </c>
      <c r="AD93">
        <f>VLOOKUP($B93,'Tillförd energi'!$B$1:$AS$566,MATCH(AD$1,'Tillförd energi'!$B$1:$AQ$1,0),FALSE)</f>
        <v>8.6999999999999993</v>
      </c>
      <c r="AE93">
        <f>VLOOKUP($B93,'Tillförd energi'!$B$1:$AS$566,MATCH(AE$1,'Tillförd energi'!$B$1:$AQ$1,0),FALSE)</f>
        <v>0</v>
      </c>
      <c r="AF93">
        <f>VLOOKUP($B93,'Tillförd energi'!$B$1:$AS$566,MATCH(AF$1,'Tillförd energi'!$B$1:$AQ$1,0),FALSE)</f>
        <v>3.09</v>
      </c>
      <c r="AG93">
        <f>IFERROR(VLOOKUP(B93,Miljö!$B$1:$S$476,9,FALSE)/1,0)</f>
        <v>0</v>
      </c>
      <c r="AI93">
        <f t="shared" si="8"/>
        <v>133.69</v>
      </c>
      <c r="AJ93">
        <f t="shared" si="9"/>
        <v>133.69</v>
      </c>
      <c r="AK93">
        <f>IF(ISERROR(1/VLOOKUP($B93,Leveranser!$B$1:$S$500,MATCH("såld värme (gwh)",Leveranser!$B$1:$S$1,0),FALSE)),"",VLOOKUP($B93,Leveranser!$B$1:$S$500,MATCH("såld värme (gwh)",Leveranser!$B$1:$S$1,0),FALSE))</f>
        <v>103</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37">
        <f t="shared" si="10"/>
        <v>0.77043907547310941</v>
      </c>
      <c r="AP93" t="str">
        <f>VLOOKUP($B93,Miljövärden!$B$1:$H$446,7,FALSE)</f>
        <v>Ja</v>
      </c>
      <c r="AQ93" t="str">
        <f>VLOOKUP($B93,Miljövärden!$B$1:$H$446,6,FALSE)</f>
        <v>Nej</v>
      </c>
      <c r="AU93">
        <f t="shared" si="11"/>
        <v>3.09</v>
      </c>
      <c r="AV93">
        <f t="shared" si="12"/>
        <v>0</v>
      </c>
      <c r="AW93">
        <f t="shared" si="13"/>
        <v>43.6</v>
      </c>
      <c r="AX93">
        <f t="shared" si="14"/>
        <v>0</v>
      </c>
      <c r="AZ93">
        <f t="shared" si="15"/>
        <v>55.3</v>
      </c>
      <c r="BE93"/>
      <c r="BF93"/>
      <c r="BG93"/>
      <c r="BH93"/>
      <c r="BI93"/>
    </row>
    <row r="94" spans="1:61" x14ac:dyDescent="0.25">
      <c r="A94" s="2" t="s">
        <v>156</v>
      </c>
      <c r="B94" s="2" t="s">
        <v>157</v>
      </c>
      <c r="C94">
        <f>VLOOKUP($B94,'Tillförd energi'!$B$1:$AS$566,MATCH(C$1,'Tillförd energi'!$B$1:$AQ$1,0),FALSE)</f>
        <v>0</v>
      </c>
      <c r="D94">
        <f>VLOOKUP($B94,'Tillförd energi'!$B$1:$AS$566,MATCH(D$1,'Tillförd energi'!$B$1:$AQ$1,0),FALSE)</f>
        <v>0</v>
      </c>
      <c r="E94">
        <f>VLOOKUP($B94,'Tillförd energi'!$B$1:$AS$566,MATCH(E$1,'Tillförd energi'!$B$1:$AQ$1,0),FALSE)</f>
        <v>0</v>
      </c>
      <c r="F94">
        <f>VLOOKUP($B94,'Tillförd energi'!$B$1:$AS$566,MATCH(F$1,'Tillförd energi'!$B$1:$AQ$1,0),FALSE)</f>
        <v>0</v>
      </c>
      <c r="G94">
        <f>VLOOKUP($B94,'Tillförd energi'!$B$1:$AS$566,MATCH(G$1,'Tillförd energi'!$B$1:$AQ$1,0),FALSE)</f>
        <v>0</v>
      </c>
      <c r="H94">
        <f>VLOOKUP($B94,'Tillförd energi'!$B$1:$AS$566,MATCH(H$1,'Tillförd energi'!$B$1:$AQ$1,0),FALSE)</f>
        <v>0</v>
      </c>
      <c r="I94">
        <f>VLOOKUP($B94,'Tillförd energi'!$B$1:$AS$566,MATCH(I$1,'Tillförd energi'!$B$1:$AQ$1,0),FALSE)</f>
        <v>0</v>
      </c>
      <c r="J94">
        <f>VLOOKUP($B94,'Tillförd energi'!$B$1:$AS$566,MATCH(J$1,'Tillförd energi'!$B$1:$AQ$1,0),FALSE)</f>
        <v>0</v>
      </c>
      <c r="K94">
        <v>0</v>
      </c>
      <c r="L94">
        <f>VLOOKUP($B94,'Tillförd energi'!$B$1:$AS$566,MATCH(L$1,'Tillförd energi'!$B$1:$AQ$1,0),FALSE)</f>
        <v>0</v>
      </c>
      <c r="M94">
        <f>VLOOKUP($B94,'Tillförd energi'!$B$1:$AS$566,MATCH(M$1,'Tillförd energi'!$B$1:$AQ$1,0),FALSE)</f>
        <v>0</v>
      </c>
      <c r="N94">
        <f>VLOOKUP($B94,'Tillförd energi'!$B$1:$AS$566,MATCH(N$1,'Tillförd energi'!$B$1:$AQ$1,0),FALSE)</f>
        <v>0</v>
      </c>
      <c r="O94">
        <f>VLOOKUP($B94,'Tillförd energi'!$B$1:$AS$566,MATCH(O$1,'Tillförd energi'!$B$1:$AQ$1,0),FALSE)</f>
        <v>0</v>
      </c>
      <c r="P94">
        <f>VLOOKUP($B94,'Tillförd energi'!$B$1:$AS$566,MATCH(P$1,'Tillförd energi'!$B$1:$AQ$1,0),FALSE)</f>
        <v>0</v>
      </c>
      <c r="Q94">
        <f>VLOOKUP($B94,'Tillförd energi'!$B$1:$AS$566,MATCH(Q$1,'Tillförd energi'!$B$1:$AQ$1,0),FALSE)</f>
        <v>0</v>
      </c>
      <c r="R94">
        <f>VLOOKUP($B94,'Tillförd energi'!$B$1:$AS$566,MATCH(R$1,'Tillförd energi'!$B$1:$AQ$1,0),FALSE)</f>
        <v>0</v>
      </c>
      <c r="S94">
        <f>VLOOKUP($B94,'Tillförd energi'!$B$1:$AS$566,MATCH(S$1,'Tillförd energi'!$B$1:$AQ$1,0),FALSE)</f>
        <v>0</v>
      </c>
      <c r="T94">
        <f>VLOOKUP($B94,'Tillförd energi'!$B$1:$AS$566,MATCH(T$1,'Tillförd energi'!$B$1:$AQ$1,0),FALSE)</f>
        <v>0</v>
      </c>
      <c r="U94">
        <f>VLOOKUP($B94,'Tillförd energi'!$B$1:$AS$566,MATCH(U$1,'Tillförd energi'!$B$1:$AQ$1,0),FALSE)</f>
        <v>0</v>
      </c>
      <c r="V94">
        <f>VLOOKUP($B94,'Tillförd energi'!$B$1:$AS$566,MATCH(V$1,'Tillförd energi'!$B$1:$AQ$1,0),FALSE)</f>
        <v>0</v>
      </c>
      <c r="W94">
        <f>VLOOKUP($B94,'Tillförd energi'!$B$1:$AS$566,MATCH(W$1,'Tillförd energi'!$B$1:$AQ$1,0),FALSE)</f>
        <v>0</v>
      </c>
      <c r="X94">
        <f>VLOOKUP($B94,'Tillförd energi'!$B$1:$AS$566,MATCH(X$1,'Tillförd energi'!$B$1:$AQ$1,0),FALSE)</f>
        <v>0</v>
      </c>
      <c r="Y94">
        <f>VLOOKUP($B94,'Tillförd energi'!$B$1:$AS$566,MATCH(Y$1,'Tillförd energi'!$B$1:$AQ$1,0),FALSE)</f>
        <v>0</v>
      </c>
      <c r="Z94">
        <f>VLOOKUP($B94,'Tillförd energi'!$B$1:$AS$566,MATCH(Z$1,'Tillförd energi'!$B$1:$AQ$1,0),FALSE)</f>
        <v>0</v>
      </c>
      <c r="AA94">
        <f>VLOOKUP($B94,'Tillförd energi'!$B$1:$AS$566,MATCH(AA$1,'Tillförd energi'!$B$1:$AQ$1,0),FALSE)</f>
        <v>0</v>
      </c>
      <c r="AB94">
        <f>VLOOKUP($B94,'Tillförd energi'!$B$1:$AS$566,MATCH(AB$1,'Tillförd energi'!$B$1:$AQ$1,0),FALSE)</f>
        <v>0</v>
      </c>
      <c r="AC94">
        <f>VLOOKUP($B94,'Tillförd energi'!$B$1:$AS$566,MATCH(AC$1,'Tillförd energi'!$B$1:$AQ$1,0),FALSE)</f>
        <v>0</v>
      </c>
      <c r="AD94">
        <f>VLOOKUP($B94,'Tillförd energi'!$B$1:$AS$566,MATCH(AD$1,'Tillförd energi'!$B$1:$AQ$1,0),FALSE)</f>
        <v>0</v>
      </c>
      <c r="AE94">
        <f>VLOOKUP($B94,'Tillförd energi'!$B$1:$AS$566,MATCH(AE$1,'Tillförd energi'!$B$1:$AQ$1,0),FALSE)</f>
        <v>0</v>
      </c>
      <c r="AF94">
        <f>VLOOKUP($B94,'Tillförd energi'!$B$1:$AS$566,MATCH(AF$1,'Tillförd energi'!$B$1:$AQ$1,0),FALSE)</f>
        <v>0</v>
      </c>
      <c r="AG94">
        <f>IFERROR(VLOOKUP(B94,Miljö!$B$1:$S$476,9,FALSE)/1,0)</f>
        <v>0</v>
      </c>
      <c r="AI94">
        <f t="shared" si="8"/>
        <v>0</v>
      </c>
      <c r="AJ94">
        <f t="shared" si="9"/>
        <v>0</v>
      </c>
      <c r="AK94" t="str">
        <f>IF(ISERROR(1/VLOOKUP($B94,Leveranser!$B$1:$S$500,MATCH("såld värme (gwh)",Leveranser!$B$1:$S$1,0),FALSE)),"",VLOOKUP($B94,Leveranser!$B$1:$S$500,MATCH("såld värme (gwh)",Leveranser!$B$1:$S$1,0),FALSE))</f>
        <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37" t="str">
        <f t="shared" si="10"/>
        <v/>
      </c>
      <c r="AP94" t="str">
        <f>VLOOKUP($B94,Miljövärden!$B$1:$H$446,7,FALSE)</f>
        <v>Nej</v>
      </c>
      <c r="AQ94" t="str">
        <f>VLOOKUP($B94,Miljövärden!$B$1:$H$446,6,FALSE)</f>
        <v>Nej</v>
      </c>
      <c r="AU94">
        <f t="shared" si="11"/>
        <v>0</v>
      </c>
      <c r="AV94">
        <f t="shared" si="12"/>
        <v>0</v>
      </c>
      <c r="AW94">
        <f t="shared" si="13"/>
        <v>0</v>
      </c>
      <c r="AX94">
        <f t="shared" si="14"/>
        <v>0</v>
      </c>
      <c r="AZ94">
        <f t="shared" si="15"/>
        <v>0</v>
      </c>
      <c r="BE94"/>
      <c r="BF94"/>
      <c r="BG94"/>
      <c r="BH94"/>
      <c r="BI94"/>
    </row>
    <row r="95" spans="1:61" x14ac:dyDescent="0.25">
      <c r="A95" s="2" t="s">
        <v>162</v>
      </c>
      <c r="B95" s="2" t="s">
        <v>163</v>
      </c>
      <c r="C95">
        <f>VLOOKUP($B95,'Tillförd energi'!$B$1:$AS$566,MATCH(C$1,'Tillförd energi'!$B$1:$AQ$1,0),FALSE)</f>
        <v>0</v>
      </c>
      <c r="D95">
        <f>VLOOKUP($B95,'Tillförd energi'!$B$1:$AS$566,MATCH(D$1,'Tillförd energi'!$B$1:$AQ$1,0),FALSE)</f>
        <v>0</v>
      </c>
      <c r="E95">
        <f>VLOOKUP($B95,'Tillförd energi'!$B$1:$AS$566,MATCH(E$1,'Tillförd energi'!$B$1:$AQ$1,0),FALSE)</f>
        <v>0</v>
      </c>
      <c r="F95">
        <f>VLOOKUP($B95,'Tillförd energi'!$B$1:$AS$566,MATCH(F$1,'Tillförd energi'!$B$1:$AQ$1,0),FALSE)</f>
        <v>0</v>
      </c>
      <c r="G95">
        <f>VLOOKUP($B95,'Tillförd energi'!$B$1:$AS$566,MATCH(G$1,'Tillförd energi'!$B$1:$AQ$1,0),FALSE)</f>
        <v>0</v>
      </c>
      <c r="H95">
        <f>VLOOKUP($B95,'Tillförd energi'!$B$1:$AS$566,MATCH(H$1,'Tillförd energi'!$B$1:$AQ$1,0),FALSE)</f>
        <v>0</v>
      </c>
      <c r="I95">
        <f>VLOOKUP($B95,'Tillförd energi'!$B$1:$AS$566,MATCH(I$1,'Tillförd energi'!$B$1:$AQ$1,0),FALSE)</f>
        <v>0</v>
      </c>
      <c r="J95">
        <f>VLOOKUP($B95,'Tillförd energi'!$B$1:$AS$566,MATCH(J$1,'Tillförd energi'!$B$1:$AQ$1,0),FALSE)</f>
        <v>0</v>
      </c>
      <c r="K95">
        <v>0</v>
      </c>
      <c r="L95">
        <f>VLOOKUP($B95,'Tillförd energi'!$B$1:$AS$566,MATCH(L$1,'Tillförd energi'!$B$1:$AQ$1,0),FALSE)</f>
        <v>0</v>
      </c>
      <c r="M95">
        <f>VLOOKUP($B95,'Tillförd energi'!$B$1:$AS$566,MATCH(M$1,'Tillförd energi'!$B$1:$AQ$1,0),FALSE)</f>
        <v>0</v>
      </c>
      <c r="N95">
        <f>VLOOKUP($B95,'Tillförd energi'!$B$1:$AS$566,MATCH(N$1,'Tillförd energi'!$B$1:$AQ$1,0),FALSE)</f>
        <v>0</v>
      </c>
      <c r="O95">
        <f>VLOOKUP($B95,'Tillförd energi'!$B$1:$AS$566,MATCH(O$1,'Tillförd energi'!$B$1:$AQ$1,0),FALSE)</f>
        <v>0</v>
      </c>
      <c r="P95">
        <f>VLOOKUP($B95,'Tillförd energi'!$B$1:$AS$566,MATCH(P$1,'Tillförd energi'!$B$1:$AQ$1,0),FALSE)</f>
        <v>0</v>
      </c>
      <c r="Q95">
        <f>VLOOKUP($B95,'Tillförd energi'!$B$1:$AS$566,MATCH(Q$1,'Tillförd energi'!$B$1:$AQ$1,0),FALSE)</f>
        <v>0</v>
      </c>
      <c r="R95">
        <f>VLOOKUP($B95,'Tillförd energi'!$B$1:$AS$566,MATCH(R$1,'Tillförd energi'!$B$1:$AQ$1,0),FALSE)</f>
        <v>0</v>
      </c>
      <c r="S95">
        <f>VLOOKUP($B95,'Tillförd energi'!$B$1:$AS$566,MATCH(S$1,'Tillförd energi'!$B$1:$AQ$1,0),FALSE)</f>
        <v>0</v>
      </c>
      <c r="T95">
        <f>VLOOKUP($B95,'Tillförd energi'!$B$1:$AS$566,MATCH(T$1,'Tillförd energi'!$B$1:$AQ$1,0),FALSE)</f>
        <v>0</v>
      </c>
      <c r="U95">
        <f>VLOOKUP($B95,'Tillförd energi'!$B$1:$AS$566,MATCH(U$1,'Tillförd energi'!$B$1:$AQ$1,0),FALSE)</f>
        <v>0</v>
      </c>
      <c r="V95">
        <f>VLOOKUP($B95,'Tillförd energi'!$B$1:$AS$566,MATCH(V$1,'Tillförd energi'!$B$1:$AQ$1,0),FALSE)</f>
        <v>0</v>
      </c>
      <c r="W95">
        <f>VLOOKUP($B95,'Tillförd energi'!$B$1:$AS$566,MATCH(W$1,'Tillförd energi'!$B$1:$AQ$1,0),FALSE)</f>
        <v>0</v>
      </c>
      <c r="X95">
        <f>VLOOKUP($B95,'Tillförd energi'!$B$1:$AS$566,MATCH(X$1,'Tillförd energi'!$B$1:$AQ$1,0),FALSE)</f>
        <v>0</v>
      </c>
      <c r="Y95">
        <f>VLOOKUP($B95,'Tillförd energi'!$B$1:$AS$566,MATCH(Y$1,'Tillförd energi'!$B$1:$AQ$1,0),FALSE)</f>
        <v>0</v>
      </c>
      <c r="Z95">
        <f>VLOOKUP($B95,'Tillförd energi'!$B$1:$AS$566,MATCH(Z$1,'Tillförd energi'!$B$1:$AQ$1,0),FALSE)</f>
        <v>0</v>
      </c>
      <c r="AA95">
        <f>VLOOKUP($B95,'Tillförd energi'!$B$1:$AS$566,MATCH(AA$1,'Tillförd energi'!$B$1:$AQ$1,0),FALSE)</f>
        <v>0</v>
      </c>
      <c r="AB95">
        <f>VLOOKUP($B95,'Tillförd energi'!$B$1:$AS$566,MATCH(AB$1,'Tillförd energi'!$B$1:$AQ$1,0),FALSE)</f>
        <v>0</v>
      </c>
      <c r="AC95">
        <f>VLOOKUP($B95,'Tillförd energi'!$B$1:$AS$566,MATCH(AC$1,'Tillförd energi'!$B$1:$AQ$1,0),FALSE)</f>
        <v>0</v>
      </c>
      <c r="AD95">
        <f>VLOOKUP($B95,'Tillförd energi'!$B$1:$AS$566,MATCH(AD$1,'Tillförd energi'!$B$1:$AQ$1,0),FALSE)</f>
        <v>0</v>
      </c>
      <c r="AE95">
        <f>VLOOKUP($B95,'Tillförd energi'!$B$1:$AS$566,MATCH(AE$1,'Tillförd energi'!$B$1:$AQ$1,0),FALSE)</f>
        <v>0</v>
      </c>
      <c r="AF95">
        <f>VLOOKUP($B95,'Tillförd energi'!$B$1:$AS$566,MATCH(AF$1,'Tillförd energi'!$B$1:$AQ$1,0),FALSE)</f>
        <v>0</v>
      </c>
      <c r="AG95">
        <f>IFERROR(VLOOKUP(B95,Miljö!$B$1:$S$476,9,FALSE)/1,0)</f>
        <v>0</v>
      </c>
      <c r="AI95">
        <f t="shared" si="8"/>
        <v>0</v>
      </c>
      <c r="AJ95">
        <f t="shared" si="9"/>
        <v>0</v>
      </c>
      <c r="AK95" t="str">
        <f>IF(ISERROR(1/VLOOKUP($B95,Leveranser!$B$1:$S$500,MATCH("såld värme (gwh)",Leveranser!$B$1:$S$1,0),FALSE)),"",VLOOKUP($B95,Leveranser!$B$1:$S$500,MATCH("såld värme (gwh)",Leveranser!$B$1:$S$1,0),FALSE))</f>
        <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37" t="str">
        <f t="shared" si="10"/>
        <v/>
      </c>
      <c r="AP95" t="str">
        <f>VLOOKUP($B95,Miljövärden!$B$1:$H$446,7,FALSE)</f>
        <v>Nej</v>
      </c>
      <c r="AQ95" t="str">
        <f>VLOOKUP($B95,Miljövärden!$B$1:$H$446,6,FALSE)</f>
        <v>Nej</v>
      </c>
      <c r="AU95">
        <f t="shared" si="11"/>
        <v>0</v>
      </c>
      <c r="AV95">
        <f t="shared" si="12"/>
        <v>0</v>
      </c>
      <c r="AW95">
        <f t="shared" si="13"/>
        <v>0</v>
      </c>
      <c r="AX95">
        <f t="shared" si="14"/>
        <v>0</v>
      </c>
      <c r="AZ95">
        <f t="shared" si="15"/>
        <v>0</v>
      </c>
      <c r="BE95"/>
      <c r="BF95"/>
      <c r="BG95"/>
      <c r="BH95"/>
      <c r="BI95"/>
    </row>
    <row r="96" spans="1:61" x14ac:dyDescent="0.25">
      <c r="A96" s="2" t="s">
        <v>162</v>
      </c>
      <c r="B96" s="2" t="s">
        <v>164</v>
      </c>
      <c r="C96">
        <f>VLOOKUP($B96,'Tillförd energi'!$B$1:$AS$566,MATCH(C$1,'Tillförd energi'!$B$1:$AQ$1,0),FALSE)</f>
        <v>0</v>
      </c>
      <c r="D96">
        <f>VLOOKUP($B96,'Tillförd energi'!$B$1:$AS$566,MATCH(D$1,'Tillförd energi'!$B$1:$AQ$1,0),FALSE)</f>
        <v>0</v>
      </c>
      <c r="E96">
        <f>VLOOKUP($B96,'Tillförd energi'!$B$1:$AS$566,MATCH(E$1,'Tillförd energi'!$B$1:$AQ$1,0),FALSE)</f>
        <v>0</v>
      </c>
      <c r="F96">
        <f>VLOOKUP($B96,'Tillförd energi'!$B$1:$AS$566,MATCH(F$1,'Tillförd energi'!$B$1:$AQ$1,0),FALSE)</f>
        <v>0</v>
      </c>
      <c r="G96">
        <f>VLOOKUP($B96,'Tillförd energi'!$B$1:$AS$566,MATCH(G$1,'Tillförd energi'!$B$1:$AQ$1,0),FALSE)</f>
        <v>0</v>
      </c>
      <c r="H96">
        <f>VLOOKUP($B96,'Tillförd energi'!$B$1:$AS$566,MATCH(H$1,'Tillförd energi'!$B$1:$AQ$1,0),FALSE)</f>
        <v>0</v>
      </c>
      <c r="I96">
        <f>VLOOKUP($B96,'Tillförd energi'!$B$1:$AS$566,MATCH(I$1,'Tillförd energi'!$B$1:$AQ$1,0),FALSE)</f>
        <v>0</v>
      </c>
      <c r="J96">
        <f>VLOOKUP($B96,'Tillförd energi'!$B$1:$AS$566,MATCH(J$1,'Tillförd energi'!$B$1:$AQ$1,0),FALSE)</f>
        <v>0</v>
      </c>
      <c r="K96">
        <v>0</v>
      </c>
      <c r="L96">
        <f>VLOOKUP($B96,'Tillförd energi'!$B$1:$AS$566,MATCH(L$1,'Tillförd energi'!$B$1:$AQ$1,0),FALSE)</f>
        <v>0</v>
      </c>
      <c r="M96">
        <f>VLOOKUP($B96,'Tillförd energi'!$B$1:$AS$566,MATCH(M$1,'Tillförd energi'!$B$1:$AQ$1,0),FALSE)</f>
        <v>0</v>
      </c>
      <c r="N96">
        <f>VLOOKUP($B96,'Tillförd energi'!$B$1:$AS$566,MATCH(N$1,'Tillförd energi'!$B$1:$AQ$1,0),FALSE)</f>
        <v>0</v>
      </c>
      <c r="O96">
        <f>VLOOKUP($B96,'Tillförd energi'!$B$1:$AS$566,MATCH(O$1,'Tillförd energi'!$B$1:$AQ$1,0),FALSE)</f>
        <v>0</v>
      </c>
      <c r="P96">
        <f>VLOOKUP($B96,'Tillförd energi'!$B$1:$AS$566,MATCH(P$1,'Tillförd energi'!$B$1:$AQ$1,0),FALSE)</f>
        <v>0</v>
      </c>
      <c r="Q96">
        <f>VLOOKUP($B96,'Tillförd energi'!$B$1:$AS$566,MATCH(Q$1,'Tillförd energi'!$B$1:$AQ$1,0),FALSE)</f>
        <v>0</v>
      </c>
      <c r="R96">
        <f>VLOOKUP($B96,'Tillförd energi'!$B$1:$AS$566,MATCH(R$1,'Tillförd energi'!$B$1:$AQ$1,0),FALSE)</f>
        <v>0</v>
      </c>
      <c r="S96">
        <f>VLOOKUP($B96,'Tillförd energi'!$B$1:$AS$566,MATCH(S$1,'Tillförd energi'!$B$1:$AQ$1,0),FALSE)</f>
        <v>0</v>
      </c>
      <c r="T96">
        <f>VLOOKUP($B96,'Tillförd energi'!$B$1:$AS$566,MATCH(T$1,'Tillförd energi'!$B$1:$AQ$1,0),FALSE)</f>
        <v>0</v>
      </c>
      <c r="U96">
        <f>VLOOKUP($B96,'Tillförd energi'!$B$1:$AS$566,MATCH(U$1,'Tillförd energi'!$B$1:$AQ$1,0),FALSE)</f>
        <v>0</v>
      </c>
      <c r="V96">
        <f>VLOOKUP($B96,'Tillförd energi'!$B$1:$AS$566,MATCH(V$1,'Tillförd energi'!$B$1:$AQ$1,0),FALSE)</f>
        <v>0</v>
      </c>
      <c r="W96">
        <f>VLOOKUP($B96,'Tillförd energi'!$B$1:$AS$566,MATCH(W$1,'Tillförd energi'!$B$1:$AQ$1,0),FALSE)</f>
        <v>0</v>
      </c>
      <c r="X96">
        <f>VLOOKUP($B96,'Tillförd energi'!$B$1:$AS$566,MATCH(X$1,'Tillförd energi'!$B$1:$AQ$1,0),FALSE)</f>
        <v>0</v>
      </c>
      <c r="Y96">
        <f>VLOOKUP($B96,'Tillförd energi'!$B$1:$AS$566,MATCH(Y$1,'Tillförd energi'!$B$1:$AQ$1,0),FALSE)</f>
        <v>0</v>
      </c>
      <c r="Z96">
        <f>VLOOKUP($B96,'Tillförd energi'!$B$1:$AS$566,MATCH(Z$1,'Tillförd energi'!$B$1:$AQ$1,0),FALSE)</f>
        <v>0</v>
      </c>
      <c r="AA96">
        <f>VLOOKUP($B96,'Tillförd energi'!$B$1:$AS$566,MATCH(AA$1,'Tillförd energi'!$B$1:$AQ$1,0),FALSE)</f>
        <v>0</v>
      </c>
      <c r="AB96">
        <f>VLOOKUP($B96,'Tillförd energi'!$B$1:$AS$566,MATCH(AB$1,'Tillförd energi'!$B$1:$AQ$1,0),FALSE)</f>
        <v>0</v>
      </c>
      <c r="AC96">
        <f>VLOOKUP($B96,'Tillförd energi'!$B$1:$AS$566,MATCH(AC$1,'Tillförd energi'!$B$1:$AQ$1,0),FALSE)</f>
        <v>0</v>
      </c>
      <c r="AD96">
        <f>VLOOKUP($B96,'Tillförd energi'!$B$1:$AS$566,MATCH(AD$1,'Tillförd energi'!$B$1:$AQ$1,0),FALSE)</f>
        <v>0</v>
      </c>
      <c r="AE96">
        <f>VLOOKUP($B96,'Tillförd energi'!$B$1:$AS$566,MATCH(AE$1,'Tillförd energi'!$B$1:$AQ$1,0),FALSE)</f>
        <v>0</v>
      </c>
      <c r="AF96">
        <f>VLOOKUP($B96,'Tillförd energi'!$B$1:$AS$566,MATCH(AF$1,'Tillförd energi'!$B$1:$AQ$1,0),FALSE)</f>
        <v>0</v>
      </c>
      <c r="AG96">
        <f>IFERROR(VLOOKUP(B96,Miljö!$B$1:$S$476,9,FALSE)/1,0)</f>
        <v>0</v>
      </c>
      <c r="AI96">
        <f t="shared" si="8"/>
        <v>0</v>
      </c>
      <c r="AJ96">
        <f t="shared" si="9"/>
        <v>0</v>
      </c>
      <c r="AK96" t="str">
        <f>IF(ISERROR(1/VLOOKUP($B96,Leveranser!$B$1:$S$500,MATCH("såld värme (gwh)",Leveranser!$B$1:$S$1,0),FALSE)),"",VLOOKUP($B96,Leveranser!$B$1:$S$500,MATCH("såld värme (gwh)",Leveranser!$B$1:$S$1,0),FALSE))</f>
        <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37" t="str">
        <f t="shared" si="10"/>
        <v/>
      </c>
      <c r="AP96" t="str">
        <f>VLOOKUP($B96,Miljövärden!$B$1:$H$446,7,FALSE)</f>
        <v>Nej</v>
      </c>
      <c r="AQ96" t="str">
        <f>VLOOKUP($B96,Miljövärden!$B$1:$H$446,6,FALSE)</f>
        <v>Nej</v>
      </c>
      <c r="AU96">
        <f t="shared" si="11"/>
        <v>0</v>
      </c>
      <c r="AV96">
        <f t="shared" si="12"/>
        <v>0</v>
      </c>
      <c r="AW96">
        <f t="shared" si="13"/>
        <v>0</v>
      </c>
      <c r="AX96">
        <f t="shared" si="14"/>
        <v>0</v>
      </c>
      <c r="AZ96">
        <f t="shared" si="15"/>
        <v>0</v>
      </c>
      <c r="BE96"/>
      <c r="BF96"/>
      <c r="BG96"/>
      <c r="BH96"/>
      <c r="BI96"/>
    </row>
    <row r="97" spans="1:61" x14ac:dyDescent="0.25">
      <c r="A97" s="2" t="s">
        <v>162</v>
      </c>
      <c r="B97" s="2" t="s">
        <v>165</v>
      </c>
      <c r="C97">
        <f>VLOOKUP($B97,'Tillförd energi'!$B$1:$AS$566,MATCH(C$1,'Tillförd energi'!$B$1:$AQ$1,0),FALSE)</f>
        <v>0</v>
      </c>
      <c r="D97">
        <f>VLOOKUP($B97,'Tillförd energi'!$B$1:$AS$566,MATCH(D$1,'Tillförd energi'!$B$1:$AQ$1,0),FALSE)</f>
        <v>0</v>
      </c>
      <c r="E97">
        <f>VLOOKUP($B97,'Tillförd energi'!$B$1:$AS$566,MATCH(E$1,'Tillförd energi'!$B$1:$AQ$1,0),FALSE)</f>
        <v>0</v>
      </c>
      <c r="F97">
        <f>VLOOKUP($B97,'Tillförd energi'!$B$1:$AS$566,MATCH(F$1,'Tillförd energi'!$B$1:$AQ$1,0),FALSE)</f>
        <v>0</v>
      </c>
      <c r="G97">
        <f>VLOOKUP($B97,'Tillförd energi'!$B$1:$AS$566,MATCH(G$1,'Tillförd energi'!$B$1:$AQ$1,0),FALSE)</f>
        <v>0</v>
      </c>
      <c r="H97">
        <f>VLOOKUP($B97,'Tillförd energi'!$B$1:$AS$566,MATCH(H$1,'Tillförd energi'!$B$1:$AQ$1,0),FALSE)</f>
        <v>0</v>
      </c>
      <c r="I97">
        <f>VLOOKUP($B97,'Tillförd energi'!$B$1:$AS$566,MATCH(I$1,'Tillförd energi'!$B$1:$AQ$1,0),FALSE)</f>
        <v>0</v>
      </c>
      <c r="J97">
        <f>VLOOKUP($B97,'Tillförd energi'!$B$1:$AS$566,MATCH(J$1,'Tillförd energi'!$B$1:$AQ$1,0),FALSE)</f>
        <v>0</v>
      </c>
      <c r="K97">
        <v>0</v>
      </c>
      <c r="L97">
        <f>VLOOKUP($B97,'Tillförd energi'!$B$1:$AS$566,MATCH(L$1,'Tillförd energi'!$B$1:$AQ$1,0),FALSE)</f>
        <v>0</v>
      </c>
      <c r="M97">
        <f>VLOOKUP($B97,'Tillförd energi'!$B$1:$AS$566,MATCH(M$1,'Tillförd energi'!$B$1:$AQ$1,0),FALSE)</f>
        <v>0</v>
      </c>
      <c r="N97">
        <f>VLOOKUP($B97,'Tillförd energi'!$B$1:$AS$566,MATCH(N$1,'Tillförd energi'!$B$1:$AQ$1,0),FALSE)</f>
        <v>0</v>
      </c>
      <c r="O97">
        <f>VLOOKUP($B97,'Tillförd energi'!$B$1:$AS$566,MATCH(O$1,'Tillförd energi'!$B$1:$AQ$1,0),FALSE)</f>
        <v>0</v>
      </c>
      <c r="P97">
        <f>VLOOKUP($B97,'Tillförd energi'!$B$1:$AS$566,MATCH(P$1,'Tillförd energi'!$B$1:$AQ$1,0),FALSE)</f>
        <v>0</v>
      </c>
      <c r="Q97">
        <f>VLOOKUP($B97,'Tillförd energi'!$B$1:$AS$566,MATCH(Q$1,'Tillförd energi'!$B$1:$AQ$1,0),FALSE)</f>
        <v>0</v>
      </c>
      <c r="R97">
        <f>VLOOKUP($B97,'Tillförd energi'!$B$1:$AS$566,MATCH(R$1,'Tillförd energi'!$B$1:$AQ$1,0),FALSE)</f>
        <v>0</v>
      </c>
      <c r="S97">
        <f>VLOOKUP($B97,'Tillförd energi'!$B$1:$AS$566,MATCH(S$1,'Tillförd energi'!$B$1:$AQ$1,0),FALSE)</f>
        <v>0</v>
      </c>
      <c r="T97">
        <f>VLOOKUP($B97,'Tillförd energi'!$B$1:$AS$566,MATCH(T$1,'Tillförd energi'!$B$1:$AQ$1,0),FALSE)</f>
        <v>0</v>
      </c>
      <c r="U97">
        <f>VLOOKUP($B97,'Tillförd energi'!$B$1:$AS$566,MATCH(U$1,'Tillförd energi'!$B$1:$AQ$1,0),FALSE)</f>
        <v>0</v>
      </c>
      <c r="V97">
        <f>VLOOKUP($B97,'Tillförd energi'!$B$1:$AS$566,MATCH(V$1,'Tillförd energi'!$B$1:$AQ$1,0),FALSE)</f>
        <v>0</v>
      </c>
      <c r="W97">
        <f>VLOOKUP($B97,'Tillförd energi'!$B$1:$AS$566,MATCH(W$1,'Tillförd energi'!$B$1:$AQ$1,0),FALSE)</f>
        <v>0</v>
      </c>
      <c r="X97">
        <f>VLOOKUP($B97,'Tillförd energi'!$B$1:$AS$566,MATCH(X$1,'Tillförd energi'!$B$1:$AQ$1,0),FALSE)</f>
        <v>0</v>
      </c>
      <c r="Y97">
        <f>VLOOKUP($B97,'Tillförd energi'!$B$1:$AS$566,MATCH(Y$1,'Tillförd energi'!$B$1:$AQ$1,0),FALSE)</f>
        <v>0</v>
      </c>
      <c r="Z97">
        <f>VLOOKUP($B97,'Tillförd energi'!$B$1:$AS$566,MATCH(Z$1,'Tillförd energi'!$B$1:$AQ$1,0),FALSE)</f>
        <v>0</v>
      </c>
      <c r="AA97">
        <f>VLOOKUP($B97,'Tillförd energi'!$B$1:$AS$566,MATCH(AA$1,'Tillförd energi'!$B$1:$AQ$1,0),FALSE)</f>
        <v>0</v>
      </c>
      <c r="AB97">
        <f>VLOOKUP($B97,'Tillförd energi'!$B$1:$AS$566,MATCH(AB$1,'Tillförd energi'!$B$1:$AQ$1,0),FALSE)</f>
        <v>0</v>
      </c>
      <c r="AC97">
        <f>VLOOKUP($B97,'Tillförd energi'!$B$1:$AS$566,MATCH(AC$1,'Tillförd energi'!$B$1:$AQ$1,0),FALSE)</f>
        <v>0</v>
      </c>
      <c r="AD97">
        <f>VLOOKUP($B97,'Tillförd energi'!$B$1:$AS$566,MATCH(AD$1,'Tillförd energi'!$B$1:$AQ$1,0),FALSE)</f>
        <v>0</v>
      </c>
      <c r="AE97">
        <f>VLOOKUP($B97,'Tillförd energi'!$B$1:$AS$566,MATCH(AE$1,'Tillförd energi'!$B$1:$AQ$1,0),FALSE)</f>
        <v>0</v>
      </c>
      <c r="AF97">
        <f>VLOOKUP($B97,'Tillförd energi'!$B$1:$AS$566,MATCH(AF$1,'Tillförd energi'!$B$1:$AQ$1,0),FALSE)</f>
        <v>0</v>
      </c>
      <c r="AG97">
        <f>IFERROR(VLOOKUP(B97,Miljö!$B$1:$S$476,9,FALSE)/1,0)</f>
        <v>0</v>
      </c>
      <c r="AI97">
        <f t="shared" si="8"/>
        <v>0</v>
      </c>
      <c r="AJ97">
        <f t="shared" si="9"/>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137" t="str">
        <f t="shared" si="10"/>
        <v/>
      </c>
      <c r="AP97" t="str">
        <f>VLOOKUP($B97,Miljövärden!$B$1:$H$446,7,FALSE)</f>
        <v>Nej</v>
      </c>
      <c r="AQ97" t="str">
        <f>VLOOKUP($B97,Miljövärden!$B$1:$H$446,6,FALSE)</f>
        <v>Nej</v>
      </c>
      <c r="AU97">
        <f t="shared" si="11"/>
        <v>0</v>
      </c>
      <c r="AV97">
        <f t="shared" si="12"/>
        <v>0</v>
      </c>
      <c r="AW97">
        <f t="shared" si="13"/>
        <v>0</v>
      </c>
      <c r="AX97">
        <f t="shared" si="14"/>
        <v>0</v>
      </c>
      <c r="AZ97">
        <f t="shared" si="15"/>
        <v>0</v>
      </c>
      <c r="BE97"/>
      <c r="BF97"/>
      <c r="BG97"/>
      <c r="BH97"/>
      <c r="BI97"/>
    </row>
    <row r="98" spans="1:61" x14ac:dyDescent="0.25">
      <c r="A98" s="2" t="s">
        <v>162</v>
      </c>
      <c r="B98" s="2" t="s">
        <v>166</v>
      </c>
      <c r="C98">
        <f>VLOOKUP($B98,'Tillförd energi'!$B$1:$AS$566,MATCH(C$1,'Tillförd energi'!$B$1:$AQ$1,0),FALSE)</f>
        <v>867.79499999999996</v>
      </c>
      <c r="D98">
        <f>VLOOKUP($B98,'Tillförd energi'!$B$1:$AS$566,MATCH(D$1,'Tillförd energi'!$B$1:$AQ$1,0),FALSE)</f>
        <v>81.256</v>
      </c>
      <c r="E98">
        <f>VLOOKUP($B98,'Tillförd energi'!$B$1:$AS$566,MATCH(E$1,'Tillförd energi'!$B$1:$AQ$1,0),FALSE)</f>
        <v>0</v>
      </c>
      <c r="F98">
        <f>VLOOKUP($B98,'Tillförd energi'!$B$1:$AS$566,MATCH(F$1,'Tillförd energi'!$B$1:$AQ$1,0),FALSE)</f>
        <v>70.08</v>
      </c>
      <c r="G98">
        <f>VLOOKUP($B98,'Tillförd energi'!$B$1:$AS$566,MATCH(G$1,'Tillförd energi'!$B$1:$AQ$1,0),FALSE)</f>
        <v>0</v>
      </c>
      <c r="H98">
        <f>VLOOKUP($B98,'Tillförd energi'!$B$1:$AS$566,MATCH(H$1,'Tillförd energi'!$B$1:$AQ$1,0),FALSE)</f>
        <v>0</v>
      </c>
      <c r="I98">
        <f>VLOOKUP($B98,'Tillförd energi'!$B$1:$AS$566,MATCH(I$1,'Tillförd energi'!$B$1:$AQ$1,0),FALSE)</f>
        <v>1971.1</v>
      </c>
      <c r="J98">
        <f>VLOOKUP($B98,'Tillförd energi'!$B$1:$AS$566,MATCH(J$1,'Tillförd energi'!$B$1:$AQ$1,0),FALSE)</f>
        <v>7.0000000000000001E-3</v>
      </c>
      <c r="K98">
        <v>0</v>
      </c>
      <c r="L98">
        <f>VLOOKUP($B98,'Tillförd energi'!$B$1:$AS$566,MATCH(L$1,'Tillförd energi'!$B$1:$AQ$1,0),FALSE)</f>
        <v>250.346</v>
      </c>
      <c r="M98">
        <f>VLOOKUP($B98,'Tillförd energi'!$B$1:$AS$566,MATCH(M$1,'Tillförd energi'!$B$1:$AQ$1,0),FALSE)</f>
        <v>7.4409999999999998</v>
      </c>
      <c r="N98">
        <f>VLOOKUP($B98,'Tillförd energi'!$B$1:$AS$566,MATCH(N$1,'Tillförd energi'!$B$1:$AQ$1,0),FALSE)</f>
        <v>395.56799999999998</v>
      </c>
      <c r="O98">
        <f>VLOOKUP($B98,'Tillförd energi'!$B$1:$AS$566,MATCH(O$1,'Tillförd energi'!$B$1:$AQ$1,0),FALSE)</f>
        <v>12.547000000000001</v>
      </c>
      <c r="P98">
        <f>VLOOKUP($B98,'Tillförd energi'!$B$1:$AS$566,MATCH(P$1,'Tillförd energi'!$B$1:$AQ$1,0),FALSE)</f>
        <v>4.0380000000000003</v>
      </c>
      <c r="Q98">
        <f>VLOOKUP($B98,'Tillförd energi'!$B$1:$AS$566,MATCH(Q$1,'Tillförd energi'!$B$1:$AQ$1,0),FALSE)</f>
        <v>29.471699999999998</v>
      </c>
      <c r="R98">
        <f>VLOOKUP($B98,'Tillförd energi'!$B$1:$AS$566,MATCH(R$1,'Tillförd energi'!$B$1:$AQ$1,0),FALSE)</f>
        <v>414.06599999999997</v>
      </c>
      <c r="S98">
        <f>VLOOKUP($B98,'Tillförd energi'!$B$1:$AS$566,MATCH(S$1,'Tillförd energi'!$B$1:$AQ$1,0),FALSE)</f>
        <v>0</v>
      </c>
      <c r="T98">
        <f>VLOOKUP($B98,'Tillförd energi'!$B$1:$AS$566,MATCH(T$1,'Tillförd energi'!$B$1:$AQ$1,0),FALSE)</f>
        <v>0</v>
      </c>
      <c r="U98">
        <f>VLOOKUP($B98,'Tillförd energi'!$B$1:$AS$566,MATCH(U$1,'Tillförd energi'!$B$1:$AQ$1,0),FALSE)</f>
        <v>0</v>
      </c>
      <c r="V98">
        <f>VLOOKUP($B98,'Tillförd energi'!$B$1:$AS$566,MATCH(V$1,'Tillförd energi'!$B$1:$AQ$1,0),FALSE)</f>
        <v>67.989999999999995</v>
      </c>
      <c r="W98">
        <f>VLOOKUP($B98,'Tillförd energi'!$B$1:$AS$566,MATCH(W$1,'Tillförd energi'!$B$1:$AQ$1,0),FALSE)</f>
        <v>227.38399999999999</v>
      </c>
      <c r="X98">
        <f>VLOOKUP($B98,'Tillförd energi'!$B$1:$AS$566,MATCH(X$1,'Tillförd energi'!$B$1:$AQ$1,0),FALSE)</f>
        <v>0.38388100000000003</v>
      </c>
      <c r="Y98">
        <f>VLOOKUP($B98,'Tillförd energi'!$B$1:$AS$566,MATCH(Y$1,'Tillförd energi'!$B$1:$AQ$1,0),FALSE)</f>
        <v>117.026</v>
      </c>
      <c r="Z98">
        <f>VLOOKUP($B98,'Tillförd energi'!$B$1:$AS$566,MATCH(Z$1,'Tillförd energi'!$B$1:$AQ$1,0),FALSE)</f>
        <v>58.037999999999997</v>
      </c>
      <c r="AA98">
        <f>VLOOKUP($B98,'Tillförd energi'!$B$1:$AS$566,MATCH(AA$1,'Tillförd energi'!$B$1:$AQ$1,0),FALSE)</f>
        <v>606.95500000000004</v>
      </c>
      <c r="AB98">
        <f>VLOOKUP($B98,'Tillförd energi'!$B$1:$AS$566,MATCH(AB$1,'Tillförd energi'!$B$1:$AQ$1,0),FALSE)</f>
        <v>1440.06</v>
      </c>
      <c r="AC98">
        <f>VLOOKUP($B98,'Tillförd energi'!$B$1:$AS$566,MATCH(AC$1,'Tillförd energi'!$B$1:$AQ$1,0),FALSE)</f>
        <v>844.63099999999997</v>
      </c>
      <c r="AD98">
        <f>VLOOKUP($B98,'Tillförd energi'!$B$1:$AS$566,MATCH(AD$1,'Tillförd energi'!$B$1:$AQ$1,0),FALSE)</f>
        <v>0</v>
      </c>
      <c r="AE98">
        <f>VLOOKUP($B98,'Tillförd energi'!$B$1:$AS$566,MATCH(AE$1,'Tillförd energi'!$B$1:$AQ$1,0),FALSE)</f>
        <v>0</v>
      </c>
      <c r="AF98">
        <f>VLOOKUP($B98,'Tillförd energi'!$B$1:$AS$566,MATCH(AF$1,'Tillförd energi'!$B$1:$AQ$1,0),FALSE)</f>
        <v>295.39100000000002</v>
      </c>
      <c r="AG98">
        <f>IFERROR(VLOOKUP(B98,Miljö!$B$1:$S$476,9,FALSE)/1,0)</f>
        <v>18.332000000000001</v>
      </c>
      <c r="AI98">
        <f t="shared" si="8"/>
        <v>7761.574580999998</v>
      </c>
      <c r="AJ98">
        <f t="shared" si="9"/>
        <v>7779.9065809999984</v>
      </c>
      <c r="AK98">
        <f>IF(ISERROR(1/VLOOKUP($B98,Leveranser!$B$1:$S$500,MATCH("såld värme (gwh)",Leveranser!$B$1:$S$1,0),FALSE)),"",VLOOKUP($B98,Leveranser!$B$1:$S$500,MATCH("såld värme (gwh)",Leveranser!$B$1:$S$1,0),FALSE))</f>
        <v>7356.7280000000001</v>
      </c>
      <c r="AL98">
        <f>VLOOKUP($B98,Leveranser!$B$1:$Y$500,MATCH("Totalt såld fjärrvärme till andra fjärrvärmeföretag",Leveranser!$B$1:$AA$1,0),FALSE)</f>
        <v>620.70699999999999</v>
      </c>
      <c r="AM98">
        <f>IF(ISERROR(1/VLOOKUP($B98,Miljö!$B$1:$S$500,MATCH("Såld mängd produktionsspecifik fjärrvärme (GWh)",Miljö!$B$1:$R$1,0),FALSE)),0,VLOOKUP($B98,Miljö!$B$1:$S$500,MATCH("Såld mängd produktionsspecifik fjärrvärme (GWh)",Miljö!$B$1:$R$1,0),FALSE))</f>
        <v>228.339</v>
      </c>
      <c r="AN98" s="137">
        <f t="shared" si="10"/>
        <v>0.94560621305743175</v>
      </c>
      <c r="AP98" t="str">
        <f>VLOOKUP($B98,Miljövärden!$B$1:$H$446,7,FALSE)</f>
        <v>Ja</v>
      </c>
      <c r="AQ98" t="str">
        <f>VLOOKUP($B98,Miljövärden!$B$1:$H$446,6,FALSE)</f>
        <v>Nej</v>
      </c>
      <c r="AU98">
        <f t="shared" si="11"/>
        <v>960.38400000000001</v>
      </c>
      <c r="AV98">
        <f t="shared" si="12"/>
        <v>0.38388100000000003</v>
      </c>
      <c r="AW98">
        <f t="shared" si="13"/>
        <v>449.06569999999999</v>
      </c>
      <c r="AX98">
        <f t="shared" si="14"/>
        <v>414.06599999999997</v>
      </c>
      <c r="AZ98">
        <f t="shared" si="15"/>
        <v>1409.2355810000001</v>
      </c>
    </row>
    <row r="99" spans="1:61" x14ac:dyDescent="0.25">
      <c r="A99" s="2" t="s">
        <v>162</v>
      </c>
      <c r="B99" s="2" t="s">
        <v>167</v>
      </c>
      <c r="C99">
        <f>VLOOKUP($B99,'Tillförd energi'!$B$1:$AS$566,MATCH(C$1,'Tillförd energi'!$B$1:$AQ$1,0),FALSE)</f>
        <v>0</v>
      </c>
      <c r="D99">
        <f>VLOOKUP($B99,'Tillförd energi'!$B$1:$AS$566,MATCH(D$1,'Tillförd energi'!$B$1:$AQ$1,0),FALSE)</f>
        <v>0</v>
      </c>
      <c r="E99">
        <f>VLOOKUP($B99,'Tillförd energi'!$B$1:$AS$566,MATCH(E$1,'Tillförd energi'!$B$1:$AQ$1,0),FALSE)</f>
        <v>0</v>
      </c>
      <c r="F99">
        <f>VLOOKUP($B99,'Tillförd energi'!$B$1:$AS$566,MATCH(F$1,'Tillförd energi'!$B$1:$AQ$1,0),FALSE)</f>
        <v>0</v>
      </c>
      <c r="G99">
        <f>VLOOKUP($B99,'Tillförd energi'!$B$1:$AS$566,MATCH(G$1,'Tillförd energi'!$B$1:$AQ$1,0),FALSE)</f>
        <v>0</v>
      </c>
      <c r="H99">
        <f>VLOOKUP($B99,'Tillförd energi'!$B$1:$AS$566,MATCH(H$1,'Tillförd energi'!$B$1:$AQ$1,0),FALSE)</f>
        <v>0</v>
      </c>
      <c r="I99">
        <f>VLOOKUP($B99,'Tillförd energi'!$B$1:$AS$566,MATCH(I$1,'Tillförd energi'!$B$1:$AQ$1,0),FALSE)</f>
        <v>0</v>
      </c>
      <c r="J99">
        <f>VLOOKUP($B99,'Tillförd energi'!$B$1:$AS$566,MATCH(J$1,'Tillförd energi'!$B$1:$AQ$1,0),FALSE)</f>
        <v>0</v>
      </c>
      <c r="K99">
        <v>0</v>
      </c>
      <c r="L99">
        <f>VLOOKUP($B99,'Tillförd energi'!$B$1:$AS$566,MATCH(L$1,'Tillförd energi'!$B$1:$AQ$1,0),FALSE)</f>
        <v>0</v>
      </c>
      <c r="M99">
        <f>VLOOKUP($B99,'Tillförd energi'!$B$1:$AS$566,MATCH(M$1,'Tillförd energi'!$B$1:$AQ$1,0),FALSE)</f>
        <v>0</v>
      </c>
      <c r="N99">
        <f>VLOOKUP($B99,'Tillförd energi'!$B$1:$AS$566,MATCH(N$1,'Tillförd energi'!$B$1:$AQ$1,0),FALSE)</f>
        <v>0</v>
      </c>
      <c r="O99">
        <f>VLOOKUP($B99,'Tillförd energi'!$B$1:$AS$566,MATCH(O$1,'Tillförd energi'!$B$1:$AQ$1,0),FALSE)</f>
        <v>0</v>
      </c>
      <c r="P99">
        <f>VLOOKUP($B99,'Tillförd energi'!$B$1:$AS$566,MATCH(P$1,'Tillförd energi'!$B$1:$AQ$1,0),FALSE)</f>
        <v>0</v>
      </c>
      <c r="Q99">
        <f>VLOOKUP($B99,'Tillförd energi'!$B$1:$AS$566,MATCH(Q$1,'Tillförd energi'!$B$1:$AQ$1,0),FALSE)</f>
        <v>0</v>
      </c>
      <c r="R99">
        <f>VLOOKUP($B99,'Tillförd energi'!$B$1:$AS$566,MATCH(R$1,'Tillförd energi'!$B$1:$AQ$1,0),FALSE)</f>
        <v>0</v>
      </c>
      <c r="S99">
        <f>VLOOKUP($B99,'Tillförd energi'!$B$1:$AS$566,MATCH(S$1,'Tillförd energi'!$B$1:$AQ$1,0),FALSE)</f>
        <v>0</v>
      </c>
      <c r="T99">
        <f>VLOOKUP($B99,'Tillförd energi'!$B$1:$AS$566,MATCH(T$1,'Tillförd energi'!$B$1:$AQ$1,0),FALSE)</f>
        <v>0</v>
      </c>
      <c r="U99">
        <f>VLOOKUP($B99,'Tillförd energi'!$B$1:$AS$566,MATCH(U$1,'Tillförd energi'!$B$1:$AQ$1,0),FALSE)</f>
        <v>0</v>
      </c>
      <c r="V99">
        <f>VLOOKUP($B99,'Tillförd energi'!$B$1:$AS$566,MATCH(V$1,'Tillförd energi'!$B$1:$AQ$1,0),FALSE)</f>
        <v>0</v>
      </c>
      <c r="W99">
        <f>VLOOKUP($B99,'Tillförd energi'!$B$1:$AS$566,MATCH(W$1,'Tillförd energi'!$B$1:$AQ$1,0),FALSE)</f>
        <v>0</v>
      </c>
      <c r="X99">
        <f>VLOOKUP($B99,'Tillförd energi'!$B$1:$AS$566,MATCH(X$1,'Tillförd energi'!$B$1:$AQ$1,0),FALSE)</f>
        <v>0</v>
      </c>
      <c r="Y99">
        <f>VLOOKUP($B99,'Tillförd energi'!$B$1:$AS$566,MATCH(Y$1,'Tillförd energi'!$B$1:$AQ$1,0),FALSE)</f>
        <v>0</v>
      </c>
      <c r="Z99">
        <f>VLOOKUP($B99,'Tillförd energi'!$B$1:$AS$566,MATCH(Z$1,'Tillförd energi'!$B$1:$AQ$1,0),FALSE)</f>
        <v>0</v>
      </c>
      <c r="AA99">
        <f>VLOOKUP($B99,'Tillförd energi'!$B$1:$AS$566,MATCH(AA$1,'Tillförd energi'!$B$1:$AQ$1,0),FALSE)</f>
        <v>0</v>
      </c>
      <c r="AB99">
        <f>VLOOKUP($B99,'Tillförd energi'!$B$1:$AS$566,MATCH(AB$1,'Tillförd energi'!$B$1:$AQ$1,0),FALSE)</f>
        <v>0</v>
      </c>
      <c r="AC99">
        <f>VLOOKUP($B99,'Tillförd energi'!$B$1:$AS$566,MATCH(AC$1,'Tillförd energi'!$B$1:$AQ$1,0),FALSE)</f>
        <v>0</v>
      </c>
      <c r="AD99">
        <f>VLOOKUP($B99,'Tillförd energi'!$B$1:$AS$566,MATCH(AD$1,'Tillförd energi'!$B$1:$AQ$1,0),FALSE)</f>
        <v>0</v>
      </c>
      <c r="AE99">
        <f>VLOOKUP($B99,'Tillförd energi'!$B$1:$AS$566,MATCH(AE$1,'Tillförd energi'!$B$1:$AQ$1,0),FALSE)</f>
        <v>0</v>
      </c>
      <c r="AF99">
        <f>VLOOKUP($B99,'Tillförd energi'!$B$1:$AS$566,MATCH(AF$1,'Tillförd energi'!$B$1:$AQ$1,0),FALSE)</f>
        <v>0</v>
      </c>
      <c r="AG99">
        <f>IFERROR(VLOOKUP(B99,Miljö!$B$1:$S$476,9,FALSE)/1,0)</f>
        <v>0</v>
      </c>
      <c r="AI99">
        <f t="shared" si="8"/>
        <v>0</v>
      </c>
      <c r="AJ99">
        <f t="shared" si="9"/>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37" t="str">
        <f t="shared" si="10"/>
        <v/>
      </c>
      <c r="AP99" t="str">
        <f>VLOOKUP($B99,Miljövärden!$B$1:$H$446,7,FALSE)</f>
        <v>Nej</v>
      </c>
      <c r="AQ99" t="str">
        <f>VLOOKUP($B99,Miljövärden!$B$1:$H$446,6,FALSE)</f>
        <v>Nej</v>
      </c>
      <c r="AU99">
        <f t="shared" si="11"/>
        <v>0</v>
      </c>
      <c r="AV99">
        <f t="shared" si="12"/>
        <v>0</v>
      </c>
      <c r="AW99">
        <f t="shared" si="13"/>
        <v>0</v>
      </c>
      <c r="AX99">
        <f t="shared" si="14"/>
        <v>0</v>
      </c>
      <c r="AZ99">
        <f t="shared" si="15"/>
        <v>0</v>
      </c>
      <c r="BE99"/>
      <c r="BF99"/>
      <c r="BG99"/>
      <c r="BH99"/>
      <c r="BI99"/>
    </row>
    <row r="100" spans="1:61" x14ac:dyDescent="0.25">
      <c r="A100" s="2" t="s">
        <v>162</v>
      </c>
      <c r="B100" s="2" t="s">
        <v>168</v>
      </c>
      <c r="C100">
        <f>VLOOKUP($B100,'Tillförd energi'!$B$1:$AS$566,MATCH(C$1,'Tillförd energi'!$B$1:$AQ$1,0),FALSE)</f>
        <v>0</v>
      </c>
      <c r="D100">
        <f>VLOOKUP($B100,'Tillförd energi'!$B$1:$AS$566,MATCH(D$1,'Tillförd energi'!$B$1:$AQ$1,0),FALSE)</f>
        <v>0</v>
      </c>
      <c r="E100">
        <f>VLOOKUP($B100,'Tillförd energi'!$B$1:$AS$566,MATCH(E$1,'Tillförd energi'!$B$1:$AQ$1,0),FALSE)</f>
        <v>0</v>
      </c>
      <c r="F100">
        <f>VLOOKUP($B100,'Tillförd energi'!$B$1:$AS$566,MATCH(F$1,'Tillförd energi'!$B$1:$AQ$1,0),FALSE)</f>
        <v>0</v>
      </c>
      <c r="G100">
        <f>VLOOKUP($B100,'Tillförd energi'!$B$1:$AS$566,MATCH(G$1,'Tillförd energi'!$B$1:$AQ$1,0),FALSE)</f>
        <v>0</v>
      </c>
      <c r="H100">
        <f>VLOOKUP($B100,'Tillförd energi'!$B$1:$AS$566,MATCH(H$1,'Tillförd energi'!$B$1:$AQ$1,0),FALSE)</f>
        <v>0</v>
      </c>
      <c r="I100">
        <f>VLOOKUP($B100,'Tillförd energi'!$B$1:$AS$566,MATCH(I$1,'Tillförd energi'!$B$1:$AQ$1,0),FALSE)</f>
        <v>0</v>
      </c>
      <c r="J100">
        <f>VLOOKUP($B100,'Tillförd energi'!$B$1:$AS$566,MATCH(J$1,'Tillförd energi'!$B$1:$AQ$1,0),FALSE)</f>
        <v>0</v>
      </c>
      <c r="K100">
        <v>0</v>
      </c>
      <c r="L100">
        <f>VLOOKUP($B100,'Tillförd energi'!$B$1:$AS$566,MATCH(L$1,'Tillförd energi'!$B$1:$AQ$1,0),FALSE)</f>
        <v>0</v>
      </c>
      <c r="M100">
        <f>VLOOKUP($B100,'Tillförd energi'!$B$1:$AS$566,MATCH(M$1,'Tillförd energi'!$B$1:$AQ$1,0),FALSE)</f>
        <v>0</v>
      </c>
      <c r="N100">
        <f>VLOOKUP($B100,'Tillförd energi'!$B$1:$AS$566,MATCH(N$1,'Tillförd energi'!$B$1:$AQ$1,0),FALSE)</f>
        <v>0</v>
      </c>
      <c r="O100">
        <f>VLOOKUP($B100,'Tillförd energi'!$B$1:$AS$566,MATCH(O$1,'Tillförd energi'!$B$1:$AQ$1,0),FALSE)</f>
        <v>0</v>
      </c>
      <c r="P100">
        <f>VLOOKUP($B100,'Tillförd energi'!$B$1:$AS$566,MATCH(P$1,'Tillförd energi'!$B$1:$AQ$1,0),FALSE)</f>
        <v>0</v>
      </c>
      <c r="Q100">
        <f>VLOOKUP($B100,'Tillförd energi'!$B$1:$AS$566,MATCH(Q$1,'Tillförd energi'!$B$1:$AQ$1,0),FALSE)</f>
        <v>0</v>
      </c>
      <c r="R100">
        <f>VLOOKUP($B100,'Tillförd energi'!$B$1:$AS$566,MATCH(R$1,'Tillförd energi'!$B$1:$AQ$1,0),FALSE)</f>
        <v>0</v>
      </c>
      <c r="S100">
        <f>VLOOKUP($B100,'Tillförd energi'!$B$1:$AS$566,MATCH(S$1,'Tillförd energi'!$B$1:$AQ$1,0),FALSE)</f>
        <v>0</v>
      </c>
      <c r="T100">
        <f>VLOOKUP($B100,'Tillförd energi'!$B$1:$AS$566,MATCH(T$1,'Tillförd energi'!$B$1:$AQ$1,0),FALSE)</f>
        <v>0</v>
      </c>
      <c r="U100">
        <f>VLOOKUP($B100,'Tillförd energi'!$B$1:$AS$566,MATCH(U$1,'Tillförd energi'!$B$1:$AQ$1,0),FALSE)</f>
        <v>0</v>
      </c>
      <c r="V100">
        <f>VLOOKUP($B100,'Tillförd energi'!$B$1:$AS$566,MATCH(V$1,'Tillförd energi'!$B$1:$AQ$1,0),FALSE)</f>
        <v>0</v>
      </c>
      <c r="W100">
        <f>VLOOKUP($B100,'Tillförd energi'!$B$1:$AS$566,MATCH(W$1,'Tillförd energi'!$B$1:$AQ$1,0),FALSE)</f>
        <v>0</v>
      </c>
      <c r="X100">
        <f>VLOOKUP($B100,'Tillförd energi'!$B$1:$AS$566,MATCH(X$1,'Tillförd energi'!$B$1:$AQ$1,0),FALSE)</f>
        <v>0</v>
      </c>
      <c r="Y100">
        <f>VLOOKUP($B100,'Tillförd energi'!$B$1:$AS$566,MATCH(Y$1,'Tillförd energi'!$B$1:$AQ$1,0),FALSE)</f>
        <v>0</v>
      </c>
      <c r="Z100">
        <f>VLOOKUP($B100,'Tillförd energi'!$B$1:$AS$566,MATCH(Z$1,'Tillförd energi'!$B$1:$AQ$1,0),FALSE)</f>
        <v>0</v>
      </c>
      <c r="AA100">
        <f>VLOOKUP($B100,'Tillförd energi'!$B$1:$AS$566,MATCH(AA$1,'Tillförd energi'!$B$1:$AQ$1,0),FALSE)</f>
        <v>0</v>
      </c>
      <c r="AB100">
        <f>VLOOKUP($B100,'Tillförd energi'!$B$1:$AS$566,MATCH(AB$1,'Tillförd energi'!$B$1:$AQ$1,0),FALSE)</f>
        <v>0</v>
      </c>
      <c r="AC100">
        <f>VLOOKUP($B100,'Tillförd energi'!$B$1:$AS$566,MATCH(AC$1,'Tillförd energi'!$B$1:$AQ$1,0),FALSE)</f>
        <v>0</v>
      </c>
      <c r="AD100">
        <f>VLOOKUP($B100,'Tillförd energi'!$B$1:$AS$566,MATCH(AD$1,'Tillförd energi'!$B$1:$AQ$1,0),FALSE)</f>
        <v>0</v>
      </c>
      <c r="AE100">
        <f>VLOOKUP($B100,'Tillförd energi'!$B$1:$AS$566,MATCH(AE$1,'Tillförd energi'!$B$1:$AQ$1,0),FALSE)</f>
        <v>0</v>
      </c>
      <c r="AF100">
        <f>VLOOKUP($B100,'Tillförd energi'!$B$1:$AS$566,MATCH(AF$1,'Tillförd energi'!$B$1:$AQ$1,0),FALSE)</f>
        <v>0</v>
      </c>
      <c r="AG100">
        <f>IFERROR(VLOOKUP(B100,Miljö!$B$1:$S$476,9,FALSE)/1,0)</f>
        <v>0</v>
      </c>
      <c r="AI100">
        <f t="shared" si="8"/>
        <v>0</v>
      </c>
      <c r="AJ100">
        <f t="shared" si="9"/>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37" t="str">
        <f t="shared" si="10"/>
        <v/>
      </c>
      <c r="AP100" t="str">
        <f>VLOOKUP($B100,Miljövärden!$B$1:$H$446,7,FALSE)</f>
        <v>Nej</v>
      </c>
      <c r="AQ100" t="str">
        <f>VLOOKUP($B100,Miljövärden!$B$1:$H$446,6,FALSE)</f>
        <v>Nej</v>
      </c>
      <c r="AU100">
        <f t="shared" si="11"/>
        <v>0</v>
      </c>
      <c r="AV100">
        <f t="shared" si="12"/>
        <v>0</v>
      </c>
      <c r="AW100">
        <f t="shared" si="13"/>
        <v>0</v>
      </c>
      <c r="AX100">
        <f t="shared" si="14"/>
        <v>0</v>
      </c>
      <c r="AZ100">
        <f t="shared" si="15"/>
        <v>0</v>
      </c>
      <c r="BE100"/>
      <c r="BF100"/>
      <c r="BG100"/>
      <c r="BH100"/>
      <c r="BI100"/>
    </row>
    <row r="101" spans="1:61" x14ac:dyDescent="0.25">
      <c r="A101" s="2" t="s">
        <v>162</v>
      </c>
      <c r="B101" s="2" t="s">
        <v>169</v>
      </c>
      <c r="C101">
        <f>VLOOKUP($B101,'Tillförd energi'!$B$1:$AS$566,MATCH(C$1,'Tillförd energi'!$B$1:$AQ$1,0),FALSE)</f>
        <v>0</v>
      </c>
      <c r="D101">
        <f>VLOOKUP($B101,'Tillförd energi'!$B$1:$AS$566,MATCH(D$1,'Tillförd energi'!$B$1:$AQ$1,0),FALSE)</f>
        <v>0</v>
      </c>
      <c r="E101">
        <f>VLOOKUP($B101,'Tillförd energi'!$B$1:$AS$566,MATCH(E$1,'Tillförd energi'!$B$1:$AQ$1,0),FALSE)</f>
        <v>0</v>
      </c>
      <c r="F101">
        <f>VLOOKUP($B101,'Tillförd energi'!$B$1:$AS$566,MATCH(F$1,'Tillförd energi'!$B$1:$AQ$1,0),FALSE)</f>
        <v>0</v>
      </c>
      <c r="G101">
        <f>VLOOKUP($B101,'Tillförd energi'!$B$1:$AS$566,MATCH(G$1,'Tillförd energi'!$B$1:$AQ$1,0),FALSE)</f>
        <v>0</v>
      </c>
      <c r="H101">
        <f>VLOOKUP($B101,'Tillförd energi'!$B$1:$AS$566,MATCH(H$1,'Tillförd energi'!$B$1:$AQ$1,0),FALSE)</f>
        <v>0</v>
      </c>
      <c r="I101">
        <f>VLOOKUP($B101,'Tillförd energi'!$B$1:$AS$566,MATCH(I$1,'Tillförd energi'!$B$1:$AQ$1,0),FALSE)</f>
        <v>0</v>
      </c>
      <c r="J101">
        <f>VLOOKUP($B101,'Tillförd energi'!$B$1:$AS$566,MATCH(J$1,'Tillförd energi'!$B$1:$AQ$1,0),FALSE)</f>
        <v>0</v>
      </c>
      <c r="K101">
        <v>0</v>
      </c>
      <c r="L101">
        <f>VLOOKUP($B101,'Tillförd energi'!$B$1:$AS$566,MATCH(L$1,'Tillförd energi'!$B$1:$AQ$1,0),FALSE)</f>
        <v>0</v>
      </c>
      <c r="M101">
        <f>VLOOKUP($B101,'Tillförd energi'!$B$1:$AS$566,MATCH(M$1,'Tillförd energi'!$B$1:$AQ$1,0),FALSE)</f>
        <v>0</v>
      </c>
      <c r="N101">
        <f>VLOOKUP($B101,'Tillförd energi'!$B$1:$AS$566,MATCH(N$1,'Tillförd energi'!$B$1:$AQ$1,0),FALSE)</f>
        <v>0</v>
      </c>
      <c r="O101">
        <f>VLOOKUP($B101,'Tillförd energi'!$B$1:$AS$566,MATCH(O$1,'Tillförd energi'!$B$1:$AQ$1,0),FALSE)</f>
        <v>0</v>
      </c>
      <c r="P101">
        <f>VLOOKUP($B101,'Tillförd energi'!$B$1:$AS$566,MATCH(P$1,'Tillförd energi'!$B$1:$AQ$1,0),FALSE)</f>
        <v>0</v>
      </c>
      <c r="Q101">
        <f>VLOOKUP($B101,'Tillförd energi'!$B$1:$AS$566,MATCH(Q$1,'Tillförd energi'!$B$1:$AQ$1,0),FALSE)</f>
        <v>0</v>
      </c>
      <c r="R101">
        <f>VLOOKUP($B101,'Tillförd energi'!$B$1:$AS$566,MATCH(R$1,'Tillförd energi'!$B$1:$AQ$1,0),FALSE)</f>
        <v>0</v>
      </c>
      <c r="S101">
        <f>VLOOKUP($B101,'Tillförd energi'!$B$1:$AS$566,MATCH(S$1,'Tillförd energi'!$B$1:$AQ$1,0),FALSE)</f>
        <v>0</v>
      </c>
      <c r="T101">
        <f>VLOOKUP($B101,'Tillförd energi'!$B$1:$AS$566,MATCH(T$1,'Tillförd energi'!$B$1:$AQ$1,0),FALSE)</f>
        <v>0</v>
      </c>
      <c r="U101">
        <f>VLOOKUP($B101,'Tillförd energi'!$B$1:$AS$566,MATCH(U$1,'Tillförd energi'!$B$1:$AQ$1,0),FALSE)</f>
        <v>0</v>
      </c>
      <c r="V101">
        <f>VLOOKUP($B101,'Tillförd energi'!$B$1:$AS$566,MATCH(V$1,'Tillförd energi'!$B$1:$AQ$1,0),FALSE)</f>
        <v>0</v>
      </c>
      <c r="W101">
        <f>VLOOKUP($B101,'Tillförd energi'!$B$1:$AS$566,MATCH(W$1,'Tillförd energi'!$B$1:$AQ$1,0),FALSE)</f>
        <v>0</v>
      </c>
      <c r="X101">
        <f>VLOOKUP($B101,'Tillförd energi'!$B$1:$AS$566,MATCH(X$1,'Tillförd energi'!$B$1:$AQ$1,0),FALSE)</f>
        <v>0</v>
      </c>
      <c r="Y101">
        <f>VLOOKUP($B101,'Tillförd energi'!$B$1:$AS$566,MATCH(Y$1,'Tillförd energi'!$B$1:$AQ$1,0),FALSE)</f>
        <v>0</v>
      </c>
      <c r="Z101">
        <f>VLOOKUP($B101,'Tillförd energi'!$B$1:$AS$566,MATCH(Z$1,'Tillförd energi'!$B$1:$AQ$1,0),FALSE)</f>
        <v>0</v>
      </c>
      <c r="AA101">
        <f>VLOOKUP($B101,'Tillförd energi'!$B$1:$AS$566,MATCH(AA$1,'Tillförd energi'!$B$1:$AQ$1,0),FALSE)</f>
        <v>0</v>
      </c>
      <c r="AB101">
        <f>VLOOKUP($B101,'Tillförd energi'!$B$1:$AS$566,MATCH(AB$1,'Tillförd energi'!$B$1:$AQ$1,0),FALSE)</f>
        <v>0</v>
      </c>
      <c r="AC101">
        <f>VLOOKUP($B101,'Tillförd energi'!$B$1:$AS$566,MATCH(AC$1,'Tillförd energi'!$B$1:$AQ$1,0),FALSE)</f>
        <v>0</v>
      </c>
      <c r="AD101">
        <f>VLOOKUP($B101,'Tillförd energi'!$B$1:$AS$566,MATCH(AD$1,'Tillförd energi'!$B$1:$AQ$1,0),FALSE)</f>
        <v>0</v>
      </c>
      <c r="AE101">
        <f>VLOOKUP($B101,'Tillförd energi'!$B$1:$AS$566,MATCH(AE$1,'Tillförd energi'!$B$1:$AQ$1,0),FALSE)</f>
        <v>0</v>
      </c>
      <c r="AF101">
        <f>VLOOKUP($B101,'Tillförd energi'!$B$1:$AS$566,MATCH(AF$1,'Tillförd energi'!$B$1:$AQ$1,0),FALSE)</f>
        <v>0</v>
      </c>
      <c r="AG101">
        <f>IFERROR(VLOOKUP(B101,Miljö!$B$1:$S$476,9,FALSE)/1,0)</f>
        <v>0</v>
      </c>
      <c r="AI101">
        <f t="shared" si="8"/>
        <v>0</v>
      </c>
      <c r="AJ101">
        <f t="shared" si="9"/>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37" t="str">
        <f t="shared" si="10"/>
        <v/>
      </c>
      <c r="AP101" t="str">
        <f>VLOOKUP($B101,Miljövärden!$B$1:$H$446,7,FALSE)</f>
        <v>Nej</v>
      </c>
      <c r="AQ101" t="str">
        <f>VLOOKUP($B101,Miljövärden!$B$1:$H$446,6,FALSE)</f>
        <v>Nej</v>
      </c>
      <c r="AU101">
        <f t="shared" si="11"/>
        <v>0</v>
      </c>
      <c r="AV101">
        <f t="shared" si="12"/>
        <v>0</v>
      </c>
      <c r="AW101">
        <f t="shared" si="13"/>
        <v>0</v>
      </c>
      <c r="AX101">
        <f t="shared" si="14"/>
        <v>0</v>
      </c>
      <c r="AZ101">
        <f t="shared" si="15"/>
        <v>0</v>
      </c>
      <c r="BE101"/>
      <c r="BF101"/>
      <c r="BG101"/>
      <c r="BH101"/>
      <c r="BI101"/>
    </row>
    <row r="102" spans="1:61" x14ac:dyDescent="0.25">
      <c r="A102" s="2" t="s">
        <v>162</v>
      </c>
      <c r="B102" s="2" t="s">
        <v>170</v>
      </c>
      <c r="C102">
        <f>VLOOKUP($B102,'Tillförd energi'!$B$1:$AS$566,MATCH(C$1,'Tillförd energi'!$B$1:$AQ$1,0),FALSE)</f>
        <v>0</v>
      </c>
      <c r="D102">
        <f>VLOOKUP($B102,'Tillförd energi'!$B$1:$AS$566,MATCH(D$1,'Tillförd energi'!$B$1:$AQ$1,0),FALSE)</f>
        <v>6.3860000000000001</v>
      </c>
      <c r="E102">
        <f>VLOOKUP($B102,'Tillförd energi'!$B$1:$AS$566,MATCH(E$1,'Tillförd energi'!$B$1:$AQ$1,0),FALSE)</f>
        <v>0</v>
      </c>
      <c r="F102">
        <f>VLOOKUP($B102,'Tillförd energi'!$B$1:$AS$566,MATCH(F$1,'Tillförd energi'!$B$1:$AQ$1,0),FALSE)</f>
        <v>0</v>
      </c>
      <c r="G102">
        <f>VLOOKUP($B102,'Tillförd energi'!$B$1:$AS$566,MATCH(G$1,'Tillförd energi'!$B$1:$AQ$1,0),FALSE)</f>
        <v>0</v>
      </c>
      <c r="H102">
        <f>VLOOKUP($B102,'Tillförd energi'!$B$1:$AS$566,MATCH(H$1,'Tillförd energi'!$B$1:$AQ$1,0),FALSE)</f>
        <v>0</v>
      </c>
      <c r="I102">
        <f>VLOOKUP($B102,'Tillförd energi'!$B$1:$AS$566,MATCH(I$1,'Tillförd energi'!$B$1:$AQ$1,0),FALSE)</f>
        <v>0</v>
      </c>
      <c r="J102">
        <f>VLOOKUP($B102,'Tillförd energi'!$B$1:$AS$566,MATCH(J$1,'Tillförd energi'!$B$1:$AQ$1,0),FALSE)</f>
        <v>1.746</v>
      </c>
      <c r="K102">
        <v>0</v>
      </c>
      <c r="L102">
        <f>VLOOKUP($B102,'Tillförd energi'!$B$1:$AS$566,MATCH(L$1,'Tillförd energi'!$B$1:$AQ$1,0),FALSE)</f>
        <v>0</v>
      </c>
      <c r="M102">
        <f>VLOOKUP($B102,'Tillförd energi'!$B$1:$AS$566,MATCH(M$1,'Tillförd energi'!$B$1:$AQ$1,0),FALSE)</f>
        <v>0</v>
      </c>
      <c r="N102">
        <f>VLOOKUP($B102,'Tillförd energi'!$B$1:$AS$566,MATCH(N$1,'Tillförd energi'!$B$1:$AQ$1,0),FALSE)</f>
        <v>0</v>
      </c>
      <c r="O102">
        <f>VLOOKUP($B102,'Tillförd energi'!$B$1:$AS$566,MATCH(O$1,'Tillförd energi'!$B$1:$AQ$1,0),FALSE)</f>
        <v>0</v>
      </c>
      <c r="P102">
        <f>VLOOKUP($B102,'Tillförd energi'!$B$1:$AS$566,MATCH(P$1,'Tillförd energi'!$B$1:$AQ$1,0),FALSE)</f>
        <v>0</v>
      </c>
      <c r="Q102">
        <f>VLOOKUP($B102,'Tillförd energi'!$B$1:$AS$566,MATCH(Q$1,'Tillförd energi'!$B$1:$AQ$1,0),FALSE)</f>
        <v>0</v>
      </c>
      <c r="R102">
        <f>VLOOKUP($B102,'Tillförd energi'!$B$1:$AS$566,MATCH(R$1,'Tillförd energi'!$B$1:$AQ$1,0),FALSE)</f>
        <v>0</v>
      </c>
      <c r="S102">
        <f>VLOOKUP($B102,'Tillförd energi'!$B$1:$AS$566,MATCH(S$1,'Tillförd energi'!$B$1:$AQ$1,0),FALSE)</f>
        <v>0</v>
      </c>
      <c r="T102">
        <f>VLOOKUP($B102,'Tillförd energi'!$B$1:$AS$566,MATCH(T$1,'Tillförd energi'!$B$1:$AQ$1,0),FALSE)</f>
        <v>0</v>
      </c>
      <c r="U102">
        <f>VLOOKUP($B102,'Tillförd energi'!$B$1:$AS$566,MATCH(U$1,'Tillförd energi'!$B$1:$AQ$1,0),FALSE)</f>
        <v>0</v>
      </c>
      <c r="V102">
        <f>VLOOKUP($B102,'Tillförd energi'!$B$1:$AS$566,MATCH(V$1,'Tillförd energi'!$B$1:$AQ$1,0),FALSE)</f>
        <v>0</v>
      </c>
      <c r="W102">
        <f>VLOOKUP($B102,'Tillförd energi'!$B$1:$AS$566,MATCH(W$1,'Tillförd energi'!$B$1:$AQ$1,0),FALSE)</f>
        <v>54.094999999999999</v>
      </c>
      <c r="X102">
        <f>VLOOKUP($B102,'Tillförd energi'!$B$1:$AS$566,MATCH(X$1,'Tillförd energi'!$B$1:$AQ$1,0),FALSE)</f>
        <v>0</v>
      </c>
      <c r="Y102">
        <f>VLOOKUP($B102,'Tillförd energi'!$B$1:$AS$566,MATCH(Y$1,'Tillförd energi'!$B$1:$AQ$1,0),FALSE)</f>
        <v>0</v>
      </c>
      <c r="Z102">
        <f>VLOOKUP($B102,'Tillförd energi'!$B$1:$AS$566,MATCH(Z$1,'Tillförd energi'!$B$1:$AQ$1,0),FALSE)</f>
        <v>0</v>
      </c>
      <c r="AA102">
        <f>VLOOKUP($B102,'Tillförd energi'!$B$1:$AS$566,MATCH(AA$1,'Tillförd energi'!$B$1:$AQ$1,0),FALSE)</f>
        <v>0</v>
      </c>
      <c r="AB102">
        <f>VLOOKUP($B102,'Tillförd energi'!$B$1:$AS$566,MATCH(AB$1,'Tillförd energi'!$B$1:$AQ$1,0),FALSE)</f>
        <v>0</v>
      </c>
      <c r="AC102">
        <f>VLOOKUP($B102,'Tillförd energi'!$B$1:$AS$566,MATCH(AC$1,'Tillförd energi'!$B$1:$AQ$1,0),FALSE)</f>
        <v>0</v>
      </c>
      <c r="AD102">
        <f>VLOOKUP($B102,'Tillförd energi'!$B$1:$AS$566,MATCH(AD$1,'Tillförd energi'!$B$1:$AQ$1,0),FALSE)</f>
        <v>0</v>
      </c>
      <c r="AE102">
        <f>VLOOKUP($B102,'Tillförd energi'!$B$1:$AS$566,MATCH(AE$1,'Tillförd energi'!$B$1:$AQ$1,0),FALSE)</f>
        <v>0</v>
      </c>
      <c r="AF102">
        <f>VLOOKUP($B102,'Tillförd energi'!$B$1:$AS$566,MATCH(AF$1,'Tillförd energi'!$B$1:$AQ$1,0),FALSE)</f>
        <v>1.155</v>
      </c>
      <c r="AG102">
        <f>IFERROR(VLOOKUP(B102,Miljö!$B$1:$S$476,9,FALSE)/1,0)</f>
        <v>0</v>
      </c>
      <c r="AI102">
        <f t="shared" si="8"/>
        <v>63.381999999999998</v>
      </c>
      <c r="AJ102">
        <f t="shared" si="9"/>
        <v>63.381999999999998</v>
      </c>
      <c r="AK102">
        <f>IF(ISERROR(1/VLOOKUP($B102,Leveranser!$B$1:$S$500,MATCH("såld värme (gwh)",Leveranser!$B$1:$S$1,0),FALSE)),"",VLOOKUP($B102,Leveranser!$B$1:$S$500,MATCH("såld värme (gwh)",Leveranser!$B$1:$S$1,0),FALSE))</f>
        <v>47.481000000000002</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37">
        <f t="shared" si="10"/>
        <v>0.74912435707298608</v>
      </c>
      <c r="AP102" t="str">
        <f>VLOOKUP($B102,Miljövärden!$B$1:$H$446,7,FALSE)</f>
        <v>Ja</v>
      </c>
      <c r="AQ102" t="str">
        <f>VLOOKUP($B102,Miljövärden!$B$1:$H$446,6,FALSE)</f>
        <v>Nej</v>
      </c>
      <c r="AU102">
        <f t="shared" si="11"/>
        <v>1.155</v>
      </c>
      <c r="AV102">
        <f t="shared" si="12"/>
        <v>0</v>
      </c>
      <c r="AW102">
        <f t="shared" si="13"/>
        <v>0</v>
      </c>
      <c r="AX102">
        <f t="shared" si="14"/>
        <v>0</v>
      </c>
      <c r="AZ102">
        <f t="shared" si="15"/>
        <v>54.094999999999999</v>
      </c>
      <c r="BE102"/>
      <c r="BF102"/>
      <c r="BG102"/>
      <c r="BH102"/>
      <c r="BI102"/>
    </row>
    <row r="103" spans="1:61" x14ac:dyDescent="0.25">
      <c r="A103" s="2" t="s">
        <v>162</v>
      </c>
      <c r="B103" s="2" t="s">
        <v>171</v>
      </c>
      <c r="C103">
        <f>VLOOKUP($B103,'Tillförd energi'!$B$1:$AS$566,MATCH(C$1,'Tillförd energi'!$B$1:$AQ$1,0),FALSE)</f>
        <v>0</v>
      </c>
      <c r="D103">
        <f>VLOOKUP($B103,'Tillförd energi'!$B$1:$AS$566,MATCH(D$1,'Tillförd energi'!$B$1:$AQ$1,0),FALSE)</f>
        <v>0</v>
      </c>
      <c r="E103">
        <f>VLOOKUP($B103,'Tillförd energi'!$B$1:$AS$566,MATCH(E$1,'Tillförd energi'!$B$1:$AQ$1,0),FALSE)</f>
        <v>0</v>
      </c>
      <c r="F103">
        <f>VLOOKUP($B103,'Tillförd energi'!$B$1:$AS$566,MATCH(F$1,'Tillförd energi'!$B$1:$AQ$1,0),FALSE)</f>
        <v>0</v>
      </c>
      <c r="G103">
        <f>VLOOKUP($B103,'Tillförd energi'!$B$1:$AS$566,MATCH(G$1,'Tillförd energi'!$B$1:$AQ$1,0),FALSE)</f>
        <v>0</v>
      </c>
      <c r="H103">
        <f>VLOOKUP($B103,'Tillförd energi'!$B$1:$AS$566,MATCH(H$1,'Tillförd energi'!$B$1:$AQ$1,0),FALSE)</f>
        <v>0</v>
      </c>
      <c r="I103">
        <f>VLOOKUP($B103,'Tillförd energi'!$B$1:$AS$566,MATCH(I$1,'Tillförd energi'!$B$1:$AQ$1,0),FALSE)</f>
        <v>0</v>
      </c>
      <c r="J103">
        <f>VLOOKUP($B103,'Tillförd energi'!$B$1:$AS$566,MATCH(J$1,'Tillförd energi'!$B$1:$AQ$1,0),FALSE)</f>
        <v>0</v>
      </c>
      <c r="K103">
        <v>0</v>
      </c>
      <c r="L103">
        <f>VLOOKUP($B103,'Tillförd energi'!$B$1:$AS$566,MATCH(L$1,'Tillförd energi'!$B$1:$AQ$1,0),FALSE)</f>
        <v>0</v>
      </c>
      <c r="M103">
        <f>VLOOKUP($B103,'Tillförd energi'!$B$1:$AS$566,MATCH(M$1,'Tillförd energi'!$B$1:$AQ$1,0),FALSE)</f>
        <v>0</v>
      </c>
      <c r="N103">
        <f>VLOOKUP($B103,'Tillförd energi'!$B$1:$AS$566,MATCH(N$1,'Tillförd energi'!$B$1:$AQ$1,0),FALSE)</f>
        <v>0</v>
      </c>
      <c r="O103">
        <f>VLOOKUP($B103,'Tillförd energi'!$B$1:$AS$566,MATCH(O$1,'Tillförd energi'!$B$1:$AQ$1,0),FALSE)</f>
        <v>0</v>
      </c>
      <c r="P103">
        <f>VLOOKUP($B103,'Tillförd energi'!$B$1:$AS$566,MATCH(P$1,'Tillförd energi'!$B$1:$AQ$1,0),FALSE)</f>
        <v>0</v>
      </c>
      <c r="Q103">
        <f>VLOOKUP($B103,'Tillförd energi'!$B$1:$AS$566,MATCH(Q$1,'Tillförd energi'!$B$1:$AQ$1,0),FALSE)</f>
        <v>0</v>
      </c>
      <c r="R103">
        <f>VLOOKUP($B103,'Tillförd energi'!$B$1:$AS$566,MATCH(R$1,'Tillförd energi'!$B$1:$AQ$1,0),FALSE)</f>
        <v>0</v>
      </c>
      <c r="S103">
        <f>VLOOKUP($B103,'Tillförd energi'!$B$1:$AS$566,MATCH(S$1,'Tillförd energi'!$B$1:$AQ$1,0),FALSE)</f>
        <v>0</v>
      </c>
      <c r="T103">
        <f>VLOOKUP($B103,'Tillförd energi'!$B$1:$AS$566,MATCH(T$1,'Tillförd energi'!$B$1:$AQ$1,0),FALSE)</f>
        <v>0</v>
      </c>
      <c r="U103">
        <f>VLOOKUP($B103,'Tillförd energi'!$B$1:$AS$566,MATCH(U$1,'Tillförd energi'!$B$1:$AQ$1,0),FALSE)</f>
        <v>0</v>
      </c>
      <c r="V103">
        <f>VLOOKUP($B103,'Tillförd energi'!$B$1:$AS$566,MATCH(V$1,'Tillförd energi'!$B$1:$AQ$1,0),FALSE)</f>
        <v>0</v>
      </c>
      <c r="W103">
        <f>VLOOKUP($B103,'Tillförd energi'!$B$1:$AS$566,MATCH(W$1,'Tillförd energi'!$B$1:$AQ$1,0),FALSE)</f>
        <v>0</v>
      </c>
      <c r="X103">
        <f>VLOOKUP($B103,'Tillförd energi'!$B$1:$AS$566,MATCH(X$1,'Tillförd energi'!$B$1:$AQ$1,0),FALSE)</f>
        <v>0</v>
      </c>
      <c r="Y103">
        <f>VLOOKUP($B103,'Tillförd energi'!$B$1:$AS$566,MATCH(Y$1,'Tillförd energi'!$B$1:$AQ$1,0),FALSE)</f>
        <v>0</v>
      </c>
      <c r="Z103">
        <f>VLOOKUP($B103,'Tillförd energi'!$B$1:$AS$566,MATCH(Z$1,'Tillförd energi'!$B$1:$AQ$1,0),FALSE)</f>
        <v>0</v>
      </c>
      <c r="AA103">
        <f>VLOOKUP($B103,'Tillförd energi'!$B$1:$AS$566,MATCH(AA$1,'Tillförd energi'!$B$1:$AQ$1,0),FALSE)</f>
        <v>0</v>
      </c>
      <c r="AB103">
        <f>VLOOKUP($B103,'Tillförd energi'!$B$1:$AS$566,MATCH(AB$1,'Tillförd energi'!$B$1:$AQ$1,0),FALSE)</f>
        <v>0</v>
      </c>
      <c r="AC103">
        <f>VLOOKUP($B103,'Tillförd energi'!$B$1:$AS$566,MATCH(AC$1,'Tillförd energi'!$B$1:$AQ$1,0),FALSE)</f>
        <v>0</v>
      </c>
      <c r="AD103">
        <f>VLOOKUP($B103,'Tillförd energi'!$B$1:$AS$566,MATCH(AD$1,'Tillförd energi'!$B$1:$AQ$1,0),FALSE)</f>
        <v>0</v>
      </c>
      <c r="AE103">
        <f>VLOOKUP($B103,'Tillförd energi'!$B$1:$AS$566,MATCH(AE$1,'Tillförd energi'!$B$1:$AQ$1,0),FALSE)</f>
        <v>0</v>
      </c>
      <c r="AF103">
        <f>VLOOKUP($B103,'Tillförd energi'!$B$1:$AS$566,MATCH(AF$1,'Tillförd energi'!$B$1:$AQ$1,0),FALSE)</f>
        <v>0</v>
      </c>
      <c r="AG103">
        <f>IFERROR(VLOOKUP(B103,Miljö!$B$1:$S$476,9,FALSE)/1,0)</f>
        <v>0</v>
      </c>
      <c r="AI103">
        <f t="shared" si="8"/>
        <v>0</v>
      </c>
      <c r="AJ103">
        <f t="shared" si="9"/>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37" t="str">
        <f t="shared" si="10"/>
        <v/>
      </c>
      <c r="AP103" t="str">
        <f>VLOOKUP($B103,Miljövärden!$B$1:$H$446,7,FALSE)</f>
        <v>Nej</v>
      </c>
      <c r="AQ103" t="str">
        <f>VLOOKUP($B103,Miljövärden!$B$1:$H$446,6,FALSE)</f>
        <v>Nej</v>
      </c>
      <c r="AU103">
        <f t="shared" si="11"/>
        <v>0</v>
      </c>
      <c r="AV103">
        <f t="shared" si="12"/>
        <v>0</v>
      </c>
      <c r="AW103">
        <f t="shared" si="13"/>
        <v>0</v>
      </c>
      <c r="AX103">
        <f t="shared" si="14"/>
        <v>0</v>
      </c>
      <c r="AZ103">
        <f t="shared" si="15"/>
        <v>0</v>
      </c>
      <c r="BE103"/>
      <c r="BF103"/>
      <c r="BG103"/>
      <c r="BH103"/>
      <c r="BI103"/>
    </row>
    <row r="104" spans="1:61" x14ac:dyDescent="0.25">
      <c r="A104" s="2" t="s">
        <v>172</v>
      </c>
      <c r="B104" s="2" t="s">
        <v>173</v>
      </c>
      <c r="C104">
        <f>VLOOKUP($B104,'Tillförd energi'!$B$1:$AS$566,MATCH(C$1,'Tillförd energi'!$B$1:$AQ$1,0),FALSE)</f>
        <v>0</v>
      </c>
      <c r="D104">
        <f>VLOOKUP($B104,'Tillförd energi'!$B$1:$AS$566,MATCH(D$1,'Tillförd energi'!$B$1:$AQ$1,0),FALSE)</f>
        <v>0</v>
      </c>
      <c r="E104">
        <f>VLOOKUP($B104,'Tillförd energi'!$B$1:$AS$566,MATCH(E$1,'Tillförd energi'!$B$1:$AQ$1,0),FALSE)</f>
        <v>0</v>
      </c>
      <c r="F104">
        <f>VLOOKUP($B104,'Tillförd energi'!$B$1:$AS$566,MATCH(F$1,'Tillförd energi'!$B$1:$AQ$1,0),FALSE)</f>
        <v>0</v>
      </c>
      <c r="G104">
        <f>VLOOKUP($B104,'Tillförd energi'!$B$1:$AS$566,MATCH(G$1,'Tillförd energi'!$B$1:$AQ$1,0),FALSE)</f>
        <v>0</v>
      </c>
      <c r="H104">
        <f>VLOOKUP($B104,'Tillförd energi'!$B$1:$AS$566,MATCH(H$1,'Tillförd energi'!$B$1:$AQ$1,0),FALSE)</f>
        <v>0</v>
      </c>
      <c r="I104">
        <f>VLOOKUP($B104,'Tillförd energi'!$B$1:$AS$566,MATCH(I$1,'Tillförd energi'!$B$1:$AQ$1,0),FALSE)</f>
        <v>0</v>
      </c>
      <c r="J104">
        <f>VLOOKUP($B104,'Tillförd energi'!$B$1:$AS$566,MATCH(J$1,'Tillförd energi'!$B$1:$AQ$1,0),FALSE)</f>
        <v>0</v>
      </c>
      <c r="K104">
        <v>0</v>
      </c>
      <c r="L104">
        <f>VLOOKUP($B104,'Tillförd energi'!$B$1:$AS$566,MATCH(L$1,'Tillförd energi'!$B$1:$AQ$1,0),FALSE)</f>
        <v>0</v>
      </c>
      <c r="M104">
        <f>VLOOKUP($B104,'Tillförd energi'!$B$1:$AS$566,MATCH(M$1,'Tillförd energi'!$B$1:$AQ$1,0),FALSE)</f>
        <v>0</v>
      </c>
      <c r="N104">
        <f>VLOOKUP($B104,'Tillförd energi'!$B$1:$AS$566,MATCH(N$1,'Tillförd energi'!$B$1:$AQ$1,0),FALSE)</f>
        <v>0</v>
      </c>
      <c r="O104">
        <f>VLOOKUP($B104,'Tillförd energi'!$B$1:$AS$566,MATCH(O$1,'Tillförd energi'!$B$1:$AQ$1,0),FALSE)</f>
        <v>0</v>
      </c>
      <c r="P104">
        <f>VLOOKUP($B104,'Tillförd energi'!$B$1:$AS$566,MATCH(P$1,'Tillförd energi'!$B$1:$AQ$1,0),FALSE)</f>
        <v>0</v>
      </c>
      <c r="Q104">
        <f>VLOOKUP($B104,'Tillförd energi'!$B$1:$AS$566,MATCH(Q$1,'Tillförd energi'!$B$1:$AQ$1,0),FALSE)</f>
        <v>0</v>
      </c>
      <c r="R104">
        <f>VLOOKUP($B104,'Tillförd energi'!$B$1:$AS$566,MATCH(R$1,'Tillförd energi'!$B$1:$AQ$1,0),FALSE)</f>
        <v>0</v>
      </c>
      <c r="S104">
        <f>VLOOKUP($B104,'Tillförd energi'!$B$1:$AS$566,MATCH(S$1,'Tillförd energi'!$B$1:$AQ$1,0),FALSE)</f>
        <v>0</v>
      </c>
      <c r="T104">
        <f>VLOOKUP($B104,'Tillförd energi'!$B$1:$AS$566,MATCH(T$1,'Tillförd energi'!$B$1:$AQ$1,0),FALSE)</f>
        <v>0</v>
      </c>
      <c r="U104">
        <f>VLOOKUP($B104,'Tillförd energi'!$B$1:$AS$566,MATCH(U$1,'Tillförd energi'!$B$1:$AQ$1,0),FALSE)</f>
        <v>0</v>
      </c>
      <c r="V104">
        <f>VLOOKUP($B104,'Tillförd energi'!$B$1:$AS$566,MATCH(V$1,'Tillförd energi'!$B$1:$AQ$1,0),FALSE)</f>
        <v>0</v>
      </c>
      <c r="W104">
        <f>VLOOKUP($B104,'Tillförd energi'!$B$1:$AS$566,MATCH(W$1,'Tillförd energi'!$B$1:$AQ$1,0),FALSE)</f>
        <v>0</v>
      </c>
      <c r="X104">
        <f>VLOOKUP($B104,'Tillförd energi'!$B$1:$AS$566,MATCH(X$1,'Tillförd energi'!$B$1:$AQ$1,0),FALSE)</f>
        <v>0</v>
      </c>
      <c r="Y104">
        <f>VLOOKUP($B104,'Tillförd energi'!$B$1:$AS$566,MATCH(Y$1,'Tillförd energi'!$B$1:$AQ$1,0),FALSE)</f>
        <v>0</v>
      </c>
      <c r="Z104">
        <f>VLOOKUP($B104,'Tillförd energi'!$B$1:$AS$566,MATCH(Z$1,'Tillförd energi'!$B$1:$AQ$1,0),FALSE)</f>
        <v>0</v>
      </c>
      <c r="AA104">
        <f>VLOOKUP($B104,'Tillförd energi'!$B$1:$AS$566,MATCH(AA$1,'Tillförd energi'!$B$1:$AQ$1,0),FALSE)</f>
        <v>0</v>
      </c>
      <c r="AB104">
        <f>VLOOKUP($B104,'Tillförd energi'!$B$1:$AS$566,MATCH(AB$1,'Tillförd energi'!$B$1:$AQ$1,0),FALSE)</f>
        <v>0</v>
      </c>
      <c r="AC104">
        <f>VLOOKUP($B104,'Tillförd energi'!$B$1:$AS$566,MATCH(AC$1,'Tillförd energi'!$B$1:$AQ$1,0),FALSE)</f>
        <v>0</v>
      </c>
      <c r="AD104">
        <f>VLOOKUP($B104,'Tillförd energi'!$B$1:$AS$566,MATCH(AD$1,'Tillförd energi'!$B$1:$AQ$1,0),FALSE)</f>
        <v>0</v>
      </c>
      <c r="AE104">
        <f>VLOOKUP($B104,'Tillförd energi'!$B$1:$AS$566,MATCH(AE$1,'Tillförd energi'!$B$1:$AQ$1,0),FALSE)</f>
        <v>0</v>
      </c>
      <c r="AF104">
        <f>VLOOKUP($B104,'Tillförd energi'!$B$1:$AS$566,MATCH(AF$1,'Tillförd energi'!$B$1:$AQ$1,0),FALSE)</f>
        <v>0</v>
      </c>
      <c r="AG104">
        <f>IFERROR(VLOOKUP(B104,Miljö!$B$1:$S$476,9,FALSE)/1,0)</f>
        <v>0</v>
      </c>
      <c r="AI104">
        <f t="shared" si="8"/>
        <v>0</v>
      </c>
      <c r="AJ104">
        <f t="shared" si="9"/>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37" t="str">
        <f t="shared" si="10"/>
        <v/>
      </c>
      <c r="AP104" t="str">
        <f>VLOOKUP($B104,Miljövärden!$B$1:$H$446,7,FALSE)</f>
        <v>Nej</v>
      </c>
      <c r="AQ104" t="str">
        <f>VLOOKUP($B104,Miljövärden!$B$1:$H$446,6,FALSE)</f>
        <v>Ja</v>
      </c>
      <c r="AU104">
        <f t="shared" si="11"/>
        <v>0</v>
      </c>
      <c r="AV104">
        <f t="shared" si="12"/>
        <v>0</v>
      </c>
      <c r="AW104">
        <f t="shared" si="13"/>
        <v>0</v>
      </c>
      <c r="AX104">
        <f t="shared" si="14"/>
        <v>0</v>
      </c>
      <c r="AZ104">
        <f t="shared" si="15"/>
        <v>0</v>
      </c>
      <c r="BE104"/>
      <c r="BF104"/>
      <c r="BG104"/>
      <c r="BH104"/>
      <c r="BI104"/>
    </row>
    <row r="105" spans="1:61" x14ac:dyDescent="0.25">
      <c r="A105" s="2" t="s">
        <v>172</v>
      </c>
      <c r="B105" s="2" t="s">
        <v>174</v>
      </c>
      <c r="C105">
        <f>VLOOKUP($B105,'Tillförd energi'!$B$1:$AS$566,MATCH(C$1,'Tillförd energi'!$B$1:$AQ$1,0),FALSE)</f>
        <v>0</v>
      </c>
      <c r="D105">
        <f>VLOOKUP($B105,'Tillförd energi'!$B$1:$AS$566,MATCH(D$1,'Tillförd energi'!$B$1:$AQ$1,0),FALSE)</f>
        <v>0</v>
      </c>
      <c r="E105">
        <f>VLOOKUP($B105,'Tillförd energi'!$B$1:$AS$566,MATCH(E$1,'Tillförd energi'!$B$1:$AQ$1,0),FALSE)</f>
        <v>0</v>
      </c>
      <c r="F105">
        <f>VLOOKUP($B105,'Tillförd energi'!$B$1:$AS$566,MATCH(F$1,'Tillförd energi'!$B$1:$AQ$1,0),FALSE)</f>
        <v>0</v>
      </c>
      <c r="G105">
        <f>VLOOKUP($B105,'Tillförd energi'!$B$1:$AS$566,MATCH(G$1,'Tillförd energi'!$B$1:$AQ$1,0),FALSE)</f>
        <v>0</v>
      </c>
      <c r="H105">
        <f>VLOOKUP($B105,'Tillförd energi'!$B$1:$AS$566,MATCH(H$1,'Tillförd energi'!$B$1:$AQ$1,0),FALSE)</f>
        <v>0</v>
      </c>
      <c r="I105">
        <f>VLOOKUP($B105,'Tillförd energi'!$B$1:$AS$566,MATCH(I$1,'Tillförd energi'!$B$1:$AQ$1,0),FALSE)</f>
        <v>0</v>
      </c>
      <c r="J105">
        <f>VLOOKUP($B105,'Tillförd energi'!$B$1:$AS$566,MATCH(J$1,'Tillförd energi'!$B$1:$AQ$1,0),FALSE)</f>
        <v>0</v>
      </c>
      <c r="K105">
        <v>0</v>
      </c>
      <c r="L105">
        <f>VLOOKUP($B105,'Tillförd energi'!$B$1:$AS$566,MATCH(L$1,'Tillförd energi'!$B$1:$AQ$1,0),FALSE)</f>
        <v>0</v>
      </c>
      <c r="M105">
        <f>VLOOKUP($B105,'Tillförd energi'!$B$1:$AS$566,MATCH(M$1,'Tillförd energi'!$B$1:$AQ$1,0),FALSE)</f>
        <v>0</v>
      </c>
      <c r="N105">
        <f>VLOOKUP($B105,'Tillförd energi'!$B$1:$AS$566,MATCH(N$1,'Tillförd energi'!$B$1:$AQ$1,0),FALSE)</f>
        <v>0</v>
      </c>
      <c r="O105">
        <f>VLOOKUP($B105,'Tillförd energi'!$B$1:$AS$566,MATCH(O$1,'Tillförd energi'!$B$1:$AQ$1,0),FALSE)</f>
        <v>0</v>
      </c>
      <c r="P105">
        <f>VLOOKUP($B105,'Tillförd energi'!$B$1:$AS$566,MATCH(P$1,'Tillförd energi'!$B$1:$AQ$1,0),FALSE)</f>
        <v>0</v>
      </c>
      <c r="Q105">
        <f>VLOOKUP($B105,'Tillförd energi'!$B$1:$AS$566,MATCH(Q$1,'Tillförd energi'!$B$1:$AQ$1,0),FALSE)</f>
        <v>0</v>
      </c>
      <c r="R105">
        <f>VLOOKUP($B105,'Tillförd energi'!$B$1:$AS$566,MATCH(R$1,'Tillförd energi'!$B$1:$AQ$1,0),FALSE)</f>
        <v>0</v>
      </c>
      <c r="S105">
        <f>VLOOKUP($B105,'Tillförd energi'!$B$1:$AS$566,MATCH(S$1,'Tillförd energi'!$B$1:$AQ$1,0),FALSE)</f>
        <v>0</v>
      </c>
      <c r="T105">
        <f>VLOOKUP($B105,'Tillförd energi'!$B$1:$AS$566,MATCH(T$1,'Tillförd energi'!$B$1:$AQ$1,0),FALSE)</f>
        <v>0</v>
      </c>
      <c r="U105">
        <f>VLOOKUP($B105,'Tillförd energi'!$B$1:$AS$566,MATCH(U$1,'Tillförd energi'!$B$1:$AQ$1,0),FALSE)</f>
        <v>0</v>
      </c>
      <c r="V105">
        <f>VLOOKUP($B105,'Tillförd energi'!$B$1:$AS$566,MATCH(V$1,'Tillförd energi'!$B$1:$AQ$1,0),FALSE)</f>
        <v>0</v>
      </c>
      <c r="W105">
        <f>VLOOKUP($B105,'Tillförd energi'!$B$1:$AS$566,MATCH(W$1,'Tillförd energi'!$B$1:$AQ$1,0),FALSE)</f>
        <v>0</v>
      </c>
      <c r="X105">
        <f>VLOOKUP($B105,'Tillförd energi'!$B$1:$AS$566,MATCH(X$1,'Tillförd energi'!$B$1:$AQ$1,0),FALSE)</f>
        <v>0</v>
      </c>
      <c r="Y105">
        <f>VLOOKUP($B105,'Tillförd energi'!$B$1:$AS$566,MATCH(Y$1,'Tillförd energi'!$B$1:$AQ$1,0),FALSE)</f>
        <v>0</v>
      </c>
      <c r="Z105">
        <f>VLOOKUP($B105,'Tillförd energi'!$B$1:$AS$566,MATCH(Z$1,'Tillförd energi'!$B$1:$AQ$1,0),FALSE)</f>
        <v>0</v>
      </c>
      <c r="AA105">
        <f>VLOOKUP($B105,'Tillförd energi'!$B$1:$AS$566,MATCH(AA$1,'Tillförd energi'!$B$1:$AQ$1,0),FALSE)</f>
        <v>0</v>
      </c>
      <c r="AB105">
        <f>VLOOKUP($B105,'Tillförd energi'!$B$1:$AS$566,MATCH(AB$1,'Tillförd energi'!$B$1:$AQ$1,0),FALSE)</f>
        <v>0</v>
      </c>
      <c r="AC105">
        <f>VLOOKUP($B105,'Tillförd energi'!$B$1:$AS$566,MATCH(AC$1,'Tillförd energi'!$B$1:$AQ$1,0),FALSE)</f>
        <v>0</v>
      </c>
      <c r="AD105">
        <f>VLOOKUP($B105,'Tillförd energi'!$B$1:$AS$566,MATCH(AD$1,'Tillförd energi'!$B$1:$AQ$1,0),FALSE)</f>
        <v>0</v>
      </c>
      <c r="AE105">
        <f>VLOOKUP($B105,'Tillförd energi'!$B$1:$AS$566,MATCH(AE$1,'Tillförd energi'!$B$1:$AQ$1,0),FALSE)</f>
        <v>0</v>
      </c>
      <c r="AF105">
        <f>VLOOKUP($B105,'Tillförd energi'!$B$1:$AS$566,MATCH(AF$1,'Tillförd energi'!$B$1:$AQ$1,0),FALSE)</f>
        <v>0</v>
      </c>
      <c r="AG105">
        <f>IFERROR(VLOOKUP(B105,Miljö!$B$1:$S$476,9,FALSE)/1,0)</f>
        <v>0</v>
      </c>
      <c r="AI105">
        <f t="shared" si="8"/>
        <v>0</v>
      </c>
      <c r="AJ105">
        <f t="shared" si="9"/>
        <v>0</v>
      </c>
      <c r="AK105">
        <f>IF(ISERROR(1/VLOOKUP($B105,Leveranser!$B$1:$S$500,MATCH("såld värme (gwh)",Leveranser!$B$1:$S$1,0),FALSE)),"",VLOOKUP($B105,Leveranser!$B$1:$S$500,MATCH("såld värme (gwh)",Leveranser!$B$1:$S$1,0),FALSE))</f>
        <v>0.8</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37" t="str">
        <f t="shared" si="10"/>
        <v/>
      </c>
      <c r="AP105" t="str">
        <f>VLOOKUP($B105,Miljövärden!$B$1:$H$446,7,FALSE)</f>
        <v>Nej</v>
      </c>
      <c r="AQ105" t="str">
        <f>VLOOKUP($B105,Miljövärden!$B$1:$H$446,6,FALSE)</f>
        <v>Ja</v>
      </c>
      <c r="AU105">
        <f t="shared" si="11"/>
        <v>0</v>
      </c>
      <c r="AV105">
        <f t="shared" si="12"/>
        <v>0</v>
      </c>
      <c r="AW105">
        <f t="shared" si="13"/>
        <v>0</v>
      </c>
      <c r="AX105">
        <f t="shared" si="14"/>
        <v>0</v>
      </c>
      <c r="AZ105">
        <f t="shared" si="15"/>
        <v>0</v>
      </c>
      <c r="BE105"/>
      <c r="BF105"/>
      <c r="BG105"/>
      <c r="BH105"/>
      <c r="BI105"/>
    </row>
    <row r="106" spans="1:61" x14ac:dyDescent="0.25">
      <c r="A106" s="2" t="s">
        <v>172</v>
      </c>
      <c r="B106" s="2" t="s">
        <v>175</v>
      </c>
      <c r="C106">
        <f>VLOOKUP($B106,'Tillförd energi'!$B$1:$AS$566,MATCH(C$1,'Tillförd energi'!$B$1:$AQ$1,0),FALSE)</f>
        <v>0</v>
      </c>
      <c r="D106">
        <f>VLOOKUP($B106,'Tillförd energi'!$B$1:$AS$566,MATCH(D$1,'Tillförd energi'!$B$1:$AQ$1,0),FALSE)</f>
        <v>0</v>
      </c>
      <c r="E106">
        <f>VLOOKUP($B106,'Tillförd energi'!$B$1:$AS$566,MATCH(E$1,'Tillförd energi'!$B$1:$AQ$1,0),FALSE)</f>
        <v>0</v>
      </c>
      <c r="F106">
        <f>VLOOKUP($B106,'Tillförd energi'!$B$1:$AS$566,MATCH(F$1,'Tillförd energi'!$B$1:$AQ$1,0),FALSE)</f>
        <v>0</v>
      </c>
      <c r="G106">
        <f>VLOOKUP($B106,'Tillförd energi'!$B$1:$AS$566,MATCH(G$1,'Tillförd energi'!$B$1:$AQ$1,0),FALSE)</f>
        <v>0</v>
      </c>
      <c r="H106">
        <f>VLOOKUP($B106,'Tillförd energi'!$B$1:$AS$566,MATCH(H$1,'Tillförd energi'!$B$1:$AQ$1,0),FALSE)</f>
        <v>0</v>
      </c>
      <c r="I106">
        <f>VLOOKUP($B106,'Tillförd energi'!$B$1:$AS$566,MATCH(I$1,'Tillförd energi'!$B$1:$AQ$1,0),FALSE)</f>
        <v>0</v>
      </c>
      <c r="J106">
        <f>VLOOKUP($B106,'Tillförd energi'!$B$1:$AS$566,MATCH(J$1,'Tillförd energi'!$B$1:$AQ$1,0),FALSE)</f>
        <v>0</v>
      </c>
      <c r="K106">
        <v>0</v>
      </c>
      <c r="L106">
        <f>VLOOKUP($B106,'Tillförd energi'!$B$1:$AS$566,MATCH(L$1,'Tillförd energi'!$B$1:$AQ$1,0),FALSE)</f>
        <v>0</v>
      </c>
      <c r="M106">
        <f>VLOOKUP($B106,'Tillförd energi'!$B$1:$AS$566,MATCH(M$1,'Tillförd energi'!$B$1:$AQ$1,0),FALSE)</f>
        <v>0</v>
      </c>
      <c r="N106">
        <f>VLOOKUP($B106,'Tillförd energi'!$B$1:$AS$566,MATCH(N$1,'Tillförd energi'!$B$1:$AQ$1,0),FALSE)</f>
        <v>0</v>
      </c>
      <c r="O106">
        <f>VLOOKUP($B106,'Tillförd energi'!$B$1:$AS$566,MATCH(O$1,'Tillförd energi'!$B$1:$AQ$1,0),FALSE)</f>
        <v>0</v>
      </c>
      <c r="P106">
        <f>VLOOKUP($B106,'Tillförd energi'!$B$1:$AS$566,MATCH(P$1,'Tillförd energi'!$B$1:$AQ$1,0),FALSE)</f>
        <v>0</v>
      </c>
      <c r="Q106">
        <f>VLOOKUP($B106,'Tillförd energi'!$B$1:$AS$566,MATCH(Q$1,'Tillförd energi'!$B$1:$AQ$1,0),FALSE)</f>
        <v>0</v>
      </c>
      <c r="R106">
        <f>VLOOKUP($B106,'Tillförd energi'!$B$1:$AS$566,MATCH(R$1,'Tillförd energi'!$B$1:$AQ$1,0),FALSE)</f>
        <v>0</v>
      </c>
      <c r="S106">
        <f>VLOOKUP($B106,'Tillförd energi'!$B$1:$AS$566,MATCH(S$1,'Tillförd energi'!$B$1:$AQ$1,0),FALSE)</f>
        <v>0</v>
      </c>
      <c r="T106">
        <f>VLOOKUP($B106,'Tillförd energi'!$B$1:$AS$566,MATCH(T$1,'Tillförd energi'!$B$1:$AQ$1,0),FALSE)</f>
        <v>0</v>
      </c>
      <c r="U106">
        <f>VLOOKUP($B106,'Tillförd energi'!$B$1:$AS$566,MATCH(U$1,'Tillförd energi'!$B$1:$AQ$1,0),FALSE)</f>
        <v>0</v>
      </c>
      <c r="V106">
        <f>VLOOKUP($B106,'Tillförd energi'!$B$1:$AS$566,MATCH(V$1,'Tillförd energi'!$B$1:$AQ$1,0),FALSE)</f>
        <v>0</v>
      </c>
      <c r="W106">
        <f>VLOOKUP($B106,'Tillförd energi'!$B$1:$AS$566,MATCH(W$1,'Tillförd energi'!$B$1:$AQ$1,0),FALSE)</f>
        <v>0</v>
      </c>
      <c r="X106">
        <f>VLOOKUP($B106,'Tillförd energi'!$B$1:$AS$566,MATCH(X$1,'Tillförd energi'!$B$1:$AQ$1,0),FALSE)</f>
        <v>0</v>
      </c>
      <c r="Y106">
        <f>VLOOKUP($B106,'Tillförd energi'!$B$1:$AS$566,MATCH(Y$1,'Tillförd energi'!$B$1:$AQ$1,0),FALSE)</f>
        <v>0</v>
      </c>
      <c r="Z106">
        <f>VLOOKUP($B106,'Tillförd energi'!$B$1:$AS$566,MATCH(Z$1,'Tillförd energi'!$B$1:$AQ$1,0),FALSE)</f>
        <v>0</v>
      </c>
      <c r="AA106">
        <f>VLOOKUP($B106,'Tillförd energi'!$B$1:$AS$566,MATCH(AA$1,'Tillförd energi'!$B$1:$AQ$1,0),FALSE)</f>
        <v>0</v>
      </c>
      <c r="AB106">
        <f>VLOOKUP($B106,'Tillförd energi'!$B$1:$AS$566,MATCH(AB$1,'Tillförd energi'!$B$1:$AQ$1,0),FALSE)</f>
        <v>0</v>
      </c>
      <c r="AC106">
        <f>VLOOKUP($B106,'Tillförd energi'!$B$1:$AS$566,MATCH(AC$1,'Tillförd energi'!$B$1:$AQ$1,0),FALSE)</f>
        <v>0</v>
      </c>
      <c r="AD106">
        <f>VLOOKUP($B106,'Tillförd energi'!$B$1:$AS$566,MATCH(AD$1,'Tillförd energi'!$B$1:$AQ$1,0),FALSE)</f>
        <v>0</v>
      </c>
      <c r="AE106">
        <f>VLOOKUP($B106,'Tillförd energi'!$B$1:$AS$566,MATCH(AE$1,'Tillförd energi'!$B$1:$AQ$1,0),FALSE)</f>
        <v>0</v>
      </c>
      <c r="AF106">
        <f>VLOOKUP($B106,'Tillförd energi'!$B$1:$AS$566,MATCH(AF$1,'Tillförd energi'!$B$1:$AQ$1,0),FALSE)</f>
        <v>8.9999999999999993E-3</v>
      </c>
      <c r="AG106">
        <f>IFERROR(VLOOKUP(B106,Miljö!$B$1:$S$476,9,FALSE)/1,0)</f>
        <v>0</v>
      </c>
      <c r="AI106">
        <f t="shared" si="8"/>
        <v>8.9999999999999993E-3</v>
      </c>
      <c r="AJ106">
        <f t="shared" si="9"/>
        <v>8.9999999999999993E-3</v>
      </c>
      <c r="AK106">
        <f>IF(ISERROR(1/VLOOKUP($B106,Leveranser!$B$1:$S$500,MATCH("såld värme (gwh)",Leveranser!$B$1:$S$1,0),FALSE)),"",VLOOKUP($B106,Leveranser!$B$1:$S$500,MATCH("såld värme (gwh)",Leveranser!$B$1:$S$1,0),FALSE))</f>
        <v>0.3</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137">
        <f t="shared" si="10"/>
        <v>33.333333333333336</v>
      </c>
      <c r="AP106" t="str">
        <f>VLOOKUP($B106,Miljövärden!$B$1:$H$446,7,FALSE)</f>
        <v>Nej</v>
      </c>
      <c r="AQ106" t="str">
        <f>VLOOKUP($B106,Miljövärden!$B$1:$H$446,6,FALSE)</f>
        <v>Ja</v>
      </c>
      <c r="AU106">
        <f t="shared" si="11"/>
        <v>8.9999999999999993E-3</v>
      </c>
      <c r="AV106">
        <f t="shared" si="12"/>
        <v>0</v>
      </c>
      <c r="AW106">
        <f t="shared" si="13"/>
        <v>0</v>
      </c>
      <c r="AX106">
        <f t="shared" si="14"/>
        <v>0</v>
      </c>
      <c r="AZ106">
        <f t="shared" si="15"/>
        <v>0</v>
      </c>
      <c r="BE106"/>
      <c r="BF106"/>
      <c r="BG106"/>
      <c r="BH106"/>
      <c r="BI106"/>
    </row>
    <row r="107" spans="1:61" x14ac:dyDescent="0.25">
      <c r="A107" s="2" t="s">
        <v>172</v>
      </c>
      <c r="B107" s="2" t="s">
        <v>176</v>
      </c>
      <c r="C107">
        <f>VLOOKUP($B107,'Tillförd energi'!$B$1:$AS$566,MATCH(C$1,'Tillförd energi'!$B$1:$AQ$1,0),FALSE)</f>
        <v>0</v>
      </c>
      <c r="D107">
        <f>VLOOKUP($B107,'Tillförd energi'!$B$1:$AS$566,MATCH(D$1,'Tillförd energi'!$B$1:$AQ$1,0),FALSE)</f>
        <v>0</v>
      </c>
      <c r="E107">
        <f>VLOOKUP($B107,'Tillförd energi'!$B$1:$AS$566,MATCH(E$1,'Tillförd energi'!$B$1:$AQ$1,0),FALSE)</f>
        <v>0</v>
      </c>
      <c r="F107">
        <f>VLOOKUP($B107,'Tillförd energi'!$B$1:$AS$566,MATCH(F$1,'Tillförd energi'!$B$1:$AQ$1,0),FALSE)</f>
        <v>0</v>
      </c>
      <c r="G107">
        <f>VLOOKUP($B107,'Tillförd energi'!$B$1:$AS$566,MATCH(G$1,'Tillförd energi'!$B$1:$AQ$1,0),FALSE)</f>
        <v>0</v>
      </c>
      <c r="H107">
        <f>VLOOKUP($B107,'Tillförd energi'!$B$1:$AS$566,MATCH(H$1,'Tillförd energi'!$B$1:$AQ$1,0),FALSE)</f>
        <v>0</v>
      </c>
      <c r="I107">
        <f>VLOOKUP($B107,'Tillförd energi'!$B$1:$AS$566,MATCH(I$1,'Tillförd energi'!$B$1:$AQ$1,0),FALSE)</f>
        <v>0</v>
      </c>
      <c r="J107">
        <f>VLOOKUP($B107,'Tillförd energi'!$B$1:$AS$566,MATCH(J$1,'Tillförd energi'!$B$1:$AQ$1,0),FALSE)</f>
        <v>0</v>
      </c>
      <c r="K107">
        <v>0</v>
      </c>
      <c r="L107">
        <f>VLOOKUP($B107,'Tillförd energi'!$B$1:$AS$566,MATCH(L$1,'Tillförd energi'!$B$1:$AQ$1,0),FALSE)</f>
        <v>0</v>
      </c>
      <c r="M107">
        <f>VLOOKUP($B107,'Tillförd energi'!$B$1:$AS$566,MATCH(M$1,'Tillförd energi'!$B$1:$AQ$1,0),FALSE)</f>
        <v>0</v>
      </c>
      <c r="N107">
        <f>VLOOKUP($B107,'Tillförd energi'!$B$1:$AS$566,MATCH(N$1,'Tillförd energi'!$B$1:$AQ$1,0),FALSE)</f>
        <v>0</v>
      </c>
      <c r="O107">
        <f>VLOOKUP($B107,'Tillförd energi'!$B$1:$AS$566,MATCH(O$1,'Tillförd energi'!$B$1:$AQ$1,0),FALSE)</f>
        <v>0</v>
      </c>
      <c r="P107">
        <f>VLOOKUP($B107,'Tillförd energi'!$B$1:$AS$566,MATCH(P$1,'Tillförd energi'!$B$1:$AQ$1,0),FALSE)</f>
        <v>0</v>
      </c>
      <c r="Q107">
        <f>VLOOKUP($B107,'Tillförd energi'!$B$1:$AS$566,MATCH(Q$1,'Tillförd energi'!$B$1:$AQ$1,0),FALSE)</f>
        <v>0</v>
      </c>
      <c r="R107">
        <f>VLOOKUP($B107,'Tillförd energi'!$B$1:$AS$566,MATCH(R$1,'Tillförd energi'!$B$1:$AQ$1,0),FALSE)</f>
        <v>0</v>
      </c>
      <c r="S107">
        <f>VLOOKUP($B107,'Tillförd energi'!$B$1:$AS$566,MATCH(S$1,'Tillförd energi'!$B$1:$AQ$1,0),FALSE)</f>
        <v>0</v>
      </c>
      <c r="T107">
        <f>VLOOKUP($B107,'Tillförd energi'!$B$1:$AS$566,MATCH(T$1,'Tillförd energi'!$B$1:$AQ$1,0),FALSE)</f>
        <v>0</v>
      </c>
      <c r="U107">
        <f>VLOOKUP($B107,'Tillförd energi'!$B$1:$AS$566,MATCH(U$1,'Tillförd energi'!$B$1:$AQ$1,0),FALSE)</f>
        <v>0</v>
      </c>
      <c r="V107">
        <f>VLOOKUP($B107,'Tillförd energi'!$B$1:$AS$566,MATCH(V$1,'Tillförd energi'!$B$1:$AQ$1,0),FALSE)</f>
        <v>0</v>
      </c>
      <c r="W107">
        <f>VLOOKUP($B107,'Tillförd energi'!$B$1:$AS$566,MATCH(W$1,'Tillförd energi'!$B$1:$AQ$1,0),FALSE)</f>
        <v>0</v>
      </c>
      <c r="X107">
        <f>VLOOKUP($B107,'Tillförd energi'!$B$1:$AS$566,MATCH(X$1,'Tillförd energi'!$B$1:$AQ$1,0),FALSE)</f>
        <v>0</v>
      </c>
      <c r="Y107">
        <f>VLOOKUP($B107,'Tillförd energi'!$B$1:$AS$566,MATCH(Y$1,'Tillförd energi'!$B$1:$AQ$1,0),FALSE)</f>
        <v>0</v>
      </c>
      <c r="Z107">
        <f>VLOOKUP($B107,'Tillförd energi'!$B$1:$AS$566,MATCH(Z$1,'Tillförd energi'!$B$1:$AQ$1,0),FALSE)</f>
        <v>0</v>
      </c>
      <c r="AA107">
        <f>VLOOKUP($B107,'Tillförd energi'!$B$1:$AS$566,MATCH(AA$1,'Tillförd energi'!$B$1:$AQ$1,0),FALSE)</f>
        <v>0</v>
      </c>
      <c r="AB107">
        <f>VLOOKUP($B107,'Tillförd energi'!$B$1:$AS$566,MATCH(AB$1,'Tillförd energi'!$B$1:$AQ$1,0),FALSE)</f>
        <v>0</v>
      </c>
      <c r="AC107">
        <f>VLOOKUP($B107,'Tillförd energi'!$B$1:$AS$566,MATCH(AC$1,'Tillförd energi'!$B$1:$AQ$1,0),FALSE)</f>
        <v>0</v>
      </c>
      <c r="AD107">
        <f>VLOOKUP($B107,'Tillförd energi'!$B$1:$AS$566,MATCH(AD$1,'Tillförd energi'!$B$1:$AQ$1,0),FALSE)</f>
        <v>0</v>
      </c>
      <c r="AE107">
        <f>VLOOKUP($B107,'Tillförd energi'!$B$1:$AS$566,MATCH(AE$1,'Tillförd energi'!$B$1:$AQ$1,0),FALSE)</f>
        <v>0</v>
      </c>
      <c r="AF107">
        <f>VLOOKUP($B107,'Tillförd energi'!$B$1:$AS$566,MATCH(AF$1,'Tillförd energi'!$B$1:$AQ$1,0),FALSE)</f>
        <v>0</v>
      </c>
      <c r="AG107">
        <f>IFERROR(VLOOKUP(B107,Miljö!$B$1:$S$476,9,FALSE)/1,0)</f>
        <v>0</v>
      </c>
      <c r="AI107">
        <f t="shared" si="8"/>
        <v>0</v>
      </c>
      <c r="AJ107">
        <f t="shared" si="9"/>
        <v>0</v>
      </c>
      <c r="AK107">
        <f>IF(ISERROR(1/VLOOKUP($B107,Leveranser!$B$1:$S$500,MATCH("såld värme (gwh)",Leveranser!$B$1:$S$1,0),FALSE)),"",VLOOKUP($B107,Leveranser!$B$1:$S$500,MATCH("såld värme (gwh)",Leveranser!$B$1:$S$1,0),FALSE))</f>
        <v>5.2</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37" t="str">
        <f t="shared" si="10"/>
        <v/>
      </c>
      <c r="AP107" t="str">
        <f>VLOOKUP($B107,Miljövärden!$B$1:$H$446,7,FALSE)</f>
        <v>Nej</v>
      </c>
      <c r="AQ107" t="str">
        <f>VLOOKUP($B107,Miljövärden!$B$1:$H$446,6,FALSE)</f>
        <v>Ja</v>
      </c>
      <c r="AU107">
        <f t="shared" si="11"/>
        <v>0</v>
      </c>
      <c r="AV107">
        <f t="shared" si="12"/>
        <v>0</v>
      </c>
      <c r="AW107">
        <f t="shared" si="13"/>
        <v>0</v>
      </c>
      <c r="AX107">
        <f t="shared" si="14"/>
        <v>0</v>
      </c>
      <c r="AZ107">
        <f t="shared" si="15"/>
        <v>0</v>
      </c>
      <c r="BE107"/>
      <c r="BF107"/>
      <c r="BG107"/>
      <c r="BH107"/>
      <c r="BI107"/>
    </row>
    <row r="108" spans="1:61" x14ac:dyDescent="0.25">
      <c r="A108" s="2" t="s">
        <v>172</v>
      </c>
      <c r="B108" s="2" t="s">
        <v>177</v>
      </c>
      <c r="C108">
        <f>VLOOKUP($B108,'Tillförd energi'!$B$1:$AS$566,MATCH(C$1,'Tillförd energi'!$B$1:$AQ$1,0),FALSE)</f>
        <v>0</v>
      </c>
      <c r="D108">
        <f>VLOOKUP($B108,'Tillförd energi'!$B$1:$AS$566,MATCH(D$1,'Tillförd energi'!$B$1:$AQ$1,0),FALSE)</f>
        <v>0</v>
      </c>
      <c r="E108">
        <f>VLOOKUP($B108,'Tillförd energi'!$B$1:$AS$566,MATCH(E$1,'Tillförd energi'!$B$1:$AQ$1,0),FALSE)</f>
        <v>0</v>
      </c>
      <c r="F108">
        <f>VLOOKUP($B108,'Tillförd energi'!$B$1:$AS$566,MATCH(F$1,'Tillförd energi'!$B$1:$AQ$1,0),FALSE)</f>
        <v>0</v>
      </c>
      <c r="G108">
        <f>VLOOKUP($B108,'Tillförd energi'!$B$1:$AS$566,MATCH(G$1,'Tillförd energi'!$B$1:$AQ$1,0),FALSE)</f>
        <v>0</v>
      </c>
      <c r="H108">
        <f>VLOOKUP($B108,'Tillförd energi'!$B$1:$AS$566,MATCH(H$1,'Tillförd energi'!$B$1:$AQ$1,0),FALSE)</f>
        <v>0</v>
      </c>
      <c r="I108">
        <f>VLOOKUP($B108,'Tillförd energi'!$B$1:$AS$566,MATCH(I$1,'Tillförd energi'!$B$1:$AQ$1,0),FALSE)</f>
        <v>0</v>
      </c>
      <c r="J108">
        <f>VLOOKUP($B108,'Tillförd energi'!$B$1:$AS$566,MATCH(J$1,'Tillförd energi'!$B$1:$AQ$1,0),FALSE)</f>
        <v>0</v>
      </c>
      <c r="K108">
        <v>0</v>
      </c>
      <c r="L108">
        <f>VLOOKUP($B108,'Tillförd energi'!$B$1:$AS$566,MATCH(L$1,'Tillförd energi'!$B$1:$AQ$1,0),FALSE)</f>
        <v>0</v>
      </c>
      <c r="M108">
        <f>VLOOKUP($B108,'Tillförd energi'!$B$1:$AS$566,MATCH(M$1,'Tillförd energi'!$B$1:$AQ$1,0),FALSE)</f>
        <v>0</v>
      </c>
      <c r="N108">
        <f>VLOOKUP($B108,'Tillförd energi'!$B$1:$AS$566,MATCH(N$1,'Tillförd energi'!$B$1:$AQ$1,0),FALSE)</f>
        <v>0</v>
      </c>
      <c r="O108">
        <f>VLOOKUP($B108,'Tillförd energi'!$B$1:$AS$566,MATCH(O$1,'Tillförd energi'!$B$1:$AQ$1,0),FALSE)</f>
        <v>0</v>
      </c>
      <c r="P108">
        <f>VLOOKUP($B108,'Tillförd energi'!$B$1:$AS$566,MATCH(P$1,'Tillförd energi'!$B$1:$AQ$1,0),FALSE)</f>
        <v>0</v>
      </c>
      <c r="Q108">
        <f>VLOOKUP($B108,'Tillförd energi'!$B$1:$AS$566,MATCH(Q$1,'Tillförd energi'!$B$1:$AQ$1,0),FALSE)</f>
        <v>0</v>
      </c>
      <c r="R108">
        <f>VLOOKUP($B108,'Tillförd energi'!$B$1:$AS$566,MATCH(R$1,'Tillförd energi'!$B$1:$AQ$1,0),FALSE)</f>
        <v>0</v>
      </c>
      <c r="S108">
        <f>VLOOKUP($B108,'Tillförd energi'!$B$1:$AS$566,MATCH(S$1,'Tillförd energi'!$B$1:$AQ$1,0),FALSE)</f>
        <v>0</v>
      </c>
      <c r="T108">
        <f>VLOOKUP($B108,'Tillförd energi'!$B$1:$AS$566,MATCH(T$1,'Tillförd energi'!$B$1:$AQ$1,0),FALSE)</f>
        <v>0</v>
      </c>
      <c r="U108">
        <f>VLOOKUP($B108,'Tillförd energi'!$B$1:$AS$566,MATCH(U$1,'Tillförd energi'!$B$1:$AQ$1,0),FALSE)</f>
        <v>0</v>
      </c>
      <c r="V108">
        <f>VLOOKUP($B108,'Tillförd energi'!$B$1:$AS$566,MATCH(V$1,'Tillförd energi'!$B$1:$AQ$1,0),FALSE)</f>
        <v>0</v>
      </c>
      <c r="W108">
        <f>VLOOKUP($B108,'Tillförd energi'!$B$1:$AS$566,MATCH(W$1,'Tillförd energi'!$B$1:$AQ$1,0),FALSE)</f>
        <v>0</v>
      </c>
      <c r="X108">
        <f>VLOOKUP($B108,'Tillförd energi'!$B$1:$AS$566,MATCH(X$1,'Tillförd energi'!$B$1:$AQ$1,0),FALSE)</f>
        <v>0</v>
      </c>
      <c r="Y108">
        <f>VLOOKUP($B108,'Tillförd energi'!$B$1:$AS$566,MATCH(Y$1,'Tillförd energi'!$B$1:$AQ$1,0),FALSE)</f>
        <v>0</v>
      </c>
      <c r="Z108">
        <f>VLOOKUP($B108,'Tillförd energi'!$B$1:$AS$566,MATCH(Z$1,'Tillförd energi'!$B$1:$AQ$1,0),FALSE)</f>
        <v>0</v>
      </c>
      <c r="AA108">
        <f>VLOOKUP($B108,'Tillförd energi'!$B$1:$AS$566,MATCH(AA$1,'Tillförd energi'!$B$1:$AQ$1,0),FALSE)</f>
        <v>0</v>
      </c>
      <c r="AB108">
        <f>VLOOKUP($B108,'Tillförd energi'!$B$1:$AS$566,MATCH(AB$1,'Tillförd energi'!$B$1:$AQ$1,0),FALSE)</f>
        <v>0</v>
      </c>
      <c r="AC108">
        <f>VLOOKUP($B108,'Tillförd energi'!$B$1:$AS$566,MATCH(AC$1,'Tillförd energi'!$B$1:$AQ$1,0),FALSE)</f>
        <v>0</v>
      </c>
      <c r="AD108">
        <f>VLOOKUP($B108,'Tillförd energi'!$B$1:$AS$566,MATCH(AD$1,'Tillförd energi'!$B$1:$AQ$1,0),FALSE)</f>
        <v>0</v>
      </c>
      <c r="AE108">
        <f>VLOOKUP($B108,'Tillförd energi'!$B$1:$AS$566,MATCH(AE$1,'Tillförd energi'!$B$1:$AQ$1,0),FALSE)</f>
        <v>0</v>
      </c>
      <c r="AF108">
        <f>VLOOKUP($B108,'Tillförd energi'!$B$1:$AS$566,MATCH(AF$1,'Tillförd energi'!$B$1:$AQ$1,0),FALSE)</f>
        <v>0</v>
      </c>
      <c r="AG108">
        <f>IFERROR(VLOOKUP(B108,Miljö!$B$1:$S$476,9,FALSE)/1,0)</f>
        <v>0</v>
      </c>
      <c r="AI108">
        <f t="shared" si="8"/>
        <v>0</v>
      </c>
      <c r="AJ108">
        <f t="shared" si="9"/>
        <v>0</v>
      </c>
      <c r="AK108">
        <f>IF(ISERROR(1/VLOOKUP($B108,Leveranser!$B$1:$S$500,MATCH("såld värme (gwh)",Leveranser!$B$1:$S$1,0),FALSE)),"",VLOOKUP($B108,Leveranser!$B$1:$S$500,MATCH("såld värme (gwh)",Leveranser!$B$1:$S$1,0),FALSE))</f>
        <v>0.5</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37" t="str">
        <f t="shared" si="10"/>
        <v/>
      </c>
      <c r="AP108" t="str">
        <f>VLOOKUP($B108,Miljövärden!$B$1:$H$446,7,FALSE)</f>
        <v>Nej</v>
      </c>
      <c r="AQ108" t="str">
        <f>VLOOKUP($B108,Miljövärden!$B$1:$H$446,6,FALSE)</f>
        <v>Ja</v>
      </c>
      <c r="AU108">
        <f t="shared" si="11"/>
        <v>0</v>
      </c>
      <c r="AV108">
        <f t="shared" si="12"/>
        <v>0</v>
      </c>
      <c r="AW108">
        <f t="shared" si="13"/>
        <v>0</v>
      </c>
      <c r="AX108">
        <f t="shared" si="14"/>
        <v>0</v>
      </c>
      <c r="AZ108">
        <f t="shared" si="15"/>
        <v>0</v>
      </c>
      <c r="BE108"/>
      <c r="BF108"/>
      <c r="BG108"/>
      <c r="BH108"/>
      <c r="BI108"/>
    </row>
    <row r="109" spans="1:61" x14ac:dyDescent="0.25">
      <c r="A109" s="2" t="s">
        <v>172</v>
      </c>
      <c r="B109" s="2" t="s">
        <v>178</v>
      </c>
      <c r="C109">
        <f>VLOOKUP($B109,'Tillförd energi'!$B$1:$AS$566,MATCH(C$1,'Tillförd energi'!$B$1:$AQ$1,0),FALSE)</f>
        <v>0</v>
      </c>
      <c r="D109">
        <f>VLOOKUP($B109,'Tillförd energi'!$B$1:$AS$566,MATCH(D$1,'Tillförd energi'!$B$1:$AQ$1,0),FALSE)</f>
        <v>0</v>
      </c>
      <c r="E109">
        <f>VLOOKUP($B109,'Tillförd energi'!$B$1:$AS$566,MATCH(E$1,'Tillförd energi'!$B$1:$AQ$1,0),FALSE)</f>
        <v>0</v>
      </c>
      <c r="F109">
        <f>VLOOKUP($B109,'Tillförd energi'!$B$1:$AS$566,MATCH(F$1,'Tillförd energi'!$B$1:$AQ$1,0),FALSE)</f>
        <v>0</v>
      </c>
      <c r="G109">
        <f>VLOOKUP($B109,'Tillförd energi'!$B$1:$AS$566,MATCH(G$1,'Tillförd energi'!$B$1:$AQ$1,0),FALSE)</f>
        <v>0</v>
      </c>
      <c r="H109">
        <f>VLOOKUP($B109,'Tillförd energi'!$B$1:$AS$566,MATCH(H$1,'Tillförd energi'!$B$1:$AQ$1,0),FALSE)</f>
        <v>0</v>
      </c>
      <c r="I109">
        <f>VLOOKUP($B109,'Tillförd energi'!$B$1:$AS$566,MATCH(I$1,'Tillförd energi'!$B$1:$AQ$1,0),FALSE)</f>
        <v>0</v>
      </c>
      <c r="J109">
        <f>VLOOKUP($B109,'Tillförd energi'!$B$1:$AS$566,MATCH(J$1,'Tillförd energi'!$B$1:$AQ$1,0),FALSE)</f>
        <v>0</v>
      </c>
      <c r="K109">
        <v>0</v>
      </c>
      <c r="L109">
        <f>VLOOKUP($B109,'Tillförd energi'!$B$1:$AS$566,MATCH(L$1,'Tillförd energi'!$B$1:$AQ$1,0),FALSE)</f>
        <v>0</v>
      </c>
      <c r="M109">
        <f>VLOOKUP($B109,'Tillförd energi'!$B$1:$AS$566,MATCH(M$1,'Tillförd energi'!$B$1:$AQ$1,0),FALSE)</f>
        <v>0</v>
      </c>
      <c r="N109">
        <f>VLOOKUP($B109,'Tillförd energi'!$B$1:$AS$566,MATCH(N$1,'Tillförd energi'!$B$1:$AQ$1,0),FALSE)</f>
        <v>0</v>
      </c>
      <c r="O109">
        <f>VLOOKUP($B109,'Tillförd energi'!$B$1:$AS$566,MATCH(O$1,'Tillförd energi'!$B$1:$AQ$1,0),FALSE)</f>
        <v>0</v>
      </c>
      <c r="P109">
        <f>VLOOKUP($B109,'Tillförd energi'!$B$1:$AS$566,MATCH(P$1,'Tillförd energi'!$B$1:$AQ$1,0),FALSE)</f>
        <v>0</v>
      </c>
      <c r="Q109">
        <f>VLOOKUP($B109,'Tillförd energi'!$B$1:$AS$566,MATCH(Q$1,'Tillförd energi'!$B$1:$AQ$1,0),FALSE)</f>
        <v>0</v>
      </c>
      <c r="R109">
        <f>VLOOKUP($B109,'Tillförd energi'!$B$1:$AS$566,MATCH(R$1,'Tillförd energi'!$B$1:$AQ$1,0),FALSE)</f>
        <v>0</v>
      </c>
      <c r="S109">
        <f>VLOOKUP($B109,'Tillförd energi'!$B$1:$AS$566,MATCH(S$1,'Tillförd energi'!$B$1:$AQ$1,0),FALSE)</f>
        <v>0</v>
      </c>
      <c r="T109">
        <f>VLOOKUP($B109,'Tillförd energi'!$B$1:$AS$566,MATCH(T$1,'Tillförd energi'!$B$1:$AQ$1,0),FALSE)</f>
        <v>0</v>
      </c>
      <c r="U109">
        <f>VLOOKUP($B109,'Tillförd energi'!$B$1:$AS$566,MATCH(U$1,'Tillförd energi'!$B$1:$AQ$1,0),FALSE)</f>
        <v>0</v>
      </c>
      <c r="V109">
        <f>VLOOKUP($B109,'Tillförd energi'!$B$1:$AS$566,MATCH(V$1,'Tillförd energi'!$B$1:$AQ$1,0),FALSE)</f>
        <v>0</v>
      </c>
      <c r="W109">
        <f>VLOOKUP($B109,'Tillförd energi'!$B$1:$AS$566,MATCH(W$1,'Tillförd energi'!$B$1:$AQ$1,0),FALSE)</f>
        <v>0</v>
      </c>
      <c r="X109">
        <f>VLOOKUP($B109,'Tillförd energi'!$B$1:$AS$566,MATCH(X$1,'Tillförd energi'!$B$1:$AQ$1,0),FALSE)</f>
        <v>0</v>
      </c>
      <c r="Y109">
        <f>VLOOKUP($B109,'Tillförd energi'!$B$1:$AS$566,MATCH(Y$1,'Tillförd energi'!$B$1:$AQ$1,0),FALSE)</f>
        <v>0</v>
      </c>
      <c r="Z109">
        <f>VLOOKUP($B109,'Tillförd energi'!$B$1:$AS$566,MATCH(Z$1,'Tillförd energi'!$B$1:$AQ$1,0),FALSE)</f>
        <v>0</v>
      </c>
      <c r="AA109">
        <f>VLOOKUP($B109,'Tillförd energi'!$B$1:$AS$566,MATCH(AA$1,'Tillförd energi'!$B$1:$AQ$1,0),FALSE)</f>
        <v>0</v>
      </c>
      <c r="AB109">
        <f>VLOOKUP($B109,'Tillförd energi'!$B$1:$AS$566,MATCH(AB$1,'Tillförd energi'!$B$1:$AQ$1,0),FALSE)</f>
        <v>0</v>
      </c>
      <c r="AC109">
        <f>VLOOKUP($B109,'Tillförd energi'!$B$1:$AS$566,MATCH(AC$1,'Tillförd energi'!$B$1:$AQ$1,0),FALSE)</f>
        <v>0</v>
      </c>
      <c r="AD109">
        <f>VLOOKUP($B109,'Tillförd energi'!$B$1:$AS$566,MATCH(AD$1,'Tillförd energi'!$B$1:$AQ$1,0),FALSE)</f>
        <v>0</v>
      </c>
      <c r="AE109">
        <f>VLOOKUP($B109,'Tillförd energi'!$B$1:$AS$566,MATCH(AE$1,'Tillförd energi'!$B$1:$AQ$1,0),FALSE)</f>
        <v>0</v>
      </c>
      <c r="AF109">
        <f>VLOOKUP($B109,'Tillförd energi'!$B$1:$AS$566,MATCH(AF$1,'Tillförd energi'!$B$1:$AQ$1,0),FALSE)</f>
        <v>0</v>
      </c>
      <c r="AG109">
        <f>IFERROR(VLOOKUP(B109,Miljö!$B$1:$S$476,9,FALSE)/1,0)</f>
        <v>0</v>
      </c>
      <c r="AI109">
        <f t="shared" si="8"/>
        <v>0</v>
      </c>
      <c r="AJ109">
        <f t="shared" si="9"/>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37" t="str">
        <f t="shared" si="10"/>
        <v/>
      </c>
      <c r="AP109" t="str">
        <f>VLOOKUP($B109,Miljövärden!$B$1:$H$446,7,FALSE)</f>
        <v>Nej</v>
      </c>
      <c r="AQ109" t="str">
        <f>VLOOKUP($B109,Miljövärden!$B$1:$H$446,6,FALSE)</f>
        <v>Ja</v>
      </c>
      <c r="AU109">
        <f t="shared" si="11"/>
        <v>0</v>
      </c>
      <c r="AV109">
        <f t="shared" si="12"/>
        <v>0</v>
      </c>
      <c r="AW109">
        <f t="shared" si="13"/>
        <v>0</v>
      </c>
      <c r="AX109">
        <f t="shared" si="14"/>
        <v>0</v>
      </c>
      <c r="AZ109">
        <f t="shared" si="15"/>
        <v>0</v>
      </c>
      <c r="BE109"/>
      <c r="BF109"/>
      <c r="BG109"/>
      <c r="BH109"/>
      <c r="BI109"/>
    </row>
    <row r="110" spans="1:61" x14ac:dyDescent="0.25">
      <c r="A110" s="2" t="s">
        <v>172</v>
      </c>
      <c r="B110" s="2" t="s">
        <v>179</v>
      </c>
      <c r="C110">
        <f>VLOOKUP($B110,'Tillförd energi'!$B$1:$AS$566,MATCH(C$1,'Tillförd energi'!$B$1:$AQ$1,0),FALSE)</f>
        <v>0</v>
      </c>
      <c r="D110">
        <f>VLOOKUP($B110,'Tillförd energi'!$B$1:$AS$566,MATCH(D$1,'Tillförd energi'!$B$1:$AQ$1,0),FALSE)</f>
        <v>0</v>
      </c>
      <c r="E110">
        <f>VLOOKUP($B110,'Tillförd energi'!$B$1:$AS$566,MATCH(E$1,'Tillförd energi'!$B$1:$AQ$1,0),FALSE)</f>
        <v>0</v>
      </c>
      <c r="F110">
        <f>VLOOKUP($B110,'Tillförd energi'!$B$1:$AS$566,MATCH(F$1,'Tillförd energi'!$B$1:$AQ$1,0),FALSE)</f>
        <v>0</v>
      </c>
      <c r="G110">
        <f>VLOOKUP($B110,'Tillförd energi'!$B$1:$AS$566,MATCH(G$1,'Tillförd energi'!$B$1:$AQ$1,0),FALSE)</f>
        <v>0</v>
      </c>
      <c r="H110">
        <f>VLOOKUP($B110,'Tillförd energi'!$B$1:$AS$566,MATCH(H$1,'Tillförd energi'!$B$1:$AQ$1,0),FALSE)</f>
        <v>0</v>
      </c>
      <c r="I110">
        <f>VLOOKUP($B110,'Tillförd energi'!$B$1:$AS$566,MATCH(I$1,'Tillförd energi'!$B$1:$AQ$1,0),FALSE)</f>
        <v>0</v>
      </c>
      <c r="J110">
        <f>VLOOKUP($B110,'Tillförd energi'!$B$1:$AS$566,MATCH(J$1,'Tillförd energi'!$B$1:$AQ$1,0),FALSE)</f>
        <v>0</v>
      </c>
      <c r="K110">
        <v>0</v>
      </c>
      <c r="L110">
        <f>VLOOKUP($B110,'Tillförd energi'!$B$1:$AS$566,MATCH(L$1,'Tillförd energi'!$B$1:$AQ$1,0),FALSE)</f>
        <v>0</v>
      </c>
      <c r="M110">
        <f>VLOOKUP($B110,'Tillförd energi'!$B$1:$AS$566,MATCH(M$1,'Tillförd energi'!$B$1:$AQ$1,0),FALSE)</f>
        <v>0</v>
      </c>
      <c r="N110">
        <f>VLOOKUP($B110,'Tillförd energi'!$B$1:$AS$566,MATCH(N$1,'Tillförd energi'!$B$1:$AQ$1,0),FALSE)</f>
        <v>0</v>
      </c>
      <c r="O110">
        <f>VLOOKUP($B110,'Tillförd energi'!$B$1:$AS$566,MATCH(O$1,'Tillförd energi'!$B$1:$AQ$1,0),FALSE)</f>
        <v>0</v>
      </c>
      <c r="P110">
        <f>VLOOKUP($B110,'Tillförd energi'!$B$1:$AS$566,MATCH(P$1,'Tillförd energi'!$B$1:$AQ$1,0),FALSE)</f>
        <v>0</v>
      </c>
      <c r="Q110">
        <f>VLOOKUP($B110,'Tillförd energi'!$B$1:$AS$566,MATCH(Q$1,'Tillförd energi'!$B$1:$AQ$1,0),FALSE)</f>
        <v>0</v>
      </c>
      <c r="R110">
        <f>VLOOKUP($B110,'Tillförd energi'!$B$1:$AS$566,MATCH(R$1,'Tillförd energi'!$B$1:$AQ$1,0),FALSE)</f>
        <v>0</v>
      </c>
      <c r="S110">
        <f>VLOOKUP($B110,'Tillförd energi'!$B$1:$AS$566,MATCH(S$1,'Tillförd energi'!$B$1:$AQ$1,0),FALSE)</f>
        <v>0</v>
      </c>
      <c r="T110">
        <f>VLOOKUP($B110,'Tillförd energi'!$B$1:$AS$566,MATCH(T$1,'Tillförd energi'!$B$1:$AQ$1,0),FALSE)</f>
        <v>0</v>
      </c>
      <c r="U110">
        <f>VLOOKUP($B110,'Tillförd energi'!$B$1:$AS$566,MATCH(U$1,'Tillförd energi'!$B$1:$AQ$1,0),FALSE)</f>
        <v>0</v>
      </c>
      <c r="V110">
        <f>VLOOKUP($B110,'Tillförd energi'!$B$1:$AS$566,MATCH(V$1,'Tillförd energi'!$B$1:$AQ$1,0),FALSE)</f>
        <v>0</v>
      </c>
      <c r="W110">
        <f>VLOOKUP($B110,'Tillförd energi'!$B$1:$AS$566,MATCH(W$1,'Tillförd energi'!$B$1:$AQ$1,0),FALSE)</f>
        <v>0</v>
      </c>
      <c r="X110">
        <f>VLOOKUP($B110,'Tillförd energi'!$B$1:$AS$566,MATCH(X$1,'Tillförd energi'!$B$1:$AQ$1,0),FALSE)</f>
        <v>0</v>
      </c>
      <c r="Y110">
        <f>VLOOKUP($B110,'Tillförd energi'!$B$1:$AS$566,MATCH(Y$1,'Tillförd energi'!$B$1:$AQ$1,0),FALSE)</f>
        <v>0</v>
      </c>
      <c r="Z110">
        <f>VLOOKUP($B110,'Tillförd energi'!$B$1:$AS$566,MATCH(Z$1,'Tillförd energi'!$B$1:$AQ$1,0),FALSE)</f>
        <v>0</v>
      </c>
      <c r="AA110">
        <f>VLOOKUP($B110,'Tillförd energi'!$B$1:$AS$566,MATCH(AA$1,'Tillförd energi'!$B$1:$AQ$1,0),FALSE)</f>
        <v>0</v>
      </c>
      <c r="AB110">
        <f>VLOOKUP($B110,'Tillförd energi'!$B$1:$AS$566,MATCH(AB$1,'Tillförd energi'!$B$1:$AQ$1,0),FALSE)</f>
        <v>0</v>
      </c>
      <c r="AC110">
        <f>VLOOKUP($B110,'Tillförd energi'!$B$1:$AS$566,MATCH(AC$1,'Tillförd energi'!$B$1:$AQ$1,0),FALSE)</f>
        <v>0</v>
      </c>
      <c r="AD110">
        <f>VLOOKUP($B110,'Tillförd energi'!$B$1:$AS$566,MATCH(AD$1,'Tillförd energi'!$B$1:$AQ$1,0),FALSE)</f>
        <v>0</v>
      </c>
      <c r="AE110">
        <f>VLOOKUP($B110,'Tillförd energi'!$B$1:$AS$566,MATCH(AE$1,'Tillförd energi'!$B$1:$AQ$1,0),FALSE)</f>
        <v>0</v>
      </c>
      <c r="AF110">
        <f>VLOOKUP($B110,'Tillförd energi'!$B$1:$AS$566,MATCH(AF$1,'Tillförd energi'!$B$1:$AQ$1,0),FALSE)</f>
        <v>0.255</v>
      </c>
      <c r="AG110">
        <f>IFERROR(VLOOKUP(B110,Miljö!$B$1:$S$476,9,FALSE)/1,0)</f>
        <v>0</v>
      </c>
      <c r="AI110">
        <f t="shared" si="8"/>
        <v>0.255</v>
      </c>
      <c r="AJ110">
        <f t="shared" si="9"/>
        <v>0.255</v>
      </c>
      <c r="AK110">
        <f>IF(ISERROR(1/VLOOKUP($B110,Leveranser!$B$1:$S$500,MATCH("såld värme (gwh)",Leveranser!$B$1:$S$1,0),FALSE)),"",VLOOKUP($B110,Leveranser!$B$1:$S$500,MATCH("såld värme (gwh)",Leveranser!$B$1:$S$1,0),FALSE))</f>
        <v>8.5</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37">
        <f t="shared" si="10"/>
        <v>33.333333333333336</v>
      </c>
      <c r="AP110" t="str">
        <f>VLOOKUP($B110,Miljövärden!$B$1:$H$446,7,FALSE)</f>
        <v>Nej</v>
      </c>
      <c r="AQ110" t="str">
        <f>VLOOKUP($B110,Miljövärden!$B$1:$H$446,6,FALSE)</f>
        <v>Ja</v>
      </c>
      <c r="AU110">
        <f t="shared" si="11"/>
        <v>0.255</v>
      </c>
      <c r="AV110">
        <f t="shared" si="12"/>
        <v>0</v>
      </c>
      <c r="AW110">
        <f t="shared" si="13"/>
        <v>0</v>
      </c>
      <c r="AX110">
        <f t="shared" si="14"/>
        <v>0</v>
      </c>
      <c r="AZ110">
        <f t="shared" si="15"/>
        <v>0</v>
      </c>
      <c r="BE110"/>
      <c r="BF110"/>
      <c r="BG110"/>
      <c r="BH110"/>
      <c r="BI110"/>
    </row>
    <row r="111" spans="1:61" x14ac:dyDescent="0.25">
      <c r="A111" s="2" t="s">
        <v>180</v>
      </c>
      <c r="B111" s="2" t="s">
        <v>181</v>
      </c>
      <c r="C111">
        <f>VLOOKUP($B111,'Tillförd energi'!$B$1:$AS$566,MATCH(C$1,'Tillförd energi'!$B$1:$AQ$1,0),FALSE)</f>
        <v>0</v>
      </c>
      <c r="D111">
        <f>VLOOKUP($B111,'Tillförd energi'!$B$1:$AS$566,MATCH(D$1,'Tillförd energi'!$B$1:$AQ$1,0),FALSE)</f>
        <v>0.32700000000000001</v>
      </c>
      <c r="E111">
        <f>VLOOKUP($B111,'Tillförd energi'!$B$1:$AS$566,MATCH(E$1,'Tillförd energi'!$B$1:$AQ$1,0),FALSE)</f>
        <v>0</v>
      </c>
      <c r="F111">
        <f>VLOOKUP($B111,'Tillförd energi'!$B$1:$AS$566,MATCH(F$1,'Tillförd energi'!$B$1:$AQ$1,0),FALSE)</f>
        <v>0</v>
      </c>
      <c r="G111">
        <f>VLOOKUP($B111,'Tillförd energi'!$B$1:$AS$566,MATCH(G$1,'Tillförd energi'!$B$1:$AQ$1,0),FALSE)</f>
        <v>0</v>
      </c>
      <c r="H111">
        <f>VLOOKUP($B111,'Tillförd energi'!$B$1:$AS$566,MATCH(H$1,'Tillförd energi'!$B$1:$AQ$1,0),FALSE)</f>
        <v>0</v>
      </c>
      <c r="I111">
        <f>VLOOKUP($B111,'Tillförd energi'!$B$1:$AS$566,MATCH(I$1,'Tillförd energi'!$B$1:$AQ$1,0),FALSE)</f>
        <v>0</v>
      </c>
      <c r="J111">
        <f>VLOOKUP($B111,'Tillförd energi'!$B$1:$AS$566,MATCH(J$1,'Tillförd energi'!$B$1:$AQ$1,0),FALSE)</f>
        <v>0</v>
      </c>
      <c r="K111">
        <v>0</v>
      </c>
      <c r="L111">
        <f>VLOOKUP($B111,'Tillförd energi'!$B$1:$AS$566,MATCH(L$1,'Tillförd energi'!$B$1:$AQ$1,0),FALSE)</f>
        <v>0</v>
      </c>
      <c r="M111">
        <f>VLOOKUP($B111,'Tillförd energi'!$B$1:$AS$566,MATCH(M$1,'Tillförd energi'!$B$1:$AQ$1,0),FALSE)</f>
        <v>0</v>
      </c>
      <c r="N111">
        <f>VLOOKUP($B111,'Tillförd energi'!$B$1:$AS$566,MATCH(N$1,'Tillförd energi'!$B$1:$AQ$1,0),FALSE)</f>
        <v>8.8000000000000007</v>
      </c>
      <c r="O111">
        <f>VLOOKUP($B111,'Tillförd energi'!$B$1:$AS$566,MATCH(O$1,'Tillförd energi'!$B$1:$AQ$1,0),FALSE)</f>
        <v>0</v>
      </c>
      <c r="P111">
        <f>VLOOKUP($B111,'Tillförd energi'!$B$1:$AS$566,MATCH(P$1,'Tillförd energi'!$B$1:$AQ$1,0),FALSE)</f>
        <v>15</v>
      </c>
      <c r="Q111">
        <f>VLOOKUP($B111,'Tillförd energi'!$B$1:$AS$566,MATCH(Q$1,'Tillförd energi'!$B$1:$AQ$1,0),FALSE)</f>
        <v>0</v>
      </c>
      <c r="R111">
        <f>VLOOKUP($B111,'Tillförd energi'!$B$1:$AS$566,MATCH(R$1,'Tillförd energi'!$B$1:$AQ$1,0),FALSE)</f>
        <v>5.1159999999999997</v>
      </c>
      <c r="S111">
        <f>VLOOKUP($B111,'Tillförd energi'!$B$1:$AS$566,MATCH(S$1,'Tillförd energi'!$B$1:$AQ$1,0),FALSE)</f>
        <v>0</v>
      </c>
      <c r="T111">
        <f>VLOOKUP($B111,'Tillförd energi'!$B$1:$AS$566,MATCH(T$1,'Tillförd energi'!$B$1:$AQ$1,0),FALSE)</f>
        <v>0</v>
      </c>
      <c r="U111">
        <f>VLOOKUP($B111,'Tillförd energi'!$B$1:$AS$566,MATCH(U$1,'Tillförd energi'!$B$1:$AQ$1,0),FALSE)</f>
        <v>0</v>
      </c>
      <c r="V111">
        <f>VLOOKUP($B111,'Tillförd energi'!$B$1:$AS$566,MATCH(V$1,'Tillförd energi'!$B$1:$AQ$1,0),FALSE)</f>
        <v>0</v>
      </c>
      <c r="W111">
        <f>VLOOKUP($B111,'Tillförd energi'!$B$1:$AS$566,MATCH(W$1,'Tillförd energi'!$B$1:$AQ$1,0),FALSE)</f>
        <v>0</v>
      </c>
      <c r="X111">
        <f>VLOOKUP($B111,'Tillförd energi'!$B$1:$AS$566,MATCH(X$1,'Tillförd energi'!$B$1:$AQ$1,0),FALSE)</f>
        <v>0</v>
      </c>
      <c r="Y111">
        <f>VLOOKUP($B111,'Tillförd energi'!$B$1:$AS$566,MATCH(Y$1,'Tillförd energi'!$B$1:$AQ$1,0),FALSE)</f>
        <v>0</v>
      </c>
      <c r="Z111">
        <f>VLOOKUP($B111,'Tillförd energi'!$B$1:$AS$566,MATCH(Z$1,'Tillförd energi'!$B$1:$AQ$1,0),FALSE)</f>
        <v>0.52100000000000002</v>
      </c>
      <c r="AA111">
        <f>VLOOKUP($B111,'Tillförd energi'!$B$1:$AS$566,MATCH(AA$1,'Tillförd energi'!$B$1:$AQ$1,0),FALSE)</f>
        <v>0</v>
      </c>
      <c r="AB111">
        <f>VLOOKUP($B111,'Tillförd energi'!$B$1:$AS$566,MATCH(AB$1,'Tillförd energi'!$B$1:$AQ$1,0),FALSE)</f>
        <v>0</v>
      </c>
      <c r="AC111">
        <f>VLOOKUP($B111,'Tillförd energi'!$B$1:$AS$566,MATCH(AC$1,'Tillförd energi'!$B$1:$AQ$1,0),FALSE)</f>
        <v>0</v>
      </c>
      <c r="AD111">
        <f>VLOOKUP($B111,'Tillförd energi'!$B$1:$AS$566,MATCH(AD$1,'Tillförd energi'!$B$1:$AQ$1,0),FALSE)</f>
        <v>0.124</v>
      </c>
      <c r="AE111">
        <f>VLOOKUP($B111,'Tillförd energi'!$B$1:$AS$566,MATCH(AE$1,'Tillförd energi'!$B$1:$AQ$1,0),FALSE)</f>
        <v>0</v>
      </c>
      <c r="AF111">
        <f>VLOOKUP($B111,'Tillförd energi'!$B$1:$AS$566,MATCH(AF$1,'Tillförd energi'!$B$1:$AQ$1,0),FALSE)</f>
        <v>0.25</v>
      </c>
      <c r="AG111">
        <f>IFERROR(VLOOKUP(B111,Miljö!$B$1:$S$476,9,FALSE)/1,0)</f>
        <v>0</v>
      </c>
      <c r="AI111">
        <f t="shared" si="8"/>
        <v>30.138000000000002</v>
      </c>
      <c r="AJ111">
        <f t="shared" si="9"/>
        <v>30.138000000000002</v>
      </c>
      <c r="AK111">
        <f>IF(ISERROR(1/VLOOKUP($B111,Leveranser!$B$1:$S$500,MATCH("såld värme (gwh)",Leveranser!$B$1:$S$1,0),FALSE)),"",VLOOKUP($B111,Leveranser!$B$1:$S$500,MATCH("såld värme (gwh)",Leveranser!$B$1:$S$1,0),FALSE))</f>
        <v>23.420999999999999</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37">
        <f t="shared" si="10"/>
        <v>0.77712522396973915</v>
      </c>
      <c r="AP111" t="str">
        <f>VLOOKUP($B111,Miljövärden!$B$1:$H$446,7,FALSE)</f>
        <v>Ja</v>
      </c>
      <c r="AQ111" t="str">
        <f>VLOOKUP($B111,Miljövärden!$B$1:$H$446,6,FALSE)</f>
        <v>Ja</v>
      </c>
      <c r="AU111">
        <f t="shared" si="11"/>
        <v>0.77100000000000002</v>
      </c>
      <c r="AV111">
        <f t="shared" si="12"/>
        <v>0</v>
      </c>
      <c r="AW111">
        <f t="shared" si="13"/>
        <v>23.8</v>
      </c>
      <c r="AX111">
        <f t="shared" si="14"/>
        <v>5.1159999999999997</v>
      </c>
      <c r="AZ111">
        <f t="shared" si="15"/>
        <v>28.916</v>
      </c>
      <c r="BE111"/>
      <c r="BF111"/>
      <c r="BG111"/>
      <c r="BH111"/>
      <c r="BI111"/>
    </row>
    <row r="112" spans="1:61" x14ac:dyDescent="0.25">
      <c r="A112" s="2" t="s">
        <v>180</v>
      </c>
      <c r="B112" s="2" t="s">
        <v>182</v>
      </c>
      <c r="C112">
        <f>VLOOKUP($B112,'Tillförd energi'!$B$1:$AS$566,MATCH(C$1,'Tillförd energi'!$B$1:$AQ$1,0),FALSE)</f>
        <v>0</v>
      </c>
      <c r="D112">
        <f>VLOOKUP($B112,'Tillförd energi'!$B$1:$AS$566,MATCH(D$1,'Tillförd energi'!$B$1:$AQ$1,0),FALSE)</f>
        <v>0</v>
      </c>
      <c r="E112">
        <f>VLOOKUP($B112,'Tillförd energi'!$B$1:$AS$566,MATCH(E$1,'Tillförd energi'!$B$1:$AQ$1,0),FALSE)</f>
        <v>0</v>
      </c>
      <c r="F112">
        <f>VLOOKUP($B112,'Tillförd energi'!$B$1:$AS$566,MATCH(F$1,'Tillförd energi'!$B$1:$AQ$1,0),FALSE)</f>
        <v>0</v>
      </c>
      <c r="G112">
        <f>VLOOKUP($B112,'Tillförd energi'!$B$1:$AS$566,MATCH(G$1,'Tillförd energi'!$B$1:$AQ$1,0),FALSE)</f>
        <v>0</v>
      </c>
      <c r="H112">
        <f>VLOOKUP($B112,'Tillförd energi'!$B$1:$AS$566,MATCH(H$1,'Tillförd energi'!$B$1:$AQ$1,0),FALSE)</f>
        <v>0</v>
      </c>
      <c r="I112">
        <f>VLOOKUP($B112,'Tillförd energi'!$B$1:$AS$566,MATCH(I$1,'Tillförd energi'!$B$1:$AQ$1,0),FALSE)</f>
        <v>0</v>
      </c>
      <c r="J112">
        <f>VLOOKUP($B112,'Tillförd energi'!$B$1:$AS$566,MATCH(J$1,'Tillförd energi'!$B$1:$AQ$1,0),FALSE)</f>
        <v>0</v>
      </c>
      <c r="K112">
        <v>0</v>
      </c>
      <c r="L112">
        <f>VLOOKUP($B112,'Tillförd energi'!$B$1:$AS$566,MATCH(L$1,'Tillförd energi'!$B$1:$AQ$1,0),FALSE)</f>
        <v>0</v>
      </c>
      <c r="M112">
        <f>VLOOKUP($B112,'Tillförd energi'!$B$1:$AS$566,MATCH(M$1,'Tillförd energi'!$B$1:$AQ$1,0),FALSE)</f>
        <v>0</v>
      </c>
      <c r="N112">
        <f>VLOOKUP($B112,'Tillförd energi'!$B$1:$AS$566,MATCH(N$1,'Tillförd energi'!$B$1:$AQ$1,0),FALSE)</f>
        <v>0</v>
      </c>
      <c r="O112">
        <f>VLOOKUP($B112,'Tillförd energi'!$B$1:$AS$566,MATCH(O$1,'Tillförd energi'!$B$1:$AQ$1,0),FALSE)</f>
        <v>0</v>
      </c>
      <c r="P112">
        <f>VLOOKUP($B112,'Tillförd energi'!$B$1:$AS$566,MATCH(P$1,'Tillförd energi'!$B$1:$AQ$1,0),FALSE)</f>
        <v>0</v>
      </c>
      <c r="Q112">
        <f>VLOOKUP($B112,'Tillförd energi'!$B$1:$AS$566,MATCH(Q$1,'Tillförd energi'!$B$1:$AQ$1,0),FALSE)</f>
        <v>5.3741199999999996</v>
      </c>
      <c r="R112">
        <f>VLOOKUP($B112,'Tillförd energi'!$B$1:$AS$566,MATCH(R$1,'Tillförd energi'!$B$1:$AQ$1,0),FALSE)</f>
        <v>0</v>
      </c>
      <c r="S112">
        <f>VLOOKUP($B112,'Tillförd energi'!$B$1:$AS$566,MATCH(S$1,'Tillförd energi'!$B$1:$AQ$1,0),FALSE)</f>
        <v>0</v>
      </c>
      <c r="T112">
        <f>VLOOKUP($B112,'Tillförd energi'!$B$1:$AS$566,MATCH(T$1,'Tillförd energi'!$B$1:$AQ$1,0),FALSE)</f>
        <v>0</v>
      </c>
      <c r="U112">
        <f>VLOOKUP($B112,'Tillförd energi'!$B$1:$AS$566,MATCH(U$1,'Tillförd energi'!$B$1:$AQ$1,0),FALSE)</f>
        <v>0</v>
      </c>
      <c r="V112">
        <f>VLOOKUP($B112,'Tillförd energi'!$B$1:$AS$566,MATCH(V$1,'Tillförd energi'!$B$1:$AQ$1,0),FALSE)</f>
        <v>0</v>
      </c>
      <c r="W112">
        <f>VLOOKUP($B112,'Tillförd energi'!$B$1:$AS$566,MATCH(W$1,'Tillförd energi'!$B$1:$AQ$1,0),FALSE)</f>
        <v>0</v>
      </c>
      <c r="X112">
        <f>VLOOKUP($B112,'Tillförd energi'!$B$1:$AS$566,MATCH(X$1,'Tillförd energi'!$B$1:$AQ$1,0),FALSE)</f>
        <v>0</v>
      </c>
      <c r="Y112">
        <f>VLOOKUP($B112,'Tillförd energi'!$B$1:$AS$566,MATCH(Y$1,'Tillförd energi'!$B$1:$AQ$1,0),FALSE)</f>
        <v>0</v>
      </c>
      <c r="Z112">
        <f>VLOOKUP($B112,'Tillförd energi'!$B$1:$AS$566,MATCH(Z$1,'Tillförd energi'!$B$1:$AQ$1,0),FALSE)</f>
        <v>0</v>
      </c>
      <c r="AA112">
        <f>VLOOKUP($B112,'Tillförd energi'!$B$1:$AS$566,MATCH(AA$1,'Tillförd energi'!$B$1:$AQ$1,0),FALSE)</f>
        <v>0</v>
      </c>
      <c r="AB112">
        <f>VLOOKUP($B112,'Tillförd energi'!$B$1:$AS$566,MATCH(AB$1,'Tillförd energi'!$B$1:$AQ$1,0),FALSE)</f>
        <v>0</v>
      </c>
      <c r="AC112">
        <f>VLOOKUP($B112,'Tillförd energi'!$B$1:$AS$566,MATCH(AC$1,'Tillförd energi'!$B$1:$AQ$1,0),FALSE)</f>
        <v>0</v>
      </c>
      <c r="AD112">
        <f>VLOOKUP($B112,'Tillförd energi'!$B$1:$AS$566,MATCH(AD$1,'Tillförd energi'!$B$1:$AQ$1,0),FALSE)</f>
        <v>0</v>
      </c>
      <c r="AE112">
        <f>VLOOKUP($B112,'Tillförd energi'!$B$1:$AS$566,MATCH(AE$1,'Tillförd energi'!$B$1:$AQ$1,0),FALSE)</f>
        <v>0</v>
      </c>
      <c r="AF112">
        <f>VLOOKUP($B112,'Tillförd energi'!$B$1:$AS$566,MATCH(AF$1,'Tillförd energi'!$B$1:$AQ$1,0),FALSE)</f>
        <v>0.11952</v>
      </c>
      <c r="AG112">
        <f>IFERROR(VLOOKUP(B112,Miljö!$B$1:$S$476,9,FALSE)/1,0)</f>
        <v>0</v>
      </c>
      <c r="AI112">
        <f t="shared" si="8"/>
        <v>5.4936399999999992</v>
      </c>
      <c r="AJ112">
        <f t="shared" si="9"/>
        <v>5.4936399999999992</v>
      </c>
      <c r="AK112">
        <f>IF(ISERROR(1/VLOOKUP($B112,Leveranser!$B$1:$S$500,MATCH("såld värme (gwh)",Leveranser!$B$1:$S$1,0),FALSE)),"",VLOOKUP($B112,Leveranser!$B$1:$S$500,MATCH("såld värme (gwh)",Leveranser!$B$1:$S$1,0),FALSE))</f>
        <v>3.984</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37">
        <f t="shared" si="10"/>
        <v>0.72520223385587712</v>
      </c>
      <c r="AP112" t="str">
        <f>VLOOKUP($B112,Miljövärden!$B$1:$H$446,7,FALSE)</f>
        <v>Ja</v>
      </c>
      <c r="AQ112" t="str">
        <f>VLOOKUP($B112,Miljövärden!$B$1:$H$446,6,FALSE)</f>
        <v>Ja</v>
      </c>
      <c r="AU112">
        <f t="shared" si="11"/>
        <v>0.11952</v>
      </c>
      <c r="AV112">
        <f t="shared" si="12"/>
        <v>0</v>
      </c>
      <c r="AW112">
        <f t="shared" si="13"/>
        <v>5.3741199999999996</v>
      </c>
      <c r="AX112">
        <f t="shared" si="14"/>
        <v>0</v>
      </c>
      <c r="AZ112">
        <f t="shared" si="15"/>
        <v>5.3741199999999996</v>
      </c>
      <c r="BE112"/>
      <c r="BF112"/>
      <c r="BG112"/>
      <c r="BH112"/>
      <c r="BI112"/>
    </row>
    <row r="113" spans="1:61" x14ac:dyDescent="0.25">
      <c r="A113" s="2" t="s">
        <v>180</v>
      </c>
      <c r="B113" s="2" t="s">
        <v>183</v>
      </c>
      <c r="C113">
        <f>VLOOKUP($B113,'Tillförd energi'!$B$1:$AS$566,MATCH(C$1,'Tillförd energi'!$B$1:$AQ$1,0),FALSE)</f>
        <v>0</v>
      </c>
      <c r="D113">
        <f>VLOOKUP($B113,'Tillförd energi'!$B$1:$AS$566,MATCH(D$1,'Tillförd energi'!$B$1:$AQ$1,0),FALSE)</f>
        <v>0</v>
      </c>
      <c r="E113">
        <f>VLOOKUP($B113,'Tillförd energi'!$B$1:$AS$566,MATCH(E$1,'Tillförd energi'!$B$1:$AQ$1,0),FALSE)</f>
        <v>0</v>
      </c>
      <c r="F113">
        <f>VLOOKUP($B113,'Tillförd energi'!$B$1:$AS$566,MATCH(F$1,'Tillförd energi'!$B$1:$AQ$1,0),FALSE)</f>
        <v>0</v>
      </c>
      <c r="G113">
        <f>VLOOKUP($B113,'Tillförd energi'!$B$1:$AS$566,MATCH(G$1,'Tillförd energi'!$B$1:$AQ$1,0),FALSE)</f>
        <v>0</v>
      </c>
      <c r="H113">
        <f>VLOOKUP($B113,'Tillförd energi'!$B$1:$AS$566,MATCH(H$1,'Tillförd energi'!$B$1:$AQ$1,0),FALSE)</f>
        <v>0</v>
      </c>
      <c r="I113">
        <f>VLOOKUP($B113,'Tillförd energi'!$B$1:$AS$566,MATCH(I$1,'Tillförd energi'!$B$1:$AQ$1,0),FALSE)</f>
        <v>0</v>
      </c>
      <c r="J113">
        <f>VLOOKUP($B113,'Tillförd energi'!$B$1:$AS$566,MATCH(J$1,'Tillförd energi'!$B$1:$AQ$1,0),FALSE)</f>
        <v>0</v>
      </c>
      <c r="K113">
        <v>0</v>
      </c>
      <c r="L113">
        <f>VLOOKUP($B113,'Tillförd energi'!$B$1:$AS$566,MATCH(L$1,'Tillförd energi'!$B$1:$AQ$1,0),FALSE)</f>
        <v>0</v>
      </c>
      <c r="M113">
        <f>VLOOKUP($B113,'Tillförd energi'!$B$1:$AS$566,MATCH(M$1,'Tillförd energi'!$B$1:$AQ$1,0),FALSE)</f>
        <v>0</v>
      </c>
      <c r="N113">
        <f>VLOOKUP($B113,'Tillförd energi'!$B$1:$AS$566,MATCH(N$1,'Tillförd energi'!$B$1:$AQ$1,0),FALSE)</f>
        <v>0</v>
      </c>
      <c r="O113">
        <f>VLOOKUP($B113,'Tillförd energi'!$B$1:$AS$566,MATCH(O$1,'Tillförd energi'!$B$1:$AQ$1,0),FALSE)</f>
        <v>0</v>
      </c>
      <c r="P113">
        <f>VLOOKUP($B113,'Tillförd energi'!$B$1:$AS$566,MATCH(P$1,'Tillförd energi'!$B$1:$AQ$1,0),FALSE)</f>
        <v>0</v>
      </c>
      <c r="Q113">
        <f>VLOOKUP($B113,'Tillförd energi'!$B$1:$AS$566,MATCH(Q$1,'Tillförd energi'!$B$1:$AQ$1,0),FALSE)</f>
        <v>0</v>
      </c>
      <c r="R113">
        <f>VLOOKUP($B113,'Tillförd energi'!$B$1:$AS$566,MATCH(R$1,'Tillförd energi'!$B$1:$AQ$1,0),FALSE)</f>
        <v>0</v>
      </c>
      <c r="S113">
        <f>VLOOKUP($B113,'Tillförd energi'!$B$1:$AS$566,MATCH(S$1,'Tillförd energi'!$B$1:$AQ$1,0),FALSE)</f>
        <v>2.2000000000000002</v>
      </c>
      <c r="T113">
        <f>VLOOKUP($B113,'Tillförd energi'!$B$1:$AS$566,MATCH(T$1,'Tillförd energi'!$B$1:$AQ$1,0),FALSE)</f>
        <v>0</v>
      </c>
      <c r="U113">
        <f>VLOOKUP($B113,'Tillförd energi'!$B$1:$AS$566,MATCH(U$1,'Tillförd energi'!$B$1:$AQ$1,0),FALSE)</f>
        <v>0</v>
      </c>
      <c r="V113">
        <f>VLOOKUP($B113,'Tillförd energi'!$B$1:$AS$566,MATCH(V$1,'Tillförd energi'!$B$1:$AQ$1,0),FALSE)</f>
        <v>0</v>
      </c>
      <c r="W113">
        <f>VLOOKUP($B113,'Tillförd energi'!$B$1:$AS$566,MATCH(W$1,'Tillförd energi'!$B$1:$AQ$1,0),FALSE)</f>
        <v>0</v>
      </c>
      <c r="X113">
        <f>VLOOKUP($B113,'Tillförd energi'!$B$1:$AS$566,MATCH(X$1,'Tillförd energi'!$B$1:$AQ$1,0),FALSE)</f>
        <v>0</v>
      </c>
      <c r="Y113">
        <f>VLOOKUP($B113,'Tillförd energi'!$B$1:$AS$566,MATCH(Y$1,'Tillförd energi'!$B$1:$AQ$1,0),FALSE)</f>
        <v>0</v>
      </c>
      <c r="Z113">
        <f>VLOOKUP($B113,'Tillförd energi'!$B$1:$AS$566,MATCH(Z$1,'Tillförd energi'!$B$1:$AQ$1,0),FALSE)</f>
        <v>0.1</v>
      </c>
      <c r="AA113">
        <f>VLOOKUP($B113,'Tillförd energi'!$B$1:$AS$566,MATCH(AA$1,'Tillförd energi'!$B$1:$AQ$1,0),FALSE)</f>
        <v>0</v>
      </c>
      <c r="AB113">
        <f>VLOOKUP($B113,'Tillförd energi'!$B$1:$AS$566,MATCH(AB$1,'Tillförd energi'!$B$1:$AQ$1,0),FALSE)</f>
        <v>0</v>
      </c>
      <c r="AC113">
        <f>VLOOKUP($B113,'Tillförd energi'!$B$1:$AS$566,MATCH(AC$1,'Tillförd energi'!$B$1:$AQ$1,0),FALSE)</f>
        <v>0</v>
      </c>
      <c r="AD113">
        <f>VLOOKUP($B113,'Tillförd energi'!$B$1:$AS$566,MATCH(AD$1,'Tillförd energi'!$B$1:$AQ$1,0),FALSE)</f>
        <v>0</v>
      </c>
      <c r="AE113">
        <f>VLOOKUP($B113,'Tillförd energi'!$B$1:$AS$566,MATCH(AE$1,'Tillförd energi'!$B$1:$AQ$1,0),FALSE)</f>
        <v>0</v>
      </c>
      <c r="AF113">
        <f>VLOOKUP($B113,'Tillförd energi'!$B$1:$AS$566,MATCH(AF$1,'Tillförd energi'!$B$1:$AQ$1,0),FALSE)</f>
        <v>0.01</v>
      </c>
      <c r="AG113">
        <f>IFERROR(VLOOKUP(B113,Miljö!$B$1:$S$476,9,FALSE)/1,0)</f>
        <v>0</v>
      </c>
      <c r="AI113">
        <f t="shared" si="8"/>
        <v>2.31</v>
      </c>
      <c r="AJ113">
        <f t="shared" si="9"/>
        <v>2.31</v>
      </c>
      <c r="AK113">
        <f>IF(ISERROR(1/VLOOKUP($B113,Leveranser!$B$1:$S$500,MATCH("såld värme (gwh)",Leveranser!$B$1:$S$1,0),FALSE)),"",VLOOKUP($B113,Leveranser!$B$1:$S$500,MATCH("såld värme (gwh)",Leveranser!$B$1:$S$1,0),FALSE))</f>
        <v>2.0230000000000001</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37">
        <f t="shared" si="10"/>
        <v>0.87575757575757585</v>
      </c>
      <c r="AP113" t="str">
        <f>VLOOKUP($B113,Miljövärden!$B$1:$H$446,7,FALSE)</f>
        <v>Ja</v>
      </c>
      <c r="AQ113" t="str">
        <f>VLOOKUP($B113,Miljövärden!$B$1:$H$446,6,FALSE)</f>
        <v>Ja</v>
      </c>
      <c r="AU113">
        <f t="shared" si="11"/>
        <v>0.11</v>
      </c>
      <c r="AV113">
        <f t="shared" si="12"/>
        <v>0</v>
      </c>
      <c r="AW113">
        <f t="shared" si="13"/>
        <v>0</v>
      </c>
      <c r="AX113">
        <f t="shared" si="14"/>
        <v>2.2000000000000002</v>
      </c>
      <c r="AZ113">
        <f t="shared" si="15"/>
        <v>2.2000000000000002</v>
      </c>
      <c r="BE113"/>
      <c r="BF113"/>
      <c r="BG113"/>
      <c r="BH113"/>
      <c r="BI113"/>
    </row>
    <row r="114" spans="1:61" x14ac:dyDescent="0.25">
      <c r="A114" s="2" t="s">
        <v>184</v>
      </c>
      <c r="B114" s="2" t="s">
        <v>185</v>
      </c>
      <c r="C114">
        <f>VLOOKUP($B114,'Tillförd energi'!$B$1:$AS$566,MATCH(C$1,'Tillförd energi'!$B$1:$AQ$1,0),FALSE)</f>
        <v>0</v>
      </c>
      <c r="D114">
        <f>VLOOKUP($B114,'Tillförd energi'!$B$1:$AS$566,MATCH(D$1,'Tillförd energi'!$B$1:$AQ$1,0),FALSE)</f>
        <v>0.21</v>
      </c>
      <c r="E114">
        <f>VLOOKUP($B114,'Tillförd energi'!$B$1:$AS$566,MATCH(E$1,'Tillförd energi'!$B$1:$AQ$1,0),FALSE)</f>
        <v>0</v>
      </c>
      <c r="F114">
        <f>VLOOKUP($B114,'Tillförd energi'!$B$1:$AS$566,MATCH(F$1,'Tillförd energi'!$B$1:$AQ$1,0),FALSE)</f>
        <v>0</v>
      </c>
      <c r="G114">
        <f>VLOOKUP($B114,'Tillförd energi'!$B$1:$AS$566,MATCH(G$1,'Tillförd energi'!$B$1:$AQ$1,0),FALSE)</f>
        <v>0</v>
      </c>
      <c r="H114">
        <f>VLOOKUP($B114,'Tillförd energi'!$B$1:$AS$566,MATCH(H$1,'Tillförd energi'!$B$1:$AQ$1,0),FALSE)</f>
        <v>0</v>
      </c>
      <c r="I114">
        <f>VLOOKUP($B114,'Tillförd energi'!$B$1:$AS$566,MATCH(I$1,'Tillförd energi'!$B$1:$AQ$1,0),FALSE)</f>
        <v>0</v>
      </c>
      <c r="J114">
        <f>VLOOKUP($B114,'Tillförd energi'!$B$1:$AS$566,MATCH(J$1,'Tillförd energi'!$B$1:$AQ$1,0),FALSE)</f>
        <v>0</v>
      </c>
      <c r="K114">
        <v>0</v>
      </c>
      <c r="L114">
        <f>VLOOKUP($B114,'Tillförd energi'!$B$1:$AS$566,MATCH(L$1,'Tillförd energi'!$B$1:$AQ$1,0),FALSE)</f>
        <v>0</v>
      </c>
      <c r="M114">
        <f>VLOOKUP($B114,'Tillförd energi'!$B$1:$AS$566,MATCH(M$1,'Tillförd energi'!$B$1:$AQ$1,0),FALSE)</f>
        <v>0</v>
      </c>
      <c r="N114">
        <f>VLOOKUP($B114,'Tillförd energi'!$B$1:$AS$566,MATCH(N$1,'Tillförd energi'!$B$1:$AQ$1,0),FALSE)</f>
        <v>12.83</v>
      </c>
      <c r="O114">
        <f>VLOOKUP($B114,'Tillförd energi'!$B$1:$AS$566,MATCH(O$1,'Tillförd energi'!$B$1:$AQ$1,0),FALSE)</f>
        <v>0</v>
      </c>
      <c r="P114">
        <f>VLOOKUP($B114,'Tillförd energi'!$B$1:$AS$566,MATCH(P$1,'Tillförd energi'!$B$1:$AQ$1,0),FALSE)</f>
        <v>0</v>
      </c>
      <c r="Q114">
        <f>VLOOKUP($B114,'Tillförd energi'!$B$1:$AS$566,MATCH(Q$1,'Tillförd energi'!$B$1:$AQ$1,0),FALSE)</f>
        <v>0</v>
      </c>
      <c r="R114">
        <f>VLOOKUP($B114,'Tillförd energi'!$B$1:$AS$566,MATCH(R$1,'Tillförd energi'!$B$1:$AQ$1,0),FALSE)</f>
        <v>0</v>
      </c>
      <c r="S114">
        <f>VLOOKUP($B114,'Tillförd energi'!$B$1:$AS$566,MATCH(S$1,'Tillförd energi'!$B$1:$AQ$1,0),FALSE)</f>
        <v>0</v>
      </c>
      <c r="T114">
        <f>VLOOKUP($B114,'Tillförd energi'!$B$1:$AS$566,MATCH(T$1,'Tillförd energi'!$B$1:$AQ$1,0),FALSE)</f>
        <v>0</v>
      </c>
      <c r="U114">
        <f>VLOOKUP($B114,'Tillförd energi'!$B$1:$AS$566,MATCH(U$1,'Tillförd energi'!$B$1:$AQ$1,0),FALSE)</f>
        <v>0</v>
      </c>
      <c r="V114">
        <f>VLOOKUP($B114,'Tillförd energi'!$B$1:$AS$566,MATCH(V$1,'Tillförd energi'!$B$1:$AQ$1,0),FALSE)</f>
        <v>0</v>
      </c>
      <c r="W114">
        <f>VLOOKUP($B114,'Tillförd energi'!$B$1:$AS$566,MATCH(W$1,'Tillförd energi'!$B$1:$AQ$1,0),FALSE)</f>
        <v>0</v>
      </c>
      <c r="X114">
        <f>VLOOKUP($B114,'Tillförd energi'!$B$1:$AS$566,MATCH(X$1,'Tillförd energi'!$B$1:$AQ$1,0),FALSE)</f>
        <v>0</v>
      </c>
      <c r="Y114">
        <f>VLOOKUP($B114,'Tillförd energi'!$B$1:$AS$566,MATCH(Y$1,'Tillförd energi'!$B$1:$AQ$1,0),FALSE)</f>
        <v>0</v>
      </c>
      <c r="Z114">
        <f>VLOOKUP($B114,'Tillförd energi'!$B$1:$AS$566,MATCH(Z$1,'Tillförd energi'!$B$1:$AQ$1,0),FALSE)</f>
        <v>0</v>
      </c>
      <c r="AA114">
        <f>VLOOKUP($B114,'Tillförd energi'!$B$1:$AS$566,MATCH(AA$1,'Tillförd energi'!$B$1:$AQ$1,0),FALSE)</f>
        <v>0</v>
      </c>
      <c r="AB114">
        <f>VLOOKUP($B114,'Tillförd energi'!$B$1:$AS$566,MATCH(AB$1,'Tillförd energi'!$B$1:$AQ$1,0),FALSE)</f>
        <v>0</v>
      </c>
      <c r="AC114">
        <f>VLOOKUP($B114,'Tillförd energi'!$B$1:$AS$566,MATCH(AC$1,'Tillförd energi'!$B$1:$AQ$1,0),FALSE)</f>
        <v>0</v>
      </c>
      <c r="AD114">
        <f>VLOOKUP($B114,'Tillförd energi'!$B$1:$AS$566,MATCH(AD$1,'Tillförd energi'!$B$1:$AQ$1,0),FALSE)</f>
        <v>0</v>
      </c>
      <c r="AE114">
        <f>VLOOKUP($B114,'Tillförd energi'!$B$1:$AS$566,MATCH(AE$1,'Tillförd energi'!$B$1:$AQ$1,0),FALSE)</f>
        <v>0</v>
      </c>
      <c r="AF114">
        <f>VLOOKUP($B114,'Tillförd energi'!$B$1:$AS$566,MATCH(AF$1,'Tillförd energi'!$B$1:$AQ$1,0),FALSE)</f>
        <v>0.34200000000000003</v>
      </c>
      <c r="AG114">
        <f>IFERROR(VLOOKUP(B114,Miljö!$B$1:$S$476,9,FALSE)/1,0)</f>
        <v>0</v>
      </c>
      <c r="AI114">
        <f t="shared" si="8"/>
        <v>13.382000000000001</v>
      </c>
      <c r="AJ114">
        <f t="shared" si="9"/>
        <v>13.382000000000001</v>
      </c>
      <c r="AK114">
        <f>IF(ISERROR(1/VLOOKUP($B114,Leveranser!$B$1:$S$500,MATCH("såld värme (gwh)",Leveranser!$B$1:$S$1,0),FALSE)),"",VLOOKUP($B114,Leveranser!$B$1:$S$500,MATCH("såld värme (gwh)",Leveranser!$B$1:$S$1,0),FALSE))</f>
        <v>11.4</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37">
        <f t="shared" si="10"/>
        <v>0.85189059931250932</v>
      </c>
      <c r="AP114" t="str">
        <f>VLOOKUP($B114,Miljövärden!$B$1:$H$446,7,FALSE)</f>
        <v>Ja</v>
      </c>
      <c r="AQ114" t="str">
        <f>VLOOKUP($B114,Miljövärden!$B$1:$H$446,6,FALSE)</f>
        <v>Nej</v>
      </c>
      <c r="AU114">
        <f t="shared" si="11"/>
        <v>0.34200000000000003</v>
      </c>
      <c r="AV114">
        <f t="shared" si="12"/>
        <v>0</v>
      </c>
      <c r="AW114">
        <f t="shared" si="13"/>
        <v>12.83</v>
      </c>
      <c r="AX114">
        <f t="shared" si="14"/>
        <v>0</v>
      </c>
      <c r="AZ114">
        <f t="shared" si="15"/>
        <v>12.83</v>
      </c>
      <c r="BE114"/>
      <c r="BF114"/>
      <c r="BG114"/>
      <c r="BH114"/>
      <c r="BI114"/>
    </row>
    <row r="115" spans="1:61" x14ac:dyDescent="0.25">
      <c r="A115" s="2" t="s">
        <v>184</v>
      </c>
      <c r="B115" s="2" t="s">
        <v>186</v>
      </c>
      <c r="C115">
        <f>VLOOKUP($B115,'Tillförd energi'!$B$1:$AS$566,MATCH(C$1,'Tillförd energi'!$B$1:$AQ$1,0),FALSE)</f>
        <v>0</v>
      </c>
      <c r="D115">
        <f>VLOOKUP($B115,'Tillförd energi'!$B$1:$AS$566,MATCH(D$1,'Tillförd energi'!$B$1:$AQ$1,0),FALSE)</f>
        <v>0.16200000000000001</v>
      </c>
      <c r="E115">
        <f>VLOOKUP($B115,'Tillförd energi'!$B$1:$AS$566,MATCH(E$1,'Tillförd energi'!$B$1:$AQ$1,0),FALSE)</f>
        <v>0</v>
      </c>
      <c r="F115">
        <f>VLOOKUP($B115,'Tillförd energi'!$B$1:$AS$566,MATCH(F$1,'Tillförd energi'!$B$1:$AQ$1,0),FALSE)</f>
        <v>0</v>
      </c>
      <c r="G115">
        <f>VLOOKUP($B115,'Tillförd energi'!$B$1:$AS$566,MATCH(G$1,'Tillförd energi'!$B$1:$AQ$1,0),FALSE)</f>
        <v>0</v>
      </c>
      <c r="H115">
        <f>VLOOKUP($B115,'Tillförd energi'!$B$1:$AS$566,MATCH(H$1,'Tillförd energi'!$B$1:$AQ$1,0),FALSE)</f>
        <v>0</v>
      </c>
      <c r="I115">
        <f>VLOOKUP($B115,'Tillförd energi'!$B$1:$AS$566,MATCH(I$1,'Tillförd energi'!$B$1:$AQ$1,0),FALSE)</f>
        <v>0</v>
      </c>
      <c r="J115">
        <f>VLOOKUP($B115,'Tillförd energi'!$B$1:$AS$566,MATCH(J$1,'Tillförd energi'!$B$1:$AQ$1,0),FALSE)</f>
        <v>0</v>
      </c>
      <c r="K115">
        <v>0</v>
      </c>
      <c r="L115">
        <f>VLOOKUP($B115,'Tillförd energi'!$B$1:$AS$566,MATCH(L$1,'Tillförd energi'!$B$1:$AQ$1,0),FALSE)</f>
        <v>0</v>
      </c>
      <c r="M115">
        <f>VLOOKUP($B115,'Tillförd energi'!$B$1:$AS$566,MATCH(M$1,'Tillförd energi'!$B$1:$AQ$1,0),FALSE)</f>
        <v>0</v>
      </c>
      <c r="N115">
        <f>VLOOKUP($B115,'Tillförd energi'!$B$1:$AS$566,MATCH(N$1,'Tillförd energi'!$B$1:$AQ$1,0),FALSE)</f>
        <v>0</v>
      </c>
      <c r="O115">
        <f>VLOOKUP($B115,'Tillförd energi'!$B$1:$AS$566,MATCH(O$1,'Tillförd energi'!$B$1:$AQ$1,0),FALSE)</f>
        <v>0</v>
      </c>
      <c r="P115">
        <f>VLOOKUP($B115,'Tillförd energi'!$B$1:$AS$566,MATCH(P$1,'Tillförd energi'!$B$1:$AQ$1,0),FALSE)</f>
        <v>0.04</v>
      </c>
      <c r="Q115">
        <f>VLOOKUP($B115,'Tillförd energi'!$B$1:$AS$566,MATCH(Q$1,'Tillförd energi'!$B$1:$AQ$1,0),FALSE)</f>
        <v>0</v>
      </c>
      <c r="R115">
        <f>VLOOKUP($B115,'Tillförd energi'!$B$1:$AS$566,MATCH(R$1,'Tillförd energi'!$B$1:$AQ$1,0),FALSE)</f>
        <v>0</v>
      </c>
      <c r="S115">
        <f>VLOOKUP($B115,'Tillförd energi'!$B$1:$AS$566,MATCH(S$1,'Tillförd energi'!$B$1:$AQ$1,0),FALSE)</f>
        <v>0</v>
      </c>
      <c r="T115">
        <f>VLOOKUP($B115,'Tillförd energi'!$B$1:$AS$566,MATCH(T$1,'Tillförd energi'!$B$1:$AQ$1,0),FALSE)</f>
        <v>0</v>
      </c>
      <c r="U115">
        <f>VLOOKUP($B115,'Tillförd energi'!$B$1:$AS$566,MATCH(U$1,'Tillförd energi'!$B$1:$AQ$1,0),FALSE)</f>
        <v>0</v>
      </c>
      <c r="V115">
        <f>VLOOKUP($B115,'Tillförd energi'!$B$1:$AS$566,MATCH(V$1,'Tillförd energi'!$B$1:$AQ$1,0),FALSE)</f>
        <v>0</v>
      </c>
      <c r="W115">
        <f>VLOOKUP($B115,'Tillförd energi'!$B$1:$AS$566,MATCH(W$1,'Tillförd energi'!$B$1:$AQ$1,0),FALSE)</f>
        <v>0</v>
      </c>
      <c r="X115">
        <f>VLOOKUP($B115,'Tillförd energi'!$B$1:$AS$566,MATCH(X$1,'Tillförd energi'!$B$1:$AQ$1,0),FALSE)</f>
        <v>8.6</v>
      </c>
      <c r="Y115">
        <f>VLOOKUP($B115,'Tillförd energi'!$B$1:$AS$566,MATCH(Y$1,'Tillförd energi'!$B$1:$AQ$1,0),FALSE)</f>
        <v>0</v>
      </c>
      <c r="Z115">
        <f>VLOOKUP($B115,'Tillförd energi'!$B$1:$AS$566,MATCH(Z$1,'Tillförd energi'!$B$1:$AQ$1,0),FALSE)</f>
        <v>0</v>
      </c>
      <c r="AA115">
        <f>VLOOKUP($B115,'Tillförd energi'!$B$1:$AS$566,MATCH(AA$1,'Tillförd energi'!$B$1:$AQ$1,0),FALSE)</f>
        <v>0</v>
      </c>
      <c r="AB115">
        <f>VLOOKUP($B115,'Tillförd energi'!$B$1:$AS$566,MATCH(AB$1,'Tillförd energi'!$B$1:$AQ$1,0),FALSE)</f>
        <v>0</v>
      </c>
      <c r="AC115">
        <f>VLOOKUP($B115,'Tillförd energi'!$B$1:$AS$566,MATCH(AC$1,'Tillförd energi'!$B$1:$AQ$1,0),FALSE)</f>
        <v>0</v>
      </c>
      <c r="AD115">
        <f>VLOOKUP($B115,'Tillförd energi'!$B$1:$AS$566,MATCH(AD$1,'Tillförd energi'!$B$1:$AQ$1,0),FALSE)</f>
        <v>0</v>
      </c>
      <c r="AE115">
        <f>VLOOKUP($B115,'Tillförd energi'!$B$1:$AS$566,MATCH(AE$1,'Tillförd energi'!$B$1:$AQ$1,0),FALSE)</f>
        <v>0</v>
      </c>
      <c r="AF115">
        <f>VLOOKUP($B115,'Tillförd energi'!$B$1:$AS$566,MATCH(AF$1,'Tillförd energi'!$B$1:$AQ$1,0),FALSE)</f>
        <v>0.219</v>
      </c>
      <c r="AG115">
        <f>IFERROR(VLOOKUP(B115,Miljö!$B$1:$S$476,9,FALSE)/1,0)</f>
        <v>0</v>
      </c>
      <c r="AI115">
        <f t="shared" si="8"/>
        <v>9.020999999999999</v>
      </c>
      <c r="AJ115">
        <f t="shared" si="9"/>
        <v>9.020999999999999</v>
      </c>
      <c r="AK115">
        <f>IF(ISERROR(1/VLOOKUP($B115,Leveranser!$B$1:$S$500,MATCH("såld värme (gwh)",Leveranser!$B$1:$S$1,0),FALSE)),"",VLOOKUP($B115,Leveranser!$B$1:$S$500,MATCH("såld värme (gwh)",Leveranser!$B$1:$S$1,0),FALSE))</f>
        <v>7.3</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37">
        <f t="shared" si="10"/>
        <v>0.80922292428777309</v>
      </c>
      <c r="AP115" t="str">
        <f>VLOOKUP($B115,Miljövärden!$B$1:$H$446,7,FALSE)</f>
        <v>Ja</v>
      </c>
      <c r="AQ115" t="str">
        <f>VLOOKUP($B115,Miljövärden!$B$1:$H$446,6,FALSE)</f>
        <v>Nej</v>
      </c>
      <c r="AU115">
        <f t="shared" si="11"/>
        <v>0.219</v>
      </c>
      <c r="AV115">
        <f t="shared" si="12"/>
        <v>8.6</v>
      </c>
      <c r="AW115">
        <f t="shared" si="13"/>
        <v>0.04</v>
      </c>
      <c r="AX115">
        <f t="shared" si="14"/>
        <v>0</v>
      </c>
      <c r="AZ115">
        <f t="shared" si="15"/>
        <v>8.6399999999999988</v>
      </c>
      <c r="BE115"/>
      <c r="BF115"/>
      <c r="BG115"/>
      <c r="BH115"/>
      <c r="BI115"/>
    </row>
    <row r="116" spans="1:61" x14ac:dyDescent="0.25">
      <c r="A116" s="2" t="s">
        <v>184</v>
      </c>
      <c r="B116" s="2" t="s">
        <v>187</v>
      </c>
      <c r="C116">
        <f>VLOOKUP($B116,'Tillförd energi'!$B$1:$AS$566,MATCH(C$1,'Tillförd energi'!$B$1:$AQ$1,0),FALSE)</f>
        <v>0</v>
      </c>
      <c r="D116">
        <f>VLOOKUP($B116,'Tillförd energi'!$B$1:$AS$566,MATCH(D$1,'Tillförd energi'!$B$1:$AQ$1,0),FALSE)</f>
        <v>0</v>
      </c>
      <c r="E116">
        <f>VLOOKUP($B116,'Tillförd energi'!$B$1:$AS$566,MATCH(E$1,'Tillförd energi'!$B$1:$AQ$1,0),FALSE)</f>
        <v>3</v>
      </c>
      <c r="F116">
        <f>VLOOKUP($B116,'Tillförd energi'!$B$1:$AS$566,MATCH(F$1,'Tillförd energi'!$B$1:$AQ$1,0),FALSE)</f>
        <v>0</v>
      </c>
      <c r="G116">
        <f>VLOOKUP($B116,'Tillförd energi'!$B$1:$AS$566,MATCH(G$1,'Tillförd energi'!$B$1:$AQ$1,0),FALSE)</f>
        <v>0</v>
      </c>
      <c r="H116">
        <f>VLOOKUP($B116,'Tillförd energi'!$B$1:$AS$566,MATCH(H$1,'Tillförd energi'!$B$1:$AQ$1,0),FALSE)</f>
        <v>0</v>
      </c>
      <c r="I116">
        <f>VLOOKUP($B116,'Tillförd energi'!$B$1:$AS$566,MATCH(I$1,'Tillförd energi'!$B$1:$AQ$1,0),FALSE)</f>
        <v>0</v>
      </c>
      <c r="J116">
        <f>VLOOKUP($B116,'Tillförd energi'!$B$1:$AS$566,MATCH(J$1,'Tillförd energi'!$B$1:$AQ$1,0),FALSE)</f>
        <v>0</v>
      </c>
      <c r="K116">
        <v>0</v>
      </c>
      <c r="L116">
        <f>VLOOKUP($B116,'Tillförd energi'!$B$1:$AS$566,MATCH(L$1,'Tillförd energi'!$B$1:$AQ$1,0),FALSE)</f>
        <v>0</v>
      </c>
      <c r="M116">
        <f>VLOOKUP($B116,'Tillförd energi'!$B$1:$AS$566,MATCH(M$1,'Tillförd energi'!$B$1:$AQ$1,0),FALSE)</f>
        <v>0</v>
      </c>
      <c r="N116">
        <f>VLOOKUP($B116,'Tillförd energi'!$B$1:$AS$566,MATCH(N$1,'Tillförd energi'!$B$1:$AQ$1,0),FALSE)</f>
        <v>0</v>
      </c>
      <c r="O116">
        <f>VLOOKUP($B116,'Tillförd energi'!$B$1:$AS$566,MATCH(O$1,'Tillförd energi'!$B$1:$AQ$1,0),FALSE)</f>
        <v>0</v>
      </c>
      <c r="P116">
        <f>VLOOKUP($B116,'Tillförd energi'!$B$1:$AS$566,MATCH(P$1,'Tillförd energi'!$B$1:$AQ$1,0),FALSE)</f>
        <v>0</v>
      </c>
      <c r="Q116">
        <f>VLOOKUP($B116,'Tillförd energi'!$B$1:$AS$566,MATCH(Q$1,'Tillförd energi'!$B$1:$AQ$1,0),FALSE)</f>
        <v>0</v>
      </c>
      <c r="R116">
        <f>VLOOKUP($B116,'Tillförd energi'!$B$1:$AS$566,MATCH(R$1,'Tillförd energi'!$B$1:$AQ$1,0),FALSE)</f>
        <v>0</v>
      </c>
      <c r="S116">
        <f>VLOOKUP($B116,'Tillförd energi'!$B$1:$AS$566,MATCH(S$1,'Tillförd energi'!$B$1:$AQ$1,0),FALSE)</f>
        <v>0</v>
      </c>
      <c r="T116">
        <f>VLOOKUP($B116,'Tillförd energi'!$B$1:$AS$566,MATCH(T$1,'Tillförd energi'!$B$1:$AQ$1,0),FALSE)</f>
        <v>0</v>
      </c>
      <c r="U116">
        <f>VLOOKUP($B116,'Tillförd energi'!$B$1:$AS$566,MATCH(U$1,'Tillförd energi'!$B$1:$AQ$1,0),FALSE)</f>
        <v>0</v>
      </c>
      <c r="V116">
        <f>VLOOKUP($B116,'Tillförd energi'!$B$1:$AS$566,MATCH(V$1,'Tillförd energi'!$B$1:$AQ$1,0),FALSE)</f>
        <v>0</v>
      </c>
      <c r="W116">
        <f>VLOOKUP($B116,'Tillförd energi'!$B$1:$AS$566,MATCH(W$1,'Tillförd energi'!$B$1:$AQ$1,0),FALSE)</f>
        <v>0</v>
      </c>
      <c r="X116">
        <f>VLOOKUP($B116,'Tillförd energi'!$B$1:$AS$566,MATCH(X$1,'Tillförd energi'!$B$1:$AQ$1,0),FALSE)</f>
        <v>0</v>
      </c>
      <c r="Y116">
        <f>VLOOKUP($B116,'Tillförd energi'!$B$1:$AS$566,MATCH(Y$1,'Tillförd energi'!$B$1:$AQ$1,0),FALSE)</f>
        <v>0</v>
      </c>
      <c r="Z116">
        <f>VLOOKUP($B116,'Tillförd energi'!$B$1:$AS$566,MATCH(Z$1,'Tillförd energi'!$B$1:$AQ$1,0),FALSE)</f>
        <v>0</v>
      </c>
      <c r="AA116">
        <f>VLOOKUP($B116,'Tillförd energi'!$B$1:$AS$566,MATCH(AA$1,'Tillförd energi'!$B$1:$AQ$1,0),FALSE)</f>
        <v>0</v>
      </c>
      <c r="AB116">
        <f>VLOOKUP($B116,'Tillförd energi'!$B$1:$AS$566,MATCH(AB$1,'Tillförd energi'!$B$1:$AQ$1,0),FALSE)</f>
        <v>0</v>
      </c>
      <c r="AC116">
        <f>VLOOKUP($B116,'Tillförd energi'!$B$1:$AS$566,MATCH(AC$1,'Tillförd energi'!$B$1:$AQ$1,0),FALSE)</f>
        <v>0</v>
      </c>
      <c r="AD116">
        <f>VLOOKUP($B116,'Tillförd energi'!$B$1:$AS$566,MATCH(AD$1,'Tillförd energi'!$B$1:$AQ$1,0),FALSE)</f>
        <v>14.4</v>
      </c>
      <c r="AE116">
        <f>VLOOKUP($B116,'Tillförd energi'!$B$1:$AS$566,MATCH(AE$1,'Tillförd energi'!$B$1:$AQ$1,0),FALSE)</f>
        <v>0</v>
      </c>
      <c r="AF116">
        <f>VLOOKUP($B116,'Tillförd energi'!$B$1:$AS$566,MATCH(AF$1,'Tillförd energi'!$B$1:$AQ$1,0),FALSE)</f>
        <v>0.46500000000000002</v>
      </c>
      <c r="AG116">
        <f>IFERROR(VLOOKUP(B116,Miljö!$B$1:$S$476,9,FALSE)/1,0)</f>
        <v>0</v>
      </c>
      <c r="AI116">
        <f t="shared" si="8"/>
        <v>17.864999999999998</v>
      </c>
      <c r="AJ116">
        <f t="shared" si="9"/>
        <v>17.864999999999998</v>
      </c>
      <c r="AK116">
        <f>IF(ISERROR(1/VLOOKUP($B116,Leveranser!$B$1:$S$500,MATCH("såld värme (gwh)",Leveranser!$B$1:$S$1,0),FALSE)),"",VLOOKUP($B116,Leveranser!$B$1:$S$500,MATCH("såld värme (gwh)",Leveranser!$B$1:$S$1,0),FALSE))</f>
        <v>15.5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37">
        <f t="shared" si="10"/>
        <v>0.86761824797089293</v>
      </c>
      <c r="AP116" t="str">
        <f>VLOOKUP($B116,Miljövärden!$B$1:$H$446,7,FALSE)</f>
        <v>Ja</v>
      </c>
      <c r="AQ116" t="str">
        <f>VLOOKUP($B116,Miljövärden!$B$1:$H$446,6,FALSE)</f>
        <v>Nej</v>
      </c>
      <c r="AU116">
        <f t="shared" si="11"/>
        <v>0.46500000000000002</v>
      </c>
      <c r="AV116">
        <f t="shared" si="12"/>
        <v>0</v>
      </c>
      <c r="AW116">
        <f t="shared" si="13"/>
        <v>0</v>
      </c>
      <c r="AX116">
        <f t="shared" si="14"/>
        <v>0</v>
      </c>
      <c r="AZ116">
        <f t="shared" si="15"/>
        <v>0</v>
      </c>
      <c r="BE116"/>
      <c r="BF116"/>
      <c r="BG116"/>
      <c r="BH116"/>
      <c r="BI116"/>
    </row>
    <row r="117" spans="1:61" x14ac:dyDescent="0.25">
      <c r="A117" s="2" t="s">
        <v>184</v>
      </c>
      <c r="B117" s="2" t="s">
        <v>188</v>
      </c>
      <c r="C117">
        <f>VLOOKUP($B117,'Tillförd energi'!$B$1:$AS$566,MATCH(C$1,'Tillförd energi'!$B$1:$AQ$1,0),FALSE)</f>
        <v>0</v>
      </c>
      <c r="D117">
        <f>VLOOKUP($B117,'Tillförd energi'!$B$1:$AS$566,MATCH(D$1,'Tillförd energi'!$B$1:$AQ$1,0),FALSE)</f>
        <v>0</v>
      </c>
      <c r="E117">
        <f>VLOOKUP($B117,'Tillförd energi'!$B$1:$AS$566,MATCH(E$1,'Tillförd energi'!$B$1:$AQ$1,0),FALSE)</f>
        <v>0</v>
      </c>
      <c r="F117">
        <f>VLOOKUP($B117,'Tillförd energi'!$B$1:$AS$566,MATCH(F$1,'Tillförd energi'!$B$1:$AQ$1,0),FALSE)</f>
        <v>0</v>
      </c>
      <c r="G117">
        <f>VLOOKUP($B117,'Tillförd energi'!$B$1:$AS$566,MATCH(G$1,'Tillförd energi'!$B$1:$AQ$1,0),FALSE)</f>
        <v>0</v>
      </c>
      <c r="H117">
        <f>VLOOKUP($B117,'Tillförd energi'!$B$1:$AS$566,MATCH(H$1,'Tillförd energi'!$B$1:$AQ$1,0),FALSE)</f>
        <v>0</v>
      </c>
      <c r="I117">
        <f>VLOOKUP($B117,'Tillförd energi'!$B$1:$AS$566,MATCH(I$1,'Tillförd energi'!$B$1:$AQ$1,0),FALSE)</f>
        <v>0</v>
      </c>
      <c r="J117">
        <f>VLOOKUP($B117,'Tillförd energi'!$B$1:$AS$566,MATCH(J$1,'Tillförd energi'!$B$1:$AQ$1,0),FALSE)</f>
        <v>1.8</v>
      </c>
      <c r="K117">
        <v>0</v>
      </c>
      <c r="L117">
        <f>VLOOKUP($B117,'Tillförd energi'!$B$1:$AS$566,MATCH(L$1,'Tillförd energi'!$B$1:$AQ$1,0),FALSE)</f>
        <v>0</v>
      </c>
      <c r="M117">
        <f>VLOOKUP($B117,'Tillförd energi'!$B$1:$AS$566,MATCH(M$1,'Tillförd energi'!$B$1:$AQ$1,0),FALSE)</f>
        <v>82</v>
      </c>
      <c r="N117">
        <f>VLOOKUP($B117,'Tillförd energi'!$B$1:$AS$566,MATCH(N$1,'Tillförd energi'!$B$1:$AQ$1,0),FALSE)</f>
        <v>100</v>
      </c>
      <c r="O117">
        <f>VLOOKUP($B117,'Tillförd energi'!$B$1:$AS$566,MATCH(O$1,'Tillförd energi'!$B$1:$AQ$1,0),FALSE)</f>
        <v>0</v>
      </c>
      <c r="P117">
        <f>VLOOKUP($B117,'Tillförd energi'!$B$1:$AS$566,MATCH(P$1,'Tillförd energi'!$B$1:$AQ$1,0),FALSE)</f>
        <v>0</v>
      </c>
      <c r="Q117">
        <f>VLOOKUP($B117,'Tillförd energi'!$B$1:$AS$566,MATCH(Q$1,'Tillförd energi'!$B$1:$AQ$1,0),FALSE)</f>
        <v>0</v>
      </c>
      <c r="R117">
        <f>VLOOKUP($B117,'Tillförd energi'!$B$1:$AS$566,MATCH(R$1,'Tillförd energi'!$B$1:$AQ$1,0),FALSE)</f>
        <v>0</v>
      </c>
      <c r="S117">
        <f>VLOOKUP($B117,'Tillförd energi'!$B$1:$AS$566,MATCH(S$1,'Tillförd energi'!$B$1:$AQ$1,0),FALSE)</f>
        <v>0</v>
      </c>
      <c r="T117">
        <f>VLOOKUP($B117,'Tillförd energi'!$B$1:$AS$566,MATCH(T$1,'Tillförd energi'!$B$1:$AQ$1,0),FALSE)</f>
        <v>0</v>
      </c>
      <c r="U117">
        <f>VLOOKUP($B117,'Tillförd energi'!$B$1:$AS$566,MATCH(U$1,'Tillförd energi'!$B$1:$AQ$1,0),FALSE)</f>
        <v>0</v>
      </c>
      <c r="V117">
        <f>VLOOKUP($B117,'Tillförd energi'!$B$1:$AS$566,MATCH(V$1,'Tillförd energi'!$B$1:$AQ$1,0),FALSE)</f>
        <v>0</v>
      </c>
      <c r="W117">
        <f>VLOOKUP($B117,'Tillförd energi'!$B$1:$AS$566,MATCH(W$1,'Tillförd energi'!$B$1:$AQ$1,0),FALSE)</f>
        <v>5.3</v>
      </c>
      <c r="X117">
        <f>VLOOKUP($B117,'Tillförd energi'!$B$1:$AS$566,MATCH(X$1,'Tillförd energi'!$B$1:$AQ$1,0),FALSE)</f>
        <v>0</v>
      </c>
      <c r="Y117">
        <f>VLOOKUP($B117,'Tillförd energi'!$B$1:$AS$566,MATCH(Y$1,'Tillförd energi'!$B$1:$AQ$1,0),FALSE)</f>
        <v>0</v>
      </c>
      <c r="Z117">
        <f>VLOOKUP($B117,'Tillförd energi'!$B$1:$AS$566,MATCH(Z$1,'Tillförd energi'!$B$1:$AQ$1,0),FALSE)</f>
        <v>0.5</v>
      </c>
      <c r="AA117">
        <f>VLOOKUP($B117,'Tillförd energi'!$B$1:$AS$566,MATCH(AA$1,'Tillförd energi'!$B$1:$AQ$1,0),FALSE)</f>
        <v>13</v>
      </c>
      <c r="AB117">
        <f>VLOOKUP($B117,'Tillförd energi'!$B$1:$AS$566,MATCH(AB$1,'Tillförd energi'!$B$1:$AQ$1,0),FALSE)</f>
        <v>18</v>
      </c>
      <c r="AC117">
        <f>VLOOKUP($B117,'Tillförd energi'!$B$1:$AS$566,MATCH(AC$1,'Tillförd energi'!$B$1:$AQ$1,0),FALSE)</f>
        <v>0</v>
      </c>
      <c r="AD117">
        <f>VLOOKUP($B117,'Tillförd energi'!$B$1:$AS$566,MATCH(AD$1,'Tillförd energi'!$B$1:$AQ$1,0),FALSE)</f>
        <v>0</v>
      </c>
      <c r="AE117">
        <f>VLOOKUP($B117,'Tillförd energi'!$B$1:$AS$566,MATCH(AE$1,'Tillförd energi'!$B$1:$AQ$1,0),FALSE)</f>
        <v>0</v>
      </c>
      <c r="AF117">
        <f>VLOOKUP($B117,'Tillförd energi'!$B$1:$AS$566,MATCH(AF$1,'Tillförd energi'!$B$1:$AQ$1,0),FALSE)</f>
        <v>4.8390000000000004</v>
      </c>
      <c r="AG117">
        <f>IFERROR(VLOOKUP(B117,Miljö!$B$1:$S$476,9,FALSE)/1,0)</f>
        <v>0</v>
      </c>
      <c r="AI117">
        <f t="shared" si="8"/>
        <v>225.43900000000002</v>
      </c>
      <c r="AJ117">
        <f t="shared" si="9"/>
        <v>225.43900000000002</v>
      </c>
      <c r="AK117">
        <f>IF(ISERROR(1/VLOOKUP($B117,Leveranser!$B$1:$S$500,MATCH("såld värme (gwh)",Leveranser!$B$1:$S$1,0),FALSE)),"",VLOOKUP($B117,Leveranser!$B$1:$S$500,MATCH("såld värme (gwh)",Leveranser!$B$1:$S$1,0),FALSE))</f>
        <v>161.30000000000001</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37">
        <f t="shared" si="10"/>
        <v>0.71549288277538492</v>
      </c>
      <c r="AP117" t="str">
        <f>VLOOKUP($B117,Miljövärden!$B$1:$H$446,7,FALSE)</f>
        <v>Ja</v>
      </c>
      <c r="AQ117" t="str">
        <f>VLOOKUP($B117,Miljövärden!$B$1:$H$446,6,FALSE)</f>
        <v>Nej</v>
      </c>
      <c r="AU117">
        <f t="shared" si="11"/>
        <v>18.338999999999999</v>
      </c>
      <c r="AV117">
        <f t="shared" si="12"/>
        <v>0</v>
      </c>
      <c r="AW117">
        <f t="shared" si="13"/>
        <v>182</v>
      </c>
      <c r="AX117">
        <f t="shared" si="14"/>
        <v>0</v>
      </c>
      <c r="AZ117">
        <f t="shared" si="15"/>
        <v>187.3</v>
      </c>
      <c r="BE117"/>
      <c r="BF117"/>
      <c r="BG117"/>
      <c r="BH117"/>
      <c r="BI117"/>
    </row>
    <row r="118" spans="1:61" x14ac:dyDescent="0.25">
      <c r="A118" s="2" t="s">
        <v>189</v>
      </c>
      <c r="B118" s="2" t="s">
        <v>190</v>
      </c>
      <c r="C118">
        <f>VLOOKUP($B118,'Tillförd energi'!$B$1:$AS$566,MATCH(C$1,'Tillförd energi'!$B$1:$AQ$1,0),FALSE)</f>
        <v>0</v>
      </c>
      <c r="D118">
        <f>VLOOKUP($B118,'Tillförd energi'!$B$1:$AS$566,MATCH(D$1,'Tillförd energi'!$B$1:$AQ$1,0),FALSE)</f>
        <v>0.6</v>
      </c>
      <c r="E118">
        <f>VLOOKUP($B118,'Tillförd energi'!$B$1:$AS$566,MATCH(E$1,'Tillförd energi'!$B$1:$AQ$1,0),FALSE)</f>
        <v>0</v>
      </c>
      <c r="F118">
        <f>VLOOKUP($B118,'Tillförd energi'!$B$1:$AS$566,MATCH(F$1,'Tillförd energi'!$B$1:$AQ$1,0),FALSE)</f>
        <v>0.3</v>
      </c>
      <c r="G118">
        <f>VLOOKUP($B118,'Tillförd energi'!$B$1:$AS$566,MATCH(G$1,'Tillförd energi'!$B$1:$AQ$1,0),FALSE)</f>
        <v>0</v>
      </c>
      <c r="H118">
        <f>VLOOKUP($B118,'Tillförd energi'!$B$1:$AS$566,MATCH(H$1,'Tillförd energi'!$B$1:$AQ$1,0),FALSE)</f>
        <v>0</v>
      </c>
      <c r="I118">
        <f>VLOOKUP($B118,'Tillförd energi'!$B$1:$AS$566,MATCH(I$1,'Tillförd energi'!$B$1:$AQ$1,0),FALSE)</f>
        <v>0</v>
      </c>
      <c r="J118">
        <f>VLOOKUP($B118,'Tillförd energi'!$B$1:$AS$566,MATCH(J$1,'Tillförd energi'!$B$1:$AQ$1,0),FALSE)</f>
        <v>0</v>
      </c>
      <c r="K118">
        <v>0</v>
      </c>
      <c r="L118">
        <f>VLOOKUP($B118,'Tillförd energi'!$B$1:$AS$566,MATCH(L$1,'Tillförd energi'!$B$1:$AQ$1,0),FALSE)</f>
        <v>0</v>
      </c>
      <c r="M118">
        <f>VLOOKUP($B118,'Tillförd energi'!$B$1:$AS$566,MATCH(M$1,'Tillförd energi'!$B$1:$AQ$1,0),FALSE)</f>
        <v>0</v>
      </c>
      <c r="N118">
        <f>VLOOKUP($B118,'Tillförd energi'!$B$1:$AS$566,MATCH(N$1,'Tillförd energi'!$B$1:$AQ$1,0),FALSE)</f>
        <v>0</v>
      </c>
      <c r="O118">
        <f>VLOOKUP($B118,'Tillförd energi'!$B$1:$AS$566,MATCH(O$1,'Tillförd energi'!$B$1:$AQ$1,0),FALSE)</f>
        <v>42.389800000000001</v>
      </c>
      <c r="P118">
        <f>VLOOKUP($B118,'Tillförd energi'!$B$1:$AS$566,MATCH(P$1,'Tillförd energi'!$B$1:$AQ$1,0),FALSE)</f>
        <v>33.5017</v>
      </c>
      <c r="Q118">
        <f>VLOOKUP($B118,'Tillförd energi'!$B$1:$AS$566,MATCH(Q$1,'Tillförd energi'!$B$1:$AQ$1,0),FALSE)</f>
        <v>0</v>
      </c>
      <c r="R118">
        <f>VLOOKUP($B118,'Tillförd energi'!$B$1:$AS$566,MATCH(R$1,'Tillförd energi'!$B$1:$AQ$1,0),FALSE)</f>
        <v>4.8</v>
      </c>
      <c r="S118">
        <f>VLOOKUP($B118,'Tillförd energi'!$B$1:$AS$566,MATCH(S$1,'Tillförd energi'!$B$1:$AQ$1,0),FALSE)</f>
        <v>0</v>
      </c>
      <c r="T118">
        <f>VLOOKUP($B118,'Tillförd energi'!$B$1:$AS$566,MATCH(T$1,'Tillförd energi'!$B$1:$AQ$1,0),FALSE)</f>
        <v>0</v>
      </c>
      <c r="U118">
        <f>VLOOKUP($B118,'Tillförd energi'!$B$1:$AS$566,MATCH(U$1,'Tillförd energi'!$B$1:$AQ$1,0),FALSE)</f>
        <v>0</v>
      </c>
      <c r="V118">
        <f>VLOOKUP($B118,'Tillförd energi'!$B$1:$AS$566,MATCH(V$1,'Tillförd energi'!$B$1:$AQ$1,0),FALSE)</f>
        <v>0</v>
      </c>
      <c r="W118">
        <f>VLOOKUP($B118,'Tillförd energi'!$B$1:$AS$566,MATCH(W$1,'Tillförd energi'!$B$1:$AQ$1,0),FALSE)</f>
        <v>0</v>
      </c>
      <c r="X118">
        <f>VLOOKUP($B118,'Tillförd energi'!$B$1:$AS$566,MATCH(X$1,'Tillförd energi'!$B$1:$AQ$1,0),FALSE)</f>
        <v>0</v>
      </c>
      <c r="Y118">
        <f>VLOOKUP($B118,'Tillförd energi'!$B$1:$AS$566,MATCH(Y$1,'Tillförd energi'!$B$1:$AQ$1,0),FALSE)</f>
        <v>76.179900000000004</v>
      </c>
      <c r="Z118">
        <f>VLOOKUP($B118,'Tillförd energi'!$B$1:$AS$566,MATCH(Z$1,'Tillförd energi'!$B$1:$AQ$1,0),FALSE)</f>
        <v>0</v>
      </c>
      <c r="AA118">
        <f>VLOOKUP($B118,'Tillförd energi'!$B$1:$AS$566,MATCH(AA$1,'Tillförd energi'!$B$1:$AQ$1,0),FALSE)</f>
        <v>0</v>
      </c>
      <c r="AB118">
        <f>VLOOKUP($B118,'Tillförd energi'!$B$1:$AS$566,MATCH(AB$1,'Tillförd energi'!$B$1:$AQ$1,0),FALSE)</f>
        <v>0</v>
      </c>
      <c r="AC118">
        <f>VLOOKUP($B118,'Tillförd energi'!$B$1:$AS$566,MATCH(AC$1,'Tillförd energi'!$B$1:$AQ$1,0),FALSE)</f>
        <v>0</v>
      </c>
      <c r="AD118">
        <f>VLOOKUP($B118,'Tillförd energi'!$B$1:$AS$566,MATCH(AD$1,'Tillförd energi'!$B$1:$AQ$1,0),FALSE)</f>
        <v>0</v>
      </c>
      <c r="AE118">
        <f>VLOOKUP($B118,'Tillförd energi'!$B$1:$AS$566,MATCH(AE$1,'Tillförd energi'!$B$1:$AQ$1,0),FALSE)</f>
        <v>0</v>
      </c>
      <c r="AF118">
        <f>VLOOKUP($B118,'Tillförd energi'!$B$1:$AS$566,MATCH(AF$1,'Tillförd energi'!$B$1:$AQ$1,0),FALSE)</f>
        <v>1.4994499999999999</v>
      </c>
      <c r="AG118">
        <f>IFERROR(VLOOKUP(B118,Miljö!$B$1:$S$476,9,FALSE)/1,0)</f>
        <v>0</v>
      </c>
      <c r="AI118">
        <f t="shared" si="8"/>
        <v>159.27085</v>
      </c>
      <c r="AJ118">
        <f t="shared" si="9"/>
        <v>159.27085</v>
      </c>
      <c r="AK118">
        <f>IF(ISERROR(1/VLOOKUP($B118,Leveranser!$B$1:$S$500,MATCH("såld värme (gwh)",Leveranser!$B$1:$S$1,0),FALSE)),"",VLOOKUP($B118,Leveranser!$B$1:$S$500,MATCH("såld värme (gwh)",Leveranser!$B$1:$S$1,0),FALSE))</f>
        <v>152.80000000000001</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37">
        <f t="shared" si="10"/>
        <v>0.9593720382606109</v>
      </c>
      <c r="AP118" t="str">
        <f>VLOOKUP($B118,Miljövärden!$B$1:$H$446,7,FALSE)</f>
        <v>Ja</v>
      </c>
      <c r="AQ118" t="str">
        <f>VLOOKUP($B118,Miljövärden!$B$1:$H$446,6,FALSE)</f>
        <v>Nej</v>
      </c>
      <c r="AU118">
        <f t="shared" si="11"/>
        <v>1.4994499999999999</v>
      </c>
      <c r="AV118">
        <f t="shared" si="12"/>
        <v>0</v>
      </c>
      <c r="AW118">
        <f t="shared" si="13"/>
        <v>75.891500000000008</v>
      </c>
      <c r="AX118">
        <f t="shared" si="14"/>
        <v>4.8</v>
      </c>
      <c r="AZ118">
        <f t="shared" si="15"/>
        <v>80.691500000000005</v>
      </c>
      <c r="BE118"/>
      <c r="BF118"/>
      <c r="BG118"/>
      <c r="BH118"/>
      <c r="BI118"/>
    </row>
    <row r="119" spans="1:61" x14ac:dyDescent="0.25">
      <c r="A119" s="2" t="s">
        <v>191</v>
      </c>
      <c r="B119" s="2" t="s">
        <v>192</v>
      </c>
      <c r="C119">
        <f>VLOOKUP($B119,'Tillförd energi'!$B$1:$AS$566,MATCH(C$1,'Tillförd energi'!$B$1:$AQ$1,0),FALSE)</f>
        <v>0</v>
      </c>
      <c r="D119">
        <f>VLOOKUP($B119,'Tillförd energi'!$B$1:$AS$566,MATCH(D$1,'Tillförd energi'!$B$1:$AQ$1,0),FALSE)</f>
        <v>0.16120399999999999</v>
      </c>
      <c r="E119">
        <f>VLOOKUP($B119,'Tillförd energi'!$B$1:$AS$566,MATCH(E$1,'Tillförd energi'!$B$1:$AQ$1,0),FALSE)</f>
        <v>0</v>
      </c>
      <c r="F119">
        <f>VLOOKUP($B119,'Tillförd energi'!$B$1:$AS$566,MATCH(F$1,'Tillförd energi'!$B$1:$AQ$1,0),FALSE)</f>
        <v>4.9411799999999999E-2</v>
      </c>
      <c r="G119">
        <f>VLOOKUP($B119,'Tillförd energi'!$B$1:$AS$566,MATCH(G$1,'Tillförd energi'!$B$1:$AQ$1,0),FALSE)</f>
        <v>0</v>
      </c>
      <c r="H119">
        <f>VLOOKUP($B119,'Tillförd energi'!$B$1:$AS$566,MATCH(H$1,'Tillförd energi'!$B$1:$AQ$1,0),FALSE)</f>
        <v>0</v>
      </c>
      <c r="I119">
        <f>VLOOKUP($B119,'Tillförd energi'!$B$1:$AS$566,MATCH(I$1,'Tillförd energi'!$B$1:$AQ$1,0),FALSE)</f>
        <v>0</v>
      </c>
      <c r="J119">
        <f>VLOOKUP($B119,'Tillförd energi'!$B$1:$AS$566,MATCH(J$1,'Tillförd energi'!$B$1:$AQ$1,0),FALSE)</f>
        <v>0</v>
      </c>
      <c r="K119">
        <v>0</v>
      </c>
      <c r="L119">
        <f>VLOOKUP($B119,'Tillförd energi'!$B$1:$AS$566,MATCH(L$1,'Tillförd energi'!$B$1:$AQ$1,0),FALSE)</f>
        <v>61.796599999999998</v>
      </c>
      <c r="M119">
        <f>VLOOKUP($B119,'Tillförd energi'!$B$1:$AS$566,MATCH(M$1,'Tillförd energi'!$B$1:$AQ$1,0),FALSE)</f>
        <v>89.694999999999993</v>
      </c>
      <c r="N119">
        <f>VLOOKUP($B119,'Tillförd energi'!$B$1:$AS$566,MATCH(N$1,'Tillförd energi'!$B$1:$AQ$1,0),FALSE)</f>
        <v>12.372999999999999</v>
      </c>
      <c r="O119">
        <f>VLOOKUP($B119,'Tillförd energi'!$B$1:$AS$566,MATCH(O$1,'Tillförd energi'!$B$1:$AQ$1,0),FALSE)</f>
        <v>0</v>
      </c>
      <c r="P119">
        <f>VLOOKUP($B119,'Tillförd energi'!$B$1:$AS$566,MATCH(P$1,'Tillförd energi'!$B$1:$AQ$1,0),FALSE)</f>
        <v>0</v>
      </c>
      <c r="Q119">
        <f>VLOOKUP($B119,'Tillförd energi'!$B$1:$AS$566,MATCH(Q$1,'Tillförd energi'!$B$1:$AQ$1,0),FALSE)</f>
        <v>68.436499999999995</v>
      </c>
      <c r="R119">
        <f>VLOOKUP($B119,'Tillförd energi'!$B$1:$AS$566,MATCH(R$1,'Tillförd energi'!$B$1:$AQ$1,0),FALSE)</f>
        <v>0</v>
      </c>
      <c r="S119">
        <f>VLOOKUP($B119,'Tillförd energi'!$B$1:$AS$566,MATCH(S$1,'Tillförd energi'!$B$1:$AQ$1,0),FALSE)</f>
        <v>0</v>
      </c>
      <c r="T119">
        <f>VLOOKUP($B119,'Tillförd energi'!$B$1:$AS$566,MATCH(T$1,'Tillförd energi'!$B$1:$AQ$1,0),FALSE)</f>
        <v>0</v>
      </c>
      <c r="U119">
        <f>VLOOKUP($B119,'Tillförd energi'!$B$1:$AS$566,MATCH(U$1,'Tillförd energi'!$B$1:$AQ$1,0),FALSE)</f>
        <v>0</v>
      </c>
      <c r="V119">
        <f>VLOOKUP($B119,'Tillförd energi'!$B$1:$AS$566,MATCH(V$1,'Tillförd energi'!$B$1:$AQ$1,0),FALSE)</f>
        <v>0</v>
      </c>
      <c r="W119">
        <f>VLOOKUP($B119,'Tillförd energi'!$B$1:$AS$566,MATCH(W$1,'Tillförd energi'!$B$1:$AQ$1,0),FALSE)</f>
        <v>1.468</v>
      </c>
      <c r="X119">
        <f>VLOOKUP($B119,'Tillförd energi'!$B$1:$AS$566,MATCH(X$1,'Tillförd energi'!$B$1:$AQ$1,0),FALSE)</f>
        <v>0</v>
      </c>
      <c r="Y119">
        <f>VLOOKUP($B119,'Tillförd energi'!$B$1:$AS$566,MATCH(Y$1,'Tillförd energi'!$B$1:$AQ$1,0),FALSE)</f>
        <v>0</v>
      </c>
      <c r="Z119">
        <f>VLOOKUP($B119,'Tillförd energi'!$B$1:$AS$566,MATCH(Z$1,'Tillförd energi'!$B$1:$AQ$1,0),FALSE)</f>
        <v>3.84118</v>
      </c>
      <c r="AA119">
        <f>VLOOKUP($B119,'Tillförd energi'!$B$1:$AS$566,MATCH(AA$1,'Tillförd energi'!$B$1:$AQ$1,0),FALSE)</f>
        <v>0</v>
      </c>
      <c r="AB119">
        <f>VLOOKUP($B119,'Tillförd energi'!$B$1:$AS$566,MATCH(AB$1,'Tillförd energi'!$B$1:$AQ$1,0),FALSE)</f>
        <v>0</v>
      </c>
      <c r="AC119">
        <f>VLOOKUP($B119,'Tillförd energi'!$B$1:$AS$566,MATCH(AC$1,'Tillförd energi'!$B$1:$AQ$1,0),FALSE)</f>
        <v>196.55600000000001</v>
      </c>
      <c r="AD119">
        <f>VLOOKUP($B119,'Tillförd energi'!$B$1:$AS$566,MATCH(AD$1,'Tillförd energi'!$B$1:$AQ$1,0),FALSE)</f>
        <v>293.90199999999999</v>
      </c>
      <c r="AE119">
        <f>VLOOKUP($B119,'Tillförd energi'!$B$1:$AS$566,MATCH(AE$1,'Tillförd energi'!$B$1:$AQ$1,0),FALSE)</f>
        <v>0</v>
      </c>
      <c r="AF119">
        <f>VLOOKUP($B119,'Tillförd energi'!$B$1:$AS$566,MATCH(AF$1,'Tillförd energi'!$B$1:$AQ$1,0),FALSE)</f>
        <v>9.8364499999999992</v>
      </c>
      <c r="AG119">
        <f>IFERROR(VLOOKUP(B119,Miljö!$B$1:$S$476,9,FALSE)/1,0)</f>
        <v>0</v>
      </c>
      <c r="AI119">
        <f t="shared" si="8"/>
        <v>738.11534579999989</v>
      </c>
      <c r="AJ119">
        <f t="shared" si="9"/>
        <v>738.11534579999989</v>
      </c>
      <c r="AK119">
        <f>IF(ISERROR(1/VLOOKUP($B119,Leveranser!$B$1:$S$500,MATCH("såld värme (gwh)",Leveranser!$B$1:$S$1,0),FALSE)),"",VLOOKUP($B119,Leveranser!$B$1:$S$500,MATCH("såld värme (gwh)",Leveranser!$B$1:$S$1,0),FALSE))</f>
        <v>647.70000000000005</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37">
        <f t="shared" si="10"/>
        <v>0.87750512665198155</v>
      </c>
      <c r="AP119" t="str">
        <f>VLOOKUP($B119,Miljövärden!$B$1:$H$446,7,FALSE)</f>
        <v>Ja</v>
      </c>
      <c r="AQ119" t="str">
        <f>VLOOKUP($B119,Miljövärden!$B$1:$H$446,6,FALSE)</f>
        <v>Ja</v>
      </c>
      <c r="AU119">
        <f t="shared" si="11"/>
        <v>13.677629999999999</v>
      </c>
      <c r="AV119">
        <f t="shared" si="12"/>
        <v>0</v>
      </c>
      <c r="AW119">
        <f t="shared" si="13"/>
        <v>170.50450000000001</v>
      </c>
      <c r="AX119">
        <f t="shared" si="14"/>
        <v>0</v>
      </c>
      <c r="AZ119">
        <f t="shared" si="15"/>
        <v>233.76909999999998</v>
      </c>
      <c r="BE119"/>
      <c r="BF119"/>
      <c r="BG119"/>
      <c r="BH119"/>
      <c r="BI119"/>
    </row>
    <row r="120" spans="1:61" x14ac:dyDescent="0.25">
      <c r="A120" s="2" t="s">
        <v>193</v>
      </c>
      <c r="B120" s="2" t="s">
        <v>194</v>
      </c>
      <c r="C120">
        <f>VLOOKUP($B120,'Tillförd energi'!$B$1:$AS$566,MATCH(C$1,'Tillförd energi'!$B$1:$AQ$1,0),FALSE)</f>
        <v>0</v>
      </c>
      <c r="D120">
        <f>VLOOKUP($B120,'Tillförd energi'!$B$1:$AS$566,MATCH(D$1,'Tillförd energi'!$B$1:$AQ$1,0),FALSE)</f>
        <v>0</v>
      </c>
      <c r="E120">
        <f>VLOOKUP($B120,'Tillförd energi'!$B$1:$AS$566,MATCH(E$1,'Tillförd energi'!$B$1:$AQ$1,0),FALSE)</f>
        <v>0</v>
      </c>
      <c r="F120">
        <f>VLOOKUP($B120,'Tillförd energi'!$B$1:$AS$566,MATCH(F$1,'Tillförd energi'!$B$1:$AQ$1,0),FALSE)</f>
        <v>0</v>
      </c>
      <c r="G120">
        <f>VLOOKUP($B120,'Tillförd energi'!$B$1:$AS$566,MATCH(G$1,'Tillförd energi'!$B$1:$AQ$1,0),FALSE)</f>
        <v>0</v>
      </c>
      <c r="H120">
        <f>VLOOKUP($B120,'Tillförd energi'!$B$1:$AS$566,MATCH(H$1,'Tillförd energi'!$B$1:$AQ$1,0),FALSE)</f>
        <v>0</v>
      </c>
      <c r="I120">
        <f>VLOOKUP($B120,'Tillförd energi'!$B$1:$AS$566,MATCH(I$1,'Tillförd energi'!$B$1:$AQ$1,0),FALSE)</f>
        <v>0</v>
      </c>
      <c r="J120">
        <f>VLOOKUP($B120,'Tillförd energi'!$B$1:$AS$566,MATCH(J$1,'Tillförd energi'!$B$1:$AQ$1,0),FALSE)</f>
        <v>0</v>
      </c>
      <c r="K120">
        <v>0</v>
      </c>
      <c r="L120">
        <f>VLOOKUP($B120,'Tillförd energi'!$B$1:$AS$566,MATCH(L$1,'Tillförd energi'!$B$1:$AQ$1,0),FALSE)</f>
        <v>0</v>
      </c>
      <c r="M120">
        <f>VLOOKUP($B120,'Tillförd energi'!$B$1:$AS$566,MATCH(M$1,'Tillförd energi'!$B$1:$AQ$1,0),FALSE)</f>
        <v>0</v>
      </c>
      <c r="N120">
        <f>VLOOKUP($B120,'Tillförd energi'!$B$1:$AS$566,MATCH(N$1,'Tillförd energi'!$B$1:$AQ$1,0),FALSE)</f>
        <v>0</v>
      </c>
      <c r="O120">
        <f>VLOOKUP($B120,'Tillförd energi'!$B$1:$AS$566,MATCH(O$1,'Tillförd energi'!$B$1:$AQ$1,0),FALSE)</f>
        <v>0</v>
      </c>
      <c r="P120">
        <f>VLOOKUP($B120,'Tillförd energi'!$B$1:$AS$566,MATCH(P$1,'Tillförd energi'!$B$1:$AQ$1,0),FALSE)</f>
        <v>0</v>
      </c>
      <c r="Q120">
        <f>VLOOKUP($B120,'Tillförd energi'!$B$1:$AS$566,MATCH(Q$1,'Tillförd energi'!$B$1:$AQ$1,0),FALSE)</f>
        <v>0</v>
      </c>
      <c r="R120">
        <f>VLOOKUP($B120,'Tillförd energi'!$B$1:$AS$566,MATCH(R$1,'Tillförd energi'!$B$1:$AQ$1,0),FALSE)</f>
        <v>0</v>
      </c>
      <c r="S120">
        <f>VLOOKUP($B120,'Tillförd energi'!$B$1:$AS$566,MATCH(S$1,'Tillförd energi'!$B$1:$AQ$1,0),FALSE)</f>
        <v>0</v>
      </c>
      <c r="T120">
        <f>VLOOKUP($B120,'Tillförd energi'!$B$1:$AS$566,MATCH(T$1,'Tillförd energi'!$B$1:$AQ$1,0),FALSE)</f>
        <v>0</v>
      </c>
      <c r="U120">
        <f>VLOOKUP($B120,'Tillförd energi'!$B$1:$AS$566,MATCH(U$1,'Tillförd energi'!$B$1:$AQ$1,0),FALSE)</f>
        <v>0</v>
      </c>
      <c r="V120">
        <f>VLOOKUP($B120,'Tillförd energi'!$B$1:$AS$566,MATCH(V$1,'Tillförd energi'!$B$1:$AQ$1,0),FALSE)</f>
        <v>0</v>
      </c>
      <c r="W120">
        <f>VLOOKUP($B120,'Tillförd energi'!$B$1:$AS$566,MATCH(W$1,'Tillförd energi'!$B$1:$AQ$1,0),FALSE)</f>
        <v>0</v>
      </c>
      <c r="X120">
        <f>VLOOKUP($B120,'Tillförd energi'!$B$1:$AS$566,MATCH(X$1,'Tillförd energi'!$B$1:$AQ$1,0),FALSE)</f>
        <v>0</v>
      </c>
      <c r="Y120">
        <f>VLOOKUP($B120,'Tillförd energi'!$B$1:$AS$566,MATCH(Y$1,'Tillförd energi'!$B$1:$AQ$1,0),FALSE)</f>
        <v>0</v>
      </c>
      <c r="Z120">
        <f>VLOOKUP($B120,'Tillförd energi'!$B$1:$AS$566,MATCH(Z$1,'Tillförd energi'!$B$1:$AQ$1,0),FALSE)</f>
        <v>0</v>
      </c>
      <c r="AA120">
        <f>VLOOKUP($B120,'Tillförd energi'!$B$1:$AS$566,MATCH(AA$1,'Tillförd energi'!$B$1:$AQ$1,0),FALSE)</f>
        <v>0</v>
      </c>
      <c r="AB120">
        <f>VLOOKUP($B120,'Tillförd energi'!$B$1:$AS$566,MATCH(AB$1,'Tillförd energi'!$B$1:$AQ$1,0),FALSE)</f>
        <v>0</v>
      </c>
      <c r="AC120">
        <f>VLOOKUP($B120,'Tillförd energi'!$B$1:$AS$566,MATCH(AC$1,'Tillförd energi'!$B$1:$AQ$1,0),FALSE)</f>
        <v>0</v>
      </c>
      <c r="AD120">
        <f>VLOOKUP($B120,'Tillförd energi'!$B$1:$AS$566,MATCH(AD$1,'Tillförd energi'!$B$1:$AQ$1,0),FALSE)</f>
        <v>0</v>
      </c>
      <c r="AE120">
        <f>VLOOKUP($B120,'Tillförd energi'!$B$1:$AS$566,MATCH(AE$1,'Tillförd energi'!$B$1:$AQ$1,0),FALSE)</f>
        <v>0</v>
      </c>
      <c r="AF120">
        <f>VLOOKUP($B120,'Tillförd energi'!$B$1:$AS$566,MATCH(AF$1,'Tillförd energi'!$B$1:$AQ$1,0),FALSE)</f>
        <v>0</v>
      </c>
      <c r="AG120">
        <f>IFERROR(VLOOKUP(B120,Miljö!$B$1:$S$476,9,FALSE)/1,0)</f>
        <v>0</v>
      </c>
      <c r="AI120">
        <f t="shared" si="8"/>
        <v>0</v>
      </c>
      <c r="AJ120">
        <f t="shared" si="9"/>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37" t="str">
        <f t="shared" si="10"/>
        <v/>
      </c>
      <c r="AP120" t="str">
        <f>VLOOKUP($B120,Miljövärden!$B$1:$H$446,7,FALSE)</f>
        <v>Nej</v>
      </c>
      <c r="AQ120" t="str">
        <f>VLOOKUP($B120,Miljövärden!$B$1:$H$446,6,FALSE)</f>
        <v>Nej</v>
      </c>
      <c r="AU120">
        <f t="shared" si="11"/>
        <v>0</v>
      </c>
      <c r="AV120">
        <f t="shared" si="12"/>
        <v>0</v>
      </c>
      <c r="AW120">
        <f t="shared" si="13"/>
        <v>0</v>
      </c>
      <c r="AX120">
        <f t="shared" si="14"/>
        <v>0</v>
      </c>
      <c r="AZ120">
        <f t="shared" si="15"/>
        <v>0</v>
      </c>
      <c r="BE120"/>
      <c r="BF120"/>
      <c r="BG120"/>
      <c r="BH120"/>
      <c r="BI120"/>
    </row>
    <row r="121" spans="1:61" x14ac:dyDescent="0.25">
      <c r="A121" s="2" t="s">
        <v>193</v>
      </c>
      <c r="B121" s="2" t="s">
        <v>195</v>
      </c>
      <c r="C121">
        <f>VLOOKUP($B121,'Tillförd energi'!$B$1:$AS$566,MATCH(C$1,'Tillförd energi'!$B$1:$AQ$1,0),FALSE)</f>
        <v>0</v>
      </c>
      <c r="D121">
        <f>VLOOKUP($B121,'Tillförd energi'!$B$1:$AS$566,MATCH(D$1,'Tillförd energi'!$B$1:$AQ$1,0),FALSE)</f>
        <v>0.503</v>
      </c>
      <c r="E121">
        <f>VLOOKUP($B121,'Tillförd energi'!$B$1:$AS$566,MATCH(E$1,'Tillförd energi'!$B$1:$AQ$1,0),FALSE)</f>
        <v>0</v>
      </c>
      <c r="F121">
        <f>VLOOKUP($B121,'Tillförd energi'!$B$1:$AS$566,MATCH(F$1,'Tillförd energi'!$B$1:$AQ$1,0),FALSE)</f>
        <v>6.6340000000000003</v>
      </c>
      <c r="G121">
        <f>VLOOKUP($B121,'Tillförd energi'!$B$1:$AS$566,MATCH(G$1,'Tillförd energi'!$B$1:$AQ$1,0),FALSE)</f>
        <v>305.13799999999998</v>
      </c>
      <c r="H121">
        <f>VLOOKUP($B121,'Tillförd energi'!$B$1:$AS$566,MATCH(H$1,'Tillförd energi'!$B$1:$AQ$1,0),FALSE)</f>
        <v>0</v>
      </c>
      <c r="I121">
        <f>VLOOKUP($B121,'Tillförd energi'!$B$1:$AS$566,MATCH(I$1,'Tillförd energi'!$B$1:$AQ$1,0),FALSE)</f>
        <v>930.74199999999996</v>
      </c>
      <c r="J121">
        <f>VLOOKUP($B121,'Tillförd energi'!$B$1:$AS$566,MATCH(J$1,'Tillförd energi'!$B$1:$AQ$1,0),FALSE)</f>
        <v>0</v>
      </c>
      <c r="K121">
        <v>0</v>
      </c>
      <c r="L121">
        <f>VLOOKUP($B121,'Tillförd energi'!$B$1:$AS$566,MATCH(L$1,'Tillförd energi'!$B$1:$AQ$1,0),FALSE)</f>
        <v>0</v>
      </c>
      <c r="M121">
        <f>VLOOKUP($B121,'Tillförd energi'!$B$1:$AS$566,MATCH(M$1,'Tillförd energi'!$B$1:$AQ$1,0),FALSE)</f>
        <v>24.651</v>
      </c>
      <c r="N121">
        <f>VLOOKUP($B121,'Tillförd energi'!$B$1:$AS$566,MATCH(N$1,'Tillförd energi'!$B$1:$AQ$1,0),FALSE)</f>
        <v>78.061999999999998</v>
      </c>
      <c r="O121">
        <f>VLOOKUP($B121,'Tillförd energi'!$B$1:$AS$566,MATCH(O$1,'Tillförd energi'!$B$1:$AQ$1,0),FALSE)</f>
        <v>0</v>
      </c>
      <c r="P121">
        <f>VLOOKUP($B121,'Tillförd energi'!$B$1:$AS$566,MATCH(P$1,'Tillförd energi'!$B$1:$AQ$1,0),FALSE)</f>
        <v>71.899000000000001</v>
      </c>
      <c r="Q121">
        <f>VLOOKUP($B121,'Tillförd energi'!$B$1:$AS$566,MATCH(Q$1,'Tillförd energi'!$B$1:$AQ$1,0),FALSE)</f>
        <v>35.462000000000003</v>
      </c>
      <c r="R121">
        <f>VLOOKUP($B121,'Tillförd energi'!$B$1:$AS$566,MATCH(R$1,'Tillförd energi'!$B$1:$AQ$1,0),FALSE)</f>
        <v>138.047</v>
      </c>
      <c r="S121">
        <f>VLOOKUP($B121,'Tillförd energi'!$B$1:$AS$566,MATCH(S$1,'Tillförd energi'!$B$1:$AQ$1,0),FALSE)</f>
        <v>0</v>
      </c>
      <c r="T121">
        <f>VLOOKUP($B121,'Tillförd energi'!$B$1:$AS$566,MATCH(T$1,'Tillförd energi'!$B$1:$AQ$1,0),FALSE)</f>
        <v>0</v>
      </c>
      <c r="U121">
        <f>VLOOKUP($B121,'Tillförd energi'!$B$1:$AS$566,MATCH(U$1,'Tillförd energi'!$B$1:$AQ$1,0),FALSE)</f>
        <v>0</v>
      </c>
      <c r="V121">
        <f>VLOOKUP($B121,'Tillförd energi'!$B$1:$AS$566,MATCH(V$1,'Tillförd energi'!$B$1:$AQ$1,0),FALSE)</f>
        <v>0</v>
      </c>
      <c r="W121">
        <f>VLOOKUP($B121,'Tillförd energi'!$B$1:$AS$566,MATCH(W$1,'Tillförd energi'!$B$1:$AQ$1,0),FALSE)</f>
        <v>3.31</v>
      </c>
      <c r="X121">
        <f>VLOOKUP($B121,'Tillförd energi'!$B$1:$AS$566,MATCH(X$1,'Tillförd energi'!$B$1:$AQ$1,0),FALSE)</f>
        <v>0</v>
      </c>
      <c r="Y121">
        <f>VLOOKUP($B121,'Tillförd energi'!$B$1:$AS$566,MATCH(Y$1,'Tillförd energi'!$B$1:$AQ$1,0),FALSE)</f>
        <v>0</v>
      </c>
      <c r="Z121">
        <f>VLOOKUP($B121,'Tillförd energi'!$B$1:$AS$566,MATCH(Z$1,'Tillförd energi'!$B$1:$AQ$1,0),FALSE)</f>
        <v>0</v>
      </c>
      <c r="AA121">
        <f>VLOOKUP($B121,'Tillförd energi'!$B$1:$AS$566,MATCH(AA$1,'Tillförd energi'!$B$1:$AQ$1,0),FALSE)</f>
        <v>141.99</v>
      </c>
      <c r="AB121">
        <f>VLOOKUP($B121,'Tillförd energi'!$B$1:$AS$566,MATCH(AB$1,'Tillförd energi'!$B$1:$AQ$1,0),FALSE)</f>
        <v>343.84100000000001</v>
      </c>
      <c r="AC121">
        <f>VLOOKUP($B121,'Tillförd energi'!$B$1:$AS$566,MATCH(AC$1,'Tillförd energi'!$B$1:$AQ$1,0),FALSE)</f>
        <v>482.66699999999997</v>
      </c>
      <c r="AD121">
        <f>VLOOKUP($B121,'Tillförd energi'!$B$1:$AS$566,MATCH(AD$1,'Tillförd energi'!$B$1:$AQ$1,0),FALSE)</f>
        <v>1000.27</v>
      </c>
      <c r="AE121">
        <f>VLOOKUP($B121,'Tillförd energi'!$B$1:$AS$566,MATCH(AE$1,'Tillförd energi'!$B$1:$AQ$1,0),FALSE)</f>
        <v>0</v>
      </c>
      <c r="AF121">
        <f>VLOOKUP($B121,'Tillförd energi'!$B$1:$AS$566,MATCH(AF$1,'Tillförd energi'!$B$1:$AQ$1,0),FALSE)</f>
        <v>60.158000000000001</v>
      </c>
      <c r="AG121">
        <f>IFERROR(VLOOKUP(B121,Miljö!$B$1:$S$476,9,FALSE)/1,0)</f>
        <v>106.268</v>
      </c>
      <c r="AI121">
        <f t="shared" si="8"/>
        <v>3623.3739999999998</v>
      </c>
      <c r="AJ121">
        <f t="shared" si="9"/>
        <v>3729.6419999999998</v>
      </c>
      <c r="AK121">
        <f>IF(ISERROR(1/VLOOKUP($B121,Leveranser!$B$1:$S$500,MATCH("såld värme (gwh)",Leveranser!$B$1:$S$1,0),FALSE)),"",VLOOKUP($B121,Leveranser!$B$1:$S$500,MATCH("såld värme (gwh)",Leveranser!$B$1:$S$1,0),FALSE))</f>
        <v>3302.5</v>
      </c>
      <c r="AL121">
        <f>VLOOKUP($B121,Leveranser!$B$1:$Y$500,MATCH("Totalt såld fjärrvärme till andra fjärrvärmeföretag",Leveranser!$B$1:$AA$1,0),FALSE)</f>
        <v>50.07</v>
      </c>
      <c r="AM121">
        <f>IF(ISERROR(1/VLOOKUP($B121,Miljö!$B$1:$S$500,MATCH("Såld mängd produktionsspecifik fjärrvärme (GWh)",Miljö!$B$1:$R$1,0),FALSE)),0,VLOOKUP($B121,Miljö!$B$1:$S$500,MATCH("Såld mängd produktionsspecifik fjärrvärme (GWh)",Miljö!$B$1:$R$1,0),FALSE))</f>
        <v>161.792</v>
      </c>
      <c r="AN121" s="137">
        <f t="shared" si="10"/>
        <v>0.88547372643272471</v>
      </c>
      <c r="AP121" t="str">
        <f>VLOOKUP($B121,Miljövärden!$B$1:$H$446,7,FALSE)</f>
        <v>Ja</v>
      </c>
      <c r="AQ121" t="str">
        <f>VLOOKUP($B121,Miljövärden!$B$1:$H$446,6,FALSE)</f>
        <v>Ja</v>
      </c>
      <c r="AU121">
        <f t="shared" si="11"/>
        <v>202.14800000000002</v>
      </c>
      <c r="AV121">
        <f t="shared" si="12"/>
        <v>0</v>
      </c>
      <c r="AW121">
        <f t="shared" si="13"/>
        <v>210.07400000000001</v>
      </c>
      <c r="AX121">
        <f t="shared" si="14"/>
        <v>138.047</v>
      </c>
      <c r="AZ121">
        <f t="shared" si="15"/>
        <v>351.43099999999998</v>
      </c>
    </row>
    <row r="122" spans="1:61" x14ac:dyDescent="0.25">
      <c r="A122" s="2" t="s">
        <v>193</v>
      </c>
      <c r="B122" s="2" t="s">
        <v>196</v>
      </c>
      <c r="C122">
        <f>VLOOKUP($B122,'Tillförd energi'!$B$1:$AS$566,MATCH(C$1,'Tillförd energi'!$B$1:$AQ$1,0),FALSE)</f>
        <v>0</v>
      </c>
      <c r="D122">
        <f>VLOOKUP($B122,'Tillförd energi'!$B$1:$AS$566,MATCH(D$1,'Tillförd energi'!$B$1:$AQ$1,0),FALSE)</f>
        <v>0</v>
      </c>
      <c r="E122">
        <f>VLOOKUP($B122,'Tillförd energi'!$B$1:$AS$566,MATCH(E$1,'Tillförd energi'!$B$1:$AQ$1,0),FALSE)</f>
        <v>0</v>
      </c>
      <c r="F122">
        <f>VLOOKUP($B122,'Tillförd energi'!$B$1:$AS$566,MATCH(F$1,'Tillförd energi'!$B$1:$AQ$1,0),FALSE)</f>
        <v>0</v>
      </c>
      <c r="G122">
        <f>VLOOKUP($B122,'Tillförd energi'!$B$1:$AS$566,MATCH(G$1,'Tillförd energi'!$B$1:$AQ$1,0),FALSE)</f>
        <v>0</v>
      </c>
      <c r="H122">
        <f>VLOOKUP($B122,'Tillförd energi'!$B$1:$AS$566,MATCH(H$1,'Tillförd energi'!$B$1:$AQ$1,0),FALSE)</f>
        <v>0</v>
      </c>
      <c r="I122">
        <f>VLOOKUP($B122,'Tillförd energi'!$B$1:$AS$566,MATCH(I$1,'Tillförd energi'!$B$1:$AQ$1,0),FALSE)</f>
        <v>0</v>
      </c>
      <c r="J122">
        <f>VLOOKUP($B122,'Tillförd energi'!$B$1:$AS$566,MATCH(J$1,'Tillförd energi'!$B$1:$AQ$1,0),FALSE)</f>
        <v>0</v>
      </c>
      <c r="K122">
        <v>0</v>
      </c>
      <c r="L122">
        <f>VLOOKUP($B122,'Tillförd energi'!$B$1:$AS$566,MATCH(L$1,'Tillförd energi'!$B$1:$AQ$1,0),FALSE)</f>
        <v>0</v>
      </c>
      <c r="M122">
        <f>VLOOKUP($B122,'Tillförd energi'!$B$1:$AS$566,MATCH(M$1,'Tillförd energi'!$B$1:$AQ$1,0),FALSE)</f>
        <v>11.551</v>
      </c>
      <c r="N122">
        <f>VLOOKUP($B122,'Tillförd energi'!$B$1:$AS$566,MATCH(N$1,'Tillförd energi'!$B$1:$AQ$1,0),FALSE)</f>
        <v>36.578000000000003</v>
      </c>
      <c r="O122">
        <f>VLOOKUP($B122,'Tillförd energi'!$B$1:$AS$566,MATCH(O$1,'Tillförd energi'!$B$1:$AQ$1,0),FALSE)</f>
        <v>0</v>
      </c>
      <c r="P122">
        <f>VLOOKUP($B122,'Tillförd energi'!$B$1:$AS$566,MATCH(P$1,'Tillförd energi'!$B$1:$AQ$1,0),FALSE)</f>
        <v>33.69</v>
      </c>
      <c r="Q122">
        <f>VLOOKUP($B122,'Tillförd energi'!$B$1:$AS$566,MATCH(Q$1,'Tillförd energi'!$B$1:$AQ$1,0),FALSE)</f>
        <v>14.439</v>
      </c>
      <c r="R122">
        <f>VLOOKUP($B122,'Tillförd energi'!$B$1:$AS$566,MATCH(R$1,'Tillförd energi'!$B$1:$AQ$1,0),FALSE)</f>
        <v>0</v>
      </c>
      <c r="S122">
        <f>VLOOKUP($B122,'Tillförd energi'!$B$1:$AS$566,MATCH(S$1,'Tillförd energi'!$B$1:$AQ$1,0),FALSE)</f>
        <v>0</v>
      </c>
      <c r="T122">
        <f>VLOOKUP($B122,'Tillförd energi'!$B$1:$AS$566,MATCH(T$1,'Tillförd energi'!$B$1:$AQ$1,0),FALSE)</f>
        <v>0</v>
      </c>
      <c r="U122">
        <f>VLOOKUP($B122,'Tillförd energi'!$B$1:$AS$566,MATCH(U$1,'Tillförd energi'!$B$1:$AQ$1,0),FALSE)</f>
        <v>0</v>
      </c>
      <c r="V122">
        <f>VLOOKUP($B122,'Tillförd energi'!$B$1:$AS$566,MATCH(V$1,'Tillförd energi'!$B$1:$AQ$1,0),FALSE)</f>
        <v>0</v>
      </c>
      <c r="W122">
        <f>VLOOKUP($B122,'Tillförd energi'!$B$1:$AS$566,MATCH(W$1,'Tillförd energi'!$B$1:$AQ$1,0),FALSE)</f>
        <v>0</v>
      </c>
      <c r="X122">
        <f>VLOOKUP($B122,'Tillförd energi'!$B$1:$AS$566,MATCH(X$1,'Tillförd energi'!$B$1:$AQ$1,0),FALSE)</f>
        <v>0</v>
      </c>
      <c r="Y122">
        <f>VLOOKUP($B122,'Tillförd energi'!$B$1:$AS$566,MATCH(Y$1,'Tillförd energi'!$B$1:$AQ$1,0),FALSE)</f>
        <v>0</v>
      </c>
      <c r="Z122">
        <f>VLOOKUP($B122,'Tillförd energi'!$B$1:$AS$566,MATCH(Z$1,'Tillförd energi'!$B$1:$AQ$1,0),FALSE)</f>
        <v>0</v>
      </c>
      <c r="AA122">
        <f>VLOOKUP($B122,'Tillförd energi'!$B$1:$AS$566,MATCH(AA$1,'Tillförd energi'!$B$1:$AQ$1,0),FALSE)</f>
        <v>0</v>
      </c>
      <c r="AB122">
        <f>VLOOKUP($B122,'Tillförd energi'!$B$1:$AS$566,MATCH(AB$1,'Tillförd energi'!$B$1:$AQ$1,0),FALSE)</f>
        <v>0</v>
      </c>
      <c r="AC122">
        <f>VLOOKUP($B122,'Tillförd energi'!$B$1:$AS$566,MATCH(AC$1,'Tillförd energi'!$B$1:$AQ$1,0),FALSE)</f>
        <v>30.318999999999999</v>
      </c>
      <c r="AD122">
        <f>VLOOKUP($B122,'Tillförd energi'!$B$1:$AS$566,MATCH(AD$1,'Tillförd energi'!$B$1:$AQ$1,0),FALSE)</f>
        <v>0</v>
      </c>
      <c r="AE122">
        <f>VLOOKUP($B122,'Tillförd energi'!$B$1:$AS$566,MATCH(AE$1,'Tillförd energi'!$B$1:$AQ$1,0),FALSE)</f>
        <v>0</v>
      </c>
      <c r="AF122">
        <f>VLOOKUP($B122,'Tillförd energi'!$B$1:$AS$566,MATCH(AF$1,'Tillförd energi'!$B$1:$AQ$1,0),FALSE)</f>
        <v>4.1219999999999999</v>
      </c>
      <c r="AG122">
        <f>IFERROR(VLOOKUP(B122,Miljö!$B$1:$S$476,9,FALSE)/1,0)</f>
        <v>0</v>
      </c>
      <c r="AI122">
        <f t="shared" si="8"/>
        <v>130.69900000000001</v>
      </c>
      <c r="AJ122">
        <f t="shared" si="9"/>
        <v>130.69900000000001</v>
      </c>
      <c r="AK122">
        <f>IF(ISERROR(1/VLOOKUP($B122,Leveranser!$B$1:$S$500,MATCH("såld värme (gwh)",Leveranser!$B$1:$S$1,0),FALSE)),"",VLOOKUP($B122,Leveranser!$B$1:$S$500,MATCH("såld värme (gwh)",Leveranser!$B$1:$S$1,0),FALSE))</f>
        <v>118.92</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37">
        <f t="shared" si="10"/>
        <v>0.9098768927076718</v>
      </c>
      <c r="AP122" t="str">
        <f>VLOOKUP($B122,Miljövärden!$B$1:$H$446,7,FALSE)</f>
        <v>Ja</v>
      </c>
      <c r="AQ122" t="str">
        <f>VLOOKUP($B122,Miljövärden!$B$1:$H$446,6,FALSE)</f>
        <v>Ja</v>
      </c>
      <c r="AU122">
        <f t="shared" si="11"/>
        <v>4.1219999999999999</v>
      </c>
      <c r="AV122">
        <f t="shared" si="12"/>
        <v>0</v>
      </c>
      <c r="AW122">
        <f t="shared" si="13"/>
        <v>96.25800000000001</v>
      </c>
      <c r="AX122">
        <f t="shared" si="14"/>
        <v>0</v>
      </c>
      <c r="AZ122">
        <f t="shared" si="15"/>
        <v>96.25800000000001</v>
      </c>
      <c r="BE122"/>
      <c r="BF122"/>
      <c r="BG122"/>
      <c r="BH122"/>
      <c r="BI122"/>
    </row>
    <row r="123" spans="1:61" x14ac:dyDescent="0.25">
      <c r="A123" s="2" t="s">
        <v>193</v>
      </c>
      <c r="B123" s="2" t="s">
        <v>193</v>
      </c>
      <c r="C123">
        <f>VLOOKUP($B123,'Tillförd energi'!$B$1:$AS$566,MATCH(C$1,'Tillförd energi'!$B$1:$AQ$1,0),FALSE)</f>
        <v>0</v>
      </c>
      <c r="D123">
        <f>VLOOKUP($B123,'Tillförd energi'!$B$1:$AS$566,MATCH(D$1,'Tillförd energi'!$B$1:$AQ$1,0),FALSE)</f>
        <v>0</v>
      </c>
      <c r="E123">
        <f>VLOOKUP($B123,'Tillförd energi'!$B$1:$AS$566,MATCH(E$1,'Tillförd energi'!$B$1:$AQ$1,0),FALSE)</f>
        <v>0</v>
      </c>
      <c r="F123">
        <f>VLOOKUP($B123,'Tillförd energi'!$B$1:$AS$566,MATCH(F$1,'Tillförd energi'!$B$1:$AQ$1,0),FALSE)</f>
        <v>0</v>
      </c>
      <c r="G123">
        <f>VLOOKUP($B123,'Tillförd energi'!$B$1:$AS$566,MATCH(G$1,'Tillförd energi'!$B$1:$AQ$1,0),FALSE)</f>
        <v>0</v>
      </c>
      <c r="H123">
        <f>VLOOKUP($B123,'Tillförd energi'!$B$1:$AS$566,MATCH(H$1,'Tillförd energi'!$B$1:$AQ$1,0),FALSE)</f>
        <v>0</v>
      </c>
      <c r="I123">
        <f>VLOOKUP($B123,'Tillförd energi'!$B$1:$AS$566,MATCH(I$1,'Tillförd energi'!$B$1:$AQ$1,0),FALSE)</f>
        <v>0</v>
      </c>
      <c r="J123">
        <f>VLOOKUP($B123,'Tillförd energi'!$B$1:$AS$566,MATCH(J$1,'Tillförd energi'!$B$1:$AQ$1,0),FALSE)</f>
        <v>0</v>
      </c>
      <c r="K123">
        <v>0</v>
      </c>
      <c r="L123">
        <f>VLOOKUP($B123,'Tillförd energi'!$B$1:$AS$566,MATCH(L$1,'Tillförd energi'!$B$1:$AQ$1,0),FALSE)</f>
        <v>0</v>
      </c>
      <c r="M123">
        <f>VLOOKUP($B123,'Tillförd energi'!$B$1:$AS$566,MATCH(M$1,'Tillförd energi'!$B$1:$AQ$1,0),FALSE)</f>
        <v>0</v>
      </c>
      <c r="N123">
        <f>VLOOKUP($B123,'Tillförd energi'!$B$1:$AS$566,MATCH(N$1,'Tillförd energi'!$B$1:$AQ$1,0),FALSE)</f>
        <v>0</v>
      </c>
      <c r="O123">
        <f>VLOOKUP($B123,'Tillförd energi'!$B$1:$AS$566,MATCH(O$1,'Tillförd energi'!$B$1:$AQ$1,0),FALSE)</f>
        <v>0</v>
      </c>
      <c r="P123">
        <f>VLOOKUP($B123,'Tillförd energi'!$B$1:$AS$566,MATCH(P$1,'Tillförd energi'!$B$1:$AQ$1,0),FALSE)</f>
        <v>0</v>
      </c>
      <c r="Q123">
        <f>VLOOKUP($B123,'Tillförd energi'!$B$1:$AS$566,MATCH(Q$1,'Tillförd energi'!$B$1:$AQ$1,0),FALSE)</f>
        <v>0</v>
      </c>
      <c r="R123">
        <f>VLOOKUP($B123,'Tillförd energi'!$B$1:$AS$566,MATCH(R$1,'Tillförd energi'!$B$1:$AQ$1,0),FALSE)</f>
        <v>0</v>
      </c>
      <c r="S123">
        <f>VLOOKUP($B123,'Tillförd energi'!$B$1:$AS$566,MATCH(S$1,'Tillförd energi'!$B$1:$AQ$1,0),FALSE)</f>
        <v>0</v>
      </c>
      <c r="T123">
        <f>VLOOKUP($B123,'Tillförd energi'!$B$1:$AS$566,MATCH(T$1,'Tillförd energi'!$B$1:$AQ$1,0),FALSE)</f>
        <v>0</v>
      </c>
      <c r="U123">
        <f>VLOOKUP($B123,'Tillförd energi'!$B$1:$AS$566,MATCH(U$1,'Tillförd energi'!$B$1:$AQ$1,0),FALSE)</f>
        <v>0</v>
      </c>
      <c r="V123">
        <f>VLOOKUP($B123,'Tillförd energi'!$B$1:$AS$566,MATCH(V$1,'Tillförd energi'!$B$1:$AQ$1,0),FALSE)</f>
        <v>0</v>
      </c>
      <c r="W123">
        <f>VLOOKUP($B123,'Tillförd energi'!$B$1:$AS$566,MATCH(W$1,'Tillförd energi'!$B$1:$AQ$1,0),FALSE)</f>
        <v>0</v>
      </c>
      <c r="X123">
        <f>VLOOKUP($B123,'Tillförd energi'!$B$1:$AS$566,MATCH(X$1,'Tillförd energi'!$B$1:$AQ$1,0),FALSE)</f>
        <v>0</v>
      </c>
      <c r="Y123">
        <f>VLOOKUP($B123,'Tillförd energi'!$B$1:$AS$566,MATCH(Y$1,'Tillförd energi'!$B$1:$AQ$1,0),FALSE)</f>
        <v>0</v>
      </c>
      <c r="Z123">
        <f>VLOOKUP($B123,'Tillförd energi'!$B$1:$AS$566,MATCH(Z$1,'Tillförd energi'!$B$1:$AQ$1,0),FALSE)</f>
        <v>0</v>
      </c>
      <c r="AA123">
        <f>VLOOKUP($B123,'Tillförd energi'!$B$1:$AS$566,MATCH(AA$1,'Tillförd energi'!$B$1:$AQ$1,0),FALSE)</f>
        <v>0</v>
      </c>
      <c r="AB123">
        <f>VLOOKUP($B123,'Tillförd energi'!$B$1:$AS$566,MATCH(AB$1,'Tillförd energi'!$B$1:$AQ$1,0),FALSE)</f>
        <v>0</v>
      </c>
      <c r="AC123">
        <f>VLOOKUP($B123,'Tillförd energi'!$B$1:$AS$566,MATCH(AC$1,'Tillförd energi'!$B$1:$AQ$1,0),FALSE)</f>
        <v>0</v>
      </c>
      <c r="AD123">
        <f>VLOOKUP($B123,'Tillförd energi'!$B$1:$AS$566,MATCH(AD$1,'Tillförd energi'!$B$1:$AQ$1,0),FALSE)</f>
        <v>0</v>
      </c>
      <c r="AE123">
        <f>VLOOKUP($B123,'Tillförd energi'!$B$1:$AS$566,MATCH(AE$1,'Tillförd energi'!$B$1:$AQ$1,0),FALSE)</f>
        <v>0</v>
      </c>
      <c r="AF123">
        <f>VLOOKUP($B123,'Tillförd energi'!$B$1:$AS$566,MATCH(AF$1,'Tillförd energi'!$B$1:$AQ$1,0),FALSE)</f>
        <v>0</v>
      </c>
      <c r="AG123">
        <f>IFERROR(VLOOKUP(B123,Miljö!$B$1:$S$476,9,FALSE)/1,0)</f>
        <v>0</v>
      </c>
      <c r="AI123">
        <f t="shared" si="8"/>
        <v>0</v>
      </c>
      <c r="AJ123">
        <f t="shared" si="9"/>
        <v>0</v>
      </c>
      <c r="AK123" t="str">
        <f>IF(ISERROR(1/VLOOKUP($B123,Leveranser!$B$1:$S$500,MATCH("såld värme (gwh)",Leveranser!$B$1:$S$1,0),FALSE)),"",VLOOKUP($B123,Leveranser!$B$1:$S$500,MATCH("såld värme (gwh)",Leveranser!$B$1:$S$1,0),FALSE))</f>
        <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37" t="str">
        <f t="shared" si="10"/>
        <v/>
      </c>
      <c r="AP123" t="str">
        <f>VLOOKUP($B123,Miljövärden!$B$1:$H$446,7,FALSE)</f>
        <v>Nej</v>
      </c>
      <c r="AQ123" t="str">
        <f>VLOOKUP($B123,Miljövärden!$B$1:$H$446,6,FALSE)</f>
        <v>Nej</v>
      </c>
      <c r="AU123">
        <f t="shared" si="11"/>
        <v>0</v>
      </c>
      <c r="AV123">
        <f t="shared" si="12"/>
        <v>0</v>
      </c>
      <c r="AW123">
        <f t="shared" si="13"/>
        <v>0</v>
      </c>
      <c r="AX123">
        <f t="shared" si="14"/>
        <v>0</v>
      </c>
      <c r="AZ123">
        <f t="shared" si="15"/>
        <v>0</v>
      </c>
      <c r="BE123"/>
      <c r="BF123"/>
      <c r="BG123"/>
      <c r="BH123"/>
      <c r="BI123"/>
    </row>
    <row r="124" spans="1:61" x14ac:dyDescent="0.25">
      <c r="A124" s="2" t="s">
        <v>193</v>
      </c>
      <c r="B124" s="2" t="s">
        <v>197</v>
      </c>
      <c r="C124">
        <f>VLOOKUP($B124,'Tillförd energi'!$B$1:$AS$566,MATCH(C$1,'Tillförd energi'!$B$1:$AQ$1,0),FALSE)</f>
        <v>0</v>
      </c>
      <c r="D124">
        <f>VLOOKUP($B124,'Tillförd energi'!$B$1:$AS$566,MATCH(D$1,'Tillförd energi'!$B$1:$AQ$1,0),FALSE)</f>
        <v>0</v>
      </c>
      <c r="E124">
        <f>VLOOKUP($B124,'Tillförd energi'!$B$1:$AS$566,MATCH(E$1,'Tillförd energi'!$B$1:$AQ$1,0),FALSE)</f>
        <v>0</v>
      </c>
      <c r="F124">
        <f>VLOOKUP($B124,'Tillförd energi'!$B$1:$AS$566,MATCH(F$1,'Tillförd energi'!$B$1:$AQ$1,0),FALSE)</f>
        <v>0</v>
      </c>
      <c r="G124">
        <f>VLOOKUP($B124,'Tillförd energi'!$B$1:$AS$566,MATCH(G$1,'Tillförd energi'!$B$1:$AQ$1,0),FALSE)</f>
        <v>0</v>
      </c>
      <c r="H124">
        <f>VLOOKUP($B124,'Tillförd energi'!$B$1:$AS$566,MATCH(H$1,'Tillförd energi'!$B$1:$AQ$1,0),FALSE)</f>
        <v>0</v>
      </c>
      <c r="I124">
        <f>VLOOKUP($B124,'Tillförd energi'!$B$1:$AS$566,MATCH(I$1,'Tillförd energi'!$B$1:$AQ$1,0),FALSE)</f>
        <v>0</v>
      </c>
      <c r="J124">
        <f>VLOOKUP($B124,'Tillförd energi'!$B$1:$AS$566,MATCH(J$1,'Tillförd energi'!$B$1:$AQ$1,0),FALSE)</f>
        <v>0</v>
      </c>
      <c r="K124">
        <v>0</v>
      </c>
      <c r="L124">
        <f>VLOOKUP($B124,'Tillförd energi'!$B$1:$AS$566,MATCH(L$1,'Tillförd energi'!$B$1:$AQ$1,0),FALSE)</f>
        <v>0</v>
      </c>
      <c r="M124">
        <f>VLOOKUP($B124,'Tillförd energi'!$B$1:$AS$566,MATCH(M$1,'Tillförd energi'!$B$1:$AQ$1,0),FALSE)</f>
        <v>0</v>
      </c>
      <c r="N124">
        <f>VLOOKUP($B124,'Tillförd energi'!$B$1:$AS$566,MATCH(N$1,'Tillförd energi'!$B$1:$AQ$1,0),FALSE)</f>
        <v>0</v>
      </c>
      <c r="O124">
        <f>VLOOKUP($B124,'Tillförd energi'!$B$1:$AS$566,MATCH(O$1,'Tillförd energi'!$B$1:$AQ$1,0),FALSE)</f>
        <v>0</v>
      </c>
      <c r="P124">
        <f>VLOOKUP($B124,'Tillförd energi'!$B$1:$AS$566,MATCH(P$1,'Tillförd energi'!$B$1:$AQ$1,0),FALSE)</f>
        <v>0</v>
      </c>
      <c r="Q124">
        <f>VLOOKUP($B124,'Tillförd energi'!$B$1:$AS$566,MATCH(Q$1,'Tillförd energi'!$B$1:$AQ$1,0),FALSE)</f>
        <v>0</v>
      </c>
      <c r="R124">
        <f>VLOOKUP($B124,'Tillförd energi'!$B$1:$AS$566,MATCH(R$1,'Tillförd energi'!$B$1:$AQ$1,0),FALSE)</f>
        <v>0</v>
      </c>
      <c r="S124">
        <f>VLOOKUP($B124,'Tillförd energi'!$B$1:$AS$566,MATCH(S$1,'Tillförd energi'!$B$1:$AQ$1,0),FALSE)</f>
        <v>0</v>
      </c>
      <c r="T124">
        <f>VLOOKUP($B124,'Tillförd energi'!$B$1:$AS$566,MATCH(T$1,'Tillförd energi'!$B$1:$AQ$1,0),FALSE)</f>
        <v>0</v>
      </c>
      <c r="U124">
        <f>VLOOKUP($B124,'Tillförd energi'!$B$1:$AS$566,MATCH(U$1,'Tillförd energi'!$B$1:$AQ$1,0),FALSE)</f>
        <v>0</v>
      </c>
      <c r="V124">
        <f>VLOOKUP($B124,'Tillförd energi'!$B$1:$AS$566,MATCH(V$1,'Tillförd energi'!$B$1:$AQ$1,0),FALSE)</f>
        <v>0</v>
      </c>
      <c r="W124">
        <f>VLOOKUP($B124,'Tillförd energi'!$B$1:$AS$566,MATCH(W$1,'Tillförd energi'!$B$1:$AQ$1,0),FALSE)</f>
        <v>0</v>
      </c>
      <c r="X124">
        <f>VLOOKUP($B124,'Tillförd energi'!$B$1:$AS$566,MATCH(X$1,'Tillförd energi'!$B$1:$AQ$1,0),FALSE)</f>
        <v>0</v>
      </c>
      <c r="Y124">
        <f>VLOOKUP($B124,'Tillförd energi'!$B$1:$AS$566,MATCH(Y$1,'Tillförd energi'!$B$1:$AQ$1,0),FALSE)</f>
        <v>0</v>
      </c>
      <c r="Z124">
        <f>VLOOKUP($B124,'Tillförd energi'!$B$1:$AS$566,MATCH(Z$1,'Tillförd energi'!$B$1:$AQ$1,0),FALSE)</f>
        <v>0</v>
      </c>
      <c r="AA124">
        <f>VLOOKUP($B124,'Tillförd energi'!$B$1:$AS$566,MATCH(AA$1,'Tillförd energi'!$B$1:$AQ$1,0),FALSE)</f>
        <v>0</v>
      </c>
      <c r="AB124">
        <f>VLOOKUP($B124,'Tillförd energi'!$B$1:$AS$566,MATCH(AB$1,'Tillförd energi'!$B$1:$AQ$1,0),FALSE)</f>
        <v>0</v>
      </c>
      <c r="AC124">
        <f>VLOOKUP($B124,'Tillförd energi'!$B$1:$AS$566,MATCH(AC$1,'Tillförd energi'!$B$1:$AQ$1,0),FALSE)</f>
        <v>0</v>
      </c>
      <c r="AD124">
        <f>VLOOKUP($B124,'Tillförd energi'!$B$1:$AS$566,MATCH(AD$1,'Tillförd energi'!$B$1:$AQ$1,0),FALSE)</f>
        <v>0</v>
      </c>
      <c r="AE124">
        <f>VLOOKUP($B124,'Tillförd energi'!$B$1:$AS$566,MATCH(AE$1,'Tillförd energi'!$B$1:$AQ$1,0),FALSE)</f>
        <v>0</v>
      </c>
      <c r="AF124">
        <f>VLOOKUP($B124,'Tillförd energi'!$B$1:$AS$566,MATCH(AF$1,'Tillförd energi'!$B$1:$AQ$1,0),FALSE)</f>
        <v>0</v>
      </c>
      <c r="AG124">
        <f>IFERROR(VLOOKUP(B124,Miljö!$B$1:$S$476,9,FALSE)/1,0)</f>
        <v>0</v>
      </c>
      <c r="AI124">
        <f t="shared" si="8"/>
        <v>0</v>
      </c>
      <c r="AJ124">
        <f t="shared" si="9"/>
        <v>0</v>
      </c>
      <c r="AK124" t="str">
        <f>IF(ISERROR(1/VLOOKUP($B124,Leveranser!$B$1:$S$500,MATCH("såld värme (gwh)",Leveranser!$B$1:$S$1,0),FALSE)),"",VLOOKUP($B124,Leveranser!$B$1:$S$500,MATCH("såld värme (gwh)",Leveranser!$B$1:$S$1,0),FALSE))</f>
        <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37" t="str">
        <f t="shared" si="10"/>
        <v/>
      </c>
      <c r="AP124" t="str">
        <f>VLOOKUP($B124,Miljövärden!$B$1:$H$446,7,FALSE)</f>
        <v>Nej</v>
      </c>
      <c r="AQ124" t="str">
        <f>VLOOKUP($B124,Miljövärden!$B$1:$H$446,6,FALSE)</f>
        <v>Nej</v>
      </c>
      <c r="AU124">
        <f t="shared" si="11"/>
        <v>0</v>
      </c>
      <c r="AV124">
        <f t="shared" si="12"/>
        <v>0</v>
      </c>
      <c r="AW124">
        <f t="shared" si="13"/>
        <v>0</v>
      </c>
      <c r="AX124">
        <f t="shared" si="14"/>
        <v>0</v>
      </c>
      <c r="AZ124">
        <f t="shared" si="15"/>
        <v>0</v>
      </c>
      <c r="BE124"/>
      <c r="BF124"/>
      <c r="BG124"/>
      <c r="BH124"/>
      <c r="BI124"/>
    </row>
    <row r="125" spans="1:61" x14ac:dyDescent="0.25">
      <c r="A125" s="2" t="s">
        <v>193</v>
      </c>
      <c r="B125" s="2" t="s">
        <v>198</v>
      </c>
      <c r="C125">
        <f>VLOOKUP($B125,'Tillförd energi'!$B$1:$AS$566,MATCH(C$1,'Tillförd energi'!$B$1:$AQ$1,0),FALSE)</f>
        <v>0</v>
      </c>
      <c r="D125">
        <f>VLOOKUP($B125,'Tillförd energi'!$B$1:$AS$566,MATCH(D$1,'Tillförd energi'!$B$1:$AQ$1,0),FALSE)</f>
        <v>0</v>
      </c>
      <c r="E125">
        <f>VLOOKUP($B125,'Tillförd energi'!$B$1:$AS$566,MATCH(E$1,'Tillförd energi'!$B$1:$AQ$1,0),FALSE)</f>
        <v>0</v>
      </c>
      <c r="F125">
        <f>VLOOKUP($B125,'Tillförd energi'!$B$1:$AS$566,MATCH(F$1,'Tillförd energi'!$B$1:$AQ$1,0),FALSE)</f>
        <v>0</v>
      </c>
      <c r="G125">
        <f>VLOOKUP($B125,'Tillförd energi'!$B$1:$AS$566,MATCH(G$1,'Tillförd energi'!$B$1:$AQ$1,0),FALSE)</f>
        <v>0</v>
      </c>
      <c r="H125">
        <f>VLOOKUP($B125,'Tillförd energi'!$B$1:$AS$566,MATCH(H$1,'Tillförd energi'!$B$1:$AQ$1,0),FALSE)</f>
        <v>0</v>
      </c>
      <c r="I125">
        <f>VLOOKUP($B125,'Tillförd energi'!$B$1:$AS$566,MATCH(I$1,'Tillförd energi'!$B$1:$AQ$1,0),FALSE)</f>
        <v>0</v>
      </c>
      <c r="J125">
        <f>VLOOKUP($B125,'Tillförd energi'!$B$1:$AS$566,MATCH(J$1,'Tillförd energi'!$B$1:$AQ$1,0),FALSE)</f>
        <v>0</v>
      </c>
      <c r="K125">
        <v>0</v>
      </c>
      <c r="L125">
        <f>VLOOKUP($B125,'Tillförd energi'!$B$1:$AS$566,MATCH(L$1,'Tillförd energi'!$B$1:$AQ$1,0),FALSE)</f>
        <v>0</v>
      </c>
      <c r="M125">
        <f>VLOOKUP($B125,'Tillförd energi'!$B$1:$AS$566,MATCH(M$1,'Tillförd energi'!$B$1:$AQ$1,0),FALSE)</f>
        <v>0</v>
      </c>
      <c r="N125">
        <f>VLOOKUP($B125,'Tillförd energi'!$B$1:$AS$566,MATCH(N$1,'Tillförd energi'!$B$1:$AQ$1,0),FALSE)</f>
        <v>0</v>
      </c>
      <c r="O125">
        <f>VLOOKUP($B125,'Tillförd energi'!$B$1:$AS$566,MATCH(O$1,'Tillförd energi'!$B$1:$AQ$1,0),FALSE)</f>
        <v>0</v>
      </c>
      <c r="P125">
        <f>VLOOKUP($B125,'Tillförd energi'!$B$1:$AS$566,MATCH(P$1,'Tillförd energi'!$B$1:$AQ$1,0),FALSE)</f>
        <v>0</v>
      </c>
      <c r="Q125">
        <f>VLOOKUP($B125,'Tillförd energi'!$B$1:$AS$566,MATCH(Q$1,'Tillförd energi'!$B$1:$AQ$1,0),FALSE)</f>
        <v>0</v>
      </c>
      <c r="R125">
        <f>VLOOKUP($B125,'Tillförd energi'!$B$1:$AS$566,MATCH(R$1,'Tillförd energi'!$B$1:$AQ$1,0),FALSE)</f>
        <v>0</v>
      </c>
      <c r="S125">
        <f>VLOOKUP($B125,'Tillförd energi'!$B$1:$AS$566,MATCH(S$1,'Tillförd energi'!$B$1:$AQ$1,0),FALSE)</f>
        <v>0</v>
      </c>
      <c r="T125">
        <f>VLOOKUP($B125,'Tillförd energi'!$B$1:$AS$566,MATCH(T$1,'Tillförd energi'!$B$1:$AQ$1,0),FALSE)</f>
        <v>0</v>
      </c>
      <c r="U125">
        <f>VLOOKUP($B125,'Tillförd energi'!$B$1:$AS$566,MATCH(U$1,'Tillförd energi'!$B$1:$AQ$1,0),FALSE)</f>
        <v>0</v>
      </c>
      <c r="V125">
        <f>VLOOKUP($B125,'Tillförd energi'!$B$1:$AS$566,MATCH(V$1,'Tillförd energi'!$B$1:$AQ$1,0),FALSE)</f>
        <v>0</v>
      </c>
      <c r="W125">
        <f>VLOOKUP($B125,'Tillförd energi'!$B$1:$AS$566,MATCH(W$1,'Tillförd energi'!$B$1:$AQ$1,0),FALSE)</f>
        <v>0</v>
      </c>
      <c r="X125">
        <f>VLOOKUP($B125,'Tillförd energi'!$B$1:$AS$566,MATCH(X$1,'Tillförd energi'!$B$1:$AQ$1,0),FALSE)</f>
        <v>0</v>
      </c>
      <c r="Y125">
        <f>VLOOKUP($B125,'Tillförd energi'!$B$1:$AS$566,MATCH(Y$1,'Tillförd energi'!$B$1:$AQ$1,0),FALSE)</f>
        <v>0</v>
      </c>
      <c r="Z125">
        <f>VLOOKUP($B125,'Tillförd energi'!$B$1:$AS$566,MATCH(Z$1,'Tillförd energi'!$B$1:$AQ$1,0),FALSE)</f>
        <v>0</v>
      </c>
      <c r="AA125">
        <f>VLOOKUP($B125,'Tillförd energi'!$B$1:$AS$566,MATCH(AA$1,'Tillförd energi'!$B$1:$AQ$1,0),FALSE)</f>
        <v>0</v>
      </c>
      <c r="AB125">
        <f>VLOOKUP($B125,'Tillförd energi'!$B$1:$AS$566,MATCH(AB$1,'Tillförd energi'!$B$1:$AQ$1,0),FALSE)</f>
        <v>0</v>
      </c>
      <c r="AC125">
        <f>VLOOKUP($B125,'Tillförd energi'!$B$1:$AS$566,MATCH(AC$1,'Tillförd energi'!$B$1:$AQ$1,0),FALSE)</f>
        <v>0</v>
      </c>
      <c r="AD125">
        <f>VLOOKUP($B125,'Tillförd energi'!$B$1:$AS$566,MATCH(AD$1,'Tillförd energi'!$B$1:$AQ$1,0),FALSE)</f>
        <v>0</v>
      </c>
      <c r="AE125">
        <f>VLOOKUP($B125,'Tillförd energi'!$B$1:$AS$566,MATCH(AE$1,'Tillförd energi'!$B$1:$AQ$1,0),FALSE)</f>
        <v>0</v>
      </c>
      <c r="AF125">
        <f>VLOOKUP($B125,'Tillförd energi'!$B$1:$AS$566,MATCH(AF$1,'Tillförd energi'!$B$1:$AQ$1,0),FALSE)</f>
        <v>0</v>
      </c>
      <c r="AG125">
        <f>IFERROR(VLOOKUP(B125,Miljö!$B$1:$S$476,9,FALSE)/1,0)</f>
        <v>0</v>
      </c>
      <c r="AI125">
        <f t="shared" si="8"/>
        <v>0</v>
      </c>
      <c r="AJ125">
        <f t="shared" si="9"/>
        <v>0</v>
      </c>
      <c r="AK125" t="str">
        <f>IF(ISERROR(1/VLOOKUP($B125,Leveranser!$B$1:$S$500,MATCH("såld värme (gwh)",Leveranser!$B$1:$S$1,0),FALSE)),"",VLOOKUP($B125,Leveranser!$B$1:$S$500,MATCH("såld värme (gwh)",Leveranser!$B$1:$S$1,0),FALSE))</f>
        <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37" t="str">
        <f t="shared" si="10"/>
        <v/>
      </c>
      <c r="AP125" t="str">
        <f>VLOOKUP($B125,Miljövärden!$B$1:$H$446,7,FALSE)</f>
        <v>Nej</v>
      </c>
      <c r="AQ125" t="str">
        <f>VLOOKUP($B125,Miljövärden!$B$1:$H$446,6,FALSE)</f>
        <v>Nej</v>
      </c>
      <c r="AU125">
        <f t="shared" si="11"/>
        <v>0</v>
      </c>
      <c r="AV125">
        <f t="shared" si="12"/>
        <v>0</v>
      </c>
      <c r="AW125">
        <f t="shared" si="13"/>
        <v>0</v>
      </c>
      <c r="AX125">
        <f t="shared" si="14"/>
        <v>0</v>
      </c>
      <c r="AZ125">
        <f t="shared" si="15"/>
        <v>0</v>
      </c>
      <c r="BE125"/>
      <c r="BF125"/>
      <c r="BG125"/>
      <c r="BH125"/>
      <c r="BI125"/>
    </row>
    <row r="126" spans="1:61" x14ac:dyDescent="0.25">
      <c r="A126" s="2" t="s">
        <v>193</v>
      </c>
      <c r="B126" s="2" t="s">
        <v>199</v>
      </c>
      <c r="C126">
        <f>VLOOKUP($B126,'Tillförd energi'!$B$1:$AS$566,MATCH(C$1,'Tillförd energi'!$B$1:$AQ$1,0),FALSE)</f>
        <v>0</v>
      </c>
      <c r="D126">
        <f>VLOOKUP($B126,'Tillförd energi'!$B$1:$AS$566,MATCH(D$1,'Tillförd energi'!$B$1:$AQ$1,0),FALSE)</f>
        <v>0</v>
      </c>
      <c r="E126">
        <f>VLOOKUP($B126,'Tillförd energi'!$B$1:$AS$566,MATCH(E$1,'Tillförd energi'!$B$1:$AQ$1,0),FALSE)</f>
        <v>0</v>
      </c>
      <c r="F126">
        <f>VLOOKUP($B126,'Tillförd energi'!$B$1:$AS$566,MATCH(F$1,'Tillförd energi'!$B$1:$AQ$1,0),FALSE)</f>
        <v>0</v>
      </c>
      <c r="G126">
        <f>VLOOKUP($B126,'Tillförd energi'!$B$1:$AS$566,MATCH(G$1,'Tillförd energi'!$B$1:$AQ$1,0),FALSE)</f>
        <v>0</v>
      </c>
      <c r="H126">
        <f>VLOOKUP($B126,'Tillförd energi'!$B$1:$AS$566,MATCH(H$1,'Tillförd energi'!$B$1:$AQ$1,0),FALSE)</f>
        <v>0</v>
      </c>
      <c r="I126">
        <f>VLOOKUP($B126,'Tillförd energi'!$B$1:$AS$566,MATCH(I$1,'Tillförd energi'!$B$1:$AQ$1,0),FALSE)</f>
        <v>0</v>
      </c>
      <c r="J126">
        <f>VLOOKUP($B126,'Tillförd energi'!$B$1:$AS$566,MATCH(J$1,'Tillförd energi'!$B$1:$AQ$1,0),FALSE)</f>
        <v>0</v>
      </c>
      <c r="K126">
        <v>0</v>
      </c>
      <c r="L126">
        <f>VLOOKUP($B126,'Tillförd energi'!$B$1:$AS$566,MATCH(L$1,'Tillförd energi'!$B$1:$AQ$1,0),FALSE)</f>
        <v>0</v>
      </c>
      <c r="M126">
        <f>VLOOKUP($B126,'Tillförd energi'!$B$1:$AS$566,MATCH(M$1,'Tillförd energi'!$B$1:$AQ$1,0),FALSE)</f>
        <v>0</v>
      </c>
      <c r="N126">
        <f>VLOOKUP($B126,'Tillförd energi'!$B$1:$AS$566,MATCH(N$1,'Tillförd energi'!$B$1:$AQ$1,0),FALSE)</f>
        <v>0</v>
      </c>
      <c r="O126">
        <f>VLOOKUP($B126,'Tillförd energi'!$B$1:$AS$566,MATCH(O$1,'Tillförd energi'!$B$1:$AQ$1,0),FALSE)</f>
        <v>0</v>
      </c>
      <c r="P126">
        <f>VLOOKUP($B126,'Tillförd energi'!$B$1:$AS$566,MATCH(P$1,'Tillförd energi'!$B$1:$AQ$1,0),FALSE)</f>
        <v>0</v>
      </c>
      <c r="Q126">
        <f>VLOOKUP($B126,'Tillförd energi'!$B$1:$AS$566,MATCH(Q$1,'Tillförd energi'!$B$1:$AQ$1,0),FALSE)</f>
        <v>0</v>
      </c>
      <c r="R126">
        <f>VLOOKUP($B126,'Tillförd energi'!$B$1:$AS$566,MATCH(R$1,'Tillförd energi'!$B$1:$AQ$1,0),FALSE)</f>
        <v>0</v>
      </c>
      <c r="S126">
        <f>VLOOKUP($B126,'Tillförd energi'!$B$1:$AS$566,MATCH(S$1,'Tillförd energi'!$B$1:$AQ$1,0),FALSE)</f>
        <v>0</v>
      </c>
      <c r="T126">
        <f>VLOOKUP($B126,'Tillförd energi'!$B$1:$AS$566,MATCH(T$1,'Tillförd energi'!$B$1:$AQ$1,0),FALSE)</f>
        <v>0</v>
      </c>
      <c r="U126">
        <f>VLOOKUP($B126,'Tillförd energi'!$B$1:$AS$566,MATCH(U$1,'Tillförd energi'!$B$1:$AQ$1,0),FALSE)</f>
        <v>0</v>
      </c>
      <c r="V126">
        <f>VLOOKUP($B126,'Tillförd energi'!$B$1:$AS$566,MATCH(V$1,'Tillförd energi'!$B$1:$AQ$1,0),FALSE)</f>
        <v>0</v>
      </c>
      <c r="W126">
        <f>VLOOKUP($B126,'Tillförd energi'!$B$1:$AS$566,MATCH(W$1,'Tillförd energi'!$B$1:$AQ$1,0),FALSE)</f>
        <v>0</v>
      </c>
      <c r="X126">
        <f>VLOOKUP($B126,'Tillförd energi'!$B$1:$AS$566,MATCH(X$1,'Tillförd energi'!$B$1:$AQ$1,0),FALSE)</f>
        <v>0</v>
      </c>
      <c r="Y126">
        <f>VLOOKUP($B126,'Tillförd energi'!$B$1:$AS$566,MATCH(Y$1,'Tillförd energi'!$B$1:$AQ$1,0),FALSE)</f>
        <v>0</v>
      </c>
      <c r="Z126">
        <f>VLOOKUP($B126,'Tillförd energi'!$B$1:$AS$566,MATCH(Z$1,'Tillförd energi'!$B$1:$AQ$1,0),FALSE)</f>
        <v>0</v>
      </c>
      <c r="AA126">
        <f>VLOOKUP($B126,'Tillförd energi'!$B$1:$AS$566,MATCH(AA$1,'Tillförd energi'!$B$1:$AQ$1,0),FALSE)</f>
        <v>0</v>
      </c>
      <c r="AB126">
        <f>VLOOKUP($B126,'Tillförd energi'!$B$1:$AS$566,MATCH(AB$1,'Tillförd energi'!$B$1:$AQ$1,0),FALSE)</f>
        <v>0</v>
      </c>
      <c r="AC126">
        <f>VLOOKUP($B126,'Tillförd energi'!$B$1:$AS$566,MATCH(AC$1,'Tillförd energi'!$B$1:$AQ$1,0),FALSE)</f>
        <v>0</v>
      </c>
      <c r="AD126">
        <f>VLOOKUP($B126,'Tillförd energi'!$B$1:$AS$566,MATCH(AD$1,'Tillförd energi'!$B$1:$AQ$1,0),FALSE)</f>
        <v>0</v>
      </c>
      <c r="AE126">
        <f>VLOOKUP($B126,'Tillförd energi'!$B$1:$AS$566,MATCH(AE$1,'Tillförd energi'!$B$1:$AQ$1,0),FALSE)</f>
        <v>0</v>
      </c>
      <c r="AF126">
        <f>VLOOKUP($B126,'Tillförd energi'!$B$1:$AS$566,MATCH(AF$1,'Tillförd energi'!$B$1:$AQ$1,0),FALSE)</f>
        <v>0</v>
      </c>
      <c r="AG126">
        <f>IFERROR(VLOOKUP(B126,Miljö!$B$1:$S$476,9,FALSE)/1,0)</f>
        <v>0</v>
      </c>
      <c r="AI126">
        <f t="shared" si="8"/>
        <v>0</v>
      </c>
      <c r="AJ126">
        <f t="shared" si="9"/>
        <v>0</v>
      </c>
      <c r="AK126" t="str">
        <f>IF(ISERROR(1/VLOOKUP($B126,Leveranser!$B$1:$S$500,MATCH("såld värme (gwh)",Leveranser!$B$1:$S$1,0),FALSE)),"",VLOOKUP($B126,Leveranser!$B$1:$S$500,MATCH("såld värme (gwh)",Leveranser!$B$1:$S$1,0),FALSE))</f>
        <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37" t="str">
        <f t="shared" si="10"/>
        <v/>
      </c>
      <c r="AP126" t="str">
        <f>VLOOKUP($B126,Miljövärden!$B$1:$H$446,7,FALSE)</f>
        <v>Nej</v>
      </c>
      <c r="AQ126" t="str">
        <f>VLOOKUP($B126,Miljövärden!$B$1:$H$446,6,FALSE)</f>
        <v>Nej</v>
      </c>
      <c r="AU126">
        <f t="shared" si="11"/>
        <v>0</v>
      </c>
      <c r="AV126">
        <f t="shared" si="12"/>
        <v>0</v>
      </c>
      <c r="AW126">
        <f t="shared" si="13"/>
        <v>0</v>
      </c>
      <c r="AX126">
        <f t="shared" si="14"/>
        <v>0</v>
      </c>
      <c r="AZ126">
        <f t="shared" si="15"/>
        <v>0</v>
      </c>
      <c r="BE126"/>
      <c r="BF126"/>
      <c r="BG126"/>
      <c r="BH126"/>
      <c r="BI126"/>
    </row>
    <row r="127" spans="1:61" x14ac:dyDescent="0.25">
      <c r="A127" s="2" t="s">
        <v>200</v>
      </c>
      <c r="B127" s="2" t="s">
        <v>201</v>
      </c>
      <c r="C127">
        <f>VLOOKUP($B127,'Tillförd energi'!$B$1:$AS$566,MATCH(C$1,'Tillförd energi'!$B$1:$AQ$1,0),FALSE)</f>
        <v>0</v>
      </c>
      <c r="D127">
        <f>VLOOKUP($B127,'Tillförd energi'!$B$1:$AS$566,MATCH(D$1,'Tillförd energi'!$B$1:$AQ$1,0),FALSE)</f>
        <v>4.9669999999999996</v>
      </c>
      <c r="E127">
        <f>VLOOKUP($B127,'Tillförd energi'!$B$1:$AS$566,MATCH(E$1,'Tillförd energi'!$B$1:$AQ$1,0),FALSE)</f>
        <v>0</v>
      </c>
      <c r="F127">
        <f>VLOOKUP($B127,'Tillförd energi'!$B$1:$AS$566,MATCH(F$1,'Tillförd energi'!$B$1:$AQ$1,0),FALSE)</f>
        <v>0</v>
      </c>
      <c r="G127">
        <f>VLOOKUP($B127,'Tillförd energi'!$B$1:$AS$566,MATCH(G$1,'Tillförd energi'!$B$1:$AQ$1,0),FALSE)</f>
        <v>0</v>
      </c>
      <c r="H127">
        <f>VLOOKUP($B127,'Tillförd energi'!$B$1:$AS$566,MATCH(H$1,'Tillförd energi'!$B$1:$AQ$1,0),FALSE)</f>
        <v>0</v>
      </c>
      <c r="I127">
        <f>VLOOKUP($B127,'Tillförd energi'!$B$1:$AS$566,MATCH(I$1,'Tillförd energi'!$B$1:$AQ$1,0),FALSE)</f>
        <v>0</v>
      </c>
      <c r="J127">
        <f>VLOOKUP($B127,'Tillförd energi'!$B$1:$AS$566,MATCH(J$1,'Tillförd energi'!$B$1:$AQ$1,0),FALSE)</f>
        <v>0</v>
      </c>
      <c r="K127">
        <v>0</v>
      </c>
      <c r="L127">
        <f>VLOOKUP($B127,'Tillförd energi'!$B$1:$AS$566,MATCH(L$1,'Tillförd energi'!$B$1:$AQ$1,0),FALSE)</f>
        <v>0</v>
      </c>
      <c r="M127">
        <f>VLOOKUP($B127,'Tillförd energi'!$B$1:$AS$566,MATCH(M$1,'Tillförd energi'!$B$1:$AQ$1,0),FALSE)</f>
        <v>31.016999999999999</v>
      </c>
      <c r="N127">
        <f>VLOOKUP($B127,'Tillförd energi'!$B$1:$AS$566,MATCH(N$1,'Tillförd energi'!$B$1:$AQ$1,0),FALSE)</f>
        <v>97.221999999999994</v>
      </c>
      <c r="O127">
        <f>VLOOKUP($B127,'Tillförd energi'!$B$1:$AS$566,MATCH(O$1,'Tillförd energi'!$B$1:$AQ$1,0),FALSE)</f>
        <v>0</v>
      </c>
      <c r="P127">
        <f>VLOOKUP($B127,'Tillförd energi'!$B$1:$AS$566,MATCH(P$1,'Tillförd energi'!$B$1:$AQ$1,0),FALSE)</f>
        <v>0</v>
      </c>
      <c r="Q127">
        <f>VLOOKUP($B127,'Tillförd energi'!$B$1:$AS$566,MATCH(Q$1,'Tillförd energi'!$B$1:$AQ$1,0),FALSE)</f>
        <v>0</v>
      </c>
      <c r="R127">
        <f>VLOOKUP($B127,'Tillförd energi'!$B$1:$AS$566,MATCH(R$1,'Tillförd energi'!$B$1:$AQ$1,0),FALSE)</f>
        <v>0</v>
      </c>
      <c r="S127">
        <f>VLOOKUP($B127,'Tillförd energi'!$B$1:$AS$566,MATCH(S$1,'Tillförd energi'!$B$1:$AQ$1,0),FALSE)</f>
        <v>0</v>
      </c>
      <c r="T127">
        <f>VLOOKUP($B127,'Tillförd energi'!$B$1:$AS$566,MATCH(T$1,'Tillförd energi'!$B$1:$AQ$1,0),FALSE)</f>
        <v>0</v>
      </c>
      <c r="U127">
        <f>VLOOKUP($B127,'Tillförd energi'!$B$1:$AS$566,MATCH(U$1,'Tillförd energi'!$B$1:$AQ$1,0),FALSE)</f>
        <v>0</v>
      </c>
      <c r="V127">
        <f>VLOOKUP($B127,'Tillförd energi'!$B$1:$AS$566,MATCH(V$1,'Tillförd energi'!$B$1:$AQ$1,0),FALSE)</f>
        <v>0</v>
      </c>
      <c r="W127">
        <f>VLOOKUP($B127,'Tillförd energi'!$B$1:$AS$566,MATCH(W$1,'Tillförd energi'!$B$1:$AQ$1,0),FALSE)</f>
        <v>0</v>
      </c>
      <c r="X127">
        <f>VLOOKUP($B127,'Tillförd energi'!$B$1:$AS$566,MATCH(X$1,'Tillförd energi'!$B$1:$AQ$1,0),FALSE)</f>
        <v>0</v>
      </c>
      <c r="Y127">
        <f>VLOOKUP($B127,'Tillförd energi'!$B$1:$AS$566,MATCH(Y$1,'Tillförd energi'!$B$1:$AQ$1,0),FALSE)</f>
        <v>0</v>
      </c>
      <c r="Z127">
        <f>VLOOKUP($B127,'Tillförd energi'!$B$1:$AS$566,MATCH(Z$1,'Tillförd energi'!$B$1:$AQ$1,0),FALSE)</f>
        <v>0</v>
      </c>
      <c r="AA127">
        <f>VLOOKUP($B127,'Tillförd energi'!$B$1:$AS$566,MATCH(AA$1,'Tillförd energi'!$B$1:$AQ$1,0),FALSE)</f>
        <v>0</v>
      </c>
      <c r="AB127">
        <f>VLOOKUP($B127,'Tillförd energi'!$B$1:$AS$566,MATCH(AB$1,'Tillförd energi'!$B$1:$AQ$1,0),FALSE)</f>
        <v>0</v>
      </c>
      <c r="AC127">
        <f>VLOOKUP($B127,'Tillförd energi'!$B$1:$AS$566,MATCH(AC$1,'Tillförd energi'!$B$1:$AQ$1,0),FALSE)</f>
        <v>10.654999999999999</v>
      </c>
      <c r="AD127">
        <f>VLOOKUP($B127,'Tillförd energi'!$B$1:$AS$566,MATCH(AD$1,'Tillförd energi'!$B$1:$AQ$1,0),FALSE)</f>
        <v>0</v>
      </c>
      <c r="AE127">
        <f>VLOOKUP($B127,'Tillförd energi'!$B$1:$AS$566,MATCH(AE$1,'Tillförd energi'!$B$1:$AQ$1,0),FALSE)</f>
        <v>0</v>
      </c>
      <c r="AF127">
        <f>VLOOKUP($B127,'Tillförd energi'!$B$1:$AS$566,MATCH(AF$1,'Tillförd energi'!$B$1:$AQ$1,0),FALSE)</f>
        <v>3.7389999999999999</v>
      </c>
      <c r="AG127">
        <f>IFERROR(VLOOKUP(B127,Miljö!$B$1:$S$476,9,FALSE)/1,0)</f>
        <v>0</v>
      </c>
      <c r="AI127">
        <f t="shared" si="8"/>
        <v>147.6</v>
      </c>
      <c r="AJ127">
        <f t="shared" si="9"/>
        <v>147.6</v>
      </c>
      <c r="AK127">
        <f>IF(ISERROR(1/VLOOKUP($B127,Leveranser!$B$1:$S$500,MATCH("såld värme (gwh)",Leveranser!$B$1:$S$1,0),FALSE)),"",VLOOKUP($B127,Leveranser!$B$1:$S$500,MATCH("såld värme (gwh)",Leveranser!$B$1:$S$1,0),FALSE))</f>
        <v>117</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37">
        <f t="shared" si="10"/>
        <v>0.79268292682926833</v>
      </c>
      <c r="AP127" t="str">
        <f>VLOOKUP($B127,Miljövärden!$B$1:$H$446,7,FALSE)</f>
        <v>Ja</v>
      </c>
      <c r="AQ127" t="str">
        <f>VLOOKUP($B127,Miljövärden!$B$1:$H$446,6,FALSE)</f>
        <v>Nej</v>
      </c>
      <c r="AU127">
        <f t="shared" si="11"/>
        <v>3.7389999999999999</v>
      </c>
      <c r="AV127">
        <f t="shared" si="12"/>
        <v>0</v>
      </c>
      <c r="AW127">
        <f t="shared" si="13"/>
        <v>128.239</v>
      </c>
      <c r="AX127">
        <f t="shared" si="14"/>
        <v>0</v>
      </c>
      <c r="AZ127">
        <f t="shared" si="15"/>
        <v>128.239</v>
      </c>
      <c r="BE127"/>
      <c r="BF127"/>
      <c r="BG127"/>
      <c r="BH127"/>
      <c r="BI127"/>
    </row>
    <row r="128" spans="1:61" x14ac:dyDescent="0.25">
      <c r="A128" s="2" t="s">
        <v>200</v>
      </c>
      <c r="B128" s="2" t="s">
        <v>202</v>
      </c>
      <c r="C128">
        <f>VLOOKUP($B128,'Tillförd energi'!$B$1:$AS$566,MATCH(C$1,'Tillförd energi'!$B$1:$AQ$1,0),FALSE)</f>
        <v>0</v>
      </c>
      <c r="D128">
        <f>VLOOKUP($B128,'Tillförd energi'!$B$1:$AS$566,MATCH(D$1,'Tillförd energi'!$B$1:$AQ$1,0),FALSE)</f>
        <v>2.1999999999999999E-2</v>
      </c>
      <c r="E128">
        <f>VLOOKUP($B128,'Tillförd energi'!$B$1:$AS$566,MATCH(E$1,'Tillförd energi'!$B$1:$AQ$1,0),FALSE)</f>
        <v>0</v>
      </c>
      <c r="F128">
        <f>VLOOKUP($B128,'Tillförd energi'!$B$1:$AS$566,MATCH(F$1,'Tillförd energi'!$B$1:$AQ$1,0),FALSE)</f>
        <v>0</v>
      </c>
      <c r="G128">
        <f>VLOOKUP($B128,'Tillförd energi'!$B$1:$AS$566,MATCH(G$1,'Tillförd energi'!$B$1:$AQ$1,0),FALSE)</f>
        <v>0</v>
      </c>
      <c r="H128">
        <f>VLOOKUP($B128,'Tillförd energi'!$B$1:$AS$566,MATCH(H$1,'Tillförd energi'!$B$1:$AQ$1,0),FALSE)</f>
        <v>0</v>
      </c>
      <c r="I128">
        <f>VLOOKUP($B128,'Tillförd energi'!$B$1:$AS$566,MATCH(I$1,'Tillförd energi'!$B$1:$AQ$1,0),FALSE)</f>
        <v>0</v>
      </c>
      <c r="J128">
        <f>VLOOKUP($B128,'Tillförd energi'!$B$1:$AS$566,MATCH(J$1,'Tillförd energi'!$B$1:$AQ$1,0),FALSE)</f>
        <v>0</v>
      </c>
      <c r="K128">
        <v>0</v>
      </c>
      <c r="L128">
        <f>VLOOKUP($B128,'Tillförd energi'!$B$1:$AS$566,MATCH(L$1,'Tillförd energi'!$B$1:$AQ$1,0),FALSE)</f>
        <v>0</v>
      </c>
      <c r="M128">
        <f>VLOOKUP($B128,'Tillförd energi'!$B$1:$AS$566,MATCH(M$1,'Tillförd energi'!$B$1:$AQ$1,0),FALSE)</f>
        <v>0</v>
      </c>
      <c r="N128">
        <f>VLOOKUP($B128,'Tillförd energi'!$B$1:$AS$566,MATCH(N$1,'Tillförd energi'!$B$1:$AQ$1,0),FALSE)</f>
        <v>0</v>
      </c>
      <c r="O128">
        <f>VLOOKUP($B128,'Tillförd energi'!$B$1:$AS$566,MATCH(O$1,'Tillförd energi'!$B$1:$AQ$1,0),FALSE)</f>
        <v>0</v>
      </c>
      <c r="P128">
        <f>VLOOKUP($B128,'Tillförd energi'!$B$1:$AS$566,MATCH(P$1,'Tillförd energi'!$B$1:$AQ$1,0),FALSE)</f>
        <v>0</v>
      </c>
      <c r="Q128">
        <f>VLOOKUP($B128,'Tillförd energi'!$B$1:$AS$566,MATCH(Q$1,'Tillförd energi'!$B$1:$AQ$1,0),FALSE)</f>
        <v>0</v>
      </c>
      <c r="R128">
        <f>VLOOKUP($B128,'Tillförd energi'!$B$1:$AS$566,MATCH(R$1,'Tillförd energi'!$B$1:$AQ$1,0),FALSE)</f>
        <v>0.22</v>
      </c>
      <c r="S128">
        <f>VLOOKUP($B128,'Tillförd energi'!$B$1:$AS$566,MATCH(S$1,'Tillförd energi'!$B$1:$AQ$1,0),FALSE)</f>
        <v>0</v>
      </c>
      <c r="T128">
        <f>VLOOKUP($B128,'Tillförd energi'!$B$1:$AS$566,MATCH(T$1,'Tillförd energi'!$B$1:$AQ$1,0),FALSE)</f>
        <v>0</v>
      </c>
      <c r="U128">
        <f>VLOOKUP($B128,'Tillförd energi'!$B$1:$AS$566,MATCH(U$1,'Tillförd energi'!$B$1:$AQ$1,0),FALSE)</f>
        <v>0</v>
      </c>
      <c r="V128">
        <f>VLOOKUP($B128,'Tillförd energi'!$B$1:$AS$566,MATCH(V$1,'Tillförd energi'!$B$1:$AQ$1,0),FALSE)</f>
        <v>0</v>
      </c>
      <c r="W128">
        <f>VLOOKUP($B128,'Tillförd energi'!$B$1:$AS$566,MATCH(W$1,'Tillförd energi'!$B$1:$AQ$1,0),FALSE)</f>
        <v>0</v>
      </c>
      <c r="X128">
        <f>VLOOKUP($B128,'Tillförd energi'!$B$1:$AS$566,MATCH(X$1,'Tillförd energi'!$B$1:$AQ$1,0),FALSE)</f>
        <v>0</v>
      </c>
      <c r="Y128">
        <f>VLOOKUP($B128,'Tillförd energi'!$B$1:$AS$566,MATCH(Y$1,'Tillförd energi'!$B$1:$AQ$1,0),FALSE)</f>
        <v>0</v>
      </c>
      <c r="Z128">
        <f>VLOOKUP($B128,'Tillförd energi'!$B$1:$AS$566,MATCH(Z$1,'Tillförd energi'!$B$1:$AQ$1,0),FALSE)</f>
        <v>0</v>
      </c>
      <c r="AA128">
        <f>VLOOKUP($B128,'Tillförd energi'!$B$1:$AS$566,MATCH(AA$1,'Tillförd energi'!$B$1:$AQ$1,0),FALSE)</f>
        <v>0</v>
      </c>
      <c r="AB128">
        <f>VLOOKUP($B128,'Tillförd energi'!$B$1:$AS$566,MATCH(AB$1,'Tillförd energi'!$B$1:$AQ$1,0),FALSE)</f>
        <v>0</v>
      </c>
      <c r="AC128">
        <f>VLOOKUP($B128,'Tillförd energi'!$B$1:$AS$566,MATCH(AC$1,'Tillförd energi'!$B$1:$AQ$1,0),FALSE)</f>
        <v>0</v>
      </c>
      <c r="AD128">
        <f>VLOOKUP($B128,'Tillförd energi'!$B$1:$AS$566,MATCH(AD$1,'Tillförd energi'!$B$1:$AQ$1,0),FALSE)</f>
        <v>3.26</v>
      </c>
      <c r="AE128">
        <f>VLOOKUP($B128,'Tillförd energi'!$B$1:$AS$566,MATCH(AE$1,'Tillförd energi'!$B$1:$AQ$1,0),FALSE)</f>
        <v>0</v>
      </c>
      <c r="AF128">
        <f>VLOOKUP($B128,'Tillförd energi'!$B$1:$AS$566,MATCH(AF$1,'Tillförd energi'!$B$1:$AQ$1,0),FALSE)</f>
        <v>7.8E-2</v>
      </c>
      <c r="AG128">
        <f>IFERROR(VLOOKUP(B128,Miljö!$B$1:$S$476,9,FALSE)/1,0)</f>
        <v>0</v>
      </c>
      <c r="AI128">
        <f t="shared" si="8"/>
        <v>3.5799999999999996</v>
      </c>
      <c r="AJ128">
        <f t="shared" si="9"/>
        <v>3.5799999999999996</v>
      </c>
      <c r="AK128">
        <f>IF(ISERROR(1/VLOOKUP($B128,Leveranser!$B$1:$S$500,MATCH("såld värme (gwh)",Leveranser!$B$1:$S$1,0),FALSE)),"",VLOOKUP($B128,Leveranser!$B$1:$S$500,MATCH("såld värme (gwh)",Leveranser!$B$1:$S$1,0),FALSE))</f>
        <v>2.6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37">
        <f t="shared" si="10"/>
        <v>0.72625698324022359</v>
      </c>
      <c r="AP128" t="str">
        <f>VLOOKUP($B128,Miljövärden!$B$1:$H$446,7,FALSE)</f>
        <v>Ja</v>
      </c>
      <c r="AQ128" t="str">
        <f>VLOOKUP($B128,Miljövärden!$B$1:$H$446,6,FALSE)</f>
        <v>Nej</v>
      </c>
      <c r="AU128">
        <f t="shared" si="11"/>
        <v>7.8E-2</v>
      </c>
      <c r="AV128">
        <f t="shared" si="12"/>
        <v>0</v>
      </c>
      <c r="AW128">
        <f t="shared" si="13"/>
        <v>0</v>
      </c>
      <c r="AX128">
        <f t="shared" si="14"/>
        <v>0.22</v>
      </c>
      <c r="AZ128">
        <f t="shared" si="15"/>
        <v>0.22</v>
      </c>
      <c r="BE128"/>
      <c r="BF128"/>
      <c r="BG128"/>
      <c r="BH128"/>
      <c r="BI128"/>
    </row>
    <row r="129" spans="1:52" customFormat="1" x14ac:dyDescent="0.25">
      <c r="A129" s="2" t="s">
        <v>203</v>
      </c>
      <c r="B129" s="2" t="s">
        <v>204</v>
      </c>
      <c r="C129">
        <f>VLOOKUP($B129,'Tillförd energi'!$B$1:$AS$566,MATCH(C$1,'Tillförd energi'!$B$1:$AQ$1,0),FALSE)</f>
        <v>0</v>
      </c>
      <c r="D129">
        <f>VLOOKUP($B129,'Tillförd energi'!$B$1:$AS$566,MATCH(D$1,'Tillförd energi'!$B$1:$AQ$1,0),FALSE)</f>
        <v>0.06</v>
      </c>
      <c r="E129">
        <f>VLOOKUP($B129,'Tillförd energi'!$B$1:$AS$566,MATCH(E$1,'Tillförd energi'!$B$1:$AQ$1,0),FALSE)</f>
        <v>0</v>
      </c>
      <c r="F129">
        <f>VLOOKUP($B129,'Tillförd energi'!$B$1:$AS$566,MATCH(F$1,'Tillförd energi'!$B$1:$AQ$1,0),FALSE)</f>
        <v>0</v>
      </c>
      <c r="G129">
        <f>VLOOKUP($B129,'Tillförd energi'!$B$1:$AS$566,MATCH(G$1,'Tillförd energi'!$B$1:$AQ$1,0),FALSE)</f>
        <v>0</v>
      </c>
      <c r="H129">
        <f>VLOOKUP($B129,'Tillförd energi'!$B$1:$AS$566,MATCH(H$1,'Tillförd energi'!$B$1:$AQ$1,0),FALSE)</f>
        <v>0</v>
      </c>
      <c r="I129">
        <f>VLOOKUP($B129,'Tillförd energi'!$B$1:$AS$566,MATCH(I$1,'Tillförd energi'!$B$1:$AQ$1,0),FALSE)</f>
        <v>0</v>
      </c>
      <c r="J129">
        <f>VLOOKUP($B129,'Tillförd energi'!$B$1:$AS$566,MATCH(J$1,'Tillförd energi'!$B$1:$AQ$1,0),FALSE)</f>
        <v>0</v>
      </c>
      <c r="K129">
        <v>0</v>
      </c>
      <c r="L129">
        <f>VLOOKUP($B129,'Tillförd energi'!$B$1:$AS$566,MATCH(L$1,'Tillförd energi'!$B$1:$AQ$1,0),FALSE)</f>
        <v>0</v>
      </c>
      <c r="M129">
        <f>VLOOKUP($B129,'Tillförd energi'!$B$1:$AS$566,MATCH(M$1,'Tillförd energi'!$B$1:$AQ$1,0),FALSE)</f>
        <v>0</v>
      </c>
      <c r="N129">
        <f>VLOOKUP($B129,'Tillförd energi'!$B$1:$AS$566,MATCH(N$1,'Tillförd energi'!$B$1:$AQ$1,0),FALSE)</f>
        <v>5.7</v>
      </c>
      <c r="O129">
        <f>VLOOKUP($B129,'Tillförd energi'!$B$1:$AS$566,MATCH(O$1,'Tillförd energi'!$B$1:$AQ$1,0),FALSE)</f>
        <v>0</v>
      </c>
      <c r="P129">
        <f>VLOOKUP($B129,'Tillförd energi'!$B$1:$AS$566,MATCH(P$1,'Tillförd energi'!$B$1:$AQ$1,0),FALSE)</f>
        <v>25</v>
      </c>
      <c r="Q129">
        <f>VLOOKUP($B129,'Tillförd energi'!$B$1:$AS$566,MATCH(Q$1,'Tillförd energi'!$B$1:$AQ$1,0),FALSE)</f>
        <v>0</v>
      </c>
      <c r="R129">
        <f>VLOOKUP($B129,'Tillförd energi'!$B$1:$AS$566,MATCH(R$1,'Tillförd energi'!$B$1:$AQ$1,0),FALSE)</f>
        <v>0</v>
      </c>
      <c r="S129">
        <f>VLOOKUP($B129,'Tillförd energi'!$B$1:$AS$566,MATCH(S$1,'Tillförd energi'!$B$1:$AQ$1,0),FALSE)</f>
        <v>0</v>
      </c>
      <c r="T129">
        <f>VLOOKUP($B129,'Tillförd energi'!$B$1:$AS$566,MATCH(T$1,'Tillförd energi'!$B$1:$AQ$1,0),FALSE)</f>
        <v>0</v>
      </c>
      <c r="U129">
        <f>VLOOKUP($B129,'Tillförd energi'!$B$1:$AS$566,MATCH(U$1,'Tillförd energi'!$B$1:$AQ$1,0),FALSE)</f>
        <v>0</v>
      </c>
      <c r="V129">
        <f>VLOOKUP($B129,'Tillförd energi'!$B$1:$AS$566,MATCH(V$1,'Tillförd energi'!$B$1:$AQ$1,0),FALSE)</f>
        <v>0</v>
      </c>
      <c r="W129">
        <f>VLOOKUP($B129,'Tillförd energi'!$B$1:$AS$566,MATCH(W$1,'Tillförd energi'!$B$1:$AQ$1,0),FALSE)</f>
        <v>0</v>
      </c>
      <c r="X129">
        <f>VLOOKUP($B129,'Tillförd energi'!$B$1:$AS$566,MATCH(X$1,'Tillförd energi'!$B$1:$AQ$1,0),FALSE)</f>
        <v>0</v>
      </c>
      <c r="Y129">
        <f>VLOOKUP($B129,'Tillförd energi'!$B$1:$AS$566,MATCH(Y$1,'Tillförd energi'!$B$1:$AQ$1,0),FALSE)</f>
        <v>0</v>
      </c>
      <c r="Z129">
        <f>VLOOKUP($B129,'Tillförd energi'!$B$1:$AS$566,MATCH(Z$1,'Tillförd energi'!$B$1:$AQ$1,0),FALSE)</f>
        <v>0</v>
      </c>
      <c r="AA129">
        <f>VLOOKUP($B129,'Tillförd energi'!$B$1:$AS$566,MATCH(AA$1,'Tillförd energi'!$B$1:$AQ$1,0),FALSE)</f>
        <v>0</v>
      </c>
      <c r="AB129">
        <f>VLOOKUP($B129,'Tillförd energi'!$B$1:$AS$566,MATCH(AB$1,'Tillförd energi'!$B$1:$AQ$1,0),FALSE)</f>
        <v>0</v>
      </c>
      <c r="AC129">
        <f>VLOOKUP($B129,'Tillförd energi'!$B$1:$AS$566,MATCH(AC$1,'Tillförd energi'!$B$1:$AQ$1,0),FALSE)</f>
        <v>0</v>
      </c>
      <c r="AD129">
        <f>VLOOKUP($B129,'Tillförd energi'!$B$1:$AS$566,MATCH(AD$1,'Tillförd energi'!$B$1:$AQ$1,0),FALSE)</f>
        <v>0</v>
      </c>
      <c r="AE129">
        <f>VLOOKUP($B129,'Tillförd energi'!$B$1:$AS$566,MATCH(AE$1,'Tillförd energi'!$B$1:$AQ$1,0),FALSE)</f>
        <v>0</v>
      </c>
      <c r="AF129">
        <f>VLOOKUP($B129,'Tillförd energi'!$B$1:$AS$566,MATCH(AF$1,'Tillförd energi'!$B$1:$AQ$1,0),FALSE)</f>
        <v>0.19</v>
      </c>
      <c r="AG129">
        <f>IFERROR(VLOOKUP(B129,Miljö!$B$1:$S$476,9,FALSE)/1,0)</f>
        <v>0</v>
      </c>
      <c r="AI129">
        <f t="shared" ref="AI129:AI188" si="16">SUM(C129:AF129)</f>
        <v>30.95</v>
      </c>
      <c r="AJ129">
        <f t="shared" ref="AJ129:AJ188" si="17">SUM(C129:AG129)</f>
        <v>30.95</v>
      </c>
      <c r="AK129">
        <f>IF(ISERROR(1/VLOOKUP($B129,Leveranser!$B$1:$S$500,MATCH("såld värme (gwh)",Leveranser!$B$1:$S$1,0),FALSE)),"",VLOOKUP($B129,Leveranser!$B$1:$S$500,MATCH("såld värme (gwh)",Leveranser!$B$1:$S$1,0),FALSE))</f>
        <v>20</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137">
        <f t="shared" ref="AN129:AN188" si="18">IFERROR(AK129/AJ129,"")</f>
        <v>0.64620355411954766</v>
      </c>
      <c r="AP129" t="str">
        <f>VLOOKUP($B129,Miljövärden!$B$1:$H$446,7,FALSE)</f>
        <v>Ja</v>
      </c>
      <c r="AQ129" t="str">
        <f>VLOOKUP($B129,Miljövärden!$B$1:$H$446,6,FALSE)</f>
        <v>Nej</v>
      </c>
      <c r="AU129">
        <f t="shared" si="11"/>
        <v>0.19</v>
      </c>
      <c r="AV129">
        <f t="shared" si="12"/>
        <v>0</v>
      </c>
      <c r="AW129">
        <f t="shared" si="13"/>
        <v>30.7</v>
      </c>
      <c r="AX129">
        <f t="shared" si="14"/>
        <v>0</v>
      </c>
      <c r="AZ129">
        <f t="shared" si="15"/>
        <v>30.7</v>
      </c>
    </row>
    <row r="130" spans="1:52" customFormat="1" x14ac:dyDescent="0.25">
      <c r="A130" s="2" t="s">
        <v>205</v>
      </c>
      <c r="B130" s="2" t="s">
        <v>206</v>
      </c>
      <c r="C130">
        <f>VLOOKUP($B130,'Tillförd energi'!$B$1:$AS$566,MATCH(C$1,'Tillförd energi'!$B$1:$AQ$1,0),FALSE)</f>
        <v>0</v>
      </c>
      <c r="D130">
        <f>VLOOKUP($B130,'Tillförd energi'!$B$1:$AS$566,MATCH(D$1,'Tillförd energi'!$B$1:$AQ$1,0),FALSE)</f>
        <v>1.2</v>
      </c>
      <c r="E130">
        <f>VLOOKUP($B130,'Tillförd energi'!$B$1:$AS$566,MATCH(E$1,'Tillförd energi'!$B$1:$AQ$1,0),FALSE)</f>
        <v>0</v>
      </c>
      <c r="F130">
        <f>VLOOKUP($B130,'Tillförd energi'!$B$1:$AS$566,MATCH(F$1,'Tillförd energi'!$B$1:$AQ$1,0),FALSE)</f>
        <v>0</v>
      </c>
      <c r="G130">
        <f>VLOOKUP($B130,'Tillförd energi'!$B$1:$AS$566,MATCH(G$1,'Tillförd energi'!$B$1:$AQ$1,0),FALSE)</f>
        <v>0</v>
      </c>
      <c r="H130">
        <f>VLOOKUP($B130,'Tillförd energi'!$B$1:$AS$566,MATCH(H$1,'Tillförd energi'!$B$1:$AQ$1,0),FALSE)</f>
        <v>0</v>
      </c>
      <c r="I130">
        <f>VLOOKUP($B130,'Tillförd energi'!$B$1:$AS$566,MATCH(I$1,'Tillförd energi'!$B$1:$AQ$1,0),FALSE)</f>
        <v>0</v>
      </c>
      <c r="J130">
        <f>VLOOKUP($B130,'Tillförd energi'!$B$1:$AS$566,MATCH(J$1,'Tillförd energi'!$B$1:$AQ$1,0),FALSE)</f>
        <v>0</v>
      </c>
      <c r="K130">
        <v>0</v>
      </c>
      <c r="L130">
        <f>VLOOKUP($B130,'Tillförd energi'!$B$1:$AS$566,MATCH(L$1,'Tillförd energi'!$B$1:$AQ$1,0),FALSE)</f>
        <v>0</v>
      </c>
      <c r="M130">
        <f>VLOOKUP($B130,'Tillförd energi'!$B$1:$AS$566,MATCH(M$1,'Tillförd energi'!$B$1:$AQ$1,0),FALSE)</f>
        <v>0</v>
      </c>
      <c r="N130">
        <f>VLOOKUP($B130,'Tillförd energi'!$B$1:$AS$566,MATCH(N$1,'Tillförd energi'!$B$1:$AQ$1,0),FALSE)</f>
        <v>0</v>
      </c>
      <c r="O130">
        <f>VLOOKUP($B130,'Tillförd energi'!$B$1:$AS$566,MATCH(O$1,'Tillförd energi'!$B$1:$AQ$1,0),FALSE)</f>
        <v>0</v>
      </c>
      <c r="P130">
        <f>VLOOKUP($B130,'Tillförd energi'!$B$1:$AS$566,MATCH(P$1,'Tillförd energi'!$B$1:$AQ$1,0),FALSE)</f>
        <v>0</v>
      </c>
      <c r="Q130">
        <f>VLOOKUP($B130,'Tillförd energi'!$B$1:$AS$566,MATCH(Q$1,'Tillförd energi'!$B$1:$AQ$1,0),FALSE)</f>
        <v>14.4</v>
      </c>
      <c r="R130">
        <f>VLOOKUP($B130,'Tillförd energi'!$B$1:$AS$566,MATCH(R$1,'Tillförd energi'!$B$1:$AQ$1,0),FALSE)</f>
        <v>0</v>
      </c>
      <c r="S130">
        <f>VLOOKUP($B130,'Tillförd energi'!$B$1:$AS$566,MATCH(S$1,'Tillförd energi'!$B$1:$AQ$1,0),FALSE)</f>
        <v>0</v>
      </c>
      <c r="T130">
        <f>VLOOKUP($B130,'Tillförd energi'!$B$1:$AS$566,MATCH(T$1,'Tillförd energi'!$B$1:$AQ$1,0),FALSE)</f>
        <v>0</v>
      </c>
      <c r="U130">
        <f>VLOOKUP($B130,'Tillförd energi'!$B$1:$AS$566,MATCH(U$1,'Tillförd energi'!$B$1:$AQ$1,0),FALSE)</f>
        <v>0</v>
      </c>
      <c r="V130">
        <f>VLOOKUP($B130,'Tillförd energi'!$B$1:$AS$566,MATCH(V$1,'Tillförd energi'!$B$1:$AQ$1,0),FALSE)</f>
        <v>0</v>
      </c>
      <c r="W130">
        <f>VLOOKUP($B130,'Tillförd energi'!$B$1:$AS$566,MATCH(W$1,'Tillförd energi'!$B$1:$AQ$1,0),FALSE)</f>
        <v>0</v>
      </c>
      <c r="X130">
        <f>VLOOKUP($B130,'Tillförd energi'!$B$1:$AS$566,MATCH(X$1,'Tillförd energi'!$B$1:$AQ$1,0),FALSE)</f>
        <v>0</v>
      </c>
      <c r="Y130">
        <f>VLOOKUP($B130,'Tillförd energi'!$B$1:$AS$566,MATCH(Y$1,'Tillförd energi'!$B$1:$AQ$1,0),FALSE)</f>
        <v>0</v>
      </c>
      <c r="Z130">
        <f>VLOOKUP($B130,'Tillförd energi'!$B$1:$AS$566,MATCH(Z$1,'Tillförd energi'!$B$1:$AQ$1,0),FALSE)</f>
        <v>0</v>
      </c>
      <c r="AA130">
        <f>VLOOKUP($B130,'Tillförd energi'!$B$1:$AS$566,MATCH(AA$1,'Tillförd energi'!$B$1:$AQ$1,0),FALSE)</f>
        <v>0</v>
      </c>
      <c r="AB130">
        <f>VLOOKUP($B130,'Tillförd energi'!$B$1:$AS$566,MATCH(AB$1,'Tillförd energi'!$B$1:$AQ$1,0),FALSE)</f>
        <v>0</v>
      </c>
      <c r="AC130">
        <f>VLOOKUP($B130,'Tillförd energi'!$B$1:$AS$566,MATCH(AC$1,'Tillförd energi'!$B$1:$AQ$1,0),FALSE)</f>
        <v>2.5</v>
      </c>
      <c r="AD130">
        <f>VLOOKUP($B130,'Tillförd energi'!$B$1:$AS$566,MATCH(AD$1,'Tillförd energi'!$B$1:$AQ$1,0),FALSE)</f>
        <v>0</v>
      </c>
      <c r="AE130">
        <f>VLOOKUP($B130,'Tillförd energi'!$B$1:$AS$566,MATCH(AE$1,'Tillförd energi'!$B$1:$AQ$1,0),FALSE)</f>
        <v>0</v>
      </c>
      <c r="AF130">
        <f>VLOOKUP($B130,'Tillförd energi'!$B$1:$AS$566,MATCH(AF$1,'Tillförd energi'!$B$1:$AQ$1,0),FALSE)</f>
        <v>0.34350000000000003</v>
      </c>
      <c r="AG130">
        <f>IFERROR(VLOOKUP(B130,Miljö!$B$1:$S$476,9,FALSE)/1,0)</f>
        <v>0</v>
      </c>
      <c r="AI130">
        <f t="shared" si="16"/>
        <v>18.4435</v>
      </c>
      <c r="AJ130">
        <f t="shared" si="17"/>
        <v>18.4435</v>
      </c>
      <c r="AK130">
        <f>IF(ISERROR(1/VLOOKUP($B130,Leveranser!$B$1:$S$500,MATCH("såld värme (gwh)",Leveranser!$B$1:$S$1,0),FALSE)),"",VLOOKUP($B130,Leveranser!$B$1:$S$500,MATCH("såld värme (gwh)",Leveranser!$B$1:$S$1,0),FALSE))</f>
        <v>11.45</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37">
        <f t="shared" si="18"/>
        <v>0.62081492124596738</v>
      </c>
      <c r="AP130" t="str">
        <f>VLOOKUP($B130,Miljövärden!$B$1:$H$446,7,FALSE)</f>
        <v>Ja</v>
      </c>
      <c r="AQ130" t="str">
        <f>VLOOKUP($B130,Miljövärden!$B$1:$H$446,6,FALSE)</f>
        <v>Nej</v>
      </c>
      <c r="AU130">
        <f t="shared" si="11"/>
        <v>0.34350000000000003</v>
      </c>
      <c r="AV130">
        <f t="shared" si="12"/>
        <v>0</v>
      </c>
      <c r="AW130">
        <f t="shared" si="13"/>
        <v>14.4</v>
      </c>
      <c r="AX130">
        <f t="shared" si="14"/>
        <v>0</v>
      </c>
      <c r="AZ130">
        <f t="shared" si="15"/>
        <v>14.4</v>
      </c>
    </row>
    <row r="131" spans="1:52" customFormat="1" x14ac:dyDescent="0.25">
      <c r="A131" s="2" t="s">
        <v>205</v>
      </c>
      <c r="B131" s="2" t="s">
        <v>207</v>
      </c>
      <c r="C131">
        <f>VLOOKUP($B131,'Tillförd energi'!$B$1:$AS$566,MATCH(C$1,'Tillförd energi'!$B$1:$AQ$1,0),FALSE)</f>
        <v>0</v>
      </c>
      <c r="D131">
        <f>VLOOKUP($B131,'Tillförd energi'!$B$1:$AS$566,MATCH(D$1,'Tillförd energi'!$B$1:$AQ$1,0),FALSE)</f>
        <v>1.6</v>
      </c>
      <c r="E131">
        <f>VLOOKUP($B131,'Tillförd energi'!$B$1:$AS$566,MATCH(E$1,'Tillförd energi'!$B$1:$AQ$1,0),FALSE)</f>
        <v>0</v>
      </c>
      <c r="F131">
        <f>VLOOKUP($B131,'Tillförd energi'!$B$1:$AS$566,MATCH(F$1,'Tillförd energi'!$B$1:$AQ$1,0),FALSE)</f>
        <v>0</v>
      </c>
      <c r="G131">
        <f>VLOOKUP($B131,'Tillförd energi'!$B$1:$AS$566,MATCH(G$1,'Tillförd energi'!$B$1:$AQ$1,0),FALSE)</f>
        <v>0</v>
      </c>
      <c r="H131">
        <f>VLOOKUP($B131,'Tillförd energi'!$B$1:$AS$566,MATCH(H$1,'Tillförd energi'!$B$1:$AQ$1,0),FALSE)</f>
        <v>0</v>
      </c>
      <c r="I131">
        <f>VLOOKUP($B131,'Tillförd energi'!$B$1:$AS$566,MATCH(I$1,'Tillförd energi'!$B$1:$AQ$1,0),FALSE)</f>
        <v>0</v>
      </c>
      <c r="J131">
        <f>VLOOKUP($B131,'Tillförd energi'!$B$1:$AS$566,MATCH(J$1,'Tillförd energi'!$B$1:$AQ$1,0),FALSE)</f>
        <v>0</v>
      </c>
      <c r="K131">
        <v>0</v>
      </c>
      <c r="L131">
        <f>VLOOKUP($B131,'Tillförd energi'!$B$1:$AS$566,MATCH(L$1,'Tillförd energi'!$B$1:$AQ$1,0),FALSE)</f>
        <v>0</v>
      </c>
      <c r="M131">
        <f>VLOOKUP($B131,'Tillförd energi'!$B$1:$AS$566,MATCH(M$1,'Tillförd energi'!$B$1:$AQ$1,0),FALSE)</f>
        <v>0</v>
      </c>
      <c r="N131">
        <f>VLOOKUP($B131,'Tillförd energi'!$B$1:$AS$566,MATCH(N$1,'Tillförd energi'!$B$1:$AQ$1,0),FALSE)</f>
        <v>0</v>
      </c>
      <c r="O131">
        <f>VLOOKUP($B131,'Tillförd energi'!$B$1:$AS$566,MATCH(O$1,'Tillförd energi'!$B$1:$AQ$1,0),FALSE)</f>
        <v>0</v>
      </c>
      <c r="P131">
        <f>VLOOKUP($B131,'Tillförd energi'!$B$1:$AS$566,MATCH(P$1,'Tillförd energi'!$B$1:$AQ$1,0),FALSE)</f>
        <v>0</v>
      </c>
      <c r="Q131">
        <f>VLOOKUP($B131,'Tillförd energi'!$B$1:$AS$566,MATCH(Q$1,'Tillförd energi'!$B$1:$AQ$1,0),FALSE)</f>
        <v>54.4</v>
      </c>
      <c r="R131">
        <f>VLOOKUP($B131,'Tillförd energi'!$B$1:$AS$566,MATCH(R$1,'Tillförd energi'!$B$1:$AQ$1,0),FALSE)</f>
        <v>0</v>
      </c>
      <c r="S131">
        <f>VLOOKUP($B131,'Tillförd energi'!$B$1:$AS$566,MATCH(S$1,'Tillförd energi'!$B$1:$AQ$1,0),FALSE)</f>
        <v>0</v>
      </c>
      <c r="T131">
        <f>VLOOKUP($B131,'Tillförd energi'!$B$1:$AS$566,MATCH(T$1,'Tillförd energi'!$B$1:$AQ$1,0),FALSE)</f>
        <v>0</v>
      </c>
      <c r="U131">
        <f>VLOOKUP($B131,'Tillförd energi'!$B$1:$AS$566,MATCH(U$1,'Tillförd energi'!$B$1:$AQ$1,0),FALSE)</f>
        <v>0</v>
      </c>
      <c r="V131">
        <f>VLOOKUP($B131,'Tillförd energi'!$B$1:$AS$566,MATCH(V$1,'Tillförd energi'!$B$1:$AQ$1,0),FALSE)</f>
        <v>0</v>
      </c>
      <c r="W131">
        <f>VLOOKUP($B131,'Tillförd energi'!$B$1:$AS$566,MATCH(W$1,'Tillförd energi'!$B$1:$AQ$1,0),FALSE)</f>
        <v>0</v>
      </c>
      <c r="X131">
        <f>VLOOKUP($B131,'Tillförd energi'!$B$1:$AS$566,MATCH(X$1,'Tillförd energi'!$B$1:$AQ$1,0),FALSE)</f>
        <v>0</v>
      </c>
      <c r="Y131">
        <f>VLOOKUP($B131,'Tillförd energi'!$B$1:$AS$566,MATCH(Y$1,'Tillförd energi'!$B$1:$AQ$1,0),FALSE)</f>
        <v>0</v>
      </c>
      <c r="Z131">
        <f>VLOOKUP($B131,'Tillförd energi'!$B$1:$AS$566,MATCH(Z$1,'Tillförd energi'!$B$1:$AQ$1,0),FALSE)</f>
        <v>0</v>
      </c>
      <c r="AA131">
        <f>VLOOKUP($B131,'Tillförd energi'!$B$1:$AS$566,MATCH(AA$1,'Tillförd energi'!$B$1:$AQ$1,0),FALSE)</f>
        <v>0</v>
      </c>
      <c r="AB131">
        <f>VLOOKUP($B131,'Tillförd energi'!$B$1:$AS$566,MATCH(AB$1,'Tillförd energi'!$B$1:$AQ$1,0),FALSE)</f>
        <v>0</v>
      </c>
      <c r="AC131">
        <f>VLOOKUP($B131,'Tillförd energi'!$B$1:$AS$566,MATCH(AC$1,'Tillförd energi'!$B$1:$AQ$1,0),FALSE)</f>
        <v>8</v>
      </c>
      <c r="AD131">
        <f>VLOOKUP($B131,'Tillförd energi'!$B$1:$AS$566,MATCH(AD$1,'Tillförd energi'!$B$1:$AQ$1,0),FALSE)</f>
        <v>1</v>
      </c>
      <c r="AE131">
        <f>VLOOKUP($B131,'Tillförd energi'!$B$1:$AS$566,MATCH(AE$1,'Tillförd energi'!$B$1:$AQ$1,0),FALSE)</f>
        <v>0</v>
      </c>
      <c r="AF131">
        <f>VLOOKUP($B131,'Tillförd energi'!$B$1:$AS$566,MATCH(AF$1,'Tillförd energi'!$B$1:$AQ$1,0),FALSE)</f>
        <v>1.4295</v>
      </c>
      <c r="AG131">
        <f>IFERROR(VLOOKUP(B131,Miljö!$B$1:$S$476,9,FALSE)/1,0)</f>
        <v>0</v>
      </c>
      <c r="AI131">
        <f t="shared" si="16"/>
        <v>66.429500000000004</v>
      </c>
      <c r="AJ131">
        <f t="shared" si="17"/>
        <v>66.429500000000004</v>
      </c>
      <c r="AK131">
        <f>IF(ISERROR(1/VLOOKUP($B131,Leveranser!$B$1:$S$500,MATCH("såld värme (gwh)",Leveranser!$B$1:$S$1,0),FALSE)),"",VLOOKUP($B131,Leveranser!$B$1:$S$500,MATCH("såld värme (gwh)",Leveranser!$B$1:$S$1,0),FALSE))</f>
        <v>47.65</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37">
        <f t="shared" si="18"/>
        <v>0.71730180115761821</v>
      </c>
      <c r="AP131" t="str">
        <f>VLOOKUP($B131,Miljövärden!$B$1:$H$446,7,FALSE)</f>
        <v>Ja</v>
      </c>
      <c r="AQ131" t="str">
        <f>VLOOKUP($B131,Miljövärden!$B$1:$H$446,6,FALSE)</f>
        <v>Nej</v>
      </c>
      <c r="AU131">
        <f t="shared" ref="AU131:AU194" si="19">Z131+AA131+AF131</f>
        <v>1.4295</v>
      </c>
      <c r="AV131">
        <f t="shared" ref="AV131:AV194" si="20">X131</f>
        <v>0</v>
      </c>
      <c r="AW131">
        <f t="shared" ref="AW131:AW194" si="21">M131+N131+O131+P131+Q131</f>
        <v>54.4</v>
      </c>
      <c r="AX131">
        <f t="shared" ref="AX131:AX194" si="22">R131+S131+T131+U131</f>
        <v>0</v>
      </c>
      <c r="AZ131">
        <f t="shared" ref="AZ131:AZ194" si="23">L131+M131+N131+O131+P131+Q131+R131+S131+T131+U131+V131+W131+X131</f>
        <v>54.4</v>
      </c>
    </row>
    <row r="132" spans="1:52" customFormat="1" x14ac:dyDescent="0.25">
      <c r="A132" s="2" t="s">
        <v>205</v>
      </c>
      <c r="B132" s="2" t="s">
        <v>208</v>
      </c>
      <c r="C132">
        <f>VLOOKUP($B132,'Tillförd energi'!$B$1:$AS$566,MATCH(C$1,'Tillförd energi'!$B$1:$AQ$1,0),FALSE)</f>
        <v>0</v>
      </c>
      <c r="D132">
        <f>VLOOKUP($B132,'Tillförd energi'!$B$1:$AS$566,MATCH(D$1,'Tillförd energi'!$B$1:$AQ$1,0),FALSE)</f>
        <v>0</v>
      </c>
      <c r="E132">
        <f>VLOOKUP($B132,'Tillförd energi'!$B$1:$AS$566,MATCH(E$1,'Tillförd energi'!$B$1:$AQ$1,0),FALSE)</f>
        <v>0</v>
      </c>
      <c r="F132">
        <f>VLOOKUP($B132,'Tillförd energi'!$B$1:$AS$566,MATCH(F$1,'Tillförd energi'!$B$1:$AQ$1,0),FALSE)</f>
        <v>0</v>
      </c>
      <c r="G132">
        <f>VLOOKUP($B132,'Tillförd energi'!$B$1:$AS$566,MATCH(G$1,'Tillförd energi'!$B$1:$AQ$1,0),FALSE)</f>
        <v>0</v>
      </c>
      <c r="H132">
        <f>VLOOKUP($B132,'Tillförd energi'!$B$1:$AS$566,MATCH(H$1,'Tillförd energi'!$B$1:$AQ$1,0),FALSE)</f>
        <v>0</v>
      </c>
      <c r="I132">
        <f>VLOOKUP($B132,'Tillförd energi'!$B$1:$AS$566,MATCH(I$1,'Tillförd energi'!$B$1:$AQ$1,0),FALSE)</f>
        <v>0</v>
      </c>
      <c r="J132">
        <f>VLOOKUP($B132,'Tillförd energi'!$B$1:$AS$566,MATCH(J$1,'Tillförd energi'!$B$1:$AQ$1,0),FALSE)</f>
        <v>0</v>
      </c>
      <c r="K132">
        <v>0</v>
      </c>
      <c r="L132">
        <f>VLOOKUP($B132,'Tillförd energi'!$B$1:$AS$566,MATCH(L$1,'Tillförd energi'!$B$1:$AQ$1,0),FALSE)</f>
        <v>0</v>
      </c>
      <c r="M132">
        <f>VLOOKUP($B132,'Tillförd energi'!$B$1:$AS$566,MATCH(M$1,'Tillförd energi'!$B$1:$AQ$1,0),FALSE)</f>
        <v>0</v>
      </c>
      <c r="N132">
        <f>VLOOKUP($B132,'Tillförd energi'!$B$1:$AS$566,MATCH(N$1,'Tillförd energi'!$B$1:$AQ$1,0),FALSE)</f>
        <v>0</v>
      </c>
      <c r="O132">
        <f>VLOOKUP($B132,'Tillförd energi'!$B$1:$AS$566,MATCH(O$1,'Tillförd energi'!$B$1:$AQ$1,0),FALSE)</f>
        <v>0</v>
      </c>
      <c r="P132">
        <f>VLOOKUP($B132,'Tillförd energi'!$B$1:$AS$566,MATCH(P$1,'Tillförd energi'!$B$1:$AQ$1,0),FALSE)</f>
        <v>0</v>
      </c>
      <c r="Q132">
        <f>VLOOKUP($B132,'Tillförd energi'!$B$1:$AS$566,MATCH(Q$1,'Tillförd energi'!$B$1:$AQ$1,0),FALSE)</f>
        <v>0</v>
      </c>
      <c r="R132">
        <f>VLOOKUP($B132,'Tillförd energi'!$B$1:$AS$566,MATCH(R$1,'Tillförd energi'!$B$1:$AQ$1,0),FALSE)</f>
        <v>0.23300000000000001</v>
      </c>
      <c r="S132">
        <f>VLOOKUP($B132,'Tillförd energi'!$B$1:$AS$566,MATCH(S$1,'Tillförd energi'!$B$1:$AQ$1,0),FALSE)</f>
        <v>0</v>
      </c>
      <c r="T132">
        <f>VLOOKUP($B132,'Tillförd energi'!$B$1:$AS$566,MATCH(T$1,'Tillförd energi'!$B$1:$AQ$1,0),FALSE)</f>
        <v>0</v>
      </c>
      <c r="U132">
        <f>VLOOKUP($B132,'Tillförd energi'!$B$1:$AS$566,MATCH(U$1,'Tillförd energi'!$B$1:$AQ$1,0),FALSE)</f>
        <v>0</v>
      </c>
      <c r="V132">
        <f>VLOOKUP($B132,'Tillförd energi'!$B$1:$AS$566,MATCH(V$1,'Tillförd energi'!$B$1:$AQ$1,0),FALSE)</f>
        <v>0</v>
      </c>
      <c r="W132">
        <f>VLOOKUP($B132,'Tillförd energi'!$B$1:$AS$566,MATCH(W$1,'Tillförd energi'!$B$1:$AQ$1,0),FALSE)</f>
        <v>0</v>
      </c>
      <c r="X132">
        <f>VLOOKUP($B132,'Tillförd energi'!$B$1:$AS$566,MATCH(X$1,'Tillförd energi'!$B$1:$AQ$1,0),FALSE)</f>
        <v>0</v>
      </c>
      <c r="Y132">
        <f>VLOOKUP($B132,'Tillförd energi'!$B$1:$AS$566,MATCH(Y$1,'Tillförd energi'!$B$1:$AQ$1,0),FALSE)</f>
        <v>0</v>
      </c>
      <c r="Z132">
        <f>VLOOKUP($B132,'Tillförd energi'!$B$1:$AS$566,MATCH(Z$1,'Tillförd energi'!$B$1:$AQ$1,0),FALSE)</f>
        <v>0</v>
      </c>
      <c r="AA132">
        <f>VLOOKUP($B132,'Tillförd energi'!$B$1:$AS$566,MATCH(AA$1,'Tillförd energi'!$B$1:$AQ$1,0),FALSE)</f>
        <v>0</v>
      </c>
      <c r="AB132">
        <f>VLOOKUP($B132,'Tillförd energi'!$B$1:$AS$566,MATCH(AB$1,'Tillförd energi'!$B$1:$AQ$1,0),FALSE)</f>
        <v>0</v>
      </c>
      <c r="AC132">
        <f>VLOOKUP($B132,'Tillförd energi'!$B$1:$AS$566,MATCH(AC$1,'Tillförd energi'!$B$1:$AQ$1,0),FALSE)</f>
        <v>0</v>
      </c>
      <c r="AD132">
        <f>VLOOKUP($B132,'Tillförd energi'!$B$1:$AS$566,MATCH(AD$1,'Tillförd energi'!$B$1:$AQ$1,0),FALSE)</f>
        <v>0</v>
      </c>
      <c r="AE132">
        <f>VLOOKUP($B132,'Tillförd energi'!$B$1:$AS$566,MATCH(AE$1,'Tillförd energi'!$B$1:$AQ$1,0),FALSE)</f>
        <v>0</v>
      </c>
      <c r="AF132">
        <f>VLOOKUP($B132,'Tillförd energi'!$B$1:$AS$566,MATCH(AF$1,'Tillförd energi'!$B$1:$AQ$1,0),FALSE)</f>
        <v>6.9899999999999997E-3</v>
      </c>
      <c r="AG132">
        <f>IFERROR(VLOOKUP(B132,Miljö!$B$1:$S$476,9,FALSE)/1,0)</f>
        <v>0</v>
      </c>
      <c r="AI132">
        <f t="shared" si="16"/>
        <v>0.23999000000000001</v>
      </c>
      <c r="AJ132">
        <f t="shared" si="17"/>
        <v>0.23999000000000001</v>
      </c>
      <c r="AK132">
        <f>IF(ISERROR(1/VLOOKUP($B132,Leveranser!$B$1:$S$500,MATCH("såld värme (gwh)",Leveranser!$B$1:$S$1,0),FALSE)),"",VLOOKUP($B132,Leveranser!$B$1:$S$500,MATCH("såld värme (gwh)",Leveranser!$B$1:$S$1,0),FALSE))</f>
        <v>0.23300000000000001</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37">
        <f t="shared" si="18"/>
        <v>0.970873786407767</v>
      </c>
      <c r="AP132" t="str">
        <f>VLOOKUP($B132,Miljövärden!$B$1:$H$446,7,FALSE)</f>
        <v>Ja</v>
      </c>
      <c r="AQ132" t="str">
        <f>VLOOKUP($B132,Miljövärden!$B$1:$H$446,6,FALSE)</f>
        <v>Nej</v>
      </c>
      <c r="AU132">
        <f t="shared" si="19"/>
        <v>6.9899999999999997E-3</v>
      </c>
      <c r="AV132">
        <f t="shared" si="20"/>
        <v>0</v>
      </c>
      <c r="AW132">
        <f t="shared" si="21"/>
        <v>0</v>
      </c>
      <c r="AX132">
        <f t="shared" si="22"/>
        <v>0.23300000000000001</v>
      </c>
      <c r="AZ132">
        <f t="shared" si="23"/>
        <v>0.23300000000000001</v>
      </c>
    </row>
    <row r="133" spans="1:52" customFormat="1" x14ac:dyDescent="0.25">
      <c r="A133" s="2" t="s">
        <v>209</v>
      </c>
      <c r="B133" s="2" t="s">
        <v>210</v>
      </c>
      <c r="C133">
        <f>VLOOKUP($B133,'Tillförd energi'!$B$1:$AS$566,MATCH(C$1,'Tillförd energi'!$B$1:$AQ$1,0),FALSE)</f>
        <v>0</v>
      </c>
      <c r="D133">
        <f>VLOOKUP($B133,'Tillförd energi'!$B$1:$AS$566,MATCH(D$1,'Tillförd energi'!$B$1:$AQ$1,0),FALSE)</f>
        <v>2.10778</v>
      </c>
      <c r="E133">
        <f>VLOOKUP($B133,'Tillförd energi'!$B$1:$AS$566,MATCH(E$1,'Tillförd energi'!$B$1:$AQ$1,0),FALSE)</f>
        <v>0</v>
      </c>
      <c r="F133">
        <f>VLOOKUP($B133,'Tillförd energi'!$B$1:$AS$566,MATCH(F$1,'Tillförd energi'!$B$1:$AQ$1,0),FALSE)</f>
        <v>0</v>
      </c>
      <c r="G133">
        <f>VLOOKUP($B133,'Tillförd energi'!$B$1:$AS$566,MATCH(G$1,'Tillförd energi'!$B$1:$AQ$1,0),FALSE)</f>
        <v>10.4</v>
      </c>
      <c r="H133">
        <f>VLOOKUP($B133,'Tillförd energi'!$B$1:$AS$566,MATCH(H$1,'Tillförd energi'!$B$1:$AQ$1,0),FALSE)</f>
        <v>0</v>
      </c>
      <c r="I133">
        <f>VLOOKUP($B133,'Tillförd energi'!$B$1:$AS$566,MATCH(I$1,'Tillförd energi'!$B$1:$AQ$1,0),FALSE)</f>
        <v>389.45299999999997</v>
      </c>
      <c r="J133">
        <f>VLOOKUP($B133,'Tillförd energi'!$B$1:$AS$566,MATCH(J$1,'Tillförd energi'!$B$1:$AQ$1,0),FALSE)</f>
        <v>0</v>
      </c>
      <c r="K133">
        <v>0</v>
      </c>
      <c r="L133">
        <f>VLOOKUP($B133,'Tillförd energi'!$B$1:$AS$566,MATCH(L$1,'Tillförd energi'!$B$1:$AQ$1,0),FALSE)</f>
        <v>0</v>
      </c>
      <c r="M133">
        <f>VLOOKUP($B133,'Tillförd energi'!$B$1:$AS$566,MATCH(M$1,'Tillförd energi'!$B$1:$AQ$1,0),FALSE)</f>
        <v>0</v>
      </c>
      <c r="N133">
        <f>VLOOKUP($B133,'Tillförd energi'!$B$1:$AS$566,MATCH(N$1,'Tillförd energi'!$B$1:$AQ$1,0),FALSE)</f>
        <v>139.125</v>
      </c>
      <c r="O133">
        <f>VLOOKUP($B133,'Tillförd energi'!$B$1:$AS$566,MATCH(O$1,'Tillförd energi'!$B$1:$AQ$1,0),FALSE)</f>
        <v>0</v>
      </c>
      <c r="P133">
        <f>VLOOKUP($B133,'Tillförd energi'!$B$1:$AS$566,MATCH(P$1,'Tillförd energi'!$B$1:$AQ$1,0),FALSE)</f>
        <v>0</v>
      </c>
      <c r="Q133">
        <f>VLOOKUP($B133,'Tillförd energi'!$B$1:$AS$566,MATCH(Q$1,'Tillförd energi'!$B$1:$AQ$1,0),FALSE)</f>
        <v>0</v>
      </c>
      <c r="R133">
        <f>VLOOKUP($B133,'Tillförd energi'!$B$1:$AS$566,MATCH(R$1,'Tillförd energi'!$B$1:$AQ$1,0),FALSE)</f>
        <v>0</v>
      </c>
      <c r="S133">
        <f>VLOOKUP($B133,'Tillförd energi'!$B$1:$AS$566,MATCH(S$1,'Tillförd energi'!$B$1:$AQ$1,0),FALSE)</f>
        <v>0</v>
      </c>
      <c r="T133">
        <f>VLOOKUP($B133,'Tillförd energi'!$B$1:$AS$566,MATCH(T$1,'Tillförd energi'!$B$1:$AQ$1,0),FALSE)</f>
        <v>0</v>
      </c>
      <c r="U133">
        <f>VLOOKUP($B133,'Tillförd energi'!$B$1:$AS$566,MATCH(U$1,'Tillförd energi'!$B$1:$AQ$1,0),FALSE)</f>
        <v>0</v>
      </c>
      <c r="V133">
        <f>VLOOKUP($B133,'Tillförd energi'!$B$1:$AS$566,MATCH(V$1,'Tillförd energi'!$B$1:$AQ$1,0),FALSE)</f>
        <v>0</v>
      </c>
      <c r="W133">
        <f>VLOOKUP($B133,'Tillförd energi'!$B$1:$AS$566,MATCH(W$1,'Tillförd energi'!$B$1:$AQ$1,0),FALSE)</f>
        <v>0</v>
      </c>
      <c r="X133">
        <f>VLOOKUP($B133,'Tillförd energi'!$B$1:$AS$566,MATCH(X$1,'Tillförd energi'!$B$1:$AQ$1,0),FALSE)</f>
        <v>0</v>
      </c>
      <c r="Y133">
        <f>VLOOKUP($B133,'Tillförd energi'!$B$1:$AS$566,MATCH(Y$1,'Tillförd energi'!$B$1:$AQ$1,0),FALSE)</f>
        <v>0</v>
      </c>
      <c r="Z133">
        <f>VLOOKUP($B133,'Tillförd energi'!$B$1:$AS$566,MATCH(Z$1,'Tillförd energi'!$B$1:$AQ$1,0),FALSE)</f>
        <v>0</v>
      </c>
      <c r="AA133">
        <f>VLOOKUP($B133,'Tillförd energi'!$B$1:$AS$566,MATCH(AA$1,'Tillförd energi'!$B$1:$AQ$1,0),FALSE)</f>
        <v>0</v>
      </c>
      <c r="AB133">
        <f>VLOOKUP($B133,'Tillförd energi'!$B$1:$AS$566,MATCH(AB$1,'Tillförd energi'!$B$1:$AQ$1,0),FALSE)</f>
        <v>0</v>
      </c>
      <c r="AC133">
        <f>VLOOKUP($B133,'Tillförd energi'!$B$1:$AS$566,MATCH(AC$1,'Tillförd energi'!$B$1:$AQ$1,0),FALSE)</f>
        <v>111.5</v>
      </c>
      <c r="AD133">
        <f>VLOOKUP($B133,'Tillförd energi'!$B$1:$AS$566,MATCH(AD$1,'Tillförd energi'!$B$1:$AQ$1,0),FALSE)</f>
        <v>0</v>
      </c>
      <c r="AE133">
        <f>VLOOKUP($B133,'Tillförd energi'!$B$1:$AS$566,MATCH(AE$1,'Tillförd energi'!$B$1:$AQ$1,0),FALSE)</f>
        <v>0</v>
      </c>
      <c r="AF133">
        <f>VLOOKUP($B133,'Tillförd energi'!$B$1:$AS$566,MATCH(AF$1,'Tillförd energi'!$B$1:$AQ$1,0),FALSE)</f>
        <v>21.728899999999999</v>
      </c>
      <c r="AG133">
        <f>IFERROR(VLOOKUP(B133,Miljö!$B$1:$S$476,9,FALSE)/1,0)</f>
        <v>0</v>
      </c>
      <c r="AI133">
        <f t="shared" si="16"/>
        <v>674.31467999999995</v>
      </c>
      <c r="AJ133">
        <f t="shared" si="17"/>
        <v>674.31467999999995</v>
      </c>
      <c r="AK133">
        <f>IF(ISERROR(1/VLOOKUP($B133,Leveranser!$B$1:$S$500,MATCH("såld värme (gwh)",Leveranser!$B$1:$S$1,0),FALSE)),"",VLOOKUP($B133,Leveranser!$B$1:$S$500,MATCH("såld värme (gwh)",Leveranser!$B$1:$S$1,0),FALSE))</f>
        <v>543</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37">
        <f t="shared" si="18"/>
        <v>0.80526201802398845</v>
      </c>
      <c r="AP133" t="str">
        <f>VLOOKUP($B133,Miljövärden!$B$1:$H$446,7,FALSE)</f>
        <v>Ja</v>
      </c>
      <c r="AQ133" t="str">
        <f>VLOOKUP($B133,Miljövärden!$B$1:$H$446,6,FALSE)</f>
        <v>Ja</v>
      </c>
      <c r="AU133">
        <f t="shared" si="19"/>
        <v>21.728899999999999</v>
      </c>
      <c r="AV133">
        <f t="shared" si="20"/>
        <v>0</v>
      </c>
      <c r="AW133">
        <f t="shared" si="21"/>
        <v>139.125</v>
      </c>
      <c r="AX133">
        <f t="shared" si="22"/>
        <v>0</v>
      </c>
      <c r="AZ133">
        <f t="shared" si="23"/>
        <v>139.125</v>
      </c>
    </row>
    <row r="134" spans="1:52" customFormat="1" x14ac:dyDescent="0.25">
      <c r="A134" s="2" t="s">
        <v>211</v>
      </c>
      <c r="B134" s="2" t="s">
        <v>212</v>
      </c>
      <c r="C134">
        <f>VLOOKUP($B134,'Tillförd energi'!$B$1:$AS$566,MATCH(C$1,'Tillförd energi'!$B$1:$AQ$1,0),FALSE)</f>
        <v>0</v>
      </c>
      <c r="D134">
        <f>VLOOKUP($B134,'Tillförd energi'!$B$1:$AS$566,MATCH(D$1,'Tillförd energi'!$B$1:$AQ$1,0),FALSE)</f>
        <v>0.1</v>
      </c>
      <c r="E134">
        <f>VLOOKUP($B134,'Tillförd energi'!$B$1:$AS$566,MATCH(E$1,'Tillförd energi'!$B$1:$AQ$1,0),FALSE)</f>
        <v>0</v>
      </c>
      <c r="F134">
        <f>VLOOKUP($B134,'Tillförd energi'!$B$1:$AS$566,MATCH(F$1,'Tillförd energi'!$B$1:$AQ$1,0),FALSE)</f>
        <v>0</v>
      </c>
      <c r="G134">
        <f>VLOOKUP($B134,'Tillförd energi'!$B$1:$AS$566,MATCH(G$1,'Tillförd energi'!$B$1:$AQ$1,0),FALSE)</f>
        <v>0</v>
      </c>
      <c r="H134">
        <f>VLOOKUP($B134,'Tillförd energi'!$B$1:$AS$566,MATCH(H$1,'Tillförd energi'!$B$1:$AQ$1,0),FALSE)</f>
        <v>0</v>
      </c>
      <c r="I134">
        <f>VLOOKUP($B134,'Tillförd energi'!$B$1:$AS$566,MATCH(I$1,'Tillförd energi'!$B$1:$AQ$1,0),FALSE)</f>
        <v>0</v>
      </c>
      <c r="J134">
        <f>VLOOKUP($B134,'Tillförd energi'!$B$1:$AS$566,MATCH(J$1,'Tillförd energi'!$B$1:$AQ$1,0),FALSE)</f>
        <v>0</v>
      </c>
      <c r="K134">
        <v>0</v>
      </c>
      <c r="L134">
        <f>VLOOKUP($B134,'Tillförd energi'!$B$1:$AS$566,MATCH(L$1,'Tillförd energi'!$B$1:$AQ$1,0),FALSE)</f>
        <v>0</v>
      </c>
      <c r="M134">
        <f>VLOOKUP($B134,'Tillförd energi'!$B$1:$AS$566,MATCH(M$1,'Tillförd energi'!$B$1:$AQ$1,0),FALSE)</f>
        <v>0</v>
      </c>
      <c r="N134">
        <f>VLOOKUP($B134,'Tillförd energi'!$B$1:$AS$566,MATCH(N$1,'Tillförd energi'!$B$1:$AQ$1,0),FALSE)</f>
        <v>0</v>
      </c>
      <c r="O134">
        <f>VLOOKUP($B134,'Tillförd energi'!$B$1:$AS$566,MATCH(O$1,'Tillförd energi'!$B$1:$AQ$1,0),FALSE)</f>
        <v>0</v>
      </c>
      <c r="P134">
        <f>VLOOKUP($B134,'Tillförd energi'!$B$1:$AS$566,MATCH(P$1,'Tillförd energi'!$B$1:$AQ$1,0),FALSE)</f>
        <v>0</v>
      </c>
      <c r="Q134">
        <f>VLOOKUP($B134,'Tillförd energi'!$B$1:$AS$566,MATCH(Q$1,'Tillförd energi'!$B$1:$AQ$1,0),FALSE)</f>
        <v>0</v>
      </c>
      <c r="R134">
        <f>VLOOKUP($B134,'Tillförd energi'!$B$1:$AS$566,MATCH(R$1,'Tillförd energi'!$B$1:$AQ$1,0),FALSE)</f>
        <v>3.7</v>
      </c>
      <c r="S134">
        <f>VLOOKUP($B134,'Tillförd energi'!$B$1:$AS$566,MATCH(S$1,'Tillförd energi'!$B$1:$AQ$1,0),FALSE)</f>
        <v>0</v>
      </c>
      <c r="T134">
        <f>VLOOKUP($B134,'Tillförd energi'!$B$1:$AS$566,MATCH(T$1,'Tillförd energi'!$B$1:$AQ$1,0),FALSE)</f>
        <v>0</v>
      </c>
      <c r="U134">
        <f>VLOOKUP($B134,'Tillförd energi'!$B$1:$AS$566,MATCH(U$1,'Tillförd energi'!$B$1:$AQ$1,0),FALSE)</f>
        <v>0</v>
      </c>
      <c r="V134">
        <f>VLOOKUP($B134,'Tillförd energi'!$B$1:$AS$566,MATCH(V$1,'Tillförd energi'!$B$1:$AQ$1,0),FALSE)</f>
        <v>0</v>
      </c>
      <c r="W134">
        <f>VLOOKUP($B134,'Tillförd energi'!$B$1:$AS$566,MATCH(W$1,'Tillförd energi'!$B$1:$AQ$1,0),FALSE)</f>
        <v>0</v>
      </c>
      <c r="X134">
        <f>VLOOKUP($B134,'Tillförd energi'!$B$1:$AS$566,MATCH(X$1,'Tillförd energi'!$B$1:$AQ$1,0),FALSE)</f>
        <v>0</v>
      </c>
      <c r="Y134">
        <f>VLOOKUP($B134,'Tillförd energi'!$B$1:$AS$566,MATCH(Y$1,'Tillförd energi'!$B$1:$AQ$1,0),FALSE)</f>
        <v>0</v>
      </c>
      <c r="Z134">
        <f>VLOOKUP($B134,'Tillförd energi'!$B$1:$AS$566,MATCH(Z$1,'Tillförd energi'!$B$1:$AQ$1,0),FALSE)</f>
        <v>0</v>
      </c>
      <c r="AA134">
        <f>VLOOKUP($B134,'Tillförd energi'!$B$1:$AS$566,MATCH(AA$1,'Tillförd energi'!$B$1:$AQ$1,0),FALSE)</f>
        <v>0</v>
      </c>
      <c r="AB134">
        <f>VLOOKUP($B134,'Tillförd energi'!$B$1:$AS$566,MATCH(AB$1,'Tillförd energi'!$B$1:$AQ$1,0),FALSE)</f>
        <v>0</v>
      </c>
      <c r="AC134">
        <f>VLOOKUP($B134,'Tillförd energi'!$B$1:$AS$566,MATCH(AC$1,'Tillförd energi'!$B$1:$AQ$1,0),FALSE)</f>
        <v>0</v>
      </c>
      <c r="AD134">
        <f>VLOOKUP($B134,'Tillförd energi'!$B$1:$AS$566,MATCH(AD$1,'Tillförd energi'!$B$1:$AQ$1,0),FALSE)</f>
        <v>0</v>
      </c>
      <c r="AE134">
        <f>VLOOKUP($B134,'Tillförd energi'!$B$1:$AS$566,MATCH(AE$1,'Tillförd energi'!$B$1:$AQ$1,0),FALSE)</f>
        <v>0</v>
      </c>
      <c r="AF134">
        <f>VLOOKUP($B134,'Tillförd energi'!$B$1:$AS$566,MATCH(AF$1,'Tillförd energi'!$B$1:$AQ$1,0),FALSE)</f>
        <v>1.3080000000000001</v>
      </c>
      <c r="AG134">
        <f>IFERROR(VLOOKUP(B134,Miljö!$B$1:$S$476,9,FALSE)/1,0)</f>
        <v>54.3</v>
      </c>
      <c r="AI134">
        <f t="shared" si="16"/>
        <v>5.1080000000000005</v>
      </c>
      <c r="AJ134">
        <f t="shared" si="17"/>
        <v>59.408000000000001</v>
      </c>
      <c r="AK134">
        <f>IF(ISERROR(1/VLOOKUP($B134,Leveranser!$B$1:$S$500,MATCH("såld värme (gwh)",Leveranser!$B$1:$S$1,0),FALSE)),"",VLOOKUP($B134,Leveranser!$B$1:$S$500,MATCH("såld värme (gwh)",Leveranser!$B$1:$S$1,0),FALSE))</f>
        <v>43.6</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37">
        <f t="shared" si="18"/>
        <v>0.73390789119310529</v>
      </c>
      <c r="AP134" t="str">
        <f>VLOOKUP($B134,Miljövärden!$B$1:$H$446,7,FALSE)</f>
        <v>Ja</v>
      </c>
      <c r="AQ134" t="str">
        <f>VLOOKUP($B134,Miljövärden!$B$1:$H$446,6,FALSE)</f>
        <v>Ja</v>
      </c>
      <c r="AU134">
        <f t="shared" si="19"/>
        <v>1.3080000000000001</v>
      </c>
      <c r="AV134">
        <f t="shared" si="20"/>
        <v>0</v>
      </c>
      <c r="AW134">
        <f t="shared" si="21"/>
        <v>0</v>
      </c>
      <c r="AX134">
        <f t="shared" si="22"/>
        <v>3.7</v>
      </c>
      <c r="AZ134">
        <f t="shared" si="23"/>
        <v>3.7</v>
      </c>
    </row>
    <row r="135" spans="1:52" customFormat="1" x14ac:dyDescent="0.25">
      <c r="A135" s="2" t="s">
        <v>213</v>
      </c>
      <c r="B135" s="2" t="s">
        <v>214</v>
      </c>
      <c r="C135">
        <f>VLOOKUP($B135,'Tillförd energi'!$B$1:$AS$566,MATCH(C$1,'Tillförd energi'!$B$1:$AQ$1,0),FALSE)</f>
        <v>0</v>
      </c>
      <c r="D135">
        <f>VLOOKUP($B135,'Tillförd energi'!$B$1:$AS$566,MATCH(D$1,'Tillförd energi'!$B$1:$AQ$1,0),FALSE)</f>
        <v>0.94299999999999995</v>
      </c>
      <c r="E135">
        <f>VLOOKUP($B135,'Tillförd energi'!$B$1:$AS$566,MATCH(E$1,'Tillförd energi'!$B$1:$AQ$1,0),FALSE)</f>
        <v>0</v>
      </c>
      <c r="F135">
        <f>VLOOKUP($B135,'Tillförd energi'!$B$1:$AS$566,MATCH(F$1,'Tillförd energi'!$B$1:$AQ$1,0),FALSE)</f>
        <v>0</v>
      </c>
      <c r="G135">
        <f>VLOOKUP($B135,'Tillförd energi'!$B$1:$AS$566,MATCH(G$1,'Tillförd energi'!$B$1:$AQ$1,0),FALSE)</f>
        <v>0</v>
      </c>
      <c r="H135">
        <f>VLOOKUP($B135,'Tillförd energi'!$B$1:$AS$566,MATCH(H$1,'Tillförd energi'!$B$1:$AQ$1,0),FALSE)</f>
        <v>0</v>
      </c>
      <c r="I135">
        <f>VLOOKUP($B135,'Tillförd energi'!$B$1:$AS$566,MATCH(I$1,'Tillförd energi'!$B$1:$AQ$1,0),FALSE)</f>
        <v>0</v>
      </c>
      <c r="J135">
        <f>VLOOKUP($B135,'Tillförd energi'!$B$1:$AS$566,MATCH(J$1,'Tillförd energi'!$B$1:$AQ$1,0),FALSE)</f>
        <v>0</v>
      </c>
      <c r="K135">
        <v>0</v>
      </c>
      <c r="L135">
        <f>VLOOKUP($B135,'Tillförd energi'!$B$1:$AS$566,MATCH(L$1,'Tillförd energi'!$B$1:$AQ$1,0),FALSE)</f>
        <v>0</v>
      </c>
      <c r="M135">
        <f>VLOOKUP($B135,'Tillförd energi'!$B$1:$AS$566,MATCH(M$1,'Tillförd energi'!$B$1:$AQ$1,0),FALSE)</f>
        <v>12.968500000000001</v>
      </c>
      <c r="N135">
        <f>VLOOKUP($B135,'Tillförd energi'!$B$1:$AS$566,MATCH(N$1,'Tillförd energi'!$B$1:$AQ$1,0),FALSE)</f>
        <v>12.968500000000001</v>
      </c>
      <c r="O135">
        <f>VLOOKUP($B135,'Tillförd energi'!$B$1:$AS$566,MATCH(O$1,'Tillförd energi'!$B$1:$AQ$1,0),FALSE)</f>
        <v>13.3024</v>
      </c>
      <c r="P135">
        <f>VLOOKUP($B135,'Tillförd energi'!$B$1:$AS$566,MATCH(P$1,'Tillförd energi'!$B$1:$AQ$1,0),FALSE)</f>
        <v>26.036899999999999</v>
      </c>
      <c r="Q135">
        <f>VLOOKUP($B135,'Tillförd energi'!$B$1:$AS$566,MATCH(Q$1,'Tillförd energi'!$B$1:$AQ$1,0),FALSE)</f>
        <v>0</v>
      </c>
      <c r="R135">
        <f>VLOOKUP($B135,'Tillförd energi'!$B$1:$AS$566,MATCH(R$1,'Tillförd energi'!$B$1:$AQ$1,0),FALSE)</f>
        <v>0</v>
      </c>
      <c r="S135">
        <f>VLOOKUP($B135,'Tillförd energi'!$B$1:$AS$566,MATCH(S$1,'Tillförd energi'!$B$1:$AQ$1,0),FALSE)</f>
        <v>0</v>
      </c>
      <c r="T135">
        <f>VLOOKUP($B135,'Tillförd energi'!$B$1:$AS$566,MATCH(T$1,'Tillförd energi'!$B$1:$AQ$1,0),FALSE)</f>
        <v>0</v>
      </c>
      <c r="U135">
        <f>VLOOKUP($B135,'Tillförd energi'!$B$1:$AS$566,MATCH(U$1,'Tillförd energi'!$B$1:$AQ$1,0),FALSE)</f>
        <v>0</v>
      </c>
      <c r="V135">
        <f>VLOOKUP($B135,'Tillförd energi'!$B$1:$AS$566,MATCH(V$1,'Tillförd energi'!$B$1:$AQ$1,0),FALSE)</f>
        <v>0</v>
      </c>
      <c r="W135">
        <f>VLOOKUP($B135,'Tillförd energi'!$B$1:$AS$566,MATCH(W$1,'Tillförd energi'!$B$1:$AQ$1,0),FALSE)</f>
        <v>0</v>
      </c>
      <c r="X135">
        <f>VLOOKUP($B135,'Tillförd energi'!$B$1:$AS$566,MATCH(X$1,'Tillförd energi'!$B$1:$AQ$1,0),FALSE)</f>
        <v>0</v>
      </c>
      <c r="Y135">
        <f>VLOOKUP($B135,'Tillförd energi'!$B$1:$AS$566,MATCH(Y$1,'Tillförd energi'!$B$1:$AQ$1,0),FALSE)</f>
        <v>0</v>
      </c>
      <c r="Z135">
        <f>VLOOKUP($B135,'Tillförd energi'!$B$1:$AS$566,MATCH(Z$1,'Tillförd energi'!$B$1:$AQ$1,0),FALSE)</f>
        <v>0</v>
      </c>
      <c r="AA135">
        <f>VLOOKUP($B135,'Tillförd energi'!$B$1:$AS$566,MATCH(AA$1,'Tillförd energi'!$B$1:$AQ$1,0),FALSE)</f>
        <v>0</v>
      </c>
      <c r="AB135">
        <f>VLOOKUP($B135,'Tillförd energi'!$B$1:$AS$566,MATCH(AB$1,'Tillförd energi'!$B$1:$AQ$1,0),FALSE)</f>
        <v>0</v>
      </c>
      <c r="AC135">
        <f>VLOOKUP($B135,'Tillförd energi'!$B$1:$AS$566,MATCH(AC$1,'Tillförd energi'!$B$1:$AQ$1,0),FALSE)</f>
        <v>5.7</v>
      </c>
      <c r="AD135">
        <f>VLOOKUP($B135,'Tillförd energi'!$B$1:$AS$566,MATCH(AD$1,'Tillförd energi'!$B$1:$AQ$1,0),FALSE)</f>
        <v>0</v>
      </c>
      <c r="AE135">
        <f>VLOOKUP($B135,'Tillförd energi'!$B$1:$AS$566,MATCH(AE$1,'Tillförd energi'!$B$1:$AQ$1,0),FALSE)</f>
        <v>0</v>
      </c>
      <c r="AF135">
        <f>VLOOKUP($B135,'Tillförd energi'!$B$1:$AS$566,MATCH(AF$1,'Tillförd energi'!$B$1:$AQ$1,0),FALSE)</f>
        <v>1.0487500000000001</v>
      </c>
      <c r="AG135">
        <f>IFERROR(VLOOKUP(B135,Miljö!$B$1:$S$476,9,FALSE)/1,0)</f>
        <v>0</v>
      </c>
      <c r="AI135">
        <f t="shared" si="16"/>
        <v>72.968050000000005</v>
      </c>
      <c r="AJ135">
        <f t="shared" si="17"/>
        <v>72.968050000000005</v>
      </c>
      <c r="AK135">
        <f>IF(ISERROR(1/VLOOKUP($B135,Leveranser!$B$1:$S$500,MATCH("såld värme (gwh)",Leveranser!$B$1:$S$1,0),FALSE)),"",VLOOKUP($B135,Leveranser!$B$1:$S$500,MATCH("såld värme (gwh)",Leveranser!$B$1:$S$1,0),FALSE))</f>
        <v>56.4</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37">
        <f t="shared" si="18"/>
        <v>0.77294103378122336</v>
      </c>
      <c r="AP135" t="str">
        <f>VLOOKUP($B135,Miljövärden!$B$1:$H$446,7,FALSE)</f>
        <v>Ja</v>
      </c>
      <c r="AQ135" t="str">
        <f>VLOOKUP($B135,Miljövärden!$B$1:$H$446,6,FALSE)</f>
        <v>Ja</v>
      </c>
      <c r="AU135">
        <f t="shared" si="19"/>
        <v>1.0487500000000001</v>
      </c>
      <c r="AV135">
        <f t="shared" si="20"/>
        <v>0</v>
      </c>
      <c r="AW135">
        <f t="shared" si="21"/>
        <v>65.276300000000006</v>
      </c>
      <c r="AX135">
        <f t="shared" si="22"/>
        <v>0</v>
      </c>
      <c r="AZ135">
        <f t="shared" si="23"/>
        <v>65.276300000000006</v>
      </c>
    </row>
    <row r="136" spans="1:52" customFormat="1" x14ac:dyDescent="0.25">
      <c r="A136" s="2" t="s">
        <v>213</v>
      </c>
      <c r="B136" s="2" t="s">
        <v>215</v>
      </c>
      <c r="C136">
        <f>VLOOKUP($B136,'Tillförd energi'!$B$1:$AS$566,MATCH(C$1,'Tillförd energi'!$B$1:$AQ$1,0),FALSE)</f>
        <v>0</v>
      </c>
      <c r="D136">
        <f>VLOOKUP($B136,'Tillförd energi'!$B$1:$AS$566,MATCH(D$1,'Tillförd energi'!$B$1:$AQ$1,0),FALSE)</f>
        <v>0.6</v>
      </c>
      <c r="E136">
        <f>VLOOKUP($B136,'Tillförd energi'!$B$1:$AS$566,MATCH(E$1,'Tillförd energi'!$B$1:$AQ$1,0),FALSE)</f>
        <v>0</v>
      </c>
      <c r="F136">
        <f>VLOOKUP($B136,'Tillförd energi'!$B$1:$AS$566,MATCH(F$1,'Tillförd energi'!$B$1:$AQ$1,0),FALSE)</f>
        <v>0</v>
      </c>
      <c r="G136">
        <f>VLOOKUP($B136,'Tillförd energi'!$B$1:$AS$566,MATCH(G$1,'Tillförd energi'!$B$1:$AQ$1,0),FALSE)</f>
        <v>0</v>
      </c>
      <c r="H136">
        <f>VLOOKUP($B136,'Tillförd energi'!$B$1:$AS$566,MATCH(H$1,'Tillförd energi'!$B$1:$AQ$1,0),FALSE)</f>
        <v>0</v>
      </c>
      <c r="I136">
        <f>VLOOKUP($B136,'Tillförd energi'!$B$1:$AS$566,MATCH(I$1,'Tillförd energi'!$B$1:$AQ$1,0),FALSE)</f>
        <v>0</v>
      </c>
      <c r="J136">
        <f>VLOOKUP($B136,'Tillförd energi'!$B$1:$AS$566,MATCH(J$1,'Tillförd energi'!$B$1:$AQ$1,0),FALSE)</f>
        <v>0</v>
      </c>
      <c r="K136">
        <v>0</v>
      </c>
      <c r="L136">
        <f>VLOOKUP($B136,'Tillförd energi'!$B$1:$AS$566,MATCH(L$1,'Tillförd energi'!$B$1:$AQ$1,0),FALSE)</f>
        <v>0</v>
      </c>
      <c r="M136">
        <f>VLOOKUP($B136,'Tillförd energi'!$B$1:$AS$566,MATCH(M$1,'Tillförd energi'!$B$1:$AQ$1,0),FALSE)</f>
        <v>0</v>
      </c>
      <c r="N136">
        <f>VLOOKUP($B136,'Tillförd energi'!$B$1:$AS$566,MATCH(N$1,'Tillförd energi'!$B$1:$AQ$1,0),FALSE)</f>
        <v>0</v>
      </c>
      <c r="O136">
        <f>VLOOKUP($B136,'Tillförd energi'!$B$1:$AS$566,MATCH(O$1,'Tillförd energi'!$B$1:$AQ$1,0),FALSE)</f>
        <v>0</v>
      </c>
      <c r="P136">
        <f>VLOOKUP($B136,'Tillförd energi'!$B$1:$AS$566,MATCH(P$1,'Tillförd energi'!$B$1:$AQ$1,0),FALSE)</f>
        <v>6.6</v>
      </c>
      <c r="Q136">
        <f>VLOOKUP($B136,'Tillförd energi'!$B$1:$AS$566,MATCH(Q$1,'Tillförd energi'!$B$1:$AQ$1,0),FALSE)</f>
        <v>0</v>
      </c>
      <c r="R136">
        <f>VLOOKUP($B136,'Tillförd energi'!$B$1:$AS$566,MATCH(R$1,'Tillförd energi'!$B$1:$AQ$1,0),FALSE)</f>
        <v>0</v>
      </c>
      <c r="S136">
        <f>VLOOKUP($B136,'Tillförd energi'!$B$1:$AS$566,MATCH(S$1,'Tillförd energi'!$B$1:$AQ$1,0),FALSE)</f>
        <v>0</v>
      </c>
      <c r="T136">
        <f>VLOOKUP($B136,'Tillförd energi'!$B$1:$AS$566,MATCH(T$1,'Tillförd energi'!$B$1:$AQ$1,0),FALSE)</f>
        <v>0</v>
      </c>
      <c r="U136">
        <f>VLOOKUP($B136,'Tillförd energi'!$B$1:$AS$566,MATCH(U$1,'Tillförd energi'!$B$1:$AQ$1,0),FALSE)</f>
        <v>0</v>
      </c>
      <c r="V136">
        <f>VLOOKUP($B136,'Tillförd energi'!$B$1:$AS$566,MATCH(V$1,'Tillförd energi'!$B$1:$AQ$1,0),FALSE)</f>
        <v>0</v>
      </c>
      <c r="W136">
        <f>VLOOKUP($B136,'Tillförd energi'!$B$1:$AS$566,MATCH(W$1,'Tillförd energi'!$B$1:$AQ$1,0),FALSE)</f>
        <v>0</v>
      </c>
      <c r="X136">
        <f>VLOOKUP($B136,'Tillförd energi'!$B$1:$AS$566,MATCH(X$1,'Tillförd energi'!$B$1:$AQ$1,0),FALSE)</f>
        <v>0</v>
      </c>
      <c r="Y136">
        <f>VLOOKUP($B136,'Tillförd energi'!$B$1:$AS$566,MATCH(Y$1,'Tillförd energi'!$B$1:$AQ$1,0),FALSE)</f>
        <v>0</v>
      </c>
      <c r="Z136">
        <f>VLOOKUP($B136,'Tillförd energi'!$B$1:$AS$566,MATCH(Z$1,'Tillförd energi'!$B$1:$AQ$1,0),FALSE)</f>
        <v>0</v>
      </c>
      <c r="AA136">
        <f>VLOOKUP($B136,'Tillförd energi'!$B$1:$AS$566,MATCH(AA$1,'Tillförd energi'!$B$1:$AQ$1,0),FALSE)</f>
        <v>0</v>
      </c>
      <c r="AB136">
        <f>VLOOKUP($B136,'Tillförd energi'!$B$1:$AS$566,MATCH(AB$1,'Tillförd energi'!$B$1:$AQ$1,0),FALSE)</f>
        <v>0</v>
      </c>
      <c r="AC136">
        <f>VLOOKUP($B136,'Tillförd energi'!$B$1:$AS$566,MATCH(AC$1,'Tillförd energi'!$B$1:$AQ$1,0),FALSE)</f>
        <v>0</v>
      </c>
      <c r="AD136">
        <f>VLOOKUP($B136,'Tillförd energi'!$B$1:$AS$566,MATCH(AD$1,'Tillförd energi'!$B$1:$AQ$1,0),FALSE)</f>
        <v>0</v>
      </c>
      <c r="AE136">
        <f>VLOOKUP($B136,'Tillförd energi'!$B$1:$AS$566,MATCH(AE$1,'Tillförd energi'!$B$1:$AQ$1,0),FALSE)</f>
        <v>0</v>
      </c>
      <c r="AF136">
        <f>VLOOKUP($B136,'Tillförd energi'!$B$1:$AS$566,MATCH(AF$1,'Tillförd energi'!$B$1:$AQ$1,0),FALSE)</f>
        <v>0.2</v>
      </c>
      <c r="AG136">
        <f>IFERROR(VLOOKUP(B136,Miljö!$B$1:$S$476,9,FALSE)/1,0)</f>
        <v>0</v>
      </c>
      <c r="AI136">
        <f t="shared" si="16"/>
        <v>7.3999999999999995</v>
      </c>
      <c r="AJ136">
        <f t="shared" si="17"/>
        <v>7.3999999999999995</v>
      </c>
      <c r="AK136">
        <f>IF(ISERROR(1/VLOOKUP($B136,Leveranser!$B$1:$S$500,MATCH("såld värme (gwh)",Leveranser!$B$1:$S$1,0),FALSE)),"",VLOOKUP($B136,Leveranser!$B$1:$S$500,MATCH("såld värme (gwh)",Leveranser!$B$1:$S$1,0),FALSE))</f>
        <v>6.6</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37">
        <f t="shared" si="18"/>
        <v>0.89189189189189189</v>
      </c>
      <c r="AP136" t="str">
        <f>VLOOKUP($B136,Miljövärden!$B$1:$H$446,7,FALSE)</f>
        <v>Ja</v>
      </c>
      <c r="AQ136" t="str">
        <f>VLOOKUP($B136,Miljövärden!$B$1:$H$446,6,FALSE)</f>
        <v>Ja</v>
      </c>
      <c r="AU136">
        <f t="shared" si="19"/>
        <v>0.2</v>
      </c>
      <c r="AV136">
        <f t="shared" si="20"/>
        <v>0</v>
      </c>
      <c r="AW136">
        <f t="shared" si="21"/>
        <v>6.6</v>
      </c>
      <c r="AX136">
        <f t="shared" si="22"/>
        <v>0</v>
      </c>
      <c r="AZ136">
        <f t="shared" si="23"/>
        <v>6.6</v>
      </c>
    </row>
    <row r="137" spans="1:52" customFormat="1" x14ac:dyDescent="0.25">
      <c r="A137" s="2" t="s">
        <v>213</v>
      </c>
      <c r="B137" s="2" t="s">
        <v>216</v>
      </c>
      <c r="C137">
        <f>VLOOKUP($B137,'Tillförd energi'!$B$1:$AS$566,MATCH(C$1,'Tillförd energi'!$B$1:$AQ$1,0),FALSE)</f>
        <v>0</v>
      </c>
      <c r="D137">
        <f>VLOOKUP($B137,'Tillförd energi'!$B$1:$AS$566,MATCH(D$1,'Tillförd energi'!$B$1:$AQ$1,0),FALSE)</f>
        <v>0.14000000000000001</v>
      </c>
      <c r="E137">
        <f>VLOOKUP($B137,'Tillförd energi'!$B$1:$AS$566,MATCH(E$1,'Tillförd energi'!$B$1:$AQ$1,0),FALSE)</f>
        <v>0</v>
      </c>
      <c r="F137">
        <f>VLOOKUP($B137,'Tillförd energi'!$B$1:$AS$566,MATCH(F$1,'Tillförd energi'!$B$1:$AQ$1,0),FALSE)</f>
        <v>0</v>
      </c>
      <c r="G137">
        <f>VLOOKUP($B137,'Tillförd energi'!$B$1:$AS$566,MATCH(G$1,'Tillförd energi'!$B$1:$AQ$1,0),FALSE)</f>
        <v>0</v>
      </c>
      <c r="H137">
        <f>VLOOKUP($B137,'Tillförd energi'!$B$1:$AS$566,MATCH(H$1,'Tillförd energi'!$B$1:$AQ$1,0),FALSE)</f>
        <v>0</v>
      </c>
      <c r="I137">
        <f>VLOOKUP($B137,'Tillförd energi'!$B$1:$AS$566,MATCH(I$1,'Tillförd energi'!$B$1:$AQ$1,0),FALSE)</f>
        <v>0</v>
      </c>
      <c r="J137">
        <f>VLOOKUP($B137,'Tillförd energi'!$B$1:$AS$566,MATCH(J$1,'Tillförd energi'!$B$1:$AQ$1,0),FALSE)</f>
        <v>0</v>
      </c>
      <c r="K137">
        <v>0</v>
      </c>
      <c r="L137">
        <f>VLOOKUP($B137,'Tillförd energi'!$B$1:$AS$566,MATCH(L$1,'Tillförd energi'!$B$1:$AQ$1,0),FALSE)</f>
        <v>0</v>
      </c>
      <c r="M137">
        <f>VLOOKUP($B137,'Tillförd energi'!$B$1:$AS$566,MATCH(M$1,'Tillförd energi'!$B$1:$AQ$1,0),FALSE)</f>
        <v>0</v>
      </c>
      <c r="N137">
        <f>VLOOKUP($B137,'Tillförd energi'!$B$1:$AS$566,MATCH(N$1,'Tillförd energi'!$B$1:$AQ$1,0),FALSE)</f>
        <v>0</v>
      </c>
      <c r="O137">
        <f>VLOOKUP($B137,'Tillförd energi'!$B$1:$AS$566,MATCH(O$1,'Tillförd energi'!$B$1:$AQ$1,0),FALSE)</f>
        <v>0</v>
      </c>
      <c r="P137">
        <f>VLOOKUP($B137,'Tillförd energi'!$B$1:$AS$566,MATCH(P$1,'Tillförd energi'!$B$1:$AQ$1,0),FALSE)</f>
        <v>2.56</v>
      </c>
      <c r="Q137">
        <f>VLOOKUP($B137,'Tillförd energi'!$B$1:$AS$566,MATCH(Q$1,'Tillförd energi'!$B$1:$AQ$1,0),FALSE)</f>
        <v>0</v>
      </c>
      <c r="R137">
        <f>VLOOKUP($B137,'Tillförd energi'!$B$1:$AS$566,MATCH(R$1,'Tillförd energi'!$B$1:$AQ$1,0),FALSE)</f>
        <v>0</v>
      </c>
      <c r="S137">
        <f>VLOOKUP($B137,'Tillförd energi'!$B$1:$AS$566,MATCH(S$1,'Tillförd energi'!$B$1:$AQ$1,0),FALSE)</f>
        <v>0</v>
      </c>
      <c r="T137">
        <f>VLOOKUP($B137,'Tillförd energi'!$B$1:$AS$566,MATCH(T$1,'Tillförd energi'!$B$1:$AQ$1,0),FALSE)</f>
        <v>0</v>
      </c>
      <c r="U137">
        <f>VLOOKUP($B137,'Tillförd energi'!$B$1:$AS$566,MATCH(U$1,'Tillförd energi'!$B$1:$AQ$1,0),FALSE)</f>
        <v>0</v>
      </c>
      <c r="V137">
        <f>VLOOKUP($B137,'Tillförd energi'!$B$1:$AS$566,MATCH(V$1,'Tillförd energi'!$B$1:$AQ$1,0),FALSE)</f>
        <v>0</v>
      </c>
      <c r="W137">
        <f>VLOOKUP($B137,'Tillförd energi'!$B$1:$AS$566,MATCH(W$1,'Tillförd energi'!$B$1:$AQ$1,0),FALSE)</f>
        <v>0</v>
      </c>
      <c r="X137">
        <f>VLOOKUP($B137,'Tillförd energi'!$B$1:$AS$566,MATCH(X$1,'Tillförd energi'!$B$1:$AQ$1,0),FALSE)</f>
        <v>0</v>
      </c>
      <c r="Y137">
        <f>VLOOKUP($B137,'Tillförd energi'!$B$1:$AS$566,MATCH(Y$1,'Tillförd energi'!$B$1:$AQ$1,0),FALSE)</f>
        <v>0</v>
      </c>
      <c r="Z137">
        <f>VLOOKUP($B137,'Tillförd energi'!$B$1:$AS$566,MATCH(Z$1,'Tillförd energi'!$B$1:$AQ$1,0),FALSE)</f>
        <v>0</v>
      </c>
      <c r="AA137">
        <f>VLOOKUP($B137,'Tillförd energi'!$B$1:$AS$566,MATCH(AA$1,'Tillförd energi'!$B$1:$AQ$1,0),FALSE)</f>
        <v>0</v>
      </c>
      <c r="AB137">
        <f>VLOOKUP($B137,'Tillförd energi'!$B$1:$AS$566,MATCH(AB$1,'Tillförd energi'!$B$1:$AQ$1,0),FALSE)</f>
        <v>0</v>
      </c>
      <c r="AC137">
        <f>VLOOKUP($B137,'Tillförd energi'!$B$1:$AS$566,MATCH(AC$1,'Tillförd energi'!$B$1:$AQ$1,0),FALSE)</f>
        <v>0</v>
      </c>
      <c r="AD137">
        <f>VLOOKUP($B137,'Tillförd energi'!$B$1:$AS$566,MATCH(AD$1,'Tillförd energi'!$B$1:$AQ$1,0),FALSE)</f>
        <v>0</v>
      </c>
      <c r="AE137">
        <f>VLOOKUP($B137,'Tillförd energi'!$B$1:$AS$566,MATCH(AE$1,'Tillförd energi'!$B$1:$AQ$1,0),FALSE)</f>
        <v>0</v>
      </c>
      <c r="AF137">
        <f>VLOOKUP($B137,'Tillförd energi'!$B$1:$AS$566,MATCH(AF$1,'Tillförd energi'!$B$1:$AQ$1,0),FALSE)</f>
        <v>5.5E-2</v>
      </c>
      <c r="AG137">
        <f>IFERROR(VLOOKUP(B137,Miljö!$B$1:$S$476,9,FALSE)/1,0)</f>
        <v>0</v>
      </c>
      <c r="AI137">
        <f t="shared" si="16"/>
        <v>2.7550000000000003</v>
      </c>
      <c r="AJ137">
        <f t="shared" si="17"/>
        <v>2.7550000000000003</v>
      </c>
      <c r="AK137">
        <f>IF(ISERROR(1/VLOOKUP($B137,Leveranser!$B$1:$S$500,MATCH("såld värme (gwh)",Leveranser!$B$1:$S$1,0),FALSE)),"",VLOOKUP($B137,Leveranser!$B$1:$S$500,MATCH("såld värme (gwh)",Leveranser!$B$1:$S$1,0),FALSE))</f>
        <v>2.2000000000000002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37">
        <f t="shared" si="18"/>
        <v>0.79854809437386565</v>
      </c>
      <c r="AP137" t="str">
        <f>VLOOKUP($B137,Miljövärden!$B$1:$H$446,7,FALSE)</f>
        <v>Ja</v>
      </c>
      <c r="AQ137" t="str">
        <f>VLOOKUP($B137,Miljövärden!$B$1:$H$446,6,FALSE)</f>
        <v>Ja</v>
      </c>
      <c r="AU137">
        <f t="shared" si="19"/>
        <v>5.5E-2</v>
      </c>
      <c r="AV137">
        <f t="shared" si="20"/>
        <v>0</v>
      </c>
      <c r="AW137">
        <f t="shared" si="21"/>
        <v>2.56</v>
      </c>
      <c r="AX137">
        <f t="shared" si="22"/>
        <v>0</v>
      </c>
      <c r="AZ137">
        <f t="shared" si="23"/>
        <v>2.56</v>
      </c>
    </row>
    <row r="138" spans="1:52" customFormat="1" x14ac:dyDescent="0.25">
      <c r="A138" s="2" t="s">
        <v>213</v>
      </c>
      <c r="B138" s="2" t="s">
        <v>217</v>
      </c>
      <c r="C138">
        <f>VLOOKUP($B138,'Tillförd energi'!$B$1:$AS$566,MATCH(C$1,'Tillförd energi'!$B$1:$AQ$1,0),FALSE)</f>
        <v>0</v>
      </c>
      <c r="D138">
        <f>VLOOKUP($B138,'Tillförd energi'!$B$1:$AS$566,MATCH(D$1,'Tillförd energi'!$B$1:$AQ$1,0),FALSE)</f>
        <v>2.17</v>
      </c>
      <c r="E138">
        <f>VLOOKUP($B138,'Tillförd energi'!$B$1:$AS$566,MATCH(E$1,'Tillförd energi'!$B$1:$AQ$1,0),FALSE)</f>
        <v>0</v>
      </c>
      <c r="F138">
        <f>VLOOKUP($B138,'Tillförd energi'!$B$1:$AS$566,MATCH(F$1,'Tillförd energi'!$B$1:$AQ$1,0),FALSE)</f>
        <v>0</v>
      </c>
      <c r="G138">
        <f>VLOOKUP($B138,'Tillförd energi'!$B$1:$AS$566,MATCH(G$1,'Tillförd energi'!$B$1:$AQ$1,0),FALSE)</f>
        <v>0</v>
      </c>
      <c r="H138">
        <f>VLOOKUP($B138,'Tillförd energi'!$B$1:$AS$566,MATCH(H$1,'Tillförd energi'!$B$1:$AQ$1,0),FALSE)</f>
        <v>0</v>
      </c>
      <c r="I138">
        <f>VLOOKUP($B138,'Tillförd energi'!$B$1:$AS$566,MATCH(I$1,'Tillförd energi'!$B$1:$AQ$1,0),FALSE)</f>
        <v>0</v>
      </c>
      <c r="J138">
        <f>VLOOKUP($B138,'Tillförd energi'!$B$1:$AS$566,MATCH(J$1,'Tillförd energi'!$B$1:$AQ$1,0),FALSE)</f>
        <v>0</v>
      </c>
      <c r="K138">
        <v>0</v>
      </c>
      <c r="L138">
        <f>VLOOKUP($B138,'Tillförd energi'!$B$1:$AS$566,MATCH(L$1,'Tillförd energi'!$B$1:$AQ$1,0),FALSE)</f>
        <v>0</v>
      </c>
      <c r="M138">
        <f>VLOOKUP($B138,'Tillförd energi'!$B$1:$AS$566,MATCH(M$1,'Tillförd energi'!$B$1:$AQ$1,0),FALSE)</f>
        <v>9.8691999999999993</v>
      </c>
      <c r="N138">
        <f>VLOOKUP($B138,'Tillförd energi'!$B$1:$AS$566,MATCH(N$1,'Tillförd energi'!$B$1:$AQ$1,0),FALSE)</f>
        <v>9.8691999999999993</v>
      </c>
      <c r="O138">
        <f>VLOOKUP($B138,'Tillförd energi'!$B$1:$AS$566,MATCH(O$1,'Tillförd energi'!$B$1:$AQ$1,0),FALSE)</f>
        <v>10.011699999999999</v>
      </c>
      <c r="P138">
        <f>VLOOKUP($B138,'Tillförd energi'!$B$1:$AS$566,MATCH(P$1,'Tillförd energi'!$B$1:$AQ$1,0),FALSE)</f>
        <v>19.738399999999999</v>
      </c>
      <c r="Q138">
        <f>VLOOKUP($B138,'Tillförd energi'!$B$1:$AS$566,MATCH(Q$1,'Tillförd energi'!$B$1:$AQ$1,0),FALSE)</f>
        <v>0</v>
      </c>
      <c r="R138">
        <f>VLOOKUP($B138,'Tillförd energi'!$B$1:$AS$566,MATCH(R$1,'Tillförd energi'!$B$1:$AQ$1,0),FALSE)</f>
        <v>0</v>
      </c>
      <c r="S138">
        <f>VLOOKUP($B138,'Tillförd energi'!$B$1:$AS$566,MATCH(S$1,'Tillförd energi'!$B$1:$AQ$1,0),FALSE)</f>
        <v>0</v>
      </c>
      <c r="T138">
        <f>VLOOKUP($B138,'Tillförd energi'!$B$1:$AS$566,MATCH(T$1,'Tillförd energi'!$B$1:$AQ$1,0),FALSE)</f>
        <v>0</v>
      </c>
      <c r="U138">
        <f>VLOOKUP($B138,'Tillförd energi'!$B$1:$AS$566,MATCH(U$1,'Tillförd energi'!$B$1:$AQ$1,0),FALSE)</f>
        <v>0</v>
      </c>
      <c r="V138">
        <f>VLOOKUP($B138,'Tillförd energi'!$B$1:$AS$566,MATCH(V$1,'Tillförd energi'!$B$1:$AQ$1,0),FALSE)</f>
        <v>0</v>
      </c>
      <c r="W138">
        <f>VLOOKUP($B138,'Tillförd energi'!$B$1:$AS$566,MATCH(W$1,'Tillförd energi'!$B$1:$AQ$1,0),FALSE)</f>
        <v>0</v>
      </c>
      <c r="X138">
        <f>VLOOKUP($B138,'Tillförd energi'!$B$1:$AS$566,MATCH(X$1,'Tillförd energi'!$B$1:$AQ$1,0),FALSE)</f>
        <v>0</v>
      </c>
      <c r="Y138">
        <f>VLOOKUP($B138,'Tillförd energi'!$B$1:$AS$566,MATCH(Y$1,'Tillförd energi'!$B$1:$AQ$1,0),FALSE)</f>
        <v>0</v>
      </c>
      <c r="Z138">
        <f>VLOOKUP($B138,'Tillförd energi'!$B$1:$AS$566,MATCH(Z$1,'Tillförd energi'!$B$1:$AQ$1,0),FALSE)</f>
        <v>0</v>
      </c>
      <c r="AA138">
        <f>VLOOKUP($B138,'Tillförd energi'!$B$1:$AS$566,MATCH(AA$1,'Tillförd energi'!$B$1:$AQ$1,0),FALSE)</f>
        <v>0</v>
      </c>
      <c r="AB138">
        <f>VLOOKUP($B138,'Tillförd energi'!$B$1:$AS$566,MATCH(AB$1,'Tillförd energi'!$B$1:$AQ$1,0),FALSE)</f>
        <v>0</v>
      </c>
      <c r="AC138">
        <f>VLOOKUP($B138,'Tillförd energi'!$B$1:$AS$566,MATCH(AC$1,'Tillförd energi'!$B$1:$AQ$1,0),FALSE)</f>
        <v>6.62</v>
      </c>
      <c r="AD138">
        <f>VLOOKUP($B138,'Tillförd energi'!$B$1:$AS$566,MATCH(AD$1,'Tillförd energi'!$B$1:$AQ$1,0),FALSE)</f>
        <v>0</v>
      </c>
      <c r="AE138">
        <f>VLOOKUP($B138,'Tillförd energi'!$B$1:$AS$566,MATCH(AE$1,'Tillförd energi'!$B$1:$AQ$1,0),FALSE)</f>
        <v>0</v>
      </c>
      <c r="AF138">
        <f>VLOOKUP($B138,'Tillförd energi'!$B$1:$AS$566,MATCH(AF$1,'Tillförd energi'!$B$1:$AQ$1,0),FALSE)</f>
        <v>0.51483999999999996</v>
      </c>
      <c r="AG138">
        <f>IFERROR(VLOOKUP(B138,Miljö!$B$1:$S$476,9,FALSE)/1,0)</f>
        <v>0</v>
      </c>
      <c r="AI138">
        <f t="shared" si="16"/>
        <v>58.793339999999993</v>
      </c>
      <c r="AJ138">
        <f t="shared" si="17"/>
        <v>58.793339999999993</v>
      </c>
      <c r="AK138">
        <f>IF(ISERROR(1/VLOOKUP($B138,Leveranser!$B$1:$S$500,MATCH("såld värme (gwh)",Leveranser!$B$1:$S$1,0),FALSE)),"",VLOOKUP($B138,Leveranser!$B$1:$S$500,MATCH("såld värme (gwh)",Leveranser!$B$1:$S$1,0),FALSE))</f>
        <v>49</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37">
        <f t="shared" si="18"/>
        <v>0.83342773178050444</v>
      </c>
      <c r="AP138" t="str">
        <f>VLOOKUP($B138,Miljövärden!$B$1:$H$446,7,FALSE)</f>
        <v>Ja</v>
      </c>
      <c r="AQ138" t="str">
        <f>VLOOKUP($B138,Miljövärden!$B$1:$H$446,6,FALSE)</f>
        <v>Ja</v>
      </c>
      <c r="AU138">
        <f t="shared" si="19"/>
        <v>0.51483999999999996</v>
      </c>
      <c r="AV138">
        <f t="shared" si="20"/>
        <v>0</v>
      </c>
      <c r="AW138">
        <f t="shared" si="21"/>
        <v>49.488499999999995</v>
      </c>
      <c r="AX138">
        <f t="shared" si="22"/>
        <v>0</v>
      </c>
      <c r="AZ138">
        <f t="shared" si="23"/>
        <v>49.488499999999995</v>
      </c>
    </row>
    <row r="139" spans="1:52" customFormat="1" x14ac:dyDescent="0.25">
      <c r="A139" s="2" t="s">
        <v>220</v>
      </c>
      <c r="B139" s="2" t="s">
        <v>221</v>
      </c>
      <c r="C139">
        <f>VLOOKUP($B139,'Tillförd energi'!$B$1:$AS$566,MATCH(C$1,'Tillförd energi'!$B$1:$AQ$1,0),FALSE)</f>
        <v>0</v>
      </c>
      <c r="D139">
        <f>VLOOKUP($B139,'Tillförd energi'!$B$1:$AS$566,MATCH(D$1,'Tillförd energi'!$B$1:$AQ$1,0),FALSE)</f>
        <v>0.3</v>
      </c>
      <c r="E139">
        <f>VLOOKUP($B139,'Tillförd energi'!$B$1:$AS$566,MATCH(E$1,'Tillförd energi'!$B$1:$AQ$1,0),FALSE)</f>
        <v>0</v>
      </c>
      <c r="F139">
        <f>VLOOKUP($B139,'Tillförd energi'!$B$1:$AS$566,MATCH(F$1,'Tillförd energi'!$B$1:$AQ$1,0),FALSE)</f>
        <v>0</v>
      </c>
      <c r="G139">
        <f>VLOOKUP($B139,'Tillförd energi'!$B$1:$AS$566,MATCH(G$1,'Tillförd energi'!$B$1:$AQ$1,0),FALSE)</f>
        <v>0</v>
      </c>
      <c r="H139">
        <f>VLOOKUP($B139,'Tillförd energi'!$B$1:$AS$566,MATCH(H$1,'Tillförd energi'!$B$1:$AQ$1,0),FALSE)</f>
        <v>0</v>
      </c>
      <c r="I139">
        <f>VLOOKUP($B139,'Tillförd energi'!$B$1:$AS$566,MATCH(I$1,'Tillförd energi'!$B$1:$AQ$1,0),FALSE)</f>
        <v>0</v>
      </c>
      <c r="J139">
        <f>VLOOKUP($B139,'Tillförd energi'!$B$1:$AS$566,MATCH(J$1,'Tillförd energi'!$B$1:$AQ$1,0),FALSE)</f>
        <v>0</v>
      </c>
      <c r="K139">
        <v>0</v>
      </c>
      <c r="L139">
        <f>VLOOKUP($B139,'Tillförd energi'!$B$1:$AS$566,MATCH(L$1,'Tillförd energi'!$B$1:$AQ$1,0),FALSE)</f>
        <v>0</v>
      </c>
      <c r="M139">
        <f>VLOOKUP($B139,'Tillförd energi'!$B$1:$AS$566,MATCH(M$1,'Tillförd energi'!$B$1:$AQ$1,0),FALSE)</f>
        <v>0</v>
      </c>
      <c r="N139">
        <f>VLOOKUP($B139,'Tillförd energi'!$B$1:$AS$566,MATCH(N$1,'Tillförd energi'!$B$1:$AQ$1,0),FALSE)</f>
        <v>40</v>
      </c>
      <c r="O139">
        <f>VLOOKUP($B139,'Tillförd energi'!$B$1:$AS$566,MATCH(O$1,'Tillförd energi'!$B$1:$AQ$1,0),FALSE)</f>
        <v>0</v>
      </c>
      <c r="P139">
        <f>VLOOKUP($B139,'Tillförd energi'!$B$1:$AS$566,MATCH(P$1,'Tillförd energi'!$B$1:$AQ$1,0),FALSE)</f>
        <v>0.8</v>
      </c>
      <c r="Q139">
        <f>VLOOKUP($B139,'Tillförd energi'!$B$1:$AS$566,MATCH(Q$1,'Tillförd energi'!$B$1:$AQ$1,0),FALSE)</f>
        <v>0</v>
      </c>
      <c r="R139">
        <f>VLOOKUP($B139,'Tillförd energi'!$B$1:$AS$566,MATCH(R$1,'Tillförd energi'!$B$1:$AQ$1,0),FALSE)</f>
        <v>0</v>
      </c>
      <c r="S139">
        <f>VLOOKUP($B139,'Tillförd energi'!$B$1:$AS$566,MATCH(S$1,'Tillförd energi'!$B$1:$AQ$1,0),FALSE)</f>
        <v>0</v>
      </c>
      <c r="T139">
        <f>VLOOKUP($B139,'Tillförd energi'!$B$1:$AS$566,MATCH(T$1,'Tillförd energi'!$B$1:$AQ$1,0),FALSE)</f>
        <v>0</v>
      </c>
      <c r="U139">
        <f>VLOOKUP($B139,'Tillförd energi'!$B$1:$AS$566,MATCH(U$1,'Tillförd energi'!$B$1:$AQ$1,0),FALSE)</f>
        <v>0</v>
      </c>
      <c r="V139">
        <f>VLOOKUP($B139,'Tillförd energi'!$B$1:$AS$566,MATCH(V$1,'Tillförd energi'!$B$1:$AQ$1,0),FALSE)</f>
        <v>0</v>
      </c>
      <c r="W139">
        <f>VLOOKUP($B139,'Tillförd energi'!$B$1:$AS$566,MATCH(W$1,'Tillförd energi'!$B$1:$AQ$1,0),FALSE)</f>
        <v>0</v>
      </c>
      <c r="X139">
        <f>VLOOKUP($B139,'Tillförd energi'!$B$1:$AS$566,MATCH(X$1,'Tillförd energi'!$B$1:$AQ$1,0),FALSE)</f>
        <v>0</v>
      </c>
      <c r="Y139">
        <f>VLOOKUP($B139,'Tillförd energi'!$B$1:$AS$566,MATCH(Y$1,'Tillförd energi'!$B$1:$AQ$1,0),FALSE)</f>
        <v>0</v>
      </c>
      <c r="Z139">
        <f>VLOOKUP($B139,'Tillförd energi'!$B$1:$AS$566,MATCH(Z$1,'Tillförd energi'!$B$1:$AQ$1,0),FALSE)</f>
        <v>0</v>
      </c>
      <c r="AA139">
        <f>VLOOKUP($B139,'Tillförd energi'!$B$1:$AS$566,MATCH(AA$1,'Tillförd energi'!$B$1:$AQ$1,0),FALSE)</f>
        <v>0</v>
      </c>
      <c r="AB139">
        <f>VLOOKUP($B139,'Tillförd energi'!$B$1:$AS$566,MATCH(AB$1,'Tillförd energi'!$B$1:$AQ$1,0),FALSE)</f>
        <v>0</v>
      </c>
      <c r="AC139">
        <f>VLOOKUP($B139,'Tillförd energi'!$B$1:$AS$566,MATCH(AC$1,'Tillförd energi'!$B$1:$AQ$1,0),FALSE)</f>
        <v>5.4</v>
      </c>
      <c r="AD139">
        <f>VLOOKUP($B139,'Tillförd energi'!$B$1:$AS$566,MATCH(AD$1,'Tillförd energi'!$B$1:$AQ$1,0),FALSE)</f>
        <v>0</v>
      </c>
      <c r="AE139">
        <f>VLOOKUP($B139,'Tillförd energi'!$B$1:$AS$566,MATCH(AE$1,'Tillförd energi'!$B$1:$AQ$1,0),FALSE)</f>
        <v>0</v>
      </c>
      <c r="AF139">
        <f>VLOOKUP($B139,'Tillförd energi'!$B$1:$AS$566,MATCH(AF$1,'Tillförd energi'!$B$1:$AQ$1,0),FALSE)</f>
        <v>0.89700000000000002</v>
      </c>
      <c r="AG139">
        <f>IFERROR(VLOOKUP(B139,Miljö!$B$1:$S$476,9,FALSE)/1,0)</f>
        <v>0</v>
      </c>
      <c r="AI139">
        <f t="shared" si="16"/>
        <v>47.396999999999991</v>
      </c>
      <c r="AJ139">
        <f t="shared" si="17"/>
        <v>47.396999999999991</v>
      </c>
      <c r="AK139">
        <f>IF(ISERROR(1/VLOOKUP($B139,Leveranser!$B$1:$S$500,MATCH("såld värme (gwh)",Leveranser!$B$1:$S$1,0),FALSE)),"",VLOOKUP($B139,Leveranser!$B$1:$S$500,MATCH("såld värme (gwh)",Leveranser!$B$1:$S$1,0),FALSE))</f>
        <v>31.198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37">
        <f t="shared" si="18"/>
        <v>0.65822731396501899</v>
      </c>
      <c r="AP139" t="str">
        <f>VLOOKUP($B139,Miljövärden!$B$1:$H$446,7,FALSE)</f>
        <v>Ja</v>
      </c>
      <c r="AQ139" t="str">
        <f>VLOOKUP($B139,Miljövärden!$B$1:$H$446,6,FALSE)</f>
        <v>Ja</v>
      </c>
      <c r="AU139">
        <f t="shared" si="19"/>
        <v>0.89700000000000002</v>
      </c>
      <c r="AV139">
        <f t="shared" si="20"/>
        <v>0</v>
      </c>
      <c r="AW139">
        <f t="shared" si="21"/>
        <v>40.799999999999997</v>
      </c>
      <c r="AX139">
        <f t="shared" si="22"/>
        <v>0</v>
      </c>
      <c r="AZ139">
        <f t="shared" si="23"/>
        <v>40.799999999999997</v>
      </c>
    </row>
    <row r="140" spans="1:52" customFormat="1" x14ac:dyDescent="0.25">
      <c r="A140" s="2" t="s">
        <v>222</v>
      </c>
      <c r="B140" s="2" t="s">
        <v>223</v>
      </c>
      <c r="C140">
        <f>VLOOKUP($B140,'Tillförd energi'!$B$1:$AS$566,MATCH(C$1,'Tillförd energi'!$B$1:$AQ$1,0),FALSE)</f>
        <v>0</v>
      </c>
      <c r="D140">
        <f>VLOOKUP($B140,'Tillförd energi'!$B$1:$AS$566,MATCH(D$1,'Tillförd energi'!$B$1:$AQ$1,0),FALSE)</f>
        <v>0</v>
      </c>
      <c r="E140">
        <f>VLOOKUP($B140,'Tillförd energi'!$B$1:$AS$566,MATCH(E$1,'Tillförd energi'!$B$1:$AQ$1,0),FALSE)</f>
        <v>0.6</v>
      </c>
      <c r="F140">
        <f>VLOOKUP($B140,'Tillförd energi'!$B$1:$AS$566,MATCH(F$1,'Tillförd energi'!$B$1:$AQ$1,0),FALSE)</f>
        <v>0</v>
      </c>
      <c r="G140">
        <f>VLOOKUP($B140,'Tillförd energi'!$B$1:$AS$566,MATCH(G$1,'Tillförd energi'!$B$1:$AQ$1,0),FALSE)</f>
        <v>0</v>
      </c>
      <c r="H140">
        <f>VLOOKUP($B140,'Tillförd energi'!$B$1:$AS$566,MATCH(H$1,'Tillförd energi'!$B$1:$AQ$1,0),FALSE)</f>
        <v>0</v>
      </c>
      <c r="I140">
        <f>VLOOKUP($B140,'Tillförd energi'!$B$1:$AS$566,MATCH(I$1,'Tillförd energi'!$B$1:$AQ$1,0),FALSE)</f>
        <v>0</v>
      </c>
      <c r="J140">
        <f>VLOOKUP($B140,'Tillförd energi'!$B$1:$AS$566,MATCH(J$1,'Tillförd energi'!$B$1:$AQ$1,0),FALSE)</f>
        <v>2.5</v>
      </c>
      <c r="K140">
        <v>0</v>
      </c>
      <c r="L140">
        <f>VLOOKUP($B140,'Tillförd energi'!$B$1:$AS$566,MATCH(L$1,'Tillförd energi'!$B$1:$AQ$1,0),FALSE)</f>
        <v>0</v>
      </c>
      <c r="M140">
        <f>VLOOKUP($B140,'Tillförd energi'!$B$1:$AS$566,MATCH(M$1,'Tillförd energi'!$B$1:$AQ$1,0),FALSE)</f>
        <v>31.7531</v>
      </c>
      <c r="N140">
        <f>VLOOKUP($B140,'Tillförd energi'!$B$1:$AS$566,MATCH(N$1,'Tillförd energi'!$B$1:$AQ$1,0),FALSE)</f>
        <v>27.856999999999999</v>
      </c>
      <c r="O140">
        <f>VLOOKUP($B140,'Tillförd energi'!$B$1:$AS$566,MATCH(O$1,'Tillförd energi'!$B$1:$AQ$1,0),FALSE)</f>
        <v>13.0311</v>
      </c>
      <c r="P140">
        <f>VLOOKUP($B140,'Tillförd energi'!$B$1:$AS$566,MATCH(P$1,'Tillförd energi'!$B$1:$AQ$1,0),FALSE)</f>
        <v>21.636800000000001</v>
      </c>
      <c r="Q140">
        <f>VLOOKUP($B140,'Tillförd energi'!$B$1:$AS$566,MATCH(Q$1,'Tillförd energi'!$B$1:$AQ$1,0),FALSE)</f>
        <v>0</v>
      </c>
      <c r="R140">
        <f>VLOOKUP($B140,'Tillförd energi'!$B$1:$AS$566,MATCH(R$1,'Tillförd energi'!$B$1:$AQ$1,0),FALSE)</f>
        <v>0</v>
      </c>
      <c r="S140">
        <f>VLOOKUP($B140,'Tillförd energi'!$B$1:$AS$566,MATCH(S$1,'Tillförd energi'!$B$1:$AQ$1,0),FALSE)</f>
        <v>0</v>
      </c>
      <c r="T140">
        <f>VLOOKUP($B140,'Tillförd energi'!$B$1:$AS$566,MATCH(T$1,'Tillförd energi'!$B$1:$AQ$1,0),FALSE)</f>
        <v>0</v>
      </c>
      <c r="U140">
        <f>VLOOKUP($B140,'Tillförd energi'!$B$1:$AS$566,MATCH(U$1,'Tillförd energi'!$B$1:$AQ$1,0),FALSE)</f>
        <v>0</v>
      </c>
      <c r="V140">
        <f>VLOOKUP($B140,'Tillförd energi'!$B$1:$AS$566,MATCH(V$1,'Tillförd energi'!$B$1:$AQ$1,0),FALSE)</f>
        <v>0</v>
      </c>
      <c r="W140">
        <f>VLOOKUP($B140,'Tillförd energi'!$B$1:$AS$566,MATCH(W$1,'Tillförd energi'!$B$1:$AQ$1,0),FALSE)</f>
        <v>0</v>
      </c>
      <c r="X140">
        <f>VLOOKUP($B140,'Tillförd energi'!$B$1:$AS$566,MATCH(X$1,'Tillförd energi'!$B$1:$AQ$1,0),FALSE)</f>
        <v>0</v>
      </c>
      <c r="Y140">
        <f>VLOOKUP($B140,'Tillförd energi'!$B$1:$AS$566,MATCH(Y$1,'Tillförd energi'!$B$1:$AQ$1,0),FALSE)</f>
        <v>19.447199999999999</v>
      </c>
      <c r="Z140">
        <f>VLOOKUP($B140,'Tillförd energi'!$B$1:$AS$566,MATCH(Z$1,'Tillförd energi'!$B$1:$AQ$1,0),FALSE)</f>
        <v>2.7</v>
      </c>
      <c r="AA140">
        <f>VLOOKUP($B140,'Tillförd energi'!$B$1:$AS$566,MATCH(AA$1,'Tillförd energi'!$B$1:$AQ$1,0),FALSE)</f>
        <v>0</v>
      </c>
      <c r="AB140">
        <f>VLOOKUP($B140,'Tillförd energi'!$B$1:$AS$566,MATCH(AB$1,'Tillförd energi'!$B$1:$AQ$1,0),FALSE)</f>
        <v>0</v>
      </c>
      <c r="AC140">
        <f>VLOOKUP($B140,'Tillförd energi'!$B$1:$AS$566,MATCH(AC$1,'Tillförd energi'!$B$1:$AQ$1,0),FALSE)</f>
        <v>32.24</v>
      </c>
      <c r="AD140">
        <f>VLOOKUP($B140,'Tillförd energi'!$B$1:$AS$566,MATCH(AD$1,'Tillförd energi'!$B$1:$AQ$1,0),FALSE)</f>
        <v>49.1</v>
      </c>
      <c r="AE140">
        <f>VLOOKUP($B140,'Tillförd energi'!$B$1:$AS$566,MATCH(AE$1,'Tillförd energi'!$B$1:$AQ$1,0),FALSE)</f>
        <v>0</v>
      </c>
      <c r="AF140">
        <f>VLOOKUP($B140,'Tillförd energi'!$B$1:$AS$566,MATCH(AF$1,'Tillförd energi'!$B$1:$AQ$1,0),FALSE)</f>
        <v>6.1951200000000002</v>
      </c>
      <c r="AG140">
        <f>IFERROR(VLOOKUP(B140,Miljö!$B$1:$S$476,9,FALSE)/1,0)</f>
        <v>0</v>
      </c>
      <c r="AI140">
        <f t="shared" si="16"/>
        <v>207.06031999999999</v>
      </c>
      <c r="AJ140">
        <f t="shared" si="17"/>
        <v>207.06031999999999</v>
      </c>
      <c r="AK140">
        <f>IF(ISERROR(1/VLOOKUP($B140,Leveranser!$B$1:$S$500,MATCH("såld värme (gwh)",Leveranser!$B$1:$S$1,0),FALSE)),"",VLOOKUP($B140,Leveranser!$B$1:$S$500,MATCH("såld värme (gwh)",Leveranser!$B$1:$S$1,0),FALSE))</f>
        <v>165</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37">
        <f t="shared" si="18"/>
        <v>0.79686924080866872</v>
      </c>
      <c r="AP140" t="str">
        <f>VLOOKUP($B140,Miljövärden!$B$1:$H$446,7,FALSE)</f>
        <v>Ja</v>
      </c>
      <c r="AQ140" t="str">
        <f>VLOOKUP($B140,Miljövärden!$B$1:$H$446,6,FALSE)</f>
        <v>Ja</v>
      </c>
      <c r="AU140">
        <f t="shared" si="19"/>
        <v>8.8951200000000004</v>
      </c>
      <c r="AV140">
        <f t="shared" si="20"/>
        <v>0</v>
      </c>
      <c r="AW140">
        <f t="shared" si="21"/>
        <v>94.277999999999992</v>
      </c>
      <c r="AX140">
        <f t="shared" si="22"/>
        <v>0</v>
      </c>
      <c r="AZ140">
        <f t="shared" si="23"/>
        <v>94.277999999999992</v>
      </c>
    </row>
    <row r="141" spans="1:52" customFormat="1" x14ac:dyDescent="0.25">
      <c r="A141" s="2" t="s">
        <v>224</v>
      </c>
      <c r="B141" s="2" t="s">
        <v>225</v>
      </c>
      <c r="C141">
        <f>VLOOKUP($B141,'Tillförd energi'!$B$1:$AS$566,MATCH(C$1,'Tillförd energi'!$B$1:$AQ$1,0),FALSE)</f>
        <v>0</v>
      </c>
      <c r="D141">
        <f>VLOOKUP($B141,'Tillförd energi'!$B$1:$AS$566,MATCH(D$1,'Tillförd energi'!$B$1:$AQ$1,0),FALSE)</f>
        <v>1.44333</v>
      </c>
      <c r="E141">
        <f>VLOOKUP($B141,'Tillförd energi'!$B$1:$AS$566,MATCH(E$1,'Tillförd energi'!$B$1:$AQ$1,0),FALSE)</f>
        <v>0</v>
      </c>
      <c r="F141">
        <f>VLOOKUP($B141,'Tillförd energi'!$B$1:$AS$566,MATCH(F$1,'Tillförd energi'!$B$1:$AQ$1,0),FALSE)</f>
        <v>0</v>
      </c>
      <c r="G141">
        <f>VLOOKUP($B141,'Tillförd energi'!$B$1:$AS$566,MATCH(G$1,'Tillförd energi'!$B$1:$AQ$1,0),FALSE)</f>
        <v>0</v>
      </c>
      <c r="H141">
        <f>VLOOKUP($B141,'Tillförd energi'!$B$1:$AS$566,MATCH(H$1,'Tillförd energi'!$B$1:$AQ$1,0),FALSE)</f>
        <v>0</v>
      </c>
      <c r="I141">
        <f>VLOOKUP($B141,'Tillförd energi'!$B$1:$AS$566,MATCH(I$1,'Tillförd energi'!$B$1:$AQ$1,0),FALSE)</f>
        <v>111.6</v>
      </c>
      <c r="J141">
        <f>VLOOKUP($B141,'Tillförd energi'!$B$1:$AS$566,MATCH(J$1,'Tillförd energi'!$B$1:$AQ$1,0),FALSE)</f>
        <v>0</v>
      </c>
      <c r="K141">
        <v>0</v>
      </c>
      <c r="L141">
        <f>VLOOKUP($B141,'Tillförd energi'!$B$1:$AS$566,MATCH(L$1,'Tillförd energi'!$B$1:$AQ$1,0),FALSE)</f>
        <v>0</v>
      </c>
      <c r="M141">
        <f>VLOOKUP($B141,'Tillförd energi'!$B$1:$AS$566,MATCH(M$1,'Tillförd energi'!$B$1:$AQ$1,0),FALSE)</f>
        <v>0</v>
      </c>
      <c r="N141">
        <f>VLOOKUP($B141,'Tillförd energi'!$B$1:$AS$566,MATCH(N$1,'Tillförd energi'!$B$1:$AQ$1,0),FALSE)</f>
        <v>0</v>
      </c>
      <c r="O141">
        <f>VLOOKUP($B141,'Tillförd energi'!$B$1:$AS$566,MATCH(O$1,'Tillförd energi'!$B$1:$AQ$1,0),FALSE)</f>
        <v>0</v>
      </c>
      <c r="P141">
        <f>VLOOKUP($B141,'Tillförd energi'!$B$1:$AS$566,MATCH(P$1,'Tillförd energi'!$B$1:$AQ$1,0),FALSE)</f>
        <v>88.1</v>
      </c>
      <c r="Q141">
        <f>VLOOKUP($B141,'Tillförd energi'!$B$1:$AS$566,MATCH(Q$1,'Tillförd energi'!$B$1:$AQ$1,0),FALSE)</f>
        <v>0</v>
      </c>
      <c r="R141">
        <f>VLOOKUP($B141,'Tillförd energi'!$B$1:$AS$566,MATCH(R$1,'Tillförd energi'!$B$1:$AQ$1,0),FALSE)</f>
        <v>0</v>
      </c>
      <c r="S141">
        <f>VLOOKUP($B141,'Tillförd energi'!$B$1:$AS$566,MATCH(S$1,'Tillförd energi'!$B$1:$AQ$1,0),FALSE)</f>
        <v>0</v>
      </c>
      <c r="T141">
        <f>VLOOKUP($B141,'Tillförd energi'!$B$1:$AS$566,MATCH(T$1,'Tillförd energi'!$B$1:$AQ$1,0),FALSE)</f>
        <v>0</v>
      </c>
      <c r="U141">
        <f>VLOOKUP($B141,'Tillförd energi'!$B$1:$AS$566,MATCH(U$1,'Tillförd energi'!$B$1:$AQ$1,0),FALSE)</f>
        <v>0</v>
      </c>
      <c r="V141">
        <f>VLOOKUP($B141,'Tillförd energi'!$B$1:$AS$566,MATCH(V$1,'Tillförd energi'!$B$1:$AQ$1,0),FALSE)</f>
        <v>0</v>
      </c>
      <c r="W141">
        <f>VLOOKUP($B141,'Tillförd energi'!$B$1:$AS$566,MATCH(W$1,'Tillförd energi'!$B$1:$AQ$1,0),FALSE)</f>
        <v>0</v>
      </c>
      <c r="X141">
        <f>VLOOKUP($B141,'Tillförd energi'!$B$1:$AS$566,MATCH(X$1,'Tillförd energi'!$B$1:$AQ$1,0),FALSE)</f>
        <v>0</v>
      </c>
      <c r="Y141">
        <f>VLOOKUP($B141,'Tillförd energi'!$B$1:$AS$566,MATCH(Y$1,'Tillförd energi'!$B$1:$AQ$1,0),FALSE)</f>
        <v>0</v>
      </c>
      <c r="Z141">
        <f>VLOOKUP($B141,'Tillförd energi'!$B$1:$AS$566,MATCH(Z$1,'Tillförd energi'!$B$1:$AQ$1,0),FALSE)</f>
        <v>0</v>
      </c>
      <c r="AA141">
        <f>VLOOKUP($B141,'Tillförd energi'!$B$1:$AS$566,MATCH(AA$1,'Tillförd energi'!$B$1:$AQ$1,0),FALSE)</f>
        <v>0</v>
      </c>
      <c r="AB141">
        <f>VLOOKUP($B141,'Tillförd energi'!$B$1:$AS$566,MATCH(AB$1,'Tillförd energi'!$B$1:$AQ$1,0),FALSE)</f>
        <v>0</v>
      </c>
      <c r="AC141">
        <f>VLOOKUP($B141,'Tillförd energi'!$B$1:$AS$566,MATCH(AC$1,'Tillförd energi'!$B$1:$AQ$1,0),FALSE)</f>
        <v>16.600000000000001</v>
      </c>
      <c r="AD141">
        <f>VLOOKUP($B141,'Tillförd energi'!$B$1:$AS$566,MATCH(AD$1,'Tillförd energi'!$B$1:$AQ$1,0),FALSE)</f>
        <v>1.994</v>
      </c>
      <c r="AE141">
        <f>VLOOKUP($B141,'Tillförd energi'!$B$1:$AS$566,MATCH(AE$1,'Tillförd energi'!$B$1:$AQ$1,0),FALSE)</f>
        <v>0</v>
      </c>
      <c r="AF141">
        <f>VLOOKUP($B141,'Tillförd energi'!$B$1:$AS$566,MATCH(AF$1,'Tillförd energi'!$B$1:$AQ$1,0),FALSE)</f>
        <v>7.8650000000000002</v>
      </c>
      <c r="AG141">
        <f>IFERROR(VLOOKUP(B141,Miljö!$B$1:$S$476,9,FALSE)/1,0)</f>
        <v>0</v>
      </c>
      <c r="AI141">
        <f t="shared" si="16"/>
        <v>227.60232999999999</v>
      </c>
      <c r="AJ141">
        <f t="shared" si="17"/>
        <v>227.60232999999999</v>
      </c>
      <c r="AK141">
        <f>IF(ISERROR(1/VLOOKUP($B141,Leveranser!$B$1:$S$500,MATCH("såld värme (gwh)",Leveranser!$B$1:$S$1,0),FALSE)),"",VLOOKUP($B141,Leveranser!$B$1:$S$500,MATCH("såld värme (gwh)",Leveranser!$B$1:$S$1,0),FALSE))</f>
        <v>173</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137">
        <f t="shared" si="18"/>
        <v>0.76009766683847224</v>
      </c>
      <c r="AP141" t="str">
        <f>VLOOKUP($B141,Miljövärden!$B$1:$H$446,7,FALSE)</f>
        <v>Ja</v>
      </c>
      <c r="AQ141" t="str">
        <f>VLOOKUP($B141,Miljövärden!$B$1:$H$446,6,FALSE)</f>
        <v>Nej</v>
      </c>
      <c r="AU141">
        <f t="shared" si="19"/>
        <v>7.8650000000000002</v>
      </c>
      <c r="AV141">
        <f t="shared" si="20"/>
        <v>0</v>
      </c>
      <c r="AW141">
        <f t="shared" si="21"/>
        <v>88.1</v>
      </c>
      <c r="AX141">
        <f t="shared" si="22"/>
        <v>0</v>
      </c>
      <c r="AZ141">
        <f t="shared" si="23"/>
        <v>88.1</v>
      </c>
    </row>
    <row r="142" spans="1:52" customFormat="1" x14ac:dyDescent="0.25">
      <c r="A142" s="2" t="s">
        <v>224</v>
      </c>
      <c r="B142" s="2" t="s">
        <v>226</v>
      </c>
      <c r="C142">
        <f>VLOOKUP($B142,'Tillförd energi'!$B$1:$AS$566,MATCH(C$1,'Tillförd energi'!$B$1:$AQ$1,0),FALSE)</f>
        <v>0</v>
      </c>
      <c r="D142">
        <f>VLOOKUP($B142,'Tillförd energi'!$B$1:$AS$566,MATCH(D$1,'Tillförd energi'!$B$1:$AQ$1,0),FALSE)</f>
        <v>0.13</v>
      </c>
      <c r="E142">
        <f>VLOOKUP($B142,'Tillförd energi'!$B$1:$AS$566,MATCH(E$1,'Tillförd energi'!$B$1:$AQ$1,0),FALSE)</f>
        <v>0</v>
      </c>
      <c r="F142">
        <f>VLOOKUP($B142,'Tillförd energi'!$B$1:$AS$566,MATCH(F$1,'Tillförd energi'!$B$1:$AQ$1,0),FALSE)</f>
        <v>0</v>
      </c>
      <c r="G142">
        <f>VLOOKUP($B142,'Tillförd energi'!$B$1:$AS$566,MATCH(G$1,'Tillförd energi'!$B$1:$AQ$1,0),FALSE)</f>
        <v>0</v>
      </c>
      <c r="H142">
        <f>VLOOKUP($B142,'Tillförd energi'!$B$1:$AS$566,MATCH(H$1,'Tillförd energi'!$B$1:$AQ$1,0),FALSE)</f>
        <v>0</v>
      </c>
      <c r="I142">
        <f>VLOOKUP($B142,'Tillförd energi'!$B$1:$AS$566,MATCH(I$1,'Tillförd energi'!$B$1:$AQ$1,0),FALSE)</f>
        <v>0</v>
      </c>
      <c r="J142">
        <f>VLOOKUP($B142,'Tillförd energi'!$B$1:$AS$566,MATCH(J$1,'Tillförd energi'!$B$1:$AQ$1,0),FALSE)</f>
        <v>0</v>
      </c>
      <c r="K142">
        <v>0</v>
      </c>
      <c r="L142">
        <f>VLOOKUP($B142,'Tillförd energi'!$B$1:$AS$566,MATCH(L$1,'Tillförd energi'!$B$1:$AQ$1,0),FALSE)</f>
        <v>0</v>
      </c>
      <c r="M142">
        <f>VLOOKUP($B142,'Tillförd energi'!$B$1:$AS$566,MATCH(M$1,'Tillförd energi'!$B$1:$AQ$1,0),FALSE)</f>
        <v>0</v>
      </c>
      <c r="N142">
        <f>VLOOKUP($B142,'Tillförd energi'!$B$1:$AS$566,MATCH(N$1,'Tillförd energi'!$B$1:$AQ$1,0),FALSE)</f>
        <v>0</v>
      </c>
      <c r="O142">
        <f>VLOOKUP($B142,'Tillförd energi'!$B$1:$AS$566,MATCH(O$1,'Tillförd energi'!$B$1:$AQ$1,0),FALSE)</f>
        <v>0</v>
      </c>
      <c r="P142">
        <f>VLOOKUP($B142,'Tillförd energi'!$B$1:$AS$566,MATCH(P$1,'Tillförd energi'!$B$1:$AQ$1,0),FALSE)</f>
        <v>23.5</v>
      </c>
      <c r="Q142">
        <f>VLOOKUP($B142,'Tillförd energi'!$B$1:$AS$566,MATCH(Q$1,'Tillförd energi'!$B$1:$AQ$1,0),FALSE)</f>
        <v>0</v>
      </c>
      <c r="R142">
        <f>VLOOKUP($B142,'Tillförd energi'!$B$1:$AS$566,MATCH(R$1,'Tillförd energi'!$B$1:$AQ$1,0),FALSE)</f>
        <v>0</v>
      </c>
      <c r="S142">
        <f>VLOOKUP($B142,'Tillförd energi'!$B$1:$AS$566,MATCH(S$1,'Tillförd energi'!$B$1:$AQ$1,0),FALSE)</f>
        <v>0</v>
      </c>
      <c r="T142">
        <f>VLOOKUP($B142,'Tillförd energi'!$B$1:$AS$566,MATCH(T$1,'Tillförd energi'!$B$1:$AQ$1,0),FALSE)</f>
        <v>0</v>
      </c>
      <c r="U142">
        <f>VLOOKUP($B142,'Tillförd energi'!$B$1:$AS$566,MATCH(U$1,'Tillförd energi'!$B$1:$AQ$1,0),FALSE)</f>
        <v>0</v>
      </c>
      <c r="V142">
        <f>VLOOKUP($B142,'Tillförd energi'!$B$1:$AS$566,MATCH(V$1,'Tillförd energi'!$B$1:$AQ$1,0),FALSE)</f>
        <v>0</v>
      </c>
      <c r="W142">
        <f>VLOOKUP($B142,'Tillförd energi'!$B$1:$AS$566,MATCH(W$1,'Tillförd energi'!$B$1:$AQ$1,0),FALSE)</f>
        <v>0</v>
      </c>
      <c r="X142">
        <f>VLOOKUP($B142,'Tillförd energi'!$B$1:$AS$566,MATCH(X$1,'Tillförd energi'!$B$1:$AQ$1,0),FALSE)</f>
        <v>0</v>
      </c>
      <c r="Y142">
        <f>VLOOKUP($B142,'Tillförd energi'!$B$1:$AS$566,MATCH(Y$1,'Tillförd energi'!$B$1:$AQ$1,0),FALSE)</f>
        <v>0</v>
      </c>
      <c r="Z142">
        <f>VLOOKUP($B142,'Tillförd energi'!$B$1:$AS$566,MATCH(Z$1,'Tillförd energi'!$B$1:$AQ$1,0),FALSE)</f>
        <v>0</v>
      </c>
      <c r="AA142">
        <f>VLOOKUP($B142,'Tillförd energi'!$B$1:$AS$566,MATCH(AA$1,'Tillförd energi'!$B$1:$AQ$1,0),FALSE)</f>
        <v>0</v>
      </c>
      <c r="AB142">
        <f>VLOOKUP($B142,'Tillförd energi'!$B$1:$AS$566,MATCH(AB$1,'Tillförd energi'!$B$1:$AQ$1,0),FALSE)</f>
        <v>0</v>
      </c>
      <c r="AC142">
        <f>VLOOKUP($B142,'Tillförd energi'!$B$1:$AS$566,MATCH(AC$1,'Tillförd energi'!$B$1:$AQ$1,0),FALSE)</f>
        <v>0</v>
      </c>
      <c r="AD142">
        <f>VLOOKUP($B142,'Tillförd energi'!$B$1:$AS$566,MATCH(AD$1,'Tillförd energi'!$B$1:$AQ$1,0),FALSE)</f>
        <v>0</v>
      </c>
      <c r="AE142">
        <f>VLOOKUP($B142,'Tillförd energi'!$B$1:$AS$566,MATCH(AE$1,'Tillförd energi'!$B$1:$AQ$1,0),FALSE)</f>
        <v>0</v>
      </c>
      <c r="AF142">
        <f>VLOOKUP($B142,'Tillförd energi'!$B$1:$AS$566,MATCH(AF$1,'Tillförd energi'!$B$1:$AQ$1,0),FALSE)</f>
        <v>0.6</v>
      </c>
      <c r="AG142">
        <f>IFERROR(VLOOKUP(B142,Miljö!$B$1:$S$476,9,FALSE)/1,0)</f>
        <v>0</v>
      </c>
      <c r="AI142">
        <f t="shared" si="16"/>
        <v>24.23</v>
      </c>
      <c r="AJ142">
        <f t="shared" si="17"/>
        <v>24.23</v>
      </c>
      <c r="AK142">
        <f>IF(ISERROR(1/VLOOKUP($B142,Leveranser!$B$1:$S$500,MATCH("såld värme (gwh)",Leveranser!$B$1:$S$1,0),FALSE)),"",VLOOKUP($B142,Leveranser!$B$1:$S$500,MATCH("såld värme (gwh)",Leveranser!$B$1:$S$1,0),FALSE))</f>
        <v>17</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37">
        <f t="shared" si="18"/>
        <v>0.70160957490713993</v>
      </c>
      <c r="AP142" t="str">
        <f>VLOOKUP($B142,Miljövärden!$B$1:$H$446,7,FALSE)</f>
        <v>Ja</v>
      </c>
      <c r="AQ142" t="str">
        <f>VLOOKUP($B142,Miljövärden!$B$1:$H$446,6,FALSE)</f>
        <v>Nej</v>
      </c>
      <c r="AU142">
        <f t="shared" si="19"/>
        <v>0.6</v>
      </c>
      <c r="AV142">
        <f t="shared" si="20"/>
        <v>0</v>
      </c>
      <c r="AW142">
        <f t="shared" si="21"/>
        <v>23.5</v>
      </c>
      <c r="AX142">
        <f t="shared" si="22"/>
        <v>0</v>
      </c>
      <c r="AZ142">
        <f t="shared" si="23"/>
        <v>23.5</v>
      </c>
    </row>
    <row r="143" spans="1:52" customFormat="1" x14ac:dyDescent="0.25">
      <c r="A143" s="2" t="s">
        <v>227</v>
      </c>
      <c r="B143" s="2" t="s">
        <v>228</v>
      </c>
      <c r="C143">
        <f>VLOOKUP($B143,'Tillförd energi'!$B$1:$AS$566,MATCH(C$1,'Tillförd energi'!$B$1:$AQ$1,0),FALSE)</f>
        <v>0</v>
      </c>
      <c r="D143">
        <f>VLOOKUP($B143,'Tillförd energi'!$B$1:$AS$566,MATCH(D$1,'Tillförd energi'!$B$1:$AQ$1,0),FALSE)</f>
        <v>0</v>
      </c>
      <c r="E143">
        <f>VLOOKUP($B143,'Tillförd energi'!$B$1:$AS$566,MATCH(E$1,'Tillförd energi'!$B$1:$AQ$1,0),FALSE)</f>
        <v>0</v>
      </c>
      <c r="F143">
        <f>VLOOKUP($B143,'Tillförd energi'!$B$1:$AS$566,MATCH(F$1,'Tillförd energi'!$B$1:$AQ$1,0),FALSE)</f>
        <v>0</v>
      </c>
      <c r="G143">
        <f>VLOOKUP($B143,'Tillförd energi'!$B$1:$AS$566,MATCH(G$1,'Tillförd energi'!$B$1:$AQ$1,0),FALSE)</f>
        <v>1.0649999999999999</v>
      </c>
      <c r="H143">
        <f>VLOOKUP($B143,'Tillförd energi'!$B$1:$AS$566,MATCH(H$1,'Tillförd energi'!$B$1:$AQ$1,0),FALSE)</f>
        <v>0</v>
      </c>
      <c r="I143">
        <f>VLOOKUP($B143,'Tillförd energi'!$B$1:$AS$566,MATCH(I$1,'Tillförd energi'!$B$1:$AQ$1,0),FALSE)</f>
        <v>0</v>
      </c>
      <c r="J143">
        <f>VLOOKUP($B143,'Tillförd energi'!$B$1:$AS$566,MATCH(J$1,'Tillförd energi'!$B$1:$AQ$1,0),FALSE)</f>
        <v>0</v>
      </c>
      <c r="K143">
        <v>0</v>
      </c>
      <c r="L143">
        <f>VLOOKUP($B143,'Tillförd energi'!$B$1:$AS$566,MATCH(L$1,'Tillförd energi'!$B$1:$AQ$1,0),FALSE)</f>
        <v>0</v>
      </c>
      <c r="M143">
        <f>VLOOKUP($B143,'Tillförd energi'!$B$1:$AS$566,MATCH(M$1,'Tillförd energi'!$B$1:$AQ$1,0),FALSE)</f>
        <v>0</v>
      </c>
      <c r="N143">
        <f>VLOOKUP($B143,'Tillförd energi'!$B$1:$AS$566,MATCH(N$1,'Tillförd energi'!$B$1:$AQ$1,0),FALSE)</f>
        <v>0</v>
      </c>
      <c r="O143">
        <f>VLOOKUP($B143,'Tillförd energi'!$B$1:$AS$566,MATCH(O$1,'Tillförd energi'!$B$1:$AQ$1,0),FALSE)</f>
        <v>0</v>
      </c>
      <c r="P143">
        <f>VLOOKUP($B143,'Tillförd energi'!$B$1:$AS$566,MATCH(P$1,'Tillförd energi'!$B$1:$AQ$1,0),FALSE)</f>
        <v>0</v>
      </c>
      <c r="Q143">
        <f>VLOOKUP($B143,'Tillförd energi'!$B$1:$AS$566,MATCH(Q$1,'Tillförd energi'!$B$1:$AQ$1,0),FALSE)</f>
        <v>0</v>
      </c>
      <c r="R143">
        <f>VLOOKUP($B143,'Tillförd energi'!$B$1:$AS$566,MATCH(R$1,'Tillförd energi'!$B$1:$AQ$1,0),FALSE)</f>
        <v>0</v>
      </c>
      <c r="S143">
        <f>VLOOKUP($B143,'Tillförd energi'!$B$1:$AS$566,MATCH(S$1,'Tillförd energi'!$B$1:$AQ$1,0),FALSE)</f>
        <v>0</v>
      </c>
      <c r="T143">
        <f>VLOOKUP($B143,'Tillförd energi'!$B$1:$AS$566,MATCH(T$1,'Tillförd energi'!$B$1:$AQ$1,0),FALSE)</f>
        <v>0</v>
      </c>
      <c r="U143">
        <f>VLOOKUP($B143,'Tillförd energi'!$B$1:$AS$566,MATCH(U$1,'Tillförd energi'!$B$1:$AQ$1,0),FALSE)</f>
        <v>0</v>
      </c>
      <c r="V143">
        <f>VLOOKUP($B143,'Tillförd energi'!$B$1:$AS$566,MATCH(V$1,'Tillförd energi'!$B$1:$AQ$1,0),FALSE)</f>
        <v>0</v>
      </c>
      <c r="W143">
        <f>VLOOKUP($B143,'Tillförd energi'!$B$1:$AS$566,MATCH(W$1,'Tillförd energi'!$B$1:$AQ$1,0),FALSE)</f>
        <v>5.4470000000000001</v>
      </c>
      <c r="X143">
        <f>VLOOKUP($B143,'Tillförd energi'!$B$1:$AS$566,MATCH(X$1,'Tillförd energi'!$B$1:$AQ$1,0),FALSE)</f>
        <v>0</v>
      </c>
      <c r="Y143">
        <f>VLOOKUP($B143,'Tillförd energi'!$B$1:$AS$566,MATCH(Y$1,'Tillförd energi'!$B$1:$AQ$1,0),FALSE)</f>
        <v>0</v>
      </c>
      <c r="Z143">
        <f>VLOOKUP($B143,'Tillförd energi'!$B$1:$AS$566,MATCH(Z$1,'Tillförd energi'!$B$1:$AQ$1,0),FALSE)</f>
        <v>0</v>
      </c>
      <c r="AA143">
        <f>VLOOKUP($B143,'Tillförd energi'!$B$1:$AS$566,MATCH(AA$1,'Tillförd energi'!$B$1:$AQ$1,0),FALSE)</f>
        <v>0</v>
      </c>
      <c r="AB143">
        <f>VLOOKUP($B143,'Tillförd energi'!$B$1:$AS$566,MATCH(AB$1,'Tillförd energi'!$B$1:$AQ$1,0),FALSE)</f>
        <v>0</v>
      </c>
      <c r="AC143">
        <f>VLOOKUP($B143,'Tillförd energi'!$B$1:$AS$566,MATCH(AC$1,'Tillförd energi'!$B$1:$AQ$1,0),FALSE)</f>
        <v>0</v>
      </c>
      <c r="AD143">
        <f>VLOOKUP($B143,'Tillförd energi'!$B$1:$AS$566,MATCH(AD$1,'Tillförd energi'!$B$1:$AQ$1,0),FALSE)</f>
        <v>65.472999999999999</v>
      </c>
      <c r="AE143">
        <f>VLOOKUP($B143,'Tillförd energi'!$B$1:$AS$566,MATCH(AE$1,'Tillförd energi'!$B$1:$AQ$1,0),FALSE)</f>
        <v>0</v>
      </c>
      <c r="AF143">
        <f>VLOOKUP($B143,'Tillförd energi'!$B$1:$AS$566,MATCH(AF$1,'Tillförd energi'!$B$1:$AQ$1,0),FALSE)</f>
        <v>0.35165200000000002</v>
      </c>
      <c r="AG143">
        <f>IFERROR(VLOOKUP(B143,Miljö!$B$1:$S$476,9,FALSE)/1,0)</f>
        <v>0</v>
      </c>
      <c r="AI143">
        <f t="shared" si="16"/>
        <v>72.336652000000001</v>
      </c>
      <c r="AJ143">
        <f t="shared" si="17"/>
        <v>72.336652000000001</v>
      </c>
      <c r="AK143">
        <f>IF(ISERROR(1/VLOOKUP($B143,Leveranser!$B$1:$S$500,MATCH("såld värme (gwh)",Leveranser!$B$1:$S$1,0),FALSE)),"",VLOOKUP($B143,Leveranser!$B$1:$S$500,MATCH("såld värme (gwh)",Leveranser!$B$1:$S$1,0),FALSE))</f>
        <v>46.598999999999997</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37">
        <f t="shared" si="18"/>
        <v>0.64419625060888908</v>
      </c>
      <c r="AP143" t="str">
        <f>VLOOKUP($B143,Miljövärden!$B$1:$H$446,7,FALSE)</f>
        <v>Ja</v>
      </c>
      <c r="AQ143" t="str">
        <f>VLOOKUP($B143,Miljövärden!$B$1:$H$446,6,FALSE)</f>
        <v>Nej</v>
      </c>
      <c r="AU143">
        <f t="shared" si="19"/>
        <v>0.35165200000000002</v>
      </c>
      <c r="AV143">
        <f t="shared" si="20"/>
        <v>0</v>
      </c>
      <c r="AW143">
        <f t="shared" si="21"/>
        <v>0</v>
      </c>
      <c r="AX143">
        <f t="shared" si="22"/>
        <v>0</v>
      </c>
      <c r="AZ143">
        <f t="shared" si="23"/>
        <v>5.4470000000000001</v>
      </c>
    </row>
    <row r="144" spans="1:52" customFormat="1" x14ac:dyDescent="0.25">
      <c r="A144" s="2" t="s">
        <v>229</v>
      </c>
      <c r="B144" s="2" t="s">
        <v>230</v>
      </c>
      <c r="C144">
        <f>VLOOKUP($B144,'Tillförd energi'!$B$1:$AS$566,MATCH(C$1,'Tillförd energi'!$B$1:$AQ$1,0),FALSE)</f>
        <v>0</v>
      </c>
      <c r="D144">
        <f>VLOOKUP($B144,'Tillförd energi'!$B$1:$AS$566,MATCH(D$1,'Tillförd energi'!$B$1:$AQ$1,0),FALSE)</f>
        <v>0.1</v>
      </c>
      <c r="E144">
        <f>VLOOKUP($B144,'Tillförd energi'!$B$1:$AS$566,MATCH(E$1,'Tillförd energi'!$B$1:$AQ$1,0),FALSE)</f>
        <v>0</v>
      </c>
      <c r="F144">
        <f>VLOOKUP($B144,'Tillförd energi'!$B$1:$AS$566,MATCH(F$1,'Tillförd energi'!$B$1:$AQ$1,0),FALSE)</f>
        <v>0</v>
      </c>
      <c r="G144">
        <f>VLOOKUP($B144,'Tillförd energi'!$B$1:$AS$566,MATCH(G$1,'Tillförd energi'!$B$1:$AQ$1,0),FALSE)</f>
        <v>0</v>
      </c>
      <c r="H144">
        <f>VLOOKUP($B144,'Tillförd energi'!$B$1:$AS$566,MATCH(H$1,'Tillförd energi'!$B$1:$AQ$1,0),FALSE)</f>
        <v>0</v>
      </c>
      <c r="I144">
        <f>VLOOKUP($B144,'Tillförd energi'!$B$1:$AS$566,MATCH(I$1,'Tillförd energi'!$B$1:$AQ$1,0),FALSE)</f>
        <v>0</v>
      </c>
      <c r="J144">
        <f>VLOOKUP($B144,'Tillförd energi'!$B$1:$AS$566,MATCH(J$1,'Tillförd energi'!$B$1:$AQ$1,0),FALSE)</f>
        <v>0</v>
      </c>
      <c r="K144">
        <v>0</v>
      </c>
      <c r="L144">
        <f>VLOOKUP($B144,'Tillförd energi'!$B$1:$AS$566,MATCH(L$1,'Tillförd energi'!$B$1:$AQ$1,0),FALSE)</f>
        <v>0</v>
      </c>
      <c r="M144">
        <f>VLOOKUP($B144,'Tillförd energi'!$B$1:$AS$566,MATCH(M$1,'Tillförd energi'!$B$1:$AQ$1,0),FALSE)</f>
        <v>11</v>
      </c>
      <c r="N144">
        <f>VLOOKUP($B144,'Tillförd energi'!$B$1:$AS$566,MATCH(N$1,'Tillförd energi'!$B$1:$AQ$1,0),FALSE)</f>
        <v>0</v>
      </c>
      <c r="O144">
        <f>VLOOKUP($B144,'Tillförd energi'!$B$1:$AS$566,MATCH(O$1,'Tillförd energi'!$B$1:$AQ$1,0),FALSE)</f>
        <v>0</v>
      </c>
      <c r="P144">
        <f>VLOOKUP($B144,'Tillförd energi'!$B$1:$AS$566,MATCH(P$1,'Tillförd energi'!$B$1:$AQ$1,0),FALSE)</f>
        <v>25</v>
      </c>
      <c r="Q144">
        <f>VLOOKUP($B144,'Tillförd energi'!$B$1:$AS$566,MATCH(Q$1,'Tillförd energi'!$B$1:$AQ$1,0),FALSE)</f>
        <v>0</v>
      </c>
      <c r="R144">
        <f>VLOOKUP($B144,'Tillförd energi'!$B$1:$AS$566,MATCH(R$1,'Tillförd energi'!$B$1:$AQ$1,0),FALSE)</f>
        <v>5</v>
      </c>
      <c r="S144">
        <f>VLOOKUP($B144,'Tillförd energi'!$B$1:$AS$566,MATCH(S$1,'Tillförd energi'!$B$1:$AQ$1,0),FALSE)</f>
        <v>0</v>
      </c>
      <c r="T144">
        <f>VLOOKUP($B144,'Tillförd energi'!$B$1:$AS$566,MATCH(T$1,'Tillförd energi'!$B$1:$AQ$1,0),FALSE)</f>
        <v>0</v>
      </c>
      <c r="U144">
        <f>VLOOKUP($B144,'Tillförd energi'!$B$1:$AS$566,MATCH(U$1,'Tillförd energi'!$B$1:$AQ$1,0),FALSE)</f>
        <v>0</v>
      </c>
      <c r="V144">
        <f>VLOOKUP($B144,'Tillförd energi'!$B$1:$AS$566,MATCH(V$1,'Tillförd energi'!$B$1:$AQ$1,0),FALSE)</f>
        <v>0</v>
      </c>
      <c r="W144">
        <f>VLOOKUP($B144,'Tillförd energi'!$B$1:$AS$566,MATCH(W$1,'Tillförd energi'!$B$1:$AQ$1,0),FALSE)</f>
        <v>0</v>
      </c>
      <c r="X144">
        <f>VLOOKUP($B144,'Tillförd energi'!$B$1:$AS$566,MATCH(X$1,'Tillförd energi'!$B$1:$AQ$1,0),FALSE)</f>
        <v>0</v>
      </c>
      <c r="Y144">
        <f>VLOOKUP($B144,'Tillförd energi'!$B$1:$AS$566,MATCH(Y$1,'Tillförd energi'!$B$1:$AQ$1,0),FALSE)</f>
        <v>0</v>
      </c>
      <c r="Z144">
        <f>VLOOKUP($B144,'Tillförd energi'!$B$1:$AS$566,MATCH(Z$1,'Tillförd energi'!$B$1:$AQ$1,0),FALSE)</f>
        <v>0.43</v>
      </c>
      <c r="AA144">
        <f>VLOOKUP($B144,'Tillförd energi'!$B$1:$AS$566,MATCH(AA$1,'Tillförd energi'!$B$1:$AQ$1,0),FALSE)</f>
        <v>0</v>
      </c>
      <c r="AB144">
        <f>VLOOKUP($B144,'Tillförd energi'!$B$1:$AS$566,MATCH(AB$1,'Tillförd energi'!$B$1:$AQ$1,0),FALSE)</f>
        <v>0</v>
      </c>
      <c r="AC144">
        <f>VLOOKUP($B144,'Tillförd energi'!$B$1:$AS$566,MATCH(AC$1,'Tillförd energi'!$B$1:$AQ$1,0),FALSE)</f>
        <v>5</v>
      </c>
      <c r="AD144">
        <f>VLOOKUP($B144,'Tillförd energi'!$B$1:$AS$566,MATCH(AD$1,'Tillförd energi'!$B$1:$AQ$1,0),FALSE)</f>
        <v>0</v>
      </c>
      <c r="AE144">
        <f>VLOOKUP($B144,'Tillförd energi'!$B$1:$AS$566,MATCH(AE$1,'Tillförd energi'!$B$1:$AQ$1,0),FALSE)</f>
        <v>0</v>
      </c>
      <c r="AF144">
        <f>VLOOKUP($B144,'Tillförd energi'!$B$1:$AS$566,MATCH(AF$1,'Tillförd energi'!$B$1:$AQ$1,0),FALSE)</f>
        <v>0.94499999999999995</v>
      </c>
      <c r="AG144">
        <f>IFERROR(VLOOKUP(B144,Miljö!$B$1:$S$476,9,FALSE)/1,0)</f>
        <v>0</v>
      </c>
      <c r="AI144">
        <f t="shared" si="16"/>
        <v>47.475000000000001</v>
      </c>
      <c r="AJ144">
        <f t="shared" si="17"/>
        <v>47.475000000000001</v>
      </c>
      <c r="AK144">
        <f>IF(ISERROR(1/VLOOKUP($B144,Leveranser!$B$1:$S$500,MATCH("såld värme (gwh)",Leveranser!$B$1:$S$1,0),FALSE)),"",VLOOKUP($B144,Leveranser!$B$1:$S$500,MATCH("såld värme (gwh)",Leveranser!$B$1:$S$1,0),FALSE))</f>
        <v>31.5</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37">
        <f t="shared" si="18"/>
        <v>0.6635071090047393</v>
      </c>
      <c r="AP144" t="str">
        <f>VLOOKUP($B144,Miljövärden!$B$1:$H$446,7,FALSE)</f>
        <v>Ja</v>
      </c>
      <c r="AQ144" t="str">
        <f>VLOOKUP($B144,Miljövärden!$B$1:$H$446,6,FALSE)</f>
        <v>Ja</v>
      </c>
      <c r="AU144">
        <f t="shared" si="19"/>
        <v>1.375</v>
      </c>
      <c r="AV144">
        <f t="shared" si="20"/>
        <v>0</v>
      </c>
      <c r="AW144">
        <f t="shared" si="21"/>
        <v>36</v>
      </c>
      <c r="AX144">
        <f t="shared" si="22"/>
        <v>5</v>
      </c>
      <c r="AZ144">
        <f t="shared" si="23"/>
        <v>41</v>
      </c>
    </row>
    <row r="145" spans="1:52" customFormat="1" x14ac:dyDescent="0.25">
      <c r="A145" s="2" t="s">
        <v>231</v>
      </c>
      <c r="B145" s="2" t="s">
        <v>232</v>
      </c>
      <c r="C145">
        <f>VLOOKUP($B145,'Tillförd energi'!$B$1:$AS$566,MATCH(C$1,'Tillförd energi'!$B$1:$AQ$1,0),FALSE)</f>
        <v>0</v>
      </c>
      <c r="D145">
        <f>VLOOKUP($B145,'Tillförd energi'!$B$1:$AS$566,MATCH(D$1,'Tillförd energi'!$B$1:$AQ$1,0),FALSE)</f>
        <v>0</v>
      </c>
      <c r="E145">
        <f>VLOOKUP($B145,'Tillförd energi'!$B$1:$AS$566,MATCH(E$1,'Tillförd energi'!$B$1:$AQ$1,0),FALSE)</f>
        <v>0</v>
      </c>
      <c r="F145">
        <f>VLOOKUP($B145,'Tillförd energi'!$B$1:$AS$566,MATCH(F$1,'Tillförd energi'!$B$1:$AQ$1,0),FALSE)</f>
        <v>0</v>
      </c>
      <c r="G145">
        <f>VLOOKUP($B145,'Tillförd energi'!$B$1:$AS$566,MATCH(G$1,'Tillförd energi'!$B$1:$AQ$1,0),FALSE)</f>
        <v>0</v>
      </c>
      <c r="H145">
        <f>VLOOKUP($B145,'Tillförd energi'!$B$1:$AS$566,MATCH(H$1,'Tillförd energi'!$B$1:$AQ$1,0),FALSE)</f>
        <v>0</v>
      </c>
      <c r="I145">
        <f>VLOOKUP($B145,'Tillförd energi'!$B$1:$AS$566,MATCH(I$1,'Tillförd energi'!$B$1:$AQ$1,0),FALSE)</f>
        <v>0</v>
      </c>
      <c r="J145">
        <f>VLOOKUP($B145,'Tillförd energi'!$B$1:$AS$566,MATCH(J$1,'Tillförd energi'!$B$1:$AQ$1,0),FALSE)</f>
        <v>0</v>
      </c>
      <c r="K145">
        <v>0</v>
      </c>
      <c r="L145">
        <f>VLOOKUP($B145,'Tillförd energi'!$B$1:$AS$566,MATCH(L$1,'Tillförd energi'!$B$1:$AQ$1,0),FALSE)</f>
        <v>0</v>
      </c>
      <c r="M145">
        <f>VLOOKUP($B145,'Tillförd energi'!$B$1:$AS$566,MATCH(M$1,'Tillförd energi'!$B$1:$AQ$1,0),FALSE)</f>
        <v>0</v>
      </c>
      <c r="N145">
        <f>VLOOKUP($B145,'Tillförd energi'!$B$1:$AS$566,MATCH(N$1,'Tillförd energi'!$B$1:$AQ$1,0),FALSE)</f>
        <v>0</v>
      </c>
      <c r="O145">
        <f>VLOOKUP($B145,'Tillförd energi'!$B$1:$AS$566,MATCH(O$1,'Tillförd energi'!$B$1:$AQ$1,0),FALSE)</f>
        <v>0</v>
      </c>
      <c r="P145">
        <f>VLOOKUP($B145,'Tillförd energi'!$B$1:$AS$566,MATCH(P$1,'Tillförd energi'!$B$1:$AQ$1,0),FALSE)</f>
        <v>0</v>
      </c>
      <c r="Q145">
        <f>VLOOKUP($B145,'Tillförd energi'!$B$1:$AS$566,MATCH(Q$1,'Tillförd energi'!$B$1:$AQ$1,0),FALSE)</f>
        <v>0</v>
      </c>
      <c r="R145">
        <f>VLOOKUP($B145,'Tillförd energi'!$B$1:$AS$566,MATCH(R$1,'Tillförd energi'!$B$1:$AQ$1,0),FALSE)</f>
        <v>0</v>
      </c>
      <c r="S145">
        <f>VLOOKUP($B145,'Tillförd energi'!$B$1:$AS$566,MATCH(S$1,'Tillförd energi'!$B$1:$AQ$1,0),FALSE)</f>
        <v>0</v>
      </c>
      <c r="T145">
        <f>VLOOKUP($B145,'Tillförd energi'!$B$1:$AS$566,MATCH(T$1,'Tillförd energi'!$B$1:$AQ$1,0),FALSE)</f>
        <v>0</v>
      </c>
      <c r="U145">
        <f>VLOOKUP($B145,'Tillförd energi'!$B$1:$AS$566,MATCH(U$1,'Tillförd energi'!$B$1:$AQ$1,0),FALSE)</f>
        <v>0</v>
      </c>
      <c r="V145">
        <f>VLOOKUP($B145,'Tillförd energi'!$B$1:$AS$566,MATCH(V$1,'Tillförd energi'!$B$1:$AQ$1,0),FALSE)</f>
        <v>0</v>
      </c>
      <c r="W145">
        <f>VLOOKUP($B145,'Tillförd energi'!$B$1:$AS$566,MATCH(W$1,'Tillförd energi'!$B$1:$AQ$1,0),FALSE)</f>
        <v>0</v>
      </c>
      <c r="X145">
        <f>VLOOKUP($B145,'Tillförd energi'!$B$1:$AS$566,MATCH(X$1,'Tillförd energi'!$B$1:$AQ$1,0),FALSE)</f>
        <v>0</v>
      </c>
      <c r="Y145">
        <f>VLOOKUP($B145,'Tillförd energi'!$B$1:$AS$566,MATCH(Y$1,'Tillförd energi'!$B$1:$AQ$1,0),FALSE)</f>
        <v>0</v>
      </c>
      <c r="Z145">
        <f>VLOOKUP($B145,'Tillförd energi'!$B$1:$AS$566,MATCH(Z$1,'Tillförd energi'!$B$1:$AQ$1,0),FALSE)</f>
        <v>0</v>
      </c>
      <c r="AA145">
        <f>VLOOKUP($B145,'Tillförd energi'!$B$1:$AS$566,MATCH(AA$1,'Tillförd energi'!$B$1:$AQ$1,0),FALSE)</f>
        <v>0</v>
      </c>
      <c r="AB145">
        <f>VLOOKUP($B145,'Tillförd energi'!$B$1:$AS$566,MATCH(AB$1,'Tillförd energi'!$B$1:$AQ$1,0),FALSE)</f>
        <v>0</v>
      </c>
      <c r="AC145">
        <f>VLOOKUP($B145,'Tillförd energi'!$B$1:$AS$566,MATCH(AC$1,'Tillförd energi'!$B$1:$AQ$1,0),FALSE)</f>
        <v>0</v>
      </c>
      <c r="AD145">
        <f>VLOOKUP($B145,'Tillförd energi'!$B$1:$AS$566,MATCH(AD$1,'Tillförd energi'!$B$1:$AQ$1,0),FALSE)</f>
        <v>0</v>
      </c>
      <c r="AE145">
        <f>VLOOKUP($B145,'Tillförd energi'!$B$1:$AS$566,MATCH(AE$1,'Tillförd energi'!$B$1:$AQ$1,0),FALSE)</f>
        <v>0</v>
      </c>
      <c r="AF145">
        <f>VLOOKUP($B145,'Tillförd energi'!$B$1:$AS$566,MATCH(AF$1,'Tillförd energi'!$B$1:$AQ$1,0),FALSE)</f>
        <v>0</v>
      </c>
      <c r="AG145">
        <f>IFERROR(VLOOKUP(B145,Miljö!$B$1:$S$476,9,FALSE)/1,0)</f>
        <v>0</v>
      </c>
      <c r="AI145">
        <f t="shared" si="16"/>
        <v>0</v>
      </c>
      <c r="AJ145">
        <f t="shared" si="17"/>
        <v>0</v>
      </c>
      <c r="AK145" t="str">
        <f>IF(ISERROR(1/VLOOKUP($B145,Leveranser!$B$1:$S$500,MATCH("såld värme (gwh)",Leveranser!$B$1:$S$1,0),FALSE)),"",VLOOKUP($B145,Leveranser!$B$1:$S$500,MATCH("såld värme (gwh)",Leveranser!$B$1:$S$1,0),FALSE))</f>
        <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37" t="str">
        <f t="shared" si="18"/>
        <v/>
      </c>
      <c r="AP145" t="str">
        <f>VLOOKUP($B145,Miljövärden!$B$1:$H$446,7,FALSE)</f>
        <v>Nej</v>
      </c>
      <c r="AQ145" t="str">
        <f>VLOOKUP($B145,Miljövärden!$B$1:$H$446,6,FALSE)</f>
        <v>Ja</v>
      </c>
      <c r="AU145">
        <f t="shared" si="19"/>
        <v>0</v>
      </c>
      <c r="AV145">
        <f t="shared" si="20"/>
        <v>0</v>
      </c>
      <c r="AW145">
        <f t="shared" si="21"/>
        <v>0</v>
      </c>
      <c r="AX145">
        <f t="shared" si="22"/>
        <v>0</v>
      </c>
      <c r="AZ145">
        <f t="shared" si="23"/>
        <v>0</v>
      </c>
    </row>
    <row r="146" spans="1:52" customFormat="1" x14ac:dyDescent="0.25">
      <c r="A146" s="2" t="s">
        <v>231</v>
      </c>
      <c r="B146" s="2" t="s">
        <v>233</v>
      </c>
      <c r="C146">
        <f>VLOOKUP($B146,'Tillförd energi'!$B$1:$AS$566,MATCH(C$1,'Tillförd energi'!$B$1:$AQ$1,0),FALSE)</f>
        <v>0</v>
      </c>
      <c r="D146">
        <f>VLOOKUP($B146,'Tillförd energi'!$B$1:$AS$566,MATCH(D$1,'Tillförd energi'!$B$1:$AQ$1,0),FALSE)</f>
        <v>0.4</v>
      </c>
      <c r="E146">
        <f>VLOOKUP($B146,'Tillförd energi'!$B$1:$AS$566,MATCH(E$1,'Tillförd energi'!$B$1:$AQ$1,0),FALSE)</f>
        <v>0</v>
      </c>
      <c r="F146">
        <f>VLOOKUP($B146,'Tillförd energi'!$B$1:$AS$566,MATCH(F$1,'Tillförd energi'!$B$1:$AQ$1,0),FALSE)</f>
        <v>0</v>
      </c>
      <c r="G146">
        <f>VLOOKUP($B146,'Tillförd energi'!$B$1:$AS$566,MATCH(G$1,'Tillförd energi'!$B$1:$AQ$1,0),FALSE)</f>
        <v>0</v>
      </c>
      <c r="H146">
        <f>VLOOKUP($B146,'Tillförd energi'!$B$1:$AS$566,MATCH(H$1,'Tillförd energi'!$B$1:$AQ$1,0),FALSE)</f>
        <v>0</v>
      </c>
      <c r="I146">
        <f>VLOOKUP($B146,'Tillförd energi'!$B$1:$AS$566,MATCH(I$1,'Tillförd energi'!$B$1:$AQ$1,0),FALSE)</f>
        <v>0</v>
      </c>
      <c r="J146">
        <f>VLOOKUP($B146,'Tillförd energi'!$B$1:$AS$566,MATCH(J$1,'Tillförd energi'!$B$1:$AQ$1,0),FALSE)</f>
        <v>0</v>
      </c>
      <c r="K146">
        <v>0</v>
      </c>
      <c r="L146">
        <f>VLOOKUP($B146,'Tillförd energi'!$B$1:$AS$566,MATCH(L$1,'Tillförd energi'!$B$1:$AQ$1,0),FALSE)</f>
        <v>0</v>
      </c>
      <c r="M146">
        <f>VLOOKUP($B146,'Tillförd energi'!$B$1:$AS$566,MATCH(M$1,'Tillförd energi'!$B$1:$AQ$1,0),FALSE)</f>
        <v>0</v>
      </c>
      <c r="N146">
        <f>VLOOKUP($B146,'Tillförd energi'!$B$1:$AS$566,MATCH(N$1,'Tillförd energi'!$B$1:$AQ$1,0),FALSE)</f>
        <v>0</v>
      </c>
      <c r="O146">
        <f>VLOOKUP($B146,'Tillförd energi'!$B$1:$AS$566,MATCH(O$1,'Tillförd energi'!$B$1:$AQ$1,0),FALSE)</f>
        <v>0</v>
      </c>
      <c r="P146">
        <f>VLOOKUP($B146,'Tillförd energi'!$B$1:$AS$566,MATCH(P$1,'Tillförd energi'!$B$1:$AQ$1,0),FALSE)</f>
        <v>0</v>
      </c>
      <c r="Q146">
        <f>VLOOKUP($B146,'Tillförd energi'!$B$1:$AS$566,MATCH(Q$1,'Tillförd energi'!$B$1:$AQ$1,0),FALSE)</f>
        <v>16.823499999999999</v>
      </c>
      <c r="R146">
        <f>VLOOKUP($B146,'Tillförd energi'!$B$1:$AS$566,MATCH(R$1,'Tillförd energi'!$B$1:$AQ$1,0),FALSE)</f>
        <v>6.3</v>
      </c>
      <c r="S146">
        <f>VLOOKUP($B146,'Tillförd energi'!$B$1:$AS$566,MATCH(S$1,'Tillförd energi'!$B$1:$AQ$1,0),FALSE)</f>
        <v>0</v>
      </c>
      <c r="T146">
        <f>VLOOKUP($B146,'Tillförd energi'!$B$1:$AS$566,MATCH(T$1,'Tillförd energi'!$B$1:$AQ$1,0),FALSE)</f>
        <v>0</v>
      </c>
      <c r="U146">
        <f>VLOOKUP($B146,'Tillförd energi'!$B$1:$AS$566,MATCH(U$1,'Tillförd energi'!$B$1:$AQ$1,0),FALSE)</f>
        <v>0</v>
      </c>
      <c r="V146">
        <f>VLOOKUP($B146,'Tillförd energi'!$B$1:$AS$566,MATCH(V$1,'Tillförd energi'!$B$1:$AQ$1,0),FALSE)</f>
        <v>0</v>
      </c>
      <c r="W146">
        <f>VLOOKUP($B146,'Tillförd energi'!$B$1:$AS$566,MATCH(W$1,'Tillförd energi'!$B$1:$AQ$1,0),FALSE)</f>
        <v>0</v>
      </c>
      <c r="X146">
        <f>VLOOKUP($B146,'Tillförd energi'!$B$1:$AS$566,MATCH(X$1,'Tillförd energi'!$B$1:$AQ$1,0),FALSE)</f>
        <v>0</v>
      </c>
      <c r="Y146">
        <f>VLOOKUP($B146,'Tillförd energi'!$B$1:$AS$566,MATCH(Y$1,'Tillförd energi'!$B$1:$AQ$1,0),FALSE)</f>
        <v>0</v>
      </c>
      <c r="Z146">
        <f>VLOOKUP($B146,'Tillförd energi'!$B$1:$AS$566,MATCH(Z$1,'Tillförd energi'!$B$1:$AQ$1,0),FALSE)</f>
        <v>0.7</v>
      </c>
      <c r="AA146">
        <f>VLOOKUP($B146,'Tillförd energi'!$B$1:$AS$566,MATCH(AA$1,'Tillförd energi'!$B$1:$AQ$1,0),FALSE)</f>
        <v>0</v>
      </c>
      <c r="AB146">
        <f>VLOOKUP($B146,'Tillförd energi'!$B$1:$AS$566,MATCH(AB$1,'Tillförd energi'!$B$1:$AQ$1,0),FALSE)</f>
        <v>0</v>
      </c>
      <c r="AC146">
        <f>VLOOKUP($B146,'Tillförd energi'!$B$1:$AS$566,MATCH(AC$1,'Tillförd energi'!$B$1:$AQ$1,0),FALSE)</f>
        <v>0</v>
      </c>
      <c r="AD146">
        <f>VLOOKUP($B146,'Tillförd energi'!$B$1:$AS$566,MATCH(AD$1,'Tillförd energi'!$B$1:$AQ$1,0),FALSE)</f>
        <v>0</v>
      </c>
      <c r="AE146">
        <f>VLOOKUP($B146,'Tillförd energi'!$B$1:$AS$566,MATCH(AE$1,'Tillförd energi'!$B$1:$AQ$1,0),FALSE)</f>
        <v>0</v>
      </c>
      <c r="AF146">
        <f>VLOOKUP($B146,'Tillförd energi'!$B$1:$AS$566,MATCH(AF$1,'Tillförd energi'!$B$1:$AQ$1,0),FALSE)</f>
        <v>0.53969999999999996</v>
      </c>
      <c r="AG146">
        <f>IFERROR(VLOOKUP(B146,Miljö!$B$1:$S$476,9,FALSE)/1,0)</f>
        <v>0</v>
      </c>
      <c r="AI146">
        <f t="shared" si="16"/>
        <v>24.763199999999998</v>
      </c>
      <c r="AJ146">
        <f t="shared" si="17"/>
        <v>24.763199999999998</v>
      </c>
      <c r="AK146">
        <f>IF(ISERROR(1/VLOOKUP($B146,Leveranser!$B$1:$S$500,MATCH("såld värme (gwh)",Leveranser!$B$1:$S$1,0),FALSE)),"",VLOOKUP($B146,Leveranser!$B$1:$S$500,MATCH("såld värme (gwh)",Leveranser!$B$1:$S$1,0),FALSE))</f>
        <v>17.989999999999998</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37">
        <f t="shared" si="18"/>
        <v>0.72648123021257349</v>
      </c>
      <c r="AP146" t="str">
        <f>VLOOKUP($B146,Miljövärden!$B$1:$H$446,7,FALSE)</f>
        <v>Ja</v>
      </c>
      <c r="AQ146" t="str">
        <f>VLOOKUP($B146,Miljövärden!$B$1:$H$446,6,FALSE)</f>
        <v>Ja</v>
      </c>
      <c r="AU146">
        <f t="shared" si="19"/>
        <v>1.2397</v>
      </c>
      <c r="AV146">
        <f t="shared" si="20"/>
        <v>0</v>
      </c>
      <c r="AW146">
        <f t="shared" si="21"/>
        <v>16.823499999999999</v>
      </c>
      <c r="AX146">
        <f t="shared" si="22"/>
        <v>6.3</v>
      </c>
      <c r="AZ146">
        <f t="shared" si="23"/>
        <v>23.1235</v>
      </c>
    </row>
    <row r="147" spans="1:52" customFormat="1" x14ac:dyDescent="0.25">
      <c r="A147" s="2" t="s">
        <v>231</v>
      </c>
      <c r="B147" s="2" t="s">
        <v>234</v>
      </c>
      <c r="C147">
        <f>VLOOKUP($B147,'Tillförd energi'!$B$1:$AS$566,MATCH(C$1,'Tillförd energi'!$B$1:$AQ$1,0),FALSE)</f>
        <v>0</v>
      </c>
      <c r="D147">
        <f>VLOOKUP($B147,'Tillförd energi'!$B$1:$AS$566,MATCH(D$1,'Tillförd energi'!$B$1:$AQ$1,0),FALSE)</f>
        <v>2.9</v>
      </c>
      <c r="E147">
        <f>VLOOKUP($B147,'Tillförd energi'!$B$1:$AS$566,MATCH(E$1,'Tillförd energi'!$B$1:$AQ$1,0),FALSE)</f>
        <v>0</v>
      </c>
      <c r="F147">
        <f>VLOOKUP($B147,'Tillförd energi'!$B$1:$AS$566,MATCH(F$1,'Tillförd energi'!$B$1:$AQ$1,0),FALSE)</f>
        <v>0</v>
      </c>
      <c r="G147">
        <f>VLOOKUP($B147,'Tillförd energi'!$B$1:$AS$566,MATCH(G$1,'Tillförd energi'!$B$1:$AQ$1,0),FALSE)</f>
        <v>0</v>
      </c>
      <c r="H147">
        <f>VLOOKUP($B147,'Tillförd energi'!$B$1:$AS$566,MATCH(H$1,'Tillförd energi'!$B$1:$AQ$1,0),FALSE)</f>
        <v>0</v>
      </c>
      <c r="I147">
        <f>VLOOKUP($B147,'Tillförd energi'!$B$1:$AS$566,MATCH(I$1,'Tillförd energi'!$B$1:$AQ$1,0),FALSE)</f>
        <v>0</v>
      </c>
      <c r="J147">
        <f>VLOOKUP($B147,'Tillförd energi'!$B$1:$AS$566,MATCH(J$1,'Tillförd energi'!$B$1:$AQ$1,0),FALSE)</f>
        <v>0</v>
      </c>
      <c r="K147">
        <v>0</v>
      </c>
      <c r="L147">
        <f>VLOOKUP($B147,'Tillförd energi'!$B$1:$AS$566,MATCH(L$1,'Tillförd energi'!$B$1:$AQ$1,0),FALSE)</f>
        <v>0</v>
      </c>
      <c r="M147">
        <f>VLOOKUP($B147,'Tillförd energi'!$B$1:$AS$566,MATCH(M$1,'Tillförd energi'!$B$1:$AQ$1,0),FALSE)</f>
        <v>0</v>
      </c>
      <c r="N147">
        <f>VLOOKUP($B147,'Tillförd energi'!$B$1:$AS$566,MATCH(N$1,'Tillförd energi'!$B$1:$AQ$1,0),FALSE)</f>
        <v>0</v>
      </c>
      <c r="O147">
        <f>VLOOKUP($B147,'Tillförd energi'!$B$1:$AS$566,MATCH(O$1,'Tillförd energi'!$B$1:$AQ$1,0),FALSE)</f>
        <v>0</v>
      </c>
      <c r="P147">
        <f>VLOOKUP($B147,'Tillförd energi'!$B$1:$AS$566,MATCH(P$1,'Tillförd energi'!$B$1:$AQ$1,0),FALSE)</f>
        <v>62.9</v>
      </c>
      <c r="Q147">
        <f>VLOOKUP($B147,'Tillförd energi'!$B$1:$AS$566,MATCH(Q$1,'Tillförd energi'!$B$1:$AQ$1,0),FALSE)</f>
        <v>0</v>
      </c>
      <c r="R147">
        <f>VLOOKUP($B147,'Tillförd energi'!$B$1:$AS$566,MATCH(R$1,'Tillförd energi'!$B$1:$AQ$1,0),FALSE)</f>
        <v>10.4</v>
      </c>
      <c r="S147">
        <f>VLOOKUP($B147,'Tillförd energi'!$B$1:$AS$566,MATCH(S$1,'Tillförd energi'!$B$1:$AQ$1,0),FALSE)</f>
        <v>0</v>
      </c>
      <c r="T147">
        <f>VLOOKUP($B147,'Tillförd energi'!$B$1:$AS$566,MATCH(T$1,'Tillförd energi'!$B$1:$AQ$1,0),FALSE)</f>
        <v>0</v>
      </c>
      <c r="U147">
        <f>VLOOKUP($B147,'Tillförd energi'!$B$1:$AS$566,MATCH(U$1,'Tillförd energi'!$B$1:$AQ$1,0),FALSE)</f>
        <v>0</v>
      </c>
      <c r="V147">
        <f>VLOOKUP($B147,'Tillförd energi'!$B$1:$AS$566,MATCH(V$1,'Tillförd energi'!$B$1:$AQ$1,0),FALSE)</f>
        <v>0</v>
      </c>
      <c r="W147">
        <f>VLOOKUP($B147,'Tillförd energi'!$B$1:$AS$566,MATCH(W$1,'Tillförd energi'!$B$1:$AQ$1,0),FALSE)</f>
        <v>0</v>
      </c>
      <c r="X147">
        <f>VLOOKUP($B147,'Tillförd energi'!$B$1:$AS$566,MATCH(X$1,'Tillförd energi'!$B$1:$AQ$1,0),FALSE)</f>
        <v>0</v>
      </c>
      <c r="Y147">
        <f>VLOOKUP($B147,'Tillförd energi'!$B$1:$AS$566,MATCH(Y$1,'Tillförd energi'!$B$1:$AQ$1,0),FALSE)</f>
        <v>0</v>
      </c>
      <c r="Z147">
        <f>VLOOKUP($B147,'Tillförd energi'!$B$1:$AS$566,MATCH(Z$1,'Tillförd energi'!$B$1:$AQ$1,0),FALSE)</f>
        <v>0.8</v>
      </c>
      <c r="AA147">
        <f>VLOOKUP($B147,'Tillförd energi'!$B$1:$AS$566,MATCH(AA$1,'Tillförd energi'!$B$1:$AQ$1,0),FALSE)</f>
        <v>0</v>
      </c>
      <c r="AB147">
        <f>VLOOKUP($B147,'Tillförd energi'!$B$1:$AS$566,MATCH(AB$1,'Tillförd energi'!$B$1:$AQ$1,0),FALSE)</f>
        <v>0</v>
      </c>
      <c r="AC147">
        <f>VLOOKUP($B147,'Tillförd energi'!$B$1:$AS$566,MATCH(AC$1,'Tillförd energi'!$B$1:$AQ$1,0),FALSE)</f>
        <v>5.6</v>
      </c>
      <c r="AD147">
        <f>VLOOKUP($B147,'Tillförd energi'!$B$1:$AS$566,MATCH(AD$1,'Tillförd energi'!$B$1:$AQ$1,0),FALSE)</f>
        <v>0</v>
      </c>
      <c r="AE147">
        <f>VLOOKUP($B147,'Tillförd energi'!$B$1:$AS$566,MATCH(AE$1,'Tillförd energi'!$B$1:$AQ$1,0),FALSE)</f>
        <v>0</v>
      </c>
      <c r="AF147">
        <f>VLOOKUP($B147,'Tillförd energi'!$B$1:$AS$566,MATCH(AF$1,'Tillförd energi'!$B$1:$AQ$1,0),FALSE)</f>
        <v>1.5468</v>
      </c>
      <c r="AG147">
        <f>IFERROR(VLOOKUP(B147,Miljö!$B$1:$S$476,9,FALSE)/1,0)</f>
        <v>0</v>
      </c>
      <c r="AI147">
        <f t="shared" si="16"/>
        <v>84.146799999999999</v>
      </c>
      <c r="AJ147">
        <f t="shared" si="17"/>
        <v>84.146799999999999</v>
      </c>
      <c r="AK147">
        <f>IF(ISERROR(1/VLOOKUP($B147,Leveranser!$B$1:$S$500,MATCH("såld värme (gwh)",Leveranser!$B$1:$S$1,0),FALSE)),"",VLOOKUP($B147,Leveranser!$B$1:$S$500,MATCH("såld värme (gwh)",Leveranser!$B$1:$S$1,0),FALSE))</f>
        <v>51.56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37">
        <f t="shared" si="18"/>
        <v>0.61273869000366032</v>
      </c>
      <c r="AP147" t="str">
        <f>VLOOKUP($B147,Miljövärden!$B$1:$H$446,7,FALSE)</f>
        <v>Ja</v>
      </c>
      <c r="AQ147" t="str">
        <f>VLOOKUP($B147,Miljövärden!$B$1:$H$446,6,FALSE)</f>
        <v>Ja</v>
      </c>
      <c r="AU147">
        <f t="shared" si="19"/>
        <v>2.3468</v>
      </c>
      <c r="AV147">
        <f t="shared" si="20"/>
        <v>0</v>
      </c>
      <c r="AW147">
        <f t="shared" si="21"/>
        <v>62.9</v>
      </c>
      <c r="AX147">
        <f t="shared" si="22"/>
        <v>10.4</v>
      </c>
      <c r="AZ147">
        <f t="shared" si="23"/>
        <v>73.3</v>
      </c>
    </row>
    <row r="148" spans="1:52" customFormat="1" x14ac:dyDescent="0.25">
      <c r="A148" s="2" t="s">
        <v>231</v>
      </c>
      <c r="B148" s="2" t="s">
        <v>235</v>
      </c>
      <c r="C148">
        <f>VLOOKUP($B148,'Tillförd energi'!$B$1:$AS$566,MATCH(C$1,'Tillförd energi'!$B$1:$AQ$1,0),FALSE)</f>
        <v>0</v>
      </c>
      <c r="D148">
        <f>VLOOKUP($B148,'Tillförd energi'!$B$1:$AS$566,MATCH(D$1,'Tillförd energi'!$B$1:$AQ$1,0),FALSE)</f>
        <v>0.3</v>
      </c>
      <c r="E148">
        <f>VLOOKUP($B148,'Tillförd energi'!$B$1:$AS$566,MATCH(E$1,'Tillförd energi'!$B$1:$AQ$1,0),FALSE)</f>
        <v>0</v>
      </c>
      <c r="F148">
        <f>VLOOKUP($B148,'Tillförd energi'!$B$1:$AS$566,MATCH(F$1,'Tillförd energi'!$B$1:$AQ$1,0),FALSE)</f>
        <v>1.1000000000000001</v>
      </c>
      <c r="G148">
        <f>VLOOKUP($B148,'Tillförd energi'!$B$1:$AS$566,MATCH(G$1,'Tillförd energi'!$B$1:$AQ$1,0),FALSE)</f>
        <v>0</v>
      </c>
      <c r="H148">
        <f>VLOOKUP($B148,'Tillförd energi'!$B$1:$AS$566,MATCH(H$1,'Tillförd energi'!$B$1:$AQ$1,0),FALSE)</f>
        <v>0</v>
      </c>
      <c r="I148">
        <f>VLOOKUP($B148,'Tillförd energi'!$B$1:$AS$566,MATCH(I$1,'Tillförd energi'!$B$1:$AQ$1,0),FALSE)</f>
        <v>0</v>
      </c>
      <c r="J148">
        <f>VLOOKUP($B148,'Tillförd energi'!$B$1:$AS$566,MATCH(J$1,'Tillförd energi'!$B$1:$AQ$1,0),FALSE)</f>
        <v>0</v>
      </c>
      <c r="K148">
        <v>0</v>
      </c>
      <c r="L148">
        <f>VLOOKUP($B148,'Tillförd energi'!$B$1:$AS$566,MATCH(L$1,'Tillförd energi'!$B$1:$AQ$1,0),FALSE)</f>
        <v>45.877200000000002</v>
      </c>
      <c r="M148">
        <f>VLOOKUP($B148,'Tillförd energi'!$B$1:$AS$566,MATCH(M$1,'Tillförd energi'!$B$1:$AQ$1,0),FALSE)</f>
        <v>48.017099999999999</v>
      </c>
      <c r="N148">
        <f>VLOOKUP($B148,'Tillförd energi'!$B$1:$AS$566,MATCH(N$1,'Tillförd energi'!$B$1:$AQ$1,0),FALSE)</f>
        <v>20.2928</v>
      </c>
      <c r="O148">
        <f>VLOOKUP($B148,'Tillförd energi'!$B$1:$AS$566,MATCH(O$1,'Tillförd energi'!$B$1:$AQ$1,0),FALSE)</f>
        <v>32.154299999999999</v>
      </c>
      <c r="P148">
        <f>VLOOKUP($B148,'Tillförd energi'!$B$1:$AS$566,MATCH(P$1,'Tillförd energi'!$B$1:$AQ$1,0),FALSE)</f>
        <v>123.751</v>
      </c>
      <c r="Q148">
        <f>VLOOKUP($B148,'Tillförd energi'!$B$1:$AS$566,MATCH(Q$1,'Tillförd energi'!$B$1:$AQ$1,0),FALSE)</f>
        <v>55.8733</v>
      </c>
      <c r="R148">
        <f>VLOOKUP($B148,'Tillförd energi'!$B$1:$AS$566,MATCH(R$1,'Tillförd energi'!$B$1:$AQ$1,0),FALSE)</f>
        <v>9.2889100000000002E-2</v>
      </c>
      <c r="S148">
        <f>VLOOKUP($B148,'Tillförd energi'!$B$1:$AS$566,MATCH(S$1,'Tillförd energi'!$B$1:$AQ$1,0),FALSE)</f>
        <v>3.7441900000000001</v>
      </c>
      <c r="T148">
        <f>VLOOKUP($B148,'Tillförd energi'!$B$1:$AS$566,MATCH(T$1,'Tillförd energi'!$B$1:$AQ$1,0),FALSE)</f>
        <v>0</v>
      </c>
      <c r="U148">
        <f>VLOOKUP($B148,'Tillförd energi'!$B$1:$AS$566,MATCH(U$1,'Tillförd energi'!$B$1:$AQ$1,0),FALSE)</f>
        <v>0</v>
      </c>
      <c r="V148">
        <f>VLOOKUP($B148,'Tillförd energi'!$B$1:$AS$566,MATCH(V$1,'Tillförd energi'!$B$1:$AQ$1,0),FALSE)</f>
        <v>0</v>
      </c>
      <c r="W148">
        <f>VLOOKUP($B148,'Tillförd energi'!$B$1:$AS$566,MATCH(W$1,'Tillförd energi'!$B$1:$AQ$1,0),FALSE)</f>
        <v>0</v>
      </c>
      <c r="X148">
        <f>VLOOKUP($B148,'Tillförd energi'!$B$1:$AS$566,MATCH(X$1,'Tillförd energi'!$B$1:$AQ$1,0),FALSE)</f>
        <v>0</v>
      </c>
      <c r="Y148">
        <f>VLOOKUP($B148,'Tillförd energi'!$B$1:$AS$566,MATCH(Y$1,'Tillförd energi'!$B$1:$AQ$1,0),FALSE)</f>
        <v>26.643699999999999</v>
      </c>
      <c r="Z148">
        <f>VLOOKUP($B148,'Tillförd energi'!$B$1:$AS$566,MATCH(Z$1,'Tillförd energi'!$B$1:$AQ$1,0),FALSE)</f>
        <v>0</v>
      </c>
      <c r="AA148">
        <f>VLOOKUP($B148,'Tillförd energi'!$B$1:$AS$566,MATCH(AA$1,'Tillförd energi'!$B$1:$AQ$1,0),FALSE)</f>
        <v>0</v>
      </c>
      <c r="AB148">
        <f>VLOOKUP($B148,'Tillförd energi'!$B$1:$AS$566,MATCH(AB$1,'Tillförd energi'!$B$1:$AQ$1,0),FALSE)</f>
        <v>0</v>
      </c>
      <c r="AC148">
        <f>VLOOKUP($B148,'Tillförd energi'!$B$1:$AS$566,MATCH(AC$1,'Tillförd energi'!$B$1:$AQ$1,0),FALSE)</f>
        <v>136.9</v>
      </c>
      <c r="AD148">
        <f>VLOOKUP($B148,'Tillförd energi'!$B$1:$AS$566,MATCH(AD$1,'Tillförd energi'!$B$1:$AQ$1,0),FALSE)</f>
        <v>2.7</v>
      </c>
      <c r="AE148">
        <f>VLOOKUP($B148,'Tillförd energi'!$B$1:$AS$566,MATCH(AE$1,'Tillförd energi'!$B$1:$AQ$1,0),FALSE)</f>
        <v>0</v>
      </c>
      <c r="AF148">
        <f>VLOOKUP($B148,'Tillförd energi'!$B$1:$AS$566,MATCH(AF$1,'Tillförd energi'!$B$1:$AQ$1,0),FALSE)</f>
        <v>15.4245</v>
      </c>
      <c r="AG148">
        <f>IFERROR(VLOOKUP(B148,Miljö!$B$1:$S$476,9,FALSE)/1,0)</f>
        <v>0</v>
      </c>
      <c r="AI148">
        <f t="shared" si="16"/>
        <v>512.8709791</v>
      </c>
      <c r="AJ148">
        <f t="shared" si="17"/>
        <v>512.8709791</v>
      </c>
      <c r="AK148">
        <f>IF(ISERROR(1/VLOOKUP($B148,Leveranser!$B$1:$S$500,MATCH("såld värme (gwh)",Leveranser!$B$1:$S$1,0),FALSE)),"",VLOOKUP($B148,Leveranser!$B$1:$S$500,MATCH("såld värme (gwh)",Leveranser!$B$1:$S$1,0),FALSE))</f>
        <v>514.15</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1.387</v>
      </c>
      <c r="AN148" s="137">
        <f t="shared" si="18"/>
        <v>1.0024938453375631</v>
      </c>
      <c r="AP148" t="str">
        <f>VLOOKUP($B148,Miljövärden!$B$1:$H$446,7,FALSE)</f>
        <v>Ja</v>
      </c>
      <c r="AQ148" t="str">
        <f>VLOOKUP($B148,Miljövärden!$B$1:$H$446,6,FALSE)</f>
        <v>Ja</v>
      </c>
      <c r="AU148">
        <f t="shared" si="19"/>
        <v>15.4245</v>
      </c>
      <c r="AV148">
        <f t="shared" si="20"/>
        <v>0</v>
      </c>
      <c r="AW148">
        <f t="shared" si="21"/>
        <v>280.08850000000001</v>
      </c>
      <c r="AX148">
        <f t="shared" si="22"/>
        <v>3.8370791</v>
      </c>
      <c r="AZ148">
        <f t="shared" si="23"/>
        <v>329.80277909999995</v>
      </c>
    </row>
    <row r="149" spans="1:52" customFormat="1" x14ac:dyDescent="0.25">
      <c r="A149" s="2" t="s">
        <v>238</v>
      </c>
      <c r="B149" s="2" t="s">
        <v>239</v>
      </c>
      <c r="C149">
        <f>VLOOKUP($B149,'Tillförd energi'!$B$1:$AS$566,MATCH(C$1,'Tillförd energi'!$B$1:$AQ$1,0),FALSE)</f>
        <v>0</v>
      </c>
      <c r="D149">
        <f>VLOOKUP($B149,'Tillförd energi'!$B$1:$AS$566,MATCH(D$1,'Tillförd energi'!$B$1:$AQ$1,0),FALSE)</f>
        <v>0.43099999999999999</v>
      </c>
      <c r="E149">
        <f>VLOOKUP($B149,'Tillförd energi'!$B$1:$AS$566,MATCH(E$1,'Tillförd energi'!$B$1:$AQ$1,0),FALSE)</f>
        <v>0</v>
      </c>
      <c r="F149">
        <f>VLOOKUP($B149,'Tillförd energi'!$B$1:$AS$566,MATCH(F$1,'Tillförd energi'!$B$1:$AQ$1,0),FALSE)</f>
        <v>0</v>
      </c>
      <c r="G149">
        <f>VLOOKUP($B149,'Tillförd energi'!$B$1:$AS$566,MATCH(G$1,'Tillförd energi'!$B$1:$AQ$1,0),FALSE)</f>
        <v>0</v>
      </c>
      <c r="H149">
        <f>VLOOKUP($B149,'Tillförd energi'!$B$1:$AS$566,MATCH(H$1,'Tillförd energi'!$B$1:$AQ$1,0),FALSE)</f>
        <v>0</v>
      </c>
      <c r="I149">
        <f>VLOOKUP($B149,'Tillförd energi'!$B$1:$AS$566,MATCH(I$1,'Tillförd energi'!$B$1:$AQ$1,0),FALSE)</f>
        <v>0</v>
      </c>
      <c r="J149">
        <f>VLOOKUP($B149,'Tillförd energi'!$B$1:$AS$566,MATCH(J$1,'Tillförd energi'!$B$1:$AQ$1,0),FALSE)</f>
        <v>0</v>
      </c>
      <c r="K149">
        <v>0</v>
      </c>
      <c r="L149">
        <f>VLOOKUP($B149,'Tillförd energi'!$B$1:$AS$566,MATCH(L$1,'Tillförd energi'!$B$1:$AQ$1,0),FALSE)</f>
        <v>0</v>
      </c>
      <c r="M149">
        <f>VLOOKUP($B149,'Tillförd energi'!$B$1:$AS$566,MATCH(M$1,'Tillförd energi'!$B$1:$AQ$1,0),FALSE)</f>
        <v>0</v>
      </c>
      <c r="N149">
        <f>VLOOKUP($B149,'Tillförd energi'!$B$1:$AS$566,MATCH(N$1,'Tillförd energi'!$B$1:$AQ$1,0),FALSE)</f>
        <v>4.6399999999999997</v>
      </c>
      <c r="O149">
        <f>VLOOKUP($B149,'Tillförd energi'!$B$1:$AS$566,MATCH(O$1,'Tillförd energi'!$B$1:$AQ$1,0),FALSE)</f>
        <v>0</v>
      </c>
      <c r="P149">
        <f>VLOOKUP($B149,'Tillförd energi'!$B$1:$AS$566,MATCH(P$1,'Tillförd energi'!$B$1:$AQ$1,0),FALSE)</f>
        <v>9.49</v>
      </c>
      <c r="Q149">
        <f>VLOOKUP($B149,'Tillförd energi'!$B$1:$AS$566,MATCH(Q$1,'Tillförd energi'!$B$1:$AQ$1,0),FALSE)</f>
        <v>0</v>
      </c>
      <c r="R149">
        <f>VLOOKUP($B149,'Tillförd energi'!$B$1:$AS$566,MATCH(R$1,'Tillförd energi'!$B$1:$AQ$1,0),FALSE)</f>
        <v>0</v>
      </c>
      <c r="S149">
        <f>VLOOKUP($B149,'Tillförd energi'!$B$1:$AS$566,MATCH(S$1,'Tillförd energi'!$B$1:$AQ$1,0),FALSE)</f>
        <v>0</v>
      </c>
      <c r="T149">
        <f>VLOOKUP($B149,'Tillförd energi'!$B$1:$AS$566,MATCH(T$1,'Tillförd energi'!$B$1:$AQ$1,0),FALSE)</f>
        <v>0</v>
      </c>
      <c r="U149">
        <f>VLOOKUP($B149,'Tillförd energi'!$B$1:$AS$566,MATCH(U$1,'Tillförd energi'!$B$1:$AQ$1,0),FALSE)</f>
        <v>0</v>
      </c>
      <c r="V149">
        <f>VLOOKUP($B149,'Tillförd energi'!$B$1:$AS$566,MATCH(V$1,'Tillförd energi'!$B$1:$AQ$1,0),FALSE)</f>
        <v>0</v>
      </c>
      <c r="W149">
        <f>VLOOKUP($B149,'Tillförd energi'!$B$1:$AS$566,MATCH(W$1,'Tillförd energi'!$B$1:$AQ$1,0),FALSE)</f>
        <v>0</v>
      </c>
      <c r="X149">
        <f>VLOOKUP($B149,'Tillförd energi'!$B$1:$AS$566,MATCH(X$1,'Tillförd energi'!$B$1:$AQ$1,0),FALSE)</f>
        <v>0</v>
      </c>
      <c r="Y149">
        <f>VLOOKUP($B149,'Tillförd energi'!$B$1:$AS$566,MATCH(Y$1,'Tillförd energi'!$B$1:$AQ$1,0),FALSE)</f>
        <v>0</v>
      </c>
      <c r="Z149">
        <f>VLOOKUP($B149,'Tillförd energi'!$B$1:$AS$566,MATCH(Z$1,'Tillförd energi'!$B$1:$AQ$1,0),FALSE)</f>
        <v>0</v>
      </c>
      <c r="AA149">
        <f>VLOOKUP($B149,'Tillförd energi'!$B$1:$AS$566,MATCH(AA$1,'Tillförd energi'!$B$1:$AQ$1,0),FALSE)</f>
        <v>0</v>
      </c>
      <c r="AB149">
        <f>VLOOKUP($B149,'Tillförd energi'!$B$1:$AS$566,MATCH(AB$1,'Tillförd energi'!$B$1:$AQ$1,0),FALSE)</f>
        <v>0</v>
      </c>
      <c r="AC149">
        <f>VLOOKUP($B149,'Tillförd energi'!$B$1:$AS$566,MATCH(AC$1,'Tillförd energi'!$B$1:$AQ$1,0),FALSE)</f>
        <v>1.91</v>
      </c>
      <c r="AD149">
        <f>VLOOKUP($B149,'Tillförd energi'!$B$1:$AS$566,MATCH(AD$1,'Tillförd energi'!$B$1:$AQ$1,0),FALSE)</f>
        <v>0</v>
      </c>
      <c r="AE149">
        <f>VLOOKUP($B149,'Tillförd energi'!$B$1:$AS$566,MATCH(AE$1,'Tillförd energi'!$B$1:$AQ$1,0),FALSE)</f>
        <v>0</v>
      </c>
      <c r="AF149">
        <f>VLOOKUP($B149,'Tillförd energi'!$B$1:$AS$566,MATCH(AF$1,'Tillförd energi'!$B$1:$AQ$1,0),FALSE)</f>
        <v>0.43</v>
      </c>
      <c r="AG149">
        <f>IFERROR(VLOOKUP(B149,Miljö!$B$1:$S$476,9,FALSE)/1,0)</f>
        <v>0</v>
      </c>
      <c r="AI149">
        <f t="shared" si="16"/>
        <v>16.901</v>
      </c>
      <c r="AJ149">
        <f t="shared" si="17"/>
        <v>16.901</v>
      </c>
      <c r="AK149">
        <f>IF(ISERROR(1/VLOOKUP($B149,Leveranser!$B$1:$S$500,MATCH("såld värme (gwh)",Leveranser!$B$1:$S$1,0),FALSE)),"",VLOOKUP($B149,Leveranser!$B$1:$S$500,MATCH("såld värme (gwh)",Leveranser!$B$1:$S$1,0),FALSE))</f>
        <v>11.76</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37">
        <f t="shared" si="18"/>
        <v>0.69581681557304298</v>
      </c>
      <c r="AP149" t="str">
        <f>VLOOKUP($B149,Miljövärden!$B$1:$H$446,7,FALSE)</f>
        <v>Ja</v>
      </c>
      <c r="AQ149" t="str">
        <f>VLOOKUP($B149,Miljövärden!$B$1:$H$446,6,FALSE)</f>
        <v>Ja</v>
      </c>
      <c r="AU149">
        <f t="shared" si="19"/>
        <v>0.43</v>
      </c>
      <c r="AV149">
        <f t="shared" si="20"/>
        <v>0</v>
      </c>
      <c r="AW149">
        <f t="shared" si="21"/>
        <v>14.129999999999999</v>
      </c>
      <c r="AX149">
        <f t="shared" si="22"/>
        <v>0</v>
      </c>
      <c r="AZ149">
        <f t="shared" si="23"/>
        <v>14.129999999999999</v>
      </c>
    </row>
    <row r="150" spans="1:52" customFormat="1" x14ac:dyDescent="0.25">
      <c r="A150" s="2" t="s">
        <v>238</v>
      </c>
      <c r="B150" s="2" t="s">
        <v>240</v>
      </c>
      <c r="C150">
        <f>VLOOKUP($B150,'Tillförd energi'!$B$1:$AS$566,MATCH(C$1,'Tillförd energi'!$B$1:$AQ$1,0),FALSE)</f>
        <v>0</v>
      </c>
      <c r="D150">
        <f>VLOOKUP($B150,'Tillförd energi'!$B$1:$AS$566,MATCH(D$1,'Tillförd energi'!$B$1:$AQ$1,0),FALSE)</f>
        <v>3.5803400000000001</v>
      </c>
      <c r="E150">
        <f>VLOOKUP($B150,'Tillförd energi'!$B$1:$AS$566,MATCH(E$1,'Tillförd energi'!$B$1:$AQ$1,0),FALSE)</f>
        <v>0</v>
      </c>
      <c r="F150">
        <f>VLOOKUP($B150,'Tillförd energi'!$B$1:$AS$566,MATCH(F$1,'Tillförd energi'!$B$1:$AQ$1,0),FALSE)</f>
        <v>21.38</v>
      </c>
      <c r="G150">
        <f>VLOOKUP($B150,'Tillförd energi'!$B$1:$AS$566,MATCH(G$1,'Tillförd energi'!$B$1:$AQ$1,0),FALSE)</f>
        <v>0</v>
      </c>
      <c r="H150">
        <f>VLOOKUP($B150,'Tillförd energi'!$B$1:$AS$566,MATCH(H$1,'Tillförd energi'!$B$1:$AQ$1,0),FALSE)</f>
        <v>0</v>
      </c>
      <c r="I150">
        <f>VLOOKUP($B150,'Tillförd energi'!$B$1:$AS$566,MATCH(I$1,'Tillförd energi'!$B$1:$AQ$1,0),FALSE)</f>
        <v>264.56799999999998</v>
      </c>
      <c r="J150">
        <f>VLOOKUP($B150,'Tillförd energi'!$B$1:$AS$566,MATCH(J$1,'Tillförd energi'!$B$1:$AQ$1,0),FALSE)</f>
        <v>0</v>
      </c>
      <c r="K150">
        <v>0</v>
      </c>
      <c r="L150">
        <f>VLOOKUP($B150,'Tillförd energi'!$B$1:$AS$566,MATCH(L$1,'Tillförd energi'!$B$1:$AQ$1,0),FALSE)</f>
        <v>0</v>
      </c>
      <c r="M150">
        <f>VLOOKUP($B150,'Tillförd energi'!$B$1:$AS$566,MATCH(M$1,'Tillförd energi'!$B$1:$AQ$1,0),FALSE)</f>
        <v>20.604199999999999</v>
      </c>
      <c r="N150">
        <f>VLOOKUP($B150,'Tillförd energi'!$B$1:$AS$566,MATCH(N$1,'Tillförd energi'!$B$1:$AQ$1,0),FALSE)</f>
        <v>133.28700000000001</v>
      </c>
      <c r="O150">
        <f>VLOOKUP($B150,'Tillförd energi'!$B$1:$AS$566,MATCH(O$1,'Tillförd energi'!$B$1:$AQ$1,0),FALSE)</f>
        <v>5.80647</v>
      </c>
      <c r="P150">
        <f>VLOOKUP($B150,'Tillförd energi'!$B$1:$AS$566,MATCH(P$1,'Tillförd energi'!$B$1:$AQ$1,0),FALSE)</f>
        <v>31.8035</v>
      </c>
      <c r="Q150">
        <f>VLOOKUP($B150,'Tillförd energi'!$B$1:$AS$566,MATCH(Q$1,'Tillförd energi'!$B$1:$AQ$1,0),FALSE)</f>
        <v>1.65493</v>
      </c>
      <c r="R150">
        <f>VLOOKUP($B150,'Tillförd energi'!$B$1:$AS$566,MATCH(R$1,'Tillförd energi'!$B$1:$AQ$1,0),FALSE)</f>
        <v>13.48</v>
      </c>
      <c r="S150">
        <f>VLOOKUP($B150,'Tillförd energi'!$B$1:$AS$566,MATCH(S$1,'Tillförd energi'!$B$1:$AQ$1,0),FALSE)</f>
        <v>0</v>
      </c>
      <c r="T150">
        <f>VLOOKUP($B150,'Tillförd energi'!$B$1:$AS$566,MATCH(T$1,'Tillförd energi'!$B$1:$AQ$1,0),FALSE)</f>
        <v>33.08</v>
      </c>
      <c r="U150">
        <f>VLOOKUP($B150,'Tillförd energi'!$B$1:$AS$566,MATCH(U$1,'Tillförd energi'!$B$1:$AQ$1,0),FALSE)</f>
        <v>0</v>
      </c>
      <c r="V150">
        <f>VLOOKUP($B150,'Tillförd energi'!$B$1:$AS$566,MATCH(V$1,'Tillförd energi'!$B$1:$AQ$1,0),FALSE)</f>
        <v>0</v>
      </c>
      <c r="W150">
        <f>VLOOKUP($B150,'Tillförd energi'!$B$1:$AS$566,MATCH(W$1,'Tillförd energi'!$B$1:$AQ$1,0),FALSE)</f>
        <v>0</v>
      </c>
      <c r="X150">
        <f>VLOOKUP($B150,'Tillförd energi'!$B$1:$AS$566,MATCH(X$1,'Tillförd energi'!$B$1:$AQ$1,0),FALSE)</f>
        <v>0</v>
      </c>
      <c r="Y150">
        <f>VLOOKUP($B150,'Tillförd energi'!$B$1:$AS$566,MATCH(Y$1,'Tillförd energi'!$B$1:$AQ$1,0),FALSE)</f>
        <v>0</v>
      </c>
      <c r="Z150">
        <f>VLOOKUP($B150,'Tillförd energi'!$B$1:$AS$566,MATCH(Z$1,'Tillförd energi'!$B$1:$AQ$1,0),FALSE)</f>
        <v>0</v>
      </c>
      <c r="AA150">
        <f>VLOOKUP($B150,'Tillförd energi'!$B$1:$AS$566,MATCH(AA$1,'Tillförd energi'!$B$1:$AQ$1,0),FALSE)</f>
        <v>7.46</v>
      </c>
      <c r="AB150">
        <f>VLOOKUP($B150,'Tillförd energi'!$B$1:$AS$566,MATCH(AB$1,'Tillförd energi'!$B$1:$AQ$1,0),FALSE)</f>
        <v>15.73</v>
      </c>
      <c r="AC150">
        <f>VLOOKUP($B150,'Tillförd energi'!$B$1:$AS$566,MATCH(AC$1,'Tillförd energi'!$B$1:$AQ$1,0),FALSE)</f>
        <v>105.58</v>
      </c>
      <c r="AD150">
        <f>VLOOKUP($B150,'Tillförd energi'!$B$1:$AS$566,MATCH(AD$1,'Tillförd energi'!$B$1:$AQ$1,0),FALSE)</f>
        <v>0</v>
      </c>
      <c r="AE150">
        <f>VLOOKUP($B150,'Tillförd energi'!$B$1:$AS$566,MATCH(AE$1,'Tillförd energi'!$B$1:$AQ$1,0),FALSE)</f>
        <v>0</v>
      </c>
      <c r="AF150">
        <f>VLOOKUP($B150,'Tillförd energi'!$B$1:$AS$566,MATCH(AF$1,'Tillförd energi'!$B$1:$AQ$1,0),FALSE)</f>
        <v>28.084499999999998</v>
      </c>
      <c r="AG150">
        <f>IFERROR(VLOOKUP(B150,Miljö!$B$1:$S$476,9,FALSE)/1,0)</f>
        <v>0</v>
      </c>
      <c r="AI150">
        <f t="shared" si="16"/>
        <v>686.09894000000008</v>
      </c>
      <c r="AJ150">
        <f t="shared" si="17"/>
        <v>686.09894000000008</v>
      </c>
      <c r="AK150">
        <f>IF(ISERROR(1/VLOOKUP($B150,Leveranser!$B$1:$S$500,MATCH("såld värme (gwh)",Leveranser!$B$1:$S$1,0),FALSE)),"",VLOOKUP($B150,Leveranser!$B$1:$S$500,MATCH("såld värme (gwh)",Leveranser!$B$1:$S$1,0),FALSE))</f>
        <v>631.38900000000001</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7.7841680000000002</v>
      </c>
      <c r="AN150" s="137">
        <f t="shared" si="18"/>
        <v>0.92025940165422782</v>
      </c>
      <c r="AP150" t="str">
        <f>VLOOKUP($B150,Miljövärden!$B$1:$H$446,7,FALSE)</f>
        <v>Ja</v>
      </c>
      <c r="AQ150" t="str">
        <f>VLOOKUP($B150,Miljövärden!$B$1:$H$446,6,FALSE)</f>
        <v>Ja</v>
      </c>
      <c r="AU150">
        <f t="shared" si="19"/>
        <v>35.544499999999999</v>
      </c>
      <c r="AV150">
        <f t="shared" si="20"/>
        <v>0</v>
      </c>
      <c r="AW150">
        <f t="shared" si="21"/>
        <v>193.15610000000001</v>
      </c>
      <c r="AX150">
        <f t="shared" si="22"/>
        <v>46.56</v>
      </c>
      <c r="AZ150">
        <f t="shared" si="23"/>
        <v>239.71609999999998</v>
      </c>
    </row>
    <row r="151" spans="1:52" customFormat="1" x14ac:dyDescent="0.25">
      <c r="A151" s="2" t="s">
        <v>238</v>
      </c>
      <c r="B151" s="2" t="s">
        <v>241</v>
      </c>
      <c r="C151">
        <f>VLOOKUP($B151,'Tillförd energi'!$B$1:$AS$566,MATCH(C$1,'Tillförd energi'!$B$1:$AQ$1,0),FALSE)</f>
        <v>0</v>
      </c>
      <c r="D151">
        <f>VLOOKUP($B151,'Tillförd energi'!$B$1:$AS$566,MATCH(D$1,'Tillförd energi'!$B$1:$AQ$1,0),FALSE)</f>
        <v>6.5000000000000002E-2</v>
      </c>
      <c r="E151">
        <f>VLOOKUP($B151,'Tillförd energi'!$B$1:$AS$566,MATCH(E$1,'Tillförd energi'!$B$1:$AQ$1,0),FALSE)</f>
        <v>0</v>
      </c>
      <c r="F151">
        <f>VLOOKUP($B151,'Tillförd energi'!$B$1:$AS$566,MATCH(F$1,'Tillförd energi'!$B$1:$AQ$1,0),FALSE)</f>
        <v>0</v>
      </c>
      <c r="G151">
        <f>VLOOKUP($B151,'Tillförd energi'!$B$1:$AS$566,MATCH(G$1,'Tillförd energi'!$B$1:$AQ$1,0),FALSE)</f>
        <v>0</v>
      </c>
      <c r="H151">
        <f>VLOOKUP($B151,'Tillförd energi'!$B$1:$AS$566,MATCH(H$1,'Tillförd energi'!$B$1:$AQ$1,0),FALSE)</f>
        <v>0</v>
      </c>
      <c r="I151">
        <f>VLOOKUP($B151,'Tillförd energi'!$B$1:$AS$566,MATCH(I$1,'Tillförd energi'!$B$1:$AQ$1,0),FALSE)</f>
        <v>0</v>
      </c>
      <c r="J151">
        <f>VLOOKUP($B151,'Tillförd energi'!$B$1:$AS$566,MATCH(J$1,'Tillförd energi'!$B$1:$AQ$1,0),FALSE)</f>
        <v>0</v>
      </c>
      <c r="K151">
        <v>0</v>
      </c>
      <c r="L151">
        <f>VLOOKUP($B151,'Tillförd energi'!$B$1:$AS$566,MATCH(L$1,'Tillförd energi'!$B$1:$AQ$1,0),FALSE)</f>
        <v>0</v>
      </c>
      <c r="M151">
        <f>VLOOKUP($B151,'Tillförd energi'!$B$1:$AS$566,MATCH(M$1,'Tillförd energi'!$B$1:$AQ$1,0),FALSE)</f>
        <v>0</v>
      </c>
      <c r="N151">
        <f>VLOOKUP($B151,'Tillförd energi'!$B$1:$AS$566,MATCH(N$1,'Tillförd energi'!$B$1:$AQ$1,0),FALSE)</f>
        <v>0</v>
      </c>
      <c r="O151">
        <f>VLOOKUP($B151,'Tillförd energi'!$B$1:$AS$566,MATCH(O$1,'Tillförd energi'!$B$1:$AQ$1,0),FALSE)</f>
        <v>0</v>
      </c>
      <c r="P151">
        <f>VLOOKUP($B151,'Tillförd energi'!$B$1:$AS$566,MATCH(P$1,'Tillförd energi'!$B$1:$AQ$1,0),FALSE)</f>
        <v>0</v>
      </c>
      <c r="Q151">
        <f>VLOOKUP($B151,'Tillförd energi'!$B$1:$AS$566,MATCH(Q$1,'Tillförd energi'!$B$1:$AQ$1,0),FALSE)</f>
        <v>0</v>
      </c>
      <c r="R151">
        <f>VLOOKUP($B151,'Tillförd energi'!$B$1:$AS$566,MATCH(R$1,'Tillförd energi'!$B$1:$AQ$1,0),FALSE)</f>
        <v>3.0449999999999999</v>
      </c>
      <c r="S151">
        <f>VLOOKUP($B151,'Tillförd energi'!$B$1:$AS$566,MATCH(S$1,'Tillförd energi'!$B$1:$AQ$1,0),FALSE)</f>
        <v>0</v>
      </c>
      <c r="T151">
        <f>VLOOKUP($B151,'Tillförd energi'!$B$1:$AS$566,MATCH(T$1,'Tillförd energi'!$B$1:$AQ$1,0),FALSE)</f>
        <v>0</v>
      </c>
      <c r="U151">
        <f>VLOOKUP($B151,'Tillförd energi'!$B$1:$AS$566,MATCH(U$1,'Tillförd energi'!$B$1:$AQ$1,0),FALSE)</f>
        <v>0</v>
      </c>
      <c r="V151">
        <f>VLOOKUP($B151,'Tillförd energi'!$B$1:$AS$566,MATCH(V$1,'Tillförd energi'!$B$1:$AQ$1,0),FALSE)</f>
        <v>0</v>
      </c>
      <c r="W151">
        <f>VLOOKUP($B151,'Tillförd energi'!$B$1:$AS$566,MATCH(W$1,'Tillförd energi'!$B$1:$AQ$1,0),FALSE)</f>
        <v>0</v>
      </c>
      <c r="X151">
        <f>VLOOKUP($B151,'Tillförd energi'!$B$1:$AS$566,MATCH(X$1,'Tillförd energi'!$B$1:$AQ$1,0),FALSE)</f>
        <v>0</v>
      </c>
      <c r="Y151">
        <f>VLOOKUP($B151,'Tillförd energi'!$B$1:$AS$566,MATCH(Y$1,'Tillförd energi'!$B$1:$AQ$1,0),FALSE)</f>
        <v>0</v>
      </c>
      <c r="Z151">
        <f>VLOOKUP($B151,'Tillförd energi'!$B$1:$AS$566,MATCH(Z$1,'Tillförd energi'!$B$1:$AQ$1,0),FALSE)</f>
        <v>0</v>
      </c>
      <c r="AA151">
        <f>VLOOKUP($B151,'Tillförd energi'!$B$1:$AS$566,MATCH(AA$1,'Tillförd energi'!$B$1:$AQ$1,0),FALSE)</f>
        <v>0</v>
      </c>
      <c r="AB151">
        <f>VLOOKUP($B151,'Tillförd energi'!$B$1:$AS$566,MATCH(AB$1,'Tillförd energi'!$B$1:$AQ$1,0),FALSE)</f>
        <v>0</v>
      </c>
      <c r="AC151">
        <f>VLOOKUP($B151,'Tillförd energi'!$B$1:$AS$566,MATCH(AC$1,'Tillförd energi'!$B$1:$AQ$1,0),FALSE)</f>
        <v>0</v>
      </c>
      <c r="AD151">
        <f>VLOOKUP($B151,'Tillförd energi'!$B$1:$AS$566,MATCH(AD$1,'Tillförd energi'!$B$1:$AQ$1,0),FALSE)</f>
        <v>0</v>
      </c>
      <c r="AE151">
        <f>VLOOKUP($B151,'Tillförd energi'!$B$1:$AS$566,MATCH(AE$1,'Tillförd energi'!$B$1:$AQ$1,0),FALSE)</f>
        <v>0</v>
      </c>
      <c r="AF151">
        <f>VLOOKUP($B151,'Tillförd energi'!$B$1:$AS$566,MATCH(AF$1,'Tillförd energi'!$B$1:$AQ$1,0),FALSE)</f>
        <v>5.7000000000000002E-2</v>
      </c>
      <c r="AG151">
        <f>IFERROR(VLOOKUP(B151,Miljö!$B$1:$S$476,9,FALSE)/1,0)</f>
        <v>0</v>
      </c>
      <c r="AI151">
        <f t="shared" si="16"/>
        <v>3.1669999999999998</v>
      </c>
      <c r="AJ151">
        <f t="shared" si="17"/>
        <v>3.1669999999999998</v>
      </c>
      <c r="AK151">
        <f>IF(ISERROR(1/VLOOKUP($B151,Leveranser!$B$1:$S$500,MATCH("såld värme (gwh)",Leveranser!$B$1:$S$1,0),FALSE)),"",VLOOKUP($B151,Leveranser!$B$1:$S$500,MATCH("såld värme (gwh)",Leveranser!$B$1:$S$1,0),FALSE))</f>
        <v>2.88</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37">
        <f t="shared" si="18"/>
        <v>0.90937796021471429</v>
      </c>
      <c r="AP151" t="str">
        <f>VLOOKUP($B151,Miljövärden!$B$1:$H$446,7,FALSE)</f>
        <v>Ja</v>
      </c>
      <c r="AQ151" t="str">
        <f>VLOOKUP($B151,Miljövärden!$B$1:$H$446,6,FALSE)</f>
        <v>Ja</v>
      </c>
      <c r="AU151">
        <f t="shared" si="19"/>
        <v>5.7000000000000002E-2</v>
      </c>
      <c r="AV151">
        <f t="shared" si="20"/>
        <v>0</v>
      </c>
      <c r="AW151">
        <f t="shared" si="21"/>
        <v>0</v>
      </c>
      <c r="AX151">
        <f t="shared" si="22"/>
        <v>3.0449999999999999</v>
      </c>
      <c r="AZ151">
        <f t="shared" si="23"/>
        <v>3.0449999999999999</v>
      </c>
    </row>
    <row r="152" spans="1:52" customFormat="1" x14ac:dyDescent="0.25">
      <c r="A152" s="2" t="s">
        <v>238</v>
      </c>
      <c r="B152" s="2" t="s">
        <v>242</v>
      </c>
      <c r="C152">
        <f>VLOOKUP($B152,'Tillförd energi'!$B$1:$AS$566,MATCH(C$1,'Tillförd energi'!$B$1:$AQ$1,0),FALSE)</f>
        <v>0</v>
      </c>
      <c r="D152">
        <f>VLOOKUP($B152,'Tillförd energi'!$B$1:$AS$566,MATCH(D$1,'Tillförd energi'!$B$1:$AQ$1,0),FALSE)</f>
        <v>6.5000000000000002E-2</v>
      </c>
      <c r="E152">
        <f>VLOOKUP($B152,'Tillförd energi'!$B$1:$AS$566,MATCH(E$1,'Tillförd energi'!$B$1:$AQ$1,0),FALSE)</f>
        <v>0</v>
      </c>
      <c r="F152">
        <f>VLOOKUP($B152,'Tillförd energi'!$B$1:$AS$566,MATCH(F$1,'Tillförd energi'!$B$1:$AQ$1,0),FALSE)</f>
        <v>0</v>
      </c>
      <c r="G152">
        <f>VLOOKUP($B152,'Tillförd energi'!$B$1:$AS$566,MATCH(G$1,'Tillförd energi'!$B$1:$AQ$1,0),FALSE)</f>
        <v>0</v>
      </c>
      <c r="H152">
        <f>VLOOKUP($B152,'Tillförd energi'!$B$1:$AS$566,MATCH(H$1,'Tillförd energi'!$B$1:$AQ$1,0),FALSE)</f>
        <v>0</v>
      </c>
      <c r="I152">
        <f>VLOOKUP($B152,'Tillförd energi'!$B$1:$AS$566,MATCH(I$1,'Tillförd energi'!$B$1:$AQ$1,0),FALSE)</f>
        <v>0</v>
      </c>
      <c r="J152">
        <f>VLOOKUP($B152,'Tillförd energi'!$B$1:$AS$566,MATCH(J$1,'Tillförd energi'!$B$1:$AQ$1,0),FALSE)</f>
        <v>0</v>
      </c>
      <c r="K152">
        <v>0</v>
      </c>
      <c r="L152">
        <f>VLOOKUP($B152,'Tillförd energi'!$B$1:$AS$566,MATCH(L$1,'Tillförd energi'!$B$1:$AQ$1,0),FALSE)</f>
        <v>0</v>
      </c>
      <c r="M152">
        <f>VLOOKUP($B152,'Tillförd energi'!$B$1:$AS$566,MATCH(M$1,'Tillförd energi'!$B$1:$AQ$1,0),FALSE)</f>
        <v>0</v>
      </c>
      <c r="N152">
        <f>VLOOKUP($B152,'Tillförd energi'!$B$1:$AS$566,MATCH(N$1,'Tillförd energi'!$B$1:$AQ$1,0),FALSE)</f>
        <v>0</v>
      </c>
      <c r="O152">
        <f>VLOOKUP($B152,'Tillförd energi'!$B$1:$AS$566,MATCH(O$1,'Tillförd energi'!$B$1:$AQ$1,0),FALSE)</f>
        <v>0</v>
      </c>
      <c r="P152">
        <f>VLOOKUP($B152,'Tillförd energi'!$B$1:$AS$566,MATCH(P$1,'Tillförd energi'!$B$1:$AQ$1,0),FALSE)</f>
        <v>0</v>
      </c>
      <c r="Q152">
        <f>VLOOKUP($B152,'Tillförd energi'!$B$1:$AS$566,MATCH(Q$1,'Tillförd energi'!$B$1:$AQ$1,0),FALSE)</f>
        <v>0</v>
      </c>
      <c r="R152">
        <f>VLOOKUP($B152,'Tillförd energi'!$B$1:$AS$566,MATCH(R$1,'Tillförd energi'!$B$1:$AQ$1,0),FALSE)</f>
        <v>0.26700000000000002</v>
      </c>
      <c r="S152">
        <f>VLOOKUP($B152,'Tillförd energi'!$B$1:$AS$566,MATCH(S$1,'Tillförd energi'!$B$1:$AQ$1,0),FALSE)</f>
        <v>0</v>
      </c>
      <c r="T152">
        <f>VLOOKUP($B152,'Tillförd energi'!$B$1:$AS$566,MATCH(T$1,'Tillförd energi'!$B$1:$AQ$1,0),FALSE)</f>
        <v>0</v>
      </c>
      <c r="U152">
        <f>VLOOKUP($B152,'Tillförd energi'!$B$1:$AS$566,MATCH(U$1,'Tillförd energi'!$B$1:$AQ$1,0),FALSE)</f>
        <v>0</v>
      </c>
      <c r="V152">
        <f>VLOOKUP($B152,'Tillförd energi'!$B$1:$AS$566,MATCH(V$1,'Tillförd energi'!$B$1:$AQ$1,0),FALSE)</f>
        <v>0</v>
      </c>
      <c r="W152">
        <f>VLOOKUP($B152,'Tillförd energi'!$B$1:$AS$566,MATCH(W$1,'Tillförd energi'!$B$1:$AQ$1,0),FALSE)</f>
        <v>0</v>
      </c>
      <c r="X152">
        <f>VLOOKUP($B152,'Tillförd energi'!$B$1:$AS$566,MATCH(X$1,'Tillförd energi'!$B$1:$AQ$1,0),FALSE)</f>
        <v>0</v>
      </c>
      <c r="Y152">
        <f>VLOOKUP($B152,'Tillförd energi'!$B$1:$AS$566,MATCH(Y$1,'Tillförd energi'!$B$1:$AQ$1,0),FALSE)</f>
        <v>0</v>
      </c>
      <c r="Z152">
        <f>VLOOKUP($B152,'Tillförd energi'!$B$1:$AS$566,MATCH(Z$1,'Tillförd energi'!$B$1:$AQ$1,0),FALSE)</f>
        <v>0.22</v>
      </c>
      <c r="AA152">
        <f>VLOOKUP($B152,'Tillförd energi'!$B$1:$AS$566,MATCH(AA$1,'Tillförd energi'!$B$1:$AQ$1,0),FALSE)</f>
        <v>0</v>
      </c>
      <c r="AB152">
        <f>VLOOKUP($B152,'Tillförd energi'!$B$1:$AS$566,MATCH(AB$1,'Tillförd energi'!$B$1:$AQ$1,0),FALSE)</f>
        <v>0</v>
      </c>
      <c r="AC152">
        <f>VLOOKUP($B152,'Tillförd energi'!$B$1:$AS$566,MATCH(AC$1,'Tillförd energi'!$B$1:$AQ$1,0),FALSE)</f>
        <v>0</v>
      </c>
      <c r="AD152">
        <f>VLOOKUP($B152,'Tillförd energi'!$B$1:$AS$566,MATCH(AD$1,'Tillförd energi'!$B$1:$AQ$1,0),FALSE)</f>
        <v>0</v>
      </c>
      <c r="AE152">
        <f>VLOOKUP($B152,'Tillförd energi'!$B$1:$AS$566,MATCH(AE$1,'Tillförd energi'!$B$1:$AQ$1,0),FALSE)</f>
        <v>0</v>
      </c>
      <c r="AF152">
        <f>VLOOKUP($B152,'Tillförd energi'!$B$1:$AS$566,MATCH(AF$1,'Tillförd energi'!$B$1:$AQ$1,0),FALSE)</f>
        <v>0.18</v>
      </c>
      <c r="AG152">
        <f>IFERROR(VLOOKUP(B152,Miljö!$B$1:$S$476,9,FALSE)/1,0)</f>
        <v>0</v>
      </c>
      <c r="AI152">
        <f t="shared" si="16"/>
        <v>0.73199999999999998</v>
      </c>
      <c r="AJ152">
        <f t="shared" si="17"/>
        <v>0.73199999999999998</v>
      </c>
      <c r="AK152">
        <f>IF(ISERROR(1/VLOOKUP($B152,Leveranser!$B$1:$S$500,MATCH("såld värme (gwh)",Leveranser!$B$1:$S$1,0),FALSE)),"",VLOOKUP($B152,Leveranser!$B$1:$S$500,MATCH("såld värme (gwh)",Leveranser!$B$1:$S$1,0),FALSE))</f>
        <v>0.09</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37">
        <f t="shared" si="18"/>
        <v>0.12295081967213115</v>
      </c>
      <c r="AO152" t="s">
        <v>1273</v>
      </c>
      <c r="AP152" t="str">
        <f>VLOOKUP($B152,Miljövärden!$B$1:$H$446,7,FALSE)</f>
        <v>Ja</v>
      </c>
      <c r="AQ152" t="str">
        <f>VLOOKUP($B152,Miljövärden!$B$1:$H$446,6,FALSE)</f>
        <v>Nej</v>
      </c>
      <c r="AU152">
        <f t="shared" si="19"/>
        <v>0.4</v>
      </c>
      <c r="AV152">
        <f t="shared" si="20"/>
        <v>0</v>
      </c>
      <c r="AW152">
        <f t="shared" si="21"/>
        <v>0</v>
      </c>
      <c r="AX152">
        <f t="shared" si="22"/>
        <v>0.26700000000000002</v>
      </c>
      <c r="AZ152">
        <f t="shared" si="23"/>
        <v>0.26700000000000002</v>
      </c>
    </row>
    <row r="153" spans="1:52" customFormat="1" x14ac:dyDescent="0.25">
      <c r="A153" s="2" t="s">
        <v>243</v>
      </c>
      <c r="B153" s="2" t="s">
        <v>244</v>
      </c>
      <c r="C153">
        <f>VLOOKUP($B153,'Tillförd energi'!$B$1:$AS$566,MATCH(C$1,'Tillförd energi'!$B$1:$AQ$1,0),FALSE)</f>
        <v>0</v>
      </c>
      <c r="D153">
        <f>VLOOKUP($B153,'Tillförd energi'!$B$1:$AS$566,MATCH(D$1,'Tillförd energi'!$B$1:$AQ$1,0),FALSE)</f>
        <v>0.45</v>
      </c>
      <c r="E153">
        <f>VLOOKUP($B153,'Tillförd energi'!$B$1:$AS$566,MATCH(E$1,'Tillförd energi'!$B$1:$AQ$1,0),FALSE)</f>
        <v>0</v>
      </c>
      <c r="F153">
        <f>VLOOKUP($B153,'Tillförd energi'!$B$1:$AS$566,MATCH(F$1,'Tillförd energi'!$B$1:$AQ$1,0),FALSE)</f>
        <v>0.15</v>
      </c>
      <c r="G153">
        <f>VLOOKUP($B153,'Tillförd energi'!$B$1:$AS$566,MATCH(G$1,'Tillförd energi'!$B$1:$AQ$1,0),FALSE)</f>
        <v>0</v>
      </c>
      <c r="H153">
        <f>VLOOKUP($B153,'Tillförd energi'!$B$1:$AS$566,MATCH(H$1,'Tillförd energi'!$B$1:$AQ$1,0),FALSE)</f>
        <v>0</v>
      </c>
      <c r="I153">
        <f>VLOOKUP($B153,'Tillförd energi'!$B$1:$AS$566,MATCH(I$1,'Tillförd energi'!$B$1:$AQ$1,0),FALSE)</f>
        <v>0</v>
      </c>
      <c r="J153">
        <f>VLOOKUP($B153,'Tillförd energi'!$B$1:$AS$566,MATCH(J$1,'Tillförd energi'!$B$1:$AQ$1,0),FALSE)</f>
        <v>0</v>
      </c>
      <c r="K153">
        <v>0</v>
      </c>
      <c r="L153">
        <f>VLOOKUP($B153,'Tillförd energi'!$B$1:$AS$566,MATCH(L$1,'Tillförd energi'!$B$1:$AQ$1,0),FALSE)</f>
        <v>0</v>
      </c>
      <c r="M153">
        <f>VLOOKUP($B153,'Tillförd energi'!$B$1:$AS$566,MATCH(M$1,'Tillförd energi'!$B$1:$AQ$1,0),FALSE)</f>
        <v>63.860500000000002</v>
      </c>
      <c r="N153">
        <f>VLOOKUP($B153,'Tillförd energi'!$B$1:$AS$566,MATCH(N$1,'Tillförd energi'!$B$1:$AQ$1,0),FALSE)</f>
        <v>137.804</v>
      </c>
      <c r="O153">
        <f>VLOOKUP($B153,'Tillförd energi'!$B$1:$AS$566,MATCH(O$1,'Tillförd energi'!$B$1:$AQ$1,0),FALSE)</f>
        <v>21.366900000000001</v>
      </c>
      <c r="P153">
        <f>VLOOKUP($B153,'Tillförd energi'!$B$1:$AS$566,MATCH(P$1,'Tillförd energi'!$B$1:$AQ$1,0),FALSE)</f>
        <v>0</v>
      </c>
      <c r="Q153">
        <f>VLOOKUP($B153,'Tillförd energi'!$B$1:$AS$566,MATCH(Q$1,'Tillförd energi'!$B$1:$AQ$1,0),FALSE)</f>
        <v>0</v>
      </c>
      <c r="R153">
        <f>VLOOKUP($B153,'Tillförd energi'!$B$1:$AS$566,MATCH(R$1,'Tillförd energi'!$B$1:$AQ$1,0),FALSE)</f>
        <v>0</v>
      </c>
      <c r="S153">
        <f>VLOOKUP($B153,'Tillförd energi'!$B$1:$AS$566,MATCH(S$1,'Tillförd energi'!$B$1:$AQ$1,0),FALSE)</f>
        <v>0</v>
      </c>
      <c r="T153">
        <f>VLOOKUP($B153,'Tillförd energi'!$B$1:$AS$566,MATCH(T$1,'Tillförd energi'!$B$1:$AQ$1,0),FALSE)</f>
        <v>33.200000000000003</v>
      </c>
      <c r="U153">
        <f>VLOOKUP($B153,'Tillförd energi'!$B$1:$AS$566,MATCH(U$1,'Tillförd energi'!$B$1:$AQ$1,0),FALSE)</f>
        <v>0</v>
      </c>
      <c r="V153">
        <f>VLOOKUP($B153,'Tillförd energi'!$B$1:$AS$566,MATCH(V$1,'Tillförd energi'!$B$1:$AQ$1,0),FALSE)</f>
        <v>0</v>
      </c>
      <c r="W153">
        <f>VLOOKUP($B153,'Tillförd energi'!$B$1:$AS$566,MATCH(W$1,'Tillförd energi'!$B$1:$AQ$1,0),FALSE)</f>
        <v>0</v>
      </c>
      <c r="X153">
        <f>VLOOKUP($B153,'Tillförd energi'!$B$1:$AS$566,MATCH(X$1,'Tillförd energi'!$B$1:$AQ$1,0),FALSE)</f>
        <v>0</v>
      </c>
      <c r="Y153">
        <f>VLOOKUP($B153,'Tillförd energi'!$B$1:$AS$566,MATCH(Y$1,'Tillförd energi'!$B$1:$AQ$1,0),FALSE)</f>
        <v>0</v>
      </c>
      <c r="Z153">
        <f>VLOOKUP($B153,'Tillförd energi'!$B$1:$AS$566,MATCH(Z$1,'Tillförd energi'!$B$1:$AQ$1,0),FALSE)</f>
        <v>0</v>
      </c>
      <c r="AA153">
        <f>VLOOKUP($B153,'Tillförd energi'!$B$1:$AS$566,MATCH(AA$1,'Tillförd energi'!$B$1:$AQ$1,0),FALSE)</f>
        <v>0</v>
      </c>
      <c r="AB153">
        <f>VLOOKUP($B153,'Tillförd energi'!$B$1:$AS$566,MATCH(AB$1,'Tillförd energi'!$B$1:$AQ$1,0),FALSE)</f>
        <v>0</v>
      </c>
      <c r="AC153">
        <f>VLOOKUP($B153,'Tillförd energi'!$B$1:$AS$566,MATCH(AC$1,'Tillförd energi'!$B$1:$AQ$1,0),FALSE)</f>
        <v>91</v>
      </c>
      <c r="AD153">
        <f>VLOOKUP($B153,'Tillförd energi'!$B$1:$AS$566,MATCH(AD$1,'Tillförd energi'!$B$1:$AQ$1,0),FALSE)</f>
        <v>0</v>
      </c>
      <c r="AE153">
        <f>VLOOKUP($B153,'Tillförd energi'!$B$1:$AS$566,MATCH(AE$1,'Tillförd energi'!$B$1:$AQ$1,0),FALSE)</f>
        <v>0</v>
      </c>
      <c r="AF153">
        <f>VLOOKUP($B153,'Tillförd energi'!$B$1:$AS$566,MATCH(AF$1,'Tillförd energi'!$B$1:$AQ$1,0),FALSE)</f>
        <v>16.122900000000001</v>
      </c>
      <c r="AG153">
        <f>IFERROR(VLOOKUP(B153,Miljö!$B$1:$S$476,9,FALSE)/1,0)</f>
        <v>0</v>
      </c>
      <c r="AI153">
        <f t="shared" si="16"/>
        <v>363.95429999999999</v>
      </c>
      <c r="AJ153">
        <f t="shared" si="17"/>
        <v>363.95429999999999</v>
      </c>
      <c r="AK153">
        <f>IF(ISERROR(1/VLOOKUP($B153,Leveranser!$B$1:$S$500,MATCH("såld värme (gwh)",Leveranser!$B$1:$S$1,0),FALSE)),"",VLOOKUP($B153,Leveranser!$B$1:$S$500,MATCH("såld värme (gwh)",Leveranser!$B$1:$S$1,0),FALSE))</f>
        <v>343.6</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37">
        <f t="shared" si="18"/>
        <v>0.94407457199983635</v>
      </c>
      <c r="AP153" t="str">
        <f>VLOOKUP($B153,Miljövärden!$B$1:$H$446,7,FALSE)</f>
        <v>Ja</v>
      </c>
      <c r="AQ153" t="str">
        <f>VLOOKUP($B153,Miljövärden!$B$1:$H$446,6,FALSE)</f>
        <v>Nej</v>
      </c>
      <c r="AU153">
        <f t="shared" si="19"/>
        <v>16.122900000000001</v>
      </c>
      <c r="AV153">
        <f t="shared" si="20"/>
        <v>0</v>
      </c>
      <c r="AW153">
        <f t="shared" si="21"/>
        <v>223.03140000000002</v>
      </c>
      <c r="AX153">
        <f t="shared" si="22"/>
        <v>33.200000000000003</v>
      </c>
      <c r="AZ153">
        <f t="shared" si="23"/>
        <v>256.23140000000001</v>
      </c>
    </row>
    <row r="154" spans="1:52" customFormat="1" x14ac:dyDescent="0.25">
      <c r="A154" s="2" t="s">
        <v>247</v>
      </c>
      <c r="B154" s="2" t="s">
        <v>248</v>
      </c>
      <c r="C154">
        <f>VLOOKUP($B154,'Tillförd energi'!$B$1:$AS$566,MATCH(C$1,'Tillförd energi'!$B$1:$AQ$1,0),FALSE)</f>
        <v>0</v>
      </c>
      <c r="D154">
        <f>VLOOKUP($B154,'Tillförd energi'!$B$1:$AS$566,MATCH(D$1,'Tillförd energi'!$B$1:$AQ$1,0),FALSE)</f>
        <v>13.04</v>
      </c>
      <c r="E154">
        <f>VLOOKUP($B154,'Tillförd energi'!$B$1:$AS$566,MATCH(E$1,'Tillförd energi'!$B$1:$AQ$1,0),FALSE)</f>
        <v>0</v>
      </c>
      <c r="F154">
        <f>VLOOKUP($B154,'Tillförd energi'!$B$1:$AS$566,MATCH(F$1,'Tillförd energi'!$B$1:$AQ$1,0),FALSE)</f>
        <v>0</v>
      </c>
      <c r="G154">
        <f>VLOOKUP($B154,'Tillförd energi'!$B$1:$AS$566,MATCH(G$1,'Tillförd energi'!$B$1:$AQ$1,0),FALSE)</f>
        <v>0</v>
      </c>
      <c r="H154">
        <f>VLOOKUP($B154,'Tillförd energi'!$B$1:$AS$566,MATCH(H$1,'Tillförd energi'!$B$1:$AQ$1,0),FALSE)</f>
        <v>1.84</v>
      </c>
      <c r="I154">
        <f>VLOOKUP($B154,'Tillförd energi'!$B$1:$AS$566,MATCH(I$1,'Tillförd energi'!$B$1:$AQ$1,0),FALSE)</f>
        <v>0</v>
      </c>
      <c r="J154">
        <f>VLOOKUP($B154,'Tillförd energi'!$B$1:$AS$566,MATCH(J$1,'Tillförd energi'!$B$1:$AQ$1,0),FALSE)</f>
        <v>0</v>
      </c>
      <c r="K154">
        <v>0</v>
      </c>
      <c r="L154">
        <f>VLOOKUP($B154,'Tillförd energi'!$B$1:$AS$566,MATCH(L$1,'Tillförd energi'!$B$1:$AQ$1,0),FALSE)</f>
        <v>0</v>
      </c>
      <c r="M154">
        <f>VLOOKUP($B154,'Tillförd energi'!$B$1:$AS$566,MATCH(M$1,'Tillförd energi'!$B$1:$AQ$1,0),FALSE)</f>
        <v>0</v>
      </c>
      <c r="N154">
        <f>VLOOKUP($B154,'Tillförd energi'!$B$1:$AS$566,MATCH(N$1,'Tillförd energi'!$B$1:$AQ$1,0),FALSE)</f>
        <v>0</v>
      </c>
      <c r="O154">
        <f>VLOOKUP($B154,'Tillförd energi'!$B$1:$AS$566,MATCH(O$1,'Tillförd energi'!$B$1:$AQ$1,0),FALSE)</f>
        <v>0</v>
      </c>
      <c r="P154">
        <f>VLOOKUP($B154,'Tillförd energi'!$B$1:$AS$566,MATCH(P$1,'Tillförd energi'!$B$1:$AQ$1,0),FALSE)</f>
        <v>0</v>
      </c>
      <c r="Q154">
        <f>VLOOKUP($B154,'Tillförd energi'!$B$1:$AS$566,MATCH(Q$1,'Tillförd energi'!$B$1:$AQ$1,0),FALSE)</f>
        <v>0</v>
      </c>
      <c r="R154">
        <f>VLOOKUP($B154,'Tillförd energi'!$B$1:$AS$566,MATCH(R$1,'Tillförd energi'!$B$1:$AQ$1,0),FALSE)</f>
        <v>16.656500000000001</v>
      </c>
      <c r="S154">
        <f>VLOOKUP($B154,'Tillförd energi'!$B$1:$AS$566,MATCH(S$1,'Tillförd energi'!$B$1:$AQ$1,0),FALSE)</f>
        <v>0</v>
      </c>
      <c r="T154">
        <f>VLOOKUP($B154,'Tillförd energi'!$B$1:$AS$566,MATCH(T$1,'Tillförd energi'!$B$1:$AQ$1,0),FALSE)</f>
        <v>0</v>
      </c>
      <c r="U154">
        <f>VLOOKUP($B154,'Tillförd energi'!$B$1:$AS$566,MATCH(U$1,'Tillförd energi'!$B$1:$AQ$1,0),FALSE)</f>
        <v>0</v>
      </c>
      <c r="V154">
        <f>VLOOKUP($B154,'Tillförd energi'!$B$1:$AS$566,MATCH(V$1,'Tillförd energi'!$B$1:$AQ$1,0),FALSE)</f>
        <v>0</v>
      </c>
      <c r="W154">
        <f>VLOOKUP($B154,'Tillförd energi'!$B$1:$AS$566,MATCH(W$1,'Tillförd energi'!$B$1:$AQ$1,0),FALSE)</f>
        <v>0</v>
      </c>
      <c r="X154">
        <f>VLOOKUP($B154,'Tillförd energi'!$B$1:$AS$566,MATCH(X$1,'Tillförd energi'!$B$1:$AQ$1,0),FALSE)</f>
        <v>0</v>
      </c>
      <c r="Y154">
        <f>VLOOKUP($B154,'Tillförd energi'!$B$1:$AS$566,MATCH(Y$1,'Tillförd energi'!$B$1:$AQ$1,0),FALSE)</f>
        <v>0</v>
      </c>
      <c r="Z154">
        <f>VLOOKUP($B154,'Tillförd energi'!$B$1:$AS$566,MATCH(Z$1,'Tillförd energi'!$B$1:$AQ$1,0),FALSE)</f>
        <v>0</v>
      </c>
      <c r="AA154">
        <f>VLOOKUP($B154,'Tillförd energi'!$B$1:$AS$566,MATCH(AA$1,'Tillförd energi'!$B$1:$AQ$1,0),FALSE)</f>
        <v>0</v>
      </c>
      <c r="AB154">
        <f>VLOOKUP($B154,'Tillförd energi'!$B$1:$AS$566,MATCH(AB$1,'Tillförd energi'!$B$1:$AQ$1,0),FALSE)</f>
        <v>0</v>
      </c>
      <c r="AC154">
        <f>VLOOKUP($B154,'Tillförd energi'!$B$1:$AS$566,MATCH(AC$1,'Tillförd energi'!$B$1:$AQ$1,0),FALSE)</f>
        <v>0</v>
      </c>
      <c r="AD154">
        <f>VLOOKUP($B154,'Tillförd energi'!$B$1:$AS$566,MATCH(AD$1,'Tillförd energi'!$B$1:$AQ$1,0),FALSE)</f>
        <v>168.9</v>
      </c>
      <c r="AE154">
        <f>VLOOKUP($B154,'Tillförd energi'!$B$1:$AS$566,MATCH(AE$1,'Tillförd energi'!$B$1:$AQ$1,0),FALSE)</f>
        <v>0</v>
      </c>
      <c r="AF154">
        <f>VLOOKUP($B154,'Tillförd energi'!$B$1:$AS$566,MATCH(AF$1,'Tillförd energi'!$B$1:$AQ$1,0),FALSE)</f>
        <v>4.9260000000000002</v>
      </c>
      <c r="AG154">
        <f>IFERROR(VLOOKUP(B154,Miljö!$B$1:$S$476,9,FALSE)/1,0)</f>
        <v>0</v>
      </c>
      <c r="AI154">
        <f t="shared" si="16"/>
        <v>205.36249999999998</v>
      </c>
      <c r="AJ154">
        <f t="shared" si="17"/>
        <v>205.36249999999998</v>
      </c>
      <c r="AK154">
        <f>IF(ISERROR(1/VLOOKUP($B154,Leveranser!$B$1:$S$500,MATCH("såld värme (gwh)",Leveranser!$B$1:$S$1,0),FALSE)),"",VLOOKUP($B154,Leveranser!$B$1:$S$500,MATCH("såld värme (gwh)",Leveranser!$B$1:$S$1,0),FALSE))</f>
        <v>164.2</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37">
        <f t="shared" si="18"/>
        <v>0.79956175056302881</v>
      </c>
      <c r="AP154" t="str">
        <f>VLOOKUP($B154,Miljövärden!$B$1:$H$446,7,FALSE)</f>
        <v>Ja</v>
      </c>
      <c r="AQ154" t="str">
        <f>VLOOKUP($B154,Miljövärden!$B$1:$H$446,6,FALSE)</f>
        <v>Ja</v>
      </c>
      <c r="AU154">
        <f t="shared" si="19"/>
        <v>4.9260000000000002</v>
      </c>
      <c r="AV154">
        <f t="shared" si="20"/>
        <v>0</v>
      </c>
      <c r="AW154">
        <f t="shared" si="21"/>
        <v>0</v>
      </c>
      <c r="AX154">
        <f t="shared" si="22"/>
        <v>16.656500000000001</v>
      </c>
      <c r="AZ154">
        <f t="shared" si="23"/>
        <v>16.656500000000001</v>
      </c>
    </row>
    <row r="155" spans="1:52" customFormat="1" x14ac:dyDescent="0.25">
      <c r="A155" s="2" t="s">
        <v>253</v>
      </c>
      <c r="B155" s="2" t="s">
        <v>254</v>
      </c>
      <c r="C155">
        <f>VLOOKUP($B155,'Tillförd energi'!$B$1:$AS$566,MATCH(C$1,'Tillförd energi'!$B$1:$AQ$1,0),FALSE)</f>
        <v>0</v>
      </c>
      <c r="D155">
        <f>VLOOKUP($B155,'Tillförd energi'!$B$1:$AS$566,MATCH(D$1,'Tillförd energi'!$B$1:$AQ$1,0),FALSE)</f>
        <v>4.02637</v>
      </c>
      <c r="E155">
        <f>VLOOKUP($B155,'Tillförd energi'!$B$1:$AS$566,MATCH(E$1,'Tillförd energi'!$B$1:$AQ$1,0),FALSE)</f>
        <v>0</v>
      </c>
      <c r="F155">
        <f>VLOOKUP($B155,'Tillförd energi'!$B$1:$AS$566,MATCH(F$1,'Tillförd energi'!$B$1:$AQ$1,0),FALSE)</f>
        <v>0.64192400000000005</v>
      </c>
      <c r="G155">
        <f>VLOOKUP($B155,'Tillförd energi'!$B$1:$AS$566,MATCH(G$1,'Tillförd energi'!$B$1:$AQ$1,0),FALSE)</f>
        <v>0</v>
      </c>
      <c r="H155">
        <f>VLOOKUP($B155,'Tillförd energi'!$B$1:$AS$566,MATCH(H$1,'Tillförd energi'!$B$1:$AQ$1,0),FALSE)</f>
        <v>0</v>
      </c>
      <c r="I155">
        <f>VLOOKUP($B155,'Tillförd energi'!$B$1:$AS$566,MATCH(I$1,'Tillförd energi'!$B$1:$AQ$1,0),FALSE)</f>
        <v>159.55699999999999</v>
      </c>
      <c r="J155">
        <f>VLOOKUP($B155,'Tillförd energi'!$B$1:$AS$566,MATCH(J$1,'Tillförd energi'!$B$1:$AQ$1,0),FALSE)</f>
        <v>0</v>
      </c>
      <c r="K155">
        <v>0</v>
      </c>
      <c r="L155">
        <f>VLOOKUP($B155,'Tillförd energi'!$B$1:$AS$566,MATCH(L$1,'Tillförd energi'!$B$1:$AQ$1,0),FALSE)</f>
        <v>0</v>
      </c>
      <c r="M155">
        <f>VLOOKUP($B155,'Tillförd energi'!$B$1:$AS$566,MATCH(M$1,'Tillförd energi'!$B$1:$AQ$1,0),FALSE)</f>
        <v>0</v>
      </c>
      <c r="N155">
        <f>VLOOKUP($B155,'Tillförd energi'!$B$1:$AS$566,MATCH(N$1,'Tillförd energi'!$B$1:$AQ$1,0),FALSE)</f>
        <v>0</v>
      </c>
      <c r="O155">
        <f>VLOOKUP($B155,'Tillförd energi'!$B$1:$AS$566,MATCH(O$1,'Tillförd energi'!$B$1:$AQ$1,0),FALSE)</f>
        <v>0</v>
      </c>
      <c r="P155">
        <f>VLOOKUP($B155,'Tillförd energi'!$B$1:$AS$566,MATCH(P$1,'Tillförd energi'!$B$1:$AQ$1,0),FALSE)</f>
        <v>0</v>
      </c>
      <c r="Q155">
        <f>VLOOKUP($B155,'Tillförd energi'!$B$1:$AS$566,MATCH(Q$1,'Tillförd energi'!$B$1:$AQ$1,0),FALSE)</f>
        <v>298.39100000000002</v>
      </c>
      <c r="R155">
        <f>VLOOKUP($B155,'Tillförd energi'!$B$1:$AS$566,MATCH(R$1,'Tillförd energi'!$B$1:$AQ$1,0),FALSE)</f>
        <v>0</v>
      </c>
      <c r="S155">
        <f>VLOOKUP($B155,'Tillförd energi'!$B$1:$AS$566,MATCH(S$1,'Tillförd energi'!$B$1:$AQ$1,0),FALSE)</f>
        <v>0</v>
      </c>
      <c r="T155">
        <f>VLOOKUP($B155,'Tillförd energi'!$B$1:$AS$566,MATCH(T$1,'Tillförd energi'!$B$1:$AQ$1,0),FALSE)</f>
        <v>0</v>
      </c>
      <c r="U155">
        <f>VLOOKUP($B155,'Tillförd energi'!$B$1:$AS$566,MATCH(U$1,'Tillförd energi'!$B$1:$AQ$1,0),FALSE)</f>
        <v>0</v>
      </c>
      <c r="V155">
        <f>VLOOKUP($B155,'Tillförd energi'!$B$1:$AS$566,MATCH(V$1,'Tillförd energi'!$B$1:$AQ$1,0),FALSE)</f>
        <v>0</v>
      </c>
      <c r="W155">
        <f>VLOOKUP($B155,'Tillförd energi'!$B$1:$AS$566,MATCH(W$1,'Tillförd energi'!$B$1:$AQ$1,0),FALSE)</f>
        <v>10.172000000000001</v>
      </c>
      <c r="X155">
        <f>VLOOKUP($B155,'Tillförd energi'!$B$1:$AS$566,MATCH(X$1,'Tillförd energi'!$B$1:$AQ$1,0),FALSE)</f>
        <v>0</v>
      </c>
      <c r="Y155">
        <f>VLOOKUP($B155,'Tillförd energi'!$B$1:$AS$566,MATCH(Y$1,'Tillförd energi'!$B$1:$AQ$1,0),FALSE)</f>
        <v>0</v>
      </c>
      <c r="Z155">
        <f>VLOOKUP($B155,'Tillförd energi'!$B$1:$AS$566,MATCH(Z$1,'Tillförd energi'!$B$1:$AQ$1,0),FALSE)</f>
        <v>0</v>
      </c>
      <c r="AA155">
        <f>VLOOKUP($B155,'Tillförd energi'!$B$1:$AS$566,MATCH(AA$1,'Tillförd energi'!$B$1:$AQ$1,0),FALSE)</f>
        <v>0</v>
      </c>
      <c r="AB155">
        <f>VLOOKUP($B155,'Tillförd energi'!$B$1:$AS$566,MATCH(AB$1,'Tillförd energi'!$B$1:$AQ$1,0),FALSE)</f>
        <v>0</v>
      </c>
      <c r="AC155">
        <f>VLOOKUP($B155,'Tillförd energi'!$B$1:$AS$566,MATCH(AC$1,'Tillförd energi'!$B$1:$AQ$1,0),FALSE)</f>
        <v>154.47300000000001</v>
      </c>
      <c r="AD155">
        <f>VLOOKUP($B155,'Tillförd energi'!$B$1:$AS$566,MATCH(AD$1,'Tillförd energi'!$B$1:$AQ$1,0),FALSE)</f>
        <v>0.79400000000000004</v>
      </c>
      <c r="AE155">
        <f>VLOOKUP($B155,'Tillförd energi'!$B$1:$AS$566,MATCH(AE$1,'Tillförd energi'!$B$1:$AQ$1,0),FALSE)</f>
        <v>0</v>
      </c>
      <c r="AF155">
        <f>VLOOKUP($B155,'Tillförd energi'!$B$1:$AS$566,MATCH(AF$1,'Tillförd energi'!$B$1:$AQ$1,0),FALSE)</f>
        <v>26.562100000000001</v>
      </c>
      <c r="AG155">
        <f>IFERROR(VLOOKUP(B155,Miljö!$B$1:$S$476,9,FALSE)/1,0)</f>
        <v>0</v>
      </c>
      <c r="AI155">
        <f t="shared" si="16"/>
        <v>654.6173940000001</v>
      </c>
      <c r="AJ155">
        <f t="shared" si="17"/>
        <v>654.6173940000001</v>
      </c>
      <c r="AK155">
        <f>IF(ISERROR(1/VLOOKUP($B155,Leveranser!$B$1:$S$500,MATCH("såld värme (gwh)",Leveranser!$B$1:$S$1,0),FALSE)),"",VLOOKUP($B155,Leveranser!$B$1:$S$500,MATCH("såld värme (gwh)",Leveranser!$B$1:$S$1,0),FALSE))</f>
        <v>537.86199999999997</v>
      </c>
      <c r="AL155">
        <f>VLOOKUP($B155,Leveranser!$B$1:$Y$500,MATCH("Totalt såld fjärrvärme till andra fjärrvärmeföretag",Leveranser!$B$1:$AA$1,0),FALSE)</f>
        <v>53.588000000000001</v>
      </c>
      <c r="AM155">
        <f>IF(ISERROR(1/VLOOKUP($B155,Miljö!$B$1:$S$500,MATCH("Såld mängd produktionsspecifik fjärrvärme (GWh)",Miljö!$B$1:$R$1,0),FALSE)),0,VLOOKUP($B155,Miljö!$B$1:$S$500,MATCH("Såld mängd produktionsspecifik fjärrvärme (GWh)",Miljö!$B$1:$R$1,0),FALSE))</f>
        <v>0</v>
      </c>
      <c r="AN155" s="137">
        <f t="shared" si="18"/>
        <v>0.82164330634941829</v>
      </c>
      <c r="AP155" t="str">
        <f>VLOOKUP($B155,Miljövärden!$B$1:$H$446,7,FALSE)</f>
        <v>Ja</v>
      </c>
      <c r="AQ155" t="str">
        <f>VLOOKUP($B155,Miljövärden!$B$1:$H$446,6,FALSE)</f>
        <v>Ja</v>
      </c>
      <c r="AU155">
        <f t="shared" si="19"/>
        <v>26.562100000000001</v>
      </c>
      <c r="AV155">
        <f t="shared" si="20"/>
        <v>0</v>
      </c>
      <c r="AW155">
        <f t="shared" si="21"/>
        <v>298.39100000000002</v>
      </c>
      <c r="AX155">
        <f t="shared" si="22"/>
        <v>0</v>
      </c>
      <c r="AZ155">
        <f t="shared" si="23"/>
        <v>308.56300000000005</v>
      </c>
    </row>
    <row r="156" spans="1:52" customFormat="1" x14ac:dyDescent="0.25">
      <c r="A156" s="2" t="s">
        <v>255</v>
      </c>
      <c r="B156" s="2" t="s">
        <v>256</v>
      </c>
      <c r="C156">
        <f>VLOOKUP($B156,'Tillförd energi'!$B$1:$AS$566,MATCH(C$1,'Tillförd energi'!$B$1:$AQ$1,0),FALSE)</f>
        <v>0</v>
      </c>
      <c r="D156">
        <f>VLOOKUP($B156,'Tillförd energi'!$B$1:$AS$566,MATCH(D$1,'Tillförd energi'!$B$1:$AQ$1,0),FALSE)</f>
        <v>1.5624100000000001</v>
      </c>
      <c r="E156">
        <f>VLOOKUP($B156,'Tillförd energi'!$B$1:$AS$566,MATCH(E$1,'Tillförd energi'!$B$1:$AQ$1,0),FALSE)</f>
        <v>0</v>
      </c>
      <c r="F156">
        <f>VLOOKUP($B156,'Tillförd energi'!$B$1:$AS$566,MATCH(F$1,'Tillförd energi'!$B$1:$AQ$1,0),FALSE)</f>
        <v>0</v>
      </c>
      <c r="G156">
        <f>VLOOKUP($B156,'Tillförd energi'!$B$1:$AS$566,MATCH(G$1,'Tillförd energi'!$B$1:$AQ$1,0),FALSE)</f>
        <v>0</v>
      </c>
      <c r="H156">
        <f>VLOOKUP($B156,'Tillförd energi'!$B$1:$AS$566,MATCH(H$1,'Tillförd energi'!$B$1:$AQ$1,0),FALSE)</f>
        <v>0</v>
      </c>
      <c r="I156">
        <f>VLOOKUP($B156,'Tillförd energi'!$B$1:$AS$566,MATCH(I$1,'Tillförd energi'!$B$1:$AQ$1,0),FALSE)</f>
        <v>0</v>
      </c>
      <c r="J156">
        <f>VLOOKUP($B156,'Tillförd energi'!$B$1:$AS$566,MATCH(J$1,'Tillförd energi'!$B$1:$AQ$1,0),FALSE)</f>
        <v>0</v>
      </c>
      <c r="K156">
        <v>0</v>
      </c>
      <c r="L156">
        <f>VLOOKUP($B156,'Tillförd energi'!$B$1:$AS$566,MATCH(L$1,'Tillförd energi'!$B$1:$AQ$1,0),FALSE)</f>
        <v>0</v>
      </c>
      <c r="M156">
        <f>VLOOKUP($B156,'Tillförd energi'!$B$1:$AS$566,MATCH(M$1,'Tillförd energi'!$B$1:$AQ$1,0),FALSE)</f>
        <v>0</v>
      </c>
      <c r="N156">
        <f>VLOOKUP($B156,'Tillförd energi'!$B$1:$AS$566,MATCH(N$1,'Tillförd energi'!$B$1:$AQ$1,0),FALSE)</f>
        <v>0</v>
      </c>
      <c r="O156">
        <f>VLOOKUP($B156,'Tillförd energi'!$B$1:$AS$566,MATCH(O$1,'Tillförd energi'!$B$1:$AQ$1,0),FALSE)</f>
        <v>0</v>
      </c>
      <c r="P156">
        <f>VLOOKUP($B156,'Tillförd energi'!$B$1:$AS$566,MATCH(P$1,'Tillförd energi'!$B$1:$AQ$1,0),FALSE)</f>
        <v>0</v>
      </c>
      <c r="Q156">
        <f>VLOOKUP($B156,'Tillförd energi'!$B$1:$AS$566,MATCH(Q$1,'Tillförd energi'!$B$1:$AQ$1,0),FALSE)</f>
        <v>94.794499999999999</v>
      </c>
      <c r="R156">
        <f>VLOOKUP($B156,'Tillförd energi'!$B$1:$AS$566,MATCH(R$1,'Tillförd energi'!$B$1:$AQ$1,0),FALSE)</f>
        <v>0</v>
      </c>
      <c r="S156">
        <f>VLOOKUP($B156,'Tillförd energi'!$B$1:$AS$566,MATCH(S$1,'Tillförd energi'!$B$1:$AQ$1,0),FALSE)</f>
        <v>0</v>
      </c>
      <c r="T156">
        <f>VLOOKUP($B156,'Tillförd energi'!$B$1:$AS$566,MATCH(T$1,'Tillförd energi'!$B$1:$AQ$1,0),FALSE)</f>
        <v>0</v>
      </c>
      <c r="U156">
        <f>VLOOKUP($B156,'Tillförd energi'!$B$1:$AS$566,MATCH(U$1,'Tillförd energi'!$B$1:$AQ$1,0),FALSE)</f>
        <v>0</v>
      </c>
      <c r="V156">
        <f>VLOOKUP($B156,'Tillförd energi'!$B$1:$AS$566,MATCH(V$1,'Tillförd energi'!$B$1:$AQ$1,0),FALSE)</f>
        <v>0</v>
      </c>
      <c r="W156">
        <f>VLOOKUP($B156,'Tillförd energi'!$B$1:$AS$566,MATCH(W$1,'Tillförd energi'!$B$1:$AQ$1,0),FALSE)</f>
        <v>0</v>
      </c>
      <c r="X156">
        <f>VLOOKUP($B156,'Tillförd energi'!$B$1:$AS$566,MATCH(X$1,'Tillförd energi'!$B$1:$AQ$1,0),FALSE)</f>
        <v>0</v>
      </c>
      <c r="Y156">
        <f>VLOOKUP($B156,'Tillförd energi'!$B$1:$AS$566,MATCH(Y$1,'Tillförd energi'!$B$1:$AQ$1,0),FALSE)</f>
        <v>0</v>
      </c>
      <c r="Z156">
        <f>VLOOKUP($B156,'Tillförd energi'!$B$1:$AS$566,MATCH(Z$1,'Tillförd energi'!$B$1:$AQ$1,0),FALSE)</f>
        <v>0</v>
      </c>
      <c r="AA156">
        <f>VLOOKUP($B156,'Tillförd energi'!$B$1:$AS$566,MATCH(AA$1,'Tillförd energi'!$B$1:$AQ$1,0),FALSE)</f>
        <v>0</v>
      </c>
      <c r="AB156">
        <f>VLOOKUP($B156,'Tillförd energi'!$B$1:$AS$566,MATCH(AB$1,'Tillförd energi'!$B$1:$AQ$1,0),FALSE)</f>
        <v>0</v>
      </c>
      <c r="AC156">
        <f>VLOOKUP($B156,'Tillförd energi'!$B$1:$AS$566,MATCH(AC$1,'Tillförd energi'!$B$1:$AQ$1,0),FALSE)</f>
        <v>33</v>
      </c>
      <c r="AD156">
        <f>VLOOKUP($B156,'Tillförd energi'!$B$1:$AS$566,MATCH(AD$1,'Tillförd energi'!$B$1:$AQ$1,0),FALSE)</f>
        <v>0</v>
      </c>
      <c r="AE156">
        <f>VLOOKUP($B156,'Tillförd energi'!$B$1:$AS$566,MATCH(AE$1,'Tillförd energi'!$B$1:$AQ$1,0),FALSE)</f>
        <v>0</v>
      </c>
      <c r="AF156">
        <f>VLOOKUP($B156,'Tillförd energi'!$B$1:$AS$566,MATCH(AF$1,'Tillförd energi'!$B$1:$AQ$1,0),FALSE)</f>
        <v>6.6661799999999998</v>
      </c>
      <c r="AG156">
        <f>IFERROR(VLOOKUP(B156,Miljö!$B$1:$S$476,9,FALSE)/1,0)</f>
        <v>0</v>
      </c>
      <c r="AI156">
        <f t="shared" si="16"/>
        <v>136.02309</v>
      </c>
      <c r="AJ156">
        <f t="shared" si="17"/>
        <v>136.02309</v>
      </c>
      <c r="AK156">
        <f>IF(ISERROR(1/VLOOKUP($B156,Leveranser!$B$1:$S$500,MATCH("såld värme (gwh)",Leveranser!$B$1:$S$1,0),FALSE)),"",VLOOKUP($B156,Leveranser!$B$1:$S$500,MATCH("såld värme (gwh)",Leveranser!$B$1:$S$1,0),FALSE))</f>
        <v>137</v>
      </c>
      <c r="AL156">
        <f>VLOOKUP($B156,Leveranser!$B$1:$Y$500,MATCH("Totalt såld fjärrvärme till andra fjärrvärmeföretag",Leveranser!$B$1:$AA$1,0),FALSE)</f>
        <v>137</v>
      </c>
      <c r="AM156">
        <f>IF(ISERROR(1/VLOOKUP($B156,Miljö!$B$1:$S$500,MATCH("Såld mängd produktionsspecifik fjärrvärme (GWh)",Miljö!$B$1:$R$1,0),FALSE)),0,VLOOKUP($B156,Miljö!$B$1:$S$500,MATCH("Såld mängd produktionsspecifik fjärrvärme (GWh)",Miljö!$B$1:$R$1,0),FALSE))</f>
        <v>0</v>
      </c>
      <c r="AN156" s="137">
        <f t="shared" si="18"/>
        <v>1.0071819424187467</v>
      </c>
      <c r="AP156" t="str">
        <f>VLOOKUP($B156,Miljövärden!$B$1:$H$446,7,FALSE)</f>
        <v>Ja</v>
      </c>
      <c r="AQ156" t="str">
        <f>VLOOKUP($B156,Miljövärden!$B$1:$H$446,6,FALSE)</f>
        <v>Nej</v>
      </c>
      <c r="AU156">
        <f t="shared" si="19"/>
        <v>6.6661799999999998</v>
      </c>
      <c r="AV156">
        <f t="shared" si="20"/>
        <v>0</v>
      </c>
      <c r="AW156">
        <f t="shared" si="21"/>
        <v>94.794499999999999</v>
      </c>
      <c r="AX156">
        <f t="shared" si="22"/>
        <v>0</v>
      </c>
      <c r="AZ156">
        <f t="shared" si="23"/>
        <v>94.794499999999999</v>
      </c>
    </row>
    <row r="157" spans="1:52" customFormat="1" x14ac:dyDescent="0.25">
      <c r="A157" s="2" t="s">
        <v>257</v>
      </c>
      <c r="B157" s="2" t="s">
        <v>258</v>
      </c>
      <c r="C157">
        <f>VLOOKUP($B157,'Tillförd energi'!$B$1:$AS$566,MATCH(C$1,'Tillförd energi'!$B$1:$AQ$1,0),FALSE)</f>
        <v>0</v>
      </c>
      <c r="D157">
        <f>VLOOKUP($B157,'Tillförd energi'!$B$1:$AS$566,MATCH(D$1,'Tillförd energi'!$B$1:$AQ$1,0),FALSE)</f>
        <v>0.2</v>
      </c>
      <c r="E157">
        <f>VLOOKUP($B157,'Tillförd energi'!$B$1:$AS$566,MATCH(E$1,'Tillförd energi'!$B$1:$AQ$1,0),FALSE)</f>
        <v>0</v>
      </c>
      <c r="F157">
        <f>VLOOKUP($B157,'Tillförd energi'!$B$1:$AS$566,MATCH(F$1,'Tillförd energi'!$B$1:$AQ$1,0),FALSE)</f>
        <v>0</v>
      </c>
      <c r="G157">
        <f>VLOOKUP($B157,'Tillförd energi'!$B$1:$AS$566,MATCH(G$1,'Tillförd energi'!$B$1:$AQ$1,0),FALSE)</f>
        <v>0</v>
      </c>
      <c r="H157">
        <f>VLOOKUP($B157,'Tillförd energi'!$B$1:$AS$566,MATCH(H$1,'Tillförd energi'!$B$1:$AQ$1,0),FALSE)</f>
        <v>0</v>
      </c>
      <c r="I157">
        <f>VLOOKUP($B157,'Tillförd energi'!$B$1:$AS$566,MATCH(I$1,'Tillförd energi'!$B$1:$AQ$1,0),FALSE)</f>
        <v>0</v>
      </c>
      <c r="J157">
        <f>VLOOKUP($B157,'Tillförd energi'!$B$1:$AS$566,MATCH(J$1,'Tillförd energi'!$B$1:$AQ$1,0),FALSE)</f>
        <v>0.50588200000000005</v>
      </c>
      <c r="K157">
        <v>0</v>
      </c>
      <c r="L157">
        <f>VLOOKUP($B157,'Tillförd energi'!$B$1:$AS$566,MATCH(L$1,'Tillförd energi'!$B$1:$AQ$1,0),FALSE)</f>
        <v>40.200000000000003</v>
      </c>
      <c r="M157">
        <f>VLOOKUP($B157,'Tillförd energi'!$B$1:$AS$566,MATCH(M$1,'Tillförd energi'!$B$1:$AQ$1,0),FALSE)</f>
        <v>0</v>
      </c>
      <c r="N157">
        <f>VLOOKUP($B157,'Tillförd energi'!$B$1:$AS$566,MATCH(N$1,'Tillförd energi'!$B$1:$AQ$1,0),FALSE)</f>
        <v>0</v>
      </c>
      <c r="O157">
        <f>VLOOKUP($B157,'Tillförd energi'!$B$1:$AS$566,MATCH(O$1,'Tillförd energi'!$B$1:$AQ$1,0),FALSE)</f>
        <v>0</v>
      </c>
      <c r="P157">
        <f>VLOOKUP($B157,'Tillförd energi'!$B$1:$AS$566,MATCH(P$1,'Tillförd energi'!$B$1:$AQ$1,0),FALSE)</f>
        <v>0</v>
      </c>
      <c r="Q157">
        <f>VLOOKUP($B157,'Tillförd energi'!$B$1:$AS$566,MATCH(Q$1,'Tillförd energi'!$B$1:$AQ$1,0),FALSE)</f>
        <v>0</v>
      </c>
      <c r="R157">
        <f>VLOOKUP($B157,'Tillförd energi'!$B$1:$AS$566,MATCH(R$1,'Tillförd energi'!$B$1:$AQ$1,0),FALSE)</f>
        <v>2.2000000000000002</v>
      </c>
      <c r="S157">
        <f>VLOOKUP($B157,'Tillförd energi'!$B$1:$AS$566,MATCH(S$1,'Tillförd energi'!$B$1:$AQ$1,0),FALSE)</f>
        <v>0</v>
      </c>
      <c r="T157">
        <f>VLOOKUP($B157,'Tillförd energi'!$B$1:$AS$566,MATCH(T$1,'Tillförd energi'!$B$1:$AQ$1,0),FALSE)</f>
        <v>0</v>
      </c>
      <c r="U157">
        <f>VLOOKUP($B157,'Tillförd energi'!$B$1:$AS$566,MATCH(U$1,'Tillförd energi'!$B$1:$AQ$1,0),FALSE)</f>
        <v>0</v>
      </c>
      <c r="V157">
        <f>VLOOKUP($B157,'Tillförd energi'!$B$1:$AS$566,MATCH(V$1,'Tillförd energi'!$B$1:$AQ$1,0),FALSE)</f>
        <v>0</v>
      </c>
      <c r="W157">
        <f>VLOOKUP($B157,'Tillförd energi'!$B$1:$AS$566,MATCH(W$1,'Tillförd energi'!$B$1:$AQ$1,0),FALSE)</f>
        <v>0</v>
      </c>
      <c r="X157">
        <f>VLOOKUP($B157,'Tillförd energi'!$B$1:$AS$566,MATCH(X$1,'Tillförd energi'!$B$1:$AQ$1,0),FALSE)</f>
        <v>0</v>
      </c>
      <c r="Y157">
        <f>VLOOKUP($B157,'Tillförd energi'!$B$1:$AS$566,MATCH(Y$1,'Tillförd energi'!$B$1:$AQ$1,0),FALSE)</f>
        <v>0</v>
      </c>
      <c r="Z157">
        <f>VLOOKUP($B157,'Tillförd energi'!$B$1:$AS$566,MATCH(Z$1,'Tillförd energi'!$B$1:$AQ$1,0),FALSE)</f>
        <v>0</v>
      </c>
      <c r="AA157">
        <f>VLOOKUP($B157,'Tillförd energi'!$B$1:$AS$566,MATCH(AA$1,'Tillförd energi'!$B$1:$AQ$1,0),FALSE)</f>
        <v>0</v>
      </c>
      <c r="AB157">
        <f>VLOOKUP($B157,'Tillförd energi'!$B$1:$AS$566,MATCH(AB$1,'Tillförd energi'!$B$1:$AQ$1,0),FALSE)</f>
        <v>0</v>
      </c>
      <c r="AC157">
        <f>VLOOKUP($B157,'Tillförd energi'!$B$1:$AS$566,MATCH(AC$1,'Tillförd energi'!$B$1:$AQ$1,0),FALSE)</f>
        <v>0</v>
      </c>
      <c r="AD157">
        <f>VLOOKUP($B157,'Tillförd energi'!$B$1:$AS$566,MATCH(AD$1,'Tillförd energi'!$B$1:$AQ$1,0),FALSE)</f>
        <v>0</v>
      </c>
      <c r="AE157">
        <f>VLOOKUP($B157,'Tillförd energi'!$B$1:$AS$566,MATCH(AE$1,'Tillförd energi'!$B$1:$AQ$1,0),FALSE)</f>
        <v>0</v>
      </c>
      <c r="AF157">
        <f>VLOOKUP($B157,'Tillförd energi'!$B$1:$AS$566,MATCH(AF$1,'Tillförd energi'!$B$1:$AQ$1,0),FALSE)</f>
        <v>1.84</v>
      </c>
      <c r="AG157">
        <f>IFERROR(VLOOKUP(B157,Miljö!$B$1:$S$476,9,FALSE)/1,0)</f>
        <v>0</v>
      </c>
      <c r="AI157">
        <f t="shared" si="16"/>
        <v>44.945882000000012</v>
      </c>
      <c r="AJ157">
        <f t="shared" si="17"/>
        <v>44.945882000000012</v>
      </c>
      <c r="AK157">
        <f>IF(ISERROR(1/VLOOKUP($B157,Leveranser!$B$1:$S$500,MATCH("såld värme (gwh)",Leveranser!$B$1:$S$1,0),FALSE)),"",VLOOKUP($B157,Leveranser!$B$1:$S$500,MATCH("såld värme (gwh)",Leveranser!$B$1:$S$1,0),FALSE))</f>
        <v>33.6</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37">
        <f t="shared" si="18"/>
        <v>0.7475657057970293</v>
      </c>
      <c r="AP157" t="str">
        <f>VLOOKUP($B157,Miljövärden!$B$1:$H$446,7,FALSE)</f>
        <v>Ja</v>
      </c>
      <c r="AQ157" t="str">
        <f>VLOOKUP($B157,Miljövärden!$B$1:$H$446,6,FALSE)</f>
        <v>Ja</v>
      </c>
      <c r="AU157">
        <f t="shared" si="19"/>
        <v>1.84</v>
      </c>
      <c r="AV157">
        <f t="shared" si="20"/>
        <v>0</v>
      </c>
      <c r="AW157">
        <f t="shared" si="21"/>
        <v>0</v>
      </c>
      <c r="AX157">
        <f t="shared" si="22"/>
        <v>2.2000000000000002</v>
      </c>
      <c r="AZ157">
        <f t="shared" si="23"/>
        <v>42.400000000000006</v>
      </c>
    </row>
    <row r="158" spans="1:52" customFormat="1" x14ac:dyDescent="0.25">
      <c r="A158" s="2" t="s">
        <v>259</v>
      </c>
      <c r="B158" s="2" t="s">
        <v>260</v>
      </c>
      <c r="C158">
        <f>VLOOKUP($B158,'Tillförd energi'!$B$1:$AS$566,MATCH(C$1,'Tillförd energi'!$B$1:$AQ$1,0),FALSE)</f>
        <v>0</v>
      </c>
      <c r="D158">
        <f>VLOOKUP($B158,'Tillförd energi'!$B$1:$AS$566,MATCH(D$1,'Tillförd energi'!$B$1:$AQ$1,0),FALSE)</f>
        <v>4.5259999999999998</v>
      </c>
      <c r="E158">
        <f>VLOOKUP($B158,'Tillförd energi'!$B$1:$AS$566,MATCH(E$1,'Tillförd energi'!$B$1:$AQ$1,0),FALSE)</f>
        <v>0</v>
      </c>
      <c r="F158">
        <f>VLOOKUP($B158,'Tillförd energi'!$B$1:$AS$566,MATCH(F$1,'Tillförd energi'!$B$1:$AQ$1,0),FALSE)</f>
        <v>0</v>
      </c>
      <c r="G158">
        <f>VLOOKUP($B158,'Tillförd energi'!$B$1:$AS$566,MATCH(G$1,'Tillförd energi'!$B$1:$AQ$1,0),FALSE)</f>
        <v>0</v>
      </c>
      <c r="H158">
        <f>VLOOKUP($B158,'Tillförd energi'!$B$1:$AS$566,MATCH(H$1,'Tillförd energi'!$B$1:$AQ$1,0),FALSE)</f>
        <v>0</v>
      </c>
      <c r="I158">
        <f>VLOOKUP($B158,'Tillförd energi'!$B$1:$AS$566,MATCH(I$1,'Tillförd energi'!$B$1:$AQ$1,0),FALSE)</f>
        <v>127.23</v>
      </c>
      <c r="J158">
        <f>VLOOKUP($B158,'Tillförd energi'!$B$1:$AS$566,MATCH(J$1,'Tillförd energi'!$B$1:$AQ$1,0),FALSE)</f>
        <v>0</v>
      </c>
      <c r="K158">
        <v>0</v>
      </c>
      <c r="L158">
        <f>VLOOKUP($B158,'Tillförd energi'!$B$1:$AS$566,MATCH(L$1,'Tillförd energi'!$B$1:$AQ$1,0),FALSE)</f>
        <v>28.3566</v>
      </c>
      <c r="M158">
        <f>VLOOKUP($B158,'Tillförd energi'!$B$1:$AS$566,MATCH(M$1,'Tillförd energi'!$B$1:$AQ$1,0),FALSE)</f>
        <v>0</v>
      </c>
      <c r="N158">
        <f>VLOOKUP($B158,'Tillförd energi'!$B$1:$AS$566,MATCH(N$1,'Tillförd energi'!$B$1:$AQ$1,0),FALSE)</f>
        <v>0</v>
      </c>
      <c r="O158">
        <f>VLOOKUP($B158,'Tillförd energi'!$B$1:$AS$566,MATCH(O$1,'Tillförd energi'!$B$1:$AQ$1,0),FALSE)</f>
        <v>0</v>
      </c>
      <c r="P158">
        <f>VLOOKUP($B158,'Tillförd energi'!$B$1:$AS$566,MATCH(P$1,'Tillförd energi'!$B$1:$AQ$1,0),FALSE)</f>
        <v>0</v>
      </c>
      <c r="Q158">
        <f>VLOOKUP($B158,'Tillförd energi'!$B$1:$AS$566,MATCH(Q$1,'Tillförd energi'!$B$1:$AQ$1,0),FALSE)</f>
        <v>0</v>
      </c>
      <c r="R158">
        <f>VLOOKUP($B158,'Tillförd energi'!$B$1:$AS$566,MATCH(R$1,'Tillförd energi'!$B$1:$AQ$1,0),FALSE)</f>
        <v>0</v>
      </c>
      <c r="S158">
        <f>VLOOKUP($B158,'Tillförd energi'!$B$1:$AS$566,MATCH(S$1,'Tillförd energi'!$B$1:$AQ$1,0),FALSE)</f>
        <v>0</v>
      </c>
      <c r="T158">
        <f>VLOOKUP($B158,'Tillförd energi'!$B$1:$AS$566,MATCH(T$1,'Tillförd energi'!$B$1:$AQ$1,0),FALSE)</f>
        <v>0</v>
      </c>
      <c r="U158">
        <f>VLOOKUP($B158,'Tillförd energi'!$B$1:$AS$566,MATCH(U$1,'Tillförd energi'!$B$1:$AQ$1,0),FALSE)</f>
        <v>0</v>
      </c>
      <c r="V158">
        <f>VLOOKUP($B158,'Tillförd energi'!$B$1:$AS$566,MATCH(V$1,'Tillförd energi'!$B$1:$AQ$1,0),FALSE)</f>
        <v>0</v>
      </c>
      <c r="W158">
        <f>VLOOKUP($B158,'Tillförd energi'!$B$1:$AS$566,MATCH(W$1,'Tillförd energi'!$B$1:$AQ$1,0),FALSE)</f>
        <v>0</v>
      </c>
      <c r="X158">
        <f>VLOOKUP($B158,'Tillförd energi'!$B$1:$AS$566,MATCH(X$1,'Tillförd energi'!$B$1:$AQ$1,0),FALSE)</f>
        <v>0</v>
      </c>
      <c r="Y158">
        <f>VLOOKUP($B158,'Tillförd energi'!$B$1:$AS$566,MATCH(Y$1,'Tillförd energi'!$B$1:$AQ$1,0),FALSE)</f>
        <v>0</v>
      </c>
      <c r="Z158">
        <f>VLOOKUP($B158,'Tillförd energi'!$B$1:$AS$566,MATCH(Z$1,'Tillförd energi'!$B$1:$AQ$1,0),FALSE)</f>
        <v>12.596</v>
      </c>
      <c r="AA158">
        <f>VLOOKUP($B158,'Tillförd energi'!$B$1:$AS$566,MATCH(AA$1,'Tillförd energi'!$B$1:$AQ$1,0),FALSE)</f>
        <v>0</v>
      </c>
      <c r="AB158">
        <f>VLOOKUP($B158,'Tillförd energi'!$B$1:$AS$566,MATCH(AB$1,'Tillförd energi'!$B$1:$AQ$1,0),FALSE)</f>
        <v>0</v>
      </c>
      <c r="AC158">
        <f>VLOOKUP($B158,'Tillförd energi'!$B$1:$AS$566,MATCH(AC$1,'Tillförd energi'!$B$1:$AQ$1,0),FALSE)</f>
        <v>22.396000000000001</v>
      </c>
      <c r="AD158">
        <f>VLOOKUP($B158,'Tillförd energi'!$B$1:$AS$566,MATCH(AD$1,'Tillförd energi'!$B$1:$AQ$1,0),FALSE)</f>
        <v>41.643999999999998</v>
      </c>
      <c r="AE158">
        <f>VLOOKUP($B158,'Tillförd energi'!$B$1:$AS$566,MATCH(AE$1,'Tillförd energi'!$B$1:$AQ$1,0),FALSE)</f>
        <v>0</v>
      </c>
      <c r="AF158">
        <f>VLOOKUP($B158,'Tillförd energi'!$B$1:$AS$566,MATCH(AF$1,'Tillförd energi'!$B$1:$AQ$1,0),FALSE)</f>
        <v>7.5821199999999997</v>
      </c>
      <c r="AG158">
        <f>IFERROR(VLOOKUP(B158,Miljö!$B$1:$S$476,9,FALSE)/1,0)</f>
        <v>0</v>
      </c>
      <c r="AI158">
        <f t="shared" si="16"/>
        <v>244.33072000000001</v>
      </c>
      <c r="AJ158">
        <f t="shared" si="17"/>
        <v>244.33072000000001</v>
      </c>
      <c r="AK158">
        <f>IF(ISERROR(1/VLOOKUP($B158,Leveranser!$B$1:$S$500,MATCH("såld värme (gwh)",Leveranser!$B$1:$S$1,0),FALSE)),"",VLOOKUP($B158,Leveranser!$B$1:$S$500,MATCH("såld värme (gwh)",Leveranser!$B$1:$S$1,0),FALSE))</f>
        <v>195.50700000000001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137">
        <f t="shared" si="18"/>
        <v>0.8001736335078945</v>
      </c>
      <c r="AP158" t="str">
        <f>VLOOKUP($B158,Miljövärden!$B$1:$H$446,7,FALSE)</f>
        <v>Ja</v>
      </c>
      <c r="AQ158" t="str">
        <f>VLOOKUP($B158,Miljövärden!$B$1:$H$446,6,FALSE)</f>
        <v>Ja</v>
      </c>
      <c r="AU158">
        <f t="shared" si="19"/>
        <v>20.17812</v>
      </c>
      <c r="AV158">
        <f t="shared" si="20"/>
        <v>0</v>
      </c>
      <c r="AW158">
        <f t="shared" si="21"/>
        <v>0</v>
      </c>
      <c r="AX158">
        <f t="shared" si="22"/>
        <v>0</v>
      </c>
      <c r="AZ158">
        <f t="shared" si="23"/>
        <v>28.3566</v>
      </c>
    </row>
    <row r="159" spans="1:52" customFormat="1" x14ac:dyDescent="0.25">
      <c r="A159" s="2" t="s">
        <v>259</v>
      </c>
      <c r="B159" s="2" t="s">
        <v>261</v>
      </c>
      <c r="C159">
        <f>VLOOKUP($B159,'Tillförd energi'!$B$1:$AS$566,MATCH(C$1,'Tillförd energi'!$B$1:$AQ$1,0),FALSE)</f>
        <v>0</v>
      </c>
      <c r="D159">
        <f>VLOOKUP($B159,'Tillförd energi'!$B$1:$AS$566,MATCH(D$1,'Tillförd energi'!$B$1:$AQ$1,0),FALSE)</f>
        <v>0.21</v>
      </c>
      <c r="E159">
        <f>VLOOKUP($B159,'Tillförd energi'!$B$1:$AS$566,MATCH(E$1,'Tillförd energi'!$B$1:$AQ$1,0),FALSE)</f>
        <v>0</v>
      </c>
      <c r="F159">
        <f>VLOOKUP($B159,'Tillförd energi'!$B$1:$AS$566,MATCH(F$1,'Tillförd energi'!$B$1:$AQ$1,0),FALSE)</f>
        <v>0</v>
      </c>
      <c r="G159">
        <f>VLOOKUP($B159,'Tillförd energi'!$B$1:$AS$566,MATCH(G$1,'Tillförd energi'!$B$1:$AQ$1,0),FALSE)</f>
        <v>0</v>
      </c>
      <c r="H159">
        <f>VLOOKUP($B159,'Tillförd energi'!$B$1:$AS$566,MATCH(H$1,'Tillförd energi'!$B$1:$AQ$1,0),FALSE)</f>
        <v>0</v>
      </c>
      <c r="I159">
        <f>VLOOKUP($B159,'Tillförd energi'!$B$1:$AS$566,MATCH(I$1,'Tillförd energi'!$B$1:$AQ$1,0),FALSE)</f>
        <v>0</v>
      </c>
      <c r="J159">
        <f>VLOOKUP($B159,'Tillförd energi'!$B$1:$AS$566,MATCH(J$1,'Tillförd energi'!$B$1:$AQ$1,0),FALSE)</f>
        <v>0</v>
      </c>
      <c r="K159">
        <v>0</v>
      </c>
      <c r="L159">
        <f>VLOOKUP($B159,'Tillförd energi'!$B$1:$AS$566,MATCH(L$1,'Tillförd energi'!$B$1:$AQ$1,0),FALSE)</f>
        <v>0</v>
      </c>
      <c r="M159">
        <f>VLOOKUP($B159,'Tillförd energi'!$B$1:$AS$566,MATCH(M$1,'Tillförd energi'!$B$1:$AQ$1,0),FALSE)</f>
        <v>0</v>
      </c>
      <c r="N159">
        <f>VLOOKUP($B159,'Tillförd energi'!$B$1:$AS$566,MATCH(N$1,'Tillförd energi'!$B$1:$AQ$1,0),FALSE)</f>
        <v>0</v>
      </c>
      <c r="O159">
        <f>VLOOKUP($B159,'Tillförd energi'!$B$1:$AS$566,MATCH(O$1,'Tillförd energi'!$B$1:$AQ$1,0),FALSE)</f>
        <v>0</v>
      </c>
      <c r="P159">
        <f>VLOOKUP($B159,'Tillförd energi'!$B$1:$AS$566,MATCH(P$1,'Tillförd energi'!$B$1:$AQ$1,0),FALSE)</f>
        <v>6.4909999999999997</v>
      </c>
      <c r="Q159">
        <f>VLOOKUP($B159,'Tillförd energi'!$B$1:$AS$566,MATCH(Q$1,'Tillförd energi'!$B$1:$AQ$1,0),FALSE)</f>
        <v>0</v>
      </c>
      <c r="R159">
        <f>VLOOKUP($B159,'Tillförd energi'!$B$1:$AS$566,MATCH(R$1,'Tillförd energi'!$B$1:$AQ$1,0),FALSE)</f>
        <v>0</v>
      </c>
      <c r="S159">
        <f>VLOOKUP($B159,'Tillförd energi'!$B$1:$AS$566,MATCH(S$1,'Tillförd energi'!$B$1:$AQ$1,0),FALSE)</f>
        <v>0</v>
      </c>
      <c r="T159">
        <f>VLOOKUP($B159,'Tillförd energi'!$B$1:$AS$566,MATCH(T$1,'Tillförd energi'!$B$1:$AQ$1,0),FALSE)</f>
        <v>0</v>
      </c>
      <c r="U159">
        <f>VLOOKUP($B159,'Tillförd energi'!$B$1:$AS$566,MATCH(U$1,'Tillförd energi'!$B$1:$AQ$1,0),FALSE)</f>
        <v>0</v>
      </c>
      <c r="V159">
        <f>VLOOKUP($B159,'Tillförd energi'!$B$1:$AS$566,MATCH(V$1,'Tillförd energi'!$B$1:$AQ$1,0),FALSE)</f>
        <v>0</v>
      </c>
      <c r="W159">
        <f>VLOOKUP($B159,'Tillförd energi'!$B$1:$AS$566,MATCH(W$1,'Tillförd energi'!$B$1:$AQ$1,0),FALSE)</f>
        <v>0</v>
      </c>
      <c r="X159">
        <f>VLOOKUP($B159,'Tillförd energi'!$B$1:$AS$566,MATCH(X$1,'Tillförd energi'!$B$1:$AQ$1,0),FALSE)</f>
        <v>0</v>
      </c>
      <c r="Y159">
        <f>VLOOKUP($B159,'Tillförd energi'!$B$1:$AS$566,MATCH(Y$1,'Tillförd energi'!$B$1:$AQ$1,0),FALSE)</f>
        <v>0</v>
      </c>
      <c r="Z159">
        <f>VLOOKUP($B159,'Tillförd energi'!$B$1:$AS$566,MATCH(Z$1,'Tillförd energi'!$B$1:$AQ$1,0),FALSE)</f>
        <v>1.4790000000000001</v>
      </c>
      <c r="AA159">
        <f>VLOOKUP($B159,'Tillförd energi'!$B$1:$AS$566,MATCH(AA$1,'Tillförd energi'!$B$1:$AQ$1,0),FALSE)</f>
        <v>0</v>
      </c>
      <c r="AB159">
        <f>VLOOKUP($B159,'Tillförd energi'!$B$1:$AS$566,MATCH(AB$1,'Tillförd energi'!$B$1:$AQ$1,0),FALSE)</f>
        <v>0</v>
      </c>
      <c r="AC159">
        <f>VLOOKUP($B159,'Tillförd energi'!$B$1:$AS$566,MATCH(AC$1,'Tillförd energi'!$B$1:$AQ$1,0),FALSE)</f>
        <v>0</v>
      </c>
      <c r="AD159">
        <f>VLOOKUP($B159,'Tillförd energi'!$B$1:$AS$566,MATCH(AD$1,'Tillförd energi'!$B$1:$AQ$1,0),FALSE)</f>
        <v>0</v>
      </c>
      <c r="AE159">
        <f>VLOOKUP($B159,'Tillförd energi'!$B$1:$AS$566,MATCH(AE$1,'Tillförd energi'!$B$1:$AQ$1,0),FALSE)</f>
        <v>0</v>
      </c>
      <c r="AF159">
        <f>VLOOKUP($B159,'Tillförd energi'!$B$1:$AS$566,MATCH(AF$1,'Tillförd energi'!$B$1:$AQ$1,0),FALSE)</f>
        <v>0.13900000000000001</v>
      </c>
      <c r="AG159">
        <f>IFERROR(VLOOKUP(B159,Miljö!$B$1:$S$476,9,FALSE)/1,0)</f>
        <v>0</v>
      </c>
      <c r="AI159">
        <f t="shared" si="16"/>
        <v>8.3189999999999991</v>
      </c>
      <c r="AJ159">
        <f t="shared" si="17"/>
        <v>8.3189999999999991</v>
      </c>
      <c r="AK159">
        <f>IF(ISERROR(1/VLOOKUP($B159,Leveranser!$B$1:$S$500,MATCH("såld värme (gwh)",Leveranser!$B$1:$S$1,0),FALSE)),"",VLOOKUP($B159,Leveranser!$B$1:$S$500,MATCH("såld värme (gwh)",Leveranser!$B$1:$S$1,0),FALSE))</f>
        <v>5.3719999999999999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37">
        <f t="shared" si="18"/>
        <v>0.64575069118884487</v>
      </c>
      <c r="AP159" t="str">
        <f>VLOOKUP($B159,Miljövärden!$B$1:$H$446,7,FALSE)</f>
        <v>Ja</v>
      </c>
      <c r="AQ159" t="str">
        <f>VLOOKUP($B159,Miljövärden!$B$1:$H$446,6,FALSE)</f>
        <v>Ja</v>
      </c>
      <c r="AU159">
        <f t="shared" si="19"/>
        <v>1.6180000000000001</v>
      </c>
      <c r="AV159">
        <f t="shared" si="20"/>
        <v>0</v>
      </c>
      <c r="AW159">
        <f t="shared" si="21"/>
        <v>6.4909999999999997</v>
      </c>
      <c r="AX159">
        <f t="shared" si="22"/>
        <v>0</v>
      </c>
      <c r="AZ159">
        <f t="shared" si="23"/>
        <v>6.4909999999999997</v>
      </c>
    </row>
    <row r="160" spans="1:52" customFormat="1" x14ac:dyDescent="0.25">
      <c r="A160" s="2" t="s">
        <v>262</v>
      </c>
      <c r="B160" s="2" t="s">
        <v>263</v>
      </c>
      <c r="C160">
        <f>VLOOKUP($B160,'Tillförd energi'!$B$1:$AS$566,MATCH(C$1,'Tillförd energi'!$B$1:$AQ$1,0),FALSE)</f>
        <v>0</v>
      </c>
      <c r="D160">
        <f>VLOOKUP($B160,'Tillförd energi'!$B$1:$AS$566,MATCH(D$1,'Tillförd energi'!$B$1:$AQ$1,0),FALSE)</f>
        <v>0</v>
      </c>
      <c r="E160">
        <f>VLOOKUP($B160,'Tillförd energi'!$B$1:$AS$566,MATCH(E$1,'Tillförd energi'!$B$1:$AQ$1,0),FALSE)</f>
        <v>0</v>
      </c>
      <c r="F160">
        <f>VLOOKUP($B160,'Tillförd energi'!$B$1:$AS$566,MATCH(F$1,'Tillförd energi'!$B$1:$AQ$1,0),FALSE)</f>
        <v>0</v>
      </c>
      <c r="G160">
        <f>VLOOKUP($B160,'Tillförd energi'!$B$1:$AS$566,MATCH(G$1,'Tillförd energi'!$B$1:$AQ$1,0),FALSE)</f>
        <v>39.508000000000003</v>
      </c>
      <c r="H160">
        <f>VLOOKUP($B160,'Tillförd energi'!$B$1:$AS$566,MATCH(H$1,'Tillförd energi'!$B$1:$AQ$1,0),FALSE)</f>
        <v>0</v>
      </c>
      <c r="I160">
        <f>VLOOKUP($B160,'Tillförd energi'!$B$1:$AS$566,MATCH(I$1,'Tillförd energi'!$B$1:$AQ$1,0),FALSE)</f>
        <v>0</v>
      </c>
      <c r="J160">
        <f>VLOOKUP($B160,'Tillförd energi'!$B$1:$AS$566,MATCH(J$1,'Tillförd energi'!$B$1:$AQ$1,0),FALSE)</f>
        <v>4.9370000000000003</v>
      </c>
      <c r="K160">
        <v>0</v>
      </c>
      <c r="L160">
        <f>VLOOKUP($B160,'Tillförd energi'!$B$1:$AS$566,MATCH(L$1,'Tillförd energi'!$B$1:$AQ$1,0),FALSE)</f>
        <v>149.66900000000001</v>
      </c>
      <c r="M160">
        <f>VLOOKUP($B160,'Tillförd energi'!$B$1:$AS$566,MATCH(M$1,'Tillförd energi'!$B$1:$AQ$1,0),FALSE)</f>
        <v>20.869</v>
      </c>
      <c r="N160">
        <f>VLOOKUP($B160,'Tillförd energi'!$B$1:$AS$566,MATCH(N$1,'Tillförd energi'!$B$1:$AQ$1,0),FALSE)</f>
        <v>118.545</v>
      </c>
      <c r="O160">
        <f>VLOOKUP($B160,'Tillförd energi'!$B$1:$AS$566,MATCH(O$1,'Tillförd energi'!$B$1:$AQ$1,0),FALSE)</f>
        <v>22.434999999999999</v>
      </c>
      <c r="P160">
        <f>VLOOKUP($B160,'Tillförd energi'!$B$1:$AS$566,MATCH(P$1,'Tillförd energi'!$B$1:$AQ$1,0),FALSE)</f>
        <v>0</v>
      </c>
      <c r="Q160">
        <f>VLOOKUP($B160,'Tillförd energi'!$B$1:$AS$566,MATCH(Q$1,'Tillförd energi'!$B$1:$AQ$1,0),FALSE)</f>
        <v>19.3294</v>
      </c>
      <c r="R160">
        <f>VLOOKUP($B160,'Tillförd energi'!$B$1:$AS$566,MATCH(R$1,'Tillförd energi'!$B$1:$AQ$1,0),FALSE)</f>
        <v>8.4890000000000008</v>
      </c>
      <c r="S160">
        <f>VLOOKUP($B160,'Tillförd energi'!$B$1:$AS$566,MATCH(S$1,'Tillförd energi'!$B$1:$AQ$1,0),FALSE)</f>
        <v>0</v>
      </c>
      <c r="T160">
        <f>VLOOKUP($B160,'Tillförd energi'!$B$1:$AS$566,MATCH(T$1,'Tillförd energi'!$B$1:$AQ$1,0),FALSE)</f>
        <v>0</v>
      </c>
      <c r="U160">
        <f>VLOOKUP($B160,'Tillförd energi'!$B$1:$AS$566,MATCH(U$1,'Tillförd energi'!$B$1:$AQ$1,0),FALSE)</f>
        <v>0</v>
      </c>
      <c r="V160">
        <f>VLOOKUP($B160,'Tillförd energi'!$B$1:$AS$566,MATCH(V$1,'Tillförd energi'!$B$1:$AQ$1,0),FALSE)</f>
        <v>0</v>
      </c>
      <c r="W160">
        <f>VLOOKUP($B160,'Tillförd energi'!$B$1:$AS$566,MATCH(W$1,'Tillförd energi'!$B$1:$AQ$1,0),FALSE)</f>
        <v>33.046999999999997</v>
      </c>
      <c r="X160">
        <f>VLOOKUP($B160,'Tillförd energi'!$B$1:$AS$566,MATCH(X$1,'Tillförd energi'!$B$1:$AQ$1,0),FALSE)</f>
        <v>0</v>
      </c>
      <c r="Y160">
        <f>VLOOKUP($B160,'Tillförd energi'!$B$1:$AS$566,MATCH(Y$1,'Tillförd energi'!$B$1:$AQ$1,0),FALSE)</f>
        <v>33.564999999999998</v>
      </c>
      <c r="Z160">
        <f>VLOOKUP($B160,'Tillförd energi'!$B$1:$AS$566,MATCH(Z$1,'Tillförd energi'!$B$1:$AQ$1,0),FALSE)</f>
        <v>0</v>
      </c>
      <c r="AA160">
        <f>VLOOKUP($B160,'Tillförd energi'!$B$1:$AS$566,MATCH(AA$1,'Tillförd energi'!$B$1:$AQ$1,0),FALSE)</f>
        <v>86.102999999999994</v>
      </c>
      <c r="AB160">
        <f>VLOOKUP($B160,'Tillförd energi'!$B$1:$AS$566,MATCH(AB$1,'Tillförd energi'!$B$1:$AQ$1,0),FALSE)</f>
        <v>173.376</v>
      </c>
      <c r="AC160">
        <f>VLOOKUP($B160,'Tillförd energi'!$B$1:$AS$566,MATCH(AC$1,'Tillförd energi'!$B$1:$AQ$1,0),FALSE)</f>
        <v>107.093</v>
      </c>
      <c r="AD160">
        <f>VLOOKUP($B160,'Tillförd energi'!$B$1:$AS$566,MATCH(AD$1,'Tillförd energi'!$B$1:$AQ$1,0),FALSE)</f>
        <v>34.173999999999999</v>
      </c>
      <c r="AE160">
        <f>VLOOKUP($B160,'Tillförd energi'!$B$1:$AS$566,MATCH(AE$1,'Tillförd energi'!$B$1:$AQ$1,0),FALSE)</f>
        <v>0</v>
      </c>
      <c r="AF160">
        <f>VLOOKUP($B160,'Tillförd energi'!$B$1:$AS$566,MATCH(AF$1,'Tillförd energi'!$B$1:$AQ$1,0),FALSE)</f>
        <v>24.948</v>
      </c>
      <c r="AG160">
        <f>IFERROR(VLOOKUP(B160,Miljö!$B$1:$S$476,9,FALSE)/1,0)</f>
        <v>4.7779999999999996</v>
      </c>
      <c r="AI160">
        <f t="shared" si="16"/>
        <v>876.08739999999989</v>
      </c>
      <c r="AJ160">
        <f t="shared" si="17"/>
        <v>880.86539999999991</v>
      </c>
      <c r="AK160">
        <f>IF(ISERROR(1/VLOOKUP($B160,Leveranser!$B$1:$S$500,MATCH("såld värme (gwh)",Leveranser!$B$1:$S$1,0),FALSE)),"",VLOOKUP($B160,Leveranser!$B$1:$S$500,MATCH("såld värme (gwh)",Leveranser!$B$1:$S$1,0),FALSE))</f>
        <v>831.6</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33.637999999999998</v>
      </c>
      <c r="AN160" s="137">
        <f t="shared" si="18"/>
        <v>0.94407159141453401</v>
      </c>
      <c r="AP160" t="str">
        <f>VLOOKUP($B160,Miljövärden!$B$1:$H$446,7,FALSE)</f>
        <v>Ja</v>
      </c>
      <c r="AQ160" t="str">
        <f>VLOOKUP($B160,Miljövärden!$B$1:$H$446,6,FALSE)</f>
        <v>Ja</v>
      </c>
      <c r="AU160">
        <f t="shared" si="19"/>
        <v>111.05099999999999</v>
      </c>
      <c r="AV160">
        <f t="shared" si="20"/>
        <v>0</v>
      </c>
      <c r="AW160">
        <f t="shared" si="21"/>
        <v>181.17839999999998</v>
      </c>
      <c r="AX160">
        <f t="shared" si="22"/>
        <v>8.4890000000000008</v>
      </c>
      <c r="AZ160">
        <f t="shared" si="23"/>
        <v>372.38340000000005</v>
      </c>
    </row>
    <row r="161" spans="1:61" x14ac:dyDescent="0.25">
      <c r="A161" s="2" t="s">
        <v>262</v>
      </c>
      <c r="B161" s="2" t="s">
        <v>264</v>
      </c>
      <c r="C161">
        <f>VLOOKUP($B161,'Tillförd energi'!$B$1:$AS$566,MATCH(C$1,'Tillförd energi'!$B$1:$AQ$1,0),FALSE)</f>
        <v>0</v>
      </c>
      <c r="D161">
        <f>VLOOKUP($B161,'Tillförd energi'!$B$1:$AS$566,MATCH(D$1,'Tillförd energi'!$B$1:$AQ$1,0),FALSE)</f>
        <v>0</v>
      </c>
      <c r="E161">
        <f>VLOOKUP($B161,'Tillförd energi'!$B$1:$AS$566,MATCH(E$1,'Tillförd energi'!$B$1:$AQ$1,0),FALSE)</f>
        <v>0</v>
      </c>
      <c r="F161">
        <f>VLOOKUP($B161,'Tillförd energi'!$B$1:$AS$566,MATCH(F$1,'Tillförd energi'!$B$1:$AQ$1,0),FALSE)</f>
        <v>0</v>
      </c>
      <c r="G161">
        <f>VLOOKUP($B161,'Tillförd energi'!$B$1:$AS$566,MATCH(G$1,'Tillförd energi'!$B$1:$AQ$1,0),FALSE)</f>
        <v>2.988</v>
      </c>
      <c r="H161">
        <f>VLOOKUP($B161,'Tillförd energi'!$B$1:$AS$566,MATCH(H$1,'Tillförd energi'!$B$1:$AQ$1,0),FALSE)</f>
        <v>0</v>
      </c>
      <c r="I161">
        <f>VLOOKUP($B161,'Tillförd energi'!$B$1:$AS$566,MATCH(I$1,'Tillförd energi'!$B$1:$AQ$1,0),FALSE)</f>
        <v>0</v>
      </c>
      <c r="J161">
        <f>VLOOKUP($B161,'Tillförd energi'!$B$1:$AS$566,MATCH(J$1,'Tillförd energi'!$B$1:$AQ$1,0),FALSE)</f>
        <v>0</v>
      </c>
      <c r="K161">
        <v>0</v>
      </c>
      <c r="L161">
        <f>VLOOKUP($B161,'Tillförd energi'!$B$1:$AS$566,MATCH(L$1,'Tillförd energi'!$B$1:$AQ$1,0),FALSE)</f>
        <v>0</v>
      </c>
      <c r="M161">
        <f>VLOOKUP($B161,'Tillförd energi'!$B$1:$AS$566,MATCH(M$1,'Tillförd energi'!$B$1:$AQ$1,0),FALSE)</f>
        <v>0</v>
      </c>
      <c r="N161">
        <f>VLOOKUP($B161,'Tillförd energi'!$B$1:$AS$566,MATCH(N$1,'Tillförd energi'!$B$1:$AQ$1,0),FALSE)</f>
        <v>0</v>
      </c>
      <c r="O161">
        <f>VLOOKUP($B161,'Tillförd energi'!$B$1:$AS$566,MATCH(O$1,'Tillförd energi'!$B$1:$AQ$1,0),FALSE)</f>
        <v>0</v>
      </c>
      <c r="P161">
        <f>VLOOKUP($B161,'Tillförd energi'!$B$1:$AS$566,MATCH(P$1,'Tillförd energi'!$B$1:$AQ$1,0),FALSE)</f>
        <v>0</v>
      </c>
      <c r="Q161">
        <f>VLOOKUP($B161,'Tillförd energi'!$B$1:$AS$566,MATCH(Q$1,'Tillförd energi'!$B$1:$AQ$1,0),FALSE)</f>
        <v>44.7</v>
      </c>
      <c r="R161">
        <f>VLOOKUP($B161,'Tillförd energi'!$B$1:$AS$566,MATCH(R$1,'Tillförd energi'!$B$1:$AQ$1,0),FALSE)</f>
        <v>3.1890000000000001</v>
      </c>
      <c r="S161">
        <f>VLOOKUP($B161,'Tillförd energi'!$B$1:$AS$566,MATCH(S$1,'Tillförd energi'!$B$1:$AQ$1,0),FALSE)</f>
        <v>11.82</v>
      </c>
      <c r="T161">
        <f>VLOOKUP($B161,'Tillförd energi'!$B$1:$AS$566,MATCH(T$1,'Tillförd energi'!$B$1:$AQ$1,0),FALSE)</f>
        <v>0</v>
      </c>
      <c r="U161">
        <f>VLOOKUP($B161,'Tillförd energi'!$B$1:$AS$566,MATCH(U$1,'Tillförd energi'!$B$1:$AQ$1,0),FALSE)</f>
        <v>0</v>
      </c>
      <c r="V161">
        <f>VLOOKUP($B161,'Tillförd energi'!$B$1:$AS$566,MATCH(V$1,'Tillförd energi'!$B$1:$AQ$1,0),FALSE)</f>
        <v>0</v>
      </c>
      <c r="W161">
        <f>VLOOKUP($B161,'Tillförd energi'!$B$1:$AS$566,MATCH(W$1,'Tillförd energi'!$B$1:$AQ$1,0),FALSE)</f>
        <v>3.3</v>
      </c>
      <c r="X161">
        <f>VLOOKUP($B161,'Tillförd energi'!$B$1:$AS$566,MATCH(X$1,'Tillförd energi'!$B$1:$AQ$1,0),FALSE)</f>
        <v>0</v>
      </c>
      <c r="Y161">
        <f>VLOOKUP($B161,'Tillförd energi'!$B$1:$AS$566,MATCH(Y$1,'Tillförd energi'!$B$1:$AQ$1,0),FALSE)</f>
        <v>0</v>
      </c>
      <c r="Z161">
        <f>VLOOKUP($B161,'Tillförd energi'!$B$1:$AS$566,MATCH(Z$1,'Tillförd energi'!$B$1:$AQ$1,0),FALSE)</f>
        <v>0.318</v>
      </c>
      <c r="AA161">
        <f>VLOOKUP($B161,'Tillförd energi'!$B$1:$AS$566,MATCH(AA$1,'Tillförd energi'!$B$1:$AQ$1,0),FALSE)</f>
        <v>0</v>
      </c>
      <c r="AB161">
        <f>VLOOKUP($B161,'Tillförd energi'!$B$1:$AS$566,MATCH(AB$1,'Tillförd energi'!$B$1:$AQ$1,0),FALSE)</f>
        <v>0</v>
      </c>
      <c r="AC161">
        <f>VLOOKUP($B161,'Tillförd energi'!$B$1:$AS$566,MATCH(AC$1,'Tillförd energi'!$B$1:$AQ$1,0),FALSE)</f>
        <v>3.49</v>
      </c>
      <c r="AD161">
        <f>VLOOKUP($B161,'Tillförd energi'!$B$1:$AS$566,MATCH(AD$1,'Tillförd energi'!$B$1:$AQ$1,0),FALSE)</f>
        <v>0</v>
      </c>
      <c r="AE161">
        <f>VLOOKUP($B161,'Tillförd energi'!$B$1:$AS$566,MATCH(AE$1,'Tillförd energi'!$B$1:$AQ$1,0),FALSE)</f>
        <v>0</v>
      </c>
      <c r="AF161">
        <f>VLOOKUP($B161,'Tillförd energi'!$B$1:$AS$566,MATCH(AF$1,'Tillförd energi'!$B$1:$AQ$1,0),FALSE)</f>
        <v>1.59</v>
      </c>
      <c r="AG161">
        <f>IFERROR(VLOOKUP(B161,Miljö!$B$1:$S$476,9,FALSE)/1,0)</f>
        <v>0</v>
      </c>
      <c r="AI161">
        <f t="shared" si="16"/>
        <v>71.394999999999996</v>
      </c>
      <c r="AJ161">
        <f t="shared" si="17"/>
        <v>71.394999999999996</v>
      </c>
      <c r="AK161">
        <f>IF(ISERROR(1/VLOOKUP($B161,Leveranser!$B$1:$S$500,MATCH("såld värme (gwh)",Leveranser!$B$1:$S$1,0),FALSE)),"",VLOOKUP($B161,Leveranser!$B$1:$S$500,MATCH("såld värme (gwh)",Leveranser!$B$1:$S$1,0),FALSE))</f>
        <v>53</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137">
        <f t="shared" si="18"/>
        <v>0.74234890398487297</v>
      </c>
      <c r="AP161" t="str">
        <f>VLOOKUP($B161,Miljövärden!$B$1:$H$446,7,FALSE)</f>
        <v>Ja</v>
      </c>
      <c r="AQ161" t="str">
        <f>VLOOKUP($B161,Miljövärden!$B$1:$H$446,6,FALSE)</f>
        <v>Ja</v>
      </c>
      <c r="AU161">
        <f t="shared" si="19"/>
        <v>1.9080000000000001</v>
      </c>
      <c r="AV161">
        <f t="shared" si="20"/>
        <v>0</v>
      </c>
      <c r="AW161">
        <f t="shared" si="21"/>
        <v>44.7</v>
      </c>
      <c r="AX161">
        <f t="shared" si="22"/>
        <v>15.009</v>
      </c>
      <c r="AZ161">
        <f t="shared" si="23"/>
        <v>63.009</v>
      </c>
      <c r="BE161"/>
      <c r="BF161"/>
      <c r="BG161"/>
      <c r="BH161"/>
      <c r="BI161"/>
    </row>
    <row r="162" spans="1:61" x14ac:dyDescent="0.25">
      <c r="A162" s="2" t="s">
        <v>265</v>
      </c>
      <c r="B162" s="2" t="s">
        <v>266</v>
      </c>
      <c r="C162">
        <f>VLOOKUP($B162,'Tillförd energi'!$B$1:$AS$566,MATCH(C$1,'Tillförd energi'!$B$1:$AQ$1,0),FALSE)</f>
        <v>0</v>
      </c>
      <c r="D162">
        <f>VLOOKUP($B162,'Tillförd energi'!$B$1:$AS$566,MATCH(D$1,'Tillförd energi'!$B$1:$AQ$1,0),FALSE)</f>
        <v>0</v>
      </c>
      <c r="E162">
        <f>VLOOKUP($B162,'Tillförd energi'!$B$1:$AS$566,MATCH(E$1,'Tillförd energi'!$B$1:$AQ$1,0),FALSE)</f>
        <v>0</v>
      </c>
      <c r="F162">
        <f>VLOOKUP($B162,'Tillförd energi'!$B$1:$AS$566,MATCH(F$1,'Tillförd energi'!$B$1:$AQ$1,0),FALSE)</f>
        <v>0</v>
      </c>
      <c r="G162">
        <f>VLOOKUP($B162,'Tillförd energi'!$B$1:$AS$566,MATCH(G$1,'Tillförd energi'!$B$1:$AQ$1,0),FALSE)</f>
        <v>0</v>
      </c>
      <c r="H162">
        <f>VLOOKUP($B162,'Tillförd energi'!$B$1:$AS$566,MATCH(H$1,'Tillförd energi'!$B$1:$AQ$1,0),FALSE)</f>
        <v>0</v>
      </c>
      <c r="I162">
        <f>VLOOKUP($B162,'Tillförd energi'!$B$1:$AS$566,MATCH(I$1,'Tillförd energi'!$B$1:$AQ$1,0),FALSE)</f>
        <v>0</v>
      </c>
      <c r="J162">
        <f>VLOOKUP($B162,'Tillförd energi'!$B$1:$AS$566,MATCH(J$1,'Tillförd energi'!$B$1:$AQ$1,0),FALSE)</f>
        <v>0</v>
      </c>
      <c r="K162">
        <v>0</v>
      </c>
      <c r="L162">
        <f>VLOOKUP($B162,'Tillförd energi'!$B$1:$AS$566,MATCH(L$1,'Tillförd energi'!$B$1:$AQ$1,0),FALSE)</f>
        <v>0</v>
      </c>
      <c r="M162">
        <f>VLOOKUP($B162,'Tillförd energi'!$B$1:$AS$566,MATCH(M$1,'Tillförd energi'!$B$1:$AQ$1,0),FALSE)</f>
        <v>0</v>
      </c>
      <c r="N162">
        <f>VLOOKUP($B162,'Tillförd energi'!$B$1:$AS$566,MATCH(N$1,'Tillförd energi'!$B$1:$AQ$1,0),FALSE)</f>
        <v>0</v>
      </c>
      <c r="O162">
        <f>VLOOKUP($B162,'Tillförd energi'!$B$1:$AS$566,MATCH(O$1,'Tillförd energi'!$B$1:$AQ$1,0),FALSE)</f>
        <v>0</v>
      </c>
      <c r="P162">
        <f>VLOOKUP($B162,'Tillförd energi'!$B$1:$AS$566,MATCH(P$1,'Tillförd energi'!$B$1:$AQ$1,0),FALSE)</f>
        <v>0</v>
      </c>
      <c r="Q162">
        <f>VLOOKUP($B162,'Tillförd energi'!$B$1:$AS$566,MATCH(Q$1,'Tillförd energi'!$B$1:$AQ$1,0),FALSE)</f>
        <v>0</v>
      </c>
      <c r="R162">
        <f>VLOOKUP($B162,'Tillförd energi'!$B$1:$AS$566,MATCH(R$1,'Tillförd energi'!$B$1:$AQ$1,0),FALSE)</f>
        <v>0</v>
      </c>
      <c r="S162">
        <f>VLOOKUP($B162,'Tillförd energi'!$B$1:$AS$566,MATCH(S$1,'Tillförd energi'!$B$1:$AQ$1,0),FALSE)</f>
        <v>0</v>
      </c>
      <c r="T162">
        <f>VLOOKUP($B162,'Tillförd energi'!$B$1:$AS$566,MATCH(T$1,'Tillförd energi'!$B$1:$AQ$1,0),FALSE)</f>
        <v>0</v>
      </c>
      <c r="U162">
        <f>VLOOKUP($B162,'Tillförd energi'!$B$1:$AS$566,MATCH(U$1,'Tillförd energi'!$B$1:$AQ$1,0),FALSE)</f>
        <v>0</v>
      </c>
      <c r="V162">
        <f>VLOOKUP($B162,'Tillförd energi'!$B$1:$AS$566,MATCH(V$1,'Tillförd energi'!$B$1:$AQ$1,0),FALSE)</f>
        <v>0</v>
      </c>
      <c r="W162">
        <f>VLOOKUP($B162,'Tillförd energi'!$B$1:$AS$566,MATCH(W$1,'Tillförd energi'!$B$1:$AQ$1,0),FALSE)</f>
        <v>0</v>
      </c>
      <c r="X162">
        <f>VLOOKUP($B162,'Tillförd energi'!$B$1:$AS$566,MATCH(X$1,'Tillförd energi'!$B$1:$AQ$1,0),FALSE)</f>
        <v>0</v>
      </c>
      <c r="Y162">
        <f>VLOOKUP($B162,'Tillförd energi'!$B$1:$AS$566,MATCH(Y$1,'Tillförd energi'!$B$1:$AQ$1,0),FALSE)</f>
        <v>0</v>
      </c>
      <c r="Z162">
        <f>VLOOKUP($B162,'Tillförd energi'!$B$1:$AS$566,MATCH(Z$1,'Tillförd energi'!$B$1:$AQ$1,0),FALSE)</f>
        <v>0</v>
      </c>
      <c r="AA162">
        <f>VLOOKUP($B162,'Tillförd energi'!$B$1:$AS$566,MATCH(AA$1,'Tillförd energi'!$B$1:$AQ$1,0),FALSE)</f>
        <v>0</v>
      </c>
      <c r="AB162">
        <f>VLOOKUP($B162,'Tillförd energi'!$B$1:$AS$566,MATCH(AB$1,'Tillförd energi'!$B$1:$AQ$1,0),FALSE)</f>
        <v>0</v>
      </c>
      <c r="AC162">
        <f>VLOOKUP($B162,'Tillförd energi'!$B$1:$AS$566,MATCH(AC$1,'Tillförd energi'!$B$1:$AQ$1,0),FALSE)</f>
        <v>0</v>
      </c>
      <c r="AD162">
        <f>VLOOKUP($B162,'Tillförd energi'!$B$1:$AS$566,MATCH(AD$1,'Tillförd energi'!$B$1:$AQ$1,0),FALSE)</f>
        <v>0</v>
      </c>
      <c r="AE162">
        <f>VLOOKUP($B162,'Tillförd energi'!$B$1:$AS$566,MATCH(AE$1,'Tillförd energi'!$B$1:$AQ$1,0),FALSE)</f>
        <v>0</v>
      </c>
      <c r="AF162">
        <f>VLOOKUP($B162,'Tillförd energi'!$B$1:$AS$566,MATCH(AF$1,'Tillförd energi'!$B$1:$AQ$1,0),FALSE)</f>
        <v>2.67</v>
      </c>
      <c r="AG162">
        <f>IFERROR(VLOOKUP(B162,Miljö!$B$1:$S$476,9,FALSE)/1,0)</f>
        <v>102.2</v>
      </c>
      <c r="AI162">
        <f t="shared" si="16"/>
        <v>2.67</v>
      </c>
      <c r="AJ162">
        <f t="shared" si="17"/>
        <v>104.87</v>
      </c>
      <c r="AK162">
        <f>IF(ISERROR(1/VLOOKUP($B162,Leveranser!$B$1:$S$500,MATCH("såld värme (gwh)",Leveranser!$B$1:$S$1,0),FALSE)),"",VLOOKUP($B162,Leveranser!$B$1:$S$500,MATCH("såld värme (gwh)",Leveranser!$B$1:$S$1,0),FALSE))</f>
        <v>89</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37">
        <f t="shared" si="18"/>
        <v>0.84866978163440443</v>
      </c>
      <c r="AP162" t="str">
        <f>VLOOKUP($B162,Miljövärden!$B$1:$H$446,7,FALSE)</f>
        <v>Ja</v>
      </c>
      <c r="AQ162" t="str">
        <f>VLOOKUP($B162,Miljövärden!$B$1:$H$446,6,FALSE)</f>
        <v>Nej</v>
      </c>
      <c r="AU162">
        <f t="shared" si="19"/>
        <v>2.67</v>
      </c>
      <c r="AV162">
        <f t="shared" si="20"/>
        <v>0</v>
      </c>
      <c r="AW162">
        <f t="shared" si="21"/>
        <v>0</v>
      </c>
      <c r="AX162">
        <f t="shared" si="22"/>
        <v>0</v>
      </c>
      <c r="AZ162">
        <f t="shared" si="23"/>
        <v>0</v>
      </c>
      <c r="BE162"/>
      <c r="BF162"/>
      <c r="BG162"/>
      <c r="BH162"/>
      <c r="BI162"/>
    </row>
    <row r="163" spans="1:61" x14ac:dyDescent="0.25">
      <c r="A163" s="2" t="s">
        <v>267</v>
      </c>
      <c r="B163" s="2" t="s">
        <v>268</v>
      </c>
      <c r="C163">
        <f>VLOOKUP($B163,'Tillförd energi'!$B$1:$AS$566,MATCH(C$1,'Tillförd energi'!$B$1:$AQ$1,0),FALSE)</f>
        <v>0</v>
      </c>
      <c r="D163">
        <f>VLOOKUP($B163,'Tillförd energi'!$B$1:$AS$566,MATCH(D$1,'Tillförd energi'!$B$1:$AQ$1,0),FALSE)</f>
        <v>0.02</v>
      </c>
      <c r="E163">
        <f>VLOOKUP($B163,'Tillförd energi'!$B$1:$AS$566,MATCH(E$1,'Tillförd energi'!$B$1:$AQ$1,0),FALSE)</f>
        <v>0</v>
      </c>
      <c r="F163">
        <f>VLOOKUP($B163,'Tillförd energi'!$B$1:$AS$566,MATCH(F$1,'Tillförd energi'!$B$1:$AQ$1,0),FALSE)</f>
        <v>0</v>
      </c>
      <c r="G163">
        <f>VLOOKUP($B163,'Tillförd energi'!$B$1:$AS$566,MATCH(G$1,'Tillförd energi'!$B$1:$AQ$1,0),FALSE)</f>
        <v>0</v>
      </c>
      <c r="H163">
        <f>VLOOKUP($B163,'Tillförd energi'!$B$1:$AS$566,MATCH(H$1,'Tillförd energi'!$B$1:$AQ$1,0),FALSE)</f>
        <v>0</v>
      </c>
      <c r="I163">
        <f>VLOOKUP($B163,'Tillförd energi'!$B$1:$AS$566,MATCH(I$1,'Tillförd energi'!$B$1:$AQ$1,0),FALSE)</f>
        <v>0</v>
      </c>
      <c r="J163">
        <f>VLOOKUP($B163,'Tillförd energi'!$B$1:$AS$566,MATCH(J$1,'Tillförd energi'!$B$1:$AQ$1,0),FALSE)</f>
        <v>0</v>
      </c>
      <c r="K163">
        <v>0</v>
      </c>
      <c r="L163">
        <f>VLOOKUP($B163,'Tillförd energi'!$B$1:$AS$566,MATCH(L$1,'Tillförd energi'!$B$1:$AQ$1,0),FALSE)</f>
        <v>0</v>
      </c>
      <c r="M163">
        <f>VLOOKUP($B163,'Tillförd energi'!$B$1:$AS$566,MATCH(M$1,'Tillförd energi'!$B$1:$AQ$1,0),FALSE)</f>
        <v>0</v>
      </c>
      <c r="N163">
        <f>VLOOKUP($B163,'Tillförd energi'!$B$1:$AS$566,MATCH(N$1,'Tillförd energi'!$B$1:$AQ$1,0),FALSE)</f>
        <v>0</v>
      </c>
      <c r="O163">
        <f>VLOOKUP($B163,'Tillförd energi'!$B$1:$AS$566,MATCH(O$1,'Tillförd energi'!$B$1:$AQ$1,0),FALSE)</f>
        <v>0</v>
      </c>
      <c r="P163">
        <f>VLOOKUP($B163,'Tillförd energi'!$B$1:$AS$566,MATCH(P$1,'Tillförd energi'!$B$1:$AQ$1,0),FALSE)</f>
        <v>0</v>
      </c>
      <c r="Q163">
        <f>VLOOKUP($B163,'Tillförd energi'!$B$1:$AS$566,MATCH(Q$1,'Tillförd energi'!$B$1:$AQ$1,0),FALSE)</f>
        <v>0</v>
      </c>
      <c r="R163">
        <f>VLOOKUP($B163,'Tillförd energi'!$B$1:$AS$566,MATCH(R$1,'Tillförd energi'!$B$1:$AQ$1,0),FALSE)</f>
        <v>1.35</v>
      </c>
      <c r="S163">
        <f>VLOOKUP($B163,'Tillförd energi'!$B$1:$AS$566,MATCH(S$1,'Tillförd energi'!$B$1:$AQ$1,0),FALSE)</f>
        <v>0</v>
      </c>
      <c r="T163">
        <f>VLOOKUP($B163,'Tillförd energi'!$B$1:$AS$566,MATCH(T$1,'Tillförd energi'!$B$1:$AQ$1,0),FALSE)</f>
        <v>0</v>
      </c>
      <c r="U163">
        <f>VLOOKUP($B163,'Tillförd energi'!$B$1:$AS$566,MATCH(U$1,'Tillförd energi'!$B$1:$AQ$1,0),FALSE)</f>
        <v>0</v>
      </c>
      <c r="V163">
        <f>VLOOKUP($B163,'Tillförd energi'!$B$1:$AS$566,MATCH(V$1,'Tillförd energi'!$B$1:$AQ$1,0),FALSE)</f>
        <v>0</v>
      </c>
      <c r="W163">
        <f>VLOOKUP($B163,'Tillförd energi'!$B$1:$AS$566,MATCH(W$1,'Tillförd energi'!$B$1:$AQ$1,0),FALSE)</f>
        <v>0</v>
      </c>
      <c r="X163">
        <f>VLOOKUP($B163,'Tillförd energi'!$B$1:$AS$566,MATCH(X$1,'Tillförd energi'!$B$1:$AQ$1,0),FALSE)</f>
        <v>0</v>
      </c>
      <c r="Y163">
        <f>VLOOKUP($B163,'Tillförd energi'!$B$1:$AS$566,MATCH(Y$1,'Tillförd energi'!$B$1:$AQ$1,0),FALSE)</f>
        <v>0</v>
      </c>
      <c r="Z163">
        <f>VLOOKUP($B163,'Tillförd energi'!$B$1:$AS$566,MATCH(Z$1,'Tillförd energi'!$B$1:$AQ$1,0),FALSE)</f>
        <v>0</v>
      </c>
      <c r="AA163">
        <f>VLOOKUP($B163,'Tillförd energi'!$B$1:$AS$566,MATCH(AA$1,'Tillförd energi'!$B$1:$AQ$1,0),FALSE)</f>
        <v>0</v>
      </c>
      <c r="AB163">
        <f>VLOOKUP($B163,'Tillförd energi'!$B$1:$AS$566,MATCH(AB$1,'Tillförd energi'!$B$1:$AQ$1,0),FALSE)</f>
        <v>0</v>
      </c>
      <c r="AC163">
        <f>VLOOKUP($B163,'Tillförd energi'!$B$1:$AS$566,MATCH(AC$1,'Tillförd energi'!$B$1:$AQ$1,0),FALSE)</f>
        <v>0</v>
      </c>
      <c r="AD163">
        <f>VLOOKUP($B163,'Tillförd energi'!$B$1:$AS$566,MATCH(AD$1,'Tillförd energi'!$B$1:$AQ$1,0),FALSE)</f>
        <v>0</v>
      </c>
      <c r="AE163">
        <f>VLOOKUP($B163,'Tillförd energi'!$B$1:$AS$566,MATCH(AE$1,'Tillförd energi'!$B$1:$AQ$1,0),FALSE)</f>
        <v>0</v>
      </c>
      <c r="AF163">
        <f>VLOOKUP($B163,'Tillförd energi'!$B$1:$AS$566,MATCH(AF$1,'Tillförd energi'!$B$1:$AQ$1,0),FALSE)</f>
        <v>2.7E-2</v>
      </c>
      <c r="AG163">
        <f>IFERROR(VLOOKUP(B163,Miljö!$B$1:$S$476,9,FALSE)/1,0)</f>
        <v>0</v>
      </c>
      <c r="AI163">
        <f t="shared" si="16"/>
        <v>1.397</v>
      </c>
      <c r="AJ163">
        <f t="shared" si="17"/>
        <v>1.397</v>
      </c>
      <c r="AK163">
        <f>IF(ISERROR(1/VLOOKUP($B163,Leveranser!$B$1:$S$500,MATCH("såld värme (gwh)",Leveranser!$B$1:$S$1,0),FALSE)),"",VLOOKUP($B163,Leveranser!$B$1:$S$500,MATCH("såld värme (gwh)",Leveranser!$B$1:$S$1,0),FALSE))</f>
        <v>1.17</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37">
        <f t="shared" si="18"/>
        <v>0.83750894774516815</v>
      </c>
      <c r="AP163" t="str">
        <f>VLOOKUP($B163,Miljövärden!$B$1:$H$446,7,FALSE)</f>
        <v>Ja</v>
      </c>
      <c r="AQ163" t="str">
        <f>VLOOKUP($B163,Miljövärden!$B$1:$H$446,6,FALSE)</f>
        <v>Ja</v>
      </c>
      <c r="AU163">
        <f t="shared" si="19"/>
        <v>2.7E-2</v>
      </c>
      <c r="AV163">
        <f t="shared" si="20"/>
        <v>0</v>
      </c>
      <c r="AW163">
        <f t="shared" si="21"/>
        <v>0</v>
      </c>
      <c r="AX163">
        <f t="shared" si="22"/>
        <v>1.35</v>
      </c>
      <c r="AZ163">
        <f t="shared" si="23"/>
        <v>1.35</v>
      </c>
      <c r="BE163"/>
      <c r="BF163"/>
      <c r="BG163"/>
      <c r="BH163"/>
      <c r="BI163"/>
    </row>
    <row r="164" spans="1:61" x14ac:dyDescent="0.25">
      <c r="A164" s="2" t="s">
        <v>267</v>
      </c>
      <c r="B164" s="2" t="s">
        <v>269</v>
      </c>
      <c r="C164">
        <f>VLOOKUP($B164,'Tillförd energi'!$B$1:$AS$566,MATCH(C$1,'Tillförd energi'!$B$1:$AQ$1,0),FALSE)</f>
        <v>0</v>
      </c>
      <c r="D164">
        <f>VLOOKUP($B164,'Tillförd energi'!$B$1:$AS$566,MATCH(D$1,'Tillförd energi'!$B$1:$AQ$1,0),FALSE)</f>
        <v>1.6E-2</v>
      </c>
      <c r="E164">
        <f>VLOOKUP($B164,'Tillförd energi'!$B$1:$AS$566,MATCH(E$1,'Tillförd energi'!$B$1:$AQ$1,0),FALSE)</f>
        <v>0</v>
      </c>
      <c r="F164">
        <f>VLOOKUP($B164,'Tillförd energi'!$B$1:$AS$566,MATCH(F$1,'Tillförd energi'!$B$1:$AQ$1,0),FALSE)</f>
        <v>0</v>
      </c>
      <c r="G164">
        <f>VLOOKUP($B164,'Tillförd energi'!$B$1:$AS$566,MATCH(G$1,'Tillförd energi'!$B$1:$AQ$1,0),FALSE)</f>
        <v>0</v>
      </c>
      <c r="H164">
        <f>VLOOKUP($B164,'Tillförd energi'!$B$1:$AS$566,MATCH(H$1,'Tillförd energi'!$B$1:$AQ$1,0),FALSE)</f>
        <v>0</v>
      </c>
      <c r="I164">
        <f>VLOOKUP($B164,'Tillförd energi'!$B$1:$AS$566,MATCH(I$1,'Tillförd energi'!$B$1:$AQ$1,0),FALSE)</f>
        <v>0</v>
      </c>
      <c r="J164">
        <f>VLOOKUP($B164,'Tillförd energi'!$B$1:$AS$566,MATCH(J$1,'Tillförd energi'!$B$1:$AQ$1,0),FALSE)</f>
        <v>0</v>
      </c>
      <c r="K164">
        <v>0</v>
      </c>
      <c r="L164">
        <f>VLOOKUP($B164,'Tillförd energi'!$B$1:$AS$566,MATCH(L$1,'Tillförd energi'!$B$1:$AQ$1,0),FALSE)</f>
        <v>0</v>
      </c>
      <c r="M164">
        <f>VLOOKUP($B164,'Tillförd energi'!$B$1:$AS$566,MATCH(M$1,'Tillförd energi'!$B$1:$AQ$1,0),FALSE)</f>
        <v>0</v>
      </c>
      <c r="N164">
        <f>VLOOKUP($B164,'Tillförd energi'!$B$1:$AS$566,MATCH(N$1,'Tillförd energi'!$B$1:$AQ$1,0),FALSE)</f>
        <v>0</v>
      </c>
      <c r="O164">
        <f>VLOOKUP($B164,'Tillförd energi'!$B$1:$AS$566,MATCH(O$1,'Tillförd energi'!$B$1:$AQ$1,0),FALSE)</f>
        <v>0</v>
      </c>
      <c r="P164">
        <f>VLOOKUP($B164,'Tillförd energi'!$B$1:$AS$566,MATCH(P$1,'Tillförd energi'!$B$1:$AQ$1,0),FALSE)</f>
        <v>0</v>
      </c>
      <c r="Q164">
        <f>VLOOKUP($B164,'Tillförd energi'!$B$1:$AS$566,MATCH(Q$1,'Tillförd energi'!$B$1:$AQ$1,0),FALSE)</f>
        <v>0</v>
      </c>
      <c r="R164">
        <f>VLOOKUP($B164,'Tillförd energi'!$B$1:$AS$566,MATCH(R$1,'Tillförd energi'!$B$1:$AQ$1,0),FALSE)</f>
        <v>0.93</v>
      </c>
      <c r="S164">
        <f>VLOOKUP($B164,'Tillförd energi'!$B$1:$AS$566,MATCH(S$1,'Tillförd energi'!$B$1:$AQ$1,0),FALSE)</f>
        <v>0</v>
      </c>
      <c r="T164">
        <f>VLOOKUP($B164,'Tillförd energi'!$B$1:$AS$566,MATCH(T$1,'Tillförd energi'!$B$1:$AQ$1,0),FALSE)</f>
        <v>0</v>
      </c>
      <c r="U164">
        <f>VLOOKUP($B164,'Tillförd energi'!$B$1:$AS$566,MATCH(U$1,'Tillförd energi'!$B$1:$AQ$1,0),FALSE)</f>
        <v>0</v>
      </c>
      <c r="V164">
        <f>VLOOKUP($B164,'Tillförd energi'!$B$1:$AS$566,MATCH(V$1,'Tillförd energi'!$B$1:$AQ$1,0),FALSE)</f>
        <v>0</v>
      </c>
      <c r="W164">
        <f>VLOOKUP($B164,'Tillförd energi'!$B$1:$AS$566,MATCH(W$1,'Tillförd energi'!$B$1:$AQ$1,0),FALSE)</f>
        <v>0</v>
      </c>
      <c r="X164">
        <f>VLOOKUP($B164,'Tillförd energi'!$B$1:$AS$566,MATCH(X$1,'Tillförd energi'!$B$1:$AQ$1,0),FALSE)</f>
        <v>0</v>
      </c>
      <c r="Y164">
        <f>VLOOKUP($B164,'Tillförd energi'!$B$1:$AS$566,MATCH(Y$1,'Tillförd energi'!$B$1:$AQ$1,0),FALSE)</f>
        <v>0</v>
      </c>
      <c r="Z164">
        <f>VLOOKUP($B164,'Tillförd energi'!$B$1:$AS$566,MATCH(Z$1,'Tillförd energi'!$B$1:$AQ$1,0),FALSE)</f>
        <v>0</v>
      </c>
      <c r="AA164">
        <f>VLOOKUP($B164,'Tillförd energi'!$B$1:$AS$566,MATCH(AA$1,'Tillförd energi'!$B$1:$AQ$1,0),FALSE)</f>
        <v>0</v>
      </c>
      <c r="AB164">
        <f>VLOOKUP($B164,'Tillförd energi'!$B$1:$AS$566,MATCH(AB$1,'Tillförd energi'!$B$1:$AQ$1,0),FALSE)</f>
        <v>0</v>
      </c>
      <c r="AC164">
        <f>VLOOKUP($B164,'Tillförd energi'!$B$1:$AS$566,MATCH(AC$1,'Tillförd energi'!$B$1:$AQ$1,0),FALSE)</f>
        <v>0</v>
      </c>
      <c r="AD164">
        <f>VLOOKUP($B164,'Tillförd energi'!$B$1:$AS$566,MATCH(AD$1,'Tillförd energi'!$B$1:$AQ$1,0),FALSE)</f>
        <v>0</v>
      </c>
      <c r="AE164">
        <f>VLOOKUP($B164,'Tillförd energi'!$B$1:$AS$566,MATCH(AE$1,'Tillförd energi'!$B$1:$AQ$1,0),FALSE)</f>
        <v>0</v>
      </c>
      <c r="AF164">
        <f>VLOOKUP($B164,'Tillförd energi'!$B$1:$AS$566,MATCH(AF$1,'Tillförd energi'!$B$1:$AQ$1,0),FALSE)</f>
        <v>3.09E-2</v>
      </c>
      <c r="AG164">
        <f>IFERROR(VLOOKUP(B164,Miljö!$B$1:$S$476,9,FALSE)/1,0)</f>
        <v>0</v>
      </c>
      <c r="AI164">
        <f t="shared" si="16"/>
        <v>0.9769000000000001</v>
      </c>
      <c r="AJ164">
        <f t="shared" si="17"/>
        <v>0.9769000000000001</v>
      </c>
      <c r="AK164">
        <f>IF(ISERROR(1/VLOOKUP($B164,Leveranser!$B$1:$S$500,MATCH("såld värme (gwh)",Leveranser!$B$1:$S$1,0),FALSE)),"",VLOOKUP($B164,Leveranser!$B$1:$S$500,MATCH("såld värme (gwh)",Leveranser!$B$1:$S$1,0),FALSE))</f>
        <v>0.77</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37">
        <f t="shared" si="18"/>
        <v>0.78820759545501073</v>
      </c>
      <c r="AP164" t="str">
        <f>VLOOKUP($B164,Miljövärden!$B$1:$H$446,7,FALSE)</f>
        <v>Ja</v>
      </c>
      <c r="AQ164" t="str">
        <f>VLOOKUP($B164,Miljövärden!$B$1:$H$446,6,FALSE)</f>
        <v>Ja</v>
      </c>
      <c r="AU164">
        <f t="shared" si="19"/>
        <v>3.09E-2</v>
      </c>
      <c r="AV164">
        <f t="shared" si="20"/>
        <v>0</v>
      </c>
      <c r="AW164">
        <f t="shared" si="21"/>
        <v>0</v>
      </c>
      <c r="AX164">
        <f t="shared" si="22"/>
        <v>0.93</v>
      </c>
      <c r="AZ164">
        <f t="shared" si="23"/>
        <v>0.93</v>
      </c>
      <c r="BE164"/>
      <c r="BF164"/>
      <c r="BG164"/>
      <c r="BH164"/>
      <c r="BI164"/>
    </row>
    <row r="165" spans="1:61" x14ac:dyDescent="0.25">
      <c r="A165" s="2" t="s">
        <v>267</v>
      </c>
      <c r="B165" s="2" t="s">
        <v>270</v>
      </c>
      <c r="C165">
        <f>VLOOKUP($B165,'Tillförd energi'!$B$1:$AS$566,MATCH(C$1,'Tillförd energi'!$B$1:$AQ$1,0),FALSE)</f>
        <v>0</v>
      </c>
      <c r="D165">
        <f>VLOOKUP($B165,'Tillförd energi'!$B$1:$AS$566,MATCH(D$1,'Tillförd energi'!$B$1:$AQ$1,0),FALSE)</f>
        <v>2.5000000000000001E-2</v>
      </c>
      <c r="E165">
        <f>VLOOKUP($B165,'Tillförd energi'!$B$1:$AS$566,MATCH(E$1,'Tillförd energi'!$B$1:$AQ$1,0),FALSE)</f>
        <v>0</v>
      </c>
      <c r="F165">
        <f>VLOOKUP($B165,'Tillförd energi'!$B$1:$AS$566,MATCH(F$1,'Tillförd energi'!$B$1:$AQ$1,0),FALSE)</f>
        <v>0</v>
      </c>
      <c r="G165">
        <f>VLOOKUP($B165,'Tillförd energi'!$B$1:$AS$566,MATCH(G$1,'Tillförd energi'!$B$1:$AQ$1,0),FALSE)</f>
        <v>0</v>
      </c>
      <c r="H165">
        <f>VLOOKUP($B165,'Tillförd energi'!$B$1:$AS$566,MATCH(H$1,'Tillförd energi'!$B$1:$AQ$1,0),FALSE)</f>
        <v>0</v>
      </c>
      <c r="I165">
        <f>VLOOKUP($B165,'Tillförd energi'!$B$1:$AS$566,MATCH(I$1,'Tillförd energi'!$B$1:$AQ$1,0),FALSE)</f>
        <v>0</v>
      </c>
      <c r="J165">
        <f>VLOOKUP($B165,'Tillförd energi'!$B$1:$AS$566,MATCH(J$1,'Tillförd energi'!$B$1:$AQ$1,0),FALSE)</f>
        <v>0</v>
      </c>
      <c r="K165">
        <v>0</v>
      </c>
      <c r="L165">
        <f>VLOOKUP($B165,'Tillförd energi'!$B$1:$AS$566,MATCH(L$1,'Tillförd energi'!$B$1:$AQ$1,0),FALSE)</f>
        <v>0</v>
      </c>
      <c r="M165">
        <f>VLOOKUP($B165,'Tillförd energi'!$B$1:$AS$566,MATCH(M$1,'Tillförd energi'!$B$1:$AQ$1,0),FALSE)</f>
        <v>0</v>
      </c>
      <c r="N165">
        <f>VLOOKUP($B165,'Tillförd energi'!$B$1:$AS$566,MATCH(N$1,'Tillförd energi'!$B$1:$AQ$1,0),FALSE)</f>
        <v>0</v>
      </c>
      <c r="O165">
        <f>VLOOKUP($B165,'Tillförd energi'!$B$1:$AS$566,MATCH(O$1,'Tillförd energi'!$B$1:$AQ$1,0),FALSE)</f>
        <v>0</v>
      </c>
      <c r="P165">
        <f>VLOOKUP($B165,'Tillförd energi'!$B$1:$AS$566,MATCH(P$1,'Tillförd energi'!$B$1:$AQ$1,0),FALSE)</f>
        <v>0</v>
      </c>
      <c r="Q165">
        <f>VLOOKUP($B165,'Tillförd energi'!$B$1:$AS$566,MATCH(Q$1,'Tillförd energi'!$B$1:$AQ$1,0),FALSE)</f>
        <v>0</v>
      </c>
      <c r="R165">
        <f>VLOOKUP($B165,'Tillförd energi'!$B$1:$AS$566,MATCH(R$1,'Tillförd energi'!$B$1:$AQ$1,0),FALSE)</f>
        <v>3.23</v>
      </c>
      <c r="S165">
        <f>VLOOKUP($B165,'Tillförd energi'!$B$1:$AS$566,MATCH(S$1,'Tillförd energi'!$B$1:$AQ$1,0),FALSE)</f>
        <v>0</v>
      </c>
      <c r="T165">
        <f>VLOOKUP($B165,'Tillförd energi'!$B$1:$AS$566,MATCH(T$1,'Tillförd energi'!$B$1:$AQ$1,0),FALSE)</f>
        <v>0</v>
      </c>
      <c r="U165">
        <f>VLOOKUP($B165,'Tillförd energi'!$B$1:$AS$566,MATCH(U$1,'Tillförd energi'!$B$1:$AQ$1,0),FALSE)</f>
        <v>0</v>
      </c>
      <c r="V165">
        <f>VLOOKUP($B165,'Tillförd energi'!$B$1:$AS$566,MATCH(V$1,'Tillförd energi'!$B$1:$AQ$1,0),FALSE)</f>
        <v>0</v>
      </c>
      <c r="W165">
        <f>VLOOKUP($B165,'Tillförd energi'!$B$1:$AS$566,MATCH(W$1,'Tillförd energi'!$B$1:$AQ$1,0),FALSE)</f>
        <v>0</v>
      </c>
      <c r="X165">
        <f>VLOOKUP($B165,'Tillförd energi'!$B$1:$AS$566,MATCH(X$1,'Tillförd energi'!$B$1:$AQ$1,0),FALSE)</f>
        <v>0</v>
      </c>
      <c r="Y165">
        <f>VLOOKUP($B165,'Tillförd energi'!$B$1:$AS$566,MATCH(Y$1,'Tillförd energi'!$B$1:$AQ$1,0),FALSE)</f>
        <v>0</v>
      </c>
      <c r="Z165">
        <f>VLOOKUP($B165,'Tillförd energi'!$B$1:$AS$566,MATCH(Z$1,'Tillförd energi'!$B$1:$AQ$1,0),FALSE)</f>
        <v>0</v>
      </c>
      <c r="AA165">
        <f>VLOOKUP($B165,'Tillförd energi'!$B$1:$AS$566,MATCH(AA$1,'Tillförd energi'!$B$1:$AQ$1,0),FALSE)</f>
        <v>0</v>
      </c>
      <c r="AB165">
        <f>VLOOKUP($B165,'Tillförd energi'!$B$1:$AS$566,MATCH(AB$1,'Tillförd energi'!$B$1:$AQ$1,0),FALSE)</f>
        <v>0</v>
      </c>
      <c r="AC165">
        <f>VLOOKUP($B165,'Tillförd energi'!$B$1:$AS$566,MATCH(AC$1,'Tillförd energi'!$B$1:$AQ$1,0),FALSE)</f>
        <v>0</v>
      </c>
      <c r="AD165">
        <f>VLOOKUP($B165,'Tillförd energi'!$B$1:$AS$566,MATCH(AD$1,'Tillförd energi'!$B$1:$AQ$1,0),FALSE)</f>
        <v>0</v>
      </c>
      <c r="AE165">
        <f>VLOOKUP($B165,'Tillförd energi'!$B$1:$AS$566,MATCH(AE$1,'Tillförd energi'!$B$1:$AQ$1,0),FALSE)</f>
        <v>0</v>
      </c>
      <c r="AF165">
        <f>VLOOKUP($B165,'Tillförd energi'!$B$1:$AS$566,MATCH(AF$1,'Tillförd energi'!$B$1:$AQ$1,0),FALSE)</f>
        <v>4.5999999999999999E-2</v>
      </c>
      <c r="AG165">
        <f>IFERROR(VLOOKUP(B165,Miljö!$B$1:$S$476,9,FALSE)/1,0)</f>
        <v>0</v>
      </c>
      <c r="AI165">
        <f t="shared" si="16"/>
        <v>3.3009999999999997</v>
      </c>
      <c r="AJ165">
        <f t="shared" si="17"/>
        <v>3.3009999999999997</v>
      </c>
      <c r="AK165">
        <f>IF(ISERROR(1/VLOOKUP($B165,Leveranser!$B$1:$S$500,MATCH("såld värme (gwh)",Leveranser!$B$1:$S$1,0),FALSE)),"",VLOOKUP($B165,Leveranser!$B$1:$S$500,MATCH("såld värme (gwh)",Leveranser!$B$1:$S$1,0),FALSE))</f>
        <v>2.8</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37">
        <f t="shared" si="18"/>
        <v>0.84822780975461987</v>
      </c>
      <c r="AP165" t="str">
        <f>VLOOKUP($B165,Miljövärden!$B$1:$H$446,7,FALSE)</f>
        <v>Ja</v>
      </c>
      <c r="AQ165" t="str">
        <f>VLOOKUP($B165,Miljövärden!$B$1:$H$446,6,FALSE)</f>
        <v>Ja</v>
      </c>
      <c r="AU165">
        <f t="shared" si="19"/>
        <v>4.5999999999999999E-2</v>
      </c>
      <c r="AV165">
        <f t="shared" si="20"/>
        <v>0</v>
      </c>
      <c r="AW165">
        <f t="shared" si="21"/>
        <v>0</v>
      </c>
      <c r="AX165">
        <f t="shared" si="22"/>
        <v>3.23</v>
      </c>
      <c r="AZ165">
        <f t="shared" si="23"/>
        <v>3.23</v>
      </c>
      <c r="BE165"/>
      <c r="BF165"/>
      <c r="BG165"/>
      <c r="BH165"/>
      <c r="BI165"/>
    </row>
    <row r="166" spans="1:61" x14ac:dyDescent="0.25">
      <c r="A166" s="2" t="s">
        <v>267</v>
      </c>
      <c r="B166" s="2" t="s">
        <v>271</v>
      </c>
      <c r="C166">
        <f>VLOOKUP($B166,'Tillförd energi'!$B$1:$AS$566,MATCH(C$1,'Tillförd energi'!$B$1:$AQ$1,0),FALSE)</f>
        <v>0</v>
      </c>
      <c r="D166">
        <f>VLOOKUP($B166,'Tillförd energi'!$B$1:$AS$566,MATCH(D$1,'Tillförd energi'!$B$1:$AQ$1,0),FALSE)</f>
        <v>0</v>
      </c>
      <c r="E166">
        <f>VLOOKUP($B166,'Tillförd energi'!$B$1:$AS$566,MATCH(E$1,'Tillförd energi'!$B$1:$AQ$1,0),FALSE)</f>
        <v>0</v>
      </c>
      <c r="F166">
        <f>VLOOKUP($B166,'Tillförd energi'!$B$1:$AS$566,MATCH(F$1,'Tillförd energi'!$B$1:$AQ$1,0),FALSE)</f>
        <v>0</v>
      </c>
      <c r="G166">
        <f>VLOOKUP($B166,'Tillförd energi'!$B$1:$AS$566,MATCH(G$1,'Tillförd energi'!$B$1:$AQ$1,0),FALSE)</f>
        <v>0</v>
      </c>
      <c r="H166">
        <f>VLOOKUP($B166,'Tillförd energi'!$B$1:$AS$566,MATCH(H$1,'Tillförd energi'!$B$1:$AQ$1,0),FALSE)</f>
        <v>0</v>
      </c>
      <c r="I166">
        <f>VLOOKUP($B166,'Tillförd energi'!$B$1:$AS$566,MATCH(I$1,'Tillförd energi'!$B$1:$AQ$1,0),FALSE)</f>
        <v>0</v>
      </c>
      <c r="J166">
        <f>VLOOKUP($B166,'Tillförd energi'!$B$1:$AS$566,MATCH(J$1,'Tillförd energi'!$B$1:$AQ$1,0),FALSE)</f>
        <v>0</v>
      </c>
      <c r="K166">
        <v>0</v>
      </c>
      <c r="L166">
        <f>VLOOKUP($B166,'Tillförd energi'!$B$1:$AS$566,MATCH(L$1,'Tillförd energi'!$B$1:$AQ$1,0),FALSE)</f>
        <v>0</v>
      </c>
      <c r="M166">
        <f>VLOOKUP($B166,'Tillförd energi'!$B$1:$AS$566,MATCH(M$1,'Tillförd energi'!$B$1:$AQ$1,0),FALSE)</f>
        <v>22.645800000000001</v>
      </c>
      <c r="N166">
        <f>VLOOKUP($B166,'Tillförd energi'!$B$1:$AS$566,MATCH(N$1,'Tillförd energi'!$B$1:$AQ$1,0),FALSE)</f>
        <v>41.570099999999996</v>
      </c>
      <c r="O166">
        <f>VLOOKUP($B166,'Tillförd energi'!$B$1:$AS$566,MATCH(O$1,'Tillförd energi'!$B$1:$AQ$1,0),FALSE)</f>
        <v>0</v>
      </c>
      <c r="P166">
        <f>VLOOKUP($B166,'Tillförd energi'!$B$1:$AS$566,MATCH(P$1,'Tillförd energi'!$B$1:$AQ$1,0),FALSE)</f>
        <v>11.481299999999999</v>
      </c>
      <c r="Q166">
        <f>VLOOKUP($B166,'Tillförd energi'!$B$1:$AS$566,MATCH(Q$1,'Tillförd energi'!$B$1:$AQ$1,0),FALSE)</f>
        <v>0</v>
      </c>
      <c r="R166">
        <f>VLOOKUP($B166,'Tillförd energi'!$B$1:$AS$566,MATCH(R$1,'Tillförd energi'!$B$1:$AQ$1,0),FALSE)</f>
        <v>0</v>
      </c>
      <c r="S166">
        <f>VLOOKUP($B166,'Tillförd energi'!$B$1:$AS$566,MATCH(S$1,'Tillförd energi'!$B$1:$AQ$1,0),FALSE)</f>
        <v>0</v>
      </c>
      <c r="T166">
        <f>VLOOKUP($B166,'Tillförd energi'!$B$1:$AS$566,MATCH(T$1,'Tillförd energi'!$B$1:$AQ$1,0),FALSE)</f>
        <v>0</v>
      </c>
      <c r="U166">
        <f>VLOOKUP($B166,'Tillförd energi'!$B$1:$AS$566,MATCH(U$1,'Tillförd energi'!$B$1:$AQ$1,0),FALSE)</f>
        <v>0</v>
      </c>
      <c r="V166">
        <f>VLOOKUP($B166,'Tillförd energi'!$B$1:$AS$566,MATCH(V$1,'Tillförd energi'!$B$1:$AQ$1,0),FALSE)</f>
        <v>0</v>
      </c>
      <c r="W166">
        <f>VLOOKUP($B166,'Tillförd energi'!$B$1:$AS$566,MATCH(W$1,'Tillförd energi'!$B$1:$AQ$1,0),FALSE)</f>
        <v>0.157</v>
      </c>
      <c r="X166">
        <f>VLOOKUP($B166,'Tillförd energi'!$B$1:$AS$566,MATCH(X$1,'Tillförd energi'!$B$1:$AQ$1,0),FALSE)</f>
        <v>0</v>
      </c>
      <c r="Y166">
        <f>VLOOKUP($B166,'Tillförd energi'!$B$1:$AS$566,MATCH(Y$1,'Tillförd energi'!$B$1:$AQ$1,0),FALSE)</f>
        <v>0</v>
      </c>
      <c r="Z166">
        <f>VLOOKUP($B166,'Tillförd energi'!$B$1:$AS$566,MATCH(Z$1,'Tillförd energi'!$B$1:$AQ$1,0),FALSE)</f>
        <v>0</v>
      </c>
      <c r="AA166">
        <f>VLOOKUP($B166,'Tillförd energi'!$B$1:$AS$566,MATCH(AA$1,'Tillförd energi'!$B$1:$AQ$1,0),FALSE)</f>
        <v>0</v>
      </c>
      <c r="AB166">
        <f>VLOOKUP($B166,'Tillförd energi'!$B$1:$AS$566,MATCH(AB$1,'Tillförd energi'!$B$1:$AQ$1,0),FALSE)</f>
        <v>0</v>
      </c>
      <c r="AC166">
        <f>VLOOKUP($B166,'Tillförd energi'!$B$1:$AS$566,MATCH(AC$1,'Tillförd energi'!$B$1:$AQ$1,0),FALSE)</f>
        <v>27.3</v>
      </c>
      <c r="AD166">
        <f>VLOOKUP($B166,'Tillförd energi'!$B$1:$AS$566,MATCH(AD$1,'Tillförd energi'!$B$1:$AQ$1,0),FALSE)</f>
        <v>0</v>
      </c>
      <c r="AE166">
        <f>VLOOKUP($B166,'Tillförd energi'!$B$1:$AS$566,MATCH(AE$1,'Tillförd energi'!$B$1:$AQ$1,0),FALSE)</f>
        <v>0</v>
      </c>
      <c r="AF166">
        <f>VLOOKUP($B166,'Tillförd energi'!$B$1:$AS$566,MATCH(AF$1,'Tillförd energi'!$B$1:$AQ$1,0),FALSE)</f>
        <v>3.1672500000000001</v>
      </c>
      <c r="AG166">
        <f>IFERROR(VLOOKUP(B166,Miljö!$B$1:$S$476,9,FALSE)/1,0)</f>
        <v>27.96</v>
      </c>
      <c r="AI166">
        <f t="shared" si="16"/>
        <v>106.32145</v>
      </c>
      <c r="AJ166">
        <f t="shared" si="17"/>
        <v>134.28145000000001</v>
      </c>
      <c r="AK166">
        <f>IF(ISERROR(1/VLOOKUP($B166,Leveranser!$B$1:$S$500,MATCH("såld värme (gwh)",Leveranser!$B$1:$S$1,0),FALSE)),"",VLOOKUP($B166,Leveranser!$B$1:$S$500,MATCH("såld värme (gwh)",Leveranser!$B$1:$S$1,0),FALSE))</f>
        <v>115.7</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37">
        <f t="shared" si="18"/>
        <v>0.86162310579756174</v>
      </c>
      <c r="AP166" t="str">
        <f>VLOOKUP($B166,Miljövärden!$B$1:$H$446,7,FALSE)</f>
        <v>Ja</v>
      </c>
      <c r="AQ166" t="str">
        <f>VLOOKUP($B166,Miljövärden!$B$1:$H$446,6,FALSE)</f>
        <v>Ja</v>
      </c>
      <c r="AU166">
        <f t="shared" si="19"/>
        <v>3.1672500000000001</v>
      </c>
      <c r="AV166">
        <f t="shared" si="20"/>
        <v>0</v>
      </c>
      <c r="AW166">
        <f t="shared" si="21"/>
        <v>75.697200000000009</v>
      </c>
      <c r="AX166">
        <f t="shared" si="22"/>
        <v>0</v>
      </c>
      <c r="AZ166">
        <f t="shared" si="23"/>
        <v>75.854200000000006</v>
      </c>
    </row>
    <row r="167" spans="1:61" x14ac:dyDescent="0.25">
      <c r="A167" s="2" t="s">
        <v>272</v>
      </c>
      <c r="B167" s="2" t="s">
        <v>273</v>
      </c>
      <c r="C167">
        <f>VLOOKUP($B167,'Tillförd energi'!$B$1:$AS$566,MATCH(C$1,'Tillförd energi'!$B$1:$AQ$1,0),FALSE)</f>
        <v>0</v>
      </c>
      <c r="D167">
        <f>VLOOKUP($B167,'Tillförd energi'!$B$1:$AS$566,MATCH(D$1,'Tillförd energi'!$B$1:$AQ$1,0),FALSE)</f>
        <v>0</v>
      </c>
      <c r="E167">
        <f>VLOOKUP($B167,'Tillförd energi'!$B$1:$AS$566,MATCH(E$1,'Tillförd energi'!$B$1:$AQ$1,0),FALSE)</f>
        <v>0</v>
      </c>
      <c r="F167">
        <f>VLOOKUP($B167,'Tillförd energi'!$B$1:$AS$566,MATCH(F$1,'Tillförd energi'!$B$1:$AQ$1,0),FALSE)</f>
        <v>0</v>
      </c>
      <c r="G167">
        <f>VLOOKUP($B167,'Tillförd energi'!$B$1:$AS$566,MATCH(G$1,'Tillförd energi'!$B$1:$AQ$1,0),FALSE)</f>
        <v>0</v>
      </c>
      <c r="H167">
        <f>VLOOKUP($B167,'Tillförd energi'!$B$1:$AS$566,MATCH(H$1,'Tillförd energi'!$B$1:$AQ$1,0),FALSE)</f>
        <v>0</v>
      </c>
      <c r="I167">
        <f>VLOOKUP($B167,'Tillförd energi'!$B$1:$AS$566,MATCH(I$1,'Tillförd energi'!$B$1:$AQ$1,0),FALSE)</f>
        <v>0</v>
      </c>
      <c r="J167">
        <f>VLOOKUP($B167,'Tillförd energi'!$B$1:$AS$566,MATCH(J$1,'Tillförd energi'!$B$1:$AQ$1,0),FALSE)</f>
        <v>0</v>
      </c>
      <c r="K167">
        <v>0</v>
      </c>
      <c r="L167">
        <f>VLOOKUP($B167,'Tillförd energi'!$B$1:$AS$566,MATCH(L$1,'Tillförd energi'!$B$1:$AQ$1,0),FALSE)</f>
        <v>0</v>
      </c>
      <c r="M167">
        <f>VLOOKUP($B167,'Tillförd energi'!$B$1:$AS$566,MATCH(M$1,'Tillförd energi'!$B$1:$AQ$1,0),FALSE)</f>
        <v>0</v>
      </c>
      <c r="N167">
        <f>VLOOKUP($B167,'Tillförd energi'!$B$1:$AS$566,MATCH(N$1,'Tillförd energi'!$B$1:$AQ$1,0),FALSE)</f>
        <v>0</v>
      </c>
      <c r="O167">
        <f>VLOOKUP($B167,'Tillförd energi'!$B$1:$AS$566,MATCH(O$1,'Tillförd energi'!$B$1:$AQ$1,0),FALSE)</f>
        <v>0</v>
      </c>
      <c r="P167">
        <f>VLOOKUP($B167,'Tillförd energi'!$B$1:$AS$566,MATCH(P$1,'Tillförd energi'!$B$1:$AQ$1,0),FALSE)</f>
        <v>0</v>
      </c>
      <c r="Q167">
        <f>VLOOKUP($B167,'Tillförd energi'!$B$1:$AS$566,MATCH(Q$1,'Tillförd energi'!$B$1:$AQ$1,0),FALSE)</f>
        <v>0</v>
      </c>
      <c r="R167">
        <f>VLOOKUP($B167,'Tillförd energi'!$B$1:$AS$566,MATCH(R$1,'Tillförd energi'!$B$1:$AQ$1,0),FALSE)</f>
        <v>16.225000000000001</v>
      </c>
      <c r="S167">
        <f>VLOOKUP($B167,'Tillförd energi'!$B$1:$AS$566,MATCH(S$1,'Tillförd energi'!$B$1:$AQ$1,0),FALSE)</f>
        <v>0</v>
      </c>
      <c r="T167">
        <f>VLOOKUP($B167,'Tillförd energi'!$B$1:$AS$566,MATCH(T$1,'Tillförd energi'!$B$1:$AQ$1,0),FALSE)</f>
        <v>0</v>
      </c>
      <c r="U167">
        <f>VLOOKUP($B167,'Tillförd energi'!$B$1:$AS$566,MATCH(U$1,'Tillförd energi'!$B$1:$AQ$1,0),FALSE)</f>
        <v>0</v>
      </c>
      <c r="V167">
        <f>VLOOKUP($B167,'Tillförd energi'!$B$1:$AS$566,MATCH(V$1,'Tillförd energi'!$B$1:$AQ$1,0),FALSE)</f>
        <v>0</v>
      </c>
      <c r="W167">
        <f>VLOOKUP($B167,'Tillförd energi'!$B$1:$AS$566,MATCH(W$1,'Tillförd energi'!$B$1:$AQ$1,0),FALSE)</f>
        <v>0.25800000000000001</v>
      </c>
      <c r="X167">
        <f>VLOOKUP($B167,'Tillförd energi'!$B$1:$AS$566,MATCH(X$1,'Tillförd energi'!$B$1:$AQ$1,0),FALSE)</f>
        <v>0</v>
      </c>
      <c r="Y167">
        <f>VLOOKUP($B167,'Tillförd energi'!$B$1:$AS$566,MATCH(Y$1,'Tillförd energi'!$B$1:$AQ$1,0),FALSE)</f>
        <v>0</v>
      </c>
      <c r="Z167">
        <f>VLOOKUP($B167,'Tillförd energi'!$B$1:$AS$566,MATCH(Z$1,'Tillförd energi'!$B$1:$AQ$1,0),FALSE)</f>
        <v>0</v>
      </c>
      <c r="AA167">
        <f>VLOOKUP($B167,'Tillförd energi'!$B$1:$AS$566,MATCH(AA$1,'Tillförd energi'!$B$1:$AQ$1,0),FALSE)</f>
        <v>0</v>
      </c>
      <c r="AB167">
        <f>VLOOKUP($B167,'Tillförd energi'!$B$1:$AS$566,MATCH(AB$1,'Tillförd energi'!$B$1:$AQ$1,0),FALSE)</f>
        <v>0</v>
      </c>
      <c r="AC167">
        <f>VLOOKUP($B167,'Tillförd energi'!$B$1:$AS$566,MATCH(AC$1,'Tillförd energi'!$B$1:$AQ$1,0),FALSE)</f>
        <v>0</v>
      </c>
      <c r="AD167">
        <f>VLOOKUP($B167,'Tillförd energi'!$B$1:$AS$566,MATCH(AD$1,'Tillförd energi'!$B$1:$AQ$1,0),FALSE)</f>
        <v>0</v>
      </c>
      <c r="AE167">
        <f>VLOOKUP($B167,'Tillförd energi'!$B$1:$AS$566,MATCH(AE$1,'Tillförd energi'!$B$1:$AQ$1,0),FALSE)</f>
        <v>0</v>
      </c>
      <c r="AF167">
        <f>VLOOKUP($B167,'Tillförd energi'!$B$1:$AS$566,MATCH(AF$1,'Tillförd energi'!$B$1:$AQ$1,0),FALSE)</f>
        <v>0.38657999999999998</v>
      </c>
      <c r="AG167">
        <f>IFERROR(VLOOKUP(B167,Miljö!$B$1:$S$476,9,FALSE)/1,0)</f>
        <v>0</v>
      </c>
      <c r="AI167">
        <f t="shared" si="16"/>
        <v>16.869579999999999</v>
      </c>
      <c r="AJ167">
        <f t="shared" si="17"/>
        <v>16.869579999999999</v>
      </c>
      <c r="AK167">
        <f>IF(ISERROR(1/VLOOKUP($B167,Leveranser!$B$1:$S$500,MATCH("såld värme (gwh)",Leveranser!$B$1:$S$1,0),FALSE)),"",VLOOKUP($B167,Leveranser!$B$1:$S$500,MATCH("såld värme (gwh)",Leveranser!$B$1:$S$1,0),FALSE))</f>
        <v>12.885999999999999</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37">
        <f t="shared" si="18"/>
        <v>0.76386015538027618</v>
      </c>
      <c r="AP167" t="str">
        <f>VLOOKUP($B167,Miljövärden!$B$1:$H$446,7,FALSE)</f>
        <v>Ja</v>
      </c>
      <c r="AQ167" t="str">
        <f>VLOOKUP($B167,Miljövärden!$B$1:$H$446,6,FALSE)</f>
        <v>Nej</v>
      </c>
      <c r="AU167">
        <f t="shared" si="19"/>
        <v>0.38657999999999998</v>
      </c>
      <c r="AV167">
        <f t="shared" si="20"/>
        <v>0</v>
      </c>
      <c r="AW167">
        <f t="shared" si="21"/>
        <v>0</v>
      </c>
      <c r="AX167">
        <f t="shared" si="22"/>
        <v>16.225000000000001</v>
      </c>
      <c r="AZ167">
        <f t="shared" si="23"/>
        <v>16.483000000000001</v>
      </c>
      <c r="BE167"/>
      <c r="BF167"/>
      <c r="BG167"/>
      <c r="BH167"/>
      <c r="BI167"/>
    </row>
    <row r="168" spans="1:61" x14ac:dyDescent="0.25">
      <c r="A168" s="2" t="s">
        <v>272</v>
      </c>
      <c r="B168" s="2" t="s">
        <v>274</v>
      </c>
      <c r="C168">
        <f>VLOOKUP($B168,'Tillförd energi'!$B$1:$AS$566,MATCH(C$1,'Tillförd energi'!$B$1:$AQ$1,0),FALSE)</f>
        <v>0</v>
      </c>
      <c r="D168">
        <f>VLOOKUP($B168,'Tillförd energi'!$B$1:$AS$566,MATCH(D$1,'Tillförd energi'!$B$1:$AQ$1,0),FALSE)</f>
        <v>0.03</v>
      </c>
      <c r="E168">
        <f>VLOOKUP($B168,'Tillförd energi'!$B$1:$AS$566,MATCH(E$1,'Tillförd energi'!$B$1:$AQ$1,0),FALSE)</f>
        <v>0</v>
      </c>
      <c r="F168">
        <f>VLOOKUP($B168,'Tillförd energi'!$B$1:$AS$566,MATCH(F$1,'Tillförd energi'!$B$1:$AQ$1,0),FALSE)</f>
        <v>0</v>
      </c>
      <c r="G168">
        <f>VLOOKUP($B168,'Tillförd energi'!$B$1:$AS$566,MATCH(G$1,'Tillförd energi'!$B$1:$AQ$1,0),FALSE)</f>
        <v>0</v>
      </c>
      <c r="H168">
        <f>VLOOKUP($B168,'Tillförd energi'!$B$1:$AS$566,MATCH(H$1,'Tillförd energi'!$B$1:$AQ$1,0),FALSE)</f>
        <v>0</v>
      </c>
      <c r="I168">
        <f>VLOOKUP($B168,'Tillförd energi'!$B$1:$AS$566,MATCH(I$1,'Tillförd energi'!$B$1:$AQ$1,0),FALSE)</f>
        <v>82.069400000000002</v>
      </c>
      <c r="J168">
        <f>VLOOKUP($B168,'Tillförd energi'!$B$1:$AS$566,MATCH(J$1,'Tillförd energi'!$B$1:$AQ$1,0),FALSE)</f>
        <v>0</v>
      </c>
      <c r="K168">
        <v>0</v>
      </c>
      <c r="L168">
        <f>VLOOKUP($B168,'Tillförd energi'!$B$1:$AS$566,MATCH(L$1,'Tillförd energi'!$B$1:$AQ$1,0),FALSE)</f>
        <v>0</v>
      </c>
      <c r="M168">
        <f>VLOOKUP($B168,'Tillförd energi'!$B$1:$AS$566,MATCH(M$1,'Tillförd energi'!$B$1:$AQ$1,0),FALSE)</f>
        <v>0</v>
      </c>
      <c r="N168">
        <f>VLOOKUP($B168,'Tillförd energi'!$B$1:$AS$566,MATCH(N$1,'Tillförd energi'!$B$1:$AQ$1,0),FALSE)</f>
        <v>0</v>
      </c>
      <c r="O168">
        <f>VLOOKUP($B168,'Tillförd energi'!$B$1:$AS$566,MATCH(O$1,'Tillförd energi'!$B$1:$AQ$1,0),FALSE)</f>
        <v>0</v>
      </c>
      <c r="P168">
        <f>VLOOKUP($B168,'Tillförd energi'!$B$1:$AS$566,MATCH(P$1,'Tillförd energi'!$B$1:$AQ$1,0),FALSE)</f>
        <v>0</v>
      </c>
      <c r="Q168">
        <f>VLOOKUP($B168,'Tillförd energi'!$B$1:$AS$566,MATCH(Q$1,'Tillförd energi'!$B$1:$AQ$1,0),FALSE)</f>
        <v>0</v>
      </c>
      <c r="R168">
        <f>VLOOKUP($B168,'Tillförd energi'!$B$1:$AS$566,MATCH(R$1,'Tillförd energi'!$B$1:$AQ$1,0),FALSE)</f>
        <v>7.3929999999999998</v>
      </c>
      <c r="S168">
        <f>VLOOKUP($B168,'Tillförd energi'!$B$1:$AS$566,MATCH(S$1,'Tillförd energi'!$B$1:$AQ$1,0),FALSE)</f>
        <v>0</v>
      </c>
      <c r="T168">
        <f>VLOOKUP($B168,'Tillförd energi'!$B$1:$AS$566,MATCH(T$1,'Tillförd energi'!$B$1:$AQ$1,0),FALSE)</f>
        <v>0</v>
      </c>
      <c r="U168">
        <f>VLOOKUP($B168,'Tillförd energi'!$B$1:$AS$566,MATCH(U$1,'Tillförd energi'!$B$1:$AQ$1,0),FALSE)</f>
        <v>0</v>
      </c>
      <c r="V168">
        <f>VLOOKUP($B168,'Tillförd energi'!$B$1:$AS$566,MATCH(V$1,'Tillförd energi'!$B$1:$AQ$1,0),FALSE)</f>
        <v>0</v>
      </c>
      <c r="W168">
        <f>VLOOKUP($B168,'Tillförd energi'!$B$1:$AS$566,MATCH(W$1,'Tillförd energi'!$B$1:$AQ$1,0),FALSE)</f>
        <v>0.82099999999999995</v>
      </c>
      <c r="X168">
        <f>VLOOKUP($B168,'Tillförd energi'!$B$1:$AS$566,MATCH(X$1,'Tillförd energi'!$B$1:$AQ$1,0),FALSE)</f>
        <v>0</v>
      </c>
      <c r="Y168">
        <f>VLOOKUP($B168,'Tillförd energi'!$B$1:$AS$566,MATCH(Y$1,'Tillförd energi'!$B$1:$AQ$1,0),FALSE)</f>
        <v>0</v>
      </c>
      <c r="Z168">
        <f>VLOOKUP($B168,'Tillförd energi'!$B$1:$AS$566,MATCH(Z$1,'Tillförd energi'!$B$1:$AQ$1,0),FALSE)</f>
        <v>0</v>
      </c>
      <c r="AA168">
        <f>VLOOKUP($B168,'Tillförd energi'!$B$1:$AS$566,MATCH(AA$1,'Tillförd energi'!$B$1:$AQ$1,0),FALSE)</f>
        <v>0</v>
      </c>
      <c r="AB168">
        <f>VLOOKUP($B168,'Tillförd energi'!$B$1:$AS$566,MATCH(AB$1,'Tillförd energi'!$B$1:$AQ$1,0),FALSE)</f>
        <v>0</v>
      </c>
      <c r="AC168">
        <f>VLOOKUP($B168,'Tillförd energi'!$B$1:$AS$566,MATCH(AC$1,'Tillförd energi'!$B$1:$AQ$1,0),FALSE)</f>
        <v>0</v>
      </c>
      <c r="AD168">
        <f>VLOOKUP($B168,'Tillförd energi'!$B$1:$AS$566,MATCH(AD$1,'Tillförd energi'!$B$1:$AQ$1,0),FALSE)</f>
        <v>140.113</v>
      </c>
      <c r="AE168">
        <f>VLOOKUP($B168,'Tillförd energi'!$B$1:$AS$566,MATCH(AE$1,'Tillförd energi'!$B$1:$AQ$1,0),FALSE)</f>
        <v>0</v>
      </c>
      <c r="AF168">
        <f>VLOOKUP($B168,'Tillförd energi'!$B$1:$AS$566,MATCH(AF$1,'Tillförd energi'!$B$1:$AQ$1,0),FALSE)</f>
        <v>2.2559999999999998</v>
      </c>
      <c r="AG168">
        <f>IFERROR(VLOOKUP(B168,Miljö!$B$1:$S$476,9,FALSE)/1,0)</f>
        <v>0</v>
      </c>
      <c r="AI168">
        <f t="shared" si="16"/>
        <v>232.6824</v>
      </c>
      <c r="AJ168">
        <f t="shared" si="17"/>
        <v>232.6824</v>
      </c>
      <c r="AK168">
        <f>IF(ISERROR(1/VLOOKUP($B168,Leveranser!$B$1:$S$500,MATCH("såld värme (gwh)",Leveranser!$B$1:$S$1,0),FALSE)),"",VLOOKUP($B168,Leveranser!$B$1:$S$500,MATCH("såld värme (gwh)",Leveranser!$B$1:$S$1,0),FALSE))</f>
        <v>188.227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37">
        <f t="shared" si="18"/>
        <v>0.8089438651139923</v>
      </c>
      <c r="AP168" t="str">
        <f>VLOOKUP($B168,Miljövärden!$B$1:$H$446,7,FALSE)</f>
        <v>Ja</v>
      </c>
      <c r="AQ168" t="str">
        <f>VLOOKUP($B168,Miljövärden!$B$1:$H$446,6,FALSE)</f>
        <v>Nej</v>
      </c>
      <c r="AU168">
        <f t="shared" si="19"/>
        <v>2.2559999999999998</v>
      </c>
      <c r="AV168">
        <f t="shared" si="20"/>
        <v>0</v>
      </c>
      <c r="AW168">
        <f t="shared" si="21"/>
        <v>0</v>
      </c>
      <c r="AX168">
        <f t="shared" si="22"/>
        <v>7.3929999999999998</v>
      </c>
      <c r="AZ168">
        <f t="shared" si="23"/>
        <v>8.2140000000000004</v>
      </c>
      <c r="BE168"/>
      <c r="BF168"/>
      <c r="BG168"/>
      <c r="BH168"/>
      <c r="BI168"/>
    </row>
    <row r="169" spans="1:61" x14ac:dyDescent="0.25">
      <c r="A169" s="2" t="s">
        <v>275</v>
      </c>
      <c r="B169" s="2" t="s">
        <v>276</v>
      </c>
      <c r="C169">
        <f>VLOOKUP($B169,'Tillförd energi'!$B$1:$AS$566,MATCH(C$1,'Tillförd energi'!$B$1:$AQ$1,0),FALSE)</f>
        <v>0</v>
      </c>
      <c r="D169">
        <f>VLOOKUP($B169,'Tillförd energi'!$B$1:$AS$566,MATCH(D$1,'Tillförd energi'!$B$1:$AQ$1,0),FALSE)</f>
        <v>0.421149</v>
      </c>
      <c r="E169">
        <f>VLOOKUP($B169,'Tillförd energi'!$B$1:$AS$566,MATCH(E$1,'Tillförd energi'!$B$1:$AQ$1,0),FALSE)</f>
        <v>0</v>
      </c>
      <c r="F169">
        <f>VLOOKUP($B169,'Tillförd energi'!$B$1:$AS$566,MATCH(F$1,'Tillförd energi'!$B$1:$AQ$1,0),FALSE)</f>
        <v>0</v>
      </c>
      <c r="G169">
        <f>VLOOKUP($B169,'Tillförd energi'!$B$1:$AS$566,MATCH(G$1,'Tillförd energi'!$B$1:$AQ$1,0),FALSE)</f>
        <v>0.13200000000000001</v>
      </c>
      <c r="H169">
        <f>VLOOKUP($B169,'Tillförd energi'!$B$1:$AS$566,MATCH(H$1,'Tillförd energi'!$B$1:$AQ$1,0),FALSE)</f>
        <v>0</v>
      </c>
      <c r="I169">
        <f>VLOOKUP($B169,'Tillförd energi'!$B$1:$AS$566,MATCH(I$1,'Tillförd energi'!$B$1:$AQ$1,0),FALSE)</f>
        <v>93.394400000000005</v>
      </c>
      <c r="J169">
        <f>VLOOKUP($B169,'Tillförd energi'!$B$1:$AS$566,MATCH(J$1,'Tillförd energi'!$B$1:$AQ$1,0),FALSE)</f>
        <v>8.3059999999999992</v>
      </c>
      <c r="K169">
        <v>0</v>
      </c>
      <c r="L169">
        <f>VLOOKUP($B169,'Tillförd energi'!$B$1:$AS$566,MATCH(L$1,'Tillförd energi'!$B$1:$AQ$1,0),FALSE)</f>
        <v>37.002099999999999</v>
      </c>
      <c r="M169">
        <f>VLOOKUP($B169,'Tillförd energi'!$B$1:$AS$566,MATCH(M$1,'Tillförd energi'!$B$1:$AQ$1,0),FALSE)</f>
        <v>0</v>
      </c>
      <c r="N169">
        <f>VLOOKUP($B169,'Tillförd energi'!$B$1:$AS$566,MATCH(N$1,'Tillförd energi'!$B$1:$AQ$1,0),FALSE)</f>
        <v>0</v>
      </c>
      <c r="O169">
        <f>VLOOKUP($B169,'Tillförd energi'!$B$1:$AS$566,MATCH(O$1,'Tillförd energi'!$B$1:$AQ$1,0),FALSE)</f>
        <v>0</v>
      </c>
      <c r="P169">
        <f>VLOOKUP($B169,'Tillförd energi'!$B$1:$AS$566,MATCH(P$1,'Tillförd energi'!$B$1:$AQ$1,0),FALSE)</f>
        <v>31.765499999999999</v>
      </c>
      <c r="Q169">
        <f>VLOOKUP($B169,'Tillförd energi'!$B$1:$AS$566,MATCH(Q$1,'Tillförd energi'!$B$1:$AQ$1,0),FALSE)</f>
        <v>0</v>
      </c>
      <c r="R169">
        <f>VLOOKUP($B169,'Tillförd energi'!$B$1:$AS$566,MATCH(R$1,'Tillförd energi'!$B$1:$AQ$1,0),FALSE)</f>
        <v>0</v>
      </c>
      <c r="S169">
        <f>VLOOKUP($B169,'Tillförd energi'!$B$1:$AS$566,MATCH(S$1,'Tillförd energi'!$B$1:$AQ$1,0),FALSE)</f>
        <v>0</v>
      </c>
      <c r="T169">
        <f>VLOOKUP($B169,'Tillförd energi'!$B$1:$AS$566,MATCH(T$1,'Tillförd energi'!$B$1:$AQ$1,0),FALSE)</f>
        <v>0</v>
      </c>
      <c r="U169">
        <f>VLOOKUP($B169,'Tillförd energi'!$B$1:$AS$566,MATCH(U$1,'Tillförd energi'!$B$1:$AQ$1,0),FALSE)</f>
        <v>0</v>
      </c>
      <c r="V169">
        <f>VLOOKUP($B169,'Tillförd energi'!$B$1:$AS$566,MATCH(V$1,'Tillförd energi'!$B$1:$AQ$1,0),FALSE)</f>
        <v>0</v>
      </c>
      <c r="W169">
        <f>VLOOKUP($B169,'Tillförd energi'!$B$1:$AS$566,MATCH(W$1,'Tillförd energi'!$B$1:$AQ$1,0),FALSE)</f>
        <v>0</v>
      </c>
      <c r="X169">
        <f>VLOOKUP($B169,'Tillförd energi'!$B$1:$AS$566,MATCH(X$1,'Tillförd energi'!$B$1:$AQ$1,0),FALSE)</f>
        <v>0</v>
      </c>
      <c r="Y169">
        <f>VLOOKUP($B169,'Tillförd energi'!$B$1:$AS$566,MATCH(Y$1,'Tillförd energi'!$B$1:$AQ$1,0),FALSE)</f>
        <v>0</v>
      </c>
      <c r="Z169">
        <f>VLOOKUP($B169,'Tillförd energi'!$B$1:$AS$566,MATCH(Z$1,'Tillförd energi'!$B$1:$AQ$1,0),FALSE)</f>
        <v>0</v>
      </c>
      <c r="AA169">
        <f>VLOOKUP($B169,'Tillförd energi'!$B$1:$AS$566,MATCH(AA$1,'Tillförd energi'!$B$1:$AQ$1,0),FALSE)</f>
        <v>0</v>
      </c>
      <c r="AB169">
        <f>VLOOKUP($B169,'Tillförd energi'!$B$1:$AS$566,MATCH(AB$1,'Tillförd energi'!$B$1:$AQ$1,0),FALSE)</f>
        <v>0</v>
      </c>
      <c r="AC169">
        <f>VLOOKUP($B169,'Tillförd energi'!$B$1:$AS$566,MATCH(AC$1,'Tillförd energi'!$B$1:$AQ$1,0),FALSE)</f>
        <v>15.9</v>
      </c>
      <c r="AD169">
        <f>VLOOKUP($B169,'Tillförd energi'!$B$1:$AS$566,MATCH(AD$1,'Tillförd energi'!$B$1:$AQ$1,0),FALSE)</f>
        <v>60.296999999999997</v>
      </c>
      <c r="AE169">
        <f>VLOOKUP($B169,'Tillförd energi'!$B$1:$AS$566,MATCH(AE$1,'Tillförd energi'!$B$1:$AQ$1,0),FALSE)</f>
        <v>0</v>
      </c>
      <c r="AF169">
        <f>VLOOKUP($B169,'Tillförd energi'!$B$1:$AS$566,MATCH(AF$1,'Tillförd energi'!$B$1:$AQ$1,0),FALSE)</f>
        <v>7.1776999999999997</v>
      </c>
      <c r="AG169">
        <f>IFERROR(VLOOKUP(B169,Miljö!$B$1:$S$476,9,FALSE)/1,0)</f>
        <v>48.32</v>
      </c>
      <c r="AI169">
        <f t="shared" si="16"/>
        <v>254.395849</v>
      </c>
      <c r="AJ169">
        <f t="shared" si="17"/>
        <v>302.71584899999999</v>
      </c>
      <c r="AK169">
        <f>IF(ISERROR(1/VLOOKUP($B169,Leveranser!$B$1:$S$500,MATCH("såld värme (gwh)",Leveranser!$B$1:$S$1,0),FALSE)),"",VLOOKUP($B169,Leveranser!$B$1:$S$500,MATCH("såld värme (gwh)",Leveranser!$B$1:$S$1,0),FALSE))</f>
        <v>258.60000000000002</v>
      </c>
      <c r="AL169">
        <f>VLOOKUP($B169,Leveranser!$B$1:$Y$500,MATCH("Totalt såld fjärrvärme till andra fjärrvärmeföretag",Leveranser!$B$1:$AA$1,0),FALSE)</f>
        <v>14.2</v>
      </c>
      <c r="AM169">
        <f>IF(ISERROR(1/VLOOKUP($B169,Miljö!$B$1:$S$500,MATCH("Såld mängd produktionsspecifik fjärrvärme (GWh)",Miljö!$B$1:$R$1,0),FALSE)),0,VLOOKUP($B169,Miljö!$B$1:$S$500,MATCH("Såld mängd produktionsspecifik fjärrvärme (GWh)",Miljö!$B$1:$R$1,0),FALSE))</f>
        <v>0</v>
      </c>
      <c r="AN169" s="137">
        <f t="shared" si="18"/>
        <v>0.85426647086456331</v>
      </c>
      <c r="AP169" t="str">
        <f>VLOOKUP($B169,Miljövärden!$B$1:$H$446,7,FALSE)</f>
        <v>Ja</v>
      </c>
      <c r="AQ169" t="str">
        <f>VLOOKUP($B169,Miljövärden!$B$1:$H$446,6,FALSE)</f>
        <v>Ja</v>
      </c>
      <c r="AU169">
        <f t="shared" si="19"/>
        <v>7.1776999999999997</v>
      </c>
      <c r="AV169">
        <f t="shared" si="20"/>
        <v>0</v>
      </c>
      <c r="AW169">
        <f t="shared" si="21"/>
        <v>31.765499999999999</v>
      </c>
      <c r="AX169">
        <f t="shared" si="22"/>
        <v>0</v>
      </c>
      <c r="AZ169">
        <f t="shared" si="23"/>
        <v>68.767600000000002</v>
      </c>
      <c r="BE169"/>
      <c r="BF169"/>
      <c r="BG169"/>
      <c r="BH169"/>
      <c r="BI169"/>
    </row>
    <row r="170" spans="1:61" x14ac:dyDescent="0.25">
      <c r="A170" s="2" t="s">
        <v>277</v>
      </c>
      <c r="B170" s="2" t="s">
        <v>278</v>
      </c>
      <c r="C170">
        <f>VLOOKUP($B170,'Tillförd energi'!$B$1:$AS$566,MATCH(C$1,'Tillförd energi'!$B$1:$AQ$1,0),FALSE)</f>
        <v>0</v>
      </c>
      <c r="D170">
        <f>VLOOKUP($B170,'Tillförd energi'!$B$1:$AS$566,MATCH(D$1,'Tillförd energi'!$B$1:$AQ$1,0),FALSE)</f>
        <v>1.085</v>
      </c>
      <c r="E170">
        <f>VLOOKUP($B170,'Tillförd energi'!$B$1:$AS$566,MATCH(E$1,'Tillförd energi'!$B$1:$AQ$1,0),FALSE)</f>
        <v>0</v>
      </c>
      <c r="F170">
        <f>VLOOKUP($B170,'Tillförd energi'!$B$1:$AS$566,MATCH(F$1,'Tillförd energi'!$B$1:$AQ$1,0),FALSE)</f>
        <v>0</v>
      </c>
      <c r="G170">
        <f>VLOOKUP($B170,'Tillförd energi'!$B$1:$AS$566,MATCH(G$1,'Tillförd energi'!$B$1:$AQ$1,0),FALSE)</f>
        <v>0</v>
      </c>
      <c r="H170">
        <f>VLOOKUP($B170,'Tillförd energi'!$B$1:$AS$566,MATCH(H$1,'Tillförd energi'!$B$1:$AQ$1,0),FALSE)</f>
        <v>0</v>
      </c>
      <c r="I170">
        <f>VLOOKUP($B170,'Tillförd energi'!$B$1:$AS$566,MATCH(I$1,'Tillförd energi'!$B$1:$AQ$1,0),FALSE)</f>
        <v>0</v>
      </c>
      <c r="J170">
        <f>VLOOKUP($B170,'Tillförd energi'!$B$1:$AS$566,MATCH(J$1,'Tillförd energi'!$B$1:$AQ$1,0),FALSE)</f>
        <v>0</v>
      </c>
      <c r="K170">
        <v>0</v>
      </c>
      <c r="L170">
        <f>VLOOKUP($B170,'Tillförd energi'!$B$1:$AS$566,MATCH(L$1,'Tillförd energi'!$B$1:$AQ$1,0),FALSE)</f>
        <v>0</v>
      </c>
      <c r="M170">
        <f>VLOOKUP($B170,'Tillförd energi'!$B$1:$AS$566,MATCH(M$1,'Tillförd energi'!$B$1:$AQ$1,0),FALSE)</f>
        <v>0</v>
      </c>
      <c r="N170">
        <f>VLOOKUP($B170,'Tillförd energi'!$B$1:$AS$566,MATCH(N$1,'Tillförd energi'!$B$1:$AQ$1,0),FALSE)</f>
        <v>0</v>
      </c>
      <c r="O170">
        <f>VLOOKUP($B170,'Tillförd energi'!$B$1:$AS$566,MATCH(O$1,'Tillförd energi'!$B$1:$AQ$1,0),FALSE)</f>
        <v>0</v>
      </c>
      <c r="P170">
        <f>VLOOKUP($B170,'Tillförd energi'!$B$1:$AS$566,MATCH(P$1,'Tillförd energi'!$B$1:$AQ$1,0),FALSE)</f>
        <v>0</v>
      </c>
      <c r="Q170">
        <f>VLOOKUP($B170,'Tillförd energi'!$B$1:$AS$566,MATCH(Q$1,'Tillförd energi'!$B$1:$AQ$1,0),FALSE)</f>
        <v>0</v>
      </c>
      <c r="R170">
        <f>VLOOKUP($B170,'Tillförd energi'!$B$1:$AS$566,MATCH(R$1,'Tillförd energi'!$B$1:$AQ$1,0),FALSE)</f>
        <v>10.003</v>
      </c>
      <c r="S170">
        <f>VLOOKUP($B170,'Tillförd energi'!$B$1:$AS$566,MATCH(S$1,'Tillförd energi'!$B$1:$AQ$1,0),FALSE)</f>
        <v>0</v>
      </c>
      <c r="T170">
        <f>VLOOKUP($B170,'Tillförd energi'!$B$1:$AS$566,MATCH(T$1,'Tillförd energi'!$B$1:$AQ$1,0),FALSE)</f>
        <v>0</v>
      </c>
      <c r="U170">
        <f>VLOOKUP($B170,'Tillförd energi'!$B$1:$AS$566,MATCH(U$1,'Tillförd energi'!$B$1:$AQ$1,0),FALSE)</f>
        <v>0</v>
      </c>
      <c r="V170">
        <f>VLOOKUP($B170,'Tillförd energi'!$B$1:$AS$566,MATCH(V$1,'Tillförd energi'!$B$1:$AQ$1,0),FALSE)</f>
        <v>0</v>
      </c>
      <c r="W170">
        <f>VLOOKUP($B170,'Tillförd energi'!$B$1:$AS$566,MATCH(W$1,'Tillförd energi'!$B$1:$AQ$1,0),FALSE)</f>
        <v>0</v>
      </c>
      <c r="X170">
        <f>VLOOKUP($B170,'Tillförd energi'!$B$1:$AS$566,MATCH(X$1,'Tillförd energi'!$B$1:$AQ$1,0),FALSE)</f>
        <v>0</v>
      </c>
      <c r="Y170">
        <f>VLOOKUP($B170,'Tillförd energi'!$B$1:$AS$566,MATCH(Y$1,'Tillförd energi'!$B$1:$AQ$1,0),FALSE)</f>
        <v>0</v>
      </c>
      <c r="Z170">
        <f>VLOOKUP($B170,'Tillförd energi'!$B$1:$AS$566,MATCH(Z$1,'Tillförd energi'!$B$1:$AQ$1,0),FALSE)</f>
        <v>0</v>
      </c>
      <c r="AA170">
        <f>VLOOKUP($B170,'Tillförd energi'!$B$1:$AS$566,MATCH(AA$1,'Tillförd energi'!$B$1:$AQ$1,0),FALSE)</f>
        <v>0</v>
      </c>
      <c r="AB170">
        <f>VLOOKUP($B170,'Tillförd energi'!$B$1:$AS$566,MATCH(AB$1,'Tillförd energi'!$B$1:$AQ$1,0),FALSE)</f>
        <v>0</v>
      </c>
      <c r="AC170">
        <f>VLOOKUP($B170,'Tillförd energi'!$B$1:$AS$566,MATCH(AC$1,'Tillförd energi'!$B$1:$AQ$1,0),FALSE)</f>
        <v>0</v>
      </c>
      <c r="AD170">
        <f>VLOOKUP($B170,'Tillförd energi'!$B$1:$AS$566,MATCH(AD$1,'Tillförd energi'!$B$1:$AQ$1,0),FALSE)</f>
        <v>0</v>
      </c>
      <c r="AE170">
        <f>VLOOKUP($B170,'Tillförd energi'!$B$1:$AS$566,MATCH(AE$1,'Tillförd energi'!$B$1:$AQ$1,0),FALSE)</f>
        <v>0</v>
      </c>
      <c r="AF170">
        <f>VLOOKUP($B170,'Tillförd energi'!$B$1:$AS$566,MATCH(AF$1,'Tillförd energi'!$B$1:$AQ$1,0),FALSE)</f>
        <v>0.16200000000000001</v>
      </c>
      <c r="AG170">
        <f>IFERROR(VLOOKUP(B170,Miljö!$B$1:$S$476,9,FALSE)/1,0)</f>
        <v>0</v>
      </c>
      <c r="AI170">
        <f t="shared" si="16"/>
        <v>11.250000000000002</v>
      </c>
      <c r="AJ170">
        <f t="shared" si="17"/>
        <v>11.250000000000002</v>
      </c>
      <c r="AK170">
        <f>IF(ISERROR(1/VLOOKUP($B170,Leveranser!$B$1:$S$500,MATCH("såld värme (gwh)",Leveranser!$B$1:$S$1,0),FALSE)),"",VLOOKUP($B170,Leveranser!$B$1:$S$500,MATCH("såld värme (gwh)",Leveranser!$B$1:$S$1,0),FALSE))</f>
        <v>8.1</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37">
        <f t="shared" si="18"/>
        <v>0.71999999999999986</v>
      </c>
      <c r="AP170" t="str">
        <f>VLOOKUP($B170,Miljövärden!$B$1:$H$446,7,FALSE)</f>
        <v>Ja</v>
      </c>
      <c r="AQ170" t="str">
        <f>VLOOKUP($B170,Miljövärden!$B$1:$H$446,6,FALSE)</f>
        <v>Nej</v>
      </c>
      <c r="AU170">
        <f t="shared" si="19"/>
        <v>0.16200000000000001</v>
      </c>
      <c r="AV170">
        <f t="shared" si="20"/>
        <v>0</v>
      </c>
      <c r="AW170">
        <f t="shared" si="21"/>
        <v>0</v>
      </c>
      <c r="AX170">
        <f t="shared" si="22"/>
        <v>10.003</v>
      </c>
      <c r="AZ170">
        <f t="shared" si="23"/>
        <v>10.003</v>
      </c>
      <c r="BE170"/>
      <c r="BF170"/>
      <c r="BG170"/>
      <c r="BH170"/>
      <c r="BI170"/>
    </row>
    <row r="171" spans="1:61" x14ac:dyDescent="0.25">
      <c r="A171" s="2" t="s">
        <v>277</v>
      </c>
      <c r="B171" s="2" t="s">
        <v>279</v>
      </c>
      <c r="C171">
        <f>VLOOKUP($B171,'Tillförd energi'!$B$1:$AS$566,MATCH(C$1,'Tillförd energi'!$B$1:$AQ$1,0),FALSE)</f>
        <v>0</v>
      </c>
      <c r="D171">
        <f>VLOOKUP($B171,'Tillförd energi'!$B$1:$AS$566,MATCH(D$1,'Tillförd energi'!$B$1:$AQ$1,0),FALSE)</f>
        <v>0.318</v>
      </c>
      <c r="E171">
        <f>VLOOKUP($B171,'Tillförd energi'!$B$1:$AS$566,MATCH(E$1,'Tillförd energi'!$B$1:$AQ$1,0),FALSE)</f>
        <v>0</v>
      </c>
      <c r="F171">
        <f>VLOOKUP($B171,'Tillförd energi'!$B$1:$AS$566,MATCH(F$1,'Tillförd energi'!$B$1:$AQ$1,0),FALSE)</f>
        <v>0</v>
      </c>
      <c r="G171">
        <f>VLOOKUP($B171,'Tillförd energi'!$B$1:$AS$566,MATCH(G$1,'Tillförd energi'!$B$1:$AQ$1,0),FALSE)</f>
        <v>0</v>
      </c>
      <c r="H171">
        <f>VLOOKUP($B171,'Tillförd energi'!$B$1:$AS$566,MATCH(H$1,'Tillförd energi'!$B$1:$AQ$1,0),FALSE)</f>
        <v>0</v>
      </c>
      <c r="I171">
        <f>VLOOKUP($B171,'Tillförd energi'!$B$1:$AS$566,MATCH(I$1,'Tillförd energi'!$B$1:$AQ$1,0),FALSE)</f>
        <v>0</v>
      </c>
      <c r="J171">
        <f>VLOOKUP($B171,'Tillförd energi'!$B$1:$AS$566,MATCH(J$1,'Tillförd energi'!$B$1:$AQ$1,0),FALSE)</f>
        <v>0</v>
      </c>
      <c r="K171">
        <v>0</v>
      </c>
      <c r="L171">
        <f>VLOOKUP($B171,'Tillförd energi'!$B$1:$AS$566,MATCH(L$1,'Tillförd energi'!$B$1:$AQ$1,0),FALSE)</f>
        <v>0</v>
      </c>
      <c r="M171">
        <f>VLOOKUP($B171,'Tillförd energi'!$B$1:$AS$566,MATCH(M$1,'Tillförd energi'!$B$1:$AQ$1,0),FALSE)</f>
        <v>0</v>
      </c>
      <c r="N171">
        <f>VLOOKUP($B171,'Tillförd energi'!$B$1:$AS$566,MATCH(N$1,'Tillförd energi'!$B$1:$AQ$1,0),FALSE)</f>
        <v>0</v>
      </c>
      <c r="O171">
        <f>VLOOKUP($B171,'Tillförd energi'!$B$1:$AS$566,MATCH(O$1,'Tillförd energi'!$B$1:$AQ$1,0),FALSE)</f>
        <v>0</v>
      </c>
      <c r="P171">
        <f>VLOOKUP($B171,'Tillförd energi'!$B$1:$AS$566,MATCH(P$1,'Tillförd energi'!$B$1:$AQ$1,0),FALSE)</f>
        <v>9.1850000000000005</v>
      </c>
      <c r="Q171">
        <f>VLOOKUP($B171,'Tillförd energi'!$B$1:$AS$566,MATCH(Q$1,'Tillförd energi'!$B$1:$AQ$1,0),FALSE)</f>
        <v>0</v>
      </c>
      <c r="R171">
        <f>VLOOKUP($B171,'Tillförd energi'!$B$1:$AS$566,MATCH(R$1,'Tillförd energi'!$B$1:$AQ$1,0),FALSE)</f>
        <v>0</v>
      </c>
      <c r="S171">
        <f>VLOOKUP($B171,'Tillförd energi'!$B$1:$AS$566,MATCH(S$1,'Tillförd energi'!$B$1:$AQ$1,0),FALSE)</f>
        <v>0</v>
      </c>
      <c r="T171">
        <f>VLOOKUP($B171,'Tillförd energi'!$B$1:$AS$566,MATCH(T$1,'Tillförd energi'!$B$1:$AQ$1,0),FALSE)</f>
        <v>0</v>
      </c>
      <c r="U171">
        <f>VLOOKUP($B171,'Tillförd energi'!$B$1:$AS$566,MATCH(U$1,'Tillförd energi'!$B$1:$AQ$1,0),FALSE)</f>
        <v>0</v>
      </c>
      <c r="V171">
        <f>VLOOKUP($B171,'Tillförd energi'!$B$1:$AS$566,MATCH(V$1,'Tillförd energi'!$B$1:$AQ$1,0),FALSE)</f>
        <v>0</v>
      </c>
      <c r="W171">
        <f>VLOOKUP($B171,'Tillförd energi'!$B$1:$AS$566,MATCH(W$1,'Tillförd energi'!$B$1:$AQ$1,0),FALSE)</f>
        <v>0</v>
      </c>
      <c r="X171">
        <f>VLOOKUP($B171,'Tillförd energi'!$B$1:$AS$566,MATCH(X$1,'Tillförd energi'!$B$1:$AQ$1,0),FALSE)</f>
        <v>0</v>
      </c>
      <c r="Y171">
        <f>VLOOKUP($B171,'Tillförd energi'!$B$1:$AS$566,MATCH(Y$1,'Tillförd energi'!$B$1:$AQ$1,0),FALSE)</f>
        <v>0</v>
      </c>
      <c r="Z171">
        <f>VLOOKUP($B171,'Tillförd energi'!$B$1:$AS$566,MATCH(Z$1,'Tillförd energi'!$B$1:$AQ$1,0),FALSE)</f>
        <v>0</v>
      </c>
      <c r="AA171">
        <f>VLOOKUP($B171,'Tillförd energi'!$B$1:$AS$566,MATCH(AA$1,'Tillförd energi'!$B$1:$AQ$1,0),FALSE)</f>
        <v>0</v>
      </c>
      <c r="AB171">
        <f>VLOOKUP($B171,'Tillförd energi'!$B$1:$AS$566,MATCH(AB$1,'Tillförd energi'!$B$1:$AQ$1,0),FALSE)</f>
        <v>0</v>
      </c>
      <c r="AC171">
        <f>VLOOKUP($B171,'Tillförd energi'!$B$1:$AS$566,MATCH(AC$1,'Tillförd energi'!$B$1:$AQ$1,0),FALSE)</f>
        <v>0</v>
      </c>
      <c r="AD171">
        <f>VLOOKUP($B171,'Tillförd energi'!$B$1:$AS$566,MATCH(AD$1,'Tillförd energi'!$B$1:$AQ$1,0),FALSE)</f>
        <v>0</v>
      </c>
      <c r="AE171">
        <f>VLOOKUP($B171,'Tillförd energi'!$B$1:$AS$566,MATCH(AE$1,'Tillförd energi'!$B$1:$AQ$1,0),FALSE)</f>
        <v>0</v>
      </c>
      <c r="AF171">
        <f>VLOOKUP($B171,'Tillförd energi'!$B$1:$AS$566,MATCH(AF$1,'Tillförd energi'!$B$1:$AQ$1,0),FALSE)</f>
        <v>0.16800000000000001</v>
      </c>
      <c r="AG171">
        <f>IFERROR(VLOOKUP(B171,Miljö!$B$1:$S$476,9,FALSE)/1,0)</f>
        <v>0</v>
      </c>
      <c r="AI171">
        <f t="shared" si="16"/>
        <v>9.6709999999999994</v>
      </c>
      <c r="AJ171">
        <f t="shared" si="17"/>
        <v>9.6709999999999994</v>
      </c>
      <c r="AK171">
        <f>IF(ISERROR(1/VLOOKUP($B171,Leveranser!$B$1:$S$500,MATCH("såld värme (gwh)",Leveranser!$B$1:$S$1,0),FALSE)),"",VLOOKUP($B171,Leveranser!$B$1:$S$500,MATCH("såld värme (gwh)",Leveranser!$B$1:$S$1,0),FALSE))</f>
        <v>7</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37">
        <f t="shared" si="18"/>
        <v>0.7238134629304106</v>
      </c>
      <c r="AP171" t="str">
        <f>VLOOKUP($B171,Miljövärden!$B$1:$H$446,7,FALSE)</f>
        <v>Ja</v>
      </c>
      <c r="AQ171" t="str">
        <f>VLOOKUP($B171,Miljövärden!$B$1:$H$446,6,FALSE)</f>
        <v>Nej</v>
      </c>
      <c r="AU171">
        <f t="shared" si="19"/>
        <v>0.16800000000000001</v>
      </c>
      <c r="AV171">
        <f t="shared" si="20"/>
        <v>0</v>
      </c>
      <c r="AW171">
        <f t="shared" si="21"/>
        <v>9.1850000000000005</v>
      </c>
      <c r="AX171">
        <f t="shared" si="22"/>
        <v>0</v>
      </c>
      <c r="AZ171">
        <f t="shared" si="23"/>
        <v>9.1850000000000005</v>
      </c>
      <c r="BE171"/>
      <c r="BF171"/>
      <c r="BG171"/>
      <c r="BH171"/>
      <c r="BI171"/>
    </row>
    <row r="172" spans="1:61" x14ac:dyDescent="0.25">
      <c r="A172" s="2" t="s">
        <v>277</v>
      </c>
      <c r="B172" s="2" t="s">
        <v>280</v>
      </c>
      <c r="C172">
        <f>VLOOKUP($B172,'Tillförd energi'!$B$1:$AS$566,MATCH(C$1,'Tillförd energi'!$B$1:$AQ$1,0),FALSE)</f>
        <v>0</v>
      </c>
      <c r="D172">
        <f>VLOOKUP($B172,'Tillförd energi'!$B$1:$AS$566,MATCH(D$1,'Tillförd energi'!$B$1:$AQ$1,0),FALSE)</f>
        <v>0.44800000000000001</v>
      </c>
      <c r="E172">
        <f>VLOOKUP($B172,'Tillförd energi'!$B$1:$AS$566,MATCH(E$1,'Tillförd energi'!$B$1:$AQ$1,0),FALSE)</f>
        <v>0</v>
      </c>
      <c r="F172">
        <f>VLOOKUP($B172,'Tillförd energi'!$B$1:$AS$566,MATCH(F$1,'Tillförd energi'!$B$1:$AQ$1,0),FALSE)</f>
        <v>0</v>
      </c>
      <c r="G172">
        <f>VLOOKUP($B172,'Tillförd energi'!$B$1:$AS$566,MATCH(G$1,'Tillförd energi'!$B$1:$AQ$1,0),FALSE)</f>
        <v>0</v>
      </c>
      <c r="H172">
        <f>VLOOKUP($B172,'Tillförd energi'!$B$1:$AS$566,MATCH(H$1,'Tillförd energi'!$B$1:$AQ$1,0),FALSE)</f>
        <v>0</v>
      </c>
      <c r="I172">
        <f>VLOOKUP($B172,'Tillförd energi'!$B$1:$AS$566,MATCH(I$1,'Tillförd energi'!$B$1:$AQ$1,0),FALSE)</f>
        <v>0</v>
      </c>
      <c r="J172">
        <f>VLOOKUP($B172,'Tillförd energi'!$B$1:$AS$566,MATCH(J$1,'Tillförd energi'!$B$1:$AQ$1,0),FALSE)</f>
        <v>0</v>
      </c>
      <c r="K172">
        <v>0</v>
      </c>
      <c r="L172">
        <f>VLOOKUP($B172,'Tillförd energi'!$B$1:$AS$566,MATCH(L$1,'Tillförd energi'!$B$1:$AQ$1,0),FALSE)</f>
        <v>0</v>
      </c>
      <c r="M172">
        <f>VLOOKUP($B172,'Tillförd energi'!$B$1:$AS$566,MATCH(M$1,'Tillförd energi'!$B$1:$AQ$1,0),FALSE)</f>
        <v>0</v>
      </c>
      <c r="N172">
        <f>VLOOKUP($B172,'Tillförd energi'!$B$1:$AS$566,MATCH(N$1,'Tillförd energi'!$B$1:$AQ$1,0),FALSE)</f>
        <v>0</v>
      </c>
      <c r="O172">
        <f>VLOOKUP($B172,'Tillförd energi'!$B$1:$AS$566,MATCH(O$1,'Tillförd energi'!$B$1:$AQ$1,0),FALSE)</f>
        <v>0</v>
      </c>
      <c r="P172">
        <f>VLOOKUP($B172,'Tillförd energi'!$B$1:$AS$566,MATCH(P$1,'Tillförd energi'!$B$1:$AQ$1,0),FALSE)</f>
        <v>11.772</v>
      </c>
      <c r="Q172">
        <f>VLOOKUP($B172,'Tillförd energi'!$B$1:$AS$566,MATCH(Q$1,'Tillförd energi'!$B$1:$AQ$1,0),FALSE)</f>
        <v>0</v>
      </c>
      <c r="R172">
        <f>VLOOKUP($B172,'Tillförd energi'!$B$1:$AS$566,MATCH(R$1,'Tillförd energi'!$B$1:$AQ$1,0),FALSE)</f>
        <v>0</v>
      </c>
      <c r="S172">
        <f>VLOOKUP($B172,'Tillförd energi'!$B$1:$AS$566,MATCH(S$1,'Tillförd energi'!$B$1:$AQ$1,0),FALSE)</f>
        <v>0</v>
      </c>
      <c r="T172">
        <f>VLOOKUP($B172,'Tillförd energi'!$B$1:$AS$566,MATCH(T$1,'Tillförd energi'!$B$1:$AQ$1,0),FALSE)</f>
        <v>0</v>
      </c>
      <c r="U172">
        <f>VLOOKUP($B172,'Tillförd energi'!$B$1:$AS$566,MATCH(U$1,'Tillförd energi'!$B$1:$AQ$1,0),FALSE)</f>
        <v>0</v>
      </c>
      <c r="V172">
        <f>VLOOKUP($B172,'Tillförd energi'!$B$1:$AS$566,MATCH(V$1,'Tillförd energi'!$B$1:$AQ$1,0),FALSE)</f>
        <v>0</v>
      </c>
      <c r="W172">
        <f>VLOOKUP($B172,'Tillförd energi'!$B$1:$AS$566,MATCH(W$1,'Tillförd energi'!$B$1:$AQ$1,0),FALSE)</f>
        <v>0</v>
      </c>
      <c r="X172">
        <f>VLOOKUP($B172,'Tillförd energi'!$B$1:$AS$566,MATCH(X$1,'Tillförd energi'!$B$1:$AQ$1,0),FALSE)</f>
        <v>2.9449999999999998</v>
      </c>
      <c r="Y172">
        <f>VLOOKUP($B172,'Tillförd energi'!$B$1:$AS$566,MATCH(Y$1,'Tillförd energi'!$B$1:$AQ$1,0),FALSE)</f>
        <v>0</v>
      </c>
      <c r="Z172">
        <f>VLOOKUP($B172,'Tillförd energi'!$B$1:$AS$566,MATCH(Z$1,'Tillförd energi'!$B$1:$AQ$1,0),FALSE)</f>
        <v>0</v>
      </c>
      <c r="AA172">
        <f>VLOOKUP($B172,'Tillförd energi'!$B$1:$AS$566,MATCH(AA$1,'Tillförd energi'!$B$1:$AQ$1,0),FALSE)</f>
        <v>0</v>
      </c>
      <c r="AB172">
        <f>VLOOKUP($B172,'Tillförd energi'!$B$1:$AS$566,MATCH(AB$1,'Tillförd energi'!$B$1:$AQ$1,0),FALSE)</f>
        <v>0</v>
      </c>
      <c r="AC172">
        <f>VLOOKUP($B172,'Tillförd energi'!$B$1:$AS$566,MATCH(AC$1,'Tillförd energi'!$B$1:$AQ$1,0),FALSE)</f>
        <v>0</v>
      </c>
      <c r="AD172">
        <f>VLOOKUP($B172,'Tillförd energi'!$B$1:$AS$566,MATCH(AD$1,'Tillförd energi'!$B$1:$AQ$1,0),FALSE)</f>
        <v>0</v>
      </c>
      <c r="AE172">
        <f>VLOOKUP($B172,'Tillförd energi'!$B$1:$AS$566,MATCH(AE$1,'Tillförd energi'!$B$1:$AQ$1,0),FALSE)</f>
        <v>0</v>
      </c>
      <c r="AF172">
        <f>VLOOKUP($B172,'Tillförd energi'!$B$1:$AS$566,MATCH(AF$1,'Tillförd energi'!$B$1:$AQ$1,0),FALSE)</f>
        <v>0.22500000000000001</v>
      </c>
      <c r="AG172">
        <f>IFERROR(VLOOKUP(B172,Miljö!$B$1:$S$476,9,FALSE)/1,0)</f>
        <v>0</v>
      </c>
      <c r="AI172">
        <f t="shared" si="16"/>
        <v>15.39</v>
      </c>
      <c r="AJ172">
        <f t="shared" si="17"/>
        <v>15.39</v>
      </c>
      <c r="AK172">
        <f>IF(ISERROR(1/VLOOKUP($B172,Leveranser!$B$1:$S$500,MATCH("såld värme (gwh)",Leveranser!$B$1:$S$1,0),FALSE)),"",VLOOKUP($B172,Leveranser!$B$1:$S$500,MATCH("såld värme (gwh)",Leveranser!$B$1:$S$1,0),FALSE))</f>
        <v>10.478</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37">
        <f t="shared" si="18"/>
        <v>0.68083170890188427</v>
      </c>
      <c r="AP172" t="str">
        <f>VLOOKUP($B172,Miljövärden!$B$1:$H$446,7,FALSE)</f>
        <v>Ja</v>
      </c>
      <c r="AQ172" t="str">
        <f>VLOOKUP($B172,Miljövärden!$B$1:$H$446,6,FALSE)</f>
        <v>Nej</v>
      </c>
      <c r="AU172">
        <f t="shared" si="19"/>
        <v>0.22500000000000001</v>
      </c>
      <c r="AV172">
        <f t="shared" si="20"/>
        <v>2.9449999999999998</v>
      </c>
      <c r="AW172">
        <f t="shared" si="21"/>
        <v>11.772</v>
      </c>
      <c r="AX172">
        <f t="shared" si="22"/>
        <v>0</v>
      </c>
      <c r="AZ172">
        <f t="shared" si="23"/>
        <v>14.717000000000001</v>
      </c>
      <c r="BE172"/>
      <c r="BF172"/>
      <c r="BG172"/>
      <c r="BH172"/>
      <c r="BI172"/>
    </row>
    <row r="173" spans="1:61" x14ac:dyDescent="0.25">
      <c r="A173" s="2" t="s">
        <v>277</v>
      </c>
      <c r="B173" s="2" t="s">
        <v>281</v>
      </c>
      <c r="C173">
        <f>VLOOKUP($B173,'Tillförd energi'!$B$1:$AS$566,MATCH(C$1,'Tillförd energi'!$B$1:$AQ$1,0),FALSE)</f>
        <v>0</v>
      </c>
      <c r="D173">
        <f>VLOOKUP($B173,'Tillförd energi'!$B$1:$AS$566,MATCH(D$1,'Tillförd energi'!$B$1:$AQ$1,0),FALSE)</f>
        <v>0.23899999999999999</v>
      </c>
      <c r="E173">
        <f>VLOOKUP($B173,'Tillförd energi'!$B$1:$AS$566,MATCH(E$1,'Tillförd energi'!$B$1:$AQ$1,0),FALSE)</f>
        <v>0</v>
      </c>
      <c r="F173">
        <f>VLOOKUP($B173,'Tillförd energi'!$B$1:$AS$566,MATCH(F$1,'Tillförd energi'!$B$1:$AQ$1,0),FALSE)</f>
        <v>0</v>
      </c>
      <c r="G173">
        <f>VLOOKUP($B173,'Tillförd energi'!$B$1:$AS$566,MATCH(G$1,'Tillförd energi'!$B$1:$AQ$1,0),FALSE)</f>
        <v>0</v>
      </c>
      <c r="H173">
        <f>VLOOKUP($B173,'Tillförd energi'!$B$1:$AS$566,MATCH(H$1,'Tillförd energi'!$B$1:$AQ$1,0),FALSE)</f>
        <v>0</v>
      </c>
      <c r="I173">
        <f>VLOOKUP($B173,'Tillförd energi'!$B$1:$AS$566,MATCH(I$1,'Tillförd energi'!$B$1:$AQ$1,0),FALSE)</f>
        <v>0</v>
      </c>
      <c r="J173">
        <f>VLOOKUP($B173,'Tillförd energi'!$B$1:$AS$566,MATCH(J$1,'Tillförd energi'!$B$1:$AQ$1,0),FALSE)</f>
        <v>0</v>
      </c>
      <c r="K173">
        <v>0</v>
      </c>
      <c r="L173">
        <f>VLOOKUP($B173,'Tillförd energi'!$B$1:$AS$566,MATCH(L$1,'Tillförd energi'!$B$1:$AQ$1,0),FALSE)</f>
        <v>0</v>
      </c>
      <c r="M173">
        <f>VLOOKUP($B173,'Tillförd energi'!$B$1:$AS$566,MATCH(M$1,'Tillförd energi'!$B$1:$AQ$1,0),FALSE)</f>
        <v>0</v>
      </c>
      <c r="N173">
        <f>VLOOKUP($B173,'Tillförd energi'!$B$1:$AS$566,MATCH(N$1,'Tillförd energi'!$B$1:$AQ$1,0),FALSE)</f>
        <v>0</v>
      </c>
      <c r="O173">
        <f>VLOOKUP($B173,'Tillförd energi'!$B$1:$AS$566,MATCH(O$1,'Tillförd energi'!$B$1:$AQ$1,0),FALSE)</f>
        <v>0</v>
      </c>
      <c r="P173">
        <f>VLOOKUP($B173,'Tillförd energi'!$B$1:$AS$566,MATCH(P$1,'Tillförd energi'!$B$1:$AQ$1,0),FALSE)</f>
        <v>0</v>
      </c>
      <c r="Q173">
        <f>VLOOKUP($B173,'Tillförd energi'!$B$1:$AS$566,MATCH(Q$1,'Tillförd energi'!$B$1:$AQ$1,0),FALSE)</f>
        <v>0</v>
      </c>
      <c r="R173">
        <f>VLOOKUP($B173,'Tillförd energi'!$B$1:$AS$566,MATCH(R$1,'Tillförd energi'!$B$1:$AQ$1,0),FALSE)</f>
        <v>0</v>
      </c>
      <c r="S173">
        <f>VLOOKUP($B173,'Tillförd energi'!$B$1:$AS$566,MATCH(S$1,'Tillförd energi'!$B$1:$AQ$1,0),FALSE)</f>
        <v>8.2669999999999995</v>
      </c>
      <c r="T173">
        <f>VLOOKUP($B173,'Tillförd energi'!$B$1:$AS$566,MATCH(T$1,'Tillförd energi'!$B$1:$AQ$1,0),FALSE)</f>
        <v>0</v>
      </c>
      <c r="U173">
        <f>VLOOKUP($B173,'Tillförd energi'!$B$1:$AS$566,MATCH(U$1,'Tillförd energi'!$B$1:$AQ$1,0),FALSE)</f>
        <v>0</v>
      </c>
      <c r="V173">
        <f>VLOOKUP($B173,'Tillförd energi'!$B$1:$AS$566,MATCH(V$1,'Tillförd energi'!$B$1:$AQ$1,0),FALSE)</f>
        <v>0</v>
      </c>
      <c r="W173">
        <f>VLOOKUP($B173,'Tillförd energi'!$B$1:$AS$566,MATCH(W$1,'Tillförd energi'!$B$1:$AQ$1,0),FALSE)</f>
        <v>0</v>
      </c>
      <c r="X173">
        <f>VLOOKUP($B173,'Tillförd energi'!$B$1:$AS$566,MATCH(X$1,'Tillförd energi'!$B$1:$AQ$1,0),FALSE)</f>
        <v>0</v>
      </c>
      <c r="Y173">
        <f>VLOOKUP($B173,'Tillförd energi'!$B$1:$AS$566,MATCH(Y$1,'Tillförd energi'!$B$1:$AQ$1,0),FALSE)</f>
        <v>0</v>
      </c>
      <c r="Z173">
        <f>VLOOKUP($B173,'Tillförd energi'!$B$1:$AS$566,MATCH(Z$1,'Tillförd energi'!$B$1:$AQ$1,0),FALSE)</f>
        <v>0</v>
      </c>
      <c r="AA173">
        <f>VLOOKUP($B173,'Tillförd energi'!$B$1:$AS$566,MATCH(AA$1,'Tillförd energi'!$B$1:$AQ$1,0),FALSE)</f>
        <v>0</v>
      </c>
      <c r="AB173">
        <f>VLOOKUP($B173,'Tillförd energi'!$B$1:$AS$566,MATCH(AB$1,'Tillförd energi'!$B$1:$AQ$1,0),FALSE)</f>
        <v>0</v>
      </c>
      <c r="AC173">
        <f>VLOOKUP($B173,'Tillförd energi'!$B$1:$AS$566,MATCH(AC$1,'Tillförd energi'!$B$1:$AQ$1,0),FALSE)</f>
        <v>0</v>
      </c>
      <c r="AD173">
        <f>VLOOKUP($B173,'Tillförd energi'!$B$1:$AS$566,MATCH(AD$1,'Tillförd energi'!$B$1:$AQ$1,0),FALSE)</f>
        <v>0</v>
      </c>
      <c r="AE173">
        <f>VLOOKUP($B173,'Tillförd energi'!$B$1:$AS$566,MATCH(AE$1,'Tillförd energi'!$B$1:$AQ$1,0),FALSE)</f>
        <v>0</v>
      </c>
      <c r="AF173">
        <f>VLOOKUP($B173,'Tillförd energi'!$B$1:$AS$566,MATCH(AF$1,'Tillförd energi'!$B$1:$AQ$1,0),FALSE)</f>
        <v>0.17499999999999999</v>
      </c>
      <c r="AG173">
        <f>IFERROR(VLOOKUP(B173,Miljö!$B$1:$S$476,9,FALSE)/1,0)</f>
        <v>0</v>
      </c>
      <c r="AI173">
        <f t="shared" si="16"/>
        <v>8.6810000000000009</v>
      </c>
      <c r="AJ173">
        <f t="shared" si="17"/>
        <v>8.6810000000000009</v>
      </c>
      <c r="AK173">
        <f>IF(ISERROR(1/VLOOKUP($B173,Leveranser!$B$1:$S$500,MATCH("såld värme (gwh)",Leveranser!$B$1:$S$1,0),FALSE)),"",VLOOKUP($B173,Leveranser!$B$1:$S$500,MATCH("såld värme (gwh)",Leveranser!$B$1:$S$1,0),FALSE))</f>
        <v>5.7140000000000004</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37">
        <f t="shared" si="18"/>
        <v>0.65821909918212185</v>
      </c>
      <c r="AP173" t="str">
        <f>VLOOKUP($B173,Miljövärden!$B$1:$H$446,7,FALSE)</f>
        <v>Ja</v>
      </c>
      <c r="AQ173" t="str">
        <f>VLOOKUP($B173,Miljövärden!$B$1:$H$446,6,FALSE)</f>
        <v>Nej</v>
      </c>
      <c r="AU173">
        <f t="shared" si="19"/>
        <v>0.17499999999999999</v>
      </c>
      <c r="AV173">
        <f t="shared" si="20"/>
        <v>0</v>
      </c>
      <c r="AW173">
        <f t="shared" si="21"/>
        <v>0</v>
      </c>
      <c r="AX173">
        <f t="shared" si="22"/>
        <v>8.2669999999999995</v>
      </c>
      <c r="AZ173">
        <f t="shared" si="23"/>
        <v>8.2669999999999995</v>
      </c>
      <c r="BE173"/>
      <c r="BF173"/>
      <c r="BG173"/>
      <c r="BH173"/>
      <c r="BI173"/>
    </row>
    <row r="174" spans="1:61" x14ac:dyDescent="0.25">
      <c r="A174" s="2" t="s">
        <v>277</v>
      </c>
      <c r="B174" s="2" t="s">
        <v>282</v>
      </c>
      <c r="C174">
        <f>VLOOKUP($B174,'Tillförd energi'!$B$1:$AS$566,MATCH(C$1,'Tillförd energi'!$B$1:$AQ$1,0),FALSE)</f>
        <v>0</v>
      </c>
      <c r="D174">
        <f>VLOOKUP($B174,'Tillförd energi'!$B$1:$AS$566,MATCH(D$1,'Tillförd energi'!$B$1:$AQ$1,0),FALSE)</f>
        <v>0.01</v>
      </c>
      <c r="E174">
        <f>VLOOKUP($B174,'Tillförd energi'!$B$1:$AS$566,MATCH(E$1,'Tillförd energi'!$B$1:$AQ$1,0),FALSE)</f>
        <v>0</v>
      </c>
      <c r="F174">
        <f>VLOOKUP($B174,'Tillförd energi'!$B$1:$AS$566,MATCH(F$1,'Tillförd energi'!$B$1:$AQ$1,0),FALSE)</f>
        <v>0</v>
      </c>
      <c r="G174">
        <f>VLOOKUP($B174,'Tillförd energi'!$B$1:$AS$566,MATCH(G$1,'Tillförd energi'!$B$1:$AQ$1,0),FALSE)</f>
        <v>0</v>
      </c>
      <c r="H174">
        <f>VLOOKUP($B174,'Tillförd energi'!$B$1:$AS$566,MATCH(H$1,'Tillförd energi'!$B$1:$AQ$1,0),FALSE)</f>
        <v>0</v>
      </c>
      <c r="I174">
        <f>VLOOKUP($B174,'Tillförd energi'!$B$1:$AS$566,MATCH(I$1,'Tillförd energi'!$B$1:$AQ$1,0),FALSE)</f>
        <v>0</v>
      </c>
      <c r="J174">
        <f>VLOOKUP($B174,'Tillförd energi'!$B$1:$AS$566,MATCH(J$1,'Tillförd energi'!$B$1:$AQ$1,0),FALSE)</f>
        <v>0</v>
      </c>
      <c r="K174">
        <v>0</v>
      </c>
      <c r="L174">
        <f>VLOOKUP($B174,'Tillförd energi'!$B$1:$AS$566,MATCH(L$1,'Tillförd energi'!$B$1:$AQ$1,0),FALSE)</f>
        <v>0</v>
      </c>
      <c r="M174">
        <f>VLOOKUP($B174,'Tillförd energi'!$B$1:$AS$566,MATCH(M$1,'Tillförd energi'!$B$1:$AQ$1,0),FALSE)</f>
        <v>0</v>
      </c>
      <c r="N174">
        <f>VLOOKUP($B174,'Tillförd energi'!$B$1:$AS$566,MATCH(N$1,'Tillförd energi'!$B$1:$AQ$1,0),FALSE)</f>
        <v>0</v>
      </c>
      <c r="O174">
        <f>VLOOKUP($B174,'Tillförd energi'!$B$1:$AS$566,MATCH(O$1,'Tillförd energi'!$B$1:$AQ$1,0),FALSE)</f>
        <v>0</v>
      </c>
      <c r="P174">
        <f>VLOOKUP($B174,'Tillförd energi'!$B$1:$AS$566,MATCH(P$1,'Tillförd energi'!$B$1:$AQ$1,0),FALSE)</f>
        <v>0</v>
      </c>
      <c r="Q174">
        <f>VLOOKUP($B174,'Tillförd energi'!$B$1:$AS$566,MATCH(Q$1,'Tillförd energi'!$B$1:$AQ$1,0),FALSE)</f>
        <v>0</v>
      </c>
      <c r="R174">
        <f>VLOOKUP($B174,'Tillförd energi'!$B$1:$AS$566,MATCH(R$1,'Tillförd energi'!$B$1:$AQ$1,0),FALSE)</f>
        <v>1.397</v>
      </c>
      <c r="S174">
        <f>VLOOKUP($B174,'Tillförd energi'!$B$1:$AS$566,MATCH(S$1,'Tillförd energi'!$B$1:$AQ$1,0),FALSE)</f>
        <v>3.8780000000000001</v>
      </c>
      <c r="T174">
        <f>VLOOKUP($B174,'Tillförd energi'!$B$1:$AS$566,MATCH(T$1,'Tillförd energi'!$B$1:$AQ$1,0),FALSE)</f>
        <v>0</v>
      </c>
      <c r="U174">
        <f>VLOOKUP($B174,'Tillförd energi'!$B$1:$AS$566,MATCH(U$1,'Tillförd energi'!$B$1:$AQ$1,0),FALSE)</f>
        <v>0</v>
      </c>
      <c r="V174">
        <f>VLOOKUP($B174,'Tillförd energi'!$B$1:$AS$566,MATCH(V$1,'Tillförd energi'!$B$1:$AQ$1,0),FALSE)</f>
        <v>0</v>
      </c>
      <c r="W174">
        <f>VLOOKUP($B174,'Tillförd energi'!$B$1:$AS$566,MATCH(W$1,'Tillförd energi'!$B$1:$AQ$1,0),FALSE)</f>
        <v>0</v>
      </c>
      <c r="X174">
        <f>VLOOKUP($B174,'Tillförd energi'!$B$1:$AS$566,MATCH(X$1,'Tillförd energi'!$B$1:$AQ$1,0),FALSE)</f>
        <v>9.6839999999999993</v>
      </c>
      <c r="Y174">
        <f>VLOOKUP($B174,'Tillförd energi'!$B$1:$AS$566,MATCH(Y$1,'Tillförd energi'!$B$1:$AQ$1,0),FALSE)</f>
        <v>0</v>
      </c>
      <c r="Z174">
        <f>VLOOKUP($B174,'Tillförd energi'!$B$1:$AS$566,MATCH(Z$1,'Tillförd energi'!$B$1:$AQ$1,0),FALSE)</f>
        <v>0</v>
      </c>
      <c r="AA174">
        <f>VLOOKUP($B174,'Tillförd energi'!$B$1:$AS$566,MATCH(AA$1,'Tillförd energi'!$B$1:$AQ$1,0),FALSE)</f>
        <v>0</v>
      </c>
      <c r="AB174">
        <f>VLOOKUP($B174,'Tillförd energi'!$B$1:$AS$566,MATCH(AB$1,'Tillförd energi'!$B$1:$AQ$1,0),FALSE)</f>
        <v>0</v>
      </c>
      <c r="AC174">
        <f>VLOOKUP($B174,'Tillförd energi'!$B$1:$AS$566,MATCH(AC$1,'Tillförd energi'!$B$1:$AQ$1,0),FALSE)</f>
        <v>0</v>
      </c>
      <c r="AD174">
        <f>VLOOKUP($B174,'Tillförd energi'!$B$1:$AS$566,MATCH(AD$1,'Tillförd energi'!$B$1:$AQ$1,0),FALSE)</f>
        <v>0</v>
      </c>
      <c r="AE174">
        <f>VLOOKUP($B174,'Tillförd energi'!$B$1:$AS$566,MATCH(AE$1,'Tillförd energi'!$B$1:$AQ$1,0),FALSE)</f>
        <v>0</v>
      </c>
      <c r="AF174">
        <f>VLOOKUP($B174,'Tillförd energi'!$B$1:$AS$566,MATCH(AF$1,'Tillförd energi'!$B$1:$AQ$1,0),FALSE)</f>
        <v>0.318</v>
      </c>
      <c r="AG174">
        <f>IFERROR(VLOOKUP(B174,Miljö!$B$1:$S$476,9,FALSE)/1,0)</f>
        <v>0</v>
      </c>
      <c r="AI174">
        <f t="shared" si="16"/>
        <v>15.286999999999999</v>
      </c>
      <c r="AJ174">
        <f t="shared" si="17"/>
        <v>15.286999999999999</v>
      </c>
      <c r="AK174">
        <f>IF(ISERROR(1/VLOOKUP($B174,Leveranser!$B$1:$S$500,MATCH("såld värme (gwh)",Leveranser!$B$1:$S$1,0),FALSE)),"",VLOOKUP($B174,Leveranser!$B$1:$S$500,MATCH("såld värme (gwh)",Leveranser!$B$1:$S$1,0),FALSE))</f>
        <v>12.781000000000001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137">
        <f t="shared" si="18"/>
        <v>0.83606986328252775</v>
      </c>
      <c r="AP174" t="str">
        <f>VLOOKUP($B174,Miljövärden!$B$1:$H$446,7,FALSE)</f>
        <v>Ja</v>
      </c>
      <c r="AQ174" t="str">
        <f>VLOOKUP($B174,Miljövärden!$B$1:$H$446,6,FALSE)</f>
        <v>Nej</v>
      </c>
      <c r="AU174">
        <f t="shared" si="19"/>
        <v>0.318</v>
      </c>
      <c r="AV174">
        <f t="shared" si="20"/>
        <v>9.6839999999999993</v>
      </c>
      <c r="AW174">
        <f t="shared" si="21"/>
        <v>0</v>
      </c>
      <c r="AX174">
        <f t="shared" si="22"/>
        <v>5.2750000000000004</v>
      </c>
      <c r="AZ174">
        <f t="shared" si="23"/>
        <v>14.959</v>
      </c>
      <c r="BE174"/>
      <c r="BF174"/>
      <c r="BG174"/>
      <c r="BH174"/>
      <c r="BI174"/>
    </row>
    <row r="175" spans="1:61" x14ac:dyDescent="0.25">
      <c r="A175" s="2" t="s">
        <v>277</v>
      </c>
      <c r="B175" s="2" t="s">
        <v>283</v>
      </c>
      <c r="C175">
        <f>VLOOKUP($B175,'Tillförd energi'!$B$1:$AS$566,MATCH(C$1,'Tillförd energi'!$B$1:$AQ$1,0),FALSE)</f>
        <v>0</v>
      </c>
      <c r="D175">
        <f>VLOOKUP($B175,'Tillförd energi'!$B$1:$AS$566,MATCH(D$1,'Tillförd energi'!$B$1:$AQ$1,0),FALSE)</f>
        <v>0.19900000000000001</v>
      </c>
      <c r="E175">
        <f>VLOOKUP($B175,'Tillförd energi'!$B$1:$AS$566,MATCH(E$1,'Tillförd energi'!$B$1:$AQ$1,0),FALSE)</f>
        <v>0</v>
      </c>
      <c r="F175">
        <f>VLOOKUP($B175,'Tillförd energi'!$B$1:$AS$566,MATCH(F$1,'Tillförd energi'!$B$1:$AQ$1,0),FALSE)</f>
        <v>0</v>
      </c>
      <c r="G175">
        <f>VLOOKUP($B175,'Tillförd energi'!$B$1:$AS$566,MATCH(G$1,'Tillförd energi'!$B$1:$AQ$1,0),FALSE)</f>
        <v>0</v>
      </c>
      <c r="H175">
        <f>VLOOKUP($B175,'Tillförd energi'!$B$1:$AS$566,MATCH(H$1,'Tillförd energi'!$B$1:$AQ$1,0),FALSE)</f>
        <v>0</v>
      </c>
      <c r="I175">
        <f>VLOOKUP($B175,'Tillförd energi'!$B$1:$AS$566,MATCH(I$1,'Tillförd energi'!$B$1:$AQ$1,0),FALSE)</f>
        <v>0</v>
      </c>
      <c r="J175">
        <f>VLOOKUP($B175,'Tillförd energi'!$B$1:$AS$566,MATCH(J$1,'Tillförd energi'!$B$1:$AQ$1,0),FALSE)</f>
        <v>0</v>
      </c>
      <c r="K175">
        <v>0</v>
      </c>
      <c r="L175">
        <f>VLOOKUP($B175,'Tillförd energi'!$B$1:$AS$566,MATCH(L$1,'Tillförd energi'!$B$1:$AQ$1,0),FALSE)</f>
        <v>0</v>
      </c>
      <c r="M175">
        <f>VLOOKUP($B175,'Tillförd energi'!$B$1:$AS$566,MATCH(M$1,'Tillförd energi'!$B$1:$AQ$1,0),FALSE)</f>
        <v>0</v>
      </c>
      <c r="N175">
        <f>VLOOKUP($B175,'Tillförd energi'!$B$1:$AS$566,MATCH(N$1,'Tillförd energi'!$B$1:$AQ$1,0),FALSE)</f>
        <v>0</v>
      </c>
      <c r="O175">
        <f>VLOOKUP($B175,'Tillförd energi'!$B$1:$AS$566,MATCH(O$1,'Tillförd energi'!$B$1:$AQ$1,0),FALSE)</f>
        <v>0</v>
      </c>
      <c r="P175">
        <f>VLOOKUP($B175,'Tillförd energi'!$B$1:$AS$566,MATCH(P$1,'Tillförd energi'!$B$1:$AQ$1,0),FALSE)</f>
        <v>0</v>
      </c>
      <c r="Q175">
        <f>VLOOKUP($B175,'Tillförd energi'!$B$1:$AS$566,MATCH(Q$1,'Tillförd energi'!$B$1:$AQ$1,0),FALSE)</f>
        <v>0</v>
      </c>
      <c r="R175">
        <f>VLOOKUP($B175,'Tillförd energi'!$B$1:$AS$566,MATCH(R$1,'Tillförd energi'!$B$1:$AQ$1,0),FALSE)</f>
        <v>6.1970000000000001</v>
      </c>
      <c r="S175">
        <f>VLOOKUP($B175,'Tillförd energi'!$B$1:$AS$566,MATCH(S$1,'Tillförd energi'!$B$1:$AQ$1,0),FALSE)</f>
        <v>0</v>
      </c>
      <c r="T175">
        <f>VLOOKUP($B175,'Tillförd energi'!$B$1:$AS$566,MATCH(T$1,'Tillförd energi'!$B$1:$AQ$1,0),FALSE)</f>
        <v>0</v>
      </c>
      <c r="U175">
        <f>VLOOKUP($B175,'Tillförd energi'!$B$1:$AS$566,MATCH(U$1,'Tillförd energi'!$B$1:$AQ$1,0),FALSE)</f>
        <v>0</v>
      </c>
      <c r="V175">
        <f>VLOOKUP($B175,'Tillförd energi'!$B$1:$AS$566,MATCH(V$1,'Tillförd energi'!$B$1:$AQ$1,0),FALSE)</f>
        <v>0</v>
      </c>
      <c r="W175">
        <f>VLOOKUP($B175,'Tillförd energi'!$B$1:$AS$566,MATCH(W$1,'Tillförd energi'!$B$1:$AQ$1,0),FALSE)</f>
        <v>0</v>
      </c>
      <c r="X175">
        <f>VLOOKUP($B175,'Tillförd energi'!$B$1:$AS$566,MATCH(X$1,'Tillförd energi'!$B$1:$AQ$1,0),FALSE)</f>
        <v>26.545000000000002</v>
      </c>
      <c r="Y175">
        <f>VLOOKUP($B175,'Tillförd energi'!$B$1:$AS$566,MATCH(Y$1,'Tillförd energi'!$B$1:$AQ$1,0),FALSE)</f>
        <v>0</v>
      </c>
      <c r="Z175">
        <f>VLOOKUP($B175,'Tillförd energi'!$B$1:$AS$566,MATCH(Z$1,'Tillförd energi'!$B$1:$AQ$1,0),FALSE)</f>
        <v>0</v>
      </c>
      <c r="AA175">
        <f>VLOOKUP($B175,'Tillförd energi'!$B$1:$AS$566,MATCH(AA$1,'Tillförd energi'!$B$1:$AQ$1,0),FALSE)</f>
        <v>0</v>
      </c>
      <c r="AB175">
        <f>VLOOKUP($B175,'Tillförd energi'!$B$1:$AS$566,MATCH(AB$1,'Tillförd energi'!$B$1:$AQ$1,0),FALSE)</f>
        <v>0</v>
      </c>
      <c r="AC175">
        <f>VLOOKUP($B175,'Tillförd energi'!$B$1:$AS$566,MATCH(AC$1,'Tillförd energi'!$B$1:$AQ$1,0),FALSE)</f>
        <v>0</v>
      </c>
      <c r="AD175">
        <f>VLOOKUP($B175,'Tillförd energi'!$B$1:$AS$566,MATCH(AD$1,'Tillförd energi'!$B$1:$AQ$1,0),FALSE)</f>
        <v>0</v>
      </c>
      <c r="AE175">
        <f>VLOOKUP($B175,'Tillförd energi'!$B$1:$AS$566,MATCH(AE$1,'Tillförd energi'!$B$1:$AQ$1,0),FALSE)</f>
        <v>0</v>
      </c>
      <c r="AF175">
        <f>VLOOKUP($B175,'Tillförd energi'!$B$1:$AS$566,MATCH(AF$1,'Tillförd energi'!$B$1:$AQ$1,0),FALSE)</f>
        <v>0.48499999999999999</v>
      </c>
      <c r="AG175">
        <f>IFERROR(VLOOKUP(B175,Miljö!$B$1:$S$476,9,FALSE)/1,0)</f>
        <v>0</v>
      </c>
      <c r="AI175">
        <f t="shared" si="16"/>
        <v>33.426000000000002</v>
      </c>
      <c r="AJ175">
        <f t="shared" si="17"/>
        <v>33.426000000000002</v>
      </c>
      <c r="AK175">
        <f>IF(ISERROR(1/VLOOKUP($B175,Leveranser!$B$1:$S$500,MATCH("såld värme (gwh)",Leveranser!$B$1:$S$1,0),FALSE)),"",VLOOKUP($B175,Leveranser!$B$1:$S$500,MATCH("såld värme (gwh)",Leveranser!$B$1:$S$1,0),FALSE))</f>
        <v>26.956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37">
        <f t="shared" si="18"/>
        <v>0.80643810207622801</v>
      </c>
      <c r="AP175" t="str">
        <f>VLOOKUP($B175,Miljövärden!$B$1:$H$446,7,FALSE)</f>
        <v>Ja</v>
      </c>
      <c r="AQ175" t="str">
        <f>VLOOKUP($B175,Miljövärden!$B$1:$H$446,6,FALSE)</f>
        <v>Nej</v>
      </c>
      <c r="AU175">
        <f t="shared" si="19"/>
        <v>0.48499999999999999</v>
      </c>
      <c r="AV175">
        <f t="shared" si="20"/>
        <v>26.545000000000002</v>
      </c>
      <c r="AW175">
        <f t="shared" si="21"/>
        <v>0</v>
      </c>
      <c r="AX175">
        <f t="shared" si="22"/>
        <v>6.1970000000000001</v>
      </c>
      <c r="AZ175">
        <f t="shared" si="23"/>
        <v>32.742000000000004</v>
      </c>
      <c r="BE175"/>
      <c r="BF175"/>
      <c r="BG175"/>
      <c r="BH175"/>
      <c r="BI175"/>
    </row>
    <row r="176" spans="1:61" x14ac:dyDescent="0.25">
      <c r="A176" s="2" t="s">
        <v>277</v>
      </c>
      <c r="B176" s="2" t="s">
        <v>284</v>
      </c>
      <c r="C176">
        <f>VLOOKUP($B176,'Tillförd energi'!$B$1:$AS$566,MATCH(C$1,'Tillförd energi'!$B$1:$AQ$1,0),FALSE)</f>
        <v>0</v>
      </c>
      <c r="D176">
        <f>VLOOKUP($B176,'Tillförd energi'!$B$1:$AS$566,MATCH(D$1,'Tillförd energi'!$B$1:$AQ$1,0),FALSE)</f>
        <v>0.219</v>
      </c>
      <c r="E176">
        <f>VLOOKUP($B176,'Tillförd energi'!$B$1:$AS$566,MATCH(E$1,'Tillförd energi'!$B$1:$AQ$1,0),FALSE)</f>
        <v>0</v>
      </c>
      <c r="F176">
        <f>VLOOKUP($B176,'Tillförd energi'!$B$1:$AS$566,MATCH(F$1,'Tillförd energi'!$B$1:$AQ$1,0),FALSE)</f>
        <v>0</v>
      </c>
      <c r="G176">
        <f>VLOOKUP($B176,'Tillförd energi'!$B$1:$AS$566,MATCH(G$1,'Tillförd energi'!$B$1:$AQ$1,0),FALSE)</f>
        <v>0</v>
      </c>
      <c r="H176">
        <f>VLOOKUP($B176,'Tillförd energi'!$B$1:$AS$566,MATCH(H$1,'Tillförd energi'!$B$1:$AQ$1,0),FALSE)</f>
        <v>0</v>
      </c>
      <c r="I176">
        <f>VLOOKUP($B176,'Tillförd energi'!$B$1:$AS$566,MATCH(I$1,'Tillförd energi'!$B$1:$AQ$1,0),FALSE)</f>
        <v>0</v>
      </c>
      <c r="J176">
        <f>VLOOKUP($B176,'Tillförd energi'!$B$1:$AS$566,MATCH(J$1,'Tillförd energi'!$B$1:$AQ$1,0),FALSE)</f>
        <v>0</v>
      </c>
      <c r="K176">
        <v>0</v>
      </c>
      <c r="L176">
        <f>VLOOKUP($B176,'Tillförd energi'!$B$1:$AS$566,MATCH(L$1,'Tillförd energi'!$B$1:$AQ$1,0),FALSE)</f>
        <v>0</v>
      </c>
      <c r="M176">
        <f>VLOOKUP($B176,'Tillförd energi'!$B$1:$AS$566,MATCH(M$1,'Tillförd energi'!$B$1:$AQ$1,0),FALSE)</f>
        <v>0</v>
      </c>
      <c r="N176">
        <f>VLOOKUP($B176,'Tillförd energi'!$B$1:$AS$566,MATCH(N$1,'Tillförd energi'!$B$1:$AQ$1,0),FALSE)</f>
        <v>0</v>
      </c>
      <c r="O176">
        <f>VLOOKUP($B176,'Tillförd energi'!$B$1:$AS$566,MATCH(O$1,'Tillförd energi'!$B$1:$AQ$1,0),FALSE)</f>
        <v>0</v>
      </c>
      <c r="P176">
        <f>VLOOKUP($B176,'Tillförd energi'!$B$1:$AS$566,MATCH(P$1,'Tillförd energi'!$B$1:$AQ$1,0),FALSE)</f>
        <v>13.987</v>
      </c>
      <c r="Q176">
        <f>VLOOKUP($B176,'Tillförd energi'!$B$1:$AS$566,MATCH(Q$1,'Tillförd energi'!$B$1:$AQ$1,0),FALSE)</f>
        <v>0</v>
      </c>
      <c r="R176">
        <f>VLOOKUP($B176,'Tillförd energi'!$B$1:$AS$566,MATCH(R$1,'Tillförd energi'!$B$1:$AQ$1,0),FALSE)</f>
        <v>0</v>
      </c>
      <c r="S176">
        <f>VLOOKUP($B176,'Tillförd energi'!$B$1:$AS$566,MATCH(S$1,'Tillförd energi'!$B$1:$AQ$1,0),FALSE)</f>
        <v>0</v>
      </c>
      <c r="T176">
        <f>VLOOKUP($B176,'Tillförd energi'!$B$1:$AS$566,MATCH(T$1,'Tillförd energi'!$B$1:$AQ$1,0),FALSE)</f>
        <v>0</v>
      </c>
      <c r="U176">
        <f>VLOOKUP($B176,'Tillförd energi'!$B$1:$AS$566,MATCH(U$1,'Tillförd energi'!$B$1:$AQ$1,0),FALSE)</f>
        <v>0</v>
      </c>
      <c r="V176">
        <f>VLOOKUP($B176,'Tillförd energi'!$B$1:$AS$566,MATCH(V$1,'Tillförd energi'!$B$1:$AQ$1,0),FALSE)</f>
        <v>0</v>
      </c>
      <c r="W176">
        <f>VLOOKUP($B176,'Tillförd energi'!$B$1:$AS$566,MATCH(W$1,'Tillförd energi'!$B$1:$AQ$1,0),FALSE)</f>
        <v>0.56000000000000005</v>
      </c>
      <c r="X176">
        <f>VLOOKUP($B176,'Tillförd energi'!$B$1:$AS$566,MATCH(X$1,'Tillförd energi'!$B$1:$AQ$1,0),FALSE)</f>
        <v>0</v>
      </c>
      <c r="Y176">
        <f>VLOOKUP($B176,'Tillförd energi'!$B$1:$AS$566,MATCH(Y$1,'Tillförd energi'!$B$1:$AQ$1,0),FALSE)</f>
        <v>0</v>
      </c>
      <c r="Z176">
        <f>VLOOKUP($B176,'Tillförd energi'!$B$1:$AS$566,MATCH(Z$1,'Tillförd energi'!$B$1:$AQ$1,0),FALSE)</f>
        <v>0</v>
      </c>
      <c r="AA176">
        <f>VLOOKUP($B176,'Tillförd energi'!$B$1:$AS$566,MATCH(AA$1,'Tillförd energi'!$B$1:$AQ$1,0),FALSE)</f>
        <v>0</v>
      </c>
      <c r="AB176">
        <f>VLOOKUP($B176,'Tillförd energi'!$B$1:$AS$566,MATCH(AB$1,'Tillförd energi'!$B$1:$AQ$1,0),FALSE)</f>
        <v>0</v>
      </c>
      <c r="AC176">
        <f>VLOOKUP($B176,'Tillförd energi'!$B$1:$AS$566,MATCH(AC$1,'Tillförd energi'!$B$1:$AQ$1,0),FALSE)</f>
        <v>0</v>
      </c>
      <c r="AD176">
        <f>VLOOKUP($B176,'Tillförd energi'!$B$1:$AS$566,MATCH(AD$1,'Tillförd energi'!$B$1:$AQ$1,0),FALSE)</f>
        <v>0</v>
      </c>
      <c r="AE176">
        <f>VLOOKUP($B176,'Tillförd energi'!$B$1:$AS$566,MATCH(AE$1,'Tillförd energi'!$B$1:$AQ$1,0),FALSE)</f>
        <v>0</v>
      </c>
      <c r="AF176">
        <f>VLOOKUP($B176,'Tillförd energi'!$B$1:$AS$566,MATCH(AF$1,'Tillförd energi'!$B$1:$AQ$1,0),FALSE)</f>
        <v>0.28000000000000003</v>
      </c>
      <c r="AG176">
        <f>IFERROR(VLOOKUP(B176,Miljö!$B$1:$S$476,9,FALSE)/1,0)</f>
        <v>0</v>
      </c>
      <c r="AI176">
        <f t="shared" si="16"/>
        <v>15.045999999999999</v>
      </c>
      <c r="AJ176">
        <f t="shared" si="17"/>
        <v>15.045999999999999</v>
      </c>
      <c r="AK176">
        <f>IF(ISERROR(1/VLOOKUP($B176,Leveranser!$B$1:$S$500,MATCH("såld värme (gwh)",Leveranser!$B$1:$S$1,0),FALSE)),"",VLOOKUP($B176,Leveranser!$B$1:$S$500,MATCH("såld värme (gwh)",Leveranser!$B$1:$S$1,0),FALSE))</f>
        <v>11.563000000000001</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37">
        <f t="shared" si="18"/>
        <v>0.76850990296424304</v>
      </c>
      <c r="AP176" t="str">
        <f>VLOOKUP($B176,Miljövärden!$B$1:$H$446,7,FALSE)</f>
        <v>Ja</v>
      </c>
      <c r="AQ176" t="str">
        <f>VLOOKUP($B176,Miljövärden!$B$1:$H$446,6,FALSE)</f>
        <v>Nej</v>
      </c>
      <c r="AU176">
        <f t="shared" si="19"/>
        <v>0.28000000000000003</v>
      </c>
      <c r="AV176">
        <f t="shared" si="20"/>
        <v>0</v>
      </c>
      <c r="AW176">
        <f t="shared" si="21"/>
        <v>13.987</v>
      </c>
      <c r="AX176">
        <f t="shared" si="22"/>
        <v>0</v>
      </c>
      <c r="AZ176">
        <f t="shared" si="23"/>
        <v>14.547000000000001</v>
      </c>
      <c r="BE176"/>
      <c r="BF176"/>
      <c r="BG176"/>
      <c r="BH176"/>
      <c r="BI176"/>
    </row>
    <row r="177" spans="1:52" customFormat="1" x14ac:dyDescent="0.25">
      <c r="A177" s="2" t="s">
        <v>277</v>
      </c>
      <c r="B177" s="2" t="s">
        <v>285</v>
      </c>
      <c r="C177">
        <f>VLOOKUP($B177,'Tillförd energi'!$B$1:$AS$566,MATCH(C$1,'Tillförd energi'!$B$1:$AQ$1,0),FALSE)</f>
        <v>0</v>
      </c>
      <c r="D177">
        <f>VLOOKUP($B177,'Tillförd energi'!$B$1:$AS$566,MATCH(D$1,'Tillförd energi'!$B$1:$AQ$1,0),FALSE)</f>
        <v>6.5000000000000002E-2</v>
      </c>
      <c r="E177">
        <f>VLOOKUP($B177,'Tillförd energi'!$B$1:$AS$566,MATCH(E$1,'Tillförd energi'!$B$1:$AQ$1,0),FALSE)</f>
        <v>0</v>
      </c>
      <c r="F177">
        <f>VLOOKUP($B177,'Tillförd energi'!$B$1:$AS$566,MATCH(F$1,'Tillförd energi'!$B$1:$AQ$1,0),FALSE)</f>
        <v>0</v>
      </c>
      <c r="G177">
        <f>VLOOKUP($B177,'Tillförd energi'!$B$1:$AS$566,MATCH(G$1,'Tillförd energi'!$B$1:$AQ$1,0),FALSE)</f>
        <v>0</v>
      </c>
      <c r="H177">
        <f>VLOOKUP($B177,'Tillförd energi'!$B$1:$AS$566,MATCH(H$1,'Tillförd energi'!$B$1:$AQ$1,0),FALSE)</f>
        <v>0</v>
      </c>
      <c r="I177">
        <f>VLOOKUP($B177,'Tillförd energi'!$B$1:$AS$566,MATCH(I$1,'Tillförd energi'!$B$1:$AQ$1,0),FALSE)</f>
        <v>0</v>
      </c>
      <c r="J177">
        <f>VLOOKUP($B177,'Tillförd energi'!$B$1:$AS$566,MATCH(J$1,'Tillförd energi'!$B$1:$AQ$1,0),FALSE)</f>
        <v>0</v>
      </c>
      <c r="K177">
        <v>0</v>
      </c>
      <c r="L177">
        <f>VLOOKUP($B177,'Tillförd energi'!$B$1:$AS$566,MATCH(L$1,'Tillförd energi'!$B$1:$AQ$1,0),FALSE)</f>
        <v>0</v>
      </c>
      <c r="M177">
        <f>VLOOKUP($B177,'Tillförd energi'!$B$1:$AS$566,MATCH(M$1,'Tillförd energi'!$B$1:$AQ$1,0),FALSE)</f>
        <v>0</v>
      </c>
      <c r="N177">
        <f>VLOOKUP($B177,'Tillförd energi'!$B$1:$AS$566,MATCH(N$1,'Tillförd energi'!$B$1:$AQ$1,0),FALSE)</f>
        <v>0</v>
      </c>
      <c r="O177">
        <f>VLOOKUP($B177,'Tillförd energi'!$B$1:$AS$566,MATCH(O$1,'Tillförd energi'!$B$1:$AQ$1,0),FALSE)</f>
        <v>0</v>
      </c>
      <c r="P177">
        <f>VLOOKUP($B177,'Tillförd energi'!$B$1:$AS$566,MATCH(P$1,'Tillförd energi'!$B$1:$AQ$1,0),FALSE)</f>
        <v>7.0910000000000002</v>
      </c>
      <c r="Q177">
        <f>VLOOKUP($B177,'Tillförd energi'!$B$1:$AS$566,MATCH(Q$1,'Tillförd energi'!$B$1:$AQ$1,0),FALSE)</f>
        <v>0</v>
      </c>
      <c r="R177">
        <f>VLOOKUP($B177,'Tillförd energi'!$B$1:$AS$566,MATCH(R$1,'Tillförd energi'!$B$1:$AQ$1,0),FALSE)</f>
        <v>0</v>
      </c>
      <c r="S177">
        <f>VLOOKUP($B177,'Tillförd energi'!$B$1:$AS$566,MATCH(S$1,'Tillförd energi'!$B$1:$AQ$1,0),FALSE)</f>
        <v>0</v>
      </c>
      <c r="T177">
        <f>VLOOKUP($B177,'Tillförd energi'!$B$1:$AS$566,MATCH(T$1,'Tillförd energi'!$B$1:$AQ$1,0),FALSE)</f>
        <v>0</v>
      </c>
      <c r="U177">
        <f>VLOOKUP($B177,'Tillförd energi'!$B$1:$AS$566,MATCH(U$1,'Tillförd energi'!$B$1:$AQ$1,0),FALSE)</f>
        <v>0</v>
      </c>
      <c r="V177">
        <f>VLOOKUP($B177,'Tillförd energi'!$B$1:$AS$566,MATCH(V$1,'Tillförd energi'!$B$1:$AQ$1,0),FALSE)</f>
        <v>0</v>
      </c>
      <c r="W177">
        <f>VLOOKUP($B177,'Tillförd energi'!$B$1:$AS$566,MATCH(W$1,'Tillförd energi'!$B$1:$AQ$1,0),FALSE)</f>
        <v>0</v>
      </c>
      <c r="X177">
        <f>VLOOKUP($B177,'Tillförd energi'!$B$1:$AS$566,MATCH(X$1,'Tillförd energi'!$B$1:$AQ$1,0),FALSE)</f>
        <v>0</v>
      </c>
      <c r="Y177">
        <f>VLOOKUP($B177,'Tillförd energi'!$B$1:$AS$566,MATCH(Y$1,'Tillförd energi'!$B$1:$AQ$1,0),FALSE)</f>
        <v>0</v>
      </c>
      <c r="Z177">
        <f>VLOOKUP($B177,'Tillförd energi'!$B$1:$AS$566,MATCH(Z$1,'Tillförd energi'!$B$1:$AQ$1,0),FALSE)</f>
        <v>0</v>
      </c>
      <c r="AA177">
        <f>VLOOKUP($B177,'Tillförd energi'!$B$1:$AS$566,MATCH(AA$1,'Tillförd energi'!$B$1:$AQ$1,0),FALSE)</f>
        <v>0</v>
      </c>
      <c r="AB177">
        <f>VLOOKUP($B177,'Tillförd energi'!$B$1:$AS$566,MATCH(AB$1,'Tillförd energi'!$B$1:$AQ$1,0),FALSE)</f>
        <v>0</v>
      </c>
      <c r="AC177">
        <f>VLOOKUP($B177,'Tillförd energi'!$B$1:$AS$566,MATCH(AC$1,'Tillförd energi'!$B$1:$AQ$1,0),FALSE)</f>
        <v>0</v>
      </c>
      <c r="AD177">
        <f>VLOOKUP($B177,'Tillförd energi'!$B$1:$AS$566,MATCH(AD$1,'Tillförd energi'!$B$1:$AQ$1,0),FALSE)</f>
        <v>0</v>
      </c>
      <c r="AE177">
        <f>VLOOKUP($B177,'Tillförd energi'!$B$1:$AS$566,MATCH(AE$1,'Tillförd energi'!$B$1:$AQ$1,0),FALSE)</f>
        <v>0</v>
      </c>
      <c r="AF177">
        <f>VLOOKUP($B177,'Tillförd energi'!$B$1:$AS$566,MATCH(AF$1,'Tillförd energi'!$B$1:$AQ$1,0),FALSE)</f>
        <v>0.13500000000000001</v>
      </c>
      <c r="AG177">
        <f>IFERROR(VLOOKUP(B177,Miljö!$B$1:$S$476,9,FALSE)/1,0)</f>
        <v>0</v>
      </c>
      <c r="AI177">
        <f t="shared" si="16"/>
        <v>7.2910000000000004</v>
      </c>
      <c r="AJ177">
        <f t="shared" si="17"/>
        <v>7.2910000000000004</v>
      </c>
      <c r="AK177">
        <f>IF(ISERROR(1/VLOOKUP($B177,Leveranser!$B$1:$S$500,MATCH("såld värme (gwh)",Leveranser!$B$1:$S$1,0),FALSE)),"",VLOOKUP($B177,Leveranser!$B$1:$S$500,MATCH("såld värme (gwh)",Leveranser!$B$1:$S$1,0),FALSE))</f>
        <v>5.0949999999999998</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37">
        <f t="shared" si="18"/>
        <v>0.69880674804553555</v>
      </c>
      <c r="AP177" t="str">
        <f>VLOOKUP($B177,Miljövärden!$B$1:$H$446,7,FALSE)</f>
        <v>Ja</v>
      </c>
      <c r="AQ177" t="str">
        <f>VLOOKUP($B177,Miljövärden!$B$1:$H$446,6,FALSE)</f>
        <v>Nej</v>
      </c>
      <c r="AU177">
        <f t="shared" si="19"/>
        <v>0.13500000000000001</v>
      </c>
      <c r="AV177">
        <f t="shared" si="20"/>
        <v>0</v>
      </c>
      <c r="AW177">
        <f t="shared" si="21"/>
        <v>7.0910000000000002</v>
      </c>
      <c r="AX177">
        <f t="shared" si="22"/>
        <v>0</v>
      </c>
      <c r="AZ177">
        <f t="shared" si="23"/>
        <v>7.0910000000000002</v>
      </c>
    </row>
    <row r="178" spans="1:52" customFormat="1" x14ac:dyDescent="0.25">
      <c r="A178" s="2" t="s">
        <v>286</v>
      </c>
      <c r="B178" s="2" t="s">
        <v>287</v>
      </c>
      <c r="C178">
        <f>VLOOKUP($B178,'Tillförd energi'!$B$1:$AS$566,MATCH(C$1,'Tillförd energi'!$B$1:$AQ$1,0),FALSE)</f>
        <v>0</v>
      </c>
      <c r="D178">
        <f>VLOOKUP($B178,'Tillförd energi'!$B$1:$AS$566,MATCH(D$1,'Tillförd energi'!$B$1:$AQ$1,0),FALSE)</f>
        <v>0.23</v>
      </c>
      <c r="E178">
        <f>VLOOKUP($B178,'Tillförd energi'!$B$1:$AS$566,MATCH(E$1,'Tillförd energi'!$B$1:$AQ$1,0),FALSE)</f>
        <v>0</v>
      </c>
      <c r="F178">
        <f>VLOOKUP($B178,'Tillförd energi'!$B$1:$AS$566,MATCH(F$1,'Tillförd energi'!$B$1:$AQ$1,0),FALSE)</f>
        <v>0</v>
      </c>
      <c r="G178">
        <f>VLOOKUP($B178,'Tillförd energi'!$B$1:$AS$566,MATCH(G$1,'Tillförd energi'!$B$1:$AQ$1,0),FALSE)</f>
        <v>0</v>
      </c>
      <c r="H178">
        <f>VLOOKUP($B178,'Tillförd energi'!$B$1:$AS$566,MATCH(H$1,'Tillförd energi'!$B$1:$AQ$1,0),FALSE)</f>
        <v>0</v>
      </c>
      <c r="I178">
        <f>VLOOKUP($B178,'Tillförd energi'!$B$1:$AS$566,MATCH(I$1,'Tillförd energi'!$B$1:$AQ$1,0),FALSE)</f>
        <v>0</v>
      </c>
      <c r="J178">
        <f>VLOOKUP($B178,'Tillförd energi'!$B$1:$AS$566,MATCH(J$1,'Tillförd energi'!$B$1:$AQ$1,0),FALSE)</f>
        <v>0</v>
      </c>
      <c r="K178">
        <v>0</v>
      </c>
      <c r="L178">
        <f>VLOOKUP($B178,'Tillförd energi'!$B$1:$AS$566,MATCH(L$1,'Tillförd energi'!$B$1:$AQ$1,0),FALSE)</f>
        <v>0</v>
      </c>
      <c r="M178">
        <f>VLOOKUP($B178,'Tillförd energi'!$B$1:$AS$566,MATCH(M$1,'Tillförd energi'!$B$1:$AQ$1,0),FALSE)</f>
        <v>0</v>
      </c>
      <c r="N178">
        <f>VLOOKUP($B178,'Tillförd energi'!$B$1:$AS$566,MATCH(N$1,'Tillförd energi'!$B$1:$AQ$1,0),FALSE)</f>
        <v>0</v>
      </c>
      <c r="O178">
        <f>VLOOKUP($B178,'Tillförd energi'!$B$1:$AS$566,MATCH(O$1,'Tillförd energi'!$B$1:$AQ$1,0),FALSE)</f>
        <v>0</v>
      </c>
      <c r="P178">
        <f>VLOOKUP($B178,'Tillförd energi'!$B$1:$AS$566,MATCH(P$1,'Tillförd energi'!$B$1:$AQ$1,0),FALSE)</f>
        <v>0</v>
      </c>
      <c r="Q178">
        <f>VLOOKUP($B178,'Tillförd energi'!$B$1:$AS$566,MATCH(Q$1,'Tillförd energi'!$B$1:$AQ$1,0),FALSE)</f>
        <v>0</v>
      </c>
      <c r="R178">
        <f>VLOOKUP($B178,'Tillförd energi'!$B$1:$AS$566,MATCH(R$1,'Tillförd energi'!$B$1:$AQ$1,0),FALSE)</f>
        <v>1.2589999999999999</v>
      </c>
      <c r="S178">
        <f>VLOOKUP($B178,'Tillförd energi'!$B$1:$AS$566,MATCH(S$1,'Tillförd energi'!$B$1:$AQ$1,0),FALSE)</f>
        <v>29.844999999999999</v>
      </c>
      <c r="T178">
        <f>VLOOKUP($B178,'Tillförd energi'!$B$1:$AS$566,MATCH(T$1,'Tillförd energi'!$B$1:$AQ$1,0),FALSE)</f>
        <v>0</v>
      </c>
      <c r="U178">
        <f>VLOOKUP($B178,'Tillförd energi'!$B$1:$AS$566,MATCH(U$1,'Tillförd energi'!$B$1:$AQ$1,0),FALSE)</f>
        <v>0</v>
      </c>
      <c r="V178">
        <f>VLOOKUP($B178,'Tillförd energi'!$B$1:$AS$566,MATCH(V$1,'Tillförd energi'!$B$1:$AQ$1,0),FALSE)</f>
        <v>0</v>
      </c>
      <c r="W178">
        <f>VLOOKUP($B178,'Tillförd energi'!$B$1:$AS$566,MATCH(W$1,'Tillförd energi'!$B$1:$AQ$1,0),FALSE)</f>
        <v>0</v>
      </c>
      <c r="X178">
        <f>VLOOKUP($B178,'Tillförd energi'!$B$1:$AS$566,MATCH(X$1,'Tillförd energi'!$B$1:$AQ$1,0),FALSE)</f>
        <v>0</v>
      </c>
      <c r="Y178">
        <f>VLOOKUP($B178,'Tillförd energi'!$B$1:$AS$566,MATCH(Y$1,'Tillförd energi'!$B$1:$AQ$1,0),FALSE)</f>
        <v>0</v>
      </c>
      <c r="Z178">
        <f>VLOOKUP($B178,'Tillförd energi'!$B$1:$AS$566,MATCH(Z$1,'Tillförd energi'!$B$1:$AQ$1,0),FALSE)</f>
        <v>0</v>
      </c>
      <c r="AA178">
        <f>VLOOKUP($B178,'Tillförd energi'!$B$1:$AS$566,MATCH(AA$1,'Tillförd energi'!$B$1:$AQ$1,0),FALSE)</f>
        <v>0</v>
      </c>
      <c r="AB178">
        <f>VLOOKUP($B178,'Tillförd energi'!$B$1:$AS$566,MATCH(AB$1,'Tillförd energi'!$B$1:$AQ$1,0),FALSE)</f>
        <v>0</v>
      </c>
      <c r="AC178">
        <f>VLOOKUP($B178,'Tillförd energi'!$B$1:$AS$566,MATCH(AC$1,'Tillförd energi'!$B$1:$AQ$1,0),FALSE)</f>
        <v>0</v>
      </c>
      <c r="AD178">
        <f>VLOOKUP($B178,'Tillförd energi'!$B$1:$AS$566,MATCH(AD$1,'Tillförd energi'!$B$1:$AQ$1,0),FALSE)</f>
        <v>0</v>
      </c>
      <c r="AE178">
        <f>VLOOKUP($B178,'Tillförd energi'!$B$1:$AS$566,MATCH(AE$1,'Tillförd energi'!$B$1:$AQ$1,0),FALSE)</f>
        <v>0</v>
      </c>
      <c r="AF178">
        <f>VLOOKUP($B178,'Tillförd energi'!$B$1:$AS$566,MATCH(AF$1,'Tillförd energi'!$B$1:$AQ$1,0),FALSE)</f>
        <v>0.38400000000000001</v>
      </c>
      <c r="AG178">
        <f>IFERROR(VLOOKUP(B178,Miljö!$B$1:$S$476,9,FALSE)/1,0)</f>
        <v>0</v>
      </c>
      <c r="AI178">
        <f t="shared" si="16"/>
        <v>31.718</v>
      </c>
      <c r="AJ178">
        <f t="shared" si="17"/>
        <v>31.718</v>
      </c>
      <c r="AK178">
        <f>IF(ISERROR(1/VLOOKUP($B178,Leveranser!$B$1:$S$500,MATCH("såld värme (gwh)",Leveranser!$B$1:$S$1,0),FALSE)),"",VLOOKUP($B178,Leveranser!$B$1:$S$500,MATCH("såld värme (gwh)",Leveranser!$B$1:$S$1,0),FALSE))</f>
        <v>27.234999999999999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37">
        <f t="shared" si="18"/>
        <v>0.85866069739580042</v>
      </c>
      <c r="AP178" t="str">
        <f>VLOOKUP($B178,Miljövärden!$B$1:$H$446,7,FALSE)</f>
        <v>Ja</v>
      </c>
      <c r="AQ178" t="str">
        <f>VLOOKUP($B178,Miljövärden!$B$1:$H$446,6,FALSE)</f>
        <v>Nej</v>
      </c>
      <c r="AU178">
        <f t="shared" si="19"/>
        <v>0.38400000000000001</v>
      </c>
      <c r="AV178">
        <f t="shared" si="20"/>
        <v>0</v>
      </c>
      <c r="AW178">
        <f t="shared" si="21"/>
        <v>0</v>
      </c>
      <c r="AX178">
        <f t="shared" si="22"/>
        <v>31.103999999999999</v>
      </c>
      <c r="AZ178">
        <f t="shared" si="23"/>
        <v>31.103999999999999</v>
      </c>
    </row>
    <row r="179" spans="1:52" customFormat="1" x14ac:dyDescent="0.25">
      <c r="A179" s="2" t="s">
        <v>291</v>
      </c>
      <c r="B179" s="2" t="s">
        <v>10</v>
      </c>
      <c r="C179">
        <f>VLOOKUP($B179,'Tillförd energi'!$B$1:$AS$566,MATCH(C$1,'Tillförd energi'!$B$1:$AQ$1,0),FALSE)</f>
        <v>0</v>
      </c>
      <c r="D179">
        <f>VLOOKUP($B179,'Tillförd energi'!$B$1:$AS$566,MATCH(D$1,'Tillförd energi'!$B$1:$AQ$1,0),FALSE)</f>
        <v>0.2</v>
      </c>
      <c r="E179">
        <f>VLOOKUP($B179,'Tillförd energi'!$B$1:$AS$566,MATCH(E$1,'Tillförd energi'!$B$1:$AQ$1,0),FALSE)</f>
        <v>0</v>
      </c>
      <c r="F179">
        <f>VLOOKUP($B179,'Tillförd energi'!$B$1:$AS$566,MATCH(F$1,'Tillförd energi'!$B$1:$AQ$1,0),FALSE)</f>
        <v>0</v>
      </c>
      <c r="G179">
        <f>VLOOKUP($B179,'Tillförd energi'!$B$1:$AS$566,MATCH(G$1,'Tillförd energi'!$B$1:$AQ$1,0),FALSE)</f>
        <v>0</v>
      </c>
      <c r="H179">
        <f>VLOOKUP($B179,'Tillförd energi'!$B$1:$AS$566,MATCH(H$1,'Tillförd energi'!$B$1:$AQ$1,0),FALSE)</f>
        <v>0</v>
      </c>
      <c r="I179">
        <f>VLOOKUP($B179,'Tillförd energi'!$B$1:$AS$566,MATCH(I$1,'Tillförd energi'!$B$1:$AQ$1,0),FALSE)</f>
        <v>0</v>
      </c>
      <c r="J179">
        <f>VLOOKUP($B179,'Tillförd energi'!$B$1:$AS$566,MATCH(J$1,'Tillförd energi'!$B$1:$AQ$1,0),FALSE)</f>
        <v>0</v>
      </c>
      <c r="K179">
        <v>0</v>
      </c>
      <c r="L179">
        <f>VLOOKUP($B179,'Tillförd energi'!$B$1:$AS$566,MATCH(L$1,'Tillförd energi'!$B$1:$AQ$1,0),FALSE)</f>
        <v>0</v>
      </c>
      <c r="M179">
        <f>VLOOKUP($B179,'Tillförd energi'!$B$1:$AS$566,MATCH(M$1,'Tillförd energi'!$B$1:$AQ$1,0),FALSE)</f>
        <v>0</v>
      </c>
      <c r="N179">
        <f>VLOOKUP($B179,'Tillförd energi'!$B$1:$AS$566,MATCH(N$1,'Tillförd energi'!$B$1:$AQ$1,0),FALSE)</f>
        <v>0</v>
      </c>
      <c r="O179">
        <f>VLOOKUP($B179,'Tillförd energi'!$B$1:$AS$566,MATCH(O$1,'Tillförd energi'!$B$1:$AQ$1,0),FALSE)</f>
        <v>0</v>
      </c>
      <c r="P179">
        <f>VLOOKUP($B179,'Tillförd energi'!$B$1:$AS$566,MATCH(P$1,'Tillförd energi'!$B$1:$AQ$1,0),FALSE)</f>
        <v>0</v>
      </c>
      <c r="Q179">
        <f>VLOOKUP($B179,'Tillförd energi'!$B$1:$AS$566,MATCH(Q$1,'Tillförd energi'!$B$1:$AQ$1,0),FALSE)</f>
        <v>9.9942499999999992</v>
      </c>
      <c r="R179">
        <f>VLOOKUP($B179,'Tillförd energi'!$B$1:$AS$566,MATCH(R$1,'Tillförd energi'!$B$1:$AQ$1,0),FALSE)</f>
        <v>0</v>
      </c>
      <c r="S179">
        <f>VLOOKUP($B179,'Tillförd energi'!$B$1:$AS$566,MATCH(S$1,'Tillförd energi'!$B$1:$AQ$1,0),FALSE)</f>
        <v>0</v>
      </c>
      <c r="T179">
        <f>VLOOKUP($B179,'Tillförd energi'!$B$1:$AS$566,MATCH(T$1,'Tillförd energi'!$B$1:$AQ$1,0),FALSE)</f>
        <v>0</v>
      </c>
      <c r="U179">
        <f>VLOOKUP($B179,'Tillförd energi'!$B$1:$AS$566,MATCH(U$1,'Tillförd energi'!$B$1:$AQ$1,0),FALSE)</f>
        <v>0</v>
      </c>
      <c r="V179">
        <f>VLOOKUP($B179,'Tillförd energi'!$B$1:$AS$566,MATCH(V$1,'Tillförd energi'!$B$1:$AQ$1,0),FALSE)</f>
        <v>0</v>
      </c>
      <c r="W179">
        <f>VLOOKUP($B179,'Tillförd energi'!$B$1:$AS$566,MATCH(W$1,'Tillförd energi'!$B$1:$AQ$1,0),FALSE)</f>
        <v>0</v>
      </c>
      <c r="X179">
        <f>VLOOKUP($B179,'Tillförd energi'!$B$1:$AS$566,MATCH(X$1,'Tillförd energi'!$B$1:$AQ$1,0),FALSE)</f>
        <v>0</v>
      </c>
      <c r="Y179">
        <f>VLOOKUP($B179,'Tillförd energi'!$B$1:$AS$566,MATCH(Y$1,'Tillförd energi'!$B$1:$AQ$1,0),FALSE)</f>
        <v>0</v>
      </c>
      <c r="Z179">
        <f>VLOOKUP($B179,'Tillförd energi'!$B$1:$AS$566,MATCH(Z$1,'Tillförd energi'!$B$1:$AQ$1,0),FALSE)</f>
        <v>0</v>
      </c>
      <c r="AA179">
        <f>VLOOKUP($B179,'Tillförd energi'!$B$1:$AS$566,MATCH(AA$1,'Tillförd energi'!$B$1:$AQ$1,0),FALSE)</f>
        <v>0</v>
      </c>
      <c r="AB179">
        <f>VLOOKUP($B179,'Tillförd energi'!$B$1:$AS$566,MATCH(AB$1,'Tillförd energi'!$B$1:$AQ$1,0),FALSE)</f>
        <v>0</v>
      </c>
      <c r="AC179">
        <f>VLOOKUP($B179,'Tillförd energi'!$B$1:$AS$566,MATCH(AC$1,'Tillförd energi'!$B$1:$AQ$1,0),FALSE)</f>
        <v>0</v>
      </c>
      <c r="AD179">
        <f>VLOOKUP($B179,'Tillförd energi'!$B$1:$AS$566,MATCH(AD$1,'Tillförd energi'!$B$1:$AQ$1,0),FALSE)</f>
        <v>0</v>
      </c>
      <c r="AE179">
        <f>VLOOKUP($B179,'Tillförd energi'!$B$1:$AS$566,MATCH(AE$1,'Tillförd energi'!$B$1:$AQ$1,0),FALSE)</f>
        <v>0</v>
      </c>
      <c r="AF179">
        <f>VLOOKUP($B179,'Tillförd energi'!$B$1:$AS$566,MATCH(AF$1,'Tillförd energi'!$B$1:$AQ$1,0),FALSE)</f>
        <v>0.24299999999999999</v>
      </c>
      <c r="AG179">
        <f>IFERROR(VLOOKUP(B179,Miljö!$B$1:$S$476,9,FALSE)/1,0)</f>
        <v>0</v>
      </c>
      <c r="AI179">
        <f t="shared" si="16"/>
        <v>10.437249999999999</v>
      </c>
      <c r="AJ179">
        <f t="shared" si="17"/>
        <v>10.437249999999999</v>
      </c>
      <c r="AK179">
        <f>IF(ISERROR(1/VLOOKUP($B179,Leveranser!$B$1:$S$500,MATCH("såld värme (gwh)",Leveranser!$B$1:$S$1,0),FALSE)),"",VLOOKUP($B179,Leveranser!$B$1:$S$500,MATCH("såld värme (gwh)",Leveranser!$B$1:$S$1,0),FALSE))</f>
        <v>8.1</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37">
        <f t="shared" si="18"/>
        <v>0.77606649261060145</v>
      </c>
      <c r="AP179" t="str">
        <f>VLOOKUP($B179,Miljövärden!$B$1:$H$446,7,FALSE)</f>
        <v>Ja</v>
      </c>
      <c r="AQ179" t="str">
        <f>VLOOKUP($B179,Miljövärden!$B$1:$H$446,6,FALSE)</f>
        <v>Ja</v>
      </c>
      <c r="AU179">
        <f t="shared" si="19"/>
        <v>0.24299999999999999</v>
      </c>
      <c r="AV179">
        <f t="shared" si="20"/>
        <v>0</v>
      </c>
      <c r="AW179">
        <f t="shared" si="21"/>
        <v>9.9942499999999992</v>
      </c>
      <c r="AX179">
        <f t="shared" si="22"/>
        <v>0</v>
      </c>
      <c r="AZ179">
        <f t="shared" si="23"/>
        <v>9.9942499999999992</v>
      </c>
    </row>
    <row r="180" spans="1:52" customFormat="1" x14ac:dyDescent="0.25">
      <c r="A180" s="2" t="s">
        <v>291</v>
      </c>
      <c r="B180" s="2" t="s">
        <v>292</v>
      </c>
      <c r="C180">
        <f>VLOOKUP($B180,'Tillförd energi'!$B$1:$AS$566,MATCH(C$1,'Tillförd energi'!$B$1:$AQ$1,0),FALSE)</f>
        <v>0</v>
      </c>
      <c r="D180">
        <f>VLOOKUP($B180,'Tillförd energi'!$B$1:$AS$566,MATCH(D$1,'Tillförd energi'!$B$1:$AQ$1,0),FALSE)</f>
        <v>0.159</v>
      </c>
      <c r="E180">
        <f>VLOOKUP($B180,'Tillförd energi'!$B$1:$AS$566,MATCH(E$1,'Tillförd energi'!$B$1:$AQ$1,0),FALSE)</f>
        <v>0</v>
      </c>
      <c r="F180">
        <f>VLOOKUP($B180,'Tillförd energi'!$B$1:$AS$566,MATCH(F$1,'Tillförd energi'!$B$1:$AQ$1,0),FALSE)</f>
        <v>0</v>
      </c>
      <c r="G180">
        <f>VLOOKUP($B180,'Tillförd energi'!$B$1:$AS$566,MATCH(G$1,'Tillförd energi'!$B$1:$AQ$1,0),FALSE)</f>
        <v>0</v>
      </c>
      <c r="H180">
        <f>VLOOKUP($B180,'Tillförd energi'!$B$1:$AS$566,MATCH(H$1,'Tillförd energi'!$B$1:$AQ$1,0),FALSE)</f>
        <v>0</v>
      </c>
      <c r="I180">
        <f>VLOOKUP($B180,'Tillförd energi'!$B$1:$AS$566,MATCH(I$1,'Tillförd energi'!$B$1:$AQ$1,0),FALSE)</f>
        <v>0</v>
      </c>
      <c r="J180">
        <f>VLOOKUP($B180,'Tillförd energi'!$B$1:$AS$566,MATCH(J$1,'Tillförd energi'!$B$1:$AQ$1,0),FALSE)</f>
        <v>0</v>
      </c>
      <c r="K180">
        <v>0</v>
      </c>
      <c r="L180">
        <f>VLOOKUP($B180,'Tillförd energi'!$B$1:$AS$566,MATCH(L$1,'Tillförd energi'!$B$1:$AQ$1,0),FALSE)</f>
        <v>0</v>
      </c>
      <c r="M180">
        <f>VLOOKUP($B180,'Tillförd energi'!$B$1:$AS$566,MATCH(M$1,'Tillförd energi'!$B$1:$AQ$1,0),FALSE)</f>
        <v>0</v>
      </c>
      <c r="N180">
        <f>VLOOKUP($B180,'Tillförd energi'!$B$1:$AS$566,MATCH(N$1,'Tillförd energi'!$B$1:$AQ$1,0),FALSE)</f>
        <v>0</v>
      </c>
      <c r="O180">
        <f>VLOOKUP($B180,'Tillförd energi'!$B$1:$AS$566,MATCH(O$1,'Tillförd energi'!$B$1:$AQ$1,0),FALSE)</f>
        <v>0</v>
      </c>
      <c r="P180">
        <f>VLOOKUP($B180,'Tillförd energi'!$B$1:$AS$566,MATCH(P$1,'Tillförd energi'!$B$1:$AQ$1,0),FALSE)</f>
        <v>0</v>
      </c>
      <c r="Q180">
        <f>VLOOKUP($B180,'Tillförd energi'!$B$1:$AS$566,MATCH(Q$1,'Tillförd energi'!$B$1:$AQ$1,0),FALSE)</f>
        <v>0</v>
      </c>
      <c r="R180">
        <f>VLOOKUP($B180,'Tillförd energi'!$B$1:$AS$566,MATCH(R$1,'Tillförd energi'!$B$1:$AQ$1,0),FALSE)</f>
        <v>0.26400000000000001</v>
      </c>
      <c r="S180">
        <f>VLOOKUP($B180,'Tillförd energi'!$B$1:$AS$566,MATCH(S$1,'Tillförd energi'!$B$1:$AQ$1,0),FALSE)</f>
        <v>11.294</v>
      </c>
      <c r="T180">
        <f>VLOOKUP($B180,'Tillförd energi'!$B$1:$AS$566,MATCH(T$1,'Tillförd energi'!$B$1:$AQ$1,0),FALSE)</f>
        <v>0</v>
      </c>
      <c r="U180">
        <f>VLOOKUP($B180,'Tillförd energi'!$B$1:$AS$566,MATCH(U$1,'Tillförd energi'!$B$1:$AQ$1,0),FALSE)</f>
        <v>0</v>
      </c>
      <c r="V180">
        <f>VLOOKUP($B180,'Tillförd energi'!$B$1:$AS$566,MATCH(V$1,'Tillförd energi'!$B$1:$AQ$1,0),FALSE)</f>
        <v>0</v>
      </c>
      <c r="W180">
        <f>VLOOKUP($B180,'Tillförd energi'!$B$1:$AS$566,MATCH(W$1,'Tillförd energi'!$B$1:$AQ$1,0),FALSE)</f>
        <v>0</v>
      </c>
      <c r="X180">
        <f>VLOOKUP($B180,'Tillförd energi'!$B$1:$AS$566,MATCH(X$1,'Tillförd energi'!$B$1:$AQ$1,0),FALSE)</f>
        <v>0</v>
      </c>
      <c r="Y180">
        <f>VLOOKUP($B180,'Tillförd energi'!$B$1:$AS$566,MATCH(Y$1,'Tillförd energi'!$B$1:$AQ$1,0),FALSE)</f>
        <v>0</v>
      </c>
      <c r="Z180">
        <f>VLOOKUP($B180,'Tillförd energi'!$B$1:$AS$566,MATCH(Z$1,'Tillförd energi'!$B$1:$AQ$1,0),FALSE)</f>
        <v>0</v>
      </c>
      <c r="AA180">
        <f>VLOOKUP($B180,'Tillförd energi'!$B$1:$AS$566,MATCH(AA$1,'Tillförd energi'!$B$1:$AQ$1,0),FALSE)</f>
        <v>0</v>
      </c>
      <c r="AB180">
        <f>VLOOKUP($B180,'Tillförd energi'!$B$1:$AS$566,MATCH(AB$1,'Tillförd energi'!$B$1:$AQ$1,0),FALSE)</f>
        <v>0</v>
      </c>
      <c r="AC180">
        <f>VLOOKUP($B180,'Tillförd energi'!$B$1:$AS$566,MATCH(AC$1,'Tillförd energi'!$B$1:$AQ$1,0),FALSE)</f>
        <v>0</v>
      </c>
      <c r="AD180">
        <f>VLOOKUP($B180,'Tillförd energi'!$B$1:$AS$566,MATCH(AD$1,'Tillförd energi'!$B$1:$AQ$1,0),FALSE)</f>
        <v>0</v>
      </c>
      <c r="AE180">
        <f>VLOOKUP($B180,'Tillförd energi'!$B$1:$AS$566,MATCH(AE$1,'Tillförd energi'!$B$1:$AQ$1,0),FALSE)</f>
        <v>0</v>
      </c>
      <c r="AF180">
        <f>VLOOKUP($B180,'Tillförd energi'!$B$1:$AS$566,MATCH(AF$1,'Tillförd energi'!$B$1:$AQ$1,0),FALSE)</f>
        <v>0.11</v>
      </c>
      <c r="AG180">
        <f>IFERROR(VLOOKUP(B180,Miljö!$B$1:$S$476,9,FALSE)/1,0)</f>
        <v>0</v>
      </c>
      <c r="AI180">
        <f t="shared" si="16"/>
        <v>11.827</v>
      </c>
      <c r="AJ180">
        <f t="shared" si="17"/>
        <v>11.827</v>
      </c>
      <c r="AK180">
        <f>IF(ISERROR(1/VLOOKUP($B180,Leveranser!$B$1:$S$500,MATCH("såld värme (gwh)",Leveranser!$B$1:$S$1,0),FALSE)),"",VLOOKUP($B180,Leveranser!$B$1:$S$500,MATCH("såld värme (gwh)",Leveranser!$B$1:$S$1,0),FALSE))</f>
        <v>9.1</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37">
        <f t="shared" si="18"/>
        <v>0.76942588991291105</v>
      </c>
      <c r="AP180" t="str">
        <f>VLOOKUP($B180,Miljövärden!$B$1:$H$446,7,FALSE)</f>
        <v>Ja</v>
      </c>
      <c r="AQ180" t="str">
        <f>VLOOKUP($B180,Miljövärden!$B$1:$H$446,6,FALSE)</f>
        <v>Ja</v>
      </c>
      <c r="AU180">
        <f t="shared" si="19"/>
        <v>0.11</v>
      </c>
      <c r="AV180">
        <f t="shared" si="20"/>
        <v>0</v>
      </c>
      <c r="AW180">
        <f t="shared" si="21"/>
        <v>0</v>
      </c>
      <c r="AX180">
        <f t="shared" si="22"/>
        <v>11.558</v>
      </c>
      <c r="AZ180">
        <f t="shared" si="23"/>
        <v>11.558</v>
      </c>
    </row>
    <row r="181" spans="1:52" customFormat="1" x14ac:dyDescent="0.25">
      <c r="A181" s="2" t="s">
        <v>291</v>
      </c>
      <c r="B181" s="2" t="s">
        <v>293</v>
      </c>
      <c r="C181">
        <f>VLOOKUP($B181,'Tillförd energi'!$B$1:$AS$566,MATCH(C$1,'Tillförd energi'!$B$1:$AQ$1,0),FALSE)</f>
        <v>0</v>
      </c>
      <c r="D181">
        <f>VLOOKUP($B181,'Tillförd energi'!$B$1:$AS$566,MATCH(D$1,'Tillförd energi'!$B$1:$AQ$1,0),FALSE)</f>
        <v>2.5000000000000001E-2</v>
      </c>
      <c r="E181">
        <f>VLOOKUP($B181,'Tillförd energi'!$B$1:$AS$566,MATCH(E$1,'Tillförd energi'!$B$1:$AQ$1,0),FALSE)</f>
        <v>0</v>
      </c>
      <c r="F181">
        <f>VLOOKUP($B181,'Tillförd energi'!$B$1:$AS$566,MATCH(F$1,'Tillförd energi'!$B$1:$AQ$1,0),FALSE)</f>
        <v>0</v>
      </c>
      <c r="G181">
        <f>VLOOKUP($B181,'Tillförd energi'!$B$1:$AS$566,MATCH(G$1,'Tillförd energi'!$B$1:$AQ$1,0),FALSE)</f>
        <v>0.5</v>
      </c>
      <c r="H181">
        <f>VLOOKUP($B181,'Tillförd energi'!$B$1:$AS$566,MATCH(H$1,'Tillförd energi'!$B$1:$AQ$1,0),FALSE)</f>
        <v>0</v>
      </c>
      <c r="I181">
        <f>VLOOKUP($B181,'Tillförd energi'!$B$1:$AS$566,MATCH(I$1,'Tillförd energi'!$B$1:$AQ$1,0),FALSE)</f>
        <v>0</v>
      </c>
      <c r="J181">
        <f>VLOOKUP($B181,'Tillförd energi'!$B$1:$AS$566,MATCH(J$1,'Tillförd energi'!$B$1:$AQ$1,0),FALSE)</f>
        <v>0</v>
      </c>
      <c r="K181">
        <v>0</v>
      </c>
      <c r="L181">
        <f>VLOOKUP($B181,'Tillförd energi'!$B$1:$AS$566,MATCH(L$1,'Tillförd energi'!$B$1:$AQ$1,0),FALSE)</f>
        <v>0</v>
      </c>
      <c r="M181">
        <f>VLOOKUP($B181,'Tillförd energi'!$B$1:$AS$566,MATCH(M$1,'Tillförd energi'!$B$1:$AQ$1,0),FALSE)</f>
        <v>0</v>
      </c>
      <c r="N181">
        <f>VLOOKUP($B181,'Tillförd energi'!$B$1:$AS$566,MATCH(N$1,'Tillförd energi'!$B$1:$AQ$1,0),FALSE)</f>
        <v>0</v>
      </c>
      <c r="O181">
        <f>VLOOKUP($B181,'Tillförd energi'!$B$1:$AS$566,MATCH(O$1,'Tillförd energi'!$B$1:$AQ$1,0),FALSE)</f>
        <v>0</v>
      </c>
      <c r="P181">
        <f>VLOOKUP($B181,'Tillförd energi'!$B$1:$AS$566,MATCH(P$1,'Tillförd energi'!$B$1:$AQ$1,0),FALSE)</f>
        <v>24.725000000000001</v>
      </c>
      <c r="Q181">
        <f>VLOOKUP($B181,'Tillförd energi'!$B$1:$AS$566,MATCH(Q$1,'Tillförd energi'!$B$1:$AQ$1,0),FALSE)</f>
        <v>0</v>
      </c>
      <c r="R181">
        <f>VLOOKUP($B181,'Tillförd energi'!$B$1:$AS$566,MATCH(R$1,'Tillförd energi'!$B$1:$AQ$1,0),FALSE)</f>
        <v>7.5339999999999998</v>
      </c>
      <c r="S181">
        <f>VLOOKUP($B181,'Tillförd energi'!$B$1:$AS$566,MATCH(S$1,'Tillförd energi'!$B$1:$AQ$1,0),FALSE)</f>
        <v>0</v>
      </c>
      <c r="T181">
        <f>VLOOKUP($B181,'Tillförd energi'!$B$1:$AS$566,MATCH(T$1,'Tillförd energi'!$B$1:$AQ$1,0),FALSE)</f>
        <v>0</v>
      </c>
      <c r="U181">
        <f>VLOOKUP($B181,'Tillförd energi'!$B$1:$AS$566,MATCH(U$1,'Tillförd energi'!$B$1:$AQ$1,0),FALSE)</f>
        <v>0</v>
      </c>
      <c r="V181">
        <f>VLOOKUP($B181,'Tillförd energi'!$B$1:$AS$566,MATCH(V$1,'Tillförd energi'!$B$1:$AQ$1,0),FALSE)</f>
        <v>0</v>
      </c>
      <c r="W181">
        <f>VLOOKUP($B181,'Tillförd energi'!$B$1:$AS$566,MATCH(W$1,'Tillförd energi'!$B$1:$AQ$1,0),FALSE)</f>
        <v>1.353</v>
      </c>
      <c r="X181">
        <f>VLOOKUP($B181,'Tillförd energi'!$B$1:$AS$566,MATCH(X$1,'Tillförd energi'!$B$1:$AQ$1,0),FALSE)</f>
        <v>0</v>
      </c>
      <c r="Y181">
        <f>VLOOKUP($B181,'Tillförd energi'!$B$1:$AS$566,MATCH(Y$1,'Tillförd energi'!$B$1:$AQ$1,0),FALSE)</f>
        <v>0</v>
      </c>
      <c r="Z181">
        <f>VLOOKUP($B181,'Tillförd energi'!$B$1:$AS$566,MATCH(Z$1,'Tillförd energi'!$B$1:$AQ$1,0),FALSE)</f>
        <v>0</v>
      </c>
      <c r="AA181">
        <f>VLOOKUP($B181,'Tillförd energi'!$B$1:$AS$566,MATCH(AA$1,'Tillförd energi'!$B$1:$AQ$1,0),FALSE)</f>
        <v>0</v>
      </c>
      <c r="AB181">
        <f>VLOOKUP($B181,'Tillförd energi'!$B$1:$AS$566,MATCH(AB$1,'Tillförd energi'!$B$1:$AQ$1,0),FALSE)</f>
        <v>0</v>
      </c>
      <c r="AC181">
        <f>VLOOKUP($B181,'Tillförd energi'!$B$1:$AS$566,MATCH(AC$1,'Tillförd energi'!$B$1:$AQ$1,0),FALSE)</f>
        <v>4</v>
      </c>
      <c r="AD181">
        <f>VLOOKUP($B181,'Tillförd energi'!$B$1:$AS$566,MATCH(AD$1,'Tillförd energi'!$B$1:$AQ$1,0),FALSE)</f>
        <v>0</v>
      </c>
      <c r="AE181">
        <f>VLOOKUP($B181,'Tillförd energi'!$B$1:$AS$566,MATCH(AE$1,'Tillförd energi'!$B$1:$AQ$1,0),FALSE)</f>
        <v>0</v>
      </c>
      <c r="AF181">
        <f>VLOOKUP($B181,'Tillförd energi'!$B$1:$AS$566,MATCH(AF$1,'Tillförd energi'!$B$1:$AQ$1,0),FALSE)</f>
        <v>0.54600000000000004</v>
      </c>
      <c r="AG181">
        <f>IFERROR(VLOOKUP(B181,Miljö!$B$1:$S$476,9,FALSE)/1,0)</f>
        <v>0</v>
      </c>
      <c r="AI181">
        <f t="shared" si="16"/>
        <v>38.683</v>
      </c>
      <c r="AJ181">
        <f t="shared" si="17"/>
        <v>38.683</v>
      </c>
      <c r="AK181">
        <f>IF(ISERROR(1/VLOOKUP($B181,Leveranser!$B$1:$S$500,MATCH("såld värme (gwh)",Leveranser!$B$1:$S$1,0),FALSE)),"",VLOOKUP($B181,Leveranser!$B$1:$S$500,MATCH("såld värme (gwh)",Leveranser!$B$1:$S$1,0),FALSE))</f>
        <v>28.3</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37">
        <f t="shared" si="18"/>
        <v>0.73158751906522246</v>
      </c>
      <c r="AP181" t="str">
        <f>VLOOKUP($B181,Miljövärden!$B$1:$H$446,7,FALSE)</f>
        <v>Ja</v>
      </c>
      <c r="AQ181" t="str">
        <f>VLOOKUP($B181,Miljövärden!$B$1:$H$446,6,FALSE)</f>
        <v>Ja</v>
      </c>
      <c r="AU181">
        <f t="shared" si="19"/>
        <v>0.54600000000000004</v>
      </c>
      <c r="AV181">
        <f t="shared" si="20"/>
        <v>0</v>
      </c>
      <c r="AW181">
        <f t="shared" si="21"/>
        <v>24.725000000000001</v>
      </c>
      <c r="AX181">
        <f t="shared" si="22"/>
        <v>7.5339999999999998</v>
      </c>
      <c r="AZ181">
        <f t="shared" si="23"/>
        <v>33.612000000000002</v>
      </c>
    </row>
    <row r="182" spans="1:52" customFormat="1" x14ac:dyDescent="0.25">
      <c r="A182" s="2" t="s">
        <v>291</v>
      </c>
      <c r="B182" s="2" t="s">
        <v>294</v>
      </c>
      <c r="C182">
        <f>VLOOKUP($B182,'Tillförd energi'!$B$1:$AS$566,MATCH(C$1,'Tillförd energi'!$B$1:$AQ$1,0),FALSE)</f>
        <v>0</v>
      </c>
      <c r="D182">
        <f>VLOOKUP($B182,'Tillförd energi'!$B$1:$AS$566,MATCH(D$1,'Tillförd energi'!$B$1:$AQ$1,0),FALSE)</f>
        <v>3.5999999999999997E-2</v>
      </c>
      <c r="E182">
        <f>VLOOKUP($B182,'Tillförd energi'!$B$1:$AS$566,MATCH(E$1,'Tillförd energi'!$B$1:$AQ$1,0),FALSE)</f>
        <v>0</v>
      </c>
      <c r="F182">
        <f>VLOOKUP($B182,'Tillförd energi'!$B$1:$AS$566,MATCH(F$1,'Tillförd energi'!$B$1:$AQ$1,0),FALSE)</f>
        <v>0</v>
      </c>
      <c r="G182">
        <f>VLOOKUP($B182,'Tillförd energi'!$B$1:$AS$566,MATCH(G$1,'Tillförd energi'!$B$1:$AQ$1,0),FALSE)</f>
        <v>0</v>
      </c>
      <c r="H182">
        <f>VLOOKUP($B182,'Tillförd energi'!$B$1:$AS$566,MATCH(H$1,'Tillförd energi'!$B$1:$AQ$1,0),FALSE)</f>
        <v>0</v>
      </c>
      <c r="I182">
        <f>VLOOKUP($B182,'Tillförd energi'!$B$1:$AS$566,MATCH(I$1,'Tillförd energi'!$B$1:$AQ$1,0),FALSE)</f>
        <v>0</v>
      </c>
      <c r="J182">
        <f>VLOOKUP($B182,'Tillförd energi'!$B$1:$AS$566,MATCH(J$1,'Tillförd energi'!$B$1:$AQ$1,0),FALSE)</f>
        <v>0</v>
      </c>
      <c r="K182">
        <v>0</v>
      </c>
      <c r="L182">
        <f>VLOOKUP($B182,'Tillförd energi'!$B$1:$AS$566,MATCH(L$1,'Tillförd energi'!$B$1:$AQ$1,0),FALSE)</f>
        <v>0</v>
      </c>
      <c r="M182">
        <f>VLOOKUP($B182,'Tillförd energi'!$B$1:$AS$566,MATCH(M$1,'Tillförd energi'!$B$1:$AQ$1,0),FALSE)</f>
        <v>0</v>
      </c>
      <c r="N182">
        <f>VLOOKUP($B182,'Tillförd energi'!$B$1:$AS$566,MATCH(N$1,'Tillförd energi'!$B$1:$AQ$1,0),FALSE)</f>
        <v>0</v>
      </c>
      <c r="O182">
        <f>VLOOKUP($B182,'Tillförd energi'!$B$1:$AS$566,MATCH(O$1,'Tillförd energi'!$B$1:$AQ$1,0),FALSE)</f>
        <v>0</v>
      </c>
      <c r="P182">
        <f>VLOOKUP($B182,'Tillförd energi'!$B$1:$AS$566,MATCH(P$1,'Tillförd energi'!$B$1:$AQ$1,0),FALSE)</f>
        <v>0</v>
      </c>
      <c r="Q182">
        <f>VLOOKUP($B182,'Tillförd energi'!$B$1:$AS$566,MATCH(Q$1,'Tillförd energi'!$B$1:$AQ$1,0),FALSE)</f>
        <v>0</v>
      </c>
      <c r="R182">
        <f>VLOOKUP($B182,'Tillförd energi'!$B$1:$AS$566,MATCH(R$1,'Tillförd energi'!$B$1:$AQ$1,0),FALSE)</f>
        <v>1.651</v>
      </c>
      <c r="S182">
        <f>VLOOKUP($B182,'Tillförd energi'!$B$1:$AS$566,MATCH(S$1,'Tillförd energi'!$B$1:$AQ$1,0),FALSE)</f>
        <v>0</v>
      </c>
      <c r="T182">
        <f>VLOOKUP($B182,'Tillförd energi'!$B$1:$AS$566,MATCH(T$1,'Tillförd energi'!$B$1:$AQ$1,0),FALSE)</f>
        <v>0</v>
      </c>
      <c r="U182">
        <f>VLOOKUP($B182,'Tillförd energi'!$B$1:$AS$566,MATCH(U$1,'Tillförd energi'!$B$1:$AQ$1,0),FALSE)</f>
        <v>0</v>
      </c>
      <c r="V182">
        <f>VLOOKUP($B182,'Tillförd energi'!$B$1:$AS$566,MATCH(V$1,'Tillförd energi'!$B$1:$AQ$1,0),FALSE)</f>
        <v>0</v>
      </c>
      <c r="W182">
        <f>VLOOKUP($B182,'Tillförd energi'!$B$1:$AS$566,MATCH(W$1,'Tillförd energi'!$B$1:$AQ$1,0),FALSE)</f>
        <v>0</v>
      </c>
      <c r="X182">
        <f>VLOOKUP($B182,'Tillförd energi'!$B$1:$AS$566,MATCH(X$1,'Tillförd energi'!$B$1:$AQ$1,0),FALSE)</f>
        <v>0</v>
      </c>
      <c r="Y182">
        <f>VLOOKUP($B182,'Tillförd energi'!$B$1:$AS$566,MATCH(Y$1,'Tillförd energi'!$B$1:$AQ$1,0),FALSE)</f>
        <v>0</v>
      </c>
      <c r="Z182">
        <f>VLOOKUP($B182,'Tillförd energi'!$B$1:$AS$566,MATCH(Z$1,'Tillförd energi'!$B$1:$AQ$1,0),FALSE)</f>
        <v>0</v>
      </c>
      <c r="AA182">
        <f>VLOOKUP($B182,'Tillförd energi'!$B$1:$AS$566,MATCH(AA$1,'Tillförd energi'!$B$1:$AQ$1,0),FALSE)</f>
        <v>0</v>
      </c>
      <c r="AB182">
        <f>VLOOKUP($B182,'Tillförd energi'!$B$1:$AS$566,MATCH(AB$1,'Tillförd energi'!$B$1:$AQ$1,0),FALSE)</f>
        <v>0</v>
      </c>
      <c r="AC182">
        <f>VLOOKUP($B182,'Tillförd energi'!$B$1:$AS$566,MATCH(AC$1,'Tillförd energi'!$B$1:$AQ$1,0),FALSE)</f>
        <v>0</v>
      </c>
      <c r="AD182">
        <f>VLOOKUP($B182,'Tillförd energi'!$B$1:$AS$566,MATCH(AD$1,'Tillförd energi'!$B$1:$AQ$1,0),FALSE)</f>
        <v>0</v>
      </c>
      <c r="AE182">
        <f>VLOOKUP($B182,'Tillförd energi'!$B$1:$AS$566,MATCH(AE$1,'Tillförd energi'!$B$1:$AQ$1,0),FALSE)</f>
        <v>0</v>
      </c>
      <c r="AF182">
        <f>VLOOKUP($B182,'Tillförd energi'!$B$1:$AS$566,MATCH(AF$1,'Tillförd energi'!$B$1:$AQ$1,0),FALSE)</f>
        <v>1.4E-2</v>
      </c>
      <c r="AG182">
        <f>IFERROR(VLOOKUP(B182,Miljö!$B$1:$S$476,9,FALSE)/1,0)</f>
        <v>0</v>
      </c>
      <c r="AI182">
        <f t="shared" si="16"/>
        <v>1.7010000000000001</v>
      </c>
      <c r="AJ182">
        <f t="shared" si="17"/>
        <v>1.7010000000000001</v>
      </c>
      <c r="AK182">
        <f>IF(ISERROR(1/VLOOKUP($B182,Leveranser!$B$1:$S$500,MATCH("såld värme (gwh)",Leveranser!$B$1:$S$1,0),FALSE)),"",VLOOKUP($B182,Leveranser!$B$1:$S$500,MATCH("såld värme (gwh)",Leveranser!$B$1:$S$1,0),FALSE))</f>
        <v>1.5</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37">
        <f t="shared" si="18"/>
        <v>0.88183421516754845</v>
      </c>
      <c r="AP182" t="str">
        <f>VLOOKUP($B182,Miljövärden!$B$1:$H$446,7,FALSE)</f>
        <v>Ja</v>
      </c>
      <c r="AQ182" t="str">
        <f>VLOOKUP($B182,Miljövärden!$B$1:$H$446,6,FALSE)</f>
        <v>Ja</v>
      </c>
      <c r="AU182">
        <f t="shared" si="19"/>
        <v>1.4E-2</v>
      </c>
      <c r="AV182">
        <f t="shared" si="20"/>
        <v>0</v>
      </c>
      <c r="AW182">
        <f t="shared" si="21"/>
        <v>0</v>
      </c>
      <c r="AX182">
        <f t="shared" si="22"/>
        <v>1.651</v>
      </c>
      <c r="AZ182">
        <f t="shared" si="23"/>
        <v>1.651</v>
      </c>
    </row>
    <row r="183" spans="1:52" customFormat="1" x14ac:dyDescent="0.25">
      <c r="A183" s="2" t="s">
        <v>295</v>
      </c>
      <c r="B183" s="2" t="s">
        <v>296</v>
      </c>
      <c r="C183">
        <f>VLOOKUP($B183,'Tillförd energi'!$B$1:$AS$566,MATCH(C$1,'Tillförd energi'!$B$1:$AQ$1,0),FALSE)</f>
        <v>0</v>
      </c>
      <c r="D183">
        <f>VLOOKUP($B183,'Tillförd energi'!$B$1:$AS$566,MATCH(D$1,'Tillförd energi'!$B$1:$AQ$1,0),FALSE)</f>
        <v>0</v>
      </c>
      <c r="E183">
        <f>VLOOKUP($B183,'Tillförd energi'!$B$1:$AS$566,MATCH(E$1,'Tillförd energi'!$B$1:$AQ$1,0),FALSE)</f>
        <v>0</v>
      </c>
      <c r="F183">
        <f>VLOOKUP($B183,'Tillförd energi'!$B$1:$AS$566,MATCH(F$1,'Tillförd energi'!$B$1:$AQ$1,0),FALSE)</f>
        <v>0</v>
      </c>
      <c r="G183">
        <f>VLOOKUP($B183,'Tillförd energi'!$B$1:$AS$566,MATCH(G$1,'Tillförd energi'!$B$1:$AQ$1,0),FALSE)</f>
        <v>0</v>
      </c>
      <c r="H183">
        <f>VLOOKUP($B183,'Tillförd energi'!$B$1:$AS$566,MATCH(H$1,'Tillförd energi'!$B$1:$AQ$1,0),FALSE)</f>
        <v>0</v>
      </c>
      <c r="I183">
        <f>VLOOKUP($B183,'Tillförd energi'!$B$1:$AS$566,MATCH(I$1,'Tillförd energi'!$B$1:$AQ$1,0),FALSE)</f>
        <v>0</v>
      </c>
      <c r="J183">
        <f>VLOOKUP($B183,'Tillförd energi'!$B$1:$AS$566,MATCH(J$1,'Tillförd energi'!$B$1:$AQ$1,0),FALSE)</f>
        <v>0</v>
      </c>
      <c r="K183">
        <v>0</v>
      </c>
      <c r="L183">
        <f>VLOOKUP($B183,'Tillförd energi'!$B$1:$AS$566,MATCH(L$1,'Tillförd energi'!$B$1:$AQ$1,0),FALSE)</f>
        <v>0</v>
      </c>
      <c r="M183">
        <f>VLOOKUP($B183,'Tillförd energi'!$B$1:$AS$566,MATCH(M$1,'Tillförd energi'!$B$1:$AQ$1,0),FALSE)</f>
        <v>0</v>
      </c>
      <c r="N183">
        <f>VLOOKUP($B183,'Tillförd energi'!$B$1:$AS$566,MATCH(N$1,'Tillförd energi'!$B$1:$AQ$1,0),FALSE)</f>
        <v>0</v>
      </c>
      <c r="O183">
        <f>VLOOKUP($B183,'Tillförd energi'!$B$1:$AS$566,MATCH(O$1,'Tillförd energi'!$B$1:$AQ$1,0),FALSE)</f>
        <v>0</v>
      </c>
      <c r="P183">
        <f>VLOOKUP($B183,'Tillförd energi'!$B$1:$AS$566,MATCH(P$1,'Tillförd energi'!$B$1:$AQ$1,0),FALSE)</f>
        <v>0</v>
      </c>
      <c r="Q183">
        <f>VLOOKUP($B183,'Tillförd energi'!$B$1:$AS$566,MATCH(Q$1,'Tillförd energi'!$B$1:$AQ$1,0),FALSE)</f>
        <v>0</v>
      </c>
      <c r="R183">
        <f>VLOOKUP($B183,'Tillförd energi'!$B$1:$AS$566,MATCH(R$1,'Tillförd energi'!$B$1:$AQ$1,0),FALSE)</f>
        <v>0</v>
      </c>
      <c r="S183">
        <f>VLOOKUP($B183,'Tillförd energi'!$B$1:$AS$566,MATCH(S$1,'Tillförd energi'!$B$1:$AQ$1,0),FALSE)</f>
        <v>0</v>
      </c>
      <c r="T183">
        <f>VLOOKUP($B183,'Tillförd energi'!$B$1:$AS$566,MATCH(T$1,'Tillförd energi'!$B$1:$AQ$1,0),FALSE)</f>
        <v>0</v>
      </c>
      <c r="U183">
        <f>VLOOKUP($B183,'Tillförd energi'!$B$1:$AS$566,MATCH(U$1,'Tillförd energi'!$B$1:$AQ$1,0),FALSE)</f>
        <v>0</v>
      </c>
      <c r="V183">
        <f>VLOOKUP($B183,'Tillförd energi'!$B$1:$AS$566,MATCH(V$1,'Tillförd energi'!$B$1:$AQ$1,0),FALSE)</f>
        <v>0</v>
      </c>
      <c r="W183">
        <f>VLOOKUP($B183,'Tillförd energi'!$B$1:$AS$566,MATCH(W$1,'Tillförd energi'!$B$1:$AQ$1,0),FALSE)</f>
        <v>0</v>
      </c>
      <c r="X183">
        <f>VLOOKUP($B183,'Tillförd energi'!$B$1:$AS$566,MATCH(X$1,'Tillförd energi'!$B$1:$AQ$1,0),FALSE)</f>
        <v>0</v>
      </c>
      <c r="Y183">
        <f>VLOOKUP($B183,'Tillförd energi'!$B$1:$AS$566,MATCH(Y$1,'Tillförd energi'!$B$1:$AQ$1,0),FALSE)</f>
        <v>0</v>
      </c>
      <c r="Z183">
        <f>VLOOKUP($B183,'Tillförd energi'!$B$1:$AS$566,MATCH(Z$1,'Tillförd energi'!$B$1:$AQ$1,0),FALSE)</f>
        <v>0</v>
      </c>
      <c r="AA183">
        <f>VLOOKUP($B183,'Tillförd energi'!$B$1:$AS$566,MATCH(AA$1,'Tillförd energi'!$B$1:$AQ$1,0),FALSE)</f>
        <v>0</v>
      </c>
      <c r="AB183">
        <f>VLOOKUP($B183,'Tillförd energi'!$B$1:$AS$566,MATCH(AB$1,'Tillförd energi'!$B$1:$AQ$1,0),FALSE)</f>
        <v>0</v>
      </c>
      <c r="AC183">
        <f>VLOOKUP($B183,'Tillförd energi'!$B$1:$AS$566,MATCH(AC$1,'Tillförd energi'!$B$1:$AQ$1,0),FALSE)</f>
        <v>0</v>
      </c>
      <c r="AD183">
        <f>VLOOKUP($B183,'Tillförd energi'!$B$1:$AS$566,MATCH(AD$1,'Tillförd energi'!$B$1:$AQ$1,0),FALSE)</f>
        <v>0</v>
      </c>
      <c r="AE183">
        <f>VLOOKUP($B183,'Tillförd energi'!$B$1:$AS$566,MATCH(AE$1,'Tillförd energi'!$B$1:$AQ$1,0),FALSE)</f>
        <v>0</v>
      </c>
      <c r="AF183">
        <f>VLOOKUP($B183,'Tillförd energi'!$B$1:$AS$566,MATCH(AF$1,'Tillförd energi'!$B$1:$AQ$1,0),FALSE)</f>
        <v>0</v>
      </c>
      <c r="AG183">
        <f>IFERROR(VLOOKUP(B183,Miljö!$B$1:$S$476,9,FALSE)/1,0)</f>
        <v>0</v>
      </c>
      <c r="AI183">
        <f t="shared" si="16"/>
        <v>0</v>
      </c>
      <c r="AJ183">
        <f t="shared" si="17"/>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137" t="str">
        <f t="shared" si="18"/>
        <v/>
      </c>
      <c r="AP183" t="str">
        <f>VLOOKUP($B183,Miljövärden!$B$1:$H$446,7,FALSE)</f>
        <v>Nej</v>
      </c>
      <c r="AQ183" t="str">
        <f>VLOOKUP($B183,Miljövärden!$B$1:$H$446,6,FALSE)</f>
        <v>Nej</v>
      </c>
      <c r="AU183">
        <f t="shared" si="19"/>
        <v>0</v>
      </c>
      <c r="AV183">
        <f t="shared" si="20"/>
        <v>0</v>
      </c>
      <c r="AW183">
        <f t="shared" si="21"/>
        <v>0</v>
      </c>
      <c r="AX183">
        <f t="shared" si="22"/>
        <v>0</v>
      </c>
      <c r="AZ183">
        <f t="shared" si="23"/>
        <v>0</v>
      </c>
    </row>
    <row r="184" spans="1:52" customFormat="1" x14ac:dyDescent="0.25">
      <c r="A184" s="2" t="s">
        <v>297</v>
      </c>
      <c r="B184" s="2" t="s">
        <v>298</v>
      </c>
      <c r="C184">
        <f>VLOOKUP($B184,'Tillförd energi'!$B$1:$AS$566,MATCH(C$1,'Tillförd energi'!$B$1:$AQ$1,0),FALSE)</f>
        <v>0</v>
      </c>
      <c r="D184">
        <f>VLOOKUP($B184,'Tillförd energi'!$B$1:$AS$566,MATCH(D$1,'Tillförd energi'!$B$1:$AQ$1,0),FALSE)</f>
        <v>6.8000000000000005E-2</v>
      </c>
      <c r="E184">
        <f>VLOOKUP($B184,'Tillförd energi'!$B$1:$AS$566,MATCH(E$1,'Tillförd energi'!$B$1:$AQ$1,0),FALSE)</f>
        <v>0</v>
      </c>
      <c r="F184">
        <f>VLOOKUP($B184,'Tillförd energi'!$B$1:$AS$566,MATCH(F$1,'Tillförd energi'!$B$1:$AQ$1,0),FALSE)</f>
        <v>0</v>
      </c>
      <c r="G184">
        <f>VLOOKUP($B184,'Tillförd energi'!$B$1:$AS$566,MATCH(G$1,'Tillförd energi'!$B$1:$AQ$1,0),FALSE)</f>
        <v>0</v>
      </c>
      <c r="H184">
        <f>VLOOKUP($B184,'Tillförd energi'!$B$1:$AS$566,MATCH(H$1,'Tillförd energi'!$B$1:$AQ$1,0),FALSE)</f>
        <v>0</v>
      </c>
      <c r="I184">
        <f>VLOOKUP($B184,'Tillförd energi'!$B$1:$AS$566,MATCH(I$1,'Tillförd energi'!$B$1:$AQ$1,0),FALSE)</f>
        <v>0</v>
      </c>
      <c r="J184">
        <f>VLOOKUP($B184,'Tillförd energi'!$B$1:$AS$566,MATCH(J$1,'Tillförd energi'!$B$1:$AQ$1,0),FALSE)</f>
        <v>0</v>
      </c>
      <c r="K184">
        <v>0</v>
      </c>
      <c r="L184">
        <f>VLOOKUP($B184,'Tillförd energi'!$B$1:$AS$566,MATCH(L$1,'Tillförd energi'!$B$1:$AQ$1,0),FALSE)</f>
        <v>0</v>
      </c>
      <c r="M184">
        <f>VLOOKUP($B184,'Tillförd energi'!$B$1:$AS$566,MATCH(M$1,'Tillförd energi'!$B$1:$AQ$1,0),FALSE)</f>
        <v>0</v>
      </c>
      <c r="N184">
        <f>VLOOKUP($B184,'Tillförd energi'!$B$1:$AS$566,MATCH(N$1,'Tillförd energi'!$B$1:$AQ$1,0),FALSE)</f>
        <v>0</v>
      </c>
      <c r="O184">
        <f>VLOOKUP($B184,'Tillförd energi'!$B$1:$AS$566,MATCH(O$1,'Tillförd energi'!$B$1:$AQ$1,0),FALSE)</f>
        <v>0</v>
      </c>
      <c r="P184">
        <f>VLOOKUP($B184,'Tillförd energi'!$B$1:$AS$566,MATCH(P$1,'Tillförd energi'!$B$1:$AQ$1,0),FALSE)</f>
        <v>0</v>
      </c>
      <c r="Q184">
        <f>VLOOKUP($B184,'Tillförd energi'!$B$1:$AS$566,MATCH(Q$1,'Tillförd energi'!$B$1:$AQ$1,0),FALSE)</f>
        <v>0</v>
      </c>
      <c r="R184">
        <f>VLOOKUP($B184,'Tillförd energi'!$B$1:$AS$566,MATCH(R$1,'Tillförd energi'!$B$1:$AQ$1,0),FALSE)</f>
        <v>0</v>
      </c>
      <c r="S184">
        <f>VLOOKUP($B184,'Tillförd energi'!$B$1:$AS$566,MATCH(S$1,'Tillförd energi'!$B$1:$AQ$1,0),FALSE)</f>
        <v>0</v>
      </c>
      <c r="T184">
        <f>VLOOKUP($B184,'Tillförd energi'!$B$1:$AS$566,MATCH(T$1,'Tillförd energi'!$B$1:$AQ$1,0),FALSE)</f>
        <v>0</v>
      </c>
      <c r="U184">
        <f>VLOOKUP($B184,'Tillförd energi'!$B$1:$AS$566,MATCH(U$1,'Tillförd energi'!$B$1:$AQ$1,0),FALSE)</f>
        <v>0</v>
      </c>
      <c r="V184">
        <f>VLOOKUP($B184,'Tillförd energi'!$B$1:$AS$566,MATCH(V$1,'Tillförd energi'!$B$1:$AQ$1,0),FALSE)</f>
        <v>0</v>
      </c>
      <c r="W184">
        <f>VLOOKUP($B184,'Tillförd energi'!$B$1:$AS$566,MATCH(W$1,'Tillförd energi'!$B$1:$AQ$1,0),FALSE)</f>
        <v>0</v>
      </c>
      <c r="X184">
        <f>VLOOKUP($B184,'Tillförd energi'!$B$1:$AS$566,MATCH(X$1,'Tillförd energi'!$B$1:$AQ$1,0),FALSE)</f>
        <v>0</v>
      </c>
      <c r="Y184">
        <f>VLOOKUP($B184,'Tillförd energi'!$B$1:$AS$566,MATCH(Y$1,'Tillförd energi'!$B$1:$AQ$1,0),FALSE)</f>
        <v>0</v>
      </c>
      <c r="Z184">
        <f>VLOOKUP($B184,'Tillförd energi'!$B$1:$AS$566,MATCH(Z$1,'Tillförd energi'!$B$1:$AQ$1,0),FALSE)</f>
        <v>0</v>
      </c>
      <c r="AA184">
        <f>VLOOKUP($B184,'Tillförd energi'!$B$1:$AS$566,MATCH(AA$1,'Tillförd energi'!$B$1:$AQ$1,0),FALSE)</f>
        <v>0</v>
      </c>
      <c r="AB184">
        <f>VLOOKUP($B184,'Tillförd energi'!$B$1:$AS$566,MATCH(AB$1,'Tillförd energi'!$B$1:$AQ$1,0),FALSE)</f>
        <v>0</v>
      </c>
      <c r="AC184">
        <f>VLOOKUP($B184,'Tillförd energi'!$B$1:$AS$566,MATCH(AC$1,'Tillförd energi'!$B$1:$AQ$1,0),FALSE)</f>
        <v>0</v>
      </c>
      <c r="AD184">
        <f>VLOOKUP($B184,'Tillförd energi'!$B$1:$AS$566,MATCH(AD$1,'Tillförd energi'!$B$1:$AQ$1,0),FALSE)</f>
        <v>52.963999999999999</v>
      </c>
      <c r="AE184">
        <f>VLOOKUP($B184,'Tillförd energi'!$B$1:$AS$566,MATCH(AE$1,'Tillförd energi'!$B$1:$AQ$1,0),FALSE)</f>
        <v>0</v>
      </c>
      <c r="AF184">
        <f>VLOOKUP($B184,'Tillförd energi'!$B$1:$AS$566,MATCH(AF$1,'Tillförd energi'!$B$1:$AQ$1,0),FALSE)</f>
        <v>1.2164699999999999</v>
      </c>
      <c r="AG184">
        <f>IFERROR(VLOOKUP(B184,Miljö!$B$1:$S$476,9,FALSE)/1,0)</f>
        <v>0</v>
      </c>
      <c r="AI184">
        <f t="shared" si="16"/>
        <v>54.248469999999998</v>
      </c>
      <c r="AJ184">
        <f t="shared" si="17"/>
        <v>54.248469999999998</v>
      </c>
      <c r="AK184">
        <f>IF(ISERROR(1/VLOOKUP($B184,Leveranser!$B$1:$S$500,MATCH("såld värme (gwh)",Leveranser!$B$1:$S$1,0),FALSE)),"",VLOOKUP($B184,Leveranser!$B$1:$S$500,MATCH("såld värme (gwh)",Leveranser!$B$1:$S$1,0),FALSE))</f>
        <v>40.548999999999999</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37">
        <f t="shared" si="18"/>
        <v>0.74746808527503172</v>
      </c>
      <c r="AP184" t="str">
        <f>VLOOKUP($B184,Miljövärden!$B$1:$H$446,7,FALSE)</f>
        <v>Ja</v>
      </c>
      <c r="AQ184" t="str">
        <f>VLOOKUP($B184,Miljövärden!$B$1:$H$446,6,FALSE)</f>
        <v>Nej</v>
      </c>
      <c r="AU184">
        <f t="shared" si="19"/>
        <v>1.2164699999999999</v>
      </c>
      <c r="AV184">
        <f t="shared" si="20"/>
        <v>0</v>
      </c>
      <c r="AW184">
        <f t="shared" si="21"/>
        <v>0</v>
      </c>
      <c r="AX184">
        <f t="shared" si="22"/>
        <v>0</v>
      </c>
      <c r="AZ184">
        <f t="shared" si="23"/>
        <v>0</v>
      </c>
    </row>
    <row r="185" spans="1:52" customFormat="1" x14ac:dyDescent="0.25">
      <c r="A185" s="2" t="s">
        <v>299</v>
      </c>
      <c r="B185" s="2" t="s">
        <v>300</v>
      </c>
      <c r="C185">
        <f>VLOOKUP($B185,'Tillförd energi'!$B$1:$AS$566,MATCH(C$1,'Tillförd energi'!$B$1:$AQ$1,0),FALSE)</f>
        <v>0</v>
      </c>
      <c r="D185">
        <f>VLOOKUP($B185,'Tillförd energi'!$B$1:$AS$566,MATCH(D$1,'Tillförd energi'!$B$1:$AQ$1,0),FALSE)</f>
        <v>3.907</v>
      </c>
      <c r="E185">
        <f>VLOOKUP($B185,'Tillförd energi'!$B$1:$AS$566,MATCH(E$1,'Tillförd energi'!$B$1:$AQ$1,0),FALSE)</f>
        <v>0</v>
      </c>
      <c r="F185">
        <f>VLOOKUP($B185,'Tillförd energi'!$B$1:$AS$566,MATCH(F$1,'Tillförd energi'!$B$1:$AQ$1,0),FALSE)</f>
        <v>0</v>
      </c>
      <c r="G185">
        <f>VLOOKUP($B185,'Tillförd energi'!$B$1:$AS$566,MATCH(G$1,'Tillförd energi'!$B$1:$AQ$1,0),FALSE)</f>
        <v>0</v>
      </c>
      <c r="H185">
        <f>VLOOKUP($B185,'Tillförd energi'!$B$1:$AS$566,MATCH(H$1,'Tillförd energi'!$B$1:$AQ$1,0),FALSE)</f>
        <v>0</v>
      </c>
      <c r="I185">
        <f>VLOOKUP($B185,'Tillförd energi'!$B$1:$AS$566,MATCH(I$1,'Tillförd energi'!$B$1:$AQ$1,0),FALSE)</f>
        <v>291.94499999999999</v>
      </c>
      <c r="J185">
        <f>VLOOKUP($B185,'Tillförd energi'!$B$1:$AS$566,MATCH(J$1,'Tillförd energi'!$B$1:$AQ$1,0),FALSE)</f>
        <v>0</v>
      </c>
      <c r="K185">
        <v>0</v>
      </c>
      <c r="L185">
        <f>VLOOKUP($B185,'Tillförd energi'!$B$1:$AS$566,MATCH(L$1,'Tillförd energi'!$B$1:$AQ$1,0),FALSE)</f>
        <v>0.86399999999999999</v>
      </c>
      <c r="M185">
        <f>VLOOKUP($B185,'Tillförd energi'!$B$1:$AS$566,MATCH(M$1,'Tillförd energi'!$B$1:$AQ$1,0),FALSE)</f>
        <v>0</v>
      </c>
      <c r="N185">
        <f>VLOOKUP($B185,'Tillförd energi'!$B$1:$AS$566,MATCH(N$1,'Tillförd energi'!$B$1:$AQ$1,0),FALSE)</f>
        <v>0</v>
      </c>
      <c r="O185">
        <f>VLOOKUP($B185,'Tillförd energi'!$B$1:$AS$566,MATCH(O$1,'Tillförd energi'!$B$1:$AQ$1,0),FALSE)</f>
        <v>0</v>
      </c>
      <c r="P185">
        <f>VLOOKUP($B185,'Tillförd energi'!$B$1:$AS$566,MATCH(P$1,'Tillförd energi'!$B$1:$AQ$1,0),FALSE)</f>
        <v>0</v>
      </c>
      <c r="Q185">
        <f>VLOOKUP($B185,'Tillförd energi'!$B$1:$AS$566,MATCH(Q$1,'Tillförd energi'!$B$1:$AQ$1,0),FALSE)</f>
        <v>0</v>
      </c>
      <c r="R185">
        <f>VLOOKUP($B185,'Tillförd energi'!$B$1:$AS$566,MATCH(R$1,'Tillförd energi'!$B$1:$AQ$1,0),FALSE)</f>
        <v>0</v>
      </c>
      <c r="S185">
        <f>VLOOKUP($B185,'Tillförd energi'!$B$1:$AS$566,MATCH(S$1,'Tillförd energi'!$B$1:$AQ$1,0),FALSE)</f>
        <v>0</v>
      </c>
      <c r="T185">
        <f>VLOOKUP($B185,'Tillförd energi'!$B$1:$AS$566,MATCH(T$1,'Tillförd energi'!$B$1:$AQ$1,0),FALSE)</f>
        <v>0</v>
      </c>
      <c r="U185">
        <f>VLOOKUP($B185,'Tillförd energi'!$B$1:$AS$566,MATCH(U$1,'Tillförd energi'!$B$1:$AQ$1,0),FALSE)</f>
        <v>0</v>
      </c>
      <c r="V185">
        <f>VLOOKUP($B185,'Tillförd energi'!$B$1:$AS$566,MATCH(V$1,'Tillförd energi'!$B$1:$AQ$1,0),FALSE)</f>
        <v>0</v>
      </c>
      <c r="W185">
        <f>VLOOKUP($B185,'Tillförd energi'!$B$1:$AS$566,MATCH(W$1,'Tillförd energi'!$B$1:$AQ$1,0),FALSE)</f>
        <v>5.452</v>
      </c>
      <c r="X185">
        <f>VLOOKUP($B185,'Tillförd energi'!$B$1:$AS$566,MATCH(X$1,'Tillförd energi'!$B$1:$AQ$1,0),FALSE)</f>
        <v>0</v>
      </c>
      <c r="Y185">
        <f>VLOOKUP($B185,'Tillförd energi'!$B$1:$AS$566,MATCH(Y$1,'Tillförd energi'!$B$1:$AQ$1,0),FALSE)</f>
        <v>0</v>
      </c>
      <c r="Z185">
        <f>VLOOKUP($B185,'Tillförd energi'!$B$1:$AS$566,MATCH(Z$1,'Tillförd energi'!$B$1:$AQ$1,0),FALSE)</f>
        <v>0</v>
      </c>
      <c r="AA185">
        <f>VLOOKUP($B185,'Tillförd energi'!$B$1:$AS$566,MATCH(AA$1,'Tillförd energi'!$B$1:$AQ$1,0),FALSE)</f>
        <v>0</v>
      </c>
      <c r="AB185">
        <f>VLOOKUP($B185,'Tillförd energi'!$B$1:$AS$566,MATCH(AB$1,'Tillförd energi'!$B$1:$AQ$1,0),FALSE)</f>
        <v>0</v>
      </c>
      <c r="AC185">
        <f>VLOOKUP($B185,'Tillförd energi'!$B$1:$AS$566,MATCH(AC$1,'Tillförd energi'!$B$1:$AQ$1,0),FALSE)</f>
        <v>15.797000000000001</v>
      </c>
      <c r="AD185">
        <f>VLOOKUP($B185,'Tillförd energi'!$B$1:$AS$566,MATCH(AD$1,'Tillförd energi'!$B$1:$AQ$1,0),FALSE)</f>
        <v>9.0950000000000006</v>
      </c>
      <c r="AE185">
        <f>VLOOKUP($B185,'Tillförd energi'!$B$1:$AS$566,MATCH(AE$1,'Tillförd energi'!$B$1:$AQ$1,0),FALSE)</f>
        <v>0</v>
      </c>
      <c r="AF185">
        <f>VLOOKUP($B185,'Tillförd energi'!$B$1:$AS$566,MATCH(AF$1,'Tillförd energi'!$B$1:$AQ$1,0),FALSE)</f>
        <v>23.503</v>
      </c>
      <c r="AG185">
        <f>IFERROR(VLOOKUP(B185,Miljö!$B$1:$S$476,9,FALSE)/1,0)</f>
        <v>0</v>
      </c>
      <c r="AI185">
        <f t="shared" si="16"/>
        <v>350.56299999999999</v>
      </c>
      <c r="AJ185">
        <f t="shared" si="17"/>
        <v>350.56299999999999</v>
      </c>
      <c r="AK185">
        <f>IF(ISERROR(1/VLOOKUP($B185,Leveranser!$B$1:$S$500,MATCH("såld värme (gwh)",Leveranser!$B$1:$S$1,0),FALSE)),"",VLOOKUP($B185,Leveranser!$B$1:$S$500,MATCH("såld värme (gwh)",Leveranser!$B$1:$S$1,0),FALSE))</f>
        <v>285.99</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37">
        <f t="shared" si="18"/>
        <v>0.81580200990977381</v>
      </c>
      <c r="AP185" t="str">
        <f>VLOOKUP($B185,Miljövärden!$B$1:$H$446,7,FALSE)</f>
        <v>Ja</v>
      </c>
      <c r="AQ185" t="str">
        <f>VLOOKUP($B185,Miljövärden!$B$1:$H$446,6,FALSE)</f>
        <v>Nej</v>
      </c>
      <c r="AU185">
        <f t="shared" si="19"/>
        <v>23.503</v>
      </c>
      <c r="AV185">
        <f t="shared" si="20"/>
        <v>0</v>
      </c>
      <c r="AW185">
        <f t="shared" si="21"/>
        <v>0</v>
      </c>
      <c r="AX185">
        <f t="shared" si="22"/>
        <v>0</v>
      </c>
      <c r="AZ185">
        <f t="shared" si="23"/>
        <v>6.3159999999999998</v>
      </c>
    </row>
    <row r="186" spans="1:52" customFormat="1" x14ac:dyDescent="0.25">
      <c r="A186" s="2" t="s">
        <v>301</v>
      </c>
      <c r="B186" s="2" t="s">
        <v>302</v>
      </c>
      <c r="C186">
        <f>VLOOKUP($B186,'Tillförd energi'!$B$1:$AS$566,MATCH(C$1,'Tillförd energi'!$B$1:$AQ$1,0),FALSE)</f>
        <v>0</v>
      </c>
      <c r="D186">
        <f>VLOOKUP($B186,'Tillförd energi'!$B$1:$AS$566,MATCH(D$1,'Tillförd energi'!$B$1:$AQ$1,0),FALSE)</f>
        <v>0.11899999999999999</v>
      </c>
      <c r="E186">
        <f>VLOOKUP($B186,'Tillförd energi'!$B$1:$AS$566,MATCH(E$1,'Tillförd energi'!$B$1:$AQ$1,0),FALSE)</f>
        <v>0</v>
      </c>
      <c r="F186">
        <f>VLOOKUP($B186,'Tillförd energi'!$B$1:$AS$566,MATCH(F$1,'Tillförd energi'!$B$1:$AQ$1,0),FALSE)</f>
        <v>0</v>
      </c>
      <c r="G186">
        <f>VLOOKUP($B186,'Tillförd energi'!$B$1:$AS$566,MATCH(G$1,'Tillförd energi'!$B$1:$AQ$1,0),FALSE)</f>
        <v>0</v>
      </c>
      <c r="H186">
        <f>VLOOKUP($B186,'Tillförd energi'!$B$1:$AS$566,MATCH(H$1,'Tillförd energi'!$B$1:$AQ$1,0),FALSE)</f>
        <v>0</v>
      </c>
      <c r="I186">
        <f>VLOOKUP($B186,'Tillförd energi'!$B$1:$AS$566,MATCH(I$1,'Tillförd energi'!$B$1:$AQ$1,0),FALSE)</f>
        <v>0</v>
      </c>
      <c r="J186">
        <f>VLOOKUP($B186,'Tillförd energi'!$B$1:$AS$566,MATCH(J$1,'Tillförd energi'!$B$1:$AQ$1,0),FALSE)</f>
        <v>0</v>
      </c>
      <c r="K186">
        <v>0</v>
      </c>
      <c r="L186">
        <f>VLOOKUP($B186,'Tillförd energi'!$B$1:$AS$566,MATCH(L$1,'Tillförd energi'!$B$1:$AQ$1,0),FALSE)</f>
        <v>0</v>
      </c>
      <c r="M186">
        <f>VLOOKUP($B186,'Tillförd energi'!$B$1:$AS$566,MATCH(M$1,'Tillförd energi'!$B$1:$AQ$1,0),FALSE)</f>
        <v>0</v>
      </c>
      <c r="N186">
        <f>VLOOKUP($B186,'Tillförd energi'!$B$1:$AS$566,MATCH(N$1,'Tillförd energi'!$B$1:$AQ$1,0),FALSE)</f>
        <v>0</v>
      </c>
      <c r="O186">
        <f>VLOOKUP($B186,'Tillförd energi'!$B$1:$AS$566,MATCH(O$1,'Tillförd energi'!$B$1:$AQ$1,0),FALSE)</f>
        <v>0</v>
      </c>
      <c r="P186">
        <f>VLOOKUP($B186,'Tillförd energi'!$B$1:$AS$566,MATCH(P$1,'Tillförd energi'!$B$1:$AQ$1,0),FALSE)</f>
        <v>0</v>
      </c>
      <c r="Q186">
        <f>VLOOKUP($B186,'Tillförd energi'!$B$1:$AS$566,MATCH(Q$1,'Tillförd energi'!$B$1:$AQ$1,0),FALSE)</f>
        <v>14.1576</v>
      </c>
      <c r="R186">
        <f>VLOOKUP($B186,'Tillförd energi'!$B$1:$AS$566,MATCH(R$1,'Tillförd energi'!$B$1:$AQ$1,0),FALSE)</f>
        <v>0</v>
      </c>
      <c r="S186">
        <f>VLOOKUP($B186,'Tillförd energi'!$B$1:$AS$566,MATCH(S$1,'Tillförd energi'!$B$1:$AQ$1,0),FALSE)</f>
        <v>0</v>
      </c>
      <c r="T186">
        <f>VLOOKUP($B186,'Tillförd energi'!$B$1:$AS$566,MATCH(T$1,'Tillförd energi'!$B$1:$AQ$1,0),FALSE)</f>
        <v>0</v>
      </c>
      <c r="U186">
        <f>VLOOKUP($B186,'Tillförd energi'!$B$1:$AS$566,MATCH(U$1,'Tillförd energi'!$B$1:$AQ$1,0),FALSE)</f>
        <v>0</v>
      </c>
      <c r="V186">
        <f>VLOOKUP($B186,'Tillförd energi'!$B$1:$AS$566,MATCH(V$1,'Tillförd energi'!$B$1:$AQ$1,0),FALSE)</f>
        <v>0</v>
      </c>
      <c r="W186">
        <f>VLOOKUP($B186,'Tillförd energi'!$B$1:$AS$566,MATCH(W$1,'Tillförd energi'!$B$1:$AQ$1,0),FALSE)</f>
        <v>0</v>
      </c>
      <c r="X186">
        <f>VLOOKUP($B186,'Tillförd energi'!$B$1:$AS$566,MATCH(X$1,'Tillförd energi'!$B$1:$AQ$1,0),FALSE)</f>
        <v>0</v>
      </c>
      <c r="Y186">
        <f>VLOOKUP($B186,'Tillförd energi'!$B$1:$AS$566,MATCH(Y$1,'Tillförd energi'!$B$1:$AQ$1,0),FALSE)</f>
        <v>0</v>
      </c>
      <c r="Z186">
        <f>VLOOKUP($B186,'Tillförd energi'!$B$1:$AS$566,MATCH(Z$1,'Tillförd energi'!$B$1:$AQ$1,0),FALSE)</f>
        <v>0</v>
      </c>
      <c r="AA186">
        <f>VLOOKUP($B186,'Tillförd energi'!$B$1:$AS$566,MATCH(AA$1,'Tillförd energi'!$B$1:$AQ$1,0),FALSE)</f>
        <v>0</v>
      </c>
      <c r="AB186">
        <f>VLOOKUP($B186,'Tillförd energi'!$B$1:$AS$566,MATCH(AB$1,'Tillförd energi'!$B$1:$AQ$1,0),FALSE)</f>
        <v>0</v>
      </c>
      <c r="AC186">
        <f>VLOOKUP($B186,'Tillförd energi'!$B$1:$AS$566,MATCH(AC$1,'Tillförd energi'!$B$1:$AQ$1,0),FALSE)</f>
        <v>0</v>
      </c>
      <c r="AD186">
        <f>VLOOKUP($B186,'Tillförd energi'!$B$1:$AS$566,MATCH(AD$1,'Tillförd energi'!$B$1:$AQ$1,0),FALSE)</f>
        <v>0</v>
      </c>
      <c r="AE186">
        <f>VLOOKUP($B186,'Tillförd energi'!$B$1:$AS$566,MATCH(AE$1,'Tillförd energi'!$B$1:$AQ$1,0),FALSE)</f>
        <v>0</v>
      </c>
      <c r="AF186">
        <f>VLOOKUP($B186,'Tillförd energi'!$B$1:$AS$566,MATCH(AF$1,'Tillförd energi'!$B$1:$AQ$1,0),FALSE)</f>
        <v>0.31091999999999997</v>
      </c>
      <c r="AG186">
        <f>IFERROR(VLOOKUP(B186,Miljö!$B$1:$S$476,9,FALSE)/1,0)</f>
        <v>0</v>
      </c>
      <c r="AI186">
        <f t="shared" si="16"/>
        <v>14.58752</v>
      </c>
      <c r="AJ186">
        <f t="shared" si="17"/>
        <v>14.58752</v>
      </c>
      <c r="AK186">
        <f>IF(ISERROR(1/VLOOKUP($B186,Leveranser!$B$1:$S$500,MATCH("såld värme (gwh)",Leveranser!$B$1:$S$1,0),FALSE)),"",VLOOKUP($B186,Leveranser!$B$1:$S$500,MATCH("såld värme (gwh)",Leveranser!$B$1:$S$1,0),FALSE))</f>
        <v>10.364000000000001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37">
        <f t="shared" si="18"/>
        <v>0.71047031983503717</v>
      </c>
      <c r="AP186" t="str">
        <f>VLOOKUP($B186,Miljövärden!$B$1:$H$446,7,FALSE)</f>
        <v>Ja</v>
      </c>
      <c r="AQ186" t="str">
        <f>VLOOKUP($B186,Miljövärden!$B$1:$H$446,6,FALSE)</f>
        <v>Nej</v>
      </c>
      <c r="AU186">
        <f t="shared" si="19"/>
        <v>0.31091999999999997</v>
      </c>
      <c r="AV186">
        <f t="shared" si="20"/>
        <v>0</v>
      </c>
      <c r="AW186">
        <f t="shared" si="21"/>
        <v>14.1576</v>
      </c>
      <c r="AX186">
        <f t="shared" si="22"/>
        <v>0</v>
      </c>
      <c r="AZ186">
        <f t="shared" si="23"/>
        <v>14.1576</v>
      </c>
    </row>
    <row r="187" spans="1:52" customFormat="1" x14ac:dyDescent="0.25">
      <c r="A187" s="2" t="s">
        <v>303</v>
      </c>
      <c r="B187" s="2" t="s">
        <v>304</v>
      </c>
      <c r="C187">
        <f>VLOOKUP($B187,'Tillförd energi'!$B$1:$AS$566,MATCH(C$1,'Tillförd energi'!$B$1:$AQ$1,0),FALSE)</f>
        <v>0</v>
      </c>
      <c r="D187">
        <f>VLOOKUP($B187,'Tillförd energi'!$B$1:$AS$566,MATCH(D$1,'Tillförd energi'!$B$1:$AQ$1,0),FALSE)</f>
        <v>0.46</v>
      </c>
      <c r="E187">
        <f>VLOOKUP($B187,'Tillförd energi'!$B$1:$AS$566,MATCH(E$1,'Tillförd energi'!$B$1:$AQ$1,0),FALSE)</f>
        <v>0</v>
      </c>
      <c r="F187">
        <f>VLOOKUP($B187,'Tillförd energi'!$B$1:$AS$566,MATCH(F$1,'Tillförd energi'!$B$1:$AQ$1,0),FALSE)</f>
        <v>0</v>
      </c>
      <c r="G187">
        <f>VLOOKUP($B187,'Tillförd energi'!$B$1:$AS$566,MATCH(G$1,'Tillförd energi'!$B$1:$AQ$1,0),FALSE)</f>
        <v>0</v>
      </c>
      <c r="H187">
        <f>VLOOKUP($B187,'Tillförd energi'!$B$1:$AS$566,MATCH(H$1,'Tillförd energi'!$B$1:$AQ$1,0),FALSE)</f>
        <v>0</v>
      </c>
      <c r="I187">
        <f>VLOOKUP($B187,'Tillförd energi'!$B$1:$AS$566,MATCH(I$1,'Tillförd energi'!$B$1:$AQ$1,0),FALSE)</f>
        <v>0</v>
      </c>
      <c r="J187">
        <f>VLOOKUP($B187,'Tillförd energi'!$B$1:$AS$566,MATCH(J$1,'Tillförd energi'!$B$1:$AQ$1,0),FALSE)</f>
        <v>0</v>
      </c>
      <c r="K187">
        <v>0</v>
      </c>
      <c r="L187">
        <f>VLOOKUP($B187,'Tillförd energi'!$B$1:$AS$566,MATCH(L$1,'Tillförd energi'!$B$1:$AQ$1,0),FALSE)</f>
        <v>0</v>
      </c>
      <c r="M187">
        <f>VLOOKUP($B187,'Tillförd energi'!$B$1:$AS$566,MATCH(M$1,'Tillförd energi'!$B$1:$AQ$1,0),FALSE)</f>
        <v>0</v>
      </c>
      <c r="N187">
        <f>VLOOKUP($B187,'Tillförd energi'!$B$1:$AS$566,MATCH(N$1,'Tillförd energi'!$B$1:$AQ$1,0),FALSE)</f>
        <v>0</v>
      </c>
      <c r="O187">
        <f>VLOOKUP($B187,'Tillförd energi'!$B$1:$AS$566,MATCH(O$1,'Tillförd energi'!$B$1:$AQ$1,0),FALSE)</f>
        <v>0</v>
      </c>
      <c r="P187">
        <f>VLOOKUP($B187,'Tillförd energi'!$B$1:$AS$566,MATCH(P$1,'Tillförd energi'!$B$1:$AQ$1,0),FALSE)</f>
        <v>0</v>
      </c>
      <c r="Q187">
        <f>VLOOKUP($B187,'Tillförd energi'!$B$1:$AS$566,MATCH(Q$1,'Tillförd energi'!$B$1:$AQ$1,0),FALSE)</f>
        <v>0</v>
      </c>
      <c r="R187">
        <f>VLOOKUP($B187,'Tillförd energi'!$B$1:$AS$566,MATCH(R$1,'Tillförd energi'!$B$1:$AQ$1,0),FALSE)</f>
        <v>0</v>
      </c>
      <c r="S187">
        <f>VLOOKUP($B187,'Tillförd energi'!$B$1:$AS$566,MATCH(S$1,'Tillförd energi'!$B$1:$AQ$1,0),FALSE)</f>
        <v>0</v>
      </c>
      <c r="T187">
        <f>VLOOKUP($B187,'Tillförd energi'!$B$1:$AS$566,MATCH(T$1,'Tillförd energi'!$B$1:$AQ$1,0),FALSE)</f>
        <v>0</v>
      </c>
      <c r="U187">
        <f>VLOOKUP($B187,'Tillförd energi'!$B$1:$AS$566,MATCH(U$1,'Tillförd energi'!$B$1:$AQ$1,0),FALSE)</f>
        <v>0</v>
      </c>
      <c r="V187">
        <f>VLOOKUP($B187,'Tillförd energi'!$B$1:$AS$566,MATCH(V$1,'Tillförd energi'!$B$1:$AQ$1,0),FALSE)</f>
        <v>0</v>
      </c>
      <c r="W187">
        <f>VLOOKUP($B187,'Tillförd energi'!$B$1:$AS$566,MATCH(W$1,'Tillförd energi'!$B$1:$AQ$1,0),FALSE)</f>
        <v>0</v>
      </c>
      <c r="X187">
        <f>VLOOKUP($B187,'Tillförd energi'!$B$1:$AS$566,MATCH(X$1,'Tillförd energi'!$B$1:$AQ$1,0),FALSE)</f>
        <v>1.1764699999999999E-2</v>
      </c>
      <c r="Y187">
        <f>VLOOKUP($B187,'Tillförd energi'!$B$1:$AS$566,MATCH(Y$1,'Tillförd energi'!$B$1:$AQ$1,0),FALSE)</f>
        <v>0</v>
      </c>
      <c r="Z187">
        <f>VLOOKUP($B187,'Tillförd energi'!$B$1:$AS$566,MATCH(Z$1,'Tillförd energi'!$B$1:$AQ$1,0),FALSE)</f>
        <v>0</v>
      </c>
      <c r="AA187">
        <f>VLOOKUP($B187,'Tillförd energi'!$B$1:$AS$566,MATCH(AA$1,'Tillförd energi'!$B$1:$AQ$1,0),FALSE)</f>
        <v>0</v>
      </c>
      <c r="AB187">
        <f>VLOOKUP($B187,'Tillförd energi'!$B$1:$AS$566,MATCH(AB$1,'Tillförd energi'!$B$1:$AQ$1,0),FALSE)</f>
        <v>0</v>
      </c>
      <c r="AC187">
        <f>VLOOKUP($B187,'Tillförd energi'!$B$1:$AS$566,MATCH(AC$1,'Tillförd energi'!$B$1:$AQ$1,0),FALSE)</f>
        <v>0</v>
      </c>
      <c r="AD187">
        <f>VLOOKUP($B187,'Tillförd energi'!$B$1:$AS$566,MATCH(AD$1,'Tillförd energi'!$B$1:$AQ$1,0),FALSE)</f>
        <v>17</v>
      </c>
      <c r="AE187">
        <f>VLOOKUP($B187,'Tillförd energi'!$B$1:$AS$566,MATCH(AE$1,'Tillförd energi'!$B$1:$AQ$1,0),FALSE)</f>
        <v>0</v>
      </c>
      <c r="AF187">
        <f>VLOOKUP($B187,'Tillförd energi'!$B$1:$AS$566,MATCH(AF$1,'Tillförd energi'!$B$1:$AQ$1,0),FALSE)</f>
        <v>0.08</v>
      </c>
      <c r="AG187">
        <f>IFERROR(VLOOKUP(B187,Miljö!$B$1:$S$476,9,FALSE)/1,0)</f>
        <v>0</v>
      </c>
      <c r="AI187">
        <f t="shared" si="16"/>
        <v>17.5517647</v>
      </c>
      <c r="AJ187">
        <f t="shared" si="17"/>
        <v>17.5517647</v>
      </c>
      <c r="AK187">
        <f>IF(ISERROR(1/VLOOKUP($B187,Leveranser!$B$1:$S$500,MATCH("såld värme (gwh)",Leveranser!$B$1:$S$1,0),FALSE)),"",VLOOKUP($B187,Leveranser!$B$1:$S$500,MATCH("såld värme (gwh)",Leveranser!$B$1:$S$1,0),FALSE))</f>
        <v>13.6</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37">
        <f t="shared" si="18"/>
        <v>0.77485086157746863</v>
      </c>
      <c r="AP187" t="str">
        <f>VLOOKUP($B187,Miljövärden!$B$1:$H$446,7,FALSE)</f>
        <v>Ja</v>
      </c>
      <c r="AQ187" t="str">
        <f>VLOOKUP($B187,Miljövärden!$B$1:$H$446,6,FALSE)</f>
        <v>Ja</v>
      </c>
      <c r="AU187">
        <f t="shared" si="19"/>
        <v>0.08</v>
      </c>
      <c r="AV187">
        <f t="shared" si="20"/>
        <v>1.1764699999999999E-2</v>
      </c>
      <c r="AW187">
        <f t="shared" si="21"/>
        <v>0</v>
      </c>
      <c r="AX187">
        <f t="shared" si="22"/>
        <v>0</v>
      </c>
      <c r="AZ187">
        <f t="shared" si="23"/>
        <v>1.1764699999999999E-2</v>
      </c>
    </row>
    <row r="188" spans="1:52" customFormat="1" x14ac:dyDescent="0.25">
      <c r="A188" s="2" t="s">
        <v>303</v>
      </c>
      <c r="B188" s="2" t="s">
        <v>305</v>
      </c>
      <c r="C188">
        <f>VLOOKUP($B188,'Tillförd energi'!$B$1:$AS$566,MATCH(C$1,'Tillförd energi'!$B$1:$AQ$1,0),FALSE)</f>
        <v>0</v>
      </c>
      <c r="D188">
        <f>VLOOKUP($B188,'Tillförd energi'!$B$1:$AS$566,MATCH(D$1,'Tillförd energi'!$B$1:$AQ$1,0),FALSE)</f>
        <v>1.7</v>
      </c>
      <c r="E188">
        <f>VLOOKUP($B188,'Tillförd energi'!$B$1:$AS$566,MATCH(E$1,'Tillförd energi'!$B$1:$AQ$1,0),FALSE)</f>
        <v>0</v>
      </c>
      <c r="F188">
        <f>VLOOKUP($B188,'Tillförd energi'!$B$1:$AS$566,MATCH(F$1,'Tillförd energi'!$B$1:$AQ$1,0),FALSE)</f>
        <v>0</v>
      </c>
      <c r="G188">
        <f>VLOOKUP($B188,'Tillförd energi'!$B$1:$AS$566,MATCH(G$1,'Tillförd energi'!$B$1:$AQ$1,0),FALSE)</f>
        <v>0</v>
      </c>
      <c r="H188">
        <f>VLOOKUP($B188,'Tillförd energi'!$B$1:$AS$566,MATCH(H$1,'Tillförd energi'!$B$1:$AQ$1,0),FALSE)</f>
        <v>0</v>
      </c>
      <c r="I188">
        <f>VLOOKUP($B188,'Tillförd energi'!$B$1:$AS$566,MATCH(I$1,'Tillförd energi'!$B$1:$AQ$1,0),FALSE)</f>
        <v>0</v>
      </c>
      <c r="J188">
        <f>VLOOKUP($B188,'Tillförd energi'!$B$1:$AS$566,MATCH(J$1,'Tillförd energi'!$B$1:$AQ$1,0),FALSE)</f>
        <v>0</v>
      </c>
      <c r="K188">
        <v>0</v>
      </c>
      <c r="L188">
        <f>VLOOKUP($B188,'Tillförd energi'!$B$1:$AS$566,MATCH(L$1,'Tillförd energi'!$B$1:$AQ$1,0),FALSE)</f>
        <v>0</v>
      </c>
      <c r="M188">
        <f>VLOOKUP($B188,'Tillförd energi'!$B$1:$AS$566,MATCH(M$1,'Tillförd energi'!$B$1:$AQ$1,0),FALSE)</f>
        <v>0</v>
      </c>
      <c r="N188">
        <f>VLOOKUP($B188,'Tillförd energi'!$B$1:$AS$566,MATCH(N$1,'Tillförd energi'!$B$1:$AQ$1,0),FALSE)</f>
        <v>0</v>
      </c>
      <c r="O188">
        <f>VLOOKUP($B188,'Tillförd energi'!$B$1:$AS$566,MATCH(O$1,'Tillförd energi'!$B$1:$AQ$1,0),FALSE)</f>
        <v>0</v>
      </c>
      <c r="P188">
        <f>VLOOKUP($B188,'Tillförd energi'!$B$1:$AS$566,MATCH(P$1,'Tillförd energi'!$B$1:$AQ$1,0),FALSE)</f>
        <v>0</v>
      </c>
      <c r="Q188">
        <f>VLOOKUP($B188,'Tillförd energi'!$B$1:$AS$566,MATCH(Q$1,'Tillförd energi'!$B$1:$AQ$1,0),FALSE)</f>
        <v>0</v>
      </c>
      <c r="R188">
        <f>VLOOKUP($B188,'Tillförd energi'!$B$1:$AS$566,MATCH(R$1,'Tillförd energi'!$B$1:$AQ$1,0),FALSE)</f>
        <v>3.4620000000000002</v>
      </c>
      <c r="S188">
        <f>VLOOKUP($B188,'Tillförd energi'!$B$1:$AS$566,MATCH(S$1,'Tillförd energi'!$B$1:$AQ$1,0),FALSE)</f>
        <v>0</v>
      </c>
      <c r="T188">
        <f>VLOOKUP($B188,'Tillförd energi'!$B$1:$AS$566,MATCH(T$1,'Tillförd energi'!$B$1:$AQ$1,0),FALSE)</f>
        <v>0</v>
      </c>
      <c r="U188">
        <f>VLOOKUP($B188,'Tillförd energi'!$B$1:$AS$566,MATCH(U$1,'Tillförd energi'!$B$1:$AQ$1,0),FALSE)</f>
        <v>0</v>
      </c>
      <c r="V188">
        <f>VLOOKUP($B188,'Tillförd energi'!$B$1:$AS$566,MATCH(V$1,'Tillförd energi'!$B$1:$AQ$1,0),FALSE)</f>
        <v>0</v>
      </c>
      <c r="W188">
        <f>VLOOKUP($B188,'Tillförd energi'!$B$1:$AS$566,MATCH(W$1,'Tillförd energi'!$B$1:$AQ$1,0),FALSE)</f>
        <v>0</v>
      </c>
      <c r="X188">
        <f>VLOOKUP($B188,'Tillförd energi'!$B$1:$AS$566,MATCH(X$1,'Tillförd energi'!$B$1:$AQ$1,0),FALSE)</f>
        <v>6.1176500000000003</v>
      </c>
      <c r="Y188">
        <f>VLOOKUP($B188,'Tillförd energi'!$B$1:$AS$566,MATCH(Y$1,'Tillförd energi'!$B$1:$AQ$1,0),FALSE)</f>
        <v>0</v>
      </c>
      <c r="Z188">
        <f>VLOOKUP($B188,'Tillförd energi'!$B$1:$AS$566,MATCH(Z$1,'Tillförd energi'!$B$1:$AQ$1,0),FALSE)</f>
        <v>10.1</v>
      </c>
      <c r="AA188">
        <f>VLOOKUP($B188,'Tillförd energi'!$B$1:$AS$566,MATCH(AA$1,'Tillförd energi'!$B$1:$AQ$1,0),FALSE)</f>
        <v>0</v>
      </c>
      <c r="AB188">
        <f>VLOOKUP($B188,'Tillförd energi'!$B$1:$AS$566,MATCH(AB$1,'Tillförd energi'!$B$1:$AQ$1,0),FALSE)</f>
        <v>0</v>
      </c>
      <c r="AC188">
        <f>VLOOKUP($B188,'Tillförd energi'!$B$1:$AS$566,MATCH(AC$1,'Tillförd energi'!$B$1:$AQ$1,0),FALSE)</f>
        <v>0</v>
      </c>
      <c r="AD188">
        <f>VLOOKUP($B188,'Tillförd energi'!$B$1:$AS$566,MATCH(AD$1,'Tillförd energi'!$B$1:$AQ$1,0),FALSE)</f>
        <v>74.599999999999994</v>
      </c>
      <c r="AE188">
        <f>VLOOKUP($B188,'Tillförd energi'!$B$1:$AS$566,MATCH(AE$1,'Tillförd energi'!$B$1:$AQ$1,0),FALSE)</f>
        <v>0</v>
      </c>
      <c r="AF188">
        <f>VLOOKUP($B188,'Tillförd energi'!$B$1:$AS$566,MATCH(AF$1,'Tillförd energi'!$B$1:$AQ$1,0),FALSE)</f>
        <v>1.3</v>
      </c>
      <c r="AG188">
        <f>IFERROR(VLOOKUP(B188,Miljö!$B$1:$S$476,9,FALSE)/1,0)</f>
        <v>0</v>
      </c>
      <c r="AI188">
        <f t="shared" si="16"/>
        <v>97.27964999999999</v>
      </c>
      <c r="AJ188">
        <f t="shared" si="17"/>
        <v>97.27964999999999</v>
      </c>
      <c r="AK188">
        <f>IF(ISERROR(1/VLOOKUP($B188,Leveranser!$B$1:$S$500,MATCH("såld värme (gwh)",Leveranser!$B$1:$S$1,0),FALSE)),"",VLOOKUP($B188,Leveranser!$B$1:$S$500,MATCH("såld värme (gwh)",Leveranser!$B$1:$S$1,0),FALSE))</f>
        <v>84.4</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37">
        <f t="shared" si="18"/>
        <v>0.86760180572195744</v>
      </c>
      <c r="AP188" t="str">
        <f>VLOOKUP($B188,Miljövärden!$B$1:$H$446,7,FALSE)</f>
        <v>Ja</v>
      </c>
      <c r="AQ188" t="str">
        <f>VLOOKUP($B188,Miljövärden!$B$1:$H$446,6,FALSE)</f>
        <v>Ja</v>
      </c>
      <c r="AU188">
        <f t="shared" si="19"/>
        <v>11.4</v>
      </c>
      <c r="AV188">
        <f t="shared" si="20"/>
        <v>6.1176500000000003</v>
      </c>
      <c r="AW188">
        <f t="shared" si="21"/>
        <v>0</v>
      </c>
      <c r="AX188">
        <f t="shared" si="22"/>
        <v>3.4620000000000002</v>
      </c>
      <c r="AZ188">
        <f t="shared" si="23"/>
        <v>9.5796500000000009</v>
      </c>
    </row>
    <row r="189" spans="1:52" customFormat="1" x14ac:dyDescent="0.25">
      <c r="A189" s="2" t="s">
        <v>303</v>
      </c>
      <c r="B189" s="2" t="s">
        <v>306</v>
      </c>
      <c r="C189">
        <f>VLOOKUP($B189,'Tillförd energi'!$B$1:$AS$566,MATCH(C$1,'Tillförd energi'!$B$1:$AQ$1,0),FALSE)</f>
        <v>0</v>
      </c>
      <c r="D189">
        <f>VLOOKUP($B189,'Tillförd energi'!$B$1:$AS$566,MATCH(D$1,'Tillförd energi'!$B$1:$AQ$1,0),FALSE)</f>
        <v>0</v>
      </c>
      <c r="E189">
        <f>VLOOKUP($B189,'Tillförd energi'!$B$1:$AS$566,MATCH(E$1,'Tillförd energi'!$B$1:$AQ$1,0),FALSE)</f>
        <v>0</v>
      </c>
      <c r="F189">
        <f>VLOOKUP($B189,'Tillförd energi'!$B$1:$AS$566,MATCH(F$1,'Tillförd energi'!$B$1:$AQ$1,0),FALSE)</f>
        <v>0</v>
      </c>
      <c r="G189">
        <f>VLOOKUP($B189,'Tillförd energi'!$B$1:$AS$566,MATCH(G$1,'Tillförd energi'!$B$1:$AQ$1,0),FALSE)</f>
        <v>0</v>
      </c>
      <c r="H189">
        <f>VLOOKUP($B189,'Tillförd energi'!$B$1:$AS$566,MATCH(H$1,'Tillförd energi'!$B$1:$AQ$1,0),FALSE)</f>
        <v>0</v>
      </c>
      <c r="I189">
        <f>VLOOKUP($B189,'Tillförd energi'!$B$1:$AS$566,MATCH(I$1,'Tillförd energi'!$B$1:$AQ$1,0),FALSE)</f>
        <v>0</v>
      </c>
      <c r="J189">
        <f>VLOOKUP($B189,'Tillförd energi'!$B$1:$AS$566,MATCH(J$1,'Tillförd energi'!$B$1:$AQ$1,0),FALSE)</f>
        <v>0</v>
      </c>
      <c r="K189">
        <v>0</v>
      </c>
      <c r="L189">
        <f>VLOOKUP($B189,'Tillförd energi'!$B$1:$AS$566,MATCH(L$1,'Tillförd energi'!$B$1:$AQ$1,0),FALSE)</f>
        <v>0</v>
      </c>
      <c r="M189">
        <f>VLOOKUP($B189,'Tillförd energi'!$B$1:$AS$566,MATCH(M$1,'Tillförd energi'!$B$1:$AQ$1,0),FALSE)</f>
        <v>0</v>
      </c>
      <c r="N189">
        <f>VLOOKUP($B189,'Tillförd energi'!$B$1:$AS$566,MATCH(N$1,'Tillförd energi'!$B$1:$AQ$1,0),FALSE)</f>
        <v>0</v>
      </c>
      <c r="O189">
        <f>VLOOKUP($B189,'Tillförd energi'!$B$1:$AS$566,MATCH(O$1,'Tillförd energi'!$B$1:$AQ$1,0),FALSE)</f>
        <v>0</v>
      </c>
      <c r="P189">
        <f>VLOOKUP($B189,'Tillförd energi'!$B$1:$AS$566,MATCH(P$1,'Tillförd energi'!$B$1:$AQ$1,0),FALSE)</f>
        <v>0</v>
      </c>
      <c r="Q189">
        <f>VLOOKUP($B189,'Tillförd energi'!$B$1:$AS$566,MATCH(Q$1,'Tillförd energi'!$B$1:$AQ$1,0),FALSE)</f>
        <v>0</v>
      </c>
      <c r="R189">
        <f>VLOOKUP($B189,'Tillförd energi'!$B$1:$AS$566,MATCH(R$1,'Tillförd energi'!$B$1:$AQ$1,0),FALSE)</f>
        <v>0</v>
      </c>
      <c r="S189">
        <f>VLOOKUP($B189,'Tillförd energi'!$B$1:$AS$566,MATCH(S$1,'Tillförd energi'!$B$1:$AQ$1,0),FALSE)</f>
        <v>0</v>
      </c>
      <c r="T189">
        <f>VLOOKUP($B189,'Tillförd energi'!$B$1:$AS$566,MATCH(T$1,'Tillförd energi'!$B$1:$AQ$1,0),FALSE)</f>
        <v>0</v>
      </c>
      <c r="U189">
        <f>VLOOKUP($B189,'Tillförd energi'!$B$1:$AS$566,MATCH(U$1,'Tillförd energi'!$B$1:$AQ$1,0),FALSE)</f>
        <v>0</v>
      </c>
      <c r="V189">
        <f>VLOOKUP($B189,'Tillförd energi'!$B$1:$AS$566,MATCH(V$1,'Tillförd energi'!$B$1:$AQ$1,0),FALSE)</f>
        <v>0</v>
      </c>
      <c r="W189">
        <f>VLOOKUP($B189,'Tillförd energi'!$B$1:$AS$566,MATCH(W$1,'Tillförd energi'!$B$1:$AQ$1,0),FALSE)</f>
        <v>0</v>
      </c>
      <c r="X189">
        <f>VLOOKUP($B189,'Tillförd energi'!$B$1:$AS$566,MATCH(X$1,'Tillförd energi'!$B$1:$AQ$1,0),FALSE)</f>
        <v>0</v>
      </c>
      <c r="Y189">
        <f>VLOOKUP($B189,'Tillförd energi'!$B$1:$AS$566,MATCH(Y$1,'Tillförd energi'!$B$1:$AQ$1,0),FALSE)</f>
        <v>0</v>
      </c>
      <c r="Z189">
        <f>VLOOKUP($B189,'Tillförd energi'!$B$1:$AS$566,MATCH(Z$1,'Tillförd energi'!$B$1:$AQ$1,0),FALSE)</f>
        <v>0</v>
      </c>
      <c r="AA189">
        <f>VLOOKUP($B189,'Tillförd energi'!$B$1:$AS$566,MATCH(AA$1,'Tillförd energi'!$B$1:$AQ$1,0),FALSE)</f>
        <v>0</v>
      </c>
      <c r="AB189">
        <f>VLOOKUP($B189,'Tillförd energi'!$B$1:$AS$566,MATCH(AB$1,'Tillförd energi'!$B$1:$AQ$1,0),FALSE)</f>
        <v>0</v>
      </c>
      <c r="AC189">
        <f>VLOOKUP($B189,'Tillförd energi'!$B$1:$AS$566,MATCH(AC$1,'Tillförd energi'!$B$1:$AQ$1,0),FALSE)</f>
        <v>0</v>
      </c>
      <c r="AD189">
        <f>VLOOKUP($B189,'Tillförd energi'!$B$1:$AS$566,MATCH(AD$1,'Tillförd energi'!$B$1:$AQ$1,0),FALSE)</f>
        <v>0</v>
      </c>
      <c r="AE189">
        <f>VLOOKUP($B189,'Tillförd energi'!$B$1:$AS$566,MATCH(AE$1,'Tillförd energi'!$B$1:$AQ$1,0),FALSE)</f>
        <v>0</v>
      </c>
      <c r="AF189">
        <f>VLOOKUP($B189,'Tillförd energi'!$B$1:$AS$566,MATCH(AF$1,'Tillförd energi'!$B$1:$AQ$1,0),FALSE)</f>
        <v>0</v>
      </c>
      <c r="AG189">
        <f>IFERROR(VLOOKUP(B189,Miljö!$B$1:$S$476,9,FALSE)/1,0)</f>
        <v>0</v>
      </c>
      <c r="AI189">
        <f t="shared" ref="AI189:AI248" si="24">SUM(C189:AF189)</f>
        <v>0</v>
      </c>
      <c r="AJ189">
        <f t="shared" ref="AJ189:AJ248" si="25">SUM(C189:AG189)</f>
        <v>0</v>
      </c>
      <c r="AK189" t="str">
        <f>IF(ISERROR(1/VLOOKUP($B189,Leveranser!$B$1:$S$500,MATCH("såld värme (gwh)",Leveranser!$B$1:$S$1,0),FALSE)),"",VLOOKUP($B189,Leveranser!$B$1:$S$500,MATCH("såld värme (gwh)",Leveranser!$B$1:$S$1,0),FALSE))</f>
        <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37" t="str">
        <f t="shared" ref="AN189:AN248" si="26">IFERROR(AK189/AJ189,"")</f>
        <v/>
      </c>
      <c r="AP189" t="str">
        <f>VLOOKUP($B189,Miljövärden!$B$1:$H$446,7,FALSE)</f>
        <v>Nej</v>
      </c>
      <c r="AQ189" t="str">
        <f>VLOOKUP($B189,Miljövärden!$B$1:$H$446,6,FALSE)</f>
        <v>Nej</v>
      </c>
      <c r="AU189">
        <f t="shared" si="19"/>
        <v>0</v>
      </c>
      <c r="AV189">
        <f t="shared" si="20"/>
        <v>0</v>
      </c>
      <c r="AW189">
        <f t="shared" si="21"/>
        <v>0</v>
      </c>
      <c r="AX189">
        <f t="shared" si="22"/>
        <v>0</v>
      </c>
      <c r="AZ189">
        <f t="shared" si="23"/>
        <v>0</v>
      </c>
    </row>
    <row r="190" spans="1:52" customFormat="1" x14ac:dyDescent="0.25">
      <c r="A190" s="2" t="s">
        <v>303</v>
      </c>
      <c r="B190" s="2" t="s">
        <v>307</v>
      </c>
      <c r="C190">
        <f>VLOOKUP($B190,'Tillförd energi'!$B$1:$AS$566,MATCH(C$1,'Tillförd energi'!$B$1:$AQ$1,0),FALSE)</f>
        <v>0</v>
      </c>
      <c r="D190">
        <f>VLOOKUP($B190,'Tillförd energi'!$B$1:$AS$566,MATCH(D$1,'Tillförd energi'!$B$1:$AQ$1,0),FALSE)</f>
        <v>0.34699999999999998</v>
      </c>
      <c r="E190">
        <f>VLOOKUP($B190,'Tillförd energi'!$B$1:$AS$566,MATCH(E$1,'Tillförd energi'!$B$1:$AQ$1,0),FALSE)</f>
        <v>0</v>
      </c>
      <c r="F190">
        <f>VLOOKUP($B190,'Tillförd energi'!$B$1:$AS$566,MATCH(F$1,'Tillförd energi'!$B$1:$AQ$1,0),FALSE)</f>
        <v>0</v>
      </c>
      <c r="G190">
        <f>VLOOKUP($B190,'Tillförd energi'!$B$1:$AS$566,MATCH(G$1,'Tillförd energi'!$B$1:$AQ$1,0),FALSE)</f>
        <v>0</v>
      </c>
      <c r="H190">
        <f>VLOOKUP($B190,'Tillförd energi'!$B$1:$AS$566,MATCH(H$1,'Tillförd energi'!$B$1:$AQ$1,0),FALSE)</f>
        <v>0</v>
      </c>
      <c r="I190">
        <f>VLOOKUP($B190,'Tillförd energi'!$B$1:$AS$566,MATCH(I$1,'Tillförd energi'!$B$1:$AQ$1,0),FALSE)</f>
        <v>0</v>
      </c>
      <c r="J190">
        <f>VLOOKUP($B190,'Tillförd energi'!$B$1:$AS$566,MATCH(J$1,'Tillförd energi'!$B$1:$AQ$1,0),FALSE)</f>
        <v>0</v>
      </c>
      <c r="K190">
        <v>0</v>
      </c>
      <c r="L190">
        <f>VLOOKUP($B190,'Tillförd energi'!$B$1:$AS$566,MATCH(L$1,'Tillförd energi'!$B$1:$AQ$1,0),FALSE)</f>
        <v>0</v>
      </c>
      <c r="M190">
        <f>VLOOKUP($B190,'Tillförd energi'!$B$1:$AS$566,MATCH(M$1,'Tillförd energi'!$B$1:$AQ$1,0),FALSE)</f>
        <v>0</v>
      </c>
      <c r="N190">
        <f>VLOOKUP($B190,'Tillförd energi'!$B$1:$AS$566,MATCH(N$1,'Tillförd energi'!$B$1:$AQ$1,0),FALSE)</f>
        <v>0</v>
      </c>
      <c r="O190">
        <f>VLOOKUP($B190,'Tillförd energi'!$B$1:$AS$566,MATCH(O$1,'Tillförd energi'!$B$1:$AQ$1,0),FALSE)</f>
        <v>0</v>
      </c>
      <c r="P190">
        <f>VLOOKUP($B190,'Tillförd energi'!$B$1:$AS$566,MATCH(P$1,'Tillförd energi'!$B$1:$AQ$1,0),FALSE)</f>
        <v>0</v>
      </c>
      <c r="Q190">
        <f>VLOOKUP($B190,'Tillförd energi'!$B$1:$AS$566,MATCH(Q$1,'Tillförd energi'!$B$1:$AQ$1,0),FALSE)</f>
        <v>0</v>
      </c>
      <c r="R190">
        <f>VLOOKUP($B190,'Tillförd energi'!$B$1:$AS$566,MATCH(R$1,'Tillförd energi'!$B$1:$AQ$1,0),FALSE)</f>
        <v>0</v>
      </c>
      <c r="S190">
        <f>VLOOKUP($B190,'Tillförd energi'!$B$1:$AS$566,MATCH(S$1,'Tillförd energi'!$B$1:$AQ$1,0),FALSE)</f>
        <v>0</v>
      </c>
      <c r="T190">
        <f>VLOOKUP($B190,'Tillförd energi'!$B$1:$AS$566,MATCH(T$1,'Tillförd energi'!$B$1:$AQ$1,0),FALSE)</f>
        <v>0</v>
      </c>
      <c r="U190">
        <f>VLOOKUP($B190,'Tillförd energi'!$B$1:$AS$566,MATCH(U$1,'Tillförd energi'!$B$1:$AQ$1,0),FALSE)</f>
        <v>0</v>
      </c>
      <c r="V190">
        <f>VLOOKUP($B190,'Tillförd energi'!$B$1:$AS$566,MATCH(V$1,'Tillförd energi'!$B$1:$AQ$1,0),FALSE)</f>
        <v>0</v>
      </c>
      <c r="W190">
        <f>VLOOKUP($B190,'Tillförd energi'!$B$1:$AS$566,MATCH(W$1,'Tillförd energi'!$B$1:$AQ$1,0),FALSE)</f>
        <v>0</v>
      </c>
      <c r="X190">
        <f>VLOOKUP($B190,'Tillförd energi'!$B$1:$AS$566,MATCH(X$1,'Tillförd energi'!$B$1:$AQ$1,0),FALSE)</f>
        <v>0.29411799999999999</v>
      </c>
      <c r="Y190">
        <f>VLOOKUP($B190,'Tillförd energi'!$B$1:$AS$566,MATCH(Y$1,'Tillförd energi'!$B$1:$AQ$1,0),FALSE)</f>
        <v>0</v>
      </c>
      <c r="Z190">
        <f>VLOOKUP($B190,'Tillförd energi'!$B$1:$AS$566,MATCH(Z$1,'Tillförd energi'!$B$1:$AQ$1,0),FALSE)</f>
        <v>0</v>
      </c>
      <c r="AA190">
        <f>VLOOKUP($B190,'Tillförd energi'!$B$1:$AS$566,MATCH(AA$1,'Tillförd energi'!$B$1:$AQ$1,0),FALSE)</f>
        <v>0</v>
      </c>
      <c r="AB190">
        <f>VLOOKUP($B190,'Tillförd energi'!$B$1:$AS$566,MATCH(AB$1,'Tillförd energi'!$B$1:$AQ$1,0),FALSE)</f>
        <v>0</v>
      </c>
      <c r="AC190">
        <f>VLOOKUP($B190,'Tillförd energi'!$B$1:$AS$566,MATCH(AC$1,'Tillförd energi'!$B$1:$AQ$1,0),FALSE)</f>
        <v>0</v>
      </c>
      <c r="AD190">
        <f>VLOOKUP($B190,'Tillförd energi'!$B$1:$AS$566,MATCH(AD$1,'Tillförd energi'!$B$1:$AQ$1,0),FALSE)</f>
        <v>3.45</v>
      </c>
      <c r="AE190">
        <f>VLOOKUP($B190,'Tillförd energi'!$B$1:$AS$566,MATCH(AE$1,'Tillförd energi'!$B$1:$AQ$1,0),FALSE)</f>
        <v>0</v>
      </c>
      <c r="AF190">
        <f>VLOOKUP($B190,'Tillförd energi'!$B$1:$AS$566,MATCH(AF$1,'Tillförd energi'!$B$1:$AQ$1,0),FALSE)</f>
        <v>3.3000000000000002E-2</v>
      </c>
      <c r="AG190">
        <f>IFERROR(VLOOKUP(B190,Miljö!$B$1:$S$476,9,FALSE)/1,0)</f>
        <v>0</v>
      </c>
      <c r="AI190">
        <f t="shared" si="24"/>
        <v>4.1241180000000002</v>
      </c>
      <c r="AJ190">
        <f t="shared" si="25"/>
        <v>4.1241180000000002</v>
      </c>
      <c r="AK190">
        <f>IF(ISERROR(1/VLOOKUP($B190,Leveranser!$B$1:$S$500,MATCH("såld värme (gwh)",Leveranser!$B$1:$S$1,0),FALSE)),"",VLOOKUP($B190,Leveranser!$B$1:$S$500,MATCH("såld värme (gwh)",Leveranser!$B$1:$S$1,0),FALSE))</f>
        <v>3.6</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37">
        <f t="shared" si="26"/>
        <v>0.87291391759401649</v>
      </c>
      <c r="AP190" t="str">
        <f>VLOOKUP($B190,Miljövärden!$B$1:$H$446,7,FALSE)</f>
        <v>Ja</v>
      </c>
      <c r="AQ190" t="str">
        <f>VLOOKUP($B190,Miljövärden!$B$1:$H$446,6,FALSE)</f>
        <v>Ja</v>
      </c>
      <c r="AU190">
        <f t="shared" si="19"/>
        <v>3.3000000000000002E-2</v>
      </c>
      <c r="AV190">
        <f t="shared" si="20"/>
        <v>0.29411799999999999</v>
      </c>
      <c r="AW190">
        <f t="shared" si="21"/>
        <v>0</v>
      </c>
      <c r="AX190">
        <f t="shared" si="22"/>
        <v>0</v>
      </c>
      <c r="AZ190">
        <f t="shared" si="23"/>
        <v>0.29411799999999999</v>
      </c>
    </row>
    <row r="191" spans="1:52" customFormat="1" x14ac:dyDescent="0.25">
      <c r="A191" s="2" t="s">
        <v>308</v>
      </c>
      <c r="B191" s="2" t="s">
        <v>309</v>
      </c>
      <c r="C191">
        <f>VLOOKUP($B191,'Tillförd energi'!$B$1:$AS$566,MATCH(C$1,'Tillförd energi'!$B$1:$AQ$1,0),FALSE)</f>
        <v>0</v>
      </c>
      <c r="D191">
        <f>VLOOKUP($B191,'Tillförd energi'!$B$1:$AS$566,MATCH(D$1,'Tillförd energi'!$B$1:$AQ$1,0),FALSE)</f>
        <v>0.41997000000000001</v>
      </c>
      <c r="E191">
        <f>VLOOKUP($B191,'Tillförd energi'!$B$1:$AS$566,MATCH(E$1,'Tillförd energi'!$B$1:$AQ$1,0),FALSE)</f>
        <v>0</v>
      </c>
      <c r="F191">
        <f>VLOOKUP($B191,'Tillförd energi'!$B$1:$AS$566,MATCH(F$1,'Tillförd energi'!$B$1:$AQ$1,0),FALSE)</f>
        <v>0</v>
      </c>
      <c r="G191">
        <f>VLOOKUP($B191,'Tillförd energi'!$B$1:$AS$566,MATCH(G$1,'Tillförd energi'!$B$1:$AQ$1,0),FALSE)</f>
        <v>0</v>
      </c>
      <c r="H191">
        <f>VLOOKUP($B191,'Tillförd energi'!$B$1:$AS$566,MATCH(H$1,'Tillförd energi'!$B$1:$AQ$1,0),FALSE)</f>
        <v>0</v>
      </c>
      <c r="I191">
        <f>VLOOKUP($B191,'Tillförd energi'!$B$1:$AS$566,MATCH(I$1,'Tillförd energi'!$B$1:$AQ$1,0),FALSE)</f>
        <v>114.40600000000001</v>
      </c>
      <c r="J191">
        <f>VLOOKUP($B191,'Tillförd energi'!$B$1:$AS$566,MATCH(J$1,'Tillförd energi'!$B$1:$AQ$1,0),FALSE)</f>
        <v>0</v>
      </c>
      <c r="K191">
        <v>0</v>
      </c>
      <c r="L191">
        <f>VLOOKUP($B191,'Tillförd energi'!$B$1:$AS$566,MATCH(L$1,'Tillförd energi'!$B$1:$AQ$1,0),FALSE)</f>
        <v>13.327299999999999</v>
      </c>
      <c r="M191">
        <f>VLOOKUP($B191,'Tillförd energi'!$B$1:$AS$566,MATCH(M$1,'Tillförd energi'!$B$1:$AQ$1,0),FALSE)</f>
        <v>0</v>
      </c>
      <c r="N191">
        <f>VLOOKUP($B191,'Tillförd energi'!$B$1:$AS$566,MATCH(N$1,'Tillförd energi'!$B$1:$AQ$1,0),FALSE)</f>
        <v>11.7</v>
      </c>
      <c r="O191">
        <f>VLOOKUP($B191,'Tillförd energi'!$B$1:$AS$566,MATCH(O$1,'Tillförd energi'!$B$1:$AQ$1,0),FALSE)</f>
        <v>0</v>
      </c>
      <c r="P191">
        <f>VLOOKUP($B191,'Tillförd energi'!$B$1:$AS$566,MATCH(P$1,'Tillförd energi'!$B$1:$AQ$1,0),FALSE)</f>
        <v>0</v>
      </c>
      <c r="Q191">
        <f>VLOOKUP($B191,'Tillförd energi'!$B$1:$AS$566,MATCH(Q$1,'Tillförd energi'!$B$1:$AQ$1,0),FALSE)</f>
        <v>0</v>
      </c>
      <c r="R191">
        <f>VLOOKUP($B191,'Tillförd energi'!$B$1:$AS$566,MATCH(R$1,'Tillförd energi'!$B$1:$AQ$1,0),FALSE)</f>
        <v>2.61</v>
      </c>
      <c r="S191">
        <f>VLOOKUP($B191,'Tillförd energi'!$B$1:$AS$566,MATCH(S$1,'Tillförd energi'!$B$1:$AQ$1,0),FALSE)</f>
        <v>0</v>
      </c>
      <c r="T191">
        <f>VLOOKUP($B191,'Tillförd energi'!$B$1:$AS$566,MATCH(T$1,'Tillförd energi'!$B$1:$AQ$1,0),FALSE)</f>
        <v>0</v>
      </c>
      <c r="U191">
        <f>VLOOKUP($B191,'Tillförd energi'!$B$1:$AS$566,MATCH(U$1,'Tillförd energi'!$B$1:$AQ$1,0),FALSE)</f>
        <v>0</v>
      </c>
      <c r="V191">
        <f>VLOOKUP($B191,'Tillförd energi'!$B$1:$AS$566,MATCH(V$1,'Tillförd energi'!$B$1:$AQ$1,0),FALSE)</f>
        <v>0</v>
      </c>
      <c r="W191">
        <f>VLOOKUP($B191,'Tillförd energi'!$B$1:$AS$566,MATCH(W$1,'Tillförd energi'!$B$1:$AQ$1,0),FALSE)</f>
        <v>0</v>
      </c>
      <c r="X191">
        <f>VLOOKUP($B191,'Tillförd energi'!$B$1:$AS$566,MATCH(X$1,'Tillförd energi'!$B$1:$AQ$1,0),FALSE)</f>
        <v>0</v>
      </c>
      <c r="Y191">
        <f>VLOOKUP($B191,'Tillförd energi'!$B$1:$AS$566,MATCH(Y$1,'Tillförd energi'!$B$1:$AQ$1,0),FALSE)</f>
        <v>33.9099</v>
      </c>
      <c r="Z191">
        <f>VLOOKUP($B191,'Tillförd energi'!$B$1:$AS$566,MATCH(Z$1,'Tillförd energi'!$B$1:$AQ$1,0),FALSE)</f>
        <v>0</v>
      </c>
      <c r="AA191">
        <f>VLOOKUP($B191,'Tillförd energi'!$B$1:$AS$566,MATCH(AA$1,'Tillförd energi'!$B$1:$AQ$1,0),FALSE)</f>
        <v>0</v>
      </c>
      <c r="AB191">
        <f>VLOOKUP($B191,'Tillförd energi'!$B$1:$AS$566,MATCH(AB$1,'Tillförd energi'!$B$1:$AQ$1,0),FALSE)</f>
        <v>0</v>
      </c>
      <c r="AC191">
        <f>VLOOKUP($B191,'Tillförd energi'!$B$1:$AS$566,MATCH(AC$1,'Tillförd energi'!$B$1:$AQ$1,0),FALSE)</f>
        <v>0</v>
      </c>
      <c r="AD191">
        <f>VLOOKUP($B191,'Tillförd energi'!$B$1:$AS$566,MATCH(AD$1,'Tillförd energi'!$B$1:$AQ$1,0),FALSE)</f>
        <v>0</v>
      </c>
      <c r="AE191">
        <f>VLOOKUP($B191,'Tillförd energi'!$B$1:$AS$566,MATCH(AE$1,'Tillförd energi'!$B$1:$AQ$1,0),FALSE)</f>
        <v>0</v>
      </c>
      <c r="AF191">
        <f>VLOOKUP($B191,'Tillförd energi'!$B$1:$AS$566,MATCH(AF$1,'Tillförd energi'!$B$1:$AQ$1,0),FALSE)</f>
        <v>4.5324600000000004</v>
      </c>
      <c r="AG191">
        <f>IFERROR(VLOOKUP(B191,Miljö!$B$1:$S$476,9,FALSE)/1,0)</f>
        <v>0</v>
      </c>
      <c r="AI191">
        <f t="shared" si="24"/>
        <v>180.90563000000003</v>
      </c>
      <c r="AJ191">
        <f t="shared" si="25"/>
        <v>180.90563000000003</v>
      </c>
      <c r="AK191">
        <f>IF(ISERROR(1/VLOOKUP($B191,Leveranser!$B$1:$S$500,MATCH("såld värme (gwh)",Leveranser!$B$1:$S$1,0),FALSE)),"",VLOOKUP($B191,Leveranser!$B$1:$S$500,MATCH("såld värme (gwh)",Leveranser!$B$1:$S$1,0),FALSE))</f>
        <v>133.80000000000001</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37">
        <f t="shared" si="26"/>
        <v>0.73961213921313551</v>
      </c>
      <c r="AP191" t="str">
        <f>VLOOKUP($B191,Miljövärden!$B$1:$H$446,7,FALSE)</f>
        <v>Ja</v>
      </c>
      <c r="AQ191" t="str">
        <f>VLOOKUP($B191,Miljövärden!$B$1:$H$446,6,FALSE)</f>
        <v>Nej</v>
      </c>
      <c r="AU191">
        <f t="shared" si="19"/>
        <v>4.5324600000000004</v>
      </c>
      <c r="AV191">
        <f t="shared" si="20"/>
        <v>0</v>
      </c>
      <c r="AW191">
        <f t="shared" si="21"/>
        <v>11.7</v>
      </c>
      <c r="AX191">
        <f t="shared" si="22"/>
        <v>2.61</v>
      </c>
      <c r="AZ191">
        <f t="shared" si="23"/>
        <v>27.637299999999996</v>
      </c>
    </row>
    <row r="192" spans="1:52" customFormat="1" x14ac:dyDescent="0.25">
      <c r="A192" s="2" t="s">
        <v>310</v>
      </c>
      <c r="B192" s="2" t="s">
        <v>311</v>
      </c>
      <c r="C192">
        <f>VLOOKUP($B192,'Tillförd energi'!$B$1:$AS$566,MATCH(C$1,'Tillförd energi'!$B$1:$AQ$1,0),FALSE)</f>
        <v>0</v>
      </c>
      <c r="D192">
        <f>VLOOKUP($B192,'Tillförd energi'!$B$1:$AS$566,MATCH(D$1,'Tillförd energi'!$B$1:$AQ$1,0),FALSE)</f>
        <v>7.0000000000000007E-2</v>
      </c>
      <c r="E192">
        <f>VLOOKUP($B192,'Tillförd energi'!$B$1:$AS$566,MATCH(E$1,'Tillförd energi'!$B$1:$AQ$1,0),FALSE)</f>
        <v>0</v>
      </c>
      <c r="F192">
        <f>VLOOKUP($B192,'Tillförd energi'!$B$1:$AS$566,MATCH(F$1,'Tillförd energi'!$B$1:$AQ$1,0),FALSE)</f>
        <v>0</v>
      </c>
      <c r="G192">
        <f>VLOOKUP($B192,'Tillförd energi'!$B$1:$AS$566,MATCH(G$1,'Tillförd energi'!$B$1:$AQ$1,0),FALSE)</f>
        <v>0</v>
      </c>
      <c r="H192">
        <f>VLOOKUP($B192,'Tillförd energi'!$B$1:$AS$566,MATCH(H$1,'Tillförd energi'!$B$1:$AQ$1,0),FALSE)</f>
        <v>0</v>
      </c>
      <c r="I192">
        <f>VLOOKUP($B192,'Tillförd energi'!$B$1:$AS$566,MATCH(I$1,'Tillförd energi'!$B$1:$AQ$1,0),FALSE)</f>
        <v>0</v>
      </c>
      <c r="J192">
        <f>VLOOKUP($B192,'Tillförd energi'!$B$1:$AS$566,MATCH(J$1,'Tillförd energi'!$B$1:$AQ$1,0),FALSE)</f>
        <v>0</v>
      </c>
      <c r="K192">
        <v>0</v>
      </c>
      <c r="L192">
        <f>VLOOKUP($B192,'Tillförd energi'!$B$1:$AS$566,MATCH(L$1,'Tillförd energi'!$B$1:$AQ$1,0),FALSE)</f>
        <v>0</v>
      </c>
      <c r="M192">
        <f>VLOOKUP($B192,'Tillförd energi'!$B$1:$AS$566,MATCH(M$1,'Tillförd energi'!$B$1:$AQ$1,0),FALSE)</f>
        <v>0</v>
      </c>
      <c r="N192">
        <f>VLOOKUP($B192,'Tillförd energi'!$B$1:$AS$566,MATCH(N$1,'Tillförd energi'!$B$1:$AQ$1,0),FALSE)</f>
        <v>0</v>
      </c>
      <c r="O192">
        <f>VLOOKUP($B192,'Tillförd energi'!$B$1:$AS$566,MATCH(O$1,'Tillförd energi'!$B$1:$AQ$1,0),FALSE)</f>
        <v>0</v>
      </c>
      <c r="P192">
        <f>VLOOKUP($B192,'Tillförd energi'!$B$1:$AS$566,MATCH(P$1,'Tillförd energi'!$B$1:$AQ$1,0),FALSE)</f>
        <v>0</v>
      </c>
      <c r="Q192">
        <f>VLOOKUP($B192,'Tillförd energi'!$B$1:$AS$566,MATCH(Q$1,'Tillförd energi'!$B$1:$AQ$1,0),FALSE)</f>
        <v>8.6999999999999993</v>
      </c>
      <c r="R192">
        <f>VLOOKUP($B192,'Tillförd energi'!$B$1:$AS$566,MATCH(R$1,'Tillförd energi'!$B$1:$AQ$1,0),FALSE)</f>
        <v>1.8</v>
      </c>
      <c r="S192">
        <f>VLOOKUP($B192,'Tillförd energi'!$B$1:$AS$566,MATCH(S$1,'Tillförd energi'!$B$1:$AQ$1,0),FALSE)</f>
        <v>0</v>
      </c>
      <c r="T192">
        <f>VLOOKUP($B192,'Tillförd energi'!$B$1:$AS$566,MATCH(T$1,'Tillförd energi'!$B$1:$AQ$1,0),FALSE)</f>
        <v>0</v>
      </c>
      <c r="U192">
        <f>VLOOKUP($B192,'Tillförd energi'!$B$1:$AS$566,MATCH(U$1,'Tillförd energi'!$B$1:$AQ$1,0),FALSE)</f>
        <v>0</v>
      </c>
      <c r="V192">
        <f>VLOOKUP($B192,'Tillförd energi'!$B$1:$AS$566,MATCH(V$1,'Tillförd energi'!$B$1:$AQ$1,0),FALSE)</f>
        <v>0</v>
      </c>
      <c r="W192">
        <f>VLOOKUP($B192,'Tillförd energi'!$B$1:$AS$566,MATCH(W$1,'Tillförd energi'!$B$1:$AQ$1,0),FALSE)</f>
        <v>0</v>
      </c>
      <c r="X192">
        <f>VLOOKUP($B192,'Tillförd energi'!$B$1:$AS$566,MATCH(X$1,'Tillförd energi'!$B$1:$AQ$1,0),FALSE)</f>
        <v>0</v>
      </c>
      <c r="Y192">
        <f>VLOOKUP($B192,'Tillförd energi'!$B$1:$AS$566,MATCH(Y$1,'Tillförd energi'!$B$1:$AQ$1,0),FALSE)</f>
        <v>0</v>
      </c>
      <c r="Z192">
        <f>VLOOKUP($B192,'Tillförd energi'!$B$1:$AS$566,MATCH(Z$1,'Tillförd energi'!$B$1:$AQ$1,0),FALSE)</f>
        <v>0</v>
      </c>
      <c r="AA192">
        <f>VLOOKUP($B192,'Tillförd energi'!$B$1:$AS$566,MATCH(AA$1,'Tillförd energi'!$B$1:$AQ$1,0),FALSE)</f>
        <v>0</v>
      </c>
      <c r="AB192">
        <f>VLOOKUP($B192,'Tillförd energi'!$B$1:$AS$566,MATCH(AB$1,'Tillförd energi'!$B$1:$AQ$1,0),FALSE)</f>
        <v>0</v>
      </c>
      <c r="AC192">
        <f>VLOOKUP($B192,'Tillförd energi'!$B$1:$AS$566,MATCH(AC$1,'Tillförd energi'!$B$1:$AQ$1,0),FALSE)</f>
        <v>0</v>
      </c>
      <c r="AD192">
        <f>VLOOKUP($B192,'Tillförd energi'!$B$1:$AS$566,MATCH(AD$1,'Tillförd energi'!$B$1:$AQ$1,0),FALSE)</f>
        <v>0</v>
      </c>
      <c r="AE192">
        <f>VLOOKUP($B192,'Tillförd energi'!$B$1:$AS$566,MATCH(AE$1,'Tillförd energi'!$B$1:$AQ$1,0),FALSE)</f>
        <v>0</v>
      </c>
      <c r="AF192">
        <f>VLOOKUP($B192,'Tillförd energi'!$B$1:$AS$566,MATCH(AF$1,'Tillförd energi'!$B$1:$AQ$1,0),FALSE)</f>
        <v>0.154</v>
      </c>
      <c r="AG192">
        <f>IFERROR(VLOOKUP(B192,Miljö!$B$1:$S$476,9,FALSE)/1,0)</f>
        <v>0</v>
      </c>
      <c r="AI192">
        <f t="shared" si="24"/>
        <v>10.724</v>
      </c>
      <c r="AJ192">
        <f t="shared" si="25"/>
        <v>10.724</v>
      </c>
      <c r="AK192">
        <f>IF(ISERROR(1/VLOOKUP($B192,Leveranser!$B$1:$S$500,MATCH("såld värme (gwh)",Leveranser!$B$1:$S$1,0),FALSE)),"",VLOOKUP($B192,Leveranser!$B$1:$S$500,MATCH("såld värme (gwh)",Leveranser!$B$1:$S$1,0),FALSE))</f>
        <v>7.8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37">
        <f t="shared" si="26"/>
        <v>0.72734054457292052</v>
      </c>
      <c r="AP192" t="str">
        <f>VLOOKUP($B192,Miljövärden!$B$1:$H$446,7,FALSE)</f>
        <v>Ja</v>
      </c>
      <c r="AQ192" t="str">
        <f>VLOOKUP($B192,Miljövärden!$B$1:$H$446,6,FALSE)</f>
        <v>Nej</v>
      </c>
      <c r="AU192">
        <f t="shared" si="19"/>
        <v>0.154</v>
      </c>
      <c r="AV192">
        <f t="shared" si="20"/>
        <v>0</v>
      </c>
      <c r="AW192">
        <f t="shared" si="21"/>
        <v>8.6999999999999993</v>
      </c>
      <c r="AX192">
        <f t="shared" si="22"/>
        <v>1.8</v>
      </c>
      <c r="AZ192">
        <f t="shared" si="23"/>
        <v>10.5</v>
      </c>
    </row>
    <row r="193" spans="1:52" customFormat="1" x14ac:dyDescent="0.25">
      <c r="A193" s="2" t="s">
        <v>310</v>
      </c>
      <c r="B193" s="2" t="s">
        <v>312</v>
      </c>
      <c r="C193">
        <f>VLOOKUP($B193,'Tillförd energi'!$B$1:$AS$566,MATCH(C$1,'Tillförd energi'!$B$1:$AQ$1,0),FALSE)</f>
        <v>0</v>
      </c>
      <c r="D193">
        <f>VLOOKUP($B193,'Tillförd energi'!$B$1:$AS$566,MATCH(D$1,'Tillförd energi'!$B$1:$AQ$1,0),FALSE)</f>
        <v>0.3</v>
      </c>
      <c r="E193">
        <f>VLOOKUP($B193,'Tillförd energi'!$B$1:$AS$566,MATCH(E$1,'Tillförd energi'!$B$1:$AQ$1,0),FALSE)</f>
        <v>0</v>
      </c>
      <c r="F193">
        <f>VLOOKUP($B193,'Tillförd energi'!$B$1:$AS$566,MATCH(F$1,'Tillförd energi'!$B$1:$AQ$1,0),FALSE)</f>
        <v>0</v>
      </c>
      <c r="G193">
        <f>VLOOKUP($B193,'Tillförd energi'!$B$1:$AS$566,MATCH(G$1,'Tillförd energi'!$B$1:$AQ$1,0),FALSE)</f>
        <v>0</v>
      </c>
      <c r="H193">
        <f>VLOOKUP($B193,'Tillförd energi'!$B$1:$AS$566,MATCH(H$1,'Tillförd energi'!$B$1:$AQ$1,0),FALSE)</f>
        <v>0</v>
      </c>
      <c r="I193">
        <f>VLOOKUP($B193,'Tillförd energi'!$B$1:$AS$566,MATCH(I$1,'Tillförd energi'!$B$1:$AQ$1,0),FALSE)</f>
        <v>0</v>
      </c>
      <c r="J193">
        <f>VLOOKUP($B193,'Tillförd energi'!$B$1:$AS$566,MATCH(J$1,'Tillförd energi'!$B$1:$AQ$1,0),FALSE)</f>
        <v>0</v>
      </c>
      <c r="K193">
        <v>0</v>
      </c>
      <c r="L193">
        <f>VLOOKUP($B193,'Tillförd energi'!$B$1:$AS$566,MATCH(L$1,'Tillförd energi'!$B$1:$AQ$1,0),FALSE)</f>
        <v>0</v>
      </c>
      <c r="M193">
        <f>VLOOKUP($B193,'Tillförd energi'!$B$1:$AS$566,MATCH(M$1,'Tillförd energi'!$B$1:$AQ$1,0),FALSE)</f>
        <v>0</v>
      </c>
      <c r="N193">
        <f>VLOOKUP($B193,'Tillförd energi'!$B$1:$AS$566,MATCH(N$1,'Tillförd energi'!$B$1:$AQ$1,0),FALSE)</f>
        <v>0</v>
      </c>
      <c r="O193">
        <f>VLOOKUP($B193,'Tillförd energi'!$B$1:$AS$566,MATCH(O$1,'Tillförd energi'!$B$1:$AQ$1,0),FALSE)</f>
        <v>0</v>
      </c>
      <c r="P193">
        <f>VLOOKUP($B193,'Tillförd energi'!$B$1:$AS$566,MATCH(P$1,'Tillförd energi'!$B$1:$AQ$1,0),FALSE)</f>
        <v>9.8000000000000007</v>
      </c>
      <c r="Q193">
        <f>VLOOKUP($B193,'Tillförd energi'!$B$1:$AS$566,MATCH(Q$1,'Tillförd energi'!$B$1:$AQ$1,0),FALSE)</f>
        <v>0</v>
      </c>
      <c r="R193">
        <f>VLOOKUP($B193,'Tillförd energi'!$B$1:$AS$566,MATCH(R$1,'Tillförd energi'!$B$1:$AQ$1,0),FALSE)</f>
        <v>0</v>
      </c>
      <c r="S193">
        <f>VLOOKUP($B193,'Tillförd energi'!$B$1:$AS$566,MATCH(S$1,'Tillförd energi'!$B$1:$AQ$1,0),FALSE)</f>
        <v>0</v>
      </c>
      <c r="T193">
        <f>VLOOKUP($B193,'Tillförd energi'!$B$1:$AS$566,MATCH(T$1,'Tillförd energi'!$B$1:$AQ$1,0),FALSE)</f>
        <v>0</v>
      </c>
      <c r="U193">
        <f>VLOOKUP($B193,'Tillförd energi'!$B$1:$AS$566,MATCH(U$1,'Tillförd energi'!$B$1:$AQ$1,0),FALSE)</f>
        <v>0</v>
      </c>
      <c r="V193">
        <f>VLOOKUP($B193,'Tillförd energi'!$B$1:$AS$566,MATCH(V$1,'Tillförd energi'!$B$1:$AQ$1,0),FALSE)</f>
        <v>0</v>
      </c>
      <c r="W193">
        <f>VLOOKUP($B193,'Tillförd energi'!$B$1:$AS$566,MATCH(W$1,'Tillförd energi'!$B$1:$AQ$1,0),FALSE)</f>
        <v>0</v>
      </c>
      <c r="X193">
        <f>VLOOKUP($B193,'Tillförd energi'!$B$1:$AS$566,MATCH(X$1,'Tillförd energi'!$B$1:$AQ$1,0),FALSE)</f>
        <v>0</v>
      </c>
      <c r="Y193">
        <f>VLOOKUP($B193,'Tillförd energi'!$B$1:$AS$566,MATCH(Y$1,'Tillförd energi'!$B$1:$AQ$1,0),FALSE)</f>
        <v>0</v>
      </c>
      <c r="Z193">
        <f>VLOOKUP($B193,'Tillförd energi'!$B$1:$AS$566,MATCH(Z$1,'Tillförd energi'!$B$1:$AQ$1,0),FALSE)</f>
        <v>0</v>
      </c>
      <c r="AA193">
        <f>VLOOKUP($B193,'Tillförd energi'!$B$1:$AS$566,MATCH(AA$1,'Tillförd energi'!$B$1:$AQ$1,0),FALSE)</f>
        <v>0</v>
      </c>
      <c r="AB193">
        <f>VLOOKUP($B193,'Tillförd energi'!$B$1:$AS$566,MATCH(AB$1,'Tillförd energi'!$B$1:$AQ$1,0),FALSE)</f>
        <v>0</v>
      </c>
      <c r="AC193">
        <f>VLOOKUP($B193,'Tillförd energi'!$B$1:$AS$566,MATCH(AC$1,'Tillförd energi'!$B$1:$AQ$1,0),FALSE)</f>
        <v>1.6</v>
      </c>
      <c r="AD193">
        <f>VLOOKUP($B193,'Tillförd energi'!$B$1:$AS$566,MATCH(AD$1,'Tillförd energi'!$B$1:$AQ$1,0),FALSE)</f>
        <v>0</v>
      </c>
      <c r="AE193">
        <f>VLOOKUP($B193,'Tillförd energi'!$B$1:$AS$566,MATCH(AE$1,'Tillförd energi'!$B$1:$AQ$1,0),FALSE)</f>
        <v>0</v>
      </c>
      <c r="AF193">
        <f>VLOOKUP($B193,'Tillförd energi'!$B$1:$AS$566,MATCH(AF$1,'Tillförd energi'!$B$1:$AQ$1,0),FALSE)</f>
        <v>0.29799999999999999</v>
      </c>
      <c r="AG193">
        <f>IFERROR(VLOOKUP(B193,Miljö!$B$1:$S$476,9,FALSE)/1,0)</f>
        <v>0</v>
      </c>
      <c r="AI193">
        <f t="shared" si="24"/>
        <v>11.998000000000001</v>
      </c>
      <c r="AJ193">
        <f t="shared" si="25"/>
        <v>11.998000000000001</v>
      </c>
      <c r="AK193">
        <f>IF(ISERROR(1/VLOOKUP($B193,Leveranser!$B$1:$S$500,MATCH("såld värme (gwh)",Leveranser!$B$1:$S$1,0),FALSE)),"",VLOOKUP($B193,Leveranser!$B$1:$S$500,MATCH("såld värme (gwh)",Leveranser!$B$1:$S$1,0),FALSE))</f>
        <v>9.6</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37">
        <f t="shared" si="26"/>
        <v>0.8001333555592598</v>
      </c>
      <c r="AP193" t="str">
        <f>VLOOKUP($B193,Miljövärden!$B$1:$H$446,7,FALSE)</f>
        <v>Ja</v>
      </c>
      <c r="AQ193" t="str">
        <f>VLOOKUP($B193,Miljövärden!$B$1:$H$446,6,FALSE)</f>
        <v>Nej</v>
      </c>
      <c r="AU193">
        <f t="shared" si="19"/>
        <v>0.29799999999999999</v>
      </c>
      <c r="AV193">
        <f t="shared" si="20"/>
        <v>0</v>
      </c>
      <c r="AW193">
        <f t="shared" si="21"/>
        <v>9.8000000000000007</v>
      </c>
      <c r="AX193">
        <f t="shared" si="22"/>
        <v>0</v>
      </c>
      <c r="AZ193">
        <f t="shared" si="23"/>
        <v>9.8000000000000007</v>
      </c>
    </row>
    <row r="194" spans="1:52" customFormat="1" x14ac:dyDescent="0.25">
      <c r="A194" s="2" t="s">
        <v>310</v>
      </c>
      <c r="B194" s="2" t="s">
        <v>313</v>
      </c>
      <c r="C194">
        <f>VLOOKUP($B194,'Tillförd energi'!$B$1:$AS$566,MATCH(C$1,'Tillförd energi'!$B$1:$AQ$1,0),FALSE)</f>
        <v>0</v>
      </c>
      <c r="D194">
        <f>VLOOKUP($B194,'Tillförd energi'!$B$1:$AS$566,MATCH(D$1,'Tillförd energi'!$B$1:$AQ$1,0),FALSE)</f>
        <v>0.03</v>
      </c>
      <c r="E194">
        <f>VLOOKUP($B194,'Tillförd energi'!$B$1:$AS$566,MATCH(E$1,'Tillförd energi'!$B$1:$AQ$1,0),FALSE)</f>
        <v>0</v>
      </c>
      <c r="F194">
        <f>VLOOKUP($B194,'Tillförd energi'!$B$1:$AS$566,MATCH(F$1,'Tillförd energi'!$B$1:$AQ$1,0),FALSE)</f>
        <v>0</v>
      </c>
      <c r="G194">
        <f>VLOOKUP($B194,'Tillförd energi'!$B$1:$AS$566,MATCH(G$1,'Tillförd energi'!$B$1:$AQ$1,0),FALSE)</f>
        <v>0</v>
      </c>
      <c r="H194">
        <f>VLOOKUP($B194,'Tillförd energi'!$B$1:$AS$566,MATCH(H$1,'Tillförd energi'!$B$1:$AQ$1,0),FALSE)</f>
        <v>0</v>
      </c>
      <c r="I194">
        <f>VLOOKUP($B194,'Tillförd energi'!$B$1:$AS$566,MATCH(I$1,'Tillförd energi'!$B$1:$AQ$1,0),FALSE)</f>
        <v>0</v>
      </c>
      <c r="J194">
        <f>VLOOKUP($B194,'Tillförd energi'!$B$1:$AS$566,MATCH(J$1,'Tillförd energi'!$B$1:$AQ$1,0),FALSE)</f>
        <v>0</v>
      </c>
      <c r="K194">
        <v>0</v>
      </c>
      <c r="L194">
        <f>VLOOKUP($B194,'Tillförd energi'!$B$1:$AS$566,MATCH(L$1,'Tillförd energi'!$B$1:$AQ$1,0),FALSE)</f>
        <v>0</v>
      </c>
      <c r="M194">
        <f>VLOOKUP($B194,'Tillförd energi'!$B$1:$AS$566,MATCH(M$1,'Tillförd energi'!$B$1:$AQ$1,0),FALSE)</f>
        <v>5.8</v>
      </c>
      <c r="N194">
        <f>VLOOKUP($B194,'Tillförd energi'!$B$1:$AS$566,MATCH(N$1,'Tillförd energi'!$B$1:$AQ$1,0),FALSE)</f>
        <v>57.3</v>
      </c>
      <c r="O194">
        <f>VLOOKUP($B194,'Tillförd energi'!$B$1:$AS$566,MATCH(O$1,'Tillförd energi'!$B$1:$AQ$1,0),FALSE)</f>
        <v>3.3</v>
      </c>
      <c r="P194">
        <f>VLOOKUP($B194,'Tillförd energi'!$B$1:$AS$566,MATCH(P$1,'Tillförd energi'!$B$1:$AQ$1,0),FALSE)</f>
        <v>0</v>
      </c>
      <c r="Q194">
        <f>VLOOKUP($B194,'Tillförd energi'!$B$1:$AS$566,MATCH(Q$1,'Tillförd energi'!$B$1:$AQ$1,0),FALSE)</f>
        <v>0</v>
      </c>
      <c r="R194">
        <f>VLOOKUP($B194,'Tillförd energi'!$B$1:$AS$566,MATCH(R$1,'Tillförd energi'!$B$1:$AQ$1,0),FALSE)</f>
        <v>0</v>
      </c>
      <c r="S194">
        <f>VLOOKUP($B194,'Tillförd energi'!$B$1:$AS$566,MATCH(S$1,'Tillförd energi'!$B$1:$AQ$1,0),FALSE)</f>
        <v>0</v>
      </c>
      <c r="T194">
        <f>VLOOKUP($B194,'Tillförd energi'!$B$1:$AS$566,MATCH(T$1,'Tillförd energi'!$B$1:$AQ$1,0),FALSE)</f>
        <v>0</v>
      </c>
      <c r="U194">
        <f>VLOOKUP($B194,'Tillförd energi'!$B$1:$AS$566,MATCH(U$1,'Tillförd energi'!$B$1:$AQ$1,0),FALSE)</f>
        <v>0</v>
      </c>
      <c r="V194">
        <f>VLOOKUP($B194,'Tillförd energi'!$B$1:$AS$566,MATCH(V$1,'Tillförd energi'!$B$1:$AQ$1,0),FALSE)</f>
        <v>0</v>
      </c>
      <c r="W194">
        <f>VLOOKUP($B194,'Tillförd energi'!$B$1:$AS$566,MATCH(W$1,'Tillförd energi'!$B$1:$AQ$1,0),FALSE)</f>
        <v>0</v>
      </c>
      <c r="X194">
        <f>VLOOKUP($B194,'Tillförd energi'!$B$1:$AS$566,MATCH(X$1,'Tillförd energi'!$B$1:$AQ$1,0),FALSE)</f>
        <v>0</v>
      </c>
      <c r="Y194">
        <f>VLOOKUP($B194,'Tillförd energi'!$B$1:$AS$566,MATCH(Y$1,'Tillförd energi'!$B$1:$AQ$1,0),FALSE)</f>
        <v>0</v>
      </c>
      <c r="Z194">
        <f>VLOOKUP($B194,'Tillförd energi'!$B$1:$AS$566,MATCH(Z$1,'Tillförd energi'!$B$1:$AQ$1,0),FALSE)</f>
        <v>0</v>
      </c>
      <c r="AA194">
        <f>VLOOKUP($B194,'Tillförd energi'!$B$1:$AS$566,MATCH(AA$1,'Tillförd energi'!$B$1:$AQ$1,0),FALSE)</f>
        <v>0</v>
      </c>
      <c r="AB194">
        <f>VLOOKUP($B194,'Tillförd energi'!$B$1:$AS$566,MATCH(AB$1,'Tillförd energi'!$B$1:$AQ$1,0),FALSE)</f>
        <v>0</v>
      </c>
      <c r="AC194">
        <f>VLOOKUP($B194,'Tillförd energi'!$B$1:$AS$566,MATCH(AC$1,'Tillförd energi'!$B$1:$AQ$1,0),FALSE)</f>
        <v>10.6</v>
      </c>
      <c r="AD194">
        <f>VLOOKUP($B194,'Tillförd energi'!$B$1:$AS$566,MATCH(AD$1,'Tillförd energi'!$B$1:$AQ$1,0),FALSE)</f>
        <v>0</v>
      </c>
      <c r="AE194">
        <f>VLOOKUP($B194,'Tillförd energi'!$B$1:$AS$566,MATCH(AE$1,'Tillförd energi'!$B$1:$AQ$1,0),FALSE)</f>
        <v>0</v>
      </c>
      <c r="AF194">
        <f>VLOOKUP($B194,'Tillförd energi'!$B$1:$AS$566,MATCH(AF$1,'Tillförd energi'!$B$1:$AQ$1,0),FALSE)</f>
        <v>2.206</v>
      </c>
      <c r="AG194">
        <f>IFERROR(VLOOKUP(B194,Miljö!$B$1:$S$476,9,FALSE)/1,0)</f>
        <v>0</v>
      </c>
      <c r="AI194">
        <f t="shared" si="24"/>
        <v>79.23599999999999</v>
      </c>
      <c r="AJ194">
        <f t="shared" si="25"/>
        <v>79.23599999999999</v>
      </c>
      <c r="AK194">
        <f>IF(ISERROR(1/VLOOKUP($B194,Leveranser!$B$1:$S$500,MATCH("såld värme (gwh)",Leveranser!$B$1:$S$1,0),FALSE)),"",VLOOKUP($B194,Leveranser!$B$1:$S$500,MATCH("såld värme (gwh)",Leveranser!$B$1:$S$1,0),FALSE))</f>
        <v>59.1</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37">
        <f t="shared" si="26"/>
        <v>0.74587308799030749</v>
      </c>
      <c r="AP194" t="str">
        <f>VLOOKUP($B194,Miljövärden!$B$1:$H$446,7,FALSE)</f>
        <v>Ja</v>
      </c>
      <c r="AQ194" t="str">
        <f>VLOOKUP($B194,Miljövärden!$B$1:$H$446,6,FALSE)</f>
        <v>Nej</v>
      </c>
      <c r="AU194">
        <f t="shared" si="19"/>
        <v>2.206</v>
      </c>
      <c r="AV194">
        <f t="shared" si="20"/>
        <v>0</v>
      </c>
      <c r="AW194">
        <f t="shared" si="21"/>
        <v>66.399999999999991</v>
      </c>
      <c r="AX194">
        <f t="shared" si="22"/>
        <v>0</v>
      </c>
      <c r="AZ194">
        <f t="shared" si="23"/>
        <v>66.399999999999991</v>
      </c>
    </row>
    <row r="195" spans="1:52" customFormat="1" x14ac:dyDescent="0.25">
      <c r="A195" s="2" t="s">
        <v>314</v>
      </c>
      <c r="B195" s="2" t="s">
        <v>315</v>
      </c>
      <c r="C195">
        <f>VLOOKUP($B195,'Tillförd energi'!$B$1:$AS$566,MATCH(C$1,'Tillförd energi'!$B$1:$AQ$1,0),FALSE)</f>
        <v>0</v>
      </c>
      <c r="D195">
        <f>VLOOKUP($B195,'Tillförd energi'!$B$1:$AS$566,MATCH(D$1,'Tillförd energi'!$B$1:$AQ$1,0),FALSE)</f>
        <v>0.2</v>
      </c>
      <c r="E195">
        <f>VLOOKUP($B195,'Tillförd energi'!$B$1:$AS$566,MATCH(E$1,'Tillförd energi'!$B$1:$AQ$1,0),FALSE)</f>
        <v>36.628100000000003</v>
      </c>
      <c r="F195">
        <f>VLOOKUP($B195,'Tillförd energi'!$B$1:$AS$566,MATCH(F$1,'Tillförd energi'!$B$1:$AQ$1,0),FALSE)</f>
        <v>0</v>
      </c>
      <c r="G195">
        <f>VLOOKUP($B195,'Tillförd energi'!$B$1:$AS$566,MATCH(G$1,'Tillförd energi'!$B$1:$AQ$1,0),FALSE)</f>
        <v>0</v>
      </c>
      <c r="H195">
        <f>VLOOKUP($B195,'Tillförd energi'!$B$1:$AS$566,MATCH(H$1,'Tillförd energi'!$B$1:$AQ$1,0),FALSE)</f>
        <v>0</v>
      </c>
      <c r="I195">
        <f>VLOOKUP($B195,'Tillförd energi'!$B$1:$AS$566,MATCH(I$1,'Tillförd energi'!$B$1:$AQ$1,0),FALSE)</f>
        <v>0</v>
      </c>
      <c r="J195">
        <f>VLOOKUP($B195,'Tillförd energi'!$B$1:$AS$566,MATCH(J$1,'Tillförd energi'!$B$1:$AQ$1,0),FALSE)</f>
        <v>0</v>
      </c>
      <c r="K195" s="11">
        <v>766.85799999999995</v>
      </c>
      <c r="L195">
        <f>VLOOKUP($B195,'Tillförd energi'!$B$1:$AS$566,MATCH(L$1,'Tillförd energi'!$B$1:$AQ$1,0),FALSE)</f>
        <v>0</v>
      </c>
      <c r="M195">
        <f>VLOOKUP($B195,'Tillförd energi'!$B$1:$AS$566,MATCH(M$1,'Tillförd energi'!$B$1:$AQ$1,0),FALSE)</f>
        <v>0</v>
      </c>
      <c r="N195">
        <f>VLOOKUP($B195,'Tillförd energi'!$B$1:$AS$566,MATCH(N$1,'Tillförd energi'!$B$1:$AQ$1,0),FALSE)</f>
        <v>0</v>
      </c>
      <c r="O195">
        <f>VLOOKUP($B195,'Tillförd energi'!$B$1:$AS$566,MATCH(O$1,'Tillförd energi'!$B$1:$AQ$1,0),FALSE)</f>
        <v>0</v>
      </c>
      <c r="P195">
        <f>VLOOKUP($B195,'Tillförd energi'!$B$1:$AS$566,MATCH(P$1,'Tillförd energi'!$B$1:$AQ$1,0),FALSE)</f>
        <v>0</v>
      </c>
      <c r="Q195">
        <f>VLOOKUP($B195,'Tillförd energi'!$B$1:$AS$566,MATCH(Q$1,'Tillförd energi'!$B$1:$AQ$1,0),FALSE)</f>
        <v>0</v>
      </c>
      <c r="R195">
        <f>VLOOKUP($B195,'Tillförd energi'!$B$1:$AS$566,MATCH(R$1,'Tillförd energi'!$B$1:$AQ$1,0),FALSE)</f>
        <v>15.5</v>
      </c>
      <c r="S195">
        <f>VLOOKUP($B195,'Tillförd energi'!$B$1:$AS$566,MATCH(S$1,'Tillförd energi'!$B$1:$AQ$1,0),FALSE)</f>
        <v>0</v>
      </c>
      <c r="T195">
        <f>VLOOKUP($B195,'Tillförd energi'!$B$1:$AS$566,MATCH(T$1,'Tillförd energi'!$B$1:$AQ$1,0),FALSE)</f>
        <v>0</v>
      </c>
      <c r="U195">
        <f>VLOOKUP($B195,'Tillförd energi'!$B$1:$AS$566,MATCH(U$1,'Tillförd energi'!$B$1:$AQ$1,0),FALSE)</f>
        <v>0</v>
      </c>
      <c r="V195">
        <f>VLOOKUP($B195,'Tillförd energi'!$B$1:$AS$566,MATCH(V$1,'Tillförd energi'!$B$1:$AQ$1,0),FALSE)</f>
        <v>0</v>
      </c>
      <c r="W195">
        <f>VLOOKUP($B195,'Tillförd energi'!$B$1:$AS$566,MATCH(W$1,'Tillförd energi'!$B$1:$AQ$1,0),FALSE)</f>
        <v>0</v>
      </c>
      <c r="X195">
        <f>VLOOKUP($B195,'Tillförd energi'!$B$1:$AS$566,MATCH(X$1,'Tillförd energi'!$B$1:$AQ$1,0),FALSE)</f>
        <v>0</v>
      </c>
      <c r="Y195">
        <f>VLOOKUP($B195,'Tillförd energi'!$B$1:$AS$566,MATCH(Y$1,'Tillförd energi'!$B$1:$AQ$1,0),FALSE)</f>
        <v>0</v>
      </c>
      <c r="Z195">
        <f>VLOOKUP($B195,'Tillförd energi'!$B$1:$AS$566,MATCH(Z$1,'Tillförd energi'!$B$1:$AQ$1,0),FALSE)</f>
        <v>8.3000000000000007</v>
      </c>
      <c r="AA195">
        <f>VLOOKUP($B195,'Tillförd energi'!$B$1:$AS$566,MATCH(AA$1,'Tillförd energi'!$B$1:$AQ$1,0),FALSE)</f>
        <v>0</v>
      </c>
      <c r="AB195">
        <f>VLOOKUP($B195,'Tillförd energi'!$B$1:$AS$566,MATCH(AB$1,'Tillförd energi'!$B$1:$AQ$1,0),FALSE)</f>
        <v>0</v>
      </c>
      <c r="AC195">
        <f>VLOOKUP($B195,'Tillförd energi'!$B$1:$AS$566,MATCH(AC$1,'Tillförd energi'!$B$1:$AQ$1,0),FALSE)</f>
        <v>0</v>
      </c>
      <c r="AD195" s="11">
        <v>0</v>
      </c>
      <c r="AE195">
        <f>VLOOKUP($B195,'Tillförd energi'!$B$1:$AS$566,MATCH(AE$1,'Tillförd energi'!$B$1:$AQ$1,0),FALSE)</f>
        <v>0</v>
      </c>
      <c r="AF195">
        <f>VLOOKUP($B195,'Tillförd energi'!$B$1:$AS$566,MATCH(AF$1,'Tillförd energi'!$B$1:$AQ$1,0),FALSE)</f>
        <v>28.7</v>
      </c>
      <c r="AG195">
        <f>IFERROR(VLOOKUP(B195,Miljö!$B$1:$S$476,9,FALSE)/1,0)</f>
        <v>0</v>
      </c>
      <c r="AI195">
        <f t="shared" si="24"/>
        <v>856.1860999999999</v>
      </c>
      <c r="AJ195">
        <f t="shared" si="25"/>
        <v>856.1860999999999</v>
      </c>
      <c r="AK195">
        <f>IF(ISERROR(1/VLOOKUP($B195,Leveranser!$B$1:$S$500,MATCH("såld värme (gwh)",Leveranser!$B$1:$S$1,0),FALSE)),"",VLOOKUP($B195,Leveranser!$B$1:$S$500,MATCH("såld värme (gwh)",Leveranser!$B$1:$S$1,0),FALSE))</f>
        <v>714.8</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37">
        <f t="shared" si="26"/>
        <v>0.83486522381057116</v>
      </c>
      <c r="AP195" t="str">
        <f>VLOOKUP($B195,Miljövärden!$B$1:$H$446,7,FALSE)</f>
        <v>Ja</v>
      </c>
      <c r="AQ195" t="str">
        <f>VLOOKUP($B195,Miljövärden!$B$1:$H$446,6,FALSE)</f>
        <v>Ja</v>
      </c>
      <c r="AU195">
        <f t="shared" ref="AU195:AU258" si="27">Z195+AA195+AF195</f>
        <v>37</v>
      </c>
      <c r="AV195">
        <f t="shared" ref="AV195:AV258" si="28">X195</f>
        <v>0</v>
      </c>
      <c r="AW195">
        <f t="shared" ref="AW195:AW258" si="29">M195+N195+O195+P195+Q195</f>
        <v>0</v>
      </c>
      <c r="AX195">
        <f t="shared" ref="AX195:AX258" si="30">R195+S195+T195+U195</f>
        <v>15.5</v>
      </c>
      <c r="AZ195">
        <f t="shared" ref="AZ195:AZ258" si="31">L195+M195+N195+O195+P195+Q195+R195+S195+T195+U195+V195+W195+X195</f>
        <v>15.5</v>
      </c>
    </row>
    <row r="196" spans="1:52" customFormat="1" x14ac:dyDescent="0.25">
      <c r="A196" s="2" t="s">
        <v>314</v>
      </c>
      <c r="B196" s="2" t="s">
        <v>316</v>
      </c>
      <c r="C196">
        <f>VLOOKUP($B196,'Tillförd energi'!$B$1:$AS$566,MATCH(C$1,'Tillförd energi'!$B$1:$AQ$1,0),FALSE)</f>
        <v>0</v>
      </c>
      <c r="D196">
        <f>VLOOKUP($B196,'Tillförd energi'!$B$1:$AS$566,MATCH(D$1,'Tillförd energi'!$B$1:$AQ$1,0),FALSE)</f>
        <v>0.9</v>
      </c>
      <c r="E196">
        <f>VLOOKUP($B196,'Tillförd energi'!$B$1:$AS$566,MATCH(E$1,'Tillförd energi'!$B$1:$AQ$1,0),FALSE)</f>
        <v>0</v>
      </c>
      <c r="F196">
        <f>VLOOKUP($B196,'Tillförd energi'!$B$1:$AS$566,MATCH(F$1,'Tillförd energi'!$B$1:$AQ$1,0),FALSE)</f>
        <v>0</v>
      </c>
      <c r="G196">
        <f>VLOOKUP($B196,'Tillförd energi'!$B$1:$AS$566,MATCH(G$1,'Tillförd energi'!$B$1:$AQ$1,0),FALSE)</f>
        <v>0</v>
      </c>
      <c r="H196">
        <f>VLOOKUP($B196,'Tillförd energi'!$B$1:$AS$566,MATCH(H$1,'Tillförd energi'!$B$1:$AQ$1,0),FALSE)</f>
        <v>0</v>
      </c>
      <c r="I196">
        <f>VLOOKUP($B196,'Tillförd energi'!$B$1:$AS$566,MATCH(I$1,'Tillförd energi'!$B$1:$AQ$1,0),FALSE)</f>
        <v>0</v>
      </c>
      <c r="J196">
        <f>VLOOKUP($B196,'Tillförd energi'!$B$1:$AS$566,MATCH(J$1,'Tillförd energi'!$B$1:$AQ$1,0),FALSE)</f>
        <v>0</v>
      </c>
      <c r="K196">
        <v>0</v>
      </c>
      <c r="L196">
        <f>VLOOKUP($B196,'Tillförd energi'!$B$1:$AS$566,MATCH(L$1,'Tillförd energi'!$B$1:$AQ$1,0),FALSE)</f>
        <v>0</v>
      </c>
      <c r="M196">
        <f>VLOOKUP($B196,'Tillförd energi'!$B$1:$AS$566,MATCH(M$1,'Tillförd energi'!$B$1:$AQ$1,0),FALSE)</f>
        <v>0</v>
      </c>
      <c r="N196">
        <f>VLOOKUP($B196,'Tillförd energi'!$B$1:$AS$566,MATCH(N$1,'Tillförd energi'!$B$1:$AQ$1,0),FALSE)</f>
        <v>0.5</v>
      </c>
      <c r="O196">
        <f>VLOOKUP($B196,'Tillförd energi'!$B$1:$AS$566,MATCH(O$1,'Tillförd energi'!$B$1:$AQ$1,0),FALSE)</f>
        <v>0</v>
      </c>
      <c r="P196">
        <f>VLOOKUP($B196,'Tillförd energi'!$B$1:$AS$566,MATCH(P$1,'Tillförd energi'!$B$1:$AQ$1,0),FALSE)</f>
        <v>15.1</v>
      </c>
      <c r="Q196">
        <f>VLOOKUP($B196,'Tillförd energi'!$B$1:$AS$566,MATCH(Q$1,'Tillförd energi'!$B$1:$AQ$1,0),FALSE)</f>
        <v>0</v>
      </c>
      <c r="R196">
        <f>VLOOKUP($B196,'Tillförd energi'!$B$1:$AS$566,MATCH(R$1,'Tillförd energi'!$B$1:$AQ$1,0),FALSE)</f>
        <v>11.9</v>
      </c>
      <c r="S196">
        <f>VLOOKUP($B196,'Tillförd energi'!$B$1:$AS$566,MATCH(S$1,'Tillförd energi'!$B$1:$AQ$1,0),FALSE)</f>
        <v>0</v>
      </c>
      <c r="T196">
        <f>VLOOKUP($B196,'Tillförd energi'!$B$1:$AS$566,MATCH(T$1,'Tillförd energi'!$B$1:$AQ$1,0),FALSE)</f>
        <v>0</v>
      </c>
      <c r="U196">
        <f>VLOOKUP($B196,'Tillförd energi'!$B$1:$AS$566,MATCH(U$1,'Tillförd energi'!$B$1:$AQ$1,0),FALSE)</f>
        <v>0</v>
      </c>
      <c r="V196">
        <f>VLOOKUP($B196,'Tillförd energi'!$B$1:$AS$566,MATCH(V$1,'Tillförd energi'!$B$1:$AQ$1,0),FALSE)</f>
        <v>0</v>
      </c>
      <c r="W196">
        <f>VLOOKUP($B196,'Tillförd energi'!$B$1:$AS$566,MATCH(W$1,'Tillförd energi'!$B$1:$AQ$1,0),FALSE)</f>
        <v>0</v>
      </c>
      <c r="X196">
        <f>VLOOKUP($B196,'Tillförd energi'!$B$1:$AS$566,MATCH(X$1,'Tillförd energi'!$B$1:$AQ$1,0),FALSE)</f>
        <v>0</v>
      </c>
      <c r="Y196">
        <f>VLOOKUP($B196,'Tillförd energi'!$B$1:$AS$566,MATCH(Y$1,'Tillförd energi'!$B$1:$AQ$1,0),FALSE)</f>
        <v>0</v>
      </c>
      <c r="Z196">
        <f>VLOOKUP($B196,'Tillförd energi'!$B$1:$AS$566,MATCH(Z$1,'Tillförd energi'!$B$1:$AQ$1,0),FALSE)</f>
        <v>0</v>
      </c>
      <c r="AA196">
        <f>VLOOKUP($B196,'Tillförd energi'!$B$1:$AS$566,MATCH(AA$1,'Tillförd energi'!$B$1:$AQ$1,0),FALSE)</f>
        <v>0</v>
      </c>
      <c r="AB196">
        <f>VLOOKUP($B196,'Tillförd energi'!$B$1:$AS$566,MATCH(AB$1,'Tillförd energi'!$B$1:$AQ$1,0),FALSE)</f>
        <v>0</v>
      </c>
      <c r="AC196">
        <f>VLOOKUP($B196,'Tillförd energi'!$B$1:$AS$566,MATCH(AC$1,'Tillförd energi'!$B$1:$AQ$1,0),FALSE)</f>
        <v>0</v>
      </c>
      <c r="AD196">
        <f>VLOOKUP($B196,'Tillförd energi'!$B$1:$AS$566,MATCH(AD$1,'Tillförd energi'!$B$1:$AQ$1,0),FALSE)</f>
        <v>0</v>
      </c>
      <c r="AE196">
        <f>VLOOKUP($B196,'Tillförd energi'!$B$1:$AS$566,MATCH(AE$1,'Tillförd energi'!$B$1:$AQ$1,0),FALSE)</f>
        <v>0</v>
      </c>
      <c r="AF196">
        <f>VLOOKUP($B196,'Tillförd energi'!$B$1:$AS$566,MATCH(AF$1,'Tillförd energi'!$B$1:$AQ$1,0),FALSE)</f>
        <v>0.49</v>
      </c>
      <c r="AG196">
        <f>IFERROR(VLOOKUP(B196,Miljö!$B$1:$S$476,9,FALSE)/1,0)</f>
        <v>0</v>
      </c>
      <c r="AI196">
        <f t="shared" si="24"/>
        <v>28.889999999999997</v>
      </c>
      <c r="AJ196">
        <f t="shared" si="25"/>
        <v>28.889999999999997</v>
      </c>
      <c r="AK196">
        <f>IF(ISERROR(1/VLOOKUP($B196,Leveranser!$B$1:$S$500,MATCH("såld värme (gwh)",Leveranser!$B$1:$S$1,0),FALSE)),"",VLOOKUP($B196,Leveranser!$B$1:$S$500,MATCH("såld värme (gwh)",Leveranser!$B$1:$S$1,0),FALSE))</f>
        <v>20.5</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37">
        <f t="shared" si="26"/>
        <v>0.70958809276566293</v>
      </c>
      <c r="AP196" t="str">
        <f>VLOOKUP($B196,Miljövärden!$B$1:$H$446,7,FALSE)</f>
        <v>Ja</v>
      </c>
      <c r="AQ196" t="str">
        <f>VLOOKUP($B196,Miljövärden!$B$1:$H$446,6,FALSE)</f>
        <v>Ja</v>
      </c>
      <c r="AU196">
        <f t="shared" si="27"/>
        <v>0.49</v>
      </c>
      <c r="AV196">
        <f t="shared" si="28"/>
        <v>0</v>
      </c>
      <c r="AW196">
        <f t="shared" si="29"/>
        <v>15.6</v>
      </c>
      <c r="AX196">
        <f t="shared" si="30"/>
        <v>11.9</v>
      </c>
      <c r="AZ196">
        <f t="shared" si="31"/>
        <v>27.5</v>
      </c>
    </row>
    <row r="197" spans="1:52" customFormat="1" x14ac:dyDescent="0.25">
      <c r="A197" s="2" t="s">
        <v>317</v>
      </c>
      <c r="B197" s="13" t="s">
        <v>1022</v>
      </c>
      <c r="C197">
        <f>VLOOKUP($B197,'Tillförd energi'!$B$1:$AS$566,MATCH(C$1,'Tillförd energi'!$B$1:$AQ$1,0),FALSE)</f>
        <v>0</v>
      </c>
      <c r="D197">
        <f>VLOOKUP($B197,'Tillförd energi'!$B$1:$AS$566,MATCH(D$1,'Tillförd energi'!$B$1:$AQ$1,0),FALSE)</f>
        <v>0</v>
      </c>
      <c r="E197">
        <f>VLOOKUP($B197,'Tillförd energi'!$B$1:$AS$566,MATCH(E$1,'Tillförd energi'!$B$1:$AQ$1,0),FALSE)</f>
        <v>0</v>
      </c>
      <c r="F197">
        <f>VLOOKUP($B197,'Tillförd energi'!$B$1:$AS$566,MATCH(F$1,'Tillförd energi'!$B$1:$AQ$1,0),FALSE)</f>
        <v>0</v>
      </c>
      <c r="G197">
        <f>VLOOKUP($B197,'Tillförd energi'!$B$1:$AS$566,MATCH(G$1,'Tillförd energi'!$B$1:$AQ$1,0),FALSE)</f>
        <v>0</v>
      </c>
      <c r="H197">
        <f>VLOOKUP($B197,'Tillförd energi'!$B$1:$AS$566,MATCH(H$1,'Tillförd energi'!$B$1:$AQ$1,0),FALSE)</f>
        <v>0</v>
      </c>
      <c r="I197">
        <f>VLOOKUP($B197,'Tillförd energi'!$B$1:$AS$566,MATCH(I$1,'Tillförd energi'!$B$1:$AQ$1,0),FALSE)</f>
        <v>0</v>
      </c>
      <c r="J197">
        <f>VLOOKUP($B197,'Tillförd energi'!$B$1:$AS$566,MATCH(J$1,'Tillförd energi'!$B$1:$AQ$1,0),FALSE)</f>
        <v>0</v>
      </c>
      <c r="K197">
        <v>0</v>
      </c>
      <c r="L197">
        <f>VLOOKUP($B197,'Tillförd energi'!$B$1:$AS$566,MATCH(L$1,'Tillförd energi'!$B$1:$AQ$1,0),FALSE)</f>
        <v>0</v>
      </c>
      <c r="M197">
        <f>VLOOKUP($B197,'Tillförd energi'!$B$1:$AS$566,MATCH(M$1,'Tillförd energi'!$B$1:$AQ$1,0),FALSE)</f>
        <v>0</v>
      </c>
      <c r="N197">
        <f>VLOOKUP($B197,'Tillförd energi'!$B$1:$AS$566,MATCH(N$1,'Tillförd energi'!$B$1:$AQ$1,0),FALSE)</f>
        <v>0</v>
      </c>
      <c r="O197">
        <f>VLOOKUP($B197,'Tillförd energi'!$B$1:$AS$566,MATCH(O$1,'Tillförd energi'!$B$1:$AQ$1,0),FALSE)</f>
        <v>0</v>
      </c>
      <c r="P197">
        <f>VLOOKUP($B197,'Tillförd energi'!$B$1:$AS$566,MATCH(P$1,'Tillförd energi'!$B$1:$AQ$1,0),FALSE)</f>
        <v>0</v>
      </c>
      <c r="Q197">
        <f>VLOOKUP($B197,'Tillförd energi'!$B$1:$AS$566,MATCH(Q$1,'Tillförd energi'!$B$1:$AQ$1,0),FALSE)</f>
        <v>0</v>
      </c>
      <c r="R197">
        <f>VLOOKUP($B197,'Tillförd energi'!$B$1:$AS$566,MATCH(R$1,'Tillförd energi'!$B$1:$AQ$1,0),FALSE)</f>
        <v>0</v>
      </c>
      <c r="S197">
        <f>VLOOKUP($B197,'Tillförd energi'!$B$1:$AS$566,MATCH(S$1,'Tillförd energi'!$B$1:$AQ$1,0),FALSE)</f>
        <v>0</v>
      </c>
      <c r="T197">
        <f>VLOOKUP($B197,'Tillförd energi'!$B$1:$AS$566,MATCH(T$1,'Tillförd energi'!$B$1:$AQ$1,0),FALSE)</f>
        <v>0</v>
      </c>
      <c r="U197">
        <f>VLOOKUP($B197,'Tillförd energi'!$B$1:$AS$566,MATCH(U$1,'Tillförd energi'!$B$1:$AQ$1,0),FALSE)</f>
        <v>0</v>
      </c>
      <c r="V197">
        <f>VLOOKUP($B197,'Tillförd energi'!$B$1:$AS$566,MATCH(V$1,'Tillförd energi'!$B$1:$AQ$1,0),FALSE)</f>
        <v>0</v>
      </c>
      <c r="W197">
        <f>VLOOKUP($B197,'Tillförd energi'!$B$1:$AS$566,MATCH(W$1,'Tillförd energi'!$B$1:$AQ$1,0),FALSE)</f>
        <v>0</v>
      </c>
      <c r="X197">
        <f>VLOOKUP($B197,'Tillförd energi'!$B$1:$AS$566,MATCH(X$1,'Tillförd energi'!$B$1:$AQ$1,0),FALSE)</f>
        <v>0</v>
      </c>
      <c r="Y197">
        <f>VLOOKUP($B197,'Tillförd energi'!$B$1:$AS$566,MATCH(Y$1,'Tillförd energi'!$B$1:$AQ$1,0),FALSE)</f>
        <v>0</v>
      </c>
      <c r="Z197">
        <f>VLOOKUP($B197,'Tillförd energi'!$B$1:$AS$566,MATCH(Z$1,'Tillförd energi'!$B$1:$AQ$1,0),FALSE)</f>
        <v>0</v>
      </c>
      <c r="AA197">
        <f>VLOOKUP($B197,'Tillförd energi'!$B$1:$AS$566,MATCH(AA$1,'Tillförd energi'!$B$1:$AQ$1,0),FALSE)</f>
        <v>0</v>
      </c>
      <c r="AB197">
        <f>VLOOKUP($B197,'Tillförd energi'!$B$1:$AS$566,MATCH(AB$1,'Tillförd energi'!$B$1:$AQ$1,0),FALSE)</f>
        <v>0</v>
      </c>
      <c r="AC197">
        <f>VLOOKUP($B197,'Tillförd energi'!$B$1:$AS$566,MATCH(AC$1,'Tillförd energi'!$B$1:$AQ$1,0),FALSE)</f>
        <v>0</v>
      </c>
      <c r="AD197">
        <f>VLOOKUP($B197,'Tillförd energi'!$B$1:$AS$566,MATCH(AD$1,'Tillförd energi'!$B$1:$AQ$1,0),FALSE)</f>
        <v>0</v>
      </c>
      <c r="AE197">
        <f>VLOOKUP($B197,'Tillförd energi'!$B$1:$AS$566,MATCH(AE$1,'Tillförd energi'!$B$1:$AQ$1,0),FALSE)</f>
        <v>0</v>
      </c>
      <c r="AF197">
        <f>VLOOKUP($B197,'Tillförd energi'!$B$1:$AS$566,MATCH(AF$1,'Tillförd energi'!$B$1:$AQ$1,0),FALSE)</f>
        <v>0</v>
      </c>
      <c r="AG197">
        <f>IFERROR(VLOOKUP(B197,Miljö!$B$1:$S$476,9,FALSE)/1,0)</f>
        <v>0</v>
      </c>
      <c r="AI197">
        <f t="shared" si="24"/>
        <v>0</v>
      </c>
      <c r="AJ197">
        <f t="shared" si="25"/>
        <v>0</v>
      </c>
      <c r="AK197" t="str">
        <f>IF(ISERROR(1/VLOOKUP($B197,Leveranser!$B$1:$S$500,MATCH("såld värme (gwh)",Leveranser!$B$1:$S$1,0),FALSE)),"",VLOOKUP($B197,Leveranser!$B$1:$S$500,MATCH("såld värme (gwh)",Leveranser!$B$1:$S$1,0),FALSE))</f>
        <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37" t="str">
        <f t="shared" si="26"/>
        <v/>
      </c>
      <c r="AP197" t="str">
        <f>VLOOKUP($B197,Miljövärden!$B$1:$H$446,7,FALSE)</f>
        <v>Nej</v>
      </c>
      <c r="AQ197" t="str">
        <f>VLOOKUP($B197,Miljövärden!$B$1:$H$446,6,FALSE)</f>
        <v>Nej</v>
      </c>
      <c r="AU197">
        <f t="shared" si="27"/>
        <v>0</v>
      </c>
      <c r="AV197">
        <f t="shared" si="28"/>
        <v>0</v>
      </c>
      <c r="AW197">
        <f t="shared" si="29"/>
        <v>0</v>
      </c>
      <c r="AX197">
        <f t="shared" si="30"/>
        <v>0</v>
      </c>
      <c r="AZ197">
        <f t="shared" si="31"/>
        <v>0</v>
      </c>
    </row>
    <row r="198" spans="1:52" customFormat="1" x14ac:dyDescent="0.25">
      <c r="A198" s="2" t="s">
        <v>319</v>
      </c>
      <c r="B198" s="2" t="s">
        <v>320</v>
      </c>
      <c r="C198">
        <f>VLOOKUP($B198,'Tillförd energi'!$B$1:$AS$566,MATCH(C$1,'Tillförd energi'!$B$1:$AQ$1,0),FALSE)</f>
        <v>0</v>
      </c>
      <c r="D198">
        <f>VLOOKUP($B198,'Tillförd energi'!$B$1:$AS$566,MATCH(D$1,'Tillförd energi'!$B$1:$AQ$1,0),FALSE)</f>
        <v>0.11</v>
      </c>
      <c r="E198">
        <f>VLOOKUP($B198,'Tillförd energi'!$B$1:$AS$566,MATCH(E$1,'Tillförd energi'!$B$1:$AQ$1,0),FALSE)</f>
        <v>0</v>
      </c>
      <c r="F198">
        <f>VLOOKUP($B198,'Tillförd energi'!$B$1:$AS$566,MATCH(F$1,'Tillförd energi'!$B$1:$AQ$1,0),FALSE)</f>
        <v>0</v>
      </c>
      <c r="G198">
        <f>VLOOKUP($B198,'Tillförd energi'!$B$1:$AS$566,MATCH(G$1,'Tillförd energi'!$B$1:$AQ$1,0),FALSE)</f>
        <v>0</v>
      </c>
      <c r="H198">
        <f>VLOOKUP($B198,'Tillförd energi'!$B$1:$AS$566,MATCH(H$1,'Tillförd energi'!$B$1:$AQ$1,0),FALSE)</f>
        <v>0</v>
      </c>
      <c r="I198">
        <f>VLOOKUP($B198,'Tillförd energi'!$B$1:$AS$566,MATCH(I$1,'Tillförd energi'!$B$1:$AQ$1,0),FALSE)</f>
        <v>0</v>
      </c>
      <c r="J198">
        <f>VLOOKUP($B198,'Tillförd energi'!$B$1:$AS$566,MATCH(J$1,'Tillförd energi'!$B$1:$AQ$1,0),FALSE)</f>
        <v>0</v>
      </c>
      <c r="K198">
        <v>0</v>
      </c>
      <c r="L198">
        <f>VLOOKUP($B198,'Tillförd energi'!$B$1:$AS$566,MATCH(L$1,'Tillförd energi'!$B$1:$AQ$1,0),FALSE)</f>
        <v>0</v>
      </c>
      <c r="M198">
        <f>VLOOKUP($B198,'Tillförd energi'!$B$1:$AS$566,MATCH(M$1,'Tillförd energi'!$B$1:$AQ$1,0),FALSE)</f>
        <v>0</v>
      </c>
      <c r="N198">
        <f>VLOOKUP($B198,'Tillförd energi'!$B$1:$AS$566,MATCH(N$1,'Tillförd energi'!$B$1:$AQ$1,0),FALSE)</f>
        <v>0</v>
      </c>
      <c r="O198">
        <f>VLOOKUP($B198,'Tillförd energi'!$B$1:$AS$566,MATCH(O$1,'Tillförd energi'!$B$1:$AQ$1,0),FALSE)</f>
        <v>0</v>
      </c>
      <c r="P198">
        <f>VLOOKUP($B198,'Tillförd energi'!$B$1:$AS$566,MATCH(P$1,'Tillförd energi'!$B$1:$AQ$1,0),FALSE)</f>
        <v>29</v>
      </c>
      <c r="Q198">
        <f>VLOOKUP($B198,'Tillförd energi'!$B$1:$AS$566,MATCH(Q$1,'Tillförd energi'!$B$1:$AQ$1,0),FALSE)</f>
        <v>0</v>
      </c>
      <c r="R198">
        <f>VLOOKUP($B198,'Tillförd energi'!$B$1:$AS$566,MATCH(R$1,'Tillförd energi'!$B$1:$AQ$1,0),FALSE)</f>
        <v>0</v>
      </c>
      <c r="S198">
        <f>VLOOKUP($B198,'Tillförd energi'!$B$1:$AS$566,MATCH(S$1,'Tillförd energi'!$B$1:$AQ$1,0),FALSE)</f>
        <v>0</v>
      </c>
      <c r="T198">
        <f>VLOOKUP($B198,'Tillförd energi'!$B$1:$AS$566,MATCH(T$1,'Tillförd energi'!$B$1:$AQ$1,0),FALSE)</f>
        <v>0</v>
      </c>
      <c r="U198">
        <f>VLOOKUP($B198,'Tillförd energi'!$B$1:$AS$566,MATCH(U$1,'Tillförd energi'!$B$1:$AQ$1,0),FALSE)</f>
        <v>0</v>
      </c>
      <c r="V198">
        <f>VLOOKUP($B198,'Tillförd energi'!$B$1:$AS$566,MATCH(V$1,'Tillförd energi'!$B$1:$AQ$1,0),FALSE)</f>
        <v>0</v>
      </c>
      <c r="W198">
        <f>VLOOKUP($B198,'Tillförd energi'!$B$1:$AS$566,MATCH(W$1,'Tillförd energi'!$B$1:$AQ$1,0),FALSE)</f>
        <v>0</v>
      </c>
      <c r="X198">
        <f>VLOOKUP($B198,'Tillförd energi'!$B$1:$AS$566,MATCH(X$1,'Tillförd energi'!$B$1:$AQ$1,0),FALSE)</f>
        <v>0</v>
      </c>
      <c r="Y198">
        <f>VLOOKUP($B198,'Tillförd energi'!$B$1:$AS$566,MATCH(Y$1,'Tillförd energi'!$B$1:$AQ$1,0),FALSE)</f>
        <v>0</v>
      </c>
      <c r="Z198">
        <f>VLOOKUP($B198,'Tillförd energi'!$B$1:$AS$566,MATCH(Z$1,'Tillförd energi'!$B$1:$AQ$1,0),FALSE)</f>
        <v>0</v>
      </c>
      <c r="AA198">
        <f>VLOOKUP($B198,'Tillförd energi'!$B$1:$AS$566,MATCH(AA$1,'Tillförd energi'!$B$1:$AQ$1,0),FALSE)</f>
        <v>0</v>
      </c>
      <c r="AB198">
        <f>VLOOKUP($B198,'Tillförd energi'!$B$1:$AS$566,MATCH(AB$1,'Tillförd energi'!$B$1:$AQ$1,0),FALSE)</f>
        <v>0</v>
      </c>
      <c r="AC198">
        <f>VLOOKUP($B198,'Tillförd energi'!$B$1:$AS$566,MATCH(AC$1,'Tillförd energi'!$B$1:$AQ$1,0),FALSE)</f>
        <v>3.2</v>
      </c>
      <c r="AD198">
        <f>VLOOKUP($B198,'Tillförd energi'!$B$1:$AS$566,MATCH(AD$1,'Tillförd energi'!$B$1:$AQ$1,0),FALSE)</f>
        <v>0</v>
      </c>
      <c r="AE198">
        <f>VLOOKUP($B198,'Tillförd energi'!$B$1:$AS$566,MATCH(AE$1,'Tillförd energi'!$B$1:$AQ$1,0),FALSE)</f>
        <v>0</v>
      </c>
      <c r="AF198">
        <f>VLOOKUP($B198,'Tillförd energi'!$B$1:$AS$566,MATCH(AF$1,'Tillförd energi'!$B$1:$AQ$1,0),FALSE)</f>
        <v>0.5</v>
      </c>
      <c r="AG198">
        <f>IFERROR(VLOOKUP(B198,Miljö!$B$1:$S$476,9,FALSE)/1,0)</f>
        <v>0</v>
      </c>
      <c r="AI198">
        <f t="shared" si="24"/>
        <v>32.81</v>
      </c>
      <c r="AJ198">
        <f t="shared" si="25"/>
        <v>32.81</v>
      </c>
      <c r="AK198">
        <f>IF(ISERROR(1/VLOOKUP($B198,Leveranser!$B$1:$S$500,MATCH("såld värme (gwh)",Leveranser!$B$1:$S$1,0),FALSE)),"",VLOOKUP($B198,Leveranser!$B$1:$S$500,MATCH("såld värme (gwh)",Leveranser!$B$1:$S$1,0),FALSE))</f>
        <v>28.8</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37">
        <f t="shared" si="26"/>
        <v>0.87778116427918318</v>
      </c>
      <c r="AP198" t="str">
        <f>VLOOKUP($B198,Miljövärden!$B$1:$H$446,7,FALSE)</f>
        <v>Ja</v>
      </c>
      <c r="AQ198" t="str">
        <f>VLOOKUP($B198,Miljövärden!$B$1:$H$446,6,FALSE)</f>
        <v>Ja</v>
      </c>
      <c r="AU198">
        <f t="shared" si="27"/>
        <v>0.5</v>
      </c>
      <c r="AV198">
        <f t="shared" si="28"/>
        <v>0</v>
      </c>
      <c r="AW198">
        <f t="shared" si="29"/>
        <v>29</v>
      </c>
      <c r="AX198">
        <f t="shared" si="30"/>
        <v>0</v>
      </c>
      <c r="AZ198">
        <f t="shared" si="31"/>
        <v>29</v>
      </c>
    </row>
    <row r="199" spans="1:52" customFormat="1" x14ac:dyDescent="0.25">
      <c r="A199" s="2" t="s">
        <v>321</v>
      </c>
      <c r="B199" s="2" t="s">
        <v>322</v>
      </c>
      <c r="C199">
        <f>VLOOKUP($B199,'Tillförd energi'!$B$1:$AS$566,MATCH(C$1,'Tillförd energi'!$B$1:$AQ$1,0),FALSE)</f>
        <v>0</v>
      </c>
      <c r="D199">
        <f>VLOOKUP($B199,'Tillförd energi'!$B$1:$AS$566,MATCH(D$1,'Tillförd energi'!$B$1:$AQ$1,0),FALSE)</f>
        <v>1.1000000000000001</v>
      </c>
      <c r="E199">
        <f>VLOOKUP($B199,'Tillförd energi'!$B$1:$AS$566,MATCH(E$1,'Tillförd energi'!$B$1:$AQ$1,0),FALSE)</f>
        <v>0</v>
      </c>
      <c r="F199">
        <f>VLOOKUP($B199,'Tillförd energi'!$B$1:$AS$566,MATCH(F$1,'Tillförd energi'!$B$1:$AQ$1,0),FALSE)</f>
        <v>0</v>
      </c>
      <c r="G199">
        <f>VLOOKUP($B199,'Tillförd energi'!$B$1:$AS$566,MATCH(G$1,'Tillförd energi'!$B$1:$AQ$1,0),FALSE)</f>
        <v>0</v>
      </c>
      <c r="H199">
        <f>VLOOKUP($B199,'Tillförd energi'!$B$1:$AS$566,MATCH(H$1,'Tillförd energi'!$B$1:$AQ$1,0),FALSE)</f>
        <v>0</v>
      </c>
      <c r="I199">
        <f>VLOOKUP($B199,'Tillförd energi'!$B$1:$AS$566,MATCH(I$1,'Tillförd energi'!$B$1:$AQ$1,0),FALSE)</f>
        <v>0</v>
      </c>
      <c r="J199">
        <f>VLOOKUP($B199,'Tillförd energi'!$B$1:$AS$566,MATCH(J$1,'Tillförd energi'!$B$1:$AQ$1,0),FALSE)</f>
        <v>0</v>
      </c>
      <c r="K199">
        <v>0</v>
      </c>
      <c r="L199">
        <f>VLOOKUP($B199,'Tillförd energi'!$B$1:$AS$566,MATCH(L$1,'Tillförd energi'!$B$1:$AQ$1,0),FALSE)</f>
        <v>0</v>
      </c>
      <c r="M199">
        <f>VLOOKUP($B199,'Tillförd energi'!$B$1:$AS$566,MATCH(M$1,'Tillförd energi'!$B$1:$AQ$1,0),FALSE)</f>
        <v>10.440300000000001</v>
      </c>
      <c r="N199">
        <f>VLOOKUP($B199,'Tillförd energi'!$B$1:$AS$566,MATCH(N$1,'Tillförd energi'!$B$1:$AQ$1,0),FALSE)</f>
        <v>35.5261</v>
      </c>
      <c r="O199">
        <f>VLOOKUP($B199,'Tillförd energi'!$B$1:$AS$566,MATCH(O$1,'Tillförd energi'!$B$1:$AQ$1,0),FALSE)</f>
        <v>0</v>
      </c>
      <c r="P199">
        <f>VLOOKUP($B199,'Tillförd energi'!$B$1:$AS$566,MATCH(P$1,'Tillförd energi'!$B$1:$AQ$1,0),FALSE)</f>
        <v>47.938299999999998</v>
      </c>
      <c r="Q199">
        <f>VLOOKUP($B199,'Tillförd energi'!$B$1:$AS$566,MATCH(Q$1,'Tillförd energi'!$B$1:$AQ$1,0),FALSE)</f>
        <v>0</v>
      </c>
      <c r="R199">
        <f>VLOOKUP($B199,'Tillförd energi'!$B$1:$AS$566,MATCH(R$1,'Tillförd energi'!$B$1:$AQ$1,0),FALSE)</f>
        <v>0</v>
      </c>
      <c r="S199">
        <f>VLOOKUP($B199,'Tillförd energi'!$B$1:$AS$566,MATCH(S$1,'Tillförd energi'!$B$1:$AQ$1,0),FALSE)</f>
        <v>1.1000000000000001</v>
      </c>
      <c r="T199">
        <f>VLOOKUP($B199,'Tillförd energi'!$B$1:$AS$566,MATCH(T$1,'Tillförd energi'!$B$1:$AQ$1,0),FALSE)</f>
        <v>0</v>
      </c>
      <c r="U199">
        <f>VLOOKUP($B199,'Tillförd energi'!$B$1:$AS$566,MATCH(U$1,'Tillförd energi'!$B$1:$AQ$1,0),FALSE)</f>
        <v>0</v>
      </c>
      <c r="V199">
        <f>VLOOKUP($B199,'Tillförd energi'!$B$1:$AS$566,MATCH(V$1,'Tillförd energi'!$B$1:$AQ$1,0),FALSE)</f>
        <v>0</v>
      </c>
      <c r="W199">
        <f>VLOOKUP($B199,'Tillförd energi'!$B$1:$AS$566,MATCH(W$1,'Tillförd energi'!$B$1:$AQ$1,0),FALSE)</f>
        <v>0</v>
      </c>
      <c r="X199">
        <f>VLOOKUP($B199,'Tillförd energi'!$B$1:$AS$566,MATCH(X$1,'Tillförd energi'!$B$1:$AQ$1,0),FALSE)</f>
        <v>0</v>
      </c>
      <c r="Y199">
        <f>VLOOKUP($B199,'Tillförd energi'!$B$1:$AS$566,MATCH(Y$1,'Tillförd energi'!$B$1:$AQ$1,0),FALSE)</f>
        <v>0</v>
      </c>
      <c r="Z199">
        <f>VLOOKUP($B199,'Tillförd energi'!$B$1:$AS$566,MATCH(Z$1,'Tillförd energi'!$B$1:$AQ$1,0),FALSE)</f>
        <v>0</v>
      </c>
      <c r="AA199">
        <f>VLOOKUP($B199,'Tillförd energi'!$B$1:$AS$566,MATCH(AA$1,'Tillförd energi'!$B$1:$AQ$1,0),FALSE)</f>
        <v>0</v>
      </c>
      <c r="AB199">
        <f>VLOOKUP($B199,'Tillförd energi'!$B$1:$AS$566,MATCH(AB$1,'Tillförd energi'!$B$1:$AQ$1,0),FALSE)</f>
        <v>0</v>
      </c>
      <c r="AC199">
        <f>VLOOKUP($B199,'Tillförd energi'!$B$1:$AS$566,MATCH(AC$1,'Tillförd energi'!$B$1:$AQ$1,0),FALSE)</f>
        <v>19.5</v>
      </c>
      <c r="AD199">
        <f>VLOOKUP($B199,'Tillförd energi'!$B$1:$AS$566,MATCH(AD$1,'Tillförd energi'!$B$1:$AQ$1,0),FALSE)</f>
        <v>0</v>
      </c>
      <c r="AE199">
        <f>VLOOKUP($B199,'Tillförd energi'!$B$1:$AS$566,MATCH(AE$1,'Tillförd energi'!$B$1:$AQ$1,0),FALSE)</f>
        <v>0</v>
      </c>
      <c r="AF199">
        <f>VLOOKUP($B199,'Tillförd energi'!$B$1:$AS$566,MATCH(AF$1,'Tillförd energi'!$B$1:$AQ$1,0),FALSE)</f>
        <v>2.9850599999999998</v>
      </c>
      <c r="AG199">
        <f>IFERROR(VLOOKUP(B199,Miljö!$B$1:$S$476,9,FALSE)/1,0)</f>
        <v>0</v>
      </c>
      <c r="AI199">
        <f t="shared" si="24"/>
        <v>118.58976</v>
      </c>
      <c r="AJ199">
        <f t="shared" si="25"/>
        <v>118.58976</v>
      </c>
      <c r="AK199">
        <f>IF(ISERROR(1/VLOOKUP($B199,Leveranser!$B$1:$S$500,MATCH("såld värme (gwh)",Leveranser!$B$1:$S$1,0),FALSE)),"",VLOOKUP($B199,Leveranser!$B$1:$S$500,MATCH("såld värme (gwh)",Leveranser!$B$1:$S$1,0),FALSE))</f>
        <v>82.8</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37">
        <f t="shared" si="26"/>
        <v>0.69820530878888698</v>
      </c>
      <c r="AP199" t="str">
        <f>VLOOKUP($B199,Miljövärden!$B$1:$H$446,7,FALSE)</f>
        <v>Ja</v>
      </c>
      <c r="AQ199" t="str">
        <f>VLOOKUP($B199,Miljövärden!$B$1:$H$446,6,FALSE)</f>
        <v>Ja</v>
      </c>
      <c r="AU199">
        <f t="shared" si="27"/>
        <v>2.9850599999999998</v>
      </c>
      <c r="AV199">
        <f t="shared" si="28"/>
        <v>0</v>
      </c>
      <c r="AW199">
        <f t="shared" si="29"/>
        <v>93.904699999999991</v>
      </c>
      <c r="AX199">
        <f t="shared" si="30"/>
        <v>1.1000000000000001</v>
      </c>
      <c r="AZ199">
        <f t="shared" si="31"/>
        <v>95.004699999999985</v>
      </c>
    </row>
    <row r="200" spans="1:52" customFormat="1" x14ac:dyDescent="0.25">
      <c r="A200" s="2" t="s">
        <v>321</v>
      </c>
      <c r="B200" s="2" t="s">
        <v>323</v>
      </c>
      <c r="C200">
        <f>VLOOKUP($B200,'Tillförd energi'!$B$1:$AS$566,MATCH(C$1,'Tillförd energi'!$B$1:$AQ$1,0),FALSE)</f>
        <v>0</v>
      </c>
      <c r="D200">
        <f>VLOOKUP($B200,'Tillförd energi'!$B$1:$AS$566,MATCH(D$1,'Tillförd energi'!$B$1:$AQ$1,0),FALSE)</f>
        <v>0.1</v>
      </c>
      <c r="E200">
        <f>VLOOKUP($B200,'Tillförd energi'!$B$1:$AS$566,MATCH(E$1,'Tillförd energi'!$B$1:$AQ$1,0),FALSE)</f>
        <v>0</v>
      </c>
      <c r="F200">
        <f>VLOOKUP($B200,'Tillförd energi'!$B$1:$AS$566,MATCH(F$1,'Tillförd energi'!$B$1:$AQ$1,0),FALSE)</f>
        <v>0</v>
      </c>
      <c r="G200">
        <f>VLOOKUP($B200,'Tillförd energi'!$B$1:$AS$566,MATCH(G$1,'Tillförd energi'!$B$1:$AQ$1,0),FALSE)</f>
        <v>0</v>
      </c>
      <c r="H200">
        <f>VLOOKUP($B200,'Tillförd energi'!$B$1:$AS$566,MATCH(H$1,'Tillförd energi'!$B$1:$AQ$1,0),FALSE)</f>
        <v>0</v>
      </c>
      <c r="I200">
        <f>VLOOKUP($B200,'Tillförd energi'!$B$1:$AS$566,MATCH(I$1,'Tillförd energi'!$B$1:$AQ$1,0),FALSE)</f>
        <v>0</v>
      </c>
      <c r="J200">
        <f>VLOOKUP($B200,'Tillförd energi'!$B$1:$AS$566,MATCH(J$1,'Tillförd energi'!$B$1:$AQ$1,0),FALSE)</f>
        <v>0</v>
      </c>
      <c r="K200">
        <v>0</v>
      </c>
      <c r="L200">
        <f>VLOOKUP($B200,'Tillförd energi'!$B$1:$AS$566,MATCH(L$1,'Tillförd energi'!$B$1:$AQ$1,0),FALSE)</f>
        <v>0</v>
      </c>
      <c r="M200">
        <f>VLOOKUP($B200,'Tillförd energi'!$B$1:$AS$566,MATCH(M$1,'Tillförd energi'!$B$1:$AQ$1,0),FALSE)</f>
        <v>0</v>
      </c>
      <c r="N200">
        <f>VLOOKUP($B200,'Tillförd energi'!$B$1:$AS$566,MATCH(N$1,'Tillförd energi'!$B$1:$AQ$1,0),FALSE)</f>
        <v>0</v>
      </c>
      <c r="O200">
        <f>VLOOKUP($B200,'Tillförd energi'!$B$1:$AS$566,MATCH(O$1,'Tillförd energi'!$B$1:$AQ$1,0),FALSE)</f>
        <v>0</v>
      </c>
      <c r="P200">
        <f>VLOOKUP($B200,'Tillförd energi'!$B$1:$AS$566,MATCH(P$1,'Tillförd energi'!$B$1:$AQ$1,0),FALSE)</f>
        <v>8.1999999999999993</v>
      </c>
      <c r="Q200">
        <f>VLOOKUP($B200,'Tillförd energi'!$B$1:$AS$566,MATCH(Q$1,'Tillförd energi'!$B$1:$AQ$1,0),FALSE)</f>
        <v>0</v>
      </c>
      <c r="R200">
        <f>VLOOKUP($B200,'Tillförd energi'!$B$1:$AS$566,MATCH(R$1,'Tillförd energi'!$B$1:$AQ$1,0),FALSE)</f>
        <v>0</v>
      </c>
      <c r="S200">
        <f>VLOOKUP($B200,'Tillförd energi'!$B$1:$AS$566,MATCH(S$1,'Tillförd energi'!$B$1:$AQ$1,0),FALSE)</f>
        <v>2.5099999999999998</v>
      </c>
      <c r="T200">
        <f>VLOOKUP($B200,'Tillförd energi'!$B$1:$AS$566,MATCH(T$1,'Tillförd energi'!$B$1:$AQ$1,0),FALSE)</f>
        <v>0</v>
      </c>
      <c r="U200">
        <f>VLOOKUP($B200,'Tillförd energi'!$B$1:$AS$566,MATCH(U$1,'Tillförd energi'!$B$1:$AQ$1,0),FALSE)</f>
        <v>0</v>
      </c>
      <c r="V200">
        <f>VLOOKUP($B200,'Tillförd energi'!$B$1:$AS$566,MATCH(V$1,'Tillförd energi'!$B$1:$AQ$1,0),FALSE)</f>
        <v>0</v>
      </c>
      <c r="W200">
        <f>VLOOKUP($B200,'Tillförd energi'!$B$1:$AS$566,MATCH(W$1,'Tillförd energi'!$B$1:$AQ$1,0),FALSE)</f>
        <v>0</v>
      </c>
      <c r="X200">
        <f>VLOOKUP($B200,'Tillförd energi'!$B$1:$AS$566,MATCH(X$1,'Tillförd energi'!$B$1:$AQ$1,0),FALSE)</f>
        <v>0</v>
      </c>
      <c r="Y200">
        <f>VLOOKUP($B200,'Tillförd energi'!$B$1:$AS$566,MATCH(Y$1,'Tillförd energi'!$B$1:$AQ$1,0),FALSE)</f>
        <v>0</v>
      </c>
      <c r="Z200">
        <f>VLOOKUP($B200,'Tillförd energi'!$B$1:$AS$566,MATCH(Z$1,'Tillförd energi'!$B$1:$AQ$1,0),FALSE)</f>
        <v>0</v>
      </c>
      <c r="AA200">
        <f>VLOOKUP($B200,'Tillförd energi'!$B$1:$AS$566,MATCH(AA$1,'Tillförd energi'!$B$1:$AQ$1,0),FALSE)</f>
        <v>0</v>
      </c>
      <c r="AB200">
        <f>VLOOKUP($B200,'Tillförd energi'!$B$1:$AS$566,MATCH(AB$1,'Tillförd energi'!$B$1:$AQ$1,0),FALSE)</f>
        <v>0</v>
      </c>
      <c r="AC200">
        <f>VLOOKUP($B200,'Tillförd energi'!$B$1:$AS$566,MATCH(AC$1,'Tillförd energi'!$B$1:$AQ$1,0),FALSE)</f>
        <v>0</v>
      </c>
      <c r="AD200">
        <f>VLOOKUP($B200,'Tillförd energi'!$B$1:$AS$566,MATCH(AD$1,'Tillförd energi'!$B$1:$AQ$1,0),FALSE)</f>
        <v>0</v>
      </c>
      <c r="AE200">
        <f>VLOOKUP($B200,'Tillförd energi'!$B$1:$AS$566,MATCH(AE$1,'Tillförd energi'!$B$1:$AQ$1,0),FALSE)</f>
        <v>0</v>
      </c>
      <c r="AF200">
        <f>VLOOKUP($B200,'Tillförd energi'!$B$1:$AS$566,MATCH(AF$1,'Tillförd energi'!$B$1:$AQ$1,0),FALSE)</f>
        <v>0.16</v>
      </c>
      <c r="AG200">
        <f>IFERROR(VLOOKUP(B200,Miljö!$B$1:$S$476,9,FALSE)/1,0)</f>
        <v>0</v>
      </c>
      <c r="AI200">
        <f t="shared" si="24"/>
        <v>10.969999999999999</v>
      </c>
      <c r="AJ200">
        <f t="shared" si="25"/>
        <v>10.969999999999999</v>
      </c>
      <c r="AK200">
        <f>IF(ISERROR(1/VLOOKUP($B200,Leveranser!$B$1:$S$500,MATCH("såld värme (gwh)",Leveranser!$B$1:$S$1,0),FALSE)),"",VLOOKUP($B200,Leveranser!$B$1:$S$500,MATCH("såld värme (gwh)",Leveranser!$B$1:$S$1,0),FALSE))</f>
        <v>7.55</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37">
        <f t="shared" si="26"/>
        <v>0.68824065633546039</v>
      </c>
      <c r="AP200" t="str">
        <f>VLOOKUP($B200,Miljövärden!$B$1:$H$446,7,FALSE)</f>
        <v>Ja</v>
      </c>
      <c r="AQ200" t="str">
        <f>VLOOKUP($B200,Miljövärden!$B$1:$H$446,6,FALSE)</f>
        <v>Ja</v>
      </c>
      <c r="AU200">
        <f t="shared" si="27"/>
        <v>0.16</v>
      </c>
      <c r="AV200">
        <f t="shared" si="28"/>
        <v>0</v>
      </c>
      <c r="AW200">
        <f t="shared" si="29"/>
        <v>8.1999999999999993</v>
      </c>
      <c r="AX200">
        <f t="shared" si="30"/>
        <v>2.5099999999999998</v>
      </c>
      <c r="AZ200">
        <f t="shared" si="31"/>
        <v>10.709999999999999</v>
      </c>
    </row>
    <row r="201" spans="1:52" customFormat="1" x14ac:dyDescent="0.25">
      <c r="A201" s="2" t="s">
        <v>321</v>
      </c>
      <c r="B201" s="2" t="s">
        <v>324</v>
      </c>
      <c r="C201">
        <f>VLOOKUP($B201,'Tillförd energi'!$B$1:$AS$566,MATCH(C$1,'Tillförd energi'!$B$1:$AQ$1,0),FALSE)</f>
        <v>0</v>
      </c>
      <c r="D201">
        <f>VLOOKUP($B201,'Tillförd energi'!$B$1:$AS$566,MATCH(D$1,'Tillförd energi'!$B$1:$AQ$1,0),FALSE)</f>
        <v>1.9E-2</v>
      </c>
      <c r="E201">
        <f>VLOOKUP($B201,'Tillförd energi'!$B$1:$AS$566,MATCH(E$1,'Tillförd energi'!$B$1:$AQ$1,0),FALSE)</f>
        <v>0</v>
      </c>
      <c r="F201">
        <f>VLOOKUP($B201,'Tillförd energi'!$B$1:$AS$566,MATCH(F$1,'Tillförd energi'!$B$1:$AQ$1,0),FALSE)</f>
        <v>0</v>
      </c>
      <c r="G201">
        <f>VLOOKUP($B201,'Tillförd energi'!$B$1:$AS$566,MATCH(G$1,'Tillförd energi'!$B$1:$AQ$1,0),FALSE)</f>
        <v>0</v>
      </c>
      <c r="H201">
        <f>VLOOKUP($B201,'Tillförd energi'!$B$1:$AS$566,MATCH(H$1,'Tillförd energi'!$B$1:$AQ$1,0),FALSE)</f>
        <v>0</v>
      </c>
      <c r="I201">
        <f>VLOOKUP($B201,'Tillförd energi'!$B$1:$AS$566,MATCH(I$1,'Tillförd energi'!$B$1:$AQ$1,0),FALSE)</f>
        <v>0</v>
      </c>
      <c r="J201">
        <f>VLOOKUP($B201,'Tillförd energi'!$B$1:$AS$566,MATCH(J$1,'Tillförd energi'!$B$1:$AQ$1,0),FALSE)</f>
        <v>0</v>
      </c>
      <c r="K201">
        <v>0</v>
      </c>
      <c r="L201">
        <f>VLOOKUP($B201,'Tillförd energi'!$B$1:$AS$566,MATCH(L$1,'Tillförd energi'!$B$1:$AQ$1,0),FALSE)</f>
        <v>0</v>
      </c>
      <c r="M201">
        <f>VLOOKUP($B201,'Tillförd energi'!$B$1:$AS$566,MATCH(M$1,'Tillförd energi'!$B$1:$AQ$1,0),FALSE)</f>
        <v>0</v>
      </c>
      <c r="N201">
        <f>VLOOKUP($B201,'Tillförd energi'!$B$1:$AS$566,MATCH(N$1,'Tillförd energi'!$B$1:$AQ$1,0),FALSE)</f>
        <v>0</v>
      </c>
      <c r="O201">
        <f>VLOOKUP($B201,'Tillförd energi'!$B$1:$AS$566,MATCH(O$1,'Tillförd energi'!$B$1:$AQ$1,0),FALSE)</f>
        <v>0</v>
      </c>
      <c r="P201">
        <f>VLOOKUP($B201,'Tillförd energi'!$B$1:$AS$566,MATCH(P$1,'Tillförd energi'!$B$1:$AQ$1,0),FALSE)</f>
        <v>0</v>
      </c>
      <c r="Q201">
        <f>VLOOKUP($B201,'Tillförd energi'!$B$1:$AS$566,MATCH(Q$1,'Tillförd energi'!$B$1:$AQ$1,0),FALSE)</f>
        <v>0</v>
      </c>
      <c r="R201">
        <f>VLOOKUP($B201,'Tillförd energi'!$B$1:$AS$566,MATCH(R$1,'Tillförd energi'!$B$1:$AQ$1,0),FALSE)</f>
        <v>0</v>
      </c>
      <c r="S201">
        <f>VLOOKUP($B201,'Tillförd energi'!$B$1:$AS$566,MATCH(S$1,'Tillförd energi'!$B$1:$AQ$1,0),FALSE)</f>
        <v>1.5269999999999999</v>
      </c>
      <c r="T201">
        <f>VLOOKUP($B201,'Tillförd energi'!$B$1:$AS$566,MATCH(T$1,'Tillförd energi'!$B$1:$AQ$1,0),FALSE)</f>
        <v>0</v>
      </c>
      <c r="U201">
        <f>VLOOKUP($B201,'Tillförd energi'!$B$1:$AS$566,MATCH(U$1,'Tillförd energi'!$B$1:$AQ$1,0),FALSE)</f>
        <v>0</v>
      </c>
      <c r="V201">
        <f>VLOOKUP($B201,'Tillförd energi'!$B$1:$AS$566,MATCH(V$1,'Tillförd energi'!$B$1:$AQ$1,0),FALSE)</f>
        <v>0</v>
      </c>
      <c r="W201">
        <f>VLOOKUP($B201,'Tillförd energi'!$B$1:$AS$566,MATCH(W$1,'Tillförd energi'!$B$1:$AQ$1,0),FALSE)</f>
        <v>0</v>
      </c>
      <c r="X201">
        <f>VLOOKUP($B201,'Tillförd energi'!$B$1:$AS$566,MATCH(X$1,'Tillförd energi'!$B$1:$AQ$1,0),FALSE)</f>
        <v>0</v>
      </c>
      <c r="Y201">
        <f>VLOOKUP($B201,'Tillförd energi'!$B$1:$AS$566,MATCH(Y$1,'Tillförd energi'!$B$1:$AQ$1,0),FALSE)</f>
        <v>0</v>
      </c>
      <c r="Z201">
        <f>VLOOKUP($B201,'Tillförd energi'!$B$1:$AS$566,MATCH(Z$1,'Tillförd energi'!$B$1:$AQ$1,0),FALSE)</f>
        <v>0</v>
      </c>
      <c r="AA201">
        <f>VLOOKUP($B201,'Tillförd energi'!$B$1:$AS$566,MATCH(AA$1,'Tillförd energi'!$B$1:$AQ$1,0),FALSE)</f>
        <v>0</v>
      </c>
      <c r="AB201">
        <f>VLOOKUP($B201,'Tillförd energi'!$B$1:$AS$566,MATCH(AB$1,'Tillförd energi'!$B$1:$AQ$1,0),FALSE)</f>
        <v>0</v>
      </c>
      <c r="AC201">
        <f>VLOOKUP($B201,'Tillförd energi'!$B$1:$AS$566,MATCH(AC$1,'Tillförd energi'!$B$1:$AQ$1,0),FALSE)</f>
        <v>0</v>
      </c>
      <c r="AD201">
        <f>VLOOKUP($B201,'Tillförd energi'!$B$1:$AS$566,MATCH(AD$1,'Tillförd energi'!$B$1:$AQ$1,0),FALSE)</f>
        <v>0</v>
      </c>
      <c r="AE201">
        <f>VLOOKUP($B201,'Tillförd energi'!$B$1:$AS$566,MATCH(AE$1,'Tillförd energi'!$B$1:$AQ$1,0),FALSE)</f>
        <v>0</v>
      </c>
      <c r="AF201">
        <f>VLOOKUP($B201,'Tillförd energi'!$B$1:$AS$566,MATCH(AF$1,'Tillförd energi'!$B$1:$AQ$1,0),FALSE)</f>
        <v>0.04</v>
      </c>
      <c r="AG201">
        <f>IFERROR(VLOOKUP(B201,Miljö!$B$1:$S$476,9,FALSE)/1,0)</f>
        <v>0</v>
      </c>
      <c r="AI201">
        <f t="shared" si="24"/>
        <v>1.5859999999999999</v>
      </c>
      <c r="AJ201">
        <f t="shared" si="25"/>
        <v>1.5859999999999999</v>
      </c>
      <c r="AK201">
        <f>IF(ISERROR(1/VLOOKUP($B201,Leveranser!$B$1:$S$500,MATCH("såld värme (gwh)",Leveranser!$B$1:$S$1,0),FALSE)),"",VLOOKUP($B201,Leveranser!$B$1:$S$500,MATCH("såld värme (gwh)",Leveranser!$B$1:$S$1,0),FALSE))</f>
        <v>1.0780000000000001</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37">
        <f t="shared" si="26"/>
        <v>0.67969735182849944</v>
      </c>
      <c r="AP201" t="str">
        <f>VLOOKUP($B201,Miljövärden!$B$1:$H$446,7,FALSE)</f>
        <v>Ja</v>
      </c>
      <c r="AQ201" t="str">
        <f>VLOOKUP($B201,Miljövärden!$B$1:$H$446,6,FALSE)</f>
        <v>Ja</v>
      </c>
      <c r="AU201">
        <f t="shared" si="27"/>
        <v>0.04</v>
      </c>
      <c r="AV201">
        <f t="shared" si="28"/>
        <v>0</v>
      </c>
      <c r="AW201">
        <f t="shared" si="29"/>
        <v>0</v>
      </c>
      <c r="AX201">
        <f t="shared" si="30"/>
        <v>1.5269999999999999</v>
      </c>
      <c r="AZ201">
        <f t="shared" si="31"/>
        <v>1.5269999999999999</v>
      </c>
    </row>
    <row r="202" spans="1:52" customFormat="1" x14ac:dyDescent="0.25">
      <c r="A202" s="2" t="s">
        <v>327</v>
      </c>
      <c r="B202" s="2" t="s">
        <v>328</v>
      </c>
      <c r="C202">
        <f>VLOOKUP($B202,'Tillförd energi'!$B$1:$AS$566,MATCH(C$1,'Tillförd energi'!$B$1:$AQ$1,0),FALSE)</f>
        <v>0</v>
      </c>
      <c r="D202">
        <f>VLOOKUP($B202,'Tillförd energi'!$B$1:$AS$566,MATCH(D$1,'Tillförd energi'!$B$1:$AQ$1,0),FALSE)</f>
        <v>5.3028300000000002</v>
      </c>
      <c r="E202">
        <f>VLOOKUP($B202,'Tillförd energi'!$B$1:$AS$566,MATCH(E$1,'Tillförd energi'!$B$1:$AQ$1,0),FALSE)</f>
        <v>0</v>
      </c>
      <c r="F202">
        <f>VLOOKUP($B202,'Tillförd energi'!$B$1:$AS$566,MATCH(F$1,'Tillförd energi'!$B$1:$AQ$1,0),FALSE)</f>
        <v>0.7</v>
      </c>
      <c r="G202">
        <f>VLOOKUP($B202,'Tillförd energi'!$B$1:$AS$566,MATCH(G$1,'Tillförd energi'!$B$1:$AQ$1,0),FALSE)</f>
        <v>0</v>
      </c>
      <c r="H202">
        <f>VLOOKUP($B202,'Tillförd energi'!$B$1:$AS$566,MATCH(H$1,'Tillförd energi'!$B$1:$AQ$1,0),FALSE)</f>
        <v>0</v>
      </c>
      <c r="I202">
        <f>VLOOKUP($B202,'Tillförd energi'!$B$1:$AS$566,MATCH(I$1,'Tillförd energi'!$B$1:$AQ$1,0),FALSE)</f>
        <v>0</v>
      </c>
      <c r="J202">
        <f>VLOOKUP($B202,'Tillförd energi'!$B$1:$AS$566,MATCH(J$1,'Tillförd energi'!$B$1:$AQ$1,0),FALSE)</f>
        <v>0</v>
      </c>
      <c r="K202">
        <v>0</v>
      </c>
      <c r="L202">
        <f>VLOOKUP($B202,'Tillförd energi'!$B$1:$AS$566,MATCH(L$1,'Tillförd energi'!$B$1:$AQ$1,0),FALSE)</f>
        <v>0</v>
      </c>
      <c r="M202">
        <f>VLOOKUP($B202,'Tillförd energi'!$B$1:$AS$566,MATCH(M$1,'Tillförd energi'!$B$1:$AQ$1,0),FALSE)</f>
        <v>2.7</v>
      </c>
      <c r="N202">
        <f>VLOOKUP($B202,'Tillförd energi'!$B$1:$AS$566,MATCH(N$1,'Tillförd energi'!$B$1:$AQ$1,0),FALSE)</f>
        <v>85.443299999999994</v>
      </c>
      <c r="O202">
        <f>VLOOKUP($B202,'Tillförd energi'!$B$1:$AS$566,MATCH(O$1,'Tillförd energi'!$B$1:$AQ$1,0),FALSE)</f>
        <v>2.7</v>
      </c>
      <c r="P202">
        <f>VLOOKUP($B202,'Tillförd energi'!$B$1:$AS$566,MATCH(P$1,'Tillförd energi'!$B$1:$AQ$1,0),FALSE)</f>
        <v>21.282399999999999</v>
      </c>
      <c r="Q202">
        <f>VLOOKUP($B202,'Tillförd energi'!$B$1:$AS$566,MATCH(Q$1,'Tillförd energi'!$B$1:$AQ$1,0),FALSE)</f>
        <v>8.4705899999999996</v>
      </c>
      <c r="R202">
        <f>VLOOKUP($B202,'Tillförd energi'!$B$1:$AS$566,MATCH(R$1,'Tillförd energi'!$B$1:$AQ$1,0),FALSE)</f>
        <v>0</v>
      </c>
      <c r="S202">
        <f>VLOOKUP($B202,'Tillförd energi'!$B$1:$AS$566,MATCH(S$1,'Tillförd energi'!$B$1:$AQ$1,0),FALSE)</f>
        <v>0</v>
      </c>
      <c r="T202">
        <f>VLOOKUP($B202,'Tillförd energi'!$B$1:$AS$566,MATCH(T$1,'Tillförd energi'!$B$1:$AQ$1,0),FALSE)</f>
        <v>0</v>
      </c>
      <c r="U202">
        <f>VLOOKUP($B202,'Tillförd energi'!$B$1:$AS$566,MATCH(U$1,'Tillförd energi'!$B$1:$AQ$1,0),FALSE)</f>
        <v>0</v>
      </c>
      <c r="V202">
        <f>VLOOKUP($B202,'Tillförd energi'!$B$1:$AS$566,MATCH(V$1,'Tillförd energi'!$B$1:$AQ$1,0),FALSE)</f>
        <v>0</v>
      </c>
      <c r="W202">
        <f>VLOOKUP($B202,'Tillförd energi'!$B$1:$AS$566,MATCH(W$1,'Tillförd energi'!$B$1:$AQ$1,0),FALSE)</f>
        <v>0</v>
      </c>
      <c r="X202">
        <f>VLOOKUP($B202,'Tillförd energi'!$B$1:$AS$566,MATCH(X$1,'Tillförd energi'!$B$1:$AQ$1,0),FALSE)</f>
        <v>0</v>
      </c>
      <c r="Y202">
        <f>VLOOKUP($B202,'Tillförd energi'!$B$1:$AS$566,MATCH(Y$1,'Tillförd energi'!$B$1:$AQ$1,0),FALSE)</f>
        <v>0</v>
      </c>
      <c r="Z202">
        <f>VLOOKUP($B202,'Tillförd energi'!$B$1:$AS$566,MATCH(Z$1,'Tillförd energi'!$B$1:$AQ$1,0),FALSE)</f>
        <v>0</v>
      </c>
      <c r="AA202">
        <f>VLOOKUP($B202,'Tillförd energi'!$B$1:$AS$566,MATCH(AA$1,'Tillförd energi'!$B$1:$AQ$1,0),FALSE)</f>
        <v>0</v>
      </c>
      <c r="AB202">
        <f>VLOOKUP($B202,'Tillförd energi'!$B$1:$AS$566,MATCH(AB$1,'Tillförd energi'!$B$1:$AQ$1,0),FALSE)</f>
        <v>0</v>
      </c>
      <c r="AC202">
        <f>VLOOKUP($B202,'Tillförd energi'!$B$1:$AS$566,MATCH(AC$1,'Tillförd energi'!$B$1:$AQ$1,0),FALSE)</f>
        <v>0</v>
      </c>
      <c r="AD202">
        <f>VLOOKUP($B202,'Tillförd energi'!$B$1:$AS$566,MATCH(AD$1,'Tillförd energi'!$B$1:$AQ$1,0),FALSE)</f>
        <v>0</v>
      </c>
      <c r="AE202">
        <f>VLOOKUP($B202,'Tillförd energi'!$B$1:$AS$566,MATCH(AE$1,'Tillförd energi'!$B$1:$AQ$1,0),FALSE)</f>
        <v>0</v>
      </c>
      <c r="AF202">
        <f>VLOOKUP($B202,'Tillförd energi'!$B$1:$AS$566,MATCH(AF$1,'Tillförd energi'!$B$1:$AQ$1,0),FALSE)</f>
        <v>2.8</v>
      </c>
      <c r="AG202">
        <f>IFERROR(VLOOKUP(B202,Miljö!$B$1:$S$476,9,FALSE)/1,0)</f>
        <v>81</v>
      </c>
      <c r="AI202">
        <f t="shared" si="24"/>
        <v>129.39912000000001</v>
      </c>
      <c r="AJ202">
        <f t="shared" si="25"/>
        <v>210.39912000000001</v>
      </c>
      <c r="AK202">
        <f>IF(ISERROR(1/VLOOKUP($B202,Leveranser!$B$1:$S$500,MATCH("såld värme (gwh)",Leveranser!$B$1:$S$1,0),FALSE)),"",VLOOKUP($B202,Leveranser!$B$1:$S$500,MATCH("såld värme (gwh)",Leveranser!$B$1:$S$1,0),FALSE))</f>
        <v>165.3</v>
      </c>
      <c r="AL202">
        <f>VLOOKUP($B202,Leveranser!$B$1:$Y$500,MATCH("Totalt såld fjärrvärme till andra fjärrvärmeföretag",Leveranser!$B$1:$AA$1,0),FALSE)</f>
        <v>1.07</v>
      </c>
      <c r="AM202">
        <f>IF(ISERROR(1/VLOOKUP($B202,Miljö!$B$1:$S$500,MATCH("Såld mängd produktionsspecifik fjärrvärme (GWh)",Miljö!$B$1:$R$1,0),FALSE)),0,VLOOKUP($B202,Miljö!$B$1:$S$500,MATCH("Såld mängd produktionsspecifik fjärrvärme (GWh)",Miljö!$B$1:$R$1,0),FALSE))</f>
        <v>0</v>
      </c>
      <c r="AN202" s="137">
        <f t="shared" si="26"/>
        <v>0.78564967381992856</v>
      </c>
      <c r="AP202" t="str">
        <f>VLOOKUP($B202,Miljövärden!$B$1:$H$446,7,FALSE)</f>
        <v>Ja</v>
      </c>
      <c r="AQ202" t="str">
        <f>VLOOKUP($B202,Miljövärden!$B$1:$H$446,6,FALSE)</f>
        <v>Ja</v>
      </c>
      <c r="AU202">
        <f t="shared" si="27"/>
        <v>2.8</v>
      </c>
      <c r="AV202">
        <f t="shared" si="28"/>
        <v>0</v>
      </c>
      <c r="AW202">
        <f t="shared" si="29"/>
        <v>120.59629</v>
      </c>
      <c r="AX202">
        <f t="shared" si="30"/>
        <v>0</v>
      </c>
      <c r="AZ202">
        <f t="shared" si="31"/>
        <v>120.59629</v>
      </c>
    </row>
    <row r="203" spans="1:52" customFormat="1" x14ac:dyDescent="0.25">
      <c r="A203" s="2" t="s">
        <v>329</v>
      </c>
      <c r="B203" s="2" t="s">
        <v>330</v>
      </c>
      <c r="C203">
        <f>VLOOKUP($B203,'Tillförd energi'!$B$1:$AS$566,MATCH(C$1,'Tillförd energi'!$B$1:$AQ$1,0),FALSE)</f>
        <v>0</v>
      </c>
      <c r="D203">
        <f>VLOOKUP($B203,'Tillförd energi'!$B$1:$AS$566,MATCH(D$1,'Tillförd energi'!$B$1:$AQ$1,0),FALSE)</f>
        <v>2.5000000000000001E-2</v>
      </c>
      <c r="E203">
        <f>VLOOKUP($B203,'Tillförd energi'!$B$1:$AS$566,MATCH(E$1,'Tillförd energi'!$B$1:$AQ$1,0),FALSE)</f>
        <v>0</v>
      </c>
      <c r="F203">
        <f>VLOOKUP($B203,'Tillförd energi'!$B$1:$AS$566,MATCH(F$1,'Tillförd energi'!$B$1:$AQ$1,0),FALSE)</f>
        <v>0</v>
      </c>
      <c r="G203">
        <f>VLOOKUP($B203,'Tillförd energi'!$B$1:$AS$566,MATCH(G$1,'Tillförd energi'!$B$1:$AQ$1,0),FALSE)</f>
        <v>0</v>
      </c>
      <c r="H203">
        <f>VLOOKUP($B203,'Tillförd energi'!$B$1:$AS$566,MATCH(H$1,'Tillförd energi'!$B$1:$AQ$1,0),FALSE)</f>
        <v>0</v>
      </c>
      <c r="I203">
        <f>VLOOKUP($B203,'Tillförd energi'!$B$1:$AS$566,MATCH(I$1,'Tillförd energi'!$B$1:$AQ$1,0),FALSE)</f>
        <v>0</v>
      </c>
      <c r="J203">
        <f>VLOOKUP($B203,'Tillförd energi'!$B$1:$AS$566,MATCH(J$1,'Tillförd energi'!$B$1:$AQ$1,0),FALSE)</f>
        <v>0</v>
      </c>
      <c r="K203">
        <v>0</v>
      </c>
      <c r="L203">
        <f>VLOOKUP($B203,'Tillförd energi'!$B$1:$AS$566,MATCH(L$1,'Tillförd energi'!$B$1:$AQ$1,0),FALSE)</f>
        <v>0</v>
      </c>
      <c r="M203">
        <f>VLOOKUP($B203,'Tillförd energi'!$B$1:$AS$566,MATCH(M$1,'Tillförd energi'!$B$1:$AQ$1,0),FALSE)</f>
        <v>0</v>
      </c>
      <c r="N203">
        <f>VLOOKUP($B203,'Tillförd energi'!$B$1:$AS$566,MATCH(N$1,'Tillförd energi'!$B$1:$AQ$1,0),FALSE)</f>
        <v>0</v>
      </c>
      <c r="O203">
        <f>VLOOKUP($B203,'Tillförd energi'!$B$1:$AS$566,MATCH(O$1,'Tillförd energi'!$B$1:$AQ$1,0),FALSE)</f>
        <v>0</v>
      </c>
      <c r="P203">
        <f>VLOOKUP($B203,'Tillförd energi'!$B$1:$AS$566,MATCH(P$1,'Tillförd energi'!$B$1:$AQ$1,0),FALSE)</f>
        <v>19.802</v>
      </c>
      <c r="Q203">
        <f>VLOOKUP($B203,'Tillförd energi'!$B$1:$AS$566,MATCH(Q$1,'Tillförd energi'!$B$1:$AQ$1,0),FALSE)</f>
        <v>0</v>
      </c>
      <c r="R203">
        <f>VLOOKUP($B203,'Tillförd energi'!$B$1:$AS$566,MATCH(R$1,'Tillförd energi'!$B$1:$AQ$1,0),FALSE)</f>
        <v>4.3730000000000002</v>
      </c>
      <c r="S203">
        <f>VLOOKUP($B203,'Tillförd energi'!$B$1:$AS$566,MATCH(S$1,'Tillförd energi'!$B$1:$AQ$1,0),FALSE)</f>
        <v>0</v>
      </c>
      <c r="T203">
        <f>VLOOKUP($B203,'Tillförd energi'!$B$1:$AS$566,MATCH(T$1,'Tillförd energi'!$B$1:$AQ$1,0),FALSE)</f>
        <v>0</v>
      </c>
      <c r="U203">
        <f>VLOOKUP($B203,'Tillförd energi'!$B$1:$AS$566,MATCH(U$1,'Tillförd energi'!$B$1:$AQ$1,0),FALSE)</f>
        <v>0</v>
      </c>
      <c r="V203">
        <f>VLOOKUP($B203,'Tillförd energi'!$B$1:$AS$566,MATCH(V$1,'Tillförd energi'!$B$1:$AQ$1,0),FALSE)</f>
        <v>0</v>
      </c>
      <c r="W203">
        <f>VLOOKUP($B203,'Tillförd energi'!$B$1:$AS$566,MATCH(W$1,'Tillförd energi'!$B$1:$AQ$1,0),FALSE)</f>
        <v>0</v>
      </c>
      <c r="X203">
        <f>VLOOKUP($B203,'Tillförd energi'!$B$1:$AS$566,MATCH(X$1,'Tillförd energi'!$B$1:$AQ$1,0),FALSE)</f>
        <v>0</v>
      </c>
      <c r="Y203">
        <f>VLOOKUP($B203,'Tillförd energi'!$B$1:$AS$566,MATCH(Y$1,'Tillförd energi'!$B$1:$AQ$1,0),FALSE)</f>
        <v>0</v>
      </c>
      <c r="Z203">
        <f>VLOOKUP($B203,'Tillförd energi'!$B$1:$AS$566,MATCH(Z$1,'Tillförd energi'!$B$1:$AQ$1,0),FALSE)</f>
        <v>0</v>
      </c>
      <c r="AA203">
        <f>VLOOKUP($B203,'Tillförd energi'!$B$1:$AS$566,MATCH(AA$1,'Tillförd energi'!$B$1:$AQ$1,0),FALSE)</f>
        <v>0</v>
      </c>
      <c r="AB203">
        <f>VLOOKUP($B203,'Tillförd energi'!$B$1:$AS$566,MATCH(AB$1,'Tillförd energi'!$B$1:$AQ$1,0),FALSE)</f>
        <v>0</v>
      </c>
      <c r="AC203">
        <f>VLOOKUP($B203,'Tillförd energi'!$B$1:$AS$566,MATCH(AC$1,'Tillförd energi'!$B$1:$AQ$1,0),FALSE)</f>
        <v>0</v>
      </c>
      <c r="AD203">
        <f>VLOOKUP($B203,'Tillförd energi'!$B$1:$AS$566,MATCH(AD$1,'Tillförd energi'!$B$1:$AQ$1,0),FALSE)</f>
        <v>0</v>
      </c>
      <c r="AE203">
        <f>VLOOKUP($B203,'Tillförd energi'!$B$1:$AS$566,MATCH(AE$1,'Tillförd energi'!$B$1:$AQ$1,0),FALSE)</f>
        <v>0</v>
      </c>
      <c r="AF203">
        <f>VLOOKUP($B203,'Tillförd energi'!$B$1:$AS$566,MATCH(AF$1,'Tillförd energi'!$B$1:$AQ$1,0),FALSE)</f>
        <v>0.51897000000000004</v>
      </c>
      <c r="AG203">
        <f>IFERROR(VLOOKUP(B203,Miljö!$B$1:$S$476,9,FALSE)/1,0)</f>
        <v>0</v>
      </c>
      <c r="AI203">
        <f t="shared" si="24"/>
        <v>24.718969999999999</v>
      </c>
      <c r="AJ203">
        <f t="shared" si="25"/>
        <v>24.718969999999999</v>
      </c>
      <c r="AK203">
        <f>IF(ISERROR(1/VLOOKUP($B203,Leveranser!$B$1:$S$500,MATCH("såld värme (gwh)",Leveranser!$B$1:$S$1,0),FALSE)),"",VLOOKUP($B203,Leveranser!$B$1:$S$500,MATCH("såld värme (gwh)",Leveranser!$B$1:$S$1,0),FALSE))</f>
        <v>17.298999999999999</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37">
        <f t="shared" si="26"/>
        <v>0.6998268940817518</v>
      </c>
      <c r="AP203" t="str">
        <f>VLOOKUP($B203,Miljövärden!$B$1:$H$446,7,FALSE)</f>
        <v>Ja</v>
      </c>
      <c r="AQ203" t="str">
        <f>VLOOKUP($B203,Miljövärden!$B$1:$H$446,6,FALSE)</f>
        <v>Nej</v>
      </c>
      <c r="AU203">
        <f t="shared" si="27"/>
        <v>0.51897000000000004</v>
      </c>
      <c r="AV203">
        <f t="shared" si="28"/>
        <v>0</v>
      </c>
      <c r="AW203">
        <f t="shared" si="29"/>
        <v>19.802</v>
      </c>
      <c r="AX203">
        <f t="shared" si="30"/>
        <v>4.3730000000000002</v>
      </c>
      <c r="AZ203">
        <f t="shared" si="31"/>
        <v>24.175000000000001</v>
      </c>
    </row>
    <row r="204" spans="1:52" customFormat="1" x14ac:dyDescent="0.25">
      <c r="A204" s="2" t="s">
        <v>331</v>
      </c>
      <c r="B204" s="2" t="s">
        <v>332</v>
      </c>
      <c r="C204">
        <f>VLOOKUP($B204,'Tillförd energi'!$B$1:$AS$566,MATCH(C$1,'Tillförd energi'!$B$1:$AQ$1,0),FALSE)</f>
        <v>0</v>
      </c>
      <c r="D204">
        <f>VLOOKUP($B204,'Tillförd energi'!$B$1:$AS$566,MATCH(D$1,'Tillförd energi'!$B$1:$AQ$1,0),FALSE)</f>
        <v>0</v>
      </c>
      <c r="E204">
        <f>VLOOKUP($B204,'Tillförd energi'!$B$1:$AS$566,MATCH(E$1,'Tillförd energi'!$B$1:$AQ$1,0),FALSE)</f>
        <v>0</v>
      </c>
      <c r="F204">
        <f>VLOOKUP($B204,'Tillförd energi'!$B$1:$AS$566,MATCH(F$1,'Tillförd energi'!$B$1:$AQ$1,0),FALSE)</f>
        <v>0</v>
      </c>
      <c r="G204">
        <f>VLOOKUP($B204,'Tillförd energi'!$B$1:$AS$566,MATCH(G$1,'Tillförd energi'!$B$1:$AQ$1,0),FALSE)</f>
        <v>0</v>
      </c>
      <c r="H204">
        <f>VLOOKUP($B204,'Tillförd energi'!$B$1:$AS$566,MATCH(H$1,'Tillförd energi'!$B$1:$AQ$1,0),FALSE)</f>
        <v>0</v>
      </c>
      <c r="I204">
        <f>VLOOKUP($B204,'Tillförd energi'!$B$1:$AS$566,MATCH(I$1,'Tillförd energi'!$B$1:$AQ$1,0),FALSE)</f>
        <v>0</v>
      </c>
      <c r="J204">
        <f>VLOOKUP($B204,'Tillförd energi'!$B$1:$AS$566,MATCH(J$1,'Tillförd energi'!$B$1:$AQ$1,0),FALSE)</f>
        <v>0</v>
      </c>
      <c r="K204">
        <v>0</v>
      </c>
      <c r="L204">
        <f>VLOOKUP($B204,'Tillförd energi'!$B$1:$AS$566,MATCH(L$1,'Tillförd energi'!$B$1:$AQ$1,0),FALSE)</f>
        <v>0</v>
      </c>
      <c r="M204">
        <f>VLOOKUP($B204,'Tillförd energi'!$B$1:$AS$566,MATCH(M$1,'Tillförd energi'!$B$1:$AQ$1,0),FALSE)</f>
        <v>0</v>
      </c>
      <c r="N204">
        <f>VLOOKUP($B204,'Tillförd energi'!$B$1:$AS$566,MATCH(N$1,'Tillförd energi'!$B$1:$AQ$1,0),FALSE)</f>
        <v>0</v>
      </c>
      <c r="O204">
        <f>VLOOKUP($B204,'Tillförd energi'!$B$1:$AS$566,MATCH(O$1,'Tillförd energi'!$B$1:$AQ$1,0),FALSE)</f>
        <v>0</v>
      </c>
      <c r="P204">
        <f>VLOOKUP($B204,'Tillförd energi'!$B$1:$AS$566,MATCH(P$1,'Tillförd energi'!$B$1:$AQ$1,0),FALSE)</f>
        <v>0</v>
      </c>
      <c r="Q204">
        <f>VLOOKUP($B204,'Tillförd energi'!$B$1:$AS$566,MATCH(Q$1,'Tillförd energi'!$B$1:$AQ$1,0),FALSE)</f>
        <v>0</v>
      </c>
      <c r="R204">
        <f>VLOOKUP($B204,'Tillförd energi'!$B$1:$AS$566,MATCH(R$1,'Tillförd energi'!$B$1:$AQ$1,0),FALSE)</f>
        <v>0</v>
      </c>
      <c r="S204">
        <f>VLOOKUP($B204,'Tillförd energi'!$B$1:$AS$566,MATCH(S$1,'Tillförd energi'!$B$1:$AQ$1,0),FALSE)</f>
        <v>0</v>
      </c>
      <c r="T204">
        <f>VLOOKUP($B204,'Tillförd energi'!$B$1:$AS$566,MATCH(T$1,'Tillförd energi'!$B$1:$AQ$1,0),FALSE)</f>
        <v>0</v>
      </c>
      <c r="U204">
        <f>VLOOKUP($B204,'Tillförd energi'!$B$1:$AS$566,MATCH(U$1,'Tillförd energi'!$B$1:$AQ$1,0),FALSE)</f>
        <v>0</v>
      </c>
      <c r="V204">
        <f>VLOOKUP($B204,'Tillförd energi'!$B$1:$AS$566,MATCH(V$1,'Tillförd energi'!$B$1:$AQ$1,0),FALSE)</f>
        <v>0</v>
      </c>
      <c r="W204">
        <f>VLOOKUP($B204,'Tillförd energi'!$B$1:$AS$566,MATCH(W$1,'Tillförd energi'!$B$1:$AQ$1,0),FALSE)</f>
        <v>0</v>
      </c>
      <c r="X204">
        <f>VLOOKUP($B204,'Tillförd energi'!$B$1:$AS$566,MATCH(X$1,'Tillförd energi'!$B$1:$AQ$1,0),FALSE)</f>
        <v>0</v>
      </c>
      <c r="Y204">
        <f>VLOOKUP($B204,'Tillförd energi'!$B$1:$AS$566,MATCH(Y$1,'Tillförd energi'!$B$1:$AQ$1,0),FALSE)</f>
        <v>0</v>
      </c>
      <c r="Z204">
        <f>VLOOKUP($B204,'Tillförd energi'!$B$1:$AS$566,MATCH(Z$1,'Tillförd energi'!$B$1:$AQ$1,0),FALSE)</f>
        <v>0</v>
      </c>
      <c r="AA204">
        <f>VLOOKUP($B204,'Tillförd energi'!$B$1:$AS$566,MATCH(AA$1,'Tillförd energi'!$B$1:$AQ$1,0),FALSE)</f>
        <v>0</v>
      </c>
      <c r="AB204">
        <f>VLOOKUP($B204,'Tillförd energi'!$B$1:$AS$566,MATCH(AB$1,'Tillförd energi'!$B$1:$AQ$1,0),FALSE)</f>
        <v>0</v>
      </c>
      <c r="AC204">
        <f>VLOOKUP($B204,'Tillförd energi'!$B$1:$AS$566,MATCH(AC$1,'Tillförd energi'!$B$1:$AQ$1,0),FALSE)</f>
        <v>0</v>
      </c>
      <c r="AD204">
        <f>VLOOKUP($B204,'Tillförd energi'!$B$1:$AS$566,MATCH(AD$1,'Tillförd energi'!$B$1:$AQ$1,0),FALSE)</f>
        <v>0</v>
      </c>
      <c r="AE204">
        <f>VLOOKUP($B204,'Tillförd energi'!$B$1:$AS$566,MATCH(AE$1,'Tillförd energi'!$B$1:$AQ$1,0),FALSE)</f>
        <v>0</v>
      </c>
      <c r="AF204">
        <f>VLOOKUP($B204,'Tillförd energi'!$B$1:$AS$566,MATCH(AF$1,'Tillförd energi'!$B$1:$AQ$1,0),FALSE)</f>
        <v>0</v>
      </c>
      <c r="AG204">
        <f>IFERROR(VLOOKUP(B204,Miljö!$B$1:$S$476,9,FALSE)/1,0)</f>
        <v>0</v>
      </c>
      <c r="AI204">
        <f t="shared" si="24"/>
        <v>0</v>
      </c>
      <c r="AJ204">
        <f t="shared" si="25"/>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37" t="str">
        <f t="shared" si="26"/>
        <v/>
      </c>
      <c r="AP204" t="str">
        <f>VLOOKUP($B204,Miljövärden!$B$1:$H$446,7,FALSE)</f>
        <v>Nej</v>
      </c>
      <c r="AQ204" t="str">
        <f>VLOOKUP($B204,Miljövärden!$B$1:$H$446,6,FALSE)</f>
        <v>Nej</v>
      </c>
      <c r="AU204">
        <f t="shared" si="27"/>
        <v>0</v>
      </c>
      <c r="AV204">
        <f t="shared" si="28"/>
        <v>0</v>
      </c>
      <c r="AW204">
        <f t="shared" si="29"/>
        <v>0</v>
      </c>
      <c r="AX204">
        <f t="shared" si="30"/>
        <v>0</v>
      </c>
      <c r="AZ204">
        <f t="shared" si="31"/>
        <v>0</v>
      </c>
    </row>
    <row r="205" spans="1:52" customFormat="1" x14ac:dyDescent="0.25">
      <c r="A205" s="2" t="s">
        <v>333</v>
      </c>
      <c r="B205" s="2" t="s">
        <v>334</v>
      </c>
      <c r="C205">
        <f>VLOOKUP($B205,'Tillförd energi'!$B$1:$AS$566,MATCH(C$1,'Tillförd energi'!$B$1:$AQ$1,0),FALSE)</f>
        <v>0</v>
      </c>
      <c r="D205">
        <f>VLOOKUP($B205,'Tillförd energi'!$B$1:$AS$566,MATCH(D$1,'Tillförd energi'!$B$1:$AQ$1,0),FALSE)</f>
        <v>0.50800000000000001</v>
      </c>
      <c r="E205">
        <f>VLOOKUP($B205,'Tillförd energi'!$B$1:$AS$566,MATCH(E$1,'Tillförd energi'!$B$1:$AQ$1,0),FALSE)</f>
        <v>0</v>
      </c>
      <c r="F205">
        <f>VLOOKUP($B205,'Tillförd energi'!$B$1:$AS$566,MATCH(F$1,'Tillförd energi'!$B$1:$AQ$1,0),FALSE)</f>
        <v>0</v>
      </c>
      <c r="G205">
        <f>VLOOKUP($B205,'Tillförd energi'!$B$1:$AS$566,MATCH(G$1,'Tillförd energi'!$B$1:$AQ$1,0),FALSE)</f>
        <v>0</v>
      </c>
      <c r="H205">
        <f>VLOOKUP($B205,'Tillförd energi'!$B$1:$AS$566,MATCH(H$1,'Tillförd energi'!$B$1:$AQ$1,0),FALSE)</f>
        <v>0</v>
      </c>
      <c r="I205">
        <f>VLOOKUP($B205,'Tillförd energi'!$B$1:$AS$566,MATCH(I$1,'Tillförd energi'!$B$1:$AQ$1,0),FALSE)</f>
        <v>0</v>
      </c>
      <c r="J205">
        <f>VLOOKUP($B205,'Tillförd energi'!$B$1:$AS$566,MATCH(J$1,'Tillförd energi'!$B$1:$AQ$1,0),FALSE)</f>
        <v>0</v>
      </c>
      <c r="K205">
        <v>0</v>
      </c>
      <c r="L205">
        <f>VLOOKUP($B205,'Tillförd energi'!$B$1:$AS$566,MATCH(L$1,'Tillförd energi'!$B$1:$AQ$1,0),FALSE)</f>
        <v>0</v>
      </c>
      <c r="M205">
        <f>VLOOKUP($B205,'Tillförd energi'!$B$1:$AS$566,MATCH(M$1,'Tillförd energi'!$B$1:$AQ$1,0),FALSE)</f>
        <v>0</v>
      </c>
      <c r="N205">
        <f>VLOOKUP($B205,'Tillförd energi'!$B$1:$AS$566,MATCH(N$1,'Tillförd energi'!$B$1:$AQ$1,0),FALSE)</f>
        <v>19.757999999999999</v>
      </c>
      <c r="O205">
        <f>VLOOKUP($B205,'Tillförd energi'!$B$1:$AS$566,MATCH(O$1,'Tillförd energi'!$B$1:$AQ$1,0),FALSE)</f>
        <v>0</v>
      </c>
      <c r="P205">
        <f>VLOOKUP($B205,'Tillförd energi'!$B$1:$AS$566,MATCH(P$1,'Tillförd energi'!$B$1:$AQ$1,0),FALSE)</f>
        <v>9.8789999999999996</v>
      </c>
      <c r="Q205">
        <f>VLOOKUP($B205,'Tillförd energi'!$B$1:$AS$566,MATCH(Q$1,'Tillförd energi'!$B$1:$AQ$1,0),FALSE)</f>
        <v>0</v>
      </c>
      <c r="R205">
        <f>VLOOKUP($B205,'Tillförd energi'!$B$1:$AS$566,MATCH(R$1,'Tillförd energi'!$B$1:$AQ$1,0),FALSE)</f>
        <v>7.6980000000000004</v>
      </c>
      <c r="S205">
        <f>VLOOKUP($B205,'Tillförd energi'!$B$1:$AS$566,MATCH(S$1,'Tillförd energi'!$B$1:$AQ$1,0),FALSE)</f>
        <v>0</v>
      </c>
      <c r="T205">
        <f>VLOOKUP($B205,'Tillförd energi'!$B$1:$AS$566,MATCH(T$1,'Tillförd energi'!$B$1:$AQ$1,0),FALSE)</f>
        <v>0</v>
      </c>
      <c r="U205">
        <f>VLOOKUP($B205,'Tillförd energi'!$B$1:$AS$566,MATCH(U$1,'Tillförd energi'!$B$1:$AQ$1,0),FALSE)</f>
        <v>0</v>
      </c>
      <c r="V205">
        <f>VLOOKUP($B205,'Tillförd energi'!$B$1:$AS$566,MATCH(V$1,'Tillförd energi'!$B$1:$AQ$1,0),FALSE)</f>
        <v>0.126</v>
      </c>
      <c r="W205">
        <f>VLOOKUP($B205,'Tillförd energi'!$B$1:$AS$566,MATCH(W$1,'Tillförd energi'!$B$1:$AQ$1,0),FALSE)</f>
        <v>0</v>
      </c>
      <c r="X205">
        <f>VLOOKUP($B205,'Tillförd energi'!$B$1:$AS$566,MATCH(X$1,'Tillförd energi'!$B$1:$AQ$1,0),FALSE)</f>
        <v>0</v>
      </c>
      <c r="Y205">
        <f>VLOOKUP($B205,'Tillförd energi'!$B$1:$AS$566,MATCH(Y$1,'Tillförd energi'!$B$1:$AQ$1,0),FALSE)</f>
        <v>0</v>
      </c>
      <c r="Z205">
        <f>VLOOKUP($B205,'Tillförd energi'!$B$1:$AS$566,MATCH(Z$1,'Tillförd energi'!$B$1:$AQ$1,0),FALSE)</f>
        <v>0</v>
      </c>
      <c r="AA205">
        <f>VLOOKUP($B205,'Tillförd energi'!$B$1:$AS$566,MATCH(AA$1,'Tillförd energi'!$B$1:$AQ$1,0),FALSE)</f>
        <v>0</v>
      </c>
      <c r="AB205">
        <f>VLOOKUP($B205,'Tillförd energi'!$B$1:$AS$566,MATCH(AB$1,'Tillförd energi'!$B$1:$AQ$1,0),FALSE)</f>
        <v>0</v>
      </c>
      <c r="AC205">
        <f>VLOOKUP($B205,'Tillförd energi'!$B$1:$AS$566,MATCH(AC$1,'Tillförd energi'!$B$1:$AQ$1,0),FALSE)</f>
        <v>4.32</v>
      </c>
      <c r="AD205">
        <f>VLOOKUP($B205,'Tillförd energi'!$B$1:$AS$566,MATCH(AD$1,'Tillförd energi'!$B$1:$AQ$1,0),FALSE)</f>
        <v>0</v>
      </c>
      <c r="AE205">
        <f>VLOOKUP($B205,'Tillförd energi'!$B$1:$AS$566,MATCH(AE$1,'Tillförd energi'!$B$1:$AQ$1,0),FALSE)</f>
        <v>0</v>
      </c>
      <c r="AF205">
        <f>VLOOKUP($B205,'Tillförd energi'!$B$1:$AS$566,MATCH(AF$1,'Tillförd energi'!$B$1:$AQ$1,0),FALSE)</f>
        <v>0.95</v>
      </c>
      <c r="AG205">
        <f>IFERROR(VLOOKUP(B205,Miljö!$B$1:$S$476,9,FALSE)/1,0)</f>
        <v>0</v>
      </c>
      <c r="AI205">
        <f t="shared" si="24"/>
        <v>43.238999999999997</v>
      </c>
      <c r="AJ205">
        <f t="shared" si="25"/>
        <v>43.238999999999997</v>
      </c>
      <c r="AK205">
        <f>IF(ISERROR(1/VLOOKUP($B205,Leveranser!$B$1:$S$500,MATCH("såld värme (gwh)",Leveranser!$B$1:$S$1,0),FALSE)),"",VLOOKUP($B205,Leveranser!$B$1:$S$500,MATCH("såld värme (gwh)",Leveranser!$B$1:$S$1,0),FALSE))</f>
        <v>34.4</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37">
        <f t="shared" si="26"/>
        <v>0.79557806609773585</v>
      </c>
      <c r="AP205" t="str">
        <f>VLOOKUP($B205,Miljövärden!$B$1:$H$446,7,FALSE)</f>
        <v>Ja</v>
      </c>
      <c r="AQ205" t="str">
        <f>VLOOKUP($B205,Miljövärden!$B$1:$H$446,6,FALSE)</f>
        <v>Ja</v>
      </c>
      <c r="AU205">
        <f t="shared" si="27"/>
        <v>0.95</v>
      </c>
      <c r="AV205">
        <f t="shared" si="28"/>
        <v>0</v>
      </c>
      <c r="AW205">
        <f t="shared" si="29"/>
        <v>29.637</v>
      </c>
      <c r="AX205">
        <f t="shared" si="30"/>
        <v>7.6980000000000004</v>
      </c>
      <c r="AZ205">
        <f t="shared" si="31"/>
        <v>37.460999999999999</v>
      </c>
    </row>
    <row r="206" spans="1:52" customFormat="1" x14ac:dyDescent="0.25">
      <c r="A206" s="2" t="s">
        <v>333</v>
      </c>
      <c r="B206" s="2" t="s">
        <v>335</v>
      </c>
      <c r="C206">
        <f>VLOOKUP($B206,'Tillförd energi'!$B$1:$AS$566,MATCH(C$1,'Tillförd energi'!$B$1:$AQ$1,0),FALSE)</f>
        <v>0</v>
      </c>
      <c r="D206">
        <f>VLOOKUP($B206,'Tillförd energi'!$B$1:$AS$566,MATCH(D$1,'Tillförd energi'!$B$1:$AQ$1,0),FALSE)</f>
        <v>1.353</v>
      </c>
      <c r="E206">
        <f>VLOOKUP($B206,'Tillförd energi'!$B$1:$AS$566,MATCH(E$1,'Tillförd energi'!$B$1:$AQ$1,0),FALSE)</f>
        <v>0</v>
      </c>
      <c r="F206">
        <f>VLOOKUP($B206,'Tillförd energi'!$B$1:$AS$566,MATCH(F$1,'Tillförd energi'!$B$1:$AQ$1,0),FALSE)</f>
        <v>0</v>
      </c>
      <c r="G206">
        <f>VLOOKUP($B206,'Tillförd energi'!$B$1:$AS$566,MATCH(G$1,'Tillförd energi'!$B$1:$AQ$1,0),FALSE)</f>
        <v>0</v>
      </c>
      <c r="H206">
        <f>VLOOKUP($B206,'Tillförd energi'!$B$1:$AS$566,MATCH(H$1,'Tillförd energi'!$B$1:$AQ$1,0),FALSE)</f>
        <v>0</v>
      </c>
      <c r="I206">
        <f>VLOOKUP($B206,'Tillförd energi'!$B$1:$AS$566,MATCH(I$1,'Tillförd energi'!$B$1:$AQ$1,0),FALSE)</f>
        <v>0</v>
      </c>
      <c r="J206">
        <f>VLOOKUP($B206,'Tillförd energi'!$B$1:$AS$566,MATCH(J$1,'Tillförd energi'!$B$1:$AQ$1,0),FALSE)</f>
        <v>0</v>
      </c>
      <c r="K206">
        <v>0</v>
      </c>
      <c r="L206">
        <f>VLOOKUP($B206,'Tillförd energi'!$B$1:$AS$566,MATCH(L$1,'Tillförd energi'!$B$1:$AQ$1,0),FALSE)</f>
        <v>0</v>
      </c>
      <c r="M206">
        <f>VLOOKUP($B206,'Tillförd energi'!$B$1:$AS$566,MATCH(M$1,'Tillförd energi'!$B$1:$AQ$1,0),FALSE)</f>
        <v>0</v>
      </c>
      <c r="N206">
        <f>VLOOKUP($B206,'Tillförd energi'!$B$1:$AS$566,MATCH(N$1,'Tillförd energi'!$B$1:$AQ$1,0),FALSE)</f>
        <v>13.65</v>
      </c>
      <c r="O206">
        <f>VLOOKUP($B206,'Tillförd energi'!$B$1:$AS$566,MATCH(O$1,'Tillförd energi'!$B$1:$AQ$1,0),FALSE)</f>
        <v>0</v>
      </c>
      <c r="P206">
        <f>VLOOKUP($B206,'Tillförd energi'!$B$1:$AS$566,MATCH(P$1,'Tillförd energi'!$B$1:$AQ$1,0),FALSE)</f>
        <v>7.34</v>
      </c>
      <c r="Q206">
        <f>VLOOKUP($B206,'Tillförd energi'!$B$1:$AS$566,MATCH(Q$1,'Tillförd energi'!$B$1:$AQ$1,0),FALSE)</f>
        <v>0</v>
      </c>
      <c r="R206">
        <f>VLOOKUP($B206,'Tillförd energi'!$B$1:$AS$566,MATCH(R$1,'Tillförd energi'!$B$1:$AQ$1,0),FALSE)</f>
        <v>0</v>
      </c>
      <c r="S206">
        <f>VLOOKUP($B206,'Tillförd energi'!$B$1:$AS$566,MATCH(S$1,'Tillförd energi'!$B$1:$AQ$1,0),FALSE)</f>
        <v>0</v>
      </c>
      <c r="T206">
        <f>VLOOKUP($B206,'Tillförd energi'!$B$1:$AS$566,MATCH(T$1,'Tillförd energi'!$B$1:$AQ$1,0),FALSE)</f>
        <v>0</v>
      </c>
      <c r="U206">
        <f>VLOOKUP($B206,'Tillförd energi'!$B$1:$AS$566,MATCH(U$1,'Tillförd energi'!$B$1:$AQ$1,0),FALSE)</f>
        <v>0</v>
      </c>
      <c r="V206">
        <f>VLOOKUP($B206,'Tillförd energi'!$B$1:$AS$566,MATCH(V$1,'Tillförd energi'!$B$1:$AQ$1,0),FALSE)</f>
        <v>0</v>
      </c>
      <c r="W206">
        <f>VLOOKUP($B206,'Tillförd energi'!$B$1:$AS$566,MATCH(W$1,'Tillförd energi'!$B$1:$AQ$1,0),FALSE)</f>
        <v>0</v>
      </c>
      <c r="X206">
        <f>VLOOKUP($B206,'Tillförd energi'!$B$1:$AS$566,MATCH(X$1,'Tillförd energi'!$B$1:$AQ$1,0),FALSE)</f>
        <v>0</v>
      </c>
      <c r="Y206">
        <f>VLOOKUP($B206,'Tillförd energi'!$B$1:$AS$566,MATCH(Y$1,'Tillförd energi'!$B$1:$AQ$1,0),FALSE)</f>
        <v>34.49</v>
      </c>
      <c r="Z206">
        <f>VLOOKUP($B206,'Tillförd energi'!$B$1:$AS$566,MATCH(Z$1,'Tillförd energi'!$B$1:$AQ$1,0),FALSE)</f>
        <v>0.28399999999999997</v>
      </c>
      <c r="AA206">
        <f>VLOOKUP($B206,'Tillförd energi'!$B$1:$AS$566,MATCH(AA$1,'Tillförd energi'!$B$1:$AQ$1,0),FALSE)</f>
        <v>0</v>
      </c>
      <c r="AB206">
        <f>VLOOKUP($B206,'Tillförd energi'!$B$1:$AS$566,MATCH(AB$1,'Tillförd energi'!$B$1:$AQ$1,0),FALSE)</f>
        <v>0</v>
      </c>
      <c r="AC206">
        <f>VLOOKUP($B206,'Tillförd energi'!$B$1:$AS$566,MATCH(AC$1,'Tillförd energi'!$B$1:$AQ$1,0),FALSE)</f>
        <v>4.62</v>
      </c>
      <c r="AD206">
        <f>VLOOKUP($B206,'Tillförd energi'!$B$1:$AS$566,MATCH(AD$1,'Tillförd energi'!$B$1:$AQ$1,0),FALSE)</f>
        <v>0</v>
      </c>
      <c r="AE206">
        <f>VLOOKUP($B206,'Tillförd energi'!$B$1:$AS$566,MATCH(AE$1,'Tillförd energi'!$B$1:$AQ$1,0),FALSE)</f>
        <v>0</v>
      </c>
      <c r="AF206">
        <f>VLOOKUP($B206,'Tillförd energi'!$B$1:$AS$566,MATCH(AF$1,'Tillförd energi'!$B$1:$AQ$1,0),FALSE)</f>
        <v>1.212</v>
      </c>
      <c r="AG206">
        <f>IFERROR(VLOOKUP(B206,Miljö!$B$1:$S$476,9,FALSE)/1,0)</f>
        <v>0</v>
      </c>
      <c r="AI206">
        <f t="shared" si="24"/>
        <v>62.948999999999998</v>
      </c>
      <c r="AJ206">
        <f t="shared" si="25"/>
        <v>62.948999999999998</v>
      </c>
      <c r="AK206">
        <f>IF(ISERROR(1/VLOOKUP($B206,Leveranser!$B$1:$S$500,MATCH("såld värme (gwh)",Leveranser!$B$1:$S$1,0),FALSE)),"",VLOOKUP($B206,Leveranser!$B$1:$S$500,MATCH("såld värme (gwh)",Leveranser!$B$1:$S$1,0),FALSE))</f>
        <v>40.4</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37">
        <f t="shared" si="26"/>
        <v>0.64178938505774519</v>
      </c>
      <c r="AP206" t="str">
        <f>VLOOKUP($B206,Miljövärden!$B$1:$H$446,7,FALSE)</f>
        <v>Ja</v>
      </c>
      <c r="AQ206" t="str">
        <f>VLOOKUP($B206,Miljövärden!$B$1:$H$446,6,FALSE)</f>
        <v>Ja</v>
      </c>
      <c r="AU206">
        <f t="shared" si="27"/>
        <v>1.496</v>
      </c>
      <c r="AV206">
        <f t="shared" si="28"/>
        <v>0</v>
      </c>
      <c r="AW206">
        <f t="shared" si="29"/>
        <v>20.990000000000002</v>
      </c>
      <c r="AX206">
        <f t="shared" si="30"/>
        <v>0</v>
      </c>
      <c r="AZ206">
        <f t="shared" si="31"/>
        <v>20.990000000000002</v>
      </c>
    </row>
    <row r="207" spans="1:52" customFormat="1" x14ac:dyDescent="0.25">
      <c r="A207" s="2" t="s">
        <v>333</v>
      </c>
      <c r="B207" s="2" t="s">
        <v>336</v>
      </c>
      <c r="C207">
        <f>VLOOKUP($B207,'Tillförd energi'!$B$1:$AS$566,MATCH(C$1,'Tillförd energi'!$B$1:$AQ$1,0),FALSE)</f>
        <v>127.81100000000001</v>
      </c>
      <c r="D207">
        <f>VLOOKUP($B207,'Tillförd energi'!$B$1:$AS$566,MATCH(D$1,'Tillförd energi'!$B$1:$AQ$1,0),FALSE)</f>
        <v>15.8872</v>
      </c>
      <c r="E207">
        <f>VLOOKUP($B207,'Tillförd energi'!$B$1:$AS$566,MATCH(E$1,'Tillförd energi'!$B$1:$AQ$1,0),FALSE)</f>
        <v>0</v>
      </c>
      <c r="F207">
        <f>VLOOKUP($B207,'Tillförd energi'!$B$1:$AS$566,MATCH(F$1,'Tillförd energi'!$B$1:$AQ$1,0),FALSE)</f>
        <v>4.5199999999999996</v>
      </c>
      <c r="G207">
        <f>VLOOKUP($B207,'Tillförd energi'!$B$1:$AS$566,MATCH(G$1,'Tillförd energi'!$B$1:$AQ$1,0),FALSE)</f>
        <v>0</v>
      </c>
      <c r="H207">
        <f>VLOOKUP($B207,'Tillförd energi'!$B$1:$AS$566,MATCH(H$1,'Tillförd energi'!$B$1:$AQ$1,0),FALSE)</f>
        <v>0</v>
      </c>
      <c r="I207">
        <f>VLOOKUP($B207,'Tillförd energi'!$B$1:$AS$566,MATCH(I$1,'Tillförd energi'!$B$1:$AQ$1,0),FALSE)</f>
        <v>711.93899999999996</v>
      </c>
      <c r="J207">
        <f>VLOOKUP($B207,'Tillförd energi'!$B$1:$AS$566,MATCH(J$1,'Tillförd energi'!$B$1:$AQ$1,0),FALSE)</f>
        <v>0.43529400000000001</v>
      </c>
      <c r="K207">
        <v>0</v>
      </c>
      <c r="L207">
        <f>VLOOKUP($B207,'Tillförd energi'!$B$1:$AS$566,MATCH(L$1,'Tillförd energi'!$B$1:$AQ$1,0),FALSE)</f>
        <v>159.29900000000001</v>
      </c>
      <c r="M207">
        <f>VLOOKUP($B207,'Tillförd energi'!$B$1:$AS$566,MATCH(M$1,'Tillförd energi'!$B$1:$AQ$1,0),FALSE)</f>
        <v>65.110500000000002</v>
      </c>
      <c r="N207">
        <f>VLOOKUP($B207,'Tillförd energi'!$B$1:$AS$566,MATCH(N$1,'Tillförd energi'!$B$1:$AQ$1,0),FALSE)</f>
        <v>117.242</v>
      </c>
      <c r="O207">
        <f>VLOOKUP($B207,'Tillförd energi'!$B$1:$AS$566,MATCH(O$1,'Tillförd energi'!$B$1:$AQ$1,0),FALSE)</f>
        <v>117.352</v>
      </c>
      <c r="P207">
        <f>VLOOKUP($B207,'Tillförd energi'!$B$1:$AS$566,MATCH(P$1,'Tillförd energi'!$B$1:$AQ$1,0),FALSE)</f>
        <v>169.07300000000001</v>
      </c>
      <c r="Q207">
        <f>VLOOKUP($B207,'Tillförd energi'!$B$1:$AS$566,MATCH(Q$1,'Tillförd energi'!$B$1:$AQ$1,0),FALSE)</f>
        <v>0</v>
      </c>
      <c r="R207">
        <f>VLOOKUP($B207,'Tillförd energi'!$B$1:$AS$566,MATCH(R$1,'Tillförd energi'!$B$1:$AQ$1,0),FALSE)</f>
        <v>0</v>
      </c>
      <c r="S207">
        <f>VLOOKUP($B207,'Tillförd energi'!$B$1:$AS$566,MATCH(S$1,'Tillförd energi'!$B$1:$AQ$1,0),FALSE)</f>
        <v>0</v>
      </c>
      <c r="T207">
        <f>VLOOKUP($B207,'Tillförd energi'!$B$1:$AS$566,MATCH(T$1,'Tillförd energi'!$B$1:$AQ$1,0),FALSE)</f>
        <v>0</v>
      </c>
      <c r="U207">
        <f>VLOOKUP($B207,'Tillförd energi'!$B$1:$AS$566,MATCH(U$1,'Tillförd energi'!$B$1:$AQ$1,0),FALSE)</f>
        <v>0</v>
      </c>
      <c r="V207">
        <f>VLOOKUP($B207,'Tillförd energi'!$B$1:$AS$566,MATCH(V$1,'Tillförd energi'!$B$1:$AQ$1,0),FALSE)</f>
        <v>44.390999999999998</v>
      </c>
      <c r="W207">
        <f>VLOOKUP($B207,'Tillförd energi'!$B$1:$AS$566,MATCH(W$1,'Tillförd energi'!$B$1:$AQ$1,0),FALSE)</f>
        <v>0</v>
      </c>
      <c r="X207">
        <f>VLOOKUP($B207,'Tillförd energi'!$B$1:$AS$566,MATCH(X$1,'Tillförd energi'!$B$1:$AQ$1,0),FALSE)</f>
        <v>5.4469500000000002</v>
      </c>
      <c r="Y207">
        <f>VLOOKUP($B207,'Tillförd energi'!$B$1:$AS$566,MATCH(Y$1,'Tillförd energi'!$B$1:$AQ$1,0),FALSE)</f>
        <v>62.53</v>
      </c>
      <c r="Z207">
        <f>VLOOKUP($B207,'Tillförd energi'!$B$1:$AS$566,MATCH(Z$1,'Tillförd energi'!$B$1:$AQ$1,0),FALSE)</f>
        <v>0.63</v>
      </c>
      <c r="AA207">
        <f>VLOOKUP($B207,'Tillförd energi'!$B$1:$AS$566,MATCH(AA$1,'Tillförd energi'!$B$1:$AQ$1,0),FALSE)</f>
        <v>5.35</v>
      </c>
      <c r="AB207">
        <f>VLOOKUP($B207,'Tillförd energi'!$B$1:$AS$566,MATCH(AB$1,'Tillförd energi'!$B$1:$AQ$1,0),FALSE)</f>
        <v>16.36</v>
      </c>
      <c r="AC207">
        <f>VLOOKUP($B207,'Tillförd energi'!$B$1:$AS$566,MATCH(AC$1,'Tillförd energi'!$B$1:$AQ$1,0),FALSE)</f>
        <v>189.29</v>
      </c>
      <c r="AD207">
        <f>VLOOKUP($B207,'Tillförd energi'!$B$1:$AS$566,MATCH(AD$1,'Tillförd energi'!$B$1:$AQ$1,0),FALSE)</f>
        <v>0</v>
      </c>
      <c r="AE207">
        <f>VLOOKUP($B207,'Tillförd energi'!$B$1:$AS$566,MATCH(AE$1,'Tillförd energi'!$B$1:$AQ$1,0),FALSE)</f>
        <v>0</v>
      </c>
      <c r="AF207">
        <f>VLOOKUP($B207,'Tillförd energi'!$B$1:$AS$566,MATCH(AF$1,'Tillförd energi'!$B$1:$AQ$1,0),FALSE)</f>
        <v>53.927799999999998</v>
      </c>
      <c r="AG207">
        <f>IFERROR(VLOOKUP(B207,Miljö!$B$1:$S$476,9,FALSE)/1,0)</f>
        <v>0</v>
      </c>
      <c r="AI207">
        <f t="shared" si="24"/>
        <v>1866.594744</v>
      </c>
      <c r="AJ207">
        <f t="shared" si="25"/>
        <v>1866.594744</v>
      </c>
      <c r="AK207">
        <f>IF(ISERROR(1/VLOOKUP($B207,Leveranser!$B$1:$S$500,MATCH("såld värme (gwh)",Leveranser!$B$1:$S$1,0),FALSE)),"",VLOOKUP($B207,Leveranser!$B$1:$S$500,MATCH("såld värme (gwh)",Leveranser!$B$1:$S$1,0),FALSE))</f>
        <v>1347.9</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37">
        <f t="shared" si="26"/>
        <v>0.72211710888649117</v>
      </c>
      <c r="AP207" t="str">
        <f>VLOOKUP($B207,Miljövärden!$B$1:$H$446,7,FALSE)</f>
        <v>Ja</v>
      </c>
      <c r="AQ207" t="str">
        <f>VLOOKUP($B207,Miljövärden!$B$1:$H$446,6,FALSE)</f>
        <v>Ja</v>
      </c>
      <c r="AU207">
        <f t="shared" si="27"/>
        <v>59.907799999999995</v>
      </c>
      <c r="AV207">
        <f t="shared" si="28"/>
        <v>5.4469500000000002</v>
      </c>
      <c r="AW207">
        <f t="shared" si="29"/>
        <v>468.77750000000003</v>
      </c>
      <c r="AX207">
        <f t="shared" si="30"/>
        <v>0</v>
      </c>
      <c r="AZ207">
        <f t="shared" si="31"/>
        <v>677.91444999999999</v>
      </c>
    </row>
    <row r="208" spans="1:52" customFormat="1" x14ac:dyDescent="0.25">
      <c r="A208" s="2" t="s">
        <v>333</v>
      </c>
      <c r="B208" s="2" t="s">
        <v>337</v>
      </c>
      <c r="C208">
        <f>VLOOKUP($B208,'Tillförd energi'!$B$1:$AS$566,MATCH(C$1,'Tillförd energi'!$B$1:$AQ$1,0),FALSE)</f>
        <v>5.93167E-3</v>
      </c>
      <c r="D208">
        <f>VLOOKUP($B208,'Tillförd energi'!$B$1:$AS$566,MATCH(D$1,'Tillförd energi'!$B$1:$AQ$1,0),FALSE)</f>
        <v>5.9266500000000003E-4</v>
      </c>
      <c r="E208">
        <f>VLOOKUP($B208,'Tillförd energi'!$B$1:$AS$566,MATCH(E$1,'Tillförd energi'!$B$1:$AQ$1,0),FALSE)</f>
        <v>0</v>
      </c>
      <c r="F208">
        <f>VLOOKUP($B208,'Tillförd energi'!$B$1:$AS$566,MATCH(F$1,'Tillförd energi'!$B$1:$AQ$1,0),FALSE)</f>
        <v>1.9000000000000001E-4</v>
      </c>
      <c r="G208">
        <f>VLOOKUP($B208,'Tillförd energi'!$B$1:$AS$566,MATCH(G$1,'Tillförd energi'!$B$1:$AQ$1,0),FALSE)</f>
        <v>0</v>
      </c>
      <c r="H208">
        <f>VLOOKUP($B208,'Tillförd energi'!$B$1:$AS$566,MATCH(H$1,'Tillförd energi'!$B$1:$AQ$1,0),FALSE)</f>
        <v>0</v>
      </c>
      <c r="I208">
        <f>VLOOKUP($B208,'Tillförd energi'!$B$1:$AS$566,MATCH(I$1,'Tillförd energi'!$B$1:$AQ$1,0),FALSE)</f>
        <v>4.4581799999999998E-2</v>
      </c>
      <c r="J208">
        <f>VLOOKUP($B208,'Tillförd energi'!$B$1:$AS$566,MATCH(J$1,'Tillförd energi'!$B$1:$AQ$1,0),FALSE)</f>
        <v>3.5294099999999998E-5</v>
      </c>
      <c r="K208">
        <v>0</v>
      </c>
      <c r="L208">
        <f>VLOOKUP($B208,'Tillförd energi'!$B$1:$AS$566,MATCH(L$1,'Tillförd energi'!$B$1:$AQ$1,0),FALSE)</f>
        <v>1.0404200000000001E-2</v>
      </c>
      <c r="M208">
        <f>VLOOKUP($B208,'Tillförd energi'!$B$1:$AS$566,MATCH(M$1,'Tillförd energi'!$B$1:$AQ$1,0),FALSE)</f>
        <v>4.2693999999999996E-3</v>
      </c>
      <c r="N208">
        <f>VLOOKUP($B208,'Tillförd energi'!$B$1:$AS$566,MATCH(N$1,'Tillförd energi'!$B$1:$AQ$1,0),FALSE)</f>
        <v>7.6959200000000002E-3</v>
      </c>
      <c r="O208">
        <f>VLOOKUP($B208,'Tillförd energi'!$B$1:$AS$566,MATCH(O$1,'Tillförd energi'!$B$1:$AQ$1,0),FALSE)</f>
        <v>7.7009000000000001E-3</v>
      </c>
      <c r="P208">
        <f>VLOOKUP($B208,'Tillförd energi'!$B$1:$AS$566,MATCH(P$1,'Tillförd energi'!$B$1:$AQ$1,0),FALSE)</f>
        <v>1.10925E-2</v>
      </c>
      <c r="Q208">
        <f>VLOOKUP($B208,'Tillförd energi'!$B$1:$AS$566,MATCH(Q$1,'Tillförd energi'!$B$1:$AQ$1,0),FALSE)</f>
        <v>0</v>
      </c>
      <c r="R208">
        <f>VLOOKUP($B208,'Tillförd energi'!$B$1:$AS$566,MATCH(R$1,'Tillförd energi'!$B$1:$AQ$1,0),FALSE)</f>
        <v>0</v>
      </c>
      <c r="S208">
        <f>VLOOKUP($B208,'Tillförd energi'!$B$1:$AS$566,MATCH(S$1,'Tillförd energi'!$B$1:$AQ$1,0),FALSE)</f>
        <v>0</v>
      </c>
      <c r="T208">
        <f>VLOOKUP($B208,'Tillförd energi'!$B$1:$AS$566,MATCH(T$1,'Tillförd energi'!$B$1:$AQ$1,0),FALSE)</f>
        <v>0</v>
      </c>
      <c r="U208">
        <f>VLOOKUP($B208,'Tillförd energi'!$B$1:$AS$566,MATCH(U$1,'Tillförd energi'!$B$1:$AQ$1,0),FALSE)</f>
        <v>0</v>
      </c>
      <c r="V208">
        <f>VLOOKUP($B208,'Tillförd energi'!$B$1:$AS$566,MATCH(V$1,'Tillförd energi'!$B$1:$AQ$1,0),FALSE)</f>
        <v>3.1329999999999999E-3</v>
      </c>
      <c r="W208">
        <f>VLOOKUP($B208,'Tillförd energi'!$B$1:$AS$566,MATCH(W$1,'Tillförd energi'!$B$1:$AQ$1,0),FALSE)</f>
        <v>0</v>
      </c>
      <c r="X208">
        <f>VLOOKUP($B208,'Tillförd energi'!$B$1:$AS$566,MATCH(X$1,'Tillförd energi'!$B$1:$AQ$1,0),FALSE)</f>
        <v>3.4621199999999998E-4</v>
      </c>
      <c r="Y208">
        <f>VLOOKUP($B208,'Tillförd energi'!$B$1:$AS$566,MATCH(Y$1,'Tillförd energi'!$B$1:$AQ$1,0),FALSE)</f>
        <v>2.1898099999999999E-3</v>
      </c>
      <c r="Z208">
        <f>VLOOKUP($B208,'Tillförd energi'!$B$1:$AS$566,MATCH(Z$1,'Tillförd energi'!$B$1:$AQ$1,0),FALSE)</f>
        <v>2.0000000000000002E-5</v>
      </c>
      <c r="AA208">
        <f>VLOOKUP($B208,'Tillförd energi'!$B$1:$AS$566,MATCH(AA$1,'Tillförd energi'!$B$1:$AQ$1,0),FALSE)</f>
        <v>3.4000000000000002E-4</v>
      </c>
      <c r="AB208">
        <f>VLOOKUP($B208,'Tillförd energi'!$B$1:$AS$566,MATCH(AB$1,'Tillförd energi'!$B$1:$AQ$1,0),FALSE)</f>
        <v>9.7999999999999997E-4</v>
      </c>
      <c r="AC208">
        <f>VLOOKUP($B208,'Tillförd energi'!$B$1:$AS$566,MATCH(AC$1,'Tillförd energi'!$B$1:$AQ$1,0),FALSE)</f>
        <v>1.5310000000000001E-2</v>
      </c>
      <c r="AD208">
        <f>VLOOKUP($B208,'Tillförd energi'!$B$1:$AS$566,MATCH(AD$1,'Tillförd energi'!$B$1:$AQ$1,0),FALSE)</f>
        <v>0</v>
      </c>
      <c r="AE208">
        <f>VLOOKUP($B208,'Tillförd energi'!$B$1:$AS$566,MATCH(AE$1,'Tillförd energi'!$B$1:$AQ$1,0),FALSE)</f>
        <v>0</v>
      </c>
      <c r="AF208">
        <f>VLOOKUP($B208,'Tillförd energi'!$B$1:$AS$566,MATCH(AF$1,'Tillförd energi'!$B$1:$AQ$1,0),FALSE)</f>
        <v>3.6431100000000002E-3</v>
      </c>
      <c r="AG208">
        <f>IFERROR(VLOOKUP(B208,Miljö!$B$1:$S$476,9,FALSE)/1,0)</f>
        <v>0</v>
      </c>
      <c r="AI208">
        <f t="shared" si="24"/>
        <v>0.11845648110000001</v>
      </c>
      <c r="AJ208">
        <f t="shared" si="25"/>
        <v>0.11845648110000001</v>
      </c>
      <c r="AK208">
        <f>IF(ISERROR(1/VLOOKUP($B208,Leveranser!$B$1:$S$500,MATCH("såld värme (gwh)",Leveranser!$B$1:$S$1,0),FALSE)),"",VLOOKUP($B208,Leveranser!$B$1:$S$500,MATCH("såld värme (gwh)",Leveranser!$B$1:$S$1,0),FALSE))</f>
        <v>0.109</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37">
        <f t="shared" si="26"/>
        <v>0.92016915400334298</v>
      </c>
      <c r="AP208" t="str">
        <f>VLOOKUP($B208,Miljövärden!$B$1:$H$446,7,FALSE)</f>
        <v>Ja</v>
      </c>
      <c r="AQ208" t="str">
        <f>VLOOKUP($B208,Miljövärden!$B$1:$H$446,6,FALSE)</f>
        <v>Ja</v>
      </c>
      <c r="AU208">
        <f t="shared" si="27"/>
        <v>4.0031099999999998E-3</v>
      </c>
      <c r="AV208">
        <f t="shared" si="28"/>
        <v>3.4621199999999998E-4</v>
      </c>
      <c r="AW208">
        <f t="shared" si="29"/>
        <v>3.0758719999999996E-2</v>
      </c>
      <c r="AX208">
        <f t="shared" si="30"/>
        <v>0</v>
      </c>
      <c r="AZ208">
        <f t="shared" si="31"/>
        <v>4.4642131999999994E-2</v>
      </c>
    </row>
    <row r="209" spans="1:61" x14ac:dyDescent="0.25">
      <c r="A209" s="2" t="s">
        <v>338</v>
      </c>
      <c r="B209" s="2" t="s">
        <v>339</v>
      </c>
      <c r="C209">
        <f>VLOOKUP($B209,'Tillförd energi'!$B$1:$AS$566,MATCH(C$1,'Tillförd energi'!$B$1:$AQ$1,0),FALSE)</f>
        <v>0</v>
      </c>
      <c r="D209">
        <f>VLOOKUP($B209,'Tillförd energi'!$B$1:$AS$566,MATCH(D$1,'Tillförd energi'!$B$1:$AQ$1,0),FALSE)</f>
        <v>0.31435999999999997</v>
      </c>
      <c r="E209">
        <f>VLOOKUP($B209,'Tillförd energi'!$B$1:$AS$566,MATCH(E$1,'Tillförd energi'!$B$1:$AQ$1,0),FALSE)</f>
        <v>0</v>
      </c>
      <c r="F209">
        <f>VLOOKUP($B209,'Tillförd energi'!$B$1:$AS$566,MATCH(F$1,'Tillförd energi'!$B$1:$AQ$1,0),FALSE)</f>
        <v>0</v>
      </c>
      <c r="G209">
        <f>VLOOKUP($B209,'Tillförd energi'!$B$1:$AS$566,MATCH(G$1,'Tillförd energi'!$B$1:$AQ$1,0),FALSE)</f>
        <v>0</v>
      </c>
      <c r="H209">
        <f>VLOOKUP($B209,'Tillförd energi'!$B$1:$AS$566,MATCH(H$1,'Tillförd energi'!$B$1:$AQ$1,0),FALSE)</f>
        <v>0</v>
      </c>
      <c r="I209">
        <f>VLOOKUP($B209,'Tillförd energi'!$B$1:$AS$566,MATCH(I$1,'Tillförd energi'!$B$1:$AQ$1,0),FALSE)</f>
        <v>0</v>
      </c>
      <c r="J209">
        <f>VLOOKUP($B209,'Tillförd energi'!$B$1:$AS$566,MATCH(J$1,'Tillförd energi'!$B$1:$AQ$1,0),FALSE)</f>
        <v>0</v>
      </c>
      <c r="K209">
        <v>0</v>
      </c>
      <c r="L209">
        <f>VLOOKUP($B209,'Tillförd energi'!$B$1:$AS$566,MATCH(L$1,'Tillförd energi'!$B$1:$AQ$1,0),FALSE)</f>
        <v>42.892800000000001</v>
      </c>
      <c r="M209">
        <f>VLOOKUP($B209,'Tillförd energi'!$B$1:$AS$566,MATCH(M$1,'Tillförd energi'!$B$1:$AQ$1,0),FALSE)</f>
        <v>65.361000000000004</v>
      </c>
      <c r="N209">
        <f>VLOOKUP($B209,'Tillförd energi'!$B$1:$AS$566,MATCH(N$1,'Tillförd energi'!$B$1:$AQ$1,0),FALSE)</f>
        <v>62.526699999999998</v>
      </c>
      <c r="O209">
        <f>VLOOKUP($B209,'Tillförd energi'!$B$1:$AS$566,MATCH(O$1,'Tillförd energi'!$B$1:$AQ$1,0),FALSE)</f>
        <v>0</v>
      </c>
      <c r="P209">
        <f>VLOOKUP($B209,'Tillförd energi'!$B$1:$AS$566,MATCH(P$1,'Tillförd energi'!$B$1:$AQ$1,0),FALSE)</f>
        <v>1.28434</v>
      </c>
      <c r="Q209">
        <f>VLOOKUP($B209,'Tillförd energi'!$B$1:$AS$566,MATCH(Q$1,'Tillförd energi'!$B$1:$AQ$1,0),FALSE)</f>
        <v>0</v>
      </c>
      <c r="R209">
        <f>VLOOKUP($B209,'Tillförd energi'!$B$1:$AS$566,MATCH(R$1,'Tillförd energi'!$B$1:$AQ$1,0),FALSE)</f>
        <v>0</v>
      </c>
      <c r="S209">
        <f>VLOOKUP($B209,'Tillförd energi'!$B$1:$AS$566,MATCH(S$1,'Tillförd energi'!$B$1:$AQ$1,0),FALSE)</f>
        <v>8.0119600000000002</v>
      </c>
      <c r="T209">
        <f>VLOOKUP($B209,'Tillförd energi'!$B$1:$AS$566,MATCH(T$1,'Tillförd energi'!$B$1:$AQ$1,0),FALSE)</f>
        <v>0</v>
      </c>
      <c r="U209">
        <f>VLOOKUP($B209,'Tillförd energi'!$B$1:$AS$566,MATCH(U$1,'Tillförd energi'!$B$1:$AQ$1,0),FALSE)</f>
        <v>0</v>
      </c>
      <c r="V209">
        <f>VLOOKUP($B209,'Tillförd energi'!$B$1:$AS$566,MATCH(V$1,'Tillförd energi'!$B$1:$AQ$1,0),FALSE)</f>
        <v>0</v>
      </c>
      <c r="W209">
        <f>VLOOKUP($B209,'Tillförd energi'!$B$1:$AS$566,MATCH(W$1,'Tillförd energi'!$B$1:$AQ$1,0),FALSE)</f>
        <v>0</v>
      </c>
      <c r="X209">
        <f>VLOOKUP($B209,'Tillförd energi'!$B$1:$AS$566,MATCH(X$1,'Tillförd energi'!$B$1:$AQ$1,0),FALSE)</f>
        <v>0</v>
      </c>
      <c r="Y209">
        <f>VLOOKUP($B209,'Tillförd energi'!$B$1:$AS$566,MATCH(Y$1,'Tillförd energi'!$B$1:$AQ$1,0),FALSE)</f>
        <v>7.12052</v>
      </c>
      <c r="Z209">
        <f>VLOOKUP($B209,'Tillförd energi'!$B$1:$AS$566,MATCH(Z$1,'Tillförd energi'!$B$1:$AQ$1,0),FALSE)</f>
        <v>0</v>
      </c>
      <c r="AA209">
        <f>VLOOKUP($B209,'Tillförd energi'!$B$1:$AS$566,MATCH(AA$1,'Tillförd energi'!$B$1:$AQ$1,0),FALSE)</f>
        <v>0</v>
      </c>
      <c r="AB209">
        <f>VLOOKUP($B209,'Tillförd energi'!$B$1:$AS$566,MATCH(AB$1,'Tillförd energi'!$B$1:$AQ$1,0),FALSE)</f>
        <v>0</v>
      </c>
      <c r="AC209">
        <f>VLOOKUP($B209,'Tillförd energi'!$B$1:$AS$566,MATCH(AC$1,'Tillförd energi'!$B$1:$AQ$1,0),FALSE)</f>
        <v>109.81100000000001</v>
      </c>
      <c r="AD209">
        <f>VLOOKUP($B209,'Tillförd energi'!$B$1:$AS$566,MATCH(AD$1,'Tillförd energi'!$B$1:$AQ$1,0),FALSE)</f>
        <v>0</v>
      </c>
      <c r="AE209">
        <f>VLOOKUP($B209,'Tillförd energi'!$B$1:$AS$566,MATCH(AE$1,'Tillförd energi'!$B$1:$AQ$1,0),FALSE)</f>
        <v>0</v>
      </c>
      <c r="AF209">
        <f>VLOOKUP($B209,'Tillförd energi'!$B$1:$AS$566,MATCH(AF$1,'Tillförd energi'!$B$1:$AQ$1,0),FALSE)</f>
        <v>7.7718299999999996</v>
      </c>
      <c r="AG209">
        <f>IFERROR(VLOOKUP(B209,Miljö!$B$1:$S$476,9,FALSE)/1,0)</f>
        <v>22.504000000000001</v>
      </c>
      <c r="AI209">
        <f t="shared" si="24"/>
        <v>305.09451000000001</v>
      </c>
      <c r="AJ209">
        <f t="shared" si="25"/>
        <v>327.59851000000003</v>
      </c>
      <c r="AK209">
        <f>IF(ISERROR(1/VLOOKUP($B209,Leveranser!$B$1:$S$500,MATCH("såld värme (gwh)",Leveranser!$B$1:$S$1,0),FALSE)),"",VLOOKUP($B209,Leveranser!$B$1:$S$500,MATCH("såld värme (gwh)",Leveranser!$B$1:$S$1,0),FALSE))</f>
        <v>343.95</v>
      </c>
      <c r="AL209">
        <f>VLOOKUP($B209,Leveranser!$B$1:$Y$500,MATCH("Totalt såld fjärrvärme till andra fjärrvärmeföretag",Leveranser!$B$1:$AA$1,0),FALSE)</f>
        <v>106.268</v>
      </c>
      <c r="AM209">
        <f>IF(ISERROR(1/VLOOKUP($B209,Miljö!$B$1:$S$500,MATCH("Såld mängd produktionsspecifik fjärrvärme (GWh)",Miljö!$B$1:$R$1,0),FALSE)),0,VLOOKUP($B209,Miljö!$B$1:$S$500,MATCH("Såld mängd produktionsspecifik fjärrvärme (GWh)",Miljö!$B$1:$R$1,0),FALSE))</f>
        <v>106.268</v>
      </c>
      <c r="AN209" s="137">
        <f t="shared" si="26"/>
        <v>1.0499132001546647</v>
      </c>
      <c r="AP209" t="str">
        <f>VLOOKUP($B209,Miljövärden!$B$1:$H$446,7,FALSE)</f>
        <v>Ja</v>
      </c>
      <c r="AQ209" t="str">
        <f>VLOOKUP($B209,Miljövärden!$B$1:$H$446,6,FALSE)</f>
        <v>Ja</v>
      </c>
      <c r="AU209">
        <f t="shared" si="27"/>
        <v>7.7718299999999996</v>
      </c>
      <c r="AV209">
        <f t="shared" si="28"/>
        <v>0</v>
      </c>
      <c r="AW209">
        <f t="shared" si="29"/>
        <v>129.17203999999998</v>
      </c>
      <c r="AX209">
        <f t="shared" si="30"/>
        <v>8.0119600000000002</v>
      </c>
      <c r="AZ209">
        <f t="shared" si="31"/>
        <v>180.07679999999999</v>
      </c>
    </row>
    <row r="210" spans="1:61" x14ac:dyDescent="0.25">
      <c r="A210" s="2" t="s">
        <v>338</v>
      </c>
      <c r="B210" s="2" t="s">
        <v>340</v>
      </c>
      <c r="C210">
        <f>VLOOKUP($B210,'Tillförd energi'!$B$1:$AS$566,MATCH(C$1,'Tillförd energi'!$B$1:$AQ$1,0),FALSE)</f>
        <v>0</v>
      </c>
      <c r="D210">
        <f>VLOOKUP($B210,'Tillförd energi'!$B$1:$AS$566,MATCH(D$1,'Tillförd energi'!$B$1:$AQ$1,0),FALSE)</f>
        <v>0</v>
      </c>
      <c r="E210">
        <f>VLOOKUP($B210,'Tillförd energi'!$B$1:$AS$566,MATCH(E$1,'Tillförd energi'!$B$1:$AQ$1,0),FALSE)</f>
        <v>0</v>
      </c>
      <c r="F210">
        <f>VLOOKUP($B210,'Tillförd energi'!$B$1:$AS$566,MATCH(F$1,'Tillförd energi'!$B$1:$AQ$1,0),FALSE)</f>
        <v>0</v>
      </c>
      <c r="G210">
        <f>VLOOKUP($B210,'Tillförd energi'!$B$1:$AS$566,MATCH(G$1,'Tillförd energi'!$B$1:$AQ$1,0),FALSE)</f>
        <v>0</v>
      </c>
      <c r="H210">
        <f>VLOOKUP($B210,'Tillförd energi'!$B$1:$AS$566,MATCH(H$1,'Tillförd energi'!$B$1:$AQ$1,0),FALSE)</f>
        <v>0</v>
      </c>
      <c r="I210">
        <f>VLOOKUP($B210,'Tillförd energi'!$B$1:$AS$566,MATCH(I$1,'Tillförd energi'!$B$1:$AQ$1,0),FALSE)</f>
        <v>0</v>
      </c>
      <c r="J210">
        <f>VLOOKUP($B210,'Tillförd energi'!$B$1:$AS$566,MATCH(J$1,'Tillförd energi'!$B$1:$AQ$1,0),FALSE)</f>
        <v>0</v>
      </c>
      <c r="K210">
        <v>0</v>
      </c>
      <c r="L210">
        <f>VLOOKUP($B210,'Tillförd energi'!$B$1:$AS$566,MATCH(L$1,'Tillförd energi'!$B$1:$AQ$1,0),FALSE)</f>
        <v>0</v>
      </c>
      <c r="M210">
        <f>VLOOKUP($B210,'Tillförd energi'!$B$1:$AS$566,MATCH(M$1,'Tillförd energi'!$B$1:$AQ$1,0),FALSE)</f>
        <v>19.973600000000001</v>
      </c>
      <c r="N210">
        <f>VLOOKUP($B210,'Tillförd energi'!$B$1:$AS$566,MATCH(N$1,'Tillförd energi'!$B$1:$AQ$1,0),FALSE)</f>
        <v>0</v>
      </c>
      <c r="O210">
        <f>VLOOKUP($B210,'Tillförd energi'!$B$1:$AS$566,MATCH(O$1,'Tillförd energi'!$B$1:$AQ$1,0),FALSE)</f>
        <v>0</v>
      </c>
      <c r="P210">
        <f>VLOOKUP($B210,'Tillförd energi'!$B$1:$AS$566,MATCH(P$1,'Tillförd energi'!$B$1:$AQ$1,0),FALSE)</f>
        <v>0</v>
      </c>
      <c r="Q210">
        <f>VLOOKUP($B210,'Tillförd energi'!$B$1:$AS$566,MATCH(Q$1,'Tillförd energi'!$B$1:$AQ$1,0),FALSE)</f>
        <v>0</v>
      </c>
      <c r="R210">
        <f>VLOOKUP($B210,'Tillförd energi'!$B$1:$AS$566,MATCH(R$1,'Tillförd energi'!$B$1:$AQ$1,0),FALSE)</f>
        <v>0</v>
      </c>
      <c r="S210">
        <f>VLOOKUP($B210,'Tillförd energi'!$B$1:$AS$566,MATCH(S$1,'Tillförd energi'!$B$1:$AQ$1,0),FALSE)</f>
        <v>0</v>
      </c>
      <c r="T210">
        <f>VLOOKUP($B210,'Tillförd energi'!$B$1:$AS$566,MATCH(T$1,'Tillförd energi'!$B$1:$AQ$1,0),FALSE)</f>
        <v>0</v>
      </c>
      <c r="U210">
        <f>VLOOKUP($B210,'Tillförd energi'!$B$1:$AS$566,MATCH(U$1,'Tillförd energi'!$B$1:$AQ$1,0),FALSE)</f>
        <v>0</v>
      </c>
      <c r="V210">
        <f>VLOOKUP($B210,'Tillförd energi'!$B$1:$AS$566,MATCH(V$1,'Tillförd energi'!$B$1:$AQ$1,0),FALSE)</f>
        <v>0</v>
      </c>
      <c r="W210">
        <f>VLOOKUP($B210,'Tillförd energi'!$B$1:$AS$566,MATCH(W$1,'Tillförd energi'!$B$1:$AQ$1,0),FALSE)</f>
        <v>0</v>
      </c>
      <c r="X210">
        <f>VLOOKUP($B210,'Tillförd energi'!$B$1:$AS$566,MATCH(X$1,'Tillförd energi'!$B$1:$AQ$1,0),FALSE)</f>
        <v>0</v>
      </c>
      <c r="Y210">
        <f>VLOOKUP($B210,'Tillförd energi'!$B$1:$AS$566,MATCH(Y$1,'Tillförd energi'!$B$1:$AQ$1,0),FALSE)</f>
        <v>0</v>
      </c>
      <c r="Z210">
        <f>VLOOKUP($B210,'Tillförd energi'!$B$1:$AS$566,MATCH(Z$1,'Tillförd energi'!$B$1:$AQ$1,0),FALSE)</f>
        <v>0</v>
      </c>
      <c r="AA210">
        <f>VLOOKUP($B210,'Tillförd energi'!$B$1:$AS$566,MATCH(AA$1,'Tillförd energi'!$B$1:$AQ$1,0),FALSE)</f>
        <v>0</v>
      </c>
      <c r="AB210">
        <f>VLOOKUP($B210,'Tillförd energi'!$B$1:$AS$566,MATCH(AB$1,'Tillförd energi'!$B$1:$AQ$1,0),FALSE)</f>
        <v>0</v>
      </c>
      <c r="AC210">
        <f>VLOOKUP($B210,'Tillförd energi'!$B$1:$AS$566,MATCH(AC$1,'Tillförd energi'!$B$1:$AQ$1,0),FALSE)</f>
        <v>11.74</v>
      </c>
      <c r="AD210">
        <f>VLOOKUP($B210,'Tillförd energi'!$B$1:$AS$566,MATCH(AD$1,'Tillförd energi'!$B$1:$AQ$1,0),FALSE)</f>
        <v>0</v>
      </c>
      <c r="AE210">
        <f>VLOOKUP($B210,'Tillförd energi'!$B$1:$AS$566,MATCH(AE$1,'Tillförd energi'!$B$1:$AQ$1,0),FALSE)</f>
        <v>0</v>
      </c>
      <c r="AF210">
        <f>VLOOKUP($B210,'Tillförd energi'!$B$1:$AS$566,MATCH(AF$1,'Tillförd energi'!$B$1:$AQ$1,0),FALSE)</f>
        <v>0.81912799999999997</v>
      </c>
      <c r="AG210">
        <f>IFERROR(VLOOKUP(B210,Miljö!$B$1:$S$476,9,FALSE)/1,0)</f>
        <v>0</v>
      </c>
      <c r="AI210">
        <f t="shared" si="24"/>
        <v>32.532727999999999</v>
      </c>
      <c r="AJ210">
        <f t="shared" si="25"/>
        <v>32.532727999999999</v>
      </c>
      <c r="AK210">
        <f>IF(ISERROR(1/VLOOKUP($B210,Leveranser!$B$1:$S$500,MATCH("såld värme (gwh)",Leveranser!$B$1:$S$1,0),FALSE)),"",VLOOKUP($B210,Leveranser!$B$1:$S$500,MATCH("såld värme (gwh)",Leveranser!$B$1:$S$1,0),FALSE))</f>
        <v>32.939</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37">
        <f t="shared" si="26"/>
        <v>1.0124881012130309</v>
      </c>
      <c r="AP210" t="str">
        <f>VLOOKUP($B210,Miljövärden!$B$1:$H$446,7,FALSE)</f>
        <v>Ja</v>
      </c>
      <c r="AQ210" t="str">
        <f>VLOOKUP($B210,Miljövärden!$B$1:$H$446,6,FALSE)</f>
        <v>Ja</v>
      </c>
      <c r="AU210">
        <f t="shared" si="27"/>
        <v>0.81912799999999997</v>
      </c>
      <c r="AV210">
        <f t="shared" si="28"/>
        <v>0</v>
      </c>
      <c r="AW210">
        <f t="shared" si="29"/>
        <v>19.973600000000001</v>
      </c>
      <c r="AX210">
        <f t="shared" si="30"/>
        <v>0</v>
      </c>
      <c r="AZ210">
        <f t="shared" si="31"/>
        <v>19.973600000000001</v>
      </c>
      <c r="BE210"/>
      <c r="BF210"/>
      <c r="BG210"/>
      <c r="BH210"/>
      <c r="BI210"/>
    </row>
    <row r="211" spans="1:61" x14ac:dyDescent="0.25">
      <c r="A211" s="2" t="s">
        <v>338</v>
      </c>
      <c r="B211" s="2" t="s">
        <v>341</v>
      </c>
      <c r="C211">
        <f>VLOOKUP($B211,'Tillförd energi'!$B$1:$AS$566,MATCH(C$1,'Tillförd energi'!$B$1:$AQ$1,0),FALSE)</f>
        <v>0</v>
      </c>
      <c r="D211">
        <f>VLOOKUP($B211,'Tillförd energi'!$B$1:$AS$566,MATCH(D$1,'Tillförd energi'!$B$1:$AQ$1,0),FALSE)</f>
        <v>0</v>
      </c>
      <c r="E211">
        <f>VLOOKUP($B211,'Tillförd energi'!$B$1:$AS$566,MATCH(E$1,'Tillförd energi'!$B$1:$AQ$1,0),FALSE)</f>
        <v>0</v>
      </c>
      <c r="F211">
        <f>VLOOKUP($B211,'Tillförd energi'!$B$1:$AS$566,MATCH(F$1,'Tillförd energi'!$B$1:$AQ$1,0),FALSE)</f>
        <v>0</v>
      </c>
      <c r="G211">
        <f>VLOOKUP($B211,'Tillförd energi'!$B$1:$AS$566,MATCH(G$1,'Tillförd energi'!$B$1:$AQ$1,0),FALSE)</f>
        <v>0</v>
      </c>
      <c r="H211">
        <f>VLOOKUP($B211,'Tillförd energi'!$B$1:$AS$566,MATCH(H$1,'Tillförd energi'!$B$1:$AQ$1,0),FALSE)</f>
        <v>0</v>
      </c>
      <c r="I211">
        <f>VLOOKUP($B211,'Tillförd energi'!$B$1:$AS$566,MATCH(I$1,'Tillförd energi'!$B$1:$AQ$1,0),FALSE)</f>
        <v>0</v>
      </c>
      <c r="J211">
        <f>VLOOKUP($B211,'Tillförd energi'!$B$1:$AS$566,MATCH(J$1,'Tillförd energi'!$B$1:$AQ$1,0),FALSE)</f>
        <v>0</v>
      </c>
      <c r="K211">
        <v>0</v>
      </c>
      <c r="L211">
        <f>VLOOKUP($B211,'Tillförd energi'!$B$1:$AS$566,MATCH(L$1,'Tillförd energi'!$B$1:$AQ$1,0),FALSE)</f>
        <v>0</v>
      </c>
      <c r="M211">
        <f>VLOOKUP($B211,'Tillförd energi'!$B$1:$AS$566,MATCH(M$1,'Tillförd energi'!$B$1:$AQ$1,0),FALSE)</f>
        <v>3.5895299999999999</v>
      </c>
      <c r="N211">
        <f>VLOOKUP($B211,'Tillförd energi'!$B$1:$AS$566,MATCH(N$1,'Tillförd energi'!$B$1:$AQ$1,0),FALSE)</f>
        <v>4.5330700000000004</v>
      </c>
      <c r="O211">
        <f>VLOOKUP($B211,'Tillförd energi'!$B$1:$AS$566,MATCH(O$1,'Tillförd energi'!$B$1:$AQ$1,0),FALSE)</f>
        <v>0</v>
      </c>
      <c r="P211">
        <f>VLOOKUP($B211,'Tillförd energi'!$B$1:$AS$566,MATCH(P$1,'Tillförd energi'!$B$1:$AQ$1,0),FALSE)</f>
        <v>0</v>
      </c>
      <c r="Q211">
        <f>VLOOKUP($B211,'Tillförd energi'!$B$1:$AS$566,MATCH(Q$1,'Tillförd energi'!$B$1:$AQ$1,0),FALSE)</f>
        <v>0</v>
      </c>
      <c r="R211">
        <f>VLOOKUP($B211,'Tillförd energi'!$B$1:$AS$566,MATCH(R$1,'Tillförd energi'!$B$1:$AQ$1,0),FALSE)</f>
        <v>0</v>
      </c>
      <c r="S211">
        <f>VLOOKUP($B211,'Tillförd energi'!$B$1:$AS$566,MATCH(S$1,'Tillförd energi'!$B$1:$AQ$1,0),FALSE)</f>
        <v>0</v>
      </c>
      <c r="T211">
        <f>VLOOKUP($B211,'Tillförd energi'!$B$1:$AS$566,MATCH(T$1,'Tillförd energi'!$B$1:$AQ$1,0),FALSE)</f>
        <v>0</v>
      </c>
      <c r="U211">
        <f>VLOOKUP($B211,'Tillförd energi'!$B$1:$AS$566,MATCH(U$1,'Tillförd energi'!$B$1:$AQ$1,0),FALSE)</f>
        <v>0</v>
      </c>
      <c r="V211">
        <f>VLOOKUP($B211,'Tillförd energi'!$B$1:$AS$566,MATCH(V$1,'Tillförd energi'!$B$1:$AQ$1,0),FALSE)</f>
        <v>0</v>
      </c>
      <c r="W211">
        <f>VLOOKUP($B211,'Tillförd energi'!$B$1:$AS$566,MATCH(W$1,'Tillförd energi'!$B$1:$AQ$1,0),FALSE)</f>
        <v>0</v>
      </c>
      <c r="X211">
        <f>VLOOKUP($B211,'Tillförd energi'!$B$1:$AS$566,MATCH(X$1,'Tillförd energi'!$B$1:$AQ$1,0),FALSE)</f>
        <v>0</v>
      </c>
      <c r="Y211">
        <f>VLOOKUP($B211,'Tillförd energi'!$B$1:$AS$566,MATCH(Y$1,'Tillförd energi'!$B$1:$AQ$1,0),FALSE)</f>
        <v>0</v>
      </c>
      <c r="Z211">
        <f>VLOOKUP($B211,'Tillförd energi'!$B$1:$AS$566,MATCH(Z$1,'Tillförd energi'!$B$1:$AQ$1,0),FALSE)</f>
        <v>0</v>
      </c>
      <c r="AA211">
        <f>VLOOKUP($B211,'Tillförd energi'!$B$1:$AS$566,MATCH(AA$1,'Tillförd energi'!$B$1:$AQ$1,0),FALSE)</f>
        <v>0</v>
      </c>
      <c r="AB211">
        <f>VLOOKUP($B211,'Tillförd energi'!$B$1:$AS$566,MATCH(AB$1,'Tillförd energi'!$B$1:$AQ$1,0),FALSE)</f>
        <v>0</v>
      </c>
      <c r="AC211">
        <f>VLOOKUP($B211,'Tillförd energi'!$B$1:$AS$566,MATCH(AC$1,'Tillförd energi'!$B$1:$AQ$1,0),FALSE)</f>
        <v>4.7750000000000004</v>
      </c>
      <c r="AD211">
        <f>VLOOKUP($B211,'Tillförd energi'!$B$1:$AS$566,MATCH(AD$1,'Tillförd energi'!$B$1:$AQ$1,0),FALSE)</f>
        <v>0</v>
      </c>
      <c r="AE211">
        <f>VLOOKUP($B211,'Tillförd energi'!$B$1:$AS$566,MATCH(AE$1,'Tillförd energi'!$B$1:$AQ$1,0),FALSE)</f>
        <v>0</v>
      </c>
      <c r="AF211">
        <f>VLOOKUP($B211,'Tillförd energi'!$B$1:$AS$566,MATCH(AF$1,'Tillförd energi'!$B$1:$AQ$1,0),FALSE)</f>
        <v>0.33306799999999998</v>
      </c>
      <c r="AG211">
        <f>IFERROR(VLOOKUP(B211,Miljö!$B$1:$S$476,9,FALSE)/1,0)</f>
        <v>0</v>
      </c>
      <c r="AI211">
        <f t="shared" si="24"/>
        <v>13.230668000000001</v>
      </c>
      <c r="AJ211">
        <f t="shared" si="25"/>
        <v>13.230668000000001</v>
      </c>
      <c r="AK211">
        <f>IF(ISERROR(1/VLOOKUP($B211,Leveranser!$B$1:$S$500,MATCH("såld värme (gwh)",Leveranser!$B$1:$S$1,0),FALSE)),"",VLOOKUP($B211,Leveranser!$B$1:$S$500,MATCH("såld värme (gwh)",Leveranser!$B$1:$S$1,0),FALSE))</f>
        <v>13.396000000000001</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37">
        <f t="shared" si="26"/>
        <v>1.0124961188656536</v>
      </c>
      <c r="AP211" t="str">
        <f>VLOOKUP($B211,Miljövärden!$B$1:$H$446,7,FALSE)</f>
        <v>Ja</v>
      </c>
      <c r="AQ211" t="str">
        <f>VLOOKUP($B211,Miljövärden!$B$1:$H$446,6,FALSE)</f>
        <v>Ja</v>
      </c>
      <c r="AU211">
        <f t="shared" si="27"/>
        <v>0.33306799999999998</v>
      </c>
      <c r="AV211">
        <f t="shared" si="28"/>
        <v>0</v>
      </c>
      <c r="AW211">
        <f t="shared" si="29"/>
        <v>8.1226000000000003</v>
      </c>
      <c r="AX211">
        <f t="shared" si="30"/>
        <v>0</v>
      </c>
      <c r="AZ211">
        <f t="shared" si="31"/>
        <v>8.1226000000000003</v>
      </c>
      <c r="BE211"/>
      <c r="BF211"/>
      <c r="BG211"/>
      <c r="BH211"/>
      <c r="BI211"/>
    </row>
    <row r="212" spans="1:61" x14ac:dyDescent="0.25">
      <c r="A212" s="2" t="s">
        <v>351</v>
      </c>
      <c r="B212" s="2" t="s">
        <v>352</v>
      </c>
      <c r="C212">
        <f>VLOOKUP($B212,'Tillförd energi'!$B$1:$AS$566,MATCH(C$1,'Tillförd energi'!$B$1:$AQ$1,0),FALSE)</f>
        <v>0</v>
      </c>
      <c r="D212">
        <f>VLOOKUP($B212,'Tillförd energi'!$B$1:$AS$566,MATCH(D$1,'Tillförd energi'!$B$1:$AQ$1,0),FALSE)</f>
        <v>0.94099999999999995</v>
      </c>
      <c r="E212">
        <f>VLOOKUP($B212,'Tillförd energi'!$B$1:$AS$566,MATCH(E$1,'Tillförd energi'!$B$1:$AQ$1,0),FALSE)</f>
        <v>0</v>
      </c>
      <c r="F212">
        <f>VLOOKUP($B212,'Tillförd energi'!$B$1:$AS$566,MATCH(F$1,'Tillförd energi'!$B$1:$AQ$1,0),FALSE)</f>
        <v>1.2</v>
      </c>
      <c r="G212">
        <f>VLOOKUP($B212,'Tillförd energi'!$B$1:$AS$566,MATCH(G$1,'Tillförd energi'!$B$1:$AQ$1,0),FALSE)</f>
        <v>0</v>
      </c>
      <c r="H212">
        <f>VLOOKUP($B212,'Tillförd energi'!$B$1:$AS$566,MATCH(H$1,'Tillförd energi'!$B$1:$AQ$1,0),FALSE)</f>
        <v>0</v>
      </c>
      <c r="I212">
        <f>VLOOKUP($B212,'Tillförd energi'!$B$1:$AS$566,MATCH(I$1,'Tillförd energi'!$B$1:$AQ$1,0),FALSE)</f>
        <v>0</v>
      </c>
      <c r="J212">
        <f>VLOOKUP($B212,'Tillförd energi'!$B$1:$AS$566,MATCH(J$1,'Tillförd energi'!$B$1:$AQ$1,0),FALSE)</f>
        <v>0</v>
      </c>
      <c r="K212">
        <v>0</v>
      </c>
      <c r="L212">
        <f>VLOOKUP($B212,'Tillförd energi'!$B$1:$AS$566,MATCH(L$1,'Tillförd energi'!$B$1:$AQ$1,0),FALSE)</f>
        <v>0</v>
      </c>
      <c r="M212">
        <f>VLOOKUP($B212,'Tillförd energi'!$B$1:$AS$566,MATCH(M$1,'Tillförd energi'!$B$1:$AQ$1,0),FALSE)</f>
        <v>0</v>
      </c>
      <c r="N212">
        <f>VLOOKUP($B212,'Tillförd energi'!$B$1:$AS$566,MATCH(N$1,'Tillförd energi'!$B$1:$AQ$1,0),FALSE)</f>
        <v>0</v>
      </c>
      <c r="O212">
        <f>VLOOKUP($B212,'Tillförd energi'!$B$1:$AS$566,MATCH(O$1,'Tillförd energi'!$B$1:$AQ$1,0),FALSE)</f>
        <v>0</v>
      </c>
      <c r="P212">
        <f>VLOOKUP($B212,'Tillförd energi'!$B$1:$AS$566,MATCH(P$1,'Tillförd energi'!$B$1:$AQ$1,0),FALSE)</f>
        <v>0</v>
      </c>
      <c r="Q212">
        <f>VLOOKUP($B212,'Tillförd energi'!$B$1:$AS$566,MATCH(Q$1,'Tillförd energi'!$B$1:$AQ$1,0),FALSE)</f>
        <v>0</v>
      </c>
      <c r="R212">
        <f>VLOOKUP($B212,'Tillförd energi'!$B$1:$AS$566,MATCH(R$1,'Tillförd energi'!$B$1:$AQ$1,0),FALSE)</f>
        <v>0</v>
      </c>
      <c r="S212">
        <f>VLOOKUP($B212,'Tillförd energi'!$B$1:$AS$566,MATCH(S$1,'Tillförd energi'!$B$1:$AQ$1,0),FALSE)</f>
        <v>0</v>
      </c>
      <c r="T212">
        <f>VLOOKUP($B212,'Tillförd energi'!$B$1:$AS$566,MATCH(T$1,'Tillförd energi'!$B$1:$AQ$1,0),FALSE)</f>
        <v>303.10000000000002</v>
      </c>
      <c r="U212">
        <f>VLOOKUP($B212,'Tillförd energi'!$B$1:$AS$566,MATCH(U$1,'Tillförd energi'!$B$1:$AQ$1,0),FALSE)</f>
        <v>0</v>
      </c>
      <c r="V212">
        <f>VLOOKUP($B212,'Tillförd energi'!$B$1:$AS$566,MATCH(V$1,'Tillförd energi'!$B$1:$AQ$1,0),FALSE)</f>
        <v>31.5</v>
      </c>
      <c r="W212">
        <f>VLOOKUP($B212,'Tillförd energi'!$B$1:$AS$566,MATCH(W$1,'Tillförd energi'!$B$1:$AQ$1,0),FALSE)</f>
        <v>14.3</v>
      </c>
      <c r="X212">
        <f>VLOOKUP($B212,'Tillförd energi'!$B$1:$AS$566,MATCH(X$1,'Tillförd energi'!$B$1:$AQ$1,0),FALSE)</f>
        <v>0</v>
      </c>
      <c r="Y212">
        <f>VLOOKUP($B212,'Tillförd energi'!$B$1:$AS$566,MATCH(Y$1,'Tillförd energi'!$B$1:$AQ$1,0),FALSE)</f>
        <v>0</v>
      </c>
      <c r="Z212">
        <f>VLOOKUP($B212,'Tillförd energi'!$B$1:$AS$566,MATCH(Z$1,'Tillförd energi'!$B$1:$AQ$1,0),FALSE)</f>
        <v>0</v>
      </c>
      <c r="AA212">
        <f>VLOOKUP($B212,'Tillförd energi'!$B$1:$AS$566,MATCH(AA$1,'Tillförd energi'!$B$1:$AQ$1,0),FALSE)</f>
        <v>185.8</v>
      </c>
      <c r="AB212">
        <f>VLOOKUP($B212,'Tillförd energi'!$B$1:$AS$566,MATCH(AB$1,'Tillförd energi'!$B$1:$AQ$1,0),FALSE)</f>
        <v>382.5</v>
      </c>
      <c r="AC212">
        <f>VLOOKUP($B212,'Tillförd energi'!$B$1:$AS$566,MATCH(AC$1,'Tillförd energi'!$B$1:$AQ$1,0),FALSE)</f>
        <v>0</v>
      </c>
      <c r="AD212">
        <f>VLOOKUP($B212,'Tillförd energi'!$B$1:$AS$566,MATCH(AD$1,'Tillförd energi'!$B$1:$AQ$1,0),FALSE)</f>
        <v>0.1</v>
      </c>
      <c r="AE212">
        <f>VLOOKUP($B212,'Tillförd energi'!$B$1:$AS$566,MATCH(AE$1,'Tillförd energi'!$B$1:$AQ$1,0),FALSE)</f>
        <v>0</v>
      </c>
      <c r="AF212">
        <f>VLOOKUP($B212,'Tillförd energi'!$B$1:$AS$566,MATCH(AF$1,'Tillförd energi'!$B$1:$AQ$1,0),FALSE)</f>
        <v>16.484000000000002</v>
      </c>
      <c r="AG212">
        <f>IFERROR(VLOOKUP(B212,Miljö!$B$1:$S$476,9,FALSE)/1,0)</f>
        <v>90.507999999999996</v>
      </c>
      <c r="AI212">
        <f t="shared" si="24"/>
        <v>935.92500000000018</v>
      </c>
      <c r="AJ212">
        <f t="shared" si="25"/>
        <v>1026.4330000000002</v>
      </c>
      <c r="AK212">
        <f>IF(ISERROR(1/VLOOKUP($B212,Leveranser!$B$1:$S$500,MATCH("såld värme (gwh)",Leveranser!$B$1:$S$1,0),FALSE)),"",VLOOKUP($B212,Leveranser!$B$1:$S$500,MATCH("såld värme (gwh)",Leveranser!$B$1:$S$1,0),FALSE))</f>
        <v>936.97500000000002</v>
      </c>
      <c r="AL212">
        <f>VLOOKUP($B212,Leveranser!$B$1:$Y$500,MATCH("Totalt såld fjärrvärme till andra fjärrvärmeföretag",Leveranser!$B$1:$AA$1,0),FALSE)</f>
        <v>1.554</v>
      </c>
      <c r="AM212">
        <f>IF(ISERROR(1/VLOOKUP($B212,Miljö!$B$1:$S$500,MATCH("Såld mängd produktionsspecifik fjärrvärme (GWh)",Miljö!$B$1:$R$1,0),FALSE)),0,VLOOKUP($B212,Miljö!$B$1:$S$500,MATCH("Såld mängd produktionsspecifik fjärrvärme (GWh)",Miljö!$B$1:$R$1,0),FALSE))</f>
        <v>4.3570000000000002</v>
      </c>
      <c r="AN212" s="137">
        <f t="shared" si="26"/>
        <v>0.91284574833427978</v>
      </c>
      <c r="AP212" t="str">
        <f>VLOOKUP($B212,Miljövärden!$B$1:$H$446,7,FALSE)</f>
        <v>Ja</v>
      </c>
      <c r="AQ212" t="str">
        <f>VLOOKUP($B212,Miljövärden!$B$1:$H$446,6,FALSE)</f>
        <v>Nej</v>
      </c>
      <c r="AU212">
        <f t="shared" si="27"/>
        <v>202.28400000000002</v>
      </c>
      <c r="AV212">
        <f t="shared" si="28"/>
        <v>0</v>
      </c>
      <c r="AW212">
        <f t="shared" si="29"/>
        <v>0</v>
      </c>
      <c r="AX212">
        <f t="shared" si="30"/>
        <v>303.10000000000002</v>
      </c>
      <c r="AZ212">
        <f t="shared" si="31"/>
        <v>348.90000000000003</v>
      </c>
      <c r="BE212"/>
      <c r="BF212"/>
      <c r="BG212"/>
      <c r="BH212"/>
      <c r="BI212"/>
    </row>
    <row r="213" spans="1:61" x14ac:dyDescent="0.25">
      <c r="A213" s="2" t="s">
        <v>353</v>
      </c>
      <c r="B213" s="2" t="s">
        <v>354</v>
      </c>
      <c r="C213">
        <f>VLOOKUP($B213,'Tillförd energi'!$B$1:$AS$566,MATCH(C$1,'Tillförd energi'!$B$1:$AQ$1,0),FALSE)</f>
        <v>0</v>
      </c>
      <c r="D213">
        <f>VLOOKUP($B213,'Tillförd energi'!$B$1:$AS$566,MATCH(D$1,'Tillförd energi'!$B$1:$AQ$1,0),FALSE)</f>
        <v>0.09</v>
      </c>
      <c r="E213">
        <f>VLOOKUP($B213,'Tillförd energi'!$B$1:$AS$566,MATCH(E$1,'Tillförd energi'!$B$1:$AQ$1,0),FALSE)</f>
        <v>0</v>
      </c>
      <c r="F213">
        <f>VLOOKUP($B213,'Tillförd energi'!$B$1:$AS$566,MATCH(F$1,'Tillförd energi'!$B$1:$AQ$1,0),FALSE)</f>
        <v>0</v>
      </c>
      <c r="G213">
        <f>VLOOKUP($B213,'Tillförd energi'!$B$1:$AS$566,MATCH(G$1,'Tillförd energi'!$B$1:$AQ$1,0),FALSE)</f>
        <v>0</v>
      </c>
      <c r="H213">
        <f>VLOOKUP($B213,'Tillförd energi'!$B$1:$AS$566,MATCH(H$1,'Tillförd energi'!$B$1:$AQ$1,0),FALSE)</f>
        <v>0</v>
      </c>
      <c r="I213">
        <f>VLOOKUP($B213,'Tillförd energi'!$B$1:$AS$566,MATCH(I$1,'Tillförd energi'!$B$1:$AQ$1,0),FALSE)</f>
        <v>0</v>
      </c>
      <c r="J213">
        <f>VLOOKUP($B213,'Tillförd energi'!$B$1:$AS$566,MATCH(J$1,'Tillförd energi'!$B$1:$AQ$1,0),FALSE)</f>
        <v>0</v>
      </c>
      <c r="K213">
        <v>0</v>
      </c>
      <c r="L213">
        <f>VLOOKUP($B213,'Tillförd energi'!$B$1:$AS$566,MATCH(L$1,'Tillförd energi'!$B$1:$AQ$1,0),FALSE)</f>
        <v>0</v>
      </c>
      <c r="M213">
        <f>VLOOKUP($B213,'Tillförd energi'!$B$1:$AS$566,MATCH(M$1,'Tillförd energi'!$B$1:$AQ$1,0),FALSE)</f>
        <v>0</v>
      </c>
      <c r="N213">
        <f>VLOOKUP($B213,'Tillförd energi'!$B$1:$AS$566,MATCH(N$1,'Tillförd energi'!$B$1:$AQ$1,0),FALSE)</f>
        <v>0</v>
      </c>
      <c r="O213">
        <f>VLOOKUP($B213,'Tillförd energi'!$B$1:$AS$566,MATCH(O$1,'Tillförd energi'!$B$1:$AQ$1,0),FALSE)</f>
        <v>0</v>
      </c>
      <c r="P213">
        <f>VLOOKUP($B213,'Tillförd energi'!$B$1:$AS$566,MATCH(P$1,'Tillförd energi'!$B$1:$AQ$1,0),FALSE)</f>
        <v>0</v>
      </c>
      <c r="Q213">
        <f>VLOOKUP($B213,'Tillförd energi'!$B$1:$AS$566,MATCH(Q$1,'Tillförd energi'!$B$1:$AQ$1,0),FALSE)</f>
        <v>0</v>
      </c>
      <c r="R213">
        <f>VLOOKUP($B213,'Tillförd energi'!$B$1:$AS$566,MATCH(R$1,'Tillförd energi'!$B$1:$AQ$1,0),FALSE)</f>
        <v>5.22</v>
      </c>
      <c r="S213">
        <f>VLOOKUP($B213,'Tillförd energi'!$B$1:$AS$566,MATCH(S$1,'Tillförd energi'!$B$1:$AQ$1,0),FALSE)</f>
        <v>0</v>
      </c>
      <c r="T213">
        <f>VLOOKUP($B213,'Tillförd energi'!$B$1:$AS$566,MATCH(T$1,'Tillförd energi'!$B$1:$AQ$1,0),FALSE)</f>
        <v>0</v>
      </c>
      <c r="U213">
        <f>VLOOKUP($B213,'Tillförd energi'!$B$1:$AS$566,MATCH(U$1,'Tillförd energi'!$B$1:$AQ$1,0),FALSE)</f>
        <v>0</v>
      </c>
      <c r="V213">
        <f>VLOOKUP($B213,'Tillförd energi'!$B$1:$AS$566,MATCH(V$1,'Tillförd energi'!$B$1:$AQ$1,0),FALSE)</f>
        <v>0</v>
      </c>
      <c r="W213">
        <f>VLOOKUP($B213,'Tillförd energi'!$B$1:$AS$566,MATCH(W$1,'Tillförd energi'!$B$1:$AQ$1,0),FALSE)</f>
        <v>0</v>
      </c>
      <c r="X213">
        <f>VLOOKUP($B213,'Tillförd energi'!$B$1:$AS$566,MATCH(X$1,'Tillförd energi'!$B$1:$AQ$1,0),FALSE)</f>
        <v>0</v>
      </c>
      <c r="Y213">
        <f>VLOOKUP($B213,'Tillförd energi'!$B$1:$AS$566,MATCH(Y$1,'Tillförd energi'!$B$1:$AQ$1,0),FALSE)</f>
        <v>0</v>
      </c>
      <c r="Z213">
        <f>VLOOKUP($B213,'Tillförd energi'!$B$1:$AS$566,MATCH(Z$1,'Tillförd energi'!$B$1:$AQ$1,0),FALSE)</f>
        <v>0</v>
      </c>
      <c r="AA213">
        <f>VLOOKUP($B213,'Tillförd energi'!$B$1:$AS$566,MATCH(AA$1,'Tillförd energi'!$B$1:$AQ$1,0),FALSE)</f>
        <v>0</v>
      </c>
      <c r="AB213">
        <f>VLOOKUP($B213,'Tillförd energi'!$B$1:$AS$566,MATCH(AB$1,'Tillförd energi'!$B$1:$AQ$1,0),FALSE)</f>
        <v>0</v>
      </c>
      <c r="AC213">
        <f>VLOOKUP($B213,'Tillförd energi'!$B$1:$AS$566,MATCH(AC$1,'Tillförd energi'!$B$1:$AQ$1,0),FALSE)</f>
        <v>0</v>
      </c>
      <c r="AD213">
        <f>VLOOKUP($B213,'Tillförd energi'!$B$1:$AS$566,MATCH(AD$1,'Tillförd energi'!$B$1:$AQ$1,0),FALSE)</f>
        <v>13.406000000000001</v>
      </c>
      <c r="AE213">
        <f>VLOOKUP($B213,'Tillförd energi'!$B$1:$AS$566,MATCH(AE$1,'Tillförd energi'!$B$1:$AQ$1,0),FALSE)</f>
        <v>0</v>
      </c>
      <c r="AF213">
        <f>VLOOKUP($B213,'Tillförd energi'!$B$1:$AS$566,MATCH(AF$1,'Tillförd energi'!$B$1:$AQ$1,0),FALSE)</f>
        <v>0.05</v>
      </c>
      <c r="AG213">
        <f>IFERROR(VLOOKUP(B213,Miljö!$B$1:$S$476,9,FALSE)/1,0)</f>
        <v>0</v>
      </c>
      <c r="AI213">
        <f t="shared" si="24"/>
        <v>18.766000000000002</v>
      </c>
      <c r="AJ213">
        <f t="shared" si="25"/>
        <v>18.766000000000002</v>
      </c>
      <c r="AK213">
        <f>IF(ISERROR(1/VLOOKUP($B213,Leveranser!$B$1:$S$500,MATCH("såld värme (gwh)",Leveranser!$B$1:$S$1,0),FALSE)),"",VLOOKUP($B213,Leveranser!$B$1:$S$500,MATCH("såld värme (gwh)",Leveranser!$B$1:$S$1,0),FALSE))</f>
        <v>15.855</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37">
        <f t="shared" si="26"/>
        <v>0.84487903655547258</v>
      </c>
      <c r="AP213" t="str">
        <f>VLOOKUP($B213,Miljövärden!$B$1:$H$446,7,FALSE)</f>
        <v>Ja</v>
      </c>
      <c r="AQ213" t="str">
        <f>VLOOKUP($B213,Miljövärden!$B$1:$H$446,6,FALSE)</f>
        <v>Nej</v>
      </c>
      <c r="AU213">
        <f t="shared" si="27"/>
        <v>0.05</v>
      </c>
      <c r="AV213">
        <f t="shared" si="28"/>
        <v>0</v>
      </c>
      <c r="AW213">
        <f t="shared" si="29"/>
        <v>0</v>
      </c>
      <c r="AX213">
        <f t="shared" si="30"/>
        <v>5.22</v>
      </c>
      <c r="AZ213">
        <f t="shared" si="31"/>
        <v>5.22</v>
      </c>
      <c r="BE213"/>
      <c r="BF213"/>
      <c r="BG213"/>
      <c r="BH213"/>
      <c r="BI213"/>
    </row>
    <row r="214" spans="1:61" x14ac:dyDescent="0.25">
      <c r="A214" s="2" t="s">
        <v>353</v>
      </c>
      <c r="B214" s="2" t="s">
        <v>355</v>
      </c>
      <c r="C214">
        <f>VLOOKUP($B214,'Tillförd energi'!$B$1:$AS$566,MATCH(C$1,'Tillförd energi'!$B$1:$AQ$1,0),FALSE)</f>
        <v>0</v>
      </c>
      <c r="D214">
        <f>VLOOKUP($B214,'Tillförd energi'!$B$1:$AS$566,MATCH(D$1,'Tillförd energi'!$B$1:$AQ$1,0),FALSE)</f>
        <v>0.56000000000000005</v>
      </c>
      <c r="E214">
        <f>VLOOKUP($B214,'Tillförd energi'!$B$1:$AS$566,MATCH(E$1,'Tillförd energi'!$B$1:$AQ$1,0),FALSE)</f>
        <v>0</v>
      </c>
      <c r="F214">
        <f>VLOOKUP($B214,'Tillförd energi'!$B$1:$AS$566,MATCH(F$1,'Tillförd energi'!$B$1:$AQ$1,0),FALSE)</f>
        <v>0</v>
      </c>
      <c r="G214">
        <f>VLOOKUP($B214,'Tillförd energi'!$B$1:$AS$566,MATCH(G$1,'Tillförd energi'!$B$1:$AQ$1,0),FALSE)</f>
        <v>0</v>
      </c>
      <c r="H214">
        <f>VLOOKUP($B214,'Tillförd energi'!$B$1:$AS$566,MATCH(H$1,'Tillförd energi'!$B$1:$AQ$1,0),FALSE)</f>
        <v>0</v>
      </c>
      <c r="I214">
        <f>VLOOKUP($B214,'Tillförd energi'!$B$1:$AS$566,MATCH(I$1,'Tillförd energi'!$B$1:$AQ$1,0),FALSE)</f>
        <v>0</v>
      </c>
      <c r="J214">
        <f>VLOOKUP($B214,'Tillförd energi'!$B$1:$AS$566,MATCH(J$1,'Tillförd energi'!$B$1:$AQ$1,0),FALSE)</f>
        <v>0</v>
      </c>
      <c r="K214">
        <v>0</v>
      </c>
      <c r="L214">
        <f>VLOOKUP($B214,'Tillförd energi'!$B$1:$AS$566,MATCH(L$1,'Tillförd energi'!$B$1:$AQ$1,0),FALSE)</f>
        <v>0</v>
      </c>
      <c r="M214">
        <f>VLOOKUP($B214,'Tillförd energi'!$B$1:$AS$566,MATCH(M$1,'Tillförd energi'!$B$1:$AQ$1,0),FALSE)</f>
        <v>6.2510300000000001</v>
      </c>
      <c r="N214">
        <f>VLOOKUP($B214,'Tillförd energi'!$B$1:$AS$566,MATCH(N$1,'Tillförd energi'!$B$1:$AQ$1,0),FALSE)</f>
        <v>85.726399999999998</v>
      </c>
      <c r="O214">
        <f>VLOOKUP($B214,'Tillförd energi'!$B$1:$AS$566,MATCH(O$1,'Tillförd energi'!$B$1:$AQ$1,0),FALSE)</f>
        <v>0</v>
      </c>
      <c r="P214">
        <f>VLOOKUP($B214,'Tillförd energi'!$B$1:$AS$566,MATCH(P$1,'Tillförd energi'!$B$1:$AQ$1,0),FALSE)</f>
        <v>16.6934</v>
      </c>
      <c r="Q214">
        <f>VLOOKUP($B214,'Tillförd energi'!$B$1:$AS$566,MATCH(Q$1,'Tillförd energi'!$B$1:$AQ$1,0),FALSE)</f>
        <v>0</v>
      </c>
      <c r="R214">
        <f>VLOOKUP($B214,'Tillförd energi'!$B$1:$AS$566,MATCH(R$1,'Tillförd energi'!$B$1:$AQ$1,0),FALSE)</f>
        <v>0</v>
      </c>
      <c r="S214">
        <f>VLOOKUP($B214,'Tillförd energi'!$B$1:$AS$566,MATCH(S$1,'Tillförd energi'!$B$1:$AQ$1,0),FALSE)</f>
        <v>0</v>
      </c>
      <c r="T214">
        <f>VLOOKUP($B214,'Tillförd energi'!$B$1:$AS$566,MATCH(T$1,'Tillförd energi'!$B$1:$AQ$1,0),FALSE)</f>
        <v>0</v>
      </c>
      <c r="U214">
        <f>VLOOKUP($B214,'Tillförd energi'!$B$1:$AS$566,MATCH(U$1,'Tillförd energi'!$B$1:$AQ$1,0),FALSE)</f>
        <v>0</v>
      </c>
      <c r="V214">
        <f>VLOOKUP($B214,'Tillförd energi'!$B$1:$AS$566,MATCH(V$1,'Tillförd energi'!$B$1:$AQ$1,0),FALSE)</f>
        <v>0</v>
      </c>
      <c r="W214">
        <f>VLOOKUP($B214,'Tillförd energi'!$B$1:$AS$566,MATCH(W$1,'Tillförd energi'!$B$1:$AQ$1,0),FALSE)</f>
        <v>0</v>
      </c>
      <c r="X214">
        <f>VLOOKUP($B214,'Tillförd energi'!$B$1:$AS$566,MATCH(X$1,'Tillförd energi'!$B$1:$AQ$1,0),FALSE)</f>
        <v>0</v>
      </c>
      <c r="Y214">
        <f>VLOOKUP($B214,'Tillförd energi'!$B$1:$AS$566,MATCH(Y$1,'Tillförd energi'!$B$1:$AQ$1,0),FALSE)</f>
        <v>0</v>
      </c>
      <c r="Z214">
        <f>VLOOKUP($B214,'Tillförd energi'!$B$1:$AS$566,MATCH(Z$1,'Tillförd energi'!$B$1:$AQ$1,0),FALSE)</f>
        <v>2.0430000000000001</v>
      </c>
      <c r="AA214">
        <f>VLOOKUP($B214,'Tillförd energi'!$B$1:$AS$566,MATCH(AA$1,'Tillförd energi'!$B$1:$AQ$1,0),FALSE)</f>
        <v>0</v>
      </c>
      <c r="AB214">
        <f>VLOOKUP($B214,'Tillförd energi'!$B$1:$AS$566,MATCH(AB$1,'Tillförd energi'!$B$1:$AQ$1,0),FALSE)</f>
        <v>0</v>
      </c>
      <c r="AC214">
        <f>VLOOKUP($B214,'Tillförd energi'!$B$1:$AS$566,MATCH(AC$1,'Tillförd energi'!$B$1:$AQ$1,0),FALSE)</f>
        <v>24.378</v>
      </c>
      <c r="AD214">
        <f>VLOOKUP($B214,'Tillförd energi'!$B$1:$AS$566,MATCH(AD$1,'Tillförd energi'!$B$1:$AQ$1,0),FALSE)</f>
        <v>0</v>
      </c>
      <c r="AE214">
        <f>VLOOKUP($B214,'Tillförd energi'!$B$1:$AS$566,MATCH(AE$1,'Tillförd energi'!$B$1:$AQ$1,0),FALSE)</f>
        <v>0</v>
      </c>
      <c r="AF214">
        <f>VLOOKUP($B214,'Tillförd energi'!$B$1:$AS$566,MATCH(AF$1,'Tillförd energi'!$B$1:$AQ$1,0),FALSE)</f>
        <v>4.0389799999999996</v>
      </c>
      <c r="AG214">
        <f>IFERROR(VLOOKUP(B214,Miljö!$B$1:$S$476,9,FALSE)/1,0)</f>
        <v>0</v>
      </c>
      <c r="AI214">
        <f t="shared" si="24"/>
        <v>139.69081000000003</v>
      </c>
      <c r="AJ214">
        <f t="shared" si="25"/>
        <v>139.69081000000003</v>
      </c>
      <c r="AK214">
        <f>IF(ISERROR(1/VLOOKUP($B214,Leveranser!$B$1:$S$500,MATCH("såld värme (gwh)",Leveranser!$B$1:$S$1,0),FALSE)),"",VLOOKUP($B214,Leveranser!$B$1:$S$500,MATCH("såld värme (gwh)",Leveranser!$B$1:$S$1,0),FALSE))</f>
        <v>114.63500000000001</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37">
        <f t="shared" si="26"/>
        <v>0.82063379831500716</v>
      </c>
      <c r="AP214" t="str">
        <f>VLOOKUP($B214,Miljövärden!$B$1:$H$446,7,FALSE)</f>
        <v>Ja</v>
      </c>
      <c r="AQ214" t="str">
        <f>VLOOKUP($B214,Miljövärden!$B$1:$H$446,6,FALSE)</f>
        <v>Nej</v>
      </c>
      <c r="AU214">
        <f t="shared" si="27"/>
        <v>6.0819799999999997</v>
      </c>
      <c r="AV214">
        <f t="shared" si="28"/>
        <v>0</v>
      </c>
      <c r="AW214">
        <f t="shared" si="29"/>
        <v>108.67083</v>
      </c>
      <c r="AX214">
        <f t="shared" si="30"/>
        <v>0</v>
      </c>
      <c r="AZ214">
        <f t="shared" si="31"/>
        <v>108.67083</v>
      </c>
      <c r="BE214"/>
      <c r="BF214"/>
      <c r="BG214"/>
      <c r="BH214"/>
      <c r="BI214"/>
    </row>
    <row r="215" spans="1:61" x14ac:dyDescent="0.25">
      <c r="A215" s="2" t="s">
        <v>353</v>
      </c>
      <c r="B215" s="2" t="s">
        <v>356</v>
      </c>
      <c r="C215">
        <f>VLOOKUP($B215,'Tillförd energi'!$B$1:$AS$566,MATCH(C$1,'Tillförd energi'!$B$1:$AQ$1,0),FALSE)</f>
        <v>0</v>
      </c>
      <c r="D215">
        <f>VLOOKUP($B215,'Tillförd energi'!$B$1:$AS$566,MATCH(D$1,'Tillförd energi'!$B$1:$AQ$1,0),FALSE)</f>
        <v>0.753</v>
      </c>
      <c r="E215">
        <f>VLOOKUP($B215,'Tillförd energi'!$B$1:$AS$566,MATCH(E$1,'Tillförd energi'!$B$1:$AQ$1,0),FALSE)</f>
        <v>0</v>
      </c>
      <c r="F215">
        <f>VLOOKUP($B215,'Tillförd energi'!$B$1:$AS$566,MATCH(F$1,'Tillförd energi'!$B$1:$AQ$1,0),FALSE)</f>
        <v>0</v>
      </c>
      <c r="G215">
        <f>VLOOKUP($B215,'Tillförd energi'!$B$1:$AS$566,MATCH(G$1,'Tillförd energi'!$B$1:$AQ$1,0),FALSE)</f>
        <v>0</v>
      </c>
      <c r="H215">
        <f>VLOOKUP($B215,'Tillförd energi'!$B$1:$AS$566,MATCH(H$1,'Tillförd energi'!$B$1:$AQ$1,0),FALSE)</f>
        <v>0</v>
      </c>
      <c r="I215">
        <f>VLOOKUP($B215,'Tillförd energi'!$B$1:$AS$566,MATCH(I$1,'Tillförd energi'!$B$1:$AQ$1,0),FALSE)</f>
        <v>0</v>
      </c>
      <c r="J215">
        <f>VLOOKUP($B215,'Tillförd energi'!$B$1:$AS$566,MATCH(J$1,'Tillförd energi'!$B$1:$AQ$1,0),FALSE)</f>
        <v>0</v>
      </c>
      <c r="K215">
        <v>0</v>
      </c>
      <c r="L215">
        <f>VLOOKUP($B215,'Tillförd energi'!$B$1:$AS$566,MATCH(L$1,'Tillförd energi'!$B$1:$AQ$1,0),FALSE)</f>
        <v>0</v>
      </c>
      <c r="M215">
        <f>VLOOKUP($B215,'Tillförd energi'!$B$1:$AS$566,MATCH(M$1,'Tillförd energi'!$B$1:$AQ$1,0),FALSE)</f>
        <v>0</v>
      </c>
      <c r="N215">
        <f>VLOOKUP($B215,'Tillförd energi'!$B$1:$AS$566,MATCH(N$1,'Tillförd energi'!$B$1:$AQ$1,0),FALSE)</f>
        <v>0</v>
      </c>
      <c r="O215">
        <f>VLOOKUP($B215,'Tillförd energi'!$B$1:$AS$566,MATCH(O$1,'Tillförd energi'!$B$1:$AQ$1,0),FALSE)</f>
        <v>0</v>
      </c>
      <c r="P215">
        <f>VLOOKUP($B215,'Tillförd energi'!$B$1:$AS$566,MATCH(P$1,'Tillförd energi'!$B$1:$AQ$1,0),FALSE)</f>
        <v>21.231999999999999</v>
      </c>
      <c r="Q215">
        <f>VLOOKUP($B215,'Tillförd energi'!$B$1:$AS$566,MATCH(Q$1,'Tillförd energi'!$B$1:$AQ$1,0),FALSE)</f>
        <v>0</v>
      </c>
      <c r="R215">
        <f>VLOOKUP($B215,'Tillförd energi'!$B$1:$AS$566,MATCH(R$1,'Tillförd energi'!$B$1:$AQ$1,0),FALSE)</f>
        <v>0</v>
      </c>
      <c r="S215">
        <f>VLOOKUP($B215,'Tillförd energi'!$B$1:$AS$566,MATCH(S$1,'Tillförd energi'!$B$1:$AQ$1,0),FALSE)</f>
        <v>0</v>
      </c>
      <c r="T215">
        <f>VLOOKUP($B215,'Tillförd energi'!$B$1:$AS$566,MATCH(T$1,'Tillförd energi'!$B$1:$AQ$1,0),FALSE)</f>
        <v>0</v>
      </c>
      <c r="U215">
        <f>VLOOKUP($B215,'Tillförd energi'!$B$1:$AS$566,MATCH(U$1,'Tillförd energi'!$B$1:$AQ$1,0),FALSE)</f>
        <v>0</v>
      </c>
      <c r="V215">
        <f>VLOOKUP($B215,'Tillförd energi'!$B$1:$AS$566,MATCH(V$1,'Tillförd energi'!$B$1:$AQ$1,0),FALSE)</f>
        <v>0</v>
      </c>
      <c r="W215">
        <f>VLOOKUP($B215,'Tillförd energi'!$B$1:$AS$566,MATCH(W$1,'Tillförd energi'!$B$1:$AQ$1,0),FALSE)</f>
        <v>0</v>
      </c>
      <c r="X215">
        <f>VLOOKUP($B215,'Tillförd energi'!$B$1:$AS$566,MATCH(X$1,'Tillförd energi'!$B$1:$AQ$1,0),FALSE)</f>
        <v>0</v>
      </c>
      <c r="Y215">
        <f>VLOOKUP($B215,'Tillförd energi'!$B$1:$AS$566,MATCH(Y$1,'Tillförd energi'!$B$1:$AQ$1,0),FALSE)</f>
        <v>0</v>
      </c>
      <c r="Z215">
        <f>VLOOKUP($B215,'Tillförd energi'!$B$1:$AS$566,MATCH(Z$1,'Tillförd energi'!$B$1:$AQ$1,0),FALSE)</f>
        <v>1.5469999999999999</v>
      </c>
      <c r="AA215">
        <f>VLOOKUP($B215,'Tillförd energi'!$B$1:$AS$566,MATCH(AA$1,'Tillförd energi'!$B$1:$AQ$1,0),FALSE)</f>
        <v>0</v>
      </c>
      <c r="AB215">
        <f>VLOOKUP($B215,'Tillförd energi'!$B$1:$AS$566,MATCH(AB$1,'Tillförd energi'!$B$1:$AQ$1,0),FALSE)</f>
        <v>0</v>
      </c>
      <c r="AC215">
        <f>VLOOKUP($B215,'Tillförd energi'!$B$1:$AS$566,MATCH(AC$1,'Tillförd energi'!$B$1:$AQ$1,0),FALSE)</f>
        <v>3.8519999999999999</v>
      </c>
      <c r="AD215">
        <f>VLOOKUP($B215,'Tillförd energi'!$B$1:$AS$566,MATCH(AD$1,'Tillförd energi'!$B$1:$AQ$1,0),FALSE)</f>
        <v>0</v>
      </c>
      <c r="AE215">
        <f>VLOOKUP($B215,'Tillförd energi'!$B$1:$AS$566,MATCH(AE$1,'Tillförd energi'!$B$1:$AQ$1,0),FALSE)</f>
        <v>0</v>
      </c>
      <c r="AF215">
        <f>VLOOKUP($B215,'Tillförd energi'!$B$1:$AS$566,MATCH(AF$1,'Tillförd energi'!$B$1:$AQ$1,0),FALSE)</f>
        <v>0.58099999999999996</v>
      </c>
      <c r="AG215">
        <f>IFERROR(VLOOKUP(B215,Miljö!$B$1:$S$476,9,FALSE)/1,0)</f>
        <v>0</v>
      </c>
      <c r="AI215">
        <f t="shared" si="24"/>
        <v>27.965</v>
      </c>
      <c r="AJ215">
        <f t="shared" si="25"/>
        <v>27.965</v>
      </c>
      <c r="AK215">
        <f>IF(ISERROR(1/VLOOKUP($B215,Leveranser!$B$1:$S$500,MATCH("såld värme (gwh)",Leveranser!$B$1:$S$1,0),FALSE)),"",VLOOKUP($B215,Leveranser!$B$1:$S$500,MATCH("såld värme (gwh)",Leveranser!$B$1:$S$1,0),FALSE))</f>
        <v>19.408999999999999</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37">
        <f t="shared" si="26"/>
        <v>0.69404612908993379</v>
      </c>
      <c r="AP215" t="str">
        <f>VLOOKUP($B215,Miljövärden!$B$1:$H$446,7,FALSE)</f>
        <v>Ja</v>
      </c>
      <c r="AQ215" t="str">
        <f>VLOOKUP($B215,Miljövärden!$B$1:$H$446,6,FALSE)</f>
        <v>Nej</v>
      </c>
      <c r="AU215">
        <f t="shared" si="27"/>
        <v>2.1280000000000001</v>
      </c>
      <c r="AV215">
        <f t="shared" si="28"/>
        <v>0</v>
      </c>
      <c r="AW215">
        <f t="shared" si="29"/>
        <v>21.231999999999999</v>
      </c>
      <c r="AX215">
        <f t="shared" si="30"/>
        <v>0</v>
      </c>
      <c r="AZ215">
        <f t="shared" si="31"/>
        <v>21.231999999999999</v>
      </c>
      <c r="BE215"/>
      <c r="BF215"/>
      <c r="BG215"/>
      <c r="BH215"/>
      <c r="BI215"/>
    </row>
    <row r="216" spans="1:61" x14ac:dyDescent="0.25">
      <c r="A216" s="2" t="s">
        <v>357</v>
      </c>
      <c r="B216" s="2" t="s">
        <v>358</v>
      </c>
      <c r="C216">
        <f>VLOOKUP($B216,'Tillförd energi'!$B$1:$AS$566,MATCH(C$1,'Tillförd energi'!$B$1:$AQ$1,0),FALSE)</f>
        <v>0</v>
      </c>
      <c r="D216">
        <f>VLOOKUP($B216,'Tillförd energi'!$B$1:$AS$566,MATCH(D$1,'Tillförd energi'!$B$1:$AQ$1,0),FALSE)</f>
        <v>2.4476599999999999</v>
      </c>
      <c r="E216">
        <f>VLOOKUP($B216,'Tillförd energi'!$B$1:$AS$566,MATCH(E$1,'Tillförd energi'!$B$1:$AQ$1,0),FALSE)</f>
        <v>0</v>
      </c>
      <c r="F216">
        <f>VLOOKUP($B216,'Tillförd energi'!$B$1:$AS$566,MATCH(F$1,'Tillförd energi'!$B$1:$AQ$1,0),FALSE)</f>
        <v>0</v>
      </c>
      <c r="G216">
        <f>VLOOKUP($B216,'Tillförd energi'!$B$1:$AS$566,MATCH(G$1,'Tillförd energi'!$B$1:$AQ$1,0),FALSE)</f>
        <v>0</v>
      </c>
      <c r="H216">
        <f>VLOOKUP($B216,'Tillförd energi'!$B$1:$AS$566,MATCH(H$1,'Tillförd energi'!$B$1:$AQ$1,0),FALSE)</f>
        <v>0</v>
      </c>
      <c r="I216">
        <f>VLOOKUP($B216,'Tillförd energi'!$B$1:$AS$566,MATCH(I$1,'Tillförd energi'!$B$1:$AQ$1,0),FALSE)</f>
        <v>0</v>
      </c>
      <c r="J216">
        <f>VLOOKUP($B216,'Tillförd energi'!$B$1:$AS$566,MATCH(J$1,'Tillförd energi'!$B$1:$AQ$1,0),FALSE)</f>
        <v>0</v>
      </c>
      <c r="K216">
        <v>0</v>
      </c>
      <c r="L216">
        <f>VLOOKUP($B216,'Tillförd energi'!$B$1:$AS$566,MATCH(L$1,'Tillförd energi'!$B$1:$AQ$1,0),FALSE)</f>
        <v>0</v>
      </c>
      <c r="M216">
        <f>VLOOKUP($B216,'Tillförd energi'!$B$1:$AS$566,MATCH(M$1,'Tillförd energi'!$B$1:$AQ$1,0),FALSE)</f>
        <v>0</v>
      </c>
      <c r="N216">
        <f>VLOOKUP($B216,'Tillförd energi'!$B$1:$AS$566,MATCH(N$1,'Tillförd energi'!$B$1:$AQ$1,0),FALSE)</f>
        <v>44.3489</v>
      </c>
      <c r="O216">
        <f>VLOOKUP($B216,'Tillförd energi'!$B$1:$AS$566,MATCH(O$1,'Tillförd energi'!$B$1:$AQ$1,0),FALSE)</f>
        <v>110.69</v>
      </c>
      <c r="P216">
        <f>VLOOKUP($B216,'Tillförd energi'!$B$1:$AS$566,MATCH(P$1,'Tillförd energi'!$B$1:$AQ$1,0),FALSE)</f>
        <v>1.36879</v>
      </c>
      <c r="Q216">
        <f>VLOOKUP($B216,'Tillförd energi'!$B$1:$AS$566,MATCH(Q$1,'Tillförd energi'!$B$1:$AQ$1,0),FALSE)</f>
        <v>0</v>
      </c>
      <c r="R216">
        <f>VLOOKUP($B216,'Tillförd energi'!$B$1:$AS$566,MATCH(R$1,'Tillförd energi'!$B$1:$AQ$1,0),FALSE)</f>
        <v>0</v>
      </c>
      <c r="S216">
        <f>VLOOKUP($B216,'Tillförd energi'!$B$1:$AS$566,MATCH(S$1,'Tillförd energi'!$B$1:$AQ$1,0),FALSE)</f>
        <v>0</v>
      </c>
      <c r="T216">
        <f>VLOOKUP($B216,'Tillförd energi'!$B$1:$AS$566,MATCH(T$1,'Tillförd energi'!$B$1:$AQ$1,0),FALSE)</f>
        <v>0</v>
      </c>
      <c r="U216">
        <f>VLOOKUP($B216,'Tillförd energi'!$B$1:$AS$566,MATCH(U$1,'Tillförd energi'!$B$1:$AQ$1,0),FALSE)</f>
        <v>0</v>
      </c>
      <c r="V216">
        <f>VLOOKUP($B216,'Tillförd energi'!$B$1:$AS$566,MATCH(V$1,'Tillförd energi'!$B$1:$AQ$1,0),FALSE)</f>
        <v>0</v>
      </c>
      <c r="W216">
        <f>VLOOKUP($B216,'Tillförd energi'!$B$1:$AS$566,MATCH(W$1,'Tillförd energi'!$B$1:$AQ$1,0),FALSE)</f>
        <v>0</v>
      </c>
      <c r="X216">
        <f>VLOOKUP($B216,'Tillförd energi'!$B$1:$AS$566,MATCH(X$1,'Tillförd energi'!$B$1:$AQ$1,0),FALSE)</f>
        <v>0</v>
      </c>
      <c r="Y216">
        <f>VLOOKUP($B216,'Tillförd energi'!$B$1:$AS$566,MATCH(Y$1,'Tillförd energi'!$B$1:$AQ$1,0),FALSE)</f>
        <v>0</v>
      </c>
      <c r="Z216">
        <f>VLOOKUP($B216,'Tillförd energi'!$B$1:$AS$566,MATCH(Z$1,'Tillförd energi'!$B$1:$AQ$1,0),FALSE)</f>
        <v>0</v>
      </c>
      <c r="AA216">
        <f>VLOOKUP($B216,'Tillförd energi'!$B$1:$AS$566,MATCH(AA$1,'Tillförd energi'!$B$1:$AQ$1,0),FALSE)</f>
        <v>0</v>
      </c>
      <c r="AB216">
        <f>VLOOKUP($B216,'Tillförd energi'!$B$1:$AS$566,MATCH(AB$1,'Tillförd energi'!$B$1:$AQ$1,0),FALSE)</f>
        <v>0</v>
      </c>
      <c r="AC216">
        <f>VLOOKUP($B216,'Tillförd energi'!$B$1:$AS$566,MATCH(AC$1,'Tillförd energi'!$B$1:$AQ$1,0),FALSE)</f>
        <v>0</v>
      </c>
      <c r="AD216">
        <f>VLOOKUP($B216,'Tillförd energi'!$B$1:$AS$566,MATCH(AD$1,'Tillförd energi'!$B$1:$AQ$1,0),FALSE)</f>
        <v>0</v>
      </c>
      <c r="AE216">
        <f>VLOOKUP($B216,'Tillförd energi'!$B$1:$AS$566,MATCH(AE$1,'Tillförd energi'!$B$1:$AQ$1,0),FALSE)</f>
        <v>0</v>
      </c>
      <c r="AF216">
        <f>VLOOKUP($B216,'Tillförd energi'!$B$1:$AS$566,MATCH(AF$1,'Tillförd energi'!$B$1:$AQ$1,0),FALSE)</f>
        <v>3.80104</v>
      </c>
      <c r="AG216">
        <f>IFERROR(VLOOKUP(B216,Miljö!$B$1:$S$476,9,FALSE)/1,0)</f>
        <v>0</v>
      </c>
      <c r="AI216">
        <f t="shared" si="24"/>
        <v>162.65638999999999</v>
      </c>
      <c r="AJ216">
        <f t="shared" si="25"/>
        <v>162.65638999999999</v>
      </c>
      <c r="AK216">
        <f>IF(ISERROR(1/VLOOKUP($B216,Leveranser!$B$1:$S$500,MATCH("såld värme (gwh)",Leveranser!$B$1:$S$1,0),FALSE)),"",VLOOKUP($B216,Leveranser!$B$1:$S$500,MATCH("såld värme (gwh)",Leveranser!$B$1:$S$1,0),FALSE))</f>
        <v>130.5</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37">
        <f t="shared" si="26"/>
        <v>0.8023047849518854</v>
      </c>
      <c r="AP216" t="str">
        <f>VLOOKUP($B216,Miljövärden!$B$1:$H$446,7,FALSE)</f>
        <v>Ja</v>
      </c>
      <c r="AQ216" t="str">
        <f>VLOOKUP($B216,Miljövärden!$B$1:$H$446,6,FALSE)</f>
        <v>Ja</v>
      </c>
      <c r="AU216">
        <f t="shared" si="27"/>
        <v>3.80104</v>
      </c>
      <c r="AV216">
        <f t="shared" si="28"/>
        <v>0</v>
      </c>
      <c r="AW216">
        <f t="shared" si="29"/>
        <v>156.40769</v>
      </c>
      <c r="AX216">
        <f t="shared" si="30"/>
        <v>0</v>
      </c>
      <c r="AZ216">
        <f t="shared" si="31"/>
        <v>156.40769</v>
      </c>
      <c r="BE216"/>
      <c r="BF216"/>
      <c r="BG216"/>
      <c r="BH216"/>
      <c r="BI216"/>
    </row>
    <row r="217" spans="1:61" x14ac:dyDescent="0.25">
      <c r="A217" s="2" t="s">
        <v>359</v>
      </c>
      <c r="B217" s="2" t="s">
        <v>360</v>
      </c>
      <c r="C217">
        <f>VLOOKUP($B217,'Tillförd energi'!$B$1:$AS$566,MATCH(C$1,'Tillförd energi'!$B$1:$AQ$1,0),FALSE)</f>
        <v>0</v>
      </c>
      <c r="D217">
        <f>VLOOKUP($B217,'Tillförd energi'!$B$1:$AS$566,MATCH(D$1,'Tillförd energi'!$B$1:$AQ$1,0),FALSE)</f>
        <v>8.5000000000000006E-2</v>
      </c>
      <c r="E217">
        <f>VLOOKUP($B217,'Tillförd energi'!$B$1:$AS$566,MATCH(E$1,'Tillförd energi'!$B$1:$AQ$1,0),FALSE)</f>
        <v>0</v>
      </c>
      <c r="F217">
        <f>VLOOKUP($B217,'Tillförd energi'!$B$1:$AS$566,MATCH(F$1,'Tillförd energi'!$B$1:$AQ$1,0),FALSE)</f>
        <v>0</v>
      </c>
      <c r="G217">
        <f>VLOOKUP($B217,'Tillförd energi'!$B$1:$AS$566,MATCH(G$1,'Tillförd energi'!$B$1:$AQ$1,0),FALSE)</f>
        <v>0</v>
      </c>
      <c r="H217">
        <f>VLOOKUP($B217,'Tillförd energi'!$B$1:$AS$566,MATCH(H$1,'Tillförd energi'!$B$1:$AQ$1,0),FALSE)</f>
        <v>0</v>
      </c>
      <c r="I217">
        <f>VLOOKUP($B217,'Tillförd energi'!$B$1:$AS$566,MATCH(I$1,'Tillförd energi'!$B$1:$AQ$1,0),FALSE)</f>
        <v>0</v>
      </c>
      <c r="J217">
        <f>VLOOKUP($B217,'Tillförd energi'!$B$1:$AS$566,MATCH(J$1,'Tillförd energi'!$B$1:$AQ$1,0),FALSE)</f>
        <v>0</v>
      </c>
      <c r="K217">
        <v>0</v>
      </c>
      <c r="L217">
        <f>VLOOKUP($B217,'Tillförd energi'!$B$1:$AS$566,MATCH(L$1,'Tillförd energi'!$B$1:$AQ$1,0),FALSE)</f>
        <v>0</v>
      </c>
      <c r="M217">
        <f>VLOOKUP($B217,'Tillförd energi'!$B$1:$AS$566,MATCH(M$1,'Tillförd energi'!$B$1:$AQ$1,0),FALSE)</f>
        <v>0</v>
      </c>
      <c r="N217">
        <f>VLOOKUP($B217,'Tillförd energi'!$B$1:$AS$566,MATCH(N$1,'Tillförd energi'!$B$1:$AQ$1,0),FALSE)</f>
        <v>0</v>
      </c>
      <c r="O217">
        <f>VLOOKUP($B217,'Tillförd energi'!$B$1:$AS$566,MATCH(O$1,'Tillförd energi'!$B$1:$AQ$1,0),FALSE)</f>
        <v>0</v>
      </c>
      <c r="P217">
        <f>VLOOKUP($B217,'Tillförd energi'!$B$1:$AS$566,MATCH(P$1,'Tillförd energi'!$B$1:$AQ$1,0),FALSE)</f>
        <v>0</v>
      </c>
      <c r="Q217">
        <f>VLOOKUP($B217,'Tillförd energi'!$B$1:$AS$566,MATCH(Q$1,'Tillförd energi'!$B$1:$AQ$1,0),FALSE)</f>
        <v>0</v>
      </c>
      <c r="R217">
        <f>VLOOKUP($B217,'Tillförd energi'!$B$1:$AS$566,MATCH(R$1,'Tillförd energi'!$B$1:$AQ$1,0),FALSE)</f>
        <v>2.2639999999999998</v>
      </c>
      <c r="S217">
        <f>VLOOKUP($B217,'Tillförd energi'!$B$1:$AS$566,MATCH(S$1,'Tillförd energi'!$B$1:$AQ$1,0),FALSE)</f>
        <v>0</v>
      </c>
      <c r="T217">
        <f>VLOOKUP($B217,'Tillförd energi'!$B$1:$AS$566,MATCH(T$1,'Tillförd energi'!$B$1:$AQ$1,0),FALSE)</f>
        <v>0</v>
      </c>
      <c r="U217">
        <f>VLOOKUP($B217,'Tillförd energi'!$B$1:$AS$566,MATCH(U$1,'Tillförd energi'!$B$1:$AQ$1,0),FALSE)</f>
        <v>0</v>
      </c>
      <c r="V217">
        <f>VLOOKUP($B217,'Tillförd energi'!$B$1:$AS$566,MATCH(V$1,'Tillförd energi'!$B$1:$AQ$1,0),FALSE)</f>
        <v>0</v>
      </c>
      <c r="W217">
        <f>VLOOKUP($B217,'Tillförd energi'!$B$1:$AS$566,MATCH(W$1,'Tillförd energi'!$B$1:$AQ$1,0),FALSE)</f>
        <v>0</v>
      </c>
      <c r="X217">
        <f>VLOOKUP($B217,'Tillförd energi'!$B$1:$AS$566,MATCH(X$1,'Tillförd energi'!$B$1:$AQ$1,0),FALSE)</f>
        <v>0</v>
      </c>
      <c r="Y217">
        <f>VLOOKUP($B217,'Tillförd energi'!$B$1:$AS$566,MATCH(Y$1,'Tillförd energi'!$B$1:$AQ$1,0),FALSE)</f>
        <v>0</v>
      </c>
      <c r="Z217">
        <f>VLOOKUP($B217,'Tillförd energi'!$B$1:$AS$566,MATCH(Z$1,'Tillförd energi'!$B$1:$AQ$1,0),FALSE)</f>
        <v>0</v>
      </c>
      <c r="AA217">
        <f>VLOOKUP($B217,'Tillförd energi'!$B$1:$AS$566,MATCH(AA$1,'Tillförd energi'!$B$1:$AQ$1,0),FALSE)</f>
        <v>0</v>
      </c>
      <c r="AB217">
        <f>VLOOKUP($B217,'Tillförd energi'!$B$1:$AS$566,MATCH(AB$1,'Tillförd energi'!$B$1:$AQ$1,0),FALSE)</f>
        <v>0</v>
      </c>
      <c r="AC217">
        <f>VLOOKUP($B217,'Tillförd energi'!$B$1:$AS$566,MATCH(AC$1,'Tillförd energi'!$B$1:$AQ$1,0),FALSE)</f>
        <v>0</v>
      </c>
      <c r="AD217">
        <f>VLOOKUP($B217,'Tillförd energi'!$B$1:$AS$566,MATCH(AD$1,'Tillförd energi'!$B$1:$AQ$1,0),FALSE)</f>
        <v>0</v>
      </c>
      <c r="AE217">
        <f>VLOOKUP($B217,'Tillförd energi'!$B$1:$AS$566,MATCH(AE$1,'Tillförd energi'!$B$1:$AQ$1,0),FALSE)</f>
        <v>0</v>
      </c>
      <c r="AF217">
        <f>VLOOKUP($B217,'Tillförd energi'!$B$1:$AS$566,MATCH(AF$1,'Tillförd energi'!$B$1:$AQ$1,0),FALSE)</f>
        <v>2.9000000000000001E-2</v>
      </c>
      <c r="AG217">
        <f>IFERROR(VLOOKUP(B217,Miljö!$B$1:$S$476,9,FALSE)/1,0)</f>
        <v>0</v>
      </c>
      <c r="AI217">
        <f t="shared" si="24"/>
        <v>2.3779999999999997</v>
      </c>
      <c r="AJ217">
        <f t="shared" si="25"/>
        <v>2.3779999999999997</v>
      </c>
      <c r="AK217">
        <f>IF(ISERROR(1/VLOOKUP($B217,Leveranser!$B$1:$S$500,MATCH("såld värme (gwh)",Leveranser!$B$1:$S$1,0),FALSE)),"",VLOOKUP($B217,Leveranser!$B$1:$S$500,MATCH("såld värme (gwh)",Leveranser!$B$1:$S$1,0),FALSE))</f>
        <v>1.7749999999999999</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137">
        <f t="shared" si="26"/>
        <v>0.74642556770395296</v>
      </c>
      <c r="AP217" t="str">
        <f>VLOOKUP($B217,Miljövärden!$B$1:$H$446,7,FALSE)</f>
        <v>Ja</v>
      </c>
      <c r="AQ217" t="str">
        <f>VLOOKUP($B217,Miljövärden!$B$1:$H$446,6,FALSE)</f>
        <v>Nej</v>
      </c>
      <c r="AU217">
        <f t="shared" si="27"/>
        <v>2.9000000000000001E-2</v>
      </c>
      <c r="AV217">
        <f t="shared" si="28"/>
        <v>0</v>
      </c>
      <c r="AW217">
        <f t="shared" si="29"/>
        <v>0</v>
      </c>
      <c r="AX217">
        <f t="shared" si="30"/>
        <v>2.2639999999999998</v>
      </c>
      <c r="AZ217">
        <f t="shared" si="31"/>
        <v>2.2639999999999998</v>
      </c>
      <c r="BE217"/>
      <c r="BF217"/>
      <c r="BG217"/>
      <c r="BH217"/>
      <c r="BI217"/>
    </row>
    <row r="218" spans="1:61" x14ac:dyDescent="0.25">
      <c r="A218" s="2" t="s">
        <v>359</v>
      </c>
      <c r="B218" s="2" t="s">
        <v>361</v>
      </c>
      <c r="C218">
        <f>VLOOKUP($B218,'Tillförd energi'!$B$1:$AS$566,MATCH(C$1,'Tillförd energi'!$B$1:$AQ$1,0),FALSE)</f>
        <v>0</v>
      </c>
      <c r="D218">
        <f>VLOOKUP($B218,'Tillförd energi'!$B$1:$AS$566,MATCH(D$1,'Tillförd energi'!$B$1:$AQ$1,0),FALSE)</f>
        <v>0.71</v>
      </c>
      <c r="E218">
        <f>VLOOKUP($B218,'Tillförd energi'!$B$1:$AS$566,MATCH(E$1,'Tillförd energi'!$B$1:$AQ$1,0),FALSE)</f>
        <v>0</v>
      </c>
      <c r="F218">
        <f>VLOOKUP($B218,'Tillförd energi'!$B$1:$AS$566,MATCH(F$1,'Tillförd energi'!$B$1:$AQ$1,0),FALSE)</f>
        <v>0</v>
      </c>
      <c r="G218">
        <f>VLOOKUP($B218,'Tillförd energi'!$B$1:$AS$566,MATCH(G$1,'Tillförd energi'!$B$1:$AQ$1,0),FALSE)</f>
        <v>0</v>
      </c>
      <c r="H218">
        <f>VLOOKUP($B218,'Tillförd energi'!$B$1:$AS$566,MATCH(H$1,'Tillförd energi'!$B$1:$AQ$1,0),FALSE)</f>
        <v>0</v>
      </c>
      <c r="I218">
        <f>VLOOKUP($B218,'Tillförd energi'!$B$1:$AS$566,MATCH(I$1,'Tillförd energi'!$B$1:$AQ$1,0),FALSE)</f>
        <v>0</v>
      </c>
      <c r="J218">
        <f>VLOOKUP($B218,'Tillförd energi'!$B$1:$AS$566,MATCH(J$1,'Tillförd energi'!$B$1:$AQ$1,0),FALSE)</f>
        <v>0</v>
      </c>
      <c r="K218">
        <v>0</v>
      </c>
      <c r="L218">
        <f>VLOOKUP($B218,'Tillförd energi'!$B$1:$AS$566,MATCH(L$1,'Tillförd energi'!$B$1:$AQ$1,0),FALSE)</f>
        <v>0</v>
      </c>
      <c r="M218">
        <f>VLOOKUP($B218,'Tillförd energi'!$B$1:$AS$566,MATCH(M$1,'Tillförd energi'!$B$1:$AQ$1,0),FALSE)</f>
        <v>0</v>
      </c>
      <c r="N218">
        <f>VLOOKUP($B218,'Tillförd energi'!$B$1:$AS$566,MATCH(N$1,'Tillförd energi'!$B$1:$AQ$1,0),FALSE)</f>
        <v>0</v>
      </c>
      <c r="O218">
        <f>VLOOKUP($B218,'Tillförd energi'!$B$1:$AS$566,MATCH(O$1,'Tillförd energi'!$B$1:$AQ$1,0),FALSE)</f>
        <v>0</v>
      </c>
      <c r="P218">
        <f>VLOOKUP($B218,'Tillförd energi'!$B$1:$AS$566,MATCH(P$1,'Tillförd energi'!$B$1:$AQ$1,0),FALSE)</f>
        <v>12.2</v>
      </c>
      <c r="Q218">
        <f>VLOOKUP($B218,'Tillförd energi'!$B$1:$AS$566,MATCH(Q$1,'Tillförd energi'!$B$1:$AQ$1,0),FALSE)</f>
        <v>0</v>
      </c>
      <c r="R218">
        <f>VLOOKUP($B218,'Tillförd energi'!$B$1:$AS$566,MATCH(R$1,'Tillförd energi'!$B$1:$AQ$1,0),FALSE)</f>
        <v>0</v>
      </c>
      <c r="S218">
        <f>VLOOKUP($B218,'Tillförd energi'!$B$1:$AS$566,MATCH(S$1,'Tillförd energi'!$B$1:$AQ$1,0),FALSE)</f>
        <v>0</v>
      </c>
      <c r="T218">
        <f>VLOOKUP($B218,'Tillförd energi'!$B$1:$AS$566,MATCH(T$1,'Tillförd energi'!$B$1:$AQ$1,0),FALSE)</f>
        <v>0</v>
      </c>
      <c r="U218">
        <f>VLOOKUP($B218,'Tillförd energi'!$B$1:$AS$566,MATCH(U$1,'Tillförd energi'!$B$1:$AQ$1,0),FALSE)</f>
        <v>0</v>
      </c>
      <c r="V218">
        <f>VLOOKUP($B218,'Tillförd energi'!$B$1:$AS$566,MATCH(V$1,'Tillförd energi'!$B$1:$AQ$1,0),FALSE)</f>
        <v>0</v>
      </c>
      <c r="W218">
        <f>VLOOKUP($B218,'Tillförd energi'!$B$1:$AS$566,MATCH(W$1,'Tillförd energi'!$B$1:$AQ$1,0),FALSE)</f>
        <v>0</v>
      </c>
      <c r="X218">
        <f>VLOOKUP($B218,'Tillförd energi'!$B$1:$AS$566,MATCH(X$1,'Tillförd energi'!$B$1:$AQ$1,0),FALSE)</f>
        <v>0</v>
      </c>
      <c r="Y218">
        <f>VLOOKUP($B218,'Tillförd energi'!$B$1:$AS$566,MATCH(Y$1,'Tillförd energi'!$B$1:$AQ$1,0),FALSE)</f>
        <v>0</v>
      </c>
      <c r="Z218">
        <f>VLOOKUP($B218,'Tillförd energi'!$B$1:$AS$566,MATCH(Z$1,'Tillförd energi'!$B$1:$AQ$1,0),FALSE)</f>
        <v>0</v>
      </c>
      <c r="AA218">
        <f>VLOOKUP($B218,'Tillförd energi'!$B$1:$AS$566,MATCH(AA$1,'Tillförd energi'!$B$1:$AQ$1,0),FALSE)</f>
        <v>0</v>
      </c>
      <c r="AB218">
        <f>VLOOKUP($B218,'Tillförd energi'!$B$1:$AS$566,MATCH(AB$1,'Tillförd energi'!$B$1:$AQ$1,0),FALSE)</f>
        <v>0</v>
      </c>
      <c r="AC218">
        <f>VLOOKUP($B218,'Tillförd energi'!$B$1:$AS$566,MATCH(AC$1,'Tillförd energi'!$B$1:$AQ$1,0),FALSE)</f>
        <v>0</v>
      </c>
      <c r="AD218">
        <f>VLOOKUP($B218,'Tillförd energi'!$B$1:$AS$566,MATCH(AD$1,'Tillförd energi'!$B$1:$AQ$1,0),FALSE)</f>
        <v>0</v>
      </c>
      <c r="AE218">
        <f>VLOOKUP($B218,'Tillförd energi'!$B$1:$AS$566,MATCH(AE$1,'Tillförd energi'!$B$1:$AQ$1,0),FALSE)</f>
        <v>0</v>
      </c>
      <c r="AF218">
        <f>VLOOKUP($B218,'Tillförd energi'!$B$1:$AS$566,MATCH(AF$1,'Tillförd energi'!$B$1:$AQ$1,0),FALSE)</f>
        <v>0.26</v>
      </c>
      <c r="AG218">
        <f>IFERROR(VLOOKUP(B218,Miljö!$B$1:$S$476,9,FALSE)/1,0)</f>
        <v>0</v>
      </c>
      <c r="AI218">
        <f t="shared" si="24"/>
        <v>13.17</v>
      </c>
      <c r="AJ218">
        <f t="shared" si="25"/>
        <v>13.17</v>
      </c>
      <c r="AK218">
        <f>IF(ISERROR(1/VLOOKUP($B218,Leveranser!$B$1:$S$500,MATCH("såld värme (gwh)",Leveranser!$B$1:$S$1,0),FALSE)),"",VLOOKUP($B218,Leveranser!$B$1:$S$500,MATCH("såld värme (gwh)",Leveranser!$B$1:$S$1,0),FALSE))</f>
        <v>10.31</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37">
        <f t="shared" si="26"/>
        <v>0.78283978739559612</v>
      </c>
      <c r="AP218" t="str">
        <f>VLOOKUP($B218,Miljövärden!$B$1:$H$446,7,FALSE)</f>
        <v>Ja</v>
      </c>
      <c r="AQ218" t="str">
        <f>VLOOKUP($B218,Miljövärden!$B$1:$H$446,6,FALSE)</f>
        <v>Nej</v>
      </c>
      <c r="AU218">
        <f t="shared" si="27"/>
        <v>0.26</v>
      </c>
      <c r="AV218">
        <f t="shared" si="28"/>
        <v>0</v>
      </c>
      <c r="AW218">
        <f t="shared" si="29"/>
        <v>12.2</v>
      </c>
      <c r="AX218">
        <f t="shared" si="30"/>
        <v>0</v>
      </c>
      <c r="AZ218">
        <f t="shared" si="31"/>
        <v>12.2</v>
      </c>
      <c r="BE218"/>
      <c r="BF218"/>
      <c r="BG218"/>
      <c r="BH218"/>
      <c r="BI218"/>
    </row>
    <row r="219" spans="1:61" x14ac:dyDescent="0.25">
      <c r="A219" s="2" t="s">
        <v>359</v>
      </c>
      <c r="B219" s="2" t="s">
        <v>362</v>
      </c>
      <c r="C219">
        <f>VLOOKUP($B219,'Tillförd energi'!$B$1:$AS$566,MATCH(C$1,'Tillförd energi'!$B$1:$AQ$1,0),FALSE)</f>
        <v>0</v>
      </c>
      <c r="D219">
        <f>VLOOKUP($B219,'Tillförd energi'!$B$1:$AS$566,MATCH(D$1,'Tillförd energi'!$B$1:$AQ$1,0),FALSE)</f>
        <v>0.17</v>
      </c>
      <c r="E219">
        <f>VLOOKUP($B219,'Tillförd energi'!$B$1:$AS$566,MATCH(E$1,'Tillförd energi'!$B$1:$AQ$1,0),FALSE)</f>
        <v>0</v>
      </c>
      <c r="F219">
        <f>VLOOKUP($B219,'Tillförd energi'!$B$1:$AS$566,MATCH(F$1,'Tillförd energi'!$B$1:$AQ$1,0),FALSE)</f>
        <v>0</v>
      </c>
      <c r="G219">
        <f>VLOOKUP($B219,'Tillförd energi'!$B$1:$AS$566,MATCH(G$1,'Tillförd energi'!$B$1:$AQ$1,0),FALSE)</f>
        <v>0</v>
      </c>
      <c r="H219">
        <f>VLOOKUP($B219,'Tillförd energi'!$B$1:$AS$566,MATCH(H$1,'Tillförd energi'!$B$1:$AQ$1,0),FALSE)</f>
        <v>0</v>
      </c>
      <c r="I219">
        <f>VLOOKUP($B219,'Tillförd energi'!$B$1:$AS$566,MATCH(I$1,'Tillförd energi'!$B$1:$AQ$1,0),FALSE)</f>
        <v>0</v>
      </c>
      <c r="J219">
        <f>VLOOKUP($B219,'Tillförd energi'!$B$1:$AS$566,MATCH(J$1,'Tillförd energi'!$B$1:$AQ$1,0),FALSE)</f>
        <v>0</v>
      </c>
      <c r="K219">
        <v>0</v>
      </c>
      <c r="L219">
        <f>VLOOKUP($B219,'Tillförd energi'!$B$1:$AS$566,MATCH(L$1,'Tillförd energi'!$B$1:$AQ$1,0),FALSE)</f>
        <v>0</v>
      </c>
      <c r="M219">
        <f>VLOOKUP($B219,'Tillförd energi'!$B$1:$AS$566,MATCH(M$1,'Tillförd energi'!$B$1:$AQ$1,0),FALSE)</f>
        <v>0</v>
      </c>
      <c r="N219">
        <f>VLOOKUP($B219,'Tillförd energi'!$B$1:$AS$566,MATCH(N$1,'Tillförd energi'!$B$1:$AQ$1,0),FALSE)</f>
        <v>116.23</v>
      </c>
      <c r="O219">
        <f>VLOOKUP($B219,'Tillförd energi'!$B$1:$AS$566,MATCH(O$1,'Tillförd energi'!$B$1:$AQ$1,0),FALSE)</f>
        <v>0</v>
      </c>
      <c r="P219">
        <f>VLOOKUP($B219,'Tillförd energi'!$B$1:$AS$566,MATCH(P$1,'Tillförd energi'!$B$1:$AQ$1,0),FALSE)</f>
        <v>0</v>
      </c>
      <c r="Q219">
        <f>VLOOKUP($B219,'Tillförd energi'!$B$1:$AS$566,MATCH(Q$1,'Tillförd energi'!$B$1:$AQ$1,0),FALSE)</f>
        <v>0</v>
      </c>
      <c r="R219">
        <f>VLOOKUP($B219,'Tillförd energi'!$B$1:$AS$566,MATCH(R$1,'Tillförd energi'!$B$1:$AQ$1,0),FALSE)</f>
        <v>0</v>
      </c>
      <c r="S219">
        <f>VLOOKUP($B219,'Tillförd energi'!$B$1:$AS$566,MATCH(S$1,'Tillförd energi'!$B$1:$AQ$1,0),FALSE)</f>
        <v>0</v>
      </c>
      <c r="T219">
        <f>VLOOKUP($B219,'Tillförd energi'!$B$1:$AS$566,MATCH(T$1,'Tillförd energi'!$B$1:$AQ$1,0),FALSE)</f>
        <v>0</v>
      </c>
      <c r="U219">
        <f>VLOOKUP($B219,'Tillförd energi'!$B$1:$AS$566,MATCH(U$1,'Tillförd energi'!$B$1:$AQ$1,0),FALSE)</f>
        <v>0</v>
      </c>
      <c r="V219">
        <f>VLOOKUP($B219,'Tillförd energi'!$B$1:$AS$566,MATCH(V$1,'Tillförd energi'!$B$1:$AQ$1,0),FALSE)</f>
        <v>0</v>
      </c>
      <c r="W219">
        <f>VLOOKUP($B219,'Tillförd energi'!$B$1:$AS$566,MATCH(W$1,'Tillförd energi'!$B$1:$AQ$1,0),FALSE)</f>
        <v>0</v>
      </c>
      <c r="X219">
        <f>VLOOKUP($B219,'Tillförd energi'!$B$1:$AS$566,MATCH(X$1,'Tillförd energi'!$B$1:$AQ$1,0),FALSE)</f>
        <v>0</v>
      </c>
      <c r="Y219">
        <f>VLOOKUP($B219,'Tillförd energi'!$B$1:$AS$566,MATCH(Y$1,'Tillförd energi'!$B$1:$AQ$1,0),FALSE)</f>
        <v>0</v>
      </c>
      <c r="Z219">
        <f>VLOOKUP($B219,'Tillförd energi'!$B$1:$AS$566,MATCH(Z$1,'Tillförd energi'!$B$1:$AQ$1,0),FALSE)</f>
        <v>0</v>
      </c>
      <c r="AA219">
        <f>VLOOKUP($B219,'Tillförd energi'!$B$1:$AS$566,MATCH(AA$1,'Tillförd energi'!$B$1:$AQ$1,0),FALSE)</f>
        <v>0</v>
      </c>
      <c r="AB219">
        <f>VLOOKUP($B219,'Tillförd energi'!$B$1:$AS$566,MATCH(AB$1,'Tillförd energi'!$B$1:$AQ$1,0),FALSE)</f>
        <v>0</v>
      </c>
      <c r="AC219">
        <f>VLOOKUP($B219,'Tillförd energi'!$B$1:$AS$566,MATCH(AC$1,'Tillförd energi'!$B$1:$AQ$1,0),FALSE)</f>
        <v>33.700000000000003</v>
      </c>
      <c r="AD219">
        <f>VLOOKUP($B219,'Tillförd energi'!$B$1:$AS$566,MATCH(AD$1,'Tillförd energi'!$B$1:$AQ$1,0),FALSE)</f>
        <v>0</v>
      </c>
      <c r="AE219">
        <f>VLOOKUP($B219,'Tillförd energi'!$B$1:$AS$566,MATCH(AE$1,'Tillförd energi'!$B$1:$AQ$1,0),FALSE)</f>
        <v>0</v>
      </c>
      <c r="AF219">
        <f>VLOOKUP($B219,'Tillförd energi'!$B$1:$AS$566,MATCH(AF$1,'Tillförd energi'!$B$1:$AQ$1,0),FALSE)</f>
        <v>3.9990800000000002</v>
      </c>
      <c r="AG219">
        <f>IFERROR(VLOOKUP(B219,Miljö!$B$1:$S$476,9,FALSE)/1,0)</f>
        <v>0</v>
      </c>
      <c r="AI219">
        <f t="shared" si="24"/>
        <v>154.09908000000001</v>
      </c>
      <c r="AJ219">
        <f t="shared" si="25"/>
        <v>154.09908000000001</v>
      </c>
      <c r="AK219">
        <f>IF(ISERROR(1/VLOOKUP($B219,Leveranser!$B$1:$S$500,MATCH("såld värme (gwh)",Leveranser!$B$1:$S$1,0),FALSE)),"",VLOOKUP($B219,Leveranser!$B$1:$S$500,MATCH("såld värme (gwh)",Leveranser!$B$1:$S$1,0),FALSE))</f>
        <v>146.80199999999999</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37">
        <f t="shared" si="26"/>
        <v>0.95264682955926783</v>
      </c>
      <c r="AP219" t="str">
        <f>VLOOKUP($B219,Miljövärden!$B$1:$H$446,7,FALSE)</f>
        <v>Ja</v>
      </c>
      <c r="AQ219" t="str">
        <f>VLOOKUP($B219,Miljövärden!$B$1:$H$446,6,FALSE)</f>
        <v>Nej</v>
      </c>
      <c r="AU219">
        <f t="shared" si="27"/>
        <v>3.9990800000000002</v>
      </c>
      <c r="AV219">
        <f t="shared" si="28"/>
        <v>0</v>
      </c>
      <c r="AW219">
        <f t="shared" si="29"/>
        <v>116.23</v>
      </c>
      <c r="AX219">
        <f t="shared" si="30"/>
        <v>0</v>
      </c>
      <c r="AZ219">
        <f t="shared" si="31"/>
        <v>116.23</v>
      </c>
      <c r="BE219"/>
      <c r="BF219"/>
      <c r="BG219"/>
      <c r="BH219"/>
      <c r="BI219"/>
    </row>
    <row r="220" spans="1:61" x14ac:dyDescent="0.25">
      <c r="A220" s="2" t="s">
        <v>363</v>
      </c>
      <c r="B220" s="2" t="s">
        <v>364</v>
      </c>
      <c r="C220">
        <f>VLOOKUP($B220,'Tillförd energi'!$B$1:$AS$566,MATCH(C$1,'Tillförd energi'!$B$1:$AQ$1,0),FALSE)</f>
        <v>0</v>
      </c>
      <c r="D220">
        <f>VLOOKUP($B220,'Tillförd energi'!$B$1:$AS$566,MATCH(D$1,'Tillförd energi'!$B$1:$AQ$1,0),FALSE)</f>
        <v>0</v>
      </c>
      <c r="E220">
        <f>VLOOKUP($B220,'Tillförd energi'!$B$1:$AS$566,MATCH(E$1,'Tillförd energi'!$B$1:$AQ$1,0),FALSE)</f>
        <v>0</v>
      </c>
      <c r="F220">
        <f>VLOOKUP($B220,'Tillförd energi'!$B$1:$AS$566,MATCH(F$1,'Tillförd energi'!$B$1:$AQ$1,0),FALSE)</f>
        <v>0</v>
      </c>
      <c r="G220">
        <f>VLOOKUP($B220,'Tillförd energi'!$B$1:$AS$566,MATCH(G$1,'Tillförd energi'!$B$1:$AQ$1,0),FALSE)</f>
        <v>0</v>
      </c>
      <c r="H220">
        <f>VLOOKUP($B220,'Tillförd energi'!$B$1:$AS$566,MATCH(H$1,'Tillförd energi'!$B$1:$AQ$1,0),FALSE)</f>
        <v>2.13</v>
      </c>
      <c r="I220">
        <f>VLOOKUP($B220,'Tillförd energi'!$B$1:$AS$566,MATCH(I$1,'Tillförd energi'!$B$1:$AQ$1,0),FALSE)</f>
        <v>0</v>
      </c>
      <c r="J220">
        <f>VLOOKUP($B220,'Tillförd energi'!$B$1:$AS$566,MATCH(J$1,'Tillförd energi'!$B$1:$AQ$1,0),FALSE)</f>
        <v>0</v>
      </c>
      <c r="K220">
        <v>0</v>
      </c>
      <c r="L220">
        <f>VLOOKUP($B220,'Tillförd energi'!$B$1:$AS$566,MATCH(L$1,'Tillförd energi'!$B$1:$AQ$1,0),FALSE)</f>
        <v>0</v>
      </c>
      <c r="M220">
        <f>VLOOKUP($B220,'Tillförd energi'!$B$1:$AS$566,MATCH(M$1,'Tillförd energi'!$B$1:$AQ$1,0),FALSE)</f>
        <v>0</v>
      </c>
      <c r="N220">
        <f>VLOOKUP($B220,'Tillförd energi'!$B$1:$AS$566,MATCH(N$1,'Tillförd energi'!$B$1:$AQ$1,0),FALSE)</f>
        <v>47.86</v>
      </c>
      <c r="O220">
        <f>VLOOKUP($B220,'Tillförd energi'!$B$1:$AS$566,MATCH(O$1,'Tillförd energi'!$B$1:$AQ$1,0),FALSE)</f>
        <v>0</v>
      </c>
      <c r="P220">
        <f>VLOOKUP($B220,'Tillförd energi'!$B$1:$AS$566,MATCH(P$1,'Tillförd energi'!$B$1:$AQ$1,0),FALSE)</f>
        <v>0</v>
      </c>
      <c r="Q220">
        <f>VLOOKUP($B220,'Tillförd energi'!$B$1:$AS$566,MATCH(Q$1,'Tillförd energi'!$B$1:$AQ$1,0),FALSE)</f>
        <v>0</v>
      </c>
      <c r="R220">
        <f>VLOOKUP($B220,'Tillförd energi'!$B$1:$AS$566,MATCH(R$1,'Tillförd energi'!$B$1:$AQ$1,0),FALSE)</f>
        <v>4.12</v>
      </c>
      <c r="S220">
        <f>VLOOKUP($B220,'Tillförd energi'!$B$1:$AS$566,MATCH(S$1,'Tillförd energi'!$B$1:$AQ$1,0),FALSE)</f>
        <v>0</v>
      </c>
      <c r="T220">
        <f>VLOOKUP($B220,'Tillförd energi'!$B$1:$AS$566,MATCH(T$1,'Tillförd energi'!$B$1:$AQ$1,0),FALSE)</f>
        <v>0</v>
      </c>
      <c r="U220">
        <f>VLOOKUP($B220,'Tillförd energi'!$B$1:$AS$566,MATCH(U$1,'Tillförd energi'!$B$1:$AQ$1,0),FALSE)</f>
        <v>0</v>
      </c>
      <c r="V220">
        <f>VLOOKUP($B220,'Tillförd energi'!$B$1:$AS$566,MATCH(V$1,'Tillförd energi'!$B$1:$AQ$1,0),FALSE)</f>
        <v>0</v>
      </c>
      <c r="W220">
        <f>VLOOKUP($B220,'Tillförd energi'!$B$1:$AS$566,MATCH(W$1,'Tillförd energi'!$B$1:$AQ$1,0),FALSE)</f>
        <v>0</v>
      </c>
      <c r="X220">
        <f>VLOOKUP($B220,'Tillförd energi'!$B$1:$AS$566,MATCH(X$1,'Tillförd energi'!$B$1:$AQ$1,0),FALSE)</f>
        <v>0</v>
      </c>
      <c r="Y220">
        <f>VLOOKUP($B220,'Tillförd energi'!$B$1:$AS$566,MATCH(Y$1,'Tillförd energi'!$B$1:$AQ$1,0),FALSE)</f>
        <v>0</v>
      </c>
      <c r="Z220">
        <f>VLOOKUP($B220,'Tillförd energi'!$B$1:$AS$566,MATCH(Z$1,'Tillförd energi'!$B$1:$AQ$1,0),FALSE)</f>
        <v>0.76</v>
      </c>
      <c r="AA220">
        <f>VLOOKUP($B220,'Tillförd energi'!$B$1:$AS$566,MATCH(AA$1,'Tillförd energi'!$B$1:$AQ$1,0),FALSE)</f>
        <v>0</v>
      </c>
      <c r="AB220">
        <f>VLOOKUP($B220,'Tillförd energi'!$B$1:$AS$566,MATCH(AB$1,'Tillförd energi'!$B$1:$AQ$1,0),FALSE)</f>
        <v>0</v>
      </c>
      <c r="AC220">
        <f>VLOOKUP($B220,'Tillförd energi'!$B$1:$AS$566,MATCH(AC$1,'Tillförd energi'!$B$1:$AQ$1,0),FALSE)</f>
        <v>0</v>
      </c>
      <c r="AD220">
        <f>VLOOKUP($B220,'Tillförd energi'!$B$1:$AS$566,MATCH(AD$1,'Tillförd energi'!$B$1:$AQ$1,0),FALSE)</f>
        <v>0</v>
      </c>
      <c r="AE220">
        <f>VLOOKUP($B220,'Tillförd energi'!$B$1:$AS$566,MATCH(AE$1,'Tillförd energi'!$B$1:$AQ$1,0),FALSE)</f>
        <v>0</v>
      </c>
      <c r="AF220">
        <f>VLOOKUP($B220,'Tillförd energi'!$B$1:$AS$566,MATCH(AF$1,'Tillförd energi'!$B$1:$AQ$1,0),FALSE)</f>
        <v>1.2</v>
      </c>
      <c r="AG220">
        <f>IFERROR(VLOOKUP(B220,Miljö!$B$1:$S$476,9,FALSE)/1,0)</f>
        <v>0</v>
      </c>
      <c r="AI220">
        <f t="shared" si="24"/>
        <v>56.07</v>
      </c>
      <c r="AJ220">
        <f t="shared" si="25"/>
        <v>56.07</v>
      </c>
      <c r="AK220">
        <f>IF(ISERROR(1/VLOOKUP($B220,Leveranser!$B$1:$S$500,MATCH("såld värme (gwh)",Leveranser!$B$1:$S$1,0),FALSE)),"",VLOOKUP($B220,Leveranser!$B$1:$S$500,MATCH("såld värme (gwh)",Leveranser!$B$1:$S$1,0),FALSE))</f>
        <v>42.54</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37">
        <f t="shared" si="26"/>
        <v>0.75869448903156766</v>
      </c>
      <c r="AP220" t="str">
        <f>VLOOKUP($B220,Miljövärden!$B$1:$H$446,7,FALSE)</f>
        <v>Ja</v>
      </c>
      <c r="AQ220" t="str">
        <f>VLOOKUP($B220,Miljövärden!$B$1:$H$446,6,FALSE)</f>
        <v>Nej</v>
      </c>
      <c r="AU220">
        <f t="shared" si="27"/>
        <v>1.96</v>
      </c>
      <c r="AV220">
        <f t="shared" si="28"/>
        <v>0</v>
      </c>
      <c r="AW220">
        <f t="shared" si="29"/>
        <v>47.86</v>
      </c>
      <c r="AX220">
        <f t="shared" si="30"/>
        <v>4.12</v>
      </c>
      <c r="AZ220">
        <f t="shared" si="31"/>
        <v>51.98</v>
      </c>
      <c r="BE220"/>
      <c r="BF220"/>
      <c r="BG220"/>
      <c r="BH220"/>
      <c r="BI220"/>
    </row>
    <row r="221" spans="1:61" x14ac:dyDescent="0.25">
      <c r="A221" s="2" t="s">
        <v>365</v>
      </c>
      <c r="B221" s="2" t="s">
        <v>366</v>
      </c>
      <c r="C221">
        <f>VLOOKUP($B221,'Tillförd energi'!$B$1:$AS$566,MATCH(C$1,'Tillförd energi'!$B$1:$AQ$1,0),FALSE)</f>
        <v>0</v>
      </c>
      <c r="D221">
        <f>VLOOKUP($B221,'Tillförd energi'!$B$1:$AS$566,MATCH(D$1,'Tillförd energi'!$B$1:$AQ$1,0),FALSE)</f>
        <v>0.6</v>
      </c>
      <c r="E221">
        <f>VLOOKUP($B221,'Tillförd energi'!$B$1:$AS$566,MATCH(E$1,'Tillförd energi'!$B$1:$AQ$1,0),FALSE)</f>
        <v>0.3</v>
      </c>
      <c r="F221">
        <f>VLOOKUP($B221,'Tillförd energi'!$B$1:$AS$566,MATCH(F$1,'Tillförd energi'!$B$1:$AQ$1,0),FALSE)</f>
        <v>0</v>
      </c>
      <c r="G221">
        <f>VLOOKUP($B221,'Tillförd energi'!$B$1:$AS$566,MATCH(G$1,'Tillförd energi'!$B$1:$AQ$1,0),FALSE)</f>
        <v>0</v>
      </c>
      <c r="H221">
        <f>VLOOKUP($B221,'Tillförd energi'!$B$1:$AS$566,MATCH(H$1,'Tillförd energi'!$B$1:$AQ$1,0),FALSE)</f>
        <v>0</v>
      </c>
      <c r="I221">
        <f>VLOOKUP($B221,'Tillförd energi'!$B$1:$AS$566,MATCH(I$1,'Tillförd energi'!$B$1:$AQ$1,0),FALSE)</f>
        <v>0</v>
      </c>
      <c r="J221">
        <f>VLOOKUP($B221,'Tillförd energi'!$B$1:$AS$566,MATCH(J$1,'Tillförd energi'!$B$1:$AQ$1,0),FALSE)</f>
        <v>0</v>
      </c>
      <c r="K221">
        <v>0</v>
      </c>
      <c r="L221">
        <f>VLOOKUP($B221,'Tillförd energi'!$B$1:$AS$566,MATCH(L$1,'Tillförd energi'!$B$1:$AQ$1,0),FALSE)</f>
        <v>0</v>
      </c>
      <c r="M221">
        <f>VLOOKUP($B221,'Tillförd energi'!$B$1:$AS$566,MATCH(M$1,'Tillförd energi'!$B$1:$AQ$1,0),FALSE)</f>
        <v>46.460500000000003</v>
      </c>
      <c r="N221">
        <f>VLOOKUP($B221,'Tillförd energi'!$B$1:$AS$566,MATCH(N$1,'Tillförd energi'!$B$1:$AQ$1,0),FALSE)</f>
        <v>5.8667600000000002</v>
      </c>
      <c r="O221">
        <f>VLOOKUP($B221,'Tillförd energi'!$B$1:$AS$566,MATCH(O$1,'Tillförd energi'!$B$1:$AQ$1,0),FALSE)</f>
        <v>17.554099999999998</v>
      </c>
      <c r="P221">
        <f>VLOOKUP($B221,'Tillförd energi'!$B$1:$AS$566,MATCH(P$1,'Tillförd energi'!$B$1:$AQ$1,0),FALSE)</f>
        <v>28.906400000000001</v>
      </c>
      <c r="Q221">
        <f>VLOOKUP($B221,'Tillförd energi'!$B$1:$AS$566,MATCH(Q$1,'Tillförd energi'!$B$1:$AQ$1,0),FALSE)</f>
        <v>0</v>
      </c>
      <c r="R221">
        <f>VLOOKUP($B221,'Tillförd energi'!$B$1:$AS$566,MATCH(R$1,'Tillförd energi'!$B$1:$AQ$1,0),FALSE)</f>
        <v>13.4</v>
      </c>
      <c r="S221">
        <f>VLOOKUP($B221,'Tillförd energi'!$B$1:$AS$566,MATCH(S$1,'Tillförd energi'!$B$1:$AQ$1,0),FALSE)</f>
        <v>0</v>
      </c>
      <c r="T221">
        <f>VLOOKUP($B221,'Tillförd energi'!$B$1:$AS$566,MATCH(T$1,'Tillförd energi'!$B$1:$AQ$1,0),FALSE)</f>
        <v>0</v>
      </c>
      <c r="U221">
        <f>VLOOKUP($B221,'Tillförd energi'!$B$1:$AS$566,MATCH(U$1,'Tillförd energi'!$B$1:$AQ$1,0),FALSE)</f>
        <v>0</v>
      </c>
      <c r="V221">
        <f>VLOOKUP($B221,'Tillförd energi'!$B$1:$AS$566,MATCH(V$1,'Tillförd energi'!$B$1:$AQ$1,0),FALSE)</f>
        <v>0</v>
      </c>
      <c r="W221">
        <f>VLOOKUP($B221,'Tillförd energi'!$B$1:$AS$566,MATCH(W$1,'Tillförd energi'!$B$1:$AQ$1,0),FALSE)</f>
        <v>10.7</v>
      </c>
      <c r="X221">
        <f>VLOOKUP($B221,'Tillförd energi'!$B$1:$AS$566,MATCH(X$1,'Tillförd energi'!$B$1:$AQ$1,0),FALSE)</f>
        <v>0</v>
      </c>
      <c r="Y221">
        <f>VLOOKUP($B221,'Tillförd energi'!$B$1:$AS$566,MATCH(Y$1,'Tillförd energi'!$B$1:$AQ$1,0),FALSE)</f>
        <v>0</v>
      </c>
      <c r="Z221">
        <f>VLOOKUP($B221,'Tillförd energi'!$B$1:$AS$566,MATCH(Z$1,'Tillförd energi'!$B$1:$AQ$1,0),FALSE)</f>
        <v>0</v>
      </c>
      <c r="AA221">
        <f>VLOOKUP($B221,'Tillförd energi'!$B$1:$AS$566,MATCH(AA$1,'Tillförd energi'!$B$1:$AQ$1,0),FALSE)</f>
        <v>1.8</v>
      </c>
      <c r="AB221">
        <f>VLOOKUP($B221,'Tillförd energi'!$B$1:$AS$566,MATCH(AB$1,'Tillförd energi'!$B$1:$AQ$1,0),FALSE)</f>
        <v>2.2999999999999998</v>
      </c>
      <c r="AC221">
        <f>VLOOKUP($B221,'Tillförd energi'!$B$1:$AS$566,MATCH(AC$1,'Tillförd energi'!$B$1:$AQ$1,0),FALSE)</f>
        <v>18</v>
      </c>
      <c r="AD221">
        <f>VLOOKUP($B221,'Tillförd energi'!$B$1:$AS$566,MATCH(AD$1,'Tillförd energi'!$B$1:$AQ$1,0),FALSE)</f>
        <v>0.4</v>
      </c>
      <c r="AE221">
        <f>VLOOKUP($B221,'Tillförd energi'!$B$1:$AS$566,MATCH(AE$1,'Tillförd energi'!$B$1:$AQ$1,0),FALSE)</f>
        <v>0</v>
      </c>
      <c r="AF221">
        <f>VLOOKUP($B221,'Tillförd energi'!$B$1:$AS$566,MATCH(AF$1,'Tillförd energi'!$B$1:$AQ$1,0),FALSE)</f>
        <v>3.3210099999999998</v>
      </c>
      <c r="AG221">
        <f>IFERROR(VLOOKUP(B221,Miljö!$B$1:$S$476,9,FALSE)/1,0)</f>
        <v>0</v>
      </c>
      <c r="AI221">
        <f t="shared" si="24"/>
        <v>149.60877000000002</v>
      </c>
      <c r="AJ221">
        <f t="shared" si="25"/>
        <v>149.60877000000002</v>
      </c>
      <c r="AK221">
        <f>IF(ISERROR(1/VLOOKUP($B221,Leveranser!$B$1:$S$500,MATCH("såld värme (gwh)",Leveranser!$B$1:$S$1,0),FALSE)),"",VLOOKUP($B221,Leveranser!$B$1:$S$500,MATCH("såld värme (gwh)",Leveranser!$B$1:$S$1,0),FALSE))</f>
        <v>126.2</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37">
        <f t="shared" si="26"/>
        <v>0.84353343724435392</v>
      </c>
      <c r="AP221" t="str">
        <f>VLOOKUP($B221,Miljövärden!$B$1:$H$446,7,FALSE)</f>
        <v>Ja</v>
      </c>
      <c r="AQ221" t="str">
        <f>VLOOKUP($B221,Miljövärden!$B$1:$H$446,6,FALSE)</f>
        <v>Nej</v>
      </c>
      <c r="AU221">
        <f t="shared" si="27"/>
        <v>5.1210100000000001</v>
      </c>
      <c r="AV221">
        <f t="shared" si="28"/>
        <v>0</v>
      </c>
      <c r="AW221">
        <f t="shared" si="29"/>
        <v>98.787760000000006</v>
      </c>
      <c r="AX221">
        <f t="shared" si="30"/>
        <v>13.4</v>
      </c>
      <c r="AZ221">
        <f t="shared" si="31"/>
        <v>122.88776000000001</v>
      </c>
      <c r="BE221"/>
      <c r="BF221"/>
      <c r="BG221"/>
      <c r="BH221"/>
      <c r="BI221"/>
    </row>
    <row r="222" spans="1:61" x14ac:dyDescent="0.25">
      <c r="A222" s="2" t="s">
        <v>367</v>
      </c>
      <c r="B222" s="2" t="s">
        <v>368</v>
      </c>
      <c r="C222">
        <f>VLOOKUP($B222,'Tillförd energi'!$B$1:$AS$566,MATCH(C$1,'Tillförd energi'!$B$1:$AQ$1,0),FALSE)</f>
        <v>0</v>
      </c>
      <c r="D222">
        <f>VLOOKUP($B222,'Tillförd energi'!$B$1:$AS$566,MATCH(D$1,'Tillförd energi'!$B$1:$AQ$1,0),FALSE)</f>
        <v>0.53200000000000003</v>
      </c>
      <c r="E222">
        <f>VLOOKUP($B222,'Tillförd energi'!$B$1:$AS$566,MATCH(E$1,'Tillförd energi'!$B$1:$AQ$1,0),FALSE)</f>
        <v>0</v>
      </c>
      <c r="F222">
        <f>VLOOKUP($B222,'Tillförd energi'!$B$1:$AS$566,MATCH(F$1,'Tillförd energi'!$B$1:$AQ$1,0),FALSE)</f>
        <v>0</v>
      </c>
      <c r="G222">
        <f>VLOOKUP($B222,'Tillförd energi'!$B$1:$AS$566,MATCH(G$1,'Tillförd energi'!$B$1:$AQ$1,0),FALSE)</f>
        <v>0</v>
      </c>
      <c r="H222">
        <f>VLOOKUP($B222,'Tillförd energi'!$B$1:$AS$566,MATCH(H$1,'Tillförd energi'!$B$1:$AQ$1,0),FALSE)</f>
        <v>0</v>
      </c>
      <c r="I222">
        <f>VLOOKUP($B222,'Tillförd energi'!$B$1:$AS$566,MATCH(I$1,'Tillförd energi'!$B$1:$AQ$1,0),FALSE)</f>
        <v>0</v>
      </c>
      <c r="J222">
        <f>VLOOKUP($B222,'Tillförd energi'!$B$1:$AS$566,MATCH(J$1,'Tillförd energi'!$B$1:$AQ$1,0),FALSE)</f>
        <v>0</v>
      </c>
      <c r="K222">
        <v>0</v>
      </c>
      <c r="L222">
        <f>VLOOKUP($B222,'Tillförd energi'!$B$1:$AS$566,MATCH(L$1,'Tillförd energi'!$B$1:$AQ$1,0),FALSE)</f>
        <v>0</v>
      </c>
      <c r="M222">
        <f>VLOOKUP($B222,'Tillförd energi'!$B$1:$AS$566,MATCH(M$1,'Tillförd energi'!$B$1:$AQ$1,0),FALSE)</f>
        <v>0</v>
      </c>
      <c r="N222">
        <f>VLOOKUP($B222,'Tillförd energi'!$B$1:$AS$566,MATCH(N$1,'Tillförd energi'!$B$1:$AQ$1,0),FALSE)</f>
        <v>0</v>
      </c>
      <c r="O222">
        <f>VLOOKUP($B222,'Tillförd energi'!$B$1:$AS$566,MATCH(O$1,'Tillförd energi'!$B$1:$AQ$1,0),FALSE)</f>
        <v>0</v>
      </c>
      <c r="P222">
        <f>VLOOKUP($B222,'Tillförd energi'!$B$1:$AS$566,MATCH(P$1,'Tillförd energi'!$B$1:$AQ$1,0),FALSE)</f>
        <v>0</v>
      </c>
      <c r="Q222">
        <f>VLOOKUP($B222,'Tillförd energi'!$B$1:$AS$566,MATCH(Q$1,'Tillförd energi'!$B$1:$AQ$1,0),FALSE)</f>
        <v>0</v>
      </c>
      <c r="R222">
        <f>VLOOKUP($B222,'Tillförd energi'!$B$1:$AS$566,MATCH(R$1,'Tillförd energi'!$B$1:$AQ$1,0),FALSE)</f>
        <v>0</v>
      </c>
      <c r="S222">
        <f>VLOOKUP($B222,'Tillförd energi'!$B$1:$AS$566,MATCH(S$1,'Tillförd energi'!$B$1:$AQ$1,0),FALSE)</f>
        <v>0</v>
      </c>
      <c r="T222">
        <f>VLOOKUP($B222,'Tillförd energi'!$B$1:$AS$566,MATCH(T$1,'Tillförd energi'!$B$1:$AQ$1,0),FALSE)</f>
        <v>0</v>
      </c>
      <c r="U222">
        <f>VLOOKUP($B222,'Tillförd energi'!$B$1:$AS$566,MATCH(U$1,'Tillförd energi'!$B$1:$AQ$1,0),FALSE)</f>
        <v>0</v>
      </c>
      <c r="V222">
        <f>VLOOKUP($B222,'Tillförd energi'!$B$1:$AS$566,MATCH(V$1,'Tillförd energi'!$B$1:$AQ$1,0),FALSE)</f>
        <v>0</v>
      </c>
      <c r="W222">
        <f>VLOOKUP($B222,'Tillförd energi'!$B$1:$AS$566,MATCH(W$1,'Tillförd energi'!$B$1:$AQ$1,0),FALSE)</f>
        <v>0</v>
      </c>
      <c r="X222">
        <f>VLOOKUP($B222,'Tillförd energi'!$B$1:$AS$566,MATCH(X$1,'Tillförd energi'!$B$1:$AQ$1,0),FALSE)</f>
        <v>0</v>
      </c>
      <c r="Y222">
        <f>VLOOKUP($B222,'Tillförd energi'!$B$1:$AS$566,MATCH(Y$1,'Tillförd energi'!$B$1:$AQ$1,0),FALSE)</f>
        <v>0</v>
      </c>
      <c r="Z222">
        <f>VLOOKUP($B222,'Tillförd energi'!$B$1:$AS$566,MATCH(Z$1,'Tillförd energi'!$B$1:$AQ$1,0),FALSE)</f>
        <v>0</v>
      </c>
      <c r="AA222">
        <f>VLOOKUP($B222,'Tillförd energi'!$B$1:$AS$566,MATCH(AA$1,'Tillförd energi'!$B$1:$AQ$1,0),FALSE)</f>
        <v>0</v>
      </c>
      <c r="AB222">
        <f>VLOOKUP($B222,'Tillförd energi'!$B$1:$AS$566,MATCH(AB$1,'Tillförd energi'!$B$1:$AQ$1,0),FALSE)</f>
        <v>0</v>
      </c>
      <c r="AC222">
        <f>VLOOKUP($B222,'Tillförd energi'!$B$1:$AS$566,MATCH(AC$1,'Tillförd energi'!$B$1:$AQ$1,0),FALSE)</f>
        <v>0</v>
      </c>
      <c r="AD222">
        <f>VLOOKUP($B222,'Tillförd energi'!$B$1:$AS$566,MATCH(AD$1,'Tillförd energi'!$B$1:$AQ$1,0),FALSE)</f>
        <v>88.1</v>
      </c>
      <c r="AE222">
        <f>VLOOKUP($B222,'Tillförd energi'!$B$1:$AS$566,MATCH(AE$1,'Tillförd energi'!$B$1:$AQ$1,0),FALSE)</f>
        <v>0</v>
      </c>
      <c r="AF222">
        <f>VLOOKUP($B222,'Tillförd energi'!$B$1:$AS$566,MATCH(AF$1,'Tillförd energi'!$B$1:$AQ$1,0),FALSE)</f>
        <v>2.3039999999999998</v>
      </c>
      <c r="AG222">
        <f>IFERROR(VLOOKUP(B222,Miljö!$B$1:$S$476,9,FALSE)/1,0)</f>
        <v>0</v>
      </c>
      <c r="AI222">
        <f t="shared" si="24"/>
        <v>90.935999999999993</v>
      </c>
      <c r="AJ222">
        <f t="shared" si="25"/>
        <v>90.935999999999993</v>
      </c>
      <c r="AK222">
        <f>IF(ISERROR(1/VLOOKUP($B222,Leveranser!$B$1:$S$500,MATCH("såld värme (gwh)",Leveranser!$B$1:$S$1,0),FALSE)),"",VLOOKUP($B222,Leveranser!$B$1:$S$500,MATCH("såld värme (gwh)",Leveranser!$B$1:$S$1,0),FALSE))</f>
        <v>76.8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37">
        <f t="shared" si="26"/>
        <v>0.84455001319609402</v>
      </c>
      <c r="AP222" t="str">
        <f>VLOOKUP($B222,Miljövärden!$B$1:$H$446,7,FALSE)</f>
        <v>Ja</v>
      </c>
      <c r="AQ222" t="str">
        <f>VLOOKUP($B222,Miljövärden!$B$1:$H$446,6,FALSE)</f>
        <v>Ja</v>
      </c>
      <c r="AU222">
        <f t="shared" si="27"/>
        <v>2.3039999999999998</v>
      </c>
      <c r="AV222">
        <f t="shared" si="28"/>
        <v>0</v>
      </c>
      <c r="AW222">
        <f t="shared" si="29"/>
        <v>0</v>
      </c>
      <c r="AX222">
        <f t="shared" si="30"/>
        <v>0</v>
      </c>
      <c r="AZ222">
        <f t="shared" si="31"/>
        <v>0</v>
      </c>
      <c r="BE222"/>
      <c r="BF222"/>
      <c r="BG222"/>
      <c r="BH222"/>
      <c r="BI222"/>
    </row>
    <row r="223" spans="1:61" x14ac:dyDescent="0.25">
      <c r="A223" s="2" t="s">
        <v>371</v>
      </c>
      <c r="B223" s="2" t="s">
        <v>372</v>
      </c>
      <c r="C223">
        <f>VLOOKUP($B223,'Tillförd energi'!$B$1:$AS$566,MATCH(C$1,'Tillförd energi'!$B$1:$AQ$1,0),FALSE)</f>
        <v>0</v>
      </c>
      <c r="D223">
        <f>VLOOKUP($B223,'Tillförd energi'!$B$1:$AS$566,MATCH(D$1,'Tillförd energi'!$B$1:$AQ$1,0),FALSE)</f>
        <v>0.1</v>
      </c>
      <c r="E223">
        <f>VLOOKUP($B223,'Tillförd energi'!$B$1:$AS$566,MATCH(E$1,'Tillförd energi'!$B$1:$AQ$1,0),FALSE)</f>
        <v>0</v>
      </c>
      <c r="F223">
        <f>VLOOKUP($B223,'Tillförd energi'!$B$1:$AS$566,MATCH(F$1,'Tillförd energi'!$B$1:$AQ$1,0),FALSE)</f>
        <v>0</v>
      </c>
      <c r="G223">
        <f>VLOOKUP($B223,'Tillförd energi'!$B$1:$AS$566,MATCH(G$1,'Tillförd energi'!$B$1:$AQ$1,0),FALSE)</f>
        <v>0</v>
      </c>
      <c r="H223">
        <f>VLOOKUP($B223,'Tillförd energi'!$B$1:$AS$566,MATCH(H$1,'Tillförd energi'!$B$1:$AQ$1,0),FALSE)</f>
        <v>0</v>
      </c>
      <c r="I223">
        <f>VLOOKUP($B223,'Tillförd energi'!$B$1:$AS$566,MATCH(I$1,'Tillförd energi'!$B$1:$AQ$1,0),FALSE)</f>
        <v>0</v>
      </c>
      <c r="J223">
        <f>VLOOKUP($B223,'Tillförd energi'!$B$1:$AS$566,MATCH(J$1,'Tillförd energi'!$B$1:$AQ$1,0),FALSE)</f>
        <v>0</v>
      </c>
      <c r="K223">
        <v>0</v>
      </c>
      <c r="L223">
        <f>VLOOKUP($B223,'Tillförd energi'!$B$1:$AS$566,MATCH(L$1,'Tillförd energi'!$B$1:$AQ$1,0),FALSE)</f>
        <v>0</v>
      </c>
      <c r="M223">
        <f>VLOOKUP($B223,'Tillförd energi'!$B$1:$AS$566,MATCH(M$1,'Tillförd energi'!$B$1:$AQ$1,0),FALSE)</f>
        <v>11.948</v>
      </c>
      <c r="N223">
        <f>VLOOKUP($B223,'Tillförd energi'!$B$1:$AS$566,MATCH(N$1,'Tillförd energi'!$B$1:$AQ$1,0),FALSE)</f>
        <v>4.3040000000000003</v>
      </c>
      <c r="O223">
        <f>VLOOKUP($B223,'Tillförd energi'!$B$1:$AS$566,MATCH(O$1,'Tillförd energi'!$B$1:$AQ$1,0),FALSE)</f>
        <v>0</v>
      </c>
      <c r="P223">
        <f>VLOOKUP($B223,'Tillförd energi'!$B$1:$AS$566,MATCH(P$1,'Tillförd energi'!$B$1:$AQ$1,0),FALSE)</f>
        <v>12.11</v>
      </c>
      <c r="Q223">
        <f>VLOOKUP($B223,'Tillförd energi'!$B$1:$AS$566,MATCH(Q$1,'Tillförd energi'!$B$1:$AQ$1,0),FALSE)</f>
        <v>6.0179999999999998</v>
      </c>
      <c r="R223">
        <f>VLOOKUP($B223,'Tillförd energi'!$B$1:$AS$566,MATCH(R$1,'Tillförd energi'!$B$1:$AQ$1,0),FALSE)</f>
        <v>1.6870000000000001</v>
      </c>
      <c r="S223">
        <f>VLOOKUP($B223,'Tillförd energi'!$B$1:$AS$566,MATCH(S$1,'Tillförd energi'!$B$1:$AQ$1,0),FALSE)</f>
        <v>0</v>
      </c>
      <c r="T223">
        <f>VLOOKUP($B223,'Tillförd energi'!$B$1:$AS$566,MATCH(T$1,'Tillförd energi'!$B$1:$AQ$1,0),FALSE)</f>
        <v>0</v>
      </c>
      <c r="U223">
        <f>VLOOKUP($B223,'Tillförd energi'!$B$1:$AS$566,MATCH(U$1,'Tillförd energi'!$B$1:$AQ$1,0),FALSE)</f>
        <v>0</v>
      </c>
      <c r="V223">
        <f>VLOOKUP($B223,'Tillförd energi'!$B$1:$AS$566,MATCH(V$1,'Tillförd energi'!$B$1:$AQ$1,0),FALSE)</f>
        <v>0</v>
      </c>
      <c r="W223">
        <f>VLOOKUP($B223,'Tillförd energi'!$B$1:$AS$566,MATCH(W$1,'Tillförd energi'!$B$1:$AQ$1,0),FALSE)</f>
        <v>0</v>
      </c>
      <c r="X223">
        <f>VLOOKUP($B223,'Tillförd energi'!$B$1:$AS$566,MATCH(X$1,'Tillförd energi'!$B$1:$AQ$1,0),FALSE)</f>
        <v>0</v>
      </c>
      <c r="Y223">
        <f>VLOOKUP($B223,'Tillförd energi'!$B$1:$AS$566,MATCH(Y$1,'Tillförd energi'!$B$1:$AQ$1,0),FALSE)</f>
        <v>0</v>
      </c>
      <c r="Z223">
        <f>VLOOKUP($B223,'Tillförd energi'!$B$1:$AS$566,MATCH(Z$1,'Tillförd energi'!$B$1:$AQ$1,0),FALSE)</f>
        <v>0</v>
      </c>
      <c r="AA223">
        <f>VLOOKUP($B223,'Tillförd energi'!$B$1:$AS$566,MATCH(AA$1,'Tillförd energi'!$B$1:$AQ$1,0),FALSE)</f>
        <v>0</v>
      </c>
      <c r="AB223">
        <f>VLOOKUP($B223,'Tillförd energi'!$B$1:$AS$566,MATCH(AB$1,'Tillförd energi'!$B$1:$AQ$1,0),FALSE)</f>
        <v>0</v>
      </c>
      <c r="AC223">
        <f>VLOOKUP($B223,'Tillförd energi'!$B$1:$AS$566,MATCH(AC$1,'Tillförd energi'!$B$1:$AQ$1,0),FALSE)</f>
        <v>6.8470000000000004</v>
      </c>
      <c r="AD223">
        <f>VLOOKUP($B223,'Tillförd energi'!$B$1:$AS$566,MATCH(AD$1,'Tillförd energi'!$B$1:$AQ$1,0),FALSE)</f>
        <v>11.840999999999999</v>
      </c>
      <c r="AE223">
        <f>VLOOKUP($B223,'Tillförd energi'!$B$1:$AS$566,MATCH(AE$1,'Tillförd energi'!$B$1:$AQ$1,0),FALSE)</f>
        <v>0</v>
      </c>
      <c r="AF223">
        <f>VLOOKUP($B223,'Tillförd energi'!$B$1:$AS$566,MATCH(AF$1,'Tillförd energi'!$B$1:$AQ$1,0),FALSE)</f>
        <v>0.98799999999999999</v>
      </c>
      <c r="AG223">
        <f>IFERROR(VLOOKUP(B223,Miljö!$B$1:$S$476,9,FALSE)/1,0)</f>
        <v>0</v>
      </c>
      <c r="AI223">
        <f t="shared" si="24"/>
        <v>55.842999999999996</v>
      </c>
      <c r="AJ223">
        <f t="shared" si="25"/>
        <v>55.842999999999996</v>
      </c>
      <c r="AK223">
        <f>IF(ISERROR(1/VLOOKUP($B223,Leveranser!$B$1:$S$500,MATCH("såld värme (gwh)",Leveranser!$B$1:$S$1,0),FALSE)),"",VLOOKUP($B223,Leveranser!$B$1:$S$500,MATCH("såld värme (gwh)",Leveranser!$B$1:$S$1,0),FALSE))</f>
        <v>44.1</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37">
        <f t="shared" si="26"/>
        <v>0.78971401966226751</v>
      </c>
      <c r="AP223" t="str">
        <f>VLOOKUP($B223,Miljövärden!$B$1:$H$446,7,FALSE)</f>
        <v>Ja</v>
      </c>
      <c r="AQ223" t="str">
        <f>VLOOKUP($B223,Miljövärden!$B$1:$H$446,6,FALSE)</f>
        <v>Ja</v>
      </c>
      <c r="AU223">
        <f t="shared" si="27"/>
        <v>0.98799999999999999</v>
      </c>
      <c r="AV223">
        <f t="shared" si="28"/>
        <v>0</v>
      </c>
      <c r="AW223">
        <f t="shared" si="29"/>
        <v>34.380000000000003</v>
      </c>
      <c r="AX223">
        <f t="shared" si="30"/>
        <v>1.6870000000000001</v>
      </c>
      <c r="AZ223">
        <f t="shared" si="31"/>
        <v>36.067</v>
      </c>
      <c r="BE223"/>
      <c r="BF223"/>
      <c r="BG223"/>
      <c r="BH223"/>
      <c r="BI223"/>
    </row>
    <row r="224" spans="1:61" x14ac:dyDescent="0.25">
      <c r="A224" s="2" t="s">
        <v>373</v>
      </c>
      <c r="B224" s="2" t="s">
        <v>374</v>
      </c>
      <c r="C224">
        <f>VLOOKUP($B224,'Tillförd energi'!$B$1:$AS$566,MATCH(C$1,'Tillförd energi'!$B$1:$AQ$1,0),FALSE)</f>
        <v>0</v>
      </c>
      <c r="D224">
        <f>VLOOKUP($B224,'Tillförd energi'!$B$1:$AS$566,MATCH(D$1,'Tillförd energi'!$B$1:$AQ$1,0),FALSE)</f>
        <v>2.9000000000000001E-2</v>
      </c>
      <c r="E224">
        <f>VLOOKUP($B224,'Tillförd energi'!$B$1:$AS$566,MATCH(E$1,'Tillförd energi'!$B$1:$AQ$1,0),FALSE)</f>
        <v>0</v>
      </c>
      <c r="F224">
        <f>VLOOKUP($B224,'Tillförd energi'!$B$1:$AS$566,MATCH(F$1,'Tillförd energi'!$B$1:$AQ$1,0),FALSE)</f>
        <v>0</v>
      </c>
      <c r="G224">
        <f>VLOOKUP($B224,'Tillförd energi'!$B$1:$AS$566,MATCH(G$1,'Tillförd energi'!$B$1:$AQ$1,0),FALSE)</f>
        <v>0</v>
      </c>
      <c r="H224">
        <f>VLOOKUP($B224,'Tillförd energi'!$B$1:$AS$566,MATCH(H$1,'Tillförd energi'!$B$1:$AQ$1,0),FALSE)</f>
        <v>0</v>
      </c>
      <c r="I224">
        <f>VLOOKUP($B224,'Tillförd energi'!$B$1:$AS$566,MATCH(I$1,'Tillförd energi'!$B$1:$AQ$1,0),FALSE)</f>
        <v>0</v>
      </c>
      <c r="J224">
        <f>VLOOKUP($B224,'Tillförd energi'!$B$1:$AS$566,MATCH(J$1,'Tillförd energi'!$B$1:$AQ$1,0),FALSE)</f>
        <v>0</v>
      </c>
      <c r="K224">
        <v>0</v>
      </c>
      <c r="L224">
        <f>VLOOKUP($B224,'Tillförd energi'!$B$1:$AS$566,MATCH(L$1,'Tillförd energi'!$B$1:$AQ$1,0),FALSE)</f>
        <v>0</v>
      </c>
      <c r="M224">
        <f>VLOOKUP($B224,'Tillförd energi'!$B$1:$AS$566,MATCH(M$1,'Tillförd energi'!$B$1:$AQ$1,0),FALSE)</f>
        <v>0</v>
      </c>
      <c r="N224">
        <f>VLOOKUP($B224,'Tillförd energi'!$B$1:$AS$566,MATCH(N$1,'Tillförd energi'!$B$1:$AQ$1,0),FALSE)</f>
        <v>0</v>
      </c>
      <c r="O224">
        <f>VLOOKUP($B224,'Tillförd energi'!$B$1:$AS$566,MATCH(O$1,'Tillförd energi'!$B$1:$AQ$1,0),FALSE)</f>
        <v>0</v>
      </c>
      <c r="P224">
        <f>VLOOKUP($B224,'Tillförd energi'!$B$1:$AS$566,MATCH(P$1,'Tillförd energi'!$B$1:$AQ$1,0),FALSE)</f>
        <v>0</v>
      </c>
      <c r="Q224">
        <f>VLOOKUP($B224,'Tillförd energi'!$B$1:$AS$566,MATCH(Q$1,'Tillförd energi'!$B$1:$AQ$1,0),FALSE)</f>
        <v>0</v>
      </c>
      <c r="R224">
        <f>VLOOKUP($B224,'Tillförd energi'!$B$1:$AS$566,MATCH(R$1,'Tillförd energi'!$B$1:$AQ$1,0),FALSE)</f>
        <v>7</v>
      </c>
      <c r="S224">
        <f>VLOOKUP($B224,'Tillförd energi'!$B$1:$AS$566,MATCH(S$1,'Tillförd energi'!$B$1:$AQ$1,0),FALSE)</f>
        <v>0</v>
      </c>
      <c r="T224">
        <f>VLOOKUP($B224,'Tillförd energi'!$B$1:$AS$566,MATCH(T$1,'Tillförd energi'!$B$1:$AQ$1,0),FALSE)</f>
        <v>0</v>
      </c>
      <c r="U224">
        <f>VLOOKUP($B224,'Tillförd energi'!$B$1:$AS$566,MATCH(U$1,'Tillförd energi'!$B$1:$AQ$1,0),FALSE)</f>
        <v>0</v>
      </c>
      <c r="V224">
        <f>VLOOKUP($B224,'Tillförd energi'!$B$1:$AS$566,MATCH(V$1,'Tillförd energi'!$B$1:$AQ$1,0),FALSE)</f>
        <v>0</v>
      </c>
      <c r="W224">
        <f>VLOOKUP($B224,'Tillförd energi'!$B$1:$AS$566,MATCH(W$1,'Tillförd energi'!$B$1:$AQ$1,0),FALSE)</f>
        <v>0</v>
      </c>
      <c r="X224">
        <f>VLOOKUP($B224,'Tillförd energi'!$B$1:$AS$566,MATCH(X$1,'Tillförd energi'!$B$1:$AQ$1,0),FALSE)</f>
        <v>0</v>
      </c>
      <c r="Y224">
        <f>VLOOKUP($B224,'Tillförd energi'!$B$1:$AS$566,MATCH(Y$1,'Tillförd energi'!$B$1:$AQ$1,0),FALSE)</f>
        <v>0</v>
      </c>
      <c r="Z224">
        <f>VLOOKUP($B224,'Tillförd energi'!$B$1:$AS$566,MATCH(Z$1,'Tillförd energi'!$B$1:$AQ$1,0),FALSE)</f>
        <v>0.09</v>
      </c>
      <c r="AA224">
        <f>VLOOKUP($B224,'Tillförd energi'!$B$1:$AS$566,MATCH(AA$1,'Tillförd energi'!$B$1:$AQ$1,0),FALSE)</f>
        <v>0</v>
      </c>
      <c r="AB224">
        <f>VLOOKUP($B224,'Tillförd energi'!$B$1:$AS$566,MATCH(AB$1,'Tillförd energi'!$B$1:$AQ$1,0),FALSE)</f>
        <v>0</v>
      </c>
      <c r="AC224">
        <f>VLOOKUP($B224,'Tillförd energi'!$B$1:$AS$566,MATCH(AC$1,'Tillförd energi'!$B$1:$AQ$1,0),FALSE)</f>
        <v>0</v>
      </c>
      <c r="AD224">
        <f>VLOOKUP($B224,'Tillförd energi'!$B$1:$AS$566,MATCH(AD$1,'Tillförd energi'!$B$1:$AQ$1,0),FALSE)</f>
        <v>0</v>
      </c>
      <c r="AE224">
        <f>VLOOKUP($B224,'Tillförd energi'!$B$1:$AS$566,MATCH(AE$1,'Tillförd energi'!$B$1:$AQ$1,0),FALSE)</f>
        <v>0</v>
      </c>
      <c r="AF224">
        <f>VLOOKUP($B224,'Tillförd energi'!$B$1:$AS$566,MATCH(AF$1,'Tillförd energi'!$B$1:$AQ$1,0),FALSE)</f>
        <v>0.6</v>
      </c>
      <c r="AG224">
        <f>IFERROR(VLOOKUP(B224,Miljö!$B$1:$S$476,9,FALSE)/1,0)</f>
        <v>0</v>
      </c>
      <c r="AI224">
        <f t="shared" si="24"/>
        <v>7.7189999999999994</v>
      </c>
      <c r="AJ224">
        <f t="shared" si="25"/>
        <v>7.7189999999999994</v>
      </c>
      <c r="AK224">
        <f>IF(ISERROR(1/VLOOKUP($B224,Leveranser!$B$1:$S$500,MATCH("såld värme (gwh)",Leveranser!$B$1:$S$1,0),FALSE)),"",VLOOKUP($B224,Leveranser!$B$1:$S$500,MATCH("såld värme (gwh)",Leveranser!$B$1:$S$1,0),FALSE))</f>
        <v>5.65</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137">
        <f t="shared" si="26"/>
        <v>0.73196009845834964</v>
      </c>
      <c r="AP224" t="str">
        <f>VLOOKUP($B224,Miljövärden!$B$1:$H$446,7,FALSE)</f>
        <v>Ja</v>
      </c>
      <c r="AQ224" t="str">
        <f>VLOOKUP($B224,Miljövärden!$B$1:$H$446,6,FALSE)</f>
        <v>Nej</v>
      </c>
      <c r="AU224">
        <f t="shared" si="27"/>
        <v>0.69</v>
      </c>
      <c r="AV224">
        <f t="shared" si="28"/>
        <v>0</v>
      </c>
      <c r="AW224">
        <f t="shared" si="29"/>
        <v>0</v>
      </c>
      <c r="AX224">
        <f t="shared" si="30"/>
        <v>7</v>
      </c>
      <c r="AZ224">
        <f t="shared" si="31"/>
        <v>7</v>
      </c>
      <c r="BE224"/>
      <c r="BF224"/>
      <c r="BG224"/>
      <c r="BH224"/>
      <c r="BI224"/>
    </row>
    <row r="225" spans="1:52" customFormat="1" x14ac:dyDescent="0.25">
      <c r="A225" s="2" t="s">
        <v>373</v>
      </c>
      <c r="B225" s="2" t="s">
        <v>375</v>
      </c>
      <c r="C225">
        <f>VLOOKUP($B225,'Tillförd energi'!$B$1:$AS$566,MATCH(C$1,'Tillförd energi'!$B$1:$AQ$1,0),FALSE)</f>
        <v>0</v>
      </c>
      <c r="D225">
        <f>VLOOKUP($B225,'Tillförd energi'!$B$1:$AS$566,MATCH(D$1,'Tillförd energi'!$B$1:$AQ$1,0),FALSE)</f>
        <v>1.81</v>
      </c>
      <c r="E225">
        <f>VLOOKUP($B225,'Tillförd energi'!$B$1:$AS$566,MATCH(E$1,'Tillförd energi'!$B$1:$AQ$1,0),FALSE)</f>
        <v>0</v>
      </c>
      <c r="F225">
        <f>VLOOKUP($B225,'Tillförd energi'!$B$1:$AS$566,MATCH(F$1,'Tillförd energi'!$B$1:$AQ$1,0),FALSE)</f>
        <v>0</v>
      </c>
      <c r="G225">
        <f>VLOOKUP($B225,'Tillförd energi'!$B$1:$AS$566,MATCH(G$1,'Tillförd energi'!$B$1:$AQ$1,0),FALSE)</f>
        <v>0</v>
      </c>
      <c r="H225">
        <f>VLOOKUP($B225,'Tillförd energi'!$B$1:$AS$566,MATCH(H$1,'Tillförd energi'!$B$1:$AQ$1,0),FALSE)</f>
        <v>0.19</v>
      </c>
      <c r="I225">
        <f>VLOOKUP($B225,'Tillförd energi'!$B$1:$AS$566,MATCH(I$1,'Tillförd energi'!$B$1:$AQ$1,0),FALSE)</f>
        <v>0</v>
      </c>
      <c r="J225">
        <f>VLOOKUP($B225,'Tillförd energi'!$B$1:$AS$566,MATCH(J$1,'Tillförd energi'!$B$1:$AQ$1,0),FALSE)</f>
        <v>0</v>
      </c>
      <c r="K225">
        <v>0</v>
      </c>
      <c r="L225">
        <f>VLOOKUP($B225,'Tillförd energi'!$B$1:$AS$566,MATCH(L$1,'Tillförd energi'!$B$1:$AQ$1,0),FALSE)</f>
        <v>0</v>
      </c>
      <c r="M225">
        <f>VLOOKUP($B225,'Tillförd energi'!$B$1:$AS$566,MATCH(M$1,'Tillförd energi'!$B$1:$AQ$1,0),FALSE)</f>
        <v>0</v>
      </c>
      <c r="N225">
        <f>VLOOKUP($B225,'Tillförd energi'!$B$1:$AS$566,MATCH(N$1,'Tillförd energi'!$B$1:$AQ$1,0),FALSE)</f>
        <v>0</v>
      </c>
      <c r="O225">
        <f>VLOOKUP($B225,'Tillförd energi'!$B$1:$AS$566,MATCH(O$1,'Tillförd energi'!$B$1:$AQ$1,0),FALSE)</f>
        <v>0</v>
      </c>
      <c r="P225">
        <f>VLOOKUP($B225,'Tillförd energi'!$B$1:$AS$566,MATCH(P$1,'Tillförd energi'!$B$1:$AQ$1,0),FALSE)</f>
        <v>0</v>
      </c>
      <c r="Q225">
        <f>VLOOKUP($B225,'Tillförd energi'!$B$1:$AS$566,MATCH(Q$1,'Tillförd energi'!$B$1:$AQ$1,0),FALSE)</f>
        <v>0</v>
      </c>
      <c r="R225">
        <f>VLOOKUP($B225,'Tillförd energi'!$B$1:$AS$566,MATCH(R$1,'Tillförd energi'!$B$1:$AQ$1,0),FALSE)</f>
        <v>0</v>
      </c>
      <c r="S225">
        <f>VLOOKUP($B225,'Tillförd energi'!$B$1:$AS$566,MATCH(S$1,'Tillförd energi'!$B$1:$AQ$1,0),FALSE)</f>
        <v>0</v>
      </c>
      <c r="T225">
        <f>VLOOKUP($B225,'Tillförd energi'!$B$1:$AS$566,MATCH(T$1,'Tillförd energi'!$B$1:$AQ$1,0),FALSE)</f>
        <v>0</v>
      </c>
      <c r="U225">
        <f>VLOOKUP($B225,'Tillförd energi'!$B$1:$AS$566,MATCH(U$1,'Tillförd energi'!$B$1:$AQ$1,0),FALSE)</f>
        <v>0</v>
      </c>
      <c r="V225">
        <f>VLOOKUP($B225,'Tillförd energi'!$B$1:$AS$566,MATCH(V$1,'Tillförd energi'!$B$1:$AQ$1,0),FALSE)</f>
        <v>0</v>
      </c>
      <c r="W225">
        <f>VLOOKUP($B225,'Tillförd energi'!$B$1:$AS$566,MATCH(W$1,'Tillförd energi'!$B$1:$AQ$1,0),FALSE)</f>
        <v>0</v>
      </c>
      <c r="X225">
        <f>VLOOKUP($B225,'Tillförd energi'!$B$1:$AS$566,MATCH(X$1,'Tillförd energi'!$B$1:$AQ$1,0),FALSE)</f>
        <v>0</v>
      </c>
      <c r="Y225">
        <f>VLOOKUP($B225,'Tillförd energi'!$B$1:$AS$566,MATCH(Y$1,'Tillförd energi'!$B$1:$AQ$1,0),FALSE)</f>
        <v>0</v>
      </c>
      <c r="Z225">
        <f>VLOOKUP($B225,'Tillförd energi'!$B$1:$AS$566,MATCH(Z$1,'Tillförd energi'!$B$1:$AQ$1,0),FALSE)</f>
        <v>0</v>
      </c>
      <c r="AA225">
        <f>VLOOKUP($B225,'Tillförd energi'!$B$1:$AS$566,MATCH(AA$1,'Tillförd energi'!$B$1:$AQ$1,0),FALSE)</f>
        <v>0</v>
      </c>
      <c r="AB225">
        <f>VLOOKUP($B225,'Tillförd energi'!$B$1:$AS$566,MATCH(AB$1,'Tillförd energi'!$B$1:$AQ$1,0),FALSE)</f>
        <v>0</v>
      </c>
      <c r="AC225">
        <f>VLOOKUP($B225,'Tillförd energi'!$B$1:$AS$566,MATCH(AC$1,'Tillförd energi'!$B$1:$AQ$1,0),FALSE)</f>
        <v>0</v>
      </c>
      <c r="AD225">
        <f>VLOOKUP($B225,'Tillförd energi'!$B$1:$AS$566,MATCH(AD$1,'Tillförd energi'!$B$1:$AQ$1,0),FALSE)</f>
        <v>257.23</v>
      </c>
      <c r="AE225">
        <f>VLOOKUP($B225,'Tillförd energi'!$B$1:$AS$566,MATCH(AE$1,'Tillförd energi'!$B$1:$AQ$1,0),FALSE)</f>
        <v>0</v>
      </c>
      <c r="AF225">
        <f>VLOOKUP($B225,'Tillförd energi'!$B$1:$AS$566,MATCH(AF$1,'Tillförd energi'!$B$1:$AQ$1,0),FALSE)</f>
        <v>2</v>
      </c>
      <c r="AG225">
        <f>IFERROR(VLOOKUP(B225,Miljö!$B$1:$S$476,9,FALSE)/1,0)</f>
        <v>0</v>
      </c>
      <c r="AI225">
        <f t="shared" si="24"/>
        <v>261.23</v>
      </c>
      <c r="AJ225">
        <f t="shared" si="25"/>
        <v>261.23</v>
      </c>
      <c r="AK225">
        <f>IF(ISERROR(1/VLOOKUP($B225,Leveranser!$B$1:$S$500,MATCH("såld värme (gwh)",Leveranser!$B$1:$S$1,0),FALSE)),"",VLOOKUP($B225,Leveranser!$B$1:$S$500,MATCH("såld värme (gwh)",Leveranser!$B$1:$S$1,0),FALSE))</f>
        <v>212.5</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37">
        <f t="shared" si="26"/>
        <v>0.81345940359070545</v>
      </c>
      <c r="AP225" t="str">
        <f>VLOOKUP($B225,Miljövärden!$B$1:$H$446,7,FALSE)</f>
        <v>Ja</v>
      </c>
      <c r="AQ225" t="str">
        <f>VLOOKUP($B225,Miljövärden!$B$1:$H$446,6,FALSE)</f>
        <v>Nej</v>
      </c>
      <c r="AU225">
        <f t="shared" si="27"/>
        <v>2</v>
      </c>
      <c r="AV225">
        <f t="shared" si="28"/>
        <v>0</v>
      </c>
      <c r="AW225">
        <f t="shared" si="29"/>
        <v>0</v>
      </c>
      <c r="AX225">
        <f t="shared" si="30"/>
        <v>0</v>
      </c>
      <c r="AZ225">
        <f t="shared" si="31"/>
        <v>0</v>
      </c>
    </row>
    <row r="226" spans="1:52" customFormat="1" x14ac:dyDescent="0.25">
      <c r="A226" s="2" t="s">
        <v>373</v>
      </c>
      <c r="B226" s="2" t="s">
        <v>376</v>
      </c>
      <c r="C226">
        <f>VLOOKUP($B226,'Tillförd energi'!$B$1:$AS$566,MATCH(C$1,'Tillförd energi'!$B$1:$AQ$1,0),FALSE)</f>
        <v>0</v>
      </c>
      <c r="D226">
        <f>VLOOKUP($B226,'Tillförd energi'!$B$1:$AS$566,MATCH(D$1,'Tillförd energi'!$B$1:$AQ$1,0),FALSE)</f>
        <v>0</v>
      </c>
      <c r="E226">
        <f>VLOOKUP($B226,'Tillförd energi'!$B$1:$AS$566,MATCH(E$1,'Tillförd energi'!$B$1:$AQ$1,0),FALSE)</f>
        <v>0</v>
      </c>
      <c r="F226">
        <f>VLOOKUP($B226,'Tillförd energi'!$B$1:$AS$566,MATCH(F$1,'Tillförd energi'!$B$1:$AQ$1,0),FALSE)</f>
        <v>0</v>
      </c>
      <c r="G226">
        <f>VLOOKUP($B226,'Tillförd energi'!$B$1:$AS$566,MATCH(G$1,'Tillförd energi'!$B$1:$AQ$1,0),FALSE)</f>
        <v>0</v>
      </c>
      <c r="H226">
        <f>VLOOKUP($B226,'Tillförd energi'!$B$1:$AS$566,MATCH(H$1,'Tillförd energi'!$B$1:$AQ$1,0),FALSE)</f>
        <v>0</v>
      </c>
      <c r="I226">
        <f>VLOOKUP($B226,'Tillförd energi'!$B$1:$AS$566,MATCH(I$1,'Tillförd energi'!$B$1:$AQ$1,0),FALSE)</f>
        <v>0</v>
      </c>
      <c r="J226">
        <f>VLOOKUP($B226,'Tillförd energi'!$B$1:$AS$566,MATCH(J$1,'Tillförd energi'!$B$1:$AQ$1,0),FALSE)</f>
        <v>0</v>
      </c>
      <c r="K226">
        <v>0</v>
      </c>
      <c r="L226">
        <f>VLOOKUP($B226,'Tillförd energi'!$B$1:$AS$566,MATCH(L$1,'Tillförd energi'!$B$1:$AQ$1,0),FALSE)</f>
        <v>0</v>
      </c>
      <c r="M226">
        <f>VLOOKUP($B226,'Tillförd energi'!$B$1:$AS$566,MATCH(M$1,'Tillförd energi'!$B$1:$AQ$1,0),FALSE)</f>
        <v>0</v>
      </c>
      <c r="N226">
        <f>VLOOKUP($B226,'Tillförd energi'!$B$1:$AS$566,MATCH(N$1,'Tillförd energi'!$B$1:$AQ$1,0),FALSE)</f>
        <v>0</v>
      </c>
      <c r="O226">
        <f>VLOOKUP($B226,'Tillförd energi'!$B$1:$AS$566,MATCH(O$1,'Tillförd energi'!$B$1:$AQ$1,0),FALSE)</f>
        <v>0</v>
      </c>
      <c r="P226">
        <f>VLOOKUP($B226,'Tillförd energi'!$B$1:$AS$566,MATCH(P$1,'Tillförd energi'!$B$1:$AQ$1,0),FALSE)</f>
        <v>0</v>
      </c>
      <c r="Q226">
        <f>VLOOKUP($B226,'Tillförd energi'!$B$1:$AS$566,MATCH(Q$1,'Tillförd energi'!$B$1:$AQ$1,0),FALSE)</f>
        <v>1.8470599999999999</v>
      </c>
      <c r="R226">
        <f>VLOOKUP($B226,'Tillförd energi'!$B$1:$AS$566,MATCH(R$1,'Tillförd energi'!$B$1:$AQ$1,0),FALSE)</f>
        <v>0</v>
      </c>
      <c r="S226">
        <f>VLOOKUP($B226,'Tillförd energi'!$B$1:$AS$566,MATCH(S$1,'Tillförd energi'!$B$1:$AQ$1,0),FALSE)</f>
        <v>0</v>
      </c>
      <c r="T226">
        <f>VLOOKUP($B226,'Tillförd energi'!$B$1:$AS$566,MATCH(T$1,'Tillförd energi'!$B$1:$AQ$1,0),FALSE)</f>
        <v>0</v>
      </c>
      <c r="U226">
        <f>VLOOKUP($B226,'Tillförd energi'!$B$1:$AS$566,MATCH(U$1,'Tillförd energi'!$B$1:$AQ$1,0),FALSE)</f>
        <v>0</v>
      </c>
      <c r="V226">
        <f>VLOOKUP($B226,'Tillförd energi'!$B$1:$AS$566,MATCH(V$1,'Tillförd energi'!$B$1:$AQ$1,0),FALSE)</f>
        <v>0</v>
      </c>
      <c r="W226">
        <f>VLOOKUP($B226,'Tillförd energi'!$B$1:$AS$566,MATCH(W$1,'Tillförd energi'!$B$1:$AQ$1,0),FALSE)</f>
        <v>0</v>
      </c>
      <c r="X226">
        <f>VLOOKUP($B226,'Tillförd energi'!$B$1:$AS$566,MATCH(X$1,'Tillförd energi'!$B$1:$AQ$1,0),FALSE)</f>
        <v>0</v>
      </c>
      <c r="Y226">
        <f>VLOOKUP($B226,'Tillförd energi'!$B$1:$AS$566,MATCH(Y$1,'Tillförd energi'!$B$1:$AQ$1,0),FALSE)</f>
        <v>0</v>
      </c>
      <c r="Z226">
        <f>VLOOKUP($B226,'Tillförd energi'!$B$1:$AS$566,MATCH(Z$1,'Tillförd energi'!$B$1:$AQ$1,0),FALSE)</f>
        <v>0</v>
      </c>
      <c r="AA226">
        <f>VLOOKUP($B226,'Tillförd energi'!$B$1:$AS$566,MATCH(AA$1,'Tillförd energi'!$B$1:$AQ$1,0),FALSE)</f>
        <v>0</v>
      </c>
      <c r="AB226">
        <f>VLOOKUP($B226,'Tillförd energi'!$B$1:$AS$566,MATCH(AB$1,'Tillförd energi'!$B$1:$AQ$1,0),FALSE)</f>
        <v>0</v>
      </c>
      <c r="AC226">
        <f>VLOOKUP($B226,'Tillförd energi'!$B$1:$AS$566,MATCH(AC$1,'Tillförd energi'!$B$1:$AQ$1,0),FALSE)</f>
        <v>0</v>
      </c>
      <c r="AD226">
        <f>VLOOKUP($B226,'Tillförd energi'!$B$1:$AS$566,MATCH(AD$1,'Tillförd energi'!$B$1:$AQ$1,0),FALSE)</f>
        <v>0</v>
      </c>
      <c r="AE226">
        <f>VLOOKUP($B226,'Tillförd energi'!$B$1:$AS$566,MATCH(AE$1,'Tillförd energi'!$B$1:$AQ$1,0),FALSE)</f>
        <v>0</v>
      </c>
      <c r="AF226">
        <f>VLOOKUP($B226,'Tillförd energi'!$B$1:$AS$566,MATCH(AF$1,'Tillförd energi'!$B$1:$AQ$1,0),FALSE)</f>
        <v>3.8399999999999997E-2</v>
      </c>
      <c r="AG226">
        <f>IFERROR(VLOOKUP(B226,Miljö!$B$1:$S$476,9,FALSE)/1,0)</f>
        <v>0</v>
      </c>
      <c r="AI226">
        <f t="shared" si="24"/>
        <v>1.8854599999999999</v>
      </c>
      <c r="AJ226">
        <f t="shared" si="25"/>
        <v>1.8854599999999999</v>
      </c>
      <c r="AK226">
        <f>IF(ISERROR(1/VLOOKUP($B226,Leveranser!$B$1:$S$500,MATCH("såld värme (gwh)",Leveranser!$B$1:$S$1,0),FALSE)),"",VLOOKUP($B226,Leveranser!$B$1:$S$500,MATCH("såld värme (gwh)",Leveranser!$B$1:$S$1,0),FALSE))</f>
        <v>1.28</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37">
        <f t="shared" si="26"/>
        <v>0.67887942464968765</v>
      </c>
      <c r="AP226" t="str">
        <f>VLOOKUP($B226,Miljövärden!$B$1:$H$446,7,FALSE)</f>
        <v>Ja</v>
      </c>
      <c r="AQ226" t="str">
        <f>VLOOKUP($B226,Miljövärden!$B$1:$H$446,6,FALSE)</f>
        <v>Nej</v>
      </c>
      <c r="AU226">
        <f t="shared" si="27"/>
        <v>3.8399999999999997E-2</v>
      </c>
      <c r="AV226">
        <f t="shared" si="28"/>
        <v>0</v>
      </c>
      <c r="AW226">
        <f t="shared" si="29"/>
        <v>1.8470599999999999</v>
      </c>
      <c r="AX226">
        <f t="shared" si="30"/>
        <v>0</v>
      </c>
      <c r="AZ226">
        <f t="shared" si="31"/>
        <v>1.8470599999999999</v>
      </c>
    </row>
    <row r="227" spans="1:52" customFormat="1" x14ac:dyDescent="0.25">
      <c r="A227" s="2" t="s">
        <v>373</v>
      </c>
      <c r="B227" s="2" t="s">
        <v>377</v>
      </c>
      <c r="C227">
        <f>VLOOKUP($B227,'Tillförd energi'!$B$1:$AS$566,MATCH(C$1,'Tillförd energi'!$B$1:$AQ$1,0),FALSE)</f>
        <v>0</v>
      </c>
      <c r="D227">
        <f>VLOOKUP($B227,'Tillförd energi'!$B$1:$AS$566,MATCH(D$1,'Tillförd energi'!$B$1:$AQ$1,0),FALSE)</f>
        <v>0.08</v>
      </c>
      <c r="E227">
        <f>VLOOKUP($B227,'Tillförd energi'!$B$1:$AS$566,MATCH(E$1,'Tillförd energi'!$B$1:$AQ$1,0),FALSE)</f>
        <v>0</v>
      </c>
      <c r="F227">
        <f>VLOOKUP($B227,'Tillförd energi'!$B$1:$AS$566,MATCH(F$1,'Tillförd energi'!$B$1:$AQ$1,0),FALSE)</f>
        <v>0</v>
      </c>
      <c r="G227">
        <f>VLOOKUP($B227,'Tillförd energi'!$B$1:$AS$566,MATCH(G$1,'Tillförd energi'!$B$1:$AQ$1,0),FALSE)</f>
        <v>0</v>
      </c>
      <c r="H227">
        <f>VLOOKUP($B227,'Tillförd energi'!$B$1:$AS$566,MATCH(H$1,'Tillförd energi'!$B$1:$AQ$1,0),FALSE)</f>
        <v>0</v>
      </c>
      <c r="I227">
        <f>VLOOKUP($B227,'Tillförd energi'!$B$1:$AS$566,MATCH(I$1,'Tillförd energi'!$B$1:$AQ$1,0),FALSE)</f>
        <v>0</v>
      </c>
      <c r="J227">
        <f>VLOOKUP($B227,'Tillförd energi'!$B$1:$AS$566,MATCH(J$1,'Tillförd energi'!$B$1:$AQ$1,0),FALSE)</f>
        <v>0</v>
      </c>
      <c r="K227">
        <v>0</v>
      </c>
      <c r="L227">
        <f>VLOOKUP($B227,'Tillförd energi'!$B$1:$AS$566,MATCH(L$1,'Tillförd energi'!$B$1:$AQ$1,0),FALSE)</f>
        <v>0</v>
      </c>
      <c r="M227">
        <f>VLOOKUP($B227,'Tillförd energi'!$B$1:$AS$566,MATCH(M$1,'Tillförd energi'!$B$1:$AQ$1,0),FALSE)</f>
        <v>0</v>
      </c>
      <c r="N227">
        <f>VLOOKUP($B227,'Tillförd energi'!$B$1:$AS$566,MATCH(N$1,'Tillförd energi'!$B$1:$AQ$1,0),FALSE)</f>
        <v>0</v>
      </c>
      <c r="O227">
        <f>VLOOKUP($B227,'Tillförd energi'!$B$1:$AS$566,MATCH(O$1,'Tillförd energi'!$B$1:$AQ$1,0),FALSE)</f>
        <v>0</v>
      </c>
      <c r="P227">
        <f>VLOOKUP($B227,'Tillförd energi'!$B$1:$AS$566,MATCH(P$1,'Tillförd energi'!$B$1:$AQ$1,0),FALSE)</f>
        <v>0</v>
      </c>
      <c r="Q227">
        <f>VLOOKUP($B227,'Tillförd energi'!$B$1:$AS$566,MATCH(Q$1,'Tillförd energi'!$B$1:$AQ$1,0),FALSE)</f>
        <v>0</v>
      </c>
      <c r="R227">
        <f>VLOOKUP($B227,'Tillförd energi'!$B$1:$AS$566,MATCH(R$1,'Tillförd energi'!$B$1:$AQ$1,0),FALSE)</f>
        <v>1.917</v>
      </c>
      <c r="S227">
        <f>VLOOKUP($B227,'Tillförd energi'!$B$1:$AS$566,MATCH(S$1,'Tillförd energi'!$B$1:$AQ$1,0),FALSE)</f>
        <v>0</v>
      </c>
      <c r="T227">
        <f>VLOOKUP($B227,'Tillförd energi'!$B$1:$AS$566,MATCH(T$1,'Tillförd energi'!$B$1:$AQ$1,0),FALSE)</f>
        <v>0</v>
      </c>
      <c r="U227">
        <f>VLOOKUP($B227,'Tillförd energi'!$B$1:$AS$566,MATCH(U$1,'Tillförd energi'!$B$1:$AQ$1,0),FALSE)</f>
        <v>0</v>
      </c>
      <c r="V227">
        <f>VLOOKUP($B227,'Tillförd energi'!$B$1:$AS$566,MATCH(V$1,'Tillförd energi'!$B$1:$AQ$1,0),FALSE)</f>
        <v>0</v>
      </c>
      <c r="W227">
        <f>VLOOKUP($B227,'Tillförd energi'!$B$1:$AS$566,MATCH(W$1,'Tillförd energi'!$B$1:$AQ$1,0),FALSE)</f>
        <v>0</v>
      </c>
      <c r="X227">
        <f>VLOOKUP($B227,'Tillförd energi'!$B$1:$AS$566,MATCH(X$1,'Tillförd energi'!$B$1:$AQ$1,0),FALSE)</f>
        <v>0</v>
      </c>
      <c r="Y227">
        <f>VLOOKUP($B227,'Tillförd energi'!$B$1:$AS$566,MATCH(Y$1,'Tillförd energi'!$B$1:$AQ$1,0),FALSE)</f>
        <v>0</v>
      </c>
      <c r="Z227">
        <f>VLOOKUP($B227,'Tillförd energi'!$B$1:$AS$566,MATCH(Z$1,'Tillförd energi'!$B$1:$AQ$1,0),FALSE)</f>
        <v>0.189</v>
      </c>
      <c r="AA227">
        <f>VLOOKUP($B227,'Tillförd energi'!$B$1:$AS$566,MATCH(AA$1,'Tillförd energi'!$B$1:$AQ$1,0),FALSE)</f>
        <v>0</v>
      </c>
      <c r="AB227">
        <f>VLOOKUP($B227,'Tillförd energi'!$B$1:$AS$566,MATCH(AB$1,'Tillförd energi'!$B$1:$AQ$1,0),FALSE)</f>
        <v>0</v>
      </c>
      <c r="AC227">
        <f>VLOOKUP($B227,'Tillförd energi'!$B$1:$AS$566,MATCH(AC$1,'Tillförd energi'!$B$1:$AQ$1,0),FALSE)</f>
        <v>0</v>
      </c>
      <c r="AD227">
        <f>VLOOKUP($B227,'Tillförd energi'!$B$1:$AS$566,MATCH(AD$1,'Tillförd energi'!$B$1:$AQ$1,0),FALSE)</f>
        <v>0</v>
      </c>
      <c r="AE227">
        <f>VLOOKUP($B227,'Tillförd energi'!$B$1:$AS$566,MATCH(AE$1,'Tillförd energi'!$B$1:$AQ$1,0),FALSE)</f>
        <v>0</v>
      </c>
      <c r="AF227">
        <f>VLOOKUP($B227,'Tillförd energi'!$B$1:$AS$566,MATCH(AF$1,'Tillförd energi'!$B$1:$AQ$1,0),FALSE)</f>
        <v>0.3</v>
      </c>
      <c r="AG227">
        <f>IFERROR(VLOOKUP(B227,Miljö!$B$1:$S$476,9,FALSE)/1,0)</f>
        <v>0</v>
      </c>
      <c r="AI227">
        <f t="shared" si="24"/>
        <v>2.4859999999999998</v>
      </c>
      <c r="AJ227">
        <f t="shared" si="25"/>
        <v>2.4859999999999998</v>
      </c>
      <c r="AK227">
        <f>IF(ISERROR(1/VLOOKUP($B227,Leveranser!$B$1:$S$500,MATCH("såld värme (gwh)",Leveranser!$B$1:$S$1,0),FALSE)),"",VLOOKUP($B227,Leveranser!$B$1:$S$500,MATCH("såld värme (gwh)",Leveranser!$B$1:$S$1,0),FALSE))</f>
        <v>1.84</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37">
        <f t="shared" si="26"/>
        <v>0.74014481094127127</v>
      </c>
      <c r="AP227" t="str">
        <f>VLOOKUP($B227,Miljövärden!$B$1:$H$446,7,FALSE)</f>
        <v>Ja</v>
      </c>
      <c r="AQ227" t="str">
        <f>VLOOKUP($B227,Miljövärden!$B$1:$H$446,6,FALSE)</f>
        <v>Nej</v>
      </c>
      <c r="AU227">
        <f t="shared" si="27"/>
        <v>0.48899999999999999</v>
      </c>
      <c r="AV227">
        <f t="shared" si="28"/>
        <v>0</v>
      </c>
      <c r="AW227">
        <f t="shared" si="29"/>
        <v>0</v>
      </c>
      <c r="AX227">
        <f t="shared" si="30"/>
        <v>1.917</v>
      </c>
      <c r="AZ227">
        <f t="shared" si="31"/>
        <v>1.917</v>
      </c>
    </row>
    <row r="228" spans="1:52" customFormat="1" x14ac:dyDescent="0.25">
      <c r="A228" s="2" t="s">
        <v>378</v>
      </c>
      <c r="B228" s="2" t="s">
        <v>379</v>
      </c>
      <c r="C228">
        <f>VLOOKUP($B228,'Tillförd energi'!$B$1:$AS$566,MATCH(C$1,'Tillförd energi'!$B$1:$AQ$1,0),FALSE)</f>
        <v>0</v>
      </c>
      <c r="D228">
        <f>VLOOKUP($B228,'Tillförd energi'!$B$1:$AS$566,MATCH(D$1,'Tillförd energi'!$B$1:$AQ$1,0),FALSE)</f>
        <v>0</v>
      </c>
      <c r="E228">
        <f>VLOOKUP($B228,'Tillförd energi'!$B$1:$AS$566,MATCH(E$1,'Tillförd energi'!$B$1:$AQ$1,0),FALSE)</f>
        <v>0</v>
      </c>
      <c r="F228">
        <f>VLOOKUP($B228,'Tillförd energi'!$B$1:$AS$566,MATCH(F$1,'Tillförd energi'!$B$1:$AQ$1,0),FALSE)</f>
        <v>0</v>
      </c>
      <c r="G228">
        <f>VLOOKUP($B228,'Tillförd energi'!$B$1:$AS$566,MATCH(G$1,'Tillförd energi'!$B$1:$AQ$1,0),FALSE)</f>
        <v>0</v>
      </c>
      <c r="H228">
        <f>VLOOKUP($B228,'Tillförd energi'!$B$1:$AS$566,MATCH(H$1,'Tillförd energi'!$B$1:$AQ$1,0),FALSE)</f>
        <v>0</v>
      </c>
      <c r="I228">
        <f>VLOOKUP($B228,'Tillförd energi'!$B$1:$AS$566,MATCH(I$1,'Tillförd energi'!$B$1:$AQ$1,0),FALSE)</f>
        <v>0</v>
      </c>
      <c r="J228">
        <f>VLOOKUP($B228,'Tillförd energi'!$B$1:$AS$566,MATCH(J$1,'Tillförd energi'!$B$1:$AQ$1,0),FALSE)</f>
        <v>0</v>
      </c>
      <c r="K228">
        <v>0</v>
      </c>
      <c r="L228">
        <f>VLOOKUP($B228,'Tillförd energi'!$B$1:$AS$566,MATCH(L$1,'Tillförd energi'!$B$1:$AQ$1,0),FALSE)</f>
        <v>0</v>
      </c>
      <c r="M228">
        <f>VLOOKUP($B228,'Tillförd energi'!$B$1:$AS$566,MATCH(M$1,'Tillförd energi'!$B$1:$AQ$1,0),FALSE)</f>
        <v>0</v>
      </c>
      <c r="N228">
        <f>VLOOKUP($B228,'Tillförd energi'!$B$1:$AS$566,MATCH(N$1,'Tillförd energi'!$B$1:$AQ$1,0),FALSE)</f>
        <v>0</v>
      </c>
      <c r="O228">
        <f>VLOOKUP($B228,'Tillförd energi'!$B$1:$AS$566,MATCH(O$1,'Tillförd energi'!$B$1:$AQ$1,0),FALSE)</f>
        <v>0</v>
      </c>
      <c r="P228">
        <f>VLOOKUP($B228,'Tillförd energi'!$B$1:$AS$566,MATCH(P$1,'Tillförd energi'!$B$1:$AQ$1,0),FALSE)</f>
        <v>0</v>
      </c>
      <c r="Q228">
        <f>VLOOKUP($B228,'Tillförd energi'!$B$1:$AS$566,MATCH(Q$1,'Tillförd energi'!$B$1:$AQ$1,0),FALSE)</f>
        <v>0</v>
      </c>
      <c r="R228">
        <f>VLOOKUP($B228,'Tillförd energi'!$B$1:$AS$566,MATCH(R$1,'Tillförd energi'!$B$1:$AQ$1,0),FALSE)</f>
        <v>0</v>
      </c>
      <c r="S228">
        <f>VLOOKUP($B228,'Tillförd energi'!$B$1:$AS$566,MATCH(S$1,'Tillförd energi'!$B$1:$AQ$1,0),FALSE)</f>
        <v>0</v>
      </c>
      <c r="T228">
        <f>VLOOKUP($B228,'Tillförd energi'!$B$1:$AS$566,MATCH(T$1,'Tillförd energi'!$B$1:$AQ$1,0),FALSE)</f>
        <v>0</v>
      </c>
      <c r="U228">
        <f>VLOOKUP($B228,'Tillförd energi'!$B$1:$AS$566,MATCH(U$1,'Tillförd energi'!$B$1:$AQ$1,0),FALSE)</f>
        <v>0</v>
      </c>
      <c r="V228">
        <f>VLOOKUP($B228,'Tillförd energi'!$B$1:$AS$566,MATCH(V$1,'Tillförd energi'!$B$1:$AQ$1,0),FALSE)</f>
        <v>0</v>
      </c>
      <c r="W228">
        <f>VLOOKUP($B228,'Tillförd energi'!$B$1:$AS$566,MATCH(W$1,'Tillförd energi'!$B$1:$AQ$1,0),FALSE)</f>
        <v>0</v>
      </c>
      <c r="X228">
        <f>VLOOKUP($B228,'Tillförd energi'!$B$1:$AS$566,MATCH(X$1,'Tillförd energi'!$B$1:$AQ$1,0),FALSE)</f>
        <v>0</v>
      </c>
      <c r="Y228">
        <f>VLOOKUP($B228,'Tillförd energi'!$B$1:$AS$566,MATCH(Y$1,'Tillförd energi'!$B$1:$AQ$1,0),FALSE)</f>
        <v>0</v>
      </c>
      <c r="Z228">
        <f>VLOOKUP($B228,'Tillförd energi'!$B$1:$AS$566,MATCH(Z$1,'Tillförd energi'!$B$1:$AQ$1,0),FALSE)</f>
        <v>0</v>
      </c>
      <c r="AA228">
        <f>VLOOKUP($B228,'Tillförd energi'!$B$1:$AS$566,MATCH(AA$1,'Tillförd energi'!$B$1:$AQ$1,0),FALSE)</f>
        <v>0</v>
      </c>
      <c r="AB228">
        <f>VLOOKUP($B228,'Tillförd energi'!$B$1:$AS$566,MATCH(AB$1,'Tillförd energi'!$B$1:$AQ$1,0),FALSE)</f>
        <v>0</v>
      </c>
      <c r="AC228">
        <f>VLOOKUP($B228,'Tillförd energi'!$B$1:$AS$566,MATCH(AC$1,'Tillförd energi'!$B$1:$AQ$1,0),FALSE)</f>
        <v>0</v>
      </c>
      <c r="AD228">
        <f>VLOOKUP($B228,'Tillförd energi'!$B$1:$AS$566,MATCH(AD$1,'Tillförd energi'!$B$1:$AQ$1,0),FALSE)</f>
        <v>0</v>
      </c>
      <c r="AE228">
        <f>VLOOKUP($B228,'Tillförd energi'!$B$1:$AS$566,MATCH(AE$1,'Tillförd energi'!$B$1:$AQ$1,0),FALSE)</f>
        <v>0</v>
      </c>
      <c r="AF228">
        <f>VLOOKUP($B228,'Tillförd energi'!$B$1:$AS$566,MATCH(AF$1,'Tillförd energi'!$B$1:$AQ$1,0),FALSE)</f>
        <v>0</v>
      </c>
      <c r="AG228">
        <f>IFERROR(VLOOKUP(B228,Miljö!$B$1:$S$476,9,FALSE)/1,0)</f>
        <v>0</v>
      </c>
      <c r="AI228">
        <f t="shared" si="24"/>
        <v>0</v>
      </c>
      <c r="AJ228">
        <f t="shared" si="25"/>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37" t="str">
        <f t="shared" si="26"/>
        <v/>
      </c>
      <c r="AP228" t="str">
        <f>VLOOKUP($B228,Miljövärden!$B$1:$H$446,7,FALSE)</f>
        <v>Nej</v>
      </c>
      <c r="AQ228" t="str">
        <f>VLOOKUP($B228,Miljövärden!$B$1:$H$446,6,FALSE)</f>
        <v>Nej</v>
      </c>
      <c r="AU228">
        <f t="shared" si="27"/>
        <v>0</v>
      </c>
      <c r="AV228">
        <f t="shared" si="28"/>
        <v>0</v>
      </c>
      <c r="AW228">
        <f t="shared" si="29"/>
        <v>0</v>
      </c>
      <c r="AX228">
        <f t="shared" si="30"/>
        <v>0</v>
      </c>
      <c r="AZ228">
        <f t="shared" si="31"/>
        <v>0</v>
      </c>
    </row>
    <row r="229" spans="1:52" customFormat="1" x14ac:dyDescent="0.25">
      <c r="A229" s="2" t="s">
        <v>380</v>
      </c>
      <c r="B229" s="2" t="s">
        <v>381</v>
      </c>
      <c r="C229">
        <f>VLOOKUP($B229,'Tillförd energi'!$B$1:$AS$566,MATCH(C$1,'Tillförd energi'!$B$1:$AQ$1,0),FALSE)</f>
        <v>0</v>
      </c>
      <c r="D229">
        <f>VLOOKUP($B229,'Tillförd energi'!$B$1:$AS$566,MATCH(D$1,'Tillförd energi'!$B$1:$AQ$1,0),FALSE)</f>
        <v>0</v>
      </c>
      <c r="E229">
        <f>VLOOKUP($B229,'Tillförd energi'!$B$1:$AS$566,MATCH(E$1,'Tillförd energi'!$B$1:$AQ$1,0),FALSE)</f>
        <v>0</v>
      </c>
      <c r="F229">
        <f>VLOOKUP($B229,'Tillförd energi'!$B$1:$AS$566,MATCH(F$1,'Tillförd energi'!$B$1:$AQ$1,0),FALSE)</f>
        <v>0</v>
      </c>
      <c r="G229">
        <f>VLOOKUP($B229,'Tillförd energi'!$B$1:$AS$566,MATCH(G$1,'Tillförd energi'!$B$1:$AQ$1,0),FALSE)</f>
        <v>0</v>
      </c>
      <c r="H229">
        <f>VLOOKUP($B229,'Tillförd energi'!$B$1:$AS$566,MATCH(H$1,'Tillförd energi'!$B$1:$AQ$1,0),FALSE)</f>
        <v>0</v>
      </c>
      <c r="I229">
        <f>VLOOKUP($B229,'Tillförd energi'!$B$1:$AS$566,MATCH(I$1,'Tillförd energi'!$B$1:$AQ$1,0),FALSE)</f>
        <v>0</v>
      </c>
      <c r="J229">
        <f>VLOOKUP($B229,'Tillförd energi'!$B$1:$AS$566,MATCH(J$1,'Tillförd energi'!$B$1:$AQ$1,0),FALSE)</f>
        <v>0</v>
      </c>
      <c r="K229">
        <v>0</v>
      </c>
      <c r="L229">
        <f>VLOOKUP($B229,'Tillförd energi'!$B$1:$AS$566,MATCH(L$1,'Tillförd energi'!$B$1:$AQ$1,0),FALSE)</f>
        <v>0</v>
      </c>
      <c r="M229">
        <f>VLOOKUP($B229,'Tillförd energi'!$B$1:$AS$566,MATCH(M$1,'Tillförd energi'!$B$1:$AQ$1,0),FALSE)</f>
        <v>0</v>
      </c>
      <c r="N229">
        <f>VLOOKUP($B229,'Tillförd energi'!$B$1:$AS$566,MATCH(N$1,'Tillförd energi'!$B$1:$AQ$1,0),FALSE)</f>
        <v>0</v>
      </c>
      <c r="O229">
        <f>VLOOKUP($B229,'Tillförd energi'!$B$1:$AS$566,MATCH(O$1,'Tillförd energi'!$B$1:$AQ$1,0),FALSE)</f>
        <v>0</v>
      </c>
      <c r="P229">
        <f>VLOOKUP($B229,'Tillförd energi'!$B$1:$AS$566,MATCH(P$1,'Tillförd energi'!$B$1:$AQ$1,0),FALSE)</f>
        <v>0</v>
      </c>
      <c r="Q229">
        <f>VLOOKUP($B229,'Tillförd energi'!$B$1:$AS$566,MATCH(Q$1,'Tillförd energi'!$B$1:$AQ$1,0),FALSE)</f>
        <v>0</v>
      </c>
      <c r="R229">
        <f>VLOOKUP($B229,'Tillförd energi'!$B$1:$AS$566,MATCH(R$1,'Tillförd energi'!$B$1:$AQ$1,0),FALSE)</f>
        <v>0</v>
      </c>
      <c r="S229">
        <f>VLOOKUP($B229,'Tillförd energi'!$B$1:$AS$566,MATCH(S$1,'Tillförd energi'!$B$1:$AQ$1,0),FALSE)</f>
        <v>0</v>
      </c>
      <c r="T229">
        <f>VLOOKUP($B229,'Tillförd energi'!$B$1:$AS$566,MATCH(T$1,'Tillförd energi'!$B$1:$AQ$1,0),FALSE)</f>
        <v>0</v>
      </c>
      <c r="U229">
        <f>VLOOKUP($B229,'Tillförd energi'!$B$1:$AS$566,MATCH(U$1,'Tillförd energi'!$B$1:$AQ$1,0),FALSE)</f>
        <v>0</v>
      </c>
      <c r="V229">
        <f>VLOOKUP($B229,'Tillförd energi'!$B$1:$AS$566,MATCH(V$1,'Tillförd energi'!$B$1:$AQ$1,0),FALSE)</f>
        <v>0</v>
      </c>
      <c r="W229">
        <f>VLOOKUP($B229,'Tillförd energi'!$B$1:$AS$566,MATCH(W$1,'Tillförd energi'!$B$1:$AQ$1,0),FALSE)</f>
        <v>0</v>
      </c>
      <c r="X229">
        <f>VLOOKUP($B229,'Tillförd energi'!$B$1:$AS$566,MATCH(X$1,'Tillförd energi'!$B$1:$AQ$1,0),FALSE)</f>
        <v>0</v>
      </c>
      <c r="Y229">
        <f>VLOOKUP($B229,'Tillförd energi'!$B$1:$AS$566,MATCH(Y$1,'Tillförd energi'!$B$1:$AQ$1,0),FALSE)</f>
        <v>0</v>
      </c>
      <c r="Z229">
        <f>VLOOKUP($B229,'Tillförd energi'!$B$1:$AS$566,MATCH(Z$1,'Tillförd energi'!$B$1:$AQ$1,0),FALSE)</f>
        <v>0</v>
      </c>
      <c r="AA229">
        <f>VLOOKUP($B229,'Tillförd energi'!$B$1:$AS$566,MATCH(AA$1,'Tillförd energi'!$B$1:$AQ$1,0),FALSE)</f>
        <v>0</v>
      </c>
      <c r="AB229">
        <f>VLOOKUP($B229,'Tillförd energi'!$B$1:$AS$566,MATCH(AB$1,'Tillförd energi'!$B$1:$AQ$1,0),FALSE)</f>
        <v>0</v>
      </c>
      <c r="AC229">
        <f>VLOOKUP($B229,'Tillförd energi'!$B$1:$AS$566,MATCH(AC$1,'Tillförd energi'!$B$1:$AQ$1,0),FALSE)</f>
        <v>0</v>
      </c>
      <c r="AD229">
        <f>VLOOKUP($B229,'Tillförd energi'!$B$1:$AS$566,MATCH(AD$1,'Tillförd energi'!$B$1:$AQ$1,0),FALSE)</f>
        <v>0</v>
      </c>
      <c r="AE229">
        <f>VLOOKUP($B229,'Tillförd energi'!$B$1:$AS$566,MATCH(AE$1,'Tillförd energi'!$B$1:$AQ$1,0),FALSE)</f>
        <v>0</v>
      </c>
      <c r="AF229">
        <f>VLOOKUP($B229,'Tillförd energi'!$B$1:$AS$566,MATCH(AF$1,'Tillförd energi'!$B$1:$AQ$1,0),FALSE)</f>
        <v>0</v>
      </c>
      <c r="AG229">
        <f>IFERROR(VLOOKUP(B229,Miljö!$B$1:$S$476,9,FALSE)/1,0)</f>
        <v>0</v>
      </c>
      <c r="AI229">
        <f t="shared" si="24"/>
        <v>0</v>
      </c>
      <c r="AJ229">
        <f t="shared" si="25"/>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37" t="str">
        <f t="shared" si="26"/>
        <v/>
      </c>
      <c r="AP229" t="str">
        <f>VLOOKUP($B229,Miljövärden!$B$1:$H$446,7,FALSE)</f>
        <v>Nej</v>
      </c>
      <c r="AQ229" t="str">
        <f>VLOOKUP($B229,Miljövärden!$B$1:$H$446,6,FALSE)</f>
        <v>Nej</v>
      </c>
      <c r="AU229">
        <f t="shared" si="27"/>
        <v>0</v>
      </c>
      <c r="AV229">
        <f t="shared" si="28"/>
        <v>0</v>
      </c>
      <c r="AW229">
        <f t="shared" si="29"/>
        <v>0</v>
      </c>
      <c r="AX229">
        <f t="shared" si="30"/>
        <v>0</v>
      </c>
      <c r="AZ229">
        <f t="shared" si="31"/>
        <v>0</v>
      </c>
    </row>
    <row r="230" spans="1:52" customFormat="1" x14ac:dyDescent="0.25">
      <c r="A230" s="2" t="s">
        <v>382</v>
      </c>
      <c r="B230" s="2" t="s">
        <v>383</v>
      </c>
      <c r="C230">
        <f>VLOOKUP($B230,'Tillförd energi'!$B$1:$AS$566,MATCH(C$1,'Tillförd energi'!$B$1:$AQ$1,0),FALSE)</f>
        <v>0</v>
      </c>
      <c r="D230">
        <f>VLOOKUP($B230,'Tillförd energi'!$B$1:$AS$566,MATCH(D$1,'Tillförd energi'!$B$1:$AQ$1,0),FALSE)</f>
        <v>1.7989999999999999</v>
      </c>
      <c r="E230">
        <f>VLOOKUP($B230,'Tillförd energi'!$B$1:$AS$566,MATCH(E$1,'Tillförd energi'!$B$1:$AQ$1,0),FALSE)</f>
        <v>0</v>
      </c>
      <c r="F230">
        <f>VLOOKUP($B230,'Tillförd energi'!$B$1:$AS$566,MATCH(F$1,'Tillförd energi'!$B$1:$AQ$1,0),FALSE)</f>
        <v>0</v>
      </c>
      <c r="G230">
        <f>VLOOKUP($B230,'Tillförd energi'!$B$1:$AS$566,MATCH(G$1,'Tillförd energi'!$B$1:$AQ$1,0),FALSE)</f>
        <v>0</v>
      </c>
      <c r="H230">
        <f>VLOOKUP($B230,'Tillförd energi'!$B$1:$AS$566,MATCH(H$1,'Tillförd energi'!$B$1:$AQ$1,0),FALSE)</f>
        <v>0</v>
      </c>
      <c r="I230">
        <f>VLOOKUP($B230,'Tillförd energi'!$B$1:$AS$566,MATCH(I$1,'Tillförd energi'!$B$1:$AQ$1,0),FALSE)</f>
        <v>0</v>
      </c>
      <c r="J230">
        <f>VLOOKUP($B230,'Tillförd energi'!$B$1:$AS$566,MATCH(J$1,'Tillförd energi'!$B$1:$AQ$1,0),FALSE)</f>
        <v>0</v>
      </c>
      <c r="K230">
        <v>0</v>
      </c>
      <c r="L230">
        <f>VLOOKUP($B230,'Tillförd energi'!$B$1:$AS$566,MATCH(L$1,'Tillförd energi'!$B$1:$AQ$1,0),FALSE)</f>
        <v>0</v>
      </c>
      <c r="M230">
        <f>VLOOKUP($B230,'Tillförd energi'!$B$1:$AS$566,MATCH(M$1,'Tillförd energi'!$B$1:$AQ$1,0),FALSE)</f>
        <v>15.736000000000001</v>
      </c>
      <c r="N230">
        <f>VLOOKUP($B230,'Tillförd energi'!$B$1:$AS$566,MATCH(N$1,'Tillförd energi'!$B$1:$AQ$1,0),FALSE)</f>
        <v>5.3380000000000001</v>
      </c>
      <c r="O230">
        <f>VLOOKUP($B230,'Tillförd energi'!$B$1:$AS$566,MATCH(O$1,'Tillförd energi'!$B$1:$AQ$1,0),FALSE)</f>
        <v>0</v>
      </c>
      <c r="P230">
        <f>VLOOKUP($B230,'Tillförd energi'!$B$1:$AS$566,MATCH(P$1,'Tillförd energi'!$B$1:$AQ$1,0),FALSE)</f>
        <v>15.704000000000001</v>
      </c>
      <c r="Q230">
        <f>VLOOKUP($B230,'Tillförd energi'!$B$1:$AS$566,MATCH(Q$1,'Tillförd energi'!$B$1:$AQ$1,0),FALSE)</f>
        <v>0</v>
      </c>
      <c r="R230">
        <f>VLOOKUP($B230,'Tillförd energi'!$B$1:$AS$566,MATCH(R$1,'Tillförd energi'!$B$1:$AQ$1,0),FALSE)</f>
        <v>0</v>
      </c>
      <c r="S230">
        <f>VLOOKUP($B230,'Tillförd energi'!$B$1:$AS$566,MATCH(S$1,'Tillförd energi'!$B$1:$AQ$1,0),FALSE)</f>
        <v>10.116</v>
      </c>
      <c r="T230">
        <f>VLOOKUP($B230,'Tillförd energi'!$B$1:$AS$566,MATCH(T$1,'Tillförd energi'!$B$1:$AQ$1,0),FALSE)</f>
        <v>0</v>
      </c>
      <c r="U230">
        <f>VLOOKUP($B230,'Tillförd energi'!$B$1:$AS$566,MATCH(U$1,'Tillförd energi'!$B$1:$AQ$1,0),FALSE)</f>
        <v>0</v>
      </c>
      <c r="V230">
        <f>VLOOKUP($B230,'Tillförd energi'!$B$1:$AS$566,MATCH(V$1,'Tillförd energi'!$B$1:$AQ$1,0),FALSE)</f>
        <v>0</v>
      </c>
      <c r="W230">
        <f>VLOOKUP($B230,'Tillförd energi'!$B$1:$AS$566,MATCH(W$1,'Tillförd energi'!$B$1:$AQ$1,0),FALSE)</f>
        <v>0</v>
      </c>
      <c r="X230">
        <f>VLOOKUP($B230,'Tillförd energi'!$B$1:$AS$566,MATCH(X$1,'Tillförd energi'!$B$1:$AQ$1,0),FALSE)</f>
        <v>0</v>
      </c>
      <c r="Y230">
        <f>VLOOKUP($B230,'Tillförd energi'!$B$1:$AS$566,MATCH(Y$1,'Tillförd energi'!$B$1:$AQ$1,0),FALSE)</f>
        <v>0</v>
      </c>
      <c r="Z230">
        <f>VLOOKUP($B230,'Tillförd energi'!$B$1:$AS$566,MATCH(Z$1,'Tillförd energi'!$B$1:$AQ$1,0),FALSE)</f>
        <v>0</v>
      </c>
      <c r="AA230">
        <f>VLOOKUP($B230,'Tillförd energi'!$B$1:$AS$566,MATCH(AA$1,'Tillförd energi'!$B$1:$AQ$1,0),FALSE)</f>
        <v>0</v>
      </c>
      <c r="AB230">
        <f>VLOOKUP($B230,'Tillförd energi'!$B$1:$AS$566,MATCH(AB$1,'Tillförd energi'!$B$1:$AQ$1,0),FALSE)</f>
        <v>0</v>
      </c>
      <c r="AC230">
        <f>VLOOKUP($B230,'Tillförd energi'!$B$1:$AS$566,MATCH(AC$1,'Tillförd energi'!$B$1:$AQ$1,0),FALSE)</f>
        <v>0</v>
      </c>
      <c r="AD230">
        <f>VLOOKUP($B230,'Tillförd energi'!$B$1:$AS$566,MATCH(AD$1,'Tillförd energi'!$B$1:$AQ$1,0),FALSE)</f>
        <v>0</v>
      </c>
      <c r="AE230">
        <f>VLOOKUP($B230,'Tillförd energi'!$B$1:$AS$566,MATCH(AE$1,'Tillförd energi'!$B$1:$AQ$1,0),FALSE)</f>
        <v>0</v>
      </c>
      <c r="AF230">
        <f>VLOOKUP($B230,'Tillförd energi'!$B$1:$AS$566,MATCH(AF$1,'Tillförd energi'!$B$1:$AQ$1,0),FALSE)</f>
        <v>0.72799999999999998</v>
      </c>
      <c r="AG230">
        <f>IFERROR(VLOOKUP(B230,Miljö!$B$1:$S$476,9,FALSE)/1,0)</f>
        <v>0</v>
      </c>
      <c r="AI230">
        <f t="shared" si="24"/>
        <v>49.420999999999999</v>
      </c>
      <c r="AJ230">
        <f t="shared" si="25"/>
        <v>49.420999999999999</v>
      </c>
      <c r="AK230">
        <f>IF(ISERROR(1/VLOOKUP($B230,Leveranser!$B$1:$S$500,MATCH("såld värme (gwh)",Leveranser!$B$1:$S$1,0),FALSE)),"",VLOOKUP($B230,Leveranser!$B$1:$S$500,MATCH("såld värme (gwh)",Leveranser!$B$1:$S$1,0),FALSE))</f>
        <v>39.218000000000004</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37">
        <f t="shared" si="26"/>
        <v>0.79354930090447384</v>
      </c>
      <c r="AP230" t="str">
        <f>VLOOKUP($B230,Miljövärden!$B$1:$H$446,7,FALSE)</f>
        <v>Ja</v>
      </c>
      <c r="AQ230" t="str">
        <f>VLOOKUP($B230,Miljövärden!$B$1:$H$446,6,FALSE)</f>
        <v>Nej</v>
      </c>
      <c r="AU230">
        <f t="shared" si="27"/>
        <v>0.72799999999999998</v>
      </c>
      <c r="AV230">
        <f t="shared" si="28"/>
        <v>0</v>
      </c>
      <c r="AW230">
        <f t="shared" si="29"/>
        <v>36.778000000000006</v>
      </c>
      <c r="AX230">
        <f t="shared" si="30"/>
        <v>10.116</v>
      </c>
      <c r="AZ230">
        <f t="shared" si="31"/>
        <v>46.894000000000005</v>
      </c>
    </row>
    <row r="231" spans="1:52" customFormat="1" x14ac:dyDescent="0.25">
      <c r="A231" s="2" t="s">
        <v>382</v>
      </c>
      <c r="B231" s="2" t="s">
        <v>384</v>
      </c>
      <c r="C231">
        <f>VLOOKUP($B231,'Tillförd energi'!$B$1:$AS$566,MATCH(C$1,'Tillförd energi'!$B$1:$AQ$1,0),FALSE)</f>
        <v>0</v>
      </c>
      <c r="D231">
        <f>VLOOKUP($B231,'Tillförd energi'!$B$1:$AS$566,MATCH(D$1,'Tillförd energi'!$B$1:$AQ$1,0),FALSE)</f>
        <v>3</v>
      </c>
      <c r="E231">
        <f>VLOOKUP($B231,'Tillförd energi'!$B$1:$AS$566,MATCH(E$1,'Tillförd energi'!$B$1:$AQ$1,0),FALSE)</f>
        <v>0</v>
      </c>
      <c r="F231">
        <f>VLOOKUP($B231,'Tillförd energi'!$B$1:$AS$566,MATCH(F$1,'Tillförd energi'!$B$1:$AQ$1,0),FALSE)</f>
        <v>0</v>
      </c>
      <c r="G231">
        <f>VLOOKUP($B231,'Tillförd energi'!$B$1:$AS$566,MATCH(G$1,'Tillförd energi'!$B$1:$AQ$1,0),FALSE)</f>
        <v>0</v>
      </c>
      <c r="H231">
        <f>VLOOKUP($B231,'Tillförd energi'!$B$1:$AS$566,MATCH(H$1,'Tillförd energi'!$B$1:$AQ$1,0),FALSE)</f>
        <v>0</v>
      </c>
      <c r="I231">
        <f>VLOOKUP($B231,'Tillförd energi'!$B$1:$AS$566,MATCH(I$1,'Tillförd energi'!$B$1:$AQ$1,0),FALSE)</f>
        <v>0</v>
      </c>
      <c r="J231">
        <f>VLOOKUP($B231,'Tillförd energi'!$B$1:$AS$566,MATCH(J$1,'Tillförd energi'!$B$1:$AQ$1,0),FALSE)</f>
        <v>0</v>
      </c>
      <c r="K231">
        <v>0</v>
      </c>
      <c r="L231">
        <f>VLOOKUP($B231,'Tillförd energi'!$B$1:$AS$566,MATCH(L$1,'Tillförd energi'!$B$1:$AQ$1,0),FALSE)</f>
        <v>0</v>
      </c>
      <c r="M231">
        <f>VLOOKUP($B231,'Tillförd energi'!$B$1:$AS$566,MATCH(M$1,'Tillförd energi'!$B$1:$AQ$1,0),FALSE)</f>
        <v>6</v>
      </c>
      <c r="N231">
        <f>VLOOKUP($B231,'Tillförd energi'!$B$1:$AS$566,MATCH(N$1,'Tillförd energi'!$B$1:$AQ$1,0),FALSE)</f>
        <v>0</v>
      </c>
      <c r="O231">
        <f>VLOOKUP($B231,'Tillförd energi'!$B$1:$AS$566,MATCH(O$1,'Tillförd energi'!$B$1:$AQ$1,0),FALSE)</f>
        <v>17</v>
      </c>
      <c r="P231">
        <f>VLOOKUP($B231,'Tillförd energi'!$B$1:$AS$566,MATCH(P$1,'Tillförd energi'!$B$1:$AQ$1,0),FALSE)</f>
        <v>27</v>
      </c>
      <c r="Q231">
        <f>VLOOKUP($B231,'Tillförd energi'!$B$1:$AS$566,MATCH(Q$1,'Tillförd energi'!$B$1:$AQ$1,0),FALSE)</f>
        <v>0</v>
      </c>
      <c r="R231">
        <f>VLOOKUP($B231,'Tillförd energi'!$B$1:$AS$566,MATCH(R$1,'Tillförd energi'!$B$1:$AQ$1,0),FALSE)</f>
        <v>0</v>
      </c>
      <c r="S231">
        <f>VLOOKUP($B231,'Tillförd energi'!$B$1:$AS$566,MATCH(S$1,'Tillförd energi'!$B$1:$AQ$1,0),FALSE)</f>
        <v>0</v>
      </c>
      <c r="T231">
        <f>VLOOKUP($B231,'Tillförd energi'!$B$1:$AS$566,MATCH(T$1,'Tillförd energi'!$B$1:$AQ$1,0),FALSE)</f>
        <v>0</v>
      </c>
      <c r="U231">
        <f>VLOOKUP($B231,'Tillförd energi'!$B$1:$AS$566,MATCH(U$1,'Tillförd energi'!$B$1:$AQ$1,0),FALSE)</f>
        <v>0</v>
      </c>
      <c r="V231">
        <f>VLOOKUP($B231,'Tillförd energi'!$B$1:$AS$566,MATCH(V$1,'Tillförd energi'!$B$1:$AQ$1,0),FALSE)</f>
        <v>0</v>
      </c>
      <c r="W231">
        <f>VLOOKUP($B231,'Tillförd energi'!$B$1:$AS$566,MATCH(W$1,'Tillförd energi'!$B$1:$AQ$1,0),FALSE)</f>
        <v>0</v>
      </c>
      <c r="X231">
        <f>VLOOKUP($B231,'Tillförd energi'!$B$1:$AS$566,MATCH(X$1,'Tillförd energi'!$B$1:$AQ$1,0),FALSE)</f>
        <v>0</v>
      </c>
      <c r="Y231">
        <f>VLOOKUP($B231,'Tillförd energi'!$B$1:$AS$566,MATCH(Y$1,'Tillförd energi'!$B$1:$AQ$1,0),FALSE)</f>
        <v>0</v>
      </c>
      <c r="Z231">
        <f>VLOOKUP($B231,'Tillförd energi'!$B$1:$AS$566,MATCH(Z$1,'Tillförd energi'!$B$1:$AQ$1,0),FALSE)</f>
        <v>0</v>
      </c>
      <c r="AA231">
        <f>VLOOKUP($B231,'Tillförd energi'!$B$1:$AS$566,MATCH(AA$1,'Tillförd energi'!$B$1:$AQ$1,0),FALSE)</f>
        <v>0</v>
      </c>
      <c r="AB231">
        <f>VLOOKUP($B231,'Tillförd energi'!$B$1:$AS$566,MATCH(AB$1,'Tillförd energi'!$B$1:$AQ$1,0),FALSE)</f>
        <v>0</v>
      </c>
      <c r="AC231">
        <f>VLOOKUP($B231,'Tillförd energi'!$B$1:$AS$566,MATCH(AC$1,'Tillförd energi'!$B$1:$AQ$1,0),FALSE)</f>
        <v>9</v>
      </c>
      <c r="AD231">
        <f>VLOOKUP($B231,'Tillförd energi'!$B$1:$AS$566,MATCH(AD$1,'Tillförd energi'!$B$1:$AQ$1,0),FALSE)</f>
        <v>0</v>
      </c>
      <c r="AE231">
        <f>VLOOKUP($B231,'Tillförd energi'!$B$1:$AS$566,MATCH(AE$1,'Tillförd energi'!$B$1:$AQ$1,0),FALSE)</f>
        <v>0</v>
      </c>
      <c r="AF231">
        <f>VLOOKUP($B231,'Tillförd energi'!$B$1:$AS$566,MATCH(AF$1,'Tillförd energi'!$B$1:$AQ$1,0),FALSE)</f>
        <v>1</v>
      </c>
      <c r="AG231">
        <f>IFERROR(VLOOKUP(B231,Miljö!$B$1:$S$476,9,FALSE)/1,0)</f>
        <v>0</v>
      </c>
      <c r="AI231">
        <f t="shared" si="24"/>
        <v>63</v>
      </c>
      <c r="AJ231">
        <f t="shared" si="25"/>
        <v>63</v>
      </c>
      <c r="AK231">
        <f>IF(ISERROR(1/VLOOKUP($B231,Leveranser!$B$1:$S$500,MATCH("såld värme (gwh)",Leveranser!$B$1:$S$1,0),FALSE)),"",VLOOKUP($B231,Leveranser!$B$1:$S$500,MATCH("såld värme (gwh)",Leveranser!$B$1:$S$1,0),FALSE))</f>
        <v>45</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37">
        <f t="shared" si="26"/>
        <v>0.7142857142857143</v>
      </c>
      <c r="AP231" t="str">
        <f>VLOOKUP($B231,Miljövärden!$B$1:$H$446,7,FALSE)</f>
        <v>Ja</v>
      </c>
      <c r="AQ231" t="str">
        <f>VLOOKUP($B231,Miljövärden!$B$1:$H$446,6,FALSE)</f>
        <v>Ja</v>
      </c>
      <c r="AU231">
        <f t="shared" si="27"/>
        <v>1</v>
      </c>
      <c r="AV231">
        <f t="shared" si="28"/>
        <v>0</v>
      </c>
      <c r="AW231">
        <f t="shared" si="29"/>
        <v>50</v>
      </c>
      <c r="AX231">
        <f t="shared" si="30"/>
        <v>0</v>
      </c>
      <c r="AZ231">
        <f t="shared" si="31"/>
        <v>50</v>
      </c>
    </row>
    <row r="232" spans="1:52" customFormat="1" x14ac:dyDescent="0.25">
      <c r="A232" s="2" t="s">
        <v>382</v>
      </c>
      <c r="B232" s="2" t="s">
        <v>385</v>
      </c>
      <c r="C232">
        <f>VLOOKUP($B232,'Tillförd energi'!$B$1:$AS$566,MATCH(C$1,'Tillförd energi'!$B$1:$AQ$1,0),FALSE)</f>
        <v>0</v>
      </c>
      <c r="D232">
        <f>VLOOKUP($B232,'Tillförd energi'!$B$1:$AS$566,MATCH(D$1,'Tillförd energi'!$B$1:$AQ$1,0),FALSE)</f>
        <v>0.6</v>
      </c>
      <c r="E232">
        <f>VLOOKUP($B232,'Tillförd energi'!$B$1:$AS$566,MATCH(E$1,'Tillförd energi'!$B$1:$AQ$1,0),FALSE)</f>
        <v>0</v>
      </c>
      <c r="F232">
        <f>VLOOKUP($B232,'Tillförd energi'!$B$1:$AS$566,MATCH(F$1,'Tillförd energi'!$B$1:$AQ$1,0),FALSE)</f>
        <v>0</v>
      </c>
      <c r="G232">
        <f>VLOOKUP($B232,'Tillförd energi'!$B$1:$AS$566,MATCH(G$1,'Tillförd energi'!$B$1:$AQ$1,0),FALSE)</f>
        <v>0</v>
      </c>
      <c r="H232">
        <f>VLOOKUP($B232,'Tillförd energi'!$B$1:$AS$566,MATCH(H$1,'Tillförd energi'!$B$1:$AQ$1,0),FALSE)</f>
        <v>0</v>
      </c>
      <c r="I232">
        <f>VLOOKUP($B232,'Tillförd energi'!$B$1:$AS$566,MATCH(I$1,'Tillförd energi'!$B$1:$AQ$1,0),FALSE)</f>
        <v>0</v>
      </c>
      <c r="J232">
        <f>VLOOKUP($B232,'Tillförd energi'!$B$1:$AS$566,MATCH(J$1,'Tillförd energi'!$B$1:$AQ$1,0),FALSE)</f>
        <v>0</v>
      </c>
      <c r="K232">
        <v>0</v>
      </c>
      <c r="L232">
        <f>VLOOKUP($B232,'Tillförd energi'!$B$1:$AS$566,MATCH(L$1,'Tillförd energi'!$B$1:$AQ$1,0),FALSE)</f>
        <v>0</v>
      </c>
      <c r="M232">
        <f>VLOOKUP($B232,'Tillförd energi'!$B$1:$AS$566,MATCH(M$1,'Tillförd energi'!$B$1:$AQ$1,0),FALSE)</f>
        <v>0</v>
      </c>
      <c r="N232">
        <f>VLOOKUP($B232,'Tillförd energi'!$B$1:$AS$566,MATCH(N$1,'Tillförd energi'!$B$1:$AQ$1,0),FALSE)</f>
        <v>0</v>
      </c>
      <c r="O232">
        <f>VLOOKUP($B232,'Tillförd energi'!$B$1:$AS$566,MATCH(O$1,'Tillförd energi'!$B$1:$AQ$1,0),FALSE)</f>
        <v>11</v>
      </c>
      <c r="P232">
        <f>VLOOKUP($B232,'Tillförd energi'!$B$1:$AS$566,MATCH(P$1,'Tillförd energi'!$B$1:$AQ$1,0),FALSE)</f>
        <v>9</v>
      </c>
      <c r="Q232">
        <f>VLOOKUP($B232,'Tillförd energi'!$B$1:$AS$566,MATCH(Q$1,'Tillförd energi'!$B$1:$AQ$1,0),FALSE)</f>
        <v>0</v>
      </c>
      <c r="R232">
        <f>VLOOKUP($B232,'Tillförd energi'!$B$1:$AS$566,MATCH(R$1,'Tillförd energi'!$B$1:$AQ$1,0),FALSE)</f>
        <v>0</v>
      </c>
      <c r="S232">
        <f>VLOOKUP($B232,'Tillförd energi'!$B$1:$AS$566,MATCH(S$1,'Tillförd energi'!$B$1:$AQ$1,0),FALSE)</f>
        <v>0</v>
      </c>
      <c r="T232">
        <f>VLOOKUP($B232,'Tillförd energi'!$B$1:$AS$566,MATCH(T$1,'Tillförd energi'!$B$1:$AQ$1,0),FALSE)</f>
        <v>0</v>
      </c>
      <c r="U232">
        <f>VLOOKUP($B232,'Tillförd energi'!$B$1:$AS$566,MATCH(U$1,'Tillförd energi'!$B$1:$AQ$1,0),FALSE)</f>
        <v>0</v>
      </c>
      <c r="V232">
        <f>VLOOKUP($B232,'Tillförd energi'!$B$1:$AS$566,MATCH(V$1,'Tillförd energi'!$B$1:$AQ$1,0),FALSE)</f>
        <v>0</v>
      </c>
      <c r="W232">
        <f>VLOOKUP($B232,'Tillförd energi'!$B$1:$AS$566,MATCH(W$1,'Tillförd energi'!$B$1:$AQ$1,0),FALSE)</f>
        <v>0</v>
      </c>
      <c r="X232">
        <f>VLOOKUP($B232,'Tillförd energi'!$B$1:$AS$566,MATCH(X$1,'Tillförd energi'!$B$1:$AQ$1,0),FALSE)</f>
        <v>0</v>
      </c>
      <c r="Y232">
        <f>VLOOKUP($B232,'Tillförd energi'!$B$1:$AS$566,MATCH(Y$1,'Tillförd energi'!$B$1:$AQ$1,0),FALSE)</f>
        <v>0</v>
      </c>
      <c r="Z232">
        <f>VLOOKUP($B232,'Tillförd energi'!$B$1:$AS$566,MATCH(Z$1,'Tillförd energi'!$B$1:$AQ$1,0),FALSE)</f>
        <v>0</v>
      </c>
      <c r="AA232">
        <f>VLOOKUP($B232,'Tillförd energi'!$B$1:$AS$566,MATCH(AA$1,'Tillförd energi'!$B$1:$AQ$1,0),FALSE)</f>
        <v>0</v>
      </c>
      <c r="AB232">
        <f>VLOOKUP($B232,'Tillförd energi'!$B$1:$AS$566,MATCH(AB$1,'Tillförd energi'!$B$1:$AQ$1,0),FALSE)</f>
        <v>0</v>
      </c>
      <c r="AC232">
        <f>VLOOKUP($B232,'Tillförd energi'!$B$1:$AS$566,MATCH(AC$1,'Tillförd energi'!$B$1:$AQ$1,0),FALSE)</f>
        <v>1.7</v>
      </c>
      <c r="AD232">
        <f>VLOOKUP($B232,'Tillförd energi'!$B$1:$AS$566,MATCH(AD$1,'Tillförd energi'!$B$1:$AQ$1,0),FALSE)</f>
        <v>0</v>
      </c>
      <c r="AE232">
        <f>VLOOKUP($B232,'Tillförd energi'!$B$1:$AS$566,MATCH(AE$1,'Tillförd energi'!$B$1:$AQ$1,0),FALSE)</f>
        <v>0</v>
      </c>
      <c r="AF232">
        <f>VLOOKUP($B232,'Tillförd energi'!$B$1:$AS$566,MATCH(AF$1,'Tillförd energi'!$B$1:$AQ$1,0),FALSE)</f>
        <v>0.5</v>
      </c>
      <c r="AG232">
        <f>IFERROR(VLOOKUP(B232,Miljö!$B$1:$S$476,9,FALSE)/1,0)</f>
        <v>0</v>
      </c>
      <c r="AI232">
        <f t="shared" si="24"/>
        <v>22.8</v>
      </c>
      <c r="AJ232">
        <f t="shared" si="25"/>
        <v>22.8</v>
      </c>
      <c r="AK232">
        <f>IF(ISERROR(1/VLOOKUP($B232,Leveranser!$B$1:$S$500,MATCH("såld värme (gwh)",Leveranser!$B$1:$S$1,0),FALSE)),"",VLOOKUP($B232,Leveranser!$B$1:$S$500,MATCH("såld värme (gwh)",Leveranser!$B$1:$S$1,0),FALSE))</f>
        <v>17</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37">
        <f t="shared" si="26"/>
        <v>0.74561403508771928</v>
      </c>
      <c r="AP232" t="str">
        <f>VLOOKUP($B232,Miljövärden!$B$1:$H$446,7,FALSE)</f>
        <v>Ja</v>
      </c>
      <c r="AQ232" t="str">
        <f>VLOOKUP($B232,Miljövärden!$B$1:$H$446,6,FALSE)</f>
        <v>Ja</v>
      </c>
      <c r="AU232">
        <f t="shared" si="27"/>
        <v>0.5</v>
      </c>
      <c r="AV232">
        <f t="shared" si="28"/>
        <v>0</v>
      </c>
      <c r="AW232">
        <f t="shared" si="29"/>
        <v>20</v>
      </c>
      <c r="AX232">
        <f t="shared" si="30"/>
        <v>0</v>
      </c>
      <c r="AZ232">
        <f t="shared" si="31"/>
        <v>20</v>
      </c>
    </row>
    <row r="233" spans="1:52" customFormat="1" x14ac:dyDescent="0.25">
      <c r="A233" s="2" t="s">
        <v>382</v>
      </c>
      <c r="B233" s="2" t="s">
        <v>386</v>
      </c>
      <c r="C233">
        <f>VLOOKUP($B233,'Tillförd energi'!$B$1:$AS$566,MATCH(C$1,'Tillförd energi'!$B$1:$AQ$1,0),FALSE)</f>
        <v>0</v>
      </c>
      <c r="D233">
        <f>VLOOKUP($B233,'Tillförd energi'!$B$1:$AS$566,MATCH(D$1,'Tillförd energi'!$B$1:$AQ$1,0),FALSE)</f>
        <v>0.7</v>
      </c>
      <c r="E233">
        <f>VLOOKUP($B233,'Tillförd energi'!$B$1:$AS$566,MATCH(E$1,'Tillförd energi'!$B$1:$AQ$1,0),FALSE)</f>
        <v>0</v>
      </c>
      <c r="F233">
        <f>VLOOKUP($B233,'Tillförd energi'!$B$1:$AS$566,MATCH(F$1,'Tillförd energi'!$B$1:$AQ$1,0),FALSE)</f>
        <v>0</v>
      </c>
      <c r="G233">
        <f>VLOOKUP($B233,'Tillförd energi'!$B$1:$AS$566,MATCH(G$1,'Tillförd energi'!$B$1:$AQ$1,0),FALSE)</f>
        <v>0</v>
      </c>
      <c r="H233">
        <f>VLOOKUP($B233,'Tillförd energi'!$B$1:$AS$566,MATCH(H$1,'Tillförd energi'!$B$1:$AQ$1,0),FALSE)</f>
        <v>0</v>
      </c>
      <c r="I233">
        <f>VLOOKUP($B233,'Tillförd energi'!$B$1:$AS$566,MATCH(I$1,'Tillförd energi'!$B$1:$AQ$1,0),FALSE)</f>
        <v>0</v>
      </c>
      <c r="J233">
        <f>VLOOKUP($B233,'Tillförd energi'!$B$1:$AS$566,MATCH(J$1,'Tillförd energi'!$B$1:$AQ$1,0),FALSE)</f>
        <v>0</v>
      </c>
      <c r="K233">
        <v>0</v>
      </c>
      <c r="L233">
        <f>VLOOKUP($B233,'Tillförd energi'!$B$1:$AS$566,MATCH(L$1,'Tillförd energi'!$B$1:$AQ$1,0),FALSE)</f>
        <v>0</v>
      </c>
      <c r="M233">
        <f>VLOOKUP($B233,'Tillförd energi'!$B$1:$AS$566,MATCH(M$1,'Tillförd energi'!$B$1:$AQ$1,0),FALSE)</f>
        <v>0</v>
      </c>
      <c r="N233">
        <f>VLOOKUP($B233,'Tillförd energi'!$B$1:$AS$566,MATCH(N$1,'Tillförd energi'!$B$1:$AQ$1,0),FALSE)</f>
        <v>29.4</v>
      </c>
      <c r="O233">
        <f>VLOOKUP($B233,'Tillförd energi'!$B$1:$AS$566,MATCH(O$1,'Tillförd energi'!$B$1:$AQ$1,0),FALSE)</f>
        <v>0</v>
      </c>
      <c r="P233">
        <f>VLOOKUP($B233,'Tillförd energi'!$B$1:$AS$566,MATCH(P$1,'Tillförd energi'!$B$1:$AQ$1,0),FALSE)</f>
        <v>0</v>
      </c>
      <c r="Q233">
        <f>VLOOKUP($B233,'Tillförd energi'!$B$1:$AS$566,MATCH(Q$1,'Tillförd energi'!$B$1:$AQ$1,0),FALSE)</f>
        <v>0</v>
      </c>
      <c r="R233">
        <f>VLOOKUP($B233,'Tillförd energi'!$B$1:$AS$566,MATCH(R$1,'Tillförd energi'!$B$1:$AQ$1,0),FALSE)</f>
        <v>0</v>
      </c>
      <c r="S233">
        <f>VLOOKUP($B233,'Tillförd energi'!$B$1:$AS$566,MATCH(S$1,'Tillförd energi'!$B$1:$AQ$1,0),FALSE)</f>
        <v>0</v>
      </c>
      <c r="T233">
        <f>VLOOKUP($B233,'Tillförd energi'!$B$1:$AS$566,MATCH(T$1,'Tillförd energi'!$B$1:$AQ$1,0),FALSE)</f>
        <v>0</v>
      </c>
      <c r="U233">
        <f>VLOOKUP($B233,'Tillförd energi'!$B$1:$AS$566,MATCH(U$1,'Tillförd energi'!$B$1:$AQ$1,0),FALSE)</f>
        <v>0</v>
      </c>
      <c r="V233">
        <f>VLOOKUP($B233,'Tillförd energi'!$B$1:$AS$566,MATCH(V$1,'Tillförd energi'!$B$1:$AQ$1,0),FALSE)</f>
        <v>0</v>
      </c>
      <c r="W233">
        <f>VLOOKUP($B233,'Tillförd energi'!$B$1:$AS$566,MATCH(W$1,'Tillförd energi'!$B$1:$AQ$1,0),FALSE)</f>
        <v>0</v>
      </c>
      <c r="X233">
        <f>VLOOKUP($B233,'Tillförd energi'!$B$1:$AS$566,MATCH(X$1,'Tillförd energi'!$B$1:$AQ$1,0),FALSE)</f>
        <v>0</v>
      </c>
      <c r="Y233">
        <f>VLOOKUP($B233,'Tillförd energi'!$B$1:$AS$566,MATCH(Y$1,'Tillförd energi'!$B$1:$AQ$1,0),FALSE)</f>
        <v>0</v>
      </c>
      <c r="Z233">
        <f>VLOOKUP($B233,'Tillförd energi'!$B$1:$AS$566,MATCH(Z$1,'Tillförd energi'!$B$1:$AQ$1,0),FALSE)</f>
        <v>0</v>
      </c>
      <c r="AA233">
        <f>VLOOKUP($B233,'Tillförd energi'!$B$1:$AS$566,MATCH(AA$1,'Tillförd energi'!$B$1:$AQ$1,0),FALSE)</f>
        <v>0</v>
      </c>
      <c r="AB233">
        <f>VLOOKUP($B233,'Tillförd energi'!$B$1:$AS$566,MATCH(AB$1,'Tillförd energi'!$B$1:$AQ$1,0),FALSE)</f>
        <v>0</v>
      </c>
      <c r="AC233">
        <f>VLOOKUP($B233,'Tillförd energi'!$B$1:$AS$566,MATCH(AC$1,'Tillförd energi'!$B$1:$AQ$1,0),FALSE)</f>
        <v>5.6</v>
      </c>
      <c r="AD233">
        <f>VLOOKUP($B233,'Tillförd energi'!$B$1:$AS$566,MATCH(AD$1,'Tillförd energi'!$B$1:$AQ$1,0),FALSE)</f>
        <v>0</v>
      </c>
      <c r="AE233">
        <f>VLOOKUP($B233,'Tillförd energi'!$B$1:$AS$566,MATCH(AE$1,'Tillförd energi'!$B$1:$AQ$1,0),FALSE)</f>
        <v>0</v>
      </c>
      <c r="AF233">
        <f>VLOOKUP($B233,'Tillförd energi'!$B$1:$AS$566,MATCH(AF$1,'Tillförd energi'!$B$1:$AQ$1,0),FALSE)</f>
        <v>0.69</v>
      </c>
      <c r="AG233">
        <f>IFERROR(VLOOKUP(B233,Miljö!$B$1:$S$476,9,FALSE)/1,0)</f>
        <v>0</v>
      </c>
      <c r="AI233">
        <f t="shared" si="24"/>
        <v>36.389999999999993</v>
      </c>
      <c r="AJ233">
        <f t="shared" si="25"/>
        <v>36.389999999999993</v>
      </c>
      <c r="AK233">
        <f>IF(ISERROR(1/VLOOKUP($B233,Leveranser!$B$1:$S$500,MATCH("såld värme (gwh)",Leveranser!$B$1:$S$1,0),FALSE)),"",VLOOKUP($B233,Leveranser!$B$1:$S$500,MATCH("såld värme (gwh)",Leveranser!$B$1:$S$1,0),FALSE))</f>
        <v>26.4</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37">
        <f t="shared" si="26"/>
        <v>0.72547403132728783</v>
      </c>
      <c r="AP233" t="str">
        <f>VLOOKUP($B233,Miljövärden!$B$1:$H$446,7,FALSE)</f>
        <v>Ja</v>
      </c>
      <c r="AQ233" t="str">
        <f>VLOOKUP($B233,Miljövärden!$B$1:$H$446,6,FALSE)</f>
        <v>Nej</v>
      </c>
      <c r="AU233">
        <f t="shared" si="27"/>
        <v>0.69</v>
      </c>
      <c r="AV233">
        <f t="shared" si="28"/>
        <v>0</v>
      </c>
      <c r="AW233">
        <f t="shared" si="29"/>
        <v>29.4</v>
      </c>
      <c r="AX233">
        <f t="shared" si="30"/>
        <v>0</v>
      </c>
      <c r="AZ233">
        <f t="shared" si="31"/>
        <v>29.4</v>
      </c>
    </row>
    <row r="234" spans="1:52" customFormat="1" x14ac:dyDescent="0.25">
      <c r="A234" s="2" t="s">
        <v>382</v>
      </c>
      <c r="B234" s="2" t="s">
        <v>387</v>
      </c>
      <c r="C234">
        <f>VLOOKUP($B234,'Tillförd energi'!$B$1:$AS$566,MATCH(C$1,'Tillförd energi'!$B$1:$AQ$1,0),FALSE)</f>
        <v>0</v>
      </c>
      <c r="D234">
        <f>VLOOKUP($B234,'Tillförd energi'!$B$1:$AS$566,MATCH(D$1,'Tillförd energi'!$B$1:$AQ$1,0),FALSE)</f>
        <v>0</v>
      </c>
      <c r="E234">
        <f>VLOOKUP($B234,'Tillförd energi'!$B$1:$AS$566,MATCH(E$1,'Tillförd energi'!$B$1:$AQ$1,0),FALSE)</f>
        <v>0</v>
      </c>
      <c r="F234">
        <f>VLOOKUP($B234,'Tillförd energi'!$B$1:$AS$566,MATCH(F$1,'Tillförd energi'!$B$1:$AQ$1,0),FALSE)</f>
        <v>0</v>
      </c>
      <c r="G234">
        <f>VLOOKUP($B234,'Tillförd energi'!$B$1:$AS$566,MATCH(G$1,'Tillförd energi'!$B$1:$AQ$1,0),FALSE)</f>
        <v>0</v>
      </c>
      <c r="H234">
        <f>VLOOKUP($B234,'Tillförd energi'!$B$1:$AS$566,MATCH(H$1,'Tillförd energi'!$B$1:$AQ$1,0),FALSE)</f>
        <v>0.19</v>
      </c>
      <c r="I234">
        <f>VLOOKUP($B234,'Tillförd energi'!$B$1:$AS$566,MATCH(I$1,'Tillförd energi'!$B$1:$AQ$1,0),FALSE)</f>
        <v>0</v>
      </c>
      <c r="J234">
        <f>VLOOKUP($B234,'Tillförd energi'!$B$1:$AS$566,MATCH(J$1,'Tillförd energi'!$B$1:$AQ$1,0),FALSE)</f>
        <v>0</v>
      </c>
      <c r="K234">
        <v>0</v>
      </c>
      <c r="L234">
        <f>VLOOKUP($B234,'Tillförd energi'!$B$1:$AS$566,MATCH(L$1,'Tillförd energi'!$B$1:$AQ$1,0),FALSE)</f>
        <v>0</v>
      </c>
      <c r="M234">
        <f>VLOOKUP($B234,'Tillförd energi'!$B$1:$AS$566,MATCH(M$1,'Tillförd energi'!$B$1:$AQ$1,0),FALSE)</f>
        <v>0</v>
      </c>
      <c r="N234">
        <f>VLOOKUP($B234,'Tillförd energi'!$B$1:$AS$566,MATCH(N$1,'Tillförd energi'!$B$1:$AQ$1,0),FALSE)</f>
        <v>26.3</v>
      </c>
      <c r="O234">
        <f>VLOOKUP($B234,'Tillförd energi'!$B$1:$AS$566,MATCH(O$1,'Tillförd energi'!$B$1:$AQ$1,0),FALSE)</f>
        <v>0</v>
      </c>
      <c r="P234">
        <f>VLOOKUP($B234,'Tillförd energi'!$B$1:$AS$566,MATCH(P$1,'Tillförd energi'!$B$1:$AQ$1,0),FALSE)</f>
        <v>0</v>
      </c>
      <c r="Q234">
        <f>VLOOKUP($B234,'Tillförd energi'!$B$1:$AS$566,MATCH(Q$1,'Tillförd energi'!$B$1:$AQ$1,0),FALSE)</f>
        <v>0</v>
      </c>
      <c r="R234">
        <f>VLOOKUP($B234,'Tillförd energi'!$B$1:$AS$566,MATCH(R$1,'Tillförd energi'!$B$1:$AQ$1,0),FALSE)</f>
        <v>0</v>
      </c>
      <c r="S234">
        <f>VLOOKUP($B234,'Tillförd energi'!$B$1:$AS$566,MATCH(S$1,'Tillförd energi'!$B$1:$AQ$1,0),FALSE)</f>
        <v>0</v>
      </c>
      <c r="T234">
        <f>VLOOKUP($B234,'Tillförd energi'!$B$1:$AS$566,MATCH(T$1,'Tillförd energi'!$B$1:$AQ$1,0),FALSE)</f>
        <v>0</v>
      </c>
      <c r="U234">
        <f>VLOOKUP($B234,'Tillförd energi'!$B$1:$AS$566,MATCH(U$1,'Tillförd energi'!$B$1:$AQ$1,0),FALSE)</f>
        <v>0</v>
      </c>
      <c r="V234">
        <f>VLOOKUP($B234,'Tillförd energi'!$B$1:$AS$566,MATCH(V$1,'Tillförd energi'!$B$1:$AQ$1,0),FALSE)</f>
        <v>0</v>
      </c>
      <c r="W234">
        <f>VLOOKUP($B234,'Tillförd energi'!$B$1:$AS$566,MATCH(W$1,'Tillförd energi'!$B$1:$AQ$1,0),FALSE)</f>
        <v>0</v>
      </c>
      <c r="X234">
        <f>VLOOKUP($B234,'Tillförd energi'!$B$1:$AS$566,MATCH(X$1,'Tillförd energi'!$B$1:$AQ$1,0),FALSE)</f>
        <v>0</v>
      </c>
      <c r="Y234">
        <f>VLOOKUP($B234,'Tillförd energi'!$B$1:$AS$566,MATCH(Y$1,'Tillförd energi'!$B$1:$AQ$1,0),FALSE)</f>
        <v>0</v>
      </c>
      <c r="Z234">
        <f>VLOOKUP($B234,'Tillförd energi'!$B$1:$AS$566,MATCH(Z$1,'Tillförd energi'!$B$1:$AQ$1,0),FALSE)</f>
        <v>0</v>
      </c>
      <c r="AA234">
        <f>VLOOKUP($B234,'Tillförd energi'!$B$1:$AS$566,MATCH(AA$1,'Tillförd energi'!$B$1:$AQ$1,0),FALSE)</f>
        <v>0</v>
      </c>
      <c r="AB234">
        <f>VLOOKUP($B234,'Tillförd energi'!$B$1:$AS$566,MATCH(AB$1,'Tillförd energi'!$B$1:$AQ$1,0),FALSE)</f>
        <v>0</v>
      </c>
      <c r="AC234">
        <f>VLOOKUP($B234,'Tillförd energi'!$B$1:$AS$566,MATCH(AC$1,'Tillförd energi'!$B$1:$AQ$1,0),FALSE)</f>
        <v>4</v>
      </c>
      <c r="AD234">
        <f>VLOOKUP($B234,'Tillförd energi'!$B$1:$AS$566,MATCH(AD$1,'Tillförd energi'!$B$1:$AQ$1,0),FALSE)</f>
        <v>0</v>
      </c>
      <c r="AE234">
        <f>VLOOKUP($B234,'Tillförd energi'!$B$1:$AS$566,MATCH(AE$1,'Tillförd energi'!$B$1:$AQ$1,0),FALSE)</f>
        <v>0</v>
      </c>
      <c r="AF234">
        <f>VLOOKUP($B234,'Tillförd energi'!$B$1:$AS$566,MATCH(AF$1,'Tillförd energi'!$B$1:$AQ$1,0),FALSE)</f>
        <v>0.66</v>
      </c>
      <c r="AG234">
        <f>IFERROR(VLOOKUP(B234,Miljö!$B$1:$S$476,9,FALSE)/1,0)</f>
        <v>0</v>
      </c>
      <c r="AI234">
        <f t="shared" si="24"/>
        <v>31.150000000000002</v>
      </c>
      <c r="AJ234">
        <f t="shared" si="25"/>
        <v>31.150000000000002</v>
      </c>
      <c r="AK234">
        <f>IF(ISERROR(1/VLOOKUP($B234,Leveranser!$B$1:$S$500,MATCH("såld värme (gwh)",Leveranser!$B$1:$S$1,0),FALSE)),"",VLOOKUP($B234,Leveranser!$B$1:$S$500,MATCH("såld värme (gwh)",Leveranser!$B$1:$S$1,0),FALSE))</f>
        <v>22.4</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37">
        <f t="shared" si="26"/>
        <v>0.71910112359550549</v>
      </c>
      <c r="AP234" t="str">
        <f>VLOOKUP($B234,Miljövärden!$B$1:$H$446,7,FALSE)</f>
        <v>Ja</v>
      </c>
      <c r="AQ234" t="str">
        <f>VLOOKUP($B234,Miljövärden!$B$1:$H$446,6,FALSE)</f>
        <v>Nej</v>
      </c>
      <c r="AU234">
        <f t="shared" si="27"/>
        <v>0.66</v>
      </c>
      <c r="AV234">
        <f t="shared" si="28"/>
        <v>0</v>
      </c>
      <c r="AW234">
        <f t="shared" si="29"/>
        <v>26.3</v>
      </c>
      <c r="AX234">
        <f t="shared" si="30"/>
        <v>0</v>
      </c>
      <c r="AZ234">
        <f t="shared" si="31"/>
        <v>26.3</v>
      </c>
    </row>
    <row r="235" spans="1:52" customFormat="1" x14ac:dyDescent="0.25">
      <c r="A235" s="2" t="s">
        <v>382</v>
      </c>
      <c r="B235" s="2" t="s">
        <v>388</v>
      </c>
      <c r="C235">
        <f>VLOOKUP($B235,'Tillförd energi'!$B$1:$AS$566,MATCH(C$1,'Tillförd energi'!$B$1:$AQ$1,0),FALSE)</f>
        <v>0</v>
      </c>
      <c r="D235">
        <f>VLOOKUP($B235,'Tillförd energi'!$B$1:$AS$566,MATCH(D$1,'Tillförd energi'!$B$1:$AQ$1,0),FALSE)</f>
        <v>0.5</v>
      </c>
      <c r="E235">
        <f>VLOOKUP($B235,'Tillförd energi'!$B$1:$AS$566,MATCH(E$1,'Tillförd energi'!$B$1:$AQ$1,0),FALSE)</f>
        <v>0</v>
      </c>
      <c r="F235">
        <f>VLOOKUP($B235,'Tillförd energi'!$B$1:$AS$566,MATCH(F$1,'Tillförd energi'!$B$1:$AQ$1,0),FALSE)</f>
        <v>0</v>
      </c>
      <c r="G235">
        <f>VLOOKUP($B235,'Tillförd energi'!$B$1:$AS$566,MATCH(G$1,'Tillförd energi'!$B$1:$AQ$1,0),FALSE)</f>
        <v>0</v>
      </c>
      <c r="H235">
        <f>VLOOKUP($B235,'Tillförd energi'!$B$1:$AS$566,MATCH(H$1,'Tillförd energi'!$B$1:$AQ$1,0),FALSE)</f>
        <v>0</v>
      </c>
      <c r="I235">
        <f>VLOOKUP($B235,'Tillförd energi'!$B$1:$AS$566,MATCH(I$1,'Tillförd energi'!$B$1:$AQ$1,0),FALSE)</f>
        <v>0</v>
      </c>
      <c r="J235">
        <f>VLOOKUP($B235,'Tillförd energi'!$B$1:$AS$566,MATCH(J$1,'Tillförd energi'!$B$1:$AQ$1,0),FALSE)</f>
        <v>0</v>
      </c>
      <c r="K235">
        <v>0</v>
      </c>
      <c r="L235">
        <f>VLOOKUP($B235,'Tillförd energi'!$B$1:$AS$566,MATCH(L$1,'Tillförd energi'!$B$1:$AQ$1,0),FALSE)</f>
        <v>0</v>
      </c>
      <c r="M235">
        <f>VLOOKUP($B235,'Tillförd energi'!$B$1:$AS$566,MATCH(M$1,'Tillförd energi'!$B$1:$AQ$1,0),FALSE)</f>
        <v>0</v>
      </c>
      <c r="N235">
        <f>VLOOKUP($B235,'Tillförd energi'!$B$1:$AS$566,MATCH(N$1,'Tillförd energi'!$B$1:$AQ$1,0),FALSE)</f>
        <v>29.9</v>
      </c>
      <c r="O235">
        <f>VLOOKUP($B235,'Tillförd energi'!$B$1:$AS$566,MATCH(O$1,'Tillförd energi'!$B$1:$AQ$1,0),FALSE)</f>
        <v>0</v>
      </c>
      <c r="P235">
        <f>VLOOKUP($B235,'Tillförd energi'!$B$1:$AS$566,MATCH(P$1,'Tillförd energi'!$B$1:$AQ$1,0),FALSE)</f>
        <v>0</v>
      </c>
      <c r="Q235">
        <f>VLOOKUP($B235,'Tillförd energi'!$B$1:$AS$566,MATCH(Q$1,'Tillförd energi'!$B$1:$AQ$1,0),FALSE)</f>
        <v>0</v>
      </c>
      <c r="R235">
        <f>VLOOKUP($B235,'Tillförd energi'!$B$1:$AS$566,MATCH(R$1,'Tillförd energi'!$B$1:$AQ$1,0),FALSE)</f>
        <v>0</v>
      </c>
      <c r="S235">
        <f>VLOOKUP($B235,'Tillförd energi'!$B$1:$AS$566,MATCH(S$1,'Tillförd energi'!$B$1:$AQ$1,0),FALSE)</f>
        <v>0</v>
      </c>
      <c r="T235">
        <f>VLOOKUP($B235,'Tillförd energi'!$B$1:$AS$566,MATCH(T$1,'Tillförd energi'!$B$1:$AQ$1,0),FALSE)</f>
        <v>0</v>
      </c>
      <c r="U235">
        <f>VLOOKUP($B235,'Tillförd energi'!$B$1:$AS$566,MATCH(U$1,'Tillförd energi'!$B$1:$AQ$1,0),FALSE)</f>
        <v>0</v>
      </c>
      <c r="V235">
        <f>VLOOKUP($B235,'Tillförd energi'!$B$1:$AS$566,MATCH(V$1,'Tillförd energi'!$B$1:$AQ$1,0),FALSE)</f>
        <v>0</v>
      </c>
      <c r="W235">
        <f>VLOOKUP($B235,'Tillförd energi'!$B$1:$AS$566,MATCH(W$1,'Tillförd energi'!$B$1:$AQ$1,0),FALSE)</f>
        <v>0</v>
      </c>
      <c r="X235">
        <f>VLOOKUP($B235,'Tillförd energi'!$B$1:$AS$566,MATCH(X$1,'Tillförd energi'!$B$1:$AQ$1,0),FALSE)</f>
        <v>0</v>
      </c>
      <c r="Y235">
        <f>VLOOKUP($B235,'Tillförd energi'!$B$1:$AS$566,MATCH(Y$1,'Tillförd energi'!$B$1:$AQ$1,0),FALSE)</f>
        <v>0</v>
      </c>
      <c r="Z235">
        <f>VLOOKUP($B235,'Tillförd energi'!$B$1:$AS$566,MATCH(Z$1,'Tillförd energi'!$B$1:$AQ$1,0),FALSE)</f>
        <v>0</v>
      </c>
      <c r="AA235">
        <f>VLOOKUP($B235,'Tillförd energi'!$B$1:$AS$566,MATCH(AA$1,'Tillförd energi'!$B$1:$AQ$1,0),FALSE)</f>
        <v>0</v>
      </c>
      <c r="AB235">
        <f>VLOOKUP($B235,'Tillförd energi'!$B$1:$AS$566,MATCH(AB$1,'Tillförd energi'!$B$1:$AQ$1,0),FALSE)</f>
        <v>0</v>
      </c>
      <c r="AC235">
        <f>VLOOKUP($B235,'Tillförd energi'!$B$1:$AS$566,MATCH(AC$1,'Tillförd energi'!$B$1:$AQ$1,0),FALSE)</f>
        <v>5</v>
      </c>
      <c r="AD235">
        <f>VLOOKUP($B235,'Tillförd energi'!$B$1:$AS$566,MATCH(AD$1,'Tillförd energi'!$B$1:$AQ$1,0),FALSE)</f>
        <v>0</v>
      </c>
      <c r="AE235">
        <f>VLOOKUP($B235,'Tillförd energi'!$B$1:$AS$566,MATCH(AE$1,'Tillförd energi'!$B$1:$AQ$1,0),FALSE)</f>
        <v>0</v>
      </c>
      <c r="AF235">
        <f>VLOOKUP($B235,'Tillförd energi'!$B$1:$AS$566,MATCH(AF$1,'Tillförd energi'!$B$1:$AQ$1,0),FALSE)</f>
        <v>0.55000000000000004</v>
      </c>
      <c r="AG235">
        <f>IFERROR(VLOOKUP(B235,Miljö!$B$1:$S$476,9,FALSE)/1,0)</f>
        <v>0</v>
      </c>
      <c r="AI235">
        <f t="shared" si="24"/>
        <v>35.949999999999996</v>
      </c>
      <c r="AJ235">
        <f t="shared" si="25"/>
        <v>35.949999999999996</v>
      </c>
      <c r="AK235">
        <f>IF(ISERROR(1/VLOOKUP($B235,Leveranser!$B$1:$S$500,MATCH("såld värme (gwh)",Leveranser!$B$1:$S$1,0),FALSE)),"",VLOOKUP($B235,Leveranser!$B$1:$S$500,MATCH("såld värme (gwh)",Leveranser!$B$1:$S$1,0),FALSE))</f>
        <v>24.1</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37">
        <f t="shared" si="26"/>
        <v>0.67037552155771918</v>
      </c>
      <c r="AP235" t="str">
        <f>VLOOKUP($B235,Miljövärden!$B$1:$H$446,7,FALSE)</f>
        <v>Ja</v>
      </c>
      <c r="AQ235" t="str">
        <f>VLOOKUP($B235,Miljövärden!$B$1:$H$446,6,FALSE)</f>
        <v>Nej</v>
      </c>
      <c r="AU235">
        <f t="shared" si="27"/>
        <v>0.55000000000000004</v>
      </c>
      <c r="AV235">
        <f t="shared" si="28"/>
        <v>0</v>
      </c>
      <c r="AW235">
        <f t="shared" si="29"/>
        <v>29.9</v>
      </c>
      <c r="AX235">
        <f t="shared" si="30"/>
        <v>0</v>
      </c>
      <c r="AZ235">
        <f t="shared" si="31"/>
        <v>29.9</v>
      </c>
    </row>
    <row r="236" spans="1:52" customFormat="1" x14ac:dyDescent="0.25">
      <c r="A236" s="2" t="s">
        <v>382</v>
      </c>
      <c r="B236" s="2" t="s">
        <v>389</v>
      </c>
      <c r="C236">
        <f>VLOOKUP($B236,'Tillförd energi'!$B$1:$AS$566,MATCH(C$1,'Tillförd energi'!$B$1:$AQ$1,0),FALSE)</f>
        <v>0</v>
      </c>
      <c r="D236">
        <f>VLOOKUP($B236,'Tillförd energi'!$B$1:$AS$566,MATCH(D$1,'Tillförd energi'!$B$1:$AQ$1,0),FALSE)</f>
        <v>0.60099999999999998</v>
      </c>
      <c r="E236">
        <f>VLOOKUP($B236,'Tillförd energi'!$B$1:$AS$566,MATCH(E$1,'Tillförd energi'!$B$1:$AQ$1,0),FALSE)</f>
        <v>0</v>
      </c>
      <c r="F236">
        <f>VLOOKUP($B236,'Tillförd energi'!$B$1:$AS$566,MATCH(F$1,'Tillförd energi'!$B$1:$AQ$1,0),FALSE)</f>
        <v>0</v>
      </c>
      <c r="G236">
        <f>VLOOKUP($B236,'Tillförd energi'!$B$1:$AS$566,MATCH(G$1,'Tillförd energi'!$B$1:$AQ$1,0),FALSE)</f>
        <v>0</v>
      </c>
      <c r="H236">
        <f>VLOOKUP($B236,'Tillförd energi'!$B$1:$AS$566,MATCH(H$1,'Tillförd energi'!$B$1:$AQ$1,0),FALSE)</f>
        <v>0</v>
      </c>
      <c r="I236">
        <f>VLOOKUP($B236,'Tillförd energi'!$B$1:$AS$566,MATCH(I$1,'Tillförd energi'!$B$1:$AQ$1,0),FALSE)</f>
        <v>0</v>
      </c>
      <c r="J236">
        <f>VLOOKUP($B236,'Tillförd energi'!$B$1:$AS$566,MATCH(J$1,'Tillförd energi'!$B$1:$AQ$1,0),FALSE)</f>
        <v>0</v>
      </c>
      <c r="K236">
        <v>0</v>
      </c>
      <c r="L236">
        <f>VLOOKUP($B236,'Tillförd energi'!$B$1:$AS$566,MATCH(L$1,'Tillförd energi'!$B$1:$AQ$1,0),FALSE)</f>
        <v>0</v>
      </c>
      <c r="M236">
        <f>VLOOKUP($B236,'Tillförd energi'!$B$1:$AS$566,MATCH(M$1,'Tillförd energi'!$B$1:$AQ$1,0),FALSE)</f>
        <v>0</v>
      </c>
      <c r="N236">
        <f>VLOOKUP($B236,'Tillförd energi'!$B$1:$AS$566,MATCH(N$1,'Tillförd energi'!$B$1:$AQ$1,0),FALSE)</f>
        <v>0</v>
      </c>
      <c r="O236">
        <f>VLOOKUP($B236,'Tillförd energi'!$B$1:$AS$566,MATCH(O$1,'Tillförd energi'!$B$1:$AQ$1,0),FALSE)</f>
        <v>0</v>
      </c>
      <c r="P236">
        <f>VLOOKUP($B236,'Tillförd energi'!$B$1:$AS$566,MATCH(P$1,'Tillförd energi'!$B$1:$AQ$1,0),FALSE)</f>
        <v>0</v>
      </c>
      <c r="Q236">
        <f>VLOOKUP($B236,'Tillförd energi'!$B$1:$AS$566,MATCH(Q$1,'Tillförd energi'!$B$1:$AQ$1,0),FALSE)</f>
        <v>0</v>
      </c>
      <c r="R236">
        <f>VLOOKUP($B236,'Tillförd energi'!$B$1:$AS$566,MATCH(R$1,'Tillförd energi'!$B$1:$AQ$1,0),FALSE)</f>
        <v>4.2130000000000001</v>
      </c>
      <c r="S236">
        <f>VLOOKUP($B236,'Tillförd energi'!$B$1:$AS$566,MATCH(S$1,'Tillförd energi'!$B$1:$AQ$1,0),FALSE)</f>
        <v>12.917</v>
      </c>
      <c r="T236">
        <f>VLOOKUP($B236,'Tillförd energi'!$B$1:$AS$566,MATCH(T$1,'Tillförd energi'!$B$1:$AQ$1,0),FALSE)</f>
        <v>0</v>
      </c>
      <c r="U236">
        <f>VLOOKUP($B236,'Tillförd energi'!$B$1:$AS$566,MATCH(U$1,'Tillförd energi'!$B$1:$AQ$1,0),FALSE)</f>
        <v>0</v>
      </c>
      <c r="V236">
        <f>VLOOKUP($B236,'Tillförd energi'!$B$1:$AS$566,MATCH(V$1,'Tillförd energi'!$B$1:$AQ$1,0),FALSE)</f>
        <v>0</v>
      </c>
      <c r="W236">
        <f>VLOOKUP($B236,'Tillförd energi'!$B$1:$AS$566,MATCH(W$1,'Tillförd energi'!$B$1:$AQ$1,0),FALSE)</f>
        <v>0</v>
      </c>
      <c r="X236">
        <f>VLOOKUP($B236,'Tillförd energi'!$B$1:$AS$566,MATCH(X$1,'Tillförd energi'!$B$1:$AQ$1,0),FALSE)</f>
        <v>0</v>
      </c>
      <c r="Y236">
        <f>VLOOKUP($B236,'Tillförd energi'!$B$1:$AS$566,MATCH(Y$1,'Tillförd energi'!$B$1:$AQ$1,0),FALSE)</f>
        <v>0</v>
      </c>
      <c r="Z236">
        <f>VLOOKUP($B236,'Tillförd energi'!$B$1:$AS$566,MATCH(Z$1,'Tillförd energi'!$B$1:$AQ$1,0),FALSE)</f>
        <v>0</v>
      </c>
      <c r="AA236">
        <f>VLOOKUP($B236,'Tillförd energi'!$B$1:$AS$566,MATCH(AA$1,'Tillförd energi'!$B$1:$AQ$1,0),FALSE)</f>
        <v>0</v>
      </c>
      <c r="AB236">
        <f>VLOOKUP($B236,'Tillförd energi'!$B$1:$AS$566,MATCH(AB$1,'Tillförd energi'!$B$1:$AQ$1,0),FALSE)</f>
        <v>0</v>
      </c>
      <c r="AC236">
        <f>VLOOKUP($B236,'Tillförd energi'!$B$1:$AS$566,MATCH(AC$1,'Tillförd energi'!$B$1:$AQ$1,0),FALSE)</f>
        <v>0</v>
      </c>
      <c r="AD236">
        <f>VLOOKUP($B236,'Tillförd energi'!$B$1:$AS$566,MATCH(AD$1,'Tillförd energi'!$B$1:$AQ$1,0),FALSE)</f>
        <v>0</v>
      </c>
      <c r="AE236">
        <f>VLOOKUP($B236,'Tillförd energi'!$B$1:$AS$566,MATCH(AE$1,'Tillförd energi'!$B$1:$AQ$1,0),FALSE)</f>
        <v>0</v>
      </c>
      <c r="AF236">
        <f>VLOOKUP($B236,'Tillförd energi'!$B$1:$AS$566,MATCH(AF$1,'Tillförd energi'!$B$1:$AQ$1,0),FALSE)</f>
        <v>0.308</v>
      </c>
      <c r="AG236">
        <f>IFERROR(VLOOKUP(B236,Miljö!$B$1:$S$476,9,FALSE)/1,0)</f>
        <v>0</v>
      </c>
      <c r="AI236">
        <f t="shared" si="24"/>
        <v>18.039000000000001</v>
      </c>
      <c r="AJ236">
        <f t="shared" si="25"/>
        <v>18.039000000000001</v>
      </c>
      <c r="AK236">
        <f>IF(ISERROR(1/VLOOKUP($B236,Leveranser!$B$1:$S$500,MATCH("såld värme (gwh)",Leveranser!$B$1:$S$1,0),FALSE)),"",VLOOKUP($B236,Leveranser!$B$1:$S$500,MATCH("såld värme (gwh)",Leveranser!$B$1:$S$1,0),FALSE))</f>
        <v>13.973000000000001</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37">
        <f t="shared" si="26"/>
        <v>0.77459947890681302</v>
      </c>
      <c r="AP236" t="str">
        <f>VLOOKUP($B236,Miljövärden!$B$1:$H$446,7,FALSE)</f>
        <v>Ja</v>
      </c>
      <c r="AQ236" t="str">
        <f>VLOOKUP($B236,Miljövärden!$B$1:$H$446,6,FALSE)</f>
        <v>Nej</v>
      </c>
      <c r="AU236">
        <f t="shared" si="27"/>
        <v>0.308</v>
      </c>
      <c r="AV236">
        <f t="shared" si="28"/>
        <v>0</v>
      </c>
      <c r="AW236">
        <f t="shared" si="29"/>
        <v>0</v>
      </c>
      <c r="AX236">
        <f t="shared" si="30"/>
        <v>17.13</v>
      </c>
      <c r="AZ236">
        <f t="shared" si="31"/>
        <v>17.13</v>
      </c>
    </row>
    <row r="237" spans="1:52" customFormat="1" x14ac:dyDescent="0.25">
      <c r="A237" s="2" t="s">
        <v>382</v>
      </c>
      <c r="B237" s="2" t="s">
        <v>390</v>
      </c>
      <c r="C237">
        <f>VLOOKUP($B237,'Tillförd energi'!$B$1:$AS$566,MATCH(C$1,'Tillförd energi'!$B$1:$AQ$1,0),FALSE)</f>
        <v>0</v>
      </c>
      <c r="D237">
        <f>VLOOKUP($B237,'Tillförd energi'!$B$1:$AS$566,MATCH(D$1,'Tillförd energi'!$B$1:$AQ$1,0),FALSE)</f>
        <v>7.8E-2</v>
      </c>
      <c r="E237">
        <f>VLOOKUP($B237,'Tillförd energi'!$B$1:$AS$566,MATCH(E$1,'Tillförd energi'!$B$1:$AQ$1,0),FALSE)</f>
        <v>0</v>
      </c>
      <c r="F237">
        <f>VLOOKUP($B237,'Tillförd energi'!$B$1:$AS$566,MATCH(F$1,'Tillförd energi'!$B$1:$AQ$1,0),FALSE)</f>
        <v>0</v>
      </c>
      <c r="G237">
        <f>VLOOKUP($B237,'Tillförd energi'!$B$1:$AS$566,MATCH(G$1,'Tillförd energi'!$B$1:$AQ$1,0),FALSE)</f>
        <v>0</v>
      </c>
      <c r="H237">
        <f>VLOOKUP($B237,'Tillförd energi'!$B$1:$AS$566,MATCH(H$1,'Tillförd energi'!$B$1:$AQ$1,0),FALSE)</f>
        <v>0</v>
      </c>
      <c r="I237">
        <f>VLOOKUP($B237,'Tillförd energi'!$B$1:$AS$566,MATCH(I$1,'Tillförd energi'!$B$1:$AQ$1,0),FALSE)</f>
        <v>0</v>
      </c>
      <c r="J237">
        <f>VLOOKUP($B237,'Tillförd energi'!$B$1:$AS$566,MATCH(J$1,'Tillförd energi'!$B$1:$AQ$1,0),FALSE)</f>
        <v>0.71529399999999999</v>
      </c>
      <c r="K237">
        <v>0</v>
      </c>
      <c r="L237">
        <f>VLOOKUP($B237,'Tillförd energi'!$B$1:$AS$566,MATCH(L$1,'Tillförd energi'!$B$1:$AQ$1,0),FALSE)</f>
        <v>0</v>
      </c>
      <c r="M237">
        <f>VLOOKUP($B237,'Tillförd energi'!$B$1:$AS$566,MATCH(M$1,'Tillförd energi'!$B$1:$AQ$1,0),FALSE)</f>
        <v>7.45</v>
      </c>
      <c r="N237">
        <f>VLOOKUP($B237,'Tillförd energi'!$B$1:$AS$566,MATCH(N$1,'Tillförd energi'!$B$1:$AQ$1,0),FALSE)</f>
        <v>0</v>
      </c>
      <c r="O237">
        <f>VLOOKUP($B237,'Tillförd energi'!$B$1:$AS$566,MATCH(O$1,'Tillförd energi'!$B$1:$AQ$1,0),FALSE)</f>
        <v>13.225</v>
      </c>
      <c r="P237">
        <f>VLOOKUP($B237,'Tillförd energi'!$B$1:$AS$566,MATCH(P$1,'Tillförd energi'!$B$1:$AQ$1,0),FALSE)</f>
        <v>13.442</v>
      </c>
      <c r="Q237">
        <f>VLOOKUP($B237,'Tillförd energi'!$B$1:$AS$566,MATCH(Q$1,'Tillförd energi'!$B$1:$AQ$1,0),FALSE)</f>
        <v>0</v>
      </c>
      <c r="R237">
        <f>VLOOKUP($B237,'Tillförd energi'!$B$1:$AS$566,MATCH(R$1,'Tillförd energi'!$B$1:$AQ$1,0),FALSE)</f>
        <v>0</v>
      </c>
      <c r="S237">
        <f>VLOOKUP($B237,'Tillförd energi'!$B$1:$AS$566,MATCH(S$1,'Tillförd energi'!$B$1:$AQ$1,0),FALSE)</f>
        <v>0</v>
      </c>
      <c r="T237">
        <f>VLOOKUP($B237,'Tillförd energi'!$B$1:$AS$566,MATCH(T$1,'Tillförd energi'!$B$1:$AQ$1,0),FALSE)</f>
        <v>0</v>
      </c>
      <c r="U237">
        <f>VLOOKUP($B237,'Tillförd energi'!$B$1:$AS$566,MATCH(U$1,'Tillförd energi'!$B$1:$AQ$1,0),FALSE)</f>
        <v>0</v>
      </c>
      <c r="V237">
        <f>VLOOKUP($B237,'Tillförd energi'!$B$1:$AS$566,MATCH(V$1,'Tillförd energi'!$B$1:$AQ$1,0),FALSE)</f>
        <v>0</v>
      </c>
      <c r="W237">
        <f>VLOOKUP($B237,'Tillförd energi'!$B$1:$AS$566,MATCH(W$1,'Tillförd energi'!$B$1:$AQ$1,0),FALSE)</f>
        <v>0</v>
      </c>
      <c r="X237">
        <f>VLOOKUP($B237,'Tillförd energi'!$B$1:$AS$566,MATCH(X$1,'Tillförd energi'!$B$1:$AQ$1,0),FALSE)</f>
        <v>0</v>
      </c>
      <c r="Y237">
        <f>VLOOKUP($B237,'Tillförd energi'!$B$1:$AS$566,MATCH(Y$1,'Tillförd energi'!$B$1:$AQ$1,0),FALSE)</f>
        <v>0</v>
      </c>
      <c r="Z237">
        <f>VLOOKUP($B237,'Tillförd energi'!$B$1:$AS$566,MATCH(Z$1,'Tillförd energi'!$B$1:$AQ$1,0),FALSE)</f>
        <v>0</v>
      </c>
      <c r="AA237">
        <f>VLOOKUP($B237,'Tillförd energi'!$B$1:$AS$566,MATCH(AA$1,'Tillförd energi'!$B$1:$AQ$1,0),FALSE)</f>
        <v>0</v>
      </c>
      <c r="AB237">
        <f>VLOOKUP($B237,'Tillförd energi'!$B$1:$AS$566,MATCH(AB$1,'Tillförd energi'!$B$1:$AQ$1,0),FALSE)</f>
        <v>0</v>
      </c>
      <c r="AC237">
        <f>VLOOKUP($B237,'Tillförd energi'!$B$1:$AS$566,MATCH(AC$1,'Tillförd energi'!$B$1:$AQ$1,0),FALSE)</f>
        <v>6.7249999999999996</v>
      </c>
      <c r="AD237">
        <f>VLOOKUP($B237,'Tillförd energi'!$B$1:$AS$566,MATCH(AD$1,'Tillförd energi'!$B$1:$AQ$1,0),FALSE)</f>
        <v>0</v>
      </c>
      <c r="AE237">
        <f>VLOOKUP($B237,'Tillförd energi'!$B$1:$AS$566,MATCH(AE$1,'Tillförd energi'!$B$1:$AQ$1,0),FALSE)</f>
        <v>0</v>
      </c>
      <c r="AF237">
        <f>VLOOKUP($B237,'Tillförd energi'!$B$1:$AS$566,MATCH(AF$1,'Tillförd energi'!$B$1:$AQ$1,0),FALSE)</f>
        <v>0.76600000000000001</v>
      </c>
      <c r="AG237">
        <f>IFERROR(VLOOKUP(B237,Miljö!$B$1:$S$476,9,FALSE)/1,0)</f>
        <v>0</v>
      </c>
      <c r="AI237">
        <f t="shared" si="24"/>
        <v>42.401294</v>
      </c>
      <c r="AJ237">
        <f t="shared" si="25"/>
        <v>42.401294</v>
      </c>
      <c r="AK237">
        <f>IF(ISERROR(1/VLOOKUP($B237,Leveranser!$B$1:$S$500,MATCH("såld värme (gwh)",Leveranser!$B$1:$S$1,0),FALSE)),"",VLOOKUP($B237,Leveranser!$B$1:$S$500,MATCH("såld värme (gwh)",Leveranser!$B$1:$S$1,0),FALSE))</f>
        <v>32.924999999999997</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37">
        <f t="shared" si="26"/>
        <v>0.77650932068252443</v>
      </c>
      <c r="AP237" t="str">
        <f>VLOOKUP($B237,Miljövärden!$B$1:$H$446,7,FALSE)</f>
        <v>Ja</v>
      </c>
      <c r="AQ237" t="str">
        <f>VLOOKUP($B237,Miljövärden!$B$1:$H$446,6,FALSE)</f>
        <v>Nej</v>
      </c>
      <c r="AU237">
        <f t="shared" si="27"/>
        <v>0.76600000000000001</v>
      </c>
      <c r="AV237">
        <f t="shared" si="28"/>
        <v>0</v>
      </c>
      <c r="AW237">
        <f t="shared" si="29"/>
        <v>34.117000000000004</v>
      </c>
      <c r="AX237">
        <f t="shared" si="30"/>
        <v>0</v>
      </c>
      <c r="AZ237">
        <f t="shared" si="31"/>
        <v>34.117000000000004</v>
      </c>
    </row>
    <row r="238" spans="1:52" customFormat="1" x14ac:dyDescent="0.25">
      <c r="A238" s="2" t="s">
        <v>382</v>
      </c>
      <c r="B238" s="2" t="s">
        <v>391</v>
      </c>
      <c r="C238">
        <f>VLOOKUP($B238,'Tillförd energi'!$B$1:$AS$566,MATCH(C$1,'Tillförd energi'!$B$1:$AQ$1,0),FALSE)</f>
        <v>0</v>
      </c>
      <c r="D238">
        <f>VLOOKUP($B238,'Tillförd energi'!$B$1:$AS$566,MATCH(D$1,'Tillförd energi'!$B$1:$AQ$1,0),FALSE)</f>
        <v>0.12</v>
      </c>
      <c r="E238">
        <f>VLOOKUP($B238,'Tillförd energi'!$B$1:$AS$566,MATCH(E$1,'Tillförd energi'!$B$1:$AQ$1,0),FALSE)</f>
        <v>0</v>
      </c>
      <c r="F238">
        <f>VLOOKUP($B238,'Tillförd energi'!$B$1:$AS$566,MATCH(F$1,'Tillförd energi'!$B$1:$AQ$1,0),FALSE)</f>
        <v>0</v>
      </c>
      <c r="G238">
        <f>VLOOKUP($B238,'Tillförd energi'!$B$1:$AS$566,MATCH(G$1,'Tillförd energi'!$B$1:$AQ$1,0),FALSE)</f>
        <v>0</v>
      </c>
      <c r="H238">
        <f>VLOOKUP($B238,'Tillförd energi'!$B$1:$AS$566,MATCH(H$1,'Tillförd energi'!$B$1:$AQ$1,0),FALSE)</f>
        <v>0</v>
      </c>
      <c r="I238">
        <f>VLOOKUP($B238,'Tillförd energi'!$B$1:$AS$566,MATCH(I$1,'Tillförd energi'!$B$1:$AQ$1,0),FALSE)</f>
        <v>0</v>
      </c>
      <c r="J238">
        <f>VLOOKUP($B238,'Tillförd energi'!$B$1:$AS$566,MATCH(J$1,'Tillförd energi'!$B$1:$AQ$1,0),FALSE)</f>
        <v>0</v>
      </c>
      <c r="K238">
        <v>0</v>
      </c>
      <c r="L238">
        <f>VLOOKUP($B238,'Tillförd energi'!$B$1:$AS$566,MATCH(L$1,'Tillförd energi'!$B$1:$AQ$1,0),FALSE)</f>
        <v>0</v>
      </c>
      <c r="M238">
        <f>VLOOKUP($B238,'Tillförd energi'!$B$1:$AS$566,MATCH(M$1,'Tillförd energi'!$B$1:$AQ$1,0),FALSE)</f>
        <v>0</v>
      </c>
      <c r="N238">
        <f>VLOOKUP($B238,'Tillförd energi'!$B$1:$AS$566,MATCH(N$1,'Tillförd energi'!$B$1:$AQ$1,0),FALSE)</f>
        <v>36.299999999999997</v>
      </c>
      <c r="O238">
        <f>VLOOKUP($B238,'Tillförd energi'!$B$1:$AS$566,MATCH(O$1,'Tillförd energi'!$B$1:$AQ$1,0),FALSE)</f>
        <v>0</v>
      </c>
      <c r="P238">
        <f>VLOOKUP($B238,'Tillförd energi'!$B$1:$AS$566,MATCH(P$1,'Tillförd energi'!$B$1:$AQ$1,0),FALSE)</f>
        <v>0</v>
      </c>
      <c r="Q238">
        <f>VLOOKUP($B238,'Tillförd energi'!$B$1:$AS$566,MATCH(Q$1,'Tillförd energi'!$B$1:$AQ$1,0),FALSE)</f>
        <v>0</v>
      </c>
      <c r="R238">
        <f>VLOOKUP($B238,'Tillförd energi'!$B$1:$AS$566,MATCH(R$1,'Tillförd energi'!$B$1:$AQ$1,0),FALSE)</f>
        <v>0</v>
      </c>
      <c r="S238">
        <f>VLOOKUP($B238,'Tillförd energi'!$B$1:$AS$566,MATCH(S$1,'Tillförd energi'!$B$1:$AQ$1,0),FALSE)</f>
        <v>0</v>
      </c>
      <c r="T238">
        <f>VLOOKUP($B238,'Tillförd energi'!$B$1:$AS$566,MATCH(T$1,'Tillförd energi'!$B$1:$AQ$1,0),FALSE)</f>
        <v>0</v>
      </c>
      <c r="U238">
        <f>VLOOKUP($B238,'Tillförd energi'!$B$1:$AS$566,MATCH(U$1,'Tillförd energi'!$B$1:$AQ$1,0),FALSE)</f>
        <v>0</v>
      </c>
      <c r="V238">
        <f>VLOOKUP($B238,'Tillförd energi'!$B$1:$AS$566,MATCH(V$1,'Tillförd energi'!$B$1:$AQ$1,0),FALSE)</f>
        <v>0</v>
      </c>
      <c r="W238">
        <f>VLOOKUP($B238,'Tillförd energi'!$B$1:$AS$566,MATCH(W$1,'Tillförd energi'!$B$1:$AQ$1,0),FALSE)</f>
        <v>0</v>
      </c>
      <c r="X238">
        <f>VLOOKUP($B238,'Tillförd energi'!$B$1:$AS$566,MATCH(X$1,'Tillförd energi'!$B$1:$AQ$1,0),FALSE)</f>
        <v>0</v>
      </c>
      <c r="Y238">
        <f>VLOOKUP($B238,'Tillförd energi'!$B$1:$AS$566,MATCH(Y$1,'Tillförd energi'!$B$1:$AQ$1,0),FALSE)</f>
        <v>0</v>
      </c>
      <c r="Z238">
        <f>VLOOKUP($B238,'Tillförd energi'!$B$1:$AS$566,MATCH(Z$1,'Tillförd energi'!$B$1:$AQ$1,0),FALSE)</f>
        <v>0</v>
      </c>
      <c r="AA238">
        <f>VLOOKUP($B238,'Tillförd energi'!$B$1:$AS$566,MATCH(AA$1,'Tillförd energi'!$B$1:$AQ$1,0),FALSE)</f>
        <v>0</v>
      </c>
      <c r="AB238">
        <f>VLOOKUP($B238,'Tillförd energi'!$B$1:$AS$566,MATCH(AB$1,'Tillförd energi'!$B$1:$AQ$1,0),FALSE)</f>
        <v>0</v>
      </c>
      <c r="AC238">
        <f>VLOOKUP($B238,'Tillförd energi'!$B$1:$AS$566,MATCH(AC$1,'Tillförd energi'!$B$1:$AQ$1,0),FALSE)</f>
        <v>5.2</v>
      </c>
      <c r="AD238">
        <f>VLOOKUP($B238,'Tillförd energi'!$B$1:$AS$566,MATCH(AD$1,'Tillförd energi'!$B$1:$AQ$1,0),FALSE)</f>
        <v>0</v>
      </c>
      <c r="AE238">
        <f>VLOOKUP($B238,'Tillförd energi'!$B$1:$AS$566,MATCH(AE$1,'Tillförd energi'!$B$1:$AQ$1,0),FALSE)</f>
        <v>0</v>
      </c>
      <c r="AF238">
        <f>VLOOKUP($B238,'Tillförd energi'!$B$1:$AS$566,MATCH(AF$1,'Tillförd energi'!$B$1:$AQ$1,0),FALSE)</f>
        <v>0.77</v>
      </c>
      <c r="AG238">
        <f>IFERROR(VLOOKUP(B238,Miljö!$B$1:$S$476,9,FALSE)/1,0)</f>
        <v>0</v>
      </c>
      <c r="AI238">
        <f t="shared" si="24"/>
        <v>42.39</v>
      </c>
      <c r="AJ238">
        <f t="shared" si="25"/>
        <v>42.39</v>
      </c>
      <c r="AK238">
        <f>IF(ISERROR(1/VLOOKUP($B238,Leveranser!$B$1:$S$500,MATCH("såld värme (gwh)",Leveranser!$B$1:$S$1,0),FALSE)),"",VLOOKUP($B238,Leveranser!$B$1:$S$500,MATCH("såld värme (gwh)",Leveranser!$B$1:$S$1,0),FALSE))</f>
        <v>29.3</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137">
        <f t="shared" si="26"/>
        <v>0.69120075489502242</v>
      </c>
      <c r="AP238" t="str">
        <f>VLOOKUP($B238,Miljövärden!$B$1:$H$446,7,FALSE)</f>
        <v>Ja</v>
      </c>
      <c r="AQ238" t="str">
        <f>VLOOKUP($B238,Miljövärden!$B$1:$H$446,6,FALSE)</f>
        <v>Nej</v>
      </c>
      <c r="AU238">
        <f t="shared" si="27"/>
        <v>0.77</v>
      </c>
      <c r="AV238">
        <f t="shared" si="28"/>
        <v>0</v>
      </c>
      <c r="AW238">
        <f t="shared" si="29"/>
        <v>36.299999999999997</v>
      </c>
      <c r="AX238">
        <f t="shared" si="30"/>
        <v>0</v>
      </c>
      <c r="AZ238">
        <f t="shared" si="31"/>
        <v>36.299999999999997</v>
      </c>
    </row>
    <row r="239" spans="1:52" customFormat="1" x14ac:dyDescent="0.25">
      <c r="A239" s="2" t="s">
        <v>382</v>
      </c>
      <c r="B239" s="2" t="s">
        <v>392</v>
      </c>
      <c r="C239">
        <f>VLOOKUP($B239,'Tillförd energi'!$B$1:$AS$566,MATCH(C$1,'Tillförd energi'!$B$1:$AQ$1,0),FALSE)</f>
        <v>0</v>
      </c>
      <c r="D239">
        <f>VLOOKUP($B239,'Tillförd energi'!$B$1:$AS$566,MATCH(D$1,'Tillförd energi'!$B$1:$AQ$1,0),FALSE)</f>
        <v>1.6</v>
      </c>
      <c r="E239">
        <f>VLOOKUP($B239,'Tillförd energi'!$B$1:$AS$566,MATCH(E$1,'Tillförd energi'!$B$1:$AQ$1,0),FALSE)</f>
        <v>0</v>
      </c>
      <c r="F239">
        <f>VLOOKUP($B239,'Tillförd energi'!$B$1:$AS$566,MATCH(F$1,'Tillförd energi'!$B$1:$AQ$1,0),FALSE)</f>
        <v>0</v>
      </c>
      <c r="G239">
        <f>VLOOKUP($B239,'Tillförd energi'!$B$1:$AS$566,MATCH(G$1,'Tillförd energi'!$B$1:$AQ$1,0),FALSE)</f>
        <v>0</v>
      </c>
      <c r="H239">
        <f>VLOOKUP($B239,'Tillförd energi'!$B$1:$AS$566,MATCH(H$1,'Tillförd energi'!$B$1:$AQ$1,0),FALSE)</f>
        <v>0</v>
      </c>
      <c r="I239">
        <f>VLOOKUP($B239,'Tillförd energi'!$B$1:$AS$566,MATCH(I$1,'Tillförd energi'!$B$1:$AQ$1,0),FALSE)</f>
        <v>0</v>
      </c>
      <c r="J239">
        <f>VLOOKUP($B239,'Tillförd energi'!$B$1:$AS$566,MATCH(J$1,'Tillförd energi'!$B$1:$AQ$1,0),FALSE)</f>
        <v>0</v>
      </c>
      <c r="K239">
        <v>0</v>
      </c>
      <c r="L239">
        <f>VLOOKUP($B239,'Tillförd energi'!$B$1:$AS$566,MATCH(L$1,'Tillförd energi'!$B$1:$AQ$1,0),FALSE)</f>
        <v>0</v>
      </c>
      <c r="M239">
        <f>VLOOKUP($B239,'Tillförd energi'!$B$1:$AS$566,MATCH(M$1,'Tillförd energi'!$B$1:$AQ$1,0),FALSE)</f>
        <v>0</v>
      </c>
      <c r="N239">
        <f>VLOOKUP($B239,'Tillförd energi'!$B$1:$AS$566,MATCH(N$1,'Tillförd energi'!$B$1:$AQ$1,0),FALSE)</f>
        <v>0</v>
      </c>
      <c r="O239">
        <f>VLOOKUP($B239,'Tillförd energi'!$B$1:$AS$566,MATCH(O$1,'Tillförd energi'!$B$1:$AQ$1,0),FALSE)</f>
        <v>0</v>
      </c>
      <c r="P239">
        <f>VLOOKUP($B239,'Tillförd energi'!$B$1:$AS$566,MATCH(P$1,'Tillförd energi'!$B$1:$AQ$1,0),FALSE)</f>
        <v>36.6</v>
      </c>
      <c r="Q239">
        <f>VLOOKUP($B239,'Tillförd energi'!$B$1:$AS$566,MATCH(Q$1,'Tillförd energi'!$B$1:$AQ$1,0),FALSE)</f>
        <v>0</v>
      </c>
      <c r="R239">
        <f>VLOOKUP($B239,'Tillförd energi'!$B$1:$AS$566,MATCH(R$1,'Tillförd energi'!$B$1:$AQ$1,0),FALSE)</f>
        <v>0</v>
      </c>
      <c r="S239">
        <f>VLOOKUP($B239,'Tillförd energi'!$B$1:$AS$566,MATCH(S$1,'Tillförd energi'!$B$1:$AQ$1,0),FALSE)</f>
        <v>0</v>
      </c>
      <c r="T239">
        <f>VLOOKUP($B239,'Tillförd energi'!$B$1:$AS$566,MATCH(T$1,'Tillförd energi'!$B$1:$AQ$1,0),FALSE)</f>
        <v>0</v>
      </c>
      <c r="U239">
        <f>VLOOKUP($B239,'Tillförd energi'!$B$1:$AS$566,MATCH(U$1,'Tillförd energi'!$B$1:$AQ$1,0),FALSE)</f>
        <v>0</v>
      </c>
      <c r="V239">
        <f>VLOOKUP($B239,'Tillförd energi'!$B$1:$AS$566,MATCH(V$1,'Tillförd energi'!$B$1:$AQ$1,0),FALSE)</f>
        <v>0</v>
      </c>
      <c r="W239">
        <f>VLOOKUP($B239,'Tillförd energi'!$B$1:$AS$566,MATCH(W$1,'Tillförd energi'!$B$1:$AQ$1,0),FALSE)</f>
        <v>0</v>
      </c>
      <c r="X239">
        <f>VLOOKUP($B239,'Tillförd energi'!$B$1:$AS$566,MATCH(X$1,'Tillförd energi'!$B$1:$AQ$1,0),FALSE)</f>
        <v>0</v>
      </c>
      <c r="Y239">
        <f>VLOOKUP($B239,'Tillförd energi'!$B$1:$AS$566,MATCH(Y$1,'Tillförd energi'!$B$1:$AQ$1,0),FALSE)</f>
        <v>0</v>
      </c>
      <c r="Z239">
        <f>VLOOKUP($B239,'Tillförd energi'!$B$1:$AS$566,MATCH(Z$1,'Tillförd energi'!$B$1:$AQ$1,0),FALSE)</f>
        <v>0</v>
      </c>
      <c r="AA239">
        <f>VLOOKUP($B239,'Tillförd energi'!$B$1:$AS$566,MATCH(AA$1,'Tillförd energi'!$B$1:$AQ$1,0),FALSE)</f>
        <v>0</v>
      </c>
      <c r="AB239">
        <f>VLOOKUP($B239,'Tillförd energi'!$B$1:$AS$566,MATCH(AB$1,'Tillförd energi'!$B$1:$AQ$1,0),FALSE)</f>
        <v>0</v>
      </c>
      <c r="AC239">
        <f>VLOOKUP($B239,'Tillförd energi'!$B$1:$AS$566,MATCH(AC$1,'Tillförd energi'!$B$1:$AQ$1,0),FALSE)</f>
        <v>7.5</v>
      </c>
      <c r="AD239">
        <f>VLOOKUP($B239,'Tillförd energi'!$B$1:$AS$566,MATCH(AD$1,'Tillförd energi'!$B$1:$AQ$1,0),FALSE)</f>
        <v>0</v>
      </c>
      <c r="AE239">
        <f>VLOOKUP($B239,'Tillförd energi'!$B$1:$AS$566,MATCH(AE$1,'Tillförd energi'!$B$1:$AQ$1,0),FALSE)</f>
        <v>0</v>
      </c>
      <c r="AF239">
        <f>VLOOKUP($B239,'Tillförd energi'!$B$1:$AS$566,MATCH(AF$1,'Tillförd energi'!$B$1:$AQ$1,0),FALSE)</f>
        <v>0.8</v>
      </c>
      <c r="AG239">
        <f>IFERROR(VLOOKUP(B239,Miljö!$B$1:$S$476,9,FALSE)/1,0)</f>
        <v>0</v>
      </c>
      <c r="AI239">
        <f t="shared" si="24"/>
        <v>46.5</v>
      </c>
      <c r="AJ239">
        <f t="shared" si="25"/>
        <v>46.5</v>
      </c>
      <c r="AK239">
        <f>IF(ISERROR(1/VLOOKUP($B239,Leveranser!$B$1:$S$500,MATCH("såld värme (gwh)",Leveranser!$B$1:$S$1,0),FALSE)),"",VLOOKUP($B239,Leveranser!$B$1:$S$500,MATCH("såld värme (gwh)",Leveranser!$B$1:$S$1,0),FALSE))</f>
        <v>34.9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37">
        <f t="shared" si="26"/>
        <v>0.75053763440860211</v>
      </c>
      <c r="AP239" t="str">
        <f>VLOOKUP($B239,Miljövärden!$B$1:$H$446,7,FALSE)</f>
        <v>Ja</v>
      </c>
      <c r="AQ239" t="str">
        <f>VLOOKUP($B239,Miljövärden!$B$1:$H$446,6,FALSE)</f>
        <v>Ja</v>
      </c>
      <c r="AU239">
        <f t="shared" si="27"/>
        <v>0.8</v>
      </c>
      <c r="AV239">
        <f t="shared" si="28"/>
        <v>0</v>
      </c>
      <c r="AW239">
        <f t="shared" si="29"/>
        <v>36.6</v>
      </c>
      <c r="AX239">
        <f t="shared" si="30"/>
        <v>0</v>
      </c>
      <c r="AZ239">
        <f t="shared" si="31"/>
        <v>36.6</v>
      </c>
    </row>
    <row r="240" spans="1:52" customFormat="1" x14ac:dyDescent="0.25">
      <c r="A240" s="2" t="s">
        <v>382</v>
      </c>
      <c r="B240" s="2" t="s">
        <v>393</v>
      </c>
      <c r="C240">
        <f>VLOOKUP($B240,'Tillförd energi'!$B$1:$AS$566,MATCH(C$1,'Tillförd energi'!$B$1:$AQ$1,0),FALSE)</f>
        <v>0</v>
      </c>
      <c r="D240">
        <f>VLOOKUP($B240,'Tillförd energi'!$B$1:$AS$566,MATCH(D$1,'Tillförd energi'!$B$1:$AQ$1,0),FALSE)</f>
        <v>0.46</v>
      </c>
      <c r="E240">
        <f>VLOOKUP($B240,'Tillförd energi'!$B$1:$AS$566,MATCH(E$1,'Tillförd energi'!$B$1:$AQ$1,0),FALSE)</f>
        <v>0</v>
      </c>
      <c r="F240">
        <f>VLOOKUP($B240,'Tillförd energi'!$B$1:$AS$566,MATCH(F$1,'Tillförd energi'!$B$1:$AQ$1,0),FALSE)</f>
        <v>0</v>
      </c>
      <c r="G240">
        <f>VLOOKUP($B240,'Tillförd energi'!$B$1:$AS$566,MATCH(G$1,'Tillförd energi'!$B$1:$AQ$1,0),FALSE)</f>
        <v>0</v>
      </c>
      <c r="H240">
        <f>VLOOKUP($B240,'Tillförd energi'!$B$1:$AS$566,MATCH(H$1,'Tillförd energi'!$B$1:$AQ$1,0),FALSE)</f>
        <v>0</v>
      </c>
      <c r="I240">
        <f>VLOOKUP($B240,'Tillförd energi'!$B$1:$AS$566,MATCH(I$1,'Tillförd energi'!$B$1:$AQ$1,0),FALSE)</f>
        <v>0</v>
      </c>
      <c r="J240">
        <f>VLOOKUP($B240,'Tillförd energi'!$B$1:$AS$566,MATCH(J$1,'Tillförd energi'!$B$1:$AQ$1,0),FALSE)</f>
        <v>0</v>
      </c>
      <c r="K240">
        <v>0</v>
      </c>
      <c r="L240">
        <f>VLOOKUP($B240,'Tillförd energi'!$B$1:$AS$566,MATCH(L$1,'Tillförd energi'!$B$1:$AQ$1,0),FALSE)</f>
        <v>0</v>
      </c>
      <c r="M240">
        <f>VLOOKUP($B240,'Tillförd energi'!$B$1:$AS$566,MATCH(M$1,'Tillförd energi'!$B$1:$AQ$1,0),FALSE)</f>
        <v>11.114000000000001</v>
      </c>
      <c r="N240">
        <f>VLOOKUP($B240,'Tillförd energi'!$B$1:$AS$566,MATCH(N$1,'Tillförd energi'!$B$1:$AQ$1,0),FALSE)</f>
        <v>0</v>
      </c>
      <c r="O240">
        <f>VLOOKUP($B240,'Tillförd energi'!$B$1:$AS$566,MATCH(O$1,'Tillförd energi'!$B$1:$AQ$1,0),FALSE)</f>
        <v>0</v>
      </c>
      <c r="P240">
        <f>VLOOKUP($B240,'Tillförd energi'!$B$1:$AS$566,MATCH(P$1,'Tillförd energi'!$B$1:$AQ$1,0),FALSE)</f>
        <v>11.13</v>
      </c>
      <c r="Q240">
        <f>VLOOKUP($B240,'Tillförd energi'!$B$1:$AS$566,MATCH(Q$1,'Tillförd energi'!$B$1:$AQ$1,0),FALSE)</f>
        <v>0</v>
      </c>
      <c r="R240">
        <f>VLOOKUP($B240,'Tillförd energi'!$B$1:$AS$566,MATCH(R$1,'Tillförd energi'!$B$1:$AQ$1,0),FALSE)</f>
        <v>0</v>
      </c>
      <c r="S240">
        <f>VLOOKUP($B240,'Tillförd energi'!$B$1:$AS$566,MATCH(S$1,'Tillförd energi'!$B$1:$AQ$1,0),FALSE)</f>
        <v>0</v>
      </c>
      <c r="T240">
        <f>VLOOKUP($B240,'Tillförd energi'!$B$1:$AS$566,MATCH(T$1,'Tillförd energi'!$B$1:$AQ$1,0),FALSE)</f>
        <v>0</v>
      </c>
      <c r="U240">
        <f>VLOOKUP($B240,'Tillförd energi'!$B$1:$AS$566,MATCH(U$1,'Tillförd energi'!$B$1:$AQ$1,0),FALSE)</f>
        <v>0</v>
      </c>
      <c r="V240">
        <f>VLOOKUP($B240,'Tillförd energi'!$B$1:$AS$566,MATCH(V$1,'Tillförd energi'!$B$1:$AQ$1,0),FALSE)</f>
        <v>0</v>
      </c>
      <c r="W240">
        <f>VLOOKUP($B240,'Tillförd energi'!$B$1:$AS$566,MATCH(W$1,'Tillförd energi'!$B$1:$AQ$1,0),FALSE)</f>
        <v>0</v>
      </c>
      <c r="X240">
        <f>VLOOKUP($B240,'Tillförd energi'!$B$1:$AS$566,MATCH(X$1,'Tillförd energi'!$B$1:$AQ$1,0),FALSE)</f>
        <v>0</v>
      </c>
      <c r="Y240">
        <f>VLOOKUP($B240,'Tillförd energi'!$B$1:$AS$566,MATCH(Y$1,'Tillförd energi'!$B$1:$AQ$1,0),FALSE)</f>
        <v>0</v>
      </c>
      <c r="Z240">
        <f>VLOOKUP($B240,'Tillförd energi'!$B$1:$AS$566,MATCH(Z$1,'Tillförd energi'!$B$1:$AQ$1,0),FALSE)</f>
        <v>0</v>
      </c>
      <c r="AA240">
        <f>VLOOKUP($B240,'Tillförd energi'!$B$1:$AS$566,MATCH(AA$1,'Tillförd energi'!$B$1:$AQ$1,0),FALSE)</f>
        <v>0</v>
      </c>
      <c r="AB240">
        <f>VLOOKUP($B240,'Tillförd energi'!$B$1:$AS$566,MATCH(AB$1,'Tillförd energi'!$B$1:$AQ$1,0),FALSE)</f>
        <v>0</v>
      </c>
      <c r="AC240">
        <f>VLOOKUP($B240,'Tillförd energi'!$B$1:$AS$566,MATCH(AC$1,'Tillförd energi'!$B$1:$AQ$1,0),FALSE)</f>
        <v>0</v>
      </c>
      <c r="AD240">
        <f>VLOOKUP($B240,'Tillförd energi'!$B$1:$AS$566,MATCH(AD$1,'Tillförd energi'!$B$1:$AQ$1,0),FALSE)</f>
        <v>0</v>
      </c>
      <c r="AE240">
        <f>VLOOKUP($B240,'Tillförd energi'!$B$1:$AS$566,MATCH(AE$1,'Tillförd energi'!$B$1:$AQ$1,0),FALSE)</f>
        <v>0</v>
      </c>
      <c r="AF240">
        <f>VLOOKUP($B240,'Tillförd energi'!$B$1:$AS$566,MATCH(AF$1,'Tillförd energi'!$B$1:$AQ$1,0),FALSE)</f>
        <v>0.83399999999999996</v>
      </c>
      <c r="AG240">
        <f>IFERROR(VLOOKUP(B240,Miljö!$B$1:$S$476,9,FALSE)/1,0)</f>
        <v>0</v>
      </c>
      <c r="AI240">
        <f t="shared" si="24"/>
        <v>23.538</v>
      </c>
      <c r="AJ240">
        <f t="shared" si="25"/>
        <v>23.538</v>
      </c>
      <c r="AK240">
        <f>IF(ISERROR(1/VLOOKUP($B240,Leveranser!$B$1:$S$500,MATCH("såld värme (gwh)",Leveranser!$B$1:$S$1,0),FALSE)),"",VLOOKUP($B240,Leveranser!$B$1:$S$500,MATCH("såld värme (gwh)",Leveranser!$B$1:$S$1,0),FALSE))</f>
        <v>17.041</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37">
        <f t="shared" si="26"/>
        <v>0.72397824793950205</v>
      </c>
      <c r="AP240" t="str">
        <f>VLOOKUP($B240,Miljövärden!$B$1:$H$446,7,FALSE)</f>
        <v>Ja</v>
      </c>
      <c r="AQ240" t="str">
        <f>VLOOKUP($B240,Miljövärden!$B$1:$H$446,6,FALSE)</f>
        <v>Nej</v>
      </c>
      <c r="AU240">
        <f t="shared" si="27"/>
        <v>0.83399999999999996</v>
      </c>
      <c r="AV240">
        <f t="shared" si="28"/>
        <v>0</v>
      </c>
      <c r="AW240">
        <f t="shared" si="29"/>
        <v>22.244</v>
      </c>
      <c r="AX240">
        <f t="shared" si="30"/>
        <v>0</v>
      </c>
      <c r="AZ240">
        <f t="shared" si="31"/>
        <v>22.244</v>
      </c>
    </row>
    <row r="241" spans="1:52" customFormat="1" x14ac:dyDescent="0.25">
      <c r="A241" s="2" t="s">
        <v>382</v>
      </c>
      <c r="B241" s="2" t="s">
        <v>394</v>
      </c>
      <c r="C241">
        <f>VLOOKUP($B241,'Tillförd energi'!$B$1:$AS$566,MATCH(C$1,'Tillförd energi'!$B$1:$AQ$1,0),FALSE)</f>
        <v>0</v>
      </c>
      <c r="D241">
        <f>VLOOKUP($B241,'Tillförd energi'!$B$1:$AS$566,MATCH(D$1,'Tillförd energi'!$B$1:$AQ$1,0),FALSE)</f>
        <v>0.3</v>
      </c>
      <c r="E241">
        <f>VLOOKUP($B241,'Tillförd energi'!$B$1:$AS$566,MATCH(E$1,'Tillförd energi'!$B$1:$AQ$1,0),FALSE)</f>
        <v>0</v>
      </c>
      <c r="F241">
        <f>VLOOKUP($B241,'Tillförd energi'!$B$1:$AS$566,MATCH(F$1,'Tillförd energi'!$B$1:$AQ$1,0),FALSE)</f>
        <v>0</v>
      </c>
      <c r="G241">
        <f>VLOOKUP($B241,'Tillförd energi'!$B$1:$AS$566,MATCH(G$1,'Tillförd energi'!$B$1:$AQ$1,0),FALSE)</f>
        <v>0</v>
      </c>
      <c r="H241">
        <f>VLOOKUP($B241,'Tillförd energi'!$B$1:$AS$566,MATCH(H$1,'Tillförd energi'!$B$1:$AQ$1,0),FALSE)</f>
        <v>0</v>
      </c>
      <c r="I241">
        <f>VLOOKUP($B241,'Tillförd energi'!$B$1:$AS$566,MATCH(I$1,'Tillförd energi'!$B$1:$AQ$1,0),FALSE)</f>
        <v>0</v>
      </c>
      <c r="J241">
        <f>VLOOKUP($B241,'Tillförd energi'!$B$1:$AS$566,MATCH(J$1,'Tillförd energi'!$B$1:$AQ$1,0),FALSE)</f>
        <v>0</v>
      </c>
      <c r="K241">
        <v>0</v>
      </c>
      <c r="L241">
        <f>VLOOKUP($B241,'Tillförd energi'!$B$1:$AS$566,MATCH(L$1,'Tillförd energi'!$B$1:$AQ$1,0),FALSE)</f>
        <v>0</v>
      </c>
      <c r="M241">
        <f>VLOOKUP($B241,'Tillförd energi'!$B$1:$AS$566,MATCH(M$1,'Tillförd energi'!$B$1:$AQ$1,0),FALSE)</f>
        <v>1.8</v>
      </c>
      <c r="N241">
        <f>VLOOKUP($B241,'Tillförd energi'!$B$1:$AS$566,MATCH(N$1,'Tillförd energi'!$B$1:$AQ$1,0),FALSE)</f>
        <v>0</v>
      </c>
      <c r="O241">
        <f>VLOOKUP($B241,'Tillförd energi'!$B$1:$AS$566,MATCH(O$1,'Tillförd energi'!$B$1:$AQ$1,0),FALSE)</f>
        <v>2.5</v>
      </c>
      <c r="P241">
        <f>VLOOKUP($B241,'Tillförd energi'!$B$1:$AS$566,MATCH(P$1,'Tillförd energi'!$B$1:$AQ$1,0),FALSE)</f>
        <v>18.5</v>
      </c>
      <c r="Q241">
        <f>VLOOKUP($B241,'Tillförd energi'!$B$1:$AS$566,MATCH(Q$1,'Tillförd energi'!$B$1:$AQ$1,0),FALSE)</f>
        <v>0</v>
      </c>
      <c r="R241">
        <f>VLOOKUP($B241,'Tillförd energi'!$B$1:$AS$566,MATCH(R$1,'Tillförd energi'!$B$1:$AQ$1,0),FALSE)</f>
        <v>0</v>
      </c>
      <c r="S241">
        <f>VLOOKUP($B241,'Tillförd energi'!$B$1:$AS$566,MATCH(S$1,'Tillförd energi'!$B$1:$AQ$1,0),FALSE)</f>
        <v>0</v>
      </c>
      <c r="T241">
        <f>VLOOKUP($B241,'Tillförd energi'!$B$1:$AS$566,MATCH(T$1,'Tillförd energi'!$B$1:$AQ$1,0),FALSE)</f>
        <v>0</v>
      </c>
      <c r="U241">
        <f>VLOOKUP($B241,'Tillförd energi'!$B$1:$AS$566,MATCH(U$1,'Tillförd energi'!$B$1:$AQ$1,0),FALSE)</f>
        <v>0</v>
      </c>
      <c r="V241">
        <f>VLOOKUP($B241,'Tillförd energi'!$B$1:$AS$566,MATCH(V$1,'Tillförd energi'!$B$1:$AQ$1,0),FALSE)</f>
        <v>0</v>
      </c>
      <c r="W241">
        <f>VLOOKUP($B241,'Tillförd energi'!$B$1:$AS$566,MATCH(W$1,'Tillförd energi'!$B$1:$AQ$1,0),FALSE)</f>
        <v>0</v>
      </c>
      <c r="X241">
        <f>VLOOKUP($B241,'Tillförd energi'!$B$1:$AS$566,MATCH(X$1,'Tillförd energi'!$B$1:$AQ$1,0),FALSE)</f>
        <v>0</v>
      </c>
      <c r="Y241">
        <f>VLOOKUP($B241,'Tillförd energi'!$B$1:$AS$566,MATCH(Y$1,'Tillförd energi'!$B$1:$AQ$1,0),FALSE)</f>
        <v>0</v>
      </c>
      <c r="Z241">
        <f>VLOOKUP($B241,'Tillförd energi'!$B$1:$AS$566,MATCH(Z$1,'Tillförd energi'!$B$1:$AQ$1,0),FALSE)</f>
        <v>0</v>
      </c>
      <c r="AA241">
        <f>VLOOKUP($B241,'Tillförd energi'!$B$1:$AS$566,MATCH(AA$1,'Tillförd energi'!$B$1:$AQ$1,0),FALSE)</f>
        <v>0</v>
      </c>
      <c r="AB241">
        <f>VLOOKUP($B241,'Tillförd energi'!$B$1:$AS$566,MATCH(AB$1,'Tillförd energi'!$B$1:$AQ$1,0),FALSE)</f>
        <v>0</v>
      </c>
      <c r="AC241">
        <f>VLOOKUP($B241,'Tillförd energi'!$B$1:$AS$566,MATCH(AC$1,'Tillförd energi'!$B$1:$AQ$1,0),FALSE)</f>
        <v>5.4</v>
      </c>
      <c r="AD241">
        <f>VLOOKUP($B241,'Tillförd energi'!$B$1:$AS$566,MATCH(AD$1,'Tillförd energi'!$B$1:$AQ$1,0),FALSE)</f>
        <v>0</v>
      </c>
      <c r="AE241">
        <f>VLOOKUP($B241,'Tillförd energi'!$B$1:$AS$566,MATCH(AE$1,'Tillförd energi'!$B$1:$AQ$1,0),FALSE)</f>
        <v>0</v>
      </c>
      <c r="AF241">
        <f>VLOOKUP($B241,'Tillförd energi'!$B$1:$AS$566,MATCH(AF$1,'Tillförd energi'!$B$1:$AQ$1,0),FALSE)</f>
        <v>0.6</v>
      </c>
      <c r="AG241">
        <f>IFERROR(VLOOKUP(B241,Miljö!$B$1:$S$476,9,FALSE)/1,0)</f>
        <v>0</v>
      </c>
      <c r="AI241">
        <f t="shared" si="24"/>
        <v>29.1</v>
      </c>
      <c r="AJ241">
        <f t="shared" si="25"/>
        <v>29.1</v>
      </c>
      <c r="AK241">
        <f>IF(ISERROR(1/VLOOKUP($B241,Leveranser!$B$1:$S$500,MATCH("såld värme (gwh)",Leveranser!$B$1:$S$1,0),FALSE)),"",VLOOKUP($B241,Leveranser!$B$1:$S$500,MATCH("såld värme (gwh)",Leveranser!$B$1:$S$1,0),FALSE))</f>
        <v>21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37">
        <f t="shared" si="26"/>
        <v>0.72164948453608246</v>
      </c>
      <c r="AP241" t="str">
        <f>VLOOKUP($B241,Miljövärden!$B$1:$H$446,7,FALSE)</f>
        <v>Ja</v>
      </c>
      <c r="AQ241" t="str">
        <f>VLOOKUP($B241,Miljövärden!$B$1:$H$446,6,FALSE)</f>
        <v>Ja</v>
      </c>
      <c r="AU241">
        <f t="shared" si="27"/>
        <v>0.6</v>
      </c>
      <c r="AV241">
        <f t="shared" si="28"/>
        <v>0</v>
      </c>
      <c r="AW241">
        <f t="shared" si="29"/>
        <v>22.8</v>
      </c>
      <c r="AX241">
        <f t="shared" si="30"/>
        <v>0</v>
      </c>
      <c r="AZ241">
        <f t="shared" si="31"/>
        <v>22.8</v>
      </c>
    </row>
    <row r="242" spans="1:52" customFormat="1" x14ac:dyDescent="0.25">
      <c r="A242" s="2" t="s">
        <v>382</v>
      </c>
      <c r="B242" s="2" t="s">
        <v>395</v>
      </c>
      <c r="C242">
        <f>VLOOKUP($B242,'Tillförd energi'!$B$1:$AS$566,MATCH(C$1,'Tillförd energi'!$B$1:$AQ$1,0),FALSE)</f>
        <v>0</v>
      </c>
      <c r="D242">
        <f>VLOOKUP($B242,'Tillförd energi'!$B$1:$AS$566,MATCH(D$1,'Tillförd energi'!$B$1:$AQ$1,0),FALSE)</f>
        <v>0.81</v>
      </c>
      <c r="E242">
        <f>VLOOKUP($B242,'Tillförd energi'!$B$1:$AS$566,MATCH(E$1,'Tillförd energi'!$B$1:$AQ$1,0),FALSE)</f>
        <v>0</v>
      </c>
      <c r="F242">
        <f>VLOOKUP($B242,'Tillförd energi'!$B$1:$AS$566,MATCH(F$1,'Tillförd energi'!$B$1:$AQ$1,0),FALSE)</f>
        <v>0</v>
      </c>
      <c r="G242">
        <f>VLOOKUP($B242,'Tillförd energi'!$B$1:$AS$566,MATCH(G$1,'Tillförd energi'!$B$1:$AQ$1,0),FALSE)</f>
        <v>0</v>
      </c>
      <c r="H242">
        <f>VLOOKUP($B242,'Tillförd energi'!$B$1:$AS$566,MATCH(H$1,'Tillförd energi'!$B$1:$AQ$1,0),FALSE)</f>
        <v>0</v>
      </c>
      <c r="I242">
        <f>VLOOKUP($B242,'Tillförd energi'!$B$1:$AS$566,MATCH(I$1,'Tillförd energi'!$B$1:$AQ$1,0),FALSE)</f>
        <v>0</v>
      </c>
      <c r="J242">
        <f>VLOOKUP($B242,'Tillförd energi'!$B$1:$AS$566,MATCH(J$1,'Tillförd energi'!$B$1:$AQ$1,0),FALSE)</f>
        <v>0</v>
      </c>
      <c r="K242">
        <v>0</v>
      </c>
      <c r="L242">
        <f>VLOOKUP($B242,'Tillförd energi'!$B$1:$AS$566,MATCH(L$1,'Tillförd energi'!$B$1:$AQ$1,0),FALSE)</f>
        <v>0</v>
      </c>
      <c r="M242">
        <f>VLOOKUP($B242,'Tillförd energi'!$B$1:$AS$566,MATCH(M$1,'Tillförd energi'!$B$1:$AQ$1,0),FALSE)</f>
        <v>16.5</v>
      </c>
      <c r="N242">
        <f>VLOOKUP($B242,'Tillförd energi'!$B$1:$AS$566,MATCH(N$1,'Tillförd energi'!$B$1:$AQ$1,0),FALSE)</f>
        <v>3.4</v>
      </c>
      <c r="O242">
        <f>VLOOKUP($B242,'Tillförd energi'!$B$1:$AS$566,MATCH(O$1,'Tillförd energi'!$B$1:$AQ$1,0),FALSE)</f>
        <v>0</v>
      </c>
      <c r="P242">
        <f>VLOOKUP($B242,'Tillförd energi'!$B$1:$AS$566,MATCH(P$1,'Tillförd energi'!$B$1:$AQ$1,0),FALSE)</f>
        <v>9.3000000000000007</v>
      </c>
      <c r="Q242">
        <f>VLOOKUP($B242,'Tillförd energi'!$B$1:$AS$566,MATCH(Q$1,'Tillförd energi'!$B$1:$AQ$1,0),FALSE)</f>
        <v>5.7</v>
      </c>
      <c r="R242">
        <f>VLOOKUP($B242,'Tillförd energi'!$B$1:$AS$566,MATCH(R$1,'Tillförd energi'!$B$1:$AQ$1,0),FALSE)</f>
        <v>0</v>
      </c>
      <c r="S242">
        <f>VLOOKUP($B242,'Tillförd energi'!$B$1:$AS$566,MATCH(S$1,'Tillförd energi'!$B$1:$AQ$1,0),FALSE)</f>
        <v>0</v>
      </c>
      <c r="T242">
        <f>VLOOKUP($B242,'Tillförd energi'!$B$1:$AS$566,MATCH(T$1,'Tillförd energi'!$B$1:$AQ$1,0),FALSE)</f>
        <v>0</v>
      </c>
      <c r="U242">
        <f>VLOOKUP($B242,'Tillförd energi'!$B$1:$AS$566,MATCH(U$1,'Tillförd energi'!$B$1:$AQ$1,0),FALSE)</f>
        <v>0</v>
      </c>
      <c r="V242">
        <f>VLOOKUP($B242,'Tillförd energi'!$B$1:$AS$566,MATCH(V$1,'Tillförd energi'!$B$1:$AQ$1,0),FALSE)</f>
        <v>0</v>
      </c>
      <c r="W242">
        <f>VLOOKUP($B242,'Tillförd energi'!$B$1:$AS$566,MATCH(W$1,'Tillförd energi'!$B$1:$AQ$1,0),FALSE)</f>
        <v>0</v>
      </c>
      <c r="X242">
        <f>VLOOKUP($B242,'Tillförd energi'!$B$1:$AS$566,MATCH(X$1,'Tillförd energi'!$B$1:$AQ$1,0),FALSE)</f>
        <v>0</v>
      </c>
      <c r="Y242">
        <f>VLOOKUP($B242,'Tillförd energi'!$B$1:$AS$566,MATCH(Y$1,'Tillförd energi'!$B$1:$AQ$1,0),FALSE)</f>
        <v>0</v>
      </c>
      <c r="Z242">
        <f>VLOOKUP($B242,'Tillförd energi'!$B$1:$AS$566,MATCH(Z$1,'Tillförd energi'!$B$1:$AQ$1,0),FALSE)</f>
        <v>0</v>
      </c>
      <c r="AA242">
        <f>VLOOKUP($B242,'Tillförd energi'!$B$1:$AS$566,MATCH(AA$1,'Tillförd energi'!$B$1:$AQ$1,0),FALSE)</f>
        <v>0</v>
      </c>
      <c r="AB242">
        <f>VLOOKUP($B242,'Tillförd energi'!$B$1:$AS$566,MATCH(AB$1,'Tillförd energi'!$B$1:$AQ$1,0),FALSE)</f>
        <v>0</v>
      </c>
      <c r="AC242">
        <f>VLOOKUP($B242,'Tillförd energi'!$B$1:$AS$566,MATCH(AC$1,'Tillförd energi'!$B$1:$AQ$1,0),FALSE)</f>
        <v>0</v>
      </c>
      <c r="AD242">
        <f>VLOOKUP($B242,'Tillförd energi'!$B$1:$AS$566,MATCH(AD$1,'Tillförd energi'!$B$1:$AQ$1,0),FALSE)</f>
        <v>0</v>
      </c>
      <c r="AE242">
        <f>VLOOKUP($B242,'Tillförd energi'!$B$1:$AS$566,MATCH(AE$1,'Tillförd energi'!$B$1:$AQ$1,0),FALSE)</f>
        <v>0</v>
      </c>
      <c r="AF242">
        <f>VLOOKUP($B242,'Tillförd energi'!$B$1:$AS$566,MATCH(AF$1,'Tillförd energi'!$B$1:$AQ$1,0),FALSE)</f>
        <v>1.071</v>
      </c>
      <c r="AG242">
        <f>IFERROR(VLOOKUP(B242,Miljö!$B$1:$S$476,9,FALSE)/1,0)</f>
        <v>0</v>
      </c>
      <c r="AI242">
        <f t="shared" si="24"/>
        <v>36.780999999999999</v>
      </c>
      <c r="AJ242">
        <f t="shared" si="25"/>
        <v>36.780999999999999</v>
      </c>
      <c r="AK242">
        <f>IF(ISERROR(1/VLOOKUP($B242,Leveranser!$B$1:$S$500,MATCH("såld värme (gwh)",Leveranser!$B$1:$S$1,0),FALSE)),"",VLOOKUP($B242,Leveranser!$B$1:$S$500,MATCH("såld värme (gwh)",Leveranser!$B$1:$S$1,0),FALSE))</f>
        <v>35.700000000000003</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37">
        <f t="shared" si="26"/>
        <v>0.97060982572523868</v>
      </c>
      <c r="AP242" t="str">
        <f>VLOOKUP($B242,Miljövärden!$B$1:$H$446,7,FALSE)</f>
        <v>Ja</v>
      </c>
      <c r="AQ242" t="str">
        <f>VLOOKUP($B242,Miljövärden!$B$1:$H$446,6,FALSE)</f>
        <v>Nej</v>
      </c>
      <c r="AU242">
        <f t="shared" si="27"/>
        <v>1.071</v>
      </c>
      <c r="AV242">
        <f t="shared" si="28"/>
        <v>0</v>
      </c>
      <c r="AW242">
        <f t="shared" si="29"/>
        <v>34.9</v>
      </c>
      <c r="AX242">
        <f t="shared" si="30"/>
        <v>0</v>
      </c>
      <c r="AZ242">
        <f t="shared" si="31"/>
        <v>34.9</v>
      </c>
    </row>
    <row r="243" spans="1:52" customFormat="1" x14ac:dyDescent="0.25">
      <c r="A243" s="2" t="s">
        <v>396</v>
      </c>
      <c r="B243" s="2" t="s">
        <v>397</v>
      </c>
      <c r="C243">
        <f>VLOOKUP($B243,'Tillförd energi'!$B$1:$AS$566,MATCH(C$1,'Tillförd energi'!$B$1:$AQ$1,0),FALSE)</f>
        <v>0</v>
      </c>
      <c r="D243">
        <f>VLOOKUP($B243,'Tillförd energi'!$B$1:$AS$566,MATCH(D$1,'Tillförd energi'!$B$1:$AQ$1,0),FALSE)</f>
        <v>0.26</v>
      </c>
      <c r="E243">
        <f>VLOOKUP($B243,'Tillförd energi'!$B$1:$AS$566,MATCH(E$1,'Tillförd energi'!$B$1:$AQ$1,0),FALSE)</f>
        <v>0</v>
      </c>
      <c r="F243">
        <f>VLOOKUP($B243,'Tillförd energi'!$B$1:$AS$566,MATCH(F$1,'Tillförd energi'!$B$1:$AQ$1,0),FALSE)</f>
        <v>0</v>
      </c>
      <c r="G243">
        <f>VLOOKUP($B243,'Tillförd energi'!$B$1:$AS$566,MATCH(G$1,'Tillförd energi'!$B$1:$AQ$1,0),FALSE)</f>
        <v>0</v>
      </c>
      <c r="H243">
        <f>VLOOKUP($B243,'Tillförd energi'!$B$1:$AS$566,MATCH(H$1,'Tillförd energi'!$B$1:$AQ$1,0),FALSE)</f>
        <v>0</v>
      </c>
      <c r="I243">
        <f>VLOOKUP($B243,'Tillförd energi'!$B$1:$AS$566,MATCH(I$1,'Tillförd energi'!$B$1:$AQ$1,0),FALSE)</f>
        <v>0</v>
      </c>
      <c r="J243">
        <f>VLOOKUP($B243,'Tillförd energi'!$B$1:$AS$566,MATCH(J$1,'Tillförd energi'!$B$1:$AQ$1,0),FALSE)</f>
        <v>0</v>
      </c>
      <c r="K243">
        <v>0</v>
      </c>
      <c r="L243">
        <f>VLOOKUP($B243,'Tillförd energi'!$B$1:$AS$566,MATCH(L$1,'Tillförd energi'!$B$1:$AQ$1,0),FALSE)</f>
        <v>0</v>
      </c>
      <c r="M243">
        <f>VLOOKUP($B243,'Tillförd energi'!$B$1:$AS$566,MATCH(M$1,'Tillförd energi'!$B$1:$AQ$1,0),FALSE)</f>
        <v>5.0999999999999996</v>
      </c>
      <c r="N243">
        <f>VLOOKUP($B243,'Tillförd energi'!$B$1:$AS$566,MATCH(N$1,'Tillförd energi'!$B$1:$AQ$1,0),FALSE)</f>
        <v>0</v>
      </c>
      <c r="O243">
        <f>VLOOKUP($B243,'Tillförd energi'!$B$1:$AS$566,MATCH(O$1,'Tillförd energi'!$B$1:$AQ$1,0),FALSE)</f>
        <v>0</v>
      </c>
      <c r="P243">
        <f>VLOOKUP($B243,'Tillförd energi'!$B$1:$AS$566,MATCH(P$1,'Tillförd energi'!$B$1:$AQ$1,0),FALSE)</f>
        <v>11.8</v>
      </c>
      <c r="Q243">
        <f>VLOOKUP($B243,'Tillförd energi'!$B$1:$AS$566,MATCH(Q$1,'Tillförd energi'!$B$1:$AQ$1,0),FALSE)</f>
        <v>0</v>
      </c>
      <c r="R243">
        <f>VLOOKUP($B243,'Tillförd energi'!$B$1:$AS$566,MATCH(R$1,'Tillförd energi'!$B$1:$AQ$1,0),FALSE)</f>
        <v>1.9</v>
      </c>
      <c r="S243">
        <f>VLOOKUP($B243,'Tillförd energi'!$B$1:$AS$566,MATCH(S$1,'Tillförd energi'!$B$1:$AQ$1,0),FALSE)</f>
        <v>0</v>
      </c>
      <c r="T243">
        <f>VLOOKUP($B243,'Tillförd energi'!$B$1:$AS$566,MATCH(T$1,'Tillförd energi'!$B$1:$AQ$1,0),FALSE)</f>
        <v>0</v>
      </c>
      <c r="U243">
        <f>VLOOKUP($B243,'Tillförd energi'!$B$1:$AS$566,MATCH(U$1,'Tillförd energi'!$B$1:$AQ$1,0),FALSE)</f>
        <v>0</v>
      </c>
      <c r="V243">
        <f>VLOOKUP($B243,'Tillförd energi'!$B$1:$AS$566,MATCH(V$1,'Tillförd energi'!$B$1:$AQ$1,0),FALSE)</f>
        <v>0</v>
      </c>
      <c r="W243">
        <f>VLOOKUP($B243,'Tillförd energi'!$B$1:$AS$566,MATCH(W$1,'Tillförd energi'!$B$1:$AQ$1,0),FALSE)</f>
        <v>0</v>
      </c>
      <c r="X243">
        <f>VLOOKUP($B243,'Tillförd energi'!$B$1:$AS$566,MATCH(X$1,'Tillförd energi'!$B$1:$AQ$1,0),FALSE)</f>
        <v>0</v>
      </c>
      <c r="Y243">
        <f>VLOOKUP($B243,'Tillförd energi'!$B$1:$AS$566,MATCH(Y$1,'Tillförd energi'!$B$1:$AQ$1,0),FALSE)</f>
        <v>0</v>
      </c>
      <c r="Z243">
        <f>VLOOKUP($B243,'Tillförd energi'!$B$1:$AS$566,MATCH(Z$1,'Tillförd energi'!$B$1:$AQ$1,0),FALSE)</f>
        <v>0</v>
      </c>
      <c r="AA243">
        <f>VLOOKUP($B243,'Tillförd energi'!$B$1:$AS$566,MATCH(AA$1,'Tillförd energi'!$B$1:$AQ$1,0),FALSE)</f>
        <v>0</v>
      </c>
      <c r="AB243">
        <f>VLOOKUP($B243,'Tillförd energi'!$B$1:$AS$566,MATCH(AB$1,'Tillförd energi'!$B$1:$AQ$1,0),FALSE)</f>
        <v>0</v>
      </c>
      <c r="AC243">
        <f>VLOOKUP($B243,'Tillförd energi'!$B$1:$AS$566,MATCH(AC$1,'Tillförd energi'!$B$1:$AQ$1,0),FALSE)</f>
        <v>0</v>
      </c>
      <c r="AD243">
        <f>VLOOKUP($B243,'Tillförd energi'!$B$1:$AS$566,MATCH(AD$1,'Tillförd energi'!$B$1:$AQ$1,0),FALSE)</f>
        <v>0</v>
      </c>
      <c r="AE243">
        <f>VLOOKUP($B243,'Tillförd energi'!$B$1:$AS$566,MATCH(AE$1,'Tillförd energi'!$B$1:$AQ$1,0),FALSE)</f>
        <v>0</v>
      </c>
      <c r="AF243">
        <f>VLOOKUP($B243,'Tillförd energi'!$B$1:$AS$566,MATCH(AF$1,'Tillförd energi'!$B$1:$AQ$1,0),FALSE)</f>
        <v>0.41</v>
      </c>
      <c r="AG243">
        <f>IFERROR(VLOOKUP(B243,Miljö!$B$1:$S$476,9,FALSE)/1,0)</f>
        <v>0</v>
      </c>
      <c r="AI243">
        <f t="shared" si="24"/>
        <v>19.47</v>
      </c>
      <c r="AJ243">
        <f t="shared" si="25"/>
        <v>19.47</v>
      </c>
      <c r="AK243">
        <f>IF(ISERROR(1/VLOOKUP($B243,Leveranser!$B$1:$S$500,MATCH("såld värme (gwh)",Leveranser!$B$1:$S$1,0),FALSE)),"",VLOOKUP($B243,Leveranser!$B$1:$S$500,MATCH("såld värme (gwh)",Leveranser!$B$1:$S$1,0),FALSE))</f>
        <v>12.2</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37">
        <f t="shared" si="26"/>
        <v>0.62660503338469442</v>
      </c>
      <c r="AP243" t="str">
        <f>VLOOKUP($B243,Miljövärden!$B$1:$H$446,7,FALSE)</f>
        <v>Ja</v>
      </c>
      <c r="AQ243" t="str">
        <f>VLOOKUP($B243,Miljövärden!$B$1:$H$446,6,FALSE)</f>
        <v>Ja</v>
      </c>
      <c r="AU243">
        <f t="shared" si="27"/>
        <v>0.41</v>
      </c>
      <c r="AV243">
        <f t="shared" si="28"/>
        <v>0</v>
      </c>
      <c r="AW243">
        <f t="shared" si="29"/>
        <v>16.899999999999999</v>
      </c>
      <c r="AX243">
        <f t="shared" si="30"/>
        <v>1.9</v>
      </c>
      <c r="AZ243">
        <f t="shared" si="31"/>
        <v>18.799999999999997</v>
      </c>
    </row>
    <row r="244" spans="1:52" customFormat="1" x14ac:dyDescent="0.25">
      <c r="A244" s="2" t="s">
        <v>396</v>
      </c>
      <c r="B244" s="2" t="s">
        <v>398</v>
      </c>
      <c r="C244">
        <f>VLOOKUP($B244,'Tillförd energi'!$B$1:$AS$566,MATCH(C$1,'Tillförd energi'!$B$1:$AQ$1,0),FALSE)</f>
        <v>0</v>
      </c>
      <c r="D244">
        <f>VLOOKUP($B244,'Tillförd energi'!$B$1:$AS$566,MATCH(D$1,'Tillförd energi'!$B$1:$AQ$1,0),FALSE)</f>
        <v>0.98</v>
      </c>
      <c r="E244">
        <f>VLOOKUP($B244,'Tillförd energi'!$B$1:$AS$566,MATCH(E$1,'Tillförd energi'!$B$1:$AQ$1,0),FALSE)</f>
        <v>0</v>
      </c>
      <c r="F244">
        <f>VLOOKUP($B244,'Tillförd energi'!$B$1:$AS$566,MATCH(F$1,'Tillförd energi'!$B$1:$AQ$1,0),FALSE)</f>
        <v>0</v>
      </c>
      <c r="G244">
        <f>VLOOKUP($B244,'Tillförd energi'!$B$1:$AS$566,MATCH(G$1,'Tillförd energi'!$B$1:$AQ$1,0),FALSE)</f>
        <v>0</v>
      </c>
      <c r="H244">
        <f>VLOOKUP($B244,'Tillförd energi'!$B$1:$AS$566,MATCH(H$1,'Tillförd energi'!$B$1:$AQ$1,0),FALSE)</f>
        <v>0</v>
      </c>
      <c r="I244">
        <f>VLOOKUP($B244,'Tillförd energi'!$B$1:$AS$566,MATCH(I$1,'Tillförd energi'!$B$1:$AQ$1,0),FALSE)</f>
        <v>0</v>
      </c>
      <c r="J244">
        <f>VLOOKUP($B244,'Tillförd energi'!$B$1:$AS$566,MATCH(J$1,'Tillförd energi'!$B$1:$AQ$1,0),FALSE)</f>
        <v>0</v>
      </c>
      <c r="K244">
        <v>0</v>
      </c>
      <c r="L244">
        <f>VLOOKUP($B244,'Tillförd energi'!$B$1:$AS$566,MATCH(L$1,'Tillförd energi'!$B$1:$AQ$1,0),FALSE)</f>
        <v>0</v>
      </c>
      <c r="M244">
        <f>VLOOKUP($B244,'Tillförd energi'!$B$1:$AS$566,MATCH(M$1,'Tillförd energi'!$B$1:$AQ$1,0),FALSE)</f>
        <v>22.7</v>
      </c>
      <c r="N244">
        <f>VLOOKUP($B244,'Tillförd energi'!$B$1:$AS$566,MATCH(N$1,'Tillförd energi'!$B$1:$AQ$1,0),FALSE)</f>
        <v>22.7</v>
      </c>
      <c r="O244">
        <f>VLOOKUP($B244,'Tillförd energi'!$B$1:$AS$566,MATCH(O$1,'Tillförd energi'!$B$1:$AQ$1,0),FALSE)</f>
        <v>0</v>
      </c>
      <c r="P244">
        <f>VLOOKUP($B244,'Tillförd energi'!$B$1:$AS$566,MATCH(P$1,'Tillförd energi'!$B$1:$AQ$1,0),FALSE)</f>
        <v>22.7</v>
      </c>
      <c r="Q244">
        <f>VLOOKUP($B244,'Tillförd energi'!$B$1:$AS$566,MATCH(Q$1,'Tillförd energi'!$B$1:$AQ$1,0),FALSE)</f>
        <v>0</v>
      </c>
      <c r="R244">
        <f>VLOOKUP($B244,'Tillförd energi'!$B$1:$AS$566,MATCH(R$1,'Tillförd energi'!$B$1:$AQ$1,0),FALSE)</f>
        <v>0.16</v>
      </c>
      <c r="S244">
        <f>VLOOKUP($B244,'Tillförd energi'!$B$1:$AS$566,MATCH(S$1,'Tillförd energi'!$B$1:$AQ$1,0),FALSE)</f>
        <v>41.5</v>
      </c>
      <c r="T244">
        <f>VLOOKUP($B244,'Tillförd energi'!$B$1:$AS$566,MATCH(T$1,'Tillförd energi'!$B$1:$AQ$1,0),FALSE)</f>
        <v>0</v>
      </c>
      <c r="U244">
        <f>VLOOKUP($B244,'Tillförd energi'!$B$1:$AS$566,MATCH(U$1,'Tillförd energi'!$B$1:$AQ$1,0),FALSE)</f>
        <v>0</v>
      </c>
      <c r="V244">
        <f>VLOOKUP($B244,'Tillförd energi'!$B$1:$AS$566,MATCH(V$1,'Tillförd energi'!$B$1:$AQ$1,0),FALSE)</f>
        <v>0</v>
      </c>
      <c r="W244">
        <f>VLOOKUP($B244,'Tillförd energi'!$B$1:$AS$566,MATCH(W$1,'Tillförd energi'!$B$1:$AQ$1,0),FALSE)</f>
        <v>0</v>
      </c>
      <c r="X244">
        <f>VLOOKUP($B244,'Tillförd energi'!$B$1:$AS$566,MATCH(X$1,'Tillförd energi'!$B$1:$AQ$1,0),FALSE)</f>
        <v>0</v>
      </c>
      <c r="Y244">
        <f>VLOOKUP($B244,'Tillförd energi'!$B$1:$AS$566,MATCH(Y$1,'Tillförd energi'!$B$1:$AQ$1,0),FALSE)</f>
        <v>0</v>
      </c>
      <c r="Z244">
        <f>VLOOKUP($B244,'Tillförd energi'!$B$1:$AS$566,MATCH(Z$1,'Tillförd energi'!$B$1:$AQ$1,0),FALSE)</f>
        <v>0</v>
      </c>
      <c r="AA244">
        <f>VLOOKUP($B244,'Tillförd energi'!$B$1:$AS$566,MATCH(AA$1,'Tillförd energi'!$B$1:$AQ$1,0),FALSE)</f>
        <v>0</v>
      </c>
      <c r="AB244">
        <f>VLOOKUP($B244,'Tillförd energi'!$B$1:$AS$566,MATCH(AB$1,'Tillförd energi'!$B$1:$AQ$1,0),FALSE)</f>
        <v>0</v>
      </c>
      <c r="AC244">
        <f>VLOOKUP($B244,'Tillförd energi'!$B$1:$AS$566,MATCH(AC$1,'Tillförd energi'!$B$1:$AQ$1,0),FALSE)</f>
        <v>9</v>
      </c>
      <c r="AD244">
        <f>VLOOKUP($B244,'Tillförd energi'!$B$1:$AS$566,MATCH(AD$1,'Tillförd energi'!$B$1:$AQ$1,0),FALSE)</f>
        <v>0</v>
      </c>
      <c r="AE244">
        <f>VLOOKUP($B244,'Tillförd energi'!$B$1:$AS$566,MATCH(AE$1,'Tillförd energi'!$B$1:$AQ$1,0),FALSE)</f>
        <v>0</v>
      </c>
      <c r="AF244">
        <f>VLOOKUP($B244,'Tillförd energi'!$B$1:$AS$566,MATCH(AF$1,'Tillförd energi'!$B$1:$AQ$1,0),FALSE)</f>
        <v>2.2999999999999998</v>
      </c>
      <c r="AG244">
        <f>IFERROR(VLOOKUP(B244,Miljö!$B$1:$S$476,9,FALSE)/1,0)</f>
        <v>0</v>
      </c>
      <c r="AI244">
        <f t="shared" si="24"/>
        <v>122.03999999999999</v>
      </c>
      <c r="AJ244">
        <f t="shared" si="25"/>
        <v>122.03999999999999</v>
      </c>
      <c r="AK244">
        <f>IF(ISERROR(1/VLOOKUP($B244,Leveranser!$B$1:$S$500,MATCH("såld värme (gwh)",Leveranser!$B$1:$S$1,0),FALSE)),"",VLOOKUP($B244,Leveranser!$B$1:$S$500,MATCH("såld värme (gwh)",Leveranser!$B$1:$S$1,0),FALSE))</f>
        <v>91.3</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37">
        <f t="shared" si="26"/>
        <v>0.74811537200917733</v>
      </c>
      <c r="AP244" t="str">
        <f>VLOOKUP($B244,Miljövärden!$B$1:$H$446,7,FALSE)</f>
        <v>Ja</v>
      </c>
      <c r="AQ244" t="str">
        <f>VLOOKUP($B244,Miljövärden!$B$1:$H$446,6,FALSE)</f>
        <v>Ja</v>
      </c>
      <c r="AU244">
        <f t="shared" si="27"/>
        <v>2.2999999999999998</v>
      </c>
      <c r="AV244">
        <f t="shared" si="28"/>
        <v>0</v>
      </c>
      <c r="AW244">
        <f t="shared" si="29"/>
        <v>68.099999999999994</v>
      </c>
      <c r="AX244">
        <f t="shared" si="30"/>
        <v>41.66</v>
      </c>
      <c r="AZ244">
        <f t="shared" si="31"/>
        <v>109.75999999999999</v>
      </c>
    </row>
    <row r="245" spans="1:52" customFormat="1" x14ac:dyDescent="0.25">
      <c r="A245" s="2" t="s">
        <v>399</v>
      </c>
      <c r="B245" s="2" t="s">
        <v>400</v>
      </c>
      <c r="C245">
        <f>VLOOKUP($B245,'Tillförd energi'!$B$1:$AS$566,MATCH(C$1,'Tillförd energi'!$B$1:$AQ$1,0),FALSE)</f>
        <v>0</v>
      </c>
      <c r="D245">
        <f>VLOOKUP($B245,'Tillförd energi'!$B$1:$AS$566,MATCH(D$1,'Tillförd energi'!$B$1:$AQ$1,0),FALSE)</f>
        <v>0</v>
      </c>
      <c r="E245">
        <f>VLOOKUP($B245,'Tillförd energi'!$B$1:$AS$566,MATCH(E$1,'Tillförd energi'!$B$1:$AQ$1,0),FALSE)</f>
        <v>0.5</v>
      </c>
      <c r="F245">
        <f>VLOOKUP($B245,'Tillförd energi'!$B$1:$AS$566,MATCH(F$1,'Tillförd energi'!$B$1:$AQ$1,0),FALSE)</f>
        <v>0</v>
      </c>
      <c r="G245">
        <f>VLOOKUP($B245,'Tillförd energi'!$B$1:$AS$566,MATCH(G$1,'Tillförd energi'!$B$1:$AQ$1,0),FALSE)</f>
        <v>0</v>
      </c>
      <c r="H245">
        <f>VLOOKUP($B245,'Tillförd energi'!$B$1:$AS$566,MATCH(H$1,'Tillförd energi'!$B$1:$AQ$1,0),FALSE)</f>
        <v>0</v>
      </c>
      <c r="I245">
        <f>VLOOKUP($B245,'Tillförd energi'!$B$1:$AS$566,MATCH(I$1,'Tillförd energi'!$B$1:$AQ$1,0),FALSE)</f>
        <v>0</v>
      </c>
      <c r="J245">
        <f>VLOOKUP($B245,'Tillförd energi'!$B$1:$AS$566,MATCH(J$1,'Tillförd energi'!$B$1:$AQ$1,0),FALSE)</f>
        <v>0</v>
      </c>
      <c r="K245">
        <v>0</v>
      </c>
      <c r="L245">
        <f>VLOOKUP($B245,'Tillförd energi'!$B$1:$AS$566,MATCH(L$1,'Tillförd energi'!$B$1:$AQ$1,0),FALSE)</f>
        <v>0</v>
      </c>
      <c r="M245">
        <f>VLOOKUP($B245,'Tillförd energi'!$B$1:$AS$566,MATCH(M$1,'Tillförd energi'!$B$1:$AQ$1,0),FALSE)</f>
        <v>24</v>
      </c>
      <c r="N245">
        <f>VLOOKUP($B245,'Tillförd energi'!$B$1:$AS$566,MATCH(N$1,'Tillförd energi'!$B$1:$AQ$1,0),FALSE)</f>
        <v>4</v>
      </c>
      <c r="O245">
        <f>VLOOKUP($B245,'Tillförd energi'!$B$1:$AS$566,MATCH(O$1,'Tillförd energi'!$B$1:$AQ$1,0),FALSE)</f>
        <v>0.5</v>
      </c>
      <c r="P245">
        <f>VLOOKUP($B245,'Tillförd energi'!$B$1:$AS$566,MATCH(P$1,'Tillförd energi'!$B$1:$AQ$1,0),FALSE)</f>
        <v>19</v>
      </c>
      <c r="Q245">
        <f>VLOOKUP($B245,'Tillförd energi'!$B$1:$AS$566,MATCH(Q$1,'Tillförd energi'!$B$1:$AQ$1,0),FALSE)</f>
        <v>0</v>
      </c>
      <c r="R245">
        <f>VLOOKUP($B245,'Tillförd energi'!$B$1:$AS$566,MATCH(R$1,'Tillförd energi'!$B$1:$AQ$1,0),FALSE)</f>
        <v>0</v>
      </c>
      <c r="S245">
        <f>VLOOKUP($B245,'Tillförd energi'!$B$1:$AS$566,MATCH(S$1,'Tillförd energi'!$B$1:$AQ$1,0),FALSE)</f>
        <v>0</v>
      </c>
      <c r="T245">
        <f>VLOOKUP($B245,'Tillförd energi'!$B$1:$AS$566,MATCH(T$1,'Tillförd energi'!$B$1:$AQ$1,0),FALSE)</f>
        <v>0</v>
      </c>
      <c r="U245">
        <f>VLOOKUP($B245,'Tillförd energi'!$B$1:$AS$566,MATCH(U$1,'Tillförd energi'!$B$1:$AQ$1,0),FALSE)</f>
        <v>0</v>
      </c>
      <c r="V245">
        <f>VLOOKUP($B245,'Tillförd energi'!$B$1:$AS$566,MATCH(V$1,'Tillförd energi'!$B$1:$AQ$1,0),FALSE)</f>
        <v>0</v>
      </c>
      <c r="W245">
        <f>VLOOKUP($B245,'Tillförd energi'!$B$1:$AS$566,MATCH(W$1,'Tillförd energi'!$B$1:$AQ$1,0),FALSE)</f>
        <v>0</v>
      </c>
      <c r="X245">
        <f>VLOOKUP($B245,'Tillförd energi'!$B$1:$AS$566,MATCH(X$1,'Tillförd energi'!$B$1:$AQ$1,0),FALSE)</f>
        <v>0</v>
      </c>
      <c r="Y245">
        <f>VLOOKUP($B245,'Tillförd energi'!$B$1:$AS$566,MATCH(Y$1,'Tillförd energi'!$B$1:$AQ$1,0),FALSE)</f>
        <v>0</v>
      </c>
      <c r="Z245">
        <f>VLOOKUP($B245,'Tillförd energi'!$B$1:$AS$566,MATCH(Z$1,'Tillförd energi'!$B$1:$AQ$1,0),FALSE)</f>
        <v>0</v>
      </c>
      <c r="AA245">
        <f>VLOOKUP($B245,'Tillförd energi'!$B$1:$AS$566,MATCH(AA$1,'Tillförd energi'!$B$1:$AQ$1,0),FALSE)</f>
        <v>0</v>
      </c>
      <c r="AB245">
        <f>VLOOKUP($B245,'Tillförd energi'!$B$1:$AS$566,MATCH(AB$1,'Tillförd energi'!$B$1:$AQ$1,0),FALSE)</f>
        <v>0</v>
      </c>
      <c r="AC245">
        <f>VLOOKUP($B245,'Tillförd energi'!$B$1:$AS$566,MATCH(AC$1,'Tillförd energi'!$B$1:$AQ$1,0),FALSE)</f>
        <v>0</v>
      </c>
      <c r="AD245">
        <f>VLOOKUP($B245,'Tillförd energi'!$B$1:$AS$566,MATCH(AD$1,'Tillförd energi'!$B$1:$AQ$1,0),FALSE)</f>
        <v>0</v>
      </c>
      <c r="AE245">
        <f>VLOOKUP($B245,'Tillförd energi'!$B$1:$AS$566,MATCH(AE$1,'Tillförd energi'!$B$1:$AQ$1,0),FALSE)</f>
        <v>0</v>
      </c>
      <c r="AF245">
        <f>VLOOKUP($B245,'Tillförd energi'!$B$1:$AS$566,MATCH(AF$1,'Tillförd energi'!$B$1:$AQ$1,0),FALSE)</f>
        <v>1.2</v>
      </c>
      <c r="AG245">
        <f>IFERROR(VLOOKUP(B245,Miljö!$B$1:$S$476,9,FALSE)/1,0)</f>
        <v>0</v>
      </c>
      <c r="AI245">
        <f t="shared" si="24"/>
        <v>49.2</v>
      </c>
      <c r="AJ245">
        <f t="shared" si="25"/>
        <v>49.2</v>
      </c>
      <c r="AK245">
        <f>IF(ISERROR(1/VLOOKUP($B245,Leveranser!$B$1:$S$500,MATCH("såld värme (gwh)",Leveranser!$B$1:$S$1,0),FALSE)),"",VLOOKUP($B245,Leveranser!$B$1:$S$500,MATCH("såld värme (gwh)",Leveranser!$B$1:$S$1,0),FALSE))</f>
        <v>42.9</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37">
        <f t="shared" si="26"/>
        <v>0.87195121951219501</v>
      </c>
      <c r="AP245" t="str">
        <f>VLOOKUP($B245,Miljövärden!$B$1:$H$446,7,FALSE)</f>
        <v>Ja</v>
      </c>
      <c r="AQ245" t="str">
        <f>VLOOKUP($B245,Miljövärden!$B$1:$H$446,6,FALSE)</f>
        <v>Nej</v>
      </c>
      <c r="AU245">
        <f t="shared" si="27"/>
        <v>1.2</v>
      </c>
      <c r="AV245">
        <f t="shared" si="28"/>
        <v>0</v>
      </c>
      <c r="AW245">
        <f t="shared" si="29"/>
        <v>47.5</v>
      </c>
      <c r="AX245">
        <f t="shared" si="30"/>
        <v>0</v>
      </c>
      <c r="AZ245">
        <f t="shared" si="31"/>
        <v>47.5</v>
      </c>
    </row>
    <row r="246" spans="1:52" customFormat="1" x14ac:dyDescent="0.25">
      <c r="A246" s="2" t="s">
        <v>401</v>
      </c>
      <c r="B246" s="2" t="s">
        <v>402</v>
      </c>
      <c r="C246">
        <f>VLOOKUP($B246,'Tillförd energi'!$B$1:$AS$566,MATCH(C$1,'Tillförd energi'!$B$1:$AQ$1,0),FALSE)</f>
        <v>0</v>
      </c>
      <c r="D246">
        <f>VLOOKUP($B246,'Tillförd energi'!$B$1:$AS$566,MATCH(D$1,'Tillförd energi'!$B$1:$AQ$1,0),FALSE)</f>
        <v>0</v>
      </c>
      <c r="E246">
        <f>VLOOKUP($B246,'Tillförd energi'!$B$1:$AS$566,MATCH(E$1,'Tillförd energi'!$B$1:$AQ$1,0),FALSE)</f>
        <v>0</v>
      </c>
      <c r="F246">
        <f>VLOOKUP($B246,'Tillförd energi'!$B$1:$AS$566,MATCH(F$1,'Tillförd energi'!$B$1:$AQ$1,0),FALSE)</f>
        <v>0</v>
      </c>
      <c r="G246">
        <f>VLOOKUP($B246,'Tillförd energi'!$B$1:$AS$566,MATCH(G$1,'Tillförd energi'!$B$1:$AQ$1,0),FALSE)</f>
        <v>0</v>
      </c>
      <c r="H246">
        <f>VLOOKUP($B246,'Tillförd energi'!$B$1:$AS$566,MATCH(H$1,'Tillförd energi'!$B$1:$AQ$1,0),FALSE)</f>
        <v>0</v>
      </c>
      <c r="I246">
        <f>VLOOKUP($B246,'Tillförd energi'!$B$1:$AS$566,MATCH(I$1,'Tillförd energi'!$B$1:$AQ$1,0),FALSE)</f>
        <v>0</v>
      </c>
      <c r="J246">
        <f>VLOOKUP($B246,'Tillförd energi'!$B$1:$AS$566,MATCH(J$1,'Tillförd energi'!$B$1:$AQ$1,0),FALSE)</f>
        <v>1.127</v>
      </c>
      <c r="K246">
        <v>0</v>
      </c>
      <c r="L246">
        <f>VLOOKUP($B246,'Tillförd energi'!$B$1:$AS$566,MATCH(L$1,'Tillförd energi'!$B$1:$AQ$1,0),FALSE)</f>
        <v>0</v>
      </c>
      <c r="M246">
        <f>VLOOKUP($B246,'Tillförd energi'!$B$1:$AS$566,MATCH(M$1,'Tillförd energi'!$B$1:$AQ$1,0),FALSE)</f>
        <v>0</v>
      </c>
      <c r="N246">
        <f>VLOOKUP($B246,'Tillförd energi'!$B$1:$AS$566,MATCH(N$1,'Tillförd energi'!$B$1:$AQ$1,0),FALSE)</f>
        <v>41.105699999999999</v>
      </c>
      <c r="O246">
        <f>VLOOKUP($B246,'Tillförd energi'!$B$1:$AS$566,MATCH(O$1,'Tillförd energi'!$B$1:$AQ$1,0),FALSE)</f>
        <v>17.222300000000001</v>
      </c>
      <c r="P246">
        <f>VLOOKUP($B246,'Tillförd energi'!$B$1:$AS$566,MATCH(P$1,'Tillförd energi'!$B$1:$AQ$1,0),FALSE)</f>
        <v>27.347100000000001</v>
      </c>
      <c r="Q246">
        <f>VLOOKUP($B246,'Tillförd energi'!$B$1:$AS$566,MATCH(Q$1,'Tillförd energi'!$B$1:$AQ$1,0),FALSE)</f>
        <v>0</v>
      </c>
      <c r="R246">
        <f>VLOOKUP($B246,'Tillförd energi'!$B$1:$AS$566,MATCH(R$1,'Tillförd energi'!$B$1:$AQ$1,0),FALSE)</f>
        <v>25.539000000000001</v>
      </c>
      <c r="S246">
        <f>VLOOKUP($B246,'Tillförd energi'!$B$1:$AS$566,MATCH(S$1,'Tillförd energi'!$B$1:$AQ$1,0),FALSE)</f>
        <v>0</v>
      </c>
      <c r="T246">
        <f>VLOOKUP($B246,'Tillförd energi'!$B$1:$AS$566,MATCH(T$1,'Tillförd energi'!$B$1:$AQ$1,0),FALSE)</f>
        <v>0</v>
      </c>
      <c r="U246">
        <f>VLOOKUP($B246,'Tillförd energi'!$B$1:$AS$566,MATCH(U$1,'Tillförd energi'!$B$1:$AQ$1,0),FALSE)</f>
        <v>0</v>
      </c>
      <c r="V246">
        <f>VLOOKUP($B246,'Tillförd energi'!$B$1:$AS$566,MATCH(V$1,'Tillförd energi'!$B$1:$AQ$1,0),FALSE)</f>
        <v>0</v>
      </c>
      <c r="W246">
        <f>VLOOKUP($B246,'Tillförd energi'!$B$1:$AS$566,MATCH(W$1,'Tillförd energi'!$B$1:$AQ$1,0),FALSE)</f>
        <v>2.69076</v>
      </c>
      <c r="X246">
        <f>VLOOKUP($B246,'Tillförd energi'!$B$1:$AS$566,MATCH(X$1,'Tillförd energi'!$B$1:$AQ$1,0),FALSE)</f>
        <v>0</v>
      </c>
      <c r="Y246">
        <f>VLOOKUP($B246,'Tillförd energi'!$B$1:$AS$566,MATCH(Y$1,'Tillförd energi'!$B$1:$AQ$1,0),FALSE)</f>
        <v>0</v>
      </c>
      <c r="Z246">
        <f>VLOOKUP($B246,'Tillförd energi'!$B$1:$AS$566,MATCH(Z$1,'Tillförd energi'!$B$1:$AQ$1,0),FALSE)</f>
        <v>0</v>
      </c>
      <c r="AA246">
        <f>VLOOKUP($B246,'Tillförd energi'!$B$1:$AS$566,MATCH(AA$1,'Tillförd energi'!$B$1:$AQ$1,0),FALSE)</f>
        <v>0.04</v>
      </c>
      <c r="AB246">
        <f>VLOOKUP($B246,'Tillförd energi'!$B$1:$AS$566,MATCH(AB$1,'Tillförd energi'!$B$1:$AQ$1,0),FALSE)</f>
        <v>0.09</v>
      </c>
      <c r="AC246">
        <f>VLOOKUP($B246,'Tillförd energi'!$B$1:$AS$566,MATCH(AC$1,'Tillförd energi'!$B$1:$AQ$1,0),FALSE)</f>
        <v>18.068999999999999</v>
      </c>
      <c r="AD246">
        <f>VLOOKUP($B246,'Tillförd energi'!$B$1:$AS$566,MATCH(AD$1,'Tillförd energi'!$B$1:$AQ$1,0),FALSE)</f>
        <v>0</v>
      </c>
      <c r="AE246">
        <f>VLOOKUP($B246,'Tillförd energi'!$B$1:$AS$566,MATCH(AE$1,'Tillförd energi'!$B$1:$AQ$1,0),FALSE)</f>
        <v>0</v>
      </c>
      <c r="AF246">
        <f>VLOOKUP($B246,'Tillförd energi'!$B$1:$AS$566,MATCH(AF$1,'Tillförd energi'!$B$1:$AQ$1,0),FALSE)</f>
        <v>3.2554599999999998</v>
      </c>
      <c r="AG246">
        <f>IFERROR(VLOOKUP(B246,Miljö!$B$1:$S$476,9,FALSE)/1,0)</f>
        <v>0</v>
      </c>
      <c r="AI246">
        <f t="shared" si="24"/>
        <v>136.48632000000001</v>
      </c>
      <c r="AJ246">
        <f t="shared" si="25"/>
        <v>136.48632000000001</v>
      </c>
      <c r="AK246">
        <f>IF(ISERROR(1/VLOOKUP($B246,Leveranser!$B$1:$S$500,MATCH("såld värme (gwh)",Leveranser!$B$1:$S$1,0),FALSE)),"",VLOOKUP($B246,Leveranser!$B$1:$S$500,MATCH("såld värme (gwh)",Leveranser!$B$1:$S$1,0),FALSE))</f>
        <v>135.5</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37">
        <f t="shared" si="26"/>
        <v>0.9927734882147895</v>
      </c>
      <c r="AP246" t="str">
        <f>VLOOKUP($B246,Miljövärden!$B$1:$H$446,7,FALSE)</f>
        <v>Ja</v>
      </c>
      <c r="AQ246" t="str">
        <f>VLOOKUP($B246,Miljövärden!$B$1:$H$446,6,FALSE)</f>
        <v>Ja</v>
      </c>
      <c r="AU246">
        <f t="shared" si="27"/>
        <v>3.2954599999999998</v>
      </c>
      <c r="AV246">
        <f t="shared" si="28"/>
        <v>0</v>
      </c>
      <c r="AW246">
        <f t="shared" si="29"/>
        <v>85.6751</v>
      </c>
      <c r="AX246">
        <f t="shared" si="30"/>
        <v>25.539000000000001</v>
      </c>
      <c r="AZ246">
        <f t="shared" si="31"/>
        <v>113.90486</v>
      </c>
    </row>
    <row r="247" spans="1:52" customFormat="1" x14ac:dyDescent="0.25">
      <c r="A247" s="2" t="s">
        <v>403</v>
      </c>
      <c r="B247" s="2" t="s">
        <v>404</v>
      </c>
      <c r="C247">
        <f>VLOOKUP($B247,'Tillförd energi'!$B$1:$AS$566,MATCH(C$1,'Tillförd energi'!$B$1:$AQ$1,0),FALSE)</f>
        <v>0</v>
      </c>
      <c r="D247">
        <f>VLOOKUP($B247,'Tillförd energi'!$B$1:$AS$566,MATCH(D$1,'Tillförd energi'!$B$1:$AQ$1,0),FALSE)</f>
        <v>0.95</v>
      </c>
      <c r="E247">
        <f>VLOOKUP($B247,'Tillförd energi'!$B$1:$AS$566,MATCH(E$1,'Tillförd energi'!$B$1:$AQ$1,0),FALSE)</f>
        <v>0</v>
      </c>
      <c r="F247">
        <f>VLOOKUP($B247,'Tillförd energi'!$B$1:$AS$566,MATCH(F$1,'Tillförd energi'!$B$1:$AQ$1,0),FALSE)</f>
        <v>0</v>
      </c>
      <c r="G247">
        <f>VLOOKUP($B247,'Tillförd energi'!$B$1:$AS$566,MATCH(G$1,'Tillförd energi'!$B$1:$AQ$1,0),FALSE)</f>
        <v>0</v>
      </c>
      <c r="H247">
        <f>VLOOKUP($B247,'Tillförd energi'!$B$1:$AS$566,MATCH(H$1,'Tillförd energi'!$B$1:$AQ$1,0),FALSE)</f>
        <v>2.6</v>
      </c>
      <c r="I247">
        <f>VLOOKUP($B247,'Tillförd energi'!$B$1:$AS$566,MATCH(I$1,'Tillförd energi'!$B$1:$AQ$1,0),FALSE)</f>
        <v>0</v>
      </c>
      <c r="J247">
        <f>VLOOKUP($B247,'Tillförd energi'!$B$1:$AS$566,MATCH(J$1,'Tillförd energi'!$B$1:$AQ$1,0),FALSE)</f>
        <v>0</v>
      </c>
      <c r="K247">
        <v>0</v>
      </c>
      <c r="L247">
        <f>VLOOKUP($B247,'Tillförd energi'!$B$1:$AS$566,MATCH(L$1,'Tillförd energi'!$B$1:$AQ$1,0),FALSE)</f>
        <v>17.703900000000001</v>
      </c>
      <c r="M247">
        <f>VLOOKUP($B247,'Tillförd energi'!$B$1:$AS$566,MATCH(M$1,'Tillförd energi'!$B$1:$AQ$1,0),FALSE)</f>
        <v>2.1954500000000001</v>
      </c>
      <c r="N247">
        <f>VLOOKUP($B247,'Tillförd energi'!$B$1:$AS$566,MATCH(N$1,'Tillförd energi'!$B$1:$AQ$1,0),FALSE)</f>
        <v>0</v>
      </c>
      <c r="O247">
        <f>VLOOKUP($B247,'Tillförd energi'!$B$1:$AS$566,MATCH(O$1,'Tillförd energi'!$B$1:$AQ$1,0),FALSE)</f>
        <v>47.694000000000003</v>
      </c>
      <c r="P247">
        <f>VLOOKUP($B247,'Tillförd energi'!$B$1:$AS$566,MATCH(P$1,'Tillförd energi'!$B$1:$AQ$1,0),FALSE)</f>
        <v>0</v>
      </c>
      <c r="Q247">
        <f>VLOOKUP($B247,'Tillförd energi'!$B$1:$AS$566,MATCH(Q$1,'Tillförd energi'!$B$1:$AQ$1,0),FALSE)</f>
        <v>13.1464</v>
      </c>
      <c r="R247">
        <f>VLOOKUP($B247,'Tillförd energi'!$B$1:$AS$566,MATCH(R$1,'Tillförd energi'!$B$1:$AQ$1,0),FALSE)</f>
        <v>74.3</v>
      </c>
      <c r="S247">
        <f>VLOOKUP($B247,'Tillförd energi'!$B$1:$AS$566,MATCH(S$1,'Tillförd energi'!$B$1:$AQ$1,0),FALSE)</f>
        <v>4.2226400000000002</v>
      </c>
      <c r="T247">
        <f>VLOOKUP($B247,'Tillförd energi'!$B$1:$AS$566,MATCH(T$1,'Tillförd energi'!$B$1:$AQ$1,0),FALSE)</f>
        <v>0</v>
      </c>
      <c r="U247">
        <f>VLOOKUP($B247,'Tillförd energi'!$B$1:$AS$566,MATCH(U$1,'Tillförd energi'!$B$1:$AQ$1,0),FALSE)</f>
        <v>1.7019599999999999</v>
      </c>
      <c r="V247">
        <f>VLOOKUP($B247,'Tillförd energi'!$B$1:$AS$566,MATCH(V$1,'Tillförd energi'!$B$1:$AQ$1,0),FALSE)</f>
        <v>0</v>
      </c>
      <c r="W247">
        <f>VLOOKUP($B247,'Tillförd energi'!$B$1:$AS$566,MATCH(W$1,'Tillförd energi'!$B$1:$AQ$1,0),FALSE)</f>
        <v>0</v>
      </c>
      <c r="X247">
        <f>VLOOKUP($B247,'Tillförd energi'!$B$1:$AS$566,MATCH(X$1,'Tillförd energi'!$B$1:$AQ$1,0),FALSE)</f>
        <v>0</v>
      </c>
      <c r="Y247">
        <f>VLOOKUP($B247,'Tillförd energi'!$B$1:$AS$566,MATCH(Y$1,'Tillförd energi'!$B$1:$AQ$1,0),FALSE)</f>
        <v>72.261300000000006</v>
      </c>
      <c r="Z247">
        <f>VLOOKUP($B247,'Tillförd energi'!$B$1:$AS$566,MATCH(Z$1,'Tillförd energi'!$B$1:$AQ$1,0),FALSE)</f>
        <v>0</v>
      </c>
      <c r="AA247">
        <f>VLOOKUP($B247,'Tillförd energi'!$B$1:$AS$566,MATCH(AA$1,'Tillförd energi'!$B$1:$AQ$1,0),FALSE)</f>
        <v>0</v>
      </c>
      <c r="AB247">
        <f>VLOOKUP($B247,'Tillförd energi'!$B$1:$AS$566,MATCH(AB$1,'Tillförd energi'!$B$1:$AQ$1,0),FALSE)</f>
        <v>0</v>
      </c>
      <c r="AC247">
        <f>VLOOKUP($B247,'Tillförd energi'!$B$1:$AS$566,MATCH(AC$1,'Tillförd energi'!$B$1:$AQ$1,0),FALSE)</f>
        <v>31.495999999999999</v>
      </c>
      <c r="AD247">
        <f>VLOOKUP($B247,'Tillförd energi'!$B$1:$AS$566,MATCH(AD$1,'Tillförd energi'!$B$1:$AQ$1,0),FALSE)</f>
        <v>0</v>
      </c>
      <c r="AE247">
        <f>VLOOKUP($B247,'Tillförd energi'!$B$1:$AS$566,MATCH(AE$1,'Tillförd energi'!$B$1:$AQ$1,0),FALSE)</f>
        <v>0</v>
      </c>
      <c r="AF247">
        <f>VLOOKUP($B247,'Tillförd energi'!$B$1:$AS$566,MATCH(AF$1,'Tillförd energi'!$B$1:$AQ$1,0),FALSE)</f>
        <v>8.7877600000000005</v>
      </c>
      <c r="AG247">
        <f>IFERROR(VLOOKUP(B247,Miljö!$B$1:$S$476,9,FALSE)/1,0)</f>
        <v>0</v>
      </c>
      <c r="AI247">
        <f t="shared" si="24"/>
        <v>277.05941000000001</v>
      </c>
      <c r="AJ247">
        <f t="shared" si="25"/>
        <v>277.05941000000001</v>
      </c>
      <c r="AK247">
        <f>IF(ISERROR(1/VLOOKUP($B247,Leveranser!$B$1:$S$500,MATCH("såld värme (gwh)",Leveranser!$B$1:$S$1,0),FALSE)),"",VLOOKUP($B247,Leveranser!$B$1:$S$500,MATCH("såld värme (gwh)",Leveranser!$B$1:$S$1,0),FALSE))</f>
        <v>215.2</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37">
        <f t="shared" si="26"/>
        <v>0.77672871677594335</v>
      </c>
      <c r="AP247" t="str">
        <f>VLOOKUP($B247,Miljövärden!$B$1:$H$446,7,FALSE)</f>
        <v>Ja</v>
      </c>
      <c r="AQ247" t="str">
        <f>VLOOKUP($B247,Miljövärden!$B$1:$H$446,6,FALSE)</f>
        <v>Nej</v>
      </c>
      <c r="AU247">
        <f t="shared" si="27"/>
        <v>8.7877600000000005</v>
      </c>
      <c r="AV247">
        <f t="shared" si="28"/>
        <v>0</v>
      </c>
      <c r="AW247">
        <f t="shared" si="29"/>
        <v>63.035850000000003</v>
      </c>
      <c r="AX247">
        <f t="shared" si="30"/>
        <v>80.224599999999995</v>
      </c>
      <c r="AZ247">
        <f t="shared" si="31"/>
        <v>160.96435000000002</v>
      </c>
    </row>
    <row r="248" spans="1:52" customFormat="1" x14ac:dyDescent="0.25">
      <c r="A248" s="2" t="s">
        <v>405</v>
      </c>
      <c r="B248" s="2" t="s">
        <v>406</v>
      </c>
      <c r="C248">
        <f>VLOOKUP($B248,'Tillförd energi'!$B$1:$AS$566,MATCH(C$1,'Tillförd energi'!$B$1:$AQ$1,0),FALSE)</f>
        <v>0</v>
      </c>
      <c r="D248">
        <f>VLOOKUP($B248,'Tillförd energi'!$B$1:$AS$566,MATCH(D$1,'Tillförd energi'!$B$1:$AQ$1,0),FALSE)</f>
        <v>1.1000000000000001</v>
      </c>
      <c r="E248">
        <f>VLOOKUP($B248,'Tillförd energi'!$B$1:$AS$566,MATCH(E$1,'Tillförd energi'!$B$1:$AQ$1,0),FALSE)</f>
        <v>0</v>
      </c>
      <c r="F248">
        <f>VLOOKUP($B248,'Tillförd energi'!$B$1:$AS$566,MATCH(F$1,'Tillförd energi'!$B$1:$AQ$1,0),FALSE)</f>
        <v>0</v>
      </c>
      <c r="G248">
        <f>VLOOKUP($B248,'Tillförd energi'!$B$1:$AS$566,MATCH(G$1,'Tillförd energi'!$B$1:$AQ$1,0),FALSE)</f>
        <v>0</v>
      </c>
      <c r="H248">
        <f>VLOOKUP($B248,'Tillförd energi'!$B$1:$AS$566,MATCH(H$1,'Tillförd energi'!$B$1:$AQ$1,0),FALSE)</f>
        <v>0</v>
      </c>
      <c r="I248">
        <f>VLOOKUP($B248,'Tillförd energi'!$B$1:$AS$566,MATCH(I$1,'Tillförd energi'!$B$1:$AQ$1,0),FALSE)</f>
        <v>0</v>
      </c>
      <c r="J248">
        <f>VLOOKUP($B248,'Tillförd energi'!$B$1:$AS$566,MATCH(J$1,'Tillförd energi'!$B$1:$AQ$1,0),FALSE)</f>
        <v>1.7</v>
      </c>
      <c r="K248">
        <v>0</v>
      </c>
      <c r="L248">
        <f>VLOOKUP($B248,'Tillförd energi'!$B$1:$AS$566,MATCH(L$1,'Tillförd energi'!$B$1:$AQ$1,0),FALSE)</f>
        <v>22.35</v>
      </c>
      <c r="M248">
        <f>VLOOKUP($B248,'Tillförd energi'!$B$1:$AS$566,MATCH(M$1,'Tillförd energi'!$B$1:$AQ$1,0),FALSE)</f>
        <v>19.3</v>
      </c>
      <c r="N248">
        <f>VLOOKUP($B248,'Tillförd energi'!$B$1:$AS$566,MATCH(N$1,'Tillförd energi'!$B$1:$AQ$1,0),FALSE)</f>
        <v>53.25</v>
      </c>
      <c r="O248">
        <f>VLOOKUP($B248,'Tillförd energi'!$B$1:$AS$566,MATCH(O$1,'Tillförd energi'!$B$1:$AQ$1,0),FALSE)</f>
        <v>0</v>
      </c>
      <c r="P248">
        <f>VLOOKUP($B248,'Tillförd energi'!$B$1:$AS$566,MATCH(P$1,'Tillförd energi'!$B$1:$AQ$1,0),FALSE)</f>
        <v>4</v>
      </c>
      <c r="Q248">
        <f>VLOOKUP($B248,'Tillförd energi'!$B$1:$AS$566,MATCH(Q$1,'Tillförd energi'!$B$1:$AQ$1,0),FALSE)</f>
        <v>0</v>
      </c>
      <c r="R248">
        <f>VLOOKUP($B248,'Tillförd energi'!$B$1:$AS$566,MATCH(R$1,'Tillförd energi'!$B$1:$AQ$1,0),FALSE)</f>
        <v>0</v>
      </c>
      <c r="S248">
        <f>VLOOKUP($B248,'Tillförd energi'!$B$1:$AS$566,MATCH(S$1,'Tillförd energi'!$B$1:$AQ$1,0),FALSE)</f>
        <v>0</v>
      </c>
      <c r="T248">
        <f>VLOOKUP($B248,'Tillförd energi'!$B$1:$AS$566,MATCH(T$1,'Tillförd energi'!$B$1:$AQ$1,0),FALSE)</f>
        <v>0</v>
      </c>
      <c r="U248">
        <f>VLOOKUP($B248,'Tillförd energi'!$B$1:$AS$566,MATCH(U$1,'Tillförd energi'!$B$1:$AQ$1,0),FALSE)</f>
        <v>0</v>
      </c>
      <c r="V248">
        <f>VLOOKUP($B248,'Tillförd energi'!$B$1:$AS$566,MATCH(V$1,'Tillförd energi'!$B$1:$AQ$1,0),FALSE)</f>
        <v>0</v>
      </c>
      <c r="W248">
        <f>VLOOKUP($B248,'Tillförd energi'!$B$1:$AS$566,MATCH(W$1,'Tillförd energi'!$B$1:$AQ$1,0),FALSE)</f>
        <v>0</v>
      </c>
      <c r="X248">
        <f>VLOOKUP($B248,'Tillförd energi'!$B$1:$AS$566,MATCH(X$1,'Tillförd energi'!$B$1:$AQ$1,0),FALSE)</f>
        <v>0</v>
      </c>
      <c r="Y248">
        <f>VLOOKUP($B248,'Tillförd energi'!$B$1:$AS$566,MATCH(Y$1,'Tillförd energi'!$B$1:$AQ$1,0),FALSE)</f>
        <v>0</v>
      </c>
      <c r="Z248">
        <f>VLOOKUP($B248,'Tillförd energi'!$B$1:$AS$566,MATCH(Z$1,'Tillförd energi'!$B$1:$AQ$1,0),FALSE)</f>
        <v>0</v>
      </c>
      <c r="AA248">
        <f>VLOOKUP($B248,'Tillförd energi'!$B$1:$AS$566,MATCH(AA$1,'Tillförd energi'!$B$1:$AQ$1,0),FALSE)</f>
        <v>0</v>
      </c>
      <c r="AB248">
        <f>VLOOKUP($B248,'Tillförd energi'!$B$1:$AS$566,MATCH(AB$1,'Tillförd energi'!$B$1:$AQ$1,0),FALSE)</f>
        <v>0</v>
      </c>
      <c r="AC248">
        <f>VLOOKUP($B248,'Tillförd energi'!$B$1:$AS$566,MATCH(AC$1,'Tillförd energi'!$B$1:$AQ$1,0),FALSE)</f>
        <v>13.5</v>
      </c>
      <c r="AD248">
        <f>VLOOKUP($B248,'Tillförd energi'!$B$1:$AS$566,MATCH(AD$1,'Tillförd energi'!$B$1:$AQ$1,0),FALSE)</f>
        <v>0</v>
      </c>
      <c r="AE248">
        <f>VLOOKUP($B248,'Tillförd energi'!$B$1:$AS$566,MATCH(AE$1,'Tillförd energi'!$B$1:$AQ$1,0),FALSE)</f>
        <v>0</v>
      </c>
      <c r="AF248">
        <f>VLOOKUP($B248,'Tillförd energi'!$B$1:$AS$566,MATCH(AF$1,'Tillförd energi'!$B$1:$AQ$1,0),FALSE)</f>
        <v>1.8</v>
      </c>
      <c r="AG248">
        <f>IFERROR(VLOOKUP(B248,Miljö!$B$1:$S$476,9,FALSE)/1,0)</f>
        <v>0</v>
      </c>
      <c r="AI248">
        <f t="shared" si="24"/>
        <v>117</v>
      </c>
      <c r="AJ248">
        <f t="shared" si="25"/>
        <v>117</v>
      </c>
      <c r="AK248">
        <f>IF(ISERROR(1/VLOOKUP($B248,Leveranser!$B$1:$S$500,MATCH("såld värme (gwh)",Leveranser!$B$1:$S$1,0),FALSE)),"",VLOOKUP($B248,Leveranser!$B$1:$S$500,MATCH("såld värme (gwh)",Leveranser!$B$1:$S$1,0),FALSE))</f>
        <v>83.7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37">
        <f t="shared" si="26"/>
        <v>0.7153846153846154</v>
      </c>
      <c r="AP248" t="str">
        <f>VLOOKUP($B248,Miljövärden!$B$1:$H$446,7,FALSE)</f>
        <v>Ja</v>
      </c>
      <c r="AQ248" t="str">
        <f>VLOOKUP($B248,Miljövärden!$B$1:$H$446,6,FALSE)</f>
        <v>Nej</v>
      </c>
      <c r="AU248">
        <f t="shared" si="27"/>
        <v>1.8</v>
      </c>
      <c r="AV248">
        <f t="shared" si="28"/>
        <v>0</v>
      </c>
      <c r="AW248">
        <f t="shared" si="29"/>
        <v>76.55</v>
      </c>
      <c r="AX248">
        <f t="shared" si="30"/>
        <v>0</v>
      </c>
      <c r="AZ248">
        <f t="shared" si="31"/>
        <v>98.9</v>
      </c>
    </row>
    <row r="249" spans="1:52" customFormat="1" x14ac:dyDescent="0.25">
      <c r="A249" s="2" t="s">
        <v>407</v>
      </c>
      <c r="B249" s="2" t="s">
        <v>408</v>
      </c>
      <c r="C249">
        <f>VLOOKUP($B249,'Tillförd energi'!$B$1:$AS$566,MATCH(C$1,'Tillförd energi'!$B$1:$AQ$1,0),FALSE)</f>
        <v>0</v>
      </c>
      <c r="D249">
        <f>VLOOKUP($B249,'Tillförd energi'!$B$1:$AS$566,MATCH(D$1,'Tillförd energi'!$B$1:$AQ$1,0),FALSE)</f>
        <v>0.03</v>
      </c>
      <c r="E249">
        <f>VLOOKUP($B249,'Tillförd energi'!$B$1:$AS$566,MATCH(E$1,'Tillförd energi'!$B$1:$AQ$1,0),FALSE)</f>
        <v>0</v>
      </c>
      <c r="F249">
        <f>VLOOKUP($B249,'Tillförd energi'!$B$1:$AS$566,MATCH(F$1,'Tillförd energi'!$B$1:$AQ$1,0),FALSE)</f>
        <v>0</v>
      </c>
      <c r="G249">
        <f>VLOOKUP($B249,'Tillförd energi'!$B$1:$AS$566,MATCH(G$1,'Tillförd energi'!$B$1:$AQ$1,0),FALSE)</f>
        <v>0</v>
      </c>
      <c r="H249">
        <f>VLOOKUP($B249,'Tillförd energi'!$B$1:$AS$566,MATCH(H$1,'Tillförd energi'!$B$1:$AQ$1,0),FALSE)</f>
        <v>0</v>
      </c>
      <c r="I249">
        <f>VLOOKUP($B249,'Tillförd energi'!$B$1:$AS$566,MATCH(I$1,'Tillförd energi'!$B$1:$AQ$1,0),FALSE)</f>
        <v>0</v>
      </c>
      <c r="J249">
        <f>VLOOKUP($B249,'Tillförd energi'!$B$1:$AS$566,MATCH(J$1,'Tillförd energi'!$B$1:$AQ$1,0),FALSE)</f>
        <v>0</v>
      </c>
      <c r="K249">
        <v>0</v>
      </c>
      <c r="L249">
        <f>VLOOKUP($B249,'Tillförd energi'!$B$1:$AS$566,MATCH(L$1,'Tillförd energi'!$B$1:$AQ$1,0),FALSE)</f>
        <v>0</v>
      </c>
      <c r="M249">
        <f>VLOOKUP($B249,'Tillförd energi'!$B$1:$AS$566,MATCH(M$1,'Tillförd energi'!$B$1:$AQ$1,0),FALSE)</f>
        <v>0</v>
      </c>
      <c r="N249">
        <f>VLOOKUP($B249,'Tillförd energi'!$B$1:$AS$566,MATCH(N$1,'Tillförd energi'!$B$1:$AQ$1,0),FALSE)</f>
        <v>0</v>
      </c>
      <c r="O249">
        <f>VLOOKUP($B249,'Tillförd energi'!$B$1:$AS$566,MATCH(O$1,'Tillförd energi'!$B$1:$AQ$1,0),FALSE)</f>
        <v>0</v>
      </c>
      <c r="P249">
        <f>VLOOKUP($B249,'Tillförd energi'!$B$1:$AS$566,MATCH(P$1,'Tillförd energi'!$B$1:$AQ$1,0),FALSE)</f>
        <v>0</v>
      </c>
      <c r="Q249">
        <f>VLOOKUP($B249,'Tillförd energi'!$B$1:$AS$566,MATCH(Q$1,'Tillförd energi'!$B$1:$AQ$1,0),FALSE)</f>
        <v>0</v>
      </c>
      <c r="R249">
        <f>VLOOKUP($B249,'Tillförd energi'!$B$1:$AS$566,MATCH(R$1,'Tillförd energi'!$B$1:$AQ$1,0),FALSE)</f>
        <v>9.6690000000000005</v>
      </c>
      <c r="S249">
        <f>VLOOKUP($B249,'Tillförd energi'!$B$1:$AS$566,MATCH(S$1,'Tillförd energi'!$B$1:$AQ$1,0),FALSE)</f>
        <v>0</v>
      </c>
      <c r="T249">
        <f>VLOOKUP($B249,'Tillförd energi'!$B$1:$AS$566,MATCH(T$1,'Tillförd energi'!$B$1:$AQ$1,0),FALSE)</f>
        <v>0</v>
      </c>
      <c r="U249">
        <f>VLOOKUP($B249,'Tillförd energi'!$B$1:$AS$566,MATCH(U$1,'Tillförd energi'!$B$1:$AQ$1,0),FALSE)</f>
        <v>0</v>
      </c>
      <c r="V249">
        <f>VLOOKUP($B249,'Tillförd energi'!$B$1:$AS$566,MATCH(V$1,'Tillförd energi'!$B$1:$AQ$1,0),FALSE)</f>
        <v>0</v>
      </c>
      <c r="W249">
        <f>VLOOKUP($B249,'Tillförd energi'!$B$1:$AS$566,MATCH(W$1,'Tillförd energi'!$B$1:$AQ$1,0),FALSE)</f>
        <v>0</v>
      </c>
      <c r="X249">
        <f>VLOOKUP($B249,'Tillförd energi'!$B$1:$AS$566,MATCH(X$1,'Tillförd energi'!$B$1:$AQ$1,0),FALSE)</f>
        <v>0</v>
      </c>
      <c r="Y249">
        <f>VLOOKUP($B249,'Tillförd energi'!$B$1:$AS$566,MATCH(Y$1,'Tillförd energi'!$B$1:$AQ$1,0),FALSE)</f>
        <v>0</v>
      </c>
      <c r="Z249">
        <f>VLOOKUP($B249,'Tillförd energi'!$B$1:$AS$566,MATCH(Z$1,'Tillförd energi'!$B$1:$AQ$1,0),FALSE)</f>
        <v>0</v>
      </c>
      <c r="AA249">
        <f>VLOOKUP($B249,'Tillförd energi'!$B$1:$AS$566,MATCH(AA$1,'Tillförd energi'!$B$1:$AQ$1,0),FALSE)</f>
        <v>0</v>
      </c>
      <c r="AB249">
        <f>VLOOKUP($B249,'Tillförd energi'!$B$1:$AS$566,MATCH(AB$1,'Tillförd energi'!$B$1:$AQ$1,0),FALSE)</f>
        <v>0</v>
      </c>
      <c r="AC249">
        <f>VLOOKUP($B249,'Tillförd energi'!$B$1:$AS$566,MATCH(AC$1,'Tillförd energi'!$B$1:$AQ$1,0),FALSE)</f>
        <v>0</v>
      </c>
      <c r="AD249">
        <f>VLOOKUP($B249,'Tillförd energi'!$B$1:$AS$566,MATCH(AD$1,'Tillförd energi'!$B$1:$AQ$1,0),FALSE)</f>
        <v>0</v>
      </c>
      <c r="AE249">
        <f>VLOOKUP($B249,'Tillförd energi'!$B$1:$AS$566,MATCH(AE$1,'Tillförd energi'!$B$1:$AQ$1,0),FALSE)</f>
        <v>0</v>
      </c>
      <c r="AF249">
        <f>VLOOKUP($B249,'Tillförd energi'!$B$1:$AS$566,MATCH(AF$1,'Tillförd energi'!$B$1:$AQ$1,0),FALSE)</f>
        <v>0.13800000000000001</v>
      </c>
      <c r="AG249">
        <f>IFERROR(VLOOKUP(B249,Miljö!$B$1:$S$476,9,FALSE)/1,0)</f>
        <v>0</v>
      </c>
      <c r="AI249">
        <f t="shared" ref="AI249:AI312" si="32">SUM(C249:AF249)</f>
        <v>9.8369999999999997</v>
      </c>
      <c r="AJ249">
        <f t="shared" ref="AJ249:AJ312" si="33">SUM(C249:AG249)</f>
        <v>9.8369999999999997</v>
      </c>
      <c r="AK249">
        <f>IF(ISERROR(1/VLOOKUP($B249,Leveranser!$B$1:$S$500,MATCH("såld värme (gwh)",Leveranser!$B$1:$S$1,0),FALSE)),"",VLOOKUP($B249,Leveranser!$B$1:$S$500,MATCH("såld värme (gwh)",Leveranser!$B$1:$S$1,0),FALSE))</f>
        <v>7.7149999999999999</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37">
        <f t="shared" ref="AN249:AN312" si="34">IFERROR(AK249/AJ249,"")</f>
        <v>0.78428382636982819</v>
      </c>
      <c r="AP249" t="str">
        <f>VLOOKUP($B249,Miljövärden!$B$1:$H$446,7,FALSE)</f>
        <v>Ja</v>
      </c>
      <c r="AQ249" t="str">
        <f>VLOOKUP($B249,Miljövärden!$B$1:$H$446,6,FALSE)</f>
        <v>Nej</v>
      </c>
      <c r="AU249">
        <f t="shared" si="27"/>
        <v>0.13800000000000001</v>
      </c>
      <c r="AV249">
        <f t="shared" si="28"/>
        <v>0</v>
      </c>
      <c r="AW249">
        <f t="shared" si="29"/>
        <v>0</v>
      </c>
      <c r="AX249">
        <f t="shared" si="30"/>
        <v>9.6690000000000005</v>
      </c>
      <c r="AZ249">
        <f t="shared" si="31"/>
        <v>9.6690000000000005</v>
      </c>
    </row>
    <row r="250" spans="1:52" customFormat="1" x14ac:dyDescent="0.25">
      <c r="A250" s="2" t="s">
        <v>407</v>
      </c>
      <c r="B250" s="2" t="s">
        <v>409</v>
      </c>
      <c r="C250">
        <f>VLOOKUP($B250,'Tillförd energi'!$B$1:$AS$566,MATCH(C$1,'Tillförd energi'!$B$1:$AQ$1,0),FALSE)</f>
        <v>0</v>
      </c>
      <c r="D250">
        <f>VLOOKUP($B250,'Tillförd energi'!$B$1:$AS$566,MATCH(D$1,'Tillförd energi'!$B$1:$AQ$1,0),FALSE)</f>
        <v>0.14499999999999999</v>
      </c>
      <c r="E250">
        <f>VLOOKUP($B250,'Tillförd energi'!$B$1:$AS$566,MATCH(E$1,'Tillförd energi'!$B$1:$AQ$1,0),FALSE)</f>
        <v>0</v>
      </c>
      <c r="F250">
        <f>VLOOKUP($B250,'Tillförd energi'!$B$1:$AS$566,MATCH(F$1,'Tillförd energi'!$B$1:$AQ$1,0),FALSE)</f>
        <v>0</v>
      </c>
      <c r="G250">
        <f>VLOOKUP($B250,'Tillförd energi'!$B$1:$AS$566,MATCH(G$1,'Tillförd energi'!$B$1:$AQ$1,0),FALSE)</f>
        <v>0</v>
      </c>
      <c r="H250">
        <f>VLOOKUP($B250,'Tillförd energi'!$B$1:$AS$566,MATCH(H$1,'Tillförd energi'!$B$1:$AQ$1,0),FALSE)</f>
        <v>0</v>
      </c>
      <c r="I250">
        <f>VLOOKUP($B250,'Tillförd energi'!$B$1:$AS$566,MATCH(I$1,'Tillförd energi'!$B$1:$AQ$1,0),FALSE)</f>
        <v>0</v>
      </c>
      <c r="J250">
        <f>VLOOKUP($B250,'Tillförd energi'!$B$1:$AS$566,MATCH(J$1,'Tillförd energi'!$B$1:$AQ$1,0),FALSE)</f>
        <v>0</v>
      </c>
      <c r="K250">
        <v>0</v>
      </c>
      <c r="L250">
        <f>VLOOKUP($B250,'Tillförd energi'!$B$1:$AS$566,MATCH(L$1,'Tillförd energi'!$B$1:$AQ$1,0),FALSE)</f>
        <v>0</v>
      </c>
      <c r="M250">
        <f>VLOOKUP($B250,'Tillförd energi'!$B$1:$AS$566,MATCH(M$1,'Tillförd energi'!$B$1:$AQ$1,0),FALSE)</f>
        <v>0</v>
      </c>
      <c r="N250">
        <f>VLOOKUP($B250,'Tillförd energi'!$B$1:$AS$566,MATCH(N$1,'Tillförd energi'!$B$1:$AQ$1,0),FALSE)</f>
        <v>0</v>
      </c>
      <c r="O250">
        <f>VLOOKUP($B250,'Tillförd energi'!$B$1:$AS$566,MATCH(O$1,'Tillförd energi'!$B$1:$AQ$1,0),FALSE)</f>
        <v>0</v>
      </c>
      <c r="P250">
        <f>VLOOKUP($B250,'Tillförd energi'!$B$1:$AS$566,MATCH(P$1,'Tillförd energi'!$B$1:$AQ$1,0),FALSE)</f>
        <v>0</v>
      </c>
      <c r="Q250">
        <f>VLOOKUP($B250,'Tillförd energi'!$B$1:$AS$566,MATCH(Q$1,'Tillförd energi'!$B$1:$AQ$1,0),FALSE)</f>
        <v>0</v>
      </c>
      <c r="R250">
        <f>VLOOKUP($B250,'Tillförd energi'!$B$1:$AS$566,MATCH(R$1,'Tillförd energi'!$B$1:$AQ$1,0),FALSE)</f>
        <v>9.4559999999999995</v>
      </c>
      <c r="S250">
        <f>VLOOKUP($B250,'Tillförd energi'!$B$1:$AS$566,MATCH(S$1,'Tillförd energi'!$B$1:$AQ$1,0),FALSE)</f>
        <v>0</v>
      </c>
      <c r="T250">
        <f>VLOOKUP($B250,'Tillförd energi'!$B$1:$AS$566,MATCH(T$1,'Tillförd energi'!$B$1:$AQ$1,0),FALSE)</f>
        <v>0</v>
      </c>
      <c r="U250">
        <f>VLOOKUP($B250,'Tillförd energi'!$B$1:$AS$566,MATCH(U$1,'Tillförd energi'!$B$1:$AQ$1,0),FALSE)</f>
        <v>0</v>
      </c>
      <c r="V250">
        <f>VLOOKUP($B250,'Tillförd energi'!$B$1:$AS$566,MATCH(V$1,'Tillförd energi'!$B$1:$AQ$1,0),FALSE)</f>
        <v>0</v>
      </c>
      <c r="W250">
        <f>VLOOKUP($B250,'Tillförd energi'!$B$1:$AS$566,MATCH(W$1,'Tillförd energi'!$B$1:$AQ$1,0),FALSE)</f>
        <v>0</v>
      </c>
      <c r="X250">
        <f>VLOOKUP($B250,'Tillförd energi'!$B$1:$AS$566,MATCH(X$1,'Tillförd energi'!$B$1:$AQ$1,0),FALSE)</f>
        <v>0</v>
      </c>
      <c r="Y250">
        <f>VLOOKUP($B250,'Tillförd energi'!$B$1:$AS$566,MATCH(Y$1,'Tillförd energi'!$B$1:$AQ$1,0),FALSE)</f>
        <v>0</v>
      </c>
      <c r="Z250">
        <f>VLOOKUP($B250,'Tillförd energi'!$B$1:$AS$566,MATCH(Z$1,'Tillförd energi'!$B$1:$AQ$1,0),FALSE)</f>
        <v>0</v>
      </c>
      <c r="AA250">
        <f>VLOOKUP($B250,'Tillförd energi'!$B$1:$AS$566,MATCH(AA$1,'Tillförd energi'!$B$1:$AQ$1,0),FALSE)</f>
        <v>0</v>
      </c>
      <c r="AB250">
        <f>VLOOKUP($B250,'Tillförd energi'!$B$1:$AS$566,MATCH(AB$1,'Tillförd energi'!$B$1:$AQ$1,0),FALSE)</f>
        <v>0</v>
      </c>
      <c r="AC250">
        <f>VLOOKUP($B250,'Tillförd energi'!$B$1:$AS$566,MATCH(AC$1,'Tillförd energi'!$B$1:$AQ$1,0),FALSE)</f>
        <v>0</v>
      </c>
      <c r="AD250">
        <f>VLOOKUP($B250,'Tillförd energi'!$B$1:$AS$566,MATCH(AD$1,'Tillförd energi'!$B$1:$AQ$1,0),FALSE)</f>
        <v>0</v>
      </c>
      <c r="AE250">
        <f>VLOOKUP($B250,'Tillförd energi'!$B$1:$AS$566,MATCH(AE$1,'Tillförd energi'!$B$1:$AQ$1,0),FALSE)</f>
        <v>0</v>
      </c>
      <c r="AF250">
        <f>VLOOKUP($B250,'Tillförd energi'!$B$1:$AS$566,MATCH(AF$1,'Tillförd energi'!$B$1:$AQ$1,0),FALSE)</f>
        <v>9.1999999999999998E-2</v>
      </c>
      <c r="AG250">
        <f>IFERROR(VLOOKUP(B250,Miljö!$B$1:$S$476,9,FALSE)/1,0)</f>
        <v>0</v>
      </c>
      <c r="AI250">
        <f t="shared" si="32"/>
        <v>9.6929999999999996</v>
      </c>
      <c r="AJ250">
        <f t="shared" si="33"/>
        <v>9.6929999999999996</v>
      </c>
      <c r="AK250">
        <f>IF(ISERROR(1/VLOOKUP($B250,Leveranser!$B$1:$S$500,MATCH("såld värme (gwh)",Leveranser!$B$1:$S$1,0),FALSE)),"",VLOOKUP($B250,Leveranser!$B$1:$S$500,MATCH("såld värme (gwh)",Leveranser!$B$1:$S$1,0),FALSE))</f>
        <v>7.06</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37">
        <f t="shared" si="34"/>
        <v>0.72836067265036619</v>
      </c>
      <c r="AP250" t="str">
        <f>VLOOKUP($B250,Miljövärden!$B$1:$H$446,7,FALSE)</f>
        <v>Ja</v>
      </c>
      <c r="AQ250" t="str">
        <f>VLOOKUP($B250,Miljövärden!$B$1:$H$446,6,FALSE)</f>
        <v>Nej</v>
      </c>
      <c r="AU250">
        <f t="shared" si="27"/>
        <v>9.1999999999999998E-2</v>
      </c>
      <c r="AV250">
        <f t="shared" si="28"/>
        <v>0</v>
      </c>
      <c r="AW250">
        <f t="shared" si="29"/>
        <v>0</v>
      </c>
      <c r="AX250">
        <f t="shared" si="30"/>
        <v>9.4559999999999995</v>
      </c>
      <c r="AZ250">
        <f t="shared" si="31"/>
        <v>9.4559999999999995</v>
      </c>
    </row>
    <row r="251" spans="1:52" customFormat="1" x14ac:dyDescent="0.25">
      <c r="A251" s="2" t="s">
        <v>407</v>
      </c>
      <c r="B251" s="2" t="s">
        <v>410</v>
      </c>
      <c r="C251">
        <f>VLOOKUP($B251,'Tillförd energi'!$B$1:$AS$566,MATCH(C$1,'Tillförd energi'!$B$1:$AQ$1,0),FALSE)</f>
        <v>0</v>
      </c>
      <c r="D251">
        <f>VLOOKUP($B251,'Tillförd energi'!$B$1:$AS$566,MATCH(D$1,'Tillförd energi'!$B$1:$AQ$1,0),FALSE)</f>
        <v>0.28999999999999998</v>
      </c>
      <c r="E251">
        <f>VLOOKUP($B251,'Tillförd energi'!$B$1:$AS$566,MATCH(E$1,'Tillförd energi'!$B$1:$AQ$1,0),FALSE)</f>
        <v>0</v>
      </c>
      <c r="F251">
        <f>VLOOKUP($B251,'Tillförd energi'!$B$1:$AS$566,MATCH(F$1,'Tillförd energi'!$B$1:$AQ$1,0),FALSE)</f>
        <v>0</v>
      </c>
      <c r="G251">
        <f>VLOOKUP($B251,'Tillförd energi'!$B$1:$AS$566,MATCH(G$1,'Tillförd energi'!$B$1:$AQ$1,0),FALSE)</f>
        <v>0</v>
      </c>
      <c r="H251">
        <f>VLOOKUP($B251,'Tillförd energi'!$B$1:$AS$566,MATCH(H$1,'Tillförd energi'!$B$1:$AQ$1,0),FALSE)</f>
        <v>0</v>
      </c>
      <c r="I251">
        <f>VLOOKUP($B251,'Tillförd energi'!$B$1:$AS$566,MATCH(I$1,'Tillförd energi'!$B$1:$AQ$1,0),FALSE)</f>
        <v>0</v>
      </c>
      <c r="J251">
        <f>VLOOKUP($B251,'Tillförd energi'!$B$1:$AS$566,MATCH(J$1,'Tillförd energi'!$B$1:$AQ$1,0),FALSE)</f>
        <v>0</v>
      </c>
      <c r="K251">
        <v>0</v>
      </c>
      <c r="L251">
        <f>VLOOKUP($B251,'Tillförd energi'!$B$1:$AS$566,MATCH(L$1,'Tillförd energi'!$B$1:$AQ$1,0),FALSE)</f>
        <v>0</v>
      </c>
      <c r="M251">
        <f>VLOOKUP($B251,'Tillförd energi'!$B$1:$AS$566,MATCH(M$1,'Tillförd energi'!$B$1:$AQ$1,0),FALSE)</f>
        <v>7.6849999999999996</v>
      </c>
      <c r="N251">
        <f>VLOOKUP($B251,'Tillförd energi'!$B$1:$AS$566,MATCH(N$1,'Tillförd energi'!$B$1:$AQ$1,0),FALSE)</f>
        <v>0</v>
      </c>
      <c r="O251">
        <f>VLOOKUP($B251,'Tillförd energi'!$B$1:$AS$566,MATCH(O$1,'Tillförd energi'!$B$1:$AQ$1,0),FALSE)</f>
        <v>7.6849999999999996</v>
      </c>
      <c r="P251">
        <f>VLOOKUP($B251,'Tillförd energi'!$B$1:$AS$566,MATCH(P$1,'Tillförd energi'!$B$1:$AQ$1,0),FALSE)</f>
        <v>0</v>
      </c>
      <c r="Q251">
        <f>VLOOKUP($B251,'Tillförd energi'!$B$1:$AS$566,MATCH(Q$1,'Tillförd energi'!$B$1:$AQ$1,0),FALSE)</f>
        <v>0</v>
      </c>
      <c r="R251">
        <f>VLOOKUP($B251,'Tillförd energi'!$B$1:$AS$566,MATCH(R$1,'Tillförd energi'!$B$1:$AQ$1,0),FALSE)</f>
        <v>2.5249999999999999</v>
      </c>
      <c r="S251">
        <f>VLOOKUP($B251,'Tillförd energi'!$B$1:$AS$566,MATCH(S$1,'Tillförd energi'!$B$1:$AQ$1,0),FALSE)</f>
        <v>0</v>
      </c>
      <c r="T251">
        <f>VLOOKUP($B251,'Tillförd energi'!$B$1:$AS$566,MATCH(T$1,'Tillförd energi'!$B$1:$AQ$1,0),FALSE)</f>
        <v>0</v>
      </c>
      <c r="U251">
        <f>VLOOKUP($B251,'Tillförd energi'!$B$1:$AS$566,MATCH(U$1,'Tillförd energi'!$B$1:$AQ$1,0),FALSE)</f>
        <v>0</v>
      </c>
      <c r="V251">
        <f>VLOOKUP($B251,'Tillförd energi'!$B$1:$AS$566,MATCH(V$1,'Tillförd energi'!$B$1:$AQ$1,0),FALSE)</f>
        <v>0</v>
      </c>
      <c r="W251">
        <f>VLOOKUP($B251,'Tillförd energi'!$B$1:$AS$566,MATCH(W$1,'Tillförd energi'!$B$1:$AQ$1,0),FALSE)</f>
        <v>0</v>
      </c>
      <c r="X251">
        <f>VLOOKUP($B251,'Tillförd energi'!$B$1:$AS$566,MATCH(X$1,'Tillförd energi'!$B$1:$AQ$1,0),FALSE)</f>
        <v>0</v>
      </c>
      <c r="Y251">
        <f>VLOOKUP($B251,'Tillförd energi'!$B$1:$AS$566,MATCH(Y$1,'Tillförd energi'!$B$1:$AQ$1,0),FALSE)</f>
        <v>0</v>
      </c>
      <c r="Z251">
        <f>VLOOKUP($B251,'Tillförd energi'!$B$1:$AS$566,MATCH(Z$1,'Tillförd energi'!$B$1:$AQ$1,0),FALSE)</f>
        <v>0.01</v>
      </c>
      <c r="AA251">
        <f>VLOOKUP($B251,'Tillförd energi'!$B$1:$AS$566,MATCH(AA$1,'Tillförd energi'!$B$1:$AQ$1,0),FALSE)</f>
        <v>0</v>
      </c>
      <c r="AB251">
        <f>VLOOKUP($B251,'Tillförd energi'!$B$1:$AS$566,MATCH(AB$1,'Tillförd energi'!$B$1:$AQ$1,0),FALSE)</f>
        <v>0</v>
      </c>
      <c r="AC251">
        <f>VLOOKUP($B251,'Tillförd energi'!$B$1:$AS$566,MATCH(AC$1,'Tillförd energi'!$B$1:$AQ$1,0),FALSE)</f>
        <v>0</v>
      </c>
      <c r="AD251">
        <f>VLOOKUP($B251,'Tillförd energi'!$B$1:$AS$566,MATCH(AD$1,'Tillförd energi'!$B$1:$AQ$1,0),FALSE)</f>
        <v>0</v>
      </c>
      <c r="AE251">
        <f>VLOOKUP($B251,'Tillförd energi'!$B$1:$AS$566,MATCH(AE$1,'Tillförd energi'!$B$1:$AQ$1,0),FALSE)</f>
        <v>0</v>
      </c>
      <c r="AF251">
        <f>VLOOKUP($B251,'Tillförd energi'!$B$1:$AS$566,MATCH(AF$1,'Tillförd energi'!$B$1:$AQ$1,0),FALSE)</f>
        <v>0.32200000000000001</v>
      </c>
      <c r="AG251">
        <f>IFERROR(VLOOKUP(B251,Miljö!$B$1:$S$476,9,FALSE)/1,0)</f>
        <v>0</v>
      </c>
      <c r="AI251">
        <f t="shared" si="32"/>
        <v>18.516999999999999</v>
      </c>
      <c r="AJ251">
        <f t="shared" si="33"/>
        <v>18.516999999999999</v>
      </c>
      <c r="AK251">
        <f>IF(ISERROR(1/VLOOKUP($B251,Leveranser!$B$1:$S$500,MATCH("såld värme (gwh)",Leveranser!$B$1:$S$1,0),FALSE)),"",VLOOKUP($B251,Leveranser!$B$1:$S$500,MATCH("såld värme (gwh)",Leveranser!$B$1:$S$1,0),FALSE))</f>
        <v>12.5</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37">
        <f t="shared" si="34"/>
        <v>0.67505535453907217</v>
      </c>
      <c r="AP251" t="str">
        <f>VLOOKUP($B251,Miljövärden!$B$1:$H$446,7,FALSE)</f>
        <v>Ja</v>
      </c>
      <c r="AQ251" t="str">
        <f>VLOOKUP($B251,Miljövärden!$B$1:$H$446,6,FALSE)</f>
        <v>Nej</v>
      </c>
      <c r="AU251">
        <f t="shared" si="27"/>
        <v>0.33200000000000002</v>
      </c>
      <c r="AV251">
        <f t="shared" si="28"/>
        <v>0</v>
      </c>
      <c r="AW251">
        <f t="shared" si="29"/>
        <v>15.37</v>
      </c>
      <c r="AX251">
        <f t="shared" si="30"/>
        <v>2.5249999999999999</v>
      </c>
      <c r="AZ251">
        <f t="shared" si="31"/>
        <v>17.895</v>
      </c>
    </row>
    <row r="252" spans="1:52" customFormat="1" x14ac:dyDescent="0.25">
      <c r="A252" s="2" t="s">
        <v>407</v>
      </c>
      <c r="B252" s="2" t="s">
        <v>411</v>
      </c>
      <c r="C252">
        <f>VLOOKUP($B252,'Tillförd energi'!$B$1:$AS$566,MATCH(C$1,'Tillförd energi'!$B$1:$AQ$1,0),FALSE)</f>
        <v>0</v>
      </c>
      <c r="D252">
        <f>VLOOKUP($B252,'Tillförd energi'!$B$1:$AS$566,MATCH(D$1,'Tillförd energi'!$B$1:$AQ$1,0),FALSE)</f>
        <v>0.113</v>
      </c>
      <c r="E252">
        <f>VLOOKUP($B252,'Tillförd energi'!$B$1:$AS$566,MATCH(E$1,'Tillförd energi'!$B$1:$AQ$1,0),FALSE)</f>
        <v>0</v>
      </c>
      <c r="F252">
        <f>VLOOKUP($B252,'Tillförd energi'!$B$1:$AS$566,MATCH(F$1,'Tillförd energi'!$B$1:$AQ$1,0),FALSE)</f>
        <v>0</v>
      </c>
      <c r="G252">
        <f>VLOOKUP($B252,'Tillförd energi'!$B$1:$AS$566,MATCH(G$1,'Tillförd energi'!$B$1:$AQ$1,0),FALSE)</f>
        <v>0</v>
      </c>
      <c r="H252">
        <f>VLOOKUP($B252,'Tillförd energi'!$B$1:$AS$566,MATCH(H$1,'Tillförd energi'!$B$1:$AQ$1,0),FALSE)</f>
        <v>0</v>
      </c>
      <c r="I252">
        <f>VLOOKUP($B252,'Tillförd energi'!$B$1:$AS$566,MATCH(I$1,'Tillförd energi'!$B$1:$AQ$1,0),FALSE)</f>
        <v>0</v>
      </c>
      <c r="J252">
        <f>VLOOKUP($B252,'Tillförd energi'!$B$1:$AS$566,MATCH(J$1,'Tillförd energi'!$B$1:$AQ$1,0),FALSE)</f>
        <v>0</v>
      </c>
      <c r="K252">
        <v>0</v>
      </c>
      <c r="L252">
        <f>VLOOKUP($B252,'Tillförd energi'!$B$1:$AS$566,MATCH(L$1,'Tillförd energi'!$B$1:$AQ$1,0),FALSE)</f>
        <v>0</v>
      </c>
      <c r="M252">
        <f>VLOOKUP($B252,'Tillförd energi'!$B$1:$AS$566,MATCH(M$1,'Tillförd energi'!$B$1:$AQ$1,0),FALSE)</f>
        <v>0</v>
      </c>
      <c r="N252">
        <f>VLOOKUP($B252,'Tillförd energi'!$B$1:$AS$566,MATCH(N$1,'Tillförd energi'!$B$1:$AQ$1,0),FALSE)</f>
        <v>0</v>
      </c>
      <c r="O252">
        <f>VLOOKUP($B252,'Tillförd energi'!$B$1:$AS$566,MATCH(O$1,'Tillförd energi'!$B$1:$AQ$1,0),FALSE)</f>
        <v>0</v>
      </c>
      <c r="P252">
        <f>VLOOKUP($B252,'Tillförd energi'!$B$1:$AS$566,MATCH(P$1,'Tillförd energi'!$B$1:$AQ$1,0),FALSE)</f>
        <v>0</v>
      </c>
      <c r="Q252">
        <f>VLOOKUP($B252,'Tillförd energi'!$B$1:$AS$566,MATCH(Q$1,'Tillförd energi'!$B$1:$AQ$1,0),FALSE)</f>
        <v>0</v>
      </c>
      <c r="R252">
        <f>VLOOKUP($B252,'Tillförd energi'!$B$1:$AS$566,MATCH(R$1,'Tillförd energi'!$B$1:$AQ$1,0),FALSE)</f>
        <v>11.369</v>
      </c>
      <c r="S252">
        <f>VLOOKUP($B252,'Tillförd energi'!$B$1:$AS$566,MATCH(S$1,'Tillförd energi'!$B$1:$AQ$1,0),FALSE)</f>
        <v>0</v>
      </c>
      <c r="T252">
        <f>VLOOKUP($B252,'Tillförd energi'!$B$1:$AS$566,MATCH(T$1,'Tillförd energi'!$B$1:$AQ$1,0),FALSE)</f>
        <v>0</v>
      </c>
      <c r="U252">
        <f>VLOOKUP($B252,'Tillförd energi'!$B$1:$AS$566,MATCH(U$1,'Tillförd energi'!$B$1:$AQ$1,0),FALSE)</f>
        <v>0</v>
      </c>
      <c r="V252">
        <f>VLOOKUP($B252,'Tillförd energi'!$B$1:$AS$566,MATCH(V$1,'Tillförd energi'!$B$1:$AQ$1,0),FALSE)</f>
        <v>0</v>
      </c>
      <c r="W252">
        <f>VLOOKUP($B252,'Tillförd energi'!$B$1:$AS$566,MATCH(W$1,'Tillförd energi'!$B$1:$AQ$1,0),FALSE)</f>
        <v>0</v>
      </c>
      <c r="X252">
        <f>VLOOKUP($B252,'Tillförd energi'!$B$1:$AS$566,MATCH(X$1,'Tillförd energi'!$B$1:$AQ$1,0),FALSE)</f>
        <v>0</v>
      </c>
      <c r="Y252">
        <f>VLOOKUP($B252,'Tillförd energi'!$B$1:$AS$566,MATCH(Y$1,'Tillförd energi'!$B$1:$AQ$1,0),FALSE)</f>
        <v>0</v>
      </c>
      <c r="Z252">
        <f>VLOOKUP($B252,'Tillförd energi'!$B$1:$AS$566,MATCH(Z$1,'Tillförd energi'!$B$1:$AQ$1,0),FALSE)</f>
        <v>0</v>
      </c>
      <c r="AA252">
        <f>VLOOKUP($B252,'Tillförd energi'!$B$1:$AS$566,MATCH(AA$1,'Tillförd energi'!$B$1:$AQ$1,0),FALSE)</f>
        <v>0</v>
      </c>
      <c r="AB252">
        <f>VLOOKUP($B252,'Tillförd energi'!$B$1:$AS$566,MATCH(AB$1,'Tillförd energi'!$B$1:$AQ$1,0),FALSE)</f>
        <v>0</v>
      </c>
      <c r="AC252">
        <f>VLOOKUP($B252,'Tillförd energi'!$B$1:$AS$566,MATCH(AC$1,'Tillförd energi'!$B$1:$AQ$1,0),FALSE)</f>
        <v>0</v>
      </c>
      <c r="AD252">
        <f>VLOOKUP($B252,'Tillförd energi'!$B$1:$AS$566,MATCH(AD$1,'Tillförd energi'!$B$1:$AQ$1,0),FALSE)</f>
        <v>0</v>
      </c>
      <c r="AE252">
        <f>VLOOKUP($B252,'Tillförd energi'!$B$1:$AS$566,MATCH(AE$1,'Tillförd energi'!$B$1:$AQ$1,0),FALSE)</f>
        <v>0</v>
      </c>
      <c r="AF252">
        <f>VLOOKUP($B252,'Tillförd energi'!$B$1:$AS$566,MATCH(AF$1,'Tillförd energi'!$B$1:$AQ$1,0),FALSE)</f>
        <v>0.106</v>
      </c>
      <c r="AG252">
        <f>IFERROR(VLOOKUP(B252,Miljö!$B$1:$S$476,9,FALSE)/1,0)</f>
        <v>0</v>
      </c>
      <c r="AI252">
        <f t="shared" si="32"/>
        <v>11.587999999999999</v>
      </c>
      <c r="AJ252">
        <f t="shared" si="33"/>
        <v>11.587999999999999</v>
      </c>
      <c r="AK252">
        <f>IF(ISERROR(1/VLOOKUP($B252,Leveranser!$B$1:$S$500,MATCH("såld värme (gwh)",Leveranser!$B$1:$S$1,0),FALSE)),"",VLOOKUP($B252,Leveranser!$B$1:$S$500,MATCH("såld värme (gwh)",Leveranser!$B$1:$S$1,0),FALSE))</f>
        <v>9.6669999999999998</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37">
        <f t="shared" si="34"/>
        <v>0.83422506040731792</v>
      </c>
      <c r="AP252" t="str">
        <f>VLOOKUP($B252,Miljövärden!$B$1:$H$446,7,FALSE)</f>
        <v>Ja</v>
      </c>
      <c r="AQ252" t="str">
        <f>VLOOKUP($B252,Miljövärden!$B$1:$H$446,6,FALSE)</f>
        <v>Nej</v>
      </c>
      <c r="AU252">
        <f t="shared" si="27"/>
        <v>0.106</v>
      </c>
      <c r="AV252">
        <f t="shared" si="28"/>
        <v>0</v>
      </c>
      <c r="AW252">
        <f t="shared" si="29"/>
        <v>0</v>
      </c>
      <c r="AX252">
        <f t="shared" si="30"/>
        <v>11.369</v>
      </c>
      <c r="AZ252">
        <f t="shared" si="31"/>
        <v>11.369</v>
      </c>
    </row>
    <row r="253" spans="1:52" customFormat="1" x14ac:dyDescent="0.25">
      <c r="A253" s="2" t="s">
        <v>407</v>
      </c>
      <c r="B253" s="2" t="s">
        <v>412</v>
      </c>
      <c r="C253">
        <f>VLOOKUP($B253,'Tillförd energi'!$B$1:$AS$566,MATCH(C$1,'Tillförd energi'!$B$1:$AQ$1,0),FALSE)</f>
        <v>0</v>
      </c>
      <c r="D253">
        <f>VLOOKUP($B253,'Tillförd energi'!$B$1:$AS$566,MATCH(D$1,'Tillförd energi'!$B$1:$AQ$1,0),FALSE)</f>
        <v>2.5000000000000001E-2</v>
      </c>
      <c r="E253">
        <f>VLOOKUP($B253,'Tillförd energi'!$B$1:$AS$566,MATCH(E$1,'Tillförd energi'!$B$1:$AQ$1,0),FALSE)</f>
        <v>0</v>
      </c>
      <c r="F253">
        <f>VLOOKUP($B253,'Tillförd energi'!$B$1:$AS$566,MATCH(F$1,'Tillförd energi'!$B$1:$AQ$1,0),FALSE)</f>
        <v>0</v>
      </c>
      <c r="G253">
        <f>VLOOKUP($B253,'Tillförd energi'!$B$1:$AS$566,MATCH(G$1,'Tillförd energi'!$B$1:$AQ$1,0),FALSE)</f>
        <v>0</v>
      </c>
      <c r="H253">
        <f>VLOOKUP($B253,'Tillförd energi'!$B$1:$AS$566,MATCH(H$1,'Tillförd energi'!$B$1:$AQ$1,0),FALSE)</f>
        <v>0</v>
      </c>
      <c r="I253">
        <f>VLOOKUP($B253,'Tillförd energi'!$B$1:$AS$566,MATCH(I$1,'Tillförd energi'!$B$1:$AQ$1,0),FALSE)</f>
        <v>0</v>
      </c>
      <c r="J253">
        <f>VLOOKUP($B253,'Tillförd energi'!$B$1:$AS$566,MATCH(J$1,'Tillförd energi'!$B$1:$AQ$1,0),FALSE)</f>
        <v>0</v>
      </c>
      <c r="K253">
        <v>0</v>
      </c>
      <c r="L253">
        <f>VLOOKUP($B253,'Tillförd energi'!$B$1:$AS$566,MATCH(L$1,'Tillförd energi'!$B$1:$AQ$1,0),FALSE)</f>
        <v>0</v>
      </c>
      <c r="M253">
        <f>VLOOKUP($B253,'Tillförd energi'!$B$1:$AS$566,MATCH(M$1,'Tillförd energi'!$B$1:$AQ$1,0),FALSE)</f>
        <v>2.2000000000000002</v>
      </c>
      <c r="N253">
        <f>VLOOKUP($B253,'Tillförd energi'!$B$1:$AS$566,MATCH(N$1,'Tillförd energi'!$B$1:$AQ$1,0),FALSE)</f>
        <v>0</v>
      </c>
      <c r="O253">
        <f>VLOOKUP($B253,'Tillförd energi'!$B$1:$AS$566,MATCH(O$1,'Tillförd energi'!$B$1:$AQ$1,0),FALSE)</f>
        <v>1.292</v>
      </c>
      <c r="P253">
        <f>VLOOKUP($B253,'Tillförd energi'!$B$1:$AS$566,MATCH(P$1,'Tillförd energi'!$B$1:$AQ$1,0),FALSE)</f>
        <v>0</v>
      </c>
      <c r="Q253">
        <f>VLOOKUP($B253,'Tillförd energi'!$B$1:$AS$566,MATCH(Q$1,'Tillförd energi'!$B$1:$AQ$1,0),FALSE)</f>
        <v>0</v>
      </c>
      <c r="R253">
        <f>VLOOKUP($B253,'Tillförd energi'!$B$1:$AS$566,MATCH(R$1,'Tillförd energi'!$B$1:$AQ$1,0),FALSE)</f>
        <v>3.9710000000000001</v>
      </c>
      <c r="S253">
        <f>VLOOKUP($B253,'Tillförd energi'!$B$1:$AS$566,MATCH(S$1,'Tillförd energi'!$B$1:$AQ$1,0),FALSE)</f>
        <v>0</v>
      </c>
      <c r="T253">
        <f>VLOOKUP($B253,'Tillförd energi'!$B$1:$AS$566,MATCH(T$1,'Tillförd energi'!$B$1:$AQ$1,0),FALSE)</f>
        <v>0</v>
      </c>
      <c r="U253">
        <f>VLOOKUP($B253,'Tillförd energi'!$B$1:$AS$566,MATCH(U$1,'Tillförd energi'!$B$1:$AQ$1,0),FALSE)</f>
        <v>0</v>
      </c>
      <c r="V253">
        <f>VLOOKUP($B253,'Tillförd energi'!$B$1:$AS$566,MATCH(V$1,'Tillförd energi'!$B$1:$AQ$1,0),FALSE)</f>
        <v>0</v>
      </c>
      <c r="W253">
        <f>VLOOKUP($B253,'Tillförd energi'!$B$1:$AS$566,MATCH(W$1,'Tillförd energi'!$B$1:$AQ$1,0),FALSE)</f>
        <v>0</v>
      </c>
      <c r="X253">
        <f>VLOOKUP($B253,'Tillförd energi'!$B$1:$AS$566,MATCH(X$1,'Tillförd energi'!$B$1:$AQ$1,0),FALSE)</f>
        <v>0</v>
      </c>
      <c r="Y253">
        <f>VLOOKUP($B253,'Tillförd energi'!$B$1:$AS$566,MATCH(Y$1,'Tillförd energi'!$B$1:$AQ$1,0),FALSE)</f>
        <v>0</v>
      </c>
      <c r="Z253">
        <f>VLOOKUP($B253,'Tillförd energi'!$B$1:$AS$566,MATCH(Z$1,'Tillförd energi'!$B$1:$AQ$1,0),FALSE)</f>
        <v>0</v>
      </c>
      <c r="AA253">
        <f>VLOOKUP($B253,'Tillförd energi'!$B$1:$AS$566,MATCH(AA$1,'Tillförd energi'!$B$1:$AQ$1,0),FALSE)</f>
        <v>0</v>
      </c>
      <c r="AB253">
        <f>VLOOKUP($B253,'Tillförd energi'!$B$1:$AS$566,MATCH(AB$1,'Tillförd energi'!$B$1:$AQ$1,0),FALSE)</f>
        <v>0</v>
      </c>
      <c r="AC253">
        <f>VLOOKUP($B253,'Tillförd energi'!$B$1:$AS$566,MATCH(AC$1,'Tillförd energi'!$B$1:$AQ$1,0),FALSE)</f>
        <v>0</v>
      </c>
      <c r="AD253">
        <f>VLOOKUP($B253,'Tillförd energi'!$B$1:$AS$566,MATCH(AD$1,'Tillförd energi'!$B$1:$AQ$1,0),FALSE)</f>
        <v>0</v>
      </c>
      <c r="AE253">
        <f>VLOOKUP($B253,'Tillförd energi'!$B$1:$AS$566,MATCH(AE$1,'Tillförd energi'!$B$1:$AQ$1,0),FALSE)</f>
        <v>0</v>
      </c>
      <c r="AF253">
        <f>VLOOKUP($B253,'Tillförd energi'!$B$1:$AS$566,MATCH(AF$1,'Tillförd energi'!$B$1:$AQ$1,0),FALSE)</f>
        <v>9.5000000000000001E-2</v>
      </c>
      <c r="AG253">
        <f>IFERROR(VLOOKUP(B253,Miljö!$B$1:$S$476,9,FALSE)/1,0)</f>
        <v>0</v>
      </c>
      <c r="AI253">
        <f t="shared" si="32"/>
        <v>7.5830000000000002</v>
      </c>
      <c r="AJ253">
        <f t="shared" si="33"/>
        <v>7.5830000000000002</v>
      </c>
      <c r="AK253">
        <f>IF(ISERROR(1/VLOOKUP($B253,Leveranser!$B$1:$S$500,MATCH("såld värme (gwh)",Leveranser!$B$1:$S$1,0),FALSE)),"",VLOOKUP($B253,Leveranser!$B$1:$S$500,MATCH("såld värme (gwh)",Leveranser!$B$1:$S$1,0),FALSE))</f>
        <v>6.141</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37">
        <f t="shared" si="34"/>
        <v>0.80983779506791509</v>
      </c>
      <c r="AP253" t="str">
        <f>VLOOKUP($B253,Miljövärden!$B$1:$H$446,7,FALSE)</f>
        <v>Ja</v>
      </c>
      <c r="AQ253" t="str">
        <f>VLOOKUP($B253,Miljövärden!$B$1:$H$446,6,FALSE)</f>
        <v>Nej</v>
      </c>
      <c r="AU253">
        <f t="shared" si="27"/>
        <v>9.5000000000000001E-2</v>
      </c>
      <c r="AV253">
        <f t="shared" si="28"/>
        <v>0</v>
      </c>
      <c r="AW253">
        <f t="shared" si="29"/>
        <v>3.492</v>
      </c>
      <c r="AX253">
        <f t="shared" si="30"/>
        <v>3.9710000000000001</v>
      </c>
      <c r="AZ253">
        <f t="shared" si="31"/>
        <v>7.4630000000000001</v>
      </c>
    </row>
    <row r="254" spans="1:52" customFormat="1" x14ac:dyDescent="0.25">
      <c r="A254" s="2" t="s">
        <v>407</v>
      </c>
      <c r="B254" s="2" t="s">
        <v>413</v>
      </c>
      <c r="C254">
        <f>VLOOKUP($B254,'Tillförd energi'!$B$1:$AS$566,MATCH(C$1,'Tillförd energi'!$B$1:$AQ$1,0),FALSE)</f>
        <v>0</v>
      </c>
      <c r="D254">
        <f>VLOOKUP($B254,'Tillförd energi'!$B$1:$AS$566,MATCH(D$1,'Tillförd energi'!$B$1:$AQ$1,0),FALSE)</f>
        <v>0.01</v>
      </c>
      <c r="E254">
        <f>VLOOKUP($B254,'Tillförd energi'!$B$1:$AS$566,MATCH(E$1,'Tillförd energi'!$B$1:$AQ$1,0),FALSE)</f>
        <v>0</v>
      </c>
      <c r="F254">
        <f>VLOOKUP($B254,'Tillförd energi'!$B$1:$AS$566,MATCH(F$1,'Tillförd energi'!$B$1:$AQ$1,0),FALSE)</f>
        <v>0</v>
      </c>
      <c r="G254">
        <f>VLOOKUP($B254,'Tillförd energi'!$B$1:$AS$566,MATCH(G$1,'Tillförd energi'!$B$1:$AQ$1,0),FALSE)</f>
        <v>0</v>
      </c>
      <c r="H254">
        <f>VLOOKUP($B254,'Tillförd energi'!$B$1:$AS$566,MATCH(H$1,'Tillförd energi'!$B$1:$AQ$1,0),FALSE)</f>
        <v>0</v>
      </c>
      <c r="I254">
        <f>VLOOKUP($B254,'Tillförd energi'!$B$1:$AS$566,MATCH(I$1,'Tillförd energi'!$B$1:$AQ$1,0),FALSE)</f>
        <v>0</v>
      </c>
      <c r="J254">
        <f>VLOOKUP($B254,'Tillförd energi'!$B$1:$AS$566,MATCH(J$1,'Tillförd energi'!$B$1:$AQ$1,0),FALSE)</f>
        <v>0</v>
      </c>
      <c r="K254">
        <v>0</v>
      </c>
      <c r="L254">
        <f>VLOOKUP($B254,'Tillförd energi'!$B$1:$AS$566,MATCH(L$1,'Tillförd energi'!$B$1:$AQ$1,0),FALSE)</f>
        <v>0</v>
      </c>
      <c r="M254">
        <f>VLOOKUP($B254,'Tillförd energi'!$B$1:$AS$566,MATCH(M$1,'Tillförd energi'!$B$1:$AQ$1,0),FALSE)</f>
        <v>0</v>
      </c>
      <c r="N254">
        <f>VLOOKUP($B254,'Tillförd energi'!$B$1:$AS$566,MATCH(N$1,'Tillförd energi'!$B$1:$AQ$1,0),FALSE)</f>
        <v>0</v>
      </c>
      <c r="O254">
        <f>VLOOKUP($B254,'Tillförd energi'!$B$1:$AS$566,MATCH(O$1,'Tillförd energi'!$B$1:$AQ$1,0),FALSE)</f>
        <v>0</v>
      </c>
      <c r="P254">
        <f>VLOOKUP($B254,'Tillförd energi'!$B$1:$AS$566,MATCH(P$1,'Tillförd energi'!$B$1:$AQ$1,0),FALSE)</f>
        <v>0</v>
      </c>
      <c r="Q254">
        <f>VLOOKUP($B254,'Tillförd energi'!$B$1:$AS$566,MATCH(Q$1,'Tillförd energi'!$B$1:$AQ$1,0),FALSE)</f>
        <v>0</v>
      </c>
      <c r="R254">
        <f>VLOOKUP($B254,'Tillförd energi'!$B$1:$AS$566,MATCH(R$1,'Tillförd energi'!$B$1:$AQ$1,0),FALSE)</f>
        <v>0.309</v>
      </c>
      <c r="S254">
        <f>VLOOKUP($B254,'Tillförd energi'!$B$1:$AS$566,MATCH(S$1,'Tillförd energi'!$B$1:$AQ$1,0),FALSE)</f>
        <v>0</v>
      </c>
      <c r="T254">
        <f>VLOOKUP($B254,'Tillförd energi'!$B$1:$AS$566,MATCH(T$1,'Tillförd energi'!$B$1:$AQ$1,0),FALSE)</f>
        <v>0</v>
      </c>
      <c r="U254">
        <f>VLOOKUP($B254,'Tillförd energi'!$B$1:$AS$566,MATCH(U$1,'Tillförd energi'!$B$1:$AQ$1,0),FALSE)</f>
        <v>0</v>
      </c>
      <c r="V254">
        <f>VLOOKUP($B254,'Tillförd energi'!$B$1:$AS$566,MATCH(V$1,'Tillförd energi'!$B$1:$AQ$1,0),FALSE)</f>
        <v>0</v>
      </c>
      <c r="W254">
        <f>VLOOKUP($B254,'Tillförd energi'!$B$1:$AS$566,MATCH(W$1,'Tillförd energi'!$B$1:$AQ$1,0),FALSE)</f>
        <v>0</v>
      </c>
      <c r="X254">
        <f>VLOOKUP($B254,'Tillförd energi'!$B$1:$AS$566,MATCH(X$1,'Tillförd energi'!$B$1:$AQ$1,0),FALSE)</f>
        <v>0</v>
      </c>
      <c r="Y254">
        <f>VLOOKUP($B254,'Tillförd energi'!$B$1:$AS$566,MATCH(Y$1,'Tillförd energi'!$B$1:$AQ$1,0),FALSE)</f>
        <v>0</v>
      </c>
      <c r="Z254">
        <f>VLOOKUP($B254,'Tillförd energi'!$B$1:$AS$566,MATCH(Z$1,'Tillförd energi'!$B$1:$AQ$1,0),FALSE)</f>
        <v>0</v>
      </c>
      <c r="AA254">
        <f>VLOOKUP($B254,'Tillförd energi'!$B$1:$AS$566,MATCH(AA$1,'Tillförd energi'!$B$1:$AQ$1,0),FALSE)</f>
        <v>0</v>
      </c>
      <c r="AB254">
        <f>VLOOKUP($B254,'Tillförd energi'!$B$1:$AS$566,MATCH(AB$1,'Tillförd energi'!$B$1:$AQ$1,0),FALSE)</f>
        <v>0</v>
      </c>
      <c r="AC254">
        <f>VLOOKUP($B254,'Tillförd energi'!$B$1:$AS$566,MATCH(AC$1,'Tillförd energi'!$B$1:$AQ$1,0),FALSE)</f>
        <v>0</v>
      </c>
      <c r="AD254">
        <f>VLOOKUP($B254,'Tillförd energi'!$B$1:$AS$566,MATCH(AD$1,'Tillförd energi'!$B$1:$AQ$1,0),FALSE)</f>
        <v>0</v>
      </c>
      <c r="AE254">
        <f>VLOOKUP($B254,'Tillförd energi'!$B$1:$AS$566,MATCH(AE$1,'Tillförd energi'!$B$1:$AQ$1,0),FALSE)</f>
        <v>0</v>
      </c>
      <c r="AF254">
        <f>VLOOKUP($B254,'Tillförd energi'!$B$1:$AS$566,MATCH(AF$1,'Tillförd energi'!$B$1:$AQ$1,0),FALSE)</f>
        <v>4.2999999999999997E-2</v>
      </c>
      <c r="AG254">
        <f>IFERROR(VLOOKUP(B254,Miljö!$B$1:$S$476,9,FALSE)/1,0)</f>
        <v>0</v>
      </c>
      <c r="AI254">
        <f t="shared" si="32"/>
        <v>0.36199999999999999</v>
      </c>
      <c r="AJ254">
        <f t="shared" si="33"/>
        <v>0.36199999999999999</v>
      </c>
      <c r="AK254">
        <f>IF(ISERROR(1/VLOOKUP($B254,Leveranser!$B$1:$S$500,MATCH("såld värme (gwh)",Leveranser!$B$1:$S$1,0),FALSE)),"",VLOOKUP($B254,Leveranser!$B$1:$S$500,MATCH("såld värme (gwh)",Leveranser!$B$1:$S$1,0),FALSE))</f>
        <v>0.24299999999999999</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37">
        <f t="shared" si="34"/>
        <v>0.67127071823204421</v>
      </c>
      <c r="AP254" t="str">
        <f>VLOOKUP($B254,Miljövärden!$B$1:$H$446,7,FALSE)</f>
        <v>Ja</v>
      </c>
      <c r="AQ254" t="str">
        <f>VLOOKUP($B254,Miljövärden!$B$1:$H$446,6,FALSE)</f>
        <v>Nej</v>
      </c>
      <c r="AU254">
        <f t="shared" si="27"/>
        <v>4.2999999999999997E-2</v>
      </c>
      <c r="AV254">
        <f t="shared" si="28"/>
        <v>0</v>
      </c>
      <c r="AW254">
        <f t="shared" si="29"/>
        <v>0</v>
      </c>
      <c r="AX254">
        <f t="shared" si="30"/>
        <v>0.309</v>
      </c>
      <c r="AZ254">
        <f t="shared" si="31"/>
        <v>0.309</v>
      </c>
    </row>
    <row r="255" spans="1:52" customFormat="1" x14ac:dyDescent="0.25">
      <c r="A255" s="2" t="s">
        <v>407</v>
      </c>
      <c r="B255" s="2" t="s">
        <v>414</v>
      </c>
      <c r="C255">
        <f>VLOOKUP($B255,'Tillförd energi'!$B$1:$AS$566,MATCH(C$1,'Tillförd energi'!$B$1:$AQ$1,0),FALSE)</f>
        <v>0</v>
      </c>
      <c r="D255">
        <f>VLOOKUP($B255,'Tillförd energi'!$B$1:$AS$566,MATCH(D$1,'Tillförd energi'!$B$1:$AQ$1,0),FALSE)</f>
        <v>3.0000000000000001E-3</v>
      </c>
      <c r="E255">
        <f>VLOOKUP($B255,'Tillförd energi'!$B$1:$AS$566,MATCH(E$1,'Tillförd energi'!$B$1:$AQ$1,0),FALSE)</f>
        <v>0</v>
      </c>
      <c r="F255">
        <f>VLOOKUP($B255,'Tillförd energi'!$B$1:$AS$566,MATCH(F$1,'Tillförd energi'!$B$1:$AQ$1,0),FALSE)</f>
        <v>0</v>
      </c>
      <c r="G255">
        <f>VLOOKUP($B255,'Tillförd energi'!$B$1:$AS$566,MATCH(G$1,'Tillförd energi'!$B$1:$AQ$1,0),FALSE)</f>
        <v>0</v>
      </c>
      <c r="H255">
        <f>VLOOKUP($B255,'Tillförd energi'!$B$1:$AS$566,MATCH(H$1,'Tillförd energi'!$B$1:$AQ$1,0),FALSE)</f>
        <v>0</v>
      </c>
      <c r="I255">
        <f>VLOOKUP($B255,'Tillförd energi'!$B$1:$AS$566,MATCH(I$1,'Tillförd energi'!$B$1:$AQ$1,0),FALSE)</f>
        <v>0</v>
      </c>
      <c r="J255">
        <f>VLOOKUP($B255,'Tillförd energi'!$B$1:$AS$566,MATCH(J$1,'Tillförd energi'!$B$1:$AQ$1,0),FALSE)</f>
        <v>0</v>
      </c>
      <c r="K255">
        <v>0</v>
      </c>
      <c r="L255">
        <f>VLOOKUP($B255,'Tillförd energi'!$B$1:$AS$566,MATCH(L$1,'Tillförd energi'!$B$1:$AQ$1,0),FALSE)</f>
        <v>0</v>
      </c>
      <c r="M255">
        <f>VLOOKUP($B255,'Tillförd energi'!$B$1:$AS$566,MATCH(M$1,'Tillförd energi'!$B$1:$AQ$1,0),FALSE)</f>
        <v>0</v>
      </c>
      <c r="N255">
        <f>VLOOKUP($B255,'Tillförd energi'!$B$1:$AS$566,MATCH(N$1,'Tillförd energi'!$B$1:$AQ$1,0),FALSE)</f>
        <v>0</v>
      </c>
      <c r="O255">
        <f>VLOOKUP($B255,'Tillförd energi'!$B$1:$AS$566,MATCH(O$1,'Tillförd energi'!$B$1:$AQ$1,0),FALSE)</f>
        <v>0</v>
      </c>
      <c r="P255">
        <f>VLOOKUP($B255,'Tillförd energi'!$B$1:$AS$566,MATCH(P$1,'Tillförd energi'!$B$1:$AQ$1,0),FALSE)</f>
        <v>0</v>
      </c>
      <c r="Q255">
        <f>VLOOKUP($B255,'Tillförd energi'!$B$1:$AS$566,MATCH(Q$1,'Tillförd energi'!$B$1:$AQ$1,0),FALSE)</f>
        <v>0</v>
      </c>
      <c r="R255">
        <f>VLOOKUP($B255,'Tillförd energi'!$B$1:$AS$566,MATCH(R$1,'Tillförd energi'!$B$1:$AQ$1,0),FALSE)</f>
        <v>6.3550000000000004</v>
      </c>
      <c r="S255">
        <f>VLOOKUP($B255,'Tillförd energi'!$B$1:$AS$566,MATCH(S$1,'Tillförd energi'!$B$1:$AQ$1,0),FALSE)</f>
        <v>0</v>
      </c>
      <c r="T255">
        <f>VLOOKUP($B255,'Tillförd energi'!$B$1:$AS$566,MATCH(T$1,'Tillförd energi'!$B$1:$AQ$1,0),FALSE)</f>
        <v>0</v>
      </c>
      <c r="U255">
        <f>VLOOKUP($B255,'Tillförd energi'!$B$1:$AS$566,MATCH(U$1,'Tillförd energi'!$B$1:$AQ$1,0),FALSE)</f>
        <v>0</v>
      </c>
      <c r="V255">
        <f>VLOOKUP($B255,'Tillförd energi'!$B$1:$AS$566,MATCH(V$1,'Tillförd energi'!$B$1:$AQ$1,0),FALSE)</f>
        <v>0</v>
      </c>
      <c r="W255">
        <f>VLOOKUP($B255,'Tillförd energi'!$B$1:$AS$566,MATCH(W$1,'Tillförd energi'!$B$1:$AQ$1,0),FALSE)</f>
        <v>0</v>
      </c>
      <c r="X255">
        <f>VLOOKUP($B255,'Tillförd energi'!$B$1:$AS$566,MATCH(X$1,'Tillförd energi'!$B$1:$AQ$1,0),FALSE)</f>
        <v>0</v>
      </c>
      <c r="Y255">
        <f>VLOOKUP($B255,'Tillförd energi'!$B$1:$AS$566,MATCH(Y$1,'Tillförd energi'!$B$1:$AQ$1,0),FALSE)</f>
        <v>0</v>
      </c>
      <c r="Z255">
        <f>VLOOKUP($B255,'Tillförd energi'!$B$1:$AS$566,MATCH(Z$1,'Tillförd energi'!$B$1:$AQ$1,0),FALSE)</f>
        <v>9.2999999999999999E-2</v>
      </c>
      <c r="AA255">
        <f>VLOOKUP($B255,'Tillförd energi'!$B$1:$AS$566,MATCH(AA$1,'Tillförd energi'!$B$1:$AQ$1,0),FALSE)</f>
        <v>0</v>
      </c>
      <c r="AB255">
        <f>VLOOKUP($B255,'Tillförd energi'!$B$1:$AS$566,MATCH(AB$1,'Tillförd energi'!$B$1:$AQ$1,0),FALSE)</f>
        <v>0</v>
      </c>
      <c r="AC255">
        <f>VLOOKUP($B255,'Tillförd energi'!$B$1:$AS$566,MATCH(AC$1,'Tillförd energi'!$B$1:$AQ$1,0),FALSE)</f>
        <v>0</v>
      </c>
      <c r="AD255">
        <f>VLOOKUP($B255,'Tillförd energi'!$B$1:$AS$566,MATCH(AD$1,'Tillförd energi'!$B$1:$AQ$1,0),FALSE)</f>
        <v>0</v>
      </c>
      <c r="AE255">
        <f>VLOOKUP($B255,'Tillförd energi'!$B$1:$AS$566,MATCH(AE$1,'Tillförd energi'!$B$1:$AQ$1,0),FALSE)</f>
        <v>0</v>
      </c>
      <c r="AF255">
        <f>VLOOKUP($B255,'Tillförd energi'!$B$1:$AS$566,MATCH(AF$1,'Tillförd energi'!$B$1:$AQ$1,0),FALSE)</f>
        <v>6.5000000000000002E-2</v>
      </c>
      <c r="AG255">
        <f>IFERROR(VLOOKUP(B255,Miljö!$B$1:$S$476,9,FALSE)/1,0)</f>
        <v>0</v>
      </c>
      <c r="AI255">
        <f t="shared" si="32"/>
        <v>6.5160000000000009</v>
      </c>
      <c r="AJ255">
        <f t="shared" si="33"/>
        <v>6.5160000000000009</v>
      </c>
      <c r="AK255">
        <f>IF(ISERROR(1/VLOOKUP($B255,Leveranser!$B$1:$S$500,MATCH("såld värme (gwh)",Leveranser!$B$1:$S$1,0),FALSE)),"",VLOOKUP($B255,Leveranser!$B$1:$S$500,MATCH("såld värme (gwh)",Leveranser!$B$1:$S$1,0),FALSE))</f>
        <v>4.6079999999999997</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37">
        <f t="shared" si="34"/>
        <v>0.70718232044198881</v>
      </c>
      <c r="AP255" t="str">
        <f>VLOOKUP($B255,Miljövärden!$B$1:$H$446,7,FALSE)</f>
        <v>Ja</v>
      </c>
      <c r="AQ255" t="str">
        <f>VLOOKUP($B255,Miljövärden!$B$1:$H$446,6,FALSE)</f>
        <v>Nej</v>
      </c>
      <c r="AU255">
        <f t="shared" si="27"/>
        <v>0.158</v>
      </c>
      <c r="AV255">
        <f t="shared" si="28"/>
        <v>0</v>
      </c>
      <c r="AW255">
        <f t="shared" si="29"/>
        <v>0</v>
      </c>
      <c r="AX255">
        <f t="shared" si="30"/>
        <v>6.3550000000000004</v>
      </c>
      <c r="AZ255">
        <f t="shared" si="31"/>
        <v>6.3550000000000004</v>
      </c>
    </row>
    <row r="256" spans="1:52" customFormat="1" x14ac:dyDescent="0.25">
      <c r="A256" s="2" t="s">
        <v>407</v>
      </c>
      <c r="B256" s="2" t="s">
        <v>415</v>
      </c>
      <c r="C256">
        <f>VLOOKUP($B256,'Tillförd energi'!$B$1:$AS$566,MATCH(C$1,'Tillförd energi'!$B$1:$AQ$1,0),FALSE)</f>
        <v>0</v>
      </c>
      <c r="D256">
        <f>VLOOKUP($B256,'Tillförd energi'!$B$1:$AS$566,MATCH(D$1,'Tillförd energi'!$B$1:$AQ$1,0),FALSE)</f>
        <v>1.9E-2</v>
      </c>
      <c r="E256">
        <f>VLOOKUP($B256,'Tillförd energi'!$B$1:$AS$566,MATCH(E$1,'Tillförd energi'!$B$1:$AQ$1,0),FALSE)</f>
        <v>0</v>
      </c>
      <c r="F256">
        <f>VLOOKUP($B256,'Tillförd energi'!$B$1:$AS$566,MATCH(F$1,'Tillförd energi'!$B$1:$AQ$1,0),FALSE)</f>
        <v>0</v>
      </c>
      <c r="G256">
        <f>VLOOKUP($B256,'Tillförd energi'!$B$1:$AS$566,MATCH(G$1,'Tillförd energi'!$B$1:$AQ$1,0),FALSE)</f>
        <v>0</v>
      </c>
      <c r="H256">
        <f>VLOOKUP($B256,'Tillförd energi'!$B$1:$AS$566,MATCH(H$1,'Tillförd energi'!$B$1:$AQ$1,0),FALSE)</f>
        <v>0</v>
      </c>
      <c r="I256">
        <f>VLOOKUP($B256,'Tillförd energi'!$B$1:$AS$566,MATCH(I$1,'Tillförd energi'!$B$1:$AQ$1,0),FALSE)</f>
        <v>0</v>
      </c>
      <c r="J256">
        <f>VLOOKUP($B256,'Tillförd energi'!$B$1:$AS$566,MATCH(J$1,'Tillförd energi'!$B$1:$AQ$1,0),FALSE)</f>
        <v>0</v>
      </c>
      <c r="K256">
        <v>0</v>
      </c>
      <c r="L256">
        <f>VLOOKUP($B256,'Tillförd energi'!$B$1:$AS$566,MATCH(L$1,'Tillförd energi'!$B$1:$AQ$1,0),FALSE)</f>
        <v>0</v>
      </c>
      <c r="M256">
        <f>VLOOKUP($B256,'Tillförd energi'!$B$1:$AS$566,MATCH(M$1,'Tillförd energi'!$B$1:$AQ$1,0),FALSE)</f>
        <v>0</v>
      </c>
      <c r="N256">
        <f>VLOOKUP($B256,'Tillförd energi'!$B$1:$AS$566,MATCH(N$1,'Tillförd energi'!$B$1:$AQ$1,0),FALSE)</f>
        <v>0</v>
      </c>
      <c r="O256">
        <f>VLOOKUP($B256,'Tillförd energi'!$B$1:$AS$566,MATCH(O$1,'Tillförd energi'!$B$1:$AQ$1,0),FALSE)</f>
        <v>0</v>
      </c>
      <c r="P256">
        <f>VLOOKUP($B256,'Tillförd energi'!$B$1:$AS$566,MATCH(P$1,'Tillförd energi'!$B$1:$AQ$1,0),FALSE)</f>
        <v>0</v>
      </c>
      <c r="Q256">
        <f>VLOOKUP($B256,'Tillförd energi'!$B$1:$AS$566,MATCH(Q$1,'Tillförd energi'!$B$1:$AQ$1,0),FALSE)</f>
        <v>0</v>
      </c>
      <c r="R256">
        <f>VLOOKUP($B256,'Tillförd energi'!$B$1:$AS$566,MATCH(R$1,'Tillförd energi'!$B$1:$AQ$1,0),FALSE)</f>
        <v>3.2349999999999999</v>
      </c>
      <c r="S256">
        <f>VLOOKUP($B256,'Tillförd energi'!$B$1:$AS$566,MATCH(S$1,'Tillförd energi'!$B$1:$AQ$1,0),FALSE)</f>
        <v>0</v>
      </c>
      <c r="T256">
        <f>VLOOKUP($B256,'Tillförd energi'!$B$1:$AS$566,MATCH(T$1,'Tillförd energi'!$B$1:$AQ$1,0),FALSE)</f>
        <v>0</v>
      </c>
      <c r="U256">
        <f>VLOOKUP($B256,'Tillförd energi'!$B$1:$AS$566,MATCH(U$1,'Tillförd energi'!$B$1:$AQ$1,0),FALSE)</f>
        <v>0</v>
      </c>
      <c r="V256">
        <f>VLOOKUP($B256,'Tillförd energi'!$B$1:$AS$566,MATCH(V$1,'Tillförd energi'!$B$1:$AQ$1,0),FALSE)</f>
        <v>0</v>
      </c>
      <c r="W256">
        <f>VLOOKUP($B256,'Tillförd energi'!$B$1:$AS$566,MATCH(W$1,'Tillförd energi'!$B$1:$AQ$1,0),FALSE)</f>
        <v>0</v>
      </c>
      <c r="X256">
        <f>VLOOKUP($B256,'Tillförd energi'!$B$1:$AS$566,MATCH(X$1,'Tillförd energi'!$B$1:$AQ$1,0),FALSE)</f>
        <v>0</v>
      </c>
      <c r="Y256">
        <f>VLOOKUP($B256,'Tillförd energi'!$B$1:$AS$566,MATCH(Y$1,'Tillförd energi'!$B$1:$AQ$1,0),FALSE)</f>
        <v>0</v>
      </c>
      <c r="Z256">
        <f>VLOOKUP($B256,'Tillförd energi'!$B$1:$AS$566,MATCH(Z$1,'Tillförd energi'!$B$1:$AQ$1,0),FALSE)</f>
        <v>0</v>
      </c>
      <c r="AA256">
        <f>VLOOKUP($B256,'Tillförd energi'!$B$1:$AS$566,MATCH(AA$1,'Tillförd energi'!$B$1:$AQ$1,0),FALSE)</f>
        <v>0</v>
      </c>
      <c r="AB256">
        <f>VLOOKUP($B256,'Tillförd energi'!$B$1:$AS$566,MATCH(AB$1,'Tillförd energi'!$B$1:$AQ$1,0),FALSE)</f>
        <v>0</v>
      </c>
      <c r="AC256">
        <f>VLOOKUP($B256,'Tillförd energi'!$B$1:$AS$566,MATCH(AC$1,'Tillförd energi'!$B$1:$AQ$1,0),FALSE)</f>
        <v>0</v>
      </c>
      <c r="AD256">
        <f>VLOOKUP($B256,'Tillförd energi'!$B$1:$AS$566,MATCH(AD$1,'Tillförd energi'!$B$1:$AQ$1,0),FALSE)</f>
        <v>0</v>
      </c>
      <c r="AE256">
        <f>VLOOKUP($B256,'Tillförd energi'!$B$1:$AS$566,MATCH(AE$1,'Tillförd energi'!$B$1:$AQ$1,0),FALSE)</f>
        <v>0</v>
      </c>
      <c r="AF256">
        <f>VLOOKUP($B256,'Tillförd energi'!$B$1:$AS$566,MATCH(AF$1,'Tillförd energi'!$B$1:$AQ$1,0),FALSE)</f>
        <v>2.7E-2</v>
      </c>
      <c r="AG256">
        <f>IFERROR(VLOOKUP(B256,Miljö!$B$1:$S$476,9,FALSE)/1,0)</f>
        <v>0</v>
      </c>
      <c r="AI256">
        <f t="shared" si="32"/>
        <v>3.2810000000000001</v>
      </c>
      <c r="AJ256">
        <f t="shared" si="33"/>
        <v>3.2810000000000001</v>
      </c>
      <c r="AK256">
        <f>IF(ISERROR(1/VLOOKUP($B256,Leveranser!$B$1:$S$500,MATCH("såld värme (gwh)",Leveranser!$B$1:$S$1,0),FALSE)),"",VLOOKUP($B256,Leveranser!$B$1:$S$500,MATCH("såld värme (gwh)",Leveranser!$B$1:$S$1,0),FALSE))</f>
        <v>2.4849999999999999</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37">
        <f t="shared" si="34"/>
        <v>0.75739103931728124</v>
      </c>
      <c r="AP256" t="str">
        <f>VLOOKUP($B256,Miljövärden!$B$1:$H$446,7,FALSE)</f>
        <v>Ja</v>
      </c>
      <c r="AQ256" t="str">
        <f>VLOOKUP($B256,Miljövärden!$B$1:$H$446,6,FALSE)</f>
        <v>Nej</v>
      </c>
      <c r="AU256">
        <f t="shared" si="27"/>
        <v>2.7E-2</v>
      </c>
      <c r="AV256">
        <f t="shared" si="28"/>
        <v>0</v>
      </c>
      <c r="AW256">
        <f t="shared" si="29"/>
        <v>0</v>
      </c>
      <c r="AX256">
        <f t="shared" si="30"/>
        <v>3.2349999999999999</v>
      </c>
      <c r="AZ256">
        <f t="shared" si="31"/>
        <v>3.2349999999999999</v>
      </c>
    </row>
    <row r="257" spans="1:52" customFormat="1" x14ac:dyDescent="0.25">
      <c r="A257" s="2" t="s">
        <v>407</v>
      </c>
      <c r="B257" s="2" t="s">
        <v>416</v>
      </c>
      <c r="C257">
        <f>VLOOKUP($B257,'Tillförd energi'!$B$1:$AS$566,MATCH(C$1,'Tillförd energi'!$B$1:$AQ$1,0),FALSE)</f>
        <v>0</v>
      </c>
      <c r="D257">
        <f>VLOOKUP($B257,'Tillförd energi'!$B$1:$AS$566,MATCH(D$1,'Tillförd energi'!$B$1:$AQ$1,0),FALSE)</f>
        <v>0.39144099999999998</v>
      </c>
      <c r="E257">
        <f>VLOOKUP($B257,'Tillförd energi'!$B$1:$AS$566,MATCH(E$1,'Tillförd energi'!$B$1:$AQ$1,0),FALSE)</f>
        <v>0.33100000000000002</v>
      </c>
      <c r="F257">
        <f>VLOOKUP($B257,'Tillförd energi'!$B$1:$AS$566,MATCH(F$1,'Tillförd energi'!$B$1:$AQ$1,0),FALSE)</f>
        <v>0</v>
      </c>
      <c r="G257">
        <f>VLOOKUP($B257,'Tillförd energi'!$B$1:$AS$566,MATCH(G$1,'Tillförd energi'!$B$1:$AQ$1,0),FALSE)</f>
        <v>0</v>
      </c>
      <c r="H257">
        <f>VLOOKUP($B257,'Tillförd energi'!$B$1:$AS$566,MATCH(H$1,'Tillförd energi'!$B$1:$AQ$1,0),FALSE)</f>
        <v>0</v>
      </c>
      <c r="I257">
        <f>VLOOKUP($B257,'Tillförd energi'!$B$1:$AS$566,MATCH(I$1,'Tillförd energi'!$B$1:$AQ$1,0),FALSE)</f>
        <v>0</v>
      </c>
      <c r="J257">
        <f>VLOOKUP($B257,'Tillförd energi'!$B$1:$AS$566,MATCH(J$1,'Tillförd energi'!$B$1:$AQ$1,0),FALSE)</f>
        <v>0</v>
      </c>
      <c r="K257">
        <v>0</v>
      </c>
      <c r="L257">
        <f>VLOOKUP($B257,'Tillförd energi'!$B$1:$AS$566,MATCH(L$1,'Tillförd energi'!$B$1:$AQ$1,0),FALSE)</f>
        <v>0</v>
      </c>
      <c r="M257">
        <f>VLOOKUP($B257,'Tillförd energi'!$B$1:$AS$566,MATCH(M$1,'Tillförd energi'!$B$1:$AQ$1,0),FALSE)</f>
        <v>13.6265</v>
      </c>
      <c r="N257">
        <f>VLOOKUP($B257,'Tillförd energi'!$B$1:$AS$566,MATCH(N$1,'Tillförd energi'!$B$1:$AQ$1,0),FALSE)</f>
        <v>26.887899999999998</v>
      </c>
      <c r="O257">
        <f>VLOOKUP($B257,'Tillförd energi'!$B$1:$AS$566,MATCH(O$1,'Tillförd energi'!$B$1:$AQ$1,0),FALSE)</f>
        <v>16.232500000000002</v>
      </c>
      <c r="P257">
        <f>VLOOKUP($B257,'Tillförd energi'!$B$1:$AS$566,MATCH(P$1,'Tillförd energi'!$B$1:$AQ$1,0),FALSE)</f>
        <v>3.2036799999999999</v>
      </c>
      <c r="Q257">
        <f>VLOOKUP($B257,'Tillförd energi'!$B$1:$AS$566,MATCH(Q$1,'Tillförd energi'!$B$1:$AQ$1,0),FALSE)</f>
        <v>9.7309400000000004</v>
      </c>
      <c r="R257">
        <f>VLOOKUP($B257,'Tillförd energi'!$B$1:$AS$566,MATCH(R$1,'Tillförd energi'!$B$1:$AQ$1,0),FALSE)</f>
        <v>0</v>
      </c>
      <c r="S257">
        <f>VLOOKUP($B257,'Tillförd energi'!$B$1:$AS$566,MATCH(S$1,'Tillförd energi'!$B$1:$AQ$1,0),FALSE)</f>
        <v>0</v>
      </c>
      <c r="T257">
        <f>VLOOKUP($B257,'Tillförd energi'!$B$1:$AS$566,MATCH(T$1,'Tillförd energi'!$B$1:$AQ$1,0),FALSE)</f>
        <v>0</v>
      </c>
      <c r="U257">
        <f>VLOOKUP($B257,'Tillförd energi'!$B$1:$AS$566,MATCH(U$1,'Tillförd energi'!$B$1:$AQ$1,0),FALSE)</f>
        <v>0.148622</v>
      </c>
      <c r="V257">
        <f>VLOOKUP($B257,'Tillförd energi'!$B$1:$AS$566,MATCH(V$1,'Tillförd energi'!$B$1:$AQ$1,0),FALSE)</f>
        <v>0</v>
      </c>
      <c r="W257">
        <f>VLOOKUP($B257,'Tillförd energi'!$B$1:$AS$566,MATCH(W$1,'Tillförd energi'!$B$1:$AQ$1,0),FALSE)</f>
        <v>0</v>
      </c>
      <c r="X257">
        <f>VLOOKUP($B257,'Tillförd energi'!$B$1:$AS$566,MATCH(X$1,'Tillförd energi'!$B$1:$AQ$1,0),FALSE)</f>
        <v>0</v>
      </c>
      <c r="Y257">
        <f>VLOOKUP($B257,'Tillförd energi'!$B$1:$AS$566,MATCH(Y$1,'Tillförd energi'!$B$1:$AQ$1,0),FALSE)</f>
        <v>22.245200000000001</v>
      </c>
      <c r="Z257">
        <f>VLOOKUP($B257,'Tillförd energi'!$B$1:$AS$566,MATCH(Z$1,'Tillförd energi'!$B$1:$AQ$1,0),FALSE)</f>
        <v>3.0000000000000001E-3</v>
      </c>
      <c r="AA257">
        <f>VLOOKUP($B257,'Tillförd energi'!$B$1:$AS$566,MATCH(AA$1,'Tillförd energi'!$B$1:$AQ$1,0),FALSE)</f>
        <v>0</v>
      </c>
      <c r="AB257">
        <f>VLOOKUP($B257,'Tillförd energi'!$B$1:$AS$566,MATCH(AB$1,'Tillförd energi'!$B$1:$AQ$1,0),FALSE)</f>
        <v>0</v>
      </c>
      <c r="AC257">
        <f>VLOOKUP($B257,'Tillförd energi'!$B$1:$AS$566,MATCH(AC$1,'Tillförd energi'!$B$1:$AQ$1,0),FALSE)</f>
        <v>0</v>
      </c>
      <c r="AD257">
        <f>VLOOKUP($B257,'Tillförd energi'!$B$1:$AS$566,MATCH(AD$1,'Tillförd energi'!$B$1:$AQ$1,0),FALSE)</f>
        <v>0</v>
      </c>
      <c r="AE257">
        <f>VLOOKUP($B257,'Tillförd energi'!$B$1:$AS$566,MATCH(AE$1,'Tillförd energi'!$B$1:$AQ$1,0),FALSE)</f>
        <v>0</v>
      </c>
      <c r="AF257">
        <f>VLOOKUP($B257,'Tillförd energi'!$B$1:$AS$566,MATCH(AF$1,'Tillförd energi'!$B$1:$AQ$1,0),FALSE)</f>
        <v>3.4894500000000002</v>
      </c>
      <c r="AG257">
        <f>IFERROR(VLOOKUP(B257,Miljö!$B$1:$S$476,9,FALSE)/1,0)</f>
        <v>0</v>
      </c>
      <c r="AI257">
        <f t="shared" si="32"/>
        <v>96.290233000000001</v>
      </c>
      <c r="AJ257">
        <f t="shared" si="33"/>
        <v>96.290233000000001</v>
      </c>
      <c r="AK257">
        <f>IF(ISERROR(1/VLOOKUP($B257,Leveranser!$B$1:$S$500,MATCH("såld värme (gwh)",Leveranser!$B$1:$S$1,0),FALSE)),"",VLOOKUP($B257,Leveranser!$B$1:$S$500,MATCH("såld värme (gwh)",Leveranser!$B$1:$S$1,0),FALSE))</f>
        <v>94.522000000000006</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37">
        <f t="shared" si="34"/>
        <v>0.98163642412206031</v>
      </c>
      <c r="AP257" t="str">
        <f>VLOOKUP($B257,Miljövärden!$B$1:$H$446,7,FALSE)</f>
        <v>Ja</v>
      </c>
      <c r="AQ257" t="str">
        <f>VLOOKUP($B257,Miljövärden!$B$1:$H$446,6,FALSE)</f>
        <v>Nej</v>
      </c>
      <c r="AU257">
        <f t="shared" si="27"/>
        <v>3.4924500000000003</v>
      </c>
      <c r="AV257">
        <f t="shared" si="28"/>
        <v>0</v>
      </c>
      <c r="AW257">
        <f t="shared" si="29"/>
        <v>69.681519999999992</v>
      </c>
      <c r="AX257">
        <f t="shared" si="30"/>
        <v>0.148622</v>
      </c>
      <c r="AZ257">
        <f t="shared" si="31"/>
        <v>69.830141999999995</v>
      </c>
    </row>
    <row r="258" spans="1:52" customFormat="1" x14ac:dyDescent="0.25">
      <c r="A258" s="2" t="s">
        <v>407</v>
      </c>
      <c r="B258" s="2" t="s">
        <v>417</v>
      </c>
      <c r="C258">
        <f>VLOOKUP($B258,'Tillförd energi'!$B$1:$AS$566,MATCH(C$1,'Tillförd energi'!$B$1:$AQ$1,0),FALSE)</f>
        <v>0</v>
      </c>
      <c r="D258">
        <f>VLOOKUP($B258,'Tillförd energi'!$B$1:$AS$566,MATCH(D$1,'Tillförd energi'!$B$1:$AQ$1,0),FALSE)</f>
        <v>2.1000000000000001E-2</v>
      </c>
      <c r="E258">
        <f>VLOOKUP($B258,'Tillförd energi'!$B$1:$AS$566,MATCH(E$1,'Tillförd energi'!$B$1:$AQ$1,0),FALSE)</f>
        <v>0</v>
      </c>
      <c r="F258">
        <f>VLOOKUP($B258,'Tillförd energi'!$B$1:$AS$566,MATCH(F$1,'Tillförd energi'!$B$1:$AQ$1,0),FALSE)</f>
        <v>0</v>
      </c>
      <c r="G258">
        <f>VLOOKUP($B258,'Tillförd energi'!$B$1:$AS$566,MATCH(G$1,'Tillförd energi'!$B$1:$AQ$1,0),FALSE)</f>
        <v>0</v>
      </c>
      <c r="H258">
        <f>VLOOKUP($B258,'Tillförd energi'!$B$1:$AS$566,MATCH(H$1,'Tillförd energi'!$B$1:$AQ$1,0),FALSE)</f>
        <v>0</v>
      </c>
      <c r="I258">
        <f>VLOOKUP($B258,'Tillförd energi'!$B$1:$AS$566,MATCH(I$1,'Tillförd energi'!$B$1:$AQ$1,0),FALSE)</f>
        <v>0</v>
      </c>
      <c r="J258">
        <f>VLOOKUP($B258,'Tillförd energi'!$B$1:$AS$566,MATCH(J$1,'Tillförd energi'!$B$1:$AQ$1,0),FALSE)</f>
        <v>0</v>
      </c>
      <c r="K258">
        <v>0</v>
      </c>
      <c r="L258">
        <f>VLOOKUP($B258,'Tillförd energi'!$B$1:$AS$566,MATCH(L$1,'Tillförd energi'!$B$1:$AQ$1,0),FALSE)</f>
        <v>0</v>
      </c>
      <c r="M258">
        <f>VLOOKUP($B258,'Tillförd energi'!$B$1:$AS$566,MATCH(M$1,'Tillförd energi'!$B$1:$AQ$1,0),FALSE)</f>
        <v>0</v>
      </c>
      <c r="N258">
        <f>VLOOKUP($B258,'Tillförd energi'!$B$1:$AS$566,MATCH(N$1,'Tillförd energi'!$B$1:$AQ$1,0),FALSE)</f>
        <v>0</v>
      </c>
      <c r="O258">
        <f>VLOOKUP($B258,'Tillförd energi'!$B$1:$AS$566,MATCH(O$1,'Tillförd energi'!$B$1:$AQ$1,0),FALSE)</f>
        <v>0</v>
      </c>
      <c r="P258">
        <f>VLOOKUP($B258,'Tillförd energi'!$B$1:$AS$566,MATCH(P$1,'Tillförd energi'!$B$1:$AQ$1,0),FALSE)</f>
        <v>0</v>
      </c>
      <c r="Q258">
        <f>VLOOKUP($B258,'Tillförd energi'!$B$1:$AS$566,MATCH(Q$1,'Tillförd energi'!$B$1:$AQ$1,0),FALSE)</f>
        <v>0</v>
      </c>
      <c r="R258">
        <f>VLOOKUP($B258,'Tillförd energi'!$B$1:$AS$566,MATCH(R$1,'Tillförd energi'!$B$1:$AQ$1,0),FALSE)</f>
        <v>3.5939999999999999</v>
      </c>
      <c r="S258">
        <f>VLOOKUP($B258,'Tillförd energi'!$B$1:$AS$566,MATCH(S$1,'Tillförd energi'!$B$1:$AQ$1,0),FALSE)</f>
        <v>0</v>
      </c>
      <c r="T258">
        <f>VLOOKUP($B258,'Tillförd energi'!$B$1:$AS$566,MATCH(T$1,'Tillförd energi'!$B$1:$AQ$1,0),FALSE)</f>
        <v>0</v>
      </c>
      <c r="U258">
        <f>VLOOKUP($B258,'Tillförd energi'!$B$1:$AS$566,MATCH(U$1,'Tillförd energi'!$B$1:$AQ$1,0),FALSE)</f>
        <v>0</v>
      </c>
      <c r="V258">
        <f>VLOOKUP($B258,'Tillförd energi'!$B$1:$AS$566,MATCH(V$1,'Tillförd energi'!$B$1:$AQ$1,0),FALSE)</f>
        <v>0</v>
      </c>
      <c r="W258">
        <f>VLOOKUP($B258,'Tillförd energi'!$B$1:$AS$566,MATCH(W$1,'Tillförd energi'!$B$1:$AQ$1,0),FALSE)</f>
        <v>0</v>
      </c>
      <c r="X258">
        <f>VLOOKUP($B258,'Tillförd energi'!$B$1:$AS$566,MATCH(X$1,'Tillförd energi'!$B$1:$AQ$1,0),FALSE)</f>
        <v>0</v>
      </c>
      <c r="Y258">
        <f>VLOOKUP($B258,'Tillförd energi'!$B$1:$AS$566,MATCH(Y$1,'Tillförd energi'!$B$1:$AQ$1,0),FALSE)</f>
        <v>0</v>
      </c>
      <c r="Z258">
        <f>VLOOKUP($B258,'Tillförd energi'!$B$1:$AS$566,MATCH(Z$1,'Tillförd energi'!$B$1:$AQ$1,0),FALSE)</f>
        <v>0</v>
      </c>
      <c r="AA258">
        <f>VLOOKUP($B258,'Tillförd energi'!$B$1:$AS$566,MATCH(AA$1,'Tillförd energi'!$B$1:$AQ$1,0),FALSE)</f>
        <v>0</v>
      </c>
      <c r="AB258">
        <f>VLOOKUP($B258,'Tillförd energi'!$B$1:$AS$566,MATCH(AB$1,'Tillförd energi'!$B$1:$AQ$1,0),FALSE)</f>
        <v>0</v>
      </c>
      <c r="AC258">
        <f>VLOOKUP($B258,'Tillförd energi'!$B$1:$AS$566,MATCH(AC$1,'Tillförd energi'!$B$1:$AQ$1,0),FALSE)</f>
        <v>0</v>
      </c>
      <c r="AD258">
        <f>VLOOKUP($B258,'Tillförd energi'!$B$1:$AS$566,MATCH(AD$1,'Tillförd energi'!$B$1:$AQ$1,0),FALSE)</f>
        <v>0</v>
      </c>
      <c r="AE258">
        <f>VLOOKUP($B258,'Tillförd energi'!$B$1:$AS$566,MATCH(AE$1,'Tillförd energi'!$B$1:$AQ$1,0),FALSE)</f>
        <v>0</v>
      </c>
      <c r="AF258">
        <f>VLOOKUP($B258,'Tillförd energi'!$B$1:$AS$566,MATCH(AF$1,'Tillförd energi'!$B$1:$AQ$1,0),FALSE)</f>
        <v>3.6999999999999998E-2</v>
      </c>
      <c r="AG258">
        <f>IFERROR(VLOOKUP(B258,Miljö!$B$1:$S$476,9,FALSE)/1,0)</f>
        <v>0</v>
      </c>
      <c r="AI258">
        <f t="shared" si="32"/>
        <v>3.6519999999999997</v>
      </c>
      <c r="AJ258">
        <f t="shared" si="33"/>
        <v>3.6519999999999997</v>
      </c>
      <c r="AK258">
        <f>IF(ISERROR(1/VLOOKUP($B258,Leveranser!$B$1:$S$500,MATCH("såld värme (gwh)",Leveranser!$B$1:$S$1,0),FALSE)),"",VLOOKUP($B258,Leveranser!$B$1:$S$500,MATCH("såld värme (gwh)",Leveranser!$B$1:$S$1,0),FALSE))</f>
        <v>2.3530000000000002</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37">
        <f t="shared" si="34"/>
        <v>0.64430449069003293</v>
      </c>
      <c r="AP258" t="str">
        <f>VLOOKUP($B258,Miljövärden!$B$1:$H$446,7,FALSE)</f>
        <v>Ja</v>
      </c>
      <c r="AQ258" t="str">
        <f>VLOOKUP($B258,Miljövärden!$B$1:$H$446,6,FALSE)</f>
        <v>Nej</v>
      </c>
      <c r="AU258">
        <f t="shared" si="27"/>
        <v>3.6999999999999998E-2</v>
      </c>
      <c r="AV258">
        <f t="shared" si="28"/>
        <v>0</v>
      </c>
      <c r="AW258">
        <f t="shared" si="29"/>
        <v>0</v>
      </c>
      <c r="AX258">
        <f t="shared" si="30"/>
        <v>3.5939999999999999</v>
      </c>
      <c r="AZ258">
        <f t="shared" si="31"/>
        <v>3.5939999999999999</v>
      </c>
    </row>
    <row r="259" spans="1:52" customFormat="1" x14ac:dyDescent="0.25">
      <c r="A259" s="2" t="s">
        <v>407</v>
      </c>
      <c r="B259" s="2" t="s">
        <v>418</v>
      </c>
      <c r="C259">
        <f>VLOOKUP($B259,'Tillförd energi'!$B$1:$AS$566,MATCH(C$1,'Tillförd energi'!$B$1:$AQ$1,0),FALSE)</f>
        <v>0</v>
      </c>
      <c r="D259">
        <f>VLOOKUP($B259,'Tillförd energi'!$B$1:$AS$566,MATCH(D$1,'Tillförd energi'!$B$1:$AQ$1,0),FALSE)</f>
        <v>0.67449199999999998</v>
      </c>
      <c r="E259">
        <f>VLOOKUP($B259,'Tillförd energi'!$B$1:$AS$566,MATCH(E$1,'Tillförd energi'!$B$1:$AQ$1,0),FALSE)</f>
        <v>0</v>
      </c>
      <c r="F259">
        <f>VLOOKUP($B259,'Tillförd energi'!$B$1:$AS$566,MATCH(F$1,'Tillförd energi'!$B$1:$AQ$1,0),FALSE)</f>
        <v>0</v>
      </c>
      <c r="G259">
        <f>VLOOKUP($B259,'Tillförd energi'!$B$1:$AS$566,MATCH(G$1,'Tillförd energi'!$B$1:$AQ$1,0),FALSE)</f>
        <v>0</v>
      </c>
      <c r="H259">
        <f>VLOOKUP($B259,'Tillförd energi'!$B$1:$AS$566,MATCH(H$1,'Tillförd energi'!$B$1:$AQ$1,0),FALSE)</f>
        <v>0</v>
      </c>
      <c r="I259">
        <f>VLOOKUP($B259,'Tillförd energi'!$B$1:$AS$566,MATCH(I$1,'Tillförd energi'!$B$1:$AQ$1,0),FALSE)</f>
        <v>0</v>
      </c>
      <c r="J259">
        <f>VLOOKUP($B259,'Tillförd energi'!$B$1:$AS$566,MATCH(J$1,'Tillförd energi'!$B$1:$AQ$1,0),FALSE)</f>
        <v>0</v>
      </c>
      <c r="K259">
        <v>0</v>
      </c>
      <c r="L259">
        <f>VLOOKUP($B259,'Tillförd energi'!$B$1:$AS$566,MATCH(L$1,'Tillförd energi'!$B$1:$AQ$1,0),FALSE)</f>
        <v>0</v>
      </c>
      <c r="M259">
        <f>VLOOKUP($B259,'Tillförd energi'!$B$1:$AS$566,MATCH(M$1,'Tillförd energi'!$B$1:$AQ$1,0),FALSE)</f>
        <v>38.565300000000001</v>
      </c>
      <c r="N259">
        <f>VLOOKUP($B259,'Tillförd energi'!$B$1:$AS$566,MATCH(N$1,'Tillförd energi'!$B$1:$AQ$1,0),FALSE)</f>
        <v>0</v>
      </c>
      <c r="O259">
        <f>VLOOKUP($B259,'Tillförd energi'!$B$1:$AS$566,MATCH(O$1,'Tillförd energi'!$B$1:$AQ$1,0),FALSE)</f>
        <v>16.527699999999999</v>
      </c>
      <c r="P259">
        <f>VLOOKUP($B259,'Tillförd energi'!$B$1:$AS$566,MATCH(P$1,'Tillförd energi'!$B$1:$AQ$1,0),FALSE)</f>
        <v>0</v>
      </c>
      <c r="Q259">
        <f>VLOOKUP($B259,'Tillförd energi'!$B$1:$AS$566,MATCH(Q$1,'Tillförd energi'!$B$1:$AQ$1,0),FALSE)</f>
        <v>0</v>
      </c>
      <c r="R259">
        <f>VLOOKUP($B259,'Tillförd energi'!$B$1:$AS$566,MATCH(R$1,'Tillförd energi'!$B$1:$AQ$1,0),FALSE)</f>
        <v>7.6029600000000004</v>
      </c>
      <c r="S259">
        <f>VLOOKUP($B259,'Tillförd energi'!$B$1:$AS$566,MATCH(S$1,'Tillförd energi'!$B$1:$AQ$1,0),FALSE)</f>
        <v>0</v>
      </c>
      <c r="T259">
        <f>VLOOKUP($B259,'Tillförd energi'!$B$1:$AS$566,MATCH(T$1,'Tillförd energi'!$B$1:$AQ$1,0),FALSE)</f>
        <v>0</v>
      </c>
      <c r="U259">
        <f>VLOOKUP($B259,'Tillförd energi'!$B$1:$AS$566,MATCH(U$1,'Tillförd energi'!$B$1:$AQ$1,0),FALSE)</f>
        <v>0</v>
      </c>
      <c r="V259">
        <f>VLOOKUP($B259,'Tillförd energi'!$B$1:$AS$566,MATCH(V$1,'Tillförd energi'!$B$1:$AQ$1,0),FALSE)</f>
        <v>0</v>
      </c>
      <c r="W259">
        <f>VLOOKUP($B259,'Tillförd energi'!$B$1:$AS$566,MATCH(W$1,'Tillförd energi'!$B$1:$AQ$1,0),FALSE)</f>
        <v>0</v>
      </c>
      <c r="X259">
        <f>VLOOKUP($B259,'Tillförd energi'!$B$1:$AS$566,MATCH(X$1,'Tillförd energi'!$B$1:$AQ$1,0),FALSE)</f>
        <v>0</v>
      </c>
      <c r="Y259">
        <f>VLOOKUP($B259,'Tillförd energi'!$B$1:$AS$566,MATCH(Y$1,'Tillförd energi'!$B$1:$AQ$1,0),FALSE)</f>
        <v>0</v>
      </c>
      <c r="Z259">
        <f>VLOOKUP($B259,'Tillförd energi'!$B$1:$AS$566,MATCH(Z$1,'Tillförd energi'!$B$1:$AQ$1,0),FALSE)</f>
        <v>0.59</v>
      </c>
      <c r="AA259">
        <f>VLOOKUP($B259,'Tillförd energi'!$B$1:$AS$566,MATCH(AA$1,'Tillförd energi'!$B$1:$AQ$1,0),FALSE)</f>
        <v>0</v>
      </c>
      <c r="AB259">
        <f>VLOOKUP($B259,'Tillförd energi'!$B$1:$AS$566,MATCH(AB$1,'Tillförd energi'!$B$1:$AQ$1,0),FALSE)</f>
        <v>0</v>
      </c>
      <c r="AC259">
        <f>VLOOKUP($B259,'Tillförd energi'!$B$1:$AS$566,MATCH(AC$1,'Tillförd energi'!$B$1:$AQ$1,0),FALSE)</f>
        <v>0</v>
      </c>
      <c r="AD259">
        <f>VLOOKUP($B259,'Tillförd energi'!$B$1:$AS$566,MATCH(AD$1,'Tillförd energi'!$B$1:$AQ$1,0),FALSE)</f>
        <v>0</v>
      </c>
      <c r="AE259">
        <f>VLOOKUP($B259,'Tillförd energi'!$B$1:$AS$566,MATCH(AE$1,'Tillförd energi'!$B$1:$AQ$1,0),FALSE)</f>
        <v>0</v>
      </c>
      <c r="AF259">
        <f>VLOOKUP($B259,'Tillförd energi'!$B$1:$AS$566,MATCH(AF$1,'Tillförd energi'!$B$1:$AQ$1,0),FALSE)</f>
        <v>2.5250699999999999</v>
      </c>
      <c r="AG259">
        <f>IFERROR(VLOOKUP(B259,Miljö!$B$1:$S$476,9,FALSE)/1,0)</f>
        <v>0</v>
      </c>
      <c r="AI259">
        <f t="shared" si="32"/>
        <v>66.485522000000017</v>
      </c>
      <c r="AJ259">
        <f t="shared" si="33"/>
        <v>66.485522000000017</v>
      </c>
      <c r="AK259">
        <f>IF(ISERROR(1/VLOOKUP($B259,Leveranser!$B$1:$S$500,MATCH("såld värme (gwh)",Leveranser!$B$1:$S$1,0),FALSE)),"",VLOOKUP($B259,Leveranser!$B$1:$S$500,MATCH("såld värme (gwh)",Leveranser!$B$1:$S$1,0),FALSE))</f>
        <v>67.852999999999994</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37">
        <f t="shared" si="34"/>
        <v>1.0205680569071862</v>
      </c>
      <c r="AP259" t="str">
        <f>VLOOKUP($B259,Miljövärden!$B$1:$H$446,7,FALSE)</f>
        <v>Ja</v>
      </c>
      <c r="AQ259" t="str">
        <f>VLOOKUP($B259,Miljövärden!$B$1:$H$446,6,FALSE)</f>
        <v>Nej</v>
      </c>
      <c r="AU259">
        <f t="shared" ref="AU259:AU322" si="35">Z259+AA259+AF259</f>
        <v>3.1150699999999998</v>
      </c>
      <c r="AV259">
        <f t="shared" ref="AV259:AV322" si="36">X259</f>
        <v>0</v>
      </c>
      <c r="AW259">
        <f t="shared" ref="AW259:AW322" si="37">M259+N259+O259+P259+Q259</f>
        <v>55.093000000000004</v>
      </c>
      <c r="AX259">
        <f t="shared" ref="AX259:AX322" si="38">R259+S259+T259+U259</f>
        <v>7.6029600000000004</v>
      </c>
      <c r="AZ259">
        <f t="shared" ref="AZ259:AZ322" si="39">L259+M259+N259+O259+P259+Q259+R259+S259+T259+U259+V259+W259+X259</f>
        <v>62.695960000000007</v>
      </c>
    </row>
    <row r="260" spans="1:52" customFormat="1" x14ac:dyDescent="0.25">
      <c r="A260" s="2" t="s">
        <v>407</v>
      </c>
      <c r="B260" s="2" t="s">
        <v>419</v>
      </c>
      <c r="C260">
        <f>VLOOKUP($B260,'Tillförd energi'!$B$1:$AS$566,MATCH(C$1,'Tillförd energi'!$B$1:$AQ$1,0),FALSE)</f>
        <v>0</v>
      </c>
      <c r="D260">
        <f>VLOOKUP($B260,'Tillförd energi'!$B$1:$AS$566,MATCH(D$1,'Tillförd energi'!$B$1:$AQ$1,0),FALSE)</f>
        <v>4.3999999999999997E-2</v>
      </c>
      <c r="E260">
        <f>VLOOKUP($B260,'Tillförd energi'!$B$1:$AS$566,MATCH(E$1,'Tillförd energi'!$B$1:$AQ$1,0),FALSE)</f>
        <v>0</v>
      </c>
      <c r="F260">
        <f>VLOOKUP($B260,'Tillförd energi'!$B$1:$AS$566,MATCH(F$1,'Tillförd energi'!$B$1:$AQ$1,0),FALSE)</f>
        <v>0</v>
      </c>
      <c r="G260">
        <f>VLOOKUP($B260,'Tillförd energi'!$B$1:$AS$566,MATCH(G$1,'Tillförd energi'!$B$1:$AQ$1,0),FALSE)</f>
        <v>0</v>
      </c>
      <c r="H260">
        <f>VLOOKUP($B260,'Tillförd energi'!$B$1:$AS$566,MATCH(H$1,'Tillförd energi'!$B$1:$AQ$1,0),FALSE)</f>
        <v>0</v>
      </c>
      <c r="I260">
        <f>VLOOKUP($B260,'Tillförd energi'!$B$1:$AS$566,MATCH(I$1,'Tillförd energi'!$B$1:$AQ$1,0),FALSE)</f>
        <v>0</v>
      </c>
      <c r="J260">
        <f>VLOOKUP($B260,'Tillförd energi'!$B$1:$AS$566,MATCH(J$1,'Tillförd energi'!$B$1:$AQ$1,0),FALSE)</f>
        <v>0</v>
      </c>
      <c r="K260">
        <v>0</v>
      </c>
      <c r="L260">
        <f>VLOOKUP($B260,'Tillförd energi'!$B$1:$AS$566,MATCH(L$1,'Tillförd energi'!$B$1:$AQ$1,0),FALSE)</f>
        <v>0</v>
      </c>
      <c r="M260">
        <f>VLOOKUP($B260,'Tillförd energi'!$B$1:$AS$566,MATCH(M$1,'Tillförd energi'!$B$1:$AQ$1,0),FALSE)</f>
        <v>0</v>
      </c>
      <c r="N260">
        <f>VLOOKUP($B260,'Tillförd energi'!$B$1:$AS$566,MATCH(N$1,'Tillförd energi'!$B$1:$AQ$1,0),FALSE)</f>
        <v>0</v>
      </c>
      <c r="O260">
        <f>VLOOKUP($B260,'Tillförd energi'!$B$1:$AS$566,MATCH(O$1,'Tillförd energi'!$B$1:$AQ$1,0),FALSE)</f>
        <v>0</v>
      </c>
      <c r="P260">
        <f>VLOOKUP($B260,'Tillförd energi'!$B$1:$AS$566,MATCH(P$1,'Tillförd energi'!$B$1:$AQ$1,0),FALSE)</f>
        <v>0</v>
      </c>
      <c r="Q260">
        <f>VLOOKUP($B260,'Tillförd energi'!$B$1:$AS$566,MATCH(Q$1,'Tillförd energi'!$B$1:$AQ$1,0),FALSE)</f>
        <v>0</v>
      </c>
      <c r="R260">
        <f>VLOOKUP($B260,'Tillförd energi'!$B$1:$AS$566,MATCH(R$1,'Tillförd energi'!$B$1:$AQ$1,0),FALSE)</f>
        <v>7.3449999999999998</v>
      </c>
      <c r="S260">
        <f>VLOOKUP($B260,'Tillförd energi'!$B$1:$AS$566,MATCH(S$1,'Tillförd energi'!$B$1:$AQ$1,0),FALSE)</f>
        <v>0</v>
      </c>
      <c r="T260">
        <f>VLOOKUP($B260,'Tillförd energi'!$B$1:$AS$566,MATCH(T$1,'Tillförd energi'!$B$1:$AQ$1,0),FALSE)</f>
        <v>0</v>
      </c>
      <c r="U260">
        <f>VLOOKUP($B260,'Tillförd energi'!$B$1:$AS$566,MATCH(U$1,'Tillförd energi'!$B$1:$AQ$1,0),FALSE)</f>
        <v>0</v>
      </c>
      <c r="V260">
        <f>VLOOKUP($B260,'Tillförd energi'!$B$1:$AS$566,MATCH(V$1,'Tillförd energi'!$B$1:$AQ$1,0),FALSE)</f>
        <v>0</v>
      </c>
      <c r="W260">
        <f>VLOOKUP($B260,'Tillförd energi'!$B$1:$AS$566,MATCH(W$1,'Tillförd energi'!$B$1:$AQ$1,0),FALSE)</f>
        <v>0</v>
      </c>
      <c r="X260">
        <f>VLOOKUP($B260,'Tillförd energi'!$B$1:$AS$566,MATCH(X$1,'Tillförd energi'!$B$1:$AQ$1,0),FALSE)</f>
        <v>0</v>
      </c>
      <c r="Y260">
        <f>VLOOKUP($B260,'Tillförd energi'!$B$1:$AS$566,MATCH(Y$1,'Tillförd energi'!$B$1:$AQ$1,0),FALSE)</f>
        <v>0</v>
      </c>
      <c r="Z260">
        <f>VLOOKUP($B260,'Tillförd energi'!$B$1:$AS$566,MATCH(Z$1,'Tillförd energi'!$B$1:$AQ$1,0),FALSE)</f>
        <v>0.09</v>
      </c>
      <c r="AA260">
        <f>VLOOKUP($B260,'Tillförd energi'!$B$1:$AS$566,MATCH(AA$1,'Tillförd energi'!$B$1:$AQ$1,0),FALSE)</f>
        <v>0</v>
      </c>
      <c r="AB260">
        <f>VLOOKUP($B260,'Tillförd energi'!$B$1:$AS$566,MATCH(AB$1,'Tillförd energi'!$B$1:$AQ$1,0),FALSE)</f>
        <v>0</v>
      </c>
      <c r="AC260">
        <f>VLOOKUP($B260,'Tillförd energi'!$B$1:$AS$566,MATCH(AC$1,'Tillförd energi'!$B$1:$AQ$1,0),FALSE)</f>
        <v>0</v>
      </c>
      <c r="AD260">
        <f>VLOOKUP($B260,'Tillförd energi'!$B$1:$AS$566,MATCH(AD$1,'Tillförd energi'!$B$1:$AQ$1,0),FALSE)</f>
        <v>7.3760000000000003</v>
      </c>
      <c r="AE260">
        <f>VLOOKUP($B260,'Tillförd energi'!$B$1:$AS$566,MATCH(AE$1,'Tillförd energi'!$B$1:$AQ$1,0),FALSE)</f>
        <v>0</v>
      </c>
      <c r="AF260">
        <f>VLOOKUP($B260,'Tillförd energi'!$B$1:$AS$566,MATCH(AF$1,'Tillförd energi'!$B$1:$AQ$1,0),FALSE)</f>
        <v>0.115</v>
      </c>
      <c r="AG260">
        <f>IFERROR(VLOOKUP(B260,Miljö!$B$1:$S$476,9,FALSE)/1,0)</f>
        <v>0</v>
      </c>
      <c r="AI260">
        <f t="shared" si="32"/>
        <v>14.97</v>
      </c>
      <c r="AJ260">
        <f t="shared" si="33"/>
        <v>14.97</v>
      </c>
      <c r="AK260">
        <f>IF(ISERROR(1/VLOOKUP($B260,Leveranser!$B$1:$S$500,MATCH("såld värme (gwh)",Leveranser!$B$1:$S$1,0),FALSE)),"",VLOOKUP($B260,Leveranser!$B$1:$S$500,MATCH("såld värme (gwh)",Leveranser!$B$1:$S$1,0),FALSE))</f>
        <v>11.77</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37">
        <f t="shared" si="34"/>
        <v>0.78623914495657976</v>
      </c>
      <c r="AP260" t="str">
        <f>VLOOKUP($B260,Miljövärden!$B$1:$H$446,7,FALSE)</f>
        <v>Ja</v>
      </c>
      <c r="AQ260" t="str">
        <f>VLOOKUP($B260,Miljövärden!$B$1:$H$446,6,FALSE)</f>
        <v>Nej</v>
      </c>
      <c r="AU260">
        <f t="shared" si="35"/>
        <v>0.20500000000000002</v>
      </c>
      <c r="AV260">
        <f t="shared" si="36"/>
        <v>0</v>
      </c>
      <c r="AW260">
        <f t="shared" si="37"/>
        <v>0</v>
      </c>
      <c r="AX260">
        <f t="shared" si="38"/>
        <v>7.3449999999999998</v>
      </c>
      <c r="AZ260">
        <f t="shared" si="39"/>
        <v>7.3449999999999998</v>
      </c>
    </row>
    <row r="261" spans="1:52" customFormat="1" x14ac:dyDescent="0.25">
      <c r="A261" s="2" t="s">
        <v>407</v>
      </c>
      <c r="B261" s="2" t="s">
        <v>420</v>
      </c>
      <c r="C261">
        <f>VLOOKUP($B261,'Tillförd energi'!$B$1:$AS$566,MATCH(C$1,'Tillförd energi'!$B$1:$AQ$1,0),FALSE)</f>
        <v>0</v>
      </c>
      <c r="D261">
        <f>VLOOKUP($B261,'Tillförd energi'!$B$1:$AS$566,MATCH(D$1,'Tillförd energi'!$B$1:$AQ$1,0),FALSE)</f>
        <v>2.4E-2</v>
      </c>
      <c r="E261">
        <f>VLOOKUP($B261,'Tillförd energi'!$B$1:$AS$566,MATCH(E$1,'Tillförd energi'!$B$1:$AQ$1,0),FALSE)</f>
        <v>0</v>
      </c>
      <c r="F261">
        <f>VLOOKUP($B261,'Tillförd energi'!$B$1:$AS$566,MATCH(F$1,'Tillförd energi'!$B$1:$AQ$1,0),FALSE)</f>
        <v>0</v>
      </c>
      <c r="G261">
        <f>VLOOKUP($B261,'Tillförd energi'!$B$1:$AS$566,MATCH(G$1,'Tillförd energi'!$B$1:$AQ$1,0),FALSE)</f>
        <v>0</v>
      </c>
      <c r="H261">
        <f>VLOOKUP($B261,'Tillförd energi'!$B$1:$AS$566,MATCH(H$1,'Tillförd energi'!$B$1:$AQ$1,0),FALSE)</f>
        <v>0</v>
      </c>
      <c r="I261">
        <f>VLOOKUP($B261,'Tillförd energi'!$B$1:$AS$566,MATCH(I$1,'Tillförd energi'!$B$1:$AQ$1,0),FALSE)</f>
        <v>0</v>
      </c>
      <c r="J261">
        <f>VLOOKUP($B261,'Tillförd energi'!$B$1:$AS$566,MATCH(J$1,'Tillförd energi'!$B$1:$AQ$1,0),FALSE)</f>
        <v>0</v>
      </c>
      <c r="K261">
        <v>0</v>
      </c>
      <c r="L261">
        <f>VLOOKUP($B261,'Tillförd energi'!$B$1:$AS$566,MATCH(L$1,'Tillförd energi'!$B$1:$AQ$1,0),FALSE)</f>
        <v>0</v>
      </c>
      <c r="M261">
        <f>VLOOKUP($B261,'Tillförd energi'!$B$1:$AS$566,MATCH(M$1,'Tillförd energi'!$B$1:$AQ$1,0),FALSE)</f>
        <v>0</v>
      </c>
      <c r="N261">
        <f>VLOOKUP($B261,'Tillförd energi'!$B$1:$AS$566,MATCH(N$1,'Tillförd energi'!$B$1:$AQ$1,0),FALSE)</f>
        <v>0</v>
      </c>
      <c r="O261">
        <f>VLOOKUP($B261,'Tillförd energi'!$B$1:$AS$566,MATCH(O$1,'Tillförd energi'!$B$1:$AQ$1,0),FALSE)</f>
        <v>0</v>
      </c>
      <c r="P261">
        <f>VLOOKUP($B261,'Tillförd energi'!$B$1:$AS$566,MATCH(P$1,'Tillförd energi'!$B$1:$AQ$1,0),FALSE)</f>
        <v>0</v>
      </c>
      <c r="Q261">
        <f>VLOOKUP($B261,'Tillförd energi'!$B$1:$AS$566,MATCH(Q$1,'Tillförd energi'!$B$1:$AQ$1,0),FALSE)</f>
        <v>0</v>
      </c>
      <c r="R261">
        <f>VLOOKUP($B261,'Tillförd energi'!$B$1:$AS$566,MATCH(R$1,'Tillförd energi'!$B$1:$AQ$1,0),FALSE)</f>
        <v>12.351000000000001</v>
      </c>
      <c r="S261">
        <f>VLOOKUP($B261,'Tillförd energi'!$B$1:$AS$566,MATCH(S$1,'Tillförd energi'!$B$1:$AQ$1,0),FALSE)</f>
        <v>0</v>
      </c>
      <c r="T261">
        <f>VLOOKUP($B261,'Tillförd energi'!$B$1:$AS$566,MATCH(T$1,'Tillförd energi'!$B$1:$AQ$1,0),FALSE)</f>
        <v>0</v>
      </c>
      <c r="U261">
        <f>VLOOKUP($B261,'Tillförd energi'!$B$1:$AS$566,MATCH(U$1,'Tillförd energi'!$B$1:$AQ$1,0),FALSE)</f>
        <v>0</v>
      </c>
      <c r="V261">
        <f>VLOOKUP($B261,'Tillförd energi'!$B$1:$AS$566,MATCH(V$1,'Tillförd energi'!$B$1:$AQ$1,0),FALSE)</f>
        <v>0</v>
      </c>
      <c r="W261">
        <f>VLOOKUP($B261,'Tillförd energi'!$B$1:$AS$566,MATCH(W$1,'Tillförd energi'!$B$1:$AQ$1,0),FALSE)</f>
        <v>0</v>
      </c>
      <c r="X261">
        <f>VLOOKUP($B261,'Tillförd energi'!$B$1:$AS$566,MATCH(X$1,'Tillförd energi'!$B$1:$AQ$1,0),FALSE)</f>
        <v>0</v>
      </c>
      <c r="Y261">
        <f>VLOOKUP($B261,'Tillförd energi'!$B$1:$AS$566,MATCH(Y$1,'Tillförd energi'!$B$1:$AQ$1,0),FALSE)</f>
        <v>0</v>
      </c>
      <c r="Z261">
        <f>VLOOKUP($B261,'Tillförd energi'!$B$1:$AS$566,MATCH(Z$1,'Tillförd energi'!$B$1:$AQ$1,0),FALSE)</f>
        <v>0</v>
      </c>
      <c r="AA261">
        <f>VLOOKUP($B261,'Tillförd energi'!$B$1:$AS$566,MATCH(AA$1,'Tillförd energi'!$B$1:$AQ$1,0),FALSE)</f>
        <v>0</v>
      </c>
      <c r="AB261">
        <f>VLOOKUP($B261,'Tillförd energi'!$B$1:$AS$566,MATCH(AB$1,'Tillförd energi'!$B$1:$AQ$1,0),FALSE)</f>
        <v>0</v>
      </c>
      <c r="AC261">
        <f>VLOOKUP($B261,'Tillförd energi'!$B$1:$AS$566,MATCH(AC$1,'Tillförd energi'!$B$1:$AQ$1,0),FALSE)</f>
        <v>0</v>
      </c>
      <c r="AD261">
        <f>VLOOKUP($B261,'Tillförd energi'!$B$1:$AS$566,MATCH(AD$1,'Tillförd energi'!$B$1:$AQ$1,0),FALSE)</f>
        <v>0</v>
      </c>
      <c r="AE261">
        <f>VLOOKUP($B261,'Tillförd energi'!$B$1:$AS$566,MATCH(AE$1,'Tillförd energi'!$B$1:$AQ$1,0),FALSE)</f>
        <v>0</v>
      </c>
      <c r="AF261">
        <f>VLOOKUP($B261,'Tillförd energi'!$B$1:$AS$566,MATCH(AF$1,'Tillförd energi'!$B$1:$AQ$1,0),FALSE)</f>
        <v>0.104</v>
      </c>
      <c r="AG261">
        <f>IFERROR(VLOOKUP(B261,Miljö!$B$1:$S$476,9,FALSE)/1,0)</f>
        <v>0</v>
      </c>
      <c r="AI261">
        <f t="shared" si="32"/>
        <v>12.478999999999999</v>
      </c>
      <c r="AJ261">
        <f t="shared" si="33"/>
        <v>12.478999999999999</v>
      </c>
      <c r="AK261">
        <f>IF(ISERROR(1/VLOOKUP($B261,Leveranser!$B$1:$S$500,MATCH("såld värme (gwh)",Leveranser!$B$1:$S$1,0),FALSE)),"",VLOOKUP($B261,Leveranser!$B$1:$S$500,MATCH("såld värme (gwh)",Leveranser!$B$1:$S$1,0),FALSE))</f>
        <v>9.2639999999999993</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37">
        <f t="shared" si="34"/>
        <v>0.74236717685711995</v>
      </c>
      <c r="AP261" t="str">
        <f>VLOOKUP($B261,Miljövärden!$B$1:$H$446,7,FALSE)</f>
        <v>Ja</v>
      </c>
      <c r="AQ261" t="str">
        <f>VLOOKUP($B261,Miljövärden!$B$1:$H$446,6,FALSE)</f>
        <v>Nej</v>
      </c>
      <c r="AU261">
        <f t="shared" si="35"/>
        <v>0.104</v>
      </c>
      <c r="AV261">
        <f t="shared" si="36"/>
        <v>0</v>
      </c>
      <c r="AW261">
        <f t="shared" si="37"/>
        <v>0</v>
      </c>
      <c r="AX261">
        <f t="shared" si="38"/>
        <v>12.351000000000001</v>
      </c>
      <c r="AZ261">
        <f t="shared" si="39"/>
        <v>12.351000000000001</v>
      </c>
    </row>
    <row r="262" spans="1:52" customFormat="1" x14ac:dyDescent="0.25">
      <c r="A262" s="2" t="s">
        <v>407</v>
      </c>
      <c r="B262" s="2" t="s">
        <v>421</v>
      </c>
      <c r="C262">
        <f>VLOOKUP($B262,'Tillförd energi'!$B$1:$AS$566,MATCH(C$1,'Tillförd energi'!$B$1:$AQ$1,0),FALSE)</f>
        <v>0</v>
      </c>
      <c r="D262">
        <f>VLOOKUP($B262,'Tillförd energi'!$B$1:$AS$566,MATCH(D$1,'Tillförd energi'!$B$1:$AQ$1,0),FALSE)</f>
        <v>3.9174699999999998</v>
      </c>
      <c r="E262">
        <f>VLOOKUP($B262,'Tillförd energi'!$B$1:$AS$566,MATCH(E$1,'Tillförd energi'!$B$1:$AQ$1,0),FALSE)</f>
        <v>0</v>
      </c>
      <c r="F262">
        <f>VLOOKUP($B262,'Tillförd energi'!$B$1:$AS$566,MATCH(F$1,'Tillförd energi'!$B$1:$AQ$1,0),FALSE)</f>
        <v>0</v>
      </c>
      <c r="G262">
        <f>VLOOKUP($B262,'Tillförd energi'!$B$1:$AS$566,MATCH(G$1,'Tillförd energi'!$B$1:$AQ$1,0),FALSE)</f>
        <v>0</v>
      </c>
      <c r="H262">
        <f>VLOOKUP($B262,'Tillförd energi'!$B$1:$AS$566,MATCH(H$1,'Tillförd energi'!$B$1:$AQ$1,0),FALSE)</f>
        <v>0</v>
      </c>
      <c r="I262">
        <f>VLOOKUP($B262,'Tillförd energi'!$B$1:$AS$566,MATCH(I$1,'Tillförd energi'!$B$1:$AQ$1,0),FALSE)</f>
        <v>0</v>
      </c>
      <c r="J262">
        <f>VLOOKUP($B262,'Tillförd energi'!$B$1:$AS$566,MATCH(J$1,'Tillförd energi'!$B$1:$AQ$1,0),FALSE)</f>
        <v>0</v>
      </c>
      <c r="K262">
        <v>0</v>
      </c>
      <c r="L262">
        <f>VLOOKUP($B262,'Tillförd energi'!$B$1:$AS$566,MATCH(L$1,'Tillförd energi'!$B$1:$AQ$1,0),FALSE)</f>
        <v>0</v>
      </c>
      <c r="M262">
        <f>VLOOKUP($B262,'Tillförd energi'!$B$1:$AS$566,MATCH(M$1,'Tillförd energi'!$B$1:$AQ$1,0),FALSE)</f>
        <v>92.134200000000007</v>
      </c>
      <c r="N262">
        <f>VLOOKUP($B262,'Tillförd energi'!$B$1:$AS$566,MATCH(N$1,'Tillförd energi'!$B$1:$AQ$1,0),FALSE)</f>
        <v>21.795500000000001</v>
      </c>
      <c r="O262">
        <f>VLOOKUP($B262,'Tillförd energi'!$B$1:$AS$566,MATCH(O$1,'Tillförd energi'!$B$1:$AQ$1,0),FALSE)</f>
        <v>64.855500000000006</v>
      </c>
      <c r="P262">
        <f>VLOOKUP($B262,'Tillförd energi'!$B$1:$AS$566,MATCH(P$1,'Tillförd energi'!$B$1:$AQ$1,0),FALSE)</f>
        <v>3.2252200000000002</v>
      </c>
      <c r="Q262">
        <f>VLOOKUP($B262,'Tillförd energi'!$B$1:$AS$566,MATCH(Q$1,'Tillförd energi'!$B$1:$AQ$1,0),FALSE)</f>
        <v>50.141599999999997</v>
      </c>
      <c r="R262">
        <f>VLOOKUP($B262,'Tillförd energi'!$B$1:$AS$566,MATCH(R$1,'Tillförd energi'!$B$1:$AQ$1,0),FALSE)</f>
        <v>8.5999999999999993E-2</v>
      </c>
      <c r="S262">
        <f>VLOOKUP($B262,'Tillförd energi'!$B$1:$AS$566,MATCH(S$1,'Tillförd energi'!$B$1:$AQ$1,0),FALSE)</f>
        <v>0</v>
      </c>
      <c r="T262">
        <f>VLOOKUP($B262,'Tillförd energi'!$B$1:$AS$566,MATCH(T$1,'Tillförd energi'!$B$1:$AQ$1,0),FALSE)</f>
        <v>0</v>
      </c>
      <c r="U262">
        <f>VLOOKUP($B262,'Tillförd energi'!$B$1:$AS$566,MATCH(U$1,'Tillförd energi'!$B$1:$AQ$1,0),FALSE)</f>
        <v>0</v>
      </c>
      <c r="V262">
        <f>VLOOKUP($B262,'Tillförd energi'!$B$1:$AS$566,MATCH(V$1,'Tillförd energi'!$B$1:$AQ$1,0),FALSE)</f>
        <v>0</v>
      </c>
      <c r="W262">
        <f>VLOOKUP($B262,'Tillförd energi'!$B$1:$AS$566,MATCH(W$1,'Tillförd energi'!$B$1:$AQ$1,0),FALSE)</f>
        <v>0</v>
      </c>
      <c r="X262">
        <f>VLOOKUP($B262,'Tillförd energi'!$B$1:$AS$566,MATCH(X$1,'Tillförd energi'!$B$1:$AQ$1,0),FALSE)</f>
        <v>0</v>
      </c>
      <c r="Y262">
        <f>VLOOKUP($B262,'Tillförd energi'!$B$1:$AS$566,MATCH(Y$1,'Tillförd energi'!$B$1:$AQ$1,0),FALSE)</f>
        <v>31.429099999999998</v>
      </c>
      <c r="Z262">
        <f>VLOOKUP($B262,'Tillförd energi'!$B$1:$AS$566,MATCH(Z$1,'Tillförd energi'!$B$1:$AQ$1,0),FALSE)</f>
        <v>1.2190000000000001</v>
      </c>
      <c r="AA262">
        <f>VLOOKUP($B262,'Tillförd energi'!$B$1:$AS$566,MATCH(AA$1,'Tillförd energi'!$B$1:$AQ$1,0),FALSE)</f>
        <v>0</v>
      </c>
      <c r="AB262">
        <f>VLOOKUP($B262,'Tillförd energi'!$B$1:$AS$566,MATCH(AB$1,'Tillförd energi'!$B$1:$AQ$1,0),FALSE)</f>
        <v>0</v>
      </c>
      <c r="AC262">
        <f>VLOOKUP($B262,'Tillförd energi'!$B$1:$AS$566,MATCH(AC$1,'Tillförd energi'!$B$1:$AQ$1,0),FALSE)</f>
        <v>0</v>
      </c>
      <c r="AD262">
        <f>VLOOKUP($B262,'Tillförd energi'!$B$1:$AS$566,MATCH(AD$1,'Tillförd energi'!$B$1:$AQ$1,0),FALSE)</f>
        <v>0</v>
      </c>
      <c r="AE262">
        <f>VLOOKUP($B262,'Tillförd energi'!$B$1:$AS$566,MATCH(AE$1,'Tillförd energi'!$B$1:$AQ$1,0),FALSE)</f>
        <v>0</v>
      </c>
      <c r="AF262">
        <f>VLOOKUP($B262,'Tillförd energi'!$B$1:$AS$566,MATCH(AF$1,'Tillförd energi'!$B$1:$AQ$1,0),FALSE)</f>
        <v>12.3314</v>
      </c>
      <c r="AG262">
        <f>IFERROR(VLOOKUP(B262,Miljö!$B$1:$S$476,9,FALSE)/1,0)</f>
        <v>0</v>
      </c>
      <c r="AI262">
        <f t="shared" si="32"/>
        <v>281.13499000000002</v>
      </c>
      <c r="AJ262">
        <f t="shared" si="33"/>
        <v>281.13499000000002</v>
      </c>
      <c r="AK262">
        <f>IF(ISERROR(1/VLOOKUP($B262,Leveranser!$B$1:$S$500,MATCH("såld värme (gwh)",Leveranser!$B$1:$S$1,0),FALSE)),"",VLOOKUP($B262,Leveranser!$B$1:$S$500,MATCH("såld värme (gwh)",Leveranser!$B$1:$S$1,0),FALSE))</f>
        <v>293.30099999999999</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37">
        <f t="shared" si="34"/>
        <v>1.0432746204945886</v>
      </c>
      <c r="AP262" t="str">
        <f>VLOOKUP($B262,Miljövärden!$B$1:$H$446,7,FALSE)</f>
        <v>Ja</v>
      </c>
      <c r="AQ262" t="str">
        <f>VLOOKUP($B262,Miljövärden!$B$1:$H$446,6,FALSE)</f>
        <v>Nej</v>
      </c>
      <c r="AU262">
        <f t="shared" si="35"/>
        <v>13.5504</v>
      </c>
      <c r="AV262">
        <f t="shared" si="36"/>
        <v>0</v>
      </c>
      <c r="AW262">
        <f t="shared" si="37"/>
        <v>232.15202000000005</v>
      </c>
      <c r="AX262">
        <f t="shared" si="38"/>
        <v>8.5999999999999993E-2</v>
      </c>
      <c r="AZ262">
        <f t="shared" si="39"/>
        <v>232.23802000000006</v>
      </c>
    </row>
    <row r="263" spans="1:52" customFormat="1" x14ac:dyDescent="0.25">
      <c r="A263" s="2" t="s">
        <v>407</v>
      </c>
      <c r="B263" s="2" t="s">
        <v>422</v>
      </c>
      <c r="C263">
        <f>VLOOKUP($B263,'Tillförd energi'!$B$1:$AS$566,MATCH(C$1,'Tillförd energi'!$B$1:$AQ$1,0),FALSE)</f>
        <v>0</v>
      </c>
      <c r="D263">
        <f>VLOOKUP($B263,'Tillförd energi'!$B$1:$AS$566,MATCH(D$1,'Tillförd energi'!$B$1:$AQ$1,0),FALSE)</f>
        <v>0.33400000000000002</v>
      </c>
      <c r="E263">
        <f>VLOOKUP($B263,'Tillförd energi'!$B$1:$AS$566,MATCH(E$1,'Tillförd energi'!$B$1:$AQ$1,0),FALSE)</f>
        <v>0</v>
      </c>
      <c r="F263">
        <f>VLOOKUP($B263,'Tillförd energi'!$B$1:$AS$566,MATCH(F$1,'Tillförd energi'!$B$1:$AQ$1,0),FALSE)</f>
        <v>0</v>
      </c>
      <c r="G263">
        <f>VLOOKUP($B263,'Tillförd energi'!$B$1:$AS$566,MATCH(G$1,'Tillförd energi'!$B$1:$AQ$1,0),FALSE)</f>
        <v>0</v>
      </c>
      <c r="H263">
        <f>VLOOKUP($B263,'Tillförd energi'!$B$1:$AS$566,MATCH(H$1,'Tillförd energi'!$B$1:$AQ$1,0),FALSE)</f>
        <v>0</v>
      </c>
      <c r="I263">
        <f>VLOOKUP($B263,'Tillförd energi'!$B$1:$AS$566,MATCH(I$1,'Tillförd energi'!$B$1:$AQ$1,0),FALSE)</f>
        <v>0</v>
      </c>
      <c r="J263">
        <f>VLOOKUP($B263,'Tillförd energi'!$B$1:$AS$566,MATCH(J$1,'Tillförd energi'!$B$1:$AQ$1,0),FALSE)</f>
        <v>0</v>
      </c>
      <c r="K263">
        <v>0</v>
      </c>
      <c r="L263">
        <f>VLOOKUP($B263,'Tillförd energi'!$B$1:$AS$566,MATCH(L$1,'Tillförd energi'!$B$1:$AQ$1,0),FALSE)</f>
        <v>0</v>
      </c>
      <c r="M263">
        <f>VLOOKUP($B263,'Tillförd energi'!$B$1:$AS$566,MATCH(M$1,'Tillförd energi'!$B$1:$AQ$1,0),FALSE)</f>
        <v>0</v>
      </c>
      <c r="N263">
        <f>VLOOKUP($B263,'Tillförd energi'!$B$1:$AS$566,MATCH(N$1,'Tillförd energi'!$B$1:$AQ$1,0),FALSE)</f>
        <v>0</v>
      </c>
      <c r="O263">
        <f>VLOOKUP($B263,'Tillförd energi'!$B$1:$AS$566,MATCH(O$1,'Tillförd energi'!$B$1:$AQ$1,0),FALSE)</f>
        <v>0</v>
      </c>
      <c r="P263">
        <f>VLOOKUP($B263,'Tillförd energi'!$B$1:$AS$566,MATCH(P$1,'Tillförd energi'!$B$1:$AQ$1,0),FALSE)</f>
        <v>0</v>
      </c>
      <c r="Q263">
        <f>VLOOKUP($B263,'Tillförd energi'!$B$1:$AS$566,MATCH(Q$1,'Tillförd energi'!$B$1:$AQ$1,0),FALSE)</f>
        <v>0</v>
      </c>
      <c r="R263">
        <f>VLOOKUP($B263,'Tillförd energi'!$B$1:$AS$566,MATCH(R$1,'Tillförd energi'!$B$1:$AQ$1,0),FALSE)</f>
        <v>41.848999999999997</v>
      </c>
      <c r="S263">
        <f>VLOOKUP($B263,'Tillförd energi'!$B$1:$AS$566,MATCH(S$1,'Tillförd energi'!$B$1:$AQ$1,0),FALSE)</f>
        <v>0</v>
      </c>
      <c r="T263">
        <f>VLOOKUP($B263,'Tillförd energi'!$B$1:$AS$566,MATCH(T$1,'Tillförd energi'!$B$1:$AQ$1,0),FALSE)</f>
        <v>0</v>
      </c>
      <c r="U263">
        <f>VLOOKUP($B263,'Tillförd energi'!$B$1:$AS$566,MATCH(U$1,'Tillförd energi'!$B$1:$AQ$1,0),FALSE)</f>
        <v>0</v>
      </c>
      <c r="V263">
        <f>VLOOKUP($B263,'Tillförd energi'!$B$1:$AS$566,MATCH(V$1,'Tillförd energi'!$B$1:$AQ$1,0),FALSE)</f>
        <v>0</v>
      </c>
      <c r="W263">
        <f>VLOOKUP($B263,'Tillförd energi'!$B$1:$AS$566,MATCH(W$1,'Tillförd energi'!$B$1:$AQ$1,0),FALSE)</f>
        <v>0</v>
      </c>
      <c r="X263">
        <f>VLOOKUP($B263,'Tillförd energi'!$B$1:$AS$566,MATCH(X$1,'Tillförd energi'!$B$1:$AQ$1,0),FALSE)</f>
        <v>0</v>
      </c>
      <c r="Y263">
        <f>VLOOKUP($B263,'Tillförd energi'!$B$1:$AS$566,MATCH(Y$1,'Tillförd energi'!$B$1:$AQ$1,0),FALSE)</f>
        <v>0</v>
      </c>
      <c r="Z263">
        <f>VLOOKUP($B263,'Tillförd energi'!$B$1:$AS$566,MATCH(Z$1,'Tillförd energi'!$B$1:$AQ$1,0),FALSE)</f>
        <v>0</v>
      </c>
      <c r="AA263">
        <f>VLOOKUP($B263,'Tillförd energi'!$B$1:$AS$566,MATCH(AA$1,'Tillförd energi'!$B$1:$AQ$1,0),FALSE)</f>
        <v>0</v>
      </c>
      <c r="AB263">
        <f>VLOOKUP($B263,'Tillförd energi'!$B$1:$AS$566,MATCH(AB$1,'Tillförd energi'!$B$1:$AQ$1,0),FALSE)</f>
        <v>0</v>
      </c>
      <c r="AC263">
        <f>VLOOKUP($B263,'Tillförd energi'!$B$1:$AS$566,MATCH(AC$1,'Tillförd energi'!$B$1:$AQ$1,0),FALSE)</f>
        <v>0</v>
      </c>
      <c r="AD263">
        <f>VLOOKUP($B263,'Tillförd energi'!$B$1:$AS$566,MATCH(AD$1,'Tillförd energi'!$B$1:$AQ$1,0),FALSE)</f>
        <v>0</v>
      </c>
      <c r="AE263">
        <f>VLOOKUP($B263,'Tillförd energi'!$B$1:$AS$566,MATCH(AE$1,'Tillförd energi'!$B$1:$AQ$1,0),FALSE)</f>
        <v>0</v>
      </c>
      <c r="AF263">
        <f>VLOOKUP($B263,'Tillförd energi'!$B$1:$AS$566,MATCH(AF$1,'Tillförd energi'!$B$1:$AQ$1,0),FALSE)</f>
        <v>0.79200000000000004</v>
      </c>
      <c r="AG263">
        <f>IFERROR(VLOOKUP(B263,Miljö!$B$1:$S$476,9,FALSE)/1,0)</f>
        <v>0</v>
      </c>
      <c r="AI263">
        <f t="shared" si="32"/>
        <v>42.975000000000001</v>
      </c>
      <c r="AJ263">
        <f t="shared" si="33"/>
        <v>42.975000000000001</v>
      </c>
      <c r="AK263">
        <f>IF(ISERROR(1/VLOOKUP($B263,Leveranser!$B$1:$S$500,MATCH("såld värme (gwh)",Leveranser!$B$1:$S$1,0),FALSE)),"",VLOOKUP($B263,Leveranser!$B$1:$S$500,MATCH("såld värme (gwh)",Leveranser!$B$1:$S$1,0),FALSE))</f>
        <v>28.841999999999999</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37">
        <f t="shared" si="34"/>
        <v>0.67113438045375218</v>
      </c>
      <c r="AP263" t="str">
        <f>VLOOKUP($B263,Miljövärden!$B$1:$H$446,7,FALSE)</f>
        <v>Ja</v>
      </c>
      <c r="AQ263" t="str">
        <f>VLOOKUP($B263,Miljövärden!$B$1:$H$446,6,FALSE)</f>
        <v>Nej</v>
      </c>
      <c r="AU263">
        <f t="shared" si="35"/>
        <v>0.79200000000000004</v>
      </c>
      <c r="AV263">
        <f t="shared" si="36"/>
        <v>0</v>
      </c>
      <c r="AW263">
        <f t="shared" si="37"/>
        <v>0</v>
      </c>
      <c r="AX263">
        <f t="shared" si="38"/>
        <v>41.848999999999997</v>
      </c>
      <c r="AZ263">
        <f t="shared" si="39"/>
        <v>41.848999999999997</v>
      </c>
    </row>
    <row r="264" spans="1:52" customFormat="1" x14ac:dyDescent="0.25">
      <c r="A264" s="2" t="s">
        <v>407</v>
      </c>
      <c r="B264" s="2" t="s">
        <v>423</v>
      </c>
      <c r="C264">
        <f>VLOOKUP($B264,'Tillförd energi'!$B$1:$AS$566,MATCH(C$1,'Tillförd energi'!$B$1:$AQ$1,0),FALSE)</f>
        <v>0</v>
      </c>
      <c r="D264">
        <f>VLOOKUP($B264,'Tillförd energi'!$B$1:$AS$566,MATCH(D$1,'Tillförd energi'!$B$1:$AQ$1,0),FALSE)</f>
        <v>0</v>
      </c>
      <c r="E264">
        <f>VLOOKUP($B264,'Tillförd energi'!$B$1:$AS$566,MATCH(E$1,'Tillförd energi'!$B$1:$AQ$1,0),FALSE)</f>
        <v>0</v>
      </c>
      <c r="F264">
        <f>VLOOKUP($B264,'Tillförd energi'!$B$1:$AS$566,MATCH(F$1,'Tillförd energi'!$B$1:$AQ$1,0),FALSE)</f>
        <v>0</v>
      </c>
      <c r="G264">
        <f>VLOOKUP($B264,'Tillförd energi'!$B$1:$AS$566,MATCH(G$1,'Tillförd energi'!$B$1:$AQ$1,0),FALSE)</f>
        <v>0</v>
      </c>
      <c r="H264">
        <f>VLOOKUP($B264,'Tillförd energi'!$B$1:$AS$566,MATCH(H$1,'Tillförd energi'!$B$1:$AQ$1,0),FALSE)</f>
        <v>0</v>
      </c>
      <c r="I264">
        <f>VLOOKUP($B264,'Tillförd energi'!$B$1:$AS$566,MATCH(I$1,'Tillförd energi'!$B$1:$AQ$1,0),FALSE)</f>
        <v>0</v>
      </c>
      <c r="J264">
        <f>VLOOKUP($B264,'Tillförd energi'!$B$1:$AS$566,MATCH(J$1,'Tillförd energi'!$B$1:$AQ$1,0),FALSE)</f>
        <v>0</v>
      </c>
      <c r="K264">
        <v>0</v>
      </c>
      <c r="L264">
        <f>VLOOKUP($B264,'Tillförd energi'!$B$1:$AS$566,MATCH(L$1,'Tillförd energi'!$B$1:$AQ$1,0),FALSE)</f>
        <v>0</v>
      </c>
      <c r="M264">
        <f>VLOOKUP($B264,'Tillförd energi'!$B$1:$AS$566,MATCH(M$1,'Tillförd energi'!$B$1:$AQ$1,0),FALSE)</f>
        <v>0</v>
      </c>
      <c r="N264">
        <f>VLOOKUP($B264,'Tillförd energi'!$B$1:$AS$566,MATCH(N$1,'Tillförd energi'!$B$1:$AQ$1,0),FALSE)</f>
        <v>0</v>
      </c>
      <c r="O264">
        <f>VLOOKUP($B264,'Tillförd energi'!$B$1:$AS$566,MATCH(O$1,'Tillförd energi'!$B$1:$AQ$1,0),FALSE)</f>
        <v>0</v>
      </c>
      <c r="P264">
        <f>VLOOKUP($B264,'Tillförd energi'!$B$1:$AS$566,MATCH(P$1,'Tillförd energi'!$B$1:$AQ$1,0),FALSE)</f>
        <v>0</v>
      </c>
      <c r="Q264">
        <f>VLOOKUP($B264,'Tillförd energi'!$B$1:$AS$566,MATCH(Q$1,'Tillförd energi'!$B$1:$AQ$1,0),FALSE)</f>
        <v>0</v>
      </c>
      <c r="R264">
        <f>VLOOKUP($B264,'Tillförd energi'!$B$1:$AS$566,MATCH(R$1,'Tillförd energi'!$B$1:$AQ$1,0),FALSE)</f>
        <v>0</v>
      </c>
      <c r="S264">
        <f>VLOOKUP($B264,'Tillförd energi'!$B$1:$AS$566,MATCH(S$1,'Tillförd energi'!$B$1:$AQ$1,0),FALSE)</f>
        <v>0</v>
      </c>
      <c r="T264">
        <f>VLOOKUP($B264,'Tillförd energi'!$B$1:$AS$566,MATCH(T$1,'Tillförd energi'!$B$1:$AQ$1,0),FALSE)</f>
        <v>0</v>
      </c>
      <c r="U264">
        <f>VLOOKUP($B264,'Tillförd energi'!$B$1:$AS$566,MATCH(U$1,'Tillförd energi'!$B$1:$AQ$1,0),FALSE)</f>
        <v>0</v>
      </c>
      <c r="V264">
        <f>VLOOKUP($B264,'Tillförd energi'!$B$1:$AS$566,MATCH(V$1,'Tillförd energi'!$B$1:$AQ$1,0),FALSE)</f>
        <v>0</v>
      </c>
      <c r="W264">
        <f>VLOOKUP($B264,'Tillförd energi'!$B$1:$AS$566,MATCH(W$1,'Tillförd energi'!$B$1:$AQ$1,0),FALSE)</f>
        <v>0</v>
      </c>
      <c r="X264">
        <f>VLOOKUP($B264,'Tillförd energi'!$B$1:$AS$566,MATCH(X$1,'Tillförd energi'!$B$1:$AQ$1,0),FALSE)</f>
        <v>0</v>
      </c>
      <c r="Y264">
        <f>VLOOKUP($B264,'Tillförd energi'!$B$1:$AS$566,MATCH(Y$1,'Tillförd energi'!$B$1:$AQ$1,0),FALSE)</f>
        <v>0</v>
      </c>
      <c r="Z264">
        <f>VLOOKUP($B264,'Tillförd energi'!$B$1:$AS$566,MATCH(Z$1,'Tillförd energi'!$B$1:$AQ$1,0),FALSE)</f>
        <v>0</v>
      </c>
      <c r="AA264">
        <f>VLOOKUP($B264,'Tillförd energi'!$B$1:$AS$566,MATCH(AA$1,'Tillförd energi'!$B$1:$AQ$1,0),FALSE)</f>
        <v>0</v>
      </c>
      <c r="AB264">
        <f>VLOOKUP($B264,'Tillförd energi'!$B$1:$AS$566,MATCH(AB$1,'Tillförd energi'!$B$1:$AQ$1,0),FALSE)</f>
        <v>0</v>
      </c>
      <c r="AC264">
        <f>VLOOKUP($B264,'Tillförd energi'!$B$1:$AS$566,MATCH(AC$1,'Tillförd energi'!$B$1:$AQ$1,0),FALSE)</f>
        <v>0</v>
      </c>
      <c r="AD264">
        <f>VLOOKUP($B264,'Tillförd energi'!$B$1:$AS$566,MATCH(AD$1,'Tillförd energi'!$B$1:$AQ$1,0),FALSE)</f>
        <v>34.976999999999997</v>
      </c>
      <c r="AE264">
        <f>VLOOKUP($B264,'Tillförd energi'!$B$1:$AS$566,MATCH(AE$1,'Tillförd energi'!$B$1:$AQ$1,0),FALSE)</f>
        <v>0</v>
      </c>
      <c r="AF264">
        <f>VLOOKUP($B264,'Tillförd energi'!$B$1:$AS$566,MATCH(AF$1,'Tillförd energi'!$B$1:$AQ$1,0),FALSE)</f>
        <v>1.0999999999999999E-2</v>
      </c>
      <c r="AG264">
        <f>IFERROR(VLOOKUP(B264,Miljö!$B$1:$S$476,9,FALSE)/1,0)</f>
        <v>0</v>
      </c>
      <c r="AI264">
        <f t="shared" si="32"/>
        <v>34.988</v>
      </c>
      <c r="AJ264">
        <f t="shared" si="33"/>
        <v>34.988</v>
      </c>
      <c r="AK264">
        <f>IF(ISERROR(1/VLOOKUP($B264,Leveranser!$B$1:$S$500,MATCH("såld värme (gwh)",Leveranser!$B$1:$S$1,0),FALSE)),"",VLOOKUP($B264,Leveranser!$B$1:$S$500,MATCH("såld värme (gwh)",Leveranser!$B$1:$S$1,0),FALSE))</f>
        <v>27.04</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37">
        <f t="shared" si="34"/>
        <v>0.77283640105178919</v>
      </c>
      <c r="AP264" t="str">
        <f>VLOOKUP($B264,Miljövärden!$B$1:$H$446,7,FALSE)</f>
        <v>Ja</v>
      </c>
      <c r="AQ264" t="str">
        <f>VLOOKUP($B264,Miljövärden!$B$1:$H$446,6,FALSE)</f>
        <v>Nej</v>
      </c>
      <c r="AU264">
        <f t="shared" si="35"/>
        <v>1.0999999999999999E-2</v>
      </c>
      <c r="AV264">
        <f t="shared" si="36"/>
        <v>0</v>
      </c>
      <c r="AW264">
        <f t="shared" si="37"/>
        <v>0</v>
      </c>
      <c r="AX264">
        <f t="shared" si="38"/>
        <v>0</v>
      </c>
      <c r="AZ264">
        <f t="shared" si="39"/>
        <v>0</v>
      </c>
    </row>
    <row r="265" spans="1:52" customFormat="1" x14ac:dyDescent="0.25">
      <c r="A265" s="2" t="s">
        <v>407</v>
      </c>
      <c r="B265" s="2" t="s">
        <v>424</v>
      </c>
      <c r="C265">
        <f>VLOOKUP($B265,'Tillförd energi'!$B$1:$AS$566,MATCH(C$1,'Tillförd energi'!$B$1:$AQ$1,0),FALSE)</f>
        <v>0</v>
      </c>
      <c r="D265">
        <f>VLOOKUP($B265,'Tillförd energi'!$B$1:$AS$566,MATCH(D$1,'Tillförd energi'!$B$1:$AQ$1,0),FALSE)</f>
        <v>0.19500000000000001</v>
      </c>
      <c r="E265">
        <f>VLOOKUP($B265,'Tillförd energi'!$B$1:$AS$566,MATCH(E$1,'Tillförd energi'!$B$1:$AQ$1,0),FALSE)</f>
        <v>0</v>
      </c>
      <c r="F265">
        <f>VLOOKUP($B265,'Tillförd energi'!$B$1:$AS$566,MATCH(F$1,'Tillförd energi'!$B$1:$AQ$1,0),FALSE)</f>
        <v>0</v>
      </c>
      <c r="G265">
        <f>VLOOKUP($B265,'Tillförd energi'!$B$1:$AS$566,MATCH(G$1,'Tillförd energi'!$B$1:$AQ$1,0),FALSE)</f>
        <v>0</v>
      </c>
      <c r="H265">
        <f>VLOOKUP($B265,'Tillförd energi'!$B$1:$AS$566,MATCH(H$1,'Tillförd energi'!$B$1:$AQ$1,0),FALSE)</f>
        <v>0</v>
      </c>
      <c r="I265">
        <f>VLOOKUP($B265,'Tillförd energi'!$B$1:$AS$566,MATCH(I$1,'Tillförd energi'!$B$1:$AQ$1,0),FALSE)</f>
        <v>0</v>
      </c>
      <c r="J265">
        <f>VLOOKUP($B265,'Tillförd energi'!$B$1:$AS$566,MATCH(J$1,'Tillförd energi'!$B$1:$AQ$1,0),FALSE)</f>
        <v>0</v>
      </c>
      <c r="K265">
        <v>0</v>
      </c>
      <c r="L265">
        <f>VLOOKUP($B265,'Tillförd energi'!$B$1:$AS$566,MATCH(L$1,'Tillförd energi'!$B$1:$AQ$1,0),FALSE)</f>
        <v>0</v>
      </c>
      <c r="M265">
        <f>VLOOKUP($B265,'Tillförd energi'!$B$1:$AS$566,MATCH(M$1,'Tillförd energi'!$B$1:$AQ$1,0),FALSE)</f>
        <v>0</v>
      </c>
      <c r="N265">
        <f>VLOOKUP($B265,'Tillförd energi'!$B$1:$AS$566,MATCH(N$1,'Tillförd energi'!$B$1:$AQ$1,0),FALSE)</f>
        <v>0</v>
      </c>
      <c r="O265">
        <f>VLOOKUP($B265,'Tillförd energi'!$B$1:$AS$566,MATCH(O$1,'Tillförd energi'!$B$1:$AQ$1,0),FALSE)</f>
        <v>0</v>
      </c>
      <c r="P265">
        <f>VLOOKUP($B265,'Tillförd energi'!$B$1:$AS$566,MATCH(P$1,'Tillförd energi'!$B$1:$AQ$1,0),FALSE)</f>
        <v>0</v>
      </c>
      <c r="Q265">
        <f>VLOOKUP($B265,'Tillförd energi'!$B$1:$AS$566,MATCH(Q$1,'Tillförd energi'!$B$1:$AQ$1,0),FALSE)</f>
        <v>0</v>
      </c>
      <c r="R265">
        <f>VLOOKUP($B265,'Tillförd energi'!$B$1:$AS$566,MATCH(R$1,'Tillförd energi'!$B$1:$AQ$1,0),FALSE)</f>
        <v>19.111999999999998</v>
      </c>
      <c r="S265">
        <f>VLOOKUP($B265,'Tillförd energi'!$B$1:$AS$566,MATCH(S$1,'Tillförd energi'!$B$1:$AQ$1,0),FALSE)</f>
        <v>0</v>
      </c>
      <c r="T265">
        <f>VLOOKUP($B265,'Tillförd energi'!$B$1:$AS$566,MATCH(T$1,'Tillförd energi'!$B$1:$AQ$1,0),FALSE)</f>
        <v>0</v>
      </c>
      <c r="U265">
        <f>VLOOKUP($B265,'Tillförd energi'!$B$1:$AS$566,MATCH(U$1,'Tillförd energi'!$B$1:$AQ$1,0),FALSE)</f>
        <v>0</v>
      </c>
      <c r="V265">
        <f>VLOOKUP($B265,'Tillförd energi'!$B$1:$AS$566,MATCH(V$1,'Tillförd energi'!$B$1:$AQ$1,0),FALSE)</f>
        <v>0</v>
      </c>
      <c r="W265">
        <f>VLOOKUP($B265,'Tillförd energi'!$B$1:$AS$566,MATCH(W$1,'Tillförd energi'!$B$1:$AQ$1,0),FALSE)</f>
        <v>0</v>
      </c>
      <c r="X265">
        <f>VLOOKUP($B265,'Tillförd energi'!$B$1:$AS$566,MATCH(X$1,'Tillförd energi'!$B$1:$AQ$1,0),FALSE)</f>
        <v>0</v>
      </c>
      <c r="Y265">
        <f>VLOOKUP($B265,'Tillförd energi'!$B$1:$AS$566,MATCH(Y$1,'Tillförd energi'!$B$1:$AQ$1,0),FALSE)</f>
        <v>0</v>
      </c>
      <c r="Z265">
        <f>VLOOKUP($B265,'Tillförd energi'!$B$1:$AS$566,MATCH(Z$1,'Tillförd energi'!$B$1:$AQ$1,0),FALSE)</f>
        <v>0</v>
      </c>
      <c r="AA265">
        <f>VLOOKUP($B265,'Tillförd energi'!$B$1:$AS$566,MATCH(AA$1,'Tillförd energi'!$B$1:$AQ$1,0),FALSE)</f>
        <v>0</v>
      </c>
      <c r="AB265">
        <f>VLOOKUP($B265,'Tillförd energi'!$B$1:$AS$566,MATCH(AB$1,'Tillförd energi'!$B$1:$AQ$1,0),FALSE)</f>
        <v>0</v>
      </c>
      <c r="AC265">
        <f>VLOOKUP($B265,'Tillförd energi'!$B$1:$AS$566,MATCH(AC$1,'Tillförd energi'!$B$1:$AQ$1,0),FALSE)</f>
        <v>0</v>
      </c>
      <c r="AD265">
        <f>VLOOKUP($B265,'Tillförd energi'!$B$1:$AS$566,MATCH(AD$1,'Tillförd energi'!$B$1:$AQ$1,0),FALSE)</f>
        <v>0</v>
      </c>
      <c r="AE265">
        <f>VLOOKUP($B265,'Tillförd energi'!$B$1:$AS$566,MATCH(AE$1,'Tillförd energi'!$B$1:$AQ$1,0),FALSE)</f>
        <v>0</v>
      </c>
      <c r="AF265">
        <f>VLOOKUP($B265,'Tillförd energi'!$B$1:$AS$566,MATCH(AF$1,'Tillförd energi'!$B$1:$AQ$1,0),FALSE)</f>
        <v>0.151</v>
      </c>
      <c r="AG265">
        <f>IFERROR(VLOOKUP(B265,Miljö!$B$1:$S$476,9,FALSE)/1,0)</f>
        <v>0</v>
      </c>
      <c r="AI265">
        <f t="shared" si="32"/>
        <v>19.457999999999998</v>
      </c>
      <c r="AJ265">
        <f t="shared" si="33"/>
        <v>19.457999999999998</v>
      </c>
      <c r="AK265">
        <f>IF(ISERROR(1/VLOOKUP($B265,Leveranser!$B$1:$S$500,MATCH("såld värme (gwh)",Leveranser!$B$1:$S$1,0),FALSE)),"",VLOOKUP($B265,Leveranser!$B$1:$S$500,MATCH("såld värme (gwh)",Leveranser!$B$1:$S$1,0),FALSE))</f>
        <v>13.901</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37">
        <f t="shared" si="34"/>
        <v>0.71441052523383708</v>
      </c>
      <c r="AP265" t="str">
        <f>VLOOKUP($B265,Miljövärden!$B$1:$H$446,7,FALSE)</f>
        <v>Ja</v>
      </c>
      <c r="AQ265" t="str">
        <f>VLOOKUP($B265,Miljövärden!$B$1:$H$446,6,FALSE)</f>
        <v>Nej</v>
      </c>
      <c r="AU265">
        <f t="shared" si="35"/>
        <v>0.151</v>
      </c>
      <c r="AV265">
        <f t="shared" si="36"/>
        <v>0</v>
      </c>
      <c r="AW265">
        <f t="shared" si="37"/>
        <v>0</v>
      </c>
      <c r="AX265">
        <f t="shared" si="38"/>
        <v>19.111999999999998</v>
      </c>
      <c r="AZ265">
        <f t="shared" si="39"/>
        <v>19.111999999999998</v>
      </c>
    </row>
    <row r="266" spans="1:52" customFormat="1" x14ac:dyDescent="0.25">
      <c r="A266" s="2" t="s">
        <v>407</v>
      </c>
      <c r="B266" s="2" t="s">
        <v>425</v>
      </c>
      <c r="C266">
        <f>VLOOKUP($B266,'Tillförd energi'!$B$1:$AS$566,MATCH(C$1,'Tillförd energi'!$B$1:$AQ$1,0),FALSE)</f>
        <v>0</v>
      </c>
      <c r="D266">
        <f>VLOOKUP($B266,'Tillförd energi'!$B$1:$AS$566,MATCH(D$1,'Tillförd energi'!$B$1:$AQ$1,0),FALSE)</f>
        <v>6.5000000000000002E-2</v>
      </c>
      <c r="E266">
        <f>VLOOKUP($B266,'Tillförd energi'!$B$1:$AS$566,MATCH(E$1,'Tillförd energi'!$B$1:$AQ$1,0),FALSE)</f>
        <v>0</v>
      </c>
      <c r="F266">
        <f>VLOOKUP($B266,'Tillförd energi'!$B$1:$AS$566,MATCH(F$1,'Tillförd energi'!$B$1:$AQ$1,0),FALSE)</f>
        <v>0</v>
      </c>
      <c r="G266">
        <f>VLOOKUP($B266,'Tillförd energi'!$B$1:$AS$566,MATCH(G$1,'Tillförd energi'!$B$1:$AQ$1,0),FALSE)</f>
        <v>0</v>
      </c>
      <c r="H266">
        <f>VLOOKUP($B266,'Tillförd energi'!$B$1:$AS$566,MATCH(H$1,'Tillförd energi'!$B$1:$AQ$1,0),FALSE)</f>
        <v>0</v>
      </c>
      <c r="I266">
        <f>VLOOKUP($B266,'Tillförd energi'!$B$1:$AS$566,MATCH(I$1,'Tillförd energi'!$B$1:$AQ$1,0),FALSE)</f>
        <v>0</v>
      </c>
      <c r="J266">
        <f>VLOOKUP($B266,'Tillförd energi'!$B$1:$AS$566,MATCH(J$1,'Tillförd energi'!$B$1:$AQ$1,0),FALSE)</f>
        <v>0</v>
      </c>
      <c r="K266">
        <v>0</v>
      </c>
      <c r="L266">
        <f>VLOOKUP($B266,'Tillförd energi'!$B$1:$AS$566,MATCH(L$1,'Tillförd energi'!$B$1:$AQ$1,0),FALSE)</f>
        <v>0</v>
      </c>
      <c r="M266">
        <f>VLOOKUP($B266,'Tillförd energi'!$B$1:$AS$566,MATCH(M$1,'Tillförd energi'!$B$1:$AQ$1,0),FALSE)</f>
        <v>0</v>
      </c>
      <c r="N266">
        <f>VLOOKUP($B266,'Tillförd energi'!$B$1:$AS$566,MATCH(N$1,'Tillförd energi'!$B$1:$AQ$1,0),FALSE)</f>
        <v>0</v>
      </c>
      <c r="O266">
        <f>VLOOKUP($B266,'Tillförd energi'!$B$1:$AS$566,MATCH(O$1,'Tillförd energi'!$B$1:$AQ$1,0),FALSE)</f>
        <v>0</v>
      </c>
      <c r="P266">
        <f>VLOOKUP($B266,'Tillförd energi'!$B$1:$AS$566,MATCH(P$1,'Tillförd energi'!$B$1:$AQ$1,0),FALSE)</f>
        <v>0</v>
      </c>
      <c r="Q266">
        <f>VLOOKUP($B266,'Tillförd energi'!$B$1:$AS$566,MATCH(Q$1,'Tillförd energi'!$B$1:$AQ$1,0),FALSE)</f>
        <v>0</v>
      </c>
      <c r="R266">
        <f>VLOOKUP($B266,'Tillförd energi'!$B$1:$AS$566,MATCH(R$1,'Tillförd energi'!$B$1:$AQ$1,0),FALSE)</f>
        <v>3.1389999999999998</v>
      </c>
      <c r="S266">
        <f>VLOOKUP($B266,'Tillförd energi'!$B$1:$AS$566,MATCH(S$1,'Tillförd energi'!$B$1:$AQ$1,0),FALSE)</f>
        <v>0</v>
      </c>
      <c r="T266">
        <f>VLOOKUP($B266,'Tillförd energi'!$B$1:$AS$566,MATCH(T$1,'Tillförd energi'!$B$1:$AQ$1,0),FALSE)</f>
        <v>0</v>
      </c>
      <c r="U266">
        <f>VLOOKUP($B266,'Tillförd energi'!$B$1:$AS$566,MATCH(U$1,'Tillförd energi'!$B$1:$AQ$1,0),FALSE)</f>
        <v>0</v>
      </c>
      <c r="V266">
        <f>VLOOKUP($B266,'Tillförd energi'!$B$1:$AS$566,MATCH(V$1,'Tillförd energi'!$B$1:$AQ$1,0),FALSE)</f>
        <v>0</v>
      </c>
      <c r="W266">
        <f>VLOOKUP($B266,'Tillförd energi'!$B$1:$AS$566,MATCH(W$1,'Tillförd energi'!$B$1:$AQ$1,0),FALSE)</f>
        <v>0</v>
      </c>
      <c r="X266">
        <f>VLOOKUP($B266,'Tillförd energi'!$B$1:$AS$566,MATCH(X$1,'Tillförd energi'!$B$1:$AQ$1,0),FALSE)</f>
        <v>0</v>
      </c>
      <c r="Y266">
        <f>VLOOKUP($B266,'Tillförd energi'!$B$1:$AS$566,MATCH(Y$1,'Tillförd energi'!$B$1:$AQ$1,0),FALSE)</f>
        <v>0</v>
      </c>
      <c r="Z266">
        <f>VLOOKUP($B266,'Tillförd energi'!$B$1:$AS$566,MATCH(Z$1,'Tillförd energi'!$B$1:$AQ$1,0),FALSE)</f>
        <v>0</v>
      </c>
      <c r="AA266">
        <f>VLOOKUP($B266,'Tillförd energi'!$B$1:$AS$566,MATCH(AA$1,'Tillförd energi'!$B$1:$AQ$1,0),FALSE)</f>
        <v>0</v>
      </c>
      <c r="AB266">
        <f>VLOOKUP($B266,'Tillförd energi'!$B$1:$AS$566,MATCH(AB$1,'Tillförd energi'!$B$1:$AQ$1,0),FALSE)</f>
        <v>0</v>
      </c>
      <c r="AC266">
        <f>VLOOKUP($B266,'Tillförd energi'!$B$1:$AS$566,MATCH(AC$1,'Tillförd energi'!$B$1:$AQ$1,0),FALSE)</f>
        <v>0</v>
      </c>
      <c r="AD266">
        <f>VLOOKUP($B266,'Tillförd energi'!$B$1:$AS$566,MATCH(AD$1,'Tillförd energi'!$B$1:$AQ$1,0),FALSE)</f>
        <v>0</v>
      </c>
      <c r="AE266">
        <f>VLOOKUP($B266,'Tillförd energi'!$B$1:$AS$566,MATCH(AE$1,'Tillförd energi'!$B$1:$AQ$1,0),FALSE)</f>
        <v>0</v>
      </c>
      <c r="AF266">
        <f>VLOOKUP($B266,'Tillförd energi'!$B$1:$AS$566,MATCH(AF$1,'Tillförd energi'!$B$1:$AQ$1,0),FALSE)</f>
        <v>4.5999999999999999E-2</v>
      </c>
      <c r="AG266">
        <f>IFERROR(VLOOKUP(B266,Miljö!$B$1:$S$476,9,FALSE)/1,0)</f>
        <v>0</v>
      </c>
      <c r="AI266">
        <f t="shared" si="32"/>
        <v>3.2499999999999996</v>
      </c>
      <c r="AJ266">
        <f t="shared" si="33"/>
        <v>3.2499999999999996</v>
      </c>
      <c r="AK266">
        <f>IF(ISERROR(1/VLOOKUP($B266,Leveranser!$B$1:$S$500,MATCH("såld värme (gwh)",Leveranser!$B$1:$S$1,0),FALSE)),"",VLOOKUP($B266,Leveranser!$B$1:$S$500,MATCH("såld värme (gwh)",Leveranser!$B$1:$S$1,0),FALSE))</f>
        <v>2.3050000000000002</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37">
        <f t="shared" si="34"/>
        <v>0.70923076923076933</v>
      </c>
      <c r="AP266" t="str">
        <f>VLOOKUP($B266,Miljövärden!$B$1:$H$446,7,FALSE)</f>
        <v>Ja</v>
      </c>
      <c r="AQ266" t="str">
        <f>VLOOKUP($B266,Miljövärden!$B$1:$H$446,6,FALSE)</f>
        <v>Nej</v>
      </c>
      <c r="AU266">
        <f t="shared" si="35"/>
        <v>4.5999999999999999E-2</v>
      </c>
      <c r="AV266">
        <f t="shared" si="36"/>
        <v>0</v>
      </c>
      <c r="AW266">
        <f t="shared" si="37"/>
        <v>0</v>
      </c>
      <c r="AX266">
        <f t="shared" si="38"/>
        <v>3.1389999999999998</v>
      </c>
      <c r="AZ266">
        <f t="shared" si="39"/>
        <v>3.1389999999999998</v>
      </c>
    </row>
    <row r="267" spans="1:52" customFormat="1" x14ac:dyDescent="0.25">
      <c r="A267" s="2" t="s">
        <v>426</v>
      </c>
      <c r="B267" s="2" t="s">
        <v>427</v>
      </c>
      <c r="C267">
        <f>VLOOKUP($B267,'Tillförd energi'!$B$1:$AS$566,MATCH(C$1,'Tillförd energi'!$B$1:$AQ$1,0),FALSE)</f>
        <v>0</v>
      </c>
      <c r="D267">
        <f>VLOOKUP($B267,'Tillförd energi'!$B$1:$AS$566,MATCH(D$1,'Tillförd energi'!$B$1:$AQ$1,0),FALSE)</f>
        <v>0.08</v>
      </c>
      <c r="E267">
        <f>VLOOKUP($B267,'Tillförd energi'!$B$1:$AS$566,MATCH(E$1,'Tillförd energi'!$B$1:$AQ$1,0),FALSE)</f>
        <v>0</v>
      </c>
      <c r="F267">
        <f>VLOOKUP($B267,'Tillförd energi'!$B$1:$AS$566,MATCH(F$1,'Tillförd energi'!$B$1:$AQ$1,0),FALSE)</f>
        <v>0</v>
      </c>
      <c r="G267">
        <f>VLOOKUP($B267,'Tillförd energi'!$B$1:$AS$566,MATCH(G$1,'Tillförd energi'!$B$1:$AQ$1,0),FALSE)</f>
        <v>0</v>
      </c>
      <c r="H267">
        <f>VLOOKUP($B267,'Tillförd energi'!$B$1:$AS$566,MATCH(H$1,'Tillförd energi'!$B$1:$AQ$1,0),FALSE)</f>
        <v>0</v>
      </c>
      <c r="I267">
        <f>VLOOKUP($B267,'Tillförd energi'!$B$1:$AS$566,MATCH(I$1,'Tillförd energi'!$B$1:$AQ$1,0),FALSE)</f>
        <v>0</v>
      </c>
      <c r="J267">
        <f>VLOOKUP($B267,'Tillförd energi'!$B$1:$AS$566,MATCH(J$1,'Tillförd energi'!$B$1:$AQ$1,0),FALSE)</f>
        <v>0</v>
      </c>
      <c r="K267">
        <v>0</v>
      </c>
      <c r="L267">
        <f>VLOOKUP($B267,'Tillförd energi'!$B$1:$AS$566,MATCH(L$1,'Tillförd energi'!$B$1:$AQ$1,0),FALSE)</f>
        <v>0</v>
      </c>
      <c r="M267">
        <f>VLOOKUP($B267,'Tillförd energi'!$B$1:$AS$566,MATCH(M$1,'Tillförd energi'!$B$1:$AQ$1,0),FALSE)</f>
        <v>0</v>
      </c>
      <c r="N267">
        <f>VLOOKUP($B267,'Tillförd energi'!$B$1:$AS$566,MATCH(N$1,'Tillförd energi'!$B$1:$AQ$1,0),FALSE)</f>
        <v>0</v>
      </c>
      <c r="O267">
        <f>VLOOKUP($B267,'Tillförd energi'!$B$1:$AS$566,MATCH(O$1,'Tillförd energi'!$B$1:$AQ$1,0),FALSE)</f>
        <v>0</v>
      </c>
      <c r="P267">
        <f>VLOOKUP($B267,'Tillförd energi'!$B$1:$AS$566,MATCH(P$1,'Tillförd energi'!$B$1:$AQ$1,0),FALSE)</f>
        <v>0</v>
      </c>
      <c r="Q267">
        <f>VLOOKUP($B267,'Tillförd energi'!$B$1:$AS$566,MATCH(Q$1,'Tillförd energi'!$B$1:$AQ$1,0),FALSE)</f>
        <v>0</v>
      </c>
      <c r="R267">
        <f>VLOOKUP($B267,'Tillförd energi'!$B$1:$AS$566,MATCH(R$1,'Tillförd energi'!$B$1:$AQ$1,0),FALSE)</f>
        <v>0</v>
      </c>
      <c r="S267">
        <f>VLOOKUP($B267,'Tillförd energi'!$B$1:$AS$566,MATCH(S$1,'Tillförd energi'!$B$1:$AQ$1,0),FALSE)</f>
        <v>11.7</v>
      </c>
      <c r="T267">
        <f>VLOOKUP($B267,'Tillförd energi'!$B$1:$AS$566,MATCH(T$1,'Tillförd energi'!$B$1:$AQ$1,0),FALSE)</f>
        <v>0</v>
      </c>
      <c r="U267">
        <f>VLOOKUP($B267,'Tillförd energi'!$B$1:$AS$566,MATCH(U$1,'Tillförd energi'!$B$1:$AQ$1,0),FALSE)</f>
        <v>0</v>
      </c>
      <c r="V267">
        <f>VLOOKUP($B267,'Tillförd energi'!$B$1:$AS$566,MATCH(V$1,'Tillförd energi'!$B$1:$AQ$1,0),FALSE)</f>
        <v>0</v>
      </c>
      <c r="W267">
        <f>VLOOKUP($B267,'Tillförd energi'!$B$1:$AS$566,MATCH(W$1,'Tillförd energi'!$B$1:$AQ$1,0),FALSE)</f>
        <v>0</v>
      </c>
      <c r="X267">
        <f>VLOOKUP($B267,'Tillförd energi'!$B$1:$AS$566,MATCH(X$1,'Tillförd energi'!$B$1:$AQ$1,0),FALSE)</f>
        <v>0</v>
      </c>
      <c r="Y267">
        <f>VLOOKUP($B267,'Tillförd energi'!$B$1:$AS$566,MATCH(Y$1,'Tillförd energi'!$B$1:$AQ$1,0),FALSE)</f>
        <v>0</v>
      </c>
      <c r="Z267">
        <f>VLOOKUP($B267,'Tillförd energi'!$B$1:$AS$566,MATCH(Z$1,'Tillförd energi'!$B$1:$AQ$1,0),FALSE)</f>
        <v>0</v>
      </c>
      <c r="AA267">
        <f>VLOOKUP($B267,'Tillförd energi'!$B$1:$AS$566,MATCH(AA$1,'Tillförd energi'!$B$1:$AQ$1,0),FALSE)</f>
        <v>0</v>
      </c>
      <c r="AB267">
        <f>VLOOKUP($B267,'Tillförd energi'!$B$1:$AS$566,MATCH(AB$1,'Tillförd energi'!$B$1:$AQ$1,0),FALSE)</f>
        <v>0</v>
      </c>
      <c r="AC267">
        <f>VLOOKUP($B267,'Tillförd energi'!$B$1:$AS$566,MATCH(AC$1,'Tillförd energi'!$B$1:$AQ$1,0),FALSE)</f>
        <v>0</v>
      </c>
      <c r="AD267">
        <f>VLOOKUP($B267,'Tillförd energi'!$B$1:$AS$566,MATCH(AD$1,'Tillförd energi'!$B$1:$AQ$1,0),FALSE)</f>
        <v>0</v>
      </c>
      <c r="AE267">
        <f>VLOOKUP($B267,'Tillförd energi'!$B$1:$AS$566,MATCH(AE$1,'Tillförd energi'!$B$1:$AQ$1,0),FALSE)</f>
        <v>0</v>
      </c>
      <c r="AF267">
        <f>VLOOKUP($B267,'Tillförd energi'!$B$1:$AS$566,MATCH(AF$1,'Tillförd energi'!$B$1:$AQ$1,0),FALSE)</f>
        <v>0.08</v>
      </c>
      <c r="AG267">
        <f>IFERROR(VLOOKUP(B267,Miljö!$B$1:$S$476,9,FALSE)/1,0)</f>
        <v>0</v>
      </c>
      <c r="AI267">
        <f t="shared" si="32"/>
        <v>11.86</v>
      </c>
      <c r="AJ267">
        <f t="shared" si="33"/>
        <v>11.86</v>
      </c>
      <c r="AK267">
        <f>IF(ISERROR(1/VLOOKUP($B267,Leveranser!$B$1:$S$500,MATCH("såld värme (gwh)",Leveranser!$B$1:$S$1,0),FALSE)),"",VLOOKUP($B267,Leveranser!$B$1:$S$500,MATCH("såld värme (gwh)",Leveranser!$B$1:$S$1,0),FALSE))</f>
        <v>8.7810000000000006</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37">
        <f t="shared" si="34"/>
        <v>0.7403878583473863</v>
      </c>
      <c r="AP267" t="str">
        <f>VLOOKUP($B267,Miljövärden!$B$1:$H$446,7,FALSE)</f>
        <v>Ja</v>
      </c>
      <c r="AQ267" t="str">
        <f>VLOOKUP($B267,Miljövärden!$B$1:$H$446,6,FALSE)</f>
        <v>Ja</v>
      </c>
      <c r="AU267">
        <f t="shared" si="35"/>
        <v>0.08</v>
      </c>
      <c r="AV267">
        <f t="shared" si="36"/>
        <v>0</v>
      </c>
      <c r="AW267">
        <f t="shared" si="37"/>
        <v>0</v>
      </c>
      <c r="AX267">
        <f t="shared" si="38"/>
        <v>11.7</v>
      </c>
      <c r="AZ267">
        <f t="shared" si="39"/>
        <v>11.7</v>
      </c>
    </row>
    <row r="268" spans="1:52" customFormat="1" x14ac:dyDescent="0.25">
      <c r="A268" s="2" t="s">
        <v>426</v>
      </c>
      <c r="B268" s="2" t="s">
        <v>428</v>
      </c>
      <c r="C268">
        <f>VLOOKUP($B268,'Tillförd energi'!$B$1:$AS$566,MATCH(C$1,'Tillförd energi'!$B$1:$AQ$1,0),FALSE)</f>
        <v>0</v>
      </c>
      <c r="D268">
        <f>VLOOKUP($B268,'Tillförd energi'!$B$1:$AS$566,MATCH(D$1,'Tillförd energi'!$B$1:$AQ$1,0),FALSE)</f>
        <v>2.7227199999999998</v>
      </c>
      <c r="E268">
        <f>VLOOKUP($B268,'Tillförd energi'!$B$1:$AS$566,MATCH(E$1,'Tillförd energi'!$B$1:$AQ$1,0),FALSE)</f>
        <v>0.27</v>
      </c>
      <c r="F268">
        <f>VLOOKUP($B268,'Tillförd energi'!$B$1:$AS$566,MATCH(F$1,'Tillförd energi'!$B$1:$AQ$1,0),FALSE)</f>
        <v>0</v>
      </c>
      <c r="G268">
        <f>VLOOKUP($B268,'Tillförd energi'!$B$1:$AS$566,MATCH(G$1,'Tillförd energi'!$B$1:$AQ$1,0),FALSE)</f>
        <v>0</v>
      </c>
      <c r="H268">
        <f>VLOOKUP($B268,'Tillförd energi'!$B$1:$AS$566,MATCH(H$1,'Tillförd energi'!$B$1:$AQ$1,0),FALSE)</f>
        <v>0</v>
      </c>
      <c r="I268">
        <f>VLOOKUP($B268,'Tillförd energi'!$B$1:$AS$566,MATCH(I$1,'Tillförd energi'!$B$1:$AQ$1,0),FALSE)</f>
        <v>180.434</v>
      </c>
      <c r="J268">
        <f>VLOOKUP($B268,'Tillförd energi'!$B$1:$AS$566,MATCH(J$1,'Tillförd energi'!$B$1:$AQ$1,0),FALSE)</f>
        <v>0</v>
      </c>
      <c r="K268">
        <v>0</v>
      </c>
      <c r="L268">
        <f>VLOOKUP($B268,'Tillförd energi'!$B$1:$AS$566,MATCH(L$1,'Tillförd energi'!$B$1:$AQ$1,0),FALSE)</f>
        <v>0</v>
      </c>
      <c r="M268">
        <f>VLOOKUP($B268,'Tillförd energi'!$B$1:$AS$566,MATCH(M$1,'Tillförd energi'!$B$1:$AQ$1,0),FALSE)</f>
        <v>0</v>
      </c>
      <c r="N268">
        <f>VLOOKUP($B268,'Tillförd energi'!$B$1:$AS$566,MATCH(N$1,'Tillförd energi'!$B$1:$AQ$1,0),FALSE)</f>
        <v>181.8</v>
      </c>
      <c r="O268">
        <f>VLOOKUP($B268,'Tillförd energi'!$B$1:$AS$566,MATCH(O$1,'Tillförd energi'!$B$1:$AQ$1,0),FALSE)</f>
        <v>0</v>
      </c>
      <c r="P268">
        <f>VLOOKUP($B268,'Tillförd energi'!$B$1:$AS$566,MATCH(P$1,'Tillförd energi'!$B$1:$AQ$1,0),FALSE)</f>
        <v>0</v>
      </c>
      <c r="Q268">
        <f>VLOOKUP($B268,'Tillförd energi'!$B$1:$AS$566,MATCH(Q$1,'Tillförd energi'!$B$1:$AQ$1,0),FALSE)</f>
        <v>0</v>
      </c>
      <c r="R268">
        <f>VLOOKUP($B268,'Tillförd energi'!$B$1:$AS$566,MATCH(R$1,'Tillförd energi'!$B$1:$AQ$1,0),FALSE)</f>
        <v>0</v>
      </c>
      <c r="S268">
        <f>VLOOKUP($B268,'Tillförd energi'!$B$1:$AS$566,MATCH(S$1,'Tillförd energi'!$B$1:$AQ$1,0),FALSE)</f>
        <v>0</v>
      </c>
      <c r="T268">
        <f>VLOOKUP($B268,'Tillförd energi'!$B$1:$AS$566,MATCH(T$1,'Tillförd energi'!$B$1:$AQ$1,0),FALSE)</f>
        <v>0</v>
      </c>
      <c r="U268">
        <f>VLOOKUP($B268,'Tillförd energi'!$B$1:$AS$566,MATCH(U$1,'Tillförd energi'!$B$1:$AQ$1,0),FALSE)</f>
        <v>0</v>
      </c>
      <c r="V268">
        <f>VLOOKUP($B268,'Tillförd energi'!$B$1:$AS$566,MATCH(V$1,'Tillförd energi'!$B$1:$AQ$1,0),FALSE)</f>
        <v>0</v>
      </c>
      <c r="W268">
        <f>VLOOKUP($B268,'Tillförd energi'!$B$1:$AS$566,MATCH(W$1,'Tillförd energi'!$B$1:$AQ$1,0),FALSE)</f>
        <v>17.600000000000001</v>
      </c>
      <c r="X268">
        <f>VLOOKUP($B268,'Tillförd energi'!$B$1:$AS$566,MATCH(X$1,'Tillförd energi'!$B$1:$AQ$1,0),FALSE)</f>
        <v>0</v>
      </c>
      <c r="Y268">
        <f>VLOOKUP($B268,'Tillförd energi'!$B$1:$AS$566,MATCH(Y$1,'Tillförd energi'!$B$1:$AQ$1,0),FALSE)</f>
        <v>0</v>
      </c>
      <c r="Z268">
        <f>VLOOKUP($B268,'Tillförd energi'!$B$1:$AS$566,MATCH(Z$1,'Tillförd energi'!$B$1:$AQ$1,0),FALSE)</f>
        <v>0</v>
      </c>
      <c r="AA268">
        <f>VLOOKUP($B268,'Tillförd energi'!$B$1:$AS$566,MATCH(AA$1,'Tillförd energi'!$B$1:$AQ$1,0),FALSE)</f>
        <v>0</v>
      </c>
      <c r="AB268">
        <f>VLOOKUP($B268,'Tillförd energi'!$B$1:$AS$566,MATCH(AB$1,'Tillförd energi'!$B$1:$AQ$1,0),FALSE)</f>
        <v>0</v>
      </c>
      <c r="AC268">
        <f>VLOOKUP($B268,'Tillförd energi'!$B$1:$AS$566,MATCH(AC$1,'Tillförd energi'!$B$1:$AQ$1,0),FALSE)</f>
        <v>54.7</v>
      </c>
      <c r="AD268">
        <f>VLOOKUP($B268,'Tillförd energi'!$B$1:$AS$566,MATCH(AD$1,'Tillförd energi'!$B$1:$AQ$1,0),FALSE)</f>
        <v>3.8</v>
      </c>
      <c r="AE268">
        <f>VLOOKUP($B268,'Tillförd energi'!$B$1:$AS$566,MATCH(AE$1,'Tillförd energi'!$B$1:$AQ$1,0),FALSE)</f>
        <v>0</v>
      </c>
      <c r="AF268">
        <f>VLOOKUP($B268,'Tillförd energi'!$B$1:$AS$566,MATCH(AF$1,'Tillförd energi'!$B$1:$AQ$1,0),FALSE)</f>
        <v>9.7366600000000005</v>
      </c>
      <c r="AG268">
        <f>IFERROR(VLOOKUP(B268,Miljö!$B$1:$S$476,9,FALSE)/1,0)</f>
        <v>0</v>
      </c>
      <c r="AI268">
        <f t="shared" si="32"/>
        <v>451.06338000000005</v>
      </c>
      <c r="AJ268">
        <f t="shared" si="33"/>
        <v>451.06338000000005</v>
      </c>
      <c r="AK268">
        <f>IF(ISERROR(1/VLOOKUP($B268,Leveranser!$B$1:$S$500,MATCH("såld värme (gwh)",Leveranser!$B$1:$S$1,0),FALSE)),"",VLOOKUP($B268,Leveranser!$B$1:$S$500,MATCH("såld värme (gwh)",Leveranser!$B$1:$S$1,0),FALSE))</f>
        <v>338.62400000000002</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37">
        <f t="shared" si="34"/>
        <v>0.75072376746700209</v>
      </c>
      <c r="AP268" t="str">
        <f>VLOOKUP($B268,Miljövärden!$B$1:$H$446,7,FALSE)</f>
        <v>Ja</v>
      </c>
      <c r="AQ268" t="str">
        <f>VLOOKUP($B268,Miljövärden!$B$1:$H$446,6,FALSE)</f>
        <v>Ja</v>
      </c>
      <c r="AU268">
        <f t="shared" si="35"/>
        <v>9.7366600000000005</v>
      </c>
      <c r="AV268">
        <f t="shared" si="36"/>
        <v>0</v>
      </c>
      <c r="AW268">
        <f t="shared" si="37"/>
        <v>181.8</v>
      </c>
      <c r="AX268">
        <f t="shared" si="38"/>
        <v>0</v>
      </c>
      <c r="AZ268">
        <f t="shared" si="39"/>
        <v>199.4</v>
      </c>
    </row>
    <row r="269" spans="1:52" customFormat="1" x14ac:dyDescent="0.25">
      <c r="A269" s="2" t="s">
        <v>426</v>
      </c>
      <c r="B269" s="2" t="s">
        <v>429</v>
      </c>
      <c r="C269">
        <f>VLOOKUP($B269,'Tillförd energi'!$B$1:$AS$566,MATCH(C$1,'Tillförd energi'!$B$1:$AQ$1,0),FALSE)</f>
        <v>0</v>
      </c>
      <c r="D269">
        <f>VLOOKUP($B269,'Tillförd energi'!$B$1:$AS$566,MATCH(D$1,'Tillförd energi'!$B$1:$AQ$1,0),FALSE)</f>
        <v>0.16</v>
      </c>
      <c r="E269">
        <f>VLOOKUP($B269,'Tillförd energi'!$B$1:$AS$566,MATCH(E$1,'Tillförd energi'!$B$1:$AQ$1,0),FALSE)</f>
        <v>0</v>
      </c>
      <c r="F269">
        <f>VLOOKUP($B269,'Tillförd energi'!$B$1:$AS$566,MATCH(F$1,'Tillförd energi'!$B$1:$AQ$1,0),FALSE)</f>
        <v>0</v>
      </c>
      <c r="G269">
        <f>VLOOKUP($B269,'Tillförd energi'!$B$1:$AS$566,MATCH(G$1,'Tillförd energi'!$B$1:$AQ$1,0),FALSE)</f>
        <v>0</v>
      </c>
      <c r="H269">
        <f>VLOOKUP($B269,'Tillförd energi'!$B$1:$AS$566,MATCH(H$1,'Tillförd energi'!$B$1:$AQ$1,0),FALSE)</f>
        <v>0</v>
      </c>
      <c r="I269">
        <f>VLOOKUP($B269,'Tillförd energi'!$B$1:$AS$566,MATCH(I$1,'Tillförd energi'!$B$1:$AQ$1,0),FALSE)</f>
        <v>0</v>
      </c>
      <c r="J269">
        <f>VLOOKUP($B269,'Tillförd energi'!$B$1:$AS$566,MATCH(J$1,'Tillförd energi'!$B$1:$AQ$1,0),FALSE)</f>
        <v>0</v>
      </c>
      <c r="K269">
        <v>0</v>
      </c>
      <c r="L269">
        <f>VLOOKUP($B269,'Tillförd energi'!$B$1:$AS$566,MATCH(L$1,'Tillförd energi'!$B$1:$AQ$1,0),FALSE)</f>
        <v>0</v>
      </c>
      <c r="M269">
        <f>VLOOKUP($B269,'Tillförd energi'!$B$1:$AS$566,MATCH(M$1,'Tillförd energi'!$B$1:$AQ$1,0),FALSE)</f>
        <v>0</v>
      </c>
      <c r="N269">
        <f>VLOOKUP($B269,'Tillförd energi'!$B$1:$AS$566,MATCH(N$1,'Tillförd energi'!$B$1:$AQ$1,0),FALSE)</f>
        <v>0</v>
      </c>
      <c r="O269">
        <f>VLOOKUP($B269,'Tillförd energi'!$B$1:$AS$566,MATCH(O$1,'Tillförd energi'!$B$1:$AQ$1,0),FALSE)</f>
        <v>0</v>
      </c>
      <c r="P269">
        <f>VLOOKUP($B269,'Tillförd energi'!$B$1:$AS$566,MATCH(P$1,'Tillförd energi'!$B$1:$AQ$1,0),FALSE)</f>
        <v>0</v>
      </c>
      <c r="Q269">
        <f>VLOOKUP($B269,'Tillförd energi'!$B$1:$AS$566,MATCH(Q$1,'Tillförd energi'!$B$1:$AQ$1,0),FALSE)</f>
        <v>0</v>
      </c>
      <c r="R269">
        <f>VLOOKUP($B269,'Tillförd energi'!$B$1:$AS$566,MATCH(R$1,'Tillförd energi'!$B$1:$AQ$1,0),FALSE)</f>
        <v>6</v>
      </c>
      <c r="S269">
        <f>VLOOKUP($B269,'Tillförd energi'!$B$1:$AS$566,MATCH(S$1,'Tillförd energi'!$B$1:$AQ$1,0),FALSE)</f>
        <v>0</v>
      </c>
      <c r="T269">
        <f>VLOOKUP($B269,'Tillförd energi'!$B$1:$AS$566,MATCH(T$1,'Tillförd energi'!$B$1:$AQ$1,0),FALSE)</f>
        <v>0</v>
      </c>
      <c r="U269">
        <f>VLOOKUP($B269,'Tillförd energi'!$B$1:$AS$566,MATCH(U$1,'Tillförd energi'!$B$1:$AQ$1,0),FALSE)</f>
        <v>0</v>
      </c>
      <c r="V269">
        <f>VLOOKUP($B269,'Tillförd energi'!$B$1:$AS$566,MATCH(V$1,'Tillförd energi'!$B$1:$AQ$1,0),FALSE)</f>
        <v>0</v>
      </c>
      <c r="W269">
        <f>VLOOKUP($B269,'Tillförd energi'!$B$1:$AS$566,MATCH(W$1,'Tillförd energi'!$B$1:$AQ$1,0),FALSE)</f>
        <v>0</v>
      </c>
      <c r="X269">
        <f>VLOOKUP($B269,'Tillförd energi'!$B$1:$AS$566,MATCH(X$1,'Tillförd energi'!$B$1:$AQ$1,0),FALSE)</f>
        <v>0</v>
      </c>
      <c r="Y269">
        <f>VLOOKUP($B269,'Tillförd energi'!$B$1:$AS$566,MATCH(Y$1,'Tillförd energi'!$B$1:$AQ$1,0),FALSE)</f>
        <v>0</v>
      </c>
      <c r="Z269">
        <f>VLOOKUP($B269,'Tillförd energi'!$B$1:$AS$566,MATCH(Z$1,'Tillförd energi'!$B$1:$AQ$1,0),FALSE)</f>
        <v>0</v>
      </c>
      <c r="AA269">
        <f>VLOOKUP($B269,'Tillförd energi'!$B$1:$AS$566,MATCH(AA$1,'Tillförd energi'!$B$1:$AQ$1,0),FALSE)</f>
        <v>0</v>
      </c>
      <c r="AB269">
        <f>VLOOKUP($B269,'Tillförd energi'!$B$1:$AS$566,MATCH(AB$1,'Tillförd energi'!$B$1:$AQ$1,0),FALSE)</f>
        <v>0</v>
      </c>
      <c r="AC269">
        <f>VLOOKUP($B269,'Tillförd energi'!$B$1:$AS$566,MATCH(AC$1,'Tillförd energi'!$B$1:$AQ$1,0),FALSE)</f>
        <v>0</v>
      </c>
      <c r="AD269">
        <f>VLOOKUP($B269,'Tillförd energi'!$B$1:$AS$566,MATCH(AD$1,'Tillförd energi'!$B$1:$AQ$1,0),FALSE)</f>
        <v>0</v>
      </c>
      <c r="AE269">
        <f>VLOOKUP($B269,'Tillförd energi'!$B$1:$AS$566,MATCH(AE$1,'Tillförd energi'!$B$1:$AQ$1,0),FALSE)</f>
        <v>0</v>
      </c>
      <c r="AF269">
        <f>VLOOKUP($B269,'Tillförd energi'!$B$1:$AS$566,MATCH(AF$1,'Tillförd energi'!$B$1:$AQ$1,0),FALSE)</f>
        <v>0.05</v>
      </c>
      <c r="AG269">
        <f>IFERROR(VLOOKUP(B269,Miljö!$B$1:$S$476,9,FALSE)/1,0)</f>
        <v>0</v>
      </c>
      <c r="AI269">
        <f t="shared" si="32"/>
        <v>6.21</v>
      </c>
      <c r="AJ269">
        <f t="shared" si="33"/>
        <v>6.21</v>
      </c>
      <c r="AK269">
        <f>IF(ISERROR(1/VLOOKUP($B269,Leveranser!$B$1:$S$500,MATCH("såld värme (gwh)",Leveranser!$B$1:$S$1,0),FALSE)),"",VLOOKUP($B269,Leveranser!$B$1:$S$500,MATCH("såld värme (gwh)",Leveranser!$B$1:$S$1,0),FALSE))</f>
        <v>4.2640000000000002</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37">
        <f t="shared" si="34"/>
        <v>0.6866344605475041</v>
      </c>
      <c r="AP269" t="str">
        <f>VLOOKUP($B269,Miljövärden!$B$1:$H$446,7,FALSE)</f>
        <v>Ja</v>
      </c>
      <c r="AQ269" t="str">
        <f>VLOOKUP($B269,Miljövärden!$B$1:$H$446,6,FALSE)</f>
        <v>Ja</v>
      </c>
      <c r="AU269">
        <f t="shared" si="35"/>
        <v>0.05</v>
      </c>
      <c r="AV269">
        <f t="shared" si="36"/>
        <v>0</v>
      </c>
      <c r="AW269">
        <f t="shared" si="37"/>
        <v>0</v>
      </c>
      <c r="AX269">
        <f t="shared" si="38"/>
        <v>6</v>
      </c>
      <c r="AZ269">
        <f t="shared" si="39"/>
        <v>6</v>
      </c>
    </row>
    <row r="270" spans="1:52" customFormat="1" x14ac:dyDescent="0.25">
      <c r="A270" s="2" t="s">
        <v>426</v>
      </c>
      <c r="B270" s="2" t="s">
        <v>430</v>
      </c>
      <c r="C270">
        <f>VLOOKUP($B270,'Tillförd energi'!$B$1:$AS$566,MATCH(C$1,'Tillförd energi'!$B$1:$AQ$1,0),FALSE)</f>
        <v>0</v>
      </c>
      <c r="D270">
        <f>VLOOKUP($B270,'Tillförd energi'!$B$1:$AS$566,MATCH(D$1,'Tillförd energi'!$B$1:$AQ$1,0),FALSE)</f>
        <v>0.01</v>
      </c>
      <c r="E270">
        <f>VLOOKUP($B270,'Tillförd energi'!$B$1:$AS$566,MATCH(E$1,'Tillförd energi'!$B$1:$AQ$1,0),FALSE)</f>
        <v>0</v>
      </c>
      <c r="F270">
        <f>VLOOKUP($B270,'Tillförd energi'!$B$1:$AS$566,MATCH(F$1,'Tillförd energi'!$B$1:$AQ$1,0),FALSE)</f>
        <v>0</v>
      </c>
      <c r="G270">
        <f>VLOOKUP($B270,'Tillförd energi'!$B$1:$AS$566,MATCH(G$1,'Tillförd energi'!$B$1:$AQ$1,0),FALSE)</f>
        <v>0</v>
      </c>
      <c r="H270">
        <f>VLOOKUP($B270,'Tillförd energi'!$B$1:$AS$566,MATCH(H$1,'Tillförd energi'!$B$1:$AQ$1,0),FALSE)</f>
        <v>0</v>
      </c>
      <c r="I270">
        <f>VLOOKUP($B270,'Tillförd energi'!$B$1:$AS$566,MATCH(I$1,'Tillförd energi'!$B$1:$AQ$1,0),FALSE)</f>
        <v>0</v>
      </c>
      <c r="J270">
        <f>VLOOKUP($B270,'Tillförd energi'!$B$1:$AS$566,MATCH(J$1,'Tillförd energi'!$B$1:$AQ$1,0),FALSE)</f>
        <v>0</v>
      </c>
      <c r="K270">
        <v>0</v>
      </c>
      <c r="L270">
        <f>VLOOKUP($B270,'Tillförd energi'!$B$1:$AS$566,MATCH(L$1,'Tillförd energi'!$B$1:$AQ$1,0),FALSE)</f>
        <v>0</v>
      </c>
      <c r="M270">
        <f>VLOOKUP($B270,'Tillförd energi'!$B$1:$AS$566,MATCH(M$1,'Tillförd energi'!$B$1:$AQ$1,0),FALSE)</f>
        <v>0</v>
      </c>
      <c r="N270">
        <f>VLOOKUP($B270,'Tillförd energi'!$B$1:$AS$566,MATCH(N$1,'Tillförd energi'!$B$1:$AQ$1,0),FALSE)</f>
        <v>0</v>
      </c>
      <c r="O270">
        <f>VLOOKUP($B270,'Tillförd energi'!$B$1:$AS$566,MATCH(O$1,'Tillförd energi'!$B$1:$AQ$1,0),FALSE)</f>
        <v>0</v>
      </c>
      <c r="P270">
        <f>VLOOKUP($B270,'Tillförd energi'!$B$1:$AS$566,MATCH(P$1,'Tillförd energi'!$B$1:$AQ$1,0),FALSE)</f>
        <v>0</v>
      </c>
      <c r="Q270">
        <f>VLOOKUP($B270,'Tillförd energi'!$B$1:$AS$566,MATCH(Q$1,'Tillförd energi'!$B$1:$AQ$1,0),FALSE)</f>
        <v>0</v>
      </c>
      <c r="R270">
        <f>VLOOKUP($B270,'Tillförd energi'!$B$1:$AS$566,MATCH(R$1,'Tillförd energi'!$B$1:$AQ$1,0),FALSE)</f>
        <v>2.4</v>
      </c>
      <c r="S270">
        <f>VLOOKUP($B270,'Tillförd energi'!$B$1:$AS$566,MATCH(S$1,'Tillförd energi'!$B$1:$AQ$1,0),FALSE)</f>
        <v>0</v>
      </c>
      <c r="T270">
        <f>VLOOKUP($B270,'Tillförd energi'!$B$1:$AS$566,MATCH(T$1,'Tillförd energi'!$B$1:$AQ$1,0),FALSE)</f>
        <v>0</v>
      </c>
      <c r="U270">
        <f>VLOOKUP($B270,'Tillförd energi'!$B$1:$AS$566,MATCH(U$1,'Tillförd energi'!$B$1:$AQ$1,0),FALSE)</f>
        <v>0</v>
      </c>
      <c r="V270">
        <f>VLOOKUP($B270,'Tillförd energi'!$B$1:$AS$566,MATCH(V$1,'Tillförd energi'!$B$1:$AQ$1,0),FALSE)</f>
        <v>0</v>
      </c>
      <c r="W270">
        <f>VLOOKUP($B270,'Tillförd energi'!$B$1:$AS$566,MATCH(W$1,'Tillförd energi'!$B$1:$AQ$1,0),FALSE)</f>
        <v>0</v>
      </c>
      <c r="X270">
        <f>VLOOKUP($B270,'Tillförd energi'!$B$1:$AS$566,MATCH(X$1,'Tillförd energi'!$B$1:$AQ$1,0),FALSE)</f>
        <v>0</v>
      </c>
      <c r="Y270">
        <f>VLOOKUP($B270,'Tillförd energi'!$B$1:$AS$566,MATCH(Y$1,'Tillförd energi'!$B$1:$AQ$1,0),FALSE)</f>
        <v>0</v>
      </c>
      <c r="Z270">
        <f>VLOOKUP($B270,'Tillförd energi'!$B$1:$AS$566,MATCH(Z$1,'Tillförd energi'!$B$1:$AQ$1,0),FALSE)</f>
        <v>0</v>
      </c>
      <c r="AA270">
        <f>VLOOKUP($B270,'Tillförd energi'!$B$1:$AS$566,MATCH(AA$1,'Tillförd energi'!$B$1:$AQ$1,0),FALSE)</f>
        <v>0</v>
      </c>
      <c r="AB270">
        <f>VLOOKUP($B270,'Tillförd energi'!$B$1:$AS$566,MATCH(AB$1,'Tillförd energi'!$B$1:$AQ$1,0),FALSE)</f>
        <v>0</v>
      </c>
      <c r="AC270">
        <f>VLOOKUP($B270,'Tillförd energi'!$B$1:$AS$566,MATCH(AC$1,'Tillförd energi'!$B$1:$AQ$1,0),FALSE)</f>
        <v>0</v>
      </c>
      <c r="AD270">
        <f>VLOOKUP($B270,'Tillförd energi'!$B$1:$AS$566,MATCH(AD$1,'Tillförd energi'!$B$1:$AQ$1,0),FALSE)</f>
        <v>0</v>
      </c>
      <c r="AE270">
        <f>VLOOKUP($B270,'Tillförd energi'!$B$1:$AS$566,MATCH(AE$1,'Tillförd energi'!$B$1:$AQ$1,0),FALSE)</f>
        <v>0</v>
      </c>
      <c r="AF270">
        <f>VLOOKUP($B270,'Tillförd energi'!$B$1:$AS$566,MATCH(AF$1,'Tillförd energi'!$B$1:$AQ$1,0),FALSE)</f>
        <v>0.02</v>
      </c>
      <c r="AG270">
        <f>IFERROR(VLOOKUP(B270,Miljö!$B$1:$S$476,9,FALSE)/1,0)</f>
        <v>0</v>
      </c>
      <c r="AI270">
        <f t="shared" si="32"/>
        <v>2.4299999999999997</v>
      </c>
      <c r="AJ270">
        <f t="shared" si="33"/>
        <v>2.4299999999999997</v>
      </c>
      <c r="AK270">
        <f>IF(ISERROR(1/VLOOKUP($B270,Leveranser!$B$1:$S$500,MATCH("såld värme (gwh)",Leveranser!$B$1:$S$1,0),FALSE)),"",VLOOKUP($B270,Leveranser!$B$1:$S$500,MATCH("såld värme (gwh)",Leveranser!$B$1:$S$1,0),FALSE))</f>
        <v>1.7789999999999999</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37">
        <f t="shared" si="34"/>
        <v>0.73209876543209884</v>
      </c>
      <c r="AP270" t="str">
        <f>VLOOKUP($B270,Miljövärden!$B$1:$H$446,7,FALSE)</f>
        <v>Ja</v>
      </c>
      <c r="AQ270" t="str">
        <f>VLOOKUP($B270,Miljövärden!$B$1:$H$446,6,FALSE)</f>
        <v>Nej</v>
      </c>
      <c r="AU270">
        <f t="shared" si="35"/>
        <v>0.02</v>
      </c>
      <c r="AV270">
        <f t="shared" si="36"/>
        <v>0</v>
      </c>
      <c r="AW270">
        <f t="shared" si="37"/>
        <v>0</v>
      </c>
      <c r="AX270">
        <f t="shared" si="38"/>
        <v>2.4</v>
      </c>
      <c r="AZ270">
        <f t="shared" si="39"/>
        <v>2.4</v>
      </c>
    </row>
    <row r="271" spans="1:52" customFormat="1" x14ac:dyDescent="0.25">
      <c r="A271" s="2" t="s">
        <v>426</v>
      </c>
      <c r="B271" s="2" t="s">
        <v>431</v>
      </c>
      <c r="C271">
        <f>VLOOKUP($B271,'Tillförd energi'!$B$1:$AS$566,MATCH(C$1,'Tillförd energi'!$B$1:$AQ$1,0),FALSE)</f>
        <v>0</v>
      </c>
      <c r="D271">
        <f>VLOOKUP($B271,'Tillförd energi'!$B$1:$AS$566,MATCH(D$1,'Tillförd energi'!$B$1:$AQ$1,0),FALSE)</f>
        <v>7.0000000000000007E-2</v>
      </c>
      <c r="E271">
        <f>VLOOKUP($B271,'Tillförd energi'!$B$1:$AS$566,MATCH(E$1,'Tillförd energi'!$B$1:$AQ$1,0),FALSE)</f>
        <v>0</v>
      </c>
      <c r="F271">
        <f>VLOOKUP($B271,'Tillförd energi'!$B$1:$AS$566,MATCH(F$1,'Tillförd energi'!$B$1:$AQ$1,0),FALSE)</f>
        <v>0</v>
      </c>
      <c r="G271">
        <f>VLOOKUP($B271,'Tillförd energi'!$B$1:$AS$566,MATCH(G$1,'Tillförd energi'!$B$1:$AQ$1,0),FALSE)</f>
        <v>0</v>
      </c>
      <c r="H271">
        <f>VLOOKUP($B271,'Tillförd energi'!$B$1:$AS$566,MATCH(H$1,'Tillförd energi'!$B$1:$AQ$1,0),FALSE)</f>
        <v>0</v>
      </c>
      <c r="I271">
        <f>VLOOKUP($B271,'Tillförd energi'!$B$1:$AS$566,MATCH(I$1,'Tillförd energi'!$B$1:$AQ$1,0),FALSE)</f>
        <v>0</v>
      </c>
      <c r="J271">
        <f>VLOOKUP($B271,'Tillförd energi'!$B$1:$AS$566,MATCH(J$1,'Tillförd energi'!$B$1:$AQ$1,0),FALSE)</f>
        <v>0</v>
      </c>
      <c r="K271">
        <v>0</v>
      </c>
      <c r="L271">
        <f>VLOOKUP($B271,'Tillförd energi'!$B$1:$AS$566,MATCH(L$1,'Tillförd energi'!$B$1:$AQ$1,0),FALSE)</f>
        <v>0</v>
      </c>
      <c r="M271">
        <f>VLOOKUP($B271,'Tillförd energi'!$B$1:$AS$566,MATCH(M$1,'Tillförd energi'!$B$1:$AQ$1,0),FALSE)</f>
        <v>0</v>
      </c>
      <c r="N271">
        <f>VLOOKUP($B271,'Tillförd energi'!$B$1:$AS$566,MATCH(N$1,'Tillförd energi'!$B$1:$AQ$1,0),FALSE)</f>
        <v>0</v>
      </c>
      <c r="O271">
        <f>VLOOKUP($B271,'Tillförd energi'!$B$1:$AS$566,MATCH(O$1,'Tillförd energi'!$B$1:$AQ$1,0),FALSE)</f>
        <v>0</v>
      </c>
      <c r="P271">
        <f>VLOOKUP($B271,'Tillförd energi'!$B$1:$AS$566,MATCH(P$1,'Tillförd energi'!$B$1:$AQ$1,0),FALSE)</f>
        <v>0</v>
      </c>
      <c r="Q271">
        <f>VLOOKUP($B271,'Tillförd energi'!$B$1:$AS$566,MATCH(Q$1,'Tillförd energi'!$B$1:$AQ$1,0),FALSE)</f>
        <v>0</v>
      </c>
      <c r="R271">
        <f>VLOOKUP($B271,'Tillförd energi'!$B$1:$AS$566,MATCH(R$1,'Tillförd energi'!$B$1:$AQ$1,0),FALSE)</f>
        <v>3.7</v>
      </c>
      <c r="S271">
        <f>VLOOKUP($B271,'Tillförd energi'!$B$1:$AS$566,MATCH(S$1,'Tillförd energi'!$B$1:$AQ$1,0),FALSE)</f>
        <v>0</v>
      </c>
      <c r="T271">
        <f>VLOOKUP($B271,'Tillförd energi'!$B$1:$AS$566,MATCH(T$1,'Tillförd energi'!$B$1:$AQ$1,0),FALSE)</f>
        <v>0</v>
      </c>
      <c r="U271">
        <f>VLOOKUP($B271,'Tillförd energi'!$B$1:$AS$566,MATCH(U$1,'Tillförd energi'!$B$1:$AQ$1,0),FALSE)</f>
        <v>0</v>
      </c>
      <c r="V271">
        <f>VLOOKUP($B271,'Tillförd energi'!$B$1:$AS$566,MATCH(V$1,'Tillförd energi'!$B$1:$AQ$1,0),FALSE)</f>
        <v>0</v>
      </c>
      <c r="W271">
        <f>VLOOKUP($B271,'Tillförd energi'!$B$1:$AS$566,MATCH(W$1,'Tillförd energi'!$B$1:$AQ$1,0),FALSE)</f>
        <v>0</v>
      </c>
      <c r="X271">
        <f>VLOOKUP($B271,'Tillförd energi'!$B$1:$AS$566,MATCH(X$1,'Tillförd energi'!$B$1:$AQ$1,0),FALSE)</f>
        <v>0</v>
      </c>
      <c r="Y271">
        <f>VLOOKUP($B271,'Tillförd energi'!$B$1:$AS$566,MATCH(Y$1,'Tillförd energi'!$B$1:$AQ$1,0),FALSE)</f>
        <v>0</v>
      </c>
      <c r="Z271">
        <f>VLOOKUP($B271,'Tillförd energi'!$B$1:$AS$566,MATCH(Z$1,'Tillförd energi'!$B$1:$AQ$1,0),FALSE)</f>
        <v>0</v>
      </c>
      <c r="AA271">
        <f>VLOOKUP($B271,'Tillförd energi'!$B$1:$AS$566,MATCH(AA$1,'Tillförd energi'!$B$1:$AQ$1,0),FALSE)</f>
        <v>0</v>
      </c>
      <c r="AB271">
        <f>VLOOKUP($B271,'Tillförd energi'!$B$1:$AS$566,MATCH(AB$1,'Tillförd energi'!$B$1:$AQ$1,0),FALSE)</f>
        <v>0</v>
      </c>
      <c r="AC271">
        <f>VLOOKUP($B271,'Tillförd energi'!$B$1:$AS$566,MATCH(AC$1,'Tillförd energi'!$B$1:$AQ$1,0),FALSE)</f>
        <v>0</v>
      </c>
      <c r="AD271">
        <f>VLOOKUP($B271,'Tillförd energi'!$B$1:$AS$566,MATCH(AD$1,'Tillförd energi'!$B$1:$AQ$1,0),FALSE)</f>
        <v>0</v>
      </c>
      <c r="AE271">
        <f>VLOOKUP($B271,'Tillförd energi'!$B$1:$AS$566,MATCH(AE$1,'Tillförd energi'!$B$1:$AQ$1,0),FALSE)</f>
        <v>0</v>
      </c>
      <c r="AF271">
        <f>VLOOKUP($B271,'Tillförd energi'!$B$1:$AS$566,MATCH(AF$1,'Tillförd energi'!$B$1:$AQ$1,0),FALSE)</f>
        <v>4.5999999999999999E-2</v>
      </c>
      <c r="AG271">
        <f>IFERROR(VLOOKUP(B271,Miljö!$B$1:$S$476,9,FALSE)/1,0)</f>
        <v>0</v>
      </c>
      <c r="AI271">
        <f t="shared" si="32"/>
        <v>3.8159999999999998</v>
      </c>
      <c r="AJ271">
        <f t="shared" si="33"/>
        <v>3.8159999999999998</v>
      </c>
      <c r="AK271">
        <f>IF(ISERROR(1/VLOOKUP($B271,Leveranser!$B$1:$S$500,MATCH("såld värme (gwh)",Leveranser!$B$1:$S$1,0),FALSE)),"",VLOOKUP($B271,Leveranser!$B$1:$S$500,MATCH("såld värme (gwh)",Leveranser!$B$1:$S$1,0),FALSE))</f>
        <v>2.919</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37">
        <f t="shared" si="34"/>
        <v>0.76493710691823902</v>
      </c>
      <c r="AP271" t="str">
        <f>VLOOKUP($B271,Miljövärden!$B$1:$H$446,7,FALSE)</f>
        <v>Ja</v>
      </c>
      <c r="AQ271" t="str">
        <f>VLOOKUP($B271,Miljövärden!$B$1:$H$446,6,FALSE)</f>
        <v>Ja</v>
      </c>
      <c r="AU271">
        <f t="shared" si="35"/>
        <v>4.5999999999999999E-2</v>
      </c>
      <c r="AV271">
        <f t="shared" si="36"/>
        <v>0</v>
      </c>
      <c r="AW271">
        <f t="shared" si="37"/>
        <v>0</v>
      </c>
      <c r="AX271">
        <f t="shared" si="38"/>
        <v>3.7</v>
      </c>
      <c r="AZ271">
        <f t="shared" si="39"/>
        <v>3.7</v>
      </c>
    </row>
    <row r="272" spans="1:52" customFormat="1" x14ac:dyDescent="0.25">
      <c r="A272" s="2" t="s">
        <v>432</v>
      </c>
      <c r="B272" s="2" t="s">
        <v>433</v>
      </c>
      <c r="C272">
        <f>VLOOKUP($B272,'Tillförd energi'!$B$1:$AS$566,MATCH(C$1,'Tillförd energi'!$B$1:$AQ$1,0),FALSE)</f>
        <v>0</v>
      </c>
      <c r="D272">
        <f>VLOOKUP($B272,'Tillförd energi'!$B$1:$AS$566,MATCH(D$1,'Tillförd energi'!$B$1:$AQ$1,0),FALSE)</f>
        <v>0.81100000000000005</v>
      </c>
      <c r="E272">
        <f>VLOOKUP($B272,'Tillförd energi'!$B$1:$AS$566,MATCH(E$1,'Tillförd energi'!$B$1:$AQ$1,0),FALSE)</f>
        <v>0</v>
      </c>
      <c r="F272">
        <f>VLOOKUP($B272,'Tillförd energi'!$B$1:$AS$566,MATCH(F$1,'Tillförd energi'!$B$1:$AQ$1,0),FALSE)</f>
        <v>0</v>
      </c>
      <c r="G272">
        <f>VLOOKUP($B272,'Tillförd energi'!$B$1:$AS$566,MATCH(G$1,'Tillförd energi'!$B$1:$AQ$1,0),FALSE)</f>
        <v>0</v>
      </c>
      <c r="H272">
        <f>VLOOKUP($B272,'Tillförd energi'!$B$1:$AS$566,MATCH(H$1,'Tillförd energi'!$B$1:$AQ$1,0),FALSE)</f>
        <v>0</v>
      </c>
      <c r="I272">
        <f>VLOOKUP($B272,'Tillförd energi'!$B$1:$AS$566,MATCH(I$1,'Tillförd energi'!$B$1:$AQ$1,0),FALSE)</f>
        <v>0</v>
      </c>
      <c r="J272">
        <f>VLOOKUP($B272,'Tillförd energi'!$B$1:$AS$566,MATCH(J$1,'Tillförd energi'!$B$1:$AQ$1,0),FALSE)</f>
        <v>0</v>
      </c>
      <c r="K272">
        <v>0</v>
      </c>
      <c r="L272">
        <f>VLOOKUP($B272,'Tillförd energi'!$B$1:$AS$566,MATCH(L$1,'Tillförd energi'!$B$1:$AQ$1,0),FALSE)</f>
        <v>0</v>
      </c>
      <c r="M272">
        <f>VLOOKUP($B272,'Tillförd energi'!$B$1:$AS$566,MATCH(M$1,'Tillförd energi'!$B$1:$AQ$1,0),FALSE)</f>
        <v>0</v>
      </c>
      <c r="N272">
        <f>VLOOKUP($B272,'Tillförd energi'!$B$1:$AS$566,MATCH(N$1,'Tillförd energi'!$B$1:$AQ$1,0),FALSE)</f>
        <v>0</v>
      </c>
      <c r="O272">
        <f>VLOOKUP($B272,'Tillförd energi'!$B$1:$AS$566,MATCH(O$1,'Tillförd energi'!$B$1:$AQ$1,0),FALSE)</f>
        <v>0</v>
      </c>
      <c r="P272">
        <f>VLOOKUP($B272,'Tillförd energi'!$B$1:$AS$566,MATCH(P$1,'Tillförd energi'!$B$1:$AQ$1,0),FALSE)</f>
        <v>0</v>
      </c>
      <c r="Q272">
        <f>VLOOKUP($B272,'Tillförd energi'!$B$1:$AS$566,MATCH(Q$1,'Tillförd energi'!$B$1:$AQ$1,0),FALSE)</f>
        <v>0</v>
      </c>
      <c r="R272">
        <f>VLOOKUP($B272,'Tillförd energi'!$B$1:$AS$566,MATCH(R$1,'Tillförd energi'!$B$1:$AQ$1,0),FALSE)</f>
        <v>12.776</v>
      </c>
      <c r="S272">
        <f>VLOOKUP($B272,'Tillförd energi'!$B$1:$AS$566,MATCH(S$1,'Tillförd energi'!$B$1:$AQ$1,0),FALSE)</f>
        <v>0</v>
      </c>
      <c r="T272">
        <f>VLOOKUP($B272,'Tillförd energi'!$B$1:$AS$566,MATCH(T$1,'Tillförd energi'!$B$1:$AQ$1,0),FALSE)</f>
        <v>0</v>
      </c>
      <c r="U272">
        <f>VLOOKUP($B272,'Tillförd energi'!$B$1:$AS$566,MATCH(U$1,'Tillförd energi'!$B$1:$AQ$1,0),FALSE)</f>
        <v>0</v>
      </c>
      <c r="V272">
        <f>VLOOKUP($B272,'Tillförd energi'!$B$1:$AS$566,MATCH(V$1,'Tillförd energi'!$B$1:$AQ$1,0),FALSE)</f>
        <v>0</v>
      </c>
      <c r="W272">
        <f>VLOOKUP($B272,'Tillförd energi'!$B$1:$AS$566,MATCH(W$1,'Tillförd energi'!$B$1:$AQ$1,0),FALSE)</f>
        <v>0</v>
      </c>
      <c r="X272">
        <f>VLOOKUP($B272,'Tillförd energi'!$B$1:$AS$566,MATCH(X$1,'Tillförd energi'!$B$1:$AQ$1,0),FALSE)</f>
        <v>0</v>
      </c>
      <c r="Y272">
        <f>VLOOKUP($B272,'Tillförd energi'!$B$1:$AS$566,MATCH(Y$1,'Tillförd energi'!$B$1:$AQ$1,0),FALSE)</f>
        <v>0</v>
      </c>
      <c r="Z272">
        <f>VLOOKUP($B272,'Tillförd energi'!$B$1:$AS$566,MATCH(Z$1,'Tillförd energi'!$B$1:$AQ$1,0),FALSE)</f>
        <v>4.5469999999999997</v>
      </c>
      <c r="AA272">
        <f>VLOOKUP($B272,'Tillförd energi'!$B$1:$AS$566,MATCH(AA$1,'Tillförd energi'!$B$1:$AQ$1,0),FALSE)</f>
        <v>0</v>
      </c>
      <c r="AB272">
        <f>VLOOKUP($B272,'Tillförd energi'!$B$1:$AS$566,MATCH(AB$1,'Tillförd energi'!$B$1:$AQ$1,0),FALSE)</f>
        <v>0</v>
      </c>
      <c r="AC272">
        <f>VLOOKUP($B272,'Tillförd energi'!$B$1:$AS$566,MATCH(AC$1,'Tillförd energi'!$B$1:$AQ$1,0),FALSE)</f>
        <v>0</v>
      </c>
      <c r="AD272">
        <f>VLOOKUP($B272,'Tillförd energi'!$B$1:$AS$566,MATCH(AD$1,'Tillförd energi'!$B$1:$AQ$1,0),FALSE)</f>
        <v>25.018000000000001</v>
      </c>
      <c r="AE272">
        <f>VLOOKUP($B272,'Tillförd energi'!$B$1:$AS$566,MATCH(AE$1,'Tillförd energi'!$B$1:$AQ$1,0),FALSE)</f>
        <v>0</v>
      </c>
      <c r="AF272">
        <f>VLOOKUP($B272,'Tillförd energi'!$B$1:$AS$566,MATCH(AF$1,'Tillförd energi'!$B$1:$AQ$1,0),FALSE)</f>
        <v>0.9</v>
      </c>
      <c r="AG272">
        <f>IFERROR(VLOOKUP(B272,Miljö!$B$1:$S$476,9,FALSE)/1,0)</f>
        <v>0</v>
      </c>
      <c r="AI272">
        <f t="shared" si="32"/>
        <v>44.052</v>
      </c>
      <c r="AJ272">
        <f t="shared" si="33"/>
        <v>44.052</v>
      </c>
      <c r="AK272">
        <f>IF(ISERROR(1/VLOOKUP($B272,Leveranser!$B$1:$S$500,MATCH("såld värme (gwh)",Leveranser!$B$1:$S$1,0),FALSE)),"",VLOOKUP($B272,Leveranser!$B$1:$S$500,MATCH("såld värme (gwh)",Leveranser!$B$1:$S$1,0),FALSE))</f>
        <v>39.445</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37">
        <f t="shared" si="34"/>
        <v>0.89541905021338419</v>
      </c>
      <c r="AP272" t="str">
        <f>VLOOKUP($B272,Miljövärden!$B$1:$H$446,7,FALSE)</f>
        <v>Ja</v>
      </c>
      <c r="AQ272" t="str">
        <f>VLOOKUP($B272,Miljövärden!$B$1:$H$446,6,FALSE)</f>
        <v>Nej</v>
      </c>
      <c r="AU272">
        <f t="shared" si="35"/>
        <v>5.4470000000000001</v>
      </c>
      <c r="AV272">
        <f t="shared" si="36"/>
        <v>0</v>
      </c>
      <c r="AW272">
        <f t="shared" si="37"/>
        <v>0</v>
      </c>
      <c r="AX272">
        <f t="shared" si="38"/>
        <v>12.776</v>
      </c>
      <c r="AZ272">
        <f t="shared" si="39"/>
        <v>12.776</v>
      </c>
    </row>
    <row r="273" spans="1:52" customFormat="1" x14ac:dyDescent="0.25">
      <c r="A273" s="2" t="s">
        <v>432</v>
      </c>
      <c r="B273" s="2" t="s">
        <v>434</v>
      </c>
      <c r="C273">
        <f>VLOOKUP($B273,'Tillförd energi'!$B$1:$AS$566,MATCH(C$1,'Tillförd energi'!$B$1:$AQ$1,0),FALSE)</f>
        <v>0</v>
      </c>
      <c r="D273">
        <f>VLOOKUP($B273,'Tillförd energi'!$B$1:$AS$566,MATCH(D$1,'Tillförd energi'!$B$1:$AQ$1,0),FALSE)</f>
        <v>0.1</v>
      </c>
      <c r="E273">
        <f>VLOOKUP($B273,'Tillförd energi'!$B$1:$AS$566,MATCH(E$1,'Tillförd energi'!$B$1:$AQ$1,0),FALSE)</f>
        <v>0</v>
      </c>
      <c r="F273">
        <f>VLOOKUP($B273,'Tillförd energi'!$B$1:$AS$566,MATCH(F$1,'Tillförd energi'!$B$1:$AQ$1,0),FALSE)</f>
        <v>0</v>
      </c>
      <c r="G273">
        <f>VLOOKUP($B273,'Tillförd energi'!$B$1:$AS$566,MATCH(G$1,'Tillförd energi'!$B$1:$AQ$1,0),FALSE)</f>
        <v>0</v>
      </c>
      <c r="H273">
        <f>VLOOKUP($B273,'Tillförd energi'!$B$1:$AS$566,MATCH(H$1,'Tillförd energi'!$B$1:$AQ$1,0),FALSE)</f>
        <v>0</v>
      </c>
      <c r="I273">
        <f>VLOOKUP($B273,'Tillförd energi'!$B$1:$AS$566,MATCH(I$1,'Tillförd energi'!$B$1:$AQ$1,0),FALSE)</f>
        <v>0</v>
      </c>
      <c r="J273">
        <f>VLOOKUP($B273,'Tillförd energi'!$B$1:$AS$566,MATCH(J$1,'Tillförd energi'!$B$1:$AQ$1,0),FALSE)</f>
        <v>0</v>
      </c>
      <c r="K273">
        <v>0</v>
      </c>
      <c r="L273">
        <f>VLOOKUP($B273,'Tillförd energi'!$B$1:$AS$566,MATCH(L$1,'Tillförd energi'!$B$1:$AQ$1,0),FALSE)</f>
        <v>0</v>
      </c>
      <c r="M273">
        <f>VLOOKUP($B273,'Tillförd energi'!$B$1:$AS$566,MATCH(M$1,'Tillförd energi'!$B$1:$AQ$1,0),FALSE)</f>
        <v>0</v>
      </c>
      <c r="N273">
        <f>VLOOKUP($B273,'Tillförd energi'!$B$1:$AS$566,MATCH(N$1,'Tillförd energi'!$B$1:$AQ$1,0),FALSE)</f>
        <v>0</v>
      </c>
      <c r="O273">
        <f>VLOOKUP($B273,'Tillförd energi'!$B$1:$AS$566,MATCH(O$1,'Tillförd energi'!$B$1:$AQ$1,0),FALSE)</f>
        <v>0</v>
      </c>
      <c r="P273">
        <f>VLOOKUP($B273,'Tillförd energi'!$B$1:$AS$566,MATCH(P$1,'Tillförd energi'!$B$1:$AQ$1,0),FALSE)</f>
        <v>0</v>
      </c>
      <c r="Q273">
        <f>VLOOKUP($B273,'Tillförd energi'!$B$1:$AS$566,MATCH(Q$1,'Tillförd energi'!$B$1:$AQ$1,0),FALSE)</f>
        <v>5.6011800000000003</v>
      </c>
      <c r="R273">
        <f>VLOOKUP($B273,'Tillförd energi'!$B$1:$AS$566,MATCH(R$1,'Tillförd energi'!$B$1:$AQ$1,0),FALSE)</f>
        <v>0</v>
      </c>
      <c r="S273">
        <f>VLOOKUP($B273,'Tillförd energi'!$B$1:$AS$566,MATCH(S$1,'Tillförd energi'!$B$1:$AQ$1,0),FALSE)</f>
        <v>0</v>
      </c>
      <c r="T273">
        <f>VLOOKUP($B273,'Tillförd energi'!$B$1:$AS$566,MATCH(T$1,'Tillförd energi'!$B$1:$AQ$1,0),FALSE)</f>
        <v>0</v>
      </c>
      <c r="U273">
        <f>VLOOKUP($B273,'Tillförd energi'!$B$1:$AS$566,MATCH(U$1,'Tillförd energi'!$B$1:$AQ$1,0),FALSE)</f>
        <v>0</v>
      </c>
      <c r="V273">
        <f>VLOOKUP($B273,'Tillförd energi'!$B$1:$AS$566,MATCH(V$1,'Tillförd energi'!$B$1:$AQ$1,0),FALSE)</f>
        <v>0</v>
      </c>
      <c r="W273">
        <f>VLOOKUP($B273,'Tillförd energi'!$B$1:$AS$566,MATCH(W$1,'Tillförd energi'!$B$1:$AQ$1,0),FALSE)</f>
        <v>0</v>
      </c>
      <c r="X273">
        <f>VLOOKUP($B273,'Tillförd energi'!$B$1:$AS$566,MATCH(X$1,'Tillförd energi'!$B$1:$AQ$1,0),FALSE)</f>
        <v>0</v>
      </c>
      <c r="Y273">
        <f>VLOOKUP($B273,'Tillförd energi'!$B$1:$AS$566,MATCH(Y$1,'Tillförd energi'!$B$1:$AQ$1,0),FALSE)</f>
        <v>0</v>
      </c>
      <c r="Z273">
        <f>VLOOKUP($B273,'Tillförd energi'!$B$1:$AS$566,MATCH(Z$1,'Tillförd energi'!$B$1:$AQ$1,0),FALSE)</f>
        <v>0</v>
      </c>
      <c r="AA273">
        <f>VLOOKUP($B273,'Tillförd energi'!$B$1:$AS$566,MATCH(AA$1,'Tillförd energi'!$B$1:$AQ$1,0),FALSE)</f>
        <v>0</v>
      </c>
      <c r="AB273">
        <f>VLOOKUP($B273,'Tillförd energi'!$B$1:$AS$566,MATCH(AB$1,'Tillförd energi'!$B$1:$AQ$1,0),FALSE)</f>
        <v>0</v>
      </c>
      <c r="AC273">
        <f>VLOOKUP($B273,'Tillförd energi'!$B$1:$AS$566,MATCH(AC$1,'Tillförd energi'!$B$1:$AQ$1,0),FALSE)</f>
        <v>0</v>
      </c>
      <c r="AD273">
        <f>VLOOKUP($B273,'Tillförd energi'!$B$1:$AS$566,MATCH(AD$1,'Tillförd energi'!$B$1:$AQ$1,0),FALSE)</f>
        <v>0</v>
      </c>
      <c r="AE273">
        <f>VLOOKUP($B273,'Tillförd energi'!$B$1:$AS$566,MATCH(AE$1,'Tillförd energi'!$B$1:$AQ$1,0),FALSE)</f>
        <v>0</v>
      </c>
      <c r="AF273">
        <f>VLOOKUP($B273,'Tillförd energi'!$B$1:$AS$566,MATCH(AF$1,'Tillförd energi'!$B$1:$AQ$1,0),FALSE)</f>
        <v>0.1</v>
      </c>
      <c r="AG273">
        <f>IFERROR(VLOOKUP(B273,Miljö!$B$1:$S$476,9,FALSE)/1,0)</f>
        <v>0</v>
      </c>
      <c r="AI273">
        <f t="shared" si="32"/>
        <v>5.8011799999999996</v>
      </c>
      <c r="AJ273">
        <f t="shared" si="33"/>
        <v>5.8011799999999996</v>
      </c>
      <c r="AK273">
        <f>IF(ISERROR(1/VLOOKUP($B273,Leveranser!$B$1:$S$500,MATCH("såld värme (gwh)",Leveranser!$B$1:$S$1,0),FALSE)),"",VLOOKUP($B273,Leveranser!$B$1:$S$500,MATCH("såld värme (gwh)",Leveranser!$B$1:$S$1,0),FALSE))</f>
        <v>4.2359999999999998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37">
        <f t="shared" si="34"/>
        <v>0.7301962704139503</v>
      </c>
      <c r="AP273" t="str">
        <f>VLOOKUP($B273,Miljövärden!$B$1:$H$446,7,FALSE)</f>
        <v>Ja</v>
      </c>
      <c r="AQ273" t="str">
        <f>VLOOKUP($B273,Miljövärden!$B$1:$H$446,6,FALSE)</f>
        <v>Nej</v>
      </c>
      <c r="AU273">
        <f t="shared" si="35"/>
        <v>0.1</v>
      </c>
      <c r="AV273">
        <f t="shared" si="36"/>
        <v>0</v>
      </c>
      <c r="AW273">
        <f t="shared" si="37"/>
        <v>5.6011800000000003</v>
      </c>
      <c r="AX273">
        <f t="shared" si="38"/>
        <v>0</v>
      </c>
      <c r="AZ273">
        <f t="shared" si="39"/>
        <v>5.6011800000000003</v>
      </c>
    </row>
    <row r="274" spans="1:52" customFormat="1" x14ac:dyDescent="0.25">
      <c r="A274" s="2" t="s">
        <v>435</v>
      </c>
      <c r="B274" s="2" t="s">
        <v>436</v>
      </c>
      <c r="C274">
        <f>VLOOKUP($B274,'Tillförd energi'!$B$1:$AS$566,MATCH(C$1,'Tillförd energi'!$B$1:$AQ$1,0),FALSE)</f>
        <v>0</v>
      </c>
      <c r="D274">
        <f>VLOOKUP($B274,'Tillförd energi'!$B$1:$AS$566,MATCH(D$1,'Tillförd energi'!$B$1:$AQ$1,0),FALSE)</f>
        <v>0</v>
      </c>
      <c r="E274">
        <f>VLOOKUP($B274,'Tillförd energi'!$B$1:$AS$566,MATCH(E$1,'Tillförd energi'!$B$1:$AQ$1,0),FALSE)</f>
        <v>0</v>
      </c>
      <c r="F274">
        <f>VLOOKUP($B274,'Tillförd energi'!$B$1:$AS$566,MATCH(F$1,'Tillförd energi'!$B$1:$AQ$1,0),FALSE)</f>
        <v>0</v>
      </c>
      <c r="G274">
        <f>VLOOKUP($B274,'Tillförd energi'!$B$1:$AS$566,MATCH(G$1,'Tillförd energi'!$B$1:$AQ$1,0),FALSE)</f>
        <v>0</v>
      </c>
      <c r="H274">
        <f>VLOOKUP($B274,'Tillförd energi'!$B$1:$AS$566,MATCH(H$1,'Tillförd energi'!$B$1:$AQ$1,0),FALSE)</f>
        <v>0</v>
      </c>
      <c r="I274">
        <f>VLOOKUP($B274,'Tillförd energi'!$B$1:$AS$566,MATCH(I$1,'Tillförd energi'!$B$1:$AQ$1,0),FALSE)</f>
        <v>0</v>
      </c>
      <c r="J274">
        <f>VLOOKUP($B274,'Tillförd energi'!$B$1:$AS$566,MATCH(J$1,'Tillförd energi'!$B$1:$AQ$1,0),FALSE)</f>
        <v>0</v>
      </c>
      <c r="K274">
        <v>0</v>
      </c>
      <c r="L274">
        <f>VLOOKUP($B274,'Tillförd energi'!$B$1:$AS$566,MATCH(L$1,'Tillförd energi'!$B$1:$AQ$1,0),FALSE)</f>
        <v>0</v>
      </c>
      <c r="M274">
        <f>VLOOKUP($B274,'Tillförd energi'!$B$1:$AS$566,MATCH(M$1,'Tillförd energi'!$B$1:$AQ$1,0),FALSE)</f>
        <v>0</v>
      </c>
      <c r="N274">
        <f>VLOOKUP($B274,'Tillförd energi'!$B$1:$AS$566,MATCH(N$1,'Tillförd energi'!$B$1:$AQ$1,0),FALSE)</f>
        <v>0</v>
      </c>
      <c r="O274">
        <f>VLOOKUP($B274,'Tillförd energi'!$B$1:$AS$566,MATCH(O$1,'Tillförd energi'!$B$1:$AQ$1,0),FALSE)</f>
        <v>0</v>
      </c>
      <c r="P274">
        <f>VLOOKUP($B274,'Tillförd energi'!$B$1:$AS$566,MATCH(P$1,'Tillförd energi'!$B$1:$AQ$1,0),FALSE)</f>
        <v>0</v>
      </c>
      <c r="Q274">
        <f>VLOOKUP($B274,'Tillförd energi'!$B$1:$AS$566,MATCH(Q$1,'Tillförd energi'!$B$1:$AQ$1,0),FALSE)</f>
        <v>0</v>
      </c>
      <c r="R274">
        <f>VLOOKUP($B274,'Tillförd energi'!$B$1:$AS$566,MATCH(R$1,'Tillförd energi'!$B$1:$AQ$1,0),FALSE)</f>
        <v>0</v>
      </c>
      <c r="S274">
        <f>VLOOKUP($B274,'Tillförd energi'!$B$1:$AS$566,MATCH(S$1,'Tillförd energi'!$B$1:$AQ$1,0),FALSE)</f>
        <v>0</v>
      </c>
      <c r="T274">
        <f>VLOOKUP($B274,'Tillförd energi'!$B$1:$AS$566,MATCH(T$1,'Tillförd energi'!$B$1:$AQ$1,0),FALSE)</f>
        <v>0</v>
      </c>
      <c r="U274">
        <f>VLOOKUP($B274,'Tillförd energi'!$B$1:$AS$566,MATCH(U$1,'Tillförd energi'!$B$1:$AQ$1,0),FALSE)</f>
        <v>0</v>
      </c>
      <c r="V274">
        <f>VLOOKUP($B274,'Tillförd energi'!$B$1:$AS$566,MATCH(V$1,'Tillförd energi'!$B$1:$AQ$1,0),FALSE)</f>
        <v>0</v>
      </c>
      <c r="W274">
        <f>VLOOKUP($B274,'Tillförd energi'!$B$1:$AS$566,MATCH(W$1,'Tillförd energi'!$B$1:$AQ$1,0),FALSE)</f>
        <v>0</v>
      </c>
      <c r="X274">
        <f>VLOOKUP($B274,'Tillförd energi'!$B$1:$AS$566,MATCH(X$1,'Tillförd energi'!$B$1:$AQ$1,0),FALSE)</f>
        <v>0</v>
      </c>
      <c r="Y274">
        <f>VLOOKUP($B274,'Tillförd energi'!$B$1:$AS$566,MATCH(Y$1,'Tillförd energi'!$B$1:$AQ$1,0),FALSE)</f>
        <v>0</v>
      </c>
      <c r="Z274">
        <f>VLOOKUP($B274,'Tillförd energi'!$B$1:$AS$566,MATCH(Z$1,'Tillförd energi'!$B$1:$AQ$1,0),FALSE)</f>
        <v>0</v>
      </c>
      <c r="AA274">
        <f>VLOOKUP($B274,'Tillförd energi'!$B$1:$AS$566,MATCH(AA$1,'Tillförd energi'!$B$1:$AQ$1,0),FALSE)</f>
        <v>0</v>
      </c>
      <c r="AB274">
        <f>VLOOKUP($B274,'Tillförd energi'!$B$1:$AS$566,MATCH(AB$1,'Tillförd energi'!$B$1:$AQ$1,0),FALSE)</f>
        <v>0</v>
      </c>
      <c r="AC274">
        <f>VLOOKUP($B274,'Tillförd energi'!$B$1:$AS$566,MATCH(AC$1,'Tillförd energi'!$B$1:$AQ$1,0),FALSE)</f>
        <v>0</v>
      </c>
      <c r="AD274">
        <f>VLOOKUP($B274,'Tillförd energi'!$B$1:$AS$566,MATCH(AD$1,'Tillförd energi'!$B$1:$AQ$1,0),FALSE)</f>
        <v>0</v>
      </c>
      <c r="AE274">
        <f>VLOOKUP($B274,'Tillförd energi'!$B$1:$AS$566,MATCH(AE$1,'Tillförd energi'!$B$1:$AQ$1,0),FALSE)</f>
        <v>0</v>
      </c>
      <c r="AF274">
        <f>VLOOKUP($B274,'Tillförd energi'!$B$1:$AS$566,MATCH(AF$1,'Tillförd energi'!$B$1:$AQ$1,0),FALSE)</f>
        <v>10.02</v>
      </c>
      <c r="AG274">
        <f>IFERROR(VLOOKUP(B274,Miljö!$B$1:$S$476,9,FALSE)/1,0)</f>
        <v>332.52100000000002</v>
      </c>
      <c r="AI274">
        <f t="shared" si="32"/>
        <v>10.02</v>
      </c>
      <c r="AJ274">
        <f t="shared" si="33"/>
        <v>342.541</v>
      </c>
      <c r="AK274">
        <f>IF(ISERROR(1/VLOOKUP($B274,Leveranser!$B$1:$S$500,MATCH("såld värme (gwh)",Leveranser!$B$1:$S$1,0),FALSE)),"",VLOOKUP($B274,Leveranser!$B$1:$S$500,MATCH("såld värme (gwh)",Leveranser!$B$1:$S$1,0),FALSE))</f>
        <v>334</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37">
        <f t="shared" si="34"/>
        <v>0.9750657585515311</v>
      </c>
      <c r="AP274" t="str">
        <f>VLOOKUP($B274,Miljövärden!$B$1:$H$446,7,FALSE)</f>
        <v>Ja</v>
      </c>
      <c r="AQ274" t="str">
        <f>VLOOKUP($B274,Miljövärden!$B$1:$H$446,6,FALSE)</f>
        <v>Nej</v>
      </c>
      <c r="AU274">
        <f t="shared" si="35"/>
        <v>10.02</v>
      </c>
      <c r="AV274">
        <f t="shared" si="36"/>
        <v>0</v>
      </c>
      <c r="AW274">
        <f t="shared" si="37"/>
        <v>0</v>
      </c>
      <c r="AX274">
        <f t="shared" si="38"/>
        <v>0</v>
      </c>
      <c r="AZ274">
        <f t="shared" si="39"/>
        <v>0</v>
      </c>
    </row>
    <row r="275" spans="1:52" customFormat="1" x14ac:dyDescent="0.25">
      <c r="A275" s="2" t="s">
        <v>437</v>
      </c>
      <c r="B275" s="2" t="s">
        <v>9</v>
      </c>
      <c r="C275">
        <f>VLOOKUP($B275,'Tillförd energi'!$B$1:$AS$566,MATCH(C$1,'Tillförd energi'!$B$1:$AQ$1,0),FALSE)</f>
        <v>0</v>
      </c>
      <c r="D275">
        <f>VLOOKUP($B275,'Tillförd energi'!$B$1:$AS$566,MATCH(D$1,'Tillförd energi'!$B$1:$AQ$1,0),FALSE)</f>
        <v>0</v>
      </c>
      <c r="E275">
        <f>VLOOKUP($B275,'Tillförd energi'!$B$1:$AS$566,MATCH(E$1,'Tillförd energi'!$B$1:$AQ$1,0),FALSE)</f>
        <v>0</v>
      </c>
      <c r="F275">
        <f>VLOOKUP($B275,'Tillförd energi'!$B$1:$AS$566,MATCH(F$1,'Tillförd energi'!$B$1:$AQ$1,0),FALSE)</f>
        <v>0</v>
      </c>
      <c r="G275">
        <f>VLOOKUP($B275,'Tillförd energi'!$B$1:$AS$566,MATCH(G$1,'Tillförd energi'!$B$1:$AQ$1,0),FALSE)</f>
        <v>0</v>
      </c>
      <c r="H275">
        <f>VLOOKUP($B275,'Tillförd energi'!$B$1:$AS$566,MATCH(H$1,'Tillförd energi'!$B$1:$AQ$1,0),FALSE)</f>
        <v>0</v>
      </c>
      <c r="I275">
        <f>VLOOKUP($B275,'Tillförd energi'!$B$1:$AS$566,MATCH(I$1,'Tillförd energi'!$B$1:$AQ$1,0),FALSE)</f>
        <v>0</v>
      </c>
      <c r="J275">
        <f>VLOOKUP($B275,'Tillförd energi'!$B$1:$AS$566,MATCH(J$1,'Tillförd energi'!$B$1:$AQ$1,0),FALSE)</f>
        <v>0</v>
      </c>
      <c r="K275">
        <v>0</v>
      </c>
      <c r="L275">
        <f>VLOOKUP($B275,'Tillförd energi'!$B$1:$AS$566,MATCH(L$1,'Tillförd energi'!$B$1:$AQ$1,0),FALSE)</f>
        <v>0</v>
      </c>
      <c r="M275">
        <f>VLOOKUP($B275,'Tillförd energi'!$B$1:$AS$566,MATCH(M$1,'Tillförd energi'!$B$1:$AQ$1,0),FALSE)</f>
        <v>0</v>
      </c>
      <c r="N275">
        <f>VLOOKUP($B275,'Tillförd energi'!$B$1:$AS$566,MATCH(N$1,'Tillförd energi'!$B$1:$AQ$1,0),FALSE)</f>
        <v>0</v>
      </c>
      <c r="O275">
        <f>VLOOKUP($B275,'Tillförd energi'!$B$1:$AS$566,MATCH(O$1,'Tillförd energi'!$B$1:$AQ$1,0),FALSE)</f>
        <v>0</v>
      </c>
      <c r="P275">
        <f>VLOOKUP($B275,'Tillförd energi'!$B$1:$AS$566,MATCH(P$1,'Tillförd energi'!$B$1:$AQ$1,0),FALSE)</f>
        <v>0</v>
      </c>
      <c r="Q275">
        <f>VLOOKUP($B275,'Tillförd energi'!$B$1:$AS$566,MATCH(Q$1,'Tillförd energi'!$B$1:$AQ$1,0),FALSE)</f>
        <v>0</v>
      </c>
      <c r="R275">
        <f>VLOOKUP($B275,'Tillförd energi'!$B$1:$AS$566,MATCH(R$1,'Tillförd energi'!$B$1:$AQ$1,0),FALSE)</f>
        <v>0</v>
      </c>
      <c r="S275">
        <f>VLOOKUP($B275,'Tillförd energi'!$B$1:$AS$566,MATCH(S$1,'Tillförd energi'!$B$1:$AQ$1,0),FALSE)</f>
        <v>0</v>
      </c>
      <c r="T275">
        <f>VLOOKUP($B275,'Tillförd energi'!$B$1:$AS$566,MATCH(T$1,'Tillförd energi'!$B$1:$AQ$1,0),FALSE)</f>
        <v>0</v>
      </c>
      <c r="U275">
        <f>VLOOKUP($B275,'Tillförd energi'!$B$1:$AS$566,MATCH(U$1,'Tillförd energi'!$B$1:$AQ$1,0),FALSE)</f>
        <v>0</v>
      </c>
      <c r="V275">
        <f>VLOOKUP($B275,'Tillförd energi'!$B$1:$AS$566,MATCH(V$1,'Tillförd energi'!$B$1:$AQ$1,0),FALSE)</f>
        <v>0</v>
      </c>
      <c r="W275">
        <f>VLOOKUP($B275,'Tillförd energi'!$B$1:$AS$566,MATCH(W$1,'Tillförd energi'!$B$1:$AQ$1,0),FALSE)</f>
        <v>0</v>
      </c>
      <c r="X275">
        <f>VLOOKUP($B275,'Tillförd energi'!$B$1:$AS$566,MATCH(X$1,'Tillförd energi'!$B$1:$AQ$1,0),FALSE)</f>
        <v>0</v>
      </c>
      <c r="Y275">
        <f>VLOOKUP($B275,'Tillförd energi'!$B$1:$AS$566,MATCH(Y$1,'Tillförd energi'!$B$1:$AQ$1,0),FALSE)</f>
        <v>0</v>
      </c>
      <c r="Z275">
        <f>VLOOKUP($B275,'Tillförd energi'!$B$1:$AS$566,MATCH(Z$1,'Tillförd energi'!$B$1:$AQ$1,0),FALSE)</f>
        <v>0</v>
      </c>
      <c r="AA275">
        <f>VLOOKUP($B275,'Tillförd energi'!$B$1:$AS$566,MATCH(AA$1,'Tillförd energi'!$B$1:$AQ$1,0),FALSE)</f>
        <v>0</v>
      </c>
      <c r="AB275">
        <f>VLOOKUP($B275,'Tillförd energi'!$B$1:$AS$566,MATCH(AB$1,'Tillförd energi'!$B$1:$AQ$1,0),FALSE)</f>
        <v>0</v>
      </c>
      <c r="AC275">
        <f>VLOOKUP($B275,'Tillförd energi'!$B$1:$AS$566,MATCH(AC$1,'Tillförd energi'!$B$1:$AQ$1,0),FALSE)</f>
        <v>0</v>
      </c>
      <c r="AD275">
        <f>VLOOKUP($B275,'Tillförd energi'!$B$1:$AS$566,MATCH(AD$1,'Tillförd energi'!$B$1:$AQ$1,0),FALSE)</f>
        <v>0</v>
      </c>
      <c r="AE275">
        <f>VLOOKUP($B275,'Tillförd energi'!$B$1:$AS$566,MATCH(AE$1,'Tillförd energi'!$B$1:$AQ$1,0),FALSE)</f>
        <v>0</v>
      </c>
      <c r="AF275">
        <f>VLOOKUP($B275,'Tillförd energi'!$B$1:$AS$566,MATCH(AF$1,'Tillförd energi'!$B$1:$AQ$1,0),FALSE)</f>
        <v>0</v>
      </c>
      <c r="AG275">
        <f>IFERROR(VLOOKUP(B275,Miljö!$B$1:$S$476,9,FALSE)/1,0)</f>
        <v>0</v>
      </c>
      <c r="AI275">
        <f t="shared" si="32"/>
        <v>0</v>
      </c>
      <c r="AJ275">
        <f t="shared" si="33"/>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37" t="str">
        <f t="shared" si="34"/>
        <v/>
      </c>
      <c r="AP275" t="str">
        <f>VLOOKUP($B275,Miljövärden!$B$1:$H$446,7,FALSE)</f>
        <v>Nej</v>
      </c>
      <c r="AQ275" t="str">
        <f>VLOOKUP($B275,Miljövärden!$B$1:$H$446,6,FALSE)</f>
        <v>Nej</v>
      </c>
      <c r="AU275">
        <f t="shared" si="35"/>
        <v>0</v>
      </c>
      <c r="AV275">
        <f t="shared" si="36"/>
        <v>0</v>
      </c>
      <c r="AW275">
        <f t="shared" si="37"/>
        <v>0</v>
      </c>
      <c r="AX275">
        <f t="shared" si="38"/>
        <v>0</v>
      </c>
      <c r="AZ275">
        <f t="shared" si="39"/>
        <v>0</v>
      </c>
    </row>
    <row r="276" spans="1:52" customFormat="1" x14ac:dyDescent="0.25">
      <c r="A276" s="2" t="s">
        <v>437</v>
      </c>
      <c r="B276" s="2" t="s">
        <v>12</v>
      </c>
      <c r="C276">
        <f>VLOOKUP($B276,'Tillförd energi'!$B$1:$AS$566,MATCH(C$1,'Tillförd energi'!$B$1:$AQ$1,0),FALSE)</f>
        <v>0</v>
      </c>
      <c r="D276">
        <f>VLOOKUP($B276,'Tillförd energi'!$B$1:$AS$566,MATCH(D$1,'Tillförd energi'!$B$1:$AQ$1,0),FALSE)</f>
        <v>0</v>
      </c>
      <c r="E276">
        <f>VLOOKUP($B276,'Tillförd energi'!$B$1:$AS$566,MATCH(E$1,'Tillförd energi'!$B$1:$AQ$1,0),FALSE)</f>
        <v>0</v>
      </c>
      <c r="F276">
        <f>VLOOKUP($B276,'Tillförd energi'!$B$1:$AS$566,MATCH(F$1,'Tillförd energi'!$B$1:$AQ$1,0),FALSE)</f>
        <v>0</v>
      </c>
      <c r="G276">
        <f>VLOOKUP($B276,'Tillförd energi'!$B$1:$AS$566,MATCH(G$1,'Tillförd energi'!$B$1:$AQ$1,0),FALSE)</f>
        <v>0</v>
      </c>
      <c r="H276">
        <f>VLOOKUP($B276,'Tillförd energi'!$B$1:$AS$566,MATCH(H$1,'Tillförd energi'!$B$1:$AQ$1,0),FALSE)</f>
        <v>0</v>
      </c>
      <c r="I276">
        <f>VLOOKUP($B276,'Tillförd energi'!$B$1:$AS$566,MATCH(I$1,'Tillförd energi'!$B$1:$AQ$1,0),FALSE)</f>
        <v>0</v>
      </c>
      <c r="J276">
        <f>VLOOKUP($B276,'Tillförd energi'!$B$1:$AS$566,MATCH(J$1,'Tillförd energi'!$B$1:$AQ$1,0),FALSE)</f>
        <v>0</v>
      </c>
      <c r="K276">
        <v>0</v>
      </c>
      <c r="L276">
        <f>VLOOKUP($B276,'Tillförd energi'!$B$1:$AS$566,MATCH(L$1,'Tillförd energi'!$B$1:$AQ$1,0),FALSE)</f>
        <v>0</v>
      </c>
      <c r="M276">
        <f>VLOOKUP($B276,'Tillförd energi'!$B$1:$AS$566,MATCH(M$1,'Tillförd energi'!$B$1:$AQ$1,0),FALSE)</f>
        <v>0</v>
      </c>
      <c r="N276">
        <f>VLOOKUP($B276,'Tillförd energi'!$B$1:$AS$566,MATCH(N$1,'Tillförd energi'!$B$1:$AQ$1,0),FALSE)</f>
        <v>0</v>
      </c>
      <c r="O276">
        <f>VLOOKUP($B276,'Tillförd energi'!$B$1:$AS$566,MATCH(O$1,'Tillförd energi'!$B$1:$AQ$1,0),FALSE)</f>
        <v>0</v>
      </c>
      <c r="P276">
        <f>VLOOKUP($B276,'Tillförd energi'!$B$1:$AS$566,MATCH(P$1,'Tillförd energi'!$B$1:$AQ$1,0),FALSE)</f>
        <v>0</v>
      </c>
      <c r="Q276">
        <f>VLOOKUP($B276,'Tillförd energi'!$B$1:$AS$566,MATCH(Q$1,'Tillförd energi'!$B$1:$AQ$1,0),FALSE)</f>
        <v>0</v>
      </c>
      <c r="R276">
        <f>VLOOKUP($B276,'Tillförd energi'!$B$1:$AS$566,MATCH(R$1,'Tillförd energi'!$B$1:$AQ$1,0),FALSE)</f>
        <v>0</v>
      </c>
      <c r="S276">
        <f>VLOOKUP($B276,'Tillförd energi'!$B$1:$AS$566,MATCH(S$1,'Tillförd energi'!$B$1:$AQ$1,0),FALSE)</f>
        <v>0</v>
      </c>
      <c r="T276">
        <f>VLOOKUP($B276,'Tillförd energi'!$B$1:$AS$566,MATCH(T$1,'Tillförd energi'!$B$1:$AQ$1,0),FALSE)</f>
        <v>0</v>
      </c>
      <c r="U276">
        <f>VLOOKUP($B276,'Tillförd energi'!$B$1:$AS$566,MATCH(U$1,'Tillförd energi'!$B$1:$AQ$1,0),FALSE)</f>
        <v>0</v>
      </c>
      <c r="V276">
        <f>VLOOKUP($B276,'Tillförd energi'!$B$1:$AS$566,MATCH(V$1,'Tillförd energi'!$B$1:$AQ$1,0),FALSE)</f>
        <v>0</v>
      </c>
      <c r="W276">
        <f>VLOOKUP($B276,'Tillförd energi'!$B$1:$AS$566,MATCH(W$1,'Tillförd energi'!$B$1:$AQ$1,0),FALSE)</f>
        <v>0</v>
      </c>
      <c r="X276">
        <f>VLOOKUP($B276,'Tillförd energi'!$B$1:$AS$566,MATCH(X$1,'Tillförd energi'!$B$1:$AQ$1,0),FALSE)</f>
        <v>0</v>
      </c>
      <c r="Y276">
        <f>VLOOKUP($B276,'Tillförd energi'!$B$1:$AS$566,MATCH(Y$1,'Tillförd energi'!$B$1:$AQ$1,0),FALSE)</f>
        <v>0</v>
      </c>
      <c r="Z276">
        <f>VLOOKUP($B276,'Tillförd energi'!$B$1:$AS$566,MATCH(Z$1,'Tillförd energi'!$B$1:$AQ$1,0),FALSE)</f>
        <v>0</v>
      </c>
      <c r="AA276">
        <f>VLOOKUP($B276,'Tillförd energi'!$B$1:$AS$566,MATCH(AA$1,'Tillförd energi'!$B$1:$AQ$1,0),FALSE)</f>
        <v>0</v>
      </c>
      <c r="AB276">
        <f>VLOOKUP($B276,'Tillförd energi'!$B$1:$AS$566,MATCH(AB$1,'Tillförd energi'!$B$1:$AQ$1,0),FALSE)</f>
        <v>0</v>
      </c>
      <c r="AC276">
        <f>VLOOKUP($B276,'Tillförd energi'!$B$1:$AS$566,MATCH(AC$1,'Tillförd energi'!$B$1:$AQ$1,0),FALSE)</f>
        <v>0</v>
      </c>
      <c r="AD276">
        <f>VLOOKUP($B276,'Tillförd energi'!$B$1:$AS$566,MATCH(AD$1,'Tillförd energi'!$B$1:$AQ$1,0),FALSE)</f>
        <v>0</v>
      </c>
      <c r="AE276">
        <f>VLOOKUP($B276,'Tillförd energi'!$B$1:$AS$566,MATCH(AE$1,'Tillförd energi'!$B$1:$AQ$1,0),FALSE)</f>
        <v>0</v>
      </c>
      <c r="AF276">
        <f>VLOOKUP($B276,'Tillförd energi'!$B$1:$AS$566,MATCH(AF$1,'Tillförd energi'!$B$1:$AQ$1,0),FALSE)</f>
        <v>0</v>
      </c>
      <c r="AG276">
        <f>IFERROR(VLOOKUP(B276,Miljö!$B$1:$S$476,9,FALSE)/1,0)</f>
        <v>0</v>
      </c>
      <c r="AI276">
        <f t="shared" si="32"/>
        <v>0</v>
      </c>
      <c r="AJ276">
        <f t="shared" si="33"/>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37" t="str">
        <f t="shared" si="34"/>
        <v/>
      </c>
      <c r="AP276" t="str">
        <f>VLOOKUP($B276,Miljövärden!$B$1:$H$446,7,FALSE)</f>
        <v>Nej</v>
      </c>
      <c r="AQ276" t="str">
        <f>VLOOKUP($B276,Miljövärden!$B$1:$H$446,6,FALSE)</f>
        <v>Nej</v>
      </c>
      <c r="AU276">
        <f t="shared" si="35"/>
        <v>0</v>
      </c>
      <c r="AV276">
        <f t="shared" si="36"/>
        <v>0</v>
      </c>
      <c r="AW276">
        <f t="shared" si="37"/>
        <v>0</v>
      </c>
      <c r="AX276">
        <f t="shared" si="38"/>
        <v>0</v>
      </c>
      <c r="AZ276">
        <f t="shared" si="39"/>
        <v>0</v>
      </c>
    </row>
    <row r="277" spans="1:52" customFormat="1" x14ac:dyDescent="0.25">
      <c r="A277" s="2" t="s">
        <v>437</v>
      </c>
      <c r="B277" s="2" t="s">
        <v>13</v>
      </c>
      <c r="C277">
        <f>VLOOKUP($B277,'Tillförd energi'!$B$1:$AS$566,MATCH(C$1,'Tillförd energi'!$B$1:$AQ$1,0),FALSE)</f>
        <v>0</v>
      </c>
      <c r="D277">
        <f>VLOOKUP($B277,'Tillförd energi'!$B$1:$AS$566,MATCH(D$1,'Tillförd energi'!$B$1:$AQ$1,0),FALSE)</f>
        <v>0</v>
      </c>
      <c r="E277">
        <f>VLOOKUP($B277,'Tillförd energi'!$B$1:$AS$566,MATCH(E$1,'Tillförd energi'!$B$1:$AQ$1,0),FALSE)</f>
        <v>0</v>
      </c>
      <c r="F277">
        <f>VLOOKUP($B277,'Tillförd energi'!$B$1:$AS$566,MATCH(F$1,'Tillförd energi'!$B$1:$AQ$1,0),FALSE)</f>
        <v>0</v>
      </c>
      <c r="G277">
        <f>VLOOKUP($B277,'Tillförd energi'!$B$1:$AS$566,MATCH(G$1,'Tillförd energi'!$B$1:$AQ$1,0),FALSE)</f>
        <v>0</v>
      </c>
      <c r="H277">
        <f>VLOOKUP($B277,'Tillförd energi'!$B$1:$AS$566,MATCH(H$1,'Tillförd energi'!$B$1:$AQ$1,0),FALSE)</f>
        <v>0</v>
      </c>
      <c r="I277">
        <f>VLOOKUP($B277,'Tillförd energi'!$B$1:$AS$566,MATCH(I$1,'Tillförd energi'!$B$1:$AQ$1,0),FALSE)</f>
        <v>0</v>
      </c>
      <c r="J277">
        <f>VLOOKUP($B277,'Tillförd energi'!$B$1:$AS$566,MATCH(J$1,'Tillförd energi'!$B$1:$AQ$1,0),FALSE)</f>
        <v>0</v>
      </c>
      <c r="K277">
        <v>0</v>
      </c>
      <c r="L277">
        <f>VLOOKUP($B277,'Tillförd energi'!$B$1:$AS$566,MATCH(L$1,'Tillförd energi'!$B$1:$AQ$1,0),FALSE)</f>
        <v>0</v>
      </c>
      <c r="M277">
        <f>VLOOKUP($B277,'Tillförd energi'!$B$1:$AS$566,MATCH(M$1,'Tillförd energi'!$B$1:$AQ$1,0),FALSE)</f>
        <v>0</v>
      </c>
      <c r="N277">
        <f>VLOOKUP($B277,'Tillförd energi'!$B$1:$AS$566,MATCH(N$1,'Tillförd energi'!$B$1:$AQ$1,0),FALSE)</f>
        <v>0</v>
      </c>
      <c r="O277">
        <f>VLOOKUP($B277,'Tillförd energi'!$B$1:$AS$566,MATCH(O$1,'Tillförd energi'!$B$1:$AQ$1,0),FALSE)</f>
        <v>0</v>
      </c>
      <c r="P277">
        <f>VLOOKUP($B277,'Tillförd energi'!$B$1:$AS$566,MATCH(P$1,'Tillförd energi'!$B$1:$AQ$1,0),FALSE)</f>
        <v>0</v>
      </c>
      <c r="Q277">
        <f>VLOOKUP($B277,'Tillförd energi'!$B$1:$AS$566,MATCH(Q$1,'Tillförd energi'!$B$1:$AQ$1,0),FALSE)</f>
        <v>0</v>
      </c>
      <c r="R277">
        <f>VLOOKUP($B277,'Tillförd energi'!$B$1:$AS$566,MATCH(R$1,'Tillförd energi'!$B$1:$AQ$1,0),FALSE)</f>
        <v>0</v>
      </c>
      <c r="S277">
        <f>VLOOKUP($B277,'Tillförd energi'!$B$1:$AS$566,MATCH(S$1,'Tillförd energi'!$B$1:$AQ$1,0),FALSE)</f>
        <v>0</v>
      </c>
      <c r="T277">
        <f>VLOOKUP($B277,'Tillförd energi'!$B$1:$AS$566,MATCH(T$1,'Tillförd energi'!$B$1:$AQ$1,0),FALSE)</f>
        <v>0</v>
      </c>
      <c r="U277">
        <f>VLOOKUP($B277,'Tillförd energi'!$B$1:$AS$566,MATCH(U$1,'Tillförd energi'!$B$1:$AQ$1,0),FALSE)</f>
        <v>0</v>
      </c>
      <c r="V277">
        <f>VLOOKUP($B277,'Tillförd energi'!$B$1:$AS$566,MATCH(V$1,'Tillförd energi'!$B$1:$AQ$1,0),FALSE)</f>
        <v>0</v>
      </c>
      <c r="W277">
        <f>VLOOKUP($B277,'Tillförd energi'!$B$1:$AS$566,MATCH(W$1,'Tillförd energi'!$B$1:$AQ$1,0),FALSE)</f>
        <v>0</v>
      </c>
      <c r="X277">
        <f>VLOOKUP($B277,'Tillförd energi'!$B$1:$AS$566,MATCH(X$1,'Tillförd energi'!$B$1:$AQ$1,0),FALSE)</f>
        <v>0</v>
      </c>
      <c r="Y277">
        <f>VLOOKUP($B277,'Tillförd energi'!$B$1:$AS$566,MATCH(Y$1,'Tillförd energi'!$B$1:$AQ$1,0),FALSE)</f>
        <v>0</v>
      </c>
      <c r="Z277">
        <f>VLOOKUP($B277,'Tillförd energi'!$B$1:$AS$566,MATCH(Z$1,'Tillförd energi'!$B$1:$AQ$1,0),FALSE)</f>
        <v>0</v>
      </c>
      <c r="AA277">
        <f>VLOOKUP($B277,'Tillförd energi'!$B$1:$AS$566,MATCH(AA$1,'Tillförd energi'!$B$1:$AQ$1,0),FALSE)</f>
        <v>0</v>
      </c>
      <c r="AB277">
        <f>VLOOKUP($B277,'Tillförd energi'!$B$1:$AS$566,MATCH(AB$1,'Tillförd energi'!$B$1:$AQ$1,0),FALSE)</f>
        <v>0</v>
      </c>
      <c r="AC277">
        <f>VLOOKUP($B277,'Tillförd energi'!$B$1:$AS$566,MATCH(AC$1,'Tillförd energi'!$B$1:$AQ$1,0),FALSE)</f>
        <v>0</v>
      </c>
      <c r="AD277">
        <f>VLOOKUP($B277,'Tillförd energi'!$B$1:$AS$566,MATCH(AD$1,'Tillförd energi'!$B$1:$AQ$1,0),FALSE)</f>
        <v>0</v>
      </c>
      <c r="AE277">
        <f>VLOOKUP($B277,'Tillförd energi'!$B$1:$AS$566,MATCH(AE$1,'Tillförd energi'!$B$1:$AQ$1,0),FALSE)</f>
        <v>0</v>
      </c>
      <c r="AF277">
        <f>VLOOKUP($B277,'Tillförd energi'!$B$1:$AS$566,MATCH(AF$1,'Tillförd energi'!$B$1:$AQ$1,0),FALSE)</f>
        <v>0</v>
      </c>
      <c r="AG277">
        <f>IFERROR(VLOOKUP(B277,Miljö!$B$1:$S$476,9,FALSE)/1,0)</f>
        <v>0</v>
      </c>
      <c r="AI277">
        <f t="shared" si="32"/>
        <v>0</v>
      </c>
      <c r="AJ277">
        <f t="shared" si="33"/>
        <v>0</v>
      </c>
      <c r="AK277" t="str">
        <f>IF(ISERROR(1/VLOOKUP($B277,Leveranser!$B$1:$S$500,MATCH("såld värme (gwh)",Leveranser!$B$1:$S$1,0),FALSE)),"",VLOOKUP($B277,Leveranser!$B$1:$S$500,MATCH("såld värme (gwh)",Leveranser!$B$1:$S$1,0),FALSE))</f>
        <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37" t="str">
        <f t="shared" si="34"/>
        <v/>
      </c>
      <c r="AP277" t="str">
        <f>VLOOKUP($B277,Miljövärden!$B$1:$H$446,7,FALSE)</f>
        <v>Nej</v>
      </c>
      <c r="AQ277" t="str">
        <f>VLOOKUP($B277,Miljövärden!$B$1:$H$446,6,FALSE)</f>
        <v>Nej</v>
      </c>
      <c r="AU277">
        <f t="shared" si="35"/>
        <v>0</v>
      </c>
      <c r="AV277">
        <f t="shared" si="36"/>
        <v>0</v>
      </c>
      <c r="AW277">
        <f t="shared" si="37"/>
        <v>0</v>
      </c>
      <c r="AX277">
        <f t="shared" si="38"/>
        <v>0</v>
      </c>
      <c r="AZ277">
        <f t="shared" si="39"/>
        <v>0</v>
      </c>
    </row>
    <row r="278" spans="1:52" customFormat="1" x14ac:dyDescent="0.25">
      <c r="A278" s="2" t="s">
        <v>437</v>
      </c>
      <c r="B278" s="2" t="s">
        <v>14</v>
      </c>
      <c r="C278">
        <f>VLOOKUP($B278,'Tillförd energi'!$B$1:$AS$566,MATCH(C$1,'Tillförd energi'!$B$1:$AQ$1,0),FALSE)</f>
        <v>0</v>
      </c>
      <c r="D278">
        <f>VLOOKUP($B278,'Tillförd energi'!$B$1:$AS$566,MATCH(D$1,'Tillförd energi'!$B$1:$AQ$1,0),FALSE)</f>
        <v>0</v>
      </c>
      <c r="E278">
        <f>VLOOKUP($B278,'Tillförd energi'!$B$1:$AS$566,MATCH(E$1,'Tillförd energi'!$B$1:$AQ$1,0),FALSE)</f>
        <v>0</v>
      </c>
      <c r="F278">
        <f>VLOOKUP($B278,'Tillförd energi'!$B$1:$AS$566,MATCH(F$1,'Tillförd energi'!$B$1:$AQ$1,0),FALSE)</f>
        <v>0</v>
      </c>
      <c r="G278">
        <f>VLOOKUP($B278,'Tillförd energi'!$B$1:$AS$566,MATCH(G$1,'Tillförd energi'!$B$1:$AQ$1,0),FALSE)</f>
        <v>0</v>
      </c>
      <c r="H278">
        <f>VLOOKUP($B278,'Tillförd energi'!$B$1:$AS$566,MATCH(H$1,'Tillförd energi'!$B$1:$AQ$1,0),FALSE)</f>
        <v>0</v>
      </c>
      <c r="I278">
        <f>VLOOKUP($B278,'Tillförd energi'!$B$1:$AS$566,MATCH(I$1,'Tillförd energi'!$B$1:$AQ$1,0),FALSE)</f>
        <v>0</v>
      </c>
      <c r="J278">
        <f>VLOOKUP($B278,'Tillförd energi'!$B$1:$AS$566,MATCH(J$1,'Tillförd energi'!$B$1:$AQ$1,0),FALSE)</f>
        <v>0</v>
      </c>
      <c r="K278">
        <v>0</v>
      </c>
      <c r="L278">
        <f>VLOOKUP($B278,'Tillförd energi'!$B$1:$AS$566,MATCH(L$1,'Tillförd energi'!$B$1:$AQ$1,0),FALSE)</f>
        <v>0</v>
      </c>
      <c r="M278">
        <f>VLOOKUP($B278,'Tillförd energi'!$B$1:$AS$566,MATCH(M$1,'Tillförd energi'!$B$1:$AQ$1,0),FALSE)</f>
        <v>0</v>
      </c>
      <c r="N278">
        <f>VLOOKUP($B278,'Tillförd energi'!$B$1:$AS$566,MATCH(N$1,'Tillförd energi'!$B$1:$AQ$1,0),FALSE)</f>
        <v>0</v>
      </c>
      <c r="O278">
        <f>VLOOKUP($B278,'Tillförd energi'!$B$1:$AS$566,MATCH(O$1,'Tillförd energi'!$B$1:$AQ$1,0),FALSE)</f>
        <v>0</v>
      </c>
      <c r="P278">
        <f>VLOOKUP($B278,'Tillförd energi'!$B$1:$AS$566,MATCH(P$1,'Tillförd energi'!$B$1:$AQ$1,0),FALSE)</f>
        <v>0</v>
      </c>
      <c r="Q278">
        <f>VLOOKUP($B278,'Tillförd energi'!$B$1:$AS$566,MATCH(Q$1,'Tillförd energi'!$B$1:$AQ$1,0),FALSE)</f>
        <v>0</v>
      </c>
      <c r="R278">
        <f>VLOOKUP($B278,'Tillförd energi'!$B$1:$AS$566,MATCH(R$1,'Tillförd energi'!$B$1:$AQ$1,0),FALSE)</f>
        <v>0</v>
      </c>
      <c r="S278">
        <f>VLOOKUP($B278,'Tillförd energi'!$B$1:$AS$566,MATCH(S$1,'Tillförd energi'!$B$1:$AQ$1,0),FALSE)</f>
        <v>0</v>
      </c>
      <c r="T278">
        <f>VLOOKUP($B278,'Tillförd energi'!$B$1:$AS$566,MATCH(T$1,'Tillförd energi'!$B$1:$AQ$1,0),FALSE)</f>
        <v>0</v>
      </c>
      <c r="U278">
        <f>VLOOKUP($B278,'Tillförd energi'!$B$1:$AS$566,MATCH(U$1,'Tillförd energi'!$B$1:$AQ$1,0),FALSE)</f>
        <v>0</v>
      </c>
      <c r="V278">
        <f>VLOOKUP($B278,'Tillförd energi'!$B$1:$AS$566,MATCH(V$1,'Tillförd energi'!$B$1:$AQ$1,0),FALSE)</f>
        <v>0</v>
      </c>
      <c r="W278">
        <f>VLOOKUP($B278,'Tillförd energi'!$B$1:$AS$566,MATCH(W$1,'Tillförd energi'!$B$1:$AQ$1,0),FALSE)</f>
        <v>0</v>
      </c>
      <c r="X278">
        <f>VLOOKUP($B278,'Tillförd energi'!$B$1:$AS$566,MATCH(X$1,'Tillförd energi'!$B$1:$AQ$1,0),FALSE)</f>
        <v>0</v>
      </c>
      <c r="Y278">
        <f>VLOOKUP($B278,'Tillförd energi'!$B$1:$AS$566,MATCH(Y$1,'Tillförd energi'!$B$1:$AQ$1,0),FALSE)</f>
        <v>0</v>
      </c>
      <c r="Z278">
        <f>VLOOKUP($B278,'Tillförd energi'!$B$1:$AS$566,MATCH(Z$1,'Tillförd energi'!$B$1:$AQ$1,0),FALSE)</f>
        <v>0</v>
      </c>
      <c r="AA278">
        <f>VLOOKUP($B278,'Tillförd energi'!$B$1:$AS$566,MATCH(AA$1,'Tillförd energi'!$B$1:$AQ$1,0),FALSE)</f>
        <v>0</v>
      </c>
      <c r="AB278">
        <f>VLOOKUP($B278,'Tillförd energi'!$B$1:$AS$566,MATCH(AB$1,'Tillförd energi'!$B$1:$AQ$1,0),FALSE)</f>
        <v>0</v>
      </c>
      <c r="AC278">
        <f>VLOOKUP($B278,'Tillförd energi'!$B$1:$AS$566,MATCH(AC$1,'Tillförd energi'!$B$1:$AQ$1,0),FALSE)</f>
        <v>0</v>
      </c>
      <c r="AD278">
        <f>VLOOKUP($B278,'Tillförd energi'!$B$1:$AS$566,MATCH(AD$1,'Tillförd energi'!$B$1:$AQ$1,0),FALSE)</f>
        <v>0</v>
      </c>
      <c r="AE278">
        <f>VLOOKUP($B278,'Tillförd energi'!$B$1:$AS$566,MATCH(AE$1,'Tillförd energi'!$B$1:$AQ$1,0),FALSE)</f>
        <v>0</v>
      </c>
      <c r="AF278">
        <f>VLOOKUP($B278,'Tillförd energi'!$B$1:$AS$566,MATCH(AF$1,'Tillförd energi'!$B$1:$AQ$1,0),FALSE)</f>
        <v>0</v>
      </c>
      <c r="AG278">
        <f>IFERROR(VLOOKUP(B278,Miljö!$B$1:$S$476,9,FALSE)/1,0)</f>
        <v>0</v>
      </c>
      <c r="AI278">
        <f t="shared" si="32"/>
        <v>0</v>
      </c>
      <c r="AJ278">
        <f t="shared" si="33"/>
        <v>0</v>
      </c>
      <c r="AK278" t="str">
        <f>IF(ISERROR(1/VLOOKUP($B278,Leveranser!$B$1:$S$500,MATCH("såld värme (gwh)",Leveranser!$B$1:$S$1,0),FALSE)),"",VLOOKUP($B278,Leveranser!$B$1:$S$500,MATCH("såld värme (gwh)",Leveranser!$B$1:$S$1,0),FALSE))</f>
        <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37" t="str">
        <f t="shared" si="34"/>
        <v/>
      </c>
      <c r="AP278" t="str">
        <f>VLOOKUP($B278,Miljövärden!$B$1:$H$446,7,FALSE)</f>
        <v>Nej</v>
      </c>
      <c r="AQ278" t="str">
        <f>VLOOKUP($B278,Miljövärden!$B$1:$H$446,6,FALSE)</f>
        <v>Nej</v>
      </c>
      <c r="AU278">
        <f t="shared" si="35"/>
        <v>0</v>
      </c>
      <c r="AV278">
        <f t="shared" si="36"/>
        <v>0</v>
      </c>
      <c r="AW278">
        <f t="shared" si="37"/>
        <v>0</v>
      </c>
      <c r="AX278">
        <f t="shared" si="38"/>
        <v>0</v>
      </c>
      <c r="AZ278">
        <f t="shared" si="39"/>
        <v>0</v>
      </c>
    </row>
    <row r="279" spans="1:52" customFormat="1" x14ac:dyDescent="0.25">
      <c r="A279" s="2" t="s">
        <v>437</v>
      </c>
      <c r="B279" s="2" t="s">
        <v>15</v>
      </c>
      <c r="C279">
        <f>VLOOKUP($B279,'Tillförd energi'!$B$1:$AS$566,MATCH(C$1,'Tillförd energi'!$B$1:$AQ$1,0),FALSE)</f>
        <v>0</v>
      </c>
      <c r="D279">
        <f>VLOOKUP($B279,'Tillförd energi'!$B$1:$AS$566,MATCH(D$1,'Tillförd energi'!$B$1:$AQ$1,0),FALSE)</f>
        <v>0</v>
      </c>
      <c r="E279">
        <f>VLOOKUP($B279,'Tillförd energi'!$B$1:$AS$566,MATCH(E$1,'Tillförd energi'!$B$1:$AQ$1,0),FALSE)</f>
        <v>0</v>
      </c>
      <c r="F279">
        <f>VLOOKUP($B279,'Tillförd energi'!$B$1:$AS$566,MATCH(F$1,'Tillförd energi'!$B$1:$AQ$1,0),FALSE)</f>
        <v>0</v>
      </c>
      <c r="G279">
        <f>VLOOKUP($B279,'Tillförd energi'!$B$1:$AS$566,MATCH(G$1,'Tillförd energi'!$B$1:$AQ$1,0),FALSE)</f>
        <v>0</v>
      </c>
      <c r="H279">
        <f>VLOOKUP($B279,'Tillförd energi'!$B$1:$AS$566,MATCH(H$1,'Tillförd energi'!$B$1:$AQ$1,0),FALSE)</f>
        <v>0</v>
      </c>
      <c r="I279">
        <f>VLOOKUP($B279,'Tillförd energi'!$B$1:$AS$566,MATCH(I$1,'Tillförd energi'!$B$1:$AQ$1,0),FALSE)</f>
        <v>0</v>
      </c>
      <c r="J279">
        <f>VLOOKUP($B279,'Tillförd energi'!$B$1:$AS$566,MATCH(J$1,'Tillförd energi'!$B$1:$AQ$1,0),FALSE)</f>
        <v>0</v>
      </c>
      <c r="K279">
        <v>0</v>
      </c>
      <c r="L279">
        <f>VLOOKUP($B279,'Tillförd energi'!$B$1:$AS$566,MATCH(L$1,'Tillförd energi'!$B$1:$AQ$1,0),FALSE)</f>
        <v>0</v>
      </c>
      <c r="M279">
        <f>VLOOKUP($B279,'Tillförd energi'!$B$1:$AS$566,MATCH(M$1,'Tillförd energi'!$B$1:$AQ$1,0),FALSE)</f>
        <v>0</v>
      </c>
      <c r="N279">
        <f>VLOOKUP($B279,'Tillförd energi'!$B$1:$AS$566,MATCH(N$1,'Tillförd energi'!$B$1:$AQ$1,0),FALSE)</f>
        <v>0</v>
      </c>
      <c r="O279">
        <f>VLOOKUP($B279,'Tillförd energi'!$B$1:$AS$566,MATCH(O$1,'Tillförd energi'!$B$1:$AQ$1,0),FALSE)</f>
        <v>0</v>
      </c>
      <c r="P279">
        <f>VLOOKUP($B279,'Tillförd energi'!$B$1:$AS$566,MATCH(P$1,'Tillförd energi'!$B$1:$AQ$1,0),FALSE)</f>
        <v>0</v>
      </c>
      <c r="Q279">
        <f>VLOOKUP($B279,'Tillförd energi'!$B$1:$AS$566,MATCH(Q$1,'Tillförd energi'!$B$1:$AQ$1,0),FALSE)</f>
        <v>0</v>
      </c>
      <c r="R279">
        <f>VLOOKUP($B279,'Tillförd energi'!$B$1:$AS$566,MATCH(R$1,'Tillförd energi'!$B$1:$AQ$1,0),FALSE)</f>
        <v>0</v>
      </c>
      <c r="S279">
        <f>VLOOKUP($B279,'Tillförd energi'!$B$1:$AS$566,MATCH(S$1,'Tillförd energi'!$B$1:$AQ$1,0),FALSE)</f>
        <v>0</v>
      </c>
      <c r="T279">
        <f>VLOOKUP($B279,'Tillförd energi'!$B$1:$AS$566,MATCH(T$1,'Tillförd energi'!$B$1:$AQ$1,0),FALSE)</f>
        <v>0</v>
      </c>
      <c r="U279">
        <f>VLOOKUP($B279,'Tillförd energi'!$B$1:$AS$566,MATCH(U$1,'Tillförd energi'!$B$1:$AQ$1,0),FALSE)</f>
        <v>0</v>
      </c>
      <c r="V279">
        <f>VLOOKUP($B279,'Tillförd energi'!$B$1:$AS$566,MATCH(V$1,'Tillförd energi'!$B$1:$AQ$1,0),FALSE)</f>
        <v>0</v>
      </c>
      <c r="W279">
        <f>VLOOKUP($B279,'Tillförd energi'!$B$1:$AS$566,MATCH(W$1,'Tillförd energi'!$B$1:$AQ$1,0),FALSE)</f>
        <v>0</v>
      </c>
      <c r="X279">
        <f>VLOOKUP($B279,'Tillförd energi'!$B$1:$AS$566,MATCH(X$1,'Tillförd energi'!$B$1:$AQ$1,0),FALSE)</f>
        <v>0</v>
      </c>
      <c r="Y279">
        <f>VLOOKUP($B279,'Tillförd energi'!$B$1:$AS$566,MATCH(Y$1,'Tillförd energi'!$B$1:$AQ$1,0),FALSE)</f>
        <v>0</v>
      </c>
      <c r="Z279">
        <f>VLOOKUP($B279,'Tillförd energi'!$B$1:$AS$566,MATCH(Z$1,'Tillförd energi'!$B$1:$AQ$1,0),FALSE)</f>
        <v>0</v>
      </c>
      <c r="AA279">
        <f>VLOOKUP($B279,'Tillförd energi'!$B$1:$AS$566,MATCH(AA$1,'Tillförd energi'!$B$1:$AQ$1,0),FALSE)</f>
        <v>0</v>
      </c>
      <c r="AB279">
        <f>VLOOKUP($B279,'Tillförd energi'!$B$1:$AS$566,MATCH(AB$1,'Tillförd energi'!$B$1:$AQ$1,0),FALSE)</f>
        <v>0</v>
      </c>
      <c r="AC279">
        <f>VLOOKUP($B279,'Tillförd energi'!$B$1:$AS$566,MATCH(AC$1,'Tillförd energi'!$B$1:$AQ$1,0),FALSE)</f>
        <v>0</v>
      </c>
      <c r="AD279">
        <f>VLOOKUP($B279,'Tillförd energi'!$B$1:$AS$566,MATCH(AD$1,'Tillförd energi'!$B$1:$AQ$1,0),FALSE)</f>
        <v>0</v>
      </c>
      <c r="AE279">
        <f>VLOOKUP($B279,'Tillförd energi'!$B$1:$AS$566,MATCH(AE$1,'Tillförd energi'!$B$1:$AQ$1,0),FALSE)</f>
        <v>0</v>
      </c>
      <c r="AF279">
        <f>VLOOKUP($B279,'Tillförd energi'!$B$1:$AS$566,MATCH(AF$1,'Tillförd energi'!$B$1:$AQ$1,0),FALSE)</f>
        <v>0</v>
      </c>
      <c r="AG279">
        <f>IFERROR(VLOOKUP(B279,Miljö!$B$1:$S$476,9,FALSE)/1,0)</f>
        <v>0</v>
      </c>
      <c r="AI279">
        <f t="shared" si="32"/>
        <v>0</v>
      </c>
      <c r="AJ279">
        <f t="shared" si="33"/>
        <v>0</v>
      </c>
      <c r="AK279" t="str">
        <f>IF(ISERROR(1/VLOOKUP($B279,Leveranser!$B$1:$S$500,MATCH("såld värme (gwh)",Leveranser!$B$1:$S$1,0),FALSE)),"",VLOOKUP($B279,Leveranser!$B$1:$S$500,MATCH("såld värme (gwh)",Leveranser!$B$1:$S$1,0),FALSE))</f>
        <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37" t="str">
        <f t="shared" si="34"/>
        <v/>
      </c>
      <c r="AP279" t="str">
        <f>VLOOKUP($B279,Miljövärden!$B$1:$H$446,7,FALSE)</f>
        <v>Nej</v>
      </c>
      <c r="AQ279" t="str">
        <f>VLOOKUP($B279,Miljövärden!$B$1:$H$446,6,FALSE)</f>
        <v>Nej</v>
      </c>
      <c r="AU279">
        <f t="shared" si="35"/>
        <v>0</v>
      </c>
      <c r="AV279">
        <f t="shared" si="36"/>
        <v>0</v>
      </c>
      <c r="AW279">
        <f t="shared" si="37"/>
        <v>0</v>
      </c>
      <c r="AX279">
        <f t="shared" si="38"/>
        <v>0</v>
      </c>
      <c r="AZ279">
        <f t="shared" si="39"/>
        <v>0</v>
      </c>
    </row>
    <row r="280" spans="1:52" customFormat="1" x14ac:dyDescent="0.25">
      <c r="A280" s="2" t="s">
        <v>437</v>
      </c>
      <c r="B280" s="2" t="s">
        <v>18</v>
      </c>
      <c r="C280">
        <f>VLOOKUP($B280,'Tillförd energi'!$B$1:$AS$566,MATCH(C$1,'Tillförd energi'!$B$1:$AQ$1,0),FALSE)</f>
        <v>0</v>
      </c>
      <c r="D280">
        <f>VLOOKUP($B280,'Tillförd energi'!$B$1:$AS$566,MATCH(D$1,'Tillförd energi'!$B$1:$AQ$1,0),FALSE)</f>
        <v>0</v>
      </c>
      <c r="E280">
        <f>VLOOKUP($B280,'Tillförd energi'!$B$1:$AS$566,MATCH(E$1,'Tillförd energi'!$B$1:$AQ$1,0),FALSE)</f>
        <v>0</v>
      </c>
      <c r="F280">
        <f>VLOOKUP($B280,'Tillförd energi'!$B$1:$AS$566,MATCH(F$1,'Tillförd energi'!$B$1:$AQ$1,0),FALSE)</f>
        <v>0</v>
      </c>
      <c r="G280">
        <f>VLOOKUP($B280,'Tillförd energi'!$B$1:$AS$566,MATCH(G$1,'Tillförd energi'!$B$1:$AQ$1,0),FALSE)</f>
        <v>0</v>
      </c>
      <c r="H280">
        <f>VLOOKUP($B280,'Tillförd energi'!$B$1:$AS$566,MATCH(H$1,'Tillförd energi'!$B$1:$AQ$1,0),FALSE)</f>
        <v>0</v>
      </c>
      <c r="I280">
        <f>VLOOKUP($B280,'Tillförd energi'!$B$1:$AS$566,MATCH(I$1,'Tillförd energi'!$B$1:$AQ$1,0),FALSE)</f>
        <v>0</v>
      </c>
      <c r="J280">
        <f>VLOOKUP($B280,'Tillförd energi'!$B$1:$AS$566,MATCH(J$1,'Tillförd energi'!$B$1:$AQ$1,0),FALSE)</f>
        <v>0</v>
      </c>
      <c r="K280">
        <v>0</v>
      </c>
      <c r="L280">
        <f>VLOOKUP($B280,'Tillförd energi'!$B$1:$AS$566,MATCH(L$1,'Tillförd energi'!$B$1:$AQ$1,0),FALSE)</f>
        <v>0</v>
      </c>
      <c r="M280">
        <f>VLOOKUP($B280,'Tillförd energi'!$B$1:$AS$566,MATCH(M$1,'Tillförd energi'!$B$1:$AQ$1,0),FALSE)</f>
        <v>0</v>
      </c>
      <c r="N280">
        <f>VLOOKUP($B280,'Tillförd energi'!$B$1:$AS$566,MATCH(N$1,'Tillförd energi'!$B$1:$AQ$1,0),FALSE)</f>
        <v>0</v>
      </c>
      <c r="O280">
        <f>VLOOKUP($B280,'Tillförd energi'!$B$1:$AS$566,MATCH(O$1,'Tillförd energi'!$B$1:$AQ$1,0),FALSE)</f>
        <v>0</v>
      </c>
      <c r="P280">
        <f>VLOOKUP($B280,'Tillförd energi'!$B$1:$AS$566,MATCH(P$1,'Tillförd energi'!$B$1:$AQ$1,0),FALSE)</f>
        <v>0</v>
      </c>
      <c r="Q280">
        <f>VLOOKUP($B280,'Tillförd energi'!$B$1:$AS$566,MATCH(Q$1,'Tillförd energi'!$B$1:$AQ$1,0),FALSE)</f>
        <v>0</v>
      </c>
      <c r="R280">
        <f>VLOOKUP($B280,'Tillförd energi'!$B$1:$AS$566,MATCH(R$1,'Tillförd energi'!$B$1:$AQ$1,0),FALSE)</f>
        <v>0</v>
      </c>
      <c r="S280">
        <f>VLOOKUP($B280,'Tillförd energi'!$B$1:$AS$566,MATCH(S$1,'Tillförd energi'!$B$1:$AQ$1,0),FALSE)</f>
        <v>0</v>
      </c>
      <c r="T280">
        <f>VLOOKUP($B280,'Tillförd energi'!$B$1:$AS$566,MATCH(T$1,'Tillförd energi'!$B$1:$AQ$1,0),FALSE)</f>
        <v>0</v>
      </c>
      <c r="U280">
        <f>VLOOKUP($B280,'Tillförd energi'!$B$1:$AS$566,MATCH(U$1,'Tillförd energi'!$B$1:$AQ$1,0),FALSE)</f>
        <v>0</v>
      </c>
      <c r="V280">
        <f>VLOOKUP($B280,'Tillförd energi'!$B$1:$AS$566,MATCH(V$1,'Tillförd energi'!$B$1:$AQ$1,0),FALSE)</f>
        <v>0</v>
      </c>
      <c r="W280">
        <f>VLOOKUP($B280,'Tillförd energi'!$B$1:$AS$566,MATCH(W$1,'Tillförd energi'!$B$1:$AQ$1,0),FALSE)</f>
        <v>0</v>
      </c>
      <c r="X280">
        <f>VLOOKUP($B280,'Tillförd energi'!$B$1:$AS$566,MATCH(X$1,'Tillförd energi'!$B$1:$AQ$1,0),FALSE)</f>
        <v>0</v>
      </c>
      <c r="Y280">
        <f>VLOOKUP($B280,'Tillförd energi'!$B$1:$AS$566,MATCH(Y$1,'Tillförd energi'!$B$1:$AQ$1,0),FALSE)</f>
        <v>0</v>
      </c>
      <c r="Z280">
        <f>VLOOKUP($B280,'Tillförd energi'!$B$1:$AS$566,MATCH(Z$1,'Tillförd energi'!$B$1:$AQ$1,0),FALSE)</f>
        <v>0</v>
      </c>
      <c r="AA280">
        <f>VLOOKUP($B280,'Tillförd energi'!$B$1:$AS$566,MATCH(AA$1,'Tillförd energi'!$B$1:$AQ$1,0),FALSE)</f>
        <v>0</v>
      </c>
      <c r="AB280">
        <f>VLOOKUP($B280,'Tillförd energi'!$B$1:$AS$566,MATCH(AB$1,'Tillförd energi'!$B$1:$AQ$1,0),FALSE)</f>
        <v>0</v>
      </c>
      <c r="AC280">
        <f>VLOOKUP($B280,'Tillförd energi'!$B$1:$AS$566,MATCH(AC$1,'Tillförd energi'!$B$1:$AQ$1,0),FALSE)</f>
        <v>0</v>
      </c>
      <c r="AD280">
        <f>VLOOKUP($B280,'Tillförd energi'!$B$1:$AS$566,MATCH(AD$1,'Tillförd energi'!$B$1:$AQ$1,0),FALSE)</f>
        <v>0</v>
      </c>
      <c r="AE280">
        <f>VLOOKUP($B280,'Tillförd energi'!$B$1:$AS$566,MATCH(AE$1,'Tillförd energi'!$B$1:$AQ$1,0),FALSE)</f>
        <v>0</v>
      </c>
      <c r="AF280">
        <f>VLOOKUP($B280,'Tillförd energi'!$B$1:$AS$566,MATCH(AF$1,'Tillförd energi'!$B$1:$AQ$1,0),FALSE)</f>
        <v>0</v>
      </c>
      <c r="AG280">
        <f>IFERROR(VLOOKUP(B280,Miljö!$B$1:$S$476,9,FALSE)/1,0)</f>
        <v>0</v>
      </c>
      <c r="AI280">
        <f t="shared" si="32"/>
        <v>0</v>
      </c>
      <c r="AJ280">
        <f t="shared" si="33"/>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37" t="str">
        <f t="shared" si="34"/>
        <v/>
      </c>
      <c r="AP280" t="str">
        <f>VLOOKUP($B280,Miljövärden!$B$1:$H$446,7,FALSE)</f>
        <v>Nej</v>
      </c>
      <c r="AQ280" t="str">
        <f>VLOOKUP($B280,Miljövärden!$B$1:$H$446,6,FALSE)</f>
        <v>Nej</v>
      </c>
      <c r="AU280">
        <f t="shared" si="35"/>
        <v>0</v>
      </c>
      <c r="AV280">
        <f t="shared" si="36"/>
        <v>0</v>
      </c>
      <c r="AW280">
        <f t="shared" si="37"/>
        <v>0</v>
      </c>
      <c r="AX280">
        <f t="shared" si="38"/>
        <v>0</v>
      </c>
      <c r="AZ280">
        <f t="shared" si="39"/>
        <v>0</v>
      </c>
    </row>
    <row r="281" spans="1:52" customFormat="1" x14ac:dyDescent="0.25">
      <c r="A281" s="2" t="s">
        <v>437</v>
      </c>
      <c r="B281" s="2" t="s">
        <v>19</v>
      </c>
      <c r="C281">
        <f>VLOOKUP($B281,'Tillförd energi'!$B$1:$AS$566,MATCH(C$1,'Tillförd energi'!$B$1:$AQ$1,0),FALSE)</f>
        <v>0</v>
      </c>
      <c r="D281">
        <f>VLOOKUP($B281,'Tillförd energi'!$B$1:$AS$566,MATCH(D$1,'Tillförd energi'!$B$1:$AQ$1,0),FALSE)</f>
        <v>0</v>
      </c>
      <c r="E281">
        <f>VLOOKUP($B281,'Tillförd energi'!$B$1:$AS$566,MATCH(E$1,'Tillförd energi'!$B$1:$AQ$1,0),FALSE)</f>
        <v>0</v>
      </c>
      <c r="F281">
        <f>VLOOKUP($B281,'Tillförd energi'!$B$1:$AS$566,MATCH(F$1,'Tillförd energi'!$B$1:$AQ$1,0),FALSE)</f>
        <v>0</v>
      </c>
      <c r="G281">
        <f>VLOOKUP($B281,'Tillförd energi'!$B$1:$AS$566,MATCH(G$1,'Tillförd energi'!$B$1:$AQ$1,0),FALSE)</f>
        <v>0</v>
      </c>
      <c r="H281">
        <f>VLOOKUP($B281,'Tillförd energi'!$B$1:$AS$566,MATCH(H$1,'Tillförd energi'!$B$1:$AQ$1,0),FALSE)</f>
        <v>0</v>
      </c>
      <c r="I281">
        <f>VLOOKUP($B281,'Tillförd energi'!$B$1:$AS$566,MATCH(I$1,'Tillförd energi'!$B$1:$AQ$1,0),FALSE)</f>
        <v>0</v>
      </c>
      <c r="J281">
        <f>VLOOKUP($B281,'Tillförd energi'!$B$1:$AS$566,MATCH(J$1,'Tillförd energi'!$B$1:$AQ$1,0),FALSE)</f>
        <v>0</v>
      </c>
      <c r="K281">
        <v>0</v>
      </c>
      <c r="L281">
        <f>VLOOKUP($B281,'Tillförd energi'!$B$1:$AS$566,MATCH(L$1,'Tillförd energi'!$B$1:$AQ$1,0),FALSE)</f>
        <v>0</v>
      </c>
      <c r="M281">
        <f>VLOOKUP($B281,'Tillförd energi'!$B$1:$AS$566,MATCH(M$1,'Tillförd energi'!$B$1:$AQ$1,0),FALSE)</f>
        <v>0</v>
      </c>
      <c r="N281">
        <f>VLOOKUP($B281,'Tillförd energi'!$B$1:$AS$566,MATCH(N$1,'Tillförd energi'!$B$1:$AQ$1,0),FALSE)</f>
        <v>0</v>
      </c>
      <c r="O281">
        <f>VLOOKUP($B281,'Tillförd energi'!$B$1:$AS$566,MATCH(O$1,'Tillförd energi'!$B$1:$AQ$1,0),FALSE)</f>
        <v>0</v>
      </c>
      <c r="P281">
        <f>VLOOKUP($B281,'Tillförd energi'!$B$1:$AS$566,MATCH(P$1,'Tillförd energi'!$B$1:$AQ$1,0),FALSE)</f>
        <v>0</v>
      </c>
      <c r="Q281">
        <f>VLOOKUP($B281,'Tillförd energi'!$B$1:$AS$566,MATCH(Q$1,'Tillförd energi'!$B$1:$AQ$1,0),FALSE)</f>
        <v>0</v>
      </c>
      <c r="R281">
        <f>VLOOKUP($B281,'Tillförd energi'!$B$1:$AS$566,MATCH(R$1,'Tillförd energi'!$B$1:$AQ$1,0),FALSE)</f>
        <v>0</v>
      </c>
      <c r="S281">
        <f>VLOOKUP($B281,'Tillförd energi'!$B$1:$AS$566,MATCH(S$1,'Tillförd energi'!$B$1:$AQ$1,0),FALSE)</f>
        <v>0</v>
      </c>
      <c r="T281">
        <f>VLOOKUP($B281,'Tillförd energi'!$B$1:$AS$566,MATCH(T$1,'Tillförd energi'!$B$1:$AQ$1,0),FALSE)</f>
        <v>0</v>
      </c>
      <c r="U281">
        <f>VLOOKUP($B281,'Tillförd energi'!$B$1:$AS$566,MATCH(U$1,'Tillförd energi'!$B$1:$AQ$1,0),FALSE)</f>
        <v>0</v>
      </c>
      <c r="V281">
        <f>VLOOKUP($B281,'Tillförd energi'!$B$1:$AS$566,MATCH(V$1,'Tillförd energi'!$B$1:$AQ$1,0),FALSE)</f>
        <v>0</v>
      </c>
      <c r="W281">
        <f>VLOOKUP($B281,'Tillförd energi'!$B$1:$AS$566,MATCH(W$1,'Tillförd energi'!$B$1:$AQ$1,0),FALSE)</f>
        <v>0</v>
      </c>
      <c r="X281">
        <f>VLOOKUP($B281,'Tillförd energi'!$B$1:$AS$566,MATCH(X$1,'Tillförd energi'!$B$1:$AQ$1,0),FALSE)</f>
        <v>0</v>
      </c>
      <c r="Y281">
        <f>VLOOKUP($B281,'Tillförd energi'!$B$1:$AS$566,MATCH(Y$1,'Tillförd energi'!$B$1:$AQ$1,0),FALSE)</f>
        <v>0</v>
      </c>
      <c r="Z281">
        <f>VLOOKUP($B281,'Tillförd energi'!$B$1:$AS$566,MATCH(Z$1,'Tillförd energi'!$B$1:$AQ$1,0),FALSE)</f>
        <v>0</v>
      </c>
      <c r="AA281">
        <f>VLOOKUP($B281,'Tillförd energi'!$B$1:$AS$566,MATCH(AA$1,'Tillförd energi'!$B$1:$AQ$1,0),FALSE)</f>
        <v>0</v>
      </c>
      <c r="AB281">
        <f>VLOOKUP($B281,'Tillförd energi'!$B$1:$AS$566,MATCH(AB$1,'Tillförd energi'!$B$1:$AQ$1,0),FALSE)</f>
        <v>0</v>
      </c>
      <c r="AC281">
        <f>VLOOKUP($B281,'Tillförd energi'!$B$1:$AS$566,MATCH(AC$1,'Tillförd energi'!$B$1:$AQ$1,0),FALSE)</f>
        <v>0</v>
      </c>
      <c r="AD281">
        <f>VLOOKUP($B281,'Tillförd energi'!$B$1:$AS$566,MATCH(AD$1,'Tillförd energi'!$B$1:$AQ$1,0),FALSE)</f>
        <v>0</v>
      </c>
      <c r="AE281">
        <f>VLOOKUP($B281,'Tillförd energi'!$B$1:$AS$566,MATCH(AE$1,'Tillförd energi'!$B$1:$AQ$1,0),FALSE)</f>
        <v>0</v>
      </c>
      <c r="AF281">
        <f>VLOOKUP($B281,'Tillförd energi'!$B$1:$AS$566,MATCH(AF$1,'Tillförd energi'!$B$1:$AQ$1,0),FALSE)</f>
        <v>0</v>
      </c>
      <c r="AG281">
        <f>IFERROR(VLOOKUP(B281,Miljö!$B$1:$S$476,9,FALSE)/1,0)</f>
        <v>0</v>
      </c>
      <c r="AI281">
        <f t="shared" si="32"/>
        <v>0</v>
      </c>
      <c r="AJ281">
        <f t="shared" si="33"/>
        <v>0</v>
      </c>
      <c r="AK281" t="str">
        <f>IF(ISERROR(1/VLOOKUP($B281,Leveranser!$B$1:$S$500,MATCH("såld värme (gwh)",Leveranser!$B$1:$S$1,0),FALSE)),"",VLOOKUP($B281,Leveranser!$B$1:$S$500,MATCH("såld värme (gwh)",Leveranser!$B$1:$S$1,0),FALSE))</f>
        <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37" t="str">
        <f t="shared" si="34"/>
        <v/>
      </c>
      <c r="AP281" t="str">
        <f>VLOOKUP($B281,Miljövärden!$B$1:$H$446,7,FALSE)</f>
        <v>Nej</v>
      </c>
      <c r="AQ281" t="str">
        <f>VLOOKUP($B281,Miljövärden!$B$1:$H$446,6,FALSE)</f>
        <v>Nej</v>
      </c>
      <c r="AU281">
        <f t="shared" si="35"/>
        <v>0</v>
      </c>
      <c r="AV281">
        <f t="shared" si="36"/>
        <v>0</v>
      </c>
      <c r="AW281">
        <f t="shared" si="37"/>
        <v>0</v>
      </c>
      <c r="AX281">
        <f t="shared" si="38"/>
        <v>0</v>
      </c>
      <c r="AZ281">
        <f t="shared" si="39"/>
        <v>0</v>
      </c>
    </row>
    <row r="282" spans="1:52" customFormat="1" x14ac:dyDescent="0.25">
      <c r="A282" s="2" t="s">
        <v>437</v>
      </c>
      <c r="B282" s="2" t="s">
        <v>20</v>
      </c>
      <c r="C282">
        <f>VLOOKUP($B282,'Tillförd energi'!$B$1:$AS$566,MATCH(C$1,'Tillförd energi'!$B$1:$AQ$1,0),FALSE)</f>
        <v>0</v>
      </c>
      <c r="D282">
        <f>VLOOKUP($B282,'Tillförd energi'!$B$1:$AS$566,MATCH(D$1,'Tillförd energi'!$B$1:$AQ$1,0),FALSE)</f>
        <v>0</v>
      </c>
      <c r="E282">
        <f>VLOOKUP($B282,'Tillförd energi'!$B$1:$AS$566,MATCH(E$1,'Tillförd energi'!$B$1:$AQ$1,0),FALSE)</f>
        <v>0</v>
      </c>
      <c r="F282">
        <f>VLOOKUP($B282,'Tillförd energi'!$B$1:$AS$566,MATCH(F$1,'Tillförd energi'!$B$1:$AQ$1,0),FALSE)</f>
        <v>0</v>
      </c>
      <c r="G282">
        <f>VLOOKUP($B282,'Tillförd energi'!$B$1:$AS$566,MATCH(G$1,'Tillförd energi'!$B$1:$AQ$1,0),FALSE)</f>
        <v>0</v>
      </c>
      <c r="H282">
        <f>VLOOKUP($B282,'Tillförd energi'!$B$1:$AS$566,MATCH(H$1,'Tillförd energi'!$B$1:$AQ$1,0),FALSE)</f>
        <v>0</v>
      </c>
      <c r="I282">
        <f>VLOOKUP($B282,'Tillförd energi'!$B$1:$AS$566,MATCH(I$1,'Tillförd energi'!$B$1:$AQ$1,0),FALSE)</f>
        <v>0</v>
      </c>
      <c r="J282">
        <f>VLOOKUP($B282,'Tillförd energi'!$B$1:$AS$566,MATCH(J$1,'Tillförd energi'!$B$1:$AQ$1,0),FALSE)</f>
        <v>0</v>
      </c>
      <c r="K282">
        <v>0</v>
      </c>
      <c r="L282">
        <f>VLOOKUP($B282,'Tillförd energi'!$B$1:$AS$566,MATCH(L$1,'Tillförd energi'!$B$1:$AQ$1,0),FALSE)</f>
        <v>0</v>
      </c>
      <c r="M282">
        <f>VLOOKUP($B282,'Tillförd energi'!$B$1:$AS$566,MATCH(M$1,'Tillförd energi'!$B$1:$AQ$1,0),FALSE)</f>
        <v>0</v>
      </c>
      <c r="N282">
        <f>VLOOKUP($B282,'Tillförd energi'!$B$1:$AS$566,MATCH(N$1,'Tillförd energi'!$B$1:$AQ$1,0),FALSE)</f>
        <v>0</v>
      </c>
      <c r="O282">
        <f>VLOOKUP($B282,'Tillförd energi'!$B$1:$AS$566,MATCH(O$1,'Tillförd energi'!$B$1:$AQ$1,0),FALSE)</f>
        <v>0</v>
      </c>
      <c r="P282">
        <f>VLOOKUP($B282,'Tillförd energi'!$B$1:$AS$566,MATCH(P$1,'Tillförd energi'!$B$1:$AQ$1,0),FALSE)</f>
        <v>0</v>
      </c>
      <c r="Q282">
        <f>VLOOKUP($B282,'Tillförd energi'!$B$1:$AS$566,MATCH(Q$1,'Tillförd energi'!$B$1:$AQ$1,0),FALSE)</f>
        <v>0</v>
      </c>
      <c r="R282">
        <f>VLOOKUP($B282,'Tillförd energi'!$B$1:$AS$566,MATCH(R$1,'Tillförd energi'!$B$1:$AQ$1,0),FALSE)</f>
        <v>0</v>
      </c>
      <c r="S282">
        <f>VLOOKUP($B282,'Tillförd energi'!$B$1:$AS$566,MATCH(S$1,'Tillförd energi'!$B$1:$AQ$1,0),FALSE)</f>
        <v>0</v>
      </c>
      <c r="T282">
        <f>VLOOKUP($B282,'Tillförd energi'!$B$1:$AS$566,MATCH(T$1,'Tillförd energi'!$B$1:$AQ$1,0),FALSE)</f>
        <v>0</v>
      </c>
      <c r="U282">
        <f>VLOOKUP($B282,'Tillförd energi'!$B$1:$AS$566,MATCH(U$1,'Tillförd energi'!$B$1:$AQ$1,0),FALSE)</f>
        <v>0</v>
      </c>
      <c r="V282">
        <f>VLOOKUP($B282,'Tillförd energi'!$B$1:$AS$566,MATCH(V$1,'Tillförd energi'!$B$1:$AQ$1,0),FALSE)</f>
        <v>0</v>
      </c>
      <c r="W282">
        <f>VLOOKUP($B282,'Tillförd energi'!$B$1:$AS$566,MATCH(W$1,'Tillförd energi'!$B$1:$AQ$1,0),FALSE)</f>
        <v>0</v>
      </c>
      <c r="X282">
        <f>VLOOKUP($B282,'Tillförd energi'!$B$1:$AS$566,MATCH(X$1,'Tillförd energi'!$B$1:$AQ$1,0),FALSE)</f>
        <v>0</v>
      </c>
      <c r="Y282">
        <f>VLOOKUP($B282,'Tillförd energi'!$B$1:$AS$566,MATCH(Y$1,'Tillförd energi'!$B$1:$AQ$1,0),FALSE)</f>
        <v>0</v>
      </c>
      <c r="Z282">
        <f>VLOOKUP($B282,'Tillförd energi'!$B$1:$AS$566,MATCH(Z$1,'Tillförd energi'!$B$1:$AQ$1,0),FALSE)</f>
        <v>0</v>
      </c>
      <c r="AA282">
        <f>VLOOKUP($B282,'Tillförd energi'!$B$1:$AS$566,MATCH(AA$1,'Tillförd energi'!$B$1:$AQ$1,0),FALSE)</f>
        <v>0</v>
      </c>
      <c r="AB282">
        <f>VLOOKUP($B282,'Tillförd energi'!$B$1:$AS$566,MATCH(AB$1,'Tillförd energi'!$B$1:$AQ$1,0),FALSE)</f>
        <v>0</v>
      </c>
      <c r="AC282">
        <f>VLOOKUP($B282,'Tillförd energi'!$B$1:$AS$566,MATCH(AC$1,'Tillförd energi'!$B$1:$AQ$1,0),FALSE)</f>
        <v>0</v>
      </c>
      <c r="AD282">
        <f>VLOOKUP($B282,'Tillförd energi'!$B$1:$AS$566,MATCH(AD$1,'Tillförd energi'!$B$1:$AQ$1,0),FALSE)</f>
        <v>0</v>
      </c>
      <c r="AE282">
        <f>VLOOKUP($B282,'Tillförd energi'!$B$1:$AS$566,MATCH(AE$1,'Tillförd energi'!$B$1:$AQ$1,0),FALSE)</f>
        <v>0</v>
      </c>
      <c r="AF282">
        <f>VLOOKUP($B282,'Tillförd energi'!$B$1:$AS$566,MATCH(AF$1,'Tillförd energi'!$B$1:$AQ$1,0),FALSE)</f>
        <v>0</v>
      </c>
      <c r="AG282">
        <f>IFERROR(VLOOKUP(B282,Miljö!$B$1:$S$476,9,FALSE)/1,0)</f>
        <v>0</v>
      </c>
      <c r="AI282">
        <f t="shared" si="32"/>
        <v>0</v>
      </c>
      <c r="AJ282">
        <f t="shared" si="33"/>
        <v>0</v>
      </c>
      <c r="AK282" t="str">
        <f>IF(ISERROR(1/VLOOKUP($B282,Leveranser!$B$1:$S$500,MATCH("såld värme (gwh)",Leveranser!$B$1:$S$1,0),FALSE)),"",VLOOKUP($B282,Leveranser!$B$1:$S$500,MATCH("såld värme (gwh)",Leveranser!$B$1:$S$1,0),FALSE))</f>
        <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37" t="str">
        <f t="shared" si="34"/>
        <v/>
      </c>
      <c r="AP282" t="str">
        <f>VLOOKUP($B282,Miljövärden!$B$1:$H$446,7,FALSE)</f>
        <v>Nej</v>
      </c>
      <c r="AQ282" t="str">
        <f>VLOOKUP($B282,Miljövärden!$B$1:$H$446,6,FALSE)</f>
        <v>Nej</v>
      </c>
      <c r="AU282">
        <f t="shared" si="35"/>
        <v>0</v>
      </c>
      <c r="AV282">
        <f t="shared" si="36"/>
        <v>0</v>
      </c>
      <c r="AW282">
        <f t="shared" si="37"/>
        <v>0</v>
      </c>
      <c r="AX282">
        <f t="shared" si="38"/>
        <v>0</v>
      </c>
      <c r="AZ282">
        <f t="shared" si="39"/>
        <v>0</v>
      </c>
    </row>
    <row r="283" spans="1:52" customFormat="1" x14ac:dyDescent="0.25">
      <c r="A283" s="2" t="s">
        <v>438</v>
      </c>
      <c r="B283" s="2" t="s">
        <v>439</v>
      </c>
      <c r="C283">
        <f>VLOOKUP($B283,'Tillförd energi'!$B$1:$AS$566,MATCH(C$1,'Tillförd energi'!$B$1:$AQ$1,0),FALSE)</f>
        <v>0</v>
      </c>
      <c r="D283">
        <f>VLOOKUP($B283,'Tillförd energi'!$B$1:$AS$566,MATCH(D$1,'Tillförd energi'!$B$1:$AQ$1,0),FALSE)</f>
        <v>1.9</v>
      </c>
      <c r="E283">
        <f>VLOOKUP($B283,'Tillförd energi'!$B$1:$AS$566,MATCH(E$1,'Tillförd energi'!$B$1:$AQ$1,0),FALSE)</f>
        <v>0</v>
      </c>
      <c r="F283">
        <f>VLOOKUP($B283,'Tillförd energi'!$B$1:$AS$566,MATCH(F$1,'Tillförd energi'!$B$1:$AQ$1,0),FALSE)</f>
        <v>0</v>
      </c>
      <c r="G283">
        <f>VLOOKUP($B283,'Tillförd energi'!$B$1:$AS$566,MATCH(G$1,'Tillförd energi'!$B$1:$AQ$1,0),FALSE)</f>
        <v>0</v>
      </c>
      <c r="H283">
        <f>VLOOKUP($B283,'Tillförd energi'!$B$1:$AS$566,MATCH(H$1,'Tillförd energi'!$B$1:$AQ$1,0),FALSE)</f>
        <v>0</v>
      </c>
      <c r="I283">
        <f>VLOOKUP($B283,'Tillförd energi'!$B$1:$AS$566,MATCH(I$1,'Tillförd energi'!$B$1:$AQ$1,0),FALSE)</f>
        <v>0</v>
      </c>
      <c r="J283">
        <f>VLOOKUP($B283,'Tillförd energi'!$B$1:$AS$566,MATCH(J$1,'Tillförd energi'!$B$1:$AQ$1,0),FALSE)</f>
        <v>0</v>
      </c>
      <c r="K283">
        <v>0</v>
      </c>
      <c r="L283">
        <f>VLOOKUP($B283,'Tillförd energi'!$B$1:$AS$566,MATCH(L$1,'Tillförd energi'!$B$1:$AQ$1,0),FALSE)</f>
        <v>44.5</v>
      </c>
      <c r="M283">
        <f>VLOOKUP($B283,'Tillförd energi'!$B$1:$AS$566,MATCH(M$1,'Tillförd energi'!$B$1:$AQ$1,0),FALSE)</f>
        <v>0</v>
      </c>
      <c r="N283">
        <f>VLOOKUP($B283,'Tillförd energi'!$B$1:$AS$566,MATCH(N$1,'Tillförd energi'!$B$1:$AQ$1,0),FALSE)</f>
        <v>0</v>
      </c>
      <c r="O283">
        <f>VLOOKUP($B283,'Tillförd energi'!$B$1:$AS$566,MATCH(O$1,'Tillförd energi'!$B$1:$AQ$1,0),FALSE)</f>
        <v>0</v>
      </c>
      <c r="P283">
        <f>VLOOKUP($B283,'Tillförd energi'!$B$1:$AS$566,MATCH(P$1,'Tillförd energi'!$B$1:$AQ$1,0),FALSE)</f>
        <v>0</v>
      </c>
      <c r="Q283">
        <f>VLOOKUP($B283,'Tillförd energi'!$B$1:$AS$566,MATCH(Q$1,'Tillförd energi'!$B$1:$AQ$1,0),FALSE)</f>
        <v>0</v>
      </c>
      <c r="R283">
        <f>VLOOKUP($B283,'Tillförd energi'!$B$1:$AS$566,MATCH(R$1,'Tillförd energi'!$B$1:$AQ$1,0),FALSE)</f>
        <v>0</v>
      </c>
      <c r="S283">
        <f>VLOOKUP($B283,'Tillförd energi'!$B$1:$AS$566,MATCH(S$1,'Tillförd energi'!$B$1:$AQ$1,0),FALSE)</f>
        <v>0</v>
      </c>
      <c r="T283">
        <f>VLOOKUP($B283,'Tillförd energi'!$B$1:$AS$566,MATCH(T$1,'Tillförd energi'!$B$1:$AQ$1,0),FALSE)</f>
        <v>0</v>
      </c>
      <c r="U283">
        <f>VLOOKUP($B283,'Tillförd energi'!$B$1:$AS$566,MATCH(U$1,'Tillförd energi'!$B$1:$AQ$1,0),FALSE)</f>
        <v>0</v>
      </c>
      <c r="V283">
        <f>VLOOKUP($B283,'Tillförd energi'!$B$1:$AS$566,MATCH(V$1,'Tillförd energi'!$B$1:$AQ$1,0),FALSE)</f>
        <v>0</v>
      </c>
      <c r="W283">
        <f>VLOOKUP($B283,'Tillförd energi'!$B$1:$AS$566,MATCH(W$1,'Tillförd energi'!$B$1:$AQ$1,0),FALSE)</f>
        <v>0</v>
      </c>
      <c r="X283">
        <f>VLOOKUP($B283,'Tillförd energi'!$B$1:$AS$566,MATCH(X$1,'Tillförd energi'!$B$1:$AQ$1,0),FALSE)</f>
        <v>0</v>
      </c>
      <c r="Y283">
        <f>VLOOKUP($B283,'Tillförd energi'!$B$1:$AS$566,MATCH(Y$1,'Tillförd energi'!$B$1:$AQ$1,0),FALSE)</f>
        <v>0</v>
      </c>
      <c r="Z283">
        <f>VLOOKUP($B283,'Tillförd energi'!$B$1:$AS$566,MATCH(Z$1,'Tillförd energi'!$B$1:$AQ$1,0),FALSE)</f>
        <v>0.3</v>
      </c>
      <c r="AA283">
        <f>VLOOKUP($B283,'Tillförd energi'!$B$1:$AS$566,MATCH(AA$1,'Tillförd energi'!$B$1:$AQ$1,0),FALSE)</f>
        <v>0</v>
      </c>
      <c r="AB283">
        <f>VLOOKUP($B283,'Tillförd energi'!$B$1:$AS$566,MATCH(AB$1,'Tillförd energi'!$B$1:$AQ$1,0),FALSE)</f>
        <v>0</v>
      </c>
      <c r="AC283">
        <f>VLOOKUP($B283,'Tillförd energi'!$B$1:$AS$566,MATCH(AC$1,'Tillförd energi'!$B$1:$AQ$1,0),FALSE)</f>
        <v>0</v>
      </c>
      <c r="AD283">
        <f>VLOOKUP($B283,'Tillförd energi'!$B$1:$AS$566,MATCH(AD$1,'Tillförd energi'!$B$1:$AQ$1,0),FALSE)</f>
        <v>0</v>
      </c>
      <c r="AE283">
        <f>VLOOKUP($B283,'Tillförd energi'!$B$1:$AS$566,MATCH(AE$1,'Tillförd energi'!$B$1:$AQ$1,0),FALSE)</f>
        <v>0</v>
      </c>
      <c r="AF283">
        <f>VLOOKUP($B283,'Tillförd energi'!$B$1:$AS$566,MATCH(AF$1,'Tillförd energi'!$B$1:$AQ$1,0),FALSE)</f>
        <v>1.1000000000000001</v>
      </c>
      <c r="AG283">
        <f>IFERROR(VLOOKUP(B283,Miljö!$B$1:$S$476,9,FALSE)/1,0)</f>
        <v>0</v>
      </c>
      <c r="AI283">
        <f t="shared" si="32"/>
        <v>47.8</v>
      </c>
      <c r="AJ283">
        <f t="shared" si="33"/>
        <v>47.8</v>
      </c>
      <c r="AK283">
        <f>IF(ISERROR(1/VLOOKUP($B283,Leveranser!$B$1:$S$500,MATCH("såld värme (gwh)",Leveranser!$B$1:$S$1,0),FALSE)),"",VLOOKUP($B283,Leveranser!$B$1:$S$500,MATCH("såld värme (gwh)",Leveranser!$B$1:$S$1,0),FALSE))</f>
        <v>34.524000000000001</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37">
        <f t="shared" si="34"/>
        <v>0.72225941422594153</v>
      </c>
      <c r="AP283" t="str">
        <f>VLOOKUP($B283,Miljövärden!$B$1:$H$446,7,FALSE)</f>
        <v>Ja</v>
      </c>
      <c r="AQ283" t="str">
        <f>VLOOKUP($B283,Miljövärden!$B$1:$H$446,6,FALSE)</f>
        <v>Nej</v>
      </c>
      <c r="AU283">
        <f t="shared" si="35"/>
        <v>1.4000000000000001</v>
      </c>
      <c r="AV283">
        <f t="shared" si="36"/>
        <v>0</v>
      </c>
      <c r="AW283">
        <f t="shared" si="37"/>
        <v>0</v>
      </c>
      <c r="AX283">
        <f t="shared" si="38"/>
        <v>0</v>
      </c>
      <c r="AZ283">
        <f t="shared" si="39"/>
        <v>44.5</v>
      </c>
    </row>
    <row r="284" spans="1:52" customFormat="1" x14ac:dyDescent="0.25">
      <c r="A284" s="2" t="s">
        <v>440</v>
      </c>
      <c r="B284" s="2" t="s">
        <v>441</v>
      </c>
      <c r="C284">
        <f>VLOOKUP($B284,'Tillförd energi'!$B$1:$AS$566,MATCH(C$1,'Tillförd energi'!$B$1:$AQ$1,0),FALSE)</f>
        <v>0</v>
      </c>
      <c r="D284">
        <f>VLOOKUP($B284,'Tillförd energi'!$B$1:$AS$566,MATCH(D$1,'Tillförd energi'!$B$1:$AQ$1,0),FALSE)</f>
        <v>0</v>
      </c>
      <c r="E284">
        <f>VLOOKUP($B284,'Tillförd energi'!$B$1:$AS$566,MATCH(E$1,'Tillförd energi'!$B$1:$AQ$1,0),FALSE)</f>
        <v>0</v>
      </c>
      <c r="F284">
        <f>VLOOKUP($B284,'Tillförd energi'!$B$1:$AS$566,MATCH(F$1,'Tillförd energi'!$B$1:$AQ$1,0),FALSE)</f>
        <v>0</v>
      </c>
      <c r="G284">
        <f>VLOOKUP($B284,'Tillförd energi'!$B$1:$AS$566,MATCH(G$1,'Tillförd energi'!$B$1:$AQ$1,0),FALSE)</f>
        <v>0</v>
      </c>
      <c r="H284">
        <f>VLOOKUP($B284,'Tillförd energi'!$B$1:$AS$566,MATCH(H$1,'Tillförd energi'!$B$1:$AQ$1,0),FALSE)</f>
        <v>0</v>
      </c>
      <c r="I284">
        <f>VLOOKUP($B284,'Tillförd energi'!$B$1:$AS$566,MATCH(I$1,'Tillförd energi'!$B$1:$AQ$1,0),FALSE)</f>
        <v>0</v>
      </c>
      <c r="J284">
        <f>VLOOKUP($B284,'Tillförd energi'!$B$1:$AS$566,MATCH(J$1,'Tillförd energi'!$B$1:$AQ$1,0),FALSE)</f>
        <v>0</v>
      </c>
      <c r="K284">
        <v>0</v>
      </c>
      <c r="L284">
        <f>VLOOKUP($B284,'Tillförd energi'!$B$1:$AS$566,MATCH(L$1,'Tillförd energi'!$B$1:$AQ$1,0),FALSE)</f>
        <v>0</v>
      </c>
      <c r="M284">
        <f>VLOOKUP($B284,'Tillförd energi'!$B$1:$AS$566,MATCH(M$1,'Tillförd energi'!$B$1:$AQ$1,0),FALSE)</f>
        <v>37.35</v>
      </c>
      <c r="N284">
        <f>VLOOKUP($B284,'Tillförd energi'!$B$1:$AS$566,MATCH(N$1,'Tillförd energi'!$B$1:$AQ$1,0),FALSE)</f>
        <v>19.63</v>
      </c>
      <c r="O284">
        <f>VLOOKUP($B284,'Tillförd energi'!$B$1:$AS$566,MATCH(O$1,'Tillförd energi'!$B$1:$AQ$1,0),FALSE)</f>
        <v>17.12</v>
      </c>
      <c r="P284">
        <f>VLOOKUP($B284,'Tillförd energi'!$B$1:$AS$566,MATCH(P$1,'Tillförd energi'!$B$1:$AQ$1,0),FALSE)</f>
        <v>47.63</v>
      </c>
      <c r="Q284">
        <f>VLOOKUP($B284,'Tillförd energi'!$B$1:$AS$566,MATCH(Q$1,'Tillförd energi'!$B$1:$AQ$1,0),FALSE)</f>
        <v>0</v>
      </c>
      <c r="R284">
        <f>VLOOKUP($B284,'Tillförd energi'!$B$1:$AS$566,MATCH(R$1,'Tillförd energi'!$B$1:$AQ$1,0),FALSE)</f>
        <v>0</v>
      </c>
      <c r="S284">
        <f>VLOOKUP($B284,'Tillförd energi'!$B$1:$AS$566,MATCH(S$1,'Tillförd energi'!$B$1:$AQ$1,0),FALSE)</f>
        <v>0</v>
      </c>
      <c r="T284">
        <f>VLOOKUP($B284,'Tillförd energi'!$B$1:$AS$566,MATCH(T$1,'Tillförd energi'!$B$1:$AQ$1,0),FALSE)</f>
        <v>0</v>
      </c>
      <c r="U284">
        <f>VLOOKUP($B284,'Tillförd energi'!$B$1:$AS$566,MATCH(U$1,'Tillförd energi'!$B$1:$AQ$1,0),FALSE)</f>
        <v>0</v>
      </c>
      <c r="V284">
        <f>VLOOKUP($B284,'Tillförd energi'!$B$1:$AS$566,MATCH(V$1,'Tillförd energi'!$B$1:$AQ$1,0),FALSE)</f>
        <v>0</v>
      </c>
      <c r="W284">
        <f>VLOOKUP($B284,'Tillförd energi'!$B$1:$AS$566,MATCH(W$1,'Tillförd energi'!$B$1:$AQ$1,0),FALSE)</f>
        <v>0.32</v>
      </c>
      <c r="X284">
        <f>VLOOKUP($B284,'Tillförd energi'!$B$1:$AS$566,MATCH(X$1,'Tillförd energi'!$B$1:$AQ$1,0),FALSE)</f>
        <v>0</v>
      </c>
      <c r="Y284">
        <f>VLOOKUP($B284,'Tillförd energi'!$B$1:$AS$566,MATCH(Y$1,'Tillförd energi'!$B$1:$AQ$1,0),FALSE)</f>
        <v>0</v>
      </c>
      <c r="Z284">
        <f>VLOOKUP($B284,'Tillförd energi'!$B$1:$AS$566,MATCH(Z$1,'Tillförd energi'!$B$1:$AQ$1,0),FALSE)</f>
        <v>0</v>
      </c>
      <c r="AA284">
        <f>VLOOKUP($B284,'Tillförd energi'!$B$1:$AS$566,MATCH(AA$1,'Tillförd energi'!$B$1:$AQ$1,0),FALSE)</f>
        <v>0</v>
      </c>
      <c r="AB284">
        <f>VLOOKUP($B284,'Tillförd energi'!$B$1:$AS$566,MATCH(AB$1,'Tillförd energi'!$B$1:$AQ$1,0),FALSE)</f>
        <v>0</v>
      </c>
      <c r="AC284">
        <f>VLOOKUP($B284,'Tillförd energi'!$B$1:$AS$566,MATCH(AC$1,'Tillförd energi'!$B$1:$AQ$1,0),FALSE)</f>
        <v>26.66</v>
      </c>
      <c r="AD284">
        <f>VLOOKUP($B284,'Tillförd energi'!$B$1:$AS$566,MATCH(AD$1,'Tillförd energi'!$B$1:$AQ$1,0),FALSE)</f>
        <v>0</v>
      </c>
      <c r="AE284">
        <f>VLOOKUP($B284,'Tillförd energi'!$B$1:$AS$566,MATCH(AE$1,'Tillförd energi'!$B$1:$AQ$1,0),FALSE)</f>
        <v>0</v>
      </c>
      <c r="AF284">
        <f>VLOOKUP($B284,'Tillförd energi'!$B$1:$AS$566,MATCH(AF$1,'Tillförd energi'!$B$1:$AQ$1,0),FALSE)</f>
        <v>3.55</v>
      </c>
      <c r="AG284">
        <f>IFERROR(VLOOKUP(B284,Miljö!$B$1:$S$476,9,FALSE)/1,0)</f>
        <v>0</v>
      </c>
      <c r="AI284">
        <f t="shared" si="32"/>
        <v>152.26000000000002</v>
      </c>
      <c r="AJ284">
        <f t="shared" si="33"/>
        <v>152.26000000000002</v>
      </c>
      <c r="AK284">
        <f>IF(ISERROR(1/VLOOKUP($B284,Leveranser!$B$1:$S$500,MATCH("såld värme (gwh)",Leveranser!$B$1:$S$1,0),FALSE)),"",VLOOKUP($B284,Leveranser!$B$1:$S$500,MATCH("såld värme (gwh)",Leveranser!$B$1:$S$1,0),FALSE))</f>
        <v>110.74</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37">
        <f t="shared" si="34"/>
        <v>0.72730855116248505</v>
      </c>
      <c r="AP284" t="str">
        <f>VLOOKUP($B284,Miljövärden!$B$1:$H$446,7,FALSE)</f>
        <v>Ja</v>
      </c>
      <c r="AQ284" t="str">
        <f>VLOOKUP($B284,Miljövärden!$B$1:$H$446,6,FALSE)</f>
        <v>Ja</v>
      </c>
      <c r="AU284">
        <f t="shared" si="35"/>
        <v>3.55</v>
      </c>
      <c r="AV284">
        <f t="shared" si="36"/>
        <v>0</v>
      </c>
      <c r="AW284">
        <f t="shared" si="37"/>
        <v>121.73000000000002</v>
      </c>
      <c r="AX284">
        <f t="shared" si="38"/>
        <v>0</v>
      </c>
      <c r="AZ284">
        <f t="shared" si="39"/>
        <v>122.05000000000001</v>
      </c>
    </row>
    <row r="285" spans="1:52" customFormat="1" x14ac:dyDescent="0.25">
      <c r="A285" s="2" t="s">
        <v>440</v>
      </c>
      <c r="B285" s="2" t="s">
        <v>442</v>
      </c>
      <c r="C285">
        <f>VLOOKUP($B285,'Tillförd energi'!$B$1:$AS$566,MATCH(C$1,'Tillförd energi'!$B$1:$AQ$1,0),FALSE)</f>
        <v>0</v>
      </c>
      <c r="D285">
        <f>VLOOKUP($B285,'Tillförd energi'!$B$1:$AS$566,MATCH(D$1,'Tillförd energi'!$B$1:$AQ$1,0),FALSE)</f>
        <v>0.33</v>
      </c>
      <c r="E285">
        <f>VLOOKUP($B285,'Tillförd energi'!$B$1:$AS$566,MATCH(E$1,'Tillförd energi'!$B$1:$AQ$1,0),FALSE)</f>
        <v>0</v>
      </c>
      <c r="F285">
        <f>VLOOKUP($B285,'Tillförd energi'!$B$1:$AS$566,MATCH(F$1,'Tillförd energi'!$B$1:$AQ$1,0),FALSE)</f>
        <v>0</v>
      </c>
      <c r="G285">
        <f>VLOOKUP($B285,'Tillförd energi'!$B$1:$AS$566,MATCH(G$1,'Tillförd energi'!$B$1:$AQ$1,0),FALSE)</f>
        <v>0</v>
      </c>
      <c r="H285">
        <f>VLOOKUP($B285,'Tillförd energi'!$B$1:$AS$566,MATCH(H$1,'Tillförd energi'!$B$1:$AQ$1,0),FALSE)</f>
        <v>0</v>
      </c>
      <c r="I285">
        <f>VLOOKUP($B285,'Tillförd energi'!$B$1:$AS$566,MATCH(I$1,'Tillförd energi'!$B$1:$AQ$1,0),FALSE)</f>
        <v>0</v>
      </c>
      <c r="J285">
        <f>VLOOKUP($B285,'Tillförd energi'!$B$1:$AS$566,MATCH(J$1,'Tillförd energi'!$B$1:$AQ$1,0),FALSE)</f>
        <v>0</v>
      </c>
      <c r="K285">
        <v>0</v>
      </c>
      <c r="L285">
        <f>VLOOKUP($B285,'Tillförd energi'!$B$1:$AS$566,MATCH(L$1,'Tillförd energi'!$B$1:$AQ$1,0),FALSE)</f>
        <v>0</v>
      </c>
      <c r="M285">
        <f>VLOOKUP($B285,'Tillförd energi'!$B$1:$AS$566,MATCH(M$1,'Tillförd energi'!$B$1:$AQ$1,0),FALSE)</f>
        <v>6.45</v>
      </c>
      <c r="N285">
        <f>VLOOKUP($B285,'Tillförd energi'!$B$1:$AS$566,MATCH(N$1,'Tillförd energi'!$B$1:$AQ$1,0),FALSE)</f>
        <v>6.06</v>
      </c>
      <c r="O285">
        <f>VLOOKUP($B285,'Tillförd energi'!$B$1:$AS$566,MATCH(O$1,'Tillförd energi'!$B$1:$AQ$1,0),FALSE)</f>
        <v>0</v>
      </c>
      <c r="P285">
        <f>VLOOKUP($B285,'Tillförd energi'!$B$1:$AS$566,MATCH(P$1,'Tillförd energi'!$B$1:$AQ$1,0),FALSE)</f>
        <v>7.04</v>
      </c>
      <c r="Q285">
        <f>VLOOKUP($B285,'Tillförd energi'!$B$1:$AS$566,MATCH(Q$1,'Tillförd energi'!$B$1:$AQ$1,0),FALSE)</f>
        <v>0</v>
      </c>
      <c r="R285">
        <f>VLOOKUP($B285,'Tillförd energi'!$B$1:$AS$566,MATCH(R$1,'Tillförd energi'!$B$1:$AQ$1,0),FALSE)</f>
        <v>0</v>
      </c>
      <c r="S285">
        <f>VLOOKUP($B285,'Tillförd energi'!$B$1:$AS$566,MATCH(S$1,'Tillförd energi'!$B$1:$AQ$1,0),FALSE)</f>
        <v>0</v>
      </c>
      <c r="T285">
        <f>VLOOKUP($B285,'Tillförd energi'!$B$1:$AS$566,MATCH(T$1,'Tillförd energi'!$B$1:$AQ$1,0),FALSE)</f>
        <v>0</v>
      </c>
      <c r="U285">
        <f>VLOOKUP($B285,'Tillförd energi'!$B$1:$AS$566,MATCH(U$1,'Tillförd energi'!$B$1:$AQ$1,0),FALSE)</f>
        <v>0</v>
      </c>
      <c r="V285">
        <f>VLOOKUP($B285,'Tillförd energi'!$B$1:$AS$566,MATCH(V$1,'Tillförd energi'!$B$1:$AQ$1,0),FALSE)</f>
        <v>0</v>
      </c>
      <c r="W285">
        <f>VLOOKUP($B285,'Tillförd energi'!$B$1:$AS$566,MATCH(W$1,'Tillförd energi'!$B$1:$AQ$1,0),FALSE)</f>
        <v>0.35</v>
      </c>
      <c r="X285">
        <f>VLOOKUP($B285,'Tillförd energi'!$B$1:$AS$566,MATCH(X$1,'Tillförd energi'!$B$1:$AQ$1,0),FALSE)</f>
        <v>0</v>
      </c>
      <c r="Y285">
        <f>VLOOKUP($B285,'Tillförd energi'!$B$1:$AS$566,MATCH(Y$1,'Tillförd energi'!$B$1:$AQ$1,0),FALSE)</f>
        <v>0</v>
      </c>
      <c r="Z285">
        <f>VLOOKUP($B285,'Tillförd energi'!$B$1:$AS$566,MATCH(Z$1,'Tillförd energi'!$B$1:$AQ$1,0),FALSE)</f>
        <v>0</v>
      </c>
      <c r="AA285">
        <f>VLOOKUP($B285,'Tillförd energi'!$B$1:$AS$566,MATCH(AA$1,'Tillförd energi'!$B$1:$AQ$1,0),FALSE)</f>
        <v>0</v>
      </c>
      <c r="AB285">
        <f>VLOOKUP($B285,'Tillförd energi'!$B$1:$AS$566,MATCH(AB$1,'Tillförd energi'!$B$1:$AQ$1,0),FALSE)</f>
        <v>0</v>
      </c>
      <c r="AC285">
        <f>VLOOKUP($B285,'Tillförd energi'!$B$1:$AS$566,MATCH(AC$1,'Tillförd energi'!$B$1:$AQ$1,0),FALSE)</f>
        <v>4.99</v>
      </c>
      <c r="AD285">
        <f>VLOOKUP($B285,'Tillförd energi'!$B$1:$AS$566,MATCH(AD$1,'Tillförd energi'!$B$1:$AQ$1,0),FALSE)</f>
        <v>0</v>
      </c>
      <c r="AE285">
        <f>VLOOKUP($B285,'Tillförd energi'!$B$1:$AS$566,MATCH(AE$1,'Tillförd energi'!$B$1:$AQ$1,0),FALSE)</f>
        <v>0</v>
      </c>
      <c r="AF285">
        <f>VLOOKUP($B285,'Tillförd energi'!$B$1:$AS$566,MATCH(AF$1,'Tillförd energi'!$B$1:$AQ$1,0),FALSE)</f>
        <v>0.75</v>
      </c>
      <c r="AG285">
        <f>IFERROR(VLOOKUP(B285,Miljö!$B$1:$S$476,9,FALSE)/1,0)</f>
        <v>0</v>
      </c>
      <c r="AI285">
        <f t="shared" si="32"/>
        <v>25.97</v>
      </c>
      <c r="AJ285">
        <f t="shared" si="33"/>
        <v>25.97</v>
      </c>
      <c r="AK285">
        <f>IF(ISERROR(1/VLOOKUP($B285,Leveranser!$B$1:$S$500,MATCH("såld värme (gwh)",Leveranser!$B$1:$S$1,0),FALSE)),"",VLOOKUP($B285,Leveranser!$B$1:$S$500,MATCH("såld värme (gwh)",Leveranser!$B$1:$S$1,0),FALSE))</f>
        <v>19.02</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37">
        <f t="shared" si="34"/>
        <v>0.73238351944551405</v>
      </c>
      <c r="AP285" t="str">
        <f>VLOOKUP($B285,Miljövärden!$B$1:$H$446,7,FALSE)</f>
        <v>Ja</v>
      </c>
      <c r="AQ285" t="str">
        <f>VLOOKUP($B285,Miljövärden!$B$1:$H$446,6,FALSE)</f>
        <v>Ja</v>
      </c>
      <c r="AU285">
        <f t="shared" si="35"/>
        <v>0.75</v>
      </c>
      <c r="AV285">
        <f t="shared" si="36"/>
        <v>0</v>
      </c>
      <c r="AW285">
        <f t="shared" si="37"/>
        <v>19.55</v>
      </c>
      <c r="AX285">
        <f t="shared" si="38"/>
        <v>0</v>
      </c>
      <c r="AZ285">
        <f t="shared" si="39"/>
        <v>19.900000000000002</v>
      </c>
    </row>
    <row r="286" spans="1:52" customFormat="1" x14ac:dyDescent="0.25">
      <c r="A286" s="2" t="s">
        <v>440</v>
      </c>
      <c r="B286" s="2" t="s">
        <v>443</v>
      </c>
      <c r="C286">
        <f>VLOOKUP($B286,'Tillförd energi'!$B$1:$AS$566,MATCH(C$1,'Tillförd energi'!$B$1:$AQ$1,0),FALSE)</f>
        <v>0</v>
      </c>
      <c r="D286">
        <f>VLOOKUP($B286,'Tillförd energi'!$B$1:$AS$566,MATCH(D$1,'Tillförd energi'!$B$1:$AQ$1,0),FALSE)</f>
        <v>0.03</v>
      </c>
      <c r="E286">
        <f>VLOOKUP($B286,'Tillförd energi'!$B$1:$AS$566,MATCH(E$1,'Tillförd energi'!$B$1:$AQ$1,0),FALSE)</f>
        <v>0</v>
      </c>
      <c r="F286">
        <f>VLOOKUP($B286,'Tillförd energi'!$B$1:$AS$566,MATCH(F$1,'Tillförd energi'!$B$1:$AQ$1,0),FALSE)</f>
        <v>0</v>
      </c>
      <c r="G286">
        <f>VLOOKUP($B286,'Tillförd energi'!$B$1:$AS$566,MATCH(G$1,'Tillförd energi'!$B$1:$AQ$1,0),FALSE)</f>
        <v>0</v>
      </c>
      <c r="H286">
        <f>VLOOKUP($B286,'Tillförd energi'!$B$1:$AS$566,MATCH(H$1,'Tillförd energi'!$B$1:$AQ$1,0),FALSE)</f>
        <v>0</v>
      </c>
      <c r="I286">
        <f>VLOOKUP($B286,'Tillförd energi'!$B$1:$AS$566,MATCH(I$1,'Tillförd energi'!$B$1:$AQ$1,0),FALSE)</f>
        <v>0</v>
      </c>
      <c r="J286">
        <f>VLOOKUP($B286,'Tillförd energi'!$B$1:$AS$566,MATCH(J$1,'Tillförd energi'!$B$1:$AQ$1,0),FALSE)</f>
        <v>0</v>
      </c>
      <c r="K286">
        <v>0</v>
      </c>
      <c r="L286">
        <f>VLOOKUP($B286,'Tillförd energi'!$B$1:$AS$566,MATCH(L$1,'Tillförd energi'!$B$1:$AQ$1,0),FALSE)</f>
        <v>0</v>
      </c>
      <c r="M286">
        <f>VLOOKUP($B286,'Tillförd energi'!$B$1:$AS$566,MATCH(M$1,'Tillförd energi'!$B$1:$AQ$1,0),FALSE)</f>
        <v>0</v>
      </c>
      <c r="N286">
        <f>VLOOKUP($B286,'Tillförd energi'!$B$1:$AS$566,MATCH(N$1,'Tillförd energi'!$B$1:$AQ$1,0),FALSE)</f>
        <v>2.87</v>
      </c>
      <c r="O286">
        <f>VLOOKUP($B286,'Tillförd energi'!$B$1:$AS$566,MATCH(O$1,'Tillförd energi'!$B$1:$AQ$1,0),FALSE)</f>
        <v>0</v>
      </c>
      <c r="P286">
        <f>VLOOKUP($B286,'Tillförd energi'!$B$1:$AS$566,MATCH(P$1,'Tillförd energi'!$B$1:$AQ$1,0),FALSE)</f>
        <v>6.71</v>
      </c>
      <c r="Q286">
        <f>VLOOKUP($B286,'Tillförd energi'!$B$1:$AS$566,MATCH(Q$1,'Tillförd energi'!$B$1:$AQ$1,0),FALSE)</f>
        <v>0</v>
      </c>
      <c r="R286">
        <f>VLOOKUP($B286,'Tillförd energi'!$B$1:$AS$566,MATCH(R$1,'Tillförd energi'!$B$1:$AQ$1,0),FALSE)</f>
        <v>0</v>
      </c>
      <c r="S286">
        <f>VLOOKUP($B286,'Tillförd energi'!$B$1:$AS$566,MATCH(S$1,'Tillförd energi'!$B$1:$AQ$1,0),FALSE)</f>
        <v>0</v>
      </c>
      <c r="T286">
        <f>VLOOKUP($B286,'Tillförd energi'!$B$1:$AS$566,MATCH(T$1,'Tillförd energi'!$B$1:$AQ$1,0),FALSE)</f>
        <v>0</v>
      </c>
      <c r="U286">
        <f>VLOOKUP($B286,'Tillförd energi'!$B$1:$AS$566,MATCH(U$1,'Tillförd energi'!$B$1:$AQ$1,0),FALSE)</f>
        <v>0</v>
      </c>
      <c r="V286">
        <f>VLOOKUP($B286,'Tillförd energi'!$B$1:$AS$566,MATCH(V$1,'Tillförd energi'!$B$1:$AQ$1,0),FALSE)</f>
        <v>0</v>
      </c>
      <c r="W286">
        <f>VLOOKUP($B286,'Tillförd energi'!$B$1:$AS$566,MATCH(W$1,'Tillförd energi'!$B$1:$AQ$1,0),FALSE)</f>
        <v>0</v>
      </c>
      <c r="X286">
        <f>VLOOKUP($B286,'Tillförd energi'!$B$1:$AS$566,MATCH(X$1,'Tillförd energi'!$B$1:$AQ$1,0),FALSE)</f>
        <v>0</v>
      </c>
      <c r="Y286">
        <f>VLOOKUP($B286,'Tillförd energi'!$B$1:$AS$566,MATCH(Y$1,'Tillförd energi'!$B$1:$AQ$1,0),FALSE)</f>
        <v>0</v>
      </c>
      <c r="Z286">
        <f>VLOOKUP($B286,'Tillförd energi'!$B$1:$AS$566,MATCH(Z$1,'Tillförd energi'!$B$1:$AQ$1,0),FALSE)</f>
        <v>0</v>
      </c>
      <c r="AA286">
        <f>VLOOKUP($B286,'Tillförd energi'!$B$1:$AS$566,MATCH(AA$1,'Tillförd energi'!$B$1:$AQ$1,0),FALSE)</f>
        <v>0</v>
      </c>
      <c r="AB286">
        <f>VLOOKUP($B286,'Tillförd energi'!$B$1:$AS$566,MATCH(AB$1,'Tillförd energi'!$B$1:$AQ$1,0),FALSE)</f>
        <v>0</v>
      </c>
      <c r="AC286">
        <f>VLOOKUP($B286,'Tillförd energi'!$B$1:$AS$566,MATCH(AC$1,'Tillförd energi'!$B$1:$AQ$1,0),FALSE)</f>
        <v>1.34</v>
      </c>
      <c r="AD286">
        <f>VLOOKUP($B286,'Tillförd energi'!$B$1:$AS$566,MATCH(AD$1,'Tillförd energi'!$B$1:$AQ$1,0),FALSE)</f>
        <v>0</v>
      </c>
      <c r="AE286">
        <f>VLOOKUP($B286,'Tillförd energi'!$B$1:$AS$566,MATCH(AE$1,'Tillförd energi'!$B$1:$AQ$1,0),FALSE)</f>
        <v>0</v>
      </c>
      <c r="AF286">
        <f>VLOOKUP($B286,'Tillförd energi'!$B$1:$AS$566,MATCH(AF$1,'Tillförd energi'!$B$1:$AQ$1,0),FALSE)</f>
        <v>0.22</v>
      </c>
      <c r="AG286">
        <f>IFERROR(VLOOKUP(B286,Miljö!$B$1:$S$476,9,FALSE)/1,0)</f>
        <v>0</v>
      </c>
      <c r="AI286">
        <f t="shared" si="32"/>
        <v>11.17</v>
      </c>
      <c r="AJ286">
        <f t="shared" si="33"/>
        <v>11.17</v>
      </c>
      <c r="AK286">
        <f>IF(ISERROR(1/VLOOKUP($B286,Leveranser!$B$1:$S$500,MATCH("såld värme (gwh)",Leveranser!$B$1:$S$1,0),FALSE)),"",VLOOKUP($B286,Leveranser!$B$1:$S$500,MATCH("såld värme (gwh)",Leveranser!$B$1:$S$1,0),FALSE))</f>
        <v>7.44</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37">
        <f t="shared" si="34"/>
        <v>0.66606982990152197</v>
      </c>
      <c r="AP286" t="str">
        <f>VLOOKUP($B286,Miljövärden!$B$1:$H$446,7,FALSE)</f>
        <v>Ja</v>
      </c>
      <c r="AQ286" t="str">
        <f>VLOOKUP($B286,Miljövärden!$B$1:$H$446,6,FALSE)</f>
        <v>Ja</v>
      </c>
      <c r="AU286">
        <f t="shared" si="35"/>
        <v>0.22</v>
      </c>
      <c r="AV286">
        <f t="shared" si="36"/>
        <v>0</v>
      </c>
      <c r="AW286">
        <f t="shared" si="37"/>
        <v>9.58</v>
      </c>
      <c r="AX286">
        <f t="shared" si="38"/>
        <v>0</v>
      </c>
      <c r="AZ286">
        <f t="shared" si="39"/>
        <v>9.58</v>
      </c>
    </row>
    <row r="287" spans="1:52" customFormat="1" x14ac:dyDescent="0.25">
      <c r="A287" s="2" t="s">
        <v>440</v>
      </c>
      <c r="B287" s="2" t="s">
        <v>444</v>
      </c>
      <c r="C287">
        <f>VLOOKUP($B287,'Tillförd energi'!$B$1:$AS$566,MATCH(C$1,'Tillförd energi'!$B$1:$AQ$1,0),FALSE)</f>
        <v>0</v>
      </c>
      <c r="D287">
        <f>VLOOKUP($B287,'Tillförd energi'!$B$1:$AS$566,MATCH(D$1,'Tillförd energi'!$B$1:$AQ$1,0),FALSE)</f>
        <v>0.99</v>
      </c>
      <c r="E287">
        <f>VLOOKUP($B287,'Tillförd energi'!$B$1:$AS$566,MATCH(E$1,'Tillförd energi'!$B$1:$AQ$1,0),FALSE)</f>
        <v>0</v>
      </c>
      <c r="F287">
        <f>VLOOKUP($B287,'Tillförd energi'!$B$1:$AS$566,MATCH(F$1,'Tillförd energi'!$B$1:$AQ$1,0),FALSE)</f>
        <v>0</v>
      </c>
      <c r="G287">
        <f>VLOOKUP($B287,'Tillförd energi'!$B$1:$AS$566,MATCH(G$1,'Tillförd energi'!$B$1:$AQ$1,0),FALSE)</f>
        <v>0</v>
      </c>
      <c r="H287">
        <f>VLOOKUP($B287,'Tillförd energi'!$B$1:$AS$566,MATCH(H$1,'Tillförd energi'!$B$1:$AQ$1,0),FALSE)</f>
        <v>0</v>
      </c>
      <c r="I287">
        <f>VLOOKUP($B287,'Tillförd energi'!$B$1:$AS$566,MATCH(I$1,'Tillförd energi'!$B$1:$AQ$1,0),FALSE)</f>
        <v>0</v>
      </c>
      <c r="J287">
        <f>VLOOKUP($B287,'Tillförd energi'!$B$1:$AS$566,MATCH(J$1,'Tillförd energi'!$B$1:$AQ$1,0),FALSE)</f>
        <v>0</v>
      </c>
      <c r="K287">
        <v>0</v>
      </c>
      <c r="L287">
        <f>VLOOKUP($B287,'Tillförd energi'!$B$1:$AS$566,MATCH(L$1,'Tillförd energi'!$B$1:$AQ$1,0),FALSE)</f>
        <v>0</v>
      </c>
      <c r="M287">
        <f>VLOOKUP($B287,'Tillförd energi'!$B$1:$AS$566,MATCH(M$1,'Tillförd energi'!$B$1:$AQ$1,0),FALSE)</f>
        <v>10.93</v>
      </c>
      <c r="N287">
        <f>VLOOKUP($B287,'Tillförd energi'!$B$1:$AS$566,MATCH(N$1,'Tillförd energi'!$B$1:$AQ$1,0),FALSE)</f>
        <v>2.19</v>
      </c>
      <c r="O287">
        <f>VLOOKUP($B287,'Tillförd energi'!$B$1:$AS$566,MATCH(O$1,'Tillförd energi'!$B$1:$AQ$1,0),FALSE)</f>
        <v>0</v>
      </c>
      <c r="P287">
        <f>VLOOKUP($B287,'Tillförd energi'!$B$1:$AS$566,MATCH(P$1,'Tillförd energi'!$B$1:$AQ$1,0),FALSE)</f>
        <v>30.61</v>
      </c>
      <c r="Q287">
        <f>VLOOKUP($B287,'Tillförd energi'!$B$1:$AS$566,MATCH(Q$1,'Tillförd energi'!$B$1:$AQ$1,0),FALSE)</f>
        <v>0</v>
      </c>
      <c r="R287">
        <f>VLOOKUP($B287,'Tillförd energi'!$B$1:$AS$566,MATCH(R$1,'Tillförd energi'!$B$1:$AQ$1,0),FALSE)</f>
        <v>0</v>
      </c>
      <c r="S287">
        <f>VLOOKUP($B287,'Tillförd energi'!$B$1:$AS$566,MATCH(S$1,'Tillförd energi'!$B$1:$AQ$1,0),FALSE)</f>
        <v>0</v>
      </c>
      <c r="T287">
        <f>VLOOKUP($B287,'Tillförd energi'!$B$1:$AS$566,MATCH(T$1,'Tillförd energi'!$B$1:$AQ$1,0),FALSE)</f>
        <v>0</v>
      </c>
      <c r="U287">
        <f>VLOOKUP($B287,'Tillförd energi'!$B$1:$AS$566,MATCH(U$1,'Tillförd energi'!$B$1:$AQ$1,0),FALSE)</f>
        <v>0</v>
      </c>
      <c r="V287">
        <f>VLOOKUP($B287,'Tillförd energi'!$B$1:$AS$566,MATCH(V$1,'Tillförd energi'!$B$1:$AQ$1,0),FALSE)</f>
        <v>0</v>
      </c>
      <c r="W287">
        <f>VLOOKUP($B287,'Tillförd energi'!$B$1:$AS$566,MATCH(W$1,'Tillförd energi'!$B$1:$AQ$1,0),FALSE)</f>
        <v>0</v>
      </c>
      <c r="X287">
        <f>VLOOKUP($B287,'Tillförd energi'!$B$1:$AS$566,MATCH(X$1,'Tillförd energi'!$B$1:$AQ$1,0),FALSE)</f>
        <v>0</v>
      </c>
      <c r="Y287">
        <f>VLOOKUP($B287,'Tillförd energi'!$B$1:$AS$566,MATCH(Y$1,'Tillförd energi'!$B$1:$AQ$1,0),FALSE)</f>
        <v>0</v>
      </c>
      <c r="Z287">
        <f>VLOOKUP($B287,'Tillförd energi'!$B$1:$AS$566,MATCH(Z$1,'Tillförd energi'!$B$1:$AQ$1,0),FALSE)</f>
        <v>0</v>
      </c>
      <c r="AA287">
        <f>VLOOKUP($B287,'Tillförd energi'!$B$1:$AS$566,MATCH(AA$1,'Tillförd energi'!$B$1:$AQ$1,0),FALSE)</f>
        <v>0</v>
      </c>
      <c r="AB287">
        <f>VLOOKUP($B287,'Tillförd energi'!$B$1:$AS$566,MATCH(AB$1,'Tillförd energi'!$B$1:$AQ$1,0),FALSE)</f>
        <v>0</v>
      </c>
      <c r="AC287">
        <f>VLOOKUP($B287,'Tillförd energi'!$B$1:$AS$566,MATCH(AC$1,'Tillförd energi'!$B$1:$AQ$1,0),FALSE)</f>
        <v>6.31</v>
      </c>
      <c r="AD287">
        <f>VLOOKUP($B287,'Tillförd energi'!$B$1:$AS$566,MATCH(AD$1,'Tillförd energi'!$B$1:$AQ$1,0),FALSE)</f>
        <v>0</v>
      </c>
      <c r="AE287">
        <f>VLOOKUP($B287,'Tillförd energi'!$B$1:$AS$566,MATCH(AE$1,'Tillförd energi'!$B$1:$AQ$1,0),FALSE)</f>
        <v>0</v>
      </c>
      <c r="AF287">
        <f>VLOOKUP($B287,'Tillförd energi'!$B$1:$AS$566,MATCH(AF$1,'Tillförd energi'!$B$1:$AQ$1,0),FALSE)</f>
        <v>0.98</v>
      </c>
      <c r="AG287">
        <f>IFERROR(VLOOKUP(B287,Miljö!$B$1:$S$476,9,FALSE)/1,0)</f>
        <v>0</v>
      </c>
      <c r="AI287">
        <f t="shared" si="32"/>
        <v>52.01</v>
      </c>
      <c r="AJ287">
        <f t="shared" si="33"/>
        <v>52.01</v>
      </c>
      <c r="AK287">
        <f>IF(ISERROR(1/VLOOKUP($B287,Leveranser!$B$1:$S$500,MATCH("såld värme (gwh)",Leveranser!$B$1:$S$1,0),FALSE)),"",VLOOKUP($B287,Leveranser!$B$1:$S$500,MATCH("såld värme (gwh)",Leveranser!$B$1:$S$1,0),FALSE))</f>
        <v>38.46</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37">
        <f t="shared" si="34"/>
        <v>0.73947317823495484</v>
      </c>
      <c r="AP287" t="str">
        <f>VLOOKUP($B287,Miljövärden!$B$1:$H$446,7,FALSE)</f>
        <v>Ja</v>
      </c>
      <c r="AQ287" t="str">
        <f>VLOOKUP($B287,Miljövärden!$B$1:$H$446,6,FALSE)</f>
        <v>Ja</v>
      </c>
      <c r="AU287">
        <f t="shared" si="35"/>
        <v>0.98</v>
      </c>
      <c r="AV287">
        <f t="shared" si="36"/>
        <v>0</v>
      </c>
      <c r="AW287">
        <f t="shared" si="37"/>
        <v>43.73</v>
      </c>
      <c r="AX287">
        <f t="shared" si="38"/>
        <v>0</v>
      </c>
      <c r="AZ287">
        <f t="shared" si="39"/>
        <v>43.73</v>
      </c>
    </row>
    <row r="288" spans="1:52" customFormat="1" x14ac:dyDescent="0.25">
      <c r="A288" s="2" t="s">
        <v>445</v>
      </c>
      <c r="B288" s="2" t="s">
        <v>446</v>
      </c>
      <c r="C288">
        <f>VLOOKUP($B288,'Tillförd energi'!$B$1:$AS$566,MATCH(C$1,'Tillförd energi'!$B$1:$AQ$1,0),FALSE)</f>
        <v>0</v>
      </c>
      <c r="D288">
        <f>VLOOKUP($B288,'Tillförd energi'!$B$1:$AS$566,MATCH(D$1,'Tillförd energi'!$B$1:$AQ$1,0),FALSE)</f>
        <v>4.7E-2</v>
      </c>
      <c r="E288">
        <f>VLOOKUP($B288,'Tillförd energi'!$B$1:$AS$566,MATCH(E$1,'Tillförd energi'!$B$1:$AQ$1,0),FALSE)</f>
        <v>0</v>
      </c>
      <c r="F288">
        <f>VLOOKUP($B288,'Tillförd energi'!$B$1:$AS$566,MATCH(F$1,'Tillförd energi'!$B$1:$AQ$1,0),FALSE)</f>
        <v>0</v>
      </c>
      <c r="G288">
        <f>VLOOKUP($B288,'Tillförd energi'!$B$1:$AS$566,MATCH(G$1,'Tillförd energi'!$B$1:$AQ$1,0),FALSE)</f>
        <v>3.6640000000000001</v>
      </c>
      <c r="H288">
        <f>VLOOKUP($B288,'Tillförd energi'!$B$1:$AS$566,MATCH(H$1,'Tillförd energi'!$B$1:$AQ$1,0),FALSE)</f>
        <v>0</v>
      </c>
      <c r="I288">
        <f>VLOOKUP($B288,'Tillförd energi'!$B$1:$AS$566,MATCH(I$1,'Tillförd energi'!$B$1:$AQ$1,0),FALSE)</f>
        <v>0</v>
      </c>
      <c r="J288">
        <f>VLOOKUP($B288,'Tillförd energi'!$B$1:$AS$566,MATCH(J$1,'Tillförd energi'!$B$1:$AQ$1,0),FALSE)</f>
        <v>0</v>
      </c>
      <c r="K288">
        <v>0</v>
      </c>
      <c r="L288">
        <f>VLOOKUP($B288,'Tillförd energi'!$B$1:$AS$566,MATCH(L$1,'Tillförd energi'!$B$1:$AQ$1,0),FALSE)</f>
        <v>0</v>
      </c>
      <c r="M288">
        <f>VLOOKUP($B288,'Tillförd energi'!$B$1:$AS$566,MATCH(M$1,'Tillförd energi'!$B$1:$AQ$1,0),FALSE)</f>
        <v>0</v>
      </c>
      <c r="N288">
        <f>VLOOKUP($B288,'Tillförd energi'!$B$1:$AS$566,MATCH(N$1,'Tillförd energi'!$B$1:$AQ$1,0),FALSE)</f>
        <v>0</v>
      </c>
      <c r="O288">
        <f>VLOOKUP($B288,'Tillförd energi'!$B$1:$AS$566,MATCH(O$1,'Tillförd energi'!$B$1:$AQ$1,0),FALSE)</f>
        <v>0</v>
      </c>
      <c r="P288">
        <f>VLOOKUP($B288,'Tillförd energi'!$B$1:$AS$566,MATCH(P$1,'Tillförd energi'!$B$1:$AQ$1,0),FALSE)</f>
        <v>0</v>
      </c>
      <c r="Q288">
        <f>VLOOKUP($B288,'Tillförd energi'!$B$1:$AS$566,MATCH(Q$1,'Tillförd energi'!$B$1:$AQ$1,0),FALSE)</f>
        <v>0</v>
      </c>
      <c r="R288">
        <f>VLOOKUP($B288,'Tillförd energi'!$B$1:$AS$566,MATCH(R$1,'Tillförd energi'!$B$1:$AQ$1,0),FALSE)</f>
        <v>0</v>
      </c>
      <c r="S288">
        <f>VLOOKUP($B288,'Tillförd energi'!$B$1:$AS$566,MATCH(S$1,'Tillförd energi'!$B$1:$AQ$1,0),FALSE)</f>
        <v>0</v>
      </c>
      <c r="T288">
        <f>VLOOKUP($B288,'Tillförd energi'!$B$1:$AS$566,MATCH(T$1,'Tillförd energi'!$B$1:$AQ$1,0),FALSE)</f>
        <v>0</v>
      </c>
      <c r="U288">
        <f>VLOOKUP($B288,'Tillförd energi'!$B$1:$AS$566,MATCH(U$1,'Tillförd energi'!$B$1:$AQ$1,0),FALSE)</f>
        <v>0</v>
      </c>
      <c r="V288">
        <f>VLOOKUP($B288,'Tillförd energi'!$B$1:$AS$566,MATCH(V$1,'Tillförd energi'!$B$1:$AQ$1,0),FALSE)</f>
        <v>0</v>
      </c>
      <c r="W288">
        <f>VLOOKUP($B288,'Tillförd energi'!$B$1:$AS$566,MATCH(W$1,'Tillförd energi'!$B$1:$AQ$1,0),FALSE)</f>
        <v>0</v>
      </c>
      <c r="X288">
        <f>VLOOKUP($B288,'Tillförd energi'!$B$1:$AS$566,MATCH(X$1,'Tillförd energi'!$B$1:$AQ$1,0),FALSE)</f>
        <v>0</v>
      </c>
      <c r="Y288">
        <f>VLOOKUP($B288,'Tillförd energi'!$B$1:$AS$566,MATCH(Y$1,'Tillförd energi'!$B$1:$AQ$1,0),FALSE)</f>
        <v>0</v>
      </c>
      <c r="Z288">
        <f>VLOOKUP($B288,'Tillförd energi'!$B$1:$AS$566,MATCH(Z$1,'Tillförd energi'!$B$1:$AQ$1,0),FALSE)</f>
        <v>0</v>
      </c>
      <c r="AA288">
        <f>VLOOKUP($B288,'Tillförd energi'!$B$1:$AS$566,MATCH(AA$1,'Tillförd energi'!$B$1:$AQ$1,0),FALSE)</f>
        <v>0</v>
      </c>
      <c r="AB288">
        <f>VLOOKUP($B288,'Tillförd energi'!$B$1:$AS$566,MATCH(AB$1,'Tillförd energi'!$B$1:$AQ$1,0),FALSE)</f>
        <v>0</v>
      </c>
      <c r="AC288">
        <f>VLOOKUP($B288,'Tillförd energi'!$B$1:$AS$566,MATCH(AC$1,'Tillförd energi'!$B$1:$AQ$1,0),FALSE)</f>
        <v>0</v>
      </c>
      <c r="AD288">
        <f>VLOOKUP($B288,'Tillförd energi'!$B$1:$AS$566,MATCH(AD$1,'Tillförd energi'!$B$1:$AQ$1,0),FALSE)</f>
        <v>84</v>
      </c>
      <c r="AE288">
        <f>VLOOKUP($B288,'Tillförd energi'!$B$1:$AS$566,MATCH(AE$1,'Tillförd energi'!$B$1:$AQ$1,0),FALSE)</f>
        <v>0</v>
      </c>
      <c r="AF288">
        <f>VLOOKUP($B288,'Tillförd energi'!$B$1:$AS$566,MATCH(AF$1,'Tillförd energi'!$B$1:$AQ$1,0),FALSE)</f>
        <v>1</v>
      </c>
      <c r="AG288">
        <f>IFERROR(VLOOKUP(B288,Miljö!$B$1:$S$476,9,FALSE)/1,0)</f>
        <v>0</v>
      </c>
      <c r="AI288">
        <f t="shared" si="32"/>
        <v>88.710999999999999</v>
      </c>
      <c r="AJ288">
        <f t="shared" si="33"/>
        <v>88.710999999999999</v>
      </c>
      <c r="AK288">
        <f>IF(ISERROR(1/VLOOKUP($B288,Leveranser!$B$1:$S$500,MATCH("såld värme (gwh)",Leveranser!$B$1:$S$1,0),FALSE)),"",VLOOKUP($B288,Leveranser!$B$1:$S$500,MATCH("såld värme (gwh)",Leveranser!$B$1:$S$1,0),FALSE))</f>
        <v>71</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37">
        <f t="shared" si="34"/>
        <v>0.80035170384732446</v>
      </c>
      <c r="AP288" t="str">
        <f>VLOOKUP($B288,Miljövärden!$B$1:$H$446,7,FALSE)</f>
        <v>Ja</v>
      </c>
      <c r="AQ288" t="str">
        <f>VLOOKUP($B288,Miljövärden!$B$1:$H$446,6,FALSE)</f>
        <v>Ja</v>
      </c>
      <c r="AU288">
        <f t="shared" si="35"/>
        <v>1</v>
      </c>
      <c r="AV288">
        <f t="shared" si="36"/>
        <v>0</v>
      </c>
      <c r="AW288">
        <f t="shared" si="37"/>
        <v>0</v>
      </c>
      <c r="AX288">
        <f t="shared" si="38"/>
        <v>0</v>
      </c>
      <c r="AZ288">
        <f t="shared" si="39"/>
        <v>0</v>
      </c>
    </row>
    <row r="289" spans="1:52" customFormat="1" x14ac:dyDescent="0.25">
      <c r="A289" s="2" t="s">
        <v>445</v>
      </c>
      <c r="B289" s="2" t="s">
        <v>447</v>
      </c>
      <c r="C289">
        <f>VLOOKUP($B289,'Tillförd energi'!$B$1:$AS$566,MATCH(C$1,'Tillförd energi'!$B$1:$AQ$1,0),FALSE)</f>
        <v>0</v>
      </c>
      <c r="D289">
        <f>VLOOKUP($B289,'Tillförd energi'!$B$1:$AS$566,MATCH(D$1,'Tillförd energi'!$B$1:$AQ$1,0),FALSE)</f>
        <v>0.11700000000000001</v>
      </c>
      <c r="E289">
        <f>VLOOKUP($B289,'Tillförd energi'!$B$1:$AS$566,MATCH(E$1,'Tillförd energi'!$B$1:$AQ$1,0),FALSE)</f>
        <v>0</v>
      </c>
      <c r="F289">
        <f>VLOOKUP($B289,'Tillförd energi'!$B$1:$AS$566,MATCH(F$1,'Tillförd energi'!$B$1:$AQ$1,0),FALSE)</f>
        <v>0</v>
      </c>
      <c r="G289">
        <f>VLOOKUP($B289,'Tillförd energi'!$B$1:$AS$566,MATCH(G$1,'Tillförd energi'!$B$1:$AQ$1,0),FALSE)</f>
        <v>0</v>
      </c>
      <c r="H289">
        <f>VLOOKUP($B289,'Tillförd energi'!$B$1:$AS$566,MATCH(H$1,'Tillförd energi'!$B$1:$AQ$1,0),FALSE)</f>
        <v>0</v>
      </c>
      <c r="I289">
        <f>VLOOKUP($B289,'Tillförd energi'!$B$1:$AS$566,MATCH(I$1,'Tillförd energi'!$B$1:$AQ$1,0),FALSE)</f>
        <v>0</v>
      </c>
      <c r="J289">
        <f>VLOOKUP($B289,'Tillförd energi'!$B$1:$AS$566,MATCH(J$1,'Tillförd energi'!$B$1:$AQ$1,0),FALSE)</f>
        <v>0</v>
      </c>
      <c r="K289">
        <v>0</v>
      </c>
      <c r="L289">
        <f>VLOOKUP($B289,'Tillförd energi'!$B$1:$AS$566,MATCH(L$1,'Tillförd energi'!$B$1:$AQ$1,0),FALSE)</f>
        <v>0</v>
      </c>
      <c r="M289">
        <f>VLOOKUP($B289,'Tillförd energi'!$B$1:$AS$566,MATCH(M$1,'Tillförd energi'!$B$1:$AQ$1,0),FALSE)</f>
        <v>0</v>
      </c>
      <c r="N289">
        <f>VLOOKUP($B289,'Tillförd energi'!$B$1:$AS$566,MATCH(N$1,'Tillförd energi'!$B$1:$AQ$1,0),FALSE)</f>
        <v>0</v>
      </c>
      <c r="O289">
        <f>VLOOKUP($B289,'Tillförd energi'!$B$1:$AS$566,MATCH(O$1,'Tillförd energi'!$B$1:$AQ$1,0),FALSE)</f>
        <v>0</v>
      </c>
      <c r="P289">
        <f>VLOOKUP($B289,'Tillförd energi'!$B$1:$AS$566,MATCH(P$1,'Tillförd energi'!$B$1:$AQ$1,0),FALSE)</f>
        <v>0</v>
      </c>
      <c r="Q289">
        <f>VLOOKUP($B289,'Tillförd energi'!$B$1:$AS$566,MATCH(Q$1,'Tillförd energi'!$B$1:$AQ$1,0),FALSE)</f>
        <v>0</v>
      </c>
      <c r="R289">
        <f>VLOOKUP($B289,'Tillförd energi'!$B$1:$AS$566,MATCH(R$1,'Tillförd energi'!$B$1:$AQ$1,0),FALSE)</f>
        <v>0</v>
      </c>
      <c r="S289">
        <f>VLOOKUP($B289,'Tillförd energi'!$B$1:$AS$566,MATCH(S$1,'Tillförd energi'!$B$1:$AQ$1,0),FALSE)</f>
        <v>0.68200000000000005</v>
      </c>
      <c r="T289">
        <f>VLOOKUP($B289,'Tillförd energi'!$B$1:$AS$566,MATCH(T$1,'Tillförd energi'!$B$1:$AQ$1,0),FALSE)</f>
        <v>0</v>
      </c>
      <c r="U289">
        <f>VLOOKUP($B289,'Tillförd energi'!$B$1:$AS$566,MATCH(U$1,'Tillförd energi'!$B$1:$AQ$1,0),FALSE)</f>
        <v>0</v>
      </c>
      <c r="V289">
        <f>VLOOKUP($B289,'Tillförd energi'!$B$1:$AS$566,MATCH(V$1,'Tillförd energi'!$B$1:$AQ$1,0),FALSE)</f>
        <v>0</v>
      </c>
      <c r="W289">
        <f>VLOOKUP($B289,'Tillförd energi'!$B$1:$AS$566,MATCH(W$1,'Tillförd energi'!$B$1:$AQ$1,0),FALSE)</f>
        <v>0</v>
      </c>
      <c r="X289">
        <f>VLOOKUP($B289,'Tillförd energi'!$B$1:$AS$566,MATCH(X$1,'Tillförd energi'!$B$1:$AQ$1,0),FALSE)</f>
        <v>0</v>
      </c>
      <c r="Y289">
        <f>VLOOKUP($B289,'Tillförd energi'!$B$1:$AS$566,MATCH(Y$1,'Tillförd energi'!$B$1:$AQ$1,0),FALSE)</f>
        <v>0</v>
      </c>
      <c r="Z289">
        <f>VLOOKUP($B289,'Tillförd energi'!$B$1:$AS$566,MATCH(Z$1,'Tillförd energi'!$B$1:$AQ$1,0),FALSE)</f>
        <v>0</v>
      </c>
      <c r="AA289">
        <f>VLOOKUP($B289,'Tillförd energi'!$B$1:$AS$566,MATCH(AA$1,'Tillförd energi'!$B$1:$AQ$1,0),FALSE)</f>
        <v>0</v>
      </c>
      <c r="AB289">
        <f>VLOOKUP($B289,'Tillförd energi'!$B$1:$AS$566,MATCH(AB$1,'Tillförd energi'!$B$1:$AQ$1,0),FALSE)</f>
        <v>0</v>
      </c>
      <c r="AC289">
        <f>VLOOKUP($B289,'Tillförd energi'!$B$1:$AS$566,MATCH(AC$1,'Tillförd energi'!$B$1:$AQ$1,0),FALSE)</f>
        <v>0</v>
      </c>
      <c r="AD289">
        <f>VLOOKUP($B289,'Tillförd energi'!$B$1:$AS$566,MATCH(AD$1,'Tillförd energi'!$B$1:$AQ$1,0),FALSE)</f>
        <v>0</v>
      </c>
      <c r="AE289">
        <f>VLOOKUP($B289,'Tillförd energi'!$B$1:$AS$566,MATCH(AE$1,'Tillförd energi'!$B$1:$AQ$1,0),FALSE)</f>
        <v>0</v>
      </c>
      <c r="AF289">
        <f>VLOOKUP($B289,'Tillförd energi'!$B$1:$AS$566,MATCH(AF$1,'Tillförd energi'!$B$1:$AQ$1,0),FALSE)</f>
        <v>4.3999999999999997E-2</v>
      </c>
      <c r="AG289">
        <f>IFERROR(VLOOKUP(B289,Miljö!$B$1:$S$476,9,FALSE)/1,0)</f>
        <v>0</v>
      </c>
      <c r="AI289">
        <f t="shared" si="32"/>
        <v>0.84300000000000008</v>
      </c>
      <c r="AJ289">
        <f t="shared" si="33"/>
        <v>0.84300000000000008</v>
      </c>
      <c r="AK289">
        <f>IF(ISERROR(1/VLOOKUP($B289,Leveranser!$B$1:$S$500,MATCH("såld värme (gwh)",Leveranser!$B$1:$S$1,0),FALSE)),"",VLOOKUP($B289,Leveranser!$B$1:$S$500,MATCH("såld värme (gwh)",Leveranser!$B$1:$S$1,0),FALSE))</f>
        <v>0.84299999999999997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37">
        <f t="shared" si="34"/>
        <v>0.99999999999999989</v>
      </c>
      <c r="AP289" t="str">
        <f>VLOOKUP($B289,Miljövärden!$B$1:$H$446,7,FALSE)</f>
        <v>Ja</v>
      </c>
      <c r="AQ289" t="str">
        <f>VLOOKUP($B289,Miljövärden!$B$1:$H$446,6,FALSE)</f>
        <v>Ja</v>
      </c>
      <c r="AU289">
        <f t="shared" si="35"/>
        <v>4.3999999999999997E-2</v>
      </c>
      <c r="AV289">
        <f t="shared" si="36"/>
        <v>0</v>
      </c>
      <c r="AW289">
        <f t="shared" si="37"/>
        <v>0</v>
      </c>
      <c r="AX289">
        <f t="shared" si="38"/>
        <v>0.68200000000000005</v>
      </c>
      <c r="AZ289">
        <f t="shared" si="39"/>
        <v>0.68200000000000005</v>
      </c>
    </row>
    <row r="290" spans="1:52" customFormat="1" x14ac:dyDescent="0.25">
      <c r="A290" s="2" t="s">
        <v>448</v>
      </c>
      <c r="B290" s="2" t="s">
        <v>449</v>
      </c>
      <c r="C290">
        <f>VLOOKUP($B290,'Tillförd energi'!$B$1:$AS$566,MATCH(C$1,'Tillförd energi'!$B$1:$AQ$1,0),FALSE)</f>
        <v>0</v>
      </c>
      <c r="D290">
        <f>VLOOKUP($B290,'Tillförd energi'!$B$1:$AS$566,MATCH(D$1,'Tillförd energi'!$B$1:$AQ$1,0),FALSE)</f>
        <v>4.0909399999999998</v>
      </c>
      <c r="E290">
        <f>VLOOKUP($B290,'Tillförd energi'!$B$1:$AS$566,MATCH(E$1,'Tillförd energi'!$B$1:$AQ$1,0),FALSE)</f>
        <v>0</v>
      </c>
      <c r="F290">
        <f>VLOOKUP($B290,'Tillförd energi'!$B$1:$AS$566,MATCH(F$1,'Tillförd energi'!$B$1:$AQ$1,0),FALSE)</f>
        <v>0</v>
      </c>
      <c r="G290">
        <f>VLOOKUP($B290,'Tillförd energi'!$B$1:$AS$566,MATCH(G$1,'Tillförd energi'!$B$1:$AQ$1,0),FALSE)</f>
        <v>0</v>
      </c>
      <c r="H290">
        <f>VLOOKUP($B290,'Tillförd energi'!$B$1:$AS$566,MATCH(H$1,'Tillförd energi'!$B$1:$AQ$1,0),FALSE)</f>
        <v>0</v>
      </c>
      <c r="I290">
        <f>VLOOKUP($B290,'Tillförd energi'!$B$1:$AS$566,MATCH(I$1,'Tillförd energi'!$B$1:$AQ$1,0),FALSE)</f>
        <v>9.7071299999999994</v>
      </c>
      <c r="J290">
        <f>VLOOKUP($B290,'Tillförd energi'!$B$1:$AS$566,MATCH(J$1,'Tillförd energi'!$B$1:$AQ$1,0),FALSE)</f>
        <v>0</v>
      </c>
      <c r="K290">
        <v>0</v>
      </c>
      <c r="L290">
        <f>VLOOKUP($B290,'Tillförd energi'!$B$1:$AS$566,MATCH(L$1,'Tillförd energi'!$B$1:$AQ$1,0),FALSE)</f>
        <v>113.791</v>
      </c>
      <c r="M290">
        <f>VLOOKUP($B290,'Tillförd energi'!$B$1:$AS$566,MATCH(M$1,'Tillförd energi'!$B$1:$AQ$1,0),FALSE)</f>
        <v>1.92432</v>
      </c>
      <c r="N290">
        <f>VLOOKUP($B290,'Tillförd energi'!$B$1:$AS$566,MATCH(N$1,'Tillförd energi'!$B$1:$AQ$1,0),FALSE)</f>
        <v>4.4900799999999998</v>
      </c>
      <c r="O290">
        <f>VLOOKUP($B290,'Tillförd energi'!$B$1:$AS$566,MATCH(O$1,'Tillförd energi'!$B$1:$AQ$1,0),FALSE)</f>
        <v>0</v>
      </c>
      <c r="P290">
        <f>VLOOKUP($B290,'Tillförd energi'!$B$1:$AS$566,MATCH(P$1,'Tillförd energi'!$B$1:$AQ$1,0),FALSE)</f>
        <v>0</v>
      </c>
      <c r="Q290">
        <f>VLOOKUP($B290,'Tillförd energi'!$B$1:$AS$566,MATCH(Q$1,'Tillförd energi'!$B$1:$AQ$1,0),FALSE)</f>
        <v>10.193199999999999</v>
      </c>
      <c r="R290">
        <f>VLOOKUP($B290,'Tillförd energi'!$B$1:$AS$566,MATCH(R$1,'Tillförd energi'!$B$1:$AQ$1,0),FALSE)</f>
        <v>11.33</v>
      </c>
      <c r="S290">
        <f>VLOOKUP($B290,'Tillförd energi'!$B$1:$AS$566,MATCH(S$1,'Tillförd energi'!$B$1:$AQ$1,0),FALSE)</f>
        <v>0</v>
      </c>
      <c r="T290">
        <f>VLOOKUP($B290,'Tillförd energi'!$B$1:$AS$566,MATCH(T$1,'Tillförd energi'!$B$1:$AQ$1,0),FALSE)</f>
        <v>0</v>
      </c>
      <c r="U290">
        <f>VLOOKUP($B290,'Tillförd energi'!$B$1:$AS$566,MATCH(U$1,'Tillförd energi'!$B$1:$AQ$1,0),FALSE)</f>
        <v>0</v>
      </c>
      <c r="V290">
        <f>VLOOKUP($B290,'Tillförd energi'!$B$1:$AS$566,MATCH(V$1,'Tillförd energi'!$B$1:$AQ$1,0),FALSE)</f>
        <v>0</v>
      </c>
      <c r="W290">
        <f>VLOOKUP($B290,'Tillförd energi'!$B$1:$AS$566,MATCH(W$1,'Tillförd energi'!$B$1:$AQ$1,0),FALSE)</f>
        <v>0</v>
      </c>
      <c r="X290">
        <f>VLOOKUP($B290,'Tillförd energi'!$B$1:$AS$566,MATCH(X$1,'Tillförd energi'!$B$1:$AQ$1,0),FALSE)</f>
        <v>0</v>
      </c>
      <c r="Y290">
        <f>VLOOKUP($B290,'Tillförd energi'!$B$1:$AS$566,MATCH(Y$1,'Tillförd energi'!$B$1:$AQ$1,0),FALSE)</f>
        <v>0</v>
      </c>
      <c r="Z290">
        <f>VLOOKUP($B290,'Tillförd energi'!$B$1:$AS$566,MATCH(Z$1,'Tillförd energi'!$B$1:$AQ$1,0),FALSE)</f>
        <v>0</v>
      </c>
      <c r="AA290">
        <f>VLOOKUP($B290,'Tillförd energi'!$B$1:$AS$566,MATCH(AA$1,'Tillförd energi'!$B$1:$AQ$1,0),FALSE)</f>
        <v>0</v>
      </c>
      <c r="AB290">
        <f>VLOOKUP($B290,'Tillförd energi'!$B$1:$AS$566,MATCH(AB$1,'Tillförd energi'!$B$1:$AQ$1,0),FALSE)</f>
        <v>0</v>
      </c>
      <c r="AC290">
        <f>VLOOKUP($B290,'Tillförd energi'!$B$1:$AS$566,MATCH(AC$1,'Tillförd energi'!$B$1:$AQ$1,0),FALSE)</f>
        <v>24.8</v>
      </c>
      <c r="AD290">
        <f>VLOOKUP($B290,'Tillförd energi'!$B$1:$AS$566,MATCH(AD$1,'Tillförd energi'!$B$1:$AQ$1,0),FALSE)</f>
        <v>0</v>
      </c>
      <c r="AE290">
        <f>VLOOKUP($B290,'Tillförd energi'!$B$1:$AS$566,MATCH(AE$1,'Tillförd energi'!$B$1:$AQ$1,0),FALSE)</f>
        <v>0</v>
      </c>
      <c r="AF290">
        <f>VLOOKUP($B290,'Tillförd energi'!$B$1:$AS$566,MATCH(AF$1,'Tillförd energi'!$B$1:$AQ$1,0),FALSE)</f>
        <v>3.9613299999999998</v>
      </c>
      <c r="AG290">
        <f>IFERROR(VLOOKUP(B290,Miljö!$B$1:$S$476,9,FALSE)/1,0)</f>
        <v>0</v>
      </c>
      <c r="AI290">
        <f t="shared" si="32"/>
        <v>184.28800000000001</v>
      </c>
      <c r="AJ290">
        <f t="shared" si="33"/>
        <v>184.28800000000001</v>
      </c>
      <c r="AK290">
        <f>IF(ISERROR(1/VLOOKUP($B290,Leveranser!$B$1:$S$500,MATCH("såld värme (gwh)",Leveranser!$B$1:$S$1,0),FALSE)),"",VLOOKUP($B290,Leveranser!$B$1:$S$500,MATCH("såld värme (gwh)",Leveranser!$B$1:$S$1,0),FALSE))</f>
        <v>120.9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37">
        <f t="shared" si="34"/>
        <v>0.65603837471783299</v>
      </c>
      <c r="AP290" t="str">
        <f>VLOOKUP($B290,Miljövärden!$B$1:$H$446,7,FALSE)</f>
        <v>Ja</v>
      </c>
      <c r="AQ290" t="str">
        <f>VLOOKUP($B290,Miljövärden!$B$1:$H$446,6,FALSE)</f>
        <v>Ja</v>
      </c>
      <c r="AU290">
        <f t="shared" si="35"/>
        <v>3.9613299999999998</v>
      </c>
      <c r="AV290">
        <f t="shared" si="36"/>
        <v>0</v>
      </c>
      <c r="AW290">
        <f t="shared" si="37"/>
        <v>16.607599999999998</v>
      </c>
      <c r="AX290">
        <f t="shared" si="38"/>
        <v>11.33</v>
      </c>
      <c r="AZ290">
        <f t="shared" si="39"/>
        <v>141.7286</v>
      </c>
    </row>
    <row r="291" spans="1:52" customFormat="1" x14ac:dyDescent="0.25">
      <c r="A291" s="2" t="s">
        <v>450</v>
      </c>
      <c r="B291" s="2" t="s">
        <v>451</v>
      </c>
      <c r="C291">
        <f>VLOOKUP($B291,'Tillförd energi'!$B$1:$AS$566,MATCH(C$1,'Tillförd energi'!$B$1:$AQ$1,0),FALSE)</f>
        <v>0</v>
      </c>
      <c r="D291">
        <f>VLOOKUP($B291,'Tillförd energi'!$B$1:$AS$566,MATCH(D$1,'Tillförd energi'!$B$1:$AQ$1,0),FALSE)</f>
        <v>0</v>
      </c>
      <c r="E291">
        <f>VLOOKUP($B291,'Tillförd energi'!$B$1:$AS$566,MATCH(E$1,'Tillförd energi'!$B$1:$AQ$1,0),FALSE)</f>
        <v>0</v>
      </c>
      <c r="F291">
        <f>VLOOKUP($B291,'Tillförd energi'!$B$1:$AS$566,MATCH(F$1,'Tillförd energi'!$B$1:$AQ$1,0),FALSE)</f>
        <v>3.2770000000000001</v>
      </c>
      <c r="G291">
        <f>VLOOKUP($B291,'Tillförd energi'!$B$1:$AS$566,MATCH(G$1,'Tillförd energi'!$B$1:$AQ$1,0),FALSE)</f>
        <v>0</v>
      </c>
      <c r="H291">
        <f>VLOOKUP($B291,'Tillförd energi'!$B$1:$AS$566,MATCH(H$1,'Tillförd energi'!$B$1:$AQ$1,0),FALSE)</f>
        <v>0</v>
      </c>
      <c r="I291">
        <f>VLOOKUP($B291,'Tillförd energi'!$B$1:$AS$566,MATCH(I$1,'Tillförd energi'!$B$1:$AQ$1,0),FALSE)</f>
        <v>0</v>
      </c>
      <c r="J291">
        <f>VLOOKUP($B291,'Tillförd energi'!$B$1:$AS$566,MATCH(J$1,'Tillförd energi'!$B$1:$AQ$1,0),FALSE)</f>
        <v>0</v>
      </c>
      <c r="K291">
        <v>0</v>
      </c>
      <c r="L291">
        <f>VLOOKUP($B291,'Tillförd energi'!$B$1:$AS$566,MATCH(L$1,'Tillförd energi'!$B$1:$AQ$1,0),FALSE)</f>
        <v>0</v>
      </c>
      <c r="M291">
        <f>VLOOKUP($B291,'Tillförd energi'!$B$1:$AS$566,MATCH(M$1,'Tillförd energi'!$B$1:$AQ$1,0),FALSE)</f>
        <v>0</v>
      </c>
      <c r="N291">
        <f>VLOOKUP($B291,'Tillförd energi'!$B$1:$AS$566,MATCH(N$1,'Tillförd energi'!$B$1:$AQ$1,0),FALSE)</f>
        <v>0</v>
      </c>
      <c r="O291">
        <f>VLOOKUP($B291,'Tillförd energi'!$B$1:$AS$566,MATCH(O$1,'Tillförd energi'!$B$1:$AQ$1,0),FALSE)</f>
        <v>22.831</v>
      </c>
      <c r="P291">
        <f>VLOOKUP($B291,'Tillförd energi'!$B$1:$AS$566,MATCH(P$1,'Tillförd energi'!$B$1:$AQ$1,0),FALSE)</f>
        <v>0</v>
      </c>
      <c r="Q291">
        <f>VLOOKUP($B291,'Tillförd energi'!$B$1:$AS$566,MATCH(Q$1,'Tillförd energi'!$B$1:$AQ$1,0),FALSE)</f>
        <v>0</v>
      </c>
      <c r="R291">
        <f>VLOOKUP($B291,'Tillförd energi'!$B$1:$AS$566,MATCH(R$1,'Tillförd energi'!$B$1:$AQ$1,0),FALSE)</f>
        <v>0</v>
      </c>
      <c r="S291">
        <f>VLOOKUP($B291,'Tillförd energi'!$B$1:$AS$566,MATCH(S$1,'Tillförd energi'!$B$1:$AQ$1,0),FALSE)</f>
        <v>0</v>
      </c>
      <c r="T291">
        <f>VLOOKUP($B291,'Tillförd energi'!$B$1:$AS$566,MATCH(T$1,'Tillförd energi'!$B$1:$AQ$1,0),FALSE)</f>
        <v>0</v>
      </c>
      <c r="U291">
        <f>VLOOKUP($B291,'Tillförd energi'!$B$1:$AS$566,MATCH(U$1,'Tillförd energi'!$B$1:$AQ$1,0),FALSE)</f>
        <v>0</v>
      </c>
      <c r="V291">
        <f>VLOOKUP($B291,'Tillförd energi'!$B$1:$AS$566,MATCH(V$1,'Tillförd energi'!$B$1:$AQ$1,0),FALSE)</f>
        <v>0</v>
      </c>
      <c r="W291">
        <f>VLOOKUP($B291,'Tillförd energi'!$B$1:$AS$566,MATCH(W$1,'Tillförd energi'!$B$1:$AQ$1,0),FALSE)</f>
        <v>0</v>
      </c>
      <c r="X291">
        <f>VLOOKUP($B291,'Tillförd energi'!$B$1:$AS$566,MATCH(X$1,'Tillförd energi'!$B$1:$AQ$1,0),FALSE)</f>
        <v>0</v>
      </c>
      <c r="Y291">
        <f>VLOOKUP($B291,'Tillförd energi'!$B$1:$AS$566,MATCH(Y$1,'Tillförd energi'!$B$1:$AQ$1,0),FALSE)</f>
        <v>0</v>
      </c>
      <c r="Z291">
        <f>VLOOKUP($B291,'Tillförd energi'!$B$1:$AS$566,MATCH(Z$1,'Tillförd energi'!$B$1:$AQ$1,0),FALSE)</f>
        <v>0</v>
      </c>
      <c r="AA291">
        <f>VLOOKUP($B291,'Tillförd energi'!$B$1:$AS$566,MATCH(AA$1,'Tillförd energi'!$B$1:$AQ$1,0),FALSE)</f>
        <v>0</v>
      </c>
      <c r="AB291">
        <f>VLOOKUP($B291,'Tillförd energi'!$B$1:$AS$566,MATCH(AB$1,'Tillförd energi'!$B$1:$AQ$1,0),FALSE)</f>
        <v>0</v>
      </c>
      <c r="AC291">
        <f>VLOOKUP($B291,'Tillförd energi'!$B$1:$AS$566,MATCH(AC$1,'Tillförd energi'!$B$1:$AQ$1,0),FALSE)</f>
        <v>3.512</v>
      </c>
      <c r="AD291">
        <f>VLOOKUP($B291,'Tillförd energi'!$B$1:$AS$566,MATCH(AD$1,'Tillförd energi'!$B$1:$AQ$1,0),FALSE)</f>
        <v>0</v>
      </c>
      <c r="AE291">
        <f>VLOOKUP($B291,'Tillförd energi'!$B$1:$AS$566,MATCH(AE$1,'Tillförd energi'!$B$1:$AQ$1,0),FALSE)</f>
        <v>0</v>
      </c>
      <c r="AF291">
        <f>VLOOKUP($B291,'Tillförd energi'!$B$1:$AS$566,MATCH(AF$1,'Tillförd energi'!$B$1:$AQ$1,0),FALSE)</f>
        <v>0.6</v>
      </c>
      <c r="AG291">
        <f>IFERROR(VLOOKUP(B291,Miljö!$B$1:$S$476,9,FALSE)/1,0)</f>
        <v>0</v>
      </c>
      <c r="AI291">
        <f t="shared" si="32"/>
        <v>30.220000000000002</v>
      </c>
      <c r="AJ291">
        <f t="shared" si="33"/>
        <v>30.220000000000002</v>
      </c>
      <c r="AK291">
        <f>IF(ISERROR(1/VLOOKUP($B291,Leveranser!$B$1:$S$500,MATCH("såld värme (gwh)",Leveranser!$B$1:$S$1,0),FALSE)),"",VLOOKUP($B291,Leveranser!$B$1:$S$500,MATCH("såld värme (gwh)",Leveranser!$B$1:$S$1,0),FALSE))</f>
        <v>21.366</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37">
        <f t="shared" si="34"/>
        <v>0.70701522170747844</v>
      </c>
      <c r="AP291" t="str">
        <f>VLOOKUP($B291,Miljövärden!$B$1:$H$446,7,FALSE)</f>
        <v>Ja</v>
      </c>
      <c r="AQ291" t="str">
        <f>VLOOKUP($B291,Miljövärden!$B$1:$H$446,6,FALSE)</f>
        <v>Ja</v>
      </c>
      <c r="AU291">
        <f t="shared" si="35"/>
        <v>0.6</v>
      </c>
      <c r="AV291">
        <f t="shared" si="36"/>
        <v>0</v>
      </c>
      <c r="AW291">
        <f t="shared" si="37"/>
        <v>22.831</v>
      </c>
      <c r="AX291">
        <f t="shared" si="38"/>
        <v>0</v>
      </c>
      <c r="AZ291">
        <f t="shared" si="39"/>
        <v>22.831</v>
      </c>
    </row>
    <row r="292" spans="1:52" customFormat="1" x14ac:dyDescent="0.25">
      <c r="A292" s="2" t="s">
        <v>450</v>
      </c>
      <c r="B292" s="2" t="s">
        <v>452</v>
      </c>
      <c r="C292">
        <f>VLOOKUP($B292,'Tillförd energi'!$B$1:$AS$566,MATCH(C$1,'Tillförd energi'!$B$1:$AQ$1,0),FALSE)</f>
        <v>0</v>
      </c>
      <c r="D292">
        <f>VLOOKUP($B292,'Tillförd energi'!$B$1:$AS$566,MATCH(D$1,'Tillförd energi'!$B$1:$AQ$1,0),FALSE)</f>
        <v>0.55800000000000005</v>
      </c>
      <c r="E292">
        <f>VLOOKUP($B292,'Tillförd energi'!$B$1:$AS$566,MATCH(E$1,'Tillförd energi'!$B$1:$AQ$1,0),FALSE)</f>
        <v>0</v>
      </c>
      <c r="F292">
        <f>VLOOKUP($B292,'Tillförd energi'!$B$1:$AS$566,MATCH(F$1,'Tillförd energi'!$B$1:$AQ$1,0),FALSE)</f>
        <v>0</v>
      </c>
      <c r="G292">
        <f>VLOOKUP($B292,'Tillförd energi'!$B$1:$AS$566,MATCH(G$1,'Tillförd energi'!$B$1:$AQ$1,0),FALSE)</f>
        <v>0</v>
      </c>
      <c r="H292">
        <f>VLOOKUP($B292,'Tillförd energi'!$B$1:$AS$566,MATCH(H$1,'Tillförd energi'!$B$1:$AQ$1,0),FALSE)</f>
        <v>0</v>
      </c>
      <c r="I292">
        <f>VLOOKUP($B292,'Tillförd energi'!$B$1:$AS$566,MATCH(I$1,'Tillförd energi'!$B$1:$AQ$1,0),FALSE)</f>
        <v>0</v>
      </c>
      <c r="J292">
        <f>VLOOKUP($B292,'Tillförd energi'!$B$1:$AS$566,MATCH(J$1,'Tillförd energi'!$B$1:$AQ$1,0),FALSE)</f>
        <v>0</v>
      </c>
      <c r="K292">
        <v>0</v>
      </c>
      <c r="L292">
        <f>VLOOKUP($B292,'Tillförd energi'!$B$1:$AS$566,MATCH(L$1,'Tillförd energi'!$B$1:$AQ$1,0),FALSE)</f>
        <v>2</v>
      </c>
      <c r="M292">
        <f>VLOOKUP($B292,'Tillförd energi'!$B$1:$AS$566,MATCH(M$1,'Tillförd energi'!$B$1:$AQ$1,0),FALSE)</f>
        <v>0</v>
      </c>
      <c r="N292">
        <f>VLOOKUP($B292,'Tillförd energi'!$B$1:$AS$566,MATCH(N$1,'Tillförd energi'!$B$1:$AQ$1,0),FALSE)</f>
        <v>0</v>
      </c>
      <c r="O292">
        <f>VLOOKUP($B292,'Tillförd energi'!$B$1:$AS$566,MATCH(O$1,'Tillförd energi'!$B$1:$AQ$1,0),FALSE)</f>
        <v>2.7</v>
      </c>
      <c r="P292">
        <f>VLOOKUP($B292,'Tillförd energi'!$B$1:$AS$566,MATCH(P$1,'Tillförd energi'!$B$1:$AQ$1,0),FALSE)</f>
        <v>12.851000000000001</v>
      </c>
      <c r="Q292">
        <f>VLOOKUP($B292,'Tillförd energi'!$B$1:$AS$566,MATCH(Q$1,'Tillförd energi'!$B$1:$AQ$1,0),FALSE)</f>
        <v>0</v>
      </c>
      <c r="R292">
        <f>VLOOKUP($B292,'Tillförd energi'!$B$1:$AS$566,MATCH(R$1,'Tillförd energi'!$B$1:$AQ$1,0),FALSE)</f>
        <v>0</v>
      </c>
      <c r="S292">
        <f>VLOOKUP($B292,'Tillförd energi'!$B$1:$AS$566,MATCH(S$1,'Tillförd energi'!$B$1:$AQ$1,0),FALSE)</f>
        <v>0</v>
      </c>
      <c r="T292">
        <f>VLOOKUP($B292,'Tillförd energi'!$B$1:$AS$566,MATCH(T$1,'Tillförd energi'!$B$1:$AQ$1,0),FALSE)</f>
        <v>0</v>
      </c>
      <c r="U292">
        <f>VLOOKUP($B292,'Tillförd energi'!$B$1:$AS$566,MATCH(U$1,'Tillförd energi'!$B$1:$AQ$1,0),FALSE)</f>
        <v>0</v>
      </c>
      <c r="V292">
        <f>VLOOKUP($B292,'Tillförd energi'!$B$1:$AS$566,MATCH(V$1,'Tillförd energi'!$B$1:$AQ$1,0),FALSE)</f>
        <v>1.9</v>
      </c>
      <c r="W292">
        <f>VLOOKUP($B292,'Tillförd energi'!$B$1:$AS$566,MATCH(W$1,'Tillförd energi'!$B$1:$AQ$1,0),FALSE)</f>
        <v>0</v>
      </c>
      <c r="X292">
        <f>VLOOKUP($B292,'Tillförd energi'!$B$1:$AS$566,MATCH(X$1,'Tillförd energi'!$B$1:$AQ$1,0),FALSE)</f>
        <v>0</v>
      </c>
      <c r="Y292">
        <f>VLOOKUP($B292,'Tillförd energi'!$B$1:$AS$566,MATCH(Y$1,'Tillförd energi'!$B$1:$AQ$1,0),FALSE)</f>
        <v>0</v>
      </c>
      <c r="Z292">
        <f>VLOOKUP($B292,'Tillförd energi'!$B$1:$AS$566,MATCH(Z$1,'Tillförd energi'!$B$1:$AQ$1,0),FALSE)</f>
        <v>0</v>
      </c>
      <c r="AA292">
        <f>VLOOKUP($B292,'Tillförd energi'!$B$1:$AS$566,MATCH(AA$1,'Tillförd energi'!$B$1:$AQ$1,0),FALSE)</f>
        <v>0</v>
      </c>
      <c r="AB292">
        <f>VLOOKUP($B292,'Tillförd energi'!$B$1:$AS$566,MATCH(AB$1,'Tillförd energi'!$B$1:$AQ$1,0),FALSE)</f>
        <v>0</v>
      </c>
      <c r="AC292">
        <f>VLOOKUP($B292,'Tillförd energi'!$B$1:$AS$566,MATCH(AC$1,'Tillförd energi'!$B$1:$AQ$1,0),FALSE)</f>
        <v>2.41</v>
      </c>
      <c r="AD292">
        <f>VLOOKUP($B292,'Tillförd energi'!$B$1:$AS$566,MATCH(AD$1,'Tillförd energi'!$B$1:$AQ$1,0),FALSE)</f>
        <v>0</v>
      </c>
      <c r="AE292">
        <f>VLOOKUP($B292,'Tillförd energi'!$B$1:$AS$566,MATCH(AE$1,'Tillförd energi'!$B$1:$AQ$1,0),FALSE)</f>
        <v>0</v>
      </c>
      <c r="AF292">
        <f>VLOOKUP($B292,'Tillförd energi'!$B$1:$AS$566,MATCH(AF$1,'Tillförd energi'!$B$1:$AQ$1,0),FALSE)</f>
        <v>0.7</v>
      </c>
      <c r="AG292">
        <f>IFERROR(VLOOKUP(B292,Miljö!$B$1:$S$476,9,FALSE)/1,0)</f>
        <v>0</v>
      </c>
      <c r="AI292">
        <f t="shared" si="32"/>
        <v>23.119</v>
      </c>
      <c r="AJ292">
        <f t="shared" si="33"/>
        <v>23.119</v>
      </c>
      <c r="AK292">
        <f>IF(ISERROR(1/VLOOKUP($B292,Leveranser!$B$1:$S$500,MATCH("såld värme (gwh)",Leveranser!$B$1:$S$1,0),FALSE)),"",VLOOKUP($B292,Leveranser!$B$1:$S$500,MATCH("såld värme (gwh)",Leveranser!$B$1:$S$1,0),FALSE))</f>
        <v>14.74</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37">
        <f t="shared" si="34"/>
        <v>0.6375708291881137</v>
      </c>
      <c r="AP292" t="str">
        <f>VLOOKUP($B292,Miljövärden!$B$1:$H$446,7,FALSE)</f>
        <v>Ja</v>
      </c>
      <c r="AQ292" t="str">
        <f>VLOOKUP($B292,Miljövärden!$B$1:$H$446,6,FALSE)</f>
        <v>Ja</v>
      </c>
      <c r="AU292">
        <f t="shared" si="35"/>
        <v>0.7</v>
      </c>
      <c r="AV292">
        <f t="shared" si="36"/>
        <v>0</v>
      </c>
      <c r="AW292">
        <f t="shared" si="37"/>
        <v>15.551000000000002</v>
      </c>
      <c r="AX292">
        <f t="shared" si="38"/>
        <v>0</v>
      </c>
      <c r="AZ292">
        <f t="shared" si="39"/>
        <v>19.451000000000001</v>
      </c>
    </row>
    <row r="293" spans="1:52" customFormat="1" x14ac:dyDescent="0.25">
      <c r="A293" s="2" t="s">
        <v>450</v>
      </c>
      <c r="B293" s="2" t="s">
        <v>453</v>
      </c>
      <c r="C293">
        <f>VLOOKUP($B293,'Tillförd energi'!$B$1:$AS$566,MATCH(C$1,'Tillförd energi'!$B$1:$AQ$1,0),FALSE)</f>
        <v>0</v>
      </c>
      <c r="D293">
        <f>VLOOKUP($B293,'Tillförd energi'!$B$1:$AS$566,MATCH(D$1,'Tillförd energi'!$B$1:$AQ$1,0),FALSE)</f>
        <v>1.2290000000000001</v>
      </c>
      <c r="E293">
        <f>VLOOKUP($B293,'Tillförd energi'!$B$1:$AS$566,MATCH(E$1,'Tillförd energi'!$B$1:$AQ$1,0),FALSE)</f>
        <v>0</v>
      </c>
      <c r="F293">
        <f>VLOOKUP($B293,'Tillförd energi'!$B$1:$AS$566,MATCH(F$1,'Tillförd energi'!$B$1:$AQ$1,0),FALSE)</f>
        <v>0.6</v>
      </c>
      <c r="G293">
        <f>VLOOKUP($B293,'Tillförd energi'!$B$1:$AS$566,MATCH(G$1,'Tillförd energi'!$B$1:$AQ$1,0),FALSE)</f>
        <v>0</v>
      </c>
      <c r="H293">
        <f>VLOOKUP($B293,'Tillförd energi'!$B$1:$AS$566,MATCH(H$1,'Tillförd energi'!$B$1:$AQ$1,0),FALSE)</f>
        <v>0</v>
      </c>
      <c r="I293">
        <f>VLOOKUP($B293,'Tillförd energi'!$B$1:$AS$566,MATCH(I$1,'Tillförd energi'!$B$1:$AQ$1,0),FALSE)</f>
        <v>293.08499999999998</v>
      </c>
      <c r="J293">
        <f>VLOOKUP($B293,'Tillförd energi'!$B$1:$AS$566,MATCH(J$1,'Tillförd energi'!$B$1:$AQ$1,0),FALSE)</f>
        <v>0</v>
      </c>
      <c r="K293">
        <v>0</v>
      </c>
      <c r="L293">
        <f>VLOOKUP($B293,'Tillförd energi'!$B$1:$AS$566,MATCH(L$1,'Tillförd energi'!$B$1:$AQ$1,0),FALSE)</f>
        <v>0</v>
      </c>
      <c r="M293">
        <f>VLOOKUP($B293,'Tillförd energi'!$B$1:$AS$566,MATCH(M$1,'Tillförd energi'!$B$1:$AQ$1,0),FALSE)</f>
        <v>0</v>
      </c>
      <c r="N293">
        <f>VLOOKUP($B293,'Tillförd energi'!$B$1:$AS$566,MATCH(N$1,'Tillförd energi'!$B$1:$AQ$1,0),FALSE)</f>
        <v>0</v>
      </c>
      <c r="O293">
        <f>VLOOKUP($B293,'Tillförd energi'!$B$1:$AS$566,MATCH(O$1,'Tillförd energi'!$B$1:$AQ$1,0),FALSE)</f>
        <v>0</v>
      </c>
      <c r="P293">
        <f>VLOOKUP($B293,'Tillförd energi'!$B$1:$AS$566,MATCH(P$1,'Tillförd energi'!$B$1:$AQ$1,0),FALSE)</f>
        <v>0</v>
      </c>
      <c r="Q293">
        <f>VLOOKUP($B293,'Tillförd energi'!$B$1:$AS$566,MATCH(Q$1,'Tillförd energi'!$B$1:$AQ$1,0),FALSE)</f>
        <v>13.8185</v>
      </c>
      <c r="R293">
        <f>VLOOKUP($B293,'Tillförd energi'!$B$1:$AS$566,MATCH(R$1,'Tillförd energi'!$B$1:$AQ$1,0),FALSE)</f>
        <v>51.243499999999997</v>
      </c>
      <c r="S293">
        <f>VLOOKUP($B293,'Tillförd energi'!$B$1:$AS$566,MATCH(S$1,'Tillförd energi'!$B$1:$AQ$1,0),FALSE)</f>
        <v>0</v>
      </c>
      <c r="T293">
        <f>VLOOKUP($B293,'Tillförd energi'!$B$1:$AS$566,MATCH(T$1,'Tillförd energi'!$B$1:$AQ$1,0),FALSE)</f>
        <v>0</v>
      </c>
      <c r="U293">
        <f>VLOOKUP($B293,'Tillförd energi'!$B$1:$AS$566,MATCH(U$1,'Tillförd energi'!$B$1:$AQ$1,0),FALSE)</f>
        <v>0</v>
      </c>
      <c r="V293">
        <f>VLOOKUP($B293,'Tillförd energi'!$B$1:$AS$566,MATCH(V$1,'Tillförd energi'!$B$1:$AQ$1,0),FALSE)</f>
        <v>6.9279999999999999</v>
      </c>
      <c r="W293">
        <f>VLOOKUP($B293,'Tillförd energi'!$B$1:$AS$566,MATCH(W$1,'Tillförd energi'!$B$1:$AQ$1,0),FALSE)</f>
        <v>0</v>
      </c>
      <c r="X293">
        <f>VLOOKUP($B293,'Tillförd energi'!$B$1:$AS$566,MATCH(X$1,'Tillförd energi'!$B$1:$AQ$1,0),FALSE)</f>
        <v>0</v>
      </c>
      <c r="Y293">
        <f>VLOOKUP($B293,'Tillförd energi'!$B$1:$AS$566,MATCH(Y$1,'Tillförd energi'!$B$1:$AQ$1,0),FALSE)</f>
        <v>0</v>
      </c>
      <c r="Z293">
        <f>VLOOKUP($B293,'Tillförd energi'!$B$1:$AS$566,MATCH(Z$1,'Tillförd energi'!$B$1:$AQ$1,0),FALSE)</f>
        <v>0.72399999999999998</v>
      </c>
      <c r="AA293">
        <f>VLOOKUP($B293,'Tillförd energi'!$B$1:$AS$566,MATCH(AA$1,'Tillförd energi'!$B$1:$AQ$1,0),FALSE)</f>
        <v>0</v>
      </c>
      <c r="AB293">
        <f>VLOOKUP($B293,'Tillförd energi'!$B$1:$AS$566,MATCH(AB$1,'Tillförd energi'!$B$1:$AQ$1,0),FALSE)</f>
        <v>0</v>
      </c>
      <c r="AC293">
        <f>VLOOKUP($B293,'Tillförd energi'!$B$1:$AS$566,MATCH(AC$1,'Tillförd energi'!$B$1:$AQ$1,0),FALSE)</f>
        <v>46.24</v>
      </c>
      <c r="AD293">
        <f>VLOOKUP($B293,'Tillförd energi'!$B$1:$AS$566,MATCH(AD$1,'Tillförd energi'!$B$1:$AQ$1,0),FALSE)</f>
        <v>180.262</v>
      </c>
      <c r="AE293">
        <f>VLOOKUP($B293,'Tillförd energi'!$B$1:$AS$566,MATCH(AE$1,'Tillförd energi'!$B$1:$AQ$1,0),FALSE)</f>
        <v>0</v>
      </c>
      <c r="AF293">
        <f>VLOOKUP($B293,'Tillförd energi'!$B$1:$AS$566,MATCH(AF$1,'Tillförd energi'!$B$1:$AQ$1,0),FALSE)</f>
        <v>17.244700000000002</v>
      </c>
      <c r="AG293">
        <f>IFERROR(VLOOKUP(B293,Miljö!$B$1:$S$476,9,FALSE)/1,0)</f>
        <v>0</v>
      </c>
      <c r="AI293">
        <f t="shared" si="32"/>
        <v>611.37469999999985</v>
      </c>
      <c r="AJ293">
        <f t="shared" si="33"/>
        <v>611.37469999999985</v>
      </c>
      <c r="AK293">
        <f>IF(ISERROR(1/VLOOKUP($B293,Leveranser!$B$1:$S$500,MATCH("såld värme (gwh)",Leveranser!$B$1:$S$1,0),FALSE)),"",VLOOKUP($B293,Leveranser!$B$1:$S$500,MATCH("såld värme (gwh)",Leveranser!$B$1:$S$1,0),FALSE))</f>
        <v>512</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37">
        <f t="shared" si="34"/>
        <v>0.83745696378996404</v>
      </c>
      <c r="AP293" t="str">
        <f>VLOOKUP($B293,Miljövärden!$B$1:$H$446,7,FALSE)</f>
        <v>Ja</v>
      </c>
      <c r="AQ293" t="str">
        <f>VLOOKUP($B293,Miljövärden!$B$1:$H$446,6,FALSE)</f>
        <v>Ja</v>
      </c>
      <c r="AU293">
        <f t="shared" si="35"/>
        <v>17.968700000000002</v>
      </c>
      <c r="AV293">
        <f t="shared" si="36"/>
        <v>0</v>
      </c>
      <c r="AW293">
        <f t="shared" si="37"/>
        <v>13.8185</v>
      </c>
      <c r="AX293">
        <f t="shared" si="38"/>
        <v>51.243499999999997</v>
      </c>
      <c r="AZ293">
        <f t="shared" si="39"/>
        <v>71.989999999999995</v>
      </c>
    </row>
    <row r="294" spans="1:52" customFormat="1" x14ac:dyDescent="0.25">
      <c r="A294" s="2" t="s">
        <v>450</v>
      </c>
      <c r="B294" s="2" t="s">
        <v>454</v>
      </c>
      <c r="C294">
        <f>VLOOKUP($B294,'Tillförd energi'!$B$1:$AS$566,MATCH(C$1,'Tillförd energi'!$B$1:$AQ$1,0),FALSE)</f>
        <v>0</v>
      </c>
      <c r="D294">
        <f>VLOOKUP($B294,'Tillförd energi'!$B$1:$AS$566,MATCH(D$1,'Tillförd energi'!$B$1:$AQ$1,0),FALSE)</f>
        <v>0.20899999999999999</v>
      </c>
      <c r="E294">
        <f>VLOOKUP($B294,'Tillförd energi'!$B$1:$AS$566,MATCH(E$1,'Tillförd energi'!$B$1:$AQ$1,0),FALSE)</f>
        <v>0</v>
      </c>
      <c r="F294">
        <f>VLOOKUP($B294,'Tillförd energi'!$B$1:$AS$566,MATCH(F$1,'Tillförd energi'!$B$1:$AQ$1,0),FALSE)</f>
        <v>0</v>
      </c>
      <c r="G294">
        <f>VLOOKUP($B294,'Tillförd energi'!$B$1:$AS$566,MATCH(G$1,'Tillförd energi'!$B$1:$AQ$1,0),FALSE)</f>
        <v>0</v>
      </c>
      <c r="H294">
        <f>VLOOKUP($B294,'Tillförd energi'!$B$1:$AS$566,MATCH(H$1,'Tillförd energi'!$B$1:$AQ$1,0),FALSE)</f>
        <v>0</v>
      </c>
      <c r="I294">
        <f>VLOOKUP($B294,'Tillförd energi'!$B$1:$AS$566,MATCH(I$1,'Tillförd energi'!$B$1:$AQ$1,0),FALSE)</f>
        <v>76.492999999999995</v>
      </c>
      <c r="J294">
        <f>VLOOKUP($B294,'Tillförd energi'!$B$1:$AS$566,MATCH(J$1,'Tillförd energi'!$B$1:$AQ$1,0),FALSE)</f>
        <v>0</v>
      </c>
      <c r="K294">
        <v>0</v>
      </c>
      <c r="L294">
        <f>VLOOKUP($B294,'Tillförd energi'!$B$1:$AS$566,MATCH(L$1,'Tillförd energi'!$B$1:$AQ$1,0),FALSE)</f>
        <v>0</v>
      </c>
      <c r="M294">
        <f>VLOOKUP($B294,'Tillförd energi'!$B$1:$AS$566,MATCH(M$1,'Tillförd energi'!$B$1:$AQ$1,0),FALSE)</f>
        <v>0</v>
      </c>
      <c r="N294">
        <f>VLOOKUP($B294,'Tillförd energi'!$B$1:$AS$566,MATCH(N$1,'Tillförd energi'!$B$1:$AQ$1,0),FALSE)</f>
        <v>0</v>
      </c>
      <c r="O294">
        <f>VLOOKUP($B294,'Tillförd energi'!$B$1:$AS$566,MATCH(O$1,'Tillförd energi'!$B$1:$AQ$1,0),FALSE)</f>
        <v>0</v>
      </c>
      <c r="P294">
        <f>VLOOKUP($B294,'Tillförd energi'!$B$1:$AS$566,MATCH(P$1,'Tillförd energi'!$B$1:$AQ$1,0),FALSE)</f>
        <v>0</v>
      </c>
      <c r="Q294">
        <f>VLOOKUP($B294,'Tillförd energi'!$B$1:$AS$566,MATCH(Q$1,'Tillförd energi'!$B$1:$AQ$1,0),FALSE)</f>
        <v>3.4990000000000001</v>
      </c>
      <c r="R294">
        <f>VLOOKUP($B294,'Tillförd energi'!$B$1:$AS$566,MATCH(R$1,'Tillförd energi'!$B$1:$AQ$1,0),FALSE)</f>
        <v>0</v>
      </c>
      <c r="S294">
        <f>VLOOKUP($B294,'Tillförd energi'!$B$1:$AS$566,MATCH(S$1,'Tillförd energi'!$B$1:$AQ$1,0),FALSE)</f>
        <v>0</v>
      </c>
      <c r="T294">
        <f>VLOOKUP($B294,'Tillförd energi'!$B$1:$AS$566,MATCH(T$1,'Tillförd energi'!$B$1:$AQ$1,0),FALSE)</f>
        <v>0</v>
      </c>
      <c r="U294">
        <f>VLOOKUP($B294,'Tillförd energi'!$B$1:$AS$566,MATCH(U$1,'Tillförd energi'!$B$1:$AQ$1,0),FALSE)</f>
        <v>0</v>
      </c>
      <c r="V294">
        <f>VLOOKUP($B294,'Tillförd energi'!$B$1:$AS$566,MATCH(V$1,'Tillförd energi'!$B$1:$AQ$1,0),FALSE)</f>
        <v>0</v>
      </c>
      <c r="W294">
        <f>VLOOKUP($B294,'Tillförd energi'!$B$1:$AS$566,MATCH(W$1,'Tillförd energi'!$B$1:$AQ$1,0),FALSE)</f>
        <v>0</v>
      </c>
      <c r="X294">
        <f>VLOOKUP($B294,'Tillförd energi'!$B$1:$AS$566,MATCH(X$1,'Tillförd energi'!$B$1:$AQ$1,0),FALSE)</f>
        <v>0</v>
      </c>
      <c r="Y294">
        <f>VLOOKUP($B294,'Tillförd energi'!$B$1:$AS$566,MATCH(Y$1,'Tillförd energi'!$B$1:$AQ$1,0),FALSE)</f>
        <v>0</v>
      </c>
      <c r="Z294">
        <f>VLOOKUP($B294,'Tillförd energi'!$B$1:$AS$566,MATCH(Z$1,'Tillförd energi'!$B$1:$AQ$1,0),FALSE)</f>
        <v>39.475000000000001</v>
      </c>
      <c r="AA294">
        <f>VLOOKUP($B294,'Tillförd energi'!$B$1:$AS$566,MATCH(AA$1,'Tillförd energi'!$B$1:$AQ$1,0),FALSE)</f>
        <v>0</v>
      </c>
      <c r="AB294">
        <f>VLOOKUP($B294,'Tillförd energi'!$B$1:$AS$566,MATCH(AB$1,'Tillförd energi'!$B$1:$AQ$1,0),FALSE)</f>
        <v>0</v>
      </c>
      <c r="AC294">
        <f>VLOOKUP($B294,'Tillförd energi'!$B$1:$AS$566,MATCH(AC$1,'Tillförd energi'!$B$1:$AQ$1,0),FALSE)</f>
        <v>0</v>
      </c>
      <c r="AD294">
        <f>VLOOKUP($B294,'Tillförd energi'!$B$1:$AS$566,MATCH(AD$1,'Tillförd energi'!$B$1:$AQ$1,0),FALSE)</f>
        <v>0</v>
      </c>
      <c r="AE294">
        <f>VLOOKUP($B294,'Tillförd energi'!$B$1:$AS$566,MATCH(AE$1,'Tillförd energi'!$B$1:$AQ$1,0),FALSE)</f>
        <v>0</v>
      </c>
      <c r="AF294">
        <f>VLOOKUP($B294,'Tillförd energi'!$B$1:$AS$566,MATCH(AF$1,'Tillförd energi'!$B$1:$AQ$1,0),FALSE)</f>
        <v>3</v>
      </c>
      <c r="AG294">
        <f>IFERROR(VLOOKUP(B294,Miljö!$B$1:$S$476,9,FALSE)/1,0)</f>
        <v>0</v>
      </c>
      <c r="AI294">
        <f t="shared" si="32"/>
        <v>122.67599999999999</v>
      </c>
      <c r="AJ294">
        <f t="shared" si="33"/>
        <v>122.67599999999999</v>
      </c>
      <c r="AK294">
        <f>IF(ISERROR(1/VLOOKUP($B294,Leveranser!$B$1:$S$500,MATCH("såld värme (gwh)",Leveranser!$B$1:$S$1,0),FALSE)),"",VLOOKUP($B294,Leveranser!$B$1:$S$500,MATCH("såld värme (gwh)",Leveranser!$B$1:$S$1,0),FALSE))</f>
        <v>101.971</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37">
        <f t="shared" si="34"/>
        <v>0.83122208092862515</v>
      </c>
      <c r="AP294" t="str">
        <f>VLOOKUP($B294,Miljövärden!$B$1:$H$446,7,FALSE)</f>
        <v>Ja</v>
      </c>
      <c r="AQ294" t="str">
        <f>VLOOKUP($B294,Miljövärden!$B$1:$H$446,6,FALSE)</f>
        <v>Ja</v>
      </c>
      <c r="AU294">
        <f t="shared" si="35"/>
        <v>42.475000000000001</v>
      </c>
      <c r="AV294">
        <f t="shared" si="36"/>
        <v>0</v>
      </c>
      <c r="AW294">
        <f t="shared" si="37"/>
        <v>3.4990000000000001</v>
      </c>
      <c r="AX294">
        <f t="shared" si="38"/>
        <v>0</v>
      </c>
      <c r="AZ294">
        <f t="shared" si="39"/>
        <v>3.4990000000000001</v>
      </c>
    </row>
    <row r="295" spans="1:52" customFormat="1" x14ac:dyDescent="0.25">
      <c r="A295" s="2" t="s">
        <v>450</v>
      </c>
      <c r="B295" s="2" t="s">
        <v>455</v>
      </c>
      <c r="C295">
        <f>VLOOKUP($B295,'Tillförd energi'!$B$1:$AS$566,MATCH(C$1,'Tillförd energi'!$B$1:$AQ$1,0),FALSE)</f>
        <v>0</v>
      </c>
      <c r="D295">
        <f>VLOOKUP($B295,'Tillförd energi'!$B$1:$AS$566,MATCH(D$1,'Tillförd energi'!$B$1:$AQ$1,0),FALSE)</f>
        <v>0.20399999999999999</v>
      </c>
      <c r="E295">
        <f>VLOOKUP($B295,'Tillförd energi'!$B$1:$AS$566,MATCH(E$1,'Tillförd energi'!$B$1:$AQ$1,0),FALSE)</f>
        <v>0</v>
      </c>
      <c r="F295">
        <f>VLOOKUP($B295,'Tillförd energi'!$B$1:$AS$566,MATCH(F$1,'Tillförd energi'!$B$1:$AQ$1,0),FALSE)</f>
        <v>0</v>
      </c>
      <c r="G295">
        <f>VLOOKUP($B295,'Tillförd energi'!$B$1:$AS$566,MATCH(G$1,'Tillförd energi'!$B$1:$AQ$1,0),FALSE)</f>
        <v>0</v>
      </c>
      <c r="H295">
        <f>VLOOKUP($B295,'Tillförd energi'!$B$1:$AS$566,MATCH(H$1,'Tillförd energi'!$B$1:$AQ$1,0),FALSE)</f>
        <v>0</v>
      </c>
      <c r="I295">
        <f>VLOOKUP($B295,'Tillförd energi'!$B$1:$AS$566,MATCH(I$1,'Tillförd energi'!$B$1:$AQ$1,0),FALSE)</f>
        <v>0</v>
      </c>
      <c r="J295">
        <f>VLOOKUP($B295,'Tillförd energi'!$B$1:$AS$566,MATCH(J$1,'Tillförd energi'!$B$1:$AQ$1,0),FALSE)</f>
        <v>0</v>
      </c>
      <c r="K295">
        <v>0</v>
      </c>
      <c r="L295">
        <f>VLOOKUP($B295,'Tillförd energi'!$B$1:$AS$566,MATCH(L$1,'Tillförd energi'!$B$1:$AQ$1,0),FALSE)</f>
        <v>0</v>
      </c>
      <c r="M295">
        <f>VLOOKUP($B295,'Tillförd energi'!$B$1:$AS$566,MATCH(M$1,'Tillförd energi'!$B$1:$AQ$1,0),FALSE)</f>
        <v>0</v>
      </c>
      <c r="N295">
        <f>VLOOKUP($B295,'Tillförd energi'!$B$1:$AS$566,MATCH(N$1,'Tillförd energi'!$B$1:$AQ$1,0),FALSE)</f>
        <v>0</v>
      </c>
      <c r="O295">
        <f>VLOOKUP($B295,'Tillförd energi'!$B$1:$AS$566,MATCH(O$1,'Tillförd energi'!$B$1:$AQ$1,0),FALSE)</f>
        <v>0</v>
      </c>
      <c r="P295">
        <f>VLOOKUP($B295,'Tillförd energi'!$B$1:$AS$566,MATCH(P$1,'Tillförd energi'!$B$1:$AQ$1,0),FALSE)</f>
        <v>0</v>
      </c>
      <c r="Q295">
        <f>VLOOKUP($B295,'Tillförd energi'!$B$1:$AS$566,MATCH(Q$1,'Tillförd energi'!$B$1:$AQ$1,0),FALSE)</f>
        <v>0</v>
      </c>
      <c r="R295">
        <f>VLOOKUP($B295,'Tillförd energi'!$B$1:$AS$566,MATCH(R$1,'Tillförd energi'!$B$1:$AQ$1,0),FALSE)</f>
        <v>7.0529999999999999</v>
      </c>
      <c r="S295">
        <f>VLOOKUP($B295,'Tillförd energi'!$B$1:$AS$566,MATCH(S$1,'Tillförd energi'!$B$1:$AQ$1,0),FALSE)</f>
        <v>0</v>
      </c>
      <c r="T295">
        <f>VLOOKUP($B295,'Tillförd energi'!$B$1:$AS$566,MATCH(T$1,'Tillförd energi'!$B$1:$AQ$1,0),FALSE)</f>
        <v>0</v>
      </c>
      <c r="U295">
        <f>VLOOKUP($B295,'Tillförd energi'!$B$1:$AS$566,MATCH(U$1,'Tillförd energi'!$B$1:$AQ$1,0),FALSE)</f>
        <v>0</v>
      </c>
      <c r="V295">
        <f>VLOOKUP($B295,'Tillförd energi'!$B$1:$AS$566,MATCH(V$1,'Tillförd energi'!$B$1:$AQ$1,0),FALSE)</f>
        <v>0</v>
      </c>
      <c r="W295">
        <f>VLOOKUP($B295,'Tillförd energi'!$B$1:$AS$566,MATCH(W$1,'Tillförd energi'!$B$1:$AQ$1,0),FALSE)</f>
        <v>0</v>
      </c>
      <c r="X295">
        <f>VLOOKUP($B295,'Tillförd energi'!$B$1:$AS$566,MATCH(X$1,'Tillförd energi'!$B$1:$AQ$1,0),FALSE)</f>
        <v>0</v>
      </c>
      <c r="Y295">
        <f>VLOOKUP($B295,'Tillförd energi'!$B$1:$AS$566,MATCH(Y$1,'Tillförd energi'!$B$1:$AQ$1,0),FALSE)</f>
        <v>0</v>
      </c>
      <c r="Z295">
        <f>VLOOKUP($B295,'Tillförd energi'!$B$1:$AS$566,MATCH(Z$1,'Tillförd energi'!$B$1:$AQ$1,0),FALSE)</f>
        <v>0</v>
      </c>
      <c r="AA295">
        <f>VLOOKUP($B295,'Tillförd energi'!$B$1:$AS$566,MATCH(AA$1,'Tillförd energi'!$B$1:$AQ$1,0),FALSE)</f>
        <v>0</v>
      </c>
      <c r="AB295">
        <f>VLOOKUP($B295,'Tillförd energi'!$B$1:$AS$566,MATCH(AB$1,'Tillförd energi'!$B$1:$AQ$1,0),FALSE)</f>
        <v>0</v>
      </c>
      <c r="AC295">
        <f>VLOOKUP($B295,'Tillförd energi'!$B$1:$AS$566,MATCH(AC$1,'Tillförd energi'!$B$1:$AQ$1,0),FALSE)</f>
        <v>0</v>
      </c>
      <c r="AD295">
        <f>VLOOKUP($B295,'Tillförd energi'!$B$1:$AS$566,MATCH(AD$1,'Tillförd energi'!$B$1:$AQ$1,0),FALSE)</f>
        <v>0</v>
      </c>
      <c r="AE295">
        <f>VLOOKUP($B295,'Tillförd energi'!$B$1:$AS$566,MATCH(AE$1,'Tillförd energi'!$B$1:$AQ$1,0),FALSE)</f>
        <v>0</v>
      </c>
      <c r="AF295">
        <f>VLOOKUP($B295,'Tillförd energi'!$B$1:$AS$566,MATCH(AF$1,'Tillförd energi'!$B$1:$AQ$1,0),FALSE)</f>
        <v>0.1</v>
      </c>
      <c r="AG295">
        <f>IFERROR(VLOOKUP(B295,Miljö!$B$1:$S$476,9,FALSE)/1,0)</f>
        <v>0</v>
      </c>
      <c r="AI295">
        <f t="shared" si="32"/>
        <v>7.3569999999999993</v>
      </c>
      <c r="AJ295">
        <f t="shared" si="33"/>
        <v>7.3569999999999993</v>
      </c>
      <c r="AK295">
        <f>IF(ISERROR(1/VLOOKUP($B295,Leveranser!$B$1:$S$500,MATCH("såld värme (gwh)",Leveranser!$B$1:$S$1,0),FALSE)),"",VLOOKUP($B295,Leveranser!$B$1:$S$500,MATCH("såld värme (gwh)",Leveranser!$B$1:$S$1,0),FALSE))</f>
        <v>6.1219999999999999</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37">
        <f t="shared" si="34"/>
        <v>0.83213266277015097</v>
      </c>
      <c r="AP295" t="str">
        <f>VLOOKUP($B295,Miljövärden!$B$1:$H$446,7,FALSE)</f>
        <v>Ja</v>
      </c>
      <c r="AQ295" t="str">
        <f>VLOOKUP($B295,Miljövärden!$B$1:$H$446,6,FALSE)</f>
        <v>Ja</v>
      </c>
      <c r="AU295">
        <f t="shared" si="35"/>
        <v>0.1</v>
      </c>
      <c r="AV295">
        <f t="shared" si="36"/>
        <v>0</v>
      </c>
      <c r="AW295">
        <f t="shared" si="37"/>
        <v>0</v>
      </c>
      <c r="AX295">
        <f t="shared" si="38"/>
        <v>7.0529999999999999</v>
      </c>
      <c r="AZ295">
        <f t="shared" si="39"/>
        <v>7.0529999999999999</v>
      </c>
    </row>
    <row r="296" spans="1:52" customFormat="1" x14ac:dyDescent="0.25">
      <c r="A296" s="2" t="s">
        <v>461</v>
      </c>
      <c r="B296" s="2" t="s">
        <v>462</v>
      </c>
      <c r="C296">
        <f>VLOOKUP($B296,'Tillförd energi'!$B$1:$AS$566,MATCH(C$1,'Tillförd energi'!$B$1:$AQ$1,0),FALSE)</f>
        <v>0</v>
      </c>
      <c r="D296">
        <f>VLOOKUP($B296,'Tillförd energi'!$B$1:$AS$566,MATCH(D$1,'Tillförd energi'!$B$1:$AQ$1,0),FALSE)</f>
        <v>0</v>
      </c>
      <c r="E296">
        <f>VLOOKUP($B296,'Tillförd energi'!$B$1:$AS$566,MATCH(E$1,'Tillförd energi'!$B$1:$AQ$1,0),FALSE)</f>
        <v>0</v>
      </c>
      <c r="F296">
        <f>VLOOKUP($B296,'Tillförd energi'!$B$1:$AS$566,MATCH(F$1,'Tillförd energi'!$B$1:$AQ$1,0),FALSE)</f>
        <v>0</v>
      </c>
      <c r="G296">
        <f>VLOOKUP($B296,'Tillförd energi'!$B$1:$AS$566,MATCH(G$1,'Tillförd energi'!$B$1:$AQ$1,0),FALSE)</f>
        <v>0</v>
      </c>
      <c r="H296">
        <f>VLOOKUP($B296,'Tillförd energi'!$B$1:$AS$566,MATCH(H$1,'Tillförd energi'!$B$1:$AQ$1,0),FALSE)</f>
        <v>0</v>
      </c>
      <c r="I296">
        <f>VLOOKUP($B296,'Tillförd energi'!$B$1:$AS$566,MATCH(I$1,'Tillförd energi'!$B$1:$AQ$1,0),FALSE)</f>
        <v>0</v>
      </c>
      <c r="J296">
        <f>VLOOKUP($B296,'Tillförd energi'!$B$1:$AS$566,MATCH(J$1,'Tillförd energi'!$B$1:$AQ$1,0),FALSE)</f>
        <v>0</v>
      </c>
      <c r="K296">
        <v>0</v>
      </c>
      <c r="L296">
        <f>VLOOKUP($B296,'Tillförd energi'!$B$1:$AS$566,MATCH(L$1,'Tillförd energi'!$B$1:$AQ$1,0),FALSE)</f>
        <v>0</v>
      </c>
      <c r="M296">
        <f>VLOOKUP($B296,'Tillförd energi'!$B$1:$AS$566,MATCH(M$1,'Tillförd energi'!$B$1:$AQ$1,0),FALSE)</f>
        <v>0</v>
      </c>
      <c r="N296">
        <f>VLOOKUP($B296,'Tillförd energi'!$B$1:$AS$566,MATCH(N$1,'Tillförd energi'!$B$1:$AQ$1,0),FALSE)</f>
        <v>0</v>
      </c>
      <c r="O296">
        <f>VLOOKUP($B296,'Tillförd energi'!$B$1:$AS$566,MATCH(O$1,'Tillförd energi'!$B$1:$AQ$1,0),FALSE)</f>
        <v>0</v>
      </c>
      <c r="P296">
        <f>VLOOKUP($B296,'Tillförd energi'!$B$1:$AS$566,MATCH(P$1,'Tillförd energi'!$B$1:$AQ$1,0),FALSE)</f>
        <v>0</v>
      </c>
      <c r="Q296">
        <f>VLOOKUP($B296,'Tillförd energi'!$B$1:$AS$566,MATCH(Q$1,'Tillförd energi'!$B$1:$AQ$1,0),FALSE)</f>
        <v>0</v>
      </c>
      <c r="R296">
        <f>VLOOKUP($B296,'Tillförd energi'!$B$1:$AS$566,MATCH(R$1,'Tillförd energi'!$B$1:$AQ$1,0),FALSE)</f>
        <v>0</v>
      </c>
      <c r="S296">
        <f>VLOOKUP($B296,'Tillförd energi'!$B$1:$AS$566,MATCH(S$1,'Tillförd energi'!$B$1:$AQ$1,0),FALSE)</f>
        <v>0</v>
      </c>
      <c r="T296">
        <f>VLOOKUP($B296,'Tillförd energi'!$B$1:$AS$566,MATCH(T$1,'Tillförd energi'!$B$1:$AQ$1,0),FALSE)</f>
        <v>0</v>
      </c>
      <c r="U296">
        <f>VLOOKUP($B296,'Tillförd energi'!$B$1:$AS$566,MATCH(U$1,'Tillförd energi'!$B$1:$AQ$1,0),FALSE)</f>
        <v>0</v>
      </c>
      <c r="V296">
        <f>VLOOKUP($B296,'Tillförd energi'!$B$1:$AS$566,MATCH(V$1,'Tillförd energi'!$B$1:$AQ$1,0),FALSE)</f>
        <v>0</v>
      </c>
      <c r="W296">
        <f>VLOOKUP($B296,'Tillförd energi'!$B$1:$AS$566,MATCH(W$1,'Tillförd energi'!$B$1:$AQ$1,0),FALSE)</f>
        <v>0</v>
      </c>
      <c r="X296">
        <f>VLOOKUP($B296,'Tillförd energi'!$B$1:$AS$566,MATCH(X$1,'Tillförd energi'!$B$1:$AQ$1,0),FALSE)</f>
        <v>0</v>
      </c>
      <c r="Y296">
        <f>VLOOKUP($B296,'Tillförd energi'!$B$1:$AS$566,MATCH(Y$1,'Tillförd energi'!$B$1:$AQ$1,0),FALSE)</f>
        <v>0</v>
      </c>
      <c r="Z296">
        <f>VLOOKUP($B296,'Tillförd energi'!$B$1:$AS$566,MATCH(Z$1,'Tillförd energi'!$B$1:$AQ$1,0),FALSE)</f>
        <v>0.5</v>
      </c>
      <c r="AA296">
        <f>VLOOKUP($B296,'Tillförd energi'!$B$1:$AS$566,MATCH(AA$1,'Tillförd energi'!$B$1:$AQ$1,0),FALSE)</f>
        <v>0</v>
      </c>
      <c r="AB296">
        <f>VLOOKUP($B296,'Tillförd energi'!$B$1:$AS$566,MATCH(AB$1,'Tillförd energi'!$B$1:$AQ$1,0),FALSE)</f>
        <v>0</v>
      </c>
      <c r="AC296">
        <f>VLOOKUP($B296,'Tillförd energi'!$B$1:$AS$566,MATCH(AC$1,'Tillförd energi'!$B$1:$AQ$1,0),FALSE)</f>
        <v>0</v>
      </c>
      <c r="AD296">
        <f>VLOOKUP($B296,'Tillförd energi'!$B$1:$AS$566,MATCH(AD$1,'Tillförd energi'!$B$1:$AQ$1,0),FALSE)</f>
        <v>0</v>
      </c>
      <c r="AE296">
        <f>VLOOKUP($B296,'Tillförd energi'!$B$1:$AS$566,MATCH(AE$1,'Tillförd energi'!$B$1:$AQ$1,0),FALSE)</f>
        <v>0</v>
      </c>
      <c r="AF296">
        <f>VLOOKUP($B296,'Tillförd energi'!$B$1:$AS$566,MATCH(AF$1,'Tillförd energi'!$B$1:$AQ$1,0),FALSE)</f>
        <v>0</v>
      </c>
      <c r="AG296">
        <f>IFERROR(VLOOKUP(B296,Miljö!$B$1:$S$476,9,FALSE)/1,0)</f>
        <v>0</v>
      </c>
      <c r="AI296">
        <f t="shared" si="32"/>
        <v>0.5</v>
      </c>
      <c r="AJ296">
        <f t="shared" si="33"/>
        <v>0.5</v>
      </c>
      <c r="AK296" t="str">
        <f>IF(ISERROR(1/VLOOKUP($B296,Leveranser!$B$1:$S$500,MATCH("såld värme (gwh)",Leveranser!$B$1:$S$1,0),FALSE)),"",VLOOKUP($B296,Leveranser!$B$1:$S$500,MATCH("såld värme (gwh)",Leveranser!$B$1:$S$1,0),FALSE))</f>
        <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37" t="str">
        <f t="shared" si="34"/>
        <v/>
      </c>
      <c r="AP296" t="str">
        <f>VLOOKUP($B296,Miljövärden!$B$1:$H$446,7,FALSE)</f>
        <v>Nej</v>
      </c>
      <c r="AQ296" t="str">
        <f>VLOOKUP($B296,Miljövärden!$B$1:$H$446,6,FALSE)</f>
        <v>Nej</v>
      </c>
      <c r="AU296">
        <f t="shared" si="35"/>
        <v>0.5</v>
      </c>
      <c r="AV296">
        <f t="shared" si="36"/>
        <v>0</v>
      </c>
      <c r="AW296">
        <f t="shared" si="37"/>
        <v>0</v>
      </c>
      <c r="AX296">
        <f t="shared" si="38"/>
        <v>0</v>
      </c>
      <c r="AZ296">
        <f t="shared" si="39"/>
        <v>0</v>
      </c>
    </row>
    <row r="297" spans="1:52" customFormat="1" x14ac:dyDescent="0.25">
      <c r="A297" s="2" t="s">
        <v>463</v>
      </c>
      <c r="B297" s="2" t="s">
        <v>464</v>
      </c>
      <c r="C297">
        <f>VLOOKUP($B297,'Tillförd energi'!$B$1:$AS$566,MATCH(C$1,'Tillförd energi'!$B$1:$AQ$1,0),FALSE)</f>
        <v>0</v>
      </c>
      <c r="D297">
        <f>VLOOKUP($B297,'Tillförd energi'!$B$1:$AS$566,MATCH(D$1,'Tillförd energi'!$B$1:$AQ$1,0),FALSE)</f>
        <v>0</v>
      </c>
      <c r="E297">
        <f>VLOOKUP($B297,'Tillförd energi'!$B$1:$AS$566,MATCH(E$1,'Tillförd energi'!$B$1:$AQ$1,0),FALSE)</f>
        <v>0</v>
      </c>
      <c r="F297">
        <f>VLOOKUP($B297,'Tillförd energi'!$B$1:$AS$566,MATCH(F$1,'Tillförd energi'!$B$1:$AQ$1,0),FALSE)</f>
        <v>0</v>
      </c>
      <c r="G297">
        <f>VLOOKUP($B297,'Tillförd energi'!$B$1:$AS$566,MATCH(G$1,'Tillförd energi'!$B$1:$AQ$1,0),FALSE)</f>
        <v>0</v>
      </c>
      <c r="H297">
        <f>VLOOKUP($B297,'Tillförd energi'!$B$1:$AS$566,MATCH(H$1,'Tillförd energi'!$B$1:$AQ$1,0),FALSE)</f>
        <v>0</v>
      </c>
      <c r="I297">
        <f>VLOOKUP($B297,'Tillförd energi'!$B$1:$AS$566,MATCH(I$1,'Tillförd energi'!$B$1:$AQ$1,0),FALSE)</f>
        <v>0</v>
      </c>
      <c r="J297">
        <f>VLOOKUP($B297,'Tillförd energi'!$B$1:$AS$566,MATCH(J$1,'Tillförd energi'!$B$1:$AQ$1,0),FALSE)</f>
        <v>0</v>
      </c>
      <c r="K297">
        <v>0</v>
      </c>
      <c r="L297">
        <f>VLOOKUP($B297,'Tillförd energi'!$B$1:$AS$566,MATCH(L$1,'Tillförd energi'!$B$1:$AQ$1,0),FALSE)</f>
        <v>0</v>
      </c>
      <c r="M297">
        <f>VLOOKUP($B297,'Tillförd energi'!$B$1:$AS$566,MATCH(M$1,'Tillförd energi'!$B$1:$AQ$1,0),FALSE)</f>
        <v>0</v>
      </c>
      <c r="N297">
        <f>VLOOKUP($B297,'Tillförd energi'!$B$1:$AS$566,MATCH(N$1,'Tillförd energi'!$B$1:$AQ$1,0),FALSE)</f>
        <v>0</v>
      </c>
      <c r="O297">
        <f>VLOOKUP($B297,'Tillförd energi'!$B$1:$AS$566,MATCH(O$1,'Tillförd energi'!$B$1:$AQ$1,0),FALSE)</f>
        <v>0</v>
      </c>
      <c r="P297">
        <f>VLOOKUP($B297,'Tillförd energi'!$B$1:$AS$566,MATCH(P$1,'Tillförd energi'!$B$1:$AQ$1,0),FALSE)</f>
        <v>0</v>
      </c>
      <c r="Q297">
        <f>VLOOKUP($B297,'Tillförd energi'!$B$1:$AS$566,MATCH(Q$1,'Tillförd energi'!$B$1:$AQ$1,0),FALSE)</f>
        <v>4.9411800000000001</v>
      </c>
      <c r="R297">
        <f>VLOOKUP($B297,'Tillförd energi'!$B$1:$AS$566,MATCH(R$1,'Tillförd energi'!$B$1:$AQ$1,0),FALSE)</f>
        <v>0</v>
      </c>
      <c r="S297">
        <f>VLOOKUP($B297,'Tillförd energi'!$B$1:$AS$566,MATCH(S$1,'Tillförd energi'!$B$1:$AQ$1,0),FALSE)</f>
        <v>0</v>
      </c>
      <c r="T297">
        <f>VLOOKUP($B297,'Tillförd energi'!$B$1:$AS$566,MATCH(T$1,'Tillförd energi'!$B$1:$AQ$1,0),FALSE)</f>
        <v>0</v>
      </c>
      <c r="U297">
        <f>VLOOKUP($B297,'Tillförd energi'!$B$1:$AS$566,MATCH(U$1,'Tillförd energi'!$B$1:$AQ$1,0),FALSE)</f>
        <v>0</v>
      </c>
      <c r="V297">
        <f>VLOOKUP($B297,'Tillförd energi'!$B$1:$AS$566,MATCH(V$1,'Tillförd energi'!$B$1:$AQ$1,0),FALSE)</f>
        <v>0</v>
      </c>
      <c r="W297">
        <f>VLOOKUP($B297,'Tillförd energi'!$B$1:$AS$566,MATCH(W$1,'Tillförd energi'!$B$1:$AQ$1,0),FALSE)</f>
        <v>0</v>
      </c>
      <c r="X297">
        <f>VLOOKUP($B297,'Tillförd energi'!$B$1:$AS$566,MATCH(X$1,'Tillförd energi'!$B$1:$AQ$1,0),FALSE)</f>
        <v>0</v>
      </c>
      <c r="Y297">
        <f>VLOOKUP($B297,'Tillförd energi'!$B$1:$AS$566,MATCH(Y$1,'Tillförd energi'!$B$1:$AQ$1,0),FALSE)</f>
        <v>0</v>
      </c>
      <c r="Z297">
        <f>VLOOKUP($B297,'Tillförd energi'!$B$1:$AS$566,MATCH(Z$1,'Tillförd energi'!$B$1:$AQ$1,0),FALSE)</f>
        <v>0</v>
      </c>
      <c r="AA297">
        <f>VLOOKUP($B297,'Tillförd energi'!$B$1:$AS$566,MATCH(AA$1,'Tillförd energi'!$B$1:$AQ$1,0),FALSE)</f>
        <v>0</v>
      </c>
      <c r="AB297">
        <f>VLOOKUP($B297,'Tillförd energi'!$B$1:$AS$566,MATCH(AB$1,'Tillförd energi'!$B$1:$AQ$1,0),FALSE)</f>
        <v>0</v>
      </c>
      <c r="AC297">
        <f>VLOOKUP($B297,'Tillförd energi'!$B$1:$AS$566,MATCH(AC$1,'Tillförd energi'!$B$1:$AQ$1,0),FALSE)</f>
        <v>0</v>
      </c>
      <c r="AD297">
        <f>VLOOKUP($B297,'Tillförd energi'!$B$1:$AS$566,MATCH(AD$1,'Tillförd energi'!$B$1:$AQ$1,0),FALSE)</f>
        <v>0</v>
      </c>
      <c r="AE297">
        <f>VLOOKUP($B297,'Tillförd energi'!$B$1:$AS$566,MATCH(AE$1,'Tillförd energi'!$B$1:$AQ$1,0),FALSE)</f>
        <v>0</v>
      </c>
      <c r="AF297">
        <f>VLOOKUP($B297,'Tillförd energi'!$B$1:$AS$566,MATCH(AF$1,'Tillförd energi'!$B$1:$AQ$1,0),FALSE)</f>
        <v>0.1002</v>
      </c>
      <c r="AG297">
        <f>IFERROR(VLOOKUP(B297,Miljö!$B$1:$S$476,9,FALSE)/1,0)</f>
        <v>0</v>
      </c>
      <c r="AI297">
        <f t="shared" si="32"/>
        <v>5.0413800000000002</v>
      </c>
      <c r="AJ297">
        <f t="shared" si="33"/>
        <v>5.0413800000000002</v>
      </c>
      <c r="AK297">
        <f>IF(ISERROR(1/VLOOKUP($B297,Leveranser!$B$1:$S$500,MATCH("såld värme (gwh)",Leveranser!$B$1:$S$1,0),FALSE)),"",VLOOKUP($B297,Leveranser!$B$1:$S$500,MATCH("såld värme (gwh)",Leveranser!$B$1:$S$1,0),FALSE))</f>
        <v>3.34</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37">
        <f t="shared" si="34"/>
        <v>0.66251700923159929</v>
      </c>
      <c r="AP297" t="str">
        <f>VLOOKUP($B297,Miljövärden!$B$1:$H$446,7,FALSE)</f>
        <v>Ja</v>
      </c>
      <c r="AQ297" t="str">
        <f>VLOOKUP($B297,Miljövärden!$B$1:$H$446,6,FALSE)</f>
        <v>Ja</v>
      </c>
      <c r="AU297">
        <f t="shared" si="35"/>
        <v>0.1002</v>
      </c>
      <c r="AV297">
        <f t="shared" si="36"/>
        <v>0</v>
      </c>
      <c r="AW297">
        <f t="shared" si="37"/>
        <v>4.9411800000000001</v>
      </c>
      <c r="AX297">
        <f t="shared" si="38"/>
        <v>0</v>
      </c>
      <c r="AZ297">
        <f t="shared" si="39"/>
        <v>4.9411800000000001</v>
      </c>
    </row>
    <row r="298" spans="1:52" customFormat="1" x14ac:dyDescent="0.25">
      <c r="A298" s="2" t="s">
        <v>463</v>
      </c>
      <c r="B298" s="2" t="s">
        <v>465</v>
      </c>
      <c r="C298">
        <f>VLOOKUP($B298,'Tillförd energi'!$B$1:$AS$566,MATCH(C$1,'Tillförd energi'!$B$1:$AQ$1,0),FALSE)</f>
        <v>0</v>
      </c>
      <c r="D298">
        <f>VLOOKUP($B298,'Tillförd energi'!$B$1:$AS$566,MATCH(D$1,'Tillförd energi'!$B$1:$AQ$1,0),FALSE)</f>
        <v>0.3</v>
      </c>
      <c r="E298">
        <f>VLOOKUP($B298,'Tillförd energi'!$B$1:$AS$566,MATCH(E$1,'Tillförd energi'!$B$1:$AQ$1,0),FALSE)</f>
        <v>0</v>
      </c>
      <c r="F298">
        <f>VLOOKUP($B298,'Tillförd energi'!$B$1:$AS$566,MATCH(F$1,'Tillförd energi'!$B$1:$AQ$1,0),FALSE)</f>
        <v>0</v>
      </c>
      <c r="G298">
        <f>VLOOKUP($B298,'Tillförd energi'!$B$1:$AS$566,MATCH(G$1,'Tillförd energi'!$B$1:$AQ$1,0),FALSE)</f>
        <v>0</v>
      </c>
      <c r="H298">
        <f>VLOOKUP($B298,'Tillförd energi'!$B$1:$AS$566,MATCH(H$1,'Tillförd energi'!$B$1:$AQ$1,0),FALSE)</f>
        <v>1.2</v>
      </c>
      <c r="I298">
        <f>VLOOKUP($B298,'Tillförd energi'!$B$1:$AS$566,MATCH(I$1,'Tillförd energi'!$B$1:$AQ$1,0),FALSE)</f>
        <v>0</v>
      </c>
      <c r="J298">
        <f>VLOOKUP($B298,'Tillförd energi'!$B$1:$AS$566,MATCH(J$1,'Tillförd energi'!$B$1:$AQ$1,0),FALSE)</f>
        <v>0</v>
      </c>
      <c r="K298">
        <v>0</v>
      </c>
      <c r="L298">
        <f>VLOOKUP($B298,'Tillförd energi'!$B$1:$AS$566,MATCH(L$1,'Tillförd energi'!$B$1:$AQ$1,0),FALSE)</f>
        <v>0</v>
      </c>
      <c r="M298">
        <f>VLOOKUP($B298,'Tillförd energi'!$B$1:$AS$566,MATCH(M$1,'Tillförd energi'!$B$1:$AQ$1,0),FALSE)</f>
        <v>3.6</v>
      </c>
      <c r="N298">
        <f>VLOOKUP($B298,'Tillförd energi'!$B$1:$AS$566,MATCH(N$1,'Tillförd energi'!$B$1:$AQ$1,0),FALSE)</f>
        <v>22.7</v>
      </c>
      <c r="O298">
        <f>VLOOKUP($B298,'Tillförd energi'!$B$1:$AS$566,MATCH(O$1,'Tillförd energi'!$B$1:$AQ$1,0),FALSE)</f>
        <v>1.1000000000000001</v>
      </c>
      <c r="P298">
        <f>VLOOKUP($B298,'Tillförd energi'!$B$1:$AS$566,MATCH(P$1,'Tillförd energi'!$B$1:$AQ$1,0),FALSE)</f>
        <v>0</v>
      </c>
      <c r="Q298">
        <f>VLOOKUP($B298,'Tillförd energi'!$B$1:$AS$566,MATCH(Q$1,'Tillförd energi'!$B$1:$AQ$1,0),FALSE)</f>
        <v>0</v>
      </c>
      <c r="R298">
        <f>VLOOKUP($B298,'Tillförd energi'!$B$1:$AS$566,MATCH(R$1,'Tillförd energi'!$B$1:$AQ$1,0),FALSE)</f>
        <v>8.5</v>
      </c>
      <c r="S298">
        <f>VLOOKUP($B298,'Tillförd energi'!$B$1:$AS$566,MATCH(S$1,'Tillförd energi'!$B$1:$AQ$1,0),FALSE)</f>
        <v>15.4</v>
      </c>
      <c r="T298">
        <f>VLOOKUP($B298,'Tillförd energi'!$B$1:$AS$566,MATCH(T$1,'Tillförd energi'!$B$1:$AQ$1,0),FALSE)</f>
        <v>0</v>
      </c>
      <c r="U298">
        <f>VLOOKUP($B298,'Tillförd energi'!$B$1:$AS$566,MATCH(U$1,'Tillförd energi'!$B$1:$AQ$1,0),FALSE)</f>
        <v>0</v>
      </c>
      <c r="V298">
        <f>VLOOKUP($B298,'Tillförd energi'!$B$1:$AS$566,MATCH(V$1,'Tillförd energi'!$B$1:$AQ$1,0),FALSE)</f>
        <v>0</v>
      </c>
      <c r="W298">
        <f>VLOOKUP($B298,'Tillförd energi'!$B$1:$AS$566,MATCH(W$1,'Tillförd energi'!$B$1:$AQ$1,0),FALSE)</f>
        <v>0</v>
      </c>
      <c r="X298">
        <f>VLOOKUP($B298,'Tillförd energi'!$B$1:$AS$566,MATCH(X$1,'Tillförd energi'!$B$1:$AQ$1,0),FALSE)</f>
        <v>0</v>
      </c>
      <c r="Y298">
        <f>VLOOKUP($B298,'Tillförd energi'!$B$1:$AS$566,MATCH(Y$1,'Tillförd energi'!$B$1:$AQ$1,0),FALSE)</f>
        <v>0</v>
      </c>
      <c r="Z298">
        <f>VLOOKUP($B298,'Tillförd energi'!$B$1:$AS$566,MATCH(Z$1,'Tillförd energi'!$B$1:$AQ$1,0),FALSE)</f>
        <v>0</v>
      </c>
      <c r="AA298">
        <f>VLOOKUP($B298,'Tillförd energi'!$B$1:$AS$566,MATCH(AA$1,'Tillförd energi'!$B$1:$AQ$1,0),FALSE)</f>
        <v>0</v>
      </c>
      <c r="AB298">
        <f>VLOOKUP($B298,'Tillförd energi'!$B$1:$AS$566,MATCH(AB$1,'Tillförd energi'!$B$1:$AQ$1,0),FALSE)</f>
        <v>0</v>
      </c>
      <c r="AC298">
        <f>VLOOKUP($B298,'Tillförd energi'!$B$1:$AS$566,MATCH(AC$1,'Tillförd energi'!$B$1:$AQ$1,0),FALSE)</f>
        <v>3.9</v>
      </c>
      <c r="AD298">
        <f>VLOOKUP($B298,'Tillförd energi'!$B$1:$AS$566,MATCH(AD$1,'Tillförd energi'!$B$1:$AQ$1,0),FALSE)</f>
        <v>0</v>
      </c>
      <c r="AE298">
        <f>VLOOKUP($B298,'Tillförd energi'!$B$1:$AS$566,MATCH(AE$1,'Tillförd energi'!$B$1:$AQ$1,0),FALSE)</f>
        <v>0</v>
      </c>
      <c r="AF298">
        <f>VLOOKUP($B298,'Tillförd energi'!$B$1:$AS$566,MATCH(AF$1,'Tillförd energi'!$B$1:$AQ$1,0),FALSE)</f>
        <v>0.8</v>
      </c>
      <c r="AG298">
        <f>IFERROR(VLOOKUP(B298,Miljö!$B$1:$S$476,9,FALSE)/1,0)</f>
        <v>0</v>
      </c>
      <c r="AI298">
        <f t="shared" si="32"/>
        <v>57.499999999999993</v>
      </c>
      <c r="AJ298">
        <f t="shared" si="33"/>
        <v>57.499999999999993</v>
      </c>
      <c r="AK298">
        <f>IF(ISERROR(1/VLOOKUP($B298,Leveranser!$B$1:$S$500,MATCH("såld värme (gwh)",Leveranser!$B$1:$S$1,0),FALSE)),"",VLOOKUP($B298,Leveranser!$B$1:$S$500,MATCH("såld värme (gwh)",Leveranser!$B$1:$S$1,0),FALSE))</f>
        <v>41.7</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37">
        <f t="shared" si="34"/>
        <v>0.72521739130434792</v>
      </c>
      <c r="AP298" t="str">
        <f>VLOOKUP($B298,Miljövärden!$B$1:$H$446,7,FALSE)</f>
        <v>Ja</v>
      </c>
      <c r="AQ298" t="str">
        <f>VLOOKUP($B298,Miljövärden!$B$1:$H$446,6,FALSE)</f>
        <v>Ja</v>
      </c>
      <c r="AU298">
        <f t="shared" si="35"/>
        <v>0.8</v>
      </c>
      <c r="AV298">
        <f t="shared" si="36"/>
        <v>0</v>
      </c>
      <c r="AW298">
        <f t="shared" si="37"/>
        <v>27.400000000000002</v>
      </c>
      <c r="AX298">
        <f t="shared" si="38"/>
        <v>23.9</v>
      </c>
      <c r="AZ298">
        <f t="shared" si="39"/>
        <v>51.300000000000004</v>
      </c>
    </row>
    <row r="299" spans="1:52" customFormat="1" x14ac:dyDescent="0.25">
      <c r="A299" s="2" t="s">
        <v>466</v>
      </c>
      <c r="B299" s="2" t="s">
        <v>467</v>
      </c>
      <c r="C299">
        <f>VLOOKUP($B299,'Tillförd energi'!$B$1:$AS$566,MATCH(C$1,'Tillförd energi'!$B$1:$AQ$1,0),FALSE)</f>
        <v>0</v>
      </c>
      <c r="D299">
        <f>VLOOKUP($B299,'Tillförd energi'!$B$1:$AS$566,MATCH(D$1,'Tillförd energi'!$B$1:$AQ$1,0),FALSE)</f>
        <v>0</v>
      </c>
      <c r="E299">
        <f>VLOOKUP($B299,'Tillförd energi'!$B$1:$AS$566,MATCH(E$1,'Tillförd energi'!$B$1:$AQ$1,0),FALSE)</f>
        <v>0</v>
      </c>
      <c r="F299">
        <f>VLOOKUP($B299,'Tillförd energi'!$B$1:$AS$566,MATCH(F$1,'Tillförd energi'!$B$1:$AQ$1,0),FALSE)</f>
        <v>0</v>
      </c>
      <c r="G299">
        <f>VLOOKUP($B299,'Tillförd energi'!$B$1:$AS$566,MATCH(G$1,'Tillförd energi'!$B$1:$AQ$1,0),FALSE)</f>
        <v>0</v>
      </c>
      <c r="H299">
        <f>VLOOKUP($B299,'Tillförd energi'!$B$1:$AS$566,MATCH(H$1,'Tillförd energi'!$B$1:$AQ$1,0),FALSE)</f>
        <v>0</v>
      </c>
      <c r="I299">
        <f>VLOOKUP($B299,'Tillförd energi'!$B$1:$AS$566,MATCH(I$1,'Tillförd energi'!$B$1:$AQ$1,0),FALSE)</f>
        <v>0</v>
      </c>
      <c r="J299">
        <f>VLOOKUP($B299,'Tillförd energi'!$B$1:$AS$566,MATCH(J$1,'Tillförd energi'!$B$1:$AQ$1,0),FALSE)</f>
        <v>0</v>
      </c>
      <c r="K299">
        <v>0</v>
      </c>
      <c r="L299">
        <f>VLOOKUP($B299,'Tillförd energi'!$B$1:$AS$566,MATCH(L$1,'Tillförd energi'!$B$1:$AQ$1,0),FALSE)</f>
        <v>0</v>
      </c>
      <c r="M299">
        <f>VLOOKUP($B299,'Tillförd energi'!$B$1:$AS$566,MATCH(M$1,'Tillförd energi'!$B$1:$AQ$1,0),FALSE)</f>
        <v>0</v>
      </c>
      <c r="N299">
        <f>VLOOKUP($B299,'Tillförd energi'!$B$1:$AS$566,MATCH(N$1,'Tillförd energi'!$B$1:$AQ$1,0),FALSE)</f>
        <v>0</v>
      </c>
      <c r="O299">
        <f>VLOOKUP($B299,'Tillförd energi'!$B$1:$AS$566,MATCH(O$1,'Tillförd energi'!$B$1:$AQ$1,0),FALSE)</f>
        <v>0</v>
      </c>
      <c r="P299">
        <f>VLOOKUP($B299,'Tillförd energi'!$B$1:$AS$566,MATCH(P$1,'Tillförd energi'!$B$1:$AQ$1,0),FALSE)</f>
        <v>0</v>
      </c>
      <c r="Q299">
        <f>VLOOKUP($B299,'Tillförd energi'!$B$1:$AS$566,MATCH(Q$1,'Tillförd energi'!$B$1:$AQ$1,0),FALSE)</f>
        <v>0</v>
      </c>
      <c r="R299">
        <f>VLOOKUP($B299,'Tillförd energi'!$B$1:$AS$566,MATCH(R$1,'Tillförd energi'!$B$1:$AQ$1,0),FALSE)</f>
        <v>0</v>
      </c>
      <c r="S299">
        <f>VLOOKUP($B299,'Tillförd energi'!$B$1:$AS$566,MATCH(S$1,'Tillförd energi'!$B$1:$AQ$1,0),FALSE)</f>
        <v>0</v>
      </c>
      <c r="T299">
        <f>VLOOKUP($B299,'Tillförd energi'!$B$1:$AS$566,MATCH(T$1,'Tillförd energi'!$B$1:$AQ$1,0),FALSE)</f>
        <v>0</v>
      </c>
      <c r="U299">
        <f>VLOOKUP($B299,'Tillförd energi'!$B$1:$AS$566,MATCH(U$1,'Tillförd energi'!$B$1:$AQ$1,0),FALSE)</f>
        <v>0</v>
      </c>
      <c r="V299">
        <f>VLOOKUP($B299,'Tillförd energi'!$B$1:$AS$566,MATCH(V$1,'Tillförd energi'!$B$1:$AQ$1,0),FALSE)</f>
        <v>0</v>
      </c>
      <c r="W299">
        <f>VLOOKUP($B299,'Tillförd energi'!$B$1:$AS$566,MATCH(W$1,'Tillförd energi'!$B$1:$AQ$1,0),FALSE)</f>
        <v>0</v>
      </c>
      <c r="X299">
        <f>VLOOKUP($B299,'Tillförd energi'!$B$1:$AS$566,MATCH(X$1,'Tillförd energi'!$B$1:$AQ$1,0),FALSE)</f>
        <v>0</v>
      </c>
      <c r="Y299">
        <f>VLOOKUP($B299,'Tillförd energi'!$B$1:$AS$566,MATCH(Y$1,'Tillförd energi'!$B$1:$AQ$1,0),FALSE)</f>
        <v>0</v>
      </c>
      <c r="Z299">
        <f>VLOOKUP($B299,'Tillförd energi'!$B$1:$AS$566,MATCH(Z$1,'Tillförd energi'!$B$1:$AQ$1,0),FALSE)</f>
        <v>0</v>
      </c>
      <c r="AA299">
        <f>VLOOKUP($B299,'Tillförd energi'!$B$1:$AS$566,MATCH(AA$1,'Tillförd energi'!$B$1:$AQ$1,0),FALSE)</f>
        <v>0</v>
      </c>
      <c r="AB299">
        <f>VLOOKUP($B299,'Tillförd energi'!$B$1:$AS$566,MATCH(AB$1,'Tillförd energi'!$B$1:$AQ$1,0),FALSE)</f>
        <v>0</v>
      </c>
      <c r="AC299">
        <f>VLOOKUP($B299,'Tillförd energi'!$B$1:$AS$566,MATCH(AC$1,'Tillförd energi'!$B$1:$AQ$1,0),FALSE)</f>
        <v>0</v>
      </c>
      <c r="AD299">
        <f>VLOOKUP($B299,'Tillförd energi'!$B$1:$AS$566,MATCH(AD$1,'Tillförd energi'!$B$1:$AQ$1,0),FALSE)</f>
        <v>0</v>
      </c>
      <c r="AE299">
        <f>VLOOKUP($B299,'Tillförd energi'!$B$1:$AS$566,MATCH(AE$1,'Tillförd energi'!$B$1:$AQ$1,0),FALSE)</f>
        <v>0</v>
      </c>
      <c r="AF299">
        <f>VLOOKUP($B299,'Tillförd energi'!$B$1:$AS$566,MATCH(AF$1,'Tillförd energi'!$B$1:$AQ$1,0),FALSE)</f>
        <v>0</v>
      </c>
      <c r="AG299">
        <f>IFERROR(VLOOKUP(B299,Miljö!$B$1:$S$476,9,FALSE)/1,0)</f>
        <v>0</v>
      </c>
      <c r="AI299">
        <f t="shared" si="32"/>
        <v>0</v>
      </c>
      <c r="AJ299">
        <f t="shared" si="33"/>
        <v>0</v>
      </c>
      <c r="AK299" t="str">
        <f>IF(ISERROR(1/VLOOKUP($B299,Leveranser!$B$1:$S$500,MATCH("såld värme (gwh)",Leveranser!$B$1:$S$1,0),FALSE)),"",VLOOKUP($B299,Leveranser!$B$1:$S$500,MATCH("såld värme (gwh)",Leveranser!$B$1:$S$1,0),FALSE))</f>
        <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37" t="str">
        <f t="shared" si="34"/>
        <v/>
      </c>
      <c r="AP299" t="str">
        <f>VLOOKUP($B299,Miljövärden!$B$1:$H$446,7,FALSE)</f>
        <v>Nej</v>
      </c>
      <c r="AQ299" t="str">
        <f>VLOOKUP($B299,Miljövärden!$B$1:$H$446,6,FALSE)</f>
        <v>Nej</v>
      </c>
      <c r="AU299">
        <f t="shared" si="35"/>
        <v>0</v>
      </c>
      <c r="AV299">
        <f t="shared" si="36"/>
        <v>0</v>
      </c>
      <c r="AW299">
        <f t="shared" si="37"/>
        <v>0</v>
      </c>
      <c r="AX299">
        <f t="shared" si="38"/>
        <v>0</v>
      </c>
      <c r="AZ299">
        <f t="shared" si="39"/>
        <v>0</v>
      </c>
    </row>
    <row r="300" spans="1:52" customFormat="1" x14ac:dyDescent="0.25">
      <c r="A300" s="2" t="s">
        <v>468</v>
      </c>
      <c r="B300" s="2" t="s">
        <v>469</v>
      </c>
      <c r="C300">
        <f>VLOOKUP($B300,'Tillförd energi'!$B$1:$AS$566,MATCH(C$1,'Tillförd energi'!$B$1:$AQ$1,0),FALSE)</f>
        <v>0</v>
      </c>
      <c r="D300">
        <f>VLOOKUP($B300,'Tillförd energi'!$B$1:$AS$566,MATCH(D$1,'Tillförd energi'!$B$1:$AQ$1,0),FALSE)</f>
        <v>0</v>
      </c>
      <c r="E300">
        <f>VLOOKUP($B300,'Tillförd energi'!$B$1:$AS$566,MATCH(E$1,'Tillförd energi'!$B$1:$AQ$1,0),FALSE)</f>
        <v>0</v>
      </c>
      <c r="F300">
        <f>VLOOKUP($B300,'Tillförd energi'!$B$1:$AS$566,MATCH(F$1,'Tillförd energi'!$B$1:$AQ$1,0),FALSE)</f>
        <v>0</v>
      </c>
      <c r="G300">
        <f>VLOOKUP($B300,'Tillförd energi'!$B$1:$AS$566,MATCH(G$1,'Tillförd energi'!$B$1:$AQ$1,0),FALSE)</f>
        <v>0</v>
      </c>
      <c r="H300">
        <f>VLOOKUP($B300,'Tillförd energi'!$B$1:$AS$566,MATCH(H$1,'Tillförd energi'!$B$1:$AQ$1,0),FALSE)</f>
        <v>1.405</v>
      </c>
      <c r="I300">
        <f>VLOOKUP($B300,'Tillförd energi'!$B$1:$AS$566,MATCH(I$1,'Tillförd energi'!$B$1:$AQ$1,0),FALSE)</f>
        <v>0</v>
      </c>
      <c r="J300">
        <f>VLOOKUP($B300,'Tillförd energi'!$B$1:$AS$566,MATCH(J$1,'Tillförd energi'!$B$1:$AQ$1,0),FALSE)</f>
        <v>0</v>
      </c>
      <c r="K300">
        <v>0</v>
      </c>
      <c r="L300">
        <f>VLOOKUP($B300,'Tillförd energi'!$B$1:$AS$566,MATCH(L$1,'Tillförd energi'!$B$1:$AQ$1,0),FALSE)</f>
        <v>0</v>
      </c>
      <c r="M300">
        <f>VLOOKUP($B300,'Tillförd energi'!$B$1:$AS$566,MATCH(M$1,'Tillförd energi'!$B$1:$AQ$1,0),FALSE)</f>
        <v>0</v>
      </c>
      <c r="N300">
        <f>VLOOKUP($B300,'Tillförd energi'!$B$1:$AS$566,MATCH(N$1,'Tillförd energi'!$B$1:$AQ$1,0),FALSE)</f>
        <v>0</v>
      </c>
      <c r="O300">
        <f>VLOOKUP($B300,'Tillförd energi'!$B$1:$AS$566,MATCH(O$1,'Tillförd energi'!$B$1:$AQ$1,0),FALSE)</f>
        <v>0</v>
      </c>
      <c r="P300">
        <f>VLOOKUP($B300,'Tillförd energi'!$B$1:$AS$566,MATCH(P$1,'Tillförd energi'!$B$1:$AQ$1,0),FALSE)</f>
        <v>0</v>
      </c>
      <c r="Q300">
        <f>VLOOKUP($B300,'Tillförd energi'!$B$1:$AS$566,MATCH(Q$1,'Tillförd energi'!$B$1:$AQ$1,0),FALSE)</f>
        <v>12.6976</v>
      </c>
      <c r="R300">
        <f>VLOOKUP($B300,'Tillförd energi'!$B$1:$AS$566,MATCH(R$1,'Tillförd energi'!$B$1:$AQ$1,0),FALSE)</f>
        <v>0</v>
      </c>
      <c r="S300">
        <f>VLOOKUP($B300,'Tillförd energi'!$B$1:$AS$566,MATCH(S$1,'Tillförd energi'!$B$1:$AQ$1,0),FALSE)</f>
        <v>0</v>
      </c>
      <c r="T300">
        <f>VLOOKUP($B300,'Tillförd energi'!$B$1:$AS$566,MATCH(T$1,'Tillförd energi'!$B$1:$AQ$1,0),FALSE)</f>
        <v>0</v>
      </c>
      <c r="U300">
        <f>VLOOKUP($B300,'Tillförd energi'!$B$1:$AS$566,MATCH(U$1,'Tillförd energi'!$B$1:$AQ$1,0),FALSE)</f>
        <v>0</v>
      </c>
      <c r="V300">
        <f>VLOOKUP($B300,'Tillförd energi'!$B$1:$AS$566,MATCH(V$1,'Tillförd energi'!$B$1:$AQ$1,0),FALSE)</f>
        <v>0</v>
      </c>
      <c r="W300">
        <f>VLOOKUP($B300,'Tillförd energi'!$B$1:$AS$566,MATCH(W$1,'Tillförd energi'!$B$1:$AQ$1,0),FALSE)</f>
        <v>0</v>
      </c>
      <c r="X300">
        <f>VLOOKUP($B300,'Tillförd energi'!$B$1:$AS$566,MATCH(X$1,'Tillförd energi'!$B$1:$AQ$1,0),FALSE)</f>
        <v>0</v>
      </c>
      <c r="Y300">
        <f>VLOOKUP($B300,'Tillförd energi'!$B$1:$AS$566,MATCH(Y$1,'Tillförd energi'!$B$1:$AQ$1,0),FALSE)</f>
        <v>0</v>
      </c>
      <c r="Z300">
        <f>VLOOKUP($B300,'Tillförd energi'!$B$1:$AS$566,MATCH(Z$1,'Tillförd energi'!$B$1:$AQ$1,0),FALSE)</f>
        <v>0</v>
      </c>
      <c r="AA300">
        <f>VLOOKUP($B300,'Tillförd energi'!$B$1:$AS$566,MATCH(AA$1,'Tillförd energi'!$B$1:$AQ$1,0),FALSE)</f>
        <v>0</v>
      </c>
      <c r="AB300">
        <f>VLOOKUP($B300,'Tillförd energi'!$B$1:$AS$566,MATCH(AB$1,'Tillförd energi'!$B$1:$AQ$1,0),FALSE)</f>
        <v>0</v>
      </c>
      <c r="AC300">
        <f>VLOOKUP($B300,'Tillförd energi'!$B$1:$AS$566,MATCH(AC$1,'Tillförd energi'!$B$1:$AQ$1,0),FALSE)</f>
        <v>0</v>
      </c>
      <c r="AD300">
        <f>VLOOKUP($B300,'Tillförd energi'!$B$1:$AS$566,MATCH(AD$1,'Tillförd energi'!$B$1:$AQ$1,0),FALSE)</f>
        <v>0</v>
      </c>
      <c r="AE300">
        <f>VLOOKUP($B300,'Tillförd energi'!$B$1:$AS$566,MATCH(AE$1,'Tillförd energi'!$B$1:$AQ$1,0),FALSE)</f>
        <v>0</v>
      </c>
      <c r="AF300">
        <f>VLOOKUP($B300,'Tillförd energi'!$B$1:$AS$566,MATCH(AF$1,'Tillförd energi'!$B$1:$AQ$1,0),FALSE)</f>
        <v>0.155</v>
      </c>
      <c r="AG300">
        <f>IFERROR(VLOOKUP(B300,Miljö!$B$1:$S$476,9,FALSE)/1,0)</f>
        <v>0</v>
      </c>
      <c r="AI300">
        <f t="shared" si="32"/>
        <v>14.257599999999998</v>
      </c>
      <c r="AJ300">
        <f t="shared" si="33"/>
        <v>14.257599999999998</v>
      </c>
      <c r="AK300">
        <f>IF(ISERROR(1/VLOOKUP($B300,Leveranser!$B$1:$S$500,MATCH("såld värme (gwh)",Leveranser!$B$1:$S$1,0),FALSE)),"",VLOOKUP($B300,Leveranser!$B$1:$S$500,MATCH("såld värme (gwh)",Leveranser!$B$1:$S$1,0),FALSE))</f>
        <v>10.371</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37">
        <f t="shared" si="34"/>
        <v>0.72740152620356879</v>
      </c>
      <c r="AP300" t="str">
        <f>VLOOKUP($B300,Miljövärden!$B$1:$H$446,7,FALSE)</f>
        <v>Ja</v>
      </c>
      <c r="AQ300" t="str">
        <f>VLOOKUP($B300,Miljövärden!$B$1:$H$446,6,FALSE)</f>
        <v>Nej</v>
      </c>
      <c r="AU300">
        <f t="shared" si="35"/>
        <v>0.155</v>
      </c>
      <c r="AV300">
        <f t="shared" si="36"/>
        <v>0</v>
      </c>
      <c r="AW300">
        <f t="shared" si="37"/>
        <v>12.6976</v>
      </c>
      <c r="AX300">
        <f t="shared" si="38"/>
        <v>0</v>
      </c>
      <c r="AZ300">
        <f t="shared" si="39"/>
        <v>12.6976</v>
      </c>
    </row>
    <row r="301" spans="1:52" customFormat="1" x14ac:dyDescent="0.25">
      <c r="A301" s="2" t="s">
        <v>468</v>
      </c>
      <c r="B301" s="2" t="s">
        <v>470</v>
      </c>
      <c r="C301">
        <f>VLOOKUP($B301,'Tillförd energi'!$B$1:$AS$566,MATCH(C$1,'Tillförd energi'!$B$1:$AQ$1,0),FALSE)</f>
        <v>0</v>
      </c>
      <c r="D301">
        <f>VLOOKUP($B301,'Tillförd energi'!$B$1:$AS$566,MATCH(D$1,'Tillförd energi'!$B$1:$AQ$1,0),FALSE)</f>
        <v>0</v>
      </c>
      <c r="E301">
        <f>VLOOKUP($B301,'Tillförd energi'!$B$1:$AS$566,MATCH(E$1,'Tillförd energi'!$B$1:$AQ$1,0),FALSE)</f>
        <v>0</v>
      </c>
      <c r="F301">
        <f>VLOOKUP($B301,'Tillförd energi'!$B$1:$AS$566,MATCH(F$1,'Tillförd energi'!$B$1:$AQ$1,0),FALSE)</f>
        <v>0</v>
      </c>
      <c r="G301">
        <f>VLOOKUP($B301,'Tillförd energi'!$B$1:$AS$566,MATCH(G$1,'Tillförd energi'!$B$1:$AQ$1,0),FALSE)</f>
        <v>0</v>
      </c>
      <c r="H301">
        <f>VLOOKUP($B301,'Tillförd energi'!$B$1:$AS$566,MATCH(H$1,'Tillförd energi'!$B$1:$AQ$1,0),FALSE)</f>
        <v>0</v>
      </c>
      <c r="I301">
        <f>VLOOKUP($B301,'Tillförd energi'!$B$1:$AS$566,MATCH(I$1,'Tillförd energi'!$B$1:$AQ$1,0),FALSE)</f>
        <v>0</v>
      </c>
      <c r="J301">
        <f>VLOOKUP($B301,'Tillförd energi'!$B$1:$AS$566,MATCH(J$1,'Tillförd energi'!$B$1:$AQ$1,0),FALSE)</f>
        <v>0</v>
      </c>
      <c r="K301">
        <v>0</v>
      </c>
      <c r="L301">
        <f>VLOOKUP($B301,'Tillförd energi'!$B$1:$AS$566,MATCH(L$1,'Tillförd energi'!$B$1:$AQ$1,0),FALSE)</f>
        <v>0</v>
      </c>
      <c r="M301">
        <f>VLOOKUP($B301,'Tillförd energi'!$B$1:$AS$566,MATCH(M$1,'Tillförd energi'!$B$1:$AQ$1,0),FALSE)</f>
        <v>0</v>
      </c>
      <c r="N301">
        <f>VLOOKUP($B301,'Tillförd energi'!$B$1:$AS$566,MATCH(N$1,'Tillförd energi'!$B$1:$AQ$1,0),FALSE)</f>
        <v>0</v>
      </c>
      <c r="O301">
        <f>VLOOKUP($B301,'Tillförd energi'!$B$1:$AS$566,MATCH(O$1,'Tillförd energi'!$B$1:$AQ$1,0),FALSE)</f>
        <v>0</v>
      </c>
      <c r="P301">
        <f>VLOOKUP($B301,'Tillförd energi'!$B$1:$AS$566,MATCH(P$1,'Tillförd energi'!$B$1:$AQ$1,0),FALSE)</f>
        <v>0</v>
      </c>
      <c r="Q301">
        <f>VLOOKUP($B301,'Tillförd energi'!$B$1:$AS$566,MATCH(Q$1,'Tillförd energi'!$B$1:$AQ$1,0),FALSE)</f>
        <v>0</v>
      </c>
      <c r="R301">
        <f>VLOOKUP($B301,'Tillförd energi'!$B$1:$AS$566,MATCH(R$1,'Tillförd energi'!$B$1:$AQ$1,0),FALSE)</f>
        <v>0.44800000000000001</v>
      </c>
      <c r="S301">
        <f>VLOOKUP($B301,'Tillförd energi'!$B$1:$AS$566,MATCH(S$1,'Tillförd energi'!$B$1:$AQ$1,0),FALSE)</f>
        <v>0</v>
      </c>
      <c r="T301">
        <f>VLOOKUP($B301,'Tillförd energi'!$B$1:$AS$566,MATCH(T$1,'Tillförd energi'!$B$1:$AQ$1,0),FALSE)</f>
        <v>0</v>
      </c>
      <c r="U301">
        <f>VLOOKUP($B301,'Tillförd energi'!$B$1:$AS$566,MATCH(U$1,'Tillförd energi'!$B$1:$AQ$1,0),FALSE)</f>
        <v>0</v>
      </c>
      <c r="V301">
        <f>VLOOKUP($B301,'Tillförd energi'!$B$1:$AS$566,MATCH(V$1,'Tillförd energi'!$B$1:$AQ$1,0),FALSE)</f>
        <v>0</v>
      </c>
      <c r="W301">
        <f>VLOOKUP($B301,'Tillförd energi'!$B$1:$AS$566,MATCH(W$1,'Tillförd energi'!$B$1:$AQ$1,0),FALSE)</f>
        <v>0</v>
      </c>
      <c r="X301">
        <f>VLOOKUP($B301,'Tillförd energi'!$B$1:$AS$566,MATCH(X$1,'Tillförd energi'!$B$1:$AQ$1,0),FALSE)</f>
        <v>0</v>
      </c>
      <c r="Y301">
        <f>VLOOKUP($B301,'Tillförd energi'!$B$1:$AS$566,MATCH(Y$1,'Tillförd energi'!$B$1:$AQ$1,0),FALSE)</f>
        <v>0</v>
      </c>
      <c r="Z301">
        <f>VLOOKUP($B301,'Tillförd energi'!$B$1:$AS$566,MATCH(Z$1,'Tillförd energi'!$B$1:$AQ$1,0),FALSE)</f>
        <v>0.36299999999999999</v>
      </c>
      <c r="AA301">
        <f>VLOOKUP($B301,'Tillförd energi'!$B$1:$AS$566,MATCH(AA$1,'Tillförd energi'!$B$1:$AQ$1,0),FALSE)</f>
        <v>0</v>
      </c>
      <c r="AB301">
        <f>VLOOKUP($B301,'Tillförd energi'!$B$1:$AS$566,MATCH(AB$1,'Tillförd energi'!$B$1:$AQ$1,0),FALSE)</f>
        <v>0</v>
      </c>
      <c r="AC301">
        <f>VLOOKUP($B301,'Tillförd energi'!$B$1:$AS$566,MATCH(AC$1,'Tillförd energi'!$B$1:$AQ$1,0),FALSE)</f>
        <v>0</v>
      </c>
      <c r="AD301">
        <f>VLOOKUP($B301,'Tillförd energi'!$B$1:$AS$566,MATCH(AD$1,'Tillförd energi'!$B$1:$AQ$1,0),FALSE)</f>
        <v>0</v>
      </c>
      <c r="AE301">
        <f>VLOOKUP($B301,'Tillförd energi'!$B$1:$AS$566,MATCH(AE$1,'Tillförd energi'!$B$1:$AQ$1,0),FALSE)</f>
        <v>0</v>
      </c>
      <c r="AF301">
        <f>VLOOKUP($B301,'Tillförd energi'!$B$1:$AS$566,MATCH(AF$1,'Tillförd energi'!$B$1:$AQ$1,0),FALSE)</f>
        <v>0.115</v>
      </c>
      <c r="AG301">
        <f>IFERROR(VLOOKUP(B301,Miljö!$B$1:$S$476,9,FALSE)/1,0)</f>
        <v>0</v>
      </c>
      <c r="AI301">
        <f t="shared" si="32"/>
        <v>0.92599999999999993</v>
      </c>
      <c r="AJ301">
        <f t="shared" si="33"/>
        <v>0.92599999999999993</v>
      </c>
      <c r="AK301">
        <f>IF(ISERROR(1/VLOOKUP($B301,Leveranser!$B$1:$S$500,MATCH("såld värme (gwh)",Leveranser!$B$1:$S$1,0),FALSE)),"",VLOOKUP($B301,Leveranser!$B$1:$S$500,MATCH("såld värme (gwh)",Leveranser!$B$1:$S$1,0),FALSE))</f>
        <v>0.78900000000000003</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37">
        <f t="shared" si="34"/>
        <v>0.85205183585313182</v>
      </c>
      <c r="AP301" t="str">
        <f>VLOOKUP($B301,Miljövärden!$B$1:$H$446,7,FALSE)</f>
        <v>Ja</v>
      </c>
      <c r="AQ301" t="str">
        <f>VLOOKUP($B301,Miljövärden!$B$1:$H$446,6,FALSE)</f>
        <v>Ja</v>
      </c>
      <c r="AU301">
        <f t="shared" si="35"/>
        <v>0.47799999999999998</v>
      </c>
      <c r="AV301">
        <f t="shared" si="36"/>
        <v>0</v>
      </c>
      <c r="AW301">
        <f t="shared" si="37"/>
        <v>0</v>
      </c>
      <c r="AX301">
        <f t="shared" si="38"/>
        <v>0.44800000000000001</v>
      </c>
      <c r="AZ301">
        <f t="shared" si="39"/>
        <v>0.44800000000000001</v>
      </c>
    </row>
    <row r="302" spans="1:52" customFormat="1" x14ac:dyDescent="0.25">
      <c r="A302" s="2" t="s">
        <v>468</v>
      </c>
      <c r="B302" s="2" t="s">
        <v>471</v>
      </c>
      <c r="C302">
        <f>VLOOKUP($B302,'Tillförd energi'!$B$1:$AS$566,MATCH(C$1,'Tillförd energi'!$B$1:$AQ$1,0),FALSE)</f>
        <v>0</v>
      </c>
      <c r="D302">
        <f>VLOOKUP($B302,'Tillförd energi'!$B$1:$AS$566,MATCH(D$1,'Tillförd energi'!$B$1:$AQ$1,0),FALSE)</f>
        <v>0.90500000000000003</v>
      </c>
      <c r="E302">
        <f>VLOOKUP($B302,'Tillförd energi'!$B$1:$AS$566,MATCH(E$1,'Tillförd energi'!$B$1:$AQ$1,0),FALSE)</f>
        <v>0</v>
      </c>
      <c r="F302">
        <f>VLOOKUP($B302,'Tillförd energi'!$B$1:$AS$566,MATCH(F$1,'Tillförd energi'!$B$1:$AQ$1,0),FALSE)</f>
        <v>0</v>
      </c>
      <c r="G302">
        <f>VLOOKUP($B302,'Tillförd energi'!$B$1:$AS$566,MATCH(G$1,'Tillförd energi'!$B$1:$AQ$1,0),FALSE)</f>
        <v>0</v>
      </c>
      <c r="H302">
        <f>VLOOKUP($B302,'Tillförd energi'!$B$1:$AS$566,MATCH(H$1,'Tillförd energi'!$B$1:$AQ$1,0),FALSE)</f>
        <v>0</v>
      </c>
      <c r="I302">
        <f>VLOOKUP($B302,'Tillförd energi'!$B$1:$AS$566,MATCH(I$1,'Tillförd energi'!$B$1:$AQ$1,0),FALSE)</f>
        <v>0</v>
      </c>
      <c r="J302">
        <f>VLOOKUP($B302,'Tillförd energi'!$B$1:$AS$566,MATCH(J$1,'Tillförd energi'!$B$1:$AQ$1,0),FALSE)</f>
        <v>0</v>
      </c>
      <c r="K302">
        <v>0</v>
      </c>
      <c r="L302">
        <f>VLOOKUP($B302,'Tillförd energi'!$B$1:$AS$566,MATCH(L$1,'Tillförd energi'!$B$1:$AQ$1,0),FALSE)</f>
        <v>0</v>
      </c>
      <c r="M302">
        <f>VLOOKUP($B302,'Tillförd energi'!$B$1:$AS$566,MATCH(M$1,'Tillförd energi'!$B$1:$AQ$1,0),FALSE)</f>
        <v>0</v>
      </c>
      <c r="N302">
        <f>VLOOKUP($B302,'Tillförd energi'!$B$1:$AS$566,MATCH(N$1,'Tillförd energi'!$B$1:$AQ$1,0),FALSE)</f>
        <v>0</v>
      </c>
      <c r="O302">
        <f>VLOOKUP($B302,'Tillförd energi'!$B$1:$AS$566,MATCH(O$1,'Tillförd energi'!$B$1:$AQ$1,0),FALSE)</f>
        <v>0</v>
      </c>
      <c r="P302">
        <f>VLOOKUP($B302,'Tillförd energi'!$B$1:$AS$566,MATCH(P$1,'Tillförd energi'!$B$1:$AQ$1,0),FALSE)</f>
        <v>0</v>
      </c>
      <c r="Q302">
        <f>VLOOKUP($B302,'Tillförd energi'!$B$1:$AS$566,MATCH(Q$1,'Tillförd energi'!$B$1:$AQ$1,0),FALSE)</f>
        <v>0</v>
      </c>
      <c r="R302">
        <f>VLOOKUP($B302,'Tillförd energi'!$B$1:$AS$566,MATCH(R$1,'Tillförd energi'!$B$1:$AQ$1,0),FALSE)</f>
        <v>2.7734000000000001</v>
      </c>
      <c r="S302">
        <f>VLOOKUP($B302,'Tillförd energi'!$B$1:$AS$566,MATCH(S$1,'Tillförd energi'!$B$1:$AQ$1,0),FALSE)</f>
        <v>0</v>
      </c>
      <c r="T302">
        <f>VLOOKUP($B302,'Tillförd energi'!$B$1:$AS$566,MATCH(T$1,'Tillförd energi'!$B$1:$AQ$1,0),FALSE)</f>
        <v>0</v>
      </c>
      <c r="U302">
        <f>VLOOKUP($B302,'Tillförd energi'!$B$1:$AS$566,MATCH(U$1,'Tillförd energi'!$B$1:$AQ$1,0),FALSE)</f>
        <v>0</v>
      </c>
      <c r="V302">
        <f>VLOOKUP($B302,'Tillförd energi'!$B$1:$AS$566,MATCH(V$1,'Tillförd energi'!$B$1:$AQ$1,0),FALSE)</f>
        <v>0</v>
      </c>
      <c r="W302">
        <f>VLOOKUP($B302,'Tillförd energi'!$B$1:$AS$566,MATCH(W$1,'Tillförd energi'!$B$1:$AQ$1,0),FALSE)</f>
        <v>0</v>
      </c>
      <c r="X302">
        <f>VLOOKUP($B302,'Tillförd energi'!$B$1:$AS$566,MATCH(X$1,'Tillförd energi'!$B$1:$AQ$1,0),FALSE)</f>
        <v>0</v>
      </c>
      <c r="Y302">
        <f>VLOOKUP($B302,'Tillförd energi'!$B$1:$AS$566,MATCH(Y$1,'Tillförd energi'!$B$1:$AQ$1,0),FALSE)</f>
        <v>0</v>
      </c>
      <c r="Z302">
        <f>VLOOKUP($B302,'Tillförd energi'!$B$1:$AS$566,MATCH(Z$1,'Tillförd energi'!$B$1:$AQ$1,0),FALSE)</f>
        <v>0.06</v>
      </c>
      <c r="AA302">
        <f>VLOOKUP($B302,'Tillförd energi'!$B$1:$AS$566,MATCH(AA$1,'Tillförd energi'!$B$1:$AQ$1,0),FALSE)</f>
        <v>0</v>
      </c>
      <c r="AB302">
        <f>VLOOKUP($B302,'Tillförd energi'!$B$1:$AS$566,MATCH(AB$1,'Tillförd energi'!$B$1:$AQ$1,0),FALSE)</f>
        <v>0</v>
      </c>
      <c r="AC302">
        <f>VLOOKUP($B302,'Tillförd energi'!$B$1:$AS$566,MATCH(AC$1,'Tillförd energi'!$B$1:$AQ$1,0),FALSE)</f>
        <v>0</v>
      </c>
      <c r="AD302">
        <f>VLOOKUP($B302,'Tillförd energi'!$B$1:$AS$566,MATCH(AD$1,'Tillförd energi'!$B$1:$AQ$1,0),FALSE)</f>
        <v>0</v>
      </c>
      <c r="AE302">
        <f>VLOOKUP($B302,'Tillförd energi'!$B$1:$AS$566,MATCH(AE$1,'Tillförd energi'!$B$1:$AQ$1,0),FALSE)</f>
        <v>0</v>
      </c>
      <c r="AF302">
        <f>VLOOKUP($B302,'Tillförd energi'!$B$1:$AS$566,MATCH(AF$1,'Tillförd energi'!$B$1:$AQ$1,0),FALSE)</f>
        <v>4.0000000000000001E-3</v>
      </c>
      <c r="AG302">
        <f>IFERROR(VLOOKUP(B302,Miljö!$B$1:$S$476,9,FALSE)/1,0)</f>
        <v>0</v>
      </c>
      <c r="AI302">
        <f t="shared" si="32"/>
        <v>3.7423999999999999</v>
      </c>
      <c r="AJ302">
        <f t="shared" si="33"/>
        <v>3.7423999999999999</v>
      </c>
      <c r="AK302">
        <f>IF(ISERROR(1/VLOOKUP($B302,Leveranser!$B$1:$S$500,MATCH("såld värme (gwh)",Leveranser!$B$1:$S$1,0),FALSE)),"",VLOOKUP($B302,Leveranser!$B$1:$S$500,MATCH("såld värme (gwh)",Leveranser!$B$1:$S$1,0),FALSE))</f>
        <v>3.0339999999999998</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37">
        <f t="shared" si="34"/>
        <v>0.81070970500213757</v>
      </c>
      <c r="AP302" t="str">
        <f>VLOOKUP($B302,Miljövärden!$B$1:$H$446,7,FALSE)</f>
        <v>Ja</v>
      </c>
      <c r="AQ302" t="str">
        <f>VLOOKUP($B302,Miljövärden!$B$1:$H$446,6,FALSE)</f>
        <v>Ja</v>
      </c>
      <c r="AU302">
        <f t="shared" si="35"/>
        <v>6.4000000000000001E-2</v>
      </c>
      <c r="AV302">
        <f t="shared" si="36"/>
        <v>0</v>
      </c>
      <c r="AW302">
        <f t="shared" si="37"/>
        <v>0</v>
      </c>
      <c r="AX302">
        <f t="shared" si="38"/>
        <v>2.7734000000000001</v>
      </c>
      <c r="AZ302">
        <f t="shared" si="39"/>
        <v>2.7734000000000001</v>
      </c>
    </row>
    <row r="303" spans="1:52" customFormat="1" x14ac:dyDescent="0.25">
      <c r="A303" s="2" t="s">
        <v>468</v>
      </c>
      <c r="B303" s="2" t="s">
        <v>472</v>
      </c>
      <c r="C303">
        <f>VLOOKUP($B303,'Tillförd energi'!$B$1:$AS$566,MATCH(C$1,'Tillförd energi'!$B$1:$AQ$1,0),FALSE)</f>
        <v>0</v>
      </c>
      <c r="D303">
        <f>VLOOKUP($B303,'Tillförd energi'!$B$1:$AS$566,MATCH(D$1,'Tillförd energi'!$B$1:$AQ$1,0),FALSE)</f>
        <v>0.337538</v>
      </c>
      <c r="E303">
        <f>VLOOKUP($B303,'Tillförd energi'!$B$1:$AS$566,MATCH(E$1,'Tillförd energi'!$B$1:$AQ$1,0),FALSE)</f>
        <v>0</v>
      </c>
      <c r="F303">
        <f>VLOOKUP($B303,'Tillförd energi'!$B$1:$AS$566,MATCH(F$1,'Tillförd energi'!$B$1:$AQ$1,0),FALSE)</f>
        <v>0</v>
      </c>
      <c r="G303">
        <f>VLOOKUP($B303,'Tillförd energi'!$B$1:$AS$566,MATCH(G$1,'Tillförd energi'!$B$1:$AQ$1,0),FALSE)</f>
        <v>0</v>
      </c>
      <c r="H303">
        <f>VLOOKUP($B303,'Tillförd energi'!$B$1:$AS$566,MATCH(H$1,'Tillförd energi'!$B$1:$AQ$1,0),FALSE)</f>
        <v>0.09</v>
      </c>
      <c r="I303">
        <f>VLOOKUP($B303,'Tillförd energi'!$B$1:$AS$566,MATCH(I$1,'Tillförd energi'!$B$1:$AQ$1,0),FALSE)</f>
        <v>0</v>
      </c>
      <c r="J303">
        <f>VLOOKUP($B303,'Tillförd energi'!$B$1:$AS$566,MATCH(J$1,'Tillförd energi'!$B$1:$AQ$1,0),FALSE)</f>
        <v>0</v>
      </c>
      <c r="K303">
        <v>0</v>
      </c>
      <c r="L303">
        <f>VLOOKUP($B303,'Tillförd energi'!$B$1:$AS$566,MATCH(L$1,'Tillförd energi'!$B$1:$AQ$1,0),FALSE)</f>
        <v>0</v>
      </c>
      <c r="M303">
        <f>VLOOKUP($B303,'Tillförd energi'!$B$1:$AS$566,MATCH(M$1,'Tillförd energi'!$B$1:$AQ$1,0),FALSE)</f>
        <v>20.621300000000002</v>
      </c>
      <c r="N303">
        <f>VLOOKUP($B303,'Tillförd energi'!$B$1:$AS$566,MATCH(N$1,'Tillförd energi'!$B$1:$AQ$1,0),FALSE)</f>
        <v>30.744800000000001</v>
      </c>
      <c r="O303">
        <f>VLOOKUP($B303,'Tillförd energi'!$B$1:$AS$566,MATCH(O$1,'Tillförd energi'!$B$1:$AQ$1,0),FALSE)</f>
        <v>0</v>
      </c>
      <c r="P303">
        <f>VLOOKUP($B303,'Tillförd energi'!$B$1:$AS$566,MATCH(P$1,'Tillförd energi'!$B$1:$AQ$1,0),FALSE)</f>
        <v>17.9529</v>
      </c>
      <c r="Q303">
        <f>VLOOKUP($B303,'Tillförd energi'!$B$1:$AS$566,MATCH(Q$1,'Tillförd energi'!$B$1:$AQ$1,0),FALSE)</f>
        <v>23.454899999999999</v>
      </c>
      <c r="R303">
        <f>VLOOKUP($B303,'Tillförd energi'!$B$1:$AS$566,MATCH(R$1,'Tillförd energi'!$B$1:$AQ$1,0),FALSE)</f>
        <v>20.332000000000001</v>
      </c>
      <c r="S303">
        <f>VLOOKUP($B303,'Tillförd energi'!$B$1:$AS$566,MATCH(S$1,'Tillförd energi'!$B$1:$AQ$1,0),FALSE)</f>
        <v>0</v>
      </c>
      <c r="T303">
        <f>VLOOKUP($B303,'Tillförd energi'!$B$1:$AS$566,MATCH(T$1,'Tillförd energi'!$B$1:$AQ$1,0),FALSE)</f>
        <v>0</v>
      </c>
      <c r="U303">
        <f>VLOOKUP($B303,'Tillförd energi'!$B$1:$AS$566,MATCH(U$1,'Tillförd energi'!$B$1:$AQ$1,0),FALSE)</f>
        <v>0</v>
      </c>
      <c r="V303">
        <f>VLOOKUP($B303,'Tillförd energi'!$B$1:$AS$566,MATCH(V$1,'Tillförd energi'!$B$1:$AQ$1,0),FALSE)</f>
        <v>0</v>
      </c>
      <c r="W303">
        <f>VLOOKUP($B303,'Tillförd energi'!$B$1:$AS$566,MATCH(W$1,'Tillförd energi'!$B$1:$AQ$1,0),FALSE)</f>
        <v>0</v>
      </c>
      <c r="X303">
        <f>VLOOKUP($B303,'Tillförd energi'!$B$1:$AS$566,MATCH(X$1,'Tillförd energi'!$B$1:$AQ$1,0),FALSE)</f>
        <v>0</v>
      </c>
      <c r="Y303">
        <f>VLOOKUP($B303,'Tillförd energi'!$B$1:$AS$566,MATCH(Y$1,'Tillförd energi'!$B$1:$AQ$1,0),FALSE)</f>
        <v>0</v>
      </c>
      <c r="Z303">
        <f>VLOOKUP($B303,'Tillförd energi'!$B$1:$AS$566,MATCH(Z$1,'Tillförd energi'!$B$1:$AQ$1,0),FALSE)</f>
        <v>0</v>
      </c>
      <c r="AA303">
        <f>VLOOKUP($B303,'Tillförd energi'!$B$1:$AS$566,MATCH(AA$1,'Tillförd energi'!$B$1:$AQ$1,0),FALSE)</f>
        <v>0</v>
      </c>
      <c r="AB303">
        <f>VLOOKUP($B303,'Tillförd energi'!$B$1:$AS$566,MATCH(AB$1,'Tillförd energi'!$B$1:$AQ$1,0),FALSE)</f>
        <v>0</v>
      </c>
      <c r="AC303">
        <f>VLOOKUP($B303,'Tillförd energi'!$B$1:$AS$566,MATCH(AC$1,'Tillförd energi'!$B$1:$AQ$1,0),FALSE)</f>
        <v>20.876000000000001</v>
      </c>
      <c r="AD303">
        <f>VLOOKUP($B303,'Tillförd energi'!$B$1:$AS$566,MATCH(AD$1,'Tillförd energi'!$B$1:$AQ$1,0),FALSE)</f>
        <v>0</v>
      </c>
      <c r="AE303">
        <f>VLOOKUP($B303,'Tillförd energi'!$B$1:$AS$566,MATCH(AE$1,'Tillförd energi'!$B$1:$AQ$1,0),FALSE)</f>
        <v>0</v>
      </c>
      <c r="AF303">
        <f>VLOOKUP($B303,'Tillförd energi'!$B$1:$AS$566,MATCH(AF$1,'Tillförd energi'!$B$1:$AQ$1,0),FALSE)</f>
        <v>10.519299999999999</v>
      </c>
      <c r="AG303">
        <f>IFERROR(VLOOKUP(B303,Miljö!$B$1:$S$476,9,FALSE)/1,0)</f>
        <v>0</v>
      </c>
      <c r="AI303">
        <f t="shared" si="32"/>
        <v>144.92873799999998</v>
      </c>
      <c r="AJ303">
        <f t="shared" si="33"/>
        <v>144.92873799999998</v>
      </c>
      <c r="AK303">
        <f>IF(ISERROR(1/VLOOKUP($B303,Leveranser!$B$1:$S$500,MATCH("såld värme (gwh)",Leveranser!$B$1:$S$1,0),FALSE)),"",VLOOKUP($B303,Leveranser!$B$1:$S$500,MATCH("såld värme (gwh)",Leveranser!$B$1:$S$1,0),FALSE))</f>
        <v>121.227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37">
        <f t="shared" si="34"/>
        <v>0.83645936391166276</v>
      </c>
      <c r="AP303" t="str">
        <f>VLOOKUP($B303,Miljövärden!$B$1:$H$446,7,FALSE)</f>
        <v>Ja</v>
      </c>
      <c r="AQ303" t="str">
        <f>VLOOKUP($B303,Miljövärden!$B$1:$H$446,6,FALSE)</f>
        <v>Ja</v>
      </c>
      <c r="AU303">
        <f t="shared" si="35"/>
        <v>10.519299999999999</v>
      </c>
      <c r="AV303">
        <f t="shared" si="36"/>
        <v>0</v>
      </c>
      <c r="AW303">
        <f t="shared" si="37"/>
        <v>92.773899999999998</v>
      </c>
      <c r="AX303">
        <f t="shared" si="38"/>
        <v>20.332000000000001</v>
      </c>
      <c r="AZ303">
        <f t="shared" si="39"/>
        <v>113.10589999999999</v>
      </c>
    </row>
    <row r="304" spans="1:52" customFormat="1" x14ac:dyDescent="0.25">
      <c r="A304" s="2" t="s">
        <v>473</v>
      </c>
      <c r="B304" s="2" t="s">
        <v>474</v>
      </c>
      <c r="C304">
        <f>VLOOKUP($B304,'Tillförd energi'!$B$1:$AS$566,MATCH(C$1,'Tillförd energi'!$B$1:$AQ$1,0),FALSE)</f>
        <v>0</v>
      </c>
      <c r="D304">
        <f>VLOOKUP($B304,'Tillförd energi'!$B$1:$AS$566,MATCH(D$1,'Tillförd energi'!$B$1:$AQ$1,0),FALSE)</f>
        <v>2.2157499999999999</v>
      </c>
      <c r="E304">
        <f>VLOOKUP($B304,'Tillförd energi'!$B$1:$AS$566,MATCH(E$1,'Tillförd energi'!$B$1:$AQ$1,0),FALSE)</f>
        <v>0</v>
      </c>
      <c r="F304">
        <f>VLOOKUP($B304,'Tillförd energi'!$B$1:$AS$566,MATCH(F$1,'Tillförd energi'!$B$1:$AQ$1,0),FALSE)</f>
        <v>2.14</v>
      </c>
      <c r="G304">
        <f>VLOOKUP($B304,'Tillförd energi'!$B$1:$AS$566,MATCH(G$1,'Tillförd energi'!$B$1:$AQ$1,0),FALSE)</f>
        <v>0</v>
      </c>
      <c r="H304">
        <f>VLOOKUP($B304,'Tillförd energi'!$B$1:$AS$566,MATCH(H$1,'Tillförd energi'!$B$1:$AQ$1,0),FALSE)</f>
        <v>0</v>
      </c>
      <c r="I304">
        <f>VLOOKUP($B304,'Tillförd energi'!$B$1:$AS$566,MATCH(I$1,'Tillförd energi'!$B$1:$AQ$1,0),FALSE)</f>
        <v>152.53</v>
      </c>
      <c r="J304">
        <f>VLOOKUP($B304,'Tillförd energi'!$B$1:$AS$566,MATCH(J$1,'Tillförd energi'!$B$1:$AQ$1,0),FALSE)</f>
        <v>8.32</v>
      </c>
      <c r="K304">
        <v>0</v>
      </c>
      <c r="L304">
        <f>VLOOKUP($B304,'Tillförd energi'!$B$1:$AS$566,MATCH(L$1,'Tillförd energi'!$B$1:$AQ$1,0),FALSE)</f>
        <v>250.82499999999999</v>
      </c>
      <c r="M304">
        <f>VLOOKUP($B304,'Tillförd energi'!$B$1:$AS$566,MATCH(M$1,'Tillförd energi'!$B$1:$AQ$1,0),FALSE)</f>
        <v>38.520899999999997</v>
      </c>
      <c r="N304">
        <f>VLOOKUP($B304,'Tillförd energi'!$B$1:$AS$566,MATCH(N$1,'Tillförd energi'!$B$1:$AQ$1,0),FALSE)</f>
        <v>50.9313</v>
      </c>
      <c r="O304">
        <f>VLOOKUP($B304,'Tillförd energi'!$B$1:$AS$566,MATCH(O$1,'Tillförd energi'!$B$1:$AQ$1,0),FALSE)</f>
        <v>64.953999999999994</v>
      </c>
      <c r="P304">
        <f>VLOOKUP($B304,'Tillförd energi'!$B$1:$AS$566,MATCH(P$1,'Tillförd energi'!$B$1:$AQ$1,0),FALSE)</f>
        <v>20.6158</v>
      </c>
      <c r="Q304">
        <f>VLOOKUP($B304,'Tillförd energi'!$B$1:$AS$566,MATCH(Q$1,'Tillförd energi'!$B$1:$AQ$1,0),FALSE)</f>
        <v>0</v>
      </c>
      <c r="R304">
        <f>VLOOKUP($B304,'Tillförd energi'!$B$1:$AS$566,MATCH(R$1,'Tillförd energi'!$B$1:$AQ$1,0),FALSE)</f>
        <v>1.0629999999999999</v>
      </c>
      <c r="S304">
        <f>VLOOKUP($B304,'Tillförd energi'!$B$1:$AS$566,MATCH(S$1,'Tillförd energi'!$B$1:$AQ$1,0),FALSE)</f>
        <v>0</v>
      </c>
      <c r="T304">
        <f>VLOOKUP($B304,'Tillförd energi'!$B$1:$AS$566,MATCH(T$1,'Tillförd energi'!$B$1:$AQ$1,0),FALSE)</f>
        <v>0</v>
      </c>
      <c r="U304">
        <f>VLOOKUP($B304,'Tillförd energi'!$B$1:$AS$566,MATCH(U$1,'Tillförd energi'!$B$1:$AQ$1,0),FALSE)</f>
        <v>0.66</v>
      </c>
      <c r="V304">
        <f>VLOOKUP($B304,'Tillförd energi'!$B$1:$AS$566,MATCH(V$1,'Tillförd energi'!$B$1:$AQ$1,0),FALSE)</f>
        <v>2.59</v>
      </c>
      <c r="W304">
        <f>VLOOKUP($B304,'Tillförd energi'!$B$1:$AS$566,MATCH(W$1,'Tillförd energi'!$B$1:$AQ$1,0),FALSE)</f>
        <v>0</v>
      </c>
      <c r="X304">
        <f>VLOOKUP($B304,'Tillförd energi'!$B$1:$AS$566,MATCH(X$1,'Tillförd energi'!$B$1:$AQ$1,0),FALSE)</f>
        <v>0</v>
      </c>
      <c r="Y304">
        <f>VLOOKUP($B304,'Tillförd energi'!$B$1:$AS$566,MATCH(Y$1,'Tillförd energi'!$B$1:$AQ$1,0),FALSE)</f>
        <v>8.7808899999999994</v>
      </c>
      <c r="Z304">
        <f>VLOOKUP($B304,'Tillförd energi'!$B$1:$AS$566,MATCH(Z$1,'Tillförd energi'!$B$1:$AQ$1,0),FALSE)</f>
        <v>0.34</v>
      </c>
      <c r="AA304">
        <f>VLOOKUP($B304,'Tillförd energi'!$B$1:$AS$566,MATCH(AA$1,'Tillförd energi'!$B$1:$AQ$1,0),FALSE)</f>
        <v>0</v>
      </c>
      <c r="AB304">
        <f>VLOOKUP($B304,'Tillförd energi'!$B$1:$AS$566,MATCH(AB$1,'Tillförd energi'!$B$1:$AQ$1,0),FALSE)</f>
        <v>0</v>
      </c>
      <c r="AC304">
        <f>VLOOKUP($B304,'Tillförd energi'!$B$1:$AS$566,MATCH(AC$1,'Tillförd energi'!$B$1:$AQ$1,0),FALSE)</f>
        <v>186.3</v>
      </c>
      <c r="AD304">
        <f>VLOOKUP($B304,'Tillförd energi'!$B$1:$AS$566,MATCH(AD$1,'Tillförd energi'!$B$1:$AQ$1,0),FALSE)</f>
        <v>0</v>
      </c>
      <c r="AE304">
        <f>VLOOKUP($B304,'Tillförd energi'!$B$1:$AS$566,MATCH(AE$1,'Tillförd energi'!$B$1:$AQ$1,0),FALSE)</f>
        <v>0</v>
      </c>
      <c r="AF304">
        <f>VLOOKUP($B304,'Tillförd energi'!$B$1:$AS$566,MATCH(AF$1,'Tillförd energi'!$B$1:$AQ$1,0),FALSE)</f>
        <v>35.052599999999998</v>
      </c>
      <c r="AG304">
        <f>IFERROR(VLOOKUP(B304,Miljö!$B$1:$S$476,9,FALSE)/1,0)</f>
        <v>131.1</v>
      </c>
      <c r="AI304">
        <f t="shared" si="32"/>
        <v>825.83924000000002</v>
      </c>
      <c r="AJ304">
        <f t="shared" si="33"/>
        <v>956.93924000000004</v>
      </c>
      <c r="AK304">
        <f>IF(ISERROR(1/VLOOKUP($B304,Leveranser!$B$1:$S$500,MATCH("såld värme (gwh)",Leveranser!$B$1:$S$1,0),FALSE)),"",VLOOKUP($B304,Leveranser!$B$1:$S$500,MATCH("såld värme (gwh)",Leveranser!$B$1:$S$1,0),FALSE))</f>
        <v>918.7</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37">
        <f t="shared" si="34"/>
        <v>0.96004005437168616</v>
      </c>
      <c r="AP304" t="str">
        <f>VLOOKUP($B304,Miljövärden!$B$1:$H$446,7,FALSE)</f>
        <v>Ja</v>
      </c>
      <c r="AQ304" t="str">
        <f>VLOOKUP($B304,Miljövärden!$B$1:$H$446,6,FALSE)</f>
        <v>Ja</v>
      </c>
      <c r="AU304">
        <f t="shared" si="35"/>
        <v>35.392600000000002</v>
      </c>
      <c r="AV304">
        <f t="shared" si="36"/>
        <v>0</v>
      </c>
      <c r="AW304">
        <f t="shared" si="37"/>
        <v>175.02200000000002</v>
      </c>
      <c r="AX304">
        <f t="shared" si="38"/>
        <v>1.7229999999999999</v>
      </c>
      <c r="AZ304">
        <f t="shared" si="39"/>
        <v>430.15999999999997</v>
      </c>
    </row>
    <row r="305" spans="1:52" customFormat="1" x14ac:dyDescent="0.25">
      <c r="A305" s="2" t="s">
        <v>477</v>
      </c>
      <c r="B305" s="2" t="s">
        <v>478</v>
      </c>
      <c r="C305">
        <f>VLOOKUP($B305,'Tillförd energi'!$B$1:$AS$566,MATCH(C$1,'Tillförd energi'!$B$1:$AQ$1,0),FALSE)</f>
        <v>0</v>
      </c>
      <c r="D305">
        <f>VLOOKUP($B305,'Tillförd energi'!$B$1:$AS$566,MATCH(D$1,'Tillförd energi'!$B$1:$AQ$1,0),FALSE)</f>
        <v>0</v>
      </c>
      <c r="E305">
        <f>VLOOKUP($B305,'Tillförd energi'!$B$1:$AS$566,MATCH(E$1,'Tillförd energi'!$B$1:$AQ$1,0),FALSE)</f>
        <v>0</v>
      </c>
      <c r="F305">
        <f>VLOOKUP($B305,'Tillförd energi'!$B$1:$AS$566,MATCH(F$1,'Tillförd energi'!$B$1:$AQ$1,0),FALSE)</f>
        <v>0</v>
      </c>
      <c r="G305">
        <f>VLOOKUP($B305,'Tillförd energi'!$B$1:$AS$566,MATCH(G$1,'Tillförd energi'!$B$1:$AQ$1,0),FALSE)</f>
        <v>0</v>
      </c>
      <c r="H305">
        <f>VLOOKUP($B305,'Tillförd energi'!$B$1:$AS$566,MATCH(H$1,'Tillförd energi'!$B$1:$AQ$1,0),FALSE)</f>
        <v>0</v>
      </c>
      <c r="I305">
        <f>VLOOKUP($B305,'Tillförd energi'!$B$1:$AS$566,MATCH(I$1,'Tillförd energi'!$B$1:$AQ$1,0),FALSE)</f>
        <v>0</v>
      </c>
      <c r="J305">
        <f>VLOOKUP($B305,'Tillförd energi'!$B$1:$AS$566,MATCH(J$1,'Tillförd energi'!$B$1:$AQ$1,0),FALSE)</f>
        <v>0</v>
      </c>
      <c r="K305">
        <v>0</v>
      </c>
      <c r="L305">
        <f>VLOOKUP($B305,'Tillförd energi'!$B$1:$AS$566,MATCH(L$1,'Tillförd energi'!$B$1:$AQ$1,0),FALSE)</f>
        <v>0</v>
      </c>
      <c r="M305">
        <f>VLOOKUP($B305,'Tillförd energi'!$B$1:$AS$566,MATCH(M$1,'Tillförd energi'!$B$1:$AQ$1,0),FALSE)</f>
        <v>0</v>
      </c>
      <c r="N305">
        <f>VLOOKUP($B305,'Tillförd energi'!$B$1:$AS$566,MATCH(N$1,'Tillförd energi'!$B$1:$AQ$1,0),FALSE)</f>
        <v>14.4</v>
      </c>
      <c r="O305">
        <f>VLOOKUP($B305,'Tillförd energi'!$B$1:$AS$566,MATCH(O$1,'Tillförd energi'!$B$1:$AQ$1,0),FALSE)</f>
        <v>0</v>
      </c>
      <c r="P305">
        <f>VLOOKUP($B305,'Tillförd energi'!$B$1:$AS$566,MATCH(P$1,'Tillförd energi'!$B$1:$AQ$1,0),FALSE)</f>
        <v>1.4</v>
      </c>
      <c r="Q305">
        <f>VLOOKUP($B305,'Tillförd energi'!$B$1:$AS$566,MATCH(Q$1,'Tillförd energi'!$B$1:$AQ$1,0),FALSE)</f>
        <v>0</v>
      </c>
      <c r="R305">
        <f>VLOOKUP($B305,'Tillförd energi'!$B$1:$AS$566,MATCH(R$1,'Tillförd energi'!$B$1:$AQ$1,0),FALSE)</f>
        <v>0</v>
      </c>
      <c r="S305">
        <f>VLOOKUP($B305,'Tillförd energi'!$B$1:$AS$566,MATCH(S$1,'Tillförd energi'!$B$1:$AQ$1,0),FALSE)</f>
        <v>0</v>
      </c>
      <c r="T305">
        <f>VLOOKUP($B305,'Tillförd energi'!$B$1:$AS$566,MATCH(T$1,'Tillförd energi'!$B$1:$AQ$1,0),FALSE)</f>
        <v>0</v>
      </c>
      <c r="U305">
        <f>VLOOKUP($B305,'Tillförd energi'!$B$1:$AS$566,MATCH(U$1,'Tillförd energi'!$B$1:$AQ$1,0),FALSE)</f>
        <v>0</v>
      </c>
      <c r="V305">
        <f>VLOOKUP($B305,'Tillförd energi'!$B$1:$AS$566,MATCH(V$1,'Tillförd energi'!$B$1:$AQ$1,0),FALSE)</f>
        <v>0</v>
      </c>
      <c r="W305">
        <f>VLOOKUP($B305,'Tillförd energi'!$B$1:$AS$566,MATCH(W$1,'Tillförd energi'!$B$1:$AQ$1,0),FALSE)</f>
        <v>1.6</v>
      </c>
      <c r="X305">
        <f>VLOOKUP($B305,'Tillförd energi'!$B$1:$AS$566,MATCH(X$1,'Tillförd energi'!$B$1:$AQ$1,0),FALSE)</f>
        <v>0</v>
      </c>
      <c r="Y305">
        <f>VLOOKUP($B305,'Tillförd energi'!$B$1:$AS$566,MATCH(Y$1,'Tillförd energi'!$B$1:$AQ$1,0),FALSE)</f>
        <v>0</v>
      </c>
      <c r="Z305">
        <f>VLOOKUP($B305,'Tillförd energi'!$B$1:$AS$566,MATCH(Z$1,'Tillförd energi'!$B$1:$AQ$1,0),FALSE)</f>
        <v>0</v>
      </c>
      <c r="AA305">
        <f>VLOOKUP($B305,'Tillförd energi'!$B$1:$AS$566,MATCH(AA$1,'Tillförd energi'!$B$1:$AQ$1,0),FALSE)</f>
        <v>0</v>
      </c>
      <c r="AB305">
        <f>VLOOKUP($B305,'Tillförd energi'!$B$1:$AS$566,MATCH(AB$1,'Tillförd energi'!$B$1:$AQ$1,0),FALSE)</f>
        <v>0</v>
      </c>
      <c r="AC305">
        <f>VLOOKUP($B305,'Tillförd energi'!$B$1:$AS$566,MATCH(AC$1,'Tillförd energi'!$B$1:$AQ$1,0),FALSE)</f>
        <v>0</v>
      </c>
      <c r="AD305">
        <f>VLOOKUP($B305,'Tillförd energi'!$B$1:$AS$566,MATCH(AD$1,'Tillförd energi'!$B$1:$AQ$1,0),FALSE)</f>
        <v>0</v>
      </c>
      <c r="AE305">
        <f>VLOOKUP($B305,'Tillförd energi'!$B$1:$AS$566,MATCH(AE$1,'Tillförd energi'!$B$1:$AQ$1,0),FALSE)</f>
        <v>0</v>
      </c>
      <c r="AF305">
        <f>VLOOKUP($B305,'Tillförd energi'!$B$1:$AS$566,MATCH(AF$1,'Tillförd energi'!$B$1:$AQ$1,0),FALSE)</f>
        <v>0.32800000000000001</v>
      </c>
      <c r="AG305">
        <f>IFERROR(VLOOKUP(B305,Miljö!$B$1:$S$476,9,FALSE)/1,0)</f>
        <v>0</v>
      </c>
      <c r="AI305">
        <f t="shared" si="32"/>
        <v>17.728000000000002</v>
      </c>
      <c r="AJ305">
        <f t="shared" si="33"/>
        <v>17.728000000000002</v>
      </c>
      <c r="AK305">
        <f>IF(ISERROR(1/VLOOKUP($B305,Leveranser!$B$1:$S$500,MATCH("såld värme (gwh)",Leveranser!$B$1:$S$1,0),FALSE)),"",VLOOKUP($B305,Leveranser!$B$1:$S$500,MATCH("såld värme (gwh)",Leveranser!$B$1:$S$1,0),FALSE))</f>
        <v>10.9</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37">
        <f t="shared" si="34"/>
        <v>0.61484657039711188</v>
      </c>
      <c r="AP305" t="str">
        <f>VLOOKUP($B305,Miljövärden!$B$1:$H$446,7,FALSE)</f>
        <v>Ja</v>
      </c>
      <c r="AQ305" t="str">
        <f>VLOOKUP($B305,Miljövärden!$B$1:$H$446,6,FALSE)</f>
        <v>Ja</v>
      </c>
      <c r="AU305">
        <f t="shared" si="35"/>
        <v>0.32800000000000001</v>
      </c>
      <c r="AV305">
        <f t="shared" si="36"/>
        <v>0</v>
      </c>
      <c r="AW305">
        <f t="shared" si="37"/>
        <v>15.8</v>
      </c>
      <c r="AX305">
        <f t="shared" si="38"/>
        <v>0</v>
      </c>
      <c r="AZ305">
        <f t="shared" si="39"/>
        <v>17.400000000000002</v>
      </c>
    </row>
    <row r="306" spans="1:52" customFormat="1" x14ac:dyDescent="0.25">
      <c r="A306" s="2" t="s">
        <v>477</v>
      </c>
      <c r="B306" s="2" t="s">
        <v>479</v>
      </c>
      <c r="C306">
        <f>VLOOKUP($B306,'Tillförd energi'!$B$1:$AS$566,MATCH(C$1,'Tillförd energi'!$B$1:$AQ$1,0),FALSE)</f>
        <v>0</v>
      </c>
      <c r="D306">
        <f>VLOOKUP($B306,'Tillförd energi'!$B$1:$AS$566,MATCH(D$1,'Tillförd energi'!$B$1:$AQ$1,0),FALSE)</f>
        <v>6.6557599999999995E-2</v>
      </c>
      <c r="E306">
        <f>VLOOKUP($B306,'Tillförd energi'!$B$1:$AS$566,MATCH(E$1,'Tillförd energi'!$B$1:$AQ$1,0),FALSE)</f>
        <v>0</v>
      </c>
      <c r="F306">
        <f>VLOOKUP($B306,'Tillförd energi'!$B$1:$AS$566,MATCH(F$1,'Tillförd energi'!$B$1:$AQ$1,0),FALSE)</f>
        <v>0.8</v>
      </c>
      <c r="G306">
        <f>VLOOKUP($B306,'Tillförd energi'!$B$1:$AS$566,MATCH(G$1,'Tillförd energi'!$B$1:$AQ$1,0),FALSE)</f>
        <v>0</v>
      </c>
      <c r="H306">
        <f>VLOOKUP($B306,'Tillförd energi'!$B$1:$AS$566,MATCH(H$1,'Tillförd energi'!$B$1:$AQ$1,0),FALSE)</f>
        <v>0</v>
      </c>
      <c r="I306">
        <f>VLOOKUP($B306,'Tillförd energi'!$B$1:$AS$566,MATCH(I$1,'Tillförd energi'!$B$1:$AQ$1,0),FALSE)</f>
        <v>0</v>
      </c>
      <c r="J306">
        <f>VLOOKUP($B306,'Tillförd energi'!$B$1:$AS$566,MATCH(J$1,'Tillförd energi'!$B$1:$AQ$1,0),FALSE)</f>
        <v>0</v>
      </c>
      <c r="K306">
        <v>0</v>
      </c>
      <c r="L306">
        <f>VLOOKUP($B306,'Tillförd energi'!$B$1:$AS$566,MATCH(L$1,'Tillförd energi'!$B$1:$AQ$1,0),FALSE)</f>
        <v>139.4</v>
      </c>
      <c r="M306">
        <f>VLOOKUP($B306,'Tillförd energi'!$B$1:$AS$566,MATCH(M$1,'Tillförd energi'!$B$1:$AQ$1,0),FALSE)</f>
        <v>0</v>
      </c>
      <c r="N306">
        <f>VLOOKUP($B306,'Tillförd energi'!$B$1:$AS$566,MATCH(N$1,'Tillförd energi'!$B$1:$AQ$1,0),FALSE)</f>
        <v>34.649299999999997</v>
      </c>
      <c r="O306">
        <f>VLOOKUP($B306,'Tillförd energi'!$B$1:$AS$566,MATCH(O$1,'Tillförd energi'!$B$1:$AQ$1,0),FALSE)</f>
        <v>0</v>
      </c>
      <c r="P306">
        <f>VLOOKUP($B306,'Tillförd energi'!$B$1:$AS$566,MATCH(P$1,'Tillförd energi'!$B$1:$AQ$1,0),FALSE)</f>
        <v>0</v>
      </c>
      <c r="Q306">
        <f>VLOOKUP($B306,'Tillförd energi'!$B$1:$AS$566,MATCH(Q$1,'Tillförd energi'!$B$1:$AQ$1,0),FALSE)</f>
        <v>0</v>
      </c>
      <c r="R306">
        <f>VLOOKUP($B306,'Tillförd energi'!$B$1:$AS$566,MATCH(R$1,'Tillförd energi'!$B$1:$AQ$1,0),FALSE)</f>
        <v>9.3000000000000007</v>
      </c>
      <c r="S306">
        <f>VLOOKUP($B306,'Tillförd energi'!$B$1:$AS$566,MATCH(S$1,'Tillförd energi'!$B$1:$AQ$1,0),FALSE)</f>
        <v>0</v>
      </c>
      <c r="T306">
        <f>VLOOKUP($B306,'Tillförd energi'!$B$1:$AS$566,MATCH(T$1,'Tillförd energi'!$B$1:$AQ$1,0),FALSE)</f>
        <v>0</v>
      </c>
      <c r="U306">
        <f>VLOOKUP($B306,'Tillförd energi'!$B$1:$AS$566,MATCH(U$1,'Tillförd energi'!$B$1:$AQ$1,0),FALSE)</f>
        <v>0</v>
      </c>
      <c r="V306">
        <f>VLOOKUP($B306,'Tillförd energi'!$B$1:$AS$566,MATCH(V$1,'Tillförd energi'!$B$1:$AQ$1,0),FALSE)</f>
        <v>0</v>
      </c>
      <c r="W306">
        <f>VLOOKUP($B306,'Tillförd energi'!$B$1:$AS$566,MATCH(W$1,'Tillförd energi'!$B$1:$AQ$1,0),FALSE)</f>
        <v>0</v>
      </c>
      <c r="X306">
        <f>VLOOKUP($B306,'Tillförd energi'!$B$1:$AS$566,MATCH(X$1,'Tillförd energi'!$B$1:$AQ$1,0),FALSE)</f>
        <v>0</v>
      </c>
      <c r="Y306">
        <f>VLOOKUP($B306,'Tillförd energi'!$B$1:$AS$566,MATCH(Y$1,'Tillförd energi'!$B$1:$AQ$1,0),FALSE)</f>
        <v>0</v>
      </c>
      <c r="Z306">
        <f>VLOOKUP($B306,'Tillförd energi'!$B$1:$AS$566,MATCH(Z$1,'Tillförd energi'!$B$1:$AQ$1,0),FALSE)</f>
        <v>0</v>
      </c>
      <c r="AA306">
        <f>VLOOKUP($B306,'Tillförd energi'!$B$1:$AS$566,MATCH(AA$1,'Tillförd energi'!$B$1:$AQ$1,0),FALSE)</f>
        <v>0</v>
      </c>
      <c r="AB306">
        <f>VLOOKUP($B306,'Tillförd energi'!$B$1:$AS$566,MATCH(AB$1,'Tillförd energi'!$B$1:$AQ$1,0),FALSE)</f>
        <v>0</v>
      </c>
      <c r="AC306">
        <f>VLOOKUP($B306,'Tillförd energi'!$B$1:$AS$566,MATCH(AC$1,'Tillförd energi'!$B$1:$AQ$1,0),FALSE)</f>
        <v>11.5</v>
      </c>
      <c r="AD306">
        <f>VLOOKUP($B306,'Tillförd energi'!$B$1:$AS$566,MATCH(AD$1,'Tillförd energi'!$B$1:$AQ$1,0),FALSE)</f>
        <v>0</v>
      </c>
      <c r="AE306">
        <f>VLOOKUP($B306,'Tillförd energi'!$B$1:$AS$566,MATCH(AE$1,'Tillförd energi'!$B$1:$AQ$1,0),FALSE)</f>
        <v>0</v>
      </c>
      <c r="AF306">
        <f>VLOOKUP($B306,'Tillförd energi'!$B$1:$AS$566,MATCH(AF$1,'Tillförd energi'!$B$1:$AQ$1,0),FALSE)</f>
        <v>5.4930500000000002</v>
      </c>
      <c r="AG306">
        <f>IFERROR(VLOOKUP(B306,Miljö!$B$1:$S$476,9,FALSE)/1,0)</f>
        <v>0</v>
      </c>
      <c r="AI306">
        <f t="shared" si="32"/>
        <v>201.2089076</v>
      </c>
      <c r="AJ306">
        <f t="shared" si="33"/>
        <v>201.2089076</v>
      </c>
      <c r="AK306">
        <f>IF(ISERROR(1/VLOOKUP($B306,Leveranser!$B$1:$S$500,MATCH("såld värme (gwh)",Leveranser!$B$1:$S$1,0),FALSE)),"",VLOOKUP($B306,Leveranser!$B$1:$S$500,MATCH("såld värme (gwh)",Leveranser!$B$1:$S$1,0),FALSE))</f>
        <v>162</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37">
        <f t="shared" si="34"/>
        <v>0.80513334092570754</v>
      </c>
      <c r="AP306" t="str">
        <f>VLOOKUP($B306,Miljövärden!$B$1:$H$446,7,FALSE)</f>
        <v>Ja</v>
      </c>
      <c r="AQ306" t="str">
        <f>VLOOKUP($B306,Miljövärden!$B$1:$H$446,6,FALSE)</f>
        <v>Ja</v>
      </c>
      <c r="AU306">
        <f t="shared" si="35"/>
        <v>5.4930500000000002</v>
      </c>
      <c r="AV306">
        <f t="shared" si="36"/>
        <v>0</v>
      </c>
      <c r="AW306">
        <f t="shared" si="37"/>
        <v>34.649299999999997</v>
      </c>
      <c r="AX306">
        <f t="shared" si="38"/>
        <v>9.3000000000000007</v>
      </c>
      <c r="AZ306">
        <f t="shared" si="39"/>
        <v>183.34930000000003</v>
      </c>
    </row>
    <row r="307" spans="1:52" customFormat="1" x14ac:dyDescent="0.25">
      <c r="A307" s="2" t="s">
        <v>477</v>
      </c>
      <c r="B307" s="2" t="s">
        <v>480</v>
      </c>
      <c r="C307">
        <f>VLOOKUP($B307,'Tillförd energi'!$B$1:$AS$566,MATCH(C$1,'Tillförd energi'!$B$1:$AQ$1,0),FALSE)</f>
        <v>0</v>
      </c>
      <c r="D307">
        <f>VLOOKUP($B307,'Tillförd energi'!$B$1:$AS$566,MATCH(D$1,'Tillförd energi'!$B$1:$AQ$1,0),FALSE)</f>
        <v>0.28999999999999998</v>
      </c>
      <c r="E307">
        <f>VLOOKUP($B307,'Tillförd energi'!$B$1:$AS$566,MATCH(E$1,'Tillförd energi'!$B$1:$AQ$1,0),FALSE)</f>
        <v>0</v>
      </c>
      <c r="F307">
        <f>VLOOKUP($B307,'Tillförd energi'!$B$1:$AS$566,MATCH(F$1,'Tillförd energi'!$B$1:$AQ$1,0),FALSE)</f>
        <v>0</v>
      </c>
      <c r="G307">
        <f>VLOOKUP($B307,'Tillförd energi'!$B$1:$AS$566,MATCH(G$1,'Tillförd energi'!$B$1:$AQ$1,0),FALSE)</f>
        <v>0</v>
      </c>
      <c r="H307">
        <f>VLOOKUP($B307,'Tillförd energi'!$B$1:$AS$566,MATCH(H$1,'Tillförd energi'!$B$1:$AQ$1,0),FALSE)</f>
        <v>0</v>
      </c>
      <c r="I307">
        <f>VLOOKUP($B307,'Tillförd energi'!$B$1:$AS$566,MATCH(I$1,'Tillförd energi'!$B$1:$AQ$1,0),FALSE)</f>
        <v>0</v>
      </c>
      <c r="J307">
        <f>VLOOKUP($B307,'Tillförd energi'!$B$1:$AS$566,MATCH(J$1,'Tillförd energi'!$B$1:$AQ$1,0),FALSE)</f>
        <v>0</v>
      </c>
      <c r="K307">
        <v>0</v>
      </c>
      <c r="L307">
        <f>VLOOKUP($B307,'Tillförd energi'!$B$1:$AS$566,MATCH(L$1,'Tillförd energi'!$B$1:$AQ$1,0),FALSE)</f>
        <v>0</v>
      </c>
      <c r="M307">
        <f>VLOOKUP($B307,'Tillförd energi'!$B$1:$AS$566,MATCH(M$1,'Tillförd energi'!$B$1:$AQ$1,0),FALSE)</f>
        <v>0</v>
      </c>
      <c r="N307">
        <f>VLOOKUP($B307,'Tillförd energi'!$B$1:$AS$566,MATCH(N$1,'Tillförd energi'!$B$1:$AQ$1,0),FALSE)</f>
        <v>0.77</v>
      </c>
      <c r="O307">
        <f>VLOOKUP($B307,'Tillförd energi'!$B$1:$AS$566,MATCH(O$1,'Tillförd energi'!$B$1:$AQ$1,0),FALSE)</f>
        <v>0</v>
      </c>
      <c r="P307">
        <f>VLOOKUP($B307,'Tillförd energi'!$B$1:$AS$566,MATCH(P$1,'Tillförd energi'!$B$1:$AQ$1,0),FALSE)</f>
        <v>0</v>
      </c>
      <c r="Q307">
        <f>VLOOKUP($B307,'Tillförd energi'!$B$1:$AS$566,MATCH(Q$1,'Tillförd energi'!$B$1:$AQ$1,0),FALSE)</f>
        <v>22.588200000000001</v>
      </c>
      <c r="R307">
        <f>VLOOKUP($B307,'Tillförd energi'!$B$1:$AS$566,MATCH(R$1,'Tillförd energi'!$B$1:$AQ$1,0),FALSE)</f>
        <v>0</v>
      </c>
      <c r="S307">
        <f>VLOOKUP($B307,'Tillförd energi'!$B$1:$AS$566,MATCH(S$1,'Tillförd energi'!$B$1:$AQ$1,0),FALSE)</f>
        <v>0</v>
      </c>
      <c r="T307">
        <f>VLOOKUP($B307,'Tillförd energi'!$B$1:$AS$566,MATCH(T$1,'Tillförd energi'!$B$1:$AQ$1,0),FALSE)</f>
        <v>0</v>
      </c>
      <c r="U307">
        <f>VLOOKUP($B307,'Tillförd energi'!$B$1:$AS$566,MATCH(U$1,'Tillförd energi'!$B$1:$AQ$1,0),FALSE)</f>
        <v>0</v>
      </c>
      <c r="V307">
        <f>VLOOKUP($B307,'Tillförd energi'!$B$1:$AS$566,MATCH(V$1,'Tillförd energi'!$B$1:$AQ$1,0),FALSE)</f>
        <v>0</v>
      </c>
      <c r="W307">
        <f>VLOOKUP($B307,'Tillförd energi'!$B$1:$AS$566,MATCH(W$1,'Tillförd energi'!$B$1:$AQ$1,0),FALSE)</f>
        <v>0</v>
      </c>
      <c r="X307">
        <f>VLOOKUP($B307,'Tillförd energi'!$B$1:$AS$566,MATCH(X$1,'Tillförd energi'!$B$1:$AQ$1,0),FALSE)</f>
        <v>0</v>
      </c>
      <c r="Y307">
        <f>VLOOKUP($B307,'Tillförd energi'!$B$1:$AS$566,MATCH(Y$1,'Tillförd energi'!$B$1:$AQ$1,0),FALSE)</f>
        <v>0</v>
      </c>
      <c r="Z307">
        <f>VLOOKUP($B307,'Tillförd energi'!$B$1:$AS$566,MATCH(Z$1,'Tillförd energi'!$B$1:$AQ$1,0),FALSE)</f>
        <v>0</v>
      </c>
      <c r="AA307">
        <f>VLOOKUP($B307,'Tillförd energi'!$B$1:$AS$566,MATCH(AA$1,'Tillförd energi'!$B$1:$AQ$1,0),FALSE)</f>
        <v>0</v>
      </c>
      <c r="AB307">
        <f>VLOOKUP($B307,'Tillförd energi'!$B$1:$AS$566,MATCH(AB$1,'Tillförd energi'!$B$1:$AQ$1,0),FALSE)</f>
        <v>0</v>
      </c>
      <c r="AC307">
        <f>VLOOKUP($B307,'Tillförd energi'!$B$1:$AS$566,MATCH(AC$1,'Tillförd energi'!$B$1:$AQ$1,0),FALSE)</f>
        <v>0</v>
      </c>
      <c r="AD307">
        <f>VLOOKUP($B307,'Tillförd energi'!$B$1:$AS$566,MATCH(AD$1,'Tillförd energi'!$B$1:$AQ$1,0),FALSE)</f>
        <v>0</v>
      </c>
      <c r="AE307">
        <f>VLOOKUP($B307,'Tillförd energi'!$B$1:$AS$566,MATCH(AE$1,'Tillförd energi'!$B$1:$AQ$1,0),FALSE)</f>
        <v>0</v>
      </c>
      <c r="AF307">
        <f>VLOOKUP($B307,'Tillförd energi'!$B$1:$AS$566,MATCH(AF$1,'Tillförd energi'!$B$1:$AQ$1,0),FALSE)</f>
        <v>0.03</v>
      </c>
      <c r="AG307">
        <f>IFERROR(VLOOKUP(B307,Miljö!$B$1:$S$476,9,FALSE)/1,0)</f>
        <v>0</v>
      </c>
      <c r="AI307">
        <f t="shared" si="32"/>
        <v>23.6782</v>
      </c>
      <c r="AJ307">
        <f t="shared" si="33"/>
        <v>23.6782</v>
      </c>
      <c r="AK307">
        <f>IF(ISERROR(1/VLOOKUP($B307,Leveranser!$B$1:$S$500,MATCH("såld värme (gwh)",Leveranser!$B$1:$S$1,0),FALSE)),"",VLOOKUP($B307,Leveranser!$B$1:$S$500,MATCH("såld värme (gwh)",Leveranser!$B$1:$S$1,0),FALSE))</f>
        <v>17.399999999999999</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37">
        <f t="shared" si="34"/>
        <v>0.73485315606760637</v>
      </c>
      <c r="AP307" t="str">
        <f>VLOOKUP($B307,Miljövärden!$B$1:$H$446,7,FALSE)</f>
        <v>Ja</v>
      </c>
      <c r="AQ307" t="str">
        <f>VLOOKUP($B307,Miljövärden!$B$1:$H$446,6,FALSE)</f>
        <v>Ja</v>
      </c>
      <c r="AU307">
        <f t="shared" si="35"/>
        <v>0.03</v>
      </c>
      <c r="AV307">
        <f t="shared" si="36"/>
        <v>0</v>
      </c>
      <c r="AW307">
        <f t="shared" si="37"/>
        <v>23.3582</v>
      </c>
      <c r="AX307">
        <f t="shared" si="38"/>
        <v>0</v>
      </c>
      <c r="AZ307">
        <f t="shared" si="39"/>
        <v>23.3582</v>
      </c>
    </row>
    <row r="308" spans="1:52" customFormat="1" x14ac:dyDescent="0.25">
      <c r="A308" s="2" t="s">
        <v>477</v>
      </c>
      <c r="B308" s="2" t="s">
        <v>481</v>
      </c>
      <c r="C308">
        <f>VLOOKUP($B308,'Tillförd energi'!$B$1:$AS$566,MATCH(C$1,'Tillförd energi'!$B$1:$AQ$1,0),FALSE)</f>
        <v>62.749400000000001</v>
      </c>
      <c r="D308">
        <f>VLOOKUP($B308,'Tillförd energi'!$B$1:$AS$566,MATCH(D$1,'Tillförd energi'!$B$1:$AQ$1,0),FALSE)</f>
        <v>8.4808500000000002</v>
      </c>
      <c r="E308">
        <f>VLOOKUP($B308,'Tillförd energi'!$B$1:$AS$566,MATCH(E$1,'Tillförd energi'!$B$1:$AQ$1,0),FALSE)</f>
        <v>0</v>
      </c>
      <c r="F308">
        <f>VLOOKUP($B308,'Tillförd energi'!$B$1:$AS$566,MATCH(F$1,'Tillförd energi'!$B$1:$AQ$1,0),FALSE)</f>
        <v>29.506</v>
      </c>
      <c r="G308">
        <f>VLOOKUP($B308,'Tillförd energi'!$B$1:$AS$566,MATCH(G$1,'Tillförd energi'!$B$1:$AQ$1,0),FALSE)</f>
        <v>0</v>
      </c>
      <c r="H308">
        <f>VLOOKUP($B308,'Tillförd energi'!$B$1:$AS$566,MATCH(H$1,'Tillförd energi'!$B$1:$AQ$1,0),FALSE)</f>
        <v>38</v>
      </c>
      <c r="I308">
        <f>VLOOKUP($B308,'Tillförd energi'!$B$1:$AS$566,MATCH(I$1,'Tillförd energi'!$B$1:$AQ$1,0),FALSE)</f>
        <v>770.8</v>
      </c>
      <c r="J308">
        <f>VLOOKUP($B308,'Tillförd energi'!$B$1:$AS$566,MATCH(J$1,'Tillförd energi'!$B$1:$AQ$1,0),FALSE)</f>
        <v>0</v>
      </c>
      <c r="K308">
        <v>0</v>
      </c>
      <c r="L308">
        <f>VLOOKUP($B308,'Tillförd energi'!$B$1:$AS$566,MATCH(L$1,'Tillförd energi'!$B$1:$AQ$1,0),FALSE)</f>
        <v>238.809</v>
      </c>
      <c r="M308">
        <f>VLOOKUP($B308,'Tillförd energi'!$B$1:$AS$566,MATCH(M$1,'Tillförd energi'!$B$1:$AQ$1,0),FALSE)</f>
        <v>18.311399999999999</v>
      </c>
      <c r="N308">
        <f>VLOOKUP($B308,'Tillförd energi'!$B$1:$AS$566,MATCH(N$1,'Tillförd energi'!$B$1:$AQ$1,0),FALSE)</f>
        <v>19.5444</v>
      </c>
      <c r="O308">
        <f>VLOOKUP($B308,'Tillförd energi'!$B$1:$AS$566,MATCH(O$1,'Tillförd energi'!$B$1:$AQ$1,0),FALSE)</f>
        <v>0</v>
      </c>
      <c r="P308">
        <f>VLOOKUP($B308,'Tillförd energi'!$B$1:$AS$566,MATCH(P$1,'Tillförd energi'!$B$1:$AQ$1,0),FALSE)</f>
        <v>18.1632</v>
      </c>
      <c r="Q308">
        <f>VLOOKUP($B308,'Tillförd energi'!$B$1:$AS$566,MATCH(Q$1,'Tillförd energi'!$B$1:$AQ$1,0),FALSE)</f>
        <v>27.929400000000001</v>
      </c>
      <c r="R308">
        <f>VLOOKUP($B308,'Tillförd energi'!$B$1:$AS$566,MATCH(R$1,'Tillförd energi'!$B$1:$AQ$1,0),FALSE)</f>
        <v>0</v>
      </c>
      <c r="S308">
        <f>VLOOKUP($B308,'Tillförd energi'!$B$1:$AS$566,MATCH(S$1,'Tillförd energi'!$B$1:$AQ$1,0),FALSE)</f>
        <v>0</v>
      </c>
      <c r="T308">
        <f>VLOOKUP($B308,'Tillförd energi'!$B$1:$AS$566,MATCH(T$1,'Tillförd energi'!$B$1:$AQ$1,0),FALSE)</f>
        <v>0</v>
      </c>
      <c r="U308">
        <f>VLOOKUP($B308,'Tillförd energi'!$B$1:$AS$566,MATCH(U$1,'Tillförd energi'!$B$1:$AQ$1,0),FALSE)</f>
        <v>0</v>
      </c>
      <c r="V308">
        <f>VLOOKUP($B308,'Tillförd energi'!$B$1:$AS$566,MATCH(V$1,'Tillförd energi'!$B$1:$AQ$1,0),FALSE)</f>
        <v>0</v>
      </c>
      <c r="W308">
        <f>VLOOKUP($B308,'Tillförd energi'!$B$1:$AS$566,MATCH(W$1,'Tillförd energi'!$B$1:$AQ$1,0),FALSE)</f>
        <v>1.1000000000000001</v>
      </c>
      <c r="X308">
        <f>VLOOKUP($B308,'Tillförd energi'!$B$1:$AS$566,MATCH(X$1,'Tillförd energi'!$B$1:$AQ$1,0),FALSE)</f>
        <v>0</v>
      </c>
      <c r="Y308">
        <f>VLOOKUP($B308,'Tillförd energi'!$B$1:$AS$566,MATCH(Y$1,'Tillförd energi'!$B$1:$AQ$1,0),FALSE)</f>
        <v>0</v>
      </c>
      <c r="Z308">
        <f>VLOOKUP($B308,'Tillförd energi'!$B$1:$AS$566,MATCH(Z$1,'Tillförd energi'!$B$1:$AQ$1,0),FALSE)</f>
        <v>0.52200000000000002</v>
      </c>
      <c r="AA308">
        <f>VLOOKUP($B308,'Tillförd energi'!$B$1:$AS$566,MATCH(AA$1,'Tillförd energi'!$B$1:$AQ$1,0),FALSE)</f>
        <v>0</v>
      </c>
      <c r="AB308">
        <f>VLOOKUP($B308,'Tillförd energi'!$B$1:$AS$566,MATCH(AB$1,'Tillförd energi'!$B$1:$AQ$1,0),FALSE)</f>
        <v>0</v>
      </c>
      <c r="AC308">
        <f>VLOOKUP($B308,'Tillförd energi'!$B$1:$AS$566,MATCH(AC$1,'Tillförd energi'!$B$1:$AQ$1,0),FALSE)</f>
        <v>221.7</v>
      </c>
      <c r="AD308">
        <f>VLOOKUP($B308,'Tillförd energi'!$B$1:$AS$566,MATCH(AD$1,'Tillförd energi'!$B$1:$AQ$1,0),FALSE)</f>
        <v>0</v>
      </c>
      <c r="AE308">
        <f>VLOOKUP($B308,'Tillförd energi'!$B$1:$AS$566,MATCH(AE$1,'Tillförd energi'!$B$1:$AQ$1,0),FALSE)</f>
        <v>0</v>
      </c>
      <c r="AF308">
        <f>VLOOKUP($B308,'Tillförd energi'!$B$1:$AS$566,MATCH(AF$1,'Tillförd energi'!$B$1:$AQ$1,0),FALSE)</f>
        <v>45.004399999999997</v>
      </c>
      <c r="AG308">
        <f>IFERROR(VLOOKUP(B308,Miljö!$B$1:$S$476,9,FALSE)/1,0)</f>
        <v>0</v>
      </c>
      <c r="AI308">
        <f t="shared" si="32"/>
        <v>1500.6200499999998</v>
      </c>
      <c r="AJ308">
        <f t="shared" si="33"/>
        <v>1500.6200499999998</v>
      </c>
      <c r="AK308">
        <f>IF(ISERROR(1/VLOOKUP($B308,Leveranser!$B$1:$S$500,MATCH("såld värme (gwh)",Leveranser!$B$1:$S$1,0),FALSE)),"",VLOOKUP($B308,Leveranser!$B$1:$S$500,MATCH("såld värme (gwh)",Leveranser!$B$1:$S$1,0),FALSE))</f>
        <v>1326</v>
      </c>
      <c r="AL308">
        <f>VLOOKUP($B308,Leveranser!$B$1:$Y$500,MATCH("Totalt såld fjärrvärme till andra fjärrvärmeföretag",Leveranser!$B$1:$AA$1,0),FALSE)</f>
        <v>79.900000000000006</v>
      </c>
      <c r="AM308">
        <f>IF(ISERROR(1/VLOOKUP($B308,Miljö!$B$1:$S$500,MATCH("Såld mängd produktionsspecifik fjärrvärme (GWh)",Miljö!$B$1:$R$1,0),FALSE)),0,VLOOKUP($B308,Miljö!$B$1:$S$500,MATCH("Såld mängd produktionsspecifik fjärrvärme (GWh)",Miljö!$B$1:$R$1,0),FALSE))</f>
        <v>0.9</v>
      </c>
      <c r="AN308" s="137">
        <f t="shared" si="34"/>
        <v>0.88363473485510224</v>
      </c>
      <c r="AP308" t="str">
        <f>VLOOKUP($B308,Miljövärden!$B$1:$H$446,7,FALSE)</f>
        <v>Ja</v>
      </c>
      <c r="AQ308" t="str">
        <f>VLOOKUP($B308,Miljövärden!$B$1:$H$446,6,FALSE)</f>
        <v>Ja</v>
      </c>
      <c r="AU308">
        <f t="shared" si="35"/>
        <v>45.526399999999995</v>
      </c>
      <c r="AV308">
        <f t="shared" si="36"/>
        <v>0</v>
      </c>
      <c r="AW308">
        <f t="shared" si="37"/>
        <v>83.948400000000007</v>
      </c>
      <c r="AX308">
        <f t="shared" si="38"/>
        <v>0</v>
      </c>
      <c r="AZ308">
        <f t="shared" si="39"/>
        <v>323.85740000000004</v>
      </c>
    </row>
    <row r="309" spans="1:52" customFormat="1" x14ac:dyDescent="0.25">
      <c r="A309" s="2" t="s">
        <v>477</v>
      </c>
      <c r="B309" s="2" t="s">
        <v>482</v>
      </c>
      <c r="C309">
        <f>VLOOKUP($B309,'Tillförd energi'!$B$1:$AS$566,MATCH(C$1,'Tillförd energi'!$B$1:$AQ$1,0),FALSE)</f>
        <v>0</v>
      </c>
      <c r="D309">
        <f>VLOOKUP($B309,'Tillförd energi'!$B$1:$AS$566,MATCH(D$1,'Tillförd energi'!$B$1:$AQ$1,0),FALSE)</f>
        <v>0.39</v>
      </c>
      <c r="E309">
        <f>VLOOKUP($B309,'Tillförd energi'!$B$1:$AS$566,MATCH(E$1,'Tillförd energi'!$B$1:$AQ$1,0),FALSE)</f>
        <v>0</v>
      </c>
      <c r="F309">
        <f>VLOOKUP($B309,'Tillförd energi'!$B$1:$AS$566,MATCH(F$1,'Tillförd energi'!$B$1:$AQ$1,0),FALSE)</f>
        <v>2.8235299999999999</v>
      </c>
      <c r="G309">
        <f>VLOOKUP($B309,'Tillförd energi'!$B$1:$AS$566,MATCH(G$1,'Tillförd energi'!$B$1:$AQ$1,0),FALSE)</f>
        <v>0</v>
      </c>
      <c r="H309">
        <f>VLOOKUP($B309,'Tillförd energi'!$B$1:$AS$566,MATCH(H$1,'Tillförd energi'!$B$1:$AQ$1,0),FALSE)</f>
        <v>0</v>
      </c>
      <c r="I309">
        <f>VLOOKUP($B309,'Tillförd energi'!$B$1:$AS$566,MATCH(I$1,'Tillförd energi'!$B$1:$AQ$1,0),FALSE)</f>
        <v>0</v>
      </c>
      <c r="J309">
        <f>VLOOKUP($B309,'Tillförd energi'!$B$1:$AS$566,MATCH(J$1,'Tillförd energi'!$B$1:$AQ$1,0),FALSE)</f>
        <v>0</v>
      </c>
      <c r="K309">
        <v>0</v>
      </c>
      <c r="L309">
        <f>VLOOKUP($B309,'Tillförd energi'!$B$1:$AS$566,MATCH(L$1,'Tillförd energi'!$B$1:$AQ$1,0),FALSE)</f>
        <v>0</v>
      </c>
      <c r="M309">
        <f>VLOOKUP($B309,'Tillförd energi'!$B$1:$AS$566,MATCH(M$1,'Tillförd energi'!$B$1:$AQ$1,0),FALSE)</f>
        <v>0</v>
      </c>
      <c r="N309">
        <f>VLOOKUP($B309,'Tillförd energi'!$B$1:$AS$566,MATCH(N$1,'Tillförd energi'!$B$1:$AQ$1,0),FALSE)</f>
        <v>0</v>
      </c>
      <c r="O309">
        <f>VLOOKUP($B309,'Tillförd energi'!$B$1:$AS$566,MATCH(O$1,'Tillförd energi'!$B$1:$AQ$1,0),FALSE)</f>
        <v>0</v>
      </c>
      <c r="P309">
        <f>VLOOKUP($B309,'Tillförd energi'!$B$1:$AS$566,MATCH(P$1,'Tillförd energi'!$B$1:$AQ$1,0),FALSE)</f>
        <v>0</v>
      </c>
      <c r="Q309">
        <f>VLOOKUP($B309,'Tillförd energi'!$B$1:$AS$566,MATCH(Q$1,'Tillförd energi'!$B$1:$AQ$1,0),FALSE)</f>
        <v>8.3529400000000003</v>
      </c>
      <c r="R309">
        <f>VLOOKUP($B309,'Tillförd energi'!$B$1:$AS$566,MATCH(R$1,'Tillförd energi'!$B$1:$AQ$1,0),FALSE)</f>
        <v>0</v>
      </c>
      <c r="S309">
        <f>VLOOKUP($B309,'Tillförd energi'!$B$1:$AS$566,MATCH(S$1,'Tillförd energi'!$B$1:$AQ$1,0),FALSE)</f>
        <v>0</v>
      </c>
      <c r="T309">
        <f>VLOOKUP($B309,'Tillförd energi'!$B$1:$AS$566,MATCH(T$1,'Tillförd energi'!$B$1:$AQ$1,0),FALSE)</f>
        <v>0</v>
      </c>
      <c r="U309">
        <f>VLOOKUP($B309,'Tillförd energi'!$B$1:$AS$566,MATCH(U$1,'Tillförd energi'!$B$1:$AQ$1,0),FALSE)</f>
        <v>0</v>
      </c>
      <c r="V309">
        <f>VLOOKUP($B309,'Tillförd energi'!$B$1:$AS$566,MATCH(V$1,'Tillförd energi'!$B$1:$AQ$1,0),FALSE)</f>
        <v>0</v>
      </c>
      <c r="W309">
        <f>VLOOKUP($B309,'Tillförd energi'!$B$1:$AS$566,MATCH(W$1,'Tillförd energi'!$B$1:$AQ$1,0),FALSE)</f>
        <v>0</v>
      </c>
      <c r="X309">
        <f>VLOOKUP($B309,'Tillförd energi'!$B$1:$AS$566,MATCH(X$1,'Tillförd energi'!$B$1:$AQ$1,0),FALSE)</f>
        <v>0</v>
      </c>
      <c r="Y309">
        <f>VLOOKUP($B309,'Tillförd energi'!$B$1:$AS$566,MATCH(Y$1,'Tillförd energi'!$B$1:$AQ$1,0),FALSE)</f>
        <v>0</v>
      </c>
      <c r="Z309">
        <f>VLOOKUP($B309,'Tillförd energi'!$B$1:$AS$566,MATCH(Z$1,'Tillförd energi'!$B$1:$AQ$1,0),FALSE)</f>
        <v>0</v>
      </c>
      <c r="AA309">
        <f>VLOOKUP($B309,'Tillförd energi'!$B$1:$AS$566,MATCH(AA$1,'Tillförd energi'!$B$1:$AQ$1,0),FALSE)</f>
        <v>0</v>
      </c>
      <c r="AB309">
        <f>VLOOKUP($B309,'Tillförd energi'!$B$1:$AS$566,MATCH(AB$1,'Tillförd energi'!$B$1:$AQ$1,0),FALSE)</f>
        <v>0</v>
      </c>
      <c r="AC309">
        <f>VLOOKUP($B309,'Tillförd energi'!$B$1:$AS$566,MATCH(AC$1,'Tillförd energi'!$B$1:$AQ$1,0),FALSE)</f>
        <v>0</v>
      </c>
      <c r="AD309">
        <f>VLOOKUP($B309,'Tillförd energi'!$B$1:$AS$566,MATCH(AD$1,'Tillförd energi'!$B$1:$AQ$1,0),FALSE)</f>
        <v>10.1</v>
      </c>
      <c r="AE309">
        <f>VLOOKUP($B309,'Tillförd energi'!$B$1:$AS$566,MATCH(AE$1,'Tillförd energi'!$B$1:$AQ$1,0),FALSE)</f>
        <v>0</v>
      </c>
      <c r="AF309">
        <f>VLOOKUP($B309,'Tillförd energi'!$B$1:$AS$566,MATCH(AF$1,'Tillförd energi'!$B$1:$AQ$1,0),FALSE)</f>
        <v>0.39</v>
      </c>
      <c r="AG309">
        <f>IFERROR(VLOOKUP(B309,Miljö!$B$1:$S$476,9,FALSE)/1,0)</f>
        <v>0</v>
      </c>
      <c r="AI309">
        <f t="shared" si="32"/>
        <v>22.056470000000001</v>
      </c>
      <c r="AJ309">
        <f t="shared" si="33"/>
        <v>22.056470000000001</v>
      </c>
      <c r="AK309">
        <f>IF(ISERROR(1/VLOOKUP($B309,Leveranser!$B$1:$S$500,MATCH("såld värme (gwh)",Leveranser!$B$1:$S$1,0),FALSE)),"",VLOOKUP($B309,Leveranser!$B$1:$S$500,MATCH("såld värme (gwh)",Leveranser!$B$1:$S$1,0),FALSE))</f>
        <v>16.3</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37">
        <f t="shared" si="34"/>
        <v>0.73901218100629884</v>
      </c>
      <c r="AP309" t="str">
        <f>VLOOKUP($B309,Miljövärden!$B$1:$H$446,7,FALSE)</f>
        <v>Ja</v>
      </c>
      <c r="AQ309" t="str">
        <f>VLOOKUP($B309,Miljövärden!$B$1:$H$446,6,FALSE)</f>
        <v>Ja</v>
      </c>
      <c r="AU309">
        <f t="shared" si="35"/>
        <v>0.39</v>
      </c>
      <c r="AV309">
        <f t="shared" si="36"/>
        <v>0</v>
      </c>
      <c r="AW309">
        <f t="shared" si="37"/>
        <v>8.3529400000000003</v>
      </c>
      <c r="AX309">
        <f t="shared" si="38"/>
        <v>0</v>
      </c>
      <c r="AZ309">
        <f t="shared" si="39"/>
        <v>8.3529400000000003</v>
      </c>
    </row>
    <row r="310" spans="1:52" customFormat="1" x14ac:dyDescent="0.25">
      <c r="A310" s="2" t="s">
        <v>477</v>
      </c>
      <c r="B310" s="2" t="s">
        <v>483</v>
      </c>
      <c r="C310">
        <f>VLOOKUP($B310,'Tillförd energi'!$B$1:$AS$566,MATCH(C$1,'Tillförd energi'!$B$1:$AQ$1,0),FALSE)</f>
        <v>0</v>
      </c>
      <c r="D310">
        <f>VLOOKUP($B310,'Tillförd energi'!$B$1:$AS$566,MATCH(D$1,'Tillförd energi'!$B$1:$AQ$1,0),FALSE)</f>
        <v>0.67</v>
      </c>
      <c r="E310">
        <f>VLOOKUP($B310,'Tillförd energi'!$B$1:$AS$566,MATCH(E$1,'Tillförd energi'!$B$1:$AQ$1,0),FALSE)</f>
        <v>0</v>
      </c>
      <c r="F310">
        <f>VLOOKUP($B310,'Tillförd energi'!$B$1:$AS$566,MATCH(F$1,'Tillförd energi'!$B$1:$AQ$1,0),FALSE)</f>
        <v>0</v>
      </c>
      <c r="G310">
        <f>VLOOKUP($B310,'Tillförd energi'!$B$1:$AS$566,MATCH(G$1,'Tillförd energi'!$B$1:$AQ$1,0),FALSE)</f>
        <v>0</v>
      </c>
      <c r="H310">
        <f>VLOOKUP($B310,'Tillförd energi'!$B$1:$AS$566,MATCH(H$1,'Tillförd energi'!$B$1:$AQ$1,0),FALSE)</f>
        <v>0</v>
      </c>
      <c r="I310">
        <f>VLOOKUP($B310,'Tillförd energi'!$B$1:$AS$566,MATCH(I$1,'Tillförd energi'!$B$1:$AQ$1,0),FALSE)</f>
        <v>0</v>
      </c>
      <c r="J310">
        <f>VLOOKUP($B310,'Tillförd energi'!$B$1:$AS$566,MATCH(J$1,'Tillförd energi'!$B$1:$AQ$1,0),FALSE)</f>
        <v>0</v>
      </c>
      <c r="K310">
        <v>0</v>
      </c>
      <c r="L310">
        <f>VLOOKUP($B310,'Tillförd energi'!$B$1:$AS$566,MATCH(L$1,'Tillförd energi'!$B$1:$AQ$1,0),FALSE)</f>
        <v>0</v>
      </c>
      <c r="M310">
        <f>VLOOKUP($B310,'Tillförd energi'!$B$1:$AS$566,MATCH(M$1,'Tillförd energi'!$B$1:$AQ$1,0),FALSE)</f>
        <v>0</v>
      </c>
      <c r="N310">
        <f>VLOOKUP($B310,'Tillförd energi'!$B$1:$AS$566,MATCH(N$1,'Tillförd energi'!$B$1:$AQ$1,0),FALSE)</f>
        <v>28</v>
      </c>
      <c r="O310">
        <f>VLOOKUP($B310,'Tillförd energi'!$B$1:$AS$566,MATCH(O$1,'Tillförd energi'!$B$1:$AQ$1,0),FALSE)</f>
        <v>0</v>
      </c>
      <c r="P310">
        <f>VLOOKUP($B310,'Tillförd energi'!$B$1:$AS$566,MATCH(P$1,'Tillförd energi'!$B$1:$AQ$1,0),FALSE)</f>
        <v>0</v>
      </c>
      <c r="Q310">
        <f>VLOOKUP($B310,'Tillförd energi'!$B$1:$AS$566,MATCH(Q$1,'Tillförd energi'!$B$1:$AQ$1,0),FALSE)</f>
        <v>4.23529</v>
      </c>
      <c r="R310">
        <f>VLOOKUP($B310,'Tillförd energi'!$B$1:$AS$566,MATCH(R$1,'Tillförd energi'!$B$1:$AQ$1,0),FALSE)</f>
        <v>0</v>
      </c>
      <c r="S310">
        <f>VLOOKUP($B310,'Tillförd energi'!$B$1:$AS$566,MATCH(S$1,'Tillförd energi'!$B$1:$AQ$1,0),FALSE)</f>
        <v>0</v>
      </c>
      <c r="T310">
        <f>VLOOKUP($B310,'Tillförd energi'!$B$1:$AS$566,MATCH(T$1,'Tillförd energi'!$B$1:$AQ$1,0),FALSE)</f>
        <v>0</v>
      </c>
      <c r="U310">
        <f>VLOOKUP($B310,'Tillförd energi'!$B$1:$AS$566,MATCH(U$1,'Tillförd energi'!$B$1:$AQ$1,0),FALSE)</f>
        <v>0</v>
      </c>
      <c r="V310">
        <f>VLOOKUP($B310,'Tillförd energi'!$B$1:$AS$566,MATCH(V$1,'Tillförd energi'!$B$1:$AQ$1,0),FALSE)</f>
        <v>0</v>
      </c>
      <c r="W310">
        <f>VLOOKUP($B310,'Tillförd energi'!$B$1:$AS$566,MATCH(W$1,'Tillförd energi'!$B$1:$AQ$1,0),FALSE)</f>
        <v>0</v>
      </c>
      <c r="X310">
        <f>VLOOKUP($B310,'Tillförd energi'!$B$1:$AS$566,MATCH(X$1,'Tillförd energi'!$B$1:$AQ$1,0),FALSE)</f>
        <v>0</v>
      </c>
      <c r="Y310">
        <f>VLOOKUP($B310,'Tillförd energi'!$B$1:$AS$566,MATCH(Y$1,'Tillförd energi'!$B$1:$AQ$1,0),FALSE)</f>
        <v>0</v>
      </c>
      <c r="Z310">
        <f>VLOOKUP($B310,'Tillförd energi'!$B$1:$AS$566,MATCH(Z$1,'Tillförd energi'!$B$1:$AQ$1,0),FALSE)</f>
        <v>0</v>
      </c>
      <c r="AA310">
        <f>VLOOKUP($B310,'Tillförd energi'!$B$1:$AS$566,MATCH(AA$1,'Tillförd energi'!$B$1:$AQ$1,0),FALSE)</f>
        <v>0</v>
      </c>
      <c r="AB310">
        <f>VLOOKUP($B310,'Tillförd energi'!$B$1:$AS$566,MATCH(AB$1,'Tillförd energi'!$B$1:$AQ$1,0),FALSE)</f>
        <v>0</v>
      </c>
      <c r="AC310">
        <f>VLOOKUP($B310,'Tillförd energi'!$B$1:$AS$566,MATCH(AC$1,'Tillförd energi'!$B$1:$AQ$1,0),FALSE)</f>
        <v>0</v>
      </c>
      <c r="AD310">
        <f>VLOOKUP($B310,'Tillförd energi'!$B$1:$AS$566,MATCH(AD$1,'Tillförd energi'!$B$1:$AQ$1,0),FALSE)</f>
        <v>0</v>
      </c>
      <c r="AE310">
        <f>VLOOKUP($B310,'Tillförd energi'!$B$1:$AS$566,MATCH(AE$1,'Tillförd energi'!$B$1:$AQ$1,0),FALSE)</f>
        <v>0</v>
      </c>
      <c r="AF310">
        <f>VLOOKUP($B310,'Tillförd energi'!$B$1:$AS$566,MATCH(AF$1,'Tillförd energi'!$B$1:$AQ$1,0),FALSE)</f>
        <v>0.56000000000000005</v>
      </c>
      <c r="AG310">
        <f>IFERROR(VLOOKUP(B310,Miljö!$B$1:$S$476,9,FALSE)/1,0)</f>
        <v>0</v>
      </c>
      <c r="AI310">
        <f t="shared" si="32"/>
        <v>33.465290000000003</v>
      </c>
      <c r="AJ310">
        <f t="shared" si="33"/>
        <v>33.465290000000003</v>
      </c>
      <c r="AK310">
        <f>IF(ISERROR(1/VLOOKUP($B310,Leveranser!$B$1:$S$500,MATCH("såld värme (gwh)",Leveranser!$B$1:$S$1,0),FALSE)),"",VLOOKUP($B310,Leveranser!$B$1:$S$500,MATCH("såld värme (gwh)",Leveranser!$B$1:$S$1,0),FALSE))</f>
        <v>29.3</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37">
        <f t="shared" si="34"/>
        <v>0.87553402346132359</v>
      </c>
      <c r="AP310" t="str">
        <f>VLOOKUP($B310,Miljövärden!$B$1:$H$446,7,FALSE)</f>
        <v>Ja</v>
      </c>
      <c r="AQ310" t="str">
        <f>VLOOKUP($B310,Miljövärden!$B$1:$H$446,6,FALSE)</f>
        <v>Ja</v>
      </c>
      <c r="AU310">
        <f t="shared" si="35"/>
        <v>0.56000000000000005</v>
      </c>
      <c r="AV310">
        <f t="shared" si="36"/>
        <v>0</v>
      </c>
      <c r="AW310">
        <f t="shared" si="37"/>
        <v>32.235289999999999</v>
      </c>
      <c r="AX310">
        <f t="shared" si="38"/>
        <v>0</v>
      </c>
      <c r="AZ310">
        <f t="shared" si="39"/>
        <v>32.235289999999999</v>
      </c>
    </row>
    <row r="311" spans="1:52" customFormat="1" x14ac:dyDescent="0.25">
      <c r="A311" s="2" t="s">
        <v>484</v>
      </c>
      <c r="B311" s="2" t="s">
        <v>485</v>
      </c>
      <c r="C311">
        <f>VLOOKUP($B311,'Tillförd energi'!$B$1:$AS$566,MATCH(C$1,'Tillförd energi'!$B$1:$AQ$1,0),FALSE)</f>
        <v>0</v>
      </c>
      <c r="D311">
        <f>VLOOKUP($B311,'Tillförd energi'!$B$1:$AS$566,MATCH(D$1,'Tillförd energi'!$B$1:$AQ$1,0),FALSE)</f>
        <v>0.2</v>
      </c>
      <c r="E311">
        <f>VLOOKUP($B311,'Tillförd energi'!$B$1:$AS$566,MATCH(E$1,'Tillförd energi'!$B$1:$AQ$1,0),FALSE)</f>
        <v>0</v>
      </c>
      <c r="F311">
        <f>VLOOKUP($B311,'Tillförd energi'!$B$1:$AS$566,MATCH(F$1,'Tillförd energi'!$B$1:$AQ$1,0),FALSE)</f>
        <v>7.7</v>
      </c>
      <c r="G311">
        <f>VLOOKUP($B311,'Tillförd energi'!$B$1:$AS$566,MATCH(G$1,'Tillförd energi'!$B$1:$AQ$1,0),FALSE)</f>
        <v>0</v>
      </c>
      <c r="H311">
        <f>VLOOKUP($B311,'Tillförd energi'!$B$1:$AS$566,MATCH(H$1,'Tillförd energi'!$B$1:$AQ$1,0),FALSE)</f>
        <v>0</v>
      </c>
      <c r="I311">
        <f>VLOOKUP($B311,'Tillförd energi'!$B$1:$AS$566,MATCH(I$1,'Tillförd energi'!$B$1:$AQ$1,0),FALSE)</f>
        <v>0</v>
      </c>
      <c r="J311">
        <f>VLOOKUP($B311,'Tillförd energi'!$B$1:$AS$566,MATCH(J$1,'Tillförd energi'!$B$1:$AQ$1,0),FALSE)</f>
        <v>4.0999999999999996</v>
      </c>
      <c r="K311">
        <v>0</v>
      </c>
      <c r="L311">
        <f>VLOOKUP($B311,'Tillförd energi'!$B$1:$AS$566,MATCH(L$1,'Tillförd energi'!$B$1:$AQ$1,0),FALSE)</f>
        <v>0</v>
      </c>
      <c r="M311">
        <f>VLOOKUP($B311,'Tillförd energi'!$B$1:$AS$566,MATCH(M$1,'Tillförd energi'!$B$1:$AQ$1,0),FALSE)</f>
        <v>0</v>
      </c>
      <c r="N311">
        <f>VLOOKUP($B311,'Tillförd energi'!$B$1:$AS$566,MATCH(N$1,'Tillförd energi'!$B$1:$AQ$1,0),FALSE)</f>
        <v>0</v>
      </c>
      <c r="O311">
        <f>VLOOKUP($B311,'Tillförd energi'!$B$1:$AS$566,MATCH(O$1,'Tillförd energi'!$B$1:$AQ$1,0),FALSE)</f>
        <v>0</v>
      </c>
      <c r="P311">
        <f>VLOOKUP($B311,'Tillförd energi'!$B$1:$AS$566,MATCH(P$1,'Tillförd energi'!$B$1:$AQ$1,0),FALSE)</f>
        <v>0</v>
      </c>
      <c r="Q311">
        <f>VLOOKUP($B311,'Tillförd energi'!$B$1:$AS$566,MATCH(Q$1,'Tillförd energi'!$B$1:$AQ$1,0),FALSE)</f>
        <v>0</v>
      </c>
      <c r="R311">
        <f>VLOOKUP($B311,'Tillförd energi'!$B$1:$AS$566,MATCH(R$1,'Tillförd energi'!$B$1:$AQ$1,0),FALSE)</f>
        <v>2.2000000000000002</v>
      </c>
      <c r="S311">
        <f>VLOOKUP($B311,'Tillförd energi'!$B$1:$AS$566,MATCH(S$1,'Tillförd energi'!$B$1:$AQ$1,0),FALSE)</f>
        <v>0</v>
      </c>
      <c r="T311">
        <f>VLOOKUP($B311,'Tillförd energi'!$B$1:$AS$566,MATCH(T$1,'Tillförd energi'!$B$1:$AQ$1,0),FALSE)</f>
        <v>0</v>
      </c>
      <c r="U311">
        <f>VLOOKUP($B311,'Tillförd energi'!$B$1:$AS$566,MATCH(U$1,'Tillförd energi'!$B$1:$AQ$1,0),FALSE)</f>
        <v>0</v>
      </c>
      <c r="V311">
        <f>VLOOKUP($B311,'Tillförd energi'!$B$1:$AS$566,MATCH(V$1,'Tillförd energi'!$B$1:$AQ$1,0),FALSE)</f>
        <v>0</v>
      </c>
      <c r="W311">
        <f>VLOOKUP($B311,'Tillförd energi'!$B$1:$AS$566,MATCH(W$1,'Tillförd energi'!$B$1:$AQ$1,0),FALSE)</f>
        <v>0</v>
      </c>
      <c r="X311">
        <f>VLOOKUP($B311,'Tillförd energi'!$B$1:$AS$566,MATCH(X$1,'Tillförd energi'!$B$1:$AQ$1,0),FALSE)</f>
        <v>41.3</v>
      </c>
      <c r="Y311">
        <f>VLOOKUP($B311,'Tillförd energi'!$B$1:$AS$566,MATCH(Y$1,'Tillförd energi'!$B$1:$AQ$1,0),FALSE)</f>
        <v>0</v>
      </c>
      <c r="Z311">
        <f>VLOOKUP($B311,'Tillförd energi'!$B$1:$AS$566,MATCH(Z$1,'Tillförd energi'!$B$1:$AQ$1,0),FALSE)</f>
        <v>0</v>
      </c>
      <c r="AA311">
        <f>VLOOKUP($B311,'Tillförd energi'!$B$1:$AS$566,MATCH(AA$1,'Tillförd energi'!$B$1:$AQ$1,0),FALSE)</f>
        <v>0</v>
      </c>
      <c r="AB311">
        <f>VLOOKUP($B311,'Tillförd energi'!$B$1:$AS$566,MATCH(AB$1,'Tillförd energi'!$B$1:$AQ$1,0),FALSE)</f>
        <v>0</v>
      </c>
      <c r="AC311">
        <f>VLOOKUP($B311,'Tillförd energi'!$B$1:$AS$566,MATCH(AC$1,'Tillförd energi'!$B$1:$AQ$1,0),FALSE)</f>
        <v>0</v>
      </c>
      <c r="AD311">
        <f>VLOOKUP($B311,'Tillförd energi'!$B$1:$AS$566,MATCH(AD$1,'Tillförd energi'!$B$1:$AQ$1,0),FALSE)</f>
        <v>0</v>
      </c>
      <c r="AE311">
        <f>VLOOKUP($B311,'Tillförd energi'!$B$1:$AS$566,MATCH(AE$1,'Tillförd energi'!$B$1:$AQ$1,0),FALSE)</f>
        <v>0</v>
      </c>
      <c r="AF311">
        <f>VLOOKUP($B311,'Tillförd energi'!$B$1:$AS$566,MATCH(AF$1,'Tillförd energi'!$B$1:$AQ$1,0),FALSE)</f>
        <v>1.56</v>
      </c>
      <c r="AG311">
        <f>IFERROR(VLOOKUP(B311,Miljö!$B$1:$S$476,9,FALSE)/1,0)</f>
        <v>0</v>
      </c>
      <c r="AI311">
        <f t="shared" si="32"/>
        <v>57.06</v>
      </c>
      <c r="AJ311">
        <f t="shared" si="33"/>
        <v>57.06</v>
      </c>
      <c r="AK311">
        <f>IF(ISERROR(1/VLOOKUP($B311,Leveranser!$B$1:$S$500,MATCH("såld värme (gwh)",Leveranser!$B$1:$S$1,0),FALSE)),"",VLOOKUP($B311,Leveranser!$B$1:$S$500,MATCH("såld värme (gwh)",Leveranser!$B$1:$S$1,0),FALSE))</f>
        <v>41.8</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37">
        <f t="shared" si="34"/>
        <v>0.73256221521205744</v>
      </c>
      <c r="AP311" t="str">
        <f>VLOOKUP($B311,Miljövärden!$B$1:$H$446,7,FALSE)</f>
        <v>Ja</v>
      </c>
      <c r="AQ311" t="str">
        <f>VLOOKUP($B311,Miljövärden!$B$1:$H$446,6,FALSE)</f>
        <v>Ja</v>
      </c>
      <c r="AU311">
        <f t="shared" si="35"/>
        <v>1.56</v>
      </c>
      <c r="AV311">
        <f t="shared" si="36"/>
        <v>41.3</v>
      </c>
      <c r="AW311">
        <f t="shared" si="37"/>
        <v>0</v>
      </c>
      <c r="AX311">
        <f t="shared" si="38"/>
        <v>2.2000000000000002</v>
      </c>
      <c r="AZ311">
        <f t="shared" si="39"/>
        <v>43.5</v>
      </c>
    </row>
    <row r="312" spans="1:52" customFormat="1" x14ac:dyDescent="0.25">
      <c r="A312" s="2" t="s">
        <v>484</v>
      </c>
      <c r="B312" s="2" t="s">
        <v>486</v>
      </c>
      <c r="C312">
        <f>VLOOKUP($B312,'Tillförd energi'!$B$1:$AS$566,MATCH(C$1,'Tillförd energi'!$B$1:$AQ$1,0),FALSE)</f>
        <v>0</v>
      </c>
      <c r="D312">
        <f>VLOOKUP($B312,'Tillförd energi'!$B$1:$AS$566,MATCH(D$1,'Tillförd energi'!$B$1:$AQ$1,0),FALSE)</f>
        <v>1.8132200000000001</v>
      </c>
      <c r="E312">
        <f>VLOOKUP($B312,'Tillförd energi'!$B$1:$AS$566,MATCH(E$1,'Tillförd energi'!$B$1:$AQ$1,0),FALSE)</f>
        <v>0</v>
      </c>
      <c r="F312">
        <f>VLOOKUP($B312,'Tillförd energi'!$B$1:$AS$566,MATCH(F$1,'Tillförd energi'!$B$1:$AQ$1,0),FALSE)</f>
        <v>1.7</v>
      </c>
      <c r="G312">
        <f>VLOOKUP($B312,'Tillförd energi'!$B$1:$AS$566,MATCH(G$1,'Tillförd energi'!$B$1:$AQ$1,0),FALSE)</f>
        <v>0</v>
      </c>
      <c r="H312">
        <f>VLOOKUP($B312,'Tillförd energi'!$B$1:$AS$566,MATCH(H$1,'Tillförd energi'!$B$1:$AQ$1,0),FALSE)</f>
        <v>0</v>
      </c>
      <c r="I312">
        <f>VLOOKUP($B312,'Tillförd energi'!$B$1:$AS$566,MATCH(I$1,'Tillförd energi'!$B$1:$AQ$1,0),FALSE)</f>
        <v>125</v>
      </c>
      <c r="J312">
        <f>VLOOKUP($B312,'Tillförd energi'!$B$1:$AS$566,MATCH(J$1,'Tillförd energi'!$B$1:$AQ$1,0),FALSE)</f>
        <v>0</v>
      </c>
      <c r="K312">
        <v>0</v>
      </c>
      <c r="L312">
        <f>VLOOKUP($B312,'Tillförd energi'!$B$1:$AS$566,MATCH(L$1,'Tillförd energi'!$B$1:$AQ$1,0),FALSE)</f>
        <v>202.96199999999999</v>
      </c>
      <c r="M312">
        <f>VLOOKUP($B312,'Tillförd energi'!$B$1:$AS$566,MATCH(M$1,'Tillförd energi'!$B$1:$AQ$1,0),FALSE)</f>
        <v>31.788799999999998</v>
      </c>
      <c r="N312">
        <f>VLOOKUP($B312,'Tillförd energi'!$B$1:$AS$566,MATCH(N$1,'Tillförd energi'!$B$1:$AQ$1,0),FALSE)</f>
        <v>41.889400000000002</v>
      </c>
      <c r="O312">
        <f>VLOOKUP($B312,'Tillförd energi'!$B$1:$AS$566,MATCH(O$1,'Tillförd energi'!$B$1:$AQ$1,0),FALSE)</f>
        <v>53.420499999999997</v>
      </c>
      <c r="P312">
        <f>VLOOKUP($B312,'Tillförd energi'!$B$1:$AS$566,MATCH(P$1,'Tillförd energi'!$B$1:$AQ$1,0),FALSE)</f>
        <v>17.810199999999998</v>
      </c>
      <c r="Q312">
        <f>VLOOKUP($B312,'Tillförd energi'!$B$1:$AS$566,MATCH(Q$1,'Tillförd energi'!$B$1:$AQ$1,0),FALSE)</f>
        <v>0</v>
      </c>
      <c r="R312">
        <f>VLOOKUP($B312,'Tillförd energi'!$B$1:$AS$566,MATCH(R$1,'Tillförd energi'!$B$1:$AQ$1,0),FALSE)</f>
        <v>0.85</v>
      </c>
      <c r="S312">
        <f>VLOOKUP($B312,'Tillförd energi'!$B$1:$AS$566,MATCH(S$1,'Tillförd energi'!$B$1:$AQ$1,0),FALSE)</f>
        <v>0</v>
      </c>
      <c r="T312">
        <f>VLOOKUP($B312,'Tillförd energi'!$B$1:$AS$566,MATCH(T$1,'Tillförd energi'!$B$1:$AQ$1,0),FALSE)</f>
        <v>0</v>
      </c>
      <c r="U312">
        <f>VLOOKUP($B312,'Tillförd energi'!$B$1:$AS$566,MATCH(U$1,'Tillförd energi'!$B$1:$AQ$1,0),FALSE)</f>
        <v>0</v>
      </c>
      <c r="V312">
        <f>VLOOKUP($B312,'Tillförd energi'!$B$1:$AS$566,MATCH(V$1,'Tillförd energi'!$B$1:$AQ$1,0),FALSE)</f>
        <v>0.6</v>
      </c>
      <c r="W312">
        <f>VLOOKUP($B312,'Tillförd energi'!$B$1:$AS$566,MATCH(W$1,'Tillförd energi'!$B$1:$AQ$1,0),FALSE)</f>
        <v>0</v>
      </c>
      <c r="X312">
        <f>VLOOKUP($B312,'Tillförd energi'!$B$1:$AS$566,MATCH(X$1,'Tillförd energi'!$B$1:$AQ$1,0),FALSE)</f>
        <v>0</v>
      </c>
      <c r="Y312">
        <f>VLOOKUP($B312,'Tillförd energi'!$B$1:$AS$566,MATCH(Y$1,'Tillförd energi'!$B$1:$AQ$1,0),FALSE)</f>
        <v>7.1251499999999997</v>
      </c>
      <c r="Z312">
        <f>VLOOKUP($B312,'Tillförd energi'!$B$1:$AS$566,MATCH(Z$1,'Tillförd energi'!$B$1:$AQ$1,0),FALSE)</f>
        <v>0</v>
      </c>
      <c r="AA312">
        <f>VLOOKUP($B312,'Tillförd energi'!$B$1:$AS$566,MATCH(AA$1,'Tillförd energi'!$B$1:$AQ$1,0),FALSE)</f>
        <v>0</v>
      </c>
      <c r="AB312">
        <f>VLOOKUP($B312,'Tillförd energi'!$B$1:$AS$566,MATCH(AB$1,'Tillförd energi'!$B$1:$AQ$1,0),FALSE)</f>
        <v>0</v>
      </c>
      <c r="AC312">
        <f>VLOOKUP($B312,'Tillförd energi'!$B$1:$AS$566,MATCH(AC$1,'Tillförd energi'!$B$1:$AQ$1,0),FALSE)</f>
        <v>149.69999999999999</v>
      </c>
      <c r="AD312">
        <f>VLOOKUP($B312,'Tillförd energi'!$B$1:$AS$566,MATCH(AD$1,'Tillförd energi'!$B$1:$AQ$1,0),FALSE)</f>
        <v>0</v>
      </c>
      <c r="AE312">
        <f>VLOOKUP($B312,'Tillförd energi'!$B$1:$AS$566,MATCH(AE$1,'Tillförd energi'!$B$1:$AQ$1,0),FALSE)</f>
        <v>0</v>
      </c>
      <c r="AF312">
        <f>VLOOKUP($B312,'Tillförd energi'!$B$1:$AS$566,MATCH(AF$1,'Tillförd energi'!$B$1:$AQ$1,0),FALSE)</f>
        <v>25.122900000000001</v>
      </c>
      <c r="AG312">
        <f>IFERROR(VLOOKUP(B312,Miljö!$B$1:$S$476,9,FALSE)/1,0)</f>
        <v>17</v>
      </c>
      <c r="AI312">
        <f t="shared" si="32"/>
        <v>659.78217000000006</v>
      </c>
      <c r="AJ312">
        <f t="shared" si="33"/>
        <v>676.78217000000006</v>
      </c>
      <c r="AK312">
        <f>IF(ISERROR(1/VLOOKUP($B312,Leveranser!$B$1:$S$500,MATCH("såld värme (gwh)",Leveranser!$B$1:$S$1,0),FALSE)),"",VLOOKUP($B312,Leveranser!$B$1:$S$500,MATCH("såld värme (gwh)",Leveranser!$B$1:$S$1,0),FALSE))</f>
        <v>633</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37">
        <f t="shared" si="34"/>
        <v>0.93530832823211041</v>
      </c>
      <c r="AP312" t="str">
        <f>VLOOKUP($B312,Miljövärden!$B$1:$H$446,7,FALSE)</f>
        <v>Ja</v>
      </c>
      <c r="AQ312" t="str">
        <f>VLOOKUP($B312,Miljövärden!$B$1:$H$446,6,FALSE)</f>
        <v>Ja</v>
      </c>
      <c r="AU312">
        <f t="shared" si="35"/>
        <v>25.122900000000001</v>
      </c>
      <c r="AV312">
        <f t="shared" si="36"/>
        <v>0</v>
      </c>
      <c r="AW312">
        <f t="shared" si="37"/>
        <v>144.90890000000002</v>
      </c>
      <c r="AX312">
        <f t="shared" si="38"/>
        <v>0.85</v>
      </c>
      <c r="AZ312">
        <f t="shared" si="39"/>
        <v>349.32090000000005</v>
      </c>
    </row>
    <row r="313" spans="1:52" customFormat="1" x14ac:dyDescent="0.25">
      <c r="A313" s="2" t="s">
        <v>487</v>
      </c>
      <c r="B313" s="2" t="s">
        <v>488</v>
      </c>
      <c r="C313">
        <f>VLOOKUP($B313,'Tillförd energi'!$B$1:$AS$566,MATCH(C$1,'Tillförd energi'!$B$1:$AQ$1,0),FALSE)</f>
        <v>0</v>
      </c>
      <c r="D313">
        <f>VLOOKUP($B313,'Tillförd energi'!$B$1:$AS$566,MATCH(D$1,'Tillförd energi'!$B$1:$AQ$1,0),FALSE)</f>
        <v>6.6284899999999994E-2</v>
      </c>
      <c r="E313">
        <f>VLOOKUP($B313,'Tillförd energi'!$B$1:$AS$566,MATCH(E$1,'Tillförd energi'!$B$1:$AQ$1,0),FALSE)</f>
        <v>0</v>
      </c>
      <c r="F313">
        <f>VLOOKUP($B313,'Tillförd energi'!$B$1:$AS$566,MATCH(F$1,'Tillförd energi'!$B$1:$AQ$1,0),FALSE)</f>
        <v>0</v>
      </c>
      <c r="G313">
        <f>VLOOKUP($B313,'Tillförd energi'!$B$1:$AS$566,MATCH(G$1,'Tillförd energi'!$B$1:$AQ$1,0),FALSE)</f>
        <v>0</v>
      </c>
      <c r="H313">
        <f>VLOOKUP($B313,'Tillförd energi'!$B$1:$AS$566,MATCH(H$1,'Tillförd energi'!$B$1:$AQ$1,0),FALSE)</f>
        <v>0</v>
      </c>
      <c r="I313">
        <f>VLOOKUP($B313,'Tillförd energi'!$B$1:$AS$566,MATCH(I$1,'Tillförd energi'!$B$1:$AQ$1,0),FALSE)</f>
        <v>13.569000000000001</v>
      </c>
      <c r="J313">
        <f>VLOOKUP($B313,'Tillförd energi'!$B$1:$AS$566,MATCH(J$1,'Tillförd energi'!$B$1:$AQ$1,0),FALSE)</f>
        <v>0</v>
      </c>
      <c r="K313">
        <v>0</v>
      </c>
      <c r="L313">
        <f>VLOOKUP($B313,'Tillförd energi'!$B$1:$AS$566,MATCH(L$1,'Tillförd energi'!$B$1:$AQ$1,0),FALSE)</f>
        <v>14.7082</v>
      </c>
      <c r="M313">
        <f>VLOOKUP($B313,'Tillförd energi'!$B$1:$AS$566,MATCH(M$1,'Tillförd energi'!$B$1:$AQ$1,0),FALSE)</f>
        <v>0</v>
      </c>
      <c r="N313">
        <f>VLOOKUP($B313,'Tillförd energi'!$B$1:$AS$566,MATCH(N$1,'Tillförd energi'!$B$1:$AQ$1,0),FALSE)</f>
        <v>0.87424900000000005</v>
      </c>
      <c r="O313">
        <f>VLOOKUP($B313,'Tillförd energi'!$B$1:$AS$566,MATCH(O$1,'Tillförd energi'!$B$1:$AQ$1,0),FALSE)</f>
        <v>0</v>
      </c>
      <c r="P313">
        <f>VLOOKUP($B313,'Tillförd energi'!$B$1:$AS$566,MATCH(P$1,'Tillförd energi'!$B$1:$AQ$1,0),FALSE)</f>
        <v>0</v>
      </c>
      <c r="Q313">
        <f>VLOOKUP($B313,'Tillförd energi'!$B$1:$AS$566,MATCH(Q$1,'Tillförd energi'!$B$1:$AQ$1,0),FALSE)</f>
        <v>0</v>
      </c>
      <c r="R313">
        <f>VLOOKUP($B313,'Tillförd energi'!$B$1:$AS$566,MATCH(R$1,'Tillförd energi'!$B$1:$AQ$1,0),FALSE)</f>
        <v>0.36</v>
      </c>
      <c r="S313">
        <f>VLOOKUP($B313,'Tillförd energi'!$B$1:$AS$566,MATCH(S$1,'Tillförd energi'!$B$1:$AQ$1,0),FALSE)</f>
        <v>0</v>
      </c>
      <c r="T313">
        <f>VLOOKUP($B313,'Tillförd energi'!$B$1:$AS$566,MATCH(T$1,'Tillförd energi'!$B$1:$AQ$1,0),FALSE)</f>
        <v>0</v>
      </c>
      <c r="U313">
        <f>VLOOKUP($B313,'Tillförd energi'!$B$1:$AS$566,MATCH(U$1,'Tillförd energi'!$B$1:$AQ$1,0),FALSE)</f>
        <v>24.678000000000001</v>
      </c>
      <c r="V313">
        <f>VLOOKUP($B313,'Tillförd energi'!$B$1:$AS$566,MATCH(V$1,'Tillförd energi'!$B$1:$AQ$1,0),FALSE)</f>
        <v>0</v>
      </c>
      <c r="W313">
        <f>VLOOKUP($B313,'Tillförd energi'!$B$1:$AS$566,MATCH(W$1,'Tillförd energi'!$B$1:$AQ$1,0),FALSE)</f>
        <v>0</v>
      </c>
      <c r="X313">
        <f>VLOOKUP($B313,'Tillförd energi'!$B$1:$AS$566,MATCH(X$1,'Tillförd energi'!$B$1:$AQ$1,0),FALSE)</f>
        <v>0</v>
      </c>
      <c r="Y313">
        <f>VLOOKUP($B313,'Tillförd energi'!$B$1:$AS$566,MATCH(Y$1,'Tillförd energi'!$B$1:$AQ$1,0),FALSE)</f>
        <v>0</v>
      </c>
      <c r="Z313">
        <f>VLOOKUP($B313,'Tillförd energi'!$B$1:$AS$566,MATCH(Z$1,'Tillförd energi'!$B$1:$AQ$1,0),FALSE)</f>
        <v>0</v>
      </c>
      <c r="AA313">
        <f>VLOOKUP($B313,'Tillförd energi'!$B$1:$AS$566,MATCH(AA$1,'Tillförd energi'!$B$1:$AQ$1,0),FALSE)</f>
        <v>0</v>
      </c>
      <c r="AB313">
        <f>VLOOKUP($B313,'Tillförd energi'!$B$1:$AS$566,MATCH(AB$1,'Tillförd energi'!$B$1:$AQ$1,0),FALSE)</f>
        <v>0</v>
      </c>
      <c r="AC313">
        <f>VLOOKUP($B313,'Tillförd energi'!$B$1:$AS$566,MATCH(AC$1,'Tillförd energi'!$B$1:$AQ$1,0),FALSE)</f>
        <v>0</v>
      </c>
      <c r="AD313">
        <f>VLOOKUP($B313,'Tillförd energi'!$B$1:$AS$566,MATCH(AD$1,'Tillförd energi'!$B$1:$AQ$1,0),FALSE)</f>
        <v>0</v>
      </c>
      <c r="AE313">
        <f>VLOOKUP($B313,'Tillförd energi'!$B$1:$AS$566,MATCH(AE$1,'Tillförd energi'!$B$1:$AQ$1,0),FALSE)</f>
        <v>0</v>
      </c>
      <c r="AF313">
        <f>VLOOKUP($B313,'Tillförd energi'!$B$1:$AS$566,MATCH(AF$1,'Tillförd energi'!$B$1:$AQ$1,0),FALSE)</f>
        <v>1.53376</v>
      </c>
      <c r="AG313">
        <f>IFERROR(VLOOKUP(B313,Miljö!$B$1:$S$476,9,FALSE)/1,0)</f>
        <v>0</v>
      </c>
      <c r="AI313">
        <f t="shared" ref="AI313:AI374" si="40">SUM(C313:AF313)</f>
        <v>55.789493899999997</v>
      </c>
      <c r="AJ313">
        <f t="shared" ref="AJ313:AJ374" si="41">SUM(C313:AG313)</f>
        <v>55.789493899999997</v>
      </c>
      <c r="AK313">
        <f>IF(ISERROR(1/VLOOKUP($B313,Leveranser!$B$1:$S$500,MATCH("såld värme (gwh)",Leveranser!$B$1:$S$1,0),FALSE)),"",VLOOKUP($B313,Leveranser!$B$1:$S$500,MATCH("såld värme (gwh)",Leveranser!$B$1:$S$1,0),FALSE))</f>
        <v>48.65</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37">
        <f t="shared" ref="AN313:AN374" si="42">IFERROR(AK313/AJ313,"")</f>
        <v>0.87202798590004782</v>
      </c>
      <c r="AP313" t="str">
        <f>VLOOKUP($B313,Miljövärden!$B$1:$H$446,7,FALSE)</f>
        <v>Ja</v>
      </c>
      <c r="AQ313" t="str">
        <f>VLOOKUP($B313,Miljövärden!$B$1:$H$446,6,FALSE)</f>
        <v>Ja</v>
      </c>
      <c r="AU313">
        <f t="shared" si="35"/>
        <v>1.53376</v>
      </c>
      <c r="AV313">
        <f t="shared" si="36"/>
        <v>0</v>
      </c>
      <c r="AW313">
        <f t="shared" si="37"/>
        <v>0.87424900000000005</v>
      </c>
      <c r="AX313">
        <f t="shared" si="38"/>
        <v>25.038</v>
      </c>
      <c r="AZ313">
        <f t="shared" si="39"/>
        <v>40.620449000000001</v>
      </c>
    </row>
    <row r="314" spans="1:52" customFormat="1" x14ac:dyDescent="0.25">
      <c r="A314" s="2" t="s">
        <v>489</v>
      </c>
      <c r="B314" s="2" t="s">
        <v>490</v>
      </c>
      <c r="C314">
        <f>VLOOKUP($B314,'Tillförd energi'!$B$1:$AS$566,MATCH(C$1,'Tillförd energi'!$B$1:$AQ$1,0),FALSE)</f>
        <v>0</v>
      </c>
      <c r="D314">
        <f>VLOOKUP($B314,'Tillförd energi'!$B$1:$AS$566,MATCH(D$1,'Tillförd energi'!$B$1:$AQ$1,0),FALSE)</f>
        <v>0.34</v>
      </c>
      <c r="E314">
        <f>VLOOKUP($B314,'Tillförd energi'!$B$1:$AS$566,MATCH(E$1,'Tillförd energi'!$B$1:$AQ$1,0),FALSE)</f>
        <v>0</v>
      </c>
      <c r="F314">
        <f>VLOOKUP($B314,'Tillförd energi'!$B$1:$AS$566,MATCH(F$1,'Tillförd energi'!$B$1:$AQ$1,0),FALSE)</f>
        <v>0</v>
      </c>
      <c r="G314">
        <f>VLOOKUP($B314,'Tillförd energi'!$B$1:$AS$566,MATCH(G$1,'Tillförd energi'!$B$1:$AQ$1,0),FALSE)</f>
        <v>0</v>
      </c>
      <c r="H314">
        <f>VLOOKUP($B314,'Tillförd energi'!$B$1:$AS$566,MATCH(H$1,'Tillförd energi'!$B$1:$AQ$1,0),FALSE)</f>
        <v>0</v>
      </c>
      <c r="I314">
        <f>VLOOKUP($B314,'Tillförd energi'!$B$1:$AS$566,MATCH(I$1,'Tillförd energi'!$B$1:$AQ$1,0),FALSE)</f>
        <v>0</v>
      </c>
      <c r="J314">
        <f>VLOOKUP($B314,'Tillförd energi'!$B$1:$AS$566,MATCH(J$1,'Tillförd energi'!$B$1:$AQ$1,0),FALSE)</f>
        <v>0</v>
      </c>
      <c r="K314">
        <v>0</v>
      </c>
      <c r="L314">
        <f>VLOOKUP($B314,'Tillförd energi'!$B$1:$AS$566,MATCH(L$1,'Tillförd energi'!$B$1:$AQ$1,0),FALSE)</f>
        <v>0</v>
      </c>
      <c r="M314">
        <f>VLOOKUP($B314,'Tillförd energi'!$B$1:$AS$566,MATCH(M$1,'Tillförd energi'!$B$1:$AQ$1,0),FALSE)</f>
        <v>0</v>
      </c>
      <c r="N314">
        <f>VLOOKUP($B314,'Tillförd energi'!$B$1:$AS$566,MATCH(N$1,'Tillförd energi'!$B$1:$AQ$1,0),FALSE)</f>
        <v>38.118000000000002</v>
      </c>
      <c r="O314">
        <f>VLOOKUP($B314,'Tillförd energi'!$B$1:$AS$566,MATCH(O$1,'Tillförd energi'!$B$1:$AQ$1,0),FALSE)</f>
        <v>0</v>
      </c>
      <c r="P314">
        <f>VLOOKUP($B314,'Tillförd energi'!$B$1:$AS$566,MATCH(P$1,'Tillförd energi'!$B$1:$AQ$1,0),FALSE)</f>
        <v>0</v>
      </c>
      <c r="Q314">
        <f>VLOOKUP($B314,'Tillförd energi'!$B$1:$AS$566,MATCH(Q$1,'Tillförd energi'!$B$1:$AQ$1,0),FALSE)</f>
        <v>0</v>
      </c>
      <c r="R314">
        <f>VLOOKUP($B314,'Tillförd energi'!$B$1:$AS$566,MATCH(R$1,'Tillförd energi'!$B$1:$AQ$1,0),FALSE)</f>
        <v>11.231999999999999</v>
      </c>
      <c r="S314">
        <f>VLOOKUP($B314,'Tillförd energi'!$B$1:$AS$566,MATCH(S$1,'Tillförd energi'!$B$1:$AQ$1,0),FALSE)</f>
        <v>0</v>
      </c>
      <c r="T314">
        <f>VLOOKUP($B314,'Tillförd energi'!$B$1:$AS$566,MATCH(T$1,'Tillförd energi'!$B$1:$AQ$1,0),FALSE)</f>
        <v>0</v>
      </c>
      <c r="U314">
        <f>VLOOKUP($B314,'Tillförd energi'!$B$1:$AS$566,MATCH(U$1,'Tillförd energi'!$B$1:$AQ$1,0),FALSE)</f>
        <v>0</v>
      </c>
      <c r="V314">
        <f>VLOOKUP($B314,'Tillförd energi'!$B$1:$AS$566,MATCH(V$1,'Tillförd energi'!$B$1:$AQ$1,0),FALSE)</f>
        <v>0</v>
      </c>
      <c r="W314">
        <f>VLOOKUP($B314,'Tillförd energi'!$B$1:$AS$566,MATCH(W$1,'Tillförd energi'!$B$1:$AQ$1,0),FALSE)</f>
        <v>0</v>
      </c>
      <c r="X314">
        <f>VLOOKUP($B314,'Tillförd energi'!$B$1:$AS$566,MATCH(X$1,'Tillförd energi'!$B$1:$AQ$1,0),FALSE)</f>
        <v>0</v>
      </c>
      <c r="Y314">
        <f>VLOOKUP($B314,'Tillförd energi'!$B$1:$AS$566,MATCH(Y$1,'Tillförd energi'!$B$1:$AQ$1,0),FALSE)</f>
        <v>0</v>
      </c>
      <c r="Z314">
        <f>VLOOKUP($B314,'Tillförd energi'!$B$1:$AS$566,MATCH(Z$1,'Tillförd energi'!$B$1:$AQ$1,0),FALSE)</f>
        <v>0</v>
      </c>
      <c r="AA314">
        <f>VLOOKUP($B314,'Tillförd energi'!$B$1:$AS$566,MATCH(AA$1,'Tillförd energi'!$B$1:$AQ$1,0),FALSE)</f>
        <v>0</v>
      </c>
      <c r="AB314">
        <f>VLOOKUP($B314,'Tillförd energi'!$B$1:$AS$566,MATCH(AB$1,'Tillförd energi'!$B$1:$AQ$1,0),FALSE)</f>
        <v>0</v>
      </c>
      <c r="AC314">
        <f>VLOOKUP($B314,'Tillförd energi'!$B$1:$AS$566,MATCH(AC$1,'Tillförd energi'!$B$1:$AQ$1,0),FALSE)</f>
        <v>2.3690000000000002</v>
      </c>
      <c r="AD314">
        <f>VLOOKUP($B314,'Tillförd energi'!$B$1:$AS$566,MATCH(AD$1,'Tillförd energi'!$B$1:$AQ$1,0),FALSE)</f>
        <v>0</v>
      </c>
      <c r="AE314">
        <f>VLOOKUP($B314,'Tillförd energi'!$B$1:$AS$566,MATCH(AE$1,'Tillförd energi'!$B$1:$AQ$1,0),FALSE)</f>
        <v>0</v>
      </c>
      <c r="AF314">
        <f>VLOOKUP($B314,'Tillförd energi'!$B$1:$AS$566,MATCH(AF$1,'Tillförd energi'!$B$1:$AQ$1,0),FALSE)</f>
        <v>1.05</v>
      </c>
      <c r="AG314">
        <f>IFERROR(VLOOKUP(B314,Miljö!$B$1:$S$476,9,FALSE)/1,0)</f>
        <v>0</v>
      </c>
      <c r="AI314">
        <f t="shared" si="40"/>
        <v>53.109000000000002</v>
      </c>
      <c r="AJ314">
        <f t="shared" si="41"/>
        <v>53.109000000000002</v>
      </c>
      <c r="AK314">
        <f>IF(ISERROR(1/VLOOKUP($B314,Leveranser!$B$1:$S$500,MATCH("såld värme (gwh)",Leveranser!$B$1:$S$1,0),FALSE)),"",VLOOKUP($B314,Leveranser!$B$1:$S$500,MATCH("såld värme (gwh)",Leveranser!$B$1:$S$1,0),FALSE))</f>
        <v>44.058999999999997</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37">
        <f t="shared" si="42"/>
        <v>0.82959573706904666</v>
      </c>
      <c r="AP314" t="str">
        <f>VLOOKUP($B314,Miljövärden!$B$1:$H$446,7,FALSE)</f>
        <v>Ja</v>
      </c>
      <c r="AQ314" t="str">
        <f>VLOOKUP($B314,Miljövärden!$B$1:$H$446,6,FALSE)</f>
        <v>Nej</v>
      </c>
      <c r="AU314">
        <f t="shared" si="35"/>
        <v>1.05</v>
      </c>
      <c r="AV314">
        <f t="shared" si="36"/>
        <v>0</v>
      </c>
      <c r="AW314">
        <f t="shared" si="37"/>
        <v>38.118000000000002</v>
      </c>
      <c r="AX314">
        <f t="shared" si="38"/>
        <v>11.231999999999999</v>
      </c>
      <c r="AZ314">
        <f t="shared" si="39"/>
        <v>49.35</v>
      </c>
    </row>
    <row r="315" spans="1:52" customFormat="1" x14ac:dyDescent="0.25">
      <c r="A315" s="2" t="s">
        <v>489</v>
      </c>
      <c r="B315" s="2" t="s">
        <v>491</v>
      </c>
      <c r="C315">
        <f>VLOOKUP($B315,'Tillförd energi'!$B$1:$AS$566,MATCH(C$1,'Tillförd energi'!$B$1:$AQ$1,0),FALSE)</f>
        <v>0</v>
      </c>
      <c r="D315">
        <f>VLOOKUP($B315,'Tillförd energi'!$B$1:$AS$566,MATCH(D$1,'Tillförd energi'!$B$1:$AQ$1,0),FALSE)</f>
        <v>8.5999999999999993E-2</v>
      </c>
      <c r="E315">
        <f>VLOOKUP($B315,'Tillförd energi'!$B$1:$AS$566,MATCH(E$1,'Tillförd energi'!$B$1:$AQ$1,0),FALSE)</f>
        <v>0</v>
      </c>
      <c r="F315">
        <f>VLOOKUP($B315,'Tillförd energi'!$B$1:$AS$566,MATCH(F$1,'Tillförd energi'!$B$1:$AQ$1,0),FALSE)</f>
        <v>0</v>
      </c>
      <c r="G315">
        <f>VLOOKUP($B315,'Tillförd energi'!$B$1:$AS$566,MATCH(G$1,'Tillförd energi'!$B$1:$AQ$1,0),FALSE)</f>
        <v>0</v>
      </c>
      <c r="H315">
        <f>VLOOKUP($B315,'Tillförd energi'!$B$1:$AS$566,MATCH(H$1,'Tillförd energi'!$B$1:$AQ$1,0),FALSE)</f>
        <v>0</v>
      </c>
      <c r="I315">
        <f>VLOOKUP($B315,'Tillförd energi'!$B$1:$AS$566,MATCH(I$1,'Tillförd energi'!$B$1:$AQ$1,0),FALSE)</f>
        <v>0</v>
      </c>
      <c r="J315">
        <f>VLOOKUP($B315,'Tillförd energi'!$B$1:$AS$566,MATCH(J$1,'Tillförd energi'!$B$1:$AQ$1,0),FALSE)</f>
        <v>0</v>
      </c>
      <c r="K315">
        <v>0</v>
      </c>
      <c r="L315">
        <f>VLOOKUP($B315,'Tillförd energi'!$B$1:$AS$566,MATCH(L$1,'Tillförd energi'!$B$1:$AQ$1,0),FALSE)</f>
        <v>0</v>
      </c>
      <c r="M315">
        <f>VLOOKUP($B315,'Tillförd energi'!$B$1:$AS$566,MATCH(M$1,'Tillförd energi'!$B$1:$AQ$1,0),FALSE)</f>
        <v>0</v>
      </c>
      <c r="N315">
        <f>VLOOKUP($B315,'Tillförd energi'!$B$1:$AS$566,MATCH(N$1,'Tillförd energi'!$B$1:$AQ$1,0),FALSE)</f>
        <v>0</v>
      </c>
      <c r="O315">
        <f>VLOOKUP($B315,'Tillförd energi'!$B$1:$AS$566,MATCH(O$1,'Tillförd energi'!$B$1:$AQ$1,0),FALSE)</f>
        <v>0</v>
      </c>
      <c r="P315">
        <f>VLOOKUP($B315,'Tillförd energi'!$B$1:$AS$566,MATCH(P$1,'Tillförd energi'!$B$1:$AQ$1,0),FALSE)</f>
        <v>0</v>
      </c>
      <c r="Q315">
        <f>VLOOKUP($B315,'Tillförd energi'!$B$1:$AS$566,MATCH(Q$1,'Tillförd energi'!$B$1:$AQ$1,0),FALSE)</f>
        <v>0</v>
      </c>
      <c r="R315">
        <f>VLOOKUP($B315,'Tillförd energi'!$B$1:$AS$566,MATCH(R$1,'Tillförd energi'!$B$1:$AQ$1,0),FALSE)</f>
        <v>0</v>
      </c>
      <c r="S315">
        <f>VLOOKUP($B315,'Tillförd energi'!$B$1:$AS$566,MATCH(S$1,'Tillförd energi'!$B$1:$AQ$1,0),FALSE)</f>
        <v>7.1589999999999998</v>
      </c>
      <c r="T315">
        <f>VLOOKUP($B315,'Tillförd energi'!$B$1:$AS$566,MATCH(T$1,'Tillförd energi'!$B$1:$AQ$1,0),FALSE)</f>
        <v>0</v>
      </c>
      <c r="U315">
        <f>VLOOKUP($B315,'Tillförd energi'!$B$1:$AS$566,MATCH(U$1,'Tillförd energi'!$B$1:$AQ$1,0),FALSE)</f>
        <v>0</v>
      </c>
      <c r="V315">
        <f>VLOOKUP($B315,'Tillförd energi'!$B$1:$AS$566,MATCH(V$1,'Tillförd energi'!$B$1:$AQ$1,0),FALSE)</f>
        <v>0</v>
      </c>
      <c r="W315">
        <f>VLOOKUP($B315,'Tillförd energi'!$B$1:$AS$566,MATCH(W$1,'Tillförd energi'!$B$1:$AQ$1,0),FALSE)</f>
        <v>0</v>
      </c>
      <c r="X315">
        <f>VLOOKUP($B315,'Tillförd energi'!$B$1:$AS$566,MATCH(X$1,'Tillförd energi'!$B$1:$AQ$1,0),FALSE)</f>
        <v>0</v>
      </c>
      <c r="Y315">
        <f>VLOOKUP($B315,'Tillförd energi'!$B$1:$AS$566,MATCH(Y$1,'Tillförd energi'!$B$1:$AQ$1,0),FALSE)</f>
        <v>0</v>
      </c>
      <c r="Z315">
        <f>VLOOKUP($B315,'Tillförd energi'!$B$1:$AS$566,MATCH(Z$1,'Tillförd energi'!$B$1:$AQ$1,0),FALSE)</f>
        <v>0.19500000000000001</v>
      </c>
      <c r="AA315">
        <f>VLOOKUP($B315,'Tillförd energi'!$B$1:$AS$566,MATCH(AA$1,'Tillförd energi'!$B$1:$AQ$1,0),FALSE)</f>
        <v>0</v>
      </c>
      <c r="AB315">
        <f>VLOOKUP($B315,'Tillförd energi'!$B$1:$AS$566,MATCH(AB$1,'Tillförd energi'!$B$1:$AQ$1,0),FALSE)</f>
        <v>0</v>
      </c>
      <c r="AC315">
        <f>VLOOKUP($B315,'Tillförd energi'!$B$1:$AS$566,MATCH(AC$1,'Tillförd energi'!$B$1:$AQ$1,0),FALSE)</f>
        <v>0</v>
      </c>
      <c r="AD315">
        <f>VLOOKUP($B315,'Tillförd energi'!$B$1:$AS$566,MATCH(AD$1,'Tillförd energi'!$B$1:$AQ$1,0),FALSE)</f>
        <v>0</v>
      </c>
      <c r="AE315">
        <f>VLOOKUP($B315,'Tillförd energi'!$B$1:$AS$566,MATCH(AE$1,'Tillförd energi'!$B$1:$AQ$1,0),FALSE)</f>
        <v>0</v>
      </c>
      <c r="AF315">
        <f>VLOOKUP($B315,'Tillförd energi'!$B$1:$AS$566,MATCH(AF$1,'Tillförd energi'!$B$1:$AQ$1,0),FALSE)</f>
        <v>0.158</v>
      </c>
      <c r="AG315">
        <f>IFERROR(VLOOKUP(B315,Miljö!$B$1:$S$476,9,FALSE)/1,0)</f>
        <v>0</v>
      </c>
      <c r="AI315">
        <f t="shared" si="40"/>
        <v>7.5980000000000008</v>
      </c>
      <c r="AJ315">
        <f t="shared" si="41"/>
        <v>7.5980000000000008</v>
      </c>
      <c r="AK315">
        <f>IF(ISERROR(1/VLOOKUP($B315,Leveranser!$B$1:$S$500,MATCH("såld värme (gwh)",Leveranser!$B$1:$S$1,0),FALSE)),"",VLOOKUP($B315,Leveranser!$B$1:$S$500,MATCH("såld värme (gwh)",Leveranser!$B$1:$S$1,0),FALSE))</f>
        <v>7.343</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37">
        <f t="shared" si="42"/>
        <v>0.96643853645696221</v>
      </c>
      <c r="AP315" t="str">
        <f>VLOOKUP($B315,Miljövärden!$B$1:$H$446,7,FALSE)</f>
        <v>Ja</v>
      </c>
      <c r="AQ315" t="str">
        <f>VLOOKUP($B315,Miljövärden!$B$1:$H$446,6,FALSE)</f>
        <v>Nej</v>
      </c>
      <c r="AU315">
        <f t="shared" si="35"/>
        <v>0.35299999999999998</v>
      </c>
      <c r="AV315">
        <f t="shared" si="36"/>
        <v>0</v>
      </c>
      <c r="AW315">
        <f t="shared" si="37"/>
        <v>0</v>
      </c>
      <c r="AX315">
        <f t="shared" si="38"/>
        <v>7.1589999999999998</v>
      </c>
      <c r="AZ315">
        <f t="shared" si="39"/>
        <v>7.1589999999999998</v>
      </c>
    </row>
    <row r="316" spans="1:52" customFormat="1" x14ac:dyDescent="0.25">
      <c r="A316" s="2" t="s">
        <v>492</v>
      </c>
      <c r="B316" s="2" t="s">
        <v>492</v>
      </c>
      <c r="C316">
        <f>VLOOKUP($B316,'Tillförd energi'!$B$1:$AS$566,MATCH(C$1,'Tillförd energi'!$B$1:$AQ$1,0),FALSE)</f>
        <v>0</v>
      </c>
      <c r="D316">
        <f>VLOOKUP($B316,'Tillförd energi'!$B$1:$AS$566,MATCH(D$1,'Tillförd energi'!$B$1:$AQ$1,0),FALSE)</f>
        <v>0</v>
      </c>
      <c r="E316">
        <f>VLOOKUP($B316,'Tillförd energi'!$B$1:$AS$566,MATCH(E$1,'Tillförd energi'!$B$1:$AQ$1,0),FALSE)</f>
        <v>0</v>
      </c>
      <c r="F316">
        <f>VLOOKUP($B316,'Tillförd energi'!$B$1:$AS$566,MATCH(F$1,'Tillförd energi'!$B$1:$AQ$1,0),FALSE)</f>
        <v>0</v>
      </c>
      <c r="G316">
        <f>VLOOKUP($B316,'Tillförd energi'!$B$1:$AS$566,MATCH(G$1,'Tillförd energi'!$B$1:$AQ$1,0),FALSE)</f>
        <v>0</v>
      </c>
      <c r="H316">
        <f>VLOOKUP($B316,'Tillförd energi'!$B$1:$AS$566,MATCH(H$1,'Tillförd energi'!$B$1:$AQ$1,0),FALSE)</f>
        <v>0</v>
      </c>
      <c r="I316">
        <f>VLOOKUP($B316,'Tillförd energi'!$B$1:$AS$566,MATCH(I$1,'Tillförd energi'!$B$1:$AQ$1,0),FALSE)</f>
        <v>0</v>
      </c>
      <c r="J316">
        <f>VLOOKUP($B316,'Tillförd energi'!$B$1:$AS$566,MATCH(J$1,'Tillförd energi'!$B$1:$AQ$1,0),FALSE)</f>
        <v>0</v>
      </c>
      <c r="K316">
        <v>0</v>
      </c>
      <c r="L316">
        <f>VLOOKUP($B316,'Tillförd energi'!$B$1:$AS$566,MATCH(L$1,'Tillförd energi'!$B$1:$AQ$1,0),FALSE)</f>
        <v>0</v>
      </c>
      <c r="M316">
        <f>VLOOKUP($B316,'Tillförd energi'!$B$1:$AS$566,MATCH(M$1,'Tillförd energi'!$B$1:$AQ$1,0),FALSE)</f>
        <v>0</v>
      </c>
      <c r="N316">
        <f>VLOOKUP($B316,'Tillförd energi'!$B$1:$AS$566,MATCH(N$1,'Tillförd energi'!$B$1:$AQ$1,0),FALSE)</f>
        <v>0</v>
      </c>
      <c r="O316">
        <f>VLOOKUP($B316,'Tillförd energi'!$B$1:$AS$566,MATCH(O$1,'Tillförd energi'!$B$1:$AQ$1,0),FALSE)</f>
        <v>0</v>
      </c>
      <c r="P316">
        <f>VLOOKUP($B316,'Tillförd energi'!$B$1:$AS$566,MATCH(P$1,'Tillförd energi'!$B$1:$AQ$1,0),FALSE)</f>
        <v>0</v>
      </c>
      <c r="Q316">
        <f>VLOOKUP($B316,'Tillförd energi'!$B$1:$AS$566,MATCH(Q$1,'Tillförd energi'!$B$1:$AQ$1,0),FALSE)</f>
        <v>0</v>
      </c>
      <c r="R316">
        <f>VLOOKUP($B316,'Tillförd energi'!$B$1:$AS$566,MATCH(R$1,'Tillförd energi'!$B$1:$AQ$1,0),FALSE)</f>
        <v>0</v>
      </c>
      <c r="S316">
        <f>VLOOKUP($B316,'Tillförd energi'!$B$1:$AS$566,MATCH(S$1,'Tillförd energi'!$B$1:$AQ$1,0),FALSE)</f>
        <v>0</v>
      </c>
      <c r="T316">
        <f>VLOOKUP($B316,'Tillförd energi'!$B$1:$AS$566,MATCH(T$1,'Tillförd energi'!$B$1:$AQ$1,0),FALSE)</f>
        <v>0</v>
      </c>
      <c r="U316">
        <f>VLOOKUP($B316,'Tillförd energi'!$B$1:$AS$566,MATCH(U$1,'Tillförd energi'!$B$1:$AQ$1,0),FALSE)</f>
        <v>0</v>
      </c>
      <c r="V316">
        <f>VLOOKUP($B316,'Tillförd energi'!$B$1:$AS$566,MATCH(V$1,'Tillförd energi'!$B$1:$AQ$1,0),FALSE)</f>
        <v>0</v>
      </c>
      <c r="W316">
        <f>VLOOKUP($B316,'Tillförd energi'!$B$1:$AS$566,MATCH(W$1,'Tillförd energi'!$B$1:$AQ$1,0),FALSE)</f>
        <v>0</v>
      </c>
      <c r="X316">
        <f>VLOOKUP($B316,'Tillförd energi'!$B$1:$AS$566,MATCH(X$1,'Tillförd energi'!$B$1:$AQ$1,0),FALSE)</f>
        <v>0</v>
      </c>
      <c r="Y316">
        <f>VLOOKUP($B316,'Tillförd energi'!$B$1:$AS$566,MATCH(Y$1,'Tillförd energi'!$B$1:$AQ$1,0),FALSE)</f>
        <v>0</v>
      </c>
      <c r="Z316">
        <f>VLOOKUP($B316,'Tillförd energi'!$B$1:$AS$566,MATCH(Z$1,'Tillförd energi'!$B$1:$AQ$1,0),FALSE)</f>
        <v>0</v>
      </c>
      <c r="AA316">
        <f>VLOOKUP($B316,'Tillförd energi'!$B$1:$AS$566,MATCH(AA$1,'Tillförd energi'!$B$1:$AQ$1,0),FALSE)</f>
        <v>0</v>
      </c>
      <c r="AB316">
        <f>VLOOKUP($B316,'Tillförd energi'!$B$1:$AS$566,MATCH(AB$1,'Tillförd energi'!$B$1:$AQ$1,0),FALSE)</f>
        <v>0</v>
      </c>
      <c r="AC316">
        <f>VLOOKUP($B316,'Tillförd energi'!$B$1:$AS$566,MATCH(AC$1,'Tillförd energi'!$B$1:$AQ$1,0),FALSE)</f>
        <v>0</v>
      </c>
      <c r="AD316">
        <f>VLOOKUP($B316,'Tillförd energi'!$B$1:$AS$566,MATCH(AD$1,'Tillförd energi'!$B$1:$AQ$1,0),FALSE)</f>
        <v>0</v>
      </c>
      <c r="AE316">
        <f>VLOOKUP($B316,'Tillförd energi'!$B$1:$AS$566,MATCH(AE$1,'Tillförd energi'!$B$1:$AQ$1,0),FALSE)</f>
        <v>0</v>
      </c>
      <c r="AF316">
        <f>VLOOKUP($B316,'Tillförd energi'!$B$1:$AS$566,MATCH(AF$1,'Tillförd energi'!$B$1:$AQ$1,0),FALSE)</f>
        <v>3.6999999999999998E-2</v>
      </c>
      <c r="AG316">
        <f>IFERROR(VLOOKUP(B316,Miljö!$B$1:$S$476,9,FALSE)/1,0)</f>
        <v>0</v>
      </c>
      <c r="AI316">
        <f t="shared" si="40"/>
        <v>3.6999999999999998E-2</v>
      </c>
      <c r="AJ316">
        <f t="shared" si="41"/>
        <v>3.6999999999999998E-2</v>
      </c>
      <c r="AK316">
        <f>IF(ISERROR(1/VLOOKUP($B316,Leveranser!$B$1:$S$500,MATCH("såld värme (gwh)",Leveranser!$B$1:$S$1,0),FALSE)),"",VLOOKUP($B316,Leveranser!$B$1:$S$500,MATCH("såld värme (gwh)",Leveranser!$B$1:$S$1,0),FALSE))</f>
        <v>0.74919999999999998</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37">
        <f t="shared" si="42"/>
        <v>20.248648648648651</v>
      </c>
      <c r="AO316" t="s">
        <v>1274</v>
      </c>
      <c r="AP316" t="str">
        <f>VLOOKUP($B316,Miljövärden!$B$1:$H$446,7,FALSE)</f>
        <v>Nej</v>
      </c>
      <c r="AQ316" t="str">
        <f>VLOOKUP($B316,Miljövärden!$B$1:$H$446,6,FALSE)</f>
        <v>Nej</v>
      </c>
      <c r="AU316">
        <f t="shared" si="35"/>
        <v>3.6999999999999998E-2</v>
      </c>
      <c r="AV316">
        <f t="shared" si="36"/>
        <v>0</v>
      </c>
      <c r="AW316">
        <f t="shared" si="37"/>
        <v>0</v>
      </c>
      <c r="AX316">
        <f t="shared" si="38"/>
        <v>0</v>
      </c>
      <c r="AZ316">
        <f t="shared" si="39"/>
        <v>0</v>
      </c>
    </row>
    <row r="317" spans="1:52" customFormat="1" x14ac:dyDescent="0.25">
      <c r="A317" s="2" t="s">
        <v>495</v>
      </c>
      <c r="B317" s="2" t="s">
        <v>494</v>
      </c>
      <c r="C317">
        <f>VLOOKUP($B317,'Tillförd energi'!$B$1:$AS$566,MATCH(C$1,'Tillförd energi'!$B$1:$AQ$1,0),FALSE)</f>
        <v>0</v>
      </c>
      <c r="D317">
        <f>VLOOKUP($B317,'Tillförd energi'!$B$1:$AS$566,MATCH(D$1,'Tillförd energi'!$B$1:$AQ$1,0),FALSE)</f>
        <v>0</v>
      </c>
      <c r="E317">
        <f>VLOOKUP($B317,'Tillförd energi'!$B$1:$AS$566,MATCH(E$1,'Tillförd energi'!$B$1:$AQ$1,0),FALSE)</f>
        <v>0</v>
      </c>
      <c r="F317">
        <f>VLOOKUP($B317,'Tillförd energi'!$B$1:$AS$566,MATCH(F$1,'Tillförd energi'!$B$1:$AQ$1,0),FALSE)</f>
        <v>0</v>
      </c>
      <c r="G317">
        <f>VLOOKUP($B317,'Tillförd energi'!$B$1:$AS$566,MATCH(G$1,'Tillförd energi'!$B$1:$AQ$1,0),FALSE)</f>
        <v>0</v>
      </c>
      <c r="H317">
        <f>VLOOKUP($B317,'Tillförd energi'!$B$1:$AS$566,MATCH(H$1,'Tillförd energi'!$B$1:$AQ$1,0),FALSE)</f>
        <v>0</v>
      </c>
      <c r="I317">
        <f>VLOOKUP($B317,'Tillförd energi'!$B$1:$AS$566,MATCH(I$1,'Tillförd energi'!$B$1:$AQ$1,0),FALSE)</f>
        <v>0</v>
      </c>
      <c r="J317">
        <f>VLOOKUP($B317,'Tillförd energi'!$B$1:$AS$566,MATCH(J$1,'Tillförd energi'!$B$1:$AQ$1,0),FALSE)</f>
        <v>0</v>
      </c>
      <c r="K317">
        <v>0</v>
      </c>
      <c r="L317">
        <f>VLOOKUP($B317,'Tillförd energi'!$B$1:$AS$566,MATCH(L$1,'Tillförd energi'!$B$1:$AQ$1,0),FALSE)</f>
        <v>0</v>
      </c>
      <c r="M317">
        <f>VLOOKUP($B317,'Tillförd energi'!$B$1:$AS$566,MATCH(M$1,'Tillförd energi'!$B$1:$AQ$1,0),FALSE)</f>
        <v>0</v>
      </c>
      <c r="N317">
        <f>VLOOKUP($B317,'Tillförd energi'!$B$1:$AS$566,MATCH(N$1,'Tillförd energi'!$B$1:$AQ$1,0),FALSE)</f>
        <v>0</v>
      </c>
      <c r="O317">
        <f>VLOOKUP($B317,'Tillförd energi'!$B$1:$AS$566,MATCH(O$1,'Tillförd energi'!$B$1:$AQ$1,0),FALSE)</f>
        <v>0</v>
      </c>
      <c r="P317">
        <f>VLOOKUP($B317,'Tillförd energi'!$B$1:$AS$566,MATCH(P$1,'Tillförd energi'!$B$1:$AQ$1,0),FALSE)</f>
        <v>0</v>
      </c>
      <c r="Q317">
        <f>VLOOKUP($B317,'Tillförd energi'!$B$1:$AS$566,MATCH(Q$1,'Tillförd energi'!$B$1:$AQ$1,0),FALSE)</f>
        <v>0</v>
      </c>
      <c r="R317">
        <f>VLOOKUP($B317,'Tillförd energi'!$B$1:$AS$566,MATCH(R$1,'Tillförd energi'!$B$1:$AQ$1,0),FALSE)</f>
        <v>0</v>
      </c>
      <c r="S317">
        <f>VLOOKUP($B317,'Tillförd energi'!$B$1:$AS$566,MATCH(S$1,'Tillförd energi'!$B$1:$AQ$1,0),FALSE)</f>
        <v>0</v>
      </c>
      <c r="T317">
        <f>VLOOKUP($B317,'Tillförd energi'!$B$1:$AS$566,MATCH(T$1,'Tillförd energi'!$B$1:$AQ$1,0),FALSE)</f>
        <v>0</v>
      </c>
      <c r="U317">
        <f>VLOOKUP($B317,'Tillförd energi'!$B$1:$AS$566,MATCH(U$1,'Tillförd energi'!$B$1:$AQ$1,0),FALSE)</f>
        <v>0</v>
      </c>
      <c r="V317">
        <f>VLOOKUP($B317,'Tillförd energi'!$B$1:$AS$566,MATCH(V$1,'Tillförd energi'!$B$1:$AQ$1,0),FALSE)</f>
        <v>0</v>
      </c>
      <c r="W317">
        <f>VLOOKUP($B317,'Tillförd energi'!$B$1:$AS$566,MATCH(W$1,'Tillförd energi'!$B$1:$AQ$1,0),FALSE)</f>
        <v>0</v>
      </c>
      <c r="X317">
        <f>VLOOKUP($B317,'Tillförd energi'!$B$1:$AS$566,MATCH(X$1,'Tillförd energi'!$B$1:$AQ$1,0),FALSE)</f>
        <v>0</v>
      </c>
      <c r="Y317">
        <f>VLOOKUP($B317,'Tillförd energi'!$B$1:$AS$566,MATCH(Y$1,'Tillförd energi'!$B$1:$AQ$1,0),FALSE)</f>
        <v>0</v>
      </c>
      <c r="Z317">
        <f>VLOOKUP($B317,'Tillförd energi'!$B$1:$AS$566,MATCH(Z$1,'Tillförd energi'!$B$1:$AQ$1,0),FALSE)</f>
        <v>0</v>
      </c>
      <c r="AA317">
        <f>VLOOKUP($B317,'Tillförd energi'!$B$1:$AS$566,MATCH(AA$1,'Tillförd energi'!$B$1:$AQ$1,0),FALSE)</f>
        <v>0</v>
      </c>
      <c r="AB317">
        <f>VLOOKUP($B317,'Tillförd energi'!$B$1:$AS$566,MATCH(AB$1,'Tillförd energi'!$B$1:$AQ$1,0),FALSE)</f>
        <v>0</v>
      </c>
      <c r="AC317">
        <f>VLOOKUP($B317,'Tillförd energi'!$B$1:$AS$566,MATCH(AC$1,'Tillförd energi'!$B$1:$AQ$1,0),FALSE)</f>
        <v>0</v>
      </c>
      <c r="AD317">
        <f>VLOOKUP($B317,'Tillförd energi'!$B$1:$AS$566,MATCH(AD$1,'Tillförd energi'!$B$1:$AQ$1,0),FALSE)</f>
        <v>17.176500000000001</v>
      </c>
      <c r="AE317">
        <f>VLOOKUP($B317,'Tillförd energi'!$B$1:$AS$566,MATCH(AE$1,'Tillförd energi'!$B$1:$AQ$1,0),FALSE)</f>
        <v>0</v>
      </c>
      <c r="AF317">
        <f>VLOOKUP($B317,'Tillförd energi'!$B$1:$AS$566,MATCH(AF$1,'Tillförd energi'!$B$1:$AQ$1,0),FALSE)</f>
        <v>0.40200000000000002</v>
      </c>
      <c r="AG317">
        <f>IFERROR(VLOOKUP(B317,Miljö!$B$1:$S$476,9,FALSE)/1,0)</f>
        <v>0</v>
      </c>
      <c r="AI317">
        <f t="shared" si="40"/>
        <v>17.578500000000002</v>
      </c>
      <c r="AJ317">
        <f t="shared" si="41"/>
        <v>17.578500000000002</v>
      </c>
      <c r="AK317">
        <f>IF(ISERROR(1/VLOOKUP($B317,Leveranser!$B$1:$S$500,MATCH("såld värme (gwh)",Leveranser!$B$1:$S$1,0),FALSE)),"",VLOOKUP($B317,Leveranser!$B$1:$S$500,MATCH("såld värme (gwh)",Leveranser!$B$1:$S$1,0),FALSE))</f>
        <v>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37">
        <f t="shared" si="42"/>
        <v>0.76229484882100285</v>
      </c>
      <c r="AP317" t="str">
        <f>VLOOKUP($B317,Miljövärden!$B$1:$H$446,7,FALSE)</f>
        <v>Ja</v>
      </c>
      <c r="AQ317" t="str">
        <f>VLOOKUP($B317,Miljövärden!$B$1:$H$446,6,FALSE)</f>
        <v>Nej</v>
      </c>
      <c r="AU317">
        <f t="shared" si="35"/>
        <v>0.40200000000000002</v>
      </c>
      <c r="AV317">
        <f t="shared" si="36"/>
        <v>0</v>
      </c>
      <c r="AW317">
        <f t="shared" si="37"/>
        <v>0</v>
      </c>
      <c r="AX317">
        <f t="shared" si="38"/>
        <v>0</v>
      </c>
      <c r="AZ317">
        <f t="shared" si="39"/>
        <v>0</v>
      </c>
    </row>
    <row r="318" spans="1:52" customFormat="1" x14ac:dyDescent="0.25">
      <c r="A318" s="2" t="s">
        <v>496</v>
      </c>
      <c r="B318" s="2" t="s">
        <v>497</v>
      </c>
      <c r="C318">
        <f>VLOOKUP($B318,'Tillförd energi'!$B$1:$AS$566,MATCH(C$1,'Tillförd energi'!$B$1:$AQ$1,0),FALSE)</f>
        <v>0</v>
      </c>
      <c r="D318">
        <f>VLOOKUP($B318,'Tillförd energi'!$B$1:$AS$566,MATCH(D$1,'Tillförd energi'!$B$1:$AQ$1,0),FALSE)</f>
        <v>0.09</v>
      </c>
      <c r="E318">
        <f>VLOOKUP($B318,'Tillförd energi'!$B$1:$AS$566,MATCH(E$1,'Tillförd energi'!$B$1:$AQ$1,0),FALSE)</f>
        <v>0</v>
      </c>
      <c r="F318">
        <f>VLOOKUP($B318,'Tillförd energi'!$B$1:$AS$566,MATCH(F$1,'Tillförd energi'!$B$1:$AQ$1,0),FALSE)</f>
        <v>0</v>
      </c>
      <c r="G318">
        <f>VLOOKUP($B318,'Tillförd energi'!$B$1:$AS$566,MATCH(G$1,'Tillförd energi'!$B$1:$AQ$1,0),FALSE)</f>
        <v>0</v>
      </c>
      <c r="H318">
        <f>VLOOKUP($B318,'Tillförd energi'!$B$1:$AS$566,MATCH(H$1,'Tillförd energi'!$B$1:$AQ$1,0),FALSE)</f>
        <v>0</v>
      </c>
      <c r="I318">
        <f>VLOOKUP($B318,'Tillförd energi'!$B$1:$AS$566,MATCH(I$1,'Tillförd energi'!$B$1:$AQ$1,0),FALSE)</f>
        <v>0</v>
      </c>
      <c r="J318">
        <f>VLOOKUP($B318,'Tillförd energi'!$B$1:$AS$566,MATCH(J$1,'Tillförd energi'!$B$1:$AQ$1,0),FALSE)</f>
        <v>0</v>
      </c>
      <c r="K318">
        <v>0</v>
      </c>
      <c r="L318">
        <f>VLOOKUP($B318,'Tillförd energi'!$B$1:$AS$566,MATCH(L$1,'Tillförd energi'!$B$1:$AQ$1,0),FALSE)</f>
        <v>0</v>
      </c>
      <c r="M318">
        <f>VLOOKUP($B318,'Tillförd energi'!$B$1:$AS$566,MATCH(M$1,'Tillförd energi'!$B$1:$AQ$1,0),FALSE)</f>
        <v>0</v>
      </c>
      <c r="N318">
        <f>VLOOKUP($B318,'Tillförd energi'!$B$1:$AS$566,MATCH(N$1,'Tillförd energi'!$B$1:$AQ$1,0),FALSE)</f>
        <v>103.773</v>
      </c>
      <c r="O318">
        <f>VLOOKUP($B318,'Tillförd energi'!$B$1:$AS$566,MATCH(O$1,'Tillförd energi'!$B$1:$AQ$1,0),FALSE)</f>
        <v>0</v>
      </c>
      <c r="P318">
        <f>VLOOKUP($B318,'Tillförd energi'!$B$1:$AS$566,MATCH(P$1,'Tillförd energi'!$B$1:$AQ$1,0),FALSE)</f>
        <v>0</v>
      </c>
      <c r="Q318">
        <f>VLOOKUP($B318,'Tillförd energi'!$B$1:$AS$566,MATCH(Q$1,'Tillförd energi'!$B$1:$AQ$1,0),FALSE)</f>
        <v>0</v>
      </c>
      <c r="R318">
        <f>VLOOKUP($B318,'Tillförd energi'!$B$1:$AS$566,MATCH(R$1,'Tillförd energi'!$B$1:$AQ$1,0),FALSE)</f>
        <v>0</v>
      </c>
      <c r="S318">
        <f>VLOOKUP($B318,'Tillförd energi'!$B$1:$AS$566,MATCH(S$1,'Tillförd energi'!$B$1:$AQ$1,0),FALSE)</f>
        <v>0</v>
      </c>
      <c r="T318">
        <f>VLOOKUP($B318,'Tillförd energi'!$B$1:$AS$566,MATCH(T$1,'Tillförd energi'!$B$1:$AQ$1,0),FALSE)</f>
        <v>0</v>
      </c>
      <c r="U318">
        <f>VLOOKUP($B318,'Tillförd energi'!$B$1:$AS$566,MATCH(U$1,'Tillförd energi'!$B$1:$AQ$1,0),FALSE)</f>
        <v>0</v>
      </c>
      <c r="V318">
        <f>VLOOKUP($B318,'Tillförd energi'!$B$1:$AS$566,MATCH(V$1,'Tillförd energi'!$B$1:$AQ$1,0),FALSE)</f>
        <v>0</v>
      </c>
      <c r="W318">
        <f>VLOOKUP($B318,'Tillförd energi'!$B$1:$AS$566,MATCH(W$1,'Tillförd energi'!$B$1:$AQ$1,0),FALSE)</f>
        <v>0</v>
      </c>
      <c r="X318">
        <f>VLOOKUP($B318,'Tillförd energi'!$B$1:$AS$566,MATCH(X$1,'Tillförd energi'!$B$1:$AQ$1,0),FALSE)</f>
        <v>0</v>
      </c>
      <c r="Y318">
        <f>VLOOKUP($B318,'Tillförd energi'!$B$1:$AS$566,MATCH(Y$1,'Tillförd energi'!$B$1:$AQ$1,0),FALSE)</f>
        <v>0</v>
      </c>
      <c r="Z318">
        <f>VLOOKUP($B318,'Tillförd energi'!$B$1:$AS$566,MATCH(Z$1,'Tillförd energi'!$B$1:$AQ$1,0),FALSE)</f>
        <v>0</v>
      </c>
      <c r="AA318">
        <f>VLOOKUP($B318,'Tillförd energi'!$B$1:$AS$566,MATCH(AA$1,'Tillförd energi'!$B$1:$AQ$1,0),FALSE)</f>
        <v>0</v>
      </c>
      <c r="AB318">
        <f>VLOOKUP($B318,'Tillförd energi'!$B$1:$AS$566,MATCH(AB$1,'Tillförd energi'!$B$1:$AQ$1,0),FALSE)</f>
        <v>0</v>
      </c>
      <c r="AC318">
        <f>VLOOKUP($B318,'Tillförd energi'!$B$1:$AS$566,MATCH(AC$1,'Tillförd energi'!$B$1:$AQ$1,0),FALSE)</f>
        <v>28.44</v>
      </c>
      <c r="AD318">
        <f>VLOOKUP($B318,'Tillförd energi'!$B$1:$AS$566,MATCH(AD$1,'Tillförd energi'!$B$1:$AQ$1,0),FALSE)</f>
        <v>0</v>
      </c>
      <c r="AE318">
        <f>VLOOKUP($B318,'Tillförd energi'!$B$1:$AS$566,MATCH(AE$1,'Tillförd energi'!$B$1:$AQ$1,0),FALSE)</f>
        <v>0</v>
      </c>
      <c r="AF318">
        <f>VLOOKUP($B318,'Tillförd energi'!$B$1:$AS$566,MATCH(AF$1,'Tillförd energi'!$B$1:$AQ$1,0),FALSE)</f>
        <v>4.8</v>
      </c>
      <c r="AG318">
        <f>IFERROR(VLOOKUP(B318,Miljö!$B$1:$S$476,9,FALSE)/1,0)</f>
        <v>0</v>
      </c>
      <c r="AI318">
        <f t="shared" si="40"/>
        <v>137.10300000000001</v>
      </c>
      <c r="AJ318">
        <f t="shared" si="41"/>
        <v>137.10300000000001</v>
      </c>
      <c r="AK318">
        <f>IF(ISERROR(1/VLOOKUP($B318,Leveranser!$B$1:$S$500,MATCH("såld värme (gwh)",Leveranser!$B$1:$S$1,0),FALSE)),"",VLOOKUP($B318,Leveranser!$B$1:$S$500,MATCH("såld värme (gwh)",Leveranser!$B$1:$S$1,0),FALSE))</f>
        <v>116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37">
        <f t="shared" si="42"/>
        <v>0.84607922510813038</v>
      </c>
      <c r="AP318" t="str">
        <f>VLOOKUP($B318,Miljövärden!$B$1:$H$446,7,FALSE)</f>
        <v>Ja</v>
      </c>
      <c r="AQ318" t="str">
        <f>VLOOKUP($B318,Miljövärden!$B$1:$H$446,6,FALSE)</f>
        <v>Nej</v>
      </c>
      <c r="AU318">
        <f t="shared" si="35"/>
        <v>4.8</v>
      </c>
      <c r="AV318">
        <f t="shared" si="36"/>
        <v>0</v>
      </c>
      <c r="AW318">
        <f t="shared" si="37"/>
        <v>103.773</v>
      </c>
      <c r="AX318">
        <f t="shared" si="38"/>
        <v>0</v>
      </c>
      <c r="AZ318">
        <f t="shared" si="39"/>
        <v>103.773</v>
      </c>
    </row>
    <row r="319" spans="1:52" customFormat="1" x14ac:dyDescent="0.25">
      <c r="A319" s="2" t="s">
        <v>498</v>
      </c>
      <c r="B319" s="2" t="s">
        <v>499</v>
      </c>
      <c r="C319">
        <f>VLOOKUP($B319,'Tillförd energi'!$B$1:$AS$566,MATCH(C$1,'Tillförd energi'!$B$1:$AQ$1,0),FALSE)</f>
        <v>0</v>
      </c>
      <c r="D319">
        <f>VLOOKUP($B319,'Tillförd energi'!$B$1:$AS$566,MATCH(D$1,'Tillförd energi'!$B$1:$AQ$1,0),FALSE)</f>
        <v>0.23</v>
      </c>
      <c r="E319">
        <f>VLOOKUP($B319,'Tillförd energi'!$B$1:$AS$566,MATCH(E$1,'Tillförd energi'!$B$1:$AQ$1,0),FALSE)</f>
        <v>0</v>
      </c>
      <c r="F319">
        <f>VLOOKUP($B319,'Tillförd energi'!$B$1:$AS$566,MATCH(F$1,'Tillförd energi'!$B$1:$AQ$1,0),FALSE)</f>
        <v>0</v>
      </c>
      <c r="G319">
        <f>VLOOKUP($B319,'Tillförd energi'!$B$1:$AS$566,MATCH(G$1,'Tillförd energi'!$B$1:$AQ$1,0),FALSE)</f>
        <v>2.9000000000000001E-2</v>
      </c>
      <c r="H319">
        <f>VLOOKUP($B319,'Tillförd energi'!$B$1:$AS$566,MATCH(H$1,'Tillförd energi'!$B$1:$AQ$1,0),FALSE)</f>
        <v>0</v>
      </c>
      <c r="I319">
        <f>VLOOKUP($B319,'Tillförd energi'!$B$1:$AS$566,MATCH(I$1,'Tillförd energi'!$B$1:$AQ$1,0),FALSE)</f>
        <v>0</v>
      </c>
      <c r="J319">
        <f>VLOOKUP($B319,'Tillförd energi'!$B$1:$AS$566,MATCH(J$1,'Tillförd energi'!$B$1:$AQ$1,0),FALSE)</f>
        <v>0</v>
      </c>
      <c r="K319">
        <v>0</v>
      </c>
      <c r="L319">
        <f>VLOOKUP($B319,'Tillförd energi'!$B$1:$AS$566,MATCH(L$1,'Tillförd energi'!$B$1:$AQ$1,0),FALSE)</f>
        <v>0</v>
      </c>
      <c r="M319">
        <f>VLOOKUP($B319,'Tillförd energi'!$B$1:$AS$566,MATCH(M$1,'Tillförd energi'!$B$1:$AQ$1,0),FALSE)</f>
        <v>0</v>
      </c>
      <c r="N319">
        <f>VLOOKUP($B319,'Tillförd energi'!$B$1:$AS$566,MATCH(N$1,'Tillförd energi'!$B$1:$AQ$1,0),FALSE)</f>
        <v>40.1</v>
      </c>
      <c r="O319">
        <f>VLOOKUP($B319,'Tillförd energi'!$B$1:$AS$566,MATCH(O$1,'Tillförd energi'!$B$1:$AQ$1,0),FALSE)</f>
        <v>0</v>
      </c>
      <c r="P319">
        <f>VLOOKUP($B319,'Tillförd energi'!$B$1:$AS$566,MATCH(P$1,'Tillförd energi'!$B$1:$AQ$1,0),FALSE)</f>
        <v>44.5</v>
      </c>
      <c r="Q319">
        <f>VLOOKUP($B319,'Tillförd energi'!$B$1:$AS$566,MATCH(Q$1,'Tillförd energi'!$B$1:$AQ$1,0),FALSE)</f>
        <v>0</v>
      </c>
      <c r="R319">
        <f>VLOOKUP($B319,'Tillförd energi'!$B$1:$AS$566,MATCH(R$1,'Tillförd energi'!$B$1:$AQ$1,0),FALSE)</f>
        <v>11.4529</v>
      </c>
      <c r="S319">
        <f>VLOOKUP($B319,'Tillförd energi'!$B$1:$AS$566,MATCH(S$1,'Tillförd energi'!$B$1:$AQ$1,0),FALSE)</f>
        <v>0</v>
      </c>
      <c r="T319">
        <f>VLOOKUP($B319,'Tillförd energi'!$B$1:$AS$566,MATCH(T$1,'Tillförd energi'!$B$1:$AQ$1,0),FALSE)</f>
        <v>0</v>
      </c>
      <c r="U319">
        <f>VLOOKUP($B319,'Tillförd energi'!$B$1:$AS$566,MATCH(U$1,'Tillförd energi'!$B$1:$AQ$1,0),FALSE)</f>
        <v>0</v>
      </c>
      <c r="V319">
        <f>VLOOKUP($B319,'Tillförd energi'!$B$1:$AS$566,MATCH(V$1,'Tillförd energi'!$B$1:$AQ$1,0),FALSE)</f>
        <v>0</v>
      </c>
      <c r="W319">
        <f>VLOOKUP($B319,'Tillförd energi'!$B$1:$AS$566,MATCH(W$1,'Tillförd energi'!$B$1:$AQ$1,0),FALSE)</f>
        <v>0</v>
      </c>
      <c r="X319">
        <f>VLOOKUP($B319,'Tillförd energi'!$B$1:$AS$566,MATCH(X$1,'Tillförd energi'!$B$1:$AQ$1,0),FALSE)</f>
        <v>0</v>
      </c>
      <c r="Y319">
        <f>VLOOKUP($B319,'Tillförd energi'!$B$1:$AS$566,MATCH(Y$1,'Tillförd energi'!$B$1:$AQ$1,0),FALSE)</f>
        <v>0</v>
      </c>
      <c r="Z319">
        <f>VLOOKUP($B319,'Tillförd energi'!$B$1:$AS$566,MATCH(Z$1,'Tillförd energi'!$B$1:$AQ$1,0),FALSE)</f>
        <v>0</v>
      </c>
      <c r="AA319">
        <f>VLOOKUP($B319,'Tillförd energi'!$B$1:$AS$566,MATCH(AA$1,'Tillförd energi'!$B$1:$AQ$1,0),FALSE)</f>
        <v>0</v>
      </c>
      <c r="AB319">
        <f>VLOOKUP($B319,'Tillförd energi'!$B$1:$AS$566,MATCH(AB$1,'Tillförd energi'!$B$1:$AQ$1,0),FALSE)</f>
        <v>0</v>
      </c>
      <c r="AC319">
        <f>VLOOKUP($B319,'Tillförd energi'!$B$1:$AS$566,MATCH(AC$1,'Tillförd energi'!$B$1:$AQ$1,0),FALSE)</f>
        <v>13.8</v>
      </c>
      <c r="AD319">
        <f>VLOOKUP($B319,'Tillförd energi'!$B$1:$AS$566,MATCH(AD$1,'Tillförd energi'!$B$1:$AQ$1,0),FALSE)</f>
        <v>0</v>
      </c>
      <c r="AE319">
        <f>VLOOKUP($B319,'Tillförd energi'!$B$1:$AS$566,MATCH(AE$1,'Tillförd energi'!$B$1:$AQ$1,0),FALSE)</f>
        <v>1.5294099999999999</v>
      </c>
      <c r="AF319">
        <f>VLOOKUP($B319,'Tillförd energi'!$B$1:$AS$566,MATCH(AF$1,'Tillförd energi'!$B$1:$AQ$1,0),FALSE)</f>
        <v>1.9930000000000001</v>
      </c>
      <c r="AG319">
        <f>IFERROR(VLOOKUP(B319,Miljö!$B$1:$S$476,9,FALSE)/1,0)</f>
        <v>0</v>
      </c>
      <c r="AI319">
        <f t="shared" si="40"/>
        <v>113.63431</v>
      </c>
      <c r="AJ319">
        <f t="shared" si="41"/>
        <v>113.63431</v>
      </c>
      <c r="AK319">
        <f>IF(ISERROR(1/VLOOKUP($B319,Leveranser!$B$1:$S$500,MATCH("såld värme (gwh)",Leveranser!$B$1:$S$1,0),FALSE)),"",VLOOKUP($B319,Leveranser!$B$1:$S$500,MATCH("såld värme (gwh)",Leveranser!$B$1:$S$1,0),FALSE))</f>
        <v>84</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37">
        <f t="shared" si="42"/>
        <v>0.73921335906382502</v>
      </c>
      <c r="AP319" t="str">
        <f>VLOOKUP($B319,Miljövärden!$B$1:$H$446,7,FALSE)</f>
        <v>Ja</v>
      </c>
      <c r="AQ319" t="str">
        <f>VLOOKUP($B319,Miljövärden!$B$1:$H$446,6,FALSE)</f>
        <v>Ja</v>
      </c>
      <c r="AU319">
        <f t="shared" si="35"/>
        <v>1.9930000000000001</v>
      </c>
      <c r="AV319">
        <f t="shared" si="36"/>
        <v>0</v>
      </c>
      <c r="AW319">
        <f t="shared" si="37"/>
        <v>84.6</v>
      </c>
      <c r="AX319">
        <f t="shared" si="38"/>
        <v>11.4529</v>
      </c>
      <c r="AZ319">
        <f t="shared" si="39"/>
        <v>96.052899999999994</v>
      </c>
    </row>
    <row r="320" spans="1:52" customFormat="1" x14ac:dyDescent="0.25">
      <c r="A320" s="2" t="s">
        <v>500</v>
      </c>
      <c r="B320" s="2" t="s">
        <v>501</v>
      </c>
      <c r="C320">
        <f>VLOOKUP($B320,'Tillförd energi'!$B$1:$AS$566,MATCH(C$1,'Tillförd energi'!$B$1:$AQ$1,0),FALSE)</f>
        <v>0</v>
      </c>
      <c r="D320">
        <f>VLOOKUP($B320,'Tillförd energi'!$B$1:$AS$566,MATCH(D$1,'Tillförd energi'!$B$1:$AQ$1,0),FALSE)</f>
        <v>0.18</v>
      </c>
      <c r="E320">
        <f>VLOOKUP($B320,'Tillförd energi'!$B$1:$AS$566,MATCH(E$1,'Tillförd energi'!$B$1:$AQ$1,0),FALSE)</f>
        <v>0</v>
      </c>
      <c r="F320">
        <f>VLOOKUP($B320,'Tillförd energi'!$B$1:$AS$566,MATCH(F$1,'Tillförd energi'!$B$1:$AQ$1,0),FALSE)</f>
        <v>0</v>
      </c>
      <c r="G320">
        <f>VLOOKUP($B320,'Tillförd energi'!$B$1:$AS$566,MATCH(G$1,'Tillförd energi'!$B$1:$AQ$1,0),FALSE)</f>
        <v>0</v>
      </c>
      <c r="H320">
        <f>VLOOKUP($B320,'Tillförd energi'!$B$1:$AS$566,MATCH(H$1,'Tillförd energi'!$B$1:$AQ$1,0),FALSE)</f>
        <v>0</v>
      </c>
      <c r="I320">
        <f>VLOOKUP($B320,'Tillförd energi'!$B$1:$AS$566,MATCH(I$1,'Tillförd energi'!$B$1:$AQ$1,0),FALSE)</f>
        <v>0</v>
      </c>
      <c r="J320">
        <f>VLOOKUP($B320,'Tillförd energi'!$B$1:$AS$566,MATCH(J$1,'Tillförd energi'!$B$1:$AQ$1,0),FALSE)</f>
        <v>0</v>
      </c>
      <c r="K320">
        <v>0</v>
      </c>
      <c r="L320">
        <f>VLOOKUP($B320,'Tillförd energi'!$B$1:$AS$566,MATCH(L$1,'Tillförd energi'!$B$1:$AQ$1,0),FALSE)</f>
        <v>0</v>
      </c>
      <c r="M320">
        <f>VLOOKUP($B320,'Tillförd energi'!$B$1:$AS$566,MATCH(M$1,'Tillförd energi'!$B$1:$AQ$1,0),FALSE)</f>
        <v>0</v>
      </c>
      <c r="N320">
        <f>VLOOKUP($B320,'Tillförd energi'!$B$1:$AS$566,MATCH(N$1,'Tillförd energi'!$B$1:$AQ$1,0),FALSE)</f>
        <v>311.14299999999997</v>
      </c>
      <c r="O320">
        <f>VLOOKUP($B320,'Tillförd energi'!$B$1:$AS$566,MATCH(O$1,'Tillförd energi'!$B$1:$AQ$1,0),FALSE)</f>
        <v>0</v>
      </c>
      <c r="P320">
        <f>VLOOKUP($B320,'Tillförd energi'!$B$1:$AS$566,MATCH(P$1,'Tillförd energi'!$B$1:$AQ$1,0),FALSE)</f>
        <v>0</v>
      </c>
      <c r="Q320">
        <f>VLOOKUP($B320,'Tillförd energi'!$B$1:$AS$566,MATCH(Q$1,'Tillförd energi'!$B$1:$AQ$1,0),FALSE)</f>
        <v>0</v>
      </c>
      <c r="R320">
        <f>VLOOKUP($B320,'Tillförd energi'!$B$1:$AS$566,MATCH(R$1,'Tillförd energi'!$B$1:$AQ$1,0),FALSE)</f>
        <v>0</v>
      </c>
      <c r="S320">
        <f>VLOOKUP($B320,'Tillförd energi'!$B$1:$AS$566,MATCH(S$1,'Tillförd energi'!$B$1:$AQ$1,0),FALSE)</f>
        <v>0</v>
      </c>
      <c r="T320">
        <f>VLOOKUP($B320,'Tillförd energi'!$B$1:$AS$566,MATCH(T$1,'Tillförd energi'!$B$1:$AQ$1,0),FALSE)</f>
        <v>0</v>
      </c>
      <c r="U320">
        <f>VLOOKUP($B320,'Tillförd energi'!$B$1:$AS$566,MATCH(U$1,'Tillförd energi'!$B$1:$AQ$1,0),FALSE)</f>
        <v>0</v>
      </c>
      <c r="V320">
        <f>VLOOKUP($B320,'Tillförd energi'!$B$1:$AS$566,MATCH(V$1,'Tillförd energi'!$B$1:$AQ$1,0),FALSE)</f>
        <v>0</v>
      </c>
      <c r="W320">
        <f>VLOOKUP($B320,'Tillförd energi'!$B$1:$AS$566,MATCH(W$1,'Tillförd energi'!$B$1:$AQ$1,0),FALSE)</f>
        <v>21.2</v>
      </c>
      <c r="X320">
        <f>VLOOKUP($B320,'Tillförd energi'!$B$1:$AS$566,MATCH(X$1,'Tillförd energi'!$B$1:$AQ$1,0),FALSE)</f>
        <v>0</v>
      </c>
      <c r="Y320">
        <f>VLOOKUP($B320,'Tillförd energi'!$B$1:$AS$566,MATCH(Y$1,'Tillförd energi'!$B$1:$AQ$1,0),FALSE)</f>
        <v>0</v>
      </c>
      <c r="Z320">
        <f>VLOOKUP($B320,'Tillförd energi'!$B$1:$AS$566,MATCH(Z$1,'Tillförd energi'!$B$1:$AQ$1,0),FALSE)</f>
        <v>0</v>
      </c>
      <c r="AA320">
        <f>VLOOKUP($B320,'Tillförd energi'!$B$1:$AS$566,MATCH(AA$1,'Tillförd energi'!$B$1:$AQ$1,0),FALSE)</f>
        <v>0</v>
      </c>
      <c r="AB320">
        <f>VLOOKUP($B320,'Tillförd energi'!$B$1:$AS$566,MATCH(AB$1,'Tillförd energi'!$B$1:$AQ$1,0),FALSE)</f>
        <v>0</v>
      </c>
      <c r="AC320">
        <f>VLOOKUP($B320,'Tillförd energi'!$B$1:$AS$566,MATCH(AC$1,'Tillförd energi'!$B$1:$AQ$1,0),FALSE)</f>
        <v>58.9</v>
      </c>
      <c r="AD320">
        <f>VLOOKUP($B320,'Tillförd energi'!$B$1:$AS$566,MATCH(AD$1,'Tillförd energi'!$B$1:$AQ$1,0),FALSE)</f>
        <v>0</v>
      </c>
      <c r="AE320">
        <f>VLOOKUP($B320,'Tillförd energi'!$B$1:$AS$566,MATCH(AE$1,'Tillförd energi'!$B$1:$AQ$1,0),FALSE)</f>
        <v>0</v>
      </c>
      <c r="AF320">
        <f>VLOOKUP($B320,'Tillförd energi'!$B$1:$AS$566,MATCH(AF$1,'Tillförd energi'!$B$1:$AQ$1,0),FALSE)</f>
        <v>8.0475300000000001</v>
      </c>
      <c r="AG320">
        <f>IFERROR(VLOOKUP(B320,Miljö!$B$1:$S$476,9,FALSE)/1,0)</f>
        <v>0</v>
      </c>
      <c r="AI320">
        <f t="shared" si="40"/>
        <v>399.47052999999994</v>
      </c>
      <c r="AJ320">
        <f t="shared" si="41"/>
        <v>399.47052999999994</v>
      </c>
      <c r="AK320">
        <f>IF(ISERROR(1/VLOOKUP($B320,Leveranser!$B$1:$S$500,MATCH("såld värme (gwh)",Leveranser!$B$1:$S$1,0),FALSE)),"",VLOOKUP($B320,Leveranser!$B$1:$S$500,MATCH("såld värme (gwh)",Leveranser!$B$1:$S$1,0),FALSE))</f>
        <v>321</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37">
        <f t="shared" si="42"/>
        <v>0.80356365712384348</v>
      </c>
      <c r="AP320" t="str">
        <f>VLOOKUP($B320,Miljövärden!$B$1:$H$446,7,FALSE)</f>
        <v>Ja</v>
      </c>
      <c r="AQ320" t="str">
        <f>VLOOKUP($B320,Miljövärden!$B$1:$H$446,6,FALSE)</f>
        <v>Ja</v>
      </c>
      <c r="AU320">
        <f t="shared" si="35"/>
        <v>8.0475300000000001</v>
      </c>
      <c r="AV320">
        <f t="shared" si="36"/>
        <v>0</v>
      </c>
      <c r="AW320">
        <f t="shared" si="37"/>
        <v>311.14299999999997</v>
      </c>
      <c r="AX320">
        <f t="shared" si="38"/>
        <v>0</v>
      </c>
      <c r="AZ320">
        <f t="shared" si="39"/>
        <v>332.34299999999996</v>
      </c>
    </row>
    <row r="321" spans="1:52" customFormat="1" x14ac:dyDescent="0.25">
      <c r="A321" s="2" t="s">
        <v>502</v>
      </c>
      <c r="B321" s="2" t="s">
        <v>503</v>
      </c>
      <c r="C321">
        <f>VLOOKUP($B321,'Tillförd energi'!$B$1:$AS$566,MATCH(C$1,'Tillförd energi'!$B$1:$AQ$1,0),FALSE)</f>
        <v>0</v>
      </c>
      <c r="D321">
        <f>VLOOKUP($B321,'Tillförd energi'!$B$1:$AS$566,MATCH(D$1,'Tillförd energi'!$B$1:$AQ$1,0),FALSE)</f>
        <v>0</v>
      </c>
      <c r="E321">
        <f>VLOOKUP($B321,'Tillförd energi'!$B$1:$AS$566,MATCH(E$1,'Tillförd energi'!$B$1:$AQ$1,0),FALSE)</f>
        <v>0</v>
      </c>
      <c r="F321">
        <f>VLOOKUP($B321,'Tillförd energi'!$B$1:$AS$566,MATCH(F$1,'Tillförd energi'!$B$1:$AQ$1,0),FALSE)</f>
        <v>0</v>
      </c>
      <c r="G321">
        <f>VLOOKUP($B321,'Tillförd energi'!$B$1:$AS$566,MATCH(G$1,'Tillförd energi'!$B$1:$AQ$1,0),FALSE)</f>
        <v>0</v>
      </c>
      <c r="H321">
        <f>VLOOKUP($B321,'Tillförd energi'!$B$1:$AS$566,MATCH(H$1,'Tillförd energi'!$B$1:$AQ$1,0),FALSE)</f>
        <v>0</v>
      </c>
      <c r="I321">
        <f>VLOOKUP($B321,'Tillförd energi'!$B$1:$AS$566,MATCH(I$1,'Tillförd energi'!$B$1:$AQ$1,0),FALSE)</f>
        <v>0</v>
      </c>
      <c r="J321">
        <f>VLOOKUP($B321,'Tillförd energi'!$B$1:$AS$566,MATCH(J$1,'Tillförd energi'!$B$1:$AQ$1,0),FALSE)</f>
        <v>0</v>
      </c>
      <c r="K321">
        <v>0</v>
      </c>
      <c r="L321">
        <f>VLOOKUP($B321,'Tillförd energi'!$B$1:$AS$566,MATCH(L$1,'Tillförd energi'!$B$1:$AQ$1,0),FALSE)</f>
        <v>0</v>
      </c>
      <c r="M321">
        <f>VLOOKUP($B321,'Tillförd energi'!$B$1:$AS$566,MATCH(M$1,'Tillförd energi'!$B$1:$AQ$1,0),FALSE)</f>
        <v>0</v>
      </c>
      <c r="N321">
        <f>VLOOKUP($B321,'Tillförd energi'!$B$1:$AS$566,MATCH(N$1,'Tillförd energi'!$B$1:$AQ$1,0),FALSE)</f>
        <v>0</v>
      </c>
      <c r="O321">
        <f>VLOOKUP($B321,'Tillförd energi'!$B$1:$AS$566,MATCH(O$1,'Tillförd energi'!$B$1:$AQ$1,0),FALSE)</f>
        <v>0</v>
      </c>
      <c r="P321">
        <f>VLOOKUP($B321,'Tillförd energi'!$B$1:$AS$566,MATCH(P$1,'Tillförd energi'!$B$1:$AQ$1,0),FALSE)</f>
        <v>0.64800000000000002</v>
      </c>
      <c r="Q321">
        <f>VLOOKUP($B321,'Tillförd energi'!$B$1:$AS$566,MATCH(Q$1,'Tillförd energi'!$B$1:$AQ$1,0),FALSE)</f>
        <v>0</v>
      </c>
      <c r="R321">
        <f>VLOOKUP($B321,'Tillförd energi'!$B$1:$AS$566,MATCH(R$1,'Tillförd energi'!$B$1:$AQ$1,0),FALSE)</f>
        <v>0</v>
      </c>
      <c r="S321">
        <f>VLOOKUP($B321,'Tillförd energi'!$B$1:$AS$566,MATCH(S$1,'Tillförd energi'!$B$1:$AQ$1,0),FALSE)</f>
        <v>4.78</v>
      </c>
      <c r="T321">
        <f>VLOOKUP($B321,'Tillförd energi'!$B$1:$AS$566,MATCH(T$1,'Tillförd energi'!$B$1:$AQ$1,0),FALSE)</f>
        <v>0</v>
      </c>
      <c r="U321">
        <f>VLOOKUP($B321,'Tillförd energi'!$B$1:$AS$566,MATCH(U$1,'Tillförd energi'!$B$1:$AQ$1,0),FALSE)</f>
        <v>0</v>
      </c>
      <c r="V321">
        <f>VLOOKUP($B321,'Tillförd energi'!$B$1:$AS$566,MATCH(V$1,'Tillförd energi'!$B$1:$AQ$1,0),FALSE)</f>
        <v>0</v>
      </c>
      <c r="W321">
        <f>VLOOKUP($B321,'Tillförd energi'!$B$1:$AS$566,MATCH(W$1,'Tillförd energi'!$B$1:$AQ$1,0),FALSE)</f>
        <v>5.8999999999999997E-2</v>
      </c>
      <c r="X321">
        <f>VLOOKUP($B321,'Tillförd energi'!$B$1:$AS$566,MATCH(X$1,'Tillförd energi'!$B$1:$AQ$1,0),FALSE)</f>
        <v>0</v>
      </c>
      <c r="Y321">
        <f>VLOOKUP($B321,'Tillförd energi'!$B$1:$AS$566,MATCH(Y$1,'Tillförd energi'!$B$1:$AQ$1,0),FALSE)</f>
        <v>0</v>
      </c>
      <c r="Z321">
        <f>VLOOKUP($B321,'Tillförd energi'!$B$1:$AS$566,MATCH(Z$1,'Tillförd energi'!$B$1:$AQ$1,0),FALSE)</f>
        <v>0</v>
      </c>
      <c r="AA321">
        <f>VLOOKUP($B321,'Tillförd energi'!$B$1:$AS$566,MATCH(AA$1,'Tillförd energi'!$B$1:$AQ$1,0),FALSE)</f>
        <v>0</v>
      </c>
      <c r="AB321">
        <f>VLOOKUP($B321,'Tillförd energi'!$B$1:$AS$566,MATCH(AB$1,'Tillförd energi'!$B$1:$AQ$1,0),FALSE)</f>
        <v>0</v>
      </c>
      <c r="AC321">
        <f>VLOOKUP($B321,'Tillförd energi'!$B$1:$AS$566,MATCH(AC$1,'Tillförd energi'!$B$1:$AQ$1,0),FALSE)</f>
        <v>0</v>
      </c>
      <c r="AD321">
        <f>VLOOKUP($B321,'Tillförd energi'!$B$1:$AS$566,MATCH(AD$1,'Tillförd energi'!$B$1:$AQ$1,0),FALSE)</f>
        <v>0</v>
      </c>
      <c r="AE321">
        <f>VLOOKUP($B321,'Tillförd energi'!$B$1:$AS$566,MATCH(AE$1,'Tillförd energi'!$B$1:$AQ$1,0),FALSE)</f>
        <v>0</v>
      </c>
      <c r="AF321">
        <f>VLOOKUP($B321,'Tillförd energi'!$B$1:$AS$566,MATCH(AF$1,'Tillförd energi'!$B$1:$AQ$1,0),FALSE)</f>
        <v>8.7999999999999995E-2</v>
      </c>
      <c r="AG321">
        <f>IFERROR(VLOOKUP(B321,Miljö!$B$1:$S$476,9,FALSE)/1,0)</f>
        <v>0</v>
      </c>
      <c r="AI321">
        <f t="shared" si="40"/>
        <v>5.5750000000000002</v>
      </c>
      <c r="AJ321">
        <f t="shared" si="41"/>
        <v>5.5750000000000002</v>
      </c>
      <c r="AK321">
        <f>IF(ISERROR(1/VLOOKUP($B321,Leveranser!$B$1:$S$500,MATCH("såld värme (gwh)",Leveranser!$B$1:$S$1,0),FALSE)),"",VLOOKUP($B321,Leveranser!$B$1:$S$500,MATCH("såld värme (gwh)",Leveranser!$B$1:$S$1,0),FALSE))</f>
        <v>3.93</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37">
        <f t="shared" si="42"/>
        <v>0.70493273542600898</v>
      </c>
      <c r="AP321" t="str">
        <f>VLOOKUP($B321,Miljövärden!$B$1:$H$446,7,FALSE)</f>
        <v>Ja</v>
      </c>
      <c r="AQ321" t="str">
        <f>VLOOKUP($B321,Miljövärden!$B$1:$H$446,6,FALSE)</f>
        <v>Nej</v>
      </c>
      <c r="AU321">
        <f t="shared" si="35"/>
        <v>8.7999999999999995E-2</v>
      </c>
      <c r="AV321">
        <f t="shared" si="36"/>
        <v>0</v>
      </c>
      <c r="AW321">
        <f t="shared" si="37"/>
        <v>0.64800000000000002</v>
      </c>
      <c r="AX321">
        <f t="shared" si="38"/>
        <v>4.78</v>
      </c>
      <c r="AZ321">
        <f t="shared" si="39"/>
        <v>5.4870000000000001</v>
      </c>
    </row>
    <row r="322" spans="1:52" customFormat="1" x14ac:dyDescent="0.25">
      <c r="A322" s="2" t="s">
        <v>502</v>
      </c>
      <c r="B322" s="2" t="s">
        <v>504</v>
      </c>
      <c r="C322">
        <f>VLOOKUP($B322,'Tillförd energi'!$B$1:$AS$566,MATCH(C$1,'Tillförd energi'!$B$1:$AQ$1,0),FALSE)</f>
        <v>0</v>
      </c>
      <c r="D322">
        <f>VLOOKUP($B322,'Tillförd energi'!$B$1:$AS$566,MATCH(D$1,'Tillförd energi'!$B$1:$AQ$1,0),FALSE)</f>
        <v>0</v>
      </c>
      <c r="E322">
        <f>VLOOKUP($B322,'Tillförd energi'!$B$1:$AS$566,MATCH(E$1,'Tillförd energi'!$B$1:$AQ$1,0),FALSE)</f>
        <v>0</v>
      </c>
      <c r="F322">
        <f>VLOOKUP($B322,'Tillförd energi'!$B$1:$AS$566,MATCH(F$1,'Tillförd energi'!$B$1:$AQ$1,0),FALSE)</f>
        <v>0</v>
      </c>
      <c r="G322">
        <f>VLOOKUP($B322,'Tillförd energi'!$B$1:$AS$566,MATCH(G$1,'Tillförd energi'!$B$1:$AQ$1,0),FALSE)</f>
        <v>0</v>
      </c>
      <c r="H322">
        <f>VLOOKUP($B322,'Tillförd energi'!$B$1:$AS$566,MATCH(H$1,'Tillförd energi'!$B$1:$AQ$1,0),FALSE)</f>
        <v>0</v>
      </c>
      <c r="I322">
        <f>VLOOKUP($B322,'Tillförd energi'!$B$1:$AS$566,MATCH(I$1,'Tillförd energi'!$B$1:$AQ$1,0),FALSE)</f>
        <v>0</v>
      </c>
      <c r="J322">
        <f>VLOOKUP($B322,'Tillförd energi'!$B$1:$AS$566,MATCH(J$1,'Tillförd energi'!$B$1:$AQ$1,0),FALSE)</f>
        <v>0</v>
      </c>
      <c r="K322">
        <v>0</v>
      </c>
      <c r="L322">
        <f>VLOOKUP($B322,'Tillförd energi'!$B$1:$AS$566,MATCH(L$1,'Tillförd energi'!$B$1:$AQ$1,0),FALSE)</f>
        <v>0</v>
      </c>
      <c r="M322">
        <f>VLOOKUP($B322,'Tillförd energi'!$B$1:$AS$566,MATCH(M$1,'Tillförd energi'!$B$1:$AQ$1,0),FALSE)</f>
        <v>0</v>
      </c>
      <c r="N322">
        <f>VLOOKUP($B322,'Tillförd energi'!$B$1:$AS$566,MATCH(N$1,'Tillförd energi'!$B$1:$AQ$1,0),FALSE)</f>
        <v>0</v>
      </c>
      <c r="O322">
        <f>VLOOKUP($B322,'Tillförd energi'!$B$1:$AS$566,MATCH(O$1,'Tillförd energi'!$B$1:$AQ$1,0),FALSE)</f>
        <v>0</v>
      </c>
      <c r="P322">
        <f>VLOOKUP($B322,'Tillförd energi'!$B$1:$AS$566,MATCH(P$1,'Tillförd energi'!$B$1:$AQ$1,0),FALSE)</f>
        <v>2.1</v>
      </c>
      <c r="Q322">
        <f>VLOOKUP($B322,'Tillförd energi'!$B$1:$AS$566,MATCH(Q$1,'Tillförd energi'!$B$1:$AQ$1,0),FALSE)</f>
        <v>0</v>
      </c>
      <c r="R322">
        <f>VLOOKUP($B322,'Tillförd energi'!$B$1:$AS$566,MATCH(R$1,'Tillförd energi'!$B$1:$AQ$1,0),FALSE)</f>
        <v>0</v>
      </c>
      <c r="S322">
        <f>VLOOKUP($B322,'Tillförd energi'!$B$1:$AS$566,MATCH(S$1,'Tillförd energi'!$B$1:$AQ$1,0),FALSE)</f>
        <v>6.9</v>
      </c>
      <c r="T322">
        <f>VLOOKUP($B322,'Tillförd energi'!$B$1:$AS$566,MATCH(T$1,'Tillförd energi'!$B$1:$AQ$1,0),FALSE)</f>
        <v>0</v>
      </c>
      <c r="U322">
        <f>VLOOKUP($B322,'Tillförd energi'!$B$1:$AS$566,MATCH(U$1,'Tillförd energi'!$B$1:$AQ$1,0),FALSE)</f>
        <v>0</v>
      </c>
      <c r="V322">
        <f>VLOOKUP($B322,'Tillförd energi'!$B$1:$AS$566,MATCH(V$1,'Tillförd energi'!$B$1:$AQ$1,0),FALSE)</f>
        <v>0</v>
      </c>
      <c r="W322">
        <f>VLOOKUP($B322,'Tillförd energi'!$B$1:$AS$566,MATCH(W$1,'Tillförd energi'!$B$1:$AQ$1,0),FALSE)</f>
        <v>0.13</v>
      </c>
      <c r="X322">
        <f>VLOOKUP($B322,'Tillförd energi'!$B$1:$AS$566,MATCH(X$1,'Tillförd energi'!$B$1:$AQ$1,0),FALSE)</f>
        <v>0</v>
      </c>
      <c r="Y322">
        <f>VLOOKUP($B322,'Tillförd energi'!$B$1:$AS$566,MATCH(Y$1,'Tillförd energi'!$B$1:$AQ$1,0),FALSE)</f>
        <v>0</v>
      </c>
      <c r="Z322">
        <f>VLOOKUP($B322,'Tillförd energi'!$B$1:$AS$566,MATCH(Z$1,'Tillförd energi'!$B$1:$AQ$1,0),FALSE)</f>
        <v>0</v>
      </c>
      <c r="AA322">
        <f>VLOOKUP($B322,'Tillförd energi'!$B$1:$AS$566,MATCH(AA$1,'Tillförd energi'!$B$1:$AQ$1,0),FALSE)</f>
        <v>0</v>
      </c>
      <c r="AB322">
        <f>VLOOKUP($B322,'Tillförd energi'!$B$1:$AS$566,MATCH(AB$1,'Tillförd energi'!$B$1:$AQ$1,0),FALSE)</f>
        <v>0</v>
      </c>
      <c r="AC322">
        <f>VLOOKUP($B322,'Tillförd energi'!$B$1:$AS$566,MATCH(AC$1,'Tillförd energi'!$B$1:$AQ$1,0),FALSE)</f>
        <v>0</v>
      </c>
      <c r="AD322">
        <f>VLOOKUP($B322,'Tillförd energi'!$B$1:$AS$566,MATCH(AD$1,'Tillförd energi'!$B$1:$AQ$1,0),FALSE)</f>
        <v>0</v>
      </c>
      <c r="AE322">
        <f>VLOOKUP($B322,'Tillförd energi'!$B$1:$AS$566,MATCH(AE$1,'Tillförd energi'!$B$1:$AQ$1,0),FALSE)</f>
        <v>0</v>
      </c>
      <c r="AF322">
        <f>VLOOKUP($B322,'Tillförd energi'!$B$1:$AS$566,MATCH(AF$1,'Tillförd energi'!$B$1:$AQ$1,0),FALSE)</f>
        <v>0.13</v>
      </c>
      <c r="AG322">
        <f>IFERROR(VLOOKUP(B322,Miljö!$B$1:$S$476,9,FALSE)/1,0)</f>
        <v>0</v>
      </c>
      <c r="AI322">
        <f t="shared" si="40"/>
        <v>9.2600000000000016</v>
      </c>
      <c r="AJ322">
        <f t="shared" si="41"/>
        <v>9.2600000000000016</v>
      </c>
      <c r="AK322">
        <f>IF(ISERROR(1/VLOOKUP($B322,Leveranser!$B$1:$S$500,MATCH("såld värme (gwh)",Leveranser!$B$1:$S$1,0),FALSE)),"",VLOOKUP($B322,Leveranser!$B$1:$S$500,MATCH("såld värme (gwh)",Leveranser!$B$1:$S$1,0),FALSE))</f>
        <v>6.2</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37">
        <f t="shared" si="42"/>
        <v>0.66954643628509714</v>
      </c>
      <c r="AP322" t="str">
        <f>VLOOKUP($B322,Miljövärden!$B$1:$H$446,7,FALSE)</f>
        <v>Ja</v>
      </c>
      <c r="AQ322" t="str">
        <f>VLOOKUP($B322,Miljövärden!$B$1:$H$446,6,FALSE)</f>
        <v>Nej</v>
      </c>
      <c r="AU322">
        <f t="shared" si="35"/>
        <v>0.13</v>
      </c>
      <c r="AV322">
        <f t="shared" si="36"/>
        <v>0</v>
      </c>
      <c r="AW322">
        <f t="shared" si="37"/>
        <v>2.1</v>
      </c>
      <c r="AX322">
        <f t="shared" si="38"/>
        <v>6.9</v>
      </c>
      <c r="AZ322">
        <f t="shared" si="39"/>
        <v>9.1300000000000008</v>
      </c>
    </row>
    <row r="323" spans="1:52" customFormat="1" x14ac:dyDescent="0.25">
      <c r="A323" s="2" t="s">
        <v>502</v>
      </c>
      <c r="B323" s="2" t="s">
        <v>505</v>
      </c>
      <c r="C323">
        <f>VLOOKUP($B323,'Tillförd energi'!$B$1:$AS$566,MATCH(C$1,'Tillförd energi'!$B$1:$AQ$1,0),FALSE)</f>
        <v>0</v>
      </c>
      <c r="D323">
        <f>VLOOKUP($B323,'Tillförd energi'!$B$1:$AS$566,MATCH(D$1,'Tillförd energi'!$B$1:$AQ$1,0),FALSE)</f>
        <v>0.49647400000000003</v>
      </c>
      <c r="E323">
        <f>VLOOKUP($B323,'Tillförd energi'!$B$1:$AS$566,MATCH(E$1,'Tillförd energi'!$B$1:$AQ$1,0),FALSE)</f>
        <v>0</v>
      </c>
      <c r="F323">
        <f>VLOOKUP($B323,'Tillförd energi'!$B$1:$AS$566,MATCH(F$1,'Tillförd energi'!$B$1:$AQ$1,0),FALSE)</f>
        <v>0</v>
      </c>
      <c r="G323">
        <f>VLOOKUP($B323,'Tillförd energi'!$B$1:$AS$566,MATCH(G$1,'Tillförd energi'!$B$1:$AQ$1,0),FALSE)</f>
        <v>0</v>
      </c>
      <c r="H323">
        <f>VLOOKUP($B323,'Tillförd energi'!$B$1:$AS$566,MATCH(H$1,'Tillförd energi'!$B$1:$AQ$1,0),FALSE)</f>
        <v>0</v>
      </c>
      <c r="I323">
        <f>VLOOKUP($B323,'Tillförd energi'!$B$1:$AS$566,MATCH(I$1,'Tillförd energi'!$B$1:$AQ$1,0),FALSE)</f>
        <v>167.02</v>
      </c>
      <c r="J323">
        <f>VLOOKUP($B323,'Tillförd energi'!$B$1:$AS$566,MATCH(J$1,'Tillförd energi'!$B$1:$AQ$1,0),FALSE)</f>
        <v>0</v>
      </c>
      <c r="K323">
        <v>0</v>
      </c>
      <c r="L323">
        <f>VLOOKUP($B323,'Tillförd energi'!$B$1:$AS$566,MATCH(L$1,'Tillförd energi'!$B$1:$AQ$1,0),FALSE)</f>
        <v>16.5733</v>
      </c>
      <c r="M323">
        <f>VLOOKUP($B323,'Tillförd energi'!$B$1:$AS$566,MATCH(M$1,'Tillförd energi'!$B$1:$AQ$1,0),FALSE)</f>
        <v>0</v>
      </c>
      <c r="N323">
        <f>VLOOKUP($B323,'Tillförd energi'!$B$1:$AS$566,MATCH(N$1,'Tillförd energi'!$B$1:$AQ$1,0),FALSE)</f>
        <v>0</v>
      </c>
      <c r="O323">
        <f>VLOOKUP($B323,'Tillförd energi'!$B$1:$AS$566,MATCH(O$1,'Tillförd energi'!$B$1:$AQ$1,0),FALSE)</f>
        <v>0</v>
      </c>
      <c r="P323">
        <f>VLOOKUP($B323,'Tillförd energi'!$B$1:$AS$566,MATCH(P$1,'Tillförd energi'!$B$1:$AQ$1,0),FALSE)</f>
        <v>36.1</v>
      </c>
      <c r="Q323">
        <f>VLOOKUP($B323,'Tillförd energi'!$B$1:$AS$566,MATCH(Q$1,'Tillförd energi'!$B$1:$AQ$1,0),FALSE)</f>
        <v>0</v>
      </c>
      <c r="R323">
        <f>VLOOKUP($B323,'Tillförd energi'!$B$1:$AS$566,MATCH(R$1,'Tillförd energi'!$B$1:$AQ$1,0),FALSE)</f>
        <v>0</v>
      </c>
      <c r="S323">
        <f>VLOOKUP($B323,'Tillförd energi'!$B$1:$AS$566,MATCH(S$1,'Tillförd energi'!$B$1:$AQ$1,0),FALSE)</f>
        <v>0</v>
      </c>
      <c r="T323">
        <f>VLOOKUP($B323,'Tillförd energi'!$B$1:$AS$566,MATCH(T$1,'Tillförd energi'!$B$1:$AQ$1,0),FALSE)</f>
        <v>0</v>
      </c>
      <c r="U323">
        <f>VLOOKUP($B323,'Tillförd energi'!$B$1:$AS$566,MATCH(U$1,'Tillförd energi'!$B$1:$AQ$1,0),FALSE)</f>
        <v>1.2397800000000001</v>
      </c>
      <c r="V323">
        <f>VLOOKUP($B323,'Tillförd energi'!$B$1:$AS$566,MATCH(V$1,'Tillförd energi'!$B$1:$AQ$1,0),FALSE)</f>
        <v>0</v>
      </c>
      <c r="W323">
        <f>VLOOKUP($B323,'Tillförd energi'!$B$1:$AS$566,MATCH(W$1,'Tillförd energi'!$B$1:$AQ$1,0),FALSE)</f>
        <v>1.6</v>
      </c>
      <c r="X323">
        <f>VLOOKUP($B323,'Tillförd energi'!$B$1:$AS$566,MATCH(X$1,'Tillförd energi'!$B$1:$AQ$1,0),FALSE)</f>
        <v>0</v>
      </c>
      <c r="Y323">
        <f>VLOOKUP($B323,'Tillförd energi'!$B$1:$AS$566,MATCH(Y$1,'Tillförd energi'!$B$1:$AQ$1,0),FALSE)</f>
        <v>11.2</v>
      </c>
      <c r="Z323">
        <f>VLOOKUP($B323,'Tillförd energi'!$B$1:$AS$566,MATCH(Z$1,'Tillförd energi'!$B$1:$AQ$1,0),FALSE)</f>
        <v>0</v>
      </c>
      <c r="AA323">
        <f>VLOOKUP($B323,'Tillförd energi'!$B$1:$AS$566,MATCH(AA$1,'Tillförd energi'!$B$1:$AQ$1,0),FALSE)</f>
        <v>0</v>
      </c>
      <c r="AB323">
        <f>VLOOKUP($B323,'Tillförd energi'!$B$1:$AS$566,MATCH(AB$1,'Tillförd energi'!$B$1:$AQ$1,0),FALSE)</f>
        <v>0</v>
      </c>
      <c r="AC323">
        <f>VLOOKUP($B323,'Tillförd energi'!$B$1:$AS$566,MATCH(AC$1,'Tillförd energi'!$B$1:$AQ$1,0),FALSE)</f>
        <v>49.8</v>
      </c>
      <c r="AD323">
        <f>VLOOKUP($B323,'Tillförd energi'!$B$1:$AS$566,MATCH(AD$1,'Tillförd energi'!$B$1:$AQ$1,0),FALSE)</f>
        <v>0</v>
      </c>
      <c r="AE323">
        <f>VLOOKUP($B323,'Tillförd energi'!$B$1:$AS$566,MATCH(AE$1,'Tillförd energi'!$B$1:$AQ$1,0),FALSE)</f>
        <v>0</v>
      </c>
      <c r="AF323">
        <f>VLOOKUP($B323,'Tillförd energi'!$B$1:$AS$566,MATCH(AF$1,'Tillförd energi'!$B$1:$AQ$1,0),FALSE)</f>
        <v>10.794700000000001</v>
      </c>
      <c r="AG323">
        <f>IFERROR(VLOOKUP(B323,Miljö!$B$1:$S$476,9,FALSE)/1,0)</f>
        <v>0</v>
      </c>
      <c r="AI323">
        <f t="shared" si="40"/>
        <v>294.82425399999994</v>
      </c>
      <c r="AJ323">
        <f t="shared" si="41"/>
        <v>294.82425399999994</v>
      </c>
      <c r="AK323">
        <f>IF(ISERROR(1/VLOOKUP($B323,Leveranser!$B$1:$S$500,MATCH("såld värme (gwh)",Leveranser!$B$1:$S$1,0),FALSE)),"",VLOOKUP($B323,Leveranser!$B$1:$S$500,MATCH("såld värme (gwh)",Leveranser!$B$1:$S$1,0),FALSE))</f>
        <v>252</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37">
        <f t="shared" si="42"/>
        <v>0.85474650264017982</v>
      </c>
      <c r="AP323" t="str">
        <f>VLOOKUP($B323,Miljövärden!$B$1:$H$446,7,FALSE)</f>
        <v>Ja</v>
      </c>
      <c r="AQ323" t="str">
        <f>VLOOKUP($B323,Miljövärden!$B$1:$H$446,6,FALSE)</f>
        <v>Nej</v>
      </c>
      <c r="AU323">
        <f t="shared" ref="AU323:AU386" si="43">Z323+AA323+AF323</f>
        <v>10.794700000000001</v>
      </c>
      <c r="AV323">
        <f t="shared" ref="AV323:AV386" si="44">X323</f>
        <v>0</v>
      </c>
      <c r="AW323">
        <f t="shared" ref="AW323:AW386" si="45">M323+N323+O323+P323+Q323</f>
        <v>36.1</v>
      </c>
      <c r="AX323">
        <f t="shared" ref="AX323:AX386" si="46">R323+S323+T323+U323</f>
        <v>1.2397800000000001</v>
      </c>
      <c r="AZ323">
        <f t="shared" ref="AZ323:AZ386" si="47">L323+M323+N323+O323+P323+Q323+R323+S323+T323+U323+V323+W323+X323</f>
        <v>55.513080000000002</v>
      </c>
    </row>
    <row r="324" spans="1:52" customFormat="1" x14ac:dyDescent="0.25">
      <c r="A324" s="2" t="s">
        <v>506</v>
      </c>
      <c r="B324" s="2" t="s">
        <v>507</v>
      </c>
      <c r="C324">
        <f>VLOOKUP($B324,'Tillförd energi'!$B$1:$AS$566,MATCH(C$1,'Tillförd energi'!$B$1:$AQ$1,0),FALSE)</f>
        <v>0</v>
      </c>
      <c r="D324">
        <f>VLOOKUP($B324,'Tillförd energi'!$B$1:$AS$566,MATCH(D$1,'Tillförd energi'!$B$1:$AQ$1,0),FALSE)</f>
        <v>4.4999999999999998E-2</v>
      </c>
      <c r="E324">
        <f>VLOOKUP($B324,'Tillförd energi'!$B$1:$AS$566,MATCH(E$1,'Tillförd energi'!$B$1:$AQ$1,0),FALSE)</f>
        <v>0</v>
      </c>
      <c r="F324">
        <f>VLOOKUP($B324,'Tillförd energi'!$B$1:$AS$566,MATCH(F$1,'Tillförd energi'!$B$1:$AQ$1,0),FALSE)</f>
        <v>0</v>
      </c>
      <c r="G324">
        <f>VLOOKUP($B324,'Tillförd energi'!$B$1:$AS$566,MATCH(G$1,'Tillförd energi'!$B$1:$AQ$1,0),FALSE)</f>
        <v>0</v>
      </c>
      <c r="H324">
        <f>VLOOKUP($B324,'Tillförd energi'!$B$1:$AS$566,MATCH(H$1,'Tillförd energi'!$B$1:$AQ$1,0),FALSE)</f>
        <v>0</v>
      </c>
      <c r="I324">
        <f>VLOOKUP($B324,'Tillförd energi'!$B$1:$AS$566,MATCH(I$1,'Tillförd energi'!$B$1:$AQ$1,0),FALSE)</f>
        <v>0</v>
      </c>
      <c r="J324">
        <f>VLOOKUP($B324,'Tillförd energi'!$B$1:$AS$566,MATCH(J$1,'Tillförd energi'!$B$1:$AQ$1,0),FALSE)</f>
        <v>0</v>
      </c>
      <c r="K324">
        <v>0</v>
      </c>
      <c r="L324">
        <f>VLOOKUP($B324,'Tillförd energi'!$B$1:$AS$566,MATCH(L$1,'Tillförd energi'!$B$1:$AQ$1,0),FALSE)</f>
        <v>0</v>
      </c>
      <c r="M324">
        <f>VLOOKUP($B324,'Tillförd energi'!$B$1:$AS$566,MATCH(M$1,'Tillförd energi'!$B$1:$AQ$1,0),FALSE)</f>
        <v>0</v>
      </c>
      <c r="N324">
        <f>VLOOKUP($B324,'Tillförd energi'!$B$1:$AS$566,MATCH(N$1,'Tillförd energi'!$B$1:$AQ$1,0),FALSE)</f>
        <v>0</v>
      </c>
      <c r="O324">
        <f>VLOOKUP($B324,'Tillförd energi'!$B$1:$AS$566,MATCH(O$1,'Tillförd energi'!$B$1:$AQ$1,0),FALSE)</f>
        <v>0</v>
      </c>
      <c r="P324">
        <f>VLOOKUP($B324,'Tillförd energi'!$B$1:$AS$566,MATCH(P$1,'Tillförd energi'!$B$1:$AQ$1,0),FALSE)</f>
        <v>0</v>
      </c>
      <c r="Q324">
        <f>VLOOKUP($B324,'Tillförd energi'!$B$1:$AS$566,MATCH(Q$1,'Tillförd energi'!$B$1:$AQ$1,0),FALSE)</f>
        <v>0</v>
      </c>
      <c r="R324">
        <f>VLOOKUP($B324,'Tillförd energi'!$B$1:$AS$566,MATCH(R$1,'Tillförd energi'!$B$1:$AQ$1,0),FALSE)</f>
        <v>2.9291999999999998</v>
      </c>
      <c r="S324">
        <f>VLOOKUP($B324,'Tillförd energi'!$B$1:$AS$566,MATCH(S$1,'Tillförd energi'!$B$1:$AQ$1,0),FALSE)</f>
        <v>0</v>
      </c>
      <c r="T324">
        <f>VLOOKUP($B324,'Tillförd energi'!$B$1:$AS$566,MATCH(T$1,'Tillförd energi'!$B$1:$AQ$1,0),FALSE)</f>
        <v>0</v>
      </c>
      <c r="U324">
        <f>VLOOKUP($B324,'Tillförd energi'!$B$1:$AS$566,MATCH(U$1,'Tillförd energi'!$B$1:$AQ$1,0),FALSE)</f>
        <v>0</v>
      </c>
      <c r="V324">
        <f>VLOOKUP($B324,'Tillförd energi'!$B$1:$AS$566,MATCH(V$1,'Tillförd energi'!$B$1:$AQ$1,0),FALSE)</f>
        <v>0</v>
      </c>
      <c r="W324">
        <f>VLOOKUP($B324,'Tillförd energi'!$B$1:$AS$566,MATCH(W$1,'Tillförd energi'!$B$1:$AQ$1,0),FALSE)</f>
        <v>0</v>
      </c>
      <c r="X324">
        <f>VLOOKUP($B324,'Tillförd energi'!$B$1:$AS$566,MATCH(X$1,'Tillförd energi'!$B$1:$AQ$1,0),FALSE)</f>
        <v>0</v>
      </c>
      <c r="Y324">
        <f>VLOOKUP($B324,'Tillförd energi'!$B$1:$AS$566,MATCH(Y$1,'Tillförd energi'!$B$1:$AQ$1,0),FALSE)</f>
        <v>0</v>
      </c>
      <c r="Z324">
        <f>VLOOKUP($B324,'Tillförd energi'!$B$1:$AS$566,MATCH(Z$1,'Tillförd energi'!$B$1:$AQ$1,0),FALSE)</f>
        <v>0</v>
      </c>
      <c r="AA324">
        <f>VLOOKUP($B324,'Tillförd energi'!$B$1:$AS$566,MATCH(AA$1,'Tillförd energi'!$B$1:$AQ$1,0),FALSE)</f>
        <v>0</v>
      </c>
      <c r="AB324">
        <f>VLOOKUP($B324,'Tillförd energi'!$B$1:$AS$566,MATCH(AB$1,'Tillförd energi'!$B$1:$AQ$1,0),FALSE)</f>
        <v>0</v>
      </c>
      <c r="AC324">
        <f>VLOOKUP($B324,'Tillförd energi'!$B$1:$AS$566,MATCH(AC$1,'Tillförd energi'!$B$1:$AQ$1,0),FALSE)</f>
        <v>0</v>
      </c>
      <c r="AD324">
        <f>VLOOKUP($B324,'Tillförd energi'!$B$1:$AS$566,MATCH(AD$1,'Tillförd energi'!$B$1:$AQ$1,0),FALSE)</f>
        <v>0</v>
      </c>
      <c r="AE324">
        <f>VLOOKUP($B324,'Tillförd energi'!$B$1:$AS$566,MATCH(AE$1,'Tillförd energi'!$B$1:$AQ$1,0),FALSE)</f>
        <v>0</v>
      </c>
      <c r="AF324">
        <f>VLOOKUP($B324,'Tillförd energi'!$B$1:$AS$566,MATCH(AF$1,'Tillförd energi'!$B$1:$AQ$1,0),FALSE)</f>
        <v>3.8469000000000003E-2</v>
      </c>
      <c r="AG324">
        <f>IFERROR(VLOOKUP(B324,Miljö!$B$1:$S$476,9,FALSE)/1,0)</f>
        <v>0</v>
      </c>
      <c r="AI324">
        <f t="shared" si="40"/>
        <v>3.0126689999999998</v>
      </c>
      <c r="AJ324">
        <f t="shared" si="41"/>
        <v>3.0126689999999998</v>
      </c>
      <c r="AK324">
        <f>IF(ISERROR(1/VLOOKUP($B324,Leveranser!$B$1:$S$500,MATCH("såld värme (gwh)",Leveranser!$B$1:$S$1,0),FALSE)),"",VLOOKUP($B324,Leveranser!$B$1:$S$500,MATCH("såld värme (gwh)",Leveranser!$B$1:$S$1,0),FALSE))</f>
        <v>2.2759999999999998</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37">
        <f t="shared" si="42"/>
        <v>0.75547629029276031</v>
      </c>
      <c r="AP324" t="str">
        <f>VLOOKUP($B324,Miljövärden!$B$1:$H$446,7,FALSE)</f>
        <v>Ja</v>
      </c>
      <c r="AQ324" t="str">
        <f>VLOOKUP($B324,Miljövärden!$B$1:$H$446,6,FALSE)</f>
        <v>Nej</v>
      </c>
      <c r="AU324">
        <f t="shared" si="43"/>
        <v>3.8469000000000003E-2</v>
      </c>
      <c r="AV324">
        <f t="shared" si="44"/>
        <v>0</v>
      </c>
      <c r="AW324">
        <f t="shared" si="45"/>
        <v>0</v>
      </c>
      <c r="AX324">
        <f t="shared" si="46"/>
        <v>2.9291999999999998</v>
      </c>
      <c r="AZ324">
        <f t="shared" si="47"/>
        <v>2.9291999999999998</v>
      </c>
    </row>
    <row r="325" spans="1:52" customFormat="1" x14ac:dyDescent="0.25">
      <c r="A325" s="2" t="s">
        <v>506</v>
      </c>
      <c r="B325" s="2" t="s">
        <v>508</v>
      </c>
      <c r="C325">
        <f>VLOOKUP($B325,'Tillförd energi'!$B$1:$AS$566,MATCH(C$1,'Tillförd energi'!$B$1:$AQ$1,0),FALSE)</f>
        <v>0</v>
      </c>
      <c r="D325">
        <f>VLOOKUP($B325,'Tillförd energi'!$B$1:$AS$566,MATCH(D$1,'Tillförd energi'!$B$1:$AQ$1,0),FALSE)</f>
        <v>0</v>
      </c>
      <c r="E325">
        <f>VLOOKUP($B325,'Tillförd energi'!$B$1:$AS$566,MATCH(E$1,'Tillförd energi'!$B$1:$AQ$1,0),FALSE)</f>
        <v>0</v>
      </c>
      <c r="F325">
        <f>VLOOKUP($B325,'Tillförd energi'!$B$1:$AS$566,MATCH(F$1,'Tillförd energi'!$B$1:$AQ$1,0),FALSE)</f>
        <v>0</v>
      </c>
      <c r="G325">
        <f>VLOOKUP($B325,'Tillförd energi'!$B$1:$AS$566,MATCH(G$1,'Tillförd energi'!$B$1:$AQ$1,0),FALSE)</f>
        <v>0</v>
      </c>
      <c r="H325">
        <f>VLOOKUP($B325,'Tillförd energi'!$B$1:$AS$566,MATCH(H$1,'Tillförd energi'!$B$1:$AQ$1,0),FALSE)</f>
        <v>0</v>
      </c>
      <c r="I325">
        <f>VLOOKUP($B325,'Tillförd energi'!$B$1:$AS$566,MATCH(I$1,'Tillförd energi'!$B$1:$AQ$1,0),FALSE)</f>
        <v>0</v>
      </c>
      <c r="J325">
        <f>VLOOKUP($B325,'Tillförd energi'!$B$1:$AS$566,MATCH(J$1,'Tillförd energi'!$B$1:$AQ$1,0),FALSE)</f>
        <v>0</v>
      </c>
      <c r="K325">
        <v>0</v>
      </c>
      <c r="L325">
        <f>VLOOKUP($B325,'Tillförd energi'!$B$1:$AS$566,MATCH(L$1,'Tillförd energi'!$B$1:$AQ$1,0),FALSE)</f>
        <v>0</v>
      </c>
      <c r="M325">
        <f>VLOOKUP($B325,'Tillförd energi'!$B$1:$AS$566,MATCH(M$1,'Tillförd energi'!$B$1:$AQ$1,0),FALSE)</f>
        <v>0</v>
      </c>
      <c r="N325">
        <f>VLOOKUP($B325,'Tillförd energi'!$B$1:$AS$566,MATCH(N$1,'Tillförd energi'!$B$1:$AQ$1,0),FALSE)</f>
        <v>0</v>
      </c>
      <c r="O325">
        <f>VLOOKUP($B325,'Tillförd energi'!$B$1:$AS$566,MATCH(O$1,'Tillförd energi'!$B$1:$AQ$1,0),FALSE)</f>
        <v>0</v>
      </c>
      <c r="P325">
        <f>VLOOKUP($B325,'Tillförd energi'!$B$1:$AS$566,MATCH(P$1,'Tillförd energi'!$B$1:$AQ$1,0),FALSE)</f>
        <v>0</v>
      </c>
      <c r="Q325">
        <f>VLOOKUP($B325,'Tillförd energi'!$B$1:$AS$566,MATCH(Q$1,'Tillförd energi'!$B$1:$AQ$1,0),FALSE)</f>
        <v>0</v>
      </c>
      <c r="R325">
        <f>VLOOKUP($B325,'Tillförd energi'!$B$1:$AS$566,MATCH(R$1,'Tillförd energi'!$B$1:$AQ$1,0),FALSE)</f>
        <v>0.91200000000000003</v>
      </c>
      <c r="S325">
        <f>VLOOKUP($B325,'Tillförd energi'!$B$1:$AS$566,MATCH(S$1,'Tillförd energi'!$B$1:$AQ$1,0),FALSE)</f>
        <v>0</v>
      </c>
      <c r="T325">
        <f>VLOOKUP($B325,'Tillförd energi'!$B$1:$AS$566,MATCH(T$1,'Tillförd energi'!$B$1:$AQ$1,0),FALSE)</f>
        <v>0</v>
      </c>
      <c r="U325">
        <f>VLOOKUP($B325,'Tillförd energi'!$B$1:$AS$566,MATCH(U$1,'Tillförd energi'!$B$1:$AQ$1,0),FALSE)</f>
        <v>0</v>
      </c>
      <c r="V325">
        <f>VLOOKUP($B325,'Tillförd energi'!$B$1:$AS$566,MATCH(V$1,'Tillförd energi'!$B$1:$AQ$1,0),FALSE)</f>
        <v>0</v>
      </c>
      <c r="W325">
        <f>VLOOKUP($B325,'Tillförd energi'!$B$1:$AS$566,MATCH(W$1,'Tillförd energi'!$B$1:$AQ$1,0),FALSE)</f>
        <v>0</v>
      </c>
      <c r="X325">
        <f>VLOOKUP($B325,'Tillförd energi'!$B$1:$AS$566,MATCH(X$1,'Tillförd energi'!$B$1:$AQ$1,0),FALSE)</f>
        <v>0</v>
      </c>
      <c r="Y325">
        <f>VLOOKUP($B325,'Tillförd energi'!$B$1:$AS$566,MATCH(Y$1,'Tillförd energi'!$B$1:$AQ$1,0),FALSE)</f>
        <v>0</v>
      </c>
      <c r="Z325">
        <f>VLOOKUP($B325,'Tillförd energi'!$B$1:$AS$566,MATCH(Z$1,'Tillförd energi'!$B$1:$AQ$1,0),FALSE)</f>
        <v>5.0140000000000002E-3</v>
      </c>
      <c r="AA325">
        <f>VLOOKUP($B325,'Tillförd energi'!$B$1:$AS$566,MATCH(AA$1,'Tillförd energi'!$B$1:$AQ$1,0),FALSE)</f>
        <v>0</v>
      </c>
      <c r="AB325">
        <f>VLOOKUP($B325,'Tillförd energi'!$B$1:$AS$566,MATCH(AB$1,'Tillförd energi'!$B$1:$AQ$1,0),FALSE)</f>
        <v>0</v>
      </c>
      <c r="AC325">
        <f>VLOOKUP($B325,'Tillförd energi'!$B$1:$AS$566,MATCH(AC$1,'Tillförd energi'!$B$1:$AQ$1,0),FALSE)</f>
        <v>0</v>
      </c>
      <c r="AD325">
        <f>VLOOKUP($B325,'Tillförd energi'!$B$1:$AS$566,MATCH(AD$1,'Tillförd energi'!$B$1:$AQ$1,0),FALSE)</f>
        <v>0</v>
      </c>
      <c r="AE325">
        <f>VLOOKUP($B325,'Tillförd energi'!$B$1:$AS$566,MATCH(AE$1,'Tillförd energi'!$B$1:$AQ$1,0),FALSE)</f>
        <v>0</v>
      </c>
      <c r="AF325">
        <f>VLOOKUP($B325,'Tillförd energi'!$B$1:$AS$566,MATCH(AF$1,'Tillförd energi'!$B$1:$AQ$1,0),FALSE)</f>
        <v>1.0145E-2</v>
      </c>
      <c r="AG325">
        <f>IFERROR(VLOOKUP(B325,Miljö!$B$1:$S$476,9,FALSE)/1,0)</f>
        <v>0</v>
      </c>
      <c r="AI325">
        <f t="shared" si="40"/>
        <v>0.92715899999999996</v>
      </c>
      <c r="AJ325">
        <f t="shared" si="41"/>
        <v>0.92715899999999996</v>
      </c>
      <c r="AK325">
        <f>IF(ISERROR(1/VLOOKUP($B325,Leveranser!$B$1:$S$500,MATCH("såld värme (gwh)",Leveranser!$B$1:$S$1,0),FALSE)),"",VLOOKUP($B325,Leveranser!$B$1:$S$500,MATCH("såld värme (gwh)",Leveranser!$B$1:$S$1,0),FALSE))</f>
        <v>0.745</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37">
        <f t="shared" si="42"/>
        <v>0.80352992313076832</v>
      </c>
      <c r="AP325" t="str">
        <f>VLOOKUP($B325,Miljövärden!$B$1:$H$446,7,FALSE)</f>
        <v>Ja</v>
      </c>
      <c r="AQ325" t="str">
        <f>VLOOKUP($B325,Miljövärden!$B$1:$H$446,6,FALSE)</f>
        <v>Nej</v>
      </c>
      <c r="AU325">
        <f t="shared" si="43"/>
        <v>1.5158999999999999E-2</v>
      </c>
      <c r="AV325">
        <f t="shared" si="44"/>
        <v>0</v>
      </c>
      <c r="AW325">
        <f t="shared" si="45"/>
        <v>0</v>
      </c>
      <c r="AX325">
        <f t="shared" si="46"/>
        <v>0.91200000000000003</v>
      </c>
      <c r="AZ325">
        <f t="shared" si="47"/>
        <v>0.91200000000000003</v>
      </c>
    </row>
    <row r="326" spans="1:52" customFormat="1" x14ac:dyDescent="0.25">
      <c r="A326" s="2" t="s">
        <v>506</v>
      </c>
      <c r="B326" s="2" t="s">
        <v>509</v>
      </c>
      <c r="C326">
        <f>VLOOKUP($B326,'Tillförd energi'!$B$1:$AS$566,MATCH(C$1,'Tillförd energi'!$B$1:$AQ$1,0),FALSE)</f>
        <v>0</v>
      </c>
      <c r="D326">
        <f>VLOOKUP($B326,'Tillförd energi'!$B$1:$AS$566,MATCH(D$1,'Tillförd energi'!$B$1:$AQ$1,0),FALSE)</f>
        <v>0.184778</v>
      </c>
      <c r="E326">
        <f>VLOOKUP($B326,'Tillförd energi'!$B$1:$AS$566,MATCH(E$1,'Tillförd energi'!$B$1:$AQ$1,0),FALSE)</f>
        <v>0</v>
      </c>
      <c r="F326">
        <f>VLOOKUP($B326,'Tillförd energi'!$B$1:$AS$566,MATCH(F$1,'Tillförd energi'!$B$1:$AQ$1,0),FALSE)</f>
        <v>0</v>
      </c>
      <c r="G326">
        <f>VLOOKUP($B326,'Tillförd energi'!$B$1:$AS$566,MATCH(G$1,'Tillförd energi'!$B$1:$AQ$1,0),FALSE)</f>
        <v>0</v>
      </c>
      <c r="H326">
        <f>VLOOKUP($B326,'Tillförd energi'!$B$1:$AS$566,MATCH(H$1,'Tillförd energi'!$B$1:$AQ$1,0),FALSE)</f>
        <v>0</v>
      </c>
      <c r="I326">
        <f>VLOOKUP($B326,'Tillförd energi'!$B$1:$AS$566,MATCH(I$1,'Tillförd energi'!$B$1:$AQ$1,0),FALSE)</f>
        <v>0</v>
      </c>
      <c r="J326">
        <f>VLOOKUP($B326,'Tillförd energi'!$B$1:$AS$566,MATCH(J$1,'Tillförd energi'!$B$1:$AQ$1,0),FALSE)</f>
        <v>0</v>
      </c>
      <c r="K326">
        <v>0</v>
      </c>
      <c r="L326">
        <f>VLOOKUP($B326,'Tillförd energi'!$B$1:$AS$566,MATCH(L$1,'Tillförd energi'!$B$1:$AQ$1,0),FALSE)</f>
        <v>0</v>
      </c>
      <c r="M326">
        <f>VLOOKUP($B326,'Tillförd energi'!$B$1:$AS$566,MATCH(M$1,'Tillförd energi'!$B$1:$AQ$1,0),FALSE)</f>
        <v>0</v>
      </c>
      <c r="N326">
        <f>VLOOKUP($B326,'Tillförd energi'!$B$1:$AS$566,MATCH(N$1,'Tillförd energi'!$B$1:$AQ$1,0),FALSE)</f>
        <v>0</v>
      </c>
      <c r="O326">
        <f>VLOOKUP($B326,'Tillförd energi'!$B$1:$AS$566,MATCH(O$1,'Tillförd energi'!$B$1:$AQ$1,0),FALSE)</f>
        <v>0</v>
      </c>
      <c r="P326">
        <f>VLOOKUP($B326,'Tillförd energi'!$B$1:$AS$566,MATCH(P$1,'Tillförd energi'!$B$1:$AQ$1,0),FALSE)</f>
        <v>0</v>
      </c>
      <c r="Q326">
        <f>VLOOKUP($B326,'Tillförd energi'!$B$1:$AS$566,MATCH(Q$1,'Tillförd energi'!$B$1:$AQ$1,0),FALSE)</f>
        <v>17.783300000000001</v>
      </c>
      <c r="R326">
        <f>VLOOKUP($B326,'Tillförd energi'!$B$1:$AS$566,MATCH(R$1,'Tillförd energi'!$B$1:$AQ$1,0),FALSE)</f>
        <v>2.3319999999999999</v>
      </c>
      <c r="S326">
        <f>VLOOKUP($B326,'Tillförd energi'!$B$1:$AS$566,MATCH(S$1,'Tillförd energi'!$B$1:$AQ$1,0),FALSE)</f>
        <v>0</v>
      </c>
      <c r="T326">
        <f>VLOOKUP($B326,'Tillförd energi'!$B$1:$AS$566,MATCH(T$1,'Tillförd energi'!$B$1:$AQ$1,0),FALSE)</f>
        <v>0</v>
      </c>
      <c r="U326">
        <f>VLOOKUP($B326,'Tillförd energi'!$B$1:$AS$566,MATCH(U$1,'Tillförd energi'!$B$1:$AQ$1,0),FALSE)</f>
        <v>0</v>
      </c>
      <c r="V326">
        <f>VLOOKUP($B326,'Tillförd energi'!$B$1:$AS$566,MATCH(V$1,'Tillförd energi'!$B$1:$AQ$1,0),FALSE)</f>
        <v>0</v>
      </c>
      <c r="W326">
        <f>VLOOKUP($B326,'Tillförd energi'!$B$1:$AS$566,MATCH(W$1,'Tillförd energi'!$B$1:$AQ$1,0),FALSE)</f>
        <v>0</v>
      </c>
      <c r="X326">
        <f>VLOOKUP($B326,'Tillförd energi'!$B$1:$AS$566,MATCH(X$1,'Tillförd energi'!$B$1:$AQ$1,0),FALSE)</f>
        <v>0</v>
      </c>
      <c r="Y326">
        <f>VLOOKUP($B326,'Tillförd energi'!$B$1:$AS$566,MATCH(Y$1,'Tillförd energi'!$B$1:$AQ$1,0),FALSE)</f>
        <v>0</v>
      </c>
      <c r="Z326">
        <f>VLOOKUP($B326,'Tillförd energi'!$B$1:$AS$566,MATCH(Z$1,'Tillförd energi'!$B$1:$AQ$1,0),FALSE)</f>
        <v>0</v>
      </c>
      <c r="AA326">
        <f>VLOOKUP($B326,'Tillförd energi'!$B$1:$AS$566,MATCH(AA$1,'Tillförd energi'!$B$1:$AQ$1,0),FALSE)</f>
        <v>0</v>
      </c>
      <c r="AB326">
        <f>VLOOKUP($B326,'Tillförd energi'!$B$1:$AS$566,MATCH(AB$1,'Tillförd energi'!$B$1:$AQ$1,0),FALSE)</f>
        <v>0</v>
      </c>
      <c r="AC326">
        <f>VLOOKUP($B326,'Tillförd energi'!$B$1:$AS$566,MATCH(AC$1,'Tillförd energi'!$B$1:$AQ$1,0),FALSE)</f>
        <v>0</v>
      </c>
      <c r="AD326">
        <f>VLOOKUP($B326,'Tillförd energi'!$B$1:$AS$566,MATCH(AD$1,'Tillförd energi'!$B$1:$AQ$1,0),FALSE)</f>
        <v>33.887</v>
      </c>
      <c r="AE326">
        <f>VLOOKUP($B326,'Tillförd energi'!$B$1:$AS$566,MATCH(AE$1,'Tillförd energi'!$B$1:$AQ$1,0),FALSE)</f>
        <v>0</v>
      </c>
      <c r="AF326">
        <f>VLOOKUP($B326,'Tillförd energi'!$B$1:$AS$566,MATCH(AF$1,'Tillförd energi'!$B$1:$AQ$1,0),FALSE)</f>
        <v>0.52010000000000001</v>
      </c>
      <c r="AG326">
        <f>IFERROR(VLOOKUP(B326,Miljö!$B$1:$S$476,9,FALSE)/1,0)</f>
        <v>0</v>
      </c>
      <c r="AI326">
        <f t="shared" si="40"/>
        <v>54.707177999999999</v>
      </c>
      <c r="AJ326">
        <f t="shared" si="41"/>
        <v>54.707177999999999</v>
      </c>
      <c r="AK326">
        <f>IF(ISERROR(1/VLOOKUP($B326,Leveranser!$B$1:$S$500,MATCH("såld värme (gwh)",Leveranser!$B$1:$S$1,0),FALSE)),"",VLOOKUP($B326,Leveranser!$B$1:$S$500,MATCH("såld värme (gwh)",Leveranser!$B$1:$S$1,0),FALSE))</f>
        <v>47.430999999999997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37">
        <f t="shared" si="42"/>
        <v>0.86699774570715382</v>
      </c>
      <c r="AP326" t="str">
        <f>VLOOKUP($B326,Miljövärden!$B$1:$H$446,7,FALSE)</f>
        <v>Ja</v>
      </c>
      <c r="AQ326" t="str">
        <f>VLOOKUP($B326,Miljövärden!$B$1:$H$446,6,FALSE)</f>
        <v>Nej</v>
      </c>
      <c r="AU326">
        <f t="shared" si="43"/>
        <v>0.52010000000000001</v>
      </c>
      <c r="AV326">
        <f t="shared" si="44"/>
        <v>0</v>
      </c>
      <c r="AW326">
        <f t="shared" si="45"/>
        <v>17.783300000000001</v>
      </c>
      <c r="AX326">
        <f t="shared" si="46"/>
        <v>2.3319999999999999</v>
      </c>
      <c r="AZ326">
        <f t="shared" si="47"/>
        <v>20.115300000000001</v>
      </c>
    </row>
    <row r="327" spans="1:52" customFormat="1" x14ac:dyDescent="0.25">
      <c r="A327" s="2" t="s">
        <v>510</v>
      </c>
      <c r="B327" s="2" t="s">
        <v>511</v>
      </c>
      <c r="C327">
        <f>VLOOKUP($B327,'Tillförd energi'!$B$1:$AS$566,MATCH(C$1,'Tillförd energi'!$B$1:$AQ$1,0),FALSE)</f>
        <v>0</v>
      </c>
      <c r="D327">
        <f>VLOOKUP($B327,'Tillförd energi'!$B$1:$AS$566,MATCH(D$1,'Tillförd energi'!$B$1:$AQ$1,0),FALSE)</f>
        <v>0.8</v>
      </c>
      <c r="E327">
        <f>VLOOKUP($B327,'Tillförd energi'!$B$1:$AS$566,MATCH(E$1,'Tillförd energi'!$B$1:$AQ$1,0),FALSE)</f>
        <v>0</v>
      </c>
      <c r="F327">
        <f>VLOOKUP($B327,'Tillförd energi'!$B$1:$AS$566,MATCH(F$1,'Tillförd energi'!$B$1:$AQ$1,0),FALSE)</f>
        <v>0</v>
      </c>
      <c r="G327">
        <f>VLOOKUP($B327,'Tillförd energi'!$B$1:$AS$566,MATCH(G$1,'Tillförd energi'!$B$1:$AQ$1,0),FALSE)</f>
        <v>0</v>
      </c>
      <c r="H327">
        <f>VLOOKUP($B327,'Tillförd energi'!$B$1:$AS$566,MATCH(H$1,'Tillförd energi'!$B$1:$AQ$1,0),FALSE)</f>
        <v>0</v>
      </c>
      <c r="I327">
        <f>VLOOKUP($B327,'Tillförd energi'!$B$1:$AS$566,MATCH(I$1,'Tillförd energi'!$B$1:$AQ$1,0),FALSE)</f>
        <v>0</v>
      </c>
      <c r="J327">
        <f>VLOOKUP($B327,'Tillförd energi'!$B$1:$AS$566,MATCH(J$1,'Tillförd energi'!$B$1:$AQ$1,0),FALSE)</f>
        <v>0</v>
      </c>
      <c r="K327">
        <v>0</v>
      </c>
      <c r="L327">
        <f>VLOOKUP($B327,'Tillförd energi'!$B$1:$AS$566,MATCH(L$1,'Tillförd energi'!$B$1:$AQ$1,0),FALSE)</f>
        <v>0</v>
      </c>
      <c r="M327">
        <f>VLOOKUP($B327,'Tillförd energi'!$B$1:$AS$566,MATCH(M$1,'Tillförd energi'!$B$1:$AQ$1,0),FALSE)</f>
        <v>0</v>
      </c>
      <c r="N327">
        <f>VLOOKUP($B327,'Tillförd energi'!$B$1:$AS$566,MATCH(N$1,'Tillförd energi'!$B$1:$AQ$1,0),FALSE)</f>
        <v>0</v>
      </c>
      <c r="O327">
        <f>VLOOKUP($B327,'Tillförd energi'!$B$1:$AS$566,MATCH(O$1,'Tillförd energi'!$B$1:$AQ$1,0),FALSE)</f>
        <v>0</v>
      </c>
      <c r="P327">
        <f>VLOOKUP($B327,'Tillförd energi'!$B$1:$AS$566,MATCH(P$1,'Tillförd energi'!$B$1:$AQ$1,0),FALSE)</f>
        <v>0</v>
      </c>
      <c r="Q327">
        <f>VLOOKUP($B327,'Tillförd energi'!$B$1:$AS$566,MATCH(Q$1,'Tillförd energi'!$B$1:$AQ$1,0),FALSE)</f>
        <v>0</v>
      </c>
      <c r="R327">
        <f>VLOOKUP($B327,'Tillförd energi'!$B$1:$AS$566,MATCH(R$1,'Tillförd energi'!$B$1:$AQ$1,0),FALSE)</f>
        <v>8.1359999999999992</v>
      </c>
      <c r="S327">
        <f>VLOOKUP($B327,'Tillförd energi'!$B$1:$AS$566,MATCH(S$1,'Tillförd energi'!$B$1:$AQ$1,0),FALSE)</f>
        <v>0</v>
      </c>
      <c r="T327">
        <f>VLOOKUP($B327,'Tillförd energi'!$B$1:$AS$566,MATCH(T$1,'Tillförd energi'!$B$1:$AQ$1,0),FALSE)</f>
        <v>0</v>
      </c>
      <c r="U327">
        <f>VLOOKUP($B327,'Tillförd energi'!$B$1:$AS$566,MATCH(U$1,'Tillförd energi'!$B$1:$AQ$1,0),FALSE)</f>
        <v>0</v>
      </c>
      <c r="V327">
        <f>VLOOKUP($B327,'Tillförd energi'!$B$1:$AS$566,MATCH(V$1,'Tillförd energi'!$B$1:$AQ$1,0),FALSE)</f>
        <v>0</v>
      </c>
      <c r="W327">
        <f>VLOOKUP($B327,'Tillförd energi'!$B$1:$AS$566,MATCH(W$1,'Tillförd energi'!$B$1:$AQ$1,0),FALSE)</f>
        <v>0</v>
      </c>
      <c r="X327">
        <f>VLOOKUP($B327,'Tillförd energi'!$B$1:$AS$566,MATCH(X$1,'Tillförd energi'!$B$1:$AQ$1,0),FALSE)</f>
        <v>0</v>
      </c>
      <c r="Y327">
        <f>VLOOKUP($B327,'Tillförd energi'!$B$1:$AS$566,MATCH(Y$1,'Tillförd energi'!$B$1:$AQ$1,0),FALSE)</f>
        <v>0</v>
      </c>
      <c r="Z327">
        <f>VLOOKUP($B327,'Tillförd energi'!$B$1:$AS$566,MATCH(Z$1,'Tillförd energi'!$B$1:$AQ$1,0),FALSE)</f>
        <v>0</v>
      </c>
      <c r="AA327">
        <f>VLOOKUP($B327,'Tillförd energi'!$B$1:$AS$566,MATCH(AA$1,'Tillförd energi'!$B$1:$AQ$1,0),FALSE)</f>
        <v>0</v>
      </c>
      <c r="AB327">
        <f>VLOOKUP($B327,'Tillförd energi'!$B$1:$AS$566,MATCH(AB$1,'Tillförd energi'!$B$1:$AQ$1,0),FALSE)</f>
        <v>0</v>
      </c>
      <c r="AC327">
        <f>VLOOKUP($B327,'Tillförd energi'!$B$1:$AS$566,MATCH(AC$1,'Tillförd energi'!$B$1:$AQ$1,0),FALSE)</f>
        <v>0</v>
      </c>
      <c r="AD327">
        <f>VLOOKUP($B327,'Tillförd energi'!$B$1:$AS$566,MATCH(AD$1,'Tillförd energi'!$B$1:$AQ$1,0),FALSE)</f>
        <v>0</v>
      </c>
      <c r="AE327">
        <f>VLOOKUP($B327,'Tillförd energi'!$B$1:$AS$566,MATCH(AE$1,'Tillförd energi'!$B$1:$AQ$1,0),FALSE)</f>
        <v>0</v>
      </c>
      <c r="AF327">
        <f>VLOOKUP($B327,'Tillförd energi'!$B$1:$AS$566,MATCH(AF$1,'Tillförd energi'!$B$1:$AQ$1,0),FALSE)</f>
        <v>0.14499999999999999</v>
      </c>
      <c r="AG327">
        <f>IFERROR(VLOOKUP(B327,Miljö!$B$1:$S$476,9,FALSE)/1,0)</f>
        <v>0</v>
      </c>
      <c r="AI327">
        <f t="shared" si="40"/>
        <v>9.0809999999999995</v>
      </c>
      <c r="AJ327">
        <f t="shared" si="41"/>
        <v>9.0809999999999995</v>
      </c>
      <c r="AK327">
        <f>IF(ISERROR(1/VLOOKUP($B327,Leveranser!$B$1:$S$500,MATCH("såld värme (gwh)",Leveranser!$B$1:$S$1,0),FALSE)),"",VLOOKUP($B327,Leveranser!$B$1:$S$500,MATCH("såld värme (gwh)",Leveranser!$B$1:$S$1,0),FALSE))</f>
        <v>7.0940000000000003</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37">
        <f t="shared" si="42"/>
        <v>0.7811914987336197</v>
      </c>
      <c r="AP327" t="str">
        <f>VLOOKUP($B327,Miljövärden!$B$1:$H$446,7,FALSE)</f>
        <v>Ja</v>
      </c>
      <c r="AQ327" t="str">
        <f>VLOOKUP($B327,Miljövärden!$B$1:$H$446,6,FALSE)</f>
        <v>Ja</v>
      </c>
      <c r="AU327">
        <f t="shared" si="43"/>
        <v>0.14499999999999999</v>
      </c>
      <c r="AV327">
        <f t="shared" si="44"/>
        <v>0</v>
      </c>
      <c r="AW327">
        <f t="shared" si="45"/>
        <v>0</v>
      </c>
      <c r="AX327">
        <f t="shared" si="46"/>
        <v>8.1359999999999992</v>
      </c>
      <c r="AZ327">
        <f t="shared" si="47"/>
        <v>8.1359999999999992</v>
      </c>
    </row>
    <row r="328" spans="1:52" customFormat="1" x14ac:dyDescent="0.25">
      <c r="A328" s="2" t="s">
        <v>510</v>
      </c>
      <c r="B328" s="2" t="s">
        <v>512</v>
      </c>
      <c r="C328">
        <f>VLOOKUP($B328,'Tillförd energi'!$B$1:$AS$566,MATCH(C$1,'Tillförd energi'!$B$1:$AQ$1,0),FALSE)</f>
        <v>0</v>
      </c>
      <c r="D328">
        <f>VLOOKUP($B328,'Tillförd energi'!$B$1:$AS$566,MATCH(D$1,'Tillförd energi'!$B$1:$AQ$1,0),FALSE)</f>
        <v>0.05</v>
      </c>
      <c r="E328">
        <f>VLOOKUP($B328,'Tillförd energi'!$B$1:$AS$566,MATCH(E$1,'Tillförd energi'!$B$1:$AQ$1,0),FALSE)</f>
        <v>0</v>
      </c>
      <c r="F328">
        <f>VLOOKUP($B328,'Tillförd energi'!$B$1:$AS$566,MATCH(F$1,'Tillförd energi'!$B$1:$AQ$1,0),FALSE)</f>
        <v>0</v>
      </c>
      <c r="G328">
        <f>VLOOKUP($B328,'Tillförd energi'!$B$1:$AS$566,MATCH(G$1,'Tillförd energi'!$B$1:$AQ$1,0),FALSE)</f>
        <v>0</v>
      </c>
      <c r="H328">
        <f>VLOOKUP($B328,'Tillförd energi'!$B$1:$AS$566,MATCH(H$1,'Tillförd energi'!$B$1:$AQ$1,0),FALSE)</f>
        <v>0</v>
      </c>
      <c r="I328">
        <f>VLOOKUP($B328,'Tillförd energi'!$B$1:$AS$566,MATCH(I$1,'Tillförd energi'!$B$1:$AQ$1,0),FALSE)</f>
        <v>0</v>
      </c>
      <c r="J328">
        <f>VLOOKUP($B328,'Tillförd energi'!$B$1:$AS$566,MATCH(J$1,'Tillförd energi'!$B$1:$AQ$1,0),FALSE)</f>
        <v>0</v>
      </c>
      <c r="K328">
        <v>0</v>
      </c>
      <c r="L328">
        <f>VLOOKUP($B328,'Tillförd energi'!$B$1:$AS$566,MATCH(L$1,'Tillförd energi'!$B$1:$AQ$1,0),FALSE)</f>
        <v>0</v>
      </c>
      <c r="M328">
        <f>VLOOKUP($B328,'Tillförd energi'!$B$1:$AS$566,MATCH(M$1,'Tillförd energi'!$B$1:$AQ$1,0),FALSE)</f>
        <v>0</v>
      </c>
      <c r="N328">
        <f>VLOOKUP($B328,'Tillförd energi'!$B$1:$AS$566,MATCH(N$1,'Tillförd energi'!$B$1:$AQ$1,0),FALSE)</f>
        <v>0</v>
      </c>
      <c r="O328">
        <f>VLOOKUP($B328,'Tillförd energi'!$B$1:$AS$566,MATCH(O$1,'Tillförd energi'!$B$1:$AQ$1,0),FALSE)</f>
        <v>0</v>
      </c>
      <c r="P328">
        <f>VLOOKUP($B328,'Tillförd energi'!$B$1:$AS$566,MATCH(P$1,'Tillförd energi'!$B$1:$AQ$1,0),FALSE)</f>
        <v>0</v>
      </c>
      <c r="Q328">
        <f>VLOOKUP($B328,'Tillförd energi'!$B$1:$AS$566,MATCH(Q$1,'Tillförd energi'!$B$1:$AQ$1,0),FALSE)</f>
        <v>0</v>
      </c>
      <c r="R328">
        <f>VLOOKUP($B328,'Tillförd energi'!$B$1:$AS$566,MATCH(R$1,'Tillförd energi'!$B$1:$AQ$1,0),FALSE)</f>
        <v>9.18</v>
      </c>
      <c r="S328">
        <f>VLOOKUP($B328,'Tillförd energi'!$B$1:$AS$566,MATCH(S$1,'Tillförd energi'!$B$1:$AQ$1,0),FALSE)</f>
        <v>0</v>
      </c>
      <c r="T328">
        <f>VLOOKUP($B328,'Tillförd energi'!$B$1:$AS$566,MATCH(T$1,'Tillförd energi'!$B$1:$AQ$1,0),FALSE)</f>
        <v>0</v>
      </c>
      <c r="U328">
        <f>VLOOKUP($B328,'Tillförd energi'!$B$1:$AS$566,MATCH(U$1,'Tillförd energi'!$B$1:$AQ$1,0),FALSE)</f>
        <v>0</v>
      </c>
      <c r="V328">
        <f>VLOOKUP($B328,'Tillförd energi'!$B$1:$AS$566,MATCH(V$1,'Tillförd energi'!$B$1:$AQ$1,0),FALSE)</f>
        <v>0</v>
      </c>
      <c r="W328">
        <f>VLOOKUP($B328,'Tillförd energi'!$B$1:$AS$566,MATCH(W$1,'Tillförd energi'!$B$1:$AQ$1,0),FALSE)</f>
        <v>0</v>
      </c>
      <c r="X328">
        <f>VLOOKUP($B328,'Tillförd energi'!$B$1:$AS$566,MATCH(X$1,'Tillförd energi'!$B$1:$AQ$1,0),FALSE)</f>
        <v>0</v>
      </c>
      <c r="Y328">
        <f>VLOOKUP($B328,'Tillförd energi'!$B$1:$AS$566,MATCH(Y$1,'Tillförd energi'!$B$1:$AQ$1,0),FALSE)</f>
        <v>0</v>
      </c>
      <c r="Z328">
        <f>VLOOKUP($B328,'Tillförd energi'!$B$1:$AS$566,MATCH(Z$1,'Tillförd energi'!$B$1:$AQ$1,0),FALSE)</f>
        <v>0</v>
      </c>
      <c r="AA328">
        <f>VLOOKUP($B328,'Tillförd energi'!$B$1:$AS$566,MATCH(AA$1,'Tillförd energi'!$B$1:$AQ$1,0),FALSE)</f>
        <v>0</v>
      </c>
      <c r="AB328">
        <f>VLOOKUP($B328,'Tillförd energi'!$B$1:$AS$566,MATCH(AB$1,'Tillförd energi'!$B$1:$AQ$1,0),FALSE)</f>
        <v>0</v>
      </c>
      <c r="AC328">
        <f>VLOOKUP($B328,'Tillförd energi'!$B$1:$AS$566,MATCH(AC$1,'Tillförd energi'!$B$1:$AQ$1,0),FALSE)</f>
        <v>0</v>
      </c>
      <c r="AD328">
        <f>VLOOKUP($B328,'Tillförd energi'!$B$1:$AS$566,MATCH(AD$1,'Tillförd energi'!$B$1:$AQ$1,0),FALSE)</f>
        <v>0</v>
      </c>
      <c r="AE328">
        <f>VLOOKUP($B328,'Tillförd energi'!$B$1:$AS$566,MATCH(AE$1,'Tillförd energi'!$B$1:$AQ$1,0),FALSE)</f>
        <v>0</v>
      </c>
      <c r="AF328">
        <f>VLOOKUP($B328,'Tillförd energi'!$B$1:$AS$566,MATCH(AF$1,'Tillförd energi'!$B$1:$AQ$1,0),FALSE)</f>
        <v>0.18099999999999999</v>
      </c>
      <c r="AG328">
        <f>IFERROR(VLOOKUP(B328,Miljö!$B$1:$S$476,9,FALSE)/1,0)</f>
        <v>0</v>
      </c>
      <c r="AI328">
        <f t="shared" si="40"/>
        <v>9.4109999999999996</v>
      </c>
      <c r="AJ328">
        <f t="shared" si="41"/>
        <v>9.4109999999999996</v>
      </c>
      <c r="AK328">
        <f>IF(ISERROR(1/VLOOKUP($B328,Leveranser!$B$1:$S$500,MATCH("såld värme (gwh)",Leveranser!$B$1:$S$1,0),FALSE)),"",VLOOKUP($B328,Leveranser!$B$1:$S$500,MATCH("såld värme (gwh)",Leveranser!$B$1:$S$1,0),FALSE))</f>
        <v>6.6710000000000003</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37">
        <f t="shared" si="42"/>
        <v>0.70885134417171403</v>
      </c>
      <c r="AP328" t="str">
        <f>VLOOKUP($B328,Miljövärden!$B$1:$H$446,7,FALSE)</f>
        <v>Ja</v>
      </c>
      <c r="AQ328" t="str">
        <f>VLOOKUP($B328,Miljövärden!$B$1:$H$446,6,FALSE)</f>
        <v>Ja</v>
      </c>
      <c r="AU328">
        <f t="shared" si="43"/>
        <v>0.18099999999999999</v>
      </c>
      <c r="AV328">
        <f t="shared" si="44"/>
        <v>0</v>
      </c>
      <c r="AW328">
        <f t="shared" si="45"/>
        <v>0</v>
      </c>
      <c r="AX328">
        <f t="shared" si="46"/>
        <v>9.18</v>
      </c>
      <c r="AZ328">
        <f t="shared" si="47"/>
        <v>9.18</v>
      </c>
    </row>
    <row r="329" spans="1:52" customFormat="1" x14ac:dyDescent="0.25">
      <c r="A329" s="2" t="s">
        <v>510</v>
      </c>
      <c r="B329" s="2" t="s">
        <v>513</v>
      </c>
      <c r="C329">
        <f>VLOOKUP($B329,'Tillförd energi'!$B$1:$AS$566,MATCH(C$1,'Tillförd energi'!$B$1:$AQ$1,0),FALSE)</f>
        <v>0</v>
      </c>
      <c r="D329">
        <f>VLOOKUP($B329,'Tillförd energi'!$B$1:$AS$566,MATCH(D$1,'Tillförd energi'!$B$1:$AQ$1,0),FALSE)</f>
        <v>0.28000000000000003</v>
      </c>
      <c r="E329">
        <f>VLOOKUP($B329,'Tillförd energi'!$B$1:$AS$566,MATCH(E$1,'Tillförd energi'!$B$1:$AQ$1,0),FALSE)</f>
        <v>0</v>
      </c>
      <c r="F329">
        <f>VLOOKUP($B329,'Tillförd energi'!$B$1:$AS$566,MATCH(F$1,'Tillförd energi'!$B$1:$AQ$1,0),FALSE)</f>
        <v>0</v>
      </c>
      <c r="G329">
        <f>VLOOKUP($B329,'Tillförd energi'!$B$1:$AS$566,MATCH(G$1,'Tillförd energi'!$B$1:$AQ$1,0),FALSE)</f>
        <v>0</v>
      </c>
      <c r="H329">
        <f>VLOOKUP($B329,'Tillförd energi'!$B$1:$AS$566,MATCH(H$1,'Tillförd energi'!$B$1:$AQ$1,0),FALSE)</f>
        <v>0</v>
      </c>
      <c r="I329">
        <f>VLOOKUP($B329,'Tillförd energi'!$B$1:$AS$566,MATCH(I$1,'Tillförd energi'!$B$1:$AQ$1,0),FALSE)</f>
        <v>0</v>
      </c>
      <c r="J329">
        <f>VLOOKUP($B329,'Tillförd energi'!$B$1:$AS$566,MATCH(J$1,'Tillförd energi'!$B$1:$AQ$1,0),FALSE)</f>
        <v>0</v>
      </c>
      <c r="K329">
        <v>0</v>
      </c>
      <c r="L329">
        <f>VLOOKUP($B329,'Tillförd energi'!$B$1:$AS$566,MATCH(L$1,'Tillförd energi'!$B$1:$AQ$1,0),FALSE)</f>
        <v>0</v>
      </c>
      <c r="M329">
        <f>VLOOKUP($B329,'Tillförd energi'!$B$1:$AS$566,MATCH(M$1,'Tillförd energi'!$B$1:$AQ$1,0),FALSE)</f>
        <v>0</v>
      </c>
      <c r="N329">
        <f>VLOOKUP($B329,'Tillförd energi'!$B$1:$AS$566,MATCH(N$1,'Tillförd energi'!$B$1:$AQ$1,0),FALSE)</f>
        <v>0</v>
      </c>
      <c r="O329">
        <f>VLOOKUP($B329,'Tillförd energi'!$B$1:$AS$566,MATCH(O$1,'Tillförd energi'!$B$1:$AQ$1,0),FALSE)</f>
        <v>0</v>
      </c>
      <c r="P329">
        <f>VLOOKUP($B329,'Tillförd energi'!$B$1:$AS$566,MATCH(P$1,'Tillförd energi'!$B$1:$AQ$1,0),FALSE)</f>
        <v>0</v>
      </c>
      <c r="Q329">
        <f>VLOOKUP($B329,'Tillförd energi'!$B$1:$AS$566,MATCH(Q$1,'Tillförd energi'!$B$1:$AQ$1,0),FALSE)</f>
        <v>9.88706</v>
      </c>
      <c r="R329">
        <f>VLOOKUP($B329,'Tillförd energi'!$B$1:$AS$566,MATCH(R$1,'Tillförd energi'!$B$1:$AQ$1,0),FALSE)</f>
        <v>0</v>
      </c>
      <c r="S329">
        <f>VLOOKUP($B329,'Tillförd energi'!$B$1:$AS$566,MATCH(S$1,'Tillförd energi'!$B$1:$AQ$1,0),FALSE)</f>
        <v>0</v>
      </c>
      <c r="T329">
        <f>VLOOKUP($B329,'Tillförd energi'!$B$1:$AS$566,MATCH(T$1,'Tillförd energi'!$B$1:$AQ$1,0),FALSE)</f>
        <v>0</v>
      </c>
      <c r="U329">
        <f>VLOOKUP($B329,'Tillförd energi'!$B$1:$AS$566,MATCH(U$1,'Tillförd energi'!$B$1:$AQ$1,0),FALSE)</f>
        <v>0</v>
      </c>
      <c r="V329">
        <f>VLOOKUP($B329,'Tillförd energi'!$B$1:$AS$566,MATCH(V$1,'Tillförd energi'!$B$1:$AQ$1,0),FALSE)</f>
        <v>0</v>
      </c>
      <c r="W329">
        <f>VLOOKUP($B329,'Tillförd energi'!$B$1:$AS$566,MATCH(W$1,'Tillförd energi'!$B$1:$AQ$1,0),FALSE)</f>
        <v>0</v>
      </c>
      <c r="X329">
        <f>VLOOKUP($B329,'Tillförd energi'!$B$1:$AS$566,MATCH(X$1,'Tillförd energi'!$B$1:$AQ$1,0),FALSE)</f>
        <v>0</v>
      </c>
      <c r="Y329">
        <f>VLOOKUP($B329,'Tillförd energi'!$B$1:$AS$566,MATCH(Y$1,'Tillförd energi'!$B$1:$AQ$1,0),FALSE)</f>
        <v>0</v>
      </c>
      <c r="Z329">
        <f>VLOOKUP($B329,'Tillförd energi'!$B$1:$AS$566,MATCH(Z$1,'Tillförd energi'!$B$1:$AQ$1,0),FALSE)</f>
        <v>0</v>
      </c>
      <c r="AA329">
        <f>VLOOKUP($B329,'Tillförd energi'!$B$1:$AS$566,MATCH(AA$1,'Tillförd energi'!$B$1:$AQ$1,0),FALSE)</f>
        <v>0</v>
      </c>
      <c r="AB329">
        <f>VLOOKUP($B329,'Tillförd energi'!$B$1:$AS$566,MATCH(AB$1,'Tillförd energi'!$B$1:$AQ$1,0),FALSE)</f>
        <v>0</v>
      </c>
      <c r="AC329">
        <f>VLOOKUP($B329,'Tillförd energi'!$B$1:$AS$566,MATCH(AC$1,'Tillförd energi'!$B$1:$AQ$1,0),FALSE)</f>
        <v>0</v>
      </c>
      <c r="AD329">
        <f>VLOOKUP($B329,'Tillförd energi'!$B$1:$AS$566,MATCH(AD$1,'Tillförd energi'!$B$1:$AQ$1,0),FALSE)</f>
        <v>0</v>
      </c>
      <c r="AE329">
        <f>VLOOKUP($B329,'Tillförd energi'!$B$1:$AS$566,MATCH(AE$1,'Tillförd energi'!$B$1:$AQ$1,0),FALSE)</f>
        <v>0</v>
      </c>
      <c r="AF329">
        <f>VLOOKUP($B329,'Tillförd energi'!$B$1:$AS$566,MATCH(AF$1,'Tillförd energi'!$B$1:$AQ$1,0),FALSE)</f>
        <v>4.2000000000000003E-2</v>
      </c>
      <c r="AG329">
        <f>IFERROR(VLOOKUP(B329,Miljö!$B$1:$S$476,9,FALSE)/1,0)</f>
        <v>0</v>
      </c>
      <c r="AI329">
        <f t="shared" si="40"/>
        <v>10.209059999999999</v>
      </c>
      <c r="AJ329">
        <f t="shared" si="41"/>
        <v>10.209059999999999</v>
      </c>
      <c r="AK329">
        <f>IF(ISERROR(1/VLOOKUP($B329,Leveranser!$B$1:$S$500,MATCH("såld värme (gwh)",Leveranser!$B$1:$S$1,0),FALSE)),"",VLOOKUP($B329,Leveranser!$B$1:$S$500,MATCH("såld värme (gwh)",Leveranser!$B$1:$S$1,0),FALSE))</f>
        <v>6.96</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37">
        <f t="shared" si="42"/>
        <v>0.68174738908381383</v>
      </c>
      <c r="AP329" t="str">
        <f>VLOOKUP($B329,Miljövärden!$B$1:$H$446,7,FALSE)</f>
        <v>Ja</v>
      </c>
      <c r="AQ329" t="str">
        <f>VLOOKUP($B329,Miljövärden!$B$1:$H$446,6,FALSE)</f>
        <v>Ja</v>
      </c>
      <c r="AU329">
        <f t="shared" si="43"/>
        <v>4.2000000000000003E-2</v>
      </c>
      <c r="AV329">
        <f t="shared" si="44"/>
        <v>0</v>
      </c>
      <c r="AW329">
        <f t="shared" si="45"/>
        <v>9.88706</v>
      </c>
      <c r="AX329">
        <f t="shared" si="46"/>
        <v>0</v>
      </c>
      <c r="AZ329">
        <f t="shared" si="47"/>
        <v>9.88706</v>
      </c>
    </row>
    <row r="330" spans="1:52" customFormat="1" x14ac:dyDescent="0.25">
      <c r="A330" s="2" t="s">
        <v>510</v>
      </c>
      <c r="B330" s="2" t="s">
        <v>514</v>
      </c>
      <c r="C330">
        <f>VLOOKUP($B330,'Tillförd energi'!$B$1:$AS$566,MATCH(C$1,'Tillförd energi'!$B$1:$AQ$1,0),FALSE)</f>
        <v>0</v>
      </c>
      <c r="D330">
        <f>VLOOKUP($B330,'Tillförd energi'!$B$1:$AS$566,MATCH(D$1,'Tillförd energi'!$B$1:$AQ$1,0),FALSE)</f>
        <v>15.417999999999999</v>
      </c>
      <c r="E330">
        <f>VLOOKUP($B330,'Tillförd energi'!$B$1:$AS$566,MATCH(E$1,'Tillförd energi'!$B$1:$AQ$1,0),FALSE)</f>
        <v>0</v>
      </c>
      <c r="F330">
        <f>VLOOKUP($B330,'Tillförd energi'!$B$1:$AS$566,MATCH(F$1,'Tillförd energi'!$B$1:$AQ$1,0),FALSE)</f>
        <v>0</v>
      </c>
      <c r="G330">
        <f>VLOOKUP($B330,'Tillförd energi'!$B$1:$AS$566,MATCH(G$1,'Tillförd energi'!$B$1:$AQ$1,0),FALSE)</f>
        <v>0</v>
      </c>
      <c r="H330">
        <f>VLOOKUP($B330,'Tillförd energi'!$B$1:$AS$566,MATCH(H$1,'Tillförd energi'!$B$1:$AQ$1,0),FALSE)</f>
        <v>0</v>
      </c>
      <c r="I330">
        <f>VLOOKUP($B330,'Tillförd energi'!$B$1:$AS$566,MATCH(I$1,'Tillförd energi'!$B$1:$AQ$1,0),FALSE)</f>
        <v>238.9</v>
      </c>
      <c r="J330">
        <f>VLOOKUP($B330,'Tillförd energi'!$B$1:$AS$566,MATCH(J$1,'Tillförd energi'!$B$1:$AQ$1,0),FALSE)</f>
        <v>0</v>
      </c>
      <c r="K330">
        <v>0</v>
      </c>
      <c r="L330">
        <f>VLOOKUP($B330,'Tillförd energi'!$B$1:$AS$566,MATCH(L$1,'Tillförd energi'!$B$1:$AQ$1,0),FALSE)</f>
        <v>41.085999999999999</v>
      </c>
      <c r="M330">
        <f>VLOOKUP($B330,'Tillförd energi'!$B$1:$AS$566,MATCH(M$1,'Tillförd energi'!$B$1:$AQ$1,0),FALSE)</f>
        <v>119.101</v>
      </c>
      <c r="N330">
        <f>VLOOKUP($B330,'Tillförd energi'!$B$1:$AS$566,MATCH(N$1,'Tillförd energi'!$B$1:$AQ$1,0),FALSE)</f>
        <v>43.406500000000001</v>
      </c>
      <c r="O330">
        <f>VLOOKUP($B330,'Tillförd energi'!$B$1:$AS$566,MATCH(O$1,'Tillförd energi'!$B$1:$AQ$1,0),FALSE)</f>
        <v>28.2</v>
      </c>
      <c r="P330">
        <f>VLOOKUP($B330,'Tillförd energi'!$B$1:$AS$566,MATCH(P$1,'Tillförd energi'!$B$1:$AQ$1,0),FALSE)</f>
        <v>74.849999999999994</v>
      </c>
      <c r="Q330">
        <f>VLOOKUP($B330,'Tillförd energi'!$B$1:$AS$566,MATCH(Q$1,'Tillförd energi'!$B$1:$AQ$1,0),FALSE)</f>
        <v>5.3070000000000004</v>
      </c>
      <c r="R330">
        <f>VLOOKUP($B330,'Tillförd energi'!$B$1:$AS$566,MATCH(R$1,'Tillförd energi'!$B$1:$AQ$1,0),FALSE)</f>
        <v>8.5050000000000008</v>
      </c>
      <c r="S330">
        <f>VLOOKUP($B330,'Tillförd energi'!$B$1:$AS$566,MATCH(S$1,'Tillförd energi'!$B$1:$AQ$1,0),FALSE)</f>
        <v>0</v>
      </c>
      <c r="T330">
        <f>VLOOKUP($B330,'Tillförd energi'!$B$1:$AS$566,MATCH(T$1,'Tillförd energi'!$B$1:$AQ$1,0),FALSE)</f>
        <v>0</v>
      </c>
      <c r="U330">
        <f>VLOOKUP($B330,'Tillförd energi'!$B$1:$AS$566,MATCH(U$1,'Tillförd energi'!$B$1:$AQ$1,0),FALSE)</f>
        <v>0</v>
      </c>
      <c r="V330">
        <f>VLOOKUP($B330,'Tillförd energi'!$B$1:$AS$566,MATCH(V$1,'Tillförd energi'!$B$1:$AQ$1,0),FALSE)</f>
        <v>0</v>
      </c>
      <c r="W330">
        <f>VLOOKUP($B330,'Tillförd energi'!$B$1:$AS$566,MATCH(W$1,'Tillförd energi'!$B$1:$AQ$1,0),FALSE)</f>
        <v>0</v>
      </c>
      <c r="X330">
        <f>VLOOKUP($B330,'Tillförd energi'!$B$1:$AS$566,MATCH(X$1,'Tillförd energi'!$B$1:$AQ$1,0),FALSE)</f>
        <v>0</v>
      </c>
      <c r="Y330">
        <f>VLOOKUP($B330,'Tillförd energi'!$B$1:$AS$566,MATCH(Y$1,'Tillförd energi'!$B$1:$AQ$1,0),FALSE)</f>
        <v>15.3</v>
      </c>
      <c r="Z330">
        <f>VLOOKUP($B330,'Tillförd energi'!$B$1:$AS$566,MATCH(Z$1,'Tillförd energi'!$B$1:$AQ$1,0),FALSE)</f>
        <v>7.226</v>
      </c>
      <c r="AA330">
        <f>VLOOKUP($B330,'Tillförd energi'!$B$1:$AS$566,MATCH(AA$1,'Tillförd energi'!$B$1:$AQ$1,0),FALSE)</f>
        <v>7.1779999999999999</v>
      </c>
      <c r="AB330">
        <f>VLOOKUP($B330,'Tillförd energi'!$B$1:$AS$566,MATCH(AB$1,'Tillförd energi'!$B$1:$AQ$1,0),FALSE)</f>
        <v>10.996</v>
      </c>
      <c r="AC330">
        <f>VLOOKUP($B330,'Tillförd energi'!$B$1:$AS$566,MATCH(AC$1,'Tillförd energi'!$B$1:$AQ$1,0),FALSE)</f>
        <v>172.386</v>
      </c>
      <c r="AD330">
        <f>VLOOKUP($B330,'Tillförd energi'!$B$1:$AS$566,MATCH(AD$1,'Tillförd energi'!$B$1:$AQ$1,0),FALSE)</f>
        <v>0</v>
      </c>
      <c r="AE330">
        <f>VLOOKUP($B330,'Tillförd energi'!$B$1:$AS$566,MATCH(AE$1,'Tillförd energi'!$B$1:$AQ$1,0),FALSE)</f>
        <v>0.56000000000000005</v>
      </c>
      <c r="AF330">
        <f>VLOOKUP($B330,'Tillförd energi'!$B$1:$AS$566,MATCH(AF$1,'Tillförd energi'!$B$1:$AQ$1,0),FALSE)</f>
        <v>32.802999999999997</v>
      </c>
      <c r="AG330">
        <f>IFERROR(VLOOKUP(B330,Miljö!$B$1:$S$476,9,FALSE)/1,0)</f>
        <v>0</v>
      </c>
      <c r="AI330">
        <f t="shared" si="40"/>
        <v>821.22249999999985</v>
      </c>
      <c r="AJ330">
        <f t="shared" si="41"/>
        <v>821.22249999999985</v>
      </c>
      <c r="AK330">
        <f>IF(ISERROR(1/VLOOKUP($B330,Leveranser!$B$1:$S$500,MATCH("såld värme (gwh)",Leveranser!$B$1:$S$1,0),FALSE)),"",VLOOKUP($B330,Leveranser!$B$1:$S$500,MATCH("såld värme (gwh)",Leveranser!$B$1:$S$1,0),FALSE))</f>
        <v>761.05499999999995</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37">
        <f t="shared" si="42"/>
        <v>0.92673422854342169</v>
      </c>
      <c r="AP330" t="str">
        <f>VLOOKUP($B330,Miljövärden!$B$1:$H$446,7,FALSE)</f>
        <v>Ja</v>
      </c>
      <c r="AQ330" t="str">
        <f>VLOOKUP($B330,Miljövärden!$B$1:$H$446,6,FALSE)</f>
        <v>Ja</v>
      </c>
      <c r="AU330">
        <f t="shared" si="43"/>
        <v>47.206999999999994</v>
      </c>
      <c r="AV330">
        <f t="shared" si="44"/>
        <v>0</v>
      </c>
      <c r="AW330">
        <f t="shared" si="45"/>
        <v>270.86450000000002</v>
      </c>
      <c r="AX330">
        <f t="shared" si="46"/>
        <v>8.5050000000000008</v>
      </c>
      <c r="AZ330">
        <f t="shared" si="47"/>
        <v>320.45550000000003</v>
      </c>
    </row>
    <row r="331" spans="1:52" customFormat="1" x14ac:dyDescent="0.25">
      <c r="A331" s="2" t="s">
        <v>515</v>
      </c>
      <c r="B331" s="2" t="s">
        <v>516</v>
      </c>
      <c r="C331">
        <f>VLOOKUP($B331,'Tillförd energi'!$B$1:$AS$566,MATCH(C$1,'Tillförd energi'!$B$1:$AQ$1,0),FALSE)</f>
        <v>0</v>
      </c>
      <c r="D331">
        <f>VLOOKUP($B331,'Tillförd energi'!$B$1:$AS$566,MATCH(D$1,'Tillförd energi'!$B$1:$AQ$1,0),FALSE)</f>
        <v>0.61099999999999999</v>
      </c>
      <c r="E331">
        <f>VLOOKUP($B331,'Tillförd energi'!$B$1:$AS$566,MATCH(E$1,'Tillförd energi'!$B$1:$AQ$1,0),FALSE)</f>
        <v>0</v>
      </c>
      <c r="F331">
        <f>VLOOKUP($B331,'Tillförd energi'!$B$1:$AS$566,MATCH(F$1,'Tillförd energi'!$B$1:$AQ$1,0),FALSE)</f>
        <v>0</v>
      </c>
      <c r="G331">
        <f>VLOOKUP($B331,'Tillförd energi'!$B$1:$AS$566,MATCH(G$1,'Tillförd energi'!$B$1:$AQ$1,0),FALSE)</f>
        <v>0</v>
      </c>
      <c r="H331">
        <f>VLOOKUP($B331,'Tillförd energi'!$B$1:$AS$566,MATCH(H$1,'Tillförd energi'!$B$1:$AQ$1,0),FALSE)</f>
        <v>0</v>
      </c>
      <c r="I331">
        <f>VLOOKUP($B331,'Tillförd energi'!$B$1:$AS$566,MATCH(I$1,'Tillförd energi'!$B$1:$AQ$1,0),FALSE)</f>
        <v>0</v>
      </c>
      <c r="J331">
        <f>VLOOKUP($B331,'Tillförd energi'!$B$1:$AS$566,MATCH(J$1,'Tillförd energi'!$B$1:$AQ$1,0),FALSE)</f>
        <v>0</v>
      </c>
      <c r="K331">
        <v>0</v>
      </c>
      <c r="L331">
        <f>VLOOKUP($B331,'Tillförd energi'!$B$1:$AS$566,MATCH(L$1,'Tillförd energi'!$B$1:$AQ$1,0),FALSE)</f>
        <v>0</v>
      </c>
      <c r="M331">
        <f>VLOOKUP($B331,'Tillförd energi'!$B$1:$AS$566,MATCH(M$1,'Tillförd energi'!$B$1:$AQ$1,0),FALSE)</f>
        <v>0.222</v>
      </c>
      <c r="N331">
        <f>VLOOKUP($B331,'Tillförd energi'!$B$1:$AS$566,MATCH(N$1,'Tillförd energi'!$B$1:$AQ$1,0),FALSE)</f>
        <v>8.2750000000000004</v>
      </c>
      <c r="O331">
        <f>VLOOKUP($B331,'Tillförd energi'!$B$1:$AS$566,MATCH(O$1,'Tillförd energi'!$B$1:$AQ$1,0),FALSE)</f>
        <v>0</v>
      </c>
      <c r="P331">
        <f>VLOOKUP($B331,'Tillförd energi'!$B$1:$AS$566,MATCH(P$1,'Tillförd energi'!$B$1:$AQ$1,0),FALSE)</f>
        <v>3.431</v>
      </c>
      <c r="Q331">
        <f>VLOOKUP($B331,'Tillförd energi'!$B$1:$AS$566,MATCH(Q$1,'Tillförd energi'!$B$1:$AQ$1,0),FALSE)</f>
        <v>8.0440000000000005</v>
      </c>
      <c r="R331">
        <f>VLOOKUP($B331,'Tillförd energi'!$B$1:$AS$566,MATCH(R$1,'Tillförd energi'!$B$1:$AQ$1,0),FALSE)</f>
        <v>6.3310000000000004</v>
      </c>
      <c r="S331">
        <f>VLOOKUP($B331,'Tillförd energi'!$B$1:$AS$566,MATCH(S$1,'Tillförd energi'!$B$1:$AQ$1,0),FALSE)</f>
        <v>0</v>
      </c>
      <c r="T331">
        <f>VLOOKUP($B331,'Tillförd energi'!$B$1:$AS$566,MATCH(T$1,'Tillförd energi'!$B$1:$AQ$1,0),FALSE)</f>
        <v>0</v>
      </c>
      <c r="U331">
        <f>VLOOKUP($B331,'Tillförd energi'!$B$1:$AS$566,MATCH(U$1,'Tillförd energi'!$B$1:$AQ$1,0),FALSE)</f>
        <v>0</v>
      </c>
      <c r="V331">
        <f>VLOOKUP($B331,'Tillförd energi'!$B$1:$AS$566,MATCH(V$1,'Tillförd energi'!$B$1:$AQ$1,0),FALSE)</f>
        <v>0</v>
      </c>
      <c r="W331">
        <f>VLOOKUP($B331,'Tillförd energi'!$B$1:$AS$566,MATCH(W$1,'Tillförd energi'!$B$1:$AQ$1,0),FALSE)</f>
        <v>0</v>
      </c>
      <c r="X331">
        <f>VLOOKUP($B331,'Tillförd energi'!$B$1:$AS$566,MATCH(X$1,'Tillförd energi'!$B$1:$AQ$1,0),FALSE)</f>
        <v>0</v>
      </c>
      <c r="Y331">
        <f>VLOOKUP($B331,'Tillförd energi'!$B$1:$AS$566,MATCH(Y$1,'Tillförd energi'!$B$1:$AQ$1,0),FALSE)</f>
        <v>0</v>
      </c>
      <c r="Z331">
        <f>VLOOKUP($B331,'Tillförd energi'!$B$1:$AS$566,MATCH(Z$1,'Tillförd energi'!$B$1:$AQ$1,0),FALSE)</f>
        <v>0</v>
      </c>
      <c r="AA331">
        <f>VLOOKUP($B331,'Tillförd energi'!$B$1:$AS$566,MATCH(AA$1,'Tillförd energi'!$B$1:$AQ$1,0),FALSE)</f>
        <v>0</v>
      </c>
      <c r="AB331">
        <f>VLOOKUP($B331,'Tillförd energi'!$B$1:$AS$566,MATCH(AB$1,'Tillförd energi'!$B$1:$AQ$1,0),FALSE)</f>
        <v>0</v>
      </c>
      <c r="AC331">
        <f>VLOOKUP($B331,'Tillförd energi'!$B$1:$AS$566,MATCH(AC$1,'Tillförd energi'!$B$1:$AQ$1,0),FALSE)</f>
        <v>1.9379999999999999</v>
      </c>
      <c r="AD331">
        <f>VLOOKUP($B331,'Tillförd energi'!$B$1:$AS$566,MATCH(AD$1,'Tillförd energi'!$B$1:$AQ$1,0),FALSE)</f>
        <v>0</v>
      </c>
      <c r="AE331">
        <f>VLOOKUP($B331,'Tillförd energi'!$B$1:$AS$566,MATCH(AE$1,'Tillförd energi'!$B$1:$AQ$1,0),FALSE)</f>
        <v>0</v>
      </c>
      <c r="AF331">
        <f>VLOOKUP($B331,'Tillförd energi'!$B$1:$AS$566,MATCH(AF$1,'Tillförd energi'!$B$1:$AQ$1,0),FALSE)</f>
        <v>0.59064000000000005</v>
      </c>
      <c r="AG331">
        <f>IFERROR(VLOOKUP(B331,Miljö!$B$1:$S$476,9,FALSE)/1,0)</f>
        <v>0</v>
      </c>
      <c r="AI331">
        <f t="shared" si="40"/>
        <v>29.442640000000001</v>
      </c>
      <c r="AJ331">
        <f t="shared" si="41"/>
        <v>29.442640000000001</v>
      </c>
      <c r="AK331">
        <f>IF(ISERROR(1/VLOOKUP($B331,Leveranser!$B$1:$S$500,MATCH("såld värme (gwh)",Leveranser!$B$1:$S$1,0),FALSE)),"",VLOOKUP($B331,Leveranser!$B$1:$S$500,MATCH("såld värme (gwh)",Leveranser!$B$1:$S$1,0),FALSE))</f>
        <v>19.687999999999999</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37">
        <f t="shared" si="42"/>
        <v>0.66869003594786336</v>
      </c>
      <c r="AP331" t="str">
        <f>VLOOKUP($B331,Miljövärden!$B$1:$H$446,7,FALSE)</f>
        <v>Ja</v>
      </c>
      <c r="AQ331" t="str">
        <f>VLOOKUP($B331,Miljövärden!$B$1:$H$446,6,FALSE)</f>
        <v>Ja</v>
      </c>
      <c r="AU331">
        <f t="shared" si="43"/>
        <v>0.59064000000000005</v>
      </c>
      <c r="AV331">
        <f t="shared" si="44"/>
        <v>0</v>
      </c>
      <c r="AW331">
        <f t="shared" si="45"/>
        <v>19.972000000000001</v>
      </c>
      <c r="AX331">
        <f t="shared" si="46"/>
        <v>6.3310000000000004</v>
      </c>
      <c r="AZ331">
        <f t="shared" si="47"/>
        <v>26.303000000000001</v>
      </c>
    </row>
    <row r="332" spans="1:52" customFormat="1" x14ac:dyDescent="0.25">
      <c r="A332" s="2" t="s">
        <v>515</v>
      </c>
      <c r="B332" s="2" t="s">
        <v>517</v>
      </c>
      <c r="C332">
        <f>VLOOKUP($B332,'Tillförd energi'!$B$1:$AS$566,MATCH(C$1,'Tillförd energi'!$B$1:$AQ$1,0),FALSE)</f>
        <v>0</v>
      </c>
      <c r="D332">
        <f>VLOOKUP($B332,'Tillförd energi'!$B$1:$AS$566,MATCH(D$1,'Tillförd energi'!$B$1:$AQ$1,0),FALSE)</f>
        <v>0.182</v>
      </c>
      <c r="E332">
        <f>VLOOKUP($B332,'Tillförd energi'!$B$1:$AS$566,MATCH(E$1,'Tillförd energi'!$B$1:$AQ$1,0),FALSE)</f>
        <v>0</v>
      </c>
      <c r="F332">
        <f>VLOOKUP($B332,'Tillförd energi'!$B$1:$AS$566,MATCH(F$1,'Tillförd energi'!$B$1:$AQ$1,0),FALSE)</f>
        <v>0</v>
      </c>
      <c r="G332">
        <f>VLOOKUP($B332,'Tillförd energi'!$B$1:$AS$566,MATCH(G$1,'Tillförd energi'!$B$1:$AQ$1,0),FALSE)</f>
        <v>0</v>
      </c>
      <c r="H332">
        <f>VLOOKUP($B332,'Tillförd energi'!$B$1:$AS$566,MATCH(H$1,'Tillförd energi'!$B$1:$AQ$1,0),FALSE)</f>
        <v>0</v>
      </c>
      <c r="I332">
        <f>VLOOKUP($B332,'Tillförd energi'!$B$1:$AS$566,MATCH(I$1,'Tillförd energi'!$B$1:$AQ$1,0),FALSE)</f>
        <v>0</v>
      </c>
      <c r="J332">
        <f>VLOOKUP($B332,'Tillförd energi'!$B$1:$AS$566,MATCH(J$1,'Tillförd energi'!$B$1:$AQ$1,0),FALSE)</f>
        <v>0</v>
      </c>
      <c r="K332">
        <v>0</v>
      </c>
      <c r="L332">
        <f>VLOOKUP($B332,'Tillförd energi'!$B$1:$AS$566,MATCH(L$1,'Tillförd energi'!$B$1:$AQ$1,0),FALSE)</f>
        <v>0</v>
      </c>
      <c r="M332">
        <f>VLOOKUP($B332,'Tillförd energi'!$B$1:$AS$566,MATCH(M$1,'Tillförd energi'!$B$1:$AQ$1,0),FALSE)</f>
        <v>0.85099999999999998</v>
      </c>
      <c r="N332">
        <f>VLOOKUP($B332,'Tillförd energi'!$B$1:$AS$566,MATCH(N$1,'Tillförd energi'!$B$1:$AQ$1,0),FALSE)</f>
        <v>20.245000000000001</v>
      </c>
      <c r="O332">
        <f>VLOOKUP($B332,'Tillförd energi'!$B$1:$AS$566,MATCH(O$1,'Tillförd energi'!$B$1:$AQ$1,0),FALSE)</f>
        <v>0</v>
      </c>
      <c r="P332">
        <f>VLOOKUP($B332,'Tillförd energi'!$B$1:$AS$566,MATCH(P$1,'Tillförd energi'!$B$1:$AQ$1,0),FALSE)</f>
        <v>4.3890000000000002</v>
      </c>
      <c r="Q332">
        <f>VLOOKUP($B332,'Tillförd energi'!$B$1:$AS$566,MATCH(Q$1,'Tillförd energi'!$B$1:$AQ$1,0),FALSE)</f>
        <v>11.02</v>
      </c>
      <c r="R332">
        <f>VLOOKUP($B332,'Tillförd energi'!$B$1:$AS$566,MATCH(R$1,'Tillförd energi'!$B$1:$AQ$1,0),FALSE)</f>
        <v>0</v>
      </c>
      <c r="S332">
        <f>VLOOKUP($B332,'Tillförd energi'!$B$1:$AS$566,MATCH(S$1,'Tillförd energi'!$B$1:$AQ$1,0),FALSE)</f>
        <v>0</v>
      </c>
      <c r="T332">
        <f>VLOOKUP($B332,'Tillförd energi'!$B$1:$AS$566,MATCH(T$1,'Tillförd energi'!$B$1:$AQ$1,0),FALSE)</f>
        <v>0</v>
      </c>
      <c r="U332">
        <f>VLOOKUP($B332,'Tillförd energi'!$B$1:$AS$566,MATCH(U$1,'Tillförd energi'!$B$1:$AQ$1,0),FALSE)</f>
        <v>0</v>
      </c>
      <c r="V332">
        <f>VLOOKUP($B332,'Tillförd energi'!$B$1:$AS$566,MATCH(V$1,'Tillförd energi'!$B$1:$AQ$1,0),FALSE)</f>
        <v>0</v>
      </c>
      <c r="W332">
        <f>VLOOKUP($B332,'Tillförd energi'!$B$1:$AS$566,MATCH(W$1,'Tillförd energi'!$B$1:$AQ$1,0),FALSE)</f>
        <v>0</v>
      </c>
      <c r="X332">
        <f>VLOOKUP($B332,'Tillförd energi'!$B$1:$AS$566,MATCH(X$1,'Tillförd energi'!$B$1:$AQ$1,0),FALSE)</f>
        <v>0</v>
      </c>
      <c r="Y332">
        <f>VLOOKUP($B332,'Tillförd energi'!$B$1:$AS$566,MATCH(Y$1,'Tillförd energi'!$B$1:$AQ$1,0),FALSE)</f>
        <v>0</v>
      </c>
      <c r="Z332">
        <f>VLOOKUP($B332,'Tillförd energi'!$B$1:$AS$566,MATCH(Z$1,'Tillförd energi'!$B$1:$AQ$1,0),FALSE)</f>
        <v>0</v>
      </c>
      <c r="AA332">
        <f>VLOOKUP($B332,'Tillförd energi'!$B$1:$AS$566,MATCH(AA$1,'Tillförd energi'!$B$1:$AQ$1,0),FALSE)</f>
        <v>0</v>
      </c>
      <c r="AB332">
        <f>VLOOKUP($B332,'Tillförd energi'!$B$1:$AS$566,MATCH(AB$1,'Tillförd energi'!$B$1:$AQ$1,0),FALSE)</f>
        <v>0</v>
      </c>
      <c r="AC332">
        <f>VLOOKUP($B332,'Tillförd energi'!$B$1:$AS$566,MATCH(AC$1,'Tillförd energi'!$B$1:$AQ$1,0),FALSE)</f>
        <v>4.2709999999999999</v>
      </c>
      <c r="AD332">
        <f>VLOOKUP($B332,'Tillförd energi'!$B$1:$AS$566,MATCH(AD$1,'Tillförd energi'!$B$1:$AQ$1,0),FALSE)</f>
        <v>0</v>
      </c>
      <c r="AE332">
        <f>VLOOKUP($B332,'Tillförd energi'!$B$1:$AS$566,MATCH(AE$1,'Tillförd energi'!$B$1:$AQ$1,0),FALSE)</f>
        <v>0</v>
      </c>
      <c r="AF332">
        <f>VLOOKUP($B332,'Tillförd energi'!$B$1:$AS$566,MATCH(AF$1,'Tillförd energi'!$B$1:$AQ$1,0),FALSE)</f>
        <v>0.81899999999999995</v>
      </c>
      <c r="AG332">
        <f>IFERROR(VLOOKUP(B332,Miljö!$B$1:$S$476,9,FALSE)/1,0)</f>
        <v>0</v>
      </c>
      <c r="AI332">
        <f t="shared" si="40"/>
        <v>41.777000000000001</v>
      </c>
      <c r="AJ332">
        <f t="shared" si="41"/>
        <v>41.777000000000001</v>
      </c>
      <c r="AK332">
        <f>IF(ISERROR(1/VLOOKUP($B332,Leveranser!$B$1:$S$500,MATCH("såld värme (gwh)",Leveranser!$B$1:$S$1,0),FALSE)),"",VLOOKUP($B332,Leveranser!$B$1:$S$500,MATCH("såld värme (gwh)",Leveranser!$B$1:$S$1,0),FALSE))</f>
        <v>27.3</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137">
        <f t="shared" si="42"/>
        <v>0.65346961246618951</v>
      </c>
      <c r="AP332" t="str">
        <f>VLOOKUP($B332,Miljövärden!$B$1:$H$446,7,FALSE)</f>
        <v>Ja</v>
      </c>
      <c r="AQ332" t="str">
        <f>VLOOKUP($B332,Miljövärden!$B$1:$H$446,6,FALSE)</f>
        <v>Ja</v>
      </c>
      <c r="AU332">
        <f t="shared" si="43"/>
        <v>0.81899999999999995</v>
      </c>
      <c r="AV332">
        <f t="shared" si="44"/>
        <v>0</v>
      </c>
      <c r="AW332">
        <f t="shared" si="45"/>
        <v>36.504999999999995</v>
      </c>
      <c r="AX332">
        <f t="shared" si="46"/>
        <v>0</v>
      </c>
      <c r="AZ332">
        <f t="shared" si="47"/>
        <v>36.504999999999995</v>
      </c>
    </row>
    <row r="333" spans="1:52" customFormat="1" x14ac:dyDescent="0.25">
      <c r="A333" s="2" t="s">
        <v>518</v>
      </c>
      <c r="B333" s="2" t="s">
        <v>519</v>
      </c>
      <c r="C333">
        <f>VLOOKUP($B333,'Tillförd energi'!$B$1:$AS$566,MATCH(C$1,'Tillförd energi'!$B$1:$AQ$1,0),FALSE)</f>
        <v>0</v>
      </c>
      <c r="D333">
        <f>VLOOKUP($B333,'Tillförd energi'!$B$1:$AS$566,MATCH(D$1,'Tillförd energi'!$B$1:$AQ$1,0),FALSE)</f>
        <v>7.4999999999999997E-2</v>
      </c>
      <c r="E333">
        <f>VLOOKUP($B333,'Tillförd energi'!$B$1:$AS$566,MATCH(E$1,'Tillförd energi'!$B$1:$AQ$1,0),FALSE)</f>
        <v>0</v>
      </c>
      <c r="F333">
        <f>VLOOKUP($B333,'Tillförd energi'!$B$1:$AS$566,MATCH(F$1,'Tillförd energi'!$B$1:$AQ$1,0),FALSE)</f>
        <v>0</v>
      </c>
      <c r="G333">
        <f>VLOOKUP($B333,'Tillförd energi'!$B$1:$AS$566,MATCH(G$1,'Tillförd energi'!$B$1:$AQ$1,0),FALSE)</f>
        <v>0</v>
      </c>
      <c r="H333">
        <f>VLOOKUP($B333,'Tillförd energi'!$B$1:$AS$566,MATCH(H$1,'Tillförd energi'!$B$1:$AQ$1,0),FALSE)</f>
        <v>0</v>
      </c>
      <c r="I333">
        <f>VLOOKUP($B333,'Tillförd energi'!$B$1:$AS$566,MATCH(I$1,'Tillförd energi'!$B$1:$AQ$1,0),FALSE)</f>
        <v>0</v>
      </c>
      <c r="J333">
        <f>VLOOKUP($B333,'Tillförd energi'!$B$1:$AS$566,MATCH(J$1,'Tillförd energi'!$B$1:$AQ$1,0),FALSE)</f>
        <v>0</v>
      </c>
      <c r="K333">
        <v>0</v>
      </c>
      <c r="L333">
        <f>VLOOKUP($B333,'Tillförd energi'!$B$1:$AS$566,MATCH(L$1,'Tillförd energi'!$B$1:$AQ$1,0),FALSE)</f>
        <v>0</v>
      </c>
      <c r="M333">
        <f>VLOOKUP($B333,'Tillförd energi'!$B$1:$AS$566,MATCH(M$1,'Tillförd energi'!$B$1:$AQ$1,0),FALSE)</f>
        <v>0.93</v>
      </c>
      <c r="N333">
        <f>VLOOKUP($B333,'Tillförd energi'!$B$1:$AS$566,MATCH(N$1,'Tillförd energi'!$B$1:$AQ$1,0),FALSE)</f>
        <v>2.1949999999999998</v>
      </c>
      <c r="O333">
        <f>VLOOKUP($B333,'Tillförd energi'!$B$1:$AS$566,MATCH(O$1,'Tillförd energi'!$B$1:$AQ$1,0),FALSE)</f>
        <v>4.6959999999999997</v>
      </c>
      <c r="P333">
        <f>VLOOKUP($B333,'Tillförd energi'!$B$1:$AS$566,MATCH(P$1,'Tillförd energi'!$B$1:$AQ$1,0),FALSE)</f>
        <v>27.608000000000001</v>
      </c>
      <c r="Q333">
        <f>VLOOKUP($B333,'Tillförd energi'!$B$1:$AS$566,MATCH(Q$1,'Tillförd energi'!$B$1:$AQ$1,0),FALSE)</f>
        <v>4.1414099999999996</v>
      </c>
      <c r="R333">
        <f>VLOOKUP($B333,'Tillförd energi'!$B$1:$AS$566,MATCH(R$1,'Tillförd energi'!$B$1:$AQ$1,0),FALSE)</f>
        <v>0</v>
      </c>
      <c r="S333">
        <f>VLOOKUP($B333,'Tillförd energi'!$B$1:$AS$566,MATCH(S$1,'Tillförd energi'!$B$1:$AQ$1,0),FALSE)</f>
        <v>0</v>
      </c>
      <c r="T333">
        <f>VLOOKUP($B333,'Tillförd energi'!$B$1:$AS$566,MATCH(T$1,'Tillförd energi'!$B$1:$AQ$1,0),FALSE)</f>
        <v>0</v>
      </c>
      <c r="U333">
        <f>VLOOKUP($B333,'Tillförd energi'!$B$1:$AS$566,MATCH(U$1,'Tillförd energi'!$B$1:$AQ$1,0),FALSE)</f>
        <v>0</v>
      </c>
      <c r="V333">
        <f>VLOOKUP($B333,'Tillförd energi'!$B$1:$AS$566,MATCH(V$1,'Tillförd energi'!$B$1:$AQ$1,0),FALSE)</f>
        <v>0</v>
      </c>
      <c r="W333">
        <f>VLOOKUP($B333,'Tillförd energi'!$B$1:$AS$566,MATCH(W$1,'Tillförd energi'!$B$1:$AQ$1,0),FALSE)</f>
        <v>0</v>
      </c>
      <c r="X333">
        <f>VLOOKUP($B333,'Tillförd energi'!$B$1:$AS$566,MATCH(X$1,'Tillförd energi'!$B$1:$AQ$1,0),FALSE)</f>
        <v>0</v>
      </c>
      <c r="Y333">
        <f>VLOOKUP($B333,'Tillförd energi'!$B$1:$AS$566,MATCH(Y$1,'Tillförd energi'!$B$1:$AQ$1,0),FALSE)</f>
        <v>0</v>
      </c>
      <c r="Z333">
        <f>VLOOKUP($B333,'Tillförd energi'!$B$1:$AS$566,MATCH(Z$1,'Tillförd energi'!$B$1:$AQ$1,0),FALSE)</f>
        <v>0</v>
      </c>
      <c r="AA333">
        <f>VLOOKUP($B333,'Tillförd energi'!$B$1:$AS$566,MATCH(AA$1,'Tillförd energi'!$B$1:$AQ$1,0),FALSE)</f>
        <v>0</v>
      </c>
      <c r="AB333">
        <f>VLOOKUP($B333,'Tillförd energi'!$B$1:$AS$566,MATCH(AB$1,'Tillförd energi'!$B$1:$AQ$1,0),FALSE)</f>
        <v>0</v>
      </c>
      <c r="AC333">
        <f>VLOOKUP($B333,'Tillförd energi'!$B$1:$AS$566,MATCH(AC$1,'Tillförd energi'!$B$1:$AQ$1,0),FALSE)</f>
        <v>0</v>
      </c>
      <c r="AD333">
        <f>VLOOKUP($B333,'Tillförd energi'!$B$1:$AS$566,MATCH(AD$1,'Tillförd energi'!$B$1:$AQ$1,0),FALSE)</f>
        <v>0</v>
      </c>
      <c r="AE333">
        <f>VLOOKUP($B333,'Tillförd energi'!$B$1:$AS$566,MATCH(AE$1,'Tillförd energi'!$B$1:$AQ$1,0),FALSE)</f>
        <v>0</v>
      </c>
      <c r="AF333">
        <f>VLOOKUP($B333,'Tillförd energi'!$B$1:$AS$566,MATCH(AF$1,'Tillförd energi'!$B$1:$AQ$1,0),FALSE)</f>
        <v>0.67500000000000004</v>
      </c>
      <c r="AG333">
        <f>IFERROR(VLOOKUP(B333,Miljö!$B$1:$S$476,9,FALSE)/1,0)</f>
        <v>0</v>
      </c>
      <c r="AI333">
        <f t="shared" si="40"/>
        <v>40.320409999999995</v>
      </c>
      <c r="AJ333">
        <f t="shared" si="41"/>
        <v>40.320409999999995</v>
      </c>
      <c r="AK333">
        <f>IF(ISERROR(1/VLOOKUP($B333,Leveranser!$B$1:$S$500,MATCH("såld värme (gwh)",Leveranser!$B$1:$S$1,0),FALSE)),"",VLOOKUP($B333,Leveranser!$B$1:$S$500,MATCH("såld värme (gwh)",Leveranser!$B$1:$S$1,0),FALSE))</f>
        <v>37.76</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37">
        <f t="shared" si="42"/>
        <v>0.9364984135826</v>
      </c>
      <c r="AP333" t="str">
        <f>VLOOKUP($B333,Miljövärden!$B$1:$H$446,7,FALSE)</f>
        <v>Ja</v>
      </c>
      <c r="AQ333" t="str">
        <f>VLOOKUP($B333,Miljövärden!$B$1:$H$446,6,FALSE)</f>
        <v>Ja</v>
      </c>
      <c r="AU333">
        <f t="shared" si="43"/>
        <v>0.67500000000000004</v>
      </c>
      <c r="AV333">
        <f t="shared" si="44"/>
        <v>0</v>
      </c>
      <c r="AW333">
        <f t="shared" si="45"/>
        <v>39.570410000000003</v>
      </c>
      <c r="AX333">
        <f t="shared" si="46"/>
        <v>0</v>
      </c>
      <c r="AZ333">
        <f t="shared" si="47"/>
        <v>39.570410000000003</v>
      </c>
    </row>
    <row r="334" spans="1:52" customFormat="1" x14ac:dyDescent="0.25">
      <c r="A334" s="2" t="s">
        <v>520</v>
      </c>
      <c r="B334" s="2" t="s">
        <v>521</v>
      </c>
      <c r="C334">
        <f>VLOOKUP($B334,'Tillförd energi'!$B$1:$AS$566,MATCH(C$1,'Tillförd energi'!$B$1:$AQ$1,0),FALSE)</f>
        <v>0</v>
      </c>
      <c r="D334">
        <f>VLOOKUP($B334,'Tillförd energi'!$B$1:$AS$566,MATCH(D$1,'Tillförd energi'!$B$1:$AQ$1,0),FALSE)</f>
        <v>0.55300000000000005</v>
      </c>
      <c r="E334">
        <f>VLOOKUP($B334,'Tillförd energi'!$B$1:$AS$566,MATCH(E$1,'Tillförd energi'!$B$1:$AQ$1,0),FALSE)</f>
        <v>0</v>
      </c>
      <c r="F334">
        <f>VLOOKUP($B334,'Tillförd energi'!$B$1:$AS$566,MATCH(F$1,'Tillförd energi'!$B$1:$AQ$1,0),FALSE)</f>
        <v>0</v>
      </c>
      <c r="G334">
        <f>VLOOKUP($B334,'Tillförd energi'!$B$1:$AS$566,MATCH(G$1,'Tillförd energi'!$B$1:$AQ$1,0),FALSE)</f>
        <v>0</v>
      </c>
      <c r="H334">
        <f>VLOOKUP($B334,'Tillförd energi'!$B$1:$AS$566,MATCH(H$1,'Tillförd energi'!$B$1:$AQ$1,0),FALSE)</f>
        <v>0</v>
      </c>
      <c r="I334">
        <f>VLOOKUP($B334,'Tillförd energi'!$B$1:$AS$566,MATCH(I$1,'Tillförd energi'!$B$1:$AQ$1,0),FALSE)</f>
        <v>0</v>
      </c>
      <c r="J334">
        <f>VLOOKUP($B334,'Tillförd energi'!$B$1:$AS$566,MATCH(J$1,'Tillförd energi'!$B$1:$AQ$1,0),FALSE)</f>
        <v>0</v>
      </c>
      <c r="K334">
        <v>0</v>
      </c>
      <c r="L334">
        <f>VLOOKUP($B334,'Tillförd energi'!$B$1:$AS$566,MATCH(L$1,'Tillförd energi'!$B$1:$AQ$1,0),FALSE)</f>
        <v>0</v>
      </c>
      <c r="M334">
        <f>VLOOKUP($B334,'Tillförd energi'!$B$1:$AS$566,MATCH(M$1,'Tillförd energi'!$B$1:$AQ$1,0),FALSE)</f>
        <v>0</v>
      </c>
      <c r="N334">
        <f>VLOOKUP($B334,'Tillförd energi'!$B$1:$AS$566,MATCH(N$1,'Tillförd energi'!$B$1:$AQ$1,0),FALSE)</f>
        <v>0</v>
      </c>
      <c r="O334">
        <f>VLOOKUP($B334,'Tillförd energi'!$B$1:$AS$566,MATCH(O$1,'Tillförd energi'!$B$1:$AQ$1,0),FALSE)</f>
        <v>0</v>
      </c>
      <c r="P334">
        <f>VLOOKUP($B334,'Tillförd energi'!$B$1:$AS$566,MATCH(P$1,'Tillförd energi'!$B$1:$AQ$1,0),FALSE)</f>
        <v>0</v>
      </c>
      <c r="Q334">
        <f>VLOOKUP($B334,'Tillförd energi'!$B$1:$AS$566,MATCH(Q$1,'Tillförd energi'!$B$1:$AQ$1,0),FALSE)</f>
        <v>0</v>
      </c>
      <c r="R334">
        <f>VLOOKUP($B334,'Tillförd energi'!$B$1:$AS$566,MATCH(R$1,'Tillförd energi'!$B$1:$AQ$1,0),FALSE)</f>
        <v>0</v>
      </c>
      <c r="S334">
        <f>VLOOKUP($B334,'Tillförd energi'!$B$1:$AS$566,MATCH(S$1,'Tillförd energi'!$B$1:$AQ$1,0),FALSE)</f>
        <v>4.633</v>
      </c>
      <c r="T334">
        <f>VLOOKUP($B334,'Tillförd energi'!$B$1:$AS$566,MATCH(T$1,'Tillförd energi'!$B$1:$AQ$1,0),FALSE)</f>
        <v>0</v>
      </c>
      <c r="U334">
        <f>VLOOKUP($B334,'Tillförd energi'!$B$1:$AS$566,MATCH(U$1,'Tillförd energi'!$B$1:$AQ$1,0),FALSE)</f>
        <v>0</v>
      </c>
      <c r="V334">
        <f>VLOOKUP($B334,'Tillförd energi'!$B$1:$AS$566,MATCH(V$1,'Tillförd energi'!$B$1:$AQ$1,0),FALSE)</f>
        <v>0</v>
      </c>
      <c r="W334">
        <f>VLOOKUP($B334,'Tillförd energi'!$B$1:$AS$566,MATCH(W$1,'Tillförd energi'!$B$1:$AQ$1,0),FALSE)</f>
        <v>0</v>
      </c>
      <c r="X334">
        <f>VLOOKUP($B334,'Tillförd energi'!$B$1:$AS$566,MATCH(X$1,'Tillförd energi'!$B$1:$AQ$1,0),FALSE)</f>
        <v>0</v>
      </c>
      <c r="Y334">
        <f>VLOOKUP($B334,'Tillförd energi'!$B$1:$AS$566,MATCH(Y$1,'Tillförd energi'!$B$1:$AQ$1,0),FALSE)</f>
        <v>0</v>
      </c>
      <c r="Z334">
        <f>VLOOKUP($B334,'Tillförd energi'!$B$1:$AS$566,MATCH(Z$1,'Tillförd energi'!$B$1:$AQ$1,0),FALSE)</f>
        <v>0.49099999999999999</v>
      </c>
      <c r="AA334">
        <f>VLOOKUP($B334,'Tillförd energi'!$B$1:$AS$566,MATCH(AA$1,'Tillförd energi'!$B$1:$AQ$1,0),FALSE)</f>
        <v>0</v>
      </c>
      <c r="AB334">
        <f>VLOOKUP($B334,'Tillförd energi'!$B$1:$AS$566,MATCH(AB$1,'Tillförd energi'!$B$1:$AQ$1,0),FALSE)</f>
        <v>0</v>
      </c>
      <c r="AC334">
        <f>VLOOKUP($B334,'Tillförd energi'!$B$1:$AS$566,MATCH(AC$1,'Tillförd energi'!$B$1:$AQ$1,0),FALSE)</f>
        <v>0</v>
      </c>
      <c r="AD334">
        <f>VLOOKUP($B334,'Tillförd energi'!$B$1:$AS$566,MATCH(AD$1,'Tillförd energi'!$B$1:$AQ$1,0),FALSE)</f>
        <v>0</v>
      </c>
      <c r="AE334">
        <f>VLOOKUP($B334,'Tillförd energi'!$B$1:$AS$566,MATCH(AE$1,'Tillförd energi'!$B$1:$AQ$1,0),FALSE)</f>
        <v>0</v>
      </c>
      <c r="AF334">
        <f>VLOOKUP($B334,'Tillförd energi'!$B$1:$AS$566,MATCH(AF$1,'Tillförd energi'!$B$1:$AQ$1,0),FALSE)</f>
        <v>8.9499999999999996E-2</v>
      </c>
      <c r="AG334">
        <f>IFERROR(VLOOKUP(B334,Miljö!$B$1:$S$476,9,FALSE)/1,0)</f>
        <v>0</v>
      </c>
      <c r="AI334">
        <f t="shared" si="40"/>
        <v>5.7664999999999997</v>
      </c>
      <c r="AJ334">
        <f t="shared" si="41"/>
        <v>5.7664999999999997</v>
      </c>
      <c r="AK334">
        <f>IF(ISERROR(1/VLOOKUP($B334,Leveranser!$B$1:$S$500,MATCH("såld värme (gwh)",Leveranser!$B$1:$S$1,0),FALSE)),"",VLOOKUP($B334,Leveranser!$B$1:$S$500,MATCH("såld värme (gwh)",Leveranser!$B$1:$S$1,0),FALSE))</f>
        <v>3.7989999999999999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37">
        <f t="shared" si="42"/>
        <v>0.65880516777941556</v>
      </c>
      <c r="AP334" t="str">
        <f>VLOOKUP($B334,Miljövärden!$B$1:$H$446,7,FALSE)</f>
        <v>Ja</v>
      </c>
      <c r="AQ334" t="str">
        <f>VLOOKUP($B334,Miljövärden!$B$1:$H$446,6,FALSE)</f>
        <v>Ja</v>
      </c>
      <c r="AU334">
        <f t="shared" si="43"/>
        <v>0.58050000000000002</v>
      </c>
      <c r="AV334">
        <f t="shared" si="44"/>
        <v>0</v>
      </c>
      <c r="AW334">
        <f t="shared" si="45"/>
        <v>0</v>
      </c>
      <c r="AX334">
        <f t="shared" si="46"/>
        <v>4.633</v>
      </c>
      <c r="AZ334">
        <f t="shared" si="47"/>
        <v>4.633</v>
      </c>
    </row>
    <row r="335" spans="1:52" customFormat="1" x14ac:dyDescent="0.25">
      <c r="A335" s="2" t="s">
        <v>520</v>
      </c>
      <c r="B335" s="2" t="s">
        <v>522</v>
      </c>
      <c r="C335">
        <f>VLOOKUP($B335,'Tillförd energi'!$B$1:$AS$566,MATCH(C$1,'Tillförd energi'!$B$1:$AQ$1,0),FALSE)</f>
        <v>0</v>
      </c>
      <c r="D335">
        <f>VLOOKUP($B335,'Tillförd energi'!$B$1:$AS$566,MATCH(D$1,'Tillförd energi'!$B$1:$AQ$1,0),FALSE)</f>
        <v>0</v>
      </c>
      <c r="E335">
        <f>VLOOKUP($B335,'Tillförd energi'!$B$1:$AS$566,MATCH(E$1,'Tillförd energi'!$B$1:$AQ$1,0),FALSE)</f>
        <v>0</v>
      </c>
      <c r="F335">
        <f>VLOOKUP($B335,'Tillförd energi'!$B$1:$AS$566,MATCH(F$1,'Tillförd energi'!$B$1:$AQ$1,0),FALSE)</f>
        <v>0</v>
      </c>
      <c r="G335">
        <f>VLOOKUP($B335,'Tillförd energi'!$B$1:$AS$566,MATCH(G$1,'Tillförd energi'!$B$1:$AQ$1,0),FALSE)</f>
        <v>0.28799999999999998</v>
      </c>
      <c r="H335">
        <f>VLOOKUP($B335,'Tillförd energi'!$B$1:$AS$566,MATCH(H$1,'Tillförd energi'!$B$1:$AQ$1,0),FALSE)</f>
        <v>0</v>
      </c>
      <c r="I335">
        <f>VLOOKUP($B335,'Tillförd energi'!$B$1:$AS$566,MATCH(I$1,'Tillförd energi'!$B$1:$AQ$1,0),FALSE)</f>
        <v>0</v>
      </c>
      <c r="J335">
        <f>VLOOKUP($B335,'Tillförd energi'!$B$1:$AS$566,MATCH(J$1,'Tillförd energi'!$B$1:$AQ$1,0),FALSE)</f>
        <v>0</v>
      </c>
      <c r="K335">
        <v>0</v>
      </c>
      <c r="L335">
        <f>VLOOKUP($B335,'Tillförd energi'!$B$1:$AS$566,MATCH(L$1,'Tillförd energi'!$B$1:$AQ$1,0),FALSE)</f>
        <v>0</v>
      </c>
      <c r="M335">
        <f>VLOOKUP($B335,'Tillförd energi'!$B$1:$AS$566,MATCH(M$1,'Tillförd energi'!$B$1:$AQ$1,0),FALSE)</f>
        <v>0</v>
      </c>
      <c r="N335">
        <f>VLOOKUP($B335,'Tillförd energi'!$B$1:$AS$566,MATCH(N$1,'Tillförd energi'!$B$1:$AQ$1,0),FALSE)</f>
        <v>0</v>
      </c>
      <c r="O335">
        <f>VLOOKUP($B335,'Tillförd energi'!$B$1:$AS$566,MATCH(O$1,'Tillförd energi'!$B$1:$AQ$1,0),FALSE)</f>
        <v>0</v>
      </c>
      <c r="P335">
        <f>VLOOKUP($B335,'Tillförd energi'!$B$1:$AS$566,MATCH(P$1,'Tillförd energi'!$B$1:$AQ$1,0),FALSE)</f>
        <v>53.286999999999999</v>
      </c>
      <c r="Q335">
        <f>VLOOKUP($B335,'Tillförd energi'!$B$1:$AS$566,MATCH(Q$1,'Tillförd energi'!$B$1:$AQ$1,0),FALSE)</f>
        <v>0.85294099999999995</v>
      </c>
      <c r="R335">
        <f>VLOOKUP($B335,'Tillförd energi'!$B$1:$AS$566,MATCH(R$1,'Tillförd energi'!$B$1:$AQ$1,0),FALSE)</f>
        <v>0</v>
      </c>
      <c r="S335">
        <f>VLOOKUP($B335,'Tillförd energi'!$B$1:$AS$566,MATCH(S$1,'Tillförd energi'!$B$1:$AQ$1,0),FALSE)</f>
        <v>0</v>
      </c>
      <c r="T335">
        <f>VLOOKUP($B335,'Tillförd energi'!$B$1:$AS$566,MATCH(T$1,'Tillförd energi'!$B$1:$AQ$1,0),FALSE)</f>
        <v>0</v>
      </c>
      <c r="U335">
        <f>VLOOKUP($B335,'Tillförd energi'!$B$1:$AS$566,MATCH(U$1,'Tillförd energi'!$B$1:$AQ$1,0),FALSE)</f>
        <v>0</v>
      </c>
      <c r="V335">
        <f>VLOOKUP($B335,'Tillförd energi'!$B$1:$AS$566,MATCH(V$1,'Tillförd energi'!$B$1:$AQ$1,0),FALSE)</f>
        <v>0</v>
      </c>
      <c r="W335">
        <f>VLOOKUP($B335,'Tillförd energi'!$B$1:$AS$566,MATCH(W$1,'Tillförd energi'!$B$1:$AQ$1,0),FALSE)</f>
        <v>3.3010000000000002</v>
      </c>
      <c r="X335">
        <f>VLOOKUP($B335,'Tillförd energi'!$B$1:$AS$566,MATCH(X$1,'Tillförd energi'!$B$1:$AQ$1,0),FALSE)</f>
        <v>0</v>
      </c>
      <c r="Y335">
        <f>VLOOKUP($B335,'Tillförd energi'!$B$1:$AS$566,MATCH(Y$1,'Tillförd energi'!$B$1:$AQ$1,0),FALSE)</f>
        <v>0</v>
      </c>
      <c r="Z335">
        <f>VLOOKUP($B335,'Tillförd energi'!$B$1:$AS$566,MATCH(Z$1,'Tillförd energi'!$B$1:$AQ$1,0),FALSE)</f>
        <v>0</v>
      </c>
      <c r="AA335">
        <f>VLOOKUP($B335,'Tillförd energi'!$B$1:$AS$566,MATCH(AA$1,'Tillförd energi'!$B$1:$AQ$1,0),FALSE)</f>
        <v>0</v>
      </c>
      <c r="AB335">
        <f>VLOOKUP($B335,'Tillförd energi'!$B$1:$AS$566,MATCH(AB$1,'Tillförd energi'!$B$1:$AQ$1,0),FALSE)</f>
        <v>0</v>
      </c>
      <c r="AC335">
        <f>VLOOKUP($B335,'Tillförd energi'!$B$1:$AS$566,MATCH(AC$1,'Tillförd energi'!$B$1:$AQ$1,0),FALSE)</f>
        <v>0</v>
      </c>
      <c r="AD335">
        <f>VLOOKUP($B335,'Tillförd energi'!$B$1:$AS$566,MATCH(AD$1,'Tillförd energi'!$B$1:$AQ$1,0),FALSE)</f>
        <v>112.73</v>
      </c>
      <c r="AE335">
        <f>VLOOKUP($B335,'Tillförd energi'!$B$1:$AS$566,MATCH(AE$1,'Tillförd energi'!$B$1:$AQ$1,0),FALSE)</f>
        <v>0</v>
      </c>
      <c r="AF335">
        <f>VLOOKUP($B335,'Tillförd energi'!$B$1:$AS$566,MATCH(AF$1,'Tillförd energi'!$B$1:$AQ$1,0),FALSE)</f>
        <v>2.6080000000000001</v>
      </c>
      <c r="AG335">
        <f>IFERROR(VLOOKUP(B335,Miljö!$B$1:$S$476,9,FALSE)/1,0)</f>
        <v>0</v>
      </c>
      <c r="AI335">
        <f t="shared" si="40"/>
        <v>173.06694100000001</v>
      </c>
      <c r="AJ335">
        <f t="shared" si="41"/>
        <v>173.06694100000001</v>
      </c>
      <c r="AK335">
        <f>IF(ISERROR(1/VLOOKUP($B335,Leveranser!$B$1:$S$500,MATCH("såld värme (gwh)",Leveranser!$B$1:$S$1,0),FALSE)),"",VLOOKUP($B335,Leveranser!$B$1:$S$500,MATCH("såld värme (gwh)",Leveranser!$B$1:$S$1,0),FALSE))</f>
        <v>139.10400000000001</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37">
        <f t="shared" si="42"/>
        <v>0.80375835613804492</v>
      </c>
      <c r="AP335" t="str">
        <f>VLOOKUP($B335,Miljövärden!$B$1:$H$446,7,FALSE)</f>
        <v>Ja</v>
      </c>
      <c r="AQ335" t="str">
        <f>VLOOKUP($B335,Miljövärden!$B$1:$H$446,6,FALSE)</f>
        <v>Nej</v>
      </c>
      <c r="AU335">
        <f t="shared" si="43"/>
        <v>2.6080000000000001</v>
      </c>
      <c r="AV335">
        <f t="shared" si="44"/>
        <v>0</v>
      </c>
      <c r="AW335">
        <f t="shared" si="45"/>
        <v>54.139941</v>
      </c>
      <c r="AX335">
        <f t="shared" si="46"/>
        <v>0</v>
      </c>
      <c r="AZ335">
        <f t="shared" si="47"/>
        <v>57.440941000000002</v>
      </c>
    </row>
    <row r="336" spans="1:52" customFormat="1" x14ac:dyDescent="0.25">
      <c r="A336" s="2" t="s">
        <v>520</v>
      </c>
      <c r="B336" s="2" t="s">
        <v>523</v>
      </c>
      <c r="C336">
        <f>VLOOKUP($B336,'Tillförd energi'!$B$1:$AS$566,MATCH(C$1,'Tillförd energi'!$B$1:$AQ$1,0),FALSE)</f>
        <v>0</v>
      </c>
      <c r="D336">
        <f>VLOOKUP($B336,'Tillförd energi'!$B$1:$AS$566,MATCH(D$1,'Tillförd energi'!$B$1:$AQ$1,0),FALSE)</f>
        <v>0.59</v>
      </c>
      <c r="E336">
        <f>VLOOKUP($B336,'Tillförd energi'!$B$1:$AS$566,MATCH(E$1,'Tillförd energi'!$B$1:$AQ$1,0),FALSE)</f>
        <v>0</v>
      </c>
      <c r="F336">
        <f>VLOOKUP($B336,'Tillförd energi'!$B$1:$AS$566,MATCH(F$1,'Tillförd energi'!$B$1:$AQ$1,0),FALSE)</f>
        <v>0</v>
      </c>
      <c r="G336">
        <f>VLOOKUP($B336,'Tillförd energi'!$B$1:$AS$566,MATCH(G$1,'Tillförd energi'!$B$1:$AQ$1,0),FALSE)</f>
        <v>0</v>
      </c>
      <c r="H336">
        <f>VLOOKUP($B336,'Tillförd energi'!$B$1:$AS$566,MATCH(H$1,'Tillförd energi'!$B$1:$AQ$1,0),FALSE)</f>
        <v>0</v>
      </c>
      <c r="I336">
        <f>VLOOKUP($B336,'Tillförd energi'!$B$1:$AS$566,MATCH(I$1,'Tillförd energi'!$B$1:$AQ$1,0),FALSE)</f>
        <v>0</v>
      </c>
      <c r="J336">
        <f>VLOOKUP($B336,'Tillförd energi'!$B$1:$AS$566,MATCH(J$1,'Tillförd energi'!$B$1:$AQ$1,0),FALSE)</f>
        <v>0</v>
      </c>
      <c r="K336">
        <v>0</v>
      </c>
      <c r="L336">
        <f>VLOOKUP($B336,'Tillförd energi'!$B$1:$AS$566,MATCH(L$1,'Tillförd energi'!$B$1:$AQ$1,0),FALSE)</f>
        <v>0</v>
      </c>
      <c r="M336">
        <f>VLOOKUP($B336,'Tillförd energi'!$B$1:$AS$566,MATCH(M$1,'Tillförd energi'!$B$1:$AQ$1,0),FALSE)</f>
        <v>0</v>
      </c>
      <c r="N336">
        <f>VLOOKUP($B336,'Tillförd energi'!$B$1:$AS$566,MATCH(N$1,'Tillförd energi'!$B$1:$AQ$1,0),FALSE)</f>
        <v>0</v>
      </c>
      <c r="O336">
        <f>VLOOKUP($B336,'Tillförd energi'!$B$1:$AS$566,MATCH(O$1,'Tillförd energi'!$B$1:$AQ$1,0),FALSE)</f>
        <v>0</v>
      </c>
      <c r="P336">
        <f>VLOOKUP($B336,'Tillförd energi'!$B$1:$AS$566,MATCH(P$1,'Tillförd energi'!$B$1:$AQ$1,0),FALSE)</f>
        <v>0</v>
      </c>
      <c r="Q336">
        <f>VLOOKUP($B336,'Tillförd energi'!$B$1:$AS$566,MATCH(Q$1,'Tillförd energi'!$B$1:$AQ$1,0),FALSE)</f>
        <v>0</v>
      </c>
      <c r="R336">
        <f>VLOOKUP($B336,'Tillförd energi'!$B$1:$AS$566,MATCH(R$1,'Tillförd energi'!$B$1:$AQ$1,0),FALSE)</f>
        <v>0</v>
      </c>
      <c r="S336">
        <f>VLOOKUP($B336,'Tillförd energi'!$B$1:$AS$566,MATCH(S$1,'Tillförd energi'!$B$1:$AQ$1,0),FALSE)</f>
        <v>4.149</v>
      </c>
      <c r="T336">
        <f>VLOOKUP($B336,'Tillförd energi'!$B$1:$AS$566,MATCH(T$1,'Tillförd energi'!$B$1:$AQ$1,0),FALSE)</f>
        <v>0</v>
      </c>
      <c r="U336">
        <f>VLOOKUP($B336,'Tillförd energi'!$B$1:$AS$566,MATCH(U$1,'Tillförd energi'!$B$1:$AQ$1,0),FALSE)</f>
        <v>0</v>
      </c>
      <c r="V336">
        <f>VLOOKUP($B336,'Tillförd energi'!$B$1:$AS$566,MATCH(V$1,'Tillförd energi'!$B$1:$AQ$1,0),FALSE)</f>
        <v>0</v>
      </c>
      <c r="W336">
        <f>VLOOKUP($B336,'Tillförd energi'!$B$1:$AS$566,MATCH(W$1,'Tillförd energi'!$B$1:$AQ$1,0),FALSE)</f>
        <v>0</v>
      </c>
      <c r="X336">
        <f>VLOOKUP($B336,'Tillförd energi'!$B$1:$AS$566,MATCH(X$1,'Tillförd energi'!$B$1:$AQ$1,0),FALSE)</f>
        <v>0</v>
      </c>
      <c r="Y336">
        <f>VLOOKUP($B336,'Tillförd energi'!$B$1:$AS$566,MATCH(Y$1,'Tillförd energi'!$B$1:$AQ$1,0),FALSE)</f>
        <v>0</v>
      </c>
      <c r="Z336">
        <f>VLOOKUP($B336,'Tillförd energi'!$B$1:$AS$566,MATCH(Z$1,'Tillförd energi'!$B$1:$AQ$1,0),FALSE)</f>
        <v>0</v>
      </c>
      <c r="AA336">
        <f>VLOOKUP($B336,'Tillförd energi'!$B$1:$AS$566,MATCH(AA$1,'Tillförd energi'!$B$1:$AQ$1,0),FALSE)</f>
        <v>0</v>
      </c>
      <c r="AB336">
        <f>VLOOKUP($B336,'Tillförd energi'!$B$1:$AS$566,MATCH(AB$1,'Tillförd energi'!$B$1:$AQ$1,0),FALSE)</f>
        <v>0</v>
      </c>
      <c r="AC336">
        <f>VLOOKUP($B336,'Tillförd energi'!$B$1:$AS$566,MATCH(AC$1,'Tillförd energi'!$B$1:$AQ$1,0),FALSE)</f>
        <v>0</v>
      </c>
      <c r="AD336">
        <f>VLOOKUP($B336,'Tillförd energi'!$B$1:$AS$566,MATCH(AD$1,'Tillförd energi'!$B$1:$AQ$1,0),FALSE)</f>
        <v>0</v>
      </c>
      <c r="AE336">
        <f>VLOOKUP($B336,'Tillförd energi'!$B$1:$AS$566,MATCH(AE$1,'Tillförd energi'!$B$1:$AQ$1,0),FALSE)</f>
        <v>0</v>
      </c>
      <c r="AF336">
        <f>VLOOKUP($B336,'Tillförd energi'!$B$1:$AS$566,MATCH(AF$1,'Tillförd energi'!$B$1:$AQ$1,0),FALSE)</f>
        <v>8.5999999999999993E-2</v>
      </c>
      <c r="AG336">
        <f>IFERROR(VLOOKUP(B336,Miljö!$B$1:$S$476,9,FALSE)/1,0)</f>
        <v>0</v>
      </c>
      <c r="AI336">
        <f t="shared" si="40"/>
        <v>4.8250000000000002</v>
      </c>
      <c r="AJ336">
        <f t="shared" si="41"/>
        <v>4.8250000000000002</v>
      </c>
      <c r="AK336">
        <f>IF(ISERROR(1/VLOOKUP($B336,Leveranser!$B$1:$S$500,MATCH("såld värme (gwh)",Leveranser!$B$1:$S$1,0),FALSE)),"",VLOOKUP($B336,Leveranser!$B$1:$S$500,MATCH("såld värme (gwh)",Leveranser!$B$1:$S$1,0),FALSE))</f>
        <v>3.5270000000000001</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37">
        <f t="shared" si="42"/>
        <v>0.73098445595854922</v>
      </c>
      <c r="AP336" t="str">
        <f>VLOOKUP($B336,Miljövärden!$B$1:$H$446,7,FALSE)</f>
        <v>Ja</v>
      </c>
      <c r="AQ336" t="str">
        <f>VLOOKUP($B336,Miljövärden!$B$1:$H$446,6,FALSE)</f>
        <v>Ja</v>
      </c>
      <c r="AU336">
        <f t="shared" si="43"/>
        <v>8.5999999999999993E-2</v>
      </c>
      <c r="AV336">
        <f t="shared" si="44"/>
        <v>0</v>
      </c>
      <c r="AW336">
        <f t="shared" si="45"/>
        <v>0</v>
      </c>
      <c r="AX336">
        <f t="shared" si="46"/>
        <v>4.149</v>
      </c>
      <c r="AZ336">
        <f t="shared" si="47"/>
        <v>4.149</v>
      </c>
    </row>
    <row r="337" spans="1:52" customFormat="1" x14ac:dyDescent="0.25">
      <c r="A337" s="2" t="s">
        <v>524</v>
      </c>
      <c r="B337" s="2" t="s">
        <v>11</v>
      </c>
      <c r="C337">
        <f>VLOOKUP($B337,'Tillförd energi'!$B$1:$AS$566,MATCH(C$1,'Tillförd energi'!$B$1:$AQ$1,0),FALSE)</f>
        <v>0</v>
      </c>
      <c r="D337">
        <f>VLOOKUP($B337,'Tillförd energi'!$B$1:$AS$566,MATCH(D$1,'Tillförd energi'!$B$1:$AQ$1,0),FALSE)</f>
        <v>0</v>
      </c>
      <c r="E337">
        <f>VLOOKUP($B337,'Tillförd energi'!$B$1:$AS$566,MATCH(E$1,'Tillförd energi'!$B$1:$AQ$1,0),FALSE)</f>
        <v>1.3049999999999999</v>
      </c>
      <c r="F337">
        <f>VLOOKUP($B337,'Tillförd energi'!$B$1:$AS$566,MATCH(F$1,'Tillförd energi'!$B$1:$AQ$1,0),FALSE)</f>
        <v>0</v>
      </c>
      <c r="G337">
        <f>VLOOKUP($B337,'Tillförd energi'!$B$1:$AS$566,MATCH(G$1,'Tillförd energi'!$B$1:$AQ$1,0),FALSE)</f>
        <v>0</v>
      </c>
      <c r="H337">
        <f>VLOOKUP($B337,'Tillförd energi'!$B$1:$AS$566,MATCH(H$1,'Tillförd energi'!$B$1:$AQ$1,0),FALSE)</f>
        <v>0</v>
      </c>
      <c r="I337">
        <f>VLOOKUP($B337,'Tillförd energi'!$B$1:$AS$566,MATCH(I$1,'Tillförd energi'!$B$1:$AQ$1,0),FALSE)</f>
        <v>0</v>
      </c>
      <c r="J337">
        <f>VLOOKUP($B337,'Tillförd energi'!$B$1:$AS$566,MATCH(J$1,'Tillförd energi'!$B$1:$AQ$1,0),FALSE)</f>
        <v>0</v>
      </c>
      <c r="K337">
        <v>0</v>
      </c>
      <c r="L337">
        <f>VLOOKUP($B337,'Tillförd energi'!$B$1:$AS$566,MATCH(L$1,'Tillförd energi'!$B$1:$AQ$1,0),FALSE)</f>
        <v>0</v>
      </c>
      <c r="M337">
        <f>VLOOKUP($B337,'Tillförd energi'!$B$1:$AS$566,MATCH(M$1,'Tillförd energi'!$B$1:$AQ$1,0),FALSE)</f>
        <v>29.268000000000001</v>
      </c>
      <c r="N337">
        <f>VLOOKUP($B337,'Tillförd energi'!$B$1:$AS$566,MATCH(N$1,'Tillförd energi'!$B$1:$AQ$1,0),FALSE)</f>
        <v>14.025</v>
      </c>
      <c r="O337">
        <f>VLOOKUP($B337,'Tillförd energi'!$B$1:$AS$566,MATCH(O$1,'Tillförd energi'!$B$1:$AQ$1,0),FALSE)</f>
        <v>21.663</v>
      </c>
      <c r="P337">
        <f>VLOOKUP($B337,'Tillförd energi'!$B$1:$AS$566,MATCH(P$1,'Tillförd energi'!$B$1:$AQ$1,0),FALSE)</f>
        <v>17.683</v>
      </c>
      <c r="Q337">
        <f>VLOOKUP($B337,'Tillförd energi'!$B$1:$AS$566,MATCH(Q$1,'Tillförd energi'!$B$1:$AQ$1,0),FALSE)</f>
        <v>0</v>
      </c>
      <c r="R337">
        <f>VLOOKUP($B337,'Tillförd energi'!$B$1:$AS$566,MATCH(R$1,'Tillförd energi'!$B$1:$AQ$1,0),FALSE)</f>
        <v>0</v>
      </c>
      <c r="S337">
        <f>VLOOKUP($B337,'Tillförd energi'!$B$1:$AS$566,MATCH(S$1,'Tillförd energi'!$B$1:$AQ$1,0),FALSE)</f>
        <v>0</v>
      </c>
      <c r="T337">
        <f>VLOOKUP($B337,'Tillförd energi'!$B$1:$AS$566,MATCH(T$1,'Tillförd energi'!$B$1:$AQ$1,0),FALSE)</f>
        <v>0</v>
      </c>
      <c r="U337">
        <f>VLOOKUP($B337,'Tillförd energi'!$B$1:$AS$566,MATCH(U$1,'Tillförd energi'!$B$1:$AQ$1,0),FALSE)</f>
        <v>0</v>
      </c>
      <c r="V337">
        <f>VLOOKUP($B337,'Tillförd energi'!$B$1:$AS$566,MATCH(V$1,'Tillförd energi'!$B$1:$AQ$1,0),FALSE)</f>
        <v>0</v>
      </c>
      <c r="W337">
        <f>VLOOKUP($B337,'Tillförd energi'!$B$1:$AS$566,MATCH(W$1,'Tillförd energi'!$B$1:$AQ$1,0),FALSE)</f>
        <v>0</v>
      </c>
      <c r="X337">
        <f>VLOOKUP($B337,'Tillförd energi'!$B$1:$AS$566,MATCH(X$1,'Tillförd energi'!$B$1:$AQ$1,0),FALSE)</f>
        <v>0</v>
      </c>
      <c r="Y337">
        <f>VLOOKUP($B337,'Tillförd energi'!$B$1:$AS$566,MATCH(Y$1,'Tillförd energi'!$B$1:$AQ$1,0),FALSE)</f>
        <v>0</v>
      </c>
      <c r="Z337">
        <f>VLOOKUP($B337,'Tillförd energi'!$B$1:$AS$566,MATCH(Z$1,'Tillförd energi'!$B$1:$AQ$1,0),FALSE)</f>
        <v>8.1000000000000003E-2</v>
      </c>
      <c r="AA337">
        <f>VLOOKUP($B337,'Tillförd energi'!$B$1:$AS$566,MATCH(AA$1,'Tillförd energi'!$B$1:$AQ$1,0),FALSE)</f>
        <v>0</v>
      </c>
      <c r="AB337">
        <f>VLOOKUP($B337,'Tillförd energi'!$B$1:$AS$566,MATCH(AB$1,'Tillförd energi'!$B$1:$AQ$1,0),FALSE)</f>
        <v>0</v>
      </c>
      <c r="AC337">
        <f>VLOOKUP($B337,'Tillförd energi'!$B$1:$AS$566,MATCH(AC$1,'Tillförd energi'!$B$1:$AQ$1,0),FALSE)</f>
        <v>9.3919999999999995</v>
      </c>
      <c r="AD337">
        <f>VLOOKUP($B337,'Tillförd energi'!$B$1:$AS$566,MATCH(AD$1,'Tillförd energi'!$B$1:$AQ$1,0),FALSE)</f>
        <v>0</v>
      </c>
      <c r="AE337">
        <f>VLOOKUP($B337,'Tillförd energi'!$B$1:$AS$566,MATCH(AE$1,'Tillförd energi'!$B$1:$AQ$1,0),FALSE)</f>
        <v>0</v>
      </c>
      <c r="AF337">
        <f>VLOOKUP($B337,'Tillförd energi'!$B$1:$AS$566,MATCH(AF$1,'Tillförd energi'!$B$1:$AQ$1,0),FALSE)</f>
        <v>3.4169999999999998</v>
      </c>
      <c r="AG337">
        <f>IFERROR(VLOOKUP(B337,Miljö!$B$1:$S$476,9,FALSE)/1,0)</f>
        <v>0</v>
      </c>
      <c r="AI337">
        <f t="shared" si="40"/>
        <v>96.833999999999989</v>
      </c>
      <c r="AJ337">
        <f t="shared" si="41"/>
        <v>96.833999999999989</v>
      </c>
      <c r="AK337">
        <f>IF(ISERROR(1/VLOOKUP($B337,Leveranser!$B$1:$S$500,MATCH("såld värme (gwh)",Leveranser!$B$1:$S$1,0),FALSE)),"",VLOOKUP($B337,Leveranser!$B$1:$S$500,MATCH("såld värme (gwh)",Leveranser!$B$1:$S$1,0),FALSE))</f>
        <v>95.099000000000004</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37">
        <f t="shared" si="42"/>
        <v>0.98208273953363501</v>
      </c>
      <c r="AP337" t="str">
        <f>VLOOKUP($B337,Miljövärden!$B$1:$H$446,7,FALSE)</f>
        <v>Ja</v>
      </c>
      <c r="AQ337" t="str">
        <f>VLOOKUP($B337,Miljövärden!$B$1:$H$446,6,FALSE)</f>
        <v>Nej</v>
      </c>
      <c r="AU337">
        <f t="shared" si="43"/>
        <v>3.4979999999999998</v>
      </c>
      <c r="AV337">
        <f t="shared" si="44"/>
        <v>0</v>
      </c>
      <c r="AW337">
        <f t="shared" si="45"/>
        <v>82.63900000000001</v>
      </c>
      <c r="AX337">
        <f t="shared" si="46"/>
        <v>0</v>
      </c>
      <c r="AZ337">
        <f t="shared" si="47"/>
        <v>82.63900000000001</v>
      </c>
    </row>
    <row r="338" spans="1:52" customFormat="1" x14ac:dyDescent="0.25">
      <c r="A338" s="2" t="s">
        <v>524</v>
      </c>
      <c r="B338" s="2" t="s">
        <v>525</v>
      </c>
      <c r="C338">
        <f>VLOOKUP($B338,'Tillförd energi'!$B$1:$AS$566,MATCH(C$1,'Tillförd energi'!$B$1:$AQ$1,0),FALSE)</f>
        <v>0</v>
      </c>
      <c r="D338">
        <f>VLOOKUP($B338,'Tillförd energi'!$B$1:$AS$566,MATCH(D$1,'Tillförd energi'!$B$1:$AQ$1,0),FALSE)</f>
        <v>1.7999999999999999E-2</v>
      </c>
      <c r="E338">
        <f>VLOOKUP($B338,'Tillförd energi'!$B$1:$AS$566,MATCH(E$1,'Tillförd energi'!$B$1:$AQ$1,0),FALSE)</f>
        <v>0</v>
      </c>
      <c r="F338">
        <f>VLOOKUP($B338,'Tillförd energi'!$B$1:$AS$566,MATCH(F$1,'Tillförd energi'!$B$1:$AQ$1,0),FALSE)</f>
        <v>0</v>
      </c>
      <c r="G338">
        <f>VLOOKUP($B338,'Tillförd energi'!$B$1:$AS$566,MATCH(G$1,'Tillförd energi'!$B$1:$AQ$1,0),FALSE)</f>
        <v>0</v>
      </c>
      <c r="H338">
        <f>VLOOKUP($B338,'Tillförd energi'!$B$1:$AS$566,MATCH(H$1,'Tillförd energi'!$B$1:$AQ$1,0),FALSE)</f>
        <v>0</v>
      </c>
      <c r="I338">
        <f>VLOOKUP($B338,'Tillförd energi'!$B$1:$AS$566,MATCH(I$1,'Tillförd energi'!$B$1:$AQ$1,0),FALSE)</f>
        <v>0</v>
      </c>
      <c r="J338">
        <f>VLOOKUP($B338,'Tillförd energi'!$B$1:$AS$566,MATCH(J$1,'Tillförd energi'!$B$1:$AQ$1,0),FALSE)</f>
        <v>0</v>
      </c>
      <c r="K338">
        <v>0</v>
      </c>
      <c r="L338">
        <f>VLOOKUP($B338,'Tillförd energi'!$B$1:$AS$566,MATCH(L$1,'Tillförd energi'!$B$1:$AQ$1,0),FALSE)</f>
        <v>0</v>
      </c>
      <c r="M338">
        <f>VLOOKUP($B338,'Tillförd energi'!$B$1:$AS$566,MATCH(M$1,'Tillförd energi'!$B$1:$AQ$1,0),FALSE)</f>
        <v>0</v>
      </c>
      <c r="N338">
        <f>VLOOKUP($B338,'Tillförd energi'!$B$1:$AS$566,MATCH(N$1,'Tillförd energi'!$B$1:$AQ$1,0),FALSE)</f>
        <v>0</v>
      </c>
      <c r="O338">
        <f>VLOOKUP($B338,'Tillförd energi'!$B$1:$AS$566,MATCH(O$1,'Tillförd energi'!$B$1:$AQ$1,0),FALSE)</f>
        <v>0</v>
      </c>
      <c r="P338">
        <f>VLOOKUP($B338,'Tillförd energi'!$B$1:$AS$566,MATCH(P$1,'Tillförd energi'!$B$1:$AQ$1,0),FALSE)</f>
        <v>0</v>
      </c>
      <c r="Q338">
        <f>VLOOKUP($B338,'Tillförd energi'!$B$1:$AS$566,MATCH(Q$1,'Tillförd energi'!$B$1:$AQ$1,0),FALSE)</f>
        <v>0</v>
      </c>
      <c r="R338">
        <f>VLOOKUP($B338,'Tillförd energi'!$B$1:$AS$566,MATCH(R$1,'Tillförd energi'!$B$1:$AQ$1,0),FALSE)</f>
        <v>2.5219999999999998</v>
      </c>
      <c r="S338">
        <f>VLOOKUP($B338,'Tillförd energi'!$B$1:$AS$566,MATCH(S$1,'Tillförd energi'!$B$1:$AQ$1,0),FALSE)</f>
        <v>0</v>
      </c>
      <c r="T338">
        <f>VLOOKUP($B338,'Tillförd energi'!$B$1:$AS$566,MATCH(T$1,'Tillförd energi'!$B$1:$AQ$1,0),FALSE)</f>
        <v>0</v>
      </c>
      <c r="U338">
        <f>VLOOKUP($B338,'Tillförd energi'!$B$1:$AS$566,MATCH(U$1,'Tillförd energi'!$B$1:$AQ$1,0),FALSE)</f>
        <v>0</v>
      </c>
      <c r="V338">
        <f>VLOOKUP($B338,'Tillförd energi'!$B$1:$AS$566,MATCH(V$1,'Tillförd energi'!$B$1:$AQ$1,0),FALSE)</f>
        <v>0</v>
      </c>
      <c r="W338">
        <f>VLOOKUP($B338,'Tillförd energi'!$B$1:$AS$566,MATCH(W$1,'Tillförd energi'!$B$1:$AQ$1,0),FALSE)</f>
        <v>0</v>
      </c>
      <c r="X338">
        <f>VLOOKUP($B338,'Tillförd energi'!$B$1:$AS$566,MATCH(X$1,'Tillförd energi'!$B$1:$AQ$1,0),FALSE)</f>
        <v>0</v>
      </c>
      <c r="Y338">
        <f>VLOOKUP($B338,'Tillförd energi'!$B$1:$AS$566,MATCH(Y$1,'Tillförd energi'!$B$1:$AQ$1,0),FALSE)</f>
        <v>0</v>
      </c>
      <c r="Z338">
        <f>VLOOKUP($B338,'Tillförd energi'!$B$1:$AS$566,MATCH(Z$1,'Tillförd energi'!$B$1:$AQ$1,0),FALSE)</f>
        <v>0</v>
      </c>
      <c r="AA338">
        <f>VLOOKUP($B338,'Tillförd energi'!$B$1:$AS$566,MATCH(AA$1,'Tillförd energi'!$B$1:$AQ$1,0),FALSE)</f>
        <v>0</v>
      </c>
      <c r="AB338">
        <f>VLOOKUP($B338,'Tillförd energi'!$B$1:$AS$566,MATCH(AB$1,'Tillförd energi'!$B$1:$AQ$1,0),FALSE)</f>
        <v>0</v>
      </c>
      <c r="AC338">
        <f>VLOOKUP($B338,'Tillförd energi'!$B$1:$AS$566,MATCH(AC$1,'Tillförd energi'!$B$1:$AQ$1,0),FALSE)</f>
        <v>0</v>
      </c>
      <c r="AD338">
        <f>VLOOKUP($B338,'Tillförd energi'!$B$1:$AS$566,MATCH(AD$1,'Tillförd energi'!$B$1:$AQ$1,0),FALSE)</f>
        <v>0</v>
      </c>
      <c r="AE338">
        <f>VLOOKUP($B338,'Tillförd energi'!$B$1:$AS$566,MATCH(AE$1,'Tillförd energi'!$B$1:$AQ$1,0),FALSE)</f>
        <v>0</v>
      </c>
      <c r="AF338">
        <f>VLOOKUP($B338,'Tillförd energi'!$B$1:$AS$566,MATCH(AF$1,'Tillförd energi'!$B$1:$AQ$1,0),FALSE)</f>
        <v>4.7E-2</v>
      </c>
      <c r="AG338">
        <f>IFERROR(VLOOKUP(B338,Miljö!$B$1:$S$476,9,FALSE)/1,0)</f>
        <v>0</v>
      </c>
      <c r="AI338">
        <f t="shared" si="40"/>
        <v>2.5869999999999997</v>
      </c>
      <c r="AJ338">
        <f t="shared" si="41"/>
        <v>2.5869999999999997</v>
      </c>
      <c r="AK338">
        <f>IF(ISERROR(1/VLOOKUP($B338,Leveranser!$B$1:$S$500,MATCH("såld värme (gwh)",Leveranser!$B$1:$S$1,0),FALSE)),"",VLOOKUP($B338,Leveranser!$B$1:$S$500,MATCH("såld värme (gwh)",Leveranser!$B$1:$S$1,0),FALSE))</f>
        <v>2.1549999999999998</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37">
        <f t="shared" si="42"/>
        <v>0.83301120989563204</v>
      </c>
      <c r="AP338" t="str">
        <f>VLOOKUP($B338,Miljövärden!$B$1:$H$446,7,FALSE)</f>
        <v>Ja</v>
      </c>
      <c r="AQ338" t="str">
        <f>VLOOKUP($B338,Miljövärden!$B$1:$H$446,6,FALSE)</f>
        <v>Nej</v>
      </c>
      <c r="AU338">
        <f t="shared" si="43"/>
        <v>4.7E-2</v>
      </c>
      <c r="AV338">
        <f t="shared" si="44"/>
        <v>0</v>
      </c>
      <c r="AW338">
        <f t="shared" si="45"/>
        <v>0</v>
      </c>
      <c r="AX338">
        <f t="shared" si="46"/>
        <v>2.5219999999999998</v>
      </c>
      <c r="AZ338">
        <f t="shared" si="47"/>
        <v>2.5219999999999998</v>
      </c>
    </row>
    <row r="339" spans="1:52" customFormat="1" x14ac:dyDescent="0.25">
      <c r="A339" s="2" t="s">
        <v>524</v>
      </c>
      <c r="B339" s="2" t="s">
        <v>318</v>
      </c>
      <c r="C339">
        <f>VLOOKUP($B339,'Tillförd energi'!$B$1:$AS$566,MATCH(C$1,'Tillförd energi'!$B$1:$AQ$1,0),FALSE)</f>
        <v>0</v>
      </c>
      <c r="D339">
        <f>VLOOKUP($B339,'Tillförd energi'!$B$1:$AS$566,MATCH(D$1,'Tillförd energi'!$B$1:$AQ$1,0),FALSE)</f>
        <v>0.13800000000000001</v>
      </c>
      <c r="E339">
        <f>VLOOKUP($B339,'Tillförd energi'!$B$1:$AS$566,MATCH(E$1,'Tillförd energi'!$B$1:$AQ$1,0),FALSE)</f>
        <v>0</v>
      </c>
      <c r="F339">
        <f>VLOOKUP($B339,'Tillförd energi'!$B$1:$AS$566,MATCH(F$1,'Tillförd energi'!$B$1:$AQ$1,0),FALSE)</f>
        <v>0</v>
      </c>
      <c r="G339">
        <f>VLOOKUP($B339,'Tillförd energi'!$B$1:$AS$566,MATCH(G$1,'Tillförd energi'!$B$1:$AQ$1,0),FALSE)</f>
        <v>0</v>
      </c>
      <c r="H339">
        <f>VLOOKUP($B339,'Tillförd energi'!$B$1:$AS$566,MATCH(H$1,'Tillförd energi'!$B$1:$AQ$1,0),FALSE)</f>
        <v>0</v>
      </c>
      <c r="I339">
        <f>VLOOKUP($B339,'Tillförd energi'!$B$1:$AS$566,MATCH(I$1,'Tillförd energi'!$B$1:$AQ$1,0),FALSE)</f>
        <v>0</v>
      </c>
      <c r="J339">
        <f>VLOOKUP($B339,'Tillförd energi'!$B$1:$AS$566,MATCH(J$1,'Tillförd energi'!$B$1:$AQ$1,0),FALSE)</f>
        <v>0</v>
      </c>
      <c r="K339">
        <v>0</v>
      </c>
      <c r="L339">
        <f>VLOOKUP($B339,'Tillförd energi'!$B$1:$AS$566,MATCH(L$1,'Tillförd energi'!$B$1:$AQ$1,0),FALSE)</f>
        <v>0</v>
      </c>
      <c r="M339">
        <f>VLOOKUP($B339,'Tillförd energi'!$B$1:$AS$566,MATCH(M$1,'Tillförd energi'!$B$1:$AQ$1,0),FALSE)</f>
        <v>0</v>
      </c>
      <c r="N339">
        <f>VLOOKUP($B339,'Tillförd energi'!$B$1:$AS$566,MATCH(N$1,'Tillförd energi'!$B$1:$AQ$1,0),FALSE)</f>
        <v>0</v>
      </c>
      <c r="O339">
        <f>VLOOKUP($B339,'Tillförd energi'!$B$1:$AS$566,MATCH(O$1,'Tillförd energi'!$B$1:$AQ$1,0),FALSE)</f>
        <v>0</v>
      </c>
      <c r="P339">
        <f>VLOOKUP($B339,'Tillförd energi'!$B$1:$AS$566,MATCH(P$1,'Tillförd energi'!$B$1:$AQ$1,0),FALSE)</f>
        <v>17.422999999999998</v>
      </c>
      <c r="Q339">
        <f>VLOOKUP($B339,'Tillförd energi'!$B$1:$AS$566,MATCH(Q$1,'Tillförd energi'!$B$1:$AQ$1,0),FALSE)</f>
        <v>0</v>
      </c>
      <c r="R339">
        <f>VLOOKUP($B339,'Tillförd energi'!$B$1:$AS$566,MATCH(R$1,'Tillförd energi'!$B$1:$AQ$1,0),FALSE)</f>
        <v>0</v>
      </c>
      <c r="S339">
        <f>VLOOKUP($B339,'Tillförd energi'!$B$1:$AS$566,MATCH(S$1,'Tillförd energi'!$B$1:$AQ$1,0),FALSE)</f>
        <v>0</v>
      </c>
      <c r="T339">
        <f>VLOOKUP($B339,'Tillförd energi'!$B$1:$AS$566,MATCH(T$1,'Tillförd energi'!$B$1:$AQ$1,0),FALSE)</f>
        <v>0</v>
      </c>
      <c r="U339">
        <f>VLOOKUP($B339,'Tillförd energi'!$B$1:$AS$566,MATCH(U$1,'Tillförd energi'!$B$1:$AQ$1,0),FALSE)</f>
        <v>0</v>
      </c>
      <c r="V339">
        <f>VLOOKUP($B339,'Tillförd energi'!$B$1:$AS$566,MATCH(V$1,'Tillförd energi'!$B$1:$AQ$1,0),FALSE)</f>
        <v>0</v>
      </c>
      <c r="W339">
        <f>VLOOKUP($B339,'Tillförd energi'!$B$1:$AS$566,MATCH(W$1,'Tillförd energi'!$B$1:$AQ$1,0),FALSE)</f>
        <v>0</v>
      </c>
      <c r="X339">
        <f>VLOOKUP($B339,'Tillförd energi'!$B$1:$AS$566,MATCH(X$1,'Tillförd energi'!$B$1:$AQ$1,0),FALSE)</f>
        <v>0</v>
      </c>
      <c r="Y339">
        <f>VLOOKUP($B339,'Tillförd energi'!$B$1:$AS$566,MATCH(Y$1,'Tillförd energi'!$B$1:$AQ$1,0),FALSE)</f>
        <v>0</v>
      </c>
      <c r="Z339">
        <f>VLOOKUP($B339,'Tillförd energi'!$B$1:$AS$566,MATCH(Z$1,'Tillförd energi'!$B$1:$AQ$1,0),FALSE)</f>
        <v>0</v>
      </c>
      <c r="AA339">
        <f>VLOOKUP($B339,'Tillförd energi'!$B$1:$AS$566,MATCH(AA$1,'Tillförd energi'!$B$1:$AQ$1,0),FALSE)</f>
        <v>0</v>
      </c>
      <c r="AB339">
        <f>VLOOKUP($B339,'Tillförd energi'!$B$1:$AS$566,MATCH(AB$1,'Tillförd energi'!$B$1:$AQ$1,0),FALSE)</f>
        <v>0</v>
      </c>
      <c r="AC339">
        <f>VLOOKUP($B339,'Tillförd energi'!$B$1:$AS$566,MATCH(AC$1,'Tillförd energi'!$B$1:$AQ$1,0),FALSE)</f>
        <v>0.74199999999999999</v>
      </c>
      <c r="AD339">
        <f>VLOOKUP($B339,'Tillförd energi'!$B$1:$AS$566,MATCH(AD$1,'Tillförd energi'!$B$1:$AQ$1,0),FALSE)</f>
        <v>0</v>
      </c>
      <c r="AE339">
        <f>VLOOKUP($B339,'Tillförd energi'!$B$1:$AS$566,MATCH(AE$1,'Tillförd energi'!$B$1:$AQ$1,0),FALSE)</f>
        <v>0</v>
      </c>
      <c r="AF339">
        <f>VLOOKUP($B339,'Tillförd energi'!$B$1:$AS$566,MATCH(AF$1,'Tillförd energi'!$B$1:$AQ$1,0),FALSE)</f>
        <v>0.308</v>
      </c>
      <c r="AG339">
        <f>IFERROR(VLOOKUP(B339,Miljö!$B$1:$S$476,9,FALSE)/1,0)</f>
        <v>0</v>
      </c>
      <c r="AI339">
        <f t="shared" si="40"/>
        <v>18.611000000000001</v>
      </c>
      <c r="AJ339">
        <f t="shared" si="41"/>
        <v>18.611000000000001</v>
      </c>
      <c r="AK339">
        <f>IF(ISERROR(1/VLOOKUP($B339,Leveranser!$B$1:$S$500,MATCH("såld värme (gwh)",Leveranser!$B$1:$S$1,0),FALSE)),"",VLOOKUP($B339,Leveranser!$B$1:$S$500,MATCH("såld värme (gwh)",Leveranser!$B$1:$S$1,0),FALSE))</f>
        <v>13.595000000000001</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37">
        <f t="shared" si="42"/>
        <v>0.7304819730267047</v>
      </c>
      <c r="AP339" t="str">
        <f>VLOOKUP($B339,Miljövärden!$B$1:$H$446,7,FALSE)</f>
        <v>Ja</v>
      </c>
      <c r="AQ339" t="str">
        <f>VLOOKUP($B339,Miljövärden!$B$1:$H$446,6,FALSE)</f>
        <v>Nej</v>
      </c>
      <c r="AU339">
        <f t="shared" si="43"/>
        <v>0.308</v>
      </c>
      <c r="AV339">
        <f t="shared" si="44"/>
        <v>0</v>
      </c>
      <c r="AW339">
        <f t="shared" si="45"/>
        <v>17.422999999999998</v>
      </c>
      <c r="AX339">
        <f t="shared" si="46"/>
        <v>0</v>
      </c>
      <c r="AZ339">
        <f t="shared" si="47"/>
        <v>17.422999999999998</v>
      </c>
    </row>
    <row r="340" spans="1:52" customFormat="1" x14ac:dyDescent="0.25">
      <c r="A340" s="2" t="s">
        <v>526</v>
      </c>
      <c r="B340" s="2" t="s">
        <v>527</v>
      </c>
      <c r="C340">
        <f>VLOOKUP($B340,'Tillförd energi'!$B$1:$AS$566,MATCH(C$1,'Tillförd energi'!$B$1:$AQ$1,0),FALSE)</f>
        <v>0</v>
      </c>
      <c r="D340">
        <f>VLOOKUP($B340,'Tillförd energi'!$B$1:$AS$566,MATCH(D$1,'Tillförd energi'!$B$1:$AQ$1,0),FALSE)</f>
        <v>0.78</v>
      </c>
      <c r="E340">
        <f>VLOOKUP($B340,'Tillförd energi'!$B$1:$AS$566,MATCH(E$1,'Tillförd energi'!$B$1:$AQ$1,0),FALSE)</f>
        <v>0</v>
      </c>
      <c r="F340">
        <f>VLOOKUP($B340,'Tillförd energi'!$B$1:$AS$566,MATCH(F$1,'Tillförd energi'!$B$1:$AQ$1,0),FALSE)</f>
        <v>0</v>
      </c>
      <c r="G340">
        <f>VLOOKUP($B340,'Tillförd energi'!$B$1:$AS$566,MATCH(G$1,'Tillförd energi'!$B$1:$AQ$1,0),FALSE)</f>
        <v>0</v>
      </c>
      <c r="H340">
        <f>VLOOKUP($B340,'Tillförd energi'!$B$1:$AS$566,MATCH(H$1,'Tillförd energi'!$B$1:$AQ$1,0),FALSE)</f>
        <v>0</v>
      </c>
      <c r="I340">
        <f>VLOOKUP($B340,'Tillförd energi'!$B$1:$AS$566,MATCH(I$1,'Tillförd energi'!$B$1:$AQ$1,0),FALSE)</f>
        <v>0</v>
      </c>
      <c r="J340">
        <f>VLOOKUP($B340,'Tillförd energi'!$B$1:$AS$566,MATCH(J$1,'Tillförd energi'!$B$1:$AQ$1,0),FALSE)</f>
        <v>0</v>
      </c>
      <c r="K340">
        <v>0</v>
      </c>
      <c r="L340">
        <f>VLOOKUP($B340,'Tillförd energi'!$B$1:$AS$566,MATCH(L$1,'Tillförd energi'!$B$1:$AQ$1,0),FALSE)</f>
        <v>0</v>
      </c>
      <c r="M340">
        <f>VLOOKUP($B340,'Tillförd energi'!$B$1:$AS$566,MATCH(M$1,'Tillförd energi'!$B$1:$AQ$1,0),FALSE)</f>
        <v>13.577999999999999</v>
      </c>
      <c r="N340">
        <f>VLOOKUP($B340,'Tillförd energi'!$B$1:$AS$566,MATCH(N$1,'Tillförd energi'!$B$1:$AQ$1,0),FALSE)</f>
        <v>0</v>
      </c>
      <c r="O340">
        <f>VLOOKUP($B340,'Tillförd energi'!$B$1:$AS$566,MATCH(O$1,'Tillförd energi'!$B$1:$AQ$1,0),FALSE)</f>
        <v>0</v>
      </c>
      <c r="P340">
        <f>VLOOKUP($B340,'Tillförd energi'!$B$1:$AS$566,MATCH(P$1,'Tillförd energi'!$B$1:$AQ$1,0),FALSE)</f>
        <v>3.9889999999999999</v>
      </c>
      <c r="Q340">
        <f>VLOOKUP($B340,'Tillförd energi'!$B$1:$AS$566,MATCH(Q$1,'Tillförd energi'!$B$1:$AQ$1,0),FALSE)</f>
        <v>0</v>
      </c>
      <c r="R340">
        <f>VLOOKUP($B340,'Tillförd energi'!$B$1:$AS$566,MATCH(R$1,'Tillförd energi'!$B$1:$AQ$1,0),FALSE)</f>
        <v>0</v>
      </c>
      <c r="S340">
        <f>VLOOKUP($B340,'Tillförd energi'!$B$1:$AS$566,MATCH(S$1,'Tillförd energi'!$B$1:$AQ$1,0),FALSE)</f>
        <v>0</v>
      </c>
      <c r="T340">
        <f>VLOOKUP($B340,'Tillförd energi'!$B$1:$AS$566,MATCH(T$1,'Tillförd energi'!$B$1:$AQ$1,0),FALSE)</f>
        <v>0</v>
      </c>
      <c r="U340">
        <f>VLOOKUP($B340,'Tillförd energi'!$B$1:$AS$566,MATCH(U$1,'Tillförd energi'!$B$1:$AQ$1,0),FALSE)</f>
        <v>0</v>
      </c>
      <c r="V340">
        <f>VLOOKUP($B340,'Tillförd energi'!$B$1:$AS$566,MATCH(V$1,'Tillförd energi'!$B$1:$AQ$1,0),FALSE)</f>
        <v>0</v>
      </c>
      <c r="W340">
        <f>VLOOKUP($B340,'Tillförd energi'!$B$1:$AS$566,MATCH(W$1,'Tillförd energi'!$B$1:$AQ$1,0),FALSE)</f>
        <v>0</v>
      </c>
      <c r="X340">
        <f>VLOOKUP($B340,'Tillförd energi'!$B$1:$AS$566,MATCH(X$1,'Tillförd energi'!$B$1:$AQ$1,0),FALSE)</f>
        <v>0</v>
      </c>
      <c r="Y340">
        <f>VLOOKUP($B340,'Tillförd energi'!$B$1:$AS$566,MATCH(Y$1,'Tillförd energi'!$B$1:$AQ$1,0),FALSE)</f>
        <v>0</v>
      </c>
      <c r="Z340">
        <f>VLOOKUP($B340,'Tillförd energi'!$B$1:$AS$566,MATCH(Z$1,'Tillförd energi'!$B$1:$AQ$1,0),FALSE)</f>
        <v>0</v>
      </c>
      <c r="AA340">
        <f>VLOOKUP($B340,'Tillförd energi'!$B$1:$AS$566,MATCH(AA$1,'Tillförd energi'!$B$1:$AQ$1,0),FALSE)</f>
        <v>0</v>
      </c>
      <c r="AB340">
        <f>VLOOKUP($B340,'Tillförd energi'!$B$1:$AS$566,MATCH(AB$1,'Tillförd energi'!$B$1:$AQ$1,0),FALSE)</f>
        <v>0</v>
      </c>
      <c r="AC340">
        <f>VLOOKUP($B340,'Tillförd energi'!$B$1:$AS$566,MATCH(AC$1,'Tillförd energi'!$B$1:$AQ$1,0),FALSE)</f>
        <v>3.7919999999999998</v>
      </c>
      <c r="AD340">
        <f>VLOOKUP($B340,'Tillförd energi'!$B$1:$AS$566,MATCH(AD$1,'Tillförd energi'!$B$1:$AQ$1,0),FALSE)</f>
        <v>0</v>
      </c>
      <c r="AE340">
        <f>VLOOKUP($B340,'Tillförd energi'!$B$1:$AS$566,MATCH(AE$1,'Tillförd energi'!$B$1:$AQ$1,0),FALSE)</f>
        <v>0</v>
      </c>
      <c r="AF340">
        <f>VLOOKUP($B340,'Tillförd energi'!$B$1:$AS$566,MATCH(AF$1,'Tillförd energi'!$B$1:$AQ$1,0),FALSE)</f>
        <v>0.60199999999999998</v>
      </c>
      <c r="AG340">
        <f>IFERROR(VLOOKUP(B340,Miljö!$B$1:$S$476,9,FALSE)/1,0)</f>
        <v>0</v>
      </c>
      <c r="AI340">
        <f t="shared" si="40"/>
        <v>22.740999999999996</v>
      </c>
      <c r="AJ340">
        <f t="shared" si="41"/>
        <v>22.740999999999996</v>
      </c>
      <c r="AK340">
        <f>IF(ISERROR(1/VLOOKUP($B340,Leveranser!$B$1:$S$500,MATCH("såld värme (gwh)",Leveranser!$B$1:$S$1,0),FALSE)),"",VLOOKUP($B340,Leveranser!$B$1:$S$500,MATCH("såld värme (gwh)",Leveranser!$B$1:$S$1,0),FALSE))</f>
        <v>17.3</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37">
        <f t="shared" si="42"/>
        <v>0.76074051273031107</v>
      </c>
      <c r="AP340" t="str">
        <f>VLOOKUP($B340,Miljövärden!$B$1:$H$446,7,FALSE)</f>
        <v>Ja</v>
      </c>
      <c r="AQ340" t="str">
        <f>VLOOKUP($B340,Miljövärden!$B$1:$H$446,6,FALSE)</f>
        <v>Ja</v>
      </c>
      <c r="AU340">
        <f t="shared" si="43"/>
        <v>0.60199999999999998</v>
      </c>
      <c r="AV340">
        <f t="shared" si="44"/>
        <v>0</v>
      </c>
      <c r="AW340">
        <f t="shared" si="45"/>
        <v>17.567</v>
      </c>
      <c r="AX340">
        <f t="shared" si="46"/>
        <v>0</v>
      </c>
      <c r="AZ340">
        <f t="shared" si="47"/>
        <v>17.567</v>
      </c>
    </row>
    <row r="341" spans="1:52" customFormat="1" x14ac:dyDescent="0.25">
      <c r="A341" s="2" t="s">
        <v>526</v>
      </c>
      <c r="B341" s="2" t="s">
        <v>528</v>
      </c>
      <c r="C341">
        <f>VLOOKUP($B341,'Tillförd energi'!$B$1:$AS$566,MATCH(C$1,'Tillförd energi'!$B$1:$AQ$1,0),FALSE)</f>
        <v>0</v>
      </c>
      <c r="D341">
        <f>VLOOKUP($B341,'Tillförd energi'!$B$1:$AS$566,MATCH(D$1,'Tillförd energi'!$B$1:$AQ$1,0),FALSE)</f>
        <v>0</v>
      </c>
      <c r="E341">
        <f>VLOOKUP($B341,'Tillförd energi'!$B$1:$AS$566,MATCH(E$1,'Tillförd energi'!$B$1:$AQ$1,0),FALSE)</f>
        <v>0</v>
      </c>
      <c r="F341">
        <f>VLOOKUP($B341,'Tillförd energi'!$B$1:$AS$566,MATCH(F$1,'Tillförd energi'!$B$1:$AQ$1,0),FALSE)</f>
        <v>0</v>
      </c>
      <c r="G341">
        <f>VLOOKUP($B341,'Tillförd energi'!$B$1:$AS$566,MATCH(G$1,'Tillförd energi'!$B$1:$AQ$1,0),FALSE)</f>
        <v>0</v>
      </c>
      <c r="H341">
        <f>VLOOKUP($B341,'Tillförd energi'!$B$1:$AS$566,MATCH(H$1,'Tillförd energi'!$B$1:$AQ$1,0),FALSE)</f>
        <v>0</v>
      </c>
      <c r="I341">
        <f>VLOOKUP($B341,'Tillförd energi'!$B$1:$AS$566,MATCH(I$1,'Tillförd energi'!$B$1:$AQ$1,0),FALSE)</f>
        <v>0</v>
      </c>
      <c r="J341">
        <f>VLOOKUP($B341,'Tillförd energi'!$B$1:$AS$566,MATCH(J$1,'Tillförd energi'!$B$1:$AQ$1,0),FALSE)</f>
        <v>0</v>
      </c>
      <c r="K341">
        <v>0</v>
      </c>
      <c r="L341">
        <f>VLOOKUP($B341,'Tillförd energi'!$B$1:$AS$566,MATCH(L$1,'Tillförd energi'!$B$1:$AQ$1,0),FALSE)</f>
        <v>253.70400000000001</v>
      </c>
      <c r="M341">
        <f>VLOOKUP($B341,'Tillförd energi'!$B$1:$AS$566,MATCH(M$1,'Tillförd energi'!$B$1:$AQ$1,0),FALSE)</f>
        <v>0</v>
      </c>
      <c r="N341">
        <f>VLOOKUP($B341,'Tillförd energi'!$B$1:$AS$566,MATCH(N$1,'Tillförd energi'!$B$1:$AQ$1,0),FALSE)</f>
        <v>0</v>
      </c>
      <c r="O341">
        <f>VLOOKUP($B341,'Tillförd energi'!$B$1:$AS$566,MATCH(O$1,'Tillförd energi'!$B$1:$AQ$1,0),FALSE)</f>
        <v>0</v>
      </c>
      <c r="P341">
        <f>VLOOKUP($B341,'Tillförd energi'!$B$1:$AS$566,MATCH(P$1,'Tillförd energi'!$B$1:$AQ$1,0),FALSE)</f>
        <v>3.95852</v>
      </c>
      <c r="Q341">
        <f>VLOOKUP($B341,'Tillförd energi'!$B$1:$AS$566,MATCH(Q$1,'Tillförd energi'!$B$1:$AQ$1,0),FALSE)</f>
        <v>0</v>
      </c>
      <c r="R341">
        <f>VLOOKUP($B341,'Tillförd energi'!$B$1:$AS$566,MATCH(R$1,'Tillförd energi'!$B$1:$AQ$1,0),FALSE)</f>
        <v>0</v>
      </c>
      <c r="S341">
        <f>VLOOKUP($B341,'Tillförd energi'!$B$1:$AS$566,MATCH(S$1,'Tillförd energi'!$B$1:$AQ$1,0),FALSE)</f>
        <v>185.345</v>
      </c>
      <c r="T341">
        <f>VLOOKUP($B341,'Tillförd energi'!$B$1:$AS$566,MATCH(T$1,'Tillförd energi'!$B$1:$AQ$1,0),FALSE)</f>
        <v>0</v>
      </c>
      <c r="U341">
        <f>VLOOKUP($B341,'Tillförd energi'!$B$1:$AS$566,MATCH(U$1,'Tillförd energi'!$B$1:$AQ$1,0),FALSE)</f>
        <v>0</v>
      </c>
      <c r="V341">
        <f>VLOOKUP($B341,'Tillförd energi'!$B$1:$AS$566,MATCH(V$1,'Tillförd energi'!$B$1:$AQ$1,0),FALSE)</f>
        <v>1.97</v>
      </c>
      <c r="W341">
        <f>VLOOKUP($B341,'Tillförd energi'!$B$1:$AS$566,MATCH(W$1,'Tillförd energi'!$B$1:$AQ$1,0),FALSE)</f>
        <v>10.25</v>
      </c>
      <c r="X341">
        <f>VLOOKUP($B341,'Tillförd energi'!$B$1:$AS$566,MATCH(X$1,'Tillförd energi'!$B$1:$AQ$1,0),FALSE)</f>
        <v>0</v>
      </c>
      <c r="Y341">
        <f>VLOOKUP($B341,'Tillförd energi'!$B$1:$AS$566,MATCH(Y$1,'Tillförd energi'!$B$1:$AQ$1,0),FALSE)</f>
        <v>0</v>
      </c>
      <c r="Z341">
        <f>VLOOKUP($B341,'Tillförd energi'!$B$1:$AS$566,MATCH(Z$1,'Tillförd energi'!$B$1:$AQ$1,0),FALSE)</f>
        <v>0</v>
      </c>
      <c r="AA341">
        <f>VLOOKUP($B341,'Tillförd energi'!$B$1:$AS$566,MATCH(AA$1,'Tillförd energi'!$B$1:$AQ$1,0),FALSE)</f>
        <v>0</v>
      </c>
      <c r="AB341">
        <f>VLOOKUP($B341,'Tillförd energi'!$B$1:$AS$566,MATCH(AB$1,'Tillförd energi'!$B$1:$AQ$1,0),FALSE)</f>
        <v>0</v>
      </c>
      <c r="AC341">
        <f>VLOOKUP($B341,'Tillförd energi'!$B$1:$AS$566,MATCH(AC$1,'Tillförd energi'!$B$1:$AQ$1,0),FALSE)</f>
        <v>0</v>
      </c>
      <c r="AD341">
        <f>VLOOKUP($B341,'Tillförd energi'!$B$1:$AS$566,MATCH(AD$1,'Tillförd energi'!$B$1:$AQ$1,0),FALSE)</f>
        <v>0</v>
      </c>
      <c r="AE341">
        <f>VLOOKUP($B341,'Tillförd energi'!$B$1:$AS$566,MATCH(AE$1,'Tillförd energi'!$B$1:$AQ$1,0),FALSE)</f>
        <v>0</v>
      </c>
      <c r="AF341">
        <f>VLOOKUP($B341,'Tillförd energi'!$B$1:$AS$566,MATCH(AF$1,'Tillförd energi'!$B$1:$AQ$1,0),FALSE)</f>
        <v>20.976900000000001</v>
      </c>
      <c r="AG341">
        <f>IFERROR(VLOOKUP(B341,Miljö!$B$1:$S$476,9,FALSE)/1,0)</f>
        <v>0</v>
      </c>
      <c r="AI341">
        <f t="shared" si="40"/>
        <v>476.20442000000003</v>
      </c>
      <c r="AJ341">
        <f t="shared" si="41"/>
        <v>476.20442000000003</v>
      </c>
      <c r="AK341">
        <f>IF(ISERROR(1/VLOOKUP($B341,Leveranser!$B$1:$S$500,MATCH("såld värme (gwh)",Leveranser!$B$1:$S$1,0),FALSE)),"",VLOOKUP($B341,Leveranser!$B$1:$S$500,MATCH("såld värme (gwh)",Leveranser!$B$1:$S$1,0),FALSE))</f>
        <v>446.6</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37">
        <f t="shared" si="42"/>
        <v>0.93783253838761094</v>
      </c>
      <c r="AP341" t="str">
        <f>VLOOKUP($B341,Miljövärden!$B$1:$H$446,7,FALSE)</f>
        <v>Ja</v>
      </c>
      <c r="AQ341" t="str">
        <f>VLOOKUP($B341,Miljövärden!$B$1:$H$446,6,FALSE)</f>
        <v>Ja</v>
      </c>
      <c r="AU341">
        <f t="shared" si="43"/>
        <v>20.976900000000001</v>
      </c>
      <c r="AV341">
        <f t="shared" si="44"/>
        <v>0</v>
      </c>
      <c r="AW341">
        <f t="shared" si="45"/>
        <v>3.95852</v>
      </c>
      <c r="AX341">
        <f t="shared" si="46"/>
        <v>185.345</v>
      </c>
      <c r="AZ341">
        <f t="shared" si="47"/>
        <v>455.22752000000003</v>
      </c>
    </row>
    <row r="342" spans="1:52" customFormat="1" x14ac:dyDescent="0.25">
      <c r="A342" s="2" t="s">
        <v>526</v>
      </c>
      <c r="B342" s="2" t="s">
        <v>529</v>
      </c>
      <c r="C342">
        <f>VLOOKUP($B342,'Tillförd energi'!$B$1:$AS$566,MATCH(C$1,'Tillförd energi'!$B$1:$AQ$1,0),FALSE)</f>
        <v>0</v>
      </c>
      <c r="D342">
        <f>VLOOKUP($B342,'Tillförd energi'!$B$1:$AS$566,MATCH(D$1,'Tillförd energi'!$B$1:$AQ$1,0),FALSE)</f>
        <v>0</v>
      </c>
      <c r="E342">
        <f>VLOOKUP($B342,'Tillförd energi'!$B$1:$AS$566,MATCH(E$1,'Tillförd energi'!$B$1:$AQ$1,0),FALSE)</f>
        <v>0</v>
      </c>
      <c r="F342">
        <f>VLOOKUP($B342,'Tillförd energi'!$B$1:$AS$566,MATCH(F$1,'Tillförd energi'!$B$1:$AQ$1,0),FALSE)</f>
        <v>0</v>
      </c>
      <c r="G342">
        <f>VLOOKUP($B342,'Tillförd energi'!$B$1:$AS$566,MATCH(G$1,'Tillförd energi'!$B$1:$AQ$1,0),FALSE)</f>
        <v>0</v>
      </c>
      <c r="H342">
        <f>VLOOKUP($B342,'Tillförd energi'!$B$1:$AS$566,MATCH(H$1,'Tillförd energi'!$B$1:$AQ$1,0),FALSE)</f>
        <v>0</v>
      </c>
      <c r="I342">
        <f>VLOOKUP($B342,'Tillförd energi'!$B$1:$AS$566,MATCH(I$1,'Tillförd energi'!$B$1:$AQ$1,0),FALSE)</f>
        <v>0</v>
      </c>
      <c r="J342">
        <f>VLOOKUP($B342,'Tillförd energi'!$B$1:$AS$566,MATCH(J$1,'Tillförd energi'!$B$1:$AQ$1,0),FALSE)</f>
        <v>6.53</v>
      </c>
      <c r="K342">
        <v>0</v>
      </c>
      <c r="L342">
        <f>VLOOKUP($B342,'Tillförd energi'!$B$1:$AS$566,MATCH(L$1,'Tillförd energi'!$B$1:$AQ$1,0),FALSE)</f>
        <v>0</v>
      </c>
      <c r="M342">
        <f>VLOOKUP($B342,'Tillförd energi'!$B$1:$AS$566,MATCH(M$1,'Tillförd energi'!$B$1:$AQ$1,0),FALSE)</f>
        <v>0</v>
      </c>
      <c r="N342">
        <f>VLOOKUP($B342,'Tillförd energi'!$B$1:$AS$566,MATCH(N$1,'Tillförd energi'!$B$1:$AQ$1,0),FALSE)</f>
        <v>0</v>
      </c>
      <c r="O342">
        <f>VLOOKUP($B342,'Tillförd energi'!$B$1:$AS$566,MATCH(O$1,'Tillförd energi'!$B$1:$AQ$1,0),FALSE)</f>
        <v>0</v>
      </c>
      <c r="P342">
        <f>VLOOKUP($B342,'Tillförd energi'!$B$1:$AS$566,MATCH(P$1,'Tillförd energi'!$B$1:$AQ$1,0),FALSE)</f>
        <v>39.9</v>
      </c>
      <c r="Q342">
        <f>VLOOKUP($B342,'Tillförd energi'!$B$1:$AS$566,MATCH(Q$1,'Tillförd energi'!$B$1:$AQ$1,0),FALSE)</f>
        <v>0</v>
      </c>
      <c r="R342">
        <f>VLOOKUP($B342,'Tillförd energi'!$B$1:$AS$566,MATCH(R$1,'Tillförd energi'!$B$1:$AQ$1,0),FALSE)</f>
        <v>2.19</v>
      </c>
      <c r="S342">
        <f>VLOOKUP($B342,'Tillförd energi'!$B$1:$AS$566,MATCH(S$1,'Tillförd energi'!$B$1:$AQ$1,0),FALSE)</f>
        <v>0</v>
      </c>
      <c r="T342">
        <f>VLOOKUP($B342,'Tillförd energi'!$B$1:$AS$566,MATCH(T$1,'Tillförd energi'!$B$1:$AQ$1,0),FALSE)</f>
        <v>0</v>
      </c>
      <c r="U342">
        <f>VLOOKUP($B342,'Tillförd energi'!$B$1:$AS$566,MATCH(U$1,'Tillförd energi'!$B$1:$AQ$1,0),FALSE)</f>
        <v>0.5</v>
      </c>
      <c r="V342">
        <f>VLOOKUP($B342,'Tillförd energi'!$B$1:$AS$566,MATCH(V$1,'Tillförd energi'!$B$1:$AQ$1,0),FALSE)</f>
        <v>0</v>
      </c>
      <c r="W342">
        <f>VLOOKUP($B342,'Tillförd energi'!$B$1:$AS$566,MATCH(W$1,'Tillförd energi'!$B$1:$AQ$1,0),FALSE)</f>
        <v>4.78</v>
      </c>
      <c r="X342">
        <f>VLOOKUP($B342,'Tillförd energi'!$B$1:$AS$566,MATCH(X$1,'Tillförd energi'!$B$1:$AQ$1,0),FALSE)</f>
        <v>0</v>
      </c>
      <c r="Y342">
        <f>VLOOKUP($B342,'Tillförd energi'!$B$1:$AS$566,MATCH(Y$1,'Tillförd energi'!$B$1:$AQ$1,0),FALSE)</f>
        <v>0</v>
      </c>
      <c r="Z342">
        <f>VLOOKUP($B342,'Tillförd energi'!$B$1:$AS$566,MATCH(Z$1,'Tillförd energi'!$B$1:$AQ$1,0),FALSE)</f>
        <v>0</v>
      </c>
      <c r="AA342">
        <f>VLOOKUP($B342,'Tillförd energi'!$B$1:$AS$566,MATCH(AA$1,'Tillförd energi'!$B$1:$AQ$1,0),FALSE)</f>
        <v>0</v>
      </c>
      <c r="AB342">
        <f>VLOOKUP($B342,'Tillförd energi'!$B$1:$AS$566,MATCH(AB$1,'Tillförd energi'!$B$1:$AQ$1,0),FALSE)</f>
        <v>0</v>
      </c>
      <c r="AC342">
        <f>VLOOKUP($B342,'Tillförd energi'!$B$1:$AS$566,MATCH(AC$1,'Tillförd energi'!$B$1:$AQ$1,0),FALSE)</f>
        <v>5.1680000000000001</v>
      </c>
      <c r="AD342">
        <f>VLOOKUP($B342,'Tillförd energi'!$B$1:$AS$566,MATCH(AD$1,'Tillförd energi'!$B$1:$AQ$1,0),FALSE)</f>
        <v>0</v>
      </c>
      <c r="AE342">
        <f>VLOOKUP($B342,'Tillförd energi'!$B$1:$AS$566,MATCH(AE$1,'Tillförd energi'!$B$1:$AQ$1,0),FALSE)</f>
        <v>0</v>
      </c>
      <c r="AF342">
        <f>VLOOKUP($B342,'Tillförd energi'!$B$1:$AS$566,MATCH(AF$1,'Tillförd energi'!$B$1:$AQ$1,0),FALSE)</f>
        <v>3.2</v>
      </c>
      <c r="AG342">
        <f>IFERROR(VLOOKUP(B342,Miljö!$B$1:$S$476,9,FALSE)/1,0)</f>
        <v>0</v>
      </c>
      <c r="AI342">
        <f t="shared" si="40"/>
        <v>62.268000000000001</v>
      </c>
      <c r="AJ342">
        <f t="shared" si="41"/>
        <v>62.268000000000001</v>
      </c>
      <c r="AK342">
        <f>IF(ISERROR(1/VLOOKUP($B342,Leveranser!$B$1:$S$500,MATCH("såld värme (gwh)",Leveranser!$B$1:$S$1,0),FALSE)),"",VLOOKUP($B342,Leveranser!$B$1:$S$500,MATCH("såld värme (gwh)",Leveranser!$B$1:$S$1,0),FALSE))</f>
        <v>46.1</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37">
        <f t="shared" si="42"/>
        <v>0.74034817241600825</v>
      </c>
      <c r="AP342" t="str">
        <f>VLOOKUP($B342,Miljövärden!$B$1:$H$446,7,FALSE)</f>
        <v>Ja</v>
      </c>
      <c r="AQ342" t="str">
        <f>VLOOKUP($B342,Miljövärden!$B$1:$H$446,6,FALSE)</f>
        <v>Ja</v>
      </c>
      <c r="AU342">
        <f t="shared" si="43"/>
        <v>3.2</v>
      </c>
      <c r="AV342">
        <f t="shared" si="44"/>
        <v>0</v>
      </c>
      <c r="AW342">
        <f t="shared" si="45"/>
        <v>39.9</v>
      </c>
      <c r="AX342">
        <f t="shared" si="46"/>
        <v>2.69</v>
      </c>
      <c r="AZ342">
        <f t="shared" si="47"/>
        <v>47.37</v>
      </c>
    </row>
    <row r="343" spans="1:52" customFormat="1" x14ac:dyDescent="0.25">
      <c r="A343" s="2" t="s">
        <v>526</v>
      </c>
      <c r="B343" s="2" t="s">
        <v>530</v>
      </c>
      <c r="C343">
        <f>VLOOKUP($B343,'Tillförd energi'!$B$1:$AS$566,MATCH(C$1,'Tillförd energi'!$B$1:$AQ$1,0),FALSE)</f>
        <v>0</v>
      </c>
      <c r="D343">
        <f>VLOOKUP($B343,'Tillförd energi'!$B$1:$AS$566,MATCH(D$1,'Tillförd energi'!$B$1:$AQ$1,0),FALSE)</f>
        <v>0.53</v>
      </c>
      <c r="E343">
        <f>VLOOKUP($B343,'Tillförd energi'!$B$1:$AS$566,MATCH(E$1,'Tillförd energi'!$B$1:$AQ$1,0),FALSE)</f>
        <v>0</v>
      </c>
      <c r="F343">
        <f>VLOOKUP($B343,'Tillförd energi'!$B$1:$AS$566,MATCH(F$1,'Tillförd energi'!$B$1:$AQ$1,0),FALSE)</f>
        <v>0</v>
      </c>
      <c r="G343">
        <f>VLOOKUP($B343,'Tillförd energi'!$B$1:$AS$566,MATCH(G$1,'Tillförd energi'!$B$1:$AQ$1,0),FALSE)</f>
        <v>0</v>
      </c>
      <c r="H343">
        <f>VLOOKUP($B343,'Tillförd energi'!$B$1:$AS$566,MATCH(H$1,'Tillförd energi'!$B$1:$AQ$1,0),FALSE)</f>
        <v>0</v>
      </c>
      <c r="I343">
        <f>VLOOKUP($B343,'Tillförd energi'!$B$1:$AS$566,MATCH(I$1,'Tillförd energi'!$B$1:$AQ$1,0),FALSE)</f>
        <v>0</v>
      </c>
      <c r="J343">
        <f>VLOOKUP($B343,'Tillförd energi'!$B$1:$AS$566,MATCH(J$1,'Tillförd energi'!$B$1:$AQ$1,0),FALSE)</f>
        <v>0</v>
      </c>
      <c r="K343">
        <v>0</v>
      </c>
      <c r="L343">
        <f>VLOOKUP($B343,'Tillförd energi'!$B$1:$AS$566,MATCH(L$1,'Tillförd energi'!$B$1:$AQ$1,0),FALSE)</f>
        <v>0</v>
      </c>
      <c r="M343">
        <f>VLOOKUP($B343,'Tillförd energi'!$B$1:$AS$566,MATCH(M$1,'Tillförd energi'!$B$1:$AQ$1,0),FALSE)</f>
        <v>0</v>
      </c>
      <c r="N343">
        <f>VLOOKUP($B343,'Tillförd energi'!$B$1:$AS$566,MATCH(N$1,'Tillförd energi'!$B$1:$AQ$1,0),FALSE)</f>
        <v>0</v>
      </c>
      <c r="O343">
        <f>VLOOKUP($B343,'Tillförd energi'!$B$1:$AS$566,MATCH(O$1,'Tillförd energi'!$B$1:$AQ$1,0),FALSE)</f>
        <v>0</v>
      </c>
      <c r="P343">
        <f>VLOOKUP($B343,'Tillförd energi'!$B$1:$AS$566,MATCH(P$1,'Tillförd energi'!$B$1:$AQ$1,0),FALSE)</f>
        <v>4.7009999999999996</v>
      </c>
      <c r="Q343">
        <f>VLOOKUP($B343,'Tillförd energi'!$B$1:$AS$566,MATCH(Q$1,'Tillförd energi'!$B$1:$AQ$1,0),FALSE)</f>
        <v>0</v>
      </c>
      <c r="R343">
        <f>VLOOKUP($B343,'Tillförd energi'!$B$1:$AS$566,MATCH(R$1,'Tillförd energi'!$B$1:$AQ$1,0),FALSE)</f>
        <v>2.2879999999999998</v>
      </c>
      <c r="S343">
        <f>VLOOKUP($B343,'Tillförd energi'!$B$1:$AS$566,MATCH(S$1,'Tillförd energi'!$B$1:$AQ$1,0),FALSE)</f>
        <v>0</v>
      </c>
      <c r="T343">
        <f>VLOOKUP($B343,'Tillförd energi'!$B$1:$AS$566,MATCH(T$1,'Tillförd energi'!$B$1:$AQ$1,0),FALSE)</f>
        <v>0</v>
      </c>
      <c r="U343">
        <f>VLOOKUP($B343,'Tillförd energi'!$B$1:$AS$566,MATCH(U$1,'Tillförd energi'!$B$1:$AQ$1,0),FALSE)</f>
        <v>0</v>
      </c>
      <c r="V343">
        <f>VLOOKUP($B343,'Tillförd energi'!$B$1:$AS$566,MATCH(V$1,'Tillförd energi'!$B$1:$AQ$1,0),FALSE)</f>
        <v>0</v>
      </c>
      <c r="W343">
        <f>VLOOKUP($B343,'Tillförd energi'!$B$1:$AS$566,MATCH(W$1,'Tillförd energi'!$B$1:$AQ$1,0),FALSE)</f>
        <v>1.4870000000000001</v>
      </c>
      <c r="X343">
        <f>VLOOKUP($B343,'Tillförd energi'!$B$1:$AS$566,MATCH(X$1,'Tillförd energi'!$B$1:$AQ$1,0),FALSE)</f>
        <v>0</v>
      </c>
      <c r="Y343">
        <f>VLOOKUP($B343,'Tillförd energi'!$B$1:$AS$566,MATCH(Y$1,'Tillförd energi'!$B$1:$AQ$1,0),FALSE)</f>
        <v>56.374000000000002</v>
      </c>
      <c r="Z343">
        <f>VLOOKUP($B343,'Tillförd energi'!$B$1:$AS$566,MATCH(Z$1,'Tillförd energi'!$B$1:$AQ$1,0),FALSE)</f>
        <v>0</v>
      </c>
      <c r="AA343">
        <f>VLOOKUP($B343,'Tillförd energi'!$B$1:$AS$566,MATCH(AA$1,'Tillförd energi'!$B$1:$AQ$1,0),FALSE)</f>
        <v>0</v>
      </c>
      <c r="AB343">
        <f>VLOOKUP($B343,'Tillförd energi'!$B$1:$AS$566,MATCH(AB$1,'Tillförd energi'!$B$1:$AQ$1,0),FALSE)</f>
        <v>0</v>
      </c>
      <c r="AC343">
        <f>VLOOKUP($B343,'Tillförd energi'!$B$1:$AS$566,MATCH(AC$1,'Tillförd energi'!$B$1:$AQ$1,0),FALSE)</f>
        <v>0</v>
      </c>
      <c r="AD343">
        <f>VLOOKUP($B343,'Tillförd energi'!$B$1:$AS$566,MATCH(AD$1,'Tillförd energi'!$B$1:$AQ$1,0),FALSE)</f>
        <v>0</v>
      </c>
      <c r="AE343">
        <f>VLOOKUP($B343,'Tillförd energi'!$B$1:$AS$566,MATCH(AE$1,'Tillförd energi'!$B$1:$AQ$1,0),FALSE)</f>
        <v>0</v>
      </c>
      <c r="AF343">
        <f>VLOOKUP($B343,'Tillförd energi'!$B$1:$AS$566,MATCH(AF$1,'Tillförd energi'!$B$1:$AQ$1,0),FALSE)</f>
        <v>0.32700000000000001</v>
      </c>
      <c r="AG343">
        <f>IFERROR(VLOOKUP(B343,Miljö!$B$1:$S$476,9,FALSE)/1,0)</f>
        <v>0</v>
      </c>
      <c r="AI343">
        <f t="shared" si="40"/>
        <v>65.706999999999994</v>
      </c>
      <c r="AJ343">
        <f t="shared" si="41"/>
        <v>65.706999999999994</v>
      </c>
      <c r="AK343">
        <f>IF(ISERROR(1/VLOOKUP($B343,Leveranser!$B$1:$S$500,MATCH("såld värme (gwh)",Leveranser!$B$1:$S$1,0),FALSE)),"",VLOOKUP($B343,Leveranser!$B$1:$S$500,MATCH("såld värme (gwh)",Leveranser!$B$1:$S$1,0),FALSE))</f>
        <v>52.3</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37">
        <f t="shared" si="42"/>
        <v>0.79595781271401833</v>
      </c>
      <c r="AP343" t="str">
        <f>VLOOKUP($B343,Miljövärden!$B$1:$H$446,7,FALSE)</f>
        <v>Ja</v>
      </c>
      <c r="AQ343" t="str">
        <f>VLOOKUP($B343,Miljövärden!$B$1:$H$446,6,FALSE)</f>
        <v>Ja</v>
      </c>
      <c r="AU343">
        <f t="shared" si="43"/>
        <v>0.32700000000000001</v>
      </c>
      <c r="AV343">
        <f t="shared" si="44"/>
        <v>0</v>
      </c>
      <c r="AW343">
        <f t="shared" si="45"/>
        <v>4.7009999999999996</v>
      </c>
      <c r="AX343">
        <f t="shared" si="46"/>
        <v>2.2879999999999998</v>
      </c>
      <c r="AZ343">
        <f t="shared" si="47"/>
        <v>8.4759999999999991</v>
      </c>
    </row>
    <row r="344" spans="1:52" customFormat="1" x14ac:dyDescent="0.25">
      <c r="A344" s="2" t="s">
        <v>526</v>
      </c>
      <c r="B344" s="2" t="s">
        <v>531</v>
      </c>
      <c r="C344">
        <f>VLOOKUP($B344,'Tillförd energi'!$B$1:$AS$566,MATCH(C$1,'Tillförd energi'!$B$1:$AQ$1,0),FALSE)</f>
        <v>0</v>
      </c>
      <c r="D344">
        <f>VLOOKUP($B344,'Tillförd energi'!$B$1:$AS$566,MATCH(D$1,'Tillförd energi'!$B$1:$AQ$1,0),FALSE)</f>
        <v>0.9</v>
      </c>
      <c r="E344">
        <f>VLOOKUP($B344,'Tillförd energi'!$B$1:$AS$566,MATCH(E$1,'Tillförd energi'!$B$1:$AQ$1,0),FALSE)</f>
        <v>0</v>
      </c>
      <c r="F344">
        <f>VLOOKUP($B344,'Tillförd energi'!$B$1:$AS$566,MATCH(F$1,'Tillförd energi'!$B$1:$AQ$1,0),FALSE)</f>
        <v>0</v>
      </c>
      <c r="G344">
        <f>VLOOKUP($B344,'Tillförd energi'!$B$1:$AS$566,MATCH(G$1,'Tillförd energi'!$B$1:$AQ$1,0),FALSE)</f>
        <v>0</v>
      </c>
      <c r="H344">
        <f>VLOOKUP($B344,'Tillförd energi'!$B$1:$AS$566,MATCH(H$1,'Tillförd energi'!$B$1:$AQ$1,0),FALSE)</f>
        <v>0</v>
      </c>
      <c r="I344">
        <f>VLOOKUP($B344,'Tillförd energi'!$B$1:$AS$566,MATCH(I$1,'Tillförd energi'!$B$1:$AQ$1,0),FALSE)</f>
        <v>0</v>
      </c>
      <c r="J344">
        <f>VLOOKUP($B344,'Tillförd energi'!$B$1:$AS$566,MATCH(J$1,'Tillförd energi'!$B$1:$AQ$1,0),FALSE)</f>
        <v>0</v>
      </c>
      <c r="K344">
        <v>0</v>
      </c>
      <c r="L344">
        <f>VLOOKUP($B344,'Tillförd energi'!$B$1:$AS$566,MATCH(L$1,'Tillförd energi'!$B$1:$AQ$1,0),FALSE)</f>
        <v>0</v>
      </c>
      <c r="M344">
        <f>VLOOKUP($B344,'Tillförd energi'!$B$1:$AS$566,MATCH(M$1,'Tillförd energi'!$B$1:$AQ$1,0),FALSE)</f>
        <v>11.1</v>
      </c>
      <c r="N344">
        <f>VLOOKUP($B344,'Tillförd energi'!$B$1:$AS$566,MATCH(N$1,'Tillförd energi'!$B$1:$AQ$1,0),FALSE)</f>
        <v>44.1</v>
      </c>
      <c r="O344">
        <f>VLOOKUP($B344,'Tillförd energi'!$B$1:$AS$566,MATCH(O$1,'Tillförd energi'!$B$1:$AQ$1,0),FALSE)</f>
        <v>0</v>
      </c>
      <c r="P344">
        <f>VLOOKUP($B344,'Tillförd energi'!$B$1:$AS$566,MATCH(P$1,'Tillförd energi'!$B$1:$AQ$1,0),FALSE)</f>
        <v>11.3</v>
      </c>
      <c r="Q344">
        <f>VLOOKUP($B344,'Tillförd energi'!$B$1:$AS$566,MATCH(Q$1,'Tillförd energi'!$B$1:$AQ$1,0),FALSE)</f>
        <v>0</v>
      </c>
      <c r="R344">
        <f>VLOOKUP($B344,'Tillförd energi'!$B$1:$AS$566,MATCH(R$1,'Tillförd energi'!$B$1:$AQ$1,0),FALSE)</f>
        <v>0</v>
      </c>
      <c r="S344">
        <f>VLOOKUP($B344,'Tillförd energi'!$B$1:$AS$566,MATCH(S$1,'Tillförd energi'!$B$1:$AQ$1,0),FALSE)</f>
        <v>0</v>
      </c>
      <c r="T344">
        <f>VLOOKUP($B344,'Tillförd energi'!$B$1:$AS$566,MATCH(T$1,'Tillförd energi'!$B$1:$AQ$1,0),FALSE)</f>
        <v>0</v>
      </c>
      <c r="U344">
        <f>VLOOKUP($B344,'Tillförd energi'!$B$1:$AS$566,MATCH(U$1,'Tillförd energi'!$B$1:$AQ$1,0),FALSE)</f>
        <v>0</v>
      </c>
      <c r="V344">
        <f>VLOOKUP($B344,'Tillförd energi'!$B$1:$AS$566,MATCH(V$1,'Tillförd energi'!$B$1:$AQ$1,0),FALSE)</f>
        <v>0</v>
      </c>
      <c r="W344">
        <f>VLOOKUP($B344,'Tillförd energi'!$B$1:$AS$566,MATCH(W$1,'Tillförd energi'!$B$1:$AQ$1,0),FALSE)</f>
        <v>0</v>
      </c>
      <c r="X344">
        <f>VLOOKUP($B344,'Tillförd energi'!$B$1:$AS$566,MATCH(X$1,'Tillförd energi'!$B$1:$AQ$1,0),FALSE)</f>
        <v>0</v>
      </c>
      <c r="Y344">
        <f>VLOOKUP($B344,'Tillförd energi'!$B$1:$AS$566,MATCH(Y$1,'Tillförd energi'!$B$1:$AQ$1,0),FALSE)</f>
        <v>0</v>
      </c>
      <c r="Z344">
        <f>VLOOKUP($B344,'Tillförd energi'!$B$1:$AS$566,MATCH(Z$1,'Tillförd energi'!$B$1:$AQ$1,0),FALSE)</f>
        <v>0</v>
      </c>
      <c r="AA344">
        <f>VLOOKUP($B344,'Tillförd energi'!$B$1:$AS$566,MATCH(AA$1,'Tillförd energi'!$B$1:$AQ$1,0),FALSE)</f>
        <v>0</v>
      </c>
      <c r="AB344">
        <f>VLOOKUP($B344,'Tillförd energi'!$B$1:$AS$566,MATCH(AB$1,'Tillförd energi'!$B$1:$AQ$1,0),FALSE)</f>
        <v>0</v>
      </c>
      <c r="AC344">
        <f>VLOOKUP($B344,'Tillförd energi'!$B$1:$AS$566,MATCH(AC$1,'Tillförd energi'!$B$1:$AQ$1,0),FALSE)</f>
        <v>0</v>
      </c>
      <c r="AD344">
        <f>VLOOKUP($B344,'Tillförd energi'!$B$1:$AS$566,MATCH(AD$1,'Tillförd energi'!$B$1:$AQ$1,0),FALSE)</f>
        <v>0</v>
      </c>
      <c r="AE344">
        <f>VLOOKUP($B344,'Tillförd energi'!$B$1:$AS$566,MATCH(AE$1,'Tillförd energi'!$B$1:$AQ$1,0),FALSE)</f>
        <v>0</v>
      </c>
      <c r="AF344">
        <f>VLOOKUP($B344,'Tillförd energi'!$B$1:$AS$566,MATCH(AF$1,'Tillförd energi'!$B$1:$AQ$1,0),FALSE)</f>
        <v>1.9</v>
      </c>
      <c r="AG344">
        <f>IFERROR(VLOOKUP(B344,Miljö!$B$1:$S$476,9,FALSE)/1,0)</f>
        <v>0</v>
      </c>
      <c r="AI344">
        <f t="shared" si="40"/>
        <v>69.300000000000011</v>
      </c>
      <c r="AJ344">
        <f t="shared" si="41"/>
        <v>69.300000000000011</v>
      </c>
      <c r="AK344">
        <f>IF(ISERROR(1/VLOOKUP($B344,Leveranser!$B$1:$S$500,MATCH("såld värme (gwh)",Leveranser!$B$1:$S$1,0),FALSE)),"",VLOOKUP($B344,Leveranser!$B$1:$S$500,MATCH("såld värme (gwh)",Leveranser!$B$1:$S$1,0),FALSE))</f>
        <v>45.4</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37">
        <f t="shared" si="42"/>
        <v>0.655122655122655</v>
      </c>
      <c r="AP344" t="str">
        <f>VLOOKUP($B344,Miljövärden!$B$1:$H$446,7,FALSE)</f>
        <v>Ja</v>
      </c>
      <c r="AQ344" t="str">
        <f>VLOOKUP($B344,Miljövärden!$B$1:$H$446,6,FALSE)</f>
        <v>Ja</v>
      </c>
      <c r="AU344">
        <f t="shared" si="43"/>
        <v>1.9</v>
      </c>
      <c r="AV344">
        <f t="shared" si="44"/>
        <v>0</v>
      </c>
      <c r="AW344">
        <f t="shared" si="45"/>
        <v>66.5</v>
      </c>
      <c r="AX344">
        <f t="shared" si="46"/>
        <v>0</v>
      </c>
      <c r="AZ344">
        <f t="shared" si="47"/>
        <v>66.5</v>
      </c>
    </row>
    <row r="345" spans="1:52" customFormat="1" x14ac:dyDescent="0.25">
      <c r="A345" s="2" t="s">
        <v>526</v>
      </c>
      <c r="B345" s="2" t="s">
        <v>532</v>
      </c>
      <c r="C345">
        <f>VLOOKUP($B345,'Tillförd energi'!$B$1:$AS$566,MATCH(C$1,'Tillförd energi'!$B$1:$AQ$1,0),FALSE)</f>
        <v>0</v>
      </c>
      <c r="D345">
        <f>VLOOKUP($B345,'Tillförd energi'!$B$1:$AS$566,MATCH(D$1,'Tillförd energi'!$B$1:$AQ$1,0),FALSE)</f>
        <v>2.3199999999999998</v>
      </c>
      <c r="E345">
        <f>VLOOKUP($B345,'Tillförd energi'!$B$1:$AS$566,MATCH(E$1,'Tillförd energi'!$B$1:$AQ$1,0),FALSE)</f>
        <v>0</v>
      </c>
      <c r="F345">
        <f>VLOOKUP($B345,'Tillförd energi'!$B$1:$AS$566,MATCH(F$1,'Tillförd energi'!$B$1:$AQ$1,0),FALSE)</f>
        <v>2.698</v>
      </c>
      <c r="G345">
        <f>VLOOKUP($B345,'Tillförd energi'!$B$1:$AS$566,MATCH(G$1,'Tillförd energi'!$B$1:$AQ$1,0),FALSE)</f>
        <v>0</v>
      </c>
      <c r="H345">
        <f>VLOOKUP($B345,'Tillförd energi'!$B$1:$AS$566,MATCH(H$1,'Tillförd energi'!$B$1:$AQ$1,0),FALSE)</f>
        <v>0</v>
      </c>
      <c r="I345">
        <f>VLOOKUP($B345,'Tillförd energi'!$B$1:$AS$566,MATCH(I$1,'Tillförd energi'!$B$1:$AQ$1,0),FALSE)</f>
        <v>0</v>
      </c>
      <c r="J345">
        <f>VLOOKUP($B345,'Tillförd energi'!$B$1:$AS$566,MATCH(J$1,'Tillförd energi'!$B$1:$AQ$1,0),FALSE)</f>
        <v>0</v>
      </c>
      <c r="K345">
        <v>0</v>
      </c>
      <c r="L345">
        <f>VLOOKUP($B345,'Tillförd energi'!$B$1:$AS$566,MATCH(L$1,'Tillförd energi'!$B$1:$AQ$1,0),FALSE)</f>
        <v>0</v>
      </c>
      <c r="M345">
        <f>VLOOKUP($B345,'Tillförd energi'!$B$1:$AS$566,MATCH(M$1,'Tillförd energi'!$B$1:$AQ$1,0),FALSE)</f>
        <v>42.171999999999997</v>
      </c>
      <c r="N345">
        <f>VLOOKUP($B345,'Tillförd energi'!$B$1:$AS$566,MATCH(N$1,'Tillförd energi'!$B$1:$AQ$1,0),FALSE)</f>
        <v>63.020699999999998</v>
      </c>
      <c r="O345">
        <f>VLOOKUP($B345,'Tillförd energi'!$B$1:$AS$566,MATCH(O$1,'Tillförd energi'!$B$1:$AQ$1,0),FALSE)</f>
        <v>19.914400000000001</v>
      </c>
      <c r="P345">
        <f>VLOOKUP($B345,'Tillförd energi'!$B$1:$AS$566,MATCH(P$1,'Tillförd energi'!$B$1:$AQ$1,0),FALSE)</f>
        <v>13.514699999999999</v>
      </c>
      <c r="Q345">
        <f>VLOOKUP($B345,'Tillförd energi'!$B$1:$AS$566,MATCH(Q$1,'Tillförd energi'!$B$1:$AQ$1,0),FALSE)</f>
        <v>0</v>
      </c>
      <c r="R345">
        <f>VLOOKUP($B345,'Tillförd energi'!$B$1:$AS$566,MATCH(R$1,'Tillförd energi'!$B$1:$AQ$1,0),FALSE)</f>
        <v>0</v>
      </c>
      <c r="S345">
        <f>VLOOKUP($B345,'Tillförd energi'!$B$1:$AS$566,MATCH(S$1,'Tillförd energi'!$B$1:$AQ$1,0),FALSE)</f>
        <v>0</v>
      </c>
      <c r="T345">
        <f>VLOOKUP($B345,'Tillförd energi'!$B$1:$AS$566,MATCH(T$1,'Tillförd energi'!$B$1:$AQ$1,0),FALSE)</f>
        <v>0</v>
      </c>
      <c r="U345">
        <f>VLOOKUP($B345,'Tillförd energi'!$B$1:$AS$566,MATCH(U$1,'Tillförd energi'!$B$1:$AQ$1,0),FALSE)</f>
        <v>0</v>
      </c>
      <c r="V345">
        <f>VLOOKUP($B345,'Tillförd energi'!$B$1:$AS$566,MATCH(V$1,'Tillförd energi'!$B$1:$AQ$1,0),FALSE)</f>
        <v>0</v>
      </c>
      <c r="W345">
        <f>VLOOKUP($B345,'Tillförd energi'!$B$1:$AS$566,MATCH(W$1,'Tillförd energi'!$B$1:$AQ$1,0),FALSE)</f>
        <v>0</v>
      </c>
      <c r="X345">
        <f>VLOOKUP($B345,'Tillförd energi'!$B$1:$AS$566,MATCH(X$1,'Tillförd energi'!$B$1:$AQ$1,0),FALSE)</f>
        <v>0</v>
      </c>
      <c r="Y345">
        <f>VLOOKUP($B345,'Tillförd energi'!$B$1:$AS$566,MATCH(Y$1,'Tillförd energi'!$B$1:$AQ$1,0),FALSE)</f>
        <v>0</v>
      </c>
      <c r="Z345">
        <f>VLOOKUP($B345,'Tillförd energi'!$B$1:$AS$566,MATCH(Z$1,'Tillförd energi'!$B$1:$AQ$1,0),FALSE)</f>
        <v>0</v>
      </c>
      <c r="AA345">
        <f>VLOOKUP($B345,'Tillförd energi'!$B$1:$AS$566,MATCH(AA$1,'Tillförd energi'!$B$1:$AQ$1,0),FALSE)</f>
        <v>0</v>
      </c>
      <c r="AB345">
        <f>VLOOKUP($B345,'Tillförd energi'!$B$1:$AS$566,MATCH(AB$1,'Tillförd energi'!$B$1:$AQ$1,0),FALSE)</f>
        <v>0</v>
      </c>
      <c r="AC345">
        <f>VLOOKUP($B345,'Tillförd energi'!$B$1:$AS$566,MATCH(AC$1,'Tillförd energi'!$B$1:$AQ$1,0),FALSE)</f>
        <v>37.185000000000002</v>
      </c>
      <c r="AD345">
        <f>VLOOKUP($B345,'Tillförd energi'!$B$1:$AS$566,MATCH(AD$1,'Tillförd energi'!$B$1:$AQ$1,0),FALSE)</f>
        <v>0</v>
      </c>
      <c r="AE345">
        <f>VLOOKUP($B345,'Tillförd energi'!$B$1:$AS$566,MATCH(AE$1,'Tillförd energi'!$B$1:$AQ$1,0),FALSE)</f>
        <v>0</v>
      </c>
      <c r="AF345">
        <f>VLOOKUP($B345,'Tillförd energi'!$B$1:$AS$566,MATCH(AF$1,'Tillförd energi'!$B$1:$AQ$1,0),FALSE)</f>
        <v>9.1151400000000002</v>
      </c>
      <c r="AG345">
        <f>IFERROR(VLOOKUP(B345,Miljö!$B$1:$S$476,9,FALSE)/1,0)</f>
        <v>0</v>
      </c>
      <c r="AI345">
        <f t="shared" si="40"/>
        <v>189.93994000000001</v>
      </c>
      <c r="AJ345">
        <f t="shared" si="41"/>
        <v>189.93994000000001</v>
      </c>
      <c r="AK345">
        <f>IF(ISERROR(1/VLOOKUP($B345,Leveranser!$B$1:$S$500,MATCH("såld värme (gwh)",Leveranser!$B$1:$S$1,0),FALSE)),"",VLOOKUP($B345,Leveranser!$B$1:$S$500,MATCH("såld värme (gwh)",Leveranser!$B$1:$S$1,0),FALSE))</f>
        <v>148.30000000000001</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37">
        <f t="shared" si="42"/>
        <v>0.78077312228275952</v>
      </c>
      <c r="AP345" t="str">
        <f>VLOOKUP($B345,Miljövärden!$B$1:$H$446,7,FALSE)</f>
        <v>Ja</v>
      </c>
      <c r="AQ345" t="str">
        <f>VLOOKUP($B345,Miljövärden!$B$1:$H$446,6,FALSE)</f>
        <v>Ja</v>
      </c>
      <c r="AU345">
        <f t="shared" si="43"/>
        <v>9.1151400000000002</v>
      </c>
      <c r="AV345">
        <f t="shared" si="44"/>
        <v>0</v>
      </c>
      <c r="AW345">
        <f t="shared" si="45"/>
        <v>138.62180000000001</v>
      </c>
      <c r="AX345">
        <f t="shared" si="46"/>
        <v>0</v>
      </c>
      <c r="AZ345">
        <f t="shared" si="47"/>
        <v>138.62180000000001</v>
      </c>
    </row>
    <row r="346" spans="1:52" customFormat="1" x14ac:dyDescent="0.25">
      <c r="A346" s="2" t="s">
        <v>526</v>
      </c>
      <c r="B346" s="2" t="s">
        <v>533</v>
      </c>
      <c r="C346">
        <f>VLOOKUP($B346,'Tillförd energi'!$B$1:$AS$566,MATCH(C$1,'Tillförd energi'!$B$1:$AQ$1,0),FALSE)</f>
        <v>0</v>
      </c>
      <c r="D346">
        <f>VLOOKUP($B346,'Tillförd energi'!$B$1:$AS$566,MATCH(D$1,'Tillförd energi'!$B$1:$AQ$1,0),FALSE)</f>
        <v>1.4E-2</v>
      </c>
      <c r="E346">
        <f>VLOOKUP($B346,'Tillförd energi'!$B$1:$AS$566,MATCH(E$1,'Tillförd energi'!$B$1:$AQ$1,0),FALSE)</f>
        <v>7.6383000000000001</v>
      </c>
      <c r="F346">
        <f>VLOOKUP($B346,'Tillförd energi'!$B$1:$AS$566,MATCH(F$1,'Tillförd energi'!$B$1:$AQ$1,0),FALSE)</f>
        <v>0</v>
      </c>
      <c r="G346">
        <f>VLOOKUP($B346,'Tillförd energi'!$B$1:$AS$566,MATCH(G$1,'Tillförd energi'!$B$1:$AQ$1,0),FALSE)</f>
        <v>0</v>
      </c>
      <c r="H346">
        <f>VLOOKUP($B346,'Tillförd energi'!$B$1:$AS$566,MATCH(H$1,'Tillförd energi'!$B$1:$AQ$1,0),FALSE)</f>
        <v>0</v>
      </c>
      <c r="I346">
        <f>VLOOKUP($B346,'Tillförd energi'!$B$1:$AS$566,MATCH(I$1,'Tillförd energi'!$B$1:$AQ$1,0),FALSE)</f>
        <v>1.038</v>
      </c>
      <c r="J346">
        <f>VLOOKUP($B346,'Tillförd energi'!$B$1:$AS$566,MATCH(J$1,'Tillförd energi'!$B$1:$AQ$1,0),FALSE)</f>
        <v>1.16177</v>
      </c>
      <c r="K346">
        <v>0</v>
      </c>
      <c r="L346">
        <f>VLOOKUP($B346,'Tillförd energi'!$B$1:$AS$566,MATCH(L$1,'Tillförd energi'!$B$1:$AQ$1,0),FALSE)</f>
        <v>182.78899999999999</v>
      </c>
      <c r="M346">
        <f>VLOOKUP($B346,'Tillförd energi'!$B$1:$AS$566,MATCH(M$1,'Tillförd energi'!$B$1:$AQ$1,0),FALSE)</f>
        <v>0</v>
      </c>
      <c r="N346">
        <f>VLOOKUP($B346,'Tillförd energi'!$B$1:$AS$566,MATCH(N$1,'Tillförd energi'!$B$1:$AQ$1,0),FALSE)</f>
        <v>74.486999999999995</v>
      </c>
      <c r="O346">
        <f>VLOOKUP($B346,'Tillförd energi'!$B$1:$AS$566,MATCH(O$1,'Tillförd energi'!$B$1:$AQ$1,0),FALSE)</f>
        <v>0</v>
      </c>
      <c r="P346">
        <f>VLOOKUP($B346,'Tillförd energi'!$B$1:$AS$566,MATCH(P$1,'Tillförd energi'!$B$1:$AQ$1,0),FALSE)</f>
        <v>0</v>
      </c>
      <c r="Q346">
        <f>VLOOKUP($B346,'Tillförd energi'!$B$1:$AS$566,MATCH(Q$1,'Tillförd energi'!$B$1:$AQ$1,0),FALSE)</f>
        <v>0</v>
      </c>
      <c r="R346">
        <f>VLOOKUP($B346,'Tillförd energi'!$B$1:$AS$566,MATCH(R$1,'Tillförd energi'!$B$1:$AQ$1,0),FALSE)</f>
        <v>0</v>
      </c>
      <c r="S346">
        <f>VLOOKUP($B346,'Tillförd energi'!$B$1:$AS$566,MATCH(S$1,'Tillförd energi'!$B$1:$AQ$1,0),FALSE)</f>
        <v>0</v>
      </c>
      <c r="T346">
        <f>VLOOKUP($B346,'Tillförd energi'!$B$1:$AS$566,MATCH(T$1,'Tillförd energi'!$B$1:$AQ$1,0),FALSE)</f>
        <v>0</v>
      </c>
      <c r="U346">
        <f>VLOOKUP($B346,'Tillförd energi'!$B$1:$AS$566,MATCH(U$1,'Tillförd energi'!$B$1:$AQ$1,0),FALSE)</f>
        <v>0</v>
      </c>
      <c r="V346">
        <f>VLOOKUP($B346,'Tillförd energi'!$B$1:$AS$566,MATCH(V$1,'Tillförd energi'!$B$1:$AQ$1,0),FALSE)</f>
        <v>0</v>
      </c>
      <c r="W346">
        <f>VLOOKUP($B346,'Tillförd energi'!$B$1:$AS$566,MATCH(W$1,'Tillförd energi'!$B$1:$AQ$1,0),FALSE)</f>
        <v>0</v>
      </c>
      <c r="X346">
        <f>VLOOKUP($B346,'Tillförd energi'!$B$1:$AS$566,MATCH(X$1,'Tillförd energi'!$B$1:$AQ$1,0),FALSE)</f>
        <v>0</v>
      </c>
      <c r="Y346">
        <f>VLOOKUP($B346,'Tillförd energi'!$B$1:$AS$566,MATCH(Y$1,'Tillförd energi'!$B$1:$AQ$1,0),FALSE)</f>
        <v>0</v>
      </c>
      <c r="Z346">
        <f>VLOOKUP($B346,'Tillförd energi'!$B$1:$AS$566,MATCH(Z$1,'Tillförd energi'!$B$1:$AQ$1,0),FALSE)</f>
        <v>0</v>
      </c>
      <c r="AA346">
        <f>VLOOKUP($B346,'Tillförd energi'!$B$1:$AS$566,MATCH(AA$1,'Tillförd energi'!$B$1:$AQ$1,0),FALSE)</f>
        <v>0</v>
      </c>
      <c r="AB346">
        <f>VLOOKUP($B346,'Tillförd energi'!$B$1:$AS$566,MATCH(AB$1,'Tillförd energi'!$B$1:$AQ$1,0),FALSE)</f>
        <v>0</v>
      </c>
      <c r="AC346">
        <f>VLOOKUP($B346,'Tillförd energi'!$B$1:$AS$566,MATCH(AC$1,'Tillförd energi'!$B$1:$AQ$1,0),FALSE)</f>
        <v>46.344999999999999</v>
      </c>
      <c r="AD346">
        <f>VLOOKUP($B346,'Tillförd energi'!$B$1:$AS$566,MATCH(AD$1,'Tillförd energi'!$B$1:$AQ$1,0),FALSE)</f>
        <v>0</v>
      </c>
      <c r="AE346">
        <f>VLOOKUP($B346,'Tillförd energi'!$B$1:$AS$566,MATCH(AE$1,'Tillförd energi'!$B$1:$AQ$1,0),FALSE)</f>
        <v>0</v>
      </c>
      <c r="AF346">
        <f>VLOOKUP($B346,'Tillförd energi'!$B$1:$AS$566,MATCH(AF$1,'Tillförd energi'!$B$1:$AQ$1,0),FALSE)</f>
        <v>12.378399999999999</v>
      </c>
      <c r="AG346">
        <f>IFERROR(VLOOKUP(B346,Miljö!$B$1:$S$476,9,FALSE)/1,0)</f>
        <v>0</v>
      </c>
      <c r="AI346">
        <f t="shared" si="40"/>
        <v>325.85147000000001</v>
      </c>
      <c r="AJ346">
        <f t="shared" si="41"/>
        <v>325.85147000000001</v>
      </c>
      <c r="AK346">
        <f>IF(ISERROR(1/VLOOKUP($B346,Leveranser!$B$1:$S$500,MATCH("såld värme (gwh)",Leveranser!$B$1:$S$1,0),FALSE)),"",VLOOKUP($B346,Leveranser!$B$1:$S$500,MATCH("såld värme (gwh)",Leveranser!$B$1:$S$1,0),FALSE))</f>
        <v>256.2</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37">
        <f t="shared" si="42"/>
        <v>0.7862477956597832</v>
      </c>
      <c r="AP346" t="str">
        <f>VLOOKUP($B346,Miljövärden!$B$1:$H$446,7,FALSE)</f>
        <v>Ja</v>
      </c>
      <c r="AQ346" t="str">
        <f>VLOOKUP($B346,Miljövärden!$B$1:$H$446,6,FALSE)</f>
        <v>Nej</v>
      </c>
      <c r="AU346">
        <f t="shared" si="43"/>
        <v>12.378399999999999</v>
      </c>
      <c r="AV346">
        <f t="shared" si="44"/>
        <v>0</v>
      </c>
      <c r="AW346">
        <f t="shared" si="45"/>
        <v>74.486999999999995</v>
      </c>
      <c r="AX346">
        <f t="shared" si="46"/>
        <v>0</v>
      </c>
      <c r="AZ346">
        <f t="shared" si="47"/>
        <v>257.27599999999995</v>
      </c>
    </row>
    <row r="347" spans="1:52" customFormat="1" x14ac:dyDescent="0.25">
      <c r="A347" s="2" t="s">
        <v>526</v>
      </c>
      <c r="B347" s="2" t="s">
        <v>534</v>
      </c>
      <c r="C347">
        <f>VLOOKUP($B347,'Tillförd energi'!$B$1:$AS$566,MATCH(C$1,'Tillförd energi'!$B$1:$AQ$1,0),FALSE)</f>
        <v>0</v>
      </c>
      <c r="D347">
        <f>VLOOKUP($B347,'Tillförd energi'!$B$1:$AS$566,MATCH(D$1,'Tillförd energi'!$B$1:$AQ$1,0),FALSE)</f>
        <v>0.192</v>
      </c>
      <c r="E347">
        <f>VLOOKUP($B347,'Tillförd energi'!$B$1:$AS$566,MATCH(E$1,'Tillförd energi'!$B$1:$AQ$1,0),FALSE)</f>
        <v>0</v>
      </c>
      <c r="F347">
        <f>VLOOKUP($B347,'Tillförd energi'!$B$1:$AS$566,MATCH(F$1,'Tillförd energi'!$B$1:$AQ$1,0),FALSE)</f>
        <v>0</v>
      </c>
      <c r="G347">
        <f>VLOOKUP($B347,'Tillförd energi'!$B$1:$AS$566,MATCH(G$1,'Tillförd energi'!$B$1:$AQ$1,0),FALSE)</f>
        <v>0</v>
      </c>
      <c r="H347">
        <f>VLOOKUP($B347,'Tillförd energi'!$B$1:$AS$566,MATCH(H$1,'Tillförd energi'!$B$1:$AQ$1,0),FALSE)</f>
        <v>0</v>
      </c>
      <c r="I347">
        <f>VLOOKUP($B347,'Tillförd energi'!$B$1:$AS$566,MATCH(I$1,'Tillförd energi'!$B$1:$AQ$1,0),FALSE)</f>
        <v>0</v>
      </c>
      <c r="J347">
        <f>VLOOKUP($B347,'Tillförd energi'!$B$1:$AS$566,MATCH(J$1,'Tillförd energi'!$B$1:$AQ$1,0),FALSE)</f>
        <v>0</v>
      </c>
      <c r="K347">
        <v>0</v>
      </c>
      <c r="L347">
        <f>VLOOKUP($B347,'Tillförd energi'!$B$1:$AS$566,MATCH(L$1,'Tillförd energi'!$B$1:$AQ$1,0),FALSE)</f>
        <v>0</v>
      </c>
      <c r="M347">
        <f>VLOOKUP($B347,'Tillförd energi'!$B$1:$AS$566,MATCH(M$1,'Tillförd energi'!$B$1:$AQ$1,0),FALSE)</f>
        <v>0</v>
      </c>
      <c r="N347">
        <f>VLOOKUP($B347,'Tillförd energi'!$B$1:$AS$566,MATCH(N$1,'Tillförd energi'!$B$1:$AQ$1,0),FALSE)</f>
        <v>0</v>
      </c>
      <c r="O347">
        <f>VLOOKUP($B347,'Tillförd energi'!$B$1:$AS$566,MATCH(O$1,'Tillförd energi'!$B$1:$AQ$1,0),FALSE)</f>
        <v>0</v>
      </c>
      <c r="P347">
        <f>VLOOKUP($B347,'Tillförd energi'!$B$1:$AS$566,MATCH(P$1,'Tillförd energi'!$B$1:$AQ$1,0),FALSE)</f>
        <v>0</v>
      </c>
      <c r="Q347">
        <f>VLOOKUP($B347,'Tillförd energi'!$B$1:$AS$566,MATCH(Q$1,'Tillförd energi'!$B$1:$AQ$1,0),FALSE)</f>
        <v>0</v>
      </c>
      <c r="R347">
        <f>VLOOKUP($B347,'Tillförd energi'!$B$1:$AS$566,MATCH(R$1,'Tillförd energi'!$B$1:$AQ$1,0),FALSE)</f>
        <v>0</v>
      </c>
      <c r="S347">
        <f>VLOOKUP($B347,'Tillförd energi'!$B$1:$AS$566,MATCH(S$1,'Tillförd energi'!$B$1:$AQ$1,0),FALSE)</f>
        <v>0</v>
      </c>
      <c r="T347">
        <f>VLOOKUP($B347,'Tillförd energi'!$B$1:$AS$566,MATCH(T$1,'Tillförd energi'!$B$1:$AQ$1,0),FALSE)</f>
        <v>0</v>
      </c>
      <c r="U347">
        <f>VLOOKUP($B347,'Tillförd energi'!$B$1:$AS$566,MATCH(U$1,'Tillförd energi'!$B$1:$AQ$1,0),FALSE)</f>
        <v>0</v>
      </c>
      <c r="V347">
        <f>VLOOKUP($B347,'Tillförd energi'!$B$1:$AS$566,MATCH(V$1,'Tillförd energi'!$B$1:$AQ$1,0),FALSE)</f>
        <v>0</v>
      </c>
      <c r="W347">
        <f>VLOOKUP($B347,'Tillförd energi'!$B$1:$AS$566,MATCH(W$1,'Tillförd energi'!$B$1:$AQ$1,0),FALSE)</f>
        <v>30.280999999999999</v>
      </c>
      <c r="X347">
        <f>VLOOKUP($B347,'Tillförd energi'!$B$1:$AS$566,MATCH(X$1,'Tillförd energi'!$B$1:$AQ$1,0),FALSE)</f>
        <v>0</v>
      </c>
      <c r="Y347">
        <f>VLOOKUP($B347,'Tillförd energi'!$B$1:$AS$566,MATCH(Y$1,'Tillförd energi'!$B$1:$AQ$1,0),FALSE)</f>
        <v>0</v>
      </c>
      <c r="Z347">
        <f>VLOOKUP($B347,'Tillförd energi'!$B$1:$AS$566,MATCH(Z$1,'Tillförd energi'!$B$1:$AQ$1,0),FALSE)</f>
        <v>0</v>
      </c>
      <c r="AA347">
        <f>VLOOKUP($B347,'Tillförd energi'!$B$1:$AS$566,MATCH(AA$1,'Tillförd energi'!$B$1:$AQ$1,0),FALSE)</f>
        <v>0</v>
      </c>
      <c r="AB347">
        <f>VLOOKUP($B347,'Tillförd energi'!$B$1:$AS$566,MATCH(AB$1,'Tillförd energi'!$B$1:$AQ$1,0),FALSE)</f>
        <v>0</v>
      </c>
      <c r="AC347">
        <f>VLOOKUP($B347,'Tillförd energi'!$B$1:$AS$566,MATCH(AC$1,'Tillförd energi'!$B$1:$AQ$1,0),FALSE)</f>
        <v>0</v>
      </c>
      <c r="AD347">
        <f>VLOOKUP($B347,'Tillförd energi'!$B$1:$AS$566,MATCH(AD$1,'Tillförd energi'!$B$1:$AQ$1,0),FALSE)</f>
        <v>0</v>
      </c>
      <c r="AE347">
        <f>VLOOKUP($B347,'Tillförd energi'!$B$1:$AS$566,MATCH(AE$1,'Tillförd energi'!$B$1:$AQ$1,0),FALSE)</f>
        <v>0</v>
      </c>
      <c r="AF347">
        <f>VLOOKUP($B347,'Tillförd energi'!$B$1:$AS$566,MATCH(AF$1,'Tillförd energi'!$B$1:$AQ$1,0),FALSE)</f>
        <v>0.44479999999999997</v>
      </c>
      <c r="AG347">
        <f>IFERROR(VLOOKUP(B347,Miljö!$B$1:$S$476,9,FALSE)/1,0)</f>
        <v>0</v>
      </c>
      <c r="AI347">
        <f t="shared" si="40"/>
        <v>30.9178</v>
      </c>
      <c r="AJ347">
        <f t="shared" si="41"/>
        <v>30.9178</v>
      </c>
      <c r="AK347">
        <f>IF(ISERROR(1/VLOOKUP($B347,Leveranser!$B$1:$S$500,MATCH("såld värme (gwh)",Leveranser!$B$1:$S$1,0),FALSE)),"",VLOOKUP($B347,Leveranser!$B$1:$S$500,MATCH("såld värme (gwh)",Leveranser!$B$1:$S$1,0),FALSE))</f>
        <v>27.1</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37">
        <f t="shared" si="42"/>
        <v>0.87651773412079781</v>
      </c>
      <c r="AP347" t="str">
        <f>VLOOKUP($B347,Miljövärden!$B$1:$H$446,7,FALSE)</f>
        <v>Ja</v>
      </c>
      <c r="AQ347" t="str">
        <f>VLOOKUP($B347,Miljövärden!$B$1:$H$446,6,FALSE)</f>
        <v>Ja</v>
      </c>
      <c r="AU347">
        <f t="shared" si="43"/>
        <v>0.44479999999999997</v>
      </c>
      <c r="AV347">
        <f t="shared" si="44"/>
        <v>0</v>
      </c>
      <c r="AW347">
        <f t="shared" si="45"/>
        <v>0</v>
      </c>
      <c r="AX347">
        <f t="shared" si="46"/>
        <v>0</v>
      </c>
      <c r="AZ347">
        <f t="shared" si="47"/>
        <v>30.280999999999999</v>
      </c>
    </row>
    <row r="348" spans="1:52" customFormat="1" x14ac:dyDescent="0.25">
      <c r="A348" s="2" t="s">
        <v>526</v>
      </c>
      <c r="B348" s="2" t="s">
        <v>535</v>
      </c>
      <c r="C348">
        <f>VLOOKUP($B348,'Tillförd energi'!$B$1:$AS$566,MATCH(C$1,'Tillförd energi'!$B$1:$AQ$1,0),FALSE)</f>
        <v>0</v>
      </c>
      <c r="D348">
        <f>VLOOKUP($B348,'Tillförd energi'!$B$1:$AS$566,MATCH(D$1,'Tillförd energi'!$B$1:$AQ$1,0),FALSE)</f>
        <v>0.01</v>
      </c>
      <c r="E348">
        <f>VLOOKUP($B348,'Tillförd energi'!$B$1:$AS$566,MATCH(E$1,'Tillförd energi'!$B$1:$AQ$1,0),FALSE)</f>
        <v>0</v>
      </c>
      <c r="F348">
        <f>VLOOKUP($B348,'Tillförd energi'!$B$1:$AS$566,MATCH(F$1,'Tillförd energi'!$B$1:$AQ$1,0),FALSE)</f>
        <v>0</v>
      </c>
      <c r="G348">
        <f>VLOOKUP($B348,'Tillförd energi'!$B$1:$AS$566,MATCH(G$1,'Tillförd energi'!$B$1:$AQ$1,0),FALSE)</f>
        <v>0</v>
      </c>
      <c r="H348">
        <f>VLOOKUP($B348,'Tillförd energi'!$B$1:$AS$566,MATCH(H$1,'Tillförd energi'!$B$1:$AQ$1,0),FALSE)</f>
        <v>0</v>
      </c>
      <c r="I348">
        <f>VLOOKUP($B348,'Tillförd energi'!$B$1:$AS$566,MATCH(I$1,'Tillförd energi'!$B$1:$AQ$1,0),FALSE)</f>
        <v>0</v>
      </c>
      <c r="J348">
        <f>VLOOKUP($B348,'Tillförd energi'!$B$1:$AS$566,MATCH(J$1,'Tillförd energi'!$B$1:$AQ$1,0),FALSE)</f>
        <v>0</v>
      </c>
      <c r="K348">
        <v>0</v>
      </c>
      <c r="L348">
        <f>VLOOKUP($B348,'Tillförd energi'!$B$1:$AS$566,MATCH(L$1,'Tillförd energi'!$B$1:$AQ$1,0),FALSE)</f>
        <v>0</v>
      </c>
      <c r="M348">
        <f>VLOOKUP($B348,'Tillförd energi'!$B$1:$AS$566,MATCH(M$1,'Tillförd energi'!$B$1:$AQ$1,0),FALSE)</f>
        <v>0</v>
      </c>
      <c r="N348">
        <f>VLOOKUP($B348,'Tillförd energi'!$B$1:$AS$566,MATCH(N$1,'Tillförd energi'!$B$1:$AQ$1,0),FALSE)</f>
        <v>0</v>
      </c>
      <c r="O348">
        <f>VLOOKUP($B348,'Tillförd energi'!$B$1:$AS$566,MATCH(O$1,'Tillförd energi'!$B$1:$AQ$1,0),FALSE)</f>
        <v>0</v>
      </c>
      <c r="P348">
        <f>VLOOKUP($B348,'Tillförd energi'!$B$1:$AS$566,MATCH(P$1,'Tillförd energi'!$B$1:$AQ$1,0),FALSE)</f>
        <v>0</v>
      </c>
      <c r="Q348">
        <f>VLOOKUP($B348,'Tillförd energi'!$B$1:$AS$566,MATCH(Q$1,'Tillförd energi'!$B$1:$AQ$1,0),FALSE)</f>
        <v>0</v>
      </c>
      <c r="R348">
        <f>VLOOKUP($B348,'Tillförd energi'!$B$1:$AS$566,MATCH(R$1,'Tillförd energi'!$B$1:$AQ$1,0),FALSE)</f>
        <v>20.9</v>
      </c>
      <c r="S348">
        <f>VLOOKUP($B348,'Tillförd energi'!$B$1:$AS$566,MATCH(S$1,'Tillförd energi'!$B$1:$AQ$1,0),FALSE)</f>
        <v>0</v>
      </c>
      <c r="T348">
        <f>VLOOKUP($B348,'Tillförd energi'!$B$1:$AS$566,MATCH(T$1,'Tillförd energi'!$B$1:$AQ$1,0),FALSE)</f>
        <v>0</v>
      </c>
      <c r="U348">
        <f>VLOOKUP($B348,'Tillförd energi'!$B$1:$AS$566,MATCH(U$1,'Tillförd energi'!$B$1:$AQ$1,0),FALSE)</f>
        <v>0</v>
      </c>
      <c r="V348">
        <f>VLOOKUP($B348,'Tillförd energi'!$B$1:$AS$566,MATCH(V$1,'Tillförd energi'!$B$1:$AQ$1,0),FALSE)</f>
        <v>0</v>
      </c>
      <c r="W348">
        <f>VLOOKUP($B348,'Tillförd energi'!$B$1:$AS$566,MATCH(W$1,'Tillförd energi'!$B$1:$AQ$1,0),FALSE)</f>
        <v>0</v>
      </c>
      <c r="X348">
        <f>VLOOKUP($B348,'Tillförd energi'!$B$1:$AS$566,MATCH(X$1,'Tillförd energi'!$B$1:$AQ$1,0),FALSE)</f>
        <v>0</v>
      </c>
      <c r="Y348">
        <f>VLOOKUP($B348,'Tillförd energi'!$B$1:$AS$566,MATCH(Y$1,'Tillförd energi'!$B$1:$AQ$1,0),FALSE)</f>
        <v>0</v>
      </c>
      <c r="Z348">
        <f>VLOOKUP($B348,'Tillförd energi'!$B$1:$AS$566,MATCH(Z$1,'Tillförd energi'!$B$1:$AQ$1,0),FALSE)</f>
        <v>0</v>
      </c>
      <c r="AA348">
        <f>VLOOKUP($B348,'Tillförd energi'!$B$1:$AS$566,MATCH(AA$1,'Tillförd energi'!$B$1:$AQ$1,0),FALSE)</f>
        <v>0</v>
      </c>
      <c r="AB348">
        <f>VLOOKUP($B348,'Tillförd energi'!$B$1:$AS$566,MATCH(AB$1,'Tillförd energi'!$B$1:$AQ$1,0),FALSE)</f>
        <v>0</v>
      </c>
      <c r="AC348">
        <f>VLOOKUP($B348,'Tillförd energi'!$B$1:$AS$566,MATCH(AC$1,'Tillförd energi'!$B$1:$AQ$1,0),FALSE)</f>
        <v>0</v>
      </c>
      <c r="AD348">
        <f>VLOOKUP($B348,'Tillförd energi'!$B$1:$AS$566,MATCH(AD$1,'Tillförd energi'!$B$1:$AQ$1,0),FALSE)</f>
        <v>0</v>
      </c>
      <c r="AE348">
        <f>VLOOKUP($B348,'Tillförd energi'!$B$1:$AS$566,MATCH(AE$1,'Tillförd energi'!$B$1:$AQ$1,0),FALSE)</f>
        <v>0</v>
      </c>
      <c r="AF348">
        <f>VLOOKUP($B348,'Tillförd energi'!$B$1:$AS$566,MATCH(AF$1,'Tillförd energi'!$B$1:$AQ$1,0),FALSE)</f>
        <v>0.2</v>
      </c>
      <c r="AG348">
        <f>IFERROR(VLOOKUP(B348,Miljö!$B$1:$S$476,9,FALSE)/1,0)</f>
        <v>0</v>
      </c>
      <c r="AI348">
        <f t="shared" si="40"/>
        <v>21.11</v>
      </c>
      <c r="AJ348">
        <f t="shared" si="41"/>
        <v>21.11</v>
      </c>
      <c r="AK348">
        <f>IF(ISERROR(1/VLOOKUP($B348,Leveranser!$B$1:$S$500,MATCH("såld värme (gwh)",Leveranser!$B$1:$S$1,0),FALSE)),"",VLOOKUP($B348,Leveranser!$B$1:$S$500,MATCH("såld värme (gwh)",Leveranser!$B$1:$S$1,0),FALSE))</f>
        <v>13.5</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137">
        <f t="shared" si="42"/>
        <v>0.63950734249171015</v>
      </c>
      <c r="AP348" t="str">
        <f>VLOOKUP($B348,Miljövärden!$B$1:$H$446,7,FALSE)</f>
        <v>Ja</v>
      </c>
      <c r="AQ348" t="str">
        <f>VLOOKUP($B348,Miljövärden!$B$1:$H$446,6,FALSE)</f>
        <v>Ja</v>
      </c>
      <c r="AU348">
        <f t="shared" si="43"/>
        <v>0.2</v>
      </c>
      <c r="AV348">
        <f t="shared" si="44"/>
        <v>0</v>
      </c>
      <c r="AW348">
        <f t="shared" si="45"/>
        <v>0</v>
      </c>
      <c r="AX348">
        <f t="shared" si="46"/>
        <v>20.9</v>
      </c>
      <c r="AZ348">
        <f t="shared" si="47"/>
        <v>20.9</v>
      </c>
    </row>
    <row r="349" spans="1:52" customFormat="1" x14ac:dyDescent="0.25">
      <c r="A349" s="2" t="s">
        <v>526</v>
      </c>
      <c r="B349" s="2" t="s">
        <v>536</v>
      </c>
      <c r="C349">
        <f>VLOOKUP($B349,'Tillförd energi'!$B$1:$AS$566,MATCH(C$1,'Tillförd energi'!$B$1:$AQ$1,0),FALSE)</f>
        <v>0</v>
      </c>
      <c r="D349">
        <f>VLOOKUP($B349,'Tillförd energi'!$B$1:$AS$566,MATCH(D$1,'Tillförd energi'!$B$1:$AQ$1,0),FALSE)</f>
        <v>20.467300000000002</v>
      </c>
      <c r="E349">
        <f>VLOOKUP($B349,'Tillförd energi'!$B$1:$AS$566,MATCH(E$1,'Tillförd energi'!$B$1:$AQ$1,0),FALSE)</f>
        <v>0</v>
      </c>
      <c r="F349">
        <f>VLOOKUP($B349,'Tillförd energi'!$B$1:$AS$566,MATCH(F$1,'Tillförd energi'!$B$1:$AQ$1,0),FALSE)</f>
        <v>24.378499999999999</v>
      </c>
      <c r="G349">
        <f>VLOOKUP($B349,'Tillförd energi'!$B$1:$AS$566,MATCH(G$1,'Tillförd energi'!$B$1:$AQ$1,0),FALSE)</f>
        <v>0</v>
      </c>
      <c r="H349">
        <f>VLOOKUP($B349,'Tillförd energi'!$B$1:$AS$566,MATCH(H$1,'Tillförd energi'!$B$1:$AQ$1,0),FALSE)</f>
        <v>0</v>
      </c>
      <c r="I349">
        <f>VLOOKUP($B349,'Tillförd energi'!$B$1:$AS$566,MATCH(I$1,'Tillförd energi'!$B$1:$AQ$1,0),FALSE)</f>
        <v>994.90599999999995</v>
      </c>
      <c r="J349">
        <f>VLOOKUP($B349,'Tillförd energi'!$B$1:$AS$566,MATCH(J$1,'Tillförd energi'!$B$1:$AQ$1,0),FALSE)</f>
        <v>0</v>
      </c>
      <c r="K349">
        <v>0</v>
      </c>
      <c r="L349">
        <f>VLOOKUP($B349,'Tillförd energi'!$B$1:$AS$566,MATCH(L$1,'Tillförd energi'!$B$1:$AQ$1,0),FALSE)</f>
        <v>0</v>
      </c>
      <c r="M349">
        <f>VLOOKUP($B349,'Tillförd energi'!$B$1:$AS$566,MATCH(M$1,'Tillförd energi'!$B$1:$AQ$1,0),FALSE)</f>
        <v>0</v>
      </c>
      <c r="N349">
        <f>VLOOKUP($B349,'Tillförd energi'!$B$1:$AS$566,MATCH(N$1,'Tillförd energi'!$B$1:$AQ$1,0),FALSE)</f>
        <v>0</v>
      </c>
      <c r="O349">
        <f>VLOOKUP($B349,'Tillförd energi'!$B$1:$AS$566,MATCH(O$1,'Tillförd energi'!$B$1:$AQ$1,0),FALSE)</f>
        <v>0</v>
      </c>
      <c r="P349">
        <f>VLOOKUP($B349,'Tillförd energi'!$B$1:$AS$566,MATCH(P$1,'Tillförd energi'!$B$1:$AQ$1,0),FALSE)</f>
        <v>0</v>
      </c>
      <c r="Q349">
        <f>VLOOKUP($B349,'Tillförd energi'!$B$1:$AS$566,MATCH(Q$1,'Tillförd energi'!$B$1:$AQ$1,0),FALSE)</f>
        <v>0.99269300000000005</v>
      </c>
      <c r="R349">
        <f>VLOOKUP($B349,'Tillförd energi'!$B$1:$AS$566,MATCH(R$1,'Tillförd energi'!$B$1:$AQ$1,0),FALSE)</f>
        <v>75.517499999999998</v>
      </c>
      <c r="S349">
        <f>VLOOKUP($B349,'Tillförd energi'!$B$1:$AS$566,MATCH(S$1,'Tillförd energi'!$B$1:$AQ$1,0),FALSE)</f>
        <v>0</v>
      </c>
      <c r="T349">
        <f>VLOOKUP($B349,'Tillförd energi'!$B$1:$AS$566,MATCH(T$1,'Tillförd energi'!$B$1:$AQ$1,0),FALSE)</f>
        <v>0</v>
      </c>
      <c r="U349">
        <f>VLOOKUP($B349,'Tillförd energi'!$B$1:$AS$566,MATCH(U$1,'Tillförd energi'!$B$1:$AQ$1,0),FALSE)</f>
        <v>0</v>
      </c>
      <c r="V349">
        <f>VLOOKUP($B349,'Tillförd energi'!$B$1:$AS$566,MATCH(V$1,'Tillförd energi'!$B$1:$AQ$1,0),FALSE)</f>
        <v>0</v>
      </c>
      <c r="W349">
        <f>VLOOKUP($B349,'Tillförd energi'!$B$1:$AS$566,MATCH(W$1,'Tillförd energi'!$B$1:$AQ$1,0),FALSE)</f>
        <v>0</v>
      </c>
      <c r="X349">
        <f>VLOOKUP($B349,'Tillförd energi'!$B$1:$AS$566,MATCH(X$1,'Tillförd energi'!$B$1:$AQ$1,0),FALSE)</f>
        <v>0</v>
      </c>
      <c r="Y349">
        <f>VLOOKUP($B349,'Tillförd energi'!$B$1:$AS$566,MATCH(Y$1,'Tillförd energi'!$B$1:$AQ$1,0),FALSE)</f>
        <v>239.29599999999999</v>
      </c>
      <c r="Z349">
        <f>VLOOKUP($B349,'Tillförd energi'!$B$1:$AS$566,MATCH(Z$1,'Tillförd energi'!$B$1:$AQ$1,0),FALSE)</f>
        <v>76.099999999999994</v>
      </c>
      <c r="AA349">
        <f>VLOOKUP($B349,'Tillförd energi'!$B$1:$AS$566,MATCH(AA$1,'Tillförd energi'!$B$1:$AQ$1,0),FALSE)</f>
        <v>21.9</v>
      </c>
      <c r="AB349">
        <f>VLOOKUP($B349,'Tillförd energi'!$B$1:$AS$566,MATCH(AB$1,'Tillförd energi'!$B$1:$AQ$1,0),FALSE)</f>
        <v>80.8</v>
      </c>
      <c r="AC349">
        <f>VLOOKUP($B349,'Tillförd energi'!$B$1:$AS$566,MATCH(AC$1,'Tillförd energi'!$B$1:$AQ$1,0),FALSE)</f>
        <v>130.5</v>
      </c>
      <c r="AD349">
        <f>VLOOKUP($B349,'Tillförd energi'!$B$1:$AS$566,MATCH(AD$1,'Tillförd energi'!$B$1:$AQ$1,0),FALSE)</f>
        <v>0</v>
      </c>
      <c r="AE349">
        <f>VLOOKUP($B349,'Tillförd energi'!$B$1:$AS$566,MATCH(AE$1,'Tillförd energi'!$B$1:$AQ$1,0),FALSE)</f>
        <v>0</v>
      </c>
      <c r="AF349">
        <f>VLOOKUP($B349,'Tillförd energi'!$B$1:$AS$566,MATCH(AF$1,'Tillförd energi'!$B$1:$AQ$1,0),FALSE)</f>
        <v>65.952500000000001</v>
      </c>
      <c r="AG349">
        <f>IFERROR(VLOOKUP(B349,Miljö!$B$1:$S$476,9,FALSE)/1,0)</f>
        <v>0</v>
      </c>
      <c r="AI349">
        <f t="shared" si="40"/>
        <v>1730.810493</v>
      </c>
      <c r="AJ349">
        <f t="shared" si="41"/>
        <v>1730.810493</v>
      </c>
      <c r="AK349">
        <f>IF(ISERROR(1/VLOOKUP($B349,Leveranser!$B$1:$S$500,MATCH("såld värme (gwh)",Leveranser!$B$1:$S$1,0),FALSE)),"",VLOOKUP($B349,Leveranser!$B$1:$S$500,MATCH("såld värme (gwh)",Leveranser!$B$1:$S$1,0),FALSE))</f>
        <v>1357.5</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71.599999999999994</v>
      </c>
      <c r="AN349" s="137">
        <f t="shared" si="42"/>
        <v>0.78431463495871012</v>
      </c>
      <c r="AP349" t="str">
        <f>VLOOKUP($B349,Miljövärden!$B$1:$H$446,7,FALSE)</f>
        <v>Ja</v>
      </c>
      <c r="AQ349" t="str">
        <f>VLOOKUP($B349,Miljövärden!$B$1:$H$446,6,FALSE)</f>
        <v>Nej</v>
      </c>
      <c r="AU349">
        <f t="shared" si="43"/>
        <v>163.95249999999999</v>
      </c>
      <c r="AV349">
        <f t="shared" si="44"/>
        <v>0</v>
      </c>
      <c r="AW349">
        <f t="shared" si="45"/>
        <v>0.99269300000000005</v>
      </c>
      <c r="AX349">
        <f t="shared" si="46"/>
        <v>75.517499999999998</v>
      </c>
      <c r="AZ349">
        <f t="shared" si="47"/>
        <v>76.510193000000001</v>
      </c>
    </row>
    <row r="350" spans="1:52" customFormat="1" x14ac:dyDescent="0.25">
      <c r="A350" s="2" t="s">
        <v>526</v>
      </c>
      <c r="B350" s="2" t="s">
        <v>537</v>
      </c>
      <c r="C350">
        <f>VLOOKUP($B350,'Tillförd energi'!$B$1:$AS$566,MATCH(C$1,'Tillförd energi'!$B$1:$AQ$1,0),FALSE)</f>
        <v>0</v>
      </c>
      <c r="D350">
        <f>VLOOKUP($B350,'Tillförd energi'!$B$1:$AS$566,MATCH(D$1,'Tillförd energi'!$B$1:$AQ$1,0),FALSE)</f>
        <v>0.09</v>
      </c>
      <c r="E350">
        <f>VLOOKUP($B350,'Tillförd energi'!$B$1:$AS$566,MATCH(E$1,'Tillförd energi'!$B$1:$AQ$1,0),FALSE)</f>
        <v>0</v>
      </c>
      <c r="F350">
        <f>VLOOKUP($B350,'Tillförd energi'!$B$1:$AS$566,MATCH(F$1,'Tillförd energi'!$B$1:$AQ$1,0),FALSE)</f>
        <v>0</v>
      </c>
      <c r="G350">
        <f>VLOOKUP($B350,'Tillförd energi'!$B$1:$AS$566,MATCH(G$1,'Tillförd energi'!$B$1:$AQ$1,0),FALSE)</f>
        <v>0</v>
      </c>
      <c r="H350">
        <f>VLOOKUP($B350,'Tillförd energi'!$B$1:$AS$566,MATCH(H$1,'Tillförd energi'!$B$1:$AQ$1,0),FALSE)</f>
        <v>0</v>
      </c>
      <c r="I350">
        <f>VLOOKUP($B350,'Tillförd energi'!$B$1:$AS$566,MATCH(I$1,'Tillförd energi'!$B$1:$AQ$1,0),FALSE)</f>
        <v>0</v>
      </c>
      <c r="J350">
        <f>VLOOKUP($B350,'Tillförd energi'!$B$1:$AS$566,MATCH(J$1,'Tillförd energi'!$B$1:$AQ$1,0),FALSE)</f>
        <v>0</v>
      </c>
      <c r="K350">
        <v>0</v>
      </c>
      <c r="L350">
        <f>VLOOKUP($B350,'Tillförd energi'!$B$1:$AS$566,MATCH(L$1,'Tillförd energi'!$B$1:$AQ$1,0),FALSE)</f>
        <v>0</v>
      </c>
      <c r="M350">
        <f>VLOOKUP($B350,'Tillförd energi'!$B$1:$AS$566,MATCH(M$1,'Tillförd energi'!$B$1:$AQ$1,0),FALSE)</f>
        <v>0</v>
      </c>
      <c r="N350">
        <f>VLOOKUP($B350,'Tillförd energi'!$B$1:$AS$566,MATCH(N$1,'Tillförd energi'!$B$1:$AQ$1,0),FALSE)</f>
        <v>0</v>
      </c>
      <c r="O350">
        <f>VLOOKUP($B350,'Tillförd energi'!$B$1:$AS$566,MATCH(O$1,'Tillförd energi'!$B$1:$AQ$1,0),FALSE)</f>
        <v>0</v>
      </c>
      <c r="P350">
        <f>VLOOKUP($B350,'Tillförd energi'!$B$1:$AS$566,MATCH(P$1,'Tillförd energi'!$B$1:$AQ$1,0),FALSE)</f>
        <v>0</v>
      </c>
      <c r="Q350">
        <f>VLOOKUP($B350,'Tillförd energi'!$B$1:$AS$566,MATCH(Q$1,'Tillförd energi'!$B$1:$AQ$1,0),FALSE)</f>
        <v>0</v>
      </c>
      <c r="R350">
        <f>VLOOKUP($B350,'Tillförd energi'!$B$1:$AS$566,MATCH(R$1,'Tillförd energi'!$B$1:$AQ$1,0),FALSE)</f>
        <v>0</v>
      </c>
      <c r="S350">
        <f>VLOOKUP($B350,'Tillförd energi'!$B$1:$AS$566,MATCH(S$1,'Tillförd energi'!$B$1:$AQ$1,0),FALSE)</f>
        <v>0</v>
      </c>
      <c r="T350">
        <f>VLOOKUP($B350,'Tillförd energi'!$B$1:$AS$566,MATCH(T$1,'Tillförd energi'!$B$1:$AQ$1,0),FALSE)</f>
        <v>0</v>
      </c>
      <c r="U350">
        <f>VLOOKUP($B350,'Tillförd energi'!$B$1:$AS$566,MATCH(U$1,'Tillförd energi'!$B$1:$AQ$1,0),FALSE)</f>
        <v>0</v>
      </c>
      <c r="V350">
        <f>VLOOKUP($B350,'Tillförd energi'!$B$1:$AS$566,MATCH(V$1,'Tillförd energi'!$B$1:$AQ$1,0),FALSE)</f>
        <v>0</v>
      </c>
      <c r="W350">
        <f>VLOOKUP($B350,'Tillförd energi'!$B$1:$AS$566,MATCH(W$1,'Tillförd energi'!$B$1:$AQ$1,0),FALSE)</f>
        <v>23.2</v>
      </c>
      <c r="X350">
        <f>VLOOKUP($B350,'Tillförd energi'!$B$1:$AS$566,MATCH(X$1,'Tillförd energi'!$B$1:$AQ$1,0),FALSE)</f>
        <v>0</v>
      </c>
      <c r="Y350">
        <f>VLOOKUP($B350,'Tillförd energi'!$B$1:$AS$566,MATCH(Y$1,'Tillförd energi'!$B$1:$AQ$1,0),FALSE)</f>
        <v>0</v>
      </c>
      <c r="Z350">
        <f>VLOOKUP($B350,'Tillförd energi'!$B$1:$AS$566,MATCH(Z$1,'Tillförd energi'!$B$1:$AQ$1,0),FALSE)</f>
        <v>0</v>
      </c>
      <c r="AA350">
        <f>VLOOKUP($B350,'Tillförd energi'!$B$1:$AS$566,MATCH(AA$1,'Tillförd energi'!$B$1:$AQ$1,0),FALSE)</f>
        <v>0</v>
      </c>
      <c r="AB350">
        <f>VLOOKUP($B350,'Tillförd energi'!$B$1:$AS$566,MATCH(AB$1,'Tillförd energi'!$B$1:$AQ$1,0),FALSE)</f>
        <v>0</v>
      </c>
      <c r="AC350">
        <f>VLOOKUP($B350,'Tillförd energi'!$B$1:$AS$566,MATCH(AC$1,'Tillförd energi'!$B$1:$AQ$1,0),FALSE)</f>
        <v>0</v>
      </c>
      <c r="AD350">
        <f>VLOOKUP($B350,'Tillförd energi'!$B$1:$AS$566,MATCH(AD$1,'Tillförd energi'!$B$1:$AQ$1,0),FALSE)</f>
        <v>124.3</v>
      </c>
      <c r="AE350">
        <f>VLOOKUP($B350,'Tillförd energi'!$B$1:$AS$566,MATCH(AE$1,'Tillförd energi'!$B$1:$AQ$1,0),FALSE)</f>
        <v>0</v>
      </c>
      <c r="AF350">
        <f>VLOOKUP($B350,'Tillförd energi'!$B$1:$AS$566,MATCH(AF$1,'Tillförd energi'!$B$1:$AQ$1,0),FALSE)</f>
        <v>1</v>
      </c>
      <c r="AG350">
        <f>IFERROR(VLOOKUP(B350,Miljö!$B$1:$S$476,9,FALSE)/1,0)</f>
        <v>0</v>
      </c>
      <c r="AI350">
        <f t="shared" si="40"/>
        <v>148.59</v>
      </c>
      <c r="AJ350">
        <f t="shared" si="41"/>
        <v>148.59</v>
      </c>
      <c r="AK350">
        <f>IF(ISERROR(1/VLOOKUP($B350,Leveranser!$B$1:$S$500,MATCH("såld värme (gwh)",Leveranser!$B$1:$S$1,0),FALSE)),"",VLOOKUP($B350,Leveranser!$B$1:$S$500,MATCH("såld värme (gwh)",Leveranser!$B$1:$S$1,0),FALSE))</f>
        <v>129.69999999999999</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37">
        <f t="shared" si="42"/>
        <v>0.87287166027323493</v>
      </c>
      <c r="AP350" t="str">
        <f>VLOOKUP($B350,Miljövärden!$B$1:$H$446,7,FALSE)</f>
        <v>Ja</v>
      </c>
      <c r="AQ350" t="str">
        <f>VLOOKUP($B350,Miljövärden!$B$1:$H$446,6,FALSE)</f>
        <v>Ja</v>
      </c>
      <c r="AU350">
        <f t="shared" si="43"/>
        <v>1</v>
      </c>
      <c r="AV350">
        <f t="shared" si="44"/>
        <v>0</v>
      </c>
      <c r="AW350">
        <f t="shared" si="45"/>
        <v>0</v>
      </c>
      <c r="AX350">
        <f t="shared" si="46"/>
        <v>0</v>
      </c>
      <c r="AZ350">
        <f t="shared" si="47"/>
        <v>23.2</v>
      </c>
    </row>
    <row r="351" spans="1:52" customFormat="1" x14ac:dyDescent="0.25">
      <c r="A351" s="2" t="s">
        <v>538</v>
      </c>
      <c r="B351" s="2" t="s">
        <v>539</v>
      </c>
      <c r="C351">
        <f>VLOOKUP($B351,'Tillförd energi'!$B$1:$AS$566,MATCH(C$1,'Tillförd energi'!$B$1:$AQ$1,0),FALSE)</f>
        <v>0</v>
      </c>
      <c r="D351">
        <f>VLOOKUP($B351,'Tillförd energi'!$B$1:$AS$566,MATCH(D$1,'Tillförd energi'!$B$1:$AQ$1,0),FALSE)</f>
        <v>0.3</v>
      </c>
      <c r="E351">
        <f>VLOOKUP($B351,'Tillförd energi'!$B$1:$AS$566,MATCH(E$1,'Tillförd energi'!$B$1:$AQ$1,0),FALSE)</f>
        <v>0</v>
      </c>
      <c r="F351">
        <f>VLOOKUP($B351,'Tillförd energi'!$B$1:$AS$566,MATCH(F$1,'Tillförd energi'!$B$1:$AQ$1,0),FALSE)</f>
        <v>0</v>
      </c>
      <c r="G351">
        <f>VLOOKUP($B351,'Tillförd energi'!$B$1:$AS$566,MATCH(G$1,'Tillförd energi'!$B$1:$AQ$1,0),FALSE)</f>
        <v>0</v>
      </c>
      <c r="H351">
        <f>VLOOKUP($B351,'Tillförd energi'!$B$1:$AS$566,MATCH(H$1,'Tillförd energi'!$B$1:$AQ$1,0),FALSE)</f>
        <v>0</v>
      </c>
      <c r="I351">
        <f>VLOOKUP($B351,'Tillförd energi'!$B$1:$AS$566,MATCH(I$1,'Tillförd energi'!$B$1:$AQ$1,0),FALSE)</f>
        <v>0</v>
      </c>
      <c r="J351">
        <f>VLOOKUP($B351,'Tillförd energi'!$B$1:$AS$566,MATCH(J$1,'Tillförd energi'!$B$1:$AQ$1,0),FALSE)</f>
        <v>0</v>
      </c>
      <c r="K351">
        <v>0</v>
      </c>
      <c r="L351">
        <f>VLOOKUP($B351,'Tillförd energi'!$B$1:$AS$566,MATCH(L$1,'Tillförd energi'!$B$1:$AQ$1,0),FALSE)</f>
        <v>0</v>
      </c>
      <c r="M351">
        <f>VLOOKUP($B351,'Tillförd energi'!$B$1:$AS$566,MATCH(M$1,'Tillförd energi'!$B$1:$AQ$1,0),FALSE)</f>
        <v>0</v>
      </c>
      <c r="N351">
        <f>VLOOKUP($B351,'Tillförd energi'!$B$1:$AS$566,MATCH(N$1,'Tillförd energi'!$B$1:$AQ$1,0),FALSE)</f>
        <v>0</v>
      </c>
      <c r="O351">
        <f>VLOOKUP($B351,'Tillförd energi'!$B$1:$AS$566,MATCH(O$1,'Tillförd energi'!$B$1:$AQ$1,0),FALSE)</f>
        <v>0</v>
      </c>
      <c r="P351">
        <f>VLOOKUP($B351,'Tillförd energi'!$B$1:$AS$566,MATCH(P$1,'Tillförd energi'!$B$1:$AQ$1,0),FALSE)</f>
        <v>1.3</v>
      </c>
      <c r="Q351">
        <f>VLOOKUP($B351,'Tillförd energi'!$B$1:$AS$566,MATCH(Q$1,'Tillförd energi'!$B$1:$AQ$1,0),FALSE)</f>
        <v>5.76471</v>
      </c>
      <c r="R351">
        <f>VLOOKUP($B351,'Tillförd energi'!$B$1:$AS$566,MATCH(R$1,'Tillförd energi'!$B$1:$AQ$1,0),FALSE)</f>
        <v>0</v>
      </c>
      <c r="S351">
        <f>VLOOKUP($B351,'Tillförd energi'!$B$1:$AS$566,MATCH(S$1,'Tillförd energi'!$B$1:$AQ$1,0),FALSE)</f>
        <v>0</v>
      </c>
      <c r="T351">
        <f>VLOOKUP($B351,'Tillförd energi'!$B$1:$AS$566,MATCH(T$1,'Tillförd energi'!$B$1:$AQ$1,0),FALSE)</f>
        <v>0</v>
      </c>
      <c r="U351">
        <f>VLOOKUP($B351,'Tillförd energi'!$B$1:$AS$566,MATCH(U$1,'Tillförd energi'!$B$1:$AQ$1,0),FALSE)</f>
        <v>0</v>
      </c>
      <c r="V351">
        <f>VLOOKUP($B351,'Tillförd energi'!$B$1:$AS$566,MATCH(V$1,'Tillförd energi'!$B$1:$AQ$1,0),FALSE)</f>
        <v>0</v>
      </c>
      <c r="W351">
        <f>VLOOKUP($B351,'Tillförd energi'!$B$1:$AS$566,MATCH(W$1,'Tillförd energi'!$B$1:$AQ$1,0),FALSE)</f>
        <v>0</v>
      </c>
      <c r="X351">
        <f>VLOOKUP($B351,'Tillförd energi'!$B$1:$AS$566,MATCH(X$1,'Tillförd energi'!$B$1:$AQ$1,0),FALSE)</f>
        <v>0</v>
      </c>
      <c r="Y351">
        <f>VLOOKUP($B351,'Tillförd energi'!$B$1:$AS$566,MATCH(Y$1,'Tillförd energi'!$B$1:$AQ$1,0),FALSE)</f>
        <v>0</v>
      </c>
      <c r="Z351">
        <f>VLOOKUP($B351,'Tillförd energi'!$B$1:$AS$566,MATCH(Z$1,'Tillförd energi'!$B$1:$AQ$1,0),FALSE)</f>
        <v>0</v>
      </c>
      <c r="AA351">
        <f>VLOOKUP($B351,'Tillförd energi'!$B$1:$AS$566,MATCH(AA$1,'Tillförd energi'!$B$1:$AQ$1,0),FALSE)</f>
        <v>0</v>
      </c>
      <c r="AB351">
        <f>VLOOKUP($B351,'Tillförd energi'!$B$1:$AS$566,MATCH(AB$1,'Tillförd energi'!$B$1:$AQ$1,0),FALSE)</f>
        <v>0</v>
      </c>
      <c r="AC351">
        <f>VLOOKUP($B351,'Tillförd energi'!$B$1:$AS$566,MATCH(AC$1,'Tillförd energi'!$B$1:$AQ$1,0),FALSE)</f>
        <v>0</v>
      </c>
      <c r="AD351">
        <f>VLOOKUP($B351,'Tillförd energi'!$B$1:$AS$566,MATCH(AD$1,'Tillförd energi'!$B$1:$AQ$1,0),FALSE)</f>
        <v>0</v>
      </c>
      <c r="AE351">
        <f>VLOOKUP($B351,'Tillförd energi'!$B$1:$AS$566,MATCH(AE$1,'Tillförd energi'!$B$1:$AQ$1,0),FALSE)</f>
        <v>0</v>
      </c>
      <c r="AF351">
        <f>VLOOKUP($B351,'Tillförd energi'!$B$1:$AS$566,MATCH(AF$1,'Tillförd energi'!$B$1:$AQ$1,0),FALSE)</f>
        <v>0.1</v>
      </c>
      <c r="AG351">
        <f>IFERROR(VLOOKUP(B351,Miljö!$B$1:$S$476,9,FALSE)/1,0)</f>
        <v>0</v>
      </c>
      <c r="AI351">
        <f t="shared" si="40"/>
        <v>7.4647100000000002</v>
      </c>
      <c r="AJ351">
        <f t="shared" si="41"/>
        <v>7.4647100000000002</v>
      </c>
      <c r="AK351">
        <f>IF(ISERROR(1/VLOOKUP($B351,Leveranser!$B$1:$S$500,MATCH("såld värme (gwh)",Leveranser!$B$1:$S$1,0),FALSE)),"",VLOOKUP($B351,Leveranser!$B$1:$S$500,MATCH("såld värme (gwh)",Leveranser!$B$1:$S$1,0),FALSE))</f>
        <v>4.9000000000000004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37">
        <f t="shared" si="42"/>
        <v>0.65642201773411157</v>
      </c>
      <c r="AP351" t="str">
        <f>VLOOKUP($B351,Miljövärden!$B$1:$H$446,7,FALSE)</f>
        <v>Ja</v>
      </c>
      <c r="AQ351" t="str">
        <f>VLOOKUP($B351,Miljövärden!$B$1:$H$446,6,FALSE)</f>
        <v>Ja</v>
      </c>
      <c r="AU351">
        <f t="shared" si="43"/>
        <v>0.1</v>
      </c>
      <c r="AV351">
        <f t="shared" si="44"/>
        <v>0</v>
      </c>
      <c r="AW351">
        <f t="shared" si="45"/>
        <v>7.0647099999999998</v>
      </c>
      <c r="AX351">
        <f t="shared" si="46"/>
        <v>0</v>
      </c>
      <c r="AZ351">
        <f t="shared" si="47"/>
        <v>7.0647099999999998</v>
      </c>
    </row>
    <row r="352" spans="1:52" customFormat="1" x14ac:dyDescent="0.25">
      <c r="A352" s="2" t="s">
        <v>538</v>
      </c>
      <c r="B352" s="2" t="s">
        <v>540</v>
      </c>
      <c r="C352">
        <f>VLOOKUP($B352,'Tillförd energi'!$B$1:$AS$566,MATCH(C$1,'Tillförd energi'!$B$1:$AQ$1,0),FALSE)</f>
        <v>0</v>
      </c>
      <c r="D352">
        <f>VLOOKUP($B352,'Tillförd energi'!$B$1:$AS$566,MATCH(D$1,'Tillförd energi'!$B$1:$AQ$1,0),FALSE)</f>
        <v>0.2</v>
      </c>
      <c r="E352">
        <f>VLOOKUP($B352,'Tillförd energi'!$B$1:$AS$566,MATCH(E$1,'Tillförd energi'!$B$1:$AQ$1,0),FALSE)</f>
        <v>0</v>
      </c>
      <c r="F352">
        <f>VLOOKUP($B352,'Tillförd energi'!$B$1:$AS$566,MATCH(F$1,'Tillförd energi'!$B$1:$AQ$1,0),FALSE)</f>
        <v>0</v>
      </c>
      <c r="G352">
        <f>VLOOKUP($B352,'Tillförd energi'!$B$1:$AS$566,MATCH(G$1,'Tillförd energi'!$B$1:$AQ$1,0),FALSE)</f>
        <v>0</v>
      </c>
      <c r="H352">
        <f>VLOOKUP($B352,'Tillförd energi'!$B$1:$AS$566,MATCH(H$1,'Tillförd energi'!$B$1:$AQ$1,0),FALSE)</f>
        <v>0</v>
      </c>
      <c r="I352">
        <f>VLOOKUP($B352,'Tillförd energi'!$B$1:$AS$566,MATCH(I$1,'Tillförd energi'!$B$1:$AQ$1,0),FALSE)</f>
        <v>0</v>
      </c>
      <c r="J352">
        <f>VLOOKUP($B352,'Tillförd energi'!$B$1:$AS$566,MATCH(J$1,'Tillförd energi'!$B$1:$AQ$1,0),FALSE)</f>
        <v>0</v>
      </c>
      <c r="K352">
        <v>0</v>
      </c>
      <c r="L352">
        <f>VLOOKUP($B352,'Tillförd energi'!$B$1:$AS$566,MATCH(L$1,'Tillförd energi'!$B$1:$AQ$1,0),FALSE)</f>
        <v>0</v>
      </c>
      <c r="M352">
        <f>VLOOKUP($B352,'Tillförd energi'!$B$1:$AS$566,MATCH(M$1,'Tillförd energi'!$B$1:$AQ$1,0),FALSE)</f>
        <v>0</v>
      </c>
      <c r="N352">
        <f>VLOOKUP($B352,'Tillförd energi'!$B$1:$AS$566,MATCH(N$1,'Tillförd energi'!$B$1:$AQ$1,0),FALSE)</f>
        <v>0</v>
      </c>
      <c r="O352">
        <f>VLOOKUP($B352,'Tillförd energi'!$B$1:$AS$566,MATCH(O$1,'Tillförd energi'!$B$1:$AQ$1,0),FALSE)</f>
        <v>0</v>
      </c>
      <c r="P352">
        <f>VLOOKUP($B352,'Tillförd energi'!$B$1:$AS$566,MATCH(P$1,'Tillförd energi'!$B$1:$AQ$1,0),FALSE)</f>
        <v>5.8</v>
      </c>
      <c r="Q352">
        <f>VLOOKUP($B352,'Tillförd energi'!$B$1:$AS$566,MATCH(Q$1,'Tillförd energi'!$B$1:$AQ$1,0),FALSE)</f>
        <v>0</v>
      </c>
      <c r="R352">
        <f>VLOOKUP($B352,'Tillförd energi'!$B$1:$AS$566,MATCH(R$1,'Tillförd energi'!$B$1:$AQ$1,0),FALSE)</f>
        <v>0</v>
      </c>
      <c r="S352">
        <f>VLOOKUP($B352,'Tillförd energi'!$B$1:$AS$566,MATCH(S$1,'Tillförd energi'!$B$1:$AQ$1,0),FALSE)</f>
        <v>0</v>
      </c>
      <c r="T352">
        <f>VLOOKUP($B352,'Tillförd energi'!$B$1:$AS$566,MATCH(T$1,'Tillförd energi'!$B$1:$AQ$1,0),FALSE)</f>
        <v>0</v>
      </c>
      <c r="U352">
        <f>VLOOKUP($B352,'Tillförd energi'!$B$1:$AS$566,MATCH(U$1,'Tillförd energi'!$B$1:$AQ$1,0),FALSE)</f>
        <v>0</v>
      </c>
      <c r="V352">
        <f>VLOOKUP($B352,'Tillförd energi'!$B$1:$AS$566,MATCH(V$1,'Tillförd energi'!$B$1:$AQ$1,0),FALSE)</f>
        <v>0</v>
      </c>
      <c r="W352">
        <f>VLOOKUP($B352,'Tillförd energi'!$B$1:$AS$566,MATCH(W$1,'Tillförd energi'!$B$1:$AQ$1,0),FALSE)</f>
        <v>0</v>
      </c>
      <c r="X352">
        <f>VLOOKUP($B352,'Tillförd energi'!$B$1:$AS$566,MATCH(X$1,'Tillförd energi'!$B$1:$AQ$1,0),FALSE)</f>
        <v>0</v>
      </c>
      <c r="Y352">
        <f>VLOOKUP($B352,'Tillförd energi'!$B$1:$AS$566,MATCH(Y$1,'Tillförd energi'!$B$1:$AQ$1,0),FALSE)</f>
        <v>0</v>
      </c>
      <c r="Z352">
        <f>VLOOKUP($B352,'Tillförd energi'!$B$1:$AS$566,MATCH(Z$1,'Tillförd energi'!$B$1:$AQ$1,0),FALSE)</f>
        <v>0</v>
      </c>
      <c r="AA352">
        <f>VLOOKUP($B352,'Tillförd energi'!$B$1:$AS$566,MATCH(AA$1,'Tillförd energi'!$B$1:$AQ$1,0),FALSE)</f>
        <v>0</v>
      </c>
      <c r="AB352">
        <f>VLOOKUP($B352,'Tillförd energi'!$B$1:$AS$566,MATCH(AB$1,'Tillförd energi'!$B$1:$AQ$1,0),FALSE)</f>
        <v>0</v>
      </c>
      <c r="AC352">
        <f>VLOOKUP($B352,'Tillförd energi'!$B$1:$AS$566,MATCH(AC$1,'Tillförd energi'!$B$1:$AQ$1,0),FALSE)</f>
        <v>0</v>
      </c>
      <c r="AD352">
        <f>VLOOKUP($B352,'Tillförd energi'!$B$1:$AS$566,MATCH(AD$1,'Tillförd energi'!$B$1:$AQ$1,0),FALSE)</f>
        <v>0</v>
      </c>
      <c r="AE352">
        <f>VLOOKUP($B352,'Tillförd energi'!$B$1:$AS$566,MATCH(AE$1,'Tillförd energi'!$B$1:$AQ$1,0),FALSE)</f>
        <v>0</v>
      </c>
      <c r="AF352">
        <f>VLOOKUP($B352,'Tillförd energi'!$B$1:$AS$566,MATCH(AF$1,'Tillförd energi'!$B$1:$AQ$1,0),FALSE)</f>
        <v>0.1</v>
      </c>
      <c r="AG352">
        <f>IFERROR(VLOOKUP(B352,Miljö!$B$1:$S$476,9,FALSE)/1,0)</f>
        <v>0</v>
      </c>
      <c r="AI352">
        <f t="shared" si="40"/>
        <v>6.1</v>
      </c>
      <c r="AJ352">
        <f t="shared" si="41"/>
        <v>6.1</v>
      </c>
      <c r="AK352">
        <f>IF(ISERROR(1/VLOOKUP($B352,Leveranser!$B$1:$S$500,MATCH("såld värme (gwh)",Leveranser!$B$1:$S$1,0),FALSE)),"",VLOOKUP($B352,Leveranser!$B$1:$S$500,MATCH("såld värme (gwh)",Leveranser!$B$1:$S$1,0),FALSE))</f>
        <v>3.8</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37">
        <f t="shared" si="42"/>
        <v>0.62295081967213117</v>
      </c>
      <c r="AP352" t="str">
        <f>VLOOKUP($B352,Miljövärden!$B$1:$H$446,7,FALSE)</f>
        <v>Ja</v>
      </c>
      <c r="AQ352" t="str">
        <f>VLOOKUP($B352,Miljövärden!$B$1:$H$446,6,FALSE)</f>
        <v>Nej</v>
      </c>
      <c r="AU352">
        <f t="shared" si="43"/>
        <v>0.1</v>
      </c>
      <c r="AV352">
        <f t="shared" si="44"/>
        <v>0</v>
      </c>
      <c r="AW352">
        <f t="shared" si="45"/>
        <v>5.8</v>
      </c>
      <c r="AX352">
        <f t="shared" si="46"/>
        <v>0</v>
      </c>
      <c r="AZ352">
        <f t="shared" si="47"/>
        <v>5.8</v>
      </c>
    </row>
    <row r="353" spans="1:52" customFormat="1" x14ac:dyDescent="0.25">
      <c r="A353" s="2" t="s">
        <v>538</v>
      </c>
      <c r="B353" s="2" t="s">
        <v>541</v>
      </c>
      <c r="C353">
        <f>VLOOKUP($B353,'Tillförd energi'!$B$1:$AS$566,MATCH(C$1,'Tillförd energi'!$B$1:$AQ$1,0),FALSE)</f>
        <v>0</v>
      </c>
      <c r="D353">
        <f>VLOOKUP($B353,'Tillförd energi'!$B$1:$AS$566,MATCH(D$1,'Tillförd energi'!$B$1:$AQ$1,0),FALSE)</f>
        <v>10.535299999999999</v>
      </c>
      <c r="E353">
        <f>VLOOKUP($B353,'Tillförd energi'!$B$1:$AS$566,MATCH(E$1,'Tillförd energi'!$B$1:$AQ$1,0),FALSE)</f>
        <v>0</v>
      </c>
      <c r="F353">
        <f>VLOOKUP($B353,'Tillförd energi'!$B$1:$AS$566,MATCH(F$1,'Tillförd energi'!$B$1:$AQ$1,0),FALSE)</f>
        <v>0</v>
      </c>
      <c r="G353">
        <f>VLOOKUP($B353,'Tillförd energi'!$B$1:$AS$566,MATCH(G$1,'Tillförd energi'!$B$1:$AQ$1,0),FALSE)</f>
        <v>0</v>
      </c>
      <c r="H353">
        <f>VLOOKUP($B353,'Tillförd energi'!$B$1:$AS$566,MATCH(H$1,'Tillförd energi'!$B$1:$AQ$1,0),FALSE)</f>
        <v>0</v>
      </c>
      <c r="I353">
        <f>VLOOKUP($B353,'Tillförd energi'!$B$1:$AS$566,MATCH(I$1,'Tillförd energi'!$B$1:$AQ$1,0),FALSE)</f>
        <v>4.0358700000000001</v>
      </c>
      <c r="J353">
        <f>VLOOKUP($B353,'Tillförd energi'!$B$1:$AS$566,MATCH(J$1,'Tillförd energi'!$B$1:$AQ$1,0),FALSE)</f>
        <v>1.1000000000000001</v>
      </c>
      <c r="K353">
        <v>0</v>
      </c>
      <c r="L353">
        <f>VLOOKUP($B353,'Tillförd energi'!$B$1:$AS$566,MATCH(L$1,'Tillförd energi'!$B$1:$AQ$1,0),FALSE)</f>
        <v>69.252600000000001</v>
      </c>
      <c r="M353">
        <f>VLOOKUP($B353,'Tillförd energi'!$B$1:$AS$566,MATCH(M$1,'Tillförd energi'!$B$1:$AQ$1,0),FALSE)</f>
        <v>8.5349400000000006</v>
      </c>
      <c r="N353">
        <f>VLOOKUP($B353,'Tillförd energi'!$B$1:$AS$566,MATCH(N$1,'Tillförd energi'!$B$1:$AQ$1,0),FALSE)</f>
        <v>15.586499999999999</v>
      </c>
      <c r="O353">
        <f>VLOOKUP($B353,'Tillförd energi'!$B$1:$AS$566,MATCH(O$1,'Tillförd energi'!$B$1:$AQ$1,0),FALSE)</f>
        <v>0</v>
      </c>
      <c r="P353">
        <f>VLOOKUP($B353,'Tillförd energi'!$B$1:$AS$566,MATCH(P$1,'Tillförd energi'!$B$1:$AQ$1,0),FALSE)</f>
        <v>18.8323</v>
      </c>
      <c r="Q353">
        <f>VLOOKUP($B353,'Tillförd energi'!$B$1:$AS$566,MATCH(Q$1,'Tillförd energi'!$B$1:$AQ$1,0),FALSE)</f>
        <v>0</v>
      </c>
      <c r="R353">
        <f>VLOOKUP($B353,'Tillförd energi'!$B$1:$AS$566,MATCH(R$1,'Tillförd energi'!$B$1:$AQ$1,0),FALSE)</f>
        <v>0</v>
      </c>
      <c r="S353">
        <f>VLOOKUP($B353,'Tillförd energi'!$B$1:$AS$566,MATCH(S$1,'Tillförd energi'!$B$1:$AQ$1,0),FALSE)</f>
        <v>0.3</v>
      </c>
      <c r="T353">
        <f>VLOOKUP($B353,'Tillförd energi'!$B$1:$AS$566,MATCH(T$1,'Tillförd energi'!$B$1:$AQ$1,0),FALSE)</f>
        <v>0</v>
      </c>
      <c r="U353">
        <f>VLOOKUP($B353,'Tillförd energi'!$B$1:$AS$566,MATCH(U$1,'Tillförd energi'!$B$1:$AQ$1,0),FALSE)</f>
        <v>0</v>
      </c>
      <c r="V353">
        <f>VLOOKUP($B353,'Tillförd energi'!$B$1:$AS$566,MATCH(V$1,'Tillförd energi'!$B$1:$AQ$1,0),FALSE)</f>
        <v>0</v>
      </c>
      <c r="W353">
        <f>VLOOKUP($B353,'Tillförd energi'!$B$1:$AS$566,MATCH(W$1,'Tillförd energi'!$B$1:$AQ$1,0),FALSE)</f>
        <v>0</v>
      </c>
      <c r="X353">
        <f>VLOOKUP($B353,'Tillförd energi'!$B$1:$AS$566,MATCH(X$1,'Tillförd energi'!$B$1:$AQ$1,0),FALSE)</f>
        <v>0</v>
      </c>
      <c r="Y353">
        <f>VLOOKUP($B353,'Tillförd energi'!$B$1:$AS$566,MATCH(Y$1,'Tillförd energi'!$B$1:$AQ$1,0),FALSE)</f>
        <v>0</v>
      </c>
      <c r="Z353">
        <f>VLOOKUP($B353,'Tillförd energi'!$B$1:$AS$566,MATCH(Z$1,'Tillförd energi'!$B$1:$AQ$1,0),FALSE)</f>
        <v>0</v>
      </c>
      <c r="AA353">
        <f>VLOOKUP($B353,'Tillförd energi'!$B$1:$AS$566,MATCH(AA$1,'Tillförd energi'!$B$1:$AQ$1,0),FALSE)</f>
        <v>0</v>
      </c>
      <c r="AB353">
        <f>VLOOKUP($B353,'Tillförd energi'!$B$1:$AS$566,MATCH(AB$1,'Tillförd energi'!$B$1:$AQ$1,0),FALSE)</f>
        <v>0</v>
      </c>
      <c r="AC353">
        <f>VLOOKUP($B353,'Tillförd energi'!$B$1:$AS$566,MATCH(AC$1,'Tillförd energi'!$B$1:$AQ$1,0),FALSE)</f>
        <v>19.5</v>
      </c>
      <c r="AD353">
        <f>VLOOKUP($B353,'Tillförd energi'!$B$1:$AS$566,MATCH(AD$1,'Tillförd energi'!$B$1:$AQ$1,0),FALSE)</f>
        <v>0</v>
      </c>
      <c r="AE353">
        <f>VLOOKUP($B353,'Tillförd energi'!$B$1:$AS$566,MATCH(AE$1,'Tillförd energi'!$B$1:$AQ$1,0),FALSE)</f>
        <v>0</v>
      </c>
      <c r="AF353">
        <f>VLOOKUP($B353,'Tillförd energi'!$B$1:$AS$566,MATCH(AF$1,'Tillförd energi'!$B$1:$AQ$1,0),FALSE)</f>
        <v>4.3563200000000002</v>
      </c>
      <c r="AG353">
        <f>IFERROR(VLOOKUP(B353,Miljö!$B$1:$S$476,9,FALSE)/1,0)</f>
        <v>0</v>
      </c>
      <c r="AI353">
        <f t="shared" si="40"/>
        <v>152.03383000000002</v>
      </c>
      <c r="AJ353">
        <f t="shared" si="41"/>
        <v>152.03383000000002</v>
      </c>
      <c r="AK353">
        <f>IF(ISERROR(1/VLOOKUP($B353,Leveranser!$B$1:$S$500,MATCH("såld värme (gwh)",Leveranser!$B$1:$S$1,0),FALSE)),"",VLOOKUP($B353,Leveranser!$B$1:$S$500,MATCH("såld värme (gwh)",Leveranser!$B$1:$S$1,0),FALSE))</f>
        <v>113.5</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37">
        <f t="shared" si="42"/>
        <v>0.74654437107846316</v>
      </c>
      <c r="AP353" t="str">
        <f>VLOOKUP($B353,Miljövärden!$B$1:$H$446,7,FALSE)</f>
        <v>Ja</v>
      </c>
      <c r="AQ353" t="str">
        <f>VLOOKUP($B353,Miljövärden!$B$1:$H$446,6,FALSE)</f>
        <v>Ja</v>
      </c>
      <c r="AU353">
        <f t="shared" si="43"/>
        <v>4.3563200000000002</v>
      </c>
      <c r="AV353">
        <f t="shared" si="44"/>
        <v>0</v>
      </c>
      <c r="AW353">
        <f t="shared" si="45"/>
        <v>42.953739999999996</v>
      </c>
      <c r="AX353">
        <f t="shared" si="46"/>
        <v>0.3</v>
      </c>
      <c r="AZ353">
        <f t="shared" si="47"/>
        <v>112.50634000000001</v>
      </c>
    </row>
    <row r="354" spans="1:52" customFormat="1" x14ac:dyDescent="0.25">
      <c r="A354" s="2" t="s">
        <v>542</v>
      </c>
      <c r="B354" s="2" t="s">
        <v>543</v>
      </c>
      <c r="C354">
        <f>VLOOKUP($B354,'Tillförd energi'!$B$1:$AS$566,MATCH(C$1,'Tillförd energi'!$B$1:$AQ$1,0),FALSE)</f>
        <v>0</v>
      </c>
      <c r="D354">
        <f>VLOOKUP($B354,'Tillförd energi'!$B$1:$AS$566,MATCH(D$1,'Tillförd energi'!$B$1:$AQ$1,0),FALSE)</f>
        <v>0</v>
      </c>
      <c r="E354">
        <f>VLOOKUP($B354,'Tillförd energi'!$B$1:$AS$566,MATCH(E$1,'Tillförd energi'!$B$1:$AQ$1,0),FALSE)</f>
        <v>0</v>
      </c>
      <c r="F354">
        <f>VLOOKUP($B354,'Tillförd energi'!$B$1:$AS$566,MATCH(F$1,'Tillförd energi'!$B$1:$AQ$1,0),FALSE)</f>
        <v>0</v>
      </c>
      <c r="G354">
        <f>VLOOKUP($B354,'Tillförd energi'!$B$1:$AS$566,MATCH(G$1,'Tillförd energi'!$B$1:$AQ$1,0),FALSE)</f>
        <v>0</v>
      </c>
      <c r="H354">
        <f>VLOOKUP($B354,'Tillförd energi'!$B$1:$AS$566,MATCH(H$1,'Tillförd energi'!$B$1:$AQ$1,0),FALSE)</f>
        <v>0</v>
      </c>
      <c r="I354">
        <f>VLOOKUP($B354,'Tillförd energi'!$B$1:$AS$566,MATCH(I$1,'Tillförd energi'!$B$1:$AQ$1,0),FALSE)</f>
        <v>0</v>
      </c>
      <c r="J354">
        <f>VLOOKUP($B354,'Tillförd energi'!$B$1:$AS$566,MATCH(J$1,'Tillförd energi'!$B$1:$AQ$1,0),FALSE)</f>
        <v>0</v>
      </c>
      <c r="K354">
        <v>0</v>
      </c>
      <c r="L354">
        <f>VLOOKUP($B354,'Tillförd energi'!$B$1:$AS$566,MATCH(L$1,'Tillförd energi'!$B$1:$AQ$1,0),FALSE)</f>
        <v>0</v>
      </c>
      <c r="M354">
        <f>VLOOKUP($B354,'Tillförd energi'!$B$1:$AS$566,MATCH(M$1,'Tillförd energi'!$B$1:$AQ$1,0),FALSE)</f>
        <v>0</v>
      </c>
      <c r="N354">
        <f>VLOOKUP($B354,'Tillförd energi'!$B$1:$AS$566,MATCH(N$1,'Tillförd energi'!$B$1:$AQ$1,0),FALSE)</f>
        <v>0</v>
      </c>
      <c r="O354">
        <f>VLOOKUP($B354,'Tillförd energi'!$B$1:$AS$566,MATCH(O$1,'Tillförd energi'!$B$1:$AQ$1,0),FALSE)</f>
        <v>0</v>
      </c>
      <c r="P354">
        <f>VLOOKUP($B354,'Tillförd energi'!$B$1:$AS$566,MATCH(P$1,'Tillförd energi'!$B$1:$AQ$1,0),FALSE)</f>
        <v>0</v>
      </c>
      <c r="Q354">
        <f>VLOOKUP($B354,'Tillförd energi'!$B$1:$AS$566,MATCH(Q$1,'Tillförd energi'!$B$1:$AQ$1,0),FALSE)</f>
        <v>6.7988499999999998</v>
      </c>
      <c r="R354">
        <f>VLOOKUP($B354,'Tillförd energi'!$B$1:$AS$566,MATCH(R$1,'Tillförd energi'!$B$1:$AQ$1,0),FALSE)</f>
        <v>0</v>
      </c>
      <c r="S354">
        <f>VLOOKUP($B354,'Tillförd energi'!$B$1:$AS$566,MATCH(S$1,'Tillförd energi'!$B$1:$AQ$1,0),FALSE)</f>
        <v>0</v>
      </c>
      <c r="T354">
        <f>VLOOKUP($B354,'Tillförd energi'!$B$1:$AS$566,MATCH(T$1,'Tillförd energi'!$B$1:$AQ$1,0),FALSE)</f>
        <v>0</v>
      </c>
      <c r="U354">
        <f>VLOOKUP($B354,'Tillförd energi'!$B$1:$AS$566,MATCH(U$1,'Tillförd energi'!$B$1:$AQ$1,0),FALSE)</f>
        <v>0</v>
      </c>
      <c r="V354">
        <f>VLOOKUP($B354,'Tillförd energi'!$B$1:$AS$566,MATCH(V$1,'Tillförd energi'!$B$1:$AQ$1,0),FALSE)</f>
        <v>0</v>
      </c>
      <c r="W354">
        <f>VLOOKUP($B354,'Tillförd energi'!$B$1:$AS$566,MATCH(W$1,'Tillförd energi'!$B$1:$AQ$1,0),FALSE)</f>
        <v>0</v>
      </c>
      <c r="X354">
        <f>VLOOKUP($B354,'Tillförd energi'!$B$1:$AS$566,MATCH(X$1,'Tillförd energi'!$B$1:$AQ$1,0),FALSE)</f>
        <v>0</v>
      </c>
      <c r="Y354">
        <f>VLOOKUP($B354,'Tillförd energi'!$B$1:$AS$566,MATCH(Y$1,'Tillförd energi'!$B$1:$AQ$1,0),FALSE)</f>
        <v>0</v>
      </c>
      <c r="Z354">
        <f>VLOOKUP($B354,'Tillförd energi'!$B$1:$AS$566,MATCH(Z$1,'Tillförd energi'!$B$1:$AQ$1,0),FALSE)</f>
        <v>0</v>
      </c>
      <c r="AA354">
        <f>VLOOKUP($B354,'Tillförd energi'!$B$1:$AS$566,MATCH(AA$1,'Tillförd energi'!$B$1:$AQ$1,0),FALSE)</f>
        <v>0</v>
      </c>
      <c r="AB354">
        <f>VLOOKUP($B354,'Tillförd energi'!$B$1:$AS$566,MATCH(AB$1,'Tillförd energi'!$B$1:$AQ$1,0),FALSE)</f>
        <v>0</v>
      </c>
      <c r="AC354">
        <f>VLOOKUP($B354,'Tillförd energi'!$B$1:$AS$566,MATCH(AC$1,'Tillförd energi'!$B$1:$AQ$1,0),FALSE)</f>
        <v>0</v>
      </c>
      <c r="AD354">
        <f>VLOOKUP($B354,'Tillförd energi'!$B$1:$AS$566,MATCH(AD$1,'Tillförd energi'!$B$1:$AQ$1,0),FALSE)</f>
        <v>0</v>
      </c>
      <c r="AE354">
        <f>VLOOKUP($B354,'Tillförd energi'!$B$1:$AS$566,MATCH(AE$1,'Tillförd energi'!$B$1:$AQ$1,0),FALSE)</f>
        <v>0</v>
      </c>
      <c r="AF354">
        <f>VLOOKUP($B354,'Tillförd energi'!$B$1:$AS$566,MATCH(AF$1,'Tillförd energi'!$B$1:$AQ$1,0),FALSE)</f>
        <v>0.14699999999999999</v>
      </c>
      <c r="AG354">
        <f>IFERROR(VLOOKUP(B354,Miljö!$B$1:$S$476,9,FALSE)/1,0)</f>
        <v>0</v>
      </c>
      <c r="AI354">
        <f t="shared" si="40"/>
        <v>6.9458500000000001</v>
      </c>
      <c r="AJ354">
        <f t="shared" si="41"/>
        <v>6.9458500000000001</v>
      </c>
      <c r="AK354">
        <f>IF(ISERROR(1/VLOOKUP($B354,Leveranser!$B$1:$S$500,MATCH("såld värme (gwh)",Leveranser!$B$1:$S$1,0),FALSE)),"",VLOOKUP($B354,Leveranser!$B$1:$S$500,MATCH("såld värme (gwh)",Leveranser!$B$1:$S$1,0),FALSE))</f>
        <v>4.9000000000000004</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37">
        <f t="shared" si="42"/>
        <v>0.70545721545959106</v>
      </c>
      <c r="AP354" t="str">
        <f>VLOOKUP($B354,Miljövärden!$B$1:$H$446,7,FALSE)</f>
        <v>Ja</v>
      </c>
      <c r="AQ354" t="str">
        <f>VLOOKUP($B354,Miljövärden!$B$1:$H$446,6,FALSE)</f>
        <v>Ja</v>
      </c>
      <c r="AU354">
        <f t="shared" si="43"/>
        <v>0.14699999999999999</v>
      </c>
      <c r="AV354">
        <f t="shared" si="44"/>
        <v>0</v>
      </c>
      <c r="AW354">
        <f t="shared" si="45"/>
        <v>6.7988499999999998</v>
      </c>
      <c r="AX354">
        <f t="shared" si="46"/>
        <v>0</v>
      </c>
      <c r="AZ354">
        <f t="shared" si="47"/>
        <v>6.7988499999999998</v>
      </c>
    </row>
    <row r="355" spans="1:52" customFormat="1" x14ac:dyDescent="0.25">
      <c r="A355" s="2" t="s">
        <v>542</v>
      </c>
      <c r="B355" s="2" t="s">
        <v>544</v>
      </c>
      <c r="C355">
        <f>VLOOKUP($B355,'Tillförd energi'!$B$1:$AS$566,MATCH(C$1,'Tillförd energi'!$B$1:$AQ$1,0),FALSE)</f>
        <v>0</v>
      </c>
      <c r="D355">
        <f>VLOOKUP($B355,'Tillförd energi'!$B$1:$AS$566,MATCH(D$1,'Tillförd energi'!$B$1:$AQ$1,0),FALSE)</f>
        <v>0</v>
      </c>
      <c r="E355">
        <f>VLOOKUP($B355,'Tillförd energi'!$B$1:$AS$566,MATCH(E$1,'Tillförd energi'!$B$1:$AQ$1,0),FALSE)</f>
        <v>0</v>
      </c>
      <c r="F355">
        <f>VLOOKUP($B355,'Tillförd energi'!$B$1:$AS$566,MATCH(F$1,'Tillförd energi'!$B$1:$AQ$1,0),FALSE)</f>
        <v>0</v>
      </c>
      <c r="G355">
        <f>VLOOKUP($B355,'Tillförd energi'!$B$1:$AS$566,MATCH(G$1,'Tillförd energi'!$B$1:$AQ$1,0),FALSE)</f>
        <v>0</v>
      </c>
      <c r="H355">
        <f>VLOOKUP($B355,'Tillförd energi'!$B$1:$AS$566,MATCH(H$1,'Tillförd energi'!$B$1:$AQ$1,0),FALSE)</f>
        <v>0</v>
      </c>
      <c r="I355">
        <f>VLOOKUP($B355,'Tillförd energi'!$B$1:$AS$566,MATCH(I$1,'Tillförd energi'!$B$1:$AQ$1,0),FALSE)</f>
        <v>0</v>
      </c>
      <c r="J355">
        <f>VLOOKUP($B355,'Tillförd energi'!$B$1:$AS$566,MATCH(J$1,'Tillförd energi'!$B$1:$AQ$1,0),FALSE)</f>
        <v>0</v>
      </c>
      <c r="K355">
        <v>0</v>
      </c>
      <c r="L355">
        <f>VLOOKUP($B355,'Tillförd energi'!$B$1:$AS$566,MATCH(L$1,'Tillförd energi'!$B$1:$AQ$1,0),FALSE)</f>
        <v>0</v>
      </c>
      <c r="M355">
        <f>VLOOKUP($B355,'Tillförd energi'!$B$1:$AS$566,MATCH(M$1,'Tillförd energi'!$B$1:$AQ$1,0),FALSE)</f>
        <v>0</v>
      </c>
      <c r="N355">
        <f>VLOOKUP($B355,'Tillförd energi'!$B$1:$AS$566,MATCH(N$1,'Tillförd energi'!$B$1:$AQ$1,0),FALSE)</f>
        <v>0</v>
      </c>
      <c r="O355">
        <f>VLOOKUP($B355,'Tillförd energi'!$B$1:$AS$566,MATCH(O$1,'Tillförd energi'!$B$1:$AQ$1,0),FALSE)</f>
        <v>0</v>
      </c>
      <c r="P355">
        <f>VLOOKUP($B355,'Tillförd energi'!$B$1:$AS$566,MATCH(P$1,'Tillförd energi'!$B$1:$AQ$1,0),FALSE)</f>
        <v>4.625</v>
      </c>
      <c r="Q355">
        <f>VLOOKUP($B355,'Tillförd energi'!$B$1:$AS$566,MATCH(Q$1,'Tillförd energi'!$B$1:$AQ$1,0),FALSE)</f>
        <v>0</v>
      </c>
      <c r="R355">
        <f>VLOOKUP($B355,'Tillförd energi'!$B$1:$AS$566,MATCH(R$1,'Tillförd energi'!$B$1:$AQ$1,0),FALSE)</f>
        <v>0</v>
      </c>
      <c r="S355">
        <f>VLOOKUP($B355,'Tillförd energi'!$B$1:$AS$566,MATCH(S$1,'Tillförd energi'!$B$1:$AQ$1,0),FALSE)</f>
        <v>0</v>
      </c>
      <c r="T355">
        <f>VLOOKUP($B355,'Tillförd energi'!$B$1:$AS$566,MATCH(T$1,'Tillförd energi'!$B$1:$AQ$1,0),FALSE)</f>
        <v>0</v>
      </c>
      <c r="U355">
        <f>VLOOKUP($B355,'Tillförd energi'!$B$1:$AS$566,MATCH(U$1,'Tillförd energi'!$B$1:$AQ$1,0),FALSE)</f>
        <v>0</v>
      </c>
      <c r="V355">
        <f>VLOOKUP($B355,'Tillförd energi'!$B$1:$AS$566,MATCH(V$1,'Tillförd energi'!$B$1:$AQ$1,0),FALSE)</f>
        <v>0</v>
      </c>
      <c r="W355">
        <f>VLOOKUP($B355,'Tillförd energi'!$B$1:$AS$566,MATCH(W$1,'Tillförd energi'!$B$1:$AQ$1,0),FALSE)</f>
        <v>0.315</v>
      </c>
      <c r="X355">
        <f>VLOOKUP($B355,'Tillförd energi'!$B$1:$AS$566,MATCH(X$1,'Tillförd energi'!$B$1:$AQ$1,0),FALSE)</f>
        <v>0</v>
      </c>
      <c r="Y355">
        <f>VLOOKUP($B355,'Tillförd energi'!$B$1:$AS$566,MATCH(Y$1,'Tillförd energi'!$B$1:$AQ$1,0),FALSE)</f>
        <v>0</v>
      </c>
      <c r="Z355">
        <f>VLOOKUP($B355,'Tillförd energi'!$B$1:$AS$566,MATCH(Z$1,'Tillförd energi'!$B$1:$AQ$1,0),FALSE)</f>
        <v>0</v>
      </c>
      <c r="AA355">
        <f>VLOOKUP($B355,'Tillförd energi'!$B$1:$AS$566,MATCH(AA$1,'Tillförd energi'!$B$1:$AQ$1,0),FALSE)</f>
        <v>0</v>
      </c>
      <c r="AB355">
        <f>VLOOKUP($B355,'Tillförd energi'!$B$1:$AS$566,MATCH(AB$1,'Tillförd energi'!$B$1:$AQ$1,0),FALSE)</f>
        <v>0</v>
      </c>
      <c r="AC355">
        <f>VLOOKUP($B355,'Tillförd energi'!$B$1:$AS$566,MATCH(AC$1,'Tillförd energi'!$B$1:$AQ$1,0),FALSE)</f>
        <v>0</v>
      </c>
      <c r="AD355">
        <f>VLOOKUP($B355,'Tillförd energi'!$B$1:$AS$566,MATCH(AD$1,'Tillförd energi'!$B$1:$AQ$1,0),FALSE)</f>
        <v>0</v>
      </c>
      <c r="AE355">
        <f>VLOOKUP($B355,'Tillförd energi'!$B$1:$AS$566,MATCH(AE$1,'Tillförd energi'!$B$1:$AQ$1,0),FALSE)</f>
        <v>0</v>
      </c>
      <c r="AF355">
        <f>VLOOKUP($B355,'Tillförd energi'!$B$1:$AS$566,MATCH(AF$1,'Tillförd energi'!$B$1:$AQ$1,0),FALSE)</f>
        <v>0.10299999999999999</v>
      </c>
      <c r="AG355">
        <f>IFERROR(VLOOKUP(B355,Miljö!$B$1:$S$476,9,FALSE)/1,0)</f>
        <v>0</v>
      </c>
      <c r="AI355">
        <f t="shared" si="40"/>
        <v>5.0430000000000001</v>
      </c>
      <c r="AJ355">
        <f t="shared" si="41"/>
        <v>5.0430000000000001</v>
      </c>
      <c r="AK355">
        <f>IF(ISERROR(1/VLOOKUP($B355,Leveranser!$B$1:$S$500,MATCH("såld värme (gwh)",Leveranser!$B$1:$S$1,0),FALSE)),"",VLOOKUP($B355,Leveranser!$B$1:$S$500,MATCH("såld värme (gwh)",Leveranser!$B$1:$S$1,0),FALSE))</f>
        <v>3.8250000000000002</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37">
        <f t="shared" si="42"/>
        <v>0.75847709696609167</v>
      </c>
      <c r="AP355" t="str">
        <f>VLOOKUP($B355,Miljövärden!$B$1:$H$446,7,FALSE)</f>
        <v>Ja</v>
      </c>
      <c r="AQ355" t="str">
        <f>VLOOKUP($B355,Miljövärden!$B$1:$H$446,6,FALSE)</f>
        <v>Ja</v>
      </c>
      <c r="AU355">
        <f t="shared" si="43"/>
        <v>0.10299999999999999</v>
      </c>
      <c r="AV355">
        <f t="shared" si="44"/>
        <v>0</v>
      </c>
      <c r="AW355">
        <f t="shared" si="45"/>
        <v>4.625</v>
      </c>
      <c r="AX355">
        <f t="shared" si="46"/>
        <v>0</v>
      </c>
      <c r="AZ355">
        <f t="shared" si="47"/>
        <v>4.9400000000000004</v>
      </c>
    </row>
    <row r="356" spans="1:52" customFormat="1" x14ac:dyDescent="0.25">
      <c r="A356" s="2" t="s">
        <v>542</v>
      </c>
      <c r="B356" s="2" t="s">
        <v>545</v>
      </c>
      <c r="C356">
        <f>VLOOKUP($B356,'Tillförd energi'!$B$1:$AS$566,MATCH(C$1,'Tillförd energi'!$B$1:$AQ$1,0),FALSE)</f>
        <v>0</v>
      </c>
      <c r="D356">
        <f>VLOOKUP($B356,'Tillförd energi'!$B$1:$AS$566,MATCH(D$1,'Tillförd energi'!$B$1:$AQ$1,0),FALSE)</f>
        <v>0</v>
      </c>
      <c r="E356">
        <f>VLOOKUP($B356,'Tillförd energi'!$B$1:$AS$566,MATCH(E$1,'Tillförd energi'!$B$1:$AQ$1,0),FALSE)</f>
        <v>0</v>
      </c>
      <c r="F356">
        <f>VLOOKUP($B356,'Tillförd energi'!$B$1:$AS$566,MATCH(F$1,'Tillförd energi'!$B$1:$AQ$1,0),FALSE)</f>
        <v>0</v>
      </c>
      <c r="G356">
        <f>VLOOKUP($B356,'Tillförd energi'!$B$1:$AS$566,MATCH(G$1,'Tillförd energi'!$B$1:$AQ$1,0),FALSE)</f>
        <v>0</v>
      </c>
      <c r="H356">
        <f>VLOOKUP($B356,'Tillförd energi'!$B$1:$AS$566,MATCH(H$1,'Tillförd energi'!$B$1:$AQ$1,0),FALSE)</f>
        <v>0</v>
      </c>
      <c r="I356">
        <f>VLOOKUP($B356,'Tillförd energi'!$B$1:$AS$566,MATCH(I$1,'Tillförd energi'!$B$1:$AQ$1,0),FALSE)</f>
        <v>0</v>
      </c>
      <c r="J356">
        <f>VLOOKUP($B356,'Tillförd energi'!$B$1:$AS$566,MATCH(J$1,'Tillförd energi'!$B$1:$AQ$1,0),FALSE)</f>
        <v>0</v>
      </c>
      <c r="K356">
        <v>0</v>
      </c>
      <c r="L356">
        <f>VLOOKUP($B356,'Tillförd energi'!$B$1:$AS$566,MATCH(L$1,'Tillförd energi'!$B$1:$AQ$1,0),FALSE)</f>
        <v>0</v>
      </c>
      <c r="M356">
        <f>VLOOKUP($B356,'Tillförd energi'!$B$1:$AS$566,MATCH(M$1,'Tillförd energi'!$B$1:$AQ$1,0),FALSE)</f>
        <v>0</v>
      </c>
      <c r="N356">
        <f>VLOOKUP($B356,'Tillförd energi'!$B$1:$AS$566,MATCH(N$1,'Tillförd energi'!$B$1:$AQ$1,0),FALSE)</f>
        <v>0</v>
      </c>
      <c r="O356">
        <f>VLOOKUP($B356,'Tillförd energi'!$B$1:$AS$566,MATCH(O$1,'Tillförd energi'!$B$1:$AQ$1,0),FALSE)</f>
        <v>0</v>
      </c>
      <c r="P356">
        <f>VLOOKUP($B356,'Tillförd energi'!$B$1:$AS$566,MATCH(P$1,'Tillförd energi'!$B$1:$AQ$1,0),FALSE)</f>
        <v>0</v>
      </c>
      <c r="Q356">
        <f>VLOOKUP($B356,'Tillförd energi'!$B$1:$AS$566,MATCH(Q$1,'Tillförd energi'!$B$1:$AQ$1,0),FALSE)</f>
        <v>8.5609999999999999</v>
      </c>
      <c r="R356">
        <f>VLOOKUP($B356,'Tillförd energi'!$B$1:$AS$566,MATCH(R$1,'Tillförd energi'!$B$1:$AQ$1,0),FALSE)</f>
        <v>0</v>
      </c>
      <c r="S356">
        <f>VLOOKUP($B356,'Tillförd energi'!$B$1:$AS$566,MATCH(S$1,'Tillförd energi'!$B$1:$AQ$1,0),FALSE)</f>
        <v>0</v>
      </c>
      <c r="T356">
        <f>VLOOKUP($B356,'Tillförd energi'!$B$1:$AS$566,MATCH(T$1,'Tillförd energi'!$B$1:$AQ$1,0),FALSE)</f>
        <v>0</v>
      </c>
      <c r="U356">
        <f>VLOOKUP($B356,'Tillförd energi'!$B$1:$AS$566,MATCH(U$1,'Tillförd energi'!$B$1:$AQ$1,0),FALSE)</f>
        <v>0</v>
      </c>
      <c r="V356">
        <f>VLOOKUP($B356,'Tillförd energi'!$B$1:$AS$566,MATCH(V$1,'Tillförd energi'!$B$1:$AQ$1,0),FALSE)</f>
        <v>0</v>
      </c>
      <c r="W356">
        <f>VLOOKUP($B356,'Tillförd energi'!$B$1:$AS$566,MATCH(W$1,'Tillförd energi'!$B$1:$AQ$1,0),FALSE)</f>
        <v>9.9000000000000005E-2</v>
      </c>
      <c r="X356">
        <f>VLOOKUP($B356,'Tillförd energi'!$B$1:$AS$566,MATCH(X$1,'Tillförd energi'!$B$1:$AQ$1,0),FALSE)</f>
        <v>0</v>
      </c>
      <c r="Y356">
        <f>VLOOKUP($B356,'Tillförd energi'!$B$1:$AS$566,MATCH(Y$1,'Tillförd energi'!$B$1:$AQ$1,0),FALSE)</f>
        <v>0</v>
      </c>
      <c r="Z356">
        <f>VLOOKUP($B356,'Tillförd energi'!$B$1:$AS$566,MATCH(Z$1,'Tillförd energi'!$B$1:$AQ$1,0),FALSE)</f>
        <v>0</v>
      </c>
      <c r="AA356">
        <f>VLOOKUP($B356,'Tillförd energi'!$B$1:$AS$566,MATCH(AA$1,'Tillförd energi'!$B$1:$AQ$1,0),FALSE)</f>
        <v>0</v>
      </c>
      <c r="AB356">
        <f>VLOOKUP($B356,'Tillförd energi'!$B$1:$AS$566,MATCH(AB$1,'Tillförd energi'!$B$1:$AQ$1,0),FALSE)</f>
        <v>0</v>
      </c>
      <c r="AC356">
        <f>VLOOKUP($B356,'Tillförd energi'!$B$1:$AS$566,MATCH(AC$1,'Tillförd energi'!$B$1:$AQ$1,0),FALSE)</f>
        <v>0</v>
      </c>
      <c r="AD356">
        <f>VLOOKUP($B356,'Tillförd energi'!$B$1:$AS$566,MATCH(AD$1,'Tillförd energi'!$B$1:$AQ$1,0),FALSE)</f>
        <v>0</v>
      </c>
      <c r="AE356">
        <f>VLOOKUP($B356,'Tillförd energi'!$B$1:$AS$566,MATCH(AE$1,'Tillförd energi'!$B$1:$AQ$1,0),FALSE)</f>
        <v>0</v>
      </c>
      <c r="AF356">
        <f>VLOOKUP($B356,'Tillförd energi'!$B$1:$AS$566,MATCH(AF$1,'Tillförd energi'!$B$1:$AQ$1,0),FALSE)</f>
        <v>0.152</v>
      </c>
      <c r="AG356">
        <f>IFERROR(VLOOKUP(B356,Miljö!$B$1:$S$476,9,FALSE)/1,0)</f>
        <v>0</v>
      </c>
      <c r="AI356">
        <f t="shared" si="40"/>
        <v>8.8119999999999994</v>
      </c>
      <c r="AJ356">
        <f t="shared" si="41"/>
        <v>8.8119999999999994</v>
      </c>
      <c r="AK356">
        <f>IF(ISERROR(1/VLOOKUP($B356,Leveranser!$B$1:$S$500,MATCH("såld värme (gwh)",Leveranser!$B$1:$S$1,0),FALSE)),"",VLOOKUP($B356,Leveranser!$B$1:$S$500,MATCH("såld värme (gwh)",Leveranser!$B$1:$S$1,0),FALSE))</f>
        <v>6.3410000000000002</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37">
        <f t="shared" si="42"/>
        <v>0.71958692691783943</v>
      </c>
      <c r="AP356" t="str">
        <f>VLOOKUP($B356,Miljövärden!$B$1:$H$446,7,FALSE)</f>
        <v>Ja</v>
      </c>
      <c r="AQ356" t="str">
        <f>VLOOKUP($B356,Miljövärden!$B$1:$H$446,6,FALSE)</f>
        <v>Ja</v>
      </c>
      <c r="AU356">
        <f t="shared" si="43"/>
        <v>0.152</v>
      </c>
      <c r="AV356">
        <f t="shared" si="44"/>
        <v>0</v>
      </c>
      <c r="AW356">
        <f t="shared" si="45"/>
        <v>8.5609999999999999</v>
      </c>
      <c r="AX356">
        <f t="shared" si="46"/>
        <v>0</v>
      </c>
      <c r="AZ356">
        <f t="shared" si="47"/>
        <v>8.66</v>
      </c>
    </row>
    <row r="357" spans="1:52" customFormat="1" x14ac:dyDescent="0.25">
      <c r="A357" s="2" t="s">
        <v>542</v>
      </c>
      <c r="B357" s="2" t="s">
        <v>546</v>
      </c>
      <c r="C357">
        <f>VLOOKUP($B357,'Tillförd energi'!$B$1:$AS$566,MATCH(C$1,'Tillförd energi'!$B$1:$AQ$1,0),FALSE)</f>
        <v>0</v>
      </c>
      <c r="D357">
        <f>VLOOKUP($B357,'Tillförd energi'!$B$1:$AS$566,MATCH(D$1,'Tillförd energi'!$B$1:$AQ$1,0),FALSE)</f>
        <v>0</v>
      </c>
      <c r="E357">
        <f>VLOOKUP($B357,'Tillförd energi'!$B$1:$AS$566,MATCH(E$1,'Tillförd energi'!$B$1:$AQ$1,0),FALSE)</f>
        <v>0</v>
      </c>
      <c r="F357">
        <f>VLOOKUP($B357,'Tillförd energi'!$B$1:$AS$566,MATCH(F$1,'Tillförd energi'!$B$1:$AQ$1,0),FALSE)</f>
        <v>0</v>
      </c>
      <c r="G357">
        <f>VLOOKUP($B357,'Tillförd energi'!$B$1:$AS$566,MATCH(G$1,'Tillförd energi'!$B$1:$AQ$1,0),FALSE)</f>
        <v>0</v>
      </c>
      <c r="H357">
        <f>VLOOKUP($B357,'Tillförd energi'!$B$1:$AS$566,MATCH(H$1,'Tillförd energi'!$B$1:$AQ$1,0),FALSE)</f>
        <v>0</v>
      </c>
      <c r="I357">
        <f>VLOOKUP($B357,'Tillförd energi'!$B$1:$AS$566,MATCH(I$1,'Tillförd energi'!$B$1:$AQ$1,0),FALSE)</f>
        <v>0</v>
      </c>
      <c r="J357">
        <f>VLOOKUP($B357,'Tillförd energi'!$B$1:$AS$566,MATCH(J$1,'Tillförd energi'!$B$1:$AQ$1,0),FALSE)</f>
        <v>0</v>
      </c>
      <c r="K357">
        <v>0</v>
      </c>
      <c r="L357">
        <f>VLOOKUP($B357,'Tillförd energi'!$B$1:$AS$566,MATCH(L$1,'Tillförd energi'!$B$1:$AQ$1,0),FALSE)</f>
        <v>0</v>
      </c>
      <c r="M357">
        <f>VLOOKUP($B357,'Tillförd energi'!$B$1:$AS$566,MATCH(M$1,'Tillförd energi'!$B$1:$AQ$1,0),FALSE)</f>
        <v>0</v>
      </c>
      <c r="N357">
        <f>VLOOKUP($B357,'Tillförd energi'!$B$1:$AS$566,MATCH(N$1,'Tillförd energi'!$B$1:$AQ$1,0),FALSE)</f>
        <v>0</v>
      </c>
      <c r="O357">
        <f>VLOOKUP($B357,'Tillförd energi'!$B$1:$AS$566,MATCH(O$1,'Tillförd energi'!$B$1:$AQ$1,0),FALSE)</f>
        <v>0</v>
      </c>
      <c r="P357">
        <f>VLOOKUP($B357,'Tillförd energi'!$B$1:$AS$566,MATCH(P$1,'Tillförd energi'!$B$1:$AQ$1,0),FALSE)</f>
        <v>0</v>
      </c>
      <c r="Q357">
        <f>VLOOKUP($B357,'Tillförd energi'!$B$1:$AS$566,MATCH(Q$1,'Tillförd energi'!$B$1:$AQ$1,0),FALSE)</f>
        <v>10.041</v>
      </c>
      <c r="R357">
        <f>VLOOKUP($B357,'Tillförd energi'!$B$1:$AS$566,MATCH(R$1,'Tillförd energi'!$B$1:$AQ$1,0),FALSE)</f>
        <v>0</v>
      </c>
      <c r="S357">
        <f>VLOOKUP($B357,'Tillförd energi'!$B$1:$AS$566,MATCH(S$1,'Tillförd energi'!$B$1:$AQ$1,0),FALSE)</f>
        <v>0</v>
      </c>
      <c r="T357">
        <f>VLOOKUP($B357,'Tillförd energi'!$B$1:$AS$566,MATCH(T$1,'Tillförd energi'!$B$1:$AQ$1,0),FALSE)</f>
        <v>0</v>
      </c>
      <c r="U357">
        <f>VLOOKUP($B357,'Tillförd energi'!$B$1:$AS$566,MATCH(U$1,'Tillförd energi'!$B$1:$AQ$1,0),FALSE)</f>
        <v>0</v>
      </c>
      <c r="V357">
        <f>VLOOKUP($B357,'Tillförd energi'!$B$1:$AS$566,MATCH(V$1,'Tillförd energi'!$B$1:$AQ$1,0),FALSE)</f>
        <v>0</v>
      </c>
      <c r="W357">
        <f>VLOOKUP($B357,'Tillförd energi'!$B$1:$AS$566,MATCH(W$1,'Tillförd energi'!$B$1:$AQ$1,0),FALSE)</f>
        <v>9.9000000000000005E-2</v>
      </c>
      <c r="X357">
        <f>VLOOKUP($B357,'Tillförd energi'!$B$1:$AS$566,MATCH(X$1,'Tillförd energi'!$B$1:$AQ$1,0),FALSE)</f>
        <v>0</v>
      </c>
      <c r="Y357">
        <f>VLOOKUP($B357,'Tillförd energi'!$B$1:$AS$566,MATCH(Y$1,'Tillförd energi'!$B$1:$AQ$1,0),FALSE)</f>
        <v>0</v>
      </c>
      <c r="Z357">
        <f>VLOOKUP($B357,'Tillförd energi'!$B$1:$AS$566,MATCH(Z$1,'Tillförd energi'!$B$1:$AQ$1,0),FALSE)</f>
        <v>0</v>
      </c>
      <c r="AA357">
        <f>VLOOKUP($B357,'Tillförd energi'!$B$1:$AS$566,MATCH(AA$1,'Tillförd energi'!$B$1:$AQ$1,0),FALSE)</f>
        <v>0</v>
      </c>
      <c r="AB357">
        <f>VLOOKUP($B357,'Tillförd energi'!$B$1:$AS$566,MATCH(AB$1,'Tillförd energi'!$B$1:$AQ$1,0),FALSE)</f>
        <v>0</v>
      </c>
      <c r="AC357">
        <f>VLOOKUP($B357,'Tillförd energi'!$B$1:$AS$566,MATCH(AC$1,'Tillförd energi'!$B$1:$AQ$1,0),FALSE)</f>
        <v>0</v>
      </c>
      <c r="AD357">
        <f>VLOOKUP($B357,'Tillförd energi'!$B$1:$AS$566,MATCH(AD$1,'Tillförd energi'!$B$1:$AQ$1,0),FALSE)</f>
        <v>0</v>
      </c>
      <c r="AE357">
        <f>VLOOKUP($B357,'Tillförd energi'!$B$1:$AS$566,MATCH(AE$1,'Tillförd energi'!$B$1:$AQ$1,0),FALSE)</f>
        <v>0</v>
      </c>
      <c r="AF357">
        <f>VLOOKUP($B357,'Tillförd energi'!$B$1:$AS$566,MATCH(AF$1,'Tillförd energi'!$B$1:$AQ$1,0),FALSE)</f>
        <v>0.19400000000000001</v>
      </c>
      <c r="AG357">
        <f>IFERROR(VLOOKUP(B357,Miljö!$B$1:$S$476,9,FALSE)/1,0)</f>
        <v>0</v>
      </c>
      <c r="AI357">
        <f t="shared" si="40"/>
        <v>10.334000000000001</v>
      </c>
      <c r="AJ357">
        <f t="shared" si="41"/>
        <v>10.334000000000001</v>
      </c>
      <c r="AK357">
        <f>IF(ISERROR(1/VLOOKUP($B357,Leveranser!$B$1:$S$500,MATCH("såld värme (gwh)",Leveranser!$B$1:$S$1,0),FALSE)),"",VLOOKUP($B357,Leveranser!$B$1:$S$500,MATCH("såld värme (gwh)",Leveranser!$B$1:$S$1,0),FALSE))</f>
        <v>8.4309999999999992</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37">
        <f t="shared" si="42"/>
        <v>0.81585059028449758</v>
      </c>
      <c r="AP357" t="str">
        <f>VLOOKUP($B357,Miljövärden!$B$1:$H$446,7,FALSE)</f>
        <v>Ja</v>
      </c>
      <c r="AQ357" t="str">
        <f>VLOOKUP($B357,Miljövärden!$B$1:$H$446,6,FALSE)</f>
        <v>Ja</v>
      </c>
      <c r="AU357">
        <f t="shared" si="43"/>
        <v>0.19400000000000001</v>
      </c>
      <c r="AV357">
        <f t="shared" si="44"/>
        <v>0</v>
      </c>
      <c r="AW357">
        <f t="shared" si="45"/>
        <v>10.041</v>
      </c>
      <c r="AX357">
        <f t="shared" si="46"/>
        <v>0</v>
      </c>
      <c r="AZ357">
        <f t="shared" si="47"/>
        <v>10.14</v>
      </c>
    </row>
    <row r="358" spans="1:52" customFormat="1" x14ac:dyDescent="0.25">
      <c r="A358" s="2" t="s">
        <v>542</v>
      </c>
      <c r="B358" s="2" t="s">
        <v>547</v>
      </c>
      <c r="C358">
        <f>VLOOKUP($B358,'Tillförd energi'!$B$1:$AS$566,MATCH(C$1,'Tillförd energi'!$B$1:$AQ$1,0),FALSE)</f>
        <v>0</v>
      </c>
      <c r="D358">
        <f>VLOOKUP($B358,'Tillförd energi'!$B$1:$AS$566,MATCH(D$1,'Tillförd energi'!$B$1:$AQ$1,0),FALSE)</f>
        <v>0.219</v>
      </c>
      <c r="E358">
        <f>VLOOKUP($B358,'Tillförd energi'!$B$1:$AS$566,MATCH(E$1,'Tillförd energi'!$B$1:$AQ$1,0),FALSE)</f>
        <v>0.39500000000000002</v>
      </c>
      <c r="F358">
        <f>VLOOKUP($B358,'Tillförd energi'!$B$1:$AS$566,MATCH(F$1,'Tillförd energi'!$B$1:$AQ$1,0),FALSE)</f>
        <v>0</v>
      </c>
      <c r="G358">
        <f>VLOOKUP($B358,'Tillförd energi'!$B$1:$AS$566,MATCH(G$1,'Tillförd energi'!$B$1:$AQ$1,0),FALSE)</f>
        <v>0</v>
      </c>
      <c r="H358">
        <f>VLOOKUP($B358,'Tillförd energi'!$B$1:$AS$566,MATCH(H$1,'Tillförd energi'!$B$1:$AQ$1,0),FALSE)</f>
        <v>0</v>
      </c>
      <c r="I358">
        <f>VLOOKUP($B358,'Tillförd energi'!$B$1:$AS$566,MATCH(I$1,'Tillförd energi'!$B$1:$AQ$1,0),FALSE)</f>
        <v>0</v>
      </c>
      <c r="J358">
        <f>VLOOKUP($B358,'Tillförd energi'!$B$1:$AS$566,MATCH(J$1,'Tillförd energi'!$B$1:$AQ$1,0),FALSE)</f>
        <v>0.83599999999999997</v>
      </c>
      <c r="K358">
        <v>0</v>
      </c>
      <c r="L358">
        <f>VLOOKUP($B358,'Tillförd energi'!$B$1:$AS$566,MATCH(L$1,'Tillförd energi'!$B$1:$AQ$1,0),FALSE)</f>
        <v>0</v>
      </c>
      <c r="M358">
        <f>VLOOKUP($B358,'Tillförd energi'!$B$1:$AS$566,MATCH(M$1,'Tillförd energi'!$B$1:$AQ$1,0),FALSE)</f>
        <v>49.6038</v>
      </c>
      <c r="N358">
        <f>VLOOKUP($B358,'Tillförd energi'!$B$1:$AS$566,MATCH(N$1,'Tillförd energi'!$B$1:$AQ$1,0),FALSE)</f>
        <v>57.225000000000001</v>
      </c>
      <c r="O358">
        <f>VLOOKUP($B358,'Tillförd energi'!$B$1:$AS$566,MATCH(O$1,'Tillförd energi'!$B$1:$AQ$1,0),FALSE)</f>
        <v>0</v>
      </c>
      <c r="P358">
        <f>VLOOKUP($B358,'Tillförd energi'!$B$1:$AS$566,MATCH(P$1,'Tillförd energi'!$B$1:$AQ$1,0),FALSE)</f>
        <v>7.5</v>
      </c>
      <c r="Q358">
        <f>VLOOKUP($B358,'Tillförd energi'!$B$1:$AS$566,MATCH(Q$1,'Tillförd energi'!$B$1:$AQ$1,0),FALSE)</f>
        <v>6.4641299999999999</v>
      </c>
      <c r="R358">
        <f>VLOOKUP($B358,'Tillförd energi'!$B$1:$AS$566,MATCH(R$1,'Tillförd energi'!$B$1:$AQ$1,0),FALSE)</f>
        <v>0</v>
      </c>
      <c r="S358">
        <f>VLOOKUP($B358,'Tillförd energi'!$B$1:$AS$566,MATCH(S$1,'Tillförd energi'!$B$1:$AQ$1,0),FALSE)</f>
        <v>0</v>
      </c>
      <c r="T358">
        <f>VLOOKUP($B358,'Tillförd energi'!$B$1:$AS$566,MATCH(T$1,'Tillförd energi'!$B$1:$AQ$1,0),FALSE)</f>
        <v>0</v>
      </c>
      <c r="U358">
        <f>VLOOKUP($B358,'Tillförd energi'!$B$1:$AS$566,MATCH(U$1,'Tillförd energi'!$B$1:$AQ$1,0),FALSE)</f>
        <v>0</v>
      </c>
      <c r="V358">
        <f>VLOOKUP($B358,'Tillförd energi'!$B$1:$AS$566,MATCH(V$1,'Tillförd energi'!$B$1:$AQ$1,0),FALSE)</f>
        <v>0</v>
      </c>
      <c r="W358">
        <f>VLOOKUP($B358,'Tillförd energi'!$B$1:$AS$566,MATCH(W$1,'Tillförd energi'!$B$1:$AQ$1,0),FALSE)</f>
        <v>1.1970000000000001</v>
      </c>
      <c r="X358">
        <f>VLOOKUP($B358,'Tillförd energi'!$B$1:$AS$566,MATCH(X$1,'Tillförd energi'!$B$1:$AQ$1,0),FALSE)</f>
        <v>0</v>
      </c>
      <c r="Y358">
        <f>VLOOKUP($B358,'Tillförd energi'!$B$1:$AS$566,MATCH(Y$1,'Tillförd energi'!$B$1:$AQ$1,0),FALSE)</f>
        <v>0</v>
      </c>
      <c r="Z358">
        <f>VLOOKUP($B358,'Tillförd energi'!$B$1:$AS$566,MATCH(Z$1,'Tillförd energi'!$B$1:$AQ$1,0),FALSE)</f>
        <v>0</v>
      </c>
      <c r="AA358">
        <f>VLOOKUP($B358,'Tillförd energi'!$B$1:$AS$566,MATCH(AA$1,'Tillförd energi'!$B$1:$AQ$1,0),FALSE)</f>
        <v>0</v>
      </c>
      <c r="AB358">
        <f>VLOOKUP($B358,'Tillförd energi'!$B$1:$AS$566,MATCH(AB$1,'Tillförd energi'!$B$1:$AQ$1,0),FALSE)</f>
        <v>0</v>
      </c>
      <c r="AC358">
        <f>VLOOKUP($B358,'Tillförd energi'!$B$1:$AS$566,MATCH(AC$1,'Tillförd energi'!$B$1:$AQ$1,0),FALSE)</f>
        <v>14.494</v>
      </c>
      <c r="AD358">
        <f>VLOOKUP($B358,'Tillförd energi'!$B$1:$AS$566,MATCH(AD$1,'Tillförd energi'!$B$1:$AQ$1,0),FALSE)</f>
        <v>0</v>
      </c>
      <c r="AE358">
        <f>VLOOKUP($B358,'Tillförd energi'!$B$1:$AS$566,MATCH(AE$1,'Tillförd energi'!$B$1:$AQ$1,0),FALSE)</f>
        <v>0</v>
      </c>
      <c r="AF358">
        <f>VLOOKUP($B358,'Tillförd energi'!$B$1:$AS$566,MATCH(AF$1,'Tillförd energi'!$B$1:$AQ$1,0),FALSE)</f>
        <v>3.67977</v>
      </c>
      <c r="AG358">
        <f>IFERROR(VLOOKUP(B358,Miljö!$B$1:$S$476,9,FALSE)/1,0)</f>
        <v>0</v>
      </c>
      <c r="AI358">
        <f t="shared" si="40"/>
        <v>141.61369999999999</v>
      </c>
      <c r="AJ358">
        <f t="shared" si="41"/>
        <v>141.61369999999999</v>
      </c>
      <c r="AK358">
        <f>IF(ISERROR(1/VLOOKUP($B358,Leveranser!$B$1:$S$500,MATCH("såld värme (gwh)",Leveranser!$B$1:$S$1,0),FALSE)),"",VLOOKUP($B358,Leveranser!$B$1:$S$500,MATCH("såld värme (gwh)",Leveranser!$B$1:$S$1,0),FALSE))</f>
        <v>97.671000000000006</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37">
        <f t="shared" si="42"/>
        <v>0.68970021968213535</v>
      </c>
      <c r="AP358" t="str">
        <f>VLOOKUP($B358,Miljövärden!$B$1:$H$446,7,FALSE)</f>
        <v>Ja</v>
      </c>
      <c r="AQ358" t="str">
        <f>VLOOKUP($B358,Miljövärden!$B$1:$H$446,6,FALSE)</f>
        <v>Ja</v>
      </c>
      <c r="AU358">
        <f t="shared" si="43"/>
        <v>3.67977</v>
      </c>
      <c r="AV358">
        <f t="shared" si="44"/>
        <v>0</v>
      </c>
      <c r="AW358">
        <f t="shared" si="45"/>
        <v>120.79293</v>
      </c>
      <c r="AX358">
        <f t="shared" si="46"/>
        <v>0</v>
      </c>
      <c r="AZ358">
        <f t="shared" si="47"/>
        <v>121.98993</v>
      </c>
    </row>
    <row r="359" spans="1:52" customFormat="1" x14ac:dyDescent="0.25">
      <c r="A359" s="2" t="s">
        <v>548</v>
      </c>
      <c r="B359" s="2" t="s">
        <v>549</v>
      </c>
      <c r="C359">
        <f>VLOOKUP($B359,'Tillförd energi'!$B$1:$AS$566,MATCH(C$1,'Tillförd energi'!$B$1:$AQ$1,0),FALSE)</f>
        <v>0</v>
      </c>
      <c r="D359">
        <f>VLOOKUP($B359,'Tillförd energi'!$B$1:$AS$566,MATCH(D$1,'Tillförd energi'!$B$1:$AQ$1,0),FALSE)</f>
        <v>0.1</v>
      </c>
      <c r="E359">
        <f>VLOOKUP($B359,'Tillförd energi'!$B$1:$AS$566,MATCH(E$1,'Tillförd energi'!$B$1:$AQ$1,0),FALSE)</f>
        <v>0</v>
      </c>
      <c r="F359">
        <f>VLOOKUP($B359,'Tillförd energi'!$B$1:$AS$566,MATCH(F$1,'Tillförd energi'!$B$1:$AQ$1,0),FALSE)</f>
        <v>0</v>
      </c>
      <c r="G359">
        <f>VLOOKUP($B359,'Tillförd energi'!$B$1:$AS$566,MATCH(G$1,'Tillförd energi'!$B$1:$AQ$1,0),FALSE)</f>
        <v>0</v>
      </c>
      <c r="H359">
        <f>VLOOKUP($B359,'Tillförd energi'!$B$1:$AS$566,MATCH(H$1,'Tillförd energi'!$B$1:$AQ$1,0),FALSE)</f>
        <v>0</v>
      </c>
      <c r="I359">
        <f>VLOOKUP($B359,'Tillförd energi'!$B$1:$AS$566,MATCH(I$1,'Tillförd energi'!$B$1:$AQ$1,0),FALSE)</f>
        <v>0</v>
      </c>
      <c r="J359">
        <f>VLOOKUP($B359,'Tillförd energi'!$B$1:$AS$566,MATCH(J$1,'Tillförd energi'!$B$1:$AQ$1,0),FALSE)</f>
        <v>0</v>
      </c>
      <c r="K359">
        <v>0</v>
      </c>
      <c r="L359">
        <f>VLOOKUP($B359,'Tillförd energi'!$B$1:$AS$566,MATCH(L$1,'Tillförd energi'!$B$1:$AQ$1,0),FALSE)</f>
        <v>0</v>
      </c>
      <c r="M359">
        <f>VLOOKUP($B359,'Tillförd energi'!$B$1:$AS$566,MATCH(M$1,'Tillförd energi'!$B$1:$AQ$1,0),FALSE)</f>
        <v>0</v>
      </c>
      <c r="N359">
        <f>VLOOKUP($B359,'Tillförd energi'!$B$1:$AS$566,MATCH(N$1,'Tillförd energi'!$B$1:$AQ$1,0),FALSE)</f>
        <v>0</v>
      </c>
      <c r="O359">
        <f>VLOOKUP($B359,'Tillförd energi'!$B$1:$AS$566,MATCH(O$1,'Tillförd energi'!$B$1:$AQ$1,0),FALSE)</f>
        <v>0</v>
      </c>
      <c r="P359">
        <f>VLOOKUP($B359,'Tillförd energi'!$B$1:$AS$566,MATCH(P$1,'Tillförd energi'!$B$1:$AQ$1,0),FALSE)</f>
        <v>0</v>
      </c>
      <c r="Q359">
        <f>VLOOKUP($B359,'Tillförd energi'!$B$1:$AS$566,MATCH(Q$1,'Tillförd energi'!$B$1:$AQ$1,0),FALSE)</f>
        <v>0</v>
      </c>
      <c r="R359">
        <f>VLOOKUP($B359,'Tillförd energi'!$B$1:$AS$566,MATCH(R$1,'Tillförd energi'!$B$1:$AQ$1,0),FALSE)</f>
        <v>2.4</v>
      </c>
      <c r="S359">
        <f>VLOOKUP($B359,'Tillförd energi'!$B$1:$AS$566,MATCH(S$1,'Tillförd energi'!$B$1:$AQ$1,0),FALSE)</f>
        <v>0</v>
      </c>
      <c r="T359">
        <f>VLOOKUP($B359,'Tillförd energi'!$B$1:$AS$566,MATCH(T$1,'Tillförd energi'!$B$1:$AQ$1,0),FALSE)</f>
        <v>0</v>
      </c>
      <c r="U359">
        <f>VLOOKUP($B359,'Tillförd energi'!$B$1:$AS$566,MATCH(U$1,'Tillförd energi'!$B$1:$AQ$1,0),FALSE)</f>
        <v>0</v>
      </c>
      <c r="V359">
        <f>VLOOKUP($B359,'Tillförd energi'!$B$1:$AS$566,MATCH(V$1,'Tillförd energi'!$B$1:$AQ$1,0),FALSE)</f>
        <v>0</v>
      </c>
      <c r="W359">
        <f>VLOOKUP($B359,'Tillförd energi'!$B$1:$AS$566,MATCH(W$1,'Tillförd energi'!$B$1:$AQ$1,0),FALSE)</f>
        <v>0</v>
      </c>
      <c r="X359">
        <f>VLOOKUP($B359,'Tillförd energi'!$B$1:$AS$566,MATCH(X$1,'Tillförd energi'!$B$1:$AQ$1,0),FALSE)</f>
        <v>0</v>
      </c>
      <c r="Y359">
        <f>VLOOKUP($B359,'Tillförd energi'!$B$1:$AS$566,MATCH(Y$1,'Tillförd energi'!$B$1:$AQ$1,0),FALSE)</f>
        <v>0</v>
      </c>
      <c r="Z359">
        <f>VLOOKUP($B359,'Tillförd energi'!$B$1:$AS$566,MATCH(Z$1,'Tillförd energi'!$B$1:$AQ$1,0),FALSE)</f>
        <v>0</v>
      </c>
      <c r="AA359">
        <f>VLOOKUP($B359,'Tillförd energi'!$B$1:$AS$566,MATCH(AA$1,'Tillförd energi'!$B$1:$AQ$1,0),FALSE)</f>
        <v>0</v>
      </c>
      <c r="AB359">
        <f>VLOOKUP($B359,'Tillförd energi'!$B$1:$AS$566,MATCH(AB$1,'Tillförd energi'!$B$1:$AQ$1,0),FALSE)</f>
        <v>0</v>
      </c>
      <c r="AC359">
        <f>VLOOKUP($B359,'Tillförd energi'!$B$1:$AS$566,MATCH(AC$1,'Tillförd energi'!$B$1:$AQ$1,0),FALSE)</f>
        <v>0</v>
      </c>
      <c r="AD359">
        <f>VLOOKUP($B359,'Tillförd energi'!$B$1:$AS$566,MATCH(AD$1,'Tillförd energi'!$B$1:$AQ$1,0),FALSE)</f>
        <v>0</v>
      </c>
      <c r="AE359">
        <f>VLOOKUP($B359,'Tillförd energi'!$B$1:$AS$566,MATCH(AE$1,'Tillförd energi'!$B$1:$AQ$1,0),FALSE)</f>
        <v>0</v>
      </c>
      <c r="AF359">
        <f>VLOOKUP($B359,'Tillförd energi'!$B$1:$AS$566,MATCH(AF$1,'Tillförd energi'!$B$1:$AQ$1,0),FALSE)</f>
        <v>0.04</v>
      </c>
      <c r="AG359">
        <f>IFERROR(VLOOKUP(B359,Miljö!$B$1:$S$476,9,FALSE)/1,0)</f>
        <v>0</v>
      </c>
      <c r="AI359">
        <f t="shared" si="40"/>
        <v>2.54</v>
      </c>
      <c r="AJ359">
        <f t="shared" si="41"/>
        <v>2.54</v>
      </c>
      <c r="AK359">
        <f>IF(ISERROR(1/VLOOKUP($B359,Leveranser!$B$1:$S$500,MATCH("såld värme (gwh)",Leveranser!$B$1:$S$1,0),FALSE)),"",VLOOKUP($B359,Leveranser!$B$1:$S$500,MATCH("såld värme (gwh)",Leveranser!$B$1:$S$1,0),FALSE))</f>
        <v>2.1</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37">
        <f t="shared" si="42"/>
        <v>0.82677165354330706</v>
      </c>
      <c r="AP359" t="str">
        <f>VLOOKUP($B359,Miljövärden!$B$1:$H$446,7,FALSE)</f>
        <v>Ja</v>
      </c>
      <c r="AQ359" t="str">
        <f>VLOOKUP($B359,Miljövärden!$B$1:$H$446,6,FALSE)</f>
        <v>Ja</v>
      </c>
      <c r="AU359">
        <f t="shared" si="43"/>
        <v>0.04</v>
      </c>
      <c r="AV359">
        <f t="shared" si="44"/>
        <v>0</v>
      </c>
      <c r="AW359">
        <f t="shared" si="45"/>
        <v>0</v>
      </c>
      <c r="AX359">
        <f t="shared" si="46"/>
        <v>2.4</v>
      </c>
      <c r="AZ359">
        <f t="shared" si="47"/>
        <v>2.4</v>
      </c>
    </row>
    <row r="360" spans="1:52" customFormat="1" x14ac:dyDescent="0.25">
      <c r="A360" s="2" t="s">
        <v>548</v>
      </c>
      <c r="B360" s="2" t="s">
        <v>550</v>
      </c>
      <c r="C360">
        <f>VLOOKUP($B360,'Tillförd energi'!$B$1:$AS$566,MATCH(C$1,'Tillförd energi'!$B$1:$AQ$1,0),FALSE)</f>
        <v>0</v>
      </c>
      <c r="D360">
        <f>VLOOKUP($B360,'Tillförd energi'!$B$1:$AS$566,MATCH(D$1,'Tillförd energi'!$B$1:$AQ$1,0),FALSE)</f>
        <v>0</v>
      </c>
      <c r="E360">
        <f>VLOOKUP($B360,'Tillförd energi'!$B$1:$AS$566,MATCH(E$1,'Tillförd energi'!$B$1:$AQ$1,0),FALSE)</f>
        <v>0</v>
      </c>
      <c r="F360">
        <f>VLOOKUP($B360,'Tillförd energi'!$B$1:$AS$566,MATCH(F$1,'Tillförd energi'!$B$1:$AQ$1,0),FALSE)</f>
        <v>0</v>
      </c>
      <c r="G360">
        <f>VLOOKUP($B360,'Tillförd energi'!$B$1:$AS$566,MATCH(G$1,'Tillförd energi'!$B$1:$AQ$1,0),FALSE)</f>
        <v>0</v>
      </c>
      <c r="H360">
        <f>VLOOKUP($B360,'Tillförd energi'!$B$1:$AS$566,MATCH(H$1,'Tillförd energi'!$B$1:$AQ$1,0),FALSE)</f>
        <v>0</v>
      </c>
      <c r="I360">
        <f>VLOOKUP($B360,'Tillförd energi'!$B$1:$AS$566,MATCH(I$1,'Tillförd energi'!$B$1:$AQ$1,0),FALSE)</f>
        <v>0</v>
      </c>
      <c r="J360">
        <f>VLOOKUP($B360,'Tillförd energi'!$B$1:$AS$566,MATCH(J$1,'Tillförd energi'!$B$1:$AQ$1,0),FALSE)</f>
        <v>0</v>
      </c>
      <c r="K360">
        <v>0</v>
      </c>
      <c r="L360">
        <f>VLOOKUP($B360,'Tillförd energi'!$B$1:$AS$566,MATCH(L$1,'Tillförd energi'!$B$1:$AQ$1,0),FALSE)</f>
        <v>0</v>
      </c>
      <c r="M360">
        <f>VLOOKUP($B360,'Tillförd energi'!$B$1:$AS$566,MATCH(M$1,'Tillförd energi'!$B$1:$AQ$1,0),FALSE)</f>
        <v>0</v>
      </c>
      <c r="N360">
        <f>VLOOKUP($B360,'Tillförd energi'!$B$1:$AS$566,MATCH(N$1,'Tillförd energi'!$B$1:$AQ$1,0),FALSE)</f>
        <v>0</v>
      </c>
      <c r="O360">
        <f>VLOOKUP($B360,'Tillförd energi'!$B$1:$AS$566,MATCH(O$1,'Tillförd energi'!$B$1:$AQ$1,0),FALSE)</f>
        <v>0</v>
      </c>
      <c r="P360">
        <f>VLOOKUP($B360,'Tillförd energi'!$B$1:$AS$566,MATCH(P$1,'Tillförd energi'!$B$1:$AQ$1,0),FALSE)</f>
        <v>0</v>
      </c>
      <c r="Q360">
        <f>VLOOKUP($B360,'Tillförd energi'!$B$1:$AS$566,MATCH(Q$1,'Tillförd energi'!$B$1:$AQ$1,0),FALSE)</f>
        <v>0</v>
      </c>
      <c r="R360">
        <f>VLOOKUP($B360,'Tillförd energi'!$B$1:$AS$566,MATCH(R$1,'Tillförd energi'!$B$1:$AQ$1,0),FALSE)</f>
        <v>0</v>
      </c>
      <c r="S360">
        <f>VLOOKUP($B360,'Tillförd energi'!$B$1:$AS$566,MATCH(S$1,'Tillförd energi'!$B$1:$AQ$1,0),FALSE)</f>
        <v>0</v>
      </c>
      <c r="T360">
        <f>VLOOKUP($B360,'Tillförd energi'!$B$1:$AS$566,MATCH(T$1,'Tillförd energi'!$B$1:$AQ$1,0),FALSE)</f>
        <v>0</v>
      </c>
      <c r="U360">
        <f>VLOOKUP($B360,'Tillförd energi'!$B$1:$AS$566,MATCH(U$1,'Tillförd energi'!$B$1:$AQ$1,0),FALSE)</f>
        <v>0</v>
      </c>
      <c r="V360">
        <f>VLOOKUP($B360,'Tillförd energi'!$B$1:$AS$566,MATCH(V$1,'Tillförd energi'!$B$1:$AQ$1,0),FALSE)</f>
        <v>0</v>
      </c>
      <c r="W360">
        <f>VLOOKUP($B360,'Tillförd energi'!$B$1:$AS$566,MATCH(W$1,'Tillförd energi'!$B$1:$AQ$1,0),FALSE)</f>
        <v>0</v>
      </c>
      <c r="X360">
        <f>VLOOKUP($B360,'Tillförd energi'!$B$1:$AS$566,MATCH(X$1,'Tillförd energi'!$B$1:$AQ$1,0),FALSE)</f>
        <v>0</v>
      </c>
      <c r="Y360">
        <f>VLOOKUP($B360,'Tillförd energi'!$B$1:$AS$566,MATCH(Y$1,'Tillförd energi'!$B$1:$AQ$1,0),FALSE)</f>
        <v>0</v>
      </c>
      <c r="Z360">
        <f>VLOOKUP($B360,'Tillförd energi'!$B$1:$AS$566,MATCH(Z$1,'Tillförd energi'!$B$1:$AQ$1,0),FALSE)</f>
        <v>0</v>
      </c>
      <c r="AA360">
        <f>VLOOKUP($B360,'Tillförd energi'!$B$1:$AS$566,MATCH(AA$1,'Tillförd energi'!$B$1:$AQ$1,0),FALSE)</f>
        <v>0</v>
      </c>
      <c r="AB360">
        <f>VLOOKUP($B360,'Tillförd energi'!$B$1:$AS$566,MATCH(AB$1,'Tillförd energi'!$B$1:$AQ$1,0),FALSE)</f>
        <v>0</v>
      </c>
      <c r="AC360">
        <f>VLOOKUP($B360,'Tillförd energi'!$B$1:$AS$566,MATCH(AC$1,'Tillförd energi'!$B$1:$AQ$1,0),FALSE)</f>
        <v>0</v>
      </c>
      <c r="AD360">
        <f>VLOOKUP($B360,'Tillförd energi'!$B$1:$AS$566,MATCH(AD$1,'Tillförd energi'!$B$1:$AQ$1,0),FALSE)</f>
        <v>0</v>
      </c>
      <c r="AE360">
        <f>VLOOKUP($B360,'Tillförd energi'!$B$1:$AS$566,MATCH(AE$1,'Tillförd energi'!$B$1:$AQ$1,0),FALSE)</f>
        <v>0</v>
      </c>
      <c r="AF360">
        <f>VLOOKUP($B360,'Tillförd energi'!$B$1:$AS$566,MATCH(AF$1,'Tillförd energi'!$B$1:$AQ$1,0),FALSE)</f>
        <v>3.5880000000000001</v>
      </c>
      <c r="AG360">
        <f>IFERROR(VLOOKUP(B360,Miljö!$B$1:$S$476,9,FALSE)/1,0)</f>
        <v>137</v>
      </c>
      <c r="AI360">
        <f t="shared" si="40"/>
        <v>3.5880000000000001</v>
      </c>
      <c r="AJ360">
        <f t="shared" si="41"/>
        <v>140.58799999999999</v>
      </c>
      <c r="AK360">
        <f>IF(ISERROR(1/VLOOKUP($B360,Leveranser!$B$1:$S$500,MATCH("såld värme (gwh)",Leveranser!$B$1:$S$1,0),FALSE)),"",VLOOKUP($B360,Leveranser!$B$1:$S$500,MATCH("såld värme (gwh)",Leveranser!$B$1:$S$1,0),FALSE))</f>
        <v>119.6</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37">
        <f t="shared" si="42"/>
        <v>0.85071272085811023</v>
      </c>
      <c r="AP360" t="str">
        <f>VLOOKUP($B360,Miljövärden!$B$1:$H$446,7,FALSE)</f>
        <v>Ja</v>
      </c>
      <c r="AQ360" t="str">
        <f>VLOOKUP($B360,Miljövärden!$B$1:$H$446,6,FALSE)</f>
        <v>Ja</v>
      </c>
      <c r="AU360">
        <f t="shared" si="43"/>
        <v>3.5880000000000001</v>
      </c>
      <c r="AV360">
        <f t="shared" si="44"/>
        <v>0</v>
      </c>
      <c r="AW360">
        <f t="shared" si="45"/>
        <v>0</v>
      </c>
      <c r="AX360">
        <f t="shared" si="46"/>
        <v>0</v>
      </c>
      <c r="AZ360">
        <f t="shared" si="47"/>
        <v>0</v>
      </c>
    </row>
    <row r="361" spans="1:52" customFormat="1" x14ac:dyDescent="0.25">
      <c r="A361" s="2" t="s">
        <v>548</v>
      </c>
      <c r="B361" s="2" t="s">
        <v>551</v>
      </c>
      <c r="C361">
        <f>VLOOKUP($B361,'Tillförd energi'!$B$1:$AS$566,MATCH(C$1,'Tillförd energi'!$B$1:$AQ$1,0),FALSE)</f>
        <v>0</v>
      </c>
      <c r="D361">
        <f>VLOOKUP($B361,'Tillförd energi'!$B$1:$AS$566,MATCH(D$1,'Tillförd energi'!$B$1:$AQ$1,0),FALSE)</f>
        <v>1E-3</v>
      </c>
      <c r="E361">
        <f>VLOOKUP($B361,'Tillförd energi'!$B$1:$AS$566,MATCH(E$1,'Tillförd energi'!$B$1:$AQ$1,0),FALSE)</f>
        <v>0</v>
      </c>
      <c r="F361">
        <f>VLOOKUP($B361,'Tillförd energi'!$B$1:$AS$566,MATCH(F$1,'Tillförd energi'!$B$1:$AQ$1,0),FALSE)</f>
        <v>0</v>
      </c>
      <c r="G361">
        <f>VLOOKUP($B361,'Tillförd energi'!$B$1:$AS$566,MATCH(G$1,'Tillförd energi'!$B$1:$AQ$1,0),FALSE)</f>
        <v>0</v>
      </c>
      <c r="H361">
        <f>VLOOKUP($B361,'Tillförd energi'!$B$1:$AS$566,MATCH(H$1,'Tillförd energi'!$B$1:$AQ$1,0),FALSE)</f>
        <v>0</v>
      </c>
      <c r="I361">
        <f>VLOOKUP($B361,'Tillförd energi'!$B$1:$AS$566,MATCH(I$1,'Tillförd energi'!$B$1:$AQ$1,0),FALSE)</f>
        <v>0</v>
      </c>
      <c r="J361">
        <f>VLOOKUP($B361,'Tillförd energi'!$B$1:$AS$566,MATCH(J$1,'Tillförd energi'!$B$1:$AQ$1,0),FALSE)</f>
        <v>0</v>
      </c>
      <c r="K361">
        <v>0</v>
      </c>
      <c r="L361">
        <f>VLOOKUP($B361,'Tillförd energi'!$B$1:$AS$566,MATCH(L$1,'Tillförd energi'!$B$1:$AQ$1,0),FALSE)</f>
        <v>0</v>
      </c>
      <c r="M361">
        <f>VLOOKUP($B361,'Tillförd energi'!$B$1:$AS$566,MATCH(M$1,'Tillförd energi'!$B$1:$AQ$1,0),FALSE)</f>
        <v>0</v>
      </c>
      <c r="N361">
        <f>VLOOKUP($B361,'Tillförd energi'!$B$1:$AS$566,MATCH(N$1,'Tillförd energi'!$B$1:$AQ$1,0),FALSE)</f>
        <v>0</v>
      </c>
      <c r="O361">
        <f>VLOOKUP($B361,'Tillförd energi'!$B$1:$AS$566,MATCH(O$1,'Tillförd energi'!$B$1:$AQ$1,0),FALSE)</f>
        <v>15.254</v>
      </c>
      <c r="P361">
        <f>VLOOKUP($B361,'Tillförd energi'!$B$1:$AS$566,MATCH(P$1,'Tillförd energi'!$B$1:$AQ$1,0),FALSE)</f>
        <v>7.7889999999999997</v>
      </c>
      <c r="Q361">
        <f>VLOOKUP($B361,'Tillförd energi'!$B$1:$AS$566,MATCH(Q$1,'Tillförd energi'!$B$1:$AQ$1,0),FALSE)</f>
        <v>0</v>
      </c>
      <c r="R361">
        <f>VLOOKUP($B361,'Tillförd energi'!$B$1:$AS$566,MATCH(R$1,'Tillförd energi'!$B$1:$AQ$1,0),FALSE)</f>
        <v>0</v>
      </c>
      <c r="S361">
        <f>VLOOKUP($B361,'Tillförd energi'!$B$1:$AS$566,MATCH(S$1,'Tillförd energi'!$B$1:$AQ$1,0),FALSE)</f>
        <v>0.40799999999999997</v>
      </c>
      <c r="T361">
        <f>VLOOKUP($B361,'Tillförd energi'!$B$1:$AS$566,MATCH(T$1,'Tillförd energi'!$B$1:$AQ$1,0),FALSE)</f>
        <v>0</v>
      </c>
      <c r="U361">
        <f>VLOOKUP($B361,'Tillförd energi'!$B$1:$AS$566,MATCH(U$1,'Tillförd energi'!$B$1:$AQ$1,0),FALSE)</f>
        <v>0</v>
      </c>
      <c r="V361">
        <f>VLOOKUP($B361,'Tillförd energi'!$B$1:$AS$566,MATCH(V$1,'Tillförd energi'!$B$1:$AQ$1,0),FALSE)</f>
        <v>0</v>
      </c>
      <c r="W361">
        <f>VLOOKUP($B361,'Tillförd energi'!$B$1:$AS$566,MATCH(W$1,'Tillförd energi'!$B$1:$AQ$1,0),FALSE)</f>
        <v>0</v>
      </c>
      <c r="X361">
        <f>VLOOKUP($B361,'Tillförd energi'!$B$1:$AS$566,MATCH(X$1,'Tillförd energi'!$B$1:$AQ$1,0),FALSE)</f>
        <v>0</v>
      </c>
      <c r="Y361">
        <f>VLOOKUP($B361,'Tillförd energi'!$B$1:$AS$566,MATCH(Y$1,'Tillförd energi'!$B$1:$AQ$1,0),FALSE)</f>
        <v>0</v>
      </c>
      <c r="Z361">
        <f>VLOOKUP($B361,'Tillförd energi'!$B$1:$AS$566,MATCH(Z$1,'Tillförd energi'!$B$1:$AQ$1,0),FALSE)</f>
        <v>0</v>
      </c>
      <c r="AA361">
        <f>VLOOKUP($B361,'Tillförd energi'!$B$1:$AS$566,MATCH(AA$1,'Tillförd energi'!$B$1:$AQ$1,0),FALSE)</f>
        <v>0</v>
      </c>
      <c r="AB361">
        <f>VLOOKUP($B361,'Tillförd energi'!$B$1:$AS$566,MATCH(AB$1,'Tillförd energi'!$B$1:$AQ$1,0),FALSE)</f>
        <v>0</v>
      </c>
      <c r="AC361">
        <f>VLOOKUP($B361,'Tillförd energi'!$B$1:$AS$566,MATCH(AC$1,'Tillförd energi'!$B$1:$AQ$1,0),FALSE)</f>
        <v>1.3</v>
      </c>
      <c r="AD361">
        <f>VLOOKUP($B361,'Tillförd energi'!$B$1:$AS$566,MATCH(AD$1,'Tillförd energi'!$B$1:$AQ$1,0),FALSE)</f>
        <v>0</v>
      </c>
      <c r="AE361">
        <f>VLOOKUP($B361,'Tillförd energi'!$B$1:$AS$566,MATCH(AE$1,'Tillförd energi'!$B$1:$AQ$1,0),FALSE)</f>
        <v>0</v>
      </c>
      <c r="AF361">
        <f>VLOOKUP($B361,'Tillförd energi'!$B$1:$AS$566,MATCH(AF$1,'Tillförd energi'!$B$1:$AQ$1,0),FALSE)</f>
        <v>0.56999999999999995</v>
      </c>
      <c r="AG361">
        <f>IFERROR(VLOOKUP(B361,Miljö!$B$1:$S$476,9,FALSE)/1,0)</f>
        <v>0</v>
      </c>
      <c r="AI361">
        <f t="shared" si="40"/>
        <v>25.321999999999999</v>
      </c>
      <c r="AJ361">
        <f t="shared" si="41"/>
        <v>25.321999999999999</v>
      </c>
      <c r="AK361">
        <f>IF(ISERROR(1/VLOOKUP($B361,Leveranser!$B$1:$S$500,MATCH("såld värme (gwh)",Leveranser!$B$1:$S$1,0),FALSE)),"",VLOOKUP($B361,Leveranser!$B$1:$S$500,MATCH("såld värme (gwh)",Leveranser!$B$1:$S$1,0),FALSE))</f>
        <v>22.1</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37">
        <f t="shared" si="42"/>
        <v>0.87275886580838802</v>
      </c>
      <c r="AP361" t="str">
        <f>VLOOKUP($B361,Miljövärden!$B$1:$H$446,7,FALSE)</f>
        <v>Ja</v>
      </c>
      <c r="AQ361" t="str">
        <f>VLOOKUP($B361,Miljövärden!$B$1:$H$446,6,FALSE)</f>
        <v>Ja</v>
      </c>
      <c r="AU361">
        <f t="shared" si="43"/>
        <v>0.56999999999999995</v>
      </c>
      <c r="AV361">
        <f t="shared" si="44"/>
        <v>0</v>
      </c>
      <c r="AW361">
        <f t="shared" si="45"/>
        <v>23.042999999999999</v>
      </c>
      <c r="AX361">
        <f t="shared" si="46"/>
        <v>0.40799999999999997</v>
      </c>
      <c r="AZ361">
        <f t="shared" si="47"/>
        <v>23.451000000000001</v>
      </c>
    </row>
    <row r="362" spans="1:52" customFormat="1" x14ac:dyDescent="0.25">
      <c r="A362" s="2" t="s">
        <v>552</v>
      </c>
      <c r="B362" s="2" t="s">
        <v>553</v>
      </c>
      <c r="C362">
        <f>VLOOKUP($B362,'Tillförd energi'!$B$1:$AS$566,MATCH(C$1,'Tillförd energi'!$B$1:$AQ$1,0),FALSE)</f>
        <v>0</v>
      </c>
      <c r="D362">
        <f>VLOOKUP($B362,'Tillförd energi'!$B$1:$AS$566,MATCH(D$1,'Tillförd energi'!$B$1:$AQ$1,0),FALSE)</f>
        <v>4.55</v>
      </c>
      <c r="E362">
        <f>VLOOKUP($B362,'Tillförd energi'!$B$1:$AS$566,MATCH(E$1,'Tillförd energi'!$B$1:$AQ$1,0),FALSE)</f>
        <v>10.73</v>
      </c>
      <c r="F362">
        <f>VLOOKUP($B362,'Tillförd energi'!$B$1:$AS$566,MATCH(F$1,'Tillförd energi'!$B$1:$AQ$1,0),FALSE)</f>
        <v>0</v>
      </c>
      <c r="G362">
        <f>VLOOKUP($B362,'Tillförd energi'!$B$1:$AS$566,MATCH(G$1,'Tillförd energi'!$B$1:$AQ$1,0),FALSE)</f>
        <v>0</v>
      </c>
      <c r="H362">
        <f>VLOOKUP($B362,'Tillförd energi'!$B$1:$AS$566,MATCH(H$1,'Tillförd energi'!$B$1:$AQ$1,0),FALSE)</f>
        <v>0</v>
      </c>
      <c r="I362">
        <f>VLOOKUP($B362,'Tillförd energi'!$B$1:$AS$566,MATCH(I$1,'Tillförd energi'!$B$1:$AQ$1,0),FALSE)</f>
        <v>195.2</v>
      </c>
      <c r="J362">
        <f>VLOOKUP($B362,'Tillförd energi'!$B$1:$AS$566,MATCH(J$1,'Tillförd energi'!$B$1:$AQ$1,0),FALSE)</f>
        <v>0</v>
      </c>
      <c r="K362">
        <v>0</v>
      </c>
      <c r="L362">
        <f>VLOOKUP($B362,'Tillförd energi'!$B$1:$AS$566,MATCH(L$1,'Tillförd energi'!$B$1:$AQ$1,0),FALSE)</f>
        <v>0</v>
      </c>
      <c r="M362">
        <f>VLOOKUP($B362,'Tillförd energi'!$B$1:$AS$566,MATCH(M$1,'Tillförd energi'!$B$1:$AQ$1,0),FALSE)</f>
        <v>0</v>
      </c>
      <c r="N362">
        <f>VLOOKUP($B362,'Tillförd energi'!$B$1:$AS$566,MATCH(N$1,'Tillförd energi'!$B$1:$AQ$1,0),FALSE)</f>
        <v>0</v>
      </c>
      <c r="O362">
        <f>VLOOKUP($B362,'Tillförd energi'!$B$1:$AS$566,MATCH(O$1,'Tillförd energi'!$B$1:$AQ$1,0),FALSE)</f>
        <v>29.76</v>
      </c>
      <c r="P362">
        <f>VLOOKUP($B362,'Tillförd energi'!$B$1:$AS$566,MATCH(P$1,'Tillförd energi'!$B$1:$AQ$1,0),FALSE)</f>
        <v>0</v>
      </c>
      <c r="Q362">
        <f>VLOOKUP($B362,'Tillförd energi'!$B$1:$AS$566,MATCH(Q$1,'Tillförd energi'!$B$1:$AQ$1,0),FALSE)</f>
        <v>5.34</v>
      </c>
      <c r="R362">
        <f>VLOOKUP($B362,'Tillförd energi'!$B$1:$AS$566,MATCH(R$1,'Tillförd energi'!$B$1:$AQ$1,0),FALSE)</f>
        <v>0.18</v>
      </c>
      <c r="S362">
        <f>VLOOKUP($B362,'Tillförd energi'!$B$1:$AS$566,MATCH(S$1,'Tillförd energi'!$B$1:$AQ$1,0),FALSE)</f>
        <v>0</v>
      </c>
      <c r="T362">
        <f>VLOOKUP($B362,'Tillförd energi'!$B$1:$AS$566,MATCH(T$1,'Tillförd energi'!$B$1:$AQ$1,0),FALSE)</f>
        <v>0</v>
      </c>
      <c r="U362">
        <f>VLOOKUP($B362,'Tillförd energi'!$B$1:$AS$566,MATCH(U$1,'Tillförd energi'!$B$1:$AQ$1,0),FALSE)</f>
        <v>0</v>
      </c>
      <c r="V362">
        <f>VLOOKUP($B362,'Tillförd energi'!$B$1:$AS$566,MATCH(V$1,'Tillförd energi'!$B$1:$AQ$1,0),FALSE)</f>
        <v>0</v>
      </c>
      <c r="W362">
        <f>VLOOKUP($B362,'Tillförd energi'!$B$1:$AS$566,MATCH(W$1,'Tillförd energi'!$B$1:$AQ$1,0),FALSE)</f>
        <v>0</v>
      </c>
      <c r="X362">
        <f>VLOOKUP($B362,'Tillförd energi'!$B$1:$AS$566,MATCH(X$1,'Tillförd energi'!$B$1:$AQ$1,0),FALSE)</f>
        <v>0</v>
      </c>
      <c r="Y362">
        <f>VLOOKUP($B362,'Tillförd energi'!$B$1:$AS$566,MATCH(Y$1,'Tillförd energi'!$B$1:$AQ$1,0),FALSE)</f>
        <v>0</v>
      </c>
      <c r="Z362">
        <f>VLOOKUP($B362,'Tillförd energi'!$B$1:$AS$566,MATCH(Z$1,'Tillförd energi'!$B$1:$AQ$1,0),FALSE)</f>
        <v>0</v>
      </c>
      <c r="AA362">
        <f>VLOOKUP($B362,'Tillförd energi'!$B$1:$AS$566,MATCH(AA$1,'Tillförd energi'!$B$1:$AQ$1,0),FALSE)</f>
        <v>0</v>
      </c>
      <c r="AB362">
        <f>VLOOKUP($B362,'Tillförd energi'!$B$1:$AS$566,MATCH(AB$1,'Tillförd energi'!$B$1:$AQ$1,0),FALSE)</f>
        <v>0</v>
      </c>
      <c r="AC362">
        <f>VLOOKUP($B362,'Tillförd energi'!$B$1:$AS$566,MATCH(AC$1,'Tillförd energi'!$B$1:$AQ$1,0),FALSE)</f>
        <v>15.512</v>
      </c>
      <c r="AD362">
        <f>VLOOKUP($B362,'Tillförd energi'!$B$1:$AS$566,MATCH(AD$1,'Tillförd energi'!$B$1:$AQ$1,0),FALSE)</f>
        <v>26.41</v>
      </c>
      <c r="AE362">
        <f>VLOOKUP($B362,'Tillförd energi'!$B$1:$AS$566,MATCH(AE$1,'Tillförd energi'!$B$1:$AQ$1,0),FALSE)</f>
        <v>0</v>
      </c>
      <c r="AF362">
        <f>VLOOKUP($B362,'Tillförd energi'!$B$1:$AS$566,MATCH(AF$1,'Tillförd energi'!$B$1:$AQ$1,0),FALSE)</f>
        <v>8.3369999999999997</v>
      </c>
      <c r="AG362">
        <f>IFERROR(VLOOKUP(B362,Miljö!$B$1:$S$476,9,FALSE)/1,0)</f>
        <v>0</v>
      </c>
      <c r="AI362">
        <f t="shared" si="40"/>
        <v>296.01900000000001</v>
      </c>
      <c r="AJ362">
        <f t="shared" si="41"/>
        <v>296.01900000000001</v>
      </c>
      <c r="AK362">
        <f>IF(ISERROR(1/VLOOKUP($B362,Leveranser!$B$1:$S$500,MATCH("såld värme (gwh)",Leveranser!$B$1:$S$1,0),FALSE)),"",VLOOKUP($B362,Leveranser!$B$1:$S$500,MATCH("såld värme (gwh)",Leveranser!$B$1:$S$1,0),FALSE))</f>
        <v>209.69399999999999</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37">
        <f t="shared" si="42"/>
        <v>0.70838020532465817</v>
      </c>
      <c r="AP362" t="str">
        <f>VLOOKUP($B362,Miljövärden!$B$1:$H$446,7,FALSE)</f>
        <v>Ja</v>
      </c>
      <c r="AQ362" t="str">
        <f>VLOOKUP($B362,Miljövärden!$B$1:$H$446,6,FALSE)</f>
        <v>Ja</v>
      </c>
      <c r="AU362">
        <f t="shared" si="43"/>
        <v>8.3369999999999997</v>
      </c>
      <c r="AV362">
        <f t="shared" si="44"/>
        <v>0</v>
      </c>
      <c r="AW362">
        <f t="shared" si="45"/>
        <v>35.1</v>
      </c>
      <c r="AX362">
        <f t="shared" si="46"/>
        <v>0.18</v>
      </c>
      <c r="AZ362">
        <f t="shared" si="47"/>
        <v>35.28</v>
      </c>
    </row>
    <row r="363" spans="1:52" customFormat="1" x14ac:dyDescent="0.25">
      <c r="A363" s="2" t="s">
        <v>552</v>
      </c>
      <c r="B363" s="2" t="s">
        <v>554</v>
      </c>
      <c r="C363">
        <f>VLOOKUP($B363,'Tillförd energi'!$B$1:$AS$566,MATCH(C$1,'Tillförd energi'!$B$1:$AQ$1,0),FALSE)</f>
        <v>0</v>
      </c>
      <c r="D363">
        <f>VLOOKUP($B363,'Tillförd energi'!$B$1:$AS$566,MATCH(D$1,'Tillförd energi'!$B$1:$AQ$1,0),FALSE)</f>
        <v>3.2000000000000001E-2</v>
      </c>
      <c r="E363">
        <f>VLOOKUP($B363,'Tillförd energi'!$B$1:$AS$566,MATCH(E$1,'Tillförd energi'!$B$1:$AQ$1,0),FALSE)</f>
        <v>0</v>
      </c>
      <c r="F363">
        <f>VLOOKUP($B363,'Tillförd energi'!$B$1:$AS$566,MATCH(F$1,'Tillförd energi'!$B$1:$AQ$1,0),FALSE)</f>
        <v>0</v>
      </c>
      <c r="G363">
        <f>VLOOKUP($B363,'Tillförd energi'!$B$1:$AS$566,MATCH(G$1,'Tillförd energi'!$B$1:$AQ$1,0),FALSE)</f>
        <v>0</v>
      </c>
      <c r="H363">
        <f>VLOOKUP($B363,'Tillförd energi'!$B$1:$AS$566,MATCH(H$1,'Tillförd energi'!$B$1:$AQ$1,0),FALSE)</f>
        <v>0</v>
      </c>
      <c r="I363">
        <f>VLOOKUP($B363,'Tillförd energi'!$B$1:$AS$566,MATCH(I$1,'Tillförd energi'!$B$1:$AQ$1,0),FALSE)</f>
        <v>0</v>
      </c>
      <c r="J363">
        <f>VLOOKUP($B363,'Tillförd energi'!$B$1:$AS$566,MATCH(J$1,'Tillförd energi'!$B$1:$AQ$1,0),FALSE)</f>
        <v>0</v>
      </c>
      <c r="K363">
        <v>0</v>
      </c>
      <c r="L363">
        <f>VLOOKUP($B363,'Tillförd energi'!$B$1:$AS$566,MATCH(L$1,'Tillförd energi'!$B$1:$AQ$1,0),FALSE)</f>
        <v>0</v>
      </c>
      <c r="M363">
        <f>VLOOKUP($B363,'Tillförd energi'!$B$1:$AS$566,MATCH(M$1,'Tillförd energi'!$B$1:$AQ$1,0),FALSE)</f>
        <v>0</v>
      </c>
      <c r="N363">
        <f>VLOOKUP($B363,'Tillförd energi'!$B$1:$AS$566,MATCH(N$1,'Tillförd energi'!$B$1:$AQ$1,0),FALSE)</f>
        <v>0</v>
      </c>
      <c r="O363">
        <f>VLOOKUP($B363,'Tillförd energi'!$B$1:$AS$566,MATCH(O$1,'Tillförd energi'!$B$1:$AQ$1,0),FALSE)</f>
        <v>0</v>
      </c>
      <c r="P363">
        <f>VLOOKUP($B363,'Tillförd energi'!$B$1:$AS$566,MATCH(P$1,'Tillförd energi'!$B$1:$AQ$1,0),FALSE)</f>
        <v>0</v>
      </c>
      <c r="Q363">
        <f>VLOOKUP($B363,'Tillförd energi'!$B$1:$AS$566,MATCH(Q$1,'Tillförd energi'!$B$1:$AQ$1,0),FALSE)</f>
        <v>0</v>
      </c>
      <c r="R363">
        <f>VLOOKUP($B363,'Tillförd energi'!$B$1:$AS$566,MATCH(R$1,'Tillförd energi'!$B$1:$AQ$1,0),FALSE)</f>
        <v>3.331</v>
      </c>
      <c r="S363">
        <f>VLOOKUP($B363,'Tillförd energi'!$B$1:$AS$566,MATCH(S$1,'Tillförd energi'!$B$1:$AQ$1,0),FALSE)</f>
        <v>0</v>
      </c>
      <c r="T363">
        <f>VLOOKUP($B363,'Tillförd energi'!$B$1:$AS$566,MATCH(T$1,'Tillförd energi'!$B$1:$AQ$1,0),FALSE)</f>
        <v>0</v>
      </c>
      <c r="U363">
        <f>VLOOKUP($B363,'Tillförd energi'!$B$1:$AS$566,MATCH(U$1,'Tillförd energi'!$B$1:$AQ$1,0),FALSE)</f>
        <v>0</v>
      </c>
      <c r="V363">
        <f>VLOOKUP($B363,'Tillförd energi'!$B$1:$AS$566,MATCH(V$1,'Tillförd energi'!$B$1:$AQ$1,0),FALSE)</f>
        <v>0</v>
      </c>
      <c r="W363">
        <f>VLOOKUP($B363,'Tillförd energi'!$B$1:$AS$566,MATCH(W$1,'Tillförd energi'!$B$1:$AQ$1,0),FALSE)</f>
        <v>0</v>
      </c>
      <c r="X363">
        <f>VLOOKUP($B363,'Tillförd energi'!$B$1:$AS$566,MATCH(X$1,'Tillförd energi'!$B$1:$AQ$1,0),FALSE)</f>
        <v>0</v>
      </c>
      <c r="Y363">
        <f>VLOOKUP($B363,'Tillförd energi'!$B$1:$AS$566,MATCH(Y$1,'Tillförd energi'!$B$1:$AQ$1,0),FALSE)</f>
        <v>0</v>
      </c>
      <c r="Z363">
        <f>VLOOKUP($B363,'Tillförd energi'!$B$1:$AS$566,MATCH(Z$1,'Tillförd energi'!$B$1:$AQ$1,0),FALSE)</f>
        <v>0</v>
      </c>
      <c r="AA363">
        <f>VLOOKUP($B363,'Tillförd energi'!$B$1:$AS$566,MATCH(AA$1,'Tillförd energi'!$B$1:$AQ$1,0),FALSE)</f>
        <v>0</v>
      </c>
      <c r="AB363">
        <f>VLOOKUP($B363,'Tillförd energi'!$B$1:$AS$566,MATCH(AB$1,'Tillförd energi'!$B$1:$AQ$1,0),FALSE)</f>
        <v>0</v>
      </c>
      <c r="AC363">
        <f>VLOOKUP($B363,'Tillförd energi'!$B$1:$AS$566,MATCH(AC$1,'Tillförd energi'!$B$1:$AQ$1,0),FALSE)</f>
        <v>0</v>
      </c>
      <c r="AD363">
        <f>VLOOKUP($B363,'Tillförd energi'!$B$1:$AS$566,MATCH(AD$1,'Tillförd energi'!$B$1:$AQ$1,0),FALSE)</f>
        <v>0</v>
      </c>
      <c r="AE363">
        <f>VLOOKUP($B363,'Tillförd energi'!$B$1:$AS$566,MATCH(AE$1,'Tillförd energi'!$B$1:$AQ$1,0),FALSE)</f>
        <v>0</v>
      </c>
      <c r="AF363">
        <f>VLOOKUP($B363,'Tillförd energi'!$B$1:$AS$566,MATCH(AF$1,'Tillförd energi'!$B$1:$AQ$1,0),FALSE)</f>
        <v>0.17799999999999999</v>
      </c>
      <c r="AG363">
        <f>IFERROR(VLOOKUP(B363,Miljö!$B$1:$S$476,9,FALSE)/1,0)</f>
        <v>0</v>
      </c>
      <c r="AI363">
        <f t="shared" si="40"/>
        <v>3.5409999999999999</v>
      </c>
      <c r="AJ363">
        <f t="shared" si="41"/>
        <v>3.5409999999999999</v>
      </c>
      <c r="AK363">
        <f>IF(ISERROR(1/VLOOKUP($B363,Leveranser!$B$1:$S$500,MATCH("såld värme (gwh)",Leveranser!$B$1:$S$1,0),FALSE)),"",VLOOKUP($B363,Leveranser!$B$1:$S$500,MATCH("såld värme (gwh)",Leveranser!$B$1:$S$1,0),FALSE))</f>
        <v>2.5910000000000002</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37">
        <f t="shared" si="42"/>
        <v>0.7317142050268286</v>
      </c>
      <c r="AP363" t="str">
        <f>VLOOKUP($B363,Miljövärden!$B$1:$H$446,7,FALSE)</f>
        <v>Ja</v>
      </c>
      <c r="AQ363" t="str">
        <f>VLOOKUP($B363,Miljövärden!$B$1:$H$446,6,FALSE)</f>
        <v>Ja</v>
      </c>
      <c r="AU363">
        <f t="shared" si="43"/>
        <v>0.17799999999999999</v>
      </c>
      <c r="AV363">
        <f t="shared" si="44"/>
        <v>0</v>
      </c>
      <c r="AW363">
        <f t="shared" si="45"/>
        <v>0</v>
      </c>
      <c r="AX363">
        <f t="shared" si="46"/>
        <v>3.331</v>
      </c>
      <c r="AZ363">
        <f t="shared" si="47"/>
        <v>3.331</v>
      </c>
    </row>
    <row r="364" spans="1:52" customFormat="1" x14ac:dyDescent="0.25">
      <c r="A364" s="2" t="s">
        <v>552</v>
      </c>
      <c r="B364" s="2" t="s">
        <v>555</v>
      </c>
      <c r="C364">
        <f>VLOOKUP($B364,'Tillförd energi'!$B$1:$AS$566,MATCH(C$1,'Tillförd energi'!$B$1:$AQ$1,0),FALSE)</f>
        <v>0</v>
      </c>
      <c r="D364">
        <f>VLOOKUP($B364,'Tillförd energi'!$B$1:$AS$566,MATCH(D$1,'Tillförd energi'!$B$1:$AQ$1,0),FALSE)</f>
        <v>0.33100000000000002</v>
      </c>
      <c r="E364">
        <f>VLOOKUP($B364,'Tillförd energi'!$B$1:$AS$566,MATCH(E$1,'Tillförd energi'!$B$1:$AQ$1,0),FALSE)</f>
        <v>0</v>
      </c>
      <c r="F364">
        <f>VLOOKUP($B364,'Tillförd energi'!$B$1:$AS$566,MATCH(F$1,'Tillförd energi'!$B$1:$AQ$1,0),FALSE)</f>
        <v>0</v>
      </c>
      <c r="G364">
        <f>VLOOKUP($B364,'Tillförd energi'!$B$1:$AS$566,MATCH(G$1,'Tillförd energi'!$B$1:$AQ$1,0),FALSE)</f>
        <v>0</v>
      </c>
      <c r="H364">
        <f>VLOOKUP($B364,'Tillförd energi'!$B$1:$AS$566,MATCH(H$1,'Tillförd energi'!$B$1:$AQ$1,0),FALSE)</f>
        <v>0</v>
      </c>
      <c r="I364">
        <f>VLOOKUP($B364,'Tillförd energi'!$B$1:$AS$566,MATCH(I$1,'Tillförd energi'!$B$1:$AQ$1,0),FALSE)</f>
        <v>0</v>
      </c>
      <c r="J364">
        <f>VLOOKUP($B364,'Tillförd energi'!$B$1:$AS$566,MATCH(J$1,'Tillförd energi'!$B$1:$AQ$1,0),FALSE)</f>
        <v>0</v>
      </c>
      <c r="K364">
        <v>0</v>
      </c>
      <c r="L364">
        <f>VLOOKUP($B364,'Tillförd energi'!$B$1:$AS$566,MATCH(L$1,'Tillförd energi'!$B$1:$AQ$1,0),FALSE)</f>
        <v>0</v>
      </c>
      <c r="M364">
        <f>VLOOKUP($B364,'Tillförd energi'!$B$1:$AS$566,MATCH(M$1,'Tillförd energi'!$B$1:$AQ$1,0),FALSE)</f>
        <v>0</v>
      </c>
      <c r="N364">
        <f>VLOOKUP($B364,'Tillförd energi'!$B$1:$AS$566,MATCH(N$1,'Tillförd energi'!$B$1:$AQ$1,0),FALSE)</f>
        <v>0</v>
      </c>
      <c r="O364">
        <f>VLOOKUP($B364,'Tillförd energi'!$B$1:$AS$566,MATCH(O$1,'Tillförd energi'!$B$1:$AQ$1,0),FALSE)</f>
        <v>15.39</v>
      </c>
      <c r="P364">
        <f>VLOOKUP($B364,'Tillförd energi'!$B$1:$AS$566,MATCH(P$1,'Tillförd energi'!$B$1:$AQ$1,0),FALSE)</f>
        <v>0</v>
      </c>
      <c r="Q364">
        <f>VLOOKUP($B364,'Tillförd energi'!$B$1:$AS$566,MATCH(Q$1,'Tillförd energi'!$B$1:$AQ$1,0),FALSE)</f>
        <v>0</v>
      </c>
      <c r="R364">
        <f>VLOOKUP($B364,'Tillförd energi'!$B$1:$AS$566,MATCH(R$1,'Tillförd energi'!$B$1:$AQ$1,0),FALSE)</f>
        <v>0</v>
      </c>
      <c r="S364">
        <f>VLOOKUP($B364,'Tillförd energi'!$B$1:$AS$566,MATCH(S$1,'Tillförd energi'!$B$1:$AQ$1,0),FALSE)</f>
        <v>0</v>
      </c>
      <c r="T364">
        <f>VLOOKUP($B364,'Tillförd energi'!$B$1:$AS$566,MATCH(T$1,'Tillförd energi'!$B$1:$AQ$1,0),FALSE)</f>
        <v>0</v>
      </c>
      <c r="U364">
        <f>VLOOKUP($B364,'Tillförd energi'!$B$1:$AS$566,MATCH(U$1,'Tillförd energi'!$B$1:$AQ$1,0),FALSE)</f>
        <v>0</v>
      </c>
      <c r="V364">
        <f>VLOOKUP($B364,'Tillförd energi'!$B$1:$AS$566,MATCH(V$1,'Tillförd energi'!$B$1:$AQ$1,0),FALSE)</f>
        <v>0</v>
      </c>
      <c r="W364">
        <f>VLOOKUP($B364,'Tillförd energi'!$B$1:$AS$566,MATCH(W$1,'Tillförd energi'!$B$1:$AQ$1,0),FALSE)</f>
        <v>0</v>
      </c>
      <c r="X364">
        <f>VLOOKUP($B364,'Tillförd energi'!$B$1:$AS$566,MATCH(X$1,'Tillförd energi'!$B$1:$AQ$1,0),FALSE)</f>
        <v>0</v>
      </c>
      <c r="Y364">
        <f>VLOOKUP($B364,'Tillförd energi'!$B$1:$AS$566,MATCH(Y$1,'Tillförd energi'!$B$1:$AQ$1,0),FALSE)</f>
        <v>0</v>
      </c>
      <c r="Z364">
        <f>VLOOKUP($B364,'Tillförd energi'!$B$1:$AS$566,MATCH(Z$1,'Tillförd energi'!$B$1:$AQ$1,0),FALSE)</f>
        <v>0.13900000000000001</v>
      </c>
      <c r="AA364">
        <f>VLOOKUP($B364,'Tillförd energi'!$B$1:$AS$566,MATCH(AA$1,'Tillförd energi'!$B$1:$AQ$1,0),FALSE)</f>
        <v>0</v>
      </c>
      <c r="AB364">
        <f>VLOOKUP($B364,'Tillförd energi'!$B$1:$AS$566,MATCH(AB$1,'Tillförd energi'!$B$1:$AQ$1,0),FALSE)</f>
        <v>0</v>
      </c>
      <c r="AC364">
        <f>VLOOKUP($B364,'Tillförd energi'!$B$1:$AS$566,MATCH(AC$1,'Tillförd energi'!$B$1:$AQ$1,0),FALSE)</f>
        <v>2.625</v>
      </c>
      <c r="AD364">
        <f>VLOOKUP($B364,'Tillförd energi'!$B$1:$AS$566,MATCH(AD$1,'Tillförd energi'!$B$1:$AQ$1,0),FALSE)</f>
        <v>0</v>
      </c>
      <c r="AE364">
        <f>VLOOKUP($B364,'Tillförd energi'!$B$1:$AS$566,MATCH(AE$1,'Tillförd energi'!$B$1:$AQ$1,0),FALSE)</f>
        <v>0</v>
      </c>
      <c r="AF364">
        <f>VLOOKUP($B364,'Tillförd energi'!$B$1:$AS$566,MATCH(AF$1,'Tillförd energi'!$B$1:$AQ$1,0),FALSE)</f>
        <v>0.41177999999999998</v>
      </c>
      <c r="AG364">
        <f>IFERROR(VLOOKUP(B364,Miljö!$B$1:$S$476,9,FALSE)/1,0)</f>
        <v>0</v>
      </c>
      <c r="AI364">
        <f t="shared" si="40"/>
        <v>18.89678</v>
      </c>
      <c r="AJ364">
        <f t="shared" si="41"/>
        <v>18.89678</v>
      </c>
      <c r="AK364">
        <f>IF(ISERROR(1/VLOOKUP($B364,Leveranser!$B$1:$S$500,MATCH("såld värme (gwh)",Leveranser!$B$1:$S$1,0),FALSE)),"",VLOOKUP($B364,Leveranser!$B$1:$S$500,MATCH("såld värme (gwh)",Leveranser!$B$1:$S$1,0),FALSE))</f>
        <v>13.726000000000001</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37">
        <f t="shared" si="42"/>
        <v>0.72636713768165795</v>
      </c>
      <c r="AP364" t="str">
        <f>VLOOKUP($B364,Miljövärden!$B$1:$H$446,7,FALSE)</f>
        <v>Ja</v>
      </c>
      <c r="AQ364" t="str">
        <f>VLOOKUP($B364,Miljövärden!$B$1:$H$446,6,FALSE)</f>
        <v>Ja</v>
      </c>
      <c r="AU364">
        <f t="shared" si="43"/>
        <v>0.55078000000000005</v>
      </c>
      <c r="AV364">
        <f t="shared" si="44"/>
        <v>0</v>
      </c>
      <c r="AW364">
        <f t="shared" si="45"/>
        <v>15.39</v>
      </c>
      <c r="AX364">
        <f t="shared" si="46"/>
        <v>0</v>
      </c>
      <c r="AZ364">
        <f t="shared" si="47"/>
        <v>15.39</v>
      </c>
    </row>
    <row r="365" spans="1:52" customFormat="1" x14ac:dyDescent="0.25">
      <c r="A365" s="2" t="s">
        <v>552</v>
      </c>
      <c r="B365" s="2" t="s">
        <v>556</v>
      </c>
      <c r="C365">
        <f>VLOOKUP($B365,'Tillförd energi'!$B$1:$AS$566,MATCH(C$1,'Tillförd energi'!$B$1:$AQ$1,0),FALSE)</f>
        <v>0</v>
      </c>
      <c r="D365">
        <f>VLOOKUP($B365,'Tillförd energi'!$B$1:$AS$566,MATCH(D$1,'Tillförd energi'!$B$1:$AQ$1,0),FALSE)</f>
        <v>1.19458</v>
      </c>
      <c r="E365">
        <f>VLOOKUP($B365,'Tillförd energi'!$B$1:$AS$566,MATCH(E$1,'Tillförd energi'!$B$1:$AQ$1,0),FALSE)</f>
        <v>0</v>
      </c>
      <c r="F365">
        <f>VLOOKUP($B365,'Tillförd energi'!$B$1:$AS$566,MATCH(F$1,'Tillförd energi'!$B$1:$AQ$1,0),FALSE)</f>
        <v>0</v>
      </c>
      <c r="G365">
        <f>VLOOKUP($B365,'Tillförd energi'!$B$1:$AS$566,MATCH(G$1,'Tillförd energi'!$B$1:$AQ$1,0),FALSE)</f>
        <v>0</v>
      </c>
      <c r="H365">
        <f>VLOOKUP($B365,'Tillförd energi'!$B$1:$AS$566,MATCH(H$1,'Tillförd energi'!$B$1:$AQ$1,0),FALSE)</f>
        <v>0</v>
      </c>
      <c r="I365">
        <f>VLOOKUP($B365,'Tillförd energi'!$B$1:$AS$566,MATCH(I$1,'Tillförd energi'!$B$1:$AQ$1,0),FALSE)</f>
        <v>0</v>
      </c>
      <c r="J365">
        <f>VLOOKUP($B365,'Tillförd energi'!$B$1:$AS$566,MATCH(J$1,'Tillförd energi'!$B$1:$AQ$1,0),FALSE)</f>
        <v>0</v>
      </c>
      <c r="K365">
        <v>0</v>
      </c>
      <c r="L365">
        <f>VLOOKUP($B365,'Tillförd energi'!$B$1:$AS$566,MATCH(L$1,'Tillförd energi'!$B$1:$AQ$1,0),FALSE)</f>
        <v>0</v>
      </c>
      <c r="M365">
        <f>VLOOKUP($B365,'Tillförd energi'!$B$1:$AS$566,MATCH(M$1,'Tillförd energi'!$B$1:$AQ$1,0),FALSE)</f>
        <v>0</v>
      </c>
      <c r="N365">
        <f>VLOOKUP($B365,'Tillförd energi'!$B$1:$AS$566,MATCH(N$1,'Tillförd energi'!$B$1:$AQ$1,0),FALSE)</f>
        <v>0</v>
      </c>
      <c r="O365">
        <f>VLOOKUP($B365,'Tillförd energi'!$B$1:$AS$566,MATCH(O$1,'Tillförd energi'!$B$1:$AQ$1,0),FALSE)</f>
        <v>0</v>
      </c>
      <c r="P365">
        <f>VLOOKUP($B365,'Tillförd energi'!$B$1:$AS$566,MATCH(P$1,'Tillförd energi'!$B$1:$AQ$1,0),FALSE)</f>
        <v>0</v>
      </c>
      <c r="Q365">
        <f>VLOOKUP($B365,'Tillförd energi'!$B$1:$AS$566,MATCH(Q$1,'Tillförd energi'!$B$1:$AQ$1,0),FALSE)</f>
        <v>1.7662899999999999</v>
      </c>
      <c r="R365">
        <f>VLOOKUP($B365,'Tillförd energi'!$B$1:$AS$566,MATCH(R$1,'Tillförd energi'!$B$1:$AQ$1,0),FALSE)</f>
        <v>0</v>
      </c>
      <c r="S365">
        <f>VLOOKUP($B365,'Tillförd energi'!$B$1:$AS$566,MATCH(S$1,'Tillförd energi'!$B$1:$AQ$1,0),FALSE)</f>
        <v>0</v>
      </c>
      <c r="T365">
        <f>VLOOKUP($B365,'Tillförd energi'!$B$1:$AS$566,MATCH(T$1,'Tillförd energi'!$B$1:$AQ$1,0),FALSE)</f>
        <v>0</v>
      </c>
      <c r="U365">
        <f>VLOOKUP($B365,'Tillförd energi'!$B$1:$AS$566,MATCH(U$1,'Tillförd energi'!$B$1:$AQ$1,0),FALSE)</f>
        <v>0</v>
      </c>
      <c r="V365">
        <f>VLOOKUP($B365,'Tillförd energi'!$B$1:$AS$566,MATCH(V$1,'Tillförd energi'!$B$1:$AQ$1,0),FALSE)</f>
        <v>0</v>
      </c>
      <c r="W365">
        <f>VLOOKUP($B365,'Tillförd energi'!$B$1:$AS$566,MATCH(W$1,'Tillförd energi'!$B$1:$AQ$1,0),FALSE)</f>
        <v>0</v>
      </c>
      <c r="X365">
        <f>VLOOKUP($B365,'Tillförd energi'!$B$1:$AS$566,MATCH(X$1,'Tillförd energi'!$B$1:$AQ$1,0),FALSE)</f>
        <v>0</v>
      </c>
      <c r="Y365">
        <f>VLOOKUP($B365,'Tillförd energi'!$B$1:$AS$566,MATCH(Y$1,'Tillförd energi'!$B$1:$AQ$1,0),FALSE)</f>
        <v>0</v>
      </c>
      <c r="Z365">
        <f>VLOOKUP($B365,'Tillförd energi'!$B$1:$AS$566,MATCH(Z$1,'Tillförd energi'!$B$1:$AQ$1,0),FALSE)</f>
        <v>0</v>
      </c>
      <c r="AA365">
        <f>VLOOKUP($B365,'Tillförd energi'!$B$1:$AS$566,MATCH(AA$1,'Tillförd energi'!$B$1:$AQ$1,0),FALSE)</f>
        <v>0</v>
      </c>
      <c r="AB365">
        <f>VLOOKUP($B365,'Tillförd energi'!$B$1:$AS$566,MATCH(AB$1,'Tillförd energi'!$B$1:$AQ$1,0),FALSE)</f>
        <v>0</v>
      </c>
      <c r="AC365">
        <f>VLOOKUP($B365,'Tillförd energi'!$B$1:$AS$566,MATCH(AC$1,'Tillförd energi'!$B$1:$AQ$1,0),FALSE)</f>
        <v>0</v>
      </c>
      <c r="AD365">
        <f>VLOOKUP($B365,'Tillförd energi'!$B$1:$AS$566,MATCH(AD$1,'Tillförd energi'!$B$1:$AQ$1,0),FALSE)</f>
        <v>23.015000000000001</v>
      </c>
      <c r="AE365">
        <f>VLOOKUP($B365,'Tillförd energi'!$B$1:$AS$566,MATCH(AE$1,'Tillförd energi'!$B$1:$AQ$1,0),FALSE)</f>
        <v>0</v>
      </c>
      <c r="AF365">
        <f>VLOOKUP($B365,'Tillförd energi'!$B$1:$AS$566,MATCH(AF$1,'Tillförd energi'!$B$1:$AQ$1,0),FALSE)</f>
        <v>8.2419999999999993E-2</v>
      </c>
      <c r="AG365">
        <f>IFERROR(VLOOKUP(B365,Miljö!$B$1:$S$476,9,FALSE)/1,0)</f>
        <v>0</v>
      </c>
      <c r="AI365">
        <f t="shared" si="40"/>
        <v>26.05829</v>
      </c>
      <c r="AJ365">
        <f t="shared" si="41"/>
        <v>26.05829</v>
      </c>
      <c r="AK365">
        <f>IF(ISERROR(1/VLOOKUP($B365,Leveranser!$B$1:$S$500,MATCH("såld värme (gwh)",Leveranser!$B$1:$S$1,0),FALSE)),"",VLOOKUP($B365,Leveranser!$B$1:$S$500,MATCH("såld värme (gwh)",Leveranser!$B$1:$S$1,0),FALSE))</f>
        <v>21.375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37">
        <f t="shared" si="42"/>
        <v>0.82027638805155678</v>
      </c>
      <c r="AP365" t="str">
        <f>VLOOKUP($B365,Miljövärden!$B$1:$H$446,7,FALSE)</f>
        <v>Ja</v>
      </c>
      <c r="AQ365" t="str">
        <f>VLOOKUP($B365,Miljövärden!$B$1:$H$446,6,FALSE)</f>
        <v>Ja</v>
      </c>
      <c r="AU365">
        <f t="shared" si="43"/>
        <v>8.2419999999999993E-2</v>
      </c>
      <c r="AV365">
        <f t="shared" si="44"/>
        <v>0</v>
      </c>
      <c r="AW365">
        <f t="shared" si="45"/>
        <v>1.7662899999999999</v>
      </c>
      <c r="AX365">
        <f t="shared" si="46"/>
        <v>0</v>
      </c>
      <c r="AZ365">
        <f t="shared" si="47"/>
        <v>1.7662899999999999</v>
      </c>
    </row>
    <row r="366" spans="1:52" customFormat="1" x14ac:dyDescent="0.25">
      <c r="A366" s="2" t="s">
        <v>552</v>
      </c>
      <c r="B366" s="2" t="s">
        <v>557</v>
      </c>
      <c r="C366">
        <f>VLOOKUP($B366,'Tillförd energi'!$B$1:$AS$566,MATCH(C$1,'Tillförd energi'!$B$1:$AQ$1,0),FALSE)</f>
        <v>0</v>
      </c>
      <c r="D366">
        <f>VLOOKUP($B366,'Tillförd energi'!$B$1:$AS$566,MATCH(D$1,'Tillförd energi'!$B$1:$AQ$1,0),FALSE)</f>
        <v>0.13600000000000001</v>
      </c>
      <c r="E366">
        <f>VLOOKUP($B366,'Tillförd energi'!$B$1:$AS$566,MATCH(E$1,'Tillförd energi'!$B$1:$AQ$1,0),FALSE)</f>
        <v>0</v>
      </c>
      <c r="F366">
        <f>VLOOKUP($B366,'Tillförd energi'!$B$1:$AS$566,MATCH(F$1,'Tillförd energi'!$B$1:$AQ$1,0),FALSE)</f>
        <v>0</v>
      </c>
      <c r="G366">
        <f>VLOOKUP($B366,'Tillförd energi'!$B$1:$AS$566,MATCH(G$1,'Tillförd energi'!$B$1:$AQ$1,0),FALSE)</f>
        <v>0</v>
      </c>
      <c r="H366">
        <f>VLOOKUP($B366,'Tillförd energi'!$B$1:$AS$566,MATCH(H$1,'Tillförd energi'!$B$1:$AQ$1,0),FALSE)</f>
        <v>0</v>
      </c>
      <c r="I366">
        <f>VLOOKUP($B366,'Tillförd energi'!$B$1:$AS$566,MATCH(I$1,'Tillförd energi'!$B$1:$AQ$1,0),FALSE)</f>
        <v>0</v>
      </c>
      <c r="J366">
        <f>VLOOKUP($B366,'Tillförd energi'!$B$1:$AS$566,MATCH(J$1,'Tillförd energi'!$B$1:$AQ$1,0),FALSE)</f>
        <v>0</v>
      </c>
      <c r="K366">
        <v>0</v>
      </c>
      <c r="L366">
        <f>VLOOKUP($B366,'Tillförd energi'!$B$1:$AS$566,MATCH(L$1,'Tillförd energi'!$B$1:$AQ$1,0),FALSE)</f>
        <v>0</v>
      </c>
      <c r="M366">
        <f>VLOOKUP($B366,'Tillförd energi'!$B$1:$AS$566,MATCH(M$1,'Tillförd energi'!$B$1:$AQ$1,0),FALSE)</f>
        <v>0</v>
      </c>
      <c r="N366">
        <f>VLOOKUP($B366,'Tillförd energi'!$B$1:$AS$566,MATCH(N$1,'Tillförd energi'!$B$1:$AQ$1,0),FALSE)</f>
        <v>0</v>
      </c>
      <c r="O366">
        <f>VLOOKUP($B366,'Tillförd energi'!$B$1:$AS$566,MATCH(O$1,'Tillförd energi'!$B$1:$AQ$1,0),FALSE)</f>
        <v>0</v>
      </c>
      <c r="P366">
        <f>VLOOKUP($B366,'Tillförd energi'!$B$1:$AS$566,MATCH(P$1,'Tillförd energi'!$B$1:$AQ$1,0),FALSE)</f>
        <v>4.298</v>
      </c>
      <c r="Q366">
        <f>VLOOKUP($B366,'Tillförd energi'!$B$1:$AS$566,MATCH(Q$1,'Tillförd energi'!$B$1:$AQ$1,0),FALSE)</f>
        <v>0</v>
      </c>
      <c r="R366">
        <f>VLOOKUP($B366,'Tillförd energi'!$B$1:$AS$566,MATCH(R$1,'Tillförd energi'!$B$1:$AQ$1,0),FALSE)</f>
        <v>0</v>
      </c>
      <c r="S366">
        <f>VLOOKUP($B366,'Tillförd energi'!$B$1:$AS$566,MATCH(S$1,'Tillförd energi'!$B$1:$AQ$1,0),FALSE)</f>
        <v>3.6850000000000001</v>
      </c>
      <c r="T366">
        <f>VLOOKUP($B366,'Tillförd energi'!$B$1:$AS$566,MATCH(T$1,'Tillförd energi'!$B$1:$AQ$1,0),FALSE)</f>
        <v>0</v>
      </c>
      <c r="U366">
        <f>VLOOKUP($B366,'Tillförd energi'!$B$1:$AS$566,MATCH(U$1,'Tillförd energi'!$B$1:$AQ$1,0),FALSE)</f>
        <v>0</v>
      </c>
      <c r="V366">
        <f>VLOOKUP($B366,'Tillförd energi'!$B$1:$AS$566,MATCH(V$1,'Tillförd energi'!$B$1:$AQ$1,0),FALSE)</f>
        <v>0</v>
      </c>
      <c r="W366">
        <f>VLOOKUP($B366,'Tillförd energi'!$B$1:$AS$566,MATCH(W$1,'Tillförd energi'!$B$1:$AQ$1,0),FALSE)</f>
        <v>0</v>
      </c>
      <c r="X366">
        <f>VLOOKUP($B366,'Tillförd energi'!$B$1:$AS$566,MATCH(X$1,'Tillförd energi'!$B$1:$AQ$1,0),FALSE)</f>
        <v>0</v>
      </c>
      <c r="Y366">
        <f>VLOOKUP($B366,'Tillförd energi'!$B$1:$AS$566,MATCH(Y$1,'Tillförd energi'!$B$1:$AQ$1,0),FALSE)</f>
        <v>0</v>
      </c>
      <c r="Z366">
        <f>VLOOKUP($B366,'Tillförd energi'!$B$1:$AS$566,MATCH(Z$1,'Tillförd energi'!$B$1:$AQ$1,0),FALSE)</f>
        <v>0</v>
      </c>
      <c r="AA366">
        <f>VLOOKUP($B366,'Tillförd energi'!$B$1:$AS$566,MATCH(AA$1,'Tillförd energi'!$B$1:$AQ$1,0),FALSE)</f>
        <v>0</v>
      </c>
      <c r="AB366">
        <f>VLOOKUP($B366,'Tillförd energi'!$B$1:$AS$566,MATCH(AB$1,'Tillförd energi'!$B$1:$AQ$1,0),FALSE)</f>
        <v>0</v>
      </c>
      <c r="AC366">
        <f>VLOOKUP($B366,'Tillförd energi'!$B$1:$AS$566,MATCH(AC$1,'Tillförd energi'!$B$1:$AQ$1,0),FALSE)</f>
        <v>0</v>
      </c>
      <c r="AD366">
        <f>VLOOKUP($B366,'Tillförd energi'!$B$1:$AS$566,MATCH(AD$1,'Tillförd energi'!$B$1:$AQ$1,0),FALSE)</f>
        <v>0</v>
      </c>
      <c r="AE366">
        <f>VLOOKUP($B366,'Tillförd energi'!$B$1:$AS$566,MATCH(AE$1,'Tillförd energi'!$B$1:$AQ$1,0),FALSE)</f>
        <v>0</v>
      </c>
      <c r="AF366">
        <f>VLOOKUP($B366,'Tillförd energi'!$B$1:$AS$566,MATCH(AF$1,'Tillförd energi'!$B$1:$AQ$1,0),FALSE)</f>
        <v>0.39300000000000002</v>
      </c>
      <c r="AG366">
        <f>IFERROR(VLOOKUP(B366,Miljö!$B$1:$S$476,9,FALSE)/1,0)</f>
        <v>0</v>
      </c>
      <c r="AI366">
        <f t="shared" si="40"/>
        <v>8.5120000000000005</v>
      </c>
      <c r="AJ366">
        <f t="shared" si="41"/>
        <v>8.5120000000000005</v>
      </c>
      <c r="AK366">
        <f>IF(ISERROR(1/VLOOKUP($B366,Leveranser!$B$1:$S$500,MATCH("såld värme (gwh)",Leveranser!$B$1:$S$1,0),FALSE)),"",VLOOKUP($B366,Leveranser!$B$1:$S$500,MATCH("såld värme (gwh)",Leveranser!$B$1:$S$1,0),FALSE))</f>
        <v>5.5469999999999997</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37">
        <f t="shared" si="42"/>
        <v>0.65166823308270672</v>
      </c>
      <c r="AP366" t="str">
        <f>VLOOKUP($B366,Miljövärden!$B$1:$H$446,7,FALSE)</f>
        <v>Ja</v>
      </c>
      <c r="AQ366" t="str">
        <f>VLOOKUP($B366,Miljövärden!$B$1:$H$446,6,FALSE)</f>
        <v>Ja</v>
      </c>
      <c r="AU366">
        <f t="shared" si="43"/>
        <v>0.39300000000000002</v>
      </c>
      <c r="AV366">
        <f t="shared" si="44"/>
        <v>0</v>
      </c>
      <c r="AW366">
        <f t="shared" si="45"/>
        <v>4.298</v>
      </c>
      <c r="AX366">
        <f t="shared" si="46"/>
        <v>3.6850000000000001</v>
      </c>
      <c r="AZ366">
        <f t="shared" si="47"/>
        <v>7.9830000000000005</v>
      </c>
    </row>
    <row r="367" spans="1:52" customFormat="1" x14ac:dyDescent="0.25">
      <c r="A367" s="2" t="s">
        <v>552</v>
      </c>
      <c r="B367" s="2" t="s">
        <v>558</v>
      </c>
      <c r="C367">
        <f>VLOOKUP($B367,'Tillförd energi'!$B$1:$AS$566,MATCH(C$1,'Tillförd energi'!$B$1:$AQ$1,0),FALSE)</f>
        <v>0</v>
      </c>
      <c r="D367">
        <f>VLOOKUP($B367,'Tillförd energi'!$B$1:$AS$566,MATCH(D$1,'Tillförd energi'!$B$1:$AQ$1,0),FALSE)</f>
        <v>0</v>
      </c>
      <c r="E367">
        <f>VLOOKUP($B367,'Tillförd energi'!$B$1:$AS$566,MATCH(E$1,'Tillförd energi'!$B$1:$AQ$1,0),FALSE)</f>
        <v>0</v>
      </c>
      <c r="F367">
        <f>VLOOKUP($B367,'Tillförd energi'!$B$1:$AS$566,MATCH(F$1,'Tillförd energi'!$B$1:$AQ$1,0),FALSE)</f>
        <v>0</v>
      </c>
      <c r="G367">
        <f>VLOOKUP($B367,'Tillförd energi'!$B$1:$AS$566,MATCH(G$1,'Tillförd energi'!$B$1:$AQ$1,0),FALSE)</f>
        <v>0</v>
      </c>
      <c r="H367">
        <f>VLOOKUP($B367,'Tillförd energi'!$B$1:$AS$566,MATCH(H$1,'Tillförd energi'!$B$1:$AQ$1,0),FALSE)</f>
        <v>0</v>
      </c>
      <c r="I367">
        <f>VLOOKUP($B367,'Tillförd energi'!$B$1:$AS$566,MATCH(I$1,'Tillförd energi'!$B$1:$AQ$1,0),FALSE)</f>
        <v>0</v>
      </c>
      <c r="J367">
        <f>VLOOKUP($B367,'Tillförd energi'!$B$1:$AS$566,MATCH(J$1,'Tillförd energi'!$B$1:$AQ$1,0),FALSE)</f>
        <v>0</v>
      </c>
      <c r="K367">
        <v>0</v>
      </c>
      <c r="L367">
        <f>VLOOKUP($B367,'Tillförd energi'!$B$1:$AS$566,MATCH(L$1,'Tillförd energi'!$B$1:$AQ$1,0),FALSE)</f>
        <v>0</v>
      </c>
      <c r="M367">
        <f>VLOOKUP($B367,'Tillförd energi'!$B$1:$AS$566,MATCH(M$1,'Tillförd energi'!$B$1:$AQ$1,0),FALSE)</f>
        <v>0</v>
      </c>
      <c r="N367">
        <f>VLOOKUP($B367,'Tillförd energi'!$B$1:$AS$566,MATCH(N$1,'Tillförd energi'!$B$1:$AQ$1,0),FALSE)</f>
        <v>0</v>
      </c>
      <c r="O367">
        <f>VLOOKUP($B367,'Tillförd energi'!$B$1:$AS$566,MATCH(O$1,'Tillförd energi'!$B$1:$AQ$1,0),FALSE)</f>
        <v>9.0289999999999999</v>
      </c>
      <c r="P367">
        <f>VLOOKUP($B367,'Tillförd energi'!$B$1:$AS$566,MATCH(P$1,'Tillförd energi'!$B$1:$AQ$1,0),FALSE)</f>
        <v>17.587</v>
      </c>
      <c r="Q367">
        <f>VLOOKUP($B367,'Tillförd energi'!$B$1:$AS$566,MATCH(Q$1,'Tillförd energi'!$B$1:$AQ$1,0),FALSE)</f>
        <v>6.9690000000000003</v>
      </c>
      <c r="R367">
        <f>VLOOKUP($B367,'Tillförd energi'!$B$1:$AS$566,MATCH(R$1,'Tillförd energi'!$B$1:$AQ$1,0),FALSE)</f>
        <v>0</v>
      </c>
      <c r="S367">
        <f>VLOOKUP($B367,'Tillförd energi'!$B$1:$AS$566,MATCH(S$1,'Tillförd energi'!$B$1:$AQ$1,0),FALSE)</f>
        <v>0</v>
      </c>
      <c r="T367">
        <f>VLOOKUP($B367,'Tillförd energi'!$B$1:$AS$566,MATCH(T$1,'Tillförd energi'!$B$1:$AQ$1,0),FALSE)</f>
        <v>0</v>
      </c>
      <c r="U367">
        <f>VLOOKUP($B367,'Tillförd energi'!$B$1:$AS$566,MATCH(U$1,'Tillförd energi'!$B$1:$AQ$1,0),FALSE)</f>
        <v>0</v>
      </c>
      <c r="V367">
        <f>VLOOKUP($B367,'Tillförd energi'!$B$1:$AS$566,MATCH(V$1,'Tillförd energi'!$B$1:$AQ$1,0),FALSE)</f>
        <v>0</v>
      </c>
      <c r="W367">
        <f>VLOOKUP($B367,'Tillförd energi'!$B$1:$AS$566,MATCH(W$1,'Tillförd energi'!$B$1:$AQ$1,0),FALSE)</f>
        <v>0</v>
      </c>
      <c r="X367">
        <f>VLOOKUP($B367,'Tillförd energi'!$B$1:$AS$566,MATCH(X$1,'Tillförd energi'!$B$1:$AQ$1,0),FALSE)</f>
        <v>0</v>
      </c>
      <c r="Y367">
        <f>VLOOKUP($B367,'Tillförd energi'!$B$1:$AS$566,MATCH(Y$1,'Tillförd energi'!$B$1:$AQ$1,0),FALSE)</f>
        <v>0</v>
      </c>
      <c r="Z367">
        <f>VLOOKUP($B367,'Tillförd energi'!$B$1:$AS$566,MATCH(Z$1,'Tillförd energi'!$B$1:$AQ$1,0),FALSE)</f>
        <v>0</v>
      </c>
      <c r="AA367">
        <f>VLOOKUP($B367,'Tillförd energi'!$B$1:$AS$566,MATCH(AA$1,'Tillförd energi'!$B$1:$AQ$1,0),FALSE)</f>
        <v>0</v>
      </c>
      <c r="AB367">
        <f>VLOOKUP($B367,'Tillförd energi'!$B$1:$AS$566,MATCH(AB$1,'Tillförd energi'!$B$1:$AQ$1,0),FALSE)</f>
        <v>0</v>
      </c>
      <c r="AC367">
        <f>VLOOKUP($B367,'Tillförd energi'!$B$1:$AS$566,MATCH(AC$1,'Tillförd energi'!$B$1:$AQ$1,0),FALSE)</f>
        <v>0</v>
      </c>
      <c r="AD367">
        <f>VLOOKUP($B367,'Tillförd energi'!$B$1:$AS$566,MATCH(AD$1,'Tillförd energi'!$B$1:$AQ$1,0),FALSE)</f>
        <v>32.286000000000001</v>
      </c>
      <c r="AE367">
        <f>VLOOKUP($B367,'Tillförd energi'!$B$1:$AS$566,MATCH(AE$1,'Tillförd energi'!$B$1:$AQ$1,0),FALSE)</f>
        <v>0</v>
      </c>
      <c r="AF367">
        <f>VLOOKUP($B367,'Tillförd energi'!$B$1:$AS$566,MATCH(AF$1,'Tillförd energi'!$B$1:$AQ$1,0),FALSE)</f>
        <v>2.0990000000000002</v>
      </c>
      <c r="AG367">
        <f>IFERROR(VLOOKUP(B367,Miljö!$B$1:$S$476,9,FALSE)/1,0)</f>
        <v>0</v>
      </c>
      <c r="AI367">
        <f t="shared" si="40"/>
        <v>67.970000000000013</v>
      </c>
      <c r="AJ367">
        <f t="shared" si="41"/>
        <v>67.970000000000013</v>
      </c>
      <c r="AK367">
        <f>IF(ISERROR(1/VLOOKUP($B367,Leveranser!$B$1:$S$500,MATCH("såld värme (gwh)",Leveranser!$B$1:$S$1,0),FALSE)),"",VLOOKUP($B367,Leveranser!$B$1:$S$500,MATCH("såld värme (gwh)",Leveranser!$B$1:$S$1,0),FALSE))</f>
        <v>64.525000000000006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37">
        <f t="shared" si="42"/>
        <v>0.94931587465058109</v>
      </c>
      <c r="AP367" t="str">
        <f>VLOOKUP($B367,Miljövärden!$B$1:$H$446,7,FALSE)</f>
        <v>Ja</v>
      </c>
      <c r="AQ367" t="str">
        <f>VLOOKUP($B367,Miljövärden!$B$1:$H$446,6,FALSE)</f>
        <v>Ja</v>
      </c>
      <c r="AU367">
        <f t="shared" si="43"/>
        <v>2.0990000000000002</v>
      </c>
      <c r="AV367">
        <f t="shared" si="44"/>
        <v>0</v>
      </c>
      <c r="AW367">
        <f t="shared" si="45"/>
        <v>33.585000000000001</v>
      </c>
      <c r="AX367">
        <f t="shared" si="46"/>
        <v>0</v>
      </c>
      <c r="AZ367">
        <f t="shared" si="47"/>
        <v>33.585000000000001</v>
      </c>
    </row>
    <row r="368" spans="1:52" customFormat="1" x14ac:dyDescent="0.25">
      <c r="A368" s="2" t="s">
        <v>552</v>
      </c>
      <c r="B368" s="2" t="s">
        <v>559</v>
      </c>
      <c r="C368">
        <f>VLOOKUP($B368,'Tillförd energi'!$B$1:$AS$566,MATCH(C$1,'Tillförd energi'!$B$1:$AQ$1,0),FALSE)</f>
        <v>0</v>
      </c>
      <c r="D368">
        <f>VLOOKUP($B368,'Tillförd energi'!$B$1:$AS$566,MATCH(D$1,'Tillförd energi'!$B$1:$AQ$1,0),FALSE)</f>
        <v>0.92500000000000004</v>
      </c>
      <c r="E368">
        <f>VLOOKUP($B368,'Tillförd energi'!$B$1:$AS$566,MATCH(E$1,'Tillförd energi'!$B$1:$AQ$1,0),FALSE)</f>
        <v>0</v>
      </c>
      <c r="F368">
        <f>VLOOKUP($B368,'Tillförd energi'!$B$1:$AS$566,MATCH(F$1,'Tillförd energi'!$B$1:$AQ$1,0),FALSE)</f>
        <v>0</v>
      </c>
      <c r="G368">
        <f>VLOOKUP($B368,'Tillförd energi'!$B$1:$AS$566,MATCH(G$1,'Tillförd energi'!$B$1:$AQ$1,0),FALSE)</f>
        <v>0</v>
      </c>
      <c r="H368">
        <f>VLOOKUP($B368,'Tillförd energi'!$B$1:$AS$566,MATCH(H$1,'Tillförd energi'!$B$1:$AQ$1,0),FALSE)</f>
        <v>0</v>
      </c>
      <c r="I368">
        <f>VLOOKUP($B368,'Tillförd energi'!$B$1:$AS$566,MATCH(I$1,'Tillförd energi'!$B$1:$AQ$1,0),FALSE)</f>
        <v>0</v>
      </c>
      <c r="J368">
        <f>VLOOKUP($B368,'Tillförd energi'!$B$1:$AS$566,MATCH(J$1,'Tillförd energi'!$B$1:$AQ$1,0),FALSE)</f>
        <v>3.7172999999999998</v>
      </c>
      <c r="K368">
        <v>0</v>
      </c>
      <c r="L368">
        <f>VLOOKUP($B368,'Tillförd energi'!$B$1:$AS$566,MATCH(L$1,'Tillförd energi'!$B$1:$AQ$1,0),FALSE)</f>
        <v>0</v>
      </c>
      <c r="M368">
        <f>VLOOKUP($B368,'Tillförd energi'!$B$1:$AS$566,MATCH(M$1,'Tillförd energi'!$B$1:$AQ$1,0),FALSE)</f>
        <v>40.462699999999998</v>
      </c>
      <c r="N368">
        <f>VLOOKUP($B368,'Tillförd energi'!$B$1:$AS$566,MATCH(N$1,'Tillförd energi'!$B$1:$AQ$1,0),FALSE)</f>
        <v>12.8613</v>
      </c>
      <c r="O368">
        <f>VLOOKUP($B368,'Tillförd energi'!$B$1:$AS$566,MATCH(O$1,'Tillförd energi'!$B$1:$AQ$1,0),FALSE)</f>
        <v>25.1218</v>
      </c>
      <c r="P368">
        <f>VLOOKUP($B368,'Tillförd energi'!$B$1:$AS$566,MATCH(P$1,'Tillförd energi'!$B$1:$AQ$1,0),FALSE)</f>
        <v>0</v>
      </c>
      <c r="Q368">
        <f>VLOOKUP($B368,'Tillförd energi'!$B$1:$AS$566,MATCH(Q$1,'Tillförd energi'!$B$1:$AQ$1,0),FALSE)</f>
        <v>2.1497899999999999</v>
      </c>
      <c r="R368">
        <f>VLOOKUP($B368,'Tillförd energi'!$B$1:$AS$566,MATCH(R$1,'Tillförd energi'!$B$1:$AQ$1,0),FALSE)</f>
        <v>0</v>
      </c>
      <c r="S368">
        <f>VLOOKUP($B368,'Tillförd energi'!$B$1:$AS$566,MATCH(S$1,'Tillförd energi'!$B$1:$AQ$1,0),FALSE)</f>
        <v>0</v>
      </c>
      <c r="T368">
        <f>VLOOKUP($B368,'Tillförd energi'!$B$1:$AS$566,MATCH(T$1,'Tillförd energi'!$B$1:$AQ$1,0),FALSE)</f>
        <v>0</v>
      </c>
      <c r="U368">
        <f>VLOOKUP($B368,'Tillförd energi'!$B$1:$AS$566,MATCH(U$1,'Tillförd energi'!$B$1:$AQ$1,0),FALSE)</f>
        <v>0</v>
      </c>
      <c r="V368">
        <f>VLOOKUP($B368,'Tillförd energi'!$B$1:$AS$566,MATCH(V$1,'Tillförd energi'!$B$1:$AQ$1,0),FALSE)</f>
        <v>7.968</v>
      </c>
      <c r="W368">
        <f>VLOOKUP($B368,'Tillförd energi'!$B$1:$AS$566,MATCH(W$1,'Tillförd energi'!$B$1:$AQ$1,0),FALSE)</f>
        <v>0</v>
      </c>
      <c r="X368">
        <f>VLOOKUP($B368,'Tillförd energi'!$B$1:$AS$566,MATCH(X$1,'Tillförd energi'!$B$1:$AQ$1,0),FALSE)</f>
        <v>0</v>
      </c>
      <c r="Y368">
        <f>VLOOKUP($B368,'Tillförd energi'!$B$1:$AS$566,MATCH(Y$1,'Tillförd energi'!$B$1:$AQ$1,0),FALSE)</f>
        <v>0</v>
      </c>
      <c r="Z368">
        <f>VLOOKUP($B368,'Tillförd energi'!$B$1:$AS$566,MATCH(Z$1,'Tillförd energi'!$B$1:$AQ$1,0),FALSE)</f>
        <v>0</v>
      </c>
      <c r="AA368">
        <f>VLOOKUP($B368,'Tillförd energi'!$B$1:$AS$566,MATCH(AA$1,'Tillförd energi'!$B$1:$AQ$1,0),FALSE)</f>
        <v>0</v>
      </c>
      <c r="AB368">
        <f>VLOOKUP($B368,'Tillförd energi'!$B$1:$AS$566,MATCH(AB$1,'Tillförd energi'!$B$1:$AQ$1,0),FALSE)</f>
        <v>0</v>
      </c>
      <c r="AC368">
        <f>VLOOKUP($B368,'Tillförd energi'!$B$1:$AS$566,MATCH(AC$1,'Tillförd energi'!$B$1:$AQ$1,0),FALSE)</f>
        <v>32.790999999999997</v>
      </c>
      <c r="AD368">
        <f>VLOOKUP($B368,'Tillförd energi'!$B$1:$AS$566,MATCH(AD$1,'Tillförd energi'!$B$1:$AQ$1,0),FALSE)</f>
        <v>0</v>
      </c>
      <c r="AE368">
        <f>VLOOKUP($B368,'Tillförd energi'!$B$1:$AS$566,MATCH(AE$1,'Tillförd energi'!$B$1:$AQ$1,0),FALSE)</f>
        <v>0</v>
      </c>
      <c r="AF368">
        <f>VLOOKUP($B368,'Tillförd energi'!$B$1:$AS$566,MATCH(AF$1,'Tillförd energi'!$B$1:$AQ$1,0),FALSE)</f>
        <v>3.1423299999999998</v>
      </c>
      <c r="AG368">
        <f>IFERROR(VLOOKUP(B368,Miljö!$B$1:$S$476,9,FALSE)/1,0)</f>
        <v>0</v>
      </c>
      <c r="AI368">
        <f t="shared" si="40"/>
        <v>129.13921999999999</v>
      </c>
      <c r="AJ368">
        <f t="shared" si="41"/>
        <v>129.13921999999999</v>
      </c>
      <c r="AK368">
        <f>IF(ISERROR(1/VLOOKUP($B368,Leveranser!$B$1:$S$500,MATCH("såld värme (gwh)",Leveranser!$B$1:$S$1,0),FALSE)),"",VLOOKUP($B368,Leveranser!$B$1:$S$500,MATCH("såld värme (gwh)",Leveranser!$B$1:$S$1,0),FALSE))</f>
        <v>112.843</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37">
        <f t="shared" si="42"/>
        <v>0.87380890174185666</v>
      </c>
      <c r="AP368" t="str">
        <f>VLOOKUP($B368,Miljövärden!$B$1:$H$446,7,FALSE)</f>
        <v>Ja</v>
      </c>
      <c r="AQ368" t="str">
        <f>VLOOKUP($B368,Miljövärden!$B$1:$H$446,6,FALSE)</f>
        <v>Ja</v>
      </c>
      <c r="AU368">
        <f t="shared" si="43"/>
        <v>3.1423299999999998</v>
      </c>
      <c r="AV368">
        <f t="shared" si="44"/>
        <v>0</v>
      </c>
      <c r="AW368">
        <f t="shared" si="45"/>
        <v>80.595589999999987</v>
      </c>
      <c r="AX368">
        <f t="shared" si="46"/>
        <v>0</v>
      </c>
      <c r="AZ368">
        <f t="shared" si="47"/>
        <v>88.563589999999991</v>
      </c>
    </row>
    <row r="369" spans="1:52" customFormat="1" x14ac:dyDescent="0.25">
      <c r="A369" s="2" t="s">
        <v>552</v>
      </c>
      <c r="B369" s="2" t="s">
        <v>560</v>
      </c>
      <c r="C369">
        <f>VLOOKUP($B369,'Tillförd energi'!$B$1:$AS$566,MATCH(C$1,'Tillförd energi'!$B$1:$AQ$1,0),FALSE)</f>
        <v>0</v>
      </c>
      <c r="D369">
        <f>VLOOKUP($B369,'Tillförd energi'!$B$1:$AS$566,MATCH(D$1,'Tillförd energi'!$B$1:$AQ$1,0),FALSE)</f>
        <v>0.45300000000000001</v>
      </c>
      <c r="E369">
        <f>VLOOKUP($B369,'Tillförd energi'!$B$1:$AS$566,MATCH(E$1,'Tillförd energi'!$B$1:$AQ$1,0),FALSE)</f>
        <v>0</v>
      </c>
      <c r="F369">
        <f>VLOOKUP($B369,'Tillförd energi'!$B$1:$AS$566,MATCH(F$1,'Tillförd energi'!$B$1:$AQ$1,0),FALSE)</f>
        <v>0</v>
      </c>
      <c r="G369">
        <f>VLOOKUP($B369,'Tillförd energi'!$B$1:$AS$566,MATCH(G$1,'Tillförd energi'!$B$1:$AQ$1,0),FALSE)</f>
        <v>0</v>
      </c>
      <c r="H369">
        <f>VLOOKUP($B369,'Tillförd energi'!$B$1:$AS$566,MATCH(H$1,'Tillförd energi'!$B$1:$AQ$1,0),FALSE)</f>
        <v>0</v>
      </c>
      <c r="I369">
        <f>VLOOKUP($B369,'Tillförd energi'!$B$1:$AS$566,MATCH(I$1,'Tillförd energi'!$B$1:$AQ$1,0),FALSE)</f>
        <v>0</v>
      </c>
      <c r="J369">
        <f>VLOOKUP($B369,'Tillförd energi'!$B$1:$AS$566,MATCH(J$1,'Tillförd energi'!$B$1:$AQ$1,0),FALSE)</f>
        <v>0</v>
      </c>
      <c r="K369">
        <v>0</v>
      </c>
      <c r="L369">
        <f>VLOOKUP($B369,'Tillförd energi'!$B$1:$AS$566,MATCH(L$1,'Tillförd energi'!$B$1:$AQ$1,0),FALSE)</f>
        <v>0</v>
      </c>
      <c r="M369">
        <f>VLOOKUP($B369,'Tillförd energi'!$B$1:$AS$566,MATCH(M$1,'Tillförd energi'!$B$1:$AQ$1,0),FALSE)</f>
        <v>10.403</v>
      </c>
      <c r="N369">
        <f>VLOOKUP($B369,'Tillförd energi'!$B$1:$AS$566,MATCH(N$1,'Tillförd energi'!$B$1:$AQ$1,0),FALSE)</f>
        <v>7.0309999999999997</v>
      </c>
      <c r="O369">
        <f>VLOOKUP($B369,'Tillförd energi'!$B$1:$AS$566,MATCH(O$1,'Tillförd energi'!$B$1:$AQ$1,0),FALSE)</f>
        <v>7.4009999999999998</v>
      </c>
      <c r="P369">
        <f>VLOOKUP($B369,'Tillförd energi'!$B$1:$AS$566,MATCH(P$1,'Tillförd energi'!$B$1:$AQ$1,0),FALSE)</f>
        <v>9.2319999999999993</v>
      </c>
      <c r="Q369">
        <f>VLOOKUP($B369,'Tillförd energi'!$B$1:$AS$566,MATCH(Q$1,'Tillförd energi'!$B$1:$AQ$1,0),FALSE)</f>
        <v>0</v>
      </c>
      <c r="R369">
        <f>VLOOKUP($B369,'Tillförd energi'!$B$1:$AS$566,MATCH(R$1,'Tillförd energi'!$B$1:$AQ$1,0),FALSE)</f>
        <v>0</v>
      </c>
      <c r="S369">
        <f>VLOOKUP($B369,'Tillförd energi'!$B$1:$AS$566,MATCH(S$1,'Tillförd energi'!$B$1:$AQ$1,0),FALSE)</f>
        <v>0</v>
      </c>
      <c r="T369">
        <f>VLOOKUP($B369,'Tillförd energi'!$B$1:$AS$566,MATCH(T$1,'Tillförd energi'!$B$1:$AQ$1,0),FALSE)</f>
        <v>0</v>
      </c>
      <c r="U369">
        <f>VLOOKUP($B369,'Tillförd energi'!$B$1:$AS$566,MATCH(U$1,'Tillförd energi'!$B$1:$AQ$1,0),FALSE)</f>
        <v>0</v>
      </c>
      <c r="V369">
        <f>VLOOKUP($B369,'Tillförd energi'!$B$1:$AS$566,MATCH(V$1,'Tillförd energi'!$B$1:$AQ$1,0),FALSE)</f>
        <v>0</v>
      </c>
      <c r="W369">
        <f>VLOOKUP($B369,'Tillförd energi'!$B$1:$AS$566,MATCH(W$1,'Tillförd energi'!$B$1:$AQ$1,0),FALSE)</f>
        <v>0</v>
      </c>
      <c r="X369">
        <f>VLOOKUP($B369,'Tillförd energi'!$B$1:$AS$566,MATCH(X$1,'Tillförd energi'!$B$1:$AQ$1,0),FALSE)</f>
        <v>0</v>
      </c>
      <c r="Y369">
        <f>VLOOKUP($B369,'Tillförd energi'!$B$1:$AS$566,MATCH(Y$1,'Tillförd energi'!$B$1:$AQ$1,0),FALSE)</f>
        <v>0</v>
      </c>
      <c r="Z369">
        <f>VLOOKUP($B369,'Tillförd energi'!$B$1:$AS$566,MATCH(Z$1,'Tillförd energi'!$B$1:$AQ$1,0),FALSE)</f>
        <v>0</v>
      </c>
      <c r="AA369">
        <f>VLOOKUP($B369,'Tillförd energi'!$B$1:$AS$566,MATCH(AA$1,'Tillförd energi'!$B$1:$AQ$1,0),FALSE)</f>
        <v>0</v>
      </c>
      <c r="AB369">
        <f>VLOOKUP($B369,'Tillförd energi'!$B$1:$AS$566,MATCH(AB$1,'Tillförd energi'!$B$1:$AQ$1,0),FALSE)</f>
        <v>0</v>
      </c>
      <c r="AC369">
        <f>VLOOKUP($B369,'Tillförd energi'!$B$1:$AS$566,MATCH(AC$1,'Tillförd energi'!$B$1:$AQ$1,0),FALSE)</f>
        <v>7.8940000000000001</v>
      </c>
      <c r="AD369">
        <f>VLOOKUP($B369,'Tillförd energi'!$B$1:$AS$566,MATCH(AD$1,'Tillförd energi'!$B$1:$AQ$1,0),FALSE)</f>
        <v>6.298</v>
      </c>
      <c r="AE369">
        <f>VLOOKUP($B369,'Tillförd energi'!$B$1:$AS$566,MATCH(AE$1,'Tillförd energi'!$B$1:$AQ$1,0),FALSE)</f>
        <v>0</v>
      </c>
      <c r="AF369">
        <f>VLOOKUP($B369,'Tillförd energi'!$B$1:$AS$566,MATCH(AF$1,'Tillförd energi'!$B$1:$AQ$1,0),FALSE)</f>
        <v>3.7210000000000001</v>
      </c>
      <c r="AG369">
        <f>IFERROR(VLOOKUP(B369,Miljö!$B$1:$S$476,9,FALSE)/1,0)</f>
        <v>0</v>
      </c>
      <c r="AI369">
        <f t="shared" si="40"/>
        <v>52.432999999999993</v>
      </c>
      <c r="AJ369">
        <f t="shared" si="41"/>
        <v>52.432999999999993</v>
      </c>
      <c r="AK369">
        <f>IF(ISERROR(1/VLOOKUP($B369,Leveranser!$B$1:$S$500,MATCH("såld värme (gwh)",Leveranser!$B$1:$S$1,0),FALSE)),"",VLOOKUP($B369,Leveranser!$B$1:$S$500,MATCH("såld värme (gwh)",Leveranser!$B$1:$S$1,0),FALSE))</f>
        <v>36.692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37">
        <f t="shared" si="42"/>
        <v>0.69978830126065661</v>
      </c>
      <c r="AP369" t="str">
        <f>VLOOKUP($B369,Miljövärden!$B$1:$H$446,7,FALSE)</f>
        <v>Ja</v>
      </c>
      <c r="AQ369" t="str">
        <f>VLOOKUP($B369,Miljövärden!$B$1:$H$446,6,FALSE)</f>
        <v>Ja</v>
      </c>
      <c r="AU369">
        <f t="shared" si="43"/>
        <v>3.7210000000000001</v>
      </c>
      <c r="AV369">
        <f t="shared" si="44"/>
        <v>0</v>
      </c>
      <c r="AW369">
        <f t="shared" si="45"/>
        <v>34.067</v>
      </c>
      <c r="AX369">
        <f t="shared" si="46"/>
        <v>0</v>
      </c>
      <c r="AZ369">
        <f t="shared" si="47"/>
        <v>34.067</v>
      </c>
    </row>
    <row r="370" spans="1:52" customFormat="1" x14ac:dyDescent="0.25">
      <c r="A370" s="2" t="s">
        <v>552</v>
      </c>
      <c r="B370" s="2" t="s">
        <v>561</v>
      </c>
      <c r="C370">
        <f>VLOOKUP($B370,'Tillförd energi'!$B$1:$AS$566,MATCH(C$1,'Tillförd energi'!$B$1:$AQ$1,0),FALSE)</f>
        <v>0</v>
      </c>
      <c r="D370">
        <f>VLOOKUP($B370,'Tillförd energi'!$B$1:$AS$566,MATCH(D$1,'Tillförd energi'!$B$1:$AQ$1,0),FALSE)</f>
        <v>1.462</v>
      </c>
      <c r="E370">
        <f>VLOOKUP($B370,'Tillförd energi'!$B$1:$AS$566,MATCH(E$1,'Tillförd energi'!$B$1:$AQ$1,0),FALSE)</f>
        <v>0</v>
      </c>
      <c r="F370">
        <f>VLOOKUP($B370,'Tillförd energi'!$B$1:$AS$566,MATCH(F$1,'Tillförd energi'!$B$1:$AQ$1,0),FALSE)</f>
        <v>0.58352899999999996</v>
      </c>
      <c r="G370">
        <f>VLOOKUP($B370,'Tillförd energi'!$B$1:$AS$566,MATCH(G$1,'Tillförd energi'!$B$1:$AQ$1,0),FALSE)</f>
        <v>0</v>
      </c>
      <c r="H370">
        <f>VLOOKUP($B370,'Tillförd energi'!$B$1:$AS$566,MATCH(H$1,'Tillförd energi'!$B$1:$AQ$1,0),FALSE)</f>
        <v>0</v>
      </c>
      <c r="I370">
        <f>VLOOKUP($B370,'Tillförd energi'!$B$1:$AS$566,MATCH(I$1,'Tillförd energi'!$B$1:$AQ$1,0),FALSE)</f>
        <v>0</v>
      </c>
      <c r="J370">
        <f>VLOOKUP($B370,'Tillförd energi'!$B$1:$AS$566,MATCH(J$1,'Tillförd energi'!$B$1:$AQ$1,0),FALSE)</f>
        <v>0</v>
      </c>
      <c r="K370">
        <v>0</v>
      </c>
      <c r="L370">
        <f>VLOOKUP($B370,'Tillförd energi'!$B$1:$AS$566,MATCH(L$1,'Tillförd energi'!$B$1:$AQ$1,0),FALSE)</f>
        <v>0</v>
      </c>
      <c r="M370">
        <f>VLOOKUP($B370,'Tillförd energi'!$B$1:$AS$566,MATCH(M$1,'Tillförd energi'!$B$1:$AQ$1,0),FALSE)</f>
        <v>0</v>
      </c>
      <c r="N370">
        <f>VLOOKUP($B370,'Tillförd energi'!$B$1:$AS$566,MATCH(N$1,'Tillförd energi'!$B$1:$AQ$1,0),FALSE)</f>
        <v>0</v>
      </c>
      <c r="O370">
        <f>VLOOKUP($B370,'Tillförd energi'!$B$1:$AS$566,MATCH(O$1,'Tillförd energi'!$B$1:$AQ$1,0),FALSE)</f>
        <v>0</v>
      </c>
      <c r="P370">
        <f>VLOOKUP($B370,'Tillförd energi'!$B$1:$AS$566,MATCH(P$1,'Tillförd energi'!$B$1:$AQ$1,0),FALSE)</f>
        <v>0</v>
      </c>
      <c r="Q370">
        <f>VLOOKUP($B370,'Tillförd energi'!$B$1:$AS$566,MATCH(Q$1,'Tillförd energi'!$B$1:$AQ$1,0),FALSE)</f>
        <v>3.81412</v>
      </c>
      <c r="R370">
        <f>VLOOKUP($B370,'Tillförd energi'!$B$1:$AS$566,MATCH(R$1,'Tillförd energi'!$B$1:$AQ$1,0),FALSE)</f>
        <v>0</v>
      </c>
      <c r="S370">
        <f>VLOOKUP($B370,'Tillförd energi'!$B$1:$AS$566,MATCH(S$1,'Tillförd energi'!$B$1:$AQ$1,0),FALSE)</f>
        <v>0</v>
      </c>
      <c r="T370">
        <f>VLOOKUP($B370,'Tillförd energi'!$B$1:$AS$566,MATCH(T$1,'Tillförd energi'!$B$1:$AQ$1,0),FALSE)</f>
        <v>0</v>
      </c>
      <c r="U370">
        <f>VLOOKUP($B370,'Tillförd energi'!$B$1:$AS$566,MATCH(U$1,'Tillförd energi'!$B$1:$AQ$1,0),FALSE)</f>
        <v>0</v>
      </c>
      <c r="V370">
        <f>VLOOKUP($B370,'Tillförd energi'!$B$1:$AS$566,MATCH(V$1,'Tillförd energi'!$B$1:$AQ$1,0),FALSE)</f>
        <v>0</v>
      </c>
      <c r="W370">
        <f>VLOOKUP($B370,'Tillförd energi'!$B$1:$AS$566,MATCH(W$1,'Tillförd energi'!$B$1:$AQ$1,0),FALSE)</f>
        <v>0</v>
      </c>
      <c r="X370">
        <f>VLOOKUP($B370,'Tillförd energi'!$B$1:$AS$566,MATCH(X$1,'Tillförd energi'!$B$1:$AQ$1,0),FALSE)</f>
        <v>0</v>
      </c>
      <c r="Y370">
        <f>VLOOKUP($B370,'Tillförd energi'!$B$1:$AS$566,MATCH(Y$1,'Tillförd energi'!$B$1:$AQ$1,0),FALSE)</f>
        <v>0</v>
      </c>
      <c r="Z370">
        <f>VLOOKUP($B370,'Tillförd energi'!$B$1:$AS$566,MATCH(Z$1,'Tillförd energi'!$B$1:$AQ$1,0),FALSE)</f>
        <v>0</v>
      </c>
      <c r="AA370">
        <f>VLOOKUP($B370,'Tillförd energi'!$B$1:$AS$566,MATCH(AA$1,'Tillförd energi'!$B$1:$AQ$1,0),FALSE)</f>
        <v>0</v>
      </c>
      <c r="AB370">
        <f>VLOOKUP($B370,'Tillförd energi'!$B$1:$AS$566,MATCH(AB$1,'Tillförd energi'!$B$1:$AQ$1,0),FALSE)</f>
        <v>0</v>
      </c>
      <c r="AC370">
        <f>VLOOKUP($B370,'Tillförd energi'!$B$1:$AS$566,MATCH(AC$1,'Tillförd energi'!$B$1:$AQ$1,0),FALSE)</f>
        <v>0</v>
      </c>
      <c r="AD370">
        <f>VLOOKUP($B370,'Tillförd energi'!$B$1:$AS$566,MATCH(AD$1,'Tillförd energi'!$B$1:$AQ$1,0),FALSE)</f>
        <v>12.433999999999999</v>
      </c>
      <c r="AE370">
        <f>VLOOKUP($B370,'Tillförd energi'!$B$1:$AS$566,MATCH(AE$1,'Tillförd energi'!$B$1:$AQ$1,0),FALSE)</f>
        <v>0</v>
      </c>
      <c r="AF370">
        <f>VLOOKUP($B370,'Tillförd energi'!$B$1:$AS$566,MATCH(AF$1,'Tillförd energi'!$B$1:$AQ$1,0),FALSE)</f>
        <v>3.9E-2</v>
      </c>
      <c r="AG370">
        <f>IFERROR(VLOOKUP(B370,Miljö!$B$1:$S$476,9,FALSE)/1,0)</f>
        <v>0</v>
      </c>
      <c r="AI370">
        <f t="shared" si="40"/>
        <v>18.332649</v>
      </c>
      <c r="AJ370">
        <f t="shared" si="41"/>
        <v>18.332649</v>
      </c>
      <c r="AK370">
        <f>IF(ISERROR(1/VLOOKUP($B370,Leveranser!$B$1:$S$500,MATCH("såld värme (gwh)",Leveranser!$B$1:$S$1,0),FALSE)),"",VLOOKUP($B370,Leveranser!$B$1:$S$500,MATCH("såld värme (gwh)",Leveranser!$B$1:$S$1,0),FALSE))</f>
        <v>15.802</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37">
        <f t="shared" si="42"/>
        <v>0.86195944732264274</v>
      </c>
      <c r="AP370" t="str">
        <f>VLOOKUP($B370,Miljövärden!$B$1:$H$446,7,FALSE)</f>
        <v>Ja</v>
      </c>
      <c r="AQ370" t="str">
        <f>VLOOKUP($B370,Miljövärden!$B$1:$H$446,6,FALSE)</f>
        <v>Ja</v>
      </c>
      <c r="AU370">
        <f t="shared" si="43"/>
        <v>3.9E-2</v>
      </c>
      <c r="AV370">
        <f t="shared" si="44"/>
        <v>0</v>
      </c>
      <c r="AW370">
        <f t="shared" si="45"/>
        <v>3.81412</v>
      </c>
      <c r="AX370">
        <f t="shared" si="46"/>
        <v>0</v>
      </c>
      <c r="AZ370">
        <f t="shared" si="47"/>
        <v>3.81412</v>
      </c>
    </row>
    <row r="371" spans="1:52" customFormat="1" x14ac:dyDescent="0.25">
      <c r="A371" s="2" t="s">
        <v>552</v>
      </c>
      <c r="B371" s="2" t="s">
        <v>562</v>
      </c>
      <c r="C371">
        <f>VLOOKUP($B371,'Tillförd energi'!$B$1:$AS$566,MATCH(C$1,'Tillförd energi'!$B$1:$AQ$1,0),FALSE)</f>
        <v>0</v>
      </c>
      <c r="D371">
        <f>VLOOKUP($B371,'Tillförd energi'!$B$1:$AS$566,MATCH(D$1,'Tillförd energi'!$B$1:$AQ$1,0),FALSE)</f>
        <v>0.313</v>
      </c>
      <c r="E371">
        <f>VLOOKUP($B371,'Tillförd energi'!$B$1:$AS$566,MATCH(E$1,'Tillförd energi'!$B$1:$AQ$1,0),FALSE)</f>
        <v>0</v>
      </c>
      <c r="F371">
        <f>VLOOKUP($B371,'Tillförd energi'!$B$1:$AS$566,MATCH(F$1,'Tillförd energi'!$B$1:$AQ$1,0),FALSE)</f>
        <v>0</v>
      </c>
      <c r="G371">
        <f>VLOOKUP($B371,'Tillförd energi'!$B$1:$AS$566,MATCH(G$1,'Tillförd energi'!$B$1:$AQ$1,0),FALSE)</f>
        <v>0</v>
      </c>
      <c r="H371">
        <f>VLOOKUP($B371,'Tillförd energi'!$B$1:$AS$566,MATCH(H$1,'Tillförd energi'!$B$1:$AQ$1,0),FALSE)</f>
        <v>0</v>
      </c>
      <c r="I371">
        <f>VLOOKUP($B371,'Tillförd energi'!$B$1:$AS$566,MATCH(I$1,'Tillförd energi'!$B$1:$AQ$1,0),FALSE)</f>
        <v>0</v>
      </c>
      <c r="J371">
        <f>VLOOKUP($B371,'Tillförd energi'!$B$1:$AS$566,MATCH(J$1,'Tillförd energi'!$B$1:$AQ$1,0),FALSE)</f>
        <v>0</v>
      </c>
      <c r="K371">
        <v>0</v>
      </c>
      <c r="L371">
        <f>VLOOKUP($B371,'Tillförd energi'!$B$1:$AS$566,MATCH(L$1,'Tillförd energi'!$B$1:$AQ$1,0),FALSE)</f>
        <v>0</v>
      </c>
      <c r="M371">
        <f>VLOOKUP($B371,'Tillförd energi'!$B$1:$AS$566,MATCH(M$1,'Tillförd energi'!$B$1:$AQ$1,0),FALSE)</f>
        <v>0</v>
      </c>
      <c r="N371">
        <f>VLOOKUP($B371,'Tillförd energi'!$B$1:$AS$566,MATCH(N$1,'Tillförd energi'!$B$1:$AQ$1,0),FALSE)</f>
        <v>0</v>
      </c>
      <c r="O371">
        <f>VLOOKUP($B371,'Tillförd energi'!$B$1:$AS$566,MATCH(O$1,'Tillförd energi'!$B$1:$AQ$1,0),FALSE)</f>
        <v>0</v>
      </c>
      <c r="P371">
        <f>VLOOKUP($B371,'Tillförd energi'!$B$1:$AS$566,MATCH(P$1,'Tillförd energi'!$B$1:$AQ$1,0),FALSE)</f>
        <v>14.709</v>
      </c>
      <c r="Q371">
        <f>VLOOKUP($B371,'Tillförd energi'!$B$1:$AS$566,MATCH(Q$1,'Tillförd energi'!$B$1:$AQ$1,0),FALSE)</f>
        <v>0</v>
      </c>
      <c r="R371">
        <f>VLOOKUP($B371,'Tillförd energi'!$B$1:$AS$566,MATCH(R$1,'Tillförd energi'!$B$1:$AQ$1,0),FALSE)</f>
        <v>0</v>
      </c>
      <c r="S371">
        <f>VLOOKUP($B371,'Tillförd energi'!$B$1:$AS$566,MATCH(S$1,'Tillförd energi'!$B$1:$AQ$1,0),FALSE)</f>
        <v>0.14000000000000001</v>
      </c>
      <c r="T371">
        <f>VLOOKUP($B371,'Tillförd energi'!$B$1:$AS$566,MATCH(T$1,'Tillförd energi'!$B$1:$AQ$1,0),FALSE)</f>
        <v>0</v>
      </c>
      <c r="U371">
        <f>VLOOKUP($B371,'Tillförd energi'!$B$1:$AS$566,MATCH(U$1,'Tillförd energi'!$B$1:$AQ$1,0),FALSE)</f>
        <v>0</v>
      </c>
      <c r="V371">
        <f>VLOOKUP($B371,'Tillförd energi'!$B$1:$AS$566,MATCH(V$1,'Tillförd energi'!$B$1:$AQ$1,0),FALSE)</f>
        <v>0</v>
      </c>
      <c r="W371">
        <f>VLOOKUP($B371,'Tillförd energi'!$B$1:$AS$566,MATCH(W$1,'Tillförd energi'!$B$1:$AQ$1,0),FALSE)</f>
        <v>0</v>
      </c>
      <c r="X371">
        <f>VLOOKUP($B371,'Tillförd energi'!$B$1:$AS$566,MATCH(X$1,'Tillförd energi'!$B$1:$AQ$1,0),FALSE)</f>
        <v>0</v>
      </c>
      <c r="Y371">
        <f>VLOOKUP($B371,'Tillförd energi'!$B$1:$AS$566,MATCH(Y$1,'Tillförd energi'!$B$1:$AQ$1,0),FALSE)</f>
        <v>0</v>
      </c>
      <c r="Z371">
        <f>VLOOKUP($B371,'Tillförd energi'!$B$1:$AS$566,MATCH(Z$1,'Tillförd energi'!$B$1:$AQ$1,0),FALSE)</f>
        <v>0</v>
      </c>
      <c r="AA371">
        <f>VLOOKUP($B371,'Tillförd energi'!$B$1:$AS$566,MATCH(AA$1,'Tillförd energi'!$B$1:$AQ$1,0),FALSE)</f>
        <v>0</v>
      </c>
      <c r="AB371">
        <f>VLOOKUP($B371,'Tillförd energi'!$B$1:$AS$566,MATCH(AB$1,'Tillförd energi'!$B$1:$AQ$1,0),FALSE)</f>
        <v>0</v>
      </c>
      <c r="AC371">
        <f>VLOOKUP($B371,'Tillförd energi'!$B$1:$AS$566,MATCH(AC$1,'Tillförd energi'!$B$1:$AQ$1,0),FALSE)</f>
        <v>0</v>
      </c>
      <c r="AD371">
        <f>VLOOKUP($B371,'Tillförd energi'!$B$1:$AS$566,MATCH(AD$1,'Tillförd energi'!$B$1:$AQ$1,0),FALSE)</f>
        <v>0</v>
      </c>
      <c r="AE371">
        <f>VLOOKUP($B371,'Tillförd energi'!$B$1:$AS$566,MATCH(AE$1,'Tillförd energi'!$B$1:$AQ$1,0),FALSE)</f>
        <v>0</v>
      </c>
      <c r="AF371">
        <f>VLOOKUP($B371,'Tillförd energi'!$B$1:$AS$566,MATCH(AF$1,'Tillförd energi'!$B$1:$AQ$1,0),FALSE)</f>
        <v>0.92</v>
      </c>
      <c r="AG371">
        <f>IFERROR(VLOOKUP(B371,Miljö!$B$1:$S$476,9,FALSE)/1,0)</f>
        <v>0</v>
      </c>
      <c r="AI371">
        <f t="shared" si="40"/>
        <v>16.082000000000001</v>
      </c>
      <c r="AJ371">
        <f t="shared" si="41"/>
        <v>16.082000000000001</v>
      </c>
      <c r="AK371">
        <f>IF(ISERROR(1/VLOOKUP($B371,Leveranser!$B$1:$S$500,MATCH("såld värme (gwh)",Leveranser!$B$1:$S$1,0),FALSE)),"",VLOOKUP($B371,Leveranser!$B$1:$S$500,MATCH("såld värme (gwh)",Leveranser!$B$1:$S$1,0),FALSE))</f>
        <v>11.252000000000001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37">
        <f t="shared" si="42"/>
        <v>0.69966422086805125</v>
      </c>
      <c r="AP371" t="str">
        <f>VLOOKUP($B371,Miljövärden!$B$1:$H$446,7,FALSE)</f>
        <v>Ja</v>
      </c>
      <c r="AQ371" t="str">
        <f>VLOOKUP($B371,Miljövärden!$B$1:$H$446,6,FALSE)</f>
        <v>Ja</v>
      </c>
      <c r="AU371">
        <f t="shared" si="43"/>
        <v>0.92</v>
      </c>
      <c r="AV371">
        <f t="shared" si="44"/>
        <v>0</v>
      </c>
      <c r="AW371">
        <f t="shared" si="45"/>
        <v>14.709</v>
      </c>
      <c r="AX371">
        <f t="shared" si="46"/>
        <v>0.14000000000000001</v>
      </c>
      <c r="AZ371">
        <f t="shared" si="47"/>
        <v>14.849</v>
      </c>
    </row>
    <row r="372" spans="1:52" customFormat="1" x14ac:dyDescent="0.25">
      <c r="A372" s="2" t="s">
        <v>552</v>
      </c>
      <c r="B372" s="2" t="s">
        <v>563</v>
      </c>
      <c r="C372">
        <f>VLOOKUP($B372,'Tillförd energi'!$B$1:$AS$566,MATCH(C$1,'Tillförd energi'!$B$1:$AQ$1,0),FALSE)</f>
        <v>0</v>
      </c>
      <c r="D372">
        <f>VLOOKUP($B372,'Tillförd energi'!$B$1:$AS$566,MATCH(D$1,'Tillförd energi'!$B$1:$AQ$1,0),FALSE)</f>
        <v>0.26</v>
      </c>
      <c r="E372">
        <f>VLOOKUP($B372,'Tillförd energi'!$B$1:$AS$566,MATCH(E$1,'Tillförd energi'!$B$1:$AQ$1,0),FALSE)</f>
        <v>0</v>
      </c>
      <c r="F372">
        <f>VLOOKUP($B372,'Tillförd energi'!$B$1:$AS$566,MATCH(F$1,'Tillförd energi'!$B$1:$AQ$1,0),FALSE)</f>
        <v>0</v>
      </c>
      <c r="G372">
        <f>VLOOKUP($B372,'Tillförd energi'!$B$1:$AS$566,MATCH(G$1,'Tillförd energi'!$B$1:$AQ$1,0),FALSE)</f>
        <v>0</v>
      </c>
      <c r="H372">
        <f>VLOOKUP($B372,'Tillförd energi'!$B$1:$AS$566,MATCH(H$1,'Tillförd energi'!$B$1:$AQ$1,0),FALSE)</f>
        <v>0</v>
      </c>
      <c r="I372">
        <f>VLOOKUP($B372,'Tillförd energi'!$B$1:$AS$566,MATCH(I$1,'Tillförd energi'!$B$1:$AQ$1,0),FALSE)</f>
        <v>0</v>
      </c>
      <c r="J372">
        <f>VLOOKUP($B372,'Tillförd energi'!$B$1:$AS$566,MATCH(J$1,'Tillförd energi'!$B$1:$AQ$1,0),FALSE)</f>
        <v>0</v>
      </c>
      <c r="K372">
        <v>0</v>
      </c>
      <c r="L372">
        <f>VLOOKUP($B372,'Tillförd energi'!$B$1:$AS$566,MATCH(L$1,'Tillförd energi'!$B$1:$AQ$1,0),FALSE)</f>
        <v>0</v>
      </c>
      <c r="M372">
        <f>VLOOKUP($B372,'Tillförd energi'!$B$1:$AS$566,MATCH(M$1,'Tillförd energi'!$B$1:$AQ$1,0),FALSE)</f>
        <v>38.863</v>
      </c>
      <c r="N372">
        <f>VLOOKUP($B372,'Tillförd energi'!$B$1:$AS$566,MATCH(N$1,'Tillförd energi'!$B$1:$AQ$1,0),FALSE)</f>
        <v>44.072000000000003</v>
      </c>
      <c r="O372">
        <f>VLOOKUP($B372,'Tillförd energi'!$B$1:$AS$566,MATCH(O$1,'Tillförd energi'!$B$1:$AQ$1,0),FALSE)</f>
        <v>0.93100000000000005</v>
      </c>
      <c r="P372">
        <f>VLOOKUP($B372,'Tillförd energi'!$B$1:$AS$566,MATCH(P$1,'Tillförd energi'!$B$1:$AQ$1,0),FALSE)</f>
        <v>10.88</v>
      </c>
      <c r="Q372">
        <f>VLOOKUP($B372,'Tillförd energi'!$B$1:$AS$566,MATCH(Q$1,'Tillförd energi'!$B$1:$AQ$1,0),FALSE)</f>
        <v>1.2</v>
      </c>
      <c r="R372">
        <f>VLOOKUP($B372,'Tillförd energi'!$B$1:$AS$566,MATCH(R$1,'Tillförd energi'!$B$1:$AQ$1,0),FALSE)</f>
        <v>0</v>
      </c>
      <c r="S372">
        <f>VLOOKUP($B372,'Tillförd energi'!$B$1:$AS$566,MATCH(S$1,'Tillförd energi'!$B$1:$AQ$1,0),FALSE)</f>
        <v>0</v>
      </c>
      <c r="T372">
        <f>VLOOKUP($B372,'Tillförd energi'!$B$1:$AS$566,MATCH(T$1,'Tillförd energi'!$B$1:$AQ$1,0),FALSE)</f>
        <v>0</v>
      </c>
      <c r="U372">
        <f>VLOOKUP($B372,'Tillförd energi'!$B$1:$AS$566,MATCH(U$1,'Tillförd energi'!$B$1:$AQ$1,0),FALSE)</f>
        <v>0</v>
      </c>
      <c r="V372">
        <f>VLOOKUP($B372,'Tillförd energi'!$B$1:$AS$566,MATCH(V$1,'Tillförd energi'!$B$1:$AQ$1,0),FALSE)</f>
        <v>0</v>
      </c>
      <c r="W372">
        <f>VLOOKUP($B372,'Tillförd energi'!$B$1:$AS$566,MATCH(W$1,'Tillförd energi'!$B$1:$AQ$1,0),FALSE)</f>
        <v>0</v>
      </c>
      <c r="X372">
        <f>VLOOKUP($B372,'Tillförd energi'!$B$1:$AS$566,MATCH(X$1,'Tillförd energi'!$B$1:$AQ$1,0),FALSE)</f>
        <v>0</v>
      </c>
      <c r="Y372">
        <f>VLOOKUP($B372,'Tillförd energi'!$B$1:$AS$566,MATCH(Y$1,'Tillförd energi'!$B$1:$AQ$1,0),FALSE)</f>
        <v>0</v>
      </c>
      <c r="Z372">
        <f>VLOOKUP($B372,'Tillförd energi'!$B$1:$AS$566,MATCH(Z$1,'Tillförd energi'!$B$1:$AQ$1,0),FALSE)</f>
        <v>0</v>
      </c>
      <c r="AA372">
        <f>VLOOKUP($B372,'Tillförd energi'!$B$1:$AS$566,MATCH(AA$1,'Tillförd energi'!$B$1:$AQ$1,0),FALSE)</f>
        <v>0</v>
      </c>
      <c r="AB372">
        <f>VLOOKUP($B372,'Tillförd energi'!$B$1:$AS$566,MATCH(AB$1,'Tillförd energi'!$B$1:$AQ$1,0),FALSE)</f>
        <v>0</v>
      </c>
      <c r="AC372">
        <f>VLOOKUP($B372,'Tillförd energi'!$B$1:$AS$566,MATCH(AC$1,'Tillförd energi'!$B$1:$AQ$1,0),FALSE)</f>
        <v>25.038</v>
      </c>
      <c r="AD372">
        <f>VLOOKUP($B372,'Tillförd energi'!$B$1:$AS$566,MATCH(AD$1,'Tillförd energi'!$B$1:$AQ$1,0),FALSE)</f>
        <v>0</v>
      </c>
      <c r="AE372">
        <f>VLOOKUP($B372,'Tillförd energi'!$B$1:$AS$566,MATCH(AE$1,'Tillförd energi'!$B$1:$AQ$1,0),FALSE)</f>
        <v>0</v>
      </c>
      <c r="AF372">
        <f>VLOOKUP($B372,'Tillförd energi'!$B$1:$AS$566,MATCH(AF$1,'Tillförd energi'!$B$1:$AQ$1,0),FALSE)</f>
        <v>4.37</v>
      </c>
      <c r="AG372">
        <f>IFERROR(VLOOKUP(B372,Miljö!$B$1:$S$476,9,FALSE)/1,0)</f>
        <v>0</v>
      </c>
      <c r="AI372">
        <f t="shared" si="40"/>
        <v>125.61399999999999</v>
      </c>
      <c r="AJ372">
        <f t="shared" si="41"/>
        <v>125.61399999999999</v>
      </c>
      <c r="AK372">
        <f>IF(ISERROR(1/VLOOKUP($B372,Leveranser!$B$1:$S$500,MATCH("såld värme (gwh)",Leveranser!$B$1:$S$1,0),FALSE)),"",VLOOKUP($B372,Leveranser!$B$1:$S$500,MATCH("såld värme (gwh)",Leveranser!$B$1:$S$1,0),FALSE))</f>
        <v>102.199</v>
      </c>
      <c r="AL372">
        <f>VLOOKUP($B372,Leveranser!$B$1:$Y$500,MATCH("Totalt såld fjärrvärme till andra fjärrvärmeföretag",Leveranser!$B$1:$AA$1,0),FALSE)</f>
        <v>102.199</v>
      </c>
      <c r="AM372">
        <f>IF(ISERROR(1/VLOOKUP($B372,Miljö!$B$1:$S$500,MATCH("Såld mängd produktionsspecifik fjärrvärme (GWh)",Miljö!$B$1:$R$1,0),FALSE)),0,VLOOKUP($B372,Miljö!$B$1:$S$500,MATCH("Såld mängd produktionsspecifik fjärrvärme (GWh)",Miljö!$B$1:$R$1,0),FALSE))</f>
        <v>0</v>
      </c>
      <c r="AN372" s="137">
        <f t="shared" si="42"/>
        <v>0.81359561832279848</v>
      </c>
      <c r="AP372" t="str">
        <f>VLOOKUP($B372,Miljövärden!$B$1:$H$446,7,FALSE)</f>
        <v>Ja</v>
      </c>
      <c r="AQ372" t="str">
        <f>VLOOKUP($B372,Miljövärden!$B$1:$H$446,6,FALSE)</f>
        <v>Ja</v>
      </c>
      <c r="AU372">
        <f t="shared" si="43"/>
        <v>4.37</v>
      </c>
      <c r="AV372">
        <f t="shared" si="44"/>
        <v>0</v>
      </c>
      <c r="AW372">
        <f t="shared" si="45"/>
        <v>95.945999999999998</v>
      </c>
      <c r="AX372">
        <f t="shared" si="46"/>
        <v>0</v>
      </c>
      <c r="AZ372">
        <f t="shared" si="47"/>
        <v>95.945999999999998</v>
      </c>
    </row>
    <row r="373" spans="1:52" customFormat="1" x14ac:dyDescent="0.25">
      <c r="A373" s="2" t="s">
        <v>552</v>
      </c>
      <c r="B373" s="2" t="s">
        <v>564</v>
      </c>
      <c r="C373">
        <f>VLOOKUP($B373,'Tillförd energi'!$B$1:$AS$566,MATCH(C$1,'Tillförd energi'!$B$1:$AQ$1,0),FALSE)</f>
        <v>0</v>
      </c>
      <c r="D373">
        <f>VLOOKUP($B373,'Tillförd energi'!$B$1:$AS$566,MATCH(D$1,'Tillförd energi'!$B$1:$AQ$1,0),FALSE)</f>
        <v>0.108199</v>
      </c>
      <c r="E373">
        <f>VLOOKUP($B373,'Tillförd energi'!$B$1:$AS$566,MATCH(E$1,'Tillförd energi'!$B$1:$AQ$1,0),FALSE)</f>
        <v>0</v>
      </c>
      <c r="F373">
        <f>VLOOKUP($B373,'Tillförd energi'!$B$1:$AS$566,MATCH(F$1,'Tillförd energi'!$B$1:$AQ$1,0),FALSE)</f>
        <v>0.30344700000000002</v>
      </c>
      <c r="G373">
        <f>VLOOKUP($B373,'Tillförd energi'!$B$1:$AS$566,MATCH(G$1,'Tillförd energi'!$B$1:$AQ$1,0),FALSE)</f>
        <v>0</v>
      </c>
      <c r="H373">
        <f>VLOOKUP($B373,'Tillförd energi'!$B$1:$AS$566,MATCH(H$1,'Tillförd energi'!$B$1:$AQ$1,0),FALSE)</f>
        <v>0</v>
      </c>
      <c r="I373">
        <f>VLOOKUP($B373,'Tillförd energi'!$B$1:$AS$566,MATCH(I$1,'Tillförd energi'!$B$1:$AQ$1,0),FALSE)</f>
        <v>0</v>
      </c>
      <c r="J373">
        <f>VLOOKUP($B373,'Tillförd energi'!$B$1:$AS$566,MATCH(J$1,'Tillförd energi'!$B$1:$AQ$1,0),FALSE)</f>
        <v>0</v>
      </c>
      <c r="K373">
        <v>0</v>
      </c>
      <c r="L373">
        <f>VLOOKUP($B373,'Tillförd energi'!$B$1:$AS$566,MATCH(L$1,'Tillförd energi'!$B$1:$AQ$1,0),FALSE)</f>
        <v>9.0219400000000007</v>
      </c>
      <c r="M373">
        <f>VLOOKUP($B373,'Tillförd energi'!$B$1:$AS$566,MATCH(M$1,'Tillförd energi'!$B$1:$AQ$1,0),FALSE)</f>
        <v>0</v>
      </c>
      <c r="N373">
        <f>VLOOKUP($B373,'Tillförd energi'!$B$1:$AS$566,MATCH(N$1,'Tillförd energi'!$B$1:$AQ$1,0),FALSE)</f>
        <v>0.98247700000000004</v>
      </c>
      <c r="O373">
        <f>VLOOKUP($B373,'Tillförd energi'!$B$1:$AS$566,MATCH(O$1,'Tillförd energi'!$B$1:$AQ$1,0),FALSE)</f>
        <v>0</v>
      </c>
      <c r="P373">
        <f>VLOOKUP($B373,'Tillförd energi'!$B$1:$AS$566,MATCH(P$1,'Tillförd energi'!$B$1:$AQ$1,0),FALSE)</f>
        <v>0</v>
      </c>
      <c r="Q373">
        <f>VLOOKUP($B373,'Tillförd energi'!$B$1:$AS$566,MATCH(Q$1,'Tillförd energi'!$B$1:$AQ$1,0),FALSE)</f>
        <v>0.77914700000000003</v>
      </c>
      <c r="R373">
        <f>VLOOKUP($B373,'Tillförd energi'!$B$1:$AS$566,MATCH(R$1,'Tillförd energi'!$B$1:$AQ$1,0),FALSE)</f>
        <v>0</v>
      </c>
      <c r="S373">
        <f>VLOOKUP($B373,'Tillförd energi'!$B$1:$AS$566,MATCH(S$1,'Tillförd energi'!$B$1:$AQ$1,0),FALSE)</f>
        <v>0</v>
      </c>
      <c r="T373">
        <f>VLOOKUP($B373,'Tillförd energi'!$B$1:$AS$566,MATCH(T$1,'Tillförd energi'!$B$1:$AQ$1,0),FALSE)</f>
        <v>0</v>
      </c>
      <c r="U373">
        <f>VLOOKUP($B373,'Tillförd energi'!$B$1:$AS$566,MATCH(U$1,'Tillförd energi'!$B$1:$AQ$1,0),FALSE)</f>
        <v>0</v>
      </c>
      <c r="V373">
        <f>VLOOKUP($B373,'Tillförd energi'!$B$1:$AS$566,MATCH(V$1,'Tillförd energi'!$B$1:$AQ$1,0),FALSE)</f>
        <v>0</v>
      </c>
      <c r="W373">
        <f>VLOOKUP($B373,'Tillförd energi'!$B$1:$AS$566,MATCH(W$1,'Tillförd energi'!$B$1:$AQ$1,0),FALSE)</f>
        <v>0</v>
      </c>
      <c r="X373">
        <f>VLOOKUP($B373,'Tillförd energi'!$B$1:$AS$566,MATCH(X$1,'Tillförd energi'!$B$1:$AQ$1,0),FALSE)</f>
        <v>0</v>
      </c>
      <c r="Y373">
        <f>VLOOKUP($B373,'Tillförd energi'!$B$1:$AS$566,MATCH(Y$1,'Tillförd energi'!$B$1:$AQ$1,0),FALSE)</f>
        <v>0</v>
      </c>
      <c r="Z373">
        <f>VLOOKUP($B373,'Tillförd energi'!$B$1:$AS$566,MATCH(Z$1,'Tillförd energi'!$B$1:$AQ$1,0),FALSE)</f>
        <v>0</v>
      </c>
      <c r="AA373">
        <f>VLOOKUP($B373,'Tillförd energi'!$B$1:$AS$566,MATCH(AA$1,'Tillförd energi'!$B$1:$AQ$1,0),FALSE)</f>
        <v>0</v>
      </c>
      <c r="AB373">
        <f>VLOOKUP($B373,'Tillförd energi'!$B$1:$AS$566,MATCH(AB$1,'Tillförd energi'!$B$1:$AQ$1,0),FALSE)</f>
        <v>0</v>
      </c>
      <c r="AC373">
        <f>VLOOKUP($B373,'Tillförd energi'!$B$1:$AS$566,MATCH(AC$1,'Tillförd energi'!$B$1:$AQ$1,0),FALSE)</f>
        <v>21.853000000000002</v>
      </c>
      <c r="AD373">
        <f>VLOOKUP($B373,'Tillförd energi'!$B$1:$AS$566,MATCH(AD$1,'Tillförd energi'!$B$1:$AQ$1,0),FALSE)</f>
        <v>24.995000000000001</v>
      </c>
      <c r="AE373">
        <f>VLOOKUP($B373,'Tillförd energi'!$B$1:$AS$566,MATCH(AE$1,'Tillförd energi'!$B$1:$AQ$1,0),FALSE)</f>
        <v>0</v>
      </c>
      <c r="AF373">
        <f>VLOOKUP($B373,'Tillförd energi'!$B$1:$AS$566,MATCH(AF$1,'Tillförd energi'!$B$1:$AQ$1,0),FALSE)</f>
        <v>1.3705400000000001</v>
      </c>
      <c r="AG373">
        <f>IFERROR(VLOOKUP(B373,Miljö!$B$1:$S$476,9,FALSE)/1,0)</f>
        <v>0</v>
      </c>
      <c r="AI373">
        <f t="shared" si="40"/>
        <v>59.41375</v>
      </c>
      <c r="AJ373">
        <f t="shared" si="41"/>
        <v>59.41375</v>
      </c>
      <c r="AK373">
        <f>IF(ISERROR(1/VLOOKUP($B373,Leveranser!$B$1:$S$500,MATCH("såld värme (gwh)",Leveranser!$B$1:$S$1,0),FALSE)),"",VLOOKUP($B373,Leveranser!$B$1:$S$500,MATCH("såld värme (gwh)",Leveranser!$B$1:$S$1,0),FALSE))</f>
        <v>53.823999999999998</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37">
        <f t="shared" si="42"/>
        <v>0.90591824283099442</v>
      </c>
      <c r="AP373" t="str">
        <f>VLOOKUP($B373,Miljövärden!$B$1:$H$446,7,FALSE)</f>
        <v>Ja</v>
      </c>
      <c r="AQ373" t="str">
        <f>VLOOKUP($B373,Miljövärden!$B$1:$H$446,6,FALSE)</f>
        <v>Ja</v>
      </c>
      <c r="AU373">
        <f t="shared" si="43"/>
        <v>1.3705400000000001</v>
      </c>
      <c r="AV373">
        <f t="shared" si="44"/>
        <v>0</v>
      </c>
      <c r="AW373">
        <f t="shared" si="45"/>
        <v>1.7616240000000001</v>
      </c>
      <c r="AX373">
        <f t="shared" si="46"/>
        <v>0</v>
      </c>
      <c r="AZ373">
        <f t="shared" si="47"/>
        <v>10.783564</v>
      </c>
    </row>
    <row r="374" spans="1:52" customFormat="1" x14ac:dyDescent="0.25">
      <c r="A374" s="2" t="s">
        <v>552</v>
      </c>
      <c r="B374" s="2" t="s">
        <v>565</v>
      </c>
      <c r="C374">
        <f>VLOOKUP($B374,'Tillförd energi'!$B$1:$AS$566,MATCH(C$1,'Tillförd energi'!$B$1:$AQ$1,0),FALSE)</f>
        <v>0</v>
      </c>
      <c r="D374">
        <f>VLOOKUP($B374,'Tillförd energi'!$B$1:$AS$566,MATCH(D$1,'Tillförd energi'!$B$1:$AQ$1,0),FALSE)</f>
        <v>5.3999999999999999E-2</v>
      </c>
      <c r="E374">
        <f>VLOOKUP($B374,'Tillförd energi'!$B$1:$AS$566,MATCH(E$1,'Tillförd energi'!$B$1:$AQ$1,0),FALSE)</f>
        <v>0</v>
      </c>
      <c r="F374">
        <f>VLOOKUP($B374,'Tillförd energi'!$B$1:$AS$566,MATCH(F$1,'Tillförd energi'!$B$1:$AQ$1,0),FALSE)</f>
        <v>0</v>
      </c>
      <c r="G374">
        <f>VLOOKUP($B374,'Tillförd energi'!$B$1:$AS$566,MATCH(G$1,'Tillförd energi'!$B$1:$AQ$1,0),FALSE)</f>
        <v>0</v>
      </c>
      <c r="H374">
        <f>VLOOKUP($B374,'Tillförd energi'!$B$1:$AS$566,MATCH(H$1,'Tillförd energi'!$B$1:$AQ$1,0),FALSE)</f>
        <v>0</v>
      </c>
      <c r="I374">
        <f>VLOOKUP($B374,'Tillförd energi'!$B$1:$AS$566,MATCH(I$1,'Tillförd energi'!$B$1:$AQ$1,0),FALSE)</f>
        <v>0</v>
      </c>
      <c r="J374">
        <f>VLOOKUP($B374,'Tillförd energi'!$B$1:$AS$566,MATCH(J$1,'Tillförd energi'!$B$1:$AQ$1,0),FALSE)</f>
        <v>0</v>
      </c>
      <c r="K374">
        <v>0</v>
      </c>
      <c r="L374">
        <f>VLOOKUP($B374,'Tillförd energi'!$B$1:$AS$566,MATCH(L$1,'Tillförd energi'!$B$1:$AQ$1,0),FALSE)</f>
        <v>0</v>
      </c>
      <c r="M374">
        <f>VLOOKUP($B374,'Tillförd energi'!$B$1:$AS$566,MATCH(M$1,'Tillförd energi'!$B$1:$AQ$1,0),FALSE)</f>
        <v>0</v>
      </c>
      <c r="N374">
        <f>VLOOKUP($B374,'Tillförd energi'!$B$1:$AS$566,MATCH(N$1,'Tillförd energi'!$B$1:$AQ$1,0),FALSE)</f>
        <v>0</v>
      </c>
      <c r="O374">
        <f>VLOOKUP($B374,'Tillförd energi'!$B$1:$AS$566,MATCH(O$1,'Tillförd energi'!$B$1:$AQ$1,0),FALSE)</f>
        <v>0</v>
      </c>
      <c r="P374">
        <f>VLOOKUP($B374,'Tillförd energi'!$B$1:$AS$566,MATCH(P$1,'Tillförd energi'!$B$1:$AQ$1,0),FALSE)</f>
        <v>0</v>
      </c>
      <c r="Q374">
        <f>VLOOKUP($B374,'Tillförd energi'!$B$1:$AS$566,MATCH(Q$1,'Tillförd energi'!$B$1:$AQ$1,0),FALSE)</f>
        <v>0</v>
      </c>
      <c r="R374">
        <f>VLOOKUP($B374,'Tillförd energi'!$B$1:$AS$566,MATCH(R$1,'Tillförd energi'!$B$1:$AQ$1,0),FALSE)</f>
        <v>2.0739999999999998</v>
      </c>
      <c r="S374">
        <f>VLOOKUP($B374,'Tillförd energi'!$B$1:$AS$566,MATCH(S$1,'Tillförd energi'!$B$1:$AQ$1,0),FALSE)</f>
        <v>0</v>
      </c>
      <c r="T374">
        <f>VLOOKUP($B374,'Tillförd energi'!$B$1:$AS$566,MATCH(T$1,'Tillförd energi'!$B$1:$AQ$1,0),FALSE)</f>
        <v>0</v>
      </c>
      <c r="U374">
        <f>VLOOKUP($B374,'Tillförd energi'!$B$1:$AS$566,MATCH(U$1,'Tillförd energi'!$B$1:$AQ$1,0),FALSE)</f>
        <v>0</v>
      </c>
      <c r="V374">
        <f>VLOOKUP($B374,'Tillförd energi'!$B$1:$AS$566,MATCH(V$1,'Tillförd energi'!$B$1:$AQ$1,0),FALSE)</f>
        <v>0</v>
      </c>
      <c r="W374">
        <f>VLOOKUP($B374,'Tillförd energi'!$B$1:$AS$566,MATCH(W$1,'Tillförd energi'!$B$1:$AQ$1,0),FALSE)</f>
        <v>0</v>
      </c>
      <c r="X374">
        <f>VLOOKUP($B374,'Tillförd energi'!$B$1:$AS$566,MATCH(X$1,'Tillförd energi'!$B$1:$AQ$1,0),FALSE)</f>
        <v>0</v>
      </c>
      <c r="Y374">
        <f>VLOOKUP($B374,'Tillförd energi'!$B$1:$AS$566,MATCH(Y$1,'Tillförd energi'!$B$1:$AQ$1,0),FALSE)</f>
        <v>0</v>
      </c>
      <c r="Z374">
        <f>VLOOKUP($B374,'Tillförd energi'!$B$1:$AS$566,MATCH(Z$1,'Tillförd energi'!$B$1:$AQ$1,0),FALSE)</f>
        <v>0</v>
      </c>
      <c r="AA374">
        <f>VLOOKUP($B374,'Tillförd energi'!$B$1:$AS$566,MATCH(AA$1,'Tillförd energi'!$B$1:$AQ$1,0),FALSE)</f>
        <v>0</v>
      </c>
      <c r="AB374">
        <f>VLOOKUP($B374,'Tillförd energi'!$B$1:$AS$566,MATCH(AB$1,'Tillförd energi'!$B$1:$AQ$1,0),FALSE)</f>
        <v>0</v>
      </c>
      <c r="AC374">
        <f>VLOOKUP($B374,'Tillförd energi'!$B$1:$AS$566,MATCH(AC$1,'Tillförd energi'!$B$1:$AQ$1,0),FALSE)</f>
        <v>0</v>
      </c>
      <c r="AD374">
        <f>VLOOKUP($B374,'Tillförd energi'!$B$1:$AS$566,MATCH(AD$1,'Tillförd energi'!$B$1:$AQ$1,0),FALSE)</f>
        <v>0</v>
      </c>
      <c r="AE374">
        <f>VLOOKUP($B374,'Tillförd energi'!$B$1:$AS$566,MATCH(AE$1,'Tillförd energi'!$B$1:$AQ$1,0),FALSE)</f>
        <v>0</v>
      </c>
      <c r="AF374">
        <f>VLOOKUP($B374,'Tillförd energi'!$B$1:$AS$566,MATCH(AF$1,'Tillförd energi'!$B$1:$AQ$1,0),FALSE)</f>
        <v>3.2000000000000001E-2</v>
      </c>
      <c r="AG374">
        <f>IFERROR(VLOOKUP(B374,Miljö!$B$1:$S$476,9,FALSE)/1,0)</f>
        <v>0</v>
      </c>
      <c r="AI374">
        <f t="shared" si="40"/>
        <v>2.1599999999999997</v>
      </c>
      <c r="AJ374">
        <f t="shared" si="41"/>
        <v>2.1599999999999997</v>
      </c>
      <c r="AK374">
        <f>IF(ISERROR(1/VLOOKUP($B374,Leveranser!$B$1:$S$500,MATCH("såld värme (gwh)",Leveranser!$B$1:$S$1,0),FALSE)),"",VLOOKUP($B374,Leveranser!$B$1:$S$500,MATCH("såld värme (gwh)",Leveranser!$B$1:$S$1,0),FALSE))</f>
        <v>1.591</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37">
        <f t="shared" si="42"/>
        <v>0.73657407407407416</v>
      </c>
      <c r="AP374" t="str">
        <f>VLOOKUP($B374,Miljövärden!$B$1:$H$446,7,FALSE)</f>
        <v>Ja</v>
      </c>
      <c r="AQ374" t="str">
        <f>VLOOKUP($B374,Miljövärden!$B$1:$H$446,6,FALSE)</f>
        <v>Ja</v>
      </c>
      <c r="AU374">
        <f t="shared" si="43"/>
        <v>3.2000000000000001E-2</v>
      </c>
      <c r="AV374">
        <f t="shared" si="44"/>
        <v>0</v>
      </c>
      <c r="AW374">
        <f t="shared" si="45"/>
        <v>0</v>
      </c>
      <c r="AX374">
        <f t="shared" si="46"/>
        <v>2.0739999999999998</v>
      </c>
      <c r="AZ374">
        <f t="shared" si="47"/>
        <v>2.0739999999999998</v>
      </c>
    </row>
    <row r="375" spans="1:52" customFormat="1" x14ac:dyDescent="0.25">
      <c r="A375" s="2" t="s">
        <v>552</v>
      </c>
      <c r="B375" s="2" t="s">
        <v>566</v>
      </c>
      <c r="C375">
        <f>VLOOKUP($B375,'Tillförd energi'!$B$1:$AS$566,MATCH(C$1,'Tillförd energi'!$B$1:$AQ$1,0),FALSE)</f>
        <v>0</v>
      </c>
      <c r="D375">
        <f>VLOOKUP($B375,'Tillförd energi'!$B$1:$AS$566,MATCH(D$1,'Tillförd energi'!$B$1:$AQ$1,0),FALSE)</f>
        <v>1.0999999999999999E-2</v>
      </c>
      <c r="E375">
        <f>VLOOKUP($B375,'Tillförd energi'!$B$1:$AS$566,MATCH(E$1,'Tillförd energi'!$B$1:$AQ$1,0),FALSE)</f>
        <v>0</v>
      </c>
      <c r="F375">
        <f>VLOOKUP($B375,'Tillförd energi'!$B$1:$AS$566,MATCH(F$1,'Tillförd energi'!$B$1:$AQ$1,0),FALSE)</f>
        <v>0</v>
      </c>
      <c r="G375">
        <f>VLOOKUP($B375,'Tillförd energi'!$B$1:$AS$566,MATCH(G$1,'Tillförd energi'!$B$1:$AQ$1,0),FALSE)</f>
        <v>0</v>
      </c>
      <c r="H375">
        <f>VLOOKUP($B375,'Tillförd energi'!$B$1:$AS$566,MATCH(H$1,'Tillförd energi'!$B$1:$AQ$1,0),FALSE)</f>
        <v>0</v>
      </c>
      <c r="I375">
        <f>VLOOKUP($B375,'Tillförd energi'!$B$1:$AS$566,MATCH(I$1,'Tillförd energi'!$B$1:$AQ$1,0),FALSE)</f>
        <v>0</v>
      </c>
      <c r="J375">
        <f>VLOOKUP($B375,'Tillförd energi'!$B$1:$AS$566,MATCH(J$1,'Tillförd energi'!$B$1:$AQ$1,0),FALSE)</f>
        <v>0</v>
      </c>
      <c r="K375">
        <v>0</v>
      </c>
      <c r="L375">
        <f>VLOOKUP($B375,'Tillförd energi'!$B$1:$AS$566,MATCH(L$1,'Tillförd energi'!$B$1:$AQ$1,0),FALSE)</f>
        <v>0</v>
      </c>
      <c r="M375">
        <f>VLOOKUP($B375,'Tillförd energi'!$B$1:$AS$566,MATCH(M$1,'Tillförd energi'!$B$1:$AQ$1,0),FALSE)</f>
        <v>0</v>
      </c>
      <c r="N375">
        <f>VLOOKUP($B375,'Tillförd energi'!$B$1:$AS$566,MATCH(N$1,'Tillförd energi'!$B$1:$AQ$1,0),FALSE)</f>
        <v>0</v>
      </c>
      <c r="O375">
        <f>VLOOKUP($B375,'Tillförd energi'!$B$1:$AS$566,MATCH(O$1,'Tillförd energi'!$B$1:$AQ$1,0),FALSE)</f>
        <v>0</v>
      </c>
      <c r="P375">
        <f>VLOOKUP($B375,'Tillförd energi'!$B$1:$AS$566,MATCH(P$1,'Tillförd energi'!$B$1:$AQ$1,0),FALSE)</f>
        <v>0</v>
      </c>
      <c r="Q375">
        <f>VLOOKUP($B375,'Tillförd energi'!$B$1:$AS$566,MATCH(Q$1,'Tillförd energi'!$B$1:$AQ$1,0),FALSE)</f>
        <v>0</v>
      </c>
      <c r="R375">
        <f>VLOOKUP($B375,'Tillförd energi'!$B$1:$AS$566,MATCH(R$1,'Tillförd energi'!$B$1:$AQ$1,0),FALSE)</f>
        <v>0</v>
      </c>
      <c r="S375">
        <f>VLOOKUP($B375,'Tillförd energi'!$B$1:$AS$566,MATCH(S$1,'Tillförd energi'!$B$1:$AQ$1,0),FALSE)</f>
        <v>2.3490000000000002</v>
      </c>
      <c r="T375">
        <f>VLOOKUP($B375,'Tillförd energi'!$B$1:$AS$566,MATCH(T$1,'Tillförd energi'!$B$1:$AQ$1,0),FALSE)</f>
        <v>0</v>
      </c>
      <c r="U375">
        <f>VLOOKUP($B375,'Tillförd energi'!$B$1:$AS$566,MATCH(U$1,'Tillförd energi'!$B$1:$AQ$1,0),FALSE)</f>
        <v>0</v>
      </c>
      <c r="V375">
        <f>VLOOKUP($B375,'Tillförd energi'!$B$1:$AS$566,MATCH(V$1,'Tillförd energi'!$B$1:$AQ$1,0),FALSE)</f>
        <v>0</v>
      </c>
      <c r="W375">
        <f>VLOOKUP($B375,'Tillförd energi'!$B$1:$AS$566,MATCH(W$1,'Tillförd energi'!$B$1:$AQ$1,0),FALSE)</f>
        <v>0</v>
      </c>
      <c r="X375">
        <f>VLOOKUP($B375,'Tillförd energi'!$B$1:$AS$566,MATCH(X$1,'Tillförd energi'!$B$1:$AQ$1,0),FALSE)</f>
        <v>0</v>
      </c>
      <c r="Y375">
        <f>VLOOKUP($B375,'Tillförd energi'!$B$1:$AS$566,MATCH(Y$1,'Tillförd energi'!$B$1:$AQ$1,0),FALSE)</f>
        <v>0</v>
      </c>
      <c r="Z375">
        <f>VLOOKUP($B375,'Tillförd energi'!$B$1:$AS$566,MATCH(Z$1,'Tillförd energi'!$B$1:$AQ$1,0),FALSE)</f>
        <v>0</v>
      </c>
      <c r="AA375">
        <f>VLOOKUP($B375,'Tillförd energi'!$B$1:$AS$566,MATCH(AA$1,'Tillförd energi'!$B$1:$AQ$1,0),FALSE)</f>
        <v>0</v>
      </c>
      <c r="AB375">
        <f>VLOOKUP($B375,'Tillförd energi'!$B$1:$AS$566,MATCH(AB$1,'Tillförd energi'!$B$1:$AQ$1,0),FALSE)</f>
        <v>0</v>
      </c>
      <c r="AC375">
        <f>VLOOKUP($B375,'Tillförd energi'!$B$1:$AS$566,MATCH(AC$1,'Tillförd energi'!$B$1:$AQ$1,0),FALSE)</f>
        <v>0</v>
      </c>
      <c r="AD375">
        <f>VLOOKUP($B375,'Tillförd energi'!$B$1:$AS$566,MATCH(AD$1,'Tillförd energi'!$B$1:$AQ$1,0),FALSE)</f>
        <v>0</v>
      </c>
      <c r="AE375">
        <f>VLOOKUP($B375,'Tillförd energi'!$B$1:$AS$566,MATCH(AE$1,'Tillförd energi'!$B$1:$AQ$1,0),FALSE)</f>
        <v>0</v>
      </c>
      <c r="AF375">
        <f>VLOOKUP($B375,'Tillförd energi'!$B$1:$AS$566,MATCH(AF$1,'Tillförd energi'!$B$1:$AQ$1,0),FALSE)</f>
        <v>7.1999999999999995E-2</v>
      </c>
      <c r="AG375">
        <f>IFERROR(VLOOKUP(B375,Miljö!$B$1:$S$476,9,FALSE)/1,0)</f>
        <v>0</v>
      </c>
      <c r="AI375">
        <f t="shared" ref="AI375:AI403" si="48">SUM(C375:AF375)</f>
        <v>2.4320000000000004</v>
      </c>
      <c r="AJ375">
        <f t="shared" ref="AJ375:AJ403" si="49">SUM(C375:AG375)</f>
        <v>2.4320000000000004</v>
      </c>
      <c r="AK375">
        <f>IF(ISERROR(1/VLOOKUP($B375,Leveranser!$B$1:$S$500,MATCH("såld värme (gwh)",Leveranser!$B$1:$S$1,0),FALSE)),"",VLOOKUP($B375,Leveranser!$B$1:$S$500,MATCH("såld värme (gwh)",Leveranser!$B$1:$S$1,0),FALSE))</f>
        <v>1.5429999999999999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37">
        <f t="shared" ref="AN375:AN403" si="50">IFERROR(AK375/AJ375,"")</f>
        <v>0.63445723684210509</v>
      </c>
      <c r="AP375" t="str">
        <f>VLOOKUP($B375,Miljövärden!$B$1:$H$446,7,FALSE)</f>
        <v>Ja</v>
      </c>
      <c r="AQ375" t="str">
        <f>VLOOKUP($B375,Miljövärden!$B$1:$H$446,6,FALSE)</f>
        <v>Nej</v>
      </c>
      <c r="AU375">
        <f t="shared" si="43"/>
        <v>7.1999999999999995E-2</v>
      </c>
      <c r="AV375">
        <f t="shared" si="44"/>
        <v>0</v>
      </c>
      <c r="AW375">
        <f t="shared" si="45"/>
        <v>0</v>
      </c>
      <c r="AX375">
        <f t="shared" si="46"/>
        <v>2.3490000000000002</v>
      </c>
      <c r="AZ375">
        <f t="shared" si="47"/>
        <v>2.3490000000000002</v>
      </c>
    </row>
    <row r="376" spans="1:52" customFormat="1" x14ac:dyDescent="0.25">
      <c r="A376" s="2" t="s">
        <v>552</v>
      </c>
      <c r="B376" s="2" t="s">
        <v>567</v>
      </c>
      <c r="C376">
        <f>VLOOKUP($B376,'Tillförd energi'!$B$1:$AS$566,MATCH(C$1,'Tillförd energi'!$B$1:$AQ$1,0),FALSE)</f>
        <v>0</v>
      </c>
      <c r="D376">
        <f>VLOOKUP($B376,'Tillförd energi'!$B$1:$AS$566,MATCH(D$1,'Tillförd energi'!$B$1:$AQ$1,0),FALSE)</f>
        <v>0.57299999999999995</v>
      </c>
      <c r="E376">
        <f>VLOOKUP($B376,'Tillförd energi'!$B$1:$AS$566,MATCH(E$1,'Tillförd energi'!$B$1:$AQ$1,0),FALSE)</f>
        <v>0.51600000000000001</v>
      </c>
      <c r="F376">
        <f>VLOOKUP($B376,'Tillförd energi'!$B$1:$AS$566,MATCH(F$1,'Tillförd energi'!$B$1:$AQ$1,0),FALSE)</f>
        <v>0</v>
      </c>
      <c r="G376">
        <f>VLOOKUP($B376,'Tillförd energi'!$B$1:$AS$566,MATCH(G$1,'Tillförd energi'!$B$1:$AQ$1,0),FALSE)</f>
        <v>0</v>
      </c>
      <c r="H376">
        <f>VLOOKUP($B376,'Tillförd energi'!$B$1:$AS$566,MATCH(H$1,'Tillförd energi'!$B$1:$AQ$1,0),FALSE)</f>
        <v>0</v>
      </c>
      <c r="I376">
        <f>VLOOKUP($B376,'Tillförd energi'!$B$1:$AS$566,MATCH(I$1,'Tillförd energi'!$B$1:$AQ$1,0),FALSE)</f>
        <v>0</v>
      </c>
      <c r="J376">
        <f>VLOOKUP($B376,'Tillförd energi'!$B$1:$AS$566,MATCH(J$1,'Tillförd energi'!$B$1:$AQ$1,0),FALSE)</f>
        <v>0</v>
      </c>
      <c r="K376">
        <v>0</v>
      </c>
      <c r="L376">
        <f>VLOOKUP($B376,'Tillförd energi'!$B$1:$AS$566,MATCH(L$1,'Tillförd energi'!$B$1:$AQ$1,0),FALSE)</f>
        <v>0</v>
      </c>
      <c r="M376">
        <f>VLOOKUP($B376,'Tillförd energi'!$B$1:$AS$566,MATCH(M$1,'Tillförd energi'!$B$1:$AQ$1,0),FALSE)</f>
        <v>0</v>
      </c>
      <c r="N376">
        <f>VLOOKUP($B376,'Tillförd energi'!$B$1:$AS$566,MATCH(N$1,'Tillförd energi'!$B$1:$AQ$1,0),FALSE)</f>
        <v>0</v>
      </c>
      <c r="O376">
        <f>VLOOKUP($B376,'Tillförd energi'!$B$1:$AS$566,MATCH(O$1,'Tillförd energi'!$B$1:$AQ$1,0),FALSE)</f>
        <v>0</v>
      </c>
      <c r="P376">
        <f>VLOOKUP($B376,'Tillförd energi'!$B$1:$AS$566,MATCH(P$1,'Tillförd energi'!$B$1:$AQ$1,0),FALSE)</f>
        <v>0</v>
      </c>
      <c r="Q376">
        <f>VLOOKUP($B376,'Tillförd energi'!$B$1:$AS$566,MATCH(Q$1,'Tillförd energi'!$B$1:$AQ$1,0),FALSE)</f>
        <v>2.0235300000000001</v>
      </c>
      <c r="R376">
        <f>VLOOKUP($B376,'Tillförd energi'!$B$1:$AS$566,MATCH(R$1,'Tillförd energi'!$B$1:$AQ$1,0),FALSE)</f>
        <v>28.266999999999999</v>
      </c>
      <c r="S376">
        <f>VLOOKUP($B376,'Tillförd energi'!$B$1:$AS$566,MATCH(S$1,'Tillförd energi'!$B$1:$AQ$1,0),FALSE)</f>
        <v>0</v>
      </c>
      <c r="T376">
        <f>VLOOKUP($B376,'Tillförd energi'!$B$1:$AS$566,MATCH(T$1,'Tillförd energi'!$B$1:$AQ$1,0),FALSE)</f>
        <v>0</v>
      </c>
      <c r="U376">
        <f>VLOOKUP($B376,'Tillförd energi'!$B$1:$AS$566,MATCH(U$1,'Tillförd energi'!$B$1:$AQ$1,0),FALSE)</f>
        <v>0</v>
      </c>
      <c r="V376">
        <f>VLOOKUP($B376,'Tillförd energi'!$B$1:$AS$566,MATCH(V$1,'Tillförd energi'!$B$1:$AQ$1,0),FALSE)</f>
        <v>0</v>
      </c>
      <c r="W376">
        <f>VLOOKUP($B376,'Tillförd energi'!$B$1:$AS$566,MATCH(W$1,'Tillförd energi'!$B$1:$AQ$1,0),FALSE)</f>
        <v>0</v>
      </c>
      <c r="X376">
        <f>VLOOKUP($B376,'Tillförd energi'!$B$1:$AS$566,MATCH(X$1,'Tillförd energi'!$B$1:$AQ$1,0),FALSE)</f>
        <v>0</v>
      </c>
      <c r="Y376">
        <f>VLOOKUP($B376,'Tillförd energi'!$B$1:$AS$566,MATCH(Y$1,'Tillförd energi'!$B$1:$AQ$1,0),FALSE)</f>
        <v>0</v>
      </c>
      <c r="Z376">
        <f>VLOOKUP($B376,'Tillförd energi'!$B$1:$AS$566,MATCH(Z$1,'Tillförd energi'!$B$1:$AQ$1,0),FALSE)</f>
        <v>0</v>
      </c>
      <c r="AA376">
        <f>VLOOKUP($B376,'Tillförd energi'!$B$1:$AS$566,MATCH(AA$1,'Tillförd energi'!$B$1:$AQ$1,0),FALSE)</f>
        <v>0</v>
      </c>
      <c r="AB376">
        <f>VLOOKUP($B376,'Tillförd energi'!$B$1:$AS$566,MATCH(AB$1,'Tillförd energi'!$B$1:$AQ$1,0),FALSE)</f>
        <v>0</v>
      </c>
      <c r="AC376">
        <f>VLOOKUP($B376,'Tillförd energi'!$B$1:$AS$566,MATCH(AC$1,'Tillförd energi'!$B$1:$AQ$1,0),FALSE)</f>
        <v>0</v>
      </c>
      <c r="AD376">
        <f>VLOOKUP($B376,'Tillförd energi'!$B$1:$AS$566,MATCH(AD$1,'Tillförd energi'!$B$1:$AQ$1,0),FALSE)</f>
        <v>25.114000000000001</v>
      </c>
      <c r="AE376">
        <f>VLOOKUP($B376,'Tillförd energi'!$B$1:$AS$566,MATCH(AE$1,'Tillförd energi'!$B$1:$AQ$1,0),FALSE)</f>
        <v>0</v>
      </c>
      <c r="AF376">
        <f>VLOOKUP($B376,'Tillförd energi'!$B$1:$AS$566,MATCH(AF$1,'Tillförd energi'!$B$1:$AQ$1,0),FALSE)</f>
        <v>2.4140000000000001</v>
      </c>
      <c r="AG376">
        <f>IFERROR(VLOOKUP(B376,Miljö!$B$1:$S$476,9,FALSE)/1,0)</f>
        <v>0</v>
      </c>
      <c r="AI376">
        <f t="shared" si="48"/>
        <v>58.907530000000001</v>
      </c>
      <c r="AJ376">
        <f t="shared" si="49"/>
        <v>58.907530000000001</v>
      </c>
      <c r="AK376">
        <f>IF(ISERROR(1/VLOOKUP($B376,Leveranser!$B$1:$S$500,MATCH("såld värme (gwh)",Leveranser!$B$1:$S$1,0),FALSE)),"",VLOOKUP($B376,Leveranser!$B$1:$S$500,MATCH("såld värme (gwh)",Leveranser!$B$1:$S$1,0),FALSE))</f>
        <v>48.253</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37">
        <f t="shared" si="50"/>
        <v>0.81913127235176897</v>
      </c>
      <c r="AP376" t="str">
        <f>VLOOKUP($B376,Miljövärden!$B$1:$H$446,7,FALSE)</f>
        <v>Ja</v>
      </c>
      <c r="AQ376" t="str">
        <f>VLOOKUP($B376,Miljövärden!$B$1:$H$446,6,FALSE)</f>
        <v>Ja</v>
      </c>
      <c r="AU376">
        <f t="shared" si="43"/>
        <v>2.4140000000000001</v>
      </c>
      <c r="AV376">
        <f t="shared" si="44"/>
        <v>0</v>
      </c>
      <c r="AW376">
        <f t="shared" si="45"/>
        <v>2.0235300000000001</v>
      </c>
      <c r="AX376">
        <f t="shared" si="46"/>
        <v>28.266999999999999</v>
      </c>
      <c r="AZ376">
        <f t="shared" si="47"/>
        <v>30.29053</v>
      </c>
    </row>
    <row r="377" spans="1:52" customFormat="1" x14ac:dyDescent="0.25">
      <c r="A377" s="2" t="s">
        <v>552</v>
      </c>
      <c r="B377" s="2" t="s">
        <v>568</v>
      </c>
      <c r="C377">
        <f>VLOOKUP($B377,'Tillförd energi'!$B$1:$AS$566,MATCH(C$1,'Tillförd energi'!$B$1:$AQ$1,0),FALSE)</f>
        <v>0</v>
      </c>
      <c r="D377">
        <f>VLOOKUP($B377,'Tillförd energi'!$B$1:$AS$566,MATCH(D$1,'Tillförd energi'!$B$1:$AQ$1,0),FALSE)</f>
        <v>0.20499999999999999</v>
      </c>
      <c r="E377">
        <f>VLOOKUP($B377,'Tillförd energi'!$B$1:$AS$566,MATCH(E$1,'Tillförd energi'!$B$1:$AQ$1,0),FALSE)</f>
        <v>0</v>
      </c>
      <c r="F377">
        <f>VLOOKUP($B377,'Tillförd energi'!$B$1:$AS$566,MATCH(F$1,'Tillförd energi'!$B$1:$AQ$1,0),FALSE)</f>
        <v>0</v>
      </c>
      <c r="G377">
        <f>VLOOKUP($B377,'Tillförd energi'!$B$1:$AS$566,MATCH(G$1,'Tillförd energi'!$B$1:$AQ$1,0),FALSE)</f>
        <v>0</v>
      </c>
      <c r="H377">
        <f>VLOOKUP($B377,'Tillförd energi'!$B$1:$AS$566,MATCH(H$1,'Tillförd energi'!$B$1:$AQ$1,0),FALSE)</f>
        <v>0</v>
      </c>
      <c r="I377">
        <f>VLOOKUP($B377,'Tillförd energi'!$B$1:$AS$566,MATCH(I$1,'Tillförd energi'!$B$1:$AQ$1,0),FALSE)</f>
        <v>0</v>
      </c>
      <c r="J377">
        <f>VLOOKUP($B377,'Tillförd energi'!$B$1:$AS$566,MATCH(J$1,'Tillförd energi'!$B$1:$AQ$1,0),FALSE)</f>
        <v>0</v>
      </c>
      <c r="K377">
        <v>0</v>
      </c>
      <c r="L377">
        <f>VLOOKUP($B377,'Tillförd energi'!$B$1:$AS$566,MATCH(L$1,'Tillförd energi'!$B$1:$AQ$1,0),FALSE)</f>
        <v>0</v>
      </c>
      <c r="M377">
        <f>VLOOKUP($B377,'Tillförd energi'!$B$1:$AS$566,MATCH(M$1,'Tillförd energi'!$B$1:$AQ$1,0),FALSE)</f>
        <v>0</v>
      </c>
      <c r="N377">
        <f>VLOOKUP($B377,'Tillförd energi'!$B$1:$AS$566,MATCH(N$1,'Tillförd energi'!$B$1:$AQ$1,0),FALSE)</f>
        <v>0</v>
      </c>
      <c r="O377">
        <f>VLOOKUP($B377,'Tillförd energi'!$B$1:$AS$566,MATCH(O$1,'Tillförd energi'!$B$1:$AQ$1,0),FALSE)</f>
        <v>1.7989999999999999</v>
      </c>
      <c r="P377">
        <f>VLOOKUP($B377,'Tillförd energi'!$B$1:$AS$566,MATCH(P$1,'Tillförd energi'!$B$1:$AQ$1,0),FALSE)</f>
        <v>0</v>
      </c>
      <c r="Q377">
        <f>VLOOKUP($B377,'Tillförd energi'!$B$1:$AS$566,MATCH(Q$1,'Tillförd energi'!$B$1:$AQ$1,0),FALSE)</f>
        <v>6.4059999999999997</v>
      </c>
      <c r="R377">
        <f>VLOOKUP($B377,'Tillförd energi'!$B$1:$AS$566,MATCH(R$1,'Tillförd energi'!$B$1:$AQ$1,0),FALSE)</f>
        <v>0</v>
      </c>
      <c r="S377">
        <f>VLOOKUP($B377,'Tillförd energi'!$B$1:$AS$566,MATCH(S$1,'Tillförd energi'!$B$1:$AQ$1,0),FALSE)</f>
        <v>0</v>
      </c>
      <c r="T377">
        <f>VLOOKUP($B377,'Tillförd energi'!$B$1:$AS$566,MATCH(T$1,'Tillförd energi'!$B$1:$AQ$1,0),FALSE)</f>
        <v>0</v>
      </c>
      <c r="U377">
        <f>VLOOKUP($B377,'Tillförd energi'!$B$1:$AS$566,MATCH(U$1,'Tillförd energi'!$B$1:$AQ$1,0),FALSE)</f>
        <v>0</v>
      </c>
      <c r="V377">
        <f>VLOOKUP($B377,'Tillförd energi'!$B$1:$AS$566,MATCH(V$1,'Tillförd energi'!$B$1:$AQ$1,0),FALSE)</f>
        <v>0</v>
      </c>
      <c r="W377">
        <f>VLOOKUP($B377,'Tillförd energi'!$B$1:$AS$566,MATCH(W$1,'Tillförd energi'!$B$1:$AQ$1,0),FALSE)</f>
        <v>0</v>
      </c>
      <c r="X377">
        <f>VLOOKUP($B377,'Tillförd energi'!$B$1:$AS$566,MATCH(X$1,'Tillförd energi'!$B$1:$AQ$1,0),FALSE)</f>
        <v>0</v>
      </c>
      <c r="Y377">
        <f>VLOOKUP($B377,'Tillförd energi'!$B$1:$AS$566,MATCH(Y$1,'Tillförd energi'!$B$1:$AQ$1,0),FALSE)</f>
        <v>0</v>
      </c>
      <c r="Z377">
        <f>VLOOKUP($B377,'Tillförd energi'!$B$1:$AS$566,MATCH(Z$1,'Tillförd energi'!$B$1:$AQ$1,0),FALSE)</f>
        <v>0</v>
      </c>
      <c r="AA377">
        <f>VLOOKUP($B377,'Tillförd energi'!$B$1:$AS$566,MATCH(AA$1,'Tillförd energi'!$B$1:$AQ$1,0),FALSE)</f>
        <v>0</v>
      </c>
      <c r="AB377">
        <f>VLOOKUP($B377,'Tillförd energi'!$B$1:$AS$566,MATCH(AB$1,'Tillförd energi'!$B$1:$AQ$1,0),FALSE)</f>
        <v>0</v>
      </c>
      <c r="AC377">
        <f>VLOOKUP($B377,'Tillförd energi'!$B$1:$AS$566,MATCH(AC$1,'Tillförd energi'!$B$1:$AQ$1,0),FALSE)</f>
        <v>0</v>
      </c>
      <c r="AD377">
        <f>VLOOKUP($B377,'Tillförd energi'!$B$1:$AS$566,MATCH(AD$1,'Tillförd energi'!$B$1:$AQ$1,0),FALSE)</f>
        <v>0</v>
      </c>
      <c r="AE377">
        <f>VLOOKUP($B377,'Tillförd energi'!$B$1:$AS$566,MATCH(AE$1,'Tillförd energi'!$B$1:$AQ$1,0),FALSE)</f>
        <v>0</v>
      </c>
      <c r="AF377">
        <f>VLOOKUP($B377,'Tillförd energi'!$B$1:$AS$566,MATCH(AF$1,'Tillförd energi'!$B$1:$AQ$1,0),FALSE)</f>
        <v>9.4E-2</v>
      </c>
      <c r="AG377">
        <f>IFERROR(VLOOKUP(B377,Miljö!$B$1:$S$476,9,FALSE)/1,0)</f>
        <v>0</v>
      </c>
      <c r="AI377">
        <f t="shared" si="48"/>
        <v>8.5039999999999996</v>
      </c>
      <c r="AJ377">
        <f t="shared" si="49"/>
        <v>8.5039999999999996</v>
      </c>
      <c r="AK377">
        <f>IF(ISERROR(1/VLOOKUP($B377,Leveranser!$B$1:$S$500,MATCH("såld värme (gwh)",Leveranser!$B$1:$S$1,0),FALSE)),"",VLOOKUP($B377,Leveranser!$B$1:$S$500,MATCH("såld värme (gwh)",Leveranser!$B$1:$S$1,0),FALSE))</f>
        <v>6.9610000000000003</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37">
        <f t="shared" si="50"/>
        <v>0.81855597365945443</v>
      </c>
      <c r="AP377" t="str">
        <f>VLOOKUP($B377,Miljövärden!$B$1:$H$446,7,FALSE)</f>
        <v>Ja</v>
      </c>
      <c r="AQ377" t="str">
        <f>VLOOKUP($B377,Miljövärden!$B$1:$H$446,6,FALSE)</f>
        <v>Ja</v>
      </c>
      <c r="AU377">
        <f t="shared" si="43"/>
        <v>9.4E-2</v>
      </c>
      <c r="AV377">
        <f t="shared" si="44"/>
        <v>0</v>
      </c>
      <c r="AW377">
        <f t="shared" si="45"/>
        <v>8.2050000000000001</v>
      </c>
      <c r="AX377">
        <f t="shared" si="46"/>
        <v>0</v>
      </c>
      <c r="AZ377">
        <f t="shared" si="47"/>
        <v>8.2050000000000001</v>
      </c>
    </row>
    <row r="378" spans="1:52" customFormat="1" x14ac:dyDescent="0.25">
      <c r="A378" s="2" t="s">
        <v>552</v>
      </c>
      <c r="B378" s="2" t="s">
        <v>569</v>
      </c>
      <c r="C378">
        <f>VLOOKUP($B378,'Tillförd energi'!$B$1:$AS$566,MATCH(C$1,'Tillförd energi'!$B$1:$AQ$1,0),FALSE)</f>
        <v>0</v>
      </c>
      <c r="D378">
        <f>VLOOKUP($B378,'Tillförd energi'!$B$1:$AS$566,MATCH(D$1,'Tillförd energi'!$B$1:$AQ$1,0),FALSE)</f>
        <v>1.548</v>
      </c>
      <c r="E378">
        <f>VLOOKUP($B378,'Tillförd energi'!$B$1:$AS$566,MATCH(E$1,'Tillförd energi'!$B$1:$AQ$1,0),FALSE)</f>
        <v>0</v>
      </c>
      <c r="F378">
        <f>VLOOKUP($B378,'Tillförd energi'!$B$1:$AS$566,MATCH(F$1,'Tillförd energi'!$B$1:$AQ$1,0),FALSE)</f>
        <v>0</v>
      </c>
      <c r="G378">
        <f>VLOOKUP($B378,'Tillförd energi'!$B$1:$AS$566,MATCH(G$1,'Tillförd energi'!$B$1:$AQ$1,0),FALSE)</f>
        <v>0</v>
      </c>
      <c r="H378">
        <f>VLOOKUP($B378,'Tillförd energi'!$B$1:$AS$566,MATCH(H$1,'Tillförd energi'!$B$1:$AQ$1,0),FALSE)</f>
        <v>0</v>
      </c>
      <c r="I378">
        <f>VLOOKUP($B378,'Tillförd energi'!$B$1:$AS$566,MATCH(I$1,'Tillförd energi'!$B$1:$AQ$1,0),FALSE)</f>
        <v>0</v>
      </c>
      <c r="J378">
        <f>VLOOKUP($B378,'Tillförd energi'!$B$1:$AS$566,MATCH(J$1,'Tillförd energi'!$B$1:$AQ$1,0),FALSE)</f>
        <v>0</v>
      </c>
      <c r="K378">
        <v>0</v>
      </c>
      <c r="L378">
        <f>VLOOKUP($B378,'Tillförd energi'!$B$1:$AS$566,MATCH(L$1,'Tillförd energi'!$B$1:$AQ$1,0),FALSE)</f>
        <v>0</v>
      </c>
      <c r="M378">
        <f>VLOOKUP($B378,'Tillförd energi'!$B$1:$AS$566,MATCH(M$1,'Tillförd energi'!$B$1:$AQ$1,0),FALSE)</f>
        <v>0</v>
      </c>
      <c r="N378">
        <f>VLOOKUP($B378,'Tillförd energi'!$B$1:$AS$566,MATCH(N$1,'Tillförd energi'!$B$1:$AQ$1,0),FALSE)</f>
        <v>0</v>
      </c>
      <c r="O378">
        <f>VLOOKUP($B378,'Tillförd energi'!$B$1:$AS$566,MATCH(O$1,'Tillförd energi'!$B$1:$AQ$1,0),FALSE)</f>
        <v>0</v>
      </c>
      <c r="P378">
        <f>VLOOKUP($B378,'Tillförd energi'!$B$1:$AS$566,MATCH(P$1,'Tillförd energi'!$B$1:$AQ$1,0),FALSE)</f>
        <v>0</v>
      </c>
      <c r="Q378">
        <f>VLOOKUP($B378,'Tillförd energi'!$B$1:$AS$566,MATCH(Q$1,'Tillförd energi'!$B$1:$AQ$1,0),FALSE)</f>
        <v>83.49</v>
      </c>
      <c r="R378">
        <f>VLOOKUP($B378,'Tillförd energi'!$B$1:$AS$566,MATCH(R$1,'Tillförd energi'!$B$1:$AQ$1,0),FALSE)</f>
        <v>0</v>
      </c>
      <c r="S378">
        <f>VLOOKUP($B378,'Tillförd energi'!$B$1:$AS$566,MATCH(S$1,'Tillförd energi'!$B$1:$AQ$1,0),FALSE)</f>
        <v>0</v>
      </c>
      <c r="T378">
        <f>VLOOKUP($B378,'Tillförd energi'!$B$1:$AS$566,MATCH(T$1,'Tillförd energi'!$B$1:$AQ$1,0),FALSE)</f>
        <v>0</v>
      </c>
      <c r="U378">
        <f>VLOOKUP($B378,'Tillförd energi'!$B$1:$AS$566,MATCH(U$1,'Tillförd energi'!$B$1:$AQ$1,0),FALSE)</f>
        <v>0</v>
      </c>
      <c r="V378">
        <f>VLOOKUP($B378,'Tillförd energi'!$B$1:$AS$566,MATCH(V$1,'Tillförd energi'!$B$1:$AQ$1,0),FALSE)</f>
        <v>0</v>
      </c>
      <c r="W378">
        <f>VLOOKUP($B378,'Tillförd energi'!$B$1:$AS$566,MATCH(W$1,'Tillförd energi'!$B$1:$AQ$1,0),FALSE)</f>
        <v>0</v>
      </c>
      <c r="X378">
        <f>VLOOKUP($B378,'Tillförd energi'!$B$1:$AS$566,MATCH(X$1,'Tillförd energi'!$B$1:$AQ$1,0),FALSE)</f>
        <v>0</v>
      </c>
      <c r="Y378">
        <f>VLOOKUP($B378,'Tillförd energi'!$B$1:$AS$566,MATCH(Y$1,'Tillförd energi'!$B$1:$AQ$1,0),FALSE)</f>
        <v>0</v>
      </c>
      <c r="Z378">
        <f>VLOOKUP($B378,'Tillförd energi'!$B$1:$AS$566,MATCH(Z$1,'Tillförd energi'!$B$1:$AQ$1,0),FALSE)</f>
        <v>0</v>
      </c>
      <c r="AA378">
        <f>VLOOKUP($B378,'Tillförd energi'!$B$1:$AS$566,MATCH(AA$1,'Tillförd energi'!$B$1:$AQ$1,0),FALSE)</f>
        <v>0</v>
      </c>
      <c r="AB378">
        <f>VLOOKUP($B378,'Tillförd energi'!$B$1:$AS$566,MATCH(AB$1,'Tillförd energi'!$B$1:$AQ$1,0),FALSE)</f>
        <v>0</v>
      </c>
      <c r="AC378">
        <f>VLOOKUP($B378,'Tillförd energi'!$B$1:$AS$566,MATCH(AC$1,'Tillförd energi'!$B$1:$AQ$1,0),FALSE)</f>
        <v>17.228999999999999</v>
      </c>
      <c r="AD378">
        <f>VLOOKUP($B378,'Tillförd energi'!$B$1:$AS$566,MATCH(AD$1,'Tillförd energi'!$B$1:$AQ$1,0),FALSE)</f>
        <v>0</v>
      </c>
      <c r="AE378">
        <f>VLOOKUP($B378,'Tillförd energi'!$B$1:$AS$566,MATCH(AE$1,'Tillförd energi'!$B$1:$AQ$1,0),FALSE)</f>
        <v>0</v>
      </c>
      <c r="AF378">
        <f>VLOOKUP($B378,'Tillförd energi'!$B$1:$AS$566,MATCH(AF$1,'Tillförd energi'!$B$1:$AQ$1,0),FALSE)</f>
        <v>5.2200000000000003E-2</v>
      </c>
      <c r="AG378">
        <f>IFERROR(VLOOKUP(B378,Miljö!$B$1:$S$476,9,FALSE)/1,0)</f>
        <v>0</v>
      </c>
      <c r="AI378">
        <f t="shared" si="48"/>
        <v>102.3192</v>
      </c>
      <c r="AJ378">
        <f t="shared" si="49"/>
        <v>102.3192</v>
      </c>
      <c r="AK378">
        <f>IF(ISERROR(1/VLOOKUP($B378,Leveranser!$B$1:$S$500,MATCH("såld värme (gwh)",Leveranser!$B$1:$S$1,0),FALSE)),"",VLOOKUP($B378,Leveranser!$B$1:$S$500,MATCH("såld värme (gwh)",Leveranser!$B$1:$S$1,0),FALSE))</f>
        <v>86.739000000000004</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37">
        <f t="shared" si="50"/>
        <v>0.84772945840076941</v>
      </c>
      <c r="AP378" t="str">
        <f>VLOOKUP($B378,Miljövärden!$B$1:$H$446,7,FALSE)</f>
        <v>Ja</v>
      </c>
      <c r="AQ378" t="str">
        <f>VLOOKUP($B378,Miljövärden!$B$1:$H$446,6,FALSE)</f>
        <v>Ja</v>
      </c>
      <c r="AU378">
        <f t="shared" si="43"/>
        <v>5.2200000000000003E-2</v>
      </c>
      <c r="AV378">
        <f t="shared" si="44"/>
        <v>0</v>
      </c>
      <c r="AW378">
        <f t="shared" si="45"/>
        <v>83.49</v>
      </c>
      <c r="AX378">
        <f t="shared" si="46"/>
        <v>0</v>
      </c>
      <c r="AZ378">
        <f t="shared" si="47"/>
        <v>83.49</v>
      </c>
    </row>
    <row r="379" spans="1:52" customFormat="1" x14ac:dyDescent="0.25">
      <c r="A379" s="2" t="s">
        <v>552</v>
      </c>
      <c r="B379" s="2" t="s">
        <v>570</v>
      </c>
      <c r="C379">
        <f>VLOOKUP($B379,'Tillförd energi'!$B$1:$AS$566,MATCH(C$1,'Tillförd energi'!$B$1:$AQ$1,0),FALSE)</f>
        <v>0</v>
      </c>
      <c r="D379">
        <f>VLOOKUP($B379,'Tillförd energi'!$B$1:$AS$566,MATCH(D$1,'Tillförd energi'!$B$1:$AQ$1,0),FALSE)</f>
        <v>0</v>
      </c>
      <c r="E379">
        <f>VLOOKUP($B379,'Tillförd energi'!$B$1:$AS$566,MATCH(E$1,'Tillförd energi'!$B$1:$AQ$1,0),FALSE)</f>
        <v>0</v>
      </c>
      <c r="F379">
        <f>VLOOKUP($B379,'Tillförd energi'!$B$1:$AS$566,MATCH(F$1,'Tillförd energi'!$B$1:$AQ$1,0),FALSE)</f>
        <v>0</v>
      </c>
      <c r="G379">
        <f>VLOOKUP($B379,'Tillförd energi'!$B$1:$AS$566,MATCH(G$1,'Tillförd energi'!$B$1:$AQ$1,0),FALSE)</f>
        <v>0</v>
      </c>
      <c r="H379">
        <f>VLOOKUP($B379,'Tillförd energi'!$B$1:$AS$566,MATCH(H$1,'Tillförd energi'!$B$1:$AQ$1,0),FALSE)</f>
        <v>0</v>
      </c>
      <c r="I379">
        <f>VLOOKUP($B379,'Tillförd energi'!$B$1:$AS$566,MATCH(I$1,'Tillförd energi'!$B$1:$AQ$1,0),FALSE)</f>
        <v>0</v>
      </c>
      <c r="J379">
        <f>VLOOKUP($B379,'Tillförd energi'!$B$1:$AS$566,MATCH(J$1,'Tillförd energi'!$B$1:$AQ$1,0),FALSE)</f>
        <v>0</v>
      </c>
      <c r="K379">
        <v>0</v>
      </c>
      <c r="L379">
        <f>VLOOKUP($B379,'Tillförd energi'!$B$1:$AS$566,MATCH(L$1,'Tillförd energi'!$B$1:$AQ$1,0),FALSE)</f>
        <v>0</v>
      </c>
      <c r="M379">
        <f>VLOOKUP($B379,'Tillförd energi'!$B$1:$AS$566,MATCH(M$1,'Tillförd energi'!$B$1:$AQ$1,0),FALSE)</f>
        <v>0</v>
      </c>
      <c r="N379">
        <f>VLOOKUP($B379,'Tillförd energi'!$B$1:$AS$566,MATCH(N$1,'Tillförd energi'!$B$1:$AQ$1,0),FALSE)</f>
        <v>0</v>
      </c>
      <c r="O379">
        <f>VLOOKUP($B379,'Tillförd energi'!$B$1:$AS$566,MATCH(O$1,'Tillförd energi'!$B$1:$AQ$1,0),FALSE)</f>
        <v>0</v>
      </c>
      <c r="P379">
        <f>VLOOKUP($B379,'Tillförd energi'!$B$1:$AS$566,MATCH(P$1,'Tillförd energi'!$B$1:$AQ$1,0),FALSE)</f>
        <v>0</v>
      </c>
      <c r="Q379">
        <f>VLOOKUP($B379,'Tillförd energi'!$B$1:$AS$566,MATCH(Q$1,'Tillförd energi'!$B$1:$AQ$1,0),FALSE)</f>
        <v>0</v>
      </c>
      <c r="R379">
        <f>VLOOKUP($B379,'Tillförd energi'!$B$1:$AS$566,MATCH(R$1,'Tillförd energi'!$B$1:$AQ$1,0),FALSE)</f>
        <v>0</v>
      </c>
      <c r="S379">
        <f>VLOOKUP($B379,'Tillförd energi'!$B$1:$AS$566,MATCH(S$1,'Tillförd energi'!$B$1:$AQ$1,0),FALSE)</f>
        <v>0</v>
      </c>
      <c r="T379">
        <f>VLOOKUP($B379,'Tillförd energi'!$B$1:$AS$566,MATCH(T$1,'Tillförd energi'!$B$1:$AQ$1,0),FALSE)</f>
        <v>0</v>
      </c>
      <c r="U379">
        <f>VLOOKUP($B379,'Tillförd energi'!$B$1:$AS$566,MATCH(U$1,'Tillförd energi'!$B$1:$AQ$1,0),FALSE)</f>
        <v>0</v>
      </c>
      <c r="V379">
        <f>VLOOKUP($B379,'Tillförd energi'!$B$1:$AS$566,MATCH(V$1,'Tillförd energi'!$B$1:$AQ$1,0),FALSE)</f>
        <v>0</v>
      </c>
      <c r="W379">
        <f>VLOOKUP($B379,'Tillförd energi'!$B$1:$AS$566,MATCH(W$1,'Tillförd energi'!$B$1:$AQ$1,0),FALSE)</f>
        <v>0</v>
      </c>
      <c r="X379">
        <f>VLOOKUP($B379,'Tillförd energi'!$B$1:$AS$566,MATCH(X$1,'Tillförd energi'!$B$1:$AQ$1,0),FALSE)</f>
        <v>0</v>
      </c>
      <c r="Y379">
        <f>VLOOKUP($B379,'Tillförd energi'!$B$1:$AS$566,MATCH(Y$1,'Tillförd energi'!$B$1:$AQ$1,0),FALSE)</f>
        <v>0</v>
      </c>
      <c r="Z379">
        <f>VLOOKUP($B379,'Tillförd energi'!$B$1:$AS$566,MATCH(Z$1,'Tillförd energi'!$B$1:$AQ$1,0),FALSE)</f>
        <v>0</v>
      </c>
      <c r="AA379">
        <f>VLOOKUP($B379,'Tillförd energi'!$B$1:$AS$566,MATCH(AA$1,'Tillförd energi'!$B$1:$AQ$1,0),FALSE)</f>
        <v>0</v>
      </c>
      <c r="AB379">
        <f>VLOOKUP($B379,'Tillförd energi'!$B$1:$AS$566,MATCH(AB$1,'Tillförd energi'!$B$1:$AQ$1,0),FALSE)</f>
        <v>0</v>
      </c>
      <c r="AC379">
        <f>VLOOKUP($B379,'Tillförd energi'!$B$1:$AS$566,MATCH(AC$1,'Tillförd energi'!$B$1:$AQ$1,0),FALSE)</f>
        <v>0</v>
      </c>
      <c r="AD379">
        <f>VLOOKUP($B379,'Tillförd energi'!$B$1:$AS$566,MATCH(AD$1,'Tillförd energi'!$B$1:$AQ$1,0),FALSE)</f>
        <v>0</v>
      </c>
      <c r="AE379">
        <f>VLOOKUP($B379,'Tillförd energi'!$B$1:$AS$566,MATCH(AE$1,'Tillförd energi'!$B$1:$AQ$1,0),FALSE)</f>
        <v>0</v>
      </c>
      <c r="AF379">
        <f>VLOOKUP($B379,'Tillförd energi'!$B$1:$AS$566,MATCH(AF$1,'Tillförd energi'!$B$1:$AQ$1,0),FALSE)</f>
        <v>0</v>
      </c>
      <c r="AG379">
        <f>IFERROR(VLOOKUP(B379,Miljö!$B$1:$S$476,9,FALSE)/1,0)</f>
        <v>0</v>
      </c>
      <c r="AI379">
        <f t="shared" si="48"/>
        <v>0</v>
      </c>
      <c r="AJ379">
        <f t="shared" si="49"/>
        <v>0</v>
      </c>
      <c r="AK379" t="str">
        <f>IF(ISERROR(1/VLOOKUP($B379,Leveranser!$B$1:$S$500,MATCH("såld värme (gwh)",Leveranser!$B$1:$S$1,0),FALSE)),"",VLOOKUP($B379,Leveranser!$B$1:$S$500,MATCH("såld värme (gwh)",Leveranser!$B$1:$S$1,0),FALSE))</f>
        <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37" t="str">
        <f t="shared" si="50"/>
        <v/>
      </c>
      <c r="AP379" t="str">
        <f>VLOOKUP($B379,Miljövärden!$B$1:$H$446,7,FALSE)</f>
        <v>Nej</v>
      </c>
      <c r="AQ379" t="str">
        <f>VLOOKUP($B379,Miljövärden!$B$1:$H$446,6,FALSE)</f>
        <v>Nej</v>
      </c>
      <c r="AU379">
        <f t="shared" si="43"/>
        <v>0</v>
      </c>
      <c r="AV379">
        <f t="shared" si="44"/>
        <v>0</v>
      </c>
      <c r="AW379">
        <f t="shared" si="45"/>
        <v>0</v>
      </c>
      <c r="AX379">
        <f t="shared" si="46"/>
        <v>0</v>
      </c>
      <c r="AZ379">
        <f t="shared" si="47"/>
        <v>0</v>
      </c>
    </row>
    <row r="380" spans="1:52" customFormat="1" x14ac:dyDescent="0.25">
      <c r="A380" s="2" t="s">
        <v>571</v>
      </c>
      <c r="B380" s="2" t="s">
        <v>572</v>
      </c>
      <c r="C380">
        <f>VLOOKUP($B380,'Tillförd energi'!$B$1:$AS$566,MATCH(C$1,'Tillförd energi'!$B$1:$AQ$1,0),FALSE)</f>
        <v>0</v>
      </c>
      <c r="D380">
        <f>VLOOKUP($B380,'Tillförd energi'!$B$1:$AS$566,MATCH(D$1,'Tillförd energi'!$B$1:$AQ$1,0),FALSE)</f>
        <v>2.1899999999999999E-2</v>
      </c>
      <c r="E380">
        <f>VLOOKUP($B380,'Tillförd energi'!$B$1:$AS$566,MATCH(E$1,'Tillförd energi'!$B$1:$AQ$1,0),FALSE)</f>
        <v>0</v>
      </c>
      <c r="F380">
        <f>VLOOKUP($B380,'Tillförd energi'!$B$1:$AS$566,MATCH(F$1,'Tillförd energi'!$B$1:$AQ$1,0),FALSE)</f>
        <v>0</v>
      </c>
      <c r="G380">
        <f>VLOOKUP($B380,'Tillförd energi'!$B$1:$AS$566,MATCH(G$1,'Tillförd energi'!$B$1:$AQ$1,0),FALSE)</f>
        <v>0</v>
      </c>
      <c r="H380">
        <f>VLOOKUP($B380,'Tillförd energi'!$B$1:$AS$566,MATCH(H$1,'Tillförd energi'!$B$1:$AQ$1,0),FALSE)</f>
        <v>0</v>
      </c>
      <c r="I380">
        <f>VLOOKUP($B380,'Tillförd energi'!$B$1:$AS$566,MATCH(I$1,'Tillförd energi'!$B$1:$AQ$1,0),FALSE)</f>
        <v>0</v>
      </c>
      <c r="J380">
        <f>VLOOKUP($B380,'Tillförd energi'!$B$1:$AS$566,MATCH(J$1,'Tillförd energi'!$B$1:$AQ$1,0),FALSE)</f>
        <v>0</v>
      </c>
      <c r="K380">
        <v>0</v>
      </c>
      <c r="L380">
        <f>VLOOKUP($B380,'Tillförd energi'!$B$1:$AS$566,MATCH(L$1,'Tillförd energi'!$B$1:$AQ$1,0),FALSE)</f>
        <v>0</v>
      </c>
      <c r="M380">
        <f>VLOOKUP($B380,'Tillförd energi'!$B$1:$AS$566,MATCH(M$1,'Tillförd energi'!$B$1:$AQ$1,0),FALSE)</f>
        <v>0</v>
      </c>
      <c r="N380">
        <f>VLOOKUP($B380,'Tillförd energi'!$B$1:$AS$566,MATCH(N$1,'Tillförd energi'!$B$1:$AQ$1,0),FALSE)</f>
        <v>0</v>
      </c>
      <c r="O380">
        <f>VLOOKUP($B380,'Tillförd energi'!$B$1:$AS$566,MATCH(O$1,'Tillförd energi'!$B$1:$AQ$1,0),FALSE)</f>
        <v>0</v>
      </c>
      <c r="P380">
        <f>VLOOKUP($B380,'Tillförd energi'!$B$1:$AS$566,MATCH(P$1,'Tillförd energi'!$B$1:$AQ$1,0),FALSE)</f>
        <v>0</v>
      </c>
      <c r="Q380">
        <f>VLOOKUP($B380,'Tillförd energi'!$B$1:$AS$566,MATCH(Q$1,'Tillförd energi'!$B$1:$AQ$1,0),FALSE)</f>
        <v>12.442500000000001</v>
      </c>
      <c r="R380">
        <f>VLOOKUP($B380,'Tillförd energi'!$B$1:$AS$566,MATCH(R$1,'Tillförd energi'!$B$1:$AQ$1,0),FALSE)</f>
        <v>0</v>
      </c>
      <c r="S380">
        <f>VLOOKUP($B380,'Tillförd energi'!$B$1:$AS$566,MATCH(S$1,'Tillförd energi'!$B$1:$AQ$1,0),FALSE)</f>
        <v>0</v>
      </c>
      <c r="T380">
        <f>VLOOKUP($B380,'Tillförd energi'!$B$1:$AS$566,MATCH(T$1,'Tillförd energi'!$B$1:$AQ$1,0),FALSE)</f>
        <v>0</v>
      </c>
      <c r="U380">
        <f>VLOOKUP($B380,'Tillförd energi'!$B$1:$AS$566,MATCH(U$1,'Tillförd energi'!$B$1:$AQ$1,0),FALSE)</f>
        <v>0</v>
      </c>
      <c r="V380">
        <f>VLOOKUP($B380,'Tillförd energi'!$B$1:$AS$566,MATCH(V$1,'Tillförd energi'!$B$1:$AQ$1,0),FALSE)</f>
        <v>0</v>
      </c>
      <c r="W380">
        <f>VLOOKUP($B380,'Tillförd energi'!$B$1:$AS$566,MATCH(W$1,'Tillförd energi'!$B$1:$AQ$1,0),FALSE)</f>
        <v>0</v>
      </c>
      <c r="X380">
        <f>VLOOKUP($B380,'Tillförd energi'!$B$1:$AS$566,MATCH(X$1,'Tillförd energi'!$B$1:$AQ$1,0),FALSE)</f>
        <v>0</v>
      </c>
      <c r="Y380">
        <f>VLOOKUP($B380,'Tillförd energi'!$B$1:$AS$566,MATCH(Y$1,'Tillförd energi'!$B$1:$AQ$1,0),FALSE)</f>
        <v>0</v>
      </c>
      <c r="Z380">
        <f>VLOOKUP($B380,'Tillförd energi'!$B$1:$AS$566,MATCH(Z$1,'Tillförd energi'!$B$1:$AQ$1,0),FALSE)</f>
        <v>0</v>
      </c>
      <c r="AA380">
        <f>VLOOKUP($B380,'Tillförd energi'!$B$1:$AS$566,MATCH(AA$1,'Tillförd energi'!$B$1:$AQ$1,0),FALSE)</f>
        <v>0</v>
      </c>
      <c r="AB380">
        <f>VLOOKUP($B380,'Tillförd energi'!$B$1:$AS$566,MATCH(AB$1,'Tillförd energi'!$B$1:$AQ$1,0),FALSE)</f>
        <v>0</v>
      </c>
      <c r="AC380">
        <f>VLOOKUP($B380,'Tillförd energi'!$B$1:$AS$566,MATCH(AC$1,'Tillförd energi'!$B$1:$AQ$1,0),FALSE)</f>
        <v>0</v>
      </c>
      <c r="AD380">
        <f>VLOOKUP($B380,'Tillförd energi'!$B$1:$AS$566,MATCH(AD$1,'Tillförd energi'!$B$1:$AQ$1,0),FALSE)</f>
        <v>0</v>
      </c>
      <c r="AE380">
        <f>VLOOKUP($B380,'Tillförd energi'!$B$1:$AS$566,MATCH(AE$1,'Tillförd energi'!$B$1:$AQ$1,0),FALSE)</f>
        <v>0</v>
      </c>
      <c r="AF380">
        <f>VLOOKUP($B380,'Tillförd energi'!$B$1:$AS$566,MATCH(AF$1,'Tillförd energi'!$B$1:$AQ$1,0),FALSE)</f>
        <v>0.25514300000000001</v>
      </c>
      <c r="AG380">
        <f>IFERROR(VLOOKUP(B380,Miljö!$B$1:$S$476,9,FALSE)/1,0)</f>
        <v>0</v>
      </c>
      <c r="AI380">
        <f t="shared" si="48"/>
        <v>12.719543000000002</v>
      </c>
      <c r="AJ380">
        <f t="shared" si="49"/>
        <v>12.719543000000002</v>
      </c>
      <c r="AK380">
        <f>IF(ISERROR(1/VLOOKUP($B380,Leveranser!$B$1:$S$500,MATCH("såld värme (gwh)",Leveranser!$B$1:$S$1,0),FALSE)),"",VLOOKUP($B380,Leveranser!$B$1:$S$500,MATCH("såld värme (gwh)",Leveranser!$B$1:$S$1,0),FALSE))</f>
        <v>8.5047689999999996</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37">
        <f t="shared" si="50"/>
        <v>0.66863793769949109</v>
      </c>
      <c r="AP380" t="str">
        <f>VLOOKUP($B380,Miljövärden!$B$1:$H$446,7,FALSE)</f>
        <v>Ja</v>
      </c>
      <c r="AQ380" t="str">
        <f>VLOOKUP($B380,Miljövärden!$B$1:$H$446,6,FALSE)</f>
        <v>Ja</v>
      </c>
      <c r="AU380">
        <f t="shared" si="43"/>
        <v>0.25514300000000001</v>
      </c>
      <c r="AV380">
        <f t="shared" si="44"/>
        <v>0</v>
      </c>
      <c r="AW380">
        <f t="shared" si="45"/>
        <v>12.442500000000001</v>
      </c>
      <c r="AX380">
        <f t="shared" si="46"/>
        <v>0</v>
      </c>
      <c r="AZ380">
        <f t="shared" si="47"/>
        <v>12.442500000000001</v>
      </c>
    </row>
    <row r="381" spans="1:52" customFormat="1" x14ac:dyDescent="0.25">
      <c r="A381" s="2" t="s">
        <v>571</v>
      </c>
      <c r="B381" s="2" t="s">
        <v>573</v>
      </c>
      <c r="C381">
        <f>VLOOKUP($B381,'Tillförd energi'!$B$1:$AS$566,MATCH(C$1,'Tillförd energi'!$B$1:$AQ$1,0),FALSE)</f>
        <v>0</v>
      </c>
      <c r="D381">
        <f>VLOOKUP($B381,'Tillförd energi'!$B$1:$AS$566,MATCH(D$1,'Tillförd energi'!$B$1:$AQ$1,0),FALSE)</f>
        <v>0</v>
      </c>
      <c r="E381">
        <f>VLOOKUP($B381,'Tillförd energi'!$B$1:$AS$566,MATCH(E$1,'Tillförd energi'!$B$1:$AQ$1,0),FALSE)</f>
        <v>0</v>
      </c>
      <c r="F381">
        <f>VLOOKUP($B381,'Tillförd energi'!$B$1:$AS$566,MATCH(F$1,'Tillförd energi'!$B$1:$AQ$1,0),FALSE)</f>
        <v>0</v>
      </c>
      <c r="G381">
        <f>VLOOKUP($B381,'Tillförd energi'!$B$1:$AS$566,MATCH(G$1,'Tillförd energi'!$B$1:$AQ$1,0),FALSE)</f>
        <v>0</v>
      </c>
      <c r="H381">
        <f>VLOOKUP($B381,'Tillförd energi'!$B$1:$AS$566,MATCH(H$1,'Tillförd energi'!$B$1:$AQ$1,0),FALSE)</f>
        <v>1.08</v>
      </c>
      <c r="I381">
        <f>VLOOKUP($B381,'Tillförd energi'!$B$1:$AS$566,MATCH(I$1,'Tillförd energi'!$B$1:$AQ$1,0),FALSE)</f>
        <v>0</v>
      </c>
      <c r="J381">
        <f>VLOOKUP($B381,'Tillförd energi'!$B$1:$AS$566,MATCH(J$1,'Tillförd energi'!$B$1:$AQ$1,0),FALSE)</f>
        <v>0</v>
      </c>
      <c r="K381">
        <v>0</v>
      </c>
      <c r="L381">
        <f>VLOOKUP($B381,'Tillförd energi'!$B$1:$AS$566,MATCH(L$1,'Tillförd energi'!$B$1:$AQ$1,0),FALSE)</f>
        <v>0</v>
      </c>
      <c r="M381">
        <f>VLOOKUP($B381,'Tillförd energi'!$B$1:$AS$566,MATCH(M$1,'Tillförd energi'!$B$1:$AQ$1,0),FALSE)</f>
        <v>58.063899999999997</v>
      </c>
      <c r="N381">
        <f>VLOOKUP($B381,'Tillförd energi'!$B$1:$AS$566,MATCH(N$1,'Tillförd energi'!$B$1:$AQ$1,0),FALSE)</f>
        <v>40.698599999999999</v>
      </c>
      <c r="O381">
        <f>VLOOKUP($B381,'Tillförd energi'!$B$1:$AS$566,MATCH(O$1,'Tillförd energi'!$B$1:$AQ$1,0),FALSE)</f>
        <v>0</v>
      </c>
      <c r="P381">
        <f>VLOOKUP($B381,'Tillförd energi'!$B$1:$AS$566,MATCH(P$1,'Tillförd energi'!$B$1:$AQ$1,0),FALSE)</f>
        <v>30.616700000000002</v>
      </c>
      <c r="Q381">
        <f>VLOOKUP($B381,'Tillförd energi'!$B$1:$AS$566,MATCH(Q$1,'Tillförd energi'!$B$1:$AQ$1,0),FALSE)</f>
        <v>0</v>
      </c>
      <c r="R381">
        <f>VLOOKUP($B381,'Tillförd energi'!$B$1:$AS$566,MATCH(R$1,'Tillförd energi'!$B$1:$AQ$1,0),FALSE)</f>
        <v>0</v>
      </c>
      <c r="S381">
        <f>VLOOKUP($B381,'Tillförd energi'!$B$1:$AS$566,MATCH(S$1,'Tillförd energi'!$B$1:$AQ$1,0),FALSE)</f>
        <v>0</v>
      </c>
      <c r="T381">
        <f>VLOOKUP($B381,'Tillförd energi'!$B$1:$AS$566,MATCH(T$1,'Tillförd energi'!$B$1:$AQ$1,0),FALSE)</f>
        <v>0</v>
      </c>
      <c r="U381">
        <f>VLOOKUP($B381,'Tillförd energi'!$B$1:$AS$566,MATCH(U$1,'Tillförd energi'!$B$1:$AQ$1,0),FALSE)</f>
        <v>0</v>
      </c>
      <c r="V381">
        <f>VLOOKUP($B381,'Tillförd energi'!$B$1:$AS$566,MATCH(V$1,'Tillförd energi'!$B$1:$AQ$1,0),FALSE)</f>
        <v>0</v>
      </c>
      <c r="W381">
        <f>VLOOKUP($B381,'Tillförd energi'!$B$1:$AS$566,MATCH(W$1,'Tillförd energi'!$B$1:$AQ$1,0),FALSE)</f>
        <v>1.41</v>
      </c>
      <c r="X381">
        <f>VLOOKUP($B381,'Tillförd energi'!$B$1:$AS$566,MATCH(X$1,'Tillförd energi'!$B$1:$AQ$1,0),FALSE)</f>
        <v>0</v>
      </c>
      <c r="Y381">
        <f>VLOOKUP($B381,'Tillförd energi'!$B$1:$AS$566,MATCH(Y$1,'Tillförd energi'!$B$1:$AQ$1,0),FALSE)</f>
        <v>0</v>
      </c>
      <c r="Z381">
        <f>VLOOKUP($B381,'Tillförd energi'!$B$1:$AS$566,MATCH(Z$1,'Tillförd energi'!$B$1:$AQ$1,0),FALSE)</f>
        <v>0.3</v>
      </c>
      <c r="AA381">
        <f>VLOOKUP($B381,'Tillförd energi'!$B$1:$AS$566,MATCH(AA$1,'Tillförd energi'!$B$1:$AQ$1,0),FALSE)</f>
        <v>0</v>
      </c>
      <c r="AB381">
        <f>VLOOKUP($B381,'Tillförd energi'!$B$1:$AS$566,MATCH(AB$1,'Tillförd energi'!$B$1:$AQ$1,0),FALSE)</f>
        <v>0</v>
      </c>
      <c r="AC381">
        <f>VLOOKUP($B381,'Tillförd energi'!$B$1:$AS$566,MATCH(AC$1,'Tillförd energi'!$B$1:$AQ$1,0),FALSE)</f>
        <v>33.685000000000002</v>
      </c>
      <c r="AD381">
        <f>VLOOKUP($B381,'Tillförd energi'!$B$1:$AS$566,MATCH(AD$1,'Tillförd energi'!$B$1:$AQ$1,0),FALSE)</f>
        <v>0.246</v>
      </c>
      <c r="AE381">
        <f>VLOOKUP($B381,'Tillförd energi'!$B$1:$AS$566,MATCH(AE$1,'Tillförd energi'!$B$1:$AQ$1,0),FALSE)</f>
        <v>0</v>
      </c>
      <c r="AF381">
        <f>VLOOKUP($B381,'Tillförd energi'!$B$1:$AS$566,MATCH(AF$1,'Tillförd energi'!$B$1:$AQ$1,0),FALSE)</f>
        <v>4.2858200000000002</v>
      </c>
      <c r="AG381">
        <f>IFERROR(VLOOKUP(B381,Miljö!$B$1:$S$476,9,FALSE)/1,0)</f>
        <v>0</v>
      </c>
      <c r="AI381">
        <f t="shared" si="48"/>
        <v>170.38602000000003</v>
      </c>
      <c r="AJ381">
        <f t="shared" si="49"/>
        <v>170.38602000000003</v>
      </c>
      <c r="AK381">
        <f>IF(ISERROR(1/VLOOKUP($B381,Leveranser!$B$1:$S$500,MATCH("såld värme (gwh)",Leveranser!$B$1:$S$1,0),FALSE)),"",VLOOKUP($B381,Leveranser!$B$1:$S$500,MATCH("såld värme (gwh)",Leveranser!$B$1:$S$1,0),FALSE))</f>
        <v>142.86080100000001</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37">
        <f t="shared" si="50"/>
        <v>0.83845377103121477</v>
      </c>
      <c r="AP381" t="str">
        <f>VLOOKUP($B381,Miljövärden!$B$1:$H$446,7,FALSE)</f>
        <v>Ja</v>
      </c>
      <c r="AQ381" t="str">
        <f>VLOOKUP($B381,Miljövärden!$B$1:$H$446,6,FALSE)</f>
        <v>Ja</v>
      </c>
      <c r="AU381">
        <f t="shared" si="43"/>
        <v>4.58582</v>
      </c>
      <c r="AV381">
        <f t="shared" si="44"/>
        <v>0</v>
      </c>
      <c r="AW381">
        <f t="shared" si="45"/>
        <v>129.3792</v>
      </c>
      <c r="AX381">
        <f t="shared" si="46"/>
        <v>0</v>
      </c>
      <c r="AZ381">
        <f t="shared" si="47"/>
        <v>130.78919999999999</v>
      </c>
    </row>
    <row r="382" spans="1:52" customFormat="1" x14ac:dyDescent="0.25">
      <c r="A382" s="2" t="s">
        <v>574</v>
      </c>
      <c r="B382" s="2" t="s">
        <v>575</v>
      </c>
      <c r="C382">
        <f>VLOOKUP($B382,'Tillförd energi'!$B$1:$AS$566,MATCH(C$1,'Tillförd energi'!$B$1:$AQ$1,0),FALSE)</f>
        <v>0</v>
      </c>
      <c r="D382">
        <f>VLOOKUP($B382,'Tillförd energi'!$B$1:$AS$566,MATCH(D$1,'Tillförd energi'!$B$1:$AQ$1,0),FALSE)</f>
        <v>0.17100000000000001</v>
      </c>
      <c r="E382">
        <f>VLOOKUP($B382,'Tillförd energi'!$B$1:$AS$566,MATCH(E$1,'Tillförd energi'!$B$1:$AQ$1,0),FALSE)</f>
        <v>0</v>
      </c>
      <c r="F382">
        <f>VLOOKUP($B382,'Tillförd energi'!$B$1:$AS$566,MATCH(F$1,'Tillförd energi'!$B$1:$AQ$1,0),FALSE)</f>
        <v>0</v>
      </c>
      <c r="G382">
        <f>VLOOKUP($B382,'Tillförd energi'!$B$1:$AS$566,MATCH(G$1,'Tillförd energi'!$B$1:$AQ$1,0),FALSE)</f>
        <v>0</v>
      </c>
      <c r="H382">
        <f>VLOOKUP($B382,'Tillförd energi'!$B$1:$AS$566,MATCH(H$1,'Tillförd energi'!$B$1:$AQ$1,0),FALSE)</f>
        <v>0</v>
      </c>
      <c r="I382">
        <f>VLOOKUP($B382,'Tillförd energi'!$B$1:$AS$566,MATCH(I$1,'Tillförd energi'!$B$1:$AQ$1,0),FALSE)</f>
        <v>0</v>
      </c>
      <c r="J382">
        <f>VLOOKUP($B382,'Tillförd energi'!$B$1:$AS$566,MATCH(J$1,'Tillförd energi'!$B$1:$AQ$1,0),FALSE)</f>
        <v>0</v>
      </c>
      <c r="K382">
        <v>0</v>
      </c>
      <c r="L382">
        <f>VLOOKUP($B382,'Tillförd energi'!$B$1:$AS$566,MATCH(L$1,'Tillförd energi'!$B$1:$AQ$1,0),FALSE)</f>
        <v>0</v>
      </c>
      <c r="M382">
        <f>VLOOKUP($B382,'Tillförd energi'!$B$1:$AS$566,MATCH(M$1,'Tillförd energi'!$B$1:$AQ$1,0),FALSE)</f>
        <v>2.1970000000000001</v>
      </c>
      <c r="N382">
        <f>VLOOKUP($B382,'Tillförd energi'!$B$1:$AS$566,MATCH(N$1,'Tillförd energi'!$B$1:$AQ$1,0),FALSE)</f>
        <v>25.695</v>
      </c>
      <c r="O382">
        <f>VLOOKUP($B382,'Tillförd energi'!$B$1:$AS$566,MATCH(O$1,'Tillförd energi'!$B$1:$AQ$1,0),FALSE)</f>
        <v>9.1669999999999998</v>
      </c>
      <c r="P382">
        <f>VLOOKUP($B382,'Tillförd energi'!$B$1:$AS$566,MATCH(P$1,'Tillförd energi'!$B$1:$AQ$1,0),FALSE)</f>
        <v>30.844999999999999</v>
      </c>
      <c r="Q382">
        <f>VLOOKUP($B382,'Tillförd energi'!$B$1:$AS$566,MATCH(Q$1,'Tillförd energi'!$B$1:$AQ$1,0),FALSE)</f>
        <v>0</v>
      </c>
      <c r="R382">
        <f>VLOOKUP($B382,'Tillförd energi'!$B$1:$AS$566,MATCH(R$1,'Tillförd energi'!$B$1:$AQ$1,0),FALSE)</f>
        <v>0</v>
      </c>
      <c r="S382">
        <f>VLOOKUP($B382,'Tillförd energi'!$B$1:$AS$566,MATCH(S$1,'Tillförd energi'!$B$1:$AQ$1,0),FALSE)</f>
        <v>0</v>
      </c>
      <c r="T382">
        <f>VLOOKUP($B382,'Tillförd energi'!$B$1:$AS$566,MATCH(T$1,'Tillförd energi'!$B$1:$AQ$1,0),FALSE)</f>
        <v>0</v>
      </c>
      <c r="U382">
        <f>VLOOKUP($B382,'Tillförd energi'!$B$1:$AS$566,MATCH(U$1,'Tillförd energi'!$B$1:$AQ$1,0),FALSE)</f>
        <v>0</v>
      </c>
      <c r="V382">
        <f>VLOOKUP($B382,'Tillförd energi'!$B$1:$AS$566,MATCH(V$1,'Tillförd energi'!$B$1:$AQ$1,0),FALSE)</f>
        <v>0</v>
      </c>
      <c r="W382">
        <f>VLOOKUP($B382,'Tillförd energi'!$B$1:$AS$566,MATCH(W$1,'Tillförd energi'!$B$1:$AQ$1,0),FALSE)</f>
        <v>3.75</v>
      </c>
      <c r="X382">
        <f>VLOOKUP($B382,'Tillförd energi'!$B$1:$AS$566,MATCH(X$1,'Tillförd energi'!$B$1:$AQ$1,0),FALSE)</f>
        <v>0</v>
      </c>
      <c r="Y382">
        <f>VLOOKUP($B382,'Tillförd energi'!$B$1:$AS$566,MATCH(Y$1,'Tillförd energi'!$B$1:$AQ$1,0),FALSE)</f>
        <v>6.6689999999999996</v>
      </c>
      <c r="Z382">
        <f>VLOOKUP($B382,'Tillförd energi'!$B$1:$AS$566,MATCH(Z$1,'Tillförd energi'!$B$1:$AQ$1,0),FALSE)</f>
        <v>2.3340000000000001</v>
      </c>
      <c r="AA382">
        <f>VLOOKUP($B382,'Tillförd energi'!$B$1:$AS$566,MATCH(AA$1,'Tillförd energi'!$B$1:$AQ$1,0),FALSE)</f>
        <v>1.446</v>
      </c>
      <c r="AB382">
        <f>VLOOKUP($B382,'Tillförd energi'!$B$1:$AS$566,MATCH(AB$1,'Tillförd energi'!$B$1:$AQ$1,0),FALSE)</f>
        <v>10.025</v>
      </c>
      <c r="AC382">
        <f>VLOOKUP($B382,'Tillförd energi'!$B$1:$AS$566,MATCH(AC$1,'Tillförd energi'!$B$1:$AQ$1,0),FALSE)</f>
        <v>14.311999999999999</v>
      </c>
      <c r="AD382">
        <f>VLOOKUP($B382,'Tillförd energi'!$B$1:$AS$566,MATCH(AD$1,'Tillförd energi'!$B$1:$AQ$1,0),FALSE)</f>
        <v>5.2619999999999996</v>
      </c>
      <c r="AE382">
        <f>VLOOKUP($B382,'Tillförd energi'!$B$1:$AS$566,MATCH(AE$1,'Tillförd energi'!$B$1:$AQ$1,0),FALSE)</f>
        <v>0</v>
      </c>
      <c r="AF382">
        <f>VLOOKUP($B382,'Tillförd energi'!$B$1:$AS$566,MATCH(AF$1,'Tillförd energi'!$B$1:$AQ$1,0),FALSE)</f>
        <v>3.2280000000000002</v>
      </c>
      <c r="AG382">
        <f>IFERROR(VLOOKUP(B382,Miljö!$B$1:$S$476,9,FALSE)/1,0)</f>
        <v>0</v>
      </c>
      <c r="AI382">
        <f t="shared" si="48"/>
        <v>115.10099999999998</v>
      </c>
      <c r="AJ382">
        <f t="shared" si="49"/>
        <v>115.10099999999998</v>
      </c>
      <c r="AK382">
        <f>IF(ISERROR(1/VLOOKUP($B382,Leveranser!$B$1:$S$500,MATCH("såld värme (gwh)",Leveranser!$B$1:$S$1,0),FALSE)),"",VLOOKUP($B382,Leveranser!$B$1:$S$500,MATCH("såld värme (gwh)",Leveranser!$B$1:$S$1,0),FALSE))</f>
        <v>90.768000000000001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37">
        <f t="shared" si="50"/>
        <v>0.78859436494904489</v>
      </c>
      <c r="AP382" t="str">
        <f>VLOOKUP($B382,Miljövärden!$B$1:$H$446,7,FALSE)</f>
        <v>Ja</v>
      </c>
      <c r="AQ382" t="str">
        <f>VLOOKUP($B382,Miljövärden!$B$1:$H$446,6,FALSE)</f>
        <v>Ja</v>
      </c>
      <c r="AU382">
        <f t="shared" si="43"/>
        <v>7.0080000000000009</v>
      </c>
      <c r="AV382">
        <f t="shared" si="44"/>
        <v>0</v>
      </c>
      <c r="AW382">
        <f t="shared" si="45"/>
        <v>67.903999999999996</v>
      </c>
      <c r="AX382">
        <f t="shared" si="46"/>
        <v>0</v>
      </c>
      <c r="AZ382">
        <f t="shared" si="47"/>
        <v>71.653999999999996</v>
      </c>
    </row>
    <row r="383" spans="1:52" customFormat="1" x14ac:dyDescent="0.25">
      <c r="A383" s="2" t="s">
        <v>574</v>
      </c>
      <c r="B383" s="2" t="s">
        <v>576</v>
      </c>
      <c r="C383">
        <f>VLOOKUP($B383,'Tillförd energi'!$B$1:$AS$566,MATCH(C$1,'Tillförd energi'!$B$1:$AQ$1,0),FALSE)</f>
        <v>0</v>
      </c>
      <c r="D383">
        <f>VLOOKUP($B383,'Tillförd energi'!$B$1:$AS$566,MATCH(D$1,'Tillförd energi'!$B$1:$AQ$1,0),FALSE)</f>
        <v>0.81299999999999994</v>
      </c>
      <c r="E383">
        <f>VLOOKUP($B383,'Tillförd energi'!$B$1:$AS$566,MATCH(E$1,'Tillförd energi'!$B$1:$AQ$1,0),FALSE)</f>
        <v>0</v>
      </c>
      <c r="F383">
        <f>VLOOKUP($B383,'Tillförd energi'!$B$1:$AS$566,MATCH(F$1,'Tillförd energi'!$B$1:$AQ$1,0),FALSE)</f>
        <v>0</v>
      </c>
      <c r="G383">
        <f>VLOOKUP($B383,'Tillförd energi'!$B$1:$AS$566,MATCH(G$1,'Tillförd energi'!$B$1:$AQ$1,0),FALSE)</f>
        <v>0</v>
      </c>
      <c r="H383">
        <f>VLOOKUP($B383,'Tillförd energi'!$B$1:$AS$566,MATCH(H$1,'Tillförd energi'!$B$1:$AQ$1,0),FALSE)</f>
        <v>0</v>
      </c>
      <c r="I383">
        <f>VLOOKUP($B383,'Tillförd energi'!$B$1:$AS$566,MATCH(I$1,'Tillförd energi'!$B$1:$AQ$1,0),FALSE)</f>
        <v>0</v>
      </c>
      <c r="J383">
        <f>VLOOKUP($B383,'Tillförd energi'!$B$1:$AS$566,MATCH(J$1,'Tillförd energi'!$B$1:$AQ$1,0),FALSE)</f>
        <v>0</v>
      </c>
      <c r="K383">
        <v>0</v>
      </c>
      <c r="L383">
        <f>VLOOKUP($B383,'Tillförd energi'!$B$1:$AS$566,MATCH(L$1,'Tillförd energi'!$B$1:$AQ$1,0),FALSE)</f>
        <v>0</v>
      </c>
      <c r="M383">
        <f>VLOOKUP($B383,'Tillförd energi'!$B$1:$AS$566,MATCH(M$1,'Tillförd energi'!$B$1:$AQ$1,0),FALSE)</f>
        <v>0</v>
      </c>
      <c r="N383">
        <f>VLOOKUP($B383,'Tillförd energi'!$B$1:$AS$566,MATCH(N$1,'Tillförd energi'!$B$1:$AQ$1,0),FALSE)</f>
        <v>0</v>
      </c>
      <c r="O383">
        <f>VLOOKUP($B383,'Tillförd energi'!$B$1:$AS$566,MATCH(O$1,'Tillförd energi'!$B$1:$AQ$1,0),FALSE)</f>
        <v>0</v>
      </c>
      <c r="P383">
        <f>VLOOKUP($B383,'Tillförd energi'!$B$1:$AS$566,MATCH(P$1,'Tillförd energi'!$B$1:$AQ$1,0),FALSE)</f>
        <v>13.252000000000001</v>
      </c>
      <c r="Q383">
        <f>VLOOKUP($B383,'Tillförd energi'!$B$1:$AS$566,MATCH(Q$1,'Tillförd energi'!$B$1:$AQ$1,0),FALSE)</f>
        <v>0</v>
      </c>
      <c r="R383">
        <f>VLOOKUP($B383,'Tillförd energi'!$B$1:$AS$566,MATCH(R$1,'Tillförd energi'!$B$1:$AQ$1,0),FALSE)</f>
        <v>0</v>
      </c>
      <c r="S383">
        <f>VLOOKUP($B383,'Tillförd energi'!$B$1:$AS$566,MATCH(S$1,'Tillförd energi'!$B$1:$AQ$1,0),FALSE)</f>
        <v>0</v>
      </c>
      <c r="T383">
        <f>VLOOKUP($B383,'Tillförd energi'!$B$1:$AS$566,MATCH(T$1,'Tillförd energi'!$B$1:$AQ$1,0),FALSE)</f>
        <v>0</v>
      </c>
      <c r="U383">
        <f>VLOOKUP($B383,'Tillförd energi'!$B$1:$AS$566,MATCH(U$1,'Tillförd energi'!$B$1:$AQ$1,0),FALSE)</f>
        <v>0</v>
      </c>
      <c r="V383">
        <f>VLOOKUP($B383,'Tillförd energi'!$B$1:$AS$566,MATCH(V$1,'Tillförd energi'!$B$1:$AQ$1,0),FALSE)</f>
        <v>0</v>
      </c>
      <c r="W383">
        <f>VLOOKUP($B383,'Tillförd energi'!$B$1:$AS$566,MATCH(W$1,'Tillförd energi'!$B$1:$AQ$1,0),FALSE)</f>
        <v>0</v>
      </c>
      <c r="X383">
        <f>VLOOKUP($B383,'Tillförd energi'!$B$1:$AS$566,MATCH(X$1,'Tillförd energi'!$B$1:$AQ$1,0),FALSE)</f>
        <v>0</v>
      </c>
      <c r="Y383">
        <f>VLOOKUP($B383,'Tillförd energi'!$B$1:$AS$566,MATCH(Y$1,'Tillförd energi'!$B$1:$AQ$1,0),FALSE)</f>
        <v>0</v>
      </c>
      <c r="Z383">
        <f>VLOOKUP($B383,'Tillförd energi'!$B$1:$AS$566,MATCH(Z$1,'Tillförd energi'!$B$1:$AQ$1,0),FALSE)</f>
        <v>0</v>
      </c>
      <c r="AA383">
        <f>VLOOKUP($B383,'Tillförd energi'!$B$1:$AS$566,MATCH(AA$1,'Tillförd energi'!$B$1:$AQ$1,0),FALSE)</f>
        <v>0</v>
      </c>
      <c r="AB383">
        <f>VLOOKUP($B383,'Tillförd energi'!$B$1:$AS$566,MATCH(AB$1,'Tillförd energi'!$B$1:$AQ$1,0),FALSE)</f>
        <v>0</v>
      </c>
      <c r="AC383">
        <f>VLOOKUP($B383,'Tillförd energi'!$B$1:$AS$566,MATCH(AC$1,'Tillförd energi'!$B$1:$AQ$1,0),FALSE)</f>
        <v>0</v>
      </c>
      <c r="AD383">
        <f>VLOOKUP($B383,'Tillförd energi'!$B$1:$AS$566,MATCH(AD$1,'Tillförd energi'!$B$1:$AQ$1,0),FALSE)</f>
        <v>0</v>
      </c>
      <c r="AE383">
        <f>VLOOKUP($B383,'Tillförd energi'!$B$1:$AS$566,MATCH(AE$1,'Tillförd energi'!$B$1:$AQ$1,0),FALSE)</f>
        <v>0</v>
      </c>
      <c r="AF383">
        <f>VLOOKUP($B383,'Tillförd energi'!$B$1:$AS$566,MATCH(AF$1,'Tillförd energi'!$B$1:$AQ$1,0),FALSE)</f>
        <v>0.3</v>
      </c>
      <c r="AG383">
        <f>IFERROR(VLOOKUP(B383,Miljö!$B$1:$S$476,9,FALSE)/1,0)</f>
        <v>0</v>
      </c>
      <c r="AI383">
        <f t="shared" si="48"/>
        <v>14.365000000000002</v>
      </c>
      <c r="AJ383">
        <f t="shared" si="49"/>
        <v>14.365000000000002</v>
      </c>
      <c r="AK383">
        <f>IF(ISERROR(1/VLOOKUP($B383,Leveranser!$B$1:$S$500,MATCH("såld värme (gwh)",Leveranser!$B$1:$S$1,0),FALSE)),"",VLOOKUP($B383,Leveranser!$B$1:$S$500,MATCH("såld värme (gwh)",Leveranser!$B$1:$S$1,0),FALSE))</f>
        <v>10.457000000000001</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37">
        <f t="shared" si="50"/>
        <v>0.72794987817612244</v>
      </c>
      <c r="AP383" t="str">
        <f>VLOOKUP($B383,Miljövärden!$B$1:$H$446,7,FALSE)</f>
        <v>Ja</v>
      </c>
      <c r="AQ383" t="str">
        <f>VLOOKUP($B383,Miljövärden!$B$1:$H$446,6,FALSE)</f>
        <v>Ja</v>
      </c>
      <c r="AU383">
        <f t="shared" si="43"/>
        <v>0.3</v>
      </c>
      <c r="AV383">
        <f t="shared" si="44"/>
        <v>0</v>
      </c>
      <c r="AW383">
        <f t="shared" si="45"/>
        <v>13.252000000000001</v>
      </c>
      <c r="AX383">
        <f t="shared" si="46"/>
        <v>0</v>
      </c>
      <c r="AZ383">
        <f t="shared" si="47"/>
        <v>13.252000000000001</v>
      </c>
    </row>
    <row r="384" spans="1:52" customFormat="1" x14ac:dyDescent="0.25">
      <c r="A384" s="2" t="s">
        <v>574</v>
      </c>
      <c r="B384" s="2" t="s">
        <v>577</v>
      </c>
      <c r="C384">
        <f>VLOOKUP($B384,'Tillförd energi'!$B$1:$AS$566,MATCH(C$1,'Tillförd energi'!$B$1:$AQ$1,0),FALSE)</f>
        <v>0</v>
      </c>
      <c r="D384">
        <f>VLOOKUP($B384,'Tillförd energi'!$B$1:$AS$566,MATCH(D$1,'Tillförd energi'!$B$1:$AQ$1,0),FALSE)</f>
        <v>3.8778899999999998</v>
      </c>
      <c r="E384">
        <f>VLOOKUP($B384,'Tillförd energi'!$B$1:$AS$566,MATCH(E$1,'Tillförd energi'!$B$1:$AQ$1,0),FALSE)</f>
        <v>0</v>
      </c>
      <c r="F384">
        <f>VLOOKUP($B384,'Tillförd energi'!$B$1:$AS$566,MATCH(F$1,'Tillförd energi'!$B$1:$AQ$1,0),FALSE)</f>
        <v>0</v>
      </c>
      <c r="G384">
        <f>VLOOKUP($B384,'Tillförd energi'!$B$1:$AS$566,MATCH(G$1,'Tillförd energi'!$B$1:$AQ$1,0),FALSE)</f>
        <v>0</v>
      </c>
      <c r="H384">
        <f>VLOOKUP($B384,'Tillförd energi'!$B$1:$AS$566,MATCH(H$1,'Tillförd energi'!$B$1:$AQ$1,0),FALSE)</f>
        <v>0</v>
      </c>
      <c r="I384">
        <f>VLOOKUP($B384,'Tillförd energi'!$B$1:$AS$566,MATCH(I$1,'Tillförd energi'!$B$1:$AQ$1,0),FALSE)</f>
        <v>0</v>
      </c>
      <c r="J384">
        <f>VLOOKUP($B384,'Tillförd energi'!$B$1:$AS$566,MATCH(J$1,'Tillförd energi'!$B$1:$AQ$1,0),FALSE)</f>
        <v>0</v>
      </c>
      <c r="K384">
        <v>0</v>
      </c>
      <c r="L384">
        <f>VLOOKUP($B384,'Tillförd energi'!$B$1:$AS$566,MATCH(L$1,'Tillförd energi'!$B$1:$AQ$1,0),FALSE)</f>
        <v>72.444999999999993</v>
      </c>
      <c r="M384">
        <f>VLOOKUP($B384,'Tillförd energi'!$B$1:$AS$566,MATCH(M$1,'Tillförd energi'!$B$1:$AQ$1,0),FALSE)</f>
        <v>9.8810000000000002</v>
      </c>
      <c r="N384">
        <f>VLOOKUP($B384,'Tillförd energi'!$B$1:$AS$566,MATCH(N$1,'Tillförd energi'!$B$1:$AQ$1,0),FALSE)</f>
        <v>4.0650000000000004</v>
      </c>
      <c r="O384">
        <f>VLOOKUP($B384,'Tillförd energi'!$B$1:$AS$566,MATCH(O$1,'Tillförd energi'!$B$1:$AQ$1,0),FALSE)</f>
        <v>5.2610000000000001</v>
      </c>
      <c r="P384">
        <f>VLOOKUP($B384,'Tillförd energi'!$B$1:$AS$566,MATCH(P$1,'Tillförd energi'!$B$1:$AQ$1,0),FALSE)</f>
        <v>5.2039999999999997</v>
      </c>
      <c r="Q384">
        <f>VLOOKUP($B384,'Tillförd energi'!$B$1:$AS$566,MATCH(Q$1,'Tillförd energi'!$B$1:$AQ$1,0),FALSE)</f>
        <v>0</v>
      </c>
      <c r="R384">
        <f>VLOOKUP($B384,'Tillförd energi'!$B$1:$AS$566,MATCH(R$1,'Tillförd energi'!$B$1:$AQ$1,0),FALSE)</f>
        <v>0</v>
      </c>
      <c r="S384">
        <f>VLOOKUP($B384,'Tillförd energi'!$B$1:$AS$566,MATCH(S$1,'Tillförd energi'!$B$1:$AQ$1,0),FALSE)</f>
        <v>0</v>
      </c>
      <c r="T384">
        <f>VLOOKUP($B384,'Tillförd energi'!$B$1:$AS$566,MATCH(T$1,'Tillförd energi'!$B$1:$AQ$1,0),FALSE)</f>
        <v>0</v>
      </c>
      <c r="U384">
        <f>VLOOKUP($B384,'Tillförd energi'!$B$1:$AS$566,MATCH(U$1,'Tillförd energi'!$B$1:$AQ$1,0),FALSE)</f>
        <v>0</v>
      </c>
      <c r="V384">
        <f>VLOOKUP($B384,'Tillförd energi'!$B$1:$AS$566,MATCH(V$1,'Tillförd energi'!$B$1:$AQ$1,0),FALSE)</f>
        <v>0</v>
      </c>
      <c r="W384">
        <f>VLOOKUP($B384,'Tillförd energi'!$B$1:$AS$566,MATCH(W$1,'Tillförd energi'!$B$1:$AQ$1,0),FALSE)</f>
        <v>5.23</v>
      </c>
      <c r="X384">
        <f>VLOOKUP($B384,'Tillförd energi'!$B$1:$AS$566,MATCH(X$1,'Tillförd energi'!$B$1:$AQ$1,0),FALSE)</f>
        <v>0</v>
      </c>
      <c r="Y384">
        <f>VLOOKUP($B384,'Tillförd energi'!$B$1:$AS$566,MATCH(Y$1,'Tillförd energi'!$B$1:$AQ$1,0),FALSE)</f>
        <v>0</v>
      </c>
      <c r="Z384">
        <f>VLOOKUP($B384,'Tillförd energi'!$B$1:$AS$566,MATCH(Z$1,'Tillförd energi'!$B$1:$AQ$1,0),FALSE)</f>
        <v>0</v>
      </c>
      <c r="AA384">
        <f>VLOOKUP($B384,'Tillförd energi'!$B$1:$AS$566,MATCH(AA$1,'Tillförd energi'!$B$1:$AQ$1,0),FALSE)</f>
        <v>0</v>
      </c>
      <c r="AB384">
        <f>VLOOKUP($B384,'Tillförd energi'!$B$1:$AS$566,MATCH(AB$1,'Tillförd energi'!$B$1:$AQ$1,0),FALSE)</f>
        <v>0</v>
      </c>
      <c r="AC384">
        <f>VLOOKUP($B384,'Tillförd energi'!$B$1:$AS$566,MATCH(AC$1,'Tillförd energi'!$B$1:$AQ$1,0),FALSE)</f>
        <v>18.763999999999999</v>
      </c>
      <c r="AD384">
        <f>VLOOKUP($B384,'Tillförd energi'!$B$1:$AS$566,MATCH(AD$1,'Tillförd energi'!$B$1:$AQ$1,0),FALSE)</f>
        <v>1.2969999999999999</v>
      </c>
      <c r="AE384">
        <f>VLOOKUP($B384,'Tillförd energi'!$B$1:$AS$566,MATCH(AE$1,'Tillförd energi'!$B$1:$AQ$1,0),FALSE)</f>
        <v>0</v>
      </c>
      <c r="AF384">
        <f>VLOOKUP($B384,'Tillförd energi'!$B$1:$AS$566,MATCH(AF$1,'Tillförd energi'!$B$1:$AQ$1,0),FALSE)</f>
        <v>3.55</v>
      </c>
      <c r="AG384">
        <f>IFERROR(VLOOKUP(B384,Miljö!$B$1:$S$476,9,FALSE)/1,0)</f>
        <v>0</v>
      </c>
      <c r="AI384">
        <f t="shared" si="48"/>
        <v>129.57488999999998</v>
      </c>
      <c r="AJ384">
        <f t="shared" si="49"/>
        <v>129.57488999999998</v>
      </c>
      <c r="AK384">
        <f>IF(ISERROR(1/VLOOKUP($B384,Leveranser!$B$1:$S$500,MATCH("såld värme (gwh)",Leveranser!$B$1:$S$1,0),FALSE)),"",VLOOKUP($B384,Leveranser!$B$1:$S$500,MATCH("såld värme (gwh)",Leveranser!$B$1:$S$1,0),FALSE))</f>
        <v>96.805999999999997</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37">
        <f t="shared" si="50"/>
        <v>0.74710462806489752</v>
      </c>
      <c r="AP384" t="str">
        <f>VLOOKUP($B384,Miljövärden!$B$1:$H$446,7,FALSE)</f>
        <v>Ja</v>
      </c>
      <c r="AQ384" t="str">
        <f>VLOOKUP($B384,Miljövärden!$B$1:$H$446,6,FALSE)</f>
        <v>Ja</v>
      </c>
      <c r="AU384">
        <f t="shared" si="43"/>
        <v>3.55</v>
      </c>
      <c r="AV384">
        <f t="shared" si="44"/>
        <v>0</v>
      </c>
      <c r="AW384">
        <f t="shared" si="45"/>
        <v>24.411000000000001</v>
      </c>
      <c r="AX384">
        <f t="shared" si="46"/>
        <v>0</v>
      </c>
      <c r="AZ384">
        <f t="shared" si="47"/>
        <v>102.08599999999998</v>
      </c>
    </row>
    <row r="385" spans="1:52" customFormat="1" x14ac:dyDescent="0.25">
      <c r="A385" s="2" t="s">
        <v>574</v>
      </c>
      <c r="B385" s="2" t="s">
        <v>578</v>
      </c>
      <c r="C385">
        <f>VLOOKUP($B385,'Tillförd energi'!$B$1:$AS$566,MATCH(C$1,'Tillförd energi'!$B$1:$AQ$1,0),FALSE)</f>
        <v>0</v>
      </c>
      <c r="D385">
        <f>VLOOKUP($B385,'Tillförd energi'!$B$1:$AS$566,MATCH(D$1,'Tillförd energi'!$B$1:$AQ$1,0),FALSE)</f>
        <v>0.28666700000000001</v>
      </c>
      <c r="E385">
        <f>VLOOKUP($B385,'Tillförd energi'!$B$1:$AS$566,MATCH(E$1,'Tillförd energi'!$B$1:$AQ$1,0),FALSE)</f>
        <v>0</v>
      </c>
      <c r="F385">
        <f>VLOOKUP($B385,'Tillförd energi'!$B$1:$AS$566,MATCH(F$1,'Tillförd energi'!$B$1:$AQ$1,0),FALSE)</f>
        <v>0</v>
      </c>
      <c r="G385">
        <f>VLOOKUP($B385,'Tillförd energi'!$B$1:$AS$566,MATCH(G$1,'Tillförd energi'!$B$1:$AQ$1,0),FALSE)</f>
        <v>0</v>
      </c>
      <c r="H385">
        <f>VLOOKUP($B385,'Tillförd energi'!$B$1:$AS$566,MATCH(H$1,'Tillförd energi'!$B$1:$AQ$1,0),FALSE)</f>
        <v>0</v>
      </c>
      <c r="I385">
        <f>VLOOKUP($B385,'Tillförd energi'!$B$1:$AS$566,MATCH(I$1,'Tillförd energi'!$B$1:$AQ$1,0),FALSE)</f>
        <v>0</v>
      </c>
      <c r="J385">
        <f>VLOOKUP($B385,'Tillförd energi'!$B$1:$AS$566,MATCH(J$1,'Tillförd energi'!$B$1:$AQ$1,0),FALSE)</f>
        <v>0</v>
      </c>
      <c r="K385">
        <v>0</v>
      </c>
      <c r="L385">
        <f>VLOOKUP($B385,'Tillförd energi'!$B$1:$AS$566,MATCH(L$1,'Tillförd energi'!$B$1:$AQ$1,0),FALSE)</f>
        <v>0</v>
      </c>
      <c r="M385">
        <f>VLOOKUP($B385,'Tillförd energi'!$B$1:$AS$566,MATCH(M$1,'Tillförd energi'!$B$1:$AQ$1,0),FALSE)</f>
        <v>0</v>
      </c>
      <c r="N385">
        <f>VLOOKUP($B385,'Tillförd energi'!$B$1:$AS$566,MATCH(N$1,'Tillförd energi'!$B$1:$AQ$1,0),FALSE)</f>
        <v>0</v>
      </c>
      <c r="O385">
        <f>VLOOKUP($B385,'Tillförd energi'!$B$1:$AS$566,MATCH(O$1,'Tillförd energi'!$B$1:$AQ$1,0),FALSE)</f>
        <v>0</v>
      </c>
      <c r="P385">
        <f>VLOOKUP($B385,'Tillförd energi'!$B$1:$AS$566,MATCH(P$1,'Tillförd energi'!$B$1:$AQ$1,0),FALSE)</f>
        <v>0</v>
      </c>
      <c r="Q385">
        <f>VLOOKUP($B385,'Tillförd energi'!$B$1:$AS$566,MATCH(Q$1,'Tillförd energi'!$B$1:$AQ$1,0),FALSE)</f>
        <v>0</v>
      </c>
      <c r="R385">
        <f>VLOOKUP($B385,'Tillförd energi'!$B$1:$AS$566,MATCH(R$1,'Tillförd energi'!$B$1:$AQ$1,0),FALSE)</f>
        <v>1.3033300000000001</v>
      </c>
      <c r="S385">
        <f>VLOOKUP($B385,'Tillförd energi'!$B$1:$AS$566,MATCH(S$1,'Tillförd energi'!$B$1:$AQ$1,0),FALSE)</f>
        <v>0</v>
      </c>
      <c r="T385">
        <f>VLOOKUP($B385,'Tillförd energi'!$B$1:$AS$566,MATCH(T$1,'Tillförd energi'!$B$1:$AQ$1,0),FALSE)</f>
        <v>0</v>
      </c>
      <c r="U385">
        <f>VLOOKUP($B385,'Tillförd energi'!$B$1:$AS$566,MATCH(U$1,'Tillförd energi'!$B$1:$AQ$1,0),FALSE)</f>
        <v>0</v>
      </c>
      <c r="V385">
        <f>VLOOKUP($B385,'Tillförd energi'!$B$1:$AS$566,MATCH(V$1,'Tillförd energi'!$B$1:$AQ$1,0),FALSE)</f>
        <v>0</v>
      </c>
      <c r="W385">
        <f>VLOOKUP($B385,'Tillförd energi'!$B$1:$AS$566,MATCH(W$1,'Tillförd energi'!$B$1:$AQ$1,0),FALSE)</f>
        <v>0</v>
      </c>
      <c r="X385">
        <f>VLOOKUP($B385,'Tillförd energi'!$B$1:$AS$566,MATCH(X$1,'Tillförd energi'!$B$1:$AQ$1,0),FALSE)</f>
        <v>0</v>
      </c>
      <c r="Y385">
        <f>VLOOKUP($B385,'Tillförd energi'!$B$1:$AS$566,MATCH(Y$1,'Tillförd energi'!$B$1:$AQ$1,0),FALSE)</f>
        <v>0</v>
      </c>
      <c r="Z385">
        <f>VLOOKUP($B385,'Tillförd energi'!$B$1:$AS$566,MATCH(Z$1,'Tillförd energi'!$B$1:$AQ$1,0),FALSE)</f>
        <v>0</v>
      </c>
      <c r="AA385">
        <f>VLOOKUP($B385,'Tillförd energi'!$B$1:$AS$566,MATCH(AA$1,'Tillförd energi'!$B$1:$AQ$1,0),FALSE)</f>
        <v>0</v>
      </c>
      <c r="AB385">
        <f>VLOOKUP($B385,'Tillförd energi'!$B$1:$AS$566,MATCH(AB$1,'Tillförd energi'!$B$1:$AQ$1,0),FALSE)</f>
        <v>0</v>
      </c>
      <c r="AC385">
        <f>VLOOKUP($B385,'Tillförd energi'!$B$1:$AS$566,MATCH(AC$1,'Tillförd energi'!$B$1:$AQ$1,0),FALSE)</f>
        <v>0</v>
      </c>
      <c r="AD385">
        <f>VLOOKUP($B385,'Tillförd energi'!$B$1:$AS$566,MATCH(AD$1,'Tillförd energi'!$B$1:$AQ$1,0),FALSE)</f>
        <v>18.445</v>
      </c>
      <c r="AE385">
        <f>VLOOKUP($B385,'Tillförd energi'!$B$1:$AS$566,MATCH(AE$1,'Tillförd energi'!$B$1:$AQ$1,0),FALSE)</f>
        <v>0</v>
      </c>
      <c r="AF385">
        <f>VLOOKUP($B385,'Tillförd energi'!$B$1:$AS$566,MATCH(AF$1,'Tillförd energi'!$B$1:$AQ$1,0),FALSE)</f>
        <v>0.52359</v>
      </c>
      <c r="AG385">
        <f>IFERROR(VLOOKUP(B385,Miljö!$B$1:$S$476,9,FALSE)/1,0)</f>
        <v>0</v>
      </c>
      <c r="AI385">
        <f t="shared" si="48"/>
        <v>20.558586999999999</v>
      </c>
      <c r="AJ385">
        <f t="shared" si="49"/>
        <v>20.558586999999999</v>
      </c>
      <c r="AK385">
        <f>IF(ISERROR(1/VLOOKUP($B385,Leveranser!$B$1:$S$500,MATCH("såld värme (gwh)",Leveranser!$B$1:$S$1,0),FALSE)),"",VLOOKUP($B385,Leveranser!$B$1:$S$500,MATCH("såld värme (gwh)",Leveranser!$B$1:$S$1,0),FALSE))</f>
        <v>17.452999999999999</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37">
        <f t="shared" si="50"/>
        <v>0.8489396669138789</v>
      </c>
      <c r="AP385" t="str">
        <f>VLOOKUP($B385,Miljövärden!$B$1:$H$446,7,FALSE)</f>
        <v>Ja</v>
      </c>
      <c r="AQ385" t="str">
        <f>VLOOKUP($B385,Miljövärden!$B$1:$H$446,6,FALSE)</f>
        <v>Ja</v>
      </c>
      <c r="AU385">
        <f t="shared" si="43"/>
        <v>0.52359</v>
      </c>
      <c r="AV385">
        <f t="shared" si="44"/>
        <v>0</v>
      </c>
      <c r="AW385">
        <f t="shared" si="45"/>
        <v>0</v>
      </c>
      <c r="AX385">
        <f t="shared" si="46"/>
        <v>1.3033300000000001</v>
      </c>
      <c r="AZ385">
        <f t="shared" si="47"/>
        <v>1.3033300000000001</v>
      </c>
    </row>
    <row r="386" spans="1:52" customFormat="1" x14ac:dyDescent="0.25">
      <c r="A386" s="2" t="s">
        <v>579</v>
      </c>
      <c r="B386" s="2" t="s">
        <v>580</v>
      </c>
      <c r="C386">
        <f>VLOOKUP($B386,'Tillförd energi'!$B$1:$AS$566,MATCH(C$1,'Tillförd energi'!$B$1:$AQ$1,0),FALSE)</f>
        <v>0</v>
      </c>
      <c r="D386">
        <f>VLOOKUP($B386,'Tillförd energi'!$B$1:$AS$566,MATCH(D$1,'Tillförd energi'!$B$1:$AQ$1,0),FALSE)</f>
        <v>0.35</v>
      </c>
      <c r="E386">
        <f>VLOOKUP($B386,'Tillförd energi'!$B$1:$AS$566,MATCH(E$1,'Tillförd energi'!$B$1:$AQ$1,0),FALSE)</f>
        <v>0</v>
      </c>
      <c r="F386">
        <f>VLOOKUP($B386,'Tillförd energi'!$B$1:$AS$566,MATCH(F$1,'Tillförd energi'!$B$1:$AQ$1,0),FALSE)</f>
        <v>0</v>
      </c>
      <c r="G386">
        <f>VLOOKUP($B386,'Tillförd energi'!$B$1:$AS$566,MATCH(G$1,'Tillförd energi'!$B$1:$AQ$1,0),FALSE)</f>
        <v>0</v>
      </c>
      <c r="H386">
        <f>VLOOKUP($B386,'Tillförd energi'!$B$1:$AS$566,MATCH(H$1,'Tillförd energi'!$B$1:$AQ$1,0),FALSE)</f>
        <v>0</v>
      </c>
      <c r="I386">
        <f>VLOOKUP($B386,'Tillförd energi'!$B$1:$AS$566,MATCH(I$1,'Tillförd energi'!$B$1:$AQ$1,0),FALSE)</f>
        <v>0</v>
      </c>
      <c r="J386">
        <f>VLOOKUP($B386,'Tillförd energi'!$B$1:$AS$566,MATCH(J$1,'Tillförd energi'!$B$1:$AQ$1,0),FALSE)</f>
        <v>0</v>
      </c>
      <c r="K386">
        <v>0</v>
      </c>
      <c r="L386">
        <f>VLOOKUP($B386,'Tillförd energi'!$B$1:$AS$566,MATCH(L$1,'Tillförd energi'!$B$1:$AQ$1,0),FALSE)</f>
        <v>0</v>
      </c>
      <c r="M386">
        <f>VLOOKUP($B386,'Tillförd energi'!$B$1:$AS$566,MATCH(M$1,'Tillförd energi'!$B$1:$AQ$1,0),FALSE)</f>
        <v>0</v>
      </c>
      <c r="N386">
        <f>VLOOKUP($B386,'Tillförd energi'!$B$1:$AS$566,MATCH(N$1,'Tillförd energi'!$B$1:$AQ$1,0),FALSE)</f>
        <v>0</v>
      </c>
      <c r="O386">
        <f>VLOOKUP($B386,'Tillförd energi'!$B$1:$AS$566,MATCH(O$1,'Tillförd energi'!$B$1:$AQ$1,0),FALSE)</f>
        <v>0</v>
      </c>
      <c r="P386">
        <f>VLOOKUP($B386,'Tillförd energi'!$B$1:$AS$566,MATCH(P$1,'Tillförd energi'!$B$1:$AQ$1,0),FALSE)</f>
        <v>9.59</v>
      </c>
      <c r="Q386">
        <f>VLOOKUP($B386,'Tillförd energi'!$B$1:$AS$566,MATCH(Q$1,'Tillförd energi'!$B$1:$AQ$1,0),FALSE)</f>
        <v>0</v>
      </c>
      <c r="R386">
        <f>VLOOKUP($B386,'Tillförd energi'!$B$1:$AS$566,MATCH(R$1,'Tillförd energi'!$B$1:$AQ$1,0),FALSE)</f>
        <v>0</v>
      </c>
      <c r="S386">
        <f>VLOOKUP($B386,'Tillförd energi'!$B$1:$AS$566,MATCH(S$1,'Tillförd energi'!$B$1:$AQ$1,0),FALSE)</f>
        <v>0</v>
      </c>
      <c r="T386">
        <f>VLOOKUP($B386,'Tillförd energi'!$B$1:$AS$566,MATCH(T$1,'Tillförd energi'!$B$1:$AQ$1,0),FALSE)</f>
        <v>0</v>
      </c>
      <c r="U386">
        <f>VLOOKUP($B386,'Tillförd energi'!$B$1:$AS$566,MATCH(U$1,'Tillförd energi'!$B$1:$AQ$1,0),FALSE)</f>
        <v>0</v>
      </c>
      <c r="V386">
        <f>VLOOKUP($B386,'Tillförd energi'!$B$1:$AS$566,MATCH(V$1,'Tillförd energi'!$B$1:$AQ$1,0),FALSE)</f>
        <v>0</v>
      </c>
      <c r="W386">
        <f>VLOOKUP($B386,'Tillförd energi'!$B$1:$AS$566,MATCH(W$1,'Tillförd energi'!$B$1:$AQ$1,0),FALSE)</f>
        <v>0</v>
      </c>
      <c r="X386">
        <f>VLOOKUP($B386,'Tillförd energi'!$B$1:$AS$566,MATCH(X$1,'Tillförd energi'!$B$1:$AQ$1,0),FALSE)</f>
        <v>0</v>
      </c>
      <c r="Y386">
        <f>VLOOKUP($B386,'Tillförd energi'!$B$1:$AS$566,MATCH(Y$1,'Tillförd energi'!$B$1:$AQ$1,0),FALSE)</f>
        <v>0</v>
      </c>
      <c r="Z386">
        <f>VLOOKUP($B386,'Tillförd energi'!$B$1:$AS$566,MATCH(Z$1,'Tillförd energi'!$B$1:$AQ$1,0),FALSE)</f>
        <v>0</v>
      </c>
      <c r="AA386">
        <f>VLOOKUP($B386,'Tillförd energi'!$B$1:$AS$566,MATCH(AA$1,'Tillförd energi'!$B$1:$AQ$1,0),FALSE)</f>
        <v>0</v>
      </c>
      <c r="AB386">
        <f>VLOOKUP($B386,'Tillförd energi'!$B$1:$AS$566,MATCH(AB$1,'Tillförd energi'!$B$1:$AQ$1,0),FALSE)</f>
        <v>0</v>
      </c>
      <c r="AC386">
        <f>VLOOKUP($B386,'Tillförd energi'!$B$1:$AS$566,MATCH(AC$1,'Tillförd energi'!$B$1:$AQ$1,0),FALSE)</f>
        <v>0</v>
      </c>
      <c r="AD386">
        <f>VLOOKUP($B386,'Tillförd energi'!$B$1:$AS$566,MATCH(AD$1,'Tillförd energi'!$B$1:$AQ$1,0),FALSE)</f>
        <v>0</v>
      </c>
      <c r="AE386">
        <f>VLOOKUP($B386,'Tillförd energi'!$B$1:$AS$566,MATCH(AE$1,'Tillförd energi'!$B$1:$AQ$1,0),FALSE)</f>
        <v>0</v>
      </c>
      <c r="AF386">
        <f>VLOOKUP($B386,'Tillförd energi'!$B$1:$AS$566,MATCH(AF$1,'Tillförd energi'!$B$1:$AQ$1,0),FALSE)</f>
        <v>0.25900000000000001</v>
      </c>
      <c r="AG386">
        <f>IFERROR(VLOOKUP(B386,Miljö!$B$1:$S$476,9,FALSE)/1,0)</f>
        <v>0</v>
      </c>
      <c r="AI386">
        <f t="shared" si="48"/>
        <v>10.199</v>
      </c>
      <c r="AJ386">
        <f t="shared" si="49"/>
        <v>10.199</v>
      </c>
      <c r="AK386">
        <f>IF(ISERROR(1/VLOOKUP($B386,Leveranser!$B$1:$S$500,MATCH("såld värme (gwh)",Leveranser!$B$1:$S$1,0),FALSE)),"",VLOOKUP($B386,Leveranser!$B$1:$S$500,MATCH("såld värme (gwh)",Leveranser!$B$1:$S$1,0),FALSE))</f>
        <v>5.9</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37">
        <f t="shared" si="50"/>
        <v>0.57848808706735955</v>
      </c>
      <c r="AP386" t="str">
        <f>VLOOKUP($B386,Miljövärden!$B$1:$H$446,7,FALSE)</f>
        <v>Ja</v>
      </c>
      <c r="AQ386" t="str">
        <f>VLOOKUP($B386,Miljövärden!$B$1:$H$446,6,FALSE)</f>
        <v>Nej</v>
      </c>
      <c r="AU386">
        <f t="shared" si="43"/>
        <v>0.25900000000000001</v>
      </c>
      <c r="AV386">
        <f t="shared" si="44"/>
        <v>0</v>
      </c>
      <c r="AW386">
        <f t="shared" si="45"/>
        <v>9.59</v>
      </c>
      <c r="AX386">
        <f t="shared" si="46"/>
        <v>0</v>
      </c>
      <c r="AZ386">
        <f t="shared" si="47"/>
        <v>9.59</v>
      </c>
    </row>
    <row r="387" spans="1:52" customFormat="1" x14ac:dyDescent="0.25">
      <c r="A387" s="2" t="s">
        <v>579</v>
      </c>
      <c r="B387" s="2" t="s">
        <v>581</v>
      </c>
      <c r="C387">
        <f>VLOOKUP($B387,'Tillförd energi'!$B$1:$AS$566,MATCH(C$1,'Tillförd energi'!$B$1:$AQ$1,0),FALSE)</f>
        <v>0</v>
      </c>
      <c r="D387">
        <f>VLOOKUP($B387,'Tillförd energi'!$B$1:$AS$566,MATCH(D$1,'Tillförd energi'!$B$1:$AQ$1,0),FALSE)</f>
        <v>1.6</v>
      </c>
      <c r="E387">
        <f>VLOOKUP($B387,'Tillförd energi'!$B$1:$AS$566,MATCH(E$1,'Tillförd energi'!$B$1:$AQ$1,0),FALSE)</f>
        <v>0</v>
      </c>
      <c r="F387">
        <f>VLOOKUP($B387,'Tillförd energi'!$B$1:$AS$566,MATCH(F$1,'Tillförd energi'!$B$1:$AQ$1,0),FALSE)</f>
        <v>0</v>
      </c>
      <c r="G387">
        <f>VLOOKUP($B387,'Tillförd energi'!$B$1:$AS$566,MATCH(G$1,'Tillförd energi'!$B$1:$AQ$1,0),FALSE)</f>
        <v>0</v>
      </c>
      <c r="H387">
        <f>VLOOKUP($B387,'Tillförd energi'!$B$1:$AS$566,MATCH(H$1,'Tillförd energi'!$B$1:$AQ$1,0),FALSE)</f>
        <v>0</v>
      </c>
      <c r="I387">
        <f>VLOOKUP($B387,'Tillförd energi'!$B$1:$AS$566,MATCH(I$1,'Tillförd energi'!$B$1:$AQ$1,0),FALSE)</f>
        <v>0</v>
      </c>
      <c r="J387">
        <f>VLOOKUP($B387,'Tillförd energi'!$B$1:$AS$566,MATCH(J$1,'Tillförd energi'!$B$1:$AQ$1,0),FALSE)</f>
        <v>0</v>
      </c>
      <c r="K387">
        <v>0</v>
      </c>
      <c r="L387">
        <f>VLOOKUP($B387,'Tillförd energi'!$B$1:$AS$566,MATCH(L$1,'Tillförd energi'!$B$1:$AQ$1,0),FALSE)</f>
        <v>0</v>
      </c>
      <c r="M387">
        <f>VLOOKUP($B387,'Tillförd energi'!$B$1:$AS$566,MATCH(M$1,'Tillförd energi'!$B$1:$AQ$1,0),FALSE)</f>
        <v>0</v>
      </c>
      <c r="N387">
        <f>VLOOKUP($B387,'Tillförd energi'!$B$1:$AS$566,MATCH(N$1,'Tillförd energi'!$B$1:$AQ$1,0),FALSE)</f>
        <v>36.159999999999997</v>
      </c>
      <c r="O387">
        <f>VLOOKUP($B387,'Tillförd energi'!$B$1:$AS$566,MATCH(O$1,'Tillförd energi'!$B$1:$AQ$1,0),FALSE)</f>
        <v>0</v>
      </c>
      <c r="P387">
        <f>VLOOKUP($B387,'Tillförd energi'!$B$1:$AS$566,MATCH(P$1,'Tillförd energi'!$B$1:$AQ$1,0),FALSE)</f>
        <v>0.87</v>
      </c>
      <c r="Q387">
        <f>VLOOKUP($B387,'Tillförd energi'!$B$1:$AS$566,MATCH(Q$1,'Tillförd energi'!$B$1:$AQ$1,0),FALSE)</f>
        <v>0</v>
      </c>
      <c r="R387">
        <f>VLOOKUP($B387,'Tillförd energi'!$B$1:$AS$566,MATCH(R$1,'Tillförd energi'!$B$1:$AQ$1,0),FALSE)</f>
        <v>0</v>
      </c>
      <c r="S387">
        <f>VLOOKUP($B387,'Tillförd energi'!$B$1:$AS$566,MATCH(S$1,'Tillförd energi'!$B$1:$AQ$1,0),FALSE)</f>
        <v>0</v>
      </c>
      <c r="T387">
        <f>VLOOKUP($B387,'Tillförd energi'!$B$1:$AS$566,MATCH(T$1,'Tillförd energi'!$B$1:$AQ$1,0),FALSE)</f>
        <v>0</v>
      </c>
      <c r="U387">
        <f>VLOOKUP($B387,'Tillförd energi'!$B$1:$AS$566,MATCH(U$1,'Tillförd energi'!$B$1:$AQ$1,0),FALSE)</f>
        <v>0</v>
      </c>
      <c r="V387">
        <f>VLOOKUP($B387,'Tillförd energi'!$B$1:$AS$566,MATCH(V$1,'Tillförd energi'!$B$1:$AQ$1,0),FALSE)</f>
        <v>0</v>
      </c>
      <c r="W387">
        <f>VLOOKUP($B387,'Tillförd energi'!$B$1:$AS$566,MATCH(W$1,'Tillförd energi'!$B$1:$AQ$1,0),FALSE)</f>
        <v>0</v>
      </c>
      <c r="X387">
        <f>VLOOKUP($B387,'Tillförd energi'!$B$1:$AS$566,MATCH(X$1,'Tillförd energi'!$B$1:$AQ$1,0),FALSE)</f>
        <v>0</v>
      </c>
      <c r="Y387">
        <f>VLOOKUP($B387,'Tillförd energi'!$B$1:$AS$566,MATCH(Y$1,'Tillförd energi'!$B$1:$AQ$1,0),FALSE)</f>
        <v>0</v>
      </c>
      <c r="Z387">
        <f>VLOOKUP($B387,'Tillförd energi'!$B$1:$AS$566,MATCH(Z$1,'Tillförd energi'!$B$1:$AQ$1,0),FALSE)</f>
        <v>0</v>
      </c>
      <c r="AA387">
        <f>VLOOKUP($B387,'Tillförd energi'!$B$1:$AS$566,MATCH(AA$1,'Tillförd energi'!$B$1:$AQ$1,0),FALSE)</f>
        <v>0</v>
      </c>
      <c r="AB387">
        <f>VLOOKUP($B387,'Tillförd energi'!$B$1:$AS$566,MATCH(AB$1,'Tillförd energi'!$B$1:$AQ$1,0),FALSE)</f>
        <v>0</v>
      </c>
      <c r="AC387">
        <f>VLOOKUP($B387,'Tillförd energi'!$B$1:$AS$566,MATCH(AC$1,'Tillförd energi'!$B$1:$AQ$1,0),FALSE)</f>
        <v>0</v>
      </c>
      <c r="AD387">
        <f>VLOOKUP($B387,'Tillförd energi'!$B$1:$AS$566,MATCH(AD$1,'Tillförd energi'!$B$1:$AQ$1,0),FALSE)</f>
        <v>0</v>
      </c>
      <c r="AE387">
        <f>VLOOKUP($B387,'Tillförd energi'!$B$1:$AS$566,MATCH(AE$1,'Tillförd energi'!$B$1:$AQ$1,0),FALSE)</f>
        <v>0</v>
      </c>
      <c r="AF387">
        <f>VLOOKUP($B387,'Tillförd energi'!$B$1:$AS$566,MATCH(AF$1,'Tillförd energi'!$B$1:$AQ$1,0),FALSE)</f>
        <v>0.93500000000000005</v>
      </c>
      <c r="AG387">
        <f>IFERROR(VLOOKUP(B387,Miljö!$B$1:$S$476,9,FALSE)/1,0)</f>
        <v>0</v>
      </c>
      <c r="AI387">
        <f t="shared" si="48"/>
        <v>39.564999999999998</v>
      </c>
      <c r="AJ387">
        <f t="shared" si="49"/>
        <v>39.564999999999998</v>
      </c>
      <c r="AK387">
        <f>IF(ISERROR(1/VLOOKUP($B387,Leveranser!$B$1:$S$500,MATCH("såld värme (gwh)",Leveranser!$B$1:$S$1,0),FALSE)),"",VLOOKUP($B387,Leveranser!$B$1:$S$500,MATCH("såld värme (gwh)",Leveranser!$B$1:$S$1,0),FALSE))</f>
        <v>23.9</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37">
        <f t="shared" si="50"/>
        <v>0.60406925312776438</v>
      </c>
      <c r="AP387" t="str">
        <f>VLOOKUP($B387,Miljövärden!$B$1:$H$446,7,FALSE)</f>
        <v>Ja</v>
      </c>
      <c r="AQ387" t="str">
        <f>VLOOKUP($B387,Miljövärden!$B$1:$H$446,6,FALSE)</f>
        <v>Nej</v>
      </c>
      <c r="AU387">
        <f t="shared" ref="AU387:AU409" si="51">Z387+AA387+AF387</f>
        <v>0.93500000000000005</v>
      </c>
      <c r="AV387">
        <f t="shared" ref="AV387:AV409" si="52">X387</f>
        <v>0</v>
      </c>
      <c r="AW387">
        <f t="shared" ref="AW387:AW409" si="53">M387+N387+O387+P387+Q387</f>
        <v>37.029999999999994</v>
      </c>
      <c r="AX387">
        <f t="shared" ref="AX387:AX409" si="54">R387+S387+T387+U387</f>
        <v>0</v>
      </c>
      <c r="AZ387">
        <f t="shared" ref="AZ387:AZ409" si="55">L387+M387+N387+O387+P387+Q387+R387+S387+T387+U387+V387+W387+X387</f>
        <v>37.029999999999994</v>
      </c>
    </row>
    <row r="388" spans="1:52" customFormat="1" x14ac:dyDescent="0.25">
      <c r="A388" s="2" t="s">
        <v>579</v>
      </c>
      <c r="B388" s="2" t="s">
        <v>582</v>
      </c>
      <c r="C388">
        <f>VLOOKUP($B388,'Tillförd energi'!$B$1:$AS$566,MATCH(C$1,'Tillförd energi'!$B$1:$AQ$1,0),FALSE)</f>
        <v>0</v>
      </c>
      <c r="D388">
        <f>VLOOKUP($B388,'Tillförd energi'!$B$1:$AS$566,MATCH(D$1,'Tillförd energi'!$B$1:$AQ$1,0),FALSE)</f>
        <v>2.8991799999999999</v>
      </c>
      <c r="E388">
        <f>VLOOKUP($B388,'Tillförd energi'!$B$1:$AS$566,MATCH(E$1,'Tillförd energi'!$B$1:$AQ$1,0),FALSE)</f>
        <v>0</v>
      </c>
      <c r="F388">
        <f>VLOOKUP($B388,'Tillförd energi'!$B$1:$AS$566,MATCH(F$1,'Tillförd energi'!$B$1:$AQ$1,0),FALSE)</f>
        <v>0</v>
      </c>
      <c r="G388">
        <f>VLOOKUP($B388,'Tillförd energi'!$B$1:$AS$566,MATCH(G$1,'Tillförd energi'!$B$1:$AQ$1,0),FALSE)</f>
        <v>0</v>
      </c>
      <c r="H388">
        <f>VLOOKUP($B388,'Tillförd energi'!$B$1:$AS$566,MATCH(H$1,'Tillförd energi'!$B$1:$AQ$1,0),FALSE)</f>
        <v>0</v>
      </c>
      <c r="I388">
        <f>VLOOKUP($B388,'Tillförd energi'!$B$1:$AS$566,MATCH(I$1,'Tillförd energi'!$B$1:$AQ$1,0),FALSE)</f>
        <v>143.291</v>
      </c>
      <c r="J388">
        <f>VLOOKUP($B388,'Tillförd energi'!$B$1:$AS$566,MATCH(J$1,'Tillförd energi'!$B$1:$AQ$1,0),FALSE)</f>
        <v>0</v>
      </c>
      <c r="K388">
        <v>0</v>
      </c>
      <c r="L388">
        <f>VLOOKUP($B388,'Tillförd energi'!$B$1:$AS$566,MATCH(L$1,'Tillförd energi'!$B$1:$AQ$1,0),FALSE)</f>
        <v>0</v>
      </c>
      <c r="M388">
        <f>VLOOKUP($B388,'Tillförd energi'!$B$1:$AS$566,MATCH(M$1,'Tillförd energi'!$B$1:$AQ$1,0),FALSE)</f>
        <v>2.2400000000000002</v>
      </c>
      <c r="N388">
        <f>VLOOKUP($B388,'Tillförd energi'!$B$1:$AS$566,MATCH(N$1,'Tillförd energi'!$B$1:$AQ$1,0),FALSE)</f>
        <v>35.478999999999999</v>
      </c>
      <c r="O388">
        <f>VLOOKUP($B388,'Tillförd energi'!$B$1:$AS$566,MATCH(O$1,'Tillförd energi'!$B$1:$AQ$1,0),FALSE)</f>
        <v>0</v>
      </c>
      <c r="P388">
        <f>VLOOKUP($B388,'Tillförd energi'!$B$1:$AS$566,MATCH(P$1,'Tillförd energi'!$B$1:$AQ$1,0),FALSE)</f>
        <v>0</v>
      </c>
      <c r="Q388">
        <f>VLOOKUP($B388,'Tillförd energi'!$B$1:$AS$566,MATCH(Q$1,'Tillförd energi'!$B$1:$AQ$1,0),FALSE)</f>
        <v>0</v>
      </c>
      <c r="R388">
        <f>VLOOKUP($B388,'Tillförd energi'!$B$1:$AS$566,MATCH(R$1,'Tillförd energi'!$B$1:$AQ$1,0),FALSE)</f>
        <v>0</v>
      </c>
      <c r="S388">
        <f>VLOOKUP($B388,'Tillförd energi'!$B$1:$AS$566,MATCH(S$1,'Tillförd energi'!$B$1:$AQ$1,0),FALSE)</f>
        <v>0</v>
      </c>
      <c r="T388">
        <f>VLOOKUP($B388,'Tillförd energi'!$B$1:$AS$566,MATCH(T$1,'Tillförd energi'!$B$1:$AQ$1,0),FALSE)</f>
        <v>0</v>
      </c>
      <c r="U388">
        <f>VLOOKUP($B388,'Tillförd energi'!$B$1:$AS$566,MATCH(U$1,'Tillförd energi'!$B$1:$AQ$1,0),FALSE)</f>
        <v>0</v>
      </c>
      <c r="V388">
        <f>VLOOKUP($B388,'Tillförd energi'!$B$1:$AS$566,MATCH(V$1,'Tillförd energi'!$B$1:$AQ$1,0),FALSE)</f>
        <v>0</v>
      </c>
      <c r="W388">
        <f>VLOOKUP($B388,'Tillförd energi'!$B$1:$AS$566,MATCH(W$1,'Tillförd energi'!$B$1:$AQ$1,0),FALSE)</f>
        <v>0</v>
      </c>
      <c r="X388">
        <f>VLOOKUP($B388,'Tillförd energi'!$B$1:$AS$566,MATCH(X$1,'Tillförd energi'!$B$1:$AQ$1,0),FALSE)</f>
        <v>0</v>
      </c>
      <c r="Y388">
        <f>VLOOKUP($B388,'Tillförd energi'!$B$1:$AS$566,MATCH(Y$1,'Tillförd energi'!$B$1:$AQ$1,0),FALSE)</f>
        <v>0</v>
      </c>
      <c r="Z388">
        <f>VLOOKUP($B388,'Tillförd energi'!$B$1:$AS$566,MATCH(Z$1,'Tillförd energi'!$B$1:$AQ$1,0),FALSE)</f>
        <v>0</v>
      </c>
      <c r="AA388">
        <f>VLOOKUP($B388,'Tillförd energi'!$B$1:$AS$566,MATCH(AA$1,'Tillförd energi'!$B$1:$AQ$1,0),FALSE)</f>
        <v>0</v>
      </c>
      <c r="AB388">
        <f>VLOOKUP($B388,'Tillförd energi'!$B$1:$AS$566,MATCH(AB$1,'Tillförd energi'!$B$1:$AQ$1,0),FALSE)</f>
        <v>0</v>
      </c>
      <c r="AC388">
        <f>VLOOKUP($B388,'Tillförd energi'!$B$1:$AS$566,MATCH(AC$1,'Tillförd energi'!$B$1:$AQ$1,0),FALSE)</f>
        <v>17.585999999999999</v>
      </c>
      <c r="AD388">
        <f>VLOOKUP($B388,'Tillförd energi'!$B$1:$AS$566,MATCH(AD$1,'Tillförd energi'!$B$1:$AQ$1,0),FALSE)</f>
        <v>0</v>
      </c>
      <c r="AE388">
        <f>VLOOKUP($B388,'Tillförd energi'!$B$1:$AS$566,MATCH(AE$1,'Tillförd energi'!$B$1:$AQ$1,0),FALSE)</f>
        <v>0</v>
      </c>
      <c r="AF388">
        <f>VLOOKUP($B388,'Tillförd energi'!$B$1:$AS$566,MATCH(AF$1,'Tillförd energi'!$B$1:$AQ$1,0),FALSE)</f>
        <v>9.7407599999999999</v>
      </c>
      <c r="AG388">
        <f>IFERROR(VLOOKUP(B388,Miljö!$B$1:$S$476,9,FALSE)/1,0)</f>
        <v>0</v>
      </c>
      <c r="AI388">
        <f t="shared" si="48"/>
        <v>211.23594</v>
      </c>
      <c r="AJ388">
        <f t="shared" si="49"/>
        <v>211.23594</v>
      </c>
      <c r="AK388">
        <f>IF(ISERROR(1/VLOOKUP($B388,Leveranser!$B$1:$S$500,MATCH("såld värme (gwh)",Leveranser!$B$1:$S$1,0),FALSE)),"",VLOOKUP($B388,Leveranser!$B$1:$S$500,MATCH("såld värme (gwh)",Leveranser!$B$1:$S$1,0),FALSE))</f>
        <v>167.3</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37">
        <f t="shared" si="50"/>
        <v>0.7920053756003832</v>
      </c>
      <c r="AP388" t="str">
        <f>VLOOKUP($B388,Miljövärden!$B$1:$H$446,7,FALSE)</f>
        <v>Ja</v>
      </c>
      <c r="AQ388" t="str">
        <f>VLOOKUP($B388,Miljövärden!$B$1:$H$446,6,FALSE)</f>
        <v>Nej</v>
      </c>
      <c r="AU388">
        <f t="shared" si="51"/>
        <v>9.7407599999999999</v>
      </c>
      <c r="AV388">
        <f t="shared" si="52"/>
        <v>0</v>
      </c>
      <c r="AW388">
        <f t="shared" si="53"/>
        <v>37.719000000000001</v>
      </c>
      <c r="AX388">
        <f t="shared" si="54"/>
        <v>0</v>
      </c>
      <c r="AZ388">
        <f t="shared" si="55"/>
        <v>37.719000000000001</v>
      </c>
    </row>
    <row r="389" spans="1:52" customFormat="1" x14ac:dyDescent="0.25">
      <c r="A389" s="2" t="s">
        <v>583</v>
      </c>
      <c r="B389" s="2" t="s">
        <v>584</v>
      </c>
      <c r="C389">
        <f>VLOOKUP($B389,'Tillförd energi'!$B$1:$AS$566,MATCH(C$1,'Tillförd energi'!$B$1:$AQ$1,0),FALSE)</f>
        <v>0</v>
      </c>
      <c r="D389">
        <f>VLOOKUP($B389,'Tillförd energi'!$B$1:$AS$566,MATCH(D$1,'Tillförd energi'!$B$1:$AQ$1,0),FALSE)</f>
        <v>0</v>
      </c>
      <c r="E389">
        <f>VLOOKUP($B389,'Tillförd energi'!$B$1:$AS$566,MATCH(E$1,'Tillförd energi'!$B$1:$AQ$1,0),FALSE)</f>
        <v>0</v>
      </c>
      <c r="F389">
        <f>VLOOKUP($B389,'Tillförd energi'!$B$1:$AS$566,MATCH(F$1,'Tillförd energi'!$B$1:$AQ$1,0),FALSE)</f>
        <v>0</v>
      </c>
      <c r="G389">
        <f>VLOOKUP($B389,'Tillförd energi'!$B$1:$AS$566,MATCH(G$1,'Tillförd energi'!$B$1:$AQ$1,0),FALSE)</f>
        <v>0</v>
      </c>
      <c r="H389">
        <f>VLOOKUP($B389,'Tillförd energi'!$B$1:$AS$566,MATCH(H$1,'Tillförd energi'!$B$1:$AQ$1,0),FALSE)</f>
        <v>0</v>
      </c>
      <c r="I389">
        <f>VLOOKUP($B389,'Tillförd energi'!$B$1:$AS$566,MATCH(I$1,'Tillförd energi'!$B$1:$AQ$1,0),FALSE)</f>
        <v>0</v>
      </c>
      <c r="J389">
        <f>VLOOKUP($B389,'Tillförd energi'!$B$1:$AS$566,MATCH(J$1,'Tillförd energi'!$B$1:$AQ$1,0),FALSE)</f>
        <v>0</v>
      </c>
      <c r="K389">
        <v>0</v>
      </c>
      <c r="L389">
        <f>VLOOKUP($B389,'Tillförd energi'!$B$1:$AS$566,MATCH(L$1,'Tillförd energi'!$B$1:$AQ$1,0),FALSE)</f>
        <v>0</v>
      </c>
      <c r="M389">
        <f>VLOOKUP($B389,'Tillförd energi'!$B$1:$AS$566,MATCH(M$1,'Tillförd energi'!$B$1:$AQ$1,0),FALSE)</f>
        <v>0</v>
      </c>
      <c r="N389">
        <f>VLOOKUP($B389,'Tillförd energi'!$B$1:$AS$566,MATCH(N$1,'Tillförd energi'!$B$1:$AQ$1,0),FALSE)</f>
        <v>0</v>
      </c>
      <c r="O389">
        <f>VLOOKUP($B389,'Tillförd energi'!$B$1:$AS$566,MATCH(O$1,'Tillförd energi'!$B$1:$AQ$1,0),FALSE)</f>
        <v>0</v>
      </c>
      <c r="P389">
        <f>VLOOKUP($B389,'Tillförd energi'!$B$1:$AS$566,MATCH(P$1,'Tillförd energi'!$B$1:$AQ$1,0),FALSE)</f>
        <v>18.087</v>
      </c>
      <c r="Q389">
        <f>VLOOKUP($B389,'Tillförd energi'!$B$1:$AS$566,MATCH(Q$1,'Tillförd energi'!$B$1:$AQ$1,0),FALSE)</f>
        <v>0</v>
      </c>
      <c r="R389">
        <f>VLOOKUP($B389,'Tillförd energi'!$B$1:$AS$566,MATCH(R$1,'Tillförd energi'!$B$1:$AQ$1,0),FALSE)</f>
        <v>3.194</v>
      </c>
      <c r="S389">
        <f>VLOOKUP($B389,'Tillförd energi'!$B$1:$AS$566,MATCH(S$1,'Tillförd energi'!$B$1:$AQ$1,0),FALSE)</f>
        <v>0</v>
      </c>
      <c r="T389">
        <f>VLOOKUP($B389,'Tillförd energi'!$B$1:$AS$566,MATCH(T$1,'Tillförd energi'!$B$1:$AQ$1,0),FALSE)</f>
        <v>0</v>
      </c>
      <c r="U389">
        <f>VLOOKUP($B389,'Tillförd energi'!$B$1:$AS$566,MATCH(U$1,'Tillförd energi'!$B$1:$AQ$1,0),FALSE)</f>
        <v>0</v>
      </c>
      <c r="V389">
        <f>VLOOKUP($B389,'Tillförd energi'!$B$1:$AS$566,MATCH(V$1,'Tillförd energi'!$B$1:$AQ$1,0),FALSE)</f>
        <v>0</v>
      </c>
      <c r="W389">
        <f>VLOOKUP($B389,'Tillförd energi'!$B$1:$AS$566,MATCH(W$1,'Tillförd energi'!$B$1:$AQ$1,0),FALSE)</f>
        <v>0.88400000000000001</v>
      </c>
      <c r="X389">
        <f>VLOOKUP($B389,'Tillförd energi'!$B$1:$AS$566,MATCH(X$1,'Tillförd energi'!$B$1:$AQ$1,0),FALSE)</f>
        <v>0</v>
      </c>
      <c r="Y389">
        <f>VLOOKUP($B389,'Tillförd energi'!$B$1:$AS$566,MATCH(Y$1,'Tillförd energi'!$B$1:$AQ$1,0),FALSE)</f>
        <v>0</v>
      </c>
      <c r="Z389">
        <f>VLOOKUP($B389,'Tillförd energi'!$B$1:$AS$566,MATCH(Z$1,'Tillförd energi'!$B$1:$AQ$1,0),FALSE)</f>
        <v>0</v>
      </c>
      <c r="AA389">
        <f>VLOOKUP($B389,'Tillförd energi'!$B$1:$AS$566,MATCH(AA$1,'Tillförd energi'!$B$1:$AQ$1,0),FALSE)</f>
        <v>0</v>
      </c>
      <c r="AB389">
        <f>VLOOKUP($B389,'Tillförd energi'!$B$1:$AS$566,MATCH(AB$1,'Tillförd energi'!$B$1:$AQ$1,0),FALSE)</f>
        <v>0</v>
      </c>
      <c r="AC389">
        <f>VLOOKUP($B389,'Tillförd energi'!$B$1:$AS$566,MATCH(AC$1,'Tillförd energi'!$B$1:$AQ$1,0),FALSE)</f>
        <v>0</v>
      </c>
      <c r="AD389">
        <f>VLOOKUP($B389,'Tillförd energi'!$B$1:$AS$566,MATCH(AD$1,'Tillförd energi'!$B$1:$AQ$1,0),FALSE)</f>
        <v>0</v>
      </c>
      <c r="AE389">
        <f>VLOOKUP($B389,'Tillförd energi'!$B$1:$AS$566,MATCH(AE$1,'Tillförd energi'!$B$1:$AQ$1,0),FALSE)</f>
        <v>0</v>
      </c>
      <c r="AF389">
        <f>VLOOKUP($B389,'Tillförd energi'!$B$1:$AS$566,MATCH(AF$1,'Tillförd energi'!$B$1:$AQ$1,0),FALSE)</f>
        <v>0.25</v>
      </c>
      <c r="AG389">
        <f>IFERROR(VLOOKUP(B389,Miljö!$B$1:$S$476,9,FALSE)/1,0)</f>
        <v>0</v>
      </c>
      <c r="AI389">
        <f t="shared" si="48"/>
        <v>22.414999999999999</v>
      </c>
      <c r="AJ389">
        <f t="shared" si="49"/>
        <v>22.414999999999999</v>
      </c>
      <c r="AK389">
        <f>IF(ISERROR(1/VLOOKUP($B389,Leveranser!$B$1:$S$500,MATCH("såld värme (gwh)",Leveranser!$B$1:$S$1,0),FALSE)),"",VLOOKUP($B389,Leveranser!$B$1:$S$500,MATCH("såld värme (gwh)",Leveranser!$B$1:$S$1,0),FALSE))</f>
        <v>14.526</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37">
        <f t="shared" si="50"/>
        <v>0.64804818202096814</v>
      </c>
      <c r="AP389" t="str">
        <f>VLOOKUP($B389,Miljövärden!$B$1:$H$446,7,FALSE)</f>
        <v>Ja</v>
      </c>
      <c r="AQ389" t="str">
        <f>VLOOKUP($B389,Miljövärden!$B$1:$H$446,6,FALSE)</f>
        <v>Ja</v>
      </c>
      <c r="AU389">
        <f t="shared" si="51"/>
        <v>0.25</v>
      </c>
      <c r="AV389">
        <f t="shared" si="52"/>
        <v>0</v>
      </c>
      <c r="AW389">
        <f t="shared" si="53"/>
        <v>18.087</v>
      </c>
      <c r="AX389">
        <f t="shared" si="54"/>
        <v>3.194</v>
      </c>
      <c r="AZ389">
        <f t="shared" si="55"/>
        <v>22.164999999999999</v>
      </c>
    </row>
    <row r="390" spans="1:52" customFormat="1" x14ac:dyDescent="0.25">
      <c r="A390" s="2" t="s">
        <v>583</v>
      </c>
      <c r="B390" s="2" t="s">
        <v>585</v>
      </c>
      <c r="C390">
        <f>VLOOKUP($B390,'Tillförd energi'!$B$1:$AS$566,MATCH(C$1,'Tillförd energi'!$B$1:$AQ$1,0),FALSE)</f>
        <v>0</v>
      </c>
      <c r="D390">
        <f>VLOOKUP($B390,'Tillförd energi'!$B$1:$AS$566,MATCH(D$1,'Tillförd energi'!$B$1:$AQ$1,0),FALSE)</f>
        <v>0</v>
      </c>
      <c r="E390">
        <f>VLOOKUP($B390,'Tillförd energi'!$B$1:$AS$566,MATCH(E$1,'Tillförd energi'!$B$1:$AQ$1,0),FALSE)</f>
        <v>0</v>
      </c>
      <c r="F390">
        <f>VLOOKUP($B390,'Tillförd energi'!$B$1:$AS$566,MATCH(F$1,'Tillförd energi'!$B$1:$AQ$1,0),FALSE)</f>
        <v>0</v>
      </c>
      <c r="G390">
        <f>VLOOKUP($B390,'Tillförd energi'!$B$1:$AS$566,MATCH(G$1,'Tillförd energi'!$B$1:$AQ$1,0),FALSE)</f>
        <v>0</v>
      </c>
      <c r="H390">
        <f>VLOOKUP($B390,'Tillförd energi'!$B$1:$AS$566,MATCH(H$1,'Tillförd energi'!$B$1:$AQ$1,0),FALSE)</f>
        <v>0</v>
      </c>
      <c r="I390">
        <f>VLOOKUP($B390,'Tillförd energi'!$B$1:$AS$566,MATCH(I$1,'Tillförd energi'!$B$1:$AQ$1,0),FALSE)</f>
        <v>0</v>
      </c>
      <c r="J390">
        <f>VLOOKUP($B390,'Tillförd energi'!$B$1:$AS$566,MATCH(J$1,'Tillförd energi'!$B$1:$AQ$1,0),FALSE)</f>
        <v>0</v>
      </c>
      <c r="K390">
        <v>0</v>
      </c>
      <c r="L390">
        <f>VLOOKUP($B390,'Tillförd energi'!$B$1:$AS$566,MATCH(L$1,'Tillförd energi'!$B$1:$AQ$1,0),FALSE)</f>
        <v>0</v>
      </c>
      <c r="M390">
        <f>VLOOKUP($B390,'Tillförd energi'!$B$1:$AS$566,MATCH(M$1,'Tillförd energi'!$B$1:$AQ$1,0),FALSE)</f>
        <v>0</v>
      </c>
      <c r="N390">
        <f>VLOOKUP($B390,'Tillförd energi'!$B$1:$AS$566,MATCH(N$1,'Tillförd energi'!$B$1:$AQ$1,0),FALSE)</f>
        <v>0</v>
      </c>
      <c r="O390">
        <f>VLOOKUP($B390,'Tillförd energi'!$B$1:$AS$566,MATCH(O$1,'Tillförd energi'!$B$1:$AQ$1,0),FALSE)</f>
        <v>0</v>
      </c>
      <c r="P390">
        <f>VLOOKUP($B390,'Tillförd energi'!$B$1:$AS$566,MATCH(P$1,'Tillförd energi'!$B$1:$AQ$1,0),FALSE)</f>
        <v>7.226</v>
      </c>
      <c r="Q390">
        <f>VLOOKUP($B390,'Tillförd energi'!$B$1:$AS$566,MATCH(Q$1,'Tillförd energi'!$B$1:$AQ$1,0),FALSE)</f>
        <v>0</v>
      </c>
      <c r="R390">
        <f>VLOOKUP($B390,'Tillförd energi'!$B$1:$AS$566,MATCH(R$1,'Tillförd energi'!$B$1:$AQ$1,0),FALSE)</f>
        <v>2.9830000000000001</v>
      </c>
      <c r="S390">
        <f>VLOOKUP($B390,'Tillförd energi'!$B$1:$AS$566,MATCH(S$1,'Tillförd energi'!$B$1:$AQ$1,0),FALSE)</f>
        <v>0</v>
      </c>
      <c r="T390">
        <f>VLOOKUP($B390,'Tillförd energi'!$B$1:$AS$566,MATCH(T$1,'Tillförd energi'!$B$1:$AQ$1,0),FALSE)</f>
        <v>0</v>
      </c>
      <c r="U390">
        <f>VLOOKUP($B390,'Tillförd energi'!$B$1:$AS$566,MATCH(U$1,'Tillförd energi'!$B$1:$AQ$1,0),FALSE)</f>
        <v>0</v>
      </c>
      <c r="V390">
        <f>VLOOKUP($B390,'Tillförd energi'!$B$1:$AS$566,MATCH(V$1,'Tillförd energi'!$B$1:$AQ$1,0),FALSE)</f>
        <v>0</v>
      </c>
      <c r="W390">
        <f>VLOOKUP($B390,'Tillförd energi'!$B$1:$AS$566,MATCH(W$1,'Tillförd energi'!$B$1:$AQ$1,0),FALSE)</f>
        <v>0.628</v>
      </c>
      <c r="X390">
        <f>VLOOKUP($B390,'Tillförd energi'!$B$1:$AS$566,MATCH(X$1,'Tillförd energi'!$B$1:$AQ$1,0),FALSE)</f>
        <v>0</v>
      </c>
      <c r="Y390">
        <f>VLOOKUP($B390,'Tillförd energi'!$B$1:$AS$566,MATCH(Y$1,'Tillförd energi'!$B$1:$AQ$1,0),FALSE)</f>
        <v>0</v>
      </c>
      <c r="Z390">
        <f>VLOOKUP($B390,'Tillförd energi'!$B$1:$AS$566,MATCH(Z$1,'Tillförd energi'!$B$1:$AQ$1,0),FALSE)</f>
        <v>0</v>
      </c>
      <c r="AA390">
        <f>VLOOKUP($B390,'Tillförd energi'!$B$1:$AS$566,MATCH(AA$1,'Tillförd energi'!$B$1:$AQ$1,0),FALSE)</f>
        <v>0</v>
      </c>
      <c r="AB390">
        <f>VLOOKUP($B390,'Tillförd energi'!$B$1:$AS$566,MATCH(AB$1,'Tillförd energi'!$B$1:$AQ$1,0),FALSE)</f>
        <v>0</v>
      </c>
      <c r="AC390">
        <f>VLOOKUP($B390,'Tillförd energi'!$B$1:$AS$566,MATCH(AC$1,'Tillförd energi'!$B$1:$AQ$1,0),FALSE)</f>
        <v>0</v>
      </c>
      <c r="AD390">
        <f>VLOOKUP($B390,'Tillförd energi'!$B$1:$AS$566,MATCH(AD$1,'Tillförd energi'!$B$1:$AQ$1,0),FALSE)</f>
        <v>0</v>
      </c>
      <c r="AE390">
        <f>VLOOKUP($B390,'Tillförd energi'!$B$1:$AS$566,MATCH(AE$1,'Tillförd energi'!$B$1:$AQ$1,0),FALSE)</f>
        <v>0</v>
      </c>
      <c r="AF390">
        <f>VLOOKUP($B390,'Tillförd energi'!$B$1:$AS$566,MATCH(AF$1,'Tillförd energi'!$B$1:$AQ$1,0),FALSE)</f>
        <v>0.14499999999999999</v>
      </c>
      <c r="AG390">
        <f>IFERROR(VLOOKUP(B390,Miljö!$B$1:$S$476,9,FALSE)/1,0)</f>
        <v>0</v>
      </c>
      <c r="AI390">
        <f t="shared" si="48"/>
        <v>10.981999999999999</v>
      </c>
      <c r="AJ390">
        <f t="shared" si="49"/>
        <v>10.981999999999999</v>
      </c>
      <c r="AK390">
        <f>IF(ISERROR(1/VLOOKUP($B390,Leveranser!$B$1:$S$500,MATCH("såld värme (gwh)",Leveranser!$B$1:$S$1,0),FALSE)),"",VLOOKUP($B390,Leveranser!$B$1:$S$500,MATCH("såld värme (gwh)",Leveranser!$B$1:$S$1,0),FALSE))</f>
        <v>7.4279999999999999</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37">
        <f t="shared" si="50"/>
        <v>0.67637953014022956</v>
      </c>
      <c r="AP390" t="str">
        <f>VLOOKUP($B390,Miljövärden!$B$1:$H$446,7,FALSE)</f>
        <v>Ja</v>
      </c>
      <c r="AQ390" t="str">
        <f>VLOOKUP($B390,Miljövärden!$B$1:$H$446,6,FALSE)</f>
        <v>Ja</v>
      </c>
      <c r="AU390">
        <f t="shared" si="51"/>
        <v>0.14499999999999999</v>
      </c>
      <c r="AV390">
        <f t="shared" si="52"/>
        <v>0</v>
      </c>
      <c r="AW390">
        <f t="shared" si="53"/>
        <v>7.226</v>
      </c>
      <c r="AX390">
        <f t="shared" si="54"/>
        <v>2.9830000000000001</v>
      </c>
      <c r="AZ390">
        <f t="shared" si="55"/>
        <v>10.837</v>
      </c>
    </row>
    <row r="391" spans="1:52" customFormat="1" x14ac:dyDescent="0.25">
      <c r="A391" s="2" t="s">
        <v>583</v>
      </c>
      <c r="B391" s="2" t="s">
        <v>586</v>
      </c>
      <c r="C391">
        <f>VLOOKUP($B391,'Tillförd energi'!$B$1:$AS$566,MATCH(C$1,'Tillförd energi'!$B$1:$AQ$1,0),FALSE)</f>
        <v>0</v>
      </c>
      <c r="D391">
        <f>VLOOKUP($B391,'Tillförd energi'!$B$1:$AS$566,MATCH(D$1,'Tillförd energi'!$B$1:$AQ$1,0),FALSE)</f>
        <v>0</v>
      </c>
      <c r="E391">
        <f>VLOOKUP($B391,'Tillförd energi'!$B$1:$AS$566,MATCH(E$1,'Tillförd energi'!$B$1:$AQ$1,0),FALSE)</f>
        <v>0</v>
      </c>
      <c r="F391">
        <f>VLOOKUP($B391,'Tillförd energi'!$B$1:$AS$566,MATCH(F$1,'Tillförd energi'!$B$1:$AQ$1,0),FALSE)</f>
        <v>0</v>
      </c>
      <c r="G391">
        <f>VLOOKUP($B391,'Tillförd energi'!$B$1:$AS$566,MATCH(G$1,'Tillförd energi'!$B$1:$AQ$1,0),FALSE)</f>
        <v>0</v>
      </c>
      <c r="H391">
        <f>VLOOKUP($B391,'Tillförd energi'!$B$1:$AS$566,MATCH(H$1,'Tillförd energi'!$B$1:$AQ$1,0),FALSE)</f>
        <v>0</v>
      </c>
      <c r="I391">
        <f>VLOOKUP($B391,'Tillförd energi'!$B$1:$AS$566,MATCH(I$1,'Tillförd energi'!$B$1:$AQ$1,0),FALSE)</f>
        <v>0</v>
      </c>
      <c r="J391">
        <f>VLOOKUP($B391,'Tillförd energi'!$B$1:$AS$566,MATCH(J$1,'Tillförd energi'!$B$1:$AQ$1,0),FALSE)</f>
        <v>0</v>
      </c>
      <c r="K391">
        <v>0</v>
      </c>
      <c r="L391">
        <f>VLOOKUP($B391,'Tillförd energi'!$B$1:$AS$566,MATCH(L$1,'Tillförd energi'!$B$1:$AQ$1,0),FALSE)</f>
        <v>0</v>
      </c>
      <c r="M391">
        <f>VLOOKUP($B391,'Tillförd energi'!$B$1:$AS$566,MATCH(M$1,'Tillförd energi'!$B$1:$AQ$1,0),FALSE)</f>
        <v>0</v>
      </c>
      <c r="N391">
        <f>VLOOKUP($B391,'Tillförd energi'!$B$1:$AS$566,MATCH(N$1,'Tillförd energi'!$B$1:$AQ$1,0),FALSE)</f>
        <v>0</v>
      </c>
      <c r="O391">
        <f>VLOOKUP($B391,'Tillförd energi'!$B$1:$AS$566,MATCH(O$1,'Tillförd energi'!$B$1:$AQ$1,0),FALSE)</f>
        <v>0</v>
      </c>
      <c r="P391">
        <f>VLOOKUP($B391,'Tillförd energi'!$B$1:$AS$566,MATCH(P$1,'Tillförd energi'!$B$1:$AQ$1,0),FALSE)</f>
        <v>14.866</v>
      </c>
      <c r="Q391">
        <f>VLOOKUP($B391,'Tillförd energi'!$B$1:$AS$566,MATCH(Q$1,'Tillförd energi'!$B$1:$AQ$1,0),FALSE)</f>
        <v>0</v>
      </c>
      <c r="R391">
        <f>VLOOKUP($B391,'Tillförd energi'!$B$1:$AS$566,MATCH(R$1,'Tillförd energi'!$B$1:$AQ$1,0),FALSE)</f>
        <v>0</v>
      </c>
      <c r="S391">
        <f>VLOOKUP($B391,'Tillförd energi'!$B$1:$AS$566,MATCH(S$1,'Tillförd energi'!$B$1:$AQ$1,0),FALSE)</f>
        <v>0</v>
      </c>
      <c r="T391">
        <f>VLOOKUP($B391,'Tillförd energi'!$B$1:$AS$566,MATCH(T$1,'Tillförd energi'!$B$1:$AQ$1,0),FALSE)</f>
        <v>0</v>
      </c>
      <c r="U391">
        <f>VLOOKUP($B391,'Tillförd energi'!$B$1:$AS$566,MATCH(U$1,'Tillförd energi'!$B$1:$AQ$1,0),FALSE)</f>
        <v>0</v>
      </c>
      <c r="V391">
        <f>VLOOKUP($B391,'Tillförd energi'!$B$1:$AS$566,MATCH(V$1,'Tillförd energi'!$B$1:$AQ$1,0),FALSE)</f>
        <v>0</v>
      </c>
      <c r="W391">
        <f>VLOOKUP($B391,'Tillförd energi'!$B$1:$AS$566,MATCH(W$1,'Tillförd energi'!$B$1:$AQ$1,0),FALSE)</f>
        <v>0.44800000000000001</v>
      </c>
      <c r="X391">
        <f>VLOOKUP($B391,'Tillförd energi'!$B$1:$AS$566,MATCH(X$1,'Tillförd energi'!$B$1:$AQ$1,0),FALSE)</f>
        <v>0</v>
      </c>
      <c r="Y391">
        <f>VLOOKUP($B391,'Tillförd energi'!$B$1:$AS$566,MATCH(Y$1,'Tillförd energi'!$B$1:$AQ$1,0),FALSE)</f>
        <v>0</v>
      </c>
      <c r="Z391">
        <f>VLOOKUP($B391,'Tillförd energi'!$B$1:$AS$566,MATCH(Z$1,'Tillförd energi'!$B$1:$AQ$1,0),FALSE)</f>
        <v>0</v>
      </c>
      <c r="AA391">
        <f>VLOOKUP($B391,'Tillförd energi'!$B$1:$AS$566,MATCH(AA$1,'Tillförd energi'!$B$1:$AQ$1,0),FALSE)</f>
        <v>0</v>
      </c>
      <c r="AB391">
        <f>VLOOKUP($B391,'Tillförd energi'!$B$1:$AS$566,MATCH(AB$1,'Tillförd energi'!$B$1:$AQ$1,0),FALSE)</f>
        <v>0</v>
      </c>
      <c r="AC391">
        <f>VLOOKUP($B391,'Tillförd energi'!$B$1:$AS$566,MATCH(AC$1,'Tillförd energi'!$B$1:$AQ$1,0),FALSE)</f>
        <v>0</v>
      </c>
      <c r="AD391">
        <f>VLOOKUP($B391,'Tillförd energi'!$B$1:$AS$566,MATCH(AD$1,'Tillförd energi'!$B$1:$AQ$1,0),FALSE)</f>
        <v>0</v>
      </c>
      <c r="AE391">
        <f>VLOOKUP($B391,'Tillförd energi'!$B$1:$AS$566,MATCH(AE$1,'Tillförd energi'!$B$1:$AQ$1,0),FALSE)</f>
        <v>0</v>
      </c>
      <c r="AF391">
        <f>VLOOKUP($B391,'Tillförd energi'!$B$1:$AS$566,MATCH(AF$1,'Tillförd energi'!$B$1:$AQ$1,0),FALSE)</f>
        <v>0.21</v>
      </c>
      <c r="AG391">
        <f>IFERROR(VLOOKUP(B391,Miljö!$B$1:$S$476,9,FALSE)/1,0)</f>
        <v>0</v>
      </c>
      <c r="AI391">
        <f t="shared" si="48"/>
        <v>15.524000000000001</v>
      </c>
      <c r="AJ391">
        <f t="shared" si="49"/>
        <v>15.524000000000001</v>
      </c>
      <c r="AK391">
        <f>IF(ISERROR(1/VLOOKUP($B391,Leveranser!$B$1:$S$500,MATCH("såld värme (gwh)",Leveranser!$B$1:$S$1,0),FALSE)),"",VLOOKUP($B391,Leveranser!$B$1:$S$500,MATCH("såld värme (gwh)",Leveranser!$B$1:$S$1,0),FALSE))</f>
        <v>9.9659999999999993</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37">
        <f t="shared" si="50"/>
        <v>0.64197371811388804</v>
      </c>
      <c r="AP391" t="str">
        <f>VLOOKUP($B391,Miljövärden!$B$1:$H$446,7,FALSE)</f>
        <v>Ja</v>
      </c>
      <c r="AQ391" t="str">
        <f>VLOOKUP($B391,Miljövärden!$B$1:$H$446,6,FALSE)</f>
        <v>Ja</v>
      </c>
      <c r="AU391">
        <f t="shared" si="51"/>
        <v>0.21</v>
      </c>
      <c r="AV391">
        <f t="shared" si="52"/>
        <v>0</v>
      </c>
      <c r="AW391">
        <f t="shared" si="53"/>
        <v>14.866</v>
      </c>
      <c r="AX391">
        <f t="shared" si="54"/>
        <v>0</v>
      </c>
      <c r="AZ391">
        <f t="shared" si="55"/>
        <v>15.314</v>
      </c>
    </row>
    <row r="392" spans="1:52" customFormat="1" x14ac:dyDescent="0.25">
      <c r="A392" s="2" t="s">
        <v>583</v>
      </c>
      <c r="B392" s="2" t="s">
        <v>587</v>
      </c>
      <c r="C392">
        <f>VLOOKUP($B392,'Tillförd energi'!$B$1:$AS$566,MATCH(C$1,'Tillförd energi'!$B$1:$AQ$1,0),FALSE)</f>
        <v>0</v>
      </c>
      <c r="D392">
        <f>VLOOKUP($B392,'Tillförd energi'!$B$1:$AS$566,MATCH(D$1,'Tillförd energi'!$B$1:$AQ$1,0),FALSE)</f>
        <v>1.8490500000000001</v>
      </c>
      <c r="E392">
        <f>VLOOKUP($B392,'Tillförd energi'!$B$1:$AS$566,MATCH(E$1,'Tillförd energi'!$B$1:$AQ$1,0),FALSE)</f>
        <v>0</v>
      </c>
      <c r="F392">
        <f>VLOOKUP($B392,'Tillförd energi'!$B$1:$AS$566,MATCH(F$1,'Tillförd energi'!$B$1:$AQ$1,0),FALSE)</f>
        <v>0.83</v>
      </c>
      <c r="G392">
        <f>VLOOKUP($B392,'Tillförd energi'!$B$1:$AS$566,MATCH(G$1,'Tillförd energi'!$B$1:$AQ$1,0),FALSE)</f>
        <v>0</v>
      </c>
      <c r="H392">
        <f>VLOOKUP($B392,'Tillförd energi'!$B$1:$AS$566,MATCH(H$1,'Tillförd energi'!$B$1:$AQ$1,0),FALSE)</f>
        <v>0</v>
      </c>
      <c r="I392">
        <f>VLOOKUP($B392,'Tillförd energi'!$B$1:$AS$566,MATCH(I$1,'Tillförd energi'!$B$1:$AQ$1,0),FALSE)</f>
        <v>0</v>
      </c>
      <c r="J392">
        <f>VLOOKUP($B392,'Tillförd energi'!$B$1:$AS$566,MATCH(J$1,'Tillförd energi'!$B$1:$AQ$1,0),FALSE)</f>
        <v>0</v>
      </c>
      <c r="K392">
        <v>0</v>
      </c>
      <c r="L392">
        <f>VLOOKUP($B392,'Tillförd energi'!$B$1:$AS$566,MATCH(L$1,'Tillförd energi'!$B$1:$AQ$1,0),FALSE)</f>
        <v>8.9743999999999993</v>
      </c>
      <c r="M392">
        <f>VLOOKUP($B392,'Tillförd energi'!$B$1:$AS$566,MATCH(M$1,'Tillförd energi'!$B$1:$AQ$1,0),FALSE)</f>
        <v>49.602699999999999</v>
      </c>
      <c r="N392">
        <f>VLOOKUP($B392,'Tillförd energi'!$B$1:$AS$566,MATCH(N$1,'Tillförd energi'!$B$1:$AQ$1,0),FALSE)</f>
        <v>297.13799999999998</v>
      </c>
      <c r="O392">
        <f>VLOOKUP($B392,'Tillförd energi'!$B$1:$AS$566,MATCH(O$1,'Tillförd energi'!$B$1:$AQ$1,0),FALSE)</f>
        <v>42.690600000000003</v>
      </c>
      <c r="P392">
        <f>VLOOKUP($B392,'Tillförd energi'!$B$1:$AS$566,MATCH(P$1,'Tillförd energi'!$B$1:$AQ$1,0),FALSE)</f>
        <v>168.17400000000001</v>
      </c>
      <c r="Q392">
        <f>VLOOKUP($B392,'Tillförd energi'!$B$1:$AS$566,MATCH(Q$1,'Tillförd energi'!$B$1:$AQ$1,0),FALSE)</f>
        <v>0</v>
      </c>
      <c r="R392">
        <f>VLOOKUP($B392,'Tillförd energi'!$B$1:$AS$566,MATCH(R$1,'Tillförd energi'!$B$1:$AQ$1,0),FALSE)</f>
        <v>0</v>
      </c>
      <c r="S392">
        <f>VLOOKUP($B392,'Tillförd energi'!$B$1:$AS$566,MATCH(S$1,'Tillförd energi'!$B$1:$AQ$1,0),FALSE)</f>
        <v>0</v>
      </c>
      <c r="T392">
        <f>VLOOKUP($B392,'Tillförd energi'!$B$1:$AS$566,MATCH(T$1,'Tillförd energi'!$B$1:$AQ$1,0),FALSE)</f>
        <v>0</v>
      </c>
      <c r="U392">
        <f>VLOOKUP($B392,'Tillförd energi'!$B$1:$AS$566,MATCH(U$1,'Tillförd energi'!$B$1:$AQ$1,0),FALSE)</f>
        <v>0</v>
      </c>
      <c r="V392">
        <f>VLOOKUP($B392,'Tillförd energi'!$B$1:$AS$566,MATCH(V$1,'Tillförd energi'!$B$1:$AQ$1,0),FALSE)</f>
        <v>0</v>
      </c>
      <c r="W392">
        <f>VLOOKUP($B392,'Tillförd energi'!$B$1:$AS$566,MATCH(W$1,'Tillförd energi'!$B$1:$AQ$1,0),FALSE)</f>
        <v>0</v>
      </c>
      <c r="X392">
        <f>VLOOKUP($B392,'Tillförd energi'!$B$1:$AS$566,MATCH(X$1,'Tillförd energi'!$B$1:$AQ$1,0),FALSE)</f>
        <v>0</v>
      </c>
      <c r="Y392">
        <f>VLOOKUP($B392,'Tillförd energi'!$B$1:$AS$566,MATCH(Y$1,'Tillförd energi'!$B$1:$AQ$1,0),FALSE)</f>
        <v>29.054300000000001</v>
      </c>
      <c r="Z392">
        <f>VLOOKUP($B392,'Tillförd energi'!$B$1:$AS$566,MATCH(Z$1,'Tillförd energi'!$B$1:$AQ$1,0),FALSE)</f>
        <v>0</v>
      </c>
      <c r="AA392">
        <f>VLOOKUP($B392,'Tillförd energi'!$B$1:$AS$566,MATCH(AA$1,'Tillförd energi'!$B$1:$AQ$1,0),FALSE)</f>
        <v>0</v>
      </c>
      <c r="AB392">
        <f>VLOOKUP($B392,'Tillförd energi'!$B$1:$AS$566,MATCH(AB$1,'Tillförd energi'!$B$1:$AQ$1,0),FALSE)</f>
        <v>0</v>
      </c>
      <c r="AC392">
        <f>VLOOKUP($B392,'Tillförd energi'!$B$1:$AS$566,MATCH(AC$1,'Tillförd energi'!$B$1:$AQ$1,0),FALSE)</f>
        <v>32.152000000000001</v>
      </c>
      <c r="AD392">
        <f>VLOOKUP($B392,'Tillförd energi'!$B$1:$AS$566,MATCH(AD$1,'Tillförd energi'!$B$1:$AQ$1,0),FALSE)</f>
        <v>0</v>
      </c>
      <c r="AE392">
        <f>VLOOKUP($B392,'Tillförd energi'!$B$1:$AS$566,MATCH(AE$1,'Tillförd energi'!$B$1:$AQ$1,0),FALSE)</f>
        <v>0</v>
      </c>
      <c r="AF392">
        <f>VLOOKUP($B392,'Tillförd energi'!$B$1:$AS$566,MATCH(AF$1,'Tillförd energi'!$B$1:$AQ$1,0),FALSE)</f>
        <v>25.529599999999999</v>
      </c>
      <c r="AG392">
        <f>IFERROR(VLOOKUP(B392,Miljö!$B$1:$S$476,9,FALSE)/1,0)</f>
        <v>0</v>
      </c>
      <c r="AI392">
        <f t="shared" si="48"/>
        <v>655.99464999999998</v>
      </c>
      <c r="AJ392">
        <f t="shared" si="49"/>
        <v>655.99464999999998</v>
      </c>
      <c r="AK392">
        <f>IF(ISERROR(1/VLOOKUP($B392,Leveranser!$B$1:$S$500,MATCH("såld värme (gwh)",Leveranser!$B$1:$S$1,0),FALSE)),"",VLOOKUP($B392,Leveranser!$B$1:$S$500,MATCH("såld värme (gwh)",Leveranser!$B$1:$S$1,0),FALSE))</f>
        <v>509.45299999999997</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0</v>
      </c>
      <c r="AN392" s="137">
        <f t="shared" si="50"/>
        <v>0.77661151657258176</v>
      </c>
      <c r="AP392" t="str">
        <f>VLOOKUP($B392,Miljövärden!$B$1:$H$446,7,FALSE)</f>
        <v>Ja</v>
      </c>
      <c r="AQ392" t="str">
        <f>VLOOKUP($B392,Miljövärden!$B$1:$H$446,6,FALSE)</f>
        <v>Ja</v>
      </c>
      <c r="AU392">
        <f t="shared" si="51"/>
        <v>25.529599999999999</v>
      </c>
      <c r="AV392">
        <f t="shared" si="52"/>
        <v>0</v>
      </c>
      <c r="AW392">
        <f t="shared" si="53"/>
        <v>557.60529999999994</v>
      </c>
      <c r="AX392">
        <f t="shared" si="54"/>
        <v>0</v>
      </c>
      <c r="AZ392">
        <f t="shared" si="55"/>
        <v>566.5797</v>
      </c>
    </row>
    <row r="393" spans="1:52" customFormat="1" x14ac:dyDescent="0.25">
      <c r="A393" s="2" t="s">
        <v>588</v>
      </c>
      <c r="B393" s="2" t="s">
        <v>589</v>
      </c>
      <c r="C393">
        <f>VLOOKUP($B393,'Tillförd energi'!$B$1:$AS$566,MATCH(C$1,'Tillförd energi'!$B$1:$AQ$1,0),FALSE)</f>
        <v>0</v>
      </c>
      <c r="D393">
        <f>VLOOKUP($B393,'Tillförd energi'!$B$1:$AS$566,MATCH(D$1,'Tillförd energi'!$B$1:$AQ$1,0),FALSE)</f>
        <v>2.601</v>
      </c>
      <c r="E393">
        <f>VLOOKUP($B393,'Tillförd energi'!$B$1:$AS$566,MATCH(E$1,'Tillförd energi'!$B$1:$AQ$1,0),FALSE)</f>
        <v>0</v>
      </c>
      <c r="F393">
        <f>VLOOKUP($B393,'Tillförd energi'!$B$1:$AS$566,MATCH(F$1,'Tillförd energi'!$B$1:$AQ$1,0),FALSE)</f>
        <v>0</v>
      </c>
      <c r="G393">
        <f>VLOOKUP($B393,'Tillförd energi'!$B$1:$AS$566,MATCH(G$1,'Tillförd energi'!$B$1:$AQ$1,0),FALSE)</f>
        <v>0</v>
      </c>
      <c r="H393">
        <f>VLOOKUP($B393,'Tillförd energi'!$B$1:$AS$566,MATCH(H$1,'Tillförd energi'!$B$1:$AQ$1,0),FALSE)</f>
        <v>0</v>
      </c>
      <c r="I393">
        <f>VLOOKUP($B393,'Tillförd energi'!$B$1:$AS$566,MATCH(I$1,'Tillförd energi'!$B$1:$AQ$1,0),FALSE)</f>
        <v>0</v>
      </c>
      <c r="J393">
        <f>VLOOKUP($B393,'Tillförd energi'!$B$1:$AS$566,MATCH(J$1,'Tillförd energi'!$B$1:$AQ$1,0),FALSE)</f>
        <v>4.4260000000000002</v>
      </c>
      <c r="K393">
        <v>0</v>
      </c>
      <c r="L393">
        <f>VLOOKUP($B393,'Tillförd energi'!$B$1:$AS$566,MATCH(L$1,'Tillförd energi'!$B$1:$AQ$1,0),FALSE)</f>
        <v>0</v>
      </c>
      <c r="M393">
        <f>VLOOKUP($B393,'Tillförd energi'!$B$1:$AS$566,MATCH(M$1,'Tillförd energi'!$B$1:$AQ$1,0),FALSE)</f>
        <v>0</v>
      </c>
      <c r="N393">
        <f>VLOOKUP($B393,'Tillförd energi'!$B$1:$AS$566,MATCH(N$1,'Tillförd energi'!$B$1:$AQ$1,0),FALSE)</f>
        <v>99.944000000000003</v>
      </c>
      <c r="O393">
        <f>VLOOKUP($B393,'Tillförd energi'!$B$1:$AS$566,MATCH(O$1,'Tillförd energi'!$B$1:$AQ$1,0),FALSE)</f>
        <v>0</v>
      </c>
      <c r="P393">
        <f>VLOOKUP($B393,'Tillförd energi'!$B$1:$AS$566,MATCH(P$1,'Tillförd energi'!$B$1:$AQ$1,0),FALSE)</f>
        <v>14.5</v>
      </c>
      <c r="Q393">
        <f>VLOOKUP($B393,'Tillförd energi'!$B$1:$AS$566,MATCH(Q$1,'Tillförd energi'!$B$1:$AQ$1,0),FALSE)</f>
        <v>24.6218</v>
      </c>
      <c r="R393">
        <f>VLOOKUP($B393,'Tillförd energi'!$B$1:$AS$566,MATCH(R$1,'Tillförd energi'!$B$1:$AQ$1,0),FALSE)</f>
        <v>3.1480000000000001</v>
      </c>
      <c r="S393">
        <f>VLOOKUP($B393,'Tillförd energi'!$B$1:$AS$566,MATCH(S$1,'Tillförd energi'!$B$1:$AQ$1,0),FALSE)</f>
        <v>0</v>
      </c>
      <c r="T393">
        <f>VLOOKUP($B393,'Tillförd energi'!$B$1:$AS$566,MATCH(T$1,'Tillförd energi'!$B$1:$AQ$1,0),FALSE)</f>
        <v>0</v>
      </c>
      <c r="U393">
        <f>VLOOKUP($B393,'Tillförd energi'!$B$1:$AS$566,MATCH(U$1,'Tillförd energi'!$B$1:$AQ$1,0),FALSE)</f>
        <v>0</v>
      </c>
      <c r="V393">
        <f>VLOOKUP($B393,'Tillförd energi'!$B$1:$AS$566,MATCH(V$1,'Tillförd energi'!$B$1:$AQ$1,0),FALSE)</f>
        <v>0</v>
      </c>
      <c r="W393">
        <f>VLOOKUP($B393,'Tillförd energi'!$B$1:$AS$566,MATCH(W$1,'Tillförd energi'!$B$1:$AQ$1,0),FALSE)</f>
        <v>0.1</v>
      </c>
      <c r="X393">
        <f>VLOOKUP($B393,'Tillförd energi'!$B$1:$AS$566,MATCH(X$1,'Tillförd energi'!$B$1:$AQ$1,0),FALSE)</f>
        <v>4.2</v>
      </c>
      <c r="Y393">
        <f>VLOOKUP($B393,'Tillförd energi'!$B$1:$AS$566,MATCH(Y$1,'Tillförd energi'!$B$1:$AQ$1,0),FALSE)</f>
        <v>0</v>
      </c>
      <c r="Z393">
        <f>VLOOKUP($B393,'Tillförd energi'!$B$1:$AS$566,MATCH(Z$1,'Tillförd energi'!$B$1:$AQ$1,0),FALSE)</f>
        <v>0</v>
      </c>
      <c r="AA393">
        <f>VLOOKUP($B393,'Tillförd energi'!$B$1:$AS$566,MATCH(AA$1,'Tillförd energi'!$B$1:$AQ$1,0),FALSE)</f>
        <v>0</v>
      </c>
      <c r="AB393">
        <f>VLOOKUP($B393,'Tillförd energi'!$B$1:$AS$566,MATCH(AB$1,'Tillförd energi'!$B$1:$AQ$1,0),FALSE)</f>
        <v>0</v>
      </c>
      <c r="AC393">
        <f>VLOOKUP($B393,'Tillförd energi'!$B$1:$AS$566,MATCH(AC$1,'Tillförd energi'!$B$1:$AQ$1,0),FALSE)</f>
        <v>20.315000000000001</v>
      </c>
      <c r="AD393">
        <f>VLOOKUP($B393,'Tillförd energi'!$B$1:$AS$566,MATCH(AD$1,'Tillförd energi'!$B$1:$AQ$1,0),FALSE)</f>
        <v>0</v>
      </c>
      <c r="AE393">
        <f>VLOOKUP($B393,'Tillförd energi'!$B$1:$AS$566,MATCH(AE$1,'Tillförd energi'!$B$1:$AQ$1,0),FALSE)</f>
        <v>0</v>
      </c>
      <c r="AF393">
        <f>VLOOKUP($B393,'Tillförd energi'!$B$1:$AS$566,MATCH(AF$1,'Tillförd energi'!$B$1:$AQ$1,0),FALSE)</f>
        <v>3.694</v>
      </c>
      <c r="AG393">
        <f>IFERROR(VLOOKUP(B393,Miljö!$B$1:$S$476,9,FALSE)/1,0)</f>
        <v>0</v>
      </c>
      <c r="AI393">
        <f t="shared" si="48"/>
        <v>177.54979999999998</v>
      </c>
      <c r="AJ393">
        <f t="shared" si="49"/>
        <v>177.54979999999998</v>
      </c>
      <c r="AK393">
        <f>IF(ISERROR(1/VLOOKUP($B393,Leveranser!$B$1:$S$500,MATCH("såld värme (gwh)",Leveranser!$B$1:$S$1,0),FALSE)),"",VLOOKUP($B393,Leveranser!$B$1:$S$500,MATCH("såld värme (gwh)",Leveranser!$B$1:$S$1,0),FALSE))</f>
        <v>127.248</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37">
        <f t="shared" si="50"/>
        <v>0.71668906413862488</v>
      </c>
      <c r="AP393" t="str">
        <f>VLOOKUP($B393,Miljövärden!$B$1:$H$446,7,FALSE)</f>
        <v>Ja</v>
      </c>
      <c r="AQ393" t="str">
        <f>VLOOKUP($B393,Miljövärden!$B$1:$H$446,6,FALSE)</f>
        <v>Ja</v>
      </c>
      <c r="AU393">
        <f t="shared" si="51"/>
        <v>3.694</v>
      </c>
      <c r="AV393">
        <f t="shared" si="52"/>
        <v>4.2</v>
      </c>
      <c r="AW393">
        <f t="shared" si="53"/>
        <v>139.0658</v>
      </c>
      <c r="AX393">
        <f t="shared" si="54"/>
        <v>3.1480000000000001</v>
      </c>
      <c r="AZ393">
        <f t="shared" si="55"/>
        <v>146.51379999999997</v>
      </c>
    </row>
    <row r="394" spans="1:52" customFormat="1" x14ac:dyDescent="0.25">
      <c r="A394" s="2" t="s">
        <v>590</v>
      </c>
      <c r="B394" s="2" t="s">
        <v>591</v>
      </c>
      <c r="C394">
        <f>VLOOKUP($B394,'Tillförd energi'!$B$1:$AS$566,MATCH(C$1,'Tillförd energi'!$B$1:$AQ$1,0),FALSE)</f>
        <v>0</v>
      </c>
      <c r="D394">
        <f>VLOOKUP($B394,'Tillförd energi'!$B$1:$AS$566,MATCH(D$1,'Tillförd energi'!$B$1:$AQ$1,0),FALSE)</f>
        <v>0.19</v>
      </c>
      <c r="E394">
        <f>VLOOKUP($B394,'Tillförd energi'!$B$1:$AS$566,MATCH(E$1,'Tillförd energi'!$B$1:$AQ$1,0),FALSE)</f>
        <v>0</v>
      </c>
      <c r="F394">
        <f>VLOOKUP($B394,'Tillförd energi'!$B$1:$AS$566,MATCH(F$1,'Tillförd energi'!$B$1:$AQ$1,0),FALSE)</f>
        <v>0</v>
      </c>
      <c r="G394">
        <f>VLOOKUP($B394,'Tillförd energi'!$B$1:$AS$566,MATCH(G$1,'Tillförd energi'!$B$1:$AQ$1,0),FALSE)</f>
        <v>0</v>
      </c>
      <c r="H394">
        <f>VLOOKUP($B394,'Tillförd energi'!$B$1:$AS$566,MATCH(H$1,'Tillförd energi'!$B$1:$AQ$1,0),FALSE)</f>
        <v>0</v>
      </c>
      <c r="I394">
        <f>VLOOKUP($B394,'Tillförd energi'!$B$1:$AS$566,MATCH(I$1,'Tillförd energi'!$B$1:$AQ$1,0),FALSE)</f>
        <v>0</v>
      </c>
      <c r="J394">
        <f>VLOOKUP($B394,'Tillförd energi'!$B$1:$AS$566,MATCH(J$1,'Tillförd energi'!$B$1:$AQ$1,0),FALSE)</f>
        <v>0</v>
      </c>
      <c r="K394">
        <v>0</v>
      </c>
      <c r="L394">
        <f>VLOOKUP($B394,'Tillförd energi'!$B$1:$AS$566,MATCH(L$1,'Tillförd energi'!$B$1:$AQ$1,0),FALSE)</f>
        <v>0</v>
      </c>
      <c r="M394">
        <f>VLOOKUP($B394,'Tillförd energi'!$B$1:$AS$566,MATCH(M$1,'Tillförd energi'!$B$1:$AQ$1,0),FALSE)</f>
        <v>0</v>
      </c>
      <c r="N394">
        <f>VLOOKUP($B394,'Tillförd energi'!$B$1:$AS$566,MATCH(N$1,'Tillförd energi'!$B$1:$AQ$1,0),FALSE)</f>
        <v>0</v>
      </c>
      <c r="O394">
        <f>VLOOKUP($B394,'Tillförd energi'!$B$1:$AS$566,MATCH(O$1,'Tillförd energi'!$B$1:$AQ$1,0),FALSE)</f>
        <v>0</v>
      </c>
      <c r="P394">
        <f>VLOOKUP($B394,'Tillförd energi'!$B$1:$AS$566,MATCH(P$1,'Tillförd energi'!$B$1:$AQ$1,0),FALSE)</f>
        <v>0</v>
      </c>
      <c r="Q394">
        <f>VLOOKUP($B394,'Tillförd energi'!$B$1:$AS$566,MATCH(Q$1,'Tillförd energi'!$B$1:$AQ$1,0),FALSE)</f>
        <v>0</v>
      </c>
      <c r="R394">
        <f>VLOOKUP($B394,'Tillförd energi'!$B$1:$AS$566,MATCH(R$1,'Tillförd energi'!$B$1:$AQ$1,0),FALSE)</f>
        <v>6.6</v>
      </c>
      <c r="S394">
        <f>VLOOKUP($B394,'Tillförd energi'!$B$1:$AS$566,MATCH(S$1,'Tillförd energi'!$B$1:$AQ$1,0),FALSE)</f>
        <v>0</v>
      </c>
      <c r="T394">
        <f>VLOOKUP($B394,'Tillförd energi'!$B$1:$AS$566,MATCH(T$1,'Tillförd energi'!$B$1:$AQ$1,0),FALSE)</f>
        <v>0</v>
      </c>
      <c r="U394">
        <f>VLOOKUP($B394,'Tillförd energi'!$B$1:$AS$566,MATCH(U$1,'Tillförd energi'!$B$1:$AQ$1,0),FALSE)</f>
        <v>0</v>
      </c>
      <c r="V394">
        <f>VLOOKUP($B394,'Tillförd energi'!$B$1:$AS$566,MATCH(V$1,'Tillförd energi'!$B$1:$AQ$1,0),FALSE)</f>
        <v>0</v>
      </c>
      <c r="W394">
        <f>VLOOKUP($B394,'Tillförd energi'!$B$1:$AS$566,MATCH(W$1,'Tillförd energi'!$B$1:$AQ$1,0),FALSE)</f>
        <v>0</v>
      </c>
      <c r="X394">
        <f>VLOOKUP($B394,'Tillförd energi'!$B$1:$AS$566,MATCH(X$1,'Tillförd energi'!$B$1:$AQ$1,0),FALSE)</f>
        <v>0</v>
      </c>
      <c r="Y394">
        <f>VLOOKUP($B394,'Tillförd energi'!$B$1:$AS$566,MATCH(Y$1,'Tillförd energi'!$B$1:$AQ$1,0),FALSE)</f>
        <v>0</v>
      </c>
      <c r="Z394">
        <f>VLOOKUP($B394,'Tillförd energi'!$B$1:$AS$566,MATCH(Z$1,'Tillförd energi'!$B$1:$AQ$1,0),FALSE)</f>
        <v>0</v>
      </c>
      <c r="AA394">
        <f>VLOOKUP($B394,'Tillförd energi'!$B$1:$AS$566,MATCH(AA$1,'Tillförd energi'!$B$1:$AQ$1,0),FALSE)</f>
        <v>0</v>
      </c>
      <c r="AB394">
        <f>VLOOKUP($B394,'Tillförd energi'!$B$1:$AS$566,MATCH(AB$1,'Tillförd energi'!$B$1:$AQ$1,0),FALSE)</f>
        <v>0</v>
      </c>
      <c r="AC394">
        <f>VLOOKUP($B394,'Tillförd energi'!$B$1:$AS$566,MATCH(AC$1,'Tillförd energi'!$B$1:$AQ$1,0),FALSE)</f>
        <v>0</v>
      </c>
      <c r="AD394">
        <f>VLOOKUP($B394,'Tillförd energi'!$B$1:$AS$566,MATCH(AD$1,'Tillförd energi'!$B$1:$AQ$1,0),FALSE)</f>
        <v>0</v>
      </c>
      <c r="AE394">
        <f>VLOOKUP($B394,'Tillförd energi'!$B$1:$AS$566,MATCH(AE$1,'Tillförd energi'!$B$1:$AQ$1,0),FALSE)</f>
        <v>0</v>
      </c>
      <c r="AF394">
        <f>VLOOKUP($B394,'Tillförd energi'!$B$1:$AS$566,MATCH(AF$1,'Tillförd energi'!$B$1:$AQ$1,0),FALSE)</f>
        <v>0.19800000000000001</v>
      </c>
      <c r="AG394">
        <f>IFERROR(VLOOKUP(B394,Miljö!$B$1:$S$476,9,FALSE)/1,0)</f>
        <v>0</v>
      </c>
      <c r="AI394">
        <f t="shared" si="48"/>
        <v>6.9880000000000004</v>
      </c>
      <c r="AJ394">
        <f t="shared" si="49"/>
        <v>6.9880000000000004</v>
      </c>
      <c r="AK394">
        <f>IF(ISERROR(1/VLOOKUP($B394,Leveranser!$B$1:$S$500,MATCH("såld värme (gwh)",Leveranser!$B$1:$S$1,0),FALSE)),"",VLOOKUP($B394,Leveranser!$B$1:$S$500,MATCH("såld värme (gwh)",Leveranser!$B$1:$S$1,0),FALSE))</f>
        <v>6.6</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37">
        <f t="shared" si="50"/>
        <v>0.94447624499141369</v>
      </c>
      <c r="AP394" t="str">
        <f>VLOOKUP($B394,Miljövärden!$B$1:$H$446,7,FALSE)</f>
        <v>Ja</v>
      </c>
      <c r="AQ394" t="str">
        <f>VLOOKUP($B394,Miljövärden!$B$1:$H$446,6,FALSE)</f>
        <v>Ja</v>
      </c>
      <c r="AU394">
        <f t="shared" si="51"/>
        <v>0.19800000000000001</v>
      </c>
      <c r="AV394">
        <f t="shared" si="52"/>
        <v>0</v>
      </c>
      <c r="AW394">
        <f t="shared" si="53"/>
        <v>0</v>
      </c>
      <c r="AX394">
        <f t="shared" si="54"/>
        <v>6.6</v>
      </c>
      <c r="AZ394">
        <f t="shared" si="55"/>
        <v>6.6</v>
      </c>
    </row>
    <row r="395" spans="1:52" customFormat="1" x14ac:dyDescent="0.25">
      <c r="A395" s="2" t="s">
        <v>590</v>
      </c>
      <c r="B395" s="2" t="s">
        <v>592</v>
      </c>
      <c r="C395">
        <f>VLOOKUP($B395,'Tillförd energi'!$B$1:$AS$566,MATCH(C$1,'Tillförd energi'!$B$1:$AQ$1,0),FALSE)</f>
        <v>0</v>
      </c>
      <c r="D395">
        <f>VLOOKUP($B395,'Tillförd energi'!$B$1:$AS$566,MATCH(D$1,'Tillförd energi'!$B$1:$AQ$1,0),FALSE)</f>
        <v>0.5</v>
      </c>
      <c r="E395">
        <f>VLOOKUP($B395,'Tillförd energi'!$B$1:$AS$566,MATCH(E$1,'Tillförd energi'!$B$1:$AQ$1,0),FALSE)</f>
        <v>0</v>
      </c>
      <c r="F395">
        <f>VLOOKUP($B395,'Tillförd energi'!$B$1:$AS$566,MATCH(F$1,'Tillförd energi'!$B$1:$AQ$1,0),FALSE)</f>
        <v>0</v>
      </c>
      <c r="G395">
        <f>VLOOKUP($B395,'Tillförd energi'!$B$1:$AS$566,MATCH(G$1,'Tillförd energi'!$B$1:$AQ$1,0),FALSE)</f>
        <v>0</v>
      </c>
      <c r="H395">
        <f>VLOOKUP($B395,'Tillförd energi'!$B$1:$AS$566,MATCH(H$1,'Tillförd energi'!$B$1:$AQ$1,0),FALSE)</f>
        <v>0</v>
      </c>
      <c r="I395">
        <f>VLOOKUP($B395,'Tillförd energi'!$B$1:$AS$566,MATCH(I$1,'Tillförd energi'!$B$1:$AQ$1,0),FALSE)</f>
        <v>0</v>
      </c>
      <c r="J395">
        <f>VLOOKUP($B395,'Tillförd energi'!$B$1:$AS$566,MATCH(J$1,'Tillförd energi'!$B$1:$AQ$1,0),FALSE)</f>
        <v>0</v>
      </c>
      <c r="K395">
        <v>0</v>
      </c>
      <c r="L395">
        <f>VLOOKUP($B395,'Tillförd energi'!$B$1:$AS$566,MATCH(L$1,'Tillförd energi'!$B$1:$AQ$1,0),FALSE)</f>
        <v>0</v>
      </c>
      <c r="M395">
        <f>VLOOKUP($B395,'Tillförd energi'!$B$1:$AS$566,MATCH(M$1,'Tillförd energi'!$B$1:$AQ$1,0),FALSE)</f>
        <v>0</v>
      </c>
      <c r="N395">
        <f>VLOOKUP($B395,'Tillförd energi'!$B$1:$AS$566,MATCH(N$1,'Tillförd energi'!$B$1:$AQ$1,0),FALSE)</f>
        <v>0</v>
      </c>
      <c r="O395">
        <f>VLOOKUP($B395,'Tillförd energi'!$B$1:$AS$566,MATCH(O$1,'Tillförd energi'!$B$1:$AQ$1,0),FALSE)</f>
        <v>0</v>
      </c>
      <c r="P395">
        <f>VLOOKUP($B395,'Tillförd energi'!$B$1:$AS$566,MATCH(P$1,'Tillförd energi'!$B$1:$AQ$1,0),FALSE)</f>
        <v>0</v>
      </c>
      <c r="Q395">
        <f>VLOOKUP($B395,'Tillförd energi'!$B$1:$AS$566,MATCH(Q$1,'Tillförd energi'!$B$1:$AQ$1,0),FALSE)</f>
        <v>0</v>
      </c>
      <c r="R395">
        <f>VLOOKUP($B395,'Tillförd energi'!$B$1:$AS$566,MATCH(R$1,'Tillförd energi'!$B$1:$AQ$1,0),FALSE)</f>
        <v>0</v>
      </c>
      <c r="S395">
        <f>VLOOKUP($B395,'Tillförd energi'!$B$1:$AS$566,MATCH(S$1,'Tillförd energi'!$B$1:$AQ$1,0),FALSE)</f>
        <v>0</v>
      </c>
      <c r="T395">
        <f>VLOOKUP($B395,'Tillförd energi'!$B$1:$AS$566,MATCH(T$1,'Tillförd energi'!$B$1:$AQ$1,0),FALSE)</f>
        <v>0</v>
      </c>
      <c r="U395">
        <f>VLOOKUP($B395,'Tillförd energi'!$B$1:$AS$566,MATCH(U$1,'Tillförd energi'!$B$1:$AQ$1,0),FALSE)</f>
        <v>0</v>
      </c>
      <c r="V395">
        <f>VLOOKUP($B395,'Tillförd energi'!$B$1:$AS$566,MATCH(V$1,'Tillförd energi'!$B$1:$AQ$1,0),FALSE)</f>
        <v>0</v>
      </c>
      <c r="W395">
        <f>VLOOKUP($B395,'Tillförd energi'!$B$1:$AS$566,MATCH(W$1,'Tillförd energi'!$B$1:$AQ$1,0),FALSE)</f>
        <v>0</v>
      </c>
      <c r="X395">
        <f>VLOOKUP($B395,'Tillförd energi'!$B$1:$AS$566,MATCH(X$1,'Tillförd energi'!$B$1:$AQ$1,0),FALSE)</f>
        <v>0</v>
      </c>
      <c r="Y395">
        <f>VLOOKUP($B395,'Tillförd energi'!$B$1:$AS$566,MATCH(Y$1,'Tillförd energi'!$B$1:$AQ$1,0),FALSE)</f>
        <v>0</v>
      </c>
      <c r="Z395">
        <f>VLOOKUP($B395,'Tillförd energi'!$B$1:$AS$566,MATCH(Z$1,'Tillförd energi'!$B$1:$AQ$1,0),FALSE)</f>
        <v>0</v>
      </c>
      <c r="AA395">
        <f>VLOOKUP($B395,'Tillförd energi'!$B$1:$AS$566,MATCH(AA$1,'Tillförd energi'!$B$1:$AQ$1,0),FALSE)</f>
        <v>0</v>
      </c>
      <c r="AB395">
        <f>VLOOKUP($B395,'Tillförd energi'!$B$1:$AS$566,MATCH(AB$1,'Tillförd energi'!$B$1:$AQ$1,0),FALSE)</f>
        <v>0</v>
      </c>
      <c r="AC395">
        <f>VLOOKUP($B395,'Tillförd energi'!$B$1:$AS$566,MATCH(AC$1,'Tillförd energi'!$B$1:$AQ$1,0),FALSE)</f>
        <v>0</v>
      </c>
      <c r="AD395">
        <f>VLOOKUP($B395,'Tillförd energi'!$B$1:$AS$566,MATCH(AD$1,'Tillförd energi'!$B$1:$AQ$1,0),FALSE)</f>
        <v>0</v>
      </c>
      <c r="AE395">
        <f>VLOOKUP($B395,'Tillförd energi'!$B$1:$AS$566,MATCH(AE$1,'Tillförd energi'!$B$1:$AQ$1,0),FALSE)</f>
        <v>0</v>
      </c>
      <c r="AF395">
        <f>VLOOKUP($B395,'Tillförd energi'!$B$1:$AS$566,MATCH(AF$1,'Tillförd energi'!$B$1:$AQ$1,0),FALSE)</f>
        <v>1.4999999999999999E-2</v>
      </c>
      <c r="AG395">
        <f>IFERROR(VLOOKUP(B395,Miljö!$B$1:$S$476,9,FALSE)/1,0)</f>
        <v>0</v>
      </c>
      <c r="AI395">
        <f t="shared" si="48"/>
        <v>0.51500000000000001</v>
      </c>
      <c r="AJ395">
        <f t="shared" si="49"/>
        <v>0.51500000000000001</v>
      </c>
      <c r="AK395">
        <f>IF(ISERROR(1/VLOOKUP($B395,Leveranser!$B$1:$S$500,MATCH("såld värme (gwh)",Leveranser!$B$1:$S$1,0),FALSE)),"",VLOOKUP($B395,Leveranser!$B$1:$S$500,MATCH("såld värme (gwh)",Leveranser!$B$1:$S$1,0),FALSE))</f>
        <v>0.5</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37">
        <f t="shared" si="50"/>
        <v>0.970873786407767</v>
      </c>
      <c r="AP395" t="str">
        <f>VLOOKUP($B395,Miljövärden!$B$1:$H$446,7,FALSE)</f>
        <v>Ja</v>
      </c>
      <c r="AQ395" t="str">
        <f>VLOOKUP($B395,Miljövärden!$B$1:$H$446,6,FALSE)</f>
        <v>Ja</v>
      </c>
      <c r="AU395">
        <f t="shared" si="51"/>
        <v>1.4999999999999999E-2</v>
      </c>
      <c r="AV395">
        <f t="shared" si="52"/>
        <v>0</v>
      </c>
      <c r="AW395">
        <f t="shared" si="53"/>
        <v>0</v>
      </c>
      <c r="AX395">
        <f t="shared" si="54"/>
        <v>0</v>
      </c>
      <c r="AZ395">
        <f t="shared" si="55"/>
        <v>0</v>
      </c>
    </row>
    <row r="396" spans="1:52" customFormat="1" x14ac:dyDescent="0.25">
      <c r="A396" s="2" t="s">
        <v>590</v>
      </c>
      <c r="B396" s="2" t="s">
        <v>593</v>
      </c>
      <c r="C396">
        <f>VLOOKUP($B396,'Tillförd energi'!$B$1:$AS$566,MATCH(C$1,'Tillförd energi'!$B$1:$AQ$1,0),FALSE)</f>
        <v>0</v>
      </c>
      <c r="D396">
        <f>VLOOKUP($B396,'Tillförd energi'!$B$1:$AS$566,MATCH(D$1,'Tillförd energi'!$B$1:$AQ$1,0),FALSE)</f>
        <v>0.43</v>
      </c>
      <c r="E396">
        <f>VLOOKUP($B396,'Tillförd energi'!$B$1:$AS$566,MATCH(E$1,'Tillförd energi'!$B$1:$AQ$1,0),FALSE)</f>
        <v>0</v>
      </c>
      <c r="F396">
        <f>VLOOKUP($B396,'Tillförd energi'!$B$1:$AS$566,MATCH(F$1,'Tillförd energi'!$B$1:$AQ$1,0),FALSE)</f>
        <v>0</v>
      </c>
      <c r="G396">
        <f>VLOOKUP($B396,'Tillförd energi'!$B$1:$AS$566,MATCH(G$1,'Tillförd energi'!$B$1:$AQ$1,0),FALSE)</f>
        <v>0</v>
      </c>
      <c r="H396">
        <f>VLOOKUP($B396,'Tillförd energi'!$B$1:$AS$566,MATCH(H$1,'Tillförd energi'!$B$1:$AQ$1,0),FALSE)</f>
        <v>0</v>
      </c>
      <c r="I396">
        <f>VLOOKUP($B396,'Tillförd energi'!$B$1:$AS$566,MATCH(I$1,'Tillförd energi'!$B$1:$AQ$1,0),FALSE)</f>
        <v>0</v>
      </c>
      <c r="J396">
        <f>VLOOKUP($B396,'Tillförd energi'!$B$1:$AS$566,MATCH(J$1,'Tillförd energi'!$B$1:$AQ$1,0),FALSE)</f>
        <v>0</v>
      </c>
      <c r="K396">
        <v>0</v>
      </c>
      <c r="L396">
        <f>VLOOKUP($B396,'Tillförd energi'!$B$1:$AS$566,MATCH(L$1,'Tillförd energi'!$B$1:$AQ$1,0),FALSE)</f>
        <v>0</v>
      </c>
      <c r="M396">
        <f>VLOOKUP($B396,'Tillförd energi'!$B$1:$AS$566,MATCH(M$1,'Tillförd energi'!$B$1:$AQ$1,0),FALSE)</f>
        <v>0</v>
      </c>
      <c r="N396">
        <f>VLOOKUP($B396,'Tillförd energi'!$B$1:$AS$566,MATCH(N$1,'Tillförd energi'!$B$1:$AQ$1,0),FALSE)</f>
        <v>0</v>
      </c>
      <c r="O396">
        <f>VLOOKUP($B396,'Tillförd energi'!$B$1:$AS$566,MATCH(O$1,'Tillförd energi'!$B$1:$AQ$1,0),FALSE)</f>
        <v>0</v>
      </c>
      <c r="P396">
        <f>VLOOKUP($B396,'Tillförd energi'!$B$1:$AS$566,MATCH(P$1,'Tillförd energi'!$B$1:$AQ$1,0),FALSE)</f>
        <v>5.99</v>
      </c>
      <c r="Q396">
        <f>VLOOKUP($B396,'Tillförd energi'!$B$1:$AS$566,MATCH(Q$1,'Tillförd energi'!$B$1:$AQ$1,0),FALSE)</f>
        <v>0</v>
      </c>
      <c r="R396">
        <f>VLOOKUP($B396,'Tillförd energi'!$B$1:$AS$566,MATCH(R$1,'Tillförd energi'!$B$1:$AQ$1,0),FALSE)</f>
        <v>0.62</v>
      </c>
      <c r="S396">
        <f>VLOOKUP($B396,'Tillförd energi'!$B$1:$AS$566,MATCH(S$1,'Tillförd energi'!$B$1:$AQ$1,0),FALSE)</f>
        <v>0</v>
      </c>
      <c r="T396">
        <f>VLOOKUP($B396,'Tillförd energi'!$B$1:$AS$566,MATCH(T$1,'Tillförd energi'!$B$1:$AQ$1,0),FALSE)</f>
        <v>0</v>
      </c>
      <c r="U396">
        <f>VLOOKUP($B396,'Tillförd energi'!$B$1:$AS$566,MATCH(U$1,'Tillförd energi'!$B$1:$AQ$1,0),FALSE)</f>
        <v>0</v>
      </c>
      <c r="V396">
        <f>VLOOKUP($B396,'Tillförd energi'!$B$1:$AS$566,MATCH(V$1,'Tillförd energi'!$B$1:$AQ$1,0),FALSE)</f>
        <v>0</v>
      </c>
      <c r="W396">
        <f>VLOOKUP($B396,'Tillförd energi'!$B$1:$AS$566,MATCH(W$1,'Tillförd energi'!$B$1:$AQ$1,0),FALSE)</f>
        <v>0</v>
      </c>
      <c r="X396">
        <f>VLOOKUP($B396,'Tillförd energi'!$B$1:$AS$566,MATCH(X$1,'Tillförd energi'!$B$1:$AQ$1,0),FALSE)</f>
        <v>0</v>
      </c>
      <c r="Y396">
        <f>VLOOKUP($B396,'Tillförd energi'!$B$1:$AS$566,MATCH(Y$1,'Tillförd energi'!$B$1:$AQ$1,0),FALSE)</f>
        <v>0</v>
      </c>
      <c r="Z396">
        <f>VLOOKUP($B396,'Tillförd energi'!$B$1:$AS$566,MATCH(Z$1,'Tillförd energi'!$B$1:$AQ$1,0),FALSE)</f>
        <v>0</v>
      </c>
      <c r="AA396">
        <f>VLOOKUP($B396,'Tillförd energi'!$B$1:$AS$566,MATCH(AA$1,'Tillförd energi'!$B$1:$AQ$1,0),FALSE)</f>
        <v>0</v>
      </c>
      <c r="AB396">
        <f>VLOOKUP($B396,'Tillförd energi'!$B$1:$AS$566,MATCH(AB$1,'Tillförd energi'!$B$1:$AQ$1,0),FALSE)</f>
        <v>0</v>
      </c>
      <c r="AC396">
        <f>VLOOKUP($B396,'Tillförd energi'!$B$1:$AS$566,MATCH(AC$1,'Tillförd energi'!$B$1:$AQ$1,0),FALSE)</f>
        <v>0</v>
      </c>
      <c r="AD396">
        <f>VLOOKUP($B396,'Tillförd energi'!$B$1:$AS$566,MATCH(AD$1,'Tillförd energi'!$B$1:$AQ$1,0),FALSE)</f>
        <v>18.600000000000001</v>
      </c>
      <c r="AE396">
        <f>VLOOKUP($B396,'Tillförd energi'!$B$1:$AS$566,MATCH(AE$1,'Tillförd energi'!$B$1:$AQ$1,0),FALSE)</f>
        <v>0</v>
      </c>
      <c r="AF396">
        <f>VLOOKUP($B396,'Tillförd energi'!$B$1:$AS$566,MATCH(AF$1,'Tillförd energi'!$B$1:$AQ$1,0),FALSE)</f>
        <v>0.621</v>
      </c>
      <c r="AG396">
        <f>IFERROR(VLOOKUP(B396,Miljö!$B$1:$S$476,9,FALSE)/1,0)</f>
        <v>0</v>
      </c>
      <c r="AI396">
        <f t="shared" si="48"/>
        <v>26.260999999999999</v>
      </c>
      <c r="AJ396">
        <f t="shared" si="49"/>
        <v>26.260999999999999</v>
      </c>
      <c r="AK396">
        <f>IF(ISERROR(1/VLOOKUP($B396,Leveranser!$B$1:$S$500,MATCH("såld värme (gwh)",Leveranser!$B$1:$S$1,0),FALSE)),"",VLOOKUP($B396,Leveranser!$B$1:$S$500,MATCH("såld värme (gwh)",Leveranser!$B$1:$S$1,0),FALSE))</f>
        <v>20.7</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37">
        <f t="shared" si="50"/>
        <v>0.78824111800769203</v>
      </c>
      <c r="AP396" t="str">
        <f>VLOOKUP($B396,Miljövärden!$B$1:$H$446,7,FALSE)</f>
        <v>Ja</v>
      </c>
      <c r="AQ396" t="str">
        <f>VLOOKUP($B396,Miljövärden!$B$1:$H$446,6,FALSE)</f>
        <v>Ja</v>
      </c>
      <c r="AU396">
        <f t="shared" si="51"/>
        <v>0.621</v>
      </c>
      <c r="AV396">
        <f t="shared" si="52"/>
        <v>0</v>
      </c>
      <c r="AW396">
        <f t="shared" si="53"/>
        <v>5.99</v>
      </c>
      <c r="AX396">
        <f t="shared" si="54"/>
        <v>0.62</v>
      </c>
      <c r="AZ396">
        <f t="shared" si="55"/>
        <v>6.61</v>
      </c>
    </row>
    <row r="397" spans="1:52" customFormat="1" x14ac:dyDescent="0.25">
      <c r="A397" s="2" t="s">
        <v>598</v>
      </c>
      <c r="B397" s="2" t="s">
        <v>599</v>
      </c>
      <c r="C397">
        <f>VLOOKUP($B397,'Tillförd energi'!$B$1:$AS$566,MATCH(C$1,'Tillförd energi'!$B$1:$AQ$1,0),FALSE)</f>
        <v>0</v>
      </c>
      <c r="D397">
        <f>VLOOKUP($B397,'Tillförd energi'!$B$1:$AS$566,MATCH(D$1,'Tillförd energi'!$B$1:$AQ$1,0),FALSE)</f>
        <v>1.6579999999999999</v>
      </c>
      <c r="E397">
        <f>VLOOKUP($B397,'Tillförd energi'!$B$1:$AS$566,MATCH(E$1,'Tillförd energi'!$B$1:$AQ$1,0),FALSE)</f>
        <v>0</v>
      </c>
      <c r="F397">
        <f>VLOOKUP($B397,'Tillförd energi'!$B$1:$AS$566,MATCH(F$1,'Tillförd energi'!$B$1:$AQ$1,0),FALSE)</f>
        <v>2.5379999999999998</v>
      </c>
      <c r="G397">
        <f>VLOOKUP($B397,'Tillförd energi'!$B$1:$AS$566,MATCH(G$1,'Tillförd energi'!$B$1:$AQ$1,0),FALSE)</f>
        <v>0</v>
      </c>
      <c r="H397">
        <f>VLOOKUP($B397,'Tillförd energi'!$B$1:$AS$566,MATCH(H$1,'Tillförd energi'!$B$1:$AQ$1,0),FALSE)</f>
        <v>0</v>
      </c>
      <c r="I397">
        <f>VLOOKUP($B397,'Tillförd energi'!$B$1:$AS$566,MATCH(I$1,'Tillförd energi'!$B$1:$AQ$1,0),FALSE)</f>
        <v>246.8</v>
      </c>
      <c r="J397">
        <f>VLOOKUP($B397,'Tillförd energi'!$B$1:$AS$566,MATCH(J$1,'Tillförd energi'!$B$1:$AQ$1,0),FALSE)</f>
        <v>17.222200000000001</v>
      </c>
      <c r="K397">
        <v>0</v>
      </c>
      <c r="L397">
        <f>VLOOKUP($B397,'Tillförd energi'!$B$1:$AS$566,MATCH(L$1,'Tillförd energi'!$B$1:$AQ$1,0),FALSE)</f>
        <v>0</v>
      </c>
      <c r="M397">
        <f>VLOOKUP($B397,'Tillförd energi'!$B$1:$AS$566,MATCH(M$1,'Tillförd energi'!$B$1:$AQ$1,0),FALSE)</f>
        <v>0</v>
      </c>
      <c r="N397">
        <f>VLOOKUP($B397,'Tillförd energi'!$B$1:$AS$566,MATCH(N$1,'Tillförd energi'!$B$1:$AQ$1,0),FALSE)</f>
        <v>3.7901799999999999E-2</v>
      </c>
      <c r="O397">
        <f>VLOOKUP($B397,'Tillförd energi'!$B$1:$AS$566,MATCH(O$1,'Tillförd energi'!$B$1:$AQ$1,0),FALSE)</f>
        <v>0</v>
      </c>
      <c r="P397">
        <f>VLOOKUP($B397,'Tillförd energi'!$B$1:$AS$566,MATCH(P$1,'Tillförd energi'!$B$1:$AQ$1,0),FALSE)</f>
        <v>0</v>
      </c>
      <c r="Q397">
        <f>VLOOKUP($B397,'Tillförd energi'!$B$1:$AS$566,MATCH(Q$1,'Tillförd energi'!$B$1:$AQ$1,0),FALSE)</f>
        <v>0</v>
      </c>
      <c r="R397">
        <f>VLOOKUP($B397,'Tillförd energi'!$B$1:$AS$566,MATCH(R$1,'Tillförd energi'!$B$1:$AQ$1,0),FALSE)</f>
        <v>152.30000000000001</v>
      </c>
      <c r="S397">
        <f>VLOOKUP($B397,'Tillförd energi'!$B$1:$AS$566,MATCH(S$1,'Tillförd energi'!$B$1:$AQ$1,0),FALSE)</f>
        <v>0</v>
      </c>
      <c r="T397">
        <f>VLOOKUP($B397,'Tillförd energi'!$B$1:$AS$566,MATCH(T$1,'Tillförd energi'!$B$1:$AQ$1,0),FALSE)</f>
        <v>0.4</v>
      </c>
      <c r="U397">
        <f>VLOOKUP($B397,'Tillförd energi'!$B$1:$AS$566,MATCH(U$1,'Tillförd energi'!$B$1:$AQ$1,0),FALSE)</f>
        <v>0</v>
      </c>
      <c r="V397">
        <f>VLOOKUP($B397,'Tillförd energi'!$B$1:$AS$566,MATCH(V$1,'Tillförd energi'!$B$1:$AQ$1,0),FALSE)</f>
        <v>0</v>
      </c>
      <c r="W397">
        <f>VLOOKUP($B397,'Tillförd energi'!$B$1:$AS$566,MATCH(W$1,'Tillförd energi'!$B$1:$AQ$1,0),FALSE)</f>
        <v>0</v>
      </c>
      <c r="X397">
        <f>VLOOKUP($B397,'Tillförd energi'!$B$1:$AS$566,MATCH(X$1,'Tillförd energi'!$B$1:$AQ$1,0),FALSE)</f>
        <v>0</v>
      </c>
      <c r="Y397">
        <f>VLOOKUP($B397,'Tillförd energi'!$B$1:$AS$566,MATCH(Y$1,'Tillförd energi'!$B$1:$AQ$1,0),FALSE)</f>
        <v>0</v>
      </c>
      <c r="Z397">
        <f>VLOOKUP($B397,'Tillförd energi'!$B$1:$AS$566,MATCH(Z$1,'Tillförd energi'!$B$1:$AQ$1,0),FALSE)</f>
        <v>0</v>
      </c>
      <c r="AA397">
        <f>VLOOKUP($B397,'Tillförd energi'!$B$1:$AS$566,MATCH(AA$1,'Tillförd energi'!$B$1:$AQ$1,0),FALSE)</f>
        <v>9.798</v>
      </c>
      <c r="AB397">
        <f>VLOOKUP($B397,'Tillförd energi'!$B$1:$AS$566,MATCH(AB$1,'Tillförd energi'!$B$1:$AQ$1,0),FALSE)</f>
        <v>19.402000000000001</v>
      </c>
      <c r="AC397">
        <f>VLOOKUP($B397,'Tillförd energi'!$B$1:$AS$566,MATCH(AC$1,'Tillförd energi'!$B$1:$AQ$1,0),FALSE)</f>
        <v>126.271</v>
      </c>
      <c r="AD397">
        <f>VLOOKUP($B397,'Tillförd energi'!$B$1:$AS$566,MATCH(AD$1,'Tillförd energi'!$B$1:$AQ$1,0),FALSE)</f>
        <v>352.15199999999999</v>
      </c>
      <c r="AE397">
        <f>VLOOKUP($B397,'Tillförd energi'!$B$1:$AS$566,MATCH(AE$1,'Tillförd energi'!$B$1:$AQ$1,0),FALSE)</f>
        <v>0</v>
      </c>
      <c r="AF397">
        <f>VLOOKUP($B397,'Tillförd energi'!$B$1:$AS$566,MATCH(AF$1,'Tillförd energi'!$B$1:$AQ$1,0),FALSE)</f>
        <v>21.295300000000001</v>
      </c>
      <c r="AG397">
        <f>IFERROR(VLOOKUP(B397,Miljö!$B$1:$S$476,9,FALSE)/1,0)</f>
        <v>17.399999999999999</v>
      </c>
      <c r="AI397">
        <f t="shared" si="48"/>
        <v>949.87440179999999</v>
      </c>
      <c r="AJ397">
        <f t="shared" si="49"/>
        <v>967.27440179999996</v>
      </c>
      <c r="AK397">
        <f>IF(ISERROR(1/VLOOKUP($B397,Leveranser!$B$1:$S$500,MATCH("såld värme (gwh)",Leveranser!$B$1:$S$1,0),FALSE)),"",VLOOKUP($B397,Leveranser!$B$1:$S$500,MATCH("såld värme (gwh)",Leveranser!$B$1:$S$1,0),FALSE))</f>
        <v>877.80899999999997</v>
      </c>
      <c r="AL397">
        <f>VLOOKUP($B397,Leveranser!$B$1:$Y$500,MATCH("Totalt såld fjärrvärme till andra fjärrvärmeföretag",Leveranser!$B$1:$AA$1,0),FALSE)</f>
        <v>46.87</v>
      </c>
      <c r="AM397">
        <f>IF(ISERROR(1/VLOOKUP($B397,Miljö!$B$1:$S$500,MATCH("Såld mängd produktionsspecifik fjärrvärme (GWh)",Miljö!$B$1:$R$1,0),FALSE)),0,VLOOKUP($B397,Miljö!$B$1:$S$500,MATCH("Såld mängd produktionsspecifik fjärrvärme (GWh)",Miljö!$B$1:$R$1,0),FALSE))</f>
        <v>94.8</v>
      </c>
      <c r="AN397" s="137">
        <f t="shared" si="50"/>
        <v>0.90750773344821911</v>
      </c>
      <c r="AP397" t="str">
        <f>VLOOKUP($B397,Miljövärden!$B$1:$H$446,7,FALSE)</f>
        <v>Ja</v>
      </c>
      <c r="AQ397" t="str">
        <f>VLOOKUP($B397,Miljövärden!$B$1:$H$446,6,FALSE)</f>
        <v>Ja</v>
      </c>
      <c r="AU397">
        <f t="shared" si="51"/>
        <v>31.093299999999999</v>
      </c>
      <c r="AV397">
        <f t="shared" si="52"/>
        <v>0</v>
      </c>
      <c r="AW397">
        <f t="shared" si="53"/>
        <v>3.7901799999999999E-2</v>
      </c>
      <c r="AX397">
        <f t="shared" si="54"/>
        <v>152.70000000000002</v>
      </c>
      <c r="AZ397">
        <f t="shared" si="55"/>
        <v>152.7379018</v>
      </c>
    </row>
    <row r="398" spans="1:52" customFormat="1" x14ac:dyDescent="0.25">
      <c r="A398" s="2" t="s">
        <v>598</v>
      </c>
      <c r="B398" s="2" t="s">
        <v>600</v>
      </c>
      <c r="C398">
        <f>VLOOKUP($B398,'Tillförd energi'!$B$1:$AS$566,MATCH(C$1,'Tillförd energi'!$B$1:$AQ$1,0),FALSE)</f>
        <v>0</v>
      </c>
      <c r="D398">
        <f>VLOOKUP($B398,'Tillförd energi'!$B$1:$AS$566,MATCH(D$1,'Tillförd energi'!$B$1:$AQ$1,0),FALSE)</f>
        <v>2.5000000000000001E-3</v>
      </c>
      <c r="E398">
        <f>VLOOKUP($B398,'Tillförd energi'!$B$1:$AS$566,MATCH(E$1,'Tillförd energi'!$B$1:$AQ$1,0),FALSE)</f>
        <v>0</v>
      </c>
      <c r="F398">
        <f>VLOOKUP($B398,'Tillförd energi'!$B$1:$AS$566,MATCH(F$1,'Tillförd energi'!$B$1:$AQ$1,0),FALSE)</f>
        <v>0</v>
      </c>
      <c r="G398">
        <f>VLOOKUP($B398,'Tillförd energi'!$B$1:$AS$566,MATCH(G$1,'Tillförd energi'!$B$1:$AQ$1,0),FALSE)</f>
        <v>0</v>
      </c>
      <c r="H398">
        <f>VLOOKUP($B398,'Tillförd energi'!$B$1:$AS$566,MATCH(H$1,'Tillförd energi'!$B$1:$AQ$1,0),FALSE)</f>
        <v>0</v>
      </c>
      <c r="I398">
        <f>VLOOKUP($B398,'Tillförd energi'!$B$1:$AS$566,MATCH(I$1,'Tillförd energi'!$B$1:$AQ$1,0),FALSE)</f>
        <v>0</v>
      </c>
      <c r="J398">
        <f>VLOOKUP($B398,'Tillförd energi'!$B$1:$AS$566,MATCH(J$1,'Tillförd energi'!$B$1:$AQ$1,0),FALSE)</f>
        <v>0</v>
      </c>
      <c r="K398">
        <v>0</v>
      </c>
      <c r="L398">
        <f>VLOOKUP($B398,'Tillförd energi'!$B$1:$AS$566,MATCH(L$1,'Tillförd energi'!$B$1:$AQ$1,0),FALSE)</f>
        <v>0</v>
      </c>
      <c r="M398">
        <f>VLOOKUP($B398,'Tillförd energi'!$B$1:$AS$566,MATCH(M$1,'Tillförd energi'!$B$1:$AQ$1,0),FALSE)</f>
        <v>0</v>
      </c>
      <c r="N398">
        <f>VLOOKUP($B398,'Tillförd energi'!$B$1:$AS$566,MATCH(N$1,'Tillförd energi'!$B$1:$AQ$1,0),FALSE)</f>
        <v>0</v>
      </c>
      <c r="O398">
        <f>VLOOKUP($B398,'Tillförd energi'!$B$1:$AS$566,MATCH(O$1,'Tillförd energi'!$B$1:$AQ$1,0),FALSE)</f>
        <v>0</v>
      </c>
      <c r="P398">
        <f>VLOOKUP($B398,'Tillförd energi'!$B$1:$AS$566,MATCH(P$1,'Tillförd energi'!$B$1:$AQ$1,0),FALSE)</f>
        <v>0</v>
      </c>
      <c r="Q398">
        <f>VLOOKUP($B398,'Tillförd energi'!$B$1:$AS$566,MATCH(Q$1,'Tillförd energi'!$B$1:$AQ$1,0),FALSE)</f>
        <v>0</v>
      </c>
      <c r="R398">
        <f>VLOOKUP($B398,'Tillförd energi'!$B$1:$AS$566,MATCH(R$1,'Tillförd energi'!$B$1:$AQ$1,0),FALSE)</f>
        <v>2.5212500000000002</v>
      </c>
      <c r="S398">
        <f>VLOOKUP($B398,'Tillförd energi'!$B$1:$AS$566,MATCH(S$1,'Tillförd energi'!$B$1:$AQ$1,0),FALSE)</f>
        <v>0</v>
      </c>
      <c r="T398">
        <f>VLOOKUP($B398,'Tillförd energi'!$B$1:$AS$566,MATCH(T$1,'Tillförd energi'!$B$1:$AQ$1,0),FALSE)</f>
        <v>0</v>
      </c>
      <c r="U398">
        <f>VLOOKUP($B398,'Tillförd energi'!$B$1:$AS$566,MATCH(U$1,'Tillförd energi'!$B$1:$AQ$1,0),FALSE)</f>
        <v>0</v>
      </c>
      <c r="V398">
        <f>VLOOKUP($B398,'Tillförd energi'!$B$1:$AS$566,MATCH(V$1,'Tillförd energi'!$B$1:$AQ$1,0),FALSE)</f>
        <v>0</v>
      </c>
      <c r="W398">
        <f>VLOOKUP($B398,'Tillförd energi'!$B$1:$AS$566,MATCH(W$1,'Tillförd energi'!$B$1:$AQ$1,0),FALSE)</f>
        <v>0</v>
      </c>
      <c r="X398">
        <f>VLOOKUP($B398,'Tillförd energi'!$B$1:$AS$566,MATCH(X$1,'Tillförd energi'!$B$1:$AQ$1,0),FALSE)</f>
        <v>0</v>
      </c>
      <c r="Y398">
        <f>VLOOKUP($B398,'Tillförd energi'!$B$1:$AS$566,MATCH(Y$1,'Tillförd energi'!$B$1:$AQ$1,0),FALSE)</f>
        <v>0</v>
      </c>
      <c r="Z398">
        <f>VLOOKUP($B398,'Tillförd energi'!$B$1:$AS$566,MATCH(Z$1,'Tillförd energi'!$B$1:$AQ$1,0),FALSE)</f>
        <v>0</v>
      </c>
      <c r="AA398">
        <f>VLOOKUP($B398,'Tillförd energi'!$B$1:$AS$566,MATCH(AA$1,'Tillförd energi'!$B$1:$AQ$1,0),FALSE)</f>
        <v>0</v>
      </c>
      <c r="AB398">
        <f>VLOOKUP($B398,'Tillförd energi'!$B$1:$AS$566,MATCH(AB$1,'Tillförd energi'!$B$1:$AQ$1,0),FALSE)</f>
        <v>0</v>
      </c>
      <c r="AC398">
        <f>VLOOKUP($B398,'Tillförd energi'!$B$1:$AS$566,MATCH(AC$1,'Tillförd energi'!$B$1:$AQ$1,0),FALSE)</f>
        <v>0</v>
      </c>
      <c r="AD398">
        <f>VLOOKUP($B398,'Tillförd energi'!$B$1:$AS$566,MATCH(AD$1,'Tillförd energi'!$B$1:$AQ$1,0),FALSE)</f>
        <v>0</v>
      </c>
      <c r="AE398">
        <f>VLOOKUP($B398,'Tillförd energi'!$B$1:$AS$566,MATCH(AE$1,'Tillförd energi'!$B$1:$AQ$1,0),FALSE)</f>
        <v>0</v>
      </c>
      <c r="AF398">
        <f>VLOOKUP($B398,'Tillförd energi'!$B$1:$AS$566,MATCH(AF$1,'Tillförd energi'!$B$1:$AQ$1,0),FALSE)</f>
        <v>6.2E-2</v>
      </c>
      <c r="AG398">
        <f>IFERROR(VLOOKUP(B398,Miljö!$B$1:$S$476,9,FALSE)/1,0)</f>
        <v>0</v>
      </c>
      <c r="AI398">
        <f t="shared" si="48"/>
        <v>2.58575</v>
      </c>
      <c r="AJ398">
        <f t="shared" si="49"/>
        <v>2.58575</v>
      </c>
      <c r="AK398">
        <f>IF(ISERROR(1/VLOOKUP($B398,Leveranser!$B$1:$S$500,MATCH("såld värme (gwh)",Leveranser!$B$1:$S$1,0),FALSE)),"",VLOOKUP($B398,Leveranser!$B$1:$S$500,MATCH("såld värme (gwh)",Leveranser!$B$1:$S$1,0),FALSE))</f>
        <v>1.7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37">
        <f t="shared" si="50"/>
        <v>0.65744948274195103</v>
      </c>
      <c r="AP398" t="str">
        <f>VLOOKUP($B398,Miljövärden!$B$1:$H$446,7,FALSE)</f>
        <v>Ja</v>
      </c>
      <c r="AQ398" t="str">
        <f>VLOOKUP($B398,Miljövärden!$B$1:$H$446,6,FALSE)</f>
        <v>Ja</v>
      </c>
      <c r="AU398">
        <f t="shared" si="51"/>
        <v>6.2E-2</v>
      </c>
      <c r="AV398">
        <f t="shared" si="52"/>
        <v>0</v>
      </c>
      <c r="AW398">
        <f t="shared" si="53"/>
        <v>0</v>
      </c>
      <c r="AX398">
        <f t="shared" si="54"/>
        <v>2.5212500000000002</v>
      </c>
      <c r="AZ398">
        <f t="shared" si="55"/>
        <v>2.5212500000000002</v>
      </c>
    </row>
    <row r="399" spans="1:52" customFormat="1" x14ac:dyDescent="0.25">
      <c r="A399" s="2" t="s">
        <v>598</v>
      </c>
      <c r="B399" s="2" t="s">
        <v>601</v>
      </c>
      <c r="C399">
        <f>VLOOKUP($B399,'Tillförd energi'!$B$1:$AS$566,MATCH(C$1,'Tillförd energi'!$B$1:$AQ$1,0),FALSE)</f>
        <v>0</v>
      </c>
      <c r="D399">
        <f>VLOOKUP($B399,'Tillförd energi'!$B$1:$AS$566,MATCH(D$1,'Tillförd energi'!$B$1:$AQ$1,0),FALSE)</f>
        <v>0.06</v>
      </c>
      <c r="E399">
        <f>VLOOKUP($B399,'Tillförd energi'!$B$1:$AS$566,MATCH(E$1,'Tillförd energi'!$B$1:$AQ$1,0),FALSE)</f>
        <v>0</v>
      </c>
      <c r="F399">
        <f>VLOOKUP($B399,'Tillförd energi'!$B$1:$AS$566,MATCH(F$1,'Tillförd energi'!$B$1:$AQ$1,0),FALSE)</f>
        <v>0</v>
      </c>
      <c r="G399">
        <f>VLOOKUP($B399,'Tillförd energi'!$B$1:$AS$566,MATCH(G$1,'Tillförd energi'!$B$1:$AQ$1,0),FALSE)</f>
        <v>0</v>
      </c>
      <c r="H399">
        <f>VLOOKUP($B399,'Tillförd energi'!$B$1:$AS$566,MATCH(H$1,'Tillförd energi'!$B$1:$AQ$1,0),FALSE)</f>
        <v>0</v>
      </c>
      <c r="I399">
        <f>VLOOKUP($B399,'Tillförd energi'!$B$1:$AS$566,MATCH(I$1,'Tillförd energi'!$B$1:$AQ$1,0),FALSE)</f>
        <v>0</v>
      </c>
      <c r="J399">
        <f>VLOOKUP($B399,'Tillförd energi'!$B$1:$AS$566,MATCH(J$1,'Tillförd energi'!$B$1:$AQ$1,0),FALSE)</f>
        <v>0</v>
      </c>
      <c r="K399">
        <v>0</v>
      </c>
      <c r="L399">
        <f>VLOOKUP($B399,'Tillförd energi'!$B$1:$AS$566,MATCH(L$1,'Tillförd energi'!$B$1:$AQ$1,0),FALSE)</f>
        <v>0</v>
      </c>
      <c r="M399">
        <f>VLOOKUP($B399,'Tillförd energi'!$B$1:$AS$566,MATCH(M$1,'Tillförd energi'!$B$1:$AQ$1,0),FALSE)</f>
        <v>0</v>
      </c>
      <c r="N399">
        <f>VLOOKUP($B399,'Tillförd energi'!$B$1:$AS$566,MATCH(N$1,'Tillförd energi'!$B$1:$AQ$1,0),FALSE)</f>
        <v>0</v>
      </c>
      <c r="O399">
        <f>VLOOKUP($B399,'Tillförd energi'!$B$1:$AS$566,MATCH(O$1,'Tillförd energi'!$B$1:$AQ$1,0),FALSE)</f>
        <v>0</v>
      </c>
      <c r="P399">
        <f>VLOOKUP($B399,'Tillförd energi'!$B$1:$AS$566,MATCH(P$1,'Tillförd energi'!$B$1:$AQ$1,0),FALSE)</f>
        <v>0</v>
      </c>
      <c r="Q399">
        <f>VLOOKUP($B399,'Tillförd energi'!$B$1:$AS$566,MATCH(Q$1,'Tillförd energi'!$B$1:$AQ$1,0),FALSE)</f>
        <v>0</v>
      </c>
      <c r="R399">
        <f>VLOOKUP($B399,'Tillförd energi'!$B$1:$AS$566,MATCH(R$1,'Tillförd energi'!$B$1:$AQ$1,0),FALSE)</f>
        <v>14.574999999999999</v>
      </c>
      <c r="S399">
        <f>VLOOKUP($B399,'Tillförd energi'!$B$1:$AS$566,MATCH(S$1,'Tillförd energi'!$B$1:$AQ$1,0),FALSE)</f>
        <v>0</v>
      </c>
      <c r="T399">
        <f>VLOOKUP($B399,'Tillförd energi'!$B$1:$AS$566,MATCH(T$1,'Tillförd energi'!$B$1:$AQ$1,0),FALSE)</f>
        <v>0</v>
      </c>
      <c r="U399">
        <f>VLOOKUP($B399,'Tillförd energi'!$B$1:$AS$566,MATCH(U$1,'Tillförd energi'!$B$1:$AQ$1,0),FALSE)</f>
        <v>0</v>
      </c>
      <c r="V399">
        <f>VLOOKUP($B399,'Tillförd energi'!$B$1:$AS$566,MATCH(V$1,'Tillförd energi'!$B$1:$AQ$1,0),FALSE)</f>
        <v>0</v>
      </c>
      <c r="W399">
        <f>VLOOKUP($B399,'Tillförd energi'!$B$1:$AS$566,MATCH(W$1,'Tillförd energi'!$B$1:$AQ$1,0),FALSE)</f>
        <v>0</v>
      </c>
      <c r="X399">
        <f>VLOOKUP($B399,'Tillförd energi'!$B$1:$AS$566,MATCH(X$1,'Tillförd energi'!$B$1:$AQ$1,0),FALSE)</f>
        <v>0</v>
      </c>
      <c r="Y399">
        <f>VLOOKUP($B399,'Tillförd energi'!$B$1:$AS$566,MATCH(Y$1,'Tillförd energi'!$B$1:$AQ$1,0),FALSE)</f>
        <v>0</v>
      </c>
      <c r="Z399">
        <f>VLOOKUP($B399,'Tillförd energi'!$B$1:$AS$566,MATCH(Z$1,'Tillförd energi'!$B$1:$AQ$1,0),FALSE)</f>
        <v>0</v>
      </c>
      <c r="AA399">
        <f>VLOOKUP($B399,'Tillförd energi'!$B$1:$AS$566,MATCH(AA$1,'Tillförd energi'!$B$1:$AQ$1,0),FALSE)</f>
        <v>0</v>
      </c>
      <c r="AB399">
        <f>VLOOKUP($B399,'Tillförd energi'!$B$1:$AS$566,MATCH(AB$1,'Tillförd energi'!$B$1:$AQ$1,0),FALSE)</f>
        <v>0</v>
      </c>
      <c r="AC399">
        <f>VLOOKUP($B399,'Tillförd energi'!$B$1:$AS$566,MATCH(AC$1,'Tillförd energi'!$B$1:$AQ$1,0),FALSE)</f>
        <v>0</v>
      </c>
      <c r="AD399">
        <f>VLOOKUP($B399,'Tillförd energi'!$B$1:$AS$566,MATCH(AD$1,'Tillförd energi'!$B$1:$AQ$1,0),FALSE)</f>
        <v>0</v>
      </c>
      <c r="AE399">
        <f>VLOOKUP($B399,'Tillförd energi'!$B$1:$AS$566,MATCH(AE$1,'Tillförd energi'!$B$1:$AQ$1,0),FALSE)</f>
        <v>0</v>
      </c>
      <c r="AF399">
        <f>VLOOKUP($B399,'Tillförd energi'!$B$1:$AS$566,MATCH(AF$1,'Tillförd energi'!$B$1:$AQ$1,0),FALSE)</f>
        <v>0.186</v>
      </c>
      <c r="AG399">
        <f>IFERROR(VLOOKUP(B399,Miljö!$B$1:$S$476,9,FALSE)/1,0)</f>
        <v>0</v>
      </c>
      <c r="AI399">
        <f t="shared" si="48"/>
        <v>14.821</v>
      </c>
      <c r="AJ399">
        <f t="shared" si="49"/>
        <v>14.821</v>
      </c>
      <c r="AK399">
        <f>IF(ISERROR(1/VLOOKUP($B399,Leveranser!$B$1:$S$500,MATCH("såld värme (gwh)",Leveranser!$B$1:$S$1,0),FALSE)),"",VLOOKUP($B399,Leveranser!$B$1:$S$500,MATCH("såld värme (gwh)",Leveranser!$B$1:$S$1,0),FALSE))</f>
        <v>9</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37">
        <f t="shared" si="50"/>
        <v>0.60724647459685588</v>
      </c>
      <c r="AP399" t="str">
        <f>VLOOKUP($B399,Miljövärden!$B$1:$H$446,7,FALSE)</f>
        <v>Ja</v>
      </c>
      <c r="AQ399" t="str">
        <f>VLOOKUP($B399,Miljövärden!$B$1:$H$446,6,FALSE)</f>
        <v>Ja</v>
      </c>
      <c r="AU399">
        <f t="shared" si="51"/>
        <v>0.186</v>
      </c>
      <c r="AV399">
        <f t="shared" si="52"/>
        <v>0</v>
      </c>
      <c r="AW399">
        <f t="shared" si="53"/>
        <v>0</v>
      </c>
      <c r="AX399">
        <f t="shared" si="54"/>
        <v>14.574999999999999</v>
      </c>
      <c r="AZ399">
        <f t="shared" si="55"/>
        <v>14.574999999999999</v>
      </c>
    </row>
    <row r="400" spans="1:52" customFormat="1" x14ac:dyDescent="0.25">
      <c r="A400" s="2" t="s">
        <v>598</v>
      </c>
      <c r="B400" s="2" t="s">
        <v>602</v>
      </c>
      <c r="C400">
        <f>VLOOKUP($B400,'Tillförd energi'!$B$1:$AS$566,MATCH(C$1,'Tillförd energi'!$B$1:$AQ$1,0),FALSE)</f>
        <v>0</v>
      </c>
      <c r="D400">
        <f>VLOOKUP($B400,'Tillförd energi'!$B$1:$AS$566,MATCH(D$1,'Tillförd energi'!$B$1:$AQ$1,0),FALSE)</f>
        <v>0.77</v>
      </c>
      <c r="E400">
        <f>VLOOKUP($B400,'Tillförd energi'!$B$1:$AS$566,MATCH(E$1,'Tillförd energi'!$B$1:$AQ$1,0),FALSE)</f>
        <v>0</v>
      </c>
      <c r="F400">
        <f>VLOOKUP($B400,'Tillförd energi'!$B$1:$AS$566,MATCH(F$1,'Tillförd energi'!$B$1:$AQ$1,0),FALSE)</f>
        <v>0</v>
      </c>
      <c r="G400">
        <f>VLOOKUP($B400,'Tillförd energi'!$B$1:$AS$566,MATCH(G$1,'Tillförd energi'!$B$1:$AQ$1,0),FALSE)</f>
        <v>0</v>
      </c>
      <c r="H400">
        <f>VLOOKUP($B400,'Tillförd energi'!$B$1:$AS$566,MATCH(H$1,'Tillförd energi'!$B$1:$AQ$1,0),FALSE)</f>
        <v>0</v>
      </c>
      <c r="I400">
        <f>VLOOKUP($B400,'Tillförd energi'!$B$1:$AS$566,MATCH(I$1,'Tillförd energi'!$B$1:$AQ$1,0),FALSE)</f>
        <v>30.46</v>
      </c>
      <c r="J400">
        <f>VLOOKUP($B400,'Tillförd energi'!$B$1:$AS$566,MATCH(J$1,'Tillförd energi'!$B$1:$AQ$1,0),FALSE)</f>
        <v>1.8188200000000001</v>
      </c>
      <c r="K400">
        <v>0</v>
      </c>
      <c r="L400">
        <f>VLOOKUP($B400,'Tillförd energi'!$B$1:$AS$566,MATCH(L$1,'Tillförd energi'!$B$1:$AQ$1,0),FALSE)</f>
        <v>185</v>
      </c>
      <c r="M400">
        <f>VLOOKUP($B400,'Tillförd energi'!$B$1:$AS$566,MATCH(M$1,'Tillförd energi'!$B$1:$AQ$1,0),FALSE)</f>
        <v>0</v>
      </c>
      <c r="N400">
        <f>VLOOKUP($B400,'Tillförd energi'!$B$1:$AS$566,MATCH(N$1,'Tillförd energi'!$B$1:$AQ$1,0),FALSE)</f>
        <v>0</v>
      </c>
      <c r="O400">
        <f>VLOOKUP($B400,'Tillförd energi'!$B$1:$AS$566,MATCH(O$1,'Tillförd energi'!$B$1:$AQ$1,0),FALSE)</f>
        <v>0</v>
      </c>
      <c r="P400">
        <f>VLOOKUP($B400,'Tillförd energi'!$B$1:$AS$566,MATCH(P$1,'Tillförd energi'!$B$1:$AQ$1,0),FALSE)</f>
        <v>7.32</v>
      </c>
      <c r="Q400">
        <f>VLOOKUP($B400,'Tillförd energi'!$B$1:$AS$566,MATCH(Q$1,'Tillförd energi'!$B$1:$AQ$1,0),FALSE)</f>
        <v>2.0499999999999998</v>
      </c>
      <c r="R400">
        <f>VLOOKUP($B400,'Tillförd energi'!$B$1:$AS$566,MATCH(R$1,'Tillförd energi'!$B$1:$AQ$1,0),FALSE)</f>
        <v>0</v>
      </c>
      <c r="S400">
        <f>VLOOKUP($B400,'Tillförd energi'!$B$1:$AS$566,MATCH(S$1,'Tillförd energi'!$B$1:$AQ$1,0),FALSE)</f>
        <v>0</v>
      </c>
      <c r="T400">
        <f>VLOOKUP($B400,'Tillförd energi'!$B$1:$AS$566,MATCH(T$1,'Tillförd energi'!$B$1:$AQ$1,0),FALSE)</f>
        <v>0</v>
      </c>
      <c r="U400">
        <f>VLOOKUP($B400,'Tillförd energi'!$B$1:$AS$566,MATCH(U$1,'Tillförd energi'!$B$1:$AQ$1,0),FALSE)</f>
        <v>0</v>
      </c>
      <c r="V400">
        <f>VLOOKUP($B400,'Tillförd energi'!$B$1:$AS$566,MATCH(V$1,'Tillförd energi'!$B$1:$AQ$1,0),FALSE)</f>
        <v>0</v>
      </c>
      <c r="W400">
        <f>VLOOKUP($B400,'Tillförd energi'!$B$1:$AS$566,MATCH(W$1,'Tillförd energi'!$B$1:$AQ$1,0),FALSE)</f>
        <v>0.59</v>
      </c>
      <c r="X400">
        <f>VLOOKUP($B400,'Tillförd energi'!$B$1:$AS$566,MATCH(X$1,'Tillförd energi'!$B$1:$AQ$1,0),FALSE)</f>
        <v>0</v>
      </c>
      <c r="Y400">
        <f>VLOOKUP($B400,'Tillförd energi'!$B$1:$AS$566,MATCH(Y$1,'Tillförd energi'!$B$1:$AQ$1,0),FALSE)</f>
        <v>0</v>
      </c>
      <c r="Z400">
        <f>VLOOKUP($B400,'Tillförd energi'!$B$1:$AS$566,MATCH(Z$1,'Tillförd energi'!$B$1:$AQ$1,0),FALSE)</f>
        <v>0</v>
      </c>
      <c r="AA400">
        <f>VLOOKUP($B400,'Tillförd energi'!$B$1:$AS$566,MATCH(AA$1,'Tillförd energi'!$B$1:$AQ$1,0),FALSE)</f>
        <v>0</v>
      </c>
      <c r="AB400">
        <f>VLOOKUP($B400,'Tillförd energi'!$B$1:$AS$566,MATCH(AB$1,'Tillförd energi'!$B$1:$AQ$1,0),FALSE)</f>
        <v>0</v>
      </c>
      <c r="AC400">
        <f>VLOOKUP($B400,'Tillförd energi'!$B$1:$AS$566,MATCH(AC$1,'Tillförd energi'!$B$1:$AQ$1,0),FALSE)</f>
        <v>0</v>
      </c>
      <c r="AD400">
        <f>VLOOKUP($B400,'Tillförd energi'!$B$1:$AS$566,MATCH(AD$1,'Tillförd energi'!$B$1:$AQ$1,0),FALSE)</f>
        <v>0.27800000000000002</v>
      </c>
      <c r="AE400">
        <f>VLOOKUP($B400,'Tillförd energi'!$B$1:$AS$566,MATCH(AE$1,'Tillförd energi'!$B$1:$AQ$1,0),FALSE)</f>
        <v>0</v>
      </c>
      <c r="AF400">
        <f>VLOOKUP($B400,'Tillförd energi'!$B$1:$AS$566,MATCH(AF$1,'Tillförd energi'!$B$1:$AQ$1,0),FALSE)</f>
        <v>9.3870000000000005</v>
      </c>
      <c r="AG400">
        <f>IFERROR(VLOOKUP(B400,Miljö!$B$1:$S$476,9,FALSE)/1,0)</f>
        <v>0</v>
      </c>
      <c r="AI400">
        <f t="shared" si="48"/>
        <v>237.67382000000001</v>
      </c>
      <c r="AJ400">
        <f t="shared" si="49"/>
        <v>237.67382000000001</v>
      </c>
      <c r="AK400">
        <f>IF(ISERROR(1/VLOOKUP($B400,Leveranser!$B$1:$S$500,MATCH("såld värme (gwh)",Leveranser!$B$1:$S$1,0),FALSE)),"",VLOOKUP($B400,Leveranser!$B$1:$S$500,MATCH("såld värme (gwh)",Leveranser!$B$1:$S$1,0),FALSE))</f>
        <v>168.25800000000001</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37">
        <f t="shared" si="50"/>
        <v>0.70793661666228114</v>
      </c>
      <c r="AP400" t="str">
        <f>VLOOKUP($B400,Miljövärden!$B$1:$H$446,7,FALSE)</f>
        <v>Ja</v>
      </c>
      <c r="AQ400" t="str">
        <f>VLOOKUP($B400,Miljövärden!$B$1:$H$446,6,FALSE)</f>
        <v>Ja</v>
      </c>
      <c r="AU400">
        <f t="shared" si="51"/>
        <v>9.3870000000000005</v>
      </c>
      <c r="AV400">
        <f t="shared" si="52"/>
        <v>0</v>
      </c>
      <c r="AW400">
        <f t="shared" si="53"/>
        <v>9.370000000000001</v>
      </c>
      <c r="AX400">
        <f t="shared" si="54"/>
        <v>0</v>
      </c>
      <c r="AZ400">
        <f t="shared" si="55"/>
        <v>194.96</v>
      </c>
    </row>
    <row r="401" spans="1:61" x14ac:dyDescent="0.25">
      <c r="A401" s="2" t="s">
        <v>603</v>
      </c>
      <c r="B401" s="2" t="s">
        <v>604</v>
      </c>
      <c r="C401">
        <f>VLOOKUP($B401,'Tillförd energi'!$B$1:$AS$566,MATCH(C$1,'Tillförd energi'!$B$1:$AQ$1,0),FALSE)</f>
        <v>0</v>
      </c>
      <c r="D401">
        <f>VLOOKUP($B401,'Tillförd energi'!$B$1:$AS$566,MATCH(D$1,'Tillförd energi'!$B$1:$AQ$1,0),FALSE)</f>
        <v>0.28000000000000003</v>
      </c>
      <c r="E401">
        <f>VLOOKUP($B401,'Tillförd energi'!$B$1:$AS$566,MATCH(E$1,'Tillförd energi'!$B$1:$AQ$1,0),FALSE)</f>
        <v>0</v>
      </c>
      <c r="F401">
        <f>VLOOKUP($B401,'Tillförd energi'!$B$1:$AS$566,MATCH(F$1,'Tillförd energi'!$B$1:$AQ$1,0),FALSE)</f>
        <v>0</v>
      </c>
      <c r="G401">
        <f>VLOOKUP($B401,'Tillförd energi'!$B$1:$AS$566,MATCH(G$1,'Tillförd energi'!$B$1:$AQ$1,0),FALSE)</f>
        <v>0</v>
      </c>
      <c r="H401">
        <f>VLOOKUP($B401,'Tillförd energi'!$B$1:$AS$566,MATCH(H$1,'Tillförd energi'!$B$1:$AQ$1,0),FALSE)</f>
        <v>0</v>
      </c>
      <c r="I401">
        <f>VLOOKUP($B401,'Tillförd energi'!$B$1:$AS$566,MATCH(I$1,'Tillförd energi'!$B$1:$AQ$1,0),FALSE)</f>
        <v>0</v>
      </c>
      <c r="J401">
        <f>VLOOKUP($B401,'Tillförd energi'!$B$1:$AS$566,MATCH(J$1,'Tillförd energi'!$B$1:$AQ$1,0),FALSE)</f>
        <v>0</v>
      </c>
      <c r="K401">
        <v>0</v>
      </c>
      <c r="L401">
        <f>VLOOKUP($B401,'Tillförd energi'!$B$1:$AS$566,MATCH(L$1,'Tillförd energi'!$B$1:$AQ$1,0),FALSE)</f>
        <v>0</v>
      </c>
      <c r="M401">
        <f>VLOOKUP($B401,'Tillförd energi'!$B$1:$AS$566,MATCH(M$1,'Tillförd energi'!$B$1:$AQ$1,0),FALSE)</f>
        <v>0</v>
      </c>
      <c r="N401">
        <f>VLOOKUP($B401,'Tillförd energi'!$B$1:$AS$566,MATCH(N$1,'Tillförd energi'!$B$1:$AQ$1,0),FALSE)</f>
        <v>33.781999999999996</v>
      </c>
      <c r="O401">
        <f>VLOOKUP($B401,'Tillförd energi'!$B$1:$AS$566,MATCH(O$1,'Tillförd energi'!$B$1:$AQ$1,0),FALSE)</f>
        <v>0</v>
      </c>
      <c r="P401">
        <f>VLOOKUP($B401,'Tillförd energi'!$B$1:$AS$566,MATCH(P$1,'Tillförd energi'!$B$1:$AQ$1,0),FALSE)</f>
        <v>0</v>
      </c>
      <c r="Q401">
        <f>VLOOKUP($B401,'Tillförd energi'!$B$1:$AS$566,MATCH(Q$1,'Tillförd energi'!$B$1:$AQ$1,0),FALSE)</f>
        <v>0</v>
      </c>
      <c r="R401">
        <f>VLOOKUP($B401,'Tillförd energi'!$B$1:$AS$566,MATCH(R$1,'Tillförd energi'!$B$1:$AQ$1,0),FALSE)</f>
        <v>0</v>
      </c>
      <c r="S401">
        <f>VLOOKUP($B401,'Tillförd energi'!$B$1:$AS$566,MATCH(S$1,'Tillförd energi'!$B$1:$AQ$1,0),FALSE)</f>
        <v>0</v>
      </c>
      <c r="T401">
        <f>VLOOKUP($B401,'Tillförd energi'!$B$1:$AS$566,MATCH(T$1,'Tillförd energi'!$B$1:$AQ$1,0),FALSE)</f>
        <v>0</v>
      </c>
      <c r="U401">
        <f>VLOOKUP($B401,'Tillförd energi'!$B$1:$AS$566,MATCH(U$1,'Tillförd energi'!$B$1:$AQ$1,0),FALSE)</f>
        <v>0</v>
      </c>
      <c r="V401">
        <f>VLOOKUP($B401,'Tillförd energi'!$B$1:$AS$566,MATCH(V$1,'Tillförd energi'!$B$1:$AQ$1,0),FALSE)</f>
        <v>0</v>
      </c>
      <c r="W401">
        <f>VLOOKUP($B401,'Tillförd energi'!$B$1:$AS$566,MATCH(W$1,'Tillförd energi'!$B$1:$AQ$1,0),FALSE)</f>
        <v>0</v>
      </c>
      <c r="X401">
        <f>VLOOKUP($B401,'Tillförd energi'!$B$1:$AS$566,MATCH(X$1,'Tillförd energi'!$B$1:$AQ$1,0),FALSE)</f>
        <v>0</v>
      </c>
      <c r="Y401">
        <f>VLOOKUP($B401,'Tillförd energi'!$B$1:$AS$566,MATCH(Y$1,'Tillförd energi'!$B$1:$AQ$1,0),FALSE)</f>
        <v>0</v>
      </c>
      <c r="Z401">
        <f>VLOOKUP($B401,'Tillförd energi'!$B$1:$AS$566,MATCH(Z$1,'Tillförd energi'!$B$1:$AQ$1,0),FALSE)</f>
        <v>0</v>
      </c>
      <c r="AA401">
        <f>VLOOKUP($B401,'Tillförd energi'!$B$1:$AS$566,MATCH(AA$1,'Tillförd energi'!$B$1:$AQ$1,0),FALSE)</f>
        <v>0</v>
      </c>
      <c r="AB401">
        <f>VLOOKUP($B401,'Tillförd energi'!$B$1:$AS$566,MATCH(AB$1,'Tillförd energi'!$B$1:$AQ$1,0),FALSE)</f>
        <v>0</v>
      </c>
      <c r="AC401">
        <f>VLOOKUP($B401,'Tillförd energi'!$B$1:$AS$566,MATCH(AC$1,'Tillförd energi'!$B$1:$AQ$1,0),FALSE)</f>
        <v>4.74</v>
      </c>
      <c r="AD401">
        <f>VLOOKUP($B401,'Tillförd energi'!$B$1:$AS$566,MATCH(AD$1,'Tillförd energi'!$B$1:$AQ$1,0),FALSE)</f>
        <v>0</v>
      </c>
      <c r="AE401">
        <f>VLOOKUP($B401,'Tillförd energi'!$B$1:$AS$566,MATCH(AE$1,'Tillförd energi'!$B$1:$AQ$1,0),FALSE)</f>
        <v>0</v>
      </c>
      <c r="AF401">
        <f>VLOOKUP($B401,'Tillförd energi'!$B$1:$AS$566,MATCH(AF$1,'Tillförd energi'!$B$1:$AQ$1,0),FALSE)</f>
        <v>0.81299999999999994</v>
      </c>
      <c r="AG401">
        <f>IFERROR(VLOOKUP(B401,Miljö!$B$1:$S$476,9,FALSE)/1,0)</f>
        <v>0</v>
      </c>
      <c r="AI401">
        <f t="shared" si="48"/>
        <v>39.615000000000002</v>
      </c>
      <c r="AJ401">
        <f t="shared" si="49"/>
        <v>39.615000000000002</v>
      </c>
      <c r="AK401">
        <f>IF(ISERROR(1/VLOOKUP($B401,Leveranser!$B$1:$S$500,MATCH("såld värme (gwh)",Leveranser!$B$1:$S$1,0),FALSE)),"",VLOOKUP($B401,Leveranser!$B$1:$S$500,MATCH("såld värme (gwh)",Leveranser!$B$1:$S$1,0),FALSE))</f>
        <v>27.1</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37">
        <f t="shared" si="50"/>
        <v>0.68408431149816984</v>
      </c>
      <c r="AP401" t="str">
        <f>VLOOKUP($B401,Miljövärden!$B$1:$H$446,7,FALSE)</f>
        <v>Ja</v>
      </c>
      <c r="AQ401" t="str">
        <f>VLOOKUP($B401,Miljövärden!$B$1:$H$446,6,FALSE)</f>
        <v>Ja</v>
      </c>
      <c r="AU401">
        <f t="shared" si="51"/>
        <v>0.81299999999999994</v>
      </c>
      <c r="AV401">
        <f t="shared" si="52"/>
        <v>0</v>
      </c>
      <c r="AW401">
        <f t="shared" si="53"/>
        <v>33.781999999999996</v>
      </c>
      <c r="AX401">
        <f t="shared" si="54"/>
        <v>0</v>
      </c>
      <c r="AZ401">
        <f t="shared" si="55"/>
        <v>33.781999999999996</v>
      </c>
      <c r="BE401"/>
      <c r="BF401"/>
      <c r="BG401"/>
      <c r="BH401"/>
      <c r="BI401"/>
    </row>
    <row r="402" spans="1:61" x14ac:dyDescent="0.25">
      <c r="A402" s="2" t="s">
        <v>605</v>
      </c>
      <c r="B402" s="2" t="s">
        <v>606</v>
      </c>
      <c r="C402">
        <f>VLOOKUP($B402,'Tillförd energi'!$B$1:$AS$566,MATCH(C$1,'Tillförd energi'!$B$1:$AQ$1,0),FALSE)</f>
        <v>0</v>
      </c>
      <c r="D402">
        <f>VLOOKUP($B402,'Tillförd energi'!$B$1:$AS$566,MATCH(D$1,'Tillförd energi'!$B$1:$AQ$1,0),FALSE)</f>
        <v>1.2</v>
      </c>
      <c r="E402">
        <f>VLOOKUP($B402,'Tillförd energi'!$B$1:$AS$566,MATCH(E$1,'Tillförd energi'!$B$1:$AQ$1,0),FALSE)</f>
        <v>0</v>
      </c>
      <c r="F402">
        <f>VLOOKUP($B402,'Tillförd energi'!$B$1:$AS$566,MATCH(F$1,'Tillförd energi'!$B$1:$AQ$1,0),FALSE)</f>
        <v>0</v>
      </c>
      <c r="G402">
        <f>VLOOKUP($B402,'Tillförd energi'!$B$1:$AS$566,MATCH(G$1,'Tillförd energi'!$B$1:$AQ$1,0),FALSE)</f>
        <v>0</v>
      </c>
      <c r="H402">
        <f>VLOOKUP($B402,'Tillförd energi'!$B$1:$AS$566,MATCH(H$1,'Tillförd energi'!$B$1:$AQ$1,0),FALSE)</f>
        <v>0</v>
      </c>
      <c r="I402">
        <f>VLOOKUP($B402,'Tillförd energi'!$B$1:$AS$566,MATCH(I$1,'Tillförd energi'!$B$1:$AQ$1,0),FALSE)</f>
        <v>0</v>
      </c>
      <c r="J402">
        <f>VLOOKUP($B402,'Tillförd energi'!$B$1:$AS$566,MATCH(J$1,'Tillförd energi'!$B$1:$AQ$1,0),FALSE)</f>
        <v>0</v>
      </c>
      <c r="K402">
        <v>0</v>
      </c>
      <c r="L402">
        <f>VLOOKUP($B402,'Tillförd energi'!$B$1:$AS$566,MATCH(L$1,'Tillförd energi'!$B$1:$AQ$1,0),FALSE)</f>
        <v>0</v>
      </c>
      <c r="M402">
        <f>VLOOKUP($B402,'Tillförd energi'!$B$1:$AS$566,MATCH(M$1,'Tillförd energi'!$B$1:$AQ$1,0),FALSE)</f>
        <v>0</v>
      </c>
      <c r="N402">
        <f>VLOOKUP($B402,'Tillförd energi'!$B$1:$AS$566,MATCH(N$1,'Tillförd energi'!$B$1:$AQ$1,0),FALSE)</f>
        <v>0</v>
      </c>
      <c r="O402">
        <f>VLOOKUP($B402,'Tillförd energi'!$B$1:$AS$566,MATCH(O$1,'Tillförd energi'!$B$1:$AQ$1,0),FALSE)</f>
        <v>0</v>
      </c>
      <c r="P402">
        <f>VLOOKUP($B402,'Tillförd energi'!$B$1:$AS$566,MATCH(P$1,'Tillförd energi'!$B$1:$AQ$1,0),FALSE)</f>
        <v>0</v>
      </c>
      <c r="Q402">
        <f>VLOOKUP($B402,'Tillförd energi'!$B$1:$AS$566,MATCH(Q$1,'Tillförd energi'!$B$1:$AQ$1,0),FALSE)</f>
        <v>50.2</v>
      </c>
      <c r="R402">
        <f>VLOOKUP($B402,'Tillförd energi'!$B$1:$AS$566,MATCH(R$1,'Tillförd energi'!$B$1:$AQ$1,0),FALSE)</f>
        <v>0</v>
      </c>
      <c r="S402">
        <f>VLOOKUP($B402,'Tillförd energi'!$B$1:$AS$566,MATCH(S$1,'Tillförd energi'!$B$1:$AQ$1,0),FALSE)</f>
        <v>0</v>
      </c>
      <c r="T402">
        <f>VLOOKUP($B402,'Tillförd energi'!$B$1:$AS$566,MATCH(T$1,'Tillförd energi'!$B$1:$AQ$1,0),FALSE)</f>
        <v>0</v>
      </c>
      <c r="U402">
        <f>VLOOKUP($B402,'Tillförd energi'!$B$1:$AS$566,MATCH(U$1,'Tillförd energi'!$B$1:$AQ$1,0),FALSE)</f>
        <v>0</v>
      </c>
      <c r="V402">
        <f>VLOOKUP($B402,'Tillförd energi'!$B$1:$AS$566,MATCH(V$1,'Tillförd energi'!$B$1:$AQ$1,0),FALSE)</f>
        <v>0</v>
      </c>
      <c r="W402">
        <f>VLOOKUP($B402,'Tillförd energi'!$B$1:$AS$566,MATCH(W$1,'Tillförd energi'!$B$1:$AQ$1,0),FALSE)</f>
        <v>0</v>
      </c>
      <c r="X402">
        <f>VLOOKUP($B402,'Tillförd energi'!$B$1:$AS$566,MATCH(X$1,'Tillförd energi'!$B$1:$AQ$1,0),FALSE)</f>
        <v>0</v>
      </c>
      <c r="Y402">
        <f>VLOOKUP($B402,'Tillförd energi'!$B$1:$AS$566,MATCH(Y$1,'Tillförd energi'!$B$1:$AQ$1,0),FALSE)</f>
        <v>0</v>
      </c>
      <c r="Z402">
        <f>VLOOKUP($B402,'Tillförd energi'!$B$1:$AS$566,MATCH(Z$1,'Tillförd energi'!$B$1:$AQ$1,0),FALSE)</f>
        <v>0</v>
      </c>
      <c r="AA402">
        <f>VLOOKUP($B402,'Tillförd energi'!$B$1:$AS$566,MATCH(AA$1,'Tillförd energi'!$B$1:$AQ$1,0),FALSE)</f>
        <v>0</v>
      </c>
      <c r="AB402">
        <f>VLOOKUP($B402,'Tillförd energi'!$B$1:$AS$566,MATCH(AB$1,'Tillförd energi'!$B$1:$AQ$1,0),FALSE)</f>
        <v>0</v>
      </c>
      <c r="AC402">
        <f>VLOOKUP($B402,'Tillförd energi'!$B$1:$AS$566,MATCH(AC$1,'Tillförd energi'!$B$1:$AQ$1,0),FALSE)</f>
        <v>5.3</v>
      </c>
      <c r="AD402">
        <f>VLOOKUP($B402,'Tillförd energi'!$B$1:$AS$566,MATCH(AD$1,'Tillförd energi'!$B$1:$AQ$1,0),FALSE)</f>
        <v>0</v>
      </c>
      <c r="AE402">
        <f>VLOOKUP($B402,'Tillförd energi'!$B$1:$AS$566,MATCH(AE$1,'Tillförd energi'!$B$1:$AQ$1,0),FALSE)</f>
        <v>0</v>
      </c>
      <c r="AF402">
        <f>VLOOKUP($B402,'Tillförd energi'!$B$1:$AS$566,MATCH(AF$1,'Tillförd energi'!$B$1:$AQ$1,0),FALSE)</f>
        <v>1.7</v>
      </c>
      <c r="AG402">
        <f>IFERROR(VLOOKUP(B402,Miljö!$B$1:$S$476,9,FALSE)/1,0)</f>
        <v>0</v>
      </c>
      <c r="AI402">
        <f t="shared" si="48"/>
        <v>58.400000000000006</v>
      </c>
      <c r="AJ402">
        <f t="shared" si="49"/>
        <v>58.400000000000006</v>
      </c>
      <c r="AK402">
        <f>IF(ISERROR(1/VLOOKUP($B402,Leveranser!$B$1:$S$500,MATCH("såld värme (gwh)",Leveranser!$B$1:$S$1,0),FALSE)),"",VLOOKUP($B402,Leveranser!$B$1:$S$500,MATCH("såld värme (gwh)",Leveranser!$B$1:$S$1,0),FALSE))</f>
        <v>46.5</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37">
        <f t="shared" si="50"/>
        <v>0.79623287671232867</v>
      </c>
      <c r="AP402" t="str">
        <f>VLOOKUP($B402,Miljövärden!$B$1:$H$446,7,FALSE)</f>
        <v>Ja</v>
      </c>
      <c r="AQ402" t="str">
        <f>VLOOKUP($B402,Miljövärden!$B$1:$H$446,6,FALSE)</f>
        <v>Nej</v>
      </c>
      <c r="AU402">
        <f t="shared" si="51"/>
        <v>1.7</v>
      </c>
      <c r="AV402">
        <f t="shared" si="52"/>
        <v>0</v>
      </c>
      <c r="AW402">
        <f t="shared" si="53"/>
        <v>50.2</v>
      </c>
      <c r="AX402">
        <f t="shared" si="54"/>
        <v>0</v>
      </c>
      <c r="AZ402">
        <f t="shared" si="55"/>
        <v>50.2</v>
      </c>
      <c r="BE402"/>
      <c r="BF402"/>
      <c r="BG402"/>
      <c r="BH402"/>
      <c r="BI402"/>
    </row>
    <row r="403" spans="1:61" x14ac:dyDescent="0.25">
      <c r="A403" s="2" t="s">
        <v>608</v>
      </c>
      <c r="B403" s="2" t="s">
        <v>609</v>
      </c>
      <c r="C403">
        <f>VLOOKUP($B403,'Tillförd energi'!$B$1:$AS$566,MATCH(C$1,'Tillförd energi'!$B$1:$AQ$1,0),FALSE)</f>
        <v>0</v>
      </c>
      <c r="D403">
        <f>VLOOKUP($B403,'Tillförd energi'!$B$1:$AS$566,MATCH(D$1,'Tillförd energi'!$B$1:$AQ$1,0),FALSE)</f>
        <v>1.123E-2</v>
      </c>
      <c r="E403">
        <f>VLOOKUP($B403,'Tillförd energi'!$B$1:$AS$566,MATCH(E$1,'Tillförd energi'!$B$1:$AQ$1,0),FALSE)</f>
        <v>0</v>
      </c>
      <c r="F403">
        <f>VLOOKUP($B403,'Tillförd energi'!$B$1:$AS$566,MATCH(F$1,'Tillförd energi'!$B$1:$AQ$1,0),FALSE)</f>
        <v>0</v>
      </c>
      <c r="G403">
        <f>VLOOKUP($B403,'Tillförd energi'!$B$1:$AS$566,MATCH(G$1,'Tillförd energi'!$B$1:$AQ$1,0),FALSE)</f>
        <v>0</v>
      </c>
      <c r="H403">
        <f>VLOOKUP($B403,'Tillförd energi'!$B$1:$AS$566,MATCH(H$1,'Tillförd energi'!$B$1:$AQ$1,0),FALSE)</f>
        <v>0</v>
      </c>
      <c r="I403">
        <f>VLOOKUP($B403,'Tillförd energi'!$B$1:$AS$566,MATCH(I$1,'Tillförd energi'!$B$1:$AQ$1,0),FALSE)</f>
        <v>0</v>
      </c>
      <c r="J403">
        <f>VLOOKUP($B403,'Tillförd energi'!$B$1:$AS$566,MATCH(J$1,'Tillförd energi'!$B$1:$AQ$1,0),FALSE)</f>
        <v>0</v>
      </c>
      <c r="K403">
        <v>0</v>
      </c>
      <c r="L403">
        <f>VLOOKUP($B403,'Tillförd energi'!$B$1:$AS$566,MATCH(L$1,'Tillförd energi'!$B$1:$AQ$1,0),FALSE)</f>
        <v>0</v>
      </c>
      <c r="M403">
        <f>VLOOKUP($B403,'Tillförd energi'!$B$1:$AS$566,MATCH(M$1,'Tillförd energi'!$B$1:$AQ$1,0),FALSE)</f>
        <v>0</v>
      </c>
      <c r="N403">
        <f>VLOOKUP($B403,'Tillförd energi'!$B$1:$AS$566,MATCH(N$1,'Tillförd energi'!$B$1:$AQ$1,0),FALSE)</f>
        <v>0</v>
      </c>
      <c r="O403">
        <f>VLOOKUP($B403,'Tillförd energi'!$B$1:$AS$566,MATCH(O$1,'Tillförd energi'!$B$1:$AQ$1,0),FALSE)</f>
        <v>0</v>
      </c>
      <c r="P403">
        <f>VLOOKUP($B403,'Tillförd energi'!$B$1:$AS$566,MATCH(P$1,'Tillförd energi'!$B$1:$AQ$1,0),FALSE)</f>
        <v>7.5068999999999999</v>
      </c>
      <c r="Q403">
        <f>VLOOKUP($B403,'Tillförd energi'!$B$1:$AS$566,MATCH(Q$1,'Tillförd energi'!$B$1:$AQ$1,0),FALSE)</f>
        <v>0</v>
      </c>
      <c r="R403">
        <f>VLOOKUP($B403,'Tillförd energi'!$B$1:$AS$566,MATCH(R$1,'Tillförd energi'!$B$1:$AQ$1,0),FALSE)</f>
        <v>0</v>
      </c>
      <c r="S403">
        <f>VLOOKUP($B403,'Tillförd energi'!$B$1:$AS$566,MATCH(S$1,'Tillförd energi'!$B$1:$AQ$1,0),FALSE)</f>
        <v>0</v>
      </c>
      <c r="T403">
        <f>VLOOKUP($B403,'Tillförd energi'!$B$1:$AS$566,MATCH(T$1,'Tillförd energi'!$B$1:$AQ$1,0),FALSE)</f>
        <v>0</v>
      </c>
      <c r="U403">
        <f>VLOOKUP($B403,'Tillförd energi'!$B$1:$AS$566,MATCH(U$1,'Tillförd energi'!$B$1:$AQ$1,0),FALSE)</f>
        <v>0</v>
      </c>
      <c r="V403">
        <f>VLOOKUP($B403,'Tillförd energi'!$B$1:$AS$566,MATCH(V$1,'Tillförd energi'!$B$1:$AQ$1,0),FALSE)</f>
        <v>0</v>
      </c>
      <c r="W403">
        <f>VLOOKUP($B403,'Tillförd energi'!$B$1:$AS$566,MATCH(W$1,'Tillförd energi'!$B$1:$AQ$1,0),FALSE)</f>
        <v>1.5087299999999999</v>
      </c>
      <c r="X403">
        <f>VLOOKUP($B403,'Tillförd energi'!$B$1:$AS$566,MATCH(X$1,'Tillförd energi'!$B$1:$AQ$1,0),FALSE)</f>
        <v>0</v>
      </c>
      <c r="Y403">
        <f>VLOOKUP($B403,'Tillförd energi'!$B$1:$AS$566,MATCH(Y$1,'Tillförd energi'!$B$1:$AQ$1,0),FALSE)</f>
        <v>0</v>
      </c>
      <c r="Z403">
        <f>VLOOKUP($B403,'Tillförd energi'!$B$1:$AS$566,MATCH(Z$1,'Tillförd energi'!$B$1:$AQ$1,0),FALSE)</f>
        <v>0.64549999999999996</v>
      </c>
      <c r="AA403">
        <f>VLOOKUP($B403,'Tillförd energi'!$B$1:$AS$566,MATCH(AA$1,'Tillförd energi'!$B$1:$AQ$1,0),FALSE)</f>
        <v>0</v>
      </c>
      <c r="AB403">
        <f>VLOOKUP($B403,'Tillförd energi'!$B$1:$AS$566,MATCH(AB$1,'Tillförd energi'!$B$1:$AQ$1,0),FALSE)</f>
        <v>0</v>
      </c>
      <c r="AC403">
        <f>VLOOKUP($B403,'Tillförd energi'!$B$1:$AS$566,MATCH(AC$1,'Tillförd energi'!$B$1:$AQ$1,0),FALSE)</f>
        <v>0</v>
      </c>
      <c r="AD403">
        <f>VLOOKUP($B403,'Tillförd energi'!$B$1:$AS$566,MATCH(AD$1,'Tillförd energi'!$B$1:$AQ$1,0),FALSE)</f>
        <v>0</v>
      </c>
      <c r="AE403">
        <f>VLOOKUP($B403,'Tillförd energi'!$B$1:$AS$566,MATCH(AE$1,'Tillförd energi'!$B$1:$AQ$1,0),FALSE)</f>
        <v>0</v>
      </c>
      <c r="AF403">
        <f>VLOOKUP($B403,'Tillförd energi'!$B$1:$AS$566,MATCH(AF$1,'Tillförd energi'!$B$1:$AQ$1,0),FALSE)</f>
        <v>0.25198999999999999</v>
      </c>
      <c r="AG403">
        <f>IFERROR(VLOOKUP(B403,Miljö!$B$1:$S$476,9,FALSE)/1,0)</f>
        <v>0</v>
      </c>
      <c r="AI403">
        <f t="shared" si="48"/>
        <v>9.9243499999999987</v>
      </c>
      <c r="AJ403">
        <f t="shared" si="49"/>
        <v>9.9243499999999987</v>
      </c>
      <c r="AK403">
        <f>IF(ISERROR(1/VLOOKUP($B403,Leveranser!$B$1:$S$500,MATCH("såld värme (gwh)",Leveranser!$B$1:$S$1,0),FALSE)),"",VLOOKUP($B403,Leveranser!$B$1:$S$500,MATCH("såld värme (gwh)",Leveranser!$B$1:$S$1,0),FALSE))</f>
        <v>6.6630000000000003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37">
        <f t="shared" si="50"/>
        <v>0.67137898199882118</v>
      </c>
      <c r="AP403" t="str">
        <f>VLOOKUP($B403,Miljövärden!$B$1:$H$446,7,FALSE)</f>
        <v>Ja</v>
      </c>
      <c r="AQ403" t="str">
        <f>VLOOKUP($B403,Miljövärden!$B$1:$H$446,6,FALSE)</f>
        <v>Ja</v>
      </c>
      <c r="AU403">
        <f t="shared" si="51"/>
        <v>0.8974899999999999</v>
      </c>
      <c r="AV403">
        <f t="shared" si="52"/>
        <v>0</v>
      </c>
      <c r="AW403">
        <f t="shared" si="53"/>
        <v>7.5068999999999999</v>
      </c>
      <c r="AX403">
        <f t="shared" si="54"/>
        <v>0</v>
      </c>
      <c r="AZ403">
        <f t="shared" si="55"/>
        <v>9.0156299999999998</v>
      </c>
      <c r="BE403"/>
      <c r="BF403"/>
      <c r="BG403"/>
      <c r="BH403"/>
      <c r="BI403"/>
    </row>
    <row r="404" spans="1:61" x14ac:dyDescent="0.25">
      <c r="A404" s="2" t="s">
        <v>608</v>
      </c>
      <c r="B404" s="2" t="s">
        <v>610</v>
      </c>
      <c r="C404">
        <f>VLOOKUP($B404,'Tillförd energi'!$B$1:$AS$566,MATCH(C$1,'Tillförd energi'!$B$1:$AQ$1,0),FALSE)</f>
        <v>0</v>
      </c>
      <c r="D404">
        <f>VLOOKUP($B404,'Tillförd energi'!$B$1:$AS$566,MATCH(D$1,'Tillförd energi'!$B$1:$AQ$1,0),FALSE)</f>
        <v>0.05</v>
      </c>
      <c r="E404">
        <f>VLOOKUP($B404,'Tillförd energi'!$B$1:$AS$566,MATCH(E$1,'Tillförd energi'!$B$1:$AQ$1,0),FALSE)</f>
        <v>0</v>
      </c>
      <c r="F404">
        <f>VLOOKUP($B404,'Tillförd energi'!$B$1:$AS$566,MATCH(F$1,'Tillförd energi'!$B$1:$AQ$1,0),FALSE)</f>
        <v>0</v>
      </c>
      <c r="G404">
        <f>VLOOKUP($B404,'Tillförd energi'!$B$1:$AS$566,MATCH(G$1,'Tillförd energi'!$B$1:$AQ$1,0),FALSE)</f>
        <v>0</v>
      </c>
      <c r="H404">
        <f>VLOOKUP($B404,'Tillförd energi'!$B$1:$AS$566,MATCH(H$1,'Tillförd energi'!$B$1:$AQ$1,0),FALSE)</f>
        <v>0</v>
      </c>
      <c r="I404">
        <f>VLOOKUP($B404,'Tillförd energi'!$B$1:$AS$566,MATCH(I$1,'Tillförd energi'!$B$1:$AQ$1,0),FALSE)</f>
        <v>0</v>
      </c>
      <c r="J404">
        <f>VLOOKUP($B404,'Tillförd energi'!$B$1:$AS$566,MATCH(J$1,'Tillförd energi'!$B$1:$AQ$1,0),FALSE)</f>
        <v>0</v>
      </c>
      <c r="K404">
        <v>0</v>
      </c>
      <c r="L404">
        <f>VLOOKUP($B404,'Tillförd energi'!$B$1:$AS$566,MATCH(L$1,'Tillförd energi'!$B$1:$AQ$1,0),FALSE)</f>
        <v>0</v>
      </c>
      <c r="M404">
        <f>VLOOKUP($B404,'Tillförd energi'!$B$1:$AS$566,MATCH(M$1,'Tillförd energi'!$B$1:$AQ$1,0),FALSE)</f>
        <v>0</v>
      </c>
      <c r="N404">
        <f>VLOOKUP($B404,'Tillförd energi'!$B$1:$AS$566,MATCH(N$1,'Tillförd energi'!$B$1:$AQ$1,0),FALSE)</f>
        <v>0</v>
      </c>
      <c r="O404">
        <f>VLOOKUP($B404,'Tillförd energi'!$B$1:$AS$566,MATCH(O$1,'Tillförd energi'!$B$1:$AQ$1,0),FALSE)</f>
        <v>0</v>
      </c>
      <c r="P404">
        <f>VLOOKUP($B404,'Tillförd energi'!$B$1:$AS$566,MATCH(P$1,'Tillförd energi'!$B$1:$AQ$1,0),FALSE)</f>
        <v>5.024</v>
      </c>
      <c r="Q404">
        <f>VLOOKUP($B404,'Tillförd energi'!$B$1:$AS$566,MATCH(Q$1,'Tillförd energi'!$B$1:$AQ$1,0),FALSE)</f>
        <v>0</v>
      </c>
      <c r="R404">
        <f>VLOOKUP($B404,'Tillförd energi'!$B$1:$AS$566,MATCH(R$1,'Tillförd energi'!$B$1:$AQ$1,0),FALSE)</f>
        <v>0</v>
      </c>
      <c r="S404">
        <f>VLOOKUP($B404,'Tillförd energi'!$B$1:$AS$566,MATCH(S$1,'Tillförd energi'!$B$1:$AQ$1,0),FALSE)</f>
        <v>0</v>
      </c>
      <c r="T404">
        <f>VLOOKUP($B404,'Tillförd energi'!$B$1:$AS$566,MATCH(T$1,'Tillförd energi'!$B$1:$AQ$1,0),FALSE)</f>
        <v>0</v>
      </c>
      <c r="U404">
        <f>VLOOKUP($B404,'Tillförd energi'!$B$1:$AS$566,MATCH(U$1,'Tillförd energi'!$B$1:$AQ$1,0),FALSE)</f>
        <v>0</v>
      </c>
      <c r="V404">
        <f>VLOOKUP($B404,'Tillförd energi'!$B$1:$AS$566,MATCH(V$1,'Tillförd energi'!$B$1:$AQ$1,0),FALSE)</f>
        <v>0</v>
      </c>
      <c r="W404">
        <f>VLOOKUP($B404,'Tillförd energi'!$B$1:$AS$566,MATCH(W$1,'Tillförd energi'!$B$1:$AQ$1,0),FALSE)</f>
        <v>0.49</v>
      </c>
      <c r="X404">
        <f>VLOOKUP($B404,'Tillförd energi'!$B$1:$AS$566,MATCH(X$1,'Tillförd energi'!$B$1:$AQ$1,0),FALSE)</f>
        <v>0</v>
      </c>
      <c r="Y404">
        <f>VLOOKUP($B404,'Tillförd energi'!$B$1:$AS$566,MATCH(Y$1,'Tillförd energi'!$B$1:$AQ$1,0),FALSE)</f>
        <v>0</v>
      </c>
      <c r="Z404">
        <f>VLOOKUP($B404,'Tillförd energi'!$B$1:$AS$566,MATCH(Z$1,'Tillförd energi'!$B$1:$AQ$1,0),FALSE)</f>
        <v>1.3</v>
      </c>
      <c r="AA404">
        <f>VLOOKUP($B404,'Tillförd energi'!$B$1:$AS$566,MATCH(AA$1,'Tillförd energi'!$B$1:$AQ$1,0),FALSE)</f>
        <v>0</v>
      </c>
      <c r="AB404">
        <f>VLOOKUP($B404,'Tillförd energi'!$B$1:$AS$566,MATCH(AB$1,'Tillförd energi'!$B$1:$AQ$1,0),FALSE)</f>
        <v>0</v>
      </c>
      <c r="AC404">
        <f>VLOOKUP($B404,'Tillförd energi'!$B$1:$AS$566,MATCH(AC$1,'Tillförd energi'!$B$1:$AQ$1,0),FALSE)</f>
        <v>0</v>
      </c>
      <c r="AD404">
        <f>VLOOKUP($B404,'Tillförd energi'!$B$1:$AS$566,MATCH(AD$1,'Tillförd energi'!$B$1:$AQ$1,0),FALSE)</f>
        <v>0</v>
      </c>
      <c r="AE404">
        <f>VLOOKUP($B404,'Tillförd energi'!$B$1:$AS$566,MATCH(AE$1,'Tillförd energi'!$B$1:$AQ$1,0),FALSE)</f>
        <v>0</v>
      </c>
      <c r="AF404">
        <f>VLOOKUP($B404,'Tillförd energi'!$B$1:$AS$566,MATCH(AF$1,'Tillförd energi'!$B$1:$AQ$1,0),FALSE)</f>
        <v>0.15462000000000001</v>
      </c>
      <c r="AG404">
        <f>IFERROR(VLOOKUP(B404,Miljö!$B$1:$S$476,9,FALSE)/1,0)</f>
        <v>0</v>
      </c>
      <c r="AI404">
        <f t="shared" ref="AI404:AI409" si="56">SUM(C404:AF404)</f>
        <v>7.0186200000000003</v>
      </c>
      <c r="AJ404">
        <f t="shared" ref="AJ404:AJ409" si="57">SUM(C404:AG404)</f>
        <v>7.0186200000000003</v>
      </c>
      <c r="AK404">
        <f>IF(ISERROR(1/VLOOKUP($B404,Leveranser!$B$1:$S$500,MATCH("såld värme (gwh)",Leveranser!$B$1:$S$1,0),FALSE)),"",VLOOKUP($B404,Leveranser!$B$1:$S$500,MATCH("såld värme (gwh)",Leveranser!$B$1:$S$1,0),FALSE))</f>
        <v>5.1539999999999999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37">
        <f t="shared" ref="AN404:AN409" si="58">IFERROR(AK404/AJ404,"")</f>
        <v>0.7343323901279738</v>
      </c>
      <c r="AP404" t="str">
        <f>VLOOKUP($B404,Miljövärden!$B$1:$H$446,7,FALSE)</f>
        <v>Ja</v>
      </c>
      <c r="AQ404" t="str">
        <f>VLOOKUP($B404,Miljövärden!$B$1:$H$446,6,FALSE)</f>
        <v>Ja</v>
      </c>
      <c r="AU404">
        <f t="shared" si="51"/>
        <v>1.45462</v>
      </c>
      <c r="AV404">
        <f t="shared" si="52"/>
        <v>0</v>
      </c>
      <c r="AW404">
        <f t="shared" si="53"/>
        <v>5.024</v>
      </c>
      <c r="AX404">
        <f t="shared" si="54"/>
        <v>0</v>
      </c>
      <c r="AZ404">
        <f t="shared" si="55"/>
        <v>5.5140000000000002</v>
      </c>
      <c r="BE404"/>
      <c r="BF404"/>
      <c r="BG404"/>
      <c r="BH404"/>
      <c r="BI404"/>
    </row>
    <row r="405" spans="1:61" x14ac:dyDescent="0.25">
      <c r="A405" s="2" t="s">
        <v>608</v>
      </c>
      <c r="B405" s="2" t="s">
        <v>611</v>
      </c>
      <c r="C405">
        <f>VLOOKUP($B405,'Tillförd energi'!$B$1:$AS$566,MATCH(C$1,'Tillförd energi'!$B$1:$AQ$1,0),FALSE)</f>
        <v>0</v>
      </c>
      <c r="D405">
        <f>VLOOKUP($B405,'Tillförd energi'!$B$1:$AS$566,MATCH(D$1,'Tillförd energi'!$B$1:$AQ$1,0),FALSE)</f>
        <v>0.10143000000000001</v>
      </c>
      <c r="E405">
        <f>VLOOKUP($B405,'Tillförd energi'!$B$1:$AS$566,MATCH(E$1,'Tillförd energi'!$B$1:$AQ$1,0),FALSE)</f>
        <v>0</v>
      </c>
      <c r="F405">
        <f>VLOOKUP($B405,'Tillförd energi'!$B$1:$AS$566,MATCH(F$1,'Tillförd energi'!$B$1:$AQ$1,0),FALSE)</f>
        <v>0</v>
      </c>
      <c r="G405">
        <f>VLOOKUP($B405,'Tillförd energi'!$B$1:$AS$566,MATCH(G$1,'Tillförd energi'!$B$1:$AQ$1,0),FALSE)</f>
        <v>0</v>
      </c>
      <c r="H405">
        <f>VLOOKUP($B405,'Tillförd energi'!$B$1:$AS$566,MATCH(H$1,'Tillförd energi'!$B$1:$AQ$1,0),FALSE)</f>
        <v>0</v>
      </c>
      <c r="I405">
        <f>VLOOKUP($B405,'Tillförd energi'!$B$1:$AS$566,MATCH(I$1,'Tillförd energi'!$B$1:$AQ$1,0),FALSE)</f>
        <v>0</v>
      </c>
      <c r="J405">
        <f>VLOOKUP($B405,'Tillförd energi'!$B$1:$AS$566,MATCH(J$1,'Tillförd energi'!$B$1:$AQ$1,0),FALSE)</f>
        <v>0</v>
      </c>
      <c r="K405">
        <v>0</v>
      </c>
      <c r="L405">
        <f>VLOOKUP($B405,'Tillförd energi'!$B$1:$AS$566,MATCH(L$1,'Tillförd energi'!$B$1:$AQ$1,0),FALSE)</f>
        <v>0</v>
      </c>
      <c r="M405">
        <f>VLOOKUP($B405,'Tillförd energi'!$B$1:$AS$566,MATCH(M$1,'Tillförd energi'!$B$1:$AQ$1,0),FALSE)</f>
        <v>0</v>
      </c>
      <c r="N405">
        <f>VLOOKUP($B405,'Tillförd energi'!$B$1:$AS$566,MATCH(N$1,'Tillförd energi'!$B$1:$AQ$1,0),FALSE)</f>
        <v>0</v>
      </c>
      <c r="O405">
        <f>VLOOKUP($B405,'Tillförd energi'!$B$1:$AS$566,MATCH(O$1,'Tillförd energi'!$B$1:$AQ$1,0),FALSE)</f>
        <v>0</v>
      </c>
      <c r="P405">
        <f>VLOOKUP($B405,'Tillförd energi'!$B$1:$AS$566,MATCH(P$1,'Tillförd energi'!$B$1:$AQ$1,0),FALSE)</f>
        <v>0</v>
      </c>
      <c r="Q405">
        <f>VLOOKUP($B405,'Tillförd energi'!$B$1:$AS$566,MATCH(Q$1,'Tillförd energi'!$B$1:$AQ$1,0),FALSE)</f>
        <v>0</v>
      </c>
      <c r="R405">
        <f>VLOOKUP($B405,'Tillförd energi'!$B$1:$AS$566,MATCH(R$1,'Tillförd energi'!$B$1:$AQ$1,0),FALSE)</f>
        <v>1.3859999999999999</v>
      </c>
      <c r="S405">
        <f>VLOOKUP($B405,'Tillförd energi'!$B$1:$AS$566,MATCH(S$1,'Tillförd energi'!$B$1:$AQ$1,0),FALSE)</f>
        <v>0</v>
      </c>
      <c r="T405">
        <f>VLOOKUP($B405,'Tillförd energi'!$B$1:$AS$566,MATCH(T$1,'Tillförd energi'!$B$1:$AQ$1,0),FALSE)</f>
        <v>0</v>
      </c>
      <c r="U405">
        <f>VLOOKUP($B405,'Tillförd energi'!$B$1:$AS$566,MATCH(U$1,'Tillförd energi'!$B$1:$AQ$1,0),FALSE)</f>
        <v>0</v>
      </c>
      <c r="V405">
        <f>VLOOKUP($B405,'Tillförd energi'!$B$1:$AS$566,MATCH(V$1,'Tillförd energi'!$B$1:$AQ$1,0),FALSE)</f>
        <v>0</v>
      </c>
      <c r="W405">
        <f>VLOOKUP($B405,'Tillförd energi'!$B$1:$AS$566,MATCH(W$1,'Tillförd energi'!$B$1:$AQ$1,0),FALSE)</f>
        <v>0</v>
      </c>
      <c r="X405">
        <f>VLOOKUP($B405,'Tillförd energi'!$B$1:$AS$566,MATCH(X$1,'Tillförd energi'!$B$1:$AQ$1,0),FALSE)</f>
        <v>0</v>
      </c>
      <c r="Y405">
        <f>VLOOKUP($B405,'Tillförd energi'!$B$1:$AS$566,MATCH(Y$1,'Tillförd energi'!$B$1:$AQ$1,0),FALSE)</f>
        <v>0</v>
      </c>
      <c r="Z405">
        <f>VLOOKUP($B405,'Tillförd energi'!$B$1:$AS$566,MATCH(Z$1,'Tillförd energi'!$B$1:$AQ$1,0),FALSE)</f>
        <v>0</v>
      </c>
      <c r="AA405">
        <f>VLOOKUP($B405,'Tillförd energi'!$B$1:$AS$566,MATCH(AA$1,'Tillförd energi'!$B$1:$AQ$1,0),FALSE)</f>
        <v>0</v>
      </c>
      <c r="AB405">
        <f>VLOOKUP($B405,'Tillförd energi'!$B$1:$AS$566,MATCH(AB$1,'Tillförd energi'!$B$1:$AQ$1,0),FALSE)</f>
        <v>0</v>
      </c>
      <c r="AC405">
        <f>VLOOKUP($B405,'Tillförd energi'!$B$1:$AS$566,MATCH(AC$1,'Tillförd energi'!$B$1:$AQ$1,0),FALSE)</f>
        <v>0</v>
      </c>
      <c r="AD405">
        <f>VLOOKUP($B405,'Tillförd energi'!$B$1:$AS$566,MATCH(AD$1,'Tillförd energi'!$B$1:$AQ$1,0),FALSE)</f>
        <v>0</v>
      </c>
      <c r="AE405">
        <f>VLOOKUP($B405,'Tillförd energi'!$B$1:$AS$566,MATCH(AE$1,'Tillförd energi'!$B$1:$AQ$1,0),FALSE)</f>
        <v>0</v>
      </c>
      <c r="AF405">
        <f>VLOOKUP($B405,'Tillförd energi'!$B$1:$AS$566,MATCH(AF$1,'Tillförd energi'!$B$1:$AQ$1,0),FALSE)</f>
        <v>3.6479999999999999E-2</v>
      </c>
      <c r="AG405">
        <f>IFERROR(VLOOKUP(B405,Miljö!$B$1:$S$476,9,FALSE)/1,0)</f>
        <v>0</v>
      </c>
      <c r="AI405">
        <f t="shared" si="56"/>
        <v>1.5239099999999999</v>
      </c>
      <c r="AJ405">
        <f t="shared" si="57"/>
        <v>1.5239099999999999</v>
      </c>
      <c r="AK405">
        <f>IF(ISERROR(1/VLOOKUP($B405,Leveranser!$B$1:$S$500,MATCH("såld värme (gwh)",Leveranser!$B$1:$S$1,0),FALSE)),"",VLOOKUP($B405,Leveranser!$B$1:$S$500,MATCH("såld värme (gwh)",Leveranser!$B$1:$S$1,0),FALSE))</f>
        <v>1.216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37">
        <f t="shared" si="58"/>
        <v>0.79794738534427889</v>
      </c>
      <c r="AP405" t="str">
        <f>VLOOKUP($B405,Miljövärden!$B$1:$H$446,7,FALSE)</f>
        <v>Ja</v>
      </c>
      <c r="AQ405" t="str">
        <f>VLOOKUP($B405,Miljövärden!$B$1:$H$446,6,FALSE)</f>
        <v>Ja</v>
      </c>
      <c r="AU405">
        <f t="shared" si="51"/>
        <v>3.6479999999999999E-2</v>
      </c>
      <c r="AV405">
        <f t="shared" si="52"/>
        <v>0</v>
      </c>
      <c r="AW405">
        <f t="shared" si="53"/>
        <v>0</v>
      </c>
      <c r="AX405">
        <f t="shared" si="54"/>
        <v>1.3859999999999999</v>
      </c>
      <c r="AZ405">
        <f t="shared" si="55"/>
        <v>1.3859999999999999</v>
      </c>
      <c r="BE405"/>
      <c r="BF405"/>
      <c r="BG405"/>
      <c r="BH405"/>
      <c r="BI405"/>
    </row>
    <row r="406" spans="1:61" x14ac:dyDescent="0.25">
      <c r="A406" s="2" t="s">
        <v>608</v>
      </c>
      <c r="B406" s="2" t="s">
        <v>612</v>
      </c>
      <c r="C406">
        <f>VLOOKUP($B406,'Tillförd energi'!$B$1:$AS$566,MATCH(C$1,'Tillförd energi'!$B$1:$AQ$1,0),FALSE)</f>
        <v>0</v>
      </c>
      <c r="D406">
        <f>VLOOKUP($B406,'Tillförd energi'!$B$1:$AS$566,MATCH(D$1,'Tillförd energi'!$B$1:$AQ$1,0),FALSE)</f>
        <v>0.34917999999999999</v>
      </c>
      <c r="E406">
        <f>VLOOKUP($B406,'Tillförd energi'!$B$1:$AS$566,MATCH(E$1,'Tillförd energi'!$B$1:$AQ$1,0),FALSE)</f>
        <v>0</v>
      </c>
      <c r="F406">
        <f>VLOOKUP($B406,'Tillförd energi'!$B$1:$AS$566,MATCH(F$1,'Tillförd energi'!$B$1:$AQ$1,0),FALSE)</f>
        <v>0.118824</v>
      </c>
      <c r="G406">
        <f>VLOOKUP($B406,'Tillförd energi'!$B$1:$AS$566,MATCH(G$1,'Tillförd energi'!$B$1:$AQ$1,0),FALSE)</f>
        <v>0</v>
      </c>
      <c r="H406">
        <f>VLOOKUP($B406,'Tillförd energi'!$B$1:$AS$566,MATCH(H$1,'Tillförd energi'!$B$1:$AQ$1,0),FALSE)</f>
        <v>0</v>
      </c>
      <c r="I406">
        <f>VLOOKUP($B406,'Tillförd energi'!$B$1:$AS$566,MATCH(I$1,'Tillförd energi'!$B$1:$AQ$1,0),FALSE)</f>
        <v>0</v>
      </c>
      <c r="J406">
        <f>VLOOKUP($B406,'Tillförd energi'!$B$1:$AS$566,MATCH(J$1,'Tillförd energi'!$B$1:$AQ$1,0),FALSE)</f>
        <v>0</v>
      </c>
      <c r="K406">
        <v>0</v>
      </c>
      <c r="L406">
        <f>VLOOKUP($B406,'Tillförd energi'!$B$1:$AS$566,MATCH(L$1,'Tillförd energi'!$B$1:$AQ$1,0),FALSE)</f>
        <v>0</v>
      </c>
      <c r="M406">
        <f>VLOOKUP($B406,'Tillförd energi'!$B$1:$AS$566,MATCH(M$1,'Tillförd energi'!$B$1:$AQ$1,0),FALSE)</f>
        <v>0</v>
      </c>
      <c r="N406">
        <f>VLOOKUP($B406,'Tillförd energi'!$B$1:$AS$566,MATCH(N$1,'Tillförd energi'!$B$1:$AQ$1,0),FALSE)</f>
        <v>0</v>
      </c>
      <c r="O406">
        <f>VLOOKUP($B406,'Tillförd energi'!$B$1:$AS$566,MATCH(O$1,'Tillförd energi'!$B$1:$AQ$1,0),FALSE)</f>
        <v>0</v>
      </c>
      <c r="P406">
        <f>VLOOKUP($B406,'Tillförd energi'!$B$1:$AS$566,MATCH(P$1,'Tillförd energi'!$B$1:$AQ$1,0),FALSE)</f>
        <v>0</v>
      </c>
      <c r="Q406">
        <f>VLOOKUP($B406,'Tillförd energi'!$B$1:$AS$566,MATCH(Q$1,'Tillförd energi'!$B$1:$AQ$1,0),FALSE)</f>
        <v>3.9694099999999999</v>
      </c>
      <c r="R406">
        <f>VLOOKUP($B406,'Tillförd energi'!$B$1:$AS$566,MATCH(R$1,'Tillförd energi'!$B$1:$AQ$1,0),FALSE)</f>
        <v>0</v>
      </c>
      <c r="S406">
        <f>VLOOKUP($B406,'Tillförd energi'!$B$1:$AS$566,MATCH(S$1,'Tillförd energi'!$B$1:$AQ$1,0),FALSE)</f>
        <v>0</v>
      </c>
      <c r="T406">
        <f>VLOOKUP($B406,'Tillförd energi'!$B$1:$AS$566,MATCH(T$1,'Tillförd energi'!$B$1:$AQ$1,0),FALSE)</f>
        <v>0</v>
      </c>
      <c r="U406">
        <f>VLOOKUP($B406,'Tillförd energi'!$B$1:$AS$566,MATCH(U$1,'Tillförd energi'!$B$1:$AQ$1,0),FALSE)</f>
        <v>0</v>
      </c>
      <c r="V406">
        <f>VLOOKUP($B406,'Tillförd energi'!$B$1:$AS$566,MATCH(V$1,'Tillförd energi'!$B$1:$AQ$1,0),FALSE)</f>
        <v>0</v>
      </c>
      <c r="W406">
        <f>VLOOKUP($B406,'Tillförd energi'!$B$1:$AS$566,MATCH(W$1,'Tillförd energi'!$B$1:$AQ$1,0),FALSE)</f>
        <v>0</v>
      </c>
      <c r="X406">
        <f>VLOOKUP($B406,'Tillförd energi'!$B$1:$AS$566,MATCH(X$1,'Tillförd energi'!$B$1:$AQ$1,0),FALSE)</f>
        <v>0</v>
      </c>
      <c r="Y406">
        <f>VLOOKUP($B406,'Tillförd energi'!$B$1:$AS$566,MATCH(Y$1,'Tillförd energi'!$B$1:$AQ$1,0),FALSE)</f>
        <v>0</v>
      </c>
      <c r="Z406">
        <f>VLOOKUP($B406,'Tillförd energi'!$B$1:$AS$566,MATCH(Z$1,'Tillförd energi'!$B$1:$AQ$1,0),FALSE)</f>
        <v>0</v>
      </c>
      <c r="AA406">
        <f>VLOOKUP($B406,'Tillförd energi'!$B$1:$AS$566,MATCH(AA$1,'Tillförd energi'!$B$1:$AQ$1,0),FALSE)</f>
        <v>0</v>
      </c>
      <c r="AB406">
        <f>VLOOKUP($B406,'Tillförd energi'!$B$1:$AS$566,MATCH(AB$1,'Tillförd energi'!$B$1:$AQ$1,0),FALSE)</f>
        <v>0</v>
      </c>
      <c r="AC406">
        <f>VLOOKUP($B406,'Tillförd energi'!$B$1:$AS$566,MATCH(AC$1,'Tillförd energi'!$B$1:$AQ$1,0),FALSE)</f>
        <v>0</v>
      </c>
      <c r="AD406">
        <f>VLOOKUP($B406,'Tillförd energi'!$B$1:$AS$566,MATCH(AD$1,'Tillförd energi'!$B$1:$AQ$1,0),FALSE)</f>
        <v>3.4609999999999999</v>
      </c>
      <c r="AE406">
        <f>VLOOKUP($B406,'Tillförd energi'!$B$1:$AS$566,MATCH(AE$1,'Tillförd energi'!$B$1:$AQ$1,0),FALSE)</f>
        <v>0</v>
      </c>
      <c r="AF406">
        <f>VLOOKUP($B406,'Tillförd energi'!$B$1:$AS$566,MATCH(AF$1,'Tillförd energi'!$B$1:$AQ$1,0),FALSE)</f>
        <v>0.18861</v>
      </c>
      <c r="AG406">
        <f>IFERROR(VLOOKUP(B406,Miljö!$B$1:$S$476,9,FALSE)/1,0)</f>
        <v>0</v>
      </c>
      <c r="AI406">
        <f t="shared" si="56"/>
        <v>8.0870239999999995</v>
      </c>
      <c r="AJ406">
        <f t="shared" si="57"/>
        <v>8.0870239999999995</v>
      </c>
      <c r="AK406">
        <f>IF(ISERROR(1/VLOOKUP($B406,Leveranser!$B$1:$S$500,MATCH("såld värme (gwh)",Leveranser!$B$1:$S$1,0),FALSE)),"",VLOOKUP($B406,Leveranser!$B$1:$S$500,MATCH("såld värme (gwh)",Leveranser!$B$1:$S$1,0),FALSE))</f>
        <v>6.2869999999999999</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37">
        <f t="shared" si="58"/>
        <v>0.77741824433809026</v>
      </c>
      <c r="AP406" t="str">
        <f>VLOOKUP($B406,Miljövärden!$B$1:$H$446,7,FALSE)</f>
        <v>Ja</v>
      </c>
      <c r="AQ406" t="str">
        <f>VLOOKUP($B406,Miljövärden!$B$1:$H$446,6,FALSE)</f>
        <v>Ja</v>
      </c>
      <c r="AU406">
        <f t="shared" si="51"/>
        <v>0.18861</v>
      </c>
      <c r="AV406">
        <f t="shared" si="52"/>
        <v>0</v>
      </c>
      <c r="AW406">
        <f t="shared" si="53"/>
        <v>3.9694099999999999</v>
      </c>
      <c r="AX406">
        <f t="shared" si="54"/>
        <v>0</v>
      </c>
      <c r="AZ406">
        <f t="shared" si="55"/>
        <v>3.9694099999999999</v>
      </c>
      <c r="BE406"/>
      <c r="BF406"/>
      <c r="BG406"/>
      <c r="BH406"/>
      <c r="BI406"/>
    </row>
    <row r="407" spans="1:61" x14ac:dyDescent="0.25">
      <c r="A407" s="2" t="s">
        <v>608</v>
      </c>
      <c r="B407" s="2" t="s">
        <v>613</v>
      </c>
      <c r="C407">
        <f>VLOOKUP($B407,'Tillförd energi'!$B$1:$AS$566,MATCH(C$1,'Tillförd energi'!$B$1:$AQ$1,0),FALSE)</f>
        <v>0</v>
      </c>
      <c r="D407">
        <f>VLOOKUP($B407,'Tillförd energi'!$B$1:$AS$566,MATCH(D$1,'Tillförd energi'!$B$1:$AQ$1,0),FALSE)</f>
        <v>1.2160000000000001E-2</v>
      </c>
      <c r="E407">
        <f>VLOOKUP($B407,'Tillförd energi'!$B$1:$AS$566,MATCH(E$1,'Tillförd energi'!$B$1:$AQ$1,0),FALSE)</f>
        <v>0</v>
      </c>
      <c r="F407">
        <f>VLOOKUP($B407,'Tillförd energi'!$B$1:$AS$566,MATCH(F$1,'Tillförd energi'!$B$1:$AQ$1,0),FALSE)</f>
        <v>0</v>
      </c>
      <c r="G407">
        <f>VLOOKUP($B407,'Tillförd energi'!$B$1:$AS$566,MATCH(G$1,'Tillförd energi'!$B$1:$AQ$1,0),FALSE)</f>
        <v>0</v>
      </c>
      <c r="H407">
        <f>VLOOKUP($B407,'Tillförd energi'!$B$1:$AS$566,MATCH(H$1,'Tillförd energi'!$B$1:$AQ$1,0),FALSE)</f>
        <v>0</v>
      </c>
      <c r="I407">
        <f>VLOOKUP($B407,'Tillförd energi'!$B$1:$AS$566,MATCH(I$1,'Tillförd energi'!$B$1:$AQ$1,0),FALSE)</f>
        <v>0</v>
      </c>
      <c r="J407">
        <f>VLOOKUP($B407,'Tillförd energi'!$B$1:$AS$566,MATCH(J$1,'Tillförd energi'!$B$1:$AQ$1,0),FALSE)</f>
        <v>0</v>
      </c>
      <c r="K407">
        <v>0</v>
      </c>
      <c r="L407">
        <f>VLOOKUP($B407,'Tillförd energi'!$B$1:$AS$566,MATCH(L$1,'Tillförd energi'!$B$1:$AQ$1,0),FALSE)</f>
        <v>0</v>
      </c>
      <c r="M407">
        <f>VLOOKUP($B407,'Tillförd energi'!$B$1:$AS$566,MATCH(M$1,'Tillförd energi'!$B$1:$AQ$1,0),FALSE)</f>
        <v>0</v>
      </c>
      <c r="N407">
        <f>VLOOKUP($B407,'Tillförd energi'!$B$1:$AS$566,MATCH(N$1,'Tillförd energi'!$B$1:$AQ$1,0),FALSE)</f>
        <v>0</v>
      </c>
      <c r="O407">
        <f>VLOOKUP($B407,'Tillförd energi'!$B$1:$AS$566,MATCH(O$1,'Tillförd energi'!$B$1:$AQ$1,0),FALSE)</f>
        <v>0</v>
      </c>
      <c r="P407">
        <f>VLOOKUP($B407,'Tillförd energi'!$B$1:$AS$566,MATCH(P$1,'Tillförd energi'!$B$1:$AQ$1,0),FALSE)</f>
        <v>0</v>
      </c>
      <c r="Q407">
        <f>VLOOKUP($B407,'Tillförd energi'!$B$1:$AS$566,MATCH(Q$1,'Tillförd energi'!$B$1:$AQ$1,0),FALSE)</f>
        <v>0</v>
      </c>
      <c r="R407">
        <f>VLOOKUP($B407,'Tillförd energi'!$B$1:$AS$566,MATCH(R$1,'Tillförd energi'!$B$1:$AQ$1,0),FALSE)</f>
        <v>0.74750000000000005</v>
      </c>
      <c r="S407">
        <f>VLOOKUP($B407,'Tillförd energi'!$B$1:$AS$566,MATCH(S$1,'Tillförd energi'!$B$1:$AQ$1,0),FALSE)</f>
        <v>0</v>
      </c>
      <c r="T407">
        <f>VLOOKUP($B407,'Tillförd energi'!$B$1:$AS$566,MATCH(T$1,'Tillförd energi'!$B$1:$AQ$1,0),FALSE)</f>
        <v>0</v>
      </c>
      <c r="U407">
        <f>VLOOKUP($B407,'Tillförd energi'!$B$1:$AS$566,MATCH(U$1,'Tillförd energi'!$B$1:$AQ$1,0),FALSE)</f>
        <v>0</v>
      </c>
      <c r="V407">
        <f>VLOOKUP($B407,'Tillförd energi'!$B$1:$AS$566,MATCH(V$1,'Tillförd energi'!$B$1:$AQ$1,0),FALSE)</f>
        <v>0</v>
      </c>
      <c r="W407">
        <f>VLOOKUP($B407,'Tillförd energi'!$B$1:$AS$566,MATCH(W$1,'Tillförd energi'!$B$1:$AQ$1,0),FALSE)</f>
        <v>0</v>
      </c>
      <c r="X407">
        <f>VLOOKUP($B407,'Tillförd energi'!$B$1:$AS$566,MATCH(X$1,'Tillförd energi'!$B$1:$AQ$1,0),FALSE)</f>
        <v>0</v>
      </c>
      <c r="Y407">
        <f>VLOOKUP($B407,'Tillförd energi'!$B$1:$AS$566,MATCH(Y$1,'Tillförd energi'!$B$1:$AQ$1,0),FALSE)</f>
        <v>0</v>
      </c>
      <c r="Z407">
        <f>VLOOKUP($B407,'Tillförd energi'!$B$1:$AS$566,MATCH(Z$1,'Tillförd energi'!$B$1:$AQ$1,0),FALSE)</f>
        <v>0</v>
      </c>
      <c r="AA407">
        <f>VLOOKUP($B407,'Tillförd energi'!$B$1:$AS$566,MATCH(AA$1,'Tillförd energi'!$B$1:$AQ$1,0),FALSE)</f>
        <v>0</v>
      </c>
      <c r="AB407">
        <f>VLOOKUP($B407,'Tillförd energi'!$B$1:$AS$566,MATCH(AB$1,'Tillförd energi'!$B$1:$AQ$1,0),FALSE)</f>
        <v>0</v>
      </c>
      <c r="AC407">
        <f>VLOOKUP($B407,'Tillförd energi'!$B$1:$AS$566,MATCH(AC$1,'Tillförd energi'!$B$1:$AQ$1,0),FALSE)</f>
        <v>0</v>
      </c>
      <c r="AD407">
        <f>VLOOKUP($B407,'Tillförd energi'!$B$1:$AS$566,MATCH(AD$1,'Tillförd energi'!$B$1:$AQ$1,0),FALSE)</f>
        <v>0</v>
      </c>
      <c r="AE407">
        <f>VLOOKUP($B407,'Tillförd energi'!$B$1:$AS$566,MATCH(AE$1,'Tillförd energi'!$B$1:$AQ$1,0),FALSE)</f>
        <v>0</v>
      </c>
      <c r="AF407">
        <f>VLOOKUP($B407,'Tillförd energi'!$B$1:$AS$566,MATCH(AF$1,'Tillförd energi'!$B$1:$AQ$1,0),FALSE)</f>
        <v>2.4240000000000001E-2</v>
      </c>
      <c r="AG407">
        <f>IFERROR(VLOOKUP(B407,Miljö!$B$1:$S$476,9,FALSE)/1,0)</f>
        <v>0</v>
      </c>
      <c r="AI407">
        <f t="shared" si="56"/>
        <v>0.78390000000000004</v>
      </c>
      <c r="AJ407">
        <f t="shared" si="57"/>
        <v>0.78390000000000004</v>
      </c>
      <c r="AK407">
        <f>IF(ISERROR(1/VLOOKUP($B407,Leveranser!$B$1:$S$500,MATCH("såld värme (gwh)",Leveranser!$B$1:$S$1,0),FALSE)),"",VLOOKUP($B407,Leveranser!$B$1:$S$500,MATCH("såld värme (gwh)",Leveranser!$B$1:$S$1,0),FALSE))</f>
        <v>0.56200000000000006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37">
        <f t="shared" si="58"/>
        <v>0.71692817961474686</v>
      </c>
      <c r="AP407" t="str">
        <f>VLOOKUP($B407,Miljövärden!$B$1:$H$446,7,FALSE)</f>
        <v>Ja</v>
      </c>
      <c r="AQ407" t="str">
        <f>VLOOKUP($B407,Miljövärden!$B$1:$H$446,6,FALSE)</f>
        <v>Ja</v>
      </c>
      <c r="AU407">
        <f t="shared" si="51"/>
        <v>2.4240000000000001E-2</v>
      </c>
      <c r="AV407">
        <f t="shared" si="52"/>
        <v>0</v>
      </c>
      <c r="AW407">
        <f t="shared" si="53"/>
        <v>0</v>
      </c>
      <c r="AX407">
        <f t="shared" si="54"/>
        <v>0.74750000000000005</v>
      </c>
      <c r="AZ407">
        <f t="shared" si="55"/>
        <v>0.74750000000000005</v>
      </c>
      <c r="BE407"/>
      <c r="BF407"/>
      <c r="BG407"/>
      <c r="BH407"/>
      <c r="BI407"/>
    </row>
    <row r="408" spans="1:61" x14ac:dyDescent="0.25">
      <c r="A408" s="2" t="s">
        <v>608</v>
      </c>
      <c r="B408" s="2" t="s">
        <v>614</v>
      </c>
      <c r="C408">
        <f>VLOOKUP($B408,'Tillförd energi'!$B$1:$AS$566,MATCH(C$1,'Tillförd energi'!$B$1:$AQ$1,0),FALSE)</f>
        <v>0</v>
      </c>
      <c r="D408">
        <f>VLOOKUP($B408,'Tillförd energi'!$B$1:$AS$566,MATCH(D$1,'Tillförd energi'!$B$1:$AQ$1,0),FALSE)</f>
        <v>0</v>
      </c>
      <c r="E408">
        <f>VLOOKUP($B408,'Tillförd energi'!$B$1:$AS$566,MATCH(E$1,'Tillförd energi'!$B$1:$AQ$1,0),FALSE)</f>
        <v>0</v>
      </c>
      <c r="F408">
        <f>VLOOKUP($B408,'Tillförd energi'!$B$1:$AS$566,MATCH(F$1,'Tillförd energi'!$B$1:$AQ$1,0),FALSE)</f>
        <v>6.8188899999999997</v>
      </c>
      <c r="G408">
        <f>VLOOKUP($B408,'Tillförd energi'!$B$1:$AS$566,MATCH(G$1,'Tillförd energi'!$B$1:$AQ$1,0),FALSE)</f>
        <v>0</v>
      </c>
      <c r="H408">
        <f>VLOOKUP($B408,'Tillförd energi'!$B$1:$AS$566,MATCH(H$1,'Tillförd energi'!$B$1:$AQ$1,0),FALSE)</f>
        <v>0</v>
      </c>
      <c r="I408">
        <f>VLOOKUP($B408,'Tillförd energi'!$B$1:$AS$566,MATCH(I$1,'Tillförd energi'!$B$1:$AQ$1,0),FALSE)</f>
        <v>0</v>
      </c>
      <c r="J408">
        <f>VLOOKUP($B408,'Tillförd energi'!$B$1:$AS$566,MATCH(J$1,'Tillförd energi'!$B$1:$AQ$1,0),FALSE)</f>
        <v>3.9853399999999999</v>
      </c>
      <c r="K408">
        <v>0</v>
      </c>
      <c r="L408">
        <f>VLOOKUP($B408,'Tillförd energi'!$B$1:$AS$566,MATCH(L$1,'Tillförd energi'!$B$1:$AQ$1,0),FALSE)</f>
        <v>0</v>
      </c>
      <c r="M408">
        <f>VLOOKUP($B408,'Tillförd energi'!$B$1:$AS$566,MATCH(M$1,'Tillförd energi'!$B$1:$AQ$1,0),FALSE)</f>
        <v>95.316400000000002</v>
      </c>
      <c r="N408">
        <f>VLOOKUP($B408,'Tillförd energi'!$B$1:$AS$566,MATCH(N$1,'Tillförd energi'!$B$1:$AQ$1,0),FALSE)</f>
        <v>25.668399999999998</v>
      </c>
      <c r="O408">
        <f>VLOOKUP($B408,'Tillförd energi'!$B$1:$AS$566,MATCH(O$1,'Tillförd energi'!$B$1:$AQ$1,0),FALSE)</f>
        <v>42.185000000000002</v>
      </c>
      <c r="P408">
        <f>VLOOKUP($B408,'Tillförd energi'!$B$1:$AS$566,MATCH(P$1,'Tillförd energi'!$B$1:$AQ$1,0),FALSE)</f>
        <v>17.250299999999999</v>
      </c>
      <c r="Q408">
        <f>VLOOKUP($B408,'Tillförd energi'!$B$1:$AS$566,MATCH(Q$1,'Tillförd energi'!$B$1:$AQ$1,0),FALSE)</f>
        <v>0</v>
      </c>
      <c r="R408">
        <f>VLOOKUP($B408,'Tillförd energi'!$B$1:$AS$566,MATCH(R$1,'Tillförd energi'!$B$1:$AQ$1,0),FALSE)</f>
        <v>0</v>
      </c>
      <c r="S408">
        <f>VLOOKUP($B408,'Tillförd energi'!$B$1:$AS$566,MATCH(S$1,'Tillförd energi'!$B$1:$AQ$1,0),FALSE)</f>
        <v>0</v>
      </c>
      <c r="T408">
        <f>VLOOKUP($B408,'Tillförd energi'!$B$1:$AS$566,MATCH(T$1,'Tillförd energi'!$B$1:$AQ$1,0),FALSE)</f>
        <v>0</v>
      </c>
      <c r="U408">
        <f>VLOOKUP($B408,'Tillförd energi'!$B$1:$AS$566,MATCH(U$1,'Tillförd energi'!$B$1:$AQ$1,0),FALSE)</f>
        <v>0</v>
      </c>
      <c r="V408">
        <f>VLOOKUP($B408,'Tillförd energi'!$B$1:$AS$566,MATCH(V$1,'Tillförd energi'!$B$1:$AQ$1,0),FALSE)</f>
        <v>0</v>
      </c>
      <c r="W408">
        <f>VLOOKUP($B408,'Tillförd energi'!$B$1:$AS$566,MATCH(W$1,'Tillförd energi'!$B$1:$AQ$1,0),FALSE)</f>
        <v>0</v>
      </c>
      <c r="X408">
        <f>VLOOKUP($B408,'Tillförd energi'!$B$1:$AS$566,MATCH(X$1,'Tillförd energi'!$B$1:$AQ$1,0),FALSE)</f>
        <v>0</v>
      </c>
      <c r="Y408">
        <f>VLOOKUP($B408,'Tillförd energi'!$B$1:$AS$566,MATCH(Y$1,'Tillförd energi'!$B$1:$AQ$1,0),FALSE)</f>
        <v>27.6921</v>
      </c>
      <c r="Z408">
        <f>VLOOKUP($B408,'Tillförd energi'!$B$1:$AS$566,MATCH(Z$1,'Tillförd energi'!$B$1:$AQ$1,0),FALSE)</f>
        <v>0</v>
      </c>
      <c r="AA408">
        <f>VLOOKUP($B408,'Tillförd energi'!$B$1:$AS$566,MATCH(AA$1,'Tillförd energi'!$B$1:$AQ$1,0),FALSE)</f>
        <v>0</v>
      </c>
      <c r="AB408">
        <f>VLOOKUP($B408,'Tillförd energi'!$B$1:$AS$566,MATCH(AB$1,'Tillförd energi'!$B$1:$AQ$1,0),FALSE)</f>
        <v>0</v>
      </c>
      <c r="AC408">
        <f>VLOOKUP($B408,'Tillförd energi'!$B$1:$AS$566,MATCH(AC$1,'Tillförd energi'!$B$1:$AQ$1,0),FALSE)</f>
        <v>0</v>
      </c>
      <c r="AD408">
        <f>VLOOKUP($B408,'Tillförd energi'!$B$1:$AS$566,MATCH(AD$1,'Tillförd energi'!$B$1:$AQ$1,0),FALSE)</f>
        <v>0</v>
      </c>
      <c r="AE408">
        <f>VLOOKUP($B408,'Tillförd energi'!$B$1:$AS$566,MATCH(AE$1,'Tillförd energi'!$B$1:$AQ$1,0),FALSE)</f>
        <v>0</v>
      </c>
      <c r="AF408">
        <f>VLOOKUP($B408,'Tillförd energi'!$B$1:$AS$566,MATCH(AF$1,'Tillförd energi'!$B$1:$AQ$1,0),FALSE)</f>
        <v>9.5415600000000005</v>
      </c>
      <c r="AG408">
        <f>IFERROR(VLOOKUP(B408,Miljö!$B$1:$S$476,9,FALSE)/1,0)</f>
        <v>0</v>
      </c>
      <c r="AI408">
        <f t="shared" si="56"/>
        <v>228.45799000000002</v>
      </c>
      <c r="AJ408">
        <f t="shared" si="57"/>
        <v>228.45799000000002</v>
      </c>
      <c r="AK408">
        <f>IF(ISERROR(1/VLOOKUP($B408,Leveranser!$B$1:$S$500,MATCH("såld värme (gwh)",Leveranser!$B$1:$S$1,0),FALSE)),"",VLOOKUP($B408,Leveranser!$B$1:$S$500,MATCH("såld värme (gwh)",Leveranser!$B$1:$S$1,0),FALSE))</f>
        <v>230.83</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37">
        <f t="shared" si="58"/>
        <v>1.0103826966174394</v>
      </c>
      <c r="AP408" t="str">
        <f>VLOOKUP($B408,Miljövärden!$B$1:$H$446,7,FALSE)</f>
        <v>Ja</v>
      </c>
      <c r="AQ408" t="str">
        <f>VLOOKUP($B408,Miljövärden!$B$1:$H$446,6,FALSE)</f>
        <v>Ja</v>
      </c>
      <c r="AU408">
        <f t="shared" si="51"/>
        <v>9.5415600000000005</v>
      </c>
      <c r="AV408">
        <f t="shared" si="52"/>
        <v>0</v>
      </c>
      <c r="AW408">
        <f t="shared" si="53"/>
        <v>180.42010000000002</v>
      </c>
      <c r="AX408">
        <f t="shared" si="54"/>
        <v>0</v>
      </c>
      <c r="AZ408">
        <f t="shared" si="55"/>
        <v>180.42010000000002</v>
      </c>
      <c r="BE408"/>
      <c r="BF408"/>
      <c r="BG408"/>
      <c r="BH408"/>
      <c r="BI408"/>
    </row>
    <row r="409" spans="1:61" x14ac:dyDescent="0.25">
      <c r="A409" s="2" t="s">
        <v>608</v>
      </c>
      <c r="B409" s="2" t="s">
        <v>615</v>
      </c>
      <c r="C409">
        <f>VLOOKUP($B409,'Tillförd energi'!$B$1:$AS$566,MATCH(C$1,'Tillförd energi'!$B$1:$AQ$1,0),FALSE)</f>
        <v>0</v>
      </c>
      <c r="D409">
        <f>VLOOKUP($B409,'Tillförd energi'!$B$1:$AS$566,MATCH(D$1,'Tillförd energi'!$B$1:$AQ$1,0),FALSE)</f>
        <v>0.33</v>
      </c>
      <c r="E409">
        <f>VLOOKUP($B409,'Tillförd energi'!$B$1:$AS$566,MATCH(E$1,'Tillförd energi'!$B$1:$AQ$1,0),FALSE)</f>
        <v>0</v>
      </c>
      <c r="F409">
        <f>VLOOKUP($B409,'Tillförd energi'!$B$1:$AS$566,MATCH(F$1,'Tillförd energi'!$B$1:$AQ$1,0),FALSE)</f>
        <v>0.30361700000000003</v>
      </c>
      <c r="G409">
        <f>VLOOKUP($B409,'Tillförd energi'!$B$1:$AS$566,MATCH(G$1,'Tillförd energi'!$B$1:$AQ$1,0),FALSE)</f>
        <v>0</v>
      </c>
      <c r="H409">
        <f>VLOOKUP($B409,'Tillförd energi'!$B$1:$AS$566,MATCH(H$1,'Tillförd energi'!$B$1:$AQ$1,0),FALSE)</f>
        <v>0</v>
      </c>
      <c r="I409">
        <f>VLOOKUP($B409,'Tillförd energi'!$B$1:$AS$566,MATCH(I$1,'Tillförd energi'!$B$1:$AQ$1,0),FALSE)</f>
        <v>0</v>
      </c>
      <c r="J409">
        <f>VLOOKUP($B409,'Tillförd energi'!$B$1:$AS$566,MATCH(J$1,'Tillförd energi'!$B$1:$AQ$1,0),FALSE)</f>
        <v>2.5912299999999999</v>
      </c>
      <c r="K409">
        <v>0</v>
      </c>
      <c r="L409">
        <f>VLOOKUP($B409,'Tillförd energi'!$B$1:$AS$566,MATCH(L$1,'Tillförd energi'!$B$1:$AQ$1,0),FALSE)</f>
        <v>0</v>
      </c>
      <c r="M409">
        <f>VLOOKUP($B409,'Tillförd energi'!$B$1:$AS$566,MATCH(M$1,'Tillförd energi'!$B$1:$AQ$1,0),FALSE)</f>
        <v>66.993899999999996</v>
      </c>
      <c r="N409">
        <f>VLOOKUP($B409,'Tillförd energi'!$B$1:$AS$566,MATCH(N$1,'Tillförd energi'!$B$1:$AQ$1,0),FALSE)</f>
        <v>16.8232</v>
      </c>
      <c r="O409">
        <f>VLOOKUP($B409,'Tillförd energi'!$B$1:$AS$566,MATCH(O$1,'Tillförd energi'!$B$1:$AQ$1,0),FALSE)</f>
        <v>25.7698</v>
      </c>
      <c r="P409">
        <f>VLOOKUP($B409,'Tillförd energi'!$B$1:$AS$566,MATCH(P$1,'Tillförd energi'!$B$1:$AQ$1,0),FALSE)</f>
        <v>13.552899999999999</v>
      </c>
      <c r="Q409">
        <f>VLOOKUP($B409,'Tillförd energi'!$B$1:$AS$566,MATCH(Q$1,'Tillförd energi'!$B$1:$AQ$1,0),FALSE)</f>
        <v>0</v>
      </c>
      <c r="R409">
        <f>VLOOKUP($B409,'Tillförd energi'!$B$1:$AS$566,MATCH(R$1,'Tillförd energi'!$B$1:$AQ$1,0),FALSE)</f>
        <v>0</v>
      </c>
      <c r="S409">
        <f>VLOOKUP($B409,'Tillförd energi'!$B$1:$AS$566,MATCH(S$1,'Tillförd energi'!$B$1:$AQ$1,0),FALSE)</f>
        <v>0</v>
      </c>
      <c r="T409">
        <f>VLOOKUP($B409,'Tillförd energi'!$B$1:$AS$566,MATCH(T$1,'Tillförd energi'!$B$1:$AQ$1,0),FALSE)</f>
        <v>0</v>
      </c>
      <c r="U409">
        <f>VLOOKUP($B409,'Tillförd energi'!$B$1:$AS$566,MATCH(U$1,'Tillförd energi'!$B$1:$AQ$1,0),FALSE)</f>
        <v>0</v>
      </c>
      <c r="V409">
        <f>VLOOKUP($B409,'Tillförd energi'!$B$1:$AS$566,MATCH(V$1,'Tillförd energi'!$B$1:$AQ$1,0),FALSE)</f>
        <v>0</v>
      </c>
      <c r="W409">
        <f>VLOOKUP($B409,'Tillförd energi'!$B$1:$AS$566,MATCH(W$1,'Tillförd energi'!$B$1:$AQ$1,0),FALSE)</f>
        <v>4.8689999999999998</v>
      </c>
      <c r="X409">
        <f>VLOOKUP($B409,'Tillförd energi'!$B$1:$AS$566,MATCH(X$1,'Tillförd energi'!$B$1:$AQ$1,0),FALSE)</f>
        <v>0</v>
      </c>
      <c r="Y409">
        <f>VLOOKUP($B409,'Tillförd energi'!$B$1:$AS$566,MATCH(Y$1,'Tillförd energi'!$B$1:$AQ$1,0),FALSE)</f>
        <v>18.663900000000002</v>
      </c>
      <c r="Z409">
        <f>VLOOKUP($B409,'Tillförd energi'!$B$1:$AS$566,MATCH(Z$1,'Tillförd energi'!$B$1:$AQ$1,0),FALSE)</f>
        <v>0.86499999999999999</v>
      </c>
      <c r="AA409">
        <f>VLOOKUP($B409,'Tillförd energi'!$B$1:$AS$566,MATCH(AA$1,'Tillförd energi'!$B$1:$AQ$1,0),FALSE)</f>
        <v>0</v>
      </c>
      <c r="AB409">
        <f>VLOOKUP($B409,'Tillförd energi'!$B$1:$AS$566,MATCH(AB$1,'Tillförd energi'!$B$1:$AQ$1,0),FALSE)</f>
        <v>0</v>
      </c>
      <c r="AC409">
        <f>VLOOKUP($B409,'Tillförd energi'!$B$1:$AS$566,MATCH(AC$1,'Tillförd energi'!$B$1:$AQ$1,0),FALSE)</f>
        <v>72.245000000000005</v>
      </c>
      <c r="AD409">
        <f>VLOOKUP($B409,'Tillförd energi'!$B$1:$AS$566,MATCH(AD$1,'Tillförd energi'!$B$1:$AQ$1,0),FALSE)</f>
        <v>0</v>
      </c>
      <c r="AE409">
        <f>VLOOKUP($B409,'Tillförd energi'!$B$1:$AS$566,MATCH(AE$1,'Tillförd energi'!$B$1:$AQ$1,0),FALSE)</f>
        <v>0</v>
      </c>
      <c r="AF409">
        <f>VLOOKUP($B409,'Tillförd energi'!$B$1:$AS$566,MATCH(AF$1,'Tillförd energi'!$B$1:$AQ$1,0),FALSE)</f>
        <v>6.2326199999999998</v>
      </c>
      <c r="AG409">
        <f>IFERROR(VLOOKUP(B409,Miljö!$B$1:$S$476,9,FALSE)/1,0)</f>
        <v>0</v>
      </c>
      <c r="AI409">
        <f t="shared" si="56"/>
        <v>229.24016700000001</v>
      </c>
      <c r="AJ409">
        <f t="shared" si="57"/>
        <v>229.24016700000001</v>
      </c>
      <c r="AK409">
        <f>IF(ISERROR(1/VLOOKUP($B409,Leveranser!$B$1:$S$500,MATCH("såld värme (gwh)",Leveranser!$B$1:$S$1,0),FALSE)),"",VLOOKUP($B409,Leveranser!$B$1:$S$500,MATCH("såld värme (gwh)",Leveranser!$B$1:$S$1,0),FALSE))</f>
        <v>212.696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37">
        <f t="shared" si="58"/>
        <v>0.92783041813086786</v>
      </c>
      <c r="AP409" t="str">
        <f>VLOOKUP($B409,Miljövärden!$B$1:$H$446,7,FALSE)</f>
        <v>Ja</v>
      </c>
      <c r="AQ409" t="str">
        <f>VLOOKUP($B409,Miljövärden!$B$1:$H$446,6,FALSE)</f>
        <v>Ja</v>
      </c>
      <c r="AU409">
        <f t="shared" si="51"/>
        <v>7.09762</v>
      </c>
      <c r="AV409">
        <f t="shared" si="52"/>
        <v>0</v>
      </c>
      <c r="AW409">
        <f t="shared" si="53"/>
        <v>123.13979999999999</v>
      </c>
      <c r="AX409">
        <f t="shared" si="54"/>
        <v>0</v>
      </c>
      <c r="AZ409">
        <f t="shared" si="55"/>
        <v>128.00880000000001</v>
      </c>
      <c r="BE409"/>
      <c r="BF409"/>
      <c r="BG409"/>
      <c r="BH409"/>
      <c r="BI409"/>
    </row>
    <row r="412" spans="1:61" x14ac:dyDescent="0.25">
      <c r="A412" s="229" t="s">
        <v>1246</v>
      </c>
      <c r="B412" s="229" t="s">
        <v>1246</v>
      </c>
      <c r="C412" s="230">
        <f>SUMIF($AP$2:$AP$409,"=ja",C2:C409)</f>
        <v>1096.66213167</v>
      </c>
      <c r="D412" s="230">
        <f t="shared" ref="D412:AM412" si="59">SUMIF($AP$2:$AP$409,"=ja",D2:D409)</f>
        <v>374.79503716499971</v>
      </c>
      <c r="E412" s="230">
        <f t="shared" si="59"/>
        <v>71.231390000000019</v>
      </c>
      <c r="F412" s="230">
        <f t="shared" si="59"/>
        <v>232.07543279999999</v>
      </c>
      <c r="G412" s="230">
        <f t="shared" si="59"/>
        <v>1194.0680000000002</v>
      </c>
      <c r="H412" s="230">
        <f t="shared" si="59"/>
        <v>51.842999999999996</v>
      </c>
      <c r="I412" s="230">
        <f t="shared" si="59"/>
        <v>11108.776591799999</v>
      </c>
      <c r="J412" s="230">
        <f t="shared" si="59"/>
        <v>94.423165294100002</v>
      </c>
      <c r="K412" s="230">
        <f t="shared" si="59"/>
        <v>766.85799999999995</v>
      </c>
      <c r="L412" s="230">
        <f t="shared" si="59"/>
        <v>2964.7997442000005</v>
      </c>
      <c r="M412" s="230">
        <f t="shared" si="59"/>
        <v>2210.4654264000005</v>
      </c>
      <c r="N412" s="230">
        <f t="shared" si="59"/>
        <v>6030.4764937200007</v>
      </c>
      <c r="O412" s="230">
        <f t="shared" si="59"/>
        <v>1447.2446108999995</v>
      </c>
      <c r="P412" s="230">
        <f t="shared" si="59"/>
        <v>3199.9014155000009</v>
      </c>
      <c r="Q412" s="230">
        <f t="shared" si="59"/>
        <v>1980.7044909999997</v>
      </c>
      <c r="R412" s="230">
        <f t="shared" si="59"/>
        <v>1912.6784291000001</v>
      </c>
      <c r="S412" s="230">
        <f t="shared" si="59"/>
        <v>512.74281999999994</v>
      </c>
      <c r="T412" s="230">
        <f t="shared" si="59"/>
        <v>369.78</v>
      </c>
      <c r="U412" s="230">
        <f t="shared" si="59"/>
        <v>28.928362</v>
      </c>
      <c r="V412" s="230">
        <f t="shared" si="59"/>
        <v>165.96613299999999</v>
      </c>
      <c r="W412" s="230">
        <f t="shared" si="59"/>
        <v>622.85854500000039</v>
      </c>
      <c r="X412" s="230">
        <f t="shared" si="59"/>
        <v>147.762909912</v>
      </c>
      <c r="Y412" s="230">
        <f t="shared" si="59"/>
        <v>1032.9613498099998</v>
      </c>
      <c r="Z412" s="230">
        <f t="shared" si="59"/>
        <v>262.29312400000003</v>
      </c>
      <c r="AA412" s="230">
        <f t="shared" si="59"/>
        <v>1214.95334</v>
      </c>
      <c r="AB412" s="230">
        <f t="shared" si="59"/>
        <v>2735.1959800000009</v>
      </c>
      <c r="AC412" s="230">
        <f t="shared" si="59"/>
        <v>5684.560309999998</v>
      </c>
      <c r="AD412" s="230">
        <f t="shared" si="59"/>
        <v>4036.7012999999993</v>
      </c>
      <c r="AE412" s="230">
        <f t="shared" si="59"/>
        <v>26.912909999999997</v>
      </c>
      <c r="AF412" s="230">
        <f t="shared" si="59"/>
        <v>1582.23738411</v>
      </c>
      <c r="AG412" s="230">
        <f t="shared" si="59"/>
        <v>1288.537</v>
      </c>
      <c r="AI412" s="230">
        <f t="shared" si="59"/>
        <v>53160.857827381151</v>
      </c>
      <c r="AJ412" s="230">
        <f t="shared" si="59"/>
        <v>54449.39482738114</v>
      </c>
      <c r="AK412" s="230">
        <f t="shared" si="59"/>
        <v>47130.141570000022</v>
      </c>
      <c r="AL412" s="230">
        <f t="shared" si="59"/>
        <v>1267.7740000000001</v>
      </c>
      <c r="AM412" s="230">
        <f t="shared" si="59"/>
        <v>742.23146799999995</v>
      </c>
      <c r="AU412" s="230">
        <f t="shared" ref="AU412:AZ412" si="60">SUMIF($AP$2:$AP$409,"=ja",AU2:AU409)</f>
        <v>3059.4838481100005</v>
      </c>
      <c r="AV412" s="230">
        <f t="shared" si="60"/>
        <v>147.762909912</v>
      </c>
      <c r="AW412" s="230">
        <f t="shared" si="60"/>
        <v>14868.792437519985</v>
      </c>
      <c r="AX412" s="230">
        <f t="shared" si="60"/>
        <v>2824.1296110999988</v>
      </c>
      <c r="AY412" s="230"/>
      <c r="AZ412" s="230">
        <f t="shared" si="60"/>
        <v>21594.309380731982</v>
      </c>
    </row>
    <row r="413" spans="1:61" x14ac:dyDescent="0.25">
      <c r="A413" s="231" t="s">
        <v>1247</v>
      </c>
      <c r="B413" s="231" t="s">
        <v>1248</v>
      </c>
      <c r="C413" s="232">
        <f>SUMIFS(C$2:C$409,$AP$2:$AP$409,"=ja",$AK$2:$AK$409,"&lt;150")</f>
        <v>5.93167E-3</v>
      </c>
      <c r="D413" s="232">
        <f t="shared" ref="D413:AM413" si="61">SUMIFS(D$2:D$409,$AP$2:$AP$409,"=ja",$AK$2:$AK$409,"&lt;150")</f>
        <v>142.92002256499995</v>
      </c>
      <c r="E413" s="232">
        <f t="shared" si="61"/>
        <v>6.9369999999999994</v>
      </c>
      <c r="F413" s="232">
        <f t="shared" si="61"/>
        <v>19.374519999999997</v>
      </c>
      <c r="G413" s="232">
        <f t="shared" si="61"/>
        <v>15.334999999999999</v>
      </c>
      <c r="H413" s="232">
        <f t="shared" si="61"/>
        <v>6.7279999999999998</v>
      </c>
      <c r="I413" s="232">
        <f t="shared" si="61"/>
        <v>522.33979180000006</v>
      </c>
      <c r="J413" s="232">
        <f t="shared" si="61"/>
        <v>36.111511294100005</v>
      </c>
      <c r="K413" s="232">
        <f t="shared" si="61"/>
        <v>0</v>
      </c>
      <c r="L413" s="232">
        <f t="shared" si="61"/>
        <v>421.23764419999992</v>
      </c>
      <c r="M413" s="232">
        <f t="shared" si="61"/>
        <v>877.80126940000002</v>
      </c>
      <c r="N413" s="232">
        <f t="shared" si="61"/>
        <v>2114.6367319199999</v>
      </c>
      <c r="O413" s="232">
        <f t="shared" si="61"/>
        <v>596.48160089999999</v>
      </c>
      <c r="P413" s="232">
        <f t="shared" si="61"/>
        <v>1883.0355624999997</v>
      </c>
      <c r="Q413" s="232">
        <f t="shared" si="61"/>
        <v>1080.3138980000003</v>
      </c>
      <c r="R413" s="232">
        <f t="shared" si="61"/>
        <v>834.82354000000021</v>
      </c>
      <c r="S413" s="232">
        <f t="shared" si="61"/>
        <v>311.41902999999996</v>
      </c>
      <c r="T413" s="232">
        <f t="shared" si="61"/>
        <v>0</v>
      </c>
      <c r="U413" s="232">
        <f t="shared" si="61"/>
        <v>25.326622</v>
      </c>
      <c r="V413" s="232">
        <f t="shared" si="61"/>
        <v>9.9971329999999998</v>
      </c>
      <c r="W413" s="232">
        <f t="shared" si="61"/>
        <v>204.0065449999999</v>
      </c>
      <c r="X413" s="232">
        <f t="shared" si="61"/>
        <v>114.06607891199999</v>
      </c>
      <c r="Y413" s="232">
        <f t="shared" si="61"/>
        <v>153.69028981000002</v>
      </c>
      <c r="Z413" s="232">
        <f t="shared" si="61"/>
        <v>71.980533999999992</v>
      </c>
      <c r="AA413" s="232">
        <f t="shared" si="61"/>
        <v>20.459340000000005</v>
      </c>
      <c r="AB413" s="232">
        <f t="shared" si="61"/>
        <v>31.979979999999998</v>
      </c>
      <c r="AC413" s="232">
        <f t="shared" si="61"/>
        <v>1007.23531</v>
      </c>
      <c r="AD413" s="232">
        <f t="shared" si="61"/>
        <v>1127.8752999999997</v>
      </c>
      <c r="AE413" s="232">
        <f t="shared" si="61"/>
        <v>26.352909999999998</v>
      </c>
      <c r="AF413" s="232">
        <f t="shared" si="61"/>
        <v>289.18848410999993</v>
      </c>
      <c r="AG413" s="232">
        <f t="shared" si="61"/>
        <v>321.46000000000004</v>
      </c>
      <c r="AI413" s="232">
        <f t="shared" si="61"/>
        <v>11951.659581081101</v>
      </c>
      <c r="AJ413" s="232">
        <f t="shared" si="61"/>
        <v>12273.1195810811</v>
      </c>
      <c r="AK413" s="232">
        <f t="shared" si="61"/>
        <v>9628.001570000004</v>
      </c>
      <c r="AL413" s="232">
        <f t="shared" si="61"/>
        <v>239.19900000000001</v>
      </c>
      <c r="AM413" s="232">
        <f t="shared" si="61"/>
        <v>0</v>
      </c>
      <c r="AU413" s="232">
        <f t="shared" ref="AU413:AZ413" si="62">SUMIFS(AU$2:AU$409,$AP$2:$AP$409,"=ja",$AK$2:$AK$409,"&lt;150")</f>
        <v>381.62835810999991</v>
      </c>
      <c r="AV413" s="232">
        <f t="shared" si="62"/>
        <v>114.06607891199999</v>
      </c>
      <c r="AW413" s="232">
        <f t="shared" si="62"/>
        <v>6552.2690627200027</v>
      </c>
      <c r="AX413" s="232">
        <f t="shared" si="62"/>
        <v>1171.5691919999999</v>
      </c>
      <c r="AY413" s="232"/>
      <c r="AZ413" s="232">
        <f t="shared" si="62"/>
        <v>8473.1456558319969</v>
      </c>
    </row>
    <row r="414" spans="1:61" x14ac:dyDescent="0.25">
      <c r="A414" s="231" t="s">
        <v>1249</v>
      </c>
      <c r="B414" s="231" t="s">
        <v>1250</v>
      </c>
      <c r="C414" s="232">
        <f>SUMIFS(C$2:C$409,$AP$2:$AP$409,"=ja",$AK$2:$AK$409,"&gt;=150",$AK$2:$AK$409,"&lt;=1000")</f>
        <v>38.300799999999995</v>
      </c>
      <c r="D414" s="232">
        <f t="shared" ref="D414:AM414" si="63">SUMIFS(D$2:D$409,$AP$2:$AP$409,"=ja",$AK$2:$AK$409,"&gt;=150",$AK$2:$AK$409,"&lt;=1000")</f>
        <v>104.82671860000001</v>
      </c>
      <c r="E414" s="232">
        <f t="shared" si="63"/>
        <v>64.294390000000007</v>
      </c>
      <c r="F414" s="232">
        <f t="shared" si="63"/>
        <v>74.090842800000004</v>
      </c>
      <c r="G414" s="232">
        <f t="shared" si="63"/>
        <v>50.04</v>
      </c>
      <c r="H414" s="232">
        <f t="shared" si="63"/>
        <v>7.1150000000000002</v>
      </c>
      <c r="I414" s="232">
        <f t="shared" si="63"/>
        <v>4474.8208000000004</v>
      </c>
      <c r="J414" s="232">
        <f t="shared" si="63"/>
        <v>57.869360000000007</v>
      </c>
      <c r="K414" s="232">
        <f t="shared" si="63"/>
        <v>766.85799999999995</v>
      </c>
      <c r="L414" s="232">
        <f t="shared" si="63"/>
        <v>1895.1081000000001</v>
      </c>
      <c r="M414" s="232">
        <f t="shared" si="63"/>
        <v>1217.150257</v>
      </c>
      <c r="N414" s="232">
        <f t="shared" si="63"/>
        <v>3305.4233618000003</v>
      </c>
      <c r="O414" s="232">
        <f t="shared" si="63"/>
        <v>720.86401000000001</v>
      </c>
      <c r="P414" s="232">
        <f t="shared" si="63"/>
        <v>982.5286530000003</v>
      </c>
      <c r="Q414" s="232">
        <f t="shared" si="63"/>
        <v>806.5347999999999</v>
      </c>
      <c r="R414" s="232">
        <f t="shared" si="63"/>
        <v>450.22438910000005</v>
      </c>
      <c r="S414" s="232">
        <f t="shared" si="63"/>
        <v>201.32379</v>
      </c>
      <c r="T414" s="232">
        <f t="shared" si="63"/>
        <v>369.78</v>
      </c>
      <c r="U414" s="232">
        <f t="shared" si="63"/>
        <v>3.6017399999999999</v>
      </c>
      <c r="V414" s="232">
        <f t="shared" si="63"/>
        <v>43.588000000000001</v>
      </c>
      <c r="W414" s="232">
        <f t="shared" si="63"/>
        <v>187.05799999999996</v>
      </c>
      <c r="X414" s="232">
        <f t="shared" si="63"/>
        <v>27.866</v>
      </c>
      <c r="Y414" s="232">
        <f t="shared" si="63"/>
        <v>460.41906000000006</v>
      </c>
      <c r="Z414" s="232">
        <f t="shared" si="63"/>
        <v>55.022590000000001</v>
      </c>
      <c r="AA414" s="232">
        <f t="shared" si="63"/>
        <v>417.69900000000001</v>
      </c>
      <c r="AB414" s="232">
        <f t="shared" si="63"/>
        <v>820.85500000000002</v>
      </c>
      <c r="AC414" s="232">
        <f t="shared" si="63"/>
        <v>2780.5170000000003</v>
      </c>
      <c r="AD414" s="232">
        <f t="shared" si="63"/>
        <v>1809.5600000000004</v>
      </c>
      <c r="AE414" s="232">
        <f t="shared" si="63"/>
        <v>0.56000000000000005</v>
      </c>
      <c r="AF414" s="232">
        <f t="shared" si="63"/>
        <v>747.13659999999993</v>
      </c>
      <c r="AG414" s="232">
        <f t="shared" si="63"/>
        <v>842.47699999999998</v>
      </c>
      <c r="AI414" s="232">
        <f t="shared" si="63"/>
        <v>22941.0362623</v>
      </c>
      <c r="AJ414" s="232">
        <f t="shared" si="63"/>
        <v>23783.513262299999</v>
      </c>
      <c r="AK414" s="232">
        <f t="shared" si="63"/>
        <v>20759.512000000002</v>
      </c>
      <c r="AL414" s="232">
        <f t="shared" si="63"/>
        <v>277.89799999999997</v>
      </c>
      <c r="AM414" s="232">
        <f t="shared" si="63"/>
        <v>279.60046799999998</v>
      </c>
      <c r="AU414" s="232">
        <f t="shared" ref="AU414:AZ414" si="64">SUMIFS(AU$2:AU$409,$AP$2:$AP$409,"=ja",$AK$2:$AK$409,"&gt;=150",$AK$2:$AK$409,"&lt;=1000")</f>
        <v>1219.8581899999999</v>
      </c>
      <c r="AV414" s="232">
        <f t="shared" si="64"/>
        <v>27.866</v>
      </c>
      <c r="AW414" s="232">
        <f t="shared" si="64"/>
        <v>7032.5010818000037</v>
      </c>
      <c r="AX414" s="232">
        <f t="shared" si="64"/>
        <v>1024.9299191</v>
      </c>
      <c r="AY414" s="232"/>
      <c r="AZ414" s="232">
        <f t="shared" si="64"/>
        <v>10211.051100899995</v>
      </c>
    </row>
    <row r="415" spans="1:61" x14ac:dyDescent="0.25">
      <c r="A415" s="231" t="s">
        <v>1251</v>
      </c>
      <c r="B415" s="231" t="s">
        <v>1252</v>
      </c>
      <c r="C415" s="232">
        <f>SUMIFS(C$2:C$409,$AP$2:$AP$409,"=ja",$AK$2:$AK$409,"&gt;1000")</f>
        <v>1058.3553999999999</v>
      </c>
      <c r="D415" s="232">
        <f t="shared" ref="D415:AM415" si="65">SUMIFS(D$2:D$409,$AP$2:$AP$409,"=ja",$AK$2:$AK$409,"&gt;1000")</f>
        <v>127.04829599999999</v>
      </c>
      <c r="E415" s="232">
        <f t="shared" si="65"/>
        <v>0</v>
      </c>
      <c r="F415" s="232">
        <f t="shared" si="65"/>
        <v>138.61006999999998</v>
      </c>
      <c r="G415" s="232">
        <f t="shared" si="65"/>
        <v>1128.693</v>
      </c>
      <c r="H415" s="232">
        <f t="shared" si="65"/>
        <v>38</v>
      </c>
      <c r="I415" s="232">
        <f t="shared" si="65"/>
        <v>6111.616</v>
      </c>
      <c r="J415" s="232">
        <f t="shared" si="65"/>
        <v>0.44229400000000002</v>
      </c>
      <c r="K415" s="232">
        <f t="shared" si="65"/>
        <v>0</v>
      </c>
      <c r="L415" s="232">
        <f t="shared" si="65"/>
        <v>648.45399999999995</v>
      </c>
      <c r="M415" s="232">
        <f t="shared" si="65"/>
        <v>115.51390000000001</v>
      </c>
      <c r="N415" s="232">
        <f t="shared" si="65"/>
        <v>610.41639999999995</v>
      </c>
      <c r="O415" s="232">
        <f t="shared" si="65"/>
        <v>129.899</v>
      </c>
      <c r="P415" s="232">
        <f t="shared" si="65"/>
        <v>334.3372</v>
      </c>
      <c r="Q415" s="232">
        <f t="shared" si="65"/>
        <v>93.855793000000006</v>
      </c>
      <c r="R415" s="232">
        <f t="shared" si="65"/>
        <v>627.63049999999998</v>
      </c>
      <c r="S415" s="232">
        <f t="shared" si="65"/>
        <v>0</v>
      </c>
      <c r="T415" s="232">
        <f t="shared" si="65"/>
        <v>0</v>
      </c>
      <c r="U415" s="232">
        <f t="shared" si="65"/>
        <v>0</v>
      </c>
      <c r="V415" s="232">
        <f t="shared" si="65"/>
        <v>112.381</v>
      </c>
      <c r="W415" s="232">
        <f t="shared" si="65"/>
        <v>231.79399999999998</v>
      </c>
      <c r="X415" s="232">
        <f t="shared" si="65"/>
        <v>5.8308309999999999</v>
      </c>
      <c r="Y415" s="232">
        <f t="shared" si="65"/>
        <v>418.85199999999998</v>
      </c>
      <c r="Z415" s="232">
        <f t="shared" si="65"/>
        <v>135.29</v>
      </c>
      <c r="AA415" s="232">
        <f t="shared" si="65"/>
        <v>776.79500000000007</v>
      </c>
      <c r="AB415" s="232">
        <f t="shared" si="65"/>
        <v>1882.3609999999999</v>
      </c>
      <c r="AC415" s="232">
        <f t="shared" si="65"/>
        <v>1896.808</v>
      </c>
      <c r="AD415" s="232">
        <f t="shared" si="65"/>
        <v>1099.2660000000001</v>
      </c>
      <c r="AE415" s="232">
        <f t="shared" si="65"/>
        <v>0</v>
      </c>
      <c r="AF415" s="232">
        <f t="shared" si="65"/>
        <v>545.91229999999996</v>
      </c>
      <c r="AG415" s="232">
        <f t="shared" si="65"/>
        <v>124.6</v>
      </c>
      <c r="AI415" s="232">
        <f t="shared" si="65"/>
        <v>18268.161983999998</v>
      </c>
      <c r="AJ415" s="232">
        <f t="shared" si="65"/>
        <v>18392.761984000001</v>
      </c>
      <c r="AK415" s="232">
        <f t="shared" si="65"/>
        <v>16742.627999999997</v>
      </c>
      <c r="AL415" s="232">
        <f t="shared" si="65"/>
        <v>750.67700000000002</v>
      </c>
      <c r="AM415" s="232">
        <f t="shared" si="65"/>
        <v>462.63099999999997</v>
      </c>
      <c r="AU415" s="232">
        <f t="shared" ref="AU415:AZ415" si="66">SUMIFS(AU$2:AU$409,$AP$2:$AP$409,"=ja",$AK$2:$AK$409,"&gt;1000")</f>
        <v>1457.9973</v>
      </c>
      <c r="AV415" s="232">
        <f t="shared" si="66"/>
        <v>5.8308309999999999</v>
      </c>
      <c r="AW415" s="232">
        <f t="shared" si="66"/>
        <v>1284.022293</v>
      </c>
      <c r="AX415" s="232">
        <f t="shared" si="66"/>
        <v>627.63049999999998</v>
      </c>
      <c r="AY415" s="232"/>
      <c r="AZ415" s="232">
        <f t="shared" si="66"/>
        <v>2910.1126240000003</v>
      </c>
    </row>
    <row r="416" spans="1:61" x14ac:dyDescent="0.25">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I416" s="233"/>
      <c r="AJ416" s="233"/>
      <c r="AK416" s="233"/>
      <c r="AL416" s="233"/>
      <c r="AM416" s="233"/>
      <c r="AU416" s="233"/>
      <c r="AV416" s="233"/>
      <c r="AW416" s="233"/>
      <c r="AX416" s="233"/>
      <c r="AY416" s="233"/>
      <c r="AZ416" s="233"/>
    </row>
    <row r="417" spans="1:52" x14ac:dyDescent="0.25">
      <c r="A417" s="234" t="s">
        <v>1253</v>
      </c>
      <c r="B417" s="235"/>
      <c r="C417" s="233">
        <f>SUM(C2:C409)</f>
        <v>1096.66213167</v>
      </c>
      <c r="D417" s="233">
        <f t="shared" ref="D417:AM417" si="67">SUM(D2:D409)</f>
        <v>374.79503716499971</v>
      </c>
      <c r="E417" s="233">
        <f t="shared" si="67"/>
        <v>71.231390000000019</v>
      </c>
      <c r="F417" s="233">
        <f t="shared" si="67"/>
        <v>232.07543279999999</v>
      </c>
      <c r="G417" s="233">
        <f t="shared" si="67"/>
        <v>1194.0680000000002</v>
      </c>
      <c r="H417" s="233">
        <f t="shared" si="67"/>
        <v>51.842999999999996</v>
      </c>
      <c r="I417" s="233">
        <f t="shared" si="67"/>
        <v>11108.776591799999</v>
      </c>
      <c r="J417" s="233">
        <f t="shared" si="67"/>
        <v>94.423165294100002</v>
      </c>
      <c r="K417" s="233">
        <f t="shared" si="67"/>
        <v>766.85799999999995</v>
      </c>
      <c r="L417" s="233">
        <f t="shared" si="67"/>
        <v>2964.7997442000005</v>
      </c>
      <c r="M417" s="233">
        <f t="shared" si="67"/>
        <v>2210.4654264000005</v>
      </c>
      <c r="N417" s="233">
        <f t="shared" si="67"/>
        <v>6030.4764937200007</v>
      </c>
      <c r="O417" s="233">
        <f t="shared" si="67"/>
        <v>1447.2446108999995</v>
      </c>
      <c r="P417" s="233">
        <f t="shared" si="67"/>
        <v>3199.9014155000009</v>
      </c>
      <c r="Q417" s="233">
        <f t="shared" si="67"/>
        <v>1980.7044909999997</v>
      </c>
      <c r="R417" s="233">
        <f t="shared" si="67"/>
        <v>1912.6784291000001</v>
      </c>
      <c r="S417" s="233">
        <f t="shared" si="67"/>
        <v>512.74281999999994</v>
      </c>
      <c r="T417" s="233">
        <f t="shared" si="67"/>
        <v>369.78</v>
      </c>
      <c r="U417" s="233">
        <f t="shared" si="67"/>
        <v>28.928362</v>
      </c>
      <c r="V417" s="233">
        <f t="shared" si="67"/>
        <v>165.96613299999999</v>
      </c>
      <c r="W417" s="233">
        <f t="shared" si="67"/>
        <v>622.85854500000039</v>
      </c>
      <c r="X417" s="233">
        <f t="shared" si="67"/>
        <v>147.762909912</v>
      </c>
      <c r="Y417" s="233">
        <f t="shared" si="67"/>
        <v>1032.9613498099998</v>
      </c>
      <c r="Z417" s="233">
        <f t="shared" si="67"/>
        <v>262.79312400000003</v>
      </c>
      <c r="AA417" s="233">
        <f t="shared" si="67"/>
        <v>1214.95334</v>
      </c>
      <c r="AB417" s="233">
        <f t="shared" si="67"/>
        <v>2735.1959800000009</v>
      </c>
      <c r="AC417" s="233">
        <f t="shared" si="67"/>
        <v>5684.560309999998</v>
      </c>
      <c r="AD417" s="233">
        <f t="shared" si="67"/>
        <v>4036.7012999999993</v>
      </c>
      <c r="AE417" s="233">
        <f t="shared" si="67"/>
        <v>26.912909999999997</v>
      </c>
      <c r="AF417" s="233">
        <f t="shared" si="67"/>
        <v>1582.5383841099999</v>
      </c>
      <c r="AG417" s="233">
        <f t="shared" si="67"/>
        <v>1288.537</v>
      </c>
      <c r="AI417" s="293">
        <f t="shared" si="67"/>
        <v>53161.658827381158</v>
      </c>
      <c r="AJ417" s="233">
        <f t="shared" si="67"/>
        <v>54450.195827381147</v>
      </c>
      <c r="AK417" s="233">
        <f t="shared" si="67"/>
        <v>47146.190770000016</v>
      </c>
      <c r="AL417" s="233">
        <f t="shared" si="67"/>
        <v>1267.7740000000001</v>
      </c>
      <c r="AM417" s="233">
        <f t="shared" si="67"/>
        <v>742.23146799999995</v>
      </c>
      <c r="AU417" s="233">
        <f t="shared" ref="AU417:AZ417" si="68">SUM(AU2:AU409)</f>
        <v>3060.2848481100004</v>
      </c>
      <c r="AV417" s="233">
        <f t="shared" si="68"/>
        <v>147.762909912</v>
      </c>
      <c r="AW417" s="233">
        <f t="shared" si="68"/>
        <v>14868.792437519985</v>
      </c>
      <c r="AX417" s="233">
        <f t="shared" si="68"/>
        <v>2824.1296110999988</v>
      </c>
      <c r="AY417" s="233"/>
      <c r="AZ417" s="233">
        <f t="shared" si="68"/>
        <v>21594.309380731982</v>
      </c>
    </row>
    <row r="418" spans="1:52" x14ac:dyDescent="0.25">
      <c r="AI418" s="258" t="s">
        <v>1290</v>
      </c>
    </row>
    <row r="419" spans="1:52" x14ac:dyDescent="0.2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I419" s="286"/>
    </row>
    <row r="420" spans="1:52" x14ac:dyDescent="0.25">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37"/>
      <c r="AJ420" s="237"/>
      <c r="AL420" s="283"/>
    </row>
    <row r="421" spans="1:52" x14ac:dyDescent="0.25">
      <c r="C421" s="287"/>
      <c r="D421" s="287"/>
      <c r="E421" s="287"/>
      <c r="F421" s="287"/>
      <c r="G421" s="287"/>
      <c r="H421" s="287"/>
      <c r="I421" s="287"/>
      <c r="J421" s="287"/>
      <c r="K421" s="294"/>
      <c r="L421" s="287"/>
      <c r="M421" s="287"/>
      <c r="N421" s="287"/>
      <c r="O421" s="287"/>
      <c r="P421" s="287"/>
      <c r="Q421" s="287"/>
      <c r="R421" s="287"/>
      <c r="S421" s="287"/>
      <c r="T421" s="287"/>
      <c r="U421" s="287"/>
      <c r="V421" s="287"/>
      <c r="W421" s="287"/>
      <c r="X421" s="287"/>
      <c r="Y421" s="287"/>
      <c r="Z421" s="287"/>
      <c r="AA421" s="287"/>
      <c r="AB421" s="287"/>
      <c r="AC421" s="287"/>
      <c r="AD421" s="287"/>
      <c r="AE421" s="287"/>
      <c r="AF421" s="287"/>
      <c r="AG421" s="237"/>
      <c r="AL421" s="289"/>
    </row>
    <row r="422" spans="1:52" x14ac:dyDescent="0.25">
      <c r="AL422" s="283"/>
    </row>
    <row r="423" spans="1:52" x14ac:dyDescent="0.25">
      <c r="AI423" s="299"/>
    </row>
    <row r="424" spans="1:52" x14ac:dyDescent="0.25">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L424" s="237"/>
    </row>
  </sheetData>
  <autoFilter ref="A1:BL409"/>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workbookViewId="0">
      <selection activeCell="B4" sqref="B4:F4"/>
    </sheetView>
  </sheetViews>
  <sheetFormatPr defaultRowHeight="15" x14ac:dyDescent="0.25"/>
  <cols>
    <col min="1" max="1" width="43.5703125" customWidth="1"/>
    <col min="2" max="2" width="15.28515625" customWidth="1"/>
    <col min="3" max="3" width="18.5703125" customWidth="1"/>
    <col min="4" max="4" width="17.42578125" customWidth="1"/>
    <col min="5" max="5" width="19.28515625" customWidth="1"/>
    <col min="6" max="6" width="17.5703125" customWidth="1"/>
    <col min="7" max="7" width="18.42578125" customWidth="1"/>
  </cols>
  <sheetData>
    <row r="1" spans="1:16" ht="45" x14ac:dyDescent="0.25">
      <c r="A1" s="138" t="s">
        <v>1171</v>
      </c>
      <c r="B1" s="139" t="s">
        <v>1203</v>
      </c>
      <c r="C1" s="139" t="s">
        <v>1202</v>
      </c>
      <c r="D1" s="139" t="s">
        <v>1201</v>
      </c>
      <c r="E1" s="139" t="s">
        <v>1172</v>
      </c>
      <c r="F1" s="139" t="s">
        <v>1173</v>
      </c>
      <c r="G1" s="139" t="s">
        <v>1174</v>
      </c>
      <c r="H1" s="140">
        <v>2011</v>
      </c>
      <c r="I1" s="140">
        <v>2010</v>
      </c>
      <c r="J1" s="140">
        <v>2009</v>
      </c>
      <c r="K1" s="140" t="s">
        <v>1175</v>
      </c>
      <c r="L1" s="140" t="s">
        <v>1176</v>
      </c>
      <c r="M1" s="140" t="s">
        <v>1177</v>
      </c>
      <c r="N1" s="140" t="s">
        <v>1178</v>
      </c>
      <c r="O1" s="140" t="s">
        <v>1179</v>
      </c>
      <c r="P1" s="141"/>
    </row>
    <row r="2" spans="1:16" x14ac:dyDescent="0.25">
      <c r="A2" s="142" t="s">
        <v>1115</v>
      </c>
      <c r="B2" s="143">
        <f>(D2-E2)/E2</f>
        <v>2.9500934389049237E-2</v>
      </c>
      <c r="C2" s="144">
        <f>D2-E2</f>
        <v>115.67396999999892</v>
      </c>
      <c r="D2" s="145">
        <f>Totalt!AD412</f>
        <v>4036.7012999999993</v>
      </c>
      <c r="E2" s="145">
        <v>3921.0273300000003</v>
      </c>
      <c r="F2" s="146">
        <v>3834.6844010000018</v>
      </c>
      <c r="G2" s="147">
        <v>4062.6541176470591</v>
      </c>
      <c r="H2" s="148">
        <v>3852.2627938561964</v>
      </c>
      <c r="I2" s="148">
        <v>4121.5038316127693</v>
      </c>
      <c r="J2" s="148">
        <v>3589.8439999999991</v>
      </c>
      <c r="K2" s="148">
        <v>3842.1989999999996</v>
      </c>
      <c r="L2" s="148">
        <v>3739.8814999999986</v>
      </c>
      <c r="M2" s="148">
        <v>3785.0810000000006</v>
      </c>
      <c r="N2" s="148">
        <v>4171.835</v>
      </c>
      <c r="O2" s="149">
        <v>3713.226349999999</v>
      </c>
      <c r="P2" s="141"/>
    </row>
    <row r="3" spans="1:16" x14ac:dyDescent="0.25">
      <c r="A3" s="142" t="s">
        <v>1180</v>
      </c>
      <c r="B3" s="143"/>
      <c r="C3" s="144"/>
      <c r="D3" s="145"/>
      <c r="E3" s="145"/>
      <c r="F3" s="146"/>
      <c r="G3" s="147"/>
      <c r="H3" s="148"/>
      <c r="I3" s="148"/>
      <c r="J3" s="148"/>
      <c r="K3" s="148" t="s">
        <v>1181</v>
      </c>
      <c r="L3" s="148" t="s">
        <v>1181</v>
      </c>
      <c r="M3" s="148">
        <v>8.109</v>
      </c>
      <c r="N3" s="148">
        <v>5.6239999999999997</v>
      </c>
      <c r="O3" s="149">
        <v>7.0900000000000007</v>
      </c>
      <c r="P3" s="141"/>
    </row>
    <row r="4" spans="1:16" x14ac:dyDescent="0.25">
      <c r="A4" s="142" t="s">
        <v>689</v>
      </c>
      <c r="B4" s="143">
        <f t="shared" ref="B4:B25" si="0">(D4-E4)/E4</f>
        <v>2.1116663709118441E-3</v>
      </c>
      <c r="C4" s="144">
        <f t="shared" ref="C4:C25" si="1">D4-E4</f>
        <v>23.408598800000618</v>
      </c>
      <c r="D4" s="145">
        <f>Totalt!I412</f>
        <v>11108.776591799999</v>
      </c>
      <c r="E4" s="145">
        <v>11085.367992999998</v>
      </c>
      <c r="F4" s="146">
        <v>10592.484791000001</v>
      </c>
      <c r="G4" s="147">
        <v>10117.78631210712</v>
      </c>
      <c r="H4" s="148">
        <v>9581.3940560378269</v>
      </c>
      <c r="I4" s="148">
        <v>10191.074725472401</v>
      </c>
      <c r="J4" s="148">
        <v>9477.6911432105335</v>
      </c>
      <c r="K4" s="148">
        <v>7719.6883624176662</v>
      </c>
      <c r="L4" s="148">
        <v>7285.5656209451809</v>
      </c>
      <c r="M4" s="148">
        <v>7458.7800952238676</v>
      </c>
      <c r="N4" s="148">
        <v>6761.9430452443758</v>
      </c>
      <c r="O4" s="149">
        <v>5200.3751892766732</v>
      </c>
      <c r="P4" s="141"/>
    </row>
    <row r="5" spans="1:16" x14ac:dyDescent="0.25">
      <c r="A5" s="142" t="s">
        <v>741</v>
      </c>
      <c r="B5" s="143">
        <f t="shared" si="0"/>
        <v>-6.6655732686479535E-2</v>
      </c>
      <c r="C5" s="144">
        <f t="shared" si="1"/>
        <v>-61.509272764900061</v>
      </c>
      <c r="D5" s="145">
        <f>Totalt!J412+Totalt!K412</f>
        <v>861.28116529409999</v>
      </c>
      <c r="E5" s="145">
        <v>922.79043805900005</v>
      </c>
      <c r="F5" s="146">
        <v>865.14805460000002</v>
      </c>
      <c r="G5" s="147">
        <v>866.87128119047986</v>
      </c>
      <c r="H5" s="148">
        <v>718.69999999999993</v>
      </c>
      <c r="I5" s="148">
        <v>740.4</v>
      </c>
      <c r="J5" s="148">
        <v>574.4</v>
      </c>
      <c r="K5" s="148">
        <v>870.10699999999997</v>
      </c>
      <c r="L5" s="148">
        <v>844.29</v>
      </c>
      <c r="M5" s="148">
        <v>828.91</v>
      </c>
      <c r="N5" s="148">
        <v>865.9</v>
      </c>
      <c r="O5" s="149">
        <v>829.90299999999991</v>
      </c>
      <c r="P5" s="141"/>
    </row>
    <row r="6" spans="1:16" x14ac:dyDescent="0.25">
      <c r="A6" s="142" t="s">
        <v>1057</v>
      </c>
      <c r="B6" s="143">
        <f t="shared" si="0"/>
        <v>6.2196581682371689E-4</v>
      </c>
      <c r="C6" s="144">
        <f t="shared" si="1"/>
        <v>1.8428579000010359</v>
      </c>
      <c r="D6" s="145">
        <f>Totalt!L412</f>
        <v>2964.7997442000005</v>
      </c>
      <c r="E6" s="145">
        <v>2962.9568862999995</v>
      </c>
      <c r="F6" s="146">
        <v>3005.4039199999997</v>
      </c>
      <c r="G6" s="147">
        <v>2493.2099638723676</v>
      </c>
      <c r="H6" s="148">
        <v>2445.0813815388401</v>
      </c>
      <c r="I6" s="148">
        <v>2906.5185753175629</v>
      </c>
      <c r="J6" s="148">
        <v>3165.5392955741436</v>
      </c>
      <c r="K6" s="148">
        <v>2338.7616180695959</v>
      </c>
      <c r="L6" s="148">
        <v>1453.6847154091563</v>
      </c>
      <c r="M6" s="148">
        <v>1320.9895532827941</v>
      </c>
      <c r="N6" s="148">
        <v>1393.7318648053556</v>
      </c>
      <c r="O6" s="149">
        <v>1172.118327081906</v>
      </c>
      <c r="P6" s="141"/>
    </row>
    <row r="7" spans="1:16" ht="17.25" x14ac:dyDescent="0.25">
      <c r="A7" s="142" t="s">
        <v>1182</v>
      </c>
      <c r="B7" s="143">
        <f t="shared" si="0"/>
        <v>4.8191559100805401E-2</v>
      </c>
      <c r="C7" s="144">
        <f t="shared" si="1"/>
        <v>683.60623903997839</v>
      </c>
      <c r="D7" s="145">
        <f>Totalt!AW412</f>
        <v>14868.792437519985</v>
      </c>
      <c r="E7" s="145">
        <v>14185.186198480007</v>
      </c>
      <c r="F7" s="146">
        <v>15242.232561699991</v>
      </c>
      <c r="G7" s="147">
        <v>14720.17896007144</v>
      </c>
      <c r="H7" s="148">
        <v>14284.363807058389</v>
      </c>
      <c r="I7" s="148">
        <v>18765.116243748525</v>
      </c>
      <c r="J7" s="148">
        <v>16716.689162779043</v>
      </c>
      <c r="K7" s="148">
        <v>13642</v>
      </c>
      <c r="L7" s="148">
        <v>11823.149864204535</v>
      </c>
      <c r="M7" s="148">
        <v>14182.581055496841</v>
      </c>
      <c r="N7" s="148">
        <v>13548.84573515328</v>
      </c>
      <c r="O7" s="149">
        <v>11004.57997651525</v>
      </c>
      <c r="P7" s="141"/>
    </row>
    <row r="8" spans="1:16" ht="17.25" x14ac:dyDescent="0.25">
      <c r="A8" s="142" t="s">
        <v>1183</v>
      </c>
      <c r="B8" s="143">
        <f t="shared" si="0"/>
        <v>-0.101778394406105</v>
      </c>
      <c r="C8" s="144">
        <f t="shared" si="1"/>
        <v>-320.00496940000266</v>
      </c>
      <c r="D8" s="145">
        <f>Totalt!AX412</f>
        <v>2824.1296110999988</v>
      </c>
      <c r="E8" s="145">
        <v>3144.1345805000014</v>
      </c>
      <c r="F8" s="146">
        <v>3989.1761473999991</v>
      </c>
      <c r="G8" s="147">
        <v>4094.816132363515</v>
      </c>
      <c r="H8" s="148">
        <v>3470.5594193151019</v>
      </c>
      <c r="I8" s="148">
        <v>4579.7834783361404</v>
      </c>
      <c r="J8" s="148">
        <v>4012</v>
      </c>
      <c r="K8" s="148">
        <v>4023</v>
      </c>
      <c r="L8" s="148">
        <v>3479.1850943827053</v>
      </c>
      <c r="M8" s="148">
        <v>3882.9060004888661</v>
      </c>
      <c r="N8" s="148">
        <v>4606.4713186563831</v>
      </c>
      <c r="O8" s="149">
        <v>3650.6293705967414</v>
      </c>
      <c r="P8" s="141"/>
    </row>
    <row r="9" spans="1:16" x14ac:dyDescent="0.25">
      <c r="A9" s="142" t="s">
        <v>1184</v>
      </c>
      <c r="B9" s="143">
        <f t="shared" si="0"/>
        <v>0.76192586489296132</v>
      </c>
      <c r="C9" s="144">
        <f t="shared" si="1"/>
        <v>63.898479031999983</v>
      </c>
      <c r="D9" s="145">
        <f>Totalt!AV412</f>
        <v>147.762909912</v>
      </c>
      <c r="E9" s="145">
        <v>83.864430880000015</v>
      </c>
      <c r="F9" s="146">
        <v>175.22474200000002</v>
      </c>
      <c r="G9" s="147">
        <v>538.82113201178743</v>
      </c>
      <c r="H9" s="148"/>
      <c r="I9" s="148"/>
      <c r="J9" s="148"/>
      <c r="K9" s="148"/>
      <c r="L9" s="148"/>
      <c r="M9" s="148"/>
      <c r="N9" s="148"/>
      <c r="O9" s="149"/>
      <c r="P9" s="141"/>
    </row>
    <row r="10" spans="1:16" x14ac:dyDescent="0.25">
      <c r="A10" s="142" t="s">
        <v>1185</v>
      </c>
      <c r="B10" s="143"/>
      <c r="C10" s="144"/>
      <c r="D10" s="145"/>
      <c r="E10" s="145"/>
      <c r="F10" s="146"/>
      <c r="G10" s="147"/>
      <c r="H10" s="148">
        <v>115.52465567393369</v>
      </c>
      <c r="I10" s="148">
        <v>173.37</v>
      </c>
      <c r="J10" s="148">
        <v>128.60000000000002</v>
      </c>
      <c r="K10" s="148">
        <v>129.06900000000007</v>
      </c>
      <c r="L10" s="148">
        <v>26.139810493984328</v>
      </c>
      <c r="M10" s="148">
        <v>245.85900000000004</v>
      </c>
      <c r="N10" s="148">
        <v>302.90631320397836</v>
      </c>
      <c r="O10" s="149">
        <v>360.94666891746544</v>
      </c>
      <c r="P10" s="141"/>
    </row>
    <row r="11" spans="1:16" x14ac:dyDescent="0.25">
      <c r="A11" s="142" t="s">
        <v>1067</v>
      </c>
      <c r="B11" s="143">
        <f t="shared" si="0"/>
        <v>-0.61692146855620134</v>
      </c>
      <c r="C11" s="144">
        <f t="shared" si="1"/>
        <v>-267.27697350999995</v>
      </c>
      <c r="D11" s="145">
        <f>Totalt!V412</f>
        <v>165.96613299999999</v>
      </c>
      <c r="E11" s="145">
        <v>433.24310650999996</v>
      </c>
      <c r="F11" s="146">
        <v>481.05299999999994</v>
      </c>
      <c r="G11" s="147">
        <v>715.33739964474523</v>
      </c>
      <c r="H11" s="148">
        <v>710.83840267551511</v>
      </c>
      <c r="I11" s="148">
        <v>983.67450983735512</v>
      </c>
      <c r="J11" s="148">
        <v>862.45624468046435</v>
      </c>
      <c r="K11" s="148">
        <v>737.93128075924255</v>
      </c>
      <c r="L11" s="148">
        <v>667.65904139378051</v>
      </c>
      <c r="M11" s="148">
        <v>743.7341631400559</v>
      </c>
      <c r="N11" s="148">
        <v>780.75316215842827</v>
      </c>
      <c r="O11" s="149">
        <v>785.85018390963705</v>
      </c>
      <c r="P11" s="141"/>
    </row>
    <row r="12" spans="1:16" x14ac:dyDescent="0.25">
      <c r="A12" s="142" t="s">
        <v>1068</v>
      </c>
      <c r="B12" s="143">
        <f t="shared" si="0"/>
        <v>-0.19083231585405988</v>
      </c>
      <c r="C12" s="144">
        <f t="shared" si="1"/>
        <v>-146.89358079999965</v>
      </c>
      <c r="D12" s="145">
        <f>Totalt!W412</f>
        <v>622.85854500000039</v>
      </c>
      <c r="E12" s="145">
        <v>769.75212580000004</v>
      </c>
      <c r="F12" s="146">
        <v>1394.5684399999998</v>
      </c>
      <c r="G12" s="147">
        <v>1280.9513403286476</v>
      </c>
      <c r="H12" s="148">
        <v>960.04709982937209</v>
      </c>
      <c r="I12" s="148">
        <v>2256.3852445526745</v>
      </c>
      <c r="J12" s="148">
        <v>2072.6661501367039</v>
      </c>
      <c r="K12" s="148">
        <v>1309.2826857397858</v>
      </c>
      <c r="L12" s="148">
        <v>1641.6741281915881</v>
      </c>
      <c r="M12" s="148">
        <v>1713.6957484982888</v>
      </c>
      <c r="N12" s="148" t="s">
        <v>1181</v>
      </c>
      <c r="O12" s="149" t="s">
        <v>1181</v>
      </c>
      <c r="P12" s="141"/>
    </row>
    <row r="13" spans="1:16" ht="17.25" x14ac:dyDescent="0.25">
      <c r="A13" s="142" t="s">
        <v>1186</v>
      </c>
      <c r="B13" s="143"/>
      <c r="C13" s="144"/>
      <c r="D13" s="145"/>
      <c r="E13" s="145"/>
      <c r="F13" s="146"/>
      <c r="G13" s="147"/>
      <c r="H13" s="148"/>
      <c r="I13" s="148"/>
      <c r="J13" s="148"/>
      <c r="K13" s="148">
        <v>3288.1429840039877</v>
      </c>
      <c r="L13" s="148">
        <v>3498.5550725485823</v>
      </c>
      <c r="M13" s="148">
        <v>788.91025176562846</v>
      </c>
      <c r="N13" s="148">
        <v>1349.2552920525159</v>
      </c>
      <c r="O13" s="149">
        <v>1196.8362177197109</v>
      </c>
      <c r="P13" s="141"/>
    </row>
    <row r="14" spans="1:16" x14ac:dyDescent="0.25">
      <c r="A14" s="142" t="s">
        <v>1075</v>
      </c>
      <c r="B14" s="143"/>
      <c r="C14" s="144"/>
      <c r="D14" s="145"/>
      <c r="E14" s="145"/>
      <c r="F14" s="146"/>
      <c r="G14" s="147"/>
      <c r="H14" s="148"/>
      <c r="I14" s="148"/>
      <c r="J14" s="148"/>
      <c r="K14" s="148">
        <v>840.02592297995614</v>
      </c>
      <c r="L14" s="148">
        <v>783.39243737289451</v>
      </c>
      <c r="M14" s="148">
        <v>994.97270805158803</v>
      </c>
      <c r="N14" s="148" t="s">
        <v>1181</v>
      </c>
      <c r="O14" s="149" t="s">
        <v>1181</v>
      </c>
      <c r="P14" s="141"/>
    </row>
    <row r="15" spans="1:16" x14ac:dyDescent="0.25">
      <c r="A15" s="142" t="s">
        <v>1187</v>
      </c>
      <c r="B15" s="143">
        <f t="shared" si="0"/>
        <v>-0.15576726499528254</v>
      </c>
      <c r="C15" s="144">
        <f t="shared" si="1"/>
        <v>-190.58910847000016</v>
      </c>
      <c r="D15" s="145">
        <f>Totalt!Y412</f>
        <v>1032.9613498099998</v>
      </c>
      <c r="E15" s="145">
        <v>1223.5504582799999</v>
      </c>
      <c r="F15" s="146">
        <v>1463.47236</v>
      </c>
      <c r="G15" s="147">
        <v>1617.8971451755954</v>
      </c>
      <c r="H15" s="148">
        <v>1726.9380841394538</v>
      </c>
      <c r="I15" s="148">
        <v>2674.2666892639713</v>
      </c>
      <c r="J15" s="148">
        <v>2608.0452166126561</v>
      </c>
      <c r="K15" s="148">
        <v>2549.3159979968054</v>
      </c>
      <c r="L15" s="148">
        <v>2583.6857800627899</v>
      </c>
      <c r="M15" s="148">
        <v>2166.5709744718602</v>
      </c>
      <c r="N15" s="148">
        <v>3006.3172371633814</v>
      </c>
      <c r="O15" s="149">
        <v>2849.4435989512313</v>
      </c>
      <c r="P15" s="141"/>
    </row>
    <row r="16" spans="1:16" x14ac:dyDescent="0.25">
      <c r="A16" s="142" t="s">
        <v>1188</v>
      </c>
      <c r="B16" s="143">
        <f t="shared" si="0"/>
        <v>0.16559660789593952</v>
      </c>
      <c r="C16" s="144">
        <f t="shared" si="1"/>
        <v>3.8235239999999955</v>
      </c>
      <c r="D16" s="145">
        <f>Totalt!AE412</f>
        <v>26.912909999999997</v>
      </c>
      <c r="E16" s="145">
        <v>23.089386000000001</v>
      </c>
      <c r="F16" s="146">
        <v>2.6017099999999997</v>
      </c>
      <c r="G16" s="147">
        <v>2.6352941176470588</v>
      </c>
      <c r="H16" s="148">
        <v>140.44070588235292</v>
      </c>
      <c r="I16" s="148">
        <v>17.3</v>
      </c>
      <c r="J16" s="148">
        <v>47.482999999999997</v>
      </c>
      <c r="K16" s="148">
        <v>182.96064999999999</v>
      </c>
      <c r="L16" s="148">
        <v>600.505</v>
      </c>
      <c r="M16" s="148">
        <v>652.41047999999978</v>
      </c>
      <c r="N16" s="148">
        <v>3084.7640000000001</v>
      </c>
      <c r="O16" s="149">
        <v>3971.4472869999995</v>
      </c>
      <c r="P16" s="141"/>
    </row>
    <row r="17" spans="1:16" x14ac:dyDescent="0.25">
      <c r="A17" s="142" t="s">
        <v>1189</v>
      </c>
      <c r="B17" s="143">
        <f t="shared" si="0"/>
        <v>-6.7324087312740065E-4</v>
      </c>
      <c r="C17" s="144">
        <f t="shared" si="1"/>
        <v>-0.81850729999996474</v>
      </c>
      <c r="D17" s="145">
        <f>Totalt!AA412</f>
        <v>1214.95334</v>
      </c>
      <c r="E17" s="145">
        <v>1215.7718473</v>
      </c>
      <c r="F17" s="146">
        <v>1196.6844300000002</v>
      </c>
      <c r="G17" s="147">
        <v>1458.37</v>
      </c>
      <c r="H17" s="148">
        <v>1264.5516838571427</v>
      </c>
      <c r="I17" s="148">
        <v>1427.7951932604935</v>
      </c>
      <c r="J17" s="148">
        <v>1436.6210000000001</v>
      </c>
      <c r="K17" s="148">
        <v>1564.6350000000002</v>
      </c>
      <c r="L17" s="148">
        <v>1643.0840000000001</v>
      </c>
      <c r="M17" s="148">
        <v>1553.8881875000002</v>
      </c>
      <c r="N17" s="148">
        <v>1780.5689999999997</v>
      </c>
      <c r="O17" s="149">
        <v>1895.6057500000004</v>
      </c>
      <c r="P17" s="141"/>
    </row>
    <row r="18" spans="1:16" x14ac:dyDescent="0.25">
      <c r="A18" s="142" t="s">
        <v>1190</v>
      </c>
      <c r="B18" s="143">
        <f t="shared" si="0"/>
        <v>-4.2221227634066296E-4</v>
      </c>
      <c r="C18" s="144">
        <f t="shared" si="1"/>
        <v>-1.6685059999990699</v>
      </c>
      <c r="D18" s="145">
        <f>Totalt!AB412+Totalt!AA412</f>
        <v>3950.1493200000009</v>
      </c>
      <c r="E18" s="145">
        <v>3951.817826</v>
      </c>
      <c r="F18" s="146">
        <v>3938.7569000000003</v>
      </c>
      <c r="G18" s="147">
        <v>4704.7999999999993</v>
      </c>
      <c r="H18" s="148">
        <v>3921.2891819999995</v>
      </c>
      <c r="I18" s="148">
        <v>4574.5218334401798</v>
      </c>
      <c r="J18" s="148">
        <v>4659.7349999999997</v>
      </c>
      <c r="K18" s="148">
        <v>4768.2410000000009</v>
      </c>
      <c r="L18" s="148">
        <v>5164.4496999999992</v>
      </c>
      <c r="M18" s="148">
        <v>5064.1500000000015</v>
      </c>
      <c r="N18" s="148">
        <v>5492.8870000000006</v>
      </c>
      <c r="O18" s="149">
        <v>5875.9270000000006</v>
      </c>
      <c r="P18" s="141"/>
    </row>
    <row r="19" spans="1:16" x14ac:dyDescent="0.25">
      <c r="A19" s="142" t="s">
        <v>1191</v>
      </c>
      <c r="B19" s="143">
        <f t="shared" si="0"/>
        <v>0.16484832244720848</v>
      </c>
      <c r="C19" s="144">
        <f t="shared" si="1"/>
        <v>37.119495000000086</v>
      </c>
      <c r="D19" s="145">
        <f>Totalt!Z412</f>
        <v>262.29312400000003</v>
      </c>
      <c r="E19" s="145">
        <v>225.17362899999995</v>
      </c>
      <c r="F19" s="146">
        <v>276.40034000000003</v>
      </c>
      <c r="G19" s="147">
        <v>300.82823529411769</v>
      </c>
      <c r="H19" s="148">
        <v>144.71840537505014</v>
      </c>
      <c r="I19" s="148">
        <v>139.37625883982562</v>
      </c>
      <c r="J19" s="148">
        <v>211.12280000000001</v>
      </c>
      <c r="K19" s="148">
        <v>221.34484700000004</v>
      </c>
      <c r="L19" s="148">
        <v>339.31899999999996</v>
      </c>
      <c r="M19" s="148">
        <v>235.935</v>
      </c>
      <c r="N19" s="148">
        <v>444.69372999999979</v>
      </c>
      <c r="O19" s="149">
        <v>402.17589999999996</v>
      </c>
      <c r="P19" s="141"/>
    </row>
    <row r="20" spans="1:16" ht="17.25" x14ac:dyDescent="0.25">
      <c r="A20" s="142" t="s">
        <v>1192</v>
      </c>
      <c r="B20" s="143">
        <f t="shared" si="0"/>
        <v>-1.357195340222059E-2</v>
      </c>
      <c r="C20" s="144">
        <f t="shared" si="1"/>
        <v>-21.769506779999801</v>
      </c>
      <c r="D20" s="145">
        <f>Totalt!AF412</f>
        <v>1582.23738411</v>
      </c>
      <c r="E20" s="145">
        <v>1604.0068908899998</v>
      </c>
      <c r="F20" s="146">
        <v>1696.9427799999994</v>
      </c>
      <c r="G20" s="147">
        <v>1736.1875343008242</v>
      </c>
      <c r="H20" s="148">
        <v>1758.3712661661</v>
      </c>
      <c r="I20" s="148">
        <v>1792.0863795720459</v>
      </c>
      <c r="J20" s="148">
        <v>1458.8205390000001</v>
      </c>
      <c r="K20" s="148">
        <v>1382.0550774687335</v>
      </c>
      <c r="L20" s="148">
        <v>1612</v>
      </c>
      <c r="M20" s="148">
        <v>1156.0666999999999</v>
      </c>
      <c r="N20" s="148">
        <v>1291.3747049999997</v>
      </c>
      <c r="O20" s="149">
        <v>1107.74981</v>
      </c>
      <c r="P20" s="141"/>
    </row>
    <row r="21" spans="1:16" x14ac:dyDescent="0.25">
      <c r="A21" s="142" t="s">
        <v>688</v>
      </c>
      <c r="B21" s="143">
        <f t="shared" si="0"/>
        <v>0.24628354153989734</v>
      </c>
      <c r="C21" s="144">
        <f t="shared" si="1"/>
        <v>235.96500000000026</v>
      </c>
      <c r="D21" s="145">
        <f>Totalt!G412</f>
        <v>1194.0680000000002</v>
      </c>
      <c r="E21" s="145">
        <v>958.10299999999995</v>
      </c>
      <c r="F21" s="146">
        <v>1675.088</v>
      </c>
      <c r="G21" s="147">
        <v>1790.1908701842046</v>
      </c>
      <c r="H21" s="148">
        <v>2111.1210444311241</v>
      </c>
      <c r="I21" s="148">
        <v>3305.9884631072509</v>
      </c>
      <c r="J21" s="148">
        <v>2451.8697420165117</v>
      </c>
      <c r="K21" s="148">
        <v>1675.8140365034592</v>
      </c>
      <c r="L21" s="148">
        <v>2049.114212873837</v>
      </c>
      <c r="M21" s="148">
        <v>1721.6433511548271</v>
      </c>
      <c r="N21" s="148">
        <v>1867.3924365878113</v>
      </c>
      <c r="O21" s="149">
        <v>2742.6258195836335</v>
      </c>
      <c r="P21" s="141"/>
    </row>
    <row r="22" spans="1:16" ht="17.25" x14ac:dyDescent="0.25">
      <c r="A22" s="142" t="s">
        <v>1193</v>
      </c>
      <c r="B22" s="143">
        <f t="shared" si="0"/>
        <v>-0.12984994766105476</v>
      </c>
      <c r="C22" s="144">
        <f t="shared" si="1"/>
        <v>-101.19115753500046</v>
      </c>
      <c r="D22" s="145">
        <f>Totalt!D412+Totalt!E412+Totalt!F412</f>
        <v>678.10185996499968</v>
      </c>
      <c r="E22" s="145">
        <v>779.29301750000013</v>
      </c>
      <c r="F22" s="146">
        <v>1239.8003847</v>
      </c>
      <c r="G22" s="147">
        <v>1850.1618853470659</v>
      </c>
      <c r="H22" s="148">
        <v>2068.8706001072387</v>
      </c>
      <c r="I22" s="148">
        <v>4558.0694154630955</v>
      </c>
      <c r="J22" s="148">
        <v>3836.716392178595</v>
      </c>
      <c r="K22" s="148">
        <v>1269.8037483988528</v>
      </c>
      <c r="L22" s="148">
        <v>1686.4408688091753</v>
      </c>
      <c r="M22" s="148">
        <v>2701.8956247377137</v>
      </c>
      <c r="N22" s="148">
        <v>2304.0838577850745</v>
      </c>
      <c r="O22" s="149">
        <v>3209.8405354312617</v>
      </c>
      <c r="P22" s="141"/>
    </row>
    <row r="23" spans="1:16" x14ac:dyDescent="0.25">
      <c r="A23" s="142" t="s">
        <v>1053</v>
      </c>
      <c r="B23" s="143">
        <f t="shared" si="0"/>
        <v>-5.1497127612151875E-2</v>
      </c>
      <c r="C23" s="144">
        <f t="shared" si="1"/>
        <v>-59.54114783</v>
      </c>
      <c r="D23" s="145">
        <f>Totalt!C412</f>
        <v>1096.66213167</v>
      </c>
      <c r="E23" s="145">
        <v>1156.2032795</v>
      </c>
      <c r="F23" s="146">
        <v>1708.2693099999999</v>
      </c>
      <c r="G23" s="147">
        <v>1242.3651922285537</v>
      </c>
      <c r="H23" s="148">
        <v>1347.6425746928876</v>
      </c>
      <c r="I23" s="148">
        <v>1606.0962613998297</v>
      </c>
      <c r="J23" s="148">
        <v>1443.7285173129358</v>
      </c>
      <c r="K23" s="148">
        <v>1449.3792809004606</v>
      </c>
      <c r="L23" s="148">
        <v>1803.0257275033955</v>
      </c>
      <c r="M23" s="148">
        <v>1947.3608102504072</v>
      </c>
      <c r="N23" s="148">
        <v>1905.537335712693</v>
      </c>
      <c r="O23" s="149">
        <v>2410.9544915612514</v>
      </c>
      <c r="P23" s="141"/>
    </row>
    <row r="24" spans="1:16" x14ac:dyDescent="0.25">
      <c r="A24" s="149" t="s">
        <v>1120</v>
      </c>
      <c r="B24" s="143">
        <f t="shared" si="0"/>
        <v>-0.23600260256922595</v>
      </c>
      <c r="C24" s="144">
        <f t="shared" si="1"/>
        <v>-16.014561000000008</v>
      </c>
      <c r="D24" s="145">
        <f>Totalt!H412</f>
        <v>51.842999999999996</v>
      </c>
      <c r="E24" s="145">
        <v>67.857561000000004</v>
      </c>
      <c r="F24" s="146">
        <v>96.690328999999991</v>
      </c>
      <c r="G24" s="147">
        <v>131.92000000000002</v>
      </c>
      <c r="H24" s="148">
        <v>171.75908035336315</v>
      </c>
      <c r="I24" s="148">
        <v>325.0745209771494</v>
      </c>
      <c r="J24" s="148">
        <v>498.12006411600782</v>
      </c>
      <c r="K24" s="148">
        <v>228.98450103823399</v>
      </c>
      <c r="L24" s="148">
        <v>323.87273479925238</v>
      </c>
      <c r="M24" s="148">
        <v>265.38607776231697</v>
      </c>
      <c r="N24" s="148">
        <v>360.27871455445899</v>
      </c>
      <c r="O24" s="149">
        <v>435.84375553259201</v>
      </c>
      <c r="P24" s="141"/>
    </row>
    <row r="25" spans="1:16" x14ac:dyDescent="0.25">
      <c r="A25" s="150" t="s">
        <v>1074</v>
      </c>
      <c r="B25" s="143">
        <f t="shared" si="0"/>
        <v>7.5588607988881701E-2</v>
      </c>
      <c r="C25" s="144">
        <f t="shared" si="1"/>
        <v>399.49103000000105</v>
      </c>
      <c r="D25" s="145">
        <f>Totalt!AC412</f>
        <v>5684.560309999998</v>
      </c>
      <c r="E25" s="145">
        <v>5285.069279999997</v>
      </c>
      <c r="F25" s="146">
        <v>5088.785818999997</v>
      </c>
      <c r="G25" s="151">
        <v>5166.8799999999974</v>
      </c>
      <c r="H25" s="152">
        <v>3898.9579119959885</v>
      </c>
      <c r="I25" s="152"/>
      <c r="J25" s="152"/>
      <c r="K25" s="152"/>
      <c r="L25" s="152"/>
      <c r="M25" s="152"/>
      <c r="N25" s="152"/>
      <c r="O25" s="153"/>
      <c r="P25" s="141"/>
    </row>
    <row r="26" spans="1:16" ht="17.25" x14ac:dyDescent="0.25">
      <c r="A26" s="154" t="s">
        <v>1194</v>
      </c>
      <c r="B26" s="155">
        <f>(D26-E26)/E26</f>
        <v>7.1684838701863169E-3</v>
      </c>
      <c r="C26" s="156">
        <f>D26-E26</f>
        <v>378.37040968208748</v>
      </c>
      <c r="D26" s="157">
        <f>SUM(D2:D25)-D17</f>
        <v>53160.857827381085</v>
      </c>
      <c r="E26" s="157">
        <v>52782.487417698998</v>
      </c>
      <c r="F26" s="157">
        <f>SUM(F2:F25)-F17</f>
        <v>56766.783990399999</v>
      </c>
      <c r="G26" s="158">
        <f>SUM(G2:G25)-G17</f>
        <v>57434.492795885155</v>
      </c>
      <c r="H26" s="159">
        <v>53428.880471128745</v>
      </c>
      <c r="I26" s="159">
        <v>63710.606430940774</v>
      </c>
      <c r="J26" s="159">
        <v>57815.527267617595</v>
      </c>
      <c r="K26" s="159">
        <v>52468.106993276779</v>
      </c>
      <c r="L26" s="159">
        <v>51405.590308990853</v>
      </c>
      <c r="M26" s="159">
        <v>51865.947594325058</v>
      </c>
      <c r="N26" s="159">
        <v>53544.594748077739</v>
      </c>
      <c r="O26" s="160">
        <v>50927.563482077363</v>
      </c>
      <c r="P26" s="141"/>
    </row>
    <row r="27" spans="1:16" ht="17.25" x14ac:dyDescent="0.25">
      <c r="A27" s="161" t="s">
        <v>1195</v>
      </c>
      <c r="B27" s="162">
        <f>(D27-E27)/E27</f>
        <v>1.5539434642650042E-2</v>
      </c>
      <c r="C27" s="163">
        <f>D27-E27</f>
        <v>701.77015200004098</v>
      </c>
      <c r="D27" s="236">
        <f>Totalt!AK412-Totalt!AL412</f>
        <v>45862.367570000024</v>
      </c>
      <c r="E27" s="158">
        <v>45160.597417999983</v>
      </c>
      <c r="F27" s="158">
        <v>48880.996426999991</v>
      </c>
      <c r="G27" s="158">
        <v>49990.84</v>
      </c>
      <c r="H27" s="159">
        <v>48079.541329865999</v>
      </c>
      <c r="I27" s="159">
        <v>61171.912360500013</v>
      </c>
      <c r="J27" s="159">
        <v>50825.087031000003</v>
      </c>
      <c r="K27" s="159">
        <v>47758.588479000064</v>
      </c>
      <c r="L27" s="159">
        <v>47432.403500000044</v>
      </c>
      <c r="M27" s="159">
        <v>46735.900920000051</v>
      </c>
      <c r="N27" s="159">
        <v>49149.252615497942</v>
      </c>
      <c r="O27" s="160">
        <v>46311.931681159156</v>
      </c>
      <c r="P27" s="141"/>
    </row>
    <row r="28" spans="1:16" x14ac:dyDescent="0.25">
      <c r="A28" s="164" t="s">
        <v>1196</v>
      </c>
      <c r="B28" s="164"/>
      <c r="C28" s="165"/>
      <c r="D28" s="166">
        <f>D27/(D26-D25)</f>
        <v>0.9660055642125378</v>
      </c>
      <c r="E28" s="166">
        <v>0.95080110011612884</v>
      </c>
      <c r="F28" s="166">
        <f>F27/(F26-F25)</f>
        <v>0.94587635273480952</v>
      </c>
      <c r="G28" s="166">
        <f>G27/(G26-G25)</f>
        <v>0.95644008451703377</v>
      </c>
      <c r="H28" s="167">
        <v>0.97071707052367839</v>
      </c>
      <c r="I28" s="168">
        <v>0.96015272475560909</v>
      </c>
      <c r="J28" s="168">
        <v>0.87909060823297325</v>
      </c>
      <c r="K28" s="168">
        <v>0.91024035773045542</v>
      </c>
      <c r="L28" s="168">
        <v>0.92270905197063946</v>
      </c>
      <c r="M28" s="168">
        <v>0.90109027382570539</v>
      </c>
      <c r="N28" s="168">
        <v>0.91791249605568093</v>
      </c>
      <c r="O28" s="169">
        <v>0.90936868985411878</v>
      </c>
      <c r="P28" s="141"/>
    </row>
    <row r="29" spans="1:16" x14ac:dyDescent="0.25">
      <c r="A29" s="141"/>
      <c r="B29" s="170"/>
      <c r="C29" s="170"/>
      <c r="D29" s="170"/>
      <c r="E29" s="170"/>
      <c r="F29" s="170"/>
      <c r="G29" s="170"/>
      <c r="H29" s="170"/>
      <c r="I29" s="141"/>
      <c r="J29" s="141"/>
      <c r="K29" s="141"/>
      <c r="L29" s="141"/>
      <c r="M29" s="141"/>
      <c r="N29" s="141"/>
      <c r="O29" s="141"/>
      <c r="P29" s="141"/>
    </row>
    <row r="30" spans="1:16" x14ac:dyDescent="0.25">
      <c r="A30" s="141"/>
      <c r="B30" s="141"/>
      <c r="C30" s="141"/>
      <c r="D30" s="141"/>
      <c r="E30" s="141"/>
      <c r="F30" s="171"/>
      <c r="G30" s="171"/>
      <c r="H30" s="141"/>
      <c r="I30" s="141"/>
      <c r="J30" s="141"/>
      <c r="K30" s="141"/>
      <c r="L30" s="141"/>
      <c r="M30" s="141"/>
      <c r="N30" s="141"/>
      <c r="O30" s="141"/>
      <c r="P30" s="141"/>
    </row>
    <row r="31" spans="1:16" x14ac:dyDescent="0.25">
      <c r="A31" s="172">
        <v>1</v>
      </c>
      <c r="B31" s="173" t="s">
        <v>1197</v>
      </c>
      <c r="C31" s="141"/>
      <c r="D31" s="141"/>
      <c r="E31" s="141"/>
      <c r="F31" s="174"/>
      <c r="G31" s="174"/>
      <c r="H31" s="141"/>
      <c r="I31" s="141"/>
      <c r="J31" s="141"/>
      <c r="K31" s="141"/>
      <c r="L31" s="141"/>
      <c r="M31" s="141"/>
      <c r="N31" s="141"/>
      <c r="O31" s="141"/>
      <c r="P31" s="141"/>
    </row>
    <row r="32" spans="1:16" x14ac:dyDescent="0.25">
      <c r="A32" s="172">
        <v>3</v>
      </c>
      <c r="B32" s="172" t="s">
        <v>1198</v>
      </c>
      <c r="C32" s="172"/>
      <c r="D32" s="172"/>
      <c r="E32" s="172"/>
      <c r="F32" s="172"/>
      <c r="G32" s="172"/>
      <c r="H32" s="141"/>
      <c r="I32" s="141"/>
      <c r="J32" s="141"/>
      <c r="K32" s="141"/>
      <c r="L32" s="141"/>
      <c r="M32" s="141"/>
      <c r="N32" s="141"/>
      <c r="O32" s="141"/>
      <c r="P32" s="141"/>
    </row>
    <row r="33" spans="1:16" x14ac:dyDescent="0.25">
      <c r="A33" s="172">
        <v>4</v>
      </c>
      <c r="B33" s="172" t="s">
        <v>1199</v>
      </c>
      <c r="C33" s="172"/>
      <c r="D33" s="172"/>
      <c r="E33" s="172"/>
      <c r="F33" s="172"/>
      <c r="G33" s="172"/>
      <c r="H33" s="141"/>
      <c r="I33" s="141"/>
      <c r="J33" s="141"/>
      <c r="K33" s="141"/>
      <c r="L33" s="141"/>
      <c r="M33" s="141"/>
      <c r="N33" s="141"/>
      <c r="O33" s="141"/>
      <c r="P33" s="141"/>
    </row>
    <row r="34" spans="1:16" x14ac:dyDescent="0.25">
      <c r="A34" s="175">
        <v>6</v>
      </c>
      <c r="B34" s="298" t="s">
        <v>1297</v>
      </c>
      <c r="C34" s="172"/>
      <c r="D34" s="172"/>
      <c r="E34" s="172"/>
      <c r="F34" s="172"/>
      <c r="G34" s="172"/>
      <c r="H34" s="141"/>
      <c r="I34" s="141"/>
      <c r="J34" s="141"/>
      <c r="K34" s="141"/>
      <c r="L34" s="141"/>
      <c r="M34" s="141"/>
      <c r="N34" s="141"/>
      <c r="O34" s="141"/>
      <c r="P34" s="141"/>
    </row>
    <row r="35" spans="1:16" x14ac:dyDescent="0.25">
      <c r="A35" s="172">
        <v>7</v>
      </c>
      <c r="B35" s="172" t="s">
        <v>1200</v>
      </c>
      <c r="C35" s="172"/>
      <c r="D35" s="172"/>
      <c r="E35" s="172"/>
      <c r="F35" s="172"/>
      <c r="G35" s="172"/>
      <c r="H35" s="141"/>
      <c r="I35" s="141"/>
      <c r="J35" s="141"/>
      <c r="K35" s="141"/>
      <c r="L35" s="141"/>
      <c r="M35" s="141"/>
      <c r="N35" s="141"/>
      <c r="O35" s="141"/>
      <c r="P35" s="141"/>
    </row>
    <row r="36" spans="1:16" x14ac:dyDescent="0.25">
      <c r="A36" s="172">
        <v>8</v>
      </c>
      <c r="B36" s="298" t="s">
        <v>1298</v>
      </c>
      <c r="C36" s="172"/>
      <c r="D36" s="172"/>
      <c r="E36" s="172"/>
      <c r="F36" s="172"/>
      <c r="G36" s="172"/>
      <c r="H36" s="141"/>
      <c r="I36" s="141"/>
      <c r="J36" s="141"/>
      <c r="K36" s="141"/>
      <c r="L36" s="141"/>
      <c r="M36" s="141"/>
      <c r="N36" s="141"/>
      <c r="O36" s="141"/>
      <c r="P36" s="141"/>
    </row>
    <row r="37" spans="1:16" x14ac:dyDescent="0.25">
      <c r="A37" s="141"/>
      <c r="B37" s="141"/>
      <c r="C37" s="141"/>
      <c r="D37" s="141"/>
      <c r="E37" s="141"/>
      <c r="F37" s="141"/>
      <c r="G37" s="141"/>
      <c r="H37" s="141"/>
      <c r="I37" s="141"/>
      <c r="J37" s="141"/>
      <c r="K37" s="141"/>
      <c r="L37" s="141"/>
      <c r="M37" s="141"/>
      <c r="N37" s="141"/>
      <c r="O37" s="141"/>
      <c r="P37" s="141"/>
    </row>
    <row r="38" spans="1:16" x14ac:dyDescent="0.25">
      <c r="A38" s="172"/>
      <c r="B38" s="172"/>
      <c r="C38" s="172"/>
      <c r="D38" s="172"/>
      <c r="E38" s="172"/>
      <c r="F38" s="172"/>
      <c r="G38" s="172"/>
      <c r="H38" s="141"/>
      <c r="I38" s="141"/>
      <c r="J38" s="141"/>
      <c r="K38" s="141"/>
      <c r="L38" s="141"/>
      <c r="M38" s="141"/>
      <c r="N38" s="141"/>
      <c r="O38" s="141"/>
      <c r="P38" s="141"/>
    </row>
    <row r="39" spans="1:16" x14ac:dyDescent="0.25">
      <c r="A39" s="172"/>
      <c r="B39" s="172"/>
      <c r="C39" s="172"/>
      <c r="D39" s="172"/>
      <c r="E39" s="172"/>
      <c r="F39" s="172"/>
      <c r="G39" s="172"/>
      <c r="H39" s="141"/>
      <c r="I39" s="141"/>
      <c r="J39" s="141"/>
      <c r="K39" s="141"/>
      <c r="L39" s="141"/>
      <c r="M39" s="141"/>
      <c r="N39" s="141"/>
      <c r="O39" s="141"/>
      <c r="P39" s="141"/>
    </row>
    <row r="40" spans="1:16" x14ac:dyDescent="0.25">
      <c r="A40" s="172"/>
      <c r="B40" s="172"/>
      <c r="C40" s="172"/>
      <c r="D40" s="172"/>
      <c r="E40" s="172"/>
      <c r="F40" s="172"/>
      <c r="G40" s="172"/>
      <c r="H40" s="141"/>
      <c r="I40" s="141"/>
      <c r="J40" s="141"/>
      <c r="K40" s="141"/>
      <c r="L40" s="141"/>
      <c r="M40" s="141"/>
      <c r="N40" s="141"/>
      <c r="O40" s="141"/>
      <c r="P40" s="14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3"/>
  <sheetViews>
    <sheetView topLeftCell="A3" workbookViewId="0">
      <pane xSplit="2" ySplit="1" topLeftCell="C383" activePane="bottomRight" state="frozen"/>
      <selection activeCell="B4" sqref="B4:F4"/>
      <selection pane="topRight" activeCell="B4" sqref="B4:F4"/>
      <selection pane="bottomLeft" activeCell="B4" sqref="B4:F4"/>
      <selection pane="bottomRight" activeCell="B4" sqref="B4:F4"/>
    </sheetView>
  </sheetViews>
  <sheetFormatPr defaultRowHeight="15" x14ac:dyDescent="0.25"/>
  <cols>
    <col min="1" max="1" width="25.5703125" bestFit="1" customWidth="1"/>
    <col min="2" max="2" width="16.5703125" customWidth="1"/>
    <col min="3" max="3" width="13.7109375" customWidth="1"/>
    <col min="4" max="5" width="11.7109375" customWidth="1"/>
    <col min="6" max="6" width="25.28515625" customWidth="1"/>
    <col min="7" max="7" width="15" customWidth="1"/>
    <col min="8" max="8" width="16.140625" customWidth="1"/>
    <col min="9" max="9" width="15.85546875" customWidth="1"/>
    <col min="11" max="11" width="14.140625" customWidth="1"/>
  </cols>
  <sheetData>
    <row r="1" spans="1:15" x14ac:dyDescent="0.25">
      <c r="A1" t="s">
        <v>1257</v>
      </c>
    </row>
    <row r="2" spans="1:15" ht="45" x14ac:dyDescent="0.25">
      <c r="G2" s="249" t="s">
        <v>1258</v>
      </c>
      <c r="H2" s="122"/>
      <c r="K2" s="122" t="s">
        <v>1046</v>
      </c>
      <c r="M2" s="250"/>
      <c r="N2" s="250"/>
      <c r="O2" s="250"/>
    </row>
    <row r="3" spans="1:15" ht="45" x14ac:dyDescent="0.25">
      <c r="A3" s="35" t="s">
        <v>616</v>
      </c>
      <c r="B3" s="35" t="s">
        <v>1</v>
      </c>
      <c r="C3" t="s">
        <v>1242</v>
      </c>
      <c r="E3" s="101" t="s">
        <v>1264</v>
      </c>
      <c r="F3" s="101" t="s">
        <v>833</v>
      </c>
      <c r="G3" s="101" t="s">
        <v>1153</v>
      </c>
      <c r="H3" s="101" t="s">
        <v>1154</v>
      </c>
      <c r="I3" s="101" t="s">
        <v>1155</v>
      </c>
      <c r="J3" s="101"/>
      <c r="K3" t="s">
        <v>1144</v>
      </c>
      <c r="M3" s="250" t="s">
        <v>1259</v>
      </c>
      <c r="N3" s="250" t="s">
        <v>1260</v>
      </c>
      <c r="O3" s="250" t="s">
        <v>1261</v>
      </c>
    </row>
    <row r="4" spans="1:15" x14ac:dyDescent="0.25">
      <c r="A4" s="2" t="s">
        <v>22</v>
      </c>
      <c r="B4" s="2" t="s">
        <v>23</v>
      </c>
      <c r="C4" t="str">
        <f>VLOOKUP($B4,Totalt!$B$1:$BP$500,MATCH("Kvalitetsgranskad:",Totalt!$B$1:$BP$1,0),FALSE)</f>
        <v>Ja</v>
      </c>
      <c r="E4" t="str">
        <f>VLOOKUP($B4,Miljö!$B$1:$AG$479,MATCH(E$3,Miljö!$B$1:$AK$1,0),FALSE)</f>
        <v>Nej</v>
      </c>
      <c r="F4" t="str">
        <f>VLOOKUP($B4,Miljö!$B$1:$AG$479,MATCH(F$3,Miljö!$B$1:$AK$1,0),FALSE)</f>
        <v>-</v>
      </c>
      <c r="G4">
        <f>VLOOKUP($B4,Miljö!$B$1:$AG$479,MATCH(G$3,Miljö!$B$1:$AK$1,0),FALSE)</f>
        <v>2.38</v>
      </c>
      <c r="H4">
        <f>VLOOKUP($B4,Miljö!$B$1:$AG$479,MATCH(H$3,Miljö!$B$1:$AK$1,0),FALSE)</f>
        <v>344.47</v>
      </c>
      <c r="I4">
        <f>VLOOKUP($B4,Miljö!$B$1:$AG$479,MATCH(I$3,Miljö!$B$1:$AK$1,0),FALSE)</f>
        <v>0.42</v>
      </c>
      <c r="K4">
        <f>VLOOKUP($B4,Totalt!$B$1:$BP$500,MATCH("total el",Totalt!$B$1:$BP$1,0),FALSE)</f>
        <v>0.13800000000000001</v>
      </c>
      <c r="M4" s="250">
        <f>IF(ISERROR($K4*G4),"",$K4*G4)</f>
        <v>0.32844000000000001</v>
      </c>
      <c r="N4" s="250">
        <f t="shared" ref="N4:O4" si="0">IF(ISERROR($K4*H4),"",$K4*H4)</f>
        <v>47.536860000000004</v>
      </c>
      <c r="O4" s="250">
        <f t="shared" si="0"/>
        <v>5.7960000000000005E-2</v>
      </c>
    </row>
    <row r="5" spans="1:15" x14ac:dyDescent="0.25">
      <c r="A5" s="2" t="s">
        <v>22</v>
      </c>
      <c r="B5" s="2" t="s">
        <v>24</v>
      </c>
      <c r="C5" t="str">
        <f>VLOOKUP($B5,Totalt!$B$1:$BP$500,MATCH("Kvalitetsgranskad:",Totalt!$B$1:$BP$1,0),FALSE)</f>
        <v>Ja</v>
      </c>
      <c r="E5" t="str">
        <f>VLOOKUP($B5,Miljö!$B$1:$AG$479,MATCH(E$3,Miljö!$B$1:$AK$1,0),FALSE)</f>
        <v>Nej</v>
      </c>
      <c r="F5" t="str">
        <f>VLOOKUP($B5,Miljö!$B$1:$AG$479,MATCH(F$3,Miljö!$B$1:$AK$1,0),FALSE)</f>
        <v>-</v>
      </c>
      <c r="G5">
        <f>VLOOKUP($B5,Miljö!$B$1:$AG$479,MATCH(G$3,Miljö!$B$1:$AK$1,0),FALSE)</f>
        <v>2.38</v>
      </c>
      <c r="H5">
        <f>VLOOKUP($B5,Miljö!$B$1:$AG$479,MATCH(H$3,Miljö!$B$1:$AK$1,0),FALSE)</f>
        <v>344.47</v>
      </c>
      <c r="I5">
        <f>VLOOKUP($B5,Miljö!$B$1:$AG$479,MATCH(I$3,Miljö!$B$1:$AK$1,0),FALSE)</f>
        <v>0.42</v>
      </c>
      <c r="K5">
        <f>VLOOKUP($B5,Totalt!$B$1:$BP$500,MATCH("total el",Totalt!$B$1:$BP$1,0),FALSE)</f>
        <v>0.3</v>
      </c>
      <c r="M5" s="250">
        <f t="shared" ref="M5:M68" si="1">IF(ISERROR($K5*G5),"",$K5*G5)</f>
        <v>0.71399999999999997</v>
      </c>
      <c r="N5" s="250">
        <f t="shared" ref="N5:N68" si="2">IF(ISERROR($K5*H5),"",$K5*H5)</f>
        <v>103.34100000000001</v>
      </c>
      <c r="O5" s="250">
        <f t="shared" ref="O5:O68" si="3">IF(ISERROR($K5*I5),"",$K5*I5)</f>
        <v>0.126</v>
      </c>
    </row>
    <row r="6" spans="1:15" x14ac:dyDescent="0.25">
      <c r="A6" s="2" t="s">
        <v>22</v>
      </c>
      <c r="B6" s="2" t="s">
        <v>25</v>
      </c>
      <c r="C6" t="str">
        <f>VLOOKUP($B6,Totalt!$B$1:$BP$500,MATCH("Kvalitetsgranskad:",Totalt!$B$1:$BP$1,0),FALSE)</f>
        <v>Ja</v>
      </c>
      <c r="E6" t="str">
        <f>VLOOKUP($B6,Miljö!$B$1:$AG$479,MATCH(E$3,Miljö!$B$1:$AK$1,0),FALSE)</f>
        <v>Nej</v>
      </c>
      <c r="F6" t="str">
        <f>VLOOKUP($B6,Miljö!$B$1:$AG$479,MATCH(F$3,Miljö!$B$1:$AK$1,0),FALSE)</f>
        <v>-</v>
      </c>
      <c r="G6">
        <f>VLOOKUP($B6,Miljö!$B$1:$AG$479,MATCH(G$3,Miljö!$B$1:$AK$1,0),FALSE)</f>
        <v>2.38</v>
      </c>
      <c r="H6">
        <f>VLOOKUP($B6,Miljö!$B$1:$AG$479,MATCH(H$3,Miljö!$B$1:$AK$1,0),FALSE)</f>
        <v>344.47</v>
      </c>
      <c r="I6">
        <f>VLOOKUP($B6,Miljö!$B$1:$AG$479,MATCH(I$3,Miljö!$B$1:$AK$1,0),FALSE)</f>
        <v>0.42</v>
      </c>
      <c r="K6">
        <f>VLOOKUP($B6,Totalt!$B$1:$BP$500,MATCH("total el",Totalt!$B$1:$BP$1,0),FALSE)</f>
        <v>0.04</v>
      </c>
      <c r="M6" s="250">
        <f t="shared" si="1"/>
        <v>9.5199999999999993E-2</v>
      </c>
      <c r="N6" s="250">
        <f t="shared" si="2"/>
        <v>13.778800000000002</v>
      </c>
      <c r="O6" s="250">
        <f t="shared" si="3"/>
        <v>1.6799999999999999E-2</v>
      </c>
    </row>
    <row r="7" spans="1:15" x14ac:dyDescent="0.25">
      <c r="A7" s="2" t="s">
        <v>22</v>
      </c>
      <c r="B7" s="2" t="s">
        <v>26</v>
      </c>
      <c r="C7" t="str">
        <f>VLOOKUP($B7,Totalt!$B$1:$BP$500,MATCH("Kvalitetsgranskad:",Totalt!$B$1:$BP$1,0),FALSE)</f>
        <v>Ja</v>
      </c>
      <c r="E7" t="str">
        <f>VLOOKUP($B7,Miljö!$B$1:$AG$479,MATCH(E$3,Miljö!$B$1:$AK$1,0),FALSE)</f>
        <v>Nej</v>
      </c>
      <c r="F7" t="str">
        <f>VLOOKUP($B7,Miljö!$B$1:$AG$479,MATCH(F$3,Miljö!$B$1:$AK$1,0),FALSE)</f>
        <v>-</v>
      </c>
      <c r="G7">
        <f>VLOOKUP($B7,Miljö!$B$1:$AG$479,MATCH(G$3,Miljö!$B$1:$AK$1,0),FALSE)</f>
        <v>2.38</v>
      </c>
      <c r="H7">
        <f>VLOOKUP($B7,Miljö!$B$1:$AG$479,MATCH(H$3,Miljö!$B$1:$AK$1,0),FALSE)</f>
        <v>344.47</v>
      </c>
      <c r="I7">
        <f>VLOOKUP($B7,Miljö!$B$1:$AG$479,MATCH(I$3,Miljö!$B$1:$AK$1,0),FALSE)</f>
        <v>0.42</v>
      </c>
      <c r="K7">
        <f>VLOOKUP($B7,Totalt!$B$1:$BP$500,MATCH("total el",Totalt!$B$1:$BP$1,0),FALSE)</f>
        <v>0.1</v>
      </c>
      <c r="M7" s="250">
        <f t="shared" si="1"/>
        <v>0.23799999999999999</v>
      </c>
      <c r="N7" s="250">
        <f t="shared" si="2"/>
        <v>34.447000000000003</v>
      </c>
      <c r="O7" s="250">
        <f t="shared" si="3"/>
        <v>4.2000000000000003E-2</v>
      </c>
    </row>
    <row r="8" spans="1:15" x14ac:dyDescent="0.25">
      <c r="A8" s="2" t="s">
        <v>22</v>
      </c>
      <c r="B8" s="2" t="s">
        <v>27</v>
      </c>
      <c r="C8" t="str">
        <f>VLOOKUP($B8,Totalt!$B$1:$BP$500,MATCH("Kvalitetsgranskad:",Totalt!$B$1:$BP$1,0),FALSE)</f>
        <v>Ja</v>
      </c>
      <c r="E8" t="str">
        <f>VLOOKUP($B8,Miljö!$B$1:$AG$479,MATCH(E$3,Miljö!$B$1:$AK$1,0),FALSE)</f>
        <v>Nej</v>
      </c>
      <c r="F8" t="str">
        <f>VLOOKUP($B8,Miljö!$B$1:$AG$479,MATCH(F$3,Miljö!$B$1:$AK$1,0),FALSE)</f>
        <v>-</v>
      </c>
      <c r="G8">
        <f>VLOOKUP($B8,Miljö!$B$1:$AG$479,MATCH(G$3,Miljö!$B$1:$AK$1,0),FALSE)</f>
        <v>2.38</v>
      </c>
      <c r="H8">
        <f>VLOOKUP($B8,Miljö!$B$1:$AG$479,MATCH(H$3,Miljö!$B$1:$AK$1,0),FALSE)</f>
        <v>344.47</v>
      </c>
      <c r="I8">
        <f>VLOOKUP($B8,Miljö!$B$1:$AG$479,MATCH(I$3,Miljö!$B$1:$AK$1,0),FALSE)</f>
        <v>0.42</v>
      </c>
      <c r="K8">
        <f>VLOOKUP($B8,Totalt!$B$1:$BP$500,MATCH("total el",Totalt!$B$1:$BP$1,0),FALSE)</f>
        <v>0.1</v>
      </c>
      <c r="M8" s="250">
        <f t="shared" si="1"/>
        <v>0.23799999999999999</v>
      </c>
      <c r="N8" s="250">
        <f t="shared" si="2"/>
        <v>34.447000000000003</v>
      </c>
      <c r="O8" s="250">
        <f t="shared" si="3"/>
        <v>4.2000000000000003E-2</v>
      </c>
    </row>
    <row r="9" spans="1:15" x14ac:dyDescent="0.25">
      <c r="A9" s="2" t="s">
        <v>22</v>
      </c>
      <c r="B9" s="2" t="s">
        <v>28</v>
      </c>
      <c r="C9" t="str">
        <f>VLOOKUP($B9,Totalt!$B$1:$BP$500,MATCH("Kvalitetsgranskad:",Totalt!$B$1:$BP$1,0),FALSE)</f>
        <v>Ja</v>
      </c>
      <c r="E9" t="str">
        <f>VLOOKUP($B9,Miljö!$B$1:$AG$479,MATCH(E$3,Miljö!$B$1:$AK$1,0),FALSE)</f>
        <v>Nej</v>
      </c>
      <c r="F9" t="str">
        <f>VLOOKUP($B9,Miljö!$B$1:$AG$479,MATCH(F$3,Miljö!$B$1:$AK$1,0),FALSE)</f>
        <v>-</v>
      </c>
      <c r="G9">
        <f>VLOOKUP($B9,Miljö!$B$1:$AG$479,MATCH(G$3,Miljö!$B$1:$AK$1,0),FALSE)</f>
        <v>2.38</v>
      </c>
      <c r="H9">
        <f>VLOOKUP($B9,Miljö!$B$1:$AG$479,MATCH(H$3,Miljö!$B$1:$AK$1,0),FALSE)</f>
        <v>344.47</v>
      </c>
      <c r="I9">
        <f>VLOOKUP($B9,Miljö!$B$1:$AG$479,MATCH(I$3,Miljö!$B$1:$AK$1,0),FALSE)</f>
        <v>0.42</v>
      </c>
      <c r="K9">
        <f>VLOOKUP($B9,Totalt!$B$1:$BP$500,MATCH("total el",Totalt!$B$1:$BP$1,0),FALSE)</f>
        <v>0.04</v>
      </c>
      <c r="M9" s="250">
        <f t="shared" si="1"/>
        <v>9.5199999999999993E-2</v>
      </c>
      <c r="N9" s="250">
        <f t="shared" si="2"/>
        <v>13.778800000000002</v>
      </c>
      <c r="O9" s="250">
        <f t="shared" si="3"/>
        <v>1.6799999999999999E-2</v>
      </c>
    </row>
    <row r="10" spans="1:15" x14ac:dyDescent="0.25">
      <c r="A10" s="2" t="s">
        <v>22</v>
      </c>
      <c r="B10" s="2" t="s">
        <v>29</v>
      </c>
      <c r="C10" t="str">
        <f>VLOOKUP($B10,Totalt!$B$1:$BP$500,MATCH("Kvalitetsgranskad:",Totalt!$B$1:$BP$1,0),FALSE)</f>
        <v>Ja</v>
      </c>
      <c r="E10" t="str">
        <f>VLOOKUP($B10,Miljö!$B$1:$AG$479,MATCH(E$3,Miljö!$B$1:$AK$1,0),FALSE)</f>
        <v>Nej</v>
      </c>
      <c r="F10" t="str">
        <f>VLOOKUP($B10,Miljö!$B$1:$AG$479,MATCH(F$3,Miljö!$B$1:$AK$1,0),FALSE)</f>
        <v>-</v>
      </c>
      <c r="G10">
        <f>VLOOKUP($B10,Miljö!$B$1:$AG$479,MATCH(G$3,Miljö!$B$1:$AK$1,0),FALSE)</f>
        <v>2.38</v>
      </c>
      <c r="H10">
        <f>VLOOKUP($B10,Miljö!$B$1:$AG$479,MATCH(H$3,Miljö!$B$1:$AK$1,0),FALSE)</f>
        <v>344.47</v>
      </c>
      <c r="I10">
        <f>VLOOKUP($B10,Miljö!$B$1:$AG$479,MATCH(I$3,Miljö!$B$1:$AK$1,0),FALSE)</f>
        <v>0.42</v>
      </c>
      <c r="K10">
        <f>VLOOKUP($B10,Totalt!$B$1:$BP$500,MATCH("total el",Totalt!$B$1:$BP$1,0),FALSE)</f>
        <v>0.02</v>
      </c>
      <c r="M10" s="250">
        <f t="shared" si="1"/>
        <v>4.7599999999999996E-2</v>
      </c>
      <c r="N10" s="250">
        <f t="shared" si="2"/>
        <v>6.8894000000000011</v>
      </c>
      <c r="O10" s="250">
        <f t="shared" si="3"/>
        <v>8.3999999999999995E-3</v>
      </c>
    </row>
    <row r="11" spans="1:15" x14ac:dyDescent="0.25">
      <c r="A11" s="2" t="s">
        <v>22</v>
      </c>
      <c r="B11" s="2" t="s">
        <v>30</v>
      </c>
      <c r="C11" t="str">
        <f>VLOOKUP($B11,Totalt!$B$1:$BP$500,MATCH("Kvalitetsgranskad:",Totalt!$B$1:$BP$1,0),FALSE)</f>
        <v>Ja</v>
      </c>
      <c r="E11" t="str">
        <f>VLOOKUP($B11,Miljö!$B$1:$AG$479,MATCH(E$3,Miljö!$B$1:$AK$1,0),FALSE)</f>
        <v>Nej</v>
      </c>
      <c r="F11" t="str">
        <f>VLOOKUP($B11,Miljö!$B$1:$AG$479,MATCH(F$3,Miljö!$B$1:$AK$1,0),FALSE)</f>
        <v>-</v>
      </c>
      <c r="G11">
        <f>VLOOKUP($B11,Miljö!$B$1:$AG$479,MATCH(G$3,Miljö!$B$1:$AK$1,0),FALSE)</f>
        <v>2.38</v>
      </c>
      <c r="H11">
        <f>VLOOKUP($B11,Miljö!$B$1:$AG$479,MATCH(H$3,Miljö!$B$1:$AK$1,0),FALSE)</f>
        <v>344.47</v>
      </c>
      <c r="I11">
        <f>VLOOKUP($B11,Miljö!$B$1:$AG$479,MATCH(I$3,Miljö!$B$1:$AK$1,0),FALSE)</f>
        <v>0.42</v>
      </c>
      <c r="K11">
        <f>VLOOKUP($B11,Totalt!$B$1:$BP$500,MATCH("total el",Totalt!$B$1:$BP$1,0),FALSE)</f>
        <v>0.6</v>
      </c>
      <c r="M11" s="250">
        <f t="shared" si="1"/>
        <v>1.4279999999999999</v>
      </c>
      <c r="N11" s="250">
        <f t="shared" si="2"/>
        <v>206.68200000000002</v>
      </c>
      <c r="O11" s="250">
        <f t="shared" si="3"/>
        <v>0.252</v>
      </c>
    </row>
    <row r="12" spans="1:15" x14ac:dyDescent="0.25">
      <c r="A12" s="2" t="s">
        <v>31</v>
      </c>
      <c r="B12" s="2" t="s">
        <v>32</v>
      </c>
      <c r="C12" t="str">
        <f>VLOOKUP($B12,Totalt!$B$1:$BP$500,MATCH("Kvalitetsgranskad:",Totalt!$B$1:$BP$1,0),FALSE)</f>
        <v>Ja</v>
      </c>
      <c r="E12" t="str">
        <f>VLOOKUP($B12,Miljö!$B$1:$AG$479,MATCH(E$3,Miljö!$B$1:$AK$1,0),FALSE)</f>
        <v>Ja</v>
      </c>
      <c r="F12" t="str">
        <f>VLOOKUP($B12,Miljö!$B$1:$AG$479,MATCH(F$3,Miljö!$B$1:$AK$1,0),FALSE)</f>
        <v>'förnybar el "guarantee of origin"'</v>
      </c>
      <c r="G12">
        <f>VLOOKUP($B12,Miljö!$B$1:$AG$479,MATCH(G$3,Miljö!$B$1:$AK$1,0),FALSE)</f>
        <v>1.1000000000000001</v>
      </c>
      <c r="H12">
        <f>VLOOKUP($B12,Miljö!$B$1:$AG$479,MATCH(H$3,Miljö!$B$1:$AK$1,0),FALSE)</f>
        <v>0</v>
      </c>
      <c r="I12">
        <f>VLOOKUP($B12,Miljö!$B$1:$AG$479,MATCH(I$3,Miljö!$B$1:$AK$1,0),FALSE)</f>
        <v>0</v>
      </c>
      <c r="K12">
        <f>VLOOKUP($B12,Totalt!$B$1:$BP$500,MATCH("total el",Totalt!$B$1:$BP$1,0),FALSE)</f>
        <v>0.13</v>
      </c>
      <c r="M12" s="250">
        <f t="shared" si="1"/>
        <v>0.14300000000000002</v>
      </c>
      <c r="N12" s="250">
        <f t="shared" si="2"/>
        <v>0</v>
      </c>
      <c r="O12" s="250">
        <f t="shared" si="3"/>
        <v>0</v>
      </c>
    </row>
    <row r="13" spans="1:15" x14ac:dyDescent="0.25">
      <c r="A13" s="2" t="s">
        <v>31</v>
      </c>
      <c r="B13" s="2" t="s">
        <v>33</v>
      </c>
      <c r="C13" t="str">
        <f>VLOOKUP($B13,Totalt!$B$1:$BP$500,MATCH("Kvalitetsgranskad:",Totalt!$B$1:$BP$1,0),FALSE)</f>
        <v>Ja</v>
      </c>
      <c r="E13" t="str">
        <f>VLOOKUP($B13,Miljö!$B$1:$AG$479,MATCH(E$3,Miljö!$B$1:$AK$1,0),FALSE)</f>
        <v>Ja</v>
      </c>
      <c r="F13" t="str">
        <f>VLOOKUP($B13,Miljö!$B$1:$AG$479,MATCH(F$3,Miljö!$B$1:$AK$1,0),FALSE)</f>
        <v>'förnybar el "guarantee of origin"'</v>
      </c>
      <c r="G13">
        <f>VLOOKUP($B13,Miljö!$B$1:$AG$479,MATCH(G$3,Miljö!$B$1:$AK$1,0),FALSE)</f>
        <v>1.1000000000000001</v>
      </c>
      <c r="H13">
        <f>VLOOKUP($B13,Miljö!$B$1:$AG$479,MATCH(H$3,Miljö!$B$1:$AK$1,0),FALSE)</f>
        <v>0</v>
      </c>
      <c r="I13">
        <f>VLOOKUP($B13,Miljö!$B$1:$AG$479,MATCH(I$3,Miljö!$B$1:$AK$1,0),FALSE)</f>
        <v>0</v>
      </c>
      <c r="K13">
        <f>VLOOKUP($B13,Totalt!$B$1:$BP$500,MATCH("total el",Totalt!$B$1:$BP$1,0),FALSE)</f>
        <v>9.2850400000000004</v>
      </c>
      <c r="M13" s="250">
        <f t="shared" si="1"/>
        <v>10.213544000000001</v>
      </c>
      <c r="N13" s="250">
        <f t="shared" si="2"/>
        <v>0</v>
      </c>
      <c r="O13" s="250">
        <f t="shared" si="3"/>
        <v>0</v>
      </c>
    </row>
    <row r="14" spans="1:15" x14ac:dyDescent="0.25">
      <c r="A14" s="2" t="s">
        <v>31</v>
      </c>
      <c r="B14" s="2" t="s">
        <v>34</v>
      </c>
      <c r="C14" t="str">
        <f>VLOOKUP($B14,Totalt!$B$1:$BP$500,MATCH("Kvalitetsgranskad:",Totalt!$B$1:$BP$1,0),FALSE)</f>
        <v>Ja</v>
      </c>
      <c r="E14" t="str">
        <f>VLOOKUP($B14,Miljö!$B$1:$AG$479,MATCH(E$3,Miljö!$B$1:$AK$1,0),FALSE)</f>
        <v>Ja</v>
      </c>
      <c r="F14" t="str">
        <f>VLOOKUP($B14,Miljö!$B$1:$AG$479,MATCH(F$3,Miljö!$B$1:$AK$1,0),FALSE)</f>
        <v>'förnybar el "guarantee of origin"'</v>
      </c>
      <c r="G14">
        <f>VLOOKUP($B14,Miljö!$B$1:$AG$479,MATCH(G$3,Miljö!$B$1:$AK$1,0),FALSE)</f>
        <v>1.1000000000000001</v>
      </c>
      <c r="H14">
        <f>VLOOKUP($B14,Miljö!$B$1:$AG$479,MATCH(H$3,Miljö!$B$1:$AK$1,0),FALSE)</f>
        <v>0</v>
      </c>
      <c r="I14">
        <f>VLOOKUP($B14,Miljö!$B$1:$AG$479,MATCH(I$3,Miljö!$B$1:$AK$1,0),FALSE)</f>
        <v>0</v>
      </c>
      <c r="K14">
        <f>VLOOKUP($B14,Totalt!$B$1:$BP$500,MATCH("total el",Totalt!$B$1:$BP$1,0),FALSE)</f>
        <v>8.856E-2</v>
      </c>
      <c r="M14" s="250">
        <f t="shared" si="1"/>
        <v>9.7416000000000003E-2</v>
      </c>
      <c r="N14" s="250">
        <f t="shared" si="2"/>
        <v>0</v>
      </c>
      <c r="O14" s="250">
        <f t="shared" si="3"/>
        <v>0</v>
      </c>
    </row>
    <row r="15" spans="1:15" x14ac:dyDescent="0.25">
      <c r="A15" s="2" t="s">
        <v>31</v>
      </c>
      <c r="B15" s="2" t="s">
        <v>35</v>
      </c>
      <c r="C15" t="str">
        <f>VLOOKUP($B15,Totalt!$B$1:$BP$500,MATCH("Kvalitetsgranskad:",Totalt!$B$1:$BP$1,0),FALSE)</f>
        <v>Ja</v>
      </c>
      <c r="E15" t="str">
        <f>VLOOKUP($B15,Miljö!$B$1:$AG$479,MATCH(E$3,Miljö!$B$1:$AK$1,0),FALSE)</f>
        <v>Ja</v>
      </c>
      <c r="F15" t="str">
        <f>VLOOKUP($B15,Miljö!$B$1:$AG$479,MATCH(F$3,Miljö!$B$1:$AK$1,0),FALSE)</f>
        <v>'förnybar el "guarantee of origin"'</v>
      </c>
      <c r="G15">
        <f>VLOOKUP($B15,Miljö!$B$1:$AG$479,MATCH(G$3,Miljö!$B$1:$AK$1,0),FALSE)</f>
        <v>1.1000000000000001</v>
      </c>
      <c r="H15">
        <f>VLOOKUP($B15,Miljö!$B$1:$AG$479,MATCH(H$3,Miljö!$B$1:$AK$1,0),FALSE)</f>
        <v>0</v>
      </c>
      <c r="I15">
        <f>VLOOKUP($B15,Miljö!$B$1:$AG$479,MATCH(I$3,Miljö!$B$1:$AK$1,0),FALSE)</f>
        <v>0</v>
      </c>
      <c r="K15">
        <f>VLOOKUP($B15,Totalt!$B$1:$BP$500,MATCH("total el",Totalt!$B$1:$BP$1,0),FALSE)</f>
        <v>6.0999999999999999E-2</v>
      </c>
      <c r="M15" s="250">
        <f t="shared" si="1"/>
        <v>6.7100000000000007E-2</v>
      </c>
      <c r="N15" s="250">
        <f t="shared" si="2"/>
        <v>0</v>
      </c>
      <c r="O15" s="250">
        <f t="shared" si="3"/>
        <v>0</v>
      </c>
    </row>
    <row r="16" spans="1:15" x14ac:dyDescent="0.25">
      <c r="A16" s="2" t="s">
        <v>36</v>
      </c>
      <c r="B16" s="2" t="s">
        <v>37</v>
      </c>
      <c r="C16" t="str">
        <f>VLOOKUP($B16,Totalt!$B$1:$BP$500,MATCH("Kvalitetsgranskad:",Totalt!$B$1:$BP$1,0),FALSE)</f>
        <v>Ja</v>
      </c>
      <c r="E16" t="str">
        <f>VLOOKUP($B16,Miljö!$B$1:$AG$479,MATCH(E$3,Miljö!$B$1:$AK$1,0),FALSE)</f>
        <v>Ja</v>
      </c>
      <c r="F16" t="str">
        <f>VLOOKUP($B16,Miljö!$B$1:$AG$479,MATCH(F$3,Miljö!$B$1:$AK$1,0),FALSE)</f>
        <v>'85% Vattenkraft och 15% Vind'</v>
      </c>
      <c r="G16">
        <f>VLOOKUP($B16,Miljö!$B$1:$AG$479,MATCH(G$3,Miljö!$B$1:$AK$1,0),FALSE)</f>
        <v>0.95</v>
      </c>
      <c r="H16">
        <f>VLOOKUP($B16,Miljö!$B$1:$AG$479,MATCH(H$3,Miljö!$B$1:$AK$1,0),FALSE)</f>
        <v>0</v>
      </c>
      <c r="I16">
        <f>VLOOKUP($B16,Miljö!$B$1:$AG$479,MATCH(I$3,Miljö!$B$1:$AK$1,0),FALSE)</f>
        <v>0</v>
      </c>
      <c r="K16">
        <f>VLOOKUP($B16,Totalt!$B$1:$BP$500,MATCH("total el",Totalt!$B$1:$BP$1,0),FALSE)</f>
        <v>3.07</v>
      </c>
      <c r="M16" s="250">
        <f t="shared" si="1"/>
        <v>2.9164999999999996</v>
      </c>
      <c r="N16" s="250">
        <f t="shared" si="2"/>
        <v>0</v>
      </c>
      <c r="O16" s="250">
        <f t="shared" si="3"/>
        <v>0</v>
      </c>
    </row>
    <row r="17" spans="1:15" x14ac:dyDescent="0.25">
      <c r="A17" s="2" t="s">
        <v>38</v>
      </c>
      <c r="B17" s="2" t="s">
        <v>39</v>
      </c>
      <c r="C17" t="str">
        <f>VLOOKUP($B17,Totalt!$B$1:$BP$500,MATCH("Kvalitetsgranskad:",Totalt!$B$1:$BP$1,0),FALSE)</f>
        <v>Nej</v>
      </c>
      <c r="E17" t="str">
        <f>VLOOKUP($B17,Miljö!$B$1:$AG$479,MATCH(E$3,Miljö!$B$1:$AK$1,0),FALSE)</f>
        <v>Nej</v>
      </c>
      <c r="F17" t="str">
        <f>VLOOKUP($B17,Miljö!$B$1:$AG$479,MATCH(F$3,Miljö!$B$1:$AK$1,0),FALSE)</f>
        <v>'-'</v>
      </c>
      <c r="G17">
        <f>VLOOKUP($B17,Miljö!$B$1:$AG$479,MATCH(G$3,Miljö!$B$1:$AK$1,0),FALSE)</f>
        <v>2.38</v>
      </c>
      <c r="H17">
        <f>VLOOKUP($B17,Miljö!$B$1:$AG$479,MATCH(H$3,Miljö!$B$1:$AK$1,0),FALSE)</f>
        <v>344.47</v>
      </c>
      <c r="I17">
        <f>VLOOKUP($B17,Miljö!$B$1:$AG$479,MATCH(I$3,Miljö!$B$1:$AK$1,0),FALSE)</f>
        <v>0.42</v>
      </c>
      <c r="K17">
        <f>VLOOKUP($B17,Totalt!$B$1:$BP$500,MATCH("total el",Totalt!$B$1:$BP$1,0),FALSE)</f>
        <v>0</v>
      </c>
      <c r="M17" s="250">
        <f t="shared" si="1"/>
        <v>0</v>
      </c>
      <c r="N17" s="250">
        <f t="shared" si="2"/>
        <v>0</v>
      </c>
      <c r="O17" s="250">
        <f t="shared" si="3"/>
        <v>0</v>
      </c>
    </row>
    <row r="18" spans="1:15" x14ac:dyDescent="0.25">
      <c r="A18" s="2" t="s">
        <v>38</v>
      </c>
      <c r="B18" s="2" t="s">
        <v>41</v>
      </c>
      <c r="C18" t="str">
        <f>VLOOKUP($B18,Totalt!$B$1:$BP$500,MATCH("Kvalitetsgranskad:",Totalt!$B$1:$BP$1,0),FALSE)</f>
        <v>Nej</v>
      </c>
      <c r="E18" t="str">
        <f>VLOOKUP($B18,Miljö!$B$1:$AG$479,MATCH(E$3,Miljö!$B$1:$AK$1,0),FALSE)</f>
        <v>Nej</v>
      </c>
      <c r="F18" t="str">
        <f>VLOOKUP($B18,Miljö!$B$1:$AG$479,MATCH(F$3,Miljö!$B$1:$AK$1,0),FALSE)</f>
        <v>ET</v>
      </c>
      <c r="G18">
        <f>VLOOKUP($B18,Miljö!$B$1:$AG$479,MATCH(G$3,Miljö!$B$1:$AK$1,0),FALSE)</f>
        <v>2.38</v>
      </c>
      <c r="H18">
        <f>VLOOKUP($B18,Miljö!$B$1:$AG$479,MATCH(H$3,Miljö!$B$1:$AK$1,0),FALSE)</f>
        <v>344.47</v>
      </c>
      <c r="I18">
        <f>VLOOKUP($B18,Miljö!$B$1:$AG$479,MATCH(I$3,Miljö!$B$1:$AK$1,0),FALSE)</f>
        <v>0.42</v>
      </c>
      <c r="K18">
        <f>VLOOKUP($B18,Totalt!$B$1:$BP$500,MATCH("total el",Totalt!$B$1:$BP$1,0),FALSE)</f>
        <v>0</v>
      </c>
      <c r="M18" s="250">
        <f t="shared" si="1"/>
        <v>0</v>
      </c>
      <c r="N18" s="250">
        <f t="shared" si="2"/>
        <v>0</v>
      </c>
      <c r="O18" s="250">
        <f t="shared" si="3"/>
        <v>0</v>
      </c>
    </row>
    <row r="19" spans="1:15" x14ac:dyDescent="0.25">
      <c r="A19" s="2" t="s">
        <v>38</v>
      </c>
      <c r="B19" s="2" t="s">
        <v>42</v>
      </c>
      <c r="C19" t="str">
        <f>VLOOKUP($B19,Totalt!$B$1:$BP$500,MATCH("Kvalitetsgranskad:",Totalt!$B$1:$BP$1,0),FALSE)</f>
        <v>Nej</v>
      </c>
      <c r="E19" t="str">
        <f>VLOOKUP($B19,Miljö!$B$1:$AG$479,MATCH(E$3,Miljö!$B$1:$AK$1,0),FALSE)</f>
        <v>Nej</v>
      </c>
      <c r="F19" t="str">
        <f>VLOOKUP($B19,Miljö!$B$1:$AG$479,MATCH(F$3,Miljö!$B$1:$AK$1,0),FALSE)</f>
        <v>-</v>
      </c>
      <c r="G19">
        <f>VLOOKUP($B19,Miljö!$B$1:$AG$479,MATCH(G$3,Miljö!$B$1:$AK$1,0),FALSE)</f>
        <v>2.38</v>
      </c>
      <c r="H19">
        <f>VLOOKUP($B19,Miljö!$B$1:$AG$479,MATCH(H$3,Miljö!$B$1:$AK$1,0),FALSE)</f>
        <v>344.47</v>
      </c>
      <c r="I19">
        <f>VLOOKUP($B19,Miljö!$B$1:$AG$479,MATCH(I$3,Miljö!$B$1:$AK$1,0),FALSE)</f>
        <v>0.42</v>
      </c>
      <c r="K19">
        <f>VLOOKUP($B19,Totalt!$B$1:$BP$500,MATCH("total el",Totalt!$B$1:$BP$1,0),FALSE)</f>
        <v>0</v>
      </c>
      <c r="M19" s="250">
        <f t="shared" si="1"/>
        <v>0</v>
      </c>
      <c r="N19" s="250">
        <f t="shared" si="2"/>
        <v>0</v>
      </c>
      <c r="O19" s="250">
        <f t="shared" si="3"/>
        <v>0</v>
      </c>
    </row>
    <row r="20" spans="1:15" x14ac:dyDescent="0.25">
      <c r="A20" s="2" t="s">
        <v>43</v>
      </c>
      <c r="B20" s="2" t="s">
        <v>44</v>
      </c>
      <c r="C20" t="str">
        <f>VLOOKUP($B20,Totalt!$B$1:$BP$500,MATCH("Kvalitetsgranskad:",Totalt!$B$1:$BP$1,0),FALSE)</f>
        <v>Ja</v>
      </c>
      <c r="E20" t="str">
        <f>VLOOKUP($B20,Miljö!$B$1:$AG$479,MATCH(E$3,Miljö!$B$1:$AK$1,0),FALSE)</f>
        <v>Ja</v>
      </c>
      <c r="F20" t="str">
        <f>VLOOKUP($B20,Miljö!$B$1:$AG$479,MATCH(F$3,Miljö!$B$1:$AK$1,0),FALSE)</f>
        <v>'Bra Miljöval-vattenkraft'</v>
      </c>
      <c r="G20">
        <f>VLOOKUP($B20,Miljö!$B$1:$AG$479,MATCH(G$3,Miljö!$B$1:$AK$1,0),FALSE)</f>
        <v>1.1000000000000001</v>
      </c>
      <c r="H20">
        <f>VLOOKUP($B20,Miljö!$B$1:$AG$479,MATCH(H$3,Miljö!$B$1:$AK$1,0),FALSE)</f>
        <v>0</v>
      </c>
      <c r="I20">
        <f>VLOOKUP($B20,Miljö!$B$1:$AG$479,MATCH(I$3,Miljö!$B$1:$AK$1,0),FALSE)</f>
        <v>0</v>
      </c>
      <c r="K20">
        <f>VLOOKUP($B20,Totalt!$B$1:$BP$500,MATCH("total el",Totalt!$B$1:$BP$1,0),FALSE)</f>
        <v>0.38</v>
      </c>
      <c r="M20" s="250">
        <f t="shared" si="1"/>
        <v>0.41800000000000004</v>
      </c>
      <c r="N20" s="250">
        <f t="shared" si="2"/>
        <v>0</v>
      </c>
      <c r="O20" s="250">
        <f t="shared" si="3"/>
        <v>0</v>
      </c>
    </row>
    <row r="21" spans="1:15" x14ac:dyDescent="0.25">
      <c r="A21" s="2" t="s">
        <v>45</v>
      </c>
      <c r="B21" s="2" t="s">
        <v>46</v>
      </c>
      <c r="C21" t="str">
        <f>VLOOKUP($B21,Totalt!$B$1:$BP$500,MATCH("Kvalitetsgranskad:",Totalt!$B$1:$BP$1,0),FALSE)</f>
        <v>Ja</v>
      </c>
      <c r="E21" t="str">
        <f>VLOOKUP($B21,Miljö!$B$1:$AG$479,MATCH(E$3,Miljö!$B$1:$AK$1,0),FALSE)</f>
        <v>Nej</v>
      </c>
      <c r="F21" t="str">
        <f>VLOOKUP($B21,Miljö!$B$1:$AG$479,MATCH(F$3,Miljö!$B$1:$AK$1,0),FALSE)</f>
        <v>-</v>
      </c>
      <c r="G21">
        <f>VLOOKUP($B21,Miljö!$B$1:$AG$479,MATCH(G$3,Miljö!$B$1:$AK$1,0),FALSE)</f>
        <v>2.38</v>
      </c>
      <c r="H21">
        <f>VLOOKUP($B21,Miljö!$B$1:$AG$479,MATCH(H$3,Miljö!$B$1:$AK$1,0),FALSE)</f>
        <v>344.47</v>
      </c>
      <c r="I21">
        <f>VLOOKUP($B21,Miljö!$B$1:$AG$479,MATCH(I$3,Miljö!$B$1:$AK$1,0),FALSE)</f>
        <v>0.42</v>
      </c>
      <c r="K21">
        <f>VLOOKUP($B21,Totalt!$B$1:$BP$500,MATCH("total el",Totalt!$B$1:$BP$1,0),FALSE)</f>
        <v>2.4</v>
      </c>
      <c r="M21" s="250">
        <f t="shared" si="1"/>
        <v>5.7119999999999997</v>
      </c>
      <c r="N21" s="250">
        <f t="shared" si="2"/>
        <v>826.72800000000007</v>
      </c>
      <c r="O21" s="250">
        <f t="shared" si="3"/>
        <v>1.008</v>
      </c>
    </row>
    <row r="22" spans="1:15" x14ac:dyDescent="0.25">
      <c r="A22" s="2" t="s">
        <v>50</v>
      </c>
      <c r="B22" s="2" t="s">
        <v>51</v>
      </c>
      <c r="C22" t="str">
        <f>VLOOKUP($B22,Totalt!$B$1:$BP$500,MATCH("Kvalitetsgranskad:",Totalt!$B$1:$BP$1,0),FALSE)</f>
        <v>Ja</v>
      </c>
      <c r="E22" t="str">
        <f>VLOOKUP($B22,Miljö!$B$1:$AG$479,MATCH(E$3,Miljö!$B$1:$AK$1,0),FALSE)</f>
        <v>Ja</v>
      </c>
      <c r="F22" t="str">
        <f>VLOOKUP($B22,Miljö!$B$1:$AG$479,MATCH(F$3,Miljö!$B$1:$AK$1,0),FALSE)</f>
        <v>'El från vattenkraft'</v>
      </c>
      <c r="G22">
        <f>VLOOKUP($B22,Miljö!$B$1:$AG$479,MATCH(G$3,Miljö!$B$1:$AK$1,0),FALSE)</f>
        <v>1.1000000000000001</v>
      </c>
      <c r="H22">
        <f>VLOOKUP($B22,Miljö!$B$1:$AG$479,MATCH(H$3,Miljö!$B$1:$AK$1,0),FALSE)</f>
        <v>0</v>
      </c>
      <c r="I22">
        <f>VLOOKUP($B22,Miljö!$B$1:$AG$479,MATCH(I$3,Miljö!$B$1:$AK$1,0),FALSE)</f>
        <v>0</v>
      </c>
      <c r="K22">
        <f>VLOOKUP($B22,Totalt!$B$1:$BP$500,MATCH("total el",Totalt!$B$1:$BP$1,0),FALSE)</f>
        <v>3.2</v>
      </c>
      <c r="M22" s="250">
        <f t="shared" si="1"/>
        <v>3.5200000000000005</v>
      </c>
      <c r="N22" s="250">
        <f t="shared" si="2"/>
        <v>0</v>
      </c>
      <c r="O22" s="250">
        <f t="shared" si="3"/>
        <v>0</v>
      </c>
    </row>
    <row r="23" spans="1:15" x14ac:dyDescent="0.25">
      <c r="A23" s="2" t="s">
        <v>52</v>
      </c>
      <c r="B23" s="2" t="s">
        <v>53</v>
      </c>
      <c r="C23" t="str">
        <f>VLOOKUP($B23,Totalt!$B$1:$BP$500,MATCH("Kvalitetsgranskad:",Totalt!$B$1:$BP$1,0),FALSE)</f>
        <v>Ja</v>
      </c>
      <c r="E23" t="str">
        <f>VLOOKUP($B23,Miljö!$B$1:$AG$479,MATCH(E$3,Miljö!$B$1:$AK$1,0),FALSE)</f>
        <v>Ja</v>
      </c>
      <c r="F23" t="str">
        <f>VLOOKUP($B23,Miljö!$B$1:$AG$479,MATCH(F$3,Miljö!$B$1:$AK$1,0),FALSE)</f>
        <v>'vatten'</v>
      </c>
      <c r="G23">
        <f>VLOOKUP($B23,Miljö!$B$1:$AG$479,MATCH(G$3,Miljö!$B$1:$AK$1,0),FALSE)</f>
        <v>1.1000000000000001</v>
      </c>
      <c r="H23">
        <f>VLOOKUP($B23,Miljö!$B$1:$AG$479,MATCH(H$3,Miljö!$B$1:$AK$1,0),FALSE)</f>
        <v>9</v>
      </c>
      <c r="I23">
        <f>VLOOKUP($B23,Miljö!$B$1:$AG$479,MATCH(I$3,Miljö!$B$1:$AK$1,0),FALSE)</f>
        <v>0</v>
      </c>
      <c r="K23">
        <f>VLOOKUP($B23,Totalt!$B$1:$BP$500,MATCH("total el",Totalt!$B$1:$BP$1,0),FALSE)</f>
        <v>0.08</v>
      </c>
      <c r="M23" s="250">
        <f t="shared" si="1"/>
        <v>8.8000000000000009E-2</v>
      </c>
      <c r="N23" s="250">
        <f t="shared" si="2"/>
        <v>0.72</v>
      </c>
      <c r="O23" s="250">
        <f t="shared" si="3"/>
        <v>0</v>
      </c>
    </row>
    <row r="24" spans="1:15" x14ac:dyDescent="0.25">
      <c r="A24" s="2" t="s">
        <v>54</v>
      </c>
      <c r="B24" s="2" t="s">
        <v>55</v>
      </c>
      <c r="C24" t="str">
        <f>VLOOKUP($B24,Totalt!$B$1:$BP$500,MATCH("Kvalitetsgranskad:",Totalt!$B$1:$BP$1,0),FALSE)</f>
        <v>Ja</v>
      </c>
      <c r="E24" t="str">
        <f>VLOOKUP($B24,Miljö!$B$1:$AG$479,MATCH(E$3,Miljö!$B$1:$AK$1,0),FALSE)</f>
        <v>Ja</v>
      </c>
      <c r="F24" t="str">
        <f>VLOOKUP($B24,Miljö!$B$1:$AG$479,MATCH(F$3,Miljö!$B$1:$AK$1,0),FALSE)</f>
        <v>'Källmärkt'</v>
      </c>
      <c r="G24">
        <f>VLOOKUP($B24,Miljö!$B$1:$AG$479,MATCH(G$3,Miljö!$B$1:$AK$1,0),FALSE)</f>
        <v>0.03</v>
      </c>
      <c r="H24">
        <f>VLOOKUP($B24,Miljö!$B$1:$AG$479,MATCH(H$3,Miljö!$B$1:$AK$1,0),FALSE)</f>
        <v>0</v>
      </c>
      <c r="I24">
        <f>VLOOKUP($B24,Miljö!$B$1:$AG$479,MATCH(I$3,Miljö!$B$1:$AK$1,0),FALSE)</f>
        <v>0</v>
      </c>
      <c r="K24">
        <f>VLOOKUP($B24,Totalt!$B$1:$BP$500,MATCH("total el",Totalt!$B$1:$BP$1,0),FALSE)</f>
        <v>5.6000000000000001E-2</v>
      </c>
      <c r="M24" s="250">
        <f t="shared" si="1"/>
        <v>1.6800000000000001E-3</v>
      </c>
      <c r="N24" s="250">
        <f t="shared" si="2"/>
        <v>0</v>
      </c>
      <c r="O24" s="250">
        <f t="shared" si="3"/>
        <v>0</v>
      </c>
    </row>
    <row r="25" spans="1:15" x14ac:dyDescent="0.25">
      <c r="A25" s="2" t="s">
        <v>54</v>
      </c>
      <c r="B25" s="2" t="s">
        <v>56</v>
      </c>
      <c r="C25" t="str">
        <f>VLOOKUP($B25,Totalt!$B$1:$BP$500,MATCH("Kvalitetsgranskad:",Totalt!$B$1:$BP$1,0),FALSE)</f>
        <v>Ja</v>
      </c>
      <c r="E25" t="str">
        <f>VLOOKUP($B25,Miljö!$B$1:$AG$479,MATCH(E$3,Miljö!$B$1:$AK$1,0),FALSE)</f>
        <v>Ja</v>
      </c>
      <c r="F25" t="str">
        <f>VLOOKUP($B25,Miljö!$B$1:$AG$479,MATCH(F$3,Miljö!$B$1:$AK$1,0),FALSE)</f>
        <v>'Källmärkt'</v>
      </c>
      <c r="G25">
        <f>VLOOKUP($B25,Miljö!$B$1:$AG$479,MATCH(G$3,Miljö!$B$1:$AK$1,0),FALSE)</f>
        <v>0.03</v>
      </c>
      <c r="H25">
        <f>VLOOKUP($B25,Miljö!$B$1:$AG$479,MATCH(H$3,Miljö!$B$1:$AK$1,0),FALSE)</f>
        <v>0</v>
      </c>
      <c r="I25">
        <f>VLOOKUP($B25,Miljö!$B$1:$AG$479,MATCH(I$3,Miljö!$B$1:$AK$1,0),FALSE)</f>
        <v>0</v>
      </c>
      <c r="K25">
        <f>VLOOKUP($B25,Totalt!$B$1:$BP$500,MATCH("total el",Totalt!$B$1:$BP$1,0),FALSE)</f>
        <v>1E-3</v>
      </c>
      <c r="M25" s="250">
        <f t="shared" si="1"/>
        <v>3.0000000000000001E-5</v>
      </c>
      <c r="N25" s="250">
        <f t="shared" si="2"/>
        <v>0</v>
      </c>
      <c r="O25" s="250">
        <f t="shared" si="3"/>
        <v>0</v>
      </c>
    </row>
    <row r="26" spans="1:15" x14ac:dyDescent="0.25">
      <c r="A26" s="2" t="s">
        <v>54</v>
      </c>
      <c r="B26" s="2" t="s">
        <v>57</v>
      </c>
      <c r="C26" t="str">
        <f>VLOOKUP($B26,Totalt!$B$1:$BP$500,MATCH("Kvalitetsgranskad:",Totalt!$B$1:$BP$1,0),FALSE)</f>
        <v>Ja</v>
      </c>
      <c r="E26" t="str">
        <f>VLOOKUP($B26,Miljö!$B$1:$AG$479,MATCH(E$3,Miljö!$B$1:$AK$1,0),FALSE)</f>
        <v>Ja</v>
      </c>
      <c r="F26" t="str">
        <f>VLOOKUP($B26,Miljö!$B$1:$AG$479,MATCH(F$3,Miljö!$B$1:$AK$1,0),FALSE)</f>
        <v>-</v>
      </c>
      <c r="G26">
        <f>VLOOKUP($B26,Miljö!$B$1:$AG$479,MATCH(G$3,Miljö!$B$1:$AK$1,0),FALSE)</f>
        <v>0.03</v>
      </c>
      <c r="H26">
        <f>VLOOKUP($B26,Miljö!$B$1:$AG$479,MATCH(H$3,Miljö!$B$1:$AK$1,0),FALSE)</f>
        <v>0</v>
      </c>
      <c r="I26">
        <f>VLOOKUP($B26,Miljö!$B$1:$AG$479,MATCH(I$3,Miljö!$B$1:$AK$1,0),FALSE)</f>
        <v>0</v>
      </c>
      <c r="K26">
        <f>VLOOKUP($B26,Totalt!$B$1:$BP$500,MATCH("total el",Totalt!$B$1:$BP$1,0),FALSE)</f>
        <v>1E-3</v>
      </c>
      <c r="M26" s="250">
        <f t="shared" si="1"/>
        <v>3.0000000000000001E-5</v>
      </c>
      <c r="N26" s="250">
        <f t="shared" si="2"/>
        <v>0</v>
      </c>
      <c r="O26" s="250">
        <f t="shared" si="3"/>
        <v>0</v>
      </c>
    </row>
    <row r="27" spans="1:15" x14ac:dyDescent="0.25">
      <c r="A27" s="2" t="s">
        <v>54</v>
      </c>
      <c r="B27" s="2" t="s">
        <v>58</v>
      </c>
      <c r="C27" t="str">
        <f>VLOOKUP($B27,Totalt!$B$1:$BP$500,MATCH("Kvalitetsgranskad:",Totalt!$B$1:$BP$1,0),FALSE)</f>
        <v>Ja</v>
      </c>
      <c r="E27" t="str">
        <f>VLOOKUP($B27,Miljö!$B$1:$AG$479,MATCH(E$3,Miljö!$B$1:$AK$1,0),FALSE)</f>
        <v>Ja</v>
      </c>
      <c r="F27" t="str">
        <f>VLOOKUP($B27,Miljö!$B$1:$AG$479,MATCH(F$3,Miljö!$B$1:$AK$1,0),FALSE)</f>
        <v>-</v>
      </c>
      <c r="G27">
        <f>VLOOKUP($B27,Miljö!$B$1:$AG$479,MATCH(G$3,Miljö!$B$1:$AK$1,0),FALSE)</f>
        <v>0.03</v>
      </c>
      <c r="H27">
        <f>VLOOKUP($B27,Miljö!$B$1:$AG$479,MATCH(H$3,Miljö!$B$1:$AK$1,0),FALSE)</f>
        <v>0</v>
      </c>
      <c r="I27">
        <f>VLOOKUP($B27,Miljö!$B$1:$AG$479,MATCH(I$3,Miljö!$B$1:$AK$1,0),FALSE)</f>
        <v>0</v>
      </c>
      <c r="K27">
        <f>VLOOKUP($B27,Totalt!$B$1:$BP$500,MATCH("total el",Totalt!$B$1:$BP$1,0),FALSE)</f>
        <v>6.3E-2</v>
      </c>
      <c r="M27" s="250">
        <f t="shared" si="1"/>
        <v>1.89E-3</v>
      </c>
      <c r="N27" s="250">
        <f t="shared" si="2"/>
        <v>0</v>
      </c>
      <c r="O27" s="250">
        <f t="shared" si="3"/>
        <v>0</v>
      </c>
    </row>
    <row r="28" spans="1:15" x14ac:dyDescent="0.25">
      <c r="A28" s="2" t="s">
        <v>54</v>
      </c>
      <c r="B28" s="2" t="s">
        <v>59</v>
      </c>
      <c r="C28" t="str">
        <f>VLOOKUP($B28,Totalt!$B$1:$BP$500,MATCH("Kvalitetsgranskad:",Totalt!$B$1:$BP$1,0),FALSE)</f>
        <v>Ja</v>
      </c>
      <c r="E28" t="str">
        <f>VLOOKUP($B28,Miljö!$B$1:$AG$479,MATCH(E$3,Miljö!$B$1:$AK$1,0),FALSE)</f>
        <v>Ja</v>
      </c>
      <c r="F28" t="str">
        <f>VLOOKUP($B28,Miljö!$B$1:$AG$479,MATCH(F$3,Miljö!$B$1:$AK$1,0),FALSE)</f>
        <v>-</v>
      </c>
      <c r="G28">
        <f>VLOOKUP($B28,Miljö!$B$1:$AG$479,MATCH(G$3,Miljö!$B$1:$AK$1,0),FALSE)</f>
        <v>0.03</v>
      </c>
      <c r="H28">
        <f>VLOOKUP($B28,Miljö!$B$1:$AG$479,MATCH(H$3,Miljö!$B$1:$AK$1,0),FALSE)</f>
        <v>0</v>
      </c>
      <c r="I28">
        <f>VLOOKUP($B28,Miljö!$B$1:$AG$479,MATCH(I$3,Miljö!$B$1:$AK$1,0),FALSE)</f>
        <v>0</v>
      </c>
      <c r="K28">
        <f>VLOOKUP($B28,Totalt!$B$1:$BP$500,MATCH("total el",Totalt!$B$1:$BP$1,0),FALSE)</f>
        <v>0.01</v>
      </c>
      <c r="M28" s="250">
        <f t="shared" si="1"/>
        <v>2.9999999999999997E-4</v>
      </c>
      <c r="N28" s="250">
        <f t="shared" si="2"/>
        <v>0</v>
      </c>
      <c r="O28" s="250">
        <f t="shared" si="3"/>
        <v>0</v>
      </c>
    </row>
    <row r="29" spans="1:15" x14ac:dyDescent="0.25">
      <c r="A29" s="2" t="s">
        <v>54</v>
      </c>
      <c r="B29" s="2" t="s">
        <v>60</v>
      </c>
      <c r="C29" t="str">
        <f>VLOOKUP($B29,Totalt!$B$1:$BP$500,MATCH("Kvalitetsgranskad:",Totalt!$B$1:$BP$1,0),FALSE)</f>
        <v>Ja</v>
      </c>
      <c r="E29" t="str">
        <f>VLOOKUP($B29,Miljö!$B$1:$AG$479,MATCH(E$3,Miljö!$B$1:$AK$1,0),FALSE)</f>
        <v>Ja</v>
      </c>
      <c r="F29" t="str">
        <f>VLOOKUP($B29,Miljö!$B$1:$AG$479,MATCH(F$3,Miljö!$B$1:$AK$1,0),FALSE)</f>
        <v>'Källmärkt'</v>
      </c>
      <c r="G29">
        <f>VLOOKUP($B29,Miljö!$B$1:$AG$479,MATCH(G$3,Miljö!$B$1:$AK$1,0),FALSE)</f>
        <v>0.03</v>
      </c>
      <c r="H29">
        <f>VLOOKUP($B29,Miljö!$B$1:$AG$479,MATCH(H$3,Miljö!$B$1:$AK$1,0),FALSE)</f>
        <v>0</v>
      </c>
      <c r="I29">
        <f>VLOOKUP($B29,Miljö!$B$1:$AG$479,MATCH(I$3,Miljö!$B$1:$AK$1,0),FALSE)</f>
        <v>0</v>
      </c>
      <c r="K29">
        <f>VLOOKUP($B29,Totalt!$B$1:$BP$500,MATCH("total el",Totalt!$B$1:$BP$1,0),FALSE)</f>
        <v>0.84099999999999997</v>
      </c>
      <c r="M29" s="250">
        <f t="shared" si="1"/>
        <v>2.5229999999999999E-2</v>
      </c>
      <c r="N29" s="250">
        <f t="shared" si="2"/>
        <v>0</v>
      </c>
      <c r="O29" s="250">
        <f t="shared" si="3"/>
        <v>0</v>
      </c>
    </row>
    <row r="30" spans="1:15" x14ac:dyDescent="0.25">
      <c r="A30" s="2" t="s">
        <v>54</v>
      </c>
      <c r="B30" s="2" t="s">
        <v>61</v>
      </c>
      <c r="C30" t="str">
        <f>VLOOKUP($B30,Totalt!$B$1:$BP$500,MATCH("Kvalitetsgranskad:",Totalt!$B$1:$BP$1,0),FALSE)</f>
        <v>Ja</v>
      </c>
      <c r="E30" t="str">
        <f>VLOOKUP($B30,Miljö!$B$1:$AG$479,MATCH(E$3,Miljö!$B$1:$AK$1,0),FALSE)</f>
        <v>Ja</v>
      </c>
      <c r="F30" t="str">
        <f>VLOOKUP($B30,Miljö!$B$1:$AG$479,MATCH(F$3,Miljö!$B$1:$AK$1,0),FALSE)</f>
        <v>'Källmärkt'</v>
      </c>
      <c r="G30">
        <f>VLOOKUP($B30,Miljö!$B$1:$AG$479,MATCH(G$3,Miljö!$B$1:$AK$1,0),FALSE)</f>
        <v>0.03</v>
      </c>
      <c r="H30">
        <f>VLOOKUP($B30,Miljö!$B$1:$AG$479,MATCH(H$3,Miljö!$B$1:$AK$1,0),FALSE)</f>
        <v>0</v>
      </c>
      <c r="I30">
        <f>VLOOKUP($B30,Miljö!$B$1:$AG$479,MATCH(I$3,Miljö!$B$1:$AK$1,0),FALSE)</f>
        <v>0</v>
      </c>
      <c r="K30">
        <f>VLOOKUP($B30,Totalt!$B$1:$BP$500,MATCH("total el",Totalt!$B$1:$BP$1,0),FALSE)</f>
        <v>0.111</v>
      </c>
      <c r="M30" s="250">
        <f t="shared" si="1"/>
        <v>3.3300000000000001E-3</v>
      </c>
      <c r="N30" s="250">
        <f t="shared" si="2"/>
        <v>0</v>
      </c>
      <c r="O30" s="250">
        <f t="shared" si="3"/>
        <v>0</v>
      </c>
    </row>
    <row r="31" spans="1:15" x14ac:dyDescent="0.25">
      <c r="A31" s="2" t="s">
        <v>54</v>
      </c>
      <c r="B31" s="2" t="s">
        <v>62</v>
      </c>
      <c r="C31" t="str">
        <f>VLOOKUP($B31,Totalt!$B$1:$BP$500,MATCH("Kvalitetsgranskad:",Totalt!$B$1:$BP$1,0),FALSE)</f>
        <v>Ja</v>
      </c>
      <c r="E31" t="str">
        <f>VLOOKUP($B31,Miljö!$B$1:$AG$479,MATCH(E$3,Miljö!$B$1:$AK$1,0),FALSE)</f>
        <v>Ja</v>
      </c>
      <c r="F31" t="str">
        <f>VLOOKUP($B31,Miljö!$B$1:$AG$479,MATCH(F$3,Miljö!$B$1:$AK$1,0),FALSE)</f>
        <v>-</v>
      </c>
      <c r="G31">
        <f>VLOOKUP($B31,Miljö!$B$1:$AG$479,MATCH(G$3,Miljö!$B$1:$AK$1,0),FALSE)</f>
        <v>0.03</v>
      </c>
      <c r="H31">
        <f>VLOOKUP($B31,Miljö!$B$1:$AG$479,MATCH(H$3,Miljö!$B$1:$AK$1,0),FALSE)</f>
        <v>0</v>
      </c>
      <c r="I31">
        <f>VLOOKUP($B31,Miljö!$B$1:$AG$479,MATCH(I$3,Miljö!$B$1:$AK$1,0),FALSE)</f>
        <v>0</v>
      </c>
      <c r="K31">
        <f>VLOOKUP($B31,Totalt!$B$1:$BP$500,MATCH("total el",Totalt!$B$1:$BP$1,0),FALSE)</f>
        <v>7.9000000000000001E-2</v>
      </c>
      <c r="M31" s="250">
        <f t="shared" si="1"/>
        <v>2.3700000000000001E-3</v>
      </c>
      <c r="N31" s="250">
        <f t="shared" si="2"/>
        <v>0</v>
      </c>
      <c r="O31" s="250">
        <f t="shared" si="3"/>
        <v>0</v>
      </c>
    </row>
    <row r="32" spans="1:15" x14ac:dyDescent="0.25">
      <c r="A32" s="2" t="s">
        <v>54</v>
      </c>
      <c r="B32" s="2" t="s">
        <v>63</v>
      </c>
      <c r="C32" t="str">
        <f>VLOOKUP($B32,Totalt!$B$1:$BP$500,MATCH("Kvalitetsgranskad:",Totalt!$B$1:$BP$1,0),FALSE)</f>
        <v>Ja</v>
      </c>
      <c r="E32" t="str">
        <f>VLOOKUP($B32,Miljö!$B$1:$AG$479,MATCH(E$3,Miljö!$B$1:$AK$1,0),FALSE)</f>
        <v>Ja</v>
      </c>
      <c r="F32" t="str">
        <f>VLOOKUP($B32,Miljö!$B$1:$AG$479,MATCH(F$3,Miljö!$B$1:$AK$1,0),FALSE)</f>
        <v>'Källmärkt'</v>
      </c>
      <c r="G32">
        <f>VLOOKUP($B32,Miljö!$B$1:$AG$479,MATCH(G$3,Miljö!$B$1:$AK$1,0),FALSE)</f>
        <v>0.03</v>
      </c>
      <c r="H32">
        <f>VLOOKUP($B32,Miljö!$B$1:$AG$479,MATCH(H$3,Miljö!$B$1:$AK$1,0),FALSE)</f>
        <v>0</v>
      </c>
      <c r="I32">
        <f>VLOOKUP($B32,Miljö!$B$1:$AG$479,MATCH(I$3,Miljö!$B$1:$AK$1,0),FALSE)</f>
        <v>0</v>
      </c>
      <c r="K32">
        <f>VLOOKUP($B32,Totalt!$B$1:$BP$500,MATCH("total el",Totalt!$B$1:$BP$1,0),FALSE)</f>
        <v>4.4999999999999998E-2</v>
      </c>
      <c r="M32" s="250">
        <f t="shared" si="1"/>
        <v>1.3499999999999999E-3</v>
      </c>
      <c r="N32" s="250">
        <f t="shared" si="2"/>
        <v>0</v>
      </c>
      <c r="O32" s="250">
        <f t="shared" si="3"/>
        <v>0</v>
      </c>
    </row>
    <row r="33" spans="1:15" x14ac:dyDescent="0.25">
      <c r="A33" s="2" t="s">
        <v>54</v>
      </c>
      <c r="B33" s="2" t="s">
        <v>64</v>
      </c>
      <c r="C33" t="str">
        <f>VLOOKUP($B33,Totalt!$B$1:$BP$500,MATCH("Kvalitetsgranskad:",Totalt!$B$1:$BP$1,0),FALSE)</f>
        <v>Ja</v>
      </c>
      <c r="E33" t="str">
        <f>VLOOKUP($B33,Miljö!$B$1:$AG$479,MATCH(E$3,Miljö!$B$1:$AK$1,0),FALSE)</f>
        <v>Ja</v>
      </c>
      <c r="F33" t="str">
        <f>VLOOKUP($B33,Miljö!$B$1:$AG$479,MATCH(F$3,Miljö!$B$1:$AK$1,0),FALSE)</f>
        <v>'Källmärkt'</v>
      </c>
      <c r="G33">
        <f>VLOOKUP($B33,Miljö!$B$1:$AG$479,MATCH(G$3,Miljö!$B$1:$AK$1,0),FALSE)</f>
        <v>0.03</v>
      </c>
      <c r="H33">
        <f>VLOOKUP($B33,Miljö!$B$1:$AG$479,MATCH(H$3,Miljö!$B$1:$AK$1,0),FALSE)</f>
        <v>0</v>
      </c>
      <c r="I33">
        <f>VLOOKUP($B33,Miljö!$B$1:$AG$479,MATCH(I$3,Miljö!$B$1:$AK$1,0),FALSE)</f>
        <v>0</v>
      </c>
      <c r="K33">
        <f>VLOOKUP($B33,Totalt!$B$1:$BP$500,MATCH("total el",Totalt!$B$1:$BP$1,0),FALSE)</f>
        <v>5.7000000000000002E-2</v>
      </c>
      <c r="M33" s="250">
        <f t="shared" si="1"/>
        <v>1.7099999999999999E-3</v>
      </c>
      <c r="N33" s="250">
        <f t="shared" si="2"/>
        <v>0</v>
      </c>
      <c r="O33" s="250">
        <f t="shared" si="3"/>
        <v>0</v>
      </c>
    </row>
    <row r="34" spans="1:15" x14ac:dyDescent="0.25">
      <c r="A34" s="2" t="s">
        <v>67</v>
      </c>
      <c r="B34" s="2" t="s">
        <v>68</v>
      </c>
      <c r="C34" t="str">
        <f>VLOOKUP($B34,Totalt!$B$1:$BP$500,MATCH("Kvalitetsgranskad:",Totalt!$B$1:$BP$1,0),FALSE)</f>
        <v>Ja</v>
      </c>
      <c r="E34" t="str">
        <f>VLOOKUP($B34,Miljö!$B$1:$AG$479,MATCH(E$3,Miljö!$B$1:$AK$1,0),FALSE)</f>
        <v>Nej</v>
      </c>
      <c r="F34" t="str">
        <f>VLOOKUP($B34,Miljö!$B$1:$AG$479,MATCH(F$3,Miljö!$B$1:$AK$1,0),FALSE)</f>
        <v>-</v>
      </c>
      <c r="G34">
        <f>VLOOKUP($B34,Miljö!$B$1:$AG$479,MATCH(G$3,Miljö!$B$1:$AK$1,0),FALSE)</f>
        <v>2.38</v>
      </c>
      <c r="H34">
        <f>VLOOKUP($B34,Miljö!$B$1:$AG$479,MATCH(H$3,Miljö!$B$1:$AK$1,0),FALSE)</f>
        <v>344.47</v>
      </c>
      <c r="I34">
        <f>VLOOKUP($B34,Miljö!$B$1:$AG$479,MATCH(I$3,Miljö!$B$1:$AK$1,0),FALSE)</f>
        <v>0.42</v>
      </c>
      <c r="K34">
        <f>VLOOKUP($B34,Totalt!$B$1:$BP$500,MATCH("total el",Totalt!$B$1:$BP$1,0),FALSE)</f>
        <v>0.28999999999999998</v>
      </c>
      <c r="M34" s="250">
        <f t="shared" si="1"/>
        <v>0.69019999999999992</v>
      </c>
      <c r="N34" s="250">
        <f t="shared" si="2"/>
        <v>99.896299999999997</v>
      </c>
      <c r="O34" s="250">
        <f t="shared" si="3"/>
        <v>0.12179999999999999</v>
      </c>
    </row>
    <row r="35" spans="1:15" x14ac:dyDescent="0.25">
      <c r="A35" s="2" t="s">
        <v>67</v>
      </c>
      <c r="B35" s="2" t="s">
        <v>69</v>
      </c>
      <c r="C35" t="str">
        <f>VLOOKUP($B35,Totalt!$B$1:$BP$500,MATCH("Kvalitetsgranskad:",Totalt!$B$1:$BP$1,0),FALSE)</f>
        <v>Ja</v>
      </c>
      <c r="E35" t="str">
        <f>VLOOKUP($B35,Miljö!$B$1:$AG$479,MATCH(E$3,Miljö!$B$1:$AK$1,0),FALSE)</f>
        <v>Nej</v>
      </c>
      <c r="F35" t="str">
        <f>VLOOKUP($B35,Miljö!$B$1:$AG$479,MATCH(F$3,Miljö!$B$1:$AK$1,0),FALSE)</f>
        <v>-</v>
      </c>
      <c r="G35">
        <f>VLOOKUP($B35,Miljö!$B$1:$AG$479,MATCH(G$3,Miljö!$B$1:$AK$1,0),FALSE)</f>
        <v>2.38</v>
      </c>
      <c r="H35">
        <f>VLOOKUP($B35,Miljö!$B$1:$AG$479,MATCH(H$3,Miljö!$B$1:$AK$1,0),FALSE)</f>
        <v>344.47</v>
      </c>
      <c r="I35">
        <f>VLOOKUP($B35,Miljö!$B$1:$AG$479,MATCH(I$3,Miljö!$B$1:$AK$1,0),FALSE)</f>
        <v>0.42</v>
      </c>
      <c r="K35">
        <f>VLOOKUP($B35,Totalt!$B$1:$BP$500,MATCH("total el",Totalt!$B$1:$BP$1,0),FALSE)</f>
        <v>6.3667600000000002</v>
      </c>
      <c r="M35" s="250">
        <f t="shared" si="1"/>
        <v>15.152888799999999</v>
      </c>
      <c r="N35" s="250">
        <f t="shared" si="2"/>
        <v>2193.1578172000004</v>
      </c>
      <c r="O35" s="250">
        <f t="shared" si="3"/>
        <v>2.6740392000000002</v>
      </c>
    </row>
    <row r="36" spans="1:15" x14ac:dyDescent="0.25">
      <c r="A36" s="2" t="s">
        <v>67</v>
      </c>
      <c r="B36" s="2" t="s">
        <v>70</v>
      </c>
      <c r="C36" t="str">
        <f>VLOOKUP($B36,Totalt!$B$1:$BP$500,MATCH("Kvalitetsgranskad:",Totalt!$B$1:$BP$1,0),FALSE)</f>
        <v>Ja</v>
      </c>
      <c r="E36" t="str">
        <f>VLOOKUP($B36,Miljö!$B$1:$AG$479,MATCH(E$3,Miljö!$B$1:$AK$1,0),FALSE)</f>
        <v>Nej</v>
      </c>
      <c r="F36" t="str">
        <f>VLOOKUP($B36,Miljö!$B$1:$AG$479,MATCH(F$3,Miljö!$B$1:$AK$1,0),FALSE)</f>
        <v>-</v>
      </c>
      <c r="G36">
        <f>VLOOKUP($B36,Miljö!$B$1:$AG$479,MATCH(G$3,Miljö!$B$1:$AK$1,0),FALSE)</f>
        <v>2.38</v>
      </c>
      <c r="H36">
        <f>VLOOKUP($B36,Miljö!$B$1:$AG$479,MATCH(H$3,Miljö!$B$1:$AK$1,0),FALSE)</f>
        <v>344.47</v>
      </c>
      <c r="I36">
        <f>VLOOKUP($B36,Miljö!$B$1:$AG$479,MATCH(I$3,Miljö!$B$1:$AK$1,0),FALSE)</f>
        <v>0.42</v>
      </c>
      <c r="K36">
        <f>VLOOKUP($B36,Totalt!$B$1:$BP$500,MATCH("total el",Totalt!$B$1:$BP$1,0),FALSE)</f>
        <v>0.52400000000000002</v>
      </c>
      <c r="M36" s="250">
        <f t="shared" si="1"/>
        <v>1.24712</v>
      </c>
      <c r="N36" s="250">
        <f t="shared" si="2"/>
        <v>180.50228000000001</v>
      </c>
      <c r="O36" s="250">
        <f t="shared" si="3"/>
        <v>0.22008</v>
      </c>
    </row>
    <row r="37" spans="1:15" x14ac:dyDescent="0.25">
      <c r="A37" s="2" t="s">
        <v>71</v>
      </c>
      <c r="B37" s="2" t="s">
        <v>72</v>
      </c>
      <c r="C37" t="str">
        <f>VLOOKUP($B37,Totalt!$B$1:$BP$500,MATCH("Kvalitetsgranskad:",Totalt!$B$1:$BP$1,0),FALSE)</f>
        <v>Ja</v>
      </c>
      <c r="E37" t="str">
        <f>VLOOKUP($B37,Miljö!$B$1:$AG$479,MATCH(E$3,Miljö!$B$1:$AK$1,0),FALSE)</f>
        <v>Nej</v>
      </c>
      <c r="F37" t="str">
        <f>VLOOKUP($B37,Miljö!$B$1:$AG$479,MATCH(F$3,Miljö!$B$1:$AK$1,0),FALSE)</f>
        <v>-</v>
      </c>
      <c r="G37">
        <f>VLOOKUP($B37,Miljö!$B$1:$AG$479,MATCH(G$3,Miljö!$B$1:$AK$1,0),FALSE)</f>
        <v>2.38</v>
      </c>
      <c r="H37">
        <f>VLOOKUP($B37,Miljö!$B$1:$AG$479,MATCH(H$3,Miljö!$B$1:$AK$1,0),FALSE)</f>
        <v>344.47</v>
      </c>
      <c r="I37">
        <f>VLOOKUP($B37,Miljö!$B$1:$AG$479,MATCH(I$3,Miljö!$B$1:$AK$1,0),FALSE)</f>
        <v>0.42</v>
      </c>
      <c r="K37">
        <f>VLOOKUP($B37,Totalt!$B$1:$BP$500,MATCH("total el",Totalt!$B$1:$BP$1,0),FALSE)</f>
        <v>0.72416999999999998</v>
      </c>
      <c r="M37" s="250">
        <f t="shared" si="1"/>
        <v>1.7235246</v>
      </c>
      <c r="N37" s="250">
        <f t="shared" si="2"/>
        <v>249.45483990000002</v>
      </c>
      <c r="O37" s="250">
        <f t="shared" si="3"/>
        <v>0.30415139999999996</v>
      </c>
    </row>
    <row r="38" spans="1:15" x14ac:dyDescent="0.25">
      <c r="A38" s="2" t="s">
        <v>71</v>
      </c>
      <c r="B38" s="2" t="s">
        <v>73</v>
      </c>
      <c r="C38" t="str">
        <f>VLOOKUP($B38,Totalt!$B$1:$BP$500,MATCH("Kvalitetsgranskad:",Totalt!$B$1:$BP$1,0),FALSE)</f>
        <v>Ja</v>
      </c>
      <c r="E38" t="str">
        <f>VLOOKUP($B38,Miljö!$B$1:$AG$479,MATCH(E$3,Miljö!$B$1:$AK$1,0),FALSE)</f>
        <v>Nej</v>
      </c>
      <c r="F38" t="str">
        <f>VLOOKUP($B38,Miljö!$B$1:$AG$479,MATCH(F$3,Miljö!$B$1:$AK$1,0),FALSE)</f>
        <v>-</v>
      </c>
      <c r="G38">
        <f>VLOOKUP($B38,Miljö!$B$1:$AG$479,MATCH(G$3,Miljö!$B$1:$AK$1,0),FALSE)</f>
        <v>2.38</v>
      </c>
      <c r="H38">
        <f>VLOOKUP($B38,Miljö!$B$1:$AG$479,MATCH(H$3,Miljö!$B$1:$AK$1,0),FALSE)</f>
        <v>344.47</v>
      </c>
      <c r="I38">
        <f>VLOOKUP($B38,Miljö!$B$1:$AG$479,MATCH(I$3,Miljö!$B$1:$AK$1,0),FALSE)</f>
        <v>0.42</v>
      </c>
      <c r="K38">
        <f>VLOOKUP($B38,Totalt!$B$1:$BP$500,MATCH("total el",Totalt!$B$1:$BP$1,0),FALSE)</f>
        <v>6.2460000000000002E-2</v>
      </c>
      <c r="M38" s="250">
        <f t="shared" si="1"/>
        <v>0.1486548</v>
      </c>
      <c r="N38" s="250">
        <f t="shared" si="2"/>
        <v>21.515596200000001</v>
      </c>
      <c r="O38" s="250">
        <f t="shared" si="3"/>
        <v>2.6233199999999998E-2</v>
      </c>
    </row>
    <row r="39" spans="1:15" x14ac:dyDescent="0.25">
      <c r="A39" s="2" t="s">
        <v>74</v>
      </c>
      <c r="B39" s="2" t="s">
        <v>75</v>
      </c>
      <c r="C39" t="str">
        <f>VLOOKUP($B39,Totalt!$B$1:$BP$500,MATCH("Kvalitetsgranskad:",Totalt!$B$1:$BP$1,0),FALSE)</f>
        <v>Ja</v>
      </c>
      <c r="E39" t="str">
        <f>VLOOKUP($B39,Miljö!$B$1:$AG$479,MATCH(E$3,Miljö!$B$1:$AK$1,0),FALSE)</f>
        <v>Ja</v>
      </c>
      <c r="F39" t="str">
        <f>VLOOKUP($B39,Miljö!$B$1:$AG$479,MATCH(F$3,Miljö!$B$1:$AK$1,0),FALSE)</f>
        <v>'Vattenkraft'</v>
      </c>
      <c r="G39">
        <f>VLOOKUP($B39,Miljö!$B$1:$AG$479,MATCH(G$3,Miljö!$B$1:$AK$1,0),FALSE)</f>
        <v>1.1000000000000001</v>
      </c>
      <c r="H39">
        <f>VLOOKUP($B39,Miljö!$B$1:$AG$479,MATCH(H$3,Miljö!$B$1:$AK$1,0),FALSE)</f>
        <v>0</v>
      </c>
      <c r="I39">
        <f>VLOOKUP($B39,Miljö!$B$1:$AG$479,MATCH(I$3,Miljö!$B$1:$AK$1,0),FALSE)</f>
        <v>0</v>
      </c>
      <c r="K39">
        <f>VLOOKUP($B39,Totalt!$B$1:$BP$500,MATCH("total el",Totalt!$B$1:$BP$1,0),FALSE)</f>
        <v>9.2584699999999991</v>
      </c>
      <c r="M39" s="250">
        <f t="shared" si="1"/>
        <v>10.184317</v>
      </c>
      <c r="N39" s="250">
        <f t="shared" si="2"/>
        <v>0</v>
      </c>
      <c r="O39" s="250">
        <f t="shared" si="3"/>
        <v>0</v>
      </c>
    </row>
    <row r="40" spans="1:15" x14ac:dyDescent="0.25">
      <c r="A40" s="2" t="s">
        <v>74</v>
      </c>
      <c r="B40" s="2" t="s">
        <v>76</v>
      </c>
      <c r="C40" t="str">
        <f>VLOOKUP($B40,Totalt!$B$1:$BP$500,MATCH("Kvalitetsgranskad:",Totalt!$B$1:$BP$1,0),FALSE)</f>
        <v>Ja</v>
      </c>
      <c r="E40" t="str">
        <f>VLOOKUP($B40,Miljö!$B$1:$AG$479,MATCH(E$3,Miljö!$B$1:$AK$1,0),FALSE)</f>
        <v>Ja</v>
      </c>
      <c r="F40" t="str">
        <f>VLOOKUP($B40,Miljö!$B$1:$AG$479,MATCH(F$3,Miljö!$B$1:$AK$1,0),FALSE)</f>
        <v>'Vattenkraft'</v>
      </c>
      <c r="G40">
        <f>VLOOKUP($B40,Miljö!$B$1:$AG$479,MATCH(G$3,Miljö!$B$1:$AK$1,0),FALSE)</f>
        <v>1.1000000000000001</v>
      </c>
      <c r="H40">
        <f>VLOOKUP($B40,Miljö!$B$1:$AG$479,MATCH(H$3,Miljö!$B$1:$AK$1,0),FALSE)</f>
        <v>0</v>
      </c>
      <c r="I40">
        <f>VLOOKUP($B40,Miljö!$B$1:$AG$479,MATCH(I$3,Miljö!$B$1:$AK$1,0),FALSE)</f>
        <v>0</v>
      </c>
      <c r="K40">
        <f>VLOOKUP($B40,Totalt!$B$1:$BP$500,MATCH("total el",Totalt!$B$1:$BP$1,0),FALSE)</f>
        <v>5.0000000000000001E-3</v>
      </c>
      <c r="M40" s="250">
        <f t="shared" si="1"/>
        <v>5.5000000000000005E-3</v>
      </c>
      <c r="N40" s="250">
        <f t="shared" si="2"/>
        <v>0</v>
      </c>
      <c r="O40" s="250">
        <f t="shared" si="3"/>
        <v>0</v>
      </c>
    </row>
    <row r="41" spans="1:15" x14ac:dyDescent="0.25">
      <c r="A41" s="2" t="s">
        <v>74</v>
      </c>
      <c r="B41" s="2" t="s">
        <v>77</v>
      </c>
      <c r="C41" t="str">
        <f>VLOOKUP($B41,Totalt!$B$1:$BP$500,MATCH("Kvalitetsgranskad:",Totalt!$B$1:$BP$1,0),FALSE)</f>
        <v>Ja</v>
      </c>
      <c r="E41" t="str">
        <f>VLOOKUP($B41,Miljö!$B$1:$AG$479,MATCH(E$3,Miljö!$B$1:$AK$1,0),FALSE)</f>
        <v>Ja</v>
      </c>
      <c r="F41" t="str">
        <f>VLOOKUP($B41,Miljö!$B$1:$AG$479,MATCH(F$3,Miljö!$B$1:$AK$1,0),FALSE)</f>
        <v>'Vattenkraft'</v>
      </c>
      <c r="G41">
        <f>VLOOKUP($B41,Miljö!$B$1:$AG$479,MATCH(G$3,Miljö!$B$1:$AK$1,0),FALSE)</f>
        <v>1.1000000000000001</v>
      </c>
      <c r="H41">
        <f>VLOOKUP($B41,Miljö!$B$1:$AG$479,MATCH(H$3,Miljö!$B$1:$AK$1,0),FALSE)</f>
        <v>0</v>
      </c>
      <c r="I41">
        <f>VLOOKUP($B41,Miljö!$B$1:$AG$479,MATCH(I$3,Miljö!$B$1:$AK$1,0),FALSE)</f>
        <v>0</v>
      </c>
      <c r="K41">
        <f>VLOOKUP($B41,Totalt!$B$1:$BP$500,MATCH("total el",Totalt!$B$1:$BP$1,0),FALSE)</f>
        <v>0.57399999999999995</v>
      </c>
      <c r="M41" s="250">
        <f t="shared" si="1"/>
        <v>0.63139999999999996</v>
      </c>
      <c r="N41" s="250">
        <f t="shared" si="2"/>
        <v>0</v>
      </c>
      <c r="O41" s="250">
        <f t="shared" si="3"/>
        <v>0</v>
      </c>
    </row>
    <row r="42" spans="1:15" x14ac:dyDescent="0.25">
      <c r="A42" s="2" t="s">
        <v>78</v>
      </c>
      <c r="B42" s="2" t="s">
        <v>79</v>
      </c>
      <c r="C42" t="str">
        <f>VLOOKUP($B42,Totalt!$B$1:$BP$500,MATCH("Kvalitetsgranskad:",Totalt!$B$1:$BP$1,0),FALSE)</f>
        <v>Ja</v>
      </c>
      <c r="E42" t="str">
        <f>VLOOKUP($B42,Miljö!$B$1:$AG$479,MATCH(E$3,Miljö!$B$1:$AK$1,0),FALSE)</f>
        <v>Ja</v>
      </c>
      <c r="F42" t="str">
        <f>VLOOKUP($B42,Miljö!$B$1:$AG$479,MATCH(F$3,Miljö!$B$1:$AK$1,0),FALSE)</f>
        <v>'Bra miljöval el'</v>
      </c>
      <c r="G42">
        <f>VLOOKUP($B42,Miljö!$B$1:$AG$479,MATCH(G$3,Miljö!$B$1:$AK$1,0),FALSE)</f>
        <v>1.05</v>
      </c>
      <c r="H42">
        <f>VLOOKUP($B42,Miljö!$B$1:$AG$479,MATCH(H$3,Miljö!$B$1:$AK$1,0),FALSE)</f>
        <v>0</v>
      </c>
      <c r="I42">
        <f>VLOOKUP($B42,Miljö!$B$1:$AG$479,MATCH(I$3,Miljö!$B$1:$AK$1,0),FALSE)</f>
        <v>0</v>
      </c>
      <c r="K42">
        <f>VLOOKUP($B42,Totalt!$B$1:$BP$500,MATCH("total el",Totalt!$B$1:$BP$1,0),FALSE)</f>
        <v>37.824300000000001</v>
      </c>
      <c r="M42" s="250">
        <f t="shared" si="1"/>
        <v>39.715515000000003</v>
      </c>
      <c r="N42" s="250">
        <f t="shared" si="2"/>
        <v>0</v>
      </c>
      <c r="O42" s="250">
        <f t="shared" si="3"/>
        <v>0</v>
      </c>
    </row>
    <row r="43" spans="1:15" x14ac:dyDescent="0.25">
      <c r="A43" s="2" t="s">
        <v>78</v>
      </c>
      <c r="B43" s="2" t="s">
        <v>80</v>
      </c>
      <c r="C43" t="str">
        <f>VLOOKUP($B43,Totalt!$B$1:$BP$500,MATCH("Kvalitetsgranskad:",Totalt!$B$1:$BP$1,0),FALSE)</f>
        <v>Ja</v>
      </c>
      <c r="E43" t="str">
        <f>VLOOKUP($B43,Miljö!$B$1:$AG$479,MATCH(E$3,Miljö!$B$1:$AK$1,0),FALSE)</f>
        <v>Ja</v>
      </c>
      <c r="F43" t="str">
        <f>VLOOKUP($B43,Miljö!$B$1:$AG$479,MATCH(F$3,Miljö!$B$1:$AK$1,0),FALSE)</f>
        <v>'Bra miljöval'</v>
      </c>
      <c r="G43">
        <f>VLOOKUP($B43,Miljö!$B$1:$AG$479,MATCH(G$3,Miljö!$B$1:$AK$1,0),FALSE)</f>
        <v>1.05</v>
      </c>
      <c r="H43">
        <f>VLOOKUP($B43,Miljö!$B$1:$AG$479,MATCH(H$3,Miljö!$B$1:$AK$1,0),FALSE)</f>
        <v>0</v>
      </c>
      <c r="I43">
        <f>VLOOKUP($B43,Miljö!$B$1:$AG$479,MATCH(I$3,Miljö!$B$1:$AK$1,0),FALSE)</f>
        <v>0</v>
      </c>
      <c r="K43">
        <f>VLOOKUP($B43,Totalt!$B$1:$BP$500,MATCH("total el",Totalt!$B$1:$BP$1,0),FALSE)</f>
        <v>0.41317599999999999</v>
      </c>
      <c r="M43" s="250">
        <f t="shared" si="1"/>
        <v>0.43383480000000002</v>
      </c>
      <c r="N43" s="250">
        <f t="shared" si="2"/>
        <v>0</v>
      </c>
      <c r="O43" s="250">
        <f t="shared" si="3"/>
        <v>0</v>
      </c>
    </row>
    <row r="44" spans="1:15" x14ac:dyDescent="0.25">
      <c r="A44" s="2" t="s">
        <v>81</v>
      </c>
      <c r="B44" s="2" t="s">
        <v>82</v>
      </c>
      <c r="C44" t="str">
        <f>VLOOKUP($B44,Totalt!$B$1:$BP$500,MATCH("Kvalitetsgranskad:",Totalt!$B$1:$BP$1,0),FALSE)</f>
        <v>Ja</v>
      </c>
      <c r="E44" t="str">
        <f>VLOOKUP($B44,Miljö!$B$1:$AG$479,MATCH(E$3,Miljö!$B$1:$AK$1,0),FALSE)</f>
        <v>Nej</v>
      </c>
      <c r="F44" t="str">
        <f>VLOOKUP($B44,Miljö!$B$1:$AG$479,MATCH(F$3,Miljö!$B$1:$AK$1,0),FALSE)</f>
        <v>-</v>
      </c>
      <c r="G44">
        <f>VLOOKUP($B44,Miljö!$B$1:$AG$479,MATCH(G$3,Miljö!$B$1:$AK$1,0),FALSE)</f>
        <v>2.38</v>
      </c>
      <c r="H44">
        <f>VLOOKUP($B44,Miljö!$B$1:$AG$479,MATCH(H$3,Miljö!$B$1:$AK$1,0),FALSE)</f>
        <v>344.47</v>
      </c>
      <c r="I44">
        <f>VLOOKUP($B44,Miljö!$B$1:$AG$479,MATCH(I$3,Miljö!$B$1:$AK$1,0),FALSE)</f>
        <v>0.42</v>
      </c>
      <c r="K44">
        <f>VLOOKUP($B44,Totalt!$B$1:$BP$500,MATCH("total el",Totalt!$B$1:$BP$1,0),FALSE)</f>
        <v>0.2</v>
      </c>
      <c r="M44" s="250">
        <f t="shared" si="1"/>
        <v>0.47599999999999998</v>
      </c>
      <c r="N44" s="250">
        <f t="shared" si="2"/>
        <v>68.894000000000005</v>
      </c>
      <c r="O44" s="250">
        <f t="shared" si="3"/>
        <v>8.4000000000000005E-2</v>
      </c>
    </row>
    <row r="45" spans="1:15" x14ac:dyDescent="0.25">
      <c r="A45" s="2" t="s">
        <v>90</v>
      </c>
      <c r="B45" s="2" t="s">
        <v>91</v>
      </c>
      <c r="C45" t="str">
        <f>VLOOKUP($B45,Totalt!$B$1:$BP$500,MATCH("Kvalitetsgranskad:",Totalt!$B$1:$BP$1,0),FALSE)</f>
        <v>Ja</v>
      </c>
      <c r="E45" t="str">
        <f>VLOOKUP($B45,Miljö!$B$1:$AG$479,MATCH(E$3,Miljö!$B$1:$AK$1,0),FALSE)</f>
        <v>Nej</v>
      </c>
      <c r="F45" t="str">
        <f>VLOOKUP($B45,Miljö!$B$1:$AG$479,MATCH(F$3,Miljö!$B$1:$AK$1,0),FALSE)</f>
        <v>-</v>
      </c>
      <c r="G45">
        <f>VLOOKUP($B45,Miljö!$B$1:$AG$479,MATCH(G$3,Miljö!$B$1:$AK$1,0),FALSE)</f>
        <v>2.38</v>
      </c>
      <c r="H45">
        <f>VLOOKUP($B45,Miljö!$B$1:$AG$479,MATCH(H$3,Miljö!$B$1:$AK$1,0),FALSE)</f>
        <v>344.47</v>
      </c>
      <c r="I45">
        <f>VLOOKUP($B45,Miljö!$B$1:$AG$479,MATCH(I$3,Miljö!$B$1:$AK$1,0),FALSE)</f>
        <v>0.42</v>
      </c>
      <c r="K45">
        <f>VLOOKUP($B45,Totalt!$B$1:$BP$500,MATCH("total el",Totalt!$B$1:$BP$1,0),FALSE)</f>
        <v>0.14199999999999999</v>
      </c>
      <c r="M45" s="250">
        <f t="shared" si="1"/>
        <v>0.33795999999999993</v>
      </c>
      <c r="N45" s="250">
        <f t="shared" si="2"/>
        <v>48.914740000000002</v>
      </c>
      <c r="O45" s="250">
        <f t="shared" si="3"/>
        <v>5.9639999999999992E-2</v>
      </c>
    </row>
    <row r="46" spans="1:15" x14ac:dyDescent="0.25">
      <c r="A46" s="2" t="s">
        <v>90</v>
      </c>
      <c r="B46" s="2" t="s">
        <v>92</v>
      </c>
      <c r="C46" t="str">
        <f>VLOOKUP($B46,Totalt!$B$1:$BP$500,MATCH("Kvalitetsgranskad:",Totalt!$B$1:$BP$1,0),FALSE)</f>
        <v>Ja</v>
      </c>
      <c r="E46" t="str">
        <f>VLOOKUP($B46,Miljö!$B$1:$AG$479,MATCH(E$3,Miljö!$B$1:$AK$1,0),FALSE)</f>
        <v>Ja</v>
      </c>
      <c r="F46" t="str">
        <f>VLOOKUP($B46,Miljö!$B$1:$AG$479,MATCH(F$3,Miljö!$B$1:$AK$1,0),FALSE)</f>
        <v>'Egenproducerad grön 100%'</v>
      </c>
      <c r="G46">
        <f>VLOOKUP($B46,Miljö!$B$1:$AG$479,MATCH(G$3,Miljö!$B$1:$AK$1,0),FALSE)</f>
        <v>0.26</v>
      </c>
      <c r="H46">
        <f>VLOOKUP($B46,Miljö!$B$1:$AG$479,MATCH(H$3,Miljö!$B$1:$AK$1,0),FALSE)</f>
        <v>0</v>
      </c>
      <c r="I46">
        <f>VLOOKUP($B46,Miljö!$B$1:$AG$479,MATCH(I$3,Miljö!$B$1:$AK$1,0),FALSE)</f>
        <v>0</v>
      </c>
      <c r="K46">
        <f>VLOOKUP($B46,Totalt!$B$1:$BP$500,MATCH("total el",Totalt!$B$1:$BP$1,0),FALSE)</f>
        <v>9.8330099999999998</v>
      </c>
      <c r="M46" s="250">
        <f t="shared" si="1"/>
        <v>2.5565826</v>
      </c>
      <c r="N46" s="250">
        <f t="shared" si="2"/>
        <v>0</v>
      </c>
      <c r="O46" s="250">
        <f t="shared" si="3"/>
        <v>0</v>
      </c>
    </row>
    <row r="47" spans="1:15" x14ac:dyDescent="0.25">
      <c r="A47" s="2" t="s">
        <v>93</v>
      </c>
      <c r="B47" s="2" t="s">
        <v>94</v>
      </c>
      <c r="C47" t="str">
        <f>VLOOKUP($B47,Totalt!$B$1:$BP$500,MATCH("Kvalitetsgranskad:",Totalt!$B$1:$BP$1,0),FALSE)</f>
        <v>Ja</v>
      </c>
      <c r="E47" t="str">
        <f>VLOOKUP($B47,Miljö!$B$1:$AG$479,MATCH(E$3,Miljö!$B$1:$AK$1,0),FALSE)</f>
        <v>Ja</v>
      </c>
      <c r="F47" t="str">
        <f>VLOOKUP($B47,Miljö!$B$1:$AG$479,MATCH(F$3,Miljö!$B$1:$AK$1,0),FALSE)</f>
        <v>'100% förnybart från Dala Kraft'</v>
      </c>
      <c r="G47">
        <f>VLOOKUP($B47,Miljö!$B$1:$AG$479,MATCH(G$3,Miljö!$B$1:$AK$1,0),FALSE)</f>
        <v>1.1000000000000001</v>
      </c>
      <c r="H47">
        <f>VLOOKUP($B47,Miljö!$B$1:$AG$479,MATCH(H$3,Miljö!$B$1:$AK$1,0),FALSE)</f>
        <v>0</v>
      </c>
      <c r="I47">
        <f>VLOOKUP($B47,Miljö!$B$1:$AG$479,MATCH(I$3,Miljö!$B$1:$AK$1,0),FALSE)</f>
        <v>0</v>
      </c>
      <c r="K47">
        <f>VLOOKUP($B47,Totalt!$B$1:$BP$500,MATCH("total el",Totalt!$B$1:$BP$1,0),FALSE)</f>
        <v>0.23599999999999999</v>
      </c>
      <c r="M47" s="250">
        <f t="shared" si="1"/>
        <v>0.2596</v>
      </c>
      <c r="N47" s="250">
        <f t="shared" si="2"/>
        <v>0</v>
      </c>
      <c r="O47" s="250">
        <f t="shared" si="3"/>
        <v>0</v>
      </c>
    </row>
    <row r="48" spans="1:15" x14ac:dyDescent="0.25">
      <c r="A48" s="2" t="s">
        <v>93</v>
      </c>
      <c r="B48" s="2" t="s">
        <v>95</v>
      </c>
      <c r="C48" t="str">
        <f>VLOOKUP($B48,Totalt!$B$1:$BP$500,MATCH("Kvalitetsgranskad:",Totalt!$B$1:$BP$1,0),FALSE)</f>
        <v>Ja</v>
      </c>
      <c r="E48" t="str">
        <f>VLOOKUP($B48,Miljö!$B$1:$AG$479,MATCH(E$3,Miljö!$B$1:$AK$1,0),FALSE)</f>
        <v>Ja</v>
      </c>
      <c r="F48" t="str">
        <f>VLOOKUP($B48,Miljö!$B$1:$AG$479,MATCH(F$3,Miljö!$B$1:$AK$1,0),FALSE)</f>
        <v>'100% förnybar el från Dala Kraft'</v>
      </c>
      <c r="G48">
        <f>VLOOKUP($B48,Miljö!$B$1:$AG$479,MATCH(G$3,Miljö!$B$1:$AK$1,0),FALSE)</f>
        <v>1.1000000000000001</v>
      </c>
      <c r="H48">
        <f>VLOOKUP($B48,Miljö!$B$1:$AG$479,MATCH(H$3,Miljö!$B$1:$AK$1,0),FALSE)</f>
        <v>0</v>
      </c>
      <c r="I48">
        <f>VLOOKUP($B48,Miljö!$B$1:$AG$479,MATCH(I$3,Miljö!$B$1:$AK$1,0),FALSE)</f>
        <v>0</v>
      </c>
      <c r="K48">
        <f>VLOOKUP($B48,Totalt!$B$1:$BP$500,MATCH("total el",Totalt!$B$1:$BP$1,0),FALSE)</f>
        <v>1.0069999999999999</v>
      </c>
      <c r="M48" s="250">
        <f t="shared" si="1"/>
        <v>1.1076999999999999</v>
      </c>
      <c r="N48" s="250">
        <f t="shared" si="2"/>
        <v>0</v>
      </c>
      <c r="O48" s="250">
        <f t="shared" si="3"/>
        <v>0</v>
      </c>
    </row>
    <row r="49" spans="1:15" x14ac:dyDescent="0.25">
      <c r="A49" s="2" t="s">
        <v>96</v>
      </c>
      <c r="B49" s="2" t="s">
        <v>97</v>
      </c>
      <c r="C49" t="str">
        <f>VLOOKUP($B49,Totalt!$B$1:$BP$500,MATCH("Kvalitetsgranskad:",Totalt!$B$1:$BP$1,0),FALSE)</f>
        <v>Ja</v>
      </c>
      <c r="E49" t="str">
        <f>VLOOKUP($B49,Miljö!$B$1:$AG$479,MATCH(E$3,Miljö!$B$1:$AK$1,0),FALSE)</f>
        <v>Ja</v>
      </c>
      <c r="F49" t="str">
        <f>VLOOKUP($B49,Miljö!$B$1:$AG$479,MATCH(F$3,Miljö!$B$1:$AK$1,0),FALSE)</f>
        <v>'Vattenkraft'</v>
      </c>
      <c r="G49">
        <f>VLOOKUP($B49,Miljö!$B$1:$AG$479,MATCH(G$3,Miljö!$B$1:$AK$1,0),FALSE)</f>
        <v>1.1000000000000001</v>
      </c>
      <c r="H49">
        <f>VLOOKUP($B49,Miljö!$B$1:$AG$479,MATCH(H$3,Miljö!$B$1:$AK$1,0),FALSE)</f>
        <v>0</v>
      </c>
      <c r="I49">
        <f>VLOOKUP($B49,Miljö!$B$1:$AG$479,MATCH(I$3,Miljö!$B$1:$AK$1,0),FALSE)</f>
        <v>0</v>
      </c>
      <c r="K49">
        <f>VLOOKUP($B49,Totalt!$B$1:$BP$500,MATCH("total el",Totalt!$B$1:$BP$1,0),FALSE)</f>
        <v>0.54700000000000004</v>
      </c>
      <c r="M49" s="250">
        <f t="shared" si="1"/>
        <v>0.60170000000000012</v>
      </c>
      <c r="N49" s="250">
        <f t="shared" si="2"/>
        <v>0</v>
      </c>
      <c r="O49" s="250">
        <f t="shared" si="3"/>
        <v>0</v>
      </c>
    </row>
    <row r="50" spans="1:15" x14ac:dyDescent="0.25">
      <c r="A50" s="2" t="s">
        <v>96</v>
      </c>
      <c r="B50" s="2" t="s">
        <v>98</v>
      </c>
      <c r="C50" t="str">
        <f>VLOOKUP($B50,Totalt!$B$1:$BP$500,MATCH("Kvalitetsgranskad:",Totalt!$B$1:$BP$1,0),FALSE)</f>
        <v>Ja</v>
      </c>
      <c r="E50" t="str">
        <f>VLOOKUP($B50,Miljö!$B$1:$AG$479,MATCH(E$3,Miljö!$B$1:$AK$1,0),FALSE)</f>
        <v>Ja</v>
      </c>
      <c r="F50" t="str">
        <f>VLOOKUP($B50,Miljö!$B$1:$AG$479,MATCH(F$3,Miljö!$B$1:$AK$1,0),FALSE)</f>
        <v>'Vattenkraft'</v>
      </c>
      <c r="G50">
        <f>VLOOKUP($B50,Miljö!$B$1:$AG$479,MATCH(G$3,Miljö!$B$1:$AK$1,0),FALSE)</f>
        <v>1.1000000000000001</v>
      </c>
      <c r="H50">
        <f>VLOOKUP($B50,Miljö!$B$1:$AG$479,MATCH(H$3,Miljö!$B$1:$AK$1,0),FALSE)</f>
        <v>0</v>
      </c>
      <c r="I50">
        <f>VLOOKUP($B50,Miljö!$B$1:$AG$479,MATCH(I$3,Miljö!$B$1:$AK$1,0),FALSE)</f>
        <v>0</v>
      </c>
      <c r="K50">
        <f>VLOOKUP($B50,Totalt!$B$1:$BP$500,MATCH("total el",Totalt!$B$1:$BP$1,0),FALSE)</f>
        <v>7.9000000000000001E-2</v>
      </c>
      <c r="M50" s="250">
        <f t="shared" si="1"/>
        <v>8.6900000000000005E-2</v>
      </c>
      <c r="N50" s="250">
        <f t="shared" si="2"/>
        <v>0</v>
      </c>
      <c r="O50" s="250">
        <f t="shared" si="3"/>
        <v>0</v>
      </c>
    </row>
    <row r="51" spans="1:15" x14ac:dyDescent="0.25">
      <c r="A51" s="2" t="s">
        <v>96</v>
      </c>
      <c r="B51" s="2" t="s">
        <v>99</v>
      </c>
      <c r="C51" t="str">
        <f>VLOOKUP($B51,Totalt!$B$1:$BP$500,MATCH("Kvalitetsgranskad:",Totalt!$B$1:$BP$1,0),FALSE)</f>
        <v>Ja</v>
      </c>
      <c r="E51" t="str">
        <f>VLOOKUP($B51,Miljö!$B$1:$AG$479,MATCH(E$3,Miljö!$B$1:$AK$1,0),FALSE)</f>
        <v>Ja</v>
      </c>
      <c r="F51" t="str">
        <f>VLOOKUP($B51,Miljö!$B$1:$AG$479,MATCH(F$3,Miljö!$B$1:$AK$1,0),FALSE)</f>
        <v>'Vattenkraft'</v>
      </c>
      <c r="G51">
        <f>VLOOKUP($B51,Miljö!$B$1:$AG$479,MATCH(G$3,Miljö!$B$1:$AK$1,0),FALSE)</f>
        <v>1.1000000000000001</v>
      </c>
      <c r="H51">
        <f>VLOOKUP($B51,Miljö!$B$1:$AG$479,MATCH(H$3,Miljö!$B$1:$AK$1,0),FALSE)</f>
        <v>0</v>
      </c>
      <c r="I51">
        <f>VLOOKUP($B51,Miljö!$B$1:$AG$479,MATCH(I$3,Miljö!$B$1:$AK$1,0),FALSE)</f>
        <v>0</v>
      </c>
      <c r="K51">
        <f>VLOOKUP($B51,Totalt!$B$1:$BP$500,MATCH("total el",Totalt!$B$1:$BP$1,0),FALSE)</f>
        <v>4.7E-2</v>
      </c>
      <c r="M51" s="250">
        <f t="shared" si="1"/>
        <v>5.1700000000000003E-2</v>
      </c>
      <c r="N51" s="250">
        <f t="shared" si="2"/>
        <v>0</v>
      </c>
      <c r="O51" s="250">
        <f t="shared" si="3"/>
        <v>0</v>
      </c>
    </row>
    <row r="52" spans="1:15" x14ac:dyDescent="0.25">
      <c r="A52" s="2" t="s">
        <v>96</v>
      </c>
      <c r="B52" s="2" t="s">
        <v>100</v>
      </c>
      <c r="C52" t="str">
        <f>VLOOKUP($B52,Totalt!$B$1:$BP$500,MATCH("Kvalitetsgranskad:",Totalt!$B$1:$BP$1,0),FALSE)</f>
        <v>Nej</v>
      </c>
      <c r="E52" t="str">
        <f>VLOOKUP($B52,Miljö!$B$1:$AG$479,MATCH(E$3,Miljö!$B$1:$AK$1,0),FALSE)</f>
        <v>Nej</v>
      </c>
      <c r="F52" t="str">
        <f>VLOOKUP($B52,Miljö!$B$1:$AG$479,MATCH(F$3,Miljö!$B$1:$AK$1,0),FALSE)</f>
        <v>-</v>
      </c>
      <c r="G52">
        <f>VLOOKUP($B52,Miljö!$B$1:$AG$479,MATCH(G$3,Miljö!$B$1:$AK$1,0),FALSE)</f>
        <v>2.38</v>
      </c>
      <c r="H52">
        <f>VLOOKUP($B52,Miljö!$B$1:$AG$479,MATCH(H$3,Miljö!$B$1:$AK$1,0),FALSE)</f>
        <v>344.47</v>
      </c>
      <c r="I52">
        <f>VLOOKUP($B52,Miljö!$B$1:$AG$479,MATCH(I$3,Miljö!$B$1:$AK$1,0),FALSE)</f>
        <v>0.42</v>
      </c>
      <c r="K52">
        <f>VLOOKUP($B52,Totalt!$B$1:$BP$500,MATCH("total el",Totalt!$B$1:$BP$1,0),FALSE)</f>
        <v>0</v>
      </c>
      <c r="M52" s="250">
        <f t="shared" si="1"/>
        <v>0</v>
      </c>
      <c r="N52" s="250">
        <f t="shared" si="2"/>
        <v>0</v>
      </c>
      <c r="O52" s="250">
        <f t="shared" si="3"/>
        <v>0</v>
      </c>
    </row>
    <row r="53" spans="1:15" x14ac:dyDescent="0.25">
      <c r="A53" s="2" t="s">
        <v>101</v>
      </c>
      <c r="B53" s="2" t="s">
        <v>102</v>
      </c>
      <c r="C53" t="str">
        <f>VLOOKUP($B53,Totalt!$B$1:$BP$500,MATCH("Kvalitetsgranskad:",Totalt!$B$1:$BP$1,0),FALSE)</f>
        <v>Ja</v>
      </c>
      <c r="E53" t="str">
        <f>VLOOKUP($B53,Miljö!$B$1:$AG$479,MATCH(E$3,Miljö!$B$1:$AK$1,0),FALSE)</f>
        <v>Nej</v>
      </c>
      <c r="F53" t="str">
        <f>VLOOKUP($B53,Miljö!$B$1:$AG$479,MATCH(F$3,Miljö!$B$1:$AK$1,0),FALSE)</f>
        <v>-</v>
      </c>
      <c r="G53">
        <f>VLOOKUP($B53,Miljö!$B$1:$AG$479,MATCH(G$3,Miljö!$B$1:$AK$1,0),FALSE)</f>
        <v>2.38</v>
      </c>
      <c r="H53">
        <f>VLOOKUP($B53,Miljö!$B$1:$AG$479,MATCH(H$3,Miljö!$B$1:$AK$1,0),FALSE)</f>
        <v>344.47</v>
      </c>
      <c r="I53">
        <f>VLOOKUP($B53,Miljö!$B$1:$AG$479,MATCH(I$3,Miljö!$B$1:$AK$1,0),FALSE)</f>
        <v>0.42</v>
      </c>
      <c r="K53">
        <f>VLOOKUP($B53,Totalt!$B$1:$BP$500,MATCH("total el",Totalt!$B$1:$BP$1,0),FALSE)</f>
        <v>0.126</v>
      </c>
      <c r="M53" s="250">
        <f t="shared" si="1"/>
        <v>0.29987999999999998</v>
      </c>
      <c r="N53" s="250">
        <f t="shared" si="2"/>
        <v>43.403220000000005</v>
      </c>
      <c r="O53" s="250">
        <f t="shared" si="3"/>
        <v>5.2920000000000002E-2</v>
      </c>
    </row>
    <row r="54" spans="1:15" x14ac:dyDescent="0.25">
      <c r="A54" s="2" t="s">
        <v>101</v>
      </c>
      <c r="B54" s="2" t="s">
        <v>103</v>
      </c>
      <c r="C54" t="str">
        <f>VLOOKUP($B54,Totalt!$B$1:$BP$500,MATCH("Kvalitetsgranskad:",Totalt!$B$1:$BP$1,0),FALSE)</f>
        <v>Ja</v>
      </c>
      <c r="E54" t="str">
        <f>VLOOKUP($B54,Miljö!$B$1:$AG$479,MATCH(E$3,Miljö!$B$1:$AK$1,0),FALSE)</f>
        <v>Nej</v>
      </c>
      <c r="F54" t="str">
        <f>VLOOKUP($B54,Miljö!$B$1:$AG$479,MATCH(F$3,Miljö!$B$1:$AK$1,0),FALSE)</f>
        <v>-</v>
      </c>
      <c r="G54">
        <f>VLOOKUP($B54,Miljö!$B$1:$AG$479,MATCH(G$3,Miljö!$B$1:$AK$1,0),FALSE)</f>
        <v>2.38</v>
      </c>
      <c r="H54">
        <f>VLOOKUP($B54,Miljö!$B$1:$AG$479,MATCH(H$3,Miljö!$B$1:$AK$1,0),FALSE)</f>
        <v>344.47</v>
      </c>
      <c r="I54">
        <f>VLOOKUP($B54,Miljö!$B$1:$AG$479,MATCH(I$3,Miljö!$B$1:$AK$1,0),FALSE)</f>
        <v>0.42</v>
      </c>
      <c r="K54">
        <f>VLOOKUP($B54,Totalt!$B$1:$BP$500,MATCH("total el",Totalt!$B$1:$BP$1,0),FALSE)</f>
        <v>1.159</v>
      </c>
      <c r="M54" s="250">
        <f t="shared" si="1"/>
        <v>2.7584200000000001</v>
      </c>
      <c r="N54" s="250">
        <f t="shared" si="2"/>
        <v>399.24073000000004</v>
      </c>
      <c r="O54" s="250">
        <f t="shared" si="3"/>
        <v>0.48677999999999999</v>
      </c>
    </row>
    <row r="55" spans="1:15" x14ac:dyDescent="0.25">
      <c r="A55" s="2" t="s">
        <v>101</v>
      </c>
      <c r="B55" s="2" t="s">
        <v>104</v>
      </c>
      <c r="C55" t="str">
        <f>VLOOKUP($B55,Totalt!$B$1:$BP$500,MATCH("Kvalitetsgranskad:",Totalt!$B$1:$BP$1,0),FALSE)</f>
        <v>Ja</v>
      </c>
      <c r="E55" t="str">
        <f>VLOOKUP($B55,Miljö!$B$1:$AG$479,MATCH(E$3,Miljö!$B$1:$AK$1,0),FALSE)</f>
        <v>Nej</v>
      </c>
      <c r="F55" t="str">
        <f>VLOOKUP($B55,Miljö!$B$1:$AG$479,MATCH(F$3,Miljö!$B$1:$AK$1,0),FALSE)</f>
        <v>-</v>
      </c>
      <c r="G55">
        <f>VLOOKUP($B55,Miljö!$B$1:$AG$479,MATCH(G$3,Miljö!$B$1:$AK$1,0),FALSE)</f>
        <v>2.38</v>
      </c>
      <c r="H55">
        <f>VLOOKUP($B55,Miljö!$B$1:$AG$479,MATCH(H$3,Miljö!$B$1:$AK$1,0),FALSE)</f>
        <v>344.47</v>
      </c>
      <c r="I55">
        <f>VLOOKUP($B55,Miljö!$B$1:$AG$479,MATCH(I$3,Miljö!$B$1:$AK$1,0),FALSE)</f>
        <v>0.42</v>
      </c>
      <c r="K55">
        <f>VLOOKUP($B55,Totalt!$B$1:$BP$500,MATCH("total el",Totalt!$B$1:$BP$1,0),FALSE)</f>
        <v>0.20799999999999999</v>
      </c>
      <c r="M55" s="250">
        <f t="shared" si="1"/>
        <v>0.49503999999999998</v>
      </c>
      <c r="N55" s="250">
        <f t="shared" si="2"/>
        <v>71.649760000000001</v>
      </c>
      <c r="O55" s="250">
        <f t="shared" si="3"/>
        <v>8.7359999999999993E-2</v>
      </c>
    </row>
    <row r="56" spans="1:15" x14ac:dyDescent="0.25">
      <c r="A56" s="2" t="s">
        <v>101</v>
      </c>
      <c r="B56" s="2" t="s">
        <v>105</v>
      </c>
      <c r="C56" t="str">
        <f>VLOOKUP($B56,Totalt!$B$1:$BP$500,MATCH("Kvalitetsgranskad:",Totalt!$B$1:$BP$1,0),FALSE)</f>
        <v>Ja</v>
      </c>
      <c r="E56" t="str">
        <f>VLOOKUP($B56,Miljö!$B$1:$AG$479,MATCH(E$3,Miljö!$B$1:$AK$1,0),FALSE)</f>
        <v>Nej</v>
      </c>
      <c r="F56" t="str">
        <f>VLOOKUP($B56,Miljö!$B$1:$AG$479,MATCH(F$3,Miljö!$B$1:$AK$1,0),FALSE)</f>
        <v>-</v>
      </c>
      <c r="G56">
        <f>VLOOKUP($B56,Miljö!$B$1:$AG$479,MATCH(G$3,Miljö!$B$1:$AK$1,0),FALSE)</f>
        <v>2.38</v>
      </c>
      <c r="H56">
        <f>VLOOKUP($B56,Miljö!$B$1:$AG$479,MATCH(H$3,Miljö!$B$1:$AK$1,0),FALSE)</f>
        <v>344.47</v>
      </c>
      <c r="I56">
        <f>VLOOKUP($B56,Miljö!$B$1:$AG$479,MATCH(I$3,Miljö!$B$1:$AK$1,0),FALSE)</f>
        <v>0.42</v>
      </c>
      <c r="K56">
        <f>VLOOKUP($B56,Totalt!$B$1:$BP$500,MATCH("total el",Totalt!$B$1:$BP$1,0),FALSE)</f>
        <v>0.88800000000000001</v>
      </c>
      <c r="M56" s="250">
        <f t="shared" si="1"/>
        <v>2.1134399999999998</v>
      </c>
      <c r="N56" s="250">
        <f t="shared" si="2"/>
        <v>305.88936000000001</v>
      </c>
      <c r="O56" s="250">
        <f t="shared" si="3"/>
        <v>0.37296000000000001</v>
      </c>
    </row>
    <row r="57" spans="1:15" x14ac:dyDescent="0.25">
      <c r="A57" s="2" t="s">
        <v>101</v>
      </c>
      <c r="B57" s="2" t="s">
        <v>106</v>
      </c>
      <c r="C57" t="str">
        <f>VLOOKUP($B57,Totalt!$B$1:$BP$500,MATCH("Kvalitetsgranskad:",Totalt!$B$1:$BP$1,0),FALSE)</f>
        <v>Ja</v>
      </c>
      <c r="E57" t="str">
        <f>VLOOKUP($B57,Miljö!$B$1:$AG$479,MATCH(E$3,Miljö!$B$1:$AK$1,0),FALSE)</f>
        <v>Nej</v>
      </c>
      <c r="F57" t="str">
        <f>VLOOKUP($B57,Miljö!$B$1:$AG$479,MATCH(F$3,Miljö!$B$1:$AK$1,0),FALSE)</f>
        <v>-</v>
      </c>
      <c r="G57">
        <f>VLOOKUP($B57,Miljö!$B$1:$AG$479,MATCH(G$3,Miljö!$B$1:$AK$1,0),FALSE)</f>
        <v>2.38</v>
      </c>
      <c r="H57">
        <f>VLOOKUP($B57,Miljö!$B$1:$AG$479,MATCH(H$3,Miljö!$B$1:$AK$1,0),FALSE)</f>
        <v>344.47</v>
      </c>
      <c r="I57">
        <f>VLOOKUP($B57,Miljö!$B$1:$AG$479,MATCH(I$3,Miljö!$B$1:$AK$1,0),FALSE)</f>
        <v>0.42</v>
      </c>
      <c r="K57">
        <f>VLOOKUP($B57,Totalt!$B$1:$BP$500,MATCH("total el",Totalt!$B$1:$BP$1,0),FALSE)</f>
        <v>0.87</v>
      </c>
      <c r="M57" s="250">
        <f t="shared" si="1"/>
        <v>2.0705999999999998</v>
      </c>
      <c r="N57" s="250">
        <f t="shared" si="2"/>
        <v>299.68890000000005</v>
      </c>
      <c r="O57" s="250">
        <f t="shared" si="3"/>
        <v>0.3654</v>
      </c>
    </row>
    <row r="58" spans="1:15" x14ac:dyDescent="0.25">
      <c r="A58" s="2" t="s">
        <v>101</v>
      </c>
      <c r="B58" s="2" t="s">
        <v>107</v>
      </c>
      <c r="C58" t="str">
        <f>VLOOKUP($B58,Totalt!$B$1:$BP$500,MATCH("Kvalitetsgranskad:",Totalt!$B$1:$BP$1,0),FALSE)</f>
        <v>Ja</v>
      </c>
      <c r="E58" t="str">
        <f>VLOOKUP($B58,Miljö!$B$1:$AG$479,MATCH(E$3,Miljö!$B$1:$AK$1,0),FALSE)</f>
        <v>Nej</v>
      </c>
      <c r="F58" t="str">
        <f>VLOOKUP($B58,Miljö!$B$1:$AG$479,MATCH(F$3,Miljö!$B$1:$AK$1,0),FALSE)</f>
        <v>-</v>
      </c>
      <c r="G58">
        <f>VLOOKUP($B58,Miljö!$B$1:$AG$479,MATCH(G$3,Miljö!$B$1:$AK$1,0),FALSE)</f>
        <v>2.38</v>
      </c>
      <c r="H58">
        <f>VLOOKUP($B58,Miljö!$B$1:$AG$479,MATCH(H$3,Miljö!$B$1:$AK$1,0),FALSE)</f>
        <v>344.47</v>
      </c>
      <c r="I58">
        <f>VLOOKUP($B58,Miljö!$B$1:$AG$479,MATCH(I$3,Miljö!$B$1:$AK$1,0),FALSE)</f>
        <v>0.42</v>
      </c>
      <c r="K58">
        <f>VLOOKUP($B58,Totalt!$B$1:$BP$500,MATCH("total el",Totalt!$B$1:$BP$1,0),FALSE)</f>
        <v>74.208309999999997</v>
      </c>
      <c r="M58" s="250">
        <f t="shared" si="1"/>
        <v>176.61577779999999</v>
      </c>
      <c r="N58" s="250">
        <f t="shared" si="2"/>
        <v>25562.536545700001</v>
      </c>
      <c r="O58" s="250">
        <f t="shared" si="3"/>
        <v>31.167490199999996</v>
      </c>
    </row>
    <row r="59" spans="1:15" x14ac:dyDescent="0.25">
      <c r="A59" s="2" t="s">
        <v>101</v>
      </c>
      <c r="B59" s="2" t="s">
        <v>108</v>
      </c>
      <c r="C59" t="str">
        <f>VLOOKUP($B59,Totalt!$B$1:$BP$500,MATCH("Kvalitetsgranskad:",Totalt!$B$1:$BP$1,0),FALSE)</f>
        <v>Ja</v>
      </c>
      <c r="E59" t="str">
        <f>VLOOKUP($B59,Miljö!$B$1:$AG$479,MATCH(E$3,Miljö!$B$1:$AK$1,0),FALSE)</f>
        <v>Ja</v>
      </c>
      <c r="F59" t="str">
        <f>VLOOKUP($B59,Miljö!$B$1:$AG$479,MATCH(F$3,Miljö!$B$1:$AK$1,0),FALSE)</f>
        <v>'Biokraft'</v>
      </c>
      <c r="G59">
        <f>VLOOKUP($B59,Miljö!$B$1:$AG$479,MATCH(G$3,Miljö!$B$1:$AK$1,0),FALSE)</f>
        <v>0.15</v>
      </c>
      <c r="H59">
        <f>VLOOKUP($B59,Miljö!$B$1:$AG$479,MATCH(H$3,Miljö!$B$1:$AK$1,0),FALSE)</f>
        <v>9</v>
      </c>
      <c r="I59">
        <f>VLOOKUP($B59,Miljö!$B$1:$AG$479,MATCH(I$3,Miljö!$B$1:$AK$1,0),FALSE)</f>
        <v>0</v>
      </c>
      <c r="K59">
        <f>VLOOKUP($B59,Totalt!$B$1:$BP$500,MATCH("total el",Totalt!$B$1:$BP$1,0),FALSE)</f>
        <v>80.312000000000012</v>
      </c>
      <c r="M59" s="250">
        <f t="shared" si="1"/>
        <v>12.046800000000001</v>
      </c>
      <c r="N59" s="250">
        <f t="shared" si="2"/>
        <v>722.80800000000011</v>
      </c>
      <c r="O59" s="250">
        <f t="shared" si="3"/>
        <v>0</v>
      </c>
    </row>
    <row r="60" spans="1:15" x14ac:dyDescent="0.25">
      <c r="A60" s="2" t="s">
        <v>101</v>
      </c>
      <c r="B60" s="2" t="s">
        <v>109</v>
      </c>
      <c r="C60" t="str">
        <f>VLOOKUP($B60,Totalt!$B$1:$BP$500,MATCH("Kvalitetsgranskad:",Totalt!$B$1:$BP$1,0),FALSE)</f>
        <v>Ja</v>
      </c>
      <c r="E60" t="str">
        <f>VLOOKUP($B60,Miljö!$B$1:$AG$479,MATCH(E$3,Miljö!$B$1:$AK$1,0),FALSE)</f>
        <v>Nej</v>
      </c>
      <c r="F60" t="str">
        <f>VLOOKUP($B60,Miljö!$B$1:$AG$479,MATCH(F$3,Miljö!$B$1:$AK$1,0),FALSE)</f>
        <v>-</v>
      </c>
      <c r="G60">
        <f>VLOOKUP($B60,Miljö!$B$1:$AG$479,MATCH(G$3,Miljö!$B$1:$AK$1,0),FALSE)</f>
        <v>2.38</v>
      </c>
      <c r="H60">
        <f>VLOOKUP($B60,Miljö!$B$1:$AG$479,MATCH(H$3,Miljö!$B$1:$AK$1,0),FALSE)</f>
        <v>344.47</v>
      </c>
      <c r="I60">
        <f>VLOOKUP($B60,Miljö!$B$1:$AG$479,MATCH(I$3,Miljö!$B$1:$AK$1,0),FALSE)</f>
        <v>0.42</v>
      </c>
      <c r="K60">
        <f>VLOOKUP($B60,Totalt!$B$1:$BP$500,MATCH("total el",Totalt!$B$1:$BP$1,0),FALSE)</f>
        <v>8.11</v>
      </c>
      <c r="M60" s="250">
        <f t="shared" si="1"/>
        <v>19.301799999999997</v>
      </c>
      <c r="N60" s="250">
        <f t="shared" si="2"/>
        <v>2793.6516999999999</v>
      </c>
      <c r="O60" s="250">
        <f t="shared" si="3"/>
        <v>3.4061999999999997</v>
      </c>
    </row>
    <row r="61" spans="1:15" x14ac:dyDescent="0.25">
      <c r="A61" s="2" t="s">
        <v>101</v>
      </c>
      <c r="B61" s="2" t="s">
        <v>110</v>
      </c>
      <c r="C61" t="str">
        <f>VLOOKUP($B61,Totalt!$B$1:$BP$500,MATCH("Kvalitetsgranskad:",Totalt!$B$1:$BP$1,0),FALSE)</f>
        <v>Ja</v>
      </c>
      <c r="E61" t="str">
        <f>VLOOKUP($B61,Miljö!$B$1:$AG$479,MATCH(E$3,Miljö!$B$1:$AK$1,0),FALSE)</f>
        <v>Nej</v>
      </c>
      <c r="F61" t="str">
        <f>VLOOKUP($B61,Miljö!$B$1:$AG$479,MATCH(F$3,Miljö!$B$1:$AK$1,0),FALSE)</f>
        <v>-</v>
      </c>
      <c r="G61">
        <f>VLOOKUP($B61,Miljö!$B$1:$AG$479,MATCH(G$3,Miljö!$B$1:$AK$1,0),FALSE)</f>
        <v>2.38</v>
      </c>
      <c r="H61">
        <f>VLOOKUP($B61,Miljö!$B$1:$AG$479,MATCH(H$3,Miljö!$B$1:$AK$1,0),FALSE)</f>
        <v>344.47</v>
      </c>
      <c r="I61">
        <f>VLOOKUP($B61,Miljö!$B$1:$AG$479,MATCH(I$3,Miljö!$B$1:$AK$1,0),FALSE)</f>
        <v>0.42</v>
      </c>
      <c r="K61">
        <f>VLOOKUP($B61,Totalt!$B$1:$BP$500,MATCH("total el",Totalt!$B$1:$BP$1,0),FALSE)</f>
        <v>26.078600000000002</v>
      </c>
      <c r="M61" s="250">
        <f t="shared" si="1"/>
        <v>62.067067999999999</v>
      </c>
      <c r="N61" s="250">
        <f t="shared" si="2"/>
        <v>8983.2953420000013</v>
      </c>
      <c r="O61" s="250">
        <f t="shared" si="3"/>
        <v>10.953012000000001</v>
      </c>
    </row>
    <row r="62" spans="1:15" x14ac:dyDescent="0.25">
      <c r="A62" s="2" t="s">
        <v>101</v>
      </c>
      <c r="B62" s="2" t="s">
        <v>111</v>
      </c>
      <c r="C62" t="str">
        <f>VLOOKUP($B62,Totalt!$B$1:$BP$500,MATCH("Kvalitetsgranskad:",Totalt!$B$1:$BP$1,0),FALSE)</f>
        <v>Ja</v>
      </c>
      <c r="E62" t="str">
        <f>VLOOKUP($B62,Miljö!$B$1:$AG$479,MATCH(E$3,Miljö!$B$1:$AK$1,0),FALSE)</f>
        <v>Nej</v>
      </c>
      <c r="F62" t="str">
        <f>VLOOKUP($B62,Miljö!$B$1:$AG$479,MATCH(F$3,Miljö!$B$1:$AK$1,0),FALSE)</f>
        <v>ET</v>
      </c>
      <c r="G62">
        <f>VLOOKUP($B62,Miljö!$B$1:$AG$479,MATCH(G$3,Miljö!$B$1:$AK$1,0),FALSE)</f>
        <v>2.38</v>
      </c>
      <c r="H62">
        <f>VLOOKUP($B62,Miljö!$B$1:$AG$479,MATCH(H$3,Miljö!$B$1:$AK$1,0),FALSE)</f>
        <v>344.47</v>
      </c>
      <c r="I62">
        <f>VLOOKUP($B62,Miljö!$B$1:$AG$479,MATCH(I$3,Miljö!$B$1:$AK$1,0),FALSE)</f>
        <v>0.42</v>
      </c>
      <c r="K62">
        <f>VLOOKUP($B62,Totalt!$B$1:$BP$500,MATCH("total el",Totalt!$B$1:$BP$1,0),FALSE)</f>
        <v>3.5459999999999998</v>
      </c>
      <c r="M62" s="250">
        <f t="shared" si="1"/>
        <v>8.4394799999999996</v>
      </c>
      <c r="N62" s="250">
        <f t="shared" si="2"/>
        <v>1221.49062</v>
      </c>
      <c r="O62" s="250">
        <f t="shared" si="3"/>
        <v>1.48932</v>
      </c>
    </row>
    <row r="63" spans="1:15" x14ac:dyDescent="0.25">
      <c r="A63" s="2" t="s">
        <v>101</v>
      </c>
      <c r="B63" s="2" t="s">
        <v>112</v>
      </c>
      <c r="C63" t="str">
        <f>VLOOKUP($B63,Totalt!$B$1:$BP$500,MATCH("Kvalitetsgranskad:",Totalt!$B$1:$BP$1,0),FALSE)</f>
        <v>Ja</v>
      </c>
      <c r="E63" t="str">
        <f>VLOOKUP($B63,Miljö!$B$1:$AG$479,MATCH(E$3,Miljö!$B$1:$AK$1,0),FALSE)</f>
        <v>Ja</v>
      </c>
      <c r="F63" t="str">
        <f>VLOOKUP($B63,Miljö!$B$1:$AG$479,MATCH(F$3,Miljö!$B$1:$AK$1,0),FALSE)</f>
        <v>'Biokraft'</v>
      </c>
      <c r="G63">
        <f>VLOOKUP($B63,Miljö!$B$1:$AG$479,MATCH(G$3,Miljö!$B$1:$AK$1,0),FALSE)</f>
        <v>0.03</v>
      </c>
      <c r="H63">
        <f>VLOOKUP($B63,Miljö!$B$1:$AG$479,MATCH(H$3,Miljö!$B$1:$AK$1,0),FALSE)</f>
        <v>0</v>
      </c>
      <c r="I63">
        <f>VLOOKUP($B63,Miljö!$B$1:$AG$479,MATCH(I$3,Miljö!$B$1:$AK$1,0),FALSE)</f>
        <v>0</v>
      </c>
      <c r="K63">
        <f>VLOOKUP($B63,Totalt!$B$1:$BP$500,MATCH("total el",Totalt!$B$1:$BP$1,0),FALSE)</f>
        <v>35.817700000000002</v>
      </c>
      <c r="M63" s="250">
        <f t="shared" si="1"/>
        <v>1.0745310000000001</v>
      </c>
      <c r="N63" s="250">
        <f t="shared" si="2"/>
        <v>0</v>
      </c>
      <c r="O63" s="250">
        <f t="shared" si="3"/>
        <v>0</v>
      </c>
    </row>
    <row r="64" spans="1:15" x14ac:dyDescent="0.25">
      <c r="A64" s="2" t="s">
        <v>101</v>
      </c>
      <c r="B64" s="2" t="s">
        <v>113</v>
      </c>
      <c r="C64" t="str">
        <f>VLOOKUP($B64,Totalt!$B$1:$BP$500,MATCH("Kvalitetsgranskad:",Totalt!$B$1:$BP$1,0),FALSE)</f>
        <v>Ja</v>
      </c>
      <c r="E64" t="str">
        <f>VLOOKUP($B64,Miljö!$B$1:$AG$479,MATCH(E$3,Miljö!$B$1:$AK$1,0),FALSE)</f>
        <v>Nej</v>
      </c>
      <c r="F64" t="str">
        <f>VLOOKUP($B64,Miljö!$B$1:$AG$479,MATCH(F$3,Miljö!$B$1:$AK$1,0),FALSE)</f>
        <v>ET</v>
      </c>
      <c r="G64">
        <f>VLOOKUP($B64,Miljö!$B$1:$AG$479,MATCH(G$3,Miljö!$B$1:$AK$1,0),FALSE)</f>
        <v>2.38</v>
      </c>
      <c r="H64">
        <f>VLOOKUP($B64,Miljö!$B$1:$AG$479,MATCH(H$3,Miljö!$B$1:$AK$1,0),FALSE)</f>
        <v>344.47</v>
      </c>
      <c r="I64">
        <f>VLOOKUP($B64,Miljö!$B$1:$AG$479,MATCH(I$3,Miljö!$B$1:$AK$1,0),FALSE)</f>
        <v>0.42</v>
      </c>
      <c r="K64">
        <f>VLOOKUP($B64,Totalt!$B$1:$BP$500,MATCH("total el",Totalt!$B$1:$BP$1,0),FALSE)</f>
        <v>0.56100000000000005</v>
      </c>
      <c r="M64" s="250">
        <f t="shared" si="1"/>
        <v>1.33518</v>
      </c>
      <c r="N64" s="250">
        <f t="shared" si="2"/>
        <v>193.24767000000003</v>
      </c>
      <c r="O64" s="250">
        <f t="shared" si="3"/>
        <v>0.23562000000000002</v>
      </c>
    </row>
    <row r="65" spans="1:15" x14ac:dyDescent="0.25">
      <c r="A65" s="2" t="s">
        <v>101</v>
      </c>
      <c r="B65" s="2" t="s">
        <v>114</v>
      </c>
      <c r="C65" t="str">
        <f>VLOOKUP($B65,Totalt!$B$1:$BP$500,MATCH("Kvalitetsgranskad:",Totalt!$B$1:$BP$1,0),FALSE)</f>
        <v>Ja</v>
      </c>
      <c r="E65" t="str">
        <f>VLOOKUP($B65,Miljö!$B$1:$AG$479,MATCH(E$3,Miljö!$B$1:$AK$1,0),FALSE)</f>
        <v>Nej</v>
      </c>
      <c r="F65" t="str">
        <f>VLOOKUP($B65,Miljö!$B$1:$AG$479,MATCH(F$3,Miljö!$B$1:$AK$1,0),FALSE)</f>
        <v>et</v>
      </c>
      <c r="G65">
        <f>VLOOKUP($B65,Miljö!$B$1:$AG$479,MATCH(G$3,Miljö!$B$1:$AK$1,0),FALSE)</f>
        <v>2.38</v>
      </c>
      <c r="H65">
        <f>VLOOKUP($B65,Miljö!$B$1:$AG$479,MATCH(H$3,Miljö!$B$1:$AK$1,0),FALSE)</f>
        <v>344.47</v>
      </c>
      <c r="I65">
        <f>VLOOKUP($B65,Miljö!$B$1:$AG$479,MATCH(I$3,Miljö!$B$1:$AK$1,0),FALSE)</f>
        <v>0.42</v>
      </c>
      <c r="K65">
        <f>VLOOKUP($B65,Totalt!$B$1:$BP$500,MATCH("total el",Totalt!$B$1:$BP$1,0),FALSE)</f>
        <v>2.258</v>
      </c>
      <c r="M65" s="250">
        <f t="shared" si="1"/>
        <v>5.3740399999999999</v>
      </c>
      <c r="N65" s="250">
        <f t="shared" si="2"/>
        <v>777.81326000000001</v>
      </c>
      <c r="O65" s="250">
        <f t="shared" si="3"/>
        <v>0.94835999999999998</v>
      </c>
    </row>
    <row r="66" spans="1:15" x14ac:dyDescent="0.25">
      <c r="A66" s="2" t="s">
        <v>101</v>
      </c>
      <c r="B66" s="2" t="s">
        <v>115</v>
      </c>
      <c r="C66" t="str">
        <f>VLOOKUP($B66,Totalt!$B$1:$BP$500,MATCH("Kvalitetsgranskad:",Totalt!$B$1:$BP$1,0),FALSE)</f>
        <v>Ja</v>
      </c>
      <c r="E66" t="str">
        <f>VLOOKUP($B66,Miljö!$B$1:$AG$479,MATCH(E$3,Miljö!$B$1:$AK$1,0),FALSE)</f>
        <v>Nej</v>
      </c>
      <c r="F66" t="str">
        <f>VLOOKUP($B66,Miljö!$B$1:$AG$479,MATCH(F$3,Miljö!$B$1:$AK$1,0),FALSE)</f>
        <v>-</v>
      </c>
      <c r="G66">
        <f>VLOOKUP($B66,Miljö!$B$1:$AG$479,MATCH(G$3,Miljö!$B$1:$AK$1,0),FALSE)</f>
        <v>2.38</v>
      </c>
      <c r="H66">
        <f>VLOOKUP($B66,Miljö!$B$1:$AG$479,MATCH(H$3,Miljö!$B$1:$AK$1,0),FALSE)</f>
        <v>344.47</v>
      </c>
      <c r="I66">
        <f>VLOOKUP($B66,Miljö!$B$1:$AG$479,MATCH(I$3,Miljö!$B$1:$AK$1,0),FALSE)</f>
        <v>0.42</v>
      </c>
      <c r="K66">
        <f>VLOOKUP($B66,Totalt!$B$1:$BP$500,MATCH("total el",Totalt!$B$1:$BP$1,0),FALSE)</f>
        <v>0.80600000000000005</v>
      </c>
      <c r="M66" s="250">
        <f t="shared" si="1"/>
        <v>1.91828</v>
      </c>
      <c r="N66" s="250">
        <f t="shared" si="2"/>
        <v>277.64282000000003</v>
      </c>
      <c r="O66" s="250">
        <f t="shared" si="3"/>
        <v>0.33851999999999999</v>
      </c>
    </row>
    <row r="67" spans="1:15" x14ac:dyDescent="0.25">
      <c r="A67" s="2" t="s">
        <v>101</v>
      </c>
      <c r="B67" s="2" t="s">
        <v>116</v>
      </c>
      <c r="C67" t="str">
        <f>VLOOKUP($B67,Totalt!$B$1:$BP$500,MATCH("Kvalitetsgranskad:",Totalt!$B$1:$BP$1,0),FALSE)</f>
        <v>Ja</v>
      </c>
      <c r="E67" t="str">
        <f>VLOOKUP($B67,Miljö!$B$1:$AG$479,MATCH(E$3,Miljö!$B$1:$AK$1,0),FALSE)</f>
        <v>Nej</v>
      </c>
      <c r="F67" t="str">
        <f>VLOOKUP($B67,Miljö!$B$1:$AG$479,MATCH(F$3,Miljö!$B$1:$AK$1,0),FALSE)</f>
        <v>-</v>
      </c>
      <c r="G67">
        <f>VLOOKUP($B67,Miljö!$B$1:$AG$479,MATCH(G$3,Miljö!$B$1:$AK$1,0),FALSE)</f>
        <v>2.38</v>
      </c>
      <c r="H67">
        <f>VLOOKUP($B67,Miljö!$B$1:$AG$479,MATCH(H$3,Miljö!$B$1:$AK$1,0),FALSE)</f>
        <v>344.47</v>
      </c>
      <c r="I67">
        <f>VLOOKUP($B67,Miljö!$B$1:$AG$479,MATCH(I$3,Miljö!$B$1:$AK$1,0),FALSE)</f>
        <v>0.42</v>
      </c>
      <c r="K67">
        <f>VLOOKUP($B67,Totalt!$B$1:$BP$500,MATCH("total el",Totalt!$B$1:$BP$1,0),FALSE)</f>
        <v>1.86</v>
      </c>
      <c r="M67" s="250">
        <f t="shared" si="1"/>
        <v>4.4268000000000001</v>
      </c>
      <c r="N67" s="250">
        <f t="shared" si="2"/>
        <v>640.71420000000012</v>
      </c>
      <c r="O67" s="250">
        <f t="shared" si="3"/>
        <v>0.78120000000000001</v>
      </c>
    </row>
    <row r="68" spans="1:15" x14ac:dyDescent="0.25">
      <c r="A68" s="2" t="s">
        <v>101</v>
      </c>
      <c r="B68" s="2" t="s">
        <v>117</v>
      </c>
      <c r="C68" t="str">
        <f>VLOOKUP($B68,Totalt!$B$1:$BP$500,MATCH("Kvalitetsgranskad:",Totalt!$B$1:$BP$1,0),FALSE)</f>
        <v>Ja</v>
      </c>
      <c r="E68" t="str">
        <f>VLOOKUP($B68,Miljö!$B$1:$AG$479,MATCH(E$3,Miljö!$B$1:$AK$1,0),FALSE)</f>
        <v>Ja</v>
      </c>
      <c r="F68" t="str">
        <f>VLOOKUP($B68,Miljö!$B$1:$AG$479,MATCH(F$3,Miljö!$B$1:$AK$1,0),FALSE)</f>
        <v>'Biokraft'</v>
      </c>
      <c r="G68">
        <f>VLOOKUP($B68,Miljö!$B$1:$AG$479,MATCH(G$3,Miljö!$B$1:$AK$1,0),FALSE)</f>
        <v>2.23</v>
      </c>
      <c r="H68">
        <f>VLOOKUP($B68,Miljö!$B$1:$AG$479,MATCH(H$3,Miljö!$B$1:$AK$1,0),FALSE)</f>
        <v>9</v>
      </c>
      <c r="I68">
        <f>VLOOKUP($B68,Miljö!$B$1:$AG$479,MATCH(I$3,Miljö!$B$1:$AK$1,0),FALSE)</f>
        <v>0</v>
      </c>
      <c r="K68">
        <f>VLOOKUP($B68,Totalt!$B$1:$BP$500,MATCH("total el",Totalt!$B$1:$BP$1,0),FALSE)</f>
        <v>1.056</v>
      </c>
      <c r="M68" s="250">
        <f t="shared" si="1"/>
        <v>2.3548800000000001</v>
      </c>
      <c r="N68" s="250">
        <f t="shared" si="2"/>
        <v>9.5040000000000013</v>
      </c>
      <c r="O68" s="250">
        <f t="shared" si="3"/>
        <v>0</v>
      </c>
    </row>
    <row r="69" spans="1:15" x14ac:dyDescent="0.25">
      <c r="A69" s="2" t="s">
        <v>101</v>
      </c>
      <c r="B69" s="2" t="s">
        <v>118</v>
      </c>
      <c r="C69" t="str">
        <f>VLOOKUP($B69,Totalt!$B$1:$BP$500,MATCH("Kvalitetsgranskad:",Totalt!$B$1:$BP$1,0),FALSE)</f>
        <v>Ja</v>
      </c>
      <c r="E69" t="str">
        <f>VLOOKUP($B69,Miljö!$B$1:$AG$479,MATCH(E$3,Miljö!$B$1:$AK$1,0),FALSE)</f>
        <v>Nej</v>
      </c>
      <c r="F69" t="str">
        <f>VLOOKUP($B69,Miljö!$B$1:$AG$479,MATCH(F$3,Miljö!$B$1:$AK$1,0),FALSE)</f>
        <v>-</v>
      </c>
      <c r="G69">
        <f>VLOOKUP($B69,Miljö!$B$1:$AG$479,MATCH(G$3,Miljö!$B$1:$AK$1,0),FALSE)</f>
        <v>2.38</v>
      </c>
      <c r="H69">
        <f>VLOOKUP($B69,Miljö!$B$1:$AG$479,MATCH(H$3,Miljö!$B$1:$AK$1,0),FALSE)</f>
        <v>344.47</v>
      </c>
      <c r="I69">
        <f>VLOOKUP($B69,Miljö!$B$1:$AG$479,MATCH(I$3,Miljö!$B$1:$AK$1,0),FALSE)</f>
        <v>0.42</v>
      </c>
      <c r="K69">
        <f>VLOOKUP($B69,Totalt!$B$1:$BP$500,MATCH("total el",Totalt!$B$1:$BP$1,0),FALSE)</f>
        <v>11.644</v>
      </c>
      <c r="M69" s="250">
        <f t="shared" ref="M69:M132" si="4">IF(ISERROR($K69*G69),"",$K69*G69)</f>
        <v>27.712719999999997</v>
      </c>
      <c r="N69" s="250">
        <f t="shared" ref="N69:N132" si="5">IF(ISERROR($K69*H69),"",$K69*H69)</f>
        <v>4011.0086800000004</v>
      </c>
      <c r="O69" s="250">
        <f t="shared" ref="O69:O132" si="6">IF(ISERROR($K69*I69),"",$K69*I69)</f>
        <v>4.8904800000000002</v>
      </c>
    </row>
    <row r="70" spans="1:15" x14ac:dyDescent="0.25">
      <c r="A70" s="2" t="s">
        <v>101</v>
      </c>
      <c r="B70" s="2" t="s">
        <v>119</v>
      </c>
      <c r="C70" t="str">
        <f>VLOOKUP($B70,Totalt!$B$1:$BP$500,MATCH("Kvalitetsgranskad:",Totalt!$B$1:$BP$1,0),FALSE)</f>
        <v>Ja</v>
      </c>
      <c r="E70" t="str">
        <f>VLOOKUP($B70,Miljö!$B$1:$AG$479,MATCH(E$3,Miljö!$B$1:$AK$1,0),FALSE)</f>
        <v>Nej</v>
      </c>
      <c r="F70" t="str">
        <f>VLOOKUP($B70,Miljö!$B$1:$AG$479,MATCH(F$3,Miljö!$B$1:$AK$1,0),FALSE)</f>
        <v>-</v>
      </c>
      <c r="G70">
        <f>VLOOKUP($B70,Miljö!$B$1:$AG$479,MATCH(G$3,Miljö!$B$1:$AK$1,0),FALSE)</f>
        <v>2.38</v>
      </c>
      <c r="H70">
        <f>VLOOKUP($B70,Miljö!$B$1:$AG$479,MATCH(H$3,Miljö!$B$1:$AK$1,0),FALSE)</f>
        <v>344.47</v>
      </c>
      <c r="I70">
        <f>VLOOKUP($B70,Miljö!$B$1:$AG$479,MATCH(I$3,Miljö!$B$1:$AK$1,0),FALSE)</f>
        <v>0.42</v>
      </c>
      <c r="K70">
        <f>VLOOKUP($B70,Totalt!$B$1:$BP$500,MATCH("total el",Totalt!$B$1:$BP$1,0),FALSE)</f>
        <v>0.81499999999999995</v>
      </c>
      <c r="M70" s="250">
        <f t="shared" si="4"/>
        <v>1.9396999999999998</v>
      </c>
      <c r="N70" s="250">
        <f t="shared" si="5"/>
        <v>280.74304999999998</v>
      </c>
      <c r="O70" s="250">
        <f t="shared" si="6"/>
        <v>0.34229999999999994</v>
      </c>
    </row>
    <row r="71" spans="1:15" x14ac:dyDescent="0.25">
      <c r="A71" s="2" t="s">
        <v>101</v>
      </c>
      <c r="B71" s="2" t="s">
        <v>120</v>
      </c>
      <c r="C71" t="str">
        <f>VLOOKUP($B71,Totalt!$B$1:$BP$500,MATCH("Kvalitetsgranskad:",Totalt!$B$1:$BP$1,0),FALSE)</f>
        <v>Ja</v>
      </c>
      <c r="E71" t="str">
        <f>VLOOKUP($B71,Miljö!$B$1:$AG$479,MATCH(E$3,Miljö!$B$1:$AK$1,0),FALSE)</f>
        <v>Nej</v>
      </c>
      <c r="F71" t="str">
        <f>VLOOKUP($B71,Miljö!$B$1:$AG$479,MATCH(F$3,Miljö!$B$1:$AK$1,0),FALSE)</f>
        <v>-</v>
      </c>
      <c r="G71">
        <f>VLOOKUP($B71,Miljö!$B$1:$AG$479,MATCH(G$3,Miljö!$B$1:$AK$1,0),FALSE)</f>
        <v>2.38</v>
      </c>
      <c r="H71">
        <f>VLOOKUP($B71,Miljö!$B$1:$AG$479,MATCH(H$3,Miljö!$B$1:$AK$1,0),FALSE)</f>
        <v>344.47</v>
      </c>
      <c r="I71">
        <f>VLOOKUP($B71,Miljö!$B$1:$AG$479,MATCH(I$3,Miljö!$B$1:$AK$1,0),FALSE)</f>
        <v>0.42</v>
      </c>
      <c r="K71">
        <f>VLOOKUP($B71,Totalt!$B$1:$BP$500,MATCH("total el",Totalt!$B$1:$BP$1,0),FALSE)</f>
        <v>1.282</v>
      </c>
      <c r="M71" s="250">
        <f t="shared" si="4"/>
        <v>3.0511599999999999</v>
      </c>
      <c r="N71" s="250">
        <f t="shared" si="5"/>
        <v>441.61054000000007</v>
      </c>
      <c r="O71" s="250">
        <f t="shared" si="6"/>
        <v>0.53844000000000003</v>
      </c>
    </row>
    <row r="72" spans="1:15" x14ac:dyDescent="0.25">
      <c r="A72" s="2" t="s">
        <v>101</v>
      </c>
      <c r="B72" s="2" t="s">
        <v>121</v>
      </c>
      <c r="C72" t="str">
        <f>VLOOKUP($B72,Totalt!$B$1:$BP$500,MATCH("Kvalitetsgranskad:",Totalt!$B$1:$BP$1,0),FALSE)</f>
        <v>Ja</v>
      </c>
      <c r="E72" t="str">
        <f>VLOOKUP($B72,Miljö!$B$1:$AG$479,MATCH(E$3,Miljö!$B$1:$AK$1,0),FALSE)</f>
        <v>Nej</v>
      </c>
      <c r="F72" t="str">
        <f>VLOOKUP($B72,Miljö!$B$1:$AG$479,MATCH(F$3,Miljö!$B$1:$AK$1,0),FALSE)</f>
        <v>-</v>
      </c>
      <c r="G72">
        <f>VLOOKUP($B72,Miljö!$B$1:$AG$479,MATCH(G$3,Miljö!$B$1:$AK$1,0),FALSE)</f>
        <v>2.38</v>
      </c>
      <c r="H72">
        <f>VLOOKUP($B72,Miljö!$B$1:$AG$479,MATCH(H$3,Miljö!$B$1:$AK$1,0),FALSE)</f>
        <v>344.47</v>
      </c>
      <c r="I72">
        <f>VLOOKUP($B72,Miljö!$B$1:$AG$479,MATCH(I$3,Miljö!$B$1:$AK$1,0),FALSE)</f>
        <v>0.42</v>
      </c>
      <c r="K72">
        <f>VLOOKUP($B72,Totalt!$B$1:$BP$500,MATCH("total el",Totalt!$B$1:$BP$1,0),FALSE)</f>
        <v>3.8819999999999997</v>
      </c>
      <c r="M72" s="250">
        <f t="shared" si="4"/>
        <v>9.2391599999999983</v>
      </c>
      <c r="N72" s="250">
        <f t="shared" si="5"/>
        <v>1337.23254</v>
      </c>
      <c r="O72" s="250">
        <f t="shared" si="6"/>
        <v>1.6304399999999999</v>
      </c>
    </row>
    <row r="73" spans="1:15" x14ac:dyDescent="0.25">
      <c r="A73" s="2" t="s">
        <v>122</v>
      </c>
      <c r="B73" s="2" t="s">
        <v>123</v>
      </c>
      <c r="C73" t="str">
        <f>VLOOKUP($B73,Totalt!$B$1:$BP$500,MATCH("Kvalitetsgranskad:",Totalt!$B$1:$BP$1,0),FALSE)</f>
        <v>Ja</v>
      </c>
      <c r="E73" t="str">
        <f>VLOOKUP($B73,Miljö!$B$1:$AG$479,MATCH(E$3,Miljö!$B$1:$AK$1,0),FALSE)</f>
        <v>Nej</v>
      </c>
      <c r="F73" t="str">
        <f>VLOOKUP($B73,Miljö!$B$1:$AG$479,MATCH(F$3,Miljö!$B$1:$AK$1,0),FALSE)</f>
        <v>-</v>
      </c>
      <c r="G73">
        <f>VLOOKUP($B73,Miljö!$B$1:$AG$479,MATCH(G$3,Miljö!$B$1:$AK$1,0),FALSE)</f>
        <v>2.38</v>
      </c>
      <c r="H73">
        <f>VLOOKUP($B73,Miljö!$B$1:$AG$479,MATCH(H$3,Miljö!$B$1:$AK$1,0),FALSE)</f>
        <v>344.47</v>
      </c>
      <c r="I73">
        <f>VLOOKUP($B73,Miljö!$B$1:$AG$479,MATCH(I$3,Miljö!$B$1:$AK$1,0),FALSE)</f>
        <v>0.42</v>
      </c>
      <c r="K73">
        <f>VLOOKUP($B73,Totalt!$B$1:$BP$500,MATCH("total el",Totalt!$B$1:$BP$1,0),FALSE)</f>
        <v>0.22076999999999999</v>
      </c>
      <c r="M73" s="250">
        <f t="shared" si="4"/>
        <v>0.52543259999999992</v>
      </c>
      <c r="N73" s="250">
        <f t="shared" si="5"/>
        <v>76.048641900000007</v>
      </c>
      <c r="O73" s="250">
        <f t="shared" si="6"/>
        <v>9.2723399999999997E-2</v>
      </c>
    </row>
    <row r="74" spans="1:15" x14ac:dyDescent="0.25">
      <c r="A74" s="2" t="s">
        <v>124</v>
      </c>
      <c r="B74" s="2" t="s">
        <v>125</v>
      </c>
      <c r="C74" t="str">
        <f>VLOOKUP($B74,Totalt!$B$1:$BP$500,MATCH("Kvalitetsgranskad:",Totalt!$B$1:$BP$1,0),FALSE)</f>
        <v>Ja</v>
      </c>
      <c r="E74" t="str">
        <f>VLOOKUP($B74,Miljö!$B$1:$AG$479,MATCH(E$3,Miljö!$B$1:$AK$1,0),FALSE)</f>
        <v>Nej</v>
      </c>
      <c r="F74" t="str">
        <f>VLOOKUP($B74,Miljö!$B$1:$AG$479,MATCH(F$3,Miljö!$B$1:$AK$1,0),FALSE)</f>
        <v>'-'</v>
      </c>
      <c r="G74">
        <f>VLOOKUP($B74,Miljö!$B$1:$AG$479,MATCH(G$3,Miljö!$B$1:$AK$1,0),FALSE)</f>
        <v>2.38</v>
      </c>
      <c r="H74">
        <f>VLOOKUP($B74,Miljö!$B$1:$AG$479,MATCH(H$3,Miljö!$B$1:$AK$1,0),FALSE)</f>
        <v>344.47</v>
      </c>
      <c r="I74">
        <f>VLOOKUP($B74,Miljö!$B$1:$AG$479,MATCH(I$3,Miljö!$B$1:$AK$1,0),FALSE)</f>
        <v>0.42</v>
      </c>
      <c r="K74">
        <f>VLOOKUP($B74,Totalt!$B$1:$BP$500,MATCH("total el",Totalt!$B$1:$BP$1,0),FALSE)</f>
        <v>3.0306000000000002</v>
      </c>
      <c r="M74" s="250">
        <f t="shared" si="4"/>
        <v>7.212828</v>
      </c>
      <c r="N74" s="250">
        <f t="shared" si="5"/>
        <v>1043.9507820000001</v>
      </c>
      <c r="O74" s="250">
        <f t="shared" si="6"/>
        <v>1.2728520000000001</v>
      </c>
    </row>
    <row r="75" spans="1:15" x14ac:dyDescent="0.25">
      <c r="A75" s="2" t="s">
        <v>124</v>
      </c>
      <c r="B75" s="2" t="s">
        <v>126</v>
      </c>
      <c r="C75" t="str">
        <f>VLOOKUP($B75,Totalt!$B$1:$BP$500,MATCH("Kvalitetsgranskad:",Totalt!$B$1:$BP$1,0),FALSE)</f>
        <v>Ja</v>
      </c>
      <c r="E75" t="str">
        <f>VLOOKUP($B75,Miljö!$B$1:$AG$479,MATCH(E$3,Miljö!$B$1:$AK$1,0),FALSE)</f>
        <v>Nej</v>
      </c>
      <c r="F75" t="str">
        <f>VLOOKUP($B75,Miljö!$B$1:$AG$479,MATCH(F$3,Miljö!$B$1:$AK$1,0),FALSE)</f>
        <v>'-'</v>
      </c>
      <c r="G75">
        <f>VLOOKUP($B75,Miljö!$B$1:$AG$479,MATCH(G$3,Miljö!$B$1:$AK$1,0),FALSE)</f>
        <v>2.38</v>
      </c>
      <c r="H75">
        <f>VLOOKUP($B75,Miljö!$B$1:$AG$479,MATCH(H$3,Miljö!$B$1:$AK$1,0),FALSE)</f>
        <v>344.47</v>
      </c>
      <c r="I75">
        <f>VLOOKUP($B75,Miljö!$B$1:$AG$479,MATCH(I$3,Miljö!$B$1:$AK$1,0),FALSE)</f>
        <v>0.42</v>
      </c>
      <c r="K75">
        <f>VLOOKUP($B75,Totalt!$B$1:$BP$500,MATCH("total el",Totalt!$B$1:$BP$1,0),FALSE)</f>
        <v>8.3309999999999995E-2</v>
      </c>
      <c r="M75" s="250">
        <f t="shared" si="4"/>
        <v>0.19827779999999998</v>
      </c>
      <c r="N75" s="250">
        <f t="shared" si="5"/>
        <v>28.6977957</v>
      </c>
      <c r="O75" s="250">
        <f t="shared" si="6"/>
        <v>3.4990199999999999E-2</v>
      </c>
    </row>
    <row r="76" spans="1:15" x14ac:dyDescent="0.25">
      <c r="A76" s="2" t="s">
        <v>124</v>
      </c>
      <c r="B76" s="2" t="s">
        <v>127</v>
      </c>
      <c r="C76" t="str">
        <f>VLOOKUP($B76,Totalt!$B$1:$BP$500,MATCH("Kvalitetsgranskad:",Totalt!$B$1:$BP$1,0),FALSE)</f>
        <v>Ja</v>
      </c>
      <c r="E76" t="str">
        <f>VLOOKUP($B76,Miljö!$B$1:$AG$479,MATCH(E$3,Miljö!$B$1:$AK$1,0),FALSE)</f>
        <v>Nej</v>
      </c>
      <c r="F76" t="str">
        <f>VLOOKUP($B76,Miljö!$B$1:$AG$479,MATCH(F$3,Miljö!$B$1:$AK$1,0),FALSE)</f>
        <v>'-'</v>
      </c>
      <c r="G76">
        <f>VLOOKUP($B76,Miljö!$B$1:$AG$479,MATCH(G$3,Miljö!$B$1:$AK$1,0),FALSE)</f>
        <v>2.38</v>
      </c>
      <c r="H76">
        <f>VLOOKUP($B76,Miljö!$B$1:$AG$479,MATCH(H$3,Miljö!$B$1:$AK$1,0),FALSE)</f>
        <v>344.47</v>
      </c>
      <c r="I76">
        <f>VLOOKUP($B76,Miljö!$B$1:$AG$479,MATCH(I$3,Miljö!$B$1:$AK$1,0),FALSE)</f>
        <v>0.42</v>
      </c>
      <c r="K76">
        <f>VLOOKUP($B76,Totalt!$B$1:$BP$500,MATCH("total el",Totalt!$B$1:$BP$1,0),FALSE)</f>
        <v>0.39771000000000001</v>
      </c>
      <c r="M76" s="250">
        <f t="shared" si="4"/>
        <v>0.9465498</v>
      </c>
      <c r="N76" s="250">
        <f t="shared" si="5"/>
        <v>136.99916370000003</v>
      </c>
      <c r="O76" s="250">
        <f t="shared" si="6"/>
        <v>0.1670382</v>
      </c>
    </row>
    <row r="77" spans="1:15" x14ac:dyDescent="0.25">
      <c r="A77" s="2" t="s">
        <v>128</v>
      </c>
      <c r="B77" s="2" t="s">
        <v>129</v>
      </c>
      <c r="C77" t="str">
        <f>VLOOKUP($B77,Totalt!$B$1:$BP$500,MATCH("Kvalitetsgranskad:",Totalt!$B$1:$BP$1,0),FALSE)</f>
        <v>Ja</v>
      </c>
      <c r="E77" t="str">
        <f>VLOOKUP($B77,Miljö!$B$1:$AG$479,MATCH(E$3,Miljö!$B$1:$AK$1,0),FALSE)</f>
        <v>Nej</v>
      </c>
      <c r="F77" t="str">
        <f>VLOOKUP($B77,Miljö!$B$1:$AG$479,MATCH(F$3,Miljö!$B$1:$AK$1,0),FALSE)</f>
        <v>-</v>
      </c>
      <c r="G77">
        <f>VLOOKUP($B77,Miljö!$B$1:$AG$479,MATCH(G$3,Miljö!$B$1:$AK$1,0),FALSE)</f>
        <v>2.38</v>
      </c>
      <c r="H77">
        <f>VLOOKUP($B77,Miljö!$B$1:$AG$479,MATCH(H$3,Miljö!$B$1:$AK$1,0),FALSE)</f>
        <v>344.47</v>
      </c>
      <c r="I77">
        <f>VLOOKUP($B77,Miljö!$B$1:$AG$479,MATCH(I$3,Miljö!$B$1:$AK$1,0),FALSE)</f>
        <v>0.42</v>
      </c>
      <c r="K77">
        <f>VLOOKUP($B77,Totalt!$B$1:$BP$500,MATCH("total el",Totalt!$B$1:$BP$1,0),FALSE)</f>
        <v>0.998</v>
      </c>
      <c r="M77" s="250">
        <f t="shared" si="4"/>
        <v>2.3752399999999998</v>
      </c>
      <c r="N77" s="250">
        <f t="shared" si="5"/>
        <v>343.78106000000002</v>
      </c>
      <c r="O77" s="250">
        <f t="shared" si="6"/>
        <v>0.41915999999999998</v>
      </c>
    </row>
    <row r="78" spans="1:15" x14ac:dyDescent="0.25">
      <c r="A78" s="2" t="s">
        <v>130</v>
      </c>
      <c r="B78" s="2" t="s">
        <v>131</v>
      </c>
      <c r="C78" t="str">
        <f>VLOOKUP($B78,Totalt!$B$1:$BP$500,MATCH("Kvalitetsgranskad:",Totalt!$B$1:$BP$1,0),FALSE)</f>
        <v>Ja</v>
      </c>
      <c r="E78" t="str">
        <f>VLOOKUP($B78,Miljö!$B$1:$AG$479,MATCH(E$3,Miljö!$B$1:$AK$1,0),FALSE)</f>
        <v>Ja</v>
      </c>
      <c r="F78" t="str">
        <f>VLOOKUP($B78,Miljö!$B$1:$AG$479,MATCH(F$3,Miljö!$B$1:$AK$1,0),FALSE)</f>
        <v>'Vattenkraft'</v>
      </c>
      <c r="G78">
        <f>VLOOKUP($B78,Miljö!$B$1:$AG$479,MATCH(G$3,Miljö!$B$1:$AK$1,0),FALSE)</f>
        <v>1.1000000000000001</v>
      </c>
      <c r="H78">
        <f>VLOOKUP($B78,Miljö!$B$1:$AG$479,MATCH(H$3,Miljö!$B$1:$AK$1,0),FALSE)</f>
        <v>0</v>
      </c>
      <c r="I78">
        <f>VLOOKUP($B78,Miljö!$B$1:$AG$479,MATCH(I$3,Miljö!$B$1:$AK$1,0),FALSE)</f>
        <v>0</v>
      </c>
      <c r="K78">
        <f>VLOOKUP($B78,Totalt!$B$1:$BP$500,MATCH("total el",Totalt!$B$1:$BP$1,0),FALSE)</f>
        <v>0.44800000000000001</v>
      </c>
      <c r="M78" s="250">
        <f t="shared" si="4"/>
        <v>0.49280000000000007</v>
      </c>
      <c r="N78" s="250">
        <f t="shared" si="5"/>
        <v>0</v>
      </c>
      <c r="O78" s="250">
        <f t="shared" si="6"/>
        <v>0</v>
      </c>
    </row>
    <row r="79" spans="1:15" x14ac:dyDescent="0.25">
      <c r="A79" s="2" t="s">
        <v>130</v>
      </c>
      <c r="B79" s="2" t="s">
        <v>132</v>
      </c>
      <c r="C79" t="str">
        <f>VLOOKUP($B79,Totalt!$B$1:$BP$500,MATCH("Kvalitetsgranskad:",Totalt!$B$1:$BP$1,0),FALSE)</f>
        <v>Ja</v>
      </c>
      <c r="E79" t="str">
        <f>VLOOKUP($B79,Miljö!$B$1:$AG$479,MATCH(E$3,Miljö!$B$1:$AK$1,0),FALSE)</f>
        <v>Ja</v>
      </c>
      <c r="F79" t="str">
        <f>VLOOKUP($B79,Miljö!$B$1:$AG$479,MATCH(F$3,Miljö!$B$1:$AK$1,0),FALSE)</f>
        <v>'Vattenkraft'</v>
      </c>
      <c r="G79">
        <f>VLOOKUP($B79,Miljö!$B$1:$AG$479,MATCH(G$3,Miljö!$B$1:$AK$1,0),FALSE)</f>
        <v>1.1000000000000001</v>
      </c>
      <c r="H79">
        <f>VLOOKUP($B79,Miljö!$B$1:$AG$479,MATCH(H$3,Miljö!$B$1:$AK$1,0),FALSE)</f>
        <v>0</v>
      </c>
      <c r="I79">
        <f>VLOOKUP($B79,Miljö!$B$1:$AG$479,MATCH(I$3,Miljö!$B$1:$AK$1,0),FALSE)</f>
        <v>0</v>
      </c>
      <c r="K79">
        <f>VLOOKUP($B79,Totalt!$B$1:$BP$500,MATCH("total el",Totalt!$B$1:$BP$1,0),FALSE)</f>
        <v>0.14199999999999999</v>
      </c>
      <c r="M79" s="250">
        <f t="shared" si="4"/>
        <v>0.15620000000000001</v>
      </c>
      <c r="N79" s="250">
        <f t="shared" si="5"/>
        <v>0</v>
      </c>
      <c r="O79" s="250">
        <f t="shared" si="6"/>
        <v>0</v>
      </c>
    </row>
    <row r="80" spans="1:15" x14ac:dyDescent="0.25">
      <c r="A80" s="2" t="s">
        <v>133</v>
      </c>
      <c r="B80" s="2" t="s">
        <v>134</v>
      </c>
      <c r="C80" t="str">
        <f>VLOOKUP($B80,Totalt!$B$1:$BP$500,MATCH("Kvalitetsgranskad:",Totalt!$B$1:$BP$1,0),FALSE)</f>
        <v>Ja</v>
      </c>
      <c r="E80" t="str">
        <f>VLOOKUP($B80,Miljö!$B$1:$AG$479,MATCH(E$3,Miljö!$B$1:$AK$1,0),FALSE)</f>
        <v>Ja</v>
      </c>
      <c r="F80" t="str">
        <f>VLOOKUP($B80,Miljö!$B$1:$AG$479,MATCH(F$3,Miljö!$B$1:$AK$1,0),FALSE)</f>
        <v>'100'</v>
      </c>
      <c r="G80">
        <f>VLOOKUP($B80,Miljö!$B$1:$AG$479,MATCH(G$3,Miljö!$B$1:$AK$1,0),FALSE)</f>
        <v>1.1000000000000001</v>
      </c>
      <c r="H80">
        <f>VLOOKUP($B80,Miljö!$B$1:$AG$479,MATCH(H$3,Miljö!$B$1:$AK$1,0),FALSE)</f>
        <v>0</v>
      </c>
      <c r="I80">
        <f>VLOOKUP($B80,Miljö!$B$1:$AG$479,MATCH(I$3,Miljö!$B$1:$AK$1,0),FALSE)</f>
        <v>0</v>
      </c>
      <c r="K80">
        <f>VLOOKUP($B80,Totalt!$B$1:$BP$500,MATCH("total el",Totalt!$B$1:$BP$1,0),FALSE)</f>
        <v>1.4</v>
      </c>
      <c r="M80" s="250">
        <f t="shared" si="4"/>
        <v>1.54</v>
      </c>
      <c r="N80" s="250">
        <f t="shared" si="5"/>
        <v>0</v>
      </c>
      <c r="O80" s="250">
        <f t="shared" si="6"/>
        <v>0</v>
      </c>
    </row>
    <row r="81" spans="1:15" x14ac:dyDescent="0.25">
      <c r="A81" s="2" t="s">
        <v>135</v>
      </c>
      <c r="B81" s="2" t="s">
        <v>136</v>
      </c>
      <c r="C81" t="str">
        <f>VLOOKUP($B81,Totalt!$B$1:$BP$500,MATCH("Kvalitetsgranskad:",Totalt!$B$1:$BP$1,0),FALSE)</f>
        <v>Ja</v>
      </c>
      <c r="E81" t="str">
        <f>VLOOKUP($B81,Miljö!$B$1:$AG$479,MATCH(E$3,Miljö!$B$1:$AK$1,0),FALSE)</f>
        <v>Ja</v>
      </c>
      <c r="F81" t="str">
        <f>VLOOKUP($B81,Miljö!$B$1:$AG$479,MATCH(F$3,Miljö!$B$1:$AK$1,0),FALSE)</f>
        <v>'Biokraft'</v>
      </c>
      <c r="G81">
        <f>VLOOKUP($B81,Miljö!$B$1:$AG$479,MATCH(G$3,Miljö!$B$1:$AK$1,0),FALSE)</f>
        <v>0.05</v>
      </c>
      <c r="H81">
        <f>VLOOKUP($B81,Miljö!$B$1:$AG$479,MATCH(H$3,Miljö!$B$1:$AK$1,0),FALSE)</f>
        <v>0</v>
      </c>
      <c r="I81">
        <f>VLOOKUP($B81,Miljö!$B$1:$AG$479,MATCH(I$3,Miljö!$B$1:$AK$1,0),FALSE)</f>
        <v>0</v>
      </c>
      <c r="K81">
        <f>VLOOKUP($B81,Totalt!$B$1:$BP$500,MATCH("total el",Totalt!$B$1:$BP$1,0),FALSE)</f>
        <v>15.850439999999999</v>
      </c>
      <c r="M81" s="250">
        <f t="shared" si="4"/>
        <v>0.79252199999999995</v>
      </c>
      <c r="N81" s="250">
        <f t="shared" si="5"/>
        <v>0</v>
      </c>
      <c r="O81" s="250">
        <f t="shared" si="6"/>
        <v>0</v>
      </c>
    </row>
    <row r="82" spans="1:15" x14ac:dyDescent="0.25">
      <c r="A82" s="2" t="s">
        <v>137</v>
      </c>
      <c r="B82" s="2" t="s">
        <v>138</v>
      </c>
      <c r="C82" t="str">
        <f>VLOOKUP($B82,Totalt!$B$1:$BP$500,MATCH("Kvalitetsgranskad:",Totalt!$B$1:$BP$1,0),FALSE)</f>
        <v>Ja</v>
      </c>
      <c r="E82" t="str">
        <f>VLOOKUP($B82,Miljö!$B$1:$AG$479,MATCH(E$3,Miljö!$B$1:$AK$1,0),FALSE)</f>
        <v>Ja</v>
      </c>
      <c r="F82" t="str">
        <f>VLOOKUP($B82,Miljö!$B$1:$AG$479,MATCH(F$3,Miljö!$B$1:$AK$1,0),FALSE)</f>
        <v>'Eskilstuna Bioel'</v>
      </c>
      <c r="G82">
        <f>VLOOKUP($B82,Miljö!$B$1:$AG$479,MATCH(G$3,Miljö!$B$1:$AK$1,0),FALSE)</f>
        <v>2</v>
      </c>
      <c r="H82">
        <f>VLOOKUP($B82,Miljö!$B$1:$AG$479,MATCH(H$3,Miljö!$B$1:$AK$1,0),FALSE)</f>
        <v>0</v>
      </c>
      <c r="I82">
        <f>VLOOKUP($B82,Miljö!$B$1:$AG$479,MATCH(I$3,Miljö!$B$1:$AK$1,0),FALSE)</f>
        <v>0</v>
      </c>
      <c r="K82">
        <f>VLOOKUP($B82,Totalt!$B$1:$BP$500,MATCH("total el",Totalt!$B$1:$BP$1,0),FALSE)</f>
        <v>25.032699999999998</v>
      </c>
      <c r="M82" s="250">
        <f t="shared" si="4"/>
        <v>50.065399999999997</v>
      </c>
      <c r="N82" s="250">
        <f t="shared" si="5"/>
        <v>0</v>
      </c>
      <c r="O82" s="250">
        <f t="shared" si="6"/>
        <v>0</v>
      </c>
    </row>
    <row r="83" spans="1:15" x14ac:dyDescent="0.25">
      <c r="A83" s="2" t="s">
        <v>137</v>
      </c>
      <c r="B83" s="2" t="s">
        <v>139</v>
      </c>
      <c r="C83" t="str">
        <f>VLOOKUP($B83,Totalt!$B$1:$BP$500,MATCH("Kvalitetsgranskad:",Totalt!$B$1:$BP$1,0),FALSE)</f>
        <v>Ja</v>
      </c>
      <c r="E83" t="str">
        <f>VLOOKUP($B83,Miljö!$B$1:$AG$479,MATCH(E$3,Miljö!$B$1:$AK$1,0),FALSE)</f>
        <v>Ja</v>
      </c>
      <c r="F83" t="str">
        <f>VLOOKUP($B83,Miljö!$B$1:$AG$479,MATCH(F$3,Miljö!$B$1:$AK$1,0),FALSE)</f>
        <v>'Eskilstuna Bioel'</v>
      </c>
      <c r="G83">
        <f>VLOOKUP($B83,Miljö!$B$1:$AG$479,MATCH(G$3,Miljö!$B$1:$AK$1,0),FALSE)</f>
        <v>2</v>
      </c>
      <c r="H83">
        <f>VLOOKUP($B83,Miljö!$B$1:$AG$479,MATCH(H$3,Miljö!$B$1:$AK$1,0),FALSE)</f>
        <v>0</v>
      </c>
      <c r="I83">
        <f>VLOOKUP($B83,Miljö!$B$1:$AG$479,MATCH(I$3,Miljö!$B$1:$AK$1,0),FALSE)</f>
        <v>0</v>
      </c>
      <c r="K83">
        <f>VLOOKUP($B83,Totalt!$B$1:$BP$500,MATCH("total el",Totalt!$B$1:$BP$1,0),FALSE)</f>
        <v>2.5000000000000001E-2</v>
      </c>
      <c r="M83" s="250">
        <f t="shared" si="4"/>
        <v>0.05</v>
      </c>
      <c r="N83" s="250">
        <f t="shared" si="5"/>
        <v>0</v>
      </c>
      <c r="O83" s="250">
        <f t="shared" si="6"/>
        <v>0</v>
      </c>
    </row>
    <row r="84" spans="1:15" x14ac:dyDescent="0.25">
      <c r="A84" s="2" t="s">
        <v>137</v>
      </c>
      <c r="B84" s="2" t="s">
        <v>140</v>
      </c>
      <c r="C84" t="str">
        <f>VLOOKUP($B84,Totalt!$B$1:$BP$500,MATCH("Kvalitetsgranskad:",Totalt!$B$1:$BP$1,0),FALSE)</f>
        <v>Ja</v>
      </c>
      <c r="E84" t="str">
        <f>VLOOKUP($B84,Miljö!$B$1:$AG$479,MATCH(E$3,Miljö!$B$1:$AK$1,0),FALSE)</f>
        <v>Ja</v>
      </c>
      <c r="F84" t="str">
        <f>VLOOKUP($B84,Miljö!$B$1:$AG$479,MATCH(F$3,Miljö!$B$1:$AK$1,0),FALSE)</f>
        <v>'Eskilstuna Bioel'</v>
      </c>
      <c r="G84">
        <f>VLOOKUP($B84,Miljö!$B$1:$AG$479,MATCH(G$3,Miljö!$B$1:$AK$1,0),FALSE)</f>
        <v>2</v>
      </c>
      <c r="H84">
        <f>VLOOKUP($B84,Miljö!$B$1:$AG$479,MATCH(H$3,Miljö!$B$1:$AK$1,0),FALSE)</f>
        <v>0</v>
      </c>
      <c r="I84">
        <f>VLOOKUP($B84,Miljö!$B$1:$AG$479,MATCH(I$3,Miljö!$B$1:$AK$1,0),FALSE)</f>
        <v>0</v>
      </c>
      <c r="K84">
        <f>VLOOKUP($B84,Totalt!$B$1:$BP$500,MATCH("total el",Totalt!$B$1:$BP$1,0),FALSE)</f>
        <v>0.2</v>
      </c>
      <c r="M84" s="250">
        <f t="shared" si="4"/>
        <v>0.4</v>
      </c>
      <c r="N84" s="250">
        <f t="shared" si="5"/>
        <v>0</v>
      </c>
      <c r="O84" s="250">
        <f t="shared" si="6"/>
        <v>0</v>
      </c>
    </row>
    <row r="85" spans="1:15" x14ac:dyDescent="0.25">
      <c r="A85" s="2" t="s">
        <v>141</v>
      </c>
      <c r="B85" s="2" t="s">
        <v>142</v>
      </c>
      <c r="C85" t="str">
        <f>VLOOKUP($B85,Totalt!$B$1:$BP$500,MATCH("Kvalitetsgranskad:",Totalt!$B$1:$BP$1,0),FALSE)</f>
        <v>Ja</v>
      </c>
      <c r="E85" t="str">
        <f>VLOOKUP($B85,Miljö!$B$1:$AG$479,MATCH(E$3,Miljö!$B$1:$AK$1,0),FALSE)</f>
        <v>Ja</v>
      </c>
      <c r="F85" t="str">
        <f>VLOOKUP($B85,Miljö!$B$1:$AG$479,MATCH(F$3,Miljö!$B$1:$AK$1,0),FALSE)</f>
        <v>'Bra Miljöval'</v>
      </c>
      <c r="G85">
        <f>VLOOKUP($B85,Miljö!$B$1:$AG$479,MATCH(G$3,Miljö!$B$1:$AK$1,0),FALSE)</f>
        <v>1.1000000000000001</v>
      </c>
      <c r="H85">
        <f>VLOOKUP($B85,Miljö!$B$1:$AG$479,MATCH(H$3,Miljö!$B$1:$AK$1,0),FALSE)</f>
        <v>5</v>
      </c>
      <c r="I85">
        <f>VLOOKUP($B85,Miljö!$B$1:$AG$479,MATCH(I$3,Miljö!$B$1:$AK$1,0),FALSE)</f>
        <v>0</v>
      </c>
      <c r="K85">
        <f>VLOOKUP($B85,Totalt!$B$1:$BP$500,MATCH("total el",Totalt!$B$1:$BP$1,0),FALSE)</f>
        <v>3.5443600000000002</v>
      </c>
      <c r="M85" s="250">
        <f t="shared" si="4"/>
        <v>3.8987960000000004</v>
      </c>
      <c r="N85" s="250">
        <f t="shared" si="5"/>
        <v>17.721800000000002</v>
      </c>
      <c r="O85" s="250">
        <f t="shared" si="6"/>
        <v>0</v>
      </c>
    </row>
    <row r="86" spans="1:15" x14ac:dyDescent="0.25">
      <c r="A86" s="2" t="s">
        <v>141</v>
      </c>
      <c r="B86" s="2" t="s">
        <v>143</v>
      </c>
      <c r="C86" t="str">
        <f>VLOOKUP($B86,Totalt!$B$1:$BP$500,MATCH("Kvalitetsgranskad:",Totalt!$B$1:$BP$1,0),FALSE)</f>
        <v>Ja</v>
      </c>
      <c r="E86" t="str">
        <f>VLOOKUP($B86,Miljö!$B$1:$AG$479,MATCH(E$3,Miljö!$B$1:$AK$1,0),FALSE)</f>
        <v>Ja</v>
      </c>
      <c r="F86" t="str">
        <f>VLOOKUP($B86,Miljö!$B$1:$AG$479,MATCH(F$3,Miljö!$B$1:$AK$1,0),FALSE)</f>
        <v>'Bra Miljöval'</v>
      </c>
      <c r="G86">
        <f>VLOOKUP($B86,Miljö!$B$1:$AG$479,MATCH(G$3,Miljö!$B$1:$AK$1,0),FALSE)</f>
        <v>1.1000000000000001</v>
      </c>
      <c r="H86">
        <f>VLOOKUP($B86,Miljö!$B$1:$AG$479,MATCH(H$3,Miljö!$B$1:$AK$1,0),FALSE)</f>
        <v>5</v>
      </c>
      <c r="I86">
        <f>VLOOKUP($B86,Miljö!$B$1:$AG$479,MATCH(I$3,Miljö!$B$1:$AK$1,0),FALSE)</f>
        <v>0</v>
      </c>
      <c r="K86">
        <f>VLOOKUP($B86,Totalt!$B$1:$BP$500,MATCH("total el",Totalt!$B$1:$BP$1,0),FALSE)</f>
        <v>0.11</v>
      </c>
      <c r="M86" s="250">
        <f t="shared" si="4"/>
        <v>0.12100000000000001</v>
      </c>
      <c r="N86" s="250">
        <f t="shared" si="5"/>
        <v>0.55000000000000004</v>
      </c>
      <c r="O86" s="250">
        <f t="shared" si="6"/>
        <v>0</v>
      </c>
    </row>
    <row r="87" spans="1:15" x14ac:dyDescent="0.25">
      <c r="A87" s="2" t="s">
        <v>141</v>
      </c>
      <c r="B87" s="2" t="s">
        <v>144</v>
      </c>
      <c r="C87" t="str">
        <f>VLOOKUP($B87,Totalt!$B$1:$BP$500,MATCH("Kvalitetsgranskad:",Totalt!$B$1:$BP$1,0),FALSE)</f>
        <v>Ja</v>
      </c>
      <c r="E87" t="str">
        <f>VLOOKUP($B87,Miljö!$B$1:$AG$479,MATCH(E$3,Miljö!$B$1:$AK$1,0),FALSE)</f>
        <v>Ja</v>
      </c>
      <c r="F87" t="str">
        <f>VLOOKUP($B87,Miljö!$B$1:$AG$479,MATCH(F$3,Miljö!$B$1:$AK$1,0),FALSE)</f>
        <v>-</v>
      </c>
      <c r="G87">
        <f>VLOOKUP($B87,Miljö!$B$1:$AG$479,MATCH(G$3,Miljö!$B$1:$AK$1,0),FALSE)</f>
        <v>1.1000000000000001</v>
      </c>
      <c r="H87">
        <f>VLOOKUP($B87,Miljö!$B$1:$AG$479,MATCH(H$3,Miljö!$B$1:$AK$1,0),FALSE)</f>
        <v>5</v>
      </c>
      <c r="I87">
        <f>VLOOKUP($B87,Miljö!$B$1:$AG$479,MATCH(I$3,Miljö!$B$1:$AK$1,0),FALSE)</f>
        <v>0</v>
      </c>
      <c r="K87">
        <f>VLOOKUP($B87,Totalt!$B$1:$BP$500,MATCH("total el",Totalt!$B$1:$BP$1,0),FALSE)</f>
        <v>0.308</v>
      </c>
      <c r="M87" s="250">
        <f t="shared" si="4"/>
        <v>0.33880000000000005</v>
      </c>
      <c r="N87" s="250">
        <f t="shared" si="5"/>
        <v>1.54</v>
      </c>
      <c r="O87" s="250">
        <f t="shared" si="6"/>
        <v>0</v>
      </c>
    </row>
    <row r="88" spans="1:15" x14ac:dyDescent="0.25">
      <c r="A88" s="2" t="s">
        <v>145</v>
      </c>
      <c r="B88" s="2" t="s">
        <v>146</v>
      </c>
      <c r="C88" t="str">
        <f>VLOOKUP($B88,Totalt!$B$1:$BP$500,MATCH("Kvalitetsgranskad:",Totalt!$B$1:$BP$1,0),FALSE)</f>
        <v>Ja</v>
      </c>
      <c r="E88" t="str">
        <f>VLOOKUP($B88,Miljö!$B$1:$AG$479,MATCH(E$3,Miljö!$B$1:$AK$1,0),FALSE)</f>
        <v>Ja</v>
      </c>
      <c r="F88" t="str">
        <f>VLOOKUP($B88,Miljö!$B$1:$AG$479,MATCH(F$3,Miljö!$B$1:$AK$1,0),FALSE)</f>
        <v>'FEAB Bra Miljöval'</v>
      </c>
      <c r="G88">
        <f>VLOOKUP($B88,Miljö!$B$1:$AG$479,MATCH(G$3,Miljö!$B$1:$AK$1,0),FALSE)</f>
        <v>0.78</v>
      </c>
      <c r="H88">
        <f>VLOOKUP($B88,Miljö!$B$1:$AG$479,MATCH(H$3,Miljö!$B$1:$AK$1,0),FALSE)</f>
        <v>0</v>
      </c>
      <c r="I88">
        <f>VLOOKUP($B88,Miljö!$B$1:$AG$479,MATCH(I$3,Miljö!$B$1:$AK$1,0),FALSE)</f>
        <v>0</v>
      </c>
      <c r="K88">
        <f>VLOOKUP($B88,Totalt!$B$1:$BP$500,MATCH("total el",Totalt!$B$1:$BP$1,0),FALSE)</f>
        <v>1.5089999999999999</v>
      </c>
      <c r="M88" s="250">
        <f t="shared" si="4"/>
        <v>1.17702</v>
      </c>
      <c r="N88" s="250">
        <f t="shared" si="5"/>
        <v>0</v>
      </c>
      <c r="O88" s="250">
        <f t="shared" si="6"/>
        <v>0</v>
      </c>
    </row>
    <row r="89" spans="1:15" x14ac:dyDescent="0.25">
      <c r="A89" s="2" t="s">
        <v>145</v>
      </c>
      <c r="B89" s="2" t="s">
        <v>147</v>
      </c>
      <c r="C89" t="str">
        <f>VLOOKUP($B89,Totalt!$B$1:$BP$500,MATCH("Kvalitetsgranskad:",Totalt!$B$1:$BP$1,0),FALSE)</f>
        <v>Ja</v>
      </c>
      <c r="E89" t="str">
        <f>VLOOKUP($B89,Miljö!$B$1:$AG$479,MATCH(E$3,Miljö!$B$1:$AK$1,0),FALSE)</f>
        <v>Ja</v>
      </c>
      <c r="F89" t="str">
        <f>VLOOKUP($B89,Miljö!$B$1:$AG$479,MATCH(F$3,Miljö!$B$1:$AK$1,0),FALSE)</f>
        <v>'FEAB Bra Miljöval'</v>
      </c>
      <c r="G89">
        <f>VLOOKUP($B89,Miljö!$B$1:$AG$479,MATCH(G$3,Miljö!$B$1:$AK$1,0),FALSE)</f>
        <v>0.78</v>
      </c>
      <c r="H89">
        <f>VLOOKUP($B89,Miljö!$B$1:$AG$479,MATCH(H$3,Miljö!$B$1:$AK$1,0),FALSE)</f>
        <v>0</v>
      </c>
      <c r="I89">
        <f>VLOOKUP($B89,Miljö!$B$1:$AG$479,MATCH(I$3,Miljö!$B$1:$AK$1,0),FALSE)</f>
        <v>0</v>
      </c>
      <c r="K89">
        <f>VLOOKUP($B89,Totalt!$B$1:$BP$500,MATCH("total el",Totalt!$B$1:$BP$1,0),FALSE)</f>
        <v>3.5999999999999997E-2</v>
      </c>
      <c r="M89" s="250">
        <f t="shared" si="4"/>
        <v>2.8079999999999997E-2</v>
      </c>
      <c r="N89" s="250">
        <f t="shared" si="5"/>
        <v>0</v>
      </c>
      <c r="O89" s="250">
        <f t="shared" si="6"/>
        <v>0</v>
      </c>
    </row>
    <row r="90" spans="1:15" x14ac:dyDescent="0.25">
      <c r="A90" s="2" t="s">
        <v>145</v>
      </c>
      <c r="B90" s="2" t="s">
        <v>148</v>
      </c>
      <c r="C90" t="str">
        <f>VLOOKUP($B90,Totalt!$B$1:$BP$500,MATCH("Kvalitetsgranskad:",Totalt!$B$1:$BP$1,0),FALSE)</f>
        <v>Ja</v>
      </c>
      <c r="E90" t="str">
        <f>VLOOKUP($B90,Miljö!$B$1:$AG$479,MATCH(E$3,Miljö!$B$1:$AK$1,0),FALSE)</f>
        <v>Nej</v>
      </c>
      <c r="F90" t="str">
        <f>VLOOKUP($B90,Miljö!$B$1:$AG$479,MATCH(F$3,Miljö!$B$1:$AK$1,0),FALSE)</f>
        <v>'Nordisk residual'</v>
      </c>
      <c r="G90">
        <f>VLOOKUP($B90,Miljö!$B$1:$AG$479,MATCH(G$3,Miljö!$B$1:$AK$1,0),FALSE)</f>
        <v>2.38</v>
      </c>
      <c r="H90">
        <f>VLOOKUP($B90,Miljö!$B$1:$AG$479,MATCH(H$3,Miljö!$B$1:$AK$1,0),FALSE)</f>
        <v>345</v>
      </c>
      <c r="I90">
        <f>VLOOKUP($B90,Miljö!$B$1:$AG$479,MATCH(I$3,Miljö!$B$1:$AK$1,0),FALSE)</f>
        <v>0.42</v>
      </c>
      <c r="K90">
        <f>VLOOKUP($B90,Totalt!$B$1:$BP$500,MATCH("total el",Totalt!$B$1:$BP$1,0),FALSE)</f>
        <v>0.04</v>
      </c>
      <c r="M90" s="250">
        <f t="shared" si="4"/>
        <v>9.5199999999999993E-2</v>
      </c>
      <c r="N90" s="250">
        <f t="shared" si="5"/>
        <v>13.8</v>
      </c>
      <c r="O90" s="250">
        <f t="shared" si="6"/>
        <v>1.6799999999999999E-2</v>
      </c>
    </row>
    <row r="91" spans="1:15" x14ac:dyDescent="0.25">
      <c r="A91" s="2" t="s">
        <v>149</v>
      </c>
      <c r="B91" s="2" t="s">
        <v>150</v>
      </c>
      <c r="C91" t="str">
        <f>VLOOKUP($B91,Totalt!$B$1:$BP$500,MATCH("Kvalitetsgranskad:",Totalt!$B$1:$BP$1,0),FALSE)</f>
        <v>Ja</v>
      </c>
      <c r="E91" t="str">
        <f>VLOOKUP($B91,Miljö!$B$1:$AG$479,MATCH(E$3,Miljö!$B$1:$AK$1,0),FALSE)</f>
        <v>Ja</v>
      </c>
      <c r="F91" t="str">
        <f>VLOOKUP($B91,Miljö!$B$1:$AG$479,MATCH(F$3,Miljö!$B$1:$AK$1,0),FALSE)</f>
        <v>'Egen vindkraft'</v>
      </c>
      <c r="G91">
        <f>VLOOKUP($B91,Miljö!$B$1:$AG$479,MATCH(G$3,Miljö!$B$1:$AK$1,0),FALSE)</f>
        <v>0</v>
      </c>
      <c r="H91">
        <f>VLOOKUP($B91,Miljö!$B$1:$AG$479,MATCH(H$3,Miljö!$B$1:$AK$1,0),FALSE)</f>
        <v>0</v>
      </c>
      <c r="I91">
        <f>VLOOKUP($B91,Miljö!$B$1:$AG$479,MATCH(I$3,Miljö!$B$1:$AK$1,0),FALSE)</f>
        <v>0</v>
      </c>
      <c r="K91">
        <f>VLOOKUP($B91,Totalt!$B$1:$BP$500,MATCH("total el",Totalt!$B$1:$BP$1,0),FALSE)</f>
        <v>0.1</v>
      </c>
      <c r="M91" s="250">
        <f t="shared" si="4"/>
        <v>0</v>
      </c>
      <c r="N91" s="250">
        <f t="shared" si="5"/>
        <v>0</v>
      </c>
      <c r="O91" s="250">
        <f t="shared" si="6"/>
        <v>0</v>
      </c>
    </row>
    <row r="92" spans="1:15" x14ac:dyDescent="0.25">
      <c r="A92" s="2" t="s">
        <v>149</v>
      </c>
      <c r="B92" s="2" t="s">
        <v>151</v>
      </c>
      <c r="C92" t="str">
        <f>VLOOKUP($B92,Totalt!$B$1:$BP$500,MATCH("Kvalitetsgranskad:",Totalt!$B$1:$BP$1,0),FALSE)</f>
        <v>Ja</v>
      </c>
      <c r="E92" t="str">
        <f>VLOOKUP($B92,Miljö!$B$1:$AG$479,MATCH(E$3,Miljö!$B$1:$AK$1,0),FALSE)</f>
        <v>Ja</v>
      </c>
      <c r="F92" t="str">
        <f>VLOOKUP($B92,Miljö!$B$1:$AG$479,MATCH(F$3,Miljö!$B$1:$AK$1,0),FALSE)</f>
        <v>'Egen vindkraft'</v>
      </c>
      <c r="G92">
        <f>VLOOKUP($B92,Miljö!$B$1:$AG$479,MATCH(G$3,Miljö!$B$1:$AK$1,0),FALSE)</f>
        <v>0</v>
      </c>
      <c r="H92">
        <f>VLOOKUP($B92,Miljö!$B$1:$AG$479,MATCH(H$3,Miljö!$B$1:$AK$1,0),FALSE)</f>
        <v>0</v>
      </c>
      <c r="I92">
        <f>VLOOKUP($B92,Miljö!$B$1:$AG$479,MATCH(I$3,Miljö!$B$1:$AK$1,0),FALSE)</f>
        <v>0</v>
      </c>
      <c r="K92">
        <f>VLOOKUP($B92,Totalt!$B$1:$BP$500,MATCH("total el",Totalt!$B$1:$BP$1,0),FALSE)</f>
        <v>9.6260300000000001</v>
      </c>
      <c r="M92" s="250">
        <f t="shared" si="4"/>
        <v>0</v>
      </c>
      <c r="N92" s="250">
        <f t="shared" si="5"/>
        <v>0</v>
      </c>
      <c r="O92" s="250">
        <f t="shared" si="6"/>
        <v>0</v>
      </c>
    </row>
    <row r="93" spans="1:15" x14ac:dyDescent="0.25">
      <c r="A93" s="2" t="s">
        <v>149</v>
      </c>
      <c r="B93" s="2" t="s">
        <v>152</v>
      </c>
      <c r="C93" t="str">
        <f>VLOOKUP($B93,Totalt!$B$1:$BP$500,MATCH("Kvalitetsgranskad:",Totalt!$B$1:$BP$1,0),FALSE)</f>
        <v>Ja</v>
      </c>
      <c r="E93" t="str">
        <f>VLOOKUP($B93,Miljö!$B$1:$AG$479,MATCH(E$3,Miljö!$B$1:$AK$1,0),FALSE)</f>
        <v>Ja</v>
      </c>
      <c r="F93" t="str">
        <f>VLOOKUP($B93,Miljö!$B$1:$AG$479,MATCH(F$3,Miljö!$B$1:$AK$1,0),FALSE)</f>
        <v>'Egen vindkraft'</v>
      </c>
      <c r="G93">
        <f>VLOOKUP($B93,Miljö!$B$1:$AG$479,MATCH(G$3,Miljö!$B$1:$AK$1,0),FALSE)</f>
        <v>0</v>
      </c>
      <c r="H93">
        <f>VLOOKUP($B93,Miljö!$B$1:$AG$479,MATCH(H$3,Miljö!$B$1:$AK$1,0),FALSE)</f>
        <v>0</v>
      </c>
      <c r="I93">
        <f>VLOOKUP($B93,Miljö!$B$1:$AG$479,MATCH(I$3,Miljö!$B$1:$AK$1,0),FALSE)</f>
        <v>0</v>
      </c>
      <c r="K93">
        <f>VLOOKUP($B93,Totalt!$B$1:$BP$500,MATCH("total el",Totalt!$B$1:$BP$1,0),FALSE)</f>
        <v>0.05</v>
      </c>
      <c r="M93" s="250">
        <f t="shared" si="4"/>
        <v>0</v>
      </c>
      <c r="N93" s="250">
        <f t="shared" si="5"/>
        <v>0</v>
      </c>
      <c r="O93" s="250">
        <f t="shared" si="6"/>
        <v>0</v>
      </c>
    </row>
    <row r="94" spans="1:15" x14ac:dyDescent="0.25">
      <c r="A94" s="2" t="s">
        <v>149</v>
      </c>
      <c r="B94" s="2" t="s">
        <v>153</v>
      </c>
      <c r="C94" t="str">
        <f>VLOOKUP($B94,Totalt!$B$1:$BP$500,MATCH("Kvalitetsgranskad:",Totalt!$B$1:$BP$1,0),FALSE)</f>
        <v>Ja</v>
      </c>
      <c r="E94" t="str">
        <f>VLOOKUP($B94,Miljö!$B$1:$AG$479,MATCH(E$3,Miljö!$B$1:$AK$1,0),FALSE)</f>
        <v>Ja</v>
      </c>
      <c r="F94" t="str">
        <f>VLOOKUP($B94,Miljö!$B$1:$AG$479,MATCH(F$3,Miljö!$B$1:$AK$1,0),FALSE)</f>
        <v>'Egen vindkraft'</v>
      </c>
      <c r="G94">
        <f>VLOOKUP($B94,Miljö!$B$1:$AG$479,MATCH(G$3,Miljö!$B$1:$AK$1,0),FALSE)</f>
        <v>0</v>
      </c>
      <c r="H94">
        <f>VLOOKUP($B94,Miljö!$B$1:$AG$479,MATCH(H$3,Miljö!$B$1:$AK$1,0),FALSE)</f>
        <v>0</v>
      </c>
      <c r="I94">
        <f>VLOOKUP($B94,Miljö!$B$1:$AG$479,MATCH(I$3,Miljö!$B$1:$AK$1,0),FALSE)</f>
        <v>0</v>
      </c>
      <c r="K94">
        <f>VLOOKUP($B94,Totalt!$B$1:$BP$500,MATCH("total el",Totalt!$B$1:$BP$1,0),FALSE)</f>
        <v>0.11</v>
      </c>
      <c r="M94" s="250">
        <f t="shared" si="4"/>
        <v>0</v>
      </c>
      <c r="N94" s="250">
        <f t="shared" si="5"/>
        <v>0</v>
      </c>
      <c r="O94" s="250">
        <f t="shared" si="6"/>
        <v>0</v>
      </c>
    </row>
    <row r="95" spans="1:15" x14ac:dyDescent="0.25">
      <c r="A95" s="2" t="s">
        <v>154</v>
      </c>
      <c r="B95" s="2" t="s">
        <v>155</v>
      </c>
      <c r="C95" t="str">
        <f>VLOOKUP($B95,Totalt!$B$1:$BP$500,MATCH("Kvalitetsgranskad:",Totalt!$B$1:$BP$1,0),FALSE)</f>
        <v>Ja</v>
      </c>
      <c r="E95" t="str">
        <f>VLOOKUP($B95,Miljö!$B$1:$AG$479,MATCH(E$3,Miljö!$B$1:$AK$1,0),FALSE)</f>
        <v>Nej</v>
      </c>
      <c r="F95" t="str">
        <f>VLOOKUP($B95,Miljö!$B$1:$AG$479,MATCH(F$3,Miljö!$B$1:$AK$1,0),FALSE)</f>
        <v>-</v>
      </c>
      <c r="G95">
        <f>VLOOKUP($B95,Miljö!$B$1:$AG$479,MATCH(G$3,Miljö!$B$1:$AK$1,0),FALSE)</f>
        <v>2.38</v>
      </c>
      <c r="H95">
        <f>VLOOKUP($B95,Miljö!$B$1:$AG$479,MATCH(H$3,Miljö!$B$1:$AK$1,0),FALSE)</f>
        <v>344.47</v>
      </c>
      <c r="I95">
        <f>VLOOKUP($B95,Miljö!$B$1:$AG$479,MATCH(I$3,Miljö!$B$1:$AK$1,0),FALSE)</f>
        <v>0.42</v>
      </c>
      <c r="K95">
        <f>VLOOKUP($B95,Totalt!$B$1:$BP$500,MATCH("total el",Totalt!$B$1:$BP$1,0),FALSE)</f>
        <v>3.09</v>
      </c>
      <c r="M95" s="250">
        <f t="shared" si="4"/>
        <v>7.3541999999999996</v>
      </c>
      <c r="N95" s="250">
        <f t="shared" si="5"/>
        <v>1064.4123</v>
      </c>
      <c r="O95" s="250">
        <f t="shared" si="6"/>
        <v>1.2977999999999998</v>
      </c>
    </row>
    <row r="96" spans="1:15" x14ac:dyDescent="0.25">
      <c r="A96" s="2" t="s">
        <v>156</v>
      </c>
      <c r="B96" s="2" t="s">
        <v>157</v>
      </c>
      <c r="C96" t="str">
        <f>VLOOKUP($B96,Totalt!$B$1:$BP$500,MATCH("Kvalitetsgranskad:",Totalt!$B$1:$BP$1,0),FALSE)</f>
        <v>Nej</v>
      </c>
      <c r="E96" t="str">
        <f>VLOOKUP($B96,Miljö!$B$1:$AG$479,MATCH(E$3,Miljö!$B$1:$AK$1,0),FALSE)</f>
        <v>Nej</v>
      </c>
      <c r="F96" t="str">
        <f>VLOOKUP($B96,Miljö!$B$1:$AG$479,MATCH(F$3,Miljö!$B$1:$AK$1,0),FALSE)</f>
        <v>-</v>
      </c>
      <c r="G96">
        <f>VLOOKUP($B96,Miljö!$B$1:$AG$479,MATCH(G$3,Miljö!$B$1:$AK$1,0),FALSE)</f>
        <v>2.38</v>
      </c>
      <c r="H96">
        <f>VLOOKUP($B96,Miljö!$B$1:$AG$479,MATCH(H$3,Miljö!$B$1:$AK$1,0),FALSE)</f>
        <v>344.47</v>
      </c>
      <c r="I96">
        <f>VLOOKUP($B96,Miljö!$B$1:$AG$479,MATCH(I$3,Miljö!$B$1:$AK$1,0),FALSE)</f>
        <v>0.42</v>
      </c>
      <c r="K96">
        <f>VLOOKUP($B96,Totalt!$B$1:$BP$500,MATCH("total el",Totalt!$B$1:$BP$1,0),FALSE)</f>
        <v>0</v>
      </c>
      <c r="M96" s="250">
        <f t="shared" si="4"/>
        <v>0</v>
      </c>
      <c r="N96" s="250">
        <f t="shared" si="5"/>
        <v>0</v>
      </c>
      <c r="O96" s="250">
        <f t="shared" si="6"/>
        <v>0</v>
      </c>
    </row>
    <row r="97" spans="1:15" x14ac:dyDescent="0.25">
      <c r="A97" s="2" t="s">
        <v>162</v>
      </c>
      <c r="B97" s="2" t="s">
        <v>163</v>
      </c>
      <c r="C97" t="str">
        <f>VLOOKUP($B97,Totalt!$B$1:$BP$500,MATCH("Kvalitetsgranskad:",Totalt!$B$1:$BP$1,0),FALSE)</f>
        <v>Nej</v>
      </c>
      <c r="E97" t="str">
        <f>VLOOKUP($B97,Miljö!$B$1:$AG$479,MATCH(E$3,Miljö!$B$1:$AK$1,0),FALSE)</f>
        <v>Nej</v>
      </c>
      <c r="F97" t="str">
        <f>VLOOKUP($B97,Miljö!$B$1:$AG$479,MATCH(F$3,Miljö!$B$1:$AK$1,0),FALSE)</f>
        <v>-</v>
      </c>
      <c r="G97">
        <f>VLOOKUP($B97,Miljö!$B$1:$AG$479,MATCH(G$3,Miljö!$B$1:$AK$1,0),FALSE)</f>
        <v>2.38</v>
      </c>
      <c r="H97">
        <f>VLOOKUP($B97,Miljö!$B$1:$AG$479,MATCH(H$3,Miljö!$B$1:$AK$1,0),FALSE)</f>
        <v>344.47</v>
      </c>
      <c r="I97">
        <f>VLOOKUP($B97,Miljö!$B$1:$AG$479,MATCH(I$3,Miljö!$B$1:$AK$1,0),FALSE)</f>
        <v>0.42</v>
      </c>
      <c r="K97">
        <f>VLOOKUP($B97,Totalt!$B$1:$BP$500,MATCH("total el",Totalt!$B$1:$BP$1,0),FALSE)</f>
        <v>0</v>
      </c>
      <c r="M97" s="250">
        <f t="shared" si="4"/>
        <v>0</v>
      </c>
      <c r="N97" s="250">
        <f t="shared" si="5"/>
        <v>0</v>
      </c>
      <c r="O97" s="250">
        <f t="shared" si="6"/>
        <v>0</v>
      </c>
    </row>
    <row r="98" spans="1:15" x14ac:dyDescent="0.25">
      <c r="A98" s="2" t="s">
        <v>162</v>
      </c>
      <c r="B98" s="2" t="s">
        <v>164</v>
      </c>
      <c r="C98" t="str">
        <f>VLOOKUP($B98,Totalt!$B$1:$BP$500,MATCH("Kvalitetsgranskad:",Totalt!$B$1:$BP$1,0),FALSE)</f>
        <v>Nej</v>
      </c>
      <c r="E98" t="str">
        <f>VLOOKUP($B98,Miljö!$B$1:$AG$479,MATCH(E$3,Miljö!$B$1:$AK$1,0),FALSE)</f>
        <v>Nej</v>
      </c>
      <c r="F98" t="str">
        <f>VLOOKUP($B98,Miljö!$B$1:$AG$479,MATCH(F$3,Miljö!$B$1:$AK$1,0),FALSE)</f>
        <v>-</v>
      </c>
      <c r="G98">
        <f>VLOOKUP($B98,Miljö!$B$1:$AG$479,MATCH(G$3,Miljö!$B$1:$AK$1,0),FALSE)</f>
        <v>2.38</v>
      </c>
      <c r="H98">
        <f>VLOOKUP($B98,Miljö!$B$1:$AG$479,MATCH(H$3,Miljö!$B$1:$AK$1,0),FALSE)</f>
        <v>344.47</v>
      </c>
      <c r="I98">
        <f>VLOOKUP($B98,Miljö!$B$1:$AG$479,MATCH(I$3,Miljö!$B$1:$AK$1,0),FALSE)</f>
        <v>0.42</v>
      </c>
      <c r="K98">
        <f>VLOOKUP($B98,Totalt!$B$1:$BP$500,MATCH("total el",Totalt!$B$1:$BP$1,0),FALSE)</f>
        <v>0</v>
      </c>
      <c r="M98" s="250">
        <f t="shared" si="4"/>
        <v>0</v>
      </c>
      <c r="N98" s="250">
        <f t="shared" si="5"/>
        <v>0</v>
      </c>
      <c r="O98" s="250">
        <f t="shared" si="6"/>
        <v>0</v>
      </c>
    </row>
    <row r="99" spans="1:15" x14ac:dyDescent="0.25">
      <c r="A99" s="2" t="s">
        <v>162</v>
      </c>
      <c r="B99" s="2" t="s">
        <v>165</v>
      </c>
      <c r="C99" t="str">
        <f>VLOOKUP($B99,Totalt!$B$1:$BP$500,MATCH("Kvalitetsgranskad:",Totalt!$B$1:$BP$1,0),FALSE)</f>
        <v>Nej</v>
      </c>
      <c r="E99" t="str">
        <f>VLOOKUP($B99,Miljö!$B$1:$AG$479,MATCH(E$3,Miljö!$B$1:$AK$1,0),FALSE)</f>
        <v>Nej</v>
      </c>
      <c r="F99" t="str">
        <f>VLOOKUP($B99,Miljö!$B$1:$AG$479,MATCH(F$3,Miljö!$B$1:$AK$1,0),FALSE)</f>
        <v>-</v>
      </c>
      <c r="G99">
        <f>VLOOKUP($B99,Miljö!$B$1:$AG$479,MATCH(G$3,Miljö!$B$1:$AK$1,0),FALSE)</f>
        <v>2.38</v>
      </c>
      <c r="H99">
        <f>VLOOKUP($B99,Miljö!$B$1:$AG$479,MATCH(H$3,Miljö!$B$1:$AK$1,0),FALSE)</f>
        <v>344.47</v>
      </c>
      <c r="I99">
        <f>VLOOKUP($B99,Miljö!$B$1:$AG$479,MATCH(I$3,Miljö!$B$1:$AK$1,0),FALSE)</f>
        <v>0.42</v>
      </c>
      <c r="K99">
        <f>VLOOKUP($B99,Totalt!$B$1:$BP$500,MATCH("total el",Totalt!$B$1:$BP$1,0),FALSE)</f>
        <v>0</v>
      </c>
      <c r="M99" s="250">
        <f t="shared" si="4"/>
        <v>0</v>
      </c>
      <c r="N99" s="250">
        <f t="shared" si="5"/>
        <v>0</v>
      </c>
      <c r="O99" s="250">
        <f t="shared" si="6"/>
        <v>0</v>
      </c>
    </row>
    <row r="100" spans="1:15" x14ac:dyDescent="0.25">
      <c r="A100" s="2" t="s">
        <v>162</v>
      </c>
      <c r="B100" s="2" t="s">
        <v>166</v>
      </c>
      <c r="C100" t="str">
        <f>VLOOKUP($B100,Totalt!$B$1:$BP$500,MATCH("Kvalitetsgranskad:",Totalt!$B$1:$BP$1,0),FALSE)</f>
        <v>Ja</v>
      </c>
      <c r="E100" t="str">
        <f>VLOOKUP($B100,Miljö!$B$1:$AG$479,MATCH(E$3,Miljö!$B$1:$AK$1,0),FALSE)</f>
        <v>Ja</v>
      </c>
      <c r="F100" t="str">
        <f>VLOOKUP($B100,Miljö!$B$1:$AG$479,MATCH(F$3,Miljö!$B$1:$AK$1,0),FALSE)</f>
        <v>'Vattenkraft och biokraft'</v>
      </c>
      <c r="G100">
        <f>VLOOKUP($B100,Miljö!$B$1:$AG$479,MATCH(G$3,Miljö!$B$1:$AK$1,0),FALSE)</f>
        <v>0</v>
      </c>
      <c r="H100">
        <f>VLOOKUP($B100,Miljö!$B$1:$AG$479,MATCH(H$3,Miljö!$B$1:$AK$1,0),FALSE)</f>
        <v>0</v>
      </c>
      <c r="I100">
        <f>VLOOKUP($B100,Miljö!$B$1:$AG$479,MATCH(I$3,Miljö!$B$1:$AK$1,0),FALSE)</f>
        <v>0</v>
      </c>
      <c r="K100">
        <f>VLOOKUP($B100,Totalt!$B$1:$BP$500,MATCH("total el",Totalt!$B$1:$BP$1,0),FALSE)</f>
        <v>960.38400000000001</v>
      </c>
      <c r="M100" s="250">
        <f t="shared" si="4"/>
        <v>0</v>
      </c>
      <c r="N100" s="250">
        <f t="shared" si="5"/>
        <v>0</v>
      </c>
      <c r="O100" s="250">
        <f t="shared" si="6"/>
        <v>0</v>
      </c>
    </row>
    <row r="101" spans="1:15" x14ac:dyDescent="0.25">
      <c r="A101" s="2" t="s">
        <v>162</v>
      </c>
      <c r="B101" s="2" t="s">
        <v>167</v>
      </c>
      <c r="C101" t="str">
        <f>VLOOKUP($B101,Totalt!$B$1:$BP$500,MATCH("Kvalitetsgranskad:",Totalt!$B$1:$BP$1,0),FALSE)</f>
        <v>Nej</v>
      </c>
      <c r="E101" t="str">
        <f>VLOOKUP($B101,Miljö!$B$1:$AG$479,MATCH(E$3,Miljö!$B$1:$AK$1,0),FALSE)</f>
        <v>Nej</v>
      </c>
      <c r="F101" t="str">
        <f>VLOOKUP($B101,Miljö!$B$1:$AG$479,MATCH(F$3,Miljö!$B$1:$AK$1,0),FALSE)</f>
        <v>-</v>
      </c>
      <c r="G101">
        <f>VLOOKUP($B101,Miljö!$B$1:$AG$479,MATCH(G$3,Miljö!$B$1:$AK$1,0),FALSE)</f>
        <v>2.38</v>
      </c>
      <c r="H101">
        <f>VLOOKUP($B101,Miljö!$B$1:$AG$479,MATCH(H$3,Miljö!$B$1:$AK$1,0),FALSE)</f>
        <v>344.47</v>
      </c>
      <c r="I101">
        <f>VLOOKUP($B101,Miljö!$B$1:$AG$479,MATCH(I$3,Miljö!$B$1:$AK$1,0),FALSE)</f>
        <v>0.42</v>
      </c>
      <c r="K101">
        <f>VLOOKUP($B101,Totalt!$B$1:$BP$500,MATCH("total el",Totalt!$B$1:$BP$1,0),FALSE)</f>
        <v>0</v>
      </c>
      <c r="M101" s="250">
        <f t="shared" si="4"/>
        <v>0</v>
      </c>
      <c r="N101" s="250">
        <f t="shared" si="5"/>
        <v>0</v>
      </c>
      <c r="O101" s="250">
        <f t="shared" si="6"/>
        <v>0</v>
      </c>
    </row>
    <row r="102" spans="1:15" x14ac:dyDescent="0.25">
      <c r="A102" s="2" t="s">
        <v>162</v>
      </c>
      <c r="B102" s="2" t="s">
        <v>168</v>
      </c>
      <c r="C102" t="str">
        <f>VLOOKUP($B102,Totalt!$B$1:$BP$500,MATCH("Kvalitetsgranskad:",Totalt!$B$1:$BP$1,0),FALSE)</f>
        <v>Nej</v>
      </c>
      <c r="E102" t="str">
        <f>VLOOKUP($B102,Miljö!$B$1:$AG$479,MATCH(E$3,Miljö!$B$1:$AK$1,0),FALSE)</f>
        <v>Nej</v>
      </c>
      <c r="F102" t="str">
        <f>VLOOKUP($B102,Miljö!$B$1:$AG$479,MATCH(F$3,Miljö!$B$1:$AK$1,0),FALSE)</f>
        <v>-</v>
      </c>
      <c r="G102">
        <f>VLOOKUP($B102,Miljö!$B$1:$AG$479,MATCH(G$3,Miljö!$B$1:$AK$1,0),FALSE)</f>
        <v>2.38</v>
      </c>
      <c r="H102">
        <f>VLOOKUP($B102,Miljö!$B$1:$AG$479,MATCH(H$3,Miljö!$B$1:$AK$1,0),FALSE)</f>
        <v>344.47</v>
      </c>
      <c r="I102">
        <f>VLOOKUP($B102,Miljö!$B$1:$AG$479,MATCH(I$3,Miljö!$B$1:$AK$1,0),FALSE)</f>
        <v>0.42</v>
      </c>
      <c r="K102">
        <f>VLOOKUP($B102,Totalt!$B$1:$BP$500,MATCH("total el",Totalt!$B$1:$BP$1,0),FALSE)</f>
        <v>0</v>
      </c>
      <c r="M102" s="250">
        <f t="shared" si="4"/>
        <v>0</v>
      </c>
      <c r="N102" s="250">
        <f t="shared" si="5"/>
        <v>0</v>
      </c>
      <c r="O102" s="250">
        <f t="shared" si="6"/>
        <v>0</v>
      </c>
    </row>
    <row r="103" spans="1:15" x14ac:dyDescent="0.25">
      <c r="A103" s="2" t="s">
        <v>162</v>
      </c>
      <c r="B103" s="2" t="s">
        <v>169</v>
      </c>
      <c r="C103" t="str">
        <f>VLOOKUP($B103,Totalt!$B$1:$BP$500,MATCH("Kvalitetsgranskad:",Totalt!$B$1:$BP$1,0),FALSE)</f>
        <v>Nej</v>
      </c>
      <c r="E103" t="str">
        <f>VLOOKUP($B103,Miljö!$B$1:$AG$479,MATCH(E$3,Miljö!$B$1:$AK$1,0),FALSE)</f>
        <v>Nej</v>
      </c>
      <c r="F103" t="str">
        <f>VLOOKUP($B103,Miljö!$B$1:$AG$479,MATCH(F$3,Miljö!$B$1:$AK$1,0),FALSE)</f>
        <v>-</v>
      </c>
      <c r="G103">
        <f>VLOOKUP($B103,Miljö!$B$1:$AG$479,MATCH(G$3,Miljö!$B$1:$AK$1,0),FALSE)</f>
        <v>2.38</v>
      </c>
      <c r="H103">
        <f>VLOOKUP($B103,Miljö!$B$1:$AG$479,MATCH(H$3,Miljö!$B$1:$AK$1,0),FALSE)</f>
        <v>344.47</v>
      </c>
      <c r="I103">
        <f>VLOOKUP($B103,Miljö!$B$1:$AG$479,MATCH(I$3,Miljö!$B$1:$AK$1,0),FALSE)</f>
        <v>0.42</v>
      </c>
      <c r="K103">
        <f>VLOOKUP($B103,Totalt!$B$1:$BP$500,MATCH("total el",Totalt!$B$1:$BP$1,0),FALSE)</f>
        <v>0</v>
      </c>
      <c r="M103" s="250">
        <f t="shared" si="4"/>
        <v>0</v>
      </c>
      <c r="N103" s="250">
        <f t="shared" si="5"/>
        <v>0</v>
      </c>
      <c r="O103" s="250">
        <f t="shared" si="6"/>
        <v>0</v>
      </c>
    </row>
    <row r="104" spans="1:15" x14ac:dyDescent="0.25">
      <c r="A104" s="2" t="s">
        <v>162</v>
      </c>
      <c r="B104" s="2" t="s">
        <v>170</v>
      </c>
      <c r="C104" t="str">
        <f>VLOOKUP($B104,Totalt!$B$1:$BP$500,MATCH("Kvalitetsgranskad:",Totalt!$B$1:$BP$1,0),FALSE)</f>
        <v>Ja</v>
      </c>
      <c r="E104" t="str">
        <f>VLOOKUP($B104,Miljö!$B$1:$AG$479,MATCH(E$3,Miljö!$B$1:$AK$1,0),FALSE)</f>
        <v>Nej</v>
      </c>
      <c r="F104" t="str">
        <f>VLOOKUP($B104,Miljö!$B$1:$AG$479,MATCH(F$3,Miljö!$B$1:$AK$1,0),FALSE)</f>
        <v>-</v>
      </c>
      <c r="G104">
        <f>VLOOKUP($B104,Miljö!$B$1:$AG$479,MATCH(G$3,Miljö!$B$1:$AK$1,0),FALSE)</f>
        <v>2.38</v>
      </c>
      <c r="H104">
        <f>VLOOKUP($B104,Miljö!$B$1:$AG$479,MATCH(H$3,Miljö!$B$1:$AK$1,0),FALSE)</f>
        <v>344.47</v>
      </c>
      <c r="I104">
        <f>VLOOKUP($B104,Miljö!$B$1:$AG$479,MATCH(I$3,Miljö!$B$1:$AK$1,0),FALSE)</f>
        <v>0.42</v>
      </c>
      <c r="K104">
        <f>VLOOKUP($B104,Totalt!$B$1:$BP$500,MATCH("total el",Totalt!$B$1:$BP$1,0),FALSE)</f>
        <v>1.155</v>
      </c>
      <c r="M104" s="250">
        <f t="shared" si="4"/>
        <v>2.7488999999999999</v>
      </c>
      <c r="N104" s="250">
        <f t="shared" si="5"/>
        <v>397.86285000000004</v>
      </c>
      <c r="O104" s="250">
        <f t="shared" si="6"/>
        <v>0.48509999999999998</v>
      </c>
    </row>
    <row r="105" spans="1:15" x14ac:dyDescent="0.25">
      <c r="A105" s="2" t="s">
        <v>162</v>
      </c>
      <c r="B105" s="2" t="s">
        <v>171</v>
      </c>
      <c r="C105" t="str">
        <f>VLOOKUP($B105,Totalt!$B$1:$BP$500,MATCH("Kvalitetsgranskad:",Totalt!$B$1:$BP$1,0),FALSE)</f>
        <v>Nej</v>
      </c>
      <c r="E105" t="str">
        <f>VLOOKUP($B105,Miljö!$B$1:$AG$479,MATCH(E$3,Miljö!$B$1:$AK$1,0),FALSE)</f>
        <v>Nej</v>
      </c>
      <c r="F105" t="str">
        <f>VLOOKUP($B105,Miljö!$B$1:$AG$479,MATCH(F$3,Miljö!$B$1:$AK$1,0),FALSE)</f>
        <v>-</v>
      </c>
      <c r="G105">
        <f>VLOOKUP($B105,Miljö!$B$1:$AG$479,MATCH(G$3,Miljö!$B$1:$AK$1,0),FALSE)</f>
        <v>2.38</v>
      </c>
      <c r="H105">
        <f>VLOOKUP($B105,Miljö!$B$1:$AG$479,MATCH(H$3,Miljö!$B$1:$AK$1,0),FALSE)</f>
        <v>344.47</v>
      </c>
      <c r="I105">
        <f>VLOOKUP($B105,Miljö!$B$1:$AG$479,MATCH(I$3,Miljö!$B$1:$AK$1,0),FALSE)</f>
        <v>0.42</v>
      </c>
      <c r="K105">
        <f>VLOOKUP($B105,Totalt!$B$1:$BP$500,MATCH("total el",Totalt!$B$1:$BP$1,0),FALSE)</f>
        <v>0</v>
      </c>
      <c r="M105" s="250">
        <f t="shared" si="4"/>
        <v>0</v>
      </c>
      <c r="N105" s="250">
        <f t="shared" si="5"/>
        <v>0</v>
      </c>
      <c r="O105" s="250">
        <f t="shared" si="6"/>
        <v>0</v>
      </c>
    </row>
    <row r="106" spans="1:15" x14ac:dyDescent="0.25">
      <c r="A106" s="2" t="s">
        <v>172</v>
      </c>
      <c r="B106" s="2" t="s">
        <v>173</v>
      </c>
      <c r="C106" t="str">
        <f>VLOOKUP($B106,Totalt!$B$1:$BP$500,MATCH("Kvalitetsgranskad:",Totalt!$B$1:$BP$1,0),FALSE)</f>
        <v>Nej</v>
      </c>
      <c r="E106" t="str">
        <f>VLOOKUP($B106,Miljö!$B$1:$AG$479,MATCH(E$3,Miljö!$B$1:$AK$1,0),FALSE)</f>
        <v>Nej</v>
      </c>
      <c r="F106" t="str">
        <f>VLOOKUP($B106,Miljö!$B$1:$AG$479,MATCH(F$3,Miljö!$B$1:$AK$1,0),FALSE)</f>
        <v>-</v>
      </c>
      <c r="G106">
        <f>VLOOKUP($B106,Miljö!$B$1:$AG$479,MATCH(G$3,Miljö!$B$1:$AK$1,0),FALSE)</f>
        <v>2.38</v>
      </c>
      <c r="H106">
        <f>VLOOKUP($B106,Miljö!$B$1:$AG$479,MATCH(H$3,Miljö!$B$1:$AK$1,0),FALSE)</f>
        <v>344.47</v>
      </c>
      <c r="I106">
        <f>VLOOKUP($B106,Miljö!$B$1:$AG$479,MATCH(I$3,Miljö!$B$1:$AK$1,0),FALSE)</f>
        <v>0.42</v>
      </c>
      <c r="K106">
        <f>VLOOKUP($B106,Totalt!$B$1:$BP$500,MATCH("total el",Totalt!$B$1:$BP$1,0),FALSE)</f>
        <v>0</v>
      </c>
      <c r="M106" s="250">
        <f t="shared" si="4"/>
        <v>0</v>
      </c>
      <c r="N106" s="250">
        <f t="shared" si="5"/>
        <v>0</v>
      </c>
      <c r="O106" s="250">
        <f t="shared" si="6"/>
        <v>0</v>
      </c>
    </row>
    <row r="107" spans="1:15" x14ac:dyDescent="0.25">
      <c r="A107" s="2" t="s">
        <v>172</v>
      </c>
      <c r="B107" s="2" t="s">
        <v>174</v>
      </c>
      <c r="C107" t="str">
        <f>VLOOKUP($B107,Totalt!$B$1:$BP$500,MATCH("Kvalitetsgranskad:",Totalt!$B$1:$BP$1,0),FALSE)</f>
        <v>Nej</v>
      </c>
      <c r="E107" t="str">
        <f>VLOOKUP($B107,Miljö!$B$1:$AG$479,MATCH(E$3,Miljö!$B$1:$AK$1,0),FALSE)</f>
        <v>Nej</v>
      </c>
      <c r="F107" t="str">
        <f>VLOOKUP($B107,Miljö!$B$1:$AG$479,MATCH(F$3,Miljö!$B$1:$AK$1,0),FALSE)</f>
        <v>-</v>
      </c>
      <c r="G107">
        <f>VLOOKUP($B107,Miljö!$B$1:$AG$479,MATCH(G$3,Miljö!$B$1:$AK$1,0),FALSE)</f>
        <v>2.38</v>
      </c>
      <c r="H107">
        <f>VLOOKUP($B107,Miljö!$B$1:$AG$479,MATCH(H$3,Miljö!$B$1:$AK$1,0),FALSE)</f>
        <v>344.47</v>
      </c>
      <c r="I107">
        <f>VLOOKUP($B107,Miljö!$B$1:$AG$479,MATCH(I$3,Miljö!$B$1:$AK$1,0),FALSE)</f>
        <v>0.42</v>
      </c>
      <c r="K107">
        <f>VLOOKUP($B107,Totalt!$B$1:$BP$500,MATCH("total el",Totalt!$B$1:$BP$1,0),FALSE)</f>
        <v>0</v>
      </c>
      <c r="M107" s="250">
        <f t="shared" si="4"/>
        <v>0</v>
      </c>
      <c r="N107" s="250">
        <f t="shared" si="5"/>
        <v>0</v>
      </c>
      <c r="O107" s="250">
        <f t="shared" si="6"/>
        <v>0</v>
      </c>
    </row>
    <row r="108" spans="1:15" x14ac:dyDescent="0.25">
      <c r="A108" s="2" t="s">
        <v>172</v>
      </c>
      <c r="B108" s="2" t="s">
        <v>175</v>
      </c>
      <c r="C108" t="str">
        <f>VLOOKUP($B108,Totalt!$B$1:$BP$500,MATCH("Kvalitetsgranskad:",Totalt!$B$1:$BP$1,0),FALSE)</f>
        <v>Nej</v>
      </c>
      <c r="E108" t="str">
        <f>VLOOKUP($B108,Miljö!$B$1:$AG$479,MATCH(E$3,Miljö!$B$1:$AK$1,0),FALSE)</f>
        <v>Nej</v>
      </c>
      <c r="F108" t="str">
        <f>VLOOKUP($B108,Miljö!$B$1:$AG$479,MATCH(F$3,Miljö!$B$1:$AK$1,0),FALSE)</f>
        <v>-</v>
      </c>
      <c r="G108">
        <f>VLOOKUP($B108,Miljö!$B$1:$AG$479,MATCH(G$3,Miljö!$B$1:$AK$1,0),FALSE)</f>
        <v>2.38</v>
      </c>
      <c r="H108">
        <f>VLOOKUP($B108,Miljö!$B$1:$AG$479,MATCH(H$3,Miljö!$B$1:$AK$1,0),FALSE)</f>
        <v>344.47</v>
      </c>
      <c r="I108">
        <f>VLOOKUP($B108,Miljö!$B$1:$AG$479,MATCH(I$3,Miljö!$B$1:$AK$1,0),FALSE)</f>
        <v>0.42</v>
      </c>
      <c r="K108">
        <f>VLOOKUP($B108,Totalt!$B$1:$BP$500,MATCH("total el",Totalt!$B$1:$BP$1,0),FALSE)</f>
        <v>8.9999999999999993E-3</v>
      </c>
      <c r="M108" s="250">
        <f t="shared" si="4"/>
        <v>2.1419999999999998E-2</v>
      </c>
      <c r="N108" s="250">
        <f t="shared" si="5"/>
        <v>3.1002299999999998</v>
      </c>
      <c r="O108" s="250">
        <f t="shared" si="6"/>
        <v>3.7799999999999995E-3</v>
      </c>
    </row>
    <row r="109" spans="1:15" x14ac:dyDescent="0.25">
      <c r="A109" s="2" t="s">
        <v>172</v>
      </c>
      <c r="B109" s="2" t="s">
        <v>176</v>
      </c>
      <c r="C109" t="str">
        <f>VLOOKUP($B109,Totalt!$B$1:$BP$500,MATCH("Kvalitetsgranskad:",Totalt!$B$1:$BP$1,0),FALSE)</f>
        <v>Nej</v>
      </c>
      <c r="E109" t="str">
        <f>VLOOKUP($B109,Miljö!$B$1:$AG$479,MATCH(E$3,Miljö!$B$1:$AK$1,0),FALSE)</f>
        <v>Nej</v>
      </c>
      <c r="F109" t="str">
        <f>VLOOKUP($B109,Miljö!$B$1:$AG$479,MATCH(F$3,Miljö!$B$1:$AK$1,0),FALSE)</f>
        <v>-</v>
      </c>
      <c r="G109">
        <f>VLOOKUP($B109,Miljö!$B$1:$AG$479,MATCH(G$3,Miljö!$B$1:$AK$1,0),FALSE)</f>
        <v>2.38</v>
      </c>
      <c r="H109">
        <f>VLOOKUP($B109,Miljö!$B$1:$AG$479,MATCH(H$3,Miljö!$B$1:$AK$1,0),FALSE)</f>
        <v>344.47</v>
      </c>
      <c r="I109">
        <f>VLOOKUP($B109,Miljö!$B$1:$AG$479,MATCH(I$3,Miljö!$B$1:$AK$1,0),FALSE)</f>
        <v>0.42</v>
      </c>
      <c r="K109">
        <f>VLOOKUP($B109,Totalt!$B$1:$BP$500,MATCH("total el",Totalt!$B$1:$BP$1,0),FALSE)</f>
        <v>0</v>
      </c>
      <c r="M109" s="250">
        <f t="shared" si="4"/>
        <v>0</v>
      </c>
      <c r="N109" s="250">
        <f t="shared" si="5"/>
        <v>0</v>
      </c>
      <c r="O109" s="250">
        <f t="shared" si="6"/>
        <v>0</v>
      </c>
    </row>
    <row r="110" spans="1:15" x14ac:dyDescent="0.25">
      <c r="A110" s="2" t="s">
        <v>172</v>
      </c>
      <c r="B110" s="2" t="s">
        <v>177</v>
      </c>
      <c r="C110" t="str">
        <f>VLOOKUP($B110,Totalt!$B$1:$BP$500,MATCH("Kvalitetsgranskad:",Totalt!$B$1:$BP$1,0),FALSE)</f>
        <v>Nej</v>
      </c>
      <c r="E110" t="str">
        <f>VLOOKUP($B110,Miljö!$B$1:$AG$479,MATCH(E$3,Miljö!$B$1:$AK$1,0),FALSE)</f>
        <v>Nej</v>
      </c>
      <c r="F110" t="str">
        <f>VLOOKUP($B110,Miljö!$B$1:$AG$479,MATCH(F$3,Miljö!$B$1:$AK$1,0),FALSE)</f>
        <v>-</v>
      </c>
      <c r="G110">
        <f>VLOOKUP($B110,Miljö!$B$1:$AG$479,MATCH(G$3,Miljö!$B$1:$AK$1,0),FALSE)</f>
        <v>2.38</v>
      </c>
      <c r="H110">
        <f>VLOOKUP($B110,Miljö!$B$1:$AG$479,MATCH(H$3,Miljö!$B$1:$AK$1,0),FALSE)</f>
        <v>344.47</v>
      </c>
      <c r="I110">
        <f>VLOOKUP($B110,Miljö!$B$1:$AG$479,MATCH(I$3,Miljö!$B$1:$AK$1,0),FALSE)</f>
        <v>0.42</v>
      </c>
      <c r="K110">
        <f>VLOOKUP($B110,Totalt!$B$1:$BP$500,MATCH("total el",Totalt!$B$1:$BP$1,0),FALSE)</f>
        <v>0</v>
      </c>
      <c r="M110" s="250">
        <f t="shared" si="4"/>
        <v>0</v>
      </c>
      <c r="N110" s="250">
        <f t="shared" si="5"/>
        <v>0</v>
      </c>
      <c r="O110" s="250">
        <f t="shared" si="6"/>
        <v>0</v>
      </c>
    </row>
    <row r="111" spans="1:15" x14ac:dyDescent="0.25">
      <c r="A111" s="2" t="s">
        <v>172</v>
      </c>
      <c r="B111" s="2" t="s">
        <v>178</v>
      </c>
      <c r="C111" t="str">
        <f>VLOOKUP($B111,Totalt!$B$1:$BP$500,MATCH("Kvalitetsgranskad:",Totalt!$B$1:$BP$1,0),FALSE)</f>
        <v>Nej</v>
      </c>
      <c r="E111" t="str">
        <f>VLOOKUP($B111,Miljö!$B$1:$AG$479,MATCH(E$3,Miljö!$B$1:$AK$1,0),FALSE)</f>
        <v>Nej</v>
      </c>
      <c r="F111" t="str">
        <f>VLOOKUP($B111,Miljö!$B$1:$AG$479,MATCH(F$3,Miljö!$B$1:$AK$1,0),FALSE)</f>
        <v>-</v>
      </c>
      <c r="G111">
        <f>VLOOKUP($B111,Miljö!$B$1:$AG$479,MATCH(G$3,Miljö!$B$1:$AK$1,0),FALSE)</f>
        <v>2.38</v>
      </c>
      <c r="H111">
        <f>VLOOKUP($B111,Miljö!$B$1:$AG$479,MATCH(H$3,Miljö!$B$1:$AK$1,0),FALSE)</f>
        <v>344.47</v>
      </c>
      <c r="I111">
        <f>VLOOKUP($B111,Miljö!$B$1:$AG$479,MATCH(I$3,Miljö!$B$1:$AK$1,0),FALSE)</f>
        <v>0.42</v>
      </c>
      <c r="K111">
        <f>VLOOKUP($B111,Totalt!$B$1:$BP$500,MATCH("total el",Totalt!$B$1:$BP$1,0),FALSE)</f>
        <v>0</v>
      </c>
      <c r="M111" s="250">
        <f t="shared" si="4"/>
        <v>0</v>
      </c>
      <c r="N111" s="250">
        <f t="shared" si="5"/>
        <v>0</v>
      </c>
      <c r="O111" s="250">
        <f t="shared" si="6"/>
        <v>0</v>
      </c>
    </row>
    <row r="112" spans="1:15" x14ac:dyDescent="0.25">
      <c r="A112" s="2" t="s">
        <v>172</v>
      </c>
      <c r="B112" s="2" t="s">
        <v>179</v>
      </c>
      <c r="C112" t="str">
        <f>VLOOKUP($B112,Totalt!$B$1:$BP$500,MATCH("Kvalitetsgranskad:",Totalt!$B$1:$BP$1,0),FALSE)</f>
        <v>Nej</v>
      </c>
      <c r="E112" t="str">
        <f>VLOOKUP($B112,Miljö!$B$1:$AG$479,MATCH(E$3,Miljö!$B$1:$AK$1,0),FALSE)</f>
        <v>Nej</v>
      </c>
      <c r="F112" t="str">
        <f>VLOOKUP($B112,Miljö!$B$1:$AG$479,MATCH(F$3,Miljö!$B$1:$AK$1,0),FALSE)</f>
        <v>-</v>
      </c>
      <c r="G112">
        <f>VLOOKUP($B112,Miljö!$B$1:$AG$479,MATCH(G$3,Miljö!$B$1:$AK$1,0),FALSE)</f>
        <v>2.38</v>
      </c>
      <c r="H112">
        <f>VLOOKUP($B112,Miljö!$B$1:$AG$479,MATCH(H$3,Miljö!$B$1:$AK$1,0),FALSE)</f>
        <v>344.47</v>
      </c>
      <c r="I112">
        <f>VLOOKUP($B112,Miljö!$B$1:$AG$479,MATCH(I$3,Miljö!$B$1:$AK$1,0),FALSE)</f>
        <v>0.42</v>
      </c>
      <c r="K112">
        <f>VLOOKUP($B112,Totalt!$B$1:$BP$500,MATCH("total el",Totalt!$B$1:$BP$1,0),FALSE)</f>
        <v>0.255</v>
      </c>
      <c r="M112" s="250">
        <f t="shared" si="4"/>
        <v>0.6069</v>
      </c>
      <c r="N112" s="250">
        <f t="shared" si="5"/>
        <v>87.839850000000013</v>
      </c>
      <c r="O112" s="250">
        <f t="shared" si="6"/>
        <v>0.1071</v>
      </c>
    </row>
    <row r="113" spans="1:15" x14ac:dyDescent="0.25">
      <c r="A113" s="2" t="s">
        <v>180</v>
      </c>
      <c r="B113" s="2" t="s">
        <v>181</v>
      </c>
      <c r="C113" t="str">
        <f>VLOOKUP($B113,Totalt!$B$1:$BP$500,MATCH("Kvalitetsgranskad:",Totalt!$B$1:$BP$1,0),FALSE)</f>
        <v>Ja</v>
      </c>
      <c r="E113" t="str">
        <f>VLOOKUP($B113,Miljö!$B$1:$AG$479,MATCH(E$3,Miljö!$B$1:$AK$1,0),FALSE)</f>
        <v>Ja</v>
      </c>
      <c r="F113" t="str">
        <f>VLOOKUP($B113,Miljö!$B$1:$AG$479,MATCH(F$3,Miljö!$B$1:$AK$1,0),FALSE)</f>
        <v>' förnybart'</v>
      </c>
      <c r="G113">
        <f>VLOOKUP($B113,Miljö!$B$1:$AG$479,MATCH(G$3,Miljö!$B$1:$AK$1,0),FALSE)</f>
        <v>1.22</v>
      </c>
      <c r="H113">
        <f>VLOOKUP($B113,Miljö!$B$1:$AG$479,MATCH(H$3,Miljö!$B$1:$AK$1,0),FALSE)</f>
        <v>0</v>
      </c>
      <c r="I113">
        <f>VLOOKUP($B113,Miljö!$B$1:$AG$479,MATCH(I$3,Miljö!$B$1:$AK$1,0),FALSE)</f>
        <v>0</v>
      </c>
      <c r="K113">
        <f>VLOOKUP($B113,Totalt!$B$1:$BP$500,MATCH("total el",Totalt!$B$1:$BP$1,0),FALSE)</f>
        <v>0.77100000000000002</v>
      </c>
      <c r="M113" s="250">
        <f t="shared" si="4"/>
        <v>0.94062000000000001</v>
      </c>
      <c r="N113" s="250">
        <f t="shared" si="5"/>
        <v>0</v>
      </c>
      <c r="O113" s="250">
        <f t="shared" si="6"/>
        <v>0</v>
      </c>
    </row>
    <row r="114" spans="1:15" x14ac:dyDescent="0.25">
      <c r="A114" s="2" t="s">
        <v>180</v>
      </c>
      <c r="B114" s="2" t="s">
        <v>182</v>
      </c>
      <c r="C114" t="str">
        <f>VLOOKUP($B114,Totalt!$B$1:$BP$500,MATCH("Kvalitetsgranskad:",Totalt!$B$1:$BP$1,0),FALSE)</f>
        <v>Ja</v>
      </c>
      <c r="E114" t="str">
        <f>VLOOKUP($B114,Miljö!$B$1:$AG$479,MATCH(E$3,Miljö!$B$1:$AK$1,0),FALSE)</f>
        <v>Ja</v>
      </c>
      <c r="F114" t="str">
        <f>VLOOKUP($B114,Miljö!$B$1:$AG$479,MATCH(F$3,Miljö!$B$1:$AK$1,0),FALSE)</f>
        <v>-</v>
      </c>
      <c r="G114">
        <f>VLOOKUP($B114,Miljö!$B$1:$AG$479,MATCH(G$3,Miljö!$B$1:$AK$1,0),FALSE)</f>
        <v>2.38</v>
      </c>
      <c r="H114">
        <f>VLOOKUP($B114,Miljö!$B$1:$AG$479,MATCH(H$3,Miljö!$B$1:$AK$1,0),FALSE)</f>
        <v>344</v>
      </c>
      <c r="I114">
        <f>VLOOKUP($B114,Miljö!$B$1:$AG$479,MATCH(I$3,Miljö!$B$1:$AK$1,0),FALSE)</f>
        <v>0.42</v>
      </c>
      <c r="K114">
        <f>VLOOKUP($B114,Totalt!$B$1:$BP$500,MATCH("total el",Totalt!$B$1:$BP$1,0),FALSE)</f>
        <v>0.11952</v>
      </c>
      <c r="M114" s="250">
        <f t="shared" si="4"/>
        <v>0.28445759999999998</v>
      </c>
      <c r="N114" s="250">
        <f t="shared" si="5"/>
        <v>41.114879999999999</v>
      </c>
      <c r="O114" s="250">
        <f t="shared" si="6"/>
        <v>5.0198399999999997E-2</v>
      </c>
    </row>
    <row r="115" spans="1:15" x14ac:dyDescent="0.25">
      <c r="A115" s="2" t="s">
        <v>180</v>
      </c>
      <c r="B115" s="2" t="s">
        <v>183</v>
      </c>
      <c r="C115" t="str">
        <f>VLOOKUP($B115,Totalt!$B$1:$BP$500,MATCH("Kvalitetsgranskad:",Totalt!$B$1:$BP$1,0),FALSE)</f>
        <v>Ja</v>
      </c>
      <c r="E115" t="str">
        <f>VLOOKUP($B115,Miljö!$B$1:$AG$479,MATCH(E$3,Miljö!$B$1:$AK$1,0),FALSE)</f>
        <v>Ja</v>
      </c>
      <c r="F115" t="str">
        <f>VLOOKUP($B115,Miljö!$B$1:$AG$479,MATCH(F$3,Miljö!$B$1:$AK$1,0),FALSE)</f>
        <v>'100 % grön el'</v>
      </c>
      <c r="G115">
        <f>VLOOKUP($B115,Miljö!$B$1:$AG$479,MATCH(G$3,Miljö!$B$1:$AK$1,0),FALSE)</f>
        <v>1.22</v>
      </c>
      <c r="H115">
        <f>VLOOKUP($B115,Miljö!$B$1:$AG$479,MATCH(H$3,Miljö!$B$1:$AK$1,0),FALSE)</f>
        <v>0</v>
      </c>
      <c r="I115">
        <f>VLOOKUP($B115,Miljö!$B$1:$AG$479,MATCH(I$3,Miljö!$B$1:$AK$1,0),FALSE)</f>
        <v>0</v>
      </c>
      <c r="K115">
        <f>VLOOKUP($B115,Totalt!$B$1:$BP$500,MATCH("total el",Totalt!$B$1:$BP$1,0),FALSE)</f>
        <v>0.11</v>
      </c>
      <c r="M115" s="250">
        <f t="shared" si="4"/>
        <v>0.13419999999999999</v>
      </c>
      <c r="N115" s="250">
        <f t="shared" si="5"/>
        <v>0</v>
      </c>
      <c r="O115" s="250">
        <f t="shared" si="6"/>
        <v>0</v>
      </c>
    </row>
    <row r="116" spans="1:15" x14ac:dyDescent="0.25">
      <c r="A116" s="2" t="s">
        <v>184</v>
      </c>
      <c r="B116" s="2" t="s">
        <v>185</v>
      </c>
      <c r="C116" t="str">
        <f>VLOOKUP($B116,Totalt!$B$1:$BP$500,MATCH("Kvalitetsgranskad:",Totalt!$B$1:$BP$1,0),FALSE)</f>
        <v>Ja</v>
      </c>
      <c r="E116" t="str">
        <f>VLOOKUP($B116,Miljö!$B$1:$AG$479,MATCH(E$3,Miljö!$B$1:$AK$1,0),FALSE)</f>
        <v>Nej</v>
      </c>
      <c r="F116" t="str">
        <f>VLOOKUP($B116,Miljö!$B$1:$AG$479,MATCH(F$3,Miljö!$B$1:$AK$1,0),FALSE)</f>
        <v>ET</v>
      </c>
      <c r="G116">
        <f>VLOOKUP($B116,Miljö!$B$1:$AG$479,MATCH(G$3,Miljö!$B$1:$AK$1,0),FALSE)</f>
        <v>2.38</v>
      </c>
      <c r="H116">
        <f>VLOOKUP($B116,Miljö!$B$1:$AG$479,MATCH(H$3,Miljö!$B$1:$AK$1,0),FALSE)</f>
        <v>344.47</v>
      </c>
      <c r="I116">
        <f>VLOOKUP($B116,Miljö!$B$1:$AG$479,MATCH(I$3,Miljö!$B$1:$AK$1,0),FALSE)</f>
        <v>0.42</v>
      </c>
      <c r="K116">
        <f>VLOOKUP($B116,Totalt!$B$1:$BP$500,MATCH("total el",Totalt!$B$1:$BP$1,0),FALSE)</f>
        <v>0.34200000000000003</v>
      </c>
      <c r="M116" s="250">
        <f t="shared" si="4"/>
        <v>0.81396000000000002</v>
      </c>
      <c r="N116" s="250">
        <f t="shared" si="5"/>
        <v>117.80874000000001</v>
      </c>
      <c r="O116" s="250">
        <f t="shared" si="6"/>
        <v>0.14364000000000002</v>
      </c>
    </row>
    <row r="117" spans="1:15" x14ac:dyDescent="0.25">
      <c r="A117" s="2" t="s">
        <v>184</v>
      </c>
      <c r="B117" s="2" t="s">
        <v>186</v>
      </c>
      <c r="C117" t="str">
        <f>VLOOKUP($B117,Totalt!$B$1:$BP$500,MATCH("Kvalitetsgranskad:",Totalt!$B$1:$BP$1,0),FALSE)</f>
        <v>Ja</v>
      </c>
      <c r="E117" t="str">
        <f>VLOOKUP($B117,Miljö!$B$1:$AG$479,MATCH(E$3,Miljö!$B$1:$AK$1,0),FALSE)</f>
        <v>Nej</v>
      </c>
      <c r="F117" t="str">
        <f>VLOOKUP($B117,Miljö!$B$1:$AG$479,MATCH(F$3,Miljö!$B$1:$AK$1,0),FALSE)</f>
        <v>'-'</v>
      </c>
      <c r="G117">
        <f>VLOOKUP($B117,Miljö!$B$1:$AG$479,MATCH(G$3,Miljö!$B$1:$AK$1,0),FALSE)</f>
        <v>2.38</v>
      </c>
      <c r="H117">
        <f>VLOOKUP($B117,Miljö!$B$1:$AG$479,MATCH(H$3,Miljö!$B$1:$AK$1,0),FALSE)</f>
        <v>344.47</v>
      </c>
      <c r="I117">
        <f>VLOOKUP($B117,Miljö!$B$1:$AG$479,MATCH(I$3,Miljö!$B$1:$AK$1,0),FALSE)</f>
        <v>0.42</v>
      </c>
      <c r="K117">
        <f>VLOOKUP($B117,Totalt!$B$1:$BP$500,MATCH("total el",Totalt!$B$1:$BP$1,0),FALSE)</f>
        <v>0.219</v>
      </c>
      <c r="M117" s="250">
        <f t="shared" si="4"/>
        <v>0.52122000000000002</v>
      </c>
      <c r="N117" s="250">
        <f t="shared" si="5"/>
        <v>75.438929999999999</v>
      </c>
      <c r="O117" s="250">
        <f t="shared" si="6"/>
        <v>9.1979999999999992E-2</v>
      </c>
    </row>
    <row r="118" spans="1:15" x14ac:dyDescent="0.25">
      <c r="A118" s="2" t="s">
        <v>184</v>
      </c>
      <c r="B118" s="2" t="s">
        <v>187</v>
      </c>
      <c r="C118" t="str">
        <f>VLOOKUP($B118,Totalt!$B$1:$BP$500,MATCH("Kvalitetsgranskad:",Totalt!$B$1:$BP$1,0),FALSE)</f>
        <v>Ja</v>
      </c>
      <c r="E118" t="str">
        <f>VLOOKUP($B118,Miljö!$B$1:$AG$479,MATCH(E$3,Miljö!$B$1:$AK$1,0),FALSE)</f>
        <v>Nej</v>
      </c>
      <c r="F118" t="str">
        <f>VLOOKUP($B118,Miljö!$B$1:$AG$479,MATCH(F$3,Miljö!$B$1:$AK$1,0),FALSE)</f>
        <v>ET</v>
      </c>
      <c r="G118">
        <f>VLOOKUP($B118,Miljö!$B$1:$AG$479,MATCH(G$3,Miljö!$B$1:$AK$1,0),FALSE)</f>
        <v>2.38</v>
      </c>
      <c r="H118">
        <f>VLOOKUP($B118,Miljö!$B$1:$AG$479,MATCH(H$3,Miljö!$B$1:$AK$1,0),FALSE)</f>
        <v>344.47</v>
      </c>
      <c r="I118">
        <f>VLOOKUP($B118,Miljö!$B$1:$AG$479,MATCH(I$3,Miljö!$B$1:$AK$1,0),FALSE)</f>
        <v>0.42</v>
      </c>
      <c r="K118">
        <f>VLOOKUP($B118,Totalt!$B$1:$BP$500,MATCH("total el",Totalt!$B$1:$BP$1,0),FALSE)</f>
        <v>0.46500000000000002</v>
      </c>
      <c r="M118" s="250">
        <f t="shared" si="4"/>
        <v>1.1067</v>
      </c>
      <c r="N118" s="250">
        <f t="shared" si="5"/>
        <v>160.17855000000003</v>
      </c>
      <c r="O118" s="250">
        <f t="shared" si="6"/>
        <v>0.1953</v>
      </c>
    </row>
    <row r="119" spans="1:15" x14ac:dyDescent="0.25">
      <c r="A119" s="2" t="s">
        <v>184</v>
      </c>
      <c r="B119" s="2" t="s">
        <v>188</v>
      </c>
      <c r="C119" t="str">
        <f>VLOOKUP($B119,Totalt!$B$1:$BP$500,MATCH("Kvalitetsgranskad:",Totalt!$B$1:$BP$1,0),FALSE)</f>
        <v>Ja</v>
      </c>
      <c r="E119" t="str">
        <f>VLOOKUP($B119,Miljö!$B$1:$AG$479,MATCH(E$3,Miljö!$B$1:$AK$1,0),FALSE)</f>
        <v>Nej</v>
      </c>
      <c r="F119" t="str">
        <f>VLOOKUP($B119,Miljö!$B$1:$AG$479,MATCH(F$3,Miljö!$B$1:$AK$1,0),FALSE)</f>
        <v>'-'</v>
      </c>
      <c r="G119">
        <f>VLOOKUP($B119,Miljö!$B$1:$AG$479,MATCH(G$3,Miljö!$B$1:$AK$1,0),FALSE)</f>
        <v>2.38</v>
      </c>
      <c r="H119">
        <f>VLOOKUP($B119,Miljö!$B$1:$AG$479,MATCH(H$3,Miljö!$B$1:$AK$1,0),FALSE)</f>
        <v>344.47</v>
      </c>
      <c r="I119">
        <f>VLOOKUP($B119,Miljö!$B$1:$AG$479,MATCH(I$3,Miljö!$B$1:$AK$1,0),FALSE)</f>
        <v>0.42</v>
      </c>
      <c r="K119">
        <f>VLOOKUP($B119,Totalt!$B$1:$BP$500,MATCH("total el",Totalt!$B$1:$BP$1,0),FALSE)</f>
        <v>18.338999999999999</v>
      </c>
      <c r="M119" s="250">
        <f t="shared" si="4"/>
        <v>43.646819999999998</v>
      </c>
      <c r="N119" s="250">
        <f t="shared" si="5"/>
        <v>6317.2353300000004</v>
      </c>
      <c r="O119" s="250">
        <f t="shared" si="6"/>
        <v>7.7023799999999989</v>
      </c>
    </row>
    <row r="120" spans="1:15" x14ac:dyDescent="0.25">
      <c r="A120" s="2" t="s">
        <v>189</v>
      </c>
      <c r="B120" s="2" t="s">
        <v>190</v>
      </c>
      <c r="C120" t="str">
        <f>VLOOKUP($B120,Totalt!$B$1:$BP$500,MATCH("Kvalitetsgranskad:",Totalt!$B$1:$BP$1,0),FALSE)</f>
        <v>Ja</v>
      </c>
      <c r="E120" t="str">
        <f>VLOOKUP($B120,Miljö!$B$1:$AG$479,MATCH(E$3,Miljö!$B$1:$AK$1,0),FALSE)</f>
        <v>Ja</v>
      </c>
      <c r="F120" t="str">
        <f>VLOOKUP($B120,Miljö!$B$1:$AG$479,MATCH(F$3,Miljö!$B$1:$AK$1,0),FALSE)</f>
        <v>-</v>
      </c>
      <c r="G120">
        <f>VLOOKUP($B120,Miljö!$B$1:$AG$479,MATCH(G$3,Miljö!$B$1:$AK$1,0),FALSE)</f>
        <v>2.34</v>
      </c>
      <c r="H120">
        <f>VLOOKUP($B120,Miljö!$B$1:$AG$479,MATCH(H$3,Miljö!$B$1:$AK$1,0),FALSE)</f>
        <v>402.3</v>
      </c>
      <c r="I120">
        <f>VLOOKUP($B120,Miljö!$B$1:$AG$479,MATCH(I$3,Miljö!$B$1:$AK$1,0),FALSE)</f>
        <v>0.42</v>
      </c>
      <c r="K120">
        <f>VLOOKUP($B120,Totalt!$B$1:$BP$500,MATCH("total el",Totalt!$B$1:$BP$1,0),FALSE)</f>
        <v>1.4994499999999999</v>
      </c>
      <c r="M120" s="250">
        <f t="shared" si="4"/>
        <v>3.5087129999999997</v>
      </c>
      <c r="N120" s="250">
        <f t="shared" si="5"/>
        <v>603.22873500000003</v>
      </c>
      <c r="O120" s="250">
        <f t="shared" si="6"/>
        <v>0.62976899999999991</v>
      </c>
    </row>
    <row r="121" spans="1:15" x14ac:dyDescent="0.25">
      <c r="A121" s="2" t="s">
        <v>191</v>
      </c>
      <c r="B121" s="2" t="s">
        <v>192</v>
      </c>
      <c r="C121" t="str">
        <f>VLOOKUP($B121,Totalt!$B$1:$BP$500,MATCH("Kvalitetsgranskad:",Totalt!$B$1:$BP$1,0),FALSE)</f>
        <v>Ja</v>
      </c>
      <c r="E121" t="str">
        <f>VLOOKUP($B121,Miljö!$B$1:$AG$479,MATCH(E$3,Miljö!$B$1:$AK$1,0),FALSE)</f>
        <v>Ja</v>
      </c>
      <c r="F121" t="str">
        <f>VLOOKUP($B121,Miljö!$B$1:$AG$479,MATCH(F$3,Miljö!$B$1:$AK$1,0),FALSE)</f>
        <v>'Källmärkt Gävle Energi'</v>
      </c>
      <c r="G121">
        <f>VLOOKUP($B121,Miljö!$B$1:$AG$479,MATCH(G$3,Miljö!$B$1:$AK$1,0),FALSE)</f>
        <v>0.03</v>
      </c>
      <c r="H121">
        <f>VLOOKUP($B121,Miljö!$B$1:$AG$479,MATCH(H$3,Miljö!$B$1:$AK$1,0),FALSE)</f>
        <v>0</v>
      </c>
      <c r="I121">
        <f>VLOOKUP($B121,Miljö!$B$1:$AG$479,MATCH(I$3,Miljö!$B$1:$AK$1,0),FALSE)</f>
        <v>0</v>
      </c>
      <c r="K121">
        <f>VLOOKUP($B121,Totalt!$B$1:$BP$500,MATCH("total el",Totalt!$B$1:$BP$1,0),FALSE)</f>
        <v>13.677629999999999</v>
      </c>
      <c r="M121" s="250">
        <f t="shared" si="4"/>
        <v>0.41032889999999994</v>
      </c>
      <c r="N121" s="250">
        <f t="shared" si="5"/>
        <v>0</v>
      </c>
      <c r="O121" s="250">
        <f t="shared" si="6"/>
        <v>0</v>
      </c>
    </row>
    <row r="122" spans="1:15" x14ac:dyDescent="0.25">
      <c r="A122" s="2" t="s">
        <v>193</v>
      </c>
      <c r="B122" s="2" t="s">
        <v>194</v>
      </c>
      <c r="C122" t="str">
        <f>VLOOKUP($B122,Totalt!$B$1:$BP$500,MATCH("Kvalitetsgranskad:",Totalt!$B$1:$BP$1,0),FALSE)</f>
        <v>Nej</v>
      </c>
      <c r="E122" t="str">
        <f>VLOOKUP($B122,Miljö!$B$1:$AG$479,MATCH(E$3,Miljö!$B$1:$AK$1,0),FALSE)</f>
        <v>Nej</v>
      </c>
      <c r="F122" t="str">
        <f>VLOOKUP($B122,Miljö!$B$1:$AG$479,MATCH(F$3,Miljö!$B$1:$AK$1,0),FALSE)</f>
        <v>-</v>
      </c>
      <c r="G122">
        <f>VLOOKUP($B122,Miljö!$B$1:$AG$479,MATCH(G$3,Miljö!$B$1:$AK$1,0),FALSE)</f>
        <v>2.38</v>
      </c>
      <c r="H122">
        <f>VLOOKUP($B122,Miljö!$B$1:$AG$479,MATCH(H$3,Miljö!$B$1:$AK$1,0),FALSE)</f>
        <v>344.47</v>
      </c>
      <c r="I122">
        <f>VLOOKUP($B122,Miljö!$B$1:$AG$479,MATCH(I$3,Miljö!$B$1:$AK$1,0),FALSE)</f>
        <v>0.42</v>
      </c>
      <c r="K122">
        <f>VLOOKUP($B122,Totalt!$B$1:$BP$500,MATCH("total el",Totalt!$B$1:$BP$1,0),FALSE)</f>
        <v>0</v>
      </c>
      <c r="M122" s="250">
        <f t="shared" si="4"/>
        <v>0</v>
      </c>
      <c r="N122" s="250">
        <f t="shared" si="5"/>
        <v>0</v>
      </c>
      <c r="O122" s="250">
        <f t="shared" si="6"/>
        <v>0</v>
      </c>
    </row>
    <row r="123" spans="1:15" x14ac:dyDescent="0.25">
      <c r="A123" s="2" t="s">
        <v>193</v>
      </c>
      <c r="B123" s="2" t="s">
        <v>195</v>
      </c>
      <c r="C123" t="str">
        <f>VLOOKUP($B123,Totalt!$B$1:$BP$500,MATCH("Kvalitetsgranskad:",Totalt!$B$1:$BP$1,0),FALSE)</f>
        <v>Ja</v>
      </c>
      <c r="E123" t="str">
        <f>VLOOKUP($B123,Miljö!$B$1:$AG$479,MATCH(E$3,Miljö!$B$1:$AK$1,0),FALSE)</f>
        <v>Ja</v>
      </c>
      <c r="F123" t="str">
        <f>VLOOKUP($B123,Miljö!$B$1:$AG$479,MATCH(F$3,Miljö!$B$1:$AK$1,0),FALSE)</f>
        <v>'Bra Miljöval'</v>
      </c>
      <c r="G123">
        <f>VLOOKUP($B123,Miljö!$B$1:$AG$479,MATCH(G$3,Miljö!$B$1:$AK$1,0),FALSE)</f>
        <v>1.1066</v>
      </c>
      <c r="H123">
        <f>VLOOKUP($B123,Miljö!$B$1:$AG$479,MATCH(H$3,Miljö!$B$1:$AK$1,0),FALSE)</f>
        <v>4.9630000000000001</v>
      </c>
      <c r="I123">
        <f>VLOOKUP($B123,Miljö!$B$1:$AG$479,MATCH(I$3,Miljö!$B$1:$AK$1,0),FALSE)</f>
        <v>0</v>
      </c>
      <c r="K123">
        <f>VLOOKUP($B123,Totalt!$B$1:$BP$500,MATCH("total el",Totalt!$B$1:$BP$1,0),FALSE)</f>
        <v>202.14800000000002</v>
      </c>
      <c r="M123" s="250">
        <f t="shared" si="4"/>
        <v>223.69697680000004</v>
      </c>
      <c r="N123" s="250">
        <f t="shared" si="5"/>
        <v>1003.2605240000001</v>
      </c>
      <c r="O123" s="250">
        <f t="shared" si="6"/>
        <v>0</v>
      </c>
    </row>
    <row r="124" spans="1:15" x14ac:dyDescent="0.25">
      <c r="A124" s="2" t="s">
        <v>193</v>
      </c>
      <c r="B124" s="2" t="s">
        <v>196</v>
      </c>
      <c r="C124" t="str">
        <f>VLOOKUP($B124,Totalt!$B$1:$BP$500,MATCH("Kvalitetsgranskad:",Totalt!$B$1:$BP$1,0),FALSE)</f>
        <v>Ja</v>
      </c>
      <c r="E124" t="str">
        <f>VLOOKUP($B124,Miljö!$B$1:$AG$479,MATCH(E$3,Miljö!$B$1:$AK$1,0),FALSE)</f>
        <v>Ja</v>
      </c>
      <c r="F124" t="str">
        <f>VLOOKUP($B124,Miljö!$B$1:$AG$479,MATCH(F$3,Miljö!$B$1:$AK$1,0),FALSE)</f>
        <v>'Bra Miljöval'</v>
      </c>
      <c r="G124">
        <f>VLOOKUP($B124,Miljö!$B$1:$AG$479,MATCH(G$3,Miljö!$B$1:$AK$1,0),FALSE)</f>
        <v>1.1000000000000001</v>
      </c>
      <c r="H124">
        <f>VLOOKUP($B124,Miljö!$B$1:$AG$479,MATCH(H$3,Miljö!$B$1:$AK$1,0),FALSE)</f>
        <v>5</v>
      </c>
      <c r="I124">
        <f>VLOOKUP($B124,Miljö!$B$1:$AG$479,MATCH(I$3,Miljö!$B$1:$AK$1,0),FALSE)</f>
        <v>0</v>
      </c>
      <c r="K124">
        <f>VLOOKUP($B124,Totalt!$B$1:$BP$500,MATCH("total el",Totalt!$B$1:$BP$1,0),FALSE)</f>
        <v>4.1219999999999999</v>
      </c>
      <c r="M124" s="250">
        <f t="shared" si="4"/>
        <v>4.5342000000000002</v>
      </c>
      <c r="N124" s="250">
        <f t="shared" si="5"/>
        <v>20.61</v>
      </c>
      <c r="O124" s="250">
        <f t="shared" si="6"/>
        <v>0</v>
      </c>
    </row>
    <row r="125" spans="1:15" x14ac:dyDescent="0.25">
      <c r="A125" s="2" t="s">
        <v>193</v>
      </c>
      <c r="B125" s="2" t="s">
        <v>193</v>
      </c>
      <c r="C125" t="str">
        <f>VLOOKUP($B125,Totalt!$B$1:$BP$500,MATCH("Kvalitetsgranskad:",Totalt!$B$1:$BP$1,0),FALSE)</f>
        <v>Nej</v>
      </c>
      <c r="E125" t="str">
        <f>VLOOKUP($B125,Miljö!$B$1:$AG$479,MATCH(E$3,Miljö!$B$1:$AK$1,0),FALSE)</f>
        <v>Nej</v>
      </c>
      <c r="F125" t="str">
        <f>VLOOKUP($B125,Miljö!$B$1:$AG$479,MATCH(F$3,Miljö!$B$1:$AK$1,0),FALSE)</f>
        <v>-</v>
      </c>
      <c r="G125">
        <f>VLOOKUP($B125,Miljö!$B$1:$AG$479,MATCH(G$3,Miljö!$B$1:$AK$1,0),FALSE)</f>
        <v>2.38</v>
      </c>
      <c r="H125">
        <f>VLOOKUP($B125,Miljö!$B$1:$AG$479,MATCH(H$3,Miljö!$B$1:$AK$1,0),FALSE)</f>
        <v>344.47</v>
      </c>
      <c r="I125">
        <f>VLOOKUP($B125,Miljö!$B$1:$AG$479,MATCH(I$3,Miljö!$B$1:$AK$1,0),FALSE)</f>
        <v>0.42</v>
      </c>
      <c r="K125">
        <f>VLOOKUP($B125,Totalt!$B$1:$BP$500,MATCH("total el",Totalt!$B$1:$BP$1,0),FALSE)</f>
        <v>0</v>
      </c>
      <c r="M125" s="250">
        <f t="shared" si="4"/>
        <v>0</v>
      </c>
      <c r="N125" s="250">
        <f t="shared" si="5"/>
        <v>0</v>
      </c>
      <c r="O125" s="250">
        <f t="shared" si="6"/>
        <v>0</v>
      </c>
    </row>
    <row r="126" spans="1:15" x14ac:dyDescent="0.25">
      <c r="A126" s="2" t="s">
        <v>193</v>
      </c>
      <c r="B126" s="2" t="s">
        <v>197</v>
      </c>
      <c r="C126" t="str">
        <f>VLOOKUP($B126,Totalt!$B$1:$BP$500,MATCH("Kvalitetsgranskad:",Totalt!$B$1:$BP$1,0),FALSE)</f>
        <v>Nej</v>
      </c>
      <c r="E126" t="str">
        <f>VLOOKUP($B126,Miljö!$B$1:$AG$479,MATCH(E$3,Miljö!$B$1:$AK$1,0),FALSE)</f>
        <v>Nej</v>
      </c>
      <c r="F126" t="str">
        <f>VLOOKUP($B126,Miljö!$B$1:$AG$479,MATCH(F$3,Miljö!$B$1:$AK$1,0),FALSE)</f>
        <v>-</v>
      </c>
      <c r="G126">
        <f>VLOOKUP($B126,Miljö!$B$1:$AG$479,MATCH(G$3,Miljö!$B$1:$AK$1,0),FALSE)</f>
        <v>2.38</v>
      </c>
      <c r="H126">
        <f>VLOOKUP($B126,Miljö!$B$1:$AG$479,MATCH(H$3,Miljö!$B$1:$AK$1,0),FALSE)</f>
        <v>344.47</v>
      </c>
      <c r="I126">
        <f>VLOOKUP($B126,Miljö!$B$1:$AG$479,MATCH(I$3,Miljö!$B$1:$AK$1,0),FALSE)</f>
        <v>0.42</v>
      </c>
      <c r="K126">
        <f>VLOOKUP($B126,Totalt!$B$1:$BP$500,MATCH("total el",Totalt!$B$1:$BP$1,0),FALSE)</f>
        <v>0</v>
      </c>
      <c r="M126" s="250">
        <f t="shared" si="4"/>
        <v>0</v>
      </c>
      <c r="N126" s="250">
        <f t="shared" si="5"/>
        <v>0</v>
      </c>
      <c r="O126" s="250">
        <f t="shared" si="6"/>
        <v>0</v>
      </c>
    </row>
    <row r="127" spans="1:15" x14ac:dyDescent="0.25">
      <c r="A127" s="2" t="s">
        <v>193</v>
      </c>
      <c r="B127" s="2" t="s">
        <v>198</v>
      </c>
      <c r="C127" t="str">
        <f>VLOOKUP($B127,Totalt!$B$1:$BP$500,MATCH("Kvalitetsgranskad:",Totalt!$B$1:$BP$1,0),FALSE)</f>
        <v>Nej</v>
      </c>
      <c r="E127" t="str">
        <f>VLOOKUP($B127,Miljö!$B$1:$AG$479,MATCH(E$3,Miljö!$B$1:$AK$1,0),FALSE)</f>
        <v>Nej</v>
      </c>
      <c r="F127" t="str">
        <f>VLOOKUP($B127,Miljö!$B$1:$AG$479,MATCH(F$3,Miljö!$B$1:$AK$1,0),FALSE)</f>
        <v>-</v>
      </c>
      <c r="G127">
        <f>VLOOKUP($B127,Miljö!$B$1:$AG$479,MATCH(G$3,Miljö!$B$1:$AK$1,0),FALSE)</f>
        <v>2.38</v>
      </c>
      <c r="H127">
        <f>VLOOKUP($B127,Miljö!$B$1:$AG$479,MATCH(H$3,Miljö!$B$1:$AK$1,0),FALSE)</f>
        <v>344.47</v>
      </c>
      <c r="I127">
        <f>VLOOKUP($B127,Miljö!$B$1:$AG$479,MATCH(I$3,Miljö!$B$1:$AK$1,0),FALSE)</f>
        <v>0.42</v>
      </c>
      <c r="K127">
        <f>VLOOKUP($B127,Totalt!$B$1:$BP$500,MATCH("total el",Totalt!$B$1:$BP$1,0),FALSE)</f>
        <v>0</v>
      </c>
      <c r="M127" s="250">
        <f t="shared" si="4"/>
        <v>0</v>
      </c>
      <c r="N127" s="250">
        <f t="shared" si="5"/>
        <v>0</v>
      </c>
      <c r="O127" s="250">
        <f t="shared" si="6"/>
        <v>0</v>
      </c>
    </row>
    <row r="128" spans="1:15" x14ac:dyDescent="0.25">
      <c r="A128" s="2" t="s">
        <v>193</v>
      </c>
      <c r="B128" s="2" t="s">
        <v>199</v>
      </c>
      <c r="C128" t="str">
        <f>VLOOKUP($B128,Totalt!$B$1:$BP$500,MATCH("Kvalitetsgranskad:",Totalt!$B$1:$BP$1,0),FALSE)</f>
        <v>Nej</v>
      </c>
      <c r="E128" t="str">
        <f>VLOOKUP($B128,Miljö!$B$1:$AG$479,MATCH(E$3,Miljö!$B$1:$AK$1,0),FALSE)</f>
        <v>Nej</v>
      </c>
      <c r="F128" t="str">
        <f>VLOOKUP($B128,Miljö!$B$1:$AG$479,MATCH(F$3,Miljö!$B$1:$AK$1,0),FALSE)</f>
        <v>-</v>
      </c>
      <c r="G128">
        <f>VLOOKUP($B128,Miljö!$B$1:$AG$479,MATCH(G$3,Miljö!$B$1:$AK$1,0),FALSE)</f>
        <v>2.38</v>
      </c>
      <c r="H128">
        <f>VLOOKUP($B128,Miljö!$B$1:$AG$479,MATCH(H$3,Miljö!$B$1:$AK$1,0),FALSE)</f>
        <v>344.47</v>
      </c>
      <c r="I128">
        <f>VLOOKUP($B128,Miljö!$B$1:$AG$479,MATCH(I$3,Miljö!$B$1:$AK$1,0),FALSE)</f>
        <v>0.42</v>
      </c>
      <c r="K128">
        <f>VLOOKUP($B128,Totalt!$B$1:$BP$500,MATCH("total el",Totalt!$B$1:$BP$1,0),FALSE)</f>
        <v>0</v>
      </c>
      <c r="M128" s="250">
        <f t="shared" si="4"/>
        <v>0</v>
      </c>
      <c r="N128" s="250">
        <f t="shared" si="5"/>
        <v>0</v>
      </c>
      <c r="O128" s="250">
        <f t="shared" si="6"/>
        <v>0</v>
      </c>
    </row>
    <row r="129" spans="1:15" x14ac:dyDescent="0.25">
      <c r="A129" s="2" t="s">
        <v>200</v>
      </c>
      <c r="B129" s="2" t="s">
        <v>201</v>
      </c>
      <c r="C129" t="str">
        <f>VLOOKUP($B129,Totalt!$B$1:$BP$500,MATCH("Kvalitetsgranskad:",Totalt!$B$1:$BP$1,0),FALSE)</f>
        <v>Ja</v>
      </c>
      <c r="E129" t="str">
        <f>VLOOKUP($B129,Miljö!$B$1:$AG$479,MATCH(E$3,Miljö!$B$1:$AK$1,0),FALSE)</f>
        <v>Ja</v>
      </c>
      <c r="F129" t="str">
        <f>VLOOKUP($B129,Miljö!$B$1:$AG$479,MATCH(F$3,Miljö!$B$1:$AK$1,0),FALSE)</f>
        <v>'Vattenkraft'</v>
      </c>
      <c r="G129">
        <f>VLOOKUP($B129,Miljö!$B$1:$AG$479,MATCH(G$3,Miljö!$B$1:$AK$1,0),FALSE)</f>
        <v>1.1100000000000001</v>
      </c>
      <c r="H129">
        <f>VLOOKUP($B129,Miljö!$B$1:$AG$479,MATCH(H$3,Miljö!$B$1:$AK$1,0),FALSE)</f>
        <v>9</v>
      </c>
      <c r="I129">
        <f>VLOOKUP($B129,Miljö!$B$1:$AG$479,MATCH(I$3,Miljö!$B$1:$AK$1,0),FALSE)</f>
        <v>0</v>
      </c>
      <c r="K129">
        <f>VLOOKUP($B129,Totalt!$B$1:$BP$500,MATCH("total el",Totalt!$B$1:$BP$1,0),FALSE)</f>
        <v>3.7389999999999999</v>
      </c>
      <c r="M129" s="250">
        <f t="shared" si="4"/>
        <v>4.15029</v>
      </c>
      <c r="N129" s="250">
        <f t="shared" si="5"/>
        <v>33.650999999999996</v>
      </c>
      <c r="O129" s="250">
        <f t="shared" si="6"/>
        <v>0</v>
      </c>
    </row>
    <row r="130" spans="1:15" x14ac:dyDescent="0.25">
      <c r="A130" s="2" t="s">
        <v>200</v>
      </c>
      <c r="B130" s="2" t="s">
        <v>202</v>
      </c>
      <c r="C130" t="str">
        <f>VLOOKUP($B130,Totalt!$B$1:$BP$500,MATCH("Kvalitetsgranskad:",Totalt!$B$1:$BP$1,0),FALSE)</f>
        <v>Ja</v>
      </c>
      <c r="E130" t="str">
        <f>VLOOKUP($B130,Miljö!$B$1:$AG$479,MATCH(E$3,Miljö!$B$1:$AK$1,0),FALSE)</f>
        <v>Ja</v>
      </c>
      <c r="F130" t="str">
        <f>VLOOKUP($B130,Miljö!$B$1:$AG$479,MATCH(F$3,Miljö!$B$1:$AK$1,0),FALSE)</f>
        <v>'vattenkraft'</v>
      </c>
      <c r="G130">
        <f>VLOOKUP($B130,Miljö!$B$1:$AG$479,MATCH(G$3,Miljö!$B$1:$AK$1,0),FALSE)</f>
        <v>1.1100000000000001</v>
      </c>
      <c r="H130">
        <f>VLOOKUP($B130,Miljö!$B$1:$AG$479,MATCH(H$3,Miljö!$B$1:$AK$1,0),FALSE)</f>
        <v>9</v>
      </c>
      <c r="I130">
        <f>VLOOKUP($B130,Miljö!$B$1:$AG$479,MATCH(I$3,Miljö!$B$1:$AK$1,0),FALSE)</f>
        <v>0</v>
      </c>
      <c r="K130">
        <f>VLOOKUP($B130,Totalt!$B$1:$BP$500,MATCH("total el",Totalt!$B$1:$BP$1,0),FALSE)</f>
        <v>7.8E-2</v>
      </c>
      <c r="M130" s="250">
        <f t="shared" si="4"/>
        <v>8.6580000000000004E-2</v>
      </c>
      <c r="N130" s="250">
        <f t="shared" si="5"/>
        <v>0.70199999999999996</v>
      </c>
      <c r="O130" s="250">
        <f t="shared" si="6"/>
        <v>0</v>
      </c>
    </row>
    <row r="131" spans="1:15" x14ac:dyDescent="0.25">
      <c r="A131" s="2" t="s">
        <v>203</v>
      </c>
      <c r="B131" s="2" t="s">
        <v>204</v>
      </c>
      <c r="C131" t="str">
        <f>VLOOKUP($B131,Totalt!$B$1:$BP$500,MATCH("Kvalitetsgranskad:",Totalt!$B$1:$BP$1,0),FALSE)</f>
        <v>Ja</v>
      </c>
      <c r="E131" t="str">
        <f>VLOOKUP($B131,Miljö!$B$1:$AG$479,MATCH(E$3,Miljö!$B$1:$AK$1,0),FALSE)</f>
        <v>Ja</v>
      </c>
      <c r="F131" t="str">
        <f>VLOOKUP($B131,Miljö!$B$1:$AG$479,MATCH(F$3,Miljö!$B$1:$AK$1,0),FALSE)</f>
        <v>'Förnybar vattenkraft'</v>
      </c>
      <c r="G131">
        <f>VLOOKUP($B131,Miljö!$B$1:$AG$479,MATCH(G$3,Miljö!$B$1:$AK$1,0),FALSE)</f>
        <v>1.1000000000000001</v>
      </c>
      <c r="H131">
        <f>VLOOKUP($B131,Miljö!$B$1:$AG$479,MATCH(H$3,Miljö!$B$1:$AK$1,0),FALSE)</f>
        <v>0</v>
      </c>
      <c r="I131">
        <f>VLOOKUP($B131,Miljö!$B$1:$AG$479,MATCH(I$3,Miljö!$B$1:$AK$1,0),FALSE)</f>
        <v>0</v>
      </c>
      <c r="K131">
        <f>VLOOKUP($B131,Totalt!$B$1:$BP$500,MATCH("total el",Totalt!$B$1:$BP$1,0),FALSE)</f>
        <v>0.19</v>
      </c>
      <c r="M131" s="250">
        <f t="shared" si="4"/>
        <v>0.20900000000000002</v>
      </c>
      <c r="N131" s="250">
        <f t="shared" si="5"/>
        <v>0</v>
      </c>
      <c r="O131" s="250">
        <f t="shared" si="6"/>
        <v>0</v>
      </c>
    </row>
    <row r="132" spans="1:15" x14ac:dyDescent="0.25">
      <c r="A132" s="2" t="s">
        <v>205</v>
      </c>
      <c r="B132" s="2" t="s">
        <v>206</v>
      </c>
      <c r="C132" t="str">
        <f>VLOOKUP($B132,Totalt!$B$1:$BP$500,MATCH("Kvalitetsgranskad:",Totalt!$B$1:$BP$1,0),FALSE)</f>
        <v>Ja</v>
      </c>
      <c r="E132" t="str">
        <f>VLOOKUP($B132,Miljö!$B$1:$AG$479,MATCH(E$3,Miljö!$B$1:$AK$1,0),FALSE)</f>
        <v>Ja</v>
      </c>
      <c r="F132" t="str">
        <f>VLOOKUP($B132,Miljö!$B$1:$AG$479,MATCH(F$3,Miljö!$B$1:$AK$1,0),FALSE)</f>
        <v>'El Från Karlstad energi'</v>
      </c>
      <c r="G132">
        <f>VLOOKUP($B132,Miljö!$B$1:$AG$479,MATCH(G$3,Miljö!$B$1:$AK$1,0),FALSE)</f>
        <v>0</v>
      </c>
      <c r="H132">
        <f>VLOOKUP($B132,Miljö!$B$1:$AG$479,MATCH(H$3,Miljö!$B$1:$AK$1,0),FALSE)</f>
        <v>0</v>
      </c>
      <c r="I132">
        <f>VLOOKUP($B132,Miljö!$B$1:$AG$479,MATCH(I$3,Miljö!$B$1:$AK$1,0),FALSE)</f>
        <v>0</v>
      </c>
      <c r="K132">
        <f>VLOOKUP($B132,Totalt!$B$1:$BP$500,MATCH("total el",Totalt!$B$1:$BP$1,0),FALSE)</f>
        <v>0.34350000000000003</v>
      </c>
      <c r="M132" s="250">
        <f t="shared" si="4"/>
        <v>0</v>
      </c>
      <c r="N132" s="250">
        <f t="shared" si="5"/>
        <v>0</v>
      </c>
      <c r="O132" s="250">
        <f t="shared" si="6"/>
        <v>0</v>
      </c>
    </row>
    <row r="133" spans="1:15" x14ac:dyDescent="0.25">
      <c r="A133" s="2" t="s">
        <v>205</v>
      </c>
      <c r="B133" s="2" t="s">
        <v>207</v>
      </c>
      <c r="C133" t="str">
        <f>VLOOKUP($B133,Totalt!$B$1:$BP$500,MATCH("Kvalitetsgranskad:",Totalt!$B$1:$BP$1,0),FALSE)</f>
        <v>Ja</v>
      </c>
      <c r="E133" t="str">
        <f>VLOOKUP($B133,Miljö!$B$1:$AG$479,MATCH(E$3,Miljö!$B$1:$AK$1,0),FALSE)</f>
        <v>Ja</v>
      </c>
      <c r="F133" t="str">
        <f>VLOOKUP($B133,Miljö!$B$1:$AG$479,MATCH(F$3,Miljö!$B$1:$AK$1,0),FALSE)</f>
        <v>'El från Karlstad Energi'</v>
      </c>
      <c r="G133">
        <f>VLOOKUP($B133,Miljö!$B$1:$AG$479,MATCH(G$3,Miljö!$B$1:$AK$1,0),FALSE)</f>
        <v>0</v>
      </c>
      <c r="H133">
        <f>VLOOKUP($B133,Miljö!$B$1:$AG$479,MATCH(H$3,Miljö!$B$1:$AK$1,0),FALSE)</f>
        <v>0</v>
      </c>
      <c r="I133">
        <f>VLOOKUP($B133,Miljö!$B$1:$AG$479,MATCH(I$3,Miljö!$B$1:$AK$1,0),FALSE)</f>
        <v>0</v>
      </c>
      <c r="K133">
        <f>VLOOKUP($B133,Totalt!$B$1:$BP$500,MATCH("total el",Totalt!$B$1:$BP$1,0),FALSE)</f>
        <v>1.4295</v>
      </c>
      <c r="M133" s="250">
        <f t="shared" ref="M133:M196" si="7">IF(ISERROR($K133*G133),"",$K133*G133)</f>
        <v>0</v>
      </c>
      <c r="N133" s="250">
        <f t="shared" ref="N133:N196" si="8">IF(ISERROR($K133*H133),"",$K133*H133)</f>
        <v>0</v>
      </c>
      <c r="O133" s="250">
        <f t="shared" ref="O133:O196" si="9">IF(ISERROR($K133*I133),"",$K133*I133)</f>
        <v>0</v>
      </c>
    </row>
    <row r="134" spans="1:15" x14ac:dyDescent="0.25">
      <c r="A134" s="2" t="s">
        <v>205</v>
      </c>
      <c r="B134" s="2" t="s">
        <v>208</v>
      </c>
      <c r="C134" t="str">
        <f>VLOOKUP($B134,Totalt!$B$1:$BP$500,MATCH("Kvalitetsgranskad:",Totalt!$B$1:$BP$1,0),FALSE)</f>
        <v>Ja</v>
      </c>
      <c r="E134" t="str">
        <f>VLOOKUP($B134,Miljö!$B$1:$AG$479,MATCH(E$3,Miljö!$B$1:$AK$1,0),FALSE)</f>
        <v>Ja</v>
      </c>
      <c r="F134" t="str">
        <f>VLOOKUP($B134,Miljö!$B$1:$AG$479,MATCH(F$3,Miljö!$B$1:$AK$1,0),FALSE)</f>
        <v>'El från Karlstads Energi'</v>
      </c>
      <c r="G134">
        <f>VLOOKUP($B134,Miljö!$B$1:$AG$479,MATCH(G$3,Miljö!$B$1:$AK$1,0),FALSE)</f>
        <v>0</v>
      </c>
      <c r="H134">
        <f>VLOOKUP($B134,Miljö!$B$1:$AG$479,MATCH(H$3,Miljö!$B$1:$AK$1,0),FALSE)</f>
        <v>0</v>
      </c>
      <c r="I134">
        <f>VLOOKUP($B134,Miljö!$B$1:$AG$479,MATCH(I$3,Miljö!$B$1:$AK$1,0),FALSE)</f>
        <v>0</v>
      </c>
      <c r="K134">
        <f>VLOOKUP($B134,Totalt!$B$1:$BP$500,MATCH("total el",Totalt!$B$1:$BP$1,0),FALSE)</f>
        <v>6.9899999999999997E-3</v>
      </c>
      <c r="M134" s="250">
        <f t="shared" si="7"/>
        <v>0</v>
      </c>
      <c r="N134" s="250">
        <f t="shared" si="8"/>
        <v>0</v>
      </c>
      <c r="O134" s="250">
        <f t="shared" si="9"/>
        <v>0</v>
      </c>
    </row>
    <row r="135" spans="1:15" x14ac:dyDescent="0.25">
      <c r="A135" s="2" t="s">
        <v>209</v>
      </c>
      <c r="B135" s="2" t="s">
        <v>210</v>
      </c>
      <c r="C135" t="str">
        <f>VLOOKUP($B135,Totalt!$B$1:$BP$500,MATCH("Kvalitetsgranskad:",Totalt!$B$1:$BP$1,0),FALSE)</f>
        <v>Ja</v>
      </c>
      <c r="E135" t="str">
        <f>VLOOKUP($B135,Miljö!$B$1:$AG$479,MATCH(E$3,Miljö!$B$1:$AK$1,0),FALSE)</f>
        <v>Ja</v>
      </c>
      <c r="F135" t="str">
        <f>VLOOKUP($B135,Miljö!$B$1:$AG$479,MATCH(F$3,Miljö!$B$1:$AK$1,0),FALSE)</f>
        <v>'Vattenkraftsel'</v>
      </c>
      <c r="G135">
        <f>VLOOKUP($B135,Miljö!$B$1:$AG$479,MATCH(G$3,Miljö!$B$1:$AK$1,0),FALSE)</f>
        <v>1.1000000000000001</v>
      </c>
      <c r="H135">
        <f>VLOOKUP($B135,Miljö!$B$1:$AG$479,MATCH(H$3,Miljö!$B$1:$AK$1,0),FALSE)</f>
        <v>0</v>
      </c>
      <c r="I135">
        <f>VLOOKUP($B135,Miljö!$B$1:$AG$479,MATCH(I$3,Miljö!$B$1:$AK$1,0),FALSE)</f>
        <v>0</v>
      </c>
      <c r="K135">
        <f>VLOOKUP($B135,Totalt!$B$1:$BP$500,MATCH("total el",Totalt!$B$1:$BP$1,0),FALSE)</f>
        <v>21.728899999999999</v>
      </c>
      <c r="M135" s="250">
        <f t="shared" si="7"/>
        <v>23.901790000000002</v>
      </c>
      <c r="N135" s="250">
        <f t="shared" si="8"/>
        <v>0</v>
      </c>
      <c r="O135" s="250">
        <f t="shared" si="9"/>
        <v>0</v>
      </c>
    </row>
    <row r="136" spans="1:15" x14ac:dyDescent="0.25">
      <c r="A136" s="2" t="s">
        <v>211</v>
      </c>
      <c r="B136" s="2" t="s">
        <v>212</v>
      </c>
      <c r="C136" t="str">
        <f>VLOOKUP($B136,Totalt!$B$1:$BP$500,MATCH("Kvalitetsgranskad:",Totalt!$B$1:$BP$1,0),FALSE)</f>
        <v>Ja</v>
      </c>
      <c r="E136" t="str">
        <f>VLOOKUP($B136,Miljö!$B$1:$AG$479,MATCH(E$3,Miljö!$B$1:$AK$1,0),FALSE)</f>
        <v>Nej</v>
      </c>
      <c r="F136" t="str">
        <f>VLOOKUP($B136,Miljö!$B$1:$AG$479,MATCH(F$3,Miljö!$B$1:$AK$1,0),FALSE)</f>
        <v>-</v>
      </c>
      <c r="G136">
        <f>VLOOKUP($B136,Miljö!$B$1:$AG$479,MATCH(G$3,Miljö!$B$1:$AK$1,0),FALSE)</f>
        <v>2.38</v>
      </c>
      <c r="H136">
        <f>VLOOKUP($B136,Miljö!$B$1:$AG$479,MATCH(H$3,Miljö!$B$1:$AK$1,0),FALSE)</f>
        <v>344.47</v>
      </c>
      <c r="I136">
        <f>VLOOKUP($B136,Miljö!$B$1:$AG$479,MATCH(I$3,Miljö!$B$1:$AK$1,0),FALSE)</f>
        <v>0.42</v>
      </c>
      <c r="K136">
        <f>VLOOKUP($B136,Totalt!$B$1:$BP$500,MATCH("total el",Totalt!$B$1:$BP$1,0),FALSE)</f>
        <v>1.3080000000000001</v>
      </c>
      <c r="M136" s="250">
        <f t="shared" si="7"/>
        <v>3.1130399999999998</v>
      </c>
      <c r="N136" s="250">
        <f t="shared" si="8"/>
        <v>450.56676000000004</v>
      </c>
      <c r="O136" s="250">
        <f t="shared" si="9"/>
        <v>0.54935999999999996</v>
      </c>
    </row>
    <row r="137" spans="1:15" x14ac:dyDescent="0.25">
      <c r="A137" s="2" t="s">
        <v>213</v>
      </c>
      <c r="B137" s="2" t="s">
        <v>214</v>
      </c>
      <c r="C137" t="str">
        <f>VLOOKUP($B137,Totalt!$B$1:$BP$500,MATCH("Kvalitetsgranskad:",Totalt!$B$1:$BP$1,0),FALSE)</f>
        <v>Ja</v>
      </c>
      <c r="E137" t="str">
        <f>VLOOKUP($B137,Miljö!$B$1:$AG$479,MATCH(E$3,Miljö!$B$1:$AK$1,0),FALSE)</f>
        <v>Nej</v>
      </c>
      <c r="F137" t="str">
        <f>VLOOKUP($B137,Miljö!$B$1:$AG$479,MATCH(F$3,Miljö!$B$1:$AK$1,0),FALSE)</f>
        <v>-</v>
      </c>
      <c r="G137">
        <f>VLOOKUP($B137,Miljö!$B$1:$AG$479,MATCH(G$3,Miljö!$B$1:$AK$1,0),FALSE)</f>
        <v>2.38</v>
      </c>
      <c r="H137">
        <f>VLOOKUP($B137,Miljö!$B$1:$AG$479,MATCH(H$3,Miljö!$B$1:$AK$1,0),FALSE)</f>
        <v>344.47</v>
      </c>
      <c r="I137">
        <f>VLOOKUP($B137,Miljö!$B$1:$AG$479,MATCH(I$3,Miljö!$B$1:$AK$1,0),FALSE)</f>
        <v>0.42</v>
      </c>
      <c r="K137">
        <f>VLOOKUP($B137,Totalt!$B$1:$BP$500,MATCH("total el",Totalt!$B$1:$BP$1,0),FALSE)</f>
        <v>1.0487500000000001</v>
      </c>
      <c r="M137" s="250">
        <f t="shared" si="7"/>
        <v>2.4960249999999999</v>
      </c>
      <c r="N137" s="250">
        <f t="shared" si="8"/>
        <v>361.26291250000003</v>
      </c>
      <c r="O137" s="250">
        <f t="shared" si="9"/>
        <v>0.44047500000000001</v>
      </c>
    </row>
    <row r="138" spans="1:15" x14ac:dyDescent="0.25">
      <c r="A138" s="2" t="s">
        <v>213</v>
      </c>
      <c r="B138" s="2" t="s">
        <v>215</v>
      </c>
      <c r="C138" t="str">
        <f>VLOOKUP($B138,Totalt!$B$1:$BP$500,MATCH("Kvalitetsgranskad:",Totalt!$B$1:$BP$1,0),FALSE)</f>
        <v>Ja</v>
      </c>
      <c r="E138" t="str">
        <f>VLOOKUP($B138,Miljö!$B$1:$AG$479,MATCH(E$3,Miljö!$B$1:$AK$1,0),FALSE)</f>
        <v>Nej</v>
      </c>
      <c r="F138" t="str">
        <f>VLOOKUP($B138,Miljö!$B$1:$AG$479,MATCH(F$3,Miljö!$B$1:$AK$1,0),FALSE)</f>
        <v>-</v>
      </c>
      <c r="G138">
        <f>VLOOKUP($B138,Miljö!$B$1:$AG$479,MATCH(G$3,Miljö!$B$1:$AK$1,0),FALSE)</f>
        <v>2.38</v>
      </c>
      <c r="H138">
        <f>VLOOKUP($B138,Miljö!$B$1:$AG$479,MATCH(H$3,Miljö!$B$1:$AK$1,0),FALSE)</f>
        <v>344.47</v>
      </c>
      <c r="I138">
        <f>VLOOKUP($B138,Miljö!$B$1:$AG$479,MATCH(I$3,Miljö!$B$1:$AK$1,0),FALSE)</f>
        <v>0.42</v>
      </c>
      <c r="K138">
        <f>VLOOKUP($B138,Totalt!$B$1:$BP$500,MATCH("total el",Totalt!$B$1:$BP$1,0),FALSE)</f>
        <v>0.2</v>
      </c>
      <c r="M138" s="250">
        <f t="shared" si="7"/>
        <v>0.47599999999999998</v>
      </c>
      <c r="N138" s="250">
        <f t="shared" si="8"/>
        <v>68.894000000000005</v>
      </c>
      <c r="O138" s="250">
        <f t="shared" si="9"/>
        <v>8.4000000000000005E-2</v>
      </c>
    </row>
    <row r="139" spans="1:15" x14ac:dyDescent="0.25">
      <c r="A139" s="2" t="s">
        <v>213</v>
      </c>
      <c r="B139" s="2" t="s">
        <v>216</v>
      </c>
      <c r="C139" t="str">
        <f>VLOOKUP($B139,Totalt!$B$1:$BP$500,MATCH("Kvalitetsgranskad:",Totalt!$B$1:$BP$1,0),FALSE)</f>
        <v>Ja</v>
      </c>
      <c r="E139" t="str">
        <f>VLOOKUP($B139,Miljö!$B$1:$AG$479,MATCH(E$3,Miljö!$B$1:$AK$1,0),FALSE)</f>
        <v>Nej</v>
      </c>
      <c r="F139" t="str">
        <f>VLOOKUP($B139,Miljö!$B$1:$AG$479,MATCH(F$3,Miljö!$B$1:$AK$1,0),FALSE)</f>
        <v>-</v>
      </c>
      <c r="G139">
        <f>VLOOKUP($B139,Miljö!$B$1:$AG$479,MATCH(G$3,Miljö!$B$1:$AK$1,0),FALSE)</f>
        <v>2.38</v>
      </c>
      <c r="H139">
        <f>VLOOKUP($B139,Miljö!$B$1:$AG$479,MATCH(H$3,Miljö!$B$1:$AK$1,0),FALSE)</f>
        <v>344.47</v>
      </c>
      <c r="I139">
        <f>VLOOKUP($B139,Miljö!$B$1:$AG$479,MATCH(I$3,Miljö!$B$1:$AK$1,0),FALSE)</f>
        <v>0.42</v>
      </c>
      <c r="K139">
        <f>VLOOKUP($B139,Totalt!$B$1:$BP$500,MATCH("total el",Totalt!$B$1:$BP$1,0),FALSE)</f>
        <v>5.5E-2</v>
      </c>
      <c r="M139" s="250">
        <f t="shared" si="7"/>
        <v>0.13089999999999999</v>
      </c>
      <c r="N139" s="250">
        <f t="shared" si="8"/>
        <v>18.94585</v>
      </c>
      <c r="O139" s="250">
        <f t="shared" si="9"/>
        <v>2.3099999999999999E-2</v>
      </c>
    </row>
    <row r="140" spans="1:15" x14ac:dyDescent="0.25">
      <c r="A140" s="2" t="s">
        <v>213</v>
      </c>
      <c r="B140" s="2" t="s">
        <v>217</v>
      </c>
      <c r="C140" t="str">
        <f>VLOOKUP($B140,Totalt!$B$1:$BP$500,MATCH("Kvalitetsgranskad:",Totalt!$B$1:$BP$1,0),FALSE)</f>
        <v>Ja</v>
      </c>
      <c r="E140" t="str">
        <f>VLOOKUP($B140,Miljö!$B$1:$AG$479,MATCH(E$3,Miljö!$B$1:$AK$1,0),FALSE)</f>
        <v>Nej</v>
      </c>
      <c r="F140" t="str">
        <f>VLOOKUP($B140,Miljö!$B$1:$AG$479,MATCH(F$3,Miljö!$B$1:$AK$1,0),FALSE)</f>
        <v>-</v>
      </c>
      <c r="G140">
        <f>VLOOKUP($B140,Miljö!$B$1:$AG$479,MATCH(G$3,Miljö!$B$1:$AK$1,0),FALSE)</f>
        <v>2.38</v>
      </c>
      <c r="H140">
        <f>VLOOKUP($B140,Miljö!$B$1:$AG$479,MATCH(H$3,Miljö!$B$1:$AK$1,0),FALSE)</f>
        <v>344.47</v>
      </c>
      <c r="I140">
        <f>VLOOKUP($B140,Miljö!$B$1:$AG$479,MATCH(I$3,Miljö!$B$1:$AK$1,0),FALSE)</f>
        <v>0.42</v>
      </c>
      <c r="K140">
        <f>VLOOKUP($B140,Totalt!$B$1:$BP$500,MATCH("total el",Totalt!$B$1:$BP$1,0),FALSE)</f>
        <v>0.51483999999999996</v>
      </c>
      <c r="M140" s="250">
        <f t="shared" si="7"/>
        <v>1.2253191999999999</v>
      </c>
      <c r="N140" s="250">
        <f t="shared" si="8"/>
        <v>177.34693480000001</v>
      </c>
      <c r="O140" s="250">
        <f t="shared" si="9"/>
        <v>0.21623279999999998</v>
      </c>
    </row>
    <row r="141" spans="1:15" x14ac:dyDescent="0.25">
      <c r="A141" s="2" t="s">
        <v>220</v>
      </c>
      <c r="B141" s="2" t="s">
        <v>221</v>
      </c>
      <c r="C141" t="str">
        <f>VLOOKUP($B141,Totalt!$B$1:$BP$500,MATCH("Kvalitetsgranskad:",Totalt!$B$1:$BP$1,0),FALSE)</f>
        <v>Ja</v>
      </c>
      <c r="E141" t="str">
        <f>VLOOKUP($B141,Miljö!$B$1:$AG$479,MATCH(E$3,Miljö!$B$1:$AK$1,0),FALSE)</f>
        <v>Ja</v>
      </c>
      <c r="F141" t="str">
        <f>VLOOKUP($B141,Miljö!$B$1:$AG$479,MATCH(F$3,Miljö!$B$1:$AK$1,0),FALSE)</f>
        <v>'Vatten El'</v>
      </c>
      <c r="G141">
        <f>VLOOKUP($B141,Miljö!$B$1:$AG$479,MATCH(G$3,Miljö!$B$1:$AK$1,0),FALSE)</f>
        <v>1.1000000000000001</v>
      </c>
      <c r="H141">
        <f>VLOOKUP($B141,Miljö!$B$1:$AG$479,MATCH(H$3,Miljö!$B$1:$AK$1,0),FALSE)</f>
        <v>1.4999999999999999E-4</v>
      </c>
      <c r="I141">
        <f>VLOOKUP($B141,Miljö!$B$1:$AG$479,MATCH(I$3,Miljö!$B$1:$AK$1,0),FALSE)</f>
        <v>0</v>
      </c>
      <c r="K141">
        <f>VLOOKUP($B141,Totalt!$B$1:$BP$500,MATCH("total el",Totalt!$B$1:$BP$1,0),FALSE)</f>
        <v>0.89700000000000002</v>
      </c>
      <c r="M141" s="250">
        <f t="shared" si="7"/>
        <v>0.98670000000000013</v>
      </c>
      <c r="N141" s="250">
        <f t="shared" si="8"/>
        <v>1.3454999999999999E-4</v>
      </c>
      <c r="O141" s="250">
        <f t="shared" si="9"/>
        <v>0</v>
      </c>
    </row>
    <row r="142" spans="1:15" x14ac:dyDescent="0.25">
      <c r="A142" s="2" t="s">
        <v>222</v>
      </c>
      <c r="B142" s="2" t="s">
        <v>223</v>
      </c>
      <c r="C142" t="str">
        <f>VLOOKUP($B142,Totalt!$B$1:$BP$500,MATCH("Kvalitetsgranskad:",Totalt!$B$1:$BP$1,0),FALSE)</f>
        <v>Ja</v>
      </c>
      <c r="E142" t="str">
        <f>VLOOKUP($B142,Miljö!$B$1:$AG$479,MATCH(E$3,Miljö!$B$1:$AK$1,0),FALSE)</f>
        <v>Ja</v>
      </c>
      <c r="F142" t="str">
        <f>VLOOKUP($B142,Miljö!$B$1:$AG$479,MATCH(F$3,Miljö!$B$1:$AK$1,0),FALSE)</f>
        <v>'Biokraft'</v>
      </c>
      <c r="G142">
        <f>VLOOKUP($B142,Miljö!$B$1:$AG$479,MATCH(G$3,Miljö!$B$1:$AK$1,0),FALSE)</f>
        <v>0.03</v>
      </c>
      <c r="H142">
        <f>VLOOKUP($B142,Miljö!$B$1:$AG$479,MATCH(H$3,Miljö!$B$1:$AK$1,0),FALSE)</f>
        <v>0</v>
      </c>
      <c r="I142">
        <f>VLOOKUP($B142,Miljö!$B$1:$AG$479,MATCH(I$3,Miljö!$B$1:$AK$1,0),FALSE)</f>
        <v>0</v>
      </c>
      <c r="K142">
        <f>VLOOKUP($B142,Totalt!$B$1:$BP$500,MATCH("total el",Totalt!$B$1:$BP$1,0),FALSE)</f>
        <v>8.8951200000000004</v>
      </c>
      <c r="M142" s="250">
        <f t="shared" si="7"/>
        <v>0.26685360000000002</v>
      </c>
      <c r="N142" s="250">
        <f t="shared" si="8"/>
        <v>0</v>
      </c>
      <c r="O142" s="250">
        <f t="shared" si="9"/>
        <v>0</v>
      </c>
    </row>
    <row r="143" spans="1:15" x14ac:dyDescent="0.25">
      <c r="A143" s="2" t="s">
        <v>224</v>
      </c>
      <c r="B143" s="2" t="s">
        <v>225</v>
      </c>
      <c r="C143" t="str">
        <f>VLOOKUP($B143,Totalt!$B$1:$BP$500,MATCH("Kvalitetsgranskad:",Totalt!$B$1:$BP$1,0),FALSE)</f>
        <v>Ja</v>
      </c>
      <c r="E143" t="str">
        <f>VLOOKUP($B143,Miljö!$B$1:$AG$479,MATCH(E$3,Miljö!$B$1:$AK$1,0),FALSE)</f>
        <v>Nej</v>
      </c>
      <c r="F143" t="str">
        <f>VLOOKUP($B143,Miljö!$B$1:$AG$479,MATCH(F$3,Miljö!$B$1:$AK$1,0),FALSE)</f>
        <v>'-'</v>
      </c>
      <c r="G143">
        <f>VLOOKUP($B143,Miljö!$B$1:$AG$479,MATCH(G$3,Miljö!$B$1:$AK$1,0),FALSE)</f>
        <v>2.38</v>
      </c>
      <c r="H143">
        <f>VLOOKUP($B143,Miljö!$B$1:$AG$479,MATCH(H$3,Miljö!$B$1:$AK$1,0),FALSE)</f>
        <v>344.47</v>
      </c>
      <c r="I143">
        <f>VLOOKUP($B143,Miljö!$B$1:$AG$479,MATCH(I$3,Miljö!$B$1:$AK$1,0),FALSE)</f>
        <v>0.42</v>
      </c>
      <c r="K143">
        <f>VLOOKUP($B143,Totalt!$B$1:$BP$500,MATCH("total el",Totalt!$B$1:$BP$1,0),FALSE)</f>
        <v>7.8650000000000002</v>
      </c>
      <c r="M143" s="250">
        <f t="shared" si="7"/>
        <v>18.718699999999998</v>
      </c>
      <c r="N143" s="250">
        <f t="shared" si="8"/>
        <v>2709.2565500000001</v>
      </c>
      <c r="O143" s="250">
        <f t="shared" si="9"/>
        <v>3.3033000000000001</v>
      </c>
    </row>
    <row r="144" spans="1:15" x14ac:dyDescent="0.25">
      <c r="A144" s="2" t="s">
        <v>224</v>
      </c>
      <c r="B144" s="2" t="s">
        <v>226</v>
      </c>
      <c r="C144" t="str">
        <f>VLOOKUP($B144,Totalt!$B$1:$BP$500,MATCH("Kvalitetsgranskad:",Totalt!$B$1:$BP$1,0),FALSE)</f>
        <v>Ja</v>
      </c>
      <c r="E144" t="str">
        <f>VLOOKUP($B144,Miljö!$B$1:$AG$479,MATCH(E$3,Miljö!$B$1:$AK$1,0),FALSE)</f>
        <v>Nej</v>
      </c>
      <c r="F144" t="str">
        <f>VLOOKUP($B144,Miljö!$B$1:$AG$479,MATCH(F$3,Miljö!$B$1:$AK$1,0),FALSE)</f>
        <v>'-'</v>
      </c>
      <c r="G144">
        <f>VLOOKUP($B144,Miljö!$B$1:$AG$479,MATCH(G$3,Miljö!$B$1:$AK$1,0),FALSE)</f>
        <v>2.38</v>
      </c>
      <c r="H144">
        <f>VLOOKUP($B144,Miljö!$B$1:$AG$479,MATCH(H$3,Miljö!$B$1:$AK$1,0),FALSE)</f>
        <v>344.47</v>
      </c>
      <c r="I144">
        <f>VLOOKUP($B144,Miljö!$B$1:$AG$479,MATCH(I$3,Miljö!$B$1:$AK$1,0),FALSE)</f>
        <v>0.42</v>
      </c>
      <c r="K144">
        <f>VLOOKUP($B144,Totalt!$B$1:$BP$500,MATCH("total el",Totalt!$B$1:$BP$1,0),FALSE)</f>
        <v>0.6</v>
      </c>
      <c r="M144" s="250">
        <f t="shared" si="7"/>
        <v>1.4279999999999999</v>
      </c>
      <c r="N144" s="250">
        <f t="shared" si="8"/>
        <v>206.68200000000002</v>
      </c>
      <c r="O144" s="250">
        <f t="shared" si="9"/>
        <v>0.252</v>
      </c>
    </row>
    <row r="145" spans="1:15" x14ac:dyDescent="0.25">
      <c r="A145" s="2" t="s">
        <v>227</v>
      </c>
      <c r="B145" s="2" t="s">
        <v>228</v>
      </c>
      <c r="C145" t="str">
        <f>VLOOKUP($B145,Totalt!$B$1:$BP$500,MATCH("Kvalitetsgranskad:",Totalt!$B$1:$BP$1,0),FALSE)</f>
        <v>Ja</v>
      </c>
      <c r="E145" t="str">
        <f>VLOOKUP($B145,Miljö!$B$1:$AG$479,MATCH(E$3,Miljö!$B$1:$AK$1,0),FALSE)</f>
        <v>Ja</v>
      </c>
      <c r="F145" t="str">
        <f>VLOOKUP($B145,Miljö!$B$1:$AG$479,MATCH(F$3,Miljö!$B$1:$AK$1,0),FALSE)</f>
        <v>'Vattenkraft'</v>
      </c>
      <c r="G145">
        <f>VLOOKUP($B145,Miljö!$B$1:$AG$479,MATCH(G$3,Miljö!$B$1:$AK$1,0),FALSE)</f>
        <v>1.1000000000000001</v>
      </c>
      <c r="H145">
        <f>VLOOKUP($B145,Miljö!$B$1:$AG$479,MATCH(H$3,Miljö!$B$1:$AK$1,0),FALSE)</f>
        <v>0</v>
      </c>
      <c r="I145">
        <f>VLOOKUP($B145,Miljö!$B$1:$AG$479,MATCH(I$3,Miljö!$B$1:$AK$1,0),FALSE)</f>
        <v>0</v>
      </c>
      <c r="K145">
        <f>VLOOKUP($B145,Totalt!$B$1:$BP$500,MATCH("total el",Totalt!$B$1:$BP$1,0),FALSE)</f>
        <v>0.35165200000000002</v>
      </c>
      <c r="M145" s="250">
        <f t="shared" si="7"/>
        <v>0.38681720000000003</v>
      </c>
      <c r="N145" s="250">
        <f t="shared" si="8"/>
        <v>0</v>
      </c>
      <c r="O145" s="250">
        <f t="shared" si="9"/>
        <v>0</v>
      </c>
    </row>
    <row r="146" spans="1:15" x14ac:dyDescent="0.25">
      <c r="A146" s="2" t="s">
        <v>229</v>
      </c>
      <c r="B146" s="2" t="s">
        <v>230</v>
      </c>
      <c r="C146" t="str">
        <f>VLOOKUP($B146,Totalt!$B$1:$BP$500,MATCH("Kvalitetsgranskad:",Totalt!$B$1:$BP$1,0),FALSE)</f>
        <v>Ja</v>
      </c>
      <c r="E146" t="str">
        <f>VLOOKUP($B146,Miljö!$B$1:$AG$479,MATCH(E$3,Miljö!$B$1:$AK$1,0),FALSE)</f>
        <v>Ja</v>
      </c>
      <c r="F146" t="str">
        <f>VLOOKUP($B146,Miljö!$B$1:$AG$479,MATCH(F$3,Miljö!$B$1:$AK$1,0),FALSE)</f>
        <v>'vattenkraft el'</v>
      </c>
      <c r="G146">
        <f>VLOOKUP($B146,Miljö!$B$1:$AG$479,MATCH(G$3,Miljö!$B$1:$AK$1,0),FALSE)</f>
        <v>1.1000000000000001</v>
      </c>
      <c r="H146">
        <f>VLOOKUP($B146,Miljö!$B$1:$AG$479,MATCH(H$3,Miljö!$B$1:$AK$1,0),FALSE)</f>
        <v>0</v>
      </c>
      <c r="I146">
        <f>VLOOKUP($B146,Miljö!$B$1:$AG$479,MATCH(I$3,Miljö!$B$1:$AK$1,0),FALSE)</f>
        <v>0</v>
      </c>
      <c r="K146">
        <f>VLOOKUP($B146,Totalt!$B$1:$BP$500,MATCH("total el",Totalt!$B$1:$BP$1,0),FALSE)</f>
        <v>1.375</v>
      </c>
      <c r="M146" s="250">
        <f t="shared" si="7"/>
        <v>1.5125000000000002</v>
      </c>
      <c r="N146" s="250">
        <f t="shared" si="8"/>
        <v>0</v>
      </c>
      <c r="O146" s="250">
        <f t="shared" si="9"/>
        <v>0</v>
      </c>
    </row>
    <row r="147" spans="1:15" x14ac:dyDescent="0.25">
      <c r="A147" s="2" t="s">
        <v>231</v>
      </c>
      <c r="B147" s="2" t="s">
        <v>232</v>
      </c>
      <c r="C147" t="str">
        <f>VLOOKUP($B147,Totalt!$B$1:$BP$500,MATCH("Kvalitetsgranskad:",Totalt!$B$1:$BP$1,0),FALSE)</f>
        <v>Nej</v>
      </c>
      <c r="E147" t="str">
        <f>VLOOKUP($B147,Miljö!$B$1:$AG$479,MATCH(E$3,Miljö!$B$1:$AK$1,0),FALSE)</f>
        <v>Ja</v>
      </c>
      <c r="F147" t="str">
        <f>VLOOKUP($B147,Miljö!$B$1:$AG$479,MATCH(F$3,Miljö!$B$1:$AK$1,0),FALSE)</f>
        <v>-</v>
      </c>
      <c r="G147">
        <f>VLOOKUP($B147,Miljö!$B$1:$AG$479,MATCH(G$3,Miljö!$B$1:$AK$1,0),FALSE)</f>
        <v>2.36</v>
      </c>
      <c r="H147">
        <f>VLOOKUP($B147,Miljö!$B$1:$AG$479,MATCH(H$3,Miljö!$B$1:$AK$1,0),FALSE)</f>
        <v>344.47</v>
      </c>
      <c r="I147">
        <f>VLOOKUP($B147,Miljö!$B$1:$AG$479,MATCH(I$3,Miljö!$B$1:$AK$1,0),FALSE)</f>
        <v>0.42</v>
      </c>
      <c r="K147">
        <f>VLOOKUP($B147,Totalt!$B$1:$BP$500,MATCH("total el",Totalt!$B$1:$BP$1,0),FALSE)</f>
        <v>0</v>
      </c>
      <c r="M147" s="250">
        <f t="shared" si="7"/>
        <v>0</v>
      </c>
      <c r="N147" s="250">
        <f t="shared" si="8"/>
        <v>0</v>
      </c>
      <c r="O147" s="250">
        <f t="shared" si="9"/>
        <v>0</v>
      </c>
    </row>
    <row r="148" spans="1:15" x14ac:dyDescent="0.25">
      <c r="A148" s="2" t="s">
        <v>231</v>
      </c>
      <c r="B148" s="2" t="s">
        <v>233</v>
      </c>
      <c r="C148" t="str">
        <f>VLOOKUP($B148,Totalt!$B$1:$BP$500,MATCH("Kvalitetsgranskad:",Totalt!$B$1:$BP$1,0),FALSE)</f>
        <v>Ja</v>
      </c>
      <c r="E148" t="str">
        <f>VLOOKUP($B148,Miljö!$B$1:$AG$479,MATCH(E$3,Miljö!$B$1:$AK$1,0),FALSE)</f>
        <v>Ja</v>
      </c>
      <c r="F148" t="str">
        <f>VLOOKUP($B148,Miljö!$B$1:$AG$479,MATCH(F$3,Miljö!$B$1:$AK$1,0),FALSE)</f>
        <v>'Jämtkraft lokalel'</v>
      </c>
      <c r="G148">
        <f>VLOOKUP($B148,Miljö!$B$1:$AG$479,MATCH(G$3,Miljö!$B$1:$AK$1,0),FALSE)</f>
        <v>2.36</v>
      </c>
      <c r="H148">
        <f>VLOOKUP($B148,Miljö!$B$1:$AG$479,MATCH(H$3,Miljö!$B$1:$AK$1,0),FALSE)</f>
        <v>2.4</v>
      </c>
      <c r="I148">
        <f>VLOOKUP($B148,Miljö!$B$1:$AG$479,MATCH(I$3,Miljö!$B$1:$AK$1,0),FALSE)</f>
        <v>0</v>
      </c>
      <c r="K148">
        <f>VLOOKUP($B148,Totalt!$B$1:$BP$500,MATCH("total el",Totalt!$B$1:$BP$1,0),FALSE)</f>
        <v>1.2397</v>
      </c>
      <c r="M148" s="250">
        <f t="shared" si="7"/>
        <v>2.9256919999999997</v>
      </c>
      <c r="N148" s="250">
        <f t="shared" si="8"/>
        <v>2.9752800000000001</v>
      </c>
      <c r="O148" s="250">
        <f t="shared" si="9"/>
        <v>0</v>
      </c>
    </row>
    <row r="149" spans="1:15" x14ac:dyDescent="0.25">
      <c r="A149" s="2" t="s">
        <v>231</v>
      </c>
      <c r="B149" s="2" t="s">
        <v>234</v>
      </c>
      <c r="C149" t="str">
        <f>VLOOKUP($B149,Totalt!$B$1:$BP$500,MATCH("Kvalitetsgranskad:",Totalt!$B$1:$BP$1,0),FALSE)</f>
        <v>Ja</v>
      </c>
      <c r="E149" t="str">
        <f>VLOOKUP($B149,Miljö!$B$1:$AG$479,MATCH(E$3,Miljö!$B$1:$AK$1,0),FALSE)</f>
        <v>Ja</v>
      </c>
      <c r="F149" t="str">
        <f>VLOOKUP($B149,Miljö!$B$1:$AG$479,MATCH(F$3,Miljö!$B$1:$AK$1,0),FALSE)</f>
        <v>'Jämtkraft lokalel'</v>
      </c>
      <c r="G149">
        <f>VLOOKUP($B149,Miljö!$B$1:$AG$479,MATCH(G$3,Miljö!$B$1:$AK$1,0),FALSE)</f>
        <v>2.36</v>
      </c>
      <c r="H149">
        <f>VLOOKUP($B149,Miljö!$B$1:$AG$479,MATCH(H$3,Miljö!$B$1:$AK$1,0),FALSE)</f>
        <v>2.4</v>
      </c>
      <c r="I149">
        <f>VLOOKUP($B149,Miljö!$B$1:$AG$479,MATCH(I$3,Miljö!$B$1:$AK$1,0),FALSE)</f>
        <v>0</v>
      </c>
      <c r="K149">
        <f>VLOOKUP($B149,Totalt!$B$1:$BP$500,MATCH("total el",Totalt!$B$1:$BP$1,0),FALSE)</f>
        <v>2.3468</v>
      </c>
      <c r="M149" s="250">
        <f t="shared" si="7"/>
        <v>5.5384479999999998</v>
      </c>
      <c r="N149" s="250">
        <f t="shared" si="8"/>
        <v>5.63232</v>
      </c>
      <c r="O149" s="250">
        <f t="shared" si="9"/>
        <v>0</v>
      </c>
    </row>
    <row r="150" spans="1:15" x14ac:dyDescent="0.25">
      <c r="A150" s="2" t="s">
        <v>231</v>
      </c>
      <c r="B150" s="2" t="s">
        <v>235</v>
      </c>
      <c r="C150" t="str">
        <f>VLOOKUP($B150,Totalt!$B$1:$BP$500,MATCH("Kvalitetsgranskad:",Totalt!$B$1:$BP$1,0),FALSE)</f>
        <v>Ja</v>
      </c>
      <c r="E150" t="str">
        <f>VLOOKUP($B150,Miljö!$B$1:$AG$479,MATCH(E$3,Miljö!$B$1:$AK$1,0),FALSE)</f>
        <v>Ja</v>
      </c>
      <c r="F150" t="str">
        <f>VLOOKUP($B150,Miljö!$B$1:$AG$479,MATCH(F$3,Miljö!$B$1:$AK$1,0),FALSE)</f>
        <v>'Jämtkraft lokalel'</v>
      </c>
      <c r="G150">
        <f>VLOOKUP($B150,Miljö!$B$1:$AG$479,MATCH(G$3,Miljö!$B$1:$AK$1,0),FALSE)</f>
        <v>2.36</v>
      </c>
      <c r="H150">
        <f>VLOOKUP($B150,Miljö!$B$1:$AG$479,MATCH(H$3,Miljö!$B$1:$AK$1,0),FALSE)</f>
        <v>2.4</v>
      </c>
      <c r="I150">
        <f>VLOOKUP($B150,Miljö!$B$1:$AG$479,MATCH(I$3,Miljö!$B$1:$AK$1,0),FALSE)</f>
        <v>0</v>
      </c>
      <c r="K150">
        <f>VLOOKUP($B150,Totalt!$B$1:$BP$500,MATCH("total el",Totalt!$B$1:$BP$1,0),FALSE)</f>
        <v>15.4245</v>
      </c>
      <c r="M150" s="250">
        <f t="shared" si="7"/>
        <v>36.401820000000001</v>
      </c>
      <c r="N150" s="250">
        <f t="shared" si="8"/>
        <v>37.018799999999999</v>
      </c>
      <c r="O150" s="250">
        <f t="shared" si="9"/>
        <v>0</v>
      </c>
    </row>
    <row r="151" spans="1:15" x14ac:dyDescent="0.25">
      <c r="A151" s="2" t="s">
        <v>238</v>
      </c>
      <c r="B151" s="2" t="s">
        <v>239</v>
      </c>
      <c r="C151" t="str">
        <f>VLOOKUP($B151,Totalt!$B$1:$BP$500,MATCH("Kvalitetsgranskad:",Totalt!$B$1:$BP$1,0),FALSE)</f>
        <v>Ja</v>
      </c>
      <c r="E151" t="str">
        <f>VLOOKUP($B151,Miljö!$B$1:$AG$479,MATCH(E$3,Miljö!$B$1:$AK$1,0),FALSE)</f>
        <v>Ja</v>
      </c>
      <c r="F151" t="str">
        <f>VLOOKUP($B151,Miljö!$B$1:$AG$479,MATCH(F$3,Miljö!$B$1:$AK$1,0),FALSE)</f>
        <v>'Vattenkraft'</v>
      </c>
      <c r="G151">
        <f>VLOOKUP($B151,Miljö!$B$1:$AG$479,MATCH(G$3,Miljö!$B$1:$AK$1,0),FALSE)</f>
        <v>1.1000000000000001</v>
      </c>
      <c r="H151">
        <f>VLOOKUP($B151,Miljö!$B$1:$AG$479,MATCH(H$3,Miljö!$B$1:$AK$1,0),FALSE)</f>
        <v>0</v>
      </c>
      <c r="I151">
        <f>VLOOKUP($B151,Miljö!$B$1:$AG$479,MATCH(I$3,Miljö!$B$1:$AK$1,0),FALSE)</f>
        <v>0</v>
      </c>
      <c r="K151">
        <f>VLOOKUP($B151,Totalt!$B$1:$BP$500,MATCH("total el",Totalt!$B$1:$BP$1,0),FALSE)</f>
        <v>0.43</v>
      </c>
      <c r="M151" s="250">
        <f t="shared" si="7"/>
        <v>0.47300000000000003</v>
      </c>
      <c r="N151" s="250">
        <f t="shared" si="8"/>
        <v>0</v>
      </c>
      <c r="O151" s="250">
        <f t="shared" si="9"/>
        <v>0</v>
      </c>
    </row>
    <row r="152" spans="1:15" x14ac:dyDescent="0.25">
      <c r="A152" s="2" t="s">
        <v>238</v>
      </c>
      <c r="B152" s="2" t="s">
        <v>240</v>
      </c>
      <c r="C152" t="str">
        <f>VLOOKUP($B152,Totalt!$B$1:$BP$500,MATCH("Kvalitetsgranskad:",Totalt!$B$1:$BP$1,0),FALSE)</f>
        <v>Ja</v>
      </c>
      <c r="E152" t="str">
        <f>VLOOKUP($B152,Miljö!$B$1:$AG$479,MATCH(E$3,Miljö!$B$1:$AK$1,0),FALSE)</f>
        <v>Ja</v>
      </c>
      <c r="F152" t="str">
        <f>VLOOKUP($B152,Miljö!$B$1:$AG$479,MATCH(F$3,Miljö!$B$1:$AK$1,0),FALSE)</f>
        <v>'Vattenkraft'</v>
      </c>
      <c r="G152">
        <f>VLOOKUP($B152,Miljö!$B$1:$AG$479,MATCH(G$3,Miljö!$B$1:$AK$1,0),FALSE)</f>
        <v>1.1000000000000001</v>
      </c>
      <c r="H152">
        <f>VLOOKUP($B152,Miljö!$B$1:$AG$479,MATCH(H$3,Miljö!$B$1:$AK$1,0),FALSE)</f>
        <v>0</v>
      </c>
      <c r="I152">
        <f>VLOOKUP($B152,Miljö!$B$1:$AG$479,MATCH(I$3,Miljö!$B$1:$AK$1,0),FALSE)</f>
        <v>0</v>
      </c>
      <c r="K152">
        <f>VLOOKUP($B152,Totalt!$B$1:$BP$500,MATCH("total el",Totalt!$B$1:$BP$1,0),FALSE)</f>
        <v>35.544499999999999</v>
      </c>
      <c r="M152" s="250">
        <f t="shared" si="7"/>
        <v>39.098950000000002</v>
      </c>
      <c r="N152" s="250">
        <f t="shared" si="8"/>
        <v>0</v>
      </c>
      <c r="O152" s="250">
        <f t="shared" si="9"/>
        <v>0</v>
      </c>
    </row>
    <row r="153" spans="1:15" x14ac:dyDescent="0.25">
      <c r="A153" s="2" t="s">
        <v>238</v>
      </c>
      <c r="B153" s="2" t="s">
        <v>241</v>
      </c>
      <c r="C153" t="str">
        <f>VLOOKUP($B153,Totalt!$B$1:$BP$500,MATCH("Kvalitetsgranskad:",Totalt!$B$1:$BP$1,0),FALSE)</f>
        <v>Ja</v>
      </c>
      <c r="E153" t="str">
        <f>VLOOKUP($B153,Miljö!$B$1:$AG$479,MATCH(E$3,Miljö!$B$1:$AK$1,0),FALSE)</f>
        <v>Ja</v>
      </c>
      <c r="F153" t="str">
        <f>VLOOKUP($B153,Miljö!$B$1:$AG$479,MATCH(F$3,Miljö!$B$1:$AK$1,0),FALSE)</f>
        <v>'Vattenkraft'</v>
      </c>
      <c r="G153">
        <f>VLOOKUP($B153,Miljö!$B$1:$AG$479,MATCH(G$3,Miljö!$B$1:$AK$1,0),FALSE)</f>
        <v>1.1000000000000001</v>
      </c>
      <c r="H153">
        <f>VLOOKUP($B153,Miljö!$B$1:$AG$479,MATCH(H$3,Miljö!$B$1:$AK$1,0),FALSE)</f>
        <v>0</v>
      </c>
      <c r="I153">
        <f>VLOOKUP($B153,Miljö!$B$1:$AG$479,MATCH(I$3,Miljö!$B$1:$AK$1,0),FALSE)</f>
        <v>0</v>
      </c>
      <c r="K153">
        <f>VLOOKUP($B153,Totalt!$B$1:$BP$500,MATCH("total el",Totalt!$B$1:$BP$1,0),FALSE)</f>
        <v>5.7000000000000002E-2</v>
      </c>
      <c r="M153" s="250">
        <f t="shared" si="7"/>
        <v>6.2700000000000006E-2</v>
      </c>
      <c r="N153" s="250">
        <f t="shared" si="8"/>
        <v>0</v>
      </c>
      <c r="O153" s="250">
        <f t="shared" si="9"/>
        <v>0</v>
      </c>
    </row>
    <row r="154" spans="1:15" x14ac:dyDescent="0.25">
      <c r="A154" s="2" t="s">
        <v>238</v>
      </c>
      <c r="B154" s="2" t="s">
        <v>242</v>
      </c>
      <c r="C154" t="str">
        <f>VLOOKUP($B154,Totalt!$B$1:$BP$500,MATCH("Kvalitetsgranskad:",Totalt!$B$1:$BP$1,0),FALSE)</f>
        <v>Ja</v>
      </c>
      <c r="E154" t="str">
        <f>VLOOKUP($B154,Miljö!$B$1:$AG$479,MATCH(E$3,Miljö!$B$1:$AK$1,0),FALSE)</f>
        <v>Ja</v>
      </c>
      <c r="F154" t="str">
        <f>VLOOKUP($B154,Miljö!$B$1:$AG$479,MATCH(F$3,Miljö!$B$1:$AK$1,0),FALSE)</f>
        <v>'Vattenkraft'</v>
      </c>
      <c r="G154">
        <f>VLOOKUP($B154,Miljö!$B$1:$AG$479,MATCH(G$3,Miljö!$B$1:$AK$1,0),FALSE)</f>
        <v>1.1000000000000001</v>
      </c>
      <c r="H154">
        <f>VLOOKUP($B154,Miljö!$B$1:$AG$479,MATCH(H$3,Miljö!$B$1:$AK$1,0),FALSE)</f>
        <v>0</v>
      </c>
      <c r="I154">
        <f>VLOOKUP($B154,Miljö!$B$1:$AG$479,MATCH(I$3,Miljö!$B$1:$AK$1,0),FALSE)</f>
        <v>0</v>
      </c>
      <c r="K154">
        <f>VLOOKUP($B154,Totalt!$B$1:$BP$500,MATCH("total el",Totalt!$B$1:$BP$1,0),FALSE)</f>
        <v>0.4</v>
      </c>
      <c r="M154" s="250">
        <f t="shared" si="7"/>
        <v>0.44000000000000006</v>
      </c>
      <c r="N154" s="250">
        <f t="shared" si="8"/>
        <v>0</v>
      </c>
      <c r="O154" s="250">
        <f t="shared" si="9"/>
        <v>0</v>
      </c>
    </row>
    <row r="155" spans="1:15" x14ac:dyDescent="0.25">
      <c r="A155" s="2" t="s">
        <v>243</v>
      </c>
      <c r="B155" s="2" t="s">
        <v>244</v>
      </c>
      <c r="C155" t="str">
        <f>VLOOKUP($B155,Totalt!$B$1:$BP$500,MATCH("Kvalitetsgranskad:",Totalt!$B$1:$BP$1,0),FALSE)</f>
        <v>Ja</v>
      </c>
      <c r="E155" t="str">
        <f>VLOOKUP($B155,Miljö!$B$1:$AG$479,MATCH(E$3,Miljö!$B$1:$AK$1,0),FALSE)</f>
        <v>Ja</v>
      </c>
      <c r="F155" t="str">
        <f>VLOOKUP($B155,Miljö!$B$1:$AG$479,MATCH(F$3,Miljö!$B$1:$AK$1,0),FALSE)</f>
        <v>'100% förnybar el'</v>
      </c>
      <c r="G155">
        <f>VLOOKUP($B155,Miljö!$B$1:$AG$479,MATCH(G$3,Miljö!$B$1:$AK$1,0),FALSE)</f>
        <v>1.1000000000000001</v>
      </c>
      <c r="H155">
        <f>VLOOKUP($B155,Miljö!$B$1:$AG$479,MATCH(H$3,Miljö!$B$1:$AK$1,0),FALSE)</f>
        <v>0</v>
      </c>
      <c r="I155">
        <f>VLOOKUP($B155,Miljö!$B$1:$AG$479,MATCH(I$3,Miljö!$B$1:$AK$1,0),FALSE)</f>
        <v>0</v>
      </c>
      <c r="K155">
        <f>VLOOKUP($B155,Totalt!$B$1:$BP$500,MATCH("total el",Totalt!$B$1:$BP$1,0),FALSE)</f>
        <v>16.122900000000001</v>
      </c>
      <c r="M155" s="250">
        <f t="shared" si="7"/>
        <v>17.735190000000003</v>
      </c>
      <c r="N155" s="250">
        <f t="shared" si="8"/>
        <v>0</v>
      </c>
      <c r="O155" s="250">
        <f t="shared" si="9"/>
        <v>0</v>
      </c>
    </row>
    <row r="156" spans="1:15" x14ac:dyDescent="0.25">
      <c r="A156" s="2" t="s">
        <v>247</v>
      </c>
      <c r="B156" s="2" t="s">
        <v>248</v>
      </c>
      <c r="C156" t="str">
        <f>VLOOKUP($B156,Totalt!$B$1:$BP$500,MATCH("Kvalitetsgranskad:",Totalt!$B$1:$BP$1,0),FALSE)</f>
        <v>Ja</v>
      </c>
      <c r="E156" t="str">
        <f>VLOOKUP($B156,Miljö!$B$1:$AG$479,MATCH(E$3,Miljö!$B$1:$AK$1,0),FALSE)</f>
        <v>Ja</v>
      </c>
      <c r="F156" t="str">
        <f>VLOOKUP($B156,Miljö!$B$1:$AG$479,MATCH(F$3,Miljö!$B$1:$AK$1,0),FALSE)</f>
        <v>'100% Vindkraft'</v>
      </c>
      <c r="G156">
        <f>VLOOKUP($B156,Miljö!$B$1:$AG$479,MATCH(G$3,Miljö!$B$1:$AK$1,0),FALSE)</f>
        <v>0.1</v>
      </c>
      <c r="H156">
        <f>VLOOKUP($B156,Miljö!$B$1:$AG$479,MATCH(H$3,Miljö!$B$1:$AK$1,0),FALSE)</f>
        <v>0</v>
      </c>
      <c r="I156">
        <f>VLOOKUP($B156,Miljö!$B$1:$AG$479,MATCH(I$3,Miljö!$B$1:$AK$1,0),FALSE)</f>
        <v>0</v>
      </c>
      <c r="K156">
        <f>VLOOKUP($B156,Totalt!$B$1:$BP$500,MATCH("total el",Totalt!$B$1:$BP$1,0),FALSE)</f>
        <v>4.9260000000000002</v>
      </c>
      <c r="M156" s="250">
        <f t="shared" si="7"/>
        <v>0.49260000000000004</v>
      </c>
      <c r="N156" s="250">
        <f t="shared" si="8"/>
        <v>0</v>
      </c>
      <c r="O156" s="250">
        <f t="shared" si="9"/>
        <v>0</v>
      </c>
    </row>
    <row r="157" spans="1:15" x14ac:dyDescent="0.25">
      <c r="A157" s="2" t="s">
        <v>253</v>
      </c>
      <c r="B157" s="2" t="s">
        <v>254</v>
      </c>
      <c r="C157" t="str">
        <f>VLOOKUP($B157,Totalt!$B$1:$BP$500,MATCH("Kvalitetsgranskad:",Totalt!$B$1:$BP$1,0),FALSE)</f>
        <v>Ja</v>
      </c>
      <c r="E157" t="str">
        <f>VLOOKUP($B157,Miljö!$B$1:$AG$479,MATCH(E$3,Miljö!$B$1:$AK$1,0),FALSE)</f>
        <v>Ja</v>
      </c>
      <c r="F157" t="str">
        <f>VLOOKUP($B157,Miljö!$B$1:$AG$479,MATCH(F$3,Miljö!$B$1:$AK$1,0),FALSE)</f>
        <v>'Förnybar'</v>
      </c>
      <c r="G157">
        <f>VLOOKUP($B157,Miljö!$B$1:$AG$479,MATCH(G$3,Miljö!$B$1:$AK$1,0),FALSE)</f>
        <v>1.3</v>
      </c>
      <c r="H157">
        <f>VLOOKUP($B157,Miljö!$B$1:$AG$479,MATCH(H$3,Miljö!$B$1:$AK$1,0),FALSE)</f>
        <v>0</v>
      </c>
      <c r="I157">
        <f>VLOOKUP($B157,Miljö!$B$1:$AG$479,MATCH(I$3,Miljö!$B$1:$AK$1,0),FALSE)</f>
        <v>0</v>
      </c>
      <c r="K157">
        <f>VLOOKUP($B157,Totalt!$B$1:$BP$500,MATCH("total el",Totalt!$B$1:$BP$1,0),FALSE)</f>
        <v>26.562100000000001</v>
      </c>
      <c r="M157" s="250">
        <f t="shared" si="7"/>
        <v>34.530730000000005</v>
      </c>
      <c r="N157" s="250">
        <f t="shared" si="8"/>
        <v>0</v>
      </c>
      <c r="O157" s="250">
        <f t="shared" si="9"/>
        <v>0</v>
      </c>
    </row>
    <row r="158" spans="1:15" x14ac:dyDescent="0.25">
      <c r="A158" s="2" t="s">
        <v>255</v>
      </c>
      <c r="B158" s="2" t="s">
        <v>256</v>
      </c>
      <c r="C158" t="str">
        <f>VLOOKUP($B158,Totalt!$B$1:$BP$500,MATCH("Kvalitetsgranskad:",Totalt!$B$1:$BP$1,0),FALSE)</f>
        <v>Ja</v>
      </c>
      <c r="E158" t="str">
        <f>VLOOKUP($B158,Miljö!$B$1:$AG$479,MATCH(E$3,Miljö!$B$1:$AK$1,0),FALSE)</f>
        <v>Nej</v>
      </c>
      <c r="F158" t="str">
        <f>VLOOKUP($B158,Miljö!$B$1:$AG$479,MATCH(F$3,Miljö!$B$1:$AK$1,0),FALSE)</f>
        <v>-</v>
      </c>
      <c r="G158">
        <f>VLOOKUP($B158,Miljö!$B$1:$AG$479,MATCH(G$3,Miljö!$B$1:$AK$1,0),FALSE)</f>
        <v>2.38</v>
      </c>
      <c r="H158">
        <f>VLOOKUP($B158,Miljö!$B$1:$AG$479,MATCH(H$3,Miljö!$B$1:$AK$1,0),FALSE)</f>
        <v>344.47</v>
      </c>
      <c r="I158">
        <f>VLOOKUP($B158,Miljö!$B$1:$AG$479,MATCH(I$3,Miljö!$B$1:$AK$1,0),FALSE)</f>
        <v>0.42</v>
      </c>
      <c r="K158">
        <f>VLOOKUP($B158,Totalt!$B$1:$BP$500,MATCH("total el",Totalt!$B$1:$BP$1,0),FALSE)</f>
        <v>6.6661799999999998</v>
      </c>
      <c r="M158" s="250">
        <f t="shared" si="7"/>
        <v>15.8655084</v>
      </c>
      <c r="N158" s="250">
        <f t="shared" si="8"/>
        <v>2296.2990245999999</v>
      </c>
      <c r="O158" s="250">
        <f t="shared" si="9"/>
        <v>2.7997955999999999</v>
      </c>
    </row>
    <row r="159" spans="1:15" x14ac:dyDescent="0.25">
      <c r="A159" s="2" t="s">
        <v>257</v>
      </c>
      <c r="B159" s="2" t="s">
        <v>258</v>
      </c>
      <c r="C159" t="str">
        <f>VLOOKUP($B159,Totalt!$B$1:$BP$500,MATCH("Kvalitetsgranskad:",Totalt!$B$1:$BP$1,0),FALSE)</f>
        <v>Ja</v>
      </c>
      <c r="E159" t="str">
        <f>VLOOKUP($B159,Miljö!$B$1:$AG$479,MATCH(E$3,Miljö!$B$1:$AK$1,0),FALSE)</f>
        <v>Ja</v>
      </c>
      <c r="F159" t="str">
        <f>VLOOKUP($B159,Miljö!$B$1:$AG$479,MATCH(F$3,Miljö!$B$1:$AK$1,0),FALSE)</f>
        <v>'Miljö el'</v>
      </c>
      <c r="G159">
        <f>VLOOKUP($B159,Miljö!$B$1:$AG$479,MATCH(G$3,Miljö!$B$1:$AK$1,0),FALSE)</f>
        <v>1.1000000000000001</v>
      </c>
      <c r="H159">
        <f>VLOOKUP($B159,Miljö!$B$1:$AG$479,MATCH(H$3,Miljö!$B$1:$AK$1,0),FALSE)</f>
        <v>0</v>
      </c>
      <c r="I159">
        <f>VLOOKUP($B159,Miljö!$B$1:$AG$479,MATCH(I$3,Miljö!$B$1:$AK$1,0),FALSE)</f>
        <v>0</v>
      </c>
      <c r="K159">
        <f>VLOOKUP($B159,Totalt!$B$1:$BP$500,MATCH("total el",Totalt!$B$1:$BP$1,0),FALSE)</f>
        <v>1.84</v>
      </c>
      <c r="M159" s="250">
        <f t="shared" si="7"/>
        <v>2.0240000000000005</v>
      </c>
      <c r="N159" s="250">
        <f t="shared" si="8"/>
        <v>0</v>
      </c>
      <c r="O159" s="250">
        <f t="shared" si="9"/>
        <v>0</v>
      </c>
    </row>
    <row r="160" spans="1:15" x14ac:dyDescent="0.25">
      <c r="A160" s="2" t="s">
        <v>259</v>
      </c>
      <c r="B160" s="2" t="s">
        <v>260</v>
      </c>
      <c r="C160" t="str">
        <f>VLOOKUP($B160,Totalt!$B$1:$BP$500,MATCH("Kvalitetsgranskad:",Totalt!$B$1:$BP$1,0),FALSE)</f>
        <v>Ja</v>
      </c>
      <c r="E160" t="str">
        <f>VLOOKUP($B160,Miljö!$B$1:$AG$479,MATCH(E$3,Miljö!$B$1:$AK$1,0),FALSE)</f>
        <v>Ja</v>
      </c>
      <c r="F160" t="str">
        <f>VLOOKUP($B160,Miljö!$B$1:$AG$479,MATCH(F$3,Miljö!$B$1:$AK$1,0),FALSE)</f>
        <v>-</v>
      </c>
      <c r="G160">
        <f>VLOOKUP($B160,Miljö!$B$1:$AG$479,MATCH(G$3,Miljö!$B$1:$AK$1,0),FALSE)</f>
        <v>2.38</v>
      </c>
      <c r="H160">
        <f>VLOOKUP($B160,Miljö!$B$1:$AG$479,MATCH(H$3,Miljö!$B$1:$AK$1,0),FALSE)</f>
        <v>161.51</v>
      </c>
      <c r="I160">
        <f>VLOOKUP($B160,Miljö!$B$1:$AG$479,MATCH(I$3,Miljö!$B$1:$AK$1,0),FALSE)</f>
        <v>0.42</v>
      </c>
      <c r="K160">
        <f>VLOOKUP($B160,Totalt!$B$1:$BP$500,MATCH("total el",Totalt!$B$1:$BP$1,0),FALSE)</f>
        <v>20.17812</v>
      </c>
      <c r="M160" s="250">
        <f t="shared" si="7"/>
        <v>48.023925599999998</v>
      </c>
      <c r="N160" s="250">
        <f t="shared" si="8"/>
        <v>3258.9681611999999</v>
      </c>
      <c r="O160" s="250">
        <f t="shared" si="9"/>
        <v>8.4748103999999991</v>
      </c>
    </row>
    <row r="161" spans="1:15" x14ac:dyDescent="0.25">
      <c r="A161" s="2" t="s">
        <v>259</v>
      </c>
      <c r="B161" s="2" t="s">
        <v>261</v>
      </c>
      <c r="C161" t="str">
        <f>VLOOKUP($B161,Totalt!$B$1:$BP$500,MATCH("Kvalitetsgranskad:",Totalt!$B$1:$BP$1,0),FALSE)</f>
        <v>Ja</v>
      </c>
      <c r="E161" t="str">
        <f>VLOOKUP($B161,Miljö!$B$1:$AG$479,MATCH(E$3,Miljö!$B$1:$AK$1,0),FALSE)</f>
        <v>Ja</v>
      </c>
      <c r="F161" t="str">
        <f>VLOOKUP($B161,Miljö!$B$1:$AG$479,MATCH(F$3,Miljö!$B$1:$AK$1,0),FALSE)</f>
        <v>-</v>
      </c>
      <c r="G161">
        <f>VLOOKUP($B161,Miljö!$B$1:$AG$479,MATCH(G$3,Miljö!$B$1:$AK$1,0),FALSE)</f>
        <v>2.38</v>
      </c>
      <c r="H161">
        <f>VLOOKUP($B161,Miljö!$B$1:$AG$479,MATCH(H$3,Miljö!$B$1:$AK$1,0),FALSE)</f>
        <v>29.65</v>
      </c>
      <c r="I161">
        <f>VLOOKUP($B161,Miljö!$B$1:$AG$479,MATCH(I$3,Miljö!$B$1:$AK$1,0),FALSE)</f>
        <v>0.42</v>
      </c>
      <c r="K161">
        <f>VLOOKUP($B161,Totalt!$B$1:$BP$500,MATCH("total el",Totalt!$B$1:$BP$1,0),FALSE)</f>
        <v>1.6180000000000001</v>
      </c>
      <c r="M161" s="250">
        <f t="shared" si="7"/>
        <v>3.8508400000000003</v>
      </c>
      <c r="N161" s="250">
        <f t="shared" si="8"/>
        <v>47.973700000000001</v>
      </c>
      <c r="O161" s="250">
        <f t="shared" si="9"/>
        <v>0.67956000000000005</v>
      </c>
    </row>
    <row r="162" spans="1:15" x14ac:dyDescent="0.25">
      <c r="A162" s="2" t="s">
        <v>262</v>
      </c>
      <c r="B162" s="2" t="s">
        <v>263</v>
      </c>
      <c r="C162" t="str">
        <f>VLOOKUP($B162,Totalt!$B$1:$BP$500,MATCH("Kvalitetsgranskad:",Totalt!$B$1:$BP$1,0),FALSE)</f>
        <v>Ja</v>
      </c>
      <c r="E162" t="str">
        <f>VLOOKUP($B162,Miljö!$B$1:$AG$479,MATCH(E$3,Miljö!$B$1:$AK$1,0),FALSE)</f>
        <v>Ja</v>
      </c>
      <c r="F162" t="str">
        <f>VLOOKUP($B162,Miljö!$B$1:$AG$479,MATCH(F$3,Miljö!$B$1:$AK$1,0),FALSE)</f>
        <v>'biokraft och vindkraft'</v>
      </c>
      <c r="G162">
        <f>VLOOKUP($B162,Miljö!$B$1:$AG$479,MATCH(G$3,Miljö!$B$1:$AK$1,0),FALSE)</f>
        <v>1.9</v>
      </c>
      <c r="H162">
        <f>VLOOKUP($B162,Miljö!$B$1:$AG$479,MATCH(H$3,Miljö!$B$1:$AK$1,0),FALSE)</f>
        <v>0</v>
      </c>
      <c r="I162">
        <f>VLOOKUP($B162,Miljö!$B$1:$AG$479,MATCH(I$3,Miljö!$B$1:$AK$1,0),FALSE)</f>
        <v>0</v>
      </c>
      <c r="K162">
        <f>VLOOKUP($B162,Totalt!$B$1:$BP$500,MATCH("total el",Totalt!$B$1:$BP$1,0),FALSE)</f>
        <v>111.05099999999999</v>
      </c>
      <c r="M162" s="250">
        <f t="shared" si="7"/>
        <v>210.99689999999995</v>
      </c>
      <c r="N162" s="250">
        <f t="shared" si="8"/>
        <v>0</v>
      </c>
      <c r="O162" s="250">
        <f t="shared" si="9"/>
        <v>0</v>
      </c>
    </row>
    <row r="163" spans="1:15" x14ac:dyDescent="0.25">
      <c r="A163" s="2" t="s">
        <v>262</v>
      </c>
      <c r="B163" s="2" t="s">
        <v>264</v>
      </c>
      <c r="C163" t="str">
        <f>VLOOKUP($B163,Totalt!$B$1:$BP$500,MATCH("Kvalitetsgranskad:",Totalt!$B$1:$BP$1,0),FALSE)</f>
        <v>Ja</v>
      </c>
      <c r="E163" t="str">
        <f>VLOOKUP($B163,Miljö!$B$1:$AG$479,MATCH(E$3,Miljö!$B$1:$AK$1,0),FALSE)</f>
        <v>Ja</v>
      </c>
      <c r="F163" t="str">
        <f>VLOOKUP($B163,Miljö!$B$1:$AG$479,MATCH(F$3,Miljö!$B$1:$AK$1,0),FALSE)</f>
        <v>'biokraft och vindkraft'</v>
      </c>
      <c r="G163">
        <f>VLOOKUP($B163,Miljö!$B$1:$AG$479,MATCH(G$3,Miljö!$B$1:$AK$1,0),FALSE)</f>
        <v>1.9</v>
      </c>
      <c r="H163">
        <f>VLOOKUP($B163,Miljö!$B$1:$AG$479,MATCH(H$3,Miljö!$B$1:$AK$1,0),FALSE)</f>
        <v>0</v>
      </c>
      <c r="I163">
        <f>VLOOKUP($B163,Miljö!$B$1:$AG$479,MATCH(I$3,Miljö!$B$1:$AK$1,0),FALSE)</f>
        <v>0</v>
      </c>
      <c r="K163">
        <f>VLOOKUP($B163,Totalt!$B$1:$BP$500,MATCH("total el",Totalt!$B$1:$BP$1,0),FALSE)</f>
        <v>1.9080000000000001</v>
      </c>
      <c r="M163" s="250">
        <f t="shared" si="7"/>
        <v>3.6252</v>
      </c>
      <c r="N163" s="250">
        <f t="shared" si="8"/>
        <v>0</v>
      </c>
      <c r="O163" s="250">
        <f t="shared" si="9"/>
        <v>0</v>
      </c>
    </row>
    <row r="164" spans="1:15" x14ac:dyDescent="0.25">
      <c r="A164" s="2" t="s">
        <v>265</v>
      </c>
      <c r="B164" s="2" t="s">
        <v>266</v>
      </c>
      <c r="C164" t="str">
        <f>VLOOKUP($B164,Totalt!$B$1:$BP$500,MATCH("Kvalitetsgranskad:",Totalt!$B$1:$BP$1,0),FALSE)</f>
        <v>Ja</v>
      </c>
      <c r="E164" t="str">
        <f>VLOOKUP($B164,Miljö!$B$1:$AG$479,MATCH(E$3,Miljö!$B$1:$AK$1,0),FALSE)</f>
        <v>Nej</v>
      </c>
      <c r="F164" t="str">
        <f>VLOOKUP($B164,Miljö!$B$1:$AG$479,MATCH(F$3,Miljö!$B$1:$AK$1,0),FALSE)</f>
        <v>-</v>
      </c>
      <c r="G164">
        <f>VLOOKUP($B164,Miljö!$B$1:$AG$479,MATCH(G$3,Miljö!$B$1:$AK$1,0),FALSE)</f>
        <v>2.38</v>
      </c>
      <c r="H164">
        <f>VLOOKUP($B164,Miljö!$B$1:$AG$479,MATCH(H$3,Miljö!$B$1:$AK$1,0),FALSE)</f>
        <v>344.47</v>
      </c>
      <c r="I164">
        <f>VLOOKUP($B164,Miljö!$B$1:$AG$479,MATCH(I$3,Miljö!$B$1:$AK$1,0),FALSE)</f>
        <v>0.42</v>
      </c>
      <c r="K164">
        <f>VLOOKUP($B164,Totalt!$B$1:$BP$500,MATCH("total el",Totalt!$B$1:$BP$1,0),FALSE)</f>
        <v>2.67</v>
      </c>
      <c r="M164" s="250">
        <f t="shared" si="7"/>
        <v>6.3545999999999996</v>
      </c>
      <c r="N164" s="250">
        <f t="shared" si="8"/>
        <v>919.73490000000004</v>
      </c>
      <c r="O164" s="250">
        <f t="shared" si="9"/>
        <v>1.1214</v>
      </c>
    </row>
    <row r="165" spans="1:15" x14ac:dyDescent="0.25">
      <c r="A165" s="2" t="s">
        <v>267</v>
      </c>
      <c r="B165" s="2" t="s">
        <v>268</v>
      </c>
      <c r="C165" t="str">
        <f>VLOOKUP($B165,Totalt!$B$1:$BP$500,MATCH("Kvalitetsgranskad:",Totalt!$B$1:$BP$1,0),FALSE)</f>
        <v>Ja</v>
      </c>
      <c r="E165" t="str">
        <f>VLOOKUP($B165,Miljö!$B$1:$AG$479,MATCH(E$3,Miljö!$B$1:$AK$1,0),FALSE)</f>
        <v>Ja</v>
      </c>
      <c r="F165" t="str">
        <f>VLOOKUP($B165,Miljö!$B$1:$AG$479,MATCH(F$3,Miljö!$B$1:$AK$1,0),FALSE)</f>
        <v>'Vattenkraft'</v>
      </c>
      <c r="G165">
        <f>VLOOKUP($B165,Miljö!$B$1:$AG$479,MATCH(G$3,Miljö!$B$1:$AK$1,0),FALSE)</f>
        <v>1.1000000000000001</v>
      </c>
      <c r="H165">
        <f>VLOOKUP($B165,Miljö!$B$1:$AG$479,MATCH(H$3,Miljö!$B$1:$AK$1,0),FALSE)</f>
        <v>0</v>
      </c>
      <c r="I165">
        <f>VLOOKUP($B165,Miljö!$B$1:$AG$479,MATCH(I$3,Miljö!$B$1:$AK$1,0),FALSE)</f>
        <v>0</v>
      </c>
      <c r="K165">
        <f>VLOOKUP($B165,Totalt!$B$1:$BP$500,MATCH("total el",Totalt!$B$1:$BP$1,0),FALSE)</f>
        <v>2.7E-2</v>
      </c>
      <c r="M165" s="250">
        <f t="shared" si="7"/>
        <v>2.9700000000000001E-2</v>
      </c>
      <c r="N165" s="250">
        <f t="shared" si="8"/>
        <v>0</v>
      </c>
      <c r="O165" s="250">
        <f t="shared" si="9"/>
        <v>0</v>
      </c>
    </row>
    <row r="166" spans="1:15" x14ac:dyDescent="0.25">
      <c r="A166" s="2" t="s">
        <v>267</v>
      </c>
      <c r="B166" s="2" t="s">
        <v>269</v>
      </c>
      <c r="C166" t="str">
        <f>VLOOKUP($B166,Totalt!$B$1:$BP$500,MATCH("Kvalitetsgranskad:",Totalt!$B$1:$BP$1,0),FALSE)</f>
        <v>Ja</v>
      </c>
      <c r="E166" t="str">
        <f>VLOOKUP($B166,Miljö!$B$1:$AG$479,MATCH(E$3,Miljö!$B$1:$AK$1,0),FALSE)</f>
        <v>Ja</v>
      </c>
      <c r="F166" t="str">
        <f>VLOOKUP($B166,Miljö!$B$1:$AG$479,MATCH(F$3,Miljö!$B$1:$AK$1,0),FALSE)</f>
        <v>'Vatenkraft'</v>
      </c>
      <c r="G166">
        <f>VLOOKUP($B166,Miljö!$B$1:$AG$479,MATCH(G$3,Miljö!$B$1:$AK$1,0),FALSE)</f>
        <v>1.1000000000000001</v>
      </c>
      <c r="H166">
        <f>VLOOKUP($B166,Miljö!$B$1:$AG$479,MATCH(H$3,Miljö!$B$1:$AK$1,0),FALSE)</f>
        <v>0</v>
      </c>
      <c r="I166">
        <f>VLOOKUP($B166,Miljö!$B$1:$AG$479,MATCH(I$3,Miljö!$B$1:$AK$1,0),FALSE)</f>
        <v>0</v>
      </c>
      <c r="K166">
        <f>VLOOKUP($B166,Totalt!$B$1:$BP$500,MATCH("total el",Totalt!$B$1:$BP$1,0),FALSE)</f>
        <v>3.09E-2</v>
      </c>
      <c r="M166" s="250">
        <f t="shared" si="7"/>
        <v>3.3990000000000006E-2</v>
      </c>
      <c r="N166" s="250">
        <f t="shared" si="8"/>
        <v>0</v>
      </c>
      <c r="O166" s="250">
        <f t="shared" si="9"/>
        <v>0</v>
      </c>
    </row>
    <row r="167" spans="1:15" x14ac:dyDescent="0.25">
      <c r="A167" s="2" t="s">
        <v>267</v>
      </c>
      <c r="B167" s="2" t="s">
        <v>270</v>
      </c>
      <c r="C167" t="str">
        <f>VLOOKUP($B167,Totalt!$B$1:$BP$500,MATCH("Kvalitetsgranskad:",Totalt!$B$1:$BP$1,0),FALSE)</f>
        <v>Ja</v>
      </c>
      <c r="E167" t="str">
        <f>VLOOKUP($B167,Miljö!$B$1:$AG$479,MATCH(E$3,Miljö!$B$1:$AK$1,0),FALSE)</f>
        <v>Ja</v>
      </c>
      <c r="F167" t="str">
        <f>VLOOKUP($B167,Miljö!$B$1:$AG$479,MATCH(F$3,Miljö!$B$1:$AK$1,0),FALSE)</f>
        <v>'Vattenkraft'</v>
      </c>
      <c r="G167">
        <f>VLOOKUP($B167,Miljö!$B$1:$AG$479,MATCH(G$3,Miljö!$B$1:$AK$1,0),FALSE)</f>
        <v>1.1000000000000001</v>
      </c>
      <c r="H167">
        <f>VLOOKUP($B167,Miljö!$B$1:$AG$479,MATCH(H$3,Miljö!$B$1:$AK$1,0),FALSE)</f>
        <v>0</v>
      </c>
      <c r="I167">
        <f>VLOOKUP($B167,Miljö!$B$1:$AG$479,MATCH(I$3,Miljö!$B$1:$AK$1,0),FALSE)</f>
        <v>0</v>
      </c>
      <c r="K167">
        <f>VLOOKUP($B167,Totalt!$B$1:$BP$500,MATCH("total el",Totalt!$B$1:$BP$1,0),FALSE)</f>
        <v>4.5999999999999999E-2</v>
      </c>
      <c r="M167" s="250">
        <f t="shared" si="7"/>
        <v>5.0600000000000006E-2</v>
      </c>
      <c r="N167" s="250">
        <f t="shared" si="8"/>
        <v>0</v>
      </c>
      <c r="O167" s="250">
        <f t="shared" si="9"/>
        <v>0</v>
      </c>
    </row>
    <row r="168" spans="1:15" x14ac:dyDescent="0.25">
      <c r="A168" s="2" t="s">
        <v>267</v>
      </c>
      <c r="B168" s="2" t="s">
        <v>271</v>
      </c>
      <c r="C168" t="str">
        <f>VLOOKUP($B168,Totalt!$B$1:$BP$500,MATCH("Kvalitetsgranskad:",Totalt!$B$1:$BP$1,0),FALSE)</f>
        <v>Ja</v>
      </c>
      <c r="E168" t="str">
        <f>VLOOKUP($B168,Miljö!$B$1:$AG$479,MATCH(E$3,Miljö!$B$1:$AK$1,0),FALSE)</f>
        <v>Ja</v>
      </c>
      <c r="F168" t="str">
        <f>VLOOKUP($B168,Miljö!$B$1:$AG$479,MATCH(F$3,Miljö!$B$1:$AK$1,0),FALSE)</f>
        <v>'Vattenkraft'</v>
      </c>
      <c r="G168">
        <f>VLOOKUP($B168,Miljö!$B$1:$AG$479,MATCH(G$3,Miljö!$B$1:$AK$1,0),FALSE)</f>
        <v>1.1000000000000001</v>
      </c>
      <c r="H168">
        <f>VLOOKUP($B168,Miljö!$B$1:$AG$479,MATCH(H$3,Miljö!$B$1:$AK$1,0),FALSE)</f>
        <v>0</v>
      </c>
      <c r="I168">
        <f>VLOOKUP($B168,Miljö!$B$1:$AG$479,MATCH(I$3,Miljö!$B$1:$AK$1,0),FALSE)</f>
        <v>0</v>
      </c>
      <c r="K168">
        <f>VLOOKUP($B168,Totalt!$B$1:$BP$500,MATCH("total el",Totalt!$B$1:$BP$1,0),FALSE)</f>
        <v>3.1672500000000001</v>
      </c>
      <c r="M168" s="250">
        <f t="shared" si="7"/>
        <v>3.4839750000000005</v>
      </c>
      <c r="N168" s="250">
        <f t="shared" si="8"/>
        <v>0</v>
      </c>
      <c r="O168" s="250">
        <f t="shared" si="9"/>
        <v>0</v>
      </c>
    </row>
    <row r="169" spans="1:15" x14ac:dyDescent="0.25">
      <c r="A169" s="2" t="s">
        <v>272</v>
      </c>
      <c r="B169" s="2" t="s">
        <v>273</v>
      </c>
      <c r="C169" t="str">
        <f>VLOOKUP($B169,Totalt!$B$1:$BP$500,MATCH("Kvalitetsgranskad:",Totalt!$B$1:$BP$1,0),FALSE)</f>
        <v>Ja</v>
      </c>
      <c r="E169" t="str">
        <f>VLOOKUP($B169,Miljö!$B$1:$AG$479,MATCH(E$3,Miljö!$B$1:$AK$1,0),FALSE)</f>
        <v>Ja</v>
      </c>
      <c r="F169" t="str">
        <f>VLOOKUP($B169,Miljö!$B$1:$AG$479,MATCH(F$3,Miljö!$B$1:$AK$1,0),FALSE)</f>
        <v>'Förnybar'</v>
      </c>
      <c r="G169">
        <f>VLOOKUP($B169,Miljö!$B$1:$AG$479,MATCH(G$3,Miljö!$B$1:$AK$1,0),FALSE)</f>
        <v>1.1000000000000001</v>
      </c>
      <c r="H169">
        <f>VLOOKUP($B169,Miljö!$B$1:$AG$479,MATCH(H$3,Miljö!$B$1:$AK$1,0),FALSE)</f>
        <v>0</v>
      </c>
      <c r="I169">
        <f>VLOOKUP($B169,Miljö!$B$1:$AG$479,MATCH(I$3,Miljö!$B$1:$AK$1,0),FALSE)</f>
        <v>0</v>
      </c>
      <c r="K169">
        <f>VLOOKUP($B169,Totalt!$B$1:$BP$500,MATCH("total el",Totalt!$B$1:$BP$1,0),FALSE)</f>
        <v>0.38657999999999998</v>
      </c>
      <c r="M169" s="250">
        <f t="shared" si="7"/>
        <v>0.425238</v>
      </c>
      <c r="N169" s="250">
        <f t="shared" si="8"/>
        <v>0</v>
      </c>
      <c r="O169" s="250">
        <f t="shared" si="9"/>
        <v>0</v>
      </c>
    </row>
    <row r="170" spans="1:15" x14ac:dyDescent="0.25">
      <c r="A170" s="2" t="s">
        <v>272</v>
      </c>
      <c r="B170" s="2" t="s">
        <v>274</v>
      </c>
      <c r="C170" t="str">
        <f>VLOOKUP($B170,Totalt!$B$1:$BP$500,MATCH("Kvalitetsgranskad:",Totalt!$B$1:$BP$1,0),FALSE)</f>
        <v>Ja</v>
      </c>
      <c r="E170" t="str">
        <f>VLOOKUP($B170,Miljö!$B$1:$AG$479,MATCH(E$3,Miljö!$B$1:$AK$1,0),FALSE)</f>
        <v>Ja</v>
      </c>
      <c r="F170" t="str">
        <f>VLOOKUP($B170,Miljö!$B$1:$AG$479,MATCH(F$3,Miljö!$B$1:$AK$1,0),FALSE)</f>
        <v>'Förnybar'</v>
      </c>
      <c r="G170">
        <f>VLOOKUP($B170,Miljö!$B$1:$AG$479,MATCH(G$3,Miljö!$B$1:$AK$1,0),FALSE)</f>
        <v>1.1000000000000001</v>
      </c>
      <c r="H170">
        <f>VLOOKUP($B170,Miljö!$B$1:$AG$479,MATCH(H$3,Miljö!$B$1:$AK$1,0),FALSE)</f>
        <v>0</v>
      </c>
      <c r="I170">
        <f>VLOOKUP($B170,Miljö!$B$1:$AG$479,MATCH(I$3,Miljö!$B$1:$AK$1,0),FALSE)</f>
        <v>0</v>
      </c>
      <c r="K170">
        <f>VLOOKUP($B170,Totalt!$B$1:$BP$500,MATCH("total el",Totalt!$B$1:$BP$1,0),FALSE)</f>
        <v>2.2559999999999998</v>
      </c>
      <c r="M170" s="250">
        <f t="shared" si="7"/>
        <v>2.4815999999999998</v>
      </c>
      <c r="N170" s="250">
        <f t="shared" si="8"/>
        <v>0</v>
      </c>
      <c r="O170" s="250">
        <f t="shared" si="9"/>
        <v>0</v>
      </c>
    </row>
    <row r="171" spans="1:15" x14ac:dyDescent="0.25">
      <c r="A171" s="2" t="s">
        <v>275</v>
      </c>
      <c r="B171" s="2" t="s">
        <v>276</v>
      </c>
      <c r="C171" t="str">
        <f>VLOOKUP($B171,Totalt!$B$1:$BP$500,MATCH("Kvalitetsgranskad:",Totalt!$B$1:$BP$1,0),FALSE)</f>
        <v>Ja</v>
      </c>
      <c r="E171" t="str">
        <f>VLOOKUP($B171,Miljö!$B$1:$AG$479,MATCH(E$3,Miljö!$B$1:$AK$1,0),FALSE)</f>
        <v>Ja</v>
      </c>
      <c r="F171" t="str">
        <f>VLOOKUP($B171,Miljö!$B$1:$AG$479,MATCH(F$3,Miljö!$B$1:$AK$1,0),FALSE)</f>
        <v>'Vattenkraft'</v>
      </c>
      <c r="G171">
        <f>VLOOKUP($B171,Miljö!$B$1:$AG$479,MATCH(G$3,Miljö!$B$1:$AK$1,0),FALSE)</f>
        <v>1.1000000000000001</v>
      </c>
      <c r="H171">
        <f>VLOOKUP($B171,Miljö!$B$1:$AG$479,MATCH(H$3,Miljö!$B$1:$AK$1,0),FALSE)</f>
        <v>0</v>
      </c>
      <c r="I171">
        <f>VLOOKUP($B171,Miljö!$B$1:$AG$479,MATCH(I$3,Miljö!$B$1:$AK$1,0),FALSE)</f>
        <v>0</v>
      </c>
      <c r="K171">
        <f>VLOOKUP($B171,Totalt!$B$1:$BP$500,MATCH("total el",Totalt!$B$1:$BP$1,0),FALSE)</f>
        <v>7.1776999999999997</v>
      </c>
      <c r="M171" s="250">
        <f t="shared" si="7"/>
        <v>7.8954700000000004</v>
      </c>
      <c r="N171" s="250">
        <f t="shared" si="8"/>
        <v>0</v>
      </c>
      <c r="O171" s="250">
        <f t="shared" si="9"/>
        <v>0</v>
      </c>
    </row>
    <row r="172" spans="1:15" x14ac:dyDescent="0.25">
      <c r="A172" s="2" t="s">
        <v>277</v>
      </c>
      <c r="B172" s="2" t="s">
        <v>278</v>
      </c>
      <c r="C172" t="str">
        <f>VLOOKUP($B172,Totalt!$B$1:$BP$500,MATCH("Kvalitetsgranskad:",Totalt!$B$1:$BP$1,0),FALSE)</f>
        <v>Ja</v>
      </c>
      <c r="E172" t="str">
        <f>VLOOKUP($B172,Miljö!$B$1:$AG$479,MATCH(E$3,Miljö!$B$1:$AK$1,0),FALSE)</f>
        <v>Nej</v>
      </c>
      <c r="F172" t="str">
        <f>VLOOKUP($B172,Miljö!$B$1:$AG$479,MATCH(F$3,Miljö!$B$1:$AK$1,0),FALSE)</f>
        <v>'grön el'</v>
      </c>
      <c r="G172">
        <f>VLOOKUP($B172,Miljö!$B$1:$AG$479,MATCH(G$3,Miljö!$B$1:$AK$1,0),FALSE)</f>
        <v>2.38</v>
      </c>
      <c r="H172">
        <f>VLOOKUP($B172,Miljö!$B$1:$AG$479,MATCH(H$3,Miljö!$B$1:$AK$1,0),FALSE)</f>
        <v>344.47</v>
      </c>
      <c r="I172">
        <f>VLOOKUP($B172,Miljö!$B$1:$AG$479,MATCH(I$3,Miljö!$B$1:$AK$1,0),FALSE)</f>
        <v>0.42</v>
      </c>
      <c r="K172">
        <f>VLOOKUP($B172,Totalt!$B$1:$BP$500,MATCH("total el",Totalt!$B$1:$BP$1,0),FALSE)</f>
        <v>0.16200000000000001</v>
      </c>
      <c r="M172" s="250">
        <f t="shared" si="7"/>
        <v>0.38556000000000001</v>
      </c>
      <c r="N172" s="250">
        <f t="shared" si="8"/>
        <v>55.804140000000004</v>
      </c>
      <c r="O172" s="250">
        <f t="shared" si="9"/>
        <v>6.8040000000000003E-2</v>
      </c>
    </row>
    <row r="173" spans="1:15" x14ac:dyDescent="0.25">
      <c r="A173" s="2" t="s">
        <v>277</v>
      </c>
      <c r="B173" s="2" t="s">
        <v>279</v>
      </c>
      <c r="C173" t="str">
        <f>VLOOKUP($B173,Totalt!$B$1:$BP$500,MATCH("Kvalitetsgranskad:",Totalt!$B$1:$BP$1,0),FALSE)</f>
        <v>Ja</v>
      </c>
      <c r="E173" t="str">
        <f>VLOOKUP($B173,Miljö!$B$1:$AG$479,MATCH(E$3,Miljö!$B$1:$AK$1,0),FALSE)</f>
        <v>Nej</v>
      </c>
      <c r="F173" t="str">
        <f>VLOOKUP($B173,Miljö!$B$1:$AG$479,MATCH(F$3,Miljö!$B$1:$AK$1,0),FALSE)</f>
        <v>'grön el'</v>
      </c>
      <c r="G173">
        <f>VLOOKUP($B173,Miljö!$B$1:$AG$479,MATCH(G$3,Miljö!$B$1:$AK$1,0),FALSE)</f>
        <v>2.38</v>
      </c>
      <c r="H173">
        <f>VLOOKUP($B173,Miljö!$B$1:$AG$479,MATCH(H$3,Miljö!$B$1:$AK$1,0),FALSE)</f>
        <v>344.47</v>
      </c>
      <c r="I173">
        <f>VLOOKUP($B173,Miljö!$B$1:$AG$479,MATCH(I$3,Miljö!$B$1:$AK$1,0),FALSE)</f>
        <v>0.42</v>
      </c>
      <c r="K173">
        <f>VLOOKUP($B173,Totalt!$B$1:$BP$500,MATCH("total el",Totalt!$B$1:$BP$1,0),FALSE)</f>
        <v>0.16800000000000001</v>
      </c>
      <c r="M173" s="250">
        <f t="shared" si="7"/>
        <v>0.39984000000000003</v>
      </c>
      <c r="N173" s="250">
        <f t="shared" si="8"/>
        <v>57.870960000000011</v>
      </c>
      <c r="O173" s="250">
        <f t="shared" si="9"/>
        <v>7.0559999999999998E-2</v>
      </c>
    </row>
    <row r="174" spans="1:15" x14ac:dyDescent="0.25">
      <c r="A174" s="2" t="s">
        <v>277</v>
      </c>
      <c r="B174" s="2" t="s">
        <v>280</v>
      </c>
      <c r="C174" t="str">
        <f>VLOOKUP($B174,Totalt!$B$1:$BP$500,MATCH("Kvalitetsgranskad:",Totalt!$B$1:$BP$1,0),FALSE)</f>
        <v>Ja</v>
      </c>
      <c r="E174" t="str">
        <f>VLOOKUP($B174,Miljö!$B$1:$AG$479,MATCH(E$3,Miljö!$B$1:$AK$1,0),FALSE)</f>
        <v>Nej</v>
      </c>
      <c r="F174" t="str">
        <f>VLOOKUP($B174,Miljö!$B$1:$AG$479,MATCH(F$3,Miljö!$B$1:$AK$1,0),FALSE)</f>
        <v>'grön el'</v>
      </c>
      <c r="G174">
        <f>VLOOKUP($B174,Miljö!$B$1:$AG$479,MATCH(G$3,Miljö!$B$1:$AK$1,0),FALSE)</f>
        <v>2.38</v>
      </c>
      <c r="H174">
        <f>VLOOKUP($B174,Miljö!$B$1:$AG$479,MATCH(H$3,Miljö!$B$1:$AK$1,0),FALSE)</f>
        <v>344.47</v>
      </c>
      <c r="I174">
        <f>VLOOKUP($B174,Miljö!$B$1:$AG$479,MATCH(I$3,Miljö!$B$1:$AK$1,0),FALSE)</f>
        <v>0.42</v>
      </c>
      <c r="K174">
        <f>VLOOKUP($B174,Totalt!$B$1:$BP$500,MATCH("total el",Totalt!$B$1:$BP$1,0),FALSE)</f>
        <v>0.22500000000000001</v>
      </c>
      <c r="M174" s="250">
        <f t="shared" si="7"/>
        <v>0.53549999999999998</v>
      </c>
      <c r="N174" s="250">
        <f t="shared" si="8"/>
        <v>77.505750000000006</v>
      </c>
      <c r="O174" s="250">
        <f t="shared" si="9"/>
        <v>9.4500000000000001E-2</v>
      </c>
    </row>
    <row r="175" spans="1:15" x14ac:dyDescent="0.25">
      <c r="A175" s="2" t="s">
        <v>277</v>
      </c>
      <c r="B175" s="2" t="s">
        <v>281</v>
      </c>
      <c r="C175" t="str">
        <f>VLOOKUP($B175,Totalt!$B$1:$BP$500,MATCH("Kvalitetsgranskad:",Totalt!$B$1:$BP$1,0),FALSE)</f>
        <v>Ja</v>
      </c>
      <c r="E175" t="str">
        <f>VLOOKUP($B175,Miljö!$B$1:$AG$479,MATCH(E$3,Miljö!$B$1:$AK$1,0),FALSE)</f>
        <v>Nej</v>
      </c>
      <c r="F175" t="str">
        <f>VLOOKUP($B175,Miljö!$B$1:$AG$479,MATCH(F$3,Miljö!$B$1:$AK$1,0),FALSE)</f>
        <v>'grön el'</v>
      </c>
      <c r="G175">
        <f>VLOOKUP($B175,Miljö!$B$1:$AG$479,MATCH(G$3,Miljö!$B$1:$AK$1,0),FALSE)</f>
        <v>2.38</v>
      </c>
      <c r="H175">
        <f>VLOOKUP($B175,Miljö!$B$1:$AG$479,MATCH(H$3,Miljö!$B$1:$AK$1,0),FALSE)</f>
        <v>344.47</v>
      </c>
      <c r="I175">
        <f>VLOOKUP($B175,Miljö!$B$1:$AG$479,MATCH(I$3,Miljö!$B$1:$AK$1,0),FALSE)</f>
        <v>0.42</v>
      </c>
      <c r="K175">
        <f>VLOOKUP($B175,Totalt!$B$1:$BP$500,MATCH("total el",Totalt!$B$1:$BP$1,0),FALSE)</f>
        <v>0.17499999999999999</v>
      </c>
      <c r="M175" s="250">
        <f t="shared" si="7"/>
        <v>0.41649999999999998</v>
      </c>
      <c r="N175" s="250">
        <f t="shared" si="8"/>
        <v>60.282249999999998</v>
      </c>
      <c r="O175" s="250">
        <f t="shared" si="9"/>
        <v>7.3499999999999996E-2</v>
      </c>
    </row>
    <row r="176" spans="1:15" x14ac:dyDescent="0.25">
      <c r="A176" s="2" t="s">
        <v>277</v>
      </c>
      <c r="B176" s="2" t="s">
        <v>282</v>
      </c>
      <c r="C176" t="str">
        <f>VLOOKUP($B176,Totalt!$B$1:$BP$500,MATCH("Kvalitetsgranskad:",Totalt!$B$1:$BP$1,0),FALSE)</f>
        <v>Ja</v>
      </c>
      <c r="E176" t="str">
        <f>VLOOKUP($B176,Miljö!$B$1:$AG$479,MATCH(E$3,Miljö!$B$1:$AK$1,0),FALSE)</f>
        <v>Nej</v>
      </c>
      <c r="F176" t="str">
        <f>VLOOKUP($B176,Miljö!$B$1:$AG$479,MATCH(F$3,Miljö!$B$1:$AK$1,0),FALSE)</f>
        <v>'grön el'</v>
      </c>
      <c r="G176">
        <f>VLOOKUP($B176,Miljö!$B$1:$AG$479,MATCH(G$3,Miljö!$B$1:$AK$1,0),FALSE)</f>
        <v>2.38</v>
      </c>
      <c r="H176">
        <f>VLOOKUP($B176,Miljö!$B$1:$AG$479,MATCH(H$3,Miljö!$B$1:$AK$1,0),FALSE)</f>
        <v>344.47</v>
      </c>
      <c r="I176">
        <f>VLOOKUP($B176,Miljö!$B$1:$AG$479,MATCH(I$3,Miljö!$B$1:$AK$1,0),FALSE)</f>
        <v>0.42</v>
      </c>
      <c r="K176">
        <f>VLOOKUP($B176,Totalt!$B$1:$BP$500,MATCH("total el",Totalt!$B$1:$BP$1,0),FALSE)</f>
        <v>0.318</v>
      </c>
      <c r="M176" s="250">
        <f t="shared" si="7"/>
        <v>0.75683999999999996</v>
      </c>
      <c r="N176" s="250">
        <f t="shared" si="8"/>
        <v>109.54146000000001</v>
      </c>
      <c r="O176" s="250">
        <f t="shared" si="9"/>
        <v>0.13355999999999998</v>
      </c>
    </row>
    <row r="177" spans="1:15" x14ac:dyDescent="0.25">
      <c r="A177" s="2" t="s">
        <v>277</v>
      </c>
      <c r="B177" s="2" t="s">
        <v>283</v>
      </c>
      <c r="C177" t="str">
        <f>VLOOKUP($B177,Totalt!$B$1:$BP$500,MATCH("Kvalitetsgranskad:",Totalt!$B$1:$BP$1,0),FALSE)</f>
        <v>Ja</v>
      </c>
      <c r="E177" t="str">
        <f>VLOOKUP($B177,Miljö!$B$1:$AG$479,MATCH(E$3,Miljö!$B$1:$AK$1,0),FALSE)</f>
        <v>Nej</v>
      </c>
      <c r="F177" t="str">
        <f>VLOOKUP($B177,Miljö!$B$1:$AG$479,MATCH(F$3,Miljö!$B$1:$AK$1,0),FALSE)</f>
        <v>'grön el'</v>
      </c>
      <c r="G177">
        <f>VLOOKUP($B177,Miljö!$B$1:$AG$479,MATCH(G$3,Miljö!$B$1:$AK$1,0),FALSE)</f>
        <v>2.38</v>
      </c>
      <c r="H177">
        <f>VLOOKUP($B177,Miljö!$B$1:$AG$479,MATCH(H$3,Miljö!$B$1:$AK$1,0),FALSE)</f>
        <v>344.47</v>
      </c>
      <c r="I177">
        <f>VLOOKUP($B177,Miljö!$B$1:$AG$479,MATCH(I$3,Miljö!$B$1:$AK$1,0),FALSE)</f>
        <v>0.42</v>
      </c>
      <c r="K177">
        <f>VLOOKUP($B177,Totalt!$B$1:$BP$500,MATCH("total el",Totalt!$B$1:$BP$1,0),FALSE)</f>
        <v>0.48499999999999999</v>
      </c>
      <c r="M177" s="250">
        <f t="shared" si="7"/>
        <v>1.1542999999999999</v>
      </c>
      <c r="N177" s="250">
        <f t="shared" si="8"/>
        <v>167.06795</v>
      </c>
      <c r="O177" s="250">
        <f t="shared" si="9"/>
        <v>0.20369999999999999</v>
      </c>
    </row>
    <row r="178" spans="1:15" x14ac:dyDescent="0.25">
      <c r="A178" s="2" t="s">
        <v>277</v>
      </c>
      <c r="B178" s="2" t="s">
        <v>284</v>
      </c>
      <c r="C178" t="str">
        <f>VLOOKUP($B178,Totalt!$B$1:$BP$500,MATCH("Kvalitetsgranskad:",Totalt!$B$1:$BP$1,0),FALSE)</f>
        <v>Ja</v>
      </c>
      <c r="E178" t="str">
        <f>VLOOKUP($B178,Miljö!$B$1:$AG$479,MATCH(E$3,Miljö!$B$1:$AK$1,0),FALSE)</f>
        <v>Nej</v>
      </c>
      <c r="F178" t="str">
        <f>VLOOKUP($B178,Miljö!$B$1:$AG$479,MATCH(F$3,Miljö!$B$1:$AK$1,0),FALSE)</f>
        <v>'grön el'</v>
      </c>
      <c r="G178">
        <f>VLOOKUP($B178,Miljö!$B$1:$AG$479,MATCH(G$3,Miljö!$B$1:$AK$1,0),FALSE)</f>
        <v>2.38</v>
      </c>
      <c r="H178">
        <f>VLOOKUP($B178,Miljö!$B$1:$AG$479,MATCH(H$3,Miljö!$B$1:$AK$1,0),FALSE)</f>
        <v>344.47</v>
      </c>
      <c r="I178">
        <f>VLOOKUP($B178,Miljö!$B$1:$AG$479,MATCH(I$3,Miljö!$B$1:$AK$1,0),FALSE)</f>
        <v>0.42</v>
      </c>
      <c r="K178">
        <f>VLOOKUP($B178,Totalt!$B$1:$BP$500,MATCH("total el",Totalt!$B$1:$BP$1,0),FALSE)</f>
        <v>0.28000000000000003</v>
      </c>
      <c r="M178" s="250">
        <f t="shared" si="7"/>
        <v>0.66639999999999999</v>
      </c>
      <c r="N178" s="250">
        <f t="shared" si="8"/>
        <v>96.451600000000013</v>
      </c>
      <c r="O178" s="250">
        <f t="shared" si="9"/>
        <v>0.11760000000000001</v>
      </c>
    </row>
    <row r="179" spans="1:15" x14ac:dyDescent="0.25">
      <c r="A179" s="2" t="s">
        <v>277</v>
      </c>
      <c r="B179" s="2" t="s">
        <v>285</v>
      </c>
      <c r="C179" t="str">
        <f>VLOOKUP($B179,Totalt!$B$1:$BP$500,MATCH("Kvalitetsgranskad:",Totalt!$B$1:$BP$1,0),FALSE)</f>
        <v>Ja</v>
      </c>
      <c r="E179" t="str">
        <f>VLOOKUP($B179,Miljö!$B$1:$AG$479,MATCH(E$3,Miljö!$B$1:$AK$1,0),FALSE)</f>
        <v>Nej</v>
      </c>
      <c r="F179" t="str">
        <f>VLOOKUP($B179,Miljö!$B$1:$AG$479,MATCH(F$3,Miljö!$B$1:$AK$1,0),FALSE)</f>
        <v>-</v>
      </c>
      <c r="G179">
        <f>VLOOKUP($B179,Miljö!$B$1:$AG$479,MATCH(G$3,Miljö!$B$1:$AK$1,0),FALSE)</f>
        <v>2.38</v>
      </c>
      <c r="H179">
        <f>VLOOKUP($B179,Miljö!$B$1:$AG$479,MATCH(H$3,Miljö!$B$1:$AK$1,0),FALSE)</f>
        <v>344.47</v>
      </c>
      <c r="I179">
        <f>VLOOKUP($B179,Miljö!$B$1:$AG$479,MATCH(I$3,Miljö!$B$1:$AK$1,0),FALSE)</f>
        <v>0.42</v>
      </c>
      <c r="K179">
        <f>VLOOKUP($B179,Totalt!$B$1:$BP$500,MATCH("total el",Totalt!$B$1:$BP$1,0),FALSE)</f>
        <v>0.13500000000000001</v>
      </c>
      <c r="M179" s="250">
        <f t="shared" si="7"/>
        <v>0.32130000000000003</v>
      </c>
      <c r="N179" s="250">
        <f t="shared" si="8"/>
        <v>46.503450000000008</v>
      </c>
      <c r="O179" s="250">
        <f t="shared" si="9"/>
        <v>5.67E-2</v>
      </c>
    </row>
    <row r="180" spans="1:15" x14ac:dyDescent="0.25">
      <c r="A180" s="2" t="s">
        <v>286</v>
      </c>
      <c r="B180" s="2" t="s">
        <v>287</v>
      </c>
      <c r="C180" t="str">
        <f>VLOOKUP($B180,Totalt!$B$1:$BP$500,MATCH("Kvalitetsgranskad:",Totalt!$B$1:$BP$1,0),FALSE)</f>
        <v>Ja</v>
      </c>
      <c r="E180" t="str">
        <f>VLOOKUP($B180,Miljö!$B$1:$AG$479,MATCH(E$3,Miljö!$B$1:$AK$1,0),FALSE)</f>
        <v>Nej</v>
      </c>
      <c r="F180" t="str">
        <f>VLOOKUP($B180,Miljö!$B$1:$AG$479,MATCH(F$3,Miljö!$B$1:$AK$1,0),FALSE)</f>
        <v>-</v>
      </c>
      <c r="G180">
        <f>VLOOKUP($B180,Miljö!$B$1:$AG$479,MATCH(G$3,Miljö!$B$1:$AK$1,0),FALSE)</f>
        <v>2.38</v>
      </c>
      <c r="H180">
        <f>VLOOKUP($B180,Miljö!$B$1:$AG$479,MATCH(H$3,Miljö!$B$1:$AK$1,0),FALSE)</f>
        <v>344.47</v>
      </c>
      <c r="I180">
        <f>VLOOKUP($B180,Miljö!$B$1:$AG$479,MATCH(I$3,Miljö!$B$1:$AK$1,0),FALSE)</f>
        <v>0.42</v>
      </c>
      <c r="K180">
        <f>VLOOKUP($B180,Totalt!$B$1:$BP$500,MATCH("total el",Totalt!$B$1:$BP$1,0),FALSE)</f>
        <v>0.38400000000000001</v>
      </c>
      <c r="M180" s="250">
        <f t="shared" si="7"/>
        <v>0.91391999999999995</v>
      </c>
      <c r="N180" s="250">
        <f t="shared" si="8"/>
        <v>132.27648000000002</v>
      </c>
      <c r="O180" s="250">
        <f t="shared" si="9"/>
        <v>0.16128000000000001</v>
      </c>
    </row>
    <row r="181" spans="1:15" x14ac:dyDescent="0.25">
      <c r="A181" s="2" t="s">
        <v>291</v>
      </c>
      <c r="B181" s="2" t="s">
        <v>10</v>
      </c>
      <c r="C181" t="str">
        <f>VLOOKUP($B181,Totalt!$B$1:$BP$500,MATCH("Kvalitetsgranskad:",Totalt!$B$1:$BP$1,0),FALSE)</f>
        <v>Ja</v>
      </c>
      <c r="E181" t="str">
        <f>VLOOKUP($B181,Miljö!$B$1:$AG$479,MATCH(E$3,Miljö!$B$1:$AK$1,0),FALSE)</f>
        <v>Nej</v>
      </c>
      <c r="F181" t="str">
        <f>VLOOKUP($B181,Miljö!$B$1:$AG$479,MATCH(F$3,Miljö!$B$1:$AK$1,0),FALSE)</f>
        <v>-</v>
      </c>
      <c r="G181">
        <f>VLOOKUP($B181,Miljö!$B$1:$AG$479,MATCH(G$3,Miljö!$B$1:$AK$1,0),FALSE)</f>
        <v>2.38</v>
      </c>
      <c r="H181">
        <f>VLOOKUP($B181,Miljö!$B$1:$AG$479,MATCH(H$3,Miljö!$B$1:$AK$1,0),FALSE)</f>
        <v>344.47</v>
      </c>
      <c r="I181">
        <f>VLOOKUP($B181,Miljö!$B$1:$AG$479,MATCH(I$3,Miljö!$B$1:$AK$1,0),FALSE)</f>
        <v>0.42</v>
      </c>
      <c r="K181">
        <f>VLOOKUP($B181,Totalt!$B$1:$BP$500,MATCH("total el",Totalt!$B$1:$BP$1,0),FALSE)</f>
        <v>0.24299999999999999</v>
      </c>
      <c r="M181" s="250">
        <f t="shared" si="7"/>
        <v>0.57833999999999997</v>
      </c>
      <c r="N181" s="250">
        <f t="shared" si="8"/>
        <v>83.706209999999999</v>
      </c>
      <c r="O181" s="250">
        <f t="shared" si="9"/>
        <v>0.10206</v>
      </c>
    </row>
    <row r="182" spans="1:15" x14ac:dyDescent="0.25">
      <c r="A182" s="2" t="s">
        <v>291</v>
      </c>
      <c r="B182" s="2" t="s">
        <v>292</v>
      </c>
      <c r="C182" t="str">
        <f>VLOOKUP($B182,Totalt!$B$1:$BP$500,MATCH("Kvalitetsgranskad:",Totalt!$B$1:$BP$1,0),FALSE)</f>
        <v>Ja</v>
      </c>
      <c r="E182" t="str">
        <f>VLOOKUP($B182,Miljö!$B$1:$AG$479,MATCH(E$3,Miljö!$B$1:$AK$1,0),FALSE)</f>
        <v>Ja</v>
      </c>
      <c r="F182" t="str">
        <f>VLOOKUP($B182,Miljö!$B$1:$AG$479,MATCH(F$3,Miljö!$B$1:$AK$1,0),FALSE)</f>
        <v>'Lokal vindel från Göteborg Energi'</v>
      </c>
      <c r="G182">
        <f>VLOOKUP($B182,Miljö!$B$1:$AG$479,MATCH(G$3,Miljö!$B$1:$AK$1,0),FALSE)</f>
        <v>0.1</v>
      </c>
      <c r="H182">
        <f>VLOOKUP($B182,Miljö!$B$1:$AG$479,MATCH(H$3,Miljö!$B$1:$AK$1,0),FALSE)</f>
        <v>0</v>
      </c>
      <c r="I182">
        <f>VLOOKUP($B182,Miljö!$B$1:$AG$479,MATCH(I$3,Miljö!$B$1:$AK$1,0),FALSE)</f>
        <v>0</v>
      </c>
      <c r="K182">
        <f>VLOOKUP($B182,Totalt!$B$1:$BP$500,MATCH("total el",Totalt!$B$1:$BP$1,0),FALSE)</f>
        <v>0.11</v>
      </c>
      <c r="M182" s="250">
        <f t="shared" si="7"/>
        <v>1.1000000000000001E-2</v>
      </c>
      <c r="N182" s="250">
        <f t="shared" si="8"/>
        <v>0</v>
      </c>
      <c r="O182" s="250">
        <f t="shared" si="9"/>
        <v>0</v>
      </c>
    </row>
    <row r="183" spans="1:15" x14ac:dyDescent="0.25">
      <c r="A183" s="2" t="s">
        <v>291</v>
      </c>
      <c r="B183" s="2" t="s">
        <v>293</v>
      </c>
      <c r="C183" t="str">
        <f>VLOOKUP($B183,Totalt!$B$1:$BP$500,MATCH("Kvalitetsgranskad:",Totalt!$B$1:$BP$1,0),FALSE)</f>
        <v>Ja</v>
      </c>
      <c r="E183" t="str">
        <f>VLOOKUP($B183,Miljö!$B$1:$AG$479,MATCH(E$3,Miljö!$B$1:$AK$1,0),FALSE)</f>
        <v>Ja</v>
      </c>
      <c r="F183" t="str">
        <f>VLOOKUP($B183,Miljö!$B$1:$AG$479,MATCH(F$3,Miljö!$B$1:$AK$1,0),FALSE)</f>
        <v>'Lokal vindel från Göteborg Energi'</v>
      </c>
      <c r="G183">
        <f>VLOOKUP($B183,Miljö!$B$1:$AG$479,MATCH(G$3,Miljö!$B$1:$AK$1,0),FALSE)</f>
        <v>0.1</v>
      </c>
      <c r="H183">
        <f>VLOOKUP($B183,Miljö!$B$1:$AG$479,MATCH(H$3,Miljö!$B$1:$AK$1,0),FALSE)</f>
        <v>0</v>
      </c>
      <c r="I183">
        <f>VLOOKUP($B183,Miljö!$B$1:$AG$479,MATCH(I$3,Miljö!$B$1:$AK$1,0),FALSE)</f>
        <v>0</v>
      </c>
      <c r="K183">
        <f>VLOOKUP($B183,Totalt!$B$1:$BP$500,MATCH("total el",Totalt!$B$1:$BP$1,0),FALSE)</f>
        <v>0.54600000000000004</v>
      </c>
      <c r="M183" s="250">
        <f t="shared" si="7"/>
        <v>5.460000000000001E-2</v>
      </c>
      <c r="N183" s="250">
        <f t="shared" si="8"/>
        <v>0</v>
      </c>
      <c r="O183" s="250">
        <f t="shared" si="9"/>
        <v>0</v>
      </c>
    </row>
    <row r="184" spans="1:15" x14ac:dyDescent="0.25">
      <c r="A184" s="2" t="s">
        <v>291</v>
      </c>
      <c r="B184" s="2" t="s">
        <v>294</v>
      </c>
      <c r="C184" t="str">
        <f>VLOOKUP($B184,Totalt!$B$1:$BP$500,MATCH("Kvalitetsgranskad:",Totalt!$B$1:$BP$1,0),FALSE)</f>
        <v>Ja</v>
      </c>
      <c r="E184" t="str">
        <f>VLOOKUP($B184,Miljö!$B$1:$AG$479,MATCH(E$3,Miljö!$B$1:$AK$1,0),FALSE)</f>
        <v>Ja</v>
      </c>
      <c r="F184" t="str">
        <f>VLOOKUP($B184,Miljö!$B$1:$AG$479,MATCH(F$3,Miljö!$B$1:$AK$1,0),FALSE)</f>
        <v>'Lokan vindel från Göteborg Energi'</v>
      </c>
      <c r="G184">
        <f>VLOOKUP($B184,Miljö!$B$1:$AG$479,MATCH(G$3,Miljö!$B$1:$AK$1,0),FALSE)</f>
        <v>0.1</v>
      </c>
      <c r="H184">
        <f>VLOOKUP($B184,Miljö!$B$1:$AG$479,MATCH(H$3,Miljö!$B$1:$AK$1,0),FALSE)</f>
        <v>0</v>
      </c>
      <c r="I184">
        <f>VLOOKUP($B184,Miljö!$B$1:$AG$479,MATCH(I$3,Miljö!$B$1:$AK$1,0),FALSE)</f>
        <v>0</v>
      </c>
      <c r="K184">
        <f>VLOOKUP($B184,Totalt!$B$1:$BP$500,MATCH("total el",Totalt!$B$1:$BP$1,0),FALSE)</f>
        <v>1.4E-2</v>
      </c>
      <c r="M184" s="250">
        <f t="shared" si="7"/>
        <v>1.4000000000000002E-3</v>
      </c>
      <c r="N184" s="250">
        <f t="shared" si="8"/>
        <v>0</v>
      </c>
      <c r="O184" s="250">
        <f t="shared" si="9"/>
        <v>0</v>
      </c>
    </row>
    <row r="185" spans="1:15" x14ac:dyDescent="0.25">
      <c r="A185" s="2" t="s">
        <v>295</v>
      </c>
      <c r="B185" s="2" t="s">
        <v>296</v>
      </c>
      <c r="C185" t="str">
        <f>VLOOKUP($B185,Totalt!$B$1:$BP$500,MATCH("Kvalitetsgranskad:",Totalt!$B$1:$BP$1,0),FALSE)</f>
        <v>Nej</v>
      </c>
      <c r="E185" t="str">
        <f>VLOOKUP($B185,Miljö!$B$1:$AG$479,MATCH(E$3,Miljö!$B$1:$AK$1,0),FALSE)</f>
        <v>Nej</v>
      </c>
      <c r="F185" t="str">
        <f>VLOOKUP($B185,Miljö!$B$1:$AG$479,MATCH(F$3,Miljö!$B$1:$AK$1,0),FALSE)</f>
        <v>-</v>
      </c>
      <c r="G185">
        <f>VLOOKUP($B185,Miljö!$B$1:$AG$479,MATCH(G$3,Miljö!$B$1:$AK$1,0),FALSE)</f>
        <v>2.38</v>
      </c>
      <c r="H185">
        <f>VLOOKUP($B185,Miljö!$B$1:$AG$479,MATCH(H$3,Miljö!$B$1:$AK$1,0),FALSE)</f>
        <v>344.47</v>
      </c>
      <c r="I185">
        <f>VLOOKUP($B185,Miljö!$B$1:$AG$479,MATCH(I$3,Miljö!$B$1:$AK$1,0),FALSE)</f>
        <v>0.42</v>
      </c>
      <c r="K185">
        <f>VLOOKUP($B185,Totalt!$B$1:$BP$500,MATCH("total el",Totalt!$B$1:$BP$1,0),FALSE)</f>
        <v>0</v>
      </c>
      <c r="M185" s="250">
        <f t="shared" si="7"/>
        <v>0</v>
      </c>
      <c r="N185" s="250">
        <f t="shared" si="8"/>
        <v>0</v>
      </c>
      <c r="O185" s="250">
        <f t="shared" si="9"/>
        <v>0</v>
      </c>
    </row>
    <row r="186" spans="1:15" x14ac:dyDescent="0.25">
      <c r="A186" s="2" t="s">
        <v>297</v>
      </c>
      <c r="B186" s="2" t="s">
        <v>298</v>
      </c>
      <c r="C186" t="str">
        <f>VLOOKUP($B186,Totalt!$B$1:$BP$500,MATCH("Kvalitetsgranskad:",Totalt!$B$1:$BP$1,0),FALSE)</f>
        <v>Ja</v>
      </c>
      <c r="E186" t="str">
        <f>VLOOKUP($B186,Miljö!$B$1:$AG$479,MATCH(E$3,Miljö!$B$1:$AK$1,0),FALSE)</f>
        <v>Nej</v>
      </c>
      <c r="F186" t="str">
        <f>VLOOKUP($B186,Miljö!$B$1:$AG$479,MATCH(F$3,Miljö!$B$1:$AK$1,0),FALSE)</f>
        <v>-</v>
      </c>
      <c r="G186">
        <f>VLOOKUP($B186,Miljö!$B$1:$AG$479,MATCH(G$3,Miljö!$B$1:$AK$1,0),FALSE)</f>
        <v>2.38</v>
      </c>
      <c r="H186">
        <f>VLOOKUP($B186,Miljö!$B$1:$AG$479,MATCH(H$3,Miljö!$B$1:$AK$1,0),FALSE)</f>
        <v>344.47</v>
      </c>
      <c r="I186">
        <f>VLOOKUP($B186,Miljö!$B$1:$AG$479,MATCH(I$3,Miljö!$B$1:$AK$1,0),FALSE)</f>
        <v>0.42</v>
      </c>
      <c r="K186">
        <f>VLOOKUP($B186,Totalt!$B$1:$BP$500,MATCH("total el",Totalt!$B$1:$BP$1,0),FALSE)</f>
        <v>1.2164699999999999</v>
      </c>
      <c r="M186" s="250">
        <f t="shared" si="7"/>
        <v>2.8951985999999996</v>
      </c>
      <c r="N186" s="250">
        <f t="shared" si="8"/>
        <v>419.03742090000003</v>
      </c>
      <c r="O186" s="250">
        <f t="shared" si="9"/>
        <v>0.51091739999999997</v>
      </c>
    </row>
    <row r="187" spans="1:15" x14ac:dyDescent="0.25">
      <c r="A187" s="2" t="s">
        <v>299</v>
      </c>
      <c r="B187" s="2" t="s">
        <v>300</v>
      </c>
      <c r="C187" t="str">
        <f>VLOOKUP($B187,Totalt!$B$1:$BP$500,MATCH("Kvalitetsgranskad:",Totalt!$B$1:$BP$1,0),FALSE)</f>
        <v>Ja</v>
      </c>
      <c r="E187" t="str">
        <f>VLOOKUP($B187,Miljö!$B$1:$AG$479,MATCH(E$3,Miljö!$B$1:$AK$1,0),FALSE)</f>
        <v>Nej</v>
      </c>
      <c r="F187" t="str">
        <f>VLOOKUP($B187,Miljö!$B$1:$AG$479,MATCH(F$3,Miljö!$B$1:$AK$1,0),FALSE)</f>
        <v>'DS'</v>
      </c>
      <c r="G187">
        <f>VLOOKUP($B187,Miljö!$B$1:$AG$479,MATCH(G$3,Miljö!$B$1:$AK$1,0),FALSE)</f>
        <v>2.38</v>
      </c>
      <c r="H187">
        <f>VLOOKUP($B187,Miljö!$B$1:$AG$479,MATCH(H$3,Miljö!$B$1:$AK$1,0),FALSE)</f>
        <v>344.47</v>
      </c>
      <c r="I187">
        <f>VLOOKUP($B187,Miljö!$B$1:$AG$479,MATCH(I$3,Miljö!$B$1:$AK$1,0),FALSE)</f>
        <v>0.42</v>
      </c>
      <c r="K187">
        <f>VLOOKUP($B187,Totalt!$B$1:$BP$500,MATCH("total el",Totalt!$B$1:$BP$1,0),FALSE)</f>
        <v>23.503</v>
      </c>
      <c r="M187" s="250">
        <f t="shared" si="7"/>
        <v>55.937139999999999</v>
      </c>
      <c r="N187" s="250">
        <f t="shared" si="8"/>
        <v>8096.078410000001</v>
      </c>
      <c r="O187" s="250">
        <f t="shared" si="9"/>
        <v>9.8712599999999995</v>
      </c>
    </row>
    <row r="188" spans="1:15" x14ac:dyDescent="0.25">
      <c r="A188" s="2" t="s">
        <v>301</v>
      </c>
      <c r="B188" s="2" t="s">
        <v>302</v>
      </c>
      <c r="C188" t="str">
        <f>VLOOKUP($B188,Totalt!$B$1:$BP$500,MATCH("Kvalitetsgranskad:",Totalt!$B$1:$BP$1,0),FALSE)</f>
        <v>Ja</v>
      </c>
      <c r="E188" t="str">
        <f>VLOOKUP($B188,Miljö!$B$1:$AG$479,MATCH(E$3,Miljö!$B$1:$AK$1,0),FALSE)</f>
        <v>Nej</v>
      </c>
      <c r="F188" t="str">
        <f>VLOOKUP($B188,Miljö!$B$1:$AG$479,MATCH(F$3,Miljö!$B$1:$AK$1,0),FALSE)</f>
        <v>-</v>
      </c>
      <c r="G188">
        <f>VLOOKUP($B188,Miljö!$B$1:$AG$479,MATCH(G$3,Miljö!$B$1:$AK$1,0),FALSE)</f>
        <v>2.38</v>
      </c>
      <c r="H188">
        <f>VLOOKUP($B188,Miljö!$B$1:$AG$479,MATCH(H$3,Miljö!$B$1:$AK$1,0),FALSE)</f>
        <v>344.47</v>
      </c>
      <c r="I188">
        <f>VLOOKUP($B188,Miljö!$B$1:$AG$479,MATCH(I$3,Miljö!$B$1:$AK$1,0),FALSE)</f>
        <v>0.42</v>
      </c>
      <c r="K188">
        <f>VLOOKUP($B188,Totalt!$B$1:$BP$500,MATCH("total el",Totalt!$B$1:$BP$1,0),FALSE)</f>
        <v>0.31091999999999997</v>
      </c>
      <c r="M188" s="250">
        <f t="shared" si="7"/>
        <v>0.73998959999999991</v>
      </c>
      <c r="N188" s="250">
        <f t="shared" si="8"/>
        <v>107.1026124</v>
      </c>
      <c r="O188" s="250">
        <f t="shared" si="9"/>
        <v>0.13058639999999999</v>
      </c>
    </row>
    <row r="189" spans="1:15" x14ac:dyDescent="0.25">
      <c r="A189" s="2" t="s">
        <v>303</v>
      </c>
      <c r="B189" s="2" t="s">
        <v>304</v>
      </c>
      <c r="C189" t="str">
        <f>VLOOKUP($B189,Totalt!$B$1:$BP$500,MATCH("Kvalitetsgranskad:",Totalt!$B$1:$BP$1,0),FALSE)</f>
        <v>Ja</v>
      </c>
      <c r="E189" t="str">
        <f>VLOOKUP($B189,Miljö!$B$1:$AG$479,MATCH(E$3,Miljö!$B$1:$AK$1,0),FALSE)</f>
        <v>Ja</v>
      </c>
      <c r="F189" t="str">
        <f>VLOOKUP($B189,Miljö!$B$1:$AG$479,MATCH(F$3,Miljö!$B$1:$AK$1,0),FALSE)</f>
        <v>'Vattenkraft'</v>
      </c>
      <c r="G189">
        <f>VLOOKUP($B189,Miljö!$B$1:$AG$479,MATCH(G$3,Miljö!$B$1:$AK$1,0),FALSE)</f>
        <v>1.1000000000000001</v>
      </c>
      <c r="H189">
        <f>VLOOKUP($B189,Miljö!$B$1:$AG$479,MATCH(H$3,Miljö!$B$1:$AK$1,0),FALSE)</f>
        <v>0</v>
      </c>
      <c r="I189">
        <f>VLOOKUP($B189,Miljö!$B$1:$AG$479,MATCH(I$3,Miljö!$B$1:$AK$1,0),FALSE)</f>
        <v>0</v>
      </c>
      <c r="K189">
        <f>VLOOKUP($B189,Totalt!$B$1:$BP$500,MATCH("total el",Totalt!$B$1:$BP$1,0),FALSE)</f>
        <v>0.08</v>
      </c>
      <c r="M189" s="250">
        <f t="shared" si="7"/>
        <v>8.8000000000000009E-2</v>
      </c>
      <c r="N189" s="250">
        <f t="shared" si="8"/>
        <v>0</v>
      </c>
      <c r="O189" s="250">
        <f t="shared" si="9"/>
        <v>0</v>
      </c>
    </row>
    <row r="190" spans="1:15" x14ac:dyDescent="0.25">
      <c r="A190" s="2" t="s">
        <v>303</v>
      </c>
      <c r="B190" s="2" t="s">
        <v>305</v>
      </c>
      <c r="C190" t="str">
        <f>VLOOKUP($B190,Totalt!$B$1:$BP$500,MATCH("Kvalitetsgranskad:",Totalt!$B$1:$BP$1,0),FALSE)</f>
        <v>Ja</v>
      </c>
      <c r="E190" t="str">
        <f>VLOOKUP($B190,Miljö!$B$1:$AG$479,MATCH(E$3,Miljö!$B$1:$AK$1,0),FALSE)</f>
        <v>Ja</v>
      </c>
      <c r="F190" t="str">
        <f>VLOOKUP($B190,Miljö!$B$1:$AG$479,MATCH(F$3,Miljö!$B$1:$AK$1,0),FALSE)</f>
        <v>'Vattenkraft'</v>
      </c>
      <c r="G190">
        <f>VLOOKUP($B190,Miljö!$B$1:$AG$479,MATCH(G$3,Miljö!$B$1:$AK$1,0),FALSE)</f>
        <v>1.1000000000000001</v>
      </c>
      <c r="H190">
        <f>VLOOKUP($B190,Miljö!$B$1:$AG$479,MATCH(H$3,Miljö!$B$1:$AK$1,0),FALSE)</f>
        <v>0</v>
      </c>
      <c r="I190">
        <f>VLOOKUP($B190,Miljö!$B$1:$AG$479,MATCH(I$3,Miljö!$B$1:$AK$1,0),FALSE)</f>
        <v>0</v>
      </c>
      <c r="K190">
        <f>VLOOKUP($B190,Totalt!$B$1:$BP$500,MATCH("total el",Totalt!$B$1:$BP$1,0),FALSE)</f>
        <v>11.4</v>
      </c>
      <c r="M190" s="250">
        <f t="shared" si="7"/>
        <v>12.540000000000001</v>
      </c>
      <c r="N190" s="250">
        <f t="shared" si="8"/>
        <v>0</v>
      </c>
      <c r="O190" s="250">
        <f t="shared" si="9"/>
        <v>0</v>
      </c>
    </row>
    <row r="191" spans="1:15" x14ac:dyDescent="0.25">
      <c r="A191" s="2" t="s">
        <v>303</v>
      </c>
      <c r="B191" s="2" t="s">
        <v>306</v>
      </c>
      <c r="C191" t="str">
        <f>VLOOKUP($B191,Totalt!$B$1:$BP$500,MATCH("Kvalitetsgranskad:",Totalt!$B$1:$BP$1,0),FALSE)</f>
        <v>Nej</v>
      </c>
      <c r="E191" t="str">
        <f>VLOOKUP($B191,Miljö!$B$1:$AG$479,MATCH(E$3,Miljö!$B$1:$AK$1,0),FALSE)</f>
        <v>Ja</v>
      </c>
      <c r="F191" t="str">
        <f>VLOOKUP($B191,Miljö!$B$1:$AG$479,MATCH(F$3,Miljö!$B$1:$AK$1,0),FALSE)</f>
        <v>'Vattenkraft'</v>
      </c>
      <c r="G191">
        <f>VLOOKUP($B191,Miljö!$B$1:$AG$479,MATCH(G$3,Miljö!$B$1:$AK$1,0),FALSE)</f>
        <v>1.1000000000000001</v>
      </c>
      <c r="H191">
        <f>VLOOKUP($B191,Miljö!$B$1:$AG$479,MATCH(H$3,Miljö!$B$1:$AK$1,0),FALSE)</f>
        <v>0</v>
      </c>
      <c r="I191">
        <f>VLOOKUP($B191,Miljö!$B$1:$AG$479,MATCH(I$3,Miljö!$B$1:$AK$1,0),FALSE)</f>
        <v>0</v>
      </c>
      <c r="K191">
        <f>VLOOKUP($B191,Totalt!$B$1:$BP$500,MATCH("total el",Totalt!$B$1:$BP$1,0),FALSE)</f>
        <v>0</v>
      </c>
      <c r="M191" s="250">
        <f t="shared" si="7"/>
        <v>0</v>
      </c>
      <c r="N191" s="250">
        <f t="shared" si="8"/>
        <v>0</v>
      </c>
      <c r="O191" s="250">
        <f t="shared" si="9"/>
        <v>0</v>
      </c>
    </row>
    <row r="192" spans="1:15" x14ac:dyDescent="0.25">
      <c r="A192" s="2" t="s">
        <v>303</v>
      </c>
      <c r="B192" s="2" t="s">
        <v>307</v>
      </c>
      <c r="C192" t="str">
        <f>VLOOKUP($B192,Totalt!$B$1:$BP$500,MATCH("Kvalitetsgranskad:",Totalt!$B$1:$BP$1,0),FALSE)</f>
        <v>Ja</v>
      </c>
      <c r="E192" t="str">
        <f>VLOOKUP($B192,Miljö!$B$1:$AG$479,MATCH(E$3,Miljö!$B$1:$AK$1,0),FALSE)</f>
        <v>Ja</v>
      </c>
      <c r="F192" t="str">
        <f>VLOOKUP($B192,Miljö!$B$1:$AG$479,MATCH(F$3,Miljö!$B$1:$AK$1,0),FALSE)</f>
        <v>'Vattenkraft'</v>
      </c>
      <c r="G192">
        <f>VLOOKUP($B192,Miljö!$B$1:$AG$479,MATCH(G$3,Miljö!$B$1:$AK$1,0),FALSE)</f>
        <v>1.1000000000000001</v>
      </c>
      <c r="H192">
        <f>VLOOKUP($B192,Miljö!$B$1:$AG$479,MATCH(H$3,Miljö!$B$1:$AK$1,0),FALSE)</f>
        <v>0</v>
      </c>
      <c r="I192">
        <f>VLOOKUP($B192,Miljö!$B$1:$AG$479,MATCH(I$3,Miljö!$B$1:$AK$1,0),FALSE)</f>
        <v>0</v>
      </c>
      <c r="K192">
        <f>VLOOKUP($B192,Totalt!$B$1:$BP$500,MATCH("total el",Totalt!$B$1:$BP$1,0),FALSE)</f>
        <v>3.3000000000000002E-2</v>
      </c>
      <c r="M192" s="250">
        <f t="shared" si="7"/>
        <v>3.6300000000000006E-2</v>
      </c>
      <c r="N192" s="250">
        <f t="shared" si="8"/>
        <v>0</v>
      </c>
      <c r="O192" s="250">
        <f t="shared" si="9"/>
        <v>0</v>
      </c>
    </row>
    <row r="193" spans="1:15" x14ac:dyDescent="0.25">
      <c r="A193" s="2" t="s">
        <v>308</v>
      </c>
      <c r="B193" s="2" t="s">
        <v>309</v>
      </c>
      <c r="C193" t="str">
        <f>VLOOKUP($B193,Totalt!$B$1:$BP$500,MATCH("Kvalitetsgranskad:",Totalt!$B$1:$BP$1,0),FALSE)</f>
        <v>Ja</v>
      </c>
      <c r="E193" t="str">
        <f>VLOOKUP($B193,Miljö!$B$1:$AG$479,MATCH(E$3,Miljö!$B$1:$AK$1,0),FALSE)</f>
        <v>Nej</v>
      </c>
      <c r="F193" t="str">
        <f>VLOOKUP($B193,Miljö!$B$1:$AG$479,MATCH(F$3,Miljö!$B$1:$AK$1,0),FALSE)</f>
        <v>-</v>
      </c>
      <c r="G193">
        <f>VLOOKUP($B193,Miljö!$B$1:$AG$479,MATCH(G$3,Miljö!$B$1:$AK$1,0),FALSE)</f>
        <v>2.38</v>
      </c>
      <c r="H193">
        <f>VLOOKUP($B193,Miljö!$B$1:$AG$479,MATCH(H$3,Miljö!$B$1:$AK$1,0),FALSE)</f>
        <v>344.47</v>
      </c>
      <c r="I193">
        <f>VLOOKUP($B193,Miljö!$B$1:$AG$479,MATCH(I$3,Miljö!$B$1:$AK$1,0),FALSE)</f>
        <v>0.42</v>
      </c>
      <c r="K193">
        <f>VLOOKUP($B193,Totalt!$B$1:$BP$500,MATCH("total el",Totalt!$B$1:$BP$1,0),FALSE)</f>
        <v>4.5324600000000004</v>
      </c>
      <c r="M193" s="250">
        <f t="shared" si="7"/>
        <v>10.787254800000001</v>
      </c>
      <c r="N193" s="250">
        <f t="shared" si="8"/>
        <v>1561.2964962000003</v>
      </c>
      <c r="O193" s="250">
        <f t="shared" si="9"/>
        <v>1.9036332</v>
      </c>
    </row>
    <row r="194" spans="1:15" x14ac:dyDescent="0.25">
      <c r="A194" s="2" t="s">
        <v>310</v>
      </c>
      <c r="B194" s="2" t="s">
        <v>311</v>
      </c>
      <c r="C194" t="str">
        <f>VLOOKUP($B194,Totalt!$B$1:$BP$500,MATCH("Kvalitetsgranskad:",Totalt!$B$1:$BP$1,0),FALSE)</f>
        <v>Ja</v>
      </c>
      <c r="E194" t="str">
        <f>VLOOKUP($B194,Miljö!$B$1:$AG$479,MATCH(E$3,Miljö!$B$1:$AK$1,0),FALSE)</f>
        <v>Ja</v>
      </c>
      <c r="F194" t="str">
        <f>VLOOKUP($B194,Miljö!$B$1:$AG$479,MATCH(F$3,Miljö!$B$1:$AK$1,0),FALSE)</f>
        <v>'Vattenkraft'</v>
      </c>
      <c r="G194">
        <f>VLOOKUP($B194,Miljö!$B$1:$AG$479,MATCH(G$3,Miljö!$B$1:$AK$1,0),FALSE)</f>
        <v>1.1000000000000001</v>
      </c>
      <c r="H194">
        <f>VLOOKUP($B194,Miljö!$B$1:$AG$479,MATCH(H$3,Miljö!$B$1:$AK$1,0),FALSE)</f>
        <v>0</v>
      </c>
      <c r="I194">
        <f>VLOOKUP($B194,Miljö!$B$1:$AG$479,MATCH(I$3,Miljö!$B$1:$AK$1,0),FALSE)</f>
        <v>0</v>
      </c>
      <c r="K194">
        <f>VLOOKUP($B194,Totalt!$B$1:$BP$500,MATCH("total el",Totalt!$B$1:$BP$1,0),FALSE)</f>
        <v>0.154</v>
      </c>
      <c r="M194" s="250">
        <f t="shared" si="7"/>
        <v>0.16940000000000002</v>
      </c>
      <c r="N194" s="250">
        <f t="shared" si="8"/>
        <v>0</v>
      </c>
      <c r="O194" s="250">
        <f t="shared" si="9"/>
        <v>0</v>
      </c>
    </row>
    <row r="195" spans="1:15" x14ac:dyDescent="0.25">
      <c r="A195" s="2" t="s">
        <v>310</v>
      </c>
      <c r="B195" s="2" t="s">
        <v>312</v>
      </c>
      <c r="C195" t="str">
        <f>VLOOKUP($B195,Totalt!$B$1:$BP$500,MATCH("Kvalitetsgranskad:",Totalt!$B$1:$BP$1,0),FALSE)</f>
        <v>Ja</v>
      </c>
      <c r="E195" t="str">
        <f>VLOOKUP($B195,Miljö!$B$1:$AG$479,MATCH(E$3,Miljö!$B$1:$AK$1,0),FALSE)</f>
        <v>Ja</v>
      </c>
      <c r="F195" t="str">
        <f>VLOOKUP($B195,Miljö!$B$1:$AG$479,MATCH(F$3,Miljö!$B$1:$AK$1,0),FALSE)</f>
        <v>'Vattenkraft'</v>
      </c>
      <c r="G195">
        <f>VLOOKUP($B195,Miljö!$B$1:$AG$479,MATCH(G$3,Miljö!$B$1:$AK$1,0),FALSE)</f>
        <v>1.1000000000000001</v>
      </c>
      <c r="H195">
        <f>VLOOKUP($B195,Miljö!$B$1:$AG$479,MATCH(H$3,Miljö!$B$1:$AK$1,0),FALSE)</f>
        <v>0</v>
      </c>
      <c r="I195">
        <f>VLOOKUP($B195,Miljö!$B$1:$AG$479,MATCH(I$3,Miljö!$B$1:$AK$1,0),FALSE)</f>
        <v>0</v>
      </c>
      <c r="K195">
        <f>VLOOKUP($B195,Totalt!$B$1:$BP$500,MATCH("total el",Totalt!$B$1:$BP$1,0),FALSE)</f>
        <v>0.29799999999999999</v>
      </c>
      <c r="M195" s="250">
        <f t="shared" si="7"/>
        <v>0.32780000000000004</v>
      </c>
      <c r="N195" s="250">
        <f t="shared" si="8"/>
        <v>0</v>
      </c>
      <c r="O195" s="250">
        <f t="shared" si="9"/>
        <v>0</v>
      </c>
    </row>
    <row r="196" spans="1:15" x14ac:dyDescent="0.25">
      <c r="A196" s="2" t="s">
        <v>310</v>
      </c>
      <c r="B196" s="2" t="s">
        <v>313</v>
      </c>
      <c r="C196" t="str">
        <f>VLOOKUP($B196,Totalt!$B$1:$BP$500,MATCH("Kvalitetsgranskad:",Totalt!$B$1:$BP$1,0),FALSE)</f>
        <v>Ja</v>
      </c>
      <c r="E196" t="str">
        <f>VLOOKUP($B196,Miljö!$B$1:$AG$479,MATCH(E$3,Miljö!$B$1:$AK$1,0),FALSE)</f>
        <v>Ja</v>
      </c>
      <c r="F196" t="str">
        <f>VLOOKUP($B196,Miljö!$B$1:$AG$479,MATCH(F$3,Miljö!$B$1:$AK$1,0),FALSE)</f>
        <v>'vattenkraft'</v>
      </c>
      <c r="G196">
        <f>VLOOKUP($B196,Miljö!$B$1:$AG$479,MATCH(G$3,Miljö!$B$1:$AK$1,0),FALSE)</f>
        <v>1.1000000000000001</v>
      </c>
      <c r="H196">
        <f>VLOOKUP($B196,Miljö!$B$1:$AG$479,MATCH(H$3,Miljö!$B$1:$AK$1,0),FALSE)</f>
        <v>0</v>
      </c>
      <c r="I196">
        <f>VLOOKUP($B196,Miljö!$B$1:$AG$479,MATCH(I$3,Miljö!$B$1:$AK$1,0),FALSE)</f>
        <v>0</v>
      </c>
      <c r="K196">
        <f>VLOOKUP($B196,Totalt!$B$1:$BP$500,MATCH("total el",Totalt!$B$1:$BP$1,0),FALSE)</f>
        <v>2.206</v>
      </c>
      <c r="M196" s="250">
        <f t="shared" si="7"/>
        <v>2.4266000000000001</v>
      </c>
      <c r="N196" s="250">
        <f t="shared" si="8"/>
        <v>0</v>
      </c>
      <c r="O196" s="250">
        <f t="shared" si="9"/>
        <v>0</v>
      </c>
    </row>
    <row r="197" spans="1:15" x14ac:dyDescent="0.25">
      <c r="A197" s="2" t="s">
        <v>314</v>
      </c>
      <c r="B197" s="2" t="s">
        <v>315</v>
      </c>
      <c r="C197" t="str">
        <f>VLOOKUP($B197,Totalt!$B$1:$BP$500,MATCH("Kvalitetsgranskad:",Totalt!$B$1:$BP$1,0),FALSE)</f>
        <v>Ja</v>
      </c>
      <c r="E197" t="str">
        <f>VLOOKUP($B197,Miljö!$B$1:$AG$479,MATCH(E$3,Miljö!$B$1:$AK$1,0),FALSE)</f>
        <v>Ja</v>
      </c>
      <c r="F197" t="str">
        <f>VLOOKUP($B197,Miljö!$B$1:$AG$479,MATCH(F$3,Miljö!$B$1:$AK$1,0),FALSE)</f>
        <v>'Vindel+El från Kraftvärmeverket'</v>
      </c>
      <c r="G197">
        <f>VLOOKUP($B197,Miljö!$B$1:$AG$479,MATCH(G$3,Miljö!$B$1:$AK$1,0),FALSE)</f>
        <v>6.0999999999999999E-2</v>
      </c>
      <c r="H197">
        <f>VLOOKUP($B197,Miljö!$B$1:$AG$479,MATCH(H$3,Miljö!$B$1:$AK$1,0),FALSE)</f>
        <v>8.66</v>
      </c>
      <c r="I197">
        <f>VLOOKUP($B197,Miljö!$B$1:$AG$479,MATCH(I$3,Miljö!$B$1:$AK$1,0),FALSE)</f>
        <v>1.4999999999999999E-2</v>
      </c>
      <c r="K197">
        <f>VLOOKUP($B197,Totalt!$B$1:$BP$500,MATCH("total el",Totalt!$B$1:$BP$1,0),FALSE)</f>
        <v>37</v>
      </c>
      <c r="M197" s="250">
        <f t="shared" ref="M197:M260" si="10">IF(ISERROR($K197*G197),"",$K197*G197)</f>
        <v>2.2570000000000001</v>
      </c>
      <c r="N197" s="250">
        <f t="shared" ref="N197:N260" si="11">IF(ISERROR($K197*H197),"",$K197*H197)</f>
        <v>320.42</v>
      </c>
      <c r="O197" s="250">
        <f t="shared" ref="O197:O260" si="12">IF(ISERROR($K197*I197),"",$K197*I197)</f>
        <v>0.55499999999999994</v>
      </c>
    </row>
    <row r="198" spans="1:15" x14ac:dyDescent="0.25">
      <c r="A198" s="2" t="s">
        <v>314</v>
      </c>
      <c r="B198" s="2" t="s">
        <v>316</v>
      </c>
      <c r="C198" t="str">
        <f>VLOOKUP($B198,Totalt!$B$1:$BP$500,MATCH("Kvalitetsgranskad:",Totalt!$B$1:$BP$1,0),FALSE)</f>
        <v>Ja</v>
      </c>
      <c r="E198" t="str">
        <f>VLOOKUP($B198,Miljö!$B$1:$AG$479,MATCH(E$3,Miljö!$B$1:$AK$1,0),FALSE)</f>
        <v>Ja</v>
      </c>
      <c r="F198" t="str">
        <f>VLOOKUP($B198,Miljö!$B$1:$AG$479,MATCH(F$3,Miljö!$B$1:$AK$1,0),FALSE)</f>
        <v>'Vindel'</v>
      </c>
      <c r="G198">
        <f>VLOOKUP($B198,Miljö!$B$1:$AG$479,MATCH(G$3,Miljö!$B$1:$AK$1,0),FALSE)</f>
        <v>0.1</v>
      </c>
      <c r="H198">
        <f>VLOOKUP($B198,Miljö!$B$1:$AG$479,MATCH(H$3,Miljö!$B$1:$AK$1,0),FALSE)</f>
        <v>0</v>
      </c>
      <c r="I198">
        <f>VLOOKUP($B198,Miljö!$B$1:$AG$479,MATCH(I$3,Miljö!$B$1:$AK$1,0),FALSE)</f>
        <v>0</v>
      </c>
      <c r="K198">
        <f>VLOOKUP($B198,Totalt!$B$1:$BP$500,MATCH("total el",Totalt!$B$1:$BP$1,0),FALSE)</f>
        <v>0.49</v>
      </c>
      <c r="M198" s="250">
        <f t="shared" si="10"/>
        <v>4.9000000000000002E-2</v>
      </c>
      <c r="N198" s="250">
        <f t="shared" si="11"/>
        <v>0</v>
      </c>
      <c r="O198" s="250">
        <f t="shared" si="12"/>
        <v>0</v>
      </c>
    </row>
    <row r="199" spans="1:15" x14ac:dyDescent="0.25">
      <c r="A199" s="2" t="s">
        <v>317</v>
      </c>
      <c r="B199" s="13" t="s">
        <v>1022</v>
      </c>
      <c r="C199" t="str">
        <f>VLOOKUP($B199,Totalt!$B$1:$BP$500,MATCH("Kvalitetsgranskad:",Totalt!$B$1:$BP$1,0),FALSE)</f>
        <v>Nej</v>
      </c>
      <c r="E199" t="str">
        <f>VLOOKUP($B199,Miljö!$B$1:$AG$479,MATCH(E$3,Miljö!$B$1:$AK$1,0),FALSE)</f>
        <v>Nej</v>
      </c>
      <c r="F199" t="str">
        <f>VLOOKUP($B199,Miljö!$B$1:$AG$479,MATCH(F$3,Miljö!$B$1:$AK$1,0),FALSE)</f>
        <v>-</v>
      </c>
      <c r="G199">
        <f>VLOOKUP($B199,Miljö!$B$1:$AG$479,MATCH(G$3,Miljö!$B$1:$AK$1,0),FALSE)</f>
        <v>2.38</v>
      </c>
      <c r="H199">
        <f>VLOOKUP($B199,Miljö!$B$1:$AG$479,MATCH(H$3,Miljö!$B$1:$AK$1,0),FALSE)</f>
        <v>344.47</v>
      </c>
      <c r="I199">
        <f>VLOOKUP($B199,Miljö!$B$1:$AG$479,MATCH(I$3,Miljö!$B$1:$AK$1,0),FALSE)</f>
        <v>0.42</v>
      </c>
      <c r="K199">
        <f>VLOOKUP($B199,Totalt!$B$1:$BP$500,MATCH("total el",Totalt!$B$1:$BP$1,0),FALSE)</f>
        <v>0</v>
      </c>
      <c r="M199" s="250">
        <f t="shared" si="10"/>
        <v>0</v>
      </c>
      <c r="N199" s="250">
        <f t="shared" si="11"/>
        <v>0</v>
      </c>
      <c r="O199" s="250">
        <f t="shared" si="12"/>
        <v>0</v>
      </c>
    </row>
    <row r="200" spans="1:15" x14ac:dyDescent="0.25">
      <c r="A200" s="2" t="s">
        <v>319</v>
      </c>
      <c r="B200" s="2" t="s">
        <v>320</v>
      </c>
      <c r="C200" t="str">
        <f>VLOOKUP($B200,Totalt!$B$1:$BP$500,MATCH("Kvalitetsgranskad:",Totalt!$B$1:$BP$1,0),FALSE)</f>
        <v>Ja</v>
      </c>
      <c r="E200" t="str">
        <f>VLOOKUP($B200,Miljö!$B$1:$AG$479,MATCH(E$3,Miljö!$B$1:$AK$1,0),FALSE)</f>
        <v>Ja</v>
      </c>
      <c r="F200" t="str">
        <f>VLOOKUP($B200,Miljö!$B$1:$AG$479,MATCH(F$3,Miljö!$B$1:$AK$1,0),FALSE)</f>
        <v>'84%vatten 16%vind'</v>
      </c>
      <c r="G200">
        <f>VLOOKUP($B200,Miljö!$B$1:$AG$479,MATCH(G$3,Miljö!$B$1:$AK$1,0),FALSE)</f>
        <v>0</v>
      </c>
      <c r="H200">
        <f>VLOOKUP($B200,Miljö!$B$1:$AG$479,MATCH(H$3,Miljö!$B$1:$AK$1,0),FALSE)</f>
        <v>0</v>
      </c>
      <c r="I200">
        <f>VLOOKUP($B200,Miljö!$B$1:$AG$479,MATCH(I$3,Miljö!$B$1:$AK$1,0),FALSE)</f>
        <v>0</v>
      </c>
      <c r="K200">
        <f>VLOOKUP($B200,Totalt!$B$1:$BP$500,MATCH("total el",Totalt!$B$1:$BP$1,0),FALSE)</f>
        <v>0.5</v>
      </c>
      <c r="M200" s="250">
        <f t="shared" si="10"/>
        <v>0</v>
      </c>
      <c r="N200" s="250">
        <f t="shared" si="11"/>
        <v>0</v>
      </c>
      <c r="O200" s="250">
        <f t="shared" si="12"/>
        <v>0</v>
      </c>
    </row>
    <row r="201" spans="1:15" x14ac:dyDescent="0.25">
      <c r="A201" s="2" t="s">
        <v>321</v>
      </c>
      <c r="B201" s="2" t="s">
        <v>322</v>
      </c>
      <c r="C201" t="str">
        <f>VLOOKUP($B201,Totalt!$B$1:$BP$500,MATCH("Kvalitetsgranskad:",Totalt!$B$1:$BP$1,0),FALSE)</f>
        <v>Ja</v>
      </c>
      <c r="E201" t="str">
        <f>VLOOKUP($B201,Miljö!$B$1:$AG$479,MATCH(E$3,Miljö!$B$1:$AK$1,0),FALSE)</f>
        <v>Ja</v>
      </c>
      <c r="F201" t="str">
        <f>VLOOKUP($B201,Miljö!$B$1:$AG$479,MATCH(F$3,Miljö!$B$1:$AK$1,0),FALSE)</f>
        <v>'Vattenkraft'</v>
      </c>
      <c r="G201">
        <f>VLOOKUP($B201,Miljö!$B$1:$AG$479,MATCH(G$3,Miljö!$B$1:$AK$1,0),FALSE)</f>
        <v>0.03</v>
      </c>
      <c r="H201">
        <f>VLOOKUP($B201,Miljö!$B$1:$AG$479,MATCH(H$3,Miljö!$B$1:$AK$1,0),FALSE)</f>
        <v>0</v>
      </c>
      <c r="I201">
        <f>VLOOKUP($B201,Miljö!$B$1:$AG$479,MATCH(I$3,Miljö!$B$1:$AK$1,0),FALSE)</f>
        <v>0.05</v>
      </c>
      <c r="K201">
        <f>VLOOKUP($B201,Totalt!$B$1:$BP$500,MATCH("total el",Totalt!$B$1:$BP$1,0),FALSE)</f>
        <v>2.9850599999999998</v>
      </c>
      <c r="M201" s="250">
        <f t="shared" si="10"/>
        <v>8.9551799999999987E-2</v>
      </c>
      <c r="N201" s="250">
        <f t="shared" si="11"/>
        <v>0</v>
      </c>
      <c r="O201" s="250">
        <f t="shared" si="12"/>
        <v>0.149253</v>
      </c>
    </row>
    <row r="202" spans="1:15" x14ac:dyDescent="0.25">
      <c r="A202" s="2" t="s">
        <v>321</v>
      </c>
      <c r="B202" s="2" t="s">
        <v>323</v>
      </c>
      <c r="C202" t="str">
        <f>VLOOKUP($B202,Totalt!$B$1:$BP$500,MATCH("Kvalitetsgranskad:",Totalt!$B$1:$BP$1,0),FALSE)</f>
        <v>Ja</v>
      </c>
      <c r="E202" t="str">
        <f>VLOOKUP($B202,Miljö!$B$1:$AG$479,MATCH(E$3,Miljö!$B$1:$AK$1,0),FALSE)</f>
        <v>Ja</v>
      </c>
      <c r="F202" t="str">
        <f>VLOOKUP($B202,Miljö!$B$1:$AG$479,MATCH(F$3,Miljö!$B$1:$AK$1,0),FALSE)</f>
        <v>'Vattenkraft'</v>
      </c>
      <c r="G202">
        <f>VLOOKUP($B202,Miljö!$B$1:$AG$479,MATCH(G$3,Miljö!$B$1:$AK$1,0),FALSE)</f>
        <v>0.03</v>
      </c>
      <c r="H202">
        <f>VLOOKUP($B202,Miljö!$B$1:$AG$479,MATCH(H$3,Miljö!$B$1:$AK$1,0),FALSE)</f>
        <v>0</v>
      </c>
      <c r="I202">
        <f>VLOOKUP($B202,Miljö!$B$1:$AG$479,MATCH(I$3,Miljö!$B$1:$AK$1,0),FALSE)</f>
        <v>0.05</v>
      </c>
      <c r="K202">
        <f>VLOOKUP($B202,Totalt!$B$1:$BP$500,MATCH("total el",Totalt!$B$1:$BP$1,0),FALSE)</f>
        <v>0.16</v>
      </c>
      <c r="M202" s="250">
        <f t="shared" si="10"/>
        <v>4.7999999999999996E-3</v>
      </c>
      <c r="N202" s="250">
        <f t="shared" si="11"/>
        <v>0</v>
      </c>
      <c r="O202" s="250">
        <f t="shared" si="12"/>
        <v>8.0000000000000002E-3</v>
      </c>
    </row>
    <row r="203" spans="1:15" x14ac:dyDescent="0.25">
      <c r="A203" s="2" t="s">
        <v>321</v>
      </c>
      <c r="B203" s="2" t="s">
        <v>324</v>
      </c>
      <c r="C203" t="str">
        <f>VLOOKUP($B203,Totalt!$B$1:$BP$500,MATCH("Kvalitetsgranskad:",Totalt!$B$1:$BP$1,0),FALSE)</f>
        <v>Ja</v>
      </c>
      <c r="E203" t="str">
        <f>VLOOKUP($B203,Miljö!$B$1:$AG$479,MATCH(E$3,Miljö!$B$1:$AK$1,0),FALSE)</f>
        <v>Ja</v>
      </c>
      <c r="F203" t="str">
        <f>VLOOKUP($B203,Miljö!$B$1:$AG$479,MATCH(F$3,Miljö!$B$1:$AK$1,0),FALSE)</f>
        <v>'Bramiljöval'</v>
      </c>
      <c r="G203">
        <f>VLOOKUP($B203,Miljö!$B$1:$AG$479,MATCH(G$3,Miljö!$B$1:$AK$1,0),FALSE)</f>
        <v>0.03</v>
      </c>
      <c r="H203">
        <f>VLOOKUP($B203,Miljö!$B$1:$AG$479,MATCH(H$3,Miljö!$B$1:$AK$1,0),FALSE)</f>
        <v>0</v>
      </c>
      <c r="I203">
        <f>VLOOKUP($B203,Miljö!$B$1:$AG$479,MATCH(I$3,Miljö!$B$1:$AK$1,0),FALSE)</f>
        <v>0.05</v>
      </c>
      <c r="K203">
        <f>VLOOKUP($B203,Totalt!$B$1:$BP$500,MATCH("total el",Totalt!$B$1:$BP$1,0),FALSE)</f>
        <v>0.04</v>
      </c>
      <c r="M203" s="250">
        <f t="shared" si="10"/>
        <v>1.1999999999999999E-3</v>
      </c>
      <c r="N203" s="250">
        <f t="shared" si="11"/>
        <v>0</v>
      </c>
      <c r="O203" s="250">
        <f t="shared" si="12"/>
        <v>2E-3</v>
      </c>
    </row>
    <row r="204" spans="1:15" x14ac:dyDescent="0.25">
      <c r="A204" s="2" t="s">
        <v>327</v>
      </c>
      <c r="B204" s="2" t="s">
        <v>328</v>
      </c>
      <c r="C204" t="str">
        <f>VLOOKUP($B204,Totalt!$B$1:$BP$500,MATCH("Kvalitetsgranskad:",Totalt!$B$1:$BP$1,0),FALSE)</f>
        <v>Ja</v>
      </c>
      <c r="E204" t="str">
        <f>VLOOKUP($B204,Miljö!$B$1:$AG$479,MATCH(E$3,Miljö!$B$1:$AK$1,0),FALSE)</f>
        <v>Nej</v>
      </c>
      <c r="F204" t="str">
        <f>VLOOKUP($B204,Miljö!$B$1:$AG$479,MATCH(F$3,Miljö!$B$1:$AK$1,0),FALSE)</f>
        <v>'Residual'</v>
      </c>
      <c r="G204">
        <f>VLOOKUP($B204,Miljö!$B$1:$AG$479,MATCH(G$3,Miljö!$B$1:$AK$1,0),FALSE)</f>
        <v>2.38</v>
      </c>
      <c r="H204">
        <f>VLOOKUP($B204,Miljö!$B$1:$AG$479,MATCH(H$3,Miljö!$B$1:$AK$1,0),FALSE)</f>
        <v>344.47</v>
      </c>
      <c r="I204">
        <f>VLOOKUP($B204,Miljö!$B$1:$AG$479,MATCH(I$3,Miljö!$B$1:$AK$1,0),FALSE)</f>
        <v>0.42</v>
      </c>
      <c r="K204">
        <f>VLOOKUP($B204,Totalt!$B$1:$BP$500,MATCH("total el",Totalt!$B$1:$BP$1,0),FALSE)</f>
        <v>2.8</v>
      </c>
      <c r="M204" s="250">
        <f t="shared" si="10"/>
        <v>6.6639999999999997</v>
      </c>
      <c r="N204" s="250">
        <f t="shared" si="11"/>
        <v>964.51599999999996</v>
      </c>
      <c r="O204" s="250">
        <f t="shared" si="12"/>
        <v>1.1759999999999999</v>
      </c>
    </row>
    <row r="205" spans="1:15" x14ac:dyDescent="0.25">
      <c r="A205" s="2" t="s">
        <v>329</v>
      </c>
      <c r="B205" s="2" t="s">
        <v>330</v>
      </c>
      <c r="C205" t="str">
        <f>VLOOKUP($B205,Totalt!$B$1:$BP$500,MATCH("Kvalitetsgranskad:",Totalt!$B$1:$BP$1,0),FALSE)</f>
        <v>Ja</v>
      </c>
      <c r="E205" t="str">
        <f>VLOOKUP($B205,Miljö!$B$1:$AG$479,MATCH(E$3,Miljö!$B$1:$AK$1,0),FALSE)</f>
        <v>Nej</v>
      </c>
      <c r="F205" t="str">
        <f>VLOOKUP($B205,Miljö!$B$1:$AG$479,MATCH(F$3,Miljö!$B$1:$AK$1,0),FALSE)</f>
        <v>'-'</v>
      </c>
      <c r="G205">
        <f>VLOOKUP($B205,Miljö!$B$1:$AG$479,MATCH(G$3,Miljö!$B$1:$AK$1,0),FALSE)</f>
        <v>2.38</v>
      </c>
      <c r="H205">
        <f>VLOOKUP($B205,Miljö!$B$1:$AG$479,MATCH(H$3,Miljö!$B$1:$AK$1,0),FALSE)</f>
        <v>344.47</v>
      </c>
      <c r="I205">
        <f>VLOOKUP($B205,Miljö!$B$1:$AG$479,MATCH(I$3,Miljö!$B$1:$AK$1,0),FALSE)</f>
        <v>0.42</v>
      </c>
      <c r="K205">
        <f>VLOOKUP($B205,Totalt!$B$1:$BP$500,MATCH("total el",Totalt!$B$1:$BP$1,0),FALSE)</f>
        <v>0.51897000000000004</v>
      </c>
      <c r="M205" s="250">
        <f t="shared" si="10"/>
        <v>1.2351486</v>
      </c>
      <c r="N205" s="250">
        <f t="shared" si="11"/>
        <v>178.76959590000004</v>
      </c>
      <c r="O205" s="250">
        <f t="shared" si="12"/>
        <v>0.21796740000000001</v>
      </c>
    </row>
    <row r="206" spans="1:15" x14ac:dyDescent="0.25">
      <c r="A206" s="2" t="s">
        <v>331</v>
      </c>
      <c r="B206" s="2" t="s">
        <v>332</v>
      </c>
      <c r="C206" t="str">
        <f>VLOOKUP($B206,Totalt!$B$1:$BP$500,MATCH("Kvalitetsgranskad:",Totalt!$B$1:$BP$1,0),FALSE)</f>
        <v>Nej</v>
      </c>
      <c r="E206" t="str">
        <f>VLOOKUP($B206,Miljö!$B$1:$AG$479,MATCH(E$3,Miljö!$B$1:$AK$1,0),FALSE)</f>
        <v>Nej</v>
      </c>
      <c r="F206" t="str">
        <f>VLOOKUP($B206,Miljö!$B$1:$AG$479,MATCH(F$3,Miljö!$B$1:$AK$1,0),FALSE)</f>
        <v>-</v>
      </c>
      <c r="G206">
        <f>VLOOKUP($B206,Miljö!$B$1:$AG$479,MATCH(G$3,Miljö!$B$1:$AK$1,0),FALSE)</f>
        <v>2.38</v>
      </c>
      <c r="H206">
        <f>VLOOKUP($B206,Miljö!$B$1:$AG$479,MATCH(H$3,Miljö!$B$1:$AK$1,0),FALSE)</f>
        <v>344.47</v>
      </c>
      <c r="I206">
        <f>VLOOKUP($B206,Miljö!$B$1:$AG$479,MATCH(I$3,Miljö!$B$1:$AK$1,0),FALSE)</f>
        <v>0.42</v>
      </c>
      <c r="K206">
        <f>VLOOKUP($B206,Totalt!$B$1:$BP$500,MATCH("total el",Totalt!$B$1:$BP$1,0),FALSE)</f>
        <v>0</v>
      </c>
      <c r="M206" s="250">
        <f t="shared" si="10"/>
        <v>0</v>
      </c>
      <c r="N206" s="250">
        <f t="shared" si="11"/>
        <v>0</v>
      </c>
      <c r="O206" s="250">
        <f t="shared" si="12"/>
        <v>0</v>
      </c>
    </row>
    <row r="207" spans="1:15" x14ac:dyDescent="0.25">
      <c r="A207" s="2" t="s">
        <v>333</v>
      </c>
      <c r="B207" s="2" t="s">
        <v>334</v>
      </c>
      <c r="C207" t="str">
        <f>VLOOKUP($B207,Totalt!$B$1:$BP$500,MATCH("Kvalitetsgranskad:",Totalt!$B$1:$BP$1,0),FALSE)</f>
        <v>Ja</v>
      </c>
      <c r="E207" t="str">
        <f>VLOOKUP($B207,Miljö!$B$1:$AG$479,MATCH(E$3,Miljö!$B$1:$AK$1,0),FALSE)</f>
        <v>Nej</v>
      </c>
      <c r="F207" t="str">
        <f>VLOOKUP($B207,Miljö!$B$1:$AG$479,MATCH(F$3,Miljö!$B$1:$AK$1,0),FALSE)</f>
        <v>'Nordisk residualelmix '</v>
      </c>
      <c r="G207">
        <f>VLOOKUP($B207,Miljö!$B$1:$AG$479,MATCH(G$3,Miljö!$B$1:$AK$1,0),FALSE)</f>
        <v>2.38</v>
      </c>
      <c r="H207">
        <f>VLOOKUP($B207,Miljö!$B$1:$AG$479,MATCH(H$3,Miljö!$B$1:$AK$1,0),FALSE)</f>
        <v>344.47</v>
      </c>
      <c r="I207">
        <f>VLOOKUP($B207,Miljö!$B$1:$AG$479,MATCH(I$3,Miljö!$B$1:$AK$1,0),FALSE)</f>
        <v>0.42</v>
      </c>
      <c r="K207">
        <f>VLOOKUP($B207,Totalt!$B$1:$BP$500,MATCH("total el",Totalt!$B$1:$BP$1,0),FALSE)</f>
        <v>0.95</v>
      </c>
      <c r="M207" s="250">
        <f t="shared" si="10"/>
        <v>2.2609999999999997</v>
      </c>
      <c r="N207" s="250">
        <f t="shared" si="11"/>
        <v>327.24650000000003</v>
      </c>
      <c r="O207" s="250">
        <f t="shared" si="12"/>
        <v>0.39899999999999997</v>
      </c>
    </row>
    <row r="208" spans="1:15" x14ac:dyDescent="0.25">
      <c r="A208" s="2" t="s">
        <v>333</v>
      </c>
      <c r="B208" s="2" t="s">
        <v>335</v>
      </c>
      <c r="C208" t="str">
        <f>VLOOKUP($B208,Totalt!$B$1:$BP$500,MATCH("Kvalitetsgranskad:",Totalt!$B$1:$BP$1,0),FALSE)</f>
        <v>Ja</v>
      </c>
      <c r="E208" t="str">
        <f>VLOOKUP($B208,Miljö!$B$1:$AG$479,MATCH(E$3,Miljö!$B$1:$AK$1,0),FALSE)</f>
        <v>Nej</v>
      </c>
      <c r="F208" t="str">
        <f>VLOOKUP($B208,Miljö!$B$1:$AG$479,MATCH(F$3,Miljö!$B$1:$AK$1,0),FALSE)</f>
        <v>'Nordens elmix'</v>
      </c>
      <c r="G208">
        <f>VLOOKUP($B208,Miljö!$B$1:$AG$479,MATCH(G$3,Miljö!$B$1:$AK$1,0),FALSE)</f>
        <v>2.38</v>
      </c>
      <c r="H208">
        <f>VLOOKUP($B208,Miljö!$B$1:$AG$479,MATCH(H$3,Miljö!$B$1:$AK$1,0),FALSE)</f>
        <v>344.47</v>
      </c>
      <c r="I208">
        <f>VLOOKUP($B208,Miljö!$B$1:$AG$479,MATCH(I$3,Miljö!$B$1:$AK$1,0),FALSE)</f>
        <v>0.42</v>
      </c>
      <c r="K208">
        <f>VLOOKUP($B208,Totalt!$B$1:$BP$500,MATCH("total el",Totalt!$B$1:$BP$1,0),FALSE)</f>
        <v>1.496</v>
      </c>
      <c r="M208" s="250">
        <f t="shared" si="10"/>
        <v>3.5604799999999996</v>
      </c>
      <c r="N208" s="250">
        <f t="shared" si="11"/>
        <v>515.32712000000004</v>
      </c>
      <c r="O208" s="250">
        <f t="shared" si="12"/>
        <v>0.62831999999999999</v>
      </c>
    </row>
    <row r="209" spans="1:15" x14ac:dyDescent="0.25">
      <c r="A209" s="2" t="s">
        <v>333</v>
      </c>
      <c r="B209" s="2" t="s">
        <v>336</v>
      </c>
      <c r="C209" t="str">
        <f>VLOOKUP($B209,Totalt!$B$1:$BP$500,MATCH("Kvalitetsgranskad:",Totalt!$B$1:$BP$1,0),FALSE)</f>
        <v>Ja</v>
      </c>
      <c r="E209" t="str">
        <f>VLOOKUP($B209,Miljö!$B$1:$AG$479,MATCH(E$3,Miljö!$B$1:$AK$1,0),FALSE)</f>
        <v>Nej</v>
      </c>
      <c r="F209" t="str">
        <f>VLOOKUP($B209,Miljö!$B$1:$AG$479,MATCH(F$3,Miljö!$B$1:$AK$1,0),FALSE)</f>
        <v>'Nordens elmix'</v>
      </c>
      <c r="G209">
        <f>VLOOKUP($B209,Miljö!$B$1:$AG$479,MATCH(G$3,Miljö!$B$1:$AK$1,0),FALSE)</f>
        <v>2.38</v>
      </c>
      <c r="H209">
        <f>VLOOKUP($B209,Miljö!$B$1:$AG$479,MATCH(H$3,Miljö!$B$1:$AK$1,0),FALSE)</f>
        <v>344.47</v>
      </c>
      <c r="I209">
        <f>VLOOKUP($B209,Miljö!$B$1:$AG$479,MATCH(I$3,Miljö!$B$1:$AK$1,0),FALSE)</f>
        <v>0.42</v>
      </c>
      <c r="K209">
        <f>VLOOKUP($B209,Totalt!$B$1:$BP$500,MATCH("total el",Totalt!$B$1:$BP$1,0),FALSE)</f>
        <v>59.907799999999995</v>
      </c>
      <c r="M209" s="250">
        <f t="shared" si="10"/>
        <v>142.58056399999998</v>
      </c>
      <c r="N209" s="250">
        <f t="shared" si="11"/>
        <v>20636.439866000001</v>
      </c>
      <c r="O209" s="250">
        <f t="shared" si="12"/>
        <v>25.161275999999997</v>
      </c>
    </row>
    <row r="210" spans="1:15" x14ac:dyDescent="0.25">
      <c r="A210" s="2" t="s">
        <v>333</v>
      </c>
      <c r="B210" s="2" t="s">
        <v>337</v>
      </c>
      <c r="C210" t="str">
        <f>VLOOKUP($B210,Totalt!$B$1:$BP$500,MATCH("Kvalitetsgranskad:",Totalt!$B$1:$BP$1,0),FALSE)</f>
        <v>Ja</v>
      </c>
      <c r="E210" t="str">
        <f>VLOOKUP($B210,Miljö!$B$1:$AG$479,MATCH(E$3,Miljö!$B$1:$AK$1,0),FALSE)</f>
        <v>Nej</v>
      </c>
      <c r="F210" t="str">
        <f>VLOOKUP($B210,Miljö!$B$1:$AG$479,MATCH(F$3,Miljö!$B$1:$AK$1,0),FALSE)</f>
        <v>'Nordens elmix'</v>
      </c>
      <c r="G210">
        <f>VLOOKUP($B210,Miljö!$B$1:$AG$479,MATCH(G$3,Miljö!$B$1:$AK$1,0),FALSE)</f>
        <v>2.38</v>
      </c>
      <c r="H210">
        <f>VLOOKUP($B210,Miljö!$B$1:$AG$479,MATCH(H$3,Miljö!$B$1:$AK$1,0),FALSE)</f>
        <v>344.47</v>
      </c>
      <c r="I210">
        <f>VLOOKUP($B210,Miljö!$B$1:$AG$479,MATCH(I$3,Miljö!$B$1:$AK$1,0),FALSE)</f>
        <v>0.42</v>
      </c>
      <c r="K210">
        <f>VLOOKUP($B210,Totalt!$B$1:$BP$500,MATCH("total el",Totalt!$B$1:$BP$1,0),FALSE)</f>
        <v>4.0031099999999998E-3</v>
      </c>
      <c r="M210" s="250">
        <f t="shared" si="10"/>
        <v>9.5274017999999999E-3</v>
      </c>
      <c r="N210" s="250">
        <f t="shared" si="11"/>
        <v>1.3789513017000001</v>
      </c>
      <c r="O210" s="250">
        <f t="shared" si="12"/>
        <v>1.6813061999999999E-3</v>
      </c>
    </row>
    <row r="211" spans="1:15" x14ac:dyDescent="0.25">
      <c r="A211" s="2" t="s">
        <v>338</v>
      </c>
      <c r="B211" s="2" t="s">
        <v>339</v>
      </c>
      <c r="C211" t="str">
        <f>VLOOKUP($B211,Totalt!$B$1:$BP$500,MATCH("Kvalitetsgranskad:",Totalt!$B$1:$BP$1,0),FALSE)</f>
        <v>Ja</v>
      </c>
      <c r="E211" t="str">
        <f>VLOOKUP($B211,Miljö!$B$1:$AG$479,MATCH(E$3,Miljö!$B$1:$AK$1,0),FALSE)</f>
        <v>Ja</v>
      </c>
      <c r="F211" t="str">
        <f>VLOOKUP($B211,Miljö!$B$1:$AG$479,MATCH(F$3,Miljö!$B$1:$AK$1,0),FALSE)</f>
        <v>'Förnybar el från egen produktion'</v>
      </c>
      <c r="G211">
        <f>VLOOKUP($B211,Miljö!$B$1:$AG$479,MATCH(G$3,Miljö!$B$1:$AK$1,0),FALSE)</f>
        <v>7.4999999999999997E-2</v>
      </c>
      <c r="H211">
        <f>VLOOKUP($B211,Miljö!$B$1:$AG$479,MATCH(H$3,Miljö!$B$1:$AK$1,0),FALSE)</f>
        <v>19.7</v>
      </c>
      <c r="I211">
        <f>VLOOKUP($B211,Miljö!$B$1:$AG$479,MATCH(I$3,Miljö!$B$1:$AK$1,0),FALSE)</f>
        <v>0</v>
      </c>
      <c r="K211">
        <f>VLOOKUP($B211,Totalt!$B$1:$BP$500,MATCH("total el",Totalt!$B$1:$BP$1,0),FALSE)</f>
        <v>7.7718299999999996</v>
      </c>
      <c r="M211" s="250">
        <f t="shared" si="10"/>
        <v>0.58288724999999997</v>
      </c>
      <c r="N211" s="250">
        <f t="shared" si="11"/>
        <v>153.10505099999997</v>
      </c>
      <c r="O211" s="250">
        <f t="shared" si="12"/>
        <v>0</v>
      </c>
    </row>
    <row r="212" spans="1:15" x14ac:dyDescent="0.25">
      <c r="A212" s="2" t="s">
        <v>338</v>
      </c>
      <c r="B212" s="2" t="s">
        <v>340</v>
      </c>
      <c r="C212" t="str">
        <f>VLOOKUP($B212,Totalt!$B$1:$BP$500,MATCH("Kvalitetsgranskad:",Totalt!$B$1:$BP$1,0),FALSE)</f>
        <v>Ja</v>
      </c>
      <c r="E212" t="str">
        <f>VLOOKUP($B212,Miljö!$B$1:$AG$479,MATCH(E$3,Miljö!$B$1:$AK$1,0),FALSE)</f>
        <v>Ja</v>
      </c>
      <c r="F212" t="str">
        <f>VLOOKUP($B212,Miljö!$B$1:$AG$479,MATCH(F$3,Miljö!$B$1:$AK$1,0),FALSE)</f>
        <v>'Förnybar el från egen produktion'</v>
      </c>
      <c r="G212">
        <f>VLOOKUP($B212,Miljö!$B$1:$AG$479,MATCH(G$3,Miljö!$B$1:$AK$1,0),FALSE)</f>
        <v>7.4999999999999997E-2</v>
      </c>
      <c r="H212">
        <f>VLOOKUP($B212,Miljö!$B$1:$AG$479,MATCH(H$3,Miljö!$B$1:$AK$1,0),FALSE)</f>
        <v>19.7</v>
      </c>
      <c r="I212">
        <f>VLOOKUP($B212,Miljö!$B$1:$AG$479,MATCH(I$3,Miljö!$B$1:$AK$1,0),FALSE)</f>
        <v>0</v>
      </c>
      <c r="K212">
        <f>VLOOKUP($B212,Totalt!$B$1:$BP$500,MATCH("total el",Totalt!$B$1:$BP$1,0),FALSE)</f>
        <v>0.81912799999999997</v>
      </c>
      <c r="M212" s="250">
        <f t="shared" si="10"/>
        <v>6.1434599999999992E-2</v>
      </c>
      <c r="N212" s="250">
        <f t="shared" si="11"/>
        <v>16.136821599999998</v>
      </c>
      <c r="O212" s="250">
        <f t="shared" si="12"/>
        <v>0</v>
      </c>
    </row>
    <row r="213" spans="1:15" x14ac:dyDescent="0.25">
      <c r="A213" s="2" t="s">
        <v>338</v>
      </c>
      <c r="B213" s="2" t="s">
        <v>341</v>
      </c>
      <c r="C213" t="str">
        <f>VLOOKUP($B213,Totalt!$B$1:$BP$500,MATCH("Kvalitetsgranskad:",Totalt!$B$1:$BP$1,0),FALSE)</f>
        <v>Ja</v>
      </c>
      <c r="E213" t="str">
        <f>VLOOKUP($B213,Miljö!$B$1:$AG$479,MATCH(E$3,Miljö!$B$1:$AK$1,0),FALSE)</f>
        <v>Ja</v>
      </c>
      <c r="F213" t="str">
        <f>VLOOKUP($B213,Miljö!$B$1:$AG$479,MATCH(F$3,Miljö!$B$1:$AK$1,0),FALSE)</f>
        <v>'Förnybar el från egen produktion'</v>
      </c>
      <c r="G213">
        <f>VLOOKUP($B213,Miljö!$B$1:$AG$479,MATCH(G$3,Miljö!$B$1:$AK$1,0),FALSE)</f>
        <v>7.4999999999999997E-2</v>
      </c>
      <c r="H213">
        <f>VLOOKUP($B213,Miljö!$B$1:$AG$479,MATCH(H$3,Miljö!$B$1:$AK$1,0),FALSE)</f>
        <v>19.7</v>
      </c>
      <c r="I213">
        <f>VLOOKUP($B213,Miljö!$B$1:$AG$479,MATCH(I$3,Miljö!$B$1:$AK$1,0),FALSE)</f>
        <v>0</v>
      </c>
      <c r="K213">
        <f>VLOOKUP($B213,Totalt!$B$1:$BP$500,MATCH("total el",Totalt!$B$1:$BP$1,0),FALSE)</f>
        <v>0.33306799999999998</v>
      </c>
      <c r="M213" s="250">
        <f t="shared" si="10"/>
        <v>2.4980099999999998E-2</v>
      </c>
      <c r="N213" s="250">
        <f t="shared" si="11"/>
        <v>6.561439599999999</v>
      </c>
      <c r="O213" s="250">
        <f t="shared" si="12"/>
        <v>0</v>
      </c>
    </row>
    <row r="214" spans="1:15" x14ac:dyDescent="0.25">
      <c r="A214" s="2" t="s">
        <v>351</v>
      </c>
      <c r="B214" s="2" t="s">
        <v>352</v>
      </c>
      <c r="C214" t="str">
        <f>VLOOKUP($B214,Totalt!$B$1:$BP$500,MATCH("Kvalitetsgranskad:",Totalt!$B$1:$BP$1,0),FALSE)</f>
        <v>Ja</v>
      </c>
      <c r="E214" t="str">
        <f>VLOOKUP($B214,Miljö!$B$1:$AG$479,MATCH(E$3,Miljö!$B$1:$AK$1,0),FALSE)</f>
        <v>Ja</v>
      </c>
      <c r="F214" t="str">
        <f>VLOOKUP($B214,Miljö!$B$1:$AG$479,MATCH(F$3,Miljö!$B$1:$AK$1,0),FALSE)</f>
        <v>'Vattenel'</v>
      </c>
      <c r="G214">
        <f>VLOOKUP($B214,Miljö!$B$1:$AG$479,MATCH(G$3,Miljö!$B$1:$AK$1,0),FALSE)</f>
        <v>1.1000000000000001</v>
      </c>
      <c r="H214">
        <f>VLOOKUP($B214,Miljö!$B$1:$AG$479,MATCH(H$3,Miljö!$B$1:$AK$1,0),FALSE)</f>
        <v>0</v>
      </c>
      <c r="I214">
        <f>VLOOKUP($B214,Miljö!$B$1:$AG$479,MATCH(I$3,Miljö!$B$1:$AK$1,0),FALSE)</f>
        <v>0</v>
      </c>
      <c r="K214">
        <f>VLOOKUP($B214,Totalt!$B$1:$BP$500,MATCH("total el",Totalt!$B$1:$BP$1,0),FALSE)</f>
        <v>202.28400000000002</v>
      </c>
      <c r="M214" s="250">
        <f t="shared" si="10"/>
        <v>222.51240000000004</v>
      </c>
      <c r="N214" s="250">
        <f t="shared" si="11"/>
        <v>0</v>
      </c>
      <c r="O214" s="250">
        <f t="shared" si="12"/>
        <v>0</v>
      </c>
    </row>
    <row r="215" spans="1:15" x14ac:dyDescent="0.25">
      <c r="A215" s="2" t="s">
        <v>353</v>
      </c>
      <c r="B215" s="2" t="s">
        <v>354</v>
      </c>
      <c r="C215" t="str">
        <f>VLOOKUP($B215,Totalt!$B$1:$BP$500,MATCH("Kvalitetsgranskad:",Totalt!$B$1:$BP$1,0),FALSE)</f>
        <v>Ja</v>
      </c>
      <c r="E215" t="str">
        <f>VLOOKUP($B215,Miljö!$B$1:$AG$479,MATCH(E$3,Miljö!$B$1:$AK$1,0),FALSE)</f>
        <v>Nej</v>
      </c>
      <c r="F215" t="str">
        <f>VLOOKUP($B215,Miljö!$B$1:$AG$479,MATCH(F$3,Miljö!$B$1:$AK$1,0),FALSE)</f>
        <v>'nordisk residual'</v>
      </c>
      <c r="G215">
        <f>VLOOKUP($B215,Miljö!$B$1:$AG$479,MATCH(G$3,Miljö!$B$1:$AK$1,0),FALSE)</f>
        <v>2.38</v>
      </c>
      <c r="H215">
        <f>VLOOKUP($B215,Miljö!$B$1:$AG$479,MATCH(H$3,Miljö!$B$1:$AK$1,0),FALSE)</f>
        <v>344.47</v>
      </c>
      <c r="I215">
        <f>VLOOKUP($B215,Miljö!$B$1:$AG$479,MATCH(I$3,Miljö!$B$1:$AK$1,0),FALSE)</f>
        <v>0.42</v>
      </c>
      <c r="K215">
        <f>VLOOKUP($B215,Totalt!$B$1:$BP$500,MATCH("total el",Totalt!$B$1:$BP$1,0),FALSE)</f>
        <v>0.05</v>
      </c>
      <c r="M215" s="250">
        <f t="shared" si="10"/>
        <v>0.11899999999999999</v>
      </c>
      <c r="N215" s="250">
        <f t="shared" si="11"/>
        <v>17.223500000000001</v>
      </c>
      <c r="O215" s="250">
        <f t="shared" si="12"/>
        <v>2.1000000000000001E-2</v>
      </c>
    </row>
    <row r="216" spans="1:15" x14ac:dyDescent="0.25">
      <c r="A216" s="2" t="s">
        <v>353</v>
      </c>
      <c r="B216" s="2" t="s">
        <v>355</v>
      </c>
      <c r="C216" t="str">
        <f>VLOOKUP($B216,Totalt!$B$1:$BP$500,MATCH("Kvalitetsgranskad:",Totalt!$B$1:$BP$1,0),FALSE)</f>
        <v>Ja</v>
      </c>
      <c r="E216" t="str">
        <f>VLOOKUP($B216,Miljö!$B$1:$AG$479,MATCH(E$3,Miljö!$B$1:$AK$1,0),FALSE)</f>
        <v>Nej</v>
      </c>
      <c r="F216" t="str">
        <f>VLOOKUP($B216,Miljö!$B$1:$AG$479,MATCH(F$3,Miljö!$B$1:$AK$1,0),FALSE)</f>
        <v>'nordisk residual'</v>
      </c>
      <c r="G216">
        <f>VLOOKUP($B216,Miljö!$B$1:$AG$479,MATCH(G$3,Miljö!$B$1:$AK$1,0),FALSE)</f>
        <v>2.38</v>
      </c>
      <c r="H216">
        <f>VLOOKUP($B216,Miljö!$B$1:$AG$479,MATCH(H$3,Miljö!$B$1:$AK$1,0),FALSE)</f>
        <v>344.47</v>
      </c>
      <c r="I216">
        <f>VLOOKUP($B216,Miljö!$B$1:$AG$479,MATCH(I$3,Miljö!$B$1:$AK$1,0),FALSE)</f>
        <v>0.42</v>
      </c>
      <c r="K216">
        <f>VLOOKUP($B216,Totalt!$B$1:$BP$500,MATCH("total el",Totalt!$B$1:$BP$1,0),FALSE)</f>
        <v>6.0819799999999997</v>
      </c>
      <c r="M216" s="250">
        <f t="shared" si="10"/>
        <v>14.475112399999999</v>
      </c>
      <c r="N216" s="250">
        <f t="shared" si="11"/>
        <v>2095.0596506000002</v>
      </c>
      <c r="O216" s="250">
        <f t="shared" si="12"/>
        <v>2.5544315999999996</v>
      </c>
    </row>
    <row r="217" spans="1:15" x14ac:dyDescent="0.25">
      <c r="A217" s="2" t="s">
        <v>353</v>
      </c>
      <c r="B217" s="2" t="s">
        <v>356</v>
      </c>
      <c r="C217" t="str">
        <f>VLOOKUP($B217,Totalt!$B$1:$BP$500,MATCH("Kvalitetsgranskad:",Totalt!$B$1:$BP$1,0),FALSE)</f>
        <v>Ja</v>
      </c>
      <c r="E217" t="str">
        <f>VLOOKUP($B217,Miljö!$B$1:$AG$479,MATCH(E$3,Miljö!$B$1:$AK$1,0),FALSE)</f>
        <v>Nej</v>
      </c>
      <c r="F217" t="str">
        <f>VLOOKUP($B217,Miljö!$B$1:$AG$479,MATCH(F$3,Miljö!$B$1:$AK$1,0),FALSE)</f>
        <v>'nordisk residual'</v>
      </c>
      <c r="G217">
        <f>VLOOKUP($B217,Miljö!$B$1:$AG$479,MATCH(G$3,Miljö!$B$1:$AK$1,0),FALSE)</f>
        <v>2.38</v>
      </c>
      <c r="H217">
        <f>VLOOKUP($B217,Miljö!$B$1:$AG$479,MATCH(H$3,Miljö!$B$1:$AK$1,0),FALSE)</f>
        <v>344.47</v>
      </c>
      <c r="I217">
        <f>VLOOKUP($B217,Miljö!$B$1:$AG$479,MATCH(I$3,Miljö!$B$1:$AK$1,0),FALSE)</f>
        <v>0.42</v>
      </c>
      <c r="K217">
        <f>VLOOKUP($B217,Totalt!$B$1:$BP$500,MATCH("total el",Totalt!$B$1:$BP$1,0),FALSE)</f>
        <v>2.1280000000000001</v>
      </c>
      <c r="M217" s="250">
        <f t="shared" si="10"/>
        <v>5.0646399999999998</v>
      </c>
      <c r="N217" s="250">
        <f t="shared" si="11"/>
        <v>733.03216000000009</v>
      </c>
      <c r="O217" s="250">
        <f t="shared" si="12"/>
        <v>0.89376</v>
      </c>
    </row>
    <row r="218" spans="1:15" x14ac:dyDescent="0.25">
      <c r="A218" s="2" t="s">
        <v>357</v>
      </c>
      <c r="B218" s="2" t="s">
        <v>358</v>
      </c>
      <c r="C218" t="str">
        <f>VLOOKUP($B218,Totalt!$B$1:$BP$500,MATCH("Kvalitetsgranskad:",Totalt!$B$1:$BP$1,0),FALSE)</f>
        <v>Ja</v>
      </c>
      <c r="E218" t="str">
        <f>VLOOKUP($B218,Miljö!$B$1:$AG$479,MATCH(E$3,Miljö!$B$1:$AK$1,0),FALSE)</f>
        <v>Ja</v>
      </c>
      <c r="F218" t="str">
        <f>VLOOKUP($B218,Miljö!$B$1:$AG$479,MATCH(F$3,Miljö!$B$1:$AK$1,0),FALSE)</f>
        <v>'Vattenkraft'</v>
      </c>
      <c r="G218">
        <f>VLOOKUP($B218,Miljö!$B$1:$AG$479,MATCH(G$3,Miljö!$B$1:$AK$1,0),FALSE)</f>
        <v>1.1000000000000001</v>
      </c>
      <c r="H218">
        <f>VLOOKUP($B218,Miljö!$B$1:$AG$479,MATCH(H$3,Miljö!$B$1:$AK$1,0),FALSE)</f>
        <v>0</v>
      </c>
      <c r="I218">
        <f>VLOOKUP($B218,Miljö!$B$1:$AG$479,MATCH(I$3,Miljö!$B$1:$AK$1,0),FALSE)</f>
        <v>0</v>
      </c>
      <c r="K218">
        <f>VLOOKUP($B218,Totalt!$B$1:$BP$500,MATCH("total el",Totalt!$B$1:$BP$1,0),FALSE)</f>
        <v>3.80104</v>
      </c>
      <c r="M218" s="250">
        <f t="shared" si="10"/>
        <v>4.1811440000000006</v>
      </c>
      <c r="N218" s="250">
        <f t="shared" si="11"/>
        <v>0</v>
      </c>
      <c r="O218" s="250">
        <f t="shared" si="12"/>
        <v>0</v>
      </c>
    </row>
    <row r="219" spans="1:15" x14ac:dyDescent="0.25">
      <c r="A219" s="2" t="s">
        <v>359</v>
      </c>
      <c r="B219" s="2" t="s">
        <v>360</v>
      </c>
      <c r="C219" t="str">
        <f>VLOOKUP($B219,Totalt!$B$1:$BP$500,MATCH("Kvalitetsgranskad:",Totalt!$B$1:$BP$1,0),FALSE)</f>
        <v>Ja</v>
      </c>
      <c r="E219" t="str">
        <f>VLOOKUP($B219,Miljö!$B$1:$AG$479,MATCH(E$3,Miljö!$B$1:$AK$1,0),FALSE)</f>
        <v>Ja</v>
      </c>
      <c r="F219" t="str">
        <f>VLOOKUP($B219,Miljö!$B$1:$AG$479,MATCH(F$3,Miljö!$B$1:$AK$1,0),FALSE)</f>
        <v>'Bixia miljömärkt'</v>
      </c>
      <c r="G219">
        <f>VLOOKUP($B219,Miljö!$B$1:$AG$479,MATCH(G$3,Miljö!$B$1:$AK$1,0),FALSE)</f>
        <v>2.36</v>
      </c>
      <c r="H219">
        <f>VLOOKUP($B219,Miljö!$B$1:$AG$479,MATCH(H$3,Miljö!$B$1:$AK$1,0),FALSE)</f>
        <v>0</v>
      </c>
      <c r="I219">
        <f>VLOOKUP($B219,Miljö!$B$1:$AG$479,MATCH(I$3,Miljö!$B$1:$AK$1,0),FALSE)</f>
        <v>0</v>
      </c>
      <c r="K219">
        <f>VLOOKUP($B219,Totalt!$B$1:$BP$500,MATCH("total el",Totalt!$B$1:$BP$1,0),FALSE)</f>
        <v>2.9000000000000001E-2</v>
      </c>
      <c r="M219" s="250">
        <f t="shared" si="10"/>
        <v>6.8440000000000001E-2</v>
      </c>
      <c r="N219" s="250">
        <f t="shared" si="11"/>
        <v>0</v>
      </c>
      <c r="O219" s="250">
        <f t="shared" si="12"/>
        <v>0</v>
      </c>
    </row>
    <row r="220" spans="1:15" x14ac:dyDescent="0.25">
      <c r="A220" s="2" t="s">
        <v>359</v>
      </c>
      <c r="B220" s="2" t="s">
        <v>361</v>
      </c>
      <c r="C220" t="str">
        <f>VLOOKUP($B220,Totalt!$B$1:$BP$500,MATCH("Kvalitetsgranskad:",Totalt!$B$1:$BP$1,0),FALSE)</f>
        <v>Ja</v>
      </c>
      <c r="E220" t="str">
        <f>VLOOKUP($B220,Miljö!$B$1:$AG$479,MATCH(E$3,Miljö!$B$1:$AK$1,0),FALSE)</f>
        <v>Ja</v>
      </c>
      <c r="F220" t="str">
        <f>VLOOKUP($B220,Miljö!$B$1:$AG$479,MATCH(F$3,Miljö!$B$1:$AK$1,0),FALSE)</f>
        <v>'Bixia miljömärkt'</v>
      </c>
      <c r="G220">
        <f>VLOOKUP($B220,Miljö!$B$1:$AG$479,MATCH(G$3,Miljö!$B$1:$AK$1,0),FALSE)</f>
        <v>2.36</v>
      </c>
      <c r="H220">
        <f>VLOOKUP($B220,Miljö!$B$1:$AG$479,MATCH(H$3,Miljö!$B$1:$AK$1,0),FALSE)</f>
        <v>0</v>
      </c>
      <c r="I220">
        <f>VLOOKUP($B220,Miljö!$B$1:$AG$479,MATCH(I$3,Miljö!$B$1:$AK$1,0),FALSE)</f>
        <v>0</v>
      </c>
      <c r="K220">
        <f>VLOOKUP($B220,Totalt!$B$1:$BP$500,MATCH("total el",Totalt!$B$1:$BP$1,0),FALSE)</f>
        <v>0.26</v>
      </c>
      <c r="M220" s="250">
        <f t="shared" si="10"/>
        <v>0.61360000000000003</v>
      </c>
      <c r="N220" s="250">
        <f t="shared" si="11"/>
        <v>0</v>
      </c>
      <c r="O220" s="250">
        <f t="shared" si="12"/>
        <v>0</v>
      </c>
    </row>
    <row r="221" spans="1:15" x14ac:dyDescent="0.25">
      <c r="A221" s="2" t="s">
        <v>359</v>
      </c>
      <c r="B221" s="2" t="s">
        <v>362</v>
      </c>
      <c r="C221" t="str">
        <f>VLOOKUP($B221,Totalt!$B$1:$BP$500,MATCH("Kvalitetsgranskad:",Totalt!$B$1:$BP$1,0),FALSE)</f>
        <v>Ja</v>
      </c>
      <c r="E221" t="str">
        <f>VLOOKUP($B221,Miljö!$B$1:$AG$479,MATCH(E$3,Miljö!$B$1:$AK$1,0),FALSE)</f>
        <v>Ja</v>
      </c>
      <c r="F221" t="str">
        <f>VLOOKUP($B221,Miljö!$B$1:$AG$479,MATCH(F$3,Miljö!$B$1:$AK$1,0),FALSE)</f>
        <v>'Bixia miljömärkt'</v>
      </c>
      <c r="G221">
        <f>VLOOKUP($B221,Miljö!$B$1:$AG$479,MATCH(G$3,Miljö!$B$1:$AK$1,0),FALSE)</f>
        <v>2.36</v>
      </c>
      <c r="H221">
        <f>VLOOKUP($B221,Miljö!$B$1:$AG$479,MATCH(H$3,Miljö!$B$1:$AK$1,0),FALSE)</f>
        <v>0</v>
      </c>
      <c r="I221">
        <f>VLOOKUP($B221,Miljö!$B$1:$AG$479,MATCH(I$3,Miljö!$B$1:$AK$1,0),FALSE)</f>
        <v>0</v>
      </c>
      <c r="K221">
        <f>VLOOKUP($B221,Totalt!$B$1:$BP$500,MATCH("total el",Totalt!$B$1:$BP$1,0),FALSE)</f>
        <v>3.9990800000000002</v>
      </c>
      <c r="M221" s="250">
        <f t="shared" si="10"/>
        <v>9.4378288000000001</v>
      </c>
      <c r="N221" s="250">
        <f t="shared" si="11"/>
        <v>0</v>
      </c>
      <c r="O221" s="250">
        <f t="shared" si="12"/>
        <v>0</v>
      </c>
    </row>
    <row r="222" spans="1:15" x14ac:dyDescent="0.25">
      <c r="A222" s="2" t="s">
        <v>363</v>
      </c>
      <c r="B222" s="2" t="s">
        <v>364</v>
      </c>
      <c r="C222" t="str">
        <f>VLOOKUP($B222,Totalt!$B$1:$BP$500,MATCH("Kvalitetsgranskad:",Totalt!$B$1:$BP$1,0),FALSE)</f>
        <v>Ja</v>
      </c>
      <c r="E222" t="str">
        <f>VLOOKUP($B222,Miljö!$B$1:$AG$479,MATCH(E$3,Miljö!$B$1:$AK$1,0),FALSE)</f>
        <v>Nej</v>
      </c>
      <c r="F222" t="str">
        <f>VLOOKUP($B222,Miljö!$B$1:$AG$479,MATCH(F$3,Miljö!$B$1:$AK$1,0),FALSE)</f>
        <v>-</v>
      </c>
      <c r="G222">
        <f>VLOOKUP($B222,Miljö!$B$1:$AG$479,MATCH(G$3,Miljö!$B$1:$AK$1,0),FALSE)</f>
        <v>2.38</v>
      </c>
      <c r="H222">
        <f>VLOOKUP($B222,Miljö!$B$1:$AG$479,MATCH(H$3,Miljö!$B$1:$AK$1,0),FALSE)</f>
        <v>344.47</v>
      </c>
      <c r="I222">
        <f>VLOOKUP($B222,Miljö!$B$1:$AG$479,MATCH(I$3,Miljö!$B$1:$AK$1,0),FALSE)</f>
        <v>0.42</v>
      </c>
      <c r="K222">
        <f>VLOOKUP($B222,Totalt!$B$1:$BP$500,MATCH("total el",Totalt!$B$1:$BP$1,0),FALSE)</f>
        <v>1.96</v>
      </c>
      <c r="M222" s="250">
        <f t="shared" si="10"/>
        <v>4.6647999999999996</v>
      </c>
      <c r="N222" s="250">
        <f t="shared" si="11"/>
        <v>675.16120000000001</v>
      </c>
      <c r="O222" s="250">
        <f t="shared" si="12"/>
        <v>0.82319999999999993</v>
      </c>
    </row>
    <row r="223" spans="1:15" x14ac:dyDescent="0.25">
      <c r="A223" s="2" t="s">
        <v>365</v>
      </c>
      <c r="B223" s="2" t="s">
        <v>366</v>
      </c>
      <c r="C223" t="str">
        <f>VLOOKUP($B223,Totalt!$B$1:$BP$500,MATCH("Kvalitetsgranskad:",Totalt!$B$1:$BP$1,0),FALSE)</f>
        <v>Ja</v>
      </c>
      <c r="E223" t="str">
        <f>VLOOKUP($B223,Miljö!$B$1:$AG$479,MATCH(E$3,Miljö!$B$1:$AK$1,0),FALSE)</f>
        <v>Ja</v>
      </c>
      <c r="F223" t="str">
        <f>VLOOKUP($B223,Miljö!$B$1:$AG$479,MATCH(F$3,Miljö!$B$1:$AK$1,0),FALSE)</f>
        <v>'Vattenkraft/kärnkraft'</v>
      </c>
      <c r="G223">
        <f>VLOOKUP($B223,Miljö!$B$1:$AG$479,MATCH(G$3,Miljö!$B$1:$AK$1,0),FALSE)</f>
        <v>0</v>
      </c>
      <c r="H223">
        <f>VLOOKUP($B223,Miljö!$B$1:$AG$479,MATCH(H$3,Miljö!$B$1:$AK$1,0),FALSE)</f>
        <v>5</v>
      </c>
      <c r="I223">
        <f>VLOOKUP($B223,Miljö!$B$1:$AG$479,MATCH(I$3,Miljö!$B$1:$AK$1,0),FALSE)</f>
        <v>0</v>
      </c>
      <c r="K223">
        <f>VLOOKUP($B223,Totalt!$B$1:$BP$500,MATCH("total el",Totalt!$B$1:$BP$1,0),FALSE)</f>
        <v>5.1210100000000001</v>
      </c>
      <c r="M223" s="250">
        <f t="shared" si="10"/>
        <v>0</v>
      </c>
      <c r="N223" s="250">
        <f t="shared" si="11"/>
        <v>25.605049999999999</v>
      </c>
      <c r="O223" s="250">
        <f t="shared" si="12"/>
        <v>0</v>
      </c>
    </row>
    <row r="224" spans="1:15" x14ac:dyDescent="0.25">
      <c r="A224" s="2" t="s">
        <v>367</v>
      </c>
      <c r="B224" s="2" t="s">
        <v>368</v>
      </c>
      <c r="C224" t="str">
        <f>VLOOKUP($B224,Totalt!$B$1:$BP$500,MATCH("Kvalitetsgranskad:",Totalt!$B$1:$BP$1,0),FALSE)</f>
        <v>Ja</v>
      </c>
      <c r="E224" t="str">
        <f>VLOOKUP($B224,Miljö!$B$1:$AG$479,MATCH(E$3,Miljö!$B$1:$AK$1,0),FALSE)</f>
        <v>Nej</v>
      </c>
      <c r="F224" t="str">
        <f>VLOOKUP($B224,Miljö!$B$1:$AG$479,MATCH(F$3,Miljö!$B$1:$AK$1,0),FALSE)</f>
        <v>-</v>
      </c>
      <c r="G224">
        <f>VLOOKUP($B224,Miljö!$B$1:$AG$479,MATCH(G$3,Miljö!$B$1:$AK$1,0),FALSE)</f>
        <v>2.38</v>
      </c>
      <c r="H224">
        <f>VLOOKUP($B224,Miljö!$B$1:$AG$479,MATCH(H$3,Miljö!$B$1:$AK$1,0),FALSE)</f>
        <v>344.47</v>
      </c>
      <c r="I224">
        <f>VLOOKUP($B224,Miljö!$B$1:$AG$479,MATCH(I$3,Miljö!$B$1:$AK$1,0),FALSE)</f>
        <v>0.42</v>
      </c>
      <c r="K224">
        <f>VLOOKUP($B224,Totalt!$B$1:$BP$500,MATCH("total el",Totalt!$B$1:$BP$1,0),FALSE)</f>
        <v>2.3039999999999998</v>
      </c>
      <c r="M224" s="250">
        <f t="shared" si="10"/>
        <v>5.4835199999999995</v>
      </c>
      <c r="N224" s="250">
        <f t="shared" si="11"/>
        <v>793.65887999999995</v>
      </c>
      <c r="O224" s="250">
        <f t="shared" si="12"/>
        <v>0.96767999999999987</v>
      </c>
    </row>
    <row r="225" spans="1:15" x14ac:dyDescent="0.25">
      <c r="A225" s="2" t="s">
        <v>371</v>
      </c>
      <c r="B225" s="2" t="s">
        <v>372</v>
      </c>
      <c r="C225" t="str">
        <f>VLOOKUP($B225,Totalt!$B$1:$BP$500,MATCH("Kvalitetsgranskad:",Totalt!$B$1:$BP$1,0),FALSE)</f>
        <v>Ja</v>
      </c>
      <c r="E225" t="str">
        <f>VLOOKUP($B225,Miljö!$B$1:$AG$479,MATCH(E$3,Miljö!$B$1:$AK$1,0),FALSE)</f>
        <v>Nej</v>
      </c>
      <c r="F225" t="str">
        <f>VLOOKUP($B225,Miljö!$B$1:$AG$479,MATCH(F$3,Miljö!$B$1:$AK$1,0),FALSE)</f>
        <v>-</v>
      </c>
      <c r="G225">
        <f>VLOOKUP($B225,Miljö!$B$1:$AG$479,MATCH(G$3,Miljö!$B$1:$AK$1,0),FALSE)</f>
        <v>2.38</v>
      </c>
      <c r="H225">
        <f>VLOOKUP($B225,Miljö!$B$1:$AG$479,MATCH(H$3,Miljö!$B$1:$AK$1,0),FALSE)</f>
        <v>344.47</v>
      </c>
      <c r="I225">
        <f>VLOOKUP($B225,Miljö!$B$1:$AG$479,MATCH(I$3,Miljö!$B$1:$AK$1,0),FALSE)</f>
        <v>0.42</v>
      </c>
      <c r="K225">
        <f>VLOOKUP($B225,Totalt!$B$1:$BP$500,MATCH("total el",Totalt!$B$1:$BP$1,0),FALSE)</f>
        <v>0.98799999999999999</v>
      </c>
      <c r="M225" s="250">
        <f t="shared" si="10"/>
        <v>2.3514399999999998</v>
      </c>
      <c r="N225" s="250">
        <f t="shared" si="11"/>
        <v>340.33636000000001</v>
      </c>
      <c r="O225" s="250">
        <f t="shared" si="12"/>
        <v>0.41496</v>
      </c>
    </row>
    <row r="226" spans="1:15" x14ac:dyDescent="0.25">
      <c r="A226" s="2" t="s">
        <v>373</v>
      </c>
      <c r="B226" s="2" t="s">
        <v>374</v>
      </c>
      <c r="C226" t="str">
        <f>VLOOKUP($B226,Totalt!$B$1:$BP$500,MATCH("Kvalitetsgranskad:",Totalt!$B$1:$BP$1,0),FALSE)</f>
        <v>Ja</v>
      </c>
      <c r="E226" t="str">
        <f>VLOOKUP($B226,Miljö!$B$1:$AG$479,MATCH(E$3,Miljö!$B$1:$AK$1,0),FALSE)</f>
        <v>Ja</v>
      </c>
      <c r="F226" t="str">
        <f>VLOOKUP($B226,Miljö!$B$1:$AG$479,MATCH(F$3,Miljö!$B$1:$AK$1,0),FALSE)</f>
        <v>'100% förnybart'</v>
      </c>
      <c r="G226">
        <f>VLOOKUP($B226,Miljö!$B$1:$AG$479,MATCH(G$3,Miljö!$B$1:$AK$1,0),FALSE)</f>
        <v>1.1000000000000001</v>
      </c>
      <c r="H226">
        <f>VLOOKUP($B226,Miljö!$B$1:$AG$479,MATCH(H$3,Miljö!$B$1:$AK$1,0),FALSE)</f>
        <v>0</v>
      </c>
      <c r="I226">
        <f>VLOOKUP($B226,Miljö!$B$1:$AG$479,MATCH(I$3,Miljö!$B$1:$AK$1,0),FALSE)</f>
        <v>0</v>
      </c>
      <c r="K226">
        <f>VLOOKUP($B226,Totalt!$B$1:$BP$500,MATCH("total el",Totalt!$B$1:$BP$1,0),FALSE)</f>
        <v>0.69</v>
      </c>
      <c r="M226" s="250">
        <f t="shared" si="10"/>
        <v>0.75900000000000001</v>
      </c>
      <c r="N226" s="250">
        <f t="shared" si="11"/>
        <v>0</v>
      </c>
      <c r="O226" s="250">
        <f t="shared" si="12"/>
        <v>0</v>
      </c>
    </row>
    <row r="227" spans="1:15" x14ac:dyDescent="0.25">
      <c r="A227" s="2" t="s">
        <v>373</v>
      </c>
      <c r="B227" s="2" t="s">
        <v>375</v>
      </c>
      <c r="C227" t="str">
        <f>VLOOKUP($B227,Totalt!$B$1:$BP$500,MATCH("Kvalitetsgranskad:",Totalt!$B$1:$BP$1,0),FALSE)</f>
        <v>Ja</v>
      </c>
      <c r="E227" t="str">
        <f>VLOOKUP($B227,Miljö!$B$1:$AG$479,MATCH(E$3,Miljö!$B$1:$AK$1,0),FALSE)</f>
        <v>Ja</v>
      </c>
      <c r="F227" t="str">
        <f>VLOOKUP($B227,Miljö!$B$1:$AG$479,MATCH(F$3,Miljö!$B$1:$AK$1,0),FALSE)</f>
        <v>'100% förnyelsebart'</v>
      </c>
      <c r="G227">
        <f>VLOOKUP($B227,Miljö!$B$1:$AG$479,MATCH(G$3,Miljö!$B$1:$AK$1,0),FALSE)</f>
        <v>1.1000000000000001</v>
      </c>
      <c r="H227">
        <f>VLOOKUP($B227,Miljö!$B$1:$AG$479,MATCH(H$3,Miljö!$B$1:$AK$1,0),FALSE)</f>
        <v>0</v>
      </c>
      <c r="I227">
        <f>VLOOKUP($B227,Miljö!$B$1:$AG$479,MATCH(I$3,Miljö!$B$1:$AK$1,0),FALSE)</f>
        <v>0</v>
      </c>
      <c r="K227">
        <f>VLOOKUP($B227,Totalt!$B$1:$BP$500,MATCH("total el",Totalt!$B$1:$BP$1,0),FALSE)</f>
        <v>2</v>
      </c>
      <c r="M227" s="250">
        <f t="shared" si="10"/>
        <v>2.2000000000000002</v>
      </c>
      <c r="N227" s="250">
        <f t="shared" si="11"/>
        <v>0</v>
      </c>
      <c r="O227" s="250">
        <f t="shared" si="12"/>
        <v>0</v>
      </c>
    </row>
    <row r="228" spans="1:15" x14ac:dyDescent="0.25">
      <c r="A228" s="2" t="s">
        <v>373</v>
      </c>
      <c r="B228" s="2" t="s">
        <v>376</v>
      </c>
      <c r="C228" t="str">
        <f>VLOOKUP($B228,Totalt!$B$1:$BP$500,MATCH("Kvalitetsgranskad:",Totalt!$B$1:$BP$1,0),FALSE)</f>
        <v>Ja</v>
      </c>
      <c r="E228" t="str">
        <f>VLOOKUP($B228,Miljö!$B$1:$AG$479,MATCH(E$3,Miljö!$B$1:$AK$1,0),FALSE)</f>
        <v>Ja</v>
      </c>
      <c r="F228" t="str">
        <f>VLOOKUP($B228,Miljö!$B$1:$AG$479,MATCH(F$3,Miljö!$B$1:$AK$1,0),FALSE)</f>
        <v>'100% förnybar'</v>
      </c>
      <c r="G228">
        <f>VLOOKUP($B228,Miljö!$B$1:$AG$479,MATCH(G$3,Miljö!$B$1:$AK$1,0),FALSE)</f>
        <v>1.1000000000000001</v>
      </c>
      <c r="H228">
        <f>VLOOKUP($B228,Miljö!$B$1:$AG$479,MATCH(H$3,Miljö!$B$1:$AK$1,0),FALSE)</f>
        <v>0</v>
      </c>
      <c r="I228">
        <f>VLOOKUP($B228,Miljö!$B$1:$AG$479,MATCH(I$3,Miljö!$B$1:$AK$1,0),FALSE)</f>
        <v>0</v>
      </c>
      <c r="K228">
        <f>VLOOKUP($B228,Totalt!$B$1:$BP$500,MATCH("total el",Totalt!$B$1:$BP$1,0),FALSE)</f>
        <v>3.8399999999999997E-2</v>
      </c>
      <c r="M228" s="250">
        <f t="shared" si="10"/>
        <v>4.224E-2</v>
      </c>
      <c r="N228" s="250">
        <f t="shared" si="11"/>
        <v>0</v>
      </c>
      <c r="O228" s="250">
        <f t="shared" si="12"/>
        <v>0</v>
      </c>
    </row>
    <row r="229" spans="1:15" x14ac:dyDescent="0.25">
      <c r="A229" s="2" t="s">
        <v>373</v>
      </c>
      <c r="B229" s="2" t="s">
        <v>377</v>
      </c>
      <c r="C229" t="str">
        <f>VLOOKUP($B229,Totalt!$B$1:$BP$500,MATCH("Kvalitetsgranskad:",Totalt!$B$1:$BP$1,0),FALSE)</f>
        <v>Ja</v>
      </c>
      <c r="E229" t="str">
        <f>VLOOKUP($B229,Miljö!$B$1:$AG$479,MATCH(E$3,Miljö!$B$1:$AK$1,0),FALSE)</f>
        <v>Ja</v>
      </c>
      <c r="F229" t="str">
        <f>VLOOKUP($B229,Miljö!$B$1:$AG$479,MATCH(F$3,Miljö!$B$1:$AK$1,0),FALSE)</f>
        <v>'100% förnybart'</v>
      </c>
      <c r="G229">
        <f>VLOOKUP($B229,Miljö!$B$1:$AG$479,MATCH(G$3,Miljö!$B$1:$AK$1,0),FALSE)</f>
        <v>1.1000000000000001</v>
      </c>
      <c r="H229">
        <f>VLOOKUP($B229,Miljö!$B$1:$AG$479,MATCH(H$3,Miljö!$B$1:$AK$1,0),FALSE)</f>
        <v>0</v>
      </c>
      <c r="I229">
        <f>VLOOKUP($B229,Miljö!$B$1:$AG$479,MATCH(I$3,Miljö!$B$1:$AK$1,0),FALSE)</f>
        <v>0</v>
      </c>
      <c r="K229">
        <f>VLOOKUP($B229,Totalt!$B$1:$BP$500,MATCH("total el",Totalt!$B$1:$BP$1,0),FALSE)</f>
        <v>0.48899999999999999</v>
      </c>
      <c r="M229" s="250">
        <f t="shared" si="10"/>
        <v>0.53790000000000004</v>
      </c>
      <c r="N229" s="250">
        <f t="shared" si="11"/>
        <v>0</v>
      </c>
      <c r="O229" s="250">
        <f t="shared" si="12"/>
        <v>0</v>
      </c>
    </row>
    <row r="230" spans="1:15" x14ac:dyDescent="0.25">
      <c r="A230" s="2" t="s">
        <v>378</v>
      </c>
      <c r="B230" s="2" t="s">
        <v>379</v>
      </c>
      <c r="C230" t="str">
        <f>VLOOKUP($B230,Totalt!$B$1:$BP$500,MATCH("Kvalitetsgranskad:",Totalt!$B$1:$BP$1,0),FALSE)</f>
        <v>Nej</v>
      </c>
      <c r="E230" t="str">
        <f>VLOOKUP($B230,Miljö!$B$1:$AG$479,MATCH(E$3,Miljö!$B$1:$AK$1,0),FALSE)</f>
        <v>Nej</v>
      </c>
      <c r="F230" t="str">
        <f>VLOOKUP($B230,Miljö!$B$1:$AG$479,MATCH(F$3,Miljö!$B$1:$AK$1,0),FALSE)</f>
        <v>-</v>
      </c>
      <c r="G230">
        <f>VLOOKUP($B230,Miljö!$B$1:$AG$479,MATCH(G$3,Miljö!$B$1:$AK$1,0),FALSE)</f>
        <v>2.38</v>
      </c>
      <c r="H230">
        <f>VLOOKUP($B230,Miljö!$B$1:$AG$479,MATCH(H$3,Miljö!$B$1:$AK$1,0),FALSE)</f>
        <v>344.47</v>
      </c>
      <c r="I230">
        <f>VLOOKUP($B230,Miljö!$B$1:$AG$479,MATCH(I$3,Miljö!$B$1:$AK$1,0),FALSE)</f>
        <v>0.42</v>
      </c>
      <c r="K230">
        <f>VLOOKUP($B230,Totalt!$B$1:$BP$500,MATCH("total el",Totalt!$B$1:$BP$1,0),FALSE)</f>
        <v>0</v>
      </c>
      <c r="M230" s="250">
        <f t="shared" si="10"/>
        <v>0</v>
      </c>
      <c r="N230" s="250">
        <f t="shared" si="11"/>
        <v>0</v>
      </c>
      <c r="O230" s="250">
        <f t="shared" si="12"/>
        <v>0</v>
      </c>
    </row>
    <row r="231" spans="1:15" x14ac:dyDescent="0.25">
      <c r="A231" s="2" t="s">
        <v>380</v>
      </c>
      <c r="B231" s="2" t="s">
        <v>381</v>
      </c>
      <c r="C231" t="str">
        <f>VLOOKUP($B231,Totalt!$B$1:$BP$500,MATCH("Kvalitetsgranskad:",Totalt!$B$1:$BP$1,0),FALSE)</f>
        <v>Nej</v>
      </c>
      <c r="E231" t="str">
        <f>VLOOKUP($B231,Miljö!$B$1:$AG$479,MATCH(E$3,Miljö!$B$1:$AK$1,0),FALSE)</f>
        <v>Nej</v>
      </c>
      <c r="F231" t="str">
        <f>VLOOKUP($B231,Miljö!$B$1:$AG$479,MATCH(F$3,Miljö!$B$1:$AK$1,0),FALSE)</f>
        <v>-</v>
      </c>
      <c r="G231">
        <f>VLOOKUP($B231,Miljö!$B$1:$AG$479,MATCH(G$3,Miljö!$B$1:$AK$1,0),FALSE)</f>
        <v>2.38</v>
      </c>
      <c r="H231">
        <f>VLOOKUP($B231,Miljö!$B$1:$AG$479,MATCH(H$3,Miljö!$B$1:$AK$1,0),FALSE)</f>
        <v>344.47</v>
      </c>
      <c r="I231">
        <f>VLOOKUP($B231,Miljö!$B$1:$AG$479,MATCH(I$3,Miljö!$B$1:$AK$1,0),FALSE)</f>
        <v>0.42</v>
      </c>
      <c r="K231">
        <f>VLOOKUP($B231,Totalt!$B$1:$BP$500,MATCH("total el",Totalt!$B$1:$BP$1,0),FALSE)</f>
        <v>0</v>
      </c>
      <c r="M231" s="250">
        <f t="shared" si="10"/>
        <v>0</v>
      </c>
      <c r="N231" s="250">
        <f t="shared" si="11"/>
        <v>0</v>
      </c>
      <c r="O231" s="250">
        <f t="shared" si="12"/>
        <v>0</v>
      </c>
    </row>
    <row r="232" spans="1:15" x14ac:dyDescent="0.25">
      <c r="A232" s="2" t="s">
        <v>382</v>
      </c>
      <c r="B232" s="2" t="s">
        <v>383</v>
      </c>
      <c r="C232" t="str">
        <f>VLOOKUP($B232,Totalt!$B$1:$BP$500,MATCH("Kvalitetsgranskad:",Totalt!$B$1:$BP$1,0),FALSE)</f>
        <v>Ja</v>
      </c>
      <c r="E232" t="str">
        <f>VLOOKUP($B232,Miljö!$B$1:$AG$479,MATCH(E$3,Miljö!$B$1:$AK$1,0),FALSE)</f>
        <v>Nej</v>
      </c>
      <c r="F232" t="str">
        <f>VLOOKUP($B232,Miljö!$B$1:$AG$479,MATCH(F$3,Miljö!$B$1:$AK$1,0),FALSE)</f>
        <v>-</v>
      </c>
      <c r="G232">
        <f>VLOOKUP($B232,Miljö!$B$1:$AG$479,MATCH(G$3,Miljö!$B$1:$AK$1,0),FALSE)</f>
        <v>2.38</v>
      </c>
      <c r="H232">
        <f>VLOOKUP($B232,Miljö!$B$1:$AG$479,MATCH(H$3,Miljö!$B$1:$AK$1,0),FALSE)</f>
        <v>344.47</v>
      </c>
      <c r="I232">
        <f>VLOOKUP($B232,Miljö!$B$1:$AG$479,MATCH(I$3,Miljö!$B$1:$AK$1,0),FALSE)</f>
        <v>0.42</v>
      </c>
      <c r="K232">
        <f>VLOOKUP($B232,Totalt!$B$1:$BP$500,MATCH("total el",Totalt!$B$1:$BP$1,0),FALSE)</f>
        <v>0.72799999999999998</v>
      </c>
      <c r="M232" s="250">
        <f t="shared" si="10"/>
        <v>1.73264</v>
      </c>
      <c r="N232" s="250">
        <f t="shared" si="11"/>
        <v>250.77416000000002</v>
      </c>
      <c r="O232" s="250">
        <f t="shared" si="12"/>
        <v>0.30575999999999998</v>
      </c>
    </row>
    <row r="233" spans="1:15" x14ac:dyDescent="0.25">
      <c r="A233" s="2" t="s">
        <v>382</v>
      </c>
      <c r="B233" s="2" t="s">
        <v>384</v>
      </c>
      <c r="C233" t="str">
        <f>VLOOKUP($B233,Totalt!$B$1:$BP$500,MATCH("Kvalitetsgranskad:",Totalt!$B$1:$BP$1,0),FALSE)</f>
        <v>Ja</v>
      </c>
      <c r="E233" t="str">
        <f>VLOOKUP($B233,Miljö!$B$1:$AG$479,MATCH(E$3,Miljö!$B$1:$AK$1,0),FALSE)</f>
        <v>Nej</v>
      </c>
      <c r="F233" t="str">
        <f>VLOOKUP($B233,Miljö!$B$1:$AG$479,MATCH(F$3,Miljö!$B$1:$AK$1,0),FALSE)</f>
        <v>-</v>
      </c>
      <c r="G233">
        <f>VLOOKUP($B233,Miljö!$B$1:$AG$479,MATCH(G$3,Miljö!$B$1:$AK$1,0),FALSE)</f>
        <v>2.38</v>
      </c>
      <c r="H233">
        <f>VLOOKUP($B233,Miljö!$B$1:$AG$479,MATCH(H$3,Miljö!$B$1:$AK$1,0),FALSE)</f>
        <v>344.47</v>
      </c>
      <c r="I233">
        <f>VLOOKUP($B233,Miljö!$B$1:$AG$479,MATCH(I$3,Miljö!$B$1:$AK$1,0),FALSE)</f>
        <v>0.42</v>
      </c>
      <c r="K233">
        <f>VLOOKUP($B233,Totalt!$B$1:$BP$500,MATCH("total el",Totalt!$B$1:$BP$1,0),FALSE)</f>
        <v>1</v>
      </c>
      <c r="M233" s="250">
        <f t="shared" si="10"/>
        <v>2.38</v>
      </c>
      <c r="N233" s="250">
        <f t="shared" si="11"/>
        <v>344.47</v>
      </c>
      <c r="O233" s="250">
        <f t="shared" si="12"/>
        <v>0.42</v>
      </c>
    </row>
    <row r="234" spans="1:15" x14ac:dyDescent="0.25">
      <c r="A234" s="2" t="s">
        <v>382</v>
      </c>
      <c r="B234" s="2" t="s">
        <v>385</v>
      </c>
      <c r="C234" t="str">
        <f>VLOOKUP($B234,Totalt!$B$1:$BP$500,MATCH("Kvalitetsgranskad:",Totalt!$B$1:$BP$1,0),FALSE)</f>
        <v>Ja</v>
      </c>
      <c r="E234" t="str">
        <f>VLOOKUP($B234,Miljö!$B$1:$AG$479,MATCH(E$3,Miljö!$B$1:$AK$1,0),FALSE)</f>
        <v>Nej</v>
      </c>
      <c r="F234" t="str">
        <f>VLOOKUP($B234,Miljö!$B$1:$AG$479,MATCH(F$3,Miljö!$B$1:$AK$1,0),FALSE)</f>
        <v>-</v>
      </c>
      <c r="G234">
        <f>VLOOKUP($B234,Miljö!$B$1:$AG$479,MATCH(G$3,Miljö!$B$1:$AK$1,0),FALSE)</f>
        <v>2.38</v>
      </c>
      <c r="H234">
        <f>VLOOKUP($B234,Miljö!$B$1:$AG$479,MATCH(H$3,Miljö!$B$1:$AK$1,0),FALSE)</f>
        <v>344.47</v>
      </c>
      <c r="I234">
        <f>VLOOKUP($B234,Miljö!$B$1:$AG$479,MATCH(I$3,Miljö!$B$1:$AK$1,0),FALSE)</f>
        <v>0.42</v>
      </c>
      <c r="K234">
        <f>VLOOKUP($B234,Totalt!$B$1:$BP$500,MATCH("total el",Totalt!$B$1:$BP$1,0),FALSE)</f>
        <v>0.5</v>
      </c>
      <c r="M234" s="250">
        <f t="shared" si="10"/>
        <v>1.19</v>
      </c>
      <c r="N234" s="250">
        <f t="shared" si="11"/>
        <v>172.23500000000001</v>
      </c>
      <c r="O234" s="250">
        <f t="shared" si="12"/>
        <v>0.21</v>
      </c>
    </row>
    <row r="235" spans="1:15" x14ac:dyDescent="0.25">
      <c r="A235" s="2" t="s">
        <v>382</v>
      </c>
      <c r="B235" s="2" t="s">
        <v>386</v>
      </c>
      <c r="C235" t="str">
        <f>VLOOKUP($B235,Totalt!$B$1:$BP$500,MATCH("Kvalitetsgranskad:",Totalt!$B$1:$BP$1,0),FALSE)</f>
        <v>Ja</v>
      </c>
      <c r="E235" t="str">
        <f>VLOOKUP($B235,Miljö!$B$1:$AG$479,MATCH(E$3,Miljö!$B$1:$AK$1,0),FALSE)</f>
        <v>Ja</v>
      </c>
      <c r="F235" t="str">
        <f>VLOOKUP($B235,Miljö!$B$1:$AG$479,MATCH(F$3,Miljö!$B$1:$AK$1,0),FALSE)</f>
        <v>'VATTENKRAFT'</v>
      </c>
      <c r="G235">
        <f>VLOOKUP($B235,Miljö!$B$1:$AG$479,MATCH(G$3,Miljö!$B$1:$AK$1,0),FALSE)</f>
        <v>1.1000000000000001</v>
      </c>
      <c r="H235">
        <f>VLOOKUP($B235,Miljö!$B$1:$AG$479,MATCH(H$3,Miljö!$B$1:$AK$1,0),FALSE)</f>
        <v>0</v>
      </c>
      <c r="I235">
        <f>VLOOKUP($B235,Miljö!$B$1:$AG$479,MATCH(I$3,Miljö!$B$1:$AK$1,0),FALSE)</f>
        <v>0</v>
      </c>
      <c r="K235">
        <f>VLOOKUP($B235,Totalt!$B$1:$BP$500,MATCH("total el",Totalt!$B$1:$BP$1,0),FALSE)</f>
        <v>0.69</v>
      </c>
      <c r="M235" s="250">
        <f t="shared" si="10"/>
        <v>0.75900000000000001</v>
      </c>
      <c r="N235" s="250">
        <f t="shared" si="11"/>
        <v>0</v>
      </c>
      <c r="O235" s="250">
        <f t="shared" si="12"/>
        <v>0</v>
      </c>
    </row>
    <row r="236" spans="1:15" x14ac:dyDescent="0.25">
      <c r="A236" s="2" t="s">
        <v>382</v>
      </c>
      <c r="B236" s="2" t="s">
        <v>387</v>
      </c>
      <c r="C236" t="str">
        <f>VLOOKUP($B236,Totalt!$B$1:$BP$500,MATCH("Kvalitetsgranskad:",Totalt!$B$1:$BP$1,0),FALSE)</f>
        <v>Ja</v>
      </c>
      <c r="E236" t="str">
        <f>VLOOKUP($B236,Miljö!$B$1:$AG$479,MATCH(E$3,Miljö!$B$1:$AK$1,0),FALSE)</f>
        <v>Ja</v>
      </c>
      <c r="F236" t="str">
        <f>VLOOKUP($B236,Miljö!$B$1:$AG$479,MATCH(F$3,Miljö!$B$1:$AK$1,0),FALSE)</f>
        <v>'VATTENKRAFT'</v>
      </c>
      <c r="G236">
        <f>VLOOKUP($B236,Miljö!$B$1:$AG$479,MATCH(G$3,Miljö!$B$1:$AK$1,0),FALSE)</f>
        <v>1.1000000000000001</v>
      </c>
      <c r="H236">
        <f>VLOOKUP($B236,Miljö!$B$1:$AG$479,MATCH(H$3,Miljö!$B$1:$AK$1,0),FALSE)</f>
        <v>0</v>
      </c>
      <c r="I236">
        <f>VLOOKUP($B236,Miljö!$B$1:$AG$479,MATCH(I$3,Miljö!$B$1:$AK$1,0),FALSE)</f>
        <v>0</v>
      </c>
      <c r="K236">
        <f>VLOOKUP($B236,Totalt!$B$1:$BP$500,MATCH("total el",Totalt!$B$1:$BP$1,0),FALSE)</f>
        <v>0.66</v>
      </c>
      <c r="M236" s="250">
        <f t="shared" si="10"/>
        <v>0.72600000000000009</v>
      </c>
      <c r="N236" s="250">
        <f t="shared" si="11"/>
        <v>0</v>
      </c>
      <c r="O236" s="250">
        <f t="shared" si="12"/>
        <v>0</v>
      </c>
    </row>
    <row r="237" spans="1:15" x14ac:dyDescent="0.25">
      <c r="A237" s="2" t="s">
        <v>382</v>
      </c>
      <c r="B237" s="2" t="s">
        <v>388</v>
      </c>
      <c r="C237" t="str">
        <f>VLOOKUP($B237,Totalt!$B$1:$BP$500,MATCH("Kvalitetsgranskad:",Totalt!$B$1:$BP$1,0),FALSE)</f>
        <v>Ja</v>
      </c>
      <c r="E237" t="str">
        <f>VLOOKUP($B237,Miljö!$B$1:$AG$479,MATCH(E$3,Miljö!$B$1:$AK$1,0),FALSE)</f>
        <v>Ja</v>
      </c>
      <c r="F237" t="str">
        <f>VLOOKUP($B237,Miljö!$B$1:$AG$479,MATCH(F$3,Miljö!$B$1:$AK$1,0),FALSE)</f>
        <v>'VATTENKRAFT'</v>
      </c>
      <c r="G237">
        <f>VLOOKUP($B237,Miljö!$B$1:$AG$479,MATCH(G$3,Miljö!$B$1:$AK$1,0),FALSE)</f>
        <v>1.1000000000000001</v>
      </c>
      <c r="H237">
        <f>VLOOKUP($B237,Miljö!$B$1:$AG$479,MATCH(H$3,Miljö!$B$1:$AK$1,0),FALSE)</f>
        <v>0</v>
      </c>
      <c r="I237">
        <f>VLOOKUP($B237,Miljö!$B$1:$AG$479,MATCH(I$3,Miljö!$B$1:$AK$1,0),FALSE)</f>
        <v>0</v>
      </c>
      <c r="K237">
        <f>VLOOKUP($B237,Totalt!$B$1:$BP$500,MATCH("total el",Totalt!$B$1:$BP$1,0),FALSE)</f>
        <v>0.55000000000000004</v>
      </c>
      <c r="M237" s="250">
        <f t="shared" si="10"/>
        <v>0.60500000000000009</v>
      </c>
      <c r="N237" s="250">
        <f t="shared" si="11"/>
        <v>0</v>
      </c>
      <c r="O237" s="250">
        <f t="shared" si="12"/>
        <v>0</v>
      </c>
    </row>
    <row r="238" spans="1:15" x14ac:dyDescent="0.25">
      <c r="A238" s="2" t="s">
        <v>382</v>
      </c>
      <c r="B238" s="2" t="s">
        <v>389</v>
      </c>
      <c r="C238" t="str">
        <f>VLOOKUP($B238,Totalt!$B$1:$BP$500,MATCH("Kvalitetsgranskad:",Totalt!$B$1:$BP$1,0),FALSE)</f>
        <v>Ja</v>
      </c>
      <c r="E238" t="str">
        <f>VLOOKUP($B238,Miljö!$B$1:$AG$479,MATCH(E$3,Miljö!$B$1:$AK$1,0),FALSE)</f>
        <v>Nej</v>
      </c>
      <c r="F238" t="str">
        <f>VLOOKUP($B238,Miljö!$B$1:$AG$479,MATCH(F$3,Miljö!$B$1:$AK$1,0),FALSE)</f>
        <v>-</v>
      </c>
      <c r="G238">
        <f>VLOOKUP($B238,Miljö!$B$1:$AG$479,MATCH(G$3,Miljö!$B$1:$AK$1,0),FALSE)</f>
        <v>2.38</v>
      </c>
      <c r="H238">
        <f>VLOOKUP($B238,Miljö!$B$1:$AG$479,MATCH(H$3,Miljö!$B$1:$AK$1,0),FALSE)</f>
        <v>344.47</v>
      </c>
      <c r="I238">
        <f>VLOOKUP($B238,Miljö!$B$1:$AG$479,MATCH(I$3,Miljö!$B$1:$AK$1,0),FALSE)</f>
        <v>0.42</v>
      </c>
      <c r="K238">
        <f>VLOOKUP($B238,Totalt!$B$1:$BP$500,MATCH("total el",Totalt!$B$1:$BP$1,0),FALSE)</f>
        <v>0.308</v>
      </c>
      <c r="M238" s="250">
        <f t="shared" si="10"/>
        <v>0.73303999999999991</v>
      </c>
      <c r="N238" s="250">
        <f t="shared" si="11"/>
        <v>106.09676</v>
      </c>
      <c r="O238" s="250">
        <f t="shared" si="12"/>
        <v>0.12936</v>
      </c>
    </row>
    <row r="239" spans="1:15" x14ac:dyDescent="0.25">
      <c r="A239" s="2" t="s">
        <v>382</v>
      </c>
      <c r="B239" s="2" t="s">
        <v>390</v>
      </c>
      <c r="C239" t="str">
        <f>VLOOKUP($B239,Totalt!$B$1:$BP$500,MATCH("Kvalitetsgranskad:",Totalt!$B$1:$BP$1,0),FALSE)</f>
        <v>Ja</v>
      </c>
      <c r="E239" t="str">
        <f>VLOOKUP($B239,Miljö!$B$1:$AG$479,MATCH(E$3,Miljö!$B$1:$AK$1,0),FALSE)</f>
        <v>Nej</v>
      </c>
      <c r="F239" t="str">
        <f>VLOOKUP($B239,Miljö!$B$1:$AG$479,MATCH(F$3,Miljö!$B$1:$AK$1,0),FALSE)</f>
        <v>-</v>
      </c>
      <c r="G239">
        <f>VLOOKUP($B239,Miljö!$B$1:$AG$479,MATCH(G$3,Miljö!$B$1:$AK$1,0),FALSE)</f>
        <v>2.38</v>
      </c>
      <c r="H239">
        <f>VLOOKUP($B239,Miljö!$B$1:$AG$479,MATCH(H$3,Miljö!$B$1:$AK$1,0),FALSE)</f>
        <v>344.47</v>
      </c>
      <c r="I239">
        <f>VLOOKUP($B239,Miljö!$B$1:$AG$479,MATCH(I$3,Miljö!$B$1:$AK$1,0),FALSE)</f>
        <v>0.42</v>
      </c>
      <c r="K239">
        <f>VLOOKUP($B239,Totalt!$B$1:$BP$500,MATCH("total el",Totalt!$B$1:$BP$1,0),FALSE)</f>
        <v>0.76600000000000001</v>
      </c>
      <c r="M239" s="250">
        <f t="shared" si="10"/>
        <v>1.82308</v>
      </c>
      <c r="N239" s="250">
        <f t="shared" si="11"/>
        <v>263.86402000000004</v>
      </c>
      <c r="O239" s="250">
        <f t="shared" si="12"/>
        <v>0.32172000000000001</v>
      </c>
    </row>
    <row r="240" spans="1:15" x14ac:dyDescent="0.25">
      <c r="A240" s="2" t="s">
        <v>382</v>
      </c>
      <c r="B240" s="2" t="s">
        <v>391</v>
      </c>
      <c r="C240" t="str">
        <f>VLOOKUP($B240,Totalt!$B$1:$BP$500,MATCH("Kvalitetsgranskad:",Totalt!$B$1:$BP$1,0),FALSE)</f>
        <v>Ja</v>
      </c>
      <c r="E240" t="str">
        <f>VLOOKUP($B240,Miljö!$B$1:$AG$479,MATCH(E$3,Miljö!$B$1:$AK$1,0),FALSE)</f>
        <v>Ja</v>
      </c>
      <c r="F240" t="str">
        <f>VLOOKUP($B240,Miljö!$B$1:$AG$479,MATCH(F$3,Miljö!$B$1:$AK$1,0),FALSE)</f>
        <v>'VATTENKRAFT'</v>
      </c>
      <c r="G240">
        <f>VLOOKUP($B240,Miljö!$B$1:$AG$479,MATCH(G$3,Miljö!$B$1:$AK$1,0),FALSE)</f>
        <v>1.1000000000000001</v>
      </c>
      <c r="H240">
        <f>VLOOKUP($B240,Miljö!$B$1:$AG$479,MATCH(H$3,Miljö!$B$1:$AK$1,0),FALSE)</f>
        <v>0</v>
      </c>
      <c r="I240">
        <f>VLOOKUP($B240,Miljö!$B$1:$AG$479,MATCH(I$3,Miljö!$B$1:$AK$1,0),FALSE)</f>
        <v>0</v>
      </c>
      <c r="K240">
        <f>VLOOKUP($B240,Totalt!$B$1:$BP$500,MATCH("total el",Totalt!$B$1:$BP$1,0),FALSE)</f>
        <v>0.77</v>
      </c>
      <c r="M240" s="250">
        <f t="shared" si="10"/>
        <v>0.84700000000000009</v>
      </c>
      <c r="N240" s="250">
        <f t="shared" si="11"/>
        <v>0</v>
      </c>
      <c r="O240" s="250">
        <f t="shared" si="12"/>
        <v>0</v>
      </c>
    </row>
    <row r="241" spans="1:15" x14ac:dyDescent="0.25">
      <c r="A241" s="2" t="s">
        <v>382</v>
      </c>
      <c r="B241" s="2" t="s">
        <v>392</v>
      </c>
      <c r="C241" t="str">
        <f>VLOOKUP($B241,Totalt!$B$1:$BP$500,MATCH("Kvalitetsgranskad:",Totalt!$B$1:$BP$1,0),FALSE)</f>
        <v>Ja</v>
      </c>
      <c r="E241" t="str">
        <f>VLOOKUP($B241,Miljö!$B$1:$AG$479,MATCH(E$3,Miljö!$B$1:$AK$1,0),FALSE)</f>
        <v>Nej</v>
      </c>
      <c r="F241" t="str">
        <f>VLOOKUP($B241,Miljö!$B$1:$AG$479,MATCH(F$3,Miljö!$B$1:$AK$1,0),FALSE)</f>
        <v>-</v>
      </c>
      <c r="G241">
        <f>VLOOKUP($B241,Miljö!$B$1:$AG$479,MATCH(G$3,Miljö!$B$1:$AK$1,0),FALSE)</f>
        <v>2.38</v>
      </c>
      <c r="H241">
        <f>VLOOKUP($B241,Miljö!$B$1:$AG$479,MATCH(H$3,Miljö!$B$1:$AK$1,0),FALSE)</f>
        <v>344.47</v>
      </c>
      <c r="I241">
        <f>VLOOKUP($B241,Miljö!$B$1:$AG$479,MATCH(I$3,Miljö!$B$1:$AK$1,0),FALSE)</f>
        <v>0.42</v>
      </c>
      <c r="K241">
        <f>VLOOKUP($B241,Totalt!$B$1:$BP$500,MATCH("total el",Totalt!$B$1:$BP$1,0),FALSE)</f>
        <v>0.8</v>
      </c>
      <c r="M241" s="250">
        <f t="shared" si="10"/>
        <v>1.9039999999999999</v>
      </c>
      <c r="N241" s="250">
        <f t="shared" si="11"/>
        <v>275.57600000000002</v>
      </c>
      <c r="O241" s="250">
        <f t="shared" si="12"/>
        <v>0.33600000000000002</v>
      </c>
    </row>
    <row r="242" spans="1:15" x14ac:dyDescent="0.25">
      <c r="A242" s="2" t="s">
        <v>382</v>
      </c>
      <c r="B242" s="2" t="s">
        <v>393</v>
      </c>
      <c r="C242" t="str">
        <f>VLOOKUP($B242,Totalt!$B$1:$BP$500,MATCH("Kvalitetsgranskad:",Totalt!$B$1:$BP$1,0),FALSE)</f>
        <v>Ja</v>
      </c>
      <c r="E242" t="str">
        <f>VLOOKUP($B242,Miljö!$B$1:$AG$479,MATCH(E$3,Miljö!$B$1:$AK$1,0),FALSE)</f>
        <v>Nej</v>
      </c>
      <c r="F242" t="str">
        <f>VLOOKUP($B242,Miljö!$B$1:$AG$479,MATCH(F$3,Miljö!$B$1:$AK$1,0),FALSE)</f>
        <v>-</v>
      </c>
      <c r="G242">
        <f>VLOOKUP($B242,Miljö!$B$1:$AG$479,MATCH(G$3,Miljö!$B$1:$AK$1,0),FALSE)</f>
        <v>2.38</v>
      </c>
      <c r="H242">
        <f>VLOOKUP($B242,Miljö!$B$1:$AG$479,MATCH(H$3,Miljö!$B$1:$AK$1,0),FALSE)</f>
        <v>344.47</v>
      </c>
      <c r="I242">
        <f>VLOOKUP($B242,Miljö!$B$1:$AG$479,MATCH(I$3,Miljö!$B$1:$AK$1,0),FALSE)</f>
        <v>0.42</v>
      </c>
      <c r="K242">
        <f>VLOOKUP($B242,Totalt!$B$1:$BP$500,MATCH("total el",Totalt!$B$1:$BP$1,0),FALSE)</f>
        <v>0.83399999999999996</v>
      </c>
      <c r="M242" s="250">
        <f t="shared" si="10"/>
        <v>1.9849199999999998</v>
      </c>
      <c r="N242" s="250">
        <f t="shared" si="11"/>
        <v>287.28798</v>
      </c>
      <c r="O242" s="250">
        <f t="shared" si="12"/>
        <v>0.35027999999999998</v>
      </c>
    </row>
    <row r="243" spans="1:15" x14ac:dyDescent="0.25">
      <c r="A243" s="2" t="s">
        <v>382</v>
      </c>
      <c r="B243" s="2" t="s">
        <v>394</v>
      </c>
      <c r="C243" t="str">
        <f>VLOOKUP($B243,Totalt!$B$1:$BP$500,MATCH("Kvalitetsgranskad:",Totalt!$B$1:$BP$1,0),FALSE)</f>
        <v>Ja</v>
      </c>
      <c r="E243" t="str">
        <f>VLOOKUP($B243,Miljö!$B$1:$AG$479,MATCH(E$3,Miljö!$B$1:$AK$1,0),FALSE)</f>
        <v>Nej</v>
      </c>
      <c r="F243" t="str">
        <f>VLOOKUP($B243,Miljö!$B$1:$AG$479,MATCH(F$3,Miljö!$B$1:$AK$1,0),FALSE)</f>
        <v>-</v>
      </c>
      <c r="G243">
        <f>VLOOKUP($B243,Miljö!$B$1:$AG$479,MATCH(G$3,Miljö!$B$1:$AK$1,0),FALSE)</f>
        <v>2.38</v>
      </c>
      <c r="H243">
        <f>VLOOKUP($B243,Miljö!$B$1:$AG$479,MATCH(H$3,Miljö!$B$1:$AK$1,0),FALSE)</f>
        <v>344.47</v>
      </c>
      <c r="I243">
        <f>VLOOKUP($B243,Miljö!$B$1:$AG$479,MATCH(I$3,Miljö!$B$1:$AK$1,0),FALSE)</f>
        <v>0.42</v>
      </c>
      <c r="K243">
        <f>VLOOKUP($B243,Totalt!$B$1:$BP$500,MATCH("total el",Totalt!$B$1:$BP$1,0),FALSE)</f>
        <v>0.6</v>
      </c>
      <c r="M243" s="250">
        <f t="shared" si="10"/>
        <v>1.4279999999999999</v>
      </c>
      <c r="N243" s="250">
        <f t="shared" si="11"/>
        <v>206.68200000000002</v>
      </c>
      <c r="O243" s="250">
        <f t="shared" si="12"/>
        <v>0.252</v>
      </c>
    </row>
    <row r="244" spans="1:15" x14ac:dyDescent="0.25">
      <c r="A244" s="2" t="s">
        <v>382</v>
      </c>
      <c r="B244" s="2" t="s">
        <v>395</v>
      </c>
      <c r="C244" t="str">
        <f>VLOOKUP($B244,Totalt!$B$1:$BP$500,MATCH("Kvalitetsgranskad:",Totalt!$B$1:$BP$1,0),FALSE)</f>
        <v>Ja</v>
      </c>
      <c r="E244" t="str">
        <f>VLOOKUP($B244,Miljö!$B$1:$AG$479,MATCH(E$3,Miljö!$B$1:$AK$1,0),FALSE)</f>
        <v>Nej</v>
      </c>
      <c r="F244" t="str">
        <f>VLOOKUP($B244,Miljö!$B$1:$AG$479,MATCH(F$3,Miljö!$B$1:$AK$1,0),FALSE)</f>
        <v>-</v>
      </c>
      <c r="G244">
        <f>VLOOKUP($B244,Miljö!$B$1:$AG$479,MATCH(G$3,Miljö!$B$1:$AK$1,0),FALSE)</f>
        <v>2.38</v>
      </c>
      <c r="H244">
        <f>VLOOKUP($B244,Miljö!$B$1:$AG$479,MATCH(H$3,Miljö!$B$1:$AK$1,0),FALSE)</f>
        <v>344.47</v>
      </c>
      <c r="I244">
        <f>VLOOKUP($B244,Miljö!$B$1:$AG$479,MATCH(I$3,Miljö!$B$1:$AK$1,0),FALSE)</f>
        <v>0.42</v>
      </c>
      <c r="K244">
        <f>VLOOKUP($B244,Totalt!$B$1:$BP$500,MATCH("total el",Totalt!$B$1:$BP$1,0),FALSE)</f>
        <v>1.071</v>
      </c>
      <c r="M244" s="250">
        <f t="shared" si="10"/>
        <v>2.5489799999999998</v>
      </c>
      <c r="N244" s="250">
        <f t="shared" si="11"/>
        <v>368.92737</v>
      </c>
      <c r="O244" s="250">
        <f t="shared" si="12"/>
        <v>0.44981999999999994</v>
      </c>
    </row>
    <row r="245" spans="1:15" x14ac:dyDescent="0.25">
      <c r="A245" s="2" t="s">
        <v>396</v>
      </c>
      <c r="B245" s="2" t="s">
        <v>397</v>
      </c>
      <c r="C245" t="str">
        <f>VLOOKUP($B245,Totalt!$B$1:$BP$500,MATCH("Kvalitetsgranskad:",Totalt!$B$1:$BP$1,0),FALSE)</f>
        <v>Ja</v>
      </c>
      <c r="E245" t="str">
        <f>VLOOKUP($B245,Miljö!$B$1:$AG$479,MATCH(E$3,Miljö!$B$1:$AK$1,0),FALSE)</f>
        <v>Ja</v>
      </c>
      <c r="F245" t="str">
        <f>VLOOKUP($B245,Miljö!$B$1:$AG$479,MATCH(F$3,Miljö!$B$1:$AK$1,0),FALSE)</f>
        <v>'Bra miljöval'</v>
      </c>
      <c r="G245">
        <f>VLOOKUP($B245,Miljö!$B$1:$AG$479,MATCH(G$3,Miljö!$B$1:$AK$1,0),FALSE)</f>
        <v>1.1000000000000001</v>
      </c>
      <c r="H245">
        <f>VLOOKUP($B245,Miljö!$B$1:$AG$479,MATCH(H$3,Miljö!$B$1:$AK$1,0),FALSE)</f>
        <v>1.3</v>
      </c>
      <c r="I245">
        <f>VLOOKUP($B245,Miljö!$B$1:$AG$479,MATCH(I$3,Miljö!$B$1:$AK$1,0),FALSE)</f>
        <v>0</v>
      </c>
      <c r="K245">
        <f>VLOOKUP($B245,Totalt!$B$1:$BP$500,MATCH("total el",Totalt!$B$1:$BP$1,0),FALSE)</f>
        <v>0.41</v>
      </c>
      <c r="M245" s="250">
        <f t="shared" si="10"/>
        <v>0.45100000000000001</v>
      </c>
      <c r="N245" s="250">
        <f t="shared" si="11"/>
        <v>0.53300000000000003</v>
      </c>
      <c r="O245" s="250">
        <f t="shared" si="12"/>
        <v>0</v>
      </c>
    </row>
    <row r="246" spans="1:15" x14ac:dyDescent="0.25">
      <c r="A246" s="2" t="s">
        <v>396</v>
      </c>
      <c r="B246" s="2" t="s">
        <v>398</v>
      </c>
      <c r="C246" t="str">
        <f>VLOOKUP($B246,Totalt!$B$1:$BP$500,MATCH("Kvalitetsgranskad:",Totalt!$B$1:$BP$1,0),FALSE)</f>
        <v>Ja</v>
      </c>
      <c r="E246" t="str">
        <f>VLOOKUP($B246,Miljö!$B$1:$AG$479,MATCH(E$3,Miljö!$B$1:$AK$1,0),FALSE)</f>
        <v>Ja</v>
      </c>
      <c r="F246" t="str">
        <f>VLOOKUP($B246,Miljö!$B$1:$AG$479,MATCH(F$3,Miljö!$B$1:$AK$1,0),FALSE)</f>
        <v>'Bra Miljöval'</v>
      </c>
      <c r="G246">
        <f>VLOOKUP($B246,Miljö!$B$1:$AG$479,MATCH(G$3,Miljö!$B$1:$AK$1,0),FALSE)</f>
        <v>1.1000000000000001</v>
      </c>
      <c r="H246">
        <f>VLOOKUP($B246,Miljö!$B$1:$AG$479,MATCH(H$3,Miljö!$B$1:$AK$1,0),FALSE)</f>
        <v>1.3</v>
      </c>
      <c r="I246">
        <f>VLOOKUP($B246,Miljö!$B$1:$AG$479,MATCH(I$3,Miljö!$B$1:$AK$1,0),FALSE)</f>
        <v>0</v>
      </c>
      <c r="K246">
        <f>VLOOKUP($B246,Totalt!$B$1:$BP$500,MATCH("total el",Totalt!$B$1:$BP$1,0),FALSE)</f>
        <v>2.2999999999999998</v>
      </c>
      <c r="M246" s="250">
        <f t="shared" si="10"/>
        <v>2.5299999999999998</v>
      </c>
      <c r="N246" s="250">
        <f t="shared" si="11"/>
        <v>2.9899999999999998</v>
      </c>
      <c r="O246" s="250">
        <f t="shared" si="12"/>
        <v>0</v>
      </c>
    </row>
    <row r="247" spans="1:15" x14ac:dyDescent="0.25">
      <c r="A247" s="2" t="s">
        <v>399</v>
      </c>
      <c r="B247" s="2" t="s">
        <v>400</v>
      </c>
      <c r="C247" t="str">
        <f>VLOOKUP($B247,Totalt!$B$1:$BP$500,MATCH("Kvalitetsgranskad:",Totalt!$B$1:$BP$1,0),FALSE)</f>
        <v>Ja</v>
      </c>
      <c r="E247" t="str">
        <f>VLOOKUP($B247,Miljö!$B$1:$AG$479,MATCH(E$3,Miljö!$B$1:$AK$1,0),FALSE)</f>
        <v>Ja</v>
      </c>
      <c r="F247" t="str">
        <f>VLOOKUP($B247,Miljö!$B$1:$AG$479,MATCH(F$3,Miljö!$B$1:$AK$1,0),FALSE)</f>
        <v>'Vindkraft'</v>
      </c>
      <c r="G247">
        <f>VLOOKUP($B247,Miljö!$B$1:$AG$479,MATCH(G$3,Miljö!$B$1:$AK$1,0),FALSE)</f>
        <v>0.1</v>
      </c>
      <c r="H247">
        <f>VLOOKUP($B247,Miljö!$B$1:$AG$479,MATCH(H$3,Miljö!$B$1:$AK$1,0),FALSE)</f>
        <v>0</v>
      </c>
      <c r="I247">
        <f>VLOOKUP($B247,Miljö!$B$1:$AG$479,MATCH(I$3,Miljö!$B$1:$AK$1,0),FALSE)</f>
        <v>0</v>
      </c>
      <c r="K247">
        <f>VLOOKUP($B247,Totalt!$B$1:$BP$500,MATCH("total el",Totalt!$B$1:$BP$1,0),FALSE)</f>
        <v>1.2</v>
      </c>
      <c r="M247" s="250">
        <f t="shared" si="10"/>
        <v>0.12</v>
      </c>
      <c r="N247" s="250">
        <f t="shared" si="11"/>
        <v>0</v>
      </c>
      <c r="O247" s="250">
        <f t="shared" si="12"/>
        <v>0</v>
      </c>
    </row>
    <row r="248" spans="1:15" x14ac:dyDescent="0.25">
      <c r="A248" s="2" t="s">
        <v>401</v>
      </c>
      <c r="B248" s="2" t="s">
        <v>402</v>
      </c>
      <c r="C248" t="str">
        <f>VLOOKUP($B248,Totalt!$B$1:$BP$500,MATCH("Kvalitetsgranskad:",Totalt!$B$1:$BP$1,0),FALSE)</f>
        <v>Ja</v>
      </c>
      <c r="E248" t="str">
        <f>VLOOKUP($B248,Miljö!$B$1:$AG$479,MATCH(E$3,Miljö!$B$1:$AK$1,0),FALSE)</f>
        <v>Ja</v>
      </c>
      <c r="F248" t="str">
        <f>VLOOKUP($B248,Miljö!$B$1:$AG$479,MATCH(F$3,Miljö!$B$1:$AK$1,0),FALSE)</f>
        <v>'Bioeldad kraftvärme'</v>
      </c>
      <c r="G248">
        <f>VLOOKUP($B248,Miljö!$B$1:$AG$479,MATCH(G$3,Miljö!$B$1:$AK$1,0),FALSE)</f>
        <v>1.1000000000000001</v>
      </c>
      <c r="H248">
        <f>VLOOKUP($B248,Miljö!$B$1:$AG$479,MATCH(H$3,Miljö!$B$1:$AK$1,0),FALSE)</f>
        <v>0</v>
      </c>
      <c r="I248">
        <f>VLOOKUP($B248,Miljö!$B$1:$AG$479,MATCH(I$3,Miljö!$B$1:$AK$1,0),FALSE)</f>
        <v>0</v>
      </c>
      <c r="K248">
        <f>VLOOKUP($B248,Totalt!$B$1:$BP$500,MATCH("total el",Totalt!$B$1:$BP$1,0),FALSE)</f>
        <v>3.2954599999999998</v>
      </c>
      <c r="M248" s="250">
        <f t="shared" si="10"/>
        <v>3.625006</v>
      </c>
      <c r="N248" s="250">
        <f t="shared" si="11"/>
        <v>0</v>
      </c>
      <c r="O248" s="250">
        <f t="shared" si="12"/>
        <v>0</v>
      </c>
    </row>
    <row r="249" spans="1:15" x14ac:dyDescent="0.25">
      <c r="A249" s="2" t="s">
        <v>403</v>
      </c>
      <c r="B249" s="2" t="s">
        <v>404</v>
      </c>
      <c r="C249" t="str">
        <f>VLOOKUP($B249,Totalt!$B$1:$BP$500,MATCH("Kvalitetsgranskad:",Totalt!$B$1:$BP$1,0),FALSE)</f>
        <v>Ja</v>
      </c>
      <c r="E249" t="str">
        <f>VLOOKUP($B249,Miljö!$B$1:$AG$479,MATCH(E$3,Miljö!$B$1:$AK$1,0),FALSE)</f>
        <v>Nej</v>
      </c>
      <c r="F249" t="str">
        <f>VLOOKUP($B249,Miljö!$B$1:$AG$479,MATCH(F$3,Miljö!$B$1:$AK$1,0),FALSE)</f>
        <v>-</v>
      </c>
      <c r="G249">
        <f>VLOOKUP($B249,Miljö!$B$1:$AG$479,MATCH(G$3,Miljö!$B$1:$AK$1,0),FALSE)</f>
        <v>2.38</v>
      </c>
      <c r="H249">
        <f>VLOOKUP($B249,Miljö!$B$1:$AG$479,MATCH(H$3,Miljö!$B$1:$AK$1,0),FALSE)</f>
        <v>344.47</v>
      </c>
      <c r="I249">
        <f>VLOOKUP($B249,Miljö!$B$1:$AG$479,MATCH(I$3,Miljö!$B$1:$AK$1,0),FALSE)</f>
        <v>0.42</v>
      </c>
      <c r="K249">
        <f>VLOOKUP($B249,Totalt!$B$1:$BP$500,MATCH("total el",Totalt!$B$1:$BP$1,0),FALSE)</f>
        <v>8.7877600000000005</v>
      </c>
      <c r="M249" s="250">
        <f t="shared" si="10"/>
        <v>20.914868800000001</v>
      </c>
      <c r="N249" s="250">
        <f t="shared" si="11"/>
        <v>3027.1196872000005</v>
      </c>
      <c r="O249" s="250">
        <f t="shared" si="12"/>
        <v>3.6908592000000002</v>
      </c>
    </row>
    <row r="250" spans="1:15" x14ac:dyDescent="0.25">
      <c r="A250" s="2" t="s">
        <v>405</v>
      </c>
      <c r="B250" s="2" t="s">
        <v>406</v>
      </c>
      <c r="C250" t="str">
        <f>VLOOKUP($B250,Totalt!$B$1:$BP$500,MATCH("Kvalitetsgranskad:",Totalt!$B$1:$BP$1,0),FALSE)</f>
        <v>Ja</v>
      </c>
      <c r="E250" t="str">
        <f>VLOOKUP($B250,Miljö!$B$1:$AG$479,MATCH(E$3,Miljö!$B$1:$AK$1,0),FALSE)</f>
        <v>Nej</v>
      </c>
      <c r="F250" t="str">
        <f>VLOOKUP($B250,Miljö!$B$1:$AG$479,MATCH(F$3,Miljö!$B$1:$AK$1,0),FALSE)</f>
        <v>-</v>
      </c>
      <c r="G250">
        <f>VLOOKUP($B250,Miljö!$B$1:$AG$479,MATCH(G$3,Miljö!$B$1:$AK$1,0),FALSE)</f>
        <v>2.38</v>
      </c>
      <c r="H250">
        <f>VLOOKUP($B250,Miljö!$B$1:$AG$479,MATCH(H$3,Miljö!$B$1:$AK$1,0),FALSE)</f>
        <v>344.47</v>
      </c>
      <c r="I250">
        <f>VLOOKUP($B250,Miljö!$B$1:$AG$479,MATCH(I$3,Miljö!$B$1:$AK$1,0),FALSE)</f>
        <v>0.42</v>
      </c>
      <c r="K250">
        <f>VLOOKUP($B250,Totalt!$B$1:$BP$500,MATCH("total el",Totalt!$B$1:$BP$1,0),FALSE)</f>
        <v>1.8</v>
      </c>
      <c r="M250" s="250">
        <f t="shared" si="10"/>
        <v>4.2839999999999998</v>
      </c>
      <c r="N250" s="250">
        <f t="shared" si="11"/>
        <v>620.04600000000005</v>
      </c>
      <c r="O250" s="250">
        <f t="shared" si="12"/>
        <v>0.75600000000000001</v>
      </c>
    </row>
    <row r="251" spans="1:15" x14ac:dyDescent="0.25">
      <c r="A251" s="2" t="s">
        <v>407</v>
      </c>
      <c r="B251" s="2" t="s">
        <v>408</v>
      </c>
      <c r="C251" t="str">
        <f>VLOOKUP($B251,Totalt!$B$1:$BP$500,MATCH("Kvalitetsgranskad:",Totalt!$B$1:$BP$1,0),FALSE)</f>
        <v>Ja</v>
      </c>
      <c r="E251" t="str">
        <f>VLOOKUP($B251,Miljö!$B$1:$AG$479,MATCH(E$3,Miljö!$B$1:$AK$1,0),FALSE)</f>
        <v>Ja</v>
      </c>
      <c r="F251" t="str">
        <f>VLOOKUP($B251,Miljö!$B$1:$AG$479,MATCH(F$3,Miljö!$B$1:$AK$1,0),FALSE)</f>
        <v>''Vatten. bio. vind''</v>
      </c>
      <c r="G251">
        <f>VLOOKUP($B251,Miljö!$B$1:$AG$479,MATCH(G$3,Miljö!$B$1:$AK$1,0),FALSE)</f>
        <v>1.06</v>
      </c>
      <c r="H251">
        <f>VLOOKUP($B251,Miljö!$B$1:$AG$479,MATCH(H$3,Miljö!$B$1:$AK$1,0),FALSE)</f>
        <v>0</v>
      </c>
      <c r="I251">
        <f>VLOOKUP($B251,Miljö!$B$1:$AG$479,MATCH(I$3,Miljö!$B$1:$AK$1,0),FALSE)</f>
        <v>0</v>
      </c>
      <c r="K251">
        <f>VLOOKUP($B251,Totalt!$B$1:$BP$500,MATCH("total el",Totalt!$B$1:$BP$1,0),FALSE)</f>
        <v>0.13800000000000001</v>
      </c>
      <c r="M251" s="250">
        <f t="shared" si="10"/>
        <v>0.14628000000000002</v>
      </c>
      <c r="N251" s="250">
        <f t="shared" si="11"/>
        <v>0</v>
      </c>
      <c r="O251" s="250">
        <f t="shared" si="12"/>
        <v>0</v>
      </c>
    </row>
    <row r="252" spans="1:15" x14ac:dyDescent="0.25">
      <c r="A252" s="2" t="s">
        <v>407</v>
      </c>
      <c r="B252" s="2" t="s">
        <v>409</v>
      </c>
      <c r="C252" t="str">
        <f>VLOOKUP($B252,Totalt!$B$1:$BP$500,MATCH("Kvalitetsgranskad:",Totalt!$B$1:$BP$1,0),FALSE)</f>
        <v>Ja</v>
      </c>
      <c r="E252" t="str">
        <f>VLOOKUP($B252,Miljö!$B$1:$AG$479,MATCH(E$3,Miljö!$B$1:$AK$1,0),FALSE)</f>
        <v>Ja</v>
      </c>
      <c r="F252" t="str">
        <f>VLOOKUP($B252,Miljö!$B$1:$AG$479,MATCH(F$3,Miljö!$B$1:$AK$1,0),FALSE)</f>
        <v>''Vatten. bio. vind''</v>
      </c>
      <c r="G252">
        <f>VLOOKUP($B252,Miljö!$B$1:$AG$479,MATCH(G$3,Miljö!$B$1:$AK$1,0),FALSE)</f>
        <v>1.06</v>
      </c>
      <c r="H252">
        <f>VLOOKUP($B252,Miljö!$B$1:$AG$479,MATCH(H$3,Miljö!$B$1:$AK$1,0),FALSE)</f>
        <v>0</v>
      </c>
      <c r="I252">
        <f>VLOOKUP($B252,Miljö!$B$1:$AG$479,MATCH(I$3,Miljö!$B$1:$AK$1,0),FALSE)</f>
        <v>0</v>
      </c>
      <c r="K252">
        <f>VLOOKUP($B252,Totalt!$B$1:$BP$500,MATCH("total el",Totalt!$B$1:$BP$1,0),FALSE)</f>
        <v>9.1999999999999998E-2</v>
      </c>
      <c r="M252" s="250">
        <f t="shared" si="10"/>
        <v>9.7520000000000009E-2</v>
      </c>
      <c r="N252" s="250">
        <f t="shared" si="11"/>
        <v>0</v>
      </c>
      <c r="O252" s="250">
        <f t="shared" si="12"/>
        <v>0</v>
      </c>
    </row>
    <row r="253" spans="1:15" x14ac:dyDescent="0.25">
      <c r="A253" s="2" t="s">
        <v>407</v>
      </c>
      <c r="B253" s="2" t="s">
        <v>410</v>
      </c>
      <c r="C253" t="str">
        <f>VLOOKUP($B253,Totalt!$B$1:$BP$500,MATCH("Kvalitetsgranskad:",Totalt!$B$1:$BP$1,0),FALSE)</f>
        <v>Ja</v>
      </c>
      <c r="E253" t="str">
        <f>VLOOKUP($B253,Miljö!$B$1:$AG$479,MATCH(E$3,Miljö!$B$1:$AK$1,0),FALSE)</f>
        <v>Ja</v>
      </c>
      <c r="F253" t="str">
        <f>VLOOKUP($B253,Miljö!$B$1:$AG$479,MATCH(F$3,Miljö!$B$1:$AK$1,0),FALSE)</f>
        <v>''Vatten. bio. vind''</v>
      </c>
      <c r="G253">
        <f>VLOOKUP($B253,Miljö!$B$1:$AG$479,MATCH(G$3,Miljö!$B$1:$AK$1,0),FALSE)</f>
        <v>1.06</v>
      </c>
      <c r="H253">
        <f>VLOOKUP($B253,Miljö!$B$1:$AG$479,MATCH(H$3,Miljö!$B$1:$AK$1,0),FALSE)</f>
        <v>0</v>
      </c>
      <c r="I253">
        <f>VLOOKUP($B253,Miljö!$B$1:$AG$479,MATCH(I$3,Miljö!$B$1:$AK$1,0),FALSE)</f>
        <v>0</v>
      </c>
      <c r="K253">
        <f>VLOOKUP($B253,Totalt!$B$1:$BP$500,MATCH("total el",Totalt!$B$1:$BP$1,0),FALSE)</f>
        <v>0.33200000000000002</v>
      </c>
      <c r="M253" s="250">
        <f t="shared" si="10"/>
        <v>0.35192000000000001</v>
      </c>
      <c r="N253" s="250">
        <f t="shared" si="11"/>
        <v>0</v>
      </c>
      <c r="O253" s="250">
        <f t="shared" si="12"/>
        <v>0</v>
      </c>
    </row>
    <row r="254" spans="1:15" x14ac:dyDescent="0.25">
      <c r="A254" s="2" t="s">
        <v>407</v>
      </c>
      <c r="B254" s="2" t="s">
        <v>411</v>
      </c>
      <c r="C254" t="str">
        <f>VLOOKUP($B254,Totalt!$B$1:$BP$500,MATCH("Kvalitetsgranskad:",Totalt!$B$1:$BP$1,0),FALSE)</f>
        <v>Ja</v>
      </c>
      <c r="E254" t="str">
        <f>VLOOKUP($B254,Miljö!$B$1:$AG$479,MATCH(E$3,Miljö!$B$1:$AK$1,0),FALSE)</f>
        <v>Ja</v>
      </c>
      <c r="F254" t="str">
        <f>VLOOKUP($B254,Miljö!$B$1:$AG$479,MATCH(F$3,Miljö!$B$1:$AK$1,0),FALSE)</f>
        <v>''Vatten. bio. vind''</v>
      </c>
      <c r="G254">
        <f>VLOOKUP($B254,Miljö!$B$1:$AG$479,MATCH(G$3,Miljö!$B$1:$AK$1,0),FALSE)</f>
        <v>1.06</v>
      </c>
      <c r="H254">
        <f>VLOOKUP($B254,Miljö!$B$1:$AG$479,MATCH(H$3,Miljö!$B$1:$AK$1,0),FALSE)</f>
        <v>0</v>
      </c>
      <c r="I254">
        <f>VLOOKUP($B254,Miljö!$B$1:$AG$479,MATCH(I$3,Miljö!$B$1:$AK$1,0),FALSE)</f>
        <v>0</v>
      </c>
      <c r="K254">
        <f>VLOOKUP($B254,Totalt!$B$1:$BP$500,MATCH("total el",Totalt!$B$1:$BP$1,0),FALSE)</f>
        <v>0.106</v>
      </c>
      <c r="M254" s="250">
        <f t="shared" si="10"/>
        <v>0.11236</v>
      </c>
      <c r="N254" s="250">
        <f t="shared" si="11"/>
        <v>0</v>
      </c>
      <c r="O254" s="250">
        <f t="shared" si="12"/>
        <v>0</v>
      </c>
    </row>
    <row r="255" spans="1:15" x14ac:dyDescent="0.25">
      <c r="A255" s="2" t="s">
        <v>407</v>
      </c>
      <c r="B255" s="2" t="s">
        <v>412</v>
      </c>
      <c r="C255" t="str">
        <f>VLOOKUP($B255,Totalt!$B$1:$BP$500,MATCH("Kvalitetsgranskad:",Totalt!$B$1:$BP$1,0),FALSE)</f>
        <v>Ja</v>
      </c>
      <c r="E255" t="str">
        <f>VLOOKUP($B255,Miljö!$B$1:$AG$479,MATCH(E$3,Miljö!$B$1:$AK$1,0),FALSE)</f>
        <v>Ja</v>
      </c>
      <c r="F255" t="str">
        <f>VLOOKUP($B255,Miljö!$B$1:$AG$479,MATCH(F$3,Miljö!$B$1:$AK$1,0),FALSE)</f>
        <v>''Vatten. Bio. Vind''</v>
      </c>
      <c r="G255">
        <f>VLOOKUP($B255,Miljö!$B$1:$AG$479,MATCH(G$3,Miljö!$B$1:$AK$1,0),FALSE)</f>
        <v>1.06</v>
      </c>
      <c r="H255">
        <f>VLOOKUP($B255,Miljö!$B$1:$AG$479,MATCH(H$3,Miljö!$B$1:$AK$1,0),FALSE)</f>
        <v>0</v>
      </c>
      <c r="I255">
        <f>VLOOKUP($B255,Miljö!$B$1:$AG$479,MATCH(I$3,Miljö!$B$1:$AK$1,0),FALSE)</f>
        <v>0</v>
      </c>
      <c r="K255">
        <f>VLOOKUP($B255,Totalt!$B$1:$BP$500,MATCH("total el",Totalt!$B$1:$BP$1,0),FALSE)</f>
        <v>9.5000000000000001E-2</v>
      </c>
      <c r="M255" s="250">
        <f t="shared" si="10"/>
        <v>0.10070000000000001</v>
      </c>
      <c r="N255" s="250">
        <f t="shared" si="11"/>
        <v>0</v>
      </c>
      <c r="O255" s="250">
        <f t="shared" si="12"/>
        <v>0</v>
      </c>
    </row>
    <row r="256" spans="1:15" x14ac:dyDescent="0.25">
      <c r="A256" s="2" t="s">
        <v>407</v>
      </c>
      <c r="B256" s="2" t="s">
        <v>413</v>
      </c>
      <c r="C256" t="str">
        <f>VLOOKUP($B256,Totalt!$B$1:$BP$500,MATCH("Kvalitetsgranskad:",Totalt!$B$1:$BP$1,0),FALSE)</f>
        <v>Ja</v>
      </c>
      <c r="E256" t="str">
        <f>VLOOKUP($B256,Miljö!$B$1:$AG$479,MATCH(E$3,Miljö!$B$1:$AK$1,0),FALSE)</f>
        <v>Ja</v>
      </c>
      <c r="F256" t="str">
        <f>VLOOKUP($B256,Miljö!$B$1:$AG$479,MATCH(F$3,Miljö!$B$1:$AK$1,0),FALSE)</f>
        <v>''Vatten. bio. vind''</v>
      </c>
      <c r="G256">
        <f>VLOOKUP($B256,Miljö!$B$1:$AG$479,MATCH(G$3,Miljö!$B$1:$AK$1,0),FALSE)</f>
        <v>1.06</v>
      </c>
      <c r="H256">
        <f>VLOOKUP($B256,Miljö!$B$1:$AG$479,MATCH(H$3,Miljö!$B$1:$AK$1,0),FALSE)</f>
        <v>0</v>
      </c>
      <c r="I256">
        <f>VLOOKUP($B256,Miljö!$B$1:$AG$479,MATCH(I$3,Miljö!$B$1:$AK$1,0),FALSE)</f>
        <v>0</v>
      </c>
      <c r="K256">
        <f>VLOOKUP($B256,Totalt!$B$1:$BP$500,MATCH("total el",Totalt!$B$1:$BP$1,0),FALSE)</f>
        <v>4.2999999999999997E-2</v>
      </c>
      <c r="M256" s="250">
        <f t="shared" si="10"/>
        <v>4.5579999999999996E-2</v>
      </c>
      <c r="N256" s="250">
        <f t="shared" si="11"/>
        <v>0</v>
      </c>
      <c r="O256" s="250">
        <f t="shared" si="12"/>
        <v>0</v>
      </c>
    </row>
    <row r="257" spans="1:15" x14ac:dyDescent="0.25">
      <c r="A257" s="2" t="s">
        <v>407</v>
      </c>
      <c r="B257" s="2" t="s">
        <v>414</v>
      </c>
      <c r="C257" t="str">
        <f>VLOOKUP($B257,Totalt!$B$1:$BP$500,MATCH("Kvalitetsgranskad:",Totalt!$B$1:$BP$1,0),FALSE)</f>
        <v>Ja</v>
      </c>
      <c r="E257" t="str">
        <f>VLOOKUP($B257,Miljö!$B$1:$AG$479,MATCH(E$3,Miljö!$B$1:$AK$1,0),FALSE)</f>
        <v>Ja</v>
      </c>
      <c r="F257" t="str">
        <f>VLOOKUP($B257,Miljö!$B$1:$AG$479,MATCH(F$3,Miljö!$B$1:$AK$1,0),FALSE)</f>
        <v>''Vatten. bio. vind''</v>
      </c>
      <c r="G257">
        <f>VLOOKUP($B257,Miljö!$B$1:$AG$479,MATCH(G$3,Miljö!$B$1:$AK$1,0),FALSE)</f>
        <v>1.06</v>
      </c>
      <c r="H257">
        <f>VLOOKUP($B257,Miljö!$B$1:$AG$479,MATCH(H$3,Miljö!$B$1:$AK$1,0),FALSE)</f>
        <v>0</v>
      </c>
      <c r="I257">
        <f>VLOOKUP($B257,Miljö!$B$1:$AG$479,MATCH(I$3,Miljö!$B$1:$AK$1,0),FALSE)</f>
        <v>0</v>
      </c>
      <c r="K257">
        <f>VLOOKUP($B257,Totalt!$B$1:$BP$500,MATCH("total el",Totalt!$B$1:$BP$1,0),FALSE)</f>
        <v>0.158</v>
      </c>
      <c r="M257" s="250">
        <f t="shared" si="10"/>
        <v>0.16748000000000002</v>
      </c>
      <c r="N257" s="250">
        <f t="shared" si="11"/>
        <v>0</v>
      </c>
      <c r="O257" s="250">
        <f t="shared" si="12"/>
        <v>0</v>
      </c>
    </row>
    <row r="258" spans="1:15" x14ac:dyDescent="0.25">
      <c r="A258" s="2" t="s">
        <v>407</v>
      </c>
      <c r="B258" s="2" t="s">
        <v>415</v>
      </c>
      <c r="C258" t="str">
        <f>VLOOKUP($B258,Totalt!$B$1:$BP$500,MATCH("Kvalitetsgranskad:",Totalt!$B$1:$BP$1,0),FALSE)</f>
        <v>Ja</v>
      </c>
      <c r="E258" t="str">
        <f>VLOOKUP($B258,Miljö!$B$1:$AG$479,MATCH(E$3,Miljö!$B$1:$AK$1,0),FALSE)</f>
        <v>Ja</v>
      </c>
      <c r="F258" t="str">
        <f>VLOOKUP($B258,Miljö!$B$1:$AG$479,MATCH(F$3,Miljö!$B$1:$AK$1,0),FALSE)</f>
        <v>''Vatten. bio. vind''</v>
      </c>
      <c r="G258">
        <f>VLOOKUP($B258,Miljö!$B$1:$AG$479,MATCH(G$3,Miljö!$B$1:$AK$1,0),FALSE)</f>
        <v>1.06</v>
      </c>
      <c r="H258">
        <f>VLOOKUP($B258,Miljö!$B$1:$AG$479,MATCH(H$3,Miljö!$B$1:$AK$1,0),FALSE)</f>
        <v>0</v>
      </c>
      <c r="I258">
        <f>VLOOKUP($B258,Miljö!$B$1:$AG$479,MATCH(I$3,Miljö!$B$1:$AK$1,0),FALSE)</f>
        <v>0</v>
      </c>
      <c r="K258">
        <f>VLOOKUP($B258,Totalt!$B$1:$BP$500,MATCH("total el",Totalt!$B$1:$BP$1,0),FALSE)</f>
        <v>2.7E-2</v>
      </c>
      <c r="M258" s="250">
        <f t="shared" si="10"/>
        <v>2.862E-2</v>
      </c>
      <c r="N258" s="250">
        <f t="shared" si="11"/>
        <v>0</v>
      </c>
      <c r="O258" s="250">
        <f t="shared" si="12"/>
        <v>0</v>
      </c>
    </row>
    <row r="259" spans="1:15" x14ac:dyDescent="0.25">
      <c r="A259" s="2" t="s">
        <v>407</v>
      </c>
      <c r="B259" s="2" t="s">
        <v>416</v>
      </c>
      <c r="C259" t="str">
        <f>VLOOKUP($B259,Totalt!$B$1:$BP$500,MATCH("Kvalitetsgranskad:",Totalt!$B$1:$BP$1,0),FALSE)</f>
        <v>Ja</v>
      </c>
      <c r="E259" t="str">
        <f>VLOOKUP($B259,Miljö!$B$1:$AG$479,MATCH(E$3,Miljö!$B$1:$AK$1,0),FALSE)</f>
        <v>Ja</v>
      </c>
      <c r="F259" t="str">
        <f>VLOOKUP($B259,Miljö!$B$1:$AG$479,MATCH(F$3,Miljö!$B$1:$AK$1,0),FALSE)</f>
        <v>''Vatten. bio. vind''</v>
      </c>
      <c r="G259">
        <f>VLOOKUP($B259,Miljö!$B$1:$AG$479,MATCH(G$3,Miljö!$B$1:$AK$1,0),FALSE)</f>
        <v>1.06</v>
      </c>
      <c r="H259">
        <f>VLOOKUP($B259,Miljö!$B$1:$AG$479,MATCH(H$3,Miljö!$B$1:$AK$1,0),FALSE)</f>
        <v>0</v>
      </c>
      <c r="I259">
        <f>VLOOKUP($B259,Miljö!$B$1:$AG$479,MATCH(I$3,Miljö!$B$1:$AK$1,0),FALSE)</f>
        <v>0</v>
      </c>
      <c r="K259">
        <f>VLOOKUP($B259,Totalt!$B$1:$BP$500,MATCH("total el",Totalt!$B$1:$BP$1,0),FALSE)</f>
        <v>3.4924500000000003</v>
      </c>
      <c r="M259" s="250">
        <f t="shared" si="10"/>
        <v>3.7019970000000004</v>
      </c>
      <c r="N259" s="250">
        <f t="shared" si="11"/>
        <v>0</v>
      </c>
      <c r="O259" s="250">
        <f t="shared" si="12"/>
        <v>0</v>
      </c>
    </row>
    <row r="260" spans="1:15" x14ac:dyDescent="0.25">
      <c r="A260" s="2" t="s">
        <v>407</v>
      </c>
      <c r="B260" s="2" t="s">
        <v>417</v>
      </c>
      <c r="C260" t="str">
        <f>VLOOKUP($B260,Totalt!$B$1:$BP$500,MATCH("Kvalitetsgranskad:",Totalt!$B$1:$BP$1,0),FALSE)</f>
        <v>Ja</v>
      </c>
      <c r="E260" t="str">
        <f>VLOOKUP($B260,Miljö!$B$1:$AG$479,MATCH(E$3,Miljö!$B$1:$AK$1,0),FALSE)</f>
        <v>Ja</v>
      </c>
      <c r="F260" t="str">
        <f>VLOOKUP($B260,Miljö!$B$1:$AG$479,MATCH(F$3,Miljö!$B$1:$AK$1,0),FALSE)</f>
        <v>''Vatten. Bio. Vind''</v>
      </c>
      <c r="G260">
        <f>VLOOKUP($B260,Miljö!$B$1:$AG$479,MATCH(G$3,Miljö!$B$1:$AK$1,0),FALSE)</f>
        <v>1.06</v>
      </c>
      <c r="H260">
        <f>VLOOKUP($B260,Miljö!$B$1:$AG$479,MATCH(H$3,Miljö!$B$1:$AK$1,0),FALSE)</f>
        <v>0</v>
      </c>
      <c r="I260">
        <f>VLOOKUP($B260,Miljö!$B$1:$AG$479,MATCH(I$3,Miljö!$B$1:$AK$1,0),FALSE)</f>
        <v>0</v>
      </c>
      <c r="K260">
        <f>VLOOKUP($B260,Totalt!$B$1:$BP$500,MATCH("total el",Totalt!$B$1:$BP$1,0),FALSE)</f>
        <v>3.6999999999999998E-2</v>
      </c>
      <c r="M260" s="250">
        <f t="shared" si="10"/>
        <v>3.9219999999999998E-2</v>
      </c>
      <c r="N260" s="250">
        <f t="shared" si="11"/>
        <v>0</v>
      </c>
      <c r="O260" s="250">
        <f t="shared" si="12"/>
        <v>0</v>
      </c>
    </row>
    <row r="261" spans="1:15" x14ac:dyDescent="0.25">
      <c r="A261" s="2" t="s">
        <v>407</v>
      </c>
      <c r="B261" s="2" t="s">
        <v>418</v>
      </c>
      <c r="C261" t="str">
        <f>VLOOKUP($B261,Totalt!$B$1:$BP$500,MATCH("Kvalitetsgranskad:",Totalt!$B$1:$BP$1,0),FALSE)</f>
        <v>Ja</v>
      </c>
      <c r="E261" t="str">
        <f>VLOOKUP($B261,Miljö!$B$1:$AG$479,MATCH(E$3,Miljö!$B$1:$AK$1,0),FALSE)</f>
        <v>Ja</v>
      </c>
      <c r="F261" t="str">
        <f>VLOOKUP($B261,Miljö!$B$1:$AG$479,MATCH(F$3,Miljö!$B$1:$AK$1,0),FALSE)</f>
        <v>''Vatten. bio. vind''</v>
      </c>
      <c r="G261">
        <f>VLOOKUP($B261,Miljö!$B$1:$AG$479,MATCH(G$3,Miljö!$B$1:$AK$1,0),FALSE)</f>
        <v>1.06</v>
      </c>
      <c r="H261">
        <f>VLOOKUP($B261,Miljö!$B$1:$AG$479,MATCH(H$3,Miljö!$B$1:$AK$1,0),FALSE)</f>
        <v>0</v>
      </c>
      <c r="I261">
        <f>VLOOKUP($B261,Miljö!$B$1:$AG$479,MATCH(I$3,Miljö!$B$1:$AK$1,0),FALSE)</f>
        <v>0</v>
      </c>
      <c r="K261">
        <f>VLOOKUP($B261,Totalt!$B$1:$BP$500,MATCH("total el",Totalt!$B$1:$BP$1,0),FALSE)</f>
        <v>3.1150699999999998</v>
      </c>
      <c r="M261" s="250">
        <f t="shared" ref="M261:M324" si="13">IF(ISERROR($K261*G261),"",$K261*G261)</f>
        <v>3.3019742000000001</v>
      </c>
      <c r="N261" s="250">
        <f t="shared" ref="N261:N324" si="14">IF(ISERROR($K261*H261),"",$K261*H261)</f>
        <v>0</v>
      </c>
      <c r="O261" s="250">
        <f t="shared" ref="O261:O324" si="15">IF(ISERROR($K261*I261),"",$K261*I261)</f>
        <v>0</v>
      </c>
    </row>
    <row r="262" spans="1:15" x14ac:dyDescent="0.25">
      <c r="A262" s="2" t="s">
        <v>407</v>
      </c>
      <c r="B262" s="2" t="s">
        <v>419</v>
      </c>
      <c r="C262" t="str">
        <f>VLOOKUP($B262,Totalt!$B$1:$BP$500,MATCH("Kvalitetsgranskad:",Totalt!$B$1:$BP$1,0),FALSE)</f>
        <v>Ja</v>
      </c>
      <c r="E262" t="str">
        <f>VLOOKUP($B262,Miljö!$B$1:$AG$479,MATCH(E$3,Miljö!$B$1:$AK$1,0),FALSE)</f>
        <v>Ja</v>
      </c>
      <c r="F262" t="str">
        <f>VLOOKUP($B262,Miljö!$B$1:$AG$479,MATCH(F$3,Miljö!$B$1:$AK$1,0),FALSE)</f>
        <v>''Vatten. bio. vind''</v>
      </c>
      <c r="G262">
        <f>VLOOKUP($B262,Miljö!$B$1:$AG$479,MATCH(G$3,Miljö!$B$1:$AK$1,0),FALSE)</f>
        <v>1.06</v>
      </c>
      <c r="H262">
        <f>VLOOKUP($B262,Miljö!$B$1:$AG$479,MATCH(H$3,Miljö!$B$1:$AK$1,0),FALSE)</f>
        <v>0</v>
      </c>
      <c r="I262">
        <f>VLOOKUP($B262,Miljö!$B$1:$AG$479,MATCH(I$3,Miljö!$B$1:$AK$1,0),FALSE)</f>
        <v>0</v>
      </c>
      <c r="K262">
        <f>VLOOKUP($B262,Totalt!$B$1:$BP$500,MATCH("total el",Totalt!$B$1:$BP$1,0),FALSE)</f>
        <v>0.20500000000000002</v>
      </c>
      <c r="M262" s="250">
        <f t="shared" si="13"/>
        <v>0.21730000000000002</v>
      </c>
      <c r="N262" s="250">
        <f t="shared" si="14"/>
        <v>0</v>
      </c>
      <c r="O262" s="250">
        <f t="shared" si="15"/>
        <v>0</v>
      </c>
    </row>
    <row r="263" spans="1:15" x14ac:dyDescent="0.25">
      <c r="A263" s="2" t="s">
        <v>407</v>
      </c>
      <c r="B263" s="2" t="s">
        <v>420</v>
      </c>
      <c r="C263" t="str">
        <f>VLOOKUP($B263,Totalt!$B$1:$BP$500,MATCH("Kvalitetsgranskad:",Totalt!$B$1:$BP$1,0),FALSE)</f>
        <v>Ja</v>
      </c>
      <c r="E263" t="str">
        <f>VLOOKUP($B263,Miljö!$B$1:$AG$479,MATCH(E$3,Miljö!$B$1:$AK$1,0),FALSE)</f>
        <v>Ja</v>
      </c>
      <c r="F263" t="str">
        <f>VLOOKUP($B263,Miljö!$B$1:$AG$479,MATCH(F$3,Miljö!$B$1:$AK$1,0),FALSE)</f>
        <v>''Vatten. bio. vind''</v>
      </c>
      <c r="G263">
        <f>VLOOKUP($B263,Miljö!$B$1:$AG$479,MATCH(G$3,Miljö!$B$1:$AK$1,0),FALSE)</f>
        <v>1.06</v>
      </c>
      <c r="H263">
        <f>VLOOKUP($B263,Miljö!$B$1:$AG$479,MATCH(H$3,Miljö!$B$1:$AK$1,0),FALSE)</f>
        <v>0</v>
      </c>
      <c r="I263">
        <f>VLOOKUP($B263,Miljö!$B$1:$AG$479,MATCH(I$3,Miljö!$B$1:$AK$1,0),FALSE)</f>
        <v>0</v>
      </c>
      <c r="K263">
        <f>VLOOKUP($B263,Totalt!$B$1:$BP$500,MATCH("total el",Totalt!$B$1:$BP$1,0),FALSE)</f>
        <v>0.104</v>
      </c>
      <c r="M263" s="250">
        <f t="shared" si="13"/>
        <v>0.11024</v>
      </c>
      <c r="N263" s="250">
        <f t="shared" si="14"/>
        <v>0</v>
      </c>
      <c r="O263" s="250">
        <f t="shared" si="15"/>
        <v>0</v>
      </c>
    </row>
    <row r="264" spans="1:15" x14ac:dyDescent="0.25">
      <c r="A264" s="2" t="s">
        <v>407</v>
      </c>
      <c r="B264" s="2" t="s">
        <v>421</v>
      </c>
      <c r="C264" t="str">
        <f>VLOOKUP($B264,Totalt!$B$1:$BP$500,MATCH("Kvalitetsgranskad:",Totalt!$B$1:$BP$1,0),FALSE)</f>
        <v>Ja</v>
      </c>
      <c r="E264" t="str">
        <f>VLOOKUP($B264,Miljö!$B$1:$AG$479,MATCH(E$3,Miljö!$B$1:$AK$1,0),FALSE)</f>
        <v>Ja</v>
      </c>
      <c r="F264" t="str">
        <f>VLOOKUP($B264,Miljö!$B$1:$AG$479,MATCH(F$3,Miljö!$B$1:$AK$1,0),FALSE)</f>
        <v>''Vatten. Bio. Vind''</v>
      </c>
      <c r="G264">
        <f>VLOOKUP($B264,Miljö!$B$1:$AG$479,MATCH(G$3,Miljö!$B$1:$AK$1,0),FALSE)</f>
        <v>1.06</v>
      </c>
      <c r="H264">
        <f>VLOOKUP($B264,Miljö!$B$1:$AG$479,MATCH(H$3,Miljö!$B$1:$AK$1,0),FALSE)</f>
        <v>0</v>
      </c>
      <c r="I264">
        <f>VLOOKUP($B264,Miljö!$B$1:$AG$479,MATCH(I$3,Miljö!$B$1:$AK$1,0),FALSE)</f>
        <v>0</v>
      </c>
      <c r="K264">
        <f>VLOOKUP($B264,Totalt!$B$1:$BP$500,MATCH("total el",Totalt!$B$1:$BP$1,0),FALSE)</f>
        <v>13.5504</v>
      </c>
      <c r="M264" s="250">
        <f t="shared" si="13"/>
        <v>14.363424</v>
      </c>
      <c r="N264" s="250">
        <f t="shared" si="14"/>
        <v>0</v>
      </c>
      <c r="O264" s="250">
        <f t="shared" si="15"/>
        <v>0</v>
      </c>
    </row>
    <row r="265" spans="1:15" x14ac:dyDescent="0.25">
      <c r="A265" s="2" t="s">
        <v>407</v>
      </c>
      <c r="B265" s="2" t="s">
        <v>422</v>
      </c>
      <c r="C265" t="str">
        <f>VLOOKUP($B265,Totalt!$B$1:$BP$500,MATCH("Kvalitetsgranskad:",Totalt!$B$1:$BP$1,0),FALSE)</f>
        <v>Ja</v>
      </c>
      <c r="E265" t="str">
        <f>VLOOKUP($B265,Miljö!$B$1:$AG$479,MATCH(E$3,Miljö!$B$1:$AK$1,0),FALSE)</f>
        <v>Ja</v>
      </c>
      <c r="F265" t="str">
        <f>VLOOKUP($B265,Miljö!$B$1:$AG$479,MATCH(F$3,Miljö!$B$1:$AK$1,0),FALSE)</f>
        <v>''Vatten. bio. vind''</v>
      </c>
      <c r="G265">
        <f>VLOOKUP($B265,Miljö!$B$1:$AG$479,MATCH(G$3,Miljö!$B$1:$AK$1,0),FALSE)</f>
        <v>1.06</v>
      </c>
      <c r="H265">
        <f>VLOOKUP($B265,Miljö!$B$1:$AG$479,MATCH(H$3,Miljö!$B$1:$AK$1,0),FALSE)</f>
        <v>0</v>
      </c>
      <c r="I265">
        <f>VLOOKUP($B265,Miljö!$B$1:$AG$479,MATCH(I$3,Miljö!$B$1:$AK$1,0),FALSE)</f>
        <v>0</v>
      </c>
      <c r="K265">
        <f>VLOOKUP($B265,Totalt!$B$1:$BP$500,MATCH("total el",Totalt!$B$1:$BP$1,0),FALSE)</f>
        <v>0.79200000000000004</v>
      </c>
      <c r="M265" s="250">
        <f t="shared" si="13"/>
        <v>0.83952000000000004</v>
      </c>
      <c r="N265" s="250">
        <f t="shared" si="14"/>
        <v>0</v>
      </c>
      <c r="O265" s="250">
        <f t="shared" si="15"/>
        <v>0</v>
      </c>
    </row>
    <row r="266" spans="1:15" x14ac:dyDescent="0.25">
      <c r="A266" s="2" t="s">
        <v>407</v>
      </c>
      <c r="B266" s="2" t="s">
        <v>423</v>
      </c>
      <c r="C266" t="str">
        <f>VLOOKUP($B266,Totalt!$B$1:$BP$500,MATCH("Kvalitetsgranskad:",Totalt!$B$1:$BP$1,0),FALSE)</f>
        <v>Ja</v>
      </c>
      <c r="E266" t="str">
        <f>VLOOKUP($B266,Miljö!$B$1:$AG$479,MATCH(E$3,Miljö!$B$1:$AK$1,0),FALSE)</f>
        <v>Ja</v>
      </c>
      <c r="F266" t="str">
        <f>VLOOKUP($B266,Miljö!$B$1:$AG$479,MATCH(F$3,Miljö!$B$1:$AK$1,0),FALSE)</f>
        <v>''Vatten. bio. vind''</v>
      </c>
      <c r="G266">
        <f>VLOOKUP($B266,Miljö!$B$1:$AG$479,MATCH(G$3,Miljö!$B$1:$AK$1,0),FALSE)</f>
        <v>1.06</v>
      </c>
      <c r="H266">
        <f>VLOOKUP($B266,Miljö!$B$1:$AG$479,MATCH(H$3,Miljö!$B$1:$AK$1,0),FALSE)</f>
        <v>0</v>
      </c>
      <c r="I266">
        <f>VLOOKUP($B266,Miljö!$B$1:$AG$479,MATCH(I$3,Miljö!$B$1:$AK$1,0),FALSE)</f>
        <v>0</v>
      </c>
      <c r="K266">
        <f>VLOOKUP($B266,Totalt!$B$1:$BP$500,MATCH("total el",Totalt!$B$1:$BP$1,0),FALSE)</f>
        <v>1.0999999999999999E-2</v>
      </c>
      <c r="M266" s="250">
        <f t="shared" si="13"/>
        <v>1.166E-2</v>
      </c>
      <c r="N266" s="250">
        <f t="shared" si="14"/>
        <v>0</v>
      </c>
      <c r="O266" s="250">
        <f t="shared" si="15"/>
        <v>0</v>
      </c>
    </row>
    <row r="267" spans="1:15" x14ac:dyDescent="0.25">
      <c r="A267" s="2" t="s">
        <v>407</v>
      </c>
      <c r="B267" s="2" t="s">
        <v>424</v>
      </c>
      <c r="C267" t="str">
        <f>VLOOKUP($B267,Totalt!$B$1:$BP$500,MATCH("Kvalitetsgranskad:",Totalt!$B$1:$BP$1,0),FALSE)</f>
        <v>Ja</v>
      </c>
      <c r="E267" t="str">
        <f>VLOOKUP($B267,Miljö!$B$1:$AG$479,MATCH(E$3,Miljö!$B$1:$AK$1,0),FALSE)</f>
        <v>Ja</v>
      </c>
      <c r="F267" t="str">
        <f>VLOOKUP($B267,Miljö!$B$1:$AG$479,MATCH(F$3,Miljö!$B$1:$AK$1,0),FALSE)</f>
        <v>''Vatten. bio. vind''</v>
      </c>
      <c r="G267">
        <f>VLOOKUP($B267,Miljö!$B$1:$AG$479,MATCH(G$3,Miljö!$B$1:$AK$1,0),FALSE)</f>
        <v>1.06</v>
      </c>
      <c r="H267">
        <f>VLOOKUP($B267,Miljö!$B$1:$AG$479,MATCH(H$3,Miljö!$B$1:$AK$1,0),FALSE)</f>
        <v>0</v>
      </c>
      <c r="I267">
        <f>VLOOKUP($B267,Miljö!$B$1:$AG$479,MATCH(I$3,Miljö!$B$1:$AK$1,0),FALSE)</f>
        <v>0</v>
      </c>
      <c r="K267">
        <f>VLOOKUP($B267,Totalt!$B$1:$BP$500,MATCH("total el",Totalt!$B$1:$BP$1,0),FALSE)</f>
        <v>0.151</v>
      </c>
      <c r="M267" s="250">
        <f t="shared" si="13"/>
        <v>0.16006000000000001</v>
      </c>
      <c r="N267" s="250">
        <f t="shared" si="14"/>
        <v>0</v>
      </c>
      <c r="O267" s="250">
        <f t="shared" si="15"/>
        <v>0</v>
      </c>
    </row>
    <row r="268" spans="1:15" x14ac:dyDescent="0.25">
      <c r="A268" s="2" t="s">
        <v>407</v>
      </c>
      <c r="B268" s="2" t="s">
        <v>425</v>
      </c>
      <c r="C268" t="str">
        <f>VLOOKUP($B268,Totalt!$B$1:$BP$500,MATCH("Kvalitetsgranskad:",Totalt!$B$1:$BP$1,0),FALSE)</f>
        <v>Ja</v>
      </c>
      <c r="E268" t="str">
        <f>VLOOKUP($B268,Miljö!$B$1:$AG$479,MATCH(E$3,Miljö!$B$1:$AK$1,0),FALSE)</f>
        <v>Ja</v>
      </c>
      <c r="F268" t="str">
        <f>VLOOKUP($B268,Miljö!$B$1:$AG$479,MATCH(F$3,Miljö!$B$1:$AK$1,0),FALSE)</f>
        <v>''Vatten. bio. vind''</v>
      </c>
      <c r="G268">
        <f>VLOOKUP($B268,Miljö!$B$1:$AG$479,MATCH(G$3,Miljö!$B$1:$AK$1,0),FALSE)</f>
        <v>1.06</v>
      </c>
      <c r="H268">
        <f>VLOOKUP($B268,Miljö!$B$1:$AG$479,MATCH(H$3,Miljö!$B$1:$AK$1,0),FALSE)</f>
        <v>0</v>
      </c>
      <c r="I268">
        <f>VLOOKUP($B268,Miljö!$B$1:$AG$479,MATCH(I$3,Miljö!$B$1:$AK$1,0),FALSE)</f>
        <v>0</v>
      </c>
      <c r="K268">
        <f>VLOOKUP($B268,Totalt!$B$1:$BP$500,MATCH("total el",Totalt!$B$1:$BP$1,0),FALSE)</f>
        <v>4.5999999999999999E-2</v>
      </c>
      <c r="M268" s="250">
        <f t="shared" si="13"/>
        <v>4.8760000000000005E-2</v>
      </c>
      <c r="N268" s="250">
        <f t="shared" si="14"/>
        <v>0</v>
      </c>
      <c r="O268" s="250">
        <f t="shared" si="15"/>
        <v>0</v>
      </c>
    </row>
    <row r="269" spans="1:15" x14ac:dyDescent="0.25">
      <c r="A269" s="2" t="s">
        <v>426</v>
      </c>
      <c r="B269" s="2" t="s">
        <v>427</v>
      </c>
      <c r="C269" t="str">
        <f>VLOOKUP($B269,Totalt!$B$1:$BP$500,MATCH("Kvalitetsgranskad:",Totalt!$B$1:$BP$1,0),FALSE)</f>
        <v>Ja</v>
      </c>
      <c r="E269" t="str">
        <f>VLOOKUP($B269,Miljö!$B$1:$AG$479,MATCH(E$3,Miljö!$B$1:$AK$1,0),FALSE)</f>
        <v>Ja</v>
      </c>
      <c r="F269" t="str">
        <f>VLOOKUP($B269,Miljö!$B$1:$AG$479,MATCH(F$3,Miljö!$B$1:$AK$1,0),FALSE)</f>
        <v>'vattenproducerad el'</v>
      </c>
      <c r="G269">
        <f>VLOOKUP($B269,Miljö!$B$1:$AG$479,MATCH(G$3,Miljö!$B$1:$AK$1,0),FALSE)</f>
        <v>1.1000000000000001</v>
      </c>
      <c r="H269">
        <f>VLOOKUP($B269,Miljö!$B$1:$AG$479,MATCH(H$3,Miljö!$B$1:$AK$1,0),FALSE)</f>
        <v>0</v>
      </c>
      <c r="I269">
        <f>VLOOKUP($B269,Miljö!$B$1:$AG$479,MATCH(I$3,Miljö!$B$1:$AK$1,0),FALSE)</f>
        <v>0</v>
      </c>
      <c r="K269">
        <f>VLOOKUP($B269,Totalt!$B$1:$BP$500,MATCH("total el",Totalt!$B$1:$BP$1,0),FALSE)</f>
        <v>0.08</v>
      </c>
      <c r="M269" s="250">
        <f t="shared" si="13"/>
        <v>8.8000000000000009E-2</v>
      </c>
      <c r="N269" s="250">
        <f t="shared" si="14"/>
        <v>0</v>
      </c>
      <c r="O269" s="250">
        <f t="shared" si="15"/>
        <v>0</v>
      </c>
    </row>
    <row r="270" spans="1:15" x14ac:dyDescent="0.25">
      <c r="A270" s="2" t="s">
        <v>426</v>
      </c>
      <c r="B270" s="2" t="s">
        <v>428</v>
      </c>
      <c r="C270" t="str">
        <f>VLOOKUP($B270,Totalt!$B$1:$BP$500,MATCH("Kvalitetsgranskad:",Totalt!$B$1:$BP$1,0),FALSE)</f>
        <v>Ja</v>
      </c>
      <c r="E270" t="str">
        <f>VLOOKUP($B270,Miljö!$B$1:$AG$479,MATCH(E$3,Miljö!$B$1:$AK$1,0),FALSE)</f>
        <v>Ja</v>
      </c>
      <c r="F270" t="str">
        <f>VLOOKUP($B270,Miljö!$B$1:$AG$479,MATCH(F$3,Miljö!$B$1:$AK$1,0),FALSE)</f>
        <v>'vattenproducerad el'</v>
      </c>
      <c r="G270">
        <f>VLOOKUP($B270,Miljö!$B$1:$AG$479,MATCH(G$3,Miljö!$B$1:$AK$1,0),FALSE)</f>
        <v>1.1000000000000001</v>
      </c>
      <c r="H270">
        <f>VLOOKUP($B270,Miljö!$B$1:$AG$479,MATCH(H$3,Miljö!$B$1:$AK$1,0),FALSE)</f>
        <v>0</v>
      </c>
      <c r="I270">
        <f>VLOOKUP($B270,Miljö!$B$1:$AG$479,MATCH(I$3,Miljö!$B$1:$AK$1,0),FALSE)</f>
        <v>0</v>
      </c>
      <c r="K270">
        <f>VLOOKUP($B270,Totalt!$B$1:$BP$500,MATCH("total el",Totalt!$B$1:$BP$1,0),FALSE)</f>
        <v>9.7366600000000005</v>
      </c>
      <c r="M270" s="250">
        <f t="shared" si="13"/>
        <v>10.710326000000002</v>
      </c>
      <c r="N270" s="250">
        <f t="shared" si="14"/>
        <v>0</v>
      </c>
      <c r="O270" s="250">
        <f t="shared" si="15"/>
        <v>0</v>
      </c>
    </row>
    <row r="271" spans="1:15" x14ac:dyDescent="0.25">
      <c r="A271" s="2" t="s">
        <v>426</v>
      </c>
      <c r="B271" s="2" t="s">
        <v>429</v>
      </c>
      <c r="C271" t="str">
        <f>VLOOKUP($B271,Totalt!$B$1:$BP$500,MATCH("Kvalitetsgranskad:",Totalt!$B$1:$BP$1,0),FALSE)</f>
        <v>Ja</v>
      </c>
      <c r="E271" t="str">
        <f>VLOOKUP($B271,Miljö!$B$1:$AG$479,MATCH(E$3,Miljö!$B$1:$AK$1,0),FALSE)</f>
        <v>Ja</v>
      </c>
      <c r="F271" t="str">
        <f>VLOOKUP($B271,Miljö!$B$1:$AG$479,MATCH(F$3,Miljö!$B$1:$AK$1,0),FALSE)</f>
        <v>'vattenkraftproducerad'</v>
      </c>
      <c r="G271">
        <f>VLOOKUP($B271,Miljö!$B$1:$AG$479,MATCH(G$3,Miljö!$B$1:$AK$1,0),FALSE)</f>
        <v>1.1000000000000001</v>
      </c>
      <c r="H271">
        <f>VLOOKUP($B271,Miljö!$B$1:$AG$479,MATCH(H$3,Miljö!$B$1:$AK$1,0),FALSE)</f>
        <v>0</v>
      </c>
      <c r="I271">
        <f>VLOOKUP($B271,Miljö!$B$1:$AG$479,MATCH(I$3,Miljö!$B$1:$AK$1,0),FALSE)</f>
        <v>0</v>
      </c>
      <c r="K271">
        <f>VLOOKUP($B271,Totalt!$B$1:$BP$500,MATCH("total el",Totalt!$B$1:$BP$1,0),FALSE)</f>
        <v>0.05</v>
      </c>
      <c r="M271" s="250">
        <f t="shared" si="13"/>
        <v>5.5000000000000007E-2</v>
      </c>
      <c r="N271" s="250">
        <f t="shared" si="14"/>
        <v>0</v>
      </c>
      <c r="O271" s="250">
        <f t="shared" si="15"/>
        <v>0</v>
      </c>
    </row>
    <row r="272" spans="1:15" x14ac:dyDescent="0.25">
      <c r="A272" s="2" t="s">
        <v>426</v>
      </c>
      <c r="B272" s="2" t="s">
        <v>430</v>
      </c>
      <c r="C272" t="str">
        <f>VLOOKUP($B272,Totalt!$B$1:$BP$500,MATCH("Kvalitetsgranskad:",Totalt!$B$1:$BP$1,0),FALSE)</f>
        <v>Ja</v>
      </c>
      <c r="E272" t="str">
        <f>VLOOKUP($B272,Miljö!$B$1:$AG$479,MATCH(E$3,Miljö!$B$1:$AK$1,0),FALSE)</f>
        <v>Ja</v>
      </c>
      <c r="F272" t="str">
        <f>VLOOKUP($B272,Miljö!$B$1:$AG$479,MATCH(F$3,Miljö!$B$1:$AK$1,0),FALSE)</f>
        <v>'vattenkraft producerad el'</v>
      </c>
      <c r="G272">
        <f>VLOOKUP($B272,Miljö!$B$1:$AG$479,MATCH(G$3,Miljö!$B$1:$AK$1,0),FALSE)</f>
        <v>1.1000000000000001</v>
      </c>
      <c r="H272">
        <f>VLOOKUP($B272,Miljö!$B$1:$AG$479,MATCH(H$3,Miljö!$B$1:$AK$1,0),FALSE)</f>
        <v>0</v>
      </c>
      <c r="I272">
        <f>VLOOKUP($B272,Miljö!$B$1:$AG$479,MATCH(I$3,Miljö!$B$1:$AK$1,0),FALSE)</f>
        <v>0</v>
      </c>
      <c r="K272">
        <f>VLOOKUP($B272,Totalt!$B$1:$BP$500,MATCH("total el",Totalt!$B$1:$BP$1,0),FALSE)</f>
        <v>0.02</v>
      </c>
      <c r="M272" s="250">
        <f t="shared" si="13"/>
        <v>2.2000000000000002E-2</v>
      </c>
      <c r="N272" s="250">
        <f t="shared" si="14"/>
        <v>0</v>
      </c>
      <c r="O272" s="250">
        <f t="shared" si="15"/>
        <v>0</v>
      </c>
    </row>
    <row r="273" spans="1:15" x14ac:dyDescent="0.25">
      <c r="A273" s="2" t="s">
        <v>426</v>
      </c>
      <c r="B273" s="2" t="s">
        <v>431</v>
      </c>
      <c r="C273" t="str">
        <f>VLOOKUP($B273,Totalt!$B$1:$BP$500,MATCH("Kvalitetsgranskad:",Totalt!$B$1:$BP$1,0),FALSE)</f>
        <v>Ja</v>
      </c>
      <c r="E273" t="str">
        <f>VLOOKUP($B273,Miljö!$B$1:$AG$479,MATCH(E$3,Miljö!$B$1:$AK$1,0),FALSE)</f>
        <v>Ja</v>
      </c>
      <c r="F273" t="str">
        <f>VLOOKUP($B273,Miljö!$B$1:$AG$479,MATCH(F$3,Miljö!$B$1:$AK$1,0),FALSE)</f>
        <v>'vattenkraftproducerad el'</v>
      </c>
      <c r="G273">
        <f>VLOOKUP($B273,Miljö!$B$1:$AG$479,MATCH(G$3,Miljö!$B$1:$AK$1,0),FALSE)</f>
        <v>1.1000000000000001</v>
      </c>
      <c r="H273">
        <f>VLOOKUP($B273,Miljö!$B$1:$AG$479,MATCH(H$3,Miljö!$B$1:$AK$1,0),FALSE)</f>
        <v>0</v>
      </c>
      <c r="I273">
        <f>VLOOKUP($B273,Miljö!$B$1:$AG$479,MATCH(I$3,Miljö!$B$1:$AK$1,0),FALSE)</f>
        <v>0</v>
      </c>
      <c r="K273">
        <f>VLOOKUP($B273,Totalt!$B$1:$BP$500,MATCH("total el",Totalt!$B$1:$BP$1,0),FALSE)</f>
        <v>4.5999999999999999E-2</v>
      </c>
      <c r="M273" s="250">
        <f t="shared" si="13"/>
        <v>5.0600000000000006E-2</v>
      </c>
      <c r="N273" s="250">
        <f t="shared" si="14"/>
        <v>0</v>
      </c>
      <c r="O273" s="250">
        <f t="shared" si="15"/>
        <v>0</v>
      </c>
    </row>
    <row r="274" spans="1:15" x14ac:dyDescent="0.25">
      <c r="A274" s="2" t="s">
        <v>432</v>
      </c>
      <c r="B274" s="2" t="s">
        <v>433</v>
      </c>
      <c r="C274" t="str">
        <f>VLOOKUP($B274,Totalt!$B$1:$BP$500,MATCH("Kvalitetsgranskad:",Totalt!$B$1:$BP$1,0),FALSE)</f>
        <v>Ja</v>
      </c>
      <c r="E274" t="str">
        <f>VLOOKUP($B274,Miljö!$B$1:$AG$479,MATCH(E$3,Miljö!$B$1:$AK$1,0),FALSE)</f>
        <v>Nej</v>
      </c>
      <c r="F274" t="str">
        <f>VLOOKUP($B274,Miljö!$B$1:$AG$479,MATCH(F$3,Miljö!$B$1:$AK$1,0),FALSE)</f>
        <v>-</v>
      </c>
      <c r="G274">
        <f>VLOOKUP($B274,Miljö!$B$1:$AG$479,MATCH(G$3,Miljö!$B$1:$AK$1,0),FALSE)</f>
        <v>2.38</v>
      </c>
      <c r="H274">
        <f>VLOOKUP($B274,Miljö!$B$1:$AG$479,MATCH(H$3,Miljö!$B$1:$AK$1,0),FALSE)</f>
        <v>344.47</v>
      </c>
      <c r="I274">
        <f>VLOOKUP($B274,Miljö!$B$1:$AG$479,MATCH(I$3,Miljö!$B$1:$AK$1,0),FALSE)</f>
        <v>0.42</v>
      </c>
      <c r="K274">
        <f>VLOOKUP($B274,Totalt!$B$1:$BP$500,MATCH("total el",Totalt!$B$1:$BP$1,0),FALSE)</f>
        <v>5.4470000000000001</v>
      </c>
      <c r="M274" s="250">
        <f t="shared" si="13"/>
        <v>12.96386</v>
      </c>
      <c r="N274" s="250">
        <f t="shared" si="14"/>
        <v>1876.3280900000002</v>
      </c>
      <c r="O274" s="250">
        <f t="shared" si="15"/>
        <v>2.2877399999999999</v>
      </c>
    </row>
    <row r="275" spans="1:15" x14ac:dyDescent="0.25">
      <c r="A275" s="2" t="s">
        <v>432</v>
      </c>
      <c r="B275" s="2" t="s">
        <v>434</v>
      </c>
      <c r="C275" t="str">
        <f>VLOOKUP($B275,Totalt!$B$1:$BP$500,MATCH("Kvalitetsgranskad:",Totalt!$B$1:$BP$1,0),FALSE)</f>
        <v>Ja</v>
      </c>
      <c r="E275" t="str">
        <f>VLOOKUP($B275,Miljö!$B$1:$AG$479,MATCH(E$3,Miljö!$B$1:$AK$1,0),FALSE)</f>
        <v>Nej</v>
      </c>
      <c r="F275" t="str">
        <f>VLOOKUP($B275,Miljö!$B$1:$AG$479,MATCH(F$3,Miljö!$B$1:$AK$1,0),FALSE)</f>
        <v>-</v>
      </c>
      <c r="G275">
        <f>VLOOKUP($B275,Miljö!$B$1:$AG$479,MATCH(G$3,Miljö!$B$1:$AK$1,0),FALSE)</f>
        <v>2.38</v>
      </c>
      <c r="H275">
        <f>VLOOKUP($B275,Miljö!$B$1:$AG$479,MATCH(H$3,Miljö!$B$1:$AK$1,0),FALSE)</f>
        <v>344.47</v>
      </c>
      <c r="I275">
        <f>VLOOKUP($B275,Miljö!$B$1:$AG$479,MATCH(I$3,Miljö!$B$1:$AK$1,0),FALSE)</f>
        <v>0.42</v>
      </c>
      <c r="K275">
        <f>VLOOKUP($B275,Totalt!$B$1:$BP$500,MATCH("total el",Totalt!$B$1:$BP$1,0),FALSE)</f>
        <v>0.1</v>
      </c>
      <c r="M275" s="250">
        <f t="shared" si="13"/>
        <v>0.23799999999999999</v>
      </c>
      <c r="N275" s="250">
        <f t="shared" si="14"/>
        <v>34.447000000000003</v>
      </c>
      <c r="O275" s="250">
        <f t="shared" si="15"/>
        <v>4.2000000000000003E-2</v>
      </c>
    </row>
    <row r="276" spans="1:15" x14ac:dyDescent="0.25">
      <c r="A276" s="2" t="s">
        <v>435</v>
      </c>
      <c r="B276" s="2" t="s">
        <v>436</v>
      </c>
      <c r="C276" t="str">
        <f>VLOOKUP($B276,Totalt!$B$1:$BP$500,MATCH("Kvalitetsgranskad:",Totalt!$B$1:$BP$1,0),FALSE)</f>
        <v>Ja</v>
      </c>
      <c r="E276" t="str">
        <f>VLOOKUP($B276,Miljö!$B$1:$AG$479,MATCH(E$3,Miljö!$B$1:$AK$1,0),FALSE)</f>
        <v>Ja</v>
      </c>
      <c r="F276" t="str">
        <f>VLOOKUP($B276,Miljö!$B$1:$AG$479,MATCH(F$3,Miljö!$B$1:$AK$1,0),FALSE)</f>
        <v>'Vattenkraft'</v>
      </c>
      <c r="G276">
        <f>VLOOKUP($B276,Miljö!$B$1:$AG$479,MATCH(G$3,Miljö!$B$1:$AK$1,0),FALSE)</f>
        <v>1.1000000000000001</v>
      </c>
      <c r="H276">
        <f>VLOOKUP($B276,Miljö!$B$1:$AG$479,MATCH(H$3,Miljö!$B$1:$AK$1,0),FALSE)</f>
        <v>0</v>
      </c>
      <c r="I276">
        <f>VLOOKUP($B276,Miljö!$B$1:$AG$479,MATCH(I$3,Miljö!$B$1:$AK$1,0),FALSE)</f>
        <v>0</v>
      </c>
      <c r="K276">
        <f>VLOOKUP($B276,Totalt!$B$1:$BP$500,MATCH("total el",Totalt!$B$1:$BP$1,0),FALSE)</f>
        <v>10.02</v>
      </c>
      <c r="M276" s="250">
        <f t="shared" si="13"/>
        <v>11.022</v>
      </c>
      <c r="N276" s="250">
        <f t="shared" si="14"/>
        <v>0</v>
      </c>
      <c r="O276" s="250">
        <f t="shared" si="15"/>
        <v>0</v>
      </c>
    </row>
    <row r="277" spans="1:15" x14ac:dyDescent="0.25">
      <c r="A277" s="2" t="s">
        <v>437</v>
      </c>
      <c r="B277" s="2" t="s">
        <v>9</v>
      </c>
      <c r="C277" t="str">
        <f>VLOOKUP($B277,Totalt!$B$1:$BP$500,MATCH("Kvalitetsgranskad:",Totalt!$B$1:$BP$1,0),FALSE)</f>
        <v>Nej</v>
      </c>
      <c r="E277" t="str">
        <f>VLOOKUP($B277,Miljö!$B$1:$AG$479,MATCH(E$3,Miljö!$B$1:$AK$1,0),FALSE)</f>
        <v>Nej</v>
      </c>
      <c r="F277" t="str">
        <f>VLOOKUP($B277,Miljö!$B$1:$AG$479,MATCH(F$3,Miljö!$B$1:$AK$1,0),FALSE)</f>
        <v>-</v>
      </c>
      <c r="G277">
        <f>VLOOKUP($B277,Miljö!$B$1:$AG$479,MATCH(G$3,Miljö!$B$1:$AK$1,0),FALSE)</f>
        <v>2.38</v>
      </c>
      <c r="H277">
        <f>VLOOKUP($B277,Miljö!$B$1:$AG$479,MATCH(H$3,Miljö!$B$1:$AK$1,0),FALSE)</f>
        <v>344.47</v>
      </c>
      <c r="I277">
        <f>VLOOKUP($B277,Miljö!$B$1:$AG$479,MATCH(I$3,Miljö!$B$1:$AK$1,0),FALSE)</f>
        <v>0.42</v>
      </c>
      <c r="K277">
        <f>VLOOKUP($B277,Totalt!$B$1:$BP$500,MATCH("total el",Totalt!$B$1:$BP$1,0),FALSE)</f>
        <v>0</v>
      </c>
      <c r="M277" s="250">
        <f t="shared" si="13"/>
        <v>0</v>
      </c>
      <c r="N277" s="250">
        <f t="shared" si="14"/>
        <v>0</v>
      </c>
      <c r="O277" s="250">
        <f t="shared" si="15"/>
        <v>0</v>
      </c>
    </row>
    <row r="278" spans="1:15" x14ac:dyDescent="0.25">
      <c r="A278" s="2" t="s">
        <v>437</v>
      </c>
      <c r="B278" s="2" t="s">
        <v>12</v>
      </c>
      <c r="C278" t="str">
        <f>VLOOKUP($B278,Totalt!$B$1:$BP$500,MATCH("Kvalitetsgranskad:",Totalt!$B$1:$BP$1,0),FALSE)</f>
        <v>Nej</v>
      </c>
      <c r="E278" t="str">
        <f>VLOOKUP($B278,Miljö!$B$1:$AG$479,MATCH(E$3,Miljö!$B$1:$AK$1,0),FALSE)</f>
        <v>Nej</v>
      </c>
      <c r="F278" t="str">
        <f>VLOOKUP($B278,Miljö!$B$1:$AG$479,MATCH(F$3,Miljö!$B$1:$AK$1,0),FALSE)</f>
        <v>-</v>
      </c>
      <c r="G278">
        <f>VLOOKUP($B278,Miljö!$B$1:$AG$479,MATCH(G$3,Miljö!$B$1:$AK$1,0),FALSE)</f>
        <v>2.38</v>
      </c>
      <c r="H278">
        <f>VLOOKUP($B278,Miljö!$B$1:$AG$479,MATCH(H$3,Miljö!$B$1:$AK$1,0),FALSE)</f>
        <v>344.47</v>
      </c>
      <c r="I278">
        <f>VLOOKUP($B278,Miljö!$B$1:$AG$479,MATCH(I$3,Miljö!$B$1:$AK$1,0),FALSE)</f>
        <v>0.42</v>
      </c>
      <c r="K278">
        <f>VLOOKUP($B278,Totalt!$B$1:$BP$500,MATCH("total el",Totalt!$B$1:$BP$1,0),FALSE)</f>
        <v>0</v>
      </c>
      <c r="M278" s="250">
        <f t="shared" si="13"/>
        <v>0</v>
      </c>
      <c r="N278" s="250">
        <f t="shared" si="14"/>
        <v>0</v>
      </c>
      <c r="O278" s="250">
        <f t="shared" si="15"/>
        <v>0</v>
      </c>
    </row>
    <row r="279" spans="1:15" x14ac:dyDescent="0.25">
      <c r="A279" s="2" t="s">
        <v>437</v>
      </c>
      <c r="B279" s="2" t="s">
        <v>13</v>
      </c>
      <c r="C279" t="str">
        <f>VLOOKUP($B279,Totalt!$B$1:$BP$500,MATCH("Kvalitetsgranskad:",Totalt!$B$1:$BP$1,0),FALSE)</f>
        <v>Nej</v>
      </c>
      <c r="E279" t="str">
        <f>VLOOKUP($B279,Miljö!$B$1:$AG$479,MATCH(E$3,Miljö!$B$1:$AK$1,0),FALSE)</f>
        <v>Nej</v>
      </c>
      <c r="F279" t="str">
        <f>VLOOKUP($B279,Miljö!$B$1:$AG$479,MATCH(F$3,Miljö!$B$1:$AK$1,0),FALSE)</f>
        <v>-</v>
      </c>
      <c r="G279">
        <f>VLOOKUP($B279,Miljö!$B$1:$AG$479,MATCH(G$3,Miljö!$B$1:$AK$1,0),FALSE)</f>
        <v>2.38</v>
      </c>
      <c r="H279">
        <f>VLOOKUP($B279,Miljö!$B$1:$AG$479,MATCH(H$3,Miljö!$B$1:$AK$1,0),FALSE)</f>
        <v>344.47</v>
      </c>
      <c r="I279">
        <f>VLOOKUP($B279,Miljö!$B$1:$AG$479,MATCH(I$3,Miljö!$B$1:$AK$1,0),FALSE)</f>
        <v>0.42</v>
      </c>
      <c r="K279">
        <f>VLOOKUP($B279,Totalt!$B$1:$BP$500,MATCH("total el",Totalt!$B$1:$BP$1,0),FALSE)</f>
        <v>0</v>
      </c>
      <c r="M279" s="250">
        <f t="shared" si="13"/>
        <v>0</v>
      </c>
      <c r="N279" s="250">
        <f t="shared" si="14"/>
        <v>0</v>
      </c>
      <c r="O279" s="250">
        <f t="shared" si="15"/>
        <v>0</v>
      </c>
    </row>
    <row r="280" spans="1:15" x14ac:dyDescent="0.25">
      <c r="A280" s="2" t="s">
        <v>437</v>
      </c>
      <c r="B280" s="2" t="s">
        <v>14</v>
      </c>
      <c r="C280" t="str">
        <f>VLOOKUP($B280,Totalt!$B$1:$BP$500,MATCH("Kvalitetsgranskad:",Totalt!$B$1:$BP$1,0),FALSE)</f>
        <v>Nej</v>
      </c>
      <c r="E280" t="str">
        <f>VLOOKUP($B280,Miljö!$B$1:$AG$479,MATCH(E$3,Miljö!$B$1:$AK$1,0),FALSE)</f>
        <v>Nej</v>
      </c>
      <c r="F280" t="str">
        <f>VLOOKUP($B280,Miljö!$B$1:$AG$479,MATCH(F$3,Miljö!$B$1:$AK$1,0),FALSE)</f>
        <v>-</v>
      </c>
      <c r="G280">
        <f>VLOOKUP($B280,Miljö!$B$1:$AG$479,MATCH(G$3,Miljö!$B$1:$AK$1,0),FALSE)</f>
        <v>2.38</v>
      </c>
      <c r="H280">
        <f>VLOOKUP($B280,Miljö!$B$1:$AG$479,MATCH(H$3,Miljö!$B$1:$AK$1,0),FALSE)</f>
        <v>344.47</v>
      </c>
      <c r="I280">
        <f>VLOOKUP($B280,Miljö!$B$1:$AG$479,MATCH(I$3,Miljö!$B$1:$AK$1,0),FALSE)</f>
        <v>0.42</v>
      </c>
      <c r="K280">
        <f>VLOOKUP($B280,Totalt!$B$1:$BP$500,MATCH("total el",Totalt!$B$1:$BP$1,0),FALSE)</f>
        <v>0</v>
      </c>
      <c r="M280" s="250">
        <f t="shared" si="13"/>
        <v>0</v>
      </c>
      <c r="N280" s="250">
        <f t="shared" si="14"/>
        <v>0</v>
      </c>
      <c r="O280" s="250">
        <f t="shared" si="15"/>
        <v>0</v>
      </c>
    </row>
    <row r="281" spans="1:15" x14ac:dyDescent="0.25">
      <c r="A281" s="2" t="s">
        <v>437</v>
      </c>
      <c r="B281" s="2" t="s">
        <v>15</v>
      </c>
      <c r="C281" t="str">
        <f>VLOOKUP($B281,Totalt!$B$1:$BP$500,MATCH("Kvalitetsgranskad:",Totalt!$B$1:$BP$1,0),FALSE)</f>
        <v>Nej</v>
      </c>
      <c r="E281" t="str">
        <f>VLOOKUP($B281,Miljö!$B$1:$AG$479,MATCH(E$3,Miljö!$B$1:$AK$1,0),FALSE)</f>
        <v>Nej</v>
      </c>
      <c r="F281" t="str">
        <f>VLOOKUP($B281,Miljö!$B$1:$AG$479,MATCH(F$3,Miljö!$B$1:$AK$1,0),FALSE)</f>
        <v>-</v>
      </c>
      <c r="G281">
        <f>VLOOKUP($B281,Miljö!$B$1:$AG$479,MATCH(G$3,Miljö!$B$1:$AK$1,0),FALSE)</f>
        <v>2.38</v>
      </c>
      <c r="H281">
        <f>VLOOKUP($B281,Miljö!$B$1:$AG$479,MATCH(H$3,Miljö!$B$1:$AK$1,0),FALSE)</f>
        <v>344.47</v>
      </c>
      <c r="I281">
        <f>VLOOKUP($B281,Miljö!$B$1:$AG$479,MATCH(I$3,Miljö!$B$1:$AK$1,0),FALSE)</f>
        <v>0.42</v>
      </c>
      <c r="K281">
        <f>VLOOKUP($B281,Totalt!$B$1:$BP$500,MATCH("total el",Totalt!$B$1:$BP$1,0),FALSE)</f>
        <v>0</v>
      </c>
      <c r="M281" s="250">
        <f t="shared" si="13"/>
        <v>0</v>
      </c>
      <c r="N281" s="250">
        <f t="shared" si="14"/>
        <v>0</v>
      </c>
      <c r="O281" s="250">
        <f t="shared" si="15"/>
        <v>0</v>
      </c>
    </row>
    <row r="282" spans="1:15" x14ac:dyDescent="0.25">
      <c r="A282" s="2" t="s">
        <v>437</v>
      </c>
      <c r="B282" s="2" t="s">
        <v>18</v>
      </c>
      <c r="C282" t="str">
        <f>VLOOKUP($B282,Totalt!$B$1:$BP$500,MATCH("Kvalitetsgranskad:",Totalt!$B$1:$BP$1,0),FALSE)</f>
        <v>Nej</v>
      </c>
      <c r="E282" t="str">
        <f>VLOOKUP($B282,Miljö!$B$1:$AG$479,MATCH(E$3,Miljö!$B$1:$AK$1,0),FALSE)</f>
        <v>Nej</v>
      </c>
      <c r="F282" t="str">
        <f>VLOOKUP($B282,Miljö!$B$1:$AG$479,MATCH(F$3,Miljö!$B$1:$AK$1,0),FALSE)</f>
        <v>-</v>
      </c>
      <c r="G282">
        <f>VLOOKUP($B282,Miljö!$B$1:$AG$479,MATCH(G$3,Miljö!$B$1:$AK$1,0),FALSE)</f>
        <v>2.38</v>
      </c>
      <c r="H282">
        <f>VLOOKUP($B282,Miljö!$B$1:$AG$479,MATCH(H$3,Miljö!$B$1:$AK$1,0),FALSE)</f>
        <v>344.47</v>
      </c>
      <c r="I282">
        <f>VLOOKUP($B282,Miljö!$B$1:$AG$479,MATCH(I$3,Miljö!$B$1:$AK$1,0),FALSE)</f>
        <v>0.42</v>
      </c>
      <c r="K282">
        <f>VLOOKUP($B282,Totalt!$B$1:$BP$500,MATCH("total el",Totalt!$B$1:$BP$1,0),FALSE)</f>
        <v>0</v>
      </c>
      <c r="M282" s="250">
        <f t="shared" si="13"/>
        <v>0</v>
      </c>
      <c r="N282" s="250">
        <f t="shared" si="14"/>
        <v>0</v>
      </c>
      <c r="O282" s="250">
        <f t="shared" si="15"/>
        <v>0</v>
      </c>
    </row>
    <row r="283" spans="1:15" x14ac:dyDescent="0.25">
      <c r="A283" s="2" t="s">
        <v>437</v>
      </c>
      <c r="B283" s="2" t="s">
        <v>19</v>
      </c>
      <c r="C283" t="str">
        <f>VLOOKUP($B283,Totalt!$B$1:$BP$500,MATCH("Kvalitetsgranskad:",Totalt!$B$1:$BP$1,0),FALSE)</f>
        <v>Nej</v>
      </c>
      <c r="E283" t="str">
        <f>VLOOKUP($B283,Miljö!$B$1:$AG$479,MATCH(E$3,Miljö!$B$1:$AK$1,0),FALSE)</f>
        <v>Nej</v>
      </c>
      <c r="F283" t="str">
        <f>VLOOKUP($B283,Miljö!$B$1:$AG$479,MATCH(F$3,Miljö!$B$1:$AK$1,0),FALSE)</f>
        <v>-</v>
      </c>
      <c r="G283">
        <f>VLOOKUP($B283,Miljö!$B$1:$AG$479,MATCH(G$3,Miljö!$B$1:$AK$1,0),FALSE)</f>
        <v>2.38</v>
      </c>
      <c r="H283">
        <f>VLOOKUP($B283,Miljö!$B$1:$AG$479,MATCH(H$3,Miljö!$B$1:$AK$1,0),FALSE)</f>
        <v>344.47</v>
      </c>
      <c r="I283">
        <f>VLOOKUP($B283,Miljö!$B$1:$AG$479,MATCH(I$3,Miljö!$B$1:$AK$1,0),FALSE)</f>
        <v>0.42</v>
      </c>
      <c r="K283">
        <f>VLOOKUP($B283,Totalt!$B$1:$BP$500,MATCH("total el",Totalt!$B$1:$BP$1,0),FALSE)</f>
        <v>0</v>
      </c>
      <c r="M283" s="250">
        <f t="shared" si="13"/>
        <v>0</v>
      </c>
      <c r="N283" s="250">
        <f t="shared" si="14"/>
        <v>0</v>
      </c>
      <c r="O283" s="250">
        <f t="shared" si="15"/>
        <v>0</v>
      </c>
    </row>
    <row r="284" spans="1:15" x14ac:dyDescent="0.25">
      <c r="A284" s="2" t="s">
        <v>437</v>
      </c>
      <c r="B284" s="2" t="s">
        <v>20</v>
      </c>
      <c r="C284" t="str">
        <f>VLOOKUP($B284,Totalt!$B$1:$BP$500,MATCH("Kvalitetsgranskad:",Totalt!$B$1:$BP$1,0),FALSE)</f>
        <v>Nej</v>
      </c>
      <c r="E284" t="str">
        <f>VLOOKUP($B284,Miljö!$B$1:$AG$479,MATCH(E$3,Miljö!$B$1:$AK$1,0),FALSE)</f>
        <v>Nej</v>
      </c>
      <c r="F284" t="str">
        <f>VLOOKUP($B284,Miljö!$B$1:$AG$479,MATCH(F$3,Miljö!$B$1:$AK$1,0),FALSE)</f>
        <v>-</v>
      </c>
      <c r="G284">
        <f>VLOOKUP($B284,Miljö!$B$1:$AG$479,MATCH(G$3,Miljö!$B$1:$AK$1,0),FALSE)</f>
        <v>2.38</v>
      </c>
      <c r="H284">
        <f>VLOOKUP($B284,Miljö!$B$1:$AG$479,MATCH(H$3,Miljö!$B$1:$AK$1,0),FALSE)</f>
        <v>344.47</v>
      </c>
      <c r="I284">
        <f>VLOOKUP($B284,Miljö!$B$1:$AG$479,MATCH(I$3,Miljö!$B$1:$AK$1,0),FALSE)</f>
        <v>0.42</v>
      </c>
      <c r="K284">
        <f>VLOOKUP($B284,Totalt!$B$1:$BP$500,MATCH("total el",Totalt!$B$1:$BP$1,0),FALSE)</f>
        <v>0</v>
      </c>
      <c r="M284" s="250">
        <f t="shared" si="13"/>
        <v>0</v>
      </c>
      <c r="N284" s="250">
        <f t="shared" si="14"/>
        <v>0</v>
      </c>
      <c r="O284" s="250">
        <f t="shared" si="15"/>
        <v>0</v>
      </c>
    </row>
    <row r="285" spans="1:15" x14ac:dyDescent="0.25">
      <c r="A285" s="2" t="s">
        <v>438</v>
      </c>
      <c r="B285" s="2" t="s">
        <v>439</v>
      </c>
      <c r="C285" t="str">
        <f>VLOOKUP($B285,Totalt!$B$1:$BP$500,MATCH("Kvalitetsgranskad:",Totalt!$B$1:$BP$1,0),FALSE)</f>
        <v>Ja</v>
      </c>
      <c r="E285" t="str">
        <f>VLOOKUP($B285,Miljö!$B$1:$AG$479,MATCH(E$3,Miljö!$B$1:$AK$1,0),FALSE)</f>
        <v>Nej</v>
      </c>
      <c r="F285" t="str">
        <f>VLOOKUP($B285,Miljö!$B$1:$AG$479,MATCH(F$3,Miljö!$B$1:$AK$1,0),FALSE)</f>
        <v>-</v>
      </c>
      <c r="G285">
        <f>VLOOKUP($B285,Miljö!$B$1:$AG$479,MATCH(G$3,Miljö!$B$1:$AK$1,0),FALSE)</f>
        <v>2.38</v>
      </c>
      <c r="H285">
        <f>VLOOKUP($B285,Miljö!$B$1:$AG$479,MATCH(H$3,Miljö!$B$1:$AK$1,0),FALSE)</f>
        <v>344.47</v>
      </c>
      <c r="I285">
        <f>VLOOKUP($B285,Miljö!$B$1:$AG$479,MATCH(I$3,Miljö!$B$1:$AK$1,0),FALSE)</f>
        <v>0.42</v>
      </c>
      <c r="K285">
        <f>VLOOKUP($B285,Totalt!$B$1:$BP$500,MATCH("total el",Totalt!$B$1:$BP$1,0),FALSE)</f>
        <v>1.4000000000000001</v>
      </c>
      <c r="M285" s="250">
        <f t="shared" si="13"/>
        <v>3.3320000000000003</v>
      </c>
      <c r="N285" s="250">
        <f t="shared" si="14"/>
        <v>482.2580000000001</v>
      </c>
      <c r="O285" s="250">
        <f t="shared" si="15"/>
        <v>0.58800000000000008</v>
      </c>
    </row>
    <row r="286" spans="1:15" x14ac:dyDescent="0.25">
      <c r="A286" s="2" t="s">
        <v>440</v>
      </c>
      <c r="B286" s="2" t="s">
        <v>441</v>
      </c>
      <c r="C286" t="str">
        <f>VLOOKUP($B286,Totalt!$B$1:$BP$500,MATCH("Kvalitetsgranskad:",Totalt!$B$1:$BP$1,0),FALSE)</f>
        <v>Ja</v>
      </c>
      <c r="E286" t="str">
        <f>VLOOKUP($B286,Miljö!$B$1:$AG$479,MATCH(E$3,Miljö!$B$1:$AK$1,0),FALSE)</f>
        <v>Ja</v>
      </c>
      <c r="F286" t="str">
        <f>VLOOKUP($B286,Miljö!$B$1:$AG$479,MATCH(F$3,Miljö!$B$1:$AK$1,0),FALSE)</f>
        <v>'85% vattenkraft och 15% vindkraft'</v>
      </c>
      <c r="G286">
        <f>VLOOKUP($B286,Miljö!$B$1:$AG$479,MATCH(G$3,Miljö!$B$1:$AK$1,0),FALSE)</f>
        <v>0.95</v>
      </c>
      <c r="H286">
        <f>VLOOKUP($B286,Miljö!$B$1:$AG$479,MATCH(H$3,Miljö!$B$1:$AK$1,0),FALSE)</f>
        <v>0</v>
      </c>
      <c r="I286">
        <f>VLOOKUP($B286,Miljö!$B$1:$AG$479,MATCH(I$3,Miljö!$B$1:$AK$1,0),FALSE)</f>
        <v>0</v>
      </c>
      <c r="K286">
        <f>VLOOKUP($B286,Totalt!$B$1:$BP$500,MATCH("total el",Totalt!$B$1:$BP$1,0),FALSE)</f>
        <v>3.55</v>
      </c>
      <c r="M286" s="250">
        <f t="shared" si="13"/>
        <v>3.3724999999999996</v>
      </c>
      <c r="N286" s="250">
        <f t="shared" si="14"/>
        <v>0</v>
      </c>
      <c r="O286" s="250">
        <f t="shared" si="15"/>
        <v>0</v>
      </c>
    </row>
    <row r="287" spans="1:15" x14ac:dyDescent="0.25">
      <c r="A287" s="2" t="s">
        <v>440</v>
      </c>
      <c r="B287" s="2" t="s">
        <v>442</v>
      </c>
      <c r="C287" t="str">
        <f>VLOOKUP($B287,Totalt!$B$1:$BP$500,MATCH("Kvalitetsgranskad:",Totalt!$B$1:$BP$1,0),FALSE)</f>
        <v>Ja</v>
      </c>
      <c r="E287" t="str">
        <f>VLOOKUP($B287,Miljö!$B$1:$AG$479,MATCH(E$3,Miljö!$B$1:$AK$1,0),FALSE)</f>
        <v>Ja</v>
      </c>
      <c r="F287" t="str">
        <f>VLOOKUP($B287,Miljö!$B$1:$AG$479,MATCH(F$3,Miljö!$B$1:$AK$1,0),FALSE)</f>
        <v>'85% vattenkraft och 15% vindkraft'</v>
      </c>
      <c r="G287">
        <f>VLOOKUP($B287,Miljö!$B$1:$AG$479,MATCH(G$3,Miljö!$B$1:$AK$1,0),FALSE)</f>
        <v>0.95</v>
      </c>
      <c r="H287">
        <f>VLOOKUP($B287,Miljö!$B$1:$AG$479,MATCH(H$3,Miljö!$B$1:$AK$1,0),FALSE)</f>
        <v>0</v>
      </c>
      <c r="I287">
        <f>VLOOKUP($B287,Miljö!$B$1:$AG$479,MATCH(I$3,Miljö!$B$1:$AK$1,0),FALSE)</f>
        <v>0</v>
      </c>
      <c r="K287">
        <f>VLOOKUP($B287,Totalt!$B$1:$BP$500,MATCH("total el",Totalt!$B$1:$BP$1,0),FALSE)</f>
        <v>0.75</v>
      </c>
      <c r="M287" s="250">
        <f t="shared" si="13"/>
        <v>0.71249999999999991</v>
      </c>
      <c r="N287" s="250">
        <f t="shared" si="14"/>
        <v>0</v>
      </c>
      <c r="O287" s="250">
        <f t="shared" si="15"/>
        <v>0</v>
      </c>
    </row>
    <row r="288" spans="1:15" x14ac:dyDescent="0.25">
      <c r="A288" s="2" t="s">
        <v>440</v>
      </c>
      <c r="B288" s="2" t="s">
        <v>443</v>
      </c>
      <c r="C288" t="str">
        <f>VLOOKUP($B288,Totalt!$B$1:$BP$500,MATCH("Kvalitetsgranskad:",Totalt!$B$1:$BP$1,0),FALSE)</f>
        <v>Ja</v>
      </c>
      <c r="E288" t="str">
        <f>VLOOKUP($B288,Miljö!$B$1:$AG$479,MATCH(E$3,Miljö!$B$1:$AK$1,0),FALSE)</f>
        <v>Ja</v>
      </c>
      <c r="F288" t="str">
        <f>VLOOKUP($B288,Miljö!$B$1:$AG$479,MATCH(F$3,Miljö!$B$1:$AK$1,0),FALSE)</f>
        <v>'85% vattenkraft och 15% vindkraft'</v>
      </c>
      <c r="G288">
        <f>VLOOKUP($B288,Miljö!$B$1:$AG$479,MATCH(G$3,Miljö!$B$1:$AK$1,0),FALSE)</f>
        <v>0.95</v>
      </c>
      <c r="H288">
        <f>VLOOKUP($B288,Miljö!$B$1:$AG$479,MATCH(H$3,Miljö!$B$1:$AK$1,0),FALSE)</f>
        <v>0</v>
      </c>
      <c r="I288">
        <f>VLOOKUP($B288,Miljö!$B$1:$AG$479,MATCH(I$3,Miljö!$B$1:$AK$1,0),FALSE)</f>
        <v>0</v>
      </c>
      <c r="K288">
        <f>VLOOKUP($B288,Totalt!$B$1:$BP$500,MATCH("total el",Totalt!$B$1:$BP$1,0),FALSE)</f>
        <v>0.22</v>
      </c>
      <c r="M288" s="250">
        <f t="shared" si="13"/>
        <v>0.20899999999999999</v>
      </c>
      <c r="N288" s="250">
        <f t="shared" si="14"/>
        <v>0</v>
      </c>
      <c r="O288" s="250">
        <f t="shared" si="15"/>
        <v>0</v>
      </c>
    </row>
    <row r="289" spans="1:15" x14ac:dyDescent="0.25">
      <c r="A289" s="2" t="s">
        <v>440</v>
      </c>
      <c r="B289" s="2" t="s">
        <v>444</v>
      </c>
      <c r="C289" t="str">
        <f>VLOOKUP($B289,Totalt!$B$1:$BP$500,MATCH("Kvalitetsgranskad:",Totalt!$B$1:$BP$1,0),FALSE)</f>
        <v>Ja</v>
      </c>
      <c r="E289" t="str">
        <f>VLOOKUP($B289,Miljö!$B$1:$AG$479,MATCH(E$3,Miljö!$B$1:$AK$1,0),FALSE)</f>
        <v>Ja</v>
      </c>
      <c r="F289" t="str">
        <f>VLOOKUP($B289,Miljö!$B$1:$AG$479,MATCH(F$3,Miljö!$B$1:$AK$1,0),FALSE)</f>
        <v>'85% vattenkraft och 15% vindkraft'</v>
      </c>
      <c r="G289">
        <f>VLOOKUP($B289,Miljö!$B$1:$AG$479,MATCH(G$3,Miljö!$B$1:$AK$1,0),FALSE)</f>
        <v>0.95</v>
      </c>
      <c r="H289">
        <f>VLOOKUP($B289,Miljö!$B$1:$AG$479,MATCH(H$3,Miljö!$B$1:$AK$1,0),FALSE)</f>
        <v>0</v>
      </c>
      <c r="I289">
        <f>VLOOKUP($B289,Miljö!$B$1:$AG$479,MATCH(I$3,Miljö!$B$1:$AK$1,0),FALSE)</f>
        <v>0</v>
      </c>
      <c r="K289">
        <f>VLOOKUP($B289,Totalt!$B$1:$BP$500,MATCH("total el",Totalt!$B$1:$BP$1,0),FALSE)</f>
        <v>0.98</v>
      </c>
      <c r="M289" s="250">
        <f t="shared" si="13"/>
        <v>0.93099999999999994</v>
      </c>
      <c r="N289" s="250">
        <f t="shared" si="14"/>
        <v>0</v>
      </c>
      <c r="O289" s="250">
        <f t="shared" si="15"/>
        <v>0</v>
      </c>
    </row>
    <row r="290" spans="1:15" x14ac:dyDescent="0.25">
      <c r="A290" s="2" t="s">
        <v>445</v>
      </c>
      <c r="B290" s="2" t="s">
        <v>446</v>
      </c>
      <c r="C290" t="str">
        <f>VLOOKUP($B290,Totalt!$B$1:$BP$500,MATCH("Kvalitetsgranskad:",Totalt!$B$1:$BP$1,0),FALSE)</f>
        <v>Ja</v>
      </c>
      <c r="E290" t="str">
        <f>VLOOKUP($B290,Miljö!$B$1:$AG$479,MATCH(E$3,Miljö!$B$1:$AK$1,0),FALSE)</f>
        <v>Ja</v>
      </c>
      <c r="F290" t="str">
        <f>VLOOKUP($B290,Miljö!$B$1:$AG$479,MATCH(F$3,Miljö!$B$1:$AK$1,0),FALSE)</f>
        <v>'Förnybart'</v>
      </c>
      <c r="G290">
        <f>VLOOKUP($B290,Miljö!$B$1:$AG$479,MATCH(G$3,Miljö!$B$1:$AK$1,0),FALSE)</f>
        <v>1.1000000000000001</v>
      </c>
      <c r="H290">
        <f>VLOOKUP($B290,Miljö!$B$1:$AG$479,MATCH(H$3,Miljö!$B$1:$AK$1,0),FALSE)</f>
        <v>0</v>
      </c>
      <c r="I290">
        <f>VLOOKUP($B290,Miljö!$B$1:$AG$479,MATCH(I$3,Miljö!$B$1:$AK$1,0),FALSE)</f>
        <v>0</v>
      </c>
      <c r="K290">
        <f>VLOOKUP($B290,Totalt!$B$1:$BP$500,MATCH("total el",Totalt!$B$1:$BP$1,0),FALSE)</f>
        <v>1</v>
      </c>
      <c r="M290" s="250">
        <f t="shared" si="13"/>
        <v>1.1000000000000001</v>
      </c>
      <c r="N290" s="250">
        <f t="shared" si="14"/>
        <v>0</v>
      </c>
      <c r="O290" s="250">
        <f t="shared" si="15"/>
        <v>0</v>
      </c>
    </row>
    <row r="291" spans="1:15" x14ac:dyDescent="0.25">
      <c r="A291" s="2" t="s">
        <v>445</v>
      </c>
      <c r="B291" s="2" t="s">
        <v>447</v>
      </c>
      <c r="C291" t="str">
        <f>VLOOKUP($B291,Totalt!$B$1:$BP$500,MATCH("Kvalitetsgranskad:",Totalt!$B$1:$BP$1,0),FALSE)</f>
        <v>Ja</v>
      </c>
      <c r="E291" t="str">
        <f>VLOOKUP($B291,Miljö!$B$1:$AG$479,MATCH(E$3,Miljö!$B$1:$AK$1,0),FALSE)</f>
        <v>Ja</v>
      </c>
      <c r="F291" t="str">
        <f>VLOOKUP($B291,Miljö!$B$1:$AG$479,MATCH(F$3,Miljö!$B$1:$AK$1,0),FALSE)</f>
        <v>'Förnybart'</v>
      </c>
      <c r="G291">
        <f>VLOOKUP($B291,Miljö!$B$1:$AG$479,MATCH(G$3,Miljö!$B$1:$AK$1,0),FALSE)</f>
        <v>1.1000000000000001</v>
      </c>
      <c r="H291">
        <f>VLOOKUP($B291,Miljö!$B$1:$AG$479,MATCH(H$3,Miljö!$B$1:$AK$1,0),FALSE)</f>
        <v>0</v>
      </c>
      <c r="I291">
        <f>VLOOKUP($B291,Miljö!$B$1:$AG$479,MATCH(I$3,Miljö!$B$1:$AK$1,0),FALSE)</f>
        <v>0</v>
      </c>
      <c r="K291">
        <f>VLOOKUP($B291,Totalt!$B$1:$BP$500,MATCH("total el",Totalt!$B$1:$BP$1,0),FALSE)</f>
        <v>4.3999999999999997E-2</v>
      </c>
      <c r="M291" s="250">
        <f t="shared" si="13"/>
        <v>4.8399999999999999E-2</v>
      </c>
      <c r="N291" s="250">
        <f t="shared" si="14"/>
        <v>0</v>
      </c>
      <c r="O291" s="250">
        <f t="shared" si="15"/>
        <v>0</v>
      </c>
    </row>
    <row r="292" spans="1:15" x14ac:dyDescent="0.25">
      <c r="A292" s="2" t="s">
        <v>448</v>
      </c>
      <c r="B292" s="2" t="s">
        <v>449</v>
      </c>
      <c r="C292" t="str">
        <f>VLOOKUP($B292,Totalt!$B$1:$BP$500,MATCH("Kvalitetsgranskad:",Totalt!$B$1:$BP$1,0),FALSE)</f>
        <v>Ja</v>
      </c>
      <c r="E292" t="str">
        <f>VLOOKUP($B292,Miljö!$B$1:$AG$479,MATCH(E$3,Miljö!$B$1:$AK$1,0),FALSE)</f>
        <v>Ja</v>
      </c>
      <c r="F292" t="str">
        <f>VLOOKUP($B292,Miljö!$B$1:$AG$479,MATCH(F$3,Miljö!$B$1:$AK$1,0),FALSE)</f>
        <v>'Eskilstuna Bioel'</v>
      </c>
      <c r="G292">
        <f>VLOOKUP($B292,Miljö!$B$1:$AG$479,MATCH(G$3,Miljö!$B$1:$AK$1,0),FALSE)</f>
        <v>2</v>
      </c>
      <c r="H292">
        <f>VLOOKUP($B292,Miljö!$B$1:$AG$479,MATCH(H$3,Miljö!$B$1:$AK$1,0),FALSE)</f>
        <v>0</v>
      </c>
      <c r="I292">
        <f>VLOOKUP($B292,Miljö!$B$1:$AG$479,MATCH(I$3,Miljö!$B$1:$AK$1,0),FALSE)</f>
        <v>0</v>
      </c>
      <c r="K292">
        <f>VLOOKUP($B292,Totalt!$B$1:$BP$500,MATCH("total el",Totalt!$B$1:$BP$1,0),FALSE)</f>
        <v>3.9613299999999998</v>
      </c>
      <c r="M292" s="250">
        <f t="shared" si="13"/>
        <v>7.9226599999999996</v>
      </c>
      <c r="N292" s="250">
        <f t="shared" si="14"/>
        <v>0</v>
      </c>
      <c r="O292" s="250">
        <f t="shared" si="15"/>
        <v>0</v>
      </c>
    </row>
    <row r="293" spans="1:15" x14ac:dyDescent="0.25">
      <c r="A293" s="2" t="s">
        <v>450</v>
      </c>
      <c r="B293" s="2" t="s">
        <v>451</v>
      </c>
      <c r="C293" t="str">
        <f>VLOOKUP($B293,Totalt!$B$1:$BP$500,MATCH("Kvalitetsgranskad:",Totalt!$B$1:$BP$1,0),FALSE)</f>
        <v>Ja</v>
      </c>
      <c r="E293" t="str">
        <f>VLOOKUP($B293,Miljö!$B$1:$AG$479,MATCH(E$3,Miljö!$B$1:$AK$1,0),FALSE)</f>
        <v>Ja</v>
      </c>
      <c r="F293" t="str">
        <f>VLOOKUP($B293,Miljö!$B$1:$AG$479,MATCH(F$3,Miljö!$B$1:$AK$1,0),FALSE)</f>
        <v>'Förnyelsebar'</v>
      </c>
      <c r="G293">
        <f>VLOOKUP($B293,Miljö!$B$1:$AG$479,MATCH(G$3,Miljö!$B$1:$AK$1,0),FALSE)</f>
        <v>1.1000000000000001</v>
      </c>
      <c r="H293">
        <f>VLOOKUP($B293,Miljö!$B$1:$AG$479,MATCH(H$3,Miljö!$B$1:$AK$1,0),FALSE)</f>
        <v>0</v>
      </c>
      <c r="I293">
        <f>VLOOKUP($B293,Miljö!$B$1:$AG$479,MATCH(I$3,Miljö!$B$1:$AK$1,0),FALSE)</f>
        <v>0</v>
      </c>
      <c r="K293">
        <f>VLOOKUP($B293,Totalt!$B$1:$BP$500,MATCH("total el",Totalt!$B$1:$BP$1,0),FALSE)</f>
        <v>0.6</v>
      </c>
      <c r="M293" s="250">
        <f t="shared" si="13"/>
        <v>0.66</v>
      </c>
      <c r="N293" s="250">
        <f t="shared" si="14"/>
        <v>0</v>
      </c>
      <c r="O293" s="250">
        <f t="shared" si="15"/>
        <v>0</v>
      </c>
    </row>
    <row r="294" spans="1:15" x14ac:dyDescent="0.25">
      <c r="A294" s="2" t="s">
        <v>450</v>
      </c>
      <c r="B294" s="2" t="s">
        <v>452</v>
      </c>
      <c r="C294" t="str">
        <f>VLOOKUP($B294,Totalt!$B$1:$BP$500,MATCH("Kvalitetsgranskad:",Totalt!$B$1:$BP$1,0),FALSE)</f>
        <v>Ja</v>
      </c>
      <c r="E294" t="str">
        <f>VLOOKUP($B294,Miljö!$B$1:$AG$479,MATCH(E$3,Miljö!$B$1:$AK$1,0),FALSE)</f>
        <v>Ja</v>
      </c>
      <c r="F294" t="str">
        <f>VLOOKUP($B294,Miljö!$B$1:$AG$479,MATCH(F$3,Miljö!$B$1:$AK$1,0),FALSE)</f>
        <v>'Förnyelsebar'</v>
      </c>
      <c r="G294">
        <f>VLOOKUP($B294,Miljö!$B$1:$AG$479,MATCH(G$3,Miljö!$B$1:$AK$1,0),FALSE)</f>
        <v>1.1000000000000001</v>
      </c>
      <c r="H294">
        <f>VLOOKUP($B294,Miljö!$B$1:$AG$479,MATCH(H$3,Miljö!$B$1:$AK$1,0),FALSE)</f>
        <v>0</v>
      </c>
      <c r="I294">
        <f>VLOOKUP($B294,Miljö!$B$1:$AG$479,MATCH(I$3,Miljö!$B$1:$AK$1,0),FALSE)</f>
        <v>0</v>
      </c>
      <c r="K294">
        <f>VLOOKUP($B294,Totalt!$B$1:$BP$500,MATCH("total el",Totalt!$B$1:$BP$1,0),FALSE)</f>
        <v>0.7</v>
      </c>
      <c r="M294" s="250">
        <f t="shared" si="13"/>
        <v>0.77</v>
      </c>
      <c r="N294" s="250">
        <f t="shared" si="14"/>
        <v>0</v>
      </c>
      <c r="O294" s="250">
        <f t="shared" si="15"/>
        <v>0</v>
      </c>
    </row>
    <row r="295" spans="1:15" x14ac:dyDescent="0.25">
      <c r="A295" s="2" t="s">
        <v>450</v>
      </c>
      <c r="B295" s="2" t="s">
        <v>453</v>
      </c>
      <c r="C295" t="str">
        <f>VLOOKUP($B295,Totalt!$B$1:$BP$500,MATCH("Kvalitetsgranskad:",Totalt!$B$1:$BP$1,0),FALSE)</f>
        <v>Ja</v>
      </c>
      <c r="E295" t="str">
        <f>VLOOKUP($B295,Miljö!$B$1:$AG$479,MATCH(E$3,Miljö!$B$1:$AK$1,0),FALSE)</f>
        <v>Nej</v>
      </c>
      <c r="F295" t="str">
        <f>VLOOKUP($B295,Miljö!$B$1:$AG$479,MATCH(F$3,Miljö!$B$1:$AK$1,0),FALSE)</f>
        <v>'Nordisk residual'</v>
      </c>
      <c r="G295">
        <f>VLOOKUP($B295,Miljö!$B$1:$AG$479,MATCH(G$3,Miljö!$B$1:$AK$1,0),FALSE)</f>
        <v>2.38</v>
      </c>
      <c r="H295">
        <f>VLOOKUP($B295,Miljö!$B$1:$AG$479,MATCH(H$3,Miljö!$B$1:$AK$1,0),FALSE)</f>
        <v>344.47</v>
      </c>
      <c r="I295">
        <f>VLOOKUP($B295,Miljö!$B$1:$AG$479,MATCH(I$3,Miljö!$B$1:$AK$1,0),FALSE)</f>
        <v>0.42</v>
      </c>
      <c r="K295">
        <f>VLOOKUP($B295,Totalt!$B$1:$BP$500,MATCH("total el",Totalt!$B$1:$BP$1,0),FALSE)</f>
        <v>17.968700000000002</v>
      </c>
      <c r="M295" s="250">
        <f t="shared" si="13"/>
        <v>42.765506000000002</v>
      </c>
      <c r="N295" s="250">
        <f t="shared" si="14"/>
        <v>6189.6780890000009</v>
      </c>
      <c r="O295" s="250">
        <f t="shared" si="15"/>
        <v>7.5468540000000006</v>
      </c>
    </row>
    <row r="296" spans="1:15" x14ac:dyDescent="0.25">
      <c r="A296" s="2" t="s">
        <v>450</v>
      </c>
      <c r="B296" s="2" t="s">
        <v>454</v>
      </c>
      <c r="C296" t="str">
        <f>VLOOKUP($B296,Totalt!$B$1:$BP$500,MATCH("Kvalitetsgranskad:",Totalt!$B$1:$BP$1,0),FALSE)</f>
        <v>Ja</v>
      </c>
      <c r="E296" t="str">
        <f>VLOOKUP($B296,Miljö!$B$1:$AG$479,MATCH(E$3,Miljö!$B$1:$AK$1,0),FALSE)</f>
        <v>Nej</v>
      </c>
      <c r="F296" t="str">
        <f>VLOOKUP($B296,Miljö!$B$1:$AG$479,MATCH(F$3,Miljö!$B$1:$AK$1,0),FALSE)</f>
        <v>'Nordisk residual'</v>
      </c>
      <c r="G296">
        <f>VLOOKUP($B296,Miljö!$B$1:$AG$479,MATCH(G$3,Miljö!$B$1:$AK$1,0),FALSE)</f>
        <v>2.38</v>
      </c>
      <c r="H296">
        <f>VLOOKUP($B296,Miljö!$B$1:$AG$479,MATCH(H$3,Miljö!$B$1:$AK$1,0),FALSE)</f>
        <v>344.47</v>
      </c>
      <c r="I296">
        <f>VLOOKUP($B296,Miljö!$B$1:$AG$479,MATCH(I$3,Miljö!$B$1:$AK$1,0),FALSE)</f>
        <v>0.42</v>
      </c>
      <c r="K296">
        <f>VLOOKUP($B296,Totalt!$B$1:$BP$500,MATCH("total el",Totalt!$B$1:$BP$1,0),FALSE)</f>
        <v>42.475000000000001</v>
      </c>
      <c r="M296" s="250">
        <f t="shared" si="13"/>
        <v>101.09050000000001</v>
      </c>
      <c r="N296" s="250">
        <f t="shared" si="14"/>
        <v>14631.363250000002</v>
      </c>
      <c r="O296" s="250">
        <f t="shared" si="15"/>
        <v>17.839500000000001</v>
      </c>
    </row>
    <row r="297" spans="1:15" x14ac:dyDescent="0.25">
      <c r="A297" s="2" t="s">
        <v>450</v>
      </c>
      <c r="B297" s="2" t="s">
        <v>455</v>
      </c>
      <c r="C297" t="str">
        <f>VLOOKUP($B297,Totalt!$B$1:$BP$500,MATCH("Kvalitetsgranskad:",Totalt!$B$1:$BP$1,0),FALSE)</f>
        <v>Ja</v>
      </c>
      <c r="E297" t="str">
        <f>VLOOKUP($B297,Miljö!$B$1:$AG$479,MATCH(E$3,Miljö!$B$1:$AK$1,0),FALSE)</f>
        <v>Ja</v>
      </c>
      <c r="F297" t="str">
        <f>VLOOKUP($B297,Miljö!$B$1:$AG$479,MATCH(F$3,Miljö!$B$1:$AK$1,0),FALSE)</f>
        <v>'Förnyelsebar'</v>
      </c>
      <c r="G297">
        <f>VLOOKUP($B297,Miljö!$B$1:$AG$479,MATCH(G$3,Miljö!$B$1:$AK$1,0),FALSE)</f>
        <v>0.8</v>
      </c>
      <c r="H297">
        <f>VLOOKUP($B297,Miljö!$B$1:$AG$479,MATCH(H$3,Miljö!$B$1:$AK$1,0),FALSE)</f>
        <v>0</v>
      </c>
      <c r="I297">
        <f>VLOOKUP($B297,Miljö!$B$1:$AG$479,MATCH(I$3,Miljö!$B$1:$AK$1,0),FALSE)</f>
        <v>0</v>
      </c>
      <c r="K297">
        <f>VLOOKUP($B297,Totalt!$B$1:$BP$500,MATCH("total el",Totalt!$B$1:$BP$1,0),FALSE)</f>
        <v>0.1</v>
      </c>
      <c r="M297" s="250">
        <f t="shared" si="13"/>
        <v>8.0000000000000016E-2</v>
      </c>
      <c r="N297" s="250">
        <f t="shared" si="14"/>
        <v>0</v>
      </c>
      <c r="O297" s="250">
        <f t="shared" si="15"/>
        <v>0</v>
      </c>
    </row>
    <row r="298" spans="1:15" x14ac:dyDescent="0.25">
      <c r="A298" s="2" t="s">
        <v>461</v>
      </c>
      <c r="B298" s="2" t="s">
        <v>462</v>
      </c>
      <c r="C298" t="str">
        <f>VLOOKUP($B298,Totalt!$B$1:$BP$500,MATCH("Kvalitetsgranskad:",Totalt!$B$1:$BP$1,0),FALSE)</f>
        <v>Nej</v>
      </c>
      <c r="E298" t="str">
        <f>VLOOKUP($B298,Miljö!$B$1:$AG$479,MATCH(E$3,Miljö!$B$1:$AK$1,0),FALSE)</f>
        <v>Nej</v>
      </c>
      <c r="F298" t="str">
        <f>VLOOKUP($B298,Miljö!$B$1:$AG$479,MATCH(F$3,Miljö!$B$1:$AK$1,0),FALSE)</f>
        <v>-</v>
      </c>
      <c r="G298">
        <f>VLOOKUP($B298,Miljö!$B$1:$AG$479,MATCH(G$3,Miljö!$B$1:$AK$1,0),FALSE)</f>
        <v>2.38</v>
      </c>
      <c r="H298">
        <f>VLOOKUP($B298,Miljö!$B$1:$AG$479,MATCH(H$3,Miljö!$B$1:$AK$1,0),FALSE)</f>
        <v>344.47</v>
      </c>
      <c r="I298">
        <f>VLOOKUP($B298,Miljö!$B$1:$AG$479,MATCH(I$3,Miljö!$B$1:$AK$1,0),FALSE)</f>
        <v>0.42</v>
      </c>
      <c r="K298">
        <f>VLOOKUP($B298,Totalt!$B$1:$BP$500,MATCH("total el",Totalt!$B$1:$BP$1,0),FALSE)</f>
        <v>0.5</v>
      </c>
      <c r="M298" s="250">
        <f t="shared" si="13"/>
        <v>1.19</v>
      </c>
      <c r="N298" s="250">
        <f t="shared" si="14"/>
        <v>172.23500000000001</v>
      </c>
      <c r="O298" s="250">
        <f t="shared" si="15"/>
        <v>0.21</v>
      </c>
    </row>
    <row r="299" spans="1:15" x14ac:dyDescent="0.25">
      <c r="A299" s="2" t="s">
        <v>463</v>
      </c>
      <c r="B299" s="2" t="s">
        <v>464</v>
      </c>
      <c r="C299" t="str">
        <f>VLOOKUP($B299,Totalt!$B$1:$BP$500,MATCH("Kvalitetsgranskad:",Totalt!$B$1:$BP$1,0),FALSE)</f>
        <v>Ja</v>
      </c>
      <c r="E299" t="str">
        <f>VLOOKUP($B299,Miljö!$B$1:$AG$479,MATCH(E$3,Miljö!$B$1:$AK$1,0),FALSE)</f>
        <v>Nej</v>
      </c>
      <c r="F299" t="str">
        <f>VLOOKUP($B299,Miljö!$B$1:$AG$479,MATCH(F$3,Miljö!$B$1:$AK$1,0),FALSE)</f>
        <v>-</v>
      </c>
      <c r="G299">
        <f>VLOOKUP($B299,Miljö!$B$1:$AG$479,MATCH(G$3,Miljö!$B$1:$AK$1,0),FALSE)</f>
        <v>2.38</v>
      </c>
      <c r="H299">
        <f>VLOOKUP($B299,Miljö!$B$1:$AG$479,MATCH(H$3,Miljö!$B$1:$AK$1,0),FALSE)</f>
        <v>344.47</v>
      </c>
      <c r="I299">
        <f>VLOOKUP($B299,Miljö!$B$1:$AG$479,MATCH(I$3,Miljö!$B$1:$AK$1,0),FALSE)</f>
        <v>0.42</v>
      </c>
      <c r="K299">
        <f>VLOOKUP($B299,Totalt!$B$1:$BP$500,MATCH("total el",Totalt!$B$1:$BP$1,0),FALSE)</f>
        <v>0.1002</v>
      </c>
      <c r="M299" s="250">
        <f t="shared" si="13"/>
        <v>0.23847599999999999</v>
      </c>
      <c r="N299" s="250">
        <f t="shared" si="14"/>
        <v>34.515894000000003</v>
      </c>
      <c r="O299" s="250">
        <f t="shared" si="15"/>
        <v>4.2083999999999996E-2</v>
      </c>
    </row>
    <row r="300" spans="1:15" x14ac:dyDescent="0.25">
      <c r="A300" s="2" t="s">
        <v>463</v>
      </c>
      <c r="B300" s="2" t="s">
        <v>465</v>
      </c>
      <c r="C300" t="str">
        <f>VLOOKUP($B300,Totalt!$B$1:$BP$500,MATCH("Kvalitetsgranskad:",Totalt!$B$1:$BP$1,0),FALSE)</f>
        <v>Ja</v>
      </c>
      <c r="E300" t="str">
        <f>VLOOKUP($B300,Miljö!$B$1:$AG$479,MATCH(E$3,Miljö!$B$1:$AK$1,0),FALSE)</f>
        <v>Nej</v>
      </c>
      <c r="F300" t="str">
        <f>VLOOKUP($B300,Miljö!$B$1:$AG$479,MATCH(F$3,Miljö!$B$1:$AK$1,0),FALSE)</f>
        <v>-</v>
      </c>
      <c r="G300">
        <f>VLOOKUP($B300,Miljö!$B$1:$AG$479,MATCH(G$3,Miljö!$B$1:$AK$1,0),FALSE)</f>
        <v>2.38</v>
      </c>
      <c r="H300">
        <f>VLOOKUP($B300,Miljö!$B$1:$AG$479,MATCH(H$3,Miljö!$B$1:$AK$1,0),FALSE)</f>
        <v>344.47</v>
      </c>
      <c r="I300">
        <f>VLOOKUP($B300,Miljö!$B$1:$AG$479,MATCH(I$3,Miljö!$B$1:$AK$1,0),FALSE)</f>
        <v>0.42</v>
      </c>
      <c r="K300">
        <f>VLOOKUP($B300,Totalt!$B$1:$BP$500,MATCH("total el",Totalt!$B$1:$BP$1,0),FALSE)</f>
        <v>0.8</v>
      </c>
      <c r="M300" s="250">
        <f t="shared" si="13"/>
        <v>1.9039999999999999</v>
      </c>
      <c r="N300" s="250">
        <f t="shared" si="14"/>
        <v>275.57600000000002</v>
      </c>
      <c r="O300" s="250">
        <f t="shared" si="15"/>
        <v>0.33600000000000002</v>
      </c>
    </row>
    <row r="301" spans="1:15" x14ac:dyDescent="0.25">
      <c r="A301" s="2" t="s">
        <v>466</v>
      </c>
      <c r="B301" s="2" t="s">
        <v>467</v>
      </c>
      <c r="C301" t="str">
        <f>VLOOKUP($B301,Totalt!$B$1:$BP$500,MATCH("Kvalitetsgranskad:",Totalt!$B$1:$BP$1,0),FALSE)</f>
        <v>Nej</v>
      </c>
      <c r="E301" t="str">
        <f>VLOOKUP($B301,Miljö!$B$1:$AG$479,MATCH(E$3,Miljö!$B$1:$AK$1,0),FALSE)</f>
        <v>Nej</v>
      </c>
      <c r="F301" t="str">
        <f>VLOOKUP($B301,Miljö!$B$1:$AG$479,MATCH(F$3,Miljö!$B$1:$AK$1,0),FALSE)</f>
        <v>-</v>
      </c>
      <c r="G301">
        <f>VLOOKUP($B301,Miljö!$B$1:$AG$479,MATCH(G$3,Miljö!$B$1:$AK$1,0),FALSE)</f>
        <v>2.38</v>
      </c>
      <c r="H301">
        <f>VLOOKUP($B301,Miljö!$B$1:$AG$479,MATCH(H$3,Miljö!$B$1:$AK$1,0),FALSE)</f>
        <v>344.47</v>
      </c>
      <c r="I301">
        <f>VLOOKUP($B301,Miljö!$B$1:$AG$479,MATCH(I$3,Miljö!$B$1:$AK$1,0),FALSE)</f>
        <v>0.42</v>
      </c>
      <c r="K301">
        <f>VLOOKUP($B301,Totalt!$B$1:$BP$500,MATCH("total el",Totalt!$B$1:$BP$1,0),FALSE)</f>
        <v>0</v>
      </c>
      <c r="M301" s="250">
        <f t="shared" si="13"/>
        <v>0</v>
      </c>
      <c r="N301" s="250">
        <f t="shared" si="14"/>
        <v>0</v>
      </c>
      <c r="O301" s="250">
        <f t="shared" si="15"/>
        <v>0</v>
      </c>
    </row>
    <row r="302" spans="1:15" x14ac:dyDescent="0.25">
      <c r="A302" s="2" t="s">
        <v>468</v>
      </c>
      <c r="B302" s="2" t="s">
        <v>469</v>
      </c>
      <c r="C302" t="str">
        <f>VLOOKUP($B302,Totalt!$B$1:$BP$500,MATCH("Kvalitetsgranskad:",Totalt!$B$1:$BP$1,0),FALSE)</f>
        <v>Ja</v>
      </c>
      <c r="E302" t="str">
        <f>VLOOKUP($B302,Miljö!$B$1:$AG$479,MATCH(E$3,Miljö!$B$1:$AK$1,0),FALSE)</f>
        <v>Ja</v>
      </c>
      <c r="F302" t="str">
        <f>VLOOKUP($B302,Miljö!$B$1:$AG$479,MATCH(F$3,Miljö!$B$1:$AK$1,0),FALSE)</f>
        <v>'vind vatten bio'</v>
      </c>
      <c r="G302">
        <f>VLOOKUP($B302,Miljö!$B$1:$AG$479,MATCH(G$3,Miljö!$B$1:$AK$1,0),FALSE)</f>
        <v>1.03</v>
      </c>
      <c r="H302">
        <f>VLOOKUP($B302,Miljö!$B$1:$AG$479,MATCH(H$3,Miljö!$B$1:$AK$1,0),FALSE)</f>
        <v>0</v>
      </c>
      <c r="I302">
        <f>VLOOKUP($B302,Miljö!$B$1:$AG$479,MATCH(I$3,Miljö!$B$1:$AK$1,0),FALSE)</f>
        <v>0</v>
      </c>
      <c r="K302">
        <f>VLOOKUP($B302,Totalt!$B$1:$BP$500,MATCH("total el",Totalt!$B$1:$BP$1,0),FALSE)</f>
        <v>0.155</v>
      </c>
      <c r="M302" s="250">
        <f t="shared" si="13"/>
        <v>0.15965000000000001</v>
      </c>
      <c r="N302" s="250">
        <f t="shared" si="14"/>
        <v>0</v>
      </c>
      <c r="O302" s="250">
        <f t="shared" si="15"/>
        <v>0</v>
      </c>
    </row>
    <row r="303" spans="1:15" x14ac:dyDescent="0.25">
      <c r="A303" s="2" t="s">
        <v>468</v>
      </c>
      <c r="B303" s="2" t="s">
        <v>470</v>
      </c>
      <c r="C303" t="str">
        <f>VLOOKUP($B303,Totalt!$B$1:$BP$500,MATCH("Kvalitetsgranskad:",Totalt!$B$1:$BP$1,0),FALSE)</f>
        <v>Ja</v>
      </c>
      <c r="E303" t="str">
        <f>VLOOKUP($B303,Miljö!$B$1:$AG$479,MATCH(E$3,Miljö!$B$1:$AK$1,0),FALSE)</f>
        <v>Ja</v>
      </c>
      <c r="F303" t="str">
        <f>VLOOKUP($B303,Miljö!$B$1:$AG$479,MATCH(F$3,Miljö!$B$1:$AK$1,0),FALSE)</f>
        <v>'vind vatten bio'</v>
      </c>
      <c r="G303">
        <f>VLOOKUP($B303,Miljö!$B$1:$AG$479,MATCH(G$3,Miljö!$B$1:$AK$1,0),FALSE)</f>
        <v>1.03</v>
      </c>
      <c r="H303">
        <f>VLOOKUP($B303,Miljö!$B$1:$AG$479,MATCH(H$3,Miljö!$B$1:$AK$1,0),FALSE)</f>
        <v>0</v>
      </c>
      <c r="I303">
        <f>VLOOKUP($B303,Miljö!$B$1:$AG$479,MATCH(I$3,Miljö!$B$1:$AK$1,0),FALSE)</f>
        <v>0</v>
      </c>
      <c r="K303">
        <f>VLOOKUP($B303,Totalt!$B$1:$BP$500,MATCH("total el",Totalt!$B$1:$BP$1,0),FALSE)</f>
        <v>0.47799999999999998</v>
      </c>
      <c r="M303" s="250">
        <f t="shared" si="13"/>
        <v>0.49234</v>
      </c>
      <c r="N303" s="250">
        <f t="shared" si="14"/>
        <v>0</v>
      </c>
      <c r="O303" s="250">
        <f t="shared" si="15"/>
        <v>0</v>
      </c>
    </row>
    <row r="304" spans="1:15" x14ac:dyDescent="0.25">
      <c r="A304" s="2" t="s">
        <v>468</v>
      </c>
      <c r="B304" s="2" t="s">
        <v>471</v>
      </c>
      <c r="C304" t="str">
        <f>VLOOKUP($B304,Totalt!$B$1:$BP$500,MATCH("Kvalitetsgranskad:",Totalt!$B$1:$BP$1,0),FALSE)</f>
        <v>Ja</v>
      </c>
      <c r="E304" t="str">
        <f>VLOOKUP($B304,Miljö!$B$1:$AG$479,MATCH(E$3,Miljö!$B$1:$AK$1,0),FALSE)</f>
        <v>Ja</v>
      </c>
      <c r="F304" t="str">
        <f>VLOOKUP($B304,Miljö!$B$1:$AG$479,MATCH(F$3,Miljö!$B$1:$AK$1,0),FALSE)</f>
        <v>'vind vatten bio'</v>
      </c>
      <c r="G304">
        <f>VLOOKUP($B304,Miljö!$B$1:$AG$479,MATCH(G$3,Miljö!$B$1:$AK$1,0),FALSE)</f>
        <v>1.03</v>
      </c>
      <c r="H304">
        <f>VLOOKUP($B304,Miljö!$B$1:$AG$479,MATCH(H$3,Miljö!$B$1:$AK$1,0),FALSE)</f>
        <v>0</v>
      </c>
      <c r="I304">
        <f>VLOOKUP($B304,Miljö!$B$1:$AG$479,MATCH(I$3,Miljö!$B$1:$AK$1,0),FALSE)</f>
        <v>0</v>
      </c>
      <c r="K304">
        <f>VLOOKUP($B304,Totalt!$B$1:$BP$500,MATCH("total el",Totalt!$B$1:$BP$1,0),FALSE)</f>
        <v>6.4000000000000001E-2</v>
      </c>
      <c r="M304" s="250">
        <f t="shared" si="13"/>
        <v>6.5920000000000006E-2</v>
      </c>
      <c r="N304" s="250">
        <f t="shared" si="14"/>
        <v>0</v>
      </c>
      <c r="O304" s="250">
        <f t="shared" si="15"/>
        <v>0</v>
      </c>
    </row>
    <row r="305" spans="1:15" x14ac:dyDescent="0.25">
      <c r="A305" s="2" t="s">
        <v>468</v>
      </c>
      <c r="B305" s="2" t="s">
        <v>472</v>
      </c>
      <c r="C305" t="str">
        <f>VLOOKUP($B305,Totalt!$B$1:$BP$500,MATCH("Kvalitetsgranskad:",Totalt!$B$1:$BP$1,0),FALSE)</f>
        <v>Ja</v>
      </c>
      <c r="E305" t="str">
        <f>VLOOKUP($B305,Miljö!$B$1:$AG$479,MATCH(E$3,Miljö!$B$1:$AK$1,0),FALSE)</f>
        <v>Ja</v>
      </c>
      <c r="F305" t="str">
        <f>VLOOKUP($B305,Miljö!$B$1:$AG$479,MATCH(F$3,Miljö!$B$1:$AK$1,0),FALSE)</f>
        <v>'vind vatten bio'</v>
      </c>
      <c r="G305">
        <f>VLOOKUP($B305,Miljö!$B$1:$AG$479,MATCH(G$3,Miljö!$B$1:$AK$1,0),FALSE)</f>
        <v>1.03</v>
      </c>
      <c r="H305">
        <f>VLOOKUP($B305,Miljö!$B$1:$AG$479,MATCH(H$3,Miljö!$B$1:$AK$1,0),FALSE)</f>
        <v>0</v>
      </c>
      <c r="I305">
        <f>VLOOKUP($B305,Miljö!$B$1:$AG$479,MATCH(I$3,Miljö!$B$1:$AK$1,0),FALSE)</f>
        <v>0</v>
      </c>
      <c r="K305">
        <f>VLOOKUP($B305,Totalt!$B$1:$BP$500,MATCH("total el",Totalt!$B$1:$BP$1,0),FALSE)</f>
        <v>10.519299999999999</v>
      </c>
      <c r="M305" s="250">
        <f t="shared" si="13"/>
        <v>10.834878999999999</v>
      </c>
      <c r="N305" s="250">
        <f t="shared" si="14"/>
        <v>0</v>
      </c>
      <c r="O305" s="250">
        <f t="shared" si="15"/>
        <v>0</v>
      </c>
    </row>
    <row r="306" spans="1:15" x14ac:dyDescent="0.25">
      <c r="A306" s="2" t="s">
        <v>473</v>
      </c>
      <c r="B306" s="2" t="s">
        <v>474</v>
      </c>
      <c r="C306" t="str">
        <f>VLOOKUP($B306,Totalt!$B$1:$BP$500,MATCH("Kvalitetsgranskad:",Totalt!$B$1:$BP$1,0),FALSE)</f>
        <v>Ja</v>
      </c>
      <c r="E306" t="str">
        <f>VLOOKUP($B306,Miljö!$B$1:$AG$479,MATCH(E$3,Miljö!$B$1:$AK$1,0),FALSE)</f>
        <v>Ja</v>
      </c>
      <c r="F306" t="str">
        <f>VLOOKUP($B306,Miljö!$B$1:$AG$479,MATCH(F$3,Miljö!$B$1:$AK$1,0),FALSE)</f>
        <v>'Vindel'</v>
      </c>
      <c r="G306">
        <f>VLOOKUP($B306,Miljö!$B$1:$AG$479,MATCH(G$3,Miljö!$B$1:$AK$1,0),FALSE)</f>
        <v>0.1</v>
      </c>
      <c r="H306">
        <f>VLOOKUP($B306,Miljö!$B$1:$AG$479,MATCH(H$3,Miljö!$B$1:$AK$1,0),FALSE)</f>
        <v>0</v>
      </c>
      <c r="I306">
        <f>VLOOKUP($B306,Miljö!$B$1:$AG$479,MATCH(I$3,Miljö!$B$1:$AK$1,0),FALSE)</f>
        <v>0</v>
      </c>
      <c r="K306">
        <f>VLOOKUP($B306,Totalt!$B$1:$BP$500,MATCH("total el",Totalt!$B$1:$BP$1,0),FALSE)</f>
        <v>35.392600000000002</v>
      </c>
      <c r="M306" s="250">
        <f t="shared" si="13"/>
        <v>3.5392600000000005</v>
      </c>
      <c r="N306" s="250">
        <f t="shared" si="14"/>
        <v>0</v>
      </c>
      <c r="O306" s="250">
        <f t="shared" si="15"/>
        <v>0</v>
      </c>
    </row>
    <row r="307" spans="1:15" x14ac:dyDescent="0.25">
      <c r="A307" s="2" t="s">
        <v>477</v>
      </c>
      <c r="B307" s="2" t="s">
        <v>478</v>
      </c>
      <c r="C307" t="str">
        <f>VLOOKUP($B307,Totalt!$B$1:$BP$500,MATCH("Kvalitetsgranskad:",Totalt!$B$1:$BP$1,0),FALSE)</f>
        <v>Ja</v>
      </c>
      <c r="E307" t="str">
        <f>VLOOKUP($B307,Miljö!$B$1:$AG$479,MATCH(E$3,Miljö!$B$1:$AK$1,0),FALSE)</f>
        <v>Nej</v>
      </c>
      <c r="F307" t="str">
        <f>VLOOKUP($B307,Miljö!$B$1:$AG$479,MATCH(F$3,Miljö!$B$1:$AK$1,0),FALSE)</f>
        <v>-</v>
      </c>
      <c r="G307">
        <f>VLOOKUP($B307,Miljö!$B$1:$AG$479,MATCH(G$3,Miljö!$B$1:$AK$1,0),FALSE)</f>
        <v>2.38</v>
      </c>
      <c r="H307">
        <f>VLOOKUP($B307,Miljö!$B$1:$AG$479,MATCH(H$3,Miljö!$B$1:$AK$1,0),FALSE)</f>
        <v>344.5</v>
      </c>
      <c r="I307">
        <f>VLOOKUP($B307,Miljö!$B$1:$AG$479,MATCH(I$3,Miljö!$B$1:$AK$1,0),FALSE)</f>
        <v>0.42</v>
      </c>
      <c r="K307">
        <f>VLOOKUP($B307,Totalt!$B$1:$BP$500,MATCH("total el",Totalt!$B$1:$BP$1,0),FALSE)</f>
        <v>0.32800000000000001</v>
      </c>
      <c r="M307" s="250">
        <f t="shared" si="13"/>
        <v>0.78064</v>
      </c>
      <c r="N307" s="250">
        <f t="shared" si="14"/>
        <v>112.99600000000001</v>
      </c>
      <c r="O307" s="250">
        <f t="shared" si="15"/>
        <v>0.13775999999999999</v>
      </c>
    </row>
    <row r="308" spans="1:15" x14ac:dyDescent="0.25">
      <c r="A308" s="2" t="s">
        <v>477</v>
      </c>
      <c r="B308" s="2" t="s">
        <v>479</v>
      </c>
      <c r="C308" t="str">
        <f>VLOOKUP($B308,Totalt!$B$1:$BP$500,MATCH("Kvalitetsgranskad:",Totalt!$B$1:$BP$1,0),FALSE)</f>
        <v>Ja</v>
      </c>
      <c r="E308" t="str">
        <f>VLOOKUP($B308,Miljö!$B$1:$AG$479,MATCH(E$3,Miljö!$B$1:$AK$1,0),FALSE)</f>
        <v>Ja</v>
      </c>
      <c r="F308" t="str">
        <f>VLOOKUP($B308,Miljö!$B$1:$AG$479,MATCH(F$3,Miljö!$B$1:$AK$1,0),FALSE)</f>
        <v>'Biobränsle'</v>
      </c>
      <c r="G308">
        <f>VLOOKUP($B308,Miljö!$B$1:$AG$479,MATCH(G$3,Miljö!$B$1:$AK$1,0),FALSE)</f>
        <v>0.03</v>
      </c>
      <c r="H308">
        <f>VLOOKUP($B308,Miljö!$B$1:$AG$479,MATCH(H$3,Miljö!$B$1:$AK$1,0),FALSE)</f>
        <v>8.9600000000000009</v>
      </c>
      <c r="I308">
        <f>VLOOKUP($B308,Miljö!$B$1:$AG$479,MATCH(I$3,Miljö!$B$1:$AK$1,0),FALSE)</f>
        <v>0</v>
      </c>
      <c r="K308">
        <f>VLOOKUP($B308,Totalt!$B$1:$BP$500,MATCH("total el",Totalt!$B$1:$BP$1,0),FALSE)</f>
        <v>5.4930500000000002</v>
      </c>
      <c r="M308" s="250">
        <f t="shared" si="13"/>
        <v>0.16479150000000001</v>
      </c>
      <c r="N308" s="250">
        <f t="shared" si="14"/>
        <v>49.217728000000008</v>
      </c>
      <c r="O308" s="250">
        <f t="shared" si="15"/>
        <v>0</v>
      </c>
    </row>
    <row r="309" spans="1:15" x14ac:dyDescent="0.25">
      <c r="A309" s="2" t="s">
        <v>477</v>
      </c>
      <c r="B309" s="2" t="s">
        <v>480</v>
      </c>
      <c r="C309" t="str">
        <f>VLOOKUP($B309,Totalt!$B$1:$BP$500,MATCH("Kvalitetsgranskad:",Totalt!$B$1:$BP$1,0),FALSE)</f>
        <v>Ja</v>
      </c>
      <c r="E309" t="str">
        <f>VLOOKUP($B309,Miljö!$B$1:$AG$479,MATCH(E$3,Miljö!$B$1:$AK$1,0),FALSE)</f>
        <v>Nej</v>
      </c>
      <c r="F309" t="str">
        <f>VLOOKUP($B309,Miljö!$B$1:$AG$479,MATCH(F$3,Miljö!$B$1:$AK$1,0),FALSE)</f>
        <v>-</v>
      </c>
      <c r="G309">
        <f>VLOOKUP($B309,Miljö!$B$1:$AG$479,MATCH(G$3,Miljö!$B$1:$AK$1,0),FALSE)</f>
        <v>2.38</v>
      </c>
      <c r="H309">
        <f>VLOOKUP($B309,Miljö!$B$1:$AG$479,MATCH(H$3,Miljö!$B$1:$AK$1,0),FALSE)</f>
        <v>344.7</v>
      </c>
      <c r="I309">
        <f>VLOOKUP($B309,Miljö!$B$1:$AG$479,MATCH(I$3,Miljö!$B$1:$AK$1,0),FALSE)</f>
        <v>0.42</v>
      </c>
      <c r="K309">
        <f>VLOOKUP($B309,Totalt!$B$1:$BP$500,MATCH("total el",Totalt!$B$1:$BP$1,0),FALSE)</f>
        <v>0.03</v>
      </c>
      <c r="M309" s="250">
        <f t="shared" si="13"/>
        <v>7.1399999999999991E-2</v>
      </c>
      <c r="N309" s="250">
        <f t="shared" si="14"/>
        <v>10.340999999999999</v>
      </c>
      <c r="O309" s="250">
        <f t="shared" si="15"/>
        <v>1.2599999999999998E-2</v>
      </c>
    </row>
    <row r="310" spans="1:15" x14ac:dyDescent="0.25">
      <c r="A310" s="2" t="s">
        <v>477</v>
      </c>
      <c r="B310" s="2" t="s">
        <v>481</v>
      </c>
      <c r="C310" t="str">
        <f>VLOOKUP($B310,Totalt!$B$1:$BP$500,MATCH("Kvalitetsgranskad:",Totalt!$B$1:$BP$1,0),FALSE)</f>
        <v>Ja</v>
      </c>
      <c r="E310" t="str">
        <f>VLOOKUP($B310,Miljö!$B$1:$AG$479,MATCH(E$3,Miljö!$B$1:$AK$1,0),FALSE)</f>
        <v>Ja</v>
      </c>
      <c r="F310" t="str">
        <f>VLOOKUP($B310,Miljö!$B$1:$AG$479,MATCH(F$3,Miljö!$B$1:$AK$1,0),FALSE)</f>
        <v>'Vattenkraft och biobränslen'</v>
      </c>
      <c r="G310">
        <f>VLOOKUP($B310,Miljö!$B$1:$AG$479,MATCH(G$3,Miljö!$B$1:$AK$1,0),FALSE)</f>
        <v>0.03</v>
      </c>
      <c r="H310">
        <f>VLOOKUP($B310,Miljö!$B$1:$AG$479,MATCH(H$3,Miljö!$B$1:$AK$1,0),FALSE)</f>
        <v>8.9600000000000009</v>
      </c>
      <c r="I310">
        <f>VLOOKUP($B310,Miljö!$B$1:$AG$479,MATCH(I$3,Miljö!$B$1:$AK$1,0),FALSE)</f>
        <v>0</v>
      </c>
      <c r="K310">
        <f>VLOOKUP($B310,Totalt!$B$1:$BP$500,MATCH("total el",Totalt!$B$1:$BP$1,0),FALSE)</f>
        <v>45.526399999999995</v>
      </c>
      <c r="M310" s="250">
        <f t="shared" si="13"/>
        <v>1.3657919999999999</v>
      </c>
      <c r="N310" s="250">
        <f t="shared" si="14"/>
        <v>407.91654399999999</v>
      </c>
      <c r="O310" s="250">
        <f t="shared" si="15"/>
        <v>0</v>
      </c>
    </row>
    <row r="311" spans="1:15" x14ac:dyDescent="0.25">
      <c r="A311" s="2" t="s">
        <v>477</v>
      </c>
      <c r="B311" s="2" t="s">
        <v>482</v>
      </c>
      <c r="C311" t="str">
        <f>VLOOKUP($B311,Totalt!$B$1:$BP$500,MATCH("Kvalitetsgranskad:",Totalt!$B$1:$BP$1,0),FALSE)</f>
        <v>Ja</v>
      </c>
      <c r="E311" t="str">
        <f>VLOOKUP($B311,Miljö!$B$1:$AG$479,MATCH(E$3,Miljö!$B$1:$AK$1,0),FALSE)</f>
        <v>Nej</v>
      </c>
      <c r="F311" t="str">
        <f>VLOOKUP($B311,Miljö!$B$1:$AG$479,MATCH(F$3,Miljö!$B$1:$AK$1,0),FALSE)</f>
        <v>-</v>
      </c>
      <c r="G311">
        <f>VLOOKUP($B311,Miljö!$B$1:$AG$479,MATCH(G$3,Miljö!$B$1:$AK$1,0),FALSE)</f>
        <v>2.38</v>
      </c>
      <c r="H311">
        <f>VLOOKUP($B311,Miljö!$B$1:$AG$479,MATCH(H$3,Miljö!$B$1:$AK$1,0),FALSE)</f>
        <v>344.7</v>
      </c>
      <c r="I311">
        <f>VLOOKUP($B311,Miljö!$B$1:$AG$479,MATCH(I$3,Miljö!$B$1:$AK$1,0),FALSE)</f>
        <v>0.42</v>
      </c>
      <c r="K311">
        <f>VLOOKUP($B311,Totalt!$B$1:$BP$500,MATCH("total el",Totalt!$B$1:$BP$1,0),FALSE)</f>
        <v>0.39</v>
      </c>
      <c r="M311" s="250">
        <f t="shared" si="13"/>
        <v>0.92820000000000003</v>
      </c>
      <c r="N311" s="250">
        <f t="shared" si="14"/>
        <v>134.43299999999999</v>
      </c>
      <c r="O311" s="250">
        <f t="shared" si="15"/>
        <v>0.1638</v>
      </c>
    </row>
    <row r="312" spans="1:15" x14ac:dyDescent="0.25">
      <c r="A312" s="2" t="s">
        <v>477</v>
      </c>
      <c r="B312" s="2" t="s">
        <v>483</v>
      </c>
      <c r="C312" t="str">
        <f>VLOOKUP($B312,Totalt!$B$1:$BP$500,MATCH("Kvalitetsgranskad:",Totalt!$B$1:$BP$1,0),FALSE)</f>
        <v>Ja</v>
      </c>
      <c r="E312" t="str">
        <f>VLOOKUP($B312,Miljö!$B$1:$AG$479,MATCH(E$3,Miljö!$B$1:$AK$1,0),FALSE)</f>
        <v>Nej</v>
      </c>
      <c r="F312" t="str">
        <f>VLOOKUP($B312,Miljö!$B$1:$AG$479,MATCH(F$3,Miljö!$B$1:$AK$1,0),FALSE)</f>
        <v>-</v>
      </c>
      <c r="G312">
        <f>VLOOKUP($B312,Miljö!$B$1:$AG$479,MATCH(G$3,Miljö!$B$1:$AK$1,0),FALSE)</f>
        <v>2.38</v>
      </c>
      <c r="H312">
        <f>VLOOKUP($B312,Miljö!$B$1:$AG$479,MATCH(H$3,Miljö!$B$1:$AK$1,0),FALSE)</f>
        <v>344.7</v>
      </c>
      <c r="I312">
        <f>VLOOKUP($B312,Miljö!$B$1:$AG$479,MATCH(I$3,Miljö!$B$1:$AK$1,0),FALSE)</f>
        <v>0.42</v>
      </c>
      <c r="K312">
        <f>VLOOKUP($B312,Totalt!$B$1:$BP$500,MATCH("total el",Totalt!$B$1:$BP$1,0),FALSE)</f>
        <v>0.56000000000000005</v>
      </c>
      <c r="M312" s="250">
        <f t="shared" si="13"/>
        <v>1.3328</v>
      </c>
      <c r="N312" s="250">
        <f t="shared" si="14"/>
        <v>193.03200000000001</v>
      </c>
      <c r="O312" s="250">
        <f t="shared" si="15"/>
        <v>0.23520000000000002</v>
      </c>
    </row>
    <row r="313" spans="1:15" x14ac:dyDescent="0.25">
      <c r="A313" s="2" t="s">
        <v>484</v>
      </c>
      <c r="B313" s="2" t="s">
        <v>485</v>
      </c>
      <c r="C313" t="str">
        <f>VLOOKUP($B313,Totalt!$B$1:$BP$500,MATCH("Kvalitetsgranskad:",Totalt!$B$1:$BP$1,0),FALSE)</f>
        <v>Ja</v>
      </c>
      <c r="E313" t="str">
        <f>VLOOKUP($B313,Miljö!$B$1:$AG$479,MATCH(E$3,Miljö!$B$1:$AK$1,0),FALSE)</f>
        <v>Ja</v>
      </c>
      <c r="F313" t="str">
        <f>VLOOKUP($B313,Miljö!$B$1:$AG$479,MATCH(F$3,Miljö!$B$1:$AK$1,0),FALSE)</f>
        <v>'Telge Kraft Vind och vatten'</v>
      </c>
      <c r="G313">
        <f>VLOOKUP($B313,Miljö!$B$1:$AG$479,MATCH(G$3,Miljö!$B$1:$AK$1,0),FALSE)</f>
        <v>1</v>
      </c>
      <c r="H313">
        <f>VLOOKUP($B313,Miljö!$B$1:$AG$479,MATCH(H$3,Miljö!$B$1:$AK$1,0),FALSE)</f>
        <v>0</v>
      </c>
      <c r="I313">
        <f>VLOOKUP($B313,Miljö!$B$1:$AG$479,MATCH(I$3,Miljö!$B$1:$AK$1,0),FALSE)</f>
        <v>0</v>
      </c>
      <c r="K313">
        <f>VLOOKUP($B313,Totalt!$B$1:$BP$500,MATCH("total el",Totalt!$B$1:$BP$1,0),FALSE)</f>
        <v>1.56</v>
      </c>
      <c r="M313" s="250">
        <f t="shared" si="13"/>
        <v>1.56</v>
      </c>
      <c r="N313" s="250">
        <f t="shared" si="14"/>
        <v>0</v>
      </c>
      <c r="O313" s="250">
        <f t="shared" si="15"/>
        <v>0</v>
      </c>
    </row>
    <row r="314" spans="1:15" x14ac:dyDescent="0.25">
      <c r="A314" s="2" t="s">
        <v>484</v>
      </c>
      <c r="B314" s="2" t="s">
        <v>486</v>
      </c>
      <c r="C314" t="str">
        <f>VLOOKUP($B314,Totalt!$B$1:$BP$500,MATCH("Kvalitetsgranskad:",Totalt!$B$1:$BP$1,0),FALSE)</f>
        <v>Ja</v>
      </c>
      <c r="E314" t="str">
        <f>VLOOKUP($B314,Miljö!$B$1:$AG$479,MATCH(E$3,Miljö!$B$1:$AK$1,0),FALSE)</f>
        <v>Ja</v>
      </c>
      <c r="F314" t="str">
        <f>VLOOKUP($B314,Miljö!$B$1:$AG$479,MATCH(F$3,Miljö!$B$1:$AK$1,0),FALSE)</f>
        <v>'biokraft'</v>
      </c>
      <c r="G314">
        <f>VLOOKUP($B314,Miljö!$B$1:$AG$479,MATCH(G$3,Miljö!$B$1:$AK$1,0),FALSE)</f>
        <v>0.28000000000000003</v>
      </c>
      <c r="H314">
        <f>VLOOKUP($B314,Miljö!$B$1:$AG$479,MATCH(H$3,Miljö!$B$1:$AK$1,0),FALSE)</f>
        <v>0</v>
      </c>
      <c r="I314">
        <f>VLOOKUP($B314,Miljö!$B$1:$AG$479,MATCH(I$3,Miljö!$B$1:$AK$1,0),FALSE)</f>
        <v>0</v>
      </c>
      <c r="K314">
        <f>VLOOKUP($B314,Totalt!$B$1:$BP$500,MATCH("total el",Totalt!$B$1:$BP$1,0),FALSE)</f>
        <v>25.122900000000001</v>
      </c>
      <c r="M314" s="250">
        <f t="shared" si="13"/>
        <v>7.0344120000000014</v>
      </c>
      <c r="N314" s="250">
        <f t="shared" si="14"/>
        <v>0</v>
      </c>
      <c r="O314" s="250">
        <f t="shared" si="15"/>
        <v>0</v>
      </c>
    </row>
    <row r="315" spans="1:15" x14ac:dyDescent="0.25">
      <c r="A315" s="2" t="s">
        <v>487</v>
      </c>
      <c r="B315" s="2" t="s">
        <v>488</v>
      </c>
      <c r="C315" t="str">
        <f>VLOOKUP($B315,Totalt!$B$1:$BP$500,MATCH("Kvalitetsgranskad:",Totalt!$B$1:$BP$1,0),FALSE)</f>
        <v>Ja</v>
      </c>
      <c r="E315" t="str">
        <f>VLOOKUP($B315,Miljö!$B$1:$AG$479,MATCH(E$3,Miljö!$B$1:$AK$1,0),FALSE)</f>
        <v>Nej</v>
      </c>
      <c r="F315" t="str">
        <f>VLOOKUP($B315,Miljö!$B$1:$AG$479,MATCH(F$3,Miljö!$B$1:$AK$1,0),FALSE)</f>
        <v>-</v>
      </c>
      <c r="G315">
        <f>VLOOKUP($B315,Miljö!$B$1:$AG$479,MATCH(G$3,Miljö!$B$1:$AK$1,0),FALSE)</f>
        <v>2.38</v>
      </c>
      <c r="H315">
        <f>VLOOKUP($B315,Miljö!$B$1:$AG$479,MATCH(H$3,Miljö!$B$1:$AK$1,0),FALSE)</f>
        <v>344.47</v>
      </c>
      <c r="I315">
        <f>VLOOKUP($B315,Miljö!$B$1:$AG$479,MATCH(I$3,Miljö!$B$1:$AK$1,0),FALSE)</f>
        <v>0.42</v>
      </c>
      <c r="K315">
        <f>VLOOKUP($B315,Totalt!$B$1:$BP$500,MATCH("total el",Totalt!$B$1:$BP$1,0),FALSE)</f>
        <v>1.53376</v>
      </c>
      <c r="M315" s="250">
        <f t="shared" si="13"/>
        <v>3.6503487999999997</v>
      </c>
      <c r="N315" s="250">
        <f t="shared" si="14"/>
        <v>528.33430720000001</v>
      </c>
      <c r="O315" s="250">
        <f t="shared" si="15"/>
        <v>0.64417919999999995</v>
      </c>
    </row>
    <row r="316" spans="1:15" x14ac:dyDescent="0.25">
      <c r="A316" s="2" t="s">
        <v>489</v>
      </c>
      <c r="B316" s="2" t="s">
        <v>490</v>
      </c>
      <c r="C316" t="str">
        <f>VLOOKUP($B316,Totalt!$B$1:$BP$500,MATCH("Kvalitetsgranskad:",Totalt!$B$1:$BP$1,0),FALSE)</f>
        <v>Ja</v>
      </c>
      <c r="E316" t="str">
        <f>VLOOKUP($B316,Miljö!$B$1:$AG$479,MATCH(E$3,Miljö!$B$1:$AK$1,0),FALSE)</f>
        <v>Nej</v>
      </c>
      <c r="F316" t="str">
        <f>VLOOKUP($B316,Miljö!$B$1:$AG$479,MATCH(F$3,Miljö!$B$1:$AK$1,0),FALSE)</f>
        <v>-</v>
      </c>
      <c r="G316">
        <f>VLOOKUP($B316,Miljö!$B$1:$AG$479,MATCH(G$3,Miljö!$B$1:$AK$1,0),FALSE)</f>
        <v>2.38</v>
      </c>
      <c r="H316">
        <f>VLOOKUP($B316,Miljö!$B$1:$AG$479,MATCH(H$3,Miljö!$B$1:$AK$1,0),FALSE)</f>
        <v>344.47</v>
      </c>
      <c r="I316">
        <f>VLOOKUP($B316,Miljö!$B$1:$AG$479,MATCH(I$3,Miljö!$B$1:$AK$1,0),FALSE)</f>
        <v>0.42</v>
      </c>
      <c r="K316">
        <f>VLOOKUP($B316,Totalt!$B$1:$BP$500,MATCH("total el",Totalt!$B$1:$BP$1,0),FALSE)</f>
        <v>1.05</v>
      </c>
      <c r="M316" s="250">
        <f t="shared" si="13"/>
        <v>2.4990000000000001</v>
      </c>
      <c r="N316" s="250">
        <f t="shared" si="14"/>
        <v>361.69350000000003</v>
      </c>
      <c r="O316" s="250">
        <f t="shared" si="15"/>
        <v>0.441</v>
      </c>
    </row>
    <row r="317" spans="1:15" x14ac:dyDescent="0.25">
      <c r="A317" s="2" t="s">
        <v>489</v>
      </c>
      <c r="B317" s="2" t="s">
        <v>491</v>
      </c>
      <c r="C317" t="str">
        <f>VLOOKUP($B317,Totalt!$B$1:$BP$500,MATCH("Kvalitetsgranskad:",Totalt!$B$1:$BP$1,0),FALSE)</f>
        <v>Ja</v>
      </c>
      <c r="E317" t="str">
        <f>VLOOKUP($B317,Miljö!$B$1:$AG$479,MATCH(E$3,Miljö!$B$1:$AK$1,0),FALSE)</f>
        <v>Nej</v>
      </c>
      <c r="F317" t="str">
        <f>VLOOKUP($B317,Miljö!$B$1:$AG$479,MATCH(F$3,Miljö!$B$1:$AK$1,0),FALSE)</f>
        <v>-</v>
      </c>
      <c r="G317">
        <f>VLOOKUP($B317,Miljö!$B$1:$AG$479,MATCH(G$3,Miljö!$B$1:$AK$1,0),FALSE)</f>
        <v>2.38</v>
      </c>
      <c r="H317">
        <f>VLOOKUP($B317,Miljö!$B$1:$AG$479,MATCH(H$3,Miljö!$B$1:$AK$1,0),FALSE)</f>
        <v>344.47</v>
      </c>
      <c r="I317">
        <f>VLOOKUP($B317,Miljö!$B$1:$AG$479,MATCH(I$3,Miljö!$B$1:$AK$1,0),FALSE)</f>
        <v>0.42</v>
      </c>
      <c r="K317">
        <f>VLOOKUP($B317,Totalt!$B$1:$BP$500,MATCH("total el",Totalt!$B$1:$BP$1,0),FALSE)</f>
        <v>0.35299999999999998</v>
      </c>
      <c r="M317" s="250">
        <f t="shared" si="13"/>
        <v>0.84013999999999989</v>
      </c>
      <c r="N317" s="250">
        <f t="shared" si="14"/>
        <v>121.59791</v>
      </c>
      <c r="O317" s="250">
        <f t="shared" si="15"/>
        <v>0.14825999999999998</v>
      </c>
    </row>
    <row r="318" spans="1:15" x14ac:dyDescent="0.25">
      <c r="A318" s="2" t="s">
        <v>492</v>
      </c>
      <c r="B318" s="2" t="s">
        <v>492</v>
      </c>
      <c r="C318" t="str">
        <f>VLOOKUP($B318,Totalt!$B$1:$BP$500,MATCH("Kvalitetsgranskad:",Totalt!$B$1:$BP$1,0),FALSE)</f>
        <v>Nej</v>
      </c>
      <c r="E318" t="str">
        <f>VLOOKUP($B318,Miljö!$B$1:$AG$479,MATCH(E$3,Miljö!$B$1:$AK$1,0),FALSE)</f>
        <v>Nej</v>
      </c>
      <c r="F318" t="str">
        <f>VLOOKUP($B318,Miljö!$B$1:$AG$479,MATCH(F$3,Miljö!$B$1:$AK$1,0),FALSE)</f>
        <v>-</v>
      </c>
      <c r="G318">
        <f>VLOOKUP($B318,Miljö!$B$1:$AG$479,MATCH(G$3,Miljö!$B$1:$AK$1,0),FALSE)</f>
        <v>2.38</v>
      </c>
      <c r="H318">
        <f>VLOOKUP($B318,Miljö!$B$1:$AG$479,MATCH(H$3,Miljö!$B$1:$AK$1,0),FALSE)</f>
        <v>344.47</v>
      </c>
      <c r="I318">
        <f>VLOOKUP($B318,Miljö!$B$1:$AG$479,MATCH(I$3,Miljö!$B$1:$AK$1,0),FALSE)</f>
        <v>0.42</v>
      </c>
      <c r="K318">
        <f>VLOOKUP($B318,Totalt!$B$1:$BP$500,MATCH("total el",Totalt!$B$1:$BP$1,0),FALSE)</f>
        <v>3.6999999999999998E-2</v>
      </c>
      <c r="M318" s="250">
        <f t="shared" si="13"/>
        <v>8.8059999999999986E-2</v>
      </c>
      <c r="N318" s="250">
        <f t="shared" si="14"/>
        <v>12.74539</v>
      </c>
      <c r="O318" s="250">
        <f t="shared" si="15"/>
        <v>1.5539999999999998E-2</v>
      </c>
    </row>
    <row r="319" spans="1:15" x14ac:dyDescent="0.25">
      <c r="A319" s="2" t="s">
        <v>495</v>
      </c>
      <c r="B319" s="2" t="s">
        <v>494</v>
      </c>
      <c r="C319" t="str">
        <f>VLOOKUP($B319,Totalt!$B$1:$BP$500,MATCH("Kvalitetsgranskad:",Totalt!$B$1:$BP$1,0),FALSE)</f>
        <v>Ja</v>
      </c>
      <c r="E319" t="str">
        <f>VLOOKUP($B319,Miljö!$B$1:$AG$479,MATCH(E$3,Miljö!$B$1:$AK$1,0),FALSE)</f>
        <v>Nej</v>
      </c>
      <c r="F319" t="str">
        <f>VLOOKUP($B319,Miljö!$B$1:$AG$479,MATCH(F$3,Miljö!$B$1:$AK$1,0),FALSE)</f>
        <v>'-'</v>
      </c>
      <c r="G319">
        <f>VLOOKUP($B319,Miljö!$B$1:$AG$479,MATCH(G$3,Miljö!$B$1:$AK$1,0),FALSE)</f>
        <v>2.38</v>
      </c>
      <c r="H319">
        <f>VLOOKUP($B319,Miljö!$B$1:$AG$479,MATCH(H$3,Miljö!$B$1:$AK$1,0),FALSE)</f>
        <v>344.47</v>
      </c>
      <c r="I319">
        <f>VLOOKUP($B319,Miljö!$B$1:$AG$479,MATCH(I$3,Miljö!$B$1:$AK$1,0),FALSE)</f>
        <v>0.42</v>
      </c>
      <c r="K319">
        <f>VLOOKUP($B319,Totalt!$B$1:$BP$500,MATCH("total el",Totalt!$B$1:$BP$1,0),FALSE)</f>
        <v>0.40200000000000002</v>
      </c>
      <c r="M319" s="250">
        <f t="shared" si="13"/>
        <v>0.95676000000000005</v>
      </c>
      <c r="N319" s="250">
        <f t="shared" si="14"/>
        <v>138.47694000000001</v>
      </c>
      <c r="O319" s="250">
        <f t="shared" si="15"/>
        <v>0.16883999999999999</v>
      </c>
    </row>
    <row r="320" spans="1:15" x14ac:dyDescent="0.25">
      <c r="A320" s="2" t="s">
        <v>496</v>
      </c>
      <c r="B320" s="2" t="s">
        <v>497</v>
      </c>
      <c r="C320" t="str">
        <f>VLOOKUP($B320,Totalt!$B$1:$BP$500,MATCH("Kvalitetsgranskad:",Totalt!$B$1:$BP$1,0),FALSE)</f>
        <v>Ja</v>
      </c>
      <c r="E320" t="str">
        <f>VLOOKUP($B320,Miljö!$B$1:$AG$479,MATCH(E$3,Miljö!$B$1:$AK$1,0),FALSE)</f>
        <v>Ja</v>
      </c>
      <c r="F320" t="str">
        <f>VLOOKUP($B320,Miljö!$B$1:$AG$479,MATCH(F$3,Miljö!$B$1:$AK$1,0),FALSE)</f>
        <v>'"Vattenkraft"'</v>
      </c>
      <c r="G320">
        <f>VLOOKUP($B320,Miljö!$B$1:$AG$479,MATCH(G$3,Miljö!$B$1:$AK$1,0),FALSE)</f>
        <v>1.1000000000000001</v>
      </c>
      <c r="H320">
        <f>VLOOKUP($B320,Miljö!$B$1:$AG$479,MATCH(H$3,Miljö!$B$1:$AK$1,0),FALSE)</f>
        <v>0</v>
      </c>
      <c r="I320">
        <f>VLOOKUP($B320,Miljö!$B$1:$AG$479,MATCH(I$3,Miljö!$B$1:$AK$1,0),FALSE)</f>
        <v>0</v>
      </c>
      <c r="K320">
        <f>VLOOKUP($B320,Totalt!$B$1:$BP$500,MATCH("total el",Totalt!$B$1:$BP$1,0),FALSE)</f>
        <v>4.8</v>
      </c>
      <c r="M320" s="250">
        <f t="shared" si="13"/>
        <v>5.28</v>
      </c>
      <c r="N320" s="250">
        <f t="shared" si="14"/>
        <v>0</v>
      </c>
      <c r="O320" s="250">
        <f t="shared" si="15"/>
        <v>0</v>
      </c>
    </row>
    <row r="321" spans="1:15" x14ac:dyDescent="0.25">
      <c r="A321" s="2" t="s">
        <v>498</v>
      </c>
      <c r="B321" s="2" t="s">
        <v>499</v>
      </c>
      <c r="C321" t="str">
        <f>VLOOKUP($B321,Totalt!$B$1:$BP$500,MATCH("Kvalitetsgranskad:",Totalt!$B$1:$BP$1,0),FALSE)</f>
        <v>Ja</v>
      </c>
      <c r="E321" t="str">
        <f>VLOOKUP($B321,Miljö!$B$1:$AG$479,MATCH(E$3,Miljö!$B$1:$AK$1,0),FALSE)</f>
        <v>Ja</v>
      </c>
      <c r="F321" t="str">
        <f>VLOOKUP($B321,Miljö!$B$1:$AG$479,MATCH(F$3,Miljö!$B$1:$AK$1,0),FALSE)</f>
        <v>'Vattenkraft'</v>
      </c>
      <c r="G321">
        <f>VLOOKUP($B321,Miljö!$B$1:$AG$479,MATCH(G$3,Miljö!$B$1:$AK$1,0),FALSE)</f>
        <v>1.1000000000000001</v>
      </c>
      <c r="H321">
        <f>VLOOKUP($B321,Miljö!$B$1:$AG$479,MATCH(H$3,Miljö!$B$1:$AK$1,0),FALSE)</f>
        <v>0</v>
      </c>
      <c r="I321">
        <f>VLOOKUP($B321,Miljö!$B$1:$AG$479,MATCH(I$3,Miljö!$B$1:$AK$1,0),FALSE)</f>
        <v>0</v>
      </c>
      <c r="K321">
        <f>VLOOKUP($B321,Totalt!$B$1:$BP$500,MATCH("total el",Totalt!$B$1:$BP$1,0),FALSE)</f>
        <v>1.9930000000000001</v>
      </c>
      <c r="M321" s="250">
        <f t="shared" si="13"/>
        <v>2.1923000000000004</v>
      </c>
      <c r="N321" s="250">
        <f t="shared" si="14"/>
        <v>0</v>
      </c>
      <c r="O321" s="250">
        <f t="shared" si="15"/>
        <v>0</v>
      </c>
    </row>
    <row r="322" spans="1:15" x14ac:dyDescent="0.25">
      <c r="A322" s="2" t="s">
        <v>500</v>
      </c>
      <c r="B322" s="2" t="s">
        <v>501</v>
      </c>
      <c r="C322" t="str">
        <f>VLOOKUP($B322,Totalt!$B$1:$BP$500,MATCH("Kvalitetsgranskad:",Totalt!$B$1:$BP$1,0),FALSE)</f>
        <v>Ja</v>
      </c>
      <c r="E322" t="str">
        <f>VLOOKUP($B322,Miljö!$B$1:$AG$479,MATCH(E$3,Miljö!$B$1:$AK$1,0),FALSE)</f>
        <v>Ja</v>
      </c>
      <c r="F322" t="str">
        <f>VLOOKUP($B322,Miljö!$B$1:$AG$479,MATCH(F$3,Miljö!$B$1:$AK$1,0),FALSE)</f>
        <v>'''El producerad i eget biokraftvärmeverk'''</v>
      </c>
      <c r="G322">
        <f>VLOOKUP($B322,Miljö!$B$1:$AG$479,MATCH(G$3,Miljö!$B$1:$AK$1,0),FALSE)</f>
        <v>0.03</v>
      </c>
      <c r="H322">
        <f>VLOOKUP($B322,Miljö!$B$1:$AG$479,MATCH(H$3,Miljö!$B$1:$AK$1,0),FALSE)</f>
        <v>0</v>
      </c>
      <c r="I322">
        <f>VLOOKUP($B322,Miljö!$B$1:$AG$479,MATCH(I$3,Miljö!$B$1:$AK$1,0),FALSE)</f>
        <v>0</v>
      </c>
      <c r="K322">
        <f>VLOOKUP($B322,Totalt!$B$1:$BP$500,MATCH("total el",Totalt!$B$1:$BP$1,0),FALSE)</f>
        <v>8.0475300000000001</v>
      </c>
      <c r="M322" s="250">
        <f t="shared" si="13"/>
        <v>0.2414259</v>
      </c>
      <c r="N322" s="250">
        <f t="shared" si="14"/>
        <v>0</v>
      </c>
      <c r="O322" s="250">
        <f t="shared" si="15"/>
        <v>0</v>
      </c>
    </row>
    <row r="323" spans="1:15" x14ac:dyDescent="0.25">
      <c r="A323" s="2" t="s">
        <v>502</v>
      </c>
      <c r="B323" s="2" t="s">
        <v>503</v>
      </c>
      <c r="C323" t="str">
        <f>VLOOKUP($B323,Totalt!$B$1:$BP$500,MATCH("Kvalitetsgranskad:",Totalt!$B$1:$BP$1,0),FALSE)</f>
        <v>Ja</v>
      </c>
      <c r="E323" t="str">
        <f>VLOOKUP($B323,Miljö!$B$1:$AG$479,MATCH(E$3,Miljö!$B$1:$AK$1,0),FALSE)</f>
        <v>Ja</v>
      </c>
      <c r="F323" t="str">
        <f>VLOOKUP($B323,Miljö!$B$1:$AG$479,MATCH(F$3,Miljö!$B$1:$AK$1,0),FALSE)</f>
        <v>'Vattenkraft'</v>
      </c>
      <c r="G323">
        <f>VLOOKUP($B323,Miljö!$B$1:$AG$479,MATCH(G$3,Miljö!$B$1:$AK$1,0),FALSE)</f>
        <v>1.21</v>
      </c>
      <c r="H323">
        <f>VLOOKUP($B323,Miljö!$B$1:$AG$479,MATCH(H$3,Miljö!$B$1:$AK$1,0),FALSE)</f>
        <v>1.3</v>
      </c>
      <c r="I323">
        <f>VLOOKUP($B323,Miljö!$B$1:$AG$479,MATCH(I$3,Miljö!$B$1:$AK$1,0),FALSE)</f>
        <v>0</v>
      </c>
      <c r="K323">
        <f>VLOOKUP($B323,Totalt!$B$1:$BP$500,MATCH("total el",Totalt!$B$1:$BP$1,0),FALSE)</f>
        <v>8.7999999999999995E-2</v>
      </c>
      <c r="M323" s="250">
        <f t="shared" si="13"/>
        <v>0.10647999999999999</v>
      </c>
      <c r="N323" s="250">
        <f t="shared" si="14"/>
        <v>0.1144</v>
      </c>
      <c r="O323" s="250">
        <f t="shared" si="15"/>
        <v>0</v>
      </c>
    </row>
    <row r="324" spans="1:15" x14ac:dyDescent="0.25">
      <c r="A324" s="2" t="s">
        <v>502</v>
      </c>
      <c r="B324" s="2" t="s">
        <v>504</v>
      </c>
      <c r="C324" t="str">
        <f>VLOOKUP($B324,Totalt!$B$1:$BP$500,MATCH("Kvalitetsgranskad:",Totalt!$B$1:$BP$1,0),FALSE)</f>
        <v>Ja</v>
      </c>
      <c r="E324" t="str">
        <f>VLOOKUP($B324,Miljö!$B$1:$AG$479,MATCH(E$3,Miljö!$B$1:$AK$1,0),FALSE)</f>
        <v>Ja</v>
      </c>
      <c r="F324" t="str">
        <f>VLOOKUP($B324,Miljö!$B$1:$AG$479,MATCH(F$3,Miljö!$B$1:$AK$1,0),FALSE)</f>
        <v>'Vattenkraft'</v>
      </c>
      <c r="G324">
        <f>VLOOKUP($B324,Miljö!$B$1:$AG$479,MATCH(G$3,Miljö!$B$1:$AK$1,0),FALSE)</f>
        <v>1.21</v>
      </c>
      <c r="H324">
        <f>VLOOKUP($B324,Miljö!$B$1:$AG$479,MATCH(H$3,Miljö!$B$1:$AK$1,0),FALSE)</f>
        <v>1.3</v>
      </c>
      <c r="I324">
        <f>VLOOKUP($B324,Miljö!$B$1:$AG$479,MATCH(I$3,Miljö!$B$1:$AK$1,0),FALSE)</f>
        <v>0</v>
      </c>
      <c r="K324">
        <f>VLOOKUP($B324,Totalt!$B$1:$BP$500,MATCH("total el",Totalt!$B$1:$BP$1,0),FALSE)</f>
        <v>0.13</v>
      </c>
      <c r="M324" s="250">
        <f t="shared" si="13"/>
        <v>0.1573</v>
      </c>
      <c r="N324" s="250">
        <f t="shared" si="14"/>
        <v>0.16900000000000001</v>
      </c>
      <c r="O324" s="250">
        <f t="shared" si="15"/>
        <v>0</v>
      </c>
    </row>
    <row r="325" spans="1:15" x14ac:dyDescent="0.25">
      <c r="A325" s="2" t="s">
        <v>502</v>
      </c>
      <c r="B325" s="2" t="s">
        <v>505</v>
      </c>
      <c r="C325" t="str">
        <f>VLOOKUP($B325,Totalt!$B$1:$BP$500,MATCH("Kvalitetsgranskad:",Totalt!$B$1:$BP$1,0),FALSE)</f>
        <v>Ja</v>
      </c>
      <c r="E325" t="str">
        <f>VLOOKUP($B325,Miljö!$B$1:$AG$479,MATCH(E$3,Miljö!$B$1:$AK$1,0),FALSE)</f>
        <v>Ja</v>
      </c>
      <c r="F325" t="str">
        <f>VLOOKUP($B325,Miljö!$B$1:$AG$479,MATCH(F$3,Miljö!$B$1:$AK$1,0),FALSE)</f>
        <v>'Vattenkraft'</v>
      </c>
      <c r="G325">
        <f>VLOOKUP($B325,Miljö!$B$1:$AG$479,MATCH(G$3,Miljö!$B$1:$AK$1,0),FALSE)</f>
        <v>1.21</v>
      </c>
      <c r="H325">
        <f>VLOOKUP($B325,Miljö!$B$1:$AG$479,MATCH(H$3,Miljö!$B$1:$AK$1,0),FALSE)</f>
        <v>1.3</v>
      </c>
      <c r="I325">
        <f>VLOOKUP($B325,Miljö!$B$1:$AG$479,MATCH(I$3,Miljö!$B$1:$AK$1,0),FALSE)</f>
        <v>0</v>
      </c>
      <c r="K325">
        <f>VLOOKUP($B325,Totalt!$B$1:$BP$500,MATCH("total el",Totalt!$B$1:$BP$1,0),FALSE)</f>
        <v>10.794700000000001</v>
      </c>
      <c r="M325" s="250">
        <f t="shared" ref="M325:M388" si="16">IF(ISERROR($K325*G325),"",$K325*G325)</f>
        <v>13.061587000000001</v>
      </c>
      <c r="N325" s="250">
        <f t="shared" ref="N325:N388" si="17">IF(ISERROR($K325*H325),"",$K325*H325)</f>
        <v>14.033110000000001</v>
      </c>
      <c r="O325" s="250">
        <f t="shared" ref="O325:O388" si="18">IF(ISERROR($K325*I325),"",$K325*I325)</f>
        <v>0</v>
      </c>
    </row>
    <row r="326" spans="1:15" x14ac:dyDescent="0.25">
      <c r="A326" s="2" t="s">
        <v>506</v>
      </c>
      <c r="B326" s="2" t="s">
        <v>507</v>
      </c>
      <c r="C326" t="str">
        <f>VLOOKUP($B326,Totalt!$B$1:$BP$500,MATCH("Kvalitetsgranskad:",Totalt!$B$1:$BP$1,0),FALSE)</f>
        <v>Ja</v>
      </c>
      <c r="E326" t="str">
        <f>VLOOKUP($B326,Miljö!$B$1:$AG$479,MATCH(E$3,Miljö!$B$1:$AK$1,0),FALSE)</f>
        <v>Nej</v>
      </c>
      <c r="F326" t="str">
        <f>VLOOKUP($B326,Miljö!$B$1:$AG$479,MATCH(F$3,Miljö!$B$1:$AK$1,0),FALSE)</f>
        <v>-</v>
      </c>
      <c r="G326">
        <f>VLOOKUP($B326,Miljö!$B$1:$AG$479,MATCH(G$3,Miljö!$B$1:$AK$1,0),FALSE)</f>
        <v>2.38</v>
      </c>
      <c r="H326">
        <f>VLOOKUP($B326,Miljö!$B$1:$AG$479,MATCH(H$3,Miljö!$B$1:$AK$1,0),FALSE)</f>
        <v>344.47</v>
      </c>
      <c r="I326">
        <f>VLOOKUP($B326,Miljö!$B$1:$AG$479,MATCH(I$3,Miljö!$B$1:$AK$1,0),FALSE)</f>
        <v>0.42</v>
      </c>
      <c r="K326">
        <f>VLOOKUP($B326,Totalt!$B$1:$BP$500,MATCH("total el",Totalt!$B$1:$BP$1,0),FALSE)</f>
        <v>3.8469000000000003E-2</v>
      </c>
      <c r="M326" s="250">
        <f t="shared" si="16"/>
        <v>9.1556220000000008E-2</v>
      </c>
      <c r="N326" s="250">
        <f t="shared" si="17"/>
        <v>13.251416430000003</v>
      </c>
      <c r="O326" s="250">
        <f t="shared" si="18"/>
        <v>1.6156980000000001E-2</v>
      </c>
    </row>
    <row r="327" spans="1:15" x14ac:dyDescent="0.25">
      <c r="A327" s="2" t="s">
        <v>506</v>
      </c>
      <c r="B327" s="2" t="s">
        <v>508</v>
      </c>
      <c r="C327" t="str">
        <f>VLOOKUP($B327,Totalt!$B$1:$BP$500,MATCH("Kvalitetsgranskad:",Totalt!$B$1:$BP$1,0),FALSE)</f>
        <v>Ja</v>
      </c>
      <c r="E327" t="str">
        <f>VLOOKUP($B327,Miljö!$B$1:$AG$479,MATCH(E$3,Miljö!$B$1:$AK$1,0),FALSE)</f>
        <v>Nej</v>
      </c>
      <c r="F327" t="str">
        <f>VLOOKUP($B327,Miljö!$B$1:$AG$479,MATCH(F$3,Miljö!$B$1:$AK$1,0),FALSE)</f>
        <v>-</v>
      </c>
      <c r="G327">
        <f>VLOOKUP($B327,Miljö!$B$1:$AG$479,MATCH(G$3,Miljö!$B$1:$AK$1,0),FALSE)</f>
        <v>2.38</v>
      </c>
      <c r="H327">
        <f>VLOOKUP($B327,Miljö!$B$1:$AG$479,MATCH(H$3,Miljö!$B$1:$AK$1,0),FALSE)</f>
        <v>344.47</v>
      </c>
      <c r="I327">
        <f>VLOOKUP($B327,Miljö!$B$1:$AG$479,MATCH(I$3,Miljö!$B$1:$AK$1,0),FALSE)</f>
        <v>0.42</v>
      </c>
      <c r="K327">
        <f>VLOOKUP($B327,Totalt!$B$1:$BP$500,MATCH("total el",Totalt!$B$1:$BP$1,0),FALSE)</f>
        <v>1.5158999999999999E-2</v>
      </c>
      <c r="M327" s="250">
        <f t="shared" si="16"/>
        <v>3.6078419999999993E-2</v>
      </c>
      <c r="N327" s="250">
        <f t="shared" si="17"/>
        <v>5.2218207300000001</v>
      </c>
      <c r="O327" s="250">
        <f t="shared" si="18"/>
        <v>6.366779999999999E-3</v>
      </c>
    </row>
    <row r="328" spans="1:15" x14ac:dyDescent="0.25">
      <c r="A328" s="2" t="s">
        <v>506</v>
      </c>
      <c r="B328" s="2" t="s">
        <v>509</v>
      </c>
      <c r="C328" t="str">
        <f>VLOOKUP($B328,Totalt!$B$1:$BP$500,MATCH("Kvalitetsgranskad:",Totalt!$B$1:$BP$1,0),FALSE)</f>
        <v>Ja</v>
      </c>
      <c r="E328" t="str">
        <f>VLOOKUP($B328,Miljö!$B$1:$AG$479,MATCH(E$3,Miljö!$B$1:$AK$1,0),FALSE)</f>
        <v>Nej</v>
      </c>
      <c r="F328" t="str">
        <f>VLOOKUP($B328,Miljö!$B$1:$AG$479,MATCH(F$3,Miljö!$B$1:$AK$1,0),FALSE)</f>
        <v>-</v>
      </c>
      <c r="G328">
        <f>VLOOKUP($B328,Miljö!$B$1:$AG$479,MATCH(G$3,Miljö!$B$1:$AK$1,0),FALSE)</f>
        <v>2.38</v>
      </c>
      <c r="H328">
        <f>VLOOKUP($B328,Miljö!$B$1:$AG$479,MATCH(H$3,Miljö!$B$1:$AK$1,0),FALSE)</f>
        <v>344.47</v>
      </c>
      <c r="I328">
        <f>VLOOKUP($B328,Miljö!$B$1:$AG$479,MATCH(I$3,Miljö!$B$1:$AK$1,0),FALSE)</f>
        <v>0.42</v>
      </c>
      <c r="K328">
        <f>VLOOKUP($B328,Totalt!$B$1:$BP$500,MATCH("total el",Totalt!$B$1:$BP$1,0),FALSE)</f>
        <v>0.52010000000000001</v>
      </c>
      <c r="M328" s="250">
        <f t="shared" si="16"/>
        <v>1.237838</v>
      </c>
      <c r="N328" s="250">
        <f t="shared" si="17"/>
        <v>179.15884700000001</v>
      </c>
      <c r="O328" s="250">
        <f t="shared" si="18"/>
        <v>0.218442</v>
      </c>
    </row>
    <row r="329" spans="1:15" x14ac:dyDescent="0.25">
      <c r="A329" s="2" t="s">
        <v>510</v>
      </c>
      <c r="B329" s="2" t="s">
        <v>511</v>
      </c>
      <c r="C329" t="str">
        <f>VLOOKUP($B329,Totalt!$B$1:$BP$500,MATCH("Kvalitetsgranskad:",Totalt!$B$1:$BP$1,0),FALSE)</f>
        <v>Ja</v>
      </c>
      <c r="E329" t="str">
        <f>VLOOKUP($B329,Miljö!$B$1:$AG$479,MATCH(E$3,Miljö!$B$1:$AK$1,0),FALSE)</f>
        <v>Ja</v>
      </c>
      <c r="F329" t="str">
        <f>VLOOKUP($B329,Miljö!$B$1:$AG$479,MATCH(F$3,Miljö!$B$1:$AK$1,0),FALSE)</f>
        <v>'sol. vind. vatten (100% klimatneutral)'</v>
      </c>
      <c r="G329">
        <f>VLOOKUP($B329,Miljö!$B$1:$AG$479,MATCH(G$3,Miljö!$B$1:$AK$1,0),FALSE)</f>
        <v>2.38</v>
      </c>
      <c r="H329">
        <f>VLOOKUP($B329,Miljö!$B$1:$AG$479,MATCH(H$3,Miljö!$B$1:$AK$1,0),FALSE)</f>
        <v>8.61</v>
      </c>
      <c r="I329">
        <f>VLOOKUP($B329,Miljö!$B$1:$AG$479,MATCH(I$3,Miljö!$B$1:$AK$1,0),FALSE)</f>
        <v>0</v>
      </c>
      <c r="K329">
        <f>VLOOKUP($B329,Totalt!$B$1:$BP$500,MATCH("total el",Totalt!$B$1:$BP$1,0),FALSE)</f>
        <v>0.14499999999999999</v>
      </c>
      <c r="M329" s="250">
        <f t="shared" si="16"/>
        <v>0.34509999999999996</v>
      </c>
      <c r="N329" s="250">
        <f t="shared" si="17"/>
        <v>1.2484499999999998</v>
      </c>
      <c r="O329" s="250">
        <f t="shared" si="18"/>
        <v>0</v>
      </c>
    </row>
    <row r="330" spans="1:15" x14ac:dyDescent="0.25">
      <c r="A330" s="2" t="s">
        <v>510</v>
      </c>
      <c r="B330" s="2" t="s">
        <v>512</v>
      </c>
      <c r="C330" t="str">
        <f>VLOOKUP($B330,Totalt!$B$1:$BP$500,MATCH("Kvalitetsgranskad:",Totalt!$B$1:$BP$1,0),FALSE)</f>
        <v>Ja</v>
      </c>
      <c r="E330" t="str">
        <f>VLOOKUP($B330,Miljö!$B$1:$AG$479,MATCH(E$3,Miljö!$B$1:$AK$1,0),FALSE)</f>
        <v>Ja</v>
      </c>
      <c r="F330" t="str">
        <f>VLOOKUP($B330,Miljö!$B$1:$AG$479,MATCH(F$3,Miljö!$B$1:$AK$1,0),FALSE)</f>
        <v>'sol. vind. vatten'</v>
      </c>
      <c r="G330">
        <f>VLOOKUP($B330,Miljö!$B$1:$AG$479,MATCH(G$3,Miljö!$B$1:$AK$1,0),FALSE)</f>
        <v>2.38</v>
      </c>
      <c r="H330">
        <f>VLOOKUP($B330,Miljö!$B$1:$AG$479,MATCH(H$3,Miljö!$B$1:$AK$1,0),FALSE)</f>
        <v>8.61</v>
      </c>
      <c r="I330">
        <f>VLOOKUP($B330,Miljö!$B$1:$AG$479,MATCH(I$3,Miljö!$B$1:$AK$1,0),FALSE)</f>
        <v>0</v>
      </c>
      <c r="K330">
        <f>VLOOKUP($B330,Totalt!$B$1:$BP$500,MATCH("total el",Totalt!$B$1:$BP$1,0),FALSE)</f>
        <v>0.18099999999999999</v>
      </c>
      <c r="M330" s="250">
        <f t="shared" si="16"/>
        <v>0.43077999999999994</v>
      </c>
      <c r="N330" s="250">
        <f t="shared" si="17"/>
        <v>1.5584099999999999</v>
      </c>
      <c r="O330" s="250">
        <f t="shared" si="18"/>
        <v>0</v>
      </c>
    </row>
    <row r="331" spans="1:15" x14ac:dyDescent="0.25">
      <c r="A331" s="2" t="s">
        <v>510</v>
      </c>
      <c r="B331" s="2" t="s">
        <v>513</v>
      </c>
      <c r="C331" t="str">
        <f>VLOOKUP($B331,Totalt!$B$1:$BP$500,MATCH("Kvalitetsgranskad:",Totalt!$B$1:$BP$1,0),FALSE)</f>
        <v>Ja</v>
      </c>
      <c r="E331" t="str">
        <f>VLOOKUP($B331,Miljö!$B$1:$AG$479,MATCH(E$3,Miljö!$B$1:$AK$1,0),FALSE)</f>
        <v>Ja</v>
      </c>
      <c r="F331" t="str">
        <f>VLOOKUP($B331,Miljö!$B$1:$AG$479,MATCH(F$3,Miljö!$B$1:$AK$1,0),FALSE)</f>
        <v>'sol. vind. vatten'</v>
      </c>
      <c r="G331">
        <f>VLOOKUP($B331,Miljö!$B$1:$AG$479,MATCH(G$3,Miljö!$B$1:$AK$1,0),FALSE)</f>
        <v>2.38</v>
      </c>
      <c r="H331">
        <f>VLOOKUP($B331,Miljö!$B$1:$AG$479,MATCH(H$3,Miljö!$B$1:$AK$1,0),FALSE)</f>
        <v>8.61</v>
      </c>
      <c r="I331">
        <f>VLOOKUP($B331,Miljö!$B$1:$AG$479,MATCH(I$3,Miljö!$B$1:$AK$1,0),FALSE)</f>
        <v>0</v>
      </c>
      <c r="K331">
        <f>VLOOKUP($B331,Totalt!$B$1:$BP$500,MATCH("total el",Totalt!$B$1:$BP$1,0),FALSE)</f>
        <v>4.2000000000000003E-2</v>
      </c>
      <c r="M331" s="250">
        <f t="shared" si="16"/>
        <v>9.9960000000000007E-2</v>
      </c>
      <c r="N331" s="250">
        <f t="shared" si="17"/>
        <v>0.36162</v>
      </c>
      <c r="O331" s="250">
        <f t="shared" si="18"/>
        <v>0</v>
      </c>
    </row>
    <row r="332" spans="1:15" x14ac:dyDescent="0.25">
      <c r="A332" s="2" t="s">
        <v>510</v>
      </c>
      <c r="B332" s="2" t="s">
        <v>514</v>
      </c>
      <c r="C332" t="str">
        <f>VLOOKUP($B332,Totalt!$B$1:$BP$500,MATCH("Kvalitetsgranskad:",Totalt!$B$1:$BP$1,0),FALSE)</f>
        <v>Ja</v>
      </c>
      <c r="E332" t="str">
        <f>VLOOKUP($B332,Miljö!$B$1:$AG$479,MATCH(E$3,Miljö!$B$1:$AK$1,0),FALSE)</f>
        <v>Ja</v>
      </c>
      <c r="F332" t="str">
        <f>VLOOKUP($B332,Miljö!$B$1:$AG$479,MATCH(F$3,Miljö!$B$1:$AK$1,0),FALSE)</f>
        <v>'sol. vind. vatten'</v>
      </c>
      <c r="G332">
        <f>VLOOKUP($B332,Miljö!$B$1:$AG$479,MATCH(G$3,Miljö!$B$1:$AK$1,0),FALSE)</f>
        <v>2.38</v>
      </c>
      <c r="H332">
        <f>VLOOKUP($B332,Miljö!$B$1:$AG$479,MATCH(H$3,Miljö!$B$1:$AK$1,0),FALSE)</f>
        <v>8.61</v>
      </c>
      <c r="I332">
        <f>VLOOKUP($B332,Miljö!$B$1:$AG$479,MATCH(I$3,Miljö!$B$1:$AK$1,0),FALSE)</f>
        <v>0</v>
      </c>
      <c r="K332">
        <f>VLOOKUP($B332,Totalt!$B$1:$BP$500,MATCH("total el",Totalt!$B$1:$BP$1,0),FALSE)</f>
        <v>47.206999999999994</v>
      </c>
      <c r="M332" s="250">
        <f t="shared" si="16"/>
        <v>112.35265999999999</v>
      </c>
      <c r="N332" s="250">
        <f t="shared" si="17"/>
        <v>406.45226999999994</v>
      </c>
      <c r="O332" s="250">
        <f t="shared" si="18"/>
        <v>0</v>
      </c>
    </row>
    <row r="333" spans="1:15" x14ac:dyDescent="0.25">
      <c r="A333" s="2" t="s">
        <v>515</v>
      </c>
      <c r="B333" s="2" t="s">
        <v>516</v>
      </c>
      <c r="C333" t="str">
        <f>VLOOKUP($B333,Totalt!$B$1:$BP$500,MATCH("Kvalitetsgranskad:",Totalt!$B$1:$BP$1,0),FALSE)</f>
        <v>Ja</v>
      </c>
      <c r="E333" t="str">
        <f>VLOOKUP($B333,Miljö!$B$1:$AG$479,MATCH(E$3,Miljö!$B$1:$AK$1,0),FALSE)</f>
        <v>Ja</v>
      </c>
      <c r="F333" t="str">
        <f>VLOOKUP($B333,Miljö!$B$1:$AG$479,MATCH(F$3,Miljö!$B$1:$AK$1,0),FALSE)</f>
        <v>'Vatten'</v>
      </c>
      <c r="G333">
        <f>VLOOKUP($B333,Miljö!$B$1:$AG$479,MATCH(G$3,Miljö!$B$1:$AK$1,0),FALSE)</f>
        <v>1.1000000000000001</v>
      </c>
      <c r="H333">
        <f>VLOOKUP($B333,Miljö!$B$1:$AG$479,MATCH(H$3,Miljö!$B$1:$AK$1,0),FALSE)</f>
        <v>0</v>
      </c>
      <c r="I333">
        <f>VLOOKUP($B333,Miljö!$B$1:$AG$479,MATCH(I$3,Miljö!$B$1:$AK$1,0),FALSE)</f>
        <v>0</v>
      </c>
      <c r="K333">
        <f>VLOOKUP($B333,Totalt!$B$1:$BP$500,MATCH("total el",Totalt!$B$1:$BP$1,0),FALSE)</f>
        <v>0.59064000000000005</v>
      </c>
      <c r="M333" s="250">
        <f t="shared" si="16"/>
        <v>0.64970400000000006</v>
      </c>
      <c r="N333" s="250">
        <f t="shared" si="17"/>
        <v>0</v>
      </c>
      <c r="O333" s="250">
        <f t="shared" si="18"/>
        <v>0</v>
      </c>
    </row>
    <row r="334" spans="1:15" x14ac:dyDescent="0.25">
      <c r="A334" s="2" t="s">
        <v>515</v>
      </c>
      <c r="B334" s="2" t="s">
        <v>517</v>
      </c>
      <c r="C334" t="str">
        <f>VLOOKUP($B334,Totalt!$B$1:$BP$500,MATCH("Kvalitetsgranskad:",Totalt!$B$1:$BP$1,0),FALSE)</f>
        <v>Ja</v>
      </c>
      <c r="E334" t="str">
        <f>VLOOKUP($B334,Miljö!$B$1:$AG$479,MATCH(E$3,Miljö!$B$1:$AK$1,0),FALSE)</f>
        <v>Ja</v>
      </c>
      <c r="F334" t="str">
        <f>VLOOKUP($B334,Miljö!$B$1:$AG$479,MATCH(F$3,Miljö!$B$1:$AK$1,0),FALSE)</f>
        <v>'vatten'</v>
      </c>
      <c r="G334">
        <f>VLOOKUP($B334,Miljö!$B$1:$AG$479,MATCH(G$3,Miljö!$B$1:$AK$1,0),FALSE)</f>
        <v>1.1000000000000001</v>
      </c>
      <c r="H334">
        <f>VLOOKUP($B334,Miljö!$B$1:$AG$479,MATCH(H$3,Miljö!$B$1:$AK$1,0),FALSE)</f>
        <v>0</v>
      </c>
      <c r="I334">
        <f>VLOOKUP($B334,Miljö!$B$1:$AG$479,MATCH(I$3,Miljö!$B$1:$AK$1,0),FALSE)</f>
        <v>0</v>
      </c>
      <c r="K334">
        <f>VLOOKUP($B334,Totalt!$B$1:$BP$500,MATCH("total el",Totalt!$B$1:$BP$1,0),FALSE)</f>
        <v>0.81899999999999995</v>
      </c>
      <c r="M334" s="250">
        <f t="shared" si="16"/>
        <v>0.90090000000000003</v>
      </c>
      <c r="N334" s="250">
        <f t="shared" si="17"/>
        <v>0</v>
      </c>
      <c r="O334" s="250">
        <f t="shared" si="18"/>
        <v>0</v>
      </c>
    </row>
    <row r="335" spans="1:15" x14ac:dyDescent="0.25">
      <c r="A335" s="2" t="s">
        <v>518</v>
      </c>
      <c r="B335" s="2" t="s">
        <v>519</v>
      </c>
      <c r="C335" t="str">
        <f>VLOOKUP($B335,Totalt!$B$1:$BP$500,MATCH("Kvalitetsgranskad:",Totalt!$B$1:$BP$1,0),FALSE)</f>
        <v>Ja</v>
      </c>
      <c r="E335" t="str">
        <f>VLOOKUP($B335,Miljö!$B$1:$AG$479,MATCH(E$3,Miljö!$B$1:$AK$1,0),FALSE)</f>
        <v>Nej</v>
      </c>
      <c r="F335" t="str">
        <f>VLOOKUP($B335,Miljö!$B$1:$AG$479,MATCH(F$3,Miljö!$B$1:$AK$1,0),FALSE)</f>
        <v>-</v>
      </c>
      <c r="G335">
        <f>VLOOKUP($B335,Miljö!$B$1:$AG$479,MATCH(G$3,Miljö!$B$1:$AK$1,0),FALSE)</f>
        <v>2.38</v>
      </c>
      <c r="H335">
        <f>VLOOKUP($B335,Miljö!$B$1:$AG$479,MATCH(H$3,Miljö!$B$1:$AK$1,0),FALSE)</f>
        <v>344.47</v>
      </c>
      <c r="I335">
        <f>VLOOKUP($B335,Miljö!$B$1:$AG$479,MATCH(I$3,Miljö!$B$1:$AK$1,0),FALSE)</f>
        <v>0.42</v>
      </c>
      <c r="K335">
        <f>VLOOKUP($B335,Totalt!$B$1:$BP$500,MATCH("total el",Totalt!$B$1:$BP$1,0),FALSE)</f>
        <v>0.67500000000000004</v>
      </c>
      <c r="M335" s="250">
        <f t="shared" si="16"/>
        <v>1.6065</v>
      </c>
      <c r="N335" s="250">
        <f t="shared" si="17"/>
        <v>232.51725000000005</v>
      </c>
      <c r="O335" s="250">
        <f t="shared" si="18"/>
        <v>0.28350000000000003</v>
      </c>
    </row>
    <row r="336" spans="1:15" x14ac:dyDescent="0.25">
      <c r="A336" s="2" t="s">
        <v>520</v>
      </c>
      <c r="B336" s="2" t="s">
        <v>521</v>
      </c>
      <c r="C336" t="str">
        <f>VLOOKUP($B336,Totalt!$B$1:$BP$500,MATCH("Kvalitetsgranskad:",Totalt!$B$1:$BP$1,0),FALSE)</f>
        <v>Ja</v>
      </c>
      <c r="E336" t="str">
        <f>VLOOKUP($B336,Miljö!$B$1:$AG$479,MATCH(E$3,Miljö!$B$1:$AK$1,0),FALSE)</f>
        <v>Ja</v>
      </c>
      <c r="F336" t="str">
        <f>VLOOKUP($B336,Miljö!$B$1:$AG$479,MATCH(F$3,Miljö!$B$1:$AK$1,0),FALSE)</f>
        <v>'Vind 83% vatten 17 %'</v>
      </c>
      <c r="G336">
        <f>VLOOKUP($B336,Miljö!$B$1:$AG$479,MATCH(G$3,Miljö!$B$1:$AK$1,0),FALSE)</f>
        <v>0.27</v>
      </c>
      <c r="H336">
        <f>VLOOKUP($B336,Miljö!$B$1:$AG$479,MATCH(H$3,Miljö!$B$1:$AK$1,0),FALSE)</f>
        <v>0</v>
      </c>
      <c r="I336">
        <f>VLOOKUP($B336,Miljö!$B$1:$AG$479,MATCH(I$3,Miljö!$B$1:$AK$1,0),FALSE)</f>
        <v>0</v>
      </c>
      <c r="K336">
        <f>VLOOKUP($B336,Totalt!$B$1:$BP$500,MATCH("total el",Totalt!$B$1:$BP$1,0),FALSE)</f>
        <v>0.58050000000000002</v>
      </c>
      <c r="M336" s="250">
        <f t="shared" si="16"/>
        <v>0.15673500000000001</v>
      </c>
      <c r="N336" s="250">
        <f t="shared" si="17"/>
        <v>0</v>
      </c>
      <c r="O336" s="250">
        <f t="shared" si="18"/>
        <v>0</v>
      </c>
    </row>
    <row r="337" spans="1:15" x14ac:dyDescent="0.25">
      <c r="A337" s="2" t="s">
        <v>520</v>
      </c>
      <c r="B337" s="2" t="s">
        <v>522</v>
      </c>
      <c r="C337" t="str">
        <f>VLOOKUP($B337,Totalt!$B$1:$BP$500,MATCH("Kvalitetsgranskad:",Totalt!$B$1:$BP$1,0),FALSE)</f>
        <v>Ja</v>
      </c>
      <c r="E337" t="str">
        <f>VLOOKUP($B337,Miljö!$B$1:$AG$479,MATCH(E$3,Miljö!$B$1:$AK$1,0),FALSE)</f>
        <v>Ja</v>
      </c>
      <c r="F337" t="str">
        <f>VLOOKUP($B337,Miljö!$B$1:$AG$479,MATCH(F$3,Miljö!$B$1:$AK$1,0),FALSE)</f>
        <v>'Vind 83 % vatten 17 %'</v>
      </c>
      <c r="G337">
        <f>VLOOKUP($B337,Miljö!$B$1:$AG$479,MATCH(G$3,Miljö!$B$1:$AK$1,0),FALSE)</f>
        <v>0.27</v>
      </c>
      <c r="H337">
        <f>VLOOKUP($B337,Miljö!$B$1:$AG$479,MATCH(H$3,Miljö!$B$1:$AK$1,0),FALSE)</f>
        <v>0</v>
      </c>
      <c r="I337">
        <f>VLOOKUP($B337,Miljö!$B$1:$AG$479,MATCH(I$3,Miljö!$B$1:$AK$1,0),FALSE)</f>
        <v>0</v>
      </c>
      <c r="K337">
        <f>VLOOKUP($B337,Totalt!$B$1:$BP$500,MATCH("total el",Totalt!$B$1:$BP$1,0),FALSE)</f>
        <v>2.6080000000000001</v>
      </c>
      <c r="M337" s="250">
        <f t="shared" si="16"/>
        <v>0.70416000000000012</v>
      </c>
      <c r="N337" s="250">
        <f t="shared" si="17"/>
        <v>0</v>
      </c>
      <c r="O337" s="250">
        <f t="shared" si="18"/>
        <v>0</v>
      </c>
    </row>
    <row r="338" spans="1:15" x14ac:dyDescent="0.25">
      <c r="A338" s="2" t="s">
        <v>520</v>
      </c>
      <c r="B338" s="2" t="s">
        <v>523</v>
      </c>
      <c r="C338" t="str">
        <f>VLOOKUP($B338,Totalt!$B$1:$BP$500,MATCH("Kvalitetsgranskad:",Totalt!$B$1:$BP$1,0),FALSE)</f>
        <v>Ja</v>
      </c>
      <c r="E338" t="str">
        <f>VLOOKUP($B338,Miljö!$B$1:$AG$479,MATCH(E$3,Miljö!$B$1:$AK$1,0),FALSE)</f>
        <v>Ja</v>
      </c>
      <c r="F338" t="str">
        <f>VLOOKUP($B338,Miljö!$B$1:$AG$479,MATCH(F$3,Miljö!$B$1:$AK$1,0),FALSE)</f>
        <v>'vind 83 % vatten 17 %'</v>
      </c>
      <c r="G338">
        <f>VLOOKUP($B338,Miljö!$B$1:$AG$479,MATCH(G$3,Miljö!$B$1:$AK$1,0),FALSE)</f>
        <v>0.27</v>
      </c>
      <c r="H338">
        <f>VLOOKUP($B338,Miljö!$B$1:$AG$479,MATCH(H$3,Miljö!$B$1:$AK$1,0),FALSE)</f>
        <v>0</v>
      </c>
      <c r="I338">
        <f>VLOOKUP($B338,Miljö!$B$1:$AG$479,MATCH(I$3,Miljö!$B$1:$AK$1,0),FALSE)</f>
        <v>0</v>
      </c>
      <c r="K338">
        <f>VLOOKUP($B338,Totalt!$B$1:$BP$500,MATCH("total el",Totalt!$B$1:$BP$1,0),FALSE)</f>
        <v>8.5999999999999993E-2</v>
      </c>
      <c r="M338" s="250">
        <f t="shared" si="16"/>
        <v>2.3220000000000001E-2</v>
      </c>
      <c r="N338" s="250">
        <f t="shared" si="17"/>
        <v>0</v>
      </c>
      <c r="O338" s="250">
        <f t="shared" si="18"/>
        <v>0</v>
      </c>
    </row>
    <row r="339" spans="1:15" x14ac:dyDescent="0.25">
      <c r="A339" s="2" t="s">
        <v>524</v>
      </c>
      <c r="B339" s="2" t="s">
        <v>11</v>
      </c>
      <c r="C339" t="str">
        <f>VLOOKUP($B339,Totalt!$B$1:$BP$500,MATCH("Kvalitetsgranskad:",Totalt!$B$1:$BP$1,0),FALSE)</f>
        <v>Ja</v>
      </c>
      <c r="E339" t="str">
        <f>VLOOKUP($B339,Miljö!$B$1:$AG$479,MATCH(E$3,Miljö!$B$1:$AK$1,0),FALSE)</f>
        <v>Nej</v>
      </c>
      <c r="F339" t="str">
        <f>VLOOKUP($B339,Miljö!$B$1:$AG$479,MATCH(F$3,Miljö!$B$1:$AK$1,0),FALSE)</f>
        <v>-</v>
      </c>
      <c r="G339">
        <f>VLOOKUP($B339,Miljö!$B$1:$AG$479,MATCH(G$3,Miljö!$B$1:$AK$1,0),FALSE)</f>
        <v>2.38</v>
      </c>
      <c r="H339">
        <f>VLOOKUP($B339,Miljö!$B$1:$AG$479,MATCH(H$3,Miljö!$B$1:$AK$1,0),FALSE)</f>
        <v>344.47</v>
      </c>
      <c r="I339">
        <f>VLOOKUP($B339,Miljö!$B$1:$AG$479,MATCH(I$3,Miljö!$B$1:$AK$1,0),FALSE)</f>
        <v>0.42</v>
      </c>
      <c r="K339">
        <f>VLOOKUP($B339,Totalt!$B$1:$BP$500,MATCH("total el",Totalt!$B$1:$BP$1,0),FALSE)</f>
        <v>3.4979999999999998</v>
      </c>
      <c r="M339" s="250">
        <f t="shared" si="16"/>
        <v>8.3252399999999991</v>
      </c>
      <c r="N339" s="250">
        <f t="shared" si="17"/>
        <v>1204.95606</v>
      </c>
      <c r="O339" s="250">
        <f t="shared" si="18"/>
        <v>1.4691599999999998</v>
      </c>
    </row>
    <row r="340" spans="1:15" x14ac:dyDescent="0.25">
      <c r="A340" s="2" t="s">
        <v>524</v>
      </c>
      <c r="B340" s="2" t="s">
        <v>525</v>
      </c>
      <c r="C340" t="str">
        <f>VLOOKUP($B340,Totalt!$B$1:$BP$500,MATCH("Kvalitetsgranskad:",Totalt!$B$1:$BP$1,0),FALSE)</f>
        <v>Ja</v>
      </c>
      <c r="E340" t="str">
        <f>VLOOKUP($B340,Miljö!$B$1:$AG$479,MATCH(E$3,Miljö!$B$1:$AK$1,0),FALSE)</f>
        <v>Nej</v>
      </c>
      <c r="F340" t="str">
        <f>VLOOKUP($B340,Miljö!$B$1:$AG$479,MATCH(F$3,Miljö!$B$1:$AK$1,0),FALSE)</f>
        <v>-</v>
      </c>
      <c r="G340">
        <f>VLOOKUP($B340,Miljö!$B$1:$AG$479,MATCH(G$3,Miljö!$B$1:$AK$1,0),FALSE)</f>
        <v>2.38</v>
      </c>
      <c r="H340">
        <f>VLOOKUP($B340,Miljö!$B$1:$AG$479,MATCH(H$3,Miljö!$B$1:$AK$1,0),FALSE)</f>
        <v>344.47</v>
      </c>
      <c r="I340">
        <f>VLOOKUP($B340,Miljö!$B$1:$AG$479,MATCH(I$3,Miljö!$B$1:$AK$1,0),FALSE)</f>
        <v>0.42</v>
      </c>
      <c r="K340">
        <f>VLOOKUP($B340,Totalt!$B$1:$BP$500,MATCH("total el",Totalt!$B$1:$BP$1,0),FALSE)</f>
        <v>4.7E-2</v>
      </c>
      <c r="M340" s="250">
        <f t="shared" si="16"/>
        <v>0.11186</v>
      </c>
      <c r="N340" s="250">
        <f t="shared" si="17"/>
        <v>16.190090000000001</v>
      </c>
      <c r="O340" s="250">
        <f t="shared" si="18"/>
        <v>1.9740000000000001E-2</v>
      </c>
    </row>
    <row r="341" spans="1:15" x14ac:dyDescent="0.25">
      <c r="A341" s="2" t="s">
        <v>524</v>
      </c>
      <c r="B341" s="2" t="s">
        <v>318</v>
      </c>
      <c r="C341" t="str">
        <f>VLOOKUP($B341,Totalt!$B$1:$BP$500,MATCH("Kvalitetsgranskad:",Totalt!$B$1:$BP$1,0),FALSE)</f>
        <v>Ja</v>
      </c>
      <c r="E341" t="str">
        <f>VLOOKUP($B341,Miljö!$B$1:$AG$479,MATCH(E$3,Miljö!$B$1:$AK$1,0),FALSE)</f>
        <v>Nej</v>
      </c>
      <c r="F341" t="str">
        <f>VLOOKUP($B341,Miljö!$B$1:$AG$479,MATCH(F$3,Miljö!$B$1:$AK$1,0),FALSE)</f>
        <v>-</v>
      </c>
      <c r="G341">
        <f>VLOOKUP($B341,Miljö!$B$1:$AG$479,MATCH(G$3,Miljö!$B$1:$AK$1,0),FALSE)</f>
        <v>2.38</v>
      </c>
      <c r="H341">
        <f>VLOOKUP($B341,Miljö!$B$1:$AG$479,MATCH(H$3,Miljö!$B$1:$AK$1,0),FALSE)</f>
        <v>344.47</v>
      </c>
      <c r="I341">
        <f>VLOOKUP($B341,Miljö!$B$1:$AG$479,MATCH(I$3,Miljö!$B$1:$AK$1,0),FALSE)</f>
        <v>0.42</v>
      </c>
      <c r="K341">
        <f>VLOOKUP($B341,Totalt!$B$1:$BP$500,MATCH("total el",Totalt!$B$1:$BP$1,0),FALSE)</f>
        <v>0.308</v>
      </c>
      <c r="M341" s="250">
        <f t="shared" si="16"/>
        <v>0.73303999999999991</v>
      </c>
      <c r="N341" s="250">
        <f t="shared" si="17"/>
        <v>106.09676</v>
      </c>
      <c r="O341" s="250">
        <f t="shared" si="18"/>
        <v>0.12936</v>
      </c>
    </row>
    <row r="342" spans="1:15" x14ac:dyDescent="0.25">
      <c r="A342" s="2" t="s">
        <v>526</v>
      </c>
      <c r="B342" s="2" t="s">
        <v>527</v>
      </c>
      <c r="C342" t="str">
        <f>VLOOKUP($B342,Totalt!$B$1:$BP$500,MATCH("Kvalitetsgranskad:",Totalt!$B$1:$BP$1,0),FALSE)</f>
        <v>Ja</v>
      </c>
      <c r="E342" t="str">
        <f>VLOOKUP($B342,Miljö!$B$1:$AG$479,MATCH(E$3,Miljö!$B$1:$AK$1,0),FALSE)</f>
        <v>Ja</v>
      </c>
      <c r="F342" t="str">
        <f>VLOOKUP($B342,Miljö!$B$1:$AG$479,MATCH(F$3,Miljö!$B$1:$AK$1,0),FALSE)</f>
        <v>'vattenfalls elmix'</v>
      </c>
      <c r="G342">
        <f>VLOOKUP($B342,Miljö!$B$1:$AG$479,MATCH(G$3,Miljö!$B$1:$AK$1,0),FALSE)</f>
        <v>2.38</v>
      </c>
      <c r="H342">
        <f>VLOOKUP($B342,Miljö!$B$1:$AG$479,MATCH(H$3,Miljö!$B$1:$AK$1,0),FALSE)</f>
        <v>6.33</v>
      </c>
      <c r="I342">
        <f>VLOOKUP($B342,Miljö!$B$1:$AG$479,MATCH(I$3,Miljö!$B$1:$AK$1,0),FALSE)</f>
        <v>0.42</v>
      </c>
      <c r="K342">
        <f>VLOOKUP($B342,Totalt!$B$1:$BP$500,MATCH("total el",Totalt!$B$1:$BP$1,0),FALSE)</f>
        <v>0.60199999999999998</v>
      </c>
      <c r="M342" s="250">
        <f t="shared" si="16"/>
        <v>1.4327599999999998</v>
      </c>
      <c r="N342" s="250">
        <f t="shared" si="17"/>
        <v>3.8106599999999999</v>
      </c>
      <c r="O342" s="250">
        <f t="shared" si="18"/>
        <v>0.25284000000000001</v>
      </c>
    </row>
    <row r="343" spans="1:15" x14ac:dyDescent="0.25">
      <c r="A343" s="2" t="s">
        <v>526</v>
      </c>
      <c r="B343" s="2" t="s">
        <v>528</v>
      </c>
      <c r="C343" t="str">
        <f>VLOOKUP($B343,Totalt!$B$1:$BP$500,MATCH("Kvalitetsgranskad:",Totalt!$B$1:$BP$1,0),FALSE)</f>
        <v>Ja</v>
      </c>
      <c r="E343" t="str">
        <f>VLOOKUP($B343,Miljö!$B$1:$AG$479,MATCH(E$3,Miljö!$B$1:$AK$1,0),FALSE)</f>
        <v>Ja</v>
      </c>
      <c r="F343" t="str">
        <f>VLOOKUP($B343,Miljö!$B$1:$AG$479,MATCH(F$3,Miljö!$B$1:$AK$1,0),FALSE)</f>
        <v>'Egenproducerad bioel'</v>
      </c>
      <c r="G343">
        <f>VLOOKUP($B343,Miljö!$B$1:$AG$479,MATCH(G$3,Miljö!$B$1:$AK$1,0),FALSE)</f>
        <v>0.05</v>
      </c>
      <c r="H343">
        <f>VLOOKUP($B343,Miljö!$B$1:$AG$479,MATCH(H$3,Miljö!$B$1:$AK$1,0),FALSE)</f>
        <v>0</v>
      </c>
      <c r="I343">
        <f>VLOOKUP($B343,Miljö!$B$1:$AG$479,MATCH(I$3,Miljö!$B$1:$AK$1,0),FALSE)</f>
        <v>0</v>
      </c>
      <c r="K343">
        <f>VLOOKUP($B343,Totalt!$B$1:$BP$500,MATCH("total el",Totalt!$B$1:$BP$1,0),FALSE)</f>
        <v>20.976900000000001</v>
      </c>
      <c r="M343" s="250">
        <f t="shared" si="16"/>
        <v>1.048845</v>
      </c>
      <c r="N343" s="250">
        <f t="shared" si="17"/>
        <v>0</v>
      </c>
      <c r="O343" s="250">
        <f t="shared" si="18"/>
        <v>0</v>
      </c>
    </row>
    <row r="344" spans="1:15" x14ac:dyDescent="0.25">
      <c r="A344" s="2" t="s">
        <v>526</v>
      </c>
      <c r="B344" s="2" t="s">
        <v>529</v>
      </c>
      <c r="C344" t="str">
        <f>VLOOKUP($B344,Totalt!$B$1:$BP$500,MATCH("Kvalitetsgranskad:",Totalt!$B$1:$BP$1,0),FALSE)</f>
        <v>Ja</v>
      </c>
      <c r="E344" t="str">
        <f>VLOOKUP($B344,Miljö!$B$1:$AG$479,MATCH(E$3,Miljö!$B$1:$AK$1,0),FALSE)</f>
        <v>Ja</v>
      </c>
      <c r="F344" t="str">
        <f>VLOOKUP($B344,Miljö!$B$1:$AG$479,MATCH(F$3,Miljö!$B$1:$AK$1,0),FALSE)</f>
        <v>'Vattenfalls elmix ospec energikälla'</v>
      </c>
      <c r="G344">
        <f>VLOOKUP($B344,Miljö!$B$1:$AG$479,MATCH(G$3,Miljö!$B$1:$AK$1,0),FALSE)</f>
        <v>2.36</v>
      </c>
      <c r="H344">
        <f>VLOOKUP($B344,Miljö!$B$1:$AG$479,MATCH(H$3,Miljö!$B$1:$AK$1,0),FALSE)</f>
        <v>6.66</v>
      </c>
      <c r="I344">
        <f>VLOOKUP($B344,Miljö!$B$1:$AG$479,MATCH(I$3,Miljö!$B$1:$AK$1,0),FALSE)</f>
        <v>0.1</v>
      </c>
      <c r="K344">
        <f>VLOOKUP($B344,Totalt!$B$1:$BP$500,MATCH("total el",Totalt!$B$1:$BP$1,0),FALSE)</f>
        <v>3.2</v>
      </c>
      <c r="M344" s="250">
        <f t="shared" si="16"/>
        <v>7.5519999999999996</v>
      </c>
      <c r="N344" s="250">
        <f t="shared" si="17"/>
        <v>21.312000000000001</v>
      </c>
      <c r="O344" s="250">
        <f t="shared" si="18"/>
        <v>0.32000000000000006</v>
      </c>
    </row>
    <row r="345" spans="1:15" x14ac:dyDescent="0.25">
      <c r="A345" s="2" t="s">
        <v>526</v>
      </c>
      <c r="B345" s="2" t="s">
        <v>530</v>
      </c>
      <c r="C345" t="str">
        <f>VLOOKUP($B345,Totalt!$B$1:$BP$500,MATCH("Kvalitetsgranskad:",Totalt!$B$1:$BP$1,0),FALSE)</f>
        <v>Ja</v>
      </c>
      <c r="E345" t="str">
        <f>VLOOKUP($B345,Miljö!$B$1:$AG$479,MATCH(E$3,Miljö!$B$1:$AK$1,0),FALSE)</f>
        <v>Ja</v>
      </c>
      <c r="F345" t="str">
        <f>VLOOKUP($B345,Miljö!$B$1:$AG$479,MATCH(F$3,Miljö!$B$1:$AK$1,0),FALSE)</f>
        <v>-</v>
      </c>
      <c r="G345">
        <f>VLOOKUP($B345,Miljö!$B$1:$AG$479,MATCH(G$3,Miljö!$B$1:$AK$1,0),FALSE)</f>
        <v>2.36</v>
      </c>
      <c r="H345">
        <f>VLOOKUP($B345,Miljö!$B$1:$AG$479,MATCH(H$3,Miljö!$B$1:$AK$1,0),FALSE)</f>
        <v>5.69</v>
      </c>
      <c r="I345">
        <f>VLOOKUP($B345,Miljö!$B$1:$AG$479,MATCH(I$3,Miljö!$B$1:$AK$1,0),FALSE)</f>
        <v>0.42</v>
      </c>
      <c r="K345">
        <f>VLOOKUP($B345,Totalt!$B$1:$BP$500,MATCH("total el",Totalt!$B$1:$BP$1,0),FALSE)</f>
        <v>0.32700000000000001</v>
      </c>
      <c r="M345" s="250">
        <f t="shared" si="16"/>
        <v>0.77171999999999996</v>
      </c>
      <c r="N345" s="250">
        <f t="shared" si="17"/>
        <v>1.8606300000000002</v>
      </c>
      <c r="O345" s="250">
        <f t="shared" si="18"/>
        <v>0.13733999999999999</v>
      </c>
    </row>
    <row r="346" spans="1:15" x14ac:dyDescent="0.25">
      <c r="A346" s="2" t="s">
        <v>526</v>
      </c>
      <c r="B346" s="2" t="s">
        <v>531</v>
      </c>
      <c r="C346" t="str">
        <f>VLOOKUP($B346,Totalt!$B$1:$BP$500,MATCH("Kvalitetsgranskad:",Totalt!$B$1:$BP$1,0),FALSE)</f>
        <v>Ja</v>
      </c>
      <c r="E346" t="str">
        <f>VLOOKUP($B346,Miljö!$B$1:$AG$479,MATCH(E$3,Miljö!$B$1:$AK$1,0),FALSE)</f>
        <v>Ja</v>
      </c>
      <c r="F346" t="str">
        <f>VLOOKUP($B346,Miljö!$B$1:$AG$479,MATCH(F$3,Miljö!$B$1:$AK$1,0),FALSE)</f>
        <v>'Vattenfall restmix'</v>
      </c>
      <c r="G346">
        <f>VLOOKUP($B346,Miljö!$B$1:$AG$479,MATCH(G$3,Miljö!$B$1:$AK$1,0),FALSE)</f>
        <v>1.9</v>
      </c>
      <c r="H346">
        <f>VLOOKUP($B346,Miljö!$B$1:$AG$479,MATCH(H$3,Miljö!$B$1:$AK$1,0),FALSE)</f>
        <v>6.33</v>
      </c>
      <c r="I346">
        <f>VLOOKUP($B346,Miljö!$B$1:$AG$479,MATCH(I$3,Miljö!$B$1:$AK$1,0),FALSE)</f>
        <v>0</v>
      </c>
      <c r="K346">
        <f>VLOOKUP($B346,Totalt!$B$1:$BP$500,MATCH("total el",Totalt!$B$1:$BP$1,0),FALSE)</f>
        <v>1.9</v>
      </c>
      <c r="M346" s="250">
        <f t="shared" si="16"/>
        <v>3.61</v>
      </c>
      <c r="N346" s="250">
        <f t="shared" si="17"/>
        <v>12.026999999999999</v>
      </c>
      <c r="O346" s="250">
        <f t="shared" si="18"/>
        <v>0</v>
      </c>
    </row>
    <row r="347" spans="1:15" x14ac:dyDescent="0.25">
      <c r="A347" s="2" t="s">
        <v>526</v>
      </c>
      <c r="B347" s="2" t="s">
        <v>532</v>
      </c>
      <c r="C347" t="str">
        <f>VLOOKUP($B347,Totalt!$B$1:$BP$500,MATCH("Kvalitetsgranskad:",Totalt!$B$1:$BP$1,0),FALSE)</f>
        <v>Ja</v>
      </c>
      <c r="E347" t="str">
        <f>VLOOKUP($B347,Miljö!$B$1:$AG$479,MATCH(E$3,Miljö!$B$1:$AK$1,0),FALSE)</f>
        <v>Ja</v>
      </c>
      <c r="F347" t="str">
        <f>VLOOKUP($B347,Miljö!$B$1:$AG$479,MATCH(F$3,Miljö!$B$1:$AK$1,0),FALSE)</f>
        <v>'vattenfalls elmix'</v>
      </c>
      <c r="G347">
        <f>VLOOKUP($B347,Miljö!$B$1:$AG$479,MATCH(G$3,Miljö!$B$1:$AK$1,0),FALSE)</f>
        <v>2.38</v>
      </c>
      <c r="H347">
        <f>VLOOKUP($B347,Miljö!$B$1:$AG$479,MATCH(H$3,Miljö!$B$1:$AK$1,0),FALSE)</f>
        <v>6.33</v>
      </c>
      <c r="I347">
        <f>VLOOKUP($B347,Miljö!$B$1:$AG$479,MATCH(I$3,Miljö!$B$1:$AK$1,0),FALSE)</f>
        <v>0.42</v>
      </c>
      <c r="K347">
        <f>VLOOKUP($B347,Totalt!$B$1:$BP$500,MATCH("total el",Totalt!$B$1:$BP$1,0),FALSE)</f>
        <v>9.1151400000000002</v>
      </c>
      <c r="M347" s="250">
        <f t="shared" si="16"/>
        <v>21.6940332</v>
      </c>
      <c r="N347" s="250">
        <f t="shared" si="17"/>
        <v>57.698836200000002</v>
      </c>
      <c r="O347" s="250">
        <f t="shared" si="18"/>
        <v>3.8283588000000002</v>
      </c>
    </row>
    <row r="348" spans="1:15" x14ac:dyDescent="0.25">
      <c r="A348" s="2" t="s">
        <v>526</v>
      </c>
      <c r="B348" s="2" t="s">
        <v>533</v>
      </c>
      <c r="C348" t="str">
        <f>VLOOKUP($B348,Totalt!$B$1:$BP$500,MATCH("Kvalitetsgranskad:",Totalt!$B$1:$BP$1,0),FALSE)</f>
        <v>Ja</v>
      </c>
      <c r="E348" t="str">
        <f>VLOOKUP($B348,Miljö!$B$1:$AG$479,MATCH(E$3,Miljö!$B$1:$AK$1,0),FALSE)</f>
        <v>Ja</v>
      </c>
      <c r="F348" t="str">
        <f>VLOOKUP($B348,Miljö!$B$1:$AG$479,MATCH(F$3,Miljö!$B$1:$AK$1,0),FALSE)</f>
        <v>'Egenproducerad el. biobränsle'</v>
      </c>
      <c r="G348">
        <f>VLOOKUP($B348,Miljö!$B$1:$AG$479,MATCH(G$3,Miljö!$B$1:$AK$1,0),FALSE)</f>
        <v>0.05</v>
      </c>
      <c r="H348">
        <f>VLOOKUP($B348,Miljö!$B$1:$AG$479,MATCH(H$3,Miljö!$B$1:$AK$1,0),FALSE)</f>
        <v>0</v>
      </c>
      <c r="I348">
        <f>VLOOKUP($B348,Miljö!$B$1:$AG$479,MATCH(I$3,Miljö!$B$1:$AK$1,0),FALSE)</f>
        <v>0</v>
      </c>
      <c r="K348">
        <f>VLOOKUP($B348,Totalt!$B$1:$BP$500,MATCH("total el",Totalt!$B$1:$BP$1,0),FALSE)</f>
        <v>12.378399999999999</v>
      </c>
      <c r="M348" s="250">
        <f t="shared" si="16"/>
        <v>0.61892000000000003</v>
      </c>
      <c r="N348" s="250">
        <f t="shared" si="17"/>
        <v>0</v>
      </c>
      <c r="O348" s="250">
        <f t="shared" si="18"/>
        <v>0</v>
      </c>
    </row>
    <row r="349" spans="1:15" x14ac:dyDescent="0.25">
      <c r="A349" s="2" t="s">
        <v>526</v>
      </c>
      <c r="B349" s="2" t="s">
        <v>534</v>
      </c>
      <c r="C349" t="str">
        <f>VLOOKUP($B349,Totalt!$B$1:$BP$500,MATCH("Kvalitetsgranskad:",Totalt!$B$1:$BP$1,0),FALSE)</f>
        <v>Ja</v>
      </c>
      <c r="E349" t="str">
        <f>VLOOKUP($B349,Miljö!$B$1:$AG$479,MATCH(E$3,Miljö!$B$1:$AK$1,0),FALSE)</f>
        <v>Ja</v>
      </c>
      <c r="F349" t="str">
        <f>VLOOKUP($B349,Miljö!$B$1:$AG$479,MATCH(F$3,Miljö!$B$1:$AK$1,0),FALSE)</f>
        <v>'Vattenfalls elmix ospec energikälla'</v>
      </c>
      <c r="G349">
        <f>VLOOKUP($B349,Miljö!$B$1:$AG$479,MATCH(G$3,Miljö!$B$1:$AK$1,0),FALSE)</f>
        <v>2.36</v>
      </c>
      <c r="H349">
        <f>VLOOKUP($B349,Miljö!$B$1:$AG$479,MATCH(H$3,Miljö!$B$1:$AK$1,0),FALSE)</f>
        <v>6.66</v>
      </c>
      <c r="I349">
        <f>VLOOKUP($B349,Miljö!$B$1:$AG$479,MATCH(I$3,Miljö!$B$1:$AK$1,0),FALSE)</f>
        <v>0.1</v>
      </c>
      <c r="K349">
        <f>VLOOKUP($B349,Totalt!$B$1:$BP$500,MATCH("total el",Totalt!$B$1:$BP$1,0),FALSE)</f>
        <v>0.44479999999999997</v>
      </c>
      <c r="M349" s="250">
        <f t="shared" si="16"/>
        <v>1.0497279999999998</v>
      </c>
      <c r="N349" s="250">
        <f t="shared" si="17"/>
        <v>2.9623679999999997</v>
      </c>
      <c r="O349" s="250">
        <f t="shared" si="18"/>
        <v>4.4479999999999999E-2</v>
      </c>
    </row>
    <row r="350" spans="1:15" x14ac:dyDescent="0.25">
      <c r="A350" s="2" t="s">
        <v>526</v>
      </c>
      <c r="B350" s="2" t="s">
        <v>535</v>
      </c>
      <c r="C350" t="str">
        <f>VLOOKUP($B350,Totalt!$B$1:$BP$500,MATCH("Kvalitetsgranskad:",Totalt!$B$1:$BP$1,0),FALSE)</f>
        <v>Ja</v>
      </c>
      <c r="E350" t="str">
        <f>VLOOKUP($B350,Miljö!$B$1:$AG$479,MATCH(E$3,Miljö!$B$1:$AK$1,0),FALSE)</f>
        <v>Ja</v>
      </c>
      <c r="F350" t="str">
        <f>VLOOKUP($B350,Miljö!$B$1:$AG$479,MATCH(F$3,Miljö!$B$1:$AK$1,0),FALSE)</f>
        <v>'Vattenfall restmix'</v>
      </c>
      <c r="G350">
        <f>VLOOKUP($B350,Miljö!$B$1:$AG$479,MATCH(G$3,Miljö!$B$1:$AK$1,0),FALSE)</f>
        <v>1.9</v>
      </c>
      <c r="H350">
        <f>VLOOKUP($B350,Miljö!$B$1:$AG$479,MATCH(H$3,Miljö!$B$1:$AK$1,0),FALSE)</f>
        <v>6.33</v>
      </c>
      <c r="I350">
        <f>VLOOKUP($B350,Miljö!$B$1:$AG$479,MATCH(I$3,Miljö!$B$1:$AK$1,0),FALSE)</f>
        <v>0</v>
      </c>
      <c r="K350">
        <f>VLOOKUP($B350,Totalt!$B$1:$BP$500,MATCH("total el",Totalt!$B$1:$BP$1,0),FALSE)</f>
        <v>0.2</v>
      </c>
      <c r="M350" s="250">
        <f t="shared" si="16"/>
        <v>0.38</v>
      </c>
      <c r="N350" s="250">
        <f t="shared" si="17"/>
        <v>1.266</v>
      </c>
      <c r="O350" s="250">
        <f t="shared" si="18"/>
        <v>0</v>
      </c>
    </row>
    <row r="351" spans="1:15" x14ac:dyDescent="0.25">
      <c r="A351" s="2" t="s">
        <v>526</v>
      </c>
      <c r="B351" s="2" t="s">
        <v>536</v>
      </c>
      <c r="C351" t="str">
        <f>VLOOKUP($B351,Totalt!$B$1:$BP$500,MATCH("Kvalitetsgranskad:",Totalt!$B$1:$BP$1,0),FALSE)</f>
        <v>Ja</v>
      </c>
      <c r="E351" t="str">
        <f>VLOOKUP($B351,Miljö!$B$1:$AG$479,MATCH(E$3,Miljö!$B$1:$AK$1,0),FALSE)</f>
        <v>Ja</v>
      </c>
      <c r="F351" t="str">
        <f>VLOOKUP($B351,Miljö!$B$1:$AG$479,MATCH(F$3,Miljö!$B$1:$AK$1,0),FALSE)</f>
        <v>'Vattenfall restmix'</v>
      </c>
      <c r="G351">
        <f>VLOOKUP($B351,Miljö!$B$1:$AG$479,MATCH(G$3,Miljö!$B$1:$AK$1,0),FALSE)</f>
        <v>1.9</v>
      </c>
      <c r="H351">
        <f>VLOOKUP($B351,Miljö!$B$1:$AG$479,MATCH(H$3,Miljö!$B$1:$AK$1,0),FALSE)</f>
        <v>6.33</v>
      </c>
      <c r="I351">
        <f>VLOOKUP($B351,Miljö!$B$1:$AG$479,MATCH(I$3,Miljö!$B$1:$AK$1,0),FALSE)</f>
        <v>0</v>
      </c>
      <c r="K351">
        <f>VLOOKUP($B351,Totalt!$B$1:$BP$500,MATCH("total el",Totalt!$B$1:$BP$1,0),FALSE)</f>
        <v>163.95249999999999</v>
      </c>
      <c r="M351" s="250">
        <f t="shared" si="16"/>
        <v>311.50974999999994</v>
      </c>
      <c r="N351" s="250">
        <f t="shared" si="17"/>
        <v>1037.8193249999999</v>
      </c>
      <c r="O351" s="250">
        <f t="shared" si="18"/>
        <v>0</v>
      </c>
    </row>
    <row r="352" spans="1:15" x14ac:dyDescent="0.25">
      <c r="A352" s="2" t="s">
        <v>526</v>
      </c>
      <c r="B352" s="2" t="s">
        <v>537</v>
      </c>
      <c r="C352" t="str">
        <f>VLOOKUP($B352,Totalt!$B$1:$BP$500,MATCH("Kvalitetsgranskad:",Totalt!$B$1:$BP$1,0),FALSE)</f>
        <v>Ja</v>
      </c>
      <c r="E352" t="str">
        <f>VLOOKUP($B352,Miljö!$B$1:$AG$479,MATCH(E$3,Miljö!$B$1:$AK$1,0),FALSE)</f>
        <v>Ja</v>
      </c>
      <c r="F352" t="str">
        <f>VLOOKUP($B352,Miljö!$B$1:$AG$479,MATCH(F$3,Miljö!$B$1:$AK$1,0),FALSE)</f>
        <v>'Vattenfalls elmix'</v>
      </c>
      <c r="G352">
        <f>VLOOKUP($B352,Miljö!$B$1:$AG$479,MATCH(G$3,Miljö!$B$1:$AK$1,0),FALSE)</f>
        <v>2.36</v>
      </c>
      <c r="H352">
        <f>VLOOKUP($B352,Miljö!$B$1:$AG$479,MATCH(H$3,Miljö!$B$1:$AK$1,0),FALSE)</f>
        <v>6.33</v>
      </c>
      <c r="I352">
        <f>VLOOKUP($B352,Miljö!$B$1:$AG$479,MATCH(I$3,Miljö!$B$1:$AK$1,0),FALSE)</f>
        <v>0.55000000000000004</v>
      </c>
      <c r="K352">
        <f>VLOOKUP($B352,Totalt!$B$1:$BP$500,MATCH("total el",Totalt!$B$1:$BP$1,0),FALSE)</f>
        <v>1</v>
      </c>
      <c r="M352" s="250">
        <f t="shared" si="16"/>
        <v>2.36</v>
      </c>
      <c r="N352" s="250">
        <f t="shared" si="17"/>
        <v>6.33</v>
      </c>
      <c r="O352" s="250">
        <f t="shared" si="18"/>
        <v>0.55000000000000004</v>
      </c>
    </row>
    <row r="353" spans="1:15" x14ac:dyDescent="0.25">
      <c r="A353" s="2" t="s">
        <v>538</v>
      </c>
      <c r="B353" s="2" t="s">
        <v>539</v>
      </c>
      <c r="C353" t="str">
        <f>VLOOKUP($B353,Totalt!$B$1:$BP$500,MATCH("Kvalitetsgranskad:",Totalt!$B$1:$BP$1,0),FALSE)</f>
        <v>Ja</v>
      </c>
      <c r="E353" t="str">
        <f>VLOOKUP($B353,Miljö!$B$1:$AG$479,MATCH(E$3,Miljö!$B$1:$AK$1,0),FALSE)</f>
        <v>Nej</v>
      </c>
      <c r="F353" t="str">
        <f>VLOOKUP($B353,Miljö!$B$1:$AG$479,MATCH(F$3,Miljö!$B$1:$AK$1,0),FALSE)</f>
        <v>-</v>
      </c>
      <c r="G353">
        <f>VLOOKUP($B353,Miljö!$B$1:$AG$479,MATCH(G$3,Miljö!$B$1:$AK$1,0),FALSE)</f>
        <v>2.38</v>
      </c>
      <c r="H353">
        <f>VLOOKUP($B353,Miljö!$B$1:$AG$479,MATCH(H$3,Miljö!$B$1:$AK$1,0),FALSE)</f>
        <v>344.47</v>
      </c>
      <c r="I353">
        <f>VLOOKUP($B353,Miljö!$B$1:$AG$479,MATCH(I$3,Miljö!$B$1:$AK$1,0),FALSE)</f>
        <v>0.42</v>
      </c>
      <c r="K353">
        <f>VLOOKUP($B353,Totalt!$B$1:$BP$500,MATCH("total el",Totalt!$B$1:$BP$1,0),FALSE)</f>
        <v>0.1</v>
      </c>
      <c r="M353" s="250">
        <f t="shared" si="16"/>
        <v>0.23799999999999999</v>
      </c>
      <c r="N353" s="250">
        <f t="shared" si="17"/>
        <v>34.447000000000003</v>
      </c>
      <c r="O353" s="250">
        <f t="shared" si="18"/>
        <v>4.2000000000000003E-2</v>
      </c>
    </row>
    <row r="354" spans="1:15" x14ac:dyDescent="0.25">
      <c r="A354" s="2" t="s">
        <v>538</v>
      </c>
      <c r="B354" s="2" t="s">
        <v>540</v>
      </c>
      <c r="C354" t="str">
        <f>VLOOKUP($B354,Totalt!$B$1:$BP$500,MATCH("Kvalitetsgranskad:",Totalt!$B$1:$BP$1,0),FALSE)</f>
        <v>Ja</v>
      </c>
      <c r="E354" t="str">
        <f>VLOOKUP($B354,Miljö!$B$1:$AG$479,MATCH(E$3,Miljö!$B$1:$AK$1,0),FALSE)</f>
        <v>Nej</v>
      </c>
      <c r="F354" t="str">
        <f>VLOOKUP($B354,Miljö!$B$1:$AG$479,MATCH(F$3,Miljö!$B$1:$AK$1,0),FALSE)</f>
        <v>-</v>
      </c>
      <c r="G354">
        <f>VLOOKUP($B354,Miljö!$B$1:$AG$479,MATCH(G$3,Miljö!$B$1:$AK$1,0),FALSE)</f>
        <v>2.38</v>
      </c>
      <c r="H354">
        <f>VLOOKUP($B354,Miljö!$B$1:$AG$479,MATCH(H$3,Miljö!$B$1:$AK$1,0),FALSE)</f>
        <v>344.47</v>
      </c>
      <c r="I354">
        <f>VLOOKUP($B354,Miljö!$B$1:$AG$479,MATCH(I$3,Miljö!$B$1:$AK$1,0),FALSE)</f>
        <v>0.42</v>
      </c>
      <c r="K354">
        <f>VLOOKUP($B354,Totalt!$B$1:$BP$500,MATCH("total el",Totalt!$B$1:$BP$1,0),FALSE)</f>
        <v>0.1</v>
      </c>
      <c r="M354" s="250">
        <f t="shared" si="16"/>
        <v>0.23799999999999999</v>
      </c>
      <c r="N354" s="250">
        <f t="shared" si="17"/>
        <v>34.447000000000003</v>
      </c>
      <c r="O354" s="250">
        <f t="shared" si="18"/>
        <v>4.2000000000000003E-2</v>
      </c>
    </row>
    <row r="355" spans="1:15" x14ac:dyDescent="0.25">
      <c r="A355" s="2" t="s">
        <v>538</v>
      </c>
      <c r="B355" s="2" t="s">
        <v>541</v>
      </c>
      <c r="C355" t="str">
        <f>VLOOKUP($B355,Totalt!$B$1:$BP$500,MATCH("Kvalitetsgranskad:",Totalt!$B$1:$BP$1,0),FALSE)</f>
        <v>Ja</v>
      </c>
      <c r="E355" t="str">
        <f>VLOOKUP($B355,Miljö!$B$1:$AG$479,MATCH(E$3,Miljö!$B$1:$AK$1,0),FALSE)</f>
        <v>Nej</v>
      </c>
      <c r="F355" t="str">
        <f>VLOOKUP($B355,Miljö!$B$1:$AG$479,MATCH(F$3,Miljö!$B$1:$AK$1,0),FALSE)</f>
        <v>'-'</v>
      </c>
      <c r="G355">
        <f>VLOOKUP($B355,Miljö!$B$1:$AG$479,MATCH(G$3,Miljö!$B$1:$AK$1,0),FALSE)</f>
        <v>2.38</v>
      </c>
      <c r="H355">
        <f>VLOOKUP($B355,Miljö!$B$1:$AG$479,MATCH(H$3,Miljö!$B$1:$AK$1,0),FALSE)</f>
        <v>344.47</v>
      </c>
      <c r="I355">
        <f>VLOOKUP($B355,Miljö!$B$1:$AG$479,MATCH(I$3,Miljö!$B$1:$AK$1,0),FALSE)</f>
        <v>0.42</v>
      </c>
      <c r="K355">
        <f>VLOOKUP($B355,Totalt!$B$1:$BP$500,MATCH("total el",Totalt!$B$1:$BP$1,0),FALSE)</f>
        <v>4.3563200000000002</v>
      </c>
      <c r="M355" s="250">
        <f t="shared" si="16"/>
        <v>10.3680416</v>
      </c>
      <c r="N355" s="250">
        <f t="shared" si="17"/>
        <v>1500.6215504000002</v>
      </c>
      <c r="O355" s="250">
        <f t="shared" si="18"/>
        <v>1.8296543999999999</v>
      </c>
    </row>
    <row r="356" spans="1:15" x14ac:dyDescent="0.25">
      <c r="A356" s="2" t="s">
        <v>542</v>
      </c>
      <c r="B356" s="2" t="s">
        <v>543</v>
      </c>
      <c r="C356" t="str">
        <f>VLOOKUP($B356,Totalt!$B$1:$BP$500,MATCH("Kvalitetsgranskad:",Totalt!$B$1:$BP$1,0),FALSE)</f>
        <v>Ja</v>
      </c>
      <c r="E356" t="str">
        <f>VLOOKUP($B356,Miljö!$B$1:$AG$479,MATCH(E$3,Miljö!$B$1:$AK$1,0),FALSE)</f>
        <v>Ja</v>
      </c>
      <c r="F356" t="str">
        <f>VLOOKUP($B356,Miljö!$B$1:$AG$479,MATCH(F$3,Miljö!$B$1:$AK$1,0),FALSE)</f>
        <v>'Vind. vatten. biobränsle'</v>
      </c>
      <c r="G356">
        <f>VLOOKUP($B356,Miljö!$B$1:$AG$479,MATCH(G$3,Miljö!$B$1:$AK$1,0),FALSE)</f>
        <v>1.3</v>
      </c>
      <c r="H356">
        <f>VLOOKUP($B356,Miljö!$B$1:$AG$479,MATCH(H$3,Miljö!$B$1:$AK$1,0),FALSE)</f>
        <v>30</v>
      </c>
      <c r="I356">
        <f>VLOOKUP($B356,Miljö!$B$1:$AG$479,MATCH(I$3,Miljö!$B$1:$AK$1,0),FALSE)</f>
        <v>0</v>
      </c>
      <c r="K356">
        <f>VLOOKUP($B356,Totalt!$B$1:$BP$500,MATCH("total el",Totalt!$B$1:$BP$1,0),FALSE)</f>
        <v>0.14699999999999999</v>
      </c>
      <c r="M356" s="250">
        <f t="shared" si="16"/>
        <v>0.19109999999999999</v>
      </c>
      <c r="N356" s="250">
        <f t="shared" si="17"/>
        <v>4.41</v>
      </c>
      <c r="O356" s="250">
        <f t="shared" si="18"/>
        <v>0</v>
      </c>
    </row>
    <row r="357" spans="1:15" x14ac:dyDescent="0.25">
      <c r="A357" s="2" t="s">
        <v>542</v>
      </c>
      <c r="B357" s="2" t="s">
        <v>544</v>
      </c>
      <c r="C357" t="str">
        <f>VLOOKUP($B357,Totalt!$B$1:$BP$500,MATCH("Kvalitetsgranskad:",Totalt!$B$1:$BP$1,0),FALSE)</f>
        <v>Ja</v>
      </c>
      <c r="E357" t="str">
        <f>VLOOKUP($B357,Miljö!$B$1:$AG$479,MATCH(E$3,Miljö!$B$1:$AK$1,0),FALSE)</f>
        <v>Ja</v>
      </c>
      <c r="F357" t="str">
        <f>VLOOKUP($B357,Miljö!$B$1:$AG$479,MATCH(F$3,Miljö!$B$1:$AK$1,0),FALSE)</f>
        <v>'Vattenel EPD. kraftvärme bio'</v>
      </c>
      <c r="G357">
        <f>VLOOKUP($B357,Miljö!$B$1:$AG$479,MATCH(G$3,Miljö!$B$1:$AK$1,0),FALSE)</f>
        <v>1.1000000000000001</v>
      </c>
      <c r="H357">
        <f>VLOOKUP($B357,Miljö!$B$1:$AG$479,MATCH(H$3,Miljö!$B$1:$AK$1,0),FALSE)</f>
        <v>1.4999999999999999E-4</v>
      </c>
      <c r="I357">
        <f>VLOOKUP($B357,Miljö!$B$1:$AG$479,MATCH(I$3,Miljö!$B$1:$AK$1,0),FALSE)</f>
        <v>0</v>
      </c>
      <c r="K357">
        <f>VLOOKUP($B357,Totalt!$B$1:$BP$500,MATCH("total el",Totalt!$B$1:$BP$1,0),FALSE)</f>
        <v>0.10299999999999999</v>
      </c>
      <c r="M357" s="250">
        <f t="shared" si="16"/>
        <v>0.1133</v>
      </c>
      <c r="N357" s="250">
        <f t="shared" si="17"/>
        <v>1.5449999999999999E-5</v>
      </c>
      <c r="O357" s="250">
        <f t="shared" si="18"/>
        <v>0</v>
      </c>
    </row>
    <row r="358" spans="1:15" x14ac:dyDescent="0.25">
      <c r="A358" s="2" t="s">
        <v>542</v>
      </c>
      <c r="B358" s="2" t="s">
        <v>545</v>
      </c>
      <c r="C358" t="str">
        <f>VLOOKUP($B358,Totalt!$B$1:$BP$500,MATCH("Kvalitetsgranskad:",Totalt!$B$1:$BP$1,0),FALSE)</f>
        <v>Ja</v>
      </c>
      <c r="E358" t="str">
        <f>VLOOKUP($B358,Miljö!$B$1:$AG$479,MATCH(E$3,Miljö!$B$1:$AK$1,0),FALSE)</f>
        <v>Ja</v>
      </c>
      <c r="F358" t="str">
        <f>VLOOKUP($B358,Miljö!$B$1:$AG$479,MATCH(F$3,Miljö!$B$1:$AK$1,0),FALSE)</f>
        <v>'Vattenel EPD. Kraftvärme bio'</v>
      </c>
      <c r="G358">
        <f>VLOOKUP($B358,Miljö!$B$1:$AG$479,MATCH(G$3,Miljö!$B$1:$AK$1,0),FALSE)</f>
        <v>1.1000000000000001</v>
      </c>
      <c r="H358">
        <f>VLOOKUP($B358,Miljö!$B$1:$AG$479,MATCH(H$3,Miljö!$B$1:$AK$1,0),FALSE)</f>
        <v>1.4999999999999999E-4</v>
      </c>
      <c r="I358">
        <f>VLOOKUP($B358,Miljö!$B$1:$AG$479,MATCH(I$3,Miljö!$B$1:$AK$1,0),FALSE)</f>
        <v>0</v>
      </c>
      <c r="K358">
        <f>VLOOKUP($B358,Totalt!$B$1:$BP$500,MATCH("total el",Totalt!$B$1:$BP$1,0),FALSE)</f>
        <v>0.152</v>
      </c>
      <c r="M358" s="250">
        <f t="shared" si="16"/>
        <v>0.16720000000000002</v>
      </c>
      <c r="N358" s="250">
        <f t="shared" si="17"/>
        <v>2.2799999999999999E-5</v>
      </c>
      <c r="O358" s="250">
        <f t="shared" si="18"/>
        <v>0</v>
      </c>
    </row>
    <row r="359" spans="1:15" x14ac:dyDescent="0.25">
      <c r="A359" s="2" t="s">
        <v>542</v>
      </c>
      <c r="B359" s="2" t="s">
        <v>546</v>
      </c>
      <c r="C359" t="str">
        <f>VLOOKUP($B359,Totalt!$B$1:$BP$500,MATCH("Kvalitetsgranskad:",Totalt!$B$1:$BP$1,0),FALSE)</f>
        <v>Ja</v>
      </c>
      <c r="E359" t="str">
        <f>VLOOKUP($B359,Miljö!$B$1:$AG$479,MATCH(E$3,Miljö!$B$1:$AK$1,0),FALSE)</f>
        <v>Ja</v>
      </c>
      <c r="F359" t="str">
        <f>VLOOKUP($B359,Miljö!$B$1:$AG$479,MATCH(F$3,Miljö!$B$1:$AK$1,0),FALSE)</f>
        <v>'Vattenel EPD. kraftvärme bio'</v>
      </c>
      <c r="G359">
        <f>VLOOKUP($B359,Miljö!$B$1:$AG$479,MATCH(G$3,Miljö!$B$1:$AK$1,0),FALSE)</f>
        <v>1.1000000000000001</v>
      </c>
      <c r="H359">
        <f>VLOOKUP($B359,Miljö!$B$1:$AG$479,MATCH(H$3,Miljö!$B$1:$AK$1,0),FALSE)</f>
        <v>1.4999999999999999E-4</v>
      </c>
      <c r="I359">
        <f>VLOOKUP($B359,Miljö!$B$1:$AG$479,MATCH(I$3,Miljö!$B$1:$AK$1,0),FALSE)</f>
        <v>0</v>
      </c>
      <c r="K359">
        <f>VLOOKUP($B359,Totalt!$B$1:$BP$500,MATCH("total el",Totalt!$B$1:$BP$1,0),FALSE)</f>
        <v>0.19400000000000001</v>
      </c>
      <c r="M359" s="250">
        <f t="shared" si="16"/>
        <v>0.21340000000000003</v>
      </c>
      <c r="N359" s="250">
        <f t="shared" si="17"/>
        <v>2.9099999999999999E-5</v>
      </c>
      <c r="O359" s="250">
        <f t="shared" si="18"/>
        <v>0</v>
      </c>
    </row>
    <row r="360" spans="1:15" x14ac:dyDescent="0.25">
      <c r="A360" s="2" t="s">
        <v>542</v>
      </c>
      <c r="B360" s="2" t="s">
        <v>547</v>
      </c>
      <c r="C360" t="str">
        <f>VLOOKUP($B360,Totalt!$B$1:$BP$500,MATCH("Kvalitetsgranskad:",Totalt!$B$1:$BP$1,0),FALSE)</f>
        <v>Ja</v>
      </c>
      <c r="E360" t="str">
        <f>VLOOKUP($B360,Miljö!$B$1:$AG$479,MATCH(E$3,Miljö!$B$1:$AK$1,0),FALSE)</f>
        <v>Ja</v>
      </c>
      <c r="F360" t="str">
        <f>VLOOKUP($B360,Miljö!$B$1:$AG$479,MATCH(F$3,Miljö!$B$1:$AK$1,0),FALSE)</f>
        <v>'Vattenel EPD. kraftvärme bio'</v>
      </c>
      <c r="G360">
        <f>VLOOKUP($B360,Miljö!$B$1:$AG$479,MATCH(G$3,Miljö!$B$1:$AK$1,0),FALSE)</f>
        <v>1.1000000000000001</v>
      </c>
      <c r="H360">
        <f>VLOOKUP($B360,Miljö!$B$1:$AG$479,MATCH(H$3,Miljö!$B$1:$AK$1,0),FALSE)</f>
        <v>1.4999999999999999E-4</v>
      </c>
      <c r="I360">
        <f>VLOOKUP($B360,Miljö!$B$1:$AG$479,MATCH(I$3,Miljö!$B$1:$AK$1,0),FALSE)</f>
        <v>0</v>
      </c>
      <c r="K360">
        <f>VLOOKUP($B360,Totalt!$B$1:$BP$500,MATCH("total el",Totalt!$B$1:$BP$1,0),FALSE)</f>
        <v>3.67977</v>
      </c>
      <c r="M360" s="250">
        <f t="shared" si="16"/>
        <v>4.0477470000000002</v>
      </c>
      <c r="N360" s="250">
        <f t="shared" si="17"/>
        <v>5.5196549999999992E-4</v>
      </c>
      <c r="O360" s="250">
        <f t="shared" si="18"/>
        <v>0</v>
      </c>
    </row>
    <row r="361" spans="1:15" x14ac:dyDescent="0.25">
      <c r="A361" s="2" t="s">
        <v>548</v>
      </c>
      <c r="B361" s="2" t="s">
        <v>549</v>
      </c>
      <c r="C361" t="str">
        <f>VLOOKUP($B361,Totalt!$B$1:$BP$500,MATCH("Kvalitetsgranskad:",Totalt!$B$1:$BP$1,0),FALSE)</f>
        <v>Ja</v>
      </c>
      <c r="E361" t="str">
        <f>VLOOKUP($B361,Miljö!$B$1:$AG$479,MATCH(E$3,Miljö!$B$1:$AK$1,0),FALSE)</f>
        <v>Ja</v>
      </c>
      <c r="F361" t="str">
        <f>VLOOKUP($B361,Miljö!$B$1:$AG$479,MATCH(F$3,Miljö!$B$1:$AK$1,0),FALSE)</f>
        <v>'Blå el från vattenkraft'</v>
      </c>
      <c r="G361">
        <f>VLOOKUP($B361,Miljö!$B$1:$AG$479,MATCH(G$3,Miljö!$B$1:$AK$1,0),FALSE)</f>
        <v>1.1000000000000001</v>
      </c>
      <c r="H361">
        <f>VLOOKUP($B361,Miljö!$B$1:$AG$479,MATCH(H$3,Miljö!$B$1:$AK$1,0),FALSE)</f>
        <v>0</v>
      </c>
      <c r="I361">
        <f>VLOOKUP($B361,Miljö!$B$1:$AG$479,MATCH(I$3,Miljö!$B$1:$AK$1,0),FALSE)</f>
        <v>0</v>
      </c>
      <c r="K361">
        <f>VLOOKUP($B361,Totalt!$B$1:$BP$500,MATCH("total el",Totalt!$B$1:$BP$1,0),FALSE)</f>
        <v>0.04</v>
      </c>
      <c r="M361" s="250">
        <f t="shared" si="16"/>
        <v>4.4000000000000004E-2</v>
      </c>
      <c r="N361" s="250">
        <f t="shared" si="17"/>
        <v>0</v>
      </c>
      <c r="O361" s="250">
        <f t="shared" si="18"/>
        <v>0</v>
      </c>
    </row>
    <row r="362" spans="1:15" x14ac:dyDescent="0.25">
      <c r="A362" s="2" t="s">
        <v>548</v>
      </c>
      <c r="B362" s="2" t="s">
        <v>550</v>
      </c>
      <c r="C362" t="str">
        <f>VLOOKUP($B362,Totalt!$B$1:$BP$500,MATCH("Kvalitetsgranskad:",Totalt!$B$1:$BP$1,0),FALSE)</f>
        <v>Ja</v>
      </c>
      <c r="E362" t="str">
        <f>VLOOKUP($B362,Miljö!$B$1:$AG$479,MATCH(E$3,Miljö!$B$1:$AK$1,0),FALSE)</f>
        <v>Ja</v>
      </c>
      <c r="F362" t="str">
        <f>VLOOKUP($B362,Miljö!$B$1:$AG$479,MATCH(F$3,Miljö!$B$1:$AK$1,0),FALSE)</f>
        <v>'Biobränslebaserad kraftvärme från KKAB'</v>
      </c>
      <c r="G362">
        <f>VLOOKUP($B362,Miljö!$B$1:$AG$479,MATCH(G$3,Miljö!$B$1:$AK$1,0),FALSE)</f>
        <v>0.05</v>
      </c>
      <c r="H362">
        <f>VLOOKUP($B362,Miljö!$B$1:$AG$479,MATCH(H$3,Miljö!$B$1:$AK$1,0),FALSE)</f>
        <v>0.7</v>
      </c>
      <c r="I362">
        <f>VLOOKUP($B362,Miljö!$B$1:$AG$479,MATCH(I$3,Miljö!$B$1:$AK$1,0),FALSE)</f>
        <v>0</v>
      </c>
      <c r="K362">
        <f>VLOOKUP($B362,Totalt!$B$1:$BP$500,MATCH("total el",Totalt!$B$1:$BP$1,0),FALSE)</f>
        <v>3.5880000000000001</v>
      </c>
      <c r="M362" s="250">
        <f t="shared" si="16"/>
        <v>0.1794</v>
      </c>
      <c r="N362" s="250">
        <f t="shared" si="17"/>
        <v>2.5116000000000001</v>
      </c>
      <c r="O362" s="250">
        <f t="shared" si="18"/>
        <v>0</v>
      </c>
    </row>
    <row r="363" spans="1:15" x14ac:dyDescent="0.25">
      <c r="A363" s="2" t="s">
        <v>548</v>
      </c>
      <c r="B363" s="2" t="s">
        <v>551</v>
      </c>
      <c r="C363" t="str">
        <f>VLOOKUP($B363,Totalt!$B$1:$BP$500,MATCH("Kvalitetsgranskad:",Totalt!$B$1:$BP$1,0),FALSE)</f>
        <v>Ja</v>
      </c>
      <c r="E363" t="str">
        <f>VLOOKUP($B363,Miljö!$B$1:$AG$479,MATCH(E$3,Miljö!$B$1:$AK$1,0),FALSE)</f>
        <v>Ja</v>
      </c>
      <c r="F363" t="str">
        <f>VLOOKUP($B363,Miljö!$B$1:$AG$479,MATCH(F$3,Miljö!$B$1:$AK$1,0),FALSE)</f>
        <v>'Blå el från vattenkraft'</v>
      </c>
      <c r="G363">
        <f>VLOOKUP($B363,Miljö!$B$1:$AG$479,MATCH(G$3,Miljö!$B$1:$AK$1,0),FALSE)</f>
        <v>1.1000000000000001</v>
      </c>
      <c r="H363">
        <f>VLOOKUP($B363,Miljö!$B$1:$AG$479,MATCH(H$3,Miljö!$B$1:$AK$1,0),FALSE)</f>
        <v>0</v>
      </c>
      <c r="I363">
        <f>VLOOKUP($B363,Miljö!$B$1:$AG$479,MATCH(I$3,Miljö!$B$1:$AK$1,0),FALSE)</f>
        <v>0</v>
      </c>
      <c r="K363">
        <f>VLOOKUP($B363,Totalt!$B$1:$BP$500,MATCH("total el",Totalt!$B$1:$BP$1,0),FALSE)</f>
        <v>0.56999999999999995</v>
      </c>
      <c r="M363" s="250">
        <f t="shared" si="16"/>
        <v>0.627</v>
      </c>
      <c r="N363" s="250">
        <f t="shared" si="17"/>
        <v>0</v>
      </c>
      <c r="O363" s="250">
        <f t="shared" si="18"/>
        <v>0</v>
      </c>
    </row>
    <row r="364" spans="1:15" x14ac:dyDescent="0.25">
      <c r="A364" s="2" t="s">
        <v>552</v>
      </c>
      <c r="B364" s="2" t="s">
        <v>553</v>
      </c>
      <c r="C364" t="str">
        <f>VLOOKUP($B364,Totalt!$B$1:$BP$500,MATCH("Kvalitetsgranskad:",Totalt!$B$1:$BP$1,0),FALSE)</f>
        <v>Ja</v>
      </c>
      <c r="E364" t="str">
        <f>VLOOKUP($B364,Miljö!$B$1:$AG$479,MATCH(E$3,Miljö!$B$1:$AK$1,0),FALSE)</f>
        <v>Ja</v>
      </c>
      <c r="F364" t="str">
        <f>VLOOKUP($B364,Miljö!$B$1:$AG$479,MATCH(F$3,Miljö!$B$1:$AK$1,0),FALSE)</f>
        <v>'Bio Energi'</v>
      </c>
      <c r="G364">
        <f>VLOOKUP($B364,Miljö!$B$1:$AG$479,MATCH(G$3,Miljö!$B$1:$AK$1,0),FALSE)</f>
        <v>2</v>
      </c>
      <c r="H364">
        <f>VLOOKUP($B364,Miljö!$B$1:$AG$479,MATCH(H$3,Miljö!$B$1:$AK$1,0),FALSE)</f>
        <v>0</v>
      </c>
      <c r="I364">
        <f>VLOOKUP($B364,Miljö!$B$1:$AG$479,MATCH(I$3,Miljö!$B$1:$AK$1,0),FALSE)</f>
        <v>0</v>
      </c>
      <c r="K364">
        <f>VLOOKUP($B364,Totalt!$B$1:$BP$500,MATCH("total el",Totalt!$B$1:$BP$1,0),FALSE)</f>
        <v>8.3369999999999997</v>
      </c>
      <c r="M364" s="250">
        <f t="shared" si="16"/>
        <v>16.673999999999999</v>
      </c>
      <c r="N364" s="250">
        <f t="shared" si="17"/>
        <v>0</v>
      </c>
      <c r="O364" s="250">
        <f t="shared" si="18"/>
        <v>0</v>
      </c>
    </row>
    <row r="365" spans="1:15" x14ac:dyDescent="0.25">
      <c r="A365" s="2" t="s">
        <v>552</v>
      </c>
      <c r="B365" s="2" t="s">
        <v>554</v>
      </c>
      <c r="C365" t="str">
        <f>VLOOKUP($B365,Totalt!$B$1:$BP$500,MATCH("Kvalitetsgranskad:",Totalt!$B$1:$BP$1,0),FALSE)</f>
        <v>Ja</v>
      </c>
      <c r="E365" t="str">
        <f>VLOOKUP($B365,Miljö!$B$1:$AG$479,MATCH(E$3,Miljö!$B$1:$AK$1,0),FALSE)</f>
        <v>Ja</v>
      </c>
      <c r="F365" t="str">
        <f>VLOOKUP($B365,Miljö!$B$1:$AG$479,MATCH(F$3,Miljö!$B$1:$AK$1,0),FALSE)</f>
        <v>-</v>
      </c>
      <c r="G365">
        <f>VLOOKUP($B365,Miljö!$B$1:$AG$479,MATCH(G$3,Miljö!$B$1:$AK$1,0),FALSE)</f>
        <v>2</v>
      </c>
      <c r="H365">
        <f>VLOOKUP($B365,Miljö!$B$1:$AG$479,MATCH(H$3,Miljö!$B$1:$AK$1,0),FALSE)</f>
        <v>0</v>
      </c>
      <c r="I365">
        <f>VLOOKUP($B365,Miljö!$B$1:$AG$479,MATCH(I$3,Miljö!$B$1:$AK$1,0),FALSE)</f>
        <v>0</v>
      </c>
      <c r="K365">
        <f>VLOOKUP($B365,Totalt!$B$1:$BP$500,MATCH("total el",Totalt!$B$1:$BP$1,0),FALSE)</f>
        <v>0.17799999999999999</v>
      </c>
      <c r="M365" s="250">
        <f t="shared" si="16"/>
        <v>0.35599999999999998</v>
      </c>
      <c r="N365" s="250">
        <f t="shared" si="17"/>
        <v>0</v>
      </c>
      <c r="O365" s="250">
        <f t="shared" si="18"/>
        <v>0</v>
      </c>
    </row>
    <row r="366" spans="1:15" x14ac:dyDescent="0.25">
      <c r="A366" s="2" t="s">
        <v>552</v>
      </c>
      <c r="B366" s="2" t="s">
        <v>555</v>
      </c>
      <c r="C366" t="str">
        <f>VLOOKUP($B366,Totalt!$B$1:$BP$500,MATCH("Kvalitetsgranskad:",Totalt!$B$1:$BP$1,0),FALSE)</f>
        <v>Ja</v>
      </c>
      <c r="E366" t="str">
        <f>VLOOKUP($B366,Miljö!$B$1:$AG$479,MATCH(E$3,Miljö!$B$1:$AK$1,0),FALSE)</f>
        <v>Ja</v>
      </c>
      <c r="F366" t="str">
        <f>VLOOKUP($B366,Miljö!$B$1:$AG$479,MATCH(F$3,Miljö!$B$1:$AK$1,0),FALSE)</f>
        <v>'bioel'</v>
      </c>
      <c r="G366">
        <f>VLOOKUP($B366,Miljö!$B$1:$AG$479,MATCH(G$3,Miljö!$B$1:$AK$1,0),FALSE)</f>
        <v>2</v>
      </c>
      <c r="H366">
        <f>VLOOKUP($B366,Miljö!$B$1:$AG$479,MATCH(H$3,Miljö!$B$1:$AK$1,0),FALSE)</f>
        <v>0</v>
      </c>
      <c r="I366">
        <f>VLOOKUP($B366,Miljö!$B$1:$AG$479,MATCH(I$3,Miljö!$B$1:$AK$1,0),FALSE)</f>
        <v>0</v>
      </c>
      <c r="K366">
        <f>VLOOKUP($B366,Totalt!$B$1:$BP$500,MATCH("total el",Totalt!$B$1:$BP$1,0),FALSE)</f>
        <v>0.55078000000000005</v>
      </c>
      <c r="M366" s="250">
        <f t="shared" si="16"/>
        <v>1.1015600000000001</v>
      </c>
      <c r="N366" s="250">
        <f t="shared" si="17"/>
        <v>0</v>
      </c>
      <c r="O366" s="250">
        <f t="shared" si="18"/>
        <v>0</v>
      </c>
    </row>
    <row r="367" spans="1:15" x14ac:dyDescent="0.25">
      <c r="A367" s="2" t="s">
        <v>552</v>
      </c>
      <c r="B367" s="2" t="s">
        <v>556</v>
      </c>
      <c r="C367" t="str">
        <f>VLOOKUP($B367,Totalt!$B$1:$BP$500,MATCH("Kvalitetsgranskad:",Totalt!$B$1:$BP$1,0),FALSE)</f>
        <v>Ja</v>
      </c>
      <c r="E367" t="str">
        <f>VLOOKUP($B367,Miljö!$B$1:$AG$479,MATCH(E$3,Miljö!$B$1:$AK$1,0),FALSE)</f>
        <v>Ja</v>
      </c>
      <c r="F367" t="str">
        <f>VLOOKUP($B367,Miljö!$B$1:$AG$479,MATCH(F$3,Miljö!$B$1:$AK$1,0),FALSE)</f>
        <v>-</v>
      </c>
      <c r="G367">
        <f>VLOOKUP($B367,Miljö!$B$1:$AG$479,MATCH(G$3,Miljö!$B$1:$AK$1,0),FALSE)</f>
        <v>2</v>
      </c>
      <c r="H367">
        <f>VLOOKUP($B367,Miljö!$B$1:$AG$479,MATCH(H$3,Miljö!$B$1:$AK$1,0),FALSE)</f>
        <v>0</v>
      </c>
      <c r="I367">
        <f>VLOOKUP($B367,Miljö!$B$1:$AG$479,MATCH(I$3,Miljö!$B$1:$AK$1,0),FALSE)</f>
        <v>0</v>
      </c>
      <c r="K367">
        <f>VLOOKUP($B367,Totalt!$B$1:$BP$500,MATCH("total el",Totalt!$B$1:$BP$1,0),FALSE)</f>
        <v>8.2419999999999993E-2</v>
      </c>
      <c r="M367" s="250">
        <f t="shared" si="16"/>
        <v>0.16483999999999999</v>
      </c>
      <c r="N367" s="250">
        <f t="shared" si="17"/>
        <v>0</v>
      </c>
      <c r="O367" s="250">
        <f t="shared" si="18"/>
        <v>0</v>
      </c>
    </row>
    <row r="368" spans="1:15" x14ac:dyDescent="0.25">
      <c r="A368" s="2" t="s">
        <v>552</v>
      </c>
      <c r="B368" s="2" t="s">
        <v>557</v>
      </c>
      <c r="C368" t="str">
        <f>VLOOKUP($B368,Totalt!$B$1:$BP$500,MATCH("Kvalitetsgranskad:",Totalt!$B$1:$BP$1,0),FALSE)</f>
        <v>Ja</v>
      </c>
      <c r="E368" t="str">
        <f>VLOOKUP($B368,Miljö!$B$1:$AG$479,MATCH(E$3,Miljö!$B$1:$AK$1,0),FALSE)</f>
        <v>Ja</v>
      </c>
      <c r="F368" t="str">
        <f>VLOOKUP($B368,Miljö!$B$1:$AG$479,MATCH(F$3,Miljö!$B$1:$AK$1,0),FALSE)</f>
        <v>-</v>
      </c>
      <c r="G368">
        <f>VLOOKUP($B368,Miljö!$B$1:$AG$479,MATCH(G$3,Miljö!$B$1:$AK$1,0),FALSE)</f>
        <v>2</v>
      </c>
      <c r="H368">
        <f>VLOOKUP($B368,Miljö!$B$1:$AG$479,MATCH(H$3,Miljö!$B$1:$AK$1,0),FALSE)</f>
        <v>0</v>
      </c>
      <c r="I368">
        <f>VLOOKUP($B368,Miljö!$B$1:$AG$479,MATCH(I$3,Miljö!$B$1:$AK$1,0),FALSE)</f>
        <v>0</v>
      </c>
      <c r="K368">
        <f>VLOOKUP($B368,Totalt!$B$1:$BP$500,MATCH("total el",Totalt!$B$1:$BP$1,0),FALSE)</f>
        <v>0.39300000000000002</v>
      </c>
      <c r="M368" s="250">
        <f t="shared" si="16"/>
        <v>0.78600000000000003</v>
      </c>
      <c r="N368" s="250">
        <f t="shared" si="17"/>
        <v>0</v>
      </c>
      <c r="O368" s="250">
        <f t="shared" si="18"/>
        <v>0</v>
      </c>
    </row>
    <row r="369" spans="1:15" x14ac:dyDescent="0.25">
      <c r="A369" s="2" t="s">
        <v>552</v>
      </c>
      <c r="B369" s="2" t="s">
        <v>558</v>
      </c>
      <c r="C369" t="str">
        <f>VLOOKUP($B369,Totalt!$B$1:$BP$500,MATCH("Kvalitetsgranskad:",Totalt!$B$1:$BP$1,0),FALSE)</f>
        <v>Ja</v>
      </c>
      <c r="E369" t="str">
        <f>VLOOKUP($B369,Miljö!$B$1:$AG$479,MATCH(E$3,Miljö!$B$1:$AK$1,0),FALSE)</f>
        <v>Ja</v>
      </c>
      <c r="F369" t="str">
        <f>VLOOKUP($B369,Miljö!$B$1:$AG$479,MATCH(F$3,Miljö!$B$1:$AK$1,0),FALSE)</f>
        <v>'bioel'</v>
      </c>
      <c r="G369">
        <f>VLOOKUP($B369,Miljö!$B$1:$AG$479,MATCH(G$3,Miljö!$B$1:$AK$1,0),FALSE)</f>
        <v>2</v>
      </c>
      <c r="H369">
        <f>VLOOKUP($B369,Miljö!$B$1:$AG$479,MATCH(H$3,Miljö!$B$1:$AK$1,0),FALSE)</f>
        <v>0</v>
      </c>
      <c r="I369">
        <f>VLOOKUP($B369,Miljö!$B$1:$AG$479,MATCH(I$3,Miljö!$B$1:$AK$1,0),FALSE)</f>
        <v>0</v>
      </c>
      <c r="K369">
        <f>VLOOKUP($B369,Totalt!$B$1:$BP$500,MATCH("total el",Totalt!$B$1:$BP$1,0),FALSE)</f>
        <v>2.0990000000000002</v>
      </c>
      <c r="M369" s="250">
        <f t="shared" si="16"/>
        <v>4.1980000000000004</v>
      </c>
      <c r="N369" s="250">
        <f t="shared" si="17"/>
        <v>0</v>
      </c>
      <c r="O369" s="250">
        <f t="shared" si="18"/>
        <v>0</v>
      </c>
    </row>
    <row r="370" spans="1:15" x14ac:dyDescent="0.25">
      <c r="A370" s="2" t="s">
        <v>552</v>
      </c>
      <c r="B370" s="2" t="s">
        <v>559</v>
      </c>
      <c r="C370" t="str">
        <f>VLOOKUP($B370,Totalt!$B$1:$BP$500,MATCH("Kvalitetsgranskad:",Totalt!$B$1:$BP$1,0),FALSE)</f>
        <v>Ja</v>
      </c>
      <c r="E370" t="str">
        <f>VLOOKUP($B370,Miljö!$B$1:$AG$479,MATCH(E$3,Miljö!$B$1:$AK$1,0),FALSE)</f>
        <v>Ja</v>
      </c>
      <c r="F370" t="str">
        <f>VLOOKUP($B370,Miljö!$B$1:$AG$479,MATCH(F$3,Miljö!$B$1:$AK$1,0),FALSE)</f>
        <v>'bioel'</v>
      </c>
      <c r="G370">
        <f>VLOOKUP($B370,Miljö!$B$1:$AG$479,MATCH(G$3,Miljö!$B$1:$AK$1,0),FALSE)</f>
        <v>2</v>
      </c>
      <c r="H370">
        <f>VLOOKUP($B370,Miljö!$B$1:$AG$479,MATCH(H$3,Miljö!$B$1:$AK$1,0),FALSE)</f>
        <v>0</v>
      </c>
      <c r="I370">
        <f>VLOOKUP($B370,Miljö!$B$1:$AG$479,MATCH(I$3,Miljö!$B$1:$AK$1,0),FALSE)</f>
        <v>0</v>
      </c>
      <c r="K370">
        <f>VLOOKUP($B370,Totalt!$B$1:$BP$500,MATCH("total el",Totalt!$B$1:$BP$1,0),FALSE)</f>
        <v>3.1423299999999998</v>
      </c>
      <c r="M370" s="250">
        <f t="shared" si="16"/>
        <v>6.2846599999999997</v>
      </c>
      <c r="N370" s="250">
        <f t="shared" si="17"/>
        <v>0</v>
      </c>
      <c r="O370" s="250">
        <f t="shared" si="18"/>
        <v>0</v>
      </c>
    </row>
    <row r="371" spans="1:15" x14ac:dyDescent="0.25">
      <c r="A371" s="2" t="s">
        <v>552</v>
      </c>
      <c r="B371" s="2" t="s">
        <v>560</v>
      </c>
      <c r="C371" t="str">
        <f>VLOOKUP($B371,Totalt!$B$1:$BP$500,MATCH("Kvalitetsgranskad:",Totalt!$B$1:$BP$1,0),FALSE)</f>
        <v>Ja</v>
      </c>
      <c r="E371" t="str">
        <f>VLOOKUP($B371,Miljö!$B$1:$AG$479,MATCH(E$3,Miljö!$B$1:$AK$1,0),FALSE)</f>
        <v>Ja</v>
      </c>
      <c r="F371" t="str">
        <f>VLOOKUP($B371,Miljö!$B$1:$AG$479,MATCH(F$3,Miljö!$B$1:$AK$1,0),FALSE)</f>
        <v>-</v>
      </c>
      <c r="G371">
        <f>VLOOKUP($B371,Miljö!$B$1:$AG$479,MATCH(G$3,Miljö!$B$1:$AK$1,0),FALSE)</f>
        <v>2</v>
      </c>
      <c r="H371">
        <f>VLOOKUP($B371,Miljö!$B$1:$AG$479,MATCH(H$3,Miljö!$B$1:$AK$1,0),FALSE)</f>
        <v>0</v>
      </c>
      <c r="I371">
        <f>VLOOKUP($B371,Miljö!$B$1:$AG$479,MATCH(I$3,Miljö!$B$1:$AK$1,0),FALSE)</f>
        <v>0</v>
      </c>
      <c r="K371">
        <f>VLOOKUP($B371,Totalt!$B$1:$BP$500,MATCH("total el",Totalt!$B$1:$BP$1,0),FALSE)</f>
        <v>3.7210000000000001</v>
      </c>
      <c r="M371" s="250">
        <f t="shared" si="16"/>
        <v>7.4420000000000002</v>
      </c>
      <c r="N371" s="250">
        <f t="shared" si="17"/>
        <v>0</v>
      </c>
      <c r="O371" s="250">
        <f t="shared" si="18"/>
        <v>0</v>
      </c>
    </row>
    <row r="372" spans="1:15" x14ac:dyDescent="0.25">
      <c r="A372" s="2" t="s">
        <v>552</v>
      </c>
      <c r="B372" s="2" t="s">
        <v>561</v>
      </c>
      <c r="C372" t="str">
        <f>VLOOKUP($B372,Totalt!$B$1:$BP$500,MATCH("Kvalitetsgranskad:",Totalt!$B$1:$BP$1,0),FALSE)</f>
        <v>Ja</v>
      </c>
      <c r="E372" t="str">
        <f>VLOOKUP($B372,Miljö!$B$1:$AG$479,MATCH(E$3,Miljö!$B$1:$AK$1,0),FALSE)</f>
        <v>Ja</v>
      </c>
      <c r="F372" t="str">
        <f>VLOOKUP($B372,Miljö!$B$1:$AG$479,MATCH(F$3,Miljö!$B$1:$AK$1,0),FALSE)</f>
        <v>'bioel'</v>
      </c>
      <c r="G372">
        <f>VLOOKUP($B372,Miljö!$B$1:$AG$479,MATCH(G$3,Miljö!$B$1:$AK$1,0),FALSE)</f>
        <v>2</v>
      </c>
      <c r="H372">
        <f>VLOOKUP($B372,Miljö!$B$1:$AG$479,MATCH(H$3,Miljö!$B$1:$AK$1,0),FALSE)</f>
        <v>0</v>
      </c>
      <c r="I372">
        <f>VLOOKUP($B372,Miljö!$B$1:$AG$479,MATCH(I$3,Miljö!$B$1:$AK$1,0),FALSE)</f>
        <v>0</v>
      </c>
      <c r="K372">
        <f>VLOOKUP($B372,Totalt!$B$1:$BP$500,MATCH("total el",Totalt!$B$1:$BP$1,0),FALSE)</f>
        <v>3.9E-2</v>
      </c>
      <c r="M372" s="250">
        <f t="shared" si="16"/>
        <v>7.8E-2</v>
      </c>
      <c r="N372" s="250">
        <f t="shared" si="17"/>
        <v>0</v>
      </c>
      <c r="O372" s="250">
        <f t="shared" si="18"/>
        <v>0</v>
      </c>
    </row>
    <row r="373" spans="1:15" x14ac:dyDescent="0.25">
      <c r="A373" s="2" t="s">
        <v>552</v>
      </c>
      <c r="B373" s="2" t="s">
        <v>562</v>
      </c>
      <c r="C373" t="str">
        <f>VLOOKUP($B373,Totalt!$B$1:$BP$500,MATCH("Kvalitetsgranskad:",Totalt!$B$1:$BP$1,0),FALSE)</f>
        <v>Ja</v>
      </c>
      <c r="E373" t="str">
        <f>VLOOKUP($B373,Miljö!$B$1:$AG$479,MATCH(E$3,Miljö!$B$1:$AK$1,0),FALSE)</f>
        <v>Ja</v>
      </c>
      <c r="F373" t="str">
        <f>VLOOKUP($B373,Miljö!$B$1:$AG$479,MATCH(F$3,Miljö!$B$1:$AK$1,0),FALSE)</f>
        <v>-</v>
      </c>
      <c r="G373">
        <f>VLOOKUP($B373,Miljö!$B$1:$AG$479,MATCH(G$3,Miljö!$B$1:$AK$1,0),FALSE)</f>
        <v>2</v>
      </c>
      <c r="H373">
        <f>VLOOKUP($B373,Miljö!$B$1:$AG$479,MATCH(H$3,Miljö!$B$1:$AK$1,0),FALSE)</f>
        <v>0</v>
      </c>
      <c r="I373">
        <f>VLOOKUP($B373,Miljö!$B$1:$AG$479,MATCH(I$3,Miljö!$B$1:$AK$1,0),FALSE)</f>
        <v>0</v>
      </c>
      <c r="K373">
        <f>VLOOKUP($B373,Totalt!$B$1:$BP$500,MATCH("total el",Totalt!$B$1:$BP$1,0),FALSE)</f>
        <v>0.92</v>
      </c>
      <c r="M373" s="250">
        <f t="shared" si="16"/>
        <v>1.84</v>
      </c>
      <c r="N373" s="250">
        <f t="shared" si="17"/>
        <v>0</v>
      </c>
      <c r="O373" s="250">
        <f t="shared" si="18"/>
        <v>0</v>
      </c>
    </row>
    <row r="374" spans="1:15" x14ac:dyDescent="0.25">
      <c r="A374" s="2" t="s">
        <v>552</v>
      </c>
      <c r="B374" s="2" t="s">
        <v>563</v>
      </c>
      <c r="C374" t="str">
        <f>VLOOKUP($B374,Totalt!$B$1:$BP$500,MATCH("Kvalitetsgranskad:",Totalt!$B$1:$BP$1,0),FALSE)</f>
        <v>Ja</v>
      </c>
      <c r="E374" t="str">
        <f>VLOOKUP($B374,Miljö!$B$1:$AG$479,MATCH(E$3,Miljö!$B$1:$AK$1,0),FALSE)</f>
        <v>Ja</v>
      </c>
      <c r="F374" t="str">
        <f>VLOOKUP($B374,Miljö!$B$1:$AG$479,MATCH(F$3,Miljö!$B$1:$AK$1,0),FALSE)</f>
        <v>-</v>
      </c>
      <c r="G374">
        <f>VLOOKUP($B374,Miljö!$B$1:$AG$479,MATCH(G$3,Miljö!$B$1:$AK$1,0),FALSE)</f>
        <v>2</v>
      </c>
      <c r="H374">
        <f>VLOOKUP($B374,Miljö!$B$1:$AG$479,MATCH(H$3,Miljö!$B$1:$AK$1,0),FALSE)</f>
        <v>0</v>
      </c>
      <c r="I374">
        <f>VLOOKUP($B374,Miljö!$B$1:$AG$479,MATCH(I$3,Miljö!$B$1:$AK$1,0),FALSE)</f>
        <v>0</v>
      </c>
      <c r="K374">
        <f>VLOOKUP($B374,Totalt!$B$1:$BP$500,MATCH("total el",Totalt!$B$1:$BP$1,0),FALSE)</f>
        <v>4.37</v>
      </c>
      <c r="M374" s="250">
        <f t="shared" si="16"/>
        <v>8.74</v>
      </c>
      <c r="N374" s="250">
        <f t="shared" si="17"/>
        <v>0</v>
      </c>
      <c r="O374" s="250">
        <f t="shared" si="18"/>
        <v>0</v>
      </c>
    </row>
    <row r="375" spans="1:15" x14ac:dyDescent="0.25">
      <c r="A375" s="2" t="s">
        <v>552</v>
      </c>
      <c r="B375" s="2" t="s">
        <v>564</v>
      </c>
      <c r="C375" t="str">
        <f>VLOOKUP($B375,Totalt!$B$1:$BP$500,MATCH("Kvalitetsgranskad:",Totalt!$B$1:$BP$1,0),FALSE)</f>
        <v>Ja</v>
      </c>
      <c r="E375" t="str">
        <f>VLOOKUP($B375,Miljö!$B$1:$AG$479,MATCH(E$3,Miljö!$B$1:$AK$1,0),FALSE)</f>
        <v>Ja</v>
      </c>
      <c r="F375" t="str">
        <f>VLOOKUP($B375,Miljö!$B$1:$AG$479,MATCH(F$3,Miljö!$B$1:$AK$1,0),FALSE)</f>
        <v>'Bio Energi'</v>
      </c>
      <c r="G375">
        <f>VLOOKUP($B375,Miljö!$B$1:$AG$479,MATCH(G$3,Miljö!$B$1:$AK$1,0),FALSE)</f>
        <v>2</v>
      </c>
      <c r="H375">
        <f>VLOOKUP($B375,Miljö!$B$1:$AG$479,MATCH(H$3,Miljö!$B$1:$AK$1,0),FALSE)</f>
        <v>0</v>
      </c>
      <c r="I375">
        <f>VLOOKUP($B375,Miljö!$B$1:$AG$479,MATCH(I$3,Miljö!$B$1:$AK$1,0),FALSE)</f>
        <v>0</v>
      </c>
      <c r="K375">
        <f>VLOOKUP($B375,Totalt!$B$1:$BP$500,MATCH("total el",Totalt!$B$1:$BP$1,0),FALSE)</f>
        <v>1.3705400000000001</v>
      </c>
      <c r="M375" s="250">
        <f t="shared" si="16"/>
        <v>2.7410800000000002</v>
      </c>
      <c r="N375" s="250">
        <f t="shared" si="17"/>
        <v>0</v>
      </c>
      <c r="O375" s="250">
        <f t="shared" si="18"/>
        <v>0</v>
      </c>
    </row>
    <row r="376" spans="1:15" x14ac:dyDescent="0.25">
      <c r="A376" s="2" t="s">
        <v>552</v>
      </c>
      <c r="B376" s="2" t="s">
        <v>565</v>
      </c>
      <c r="C376" t="str">
        <f>VLOOKUP($B376,Totalt!$B$1:$BP$500,MATCH("Kvalitetsgranskad:",Totalt!$B$1:$BP$1,0),FALSE)</f>
        <v>Ja</v>
      </c>
      <c r="E376" t="str">
        <f>VLOOKUP($B376,Miljö!$B$1:$AG$479,MATCH(E$3,Miljö!$B$1:$AK$1,0),FALSE)</f>
        <v>Ja</v>
      </c>
      <c r="F376" t="str">
        <f>VLOOKUP($B376,Miljö!$B$1:$AG$479,MATCH(F$3,Miljö!$B$1:$AK$1,0),FALSE)</f>
        <v>'bioel'</v>
      </c>
      <c r="G376">
        <f>VLOOKUP($B376,Miljö!$B$1:$AG$479,MATCH(G$3,Miljö!$B$1:$AK$1,0),FALSE)</f>
        <v>2</v>
      </c>
      <c r="H376">
        <f>VLOOKUP($B376,Miljö!$B$1:$AG$479,MATCH(H$3,Miljö!$B$1:$AK$1,0),FALSE)</f>
        <v>0</v>
      </c>
      <c r="I376">
        <f>VLOOKUP($B376,Miljö!$B$1:$AG$479,MATCH(I$3,Miljö!$B$1:$AK$1,0),FALSE)</f>
        <v>0</v>
      </c>
      <c r="K376">
        <f>VLOOKUP($B376,Totalt!$B$1:$BP$500,MATCH("total el",Totalt!$B$1:$BP$1,0),FALSE)</f>
        <v>3.2000000000000001E-2</v>
      </c>
      <c r="M376" s="250">
        <f t="shared" si="16"/>
        <v>6.4000000000000001E-2</v>
      </c>
      <c r="N376" s="250">
        <f t="shared" si="17"/>
        <v>0</v>
      </c>
      <c r="O376" s="250">
        <f t="shared" si="18"/>
        <v>0</v>
      </c>
    </row>
    <row r="377" spans="1:15" x14ac:dyDescent="0.25">
      <c r="A377" s="2" t="s">
        <v>552</v>
      </c>
      <c r="B377" s="2" t="s">
        <v>566</v>
      </c>
      <c r="C377" t="str">
        <f>VLOOKUP($B377,Totalt!$B$1:$BP$500,MATCH("Kvalitetsgranskad:",Totalt!$B$1:$BP$1,0),FALSE)</f>
        <v>Ja</v>
      </c>
      <c r="E377" t="str">
        <f>VLOOKUP($B377,Miljö!$B$1:$AG$479,MATCH(E$3,Miljö!$B$1:$AK$1,0),FALSE)</f>
        <v>Ja</v>
      </c>
      <c r="F377" t="str">
        <f>VLOOKUP($B377,Miljö!$B$1:$AG$479,MATCH(F$3,Miljö!$B$1:$AK$1,0),FALSE)</f>
        <v>'Bio energi'</v>
      </c>
      <c r="G377">
        <f>VLOOKUP($B377,Miljö!$B$1:$AG$479,MATCH(G$3,Miljö!$B$1:$AK$1,0),FALSE)</f>
        <v>2</v>
      </c>
      <c r="H377">
        <f>VLOOKUP($B377,Miljö!$B$1:$AG$479,MATCH(H$3,Miljö!$B$1:$AK$1,0),FALSE)</f>
        <v>0</v>
      </c>
      <c r="I377">
        <f>VLOOKUP($B377,Miljö!$B$1:$AG$479,MATCH(I$3,Miljö!$B$1:$AK$1,0),FALSE)</f>
        <v>0</v>
      </c>
      <c r="K377">
        <f>VLOOKUP($B377,Totalt!$B$1:$BP$500,MATCH("total el",Totalt!$B$1:$BP$1,0),FALSE)</f>
        <v>7.1999999999999995E-2</v>
      </c>
      <c r="M377" s="250">
        <f t="shared" si="16"/>
        <v>0.14399999999999999</v>
      </c>
      <c r="N377" s="250">
        <f t="shared" si="17"/>
        <v>0</v>
      </c>
      <c r="O377" s="250">
        <f t="shared" si="18"/>
        <v>0</v>
      </c>
    </row>
    <row r="378" spans="1:15" x14ac:dyDescent="0.25">
      <c r="A378" s="2" t="s">
        <v>552</v>
      </c>
      <c r="B378" s="2" t="s">
        <v>567</v>
      </c>
      <c r="C378" t="str">
        <f>VLOOKUP($B378,Totalt!$B$1:$BP$500,MATCH("Kvalitetsgranskad:",Totalt!$B$1:$BP$1,0),FALSE)</f>
        <v>Ja</v>
      </c>
      <c r="E378" t="str">
        <f>VLOOKUP($B378,Miljö!$B$1:$AG$479,MATCH(E$3,Miljö!$B$1:$AK$1,0),FALSE)</f>
        <v>Ja</v>
      </c>
      <c r="F378" t="str">
        <f>VLOOKUP($B378,Miljö!$B$1:$AG$479,MATCH(F$3,Miljö!$B$1:$AK$1,0),FALSE)</f>
        <v>'Bio energi'</v>
      </c>
      <c r="G378">
        <f>VLOOKUP($B378,Miljö!$B$1:$AG$479,MATCH(G$3,Miljö!$B$1:$AK$1,0),FALSE)</f>
        <v>2</v>
      </c>
      <c r="H378">
        <f>VLOOKUP($B378,Miljö!$B$1:$AG$479,MATCH(H$3,Miljö!$B$1:$AK$1,0),FALSE)</f>
        <v>0</v>
      </c>
      <c r="I378">
        <f>VLOOKUP($B378,Miljö!$B$1:$AG$479,MATCH(I$3,Miljö!$B$1:$AK$1,0),FALSE)</f>
        <v>0</v>
      </c>
      <c r="K378">
        <f>VLOOKUP($B378,Totalt!$B$1:$BP$500,MATCH("total el",Totalt!$B$1:$BP$1,0),FALSE)</f>
        <v>2.4140000000000001</v>
      </c>
      <c r="M378" s="250">
        <f t="shared" si="16"/>
        <v>4.8280000000000003</v>
      </c>
      <c r="N378" s="250">
        <f t="shared" si="17"/>
        <v>0</v>
      </c>
      <c r="O378" s="250">
        <f t="shared" si="18"/>
        <v>0</v>
      </c>
    </row>
    <row r="379" spans="1:15" x14ac:dyDescent="0.25">
      <c r="A379" s="2" t="s">
        <v>552</v>
      </c>
      <c r="B379" s="2" t="s">
        <v>568</v>
      </c>
      <c r="C379" t="str">
        <f>VLOOKUP($B379,Totalt!$B$1:$BP$500,MATCH("Kvalitetsgranskad:",Totalt!$B$1:$BP$1,0),FALSE)</f>
        <v>Ja</v>
      </c>
      <c r="E379" t="str">
        <f>VLOOKUP($B379,Miljö!$B$1:$AG$479,MATCH(E$3,Miljö!$B$1:$AK$1,0),FALSE)</f>
        <v>Ja</v>
      </c>
      <c r="F379" t="str">
        <f>VLOOKUP($B379,Miljö!$B$1:$AG$479,MATCH(F$3,Miljö!$B$1:$AK$1,0),FALSE)</f>
        <v>'bioel'</v>
      </c>
      <c r="G379">
        <f>VLOOKUP($B379,Miljö!$B$1:$AG$479,MATCH(G$3,Miljö!$B$1:$AK$1,0),FALSE)</f>
        <v>2</v>
      </c>
      <c r="H379">
        <f>VLOOKUP($B379,Miljö!$B$1:$AG$479,MATCH(H$3,Miljö!$B$1:$AK$1,0),FALSE)</f>
        <v>0</v>
      </c>
      <c r="I379">
        <f>VLOOKUP($B379,Miljö!$B$1:$AG$479,MATCH(I$3,Miljö!$B$1:$AK$1,0),FALSE)</f>
        <v>0</v>
      </c>
      <c r="K379">
        <f>VLOOKUP($B379,Totalt!$B$1:$BP$500,MATCH("total el",Totalt!$B$1:$BP$1,0),FALSE)</f>
        <v>9.4E-2</v>
      </c>
      <c r="M379" s="250">
        <f t="shared" si="16"/>
        <v>0.188</v>
      </c>
      <c r="N379" s="250">
        <f t="shared" si="17"/>
        <v>0</v>
      </c>
      <c r="O379" s="250">
        <f t="shared" si="18"/>
        <v>0</v>
      </c>
    </row>
    <row r="380" spans="1:15" x14ac:dyDescent="0.25">
      <c r="A380" s="2" t="s">
        <v>552</v>
      </c>
      <c r="B380" s="2" t="s">
        <v>569</v>
      </c>
      <c r="C380" t="str">
        <f>VLOOKUP($B380,Totalt!$B$1:$BP$500,MATCH("Kvalitetsgranskad:",Totalt!$B$1:$BP$1,0),FALSE)</f>
        <v>Ja</v>
      </c>
      <c r="E380" t="str">
        <f>VLOOKUP($B380,Miljö!$B$1:$AG$479,MATCH(E$3,Miljö!$B$1:$AK$1,0),FALSE)</f>
        <v>Ja</v>
      </c>
      <c r="F380" t="str">
        <f>VLOOKUP($B380,Miljö!$B$1:$AG$479,MATCH(F$3,Miljö!$B$1:$AK$1,0),FALSE)</f>
        <v>'Bioenergi'</v>
      </c>
      <c r="G380">
        <f>VLOOKUP($B380,Miljö!$B$1:$AG$479,MATCH(G$3,Miljö!$B$1:$AK$1,0),FALSE)</f>
        <v>2</v>
      </c>
      <c r="H380">
        <f>VLOOKUP($B380,Miljö!$B$1:$AG$479,MATCH(H$3,Miljö!$B$1:$AK$1,0),FALSE)</f>
        <v>0</v>
      </c>
      <c r="I380">
        <f>VLOOKUP($B380,Miljö!$B$1:$AG$479,MATCH(I$3,Miljö!$B$1:$AK$1,0),FALSE)</f>
        <v>0</v>
      </c>
      <c r="K380">
        <f>VLOOKUP($B380,Totalt!$B$1:$BP$500,MATCH("total el",Totalt!$B$1:$BP$1,0),FALSE)</f>
        <v>5.2200000000000003E-2</v>
      </c>
      <c r="M380" s="250">
        <f t="shared" si="16"/>
        <v>0.10440000000000001</v>
      </c>
      <c r="N380" s="250">
        <f t="shared" si="17"/>
        <v>0</v>
      </c>
      <c r="O380" s="250">
        <f t="shared" si="18"/>
        <v>0</v>
      </c>
    </row>
    <row r="381" spans="1:15" x14ac:dyDescent="0.25">
      <c r="A381" s="2" t="s">
        <v>552</v>
      </c>
      <c r="B381" s="2" t="s">
        <v>570</v>
      </c>
      <c r="C381" t="str">
        <f>VLOOKUP($B381,Totalt!$B$1:$BP$500,MATCH("Kvalitetsgranskad:",Totalt!$B$1:$BP$1,0),FALSE)</f>
        <v>Nej</v>
      </c>
      <c r="E381" t="str">
        <f>VLOOKUP($B381,Miljö!$B$1:$AG$479,MATCH(E$3,Miljö!$B$1:$AK$1,0),FALSE)</f>
        <v>Nej</v>
      </c>
      <c r="F381" t="str">
        <f>VLOOKUP($B381,Miljö!$B$1:$AG$479,MATCH(F$3,Miljö!$B$1:$AK$1,0),FALSE)</f>
        <v>-</v>
      </c>
      <c r="G381">
        <f>VLOOKUP($B381,Miljö!$B$1:$AG$479,MATCH(G$3,Miljö!$B$1:$AK$1,0),FALSE)</f>
        <v>2.38</v>
      </c>
      <c r="H381">
        <f>VLOOKUP($B381,Miljö!$B$1:$AG$479,MATCH(H$3,Miljö!$B$1:$AK$1,0),FALSE)</f>
        <v>344.47</v>
      </c>
      <c r="I381">
        <f>VLOOKUP($B381,Miljö!$B$1:$AG$479,MATCH(I$3,Miljö!$B$1:$AK$1,0),FALSE)</f>
        <v>0.42</v>
      </c>
      <c r="K381">
        <f>VLOOKUP($B381,Totalt!$B$1:$BP$500,MATCH("total el",Totalt!$B$1:$BP$1,0),FALSE)</f>
        <v>0</v>
      </c>
      <c r="M381" s="250">
        <f t="shared" si="16"/>
        <v>0</v>
      </c>
      <c r="N381" s="250">
        <f t="shared" si="17"/>
        <v>0</v>
      </c>
      <c r="O381" s="250">
        <f t="shared" si="18"/>
        <v>0</v>
      </c>
    </row>
    <row r="382" spans="1:15" x14ac:dyDescent="0.25">
      <c r="A382" s="2" t="s">
        <v>571</v>
      </c>
      <c r="B382" s="2" t="s">
        <v>572</v>
      </c>
      <c r="C382" t="str">
        <f>VLOOKUP($B382,Totalt!$B$1:$BP$500,MATCH("Kvalitetsgranskad:",Totalt!$B$1:$BP$1,0),FALSE)</f>
        <v>Ja</v>
      </c>
      <c r="E382" t="str">
        <f>VLOOKUP($B382,Miljö!$B$1:$AG$479,MATCH(E$3,Miljö!$B$1:$AK$1,0),FALSE)</f>
        <v>Nej</v>
      </c>
      <c r="F382" t="str">
        <f>VLOOKUP($B382,Miljö!$B$1:$AG$479,MATCH(F$3,Miljö!$B$1:$AK$1,0),FALSE)</f>
        <v>ET</v>
      </c>
      <c r="G382">
        <f>VLOOKUP($B382,Miljö!$B$1:$AG$479,MATCH(G$3,Miljö!$B$1:$AK$1,0),FALSE)</f>
        <v>2.36</v>
      </c>
      <c r="H382">
        <f>VLOOKUP($B382,Miljö!$B$1:$AG$479,MATCH(H$3,Miljö!$B$1:$AK$1,0),FALSE)</f>
        <v>344.47</v>
      </c>
      <c r="I382">
        <f>VLOOKUP($B382,Miljö!$B$1:$AG$479,MATCH(I$3,Miljö!$B$1:$AK$1,0),FALSE)</f>
        <v>0.42</v>
      </c>
      <c r="K382">
        <f>VLOOKUP($B382,Totalt!$B$1:$BP$500,MATCH("total el",Totalt!$B$1:$BP$1,0),FALSE)</f>
        <v>0.25514300000000001</v>
      </c>
      <c r="M382" s="250">
        <f t="shared" si="16"/>
        <v>0.60213748</v>
      </c>
      <c r="N382" s="250">
        <f t="shared" si="17"/>
        <v>87.889109210000015</v>
      </c>
      <c r="O382" s="250">
        <f t="shared" si="18"/>
        <v>0.10716006</v>
      </c>
    </row>
    <row r="383" spans="1:15" x14ac:dyDescent="0.25">
      <c r="A383" s="2" t="s">
        <v>571</v>
      </c>
      <c r="B383" s="2" t="s">
        <v>573</v>
      </c>
      <c r="C383" t="str">
        <f>VLOOKUP($B383,Totalt!$B$1:$BP$500,MATCH("Kvalitetsgranskad:",Totalt!$B$1:$BP$1,0),FALSE)</f>
        <v>Ja</v>
      </c>
      <c r="E383" t="str">
        <f>VLOOKUP($B383,Miljö!$B$1:$AG$479,MATCH(E$3,Miljö!$B$1:$AK$1,0),FALSE)</f>
        <v>Ja</v>
      </c>
      <c r="F383" t="str">
        <f>VLOOKUP($B383,Miljö!$B$1:$AG$479,MATCH(F$3,Miljö!$B$1:$AK$1,0),FALSE)</f>
        <v>'Vattenkraft och egen kraftvärme'</v>
      </c>
      <c r="G383">
        <f>VLOOKUP($B383,Miljö!$B$1:$AG$479,MATCH(G$3,Miljö!$B$1:$AK$1,0),FALSE)</f>
        <v>1.1000000000000001</v>
      </c>
      <c r="H383">
        <f>VLOOKUP($B383,Miljö!$B$1:$AG$479,MATCH(H$3,Miljö!$B$1:$AK$1,0),FALSE)</f>
        <v>0</v>
      </c>
      <c r="I383">
        <f>VLOOKUP($B383,Miljö!$B$1:$AG$479,MATCH(I$3,Miljö!$B$1:$AK$1,0),FALSE)</f>
        <v>0</v>
      </c>
      <c r="K383">
        <f>VLOOKUP($B383,Totalt!$B$1:$BP$500,MATCH("total el",Totalt!$B$1:$BP$1,0),FALSE)</f>
        <v>4.58582</v>
      </c>
      <c r="M383" s="250">
        <f t="shared" si="16"/>
        <v>5.0444020000000007</v>
      </c>
      <c r="N383" s="250">
        <f t="shared" si="17"/>
        <v>0</v>
      </c>
      <c r="O383" s="250">
        <f t="shared" si="18"/>
        <v>0</v>
      </c>
    </row>
    <row r="384" spans="1:15" x14ac:dyDescent="0.25">
      <c r="A384" s="2" t="s">
        <v>574</v>
      </c>
      <c r="B384" s="2" t="s">
        <v>575</v>
      </c>
      <c r="C384" t="str">
        <f>VLOOKUP($B384,Totalt!$B$1:$BP$500,MATCH("Kvalitetsgranskad:",Totalt!$B$1:$BP$1,0),FALSE)</f>
        <v>Ja</v>
      </c>
      <c r="E384" t="str">
        <f>VLOOKUP($B384,Miljö!$B$1:$AG$479,MATCH(E$3,Miljö!$B$1:$AK$1,0),FALSE)</f>
        <v>Ja</v>
      </c>
      <c r="F384" t="str">
        <f>VLOOKUP($B384,Miljö!$B$1:$AG$479,MATCH(F$3,Miljö!$B$1:$AK$1,0),FALSE)</f>
        <v>'EPD Vattenfalls vindkraft'</v>
      </c>
      <c r="G384">
        <f>VLOOKUP($B384,Miljö!$B$1:$AG$479,MATCH(G$3,Miljö!$B$1:$AK$1,0),FALSE)</f>
        <v>0.05</v>
      </c>
      <c r="H384">
        <f>VLOOKUP($B384,Miljö!$B$1:$AG$479,MATCH(H$3,Miljö!$B$1:$AK$1,0),FALSE)</f>
        <v>0</v>
      </c>
      <c r="I384">
        <f>VLOOKUP($B384,Miljö!$B$1:$AG$479,MATCH(I$3,Miljö!$B$1:$AK$1,0),FALSE)</f>
        <v>0</v>
      </c>
      <c r="K384">
        <f>VLOOKUP($B384,Totalt!$B$1:$BP$500,MATCH("total el",Totalt!$B$1:$BP$1,0),FALSE)</f>
        <v>7.0080000000000009</v>
      </c>
      <c r="M384" s="250">
        <f t="shared" si="16"/>
        <v>0.35040000000000004</v>
      </c>
      <c r="N384" s="250">
        <f t="shared" si="17"/>
        <v>0</v>
      </c>
      <c r="O384" s="250">
        <f t="shared" si="18"/>
        <v>0</v>
      </c>
    </row>
    <row r="385" spans="1:15" x14ac:dyDescent="0.25">
      <c r="A385" s="2" t="s">
        <v>574</v>
      </c>
      <c r="B385" s="2" t="s">
        <v>576</v>
      </c>
      <c r="C385" t="str">
        <f>VLOOKUP($B385,Totalt!$B$1:$BP$500,MATCH("Kvalitetsgranskad:",Totalt!$B$1:$BP$1,0),FALSE)</f>
        <v>Ja</v>
      </c>
      <c r="E385" t="str">
        <f>VLOOKUP($B385,Miljö!$B$1:$AG$479,MATCH(E$3,Miljö!$B$1:$AK$1,0),FALSE)</f>
        <v>Ja</v>
      </c>
      <c r="F385" t="str">
        <f>VLOOKUP($B385,Miljö!$B$1:$AG$479,MATCH(F$3,Miljö!$B$1:$AK$1,0),FALSE)</f>
        <v>'EPD Vattenfalls vindel'</v>
      </c>
      <c r="G385">
        <f>VLOOKUP($B385,Miljö!$B$1:$AG$479,MATCH(G$3,Miljö!$B$1:$AK$1,0),FALSE)</f>
        <v>0.05</v>
      </c>
      <c r="H385">
        <f>VLOOKUP($B385,Miljö!$B$1:$AG$479,MATCH(H$3,Miljö!$B$1:$AK$1,0),FALSE)</f>
        <v>0</v>
      </c>
      <c r="I385">
        <f>VLOOKUP($B385,Miljö!$B$1:$AG$479,MATCH(I$3,Miljö!$B$1:$AK$1,0),FALSE)</f>
        <v>0</v>
      </c>
      <c r="K385">
        <f>VLOOKUP($B385,Totalt!$B$1:$BP$500,MATCH("total el",Totalt!$B$1:$BP$1,0),FALSE)</f>
        <v>0.3</v>
      </c>
      <c r="M385" s="250">
        <f t="shared" si="16"/>
        <v>1.4999999999999999E-2</v>
      </c>
      <c r="N385" s="250">
        <f t="shared" si="17"/>
        <v>0</v>
      </c>
      <c r="O385" s="250">
        <f t="shared" si="18"/>
        <v>0</v>
      </c>
    </row>
    <row r="386" spans="1:15" x14ac:dyDescent="0.25">
      <c r="A386" s="2" t="s">
        <v>574</v>
      </c>
      <c r="B386" s="2" t="s">
        <v>577</v>
      </c>
      <c r="C386" t="str">
        <f>VLOOKUP($B386,Totalt!$B$1:$BP$500,MATCH("Kvalitetsgranskad:",Totalt!$B$1:$BP$1,0),FALSE)</f>
        <v>Ja</v>
      </c>
      <c r="E386" t="str">
        <f>VLOOKUP($B386,Miljö!$B$1:$AG$479,MATCH(E$3,Miljö!$B$1:$AK$1,0),FALSE)</f>
        <v>Ja</v>
      </c>
      <c r="F386" t="str">
        <f>VLOOKUP($B386,Miljö!$B$1:$AG$479,MATCH(F$3,Miljö!$B$1:$AK$1,0),FALSE)</f>
        <v>'EPD Vattenfalls vindkraft'</v>
      </c>
      <c r="G386">
        <f>VLOOKUP($B386,Miljö!$B$1:$AG$479,MATCH(G$3,Miljö!$B$1:$AK$1,0),FALSE)</f>
        <v>0.05</v>
      </c>
      <c r="H386">
        <f>VLOOKUP($B386,Miljö!$B$1:$AG$479,MATCH(H$3,Miljö!$B$1:$AK$1,0),FALSE)</f>
        <v>0</v>
      </c>
      <c r="I386">
        <f>VLOOKUP($B386,Miljö!$B$1:$AG$479,MATCH(I$3,Miljö!$B$1:$AK$1,0),FALSE)</f>
        <v>0</v>
      </c>
      <c r="K386">
        <f>VLOOKUP($B386,Totalt!$B$1:$BP$500,MATCH("total el",Totalt!$B$1:$BP$1,0),FALSE)</f>
        <v>3.55</v>
      </c>
      <c r="M386" s="250">
        <f t="shared" si="16"/>
        <v>0.17749999999999999</v>
      </c>
      <c r="N386" s="250">
        <f t="shared" si="17"/>
        <v>0</v>
      </c>
      <c r="O386" s="250">
        <f t="shared" si="18"/>
        <v>0</v>
      </c>
    </row>
    <row r="387" spans="1:15" x14ac:dyDescent="0.25">
      <c r="A387" s="2" t="s">
        <v>574</v>
      </c>
      <c r="B387" s="2" t="s">
        <v>578</v>
      </c>
      <c r="C387" t="str">
        <f>VLOOKUP($B387,Totalt!$B$1:$BP$500,MATCH("Kvalitetsgranskad:",Totalt!$B$1:$BP$1,0),FALSE)</f>
        <v>Ja</v>
      </c>
      <c r="E387" t="str">
        <f>VLOOKUP($B387,Miljö!$B$1:$AG$479,MATCH(E$3,Miljö!$B$1:$AK$1,0),FALSE)</f>
        <v>Nej</v>
      </c>
      <c r="F387" t="str">
        <f>VLOOKUP($B387,Miljö!$B$1:$AG$479,MATCH(F$3,Miljö!$B$1:$AK$1,0),FALSE)</f>
        <v>-</v>
      </c>
      <c r="G387">
        <f>VLOOKUP($B387,Miljö!$B$1:$AG$479,MATCH(G$3,Miljö!$B$1:$AK$1,0),FALSE)</f>
        <v>2.38</v>
      </c>
      <c r="H387">
        <f>VLOOKUP($B387,Miljö!$B$1:$AG$479,MATCH(H$3,Miljö!$B$1:$AK$1,0),FALSE)</f>
        <v>344.47</v>
      </c>
      <c r="I387">
        <f>VLOOKUP($B387,Miljö!$B$1:$AG$479,MATCH(I$3,Miljö!$B$1:$AK$1,0),FALSE)</f>
        <v>0.42</v>
      </c>
      <c r="K387">
        <f>VLOOKUP($B387,Totalt!$B$1:$BP$500,MATCH("total el",Totalt!$B$1:$BP$1,0),FALSE)</f>
        <v>0.52359</v>
      </c>
      <c r="M387" s="250">
        <f t="shared" si="16"/>
        <v>1.2461442</v>
      </c>
      <c r="N387" s="250">
        <f t="shared" si="17"/>
        <v>180.36104730000002</v>
      </c>
      <c r="O387" s="250">
        <f t="shared" si="18"/>
        <v>0.21990779999999999</v>
      </c>
    </row>
    <row r="388" spans="1:15" x14ac:dyDescent="0.25">
      <c r="A388" s="2" t="s">
        <v>579</v>
      </c>
      <c r="B388" s="2" t="s">
        <v>580</v>
      </c>
      <c r="C388" t="str">
        <f>VLOOKUP($B388,Totalt!$B$1:$BP$500,MATCH("Kvalitetsgranskad:",Totalt!$B$1:$BP$1,0),FALSE)</f>
        <v>Ja</v>
      </c>
      <c r="E388" t="str">
        <f>VLOOKUP($B388,Miljö!$B$1:$AG$479,MATCH(E$3,Miljö!$B$1:$AK$1,0),FALSE)</f>
        <v>Nej</v>
      </c>
      <c r="F388" t="str">
        <f>VLOOKUP($B388,Miljö!$B$1:$AG$479,MATCH(F$3,Miljö!$B$1:$AK$1,0),FALSE)</f>
        <v>'DS'</v>
      </c>
      <c r="G388">
        <f>VLOOKUP($B388,Miljö!$B$1:$AG$479,MATCH(G$3,Miljö!$B$1:$AK$1,0),FALSE)</f>
        <v>2.38</v>
      </c>
      <c r="H388">
        <f>VLOOKUP($B388,Miljö!$B$1:$AG$479,MATCH(H$3,Miljö!$B$1:$AK$1,0),FALSE)</f>
        <v>344.47</v>
      </c>
      <c r="I388">
        <f>VLOOKUP($B388,Miljö!$B$1:$AG$479,MATCH(I$3,Miljö!$B$1:$AK$1,0),FALSE)</f>
        <v>0.42</v>
      </c>
      <c r="K388">
        <f>VLOOKUP($B388,Totalt!$B$1:$BP$500,MATCH("total el",Totalt!$B$1:$BP$1,0),FALSE)</f>
        <v>0.25900000000000001</v>
      </c>
      <c r="M388" s="250">
        <f t="shared" si="16"/>
        <v>0.61641999999999997</v>
      </c>
      <c r="N388" s="250">
        <f t="shared" si="17"/>
        <v>89.217730000000003</v>
      </c>
      <c r="O388" s="250">
        <f t="shared" si="18"/>
        <v>0.10878</v>
      </c>
    </row>
    <row r="389" spans="1:15" x14ac:dyDescent="0.25">
      <c r="A389" s="2" t="s">
        <v>579</v>
      </c>
      <c r="B389" s="2" t="s">
        <v>581</v>
      </c>
      <c r="C389" t="str">
        <f>VLOOKUP($B389,Totalt!$B$1:$BP$500,MATCH("Kvalitetsgranskad:",Totalt!$B$1:$BP$1,0),FALSE)</f>
        <v>Ja</v>
      </c>
      <c r="E389" t="str">
        <f>VLOOKUP($B389,Miljö!$B$1:$AG$479,MATCH(E$3,Miljö!$B$1:$AK$1,0),FALSE)</f>
        <v>Nej</v>
      </c>
      <c r="F389" t="str">
        <f>VLOOKUP($B389,Miljö!$B$1:$AG$479,MATCH(F$3,Miljö!$B$1:$AK$1,0),FALSE)</f>
        <v>-</v>
      </c>
      <c r="G389">
        <f>VLOOKUP($B389,Miljö!$B$1:$AG$479,MATCH(G$3,Miljö!$B$1:$AK$1,0),FALSE)</f>
        <v>2.38</v>
      </c>
      <c r="H389">
        <f>VLOOKUP($B389,Miljö!$B$1:$AG$479,MATCH(H$3,Miljö!$B$1:$AK$1,0),FALSE)</f>
        <v>344.47</v>
      </c>
      <c r="I389">
        <f>VLOOKUP($B389,Miljö!$B$1:$AG$479,MATCH(I$3,Miljö!$B$1:$AK$1,0),FALSE)</f>
        <v>0.42</v>
      </c>
      <c r="K389">
        <f>VLOOKUP($B389,Totalt!$B$1:$BP$500,MATCH("total el",Totalt!$B$1:$BP$1,0),FALSE)</f>
        <v>0.93500000000000005</v>
      </c>
      <c r="M389" s="250">
        <f t="shared" ref="M389:M411" si="19">IF(ISERROR($K389*G389),"",$K389*G389)</f>
        <v>2.2252999999999998</v>
      </c>
      <c r="N389" s="250">
        <f t="shared" ref="N389:N411" si="20">IF(ISERROR($K389*H389),"",$K389*H389)</f>
        <v>322.07945000000007</v>
      </c>
      <c r="O389" s="250">
        <f t="shared" ref="O389:O411" si="21">IF(ISERROR($K389*I389),"",$K389*I389)</f>
        <v>0.39269999999999999</v>
      </c>
    </row>
    <row r="390" spans="1:15" x14ac:dyDescent="0.25">
      <c r="A390" s="2" t="s">
        <v>579</v>
      </c>
      <c r="B390" s="2" t="s">
        <v>582</v>
      </c>
      <c r="C390" t="str">
        <f>VLOOKUP($B390,Totalt!$B$1:$BP$500,MATCH("Kvalitetsgranskad:",Totalt!$B$1:$BP$1,0),FALSE)</f>
        <v>Ja</v>
      </c>
      <c r="E390" t="str">
        <f>VLOOKUP($B390,Miljö!$B$1:$AG$479,MATCH(E$3,Miljö!$B$1:$AK$1,0),FALSE)</f>
        <v>Nej</v>
      </c>
      <c r="F390" t="str">
        <f>VLOOKUP($B390,Miljö!$B$1:$AG$479,MATCH(F$3,Miljö!$B$1:$AK$1,0),FALSE)</f>
        <v>-</v>
      </c>
      <c r="G390">
        <f>VLOOKUP($B390,Miljö!$B$1:$AG$479,MATCH(G$3,Miljö!$B$1:$AK$1,0),FALSE)</f>
        <v>2.38</v>
      </c>
      <c r="H390">
        <f>VLOOKUP($B390,Miljö!$B$1:$AG$479,MATCH(H$3,Miljö!$B$1:$AK$1,0),FALSE)</f>
        <v>344.47</v>
      </c>
      <c r="I390">
        <f>VLOOKUP($B390,Miljö!$B$1:$AG$479,MATCH(I$3,Miljö!$B$1:$AK$1,0),FALSE)</f>
        <v>0.42</v>
      </c>
      <c r="K390">
        <f>VLOOKUP($B390,Totalt!$B$1:$BP$500,MATCH("total el",Totalt!$B$1:$BP$1,0),FALSE)</f>
        <v>9.7407599999999999</v>
      </c>
      <c r="M390" s="250">
        <f t="shared" si="19"/>
        <v>23.1830088</v>
      </c>
      <c r="N390" s="250">
        <f t="shared" si="20"/>
        <v>3355.3995972000002</v>
      </c>
      <c r="O390" s="250">
        <f t="shared" si="21"/>
        <v>4.0911191999999996</v>
      </c>
    </row>
    <row r="391" spans="1:15" x14ac:dyDescent="0.25">
      <c r="A391" s="2" t="s">
        <v>583</v>
      </c>
      <c r="B391" s="2" t="s">
        <v>584</v>
      </c>
      <c r="C391" t="str">
        <f>VLOOKUP($B391,Totalt!$B$1:$BP$500,MATCH("Kvalitetsgranskad:",Totalt!$B$1:$BP$1,0),FALSE)</f>
        <v>Ja</v>
      </c>
      <c r="E391" t="str">
        <f>VLOOKUP($B391,Miljö!$B$1:$AG$479,MATCH(E$3,Miljö!$B$1:$AK$1,0),FALSE)</f>
        <v>Ja</v>
      </c>
      <c r="F391" t="str">
        <f>VLOOKUP($B391,Miljö!$B$1:$AG$479,MATCH(F$3,Miljö!$B$1:$AK$1,0),FALSE)</f>
        <v>'"Bra miljöval"'</v>
      </c>
      <c r="G391">
        <f>VLOOKUP($B391,Miljö!$B$1:$AG$479,MATCH(G$3,Miljö!$B$1:$AK$1,0),FALSE)</f>
        <v>2.36</v>
      </c>
      <c r="H391">
        <f>VLOOKUP($B391,Miljö!$B$1:$AG$479,MATCH(H$3,Miljö!$B$1:$AK$1,0),FALSE)</f>
        <v>344.47</v>
      </c>
      <c r="I391">
        <f>VLOOKUP($B391,Miljö!$B$1:$AG$479,MATCH(I$3,Miljö!$B$1:$AK$1,0),FALSE)</f>
        <v>0</v>
      </c>
      <c r="K391">
        <f>VLOOKUP($B391,Totalt!$B$1:$BP$500,MATCH("total el",Totalt!$B$1:$BP$1,0),FALSE)</f>
        <v>0.25</v>
      </c>
      <c r="M391" s="250">
        <f t="shared" si="19"/>
        <v>0.59</v>
      </c>
      <c r="N391" s="250">
        <f t="shared" si="20"/>
        <v>86.117500000000007</v>
      </c>
      <c r="O391" s="250">
        <f t="shared" si="21"/>
        <v>0</v>
      </c>
    </row>
    <row r="392" spans="1:15" x14ac:dyDescent="0.25">
      <c r="A392" s="2" t="s">
        <v>583</v>
      </c>
      <c r="B392" s="2" t="s">
        <v>585</v>
      </c>
      <c r="C392" t="str">
        <f>VLOOKUP($B392,Totalt!$B$1:$BP$500,MATCH("Kvalitetsgranskad:",Totalt!$B$1:$BP$1,0),FALSE)</f>
        <v>Ja</v>
      </c>
      <c r="E392" t="str">
        <f>VLOOKUP($B392,Miljö!$B$1:$AG$479,MATCH(E$3,Miljö!$B$1:$AK$1,0),FALSE)</f>
        <v>Ja</v>
      </c>
      <c r="F392" t="str">
        <f>VLOOKUP($B392,Miljö!$B$1:$AG$479,MATCH(F$3,Miljö!$B$1:$AK$1,0),FALSE)</f>
        <v>'"Bra miljöval"'</v>
      </c>
      <c r="G392">
        <f>VLOOKUP($B392,Miljö!$B$1:$AG$479,MATCH(G$3,Miljö!$B$1:$AK$1,0),FALSE)</f>
        <v>2.38</v>
      </c>
      <c r="H392">
        <f>VLOOKUP($B392,Miljö!$B$1:$AG$479,MATCH(H$3,Miljö!$B$1:$AK$1,0),FALSE)</f>
        <v>344.47</v>
      </c>
      <c r="I392">
        <f>VLOOKUP($B392,Miljö!$B$1:$AG$479,MATCH(I$3,Miljö!$B$1:$AK$1,0),FALSE)</f>
        <v>0</v>
      </c>
      <c r="K392">
        <f>VLOOKUP($B392,Totalt!$B$1:$BP$500,MATCH("total el",Totalt!$B$1:$BP$1,0),FALSE)</f>
        <v>0.14499999999999999</v>
      </c>
      <c r="M392" s="250">
        <f t="shared" si="19"/>
        <v>0.34509999999999996</v>
      </c>
      <c r="N392" s="250">
        <f t="shared" si="20"/>
        <v>49.948149999999998</v>
      </c>
      <c r="O392" s="250">
        <f t="shared" si="21"/>
        <v>0</v>
      </c>
    </row>
    <row r="393" spans="1:15" x14ac:dyDescent="0.25">
      <c r="A393" s="2" t="s">
        <v>583</v>
      </c>
      <c r="B393" s="2" t="s">
        <v>586</v>
      </c>
      <c r="C393" t="str">
        <f>VLOOKUP($B393,Totalt!$B$1:$BP$500,MATCH("Kvalitetsgranskad:",Totalt!$B$1:$BP$1,0),FALSE)</f>
        <v>Ja</v>
      </c>
      <c r="E393" t="str">
        <f>VLOOKUP($B393,Miljö!$B$1:$AG$479,MATCH(E$3,Miljö!$B$1:$AK$1,0),FALSE)</f>
        <v>Ja</v>
      </c>
      <c r="F393" t="str">
        <f>VLOOKUP($B393,Miljö!$B$1:$AG$479,MATCH(F$3,Miljö!$B$1:$AK$1,0),FALSE)</f>
        <v>'"Bra miljöval"'</v>
      </c>
      <c r="G393">
        <f>VLOOKUP($B393,Miljö!$B$1:$AG$479,MATCH(G$3,Miljö!$B$1:$AK$1,0),FALSE)</f>
        <v>2.38</v>
      </c>
      <c r="H393">
        <f>VLOOKUP($B393,Miljö!$B$1:$AG$479,MATCH(H$3,Miljö!$B$1:$AK$1,0),FALSE)</f>
        <v>344.47</v>
      </c>
      <c r="I393">
        <f>VLOOKUP($B393,Miljö!$B$1:$AG$479,MATCH(I$3,Miljö!$B$1:$AK$1,0),FALSE)</f>
        <v>0</v>
      </c>
      <c r="K393">
        <f>VLOOKUP($B393,Totalt!$B$1:$BP$500,MATCH("total el",Totalt!$B$1:$BP$1,0),FALSE)</f>
        <v>0.21</v>
      </c>
      <c r="M393" s="250">
        <f t="shared" si="19"/>
        <v>0.49979999999999997</v>
      </c>
      <c r="N393" s="250">
        <f t="shared" si="20"/>
        <v>72.338700000000003</v>
      </c>
      <c r="O393" s="250">
        <f t="shared" si="21"/>
        <v>0</v>
      </c>
    </row>
    <row r="394" spans="1:15" x14ac:dyDescent="0.25">
      <c r="A394" s="2" t="s">
        <v>583</v>
      </c>
      <c r="B394" s="2" t="s">
        <v>587</v>
      </c>
      <c r="C394" t="str">
        <f>VLOOKUP($B394,Totalt!$B$1:$BP$500,MATCH("Kvalitetsgranskad:",Totalt!$B$1:$BP$1,0),FALSE)</f>
        <v>Ja</v>
      </c>
      <c r="E394" t="str">
        <f>VLOOKUP($B394,Miljö!$B$1:$AG$479,MATCH(E$3,Miljö!$B$1:$AK$1,0),FALSE)</f>
        <v>Ja</v>
      </c>
      <c r="F394" t="str">
        <f>VLOOKUP($B394,Miljö!$B$1:$AG$479,MATCH(F$3,Miljö!$B$1:$AK$1,0),FALSE)</f>
        <v>'Bra Miljöval'</v>
      </c>
      <c r="G394">
        <f>VLOOKUP($B394,Miljö!$B$1:$AG$479,MATCH(G$3,Miljö!$B$1:$AK$1,0),FALSE)</f>
        <v>2.36</v>
      </c>
      <c r="H394">
        <f>VLOOKUP($B394,Miljö!$B$1:$AG$479,MATCH(H$3,Miljö!$B$1:$AK$1,0),FALSE)</f>
        <v>201.22</v>
      </c>
      <c r="I394">
        <f>VLOOKUP($B394,Miljö!$B$1:$AG$479,MATCH(I$3,Miljö!$B$1:$AK$1,0),FALSE)</f>
        <v>0.42</v>
      </c>
      <c r="K394">
        <f>VLOOKUP($B394,Totalt!$B$1:$BP$500,MATCH("total el",Totalt!$B$1:$BP$1,0),FALSE)</f>
        <v>25.529599999999999</v>
      </c>
      <c r="M394" s="250">
        <f t="shared" si="19"/>
        <v>60.249855999999994</v>
      </c>
      <c r="N394" s="250">
        <f t="shared" si="20"/>
        <v>5137.0661119999995</v>
      </c>
      <c r="O394" s="250">
        <f t="shared" si="21"/>
        <v>10.722432</v>
      </c>
    </row>
    <row r="395" spans="1:15" x14ac:dyDescent="0.25">
      <c r="A395" s="2" t="s">
        <v>588</v>
      </c>
      <c r="B395" s="2" t="s">
        <v>589</v>
      </c>
      <c r="C395" t="str">
        <f>VLOOKUP($B395,Totalt!$B$1:$BP$500,MATCH("Kvalitetsgranskad:",Totalt!$B$1:$BP$1,0),FALSE)</f>
        <v>Ja</v>
      </c>
      <c r="E395" t="str">
        <f>VLOOKUP($B395,Miljö!$B$1:$AG$479,MATCH(E$3,Miljö!$B$1:$AK$1,0),FALSE)</f>
        <v>Ja</v>
      </c>
      <c r="F395" t="str">
        <f>VLOOKUP($B395,Miljö!$B$1:$AG$479,MATCH(F$3,Miljö!$B$1:$AK$1,0),FALSE)</f>
        <v>'Solel'</v>
      </c>
      <c r="G395">
        <f>VLOOKUP($B395,Miljö!$B$1:$AG$479,MATCH(G$3,Miljö!$B$1:$AK$1,0),FALSE)</f>
        <v>2.37</v>
      </c>
      <c r="H395">
        <f>VLOOKUP($B395,Miljö!$B$1:$AG$479,MATCH(H$3,Miljö!$B$1:$AK$1,0),FALSE)</f>
        <v>342.37</v>
      </c>
      <c r="I395">
        <f>VLOOKUP($B395,Miljö!$B$1:$AG$479,MATCH(I$3,Miljö!$B$1:$AK$1,0),FALSE)</f>
        <v>0.41699999999999998</v>
      </c>
      <c r="K395">
        <f>VLOOKUP($B395,Totalt!$B$1:$BP$500,MATCH("total el",Totalt!$B$1:$BP$1,0),FALSE)</f>
        <v>3.694</v>
      </c>
      <c r="M395" s="250">
        <f t="shared" si="19"/>
        <v>8.7547800000000002</v>
      </c>
      <c r="N395" s="250">
        <f t="shared" si="20"/>
        <v>1264.71478</v>
      </c>
      <c r="O395" s="250">
        <f t="shared" si="21"/>
        <v>1.5403979999999999</v>
      </c>
    </row>
    <row r="396" spans="1:15" x14ac:dyDescent="0.25">
      <c r="A396" s="2" t="s">
        <v>590</v>
      </c>
      <c r="B396" s="2" t="s">
        <v>591</v>
      </c>
      <c r="C396" t="str">
        <f>VLOOKUP($B396,Totalt!$B$1:$BP$500,MATCH("Kvalitetsgranskad:",Totalt!$B$1:$BP$1,0),FALSE)</f>
        <v>Ja</v>
      </c>
      <c r="E396" t="str">
        <f>VLOOKUP($B396,Miljö!$B$1:$AG$479,MATCH(E$3,Miljö!$B$1:$AK$1,0),FALSE)</f>
        <v>Nej</v>
      </c>
      <c r="F396" t="str">
        <f>VLOOKUP($B396,Miljö!$B$1:$AG$479,MATCH(F$3,Miljö!$B$1:$AK$1,0),FALSE)</f>
        <v>-</v>
      </c>
      <c r="G396">
        <f>VLOOKUP($B396,Miljö!$B$1:$AG$479,MATCH(G$3,Miljö!$B$1:$AK$1,0),FALSE)</f>
        <v>2.38</v>
      </c>
      <c r="H396">
        <f>VLOOKUP($B396,Miljö!$B$1:$AG$479,MATCH(H$3,Miljö!$B$1:$AK$1,0),FALSE)</f>
        <v>344.47</v>
      </c>
      <c r="I396">
        <f>VLOOKUP($B396,Miljö!$B$1:$AG$479,MATCH(I$3,Miljö!$B$1:$AK$1,0),FALSE)</f>
        <v>0.42</v>
      </c>
      <c r="K396">
        <f>VLOOKUP($B396,Totalt!$B$1:$BP$500,MATCH("total el",Totalt!$B$1:$BP$1,0),FALSE)</f>
        <v>0.19800000000000001</v>
      </c>
      <c r="M396" s="250">
        <f t="shared" si="19"/>
        <v>0.47123999999999999</v>
      </c>
      <c r="N396" s="250">
        <f t="shared" si="20"/>
        <v>68.205060000000003</v>
      </c>
      <c r="O396" s="250">
        <f t="shared" si="21"/>
        <v>8.3159999999999998E-2</v>
      </c>
    </row>
    <row r="397" spans="1:15" x14ac:dyDescent="0.25">
      <c r="A397" s="2" t="s">
        <v>590</v>
      </c>
      <c r="B397" s="2" t="s">
        <v>592</v>
      </c>
      <c r="C397" t="str">
        <f>VLOOKUP($B397,Totalt!$B$1:$BP$500,MATCH("Kvalitetsgranskad:",Totalt!$B$1:$BP$1,0),FALSE)</f>
        <v>Ja</v>
      </c>
      <c r="E397" t="str">
        <f>VLOOKUP($B397,Miljö!$B$1:$AG$479,MATCH(E$3,Miljö!$B$1:$AK$1,0),FALSE)</f>
        <v>Nej</v>
      </c>
      <c r="F397" t="str">
        <f>VLOOKUP($B397,Miljö!$B$1:$AG$479,MATCH(F$3,Miljö!$B$1:$AK$1,0),FALSE)</f>
        <v>-</v>
      </c>
      <c r="G397">
        <f>VLOOKUP($B397,Miljö!$B$1:$AG$479,MATCH(G$3,Miljö!$B$1:$AK$1,0),FALSE)</f>
        <v>2.38</v>
      </c>
      <c r="H397">
        <f>VLOOKUP($B397,Miljö!$B$1:$AG$479,MATCH(H$3,Miljö!$B$1:$AK$1,0),FALSE)</f>
        <v>344.47</v>
      </c>
      <c r="I397">
        <f>VLOOKUP($B397,Miljö!$B$1:$AG$479,MATCH(I$3,Miljö!$B$1:$AK$1,0),FALSE)</f>
        <v>0.42</v>
      </c>
      <c r="K397">
        <f>VLOOKUP($B397,Totalt!$B$1:$BP$500,MATCH("total el",Totalt!$B$1:$BP$1,0),FALSE)</f>
        <v>1.4999999999999999E-2</v>
      </c>
      <c r="M397" s="250">
        <f t="shared" si="19"/>
        <v>3.5699999999999996E-2</v>
      </c>
      <c r="N397" s="250">
        <f t="shared" si="20"/>
        <v>5.1670500000000006</v>
      </c>
      <c r="O397" s="250">
        <f t="shared" si="21"/>
        <v>6.2999999999999992E-3</v>
      </c>
    </row>
    <row r="398" spans="1:15" x14ac:dyDescent="0.25">
      <c r="A398" s="2" t="s">
        <v>590</v>
      </c>
      <c r="B398" s="2" t="s">
        <v>593</v>
      </c>
      <c r="C398" t="str">
        <f>VLOOKUP($B398,Totalt!$B$1:$BP$500,MATCH("Kvalitetsgranskad:",Totalt!$B$1:$BP$1,0),FALSE)</f>
        <v>Ja</v>
      </c>
      <c r="E398" t="str">
        <f>VLOOKUP($B398,Miljö!$B$1:$AG$479,MATCH(E$3,Miljö!$B$1:$AK$1,0),FALSE)</f>
        <v>Nej</v>
      </c>
      <c r="F398" t="str">
        <f>VLOOKUP($B398,Miljö!$B$1:$AG$479,MATCH(F$3,Miljö!$B$1:$AK$1,0),FALSE)</f>
        <v>-</v>
      </c>
      <c r="G398">
        <f>VLOOKUP($B398,Miljö!$B$1:$AG$479,MATCH(G$3,Miljö!$B$1:$AK$1,0),FALSE)</f>
        <v>2.38</v>
      </c>
      <c r="H398">
        <f>VLOOKUP($B398,Miljö!$B$1:$AG$479,MATCH(H$3,Miljö!$B$1:$AK$1,0),FALSE)</f>
        <v>344.47</v>
      </c>
      <c r="I398">
        <f>VLOOKUP($B398,Miljö!$B$1:$AG$479,MATCH(I$3,Miljö!$B$1:$AK$1,0),FALSE)</f>
        <v>0.42</v>
      </c>
      <c r="K398">
        <f>VLOOKUP($B398,Totalt!$B$1:$BP$500,MATCH("total el",Totalt!$B$1:$BP$1,0),FALSE)</f>
        <v>0.621</v>
      </c>
      <c r="M398" s="250">
        <f t="shared" si="19"/>
        <v>1.4779799999999998</v>
      </c>
      <c r="N398" s="250">
        <f t="shared" si="20"/>
        <v>213.91587000000001</v>
      </c>
      <c r="O398" s="250">
        <f t="shared" si="21"/>
        <v>0.26082</v>
      </c>
    </row>
    <row r="399" spans="1:15" x14ac:dyDescent="0.25">
      <c r="A399" s="2" t="s">
        <v>598</v>
      </c>
      <c r="B399" s="2" t="s">
        <v>599</v>
      </c>
      <c r="C399" t="str">
        <f>VLOOKUP($B399,Totalt!$B$1:$BP$500,MATCH("Kvalitetsgranskad:",Totalt!$B$1:$BP$1,0),FALSE)</f>
        <v>Ja</v>
      </c>
      <c r="E399" t="str">
        <f>VLOOKUP($B399,Miljö!$B$1:$AG$479,MATCH(E$3,Miljö!$B$1:$AK$1,0),FALSE)</f>
        <v>Ja</v>
      </c>
      <c r="F399" t="str">
        <f>VLOOKUP($B399,Miljö!$B$1:$AG$479,MATCH(F$3,Miljö!$B$1:$AK$1,0),FALSE)</f>
        <v>'Bra Miljöval och egenproducerad'</v>
      </c>
      <c r="G399">
        <f>VLOOKUP($B399,Miljö!$B$1:$AG$479,MATCH(G$3,Miljö!$B$1:$AK$1,0),FALSE)</f>
        <v>0.66</v>
      </c>
      <c r="H399">
        <f>VLOOKUP($B399,Miljö!$B$1:$AG$479,MATCH(H$3,Miljö!$B$1:$AK$1,0),FALSE)</f>
        <v>76.400000000000006</v>
      </c>
      <c r="I399">
        <f>VLOOKUP($B399,Miljö!$B$1:$AG$479,MATCH(I$3,Miljö!$B$1:$AK$1,0),FALSE)</f>
        <v>1E-3</v>
      </c>
      <c r="K399">
        <f>VLOOKUP($B399,Totalt!$B$1:$BP$500,MATCH("total el",Totalt!$B$1:$BP$1,0),FALSE)</f>
        <v>31.093299999999999</v>
      </c>
      <c r="M399" s="250">
        <f t="shared" si="19"/>
        <v>20.521578000000002</v>
      </c>
      <c r="N399" s="250">
        <f t="shared" si="20"/>
        <v>2375.5281199999999</v>
      </c>
      <c r="O399" s="250">
        <f t="shared" si="21"/>
        <v>3.1093300000000001E-2</v>
      </c>
    </row>
    <row r="400" spans="1:15" x14ac:dyDescent="0.25">
      <c r="A400" s="2" t="s">
        <v>598</v>
      </c>
      <c r="B400" s="2" t="s">
        <v>600</v>
      </c>
      <c r="C400" t="str">
        <f>VLOOKUP($B400,Totalt!$B$1:$BP$500,MATCH("Kvalitetsgranskad:",Totalt!$B$1:$BP$1,0),FALSE)</f>
        <v>Ja</v>
      </c>
      <c r="E400" t="str">
        <f>VLOOKUP($B400,Miljö!$B$1:$AG$479,MATCH(E$3,Miljö!$B$1:$AK$1,0),FALSE)</f>
        <v>Ja</v>
      </c>
      <c r="F400" t="str">
        <f>VLOOKUP($B400,Miljö!$B$1:$AG$479,MATCH(F$3,Miljö!$B$1:$AK$1,0),FALSE)</f>
        <v>'Bra Miljöval (vattenkraft)'</v>
      </c>
      <c r="G400">
        <f>VLOOKUP($B400,Miljö!$B$1:$AG$479,MATCH(G$3,Miljö!$B$1:$AK$1,0),FALSE)</f>
        <v>1.1000000000000001</v>
      </c>
      <c r="H400">
        <f>VLOOKUP($B400,Miljö!$B$1:$AG$479,MATCH(H$3,Miljö!$B$1:$AK$1,0),FALSE)</f>
        <v>0</v>
      </c>
      <c r="I400">
        <f>VLOOKUP($B400,Miljö!$B$1:$AG$479,MATCH(I$3,Miljö!$B$1:$AK$1,0),FALSE)</f>
        <v>0</v>
      </c>
      <c r="K400">
        <f>VLOOKUP($B400,Totalt!$B$1:$BP$500,MATCH("total el",Totalt!$B$1:$BP$1,0),FALSE)</f>
        <v>6.2E-2</v>
      </c>
      <c r="M400" s="250">
        <f t="shared" si="19"/>
        <v>6.8200000000000011E-2</v>
      </c>
      <c r="N400" s="250">
        <f t="shared" si="20"/>
        <v>0</v>
      </c>
      <c r="O400" s="250">
        <f t="shared" si="21"/>
        <v>0</v>
      </c>
    </row>
    <row r="401" spans="1:15" x14ac:dyDescent="0.25">
      <c r="A401" s="2" t="s">
        <v>598</v>
      </c>
      <c r="B401" s="2" t="s">
        <v>601</v>
      </c>
      <c r="C401" t="str">
        <f>VLOOKUP($B401,Totalt!$B$1:$BP$500,MATCH("Kvalitetsgranskad:",Totalt!$B$1:$BP$1,0),FALSE)</f>
        <v>Ja</v>
      </c>
      <c r="E401" t="str">
        <f>VLOOKUP($B401,Miljö!$B$1:$AG$479,MATCH(E$3,Miljö!$B$1:$AK$1,0),FALSE)</f>
        <v>Ja</v>
      </c>
      <c r="F401" t="str">
        <f>VLOOKUP($B401,Miljö!$B$1:$AG$479,MATCH(F$3,Miljö!$B$1:$AK$1,0),FALSE)</f>
        <v>'Bra Miljöval'</v>
      </c>
      <c r="G401">
        <f>VLOOKUP($B401,Miljö!$B$1:$AG$479,MATCH(G$3,Miljö!$B$1:$AK$1,0),FALSE)</f>
        <v>1.1000000000000001</v>
      </c>
      <c r="H401">
        <f>VLOOKUP($B401,Miljö!$B$1:$AG$479,MATCH(H$3,Miljö!$B$1:$AK$1,0),FALSE)</f>
        <v>0</v>
      </c>
      <c r="I401">
        <f>VLOOKUP($B401,Miljö!$B$1:$AG$479,MATCH(I$3,Miljö!$B$1:$AK$1,0),FALSE)</f>
        <v>0</v>
      </c>
      <c r="K401">
        <f>VLOOKUP($B401,Totalt!$B$1:$BP$500,MATCH("total el",Totalt!$B$1:$BP$1,0),FALSE)</f>
        <v>0.186</v>
      </c>
      <c r="M401" s="250">
        <f t="shared" si="19"/>
        <v>0.2046</v>
      </c>
      <c r="N401" s="250">
        <f t="shared" si="20"/>
        <v>0</v>
      </c>
      <c r="O401" s="250">
        <f t="shared" si="21"/>
        <v>0</v>
      </c>
    </row>
    <row r="402" spans="1:15" x14ac:dyDescent="0.25">
      <c r="A402" s="2" t="s">
        <v>598</v>
      </c>
      <c r="B402" s="2" t="s">
        <v>602</v>
      </c>
      <c r="C402" t="str">
        <f>VLOOKUP($B402,Totalt!$B$1:$BP$500,MATCH("Kvalitetsgranskad:",Totalt!$B$1:$BP$1,0),FALSE)</f>
        <v>Ja</v>
      </c>
      <c r="E402" t="str">
        <f>VLOOKUP($B402,Miljö!$B$1:$AG$479,MATCH(E$3,Miljö!$B$1:$AK$1,0),FALSE)</f>
        <v>Ja</v>
      </c>
      <c r="F402" t="str">
        <f>VLOOKUP($B402,Miljö!$B$1:$AG$479,MATCH(F$3,Miljö!$B$1:$AK$1,0),FALSE)</f>
        <v>'Bra Miljöval'</v>
      </c>
      <c r="G402">
        <f>VLOOKUP($B402,Miljö!$B$1:$AG$479,MATCH(G$3,Miljö!$B$1:$AK$1,0),FALSE)</f>
        <v>1.1000000000000001</v>
      </c>
      <c r="H402">
        <f>VLOOKUP($B402,Miljö!$B$1:$AG$479,MATCH(H$3,Miljö!$B$1:$AK$1,0),FALSE)</f>
        <v>0</v>
      </c>
      <c r="I402">
        <f>VLOOKUP($B402,Miljö!$B$1:$AG$479,MATCH(I$3,Miljö!$B$1:$AK$1,0),FALSE)</f>
        <v>0</v>
      </c>
      <c r="K402">
        <f>VLOOKUP($B402,Totalt!$B$1:$BP$500,MATCH("total el",Totalt!$B$1:$BP$1,0),FALSE)</f>
        <v>9.3870000000000005</v>
      </c>
      <c r="M402" s="250">
        <f t="shared" si="19"/>
        <v>10.325700000000001</v>
      </c>
      <c r="N402" s="250">
        <f t="shared" si="20"/>
        <v>0</v>
      </c>
      <c r="O402" s="250">
        <f t="shared" si="21"/>
        <v>0</v>
      </c>
    </row>
    <row r="403" spans="1:15" x14ac:dyDescent="0.25">
      <c r="A403" s="2" t="s">
        <v>603</v>
      </c>
      <c r="B403" s="2" t="s">
        <v>604</v>
      </c>
      <c r="C403" t="str">
        <f>VLOOKUP($B403,Totalt!$B$1:$BP$500,MATCH("Kvalitetsgranskad:",Totalt!$B$1:$BP$1,0),FALSE)</f>
        <v>Ja</v>
      </c>
      <c r="E403" t="str">
        <f>VLOOKUP($B403,Miljö!$B$1:$AG$479,MATCH(E$3,Miljö!$B$1:$AK$1,0),FALSE)</f>
        <v>Nej</v>
      </c>
      <c r="F403" t="str">
        <f>VLOOKUP($B403,Miljö!$B$1:$AG$479,MATCH(F$3,Miljö!$B$1:$AK$1,0),FALSE)</f>
        <v>-</v>
      </c>
      <c r="G403">
        <f>VLOOKUP($B403,Miljö!$B$1:$AG$479,MATCH(G$3,Miljö!$B$1:$AK$1,0),FALSE)</f>
        <v>2.38</v>
      </c>
      <c r="H403">
        <f>VLOOKUP($B403,Miljö!$B$1:$AG$479,MATCH(H$3,Miljö!$B$1:$AK$1,0),FALSE)</f>
        <v>344.47</v>
      </c>
      <c r="I403">
        <f>VLOOKUP($B403,Miljö!$B$1:$AG$479,MATCH(I$3,Miljö!$B$1:$AK$1,0),FALSE)</f>
        <v>0.42</v>
      </c>
      <c r="K403">
        <f>VLOOKUP($B403,Totalt!$B$1:$BP$500,MATCH("total el",Totalt!$B$1:$BP$1,0),FALSE)</f>
        <v>0.81299999999999994</v>
      </c>
      <c r="M403" s="250">
        <f t="shared" si="19"/>
        <v>1.9349399999999999</v>
      </c>
      <c r="N403" s="250">
        <f t="shared" si="20"/>
        <v>280.05410999999998</v>
      </c>
      <c r="O403" s="250">
        <f t="shared" si="21"/>
        <v>0.34145999999999999</v>
      </c>
    </row>
    <row r="404" spans="1:15" x14ac:dyDescent="0.25">
      <c r="A404" s="2" t="s">
        <v>605</v>
      </c>
      <c r="B404" s="2" t="s">
        <v>606</v>
      </c>
      <c r="C404" t="str">
        <f>VLOOKUP($B404,Totalt!$B$1:$BP$500,MATCH("Kvalitetsgranskad:",Totalt!$B$1:$BP$1,0),FALSE)</f>
        <v>Ja</v>
      </c>
      <c r="E404" t="str">
        <f>VLOOKUP($B404,Miljö!$B$1:$AG$479,MATCH(E$3,Miljö!$B$1:$AK$1,0),FALSE)</f>
        <v>Nej</v>
      </c>
      <c r="F404" t="str">
        <f>VLOOKUP($B404,Miljö!$B$1:$AG$479,MATCH(F$3,Miljö!$B$1:$AK$1,0),FALSE)</f>
        <v>-</v>
      </c>
      <c r="G404">
        <f>VLOOKUP($B404,Miljö!$B$1:$AG$479,MATCH(G$3,Miljö!$B$1:$AK$1,0),FALSE)</f>
        <v>2.38</v>
      </c>
      <c r="H404">
        <f>VLOOKUP($B404,Miljö!$B$1:$AG$479,MATCH(H$3,Miljö!$B$1:$AK$1,0),FALSE)</f>
        <v>344.47</v>
      </c>
      <c r="I404">
        <f>VLOOKUP($B404,Miljö!$B$1:$AG$479,MATCH(I$3,Miljö!$B$1:$AK$1,0),FALSE)</f>
        <v>0.42</v>
      </c>
      <c r="K404">
        <f>VLOOKUP($B404,Totalt!$B$1:$BP$500,MATCH("total el",Totalt!$B$1:$BP$1,0),FALSE)</f>
        <v>1.7</v>
      </c>
      <c r="M404" s="250">
        <f t="shared" si="19"/>
        <v>4.0459999999999994</v>
      </c>
      <c r="N404" s="250">
        <f t="shared" si="20"/>
        <v>585.59900000000005</v>
      </c>
      <c r="O404" s="250">
        <f t="shared" si="21"/>
        <v>0.71399999999999997</v>
      </c>
    </row>
    <row r="405" spans="1:15" x14ac:dyDescent="0.25">
      <c r="A405" s="2" t="s">
        <v>608</v>
      </c>
      <c r="B405" s="2" t="s">
        <v>609</v>
      </c>
      <c r="C405" t="str">
        <f>VLOOKUP($B405,Totalt!$B$1:$BP$500,MATCH("Kvalitetsgranskad:",Totalt!$B$1:$BP$1,0),FALSE)</f>
        <v>Ja</v>
      </c>
      <c r="E405" t="str">
        <f>VLOOKUP($B405,Miljö!$B$1:$AG$479,MATCH(E$3,Miljö!$B$1:$AK$1,0),FALSE)</f>
        <v>Ja</v>
      </c>
      <c r="F405" t="str">
        <f>VLOOKUP($B405,Miljö!$B$1:$AG$479,MATCH(F$3,Miljö!$B$1:$AK$1,0),FALSE)</f>
        <v>'Hörneborgsel'</v>
      </c>
      <c r="G405">
        <f>VLOOKUP($B405,Miljö!$B$1:$AG$479,MATCH(G$3,Miljö!$B$1:$AK$1,0),FALSE)</f>
        <v>1.1000000000000001</v>
      </c>
      <c r="H405">
        <f>VLOOKUP($B405,Miljö!$B$1:$AG$479,MATCH(H$3,Miljö!$B$1:$AK$1,0),FALSE)</f>
        <v>0</v>
      </c>
      <c r="I405">
        <f>VLOOKUP($B405,Miljö!$B$1:$AG$479,MATCH(I$3,Miljö!$B$1:$AK$1,0),FALSE)</f>
        <v>0</v>
      </c>
      <c r="K405">
        <f>VLOOKUP($B405,Totalt!$B$1:$BP$500,MATCH("total el",Totalt!$B$1:$BP$1,0),FALSE)</f>
        <v>0.8974899999999999</v>
      </c>
      <c r="M405" s="250">
        <f t="shared" si="19"/>
        <v>0.98723899999999998</v>
      </c>
      <c r="N405" s="250">
        <f t="shared" si="20"/>
        <v>0</v>
      </c>
      <c r="O405" s="250">
        <f t="shared" si="21"/>
        <v>0</v>
      </c>
    </row>
    <row r="406" spans="1:15" x14ac:dyDescent="0.25">
      <c r="A406" s="2" t="s">
        <v>608</v>
      </c>
      <c r="B406" s="2" t="s">
        <v>610</v>
      </c>
      <c r="C406" t="str">
        <f>VLOOKUP($B406,Totalt!$B$1:$BP$500,MATCH("Kvalitetsgranskad:",Totalt!$B$1:$BP$1,0),FALSE)</f>
        <v>Ja</v>
      </c>
      <c r="E406" t="str">
        <f>VLOOKUP($B406,Miljö!$B$1:$AG$479,MATCH(E$3,Miljö!$B$1:$AK$1,0),FALSE)</f>
        <v>Ja</v>
      </c>
      <c r="F406" t="str">
        <f>VLOOKUP($B406,Miljö!$B$1:$AG$479,MATCH(F$3,Miljö!$B$1:$AK$1,0),FALSE)</f>
        <v>'Hörneborgsel'</v>
      </c>
      <c r="G406">
        <f>VLOOKUP($B406,Miljö!$B$1:$AG$479,MATCH(G$3,Miljö!$B$1:$AK$1,0),FALSE)</f>
        <v>1.1000000000000001</v>
      </c>
      <c r="H406">
        <f>VLOOKUP($B406,Miljö!$B$1:$AG$479,MATCH(H$3,Miljö!$B$1:$AK$1,0),FALSE)</f>
        <v>0</v>
      </c>
      <c r="I406">
        <f>VLOOKUP($B406,Miljö!$B$1:$AG$479,MATCH(I$3,Miljö!$B$1:$AK$1,0),FALSE)</f>
        <v>0</v>
      </c>
      <c r="K406">
        <f>VLOOKUP($B406,Totalt!$B$1:$BP$500,MATCH("total el",Totalt!$B$1:$BP$1,0),FALSE)</f>
        <v>1.45462</v>
      </c>
      <c r="M406" s="250">
        <f t="shared" si="19"/>
        <v>1.6000820000000002</v>
      </c>
      <c r="N406" s="250">
        <f t="shared" si="20"/>
        <v>0</v>
      </c>
      <c r="O406" s="250">
        <f t="shared" si="21"/>
        <v>0</v>
      </c>
    </row>
    <row r="407" spans="1:15" x14ac:dyDescent="0.25">
      <c r="A407" s="2" t="s">
        <v>608</v>
      </c>
      <c r="B407" s="2" t="s">
        <v>611</v>
      </c>
      <c r="C407" t="str">
        <f>VLOOKUP($B407,Totalt!$B$1:$BP$500,MATCH("Kvalitetsgranskad:",Totalt!$B$1:$BP$1,0),FALSE)</f>
        <v>Ja</v>
      </c>
      <c r="E407" t="str">
        <f>VLOOKUP($B407,Miljö!$B$1:$AG$479,MATCH(E$3,Miljö!$B$1:$AK$1,0),FALSE)</f>
        <v>Nej</v>
      </c>
      <c r="F407" t="str">
        <f>VLOOKUP($B407,Miljö!$B$1:$AG$479,MATCH(F$3,Miljö!$B$1:$AK$1,0),FALSE)</f>
        <v>ET</v>
      </c>
      <c r="G407">
        <f>VLOOKUP($B407,Miljö!$B$1:$AG$479,MATCH(G$3,Miljö!$B$1:$AK$1,0),FALSE)</f>
        <v>2.38</v>
      </c>
      <c r="H407">
        <f>VLOOKUP($B407,Miljö!$B$1:$AG$479,MATCH(H$3,Miljö!$B$1:$AK$1,0),FALSE)</f>
        <v>344.47</v>
      </c>
      <c r="I407">
        <f>VLOOKUP($B407,Miljö!$B$1:$AG$479,MATCH(I$3,Miljö!$B$1:$AK$1,0),FALSE)</f>
        <v>0.42</v>
      </c>
      <c r="K407">
        <f>VLOOKUP($B407,Totalt!$B$1:$BP$500,MATCH("total el",Totalt!$B$1:$BP$1,0),FALSE)</f>
        <v>3.6479999999999999E-2</v>
      </c>
      <c r="M407" s="250">
        <f t="shared" si="19"/>
        <v>8.6822399999999994E-2</v>
      </c>
      <c r="N407" s="250">
        <f t="shared" si="20"/>
        <v>12.566265600000001</v>
      </c>
      <c r="O407" s="250">
        <f t="shared" si="21"/>
        <v>1.5321599999999999E-2</v>
      </c>
    </row>
    <row r="408" spans="1:15" x14ac:dyDescent="0.25">
      <c r="A408" s="2" t="s">
        <v>608</v>
      </c>
      <c r="B408" s="2" t="s">
        <v>612</v>
      </c>
      <c r="C408" t="str">
        <f>VLOOKUP($B408,Totalt!$B$1:$BP$500,MATCH("Kvalitetsgranskad:",Totalt!$B$1:$BP$1,0),FALSE)</f>
        <v>Ja</v>
      </c>
      <c r="E408" t="str">
        <f>VLOOKUP($B408,Miljö!$B$1:$AG$479,MATCH(E$3,Miljö!$B$1:$AK$1,0),FALSE)</f>
        <v>Nej</v>
      </c>
      <c r="F408" t="str">
        <f>VLOOKUP($B408,Miljö!$B$1:$AG$479,MATCH(F$3,Miljö!$B$1:$AK$1,0),FALSE)</f>
        <v>ET</v>
      </c>
      <c r="G408">
        <f>VLOOKUP($B408,Miljö!$B$1:$AG$479,MATCH(G$3,Miljö!$B$1:$AK$1,0),FALSE)</f>
        <v>2.38</v>
      </c>
      <c r="H408">
        <f>VLOOKUP($B408,Miljö!$B$1:$AG$479,MATCH(H$3,Miljö!$B$1:$AK$1,0),FALSE)</f>
        <v>344.47</v>
      </c>
      <c r="I408">
        <f>VLOOKUP($B408,Miljö!$B$1:$AG$479,MATCH(I$3,Miljö!$B$1:$AK$1,0),FALSE)</f>
        <v>0.42</v>
      </c>
      <c r="K408">
        <f>VLOOKUP($B408,Totalt!$B$1:$BP$500,MATCH("total el",Totalt!$B$1:$BP$1,0),FALSE)</f>
        <v>0.18861</v>
      </c>
      <c r="M408" s="250">
        <f t="shared" si="19"/>
        <v>0.44889179999999995</v>
      </c>
      <c r="N408" s="250">
        <f t="shared" si="20"/>
        <v>64.970486700000009</v>
      </c>
      <c r="O408" s="250">
        <f t="shared" si="21"/>
        <v>7.9216200000000001E-2</v>
      </c>
    </row>
    <row r="409" spans="1:15" x14ac:dyDescent="0.25">
      <c r="A409" s="2" t="s">
        <v>608</v>
      </c>
      <c r="B409" s="2" t="s">
        <v>613</v>
      </c>
      <c r="C409" t="str">
        <f>VLOOKUP($B409,Totalt!$B$1:$BP$500,MATCH("Kvalitetsgranskad:",Totalt!$B$1:$BP$1,0),FALSE)</f>
        <v>Ja</v>
      </c>
      <c r="E409" t="str">
        <f>VLOOKUP($B409,Miljö!$B$1:$AG$479,MATCH(E$3,Miljö!$B$1:$AK$1,0),FALSE)</f>
        <v>Ja</v>
      </c>
      <c r="F409" t="str">
        <f>VLOOKUP($B409,Miljö!$B$1:$AG$479,MATCH(F$3,Miljö!$B$1:$AK$1,0),FALSE)</f>
        <v>'Hörnborgsel'</v>
      </c>
      <c r="G409">
        <f>VLOOKUP($B409,Miljö!$B$1:$AG$479,MATCH(G$3,Miljö!$B$1:$AK$1,0),FALSE)</f>
        <v>1.1000000000000001</v>
      </c>
      <c r="H409">
        <f>VLOOKUP($B409,Miljö!$B$1:$AG$479,MATCH(H$3,Miljö!$B$1:$AK$1,0),FALSE)</f>
        <v>0</v>
      </c>
      <c r="I409">
        <f>VLOOKUP($B409,Miljö!$B$1:$AG$479,MATCH(I$3,Miljö!$B$1:$AK$1,0),FALSE)</f>
        <v>0</v>
      </c>
      <c r="K409">
        <f>VLOOKUP($B409,Totalt!$B$1:$BP$500,MATCH("total el",Totalt!$B$1:$BP$1,0),FALSE)</f>
        <v>2.4240000000000001E-2</v>
      </c>
      <c r="M409" s="250">
        <f t="shared" si="19"/>
        <v>2.6664000000000004E-2</v>
      </c>
      <c r="N409" s="250">
        <f t="shared" si="20"/>
        <v>0</v>
      </c>
      <c r="O409" s="250">
        <f t="shared" si="21"/>
        <v>0</v>
      </c>
    </row>
    <row r="410" spans="1:15" x14ac:dyDescent="0.25">
      <c r="A410" s="2" t="s">
        <v>608</v>
      </c>
      <c r="B410" s="2" t="s">
        <v>614</v>
      </c>
      <c r="C410" t="str">
        <f>VLOOKUP($B410,Totalt!$B$1:$BP$500,MATCH("Kvalitetsgranskad:",Totalt!$B$1:$BP$1,0),FALSE)</f>
        <v>Ja</v>
      </c>
      <c r="E410" t="str">
        <f>VLOOKUP($B410,Miljö!$B$1:$AG$479,MATCH(E$3,Miljö!$B$1:$AK$1,0),FALSE)</f>
        <v>Ja</v>
      </c>
      <c r="F410" t="str">
        <f>VLOOKUP($B410,Miljö!$B$1:$AG$479,MATCH(F$3,Miljö!$B$1:$AK$1,0),FALSE)</f>
        <v>'Hörneborgsel'</v>
      </c>
      <c r="G410">
        <f>VLOOKUP($B410,Miljö!$B$1:$AG$479,MATCH(G$3,Miljö!$B$1:$AK$1,0),FALSE)</f>
        <v>1.1000000000000001</v>
      </c>
      <c r="H410">
        <f>VLOOKUP($B410,Miljö!$B$1:$AG$479,MATCH(H$3,Miljö!$B$1:$AK$1,0),FALSE)</f>
        <v>0</v>
      </c>
      <c r="I410">
        <f>VLOOKUP($B410,Miljö!$B$1:$AG$479,MATCH(I$3,Miljö!$B$1:$AK$1,0),FALSE)</f>
        <v>0</v>
      </c>
      <c r="K410">
        <f>VLOOKUP($B410,Totalt!$B$1:$BP$500,MATCH("total el",Totalt!$B$1:$BP$1,0),FALSE)</f>
        <v>9.5415600000000005</v>
      </c>
      <c r="M410" s="250">
        <f t="shared" si="19"/>
        <v>10.495716000000002</v>
      </c>
      <c r="N410" s="250">
        <f t="shared" si="20"/>
        <v>0</v>
      </c>
      <c r="O410" s="250">
        <f t="shared" si="21"/>
        <v>0</v>
      </c>
    </row>
    <row r="411" spans="1:15" x14ac:dyDescent="0.25">
      <c r="A411" s="2" t="s">
        <v>608</v>
      </c>
      <c r="B411" s="2" t="s">
        <v>615</v>
      </c>
      <c r="C411" t="str">
        <f>VLOOKUP($B411,Totalt!$B$1:$BP$500,MATCH("Kvalitetsgranskad:",Totalt!$B$1:$BP$1,0),FALSE)</f>
        <v>Ja</v>
      </c>
      <c r="E411" t="str">
        <f>VLOOKUP($B411,Miljö!$B$1:$AG$479,MATCH(E$3,Miljö!$B$1:$AK$1,0),FALSE)</f>
        <v>Ja</v>
      </c>
      <c r="F411" t="str">
        <f>VLOOKUP($B411,Miljö!$B$1:$AG$479,MATCH(F$3,Miljö!$B$1:$AK$1,0),FALSE)</f>
        <v>'Hörneborgsel'</v>
      </c>
      <c r="G411">
        <f>VLOOKUP($B411,Miljö!$B$1:$AG$479,MATCH(G$3,Miljö!$B$1:$AK$1,0),FALSE)</f>
        <v>1.1000000000000001</v>
      </c>
      <c r="H411">
        <f>VLOOKUP($B411,Miljö!$B$1:$AG$479,MATCH(H$3,Miljö!$B$1:$AK$1,0),FALSE)</f>
        <v>0</v>
      </c>
      <c r="I411">
        <f>VLOOKUP($B411,Miljö!$B$1:$AG$479,MATCH(I$3,Miljö!$B$1:$AK$1,0),FALSE)</f>
        <v>0</v>
      </c>
      <c r="K411">
        <f>VLOOKUP($B411,Totalt!$B$1:$BP$500,MATCH("total el",Totalt!$B$1:$BP$1,0),FALSE)</f>
        <v>7.09762</v>
      </c>
      <c r="M411" s="250">
        <f t="shared" si="19"/>
        <v>7.8073820000000005</v>
      </c>
      <c r="N411" s="250">
        <f t="shared" si="20"/>
        <v>0</v>
      </c>
      <c r="O411" s="250">
        <f t="shared" si="21"/>
        <v>0</v>
      </c>
    </row>
    <row r="413" spans="1:15" x14ac:dyDescent="0.25">
      <c r="H413" t="s">
        <v>1262</v>
      </c>
      <c r="K413">
        <f>SUMIF($C4:$C411,"=ja",K4:K411)</f>
        <v>3059.4838481100005</v>
      </c>
      <c r="M413">
        <f>SUMIF($C4:$C411,"=ja",M4:M411)</f>
        <v>2880.9905351717975</v>
      </c>
      <c r="N413">
        <f>SUMIF($C4:$C411,"=ja",N4:N411)</f>
        <v>164117.30857693712</v>
      </c>
      <c r="O413">
        <f>SUMIF($C4:$C411,"=ja",O4:O411)</f>
        <v>206.92078082619994</v>
      </c>
    </row>
    <row r="415" spans="1:15" x14ac:dyDescent="0.25">
      <c r="C415" s="251" t="s">
        <v>1269</v>
      </c>
      <c r="D415" s="252"/>
      <c r="E415" s="252"/>
      <c r="F415" s="252"/>
      <c r="G415" s="253">
        <f>M413/$K$413</f>
        <v>0.94165901119286266</v>
      </c>
      <c r="H415" s="253">
        <f t="shared" ref="H415:I415" si="22">N413/$K$413</f>
        <v>53.642155580694038</v>
      </c>
      <c r="I415" s="254">
        <f t="shared" si="22"/>
        <v>6.76325782710131E-2</v>
      </c>
    </row>
    <row r="417" spans="3:9" x14ac:dyDescent="0.25">
      <c r="C417" t="s">
        <v>1265</v>
      </c>
      <c r="E417">
        <f>COUNTIF($C$4:$C$411,"=ja")</f>
        <v>365</v>
      </c>
    </row>
    <row r="418" spans="3:9" x14ac:dyDescent="0.25">
      <c r="C418" t="s">
        <v>1263</v>
      </c>
      <c r="E418">
        <f>COUNTIFS($C$4:$C$411,"=ja",$E$4:$E$411,"=nej")</f>
        <v>128</v>
      </c>
      <c r="F418" t="s">
        <v>1268</v>
      </c>
      <c r="G418" s="256">
        <f>SUMIFS($K$4:$K$411,$C$4:$C$411,"=ja",$E$4:$E$411,"=nej")</f>
        <v>426.06011410999997</v>
      </c>
      <c r="H418" t="s">
        <v>1223</v>
      </c>
    </row>
    <row r="419" spans="3:9" x14ac:dyDescent="0.25">
      <c r="C419" t="s">
        <v>1266</v>
      </c>
      <c r="E419">
        <f>COUNTIFS($C$4:$C$411,"=ja",$E$4:$E$411,"=ja")</f>
        <v>237</v>
      </c>
      <c r="F419" t="s">
        <v>1267</v>
      </c>
      <c r="G419" s="256">
        <f>SUMIFS($K$4:$K$411,$C$4:$C$411,"=ja",$E$4:$E$411,"=ja")</f>
        <v>2633.4237340000018</v>
      </c>
      <c r="H419" t="s">
        <v>1223</v>
      </c>
    </row>
    <row r="422" spans="3:9" x14ac:dyDescent="0.25">
      <c r="F422" t="s">
        <v>1270</v>
      </c>
    </row>
    <row r="423" spans="3:9" x14ac:dyDescent="0.25">
      <c r="G423" s="255">
        <f>SUMIFS($M$4:$M$411,$C$4:$C$411,"=ja",$E$4:$E$411,"=ja")/$G$419</f>
        <v>0.70895258607477774</v>
      </c>
      <c r="H423" s="255">
        <f>SUMIFS($N$4:$N$411,$C$4:$C$411,"=ja",$E$4:$E$411,"=ja")/$G$419</f>
        <v>6.5891882135917168</v>
      </c>
      <c r="I423" s="255">
        <f>SUMIFS($O$4:$O$411,$C$4:$C$411,"=ja",$E$4:$E$411,"=ja")/$G$419</f>
        <v>1.062325539897332E-2</v>
      </c>
    </row>
  </sheetData>
  <autoFilter ref="A3:O411"/>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6"/>
  <sheetViews>
    <sheetView workbookViewId="0">
      <selection activeCell="B4" sqref="B4:F4"/>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customWidth="1"/>
  </cols>
  <sheetData>
    <row r="1" spans="1:13" s="1" customFormat="1" ht="30" customHeight="1" x14ac:dyDescent="0.25">
      <c r="A1" s="1" t="s">
        <v>0</v>
      </c>
      <c r="B1" s="1" t="s">
        <v>1</v>
      </c>
      <c r="C1" s="1" t="s">
        <v>2</v>
      </c>
      <c r="D1" s="1" t="s">
        <v>3</v>
      </c>
      <c r="E1" s="1" t="s">
        <v>4</v>
      </c>
      <c r="F1" s="1" t="s">
        <v>5</v>
      </c>
      <c r="G1" s="1" t="s">
        <v>6</v>
      </c>
      <c r="H1" s="1" t="s">
        <v>7</v>
      </c>
      <c r="J1" s="4" t="s">
        <v>1013</v>
      </c>
      <c r="K1" s="5"/>
      <c r="L1" s="5"/>
      <c r="M1" s="5"/>
    </row>
    <row r="2" spans="1:13" ht="15" customHeight="1" x14ac:dyDescent="0.25">
      <c r="A2" t="s">
        <v>22</v>
      </c>
      <c r="B2" t="s">
        <v>23</v>
      </c>
      <c r="C2">
        <v>0.115134</v>
      </c>
      <c r="D2">
        <v>23.396000000000001</v>
      </c>
      <c r="E2">
        <v>10.087999999999999</v>
      </c>
      <c r="F2">
        <v>8.4688799999999998E-3</v>
      </c>
      <c r="G2" t="s">
        <v>8</v>
      </c>
      <c r="H2" t="s">
        <v>16</v>
      </c>
      <c r="J2" s="11" t="s">
        <v>1289</v>
      </c>
      <c r="K2" s="11"/>
      <c r="L2" s="11"/>
      <c r="M2" s="11"/>
    </row>
    <row r="3" spans="1:13" ht="15" customHeight="1" x14ac:dyDescent="0.25">
      <c r="A3" t="s">
        <v>22</v>
      </c>
      <c r="B3" t="s">
        <v>24</v>
      </c>
      <c r="C3">
        <v>0.107959</v>
      </c>
      <c r="D3">
        <v>23.503699999999998</v>
      </c>
      <c r="E3">
        <v>8.9087800000000001</v>
      </c>
      <c r="F3">
        <v>2.2903199999999999E-2</v>
      </c>
      <c r="G3" t="s">
        <v>16</v>
      </c>
      <c r="H3" t="s">
        <v>16</v>
      </c>
    </row>
    <row r="4" spans="1:13" ht="15" customHeight="1" x14ac:dyDescent="0.25">
      <c r="A4" t="s">
        <v>22</v>
      </c>
      <c r="B4" t="s">
        <v>25</v>
      </c>
      <c r="C4">
        <v>0.170375</v>
      </c>
      <c r="D4">
        <v>40.501800000000003</v>
      </c>
      <c r="E4">
        <v>10.433400000000001</v>
      </c>
      <c r="F4">
        <v>7.4717000000000006E-2</v>
      </c>
      <c r="G4" t="s">
        <v>16</v>
      </c>
      <c r="H4" t="s">
        <v>16</v>
      </c>
    </row>
    <row r="5" spans="1:13" ht="15" customHeight="1" x14ac:dyDescent="0.25">
      <c r="A5" t="s">
        <v>22</v>
      </c>
      <c r="B5" t="s">
        <v>26</v>
      </c>
      <c r="C5">
        <v>9.8153799999999999E-2</v>
      </c>
      <c r="D5">
        <v>21.793700000000001</v>
      </c>
      <c r="E5">
        <v>10.277900000000001</v>
      </c>
      <c r="F5">
        <v>1.0594299999999999E-2</v>
      </c>
      <c r="G5" t="s">
        <v>16</v>
      </c>
      <c r="H5" t="s">
        <v>16</v>
      </c>
    </row>
    <row r="6" spans="1:13" ht="15" customHeight="1" x14ac:dyDescent="0.25">
      <c r="A6" t="s">
        <v>22</v>
      </c>
      <c r="B6" t="s">
        <v>27</v>
      </c>
      <c r="C6">
        <v>9.2602699999999996E-2</v>
      </c>
      <c r="D6">
        <v>21.790700000000001</v>
      </c>
      <c r="E6">
        <v>10.6248</v>
      </c>
      <c r="F6">
        <v>1.27928E-2</v>
      </c>
      <c r="G6" t="s">
        <v>16</v>
      </c>
      <c r="H6" t="s">
        <v>16</v>
      </c>
    </row>
    <row r="7" spans="1:13" ht="15" customHeight="1" x14ac:dyDescent="0.25">
      <c r="A7" t="s">
        <v>22</v>
      </c>
      <c r="B7" t="s">
        <v>28</v>
      </c>
      <c r="C7">
        <v>0.245842</v>
      </c>
      <c r="D7">
        <v>31.944199999999999</v>
      </c>
      <c r="E7">
        <v>17.4208</v>
      </c>
      <c r="F7">
        <v>6.4129599999999995E-2</v>
      </c>
      <c r="G7" t="s">
        <v>16</v>
      </c>
      <c r="H7" t="s">
        <v>16</v>
      </c>
    </row>
    <row r="8" spans="1:13" ht="15" customHeight="1" x14ac:dyDescent="0.25">
      <c r="A8" t="s">
        <v>22</v>
      </c>
      <c r="B8" t="s">
        <v>29</v>
      </c>
      <c r="C8">
        <v>0.22270599999999999</v>
      </c>
      <c r="D8">
        <v>26.747299999999999</v>
      </c>
      <c r="E8">
        <v>16.5488</v>
      </c>
      <c r="F8">
        <v>5.11321E-2</v>
      </c>
      <c r="G8" t="s">
        <v>16</v>
      </c>
      <c r="H8" t="s">
        <v>16</v>
      </c>
    </row>
    <row r="9" spans="1:13" ht="15" customHeight="1" x14ac:dyDescent="0.25">
      <c r="A9" t="s">
        <v>22</v>
      </c>
      <c r="B9" t="s">
        <v>30</v>
      </c>
      <c r="C9">
        <v>0.34560000000000002</v>
      </c>
      <c r="D9">
        <v>58.0182</v>
      </c>
      <c r="E9">
        <v>9.1457999999999995</v>
      </c>
      <c r="F9">
        <v>5.0285700000000003E-2</v>
      </c>
      <c r="G9" t="s">
        <v>16</v>
      </c>
      <c r="H9" t="s">
        <v>16</v>
      </c>
    </row>
    <row r="10" spans="1:13" ht="15" customHeight="1" x14ac:dyDescent="0.25">
      <c r="A10" t="s">
        <v>31</v>
      </c>
      <c r="B10" t="s">
        <v>32</v>
      </c>
      <c r="C10">
        <v>0.68237400000000004</v>
      </c>
      <c r="D10">
        <v>102.19799999999999</v>
      </c>
      <c r="E10">
        <v>37.140799999999999</v>
      </c>
      <c r="F10">
        <v>0.121782</v>
      </c>
      <c r="G10" t="s">
        <v>16</v>
      </c>
      <c r="H10" t="s">
        <v>16</v>
      </c>
    </row>
    <row r="11" spans="1:13" ht="15" customHeight="1" x14ac:dyDescent="0.25">
      <c r="A11" t="s">
        <v>31</v>
      </c>
      <c r="B11" t="s">
        <v>33</v>
      </c>
      <c r="C11">
        <v>7.9720200000000005E-2</v>
      </c>
      <c r="D11">
        <v>9.0518800000000006</v>
      </c>
      <c r="E11">
        <v>6.4452699999999998</v>
      </c>
      <c r="F11">
        <v>1.55214E-3</v>
      </c>
      <c r="G11" t="s">
        <v>16</v>
      </c>
      <c r="H11" t="s">
        <v>16</v>
      </c>
    </row>
    <row r="12" spans="1:13" ht="15" customHeight="1" x14ac:dyDescent="0.25">
      <c r="A12" t="s">
        <v>31</v>
      </c>
      <c r="B12" t="s">
        <v>34</v>
      </c>
      <c r="C12">
        <v>0.21562700000000001</v>
      </c>
      <c r="D12">
        <v>14.741400000000001</v>
      </c>
      <c r="E12">
        <v>19.683</v>
      </c>
      <c r="F12">
        <v>1.49909E-2</v>
      </c>
      <c r="G12" t="s">
        <v>16</v>
      </c>
      <c r="H12" t="s">
        <v>16</v>
      </c>
    </row>
    <row r="13" spans="1:13" ht="15" customHeight="1" x14ac:dyDescent="0.25">
      <c r="A13" t="s">
        <v>31</v>
      </c>
      <c r="B13" t="s">
        <v>35</v>
      </c>
      <c r="C13">
        <v>0.342968</v>
      </c>
      <c r="D13">
        <v>35.984900000000003</v>
      </c>
      <c r="E13">
        <v>18.332100000000001</v>
      </c>
      <c r="F13">
        <v>7.51391E-2</v>
      </c>
      <c r="G13" t="s">
        <v>16</v>
      </c>
      <c r="H13" t="s">
        <v>16</v>
      </c>
    </row>
    <row r="14" spans="1:13" ht="15" customHeight="1" x14ac:dyDescent="0.25">
      <c r="A14" t="s">
        <v>36</v>
      </c>
      <c r="B14" t="s">
        <v>37</v>
      </c>
      <c r="C14">
        <v>5.6884299999999999E-2</v>
      </c>
      <c r="D14">
        <v>8.2274399999999996</v>
      </c>
      <c r="E14">
        <v>6.1832799999999999</v>
      </c>
      <c r="F14">
        <v>1.3432800000000001E-3</v>
      </c>
      <c r="G14" t="s">
        <v>16</v>
      </c>
      <c r="H14" t="s">
        <v>16</v>
      </c>
    </row>
    <row r="15" spans="1:13" ht="15" customHeight="1" x14ac:dyDescent="0.25">
      <c r="A15" t="s">
        <v>38</v>
      </c>
      <c r="B15" t="s">
        <v>39</v>
      </c>
      <c r="C15" t="s">
        <v>40</v>
      </c>
      <c r="D15" t="s">
        <v>40</v>
      </c>
      <c r="E15" t="s">
        <v>40</v>
      </c>
      <c r="F15" t="s">
        <v>40</v>
      </c>
      <c r="G15" t="s">
        <v>8</v>
      </c>
      <c r="H15" t="s">
        <v>8</v>
      </c>
    </row>
    <row r="16" spans="1:13" ht="15" customHeight="1" x14ac:dyDescent="0.25">
      <c r="A16" t="s">
        <v>38</v>
      </c>
      <c r="B16" t="s">
        <v>41</v>
      </c>
      <c r="C16" t="s">
        <v>40</v>
      </c>
      <c r="D16" t="s">
        <v>40</v>
      </c>
      <c r="E16" t="s">
        <v>40</v>
      </c>
      <c r="F16" t="s">
        <v>40</v>
      </c>
      <c r="G16" t="s">
        <v>8</v>
      </c>
      <c r="H16" t="s">
        <v>8</v>
      </c>
    </row>
    <row r="17" spans="1:8" ht="15" customHeight="1" x14ac:dyDescent="0.25">
      <c r="A17" t="s">
        <v>38</v>
      </c>
      <c r="B17" t="s">
        <v>42</v>
      </c>
      <c r="C17" t="s">
        <v>40</v>
      </c>
      <c r="D17" t="s">
        <v>40</v>
      </c>
      <c r="E17" t="s">
        <v>40</v>
      </c>
      <c r="F17" t="s">
        <v>40</v>
      </c>
      <c r="G17" t="s">
        <v>8</v>
      </c>
      <c r="H17" t="s">
        <v>8</v>
      </c>
    </row>
    <row r="18" spans="1:8" ht="15" customHeight="1" x14ac:dyDescent="0.25">
      <c r="A18" t="s">
        <v>43</v>
      </c>
      <c r="B18" t="s">
        <v>44</v>
      </c>
      <c r="C18">
        <v>7.5322E-2</v>
      </c>
      <c r="D18">
        <v>11.676</v>
      </c>
      <c r="E18">
        <v>10.6661</v>
      </c>
      <c r="F18">
        <v>0</v>
      </c>
      <c r="G18" t="s">
        <v>8</v>
      </c>
      <c r="H18" t="s">
        <v>16</v>
      </c>
    </row>
    <row r="19" spans="1:8" ht="15" customHeight="1" x14ac:dyDescent="0.25">
      <c r="A19" t="s">
        <v>45</v>
      </c>
      <c r="B19" t="s">
        <v>46</v>
      </c>
      <c r="C19">
        <v>0.10317</v>
      </c>
      <c r="D19">
        <v>19.217700000000001</v>
      </c>
      <c r="E19">
        <v>8.2081900000000001</v>
      </c>
      <c r="F19">
        <v>8.2581700000000004E-3</v>
      </c>
      <c r="G19" t="s">
        <v>8</v>
      </c>
      <c r="H19" t="s">
        <v>16</v>
      </c>
    </row>
    <row r="20" spans="1:8" ht="15" customHeight="1" x14ac:dyDescent="0.25">
      <c r="A20" t="s">
        <v>47</v>
      </c>
      <c r="B20" t="s">
        <v>48</v>
      </c>
      <c r="C20">
        <v>0</v>
      </c>
      <c r="D20">
        <v>0</v>
      </c>
      <c r="E20">
        <v>0</v>
      </c>
      <c r="F20">
        <v>0</v>
      </c>
      <c r="G20" t="s">
        <v>8</v>
      </c>
      <c r="H20" t="s">
        <v>8</v>
      </c>
    </row>
    <row r="21" spans="1:8" ht="15" customHeight="1" x14ac:dyDescent="0.25">
      <c r="A21" t="s">
        <v>49</v>
      </c>
      <c r="B21" s="6" t="s">
        <v>1019</v>
      </c>
      <c r="C21">
        <v>0</v>
      </c>
      <c r="D21">
        <v>0</v>
      </c>
      <c r="E21">
        <v>0</v>
      </c>
      <c r="F21">
        <v>0</v>
      </c>
      <c r="G21" t="s">
        <v>8</v>
      </c>
      <c r="H21" t="s">
        <v>8</v>
      </c>
    </row>
    <row r="22" spans="1:8" ht="15" customHeight="1" x14ac:dyDescent="0.25">
      <c r="A22" t="s">
        <v>50</v>
      </c>
      <c r="B22" t="s">
        <v>51</v>
      </c>
      <c r="C22">
        <v>0.108017</v>
      </c>
      <c r="D22">
        <v>15.8827</v>
      </c>
      <c r="E22">
        <v>8.3125</v>
      </c>
      <c r="F22">
        <v>2.0426799999999998E-2</v>
      </c>
      <c r="G22" t="s">
        <v>16</v>
      </c>
      <c r="H22" t="s">
        <v>16</v>
      </c>
    </row>
    <row r="23" spans="1:8" ht="15" customHeight="1" x14ac:dyDescent="0.25">
      <c r="A23" t="s">
        <v>52</v>
      </c>
      <c r="B23" t="s">
        <v>53</v>
      </c>
      <c r="C23">
        <v>0.182785</v>
      </c>
      <c r="D23">
        <v>17.1691</v>
      </c>
      <c r="E23">
        <v>16.113800000000001</v>
      </c>
      <c r="F23">
        <v>3.09917E-2</v>
      </c>
      <c r="G23" t="s">
        <v>8</v>
      </c>
      <c r="H23" t="s">
        <v>16</v>
      </c>
    </row>
    <row r="24" spans="1:8" ht="15" customHeight="1" x14ac:dyDescent="0.25">
      <c r="A24" t="s">
        <v>54</v>
      </c>
      <c r="B24" t="s">
        <v>55</v>
      </c>
      <c r="C24">
        <v>0.15240600000000001</v>
      </c>
      <c r="D24">
        <v>12.5037</v>
      </c>
      <c r="E24">
        <v>15.618399999999999</v>
      </c>
      <c r="F24">
        <v>1.7627799999999999E-2</v>
      </c>
      <c r="G24" t="s">
        <v>16</v>
      </c>
      <c r="H24" t="s">
        <v>16</v>
      </c>
    </row>
    <row r="25" spans="1:8" ht="15" customHeight="1" x14ac:dyDescent="0.25">
      <c r="A25" t="s">
        <v>54</v>
      </c>
      <c r="B25" t="s">
        <v>56</v>
      </c>
      <c r="C25">
        <v>0.14990200000000001</v>
      </c>
      <c r="D25">
        <v>12.5207</v>
      </c>
      <c r="E25">
        <v>15.3165</v>
      </c>
      <c r="F25">
        <v>1.8735399999999999E-2</v>
      </c>
      <c r="G25" t="s">
        <v>16</v>
      </c>
      <c r="H25" t="s">
        <v>16</v>
      </c>
    </row>
    <row r="26" spans="1:8" ht="15" customHeight="1" x14ac:dyDescent="0.25">
      <c r="A26" t="s">
        <v>54</v>
      </c>
      <c r="B26" t="s">
        <v>57</v>
      </c>
      <c r="C26">
        <v>0.252081</v>
      </c>
      <c r="D26">
        <v>50.104999999999997</v>
      </c>
      <c r="E26">
        <v>15.837400000000001</v>
      </c>
      <c r="F26">
        <v>0.13895099999999999</v>
      </c>
      <c r="G26" t="s">
        <v>16</v>
      </c>
      <c r="H26" t="s">
        <v>16</v>
      </c>
    </row>
    <row r="27" spans="1:8" ht="15" customHeight="1" x14ac:dyDescent="0.25">
      <c r="A27" t="s">
        <v>54</v>
      </c>
      <c r="B27" t="s">
        <v>58</v>
      </c>
      <c r="C27">
        <v>0.22948099999999999</v>
      </c>
      <c r="D27">
        <v>29.725100000000001</v>
      </c>
      <c r="E27">
        <v>17.872900000000001</v>
      </c>
      <c r="F27">
        <v>6.2375600000000003E-2</v>
      </c>
      <c r="G27" t="s">
        <v>16</v>
      </c>
      <c r="H27" t="s">
        <v>16</v>
      </c>
    </row>
    <row r="28" spans="1:8" ht="15" customHeight="1" x14ac:dyDescent="0.25">
      <c r="A28" t="s">
        <v>54</v>
      </c>
      <c r="B28" t="s">
        <v>59</v>
      </c>
      <c r="C28">
        <v>0.22891400000000001</v>
      </c>
      <c r="D28">
        <v>31.869599999999998</v>
      </c>
      <c r="E28">
        <v>16.742100000000001</v>
      </c>
      <c r="F28">
        <v>7.6185799999999998E-2</v>
      </c>
      <c r="G28" t="s">
        <v>16</v>
      </c>
      <c r="H28" t="s">
        <v>16</v>
      </c>
    </row>
    <row r="29" spans="1:8" ht="15" customHeight="1" x14ac:dyDescent="0.25">
      <c r="A29" t="s">
        <v>54</v>
      </c>
      <c r="B29" t="s">
        <v>60</v>
      </c>
      <c r="C29">
        <v>7.4975799999999995E-2</v>
      </c>
      <c r="D29">
        <v>19.299099999999999</v>
      </c>
      <c r="E29">
        <v>10.014699999999999</v>
      </c>
      <c r="F29">
        <v>1.7823200000000001E-2</v>
      </c>
      <c r="G29" t="s">
        <v>16</v>
      </c>
      <c r="H29" t="s">
        <v>16</v>
      </c>
    </row>
    <row r="30" spans="1:8" ht="15" customHeight="1" x14ac:dyDescent="0.25">
      <c r="A30" t="s">
        <v>54</v>
      </c>
      <c r="B30" t="s">
        <v>61</v>
      </c>
      <c r="C30">
        <v>3.1702000000000002E-3</v>
      </c>
      <c r="D30">
        <v>0.43493399999999999</v>
      </c>
      <c r="E30">
        <v>0.27097900000000003</v>
      </c>
      <c r="F30">
        <v>0</v>
      </c>
      <c r="G30" t="s">
        <v>16</v>
      </c>
      <c r="H30" t="s">
        <v>16</v>
      </c>
    </row>
    <row r="31" spans="1:8" ht="15" customHeight="1" x14ac:dyDescent="0.25">
      <c r="A31" t="s">
        <v>54</v>
      </c>
      <c r="B31" t="s">
        <v>62</v>
      </c>
      <c r="C31">
        <v>0.13650300000000001</v>
      </c>
      <c r="D31">
        <v>8.2765799999999992</v>
      </c>
      <c r="E31">
        <v>15.517300000000001</v>
      </c>
      <c r="F31">
        <v>4.2844900000000002E-3</v>
      </c>
      <c r="G31" t="s">
        <v>16</v>
      </c>
      <c r="H31" t="s">
        <v>16</v>
      </c>
    </row>
    <row r="32" spans="1:8" ht="15" customHeight="1" x14ac:dyDescent="0.25">
      <c r="A32" t="s">
        <v>54</v>
      </c>
      <c r="B32" t="s">
        <v>63</v>
      </c>
      <c r="C32">
        <v>0.18126700000000001</v>
      </c>
      <c r="D32">
        <v>20.003399999999999</v>
      </c>
      <c r="E32">
        <v>15.901999999999999</v>
      </c>
      <c r="F32">
        <v>4.0909099999999997E-2</v>
      </c>
      <c r="G32" t="s">
        <v>16</v>
      </c>
      <c r="H32" t="s">
        <v>16</v>
      </c>
    </row>
    <row r="33" spans="1:8" ht="15" customHeight="1" x14ac:dyDescent="0.25">
      <c r="A33" t="s">
        <v>54</v>
      </c>
      <c r="B33" t="s">
        <v>64</v>
      </c>
      <c r="C33">
        <v>0.16744999999999999</v>
      </c>
      <c r="D33">
        <v>13.7987</v>
      </c>
      <c r="E33">
        <v>17.1221</v>
      </c>
      <c r="F33">
        <v>1.7876199999999998E-2</v>
      </c>
      <c r="G33" t="s">
        <v>16</v>
      </c>
      <c r="H33" t="s">
        <v>16</v>
      </c>
    </row>
    <row r="34" spans="1:8" ht="15" customHeight="1" x14ac:dyDescent="0.25">
      <c r="A34" t="s">
        <v>65</v>
      </c>
      <c r="B34" t="s">
        <v>66</v>
      </c>
      <c r="C34">
        <v>0</v>
      </c>
      <c r="D34">
        <v>0</v>
      </c>
      <c r="E34">
        <v>0</v>
      </c>
      <c r="F34">
        <v>0</v>
      </c>
      <c r="G34" t="s">
        <v>8</v>
      </c>
      <c r="H34" t="s">
        <v>8</v>
      </c>
    </row>
    <row r="35" spans="1:8" ht="15" customHeight="1" x14ac:dyDescent="0.25">
      <c r="A35" t="s">
        <v>67</v>
      </c>
      <c r="B35" t="s">
        <v>68</v>
      </c>
      <c r="C35">
        <v>0.120614</v>
      </c>
      <c r="D35">
        <v>26.7028</v>
      </c>
      <c r="E35">
        <v>9.1840700000000002</v>
      </c>
      <c r="F35">
        <v>2.9645299999999999E-2</v>
      </c>
      <c r="G35" t="s">
        <v>16</v>
      </c>
      <c r="H35" t="s">
        <v>16</v>
      </c>
    </row>
    <row r="36" spans="1:8" ht="15" customHeight="1" x14ac:dyDescent="0.25">
      <c r="A36" t="s">
        <v>67</v>
      </c>
      <c r="B36" t="s">
        <v>69</v>
      </c>
      <c r="C36">
        <v>0.18029899999999999</v>
      </c>
      <c r="D36">
        <v>90.886799999999994</v>
      </c>
      <c r="E36">
        <v>3.9980799999999999</v>
      </c>
      <c r="F36">
        <v>3.1425399999999999E-2</v>
      </c>
      <c r="G36" t="s">
        <v>16</v>
      </c>
      <c r="H36" t="s">
        <v>16</v>
      </c>
    </row>
    <row r="37" spans="1:8" ht="15" customHeight="1" x14ac:dyDescent="0.25">
      <c r="A37" t="s">
        <v>67</v>
      </c>
      <c r="B37" t="s">
        <v>70</v>
      </c>
      <c r="C37">
        <v>0.13405300000000001</v>
      </c>
      <c r="D37">
        <v>27.477699999999999</v>
      </c>
      <c r="E37">
        <v>8.7384799999999991</v>
      </c>
      <c r="F37">
        <v>2.6303699999999999E-2</v>
      </c>
      <c r="G37" t="s">
        <v>16</v>
      </c>
      <c r="H37" t="s">
        <v>16</v>
      </c>
    </row>
    <row r="38" spans="1:8" ht="15" customHeight="1" x14ac:dyDescent="0.25">
      <c r="A38" t="s">
        <v>71</v>
      </c>
      <c r="B38" t="s">
        <v>72</v>
      </c>
      <c r="C38">
        <v>0.11079700000000001</v>
      </c>
      <c r="D38">
        <v>21.844200000000001</v>
      </c>
      <c r="E38">
        <v>8.1152099999999994</v>
      </c>
      <c r="F38">
        <v>1.23126E-2</v>
      </c>
      <c r="G38" t="s">
        <v>8</v>
      </c>
      <c r="H38" t="s">
        <v>16</v>
      </c>
    </row>
    <row r="39" spans="1:8" ht="15" customHeight="1" x14ac:dyDescent="0.25">
      <c r="A39" t="s">
        <v>71</v>
      </c>
      <c r="B39" t="s">
        <v>73</v>
      </c>
      <c r="C39">
        <v>0.16073699999999999</v>
      </c>
      <c r="D39">
        <v>34.0426</v>
      </c>
      <c r="E39">
        <v>9.3338099999999997</v>
      </c>
      <c r="F39">
        <v>4.7412200000000002E-2</v>
      </c>
      <c r="G39" t="s">
        <v>8</v>
      </c>
      <c r="H39" t="s">
        <v>16</v>
      </c>
    </row>
    <row r="40" spans="1:8" ht="15" customHeight="1" x14ac:dyDescent="0.25">
      <c r="A40" t="s">
        <v>74</v>
      </c>
      <c r="B40" t="s">
        <v>75</v>
      </c>
      <c r="C40">
        <v>6.0859099999999999E-2</v>
      </c>
      <c r="D40">
        <v>53.832299999999996</v>
      </c>
      <c r="E40">
        <v>3.8834599999999999</v>
      </c>
      <c r="F40">
        <v>1.4408400000000001E-3</v>
      </c>
      <c r="G40" t="s">
        <v>16</v>
      </c>
      <c r="H40" t="s">
        <v>16</v>
      </c>
    </row>
    <row r="41" spans="1:8" ht="15" customHeight="1" x14ac:dyDescent="0.25">
      <c r="A41" t="s">
        <v>74</v>
      </c>
      <c r="B41" t="s">
        <v>76</v>
      </c>
      <c r="C41">
        <v>0.18339900000000001</v>
      </c>
      <c r="D41">
        <v>11.8504</v>
      </c>
      <c r="E41">
        <v>20.053599999999999</v>
      </c>
      <c r="F41">
        <v>7.2173200000000002E-3</v>
      </c>
      <c r="G41" t="s">
        <v>16</v>
      </c>
      <c r="H41" t="s">
        <v>16</v>
      </c>
    </row>
    <row r="42" spans="1:8" ht="15" customHeight="1" x14ac:dyDescent="0.25">
      <c r="A42" t="s">
        <v>74</v>
      </c>
      <c r="B42" t="s">
        <v>77</v>
      </c>
      <c r="C42">
        <v>0.35673300000000002</v>
      </c>
      <c r="D42">
        <v>6.7872700000000004</v>
      </c>
      <c r="E42">
        <v>14.975</v>
      </c>
      <c r="F42">
        <v>2.6738E-4</v>
      </c>
      <c r="G42" t="s">
        <v>16</v>
      </c>
      <c r="H42" t="s">
        <v>16</v>
      </c>
    </row>
    <row r="43" spans="1:8" ht="15" customHeight="1" x14ac:dyDescent="0.25">
      <c r="A43" t="s">
        <v>78</v>
      </c>
      <c r="B43" t="s">
        <v>79</v>
      </c>
      <c r="C43">
        <v>0.121201</v>
      </c>
      <c r="D43">
        <v>44.461599999999997</v>
      </c>
      <c r="E43">
        <v>5.6361800000000004</v>
      </c>
      <c r="F43">
        <v>1.55628E-2</v>
      </c>
      <c r="G43" t="s">
        <v>16</v>
      </c>
      <c r="H43" t="s">
        <v>16</v>
      </c>
    </row>
    <row r="44" spans="1:8" ht="15" customHeight="1" x14ac:dyDescent="0.25">
      <c r="A44" t="s">
        <v>78</v>
      </c>
      <c r="B44" t="s">
        <v>80</v>
      </c>
      <c r="C44">
        <v>0.30514000000000002</v>
      </c>
      <c r="D44">
        <v>41.9666</v>
      </c>
      <c r="E44">
        <v>19.148099999999999</v>
      </c>
      <c r="F44">
        <v>9.0897800000000001E-2</v>
      </c>
      <c r="G44" t="s">
        <v>16</v>
      </c>
      <c r="H44" t="s">
        <v>16</v>
      </c>
    </row>
    <row r="45" spans="1:8" ht="15" customHeight="1" x14ac:dyDescent="0.25">
      <c r="A45" t="s">
        <v>81</v>
      </c>
      <c r="B45" t="s">
        <v>82</v>
      </c>
      <c r="C45">
        <v>0.82929299999999995</v>
      </c>
      <c r="D45">
        <v>207.69900000000001</v>
      </c>
      <c r="E45">
        <v>15.6652</v>
      </c>
      <c r="F45">
        <v>1.71346E-3</v>
      </c>
      <c r="G45" t="s">
        <v>8</v>
      </c>
      <c r="H45" t="s">
        <v>16</v>
      </c>
    </row>
    <row r="46" spans="1:8" ht="15" customHeight="1" x14ac:dyDescent="0.25">
      <c r="A46" t="s">
        <v>83</v>
      </c>
      <c r="B46" t="s">
        <v>84</v>
      </c>
      <c r="C46">
        <v>0</v>
      </c>
      <c r="D46">
        <v>0</v>
      </c>
      <c r="E46">
        <v>0</v>
      </c>
      <c r="F46">
        <v>0</v>
      </c>
      <c r="G46" t="s">
        <v>8</v>
      </c>
      <c r="H46" t="s">
        <v>8</v>
      </c>
    </row>
    <row r="47" spans="1:8" ht="15" customHeight="1" x14ac:dyDescent="0.25">
      <c r="A47" t="s">
        <v>83</v>
      </c>
      <c r="B47" t="s">
        <v>85</v>
      </c>
      <c r="C47">
        <v>0</v>
      </c>
      <c r="D47">
        <v>0</v>
      </c>
      <c r="E47">
        <v>0</v>
      </c>
      <c r="F47">
        <v>0</v>
      </c>
      <c r="G47" t="s">
        <v>8</v>
      </c>
      <c r="H47" t="s">
        <v>8</v>
      </c>
    </row>
    <row r="48" spans="1:8" ht="15" customHeight="1" x14ac:dyDescent="0.25">
      <c r="A48" t="s">
        <v>86</v>
      </c>
      <c r="B48" t="s">
        <v>87</v>
      </c>
      <c r="C48">
        <v>0</v>
      </c>
      <c r="D48">
        <v>0</v>
      </c>
      <c r="E48">
        <v>0</v>
      </c>
      <c r="F48">
        <v>0</v>
      </c>
      <c r="G48" t="s">
        <v>8</v>
      </c>
      <c r="H48" t="s">
        <v>8</v>
      </c>
    </row>
    <row r="49" spans="1:8" ht="15" customHeight="1" x14ac:dyDescent="0.25">
      <c r="A49" t="s">
        <v>88</v>
      </c>
      <c r="B49" t="s">
        <v>89</v>
      </c>
      <c r="C49">
        <v>0</v>
      </c>
      <c r="D49">
        <v>0</v>
      </c>
      <c r="E49">
        <v>0</v>
      </c>
      <c r="F49">
        <v>0</v>
      </c>
      <c r="G49" t="s">
        <v>8</v>
      </c>
      <c r="H49" t="s">
        <v>8</v>
      </c>
    </row>
    <row r="50" spans="1:8" ht="15" customHeight="1" x14ac:dyDescent="0.25">
      <c r="A50" t="s">
        <v>90</v>
      </c>
      <c r="B50" t="s">
        <v>91</v>
      </c>
      <c r="C50">
        <v>0.15623100000000001</v>
      </c>
      <c r="D50">
        <v>31.5686</v>
      </c>
      <c r="E50">
        <v>10.427099999999999</v>
      </c>
      <c r="F50">
        <v>2.5430700000000001E-2</v>
      </c>
      <c r="G50" t="s">
        <v>16</v>
      </c>
      <c r="H50" t="s">
        <v>16</v>
      </c>
    </row>
    <row r="51" spans="1:8" ht="15" customHeight="1" x14ac:dyDescent="0.25">
      <c r="A51" t="s">
        <v>90</v>
      </c>
      <c r="B51" t="s">
        <v>92</v>
      </c>
      <c r="C51">
        <v>3.5791799999999999E-2</v>
      </c>
      <c r="D51">
        <v>7.9346199999999998</v>
      </c>
      <c r="E51">
        <v>5.7143300000000004</v>
      </c>
      <c r="F51">
        <v>1.77002E-3</v>
      </c>
      <c r="G51" t="s">
        <v>16</v>
      </c>
      <c r="H51" t="s">
        <v>16</v>
      </c>
    </row>
    <row r="52" spans="1:8" ht="15" customHeight="1" x14ac:dyDescent="0.25">
      <c r="A52" t="s">
        <v>93</v>
      </c>
      <c r="B52" t="s">
        <v>94</v>
      </c>
      <c r="C52">
        <v>0.17729400000000001</v>
      </c>
      <c r="D52">
        <v>14.61</v>
      </c>
      <c r="E52">
        <v>18.194500000000001</v>
      </c>
      <c r="F52">
        <v>5.9756499999999999E-3</v>
      </c>
      <c r="G52" t="s">
        <v>16</v>
      </c>
      <c r="H52" t="s">
        <v>16</v>
      </c>
    </row>
    <row r="53" spans="1:8" ht="15" customHeight="1" x14ac:dyDescent="0.25">
      <c r="A53" t="s">
        <v>93</v>
      </c>
      <c r="B53" t="s">
        <v>95</v>
      </c>
      <c r="C53">
        <v>7.4330499999999994E-2</v>
      </c>
      <c r="D53">
        <v>11.2735</v>
      </c>
      <c r="E53">
        <v>8.7067999999999994</v>
      </c>
      <c r="F53">
        <v>0</v>
      </c>
      <c r="G53" t="s">
        <v>16</v>
      </c>
      <c r="H53" t="s">
        <v>16</v>
      </c>
    </row>
    <row r="54" spans="1:8" ht="15" customHeight="1" x14ac:dyDescent="0.25">
      <c r="A54" t="s">
        <v>96</v>
      </c>
      <c r="B54" t="s">
        <v>97</v>
      </c>
      <c r="C54">
        <v>0.14790700000000001</v>
      </c>
      <c r="D54">
        <v>9.9311399999999992</v>
      </c>
      <c r="E54">
        <v>15.3695</v>
      </c>
      <c r="F54">
        <v>4.6298499999999996E-3</v>
      </c>
      <c r="G54" t="s">
        <v>16</v>
      </c>
      <c r="H54" t="s">
        <v>16</v>
      </c>
    </row>
    <row r="55" spans="1:8" ht="15" customHeight="1" x14ac:dyDescent="0.25">
      <c r="A55" t="s">
        <v>96</v>
      </c>
      <c r="B55" t="s">
        <v>98</v>
      </c>
      <c r="C55">
        <v>0.22275900000000001</v>
      </c>
      <c r="D55">
        <v>17.971900000000002</v>
      </c>
      <c r="E55">
        <v>17.637799999999999</v>
      </c>
      <c r="F55">
        <v>2.8400100000000001E-2</v>
      </c>
      <c r="G55" t="s">
        <v>16</v>
      </c>
      <c r="H55" t="s">
        <v>16</v>
      </c>
    </row>
    <row r="56" spans="1:8" ht="15" customHeight="1" x14ac:dyDescent="0.25">
      <c r="A56" t="s">
        <v>96</v>
      </c>
      <c r="B56" t="s">
        <v>99</v>
      </c>
      <c r="C56">
        <v>0.18632099999999999</v>
      </c>
      <c r="D56">
        <v>10.435499999999999</v>
      </c>
      <c r="E56">
        <v>18.207100000000001</v>
      </c>
      <c r="F56">
        <v>6.2376899999999997E-3</v>
      </c>
      <c r="G56" t="s">
        <v>16</v>
      </c>
      <c r="H56" t="s">
        <v>16</v>
      </c>
    </row>
    <row r="57" spans="1:8" ht="15" customHeight="1" x14ac:dyDescent="0.25">
      <c r="A57" t="s">
        <v>96</v>
      </c>
      <c r="B57" t="s">
        <v>100</v>
      </c>
      <c r="C57">
        <v>0</v>
      </c>
      <c r="D57">
        <v>0</v>
      </c>
      <c r="E57">
        <v>0</v>
      </c>
      <c r="F57">
        <v>0</v>
      </c>
      <c r="G57" t="s">
        <v>16</v>
      </c>
      <c r="H57" t="s">
        <v>8</v>
      </c>
    </row>
    <row r="58" spans="1:8" ht="15" customHeight="1" x14ac:dyDescent="0.25">
      <c r="A58" t="s">
        <v>101</v>
      </c>
      <c r="B58" t="s">
        <v>102</v>
      </c>
      <c r="C58">
        <v>0.35900799999999999</v>
      </c>
      <c r="D58">
        <v>50.861400000000003</v>
      </c>
      <c r="E58">
        <v>20.832000000000001</v>
      </c>
      <c r="F58">
        <v>0.15931400000000001</v>
      </c>
      <c r="G58" t="s">
        <v>16</v>
      </c>
      <c r="H58" t="s">
        <v>16</v>
      </c>
    </row>
    <row r="59" spans="1:8" ht="15" customHeight="1" x14ac:dyDescent="0.25">
      <c r="A59" t="s">
        <v>101</v>
      </c>
      <c r="B59" t="s">
        <v>103</v>
      </c>
      <c r="C59">
        <v>9.7758100000000001E-2</v>
      </c>
      <c r="D59">
        <v>18.7224</v>
      </c>
      <c r="E59">
        <v>9.1801100000000009</v>
      </c>
      <c r="F59">
        <v>1.08057E-2</v>
      </c>
      <c r="G59" t="s">
        <v>8</v>
      </c>
      <c r="H59" t="s">
        <v>16</v>
      </c>
    </row>
    <row r="60" spans="1:8" ht="15" customHeight="1" x14ac:dyDescent="0.25">
      <c r="A60" t="s">
        <v>101</v>
      </c>
      <c r="B60" t="s">
        <v>104</v>
      </c>
      <c r="C60">
        <v>5.7523400000000002E-2</v>
      </c>
      <c r="D60">
        <v>4.0236599999999996</v>
      </c>
      <c r="E60">
        <v>2.9279799999999998</v>
      </c>
      <c r="F60">
        <v>6.6819599999999998E-3</v>
      </c>
      <c r="G60" t="s">
        <v>8</v>
      </c>
      <c r="H60" t="s">
        <v>16</v>
      </c>
    </row>
    <row r="61" spans="1:8" ht="15" customHeight="1" x14ac:dyDescent="0.25">
      <c r="A61" t="s">
        <v>101</v>
      </c>
      <c r="B61" t="s">
        <v>105</v>
      </c>
      <c r="C61">
        <v>0.119919</v>
      </c>
      <c r="D61">
        <v>19.253399999999999</v>
      </c>
      <c r="E61">
        <v>8.1282700000000006</v>
      </c>
      <c r="F61">
        <v>1.1467400000000001E-2</v>
      </c>
      <c r="G61" t="s">
        <v>8</v>
      </c>
      <c r="H61" t="s">
        <v>16</v>
      </c>
    </row>
    <row r="62" spans="1:8" ht="15" customHeight="1" x14ac:dyDescent="0.25">
      <c r="A62" t="s">
        <v>101</v>
      </c>
      <c r="B62" t="s">
        <v>106</v>
      </c>
      <c r="C62">
        <v>0.418327</v>
      </c>
      <c r="D62">
        <v>52.984999999999999</v>
      </c>
      <c r="E62">
        <v>31.7362</v>
      </c>
      <c r="F62">
        <v>1.56302E-2</v>
      </c>
      <c r="G62" t="s">
        <v>8</v>
      </c>
      <c r="H62" t="s">
        <v>16</v>
      </c>
    </row>
    <row r="63" spans="1:8" ht="15" customHeight="1" x14ac:dyDescent="0.25">
      <c r="A63" t="s">
        <v>101</v>
      </c>
      <c r="B63" t="s">
        <v>107</v>
      </c>
      <c r="C63">
        <v>0.32649899999999998</v>
      </c>
      <c r="D63">
        <v>87.060599999999994</v>
      </c>
      <c r="E63">
        <v>8.8377300000000005</v>
      </c>
      <c r="F63">
        <v>4.2458799999999998E-2</v>
      </c>
      <c r="G63" t="s">
        <v>8</v>
      </c>
      <c r="H63" t="s">
        <v>16</v>
      </c>
    </row>
    <row r="64" spans="1:8" ht="15" customHeight="1" x14ac:dyDescent="0.25">
      <c r="A64" t="s">
        <v>101</v>
      </c>
      <c r="B64" t="s">
        <v>108</v>
      </c>
      <c r="C64">
        <v>0.15072199999999999</v>
      </c>
      <c r="D64">
        <v>18.556699999999999</v>
      </c>
      <c r="E64">
        <v>3.3094100000000002</v>
      </c>
      <c r="F64">
        <v>1.2900200000000001E-2</v>
      </c>
      <c r="G64" t="s">
        <v>8</v>
      </c>
      <c r="H64" t="s">
        <v>16</v>
      </c>
    </row>
    <row r="65" spans="1:8" ht="15" customHeight="1" x14ac:dyDescent="0.25">
      <c r="A65" t="s">
        <v>101</v>
      </c>
      <c r="B65" t="s">
        <v>109</v>
      </c>
      <c r="C65">
        <v>0.51258099999999995</v>
      </c>
      <c r="D65">
        <v>67.141999999999996</v>
      </c>
      <c r="E65">
        <v>10.6426</v>
      </c>
      <c r="F65">
        <v>6.5252299999999999E-2</v>
      </c>
      <c r="G65" t="s">
        <v>8</v>
      </c>
      <c r="H65" t="s">
        <v>16</v>
      </c>
    </row>
    <row r="66" spans="1:8" ht="15" customHeight="1" x14ac:dyDescent="0.25">
      <c r="A66" t="s">
        <v>101</v>
      </c>
      <c r="B66" t="s">
        <v>110</v>
      </c>
      <c r="C66">
        <v>0.485157</v>
      </c>
      <c r="D66">
        <v>122.86</v>
      </c>
      <c r="E66">
        <v>17.692699999999999</v>
      </c>
      <c r="F66">
        <v>0.46967199999999998</v>
      </c>
      <c r="G66" t="s">
        <v>8</v>
      </c>
      <c r="H66" t="s">
        <v>16</v>
      </c>
    </row>
    <row r="67" spans="1:8" ht="15" customHeight="1" x14ac:dyDescent="0.25">
      <c r="A67" t="s">
        <v>101</v>
      </c>
      <c r="B67" t="s">
        <v>111</v>
      </c>
      <c r="C67">
        <v>0.13958100000000001</v>
      </c>
      <c r="D67">
        <v>78.757000000000005</v>
      </c>
      <c r="E67">
        <v>7.0076299999999998</v>
      </c>
      <c r="F67">
        <v>1.7950399999999998E-2</v>
      </c>
      <c r="G67" t="s">
        <v>16</v>
      </c>
      <c r="H67" t="s">
        <v>16</v>
      </c>
    </row>
    <row r="68" spans="1:8" ht="15" customHeight="1" x14ac:dyDescent="0.25">
      <c r="A68" t="s">
        <v>101</v>
      </c>
      <c r="B68" t="s">
        <v>112</v>
      </c>
      <c r="C68">
        <v>0.116489</v>
      </c>
      <c r="D68">
        <v>91.110600000000005</v>
      </c>
      <c r="E68">
        <v>5.8701499999999998</v>
      </c>
      <c r="F68">
        <v>6.2804399999999996E-2</v>
      </c>
      <c r="G68" t="s">
        <v>8</v>
      </c>
      <c r="H68" t="s">
        <v>16</v>
      </c>
    </row>
    <row r="69" spans="1:8" ht="15" customHeight="1" x14ac:dyDescent="0.25">
      <c r="A69" t="s">
        <v>101</v>
      </c>
      <c r="B69" t="s">
        <v>113</v>
      </c>
      <c r="C69">
        <v>9.6910899999999994E-2</v>
      </c>
      <c r="D69">
        <v>19.5762</v>
      </c>
      <c r="E69">
        <v>7.63368</v>
      </c>
      <c r="F69">
        <v>1.2313599999999999E-2</v>
      </c>
      <c r="G69" t="s">
        <v>16</v>
      </c>
      <c r="H69" t="s">
        <v>16</v>
      </c>
    </row>
    <row r="70" spans="1:8" ht="15" customHeight="1" x14ac:dyDescent="0.25">
      <c r="A70" t="s">
        <v>101</v>
      </c>
      <c r="B70" t="s">
        <v>114</v>
      </c>
      <c r="C70">
        <v>0.137993</v>
      </c>
      <c r="D70">
        <v>25.7879</v>
      </c>
      <c r="E70">
        <v>7.8998299999999997</v>
      </c>
      <c r="F70">
        <v>1.73226E-2</v>
      </c>
      <c r="G70" t="s">
        <v>16</v>
      </c>
      <c r="H70" t="s">
        <v>16</v>
      </c>
    </row>
    <row r="71" spans="1:8" ht="15" customHeight="1" x14ac:dyDescent="0.25">
      <c r="A71" t="s">
        <v>101</v>
      </c>
      <c r="B71" t="s">
        <v>115</v>
      </c>
      <c r="C71">
        <v>0.22068599999999999</v>
      </c>
      <c r="D71">
        <v>41.569499999999998</v>
      </c>
      <c r="E71">
        <v>11.244300000000001</v>
      </c>
      <c r="F71">
        <v>8.52821E-2</v>
      </c>
      <c r="G71" t="s">
        <v>8</v>
      </c>
      <c r="H71" t="s">
        <v>16</v>
      </c>
    </row>
    <row r="72" spans="1:8" ht="15" customHeight="1" x14ac:dyDescent="0.25">
      <c r="A72" t="s">
        <v>101</v>
      </c>
      <c r="B72" t="s">
        <v>116</v>
      </c>
      <c r="C72">
        <v>7.2510000000000005E-2</v>
      </c>
      <c r="D72">
        <v>10.6037</v>
      </c>
      <c r="E72">
        <v>2.1329999999999998E-2</v>
      </c>
      <c r="F72">
        <v>1.1254399999999999E-2</v>
      </c>
      <c r="G72" t="s">
        <v>8</v>
      </c>
      <c r="H72" t="s">
        <v>16</v>
      </c>
    </row>
    <row r="73" spans="1:8" ht="15" customHeight="1" x14ac:dyDescent="0.25">
      <c r="A73" t="s">
        <v>101</v>
      </c>
      <c r="B73" t="s">
        <v>117</v>
      </c>
      <c r="C73">
        <v>0.29121200000000003</v>
      </c>
      <c r="D73">
        <v>31.373200000000001</v>
      </c>
      <c r="E73">
        <v>16.922000000000001</v>
      </c>
      <c r="F73">
        <v>6.9681400000000004E-2</v>
      </c>
      <c r="G73" t="s">
        <v>8</v>
      </c>
      <c r="H73" t="s">
        <v>16</v>
      </c>
    </row>
    <row r="74" spans="1:8" ht="15" customHeight="1" x14ac:dyDescent="0.25">
      <c r="A74" t="s">
        <v>101</v>
      </c>
      <c r="B74" t="s">
        <v>118</v>
      </c>
      <c r="C74">
        <v>0.52600400000000003</v>
      </c>
      <c r="D74">
        <v>80.068899999999999</v>
      </c>
      <c r="E74">
        <v>6.08108</v>
      </c>
      <c r="F74">
        <v>6.4695699999999995E-2</v>
      </c>
      <c r="G74" t="s">
        <v>8</v>
      </c>
      <c r="H74" t="s">
        <v>16</v>
      </c>
    </row>
    <row r="75" spans="1:8" ht="15" customHeight="1" x14ac:dyDescent="0.25">
      <c r="A75" t="s">
        <v>101</v>
      </c>
      <c r="B75" t="s">
        <v>119</v>
      </c>
      <c r="C75">
        <v>0.14890999999999999</v>
      </c>
      <c r="D75">
        <v>29.5169</v>
      </c>
      <c r="E75">
        <v>8.6765500000000007</v>
      </c>
      <c r="F75">
        <v>3.10893E-2</v>
      </c>
      <c r="G75" t="s">
        <v>8</v>
      </c>
      <c r="H75" t="s">
        <v>16</v>
      </c>
    </row>
    <row r="76" spans="1:8" ht="15" customHeight="1" x14ac:dyDescent="0.25">
      <c r="A76" t="s">
        <v>101</v>
      </c>
      <c r="B76" t="s">
        <v>120</v>
      </c>
      <c r="C76">
        <v>0.105056</v>
      </c>
      <c r="D76">
        <v>21.255099999999999</v>
      </c>
      <c r="E76">
        <v>8.2387700000000006</v>
      </c>
      <c r="F76">
        <v>2.40171E-2</v>
      </c>
      <c r="G76" t="s">
        <v>8</v>
      </c>
      <c r="H76" t="s">
        <v>16</v>
      </c>
    </row>
    <row r="77" spans="1:8" ht="15" customHeight="1" x14ac:dyDescent="0.25">
      <c r="A77" t="s">
        <v>101</v>
      </c>
      <c r="B77" t="s">
        <v>121</v>
      </c>
      <c r="C77">
        <v>0.22089600000000001</v>
      </c>
      <c r="D77">
        <v>34.030999999999999</v>
      </c>
      <c r="E77">
        <v>8.4189900000000009</v>
      </c>
      <c r="F77">
        <v>3.8635299999999997E-2</v>
      </c>
      <c r="G77" t="s">
        <v>8</v>
      </c>
      <c r="H77" t="s">
        <v>16</v>
      </c>
    </row>
    <row r="78" spans="1:8" ht="15" customHeight="1" x14ac:dyDescent="0.25">
      <c r="A78" t="s">
        <v>122</v>
      </c>
      <c r="B78" t="s">
        <v>123</v>
      </c>
      <c r="C78">
        <v>0.235484</v>
      </c>
      <c r="D78">
        <v>165.113</v>
      </c>
      <c r="E78">
        <v>6.8385699999999998</v>
      </c>
      <c r="F78">
        <v>7.8154500000000002E-2</v>
      </c>
      <c r="G78" t="s">
        <v>8</v>
      </c>
      <c r="H78" t="s">
        <v>16</v>
      </c>
    </row>
    <row r="79" spans="1:8" ht="15" customHeight="1" x14ac:dyDescent="0.25">
      <c r="A79" t="s">
        <v>124</v>
      </c>
      <c r="B79" t="s">
        <v>125</v>
      </c>
      <c r="C79">
        <v>0.12101000000000001</v>
      </c>
      <c r="D79">
        <v>104.35899999999999</v>
      </c>
      <c r="E79">
        <v>5.0353899999999996</v>
      </c>
      <c r="F79">
        <v>1.44951E-2</v>
      </c>
      <c r="G79" t="s">
        <v>16</v>
      </c>
      <c r="H79" t="s">
        <v>16</v>
      </c>
    </row>
    <row r="80" spans="1:8" ht="15" customHeight="1" x14ac:dyDescent="0.25">
      <c r="A80" t="s">
        <v>124</v>
      </c>
      <c r="B80" t="s">
        <v>126</v>
      </c>
      <c r="C80">
        <v>0.13444700000000001</v>
      </c>
      <c r="D80">
        <v>28.272200000000002</v>
      </c>
      <c r="E80">
        <v>11.161899999999999</v>
      </c>
      <c r="F80">
        <v>1.6741499999999999E-2</v>
      </c>
      <c r="G80" t="s">
        <v>16</v>
      </c>
      <c r="H80" t="s">
        <v>16</v>
      </c>
    </row>
    <row r="81" spans="1:8" ht="15" customHeight="1" x14ac:dyDescent="0.25">
      <c r="A81" t="s">
        <v>124</v>
      </c>
      <c r="B81" t="s">
        <v>127</v>
      </c>
      <c r="C81">
        <v>0.122142</v>
      </c>
      <c r="D81">
        <v>25.120200000000001</v>
      </c>
      <c r="E81">
        <v>10.305899999999999</v>
      </c>
      <c r="F81">
        <v>1.2316199999999999E-2</v>
      </c>
      <c r="G81" t="s">
        <v>16</v>
      </c>
      <c r="H81" t="s">
        <v>16</v>
      </c>
    </row>
    <row r="82" spans="1:8" ht="15" customHeight="1" x14ac:dyDescent="0.25">
      <c r="A82" t="s">
        <v>128</v>
      </c>
      <c r="B82" t="s">
        <v>129</v>
      </c>
      <c r="C82">
        <v>0.74069600000000002</v>
      </c>
      <c r="D82">
        <v>39.406399999999998</v>
      </c>
      <c r="E82">
        <v>27.6417</v>
      </c>
      <c r="F82">
        <v>4.8501000000000002E-2</v>
      </c>
      <c r="G82" t="s">
        <v>8</v>
      </c>
      <c r="H82" t="s">
        <v>16</v>
      </c>
    </row>
    <row r="83" spans="1:8" ht="15" customHeight="1" x14ac:dyDescent="0.25">
      <c r="A83" t="s">
        <v>130</v>
      </c>
      <c r="B83" t="s">
        <v>131</v>
      </c>
      <c r="C83">
        <v>0.11089499999999999</v>
      </c>
      <c r="D83">
        <v>21.941400000000002</v>
      </c>
      <c r="E83">
        <v>8.6167700000000007</v>
      </c>
      <c r="F83">
        <v>3.3803600000000003E-2</v>
      </c>
      <c r="G83" t="s">
        <v>16</v>
      </c>
      <c r="H83" t="s">
        <v>16</v>
      </c>
    </row>
    <row r="84" spans="1:8" ht="15" customHeight="1" x14ac:dyDescent="0.25">
      <c r="A84" t="s">
        <v>130</v>
      </c>
      <c r="B84" t="s">
        <v>132</v>
      </c>
      <c r="C84">
        <v>4.7987000000000002E-2</v>
      </c>
      <c r="D84">
        <v>12.540900000000001</v>
      </c>
      <c r="E84">
        <v>8.9642099999999996</v>
      </c>
      <c r="F84">
        <v>2.82599E-3</v>
      </c>
      <c r="G84" t="s">
        <v>16</v>
      </c>
      <c r="H84" t="s">
        <v>16</v>
      </c>
    </row>
    <row r="85" spans="1:8" ht="15" customHeight="1" x14ac:dyDescent="0.25">
      <c r="A85" t="s">
        <v>133</v>
      </c>
      <c r="B85" t="s">
        <v>134</v>
      </c>
      <c r="C85">
        <v>0.11061600000000001</v>
      </c>
      <c r="D85">
        <v>18.169599999999999</v>
      </c>
      <c r="E85">
        <v>9.8262699999999992</v>
      </c>
      <c r="F85">
        <v>1.7733200000000001E-2</v>
      </c>
      <c r="G85" t="s">
        <v>16</v>
      </c>
      <c r="H85" t="s">
        <v>16</v>
      </c>
    </row>
    <row r="86" spans="1:8" ht="15" customHeight="1" x14ac:dyDescent="0.25">
      <c r="A86" t="s">
        <v>135</v>
      </c>
      <c r="B86" t="s">
        <v>136</v>
      </c>
      <c r="C86">
        <v>0.12954199999999999</v>
      </c>
      <c r="D86">
        <v>14.4908</v>
      </c>
      <c r="E86">
        <v>5.64724</v>
      </c>
      <c r="F86">
        <v>1.80202E-2</v>
      </c>
      <c r="G86" t="s">
        <v>8</v>
      </c>
      <c r="H86" t="s">
        <v>16</v>
      </c>
    </row>
    <row r="87" spans="1:8" ht="15" customHeight="1" x14ac:dyDescent="0.25">
      <c r="A87" t="s">
        <v>137</v>
      </c>
      <c r="B87" t="s">
        <v>138</v>
      </c>
      <c r="C87">
        <v>0.11225300000000001</v>
      </c>
      <c r="D87">
        <v>8.4205100000000002</v>
      </c>
      <c r="E87">
        <v>6.1170999999999998</v>
      </c>
      <c r="F87">
        <v>1.56934E-3</v>
      </c>
      <c r="G87" t="s">
        <v>16</v>
      </c>
      <c r="H87" t="s">
        <v>16</v>
      </c>
    </row>
    <row r="88" spans="1:8" ht="15" customHeight="1" x14ac:dyDescent="0.25">
      <c r="A88" t="s">
        <v>137</v>
      </c>
      <c r="B88" t="s">
        <v>139</v>
      </c>
      <c r="C88">
        <v>0.36737500000000001</v>
      </c>
      <c r="D88">
        <v>51.706200000000003</v>
      </c>
      <c r="E88">
        <v>17.493200000000002</v>
      </c>
      <c r="F88">
        <v>0.13300500000000001</v>
      </c>
      <c r="G88" t="s">
        <v>16</v>
      </c>
      <c r="H88" t="s">
        <v>16</v>
      </c>
    </row>
    <row r="89" spans="1:8" ht="15" customHeight="1" x14ac:dyDescent="0.25">
      <c r="A89" t="s">
        <v>137</v>
      </c>
      <c r="B89" t="s">
        <v>140</v>
      </c>
      <c r="C89">
        <v>0.30067300000000002</v>
      </c>
      <c r="D89">
        <v>15.986800000000001</v>
      </c>
      <c r="E89">
        <v>21.156500000000001</v>
      </c>
      <c r="F89">
        <v>7.4824999999999996E-3</v>
      </c>
      <c r="G89" t="s">
        <v>16</v>
      </c>
      <c r="H89" t="s">
        <v>16</v>
      </c>
    </row>
    <row r="90" spans="1:8" ht="15" customHeight="1" x14ac:dyDescent="0.25">
      <c r="A90" t="s">
        <v>141</v>
      </c>
      <c r="B90" t="s">
        <v>142</v>
      </c>
      <c r="C90">
        <v>7.0216399999999998E-2</v>
      </c>
      <c r="D90">
        <v>8.1273400000000002</v>
      </c>
      <c r="E90">
        <v>6.7121500000000003</v>
      </c>
      <c r="F90">
        <v>0</v>
      </c>
      <c r="G90" t="s">
        <v>16</v>
      </c>
      <c r="H90" t="s">
        <v>16</v>
      </c>
    </row>
    <row r="91" spans="1:8" ht="15" customHeight="1" x14ac:dyDescent="0.25">
      <c r="A91" t="s">
        <v>141</v>
      </c>
      <c r="B91" t="s">
        <v>143</v>
      </c>
      <c r="C91">
        <v>0.152369</v>
      </c>
      <c r="D91">
        <v>7.5053599999999996</v>
      </c>
      <c r="E91">
        <v>16.5139</v>
      </c>
      <c r="F91">
        <v>0</v>
      </c>
      <c r="G91" t="s">
        <v>16</v>
      </c>
      <c r="H91" t="s">
        <v>16</v>
      </c>
    </row>
    <row r="92" spans="1:8" ht="15" customHeight="1" x14ac:dyDescent="0.25">
      <c r="A92" t="s">
        <v>141</v>
      </c>
      <c r="B92" t="s">
        <v>144</v>
      </c>
      <c r="C92">
        <v>0.195823</v>
      </c>
      <c r="D92">
        <v>6.9357499999999996</v>
      </c>
      <c r="E92">
        <v>14.801</v>
      </c>
      <c r="F92">
        <v>0</v>
      </c>
      <c r="G92" t="s">
        <v>16</v>
      </c>
      <c r="H92" t="s">
        <v>16</v>
      </c>
    </row>
    <row r="93" spans="1:8" ht="15" customHeight="1" x14ac:dyDescent="0.25">
      <c r="A93" t="s">
        <v>145</v>
      </c>
      <c r="B93" t="s">
        <v>146</v>
      </c>
      <c r="C93">
        <v>9.6575999999999995E-2</v>
      </c>
      <c r="D93">
        <v>18.0687</v>
      </c>
      <c r="E93">
        <v>9.4006600000000002</v>
      </c>
      <c r="F93">
        <v>2.88548E-2</v>
      </c>
      <c r="G93" t="s">
        <v>16</v>
      </c>
      <c r="H93" t="s">
        <v>16</v>
      </c>
    </row>
    <row r="94" spans="1:8" ht="15" customHeight="1" x14ac:dyDescent="0.25">
      <c r="A94" t="s">
        <v>145</v>
      </c>
      <c r="B94" t="s">
        <v>147</v>
      </c>
      <c r="C94">
        <v>0.17893400000000001</v>
      </c>
      <c r="D94">
        <v>13.966200000000001</v>
      </c>
      <c r="E94">
        <v>16.891300000000001</v>
      </c>
      <c r="F94">
        <v>1.8976E-2</v>
      </c>
      <c r="G94" t="s">
        <v>16</v>
      </c>
      <c r="H94" t="s">
        <v>16</v>
      </c>
    </row>
    <row r="95" spans="1:8" ht="15" customHeight="1" x14ac:dyDescent="0.25">
      <c r="A95" t="s">
        <v>145</v>
      </c>
      <c r="B95" t="s">
        <v>148</v>
      </c>
      <c r="C95">
        <v>0.183366</v>
      </c>
      <c r="D95">
        <v>16.090299999999999</v>
      </c>
      <c r="E95">
        <v>16.277100000000001</v>
      </c>
      <c r="F95">
        <v>1.81371E-2</v>
      </c>
      <c r="G95" t="s">
        <v>16</v>
      </c>
      <c r="H95" t="s">
        <v>16</v>
      </c>
    </row>
    <row r="96" spans="1:8" ht="15" customHeight="1" x14ac:dyDescent="0.25">
      <c r="A96" t="s">
        <v>149</v>
      </c>
      <c r="B96" t="s">
        <v>150</v>
      </c>
      <c r="C96">
        <v>0.153612</v>
      </c>
      <c r="D96">
        <v>13.2254</v>
      </c>
      <c r="E96">
        <v>15.492599999999999</v>
      </c>
      <c r="F96">
        <v>2.0220599999999998E-2</v>
      </c>
      <c r="G96" t="s">
        <v>16</v>
      </c>
      <c r="H96" t="s">
        <v>16</v>
      </c>
    </row>
    <row r="97" spans="1:9" ht="15" customHeight="1" x14ac:dyDescent="0.25">
      <c r="A97" t="s">
        <v>149</v>
      </c>
      <c r="B97" t="s">
        <v>151</v>
      </c>
      <c r="C97" s="7">
        <v>3.4421399999999998E-2</v>
      </c>
      <c r="D97" s="7">
        <v>8.6292399999999994</v>
      </c>
      <c r="E97" s="7">
        <v>4.8252899999999999</v>
      </c>
      <c r="F97" s="7">
        <v>8.0554700000000003E-3</v>
      </c>
      <c r="G97" s="7" t="s">
        <v>8</v>
      </c>
      <c r="H97" s="7" t="s">
        <v>16</v>
      </c>
      <c r="I97" s="284" t="s">
        <v>1288</v>
      </c>
    </row>
    <row r="98" spans="1:9" ht="15" customHeight="1" x14ac:dyDescent="0.25">
      <c r="A98" t="s">
        <v>149</v>
      </c>
      <c r="B98" t="s">
        <v>152</v>
      </c>
      <c r="C98">
        <v>0.15242600000000001</v>
      </c>
      <c r="D98">
        <v>14.3354</v>
      </c>
      <c r="E98">
        <v>14.7417</v>
      </c>
      <c r="F98">
        <v>2.6464999999999999E-2</v>
      </c>
      <c r="G98" t="s">
        <v>16</v>
      </c>
      <c r="H98" t="s">
        <v>16</v>
      </c>
    </row>
    <row r="99" spans="1:9" ht="15" customHeight="1" x14ac:dyDescent="0.25">
      <c r="A99" t="s">
        <v>149</v>
      </c>
      <c r="B99" t="s">
        <v>153</v>
      </c>
      <c r="C99">
        <v>0.166771</v>
      </c>
      <c r="D99">
        <v>12.5677</v>
      </c>
      <c r="E99">
        <v>17.751999999999999</v>
      </c>
      <c r="F99">
        <v>1.2924100000000001E-2</v>
      </c>
      <c r="G99" t="s">
        <v>16</v>
      </c>
      <c r="H99" t="s">
        <v>16</v>
      </c>
    </row>
    <row r="100" spans="1:9" ht="15" customHeight="1" x14ac:dyDescent="0.25">
      <c r="A100" t="s">
        <v>154</v>
      </c>
      <c r="B100" t="s">
        <v>155</v>
      </c>
      <c r="C100">
        <v>0.182643</v>
      </c>
      <c r="D100">
        <v>88.629499999999993</v>
      </c>
      <c r="E100">
        <v>6.6990800000000004</v>
      </c>
      <c r="F100">
        <v>5.8327499999999997E-2</v>
      </c>
      <c r="G100" t="s">
        <v>8</v>
      </c>
      <c r="H100" t="s">
        <v>16</v>
      </c>
    </row>
    <row r="101" spans="1:9" ht="15" customHeight="1" x14ac:dyDescent="0.25">
      <c r="A101" t="s">
        <v>156</v>
      </c>
      <c r="B101" t="s">
        <v>157</v>
      </c>
      <c r="C101">
        <v>0</v>
      </c>
      <c r="D101">
        <v>0</v>
      </c>
      <c r="E101">
        <v>0</v>
      </c>
      <c r="F101">
        <v>0</v>
      </c>
      <c r="G101" t="s">
        <v>8</v>
      </c>
      <c r="H101" t="s">
        <v>8</v>
      </c>
    </row>
    <row r="102" spans="1:9" ht="15" customHeight="1" x14ac:dyDescent="0.25">
      <c r="A102" t="s">
        <v>158</v>
      </c>
      <c r="B102" t="s">
        <v>159</v>
      </c>
      <c r="C102">
        <v>0</v>
      </c>
      <c r="D102">
        <v>0</v>
      </c>
      <c r="E102">
        <v>0</v>
      </c>
      <c r="F102">
        <v>0</v>
      </c>
      <c r="G102" t="s">
        <v>8</v>
      </c>
      <c r="H102" t="s">
        <v>8</v>
      </c>
    </row>
    <row r="103" spans="1:9" ht="15" customHeight="1" x14ac:dyDescent="0.25">
      <c r="A103" t="s">
        <v>158</v>
      </c>
      <c r="B103" t="s">
        <v>160</v>
      </c>
      <c r="C103">
        <v>0</v>
      </c>
      <c r="D103">
        <v>0</v>
      </c>
      <c r="E103">
        <v>0</v>
      </c>
      <c r="F103">
        <v>0</v>
      </c>
      <c r="G103" t="s">
        <v>8</v>
      </c>
      <c r="H103" t="s">
        <v>8</v>
      </c>
    </row>
    <row r="104" spans="1:9" ht="15" customHeight="1" x14ac:dyDescent="0.25">
      <c r="A104" t="s">
        <v>158</v>
      </c>
      <c r="B104" t="s">
        <v>161</v>
      </c>
      <c r="C104">
        <v>0</v>
      </c>
      <c r="D104">
        <v>0</v>
      </c>
      <c r="E104">
        <v>0</v>
      </c>
      <c r="F104">
        <v>0</v>
      </c>
      <c r="G104" t="s">
        <v>8</v>
      </c>
      <c r="H104" t="s">
        <v>8</v>
      </c>
    </row>
    <row r="105" spans="1:9" ht="15" customHeight="1" x14ac:dyDescent="0.25">
      <c r="A105" t="s">
        <v>162</v>
      </c>
      <c r="B105" t="s">
        <v>163</v>
      </c>
      <c r="C105">
        <v>0</v>
      </c>
      <c r="D105">
        <v>0</v>
      </c>
      <c r="E105">
        <v>0</v>
      </c>
      <c r="F105">
        <v>0</v>
      </c>
      <c r="G105" t="s">
        <v>8</v>
      </c>
      <c r="H105" t="s">
        <v>8</v>
      </c>
    </row>
    <row r="106" spans="1:9" ht="15" customHeight="1" x14ac:dyDescent="0.25">
      <c r="A106" t="s">
        <v>162</v>
      </c>
      <c r="B106" t="s">
        <v>164</v>
      </c>
      <c r="C106">
        <v>0</v>
      </c>
      <c r="D106">
        <v>0</v>
      </c>
      <c r="E106">
        <v>0</v>
      </c>
      <c r="F106">
        <v>0</v>
      </c>
      <c r="G106" t="s">
        <v>8</v>
      </c>
      <c r="H106" t="s">
        <v>8</v>
      </c>
    </row>
    <row r="107" spans="1:9" ht="15" customHeight="1" x14ac:dyDescent="0.25">
      <c r="A107" t="s">
        <v>162</v>
      </c>
      <c r="B107" t="s">
        <v>165</v>
      </c>
      <c r="C107">
        <v>0</v>
      </c>
      <c r="D107">
        <v>0</v>
      </c>
      <c r="E107">
        <v>0</v>
      </c>
      <c r="F107">
        <v>0</v>
      </c>
      <c r="G107" t="s">
        <v>8</v>
      </c>
      <c r="H107" t="s">
        <v>8</v>
      </c>
    </row>
    <row r="108" spans="1:9" ht="15" customHeight="1" x14ac:dyDescent="0.25">
      <c r="A108" t="s">
        <v>162</v>
      </c>
      <c r="B108" t="s">
        <v>166</v>
      </c>
      <c r="C108" s="7">
        <v>0.20256399999999999</v>
      </c>
      <c r="D108" s="7">
        <v>83.172300000000007</v>
      </c>
      <c r="E108" s="7">
        <v>6.8610499999999996</v>
      </c>
      <c r="F108" s="7">
        <v>0.134885</v>
      </c>
      <c r="G108" s="7" t="s">
        <v>8</v>
      </c>
      <c r="H108" s="7" t="s">
        <v>16</v>
      </c>
      <c r="I108" s="284" t="s">
        <v>1293</v>
      </c>
    </row>
    <row r="109" spans="1:9" ht="15" customHeight="1" x14ac:dyDescent="0.25">
      <c r="A109" t="s">
        <v>162</v>
      </c>
      <c r="B109" t="s">
        <v>167</v>
      </c>
      <c r="C109">
        <v>0</v>
      </c>
      <c r="D109">
        <v>0</v>
      </c>
      <c r="E109">
        <v>0</v>
      </c>
      <c r="F109">
        <v>0</v>
      </c>
      <c r="G109" t="s">
        <v>8</v>
      </c>
      <c r="H109" t="s">
        <v>8</v>
      </c>
    </row>
    <row r="110" spans="1:9" ht="15" customHeight="1" x14ac:dyDescent="0.25">
      <c r="A110" t="s">
        <v>162</v>
      </c>
      <c r="B110" t="s">
        <v>168</v>
      </c>
      <c r="C110">
        <v>0</v>
      </c>
      <c r="D110">
        <v>0</v>
      </c>
      <c r="E110">
        <v>0</v>
      </c>
      <c r="F110">
        <v>0</v>
      </c>
      <c r="G110" t="s">
        <v>8</v>
      </c>
      <c r="H110" t="s">
        <v>8</v>
      </c>
    </row>
    <row r="111" spans="1:9" ht="15" customHeight="1" x14ac:dyDescent="0.25">
      <c r="A111" t="s">
        <v>162</v>
      </c>
      <c r="B111" t="s">
        <v>169</v>
      </c>
      <c r="C111">
        <v>0</v>
      </c>
      <c r="D111">
        <v>0</v>
      </c>
      <c r="E111">
        <v>0</v>
      </c>
      <c r="F111">
        <v>0</v>
      </c>
      <c r="G111" t="s">
        <v>8</v>
      </c>
      <c r="H111" t="s">
        <v>8</v>
      </c>
    </row>
    <row r="112" spans="1:9" ht="15" customHeight="1" x14ac:dyDescent="0.25">
      <c r="A112" t="s">
        <v>162</v>
      </c>
      <c r="B112" t="s">
        <v>170</v>
      </c>
      <c r="C112">
        <v>0.25827299999999997</v>
      </c>
      <c r="D112">
        <v>51.168999999999997</v>
      </c>
      <c r="E112">
        <v>7.3093199999999996</v>
      </c>
      <c r="F112">
        <v>0.108408</v>
      </c>
      <c r="G112" t="s">
        <v>8</v>
      </c>
      <c r="H112" t="s">
        <v>16</v>
      </c>
    </row>
    <row r="113" spans="1:8" ht="15" customHeight="1" x14ac:dyDescent="0.25">
      <c r="A113" t="s">
        <v>162</v>
      </c>
      <c r="B113" t="s">
        <v>171</v>
      </c>
      <c r="C113">
        <v>0</v>
      </c>
      <c r="D113">
        <v>0</v>
      </c>
      <c r="E113">
        <v>0</v>
      </c>
      <c r="F113">
        <v>0</v>
      </c>
      <c r="G113" t="s">
        <v>8</v>
      </c>
      <c r="H113" t="s">
        <v>8</v>
      </c>
    </row>
    <row r="114" spans="1:8" ht="15" customHeight="1" x14ac:dyDescent="0.25">
      <c r="A114" t="s">
        <v>172</v>
      </c>
      <c r="B114" t="s">
        <v>173</v>
      </c>
      <c r="C114" t="s">
        <v>40</v>
      </c>
      <c r="D114" t="s">
        <v>40</v>
      </c>
      <c r="E114" t="s">
        <v>40</v>
      </c>
      <c r="F114" t="s">
        <v>40</v>
      </c>
      <c r="G114" t="s">
        <v>16</v>
      </c>
      <c r="H114" t="s">
        <v>8</v>
      </c>
    </row>
    <row r="115" spans="1:8" ht="15" customHeight="1" x14ac:dyDescent="0.25">
      <c r="A115" t="s">
        <v>172</v>
      </c>
      <c r="B115" t="s">
        <v>174</v>
      </c>
      <c r="C115" t="s">
        <v>40</v>
      </c>
      <c r="D115" t="s">
        <v>40</v>
      </c>
      <c r="E115" t="s">
        <v>40</v>
      </c>
      <c r="F115" t="s">
        <v>40</v>
      </c>
      <c r="G115" t="s">
        <v>16</v>
      </c>
      <c r="H115" t="s">
        <v>8</v>
      </c>
    </row>
    <row r="116" spans="1:8" ht="15" customHeight="1" x14ac:dyDescent="0.25">
      <c r="A116" t="s">
        <v>172</v>
      </c>
      <c r="B116" t="s">
        <v>175</v>
      </c>
      <c r="C116" t="s">
        <v>40</v>
      </c>
      <c r="D116" t="s">
        <v>40</v>
      </c>
      <c r="E116" t="s">
        <v>40</v>
      </c>
      <c r="F116" t="s">
        <v>40</v>
      </c>
      <c r="G116" t="s">
        <v>16</v>
      </c>
      <c r="H116" t="s">
        <v>8</v>
      </c>
    </row>
    <row r="117" spans="1:8" ht="15" customHeight="1" x14ac:dyDescent="0.25">
      <c r="A117" t="s">
        <v>172</v>
      </c>
      <c r="B117" t="s">
        <v>176</v>
      </c>
      <c r="C117" t="s">
        <v>40</v>
      </c>
      <c r="D117" t="s">
        <v>40</v>
      </c>
      <c r="E117" t="s">
        <v>40</v>
      </c>
      <c r="F117" t="s">
        <v>40</v>
      </c>
      <c r="G117" t="s">
        <v>16</v>
      </c>
      <c r="H117" t="s">
        <v>8</v>
      </c>
    </row>
    <row r="118" spans="1:8" ht="15" customHeight="1" x14ac:dyDescent="0.25">
      <c r="A118" t="s">
        <v>172</v>
      </c>
      <c r="B118" t="s">
        <v>177</v>
      </c>
      <c r="C118" t="s">
        <v>40</v>
      </c>
      <c r="D118" t="s">
        <v>40</v>
      </c>
      <c r="E118" t="s">
        <v>40</v>
      </c>
      <c r="F118" t="s">
        <v>40</v>
      </c>
      <c r="G118" t="s">
        <v>16</v>
      </c>
      <c r="H118" t="s">
        <v>8</v>
      </c>
    </row>
    <row r="119" spans="1:8" ht="15" customHeight="1" x14ac:dyDescent="0.25">
      <c r="A119" t="s">
        <v>172</v>
      </c>
      <c r="B119" t="s">
        <v>178</v>
      </c>
      <c r="C119" t="s">
        <v>40</v>
      </c>
      <c r="D119" t="s">
        <v>40</v>
      </c>
      <c r="E119" t="s">
        <v>40</v>
      </c>
      <c r="F119" t="s">
        <v>40</v>
      </c>
      <c r="G119" t="s">
        <v>16</v>
      </c>
      <c r="H119" t="s">
        <v>8</v>
      </c>
    </row>
    <row r="120" spans="1:8" ht="15" customHeight="1" x14ac:dyDescent="0.25">
      <c r="A120" t="s">
        <v>172</v>
      </c>
      <c r="B120" t="s">
        <v>179</v>
      </c>
      <c r="C120" t="s">
        <v>40</v>
      </c>
      <c r="D120" t="s">
        <v>40</v>
      </c>
      <c r="E120" t="s">
        <v>40</v>
      </c>
      <c r="F120" t="s">
        <v>40</v>
      </c>
      <c r="G120" t="s">
        <v>16</v>
      </c>
      <c r="H120" t="s">
        <v>8</v>
      </c>
    </row>
    <row r="121" spans="1:8" ht="15" customHeight="1" x14ac:dyDescent="0.25">
      <c r="A121" t="s">
        <v>180</v>
      </c>
      <c r="B121" t="s">
        <v>181</v>
      </c>
      <c r="C121">
        <v>0.11017200000000001</v>
      </c>
      <c r="D121">
        <v>14.138400000000001</v>
      </c>
      <c r="E121">
        <v>10.169499999999999</v>
      </c>
      <c r="F121">
        <v>1.08501E-2</v>
      </c>
      <c r="G121" t="s">
        <v>16</v>
      </c>
      <c r="H121" t="s">
        <v>16</v>
      </c>
    </row>
    <row r="122" spans="1:8" ht="15" customHeight="1" x14ac:dyDescent="0.25">
      <c r="A122" t="s">
        <v>180</v>
      </c>
      <c r="B122" t="s">
        <v>182</v>
      </c>
      <c r="C122">
        <v>0.111868</v>
      </c>
      <c r="D122">
        <v>22.406400000000001</v>
      </c>
      <c r="E122">
        <v>9.3345599999999997</v>
      </c>
      <c r="F122">
        <v>9.1375499999999995E-3</v>
      </c>
      <c r="G122" t="s">
        <v>16</v>
      </c>
      <c r="H122" t="s">
        <v>16</v>
      </c>
    </row>
    <row r="123" spans="1:8" ht="15" customHeight="1" x14ac:dyDescent="0.25">
      <c r="A123" t="s">
        <v>180</v>
      </c>
      <c r="B123" t="s">
        <v>183</v>
      </c>
      <c r="C123">
        <v>0.18596099999999999</v>
      </c>
      <c r="D123">
        <v>6.3183400000000001</v>
      </c>
      <c r="E123">
        <v>14.1374</v>
      </c>
      <c r="F123">
        <v>0</v>
      </c>
      <c r="G123" t="s">
        <v>16</v>
      </c>
      <c r="H123" t="s">
        <v>16</v>
      </c>
    </row>
    <row r="124" spans="1:8" ht="15" customHeight="1" x14ac:dyDescent="0.25">
      <c r="A124" t="s">
        <v>184</v>
      </c>
      <c r="B124" t="s">
        <v>185</v>
      </c>
      <c r="C124">
        <v>0.125611</v>
      </c>
      <c r="D124">
        <v>25.384599999999999</v>
      </c>
      <c r="E124">
        <v>8.1809600000000007</v>
      </c>
      <c r="F124">
        <v>2.6426499999999999E-2</v>
      </c>
      <c r="G124" t="s">
        <v>8</v>
      </c>
      <c r="H124" t="s">
        <v>16</v>
      </c>
    </row>
    <row r="125" spans="1:8" ht="15" customHeight="1" x14ac:dyDescent="0.25">
      <c r="A125" t="s">
        <v>184</v>
      </c>
      <c r="B125" t="s">
        <v>186</v>
      </c>
      <c r="C125">
        <v>1.33318</v>
      </c>
      <c r="D125">
        <v>26.921900000000001</v>
      </c>
      <c r="E125">
        <v>33.591799999999999</v>
      </c>
      <c r="F125">
        <v>2.81543E-2</v>
      </c>
      <c r="G125" t="s">
        <v>8</v>
      </c>
      <c r="H125" t="s">
        <v>16</v>
      </c>
    </row>
    <row r="126" spans="1:8" ht="15" customHeight="1" x14ac:dyDescent="0.25">
      <c r="A126" t="s">
        <v>184</v>
      </c>
      <c r="B126" t="s">
        <v>187</v>
      </c>
      <c r="C126">
        <v>0.28623900000000002</v>
      </c>
      <c r="D126">
        <v>64.533500000000004</v>
      </c>
      <c r="E126">
        <v>4.1283899999999996</v>
      </c>
      <c r="F126">
        <v>0.17885799999999999</v>
      </c>
      <c r="G126" t="s">
        <v>8</v>
      </c>
      <c r="H126" t="s">
        <v>16</v>
      </c>
    </row>
    <row r="127" spans="1:8" ht="15" customHeight="1" x14ac:dyDescent="0.25">
      <c r="A127" t="s">
        <v>184</v>
      </c>
      <c r="B127" t="s">
        <v>188</v>
      </c>
      <c r="C127">
        <v>0.30743199999999998</v>
      </c>
      <c r="D127">
        <v>49.462600000000002</v>
      </c>
      <c r="E127">
        <v>8.0386299999999995</v>
      </c>
      <c r="F127">
        <v>3.4166099999999998E-2</v>
      </c>
      <c r="G127" t="s">
        <v>8</v>
      </c>
      <c r="H127" t="s">
        <v>16</v>
      </c>
    </row>
    <row r="128" spans="1:8" ht="15" customHeight="1" x14ac:dyDescent="0.25">
      <c r="A128" t="s">
        <v>189</v>
      </c>
      <c r="B128" t="s">
        <v>190</v>
      </c>
      <c r="C128">
        <v>0.55140199999999995</v>
      </c>
      <c r="D128">
        <v>206.31700000000001</v>
      </c>
      <c r="E128">
        <v>23.913399999999999</v>
      </c>
      <c r="F128">
        <v>9.60482E-3</v>
      </c>
      <c r="G128" t="s">
        <v>8</v>
      </c>
      <c r="H128" t="s">
        <v>16</v>
      </c>
    </row>
    <row r="129" spans="1:8" ht="15" customHeight="1" x14ac:dyDescent="0.25">
      <c r="A129" t="s">
        <v>191</v>
      </c>
      <c r="B129" t="s">
        <v>192</v>
      </c>
      <c r="C129">
        <v>1.3753E-2</v>
      </c>
      <c r="D129">
        <v>3.3149999999999999</v>
      </c>
      <c r="E129">
        <v>2.0761699999999998</v>
      </c>
      <c r="F129">
        <v>2.8534300000000002E-4</v>
      </c>
      <c r="G129" t="s">
        <v>16</v>
      </c>
      <c r="H129" t="s">
        <v>16</v>
      </c>
    </row>
    <row r="130" spans="1:8" ht="15" customHeight="1" x14ac:dyDescent="0.25">
      <c r="A130" t="s">
        <v>193</v>
      </c>
      <c r="B130" t="s">
        <v>194</v>
      </c>
      <c r="C130">
        <v>0</v>
      </c>
      <c r="D130">
        <v>0</v>
      </c>
      <c r="E130">
        <v>0</v>
      </c>
      <c r="F130">
        <v>0</v>
      </c>
      <c r="G130" t="s">
        <v>8</v>
      </c>
      <c r="H130" t="s">
        <v>8</v>
      </c>
    </row>
    <row r="131" spans="1:8" ht="15" customHeight="1" x14ac:dyDescent="0.25">
      <c r="A131" t="s">
        <v>193</v>
      </c>
      <c r="B131" t="s">
        <v>195</v>
      </c>
      <c r="C131">
        <v>0.18429499999999999</v>
      </c>
      <c r="D131">
        <v>47.2059</v>
      </c>
      <c r="E131">
        <v>5.5744999999999996</v>
      </c>
      <c r="F131">
        <v>7.8944200000000006E-2</v>
      </c>
      <c r="G131" t="s">
        <v>16</v>
      </c>
      <c r="H131" t="s">
        <v>16</v>
      </c>
    </row>
    <row r="132" spans="1:8" ht="15" customHeight="1" x14ac:dyDescent="0.25">
      <c r="A132" t="s">
        <v>193</v>
      </c>
      <c r="B132" t="s">
        <v>196</v>
      </c>
      <c r="C132">
        <v>6.24112E-2</v>
      </c>
      <c r="D132">
        <v>7.42584</v>
      </c>
      <c r="E132">
        <v>5.6012899999999997</v>
      </c>
      <c r="F132">
        <v>0</v>
      </c>
      <c r="G132" t="s">
        <v>16</v>
      </c>
      <c r="H132" t="s">
        <v>16</v>
      </c>
    </row>
    <row r="133" spans="1:8" ht="15" customHeight="1" x14ac:dyDescent="0.25">
      <c r="A133" t="s">
        <v>193</v>
      </c>
      <c r="B133" t="s">
        <v>193</v>
      </c>
      <c r="C133">
        <v>0</v>
      </c>
      <c r="D133">
        <v>0</v>
      </c>
      <c r="E133">
        <v>0</v>
      </c>
      <c r="F133">
        <v>0</v>
      </c>
      <c r="G133" t="s">
        <v>8</v>
      </c>
      <c r="H133" t="s">
        <v>8</v>
      </c>
    </row>
    <row r="134" spans="1:8" ht="15" customHeight="1" x14ac:dyDescent="0.25">
      <c r="A134" t="s">
        <v>193</v>
      </c>
      <c r="B134" t="s">
        <v>197</v>
      </c>
      <c r="C134">
        <v>0</v>
      </c>
      <c r="D134">
        <v>0</v>
      </c>
      <c r="E134">
        <v>0</v>
      </c>
      <c r="F134">
        <v>0</v>
      </c>
      <c r="G134" t="s">
        <v>8</v>
      </c>
      <c r="H134" t="s">
        <v>8</v>
      </c>
    </row>
    <row r="135" spans="1:8" ht="15" customHeight="1" x14ac:dyDescent="0.25">
      <c r="A135" t="s">
        <v>193</v>
      </c>
      <c r="B135" t="s">
        <v>198</v>
      </c>
      <c r="C135">
        <v>0</v>
      </c>
      <c r="D135">
        <v>0</v>
      </c>
      <c r="E135">
        <v>0</v>
      </c>
      <c r="F135">
        <v>0</v>
      </c>
      <c r="G135" t="s">
        <v>8</v>
      </c>
      <c r="H135" t="s">
        <v>8</v>
      </c>
    </row>
    <row r="136" spans="1:8" ht="15" customHeight="1" x14ac:dyDescent="0.25">
      <c r="A136" t="s">
        <v>193</v>
      </c>
      <c r="B136" t="s">
        <v>199</v>
      </c>
      <c r="C136">
        <v>0</v>
      </c>
      <c r="D136">
        <v>0</v>
      </c>
      <c r="E136">
        <v>0</v>
      </c>
      <c r="F136">
        <v>0</v>
      </c>
      <c r="G136" t="s">
        <v>8</v>
      </c>
      <c r="H136" t="s">
        <v>8</v>
      </c>
    </row>
    <row r="137" spans="1:8" ht="15" customHeight="1" x14ac:dyDescent="0.25">
      <c r="A137" t="s">
        <v>200</v>
      </c>
      <c r="B137" t="s">
        <v>201</v>
      </c>
      <c r="C137">
        <v>0.115477</v>
      </c>
      <c r="D137">
        <v>21.553999999999998</v>
      </c>
      <c r="E137">
        <v>8.4902599999999993</v>
      </c>
      <c r="F137">
        <v>3.3651800000000003E-2</v>
      </c>
      <c r="G137" t="s">
        <v>8</v>
      </c>
      <c r="H137" t="s">
        <v>16</v>
      </c>
    </row>
    <row r="138" spans="1:8" ht="15" customHeight="1" x14ac:dyDescent="0.25">
      <c r="A138" t="s">
        <v>200</v>
      </c>
      <c r="B138" t="s">
        <v>202</v>
      </c>
      <c r="C138">
        <v>5.1999999999999998E-2</v>
      </c>
      <c r="D138">
        <v>3.0429300000000001</v>
      </c>
      <c r="E138">
        <v>1.2804800000000001</v>
      </c>
      <c r="F138">
        <v>6.1452499999999997E-3</v>
      </c>
      <c r="G138" t="s">
        <v>8</v>
      </c>
      <c r="H138" t="s">
        <v>16</v>
      </c>
    </row>
    <row r="139" spans="1:8" ht="15" customHeight="1" x14ac:dyDescent="0.25">
      <c r="A139" t="s">
        <v>203</v>
      </c>
      <c r="B139" t="s">
        <v>204</v>
      </c>
      <c r="C139">
        <v>5.9830000000000001E-2</v>
      </c>
      <c r="D139">
        <v>14.5624</v>
      </c>
      <c r="E139">
        <v>10.686199999999999</v>
      </c>
      <c r="F139">
        <v>1.9386099999999999E-3</v>
      </c>
      <c r="G139" t="s">
        <v>8</v>
      </c>
      <c r="H139" t="s">
        <v>16</v>
      </c>
    </row>
    <row r="140" spans="1:8" ht="15" customHeight="1" x14ac:dyDescent="0.25">
      <c r="A140" t="s">
        <v>205</v>
      </c>
      <c r="B140" t="s">
        <v>206</v>
      </c>
      <c r="C140">
        <v>0.154061</v>
      </c>
      <c r="D140">
        <v>39.524500000000003</v>
      </c>
      <c r="E140">
        <v>10.9383</v>
      </c>
      <c r="F140">
        <v>6.5063599999999999E-2</v>
      </c>
      <c r="G140" t="s">
        <v>8</v>
      </c>
      <c r="H140" t="s">
        <v>16</v>
      </c>
    </row>
    <row r="141" spans="1:8" ht="15" customHeight="1" x14ac:dyDescent="0.25">
      <c r="A141" t="s">
        <v>205</v>
      </c>
      <c r="B141" t="s">
        <v>207</v>
      </c>
      <c r="C141">
        <v>7.1521500000000002E-2</v>
      </c>
      <c r="D141">
        <v>19.282299999999999</v>
      </c>
      <c r="E141">
        <v>8.6165000000000003</v>
      </c>
      <c r="F141">
        <v>2.4085700000000002E-2</v>
      </c>
      <c r="G141" t="s">
        <v>8</v>
      </c>
      <c r="H141" t="s">
        <v>16</v>
      </c>
    </row>
    <row r="142" spans="1:8" ht="15" customHeight="1" x14ac:dyDescent="0.25">
      <c r="A142" t="s">
        <v>205</v>
      </c>
      <c r="B142" t="s">
        <v>208</v>
      </c>
      <c r="C142">
        <v>0.11</v>
      </c>
      <c r="D142">
        <v>5.81</v>
      </c>
      <c r="E142">
        <v>13</v>
      </c>
      <c r="F142">
        <v>0</v>
      </c>
      <c r="G142" t="s">
        <v>8</v>
      </c>
      <c r="H142" t="s">
        <v>16</v>
      </c>
    </row>
    <row r="143" spans="1:8" ht="15" customHeight="1" x14ac:dyDescent="0.25">
      <c r="A143" t="s">
        <v>209</v>
      </c>
      <c r="B143" t="s">
        <v>210</v>
      </c>
      <c r="C143">
        <v>0.10557900000000001</v>
      </c>
      <c r="D143">
        <v>76.924199999999999</v>
      </c>
      <c r="E143">
        <v>5.1864400000000002</v>
      </c>
      <c r="F143">
        <v>1.85489E-2</v>
      </c>
      <c r="G143" t="s">
        <v>16</v>
      </c>
      <c r="H143" t="s">
        <v>16</v>
      </c>
    </row>
    <row r="144" spans="1:8" ht="15" customHeight="1" x14ac:dyDescent="0.25">
      <c r="A144" t="s">
        <v>211</v>
      </c>
      <c r="B144" t="s">
        <v>212</v>
      </c>
      <c r="C144">
        <v>0.220276</v>
      </c>
      <c r="D144">
        <v>57.6877</v>
      </c>
      <c r="E144">
        <v>8.2385300000000008</v>
      </c>
      <c r="F144">
        <v>2.00707E-2</v>
      </c>
      <c r="G144" t="s">
        <v>16</v>
      </c>
      <c r="H144" t="s">
        <v>16</v>
      </c>
    </row>
    <row r="145" spans="1:8" ht="15" customHeight="1" x14ac:dyDescent="0.25">
      <c r="A145" t="s">
        <v>213</v>
      </c>
      <c r="B145" t="s">
        <v>214</v>
      </c>
      <c r="C145">
        <v>9.7536200000000003E-2</v>
      </c>
      <c r="D145">
        <v>21.2834</v>
      </c>
      <c r="E145">
        <v>8.36571</v>
      </c>
      <c r="F145">
        <v>1.8960100000000001E-2</v>
      </c>
      <c r="G145" t="s">
        <v>16</v>
      </c>
      <c r="H145" t="s">
        <v>16</v>
      </c>
    </row>
    <row r="146" spans="1:8" ht="15" customHeight="1" x14ac:dyDescent="0.25">
      <c r="A146" t="s">
        <v>213</v>
      </c>
      <c r="B146" t="s">
        <v>215</v>
      </c>
      <c r="C146">
        <v>0.20302999999999999</v>
      </c>
      <c r="D146">
        <v>43.908499999999997</v>
      </c>
      <c r="E146">
        <v>8.8590900000000001</v>
      </c>
      <c r="F146">
        <v>9.2432399999999998E-2</v>
      </c>
      <c r="G146" t="s">
        <v>16</v>
      </c>
      <c r="H146" t="s">
        <v>16</v>
      </c>
    </row>
    <row r="147" spans="1:8" ht="15" customHeight="1" x14ac:dyDescent="0.25">
      <c r="A147" t="s">
        <v>213</v>
      </c>
      <c r="B147" t="s">
        <v>216</v>
      </c>
      <c r="C147">
        <v>0.165045</v>
      </c>
      <c r="D147">
        <v>36.195</v>
      </c>
      <c r="E147">
        <v>9.4097299999999997</v>
      </c>
      <c r="F147">
        <v>5.9201499999999997E-2</v>
      </c>
      <c r="G147" t="s">
        <v>16</v>
      </c>
      <c r="H147" t="s">
        <v>16</v>
      </c>
    </row>
    <row r="148" spans="1:8" ht="15" customHeight="1" x14ac:dyDescent="0.25">
      <c r="A148" t="s">
        <v>213</v>
      </c>
      <c r="B148" t="s">
        <v>217</v>
      </c>
      <c r="C148">
        <v>0.104463</v>
      </c>
      <c r="D148">
        <v>24.608499999999999</v>
      </c>
      <c r="E148">
        <v>7.9336099999999998</v>
      </c>
      <c r="F148">
        <v>4.0586799999999999E-2</v>
      </c>
      <c r="G148" t="s">
        <v>16</v>
      </c>
      <c r="H148" t="s">
        <v>16</v>
      </c>
    </row>
    <row r="149" spans="1:8" ht="15" customHeight="1" x14ac:dyDescent="0.25">
      <c r="A149" t="s">
        <v>218</v>
      </c>
      <c r="B149" t="s">
        <v>219</v>
      </c>
      <c r="C149">
        <v>0</v>
      </c>
      <c r="D149">
        <v>0</v>
      </c>
      <c r="E149">
        <v>0</v>
      </c>
      <c r="F149">
        <v>0</v>
      </c>
      <c r="G149" t="s">
        <v>8</v>
      </c>
      <c r="H149" t="s">
        <v>8</v>
      </c>
    </row>
    <row r="150" spans="1:8" ht="15" customHeight="1" x14ac:dyDescent="0.25">
      <c r="A150" t="s">
        <v>220</v>
      </c>
      <c r="B150" t="s">
        <v>221</v>
      </c>
      <c r="C150">
        <v>8.1534099999999998E-2</v>
      </c>
      <c r="D150">
        <v>14.3102</v>
      </c>
      <c r="E150">
        <v>9.2549200000000003</v>
      </c>
      <c r="F150">
        <v>6.32951E-3</v>
      </c>
      <c r="G150" t="s">
        <v>16</v>
      </c>
      <c r="H150" t="s">
        <v>16</v>
      </c>
    </row>
    <row r="151" spans="1:8" ht="15" customHeight="1" x14ac:dyDescent="0.25">
      <c r="A151" t="s">
        <v>222</v>
      </c>
      <c r="B151" t="s">
        <v>223</v>
      </c>
      <c r="C151">
        <v>0.14410800000000001</v>
      </c>
      <c r="D151">
        <v>52.503500000000003</v>
      </c>
      <c r="E151">
        <v>8.8997799999999998</v>
      </c>
      <c r="F151">
        <v>2.89771E-3</v>
      </c>
      <c r="G151" t="s">
        <v>16</v>
      </c>
      <c r="H151" t="s">
        <v>16</v>
      </c>
    </row>
    <row r="152" spans="1:8" ht="15" customHeight="1" x14ac:dyDescent="0.25">
      <c r="A152" t="s">
        <v>224</v>
      </c>
      <c r="B152" t="s">
        <v>225</v>
      </c>
      <c r="C152">
        <v>0.15854199999999999</v>
      </c>
      <c r="D152">
        <v>85.091200000000001</v>
      </c>
      <c r="E152">
        <v>6.0049099999999997</v>
      </c>
      <c r="F152">
        <v>2.0854999999999999E-2</v>
      </c>
      <c r="G152" t="s">
        <v>8</v>
      </c>
      <c r="H152" t="s">
        <v>16</v>
      </c>
    </row>
    <row r="153" spans="1:8" ht="15" customHeight="1" x14ac:dyDescent="0.25">
      <c r="A153" t="s">
        <v>224</v>
      </c>
      <c r="B153" t="s">
        <v>226</v>
      </c>
      <c r="C153">
        <v>0.13395899999999999</v>
      </c>
      <c r="D153">
        <v>26.605399999999999</v>
      </c>
      <c r="E153">
        <v>9.7289899999999996</v>
      </c>
      <c r="F153">
        <v>1.5765600000000001E-2</v>
      </c>
      <c r="G153" t="s">
        <v>8</v>
      </c>
      <c r="H153" t="s">
        <v>16</v>
      </c>
    </row>
    <row r="154" spans="1:8" ht="15" customHeight="1" x14ac:dyDescent="0.25">
      <c r="A154" t="s">
        <v>227</v>
      </c>
      <c r="B154" t="s">
        <v>228</v>
      </c>
      <c r="C154">
        <v>3.7888100000000001E-2</v>
      </c>
      <c r="D154">
        <v>5.39635</v>
      </c>
      <c r="E154">
        <v>1.3362799999999999</v>
      </c>
      <c r="F154">
        <v>1.4722799999999999E-2</v>
      </c>
      <c r="G154" t="s">
        <v>8</v>
      </c>
      <c r="H154" t="s">
        <v>16</v>
      </c>
    </row>
    <row r="155" spans="1:8" ht="15" customHeight="1" x14ac:dyDescent="0.25">
      <c r="A155" t="s">
        <v>229</v>
      </c>
      <c r="B155" t="s">
        <v>230</v>
      </c>
      <c r="C155">
        <v>0.103286</v>
      </c>
      <c r="D155">
        <v>12.0181</v>
      </c>
      <c r="E155">
        <v>10.0398</v>
      </c>
      <c r="F155">
        <v>2.1063700000000002E-3</v>
      </c>
      <c r="G155" t="s">
        <v>16</v>
      </c>
      <c r="H155" t="s">
        <v>16</v>
      </c>
    </row>
    <row r="156" spans="1:8" ht="15" customHeight="1" x14ac:dyDescent="0.25">
      <c r="A156" t="s">
        <v>231</v>
      </c>
      <c r="B156" t="s">
        <v>232</v>
      </c>
      <c r="C156">
        <v>0</v>
      </c>
      <c r="D156">
        <v>0</v>
      </c>
      <c r="E156">
        <v>0</v>
      </c>
      <c r="F156">
        <v>0</v>
      </c>
      <c r="G156" t="s">
        <v>16</v>
      </c>
      <c r="H156" t="s">
        <v>8</v>
      </c>
    </row>
    <row r="157" spans="1:8" ht="15" customHeight="1" x14ac:dyDescent="0.25">
      <c r="A157" t="s">
        <v>231</v>
      </c>
      <c r="B157" t="s">
        <v>233</v>
      </c>
      <c r="C157">
        <v>0.25388500000000003</v>
      </c>
      <c r="D157">
        <v>16.573699999999999</v>
      </c>
      <c r="E157">
        <v>11.498100000000001</v>
      </c>
      <c r="F157">
        <v>1.6153000000000001E-2</v>
      </c>
      <c r="G157" t="s">
        <v>16</v>
      </c>
      <c r="H157" t="s">
        <v>16</v>
      </c>
    </row>
    <row r="158" spans="1:8" ht="15" customHeight="1" x14ac:dyDescent="0.25">
      <c r="A158" t="s">
        <v>231</v>
      </c>
      <c r="B158" t="s">
        <v>234</v>
      </c>
      <c r="C158">
        <v>0.22863600000000001</v>
      </c>
      <c r="D158">
        <v>27.376100000000001</v>
      </c>
      <c r="E158">
        <v>12.2639</v>
      </c>
      <c r="F158">
        <v>3.4463599999999997E-2</v>
      </c>
      <c r="G158" t="s">
        <v>16</v>
      </c>
      <c r="H158" t="s">
        <v>16</v>
      </c>
    </row>
    <row r="159" spans="1:8" ht="15" customHeight="1" x14ac:dyDescent="0.25">
      <c r="A159" t="s">
        <v>231</v>
      </c>
      <c r="B159" t="s">
        <v>235</v>
      </c>
      <c r="C159">
        <v>0.1477</v>
      </c>
      <c r="D159">
        <v>27.011099999999999</v>
      </c>
      <c r="E159">
        <v>6.2384700000000004</v>
      </c>
      <c r="F159">
        <v>2.7365900000000001E-3</v>
      </c>
      <c r="G159" t="s">
        <v>16</v>
      </c>
      <c r="H159" t="s">
        <v>16</v>
      </c>
    </row>
    <row r="160" spans="1:8" ht="15" customHeight="1" x14ac:dyDescent="0.25">
      <c r="A160" t="s">
        <v>236</v>
      </c>
      <c r="B160" t="s">
        <v>237</v>
      </c>
      <c r="C160">
        <v>0</v>
      </c>
      <c r="D160">
        <v>0</v>
      </c>
      <c r="E160">
        <v>0</v>
      </c>
      <c r="F160">
        <v>0</v>
      </c>
      <c r="G160" t="s">
        <v>8</v>
      </c>
      <c r="H160" t="s">
        <v>8</v>
      </c>
    </row>
    <row r="161" spans="1:8" ht="15" customHeight="1" x14ac:dyDescent="0.25">
      <c r="A161" t="s">
        <v>238</v>
      </c>
      <c r="B161" t="s">
        <v>239</v>
      </c>
      <c r="C161">
        <v>0.116948</v>
      </c>
      <c r="D161">
        <v>20.646799999999999</v>
      </c>
      <c r="E161">
        <v>9.09633</v>
      </c>
      <c r="F161">
        <v>2.55014E-2</v>
      </c>
      <c r="G161" t="s">
        <v>16</v>
      </c>
      <c r="H161" t="s">
        <v>16</v>
      </c>
    </row>
    <row r="162" spans="1:8" ht="15" customHeight="1" x14ac:dyDescent="0.25">
      <c r="A162" t="s">
        <v>238</v>
      </c>
      <c r="B162" t="s">
        <v>240</v>
      </c>
      <c r="C162">
        <v>0.14022999999999999</v>
      </c>
      <c r="D162">
        <v>55.465200000000003</v>
      </c>
      <c r="E162">
        <v>5.3201000000000001</v>
      </c>
      <c r="F162">
        <v>3.6797499999999997E-2</v>
      </c>
      <c r="G162" t="s">
        <v>16</v>
      </c>
      <c r="H162" t="s">
        <v>16</v>
      </c>
    </row>
    <row r="163" spans="1:8" ht="15" customHeight="1" x14ac:dyDescent="0.25">
      <c r="A163" t="s">
        <v>238</v>
      </c>
      <c r="B163" t="s">
        <v>241</v>
      </c>
      <c r="C163">
        <v>0.16312499999999999</v>
      </c>
      <c r="D163">
        <v>12.2278</v>
      </c>
      <c r="E163">
        <v>14.2262</v>
      </c>
      <c r="F163">
        <v>2.0524199999999999E-2</v>
      </c>
      <c r="G163" t="s">
        <v>16</v>
      </c>
      <c r="H163" t="s">
        <v>16</v>
      </c>
    </row>
    <row r="164" spans="1:8" ht="15" customHeight="1" x14ac:dyDescent="0.25">
      <c r="A164" t="s">
        <v>238</v>
      </c>
      <c r="B164" t="s">
        <v>242</v>
      </c>
      <c r="C164">
        <v>6.0168900000000001</v>
      </c>
      <c r="D164">
        <v>211.95500000000001</v>
      </c>
      <c r="E164">
        <v>53.971699999999998</v>
      </c>
      <c r="F164">
        <v>8.8797799999999996E-2</v>
      </c>
      <c r="G164" t="s">
        <v>8</v>
      </c>
      <c r="H164" t="s">
        <v>16</v>
      </c>
    </row>
    <row r="165" spans="1:8" ht="15" customHeight="1" x14ac:dyDescent="0.25">
      <c r="A165" t="s">
        <v>243</v>
      </c>
      <c r="B165" t="s">
        <v>244</v>
      </c>
      <c r="C165">
        <v>8.3655800000000002E-2</v>
      </c>
      <c r="D165">
        <v>6.8526699999999998</v>
      </c>
      <c r="E165">
        <v>5.7851499999999998</v>
      </c>
      <c r="F165">
        <v>1.6485600000000001E-3</v>
      </c>
      <c r="G165" t="s">
        <v>8</v>
      </c>
      <c r="H165" t="s">
        <v>16</v>
      </c>
    </row>
    <row r="166" spans="1:8" ht="15" customHeight="1" x14ac:dyDescent="0.25">
      <c r="A166" t="s">
        <v>245</v>
      </c>
      <c r="B166" t="s">
        <v>246</v>
      </c>
      <c r="C166">
        <v>0</v>
      </c>
      <c r="D166">
        <v>0</v>
      </c>
      <c r="E166">
        <v>0</v>
      </c>
      <c r="F166">
        <v>0</v>
      </c>
      <c r="G166" t="s">
        <v>8</v>
      </c>
      <c r="H166" t="s">
        <v>8</v>
      </c>
    </row>
    <row r="167" spans="1:8" ht="15" customHeight="1" x14ac:dyDescent="0.25">
      <c r="A167" t="s">
        <v>247</v>
      </c>
      <c r="B167" t="s">
        <v>248</v>
      </c>
      <c r="C167">
        <v>0.114748</v>
      </c>
      <c r="D167">
        <v>25.138500000000001</v>
      </c>
      <c r="E167">
        <v>3.2516799999999999</v>
      </c>
      <c r="F167">
        <v>7.2457400000000005E-2</v>
      </c>
      <c r="G167" t="s">
        <v>16</v>
      </c>
      <c r="H167" t="s">
        <v>16</v>
      </c>
    </row>
    <row r="168" spans="1:8" ht="15" customHeight="1" x14ac:dyDescent="0.25">
      <c r="A168" t="s">
        <v>249</v>
      </c>
      <c r="B168" t="s">
        <v>250</v>
      </c>
      <c r="C168">
        <v>0</v>
      </c>
      <c r="D168">
        <v>0</v>
      </c>
      <c r="E168">
        <v>0</v>
      </c>
      <c r="F168">
        <v>0</v>
      </c>
      <c r="G168" t="s">
        <v>8</v>
      </c>
      <c r="H168" t="s">
        <v>8</v>
      </c>
    </row>
    <row r="169" spans="1:8" ht="15" customHeight="1" x14ac:dyDescent="0.25">
      <c r="A169" t="s">
        <v>251</v>
      </c>
      <c r="B169" t="s">
        <v>252</v>
      </c>
      <c r="C169">
        <v>0</v>
      </c>
      <c r="D169">
        <v>0</v>
      </c>
      <c r="E169">
        <v>0</v>
      </c>
      <c r="F169">
        <v>0</v>
      </c>
      <c r="G169" t="s">
        <v>8</v>
      </c>
      <c r="H169" t="s">
        <v>8</v>
      </c>
    </row>
    <row r="170" spans="1:8" ht="15" customHeight="1" x14ac:dyDescent="0.25">
      <c r="A170" t="s">
        <v>253</v>
      </c>
      <c r="B170" t="s">
        <v>254</v>
      </c>
      <c r="C170">
        <v>0.1031</v>
      </c>
      <c r="D170">
        <v>36.227499999999999</v>
      </c>
      <c r="E170">
        <v>5.1507199999999997</v>
      </c>
      <c r="F170">
        <v>7.13133E-3</v>
      </c>
      <c r="G170" t="s">
        <v>16</v>
      </c>
      <c r="H170" t="s">
        <v>16</v>
      </c>
    </row>
    <row r="171" spans="1:8" ht="15" customHeight="1" x14ac:dyDescent="0.25">
      <c r="A171" t="s">
        <v>255</v>
      </c>
      <c r="B171" t="s">
        <v>256</v>
      </c>
      <c r="C171">
        <v>0.14922299999999999</v>
      </c>
      <c r="D171">
        <v>26.035799999999998</v>
      </c>
      <c r="E171">
        <v>5.0314199999999998</v>
      </c>
      <c r="F171">
        <v>3.2069599999999997E-2</v>
      </c>
      <c r="G171" t="s">
        <v>8</v>
      </c>
      <c r="H171" t="s">
        <v>16</v>
      </c>
    </row>
    <row r="172" spans="1:8" ht="15" customHeight="1" x14ac:dyDescent="0.25">
      <c r="A172" t="s">
        <v>257</v>
      </c>
      <c r="B172" t="s">
        <v>258</v>
      </c>
      <c r="C172">
        <v>0.136127</v>
      </c>
      <c r="D172">
        <v>12.7052</v>
      </c>
      <c r="E172">
        <v>4.13401</v>
      </c>
      <c r="F172">
        <v>4.4497900000000003E-3</v>
      </c>
      <c r="G172" t="s">
        <v>16</v>
      </c>
      <c r="H172" t="s">
        <v>16</v>
      </c>
    </row>
    <row r="173" spans="1:8" ht="15" customHeight="1" x14ac:dyDescent="0.25">
      <c r="A173" t="s">
        <v>259</v>
      </c>
      <c r="B173" t="s">
        <v>260</v>
      </c>
      <c r="C173">
        <v>0.30461700000000003</v>
      </c>
      <c r="D173">
        <v>87.380499999999998</v>
      </c>
      <c r="E173">
        <v>3.1810900000000002</v>
      </c>
      <c r="F173">
        <v>5.3209800000000002E-2</v>
      </c>
      <c r="G173" t="s">
        <v>16</v>
      </c>
      <c r="H173" t="s">
        <v>16</v>
      </c>
    </row>
    <row r="174" spans="1:8" ht="15" customHeight="1" x14ac:dyDescent="0.25">
      <c r="A174" t="s">
        <v>259</v>
      </c>
      <c r="B174" t="s">
        <v>261</v>
      </c>
      <c r="C174">
        <v>0.79647599999999996</v>
      </c>
      <c r="D174">
        <v>30.296199999999999</v>
      </c>
      <c r="E174">
        <v>9.1952700000000007</v>
      </c>
      <c r="F174">
        <v>0.106931</v>
      </c>
      <c r="G174" t="s">
        <v>16</v>
      </c>
      <c r="H174" t="s">
        <v>16</v>
      </c>
    </row>
    <row r="175" spans="1:8" ht="15" customHeight="1" x14ac:dyDescent="0.25">
      <c r="A175" t="s">
        <v>262</v>
      </c>
      <c r="B175" t="s">
        <v>263</v>
      </c>
      <c r="C175">
        <v>0.37551299999999999</v>
      </c>
      <c r="D175">
        <v>30.654599999999999</v>
      </c>
      <c r="E175">
        <v>5.8988199999999997</v>
      </c>
      <c r="F175">
        <v>4.6640599999999997E-2</v>
      </c>
      <c r="G175" t="s">
        <v>16</v>
      </c>
      <c r="H175" t="s">
        <v>16</v>
      </c>
    </row>
    <row r="176" spans="1:8" ht="15" customHeight="1" x14ac:dyDescent="0.25">
      <c r="A176" t="s">
        <v>262</v>
      </c>
      <c r="B176" t="s">
        <v>264</v>
      </c>
      <c r="C176">
        <v>0.18879499999999999</v>
      </c>
      <c r="D176">
        <v>21.218299999999999</v>
      </c>
      <c r="E176">
        <v>12.007</v>
      </c>
      <c r="F176">
        <v>4.1851699999999999E-2</v>
      </c>
      <c r="G176" t="s">
        <v>16</v>
      </c>
      <c r="H176" t="s">
        <v>16</v>
      </c>
    </row>
    <row r="177" spans="1:8" ht="15" customHeight="1" x14ac:dyDescent="0.25">
      <c r="A177" t="s">
        <v>265</v>
      </c>
      <c r="B177" t="s">
        <v>266</v>
      </c>
      <c r="C177">
        <v>0.20575299999999999</v>
      </c>
      <c r="D177">
        <v>20.781500000000001</v>
      </c>
      <c r="E177">
        <v>7.5226100000000002</v>
      </c>
      <c r="F177">
        <v>1.07127E-2</v>
      </c>
      <c r="G177" t="s">
        <v>8</v>
      </c>
      <c r="H177" t="s">
        <v>16</v>
      </c>
    </row>
    <row r="178" spans="1:8" ht="15" customHeight="1" x14ac:dyDescent="0.25">
      <c r="A178" t="s">
        <v>267</v>
      </c>
      <c r="B178" t="s">
        <v>268</v>
      </c>
      <c r="C178">
        <v>0.17128199999999999</v>
      </c>
      <c r="D178">
        <v>11.3126</v>
      </c>
      <c r="E178">
        <v>15.364599999999999</v>
      </c>
      <c r="F178">
        <v>1.43164E-2</v>
      </c>
      <c r="G178" t="s">
        <v>16</v>
      </c>
      <c r="H178" t="s">
        <v>16</v>
      </c>
    </row>
    <row r="179" spans="1:8" ht="15" customHeight="1" x14ac:dyDescent="0.25">
      <c r="A179" t="s">
        <v>267</v>
      </c>
      <c r="B179" t="s">
        <v>269</v>
      </c>
      <c r="C179">
        <v>0.20006499999999999</v>
      </c>
      <c r="D179">
        <v>12.6196</v>
      </c>
      <c r="E179">
        <v>16.144500000000001</v>
      </c>
      <c r="F179">
        <v>1.6378299999999998E-2</v>
      </c>
      <c r="G179" t="s">
        <v>16</v>
      </c>
      <c r="H179" t="s">
        <v>16</v>
      </c>
    </row>
    <row r="180" spans="1:8" ht="15" customHeight="1" x14ac:dyDescent="0.25">
      <c r="A180" t="s">
        <v>267</v>
      </c>
      <c r="B180" t="s">
        <v>270</v>
      </c>
      <c r="C180">
        <v>0.15487500000000001</v>
      </c>
      <c r="D180">
        <v>9.1094799999999996</v>
      </c>
      <c r="E180">
        <v>15.1869</v>
      </c>
      <c r="F180">
        <v>7.5734599999999997E-3</v>
      </c>
      <c r="G180" t="s">
        <v>16</v>
      </c>
      <c r="H180" t="s">
        <v>16</v>
      </c>
    </row>
    <row r="181" spans="1:8" ht="15" customHeight="1" x14ac:dyDescent="0.25">
      <c r="A181" t="s">
        <v>267</v>
      </c>
      <c r="B181" t="s">
        <v>271</v>
      </c>
      <c r="C181">
        <v>0.124709</v>
      </c>
      <c r="D181">
        <v>22.5444</v>
      </c>
      <c r="E181">
        <v>6.9488700000000003</v>
      </c>
      <c r="F181">
        <v>2.7068600000000002E-2</v>
      </c>
      <c r="G181" t="s">
        <v>16</v>
      </c>
      <c r="H181" t="s">
        <v>16</v>
      </c>
    </row>
    <row r="182" spans="1:8" ht="15" customHeight="1" x14ac:dyDescent="0.25">
      <c r="A182" t="s">
        <v>272</v>
      </c>
      <c r="B182" t="s">
        <v>273</v>
      </c>
      <c r="C182">
        <v>0.17230400000000001</v>
      </c>
      <c r="D182">
        <v>7.4302099999999998</v>
      </c>
      <c r="E182">
        <v>16.440000000000001</v>
      </c>
      <c r="F182">
        <v>0</v>
      </c>
      <c r="G182" t="s">
        <v>8</v>
      </c>
      <c r="H182" t="s">
        <v>16</v>
      </c>
    </row>
    <row r="183" spans="1:8" ht="15" customHeight="1" x14ac:dyDescent="0.25">
      <c r="A183" t="s">
        <v>272</v>
      </c>
      <c r="B183" t="s">
        <v>274</v>
      </c>
      <c r="C183">
        <v>3.5296500000000001E-2</v>
      </c>
      <c r="D183">
        <v>42.62</v>
      </c>
      <c r="E183">
        <v>2.0861399999999999</v>
      </c>
      <c r="F183">
        <v>1.2893099999999999E-4</v>
      </c>
      <c r="G183" t="s">
        <v>8</v>
      </c>
      <c r="H183" t="s">
        <v>16</v>
      </c>
    </row>
    <row r="184" spans="1:8" ht="15" customHeight="1" x14ac:dyDescent="0.25">
      <c r="A184" t="s">
        <v>275</v>
      </c>
      <c r="B184" t="s">
        <v>276</v>
      </c>
      <c r="C184">
        <v>7.7947299999999997E-2</v>
      </c>
      <c r="D184">
        <v>41.198399999999999</v>
      </c>
      <c r="E184">
        <v>3.7206000000000001</v>
      </c>
      <c r="F184">
        <v>1.89113E-3</v>
      </c>
      <c r="G184" t="s">
        <v>16</v>
      </c>
      <c r="H184" t="s">
        <v>16</v>
      </c>
    </row>
    <row r="185" spans="1:8" ht="15" customHeight="1" x14ac:dyDescent="0.25">
      <c r="A185" t="s">
        <v>277</v>
      </c>
      <c r="B185" t="s">
        <v>278</v>
      </c>
      <c r="C185">
        <v>0.33212799999999998</v>
      </c>
      <c r="D185">
        <v>50.178800000000003</v>
      </c>
      <c r="E185">
        <v>18.9114</v>
      </c>
      <c r="F185">
        <v>0.102492</v>
      </c>
      <c r="G185" t="s">
        <v>8</v>
      </c>
      <c r="H185" t="s">
        <v>16</v>
      </c>
    </row>
    <row r="186" spans="1:8" ht="15" customHeight="1" x14ac:dyDescent="0.25">
      <c r="A186" t="s">
        <v>277</v>
      </c>
      <c r="B186" t="s">
        <v>279</v>
      </c>
      <c r="C186">
        <v>0.14691000000000001</v>
      </c>
      <c r="D186">
        <v>32.272100000000002</v>
      </c>
      <c r="E186">
        <v>10.048999999999999</v>
      </c>
      <c r="F186">
        <v>4.0177900000000003E-2</v>
      </c>
      <c r="G186" t="s">
        <v>8</v>
      </c>
      <c r="H186" t="s">
        <v>16</v>
      </c>
    </row>
    <row r="187" spans="1:8" ht="15" customHeight="1" x14ac:dyDescent="0.25">
      <c r="A187" t="s">
        <v>277</v>
      </c>
      <c r="B187" t="s">
        <v>280</v>
      </c>
      <c r="C187">
        <v>0.42738999999999999</v>
      </c>
      <c r="D187">
        <v>31.509399999999999</v>
      </c>
      <c r="E187">
        <v>16.578900000000001</v>
      </c>
      <c r="F187">
        <v>3.5250200000000002E-2</v>
      </c>
      <c r="G187" t="s">
        <v>8</v>
      </c>
      <c r="H187" t="s">
        <v>16</v>
      </c>
    </row>
    <row r="188" spans="1:8" ht="15" customHeight="1" x14ac:dyDescent="0.25">
      <c r="A188" t="s">
        <v>277</v>
      </c>
      <c r="B188" t="s">
        <v>281</v>
      </c>
      <c r="C188">
        <v>0.27846700000000002</v>
      </c>
      <c r="D188">
        <v>30.232800000000001</v>
      </c>
      <c r="E188">
        <v>19.700500000000002</v>
      </c>
      <c r="F188">
        <v>3.5998200000000001E-2</v>
      </c>
      <c r="G188" t="s">
        <v>8</v>
      </c>
      <c r="H188" t="s">
        <v>16</v>
      </c>
    </row>
    <row r="189" spans="1:8" ht="15" customHeight="1" x14ac:dyDescent="0.25">
      <c r="A189" t="s">
        <v>277</v>
      </c>
      <c r="B189" t="s">
        <v>282</v>
      </c>
      <c r="C189">
        <v>0.90105500000000005</v>
      </c>
      <c r="D189">
        <v>17.968299999999999</v>
      </c>
      <c r="E189">
        <v>26.658000000000001</v>
      </c>
      <c r="F189">
        <v>9.3909900000000001E-3</v>
      </c>
      <c r="G189" t="s">
        <v>8</v>
      </c>
      <c r="H189" t="s">
        <v>16</v>
      </c>
    </row>
    <row r="190" spans="1:8" ht="15" customHeight="1" x14ac:dyDescent="0.25">
      <c r="A190" t="s">
        <v>277</v>
      </c>
      <c r="B190" t="s">
        <v>283</v>
      </c>
      <c r="C190">
        <v>1.1103000000000001</v>
      </c>
      <c r="D190">
        <v>18.347200000000001</v>
      </c>
      <c r="E190">
        <v>30.797999999999998</v>
      </c>
      <c r="F190">
        <v>1.2047499999999999E-2</v>
      </c>
      <c r="G190" t="s">
        <v>8</v>
      </c>
      <c r="H190" t="s">
        <v>16</v>
      </c>
    </row>
    <row r="191" spans="1:8" ht="15" customHeight="1" x14ac:dyDescent="0.25">
      <c r="A191" t="s">
        <v>277</v>
      </c>
      <c r="B191" t="s">
        <v>284</v>
      </c>
      <c r="C191">
        <v>0.116881</v>
      </c>
      <c r="D191">
        <v>24.563600000000001</v>
      </c>
      <c r="E191">
        <v>8.9475499999999997</v>
      </c>
      <c r="F191">
        <v>2.23714E-2</v>
      </c>
      <c r="G191" t="s">
        <v>8</v>
      </c>
      <c r="H191" t="s">
        <v>16</v>
      </c>
    </row>
    <row r="192" spans="1:8" ht="15" customHeight="1" x14ac:dyDescent="0.25">
      <c r="A192" t="s">
        <v>277</v>
      </c>
      <c r="B192" t="s">
        <v>285</v>
      </c>
      <c r="C192">
        <v>0.118975</v>
      </c>
      <c r="D192">
        <v>25.036999999999999</v>
      </c>
      <c r="E192">
        <v>9.9030699999999996</v>
      </c>
      <c r="F192">
        <v>1.66918E-2</v>
      </c>
      <c r="G192" t="s">
        <v>8</v>
      </c>
      <c r="H192" t="s">
        <v>16</v>
      </c>
    </row>
    <row r="193" spans="1:8" ht="15" customHeight="1" x14ac:dyDescent="0.25">
      <c r="A193" t="s">
        <v>286</v>
      </c>
      <c r="B193" t="s">
        <v>287</v>
      </c>
      <c r="C193">
        <v>0.16855700000000001</v>
      </c>
      <c r="D193">
        <v>13.7691</v>
      </c>
      <c r="E193">
        <v>15.026899999999999</v>
      </c>
      <c r="F193">
        <v>1.23362E-2</v>
      </c>
      <c r="G193" t="s">
        <v>8</v>
      </c>
      <c r="H193" t="s">
        <v>16</v>
      </c>
    </row>
    <row r="194" spans="1:8" ht="15" customHeight="1" x14ac:dyDescent="0.25">
      <c r="A194" t="s">
        <v>288</v>
      </c>
      <c r="B194" t="s">
        <v>289</v>
      </c>
      <c r="C194">
        <v>0</v>
      </c>
      <c r="D194">
        <v>0</v>
      </c>
      <c r="E194">
        <v>0</v>
      </c>
      <c r="F194">
        <v>0</v>
      </c>
      <c r="G194" t="s">
        <v>8</v>
      </c>
      <c r="H194" t="s">
        <v>8</v>
      </c>
    </row>
    <row r="195" spans="1:8" ht="15" customHeight="1" x14ac:dyDescent="0.25">
      <c r="A195" t="s">
        <v>288</v>
      </c>
      <c r="B195" t="s">
        <v>290</v>
      </c>
      <c r="C195">
        <v>0</v>
      </c>
      <c r="D195">
        <v>0</v>
      </c>
      <c r="E195">
        <v>0</v>
      </c>
      <c r="F195">
        <v>0</v>
      </c>
      <c r="G195" t="s">
        <v>8</v>
      </c>
      <c r="H195" t="s">
        <v>8</v>
      </c>
    </row>
    <row r="196" spans="1:8" ht="15" customHeight="1" x14ac:dyDescent="0.25">
      <c r="A196" t="s">
        <v>291</v>
      </c>
      <c r="B196" t="s">
        <v>10</v>
      </c>
      <c r="C196">
        <v>0.135823</v>
      </c>
      <c r="D196">
        <v>28.046500000000002</v>
      </c>
      <c r="E196">
        <v>9.0649599999999992</v>
      </c>
      <c r="F196">
        <v>2.89407E-2</v>
      </c>
      <c r="G196" t="s">
        <v>16</v>
      </c>
      <c r="H196" t="s">
        <v>16</v>
      </c>
    </row>
    <row r="197" spans="1:8" ht="15" customHeight="1" x14ac:dyDescent="0.25">
      <c r="A197" t="s">
        <v>291</v>
      </c>
      <c r="B197" t="s">
        <v>292</v>
      </c>
      <c r="C197">
        <v>0.16031500000000001</v>
      </c>
      <c r="D197">
        <v>12.0901</v>
      </c>
      <c r="E197">
        <v>16.8841</v>
      </c>
      <c r="F197">
        <v>1.3443800000000001E-2</v>
      </c>
      <c r="G197" t="s">
        <v>16</v>
      </c>
      <c r="H197" t="s">
        <v>16</v>
      </c>
    </row>
    <row r="198" spans="1:8" ht="15" customHeight="1" x14ac:dyDescent="0.25">
      <c r="A198" t="s">
        <v>291</v>
      </c>
      <c r="B198" t="s">
        <v>293</v>
      </c>
      <c r="C198">
        <v>7.9574599999999995E-2</v>
      </c>
      <c r="D198">
        <v>13.540900000000001</v>
      </c>
      <c r="E198">
        <v>10.406599999999999</v>
      </c>
      <c r="F198">
        <v>1.35719E-2</v>
      </c>
      <c r="G198" t="s">
        <v>16</v>
      </c>
      <c r="H198" t="s">
        <v>16</v>
      </c>
    </row>
    <row r="199" spans="1:8" ht="15" customHeight="1" x14ac:dyDescent="0.25">
      <c r="A199" t="s">
        <v>291</v>
      </c>
      <c r="B199" t="s">
        <v>294</v>
      </c>
      <c r="C199">
        <v>0.148647</v>
      </c>
      <c r="D199">
        <v>12.865500000000001</v>
      </c>
      <c r="E199">
        <v>14.820600000000001</v>
      </c>
      <c r="F199">
        <v>2.1163999999999999E-2</v>
      </c>
      <c r="G199" t="s">
        <v>16</v>
      </c>
      <c r="H199" t="s">
        <v>16</v>
      </c>
    </row>
    <row r="200" spans="1:8" ht="15" customHeight="1" x14ac:dyDescent="0.25">
      <c r="A200" t="s">
        <v>295</v>
      </c>
      <c r="B200" t="s">
        <v>296</v>
      </c>
      <c r="C200">
        <v>0</v>
      </c>
      <c r="D200">
        <v>0</v>
      </c>
      <c r="E200">
        <v>0</v>
      </c>
      <c r="F200">
        <v>0</v>
      </c>
      <c r="G200" t="s">
        <v>8</v>
      </c>
      <c r="H200" t="s">
        <v>8</v>
      </c>
    </row>
    <row r="201" spans="1:8" ht="15" customHeight="1" x14ac:dyDescent="0.25">
      <c r="A201" t="s">
        <v>297</v>
      </c>
      <c r="B201" t="s">
        <v>298</v>
      </c>
      <c r="C201">
        <v>7.3261499999999993E-2</v>
      </c>
      <c r="D201">
        <v>10.786199999999999</v>
      </c>
      <c r="E201">
        <v>3.5770099999999999E-2</v>
      </c>
      <c r="F201">
        <v>1.06716E-2</v>
      </c>
      <c r="G201" t="s">
        <v>8</v>
      </c>
      <c r="H201" t="s">
        <v>16</v>
      </c>
    </row>
    <row r="202" spans="1:8" ht="15" customHeight="1" x14ac:dyDescent="0.25">
      <c r="A202" t="s">
        <v>299</v>
      </c>
      <c r="B202" t="s">
        <v>300</v>
      </c>
      <c r="C202">
        <v>0.252502</v>
      </c>
      <c r="D202">
        <v>131.22</v>
      </c>
      <c r="E202">
        <v>4.0113599999999998</v>
      </c>
      <c r="F202">
        <v>3.9303299999999999E-2</v>
      </c>
      <c r="G202" t="s">
        <v>8</v>
      </c>
      <c r="H202" t="s">
        <v>16</v>
      </c>
    </row>
    <row r="203" spans="1:8" ht="15" customHeight="1" x14ac:dyDescent="0.25">
      <c r="A203" t="s">
        <v>301</v>
      </c>
      <c r="B203" t="s">
        <v>302</v>
      </c>
      <c r="C203">
        <v>0.12512599999999999</v>
      </c>
      <c r="D203">
        <v>25.669499999999999</v>
      </c>
      <c r="E203">
        <v>9.6978799999999996</v>
      </c>
      <c r="F203">
        <v>1.7109599999999999E-2</v>
      </c>
      <c r="G203" t="s">
        <v>8</v>
      </c>
      <c r="H203" t="s">
        <v>16</v>
      </c>
    </row>
    <row r="204" spans="1:8" ht="15" customHeight="1" x14ac:dyDescent="0.25">
      <c r="A204" t="s">
        <v>303</v>
      </c>
      <c r="B204" t="s">
        <v>304</v>
      </c>
      <c r="C204">
        <v>4.4922999999999998E-2</v>
      </c>
      <c r="D204">
        <v>9.1269399999999994</v>
      </c>
      <c r="E204">
        <v>0.74574700000000005</v>
      </c>
      <c r="F204">
        <v>2.6208100000000002E-2</v>
      </c>
      <c r="G204" t="s">
        <v>16</v>
      </c>
      <c r="H204" t="s">
        <v>16</v>
      </c>
    </row>
    <row r="205" spans="1:8" ht="15" customHeight="1" x14ac:dyDescent="0.25">
      <c r="A205" t="s">
        <v>303</v>
      </c>
      <c r="B205" t="s">
        <v>305</v>
      </c>
      <c r="C205">
        <v>0.251556</v>
      </c>
      <c r="D205">
        <v>6.3183100000000003</v>
      </c>
      <c r="E205">
        <v>2.99823</v>
      </c>
      <c r="F205">
        <v>1.7475399999999999E-2</v>
      </c>
      <c r="G205" t="s">
        <v>16</v>
      </c>
      <c r="H205" t="s">
        <v>16</v>
      </c>
    </row>
    <row r="206" spans="1:8" ht="15" customHeight="1" x14ac:dyDescent="0.25">
      <c r="A206" t="s">
        <v>303</v>
      </c>
      <c r="B206" t="s">
        <v>306</v>
      </c>
      <c r="C206" t="s">
        <v>40</v>
      </c>
      <c r="D206" t="s">
        <v>40</v>
      </c>
      <c r="E206" t="s">
        <v>40</v>
      </c>
      <c r="F206" t="s">
        <v>40</v>
      </c>
      <c r="G206" t="s">
        <v>8</v>
      </c>
      <c r="H206" t="s">
        <v>8</v>
      </c>
    </row>
    <row r="207" spans="1:8" ht="15" customHeight="1" x14ac:dyDescent="0.25">
      <c r="A207" t="s">
        <v>303</v>
      </c>
      <c r="B207" t="s">
        <v>307</v>
      </c>
      <c r="C207">
        <v>0.20285900000000001</v>
      </c>
      <c r="D207">
        <v>26.7194</v>
      </c>
      <c r="E207">
        <v>4.3500899999999998</v>
      </c>
      <c r="F207">
        <v>8.4139199999999997E-2</v>
      </c>
      <c r="G207" t="s">
        <v>16</v>
      </c>
      <c r="H207" t="s">
        <v>16</v>
      </c>
    </row>
    <row r="208" spans="1:8" ht="15" customHeight="1" x14ac:dyDescent="0.25">
      <c r="A208" t="s">
        <v>308</v>
      </c>
      <c r="B208" t="s">
        <v>309</v>
      </c>
      <c r="C208">
        <v>0.38402999999999998</v>
      </c>
      <c r="D208">
        <v>197.00399999999999</v>
      </c>
      <c r="E208">
        <v>14.3657</v>
      </c>
      <c r="F208">
        <v>1.28442E-2</v>
      </c>
      <c r="G208" t="s">
        <v>8</v>
      </c>
      <c r="H208" t="s">
        <v>16</v>
      </c>
    </row>
    <row r="209" spans="1:8" ht="15" customHeight="1" x14ac:dyDescent="0.25">
      <c r="A209" t="s">
        <v>310</v>
      </c>
      <c r="B209" t="s">
        <v>311</v>
      </c>
      <c r="C209">
        <v>9.0525599999999998E-2</v>
      </c>
      <c r="D209">
        <v>13.754200000000001</v>
      </c>
      <c r="E209">
        <v>10.9099</v>
      </c>
      <c r="F209">
        <v>6.5274199999999999E-3</v>
      </c>
      <c r="G209" t="s">
        <v>8</v>
      </c>
      <c r="H209" t="s">
        <v>16</v>
      </c>
    </row>
    <row r="210" spans="1:8" ht="15" customHeight="1" x14ac:dyDescent="0.25">
      <c r="A210" t="s">
        <v>310</v>
      </c>
      <c r="B210" t="s">
        <v>312</v>
      </c>
      <c r="C210">
        <v>9.9458299999999999E-2</v>
      </c>
      <c r="D210">
        <v>17.571999999999999</v>
      </c>
      <c r="E210">
        <v>7.7307300000000003</v>
      </c>
      <c r="F210">
        <v>2.5004200000000001E-2</v>
      </c>
      <c r="G210" t="s">
        <v>8</v>
      </c>
      <c r="H210" t="s">
        <v>16</v>
      </c>
    </row>
    <row r="211" spans="1:8" ht="15" customHeight="1" x14ac:dyDescent="0.25">
      <c r="A211" t="s">
        <v>310</v>
      </c>
      <c r="B211" t="s">
        <v>313</v>
      </c>
      <c r="C211">
        <v>7.5328300000000001E-2</v>
      </c>
      <c r="D211">
        <v>10.2036</v>
      </c>
      <c r="E211">
        <v>7.7855800000000004</v>
      </c>
      <c r="F211">
        <v>3.7861600000000002E-4</v>
      </c>
      <c r="G211" t="s">
        <v>8</v>
      </c>
      <c r="H211" t="s">
        <v>16</v>
      </c>
    </row>
    <row r="212" spans="1:8" ht="15" customHeight="1" x14ac:dyDescent="0.25">
      <c r="A212" t="s">
        <v>314</v>
      </c>
      <c r="B212" t="s">
        <v>315</v>
      </c>
      <c r="C212">
        <v>6.2732499999999997E-2</v>
      </c>
      <c r="D212">
        <v>14.9992</v>
      </c>
      <c r="E212">
        <v>1.38087</v>
      </c>
      <c r="F212">
        <v>4.3662399999999997E-2</v>
      </c>
      <c r="G212" t="s">
        <v>16</v>
      </c>
      <c r="H212" t="s">
        <v>16</v>
      </c>
    </row>
    <row r="213" spans="1:8" ht="15" customHeight="1" x14ac:dyDescent="0.25">
      <c r="A213" t="s">
        <v>314</v>
      </c>
      <c r="B213" t="s">
        <v>316</v>
      </c>
      <c r="C213">
        <v>0.13780500000000001</v>
      </c>
      <c r="D213">
        <v>22.0275</v>
      </c>
      <c r="E213">
        <v>13.748699999999999</v>
      </c>
      <c r="F213">
        <v>3.1152599999999999E-2</v>
      </c>
      <c r="G213" t="s">
        <v>16</v>
      </c>
      <c r="H213" t="s">
        <v>16</v>
      </c>
    </row>
    <row r="214" spans="1:8" ht="15" customHeight="1" x14ac:dyDescent="0.25">
      <c r="A214" t="s">
        <v>317</v>
      </c>
      <c r="B214" s="13" t="s">
        <v>1022</v>
      </c>
      <c r="C214">
        <v>0</v>
      </c>
      <c r="D214">
        <v>0</v>
      </c>
      <c r="E214">
        <v>0</v>
      </c>
      <c r="F214">
        <v>0</v>
      </c>
      <c r="G214" t="s">
        <v>8</v>
      </c>
      <c r="H214" t="s">
        <v>8</v>
      </c>
    </row>
    <row r="215" spans="1:8" ht="15" customHeight="1" x14ac:dyDescent="0.25">
      <c r="A215" t="s">
        <v>319</v>
      </c>
      <c r="B215" t="s">
        <v>320</v>
      </c>
      <c r="C215">
        <v>3.4447899999999997E-2</v>
      </c>
      <c r="D215">
        <v>10.052</v>
      </c>
      <c r="E215">
        <v>7.0495200000000002</v>
      </c>
      <c r="F215">
        <v>3.35264E-3</v>
      </c>
      <c r="G215" t="s">
        <v>16</v>
      </c>
      <c r="H215" t="s">
        <v>16</v>
      </c>
    </row>
    <row r="216" spans="1:8" ht="15" customHeight="1" x14ac:dyDescent="0.25">
      <c r="A216" t="s">
        <v>321</v>
      </c>
      <c r="B216" t="s">
        <v>322</v>
      </c>
      <c r="C216">
        <v>5.1312700000000003E-2</v>
      </c>
      <c r="D216">
        <v>13.820600000000001</v>
      </c>
      <c r="E216">
        <v>8.3041499999999999</v>
      </c>
      <c r="F216">
        <v>1.0534200000000001E-2</v>
      </c>
      <c r="G216" t="s">
        <v>16</v>
      </c>
      <c r="H216" t="s">
        <v>16</v>
      </c>
    </row>
    <row r="217" spans="1:8" ht="15" customHeight="1" x14ac:dyDescent="0.25">
      <c r="A217" t="s">
        <v>321</v>
      </c>
      <c r="B217" t="s">
        <v>323</v>
      </c>
      <c r="C217">
        <v>8.4490099999999999E-2</v>
      </c>
      <c r="D217">
        <v>15.2339</v>
      </c>
      <c r="E217">
        <v>12.120100000000001</v>
      </c>
      <c r="F217">
        <v>9.8450299999999994E-3</v>
      </c>
      <c r="G217" t="s">
        <v>16</v>
      </c>
      <c r="H217" t="s">
        <v>16</v>
      </c>
    </row>
    <row r="218" spans="1:8" ht="15" customHeight="1" x14ac:dyDescent="0.25">
      <c r="A218" t="s">
        <v>321</v>
      </c>
      <c r="B218" t="s">
        <v>324</v>
      </c>
      <c r="C218">
        <v>0.17649400000000001</v>
      </c>
      <c r="D218">
        <v>12.9819</v>
      </c>
      <c r="E218">
        <v>18.790600000000001</v>
      </c>
      <c r="F218">
        <v>1.32409E-2</v>
      </c>
      <c r="G218" t="s">
        <v>16</v>
      </c>
      <c r="H218" t="s">
        <v>16</v>
      </c>
    </row>
    <row r="219" spans="1:8" ht="15" customHeight="1" x14ac:dyDescent="0.25">
      <c r="A219" t="s">
        <v>325</v>
      </c>
      <c r="B219" t="s">
        <v>326</v>
      </c>
      <c r="C219">
        <v>0</v>
      </c>
      <c r="D219">
        <v>0</v>
      </c>
      <c r="E219">
        <v>0</v>
      </c>
      <c r="F219">
        <v>0</v>
      </c>
      <c r="G219" t="s">
        <v>8</v>
      </c>
      <c r="H219" t="s">
        <v>8</v>
      </c>
    </row>
    <row r="220" spans="1:8" ht="15" customHeight="1" x14ac:dyDescent="0.25">
      <c r="A220" t="s">
        <v>327</v>
      </c>
      <c r="B220" t="s">
        <v>328</v>
      </c>
      <c r="C220">
        <v>0.177484</v>
      </c>
      <c r="D220">
        <v>67.219899999999996</v>
      </c>
      <c r="E220">
        <v>8.5231499999999993</v>
      </c>
      <c r="F220">
        <v>6.9923399999999997E-2</v>
      </c>
      <c r="G220" t="s">
        <v>16</v>
      </c>
      <c r="H220" t="s">
        <v>16</v>
      </c>
    </row>
    <row r="221" spans="1:8" ht="15" customHeight="1" x14ac:dyDescent="0.25">
      <c r="A221" t="s">
        <v>329</v>
      </c>
      <c r="B221" t="s">
        <v>330</v>
      </c>
      <c r="C221">
        <v>0.13515199999999999</v>
      </c>
      <c r="D221">
        <v>22.448899999999998</v>
      </c>
      <c r="E221">
        <v>11.2384</v>
      </c>
      <c r="F221">
        <v>9.82916E-3</v>
      </c>
      <c r="G221" t="s">
        <v>8</v>
      </c>
      <c r="H221" t="s">
        <v>16</v>
      </c>
    </row>
    <row r="222" spans="1:8" ht="15" customHeight="1" x14ac:dyDescent="0.25">
      <c r="A222" t="s">
        <v>331</v>
      </c>
      <c r="B222" t="s">
        <v>332</v>
      </c>
      <c r="C222">
        <v>0</v>
      </c>
      <c r="D222">
        <v>0</v>
      </c>
      <c r="E222">
        <v>0</v>
      </c>
      <c r="F222">
        <v>0</v>
      </c>
      <c r="G222" t="s">
        <v>8</v>
      </c>
      <c r="H222" t="s">
        <v>8</v>
      </c>
    </row>
    <row r="223" spans="1:8" ht="15" customHeight="1" x14ac:dyDescent="0.25">
      <c r="A223" t="s">
        <v>333</v>
      </c>
      <c r="B223" t="s">
        <v>334</v>
      </c>
      <c r="C223">
        <v>0.13272700000000001</v>
      </c>
      <c r="D223">
        <v>22.535</v>
      </c>
      <c r="E223">
        <v>9.1990400000000001</v>
      </c>
      <c r="F223">
        <v>2.0976399999999999E-2</v>
      </c>
      <c r="G223" t="s">
        <v>16</v>
      </c>
      <c r="H223" t="s">
        <v>16</v>
      </c>
    </row>
    <row r="224" spans="1:8" ht="15" customHeight="1" x14ac:dyDescent="0.25">
      <c r="A224" t="s">
        <v>333</v>
      </c>
      <c r="B224" t="s">
        <v>335</v>
      </c>
      <c r="C224">
        <v>1.0031399999999999</v>
      </c>
      <c r="D224">
        <v>362.28199999999998</v>
      </c>
      <c r="E224">
        <v>38.458199999999998</v>
      </c>
      <c r="F224">
        <v>3.1475000000000003E-2</v>
      </c>
      <c r="G224" t="s">
        <v>16</v>
      </c>
      <c r="H224" t="s">
        <v>16</v>
      </c>
    </row>
    <row r="225" spans="1:8" ht="15" customHeight="1" x14ac:dyDescent="0.25">
      <c r="A225" t="s">
        <v>333</v>
      </c>
      <c r="B225" t="s">
        <v>336</v>
      </c>
      <c r="C225">
        <v>0.32156499999999999</v>
      </c>
      <c r="D225">
        <v>127.224</v>
      </c>
      <c r="E225">
        <v>9.6501900000000003</v>
      </c>
      <c r="F225">
        <v>9.2885999999999996E-2</v>
      </c>
      <c r="G225" t="s">
        <v>16</v>
      </c>
      <c r="H225" t="s">
        <v>16</v>
      </c>
    </row>
    <row r="226" spans="1:8" ht="15" customHeight="1" x14ac:dyDescent="0.25">
      <c r="A226" t="s">
        <v>333</v>
      </c>
      <c r="B226" t="s">
        <v>337</v>
      </c>
      <c r="C226">
        <v>0.21238199999999999</v>
      </c>
      <c r="D226">
        <v>85.229699999999994</v>
      </c>
      <c r="E226">
        <v>6.3242700000000003</v>
      </c>
      <c r="F226">
        <v>7.08757E-2</v>
      </c>
      <c r="G226" t="s">
        <v>16</v>
      </c>
      <c r="H226" t="s">
        <v>16</v>
      </c>
    </row>
    <row r="227" spans="1:8" ht="15" customHeight="1" x14ac:dyDescent="0.25">
      <c r="A227" t="s">
        <v>338</v>
      </c>
      <c r="B227" t="s">
        <v>339</v>
      </c>
      <c r="C227">
        <v>5.9952199999999997E-2</v>
      </c>
      <c r="D227">
        <v>22.284600000000001</v>
      </c>
      <c r="E227">
        <v>4.3230199999999996</v>
      </c>
      <c r="F227">
        <v>2.4370799999999999E-3</v>
      </c>
      <c r="G227" t="s">
        <v>16</v>
      </c>
      <c r="H227" t="s">
        <v>16</v>
      </c>
    </row>
    <row r="228" spans="1:8" ht="15" customHeight="1" x14ac:dyDescent="0.25">
      <c r="A228" t="s">
        <v>338</v>
      </c>
      <c r="B228" t="s">
        <v>340</v>
      </c>
      <c r="C228">
        <v>2.0056500000000001E-2</v>
      </c>
      <c r="D228">
        <v>5.9230600000000004</v>
      </c>
      <c r="E228">
        <v>4.1961500000000003</v>
      </c>
      <c r="F228">
        <v>0</v>
      </c>
      <c r="G228" t="s">
        <v>16</v>
      </c>
      <c r="H228" t="s">
        <v>16</v>
      </c>
    </row>
    <row r="229" spans="1:8" ht="15" customHeight="1" x14ac:dyDescent="0.25">
      <c r="A229" t="s">
        <v>338</v>
      </c>
      <c r="B229" t="s">
        <v>341</v>
      </c>
      <c r="C229">
        <v>2.0055099999999999E-2</v>
      </c>
      <c r="D229">
        <v>5.9226599999999996</v>
      </c>
      <c r="E229">
        <v>4.1959</v>
      </c>
      <c r="F229">
        <v>0</v>
      </c>
      <c r="G229" t="s">
        <v>16</v>
      </c>
      <c r="H229" t="s">
        <v>16</v>
      </c>
    </row>
    <row r="230" spans="1:8" ht="15" customHeight="1" x14ac:dyDescent="0.25">
      <c r="A230" t="s">
        <v>342</v>
      </c>
      <c r="B230" t="s">
        <v>343</v>
      </c>
      <c r="C230">
        <v>0</v>
      </c>
      <c r="D230">
        <v>0</v>
      </c>
      <c r="E230">
        <v>0</v>
      </c>
      <c r="F230">
        <v>0</v>
      </c>
      <c r="G230" t="s">
        <v>8</v>
      </c>
      <c r="H230" t="s">
        <v>8</v>
      </c>
    </row>
    <row r="231" spans="1:8" ht="15" customHeight="1" x14ac:dyDescent="0.25">
      <c r="A231" t="s">
        <v>342</v>
      </c>
      <c r="B231" t="s">
        <v>344</v>
      </c>
      <c r="C231">
        <v>0</v>
      </c>
      <c r="D231">
        <v>0</v>
      </c>
      <c r="E231">
        <v>0</v>
      </c>
      <c r="F231">
        <v>0</v>
      </c>
      <c r="G231" t="s">
        <v>8</v>
      </c>
      <c r="H231" t="s">
        <v>8</v>
      </c>
    </row>
    <row r="232" spans="1:8" ht="15" customHeight="1" x14ac:dyDescent="0.25">
      <c r="A232" t="s">
        <v>342</v>
      </c>
      <c r="B232" t="s">
        <v>345</v>
      </c>
      <c r="C232">
        <v>0</v>
      </c>
      <c r="D232">
        <v>0</v>
      </c>
      <c r="E232">
        <v>0</v>
      </c>
      <c r="F232">
        <v>0</v>
      </c>
      <c r="G232" t="s">
        <v>8</v>
      </c>
      <c r="H232" t="s">
        <v>8</v>
      </c>
    </row>
    <row r="233" spans="1:8" ht="15" customHeight="1" x14ac:dyDescent="0.25">
      <c r="A233" t="s">
        <v>342</v>
      </c>
      <c r="B233" t="s">
        <v>346</v>
      </c>
      <c r="C233">
        <v>0</v>
      </c>
      <c r="D233">
        <v>0</v>
      </c>
      <c r="E233">
        <v>0</v>
      </c>
      <c r="F233">
        <v>0</v>
      </c>
      <c r="G233" t="s">
        <v>8</v>
      </c>
      <c r="H233" t="s">
        <v>8</v>
      </c>
    </row>
    <row r="234" spans="1:8" ht="15" customHeight="1" x14ac:dyDescent="0.25">
      <c r="A234" t="s">
        <v>342</v>
      </c>
      <c r="B234" t="s">
        <v>347</v>
      </c>
      <c r="C234">
        <v>0</v>
      </c>
      <c r="D234">
        <v>0</v>
      </c>
      <c r="E234">
        <v>0</v>
      </c>
      <c r="F234">
        <v>0</v>
      </c>
      <c r="G234" t="s">
        <v>8</v>
      </c>
      <c r="H234" t="s">
        <v>8</v>
      </c>
    </row>
    <row r="235" spans="1:8" ht="15" customHeight="1" x14ac:dyDescent="0.25">
      <c r="A235" t="s">
        <v>342</v>
      </c>
      <c r="B235" t="s">
        <v>348</v>
      </c>
      <c r="C235">
        <v>0</v>
      </c>
      <c r="D235">
        <v>0</v>
      </c>
      <c r="E235">
        <v>0</v>
      </c>
      <c r="F235">
        <v>0</v>
      </c>
      <c r="G235" t="s">
        <v>8</v>
      </c>
      <c r="H235" t="s">
        <v>8</v>
      </c>
    </row>
    <row r="236" spans="1:8" ht="15" customHeight="1" x14ac:dyDescent="0.25">
      <c r="A236" t="s">
        <v>342</v>
      </c>
      <c r="B236" t="s">
        <v>349</v>
      </c>
      <c r="C236">
        <v>0</v>
      </c>
      <c r="D236">
        <v>0</v>
      </c>
      <c r="E236">
        <v>0</v>
      </c>
      <c r="F236">
        <v>0</v>
      </c>
      <c r="G236" t="s">
        <v>8</v>
      </c>
      <c r="H236" t="s">
        <v>8</v>
      </c>
    </row>
    <row r="237" spans="1:8" ht="15" customHeight="1" x14ac:dyDescent="0.25">
      <c r="A237" t="s">
        <v>342</v>
      </c>
      <c r="B237" t="s">
        <v>350</v>
      </c>
      <c r="C237">
        <v>0</v>
      </c>
      <c r="D237">
        <v>0</v>
      </c>
      <c r="E237">
        <v>0</v>
      </c>
      <c r="F237">
        <v>0</v>
      </c>
      <c r="G237" t="s">
        <v>8</v>
      </c>
      <c r="H237" t="s">
        <v>8</v>
      </c>
    </row>
    <row r="238" spans="1:8" ht="15" customHeight="1" x14ac:dyDescent="0.25">
      <c r="A238" t="s">
        <v>351</v>
      </c>
      <c r="B238" t="s">
        <v>352</v>
      </c>
      <c r="C238">
        <v>0.31459700000000002</v>
      </c>
      <c r="D238">
        <v>2.80199</v>
      </c>
      <c r="E238">
        <v>4.4492799999999999</v>
      </c>
      <c r="F238">
        <v>2.0947600000000002E-3</v>
      </c>
      <c r="G238" t="s">
        <v>8</v>
      </c>
      <c r="H238" t="s">
        <v>16</v>
      </c>
    </row>
    <row r="239" spans="1:8" ht="15" customHeight="1" x14ac:dyDescent="0.25">
      <c r="A239" t="s">
        <v>353</v>
      </c>
      <c r="B239" t="s">
        <v>354</v>
      </c>
      <c r="C239">
        <v>5.00221E-2</v>
      </c>
      <c r="D239">
        <v>4.5295899999999998</v>
      </c>
      <c r="E239">
        <v>4.4011199999999997</v>
      </c>
      <c r="F239">
        <v>5.9149500000000004E-3</v>
      </c>
      <c r="G239" t="s">
        <v>8</v>
      </c>
      <c r="H239" t="s">
        <v>16</v>
      </c>
    </row>
    <row r="240" spans="1:8" ht="15" customHeight="1" x14ac:dyDescent="0.25">
      <c r="A240" t="s">
        <v>353</v>
      </c>
      <c r="B240" t="s">
        <v>355</v>
      </c>
      <c r="C240">
        <v>0.160133</v>
      </c>
      <c r="D240">
        <v>28.0868</v>
      </c>
      <c r="E240">
        <v>6.6641700000000004</v>
      </c>
      <c r="F240">
        <v>2.2295100000000002E-2</v>
      </c>
      <c r="G240" t="s">
        <v>8</v>
      </c>
      <c r="H240" t="s">
        <v>16</v>
      </c>
    </row>
    <row r="241" spans="1:8" ht="15" customHeight="1" x14ac:dyDescent="0.25">
      <c r="A241" t="s">
        <v>353</v>
      </c>
      <c r="B241" t="s">
        <v>356</v>
      </c>
      <c r="C241">
        <v>0.33682499999999999</v>
      </c>
      <c r="D241">
        <v>58.0291</v>
      </c>
      <c r="E241">
        <v>8.3974700000000002</v>
      </c>
      <c r="F241">
        <v>5.8886500000000001E-2</v>
      </c>
      <c r="G241" t="s">
        <v>8</v>
      </c>
      <c r="H241" t="s">
        <v>16</v>
      </c>
    </row>
    <row r="242" spans="1:8" ht="15" customHeight="1" x14ac:dyDescent="0.25">
      <c r="A242" t="s">
        <v>357</v>
      </c>
      <c r="B242" t="s">
        <v>358</v>
      </c>
      <c r="C242">
        <v>8.8814400000000002E-2</v>
      </c>
      <c r="D242">
        <v>15.7956</v>
      </c>
      <c r="E242">
        <v>8.6938700000000004</v>
      </c>
      <c r="F242">
        <v>1.50481E-2</v>
      </c>
      <c r="G242" t="s">
        <v>16</v>
      </c>
      <c r="H242" t="s">
        <v>16</v>
      </c>
    </row>
    <row r="243" spans="1:8" ht="15" customHeight="1" x14ac:dyDescent="0.25">
      <c r="A243" t="s">
        <v>359</v>
      </c>
      <c r="B243" t="s">
        <v>360</v>
      </c>
      <c r="C243">
        <v>0.232017</v>
      </c>
      <c r="D243">
        <v>20.3215</v>
      </c>
      <c r="E243">
        <v>17.602799999999998</v>
      </c>
      <c r="F243">
        <v>3.57443E-2</v>
      </c>
      <c r="G243" t="s">
        <v>8</v>
      </c>
      <c r="H243" t="s">
        <v>16</v>
      </c>
    </row>
    <row r="244" spans="1:8" ht="15" customHeight="1" x14ac:dyDescent="0.25">
      <c r="A244" t="s">
        <v>359</v>
      </c>
      <c r="B244" t="s">
        <v>361</v>
      </c>
      <c r="C244">
        <v>0.171455</v>
      </c>
      <c r="D244">
        <v>29.1693</v>
      </c>
      <c r="E244">
        <v>9.6574500000000008</v>
      </c>
      <c r="F244">
        <v>5.3910399999999997E-2</v>
      </c>
      <c r="G244" t="s">
        <v>8</v>
      </c>
      <c r="H244" t="s">
        <v>16</v>
      </c>
    </row>
    <row r="245" spans="1:8" ht="15" customHeight="1" x14ac:dyDescent="0.25">
      <c r="A245" t="s">
        <v>359</v>
      </c>
      <c r="B245" t="s">
        <v>362</v>
      </c>
      <c r="C245">
        <v>8.9327299999999998E-2</v>
      </c>
      <c r="D245">
        <v>7.4062599999999996</v>
      </c>
      <c r="E245">
        <v>5.50359</v>
      </c>
      <c r="F245">
        <v>1.10319E-3</v>
      </c>
      <c r="G245" t="s">
        <v>8</v>
      </c>
      <c r="H245" t="s">
        <v>16</v>
      </c>
    </row>
    <row r="246" spans="1:8" ht="15" customHeight="1" x14ac:dyDescent="0.25">
      <c r="A246" t="s">
        <v>363</v>
      </c>
      <c r="B246" t="s">
        <v>364</v>
      </c>
      <c r="C246">
        <v>0.20963999999999999</v>
      </c>
      <c r="D246">
        <v>40.535699999999999</v>
      </c>
      <c r="E246">
        <v>10.112500000000001</v>
      </c>
      <c r="F246">
        <v>5.2669899999999999E-2</v>
      </c>
      <c r="G246" t="s">
        <v>8</v>
      </c>
      <c r="H246" t="s">
        <v>16</v>
      </c>
    </row>
    <row r="247" spans="1:8" ht="15" customHeight="1" x14ac:dyDescent="0.25">
      <c r="A247" t="s">
        <v>365</v>
      </c>
      <c r="B247" t="s">
        <v>366</v>
      </c>
      <c r="C247">
        <v>4.6470999999999998E-2</v>
      </c>
      <c r="D247">
        <v>10.2669</v>
      </c>
      <c r="E247">
        <v>7.25204</v>
      </c>
      <c r="F247">
        <v>6.0156799999999998E-3</v>
      </c>
      <c r="G247" t="s">
        <v>8</v>
      </c>
      <c r="H247" t="s">
        <v>16</v>
      </c>
    </row>
    <row r="248" spans="1:8" ht="15" customHeight="1" x14ac:dyDescent="0.25">
      <c r="A248" t="s">
        <v>367</v>
      </c>
      <c r="B248" t="s">
        <v>368</v>
      </c>
      <c r="C248">
        <v>7.9089099999999996E-2</v>
      </c>
      <c r="D248">
        <v>12.201700000000001</v>
      </c>
      <c r="E248">
        <v>0.147755</v>
      </c>
      <c r="F248">
        <v>1.6491599999999999E-2</v>
      </c>
      <c r="G248" t="s">
        <v>16</v>
      </c>
      <c r="H248" t="s">
        <v>16</v>
      </c>
    </row>
    <row r="249" spans="1:8" ht="15" customHeight="1" x14ac:dyDescent="0.25">
      <c r="A249" t="s">
        <v>369</v>
      </c>
      <c r="B249" t="s">
        <v>370</v>
      </c>
      <c r="C249">
        <v>0</v>
      </c>
      <c r="D249">
        <v>0</v>
      </c>
      <c r="E249">
        <v>0</v>
      </c>
      <c r="F249">
        <v>0</v>
      </c>
      <c r="G249" t="s">
        <v>8</v>
      </c>
      <c r="H249" t="s">
        <v>8</v>
      </c>
    </row>
    <row r="250" spans="1:8" ht="15" customHeight="1" x14ac:dyDescent="0.25">
      <c r="A250" t="s">
        <v>371</v>
      </c>
      <c r="B250" t="s">
        <v>372</v>
      </c>
      <c r="C250">
        <v>8.3433300000000002E-2</v>
      </c>
      <c r="D250">
        <v>15.536099999999999</v>
      </c>
      <c r="E250">
        <v>5.9404500000000002</v>
      </c>
      <c r="F250">
        <v>9.2215700000000001E-3</v>
      </c>
      <c r="G250" t="s">
        <v>16</v>
      </c>
      <c r="H250" t="s">
        <v>16</v>
      </c>
    </row>
    <row r="251" spans="1:8" ht="15" customHeight="1" x14ac:dyDescent="0.25">
      <c r="A251" t="s">
        <v>373</v>
      </c>
      <c r="B251" t="s">
        <v>374</v>
      </c>
      <c r="C251">
        <v>0.27631699999999998</v>
      </c>
      <c r="D251">
        <v>8.5820699999999999</v>
      </c>
      <c r="E251">
        <v>16.215699999999998</v>
      </c>
      <c r="F251">
        <v>3.7569600000000002E-3</v>
      </c>
      <c r="G251" t="s">
        <v>8</v>
      </c>
      <c r="H251" t="s">
        <v>16</v>
      </c>
    </row>
    <row r="252" spans="1:8" ht="15" customHeight="1" x14ac:dyDescent="0.25">
      <c r="A252" t="s">
        <v>373</v>
      </c>
      <c r="B252" t="s">
        <v>375</v>
      </c>
      <c r="C252">
        <v>2.0799999999999999E-2</v>
      </c>
      <c r="D252">
        <v>2.5468199999999999</v>
      </c>
      <c r="E252">
        <v>0.20075299999999999</v>
      </c>
      <c r="F252">
        <v>7.6560899999999999E-3</v>
      </c>
      <c r="G252" t="s">
        <v>8</v>
      </c>
      <c r="H252" t="s">
        <v>16</v>
      </c>
    </row>
    <row r="253" spans="1:8" ht="15" customHeight="1" x14ac:dyDescent="0.25">
      <c r="A253" t="s">
        <v>373</v>
      </c>
      <c r="B253" t="s">
        <v>376</v>
      </c>
      <c r="C253">
        <v>7.6290499999999997E-2</v>
      </c>
      <c r="D253">
        <v>12.929500000000001</v>
      </c>
      <c r="E253">
        <v>9.9856999999999996</v>
      </c>
      <c r="F253">
        <v>0</v>
      </c>
      <c r="G253" t="s">
        <v>8</v>
      </c>
      <c r="H253" t="s">
        <v>16</v>
      </c>
    </row>
    <row r="254" spans="1:8" ht="15" customHeight="1" x14ac:dyDescent="0.25">
      <c r="A254" t="s">
        <v>373</v>
      </c>
      <c r="B254" t="s">
        <v>377</v>
      </c>
      <c r="C254">
        <v>0.45520100000000002</v>
      </c>
      <c r="D254">
        <v>17.775300000000001</v>
      </c>
      <c r="E254">
        <v>14.471399999999999</v>
      </c>
      <c r="F254">
        <v>3.2180199999999999E-2</v>
      </c>
      <c r="G254" t="s">
        <v>8</v>
      </c>
      <c r="H254" t="s">
        <v>16</v>
      </c>
    </row>
    <row r="255" spans="1:8" ht="15" customHeight="1" x14ac:dyDescent="0.25">
      <c r="A255" t="s">
        <v>378</v>
      </c>
      <c r="B255" t="s">
        <v>379</v>
      </c>
      <c r="C255">
        <v>0</v>
      </c>
      <c r="D255">
        <v>0</v>
      </c>
      <c r="E255">
        <v>0</v>
      </c>
      <c r="F255">
        <v>0</v>
      </c>
      <c r="G255" t="s">
        <v>8</v>
      </c>
      <c r="H255" t="s">
        <v>8</v>
      </c>
    </row>
    <row r="256" spans="1:8" ht="15" customHeight="1" x14ac:dyDescent="0.25">
      <c r="A256" t="s">
        <v>380</v>
      </c>
      <c r="B256" t="s">
        <v>381</v>
      </c>
      <c r="C256">
        <v>0</v>
      </c>
      <c r="D256">
        <v>0</v>
      </c>
      <c r="E256">
        <v>0</v>
      </c>
      <c r="F256">
        <v>0</v>
      </c>
      <c r="G256" t="s">
        <v>8</v>
      </c>
      <c r="H256" t="s">
        <v>8</v>
      </c>
    </row>
    <row r="257" spans="1:8" ht="15" customHeight="1" x14ac:dyDescent="0.25">
      <c r="A257" t="s">
        <v>382</v>
      </c>
      <c r="B257" t="s">
        <v>383</v>
      </c>
      <c r="C257">
        <v>0.15160499999999999</v>
      </c>
      <c r="D257">
        <v>28.6631</v>
      </c>
      <c r="E257">
        <v>10.821199999999999</v>
      </c>
      <c r="F257">
        <v>4.2588399999999998E-2</v>
      </c>
      <c r="G257" t="s">
        <v>8</v>
      </c>
      <c r="H257" t="s">
        <v>16</v>
      </c>
    </row>
    <row r="258" spans="1:8" ht="15" customHeight="1" x14ac:dyDescent="0.25">
      <c r="A258" t="s">
        <v>382</v>
      </c>
      <c r="B258" t="s">
        <v>384</v>
      </c>
      <c r="C258">
        <v>0.160222</v>
      </c>
      <c r="D258">
        <v>35.584400000000002</v>
      </c>
      <c r="E258">
        <v>9.1108899999999995</v>
      </c>
      <c r="F258">
        <v>5.4285699999999999E-2</v>
      </c>
      <c r="G258" t="s">
        <v>16</v>
      </c>
      <c r="H258" t="s">
        <v>16</v>
      </c>
    </row>
    <row r="259" spans="1:8" ht="15" customHeight="1" x14ac:dyDescent="0.25">
      <c r="A259" t="s">
        <v>382</v>
      </c>
      <c r="B259" t="s">
        <v>385</v>
      </c>
      <c r="C259">
        <v>0.14447099999999999</v>
      </c>
      <c r="D259">
        <v>30.188300000000002</v>
      </c>
      <c r="E259">
        <v>8.8940000000000001</v>
      </c>
      <c r="F259">
        <v>3.5526299999999997E-2</v>
      </c>
      <c r="G259" t="s">
        <v>16</v>
      </c>
      <c r="H259" t="s">
        <v>16</v>
      </c>
    </row>
    <row r="260" spans="1:8" ht="15" customHeight="1" x14ac:dyDescent="0.25">
      <c r="A260" t="s">
        <v>382</v>
      </c>
      <c r="B260" t="s">
        <v>386</v>
      </c>
      <c r="C260">
        <v>9.1590900000000003E-2</v>
      </c>
      <c r="D260">
        <v>17.126899999999999</v>
      </c>
      <c r="E260">
        <v>8.2719299999999993</v>
      </c>
      <c r="F260">
        <v>1.9236099999999999E-2</v>
      </c>
      <c r="G260" t="s">
        <v>8</v>
      </c>
      <c r="H260" t="s">
        <v>16</v>
      </c>
    </row>
    <row r="261" spans="1:8" ht="15" customHeight="1" x14ac:dyDescent="0.25">
      <c r="A261" t="s">
        <v>382</v>
      </c>
      <c r="B261" t="s">
        <v>387</v>
      </c>
      <c r="C261">
        <v>7.7049099999999995E-2</v>
      </c>
      <c r="D261">
        <v>12.895300000000001</v>
      </c>
      <c r="E261">
        <v>8.3057499999999997</v>
      </c>
      <c r="F261">
        <v>6.0995199999999998E-3</v>
      </c>
      <c r="G261" t="s">
        <v>8</v>
      </c>
      <c r="H261" t="s">
        <v>16</v>
      </c>
    </row>
    <row r="262" spans="1:8" ht="15" customHeight="1" x14ac:dyDescent="0.25">
      <c r="A262" t="s">
        <v>382</v>
      </c>
      <c r="B262" t="s">
        <v>388</v>
      </c>
      <c r="C262">
        <v>8.5352700000000004E-2</v>
      </c>
      <c r="D262">
        <v>16.709900000000001</v>
      </c>
      <c r="E262">
        <v>9.0279299999999996</v>
      </c>
      <c r="F262">
        <v>1.3908200000000001E-2</v>
      </c>
      <c r="G262" t="s">
        <v>8</v>
      </c>
      <c r="H262" t="s">
        <v>16</v>
      </c>
    </row>
    <row r="263" spans="1:8" ht="15" customHeight="1" x14ac:dyDescent="0.25">
      <c r="A263" t="s">
        <v>382</v>
      </c>
      <c r="B263" t="s">
        <v>389</v>
      </c>
      <c r="C263">
        <v>0.23505699999999999</v>
      </c>
      <c r="D263">
        <v>26.312100000000001</v>
      </c>
      <c r="E263">
        <v>16.854600000000001</v>
      </c>
      <c r="F263">
        <v>4.0487799999999997E-2</v>
      </c>
      <c r="G263" t="s">
        <v>8</v>
      </c>
      <c r="H263" t="s">
        <v>16</v>
      </c>
    </row>
    <row r="264" spans="1:8" ht="15" customHeight="1" x14ac:dyDescent="0.25">
      <c r="A264" t="s">
        <v>382</v>
      </c>
      <c r="B264" t="s">
        <v>390</v>
      </c>
      <c r="C264">
        <v>9.2345099999999999E-2</v>
      </c>
      <c r="D264">
        <v>17.937200000000001</v>
      </c>
      <c r="E264">
        <v>7.4415699999999996</v>
      </c>
      <c r="F264">
        <v>9.4270699999999992E-3</v>
      </c>
      <c r="G264" t="s">
        <v>8</v>
      </c>
      <c r="H264" t="s">
        <v>16</v>
      </c>
    </row>
    <row r="265" spans="1:8" ht="15" customHeight="1" x14ac:dyDescent="0.25">
      <c r="A265" t="s">
        <v>382</v>
      </c>
      <c r="B265" t="s">
        <v>391</v>
      </c>
      <c r="C265">
        <v>7.0621199999999995E-2</v>
      </c>
      <c r="D265">
        <v>12.204800000000001</v>
      </c>
      <c r="E265">
        <v>8.6606000000000005</v>
      </c>
      <c r="F265">
        <v>2.8308600000000001E-3</v>
      </c>
      <c r="G265" t="s">
        <v>8</v>
      </c>
      <c r="H265" t="s">
        <v>16</v>
      </c>
    </row>
    <row r="266" spans="1:8" ht="15" customHeight="1" x14ac:dyDescent="0.25">
      <c r="A266" t="s">
        <v>382</v>
      </c>
      <c r="B266" t="s">
        <v>392</v>
      </c>
      <c r="C266">
        <v>0.136905</v>
      </c>
      <c r="D266">
        <v>29.652999999999999</v>
      </c>
      <c r="E266">
        <v>8.2349599999999992</v>
      </c>
      <c r="F266">
        <v>4.1634400000000002E-2</v>
      </c>
      <c r="G266" t="s">
        <v>16</v>
      </c>
      <c r="H266" t="s">
        <v>16</v>
      </c>
    </row>
    <row r="267" spans="1:8" ht="15" customHeight="1" x14ac:dyDescent="0.25">
      <c r="A267" t="s">
        <v>382</v>
      </c>
      <c r="B267" t="s">
        <v>393</v>
      </c>
      <c r="C267">
        <v>0.18560199999999999</v>
      </c>
      <c r="D267">
        <v>35.832099999999997</v>
      </c>
      <c r="E267">
        <v>9.6086100000000005</v>
      </c>
      <c r="F267">
        <v>3.4424299999999998E-2</v>
      </c>
      <c r="G267" t="s">
        <v>8</v>
      </c>
      <c r="H267" t="s">
        <v>16</v>
      </c>
    </row>
    <row r="268" spans="1:8" ht="15" customHeight="1" x14ac:dyDescent="0.25">
      <c r="A268" t="s">
        <v>382</v>
      </c>
      <c r="B268" t="s">
        <v>394</v>
      </c>
      <c r="C268">
        <v>0.116429</v>
      </c>
      <c r="D268">
        <v>23.421600000000002</v>
      </c>
      <c r="E268">
        <v>7.8178599999999996</v>
      </c>
      <c r="F268">
        <v>1.8969099999999999E-2</v>
      </c>
      <c r="G268" t="s">
        <v>16</v>
      </c>
      <c r="H268" t="s">
        <v>16</v>
      </c>
    </row>
    <row r="269" spans="1:8" ht="15" customHeight="1" x14ac:dyDescent="0.25">
      <c r="A269" t="s">
        <v>382</v>
      </c>
      <c r="B269" t="s">
        <v>395</v>
      </c>
      <c r="C269">
        <v>0.125913</v>
      </c>
      <c r="D269">
        <v>25.2105</v>
      </c>
      <c r="E269">
        <v>7.2488900000000003</v>
      </c>
      <c r="F269">
        <v>3.4251900000000002E-2</v>
      </c>
      <c r="G269" t="s">
        <v>8</v>
      </c>
      <c r="H269" t="s">
        <v>16</v>
      </c>
    </row>
    <row r="270" spans="1:8" ht="15" customHeight="1" x14ac:dyDescent="0.25">
      <c r="A270" t="s">
        <v>396</v>
      </c>
      <c r="B270" t="s">
        <v>397</v>
      </c>
      <c r="C270">
        <v>0.119311</v>
      </c>
      <c r="D270">
        <v>19.106100000000001</v>
      </c>
      <c r="E270">
        <v>12.065099999999999</v>
      </c>
      <c r="F270">
        <v>1.33539E-2</v>
      </c>
      <c r="G270" t="s">
        <v>16</v>
      </c>
      <c r="H270" t="s">
        <v>16</v>
      </c>
    </row>
    <row r="271" spans="1:8" ht="15" customHeight="1" x14ac:dyDescent="0.25">
      <c r="A271" t="s">
        <v>396</v>
      </c>
      <c r="B271" t="s">
        <v>398</v>
      </c>
      <c r="C271">
        <v>0.112195</v>
      </c>
      <c r="D271">
        <v>12.260999999999999</v>
      </c>
      <c r="E271">
        <v>11.3224</v>
      </c>
      <c r="F271">
        <v>8.0301499999999998E-3</v>
      </c>
      <c r="G271" t="s">
        <v>16</v>
      </c>
      <c r="H271" t="s">
        <v>16</v>
      </c>
    </row>
    <row r="272" spans="1:8" ht="15" customHeight="1" x14ac:dyDescent="0.25">
      <c r="A272" t="s">
        <v>399</v>
      </c>
      <c r="B272" t="s">
        <v>400</v>
      </c>
      <c r="C272">
        <v>4.8951000000000001E-2</v>
      </c>
      <c r="D272">
        <v>13.1845</v>
      </c>
      <c r="E272">
        <v>7.9106100000000001</v>
      </c>
      <c r="F272">
        <v>1.0162600000000001E-2</v>
      </c>
      <c r="G272" t="s">
        <v>8</v>
      </c>
      <c r="H272" t="s">
        <v>16</v>
      </c>
    </row>
    <row r="273" spans="1:8" ht="15" customHeight="1" x14ac:dyDescent="0.25">
      <c r="A273" t="s">
        <v>401</v>
      </c>
      <c r="B273" t="s">
        <v>402</v>
      </c>
      <c r="C273">
        <v>6.8496199999999993E-2</v>
      </c>
      <c r="D273">
        <v>6.8741599999999998</v>
      </c>
      <c r="E273">
        <v>6.9809799999999997</v>
      </c>
      <c r="F273">
        <v>0</v>
      </c>
      <c r="G273" t="s">
        <v>16</v>
      </c>
      <c r="H273" t="s">
        <v>16</v>
      </c>
    </row>
    <row r="274" spans="1:8" ht="15" customHeight="1" x14ac:dyDescent="0.25">
      <c r="A274" t="s">
        <v>403</v>
      </c>
      <c r="B274" t="s">
        <v>404</v>
      </c>
      <c r="C274">
        <v>0.50855099999999998</v>
      </c>
      <c r="D274">
        <v>156.262</v>
      </c>
      <c r="E274">
        <v>20.863099999999999</v>
      </c>
      <c r="F274">
        <v>2.61347E-2</v>
      </c>
      <c r="G274" t="s">
        <v>8</v>
      </c>
      <c r="H274" t="s">
        <v>16</v>
      </c>
    </row>
    <row r="275" spans="1:8" ht="15" customHeight="1" x14ac:dyDescent="0.25">
      <c r="A275" t="s">
        <v>405</v>
      </c>
      <c r="B275" t="s">
        <v>406</v>
      </c>
      <c r="C275">
        <v>0.109606</v>
      </c>
      <c r="D275">
        <v>21.538399999999999</v>
      </c>
      <c r="E275">
        <v>7.4855700000000001</v>
      </c>
      <c r="F275">
        <v>1.5863200000000001E-2</v>
      </c>
      <c r="G275" t="s">
        <v>8</v>
      </c>
      <c r="H275" t="s">
        <v>16</v>
      </c>
    </row>
    <row r="276" spans="1:8" ht="15" customHeight="1" x14ac:dyDescent="0.25">
      <c r="A276" t="s">
        <v>407</v>
      </c>
      <c r="B276" t="s">
        <v>408</v>
      </c>
      <c r="C276">
        <v>0.161137</v>
      </c>
      <c r="D276">
        <v>8.3299000000000003</v>
      </c>
      <c r="E276">
        <v>16.375499999999999</v>
      </c>
      <c r="F276">
        <v>3.0497100000000002E-3</v>
      </c>
      <c r="G276" t="s">
        <v>8</v>
      </c>
      <c r="H276" t="s">
        <v>16</v>
      </c>
    </row>
    <row r="277" spans="1:8" ht="15" customHeight="1" x14ac:dyDescent="0.25">
      <c r="A277" t="s">
        <v>407</v>
      </c>
      <c r="B277" t="s">
        <v>409</v>
      </c>
      <c r="C277">
        <v>0.18394199999999999</v>
      </c>
      <c r="D277">
        <v>13.319100000000001</v>
      </c>
      <c r="E277">
        <v>17.850000000000001</v>
      </c>
      <c r="F277">
        <v>1.4959200000000001E-2</v>
      </c>
      <c r="G277" t="s">
        <v>8</v>
      </c>
      <c r="H277" t="s">
        <v>16</v>
      </c>
    </row>
    <row r="278" spans="1:8" ht="15" customHeight="1" x14ac:dyDescent="0.25">
      <c r="A278" t="s">
        <v>407</v>
      </c>
      <c r="B278" t="s">
        <v>410</v>
      </c>
      <c r="C278">
        <v>0.113014</v>
      </c>
      <c r="D278">
        <v>18.445799999999998</v>
      </c>
      <c r="E278">
        <v>11.6297</v>
      </c>
      <c r="F278">
        <v>1.56613E-2</v>
      </c>
      <c r="G278" t="s">
        <v>8</v>
      </c>
      <c r="H278" t="s">
        <v>16</v>
      </c>
    </row>
    <row r="279" spans="1:8" ht="15" customHeight="1" x14ac:dyDescent="0.25">
      <c r="A279" t="s">
        <v>407</v>
      </c>
      <c r="B279" t="s">
        <v>411</v>
      </c>
      <c r="C279">
        <v>0.15396499999999999</v>
      </c>
      <c r="D279">
        <v>9.9844600000000003</v>
      </c>
      <c r="E279">
        <v>15.5381</v>
      </c>
      <c r="F279">
        <v>9.7514699999999999E-3</v>
      </c>
      <c r="G279" t="s">
        <v>8</v>
      </c>
      <c r="H279" t="s">
        <v>16</v>
      </c>
    </row>
    <row r="280" spans="1:8" ht="15" customHeight="1" x14ac:dyDescent="0.25">
      <c r="A280" t="s">
        <v>407</v>
      </c>
      <c r="B280" t="s">
        <v>412</v>
      </c>
      <c r="C280">
        <v>0.10910599999999999</v>
      </c>
      <c r="D280">
        <v>9.9495299999999993</v>
      </c>
      <c r="E280">
        <v>12.428100000000001</v>
      </c>
      <c r="F280">
        <v>3.29685E-3</v>
      </c>
      <c r="G280" t="s">
        <v>8</v>
      </c>
      <c r="H280" t="s">
        <v>16</v>
      </c>
    </row>
    <row r="281" spans="1:8" ht="15" customHeight="1" x14ac:dyDescent="0.25">
      <c r="A281" t="s">
        <v>407</v>
      </c>
      <c r="B281" t="s">
        <v>413</v>
      </c>
      <c r="C281">
        <v>0.37312800000000002</v>
      </c>
      <c r="D281">
        <v>18.4831</v>
      </c>
      <c r="E281">
        <v>17.4086</v>
      </c>
      <c r="F281">
        <v>2.7624300000000001E-2</v>
      </c>
      <c r="G281" t="s">
        <v>8</v>
      </c>
      <c r="H281" t="s">
        <v>16</v>
      </c>
    </row>
    <row r="282" spans="1:8" ht="15" customHeight="1" x14ac:dyDescent="0.25">
      <c r="A282" t="s">
        <v>407</v>
      </c>
      <c r="B282" t="s">
        <v>414</v>
      </c>
      <c r="C282">
        <v>0.188772</v>
      </c>
      <c r="D282">
        <v>8.1882400000000004</v>
      </c>
      <c r="E282">
        <v>17.942499999999999</v>
      </c>
      <c r="F282">
        <v>4.6040499999999999E-4</v>
      </c>
      <c r="G282" t="s">
        <v>8</v>
      </c>
      <c r="H282" t="s">
        <v>16</v>
      </c>
    </row>
    <row r="283" spans="1:8" ht="15" customHeight="1" x14ac:dyDescent="0.25">
      <c r="A283" t="s">
        <v>407</v>
      </c>
      <c r="B283" t="s">
        <v>415</v>
      </c>
      <c r="C283">
        <v>0.16320299999999999</v>
      </c>
      <c r="D283">
        <v>9.6249099999999999</v>
      </c>
      <c r="E283">
        <v>17.086600000000001</v>
      </c>
      <c r="F283">
        <v>5.7909199999999997E-3</v>
      </c>
      <c r="G283" t="s">
        <v>8</v>
      </c>
      <c r="H283" t="s">
        <v>16</v>
      </c>
    </row>
    <row r="284" spans="1:8" ht="15" customHeight="1" x14ac:dyDescent="0.25">
      <c r="A284" t="s">
        <v>407</v>
      </c>
      <c r="B284" t="s">
        <v>416</v>
      </c>
      <c r="C284">
        <v>0.30763600000000002</v>
      </c>
      <c r="D284">
        <v>101.29300000000001</v>
      </c>
      <c r="E284">
        <v>14.698600000000001</v>
      </c>
      <c r="F284">
        <v>7.5027499999999999E-3</v>
      </c>
      <c r="G284" t="s">
        <v>8</v>
      </c>
      <c r="H284" t="s">
        <v>16</v>
      </c>
    </row>
    <row r="285" spans="1:8" ht="15" customHeight="1" x14ac:dyDescent="0.25">
      <c r="A285" t="s">
        <v>407</v>
      </c>
      <c r="B285" t="s">
        <v>417</v>
      </c>
      <c r="C285">
        <v>0.19459000000000001</v>
      </c>
      <c r="D285">
        <v>11.2805</v>
      </c>
      <c r="E285">
        <v>20.046700000000001</v>
      </c>
      <c r="F285">
        <v>5.75027E-3</v>
      </c>
      <c r="G285" t="s">
        <v>8</v>
      </c>
      <c r="H285" t="s">
        <v>16</v>
      </c>
    </row>
    <row r="286" spans="1:8" ht="15" customHeight="1" x14ac:dyDescent="0.25">
      <c r="A286" t="s">
        <v>407</v>
      </c>
      <c r="B286" t="s">
        <v>418</v>
      </c>
      <c r="C286">
        <v>9.6381499999999995E-2</v>
      </c>
      <c r="D286">
        <v>10.6061</v>
      </c>
      <c r="E286">
        <v>7.2873599999999996</v>
      </c>
      <c r="F286">
        <v>1.01449E-2</v>
      </c>
      <c r="G286" t="s">
        <v>8</v>
      </c>
      <c r="H286" t="s">
        <v>16</v>
      </c>
    </row>
    <row r="287" spans="1:8" ht="15" customHeight="1" x14ac:dyDescent="0.25">
      <c r="A287" t="s">
        <v>407</v>
      </c>
      <c r="B287" t="s">
        <v>419</v>
      </c>
      <c r="C287">
        <v>9.1256599999999993E-2</v>
      </c>
      <c r="D287">
        <v>4.6335800000000003</v>
      </c>
      <c r="E287">
        <v>8.1923100000000009</v>
      </c>
      <c r="F287">
        <v>2.9392099999999998E-3</v>
      </c>
      <c r="G287" t="s">
        <v>8</v>
      </c>
      <c r="H287" t="s">
        <v>16</v>
      </c>
    </row>
    <row r="288" spans="1:8" ht="15" customHeight="1" x14ac:dyDescent="0.25">
      <c r="A288" t="s">
        <v>407</v>
      </c>
      <c r="B288" t="s">
        <v>420</v>
      </c>
      <c r="C288">
        <v>0.16142999999999999</v>
      </c>
      <c r="D288">
        <v>8.4445099999999993</v>
      </c>
      <c r="E288">
        <v>17.3872</v>
      </c>
      <c r="F288">
        <v>1.9232299999999999E-3</v>
      </c>
      <c r="G288" t="s">
        <v>8</v>
      </c>
      <c r="H288" t="s">
        <v>16</v>
      </c>
    </row>
    <row r="289" spans="1:8" ht="15" customHeight="1" x14ac:dyDescent="0.25">
      <c r="A289" t="s">
        <v>407</v>
      </c>
      <c r="B289" t="s">
        <v>421</v>
      </c>
      <c r="C289">
        <v>0.195803</v>
      </c>
      <c r="D289">
        <v>52.848999999999997</v>
      </c>
      <c r="E289">
        <v>10.052199999999999</v>
      </c>
      <c r="F289">
        <v>1.3934500000000001E-2</v>
      </c>
      <c r="G289" t="s">
        <v>8</v>
      </c>
      <c r="H289" t="s">
        <v>16</v>
      </c>
    </row>
    <row r="290" spans="1:8" ht="15" customHeight="1" x14ac:dyDescent="0.25">
      <c r="A290" t="s">
        <v>407</v>
      </c>
      <c r="B290" t="s">
        <v>422</v>
      </c>
      <c r="C290">
        <v>0.201569</v>
      </c>
      <c r="D290">
        <v>11.552300000000001</v>
      </c>
      <c r="E290">
        <v>19.1097</v>
      </c>
      <c r="F290">
        <v>7.7719599999999996E-3</v>
      </c>
      <c r="G290" t="s">
        <v>8</v>
      </c>
      <c r="H290" t="s">
        <v>16</v>
      </c>
    </row>
    <row r="291" spans="1:8" ht="15" customHeight="1" x14ac:dyDescent="0.25">
      <c r="A291" t="s">
        <v>407</v>
      </c>
      <c r="B291" t="s">
        <v>423</v>
      </c>
      <c r="C291">
        <v>4.3121300000000001E-4</v>
      </c>
      <c r="D291">
        <v>0</v>
      </c>
      <c r="E291">
        <v>0</v>
      </c>
      <c r="F291">
        <v>0</v>
      </c>
      <c r="G291" t="s">
        <v>8</v>
      </c>
      <c r="H291" t="s">
        <v>16</v>
      </c>
    </row>
    <row r="292" spans="1:8" ht="15" customHeight="1" x14ac:dyDescent="0.25">
      <c r="A292" t="s">
        <v>407</v>
      </c>
      <c r="B292" t="s">
        <v>424</v>
      </c>
      <c r="C292">
        <v>0.17832000000000001</v>
      </c>
      <c r="D292">
        <v>11.77</v>
      </c>
      <c r="E292">
        <v>18.172499999999999</v>
      </c>
      <c r="F292">
        <v>1.00216E-2</v>
      </c>
      <c r="G292" t="s">
        <v>8</v>
      </c>
      <c r="H292" t="s">
        <v>16</v>
      </c>
    </row>
    <row r="293" spans="1:8" ht="15" customHeight="1" x14ac:dyDescent="0.25">
      <c r="A293" t="s">
        <v>407</v>
      </c>
      <c r="B293" t="s">
        <v>425</v>
      </c>
      <c r="C293">
        <v>0.20225599999999999</v>
      </c>
      <c r="D293">
        <v>15.5151</v>
      </c>
      <c r="E293">
        <v>18.305199999999999</v>
      </c>
      <c r="F293">
        <v>0.02</v>
      </c>
      <c r="G293" t="s">
        <v>8</v>
      </c>
      <c r="H293" t="s">
        <v>16</v>
      </c>
    </row>
    <row r="294" spans="1:8" ht="15" customHeight="1" x14ac:dyDescent="0.25">
      <c r="A294" t="s">
        <v>426</v>
      </c>
      <c r="B294" t="s">
        <v>427</v>
      </c>
      <c r="C294">
        <v>0.16670099999999999</v>
      </c>
      <c r="D294">
        <v>10.197699999999999</v>
      </c>
      <c r="E294">
        <v>17.515799999999999</v>
      </c>
      <c r="F294">
        <v>6.7453599999999997E-3</v>
      </c>
      <c r="G294" t="s">
        <v>16</v>
      </c>
      <c r="H294" t="s">
        <v>16</v>
      </c>
    </row>
    <row r="295" spans="1:8" ht="15" customHeight="1" x14ac:dyDescent="0.25">
      <c r="A295" t="s">
        <v>426</v>
      </c>
      <c r="B295" t="s">
        <v>428</v>
      </c>
      <c r="C295">
        <v>8.0938099999999999E-2</v>
      </c>
      <c r="D295">
        <v>59.222499999999997</v>
      </c>
      <c r="E295">
        <v>5.99153</v>
      </c>
      <c r="F295">
        <v>6.6348199999999996E-3</v>
      </c>
      <c r="G295" t="s">
        <v>16</v>
      </c>
      <c r="H295" t="s">
        <v>16</v>
      </c>
    </row>
    <row r="296" spans="1:8" ht="15" customHeight="1" x14ac:dyDescent="0.25">
      <c r="A296" t="s">
        <v>426</v>
      </c>
      <c r="B296" t="s">
        <v>429</v>
      </c>
      <c r="C296">
        <v>0.20933399999999999</v>
      </c>
      <c r="D296">
        <v>18.292100000000001</v>
      </c>
      <c r="E296">
        <v>19.0931</v>
      </c>
      <c r="F296">
        <v>2.57649E-2</v>
      </c>
      <c r="G296" t="s">
        <v>16</v>
      </c>
      <c r="H296" t="s">
        <v>16</v>
      </c>
    </row>
    <row r="297" spans="1:8" ht="15" customHeight="1" x14ac:dyDescent="0.25">
      <c r="A297" t="s">
        <v>426</v>
      </c>
      <c r="B297" t="s">
        <v>430</v>
      </c>
      <c r="C297">
        <v>0.16700400000000001</v>
      </c>
      <c r="D297">
        <v>9.3536300000000008</v>
      </c>
      <c r="E297">
        <v>17.657800000000002</v>
      </c>
      <c r="F297">
        <v>4.1152300000000001E-3</v>
      </c>
      <c r="G297" t="s">
        <v>8</v>
      </c>
      <c r="H297" t="s">
        <v>16</v>
      </c>
    </row>
    <row r="298" spans="1:8" ht="15" customHeight="1" x14ac:dyDescent="0.25">
      <c r="A298" t="s">
        <v>426</v>
      </c>
      <c r="B298" t="s">
        <v>431</v>
      </c>
      <c r="C298">
        <v>0.18338499999999999</v>
      </c>
      <c r="D298">
        <v>13.83</v>
      </c>
      <c r="E298">
        <v>16.989799999999999</v>
      </c>
      <c r="F298">
        <v>1.83438E-2</v>
      </c>
      <c r="G298" t="s">
        <v>16</v>
      </c>
      <c r="H298" t="s">
        <v>16</v>
      </c>
    </row>
    <row r="299" spans="1:8" ht="15" customHeight="1" x14ac:dyDescent="0.25">
      <c r="A299" t="s">
        <v>432</v>
      </c>
      <c r="B299" t="s">
        <v>433</v>
      </c>
      <c r="C299">
        <v>0.38710800000000001</v>
      </c>
      <c r="D299">
        <v>54.993400000000001</v>
      </c>
      <c r="E299">
        <v>4.6491699999999998</v>
      </c>
      <c r="F299">
        <v>7.0342799999999997E-2</v>
      </c>
      <c r="G299" t="s">
        <v>8</v>
      </c>
      <c r="H299" t="s">
        <v>16</v>
      </c>
    </row>
    <row r="300" spans="1:8" ht="15" customHeight="1" x14ac:dyDescent="0.25">
      <c r="A300" t="s">
        <v>432</v>
      </c>
      <c r="B300" t="s">
        <v>434</v>
      </c>
      <c r="C300">
        <v>0.122057</v>
      </c>
      <c r="D300">
        <v>26.3443</v>
      </c>
      <c r="E300">
        <v>9.6537299999999995</v>
      </c>
      <c r="F300">
        <v>2.4477800000000001E-2</v>
      </c>
      <c r="G300" t="s">
        <v>8</v>
      </c>
      <c r="H300" t="s">
        <v>16</v>
      </c>
    </row>
    <row r="301" spans="1:8" ht="15" customHeight="1" x14ac:dyDescent="0.25">
      <c r="A301" t="s">
        <v>435</v>
      </c>
      <c r="B301" t="s">
        <v>436</v>
      </c>
      <c r="C301">
        <v>0.20224700000000001</v>
      </c>
      <c r="D301">
        <v>82.0351</v>
      </c>
      <c r="E301">
        <v>6.1725500000000002</v>
      </c>
      <c r="F301">
        <v>0.106782</v>
      </c>
      <c r="G301" t="s">
        <v>8</v>
      </c>
      <c r="H301" t="s">
        <v>16</v>
      </c>
    </row>
    <row r="302" spans="1:8" ht="15" customHeight="1" x14ac:dyDescent="0.25">
      <c r="A302" t="s">
        <v>437</v>
      </c>
      <c r="B302" t="s">
        <v>9</v>
      </c>
      <c r="C302">
        <v>0</v>
      </c>
      <c r="D302">
        <v>0</v>
      </c>
      <c r="E302">
        <v>0</v>
      </c>
      <c r="F302">
        <v>0</v>
      </c>
      <c r="G302" t="s">
        <v>8</v>
      </c>
      <c r="H302" t="s">
        <v>8</v>
      </c>
    </row>
    <row r="303" spans="1:8" ht="15" customHeight="1" x14ac:dyDescent="0.25">
      <c r="A303" t="s">
        <v>437</v>
      </c>
      <c r="B303" t="s">
        <v>12</v>
      </c>
      <c r="C303">
        <v>0</v>
      </c>
      <c r="D303">
        <v>0</v>
      </c>
      <c r="E303">
        <v>0</v>
      </c>
      <c r="F303">
        <v>0</v>
      </c>
      <c r="G303" t="s">
        <v>8</v>
      </c>
      <c r="H303" t="s">
        <v>8</v>
      </c>
    </row>
    <row r="304" spans="1:8" ht="15" customHeight="1" x14ac:dyDescent="0.25">
      <c r="A304" t="s">
        <v>437</v>
      </c>
      <c r="B304" t="s">
        <v>13</v>
      </c>
      <c r="C304">
        <v>0</v>
      </c>
      <c r="D304">
        <v>0</v>
      </c>
      <c r="E304">
        <v>0</v>
      </c>
      <c r="F304">
        <v>0</v>
      </c>
      <c r="G304" t="s">
        <v>8</v>
      </c>
      <c r="H304" t="s">
        <v>8</v>
      </c>
    </row>
    <row r="305" spans="1:8" ht="15" customHeight="1" x14ac:dyDescent="0.25">
      <c r="A305" t="s">
        <v>437</v>
      </c>
      <c r="B305" t="s">
        <v>14</v>
      </c>
      <c r="C305">
        <v>0</v>
      </c>
      <c r="D305">
        <v>0</v>
      </c>
      <c r="E305">
        <v>0</v>
      </c>
      <c r="F305">
        <v>0</v>
      </c>
      <c r="G305" t="s">
        <v>8</v>
      </c>
      <c r="H305" t="s">
        <v>8</v>
      </c>
    </row>
    <row r="306" spans="1:8" ht="15" customHeight="1" x14ac:dyDescent="0.25">
      <c r="A306" t="s">
        <v>437</v>
      </c>
      <c r="B306" t="s">
        <v>15</v>
      </c>
      <c r="C306">
        <v>0</v>
      </c>
      <c r="D306">
        <v>0</v>
      </c>
      <c r="E306">
        <v>0</v>
      </c>
      <c r="F306">
        <v>0</v>
      </c>
      <c r="G306" t="s">
        <v>8</v>
      </c>
      <c r="H306" t="s">
        <v>8</v>
      </c>
    </row>
    <row r="307" spans="1:8" ht="15" customHeight="1" x14ac:dyDescent="0.25">
      <c r="A307" t="s">
        <v>437</v>
      </c>
      <c r="B307" t="s">
        <v>18</v>
      </c>
      <c r="C307">
        <v>0</v>
      </c>
      <c r="D307">
        <v>0</v>
      </c>
      <c r="E307">
        <v>0</v>
      </c>
      <c r="F307">
        <v>0</v>
      </c>
      <c r="G307" t="s">
        <v>8</v>
      </c>
      <c r="H307" t="s">
        <v>8</v>
      </c>
    </row>
    <row r="308" spans="1:8" ht="15" customHeight="1" x14ac:dyDescent="0.25">
      <c r="A308" t="s">
        <v>437</v>
      </c>
      <c r="B308" t="s">
        <v>19</v>
      </c>
      <c r="C308">
        <v>0</v>
      </c>
      <c r="D308">
        <v>0</v>
      </c>
      <c r="E308">
        <v>0</v>
      </c>
      <c r="F308">
        <v>0</v>
      </c>
      <c r="G308" t="s">
        <v>8</v>
      </c>
      <c r="H308" t="s">
        <v>8</v>
      </c>
    </row>
    <row r="309" spans="1:8" ht="15" customHeight="1" x14ac:dyDescent="0.25">
      <c r="A309" t="s">
        <v>437</v>
      </c>
      <c r="B309" t="s">
        <v>20</v>
      </c>
      <c r="C309">
        <v>0</v>
      </c>
      <c r="D309">
        <v>0</v>
      </c>
      <c r="E309">
        <v>0</v>
      </c>
      <c r="F309">
        <v>0</v>
      </c>
      <c r="G309" t="s">
        <v>8</v>
      </c>
      <c r="H309" t="s">
        <v>8</v>
      </c>
    </row>
    <row r="310" spans="1:8" ht="15" customHeight="1" x14ac:dyDescent="0.25">
      <c r="A310" t="s">
        <v>438</v>
      </c>
      <c r="B310" t="s">
        <v>439</v>
      </c>
      <c r="C310">
        <v>0.222048</v>
      </c>
      <c r="D310">
        <v>40.355600000000003</v>
      </c>
      <c r="E310">
        <v>4.40916</v>
      </c>
      <c r="F310">
        <v>5.2050199999999998E-2</v>
      </c>
      <c r="G310" t="s">
        <v>8</v>
      </c>
      <c r="H310" t="s">
        <v>16</v>
      </c>
    </row>
    <row r="311" spans="1:8" ht="15" customHeight="1" x14ac:dyDescent="0.25">
      <c r="A311" t="s">
        <v>440</v>
      </c>
      <c r="B311" t="s">
        <v>441</v>
      </c>
      <c r="C311">
        <v>6.3547000000000006E-2</v>
      </c>
      <c r="D311">
        <v>9.8657599999999999</v>
      </c>
      <c r="E311">
        <v>7.61707</v>
      </c>
      <c r="F311">
        <v>0</v>
      </c>
      <c r="G311" t="s">
        <v>16</v>
      </c>
      <c r="H311" t="s">
        <v>16</v>
      </c>
    </row>
    <row r="312" spans="1:8" ht="15" customHeight="1" x14ac:dyDescent="0.25">
      <c r="A312" t="s">
        <v>440</v>
      </c>
      <c r="B312" t="s">
        <v>442</v>
      </c>
      <c r="C312">
        <v>8.8291300000000003E-2</v>
      </c>
      <c r="D312">
        <v>13.992900000000001</v>
      </c>
      <c r="E312">
        <v>7.5486000000000004</v>
      </c>
      <c r="F312">
        <v>1.2707E-2</v>
      </c>
      <c r="G312" t="s">
        <v>16</v>
      </c>
      <c r="H312" t="s">
        <v>16</v>
      </c>
    </row>
    <row r="313" spans="1:8" ht="15" customHeight="1" x14ac:dyDescent="0.25">
      <c r="A313" t="s">
        <v>440</v>
      </c>
      <c r="B313" t="s">
        <v>443</v>
      </c>
      <c r="C313">
        <v>7.1196200000000001E-2</v>
      </c>
      <c r="D313">
        <v>12.6243</v>
      </c>
      <c r="E313">
        <v>8.9964399999999998</v>
      </c>
      <c r="F313">
        <v>2.6857700000000001E-3</v>
      </c>
      <c r="G313" t="s">
        <v>16</v>
      </c>
      <c r="H313" t="s">
        <v>16</v>
      </c>
    </row>
    <row r="314" spans="1:8" ht="15" customHeight="1" x14ac:dyDescent="0.25">
      <c r="A314" t="s">
        <v>440</v>
      </c>
      <c r="B314" t="s">
        <v>444</v>
      </c>
      <c r="C314">
        <v>8.6890300000000004E-2</v>
      </c>
      <c r="D314">
        <v>17.127800000000001</v>
      </c>
      <c r="E314">
        <v>8.4172700000000003</v>
      </c>
      <c r="F314">
        <v>1.9034800000000001E-2</v>
      </c>
      <c r="G314" t="s">
        <v>16</v>
      </c>
      <c r="H314" t="s">
        <v>16</v>
      </c>
    </row>
    <row r="315" spans="1:8" ht="15" customHeight="1" x14ac:dyDescent="0.25">
      <c r="A315" t="s">
        <v>445</v>
      </c>
      <c r="B315" t="s">
        <v>446</v>
      </c>
      <c r="C315">
        <v>7.2477899999999998E-2</v>
      </c>
      <c r="D315">
        <v>10.851000000000001</v>
      </c>
      <c r="E315">
        <v>2.0891799999999998</v>
      </c>
      <c r="F315">
        <v>4.1832500000000002E-2</v>
      </c>
      <c r="G315" t="s">
        <v>16</v>
      </c>
      <c r="H315" t="s">
        <v>16</v>
      </c>
    </row>
    <row r="316" spans="1:8" ht="15" customHeight="1" x14ac:dyDescent="0.25">
      <c r="A316" t="s">
        <v>445</v>
      </c>
      <c r="B316" t="s">
        <v>447</v>
      </c>
      <c r="C316">
        <v>0.30046299999999998</v>
      </c>
      <c r="D316">
        <v>42.119599999999998</v>
      </c>
      <c r="E316">
        <v>13.477600000000001</v>
      </c>
      <c r="F316">
        <v>0.13879</v>
      </c>
      <c r="G316" t="s">
        <v>16</v>
      </c>
      <c r="H316" t="s">
        <v>16</v>
      </c>
    </row>
    <row r="317" spans="1:8" ht="15" customHeight="1" x14ac:dyDescent="0.25">
      <c r="A317" t="s">
        <v>448</v>
      </c>
      <c r="B317" t="s">
        <v>449</v>
      </c>
      <c r="C317">
        <v>0.167791</v>
      </c>
      <c r="D317">
        <v>27.1252</v>
      </c>
      <c r="E317">
        <v>5.53965</v>
      </c>
      <c r="F317">
        <v>2.2198599999999999E-2</v>
      </c>
      <c r="G317" t="s">
        <v>16</v>
      </c>
      <c r="H317" t="s">
        <v>16</v>
      </c>
    </row>
    <row r="318" spans="1:8" ht="15" customHeight="1" x14ac:dyDescent="0.25">
      <c r="A318" t="s">
        <v>450</v>
      </c>
      <c r="B318" t="s">
        <v>451</v>
      </c>
      <c r="C318">
        <v>0.23319300000000001</v>
      </c>
      <c r="D318">
        <v>52.523800000000001</v>
      </c>
      <c r="E318">
        <v>10.666</v>
      </c>
      <c r="F318">
        <v>0.10843800000000001</v>
      </c>
      <c r="G318" t="s">
        <v>16</v>
      </c>
      <c r="H318" t="s">
        <v>16</v>
      </c>
    </row>
    <row r="319" spans="1:8" ht="15" customHeight="1" x14ac:dyDescent="0.25">
      <c r="A319" t="s">
        <v>450</v>
      </c>
      <c r="B319" t="s">
        <v>452</v>
      </c>
      <c r="C319">
        <v>0.13785</v>
      </c>
      <c r="D319">
        <v>21.613700000000001</v>
      </c>
      <c r="E319">
        <v>8.9089600000000004</v>
      </c>
      <c r="F319">
        <v>2.4136000000000001E-2</v>
      </c>
      <c r="G319" t="s">
        <v>16</v>
      </c>
      <c r="H319" t="s">
        <v>16</v>
      </c>
    </row>
    <row r="320" spans="1:8" ht="15" customHeight="1" x14ac:dyDescent="0.25">
      <c r="A320" t="s">
        <v>450</v>
      </c>
      <c r="B320" t="s">
        <v>453</v>
      </c>
      <c r="C320">
        <v>0.122749</v>
      </c>
      <c r="D320">
        <v>69.531400000000005</v>
      </c>
      <c r="E320">
        <v>3.6559499999999998</v>
      </c>
      <c r="F320">
        <v>1.5335700000000001E-2</v>
      </c>
      <c r="G320" t="s">
        <v>16</v>
      </c>
      <c r="H320" t="s">
        <v>16</v>
      </c>
    </row>
    <row r="321" spans="1:8" ht="15" customHeight="1" x14ac:dyDescent="0.25">
      <c r="A321" t="s">
        <v>450</v>
      </c>
      <c r="B321" t="s">
        <v>454</v>
      </c>
      <c r="C321">
        <v>1.02468</v>
      </c>
      <c r="D321">
        <v>217.16300000000001</v>
      </c>
      <c r="E321">
        <v>2.95919</v>
      </c>
      <c r="F321">
        <v>0.147123</v>
      </c>
      <c r="G321" t="s">
        <v>16</v>
      </c>
      <c r="H321" t="s">
        <v>16</v>
      </c>
    </row>
    <row r="322" spans="1:8" ht="15" customHeight="1" x14ac:dyDescent="0.25">
      <c r="A322" t="s">
        <v>450</v>
      </c>
      <c r="B322" t="s">
        <v>455</v>
      </c>
      <c r="C322">
        <v>0.176784</v>
      </c>
      <c r="D322">
        <v>15.6776</v>
      </c>
      <c r="E322">
        <v>15.6877</v>
      </c>
      <c r="F322">
        <v>2.7728699999999998E-2</v>
      </c>
      <c r="G322" t="s">
        <v>16</v>
      </c>
      <c r="H322" t="s">
        <v>16</v>
      </c>
    </row>
    <row r="323" spans="1:8" ht="15" customHeight="1" x14ac:dyDescent="0.25">
      <c r="A323" t="s">
        <v>456</v>
      </c>
      <c r="B323" t="s">
        <v>457</v>
      </c>
      <c r="C323">
        <v>0</v>
      </c>
      <c r="D323">
        <v>0</v>
      </c>
      <c r="E323">
        <v>0</v>
      </c>
      <c r="F323">
        <v>0</v>
      </c>
      <c r="G323" t="s">
        <v>8</v>
      </c>
      <c r="H323" t="s">
        <v>8</v>
      </c>
    </row>
    <row r="324" spans="1:8" ht="15" customHeight="1" x14ac:dyDescent="0.25">
      <c r="A324" t="s">
        <v>456</v>
      </c>
      <c r="B324" s="6" t="s">
        <v>1020</v>
      </c>
      <c r="C324">
        <v>0</v>
      </c>
      <c r="D324">
        <v>0</v>
      </c>
      <c r="E324">
        <v>0</v>
      </c>
      <c r="F324">
        <v>0</v>
      </c>
      <c r="G324" t="s">
        <v>8</v>
      </c>
      <c r="H324" t="s">
        <v>8</v>
      </c>
    </row>
    <row r="325" spans="1:8" ht="15" customHeight="1" x14ac:dyDescent="0.25">
      <c r="A325" t="s">
        <v>456</v>
      </c>
      <c r="B325" t="s">
        <v>458</v>
      </c>
      <c r="C325">
        <v>0</v>
      </c>
      <c r="D325">
        <v>0</v>
      </c>
      <c r="E325">
        <v>0</v>
      </c>
      <c r="F325">
        <v>0</v>
      </c>
      <c r="G325" t="s">
        <v>8</v>
      </c>
      <c r="H325" t="s">
        <v>8</v>
      </c>
    </row>
    <row r="326" spans="1:8" ht="15" customHeight="1" x14ac:dyDescent="0.25">
      <c r="A326" t="s">
        <v>456</v>
      </c>
      <c r="B326" t="s">
        <v>459</v>
      </c>
      <c r="C326">
        <v>0</v>
      </c>
      <c r="D326">
        <v>0</v>
      </c>
      <c r="E326">
        <v>0</v>
      </c>
      <c r="F326">
        <v>0</v>
      </c>
      <c r="G326" t="s">
        <v>8</v>
      </c>
      <c r="H326" t="s">
        <v>8</v>
      </c>
    </row>
    <row r="327" spans="1:8" ht="15" customHeight="1" x14ac:dyDescent="0.25">
      <c r="A327" t="s">
        <v>460</v>
      </c>
      <c r="B327" t="s">
        <v>17</v>
      </c>
      <c r="C327">
        <v>0</v>
      </c>
      <c r="D327">
        <v>0</v>
      </c>
      <c r="E327">
        <v>0</v>
      </c>
      <c r="F327">
        <v>0</v>
      </c>
      <c r="G327" t="s">
        <v>8</v>
      </c>
      <c r="H327" t="s">
        <v>8</v>
      </c>
    </row>
    <row r="328" spans="1:8" ht="15" customHeight="1" x14ac:dyDescent="0.25">
      <c r="A328" t="s">
        <v>461</v>
      </c>
      <c r="B328" t="s">
        <v>462</v>
      </c>
      <c r="C328" t="s">
        <v>40</v>
      </c>
      <c r="D328" t="s">
        <v>40</v>
      </c>
      <c r="E328">
        <v>0</v>
      </c>
      <c r="F328" t="s">
        <v>40</v>
      </c>
      <c r="G328" t="s">
        <v>8</v>
      </c>
      <c r="H328" t="s">
        <v>8</v>
      </c>
    </row>
    <row r="329" spans="1:8" ht="15" customHeight="1" x14ac:dyDescent="0.25">
      <c r="A329" t="s">
        <v>463</v>
      </c>
      <c r="B329" t="s">
        <v>464</v>
      </c>
      <c r="C329">
        <v>0.115782</v>
      </c>
      <c r="D329">
        <v>23.589500000000001</v>
      </c>
      <c r="E329">
        <v>10.237399999999999</v>
      </c>
      <c r="F329">
        <v>8.3477099999999995E-3</v>
      </c>
      <c r="G329" t="s">
        <v>16</v>
      </c>
      <c r="H329" t="s">
        <v>16</v>
      </c>
    </row>
    <row r="330" spans="1:8" ht="15" customHeight="1" x14ac:dyDescent="0.25">
      <c r="A330" t="s">
        <v>463</v>
      </c>
      <c r="B330" t="s">
        <v>465</v>
      </c>
      <c r="C330">
        <v>0.16834499999999999</v>
      </c>
      <c r="D330">
        <v>25.823899999999998</v>
      </c>
      <c r="E330">
        <v>12.7651</v>
      </c>
      <c r="F330">
        <v>3.1930399999999998E-2</v>
      </c>
      <c r="G330" t="s">
        <v>16</v>
      </c>
      <c r="H330" t="s">
        <v>16</v>
      </c>
    </row>
    <row r="331" spans="1:8" ht="15" customHeight="1" x14ac:dyDescent="0.25">
      <c r="A331" t="s">
        <v>466</v>
      </c>
      <c r="B331" t="s">
        <v>467</v>
      </c>
      <c r="C331">
        <v>0</v>
      </c>
      <c r="D331">
        <v>0</v>
      </c>
      <c r="E331">
        <v>0</v>
      </c>
      <c r="F331">
        <v>0</v>
      </c>
      <c r="G331" t="s">
        <v>8</v>
      </c>
      <c r="H331" t="s">
        <v>8</v>
      </c>
    </row>
    <row r="332" spans="1:8" ht="15" customHeight="1" x14ac:dyDescent="0.25">
      <c r="A332" t="s">
        <v>468</v>
      </c>
      <c r="B332" t="s">
        <v>469</v>
      </c>
      <c r="C332">
        <v>0.20250000000000001</v>
      </c>
      <c r="D332">
        <v>48.906799999999997</v>
      </c>
      <c r="E332">
        <v>11.3621</v>
      </c>
      <c r="F332">
        <v>9.8543900000000004E-2</v>
      </c>
      <c r="G332" t="s">
        <v>8</v>
      </c>
      <c r="H332" t="s">
        <v>16</v>
      </c>
    </row>
    <row r="333" spans="1:8" ht="15" customHeight="1" x14ac:dyDescent="0.25">
      <c r="A333" t="s">
        <v>468</v>
      </c>
      <c r="B333" t="s">
        <v>470</v>
      </c>
      <c r="C333">
        <v>0.68646399999999996</v>
      </c>
      <c r="D333">
        <v>3.2989600000000001</v>
      </c>
      <c r="E333">
        <v>7.3815</v>
      </c>
      <c r="F333">
        <v>0</v>
      </c>
      <c r="G333" t="s">
        <v>16</v>
      </c>
      <c r="H333" t="s">
        <v>16</v>
      </c>
    </row>
    <row r="334" spans="1:8" ht="15" customHeight="1" x14ac:dyDescent="0.25">
      <c r="A334" t="s">
        <v>468</v>
      </c>
      <c r="B334" t="s">
        <v>471</v>
      </c>
      <c r="C334">
        <v>0.453376</v>
      </c>
      <c r="D334">
        <v>85.731899999999996</v>
      </c>
      <c r="E334">
        <v>18.245799999999999</v>
      </c>
      <c r="F334">
        <v>0.24182300000000001</v>
      </c>
      <c r="G334" t="s">
        <v>16</v>
      </c>
      <c r="H334" t="s">
        <v>16</v>
      </c>
    </row>
    <row r="335" spans="1:8" ht="15" customHeight="1" x14ac:dyDescent="0.25">
      <c r="A335" t="s">
        <v>468</v>
      </c>
      <c r="B335" t="s">
        <v>472</v>
      </c>
      <c r="C335">
        <v>0.13469900000000001</v>
      </c>
      <c r="D335">
        <v>8.7900299999999998</v>
      </c>
      <c r="E335">
        <v>7.5513700000000004</v>
      </c>
      <c r="F335">
        <v>2.9499800000000001E-3</v>
      </c>
      <c r="G335" t="s">
        <v>16</v>
      </c>
      <c r="H335" t="s">
        <v>16</v>
      </c>
    </row>
    <row r="336" spans="1:8" ht="15" customHeight="1" x14ac:dyDescent="0.25">
      <c r="A336" t="s">
        <v>473</v>
      </c>
      <c r="B336" t="s">
        <v>474</v>
      </c>
      <c r="C336">
        <v>7.4994099999999994E-2</v>
      </c>
      <c r="D336">
        <v>37.203299999999999</v>
      </c>
      <c r="E336">
        <v>4.2050599999999996</v>
      </c>
      <c r="F336">
        <v>2.2361700000000002E-2</v>
      </c>
      <c r="G336" t="s">
        <v>16</v>
      </c>
      <c r="H336" t="s">
        <v>16</v>
      </c>
    </row>
    <row r="337" spans="1:8" ht="15" customHeight="1" x14ac:dyDescent="0.25">
      <c r="A337" t="s">
        <v>475</v>
      </c>
      <c r="B337" t="s">
        <v>476</v>
      </c>
      <c r="C337">
        <v>0</v>
      </c>
      <c r="D337">
        <v>0</v>
      </c>
      <c r="E337">
        <v>0</v>
      </c>
      <c r="F337">
        <v>0</v>
      </c>
      <c r="G337" t="s">
        <v>8</v>
      </c>
      <c r="H337" t="s">
        <v>8</v>
      </c>
    </row>
    <row r="338" spans="1:8" ht="15" customHeight="1" x14ac:dyDescent="0.25">
      <c r="A338" t="s">
        <v>477</v>
      </c>
      <c r="B338" t="s">
        <v>478</v>
      </c>
      <c r="C338">
        <v>0.120976</v>
      </c>
      <c r="D338">
        <v>24.195599999999999</v>
      </c>
      <c r="E338">
        <v>10.5549</v>
      </c>
      <c r="F338">
        <v>7.7707599999999998E-3</v>
      </c>
      <c r="G338" t="s">
        <v>16</v>
      </c>
      <c r="H338" t="s">
        <v>16</v>
      </c>
    </row>
    <row r="339" spans="1:8" ht="15" customHeight="1" x14ac:dyDescent="0.25">
      <c r="A339" t="s">
        <v>477</v>
      </c>
      <c r="B339" t="s">
        <v>479</v>
      </c>
      <c r="C339">
        <v>6.2710799999999997E-2</v>
      </c>
      <c r="D339">
        <v>11.757400000000001</v>
      </c>
      <c r="E339">
        <v>4.5003099999999998</v>
      </c>
      <c r="F339">
        <v>4.3067599999999998E-3</v>
      </c>
      <c r="G339" t="s">
        <v>16</v>
      </c>
      <c r="H339" t="s">
        <v>16</v>
      </c>
    </row>
    <row r="340" spans="1:8" ht="15" customHeight="1" x14ac:dyDescent="0.25">
      <c r="A340" t="s">
        <v>477</v>
      </c>
      <c r="B340" t="s">
        <v>480</v>
      </c>
      <c r="C340">
        <v>6.2876199999999993E-2</v>
      </c>
      <c r="D340">
        <v>17.1159</v>
      </c>
      <c r="E340">
        <v>9.6450600000000009</v>
      </c>
      <c r="F340">
        <v>1.27797E-2</v>
      </c>
      <c r="G340" t="s">
        <v>16</v>
      </c>
      <c r="H340" t="s">
        <v>16</v>
      </c>
    </row>
    <row r="341" spans="1:8" ht="15" customHeight="1" x14ac:dyDescent="0.25">
      <c r="A341" t="s">
        <v>477</v>
      </c>
      <c r="B341" t="s">
        <v>481</v>
      </c>
      <c r="C341">
        <v>0.153333</v>
      </c>
      <c r="D341">
        <v>91.863500000000002</v>
      </c>
      <c r="E341">
        <v>5.5113700000000003</v>
      </c>
      <c r="F341">
        <v>9.2508000000000007E-2</v>
      </c>
      <c r="G341" t="s">
        <v>16</v>
      </c>
      <c r="H341" t="s">
        <v>16</v>
      </c>
    </row>
    <row r="342" spans="1:8" ht="15" customHeight="1" x14ac:dyDescent="0.25">
      <c r="A342" t="s">
        <v>477</v>
      </c>
      <c r="B342" t="s">
        <v>482</v>
      </c>
      <c r="C342">
        <v>0.29115400000000002</v>
      </c>
      <c r="D342">
        <v>67.797300000000007</v>
      </c>
      <c r="E342">
        <v>7.7513399999999999</v>
      </c>
      <c r="F342">
        <v>0.15312200000000001</v>
      </c>
      <c r="G342" t="s">
        <v>16</v>
      </c>
      <c r="H342" t="s">
        <v>16</v>
      </c>
    </row>
    <row r="343" spans="1:8" ht="15" customHeight="1" x14ac:dyDescent="0.25">
      <c r="A343" t="s">
        <v>477</v>
      </c>
      <c r="B343" t="s">
        <v>483</v>
      </c>
      <c r="C343">
        <v>0.103876</v>
      </c>
      <c r="D343">
        <v>22.610900000000001</v>
      </c>
      <c r="E343">
        <v>8.1010000000000009</v>
      </c>
      <c r="F343">
        <v>2.7048900000000001E-2</v>
      </c>
      <c r="G343" t="s">
        <v>16</v>
      </c>
      <c r="H343" t="s">
        <v>16</v>
      </c>
    </row>
    <row r="344" spans="1:8" ht="15" customHeight="1" x14ac:dyDescent="0.25">
      <c r="A344" t="s">
        <v>484</v>
      </c>
      <c r="B344" t="s">
        <v>485</v>
      </c>
      <c r="C344">
        <v>1.30505</v>
      </c>
      <c r="D344">
        <v>62.033099999999997</v>
      </c>
      <c r="E344">
        <v>33.455100000000002</v>
      </c>
      <c r="F344">
        <v>0.13845099999999999</v>
      </c>
      <c r="G344" t="s">
        <v>16</v>
      </c>
      <c r="H344" t="s">
        <v>16</v>
      </c>
    </row>
    <row r="345" spans="1:8" ht="15" customHeight="1" x14ac:dyDescent="0.25">
      <c r="A345" t="s">
        <v>484</v>
      </c>
      <c r="B345" t="s">
        <v>486</v>
      </c>
      <c r="C345">
        <v>6.4997299999999994E-2</v>
      </c>
      <c r="D345">
        <v>32.287500000000001</v>
      </c>
      <c r="E345">
        <v>3.8660199999999998</v>
      </c>
      <c r="F345">
        <v>5.2237200000000003E-3</v>
      </c>
      <c r="G345" t="s">
        <v>16</v>
      </c>
      <c r="H345" t="s">
        <v>16</v>
      </c>
    </row>
    <row r="346" spans="1:8" ht="15" customHeight="1" x14ac:dyDescent="0.25">
      <c r="A346" t="s">
        <v>487</v>
      </c>
      <c r="B346" t="s">
        <v>488</v>
      </c>
      <c r="C346">
        <v>0.159969</v>
      </c>
      <c r="D346">
        <v>44.1205</v>
      </c>
      <c r="E346">
        <v>8.59849</v>
      </c>
      <c r="F346">
        <v>1.27347E-2</v>
      </c>
      <c r="G346" t="s">
        <v>16</v>
      </c>
      <c r="H346" t="s">
        <v>16</v>
      </c>
    </row>
    <row r="347" spans="1:8" ht="15" customHeight="1" x14ac:dyDescent="0.25">
      <c r="A347" t="s">
        <v>489</v>
      </c>
      <c r="B347" t="s">
        <v>490</v>
      </c>
      <c r="C347">
        <v>0.119282</v>
      </c>
      <c r="D347">
        <v>19.5228</v>
      </c>
      <c r="E347">
        <v>9.4656099999999999</v>
      </c>
      <c r="F347">
        <v>1.4705599999999999E-2</v>
      </c>
      <c r="G347" t="s">
        <v>8</v>
      </c>
      <c r="H347" t="s">
        <v>16</v>
      </c>
    </row>
    <row r="348" spans="1:8" ht="15" customHeight="1" x14ac:dyDescent="0.25">
      <c r="A348" t="s">
        <v>489</v>
      </c>
      <c r="B348" t="s">
        <v>491</v>
      </c>
      <c r="C348">
        <v>0.234657</v>
      </c>
      <c r="D348">
        <v>25.381799999999998</v>
      </c>
      <c r="E348">
        <v>12.924099999999999</v>
      </c>
      <c r="F348">
        <v>3.0831799999999999E-2</v>
      </c>
      <c r="G348" t="s">
        <v>8</v>
      </c>
      <c r="H348" t="s">
        <v>16</v>
      </c>
    </row>
    <row r="349" spans="1:8" ht="15" customHeight="1" x14ac:dyDescent="0.25">
      <c r="A349" t="s">
        <v>492</v>
      </c>
      <c r="B349" t="s">
        <v>492</v>
      </c>
      <c r="C349">
        <v>0.117539</v>
      </c>
      <c r="D349">
        <v>17.012</v>
      </c>
      <c r="E349">
        <v>0</v>
      </c>
      <c r="F349">
        <v>0.42</v>
      </c>
      <c r="G349" t="s">
        <v>8</v>
      </c>
      <c r="H349" t="s">
        <v>8</v>
      </c>
    </row>
    <row r="350" spans="1:8" ht="15" customHeight="1" x14ac:dyDescent="0.25">
      <c r="A350" t="s">
        <v>493</v>
      </c>
      <c r="B350" s="6" t="s">
        <v>1021</v>
      </c>
      <c r="C350">
        <v>0</v>
      </c>
      <c r="D350">
        <v>0</v>
      </c>
      <c r="E350">
        <v>0</v>
      </c>
      <c r="F350">
        <v>0</v>
      </c>
      <c r="G350" t="s">
        <v>8</v>
      </c>
      <c r="H350" t="s">
        <v>8</v>
      </c>
    </row>
    <row r="351" spans="1:8" ht="15" customHeight="1" x14ac:dyDescent="0.25">
      <c r="A351" t="s">
        <v>495</v>
      </c>
      <c r="B351" t="s">
        <v>494</v>
      </c>
      <c r="C351">
        <v>7.1400000000000005E-2</v>
      </c>
      <c r="D351">
        <v>10.334099999999999</v>
      </c>
      <c r="E351">
        <v>0</v>
      </c>
      <c r="F351">
        <v>9.6049199999999994E-3</v>
      </c>
      <c r="G351" t="s">
        <v>8</v>
      </c>
      <c r="H351" t="s">
        <v>16</v>
      </c>
    </row>
    <row r="352" spans="1:8" ht="15" customHeight="1" x14ac:dyDescent="0.25">
      <c r="A352" t="s">
        <v>496</v>
      </c>
      <c r="B352" t="s">
        <v>497</v>
      </c>
      <c r="C352">
        <v>7.3216299999999998E-2</v>
      </c>
      <c r="D352">
        <v>8.2247500000000002</v>
      </c>
      <c r="E352">
        <v>6.2071399999999999</v>
      </c>
      <c r="F352">
        <v>6.5644100000000001E-4</v>
      </c>
      <c r="G352" t="s">
        <v>8</v>
      </c>
      <c r="H352" t="s">
        <v>16</v>
      </c>
    </row>
    <row r="353" spans="1:8" ht="15" customHeight="1" x14ac:dyDescent="0.25">
      <c r="A353" t="s">
        <v>498</v>
      </c>
      <c r="B353" t="s">
        <v>499</v>
      </c>
      <c r="C353">
        <v>9.4936699999999999E-2</v>
      </c>
      <c r="D353">
        <v>15.724399999999999</v>
      </c>
      <c r="E353">
        <v>9.2025500000000005</v>
      </c>
      <c r="F353">
        <v>2.27925E-3</v>
      </c>
      <c r="G353" t="s">
        <v>16</v>
      </c>
      <c r="H353" t="s">
        <v>16</v>
      </c>
    </row>
    <row r="354" spans="1:8" ht="15" customHeight="1" x14ac:dyDescent="0.25">
      <c r="A354" t="s">
        <v>500</v>
      </c>
      <c r="B354" t="s">
        <v>501</v>
      </c>
      <c r="C354">
        <v>3.3095100000000002E-2</v>
      </c>
      <c r="D354">
        <v>9.2144700000000004</v>
      </c>
      <c r="E354">
        <v>6.9552399999999999</v>
      </c>
      <c r="F354">
        <v>4.5059599999999999E-4</v>
      </c>
      <c r="G354" t="s">
        <v>16</v>
      </c>
      <c r="H354" t="s">
        <v>16</v>
      </c>
    </row>
    <row r="355" spans="1:8" ht="15" customHeight="1" x14ac:dyDescent="0.25">
      <c r="A355" t="s">
        <v>502</v>
      </c>
      <c r="B355" t="s">
        <v>503</v>
      </c>
      <c r="C355">
        <v>0.166433</v>
      </c>
      <c r="D355">
        <v>8.6591199999999997</v>
      </c>
      <c r="E355">
        <v>17.0063</v>
      </c>
      <c r="F355">
        <v>0</v>
      </c>
      <c r="G355" t="s">
        <v>8</v>
      </c>
      <c r="H355" t="s">
        <v>16</v>
      </c>
    </row>
    <row r="356" spans="1:8" ht="15" customHeight="1" x14ac:dyDescent="0.25">
      <c r="A356" t="s">
        <v>502</v>
      </c>
      <c r="B356" t="s">
        <v>504</v>
      </c>
      <c r="C356">
        <v>0.15878999999999999</v>
      </c>
      <c r="D356">
        <v>9.6482100000000006</v>
      </c>
      <c r="E356">
        <v>16.886500000000002</v>
      </c>
      <c r="F356">
        <v>0</v>
      </c>
      <c r="G356" t="s">
        <v>8</v>
      </c>
      <c r="H356" t="s">
        <v>16</v>
      </c>
    </row>
    <row r="357" spans="1:8" ht="15" customHeight="1" x14ac:dyDescent="0.25">
      <c r="A357" t="s">
        <v>502</v>
      </c>
      <c r="B357" t="s">
        <v>505</v>
      </c>
      <c r="C357">
        <v>0.1338</v>
      </c>
      <c r="D357">
        <v>84.343999999999994</v>
      </c>
      <c r="E357">
        <v>5.4289300000000003</v>
      </c>
      <c r="F357">
        <v>1.6839699999999999E-3</v>
      </c>
      <c r="G357" t="s">
        <v>8</v>
      </c>
      <c r="H357" t="s">
        <v>16</v>
      </c>
    </row>
    <row r="358" spans="1:8" ht="15" customHeight="1" x14ac:dyDescent="0.25">
      <c r="A358" t="s">
        <v>506</v>
      </c>
      <c r="B358" t="s">
        <v>507</v>
      </c>
      <c r="C358">
        <v>0.20374300000000001</v>
      </c>
      <c r="D358">
        <v>18.630299999999998</v>
      </c>
      <c r="E358">
        <v>17.152699999999999</v>
      </c>
      <c r="F358">
        <v>2.0299899999999999E-2</v>
      </c>
      <c r="G358" t="s">
        <v>8</v>
      </c>
      <c r="H358" t="s">
        <v>16</v>
      </c>
    </row>
    <row r="359" spans="1:8" ht="15" customHeight="1" x14ac:dyDescent="0.25">
      <c r="A359" t="s">
        <v>506</v>
      </c>
      <c r="B359" t="s">
        <v>508</v>
      </c>
      <c r="C359">
        <v>0.183085</v>
      </c>
      <c r="D359">
        <v>14.121499999999999</v>
      </c>
      <c r="E359">
        <v>15.914099999999999</v>
      </c>
      <c r="F359">
        <v>6.86698E-3</v>
      </c>
      <c r="G359" t="s">
        <v>8</v>
      </c>
      <c r="H359" t="s">
        <v>16</v>
      </c>
    </row>
    <row r="360" spans="1:8" ht="15" customHeight="1" x14ac:dyDescent="0.25">
      <c r="A360" t="s">
        <v>506</v>
      </c>
      <c r="B360" t="s">
        <v>509</v>
      </c>
      <c r="C360">
        <v>4.7078099999999998E-2</v>
      </c>
      <c r="D360">
        <v>8.4725999999999999</v>
      </c>
      <c r="E360">
        <v>3.3167599999999999</v>
      </c>
      <c r="F360">
        <v>7.3705100000000003E-3</v>
      </c>
      <c r="G360" t="s">
        <v>8</v>
      </c>
      <c r="H360" t="s">
        <v>16</v>
      </c>
    </row>
    <row r="361" spans="1:8" ht="15" customHeight="1" x14ac:dyDescent="0.25">
      <c r="A361" t="s">
        <v>510</v>
      </c>
      <c r="B361" t="s">
        <v>511</v>
      </c>
      <c r="C361">
        <v>0.29998000000000002</v>
      </c>
      <c r="D361">
        <v>37.243699999999997</v>
      </c>
      <c r="E361">
        <v>17.314900000000002</v>
      </c>
      <c r="F361">
        <v>8.8095999999999994E-2</v>
      </c>
      <c r="G361" t="s">
        <v>16</v>
      </c>
      <c r="H361" t="s">
        <v>16</v>
      </c>
    </row>
    <row r="362" spans="1:8" ht="15" customHeight="1" x14ac:dyDescent="0.25">
      <c r="A362" t="s">
        <v>510</v>
      </c>
      <c r="B362" t="s">
        <v>512</v>
      </c>
      <c r="C362">
        <v>0.22426599999999999</v>
      </c>
      <c r="D362">
        <v>10.249499999999999</v>
      </c>
      <c r="E362">
        <v>18.049199999999999</v>
      </c>
      <c r="F362">
        <v>5.3129300000000004E-3</v>
      </c>
      <c r="G362" t="s">
        <v>16</v>
      </c>
      <c r="H362" t="s">
        <v>16</v>
      </c>
    </row>
    <row r="363" spans="1:8" ht="15" customHeight="1" x14ac:dyDescent="0.25">
      <c r="A363" t="s">
        <v>510</v>
      </c>
      <c r="B363" t="s">
        <v>513</v>
      </c>
      <c r="C363">
        <v>0.101634</v>
      </c>
      <c r="D363">
        <v>23.6265</v>
      </c>
      <c r="E363">
        <v>10.6883</v>
      </c>
      <c r="F363">
        <v>2.7426499999999999E-2</v>
      </c>
      <c r="G363" t="s">
        <v>16</v>
      </c>
      <c r="H363" t="s">
        <v>16</v>
      </c>
    </row>
    <row r="364" spans="1:8" ht="15" customHeight="1" x14ac:dyDescent="0.25">
      <c r="A364" t="s">
        <v>510</v>
      </c>
      <c r="B364" t="s">
        <v>514</v>
      </c>
      <c r="C364">
        <v>0.21839800000000001</v>
      </c>
      <c r="D364">
        <v>48.319099999999999</v>
      </c>
      <c r="E364">
        <v>5.1162599999999996</v>
      </c>
      <c r="F364">
        <v>1.87745E-2</v>
      </c>
      <c r="G364" t="s">
        <v>16</v>
      </c>
      <c r="H364" t="s">
        <v>16</v>
      </c>
    </row>
    <row r="365" spans="1:8" ht="15" customHeight="1" x14ac:dyDescent="0.25">
      <c r="A365" t="s">
        <v>515</v>
      </c>
      <c r="B365" t="s">
        <v>516</v>
      </c>
      <c r="C365">
        <v>0.13325300000000001</v>
      </c>
      <c r="D365">
        <v>19.3247</v>
      </c>
      <c r="E365">
        <v>11.8621</v>
      </c>
      <c r="F365">
        <v>2.0752199999999998E-2</v>
      </c>
      <c r="G365" t="s">
        <v>16</v>
      </c>
      <c r="H365" t="s">
        <v>16</v>
      </c>
    </row>
    <row r="366" spans="1:8" ht="15" customHeight="1" x14ac:dyDescent="0.25">
      <c r="A366" t="s">
        <v>515</v>
      </c>
      <c r="B366" t="s">
        <v>517</v>
      </c>
      <c r="C366">
        <v>8.0515400000000001E-2</v>
      </c>
      <c r="D366">
        <v>13.778499999999999</v>
      </c>
      <c r="E366">
        <v>9.3954699999999995</v>
      </c>
      <c r="F366">
        <v>4.3564600000000004E-3</v>
      </c>
      <c r="G366" t="s">
        <v>16</v>
      </c>
      <c r="H366" t="s">
        <v>16</v>
      </c>
    </row>
    <row r="367" spans="1:8" ht="15" customHeight="1" x14ac:dyDescent="0.25">
      <c r="A367" t="s">
        <v>518</v>
      </c>
      <c r="B367" t="s">
        <v>519</v>
      </c>
      <c r="C367">
        <v>7.6188099999999995E-2</v>
      </c>
      <c r="D367">
        <v>16.082899999999999</v>
      </c>
      <c r="E367">
        <v>7.2941399999999996</v>
      </c>
      <c r="F367">
        <v>8.8912799999999997E-3</v>
      </c>
      <c r="G367" t="s">
        <v>16</v>
      </c>
      <c r="H367" t="s">
        <v>16</v>
      </c>
    </row>
    <row r="368" spans="1:8" ht="15" customHeight="1" x14ac:dyDescent="0.25">
      <c r="A368" t="s">
        <v>520</v>
      </c>
      <c r="B368" t="s">
        <v>521</v>
      </c>
      <c r="C368">
        <v>0.336982</v>
      </c>
      <c r="D368">
        <v>46.331099999999999</v>
      </c>
      <c r="E368">
        <v>18.9588</v>
      </c>
      <c r="F368">
        <v>9.5898700000000003E-2</v>
      </c>
      <c r="G368" t="s">
        <v>16</v>
      </c>
      <c r="H368" t="s">
        <v>16</v>
      </c>
    </row>
    <row r="369" spans="1:8" ht="15" customHeight="1" x14ac:dyDescent="0.25">
      <c r="A369" t="s">
        <v>520</v>
      </c>
      <c r="B369" t="s">
        <v>522</v>
      </c>
      <c r="C369">
        <v>1.9944199999999999E-2</v>
      </c>
      <c r="D369">
        <v>4.0514299999999999</v>
      </c>
      <c r="E369">
        <v>2.8612700000000002</v>
      </c>
      <c r="F369">
        <v>1.6641E-3</v>
      </c>
      <c r="G369" t="s">
        <v>8</v>
      </c>
      <c r="H369" t="s">
        <v>16</v>
      </c>
    </row>
    <row r="370" spans="1:8" ht="15" customHeight="1" x14ac:dyDescent="0.25">
      <c r="A370" t="s">
        <v>520</v>
      </c>
      <c r="B370" t="s">
        <v>523</v>
      </c>
      <c r="C370">
        <v>0.32166400000000001</v>
      </c>
      <c r="D370">
        <v>51.935299999999998</v>
      </c>
      <c r="E370">
        <v>18.860700000000001</v>
      </c>
      <c r="F370">
        <v>0.12228</v>
      </c>
      <c r="G370" t="s">
        <v>16</v>
      </c>
      <c r="H370" t="s">
        <v>16</v>
      </c>
    </row>
    <row r="371" spans="1:8" ht="15" customHeight="1" x14ac:dyDescent="0.25">
      <c r="A371" t="s">
        <v>524</v>
      </c>
      <c r="B371" t="s">
        <v>11</v>
      </c>
      <c r="C371">
        <v>0.12884399999999999</v>
      </c>
      <c r="D371">
        <v>24.299299999999999</v>
      </c>
      <c r="E371">
        <v>6.3060299999999998</v>
      </c>
      <c r="F371">
        <v>2.86486E-2</v>
      </c>
      <c r="G371" t="s">
        <v>8</v>
      </c>
      <c r="H371" t="s">
        <v>16</v>
      </c>
    </row>
    <row r="372" spans="1:8" ht="15" customHeight="1" x14ac:dyDescent="0.25">
      <c r="A372" t="s">
        <v>524</v>
      </c>
      <c r="B372" t="s">
        <v>525</v>
      </c>
      <c r="C372">
        <v>0.189912</v>
      </c>
      <c r="D372">
        <v>16.5642</v>
      </c>
      <c r="E372">
        <v>15.392099999999999</v>
      </c>
      <c r="F372">
        <v>1.45883E-2</v>
      </c>
      <c r="G372" t="s">
        <v>8</v>
      </c>
      <c r="H372" t="s">
        <v>16</v>
      </c>
    </row>
    <row r="373" spans="1:8" ht="15" customHeight="1" x14ac:dyDescent="0.25">
      <c r="A373" t="s">
        <v>524</v>
      </c>
      <c r="B373" t="s">
        <v>318</v>
      </c>
      <c r="C373">
        <v>0.103634</v>
      </c>
      <c r="D373">
        <v>22.023800000000001</v>
      </c>
      <c r="E373">
        <v>9.0850000000000009</v>
      </c>
      <c r="F373">
        <v>1.43657E-2</v>
      </c>
      <c r="G373" t="s">
        <v>8</v>
      </c>
      <c r="H373" t="s">
        <v>16</v>
      </c>
    </row>
    <row r="374" spans="1:8" ht="15" customHeight="1" x14ac:dyDescent="0.25">
      <c r="A374" t="s">
        <v>526</v>
      </c>
      <c r="B374" t="s">
        <v>527</v>
      </c>
      <c r="C374">
        <v>0.163328</v>
      </c>
      <c r="D374">
        <v>21.474399999999999</v>
      </c>
      <c r="E374">
        <v>7.9885000000000002</v>
      </c>
      <c r="F374">
        <v>4.54175E-2</v>
      </c>
      <c r="G374" t="s">
        <v>16</v>
      </c>
      <c r="H374" t="s">
        <v>16</v>
      </c>
    </row>
    <row r="375" spans="1:8" ht="15" customHeight="1" x14ac:dyDescent="0.25">
      <c r="A375" t="s">
        <v>526</v>
      </c>
      <c r="B375" t="s">
        <v>528</v>
      </c>
      <c r="C375">
        <v>7.77645E-2</v>
      </c>
      <c r="D375">
        <v>7.7374099999999997</v>
      </c>
      <c r="E375">
        <v>6.9800800000000001</v>
      </c>
      <c r="F375">
        <v>0</v>
      </c>
      <c r="G375" t="s">
        <v>16</v>
      </c>
      <c r="H375" t="s">
        <v>16</v>
      </c>
    </row>
    <row r="376" spans="1:8" ht="15" customHeight="1" x14ac:dyDescent="0.25">
      <c r="A376" t="s">
        <v>526</v>
      </c>
      <c r="B376" t="s">
        <v>529</v>
      </c>
      <c r="C376">
        <v>0.22159699999999999</v>
      </c>
      <c r="D376">
        <v>9.1495499999999996</v>
      </c>
      <c r="E376">
        <v>8.55579</v>
      </c>
      <c r="F376">
        <v>5.1390799999999999E-3</v>
      </c>
      <c r="G376" t="s">
        <v>16</v>
      </c>
      <c r="H376" t="s">
        <v>16</v>
      </c>
    </row>
    <row r="377" spans="1:8" ht="15" customHeight="1" x14ac:dyDescent="0.25">
      <c r="A377" t="s">
        <v>526</v>
      </c>
      <c r="B377" t="s">
        <v>530</v>
      </c>
      <c r="C377">
        <v>1.1233299999999999</v>
      </c>
      <c r="D377">
        <v>428.02499999999998</v>
      </c>
      <c r="E377">
        <v>44.624299999999998</v>
      </c>
      <c r="F377">
        <v>1.01563E-2</v>
      </c>
      <c r="G377" t="s">
        <v>16</v>
      </c>
      <c r="H377" t="s">
        <v>16</v>
      </c>
    </row>
    <row r="378" spans="1:8" ht="15" customHeight="1" x14ac:dyDescent="0.25">
      <c r="A378" t="s">
        <v>526</v>
      </c>
      <c r="B378" t="s">
        <v>531</v>
      </c>
      <c r="C378">
        <v>0.14546300000000001</v>
      </c>
      <c r="D378">
        <v>18.733799999999999</v>
      </c>
      <c r="E378">
        <v>10.558999999999999</v>
      </c>
      <c r="F378">
        <v>1.2987E-2</v>
      </c>
      <c r="G378" t="s">
        <v>16</v>
      </c>
      <c r="H378" t="s">
        <v>16</v>
      </c>
    </row>
    <row r="379" spans="1:8" ht="15" customHeight="1" x14ac:dyDescent="0.25">
      <c r="A379" t="s">
        <v>526</v>
      </c>
      <c r="B379" t="s">
        <v>532</v>
      </c>
      <c r="C379">
        <v>0.21188599999999999</v>
      </c>
      <c r="D379">
        <v>18.076599999999999</v>
      </c>
      <c r="E379">
        <v>7.1901299999999999</v>
      </c>
      <c r="F379">
        <v>4.6574499999999998E-2</v>
      </c>
      <c r="G379" t="s">
        <v>16</v>
      </c>
      <c r="H379" t="s">
        <v>16</v>
      </c>
    </row>
    <row r="380" spans="1:8" ht="15" customHeight="1" x14ac:dyDescent="0.25">
      <c r="A380" t="s">
        <v>526</v>
      </c>
      <c r="B380" t="s">
        <v>533</v>
      </c>
      <c r="C380">
        <v>8.0807199999999996E-2</v>
      </c>
      <c r="D380">
        <v>17.7544</v>
      </c>
      <c r="E380">
        <v>4.5002800000000001</v>
      </c>
      <c r="F380">
        <v>2.3484000000000001E-2</v>
      </c>
      <c r="G380" t="s">
        <v>8</v>
      </c>
      <c r="H380" t="s">
        <v>16</v>
      </c>
    </row>
    <row r="381" spans="1:8" ht="15" customHeight="1" x14ac:dyDescent="0.25">
      <c r="A381" t="s">
        <v>526</v>
      </c>
      <c r="B381" t="s">
        <v>534</v>
      </c>
      <c r="C381">
        <v>9.1294799999999995E-2</v>
      </c>
      <c r="D381">
        <v>8.4220500000000005</v>
      </c>
      <c r="E381">
        <v>4.1401599999999998</v>
      </c>
      <c r="F381">
        <v>7.6486699999999998E-3</v>
      </c>
      <c r="G381" t="s">
        <v>16</v>
      </c>
      <c r="H381" t="s">
        <v>16</v>
      </c>
    </row>
    <row r="382" spans="1:8" ht="15" customHeight="1" x14ac:dyDescent="0.25">
      <c r="A382" t="s">
        <v>526</v>
      </c>
      <c r="B382" t="s">
        <v>535</v>
      </c>
      <c r="C382">
        <v>0.199267</v>
      </c>
      <c r="D382">
        <v>9.2882300000000004</v>
      </c>
      <c r="E382">
        <v>20.1417</v>
      </c>
      <c r="F382">
        <v>4.73709E-4</v>
      </c>
      <c r="G382" t="s">
        <v>16</v>
      </c>
      <c r="H382" t="s">
        <v>16</v>
      </c>
    </row>
    <row r="383" spans="1:8" ht="15" customHeight="1" x14ac:dyDescent="0.25">
      <c r="A383" t="s">
        <v>526</v>
      </c>
      <c r="B383" t="s">
        <v>536</v>
      </c>
      <c r="C383">
        <v>0.50412000000000001</v>
      </c>
      <c r="D383">
        <v>159.066</v>
      </c>
      <c r="E383">
        <v>11.718500000000001</v>
      </c>
      <c r="F383">
        <v>2.7028400000000001E-2</v>
      </c>
      <c r="G383" t="s">
        <v>8</v>
      </c>
      <c r="H383" t="s">
        <v>16</v>
      </c>
    </row>
    <row r="384" spans="1:8" ht="15" customHeight="1" x14ac:dyDescent="0.25">
      <c r="A384" t="s">
        <v>526</v>
      </c>
      <c r="B384" t="s">
        <v>537</v>
      </c>
      <c r="C384">
        <v>2.6120999999999998E-2</v>
      </c>
      <c r="D384">
        <v>1.26084</v>
      </c>
      <c r="E384">
        <v>0.65338200000000002</v>
      </c>
      <c r="F384">
        <v>4.30715E-3</v>
      </c>
      <c r="G384" t="s">
        <v>16</v>
      </c>
      <c r="H384" t="s">
        <v>16</v>
      </c>
    </row>
    <row r="385" spans="1:8" ht="15" customHeight="1" x14ac:dyDescent="0.25">
      <c r="A385" t="s">
        <v>538</v>
      </c>
      <c r="B385" t="s">
        <v>539</v>
      </c>
      <c r="C385">
        <v>0.15978400000000001</v>
      </c>
      <c r="D385">
        <v>36.455100000000002</v>
      </c>
      <c r="E385">
        <v>11.282999999999999</v>
      </c>
      <c r="F385">
        <v>4.5815599999999998E-2</v>
      </c>
      <c r="G385" t="s">
        <v>16</v>
      </c>
      <c r="H385" t="s">
        <v>16</v>
      </c>
    </row>
    <row r="386" spans="1:8" ht="15" customHeight="1" x14ac:dyDescent="0.25">
      <c r="A386" t="s">
        <v>538</v>
      </c>
      <c r="B386" t="s">
        <v>540</v>
      </c>
      <c r="C386">
        <v>0.16684199999999999</v>
      </c>
      <c r="D386">
        <v>36.930799999999998</v>
      </c>
      <c r="E386">
        <v>11.684699999999999</v>
      </c>
      <c r="F386">
        <v>3.9672100000000002E-2</v>
      </c>
      <c r="G386" t="s">
        <v>8</v>
      </c>
      <c r="H386" t="s">
        <v>16</v>
      </c>
    </row>
    <row r="387" spans="1:8" ht="15" customHeight="1" x14ac:dyDescent="0.25">
      <c r="A387" t="s">
        <v>538</v>
      </c>
      <c r="B387" t="s">
        <v>541</v>
      </c>
      <c r="C387">
        <v>0.23940900000000001</v>
      </c>
      <c r="D387">
        <v>50.571899999999999</v>
      </c>
      <c r="E387">
        <v>6.38992</v>
      </c>
      <c r="F387">
        <v>8.13305E-2</v>
      </c>
      <c r="G387" t="s">
        <v>16</v>
      </c>
      <c r="H387" t="s">
        <v>16</v>
      </c>
    </row>
    <row r="388" spans="1:8" ht="15" customHeight="1" x14ac:dyDescent="0.25">
      <c r="A388" t="s">
        <v>542</v>
      </c>
      <c r="B388" t="s">
        <v>543</v>
      </c>
      <c r="C388">
        <v>8.0625500000000003E-2</v>
      </c>
      <c r="D388">
        <v>13.3322</v>
      </c>
      <c r="E388">
        <v>9.6016300000000001</v>
      </c>
      <c r="F388">
        <v>0</v>
      </c>
      <c r="G388" t="s">
        <v>16</v>
      </c>
      <c r="H388" t="s">
        <v>16</v>
      </c>
    </row>
    <row r="389" spans="1:8" ht="15" customHeight="1" x14ac:dyDescent="0.25">
      <c r="A389" t="s">
        <v>542</v>
      </c>
      <c r="B389" t="s">
        <v>544</v>
      </c>
      <c r="C389">
        <v>6.9189500000000001E-2</v>
      </c>
      <c r="D389">
        <v>11.305899999999999</v>
      </c>
      <c r="E389">
        <v>8.6613199999999999</v>
      </c>
      <c r="F389">
        <v>0</v>
      </c>
      <c r="G389" t="s">
        <v>16</v>
      </c>
      <c r="H389" t="s">
        <v>16</v>
      </c>
    </row>
    <row r="390" spans="1:8" ht="15" customHeight="1" x14ac:dyDescent="0.25">
      <c r="A390" t="s">
        <v>542</v>
      </c>
      <c r="B390" t="s">
        <v>545</v>
      </c>
      <c r="C390">
        <v>6.7495700000000006E-2</v>
      </c>
      <c r="D390">
        <v>12.186400000000001</v>
      </c>
      <c r="E390">
        <v>9.3984400000000008</v>
      </c>
      <c r="F390">
        <v>0</v>
      </c>
      <c r="G390" t="s">
        <v>16</v>
      </c>
      <c r="H390" t="s">
        <v>16</v>
      </c>
    </row>
    <row r="391" spans="1:8" ht="15" customHeight="1" x14ac:dyDescent="0.25">
      <c r="A391" t="s">
        <v>542</v>
      </c>
      <c r="B391" t="s">
        <v>546</v>
      </c>
      <c r="C391">
        <v>6.1509899999999999E-2</v>
      </c>
      <c r="D391">
        <v>10.738300000000001</v>
      </c>
      <c r="E391">
        <v>8.2833699999999997</v>
      </c>
      <c r="F391">
        <v>0</v>
      </c>
      <c r="G391" t="s">
        <v>16</v>
      </c>
      <c r="H391" t="s">
        <v>16</v>
      </c>
    </row>
    <row r="392" spans="1:8" ht="15" customHeight="1" x14ac:dyDescent="0.25">
      <c r="A392" t="s">
        <v>542</v>
      </c>
      <c r="B392" t="s">
        <v>547</v>
      </c>
      <c r="C392">
        <v>8.7296700000000005E-2</v>
      </c>
      <c r="D392">
        <v>12.888400000000001</v>
      </c>
      <c r="E392">
        <v>8.8229100000000003</v>
      </c>
      <c r="F392">
        <v>4.3357300000000003E-3</v>
      </c>
      <c r="G392" t="s">
        <v>16</v>
      </c>
      <c r="H392" t="s">
        <v>16</v>
      </c>
    </row>
    <row r="393" spans="1:8" ht="15" customHeight="1" x14ac:dyDescent="0.25">
      <c r="A393" t="s">
        <v>548</v>
      </c>
      <c r="B393" t="s">
        <v>549</v>
      </c>
      <c r="C393">
        <v>0.19952400000000001</v>
      </c>
      <c r="D393">
        <v>19.4786</v>
      </c>
      <c r="E393">
        <v>15.8729</v>
      </c>
      <c r="F393">
        <v>3.9370099999999998E-2</v>
      </c>
      <c r="G393" t="s">
        <v>16</v>
      </c>
      <c r="H393" t="s">
        <v>16</v>
      </c>
    </row>
    <row r="394" spans="1:8" ht="15" customHeight="1" x14ac:dyDescent="0.25">
      <c r="A394" t="s">
        <v>548</v>
      </c>
      <c r="B394" t="s">
        <v>550</v>
      </c>
      <c r="C394">
        <v>0.173323</v>
      </c>
      <c r="D394">
        <v>29.986899999999999</v>
      </c>
      <c r="E394">
        <v>5.5441500000000001</v>
      </c>
      <c r="F394">
        <v>2.9234400000000001E-2</v>
      </c>
      <c r="G394" t="s">
        <v>16</v>
      </c>
      <c r="H394" t="s">
        <v>16</v>
      </c>
    </row>
    <row r="395" spans="1:8" ht="15" customHeight="1" x14ac:dyDescent="0.25">
      <c r="A395" t="s">
        <v>548</v>
      </c>
      <c r="B395" t="s">
        <v>551</v>
      </c>
      <c r="C395">
        <v>6.1732099999999998E-2</v>
      </c>
      <c r="D395">
        <v>9.4617900000000006</v>
      </c>
      <c r="E395">
        <v>7.4562499999999998</v>
      </c>
      <c r="F395">
        <v>3.9491399999999999E-5</v>
      </c>
      <c r="G395" t="s">
        <v>16</v>
      </c>
      <c r="H395" t="s">
        <v>16</v>
      </c>
    </row>
    <row r="396" spans="1:8" ht="15" customHeight="1" x14ac:dyDescent="0.25">
      <c r="A396" t="s">
        <v>552</v>
      </c>
      <c r="B396" t="s">
        <v>553</v>
      </c>
      <c r="C396">
        <v>0.20275099999999999</v>
      </c>
      <c r="D396">
        <v>112.045</v>
      </c>
      <c r="E396">
        <v>6.0469900000000001</v>
      </c>
      <c r="F396">
        <v>5.1618299999999999E-2</v>
      </c>
      <c r="G396" t="s">
        <v>16</v>
      </c>
      <c r="H396" t="s">
        <v>16</v>
      </c>
    </row>
    <row r="397" spans="1:8" ht="15" customHeight="1" x14ac:dyDescent="0.25">
      <c r="A397" t="s">
        <v>552</v>
      </c>
      <c r="B397" t="s">
        <v>554</v>
      </c>
      <c r="C397">
        <v>0.29252400000000001</v>
      </c>
      <c r="D397">
        <v>10.799200000000001</v>
      </c>
      <c r="E397">
        <v>16.976299999999998</v>
      </c>
      <c r="F397">
        <v>9.0369999999999999E-3</v>
      </c>
      <c r="G397" t="s">
        <v>16</v>
      </c>
      <c r="H397" t="s">
        <v>16</v>
      </c>
    </row>
    <row r="398" spans="1:8" ht="15" customHeight="1" x14ac:dyDescent="0.25">
      <c r="A398" t="s">
        <v>552</v>
      </c>
      <c r="B398" t="s">
        <v>555</v>
      </c>
      <c r="C398">
        <v>0.14065800000000001</v>
      </c>
      <c r="D398">
        <v>16.547799999999999</v>
      </c>
      <c r="E398">
        <v>8.2732899999999994</v>
      </c>
      <c r="F398">
        <v>1.7516199999999999E-2</v>
      </c>
      <c r="G398" t="s">
        <v>16</v>
      </c>
      <c r="H398" t="s">
        <v>16</v>
      </c>
    </row>
    <row r="399" spans="1:8" ht="15" customHeight="1" x14ac:dyDescent="0.25">
      <c r="A399" t="s">
        <v>552</v>
      </c>
      <c r="B399" t="s">
        <v>556</v>
      </c>
      <c r="C399">
        <v>7.2224999999999998E-2</v>
      </c>
      <c r="D399">
        <v>15.808</v>
      </c>
      <c r="E399">
        <v>1.76389</v>
      </c>
      <c r="F399">
        <v>4.5842599999999997E-2</v>
      </c>
      <c r="G399" t="s">
        <v>16</v>
      </c>
      <c r="H399" t="s">
        <v>16</v>
      </c>
    </row>
    <row r="400" spans="1:8" ht="15" customHeight="1" x14ac:dyDescent="0.25">
      <c r="A400" t="s">
        <v>552</v>
      </c>
      <c r="B400" t="s">
        <v>557</v>
      </c>
      <c r="C400">
        <v>0.265233</v>
      </c>
      <c r="D400">
        <v>17.412500000000001</v>
      </c>
      <c r="E400">
        <v>14.521000000000001</v>
      </c>
      <c r="F400">
        <v>1.5977399999999999E-2</v>
      </c>
      <c r="G400" t="s">
        <v>16</v>
      </c>
      <c r="H400" t="s">
        <v>16</v>
      </c>
    </row>
    <row r="401" spans="1:8" ht="15" customHeight="1" x14ac:dyDescent="0.25">
      <c r="A401" t="s">
        <v>552</v>
      </c>
      <c r="B401" t="s">
        <v>558</v>
      </c>
      <c r="C401">
        <v>8.0674899999999994E-2</v>
      </c>
      <c r="D401">
        <v>4.6636499999999996</v>
      </c>
      <c r="E401">
        <v>3.6018300000000001</v>
      </c>
      <c r="F401">
        <v>0</v>
      </c>
      <c r="G401" t="s">
        <v>16</v>
      </c>
      <c r="H401" t="s">
        <v>16</v>
      </c>
    </row>
    <row r="402" spans="1:8" ht="15" customHeight="1" x14ac:dyDescent="0.25">
      <c r="A402" t="s">
        <v>552</v>
      </c>
      <c r="B402" t="s">
        <v>559</v>
      </c>
      <c r="C402">
        <v>9.3985399999999997E-2</v>
      </c>
      <c r="D402">
        <v>9.0141299999999998</v>
      </c>
      <c r="E402">
        <v>5.7037500000000003</v>
      </c>
      <c r="F402">
        <v>7.1628200000000003E-3</v>
      </c>
      <c r="G402" t="s">
        <v>16</v>
      </c>
      <c r="H402" t="s">
        <v>16</v>
      </c>
    </row>
    <row r="403" spans="1:8" ht="15" customHeight="1" x14ac:dyDescent="0.25">
      <c r="A403" t="s">
        <v>552</v>
      </c>
      <c r="B403" t="s">
        <v>560</v>
      </c>
      <c r="C403">
        <v>0.24438099999999999</v>
      </c>
      <c r="D403">
        <v>11.647600000000001</v>
      </c>
      <c r="E403">
        <v>6.6882700000000002</v>
      </c>
      <c r="F403">
        <v>8.6396000000000008E-3</v>
      </c>
      <c r="G403" t="s">
        <v>16</v>
      </c>
      <c r="H403" t="s">
        <v>16</v>
      </c>
    </row>
    <row r="404" spans="1:8" ht="15" customHeight="1" x14ac:dyDescent="0.25">
      <c r="A404" t="s">
        <v>552</v>
      </c>
      <c r="B404" t="s">
        <v>561</v>
      </c>
      <c r="C404">
        <v>0.155864</v>
      </c>
      <c r="D404">
        <v>37.447800000000001</v>
      </c>
      <c r="E404">
        <v>4.4313900000000004</v>
      </c>
      <c r="F404">
        <v>0.111579</v>
      </c>
      <c r="G404" t="s">
        <v>16</v>
      </c>
      <c r="H404" t="s">
        <v>16</v>
      </c>
    </row>
    <row r="405" spans="1:8" ht="15" customHeight="1" x14ac:dyDescent="0.25">
      <c r="A405" t="s">
        <v>552</v>
      </c>
      <c r="B405" t="s">
        <v>562</v>
      </c>
      <c r="C405">
        <v>0.234989</v>
      </c>
      <c r="D405">
        <v>19.285</v>
      </c>
      <c r="E405">
        <v>9.8011300000000006</v>
      </c>
      <c r="F405">
        <v>1.9462799999999999E-2</v>
      </c>
      <c r="G405" t="s">
        <v>16</v>
      </c>
      <c r="H405" t="s">
        <v>16</v>
      </c>
    </row>
    <row r="406" spans="1:8" ht="15" customHeight="1" x14ac:dyDescent="0.25">
      <c r="A406" t="s">
        <v>552</v>
      </c>
      <c r="B406" t="s">
        <v>563</v>
      </c>
      <c r="C406">
        <v>0.116508</v>
      </c>
      <c r="D406">
        <v>9.0976800000000004</v>
      </c>
      <c r="E406">
        <v>6.5508699999999997</v>
      </c>
      <c r="F406">
        <v>2.0698299999999999E-3</v>
      </c>
      <c r="G406" t="s">
        <v>16</v>
      </c>
      <c r="H406" t="s">
        <v>16</v>
      </c>
    </row>
    <row r="407" spans="1:8" ht="15" customHeight="1" x14ac:dyDescent="0.25">
      <c r="A407" t="s">
        <v>552</v>
      </c>
      <c r="B407" t="s">
        <v>564</v>
      </c>
      <c r="C407">
        <v>6.8778800000000001E-2</v>
      </c>
      <c r="D407">
        <v>3.9158499999999998</v>
      </c>
      <c r="E407">
        <v>0.81034399999999995</v>
      </c>
      <c r="F407">
        <v>6.92846E-3</v>
      </c>
      <c r="G407" t="s">
        <v>16</v>
      </c>
      <c r="H407" t="s">
        <v>16</v>
      </c>
    </row>
    <row r="408" spans="1:8" ht="15" customHeight="1" x14ac:dyDescent="0.25">
      <c r="A408" t="s">
        <v>552</v>
      </c>
      <c r="B408" t="s">
        <v>565</v>
      </c>
      <c r="C408">
        <v>0.22129499999999999</v>
      </c>
      <c r="D408">
        <v>16.724599999999999</v>
      </c>
      <c r="E408">
        <v>17.670500000000001</v>
      </c>
      <c r="F408">
        <v>2.5000000000000001E-2</v>
      </c>
      <c r="G408" t="s">
        <v>16</v>
      </c>
      <c r="H408" t="s">
        <v>16</v>
      </c>
    </row>
    <row r="409" spans="1:8" ht="15" customHeight="1" x14ac:dyDescent="0.25">
      <c r="A409" t="s">
        <v>552</v>
      </c>
      <c r="B409" t="s">
        <v>566</v>
      </c>
      <c r="C409">
        <v>0.26869700000000002</v>
      </c>
      <c r="D409">
        <v>10.766999999999999</v>
      </c>
      <c r="E409">
        <v>19.942699999999999</v>
      </c>
      <c r="F409">
        <v>4.5230299999999999E-3</v>
      </c>
      <c r="G409" t="s">
        <v>8</v>
      </c>
      <c r="H409" t="s">
        <v>16</v>
      </c>
    </row>
    <row r="410" spans="1:8" ht="15" customHeight="1" x14ac:dyDescent="0.25">
      <c r="A410" t="s">
        <v>552</v>
      </c>
      <c r="B410" t="s">
        <v>567</v>
      </c>
      <c r="C410">
        <v>0.190804</v>
      </c>
      <c r="D410">
        <v>9.9754199999999997</v>
      </c>
      <c r="E410">
        <v>8.3870900000000006</v>
      </c>
      <c r="F410">
        <v>1.8486599999999999E-2</v>
      </c>
      <c r="G410" t="s">
        <v>16</v>
      </c>
      <c r="H410" t="s">
        <v>16</v>
      </c>
    </row>
    <row r="411" spans="1:8" ht="15" customHeight="1" x14ac:dyDescent="0.25">
      <c r="A411" t="s">
        <v>552</v>
      </c>
      <c r="B411" t="s">
        <v>568</v>
      </c>
      <c r="C411">
        <v>9.5058199999999995E-2</v>
      </c>
      <c r="D411">
        <v>18.501200000000001</v>
      </c>
      <c r="E411">
        <v>8.7848400000000009</v>
      </c>
      <c r="F411">
        <v>2.4106300000000001E-2</v>
      </c>
      <c r="G411" t="s">
        <v>16</v>
      </c>
      <c r="H411" t="s">
        <v>16</v>
      </c>
    </row>
    <row r="412" spans="1:8" ht="15" customHeight="1" x14ac:dyDescent="0.25">
      <c r="A412" t="s">
        <v>552</v>
      </c>
      <c r="B412" t="s">
        <v>569</v>
      </c>
      <c r="C412">
        <v>4.9889700000000002E-2</v>
      </c>
      <c r="D412">
        <v>13.436</v>
      </c>
      <c r="E412">
        <v>7.0414700000000003</v>
      </c>
      <c r="F412">
        <v>1.5129200000000001E-2</v>
      </c>
      <c r="G412" t="s">
        <v>16</v>
      </c>
      <c r="H412" t="s">
        <v>16</v>
      </c>
    </row>
    <row r="413" spans="1:8" ht="15" customHeight="1" x14ac:dyDescent="0.25">
      <c r="A413" t="s">
        <v>552</v>
      </c>
      <c r="B413" t="s">
        <v>570</v>
      </c>
      <c r="C413">
        <v>0</v>
      </c>
      <c r="D413">
        <v>0</v>
      </c>
      <c r="E413">
        <v>0</v>
      </c>
      <c r="F413">
        <v>0</v>
      </c>
      <c r="G413" t="s">
        <v>8</v>
      </c>
      <c r="H413" t="s">
        <v>8</v>
      </c>
    </row>
    <row r="414" spans="1:8" ht="15" customHeight="1" x14ac:dyDescent="0.25">
      <c r="A414" t="s">
        <v>571</v>
      </c>
      <c r="B414" t="s">
        <v>572</v>
      </c>
      <c r="C414">
        <v>0.117548</v>
      </c>
      <c r="D414">
        <v>24.136900000000001</v>
      </c>
      <c r="E414">
        <v>10.178900000000001</v>
      </c>
      <c r="F414">
        <v>1.01466E-2</v>
      </c>
      <c r="G414" t="s">
        <v>16</v>
      </c>
      <c r="H414" t="s">
        <v>16</v>
      </c>
    </row>
    <row r="415" spans="1:8" ht="15" customHeight="1" x14ac:dyDescent="0.25">
      <c r="A415" t="s">
        <v>571</v>
      </c>
      <c r="B415" t="s">
        <v>573</v>
      </c>
      <c r="C415">
        <v>7.1264999999999995E-2</v>
      </c>
      <c r="D415">
        <v>10.288</v>
      </c>
      <c r="E415">
        <v>6.4634499999999999</v>
      </c>
      <c r="F415">
        <v>6.3385500000000001E-3</v>
      </c>
      <c r="G415" t="s">
        <v>16</v>
      </c>
      <c r="H415" t="s">
        <v>16</v>
      </c>
    </row>
    <row r="416" spans="1:8" ht="15" customHeight="1" x14ac:dyDescent="0.25">
      <c r="A416" t="s">
        <v>574</v>
      </c>
      <c r="B416" t="s">
        <v>575</v>
      </c>
      <c r="C416">
        <v>0.104255</v>
      </c>
      <c r="D416">
        <v>36.351199999999999</v>
      </c>
      <c r="E416">
        <v>8.3034700000000008</v>
      </c>
      <c r="F416">
        <v>1.48565E-3</v>
      </c>
      <c r="G416" t="s">
        <v>16</v>
      </c>
      <c r="H416" t="s">
        <v>16</v>
      </c>
    </row>
    <row r="417" spans="1:8" ht="15" customHeight="1" x14ac:dyDescent="0.25">
      <c r="A417" t="s">
        <v>574</v>
      </c>
      <c r="B417" t="s">
        <v>576</v>
      </c>
      <c r="C417">
        <v>0.125752</v>
      </c>
      <c r="D417">
        <v>32.316200000000002</v>
      </c>
      <c r="E417">
        <v>10.428000000000001</v>
      </c>
      <c r="F417">
        <v>5.6595899999999998E-2</v>
      </c>
      <c r="G417" t="s">
        <v>16</v>
      </c>
      <c r="H417" t="s">
        <v>16</v>
      </c>
    </row>
    <row r="418" spans="1:8" ht="15" customHeight="1" x14ac:dyDescent="0.25">
      <c r="A418" t="s">
        <v>574</v>
      </c>
      <c r="B418" t="s">
        <v>577</v>
      </c>
      <c r="C418">
        <v>9.3441899999999994E-2</v>
      </c>
      <c r="D418">
        <v>20.074300000000001</v>
      </c>
      <c r="E418">
        <v>4.6706599999999998</v>
      </c>
      <c r="F418">
        <v>2.9927800000000001E-2</v>
      </c>
      <c r="G418" t="s">
        <v>16</v>
      </c>
      <c r="H418" t="s">
        <v>16</v>
      </c>
    </row>
    <row r="419" spans="1:8" ht="15" customHeight="1" x14ac:dyDescent="0.25">
      <c r="A419" t="s">
        <v>574</v>
      </c>
      <c r="B419" t="s">
        <v>578</v>
      </c>
      <c r="C419">
        <v>9.7846000000000002E-2</v>
      </c>
      <c r="D419">
        <v>15.196300000000001</v>
      </c>
      <c r="E419">
        <v>1.32114</v>
      </c>
      <c r="F419">
        <v>2.4640499999999999E-2</v>
      </c>
      <c r="G419" t="s">
        <v>16</v>
      </c>
      <c r="H419" t="s">
        <v>16</v>
      </c>
    </row>
    <row r="420" spans="1:8" ht="15" customHeight="1" x14ac:dyDescent="0.25">
      <c r="A420" t="s">
        <v>579</v>
      </c>
      <c r="B420" t="s">
        <v>580</v>
      </c>
      <c r="C420">
        <v>0.219088</v>
      </c>
      <c r="D420">
        <v>45.679299999999998</v>
      </c>
      <c r="E420">
        <v>12.513299999999999</v>
      </c>
      <c r="F420">
        <v>4.4982800000000003E-2</v>
      </c>
      <c r="G420" t="s">
        <v>8</v>
      </c>
      <c r="H420" t="s">
        <v>16</v>
      </c>
    </row>
    <row r="421" spans="1:8" ht="15" customHeight="1" x14ac:dyDescent="0.25">
      <c r="A421" t="s">
        <v>579</v>
      </c>
      <c r="B421" t="s">
        <v>581</v>
      </c>
      <c r="C421">
        <v>0.21390000000000001</v>
      </c>
      <c r="D421">
        <v>45.407699999999998</v>
      </c>
      <c r="E421">
        <v>12.1496</v>
      </c>
      <c r="F421">
        <v>5.0365199999999999E-2</v>
      </c>
      <c r="G421" t="s">
        <v>8</v>
      </c>
      <c r="H421" t="s">
        <v>16</v>
      </c>
    </row>
    <row r="422" spans="1:8" ht="15" customHeight="1" x14ac:dyDescent="0.25">
      <c r="A422" t="s">
        <v>579</v>
      </c>
      <c r="B422" t="s">
        <v>582</v>
      </c>
      <c r="C422">
        <v>0.19883000000000001</v>
      </c>
      <c r="D422">
        <v>109.88800000000001</v>
      </c>
      <c r="E422">
        <v>4.9874700000000001</v>
      </c>
      <c r="F422">
        <v>3.3092400000000001E-2</v>
      </c>
      <c r="G422" t="s">
        <v>8</v>
      </c>
      <c r="H422" t="s">
        <v>16</v>
      </c>
    </row>
    <row r="423" spans="1:8" ht="15" customHeight="1" x14ac:dyDescent="0.25">
      <c r="A423" t="s">
        <v>583</v>
      </c>
      <c r="B423" t="s">
        <v>584</v>
      </c>
      <c r="C423">
        <v>0.104592</v>
      </c>
      <c r="D423">
        <v>18.711300000000001</v>
      </c>
      <c r="E423">
        <v>11.6921</v>
      </c>
      <c r="F423">
        <v>0</v>
      </c>
      <c r="G423" t="s">
        <v>16</v>
      </c>
      <c r="H423" t="s">
        <v>16</v>
      </c>
    </row>
    <row r="424" spans="1:8" ht="15" customHeight="1" x14ac:dyDescent="0.25">
      <c r="A424" t="s">
        <v>583</v>
      </c>
      <c r="B424" t="s">
        <v>585</v>
      </c>
      <c r="C424">
        <v>0.1232</v>
      </c>
      <c r="D424">
        <v>18.258299999999998</v>
      </c>
      <c r="E424">
        <v>12.254300000000001</v>
      </c>
      <c r="F424">
        <v>0</v>
      </c>
      <c r="G424" t="s">
        <v>16</v>
      </c>
      <c r="H424" t="s">
        <v>16</v>
      </c>
    </row>
    <row r="425" spans="1:8" ht="15" customHeight="1" x14ac:dyDescent="0.25">
      <c r="A425" t="s">
        <v>583</v>
      </c>
      <c r="B425" t="s">
        <v>586</v>
      </c>
      <c r="C425">
        <v>9.6698800000000001E-2</v>
      </c>
      <c r="D425">
        <v>20.881499999999999</v>
      </c>
      <c r="E425">
        <v>10.482900000000001</v>
      </c>
      <c r="F425">
        <v>0</v>
      </c>
      <c r="G425" t="s">
        <v>16</v>
      </c>
      <c r="H425" t="s">
        <v>16</v>
      </c>
    </row>
    <row r="426" spans="1:8" ht="15" customHeight="1" x14ac:dyDescent="0.25">
      <c r="A426" t="s">
        <v>583</v>
      </c>
      <c r="B426" t="s">
        <v>587</v>
      </c>
      <c r="C426">
        <v>0.215418</v>
      </c>
      <c r="D426">
        <v>43.918199999999999</v>
      </c>
      <c r="E426">
        <v>10.0116</v>
      </c>
      <c r="F426">
        <v>2.0429300000000001E-2</v>
      </c>
      <c r="G426" t="s">
        <v>16</v>
      </c>
      <c r="H426" t="s">
        <v>16</v>
      </c>
    </row>
    <row r="427" spans="1:8" ht="15" customHeight="1" x14ac:dyDescent="0.25">
      <c r="A427" t="s">
        <v>588</v>
      </c>
      <c r="B427" t="s">
        <v>589</v>
      </c>
      <c r="C427">
        <v>0.166903</v>
      </c>
      <c r="D427">
        <v>25.686</v>
      </c>
      <c r="E427">
        <v>9.6029400000000003</v>
      </c>
      <c r="F427">
        <v>2.33253E-2</v>
      </c>
      <c r="G427" t="s">
        <v>16</v>
      </c>
      <c r="H427" t="s">
        <v>16</v>
      </c>
    </row>
    <row r="428" spans="1:8" ht="15" customHeight="1" x14ac:dyDescent="0.25">
      <c r="A428" t="s">
        <v>590</v>
      </c>
      <c r="B428" t="s">
        <v>591</v>
      </c>
      <c r="C428">
        <v>0.21335499999999999</v>
      </c>
      <c r="D428">
        <v>23.9056</v>
      </c>
      <c r="E428">
        <v>13.614000000000001</v>
      </c>
      <c r="F428">
        <v>3.9089899999999997E-2</v>
      </c>
      <c r="G428" t="s">
        <v>16</v>
      </c>
      <c r="H428" t="s">
        <v>16</v>
      </c>
    </row>
    <row r="429" spans="1:8" ht="15" customHeight="1" x14ac:dyDescent="0.25">
      <c r="A429" t="s">
        <v>590</v>
      </c>
      <c r="B429" t="s">
        <v>592</v>
      </c>
      <c r="C429">
        <v>1.1814</v>
      </c>
      <c r="D429">
        <v>279.94400000000002</v>
      </c>
      <c r="E429">
        <v>21.33</v>
      </c>
      <c r="F429">
        <v>0.98310699999999995</v>
      </c>
      <c r="G429" t="s">
        <v>16</v>
      </c>
      <c r="H429" t="s">
        <v>16</v>
      </c>
    </row>
    <row r="430" spans="1:8" ht="15" customHeight="1" x14ac:dyDescent="0.25">
      <c r="A430" t="s">
        <v>590</v>
      </c>
      <c r="B430" t="s">
        <v>593</v>
      </c>
      <c r="C430">
        <v>0.106434</v>
      </c>
      <c r="D430">
        <v>18.701499999999999</v>
      </c>
      <c r="E430">
        <v>2.8349099999999998</v>
      </c>
      <c r="F430">
        <v>2.63059E-2</v>
      </c>
      <c r="G430" t="s">
        <v>16</v>
      </c>
      <c r="H430" t="s">
        <v>16</v>
      </c>
    </row>
    <row r="431" spans="1:8" ht="15" customHeight="1" x14ac:dyDescent="0.25">
      <c r="A431" t="s">
        <v>594</v>
      </c>
      <c r="B431" t="s">
        <v>595</v>
      </c>
      <c r="C431">
        <v>0</v>
      </c>
      <c r="D431">
        <v>0</v>
      </c>
      <c r="E431">
        <v>0</v>
      </c>
      <c r="F431">
        <v>0</v>
      </c>
      <c r="G431" t="s">
        <v>8</v>
      </c>
      <c r="H431" t="s">
        <v>8</v>
      </c>
    </row>
    <row r="432" spans="1:8" ht="15" customHeight="1" x14ac:dyDescent="0.25">
      <c r="A432" t="s">
        <v>596</v>
      </c>
      <c r="B432" t="s">
        <v>597</v>
      </c>
      <c r="C432">
        <v>0</v>
      </c>
      <c r="D432">
        <v>0</v>
      </c>
      <c r="E432">
        <v>0</v>
      </c>
      <c r="F432">
        <v>0</v>
      </c>
      <c r="G432" t="s">
        <v>8</v>
      </c>
      <c r="H432" t="s">
        <v>8</v>
      </c>
    </row>
    <row r="433" spans="1:8" ht="15" customHeight="1" x14ac:dyDescent="0.25">
      <c r="A433" t="s">
        <v>598</v>
      </c>
      <c r="B433" t="s">
        <v>599</v>
      </c>
      <c r="C433">
        <v>6.7963200000000001E-2</v>
      </c>
      <c r="D433">
        <v>35.064900000000002</v>
      </c>
      <c r="E433">
        <v>3.6765699999999999</v>
      </c>
      <c r="F433">
        <v>4.8848399999999997E-3</v>
      </c>
      <c r="G433" t="s">
        <v>16</v>
      </c>
      <c r="H433" t="s">
        <v>16</v>
      </c>
    </row>
    <row r="434" spans="1:8" ht="15" customHeight="1" x14ac:dyDescent="0.25">
      <c r="A434" t="s">
        <v>598</v>
      </c>
      <c r="B434" t="s">
        <v>600</v>
      </c>
      <c r="C434">
        <v>0.20488999999999999</v>
      </c>
      <c r="D434">
        <v>9.0132499999999993</v>
      </c>
      <c r="E434">
        <v>19.311499999999999</v>
      </c>
      <c r="F434">
        <v>9.6683700000000001E-4</v>
      </c>
      <c r="G434" t="s">
        <v>16</v>
      </c>
      <c r="H434" t="s">
        <v>16</v>
      </c>
    </row>
    <row r="435" spans="1:8" ht="15" customHeight="1" x14ac:dyDescent="0.25">
      <c r="A435" t="s">
        <v>598</v>
      </c>
      <c r="B435" t="s">
        <v>601</v>
      </c>
      <c r="C435">
        <v>0.20827200000000001</v>
      </c>
      <c r="D435">
        <v>11.2064</v>
      </c>
      <c r="E435">
        <v>21.195</v>
      </c>
      <c r="F435">
        <v>4.0483100000000003E-3</v>
      </c>
      <c r="G435" t="s">
        <v>16</v>
      </c>
      <c r="H435" t="s">
        <v>16</v>
      </c>
    </row>
    <row r="436" spans="1:8" ht="15" customHeight="1" x14ac:dyDescent="0.25">
      <c r="A436" t="s">
        <v>598</v>
      </c>
      <c r="B436" t="s">
        <v>602</v>
      </c>
      <c r="C436">
        <v>0.13209699999999999</v>
      </c>
      <c r="D436">
        <v>29.177099999999999</v>
      </c>
      <c r="E436">
        <v>4.0112399999999999</v>
      </c>
      <c r="F436">
        <v>3.2397300000000001E-3</v>
      </c>
      <c r="G436" t="s">
        <v>16</v>
      </c>
      <c r="H436" t="s">
        <v>16</v>
      </c>
    </row>
    <row r="437" spans="1:8" ht="15" customHeight="1" x14ac:dyDescent="0.25">
      <c r="A437" t="s">
        <v>603</v>
      </c>
      <c r="B437" t="s">
        <v>604</v>
      </c>
      <c r="C437">
        <v>0.120266</v>
      </c>
      <c r="D437">
        <v>24.289000000000001</v>
      </c>
      <c r="E437">
        <v>8.8466199999999997</v>
      </c>
      <c r="F437">
        <v>1.56875E-2</v>
      </c>
      <c r="G437" t="s">
        <v>16</v>
      </c>
      <c r="H437" t="s">
        <v>16</v>
      </c>
    </row>
    <row r="438" spans="1:8" ht="15" customHeight="1" x14ac:dyDescent="0.25">
      <c r="A438" t="s">
        <v>605</v>
      </c>
      <c r="B438" t="s">
        <v>606</v>
      </c>
      <c r="C438">
        <v>0.14804300000000001</v>
      </c>
      <c r="D438">
        <v>29.2242</v>
      </c>
      <c r="E438">
        <v>8.0210799999999995</v>
      </c>
      <c r="F438">
        <v>3.2773999999999998E-2</v>
      </c>
      <c r="G438" t="s">
        <v>8</v>
      </c>
      <c r="H438" t="s">
        <v>16</v>
      </c>
    </row>
    <row r="439" spans="1:8" ht="15" customHeight="1" x14ac:dyDescent="0.25">
      <c r="A439" t="s">
        <v>607</v>
      </c>
      <c r="B439" t="s">
        <v>21</v>
      </c>
      <c r="C439">
        <v>0</v>
      </c>
      <c r="D439">
        <v>0</v>
      </c>
      <c r="E439">
        <v>0</v>
      </c>
      <c r="F439">
        <v>0</v>
      </c>
      <c r="G439" t="s">
        <v>8</v>
      </c>
      <c r="H439" t="s">
        <v>8</v>
      </c>
    </row>
    <row r="440" spans="1:8" ht="15" customHeight="1" x14ac:dyDescent="0.25">
      <c r="A440" t="s">
        <v>608</v>
      </c>
      <c r="B440" t="s">
        <v>609</v>
      </c>
      <c r="C440">
        <v>0.19289500000000001</v>
      </c>
      <c r="D440">
        <v>11.8467</v>
      </c>
      <c r="E440">
        <v>8.6407600000000002</v>
      </c>
      <c r="F440">
        <v>1.13156E-3</v>
      </c>
      <c r="G440" t="s">
        <v>16</v>
      </c>
      <c r="H440" t="s">
        <v>16</v>
      </c>
    </row>
    <row r="441" spans="1:8" ht="15" customHeight="1" x14ac:dyDescent="0.25">
      <c r="A441" t="s">
        <v>608</v>
      </c>
      <c r="B441" t="s">
        <v>610</v>
      </c>
      <c r="C441">
        <v>0.354269</v>
      </c>
      <c r="D441">
        <v>11.894299999999999</v>
      </c>
      <c r="E441">
        <v>7.2917899999999998</v>
      </c>
      <c r="F441">
        <v>7.1239099999999998E-3</v>
      </c>
      <c r="G441" t="s">
        <v>16</v>
      </c>
      <c r="H441" t="s">
        <v>16</v>
      </c>
    </row>
    <row r="442" spans="1:8" ht="15" customHeight="1" x14ac:dyDescent="0.25">
      <c r="A442" t="s">
        <v>608</v>
      </c>
      <c r="B442" t="s">
        <v>611</v>
      </c>
      <c r="C442">
        <v>0.28936600000000001</v>
      </c>
      <c r="D442">
        <v>39.445300000000003</v>
      </c>
      <c r="E442">
        <v>16.596599999999999</v>
      </c>
      <c r="F442">
        <v>7.6613399999999998E-2</v>
      </c>
      <c r="G442" t="s">
        <v>16</v>
      </c>
      <c r="H442" t="s">
        <v>16</v>
      </c>
    </row>
    <row r="443" spans="1:8" ht="15" customHeight="1" x14ac:dyDescent="0.25">
      <c r="A443" t="s">
        <v>608</v>
      </c>
      <c r="B443" t="s">
        <v>612</v>
      </c>
      <c r="C443">
        <v>0.17296900000000001</v>
      </c>
      <c r="D443">
        <v>36.257800000000003</v>
      </c>
      <c r="E443">
        <v>5.9568700000000003</v>
      </c>
      <c r="F443">
        <v>6.7666500000000004E-2</v>
      </c>
      <c r="G443" t="s">
        <v>16</v>
      </c>
      <c r="H443" t="s">
        <v>16</v>
      </c>
    </row>
    <row r="444" spans="1:8" ht="15" customHeight="1" x14ac:dyDescent="0.25">
      <c r="A444" t="s">
        <v>608</v>
      </c>
      <c r="B444" t="s">
        <v>613</v>
      </c>
      <c r="C444">
        <v>0.21776999999999999</v>
      </c>
      <c r="D444">
        <v>13.561299999999999</v>
      </c>
      <c r="E444">
        <v>17.752400000000002</v>
      </c>
      <c r="F444">
        <v>1.55122E-2</v>
      </c>
      <c r="G444" t="s">
        <v>16</v>
      </c>
      <c r="H444" t="s">
        <v>16</v>
      </c>
    </row>
    <row r="445" spans="1:8" ht="15" customHeight="1" x14ac:dyDescent="0.25">
      <c r="A445" t="s">
        <v>608</v>
      </c>
      <c r="B445" t="s">
        <v>614</v>
      </c>
      <c r="C445">
        <v>0.225465</v>
      </c>
      <c r="D445">
        <v>62.4696</v>
      </c>
      <c r="E445">
        <v>11.0128</v>
      </c>
      <c r="F445">
        <v>2.9847499999999999E-2</v>
      </c>
      <c r="G445" t="s">
        <v>16</v>
      </c>
      <c r="H445" t="s">
        <v>16</v>
      </c>
    </row>
    <row r="446" spans="1:8" ht="15" customHeight="1" x14ac:dyDescent="0.25">
      <c r="A446" t="s">
        <v>608</v>
      </c>
      <c r="B446" t="s">
        <v>615</v>
      </c>
      <c r="C446">
        <v>0.14875099999999999</v>
      </c>
      <c r="D446">
        <v>40.656199999999998</v>
      </c>
      <c r="E446">
        <v>7.7852100000000002</v>
      </c>
      <c r="F446">
        <v>2.76399E-3</v>
      </c>
      <c r="G446" t="s">
        <v>16</v>
      </c>
      <c r="H446" t="s">
        <v>16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476"/>
  <sheetViews>
    <sheetView workbookViewId="0">
      <pane xSplit="2" ySplit="2" topLeftCell="F369" activePane="bottomRight" state="frozen"/>
      <selection activeCell="B4" sqref="B4:F4"/>
      <selection pane="topRight" activeCell="B4" sqref="B4:F4"/>
      <selection pane="bottomLeft" activeCell="B4" sqref="B4:F4"/>
      <selection pane="bottomRight" activeCell="B4" sqref="B4:F4"/>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7" customWidth="1"/>
    <col min="11" max="13" width="29.140625" style="15" customWidth="1"/>
    <col min="14" max="14" width="24.140625" style="15" customWidth="1"/>
  </cols>
  <sheetData>
    <row r="1" spans="1:18" x14ac:dyDescent="0.25">
      <c r="A1" s="305" t="s">
        <v>1023</v>
      </c>
      <c r="B1" s="306"/>
      <c r="C1" s="306"/>
      <c r="D1" s="306"/>
      <c r="E1" s="307"/>
      <c r="K1" s="14" t="s">
        <v>1028</v>
      </c>
      <c r="R1" t="s">
        <v>1035</v>
      </c>
    </row>
    <row r="2" spans="1:18" ht="60" x14ac:dyDescent="0.25">
      <c r="A2" s="1" t="s">
        <v>616</v>
      </c>
      <c r="B2" s="1" t="s">
        <v>1</v>
      </c>
      <c r="C2" s="1" t="s">
        <v>2</v>
      </c>
      <c r="D2" s="1" t="s">
        <v>3</v>
      </c>
      <c r="E2" s="1" t="s">
        <v>4</v>
      </c>
      <c r="F2" s="1" t="s">
        <v>5</v>
      </c>
      <c r="G2" s="1" t="s">
        <v>6</v>
      </c>
      <c r="H2" s="8" t="s">
        <v>7</v>
      </c>
      <c r="J2" s="3"/>
      <c r="K2" s="16" t="s">
        <v>1029</v>
      </c>
      <c r="L2" s="16" t="s">
        <v>1030</v>
      </c>
      <c r="M2" s="16" t="s">
        <v>1031</v>
      </c>
      <c r="N2" s="15" t="s">
        <v>1026</v>
      </c>
      <c r="P2" s="17" t="s">
        <v>1034</v>
      </c>
      <c r="R2">
        <v>1</v>
      </c>
    </row>
    <row r="3" spans="1:18" x14ac:dyDescent="0.25">
      <c r="A3" s="2" t="s">
        <v>22</v>
      </c>
      <c r="B3" s="2" t="s">
        <v>23</v>
      </c>
      <c r="C3">
        <f>VLOOKUP($B3,Miljövärden!$B$1:$H$463,MATCH(C$2,Miljövärden!$B$1:$H$1,0),FALSE)</f>
        <v>0.115134</v>
      </c>
      <c r="D3">
        <f>VLOOKUP($B3,Miljövärden!$B$1:$H$463,MATCH(D$2,Miljövärden!$B$1:$H$1,0),FALSE)</f>
        <v>23.396000000000001</v>
      </c>
      <c r="E3">
        <f>VLOOKUP($B3,Miljövärden!$B$1:$H$463,MATCH(E$2,Miljövärden!$B$1:$H$1,0),FALSE)</f>
        <v>10.087999999999999</v>
      </c>
      <c r="F3">
        <f>VLOOKUP($B3,Miljövärden!$B$1:$H$463,MATCH(F$2,Miljövärden!$B$1:$H$1,0),FALSE)</f>
        <v>8.4688799999999998E-3</v>
      </c>
      <c r="G3" t="str">
        <f>VLOOKUP($B3,Miljövärden!$B$1:$H$463,MATCH(G$2,Miljövärden!$B$1:$H$1,0),FALSE)</f>
        <v>Nej</v>
      </c>
      <c r="H3" s="7" t="str">
        <f>VLOOKUP($B3,Miljövärden!$B$1:$H$463,MATCH(H$2,Miljövärden!$B$1:$H$1,0),FALSE)</f>
        <v>Ja</v>
      </c>
      <c r="P3" s="17" t="str">
        <f t="shared" ref="P3:P66" si="0">IF(K3="x","nej",
IF(L3="x","ja",
IF(H3="ja","ja","nej")))</f>
        <v>ja</v>
      </c>
      <c r="R3">
        <f>IF(ISERROR(P3),R2,IF(P3="ja",R2+1,R2))</f>
        <v>2</v>
      </c>
    </row>
    <row r="4" spans="1:18" x14ac:dyDescent="0.25">
      <c r="A4" s="2" t="s">
        <v>22</v>
      </c>
      <c r="B4" s="2" t="s">
        <v>24</v>
      </c>
      <c r="C4">
        <f>VLOOKUP($B4,Miljövärden!$B$1:$H$463,MATCH(C$2,Miljövärden!$B$1:$H$1,0),FALSE)</f>
        <v>0.107959</v>
      </c>
      <c r="D4">
        <f>VLOOKUP($B4,Miljövärden!$B$1:$H$463,MATCH(D$2,Miljövärden!$B$1:$H$1,0),FALSE)</f>
        <v>23.503699999999998</v>
      </c>
      <c r="E4">
        <f>VLOOKUP($B4,Miljövärden!$B$1:$H$463,MATCH(E$2,Miljövärden!$B$1:$H$1,0),FALSE)</f>
        <v>8.9087800000000001</v>
      </c>
      <c r="F4">
        <f>VLOOKUP($B4,Miljövärden!$B$1:$H$463,MATCH(F$2,Miljövärden!$B$1:$H$1,0),FALSE)</f>
        <v>2.2903199999999999E-2</v>
      </c>
      <c r="G4" t="str">
        <f>VLOOKUP($B4,Miljövärden!$B$1:$H$463,MATCH(G$2,Miljövärden!$B$1:$H$1,0),FALSE)</f>
        <v>Ja</v>
      </c>
      <c r="H4" s="7" t="str">
        <f>VLOOKUP($B4,Miljövärden!$B$1:$H$463,MATCH(H$2,Miljövärden!$B$1:$H$1,0),FALSE)</f>
        <v>Ja</v>
      </c>
      <c r="P4" s="17" t="str">
        <f t="shared" si="0"/>
        <v>ja</v>
      </c>
      <c r="R4">
        <f>IF(ISERROR(P4),R3,IF(P4="ja",R3+1,R3))</f>
        <v>3</v>
      </c>
    </row>
    <row r="5" spans="1:18" x14ac:dyDescent="0.25">
      <c r="A5" s="2" t="s">
        <v>22</v>
      </c>
      <c r="B5" s="2" t="s">
        <v>25</v>
      </c>
      <c r="C5">
        <f>VLOOKUP($B5,Miljövärden!$B$1:$H$463,MATCH(C$2,Miljövärden!$B$1:$H$1,0),FALSE)</f>
        <v>0.170375</v>
      </c>
      <c r="D5">
        <f>VLOOKUP($B5,Miljövärden!$B$1:$H$463,MATCH(D$2,Miljövärden!$B$1:$H$1,0),FALSE)</f>
        <v>40.501800000000003</v>
      </c>
      <c r="E5">
        <f>VLOOKUP($B5,Miljövärden!$B$1:$H$463,MATCH(E$2,Miljövärden!$B$1:$H$1,0),FALSE)</f>
        <v>10.433400000000001</v>
      </c>
      <c r="F5">
        <f>VLOOKUP($B5,Miljövärden!$B$1:$H$463,MATCH(F$2,Miljövärden!$B$1:$H$1,0),FALSE)</f>
        <v>7.4717000000000006E-2</v>
      </c>
      <c r="G5" t="str">
        <f>VLOOKUP($B5,Miljövärden!$B$1:$H$463,MATCH(G$2,Miljövärden!$B$1:$H$1,0),FALSE)</f>
        <v>Ja</v>
      </c>
      <c r="H5" s="7" t="str">
        <f>VLOOKUP($B5,Miljövärden!$B$1:$H$463,MATCH(H$2,Miljövärden!$B$1:$H$1,0),FALSE)</f>
        <v>Ja</v>
      </c>
      <c r="P5" s="17" t="str">
        <f t="shared" si="0"/>
        <v>ja</v>
      </c>
      <c r="R5">
        <f t="shared" ref="R5:R68" si="1">IF(ISERROR(P5),R4,IF(P5="ja",R4+1,R4))</f>
        <v>4</v>
      </c>
    </row>
    <row r="6" spans="1:18" x14ac:dyDescent="0.25">
      <c r="A6" s="2" t="s">
        <v>22</v>
      </c>
      <c r="B6" s="2" t="s">
        <v>26</v>
      </c>
      <c r="C6">
        <f>VLOOKUP($B6,Miljövärden!$B$1:$H$463,MATCH(C$2,Miljövärden!$B$1:$H$1,0),FALSE)</f>
        <v>9.8153799999999999E-2</v>
      </c>
      <c r="D6">
        <f>VLOOKUP($B6,Miljövärden!$B$1:$H$463,MATCH(D$2,Miljövärden!$B$1:$H$1,0),FALSE)</f>
        <v>21.793700000000001</v>
      </c>
      <c r="E6">
        <f>VLOOKUP($B6,Miljövärden!$B$1:$H$463,MATCH(E$2,Miljövärden!$B$1:$H$1,0),FALSE)</f>
        <v>10.277900000000001</v>
      </c>
      <c r="F6">
        <f>VLOOKUP($B6,Miljövärden!$B$1:$H$463,MATCH(F$2,Miljövärden!$B$1:$H$1,0),FALSE)</f>
        <v>1.0594299999999999E-2</v>
      </c>
      <c r="G6" t="str">
        <f>VLOOKUP($B6,Miljövärden!$B$1:$H$463,MATCH(G$2,Miljövärden!$B$1:$H$1,0),FALSE)</f>
        <v>Ja</v>
      </c>
      <c r="H6" s="7" t="str">
        <f>VLOOKUP($B6,Miljövärden!$B$1:$H$463,MATCH(H$2,Miljövärden!$B$1:$H$1,0),FALSE)</f>
        <v>Ja</v>
      </c>
      <c r="P6" s="17" t="str">
        <f t="shared" si="0"/>
        <v>ja</v>
      </c>
      <c r="R6">
        <f t="shared" si="1"/>
        <v>5</v>
      </c>
    </row>
    <row r="7" spans="1:18" x14ac:dyDescent="0.25">
      <c r="A7" s="2" t="s">
        <v>22</v>
      </c>
      <c r="B7" s="2" t="s">
        <v>27</v>
      </c>
      <c r="C7">
        <f>VLOOKUP($B7,Miljövärden!$B$1:$H$463,MATCH(C$2,Miljövärden!$B$1:$H$1,0),FALSE)</f>
        <v>9.2602699999999996E-2</v>
      </c>
      <c r="D7">
        <f>VLOOKUP($B7,Miljövärden!$B$1:$H$463,MATCH(D$2,Miljövärden!$B$1:$H$1,0),FALSE)</f>
        <v>21.790700000000001</v>
      </c>
      <c r="E7">
        <f>VLOOKUP($B7,Miljövärden!$B$1:$H$463,MATCH(E$2,Miljövärden!$B$1:$H$1,0),FALSE)</f>
        <v>10.6248</v>
      </c>
      <c r="F7">
        <f>VLOOKUP($B7,Miljövärden!$B$1:$H$463,MATCH(F$2,Miljövärden!$B$1:$H$1,0),FALSE)</f>
        <v>1.27928E-2</v>
      </c>
      <c r="G7" t="str">
        <f>VLOOKUP($B7,Miljövärden!$B$1:$H$463,MATCH(G$2,Miljövärden!$B$1:$H$1,0),FALSE)</f>
        <v>Ja</v>
      </c>
      <c r="H7" s="7" t="str">
        <f>VLOOKUP($B7,Miljövärden!$B$1:$H$463,MATCH(H$2,Miljövärden!$B$1:$H$1,0),FALSE)</f>
        <v>Ja</v>
      </c>
      <c r="P7" s="17" t="str">
        <f t="shared" si="0"/>
        <v>ja</v>
      </c>
      <c r="R7">
        <f t="shared" si="1"/>
        <v>6</v>
      </c>
    </row>
    <row r="8" spans="1:18" x14ac:dyDescent="0.25">
      <c r="A8" s="2" t="s">
        <v>22</v>
      </c>
      <c r="B8" s="2" t="s">
        <v>28</v>
      </c>
      <c r="C8">
        <f>VLOOKUP($B8,Miljövärden!$B$1:$H$463,MATCH(C$2,Miljövärden!$B$1:$H$1,0),FALSE)</f>
        <v>0.245842</v>
      </c>
      <c r="D8">
        <f>VLOOKUP($B8,Miljövärden!$B$1:$H$463,MATCH(D$2,Miljövärden!$B$1:$H$1,0),FALSE)</f>
        <v>31.944199999999999</v>
      </c>
      <c r="E8">
        <f>VLOOKUP($B8,Miljövärden!$B$1:$H$463,MATCH(E$2,Miljövärden!$B$1:$H$1,0),FALSE)</f>
        <v>17.4208</v>
      </c>
      <c r="F8">
        <f>VLOOKUP($B8,Miljövärden!$B$1:$H$463,MATCH(F$2,Miljövärden!$B$1:$H$1,0),FALSE)</f>
        <v>6.4129599999999995E-2</v>
      </c>
      <c r="G8" t="str">
        <f>VLOOKUP($B8,Miljövärden!$B$1:$H$463,MATCH(G$2,Miljövärden!$B$1:$H$1,0),FALSE)</f>
        <v>Ja</v>
      </c>
      <c r="H8" s="7" t="str">
        <f>VLOOKUP($B8,Miljövärden!$B$1:$H$463,MATCH(H$2,Miljövärden!$B$1:$H$1,0),FALSE)</f>
        <v>Ja</v>
      </c>
      <c r="P8" s="17" t="str">
        <f t="shared" si="0"/>
        <v>ja</v>
      </c>
      <c r="R8">
        <f t="shared" si="1"/>
        <v>7</v>
      </c>
    </row>
    <row r="9" spans="1:18" x14ac:dyDescent="0.25">
      <c r="A9" s="2" t="s">
        <v>22</v>
      </c>
      <c r="B9" s="2" t="s">
        <v>29</v>
      </c>
      <c r="C9">
        <f>VLOOKUP($B9,Miljövärden!$B$1:$H$463,MATCH(C$2,Miljövärden!$B$1:$H$1,0),FALSE)</f>
        <v>0.22270599999999999</v>
      </c>
      <c r="D9">
        <f>VLOOKUP($B9,Miljövärden!$B$1:$H$463,MATCH(D$2,Miljövärden!$B$1:$H$1,0),FALSE)</f>
        <v>26.747299999999999</v>
      </c>
      <c r="E9">
        <f>VLOOKUP($B9,Miljövärden!$B$1:$H$463,MATCH(E$2,Miljövärden!$B$1:$H$1,0),FALSE)</f>
        <v>16.5488</v>
      </c>
      <c r="F9">
        <f>VLOOKUP($B9,Miljövärden!$B$1:$H$463,MATCH(F$2,Miljövärden!$B$1:$H$1,0),FALSE)</f>
        <v>5.11321E-2</v>
      </c>
      <c r="G9" t="str">
        <f>VLOOKUP($B9,Miljövärden!$B$1:$H$463,MATCH(G$2,Miljövärden!$B$1:$H$1,0),FALSE)</f>
        <v>Ja</v>
      </c>
      <c r="H9" s="7" t="str">
        <f>VLOOKUP($B9,Miljövärden!$B$1:$H$463,MATCH(H$2,Miljövärden!$B$1:$H$1,0),FALSE)</f>
        <v>Ja</v>
      </c>
      <c r="P9" s="17" t="str">
        <f t="shared" si="0"/>
        <v>ja</v>
      </c>
      <c r="R9">
        <f t="shared" si="1"/>
        <v>8</v>
      </c>
    </row>
    <row r="10" spans="1:18" x14ac:dyDescent="0.25">
      <c r="A10" s="2" t="s">
        <v>22</v>
      </c>
      <c r="B10" s="2" t="s">
        <v>30</v>
      </c>
      <c r="C10">
        <f>VLOOKUP($B10,Miljövärden!$B$1:$H$463,MATCH(C$2,Miljövärden!$B$1:$H$1,0),FALSE)</f>
        <v>0.34560000000000002</v>
      </c>
      <c r="D10">
        <f>VLOOKUP($B10,Miljövärden!$B$1:$H$463,MATCH(D$2,Miljövärden!$B$1:$H$1,0),FALSE)</f>
        <v>58.0182</v>
      </c>
      <c r="E10">
        <f>VLOOKUP($B10,Miljövärden!$B$1:$H$463,MATCH(E$2,Miljövärden!$B$1:$H$1,0),FALSE)</f>
        <v>9.1457999999999995</v>
      </c>
      <c r="F10">
        <f>VLOOKUP($B10,Miljövärden!$B$1:$H$463,MATCH(F$2,Miljövärden!$B$1:$H$1,0),FALSE)</f>
        <v>5.0285700000000003E-2</v>
      </c>
      <c r="G10" t="str">
        <f>VLOOKUP($B10,Miljövärden!$B$1:$H$463,MATCH(G$2,Miljövärden!$B$1:$H$1,0),FALSE)</f>
        <v>Ja</v>
      </c>
      <c r="H10" s="7" t="str">
        <f>VLOOKUP($B10,Miljövärden!$B$1:$H$463,MATCH(H$2,Miljövärden!$B$1:$H$1,0),FALSE)</f>
        <v>Ja</v>
      </c>
      <c r="P10" s="17" t="str">
        <f t="shared" si="0"/>
        <v>ja</v>
      </c>
      <c r="R10">
        <f t="shared" si="1"/>
        <v>9</v>
      </c>
    </row>
    <row r="11" spans="1:18" x14ac:dyDescent="0.25">
      <c r="A11" s="2" t="s">
        <v>31</v>
      </c>
      <c r="B11" s="2" t="s">
        <v>32</v>
      </c>
      <c r="C11">
        <f>VLOOKUP($B11,Miljövärden!$B$1:$H$463,MATCH(C$2,Miljövärden!$B$1:$H$1,0),FALSE)</f>
        <v>0.68237400000000004</v>
      </c>
      <c r="D11">
        <f>VLOOKUP($B11,Miljövärden!$B$1:$H$463,MATCH(D$2,Miljövärden!$B$1:$H$1,0),FALSE)</f>
        <v>102.19799999999999</v>
      </c>
      <c r="E11">
        <f>VLOOKUP($B11,Miljövärden!$B$1:$H$463,MATCH(E$2,Miljövärden!$B$1:$H$1,0),FALSE)</f>
        <v>37.140799999999999</v>
      </c>
      <c r="F11">
        <f>VLOOKUP($B11,Miljövärden!$B$1:$H$463,MATCH(F$2,Miljövärden!$B$1:$H$1,0),FALSE)</f>
        <v>0.121782</v>
      </c>
      <c r="G11" t="str">
        <f>VLOOKUP($B11,Miljövärden!$B$1:$H$463,MATCH(G$2,Miljövärden!$B$1:$H$1,0),FALSE)</f>
        <v>Ja</v>
      </c>
      <c r="H11" s="7" t="str">
        <f>VLOOKUP($B11,Miljövärden!$B$1:$H$463,MATCH(H$2,Miljövärden!$B$1:$H$1,0),FALSE)</f>
        <v>Ja</v>
      </c>
      <c r="P11" s="17" t="str">
        <f t="shared" si="0"/>
        <v>ja</v>
      </c>
      <c r="R11">
        <f t="shared" si="1"/>
        <v>10</v>
      </c>
    </row>
    <row r="12" spans="1:18" x14ac:dyDescent="0.25">
      <c r="A12" s="2" t="s">
        <v>31</v>
      </c>
      <c r="B12" s="2" t="s">
        <v>33</v>
      </c>
      <c r="C12">
        <f>VLOOKUP($B12,Miljövärden!$B$1:$H$463,MATCH(C$2,Miljövärden!$B$1:$H$1,0),FALSE)</f>
        <v>7.9720200000000005E-2</v>
      </c>
      <c r="D12">
        <f>VLOOKUP($B12,Miljövärden!$B$1:$H$463,MATCH(D$2,Miljövärden!$B$1:$H$1,0),FALSE)</f>
        <v>9.0518800000000006</v>
      </c>
      <c r="E12">
        <f>VLOOKUP($B12,Miljövärden!$B$1:$H$463,MATCH(E$2,Miljövärden!$B$1:$H$1,0),FALSE)</f>
        <v>6.4452699999999998</v>
      </c>
      <c r="F12">
        <f>VLOOKUP($B12,Miljövärden!$B$1:$H$463,MATCH(F$2,Miljövärden!$B$1:$H$1,0),FALSE)</f>
        <v>1.55214E-3</v>
      </c>
      <c r="G12" t="str">
        <f>VLOOKUP($B12,Miljövärden!$B$1:$H$463,MATCH(G$2,Miljövärden!$B$1:$H$1,0),FALSE)</f>
        <v>Ja</v>
      </c>
      <c r="H12" s="7" t="str">
        <f>VLOOKUP($B12,Miljövärden!$B$1:$H$463,MATCH(H$2,Miljövärden!$B$1:$H$1,0),FALSE)</f>
        <v>Ja</v>
      </c>
      <c r="P12" s="17" t="str">
        <f t="shared" si="0"/>
        <v>ja</v>
      </c>
      <c r="R12">
        <f t="shared" si="1"/>
        <v>11</v>
      </c>
    </row>
    <row r="13" spans="1:18" x14ac:dyDescent="0.25">
      <c r="A13" s="2" t="s">
        <v>31</v>
      </c>
      <c r="B13" s="2" t="s">
        <v>34</v>
      </c>
      <c r="C13">
        <f>VLOOKUP($B13,Miljövärden!$B$1:$H$463,MATCH(C$2,Miljövärden!$B$1:$H$1,0),FALSE)</f>
        <v>0.21562700000000001</v>
      </c>
      <c r="D13">
        <f>VLOOKUP($B13,Miljövärden!$B$1:$H$463,MATCH(D$2,Miljövärden!$B$1:$H$1,0),FALSE)</f>
        <v>14.741400000000001</v>
      </c>
      <c r="E13">
        <f>VLOOKUP($B13,Miljövärden!$B$1:$H$463,MATCH(E$2,Miljövärden!$B$1:$H$1,0),FALSE)</f>
        <v>19.683</v>
      </c>
      <c r="F13">
        <f>VLOOKUP($B13,Miljövärden!$B$1:$H$463,MATCH(F$2,Miljövärden!$B$1:$H$1,0),FALSE)</f>
        <v>1.49909E-2</v>
      </c>
      <c r="G13" t="str">
        <f>VLOOKUP($B13,Miljövärden!$B$1:$H$463,MATCH(G$2,Miljövärden!$B$1:$H$1,0),FALSE)</f>
        <v>Ja</v>
      </c>
      <c r="H13" s="7" t="str">
        <f>VLOOKUP($B13,Miljövärden!$B$1:$H$463,MATCH(H$2,Miljövärden!$B$1:$H$1,0),FALSE)</f>
        <v>Ja</v>
      </c>
      <c r="P13" s="17" t="str">
        <f t="shared" si="0"/>
        <v>ja</v>
      </c>
      <c r="R13">
        <f t="shared" si="1"/>
        <v>12</v>
      </c>
    </row>
    <row r="14" spans="1:18" x14ac:dyDescent="0.25">
      <c r="A14" s="2" t="s">
        <v>31</v>
      </c>
      <c r="B14" s="2" t="s">
        <v>35</v>
      </c>
      <c r="C14">
        <f>VLOOKUP($B14,Miljövärden!$B$1:$H$463,MATCH(C$2,Miljövärden!$B$1:$H$1,0),FALSE)</f>
        <v>0.342968</v>
      </c>
      <c r="D14">
        <f>VLOOKUP($B14,Miljövärden!$B$1:$H$463,MATCH(D$2,Miljövärden!$B$1:$H$1,0),FALSE)</f>
        <v>35.984900000000003</v>
      </c>
      <c r="E14">
        <f>VLOOKUP($B14,Miljövärden!$B$1:$H$463,MATCH(E$2,Miljövärden!$B$1:$H$1,0),FALSE)</f>
        <v>18.332100000000001</v>
      </c>
      <c r="F14">
        <f>VLOOKUP($B14,Miljövärden!$B$1:$H$463,MATCH(F$2,Miljövärden!$B$1:$H$1,0),FALSE)</f>
        <v>7.51391E-2</v>
      </c>
      <c r="G14" t="str">
        <f>VLOOKUP($B14,Miljövärden!$B$1:$H$463,MATCH(G$2,Miljövärden!$B$1:$H$1,0),FALSE)</f>
        <v>Ja</v>
      </c>
      <c r="H14" s="7" t="str">
        <f>VLOOKUP($B14,Miljövärden!$B$1:$H$463,MATCH(H$2,Miljövärden!$B$1:$H$1,0),FALSE)</f>
        <v>Ja</v>
      </c>
      <c r="P14" s="17" t="str">
        <f t="shared" si="0"/>
        <v>ja</v>
      </c>
      <c r="R14">
        <f t="shared" si="1"/>
        <v>13</v>
      </c>
    </row>
    <row r="15" spans="1:18" x14ac:dyDescent="0.25">
      <c r="A15" s="2" t="s">
        <v>36</v>
      </c>
      <c r="B15" s="2" t="s">
        <v>37</v>
      </c>
      <c r="C15">
        <f>VLOOKUP($B15,Miljövärden!$B$1:$H$463,MATCH(C$2,Miljövärden!$B$1:$H$1,0),FALSE)</f>
        <v>5.6884299999999999E-2</v>
      </c>
      <c r="D15">
        <f>VLOOKUP($B15,Miljövärden!$B$1:$H$463,MATCH(D$2,Miljövärden!$B$1:$H$1,0),FALSE)</f>
        <v>8.2274399999999996</v>
      </c>
      <c r="E15">
        <f>VLOOKUP($B15,Miljövärden!$B$1:$H$463,MATCH(E$2,Miljövärden!$B$1:$H$1,0),FALSE)</f>
        <v>6.1832799999999999</v>
      </c>
      <c r="F15">
        <f>VLOOKUP($B15,Miljövärden!$B$1:$H$463,MATCH(F$2,Miljövärden!$B$1:$H$1,0),FALSE)</f>
        <v>1.3432800000000001E-3</v>
      </c>
      <c r="G15" t="str">
        <f>VLOOKUP($B15,Miljövärden!$B$1:$H$463,MATCH(G$2,Miljövärden!$B$1:$H$1,0),FALSE)</f>
        <v>Ja</v>
      </c>
      <c r="H15" s="7" t="str">
        <f>VLOOKUP($B15,Miljövärden!$B$1:$H$463,MATCH(H$2,Miljövärden!$B$1:$H$1,0),FALSE)</f>
        <v>Ja</v>
      </c>
      <c r="P15" s="17" t="str">
        <f t="shared" si="0"/>
        <v>ja</v>
      </c>
      <c r="R15">
        <f t="shared" si="1"/>
        <v>14</v>
      </c>
    </row>
    <row r="16" spans="1:18" x14ac:dyDescent="0.25">
      <c r="A16" s="2" t="s">
        <v>38</v>
      </c>
      <c r="B16" s="2" t="s">
        <v>39</v>
      </c>
      <c r="C16" t="str">
        <f>VLOOKUP($B16,Miljövärden!$B$1:$H$463,MATCH(C$2,Miljövärden!$B$1:$H$1,0),FALSE)</f>
        <v/>
      </c>
      <c r="D16" t="str">
        <f>VLOOKUP($B16,Miljövärden!$B$1:$H$463,MATCH(D$2,Miljövärden!$B$1:$H$1,0),FALSE)</f>
        <v/>
      </c>
      <c r="E16" t="str">
        <f>VLOOKUP($B16,Miljövärden!$B$1:$H$463,MATCH(E$2,Miljövärden!$B$1:$H$1,0),FALSE)</f>
        <v/>
      </c>
      <c r="F16" t="str">
        <f>VLOOKUP($B16,Miljövärden!$B$1:$H$463,MATCH(F$2,Miljövärden!$B$1:$H$1,0),FALSE)</f>
        <v/>
      </c>
      <c r="G16" t="str">
        <f>VLOOKUP($B16,Miljövärden!$B$1:$H$463,MATCH(G$2,Miljövärden!$B$1:$H$1,0),FALSE)</f>
        <v>Nej</v>
      </c>
      <c r="H16" s="7" t="str">
        <f>VLOOKUP($B16,Miljövärden!$B$1:$H$463,MATCH(H$2,Miljövärden!$B$1:$H$1,0),FALSE)</f>
        <v>Nej</v>
      </c>
      <c r="P16" s="17" t="str">
        <f t="shared" si="0"/>
        <v>nej</v>
      </c>
      <c r="R16">
        <f t="shared" si="1"/>
        <v>14</v>
      </c>
    </row>
    <row r="17" spans="1:18" x14ac:dyDescent="0.25">
      <c r="A17" s="2" t="s">
        <v>38</v>
      </c>
      <c r="B17" s="2" t="s">
        <v>41</v>
      </c>
      <c r="C17" t="str">
        <f>VLOOKUP($B17,Miljövärden!$B$1:$H$463,MATCH(C$2,Miljövärden!$B$1:$H$1,0),FALSE)</f>
        <v/>
      </c>
      <c r="D17" t="str">
        <f>VLOOKUP($B17,Miljövärden!$B$1:$H$463,MATCH(D$2,Miljövärden!$B$1:$H$1,0),FALSE)</f>
        <v/>
      </c>
      <c r="E17" t="str">
        <f>VLOOKUP($B17,Miljövärden!$B$1:$H$463,MATCH(E$2,Miljövärden!$B$1:$H$1,0),FALSE)</f>
        <v/>
      </c>
      <c r="F17" t="str">
        <f>VLOOKUP($B17,Miljövärden!$B$1:$H$463,MATCH(F$2,Miljövärden!$B$1:$H$1,0),FALSE)</f>
        <v/>
      </c>
      <c r="G17" t="str">
        <f>VLOOKUP($B17,Miljövärden!$B$1:$H$463,MATCH(G$2,Miljövärden!$B$1:$H$1,0),FALSE)</f>
        <v>Nej</v>
      </c>
      <c r="H17" s="7" t="str">
        <f>VLOOKUP($B17,Miljövärden!$B$1:$H$463,MATCH(H$2,Miljövärden!$B$1:$H$1,0),FALSE)</f>
        <v>Nej</v>
      </c>
      <c r="P17" s="17" t="str">
        <f t="shared" si="0"/>
        <v>nej</v>
      </c>
      <c r="R17">
        <f t="shared" si="1"/>
        <v>14</v>
      </c>
    </row>
    <row r="18" spans="1:18" x14ac:dyDescent="0.25">
      <c r="A18" s="2" t="s">
        <v>38</v>
      </c>
      <c r="B18" s="2" t="s">
        <v>42</v>
      </c>
      <c r="C18" t="str">
        <f>VLOOKUP($B18,Miljövärden!$B$1:$H$463,MATCH(C$2,Miljövärden!$B$1:$H$1,0),FALSE)</f>
        <v/>
      </c>
      <c r="D18" t="str">
        <f>VLOOKUP($B18,Miljövärden!$B$1:$H$463,MATCH(D$2,Miljövärden!$B$1:$H$1,0),FALSE)</f>
        <v/>
      </c>
      <c r="E18" t="str">
        <f>VLOOKUP($B18,Miljövärden!$B$1:$H$463,MATCH(E$2,Miljövärden!$B$1:$H$1,0),FALSE)</f>
        <v/>
      </c>
      <c r="F18" t="str">
        <f>VLOOKUP($B18,Miljövärden!$B$1:$H$463,MATCH(F$2,Miljövärden!$B$1:$H$1,0),FALSE)</f>
        <v/>
      </c>
      <c r="G18" t="str">
        <f>VLOOKUP($B18,Miljövärden!$B$1:$H$463,MATCH(G$2,Miljövärden!$B$1:$H$1,0),FALSE)</f>
        <v>Nej</v>
      </c>
      <c r="H18" s="7" t="str">
        <f>VLOOKUP($B18,Miljövärden!$B$1:$H$463,MATCH(H$2,Miljövärden!$B$1:$H$1,0),FALSE)</f>
        <v>Nej</v>
      </c>
      <c r="P18" s="17" t="str">
        <f t="shared" si="0"/>
        <v>nej</v>
      </c>
      <c r="R18">
        <f t="shared" si="1"/>
        <v>14</v>
      </c>
    </row>
    <row r="19" spans="1:18" x14ac:dyDescent="0.25">
      <c r="A19" s="2" t="s">
        <v>43</v>
      </c>
      <c r="B19" s="2" t="s">
        <v>44</v>
      </c>
      <c r="C19">
        <f>VLOOKUP($B19,Miljövärden!$B$1:$H$463,MATCH(C$2,Miljövärden!$B$1:$H$1,0),FALSE)</f>
        <v>7.5322E-2</v>
      </c>
      <c r="D19">
        <f>VLOOKUP($B19,Miljövärden!$B$1:$H$463,MATCH(D$2,Miljövärden!$B$1:$H$1,0),FALSE)</f>
        <v>11.676</v>
      </c>
      <c r="E19">
        <f>VLOOKUP($B19,Miljövärden!$B$1:$H$463,MATCH(E$2,Miljövärden!$B$1:$H$1,0),FALSE)</f>
        <v>10.6661</v>
      </c>
      <c r="F19">
        <f>VLOOKUP($B19,Miljövärden!$B$1:$H$463,MATCH(F$2,Miljövärden!$B$1:$H$1,0),FALSE)</f>
        <v>0</v>
      </c>
      <c r="G19" t="str">
        <f>VLOOKUP($B19,Miljövärden!$B$1:$H$463,MATCH(G$2,Miljövärden!$B$1:$H$1,0),FALSE)</f>
        <v>Nej</v>
      </c>
      <c r="H19" s="7" t="str">
        <f>VLOOKUP($B19,Miljövärden!$B$1:$H$463,MATCH(H$2,Miljövärden!$B$1:$H$1,0),FALSE)</f>
        <v>Ja</v>
      </c>
      <c r="P19" s="17" t="str">
        <f t="shared" si="0"/>
        <v>ja</v>
      </c>
      <c r="R19">
        <f t="shared" si="1"/>
        <v>15</v>
      </c>
    </row>
    <row r="20" spans="1:18" x14ac:dyDescent="0.25">
      <c r="A20" s="2" t="s">
        <v>45</v>
      </c>
      <c r="B20" s="2" t="s">
        <v>46</v>
      </c>
      <c r="C20">
        <f>VLOOKUP($B20,Miljövärden!$B$1:$H$463,MATCH(C$2,Miljövärden!$B$1:$H$1,0),FALSE)</f>
        <v>0.10317</v>
      </c>
      <c r="D20">
        <f>VLOOKUP($B20,Miljövärden!$B$1:$H$463,MATCH(D$2,Miljövärden!$B$1:$H$1,0),FALSE)</f>
        <v>19.217700000000001</v>
      </c>
      <c r="E20">
        <f>VLOOKUP($B20,Miljövärden!$B$1:$H$463,MATCH(E$2,Miljövärden!$B$1:$H$1,0),FALSE)</f>
        <v>8.2081900000000001</v>
      </c>
      <c r="F20">
        <f>VLOOKUP($B20,Miljövärden!$B$1:$H$463,MATCH(F$2,Miljövärden!$B$1:$H$1,0),FALSE)</f>
        <v>8.2581700000000004E-3</v>
      </c>
      <c r="G20" t="str">
        <f>VLOOKUP($B20,Miljövärden!$B$1:$H$463,MATCH(G$2,Miljövärden!$B$1:$H$1,0),FALSE)</f>
        <v>Nej</v>
      </c>
      <c r="H20" s="7" t="str">
        <f>VLOOKUP($B20,Miljövärden!$B$1:$H$463,MATCH(H$2,Miljövärden!$B$1:$H$1,0),FALSE)</f>
        <v>Ja</v>
      </c>
      <c r="P20" s="17" t="str">
        <f t="shared" si="0"/>
        <v>ja</v>
      </c>
      <c r="R20">
        <f t="shared" si="1"/>
        <v>16</v>
      </c>
    </row>
    <row r="21" spans="1:18" x14ac:dyDescent="0.25">
      <c r="A21" s="2" t="s">
        <v>50</v>
      </c>
      <c r="B21" s="2" t="s">
        <v>51</v>
      </c>
      <c r="C21">
        <f>VLOOKUP($B21,Miljövärden!$B$1:$H$463,MATCH(C$2,Miljövärden!$B$1:$H$1,0),FALSE)</f>
        <v>0.108017</v>
      </c>
      <c r="D21">
        <f>VLOOKUP($B21,Miljövärden!$B$1:$H$463,MATCH(D$2,Miljövärden!$B$1:$H$1,0),FALSE)</f>
        <v>15.8827</v>
      </c>
      <c r="E21">
        <f>VLOOKUP($B21,Miljövärden!$B$1:$H$463,MATCH(E$2,Miljövärden!$B$1:$H$1,0),FALSE)</f>
        <v>8.3125</v>
      </c>
      <c r="F21">
        <f>VLOOKUP($B21,Miljövärden!$B$1:$H$463,MATCH(F$2,Miljövärden!$B$1:$H$1,0),FALSE)</f>
        <v>2.0426799999999998E-2</v>
      </c>
      <c r="G21" t="str">
        <f>VLOOKUP($B21,Miljövärden!$B$1:$H$463,MATCH(G$2,Miljövärden!$B$1:$H$1,0),FALSE)</f>
        <v>Ja</v>
      </c>
      <c r="H21" s="7" t="str">
        <f>VLOOKUP($B21,Miljövärden!$B$1:$H$463,MATCH(H$2,Miljövärden!$B$1:$H$1,0),FALSE)</f>
        <v>Ja</v>
      </c>
      <c r="P21" s="17" t="str">
        <f t="shared" si="0"/>
        <v>ja</v>
      </c>
      <c r="R21">
        <f t="shared" si="1"/>
        <v>17</v>
      </c>
    </row>
    <row r="22" spans="1:18" x14ac:dyDescent="0.25">
      <c r="A22" s="2" t="s">
        <v>52</v>
      </c>
      <c r="B22" s="2" t="s">
        <v>53</v>
      </c>
      <c r="C22">
        <f>VLOOKUP($B22,Miljövärden!$B$1:$H$463,MATCH(C$2,Miljövärden!$B$1:$H$1,0),FALSE)</f>
        <v>0.182785</v>
      </c>
      <c r="D22">
        <f>VLOOKUP($B22,Miljövärden!$B$1:$H$463,MATCH(D$2,Miljövärden!$B$1:$H$1,0),FALSE)</f>
        <v>17.1691</v>
      </c>
      <c r="E22">
        <f>VLOOKUP($B22,Miljövärden!$B$1:$H$463,MATCH(E$2,Miljövärden!$B$1:$H$1,0),FALSE)</f>
        <v>16.113800000000001</v>
      </c>
      <c r="F22">
        <f>VLOOKUP($B22,Miljövärden!$B$1:$H$463,MATCH(F$2,Miljövärden!$B$1:$H$1,0),FALSE)</f>
        <v>3.09917E-2</v>
      </c>
      <c r="G22" t="str">
        <f>VLOOKUP($B22,Miljövärden!$B$1:$H$463,MATCH(G$2,Miljövärden!$B$1:$H$1,0),FALSE)</f>
        <v>Nej</v>
      </c>
      <c r="H22" s="7" t="str">
        <f>VLOOKUP($B22,Miljövärden!$B$1:$H$463,MATCH(H$2,Miljövärden!$B$1:$H$1,0),FALSE)</f>
        <v>Ja</v>
      </c>
      <c r="P22" s="17" t="str">
        <f t="shared" si="0"/>
        <v>ja</v>
      </c>
      <c r="R22">
        <f t="shared" si="1"/>
        <v>18</v>
      </c>
    </row>
    <row r="23" spans="1:18" x14ac:dyDescent="0.25">
      <c r="A23" s="2" t="s">
        <v>54</v>
      </c>
      <c r="B23" s="2" t="s">
        <v>55</v>
      </c>
      <c r="C23">
        <f>VLOOKUP($B23,Miljövärden!$B$1:$H$463,MATCH(C$2,Miljövärden!$B$1:$H$1,0),FALSE)</f>
        <v>0.15240600000000001</v>
      </c>
      <c r="D23">
        <f>VLOOKUP($B23,Miljövärden!$B$1:$H$463,MATCH(D$2,Miljövärden!$B$1:$H$1,0),FALSE)</f>
        <v>12.5037</v>
      </c>
      <c r="E23">
        <f>VLOOKUP($B23,Miljövärden!$B$1:$H$463,MATCH(E$2,Miljövärden!$B$1:$H$1,0),FALSE)</f>
        <v>15.618399999999999</v>
      </c>
      <c r="F23">
        <f>VLOOKUP($B23,Miljövärden!$B$1:$H$463,MATCH(F$2,Miljövärden!$B$1:$H$1,0),FALSE)</f>
        <v>1.7627799999999999E-2</v>
      </c>
      <c r="G23" t="str">
        <f>VLOOKUP($B23,Miljövärden!$B$1:$H$463,MATCH(G$2,Miljövärden!$B$1:$H$1,0),FALSE)</f>
        <v>Ja</v>
      </c>
      <c r="H23" s="7" t="str">
        <f>VLOOKUP($B23,Miljövärden!$B$1:$H$463,MATCH(H$2,Miljövärden!$B$1:$H$1,0),FALSE)</f>
        <v>Ja</v>
      </c>
      <c r="P23" s="17" t="str">
        <f t="shared" si="0"/>
        <v>ja</v>
      </c>
      <c r="R23">
        <f t="shared" si="1"/>
        <v>19</v>
      </c>
    </row>
    <row r="24" spans="1:18" x14ac:dyDescent="0.25">
      <c r="A24" s="2" t="s">
        <v>54</v>
      </c>
      <c r="B24" s="2" t="s">
        <v>56</v>
      </c>
      <c r="C24">
        <f>VLOOKUP($B24,Miljövärden!$B$1:$H$463,MATCH(C$2,Miljövärden!$B$1:$H$1,0),FALSE)</f>
        <v>0.14990200000000001</v>
      </c>
      <c r="D24">
        <f>VLOOKUP($B24,Miljövärden!$B$1:$H$463,MATCH(D$2,Miljövärden!$B$1:$H$1,0),FALSE)</f>
        <v>12.5207</v>
      </c>
      <c r="E24">
        <f>VLOOKUP($B24,Miljövärden!$B$1:$H$463,MATCH(E$2,Miljövärden!$B$1:$H$1,0),FALSE)</f>
        <v>15.3165</v>
      </c>
      <c r="F24">
        <f>VLOOKUP($B24,Miljövärden!$B$1:$H$463,MATCH(F$2,Miljövärden!$B$1:$H$1,0),FALSE)</f>
        <v>1.8735399999999999E-2</v>
      </c>
      <c r="G24" t="str">
        <f>VLOOKUP($B24,Miljövärden!$B$1:$H$463,MATCH(G$2,Miljövärden!$B$1:$H$1,0),FALSE)</f>
        <v>Ja</v>
      </c>
      <c r="H24" s="7" t="str">
        <f>VLOOKUP($B24,Miljövärden!$B$1:$H$463,MATCH(H$2,Miljövärden!$B$1:$H$1,0),FALSE)</f>
        <v>Ja</v>
      </c>
      <c r="P24" s="17" t="str">
        <f t="shared" si="0"/>
        <v>ja</v>
      </c>
      <c r="R24">
        <f t="shared" si="1"/>
        <v>20</v>
      </c>
    </row>
    <row r="25" spans="1:18" x14ac:dyDescent="0.25">
      <c r="A25" s="2" t="s">
        <v>54</v>
      </c>
      <c r="B25" s="2" t="s">
        <v>57</v>
      </c>
      <c r="C25">
        <f>VLOOKUP($B25,Miljövärden!$B$1:$H$463,MATCH(C$2,Miljövärden!$B$1:$H$1,0),FALSE)</f>
        <v>0.252081</v>
      </c>
      <c r="D25">
        <f>VLOOKUP($B25,Miljövärden!$B$1:$H$463,MATCH(D$2,Miljövärden!$B$1:$H$1,0),FALSE)</f>
        <v>50.104999999999997</v>
      </c>
      <c r="E25">
        <f>VLOOKUP($B25,Miljövärden!$B$1:$H$463,MATCH(E$2,Miljövärden!$B$1:$H$1,0),FALSE)</f>
        <v>15.837400000000001</v>
      </c>
      <c r="F25">
        <f>VLOOKUP($B25,Miljövärden!$B$1:$H$463,MATCH(F$2,Miljövärden!$B$1:$H$1,0),FALSE)</f>
        <v>0.13895099999999999</v>
      </c>
      <c r="G25" t="str">
        <f>VLOOKUP($B25,Miljövärden!$B$1:$H$463,MATCH(G$2,Miljövärden!$B$1:$H$1,0),FALSE)</f>
        <v>Ja</v>
      </c>
      <c r="H25" s="7" t="str">
        <f>VLOOKUP($B25,Miljövärden!$B$1:$H$463,MATCH(H$2,Miljövärden!$B$1:$H$1,0),FALSE)</f>
        <v>Ja</v>
      </c>
      <c r="P25" s="17" t="str">
        <f t="shared" si="0"/>
        <v>ja</v>
      </c>
      <c r="R25">
        <f t="shared" si="1"/>
        <v>21</v>
      </c>
    </row>
    <row r="26" spans="1:18" x14ac:dyDescent="0.25">
      <c r="A26" s="2" t="s">
        <v>54</v>
      </c>
      <c r="B26" s="2" t="s">
        <v>58</v>
      </c>
      <c r="C26">
        <f>VLOOKUP($B26,Miljövärden!$B$1:$H$463,MATCH(C$2,Miljövärden!$B$1:$H$1,0),FALSE)</f>
        <v>0.22948099999999999</v>
      </c>
      <c r="D26">
        <f>VLOOKUP($B26,Miljövärden!$B$1:$H$463,MATCH(D$2,Miljövärden!$B$1:$H$1,0),FALSE)</f>
        <v>29.725100000000001</v>
      </c>
      <c r="E26">
        <f>VLOOKUP($B26,Miljövärden!$B$1:$H$463,MATCH(E$2,Miljövärden!$B$1:$H$1,0),FALSE)</f>
        <v>17.872900000000001</v>
      </c>
      <c r="F26">
        <f>VLOOKUP($B26,Miljövärden!$B$1:$H$463,MATCH(F$2,Miljövärden!$B$1:$H$1,0),FALSE)</f>
        <v>6.2375600000000003E-2</v>
      </c>
      <c r="G26" t="str">
        <f>VLOOKUP($B26,Miljövärden!$B$1:$H$463,MATCH(G$2,Miljövärden!$B$1:$H$1,0),FALSE)</f>
        <v>Ja</v>
      </c>
      <c r="H26" s="7" t="str">
        <f>VLOOKUP($B26,Miljövärden!$B$1:$H$463,MATCH(H$2,Miljövärden!$B$1:$H$1,0),FALSE)</f>
        <v>Ja</v>
      </c>
      <c r="P26" s="17" t="str">
        <f t="shared" si="0"/>
        <v>ja</v>
      </c>
      <c r="R26">
        <f t="shared" si="1"/>
        <v>22</v>
      </c>
    </row>
    <row r="27" spans="1:18" x14ac:dyDescent="0.25">
      <c r="A27" s="2" t="s">
        <v>54</v>
      </c>
      <c r="B27" s="2" t="s">
        <v>59</v>
      </c>
      <c r="C27">
        <f>VLOOKUP($B27,Miljövärden!$B$1:$H$463,MATCH(C$2,Miljövärden!$B$1:$H$1,0),FALSE)</f>
        <v>0.22891400000000001</v>
      </c>
      <c r="D27">
        <f>VLOOKUP($B27,Miljövärden!$B$1:$H$463,MATCH(D$2,Miljövärden!$B$1:$H$1,0),FALSE)</f>
        <v>31.869599999999998</v>
      </c>
      <c r="E27">
        <f>VLOOKUP($B27,Miljövärden!$B$1:$H$463,MATCH(E$2,Miljövärden!$B$1:$H$1,0),FALSE)</f>
        <v>16.742100000000001</v>
      </c>
      <c r="F27">
        <f>VLOOKUP($B27,Miljövärden!$B$1:$H$463,MATCH(F$2,Miljövärden!$B$1:$H$1,0),FALSE)</f>
        <v>7.6185799999999998E-2</v>
      </c>
      <c r="G27" t="str">
        <f>VLOOKUP($B27,Miljövärden!$B$1:$H$463,MATCH(G$2,Miljövärden!$B$1:$H$1,0),FALSE)</f>
        <v>Ja</v>
      </c>
      <c r="H27" s="7" t="str">
        <f>VLOOKUP($B27,Miljövärden!$B$1:$H$463,MATCH(H$2,Miljövärden!$B$1:$H$1,0),FALSE)</f>
        <v>Ja</v>
      </c>
      <c r="P27" s="17" t="str">
        <f t="shared" si="0"/>
        <v>ja</v>
      </c>
      <c r="R27">
        <f t="shared" si="1"/>
        <v>23</v>
      </c>
    </row>
    <row r="28" spans="1:18" x14ac:dyDescent="0.25">
      <c r="A28" s="2" t="s">
        <v>54</v>
      </c>
      <c r="B28" s="2" t="s">
        <v>60</v>
      </c>
      <c r="C28">
        <f>VLOOKUP($B28,Miljövärden!$B$1:$H$463,MATCH(C$2,Miljövärden!$B$1:$H$1,0),FALSE)</f>
        <v>7.4975799999999995E-2</v>
      </c>
      <c r="D28">
        <f>VLOOKUP($B28,Miljövärden!$B$1:$H$463,MATCH(D$2,Miljövärden!$B$1:$H$1,0),FALSE)</f>
        <v>19.299099999999999</v>
      </c>
      <c r="E28">
        <f>VLOOKUP($B28,Miljövärden!$B$1:$H$463,MATCH(E$2,Miljövärden!$B$1:$H$1,0),FALSE)</f>
        <v>10.014699999999999</v>
      </c>
      <c r="F28">
        <f>VLOOKUP($B28,Miljövärden!$B$1:$H$463,MATCH(F$2,Miljövärden!$B$1:$H$1,0),FALSE)</f>
        <v>1.7823200000000001E-2</v>
      </c>
      <c r="G28" t="str">
        <f>VLOOKUP($B28,Miljövärden!$B$1:$H$463,MATCH(G$2,Miljövärden!$B$1:$H$1,0),FALSE)</f>
        <v>Ja</v>
      </c>
      <c r="H28" s="7" t="str">
        <f>VLOOKUP($B28,Miljövärden!$B$1:$H$463,MATCH(H$2,Miljövärden!$B$1:$H$1,0),FALSE)</f>
        <v>Ja</v>
      </c>
      <c r="P28" s="17" t="str">
        <f t="shared" si="0"/>
        <v>ja</v>
      </c>
      <c r="R28">
        <f t="shared" si="1"/>
        <v>24</v>
      </c>
    </row>
    <row r="29" spans="1:18" x14ac:dyDescent="0.25">
      <c r="A29" s="2" t="s">
        <v>54</v>
      </c>
      <c r="B29" s="2" t="s">
        <v>61</v>
      </c>
      <c r="C29">
        <f>VLOOKUP($B29,Miljövärden!$B$1:$H$463,MATCH(C$2,Miljövärden!$B$1:$H$1,0),FALSE)</f>
        <v>3.1702000000000002E-3</v>
      </c>
      <c r="D29">
        <f>VLOOKUP($B29,Miljövärden!$B$1:$H$463,MATCH(D$2,Miljövärden!$B$1:$H$1,0),FALSE)</f>
        <v>0.43493399999999999</v>
      </c>
      <c r="E29">
        <f>VLOOKUP($B29,Miljövärden!$B$1:$H$463,MATCH(E$2,Miljövärden!$B$1:$H$1,0),FALSE)</f>
        <v>0.27097900000000003</v>
      </c>
      <c r="F29">
        <f>VLOOKUP($B29,Miljövärden!$B$1:$H$463,MATCH(F$2,Miljövärden!$B$1:$H$1,0),FALSE)</f>
        <v>0</v>
      </c>
      <c r="G29" t="str">
        <f>VLOOKUP($B29,Miljövärden!$B$1:$H$463,MATCH(G$2,Miljövärden!$B$1:$H$1,0),FALSE)</f>
        <v>Ja</v>
      </c>
      <c r="H29" s="7" t="str">
        <f>VLOOKUP($B29,Miljövärden!$B$1:$H$463,MATCH(H$2,Miljövärden!$B$1:$H$1,0),FALSE)</f>
        <v>Ja</v>
      </c>
      <c r="P29" s="17" t="str">
        <f t="shared" si="0"/>
        <v>ja</v>
      </c>
      <c r="R29">
        <f t="shared" si="1"/>
        <v>25</v>
      </c>
    </row>
    <row r="30" spans="1:18" x14ac:dyDescent="0.25">
      <c r="A30" s="2" t="s">
        <v>54</v>
      </c>
      <c r="B30" s="2" t="s">
        <v>62</v>
      </c>
      <c r="C30">
        <f>VLOOKUP($B30,Miljövärden!$B$1:$H$463,MATCH(C$2,Miljövärden!$B$1:$H$1,0),FALSE)</f>
        <v>0.13650300000000001</v>
      </c>
      <c r="D30">
        <f>VLOOKUP($B30,Miljövärden!$B$1:$H$463,MATCH(D$2,Miljövärden!$B$1:$H$1,0),FALSE)</f>
        <v>8.2765799999999992</v>
      </c>
      <c r="E30">
        <f>VLOOKUP($B30,Miljövärden!$B$1:$H$463,MATCH(E$2,Miljövärden!$B$1:$H$1,0),FALSE)</f>
        <v>15.517300000000001</v>
      </c>
      <c r="F30">
        <f>VLOOKUP($B30,Miljövärden!$B$1:$H$463,MATCH(F$2,Miljövärden!$B$1:$H$1,0),FALSE)</f>
        <v>4.2844900000000002E-3</v>
      </c>
      <c r="G30" t="str">
        <f>VLOOKUP($B30,Miljövärden!$B$1:$H$463,MATCH(G$2,Miljövärden!$B$1:$H$1,0),FALSE)</f>
        <v>Ja</v>
      </c>
      <c r="H30" s="7" t="str">
        <f>VLOOKUP($B30,Miljövärden!$B$1:$H$463,MATCH(H$2,Miljövärden!$B$1:$H$1,0),FALSE)</f>
        <v>Ja</v>
      </c>
      <c r="P30" s="17" t="str">
        <f t="shared" si="0"/>
        <v>ja</v>
      </c>
      <c r="R30">
        <f t="shared" si="1"/>
        <v>26</v>
      </c>
    </row>
    <row r="31" spans="1:18" x14ac:dyDescent="0.25">
      <c r="A31" s="2" t="s">
        <v>54</v>
      </c>
      <c r="B31" s="2" t="s">
        <v>63</v>
      </c>
      <c r="C31">
        <f>VLOOKUP($B31,Miljövärden!$B$1:$H$463,MATCH(C$2,Miljövärden!$B$1:$H$1,0),FALSE)</f>
        <v>0.18126700000000001</v>
      </c>
      <c r="D31">
        <f>VLOOKUP($B31,Miljövärden!$B$1:$H$463,MATCH(D$2,Miljövärden!$B$1:$H$1,0),FALSE)</f>
        <v>20.003399999999999</v>
      </c>
      <c r="E31">
        <f>VLOOKUP($B31,Miljövärden!$B$1:$H$463,MATCH(E$2,Miljövärden!$B$1:$H$1,0),FALSE)</f>
        <v>15.901999999999999</v>
      </c>
      <c r="F31">
        <f>VLOOKUP($B31,Miljövärden!$B$1:$H$463,MATCH(F$2,Miljövärden!$B$1:$H$1,0),FALSE)</f>
        <v>4.0909099999999997E-2</v>
      </c>
      <c r="G31" t="str">
        <f>VLOOKUP($B31,Miljövärden!$B$1:$H$463,MATCH(G$2,Miljövärden!$B$1:$H$1,0),FALSE)</f>
        <v>Ja</v>
      </c>
      <c r="H31" s="7" t="str">
        <f>VLOOKUP($B31,Miljövärden!$B$1:$H$463,MATCH(H$2,Miljövärden!$B$1:$H$1,0),FALSE)</f>
        <v>Ja</v>
      </c>
      <c r="P31" s="17" t="str">
        <f t="shared" si="0"/>
        <v>ja</v>
      </c>
      <c r="R31">
        <f t="shared" si="1"/>
        <v>27</v>
      </c>
    </row>
    <row r="32" spans="1:18" x14ac:dyDescent="0.25">
      <c r="A32" s="2" t="s">
        <v>54</v>
      </c>
      <c r="B32" s="2" t="s">
        <v>64</v>
      </c>
      <c r="C32">
        <f>VLOOKUP($B32,Miljövärden!$B$1:$H$463,MATCH(C$2,Miljövärden!$B$1:$H$1,0),FALSE)</f>
        <v>0.16744999999999999</v>
      </c>
      <c r="D32">
        <f>VLOOKUP($B32,Miljövärden!$B$1:$H$463,MATCH(D$2,Miljövärden!$B$1:$H$1,0),FALSE)</f>
        <v>13.7987</v>
      </c>
      <c r="E32">
        <f>VLOOKUP($B32,Miljövärden!$B$1:$H$463,MATCH(E$2,Miljövärden!$B$1:$H$1,0),FALSE)</f>
        <v>17.1221</v>
      </c>
      <c r="F32">
        <f>VLOOKUP($B32,Miljövärden!$B$1:$H$463,MATCH(F$2,Miljövärden!$B$1:$H$1,0),FALSE)</f>
        <v>1.7876199999999998E-2</v>
      </c>
      <c r="G32" t="str">
        <f>VLOOKUP($B32,Miljövärden!$B$1:$H$463,MATCH(G$2,Miljövärden!$B$1:$H$1,0),FALSE)</f>
        <v>Ja</v>
      </c>
      <c r="H32" s="7" t="str">
        <f>VLOOKUP($B32,Miljövärden!$B$1:$H$463,MATCH(H$2,Miljövärden!$B$1:$H$1,0),FALSE)</f>
        <v>Ja</v>
      </c>
      <c r="P32" s="17" t="str">
        <f t="shared" si="0"/>
        <v>ja</v>
      </c>
      <c r="R32">
        <f t="shared" si="1"/>
        <v>28</v>
      </c>
    </row>
    <row r="33" spans="1:18" x14ac:dyDescent="0.25">
      <c r="A33" s="2" t="s">
        <v>67</v>
      </c>
      <c r="B33" s="2" t="s">
        <v>68</v>
      </c>
      <c r="C33">
        <f>VLOOKUP($B33,Miljövärden!$B$1:$H$463,MATCH(C$2,Miljövärden!$B$1:$H$1,0),FALSE)</f>
        <v>0.120614</v>
      </c>
      <c r="D33">
        <f>VLOOKUP($B33,Miljövärden!$B$1:$H$463,MATCH(D$2,Miljövärden!$B$1:$H$1,0),FALSE)</f>
        <v>26.7028</v>
      </c>
      <c r="E33">
        <f>VLOOKUP($B33,Miljövärden!$B$1:$H$463,MATCH(E$2,Miljövärden!$B$1:$H$1,0),FALSE)</f>
        <v>9.1840700000000002</v>
      </c>
      <c r="F33">
        <f>VLOOKUP($B33,Miljövärden!$B$1:$H$463,MATCH(F$2,Miljövärden!$B$1:$H$1,0),FALSE)</f>
        <v>2.9645299999999999E-2</v>
      </c>
      <c r="G33" t="str">
        <f>VLOOKUP($B33,Miljövärden!$B$1:$H$463,MATCH(G$2,Miljövärden!$B$1:$H$1,0),FALSE)</f>
        <v>Ja</v>
      </c>
      <c r="H33" s="7" t="str">
        <f>VLOOKUP($B33,Miljövärden!$B$1:$H$463,MATCH(H$2,Miljövärden!$B$1:$H$1,0),FALSE)</f>
        <v>Ja</v>
      </c>
      <c r="P33" s="17" t="str">
        <f t="shared" si="0"/>
        <v>ja</v>
      </c>
      <c r="R33">
        <f t="shared" si="1"/>
        <v>29</v>
      </c>
    </row>
    <row r="34" spans="1:18" x14ac:dyDescent="0.25">
      <c r="A34" s="2" t="s">
        <v>67</v>
      </c>
      <c r="B34" s="2" t="s">
        <v>69</v>
      </c>
      <c r="C34">
        <f>VLOOKUP($B34,Miljövärden!$B$1:$H$463,MATCH(C$2,Miljövärden!$B$1:$H$1,0),FALSE)</f>
        <v>0.18029899999999999</v>
      </c>
      <c r="D34">
        <f>VLOOKUP($B34,Miljövärden!$B$1:$H$463,MATCH(D$2,Miljövärden!$B$1:$H$1,0),FALSE)</f>
        <v>90.886799999999994</v>
      </c>
      <c r="E34">
        <f>VLOOKUP($B34,Miljövärden!$B$1:$H$463,MATCH(E$2,Miljövärden!$B$1:$H$1,0),FALSE)</f>
        <v>3.9980799999999999</v>
      </c>
      <c r="F34">
        <f>VLOOKUP($B34,Miljövärden!$B$1:$H$463,MATCH(F$2,Miljövärden!$B$1:$H$1,0),FALSE)</f>
        <v>3.1425399999999999E-2</v>
      </c>
      <c r="G34" t="str">
        <f>VLOOKUP($B34,Miljövärden!$B$1:$H$463,MATCH(G$2,Miljövärden!$B$1:$H$1,0),FALSE)</f>
        <v>Ja</v>
      </c>
      <c r="H34" s="7" t="str">
        <f>VLOOKUP($B34,Miljövärden!$B$1:$H$463,MATCH(H$2,Miljövärden!$B$1:$H$1,0),FALSE)</f>
        <v>Ja</v>
      </c>
      <c r="P34" s="17" t="str">
        <f t="shared" si="0"/>
        <v>ja</v>
      </c>
      <c r="R34">
        <f t="shared" si="1"/>
        <v>30</v>
      </c>
    </row>
    <row r="35" spans="1:18" x14ac:dyDescent="0.25">
      <c r="A35" s="2" t="s">
        <v>67</v>
      </c>
      <c r="B35" s="2" t="s">
        <v>70</v>
      </c>
      <c r="C35">
        <f>VLOOKUP($B35,Miljövärden!$B$1:$H$463,MATCH(C$2,Miljövärden!$B$1:$H$1,0),FALSE)</f>
        <v>0.13405300000000001</v>
      </c>
      <c r="D35">
        <f>VLOOKUP($B35,Miljövärden!$B$1:$H$463,MATCH(D$2,Miljövärden!$B$1:$H$1,0),FALSE)</f>
        <v>27.477699999999999</v>
      </c>
      <c r="E35">
        <f>VLOOKUP($B35,Miljövärden!$B$1:$H$463,MATCH(E$2,Miljövärden!$B$1:$H$1,0),FALSE)</f>
        <v>8.7384799999999991</v>
      </c>
      <c r="F35">
        <f>VLOOKUP($B35,Miljövärden!$B$1:$H$463,MATCH(F$2,Miljövärden!$B$1:$H$1,0),FALSE)</f>
        <v>2.6303699999999999E-2</v>
      </c>
      <c r="G35" t="str">
        <f>VLOOKUP($B35,Miljövärden!$B$1:$H$463,MATCH(G$2,Miljövärden!$B$1:$H$1,0),FALSE)</f>
        <v>Ja</v>
      </c>
      <c r="H35" s="7" t="str">
        <f>VLOOKUP($B35,Miljövärden!$B$1:$H$463,MATCH(H$2,Miljövärden!$B$1:$H$1,0),FALSE)</f>
        <v>Ja</v>
      </c>
      <c r="P35" s="17" t="str">
        <f t="shared" si="0"/>
        <v>ja</v>
      </c>
      <c r="R35">
        <f t="shared" si="1"/>
        <v>31</v>
      </c>
    </row>
    <row r="36" spans="1:18" x14ac:dyDescent="0.25">
      <c r="A36" s="2" t="s">
        <v>71</v>
      </c>
      <c r="B36" s="2" t="s">
        <v>72</v>
      </c>
      <c r="C36">
        <f>VLOOKUP($B36,Miljövärden!$B$1:$H$463,MATCH(C$2,Miljövärden!$B$1:$H$1,0),FALSE)</f>
        <v>0.11079700000000001</v>
      </c>
      <c r="D36">
        <f>VLOOKUP($B36,Miljövärden!$B$1:$H$463,MATCH(D$2,Miljövärden!$B$1:$H$1,0),FALSE)</f>
        <v>21.844200000000001</v>
      </c>
      <c r="E36">
        <f>VLOOKUP($B36,Miljövärden!$B$1:$H$463,MATCH(E$2,Miljövärden!$B$1:$H$1,0),FALSE)</f>
        <v>8.1152099999999994</v>
      </c>
      <c r="F36">
        <f>VLOOKUP($B36,Miljövärden!$B$1:$H$463,MATCH(F$2,Miljövärden!$B$1:$H$1,0),FALSE)</f>
        <v>1.23126E-2</v>
      </c>
      <c r="G36" t="str">
        <f>VLOOKUP($B36,Miljövärden!$B$1:$H$463,MATCH(G$2,Miljövärden!$B$1:$H$1,0),FALSE)</f>
        <v>Nej</v>
      </c>
      <c r="H36" s="7" t="str">
        <f>VLOOKUP($B36,Miljövärden!$B$1:$H$463,MATCH(H$2,Miljövärden!$B$1:$H$1,0),FALSE)</f>
        <v>Ja</v>
      </c>
      <c r="P36" s="17" t="str">
        <f t="shared" si="0"/>
        <v>ja</v>
      </c>
      <c r="R36">
        <f t="shared" si="1"/>
        <v>32</v>
      </c>
    </row>
    <row r="37" spans="1:18" x14ac:dyDescent="0.25">
      <c r="A37" s="2" t="s">
        <v>71</v>
      </c>
      <c r="B37" s="2" t="s">
        <v>73</v>
      </c>
      <c r="C37">
        <f>VLOOKUP($B37,Miljövärden!$B$1:$H$463,MATCH(C$2,Miljövärden!$B$1:$H$1,0),FALSE)</f>
        <v>0.16073699999999999</v>
      </c>
      <c r="D37">
        <f>VLOOKUP($B37,Miljövärden!$B$1:$H$463,MATCH(D$2,Miljövärden!$B$1:$H$1,0),FALSE)</f>
        <v>34.0426</v>
      </c>
      <c r="E37">
        <f>VLOOKUP($B37,Miljövärden!$B$1:$H$463,MATCH(E$2,Miljövärden!$B$1:$H$1,0),FALSE)</f>
        <v>9.3338099999999997</v>
      </c>
      <c r="F37">
        <f>VLOOKUP($B37,Miljövärden!$B$1:$H$463,MATCH(F$2,Miljövärden!$B$1:$H$1,0),FALSE)</f>
        <v>4.7412200000000002E-2</v>
      </c>
      <c r="G37" t="str">
        <f>VLOOKUP($B37,Miljövärden!$B$1:$H$463,MATCH(G$2,Miljövärden!$B$1:$H$1,0),FALSE)</f>
        <v>Nej</v>
      </c>
      <c r="H37" s="7" t="str">
        <f>VLOOKUP($B37,Miljövärden!$B$1:$H$463,MATCH(H$2,Miljövärden!$B$1:$H$1,0),FALSE)</f>
        <v>Ja</v>
      </c>
      <c r="P37" s="17" t="str">
        <f t="shared" si="0"/>
        <v>ja</v>
      </c>
      <c r="R37">
        <f t="shared" si="1"/>
        <v>33</v>
      </c>
    </row>
    <row r="38" spans="1:18" x14ac:dyDescent="0.25">
      <c r="A38" s="2" t="s">
        <v>74</v>
      </c>
      <c r="B38" s="2" t="s">
        <v>75</v>
      </c>
      <c r="C38">
        <f>VLOOKUP($B38,Miljövärden!$B$1:$H$463,MATCH(C$2,Miljövärden!$B$1:$H$1,0),FALSE)</f>
        <v>6.0859099999999999E-2</v>
      </c>
      <c r="D38">
        <f>VLOOKUP($B38,Miljövärden!$B$1:$H$463,MATCH(D$2,Miljövärden!$B$1:$H$1,0),FALSE)</f>
        <v>53.832299999999996</v>
      </c>
      <c r="E38">
        <f>VLOOKUP($B38,Miljövärden!$B$1:$H$463,MATCH(E$2,Miljövärden!$B$1:$H$1,0),FALSE)</f>
        <v>3.8834599999999999</v>
      </c>
      <c r="F38">
        <f>VLOOKUP($B38,Miljövärden!$B$1:$H$463,MATCH(F$2,Miljövärden!$B$1:$H$1,0),FALSE)</f>
        <v>1.4408400000000001E-3</v>
      </c>
      <c r="G38" t="str">
        <f>VLOOKUP($B38,Miljövärden!$B$1:$H$463,MATCH(G$2,Miljövärden!$B$1:$H$1,0),FALSE)</f>
        <v>Ja</v>
      </c>
      <c r="H38" s="7" t="str">
        <f>VLOOKUP($B38,Miljövärden!$B$1:$H$463,MATCH(H$2,Miljövärden!$B$1:$H$1,0),FALSE)</f>
        <v>Ja</v>
      </c>
      <c r="P38" s="17" t="str">
        <f t="shared" si="0"/>
        <v>ja</v>
      </c>
      <c r="R38">
        <f t="shared" si="1"/>
        <v>34</v>
      </c>
    </row>
    <row r="39" spans="1:18" x14ac:dyDescent="0.25">
      <c r="A39" s="2" t="s">
        <v>74</v>
      </c>
      <c r="B39" s="2" t="s">
        <v>76</v>
      </c>
      <c r="C39">
        <f>VLOOKUP($B39,Miljövärden!$B$1:$H$463,MATCH(C$2,Miljövärden!$B$1:$H$1,0),FALSE)</f>
        <v>0.18339900000000001</v>
      </c>
      <c r="D39">
        <f>VLOOKUP($B39,Miljövärden!$B$1:$H$463,MATCH(D$2,Miljövärden!$B$1:$H$1,0),FALSE)</f>
        <v>11.8504</v>
      </c>
      <c r="E39">
        <f>VLOOKUP($B39,Miljövärden!$B$1:$H$463,MATCH(E$2,Miljövärden!$B$1:$H$1,0),FALSE)</f>
        <v>20.053599999999999</v>
      </c>
      <c r="F39">
        <f>VLOOKUP($B39,Miljövärden!$B$1:$H$463,MATCH(F$2,Miljövärden!$B$1:$H$1,0),FALSE)</f>
        <v>7.2173200000000002E-3</v>
      </c>
      <c r="G39" t="str">
        <f>VLOOKUP($B39,Miljövärden!$B$1:$H$463,MATCH(G$2,Miljövärden!$B$1:$H$1,0),FALSE)</f>
        <v>Ja</v>
      </c>
      <c r="H39" s="7" t="str">
        <f>VLOOKUP($B39,Miljövärden!$B$1:$H$463,MATCH(H$2,Miljövärden!$B$1:$H$1,0),FALSE)</f>
        <v>Ja</v>
      </c>
      <c r="P39" s="17" t="str">
        <f t="shared" si="0"/>
        <v>ja</v>
      </c>
      <c r="R39">
        <f t="shared" si="1"/>
        <v>35</v>
      </c>
    </row>
    <row r="40" spans="1:18" x14ac:dyDescent="0.25">
      <c r="A40" s="2" t="s">
        <v>74</v>
      </c>
      <c r="B40" s="2" t="s">
        <v>77</v>
      </c>
      <c r="C40">
        <f>VLOOKUP($B40,Miljövärden!$B$1:$H$463,MATCH(C$2,Miljövärden!$B$1:$H$1,0),FALSE)</f>
        <v>0.35673300000000002</v>
      </c>
      <c r="D40">
        <f>VLOOKUP($B40,Miljövärden!$B$1:$H$463,MATCH(D$2,Miljövärden!$B$1:$H$1,0),FALSE)</f>
        <v>6.7872700000000004</v>
      </c>
      <c r="E40">
        <f>VLOOKUP($B40,Miljövärden!$B$1:$H$463,MATCH(E$2,Miljövärden!$B$1:$H$1,0),FALSE)</f>
        <v>14.975</v>
      </c>
      <c r="F40">
        <f>VLOOKUP($B40,Miljövärden!$B$1:$H$463,MATCH(F$2,Miljövärden!$B$1:$H$1,0),FALSE)</f>
        <v>2.6738E-4</v>
      </c>
      <c r="G40" t="str">
        <f>VLOOKUP($B40,Miljövärden!$B$1:$H$463,MATCH(G$2,Miljövärden!$B$1:$H$1,0),FALSE)</f>
        <v>Ja</v>
      </c>
      <c r="H40" s="7" t="str">
        <f>VLOOKUP($B40,Miljövärden!$B$1:$H$463,MATCH(H$2,Miljövärden!$B$1:$H$1,0),FALSE)</f>
        <v>Ja</v>
      </c>
      <c r="P40" s="17" t="str">
        <f t="shared" si="0"/>
        <v>ja</v>
      </c>
      <c r="R40">
        <f t="shared" si="1"/>
        <v>36</v>
      </c>
    </row>
    <row r="41" spans="1:18" x14ac:dyDescent="0.25">
      <c r="A41" s="2" t="s">
        <v>78</v>
      </c>
      <c r="B41" s="2" t="s">
        <v>79</v>
      </c>
      <c r="C41">
        <f>VLOOKUP($B41,Miljövärden!$B$1:$H$463,MATCH(C$2,Miljövärden!$B$1:$H$1,0),FALSE)</f>
        <v>0.121201</v>
      </c>
      <c r="D41">
        <f>VLOOKUP($B41,Miljövärden!$B$1:$H$463,MATCH(D$2,Miljövärden!$B$1:$H$1,0),FALSE)</f>
        <v>44.461599999999997</v>
      </c>
      <c r="E41">
        <f>VLOOKUP($B41,Miljövärden!$B$1:$H$463,MATCH(E$2,Miljövärden!$B$1:$H$1,0),FALSE)</f>
        <v>5.6361800000000004</v>
      </c>
      <c r="F41">
        <f>VLOOKUP($B41,Miljövärden!$B$1:$H$463,MATCH(F$2,Miljövärden!$B$1:$H$1,0),FALSE)</f>
        <v>1.55628E-2</v>
      </c>
      <c r="G41" t="str">
        <f>VLOOKUP($B41,Miljövärden!$B$1:$H$463,MATCH(G$2,Miljövärden!$B$1:$H$1,0),FALSE)</f>
        <v>Ja</v>
      </c>
      <c r="H41" s="7" t="str">
        <f>VLOOKUP($B41,Miljövärden!$B$1:$H$463,MATCH(H$2,Miljövärden!$B$1:$H$1,0),FALSE)</f>
        <v>Ja</v>
      </c>
      <c r="P41" s="17" t="str">
        <f t="shared" si="0"/>
        <v>ja</v>
      </c>
      <c r="R41">
        <f t="shared" si="1"/>
        <v>37</v>
      </c>
    </row>
    <row r="42" spans="1:18" x14ac:dyDescent="0.25">
      <c r="A42" s="2" t="s">
        <v>78</v>
      </c>
      <c r="B42" s="2" t="s">
        <v>80</v>
      </c>
      <c r="C42">
        <f>VLOOKUP($B42,Miljövärden!$B$1:$H$463,MATCH(C$2,Miljövärden!$B$1:$H$1,0),FALSE)</f>
        <v>0.30514000000000002</v>
      </c>
      <c r="D42">
        <f>VLOOKUP($B42,Miljövärden!$B$1:$H$463,MATCH(D$2,Miljövärden!$B$1:$H$1,0),FALSE)</f>
        <v>41.9666</v>
      </c>
      <c r="E42">
        <f>VLOOKUP($B42,Miljövärden!$B$1:$H$463,MATCH(E$2,Miljövärden!$B$1:$H$1,0),FALSE)</f>
        <v>19.148099999999999</v>
      </c>
      <c r="F42">
        <f>VLOOKUP($B42,Miljövärden!$B$1:$H$463,MATCH(F$2,Miljövärden!$B$1:$H$1,0),FALSE)</f>
        <v>9.0897800000000001E-2</v>
      </c>
      <c r="G42" t="str">
        <f>VLOOKUP($B42,Miljövärden!$B$1:$H$463,MATCH(G$2,Miljövärden!$B$1:$H$1,0),FALSE)</f>
        <v>Ja</v>
      </c>
      <c r="H42" s="7" t="str">
        <f>VLOOKUP($B42,Miljövärden!$B$1:$H$463,MATCH(H$2,Miljövärden!$B$1:$H$1,0),FALSE)</f>
        <v>Ja</v>
      </c>
      <c r="P42" s="17" t="str">
        <f t="shared" si="0"/>
        <v>ja</v>
      </c>
      <c r="R42">
        <f t="shared" si="1"/>
        <v>38</v>
      </c>
    </row>
    <row r="43" spans="1:18" x14ac:dyDescent="0.25">
      <c r="A43" s="2" t="s">
        <v>81</v>
      </c>
      <c r="B43" s="2" t="s">
        <v>82</v>
      </c>
      <c r="C43">
        <f>VLOOKUP($B43,Miljövärden!$B$1:$H$463,MATCH(C$2,Miljövärden!$B$1:$H$1,0),FALSE)</f>
        <v>0.82929299999999995</v>
      </c>
      <c r="D43">
        <f>VLOOKUP($B43,Miljövärden!$B$1:$H$463,MATCH(D$2,Miljövärden!$B$1:$H$1,0),FALSE)</f>
        <v>207.69900000000001</v>
      </c>
      <c r="E43">
        <f>VLOOKUP($B43,Miljövärden!$B$1:$H$463,MATCH(E$2,Miljövärden!$B$1:$H$1,0),FALSE)</f>
        <v>15.6652</v>
      </c>
      <c r="F43">
        <f>VLOOKUP($B43,Miljövärden!$B$1:$H$463,MATCH(F$2,Miljövärden!$B$1:$H$1,0),FALSE)</f>
        <v>1.71346E-3</v>
      </c>
      <c r="G43" t="str">
        <f>VLOOKUP($B43,Miljövärden!$B$1:$H$463,MATCH(G$2,Miljövärden!$B$1:$H$1,0),FALSE)</f>
        <v>Nej</v>
      </c>
      <c r="H43" s="7" t="str">
        <f>VLOOKUP($B43,Miljövärden!$B$1:$H$463,MATCH(H$2,Miljövärden!$B$1:$H$1,0),FALSE)</f>
        <v>Ja</v>
      </c>
      <c r="P43" s="17" t="str">
        <f t="shared" si="0"/>
        <v>ja</v>
      </c>
      <c r="R43">
        <f t="shared" si="1"/>
        <v>39</v>
      </c>
    </row>
    <row r="44" spans="1:18" x14ac:dyDescent="0.25">
      <c r="A44" s="2" t="s">
        <v>90</v>
      </c>
      <c r="B44" s="2" t="s">
        <v>91</v>
      </c>
      <c r="C44">
        <f>VLOOKUP($B44,Miljövärden!$B$1:$H$463,MATCH(C$2,Miljövärden!$B$1:$H$1,0),FALSE)</f>
        <v>0.15623100000000001</v>
      </c>
      <c r="D44">
        <f>VLOOKUP($B44,Miljövärden!$B$1:$H$463,MATCH(D$2,Miljövärden!$B$1:$H$1,0),FALSE)</f>
        <v>31.5686</v>
      </c>
      <c r="E44">
        <f>VLOOKUP($B44,Miljövärden!$B$1:$H$463,MATCH(E$2,Miljövärden!$B$1:$H$1,0),FALSE)</f>
        <v>10.427099999999999</v>
      </c>
      <c r="F44">
        <f>VLOOKUP($B44,Miljövärden!$B$1:$H$463,MATCH(F$2,Miljövärden!$B$1:$H$1,0),FALSE)</f>
        <v>2.5430700000000001E-2</v>
      </c>
      <c r="G44" t="str">
        <f>VLOOKUP($B44,Miljövärden!$B$1:$H$463,MATCH(G$2,Miljövärden!$B$1:$H$1,0),FALSE)</f>
        <v>Ja</v>
      </c>
      <c r="H44" s="7" t="str">
        <f>VLOOKUP($B44,Miljövärden!$B$1:$H$463,MATCH(H$2,Miljövärden!$B$1:$H$1,0),FALSE)</f>
        <v>Ja</v>
      </c>
      <c r="P44" s="17" t="str">
        <f t="shared" si="0"/>
        <v>ja</v>
      </c>
      <c r="R44">
        <f t="shared" si="1"/>
        <v>40</v>
      </c>
    </row>
    <row r="45" spans="1:18" x14ac:dyDescent="0.25">
      <c r="A45" s="2" t="s">
        <v>90</v>
      </c>
      <c r="B45" s="2" t="s">
        <v>92</v>
      </c>
      <c r="C45">
        <f>VLOOKUP($B45,Miljövärden!$B$1:$H$463,MATCH(C$2,Miljövärden!$B$1:$H$1,0),FALSE)</f>
        <v>3.5791799999999999E-2</v>
      </c>
      <c r="D45">
        <f>VLOOKUP($B45,Miljövärden!$B$1:$H$463,MATCH(D$2,Miljövärden!$B$1:$H$1,0),FALSE)</f>
        <v>7.9346199999999998</v>
      </c>
      <c r="E45">
        <f>VLOOKUP($B45,Miljövärden!$B$1:$H$463,MATCH(E$2,Miljövärden!$B$1:$H$1,0),FALSE)</f>
        <v>5.7143300000000004</v>
      </c>
      <c r="F45">
        <f>VLOOKUP($B45,Miljövärden!$B$1:$H$463,MATCH(F$2,Miljövärden!$B$1:$H$1,0),FALSE)</f>
        <v>1.77002E-3</v>
      </c>
      <c r="G45" t="str">
        <f>VLOOKUP($B45,Miljövärden!$B$1:$H$463,MATCH(G$2,Miljövärden!$B$1:$H$1,0),FALSE)</f>
        <v>Ja</v>
      </c>
      <c r="H45" s="7" t="str">
        <f>VLOOKUP($B45,Miljövärden!$B$1:$H$463,MATCH(H$2,Miljövärden!$B$1:$H$1,0),FALSE)</f>
        <v>Ja</v>
      </c>
      <c r="P45" s="17" t="str">
        <f t="shared" si="0"/>
        <v>ja</v>
      </c>
      <c r="R45">
        <f t="shared" si="1"/>
        <v>41</v>
      </c>
    </row>
    <row r="46" spans="1:18" x14ac:dyDescent="0.25">
      <c r="A46" s="2" t="s">
        <v>93</v>
      </c>
      <c r="B46" s="2" t="s">
        <v>94</v>
      </c>
      <c r="C46">
        <f>VLOOKUP($B46,Miljövärden!$B$1:$H$463,MATCH(C$2,Miljövärden!$B$1:$H$1,0),FALSE)</f>
        <v>0.17729400000000001</v>
      </c>
      <c r="D46">
        <f>VLOOKUP($B46,Miljövärden!$B$1:$H$463,MATCH(D$2,Miljövärden!$B$1:$H$1,0),FALSE)</f>
        <v>14.61</v>
      </c>
      <c r="E46">
        <f>VLOOKUP($B46,Miljövärden!$B$1:$H$463,MATCH(E$2,Miljövärden!$B$1:$H$1,0),FALSE)</f>
        <v>18.194500000000001</v>
      </c>
      <c r="F46">
        <f>VLOOKUP($B46,Miljövärden!$B$1:$H$463,MATCH(F$2,Miljövärden!$B$1:$H$1,0),FALSE)</f>
        <v>5.9756499999999999E-3</v>
      </c>
      <c r="G46" t="str">
        <f>VLOOKUP($B46,Miljövärden!$B$1:$H$463,MATCH(G$2,Miljövärden!$B$1:$H$1,0),FALSE)</f>
        <v>Ja</v>
      </c>
      <c r="H46" s="7" t="str">
        <f>VLOOKUP($B46,Miljövärden!$B$1:$H$463,MATCH(H$2,Miljövärden!$B$1:$H$1,0),FALSE)</f>
        <v>Ja</v>
      </c>
      <c r="P46" s="17" t="str">
        <f t="shared" si="0"/>
        <v>ja</v>
      </c>
      <c r="R46">
        <f t="shared" si="1"/>
        <v>42</v>
      </c>
    </row>
    <row r="47" spans="1:18" x14ac:dyDescent="0.25">
      <c r="A47" s="2" t="s">
        <v>93</v>
      </c>
      <c r="B47" s="2" t="s">
        <v>95</v>
      </c>
      <c r="C47">
        <f>VLOOKUP($B47,Miljövärden!$B$1:$H$463,MATCH(C$2,Miljövärden!$B$1:$H$1,0),FALSE)</f>
        <v>7.4330499999999994E-2</v>
      </c>
      <c r="D47">
        <f>VLOOKUP($B47,Miljövärden!$B$1:$H$463,MATCH(D$2,Miljövärden!$B$1:$H$1,0),FALSE)</f>
        <v>11.2735</v>
      </c>
      <c r="E47">
        <f>VLOOKUP($B47,Miljövärden!$B$1:$H$463,MATCH(E$2,Miljövärden!$B$1:$H$1,0),FALSE)</f>
        <v>8.7067999999999994</v>
      </c>
      <c r="F47">
        <f>VLOOKUP($B47,Miljövärden!$B$1:$H$463,MATCH(F$2,Miljövärden!$B$1:$H$1,0),FALSE)</f>
        <v>0</v>
      </c>
      <c r="G47" t="str">
        <f>VLOOKUP($B47,Miljövärden!$B$1:$H$463,MATCH(G$2,Miljövärden!$B$1:$H$1,0),FALSE)</f>
        <v>Ja</v>
      </c>
      <c r="H47" s="7" t="str">
        <f>VLOOKUP($B47,Miljövärden!$B$1:$H$463,MATCH(H$2,Miljövärden!$B$1:$H$1,0),FALSE)</f>
        <v>Ja</v>
      </c>
      <c r="P47" s="17" t="str">
        <f t="shared" si="0"/>
        <v>ja</v>
      </c>
      <c r="R47">
        <f t="shared" si="1"/>
        <v>43</v>
      </c>
    </row>
    <row r="48" spans="1:18" x14ac:dyDescent="0.25">
      <c r="A48" s="2" t="s">
        <v>96</v>
      </c>
      <c r="B48" s="2" t="s">
        <v>97</v>
      </c>
      <c r="C48">
        <f>VLOOKUP($B48,Miljövärden!$B$1:$H$463,MATCH(C$2,Miljövärden!$B$1:$H$1,0),FALSE)</f>
        <v>0.14790700000000001</v>
      </c>
      <c r="D48">
        <f>VLOOKUP($B48,Miljövärden!$B$1:$H$463,MATCH(D$2,Miljövärden!$B$1:$H$1,0),FALSE)</f>
        <v>9.9311399999999992</v>
      </c>
      <c r="E48">
        <f>VLOOKUP($B48,Miljövärden!$B$1:$H$463,MATCH(E$2,Miljövärden!$B$1:$H$1,0),FALSE)</f>
        <v>15.3695</v>
      </c>
      <c r="F48">
        <f>VLOOKUP($B48,Miljövärden!$B$1:$H$463,MATCH(F$2,Miljövärden!$B$1:$H$1,0),FALSE)</f>
        <v>4.6298499999999996E-3</v>
      </c>
      <c r="G48" t="str">
        <f>VLOOKUP($B48,Miljövärden!$B$1:$H$463,MATCH(G$2,Miljövärden!$B$1:$H$1,0),FALSE)</f>
        <v>Ja</v>
      </c>
      <c r="H48" s="7" t="str">
        <f>VLOOKUP($B48,Miljövärden!$B$1:$H$463,MATCH(H$2,Miljövärden!$B$1:$H$1,0),FALSE)</f>
        <v>Ja</v>
      </c>
      <c r="P48" s="17" t="str">
        <f t="shared" si="0"/>
        <v>ja</v>
      </c>
      <c r="R48">
        <f t="shared" si="1"/>
        <v>44</v>
      </c>
    </row>
    <row r="49" spans="1:18" x14ac:dyDescent="0.25">
      <c r="A49" s="2" t="s">
        <v>96</v>
      </c>
      <c r="B49" s="2" t="s">
        <v>98</v>
      </c>
      <c r="C49">
        <f>VLOOKUP($B49,Miljövärden!$B$1:$H$463,MATCH(C$2,Miljövärden!$B$1:$H$1,0),FALSE)</f>
        <v>0.22275900000000001</v>
      </c>
      <c r="D49">
        <f>VLOOKUP($B49,Miljövärden!$B$1:$H$463,MATCH(D$2,Miljövärden!$B$1:$H$1,0),FALSE)</f>
        <v>17.971900000000002</v>
      </c>
      <c r="E49">
        <f>VLOOKUP($B49,Miljövärden!$B$1:$H$463,MATCH(E$2,Miljövärden!$B$1:$H$1,0),FALSE)</f>
        <v>17.637799999999999</v>
      </c>
      <c r="F49">
        <f>VLOOKUP($B49,Miljövärden!$B$1:$H$463,MATCH(F$2,Miljövärden!$B$1:$H$1,0),FALSE)</f>
        <v>2.8400100000000001E-2</v>
      </c>
      <c r="G49" t="str">
        <f>VLOOKUP($B49,Miljövärden!$B$1:$H$463,MATCH(G$2,Miljövärden!$B$1:$H$1,0),FALSE)</f>
        <v>Ja</v>
      </c>
      <c r="H49" s="7" t="str">
        <f>VLOOKUP($B49,Miljövärden!$B$1:$H$463,MATCH(H$2,Miljövärden!$B$1:$H$1,0),FALSE)</f>
        <v>Ja</v>
      </c>
      <c r="P49" s="17" t="str">
        <f t="shared" si="0"/>
        <v>ja</v>
      </c>
      <c r="R49">
        <f t="shared" si="1"/>
        <v>45</v>
      </c>
    </row>
    <row r="50" spans="1:18" x14ac:dyDescent="0.25">
      <c r="A50" s="2" t="s">
        <v>96</v>
      </c>
      <c r="B50" s="2" t="s">
        <v>99</v>
      </c>
      <c r="C50">
        <f>VLOOKUP($B50,Miljövärden!$B$1:$H$463,MATCH(C$2,Miljövärden!$B$1:$H$1,0),FALSE)</f>
        <v>0.18632099999999999</v>
      </c>
      <c r="D50">
        <f>VLOOKUP($B50,Miljövärden!$B$1:$H$463,MATCH(D$2,Miljövärden!$B$1:$H$1,0),FALSE)</f>
        <v>10.435499999999999</v>
      </c>
      <c r="E50">
        <f>VLOOKUP($B50,Miljövärden!$B$1:$H$463,MATCH(E$2,Miljövärden!$B$1:$H$1,0),FALSE)</f>
        <v>18.207100000000001</v>
      </c>
      <c r="F50">
        <f>VLOOKUP($B50,Miljövärden!$B$1:$H$463,MATCH(F$2,Miljövärden!$B$1:$H$1,0),FALSE)</f>
        <v>6.2376899999999997E-3</v>
      </c>
      <c r="G50" t="str">
        <f>VLOOKUP($B50,Miljövärden!$B$1:$H$463,MATCH(G$2,Miljövärden!$B$1:$H$1,0),FALSE)</f>
        <v>Ja</v>
      </c>
      <c r="H50" s="7" t="str">
        <f>VLOOKUP($B50,Miljövärden!$B$1:$H$463,MATCH(H$2,Miljövärden!$B$1:$H$1,0),FALSE)</f>
        <v>Ja</v>
      </c>
      <c r="P50" s="17" t="str">
        <f t="shared" si="0"/>
        <v>ja</v>
      </c>
      <c r="R50">
        <f t="shared" si="1"/>
        <v>46</v>
      </c>
    </row>
    <row r="51" spans="1:18" x14ac:dyDescent="0.25">
      <c r="A51" s="2" t="s">
        <v>96</v>
      </c>
      <c r="B51" s="2" t="s">
        <v>100</v>
      </c>
      <c r="C51">
        <f>VLOOKUP($B51,Miljövärden!$B$1:$H$463,MATCH(C$2,Miljövärden!$B$1:$H$1,0),FALSE)</f>
        <v>0</v>
      </c>
      <c r="D51">
        <f>VLOOKUP($B51,Miljövärden!$B$1:$H$463,MATCH(D$2,Miljövärden!$B$1:$H$1,0),FALSE)</f>
        <v>0</v>
      </c>
      <c r="E51">
        <f>VLOOKUP($B51,Miljövärden!$B$1:$H$463,MATCH(E$2,Miljövärden!$B$1:$H$1,0),FALSE)</f>
        <v>0</v>
      </c>
      <c r="F51">
        <f>VLOOKUP($B51,Miljövärden!$B$1:$H$463,MATCH(F$2,Miljövärden!$B$1:$H$1,0),FALSE)</f>
        <v>0</v>
      </c>
      <c r="G51" t="str">
        <f>VLOOKUP($B51,Miljövärden!$B$1:$H$463,MATCH(G$2,Miljövärden!$B$1:$H$1,0),FALSE)</f>
        <v>Ja</v>
      </c>
      <c r="H51" s="7" t="str">
        <f>VLOOKUP($B51,Miljövärden!$B$1:$H$463,MATCH(H$2,Miljövärden!$B$1:$H$1,0),FALSE)</f>
        <v>Nej</v>
      </c>
      <c r="P51" s="17" t="str">
        <f t="shared" si="0"/>
        <v>nej</v>
      </c>
      <c r="R51">
        <f t="shared" si="1"/>
        <v>46</v>
      </c>
    </row>
    <row r="52" spans="1:18" x14ac:dyDescent="0.25">
      <c r="A52" s="2" t="s">
        <v>101</v>
      </c>
      <c r="B52" s="2" t="s">
        <v>102</v>
      </c>
      <c r="C52">
        <f>VLOOKUP($B52,Miljövärden!$B$1:$H$463,MATCH(C$2,Miljövärden!$B$1:$H$1,0),FALSE)</f>
        <v>0.35900799999999999</v>
      </c>
      <c r="D52">
        <f>VLOOKUP($B52,Miljövärden!$B$1:$H$463,MATCH(D$2,Miljövärden!$B$1:$H$1,0),FALSE)</f>
        <v>50.861400000000003</v>
      </c>
      <c r="E52">
        <f>VLOOKUP($B52,Miljövärden!$B$1:$H$463,MATCH(E$2,Miljövärden!$B$1:$H$1,0),FALSE)</f>
        <v>20.832000000000001</v>
      </c>
      <c r="F52">
        <f>VLOOKUP($B52,Miljövärden!$B$1:$H$463,MATCH(F$2,Miljövärden!$B$1:$H$1,0),FALSE)</f>
        <v>0.15931400000000001</v>
      </c>
      <c r="G52" t="str">
        <f>VLOOKUP($B52,Miljövärden!$B$1:$H$463,MATCH(G$2,Miljövärden!$B$1:$H$1,0),FALSE)</f>
        <v>Ja</v>
      </c>
      <c r="H52" s="7" t="str">
        <f>VLOOKUP($B52,Miljövärden!$B$1:$H$463,MATCH(H$2,Miljövärden!$B$1:$H$1,0),FALSE)</f>
        <v>Ja</v>
      </c>
      <c r="M52" s="15" t="s">
        <v>1032</v>
      </c>
      <c r="N52" s="15" t="s">
        <v>1033</v>
      </c>
      <c r="P52" s="17" t="str">
        <f t="shared" si="0"/>
        <v>ja</v>
      </c>
      <c r="R52">
        <f t="shared" si="1"/>
        <v>47</v>
      </c>
    </row>
    <row r="53" spans="1:18" x14ac:dyDescent="0.25">
      <c r="A53" s="2" t="s">
        <v>101</v>
      </c>
      <c r="B53" s="2" t="s">
        <v>103</v>
      </c>
      <c r="C53">
        <f>VLOOKUP($B53,Miljövärden!$B$1:$H$463,MATCH(C$2,Miljövärden!$B$1:$H$1,0),FALSE)</f>
        <v>9.7758100000000001E-2</v>
      </c>
      <c r="D53">
        <f>VLOOKUP($B53,Miljövärden!$B$1:$H$463,MATCH(D$2,Miljövärden!$B$1:$H$1,0),FALSE)</f>
        <v>18.7224</v>
      </c>
      <c r="E53">
        <f>VLOOKUP($B53,Miljövärden!$B$1:$H$463,MATCH(E$2,Miljövärden!$B$1:$H$1,0),FALSE)</f>
        <v>9.1801100000000009</v>
      </c>
      <c r="F53">
        <f>VLOOKUP($B53,Miljövärden!$B$1:$H$463,MATCH(F$2,Miljövärden!$B$1:$H$1,0),FALSE)</f>
        <v>1.08057E-2</v>
      </c>
      <c r="G53" t="str">
        <f>VLOOKUP($B53,Miljövärden!$B$1:$H$463,MATCH(G$2,Miljövärden!$B$1:$H$1,0),FALSE)</f>
        <v>Nej</v>
      </c>
      <c r="H53" s="7" t="str">
        <f>VLOOKUP($B53,Miljövärden!$B$1:$H$463,MATCH(H$2,Miljövärden!$B$1:$H$1,0),FALSE)</f>
        <v>Ja</v>
      </c>
      <c r="M53" s="15" t="s">
        <v>1032</v>
      </c>
      <c r="N53" s="15" t="s">
        <v>1033</v>
      </c>
      <c r="P53" s="17" t="str">
        <f t="shared" si="0"/>
        <v>ja</v>
      </c>
      <c r="R53">
        <f t="shared" si="1"/>
        <v>48</v>
      </c>
    </row>
    <row r="54" spans="1:18" x14ac:dyDescent="0.25">
      <c r="A54" s="2" t="s">
        <v>101</v>
      </c>
      <c r="B54" s="2" t="s">
        <v>104</v>
      </c>
      <c r="C54">
        <f>VLOOKUP($B54,Miljövärden!$B$1:$H$463,MATCH(C$2,Miljövärden!$B$1:$H$1,0),FALSE)</f>
        <v>5.7523400000000002E-2</v>
      </c>
      <c r="D54">
        <f>VLOOKUP($B54,Miljövärden!$B$1:$H$463,MATCH(D$2,Miljövärden!$B$1:$H$1,0),FALSE)</f>
        <v>4.0236599999999996</v>
      </c>
      <c r="E54">
        <f>VLOOKUP($B54,Miljövärden!$B$1:$H$463,MATCH(E$2,Miljövärden!$B$1:$H$1,0),FALSE)</f>
        <v>2.9279799999999998</v>
      </c>
      <c r="F54">
        <f>VLOOKUP($B54,Miljövärden!$B$1:$H$463,MATCH(F$2,Miljövärden!$B$1:$H$1,0),FALSE)</f>
        <v>6.6819599999999998E-3</v>
      </c>
      <c r="G54" t="str">
        <f>VLOOKUP($B54,Miljövärden!$B$1:$H$463,MATCH(G$2,Miljövärden!$B$1:$H$1,0),FALSE)</f>
        <v>Nej</v>
      </c>
      <c r="H54" s="7" t="str">
        <f>VLOOKUP($B54,Miljövärden!$B$1:$H$463,MATCH(H$2,Miljövärden!$B$1:$H$1,0),FALSE)</f>
        <v>Ja</v>
      </c>
      <c r="M54" s="15" t="s">
        <v>1032</v>
      </c>
      <c r="N54" s="15" t="s">
        <v>1033</v>
      </c>
      <c r="P54" s="17" t="str">
        <f t="shared" si="0"/>
        <v>ja</v>
      </c>
      <c r="R54">
        <f t="shared" si="1"/>
        <v>49</v>
      </c>
    </row>
    <row r="55" spans="1:18" x14ac:dyDescent="0.25">
      <c r="A55" s="2" t="s">
        <v>101</v>
      </c>
      <c r="B55" s="2" t="s">
        <v>105</v>
      </c>
      <c r="C55">
        <f>VLOOKUP($B55,Miljövärden!$B$1:$H$463,MATCH(C$2,Miljövärden!$B$1:$H$1,0),FALSE)</f>
        <v>0.119919</v>
      </c>
      <c r="D55">
        <f>VLOOKUP($B55,Miljövärden!$B$1:$H$463,MATCH(D$2,Miljövärden!$B$1:$H$1,0),FALSE)</f>
        <v>19.253399999999999</v>
      </c>
      <c r="E55">
        <f>VLOOKUP($B55,Miljövärden!$B$1:$H$463,MATCH(E$2,Miljövärden!$B$1:$H$1,0),FALSE)</f>
        <v>8.1282700000000006</v>
      </c>
      <c r="F55">
        <f>VLOOKUP($B55,Miljövärden!$B$1:$H$463,MATCH(F$2,Miljövärden!$B$1:$H$1,0),FALSE)</f>
        <v>1.1467400000000001E-2</v>
      </c>
      <c r="G55" t="str">
        <f>VLOOKUP($B55,Miljövärden!$B$1:$H$463,MATCH(G$2,Miljövärden!$B$1:$H$1,0),FALSE)</f>
        <v>Nej</v>
      </c>
      <c r="H55" s="7" t="str">
        <f>VLOOKUP($B55,Miljövärden!$B$1:$H$463,MATCH(H$2,Miljövärden!$B$1:$H$1,0),FALSE)</f>
        <v>Ja</v>
      </c>
      <c r="M55" s="15" t="s">
        <v>1032</v>
      </c>
      <c r="N55" s="15" t="s">
        <v>1033</v>
      </c>
      <c r="P55" s="17" t="str">
        <f t="shared" si="0"/>
        <v>ja</v>
      </c>
      <c r="R55">
        <f t="shared" si="1"/>
        <v>50</v>
      </c>
    </row>
    <row r="56" spans="1:18" x14ac:dyDescent="0.25">
      <c r="A56" s="2" t="s">
        <v>101</v>
      </c>
      <c r="B56" s="2" t="s">
        <v>106</v>
      </c>
      <c r="C56">
        <f>VLOOKUP($B56,Miljövärden!$B$1:$H$463,MATCH(C$2,Miljövärden!$B$1:$H$1,0),FALSE)</f>
        <v>0.418327</v>
      </c>
      <c r="D56">
        <f>VLOOKUP($B56,Miljövärden!$B$1:$H$463,MATCH(D$2,Miljövärden!$B$1:$H$1,0),FALSE)</f>
        <v>52.984999999999999</v>
      </c>
      <c r="E56">
        <f>VLOOKUP($B56,Miljövärden!$B$1:$H$463,MATCH(E$2,Miljövärden!$B$1:$H$1,0),FALSE)</f>
        <v>31.7362</v>
      </c>
      <c r="F56">
        <f>VLOOKUP($B56,Miljövärden!$B$1:$H$463,MATCH(F$2,Miljövärden!$B$1:$H$1,0),FALSE)</f>
        <v>1.56302E-2</v>
      </c>
      <c r="G56" t="str">
        <f>VLOOKUP($B56,Miljövärden!$B$1:$H$463,MATCH(G$2,Miljövärden!$B$1:$H$1,0),FALSE)</f>
        <v>Nej</v>
      </c>
      <c r="H56" s="7" t="str">
        <f>VLOOKUP($B56,Miljövärden!$B$1:$H$463,MATCH(H$2,Miljövärden!$B$1:$H$1,0),FALSE)</f>
        <v>Ja</v>
      </c>
      <c r="M56" s="15" t="s">
        <v>1032</v>
      </c>
      <c r="N56" s="15" t="s">
        <v>1033</v>
      </c>
      <c r="P56" s="17" t="str">
        <f t="shared" si="0"/>
        <v>ja</v>
      </c>
      <c r="R56">
        <f t="shared" si="1"/>
        <v>51</v>
      </c>
    </row>
    <row r="57" spans="1:18" x14ac:dyDescent="0.25">
      <c r="A57" s="2" t="s">
        <v>101</v>
      </c>
      <c r="B57" s="2" t="s">
        <v>107</v>
      </c>
      <c r="C57">
        <f>VLOOKUP($B57,Miljövärden!$B$1:$H$463,MATCH(C$2,Miljövärden!$B$1:$H$1,0),FALSE)</f>
        <v>0.32649899999999998</v>
      </c>
      <c r="D57">
        <f>VLOOKUP($B57,Miljövärden!$B$1:$H$463,MATCH(D$2,Miljövärden!$B$1:$H$1,0),FALSE)</f>
        <v>87.060599999999994</v>
      </c>
      <c r="E57">
        <f>VLOOKUP($B57,Miljövärden!$B$1:$H$463,MATCH(E$2,Miljövärden!$B$1:$H$1,0),FALSE)</f>
        <v>8.8377300000000005</v>
      </c>
      <c r="F57">
        <f>VLOOKUP($B57,Miljövärden!$B$1:$H$463,MATCH(F$2,Miljövärden!$B$1:$H$1,0),FALSE)</f>
        <v>4.2458799999999998E-2</v>
      </c>
      <c r="G57" t="str">
        <f>VLOOKUP($B57,Miljövärden!$B$1:$H$463,MATCH(G$2,Miljövärden!$B$1:$H$1,0),FALSE)</f>
        <v>Nej</v>
      </c>
      <c r="H57" s="7" t="str">
        <f>VLOOKUP($B57,Miljövärden!$B$1:$H$463,MATCH(H$2,Miljövärden!$B$1:$H$1,0),FALSE)</f>
        <v>Ja</v>
      </c>
      <c r="M57" s="15" t="s">
        <v>1032</v>
      </c>
      <c r="N57" s="15" t="s">
        <v>1033</v>
      </c>
      <c r="P57" s="17" t="str">
        <f t="shared" si="0"/>
        <v>ja</v>
      </c>
      <c r="R57">
        <f t="shared" si="1"/>
        <v>52</v>
      </c>
    </row>
    <row r="58" spans="1:18" x14ac:dyDescent="0.25">
      <c r="A58" s="2" t="s">
        <v>101</v>
      </c>
      <c r="B58" s="2" t="s">
        <v>108</v>
      </c>
      <c r="C58">
        <f>VLOOKUP($B58,Miljövärden!$B$1:$H$463,MATCH(C$2,Miljövärden!$B$1:$H$1,0),FALSE)</f>
        <v>0.15072199999999999</v>
      </c>
      <c r="D58">
        <f>VLOOKUP($B58,Miljövärden!$B$1:$H$463,MATCH(D$2,Miljövärden!$B$1:$H$1,0),FALSE)</f>
        <v>18.556699999999999</v>
      </c>
      <c r="E58">
        <f>VLOOKUP($B58,Miljövärden!$B$1:$H$463,MATCH(E$2,Miljövärden!$B$1:$H$1,0),FALSE)</f>
        <v>3.3094100000000002</v>
      </c>
      <c r="F58">
        <f>VLOOKUP($B58,Miljövärden!$B$1:$H$463,MATCH(F$2,Miljövärden!$B$1:$H$1,0),FALSE)</f>
        <v>1.2900200000000001E-2</v>
      </c>
      <c r="G58" t="str">
        <f>VLOOKUP($B58,Miljövärden!$B$1:$H$463,MATCH(G$2,Miljövärden!$B$1:$H$1,0),FALSE)</f>
        <v>Nej</v>
      </c>
      <c r="H58" s="7" t="str">
        <f>VLOOKUP($B58,Miljövärden!$B$1:$H$463,MATCH(H$2,Miljövärden!$B$1:$H$1,0),FALSE)</f>
        <v>Ja</v>
      </c>
      <c r="M58" s="15" t="s">
        <v>1032</v>
      </c>
      <c r="N58" s="15" t="s">
        <v>1033</v>
      </c>
      <c r="P58" s="17" t="str">
        <f t="shared" si="0"/>
        <v>ja</v>
      </c>
      <c r="R58">
        <f t="shared" si="1"/>
        <v>53</v>
      </c>
    </row>
    <row r="59" spans="1:18" x14ac:dyDescent="0.25">
      <c r="A59" s="2" t="s">
        <v>101</v>
      </c>
      <c r="B59" s="2" t="s">
        <v>109</v>
      </c>
      <c r="C59">
        <f>VLOOKUP($B59,Miljövärden!$B$1:$H$463,MATCH(C$2,Miljövärden!$B$1:$H$1,0),FALSE)</f>
        <v>0.51258099999999995</v>
      </c>
      <c r="D59">
        <f>VLOOKUP($B59,Miljövärden!$B$1:$H$463,MATCH(D$2,Miljövärden!$B$1:$H$1,0),FALSE)</f>
        <v>67.141999999999996</v>
      </c>
      <c r="E59">
        <f>VLOOKUP($B59,Miljövärden!$B$1:$H$463,MATCH(E$2,Miljövärden!$B$1:$H$1,0),FALSE)</f>
        <v>10.6426</v>
      </c>
      <c r="F59">
        <f>VLOOKUP($B59,Miljövärden!$B$1:$H$463,MATCH(F$2,Miljövärden!$B$1:$H$1,0),FALSE)</f>
        <v>6.5252299999999999E-2</v>
      </c>
      <c r="G59" t="str">
        <f>VLOOKUP($B59,Miljövärden!$B$1:$H$463,MATCH(G$2,Miljövärden!$B$1:$H$1,0),FALSE)</f>
        <v>Nej</v>
      </c>
      <c r="H59" s="7" t="str">
        <f>VLOOKUP($B59,Miljövärden!$B$1:$H$463,MATCH(H$2,Miljövärden!$B$1:$H$1,0),FALSE)</f>
        <v>Ja</v>
      </c>
      <c r="M59" s="15" t="s">
        <v>1032</v>
      </c>
      <c r="N59" s="15" t="s">
        <v>1033</v>
      </c>
      <c r="P59" s="17" t="str">
        <f t="shared" si="0"/>
        <v>ja</v>
      </c>
      <c r="R59">
        <f t="shared" si="1"/>
        <v>54</v>
      </c>
    </row>
    <row r="60" spans="1:18" x14ac:dyDescent="0.25">
      <c r="A60" s="2" t="s">
        <v>101</v>
      </c>
      <c r="B60" s="2" t="s">
        <v>110</v>
      </c>
      <c r="C60">
        <f>VLOOKUP($B60,Miljövärden!$B$1:$H$463,MATCH(C$2,Miljövärden!$B$1:$H$1,0),FALSE)</f>
        <v>0.485157</v>
      </c>
      <c r="D60">
        <f>VLOOKUP($B60,Miljövärden!$B$1:$H$463,MATCH(D$2,Miljövärden!$B$1:$H$1,0),FALSE)</f>
        <v>122.86</v>
      </c>
      <c r="E60">
        <f>VLOOKUP($B60,Miljövärden!$B$1:$H$463,MATCH(E$2,Miljövärden!$B$1:$H$1,0),FALSE)</f>
        <v>17.692699999999999</v>
      </c>
      <c r="F60">
        <f>VLOOKUP($B60,Miljövärden!$B$1:$H$463,MATCH(F$2,Miljövärden!$B$1:$H$1,0),FALSE)</f>
        <v>0.46967199999999998</v>
      </c>
      <c r="G60" t="str">
        <f>VLOOKUP($B60,Miljövärden!$B$1:$H$463,MATCH(G$2,Miljövärden!$B$1:$H$1,0),FALSE)</f>
        <v>Nej</v>
      </c>
      <c r="H60" s="7" t="str">
        <f>VLOOKUP($B60,Miljövärden!$B$1:$H$463,MATCH(H$2,Miljövärden!$B$1:$H$1,0),FALSE)</f>
        <v>Ja</v>
      </c>
      <c r="M60" s="15" t="s">
        <v>1032</v>
      </c>
      <c r="N60" s="15" t="s">
        <v>1033</v>
      </c>
      <c r="P60" s="17" t="str">
        <f t="shared" si="0"/>
        <v>ja</v>
      </c>
      <c r="R60">
        <f t="shared" si="1"/>
        <v>55</v>
      </c>
    </row>
    <row r="61" spans="1:18" x14ac:dyDescent="0.25">
      <c r="A61" s="2" t="s">
        <v>101</v>
      </c>
      <c r="B61" s="2" t="s">
        <v>111</v>
      </c>
      <c r="C61">
        <f>VLOOKUP($B61,Miljövärden!$B$1:$H$463,MATCH(C$2,Miljövärden!$B$1:$H$1,0),FALSE)</f>
        <v>0.13958100000000001</v>
      </c>
      <c r="D61">
        <f>VLOOKUP($B61,Miljövärden!$B$1:$H$463,MATCH(D$2,Miljövärden!$B$1:$H$1,0),FALSE)</f>
        <v>78.757000000000005</v>
      </c>
      <c r="E61">
        <f>VLOOKUP($B61,Miljövärden!$B$1:$H$463,MATCH(E$2,Miljövärden!$B$1:$H$1,0),FALSE)</f>
        <v>7.0076299999999998</v>
      </c>
      <c r="F61">
        <f>VLOOKUP($B61,Miljövärden!$B$1:$H$463,MATCH(F$2,Miljövärden!$B$1:$H$1,0),FALSE)</f>
        <v>1.7950399999999998E-2</v>
      </c>
      <c r="G61" t="str">
        <f>VLOOKUP($B61,Miljövärden!$B$1:$H$463,MATCH(G$2,Miljövärden!$B$1:$H$1,0),FALSE)</f>
        <v>Ja</v>
      </c>
      <c r="H61" s="7" t="str">
        <f>VLOOKUP($B61,Miljövärden!$B$1:$H$463,MATCH(H$2,Miljövärden!$B$1:$H$1,0),FALSE)</f>
        <v>Ja</v>
      </c>
      <c r="M61" s="15" t="s">
        <v>1032</v>
      </c>
      <c r="N61" s="15" t="s">
        <v>1033</v>
      </c>
      <c r="P61" s="17" t="str">
        <f t="shared" si="0"/>
        <v>ja</v>
      </c>
      <c r="R61">
        <f t="shared" si="1"/>
        <v>56</v>
      </c>
    </row>
    <row r="62" spans="1:18" x14ac:dyDescent="0.25">
      <c r="A62" s="2" t="s">
        <v>101</v>
      </c>
      <c r="B62" s="2" t="s">
        <v>112</v>
      </c>
      <c r="C62">
        <f>VLOOKUP($B62,Miljövärden!$B$1:$H$463,MATCH(C$2,Miljövärden!$B$1:$H$1,0),FALSE)</f>
        <v>0.116489</v>
      </c>
      <c r="D62">
        <f>VLOOKUP($B62,Miljövärden!$B$1:$H$463,MATCH(D$2,Miljövärden!$B$1:$H$1,0),FALSE)</f>
        <v>91.110600000000005</v>
      </c>
      <c r="E62">
        <f>VLOOKUP($B62,Miljövärden!$B$1:$H$463,MATCH(E$2,Miljövärden!$B$1:$H$1,0),FALSE)</f>
        <v>5.8701499999999998</v>
      </c>
      <c r="F62">
        <f>VLOOKUP($B62,Miljövärden!$B$1:$H$463,MATCH(F$2,Miljövärden!$B$1:$H$1,0),FALSE)</f>
        <v>6.2804399999999996E-2</v>
      </c>
      <c r="G62" t="str">
        <f>VLOOKUP($B62,Miljövärden!$B$1:$H$463,MATCH(G$2,Miljövärden!$B$1:$H$1,0),FALSE)</f>
        <v>Nej</v>
      </c>
      <c r="H62" s="7" t="str">
        <f>VLOOKUP($B62,Miljövärden!$B$1:$H$463,MATCH(H$2,Miljövärden!$B$1:$H$1,0),FALSE)</f>
        <v>Ja</v>
      </c>
      <c r="M62" s="15" t="s">
        <v>1032</v>
      </c>
      <c r="N62" s="15" t="s">
        <v>1033</v>
      </c>
      <c r="P62" s="17" t="str">
        <f t="shared" si="0"/>
        <v>ja</v>
      </c>
      <c r="R62">
        <f t="shared" si="1"/>
        <v>57</v>
      </c>
    </row>
    <row r="63" spans="1:18" x14ac:dyDescent="0.25">
      <c r="A63" s="2" t="s">
        <v>101</v>
      </c>
      <c r="B63" s="2" t="s">
        <v>113</v>
      </c>
      <c r="C63">
        <f>VLOOKUP($B63,Miljövärden!$B$1:$H$463,MATCH(C$2,Miljövärden!$B$1:$H$1,0),FALSE)</f>
        <v>9.6910899999999994E-2</v>
      </c>
      <c r="D63">
        <f>VLOOKUP($B63,Miljövärden!$B$1:$H$463,MATCH(D$2,Miljövärden!$B$1:$H$1,0),FALSE)</f>
        <v>19.5762</v>
      </c>
      <c r="E63">
        <f>VLOOKUP($B63,Miljövärden!$B$1:$H$463,MATCH(E$2,Miljövärden!$B$1:$H$1,0),FALSE)</f>
        <v>7.63368</v>
      </c>
      <c r="F63">
        <f>VLOOKUP($B63,Miljövärden!$B$1:$H$463,MATCH(F$2,Miljövärden!$B$1:$H$1,0),FALSE)</f>
        <v>1.2313599999999999E-2</v>
      </c>
      <c r="G63" t="str">
        <f>VLOOKUP($B63,Miljövärden!$B$1:$H$463,MATCH(G$2,Miljövärden!$B$1:$H$1,0),FALSE)</f>
        <v>Ja</v>
      </c>
      <c r="H63" s="7" t="str">
        <f>VLOOKUP($B63,Miljövärden!$B$1:$H$463,MATCH(H$2,Miljövärden!$B$1:$H$1,0),FALSE)</f>
        <v>Ja</v>
      </c>
      <c r="M63" s="15" t="s">
        <v>1032</v>
      </c>
      <c r="N63" s="15" t="s">
        <v>1033</v>
      </c>
      <c r="P63" s="17" t="str">
        <f t="shared" si="0"/>
        <v>ja</v>
      </c>
      <c r="R63">
        <f t="shared" si="1"/>
        <v>58</v>
      </c>
    </row>
    <row r="64" spans="1:18" x14ac:dyDescent="0.25">
      <c r="A64" s="2" t="s">
        <v>101</v>
      </c>
      <c r="B64" s="2" t="s">
        <v>114</v>
      </c>
      <c r="C64">
        <f>VLOOKUP($B64,Miljövärden!$B$1:$H$463,MATCH(C$2,Miljövärden!$B$1:$H$1,0),FALSE)</f>
        <v>0.137993</v>
      </c>
      <c r="D64">
        <f>VLOOKUP($B64,Miljövärden!$B$1:$H$463,MATCH(D$2,Miljövärden!$B$1:$H$1,0),FALSE)</f>
        <v>25.7879</v>
      </c>
      <c r="E64">
        <f>VLOOKUP($B64,Miljövärden!$B$1:$H$463,MATCH(E$2,Miljövärden!$B$1:$H$1,0),FALSE)</f>
        <v>7.8998299999999997</v>
      </c>
      <c r="F64">
        <f>VLOOKUP($B64,Miljövärden!$B$1:$H$463,MATCH(F$2,Miljövärden!$B$1:$H$1,0),FALSE)</f>
        <v>1.73226E-2</v>
      </c>
      <c r="G64" t="str">
        <f>VLOOKUP($B64,Miljövärden!$B$1:$H$463,MATCH(G$2,Miljövärden!$B$1:$H$1,0),FALSE)</f>
        <v>Ja</v>
      </c>
      <c r="H64" s="7" t="str">
        <f>VLOOKUP($B64,Miljövärden!$B$1:$H$463,MATCH(H$2,Miljövärden!$B$1:$H$1,0),FALSE)</f>
        <v>Ja</v>
      </c>
      <c r="M64" s="15" t="s">
        <v>1032</v>
      </c>
      <c r="N64" s="15" t="s">
        <v>1033</v>
      </c>
      <c r="P64" s="17" t="str">
        <f t="shared" si="0"/>
        <v>ja</v>
      </c>
      <c r="R64">
        <f t="shared" si="1"/>
        <v>59</v>
      </c>
    </row>
    <row r="65" spans="1:18" x14ac:dyDescent="0.25">
      <c r="A65" s="2" t="s">
        <v>101</v>
      </c>
      <c r="B65" s="2" t="s">
        <v>115</v>
      </c>
      <c r="C65">
        <f>VLOOKUP($B65,Miljövärden!$B$1:$H$463,MATCH(C$2,Miljövärden!$B$1:$H$1,0),FALSE)</f>
        <v>0.22068599999999999</v>
      </c>
      <c r="D65">
        <f>VLOOKUP($B65,Miljövärden!$B$1:$H$463,MATCH(D$2,Miljövärden!$B$1:$H$1,0),FALSE)</f>
        <v>41.569499999999998</v>
      </c>
      <c r="E65">
        <f>VLOOKUP($B65,Miljövärden!$B$1:$H$463,MATCH(E$2,Miljövärden!$B$1:$H$1,0),FALSE)</f>
        <v>11.244300000000001</v>
      </c>
      <c r="F65">
        <f>VLOOKUP($B65,Miljövärden!$B$1:$H$463,MATCH(F$2,Miljövärden!$B$1:$H$1,0),FALSE)</f>
        <v>8.52821E-2</v>
      </c>
      <c r="G65" t="str">
        <f>VLOOKUP($B65,Miljövärden!$B$1:$H$463,MATCH(G$2,Miljövärden!$B$1:$H$1,0),FALSE)</f>
        <v>Nej</v>
      </c>
      <c r="H65" s="7" t="str">
        <f>VLOOKUP($B65,Miljövärden!$B$1:$H$463,MATCH(H$2,Miljövärden!$B$1:$H$1,0),FALSE)</f>
        <v>Ja</v>
      </c>
      <c r="M65" s="15" t="s">
        <v>1032</v>
      </c>
      <c r="N65" s="15" t="s">
        <v>1033</v>
      </c>
      <c r="P65" s="17" t="str">
        <f t="shared" si="0"/>
        <v>ja</v>
      </c>
      <c r="R65">
        <f t="shared" si="1"/>
        <v>60</v>
      </c>
    </row>
    <row r="66" spans="1:18" x14ac:dyDescent="0.25">
      <c r="A66" s="2" t="s">
        <v>101</v>
      </c>
      <c r="B66" s="2" t="s">
        <v>116</v>
      </c>
      <c r="C66">
        <f>VLOOKUP($B66,Miljövärden!$B$1:$H$463,MATCH(C$2,Miljövärden!$B$1:$H$1,0),FALSE)</f>
        <v>7.2510000000000005E-2</v>
      </c>
      <c r="D66">
        <f>VLOOKUP($B66,Miljövärden!$B$1:$H$463,MATCH(D$2,Miljövärden!$B$1:$H$1,0),FALSE)</f>
        <v>10.6037</v>
      </c>
      <c r="E66">
        <f>VLOOKUP($B66,Miljövärden!$B$1:$H$463,MATCH(E$2,Miljövärden!$B$1:$H$1,0),FALSE)</f>
        <v>2.1329999999999998E-2</v>
      </c>
      <c r="F66">
        <f>VLOOKUP($B66,Miljövärden!$B$1:$H$463,MATCH(F$2,Miljövärden!$B$1:$H$1,0),FALSE)</f>
        <v>1.1254399999999999E-2</v>
      </c>
      <c r="G66" t="str">
        <f>VLOOKUP($B66,Miljövärden!$B$1:$H$463,MATCH(G$2,Miljövärden!$B$1:$H$1,0),FALSE)</f>
        <v>Nej</v>
      </c>
      <c r="H66" s="7" t="str">
        <f>VLOOKUP($B66,Miljövärden!$B$1:$H$463,MATCH(H$2,Miljövärden!$B$1:$H$1,0),FALSE)</f>
        <v>Ja</v>
      </c>
      <c r="M66" s="15" t="s">
        <v>1032</v>
      </c>
      <c r="N66" s="15" t="s">
        <v>1033</v>
      </c>
      <c r="P66" s="17" t="str">
        <f t="shared" si="0"/>
        <v>ja</v>
      </c>
      <c r="R66">
        <f t="shared" si="1"/>
        <v>61</v>
      </c>
    </row>
    <row r="67" spans="1:18" x14ac:dyDescent="0.25">
      <c r="A67" s="2" t="s">
        <v>101</v>
      </c>
      <c r="B67" s="2" t="s">
        <v>117</v>
      </c>
      <c r="C67">
        <f>VLOOKUP($B67,Miljövärden!$B$1:$H$463,MATCH(C$2,Miljövärden!$B$1:$H$1,0),FALSE)</f>
        <v>0.29121200000000003</v>
      </c>
      <c r="D67">
        <f>VLOOKUP($B67,Miljövärden!$B$1:$H$463,MATCH(D$2,Miljövärden!$B$1:$H$1,0),FALSE)</f>
        <v>31.373200000000001</v>
      </c>
      <c r="E67">
        <f>VLOOKUP($B67,Miljövärden!$B$1:$H$463,MATCH(E$2,Miljövärden!$B$1:$H$1,0),FALSE)</f>
        <v>16.922000000000001</v>
      </c>
      <c r="F67">
        <f>VLOOKUP($B67,Miljövärden!$B$1:$H$463,MATCH(F$2,Miljövärden!$B$1:$H$1,0),FALSE)</f>
        <v>6.9681400000000004E-2</v>
      </c>
      <c r="G67" t="str">
        <f>VLOOKUP($B67,Miljövärden!$B$1:$H$463,MATCH(G$2,Miljövärden!$B$1:$H$1,0),FALSE)</f>
        <v>Nej</v>
      </c>
      <c r="H67" s="7" t="str">
        <f>VLOOKUP($B67,Miljövärden!$B$1:$H$463,MATCH(H$2,Miljövärden!$B$1:$H$1,0),FALSE)</f>
        <v>Ja</v>
      </c>
      <c r="M67" s="15" t="s">
        <v>1032</v>
      </c>
      <c r="N67" s="15" t="s">
        <v>1033</v>
      </c>
      <c r="P67" s="17" t="str">
        <f t="shared" ref="P67:P130" si="2">IF(K67="x","nej",
IF(L67="x","ja",
IF(H67="ja","ja","nej")))</f>
        <v>ja</v>
      </c>
      <c r="R67">
        <f t="shared" si="1"/>
        <v>62</v>
      </c>
    </row>
    <row r="68" spans="1:18" x14ac:dyDescent="0.25">
      <c r="A68" s="2" t="s">
        <v>101</v>
      </c>
      <c r="B68" s="2" t="s">
        <v>118</v>
      </c>
      <c r="C68">
        <f>VLOOKUP($B68,Miljövärden!$B$1:$H$463,MATCH(C$2,Miljövärden!$B$1:$H$1,0),FALSE)</f>
        <v>0.52600400000000003</v>
      </c>
      <c r="D68">
        <f>VLOOKUP($B68,Miljövärden!$B$1:$H$463,MATCH(D$2,Miljövärden!$B$1:$H$1,0),FALSE)</f>
        <v>80.068899999999999</v>
      </c>
      <c r="E68">
        <f>VLOOKUP($B68,Miljövärden!$B$1:$H$463,MATCH(E$2,Miljövärden!$B$1:$H$1,0),FALSE)</f>
        <v>6.08108</v>
      </c>
      <c r="F68">
        <f>VLOOKUP($B68,Miljövärden!$B$1:$H$463,MATCH(F$2,Miljövärden!$B$1:$H$1,0),FALSE)</f>
        <v>6.4695699999999995E-2</v>
      </c>
      <c r="G68" t="str">
        <f>VLOOKUP($B68,Miljövärden!$B$1:$H$463,MATCH(G$2,Miljövärden!$B$1:$H$1,0),FALSE)</f>
        <v>Nej</v>
      </c>
      <c r="H68" s="7" t="str">
        <f>VLOOKUP($B68,Miljövärden!$B$1:$H$463,MATCH(H$2,Miljövärden!$B$1:$H$1,0),FALSE)</f>
        <v>Ja</v>
      </c>
      <c r="M68" s="15" t="s">
        <v>1032</v>
      </c>
      <c r="N68" s="15" t="s">
        <v>1033</v>
      </c>
      <c r="P68" s="17" t="str">
        <f t="shared" si="2"/>
        <v>ja</v>
      </c>
      <c r="R68">
        <f t="shared" si="1"/>
        <v>63</v>
      </c>
    </row>
    <row r="69" spans="1:18" x14ac:dyDescent="0.25">
      <c r="A69" s="2" t="s">
        <v>101</v>
      </c>
      <c r="B69" s="2" t="s">
        <v>119</v>
      </c>
      <c r="C69">
        <f>VLOOKUP($B69,Miljövärden!$B$1:$H$463,MATCH(C$2,Miljövärden!$B$1:$H$1,0),FALSE)</f>
        <v>0.14890999999999999</v>
      </c>
      <c r="D69">
        <f>VLOOKUP($B69,Miljövärden!$B$1:$H$463,MATCH(D$2,Miljövärden!$B$1:$H$1,0),FALSE)</f>
        <v>29.5169</v>
      </c>
      <c r="E69">
        <f>VLOOKUP($B69,Miljövärden!$B$1:$H$463,MATCH(E$2,Miljövärden!$B$1:$H$1,0),FALSE)</f>
        <v>8.6765500000000007</v>
      </c>
      <c r="F69">
        <f>VLOOKUP($B69,Miljövärden!$B$1:$H$463,MATCH(F$2,Miljövärden!$B$1:$H$1,0),FALSE)</f>
        <v>3.10893E-2</v>
      </c>
      <c r="G69" t="str">
        <f>VLOOKUP($B69,Miljövärden!$B$1:$H$463,MATCH(G$2,Miljövärden!$B$1:$H$1,0),FALSE)</f>
        <v>Nej</v>
      </c>
      <c r="H69" s="7" t="str">
        <f>VLOOKUP($B69,Miljövärden!$B$1:$H$463,MATCH(H$2,Miljövärden!$B$1:$H$1,0),FALSE)</f>
        <v>Ja</v>
      </c>
      <c r="M69" s="15" t="s">
        <v>1032</v>
      </c>
      <c r="N69" s="15" t="s">
        <v>1033</v>
      </c>
      <c r="P69" s="17" t="str">
        <f t="shared" si="2"/>
        <v>ja</v>
      </c>
      <c r="R69">
        <f t="shared" ref="R69:R132" si="3">IF(ISERROR(P69),R68,IF(P69="ja",R68+1,R68))</f>
        <v>64</v>
      </c>
    </row>
    <row r="70" spans="1:18" x14ac:dyDescent="0.25">
      <c r="A70" s="2" t="s">
        <v>101</v>
      </c>
      <c r="B70" s="2" t="s">
        <v>120</v>
      </c>
      <c r="C70">
        <f>VLOOKUP($B70,Miljövärden!$B$1:$H$463,MATCH(C$2,Miljövärden!$B$1:$H$1,0),FALSE)</f>
        <v>0.105056</v>
      </c>
      <c r="D70">
        <f>VLOOKUP($B70,Miljövärden!$B$1:$H$463,MATCH(D$2,Miljövärden!$B$1:$H$1,0),FALSE)</f>
        <v>21.255099999999999</v>
      </c>
      <c r="E70">
        <f>VLOOKUP($B70,Miljövärden!$B$1:$H$463,MATCH(E$2,Miljövärden!$B$1:$H$1,0),FALSE)</f>
        <v>8.2387700000000006</v>
      </c>
      <c r="F70">
        <f>VLOOKUP($B70,Miljövärden!$B$1:$H$463,MATCH(F$2,Miljövärden!$B$1:$H$1,0),FALSE)</f>
        <v>2.40171E-2</v>
      </c>
      <c r="G70" t="str">
        <f>VLOOKUP($B70,Miljövärden!$B$1:$H$463,MATCH(G$2,Miljövärden!$B$1:$H$1,0),FALSE)</f>
        <v>Nej</v>
      </c>
      <c r="H70" s="7" t="str">
        <f>VLOOKUP($B70,Miljövärden!$B$1:$H$463,MATCH(H$2,Miljövärden!$B$1:$H$1,0),FALSE)</f>
        <v>Ja</v>
      </c>
      <c r="M70" s="15" t="s">
        <v>1032</v>
      </c>
      <c r="N70" s="15" t="s">
        <v>1033</v>
      </c>
      <c r="P70" s="17" t="str">
        <f t="shared" si="2"/>
        <v>ja</v>
      </c>
      <c r="R70">
        <f t="shared" si="3"/>
        <v>65</v>
      </c>
    </row>
    <row r="71" spans="1:18" x14ac:dyDescent="0.25">
      <c r="A71" s="2" t="s">
        <v>101</v>
      </c>
      <c r="B71" s="2" t="s">
        <v>121</v>
      </c>
      <c r="C71">
        <f>VLOOKUP($B71,Miljövärden!$B$1:$H$463,MATCH(C$2,Miljövärden!$B$1:$H$1,0),FALSE)</f>
        <v>0.22089600000000001</v>
      </c>
      <c r="D71">
        <f>VLOOKUP($B71,Miljövärden!$B$1:$H$463,MATCH(D$2,Miljövärden!$B$1:$H$1,0),FALSE)</f>
        <v>34.030999999999999</v>
      </c>
      <c r="E71">
        <f>VLOOKUP($B71,Miljövärden!$B$1:$H$463,MATCH(E$2,Miljövärden!$B$1:$H$1,0),FALSE)</f>
        <v>8.4189900000000009</v>
      </c>
      <c r="F71">
        <f>VLOOKUP($B71,Miljövärden!$B$1:$H$463,MATCH(F$2,Miljövärden!$B$1:$H$1,0),FALSE)</f>
        <v>3.8635299999999997E-2</v>
      </c>
      <c r="G71" t="str">
        <f>VLOOKUP($B71,Miljövärden!$B$1:$H$463,MATCH(G$2,Miljövärden!$B$1:$H$1,0),FALSE)</f>
        <v>Nej</v>
      </c>
      <c r="H71" s="7" t="str">
        <f>VLOOKUP($B71,Miljövärden!$B$1:$H$463,MATCH(H$2,Miljövärden!$B$1:$H$1,0),FALSE)</f>
        <v>Ja</v>
      </c>
      <c r="M71" s="15" t="s">
        <v>1032</v>
      </c>
      <c r="N71" s="15" t="s">
        <v>1033</v>
      </c>
      <c r="P71" s="17" t="str">
        <f t="shared" si="2"/>
        <v>ja</v>
      </c>
      <c r="R71">
        <f t="shared" si="3"/>
        <v>66</v>
      </c>
    </row>
    <row r="72" spans="1:18" x14ac:dyDescent="0.25">
      <c r="A72" s="2" t="s">
        <v>122</v>
      </c>
      <c r="B72" s="2" t="s">
        <v>123</v>
      </c>
      <c r="C72">
        <f>VLOOKUP($B72,Miljövärden!$B$1:$H$463,MATCH(C$2,Miljövärden!$B$1:$H$1,0),FALSE)</f>
        <v>0.235484</v>
      </c>
      <c r="D72">
        <f>VLOOKUP($B72,Miljövärden!$B$1:$H$463,MATCH(D$2,Miljövärden!$B$1:$H$1,0),FALSE)</f>
        <v>165.113</v>
      </c>
      <c r="E72">
        <f>VLOOKUP($B72,Miljövärden!$B$1:$H$463,MATCH(E$2,Miljövärden!$B$1:$H$1,0),FALSE)</f>
        <v>6.8385699999999998</v>
      </c>
      <c r="F72">
        <f>VLOOKUP($B72,Miljövärden!$B$1:$H$463,MATCH(F$2,Miljövärden!$B$1:$H$1,0),FALSE)</f>
        <v>7.8154500000000002E-2</v>
      </c>
      <c r="G72" t="str">
        <f>VLOOKUP($B72,Miljövärden!$B$1:$H$463,MATCH(G$2,Miljövärden!$B$1:$H$1,0),FALSE)</f>
        <v>Nej</v>
      </c>
      <c r="H72" s="7" t="str">
        <f>VLOOKUP($B72,Miljövärden!$B$1:$H$463,MATCH(H$2,Miljövärden!$B$1:$H$1,0),FALSE)</f>
        <v>Ja</v>
      </c>
      <c r="P72" s="17" t="str">
        <f t="shared" si="2"/>
        <v>ja</v>
      </c>
      <c r="R72">
        <f t="shared" si="3"/>
        <v>67</v>
      </c>
    </row>
    <row r="73" spans="1:18" x14ac:dyDescent="0.25">
      <c r="A73" s="2" t="s">
        <v>124</v>
      </c>
      <c r="B73" s="2" t="s">
        <v>125</v>
      </c>
      <c r="C73">
        <f>VLOOKUP($B73,Miljövärden!$B$1:$H$463,MATCH(C$2,Miljövärden!$B$1:$H$1,0),FALSE)</f>
        <v>0.12101000000000001</v>
      </c>
      <c r="D73">
        <f>VLOOKUP($B73,Miljövärden!$B$1:$H$463,MATCH(D$2,Miljövärden!$B$1:$H$1,0),FALSE)</f>
        <v>104.35899999999999</v>
      </c>
      <c r="E73">
        <f>VLOOKUP($B73,Miljövärden!$B$1:$H$463,MATCH(E$2,Miljövärden!$B$1:$H$1,0),FALSE)</f>
        <v>5.0353899999999996</v>
      </c>
      <c r="F73">
        <f>VLOOKUP($B73,Miljövärden!$B$1:$H$463,MATCH(F$2,Miljövärden!$B$1:$H$1,0),FALSE)</f>
        <v>1.44951E-2</v>
      </c>
      <c r="G73" t="str">
        <f>VLOOKUP($B73,Miljövärden!$B$1:$H$463,MATCH(G$2,Miljövärden!$B$1:$H$1,0),FALSE)</f>
        <v>Ja</v>
      </c>
      <c r="H73" s="7" t="str">
        <f>VLOOKUP($B73,Miljövärden!$B$1:$H$463,MATCH(H$2,Miljövärden!$B$1:$H$1,0),FALSE)</f>
        <v>Ja</v>
      </c>
      <c r="P73" s="17" t="str">
        <f t="shared" si="2"/>
        <v>ja</v>
      </c>
      <c r="R73">
        <f t="shared" si="3"/>
        <v>68</v>
      </c>
    </row>
    <row r="74" spans="1:18" x14ac:dyDescent="0.25">
      <c r="A74" s="2" t="s">
        <v>124</v>
      </c>
      <c r="B74" s="2" t="s">
        <v>126</v>
      </c>
      <c r="C74">
        <f>VLOOKUP($B74,Miljövärden!$B$1:$H$463,MATCH(C$2,Miljövärden!$B$1:$H$1,0),FALSE)</f>
        <v>0.13444700000000001</v>
      </c>
      <c r="D74">
        <f>VLOOKUP($B74,Miljövärden!$B$1:$H$463,MATCH(D$2,Miljövärden!$B$1:$H$1,0),FALSE)</f>
        <v>28.272200000000002</v>
      </c>
      <c r="E74">
        <f>VLOOKUP($B74,Miljövärden!$B$1:$H$463,MATCH(E$2,Miljövärden!$B$1:$H$1,0),FALSE)</f>
        <v>11.161899999999999</v>
      </c>
      <c r="F74">
        <f>VLOOKUP($B74,Miljövärden!$B$1:$H$463,MATCH(F$2,Miljövärden!$B$1:$H$1,0),FALSE)</f>
        <v>1.6741499999999999E-2</v>
      </c>
      <c r="G74" t="str">
        <f>VLOOKUP($B74,Miljövärden!$B$1:$H$463,MATCH(G$2,Miljövärden!$B$1:$H$1,0),FALSE)</f>
        <v>Ja</v>
      </c>
      <c r="H74" s="7" t="str">
        <f>VLOOKUP($B74,Miljövärden!$B$1:$H$463,MATCH(H$2,Miljövärden!$B$1:$H$1,0),FALSE)</f>
        <v>Ja</v>
      </c>
      <c r="P74" s="17" t="str">
        <f t="shared" si="2"/>
        <v>ja</v>
      </c>
      <c r="R74">
        <f t="shared" si="3"/>
        <v>69</v>
      </c>
    </row>
    <row r="75" spans="1:18" x14ac:dyDescent="0.25">
      <c r="A75" s="2" t="s">
        <v>124</v>
      </c>
      <c r="B75" s="2" t="s">
        <v>127</v>
      </c>
      <c r="C75">
        <f>VLOOKUP($B75,Miljövärden!$B$1:$H$463,MATCH(C$2,Miljövärden!$B$1:$H$1,0),FALSE)</f>
        <v>0.122142</v>
      </c>
      <c r="D75">
        <f>VLOOKUP($B75,Miljövärden!$B$1:$H$463,MATCH(D$2,Miljövärden!$B$1:$H$1,0),FALSE)</f>
        <v>25.120200000000001</v>
      </c>
      <c r="E75">
        <f>VLOOKUP($B75,Miljövärden!$B$1:$H$463,MATCH(E$2,Miljövärden!$B$1:$H$1,0),FALSE)</f>
        <v>10.305899999999999</v>
      </c>
      <c r="F75">
        <f>VLOOKUP($B75,Miljövärden!$B$1:$H$463,MATCH(F$2,Miljövärden!$B$1:$H$1,0),FALSE)</f>
        <v>1.2316199999999999E-2</v>
      </c>
      <c r="G75" t="str">
        <f>VLOOKUP($B75,Miljövärden!$B$1:$H$463,MATCH(G$2,Miljövärden!$B$1:$H$1,0),FALSE)</f>
        <v>Ja</v>
      </c>
      <c r="H75" s="7" t="str">
        <f>VLOOKUP($B75,Miljövärden!$B$1:$H$463,MATCH(H$2,Miljövärden!$B$1:$H$1,0),FALSE)</f>
        <v>Ja</v>
      </c>
      <c r="P75" s="17" t="str">
        <f t="shared" si="2"/>
        <v>ja</v>
      </c>
      <c r="R75">
        <f t="shared" si="3"/>
        <v>70</v>
      </c>
    </row>
    <row r="76" spans="1:18" x14ac:dyDescent="0.25">
      <c r="A76" s="2" t="s">
        <v>128</v>
      </c>
      <c r="B76" s="2" t="s">
        <v>129</v>
      </c>
      <c r="C76">
        <f>VLOOKUP($B76,Miljövärden!$B$1:$H$463,MATCH(C$2,Miljövärden!$B$1:$H$1,0),FALSE)</f>
        <v>0.74069600000000002</v>
      </c>
      <c r="D76">
        <f>VLOOKUP($B76,Miljövärden!$B$1:$H$463,MATCH(D$2,Miljövärden!$B$1:$H$1,0),FALSE)</f>
        <v>39.406399999999998</v>
      </c>
      <c r="E76">
        <f>VLOOKUP($B76,Miljövärden!$B$1:$H$463,MATCH(E$2,Miljövärden!$B$1:$H$1,0),FALSE)</f>
        <v>27.6417</v>
      </c>
      <c r="F76">
        <f>VLOOKUP($B76,Miljövärden!$B$1:$H$463,MATCH(F$2,Miljövärden!$B$1:$H$1,0),FALSE)</f>
        <v>4.8501000000000002E-2</v>
      </c>
      <c r="G76" t="str">
        <f>VLOOKUP($B76,Miljövärden!$B$1:$H$463,MATCH(G$2,Miljövärden!$B$1:$H$1,0),FALSE)</f>
        <v>Nej</v>
      </c>
      <c r="H76" s="7" t="str">
        <f>VLOOKUP($B76,Miljövärden!$B$1:$H$463,MATCH(H$2,Miljövärden!$B$1:$H$1,0),FALSE)</f>
        <v>Ja</v>
      </c>
      <c r="P76" s="17" t="str">
        <f t="shared" si="2"/>
        <v>ja</v>
      </c>
      <c r="R76">
        <f t="shared" si="3"/>
        <v>71</v>
      </c>
    </row>
    <row r="77" spans="1:18" x14ac:dyDescent="0.25">
      <c r="A77" s="2" t="s">
        <v>130</v>
      </c>
      <c r="B77" s="2" t="s">
        <v>131</v>
      </c>
      <c r="C77">
        <f>VLOOKUP($B77,Miljövärden!$B$1:$H$463,MATCH(C$2,Miljövärden!$B$1:$H$1,0),FALSE)</f>
        <v>0.11089499999999999</v>
      </c>
      <c r="D77">
        <f>VLOOKUP($B77,Miljövärden!$B$1:$H$463,MATCH(D$2,Miljövärden!$B$1:$H$1,0),FALSE)</f>
        <v>21.941400000000002</v>
      </c>
      <c r="E77">
        <f>VLOOKUP($B77,Miljövärden!$B$1:$H$463,MATCH(E$2,Miljövärden!$B$1:$H$1,0),FALSE)</f>
        <v>8.6167700000000007</v>
      </c>
      <c r="F77">
        <f>VLOOKUP($B77,Miljövärden!$B$1:$H$463,MATCH(F$2,Miljövärden!$B$1:$H$1,0),FALSE)</f>
        <v>3.3803600000000003E-2</v>
      </c>
      <c r="G77" t="str">
        <f>VLOOKUP($B77,Miljövärden!$B$1:$H$463,MATCH(G$2,Miljövärden!$B$1:$H$1,0),FALSE)</f>
        <v>Ja</v>
      </c>
      <c r="H77" s="7" t="str">
        <f>VLOOKUP($B77,Miljövärden!$B$1:$H$463,MATCH(H$2,Miljövärden!$B$1:$H$1,0),FALSE)</f>
        <v>Ja</v>
      </c>
      <c r="P77" s="17" t="str">
        <f t="shared" si="2"/>
        <v>ja</v>
      </c>
      <c r="R77">
        <f t="shared" si="3"/>
        <v>72</v>
      </c>
    </row>
    <row r="78" spans="1:18" x14ac:dyDescent="0.25">
      <c r="A78" s="2" t="s">
        <v>130</v>
      </c>
      <c r="B78" s="2" t="s">
        <v>132</v>
      </c>
      <c r="C78">
        <f>VLOOKUP($B78,Miljövärden!$B$1:$H$463,MATCH(C$2,Miljövärden!$B$1:$H$1,0),FALSE)</f>
        <v>4.7987000000000002E-2</v>
      </c>
      <c r="D78">
        <f>VLOOKUP($B78,Miljövärden!$B$1:$H$463,MATCH(D$2,Miljövärden!$B$1:$H$1,0),FALSE)</f>
        <v>12.540900000000001</v>
      </c>
      <c r="E78">
        <f>VLOOKUP($B78,Miljövärden!$B$1:$H$463,MATCH(E$2,Miljövärden!$B$1:$H$1,0),FALSE)</f>
        <v>8.9642099999999996</v>
      </c>
      <c r="F78">
        <f>VLOOKUP($B78,Miljövärden!$B$1:$H$463,MATCH(F$2,Miljövärden!$B$1:$H$1,0),FALSE)</f>
        <v>2.82599E-3</v>
      </c>
      <c r="G78" t="str">
        <f>VLOOKUP($B78,Miljövärden!$B$1:$H$463,MATCH(G$2,Miljövärden!$B$1:$H$1,0),FALSE)</f>
        <v>Ja</v>
      </c>
      <c r="H78" s="7" t="str">
        <f>VLOOKUP($B78,Miljövärden!$B$1:$H$463,MATCH(H$2,Miljövärden!$B$1:$H$1,0),FALSE)</f>
        <v>Ja</v>
      </c>
      <c r="P78" s="17" t="str">
        <f t="shared" si="2"/>
        <v>ja</v>
      </c>
      <c r="R78">
        <f t="shared" si="3"/>
        <v>73</v>
      </c>
    </row>
    <row r="79" spans="1:18" x14ac:dyDescent="0.25">
      <c r="A79" s="2" t="s">
        <v>133</v>
      </c>
      <c r="B79" s="2" t="s">
        <v>134</v>
      </c>
      <c r="C79">
        <f>VLOOKUP($B79,Miljövärden!$B$1:$H$463,MATCH(C$2,Miljövärden!$B$1:$H$1,0),FALSE)</f>
        <v>0.11061600000000001</v>
      </c>
      <c r="D79">
        <f>VLOOKUP($B79,Miljövärden!$B$1:$H$463,MATCH(D$2,Miljövärden!$B$1:$H$1,0),FALSE)</f>
        <v>18.169599999999999</v>
      </c>
      <c r="E79">
        <f>VLOOKUP($B79,Miljövärden!$B$1:$H$463,MATCH(E$2,Miljövärden!$B$1:$H$1,0),FALSE)</f>
        <v>9.8262699999999992</v>
      </c>
      <c r="F79">
        <f>VLOOKUP($B79,Miljövärden!$B$1:$H$463,MATCH(F$2,Miljövärden!$B$1:$H$1,0),FALSE)</f>
        <v>1.7733200000000001E-2</v>
      </c>
      <c r="G79" t="str">
        <f>VLOOKUP($B79,Miljövärden!$B$1:$H$463,MATCH(G$2,Miljövärden!$B$1:$H$1,0),FALSE)</f>
        <v>Ja</v>
      </c>
      <c r="H79" s="7" t="str">
        <f>VLOOKUP($B79,Miljövärden!$B$1:$H$463,MATCH(H$2,Miljövärden!$B$1:$H$1,0),FALSE)</f>
        <v>Ja</v>
      </c>
      <c r="P79" s="17" t="str">
        <f t="shared" si="2"/>
        <v>ja</v>
      </c>
      <c r="R79">
        <f t="shared" si="3"/>
        <v>74</v>
      </c>
    </row>
    <row r="80" spans="1:18" x14ac:dyDescent="0.25">
      <c r="A80" s="2" t="s">
        <v>135</v>
      </c>
      <c r="B80" s="2" t="s">
        <v>136</v>
      </c>
      <c r="C80">
        <f>VLOOKUP($B80,Miljövärden!$B$1:$H$463,MATCH(C$2,Miljövärden!$B$1:$H$1,0),FALSE)</f>
        <v>0.12954199999999999</v>
      </c>
      <c r="D80">
        <f>VLOOKUP($B80,Miljövärden!$B$1:$H$463,MATCH(D$2,Miljövärden!$B$1:$H$1,0),FALSE)</f>
        <v>14.4908</v>
      </c>
      <c r="E80">
        <f>VLOOKUP($B80,Miljövärden!$B$1:$H$463,MATCH(E$2,Miljövärden!$B$1:$H$1,0),FALSE)</f>
        <v>5.64724</v>
      </c>
      <c r="F80">
        <f>VLOOKUP($B80,Miljövärden!$B$1:$H$463,MATCH(F$2,Miljövärden!$B$1:$H$1,0),FALSE)</f>
        <v>1.80202E-2</v>
      </c>
      <c r="G80" t="str">
        <f>VLOOKUP($B80,Miljövärden!$B$1:$H$463,MATCH(G$2,Miljövärden!$B$1:$H$1,0),FALSE)</f>
        <v>Nej</v>
      </c>
      <c r="H80" s="7" t="str">
        <f>VLOOKUP($B80,Miljövärden!$B$1:$H$463,MATCH(H$2,Miljövärden!$B$1:$H$1,0),FALSE)</f>
        <v>Ja</v>
      </c>
      <c r="P80" s="17" t="str">
        <f t="shared" si="2"/>
        <v>ja</v>
      </c>
      <c r="R80">
        <f t="shared" si="3"/>
        <v>75</v>
      </c>
    </row>
    <row r="81" spans="1:18" x14ac:dyDescent="0.25">
      <c r="A81" s="2" t="s">
        <v>137</v>
      </c>
      <c r="B81" s="2" t="s">
        <v>138</v>
      </c>
      <c r="C81">
        <f>VLOOKUP($B81,Miljövärden!$B$1:$H$463,MATCH(C$2,Miljövärden!$B$1:$H$1,0),FALSE)</f>
        <v>0.11225300000000001</v>
      </c>
      <c r="D81">
        <f>VLOOKUP($B81,Miljövärden!$B$1:$H$463,MATCH(D$2,Miljövärden!$B$1:$H$1,0),FALSE)</f>
        <v>8.4205100000000002</v>
      </c>
      <c r="E81">
        <f>VLOOKUP($B81,Miljövärden!$B$1:$H$463,MATCH(E$2,Miljövärden!$B$1:$H$1,0),FALSE)</f>
        <v>6.1170999999999998</v>
      </c>
      <c r="F81">
        <f>VLOOKUP($B81,Miljövärden!$B$1:$H$463,MATCH(F$2,Miljövärden!$B$1:$H$1,0),FALSE)</f>
        <v>1.56934E-3</v>
      </c>
      <c r="G81" t="str">
        <f>VLOOKUP($B81,Miljövärden!$B$1:$H$463,MATCH(G$2,Miljövärden!$B$1:$H$1,0),FALSE)</f>
        <v>Ja</v>
      </c>
      <c r="H81" s="7" t="str">
        <f>VLOOKUP($B81,Miljövärden!$B$1:$H$463,MATCH(H$2,Miljövärden!$B$1:$H$1,0),FALSE)</f>
        <v>Ja</v>
      </c>
      <c r="P81" s="17" t="str">
        <f t="shared" si="2"/>
        <v>ja</v>
      </c>
      <c r="R81">
        <f t="shared" si="3"/>
        <v>76</v>
      </c>
    </row>
    <row r="82" spans="1:18" x14ac:dyDescent="0.25">
      <c r="A82" s="2" t="s">
        <v>137</v>
      </c>
      <c r="B82" s="2" t="s">
        <v>139</v>
      </c>
      <c r="C82">
        <f>VLOOKUP($B82,Miljövärden!$B$1:$H$463,MATCH(C$2,Miljövärden!$B$1:$H$1,0),FALSE)</f>
        <v>0.36737500000000001</v>
      </c>
      <c r="D82">
        <f>VLOOKUP($B82,Miljövärden!$B$1:$H$463,MATCH(D$2,Miljövärden!$B$1:$H$1,0),FALSE)</f>
        <v>51.706200000000003</v>
      </c>
      <c r="E82">
        <f>VLOOKUP($B82,Miljövärden!$B$1:$H$463,MATCH(E$2,Miljövärden!$B$1:$H$1,0),FALSE)</f>
        <v>17.493200000000002</v>
      </c>
      <c r="F82">
        <f>VLOOKUP($B82,Miljövärden!$B$1:$H$463,MATCH(F$2,Miljövärden!$B$1:$H$1,0),FALSE)</f>
        <v>0.13300500000000001</v>
      </c>
      <c r="G82" t="str">
        <f>VLOOKUP($B82,Miljövärden!$B$1:$H$463,MATCH(G$2,Miljövärden!$B$1:$H$1,0),FALSE)</f>
        <v>Ja</v>
      </c>
      <c r="H82" s="7" t="str">
        <f>VLOOKUP($B82,Miljövärden!$B$1:$H$463,MATCH(H$2,Miljövärden!$B$1:$H$1,0),FALSE)</f>
        <v>Ja</v>
      </c>
      <c r="P82" s="17" t="str">
        <f t="shared" si="2"/>
        <v>ja</v>
      </c>
      <c r="R82">
        <f t="shared" si="3"/>
        <v>77</v>
      </c>
    </row>
    <row r="83" spans="1:18" x14ac:dyDescent="0.25">
      <c r="A83" s="2" t="s">
        <v>137</v>
      </c>
      <c r="B83" s="2" t="s">
        <v>140</v>
      </c>
      <c r="C83">
        <f>VLOOKUP($B83,Miljövärden!$B$1:$H$463,MATCH(C$2,Miljövärden!$B$1:$H$1,0),FALSE)</f>
        <v>0.30067300000000002</v>
      </c>
      <c r="D83">
        <f>VLOOKUP($B83,Miljövärden!$B$1:$H$463,MATCH(D$2,Miljövärden!$B$1:$H$1,0),FALSE)</f>
        <v>15.986800000000001</v>
      </c>
      <c r="E83">
        <f>VLOOKUP($B83,Miljövärden!$B$1:$H$463,MATCH(E$2,Miljövärden!$B$1:$H$1,0),FALSE)</f>
        <v>21.156500000000001</v>
      </c>
      <c r="F83">
        <f>VLOOKUP($B83,Miljövärden!$B$1:$H$463,MATCH(F$2,Miljövärden!$B$1:$H$1,0),FALSE)</f>
        <v>7.4824999999999996E-3</v>
      </c>
      <c r="G83" t="str">
        <f>VLOOKUP($B83,Miljövärden!$B$1:$H$463,MATCH(G$2,Miljövärden!$B$1:$H$1,0),FALSE)</f>
        <v>Ja</v>
      </c>
      <c r="H83" s="7" t="str">
        <f>VLOOKUP($B83,Miljövärden!$B$1:$H$463,MATCH(H$2,Miljövärden!$B$1:$H$1,0),FALSE)</f>
        <v>Ja</v>
      </c>
      <c r="P83" s="17" t="str">
        <f t="shared" si="2"/>
        <v>ja</v>
      </c>
      <c r="R83">
        <f t="shared" si="3"/>
        <v>78</v>
      </c>
    </row>
    <row r="84" spans="1:18" x14ac:dyDescent="0.25">
      <c r="A84" s="2" t="s">
        <v>141</v>
      </c>
      <c r="B84" s="2" t="s">
        <v>142</v>
      </c>
      <c r="C84">
        <f>VLOOKUP($B84,Miljövärden!$B$1:$H$463,MATCH(C$2,Miljövärden!$B$1:$H$1,0),FALSE)</f>
        <v>7.0216399999999998E-2</v>
      </c>
      <c r="D84">
        <f>VLOOKUP($B84,Miljövärden!$B$1:$H$463,MATCH(D$2,Miljövärden!$B$1:$H$1,0),FALSE)</f>
        <v>8.1273400000000002</v>
      </c>
      <c r="E84">
        <f>VLOOKUP($B84,Miljövärden!$B$1:$H$463,MATCH(E$2,Miljövärden!$B$1:$H$1,0),FALSE)</f>
        <v>6.7121500000000003</v>
      </c>
      <c r="F84">
        <f>VLOOKUP($B84,Miljövärden!$B$1:$H$463,MATCH(F$2,Miljövärden!$B$1:$H$1,0),FALSE)</f>
        <v>0</v>
      </c>
      <c r="G84" t="str">
        <f>VLOOKUP($B84,Miljövärden!$B$1:$H$463,MATCH(G$2,Miljövärden!$B$1:$H$1,0),FALSE)</f>
        <v>Ja</v>
      </c>
      <c r="H84" s="7" t="str">
        <f>VLOOKUP($B84,Miljövärden!$B$1:$H$463,MATCH(H$2,Miljövärden!$B$1:$H$1,0),FALSE)</f>
        <v>Ja</v>
      </c>
      <c r="P84" s="17" t="str">
        <f t="shared" si="2"/>
        <v>ja</v>
      </c>
      <c r="R84">
        <f t="shared" si="3"/>
        <v>79</v>
      </c>
    </row>
    <row r="85" spans="1:18" x14ac:dyDescent="0.25">
      <c r="A85" s="2" t="s">
        <v>141</v>
      </c>
      <c r="B85" s="2" t="s">
        <v>143</v>
      </c>
      <c r="C85">
        <f>VLOOKUP($B85,Miljövärden!$B$1:$H$463,MATCH(C$2,Miljövärden!$B$1:$H$1,0),FALSE)</f>
        <v>0.152369</v>
      </c>
      <c r="D85">
        <f>VLOOKUP($B85,Miljövärden!$B$1:$H$463,MATCH(D$2,Miljövärden!$B$1:$H$1,0),FALSE)</f>
        <v>7.5053599999999996</v>
      </c>
      <c r="E85">
        <f>VLOOKUP($B85,Miljövärden!$B$1:$H$463,MATCH(E$2,Miljövärden!$B$1:$H$1,0),FALSE)</f>
        <v>16.5139</v>
      </c>
      <c r="F85">
        <f>VLOOKUP($B85,Miljövärden!$B$1:$H$463,MATCH(F$2,Miljövärden!$B$1:$H$1,0),FALSE)</f>
        <v>0</v>
      </c>
      <c r="G85" t="str">
        <f>VLOOKUP($B85,Miljövärden!$B$1:$H$463,MATCH(G$2,Miljövärden!$B$1:$H$1,0),FALSE)</f>
        <v>Ja</v>
      </c>
      <c r="H85" s="7" t="str">
        <f>VLOOKUP($B85,Miljövärden!$B$1:$H$463,MATCH(H$2,Miljövärden!$B$1:$H$1,0),FALSE)</f>
        <v>Ja</v>
      </c>
      <c r="P85" s="17" t="str">
        <f t="shared" si="2"/>
        <v>ja</v>
      </c>
      <c r="R85">
        <f t="shared" si="3"/>
        <v>80</v>
      </c>
    </row>
    <row r="86" spans="1:18" x14ac:dyDescent="0.25">
      <c r="A86" s="2" t="s">
        <v>141</v>
      </c>
      <c r="B86" s="2" t="s">
        <v>144</v>
      </c>
      <c r="C86">
        <f>VLOOKUP($B86,Miljövärden!$B$1:$H$463,MATCH(C$2,Miljövärden!$B$1:$H$1,0),FALSE)</f>
        <v>0.195823</v>
      </c>
      <c r="D86">
        <f>VLOOKUP($B86,Miljövärden!$B$1:$H$463,MATCH(D$2,Miljövärden!$B$1:$H$1,0),FALSE)</f>
        <v>6.9357499999999996</v>
      </c>
      <c r="E86">
        <f>VLOOKUP($B86,Miljövärden!$B$1:$H$463,MATCH(E$2,Miljövärden!$B$1:$H$1,0),FALSE)</f>
        <v>14.801</v>
      </c>
      <c r="F86">
        <f>VLOOKUP($B86,Miljövärden!$B$1:$H$463,MATCH(F$2,Miljövärden!$B$1:$H$1,0),FALSE)</f>
        <v>0</v>
      </c>
      <c r="G86" t="str">
        <f>VLOOKUP($B86,Miljövärden!$B$1:$H$463,MATCH(G$2,Miljövärden!$B$1:$H$1,0),FALSE)</f>
        <v>Ja</v>
      </c>
      <c r="H86" s="7" t="str">
        <f>VLOOKUP($B86,Miljövärden!$B$1:$H$463,MATCH(H$2,Miljövärden!$B$1:$H$1,0),FALSE)</f>
        <v>Ja</v>
      </c>
      <c r="P86" s="17" t="str">
        <f t="shared" si="2"/>
        <v>ja</v>
      </c>
      <c r="R86">
        <f t="shared" si="3"/>
        <v>81</v>
      </c>
    </row>
    <row r="87" spans="1:18" x14ac:dyDescent="0.25">
      <c r="A87" s="2" t="s">
        <v>145</v>
      </c>
      <c r="B87" s="2" t="s">
        <v>146</v>
      </c>
      <c r="C87">
        <f>VLOOKUP($B87,Miljövärden!$B$1:$H$463,MATCH(C$2,Miljövärden!$B$1:$H$1,0),FALSE)</f>
        <v>9.6575999999999995E-2</v>
      </c>
      <c r="D87">
        <f>VLOOKUP($B87,Miljövärden!$B$1:$H$463,MATCH(D$2,Miljövärden!$B$1:$H$1,0),FALSE)</f>
        <v>18.0687</v>
      </c>
      <c r="E87">
        <f>VLOOKUP($B87,Miljövärden!$B$1:$H$463,MATCH(E$2,Miljövärden!$B$1:$H$1,0),FALSE)</f>
        <v>9.4006600000000002</v>
      </c>
      <c r="F87">
        <f>VLOOKUP($B87,Miljövärden!$B$1:$H$463,MATCH(F$2,Miljövärden!$B$1:$H$1,0),FALSE)</f>
        <v>2.88548E-2</v>
      </c>
      <c r="G87" t="str">
        <f>VLOOKUP($B87,Miljövärden!$B$1:$H$463,MATCH(G$2,Miljövärden!$B$1:$H$1,0),FALSE)</f>
        <v>Ja</v>
      </c>
      <c r="H87" s="7" t="str">
        <f>VLOOKUP($B87,Miljövärden!$B$1:$H$463,MATCH(H$2,Miljövärden!$B$1:$H$1,0),FALSE)</f>
        <v>Ja</v>
      </c>
      <c r="P87" s="17" t="str">
        <f t="shared" si="2"/>
        <v>ja</v>
      </c>
      <c r="R87">
        <f t="shared" si="3"/>
        <v>82</v>
      </c>
    </row>
    <row r="88" spans="1:18" x14ac:dyDescent="0.25">
      <c r="A88" s="2" t="s">
        <v>145</v>
      </c>
      <c r="B88" s="2" t="s">
        <v>147</v>
      </c>
      <c r="C88">
        <f>VLOOKUP($B88,Miljövärden!$B$1:$H$463,MATCH(C$2,Miljövärden!$B$1:$H$1,0),FALSE)</f>
        <v>0.17893400000000001</v>
      </c>
      <c r="D88">
        <f>VLOOKUP($B88,Miljövärden!$B$1:$H$463,MATCH(D$2,Miljövärden!$B$1:$H$1,0),FALSE)</f>
        <v>13.966200000000001</v>
      </c>
      <c r="E88">
        <f>VLOOKUP($B88,Miljövärden!$B$1:$H$463,MATCH(E$2,Miljövärden!$B$1:$H$1,0),FALSE)</f>
        <v>16.891300000000001</v>
      </c>
      <c r="F88">
        <f>VLOOKUP($B88,Miljövärden!$B$1:$H$463,MATCH(F$2,Miljövärden!$B$1:$H$1,0),FALSE)</f>
        <v>1.8976E-2</v>
      </c>
      <c r="G88" t="str">
        <f>VLOOKUP($B88,Miljövärden!$B$1:$H$463,MATCH(G$2,Miljövärden!$B$1:$H$1,0),FALSE)</f>
        <v>Ja</v>
      </c>
      <c r="H88" s="7" t="str">
        <f>VLOOKUP($B88,Miljövärden!$B$1:$H$463,MATCH(H$2,Miljövärden!$B$1:$H$1,0),FALSE)</f>
        <v>Ja</v>
      </c>
      <c r="P88" s="17" t="str">
        <f t="shared" si="2"/>
        <v>ja</v>
      </c>
      <c r="R88">
        <f t="shared" si="3"/>
        <v>83</v>
      </c>
    </row>
    <row r="89" spans="1:18" x14ac:dyDescent="0.25">
      <c r="A89" s="2" t="s">
        <v>145</v>
      </c>
      <c r="B89" s="2" t="s">
        <v>148</v>
      </c>
      <c r="C89">
        <f>VLOOKUP($B89,Miljövärden!$B$1:$H$463,MATCH(C$2,Miljövärden!$B$1:$H$1,0),FALSE)</f>
        <v>0.183366</v>
      </c>
      <c r="D89">
        <f>VLOOKUP($B89,Miljövärden!$B$1:$H$463,MATCH(D$2,Miljövärden!$B$1:$H$1,0),FALSE)</f>
        <v>16.090299999999999</v>
      </c>
      <c r="E89">
        <f>VLOOKUP($B89,Miljövärden!$B$1:$H$463,MATCH(E$2,Miljövärden!$B$1:$H$1,0),FALSE)</f>
        <v>16.277100000000001</v>
      </c>
      <c r="F89">
        <f>VLOOKUP($B89,Miljövärden!$B$1:$H$463,MATCH(F$2,Miljövärden!$B$1:$H$1,0),FALSE)</f>
        <v>1.81371E-2</v>
      </c>
      <c r="G89" t="str">
        <f>VLOOKUP($B89,Miljövärden!$B$1:$H$463,MATCH(G$2,Miljövärden!$B$1:$H$1,0),FALSE)</f>
        <v>Ja</v>
      </c>
      <c r="H89" s="7" t="str">
        <f>VLOOKUP($B89,Miljövärden!$B$1:$H$463,MATCH(H$2,Miljövärden!$B$1:$H$1,0),FALSE)</f>
        <v>Ja</v>
      </c>
      <c r="P89" s="17" t="str">
        <f t="shared" si="2"/>
        <v>ja</v>
      </c>
      <c r="R89">
        <f t="shared" si="3"/>
        <v>84</v>
      </c>
    </row>
    <row r="90" spans="1:18" x14ac:dyDescent="0.25">
      <c r="A90" s="2" t="s">
        <v>149</v>
      </c>
      <c r="B90" s="2" t="s">
        <v>150</v>
      </c>
      <c r="C90">
        <f>VLOOKUP($B90,Miljövärden!$B$1:$H$463,MATCH(C$2,Miljövärden!$B$1:$H$1,0),FALSE)</f>
        <v>0.153612</v>
      </c>
      <c r="D90">
        <f>VLOOKUP($B90,Miljövärden!$B$1:$H$463,MATCH(D$2,Miljövärden!$B$1:$H$1,0),FALSE)</f>
        <v>13.2254</v>
      </c>
      <c r="E90">
        <f>VLOOKUP($B90,Miljövärden!$B$1:$H$463,MATCH(E$2,Miljövärden!$B$1:$H$1,0),FALSE)</f>
        <v>15.492599999999999</v>
      </c>
      <c r="F90">
        <f>VLOOKUP($B90,Miljövärden!$B$1:$H$463,MATCH(F$2,Miljövärden!$B$1:$H$1,0),FALSE)</f>
        <v>2.0220599999999998E-2</v>
      </c>
      <c r="G90" t="str">
        <f>VLOOKUP($B90,Miljövärden!$B$1:$H$463,MATCH(G$2,Miljövärden!$B$1:$H$1,0),FALSE)</f>
        <v>Ja</v>
      </c>
      <c r="H90" s="7" t="str">
        <f>VLOOKUP($B90,Miljövärden!$B$1:$H$463,MATCH(H$2,Miljövärden!$B$1:$H$1,0),FALSE)</f>
        <v>Ja</v>
      </c>
      <c r="P90" s="17" t="str">
        <f t="shared" si="2"/>
        <v>ja</v>
      </c>
      <c r="R90">
        <f t="shared" si="3"/>
        <v>85</v>
      </c>
    </row>
    <row r="91" spans="1:18" x14ac:dyDescent="0.25">
      <c r="A91" s="2" t="s">
        <v>149</v>
      </c>
      <c r="B91" s="2" t="s">
        <v>151</v>
      </c>
      <c r="C91">
        <f>VLOOKUP($B91,Miljövärden!$B$1:$H$463,MATCH(C$2,Miljövärden!$B$1:$H$1,0),FALSE)</f>
        <v>3.4421399999999998E-2</v>
      </c>
      <c r="D91">
        <f>VLOOKUP($B91,Miljövärden!$B$1:$H$463,MATCH(D$2,Miljövärden!$B$1:$H$1,0),FALSE)</f>
        <v>8.6292399999999994</v>
      </c>
      <c r="E91">
        <f>VLOOKUP($B91,Miljövärden!$B$1:$H$463,MATCH(E$2,Miljövärden!$B$1:$H$1,0),FALSE)</f>
        <v>4.8252899999999999</v>
      </c>
      <c r="F91">
        <f>VLOOKUP($B91,Miljövärden!$B$1:$H$463,MATCH(F$2,Miljövärden!$B$1:$H$1,0),FALSE)</f>
        <v>8.0554700000000003E-3</v>
      </c>
      <c r="G91" t="str">
        <f>VLOOKUP($B91,Miljövärden!$B$1:$H$463,MATCH(G$2,Miljövärden!$B$1:$H$1,0),FALSE)</f>
        <v>Nej</v>
      </c>
      <c r="H91" s="7" t="str">
        <f>VLOOKUP($B91,Miljövärden!$B$1:$H$463,MATCH(H$2,Miljövärden!$B$1:$H$1,0),FALSE)</f>
        <v>Ja</v>
      </c>
      <c r="P91" s="17" t="str">
        <f t="shared" si="2"/>
        <v>ja</v>
      </c>
      <c r="R91">
        <f t="shared" si="3"/>
        <v>86</v>
      </c>
    </row>
    <row r="92" spans="1:18" x14ac:dyDescent="0.25">
      <c r="A92" s="2" t="s">
        <v>149</v>
      </c>
      <c r="B92" s="2" t="s">
        <v>152</v>
      </c>
      <c r="C92">
        <f>VLOOKUP($B92,Miljövärden!$B$1:$H$463,MATCH(C$2,Miljövärden!$B$1:$H$1,0),FALSE)</f>
        <v>0.15242600000000001</v>
      </c>
      <c r="D92">
        <f>VLOOKUP($B92,Miljövärden!$B$1:$H$463,MATCH(D$2,Miljövärden!$B$1:$H$1,0),FALSE)</f>
        <v>14.3354</v>
      </c>
      <c r="E92">
        <f>VLOOKUP($B92,Miljövärden!$B$1:$H$463,MATCH(E$2,Miljövärden!$B$1:$H$1,0),FALSE)</f>
        <v>14.7417</v>
      </c>
      <c r="F92">
        <f>VLOOKUP($B92,Miljövärden!$B$1:$H$463,MATCH(F$2,Miljövärden!$B$1:$H$1,0),FALSE)</f>
        <v>2.6464999999999999E-2</v>
      </c>
      <c r="G92" t="str">
        <f>VLOOKUP($B92,Miljövärden!$B$1:$H$463,MATCH(G$2,Miljövärden!$B$1:$H$1,0),FALSE)</f>
        <v>Ja</v>
      </c>
      <c r="H92" s="7" t="str">
        <f>VLOOKUP($B92,Miljövärden!$B$1:$H$463,MATCH(H$2,Miljövärden!$B$1:$H$1,0),FALSE)</f>
        <v>Ja</v>
      </c>
      <c r="P92" s="17" t="str">
        <f t="shared" si="2"/>
        <v>ja</v>
      </c>
      <c r="R92">
        <f t="shared" si="3"/>
        <v>87</v>
      </c>
    </row>
    <row r="93" spans="1:18" x14ac:dyDescent="0.25">
      <c r="A93" s="2" t="s">
        <v>149</v>
      </c>
      <c r="B93" s="2" t="s">
        <v>153</v>
      </c>
      <c r="C93">
        <f>VLOOKUP($B93,Miljövärden!$B$1:$H$463,MATCH(C$2,Miljövärden!$B$1:$H$1,0),FALSE)</f>
        <v>0.166771</v>
      </c>
      <c r="D93">
        <f>VLOOKUP($B93,Miljövärden!$B$1:$H$463,MATCH(D$2,Miljövärden!$B$1:$H$1,0),FALSE)</f>
        <v>12.5677</v>
      </c>
      <c r="E93">
        <f>VLOOKUP($B93,Miljövärden!$B$1:$H$463,MATCH(E$2,Miljövärden!$B$1:$H$1,0),FALSE)</f>
        <v>17.751999999999999</v>
      </c>
      <c r="F93">
        <f>VLOOKUP($B93,Miljövärden!$B$1:$H$463,MATCH(F$2,Miljövärden!$B$1:$H$1,0),FALSE)</f>
        <v>1.2924100000000001E-2</v>
      </c>
      <c r="G93" t="str">
        <f>VLOOKUP($B93,Miljövärden!$B$1:$H$463,MATCH(G$2,Miljövärden!$B$1:$H$1,0),FALSE)</f>
        <v>Ja</v>
      </c>
      <c r="H93" s="7" t="str">
        <f>VLOOKUP($B93,Miljövärden!$B$1:$H$463,MATCH(H$2,Miljövärden!$B$1:$H$1,0),FALSE)</f>
        <v>Ja</v>
      </c>
      <c r="P93" s="17" t="str">
        <f t="shared" si="2"/>
        <v>ja</v>
      </c>
      <c r="R93">
        <f t="shared" si="3"/>
        <v>88</v>
      </c>
    </row>
    <row r="94" spans="1:18" x14ac:dyDescent="0.25">
      <c r="A94" s="2" t="s">
        <v>154</v>
      </c>
      <c r="B94" s="2" t="s">
        <v>155</v>
      </c>
      <c r="C94">
        <f>VLOOKUP($B94,Miljövärden!$B$1:$H$463,MATCH(C$2,Miljövärden!$B$1:$H$1,0),FALSE)</f>
        <v>0.182643</v>
      </c>
      <c r="D94">
        <f>VLOOKUP($B94,Miljövärden!$B$1:$H$463,MATCH(D$2,Miljövärden!$B$1:$H$1,0),FALSE)</f>
        <v>88.629499999999993</v>
      </c>
      <c r="E94">
        <f>VLOOKUP($B94,Miljövärden!$B$1:$H$463,MATCH(E$2,Miljövärden!$B$1:$H$1,0),FALSE)</f>
        <v>6.6990800000000004</v>
      </c>
      <c r="F94">
        <f>VLOOKUP($B94,Miljövärden!$B$1:$H$463,MATCH(F$2,Miljövärden!$B$1:$H$1,0),FALSE)</f>
        <v>5.8327499999999997E-2</v>
      </c>
      <c r="G94" t="str">
        <f>VLOOKUP($B94,Miljövärden!$B$1:$H$463,MATCH(G$2,Miljövärden!$B$1:$H$1,0),FALSE)</f>
        <v>Nej</v>
      </c>
      <c r="H94" s="7" t="str">
        <f>VLOOKUP($B94,Miljövärden!$B$1:$H$463,MATCH(H$2,Miljövärden!$B$1:$H$1,0),FALSE)</f>
        <v>Ja</v>
      </c>
      <c r="P94" s="17" t="str">
        <f t="shared" si="2"/>
        <v>ja</v>
      </c>
      <c r="R94">
        <f t="shared" si="3"/>
        <v>89</v>
      </c>
    </row>
    <row r="95" spans="1:18" x14ac:dyDescent="0.25">
      <c r="A95" s="2" t="s">
        <v>156</v>
      </c>
      <c r="B95" s="2" t="s">
        <v>157</v>
      </c>
      <c r="C95">
        <f>VLOOKUP($B95,Miljövärden!$B$1:$H$463,MATCH(C$2,Miljövärden!$B$1:$H$1,0),FALSE)</f>
        <v>0</v>
      </c>
      <c r="D95">
        <f>VLOOKUP($B95,Miljövärden!$B$1:$H$463,MATCH(D$2,Miljövärden!$B$1:$H$1,0),FALSE)</f>
        <v>0</v>
      </c>
      <c r="E95">
        <f>VLOOKUP($B95,Miljövärden!$B$1:$H$463,MATCH(E$2,Miljövärden!$B$1:$H$1,0),FALSE)</f>
        <v>0</v>
      </c>
      <c r="F95">
        <f>VLOOKUP($B95,Miljövärden!$B$1:$H$463,MATCH(F$2,Miljövärden!$B$1:$H$1,0),FALSE)</f>
        <v>0</v>
      </c>
      <c r="G95" t="str">
        <f>VLOOKUP($B95,Miljövärden!$B$1:$H$463,MATCH(G$2,Miljövärden!$B$1:$H$1,0),FALSE)</f>
        <v>Nej</v>
      </c>
      <c r="H95" s="7" t="str">
        <f>VLOOKUP($B95,Miljövärden!$B$1:$H$463,MATCH(H$2,Miljövärden!$B$1:$H$1,0),FALSE)</f>
        <v>Nej</v>
      </c>
      <c r="P95" s="17" t="str">
        <f t="shared" si="2"/>
        <v>nej</v>
      </c>
      <c r="R95">
        <f t="shared" si="3"/>
        <v>89</v>
      </c>
    </row>
    <row r="96" spans="1:18" x14ac:dyDescent="0.25">
      <c r="A96" s="2" t="s">
        <v>162</v>
      </c>
      <c r="B96" s="2" t="s">
        <v>163</v>
      </c>
      <c r="C96">
        <f>VLOOKUP($B96,Miljövärden!$B$1:$H$463,MATCH(C$2,Miljövärden!$B$1:$H$1,0),FALSE)</f>
        <v>0</v>
      </c>
      <c r="D96">
        <f>VLOOKUP($B96,Miljövärden!$B$1:$H$463,MATCH(D$2,Miljövärden!$B$1:$H$1,0),FALSE)</f>
        <v>0</v>
      </c>
      <c r="E96">
        <f>VLOOKUP($B96,Miljövärden!$B$1:$H$463,MATCH(E$2,Miljövärden!$B$1:$H$1,0),FALSE)</f>
        <v>0</v>
      </c>
      <c r="F96">
        <f>VLOOKUP($B96,Miljövärden!$B$1:$H$463,MATCH(F$2,Miljövärden!$B$1:$H$1,0),FALSE)</f>
        <v>0</v>
      </c>
      <c r="G96" t="str">
        <f>VLOOKUP($B96,Miljövärden!$B$1:$H$463,MATCH(G$2,Miljövärden!$B$1:$H$1,0),FALSE)</f>
        <v>Nej</v>
      </c>
      <c r="H96" s="7" t="str">
        <f>VLOOKUP($B96,Miljövärden!$B$1:$H$463,MATCH(H$2,Miljövärden!$B$1:$H$1,0),FALSE)</f>
        <v>Nej</v>
      </c>
      <c r="P96" s="17" t="str">
        <f t="shared" si="2"/>
        <v>nej</v>
      </c>
      <c r="R96">
        <f t="shared" si="3"/>
        <v>89</v>
      </c>
    </row>
    <row r="97" spans="1:18" x14ac:dyDescent="0.25">
      <c r="A97" s="2" t="s">
        <v>162</v>
      </c>
      <c r="B97" s="2" t="s">
        <v>164</v>
      </c>
      <c r="C97">
        <f>VLOOKUP($B97,Miljövärden!$B$1:$H$463,MATCH(C$2,Miljövärden!$B$1:$H$1,0),FALSE)</f>
        <v>0</v>
      </c>
      <c r="D97">
        <f>VLOOKUP($B97,Miljövärden!$B$1:$H$463,MATCH(D$2,Miljövärden!$B$1:$H$1,0),FALSE)</f>
        <v>0</v>
      </c>
      <c r="E97">
        <f>VLOOKUP($B97,Miljövärden!$B$1:$H$463,MATCH(E$2,Miljövärden!$B$1:$H$1,0),FALSE)</f>
        <v>0</v>
      </c>
      <c r="F97">
        <f>VLOOKUP($B97,Miljövärden!$B$1:$H$463,MATCH(F$2,Miljövärden!$B$1:$H$1,0),FALSE)</f>
        <v>0</v>
      </c>
      <c r="G97" t="str">
        <f>VLOOKUP($B97,Miljövärden!$B$1:$H$463,MATCH(G$2,Miljövärden!$B$1:$H$1,0),FALSE)</f>
        <v>Nej</v>
      </c>
      <c r="H97" s="7" t="str">
        <f>VLOOKUP($B97,Miljövärden!$B$1:$H$463,MATCH(H$2,Miljövärden!$B$1:$H$1,0),FALSE)</f>
        <v>Nej</v>
      </c>
      <c r="P97" s="17" t="str">
        <f t="shared" si="2"/>
        <v>nej</v>
      </c>
      <c r="R97">
        <f t="shared" si="3"/>
        <v>89</v>
      </c>
    </row>
    <row r="98" spans="1:18" x14ac:dyDescent="0.25">
      <c r="A98" s="2" t="s">
        <v>162</v>
      </c>
      <c r="B98" s="2" t="s">
        <v>165</v>
      </c>
      <c r="C98">
        <f>VLOOKUP($B98,Miljövärden!$B$1:$H$463,MATCH(C$2,Miljövärden!$B$1:$H$1,0),FALSE)</f>
        <v>0</v>
      </c>
      <c r="D98">
        <f>VLOOKUP($B98,Miljövärden!$B$1:$H$463,MATCH(D$2,Miljövärden!$B$1:$H$1,0),FALSE)</f>
        <v>0</v>
      </c>
      <c r="E98">
        <f>VLOOKUP($B98,Miljövärden!$B$1:$H$463,MATCH(E$2,Miljövärden!$B$1:$H$1,0),FALSE)</f>
        <v>0</v>
      </c>
      <c r="F98">
        <f>VLOOKUP($B98,Miljövärden!$B$1:$H$463,MATCH(F$2,Miljövärden!$B$1:$H$1,0),FALSE)</f>
        <v>0</v>
      </c>
      <c r="G98" t="str">
        <f>VLOOKUP($B98,Miljövärden!$B$1:$H$463,MATCH(G$2,Miljövärden!$B$1:$H$1,0),FALSE)</f>
        <v>Nej</v>
      </c>
      <c r="H98" s="7" t="str">
        <f>VLOOKUP($B98,Miljövärden!$B$1:$H$463,MATCH(H$2,Miljövärden!$B$1:$H$1,0),FALSE)</f>
        <v>Nej</v>
      </c>
      <c r="P98" s="17" t="str">
        <f t="shared" si="2"/>
        <v>nej</v>
      </c>
      <c r="R98">
        <f t="shared" si="3"/>
        <v>89</v>
      </c>
    </row>
    <row r="99" spans="1:18" x14ac:dyDescent="0.25">
      <c r="A99" s="2" t="s">
        <v>162</v>
      </c>
      <c r="B99" s="2" t="s">
        <v>166</v>
      </c>
      <c r="C99">
        <f>VLOOKUP($B99,Miljövärden!$B$1:$H$463,MATCH(C$2,Miljövärden!$B$1:$H$1,0),FALSE)</f>
        <v>0.20256399999999999</v>
      </c>
      <c r="D99">
        <f>VLOOKUP($B99,Miljövärden!$B$1:$H$463,MATCH(D$2,Miljövärden!$B$1:$H$1,0),FALSE)</f>
        <v>83.172300000000007</v>
      </c>
      <c r="E99">
        <f>VLOOKUP($B99,Miljövärden!$B$1:$H$463,MATCH(E$2,Miljövärden!$B$1:$H$1,0),FALSE)</f>
        <v>6.8610499999999996</v>
      </c>
      <c r="F99">
        <f>VLOOKUP($B99,Miljövärden!$B$1:$H$463,MATCH(F$2,Miljövärden!$B$1:$H$1,0),FALSE)</f>
        <v>0.134885</v>
      </c>
      <c r="G99" t="str">
        <f>VLOOKUP($B99,Miljövärden!$B$1:$H$463,MATCH(G$2,Miljövärden!$B$1:$H$1,0),FALSE)</f>
        <v>Nej</v>
      </c>
      <c r="H99" s="7" t="str">
        <f>VLOOKUP($B99,Miljövärden!$B$1:$H$463,MATCH(H$2,Miljövärden!$B$1:$H$1,0),FALSE)</f>
        <v>Ja</v>
      </c>
      <c r="P99" s="17" t="str">
        <f t="shared" si="2"/>
        <v>ja</v>
      </c>
      <c r="R99">
        <f t="shared" si="3"/>
        <v>90</v>
      </c>
    </row>
    <row r="100" spans="1:18" x14ac:dyDescent="0.25">
      <c r="A100" s="2" t="s">
        <v>162</v>
      </c>
      <c r="B100" s="2" t="s">
        <v>167</v>
      </c>
      <c r="C100">
        <f>VLOOKUP($B100,Miljövärden!$B$1:$H$463,MATCH(C$2,Miljövärden!$B$1:$H$1,0),FALSE)</f>
        <v>0</v>
      </c>
      <c r="D100">
        <f>VLOOKUP($B100,Miljövärden!$B$1:$H$463,MATCH(D$2,Miljövärden!$B$1:$H$1,0),FALSE)</f>
        <v>0</v>
      </c>
      <c r="E100">
        <f>VLOOKUP($B100,Miljövärden!$B$1:$H$463,MATCH(E$2,Miljövärden!$B$1:$H$1,0),FALSE)</f>
        <v>0</v>
      </c>
      <c r="F100">
        <f>VLOOKUP($B100,Miljövärden!$B$1:$H$463,MATCH(F$2,Miljövärden!$B$1:$H$1,0),FALSE)</f>
        <v>0</v>
      </c>
      <c r="G100" t="str">
        <f>VLOOKUP($B100,Miljövärden!$B$1:$H$463,MATCH(G$2,Miljövärden!$B$1:$H$1,0),FALSE)</f>
        <v>Nej</v>
      </c>
      <c r="H100" s="7" t="str">
        <f>VLOOKUP($B100,Miljövärden!$B$1:$H$463,MATCH(H$2,Miljövärden!$B$1:$H$1,0),FALSE)</f>
        <v>Nej</v>
      </c>
      <c r="P100" s="17" t="str">
        <f t="shared" si="2"/>
        <v>nej</v>
      </c>
      <c r="R100">
        <f t="shared" si="3"/>
        <v>90</v>
      </c>
    </row>
    <row r="101" spans="1:18" x14ac:dyDescent="0.25">
      <c r="A101" s="2" t="s">
        <v>162</v>
      </c>
      <c r="B101" s="2" t="s">
        <v>168</v>
      </c>
      <c r="C101">
        <f>VLOOKUP($B101,Miljövärden!$B$1:$H$463,MATCH(C$2,Miljövärden!$B$1:$H$1,0),FALSE)</f>
        <v>0</v>
      </c>
      <c r="D101">
        <f>VLOOKUP($B101,Miljövärden!$B$1:$H$463,MATCH(D$2,Miljövärden!$B$1:$H$1,0),FALSE)</f>
        <v>0</v>
      </c>
      <c r="E101">
        <f>VLOOKUP($B101,Miljövärden!$B$1:$H$463,MATCH(E$2,Miljövärden!$B$1:$H$1,0),FALSE)</f>
        <v>0</v>
      </c>
      <c r="F101">
        <f>VLOOKUP($B101,Miljövärden!$B$1:$H$463,MATCH(F$2,Miljövärden!$B$1:$H$1,0),FALSE)</f>
        <v>0</v>
      </c>
      <c r="G101" t="str">
        <f>VLOOKUP($B101,Miljövärden!$B$1:$H$463,MATCH(G$2,Miljövärden!$B$1:$H$1,0),FALSE)</f>
        <v>Nej</v>
      </c>
      <c r="H101" s="7" t="str">
        <f>VLOOKUP($B101,Miljövärden!$B$1:$H$463,MATCH(H$2,Miljövärden!$B$1:$H$1,0),FALSE)</f>
        <v>Nej</v>
      </c>
      <c r="P101" s="17" t="str">
        <f t="shared" si="2"/>
        <v>nej</v>
      </c>
      <c r="R101">
        <f t="shared" si="3"/>
        <v>90</v>
      </c>
    </row>
    <row r="102" spans="1:18" x14ac:dyDescent="0.25">
      <c r="A102" s="2" t="s">
        <v>162</v>
      </c>
      <c r="B102" s="2" t="s">
        <v>169</v>
      </c>
      <c r="C102">
        <f>VLOOKUP($B102,Miljövärden!$B$1:$H$463,MATCH(C$2,Miljövärden!$B$1:$H$1,0),FALSE)</f>
        <v>0</v>
      </c>
      <c r="D102">
        <f>VLOOKUP($B102,Miljövärden!$B$1:$H$463,MATCH(D$2,Miljövärden!$B$1:$H$1,0),FALSE)</f>
        <v>0</v>
      </c>
      <c r="E102">
        <f>VLOOKUP($B102,Miljövärden!$B$1:$H$463,MATCH(E$2,Miljövärden!$B$1:$H$1,0),FALSE)</f>
        <v>0</v>
      </c>
      <c r="F102">
        <f>VLOOKUP($B102,Miljövärden!$B$1:$H$463,MATCH(F$2,Miljövärden!$B$1:$H$1,0),FALSE)</f>
        <v>0</v>
      </c>
      <c r="G102" t="str">
        <f>VLOOKUP($B102,Miljövärden!$B$1:$H$463,MATCH(G$2,Miljövärden!$B$1:$H$1,0),FALSE)</f>
        <v>Nej</v>
      </c>
      <c r="H102" s="7" t="str">
        <f>VLOOKUP($B102,Miljövärden!$B$1:$H$463,MATCH(H$2,Miljövärden!$B$1:$H$1,0),FALSE)</f>
        <v>Nej</v>
      </c>
      <c r="P102" s="17" t="str">
        <f t="shared" si="2"/>
        <v>nej</v>
      </c>
      <c r="R102">
        <f t="shared" si="3"/>
        <v>90</v>
      </c>
    </row>
    <row r="103" spans="1:18" x14ac:dyDescent="0.25">
      <c r="A103" s="2" t="s">
        <v>162</v>
      </c>
      <c r="B103" s="2" t="s">
        <v>170</v>
      </c>
      <c r="C103">
        <f>VLOOKUP($B103,Miljövärden!$B$1:$H$463,MATCH(C$2,Miljövärden!$B$1:$H$1,0),FALSE)</f>
        <v>0.25827299999999997</v>
      </c>
      <c r="D103">
        <f>VLOOKUP($B103,Miljövärden!$B$1:$H$463,MATCH(D$2,Miljövärden!$B$1:$H$1,0),FALSE)</f>
        <v>51.168999999999997</v>
      </c>
      <c r="E103">
        <f>VLOOKUP($B103,Miljövärden!$B$1:$H$463,MATCH(E$2,Miljövärden!$B$1:$H$1,0),FALSE)</f>
        <v>7.3093199999999996</v>
      </c>
      <c r="F103">
        <f>VLOOKUP($B103,Miljövärden!$B$1:$H$463,MATCH(F$2,Miljövärden!$B$1:$H$1,0),FALSE)</f>
        <v>0.108408</v>
      </c>
      <c r="G103" t="str">
        <f>VLOOKUP($B103,Miljövärden!$B$1:$H$463,MATCH(G$2,Miljövärden!$B$1:$H$1,0),FALSE)</f>
        <v>Nej</v>
      </c>
      <c r="H103" s="7" t="str">
        <f>VLOOKUP($B103,Miljövärden!$B$1:$H$463,MATCH(H$2,Miljövärden!$B$1:$H$1,0),FALSE)</f>
        <v>Ja</v>
      </c>
      <c r="P103" s="17" t="str">
        <f t="shared" si="2"/>
        <v>ja</v>
      </c>
      <c r="R103">
        <f t="shared" si="3"/>
        <v>91</v>
      </c>
    </row>
    <row r="104" spans="1:18" x14ac:dyDescent="0.25">
      <c r="A104" s="2" t="s">
        <v>162</v>
      </c>
      <c r="B104" s="2" t="s">
        <v>171</v>
      </c>
      <c r="C104">
        <f>VLOOKUP($B104,Miljövärden!$B$1:$H$463,MATCH(C$2,Miljövärden!$B$1:$H$1,0),FALSE)</f>
        <v>0</v>
      </c>
      <c r="D104">
        <f>VLOOKUP($B104,Miljövärden!$B$1:$H$463,MATCH(D$2,Miljövärden!$B$1:$H$1,0),FALSE)</f>
        <v>0</v>
      </c>
      <c r="E104">
        <f>VLOOKUP($B104,Miljövärden!$B$1:$H$463,MATCH(E$2,Miljövärden!$B$1:$H$1,0),FALSE)</f>
        <v>0</v>
      </c>
      <c r="F104">
        <f>VLOOKUP($B104,Miljövärden!$B$1:$H$463,MATCH(F$2,Miljövärden!$B$1:$H$1,0),FALSE)</f>
        <v>0</v>
      </c>
      <c r="G104" t="str">
        <f>VLOOKUP($B104,Miljövärden!$B$1:$H$463,MATCH(G$2,Miljövärden!$B$1:$H$1,0),FALSE)</f>
        <v>Nej</v>
      </c>
      <c r="H104" s="7" t="str">
        <f>VLOOKUP($B104,Miljövärden!$B$1:$H$463,MATCH(H$2,Miljövärden!$B$1:$H$1,0),FALSE)</f>
        <v>Nej</v>
      </c>
      <c r="P104" s="17" t="str">
        <f t="shared" si="2"/>
        <v>nej</v>
      </c>
      <c r="R104">
        <f t="shared" si="3"/>
        <v>91</v>
      </c>
    </row>
    <row r="105" spans="1:18" x14ac:dyDescent="0.25">
      <c r="A105" s="2" t="s">
        <v>172</v>
      </c>
      <c r="B105" s="2" t="s">
        <v>173</v>
      </c>
      <c r="C105" t="str">
        <f>VLOOKUP($B105,Miljövärden!$B$1:$H$463,MATCH(C$2,Miljövärden!$B$1:$H$1,0),FALSE)</f>
        <v/>
      </c>
      <c r="D105" t="str">
        <f>VLOOKUP($B105,Miljövärden!$B$1:$H$463,MATCH(D$2,Miljövärden!$B$1:$H$1,0),FALSE)</f>
        <v/>
      </c>
      <c r="E105" t="str">
        <f>VLOOKUP($B105,Miljövärden!$B$1:$H$463,MATCH(E$2,Miljövärden!$B$1:$H$1,0),FALSE)</f>
        <v/>
      </c>
      <c r="F105" t="str">
        <f>VLOOKUP($B105,Miljövärden!$B$1:$H$463,MATCH(F$2,Miljövärden!$B$1:$H$1,0),FALSE)</f>
        <v/>
      </c>
      <c r="G105" t="str">
        <f>VLOOKUP($B105,Miljövärden!$B$1:$H$463,MATCH(G$2,Miljövärden!$B$1:$H$1,0),FALSE)</f>
        <v>Ja</v>
      </c>
      <c r="H105" s="7" t="str">
        <f>VLOOKUP($B105,Miljövärden!$B$1:$H$463,MATCH(H$2,Miljövärden!$B$1:$H$1,0),FALSE)</f>
        <v>Nej</v>
      </c>
      <c r="P105" s="17" t="str">
        <f t="shared" si="2"/>
        <v>nej</v>
      </c>
      <c r="R105">
        <f t="shared" si="3"/>
        <v>91</v>
      </c>
    </row>
    <row r="106" spans="1:18" x14ac:dyDescent="0.25">
      <c r="A106" s="2" t="s">
        <v>172</v>
      </c>
      <c r="B106" s="2" t="s">
        <v>174</v>
      </c>
      <c r="C106" t="str">
        <f>VLOOKUP($B106,Miljövärden!$B$1:$H$463,MATCH(C$2,Miljövärden!$B$1:$H$1,0),FALSE)</f>
        <v/>
      </c>
      <c r="D106" t="str">
        <f>VLOOKUP($B106,Miljövärden!$B$1:$H$463,MATCH(D$2,Miljövärden!$B$1:$H$1,0),FALSE)</f>
        <v/>
      </c>
      <c r="E106" t="str">
        <f>VLOOKUP($B106,Miljövärden!$B$1:$H$463,MATCH(E$2,Miljövärden!$B$1:$H$1,0),FALSE)</f>
        <v/>
      </c>
      <c r="F106" t="str">
        <f>VLOOKUP($B106,Miljövärden!$B$1:$H$463,MATCH(F$2,Miljövärden!$B$1:$H$1,0),FALSE)</f>
        <v/>
      </c>
      <c r="G106" t="str">
        <f>VLOOKUP($B106,Miljövärden!$B$1:$H$463,MATCH(G$2,Miljövärden!$B$1:$H$1,0),FALSE)</f>
        <v>Ja</v>
      </c>
      <c r="H106" s="7" t="str">
        <f>VLOOKUP($B106,Miljövärden!$B$1:$H$463,MATCH(H$2,Miljövärden!$B$1:$H$1,0),FALSE)</f>
        <v>Nej</v>
      </c>
      <c r="P106" s="17" t="str">
        <f t="shared" si="2"/>
        <v>nej</v>
      </c>
      <c r="R106">
        <f t="shared" si="3"/>
        <v>91</v>
      </c>
    </row>
    <row r="107" spans="1:18" x14ac:dyDescent="0.25">
      <c r="A107" s="2" t="s">
        <v>172</v>
      </c>
      <c r="B107" s="2" t="s">
        <v>175</v>
      </c>
      <c r="C107" t="str">
        <f>VLOOKUP($B107,Miljövärden!$B$1:$H$463,MATCH(C$2,Miljövärden!$B$1:$H$1,0),FALSE)</f>
        <v/>
      </c>
      <c r="D107" t="str">
        <f>VLOOKUP($B107,Miljövärden!$B$1:$H$463,MATCH(D$2,Miljövärden!$B$1:$H$1,0),FALSE)</f>
        <v/>
      </c>
      <c r="E107" t="str">
        <f>VLOOKUP($B107,Miljövärden!$B$1:$H$463,MATCH(E$2,Miljövärden!$B$1:$H$1,0),FALSE)</f>
        <v/>
      </c>
      <c r="F107" t="str">
        <f>VLOOKUP($B107,Miljövärden!$B$1:$H$463,MATCH(F$2,Miljövärden!$B$1:$H$1,0),FALSE)</f>
        <v/>
      </c>
      <c r="G107" t="str">
        <f>VLOOKUP($B107,Miljövärden!$B$1:$H$463,MATCH(G$2,Miljövärden!$B$1:$H$1,0),FALSE)</f>
        <v>Ja</v>
      </c>
      <c r="H107" s="7" t="str">
        <f>VLOOKUP($B107,Miljövärden!$B$1:$H$463,MATCH(H$2,Miljövärden!$B$1:$H$1,0),FALSE)</f>
        <v>Nej</v>
      </c>
      <c r="P107" s="17" t="str">
        <f t="shared" si="2"/>
        <v>nej</v>
      </c>
      <c r="R107">
        <f t="shared" si="3"/>
        <v>91</v>
      </c>
    </row>
    <row r="108" spans="1:18" x14ac:dyDescent="0.25">
      <c r="A108" s="2" t="s">
        <v>172</v>
      </c>
      <c r="B108" s="2" t="s">
        <v>176</v>
      </c>
      <c r="C108" t="str">
        <f>VLOOKUP($B108,Miljövärden!$B$1:$H$463,MATCH(C$2,Miljövärden!$B$1:$H$1,0),FALSE)</f>
        <v/>
      </c>
      <c r="D108" t="str">
        <f>VLOOKUP($B108,Miljövärden!$B$1:$H$463,MATCH(D$2,Miljövärden!$B$1:$H$1,0),FALSE)</f>
        <v/>
      </c>
      <c r="E108" t="str">
        <f>VLOOKUP($B108,Miljövärden!$B$1:$H$463,MATCH(E$2,Miljövärden!$B$1:$H$1,0),FALSE)</f>
        <v/>
      </c>
      <c r="F108" t="str">
        <f>VLOOKUP($B108,Miljövärden!$B$1:$H$463,MATCH(F$2,Miljövärden!$B$1:$H$1,0),FALSE)</f>
        <v/>
      </c>
      <c r="G108" t="str">
        <f>VLOOKUP($B108,Miljövärden!$B$1:$H$463,MATCH(G$2,Miljövärden!$B$1:$H$1,0),FALSE)</f>
        <v>Ja</v>
      </c>
      <c r="H108" s="7" t="str">
        <f>VLOOKUP($B108,Miljövärden!$B$1:$H$463,MATCH(H$2,Miljövärden!$B$1:$H$1,0),FALSE)</f>
        <v>Nej</v>
      </c>
      <c r="P108" s="17" t="str">
        <f t="shared" si="2"/>
        <v>nej</v>
      </c>
      <c r="R108">
        <f t="shared" si="3"/>
        <v>91</v>
      </c>
    </row>
    <row r="109" spans="1:18" x14ac:dyDescent="0.25">
      <c r="A109" s="2" t="s">
        <v>172</v>
      </c>
      <c r="B109" s="2" t="s">
        <v>177</v>
      </c>
      <c r="C109" t="str">
        <f>VLOOKUP($B109,Miljövärden!$B$1:$H$463,MATCH(C$2,Miljövärden!$B$1:$H$1,0),FALSE)</f>
        <v/>
      </c>
      <c r="D109" t="str">
        <f>VLOOKUP($B109,Miljövärden!$B$1:$H$463,MATCH(D$2,Miljövärden!$B$1:$H$1,0),FALSE)</f>
        <v/>
      </c>
      <c r="E109" t="str">
        <f>VLOOKUP($B109,Miljövärden!$B$1:$H$463,MATCH(E$2,Miljövärden!$B$1:$H$1,0),FALSE)</f>
        <v/>
      </c>
      <c r="F109" t="str">
        <f>VLOOKUP($B109,Miljövärden!$B$1:$H$463,MATCH(F$2,Miljövärden!$B$1:$H$1,0),FALSE)</f>
        <v/>
      </c>
      <c r="G109" t="str">
        <f>VLOOKUP($B109,Miljövärden!$B$1:$H$463,MATCH(G$2,Miljövärden!$B$1:$H$1,0),FALSE)</f>
        <v>Ja</v>
      </c>
      <c r="H109" s="7" t="str">
        <f>VLOOKUP($B109,Miljövärden!$B$1:$H$463,MATCH(H$2,Miljövärden!$B$1:$H$1,0),FALSE)</f>
        <v>Nej</v>
      </c>
      <c r="P109" s="17" t="str">
        <f t="shared" si="2"/>
        <v>nej</v>
      </c>
      <c r="R109">
        <f t="shared" si="3"/>
        <v>91</v>
      </c>
    </row>
    <row r="110" spans="1:18" x14ac:dyDescent="0.25">
      <c r="A110" s="2" t="s">
        <v>172</v>
      </c>
      <c r="B110" s="2" t="s">
        <v>178</v>
      </c>
      <c r="C110" t="str">
        <f>VLOOKUP($B110,Miljövärden!$B$1:$H$463,MATCH(C$2,Miljövärden!$B$1:$H$1,0),FALSE)</f>
        <v/>
      </c>
      <c r="D110" t="str">
        <f>VLOOKUP($B110,Miljövärden!$B$1:$H$463,MATCH(D$2,Miljövärden!$B$1:$H$1,0),FALSE)</f>
        <v/>
      </c>
      <c r="E110" t="str">
        <f>VLOOKUP($B110,Miljövärden!$B$1:$H$463,MATCH(E$2,Miljövärden!$B$1:$H$1,0),FALSE)</f>
        <v/>
      </c>
      <c r="F110" t="str">
        <f>VLOOKUP($B110,Miljövärden!$B$1:$H$463,MATCH(F$2,Miljövärden!$B$1:$H$1,0),FALSE)</f>
        <v/>
      </c>
      <c r="G110" t="str">
        <f>VLOOKUP($B110,Miljövärden!$B$1:$H$463,MATCH(G$2,Miljövärden!$B$1:$H$1,0),FALSE)</f>
        <v>Ja</v>
      </c>
      <c r="H110" s="7" t="str">
        <f>VLOOKUP($B110,Miljövärden!$B$1:$H$463,MATCH(H$2,Miljövärden!$B$1:$H$1,0),FALSE)</f>
        <v>Nej</v>
      </c>
      <c r="P110" s="17" t="str">
        <f t="shared" si="2"/>
        <v>nej</v>
      </c>
      <c r="R110">
        <f t="shared" si="3"/>
        <v>91</v>
      </c>
    </row>
    <row r="111" spans="1:18" x14ac:dyDescent="0.25">
      <c r="A111" s="2" t="s">
        <v>172</v>
      </c>
      <c r="B111" s="2" t="s">
        <v>179</v>
      </c>
      <c r="C111" t="str">
        <f>VLOOKUP($B111,Miljövärden!$B$1:$H$463,MATCH(C$2,Miljövärden!$B$1:$H$1,0),FALSE)</f>
        <v/>
      </c>
      <c r="D111" t="str">
        <f>VLOOKUP($B111,Miljövärden!$B$1:$H$463,MATCH(D$2,Miljövärden!$B$1:$H$1,0),FALSE)</f>
        <v/>
      </c>
      <c r="E111" t="str">
        <f>VLOOKUP($B111,Miljövärden!$B$1:$H$463,MATCH(E$2,Miljövärden!$B$1:$H$1,0),FALSE)</f>
        <v/>
      </c>
      <c r="F111" t="str">
        <f>VLOOKUP($B111,Miljövärden!$B$1:$H$463,MATCH(F$2,Miljövärden!$B$1:$H$1,0),FALSE)</f>
        <v/>
      </c>
      <c r="G111" t="str">
        <f>VLOOKUP($B111,Miljövärden!$B$1:$H$463,MATCH(G$2,Miljövärden!$B$1:$H$1,0),FALSE)</f>
        <v>Ja</v>
      </c>
      <c r="H111" s="7" t="str">
        <f>VLOOKUP($B111,Miljövärden!$B$1:$H$463,MATCH(H$2,Miljövärden!$B$1:$H$1,0),FALSE)</f>
        <v>Nej</v>
      </c>
      <c r="P111" s="17" t="str">
        <f t="shared" si="2"/>
        <v>nej</v>
      </c>
      <c r="R111">
        <f t="shared" si="3"/>
        <v>91</v>
      </c>
    </row>
    <row r="112" spans="1:18" x14ac:dyDescent="0.25">
      <c r="A112" s="2" t="s">
        <v>180</v>
      </c>
      <c r="B112" s="2" t="s">
        <v>181</v>
      </c>
      <c r="C112">
        <f>VLOOKUP($B112,Miljövärden!$B$1:$H$463,MATCH(C$2,Miljövärden!$B$1:$H$1,0),FALSE)</f>
        <v>0.11017200000000001</v>
      </c>
      <c r="D112">
        <f>VLOOKUP($B112,Miljövärden!$B$1:$H$463,MATCH(D$2,Miljövärden!$B$1:$H$1,0),FALSE)</f>
        <v>14.138400000000001</v>
      </c>
      <c r="E112">
        <f>VLOOKUP($B112,Miljövärden!$B$1:$H$463,MATCH(E$2,Miljövärden!$B$1:$H$1,0),FALSE)</f>
        <v>10.169499999999999</v>
      </c>
      <c r="F112">
        <f>VLOOKUP($B112,Miljövärden!$B$1:$H$463,MATCH(F$2,Miljövärden!$B$1:$H$1,0),FALSE)</f>
        <v>1.08501E-2</v>
      </c>
      <c r="G112" t="str">
        <f>VLOOKUP($B112,Miljövärden!$B$1:$H$463,MATCH(G$2,Miljövärden!$B$1:$H$1,0),FALSE)</f>
        <v>Ja</v>
      </c>
      <c r="H112" s="7" t="str">
        <f>VLOOKUP($B112,Miljövärden!$B$1:$H$463,MATCH(H$2,Miljövärden!$B$1:$H$1,0),FALSE)</f>
        <v>Ja</v>
      </c>
      <c r="P112" s="17" t="str">
        <f t="shared" si="2"/>
        <v>ja</v>
      </c>
      <c r="R112">
        <f t="shared" si="3"/>
        <v>92</v>
      </c>
    </row>
    <row r="113" spans="1:18" x14ac:dyDescent="0.25">
      <c r="A113" s="2" t="s">
        <v>180</v>
      </c>
      <c r="B113" s="2" t="s">
        <v>182</v>
      </c>
      <c r="C113">
        <f>VLOOKUP($B113,Miljövärden!$B$1:$H$463,MATCH(C$2,Miljövärden!$B$1:$H$1,0),FALSE)</f>
        <v>0.111868</v>
      </c>
      <c r="D113">
        <f>VLOOKUP($B113,Miljövärden!$B$1:$H$463,MATCH(D$2,Miljövärden!$B$1:$H$1,0),FALSE)</f>
        <v>22.406400000000001</v>
      </c>
      <c r="E113">
        <f>VLOOKUP($B113,Miljövärden!$B$1:$H$463,MATCH(E$2,Miljövärden!$B$1:$H$1,0),FALSE)</f>
        <v>9.3345599999999997</v>
      </c>
      <c r="F113">
        <f>VLOOKUP($B113,Miljövärden!$B$1:$H$463,MATCH(F$2,Miljövärden!$B$1:$H$1,0),FALSE)</f>
        <v>9.1375499999999995E-3</v>
      </c>
      <c r="G113" t="str">
        <f>VLOOKUP($B113,Miljövärden!$B$1:$H$463,MATCH(G$2,Miljövärden!$B$1:$H$1,0),FALSE)</f>
        <v>Ja</v>
      </c>
      <c r="H113" s="7" t="str">
        <f>VLOOKUP($B113,Miljövärden!$B$1:$H$463,MATCH(H$2,Miljövärden!$B$1:$H$1,0),FALSE)</f>
        <v>Ja</v>
      </c>
      <c r="P113" s="17" t="str">
        <f t="shared" si="2"/>
        <v>ja</v>
      </c>
      <c r="R113">
        <f t="shared" si="3"/>
        <v>93</v>
      </c>
    </row>
    <row r="114" spans="1:18" x14ac:dyDescent="0.25">
      <c r="A114" s="2" t="s">
        <v>180</v>
      </c>
      <c r="B114" s="2" t="s">
        <v>183</v>
      </c>
      <c r="C114">
        <f>VLOOKUP($B114,Miljövärden!$B$1:$H$463,MATCH(C$2,Miljövärden!$B$1:$H$1,0),FALSE)</f>
        <v>0.18596099999999999</v>
      </c>
      <c r="D114">
        <f>VLOOKUP($B114,Miljövärden!$B$1:$H$463,MATCH(D$2,Miljövärden!$B$1:$H$1,0),FALSE)</f>
        <v>6.3183400000000001</v>
      </c>
      <c r="E114">
        <f>VLOOKUP($B114,Miljövärden!$B$1:$H$463,MATCH(E$2,Miljövärden!$B$1:$H$1,0),FALSE)</f>
        <v>14.1374</v>
      </c>
      <c r="F114">
        <f>VLOOKUP($B114,Miljövärden!$B$1:$H$463,MATCH(F$2,Miljövärden!$B$1:$H$1,0),FALSE)</f>
        <v>0</v>
      </c>
      <c r="G114" t="str">
        <f>VLOOKUP($B114,Miljövärden!$B$1:$H$463,MATCH(G$2,Miljövärden!$B$1:$H$1,0),FALSE)</f>
        <v>Ja</v>
      </c>
      <c r="H114" s="7" t="str">
        <f>VLOOKUP($B114,Miljövärden!$B$1:$H$463,MATCH(H$2,Miljövärden!$B$1:$H$1,0),FALSE)</f>
        <v>Ja</v>
      </c>
      <c r="P114" s="17" t="str">
        <f t="shared" si="2"/>
        <v>ja</v>
      </c>
      <c r="R114">
        <f t="shared" si="3"/>
        <v>94</v>
      </c>
    </row>
    <row r="115" spans="1:18" x14ac:dyDescent="0.25">
      <c r="A115" s="2" t="s">
        <v>184</v>
      </c>
      <c r="B115" s="2" t="s">
        <v>185</v>
      </c>
      <c r="C115">
        <f>VLOOKUP($B115,Miljövärden!$B$1:$H$463,MATCH(C$2,Miljövärden!$B$1:$H$1,0),FALSE)</f>
        <v>0.125611</v>
      </c>
      <c r="D115">
        <f>VLOOKUP($B115,Miljövärden!$B$1:$H$463,MATCH(D$2,Miljövärden!$B$1:$H$1,0),FALSE)</f>
        <v>25.384599999999999</v>
      </c>
      <c r="E115">
        <f>VLOOKUP($B115,Miljövärden!$B$1:$H$463,MATCH(E$2,Miljövärden!$B$1:$H$1,0),FALSE)</f>
        <v>8.1809600000000007</v>
      </c>
      <c r="F115">
        <f>VLOOKUP($B115,Miljövärden!$B$1:$H$463,MATCH(F$2,Miljövärden!$B$1:$H$1,0),FALSE)</f>
        <v>2.6426499999999999E-2</v>
      </c>
      <c r="G115" t="str">
        <f>VLOOKUP($B115,Miljövärden!$B$1:$H$463,MATCH(G$2,Miljövärden!$B$1:$H$1,0),FALSE)</f>
        <v>Nej</v>
      </c>
      <c r="H115" s="7" t="str">
        <f>VLOOKUP($B115,Miljövärden!$B$1:$H$463,MATCH(H$2,Miljövärden!$B$1:$H$1,0),FALSE)</f>
        <v>Ja</v>
      </c>
      <c r="P115" s="17" t="str">
        <f t="shared" si="2"/>
        <v>ja</v>
      </c>
      <c r="R115">
        <f t="shared" si="3"/>
        <v>95</v>
      </c>
    </row>
    <row r="116" spans="1:18" x14ac:dyDescent="0.25">
      <c r="A116" s="2" t="s">
        <v>184</v>
      </c>
      <c r="B116" s="2" t="s">
        <v>186</v>
      </c>
      <c r="C116">
        <f>VLOOKUP($B116,Miljövärden!$B$1:$H$463,MATCH(C$2,Miljövärden!$B$1:$H$1,0),FALSE)</f>
        <v>1.33318</v>
      </c>
      <c r="D116">
        <f>VLOOKUP($B116,Miljövärden!$B$1:$H$463,MATCH(D$2,Miljövärden!$B$1:$H$1,0),FALSE)</f>
        <v>26.921900000000001</v>
      </c>
      <c r="E116">
        <f>VLOOKUP($B116,Miljövärden!$B$1:$H$463,MATCH(E$2,Miljövärden!$B$1:$H$1,0),FALSE)</f>
        <v>33.591799999999999</v>
      </c>
      <c r="F116">
        <f>VLOOKUP($B116,Miljövärden!$B$1:$H$463,MATCH(F$2,Miljövärden!$B$1:$H$1,0),FALSE)</f>
        <v>2.81543E-2</v>
      </c>
      <c r="G116" t="str">
        <f>VLOOKUP($B116,Miljövärden!$B$1:$H$463,MATCH(G$2,Miljövärden!$B$1:$H$1,0),FALSE)</f>
        <v>Nej</v>
      </c>
      <c r="H116" s="7" t="str">
        <f>VLOOKUP($B116,Miljövärden!$B$1:$H$463,MATCH(H$2,Miljövärden!$B$1:$H$1,0),FALSE)</f>
        <v>Ja</v>
      </c>
      <c r="P116" s="17" t="str">
        <f t="shared" si="2"/>
        <v>ja</v>
      </c>
      <c r="R116">
        <f t="shared" si="3"/>
        <v>96</v>
      </c>
    </row>
    <row r="117" spans="1:18" x14ac:dyDescent="0.25">
      <c r="A117" s="2" t="s">
        <v>184</v>
      </c>
      <c r="B117" s="2" t="s">
        <v>187</v>
      </c>
      <c r="C117">
        <f>VLOOKUP($B117,Miljövärden!$B$1:$H$463,MATCH(C$2,Miljövärden!$B$1:$H$1,0),FALSE)</f>
        <v>0.28623900000000002</v>
      </c>
      <c r="D117">
        <f>VLOOKUP($B117,Miljövärden!$B$1:$H$463,MATCH(D$2,Miljövärden!$B$1:$H$1,0),FALSE)</f>
        <v>64.533500000000004</v>
      </c>
      <c r="E117">
        <f>VLOOKUP($B117,Miljövärden!$B$1:$H$463,MATCH(E$2,Miljövärden!$B$1:$H$1,0),FALSE)</f>
        <v>4.1283899999999996</v>
      </c>
      <c r="F117">
        <f>VLOOKUP($B117,Miljövärden!$B$1:$H$463,MATCH(F$2,Miljövärden!$B$1:$H$1,0),FALSE)</f>
        <v>0.17885799999999999</v>
      </c>
      <c r="G117" t="str">
        <f>VLOOKUP($B117,Miljövärden!$B$1:$H$463,MATCH(G$2,Miljövärden!$B$1:$H$1,0),FALSE)</f>
        <v>Nej</v>
      </c>
      <c r="H117" s="7" t="str">
        <f>VLOOKUP($B117,Miljövärden!$B$1:$H$463,MATCH(H$2,Miljövärden!$B$1:$H$1,0),FALSE)</f>
        <v>Ja</v>
      </c>
      <c r="P117" s="17" t="str">
        <f t="shared" si="2"/>
        <v>ja</v>
      </c>
      <c r="R117">
        <f t="shared" si="3"/>
        <v>97</v>
      </c>
    </row>
    <row r="118" spans="1:18" x14ac:dyDescent="0.25">
      <c r="A118" s="2" t="s">
        <v>184</v>
      </c>
      <c r="B118" s="2" t="s">
        <v>188</v>
      </c>
      <c r="C118">
        <f>VLOOKUP($B118,Miljövärden!$B$1:$H$463,MATCH(C$2,Miljövärden!$B$1:$H$1,0),FALSE)</f>
        <v>0.30743199999999998</v>
      </c>
      <c r="D118">
        <f>VLOOKUP($B118,Miljövärden!$B$1:$H$463,MATCH(D$2,Miljövärden!$B$1:$H$1,0),FALSE)</f>
        <v>49.462600000000002</v>
      </c>
      <c r="E118">
        <f>VLOOKUP($B118,Miljövärden!$B$1:$H$463,MATCH(E$2,Miljövärden!$B$1:$H$1,0),FALSE)</f>
        <v>8.0386299999999995</v>
      </c>
      <c r="F118">
        <f>VLOOKUP($B118,Miljövärden!$B$1:$H$463,MATCH(F$2,Miljövärden!$B$1:$H$1,0),FALSE)</f>
        <v>3.4166099999999998E-2</v>
      </c>
      <c r="G118" t="str">
        <f>VLOOKUP($B118,Miljövärden!$B$1:$H$463,MATCH(G$2,Miljövärden!$B$1:$H$1,0),FALSE)</f>
        <v>Nej</v>
      </c>
      <c r="H118" s="7" t="str">
        <f>VLOOKUP($B118,Miljövärden!$B$1:$H$463,MATCH(H$2,Miljövärden!$B$1:$H$1,0),FALSE)</f>
        <v>Ja</v>
      </c>
      <c r="P118" s="17" t="str">
        <f t="shared" si="2"/>
        <v>ja</v>
      </c>
      <c r="R118">
        <f t="shared" si="3"/>
        <v>98</v>
      </c>
    </row>
    <row r="119" spans="1:18" x14ac:dyDescent="0.25">
      <c r="A119" s="2" t="s">
        <v>189</v>
      </c>
      <c r="B119" s="2" t="s">
        <v>190</v>
      </c>
      <c r="C119">
        <f>VLOOKUP($B119,Miljövärden!$B$1:$H$463,MATCH(C$2,Miljövärden!$B$1:$H$1,0),FALSE)</f>
        <v>0.55140199999999995</v>
      </c>
      <c r="D119">
        <f>VLOOKUP($B119,Miljövärden!$B$1:$H$463,MATCH(D$2,Miljövärden!$B$1:$H$1,0),FALSE)</f>
        <v>206.31700000000001</v>
      </c>
      <c r="E119">
        <f>VLOOKUP($B119,Miljövärden!$B$1:$H$463,MATCH(E$2,Miljövärden!$B$1:$H$1,0),FALSE)</f>
        <v>23.913399999999999</v>
      </c>
      <c r="F119">
        <f>VLOOKUP($B119,Miljövärden!$B$1:$H$463,MATCH(F$2,Miljövärden!$B$1:$H$1,0),FALSE)</f>
        <v>9.60482E-3</v>
      </c>
      <c r="G119" t="str">
        <f>VLOOKUP($B119,Miljövärden!$B$1:$H$463,MATCH(G$2,Miljövärden!$B$1:$H$1,0),FALSE)</f>
        <v>Nej</v>
      </c>
      <c r="H119" s="7" t="str">
        <f>VLOOKUP($B119,Miljövärden!$B$1:$H$463,MATCH(H$2,Miljövärden!$B$1:$H$1,0),FALSE)</f>
        <v>Ja</v>
      </c>
      <c r="P119" s="17" t="str">
        <f t="shared" si="2"/>
        <v>ja</v>
      </c>
      <c r="R119">
        <f t="shared" si="3"/>
        <v>99</v>
      </c>
    </row>
    <row r="120" spans="1:18" x14ac:dyDescent="0.25">
      <c r="A120" s="2" t="s">
        <v>191</v>
      </c>
      <c r="B120" s="2" t="s">
        <v>192</v>
      </c>
      <c r="C120">
        <f>VLOOKUP($B120,Miljövärden!$B$1:$H$463,MATCH(C$2,Miljövärden!$B$1:$H$1,0),FALSE)</f>
        <v>1.3753E-2</v>
      </c>
      <c r="D120">
        <f>VLOOKUP($B120,Miljövärden!$B$1:$H$463,MATCH(D$2,Miljövärden!$B$1:$H$1,0),FALSE)</f>
        <v>3.3149999999999999</v>
      </c>
      <c r="E120">
        <f>VLOOKUP($B120,Miljövärden!$B$1:$H$463,MATCH(E$2,Miljövärden!$B$1:$H$1,0),FALSE)</f>
        <v>2.0761699999999998</v>
      </c>
      <c r="F120">
        <f>VLOOKUP($B120,Miljövärden!$B$1:$H$463,MATCH(F$2,Miljövärden!$B$1:$H$1,0),FALSE)</f>
        <v>2.8534300000000002E-4</v>
      </c>
      <c r="G120" t="str">
        <f>VLOOKUP($B120,Miljövärden!$B$1:$H$463,MATCH(G$2,Miljövärden!$B$1:$H$1,0),FALSE)</f>
        <v>Ja</v>
      </c>
      <c r="H120" s="7" t="str">
        <f>VLOOKUP($B120,Miljövärden!$B$1:$H$463,MATCH(H$2,Miljövärden!$B$1:$H$1,0),FALSE)</f>
        <v>Ja</v>
      </c>
      <c r="P120" s="17" t="str">
        <f t="shared" si="2"/>
        <v>ja</v>
      </c>
      <c r="R120">
        <f t="shared" si="3"/>
        <v>100</v>
      </c>
    </row>
    <row r="121" spans="1:18" x14ac:dyDescent="0.25">
      <c r="A121" s="2" t="s">
        <v>193</v>
      </c>
      <c r="B121" s="2" t="s">
        <v>194</v>
      </c>
      <c r="C121">
        <f>VLOOKUP($B121,Miljövärden!$B$1:$H$463,MATCH(C$2,Miljövärden!$B$1:$H$1,0),FALSE)</f>
        <v>0</v>
      </c>
      <c r="D121">
        <f>VLOOKUP($B121,Miljövärden!$B$1:$H$463,MATCH(D$2,Miljövärden!$B$1:$H$1,0),FALSE)</f>
        <v>0</v>
      </c>
      <c r="E121">
        <f>VLOOKUP($B121,Miljövärden!$B$1:$H$463,MATCH(E$2,Miljövärden!$B$1:$H$1,0),FALSE)</f>
        <v>0</v>
      </c>
      <c r="F121">
        <f>VLOOKUP($B121,Miljövärden!$B$1:$H$463,MATCH(F$2,Miljövärden!$B$1:$H$1,0),FALSE)</f>
        <v>0</v>
      </c>
      <c r="G121" t="str">
        <f>VLOOKUP($B121,Miljövärden!$B$1:$H$463,MATCH(G$2,Miljövärden!$B$1:$H$1,0),FALSE)</f>
        <v>Nej</v>
      </c>
      <c r="H121" s="7" t="str">
        <f>VLOOKUP($B121,Miljövärden!$B$1:$H$463,MATCH(H$2,Miljövärden!$B$1:$H$1,0),FALSE)</f>
        <v>Nej</v>
      </c>
      <c r="P121" s="17" t="str">
        <f t="shared" si="2"/>
        <v>nej</v>
      </c>
      <c r="R121">
        <f t="shared" si="3"/>
        <v>100</v>
      </c>
    </row>
    <row r="122" spans="1:18" x14ac:dyDescent="0.25">
      <c r="A122" s="2" t="s">
        <v>193</v>
      </c>
      <c r="B122" s="2" t="s">
        <v>195</v>
      </c>
      <c r="C122">
        <f>VLOOKUP($B122,Miljövärden!$B$1:$H$463,MATCH(C$2,Miljövärden!$B$1:$H$1,0),FALSE)</f>
        <v>0.18429499999999999</v>
      </c>
      <c r="D122">
        <f>VLOOKUP($B122,Miljövärden!$B$1:$H$463,MATCH(D$2,Miljövärden!$B$1:$H$1,0),FALSE)</f>
        <v>47.2059</v>
      </c>
      <c r="E122">
        <f>VLOOKUP($B122,Miljövärden!$B$1:$H$463,MATCH(E$2,Miljövärden!$B$1:$H$1,0),FALSE)</f>
        <v>5.5744999999999996</v>
      </c>
      <c r="F122">
        <f>VLOOKUP($B122,Miljövärden!$B$1:$H$463,MATCH(F$2,Miljövärden!$B$1:$H$1,0),FALSE)</f>
        <v>7.8944200000000006E-2</v>
      </c>
      <c r="G122" t="str">
        <f>VLOOKUP($B122,Miljövärden!$B$1:$H$463,MATCH(G$2,Miljövärden!$B$1:$H$1,0),FALSE)</f>
        <v>Ja</v>
      </c>
      <c r="H122" s="7" t="str">
        <f>VLOOKUP($B122,Miljövärden!$B$1:$H$463,MATCH(H$2,Miljövärden!$B$1:$H$1,0),FALSE)</f>
        <v>Ja</v>
      </c>
      <c r="P122" s="17" t="str">
        <f t="shared" si="2"/>
        <v>ja</v>
      </c>
      <c r="R122">
        <f t="shared" si="3"/>
        <v>101</v>
      </c>
    </row>
    <row r="123" spans="1:18" x14ac:dyDescent="0.25">
      <c r="A123" s="2" t="s">
        <v>193</v>
      </c>
      <c r="B123" s="2" t="s">
        <v>196</v>
      </c>
      <c r="C123">
        <f>VLOOKUP($B123,Miljövärden!$B$1:$H$463,MATCH(C$2,Miljövärden!$B$1:$H$1,0),FALSE)</f>
        <v>6.24112E-2</v>
      </c>
      <c r="D123">
        <f>VLOOKUP($B123,Miljövärden!$B$1:$H$463,MATCH(D$2,Miljövärden!$B$1:$H$1,0),FALSE)</f>
        <v>7.42584</v>
      </c>
      <c r="E123">
        <f>VLOOKUP($B123,Miljövärden!$B$1:$H$463,MATCH(E$2,Miljövärden!$B$1:$H$1,0),FALSE)</f>
        <v>5.6012899999999997</v>
      </c>
      <c r="F123">
        <f>VLOOKUP($B123,Miljövärden!$B$1:$H$463,MATCH(F$2,Miljövärden!$B$1:$H$1,0),FALSE)</f>
        <v>0</v>
      </c>
      <c r="G123" t="str">
        <f>VLOOKUP($B123,Miljövärden!$B$1:$H$463,MATCH(G$2,Miljövärden!$B$1:$H$1,0),FALSE)</f>
        <v>Ja</v>
      </c>
      <c r="H123" s="7" t="str">
        <f>VLOOKUP($B123,Miljövärden!$B$1:$H$463,MATCH(H$2,Miljövärden!$B$1:$H$1,0),FALSE)</f>
        <v>Ja</v>
      </c>
      <c r="P123" s="17" t="str">
        <f t="shared" si="2"/>
        <v>ja</v>
      </c>
      <c r="R123">
        <f t="shared" si="3"/>
        <v>102</v>
      </c>
    </row>
    <row r="124" spans="1:18" x14ac:dyDescent="0.25">
      <c r="A124" s="2" t="s">
        <v>193</v>
      </c>
      <c r="B124" s="2" t="s">
        <v>193</v>
      </c>
      <c r="C124">
        <f>VLOOKUP($B124,Miljövärden!$B$1:$H$463,MATCH(C$2,Miljövärden!$B$1:$H$1,0),FALSE)</f>
        <v>0</v>
      </c>
      <c r="D124">
        <f>VLOOKUP($B124,Miljövärden!$B$1:$H$463,MATCH(D$2,Miljövärden!$B$1:$H$1,0),FALSE)</f>
        <v>0</v>
      </c>
      <c r="E124">
        <f>VLOOKUP($B124,Miljövärden!$B$1:$H$463,MATCH(E$2,Miljövärden!$B$1:$H$1,0),FALSE)</f>
        <v>0</v>
      </c>
      <c r="F124">
        <f>VLOOKUP($B124,Miljövärden!$B$1:$H$463,MATCH(F$2,Miljövärden!$B$1:$H$1,0),FALSE)</f>
        <v>0</v>
      </c>
      <c r="G124" t="str">
        <f>VLOOKUP($B124,Miljövärden!$B$1:$H$463,MATCH(G$2,Miljövärden!$B$1:$H$1,0),FALSE)</f>
        <v>Nej</v>
      </c>
      <c r="H124" s="7" t="str">
        <f>VLOOKUP($B124,Miljövärden!$B$1:$H$463,MATCH(H$2,Miljövärden!$B$1:$H$1,0),FALSE)</f>
        <v>Nej</v>
      </c>
      <c r="P124" s="17" t="str">
        <f t="shared" si="2"/>
        <v>nej</v>
      </c>
      <c r="R124">
        <f t="shared" si="3"/>
        <v>102</v>
      </c>
    </row>
    <row r="125" spans="1:18" x14ac:dyDescent="0.25">
      <c r="A125" s="2" t="s">
        <v>193</v>
      </c>
      <c r="B125" s="2" t="s">
        <v>197</v>
      </c>
      <c r="C125">
        <f>VLOOKUP($B125,Miljövärden!$B$1:$H$463,MATCH(C$2,Miljövärden!$B$1:$H$1,0),FALSE)</f>
        <v>0</v>
      </c>
      <c r="D125">
        <f>VLOOKUP($B125,Miljövärden!$B$1:$H$463,MATCH(D$2,Miljövärden!$B$1:$H$1,0),FALSE)</f>
        <v>0</v>
      </c>
      <c r="E125">
        <f>VLOOKUP($B125,Miljövärden!$B$1:$H$463,MATCH(E$2,Miljövärden!$B$1:$H$1,0),FALSE)</f>
        <v>0</v>
      </c>
      <c r="F125">
        <f>VLOOKUP($B125,Miljövärden!$B$1:$H$463,MATCH(F$2,Miljövärden!$B$1:$H$1,0),FALSE)</f>
        <v>0</v>
      </c>
      <c r="G125" t="str">
        <f>VLOOKUP($B125,Miljövärden!$B$1:$H$463,MATCH(G$2,Miljövärden!$B$1:$H$1,0),FALSE)</f>
        <v>Nej</v>
      </c>
      <c r="H125" s="7" t="str">
        <f>VLOOKUP($B125,Miljövärden!$B$1:$H$463,MATCH(H$2,Miljövärden!$B$1:$H$1,0),FALSE)</f>
        <v>Nej</v>
      </c>
      <c r="P125" s="17" t="str">
        <f t="shared" si="2"/>
        <v>nej</v>
      </c>
      <c r="R125">
        <f t="shared" si="3"/>
        <v>102</v>
      </c>
    </row>
    <row r="126" spans="1:18" x14ac:dyDescent="0.25">
      <c r="A126" s="2" t="s">
        <v>193</v>
      </c>
      <c r="B126" s="2" t="s">
        <v>198</v>
      </c>
      <c r="C126">
        <f>VLOOKUP($B126,Miljövärden!$B$1:$H$463,MATCH(C$2,Miljövärden!$B$1:$H$1,0),FALSE)</f>
        <v>0</v>
      </c>
      <c r="D126">
        <f>VLOOKUP($B126,Miljövärden!$B$1:$H$463,MATCH(D$2,Miljövärden!$B$1:$H$1,0),FALSE)</f>
        <v>0</v>
      </c>
      <c r="E126">
        <f>VLOOKUP($B126,Miljövärden!$B$1:$H$463,MATCH(E$2,Miljövärden!$B$1:$H$1,0),FALSE)</f>
        <v>0</v>
      </c>
      <c r="F126">
        <f>VLOOKUP($B126,Miljövärden!$B$1:$H$463,MATCH(F$2,Miljövärden!$B$1:$H$1,0),FALSE)</f>
        <v>0</v>
      </c>
      <c r="G126" t="str">
        <f>VLOOKUP($B126,Miljövärden!$B$1:$H$463,MATCH(G$2,Miljövärden!$B$1:$H$1,0),FALSE)</f>
        <v>Nej</v>
      </c>
      <c r="H126" s="7" t="str">
        <f>VLOOKUP($B126,Miljövärden!$B$1:$H$463,MATCH(H$2,Miljövärden!$B$1:$H$1,0),FALSE)</f>
        <v>Nej</v>
      </c>
      <c r="P126" s="17" t="str">
        <f t="shared" si="2"/>
        <v>nej</v>
      </c>
      <c r="R126">
        <f t="shared" si="3"/>
        <v>102</v>
      </c>
    </row>
    <row r="127" spans="1:18" x14ac:dyDescent="0.25">
      <c r="A127" s="2" t="s">
        <v>193</v>
      </c>
      <c r="B127" s="2" t="s">
        <v>199</v>
      </c>
      <c r="C127">
        <f>VLOOKUP($B127,Miljövärden!$B$1:$H$463,MATCH(C$2,Miljövärden!$B$1:$H$1,0),FALSE)</f>
        <v>0</v>
      </c>
      <c r="D127">
        <f>VLOOKUP($B127,Miljövärden!$B$1:$H$463,MATCH(D$2,Miljövärden!$B$1:$H$1,0),FALSE)</f>
        <v>0</v>
      </c>
      <c r="E127">
        <f>VLOOKUP($B127,Miljövärden!$B$1:$H$463,MATCH(E$2,Miljövärden!$B$1:$H$1,0),FALSE)</f>
        <v>0</v>
      </c>
      <c r="F127">
        <f>VLOOKUP($B127,Miljövärden!$B$1:$H$463,MATCH(F$2,Miljövärden!$B$1:$H$1,0),FALSE)</f>
        <v>0</v>
      </c>
      <c r="G127" t="str">
        <f>VLOOKUP($B127,Miljövärden!$B$1:$H$463,MATCH(G$2,Miljövärden!$B$1:$H$1,0),FALSE)</f>
        <v>Nej</v>
      </c>
      <c r="H127" s="7" t="str">
        <f>VLOOKUP($B127,Miljövärden!$B$1:$H$463,MATCH(H$2,Miljövärden!$B$1:$H$1,0),FALSE)</f>
        <v>Nej</v>
      </c>
      <c r="P127" s="17" t="str">
        <f t="shared" si="2"/>
        <v>nej</v>
      </c>
      <c r="R127">
        <f t="shared" si="3"/>
        <v>102</v>
      </c>
    </row>
    <row r="128" spans="1:18" x14ac:dyDescent="0.25">
      <c r="A128" s="2" t="s">
        <v>200</v>
      </c>
      <c r="B128" s="2" t="s">
        <v>201</v>
      </c>
      <c r="C128">
        <f>VLOOKUP($B128,Miljövärden!$B$1:$H$463,MATCH(C$2,Miljövärden!$B$1:$H$1,0),FALSE)</f>
        <v>0.115477</v>
      </c>
      <c r="D128">
        <f>VLOOKUP($B128,Miljövärden!$B$1:$H$463,MATCH(D$2,Miljövärden!$B$1:$H$1,0),FALSE)</f>
        <v>21.553999999999998</v>
      </c>
      <c r="E128">
        <f>VLOOKUP($B128,Miljövärden!$B$1:$H$463,MATCH(E$2,Miljövärden!$B$1:$H$1,0),FALSE)</f>
        <v>8.4902599999999993</v>
      </c>
      <c r="F128">
        <f>VLOOKUP($B128,Miljövärden!$B$1:$H$463,MATCH(F$2,Miljövärden!$B$1:$H$1,0),FALSE)</f>
        <v>3.3651800000000003E-2</v>
      </c>
      <c r="G128" t="str">
        <f>VLOOKUP($B128,Miljövärden!$B$1:$H$463,MATCH(G$2,Miljövärden!$B$1:$H$1,0),FALSE)</f>
        <v>Nej</v>
      </c>
      <c r="H128" s="7" t="str">
        <f>VLOOKUP($B128,Miljövärden!$B$1:$H$463,MATCH(H$2,Miljövärden!$B$1:$H$1,0),FALSE)</f>
        <v>Ja</v>
      </c>
      <c r="P128" s="17" t="str">
        <f t="shared" si="2"/>
        <v>ja</v>
      </c>
      <c r="R128">
        <f t="shared" si="3"/>
        <v>103</v>
      </c>
    </row>
    <row r="129" spans="1:18" x14ac:dyDescent="0.25">
      <c r="A129" s="2" t="s">
        <v>200</v>
      </c>
      <c r="B129" s="2" t="s">
        <v>202</v>
      </c>
      <c r="C129">
        <f>VLOOKUP($B129,Miljövärden!$B$1:$H$463,MATCH(C$2,Miljövärden!$B$1:$H$1,0),FALSE)</f>
        <v>5.1999999999999998E-2</v>
      </c>
      <c r="D129">
        <f>VLOOKUP($B129,Miljövärden!$B$1:$H$463,MATCH(D$2,Miljövärden!$B$1:$H$1,0),FALSE)</f>
        <v>3.0429300000000001</v>
      </c>
      <c r="E129">
        <f>VLOOKUP($B129,Miljövärden!$B$1:$H$463,MATCH(E$2,Miljövärden!$B$1:$H$1,0),FALSE)</f>
        <v>1.2804800000000001</v>
      </c>
      <c r="F129">
        <f>VLOOKUP($B129,Miljövärden!$B$1:$H$463,MATCH(F$2,Miljövärden!$B$1:$H$1,0),FALSE)</f>
        <v>6.1452499999999997E-3</v>
      </c>
      <c r="G129" t="str">
        <f>VLOOKUP($B129,Miljövärden!$B$1:$H$463,MATCH(G$2,Miljövärden!$B$1:$H$1,0),FALSE)</f>
        <v>Nej</v>
      </c>
      <c r="H129" s="7" t="str">
        <f>VLOOKUP($B129,Miljövärden!$B$1:$H$463,MATCH(H$2,Miljövärden!$B$1:$H$1,0),FALSE)</f>
        <v>Ja</v>
      </c>
      <c r="P129" s="17" t="str">
        <f t="shared" si="2"/>
        <v>ja</v>
      </c>
      <c r="R129">
        <f t="shared" si="3"/>
        <v>104</v>
      </c>
    </row>
    <row r="130" spans="1:18" x14ac:dyDescent="0.25">
      <c r="A130" s="2" t="s">
        <v>203</v>
      </c>
      <c r="B130" s="2" t="s">
        <v>204</v>
      </c>
      <c r="C130">
        <f>VLOOKUP($B130,Miljövärden!$B$1:$H$463,MATCH(C$2,Miljövärden!$B$1:$H$1,0),FALSE)</f>
        <v>5.9830000000000001E-2</v>
      </c>
      <c r="D130">
        <f>VLOOKUP($B130,Miljövärden!$B$1:$H$463,MATCH(D$2,Miljövärden!$B$1:$H$1,0),FALSE)</f>
        <v>14.5624</v>
      </c>
      <c r="E130">
        <f>VLOOKUP($B130,Miljövärden!$B$1:$H$463,MATCH(E$2,Miljövärden!$B$1:$H$1,0),FALSE)</f>
        <v>10.686199999999999</v>
      </c>
      <c r="F130">
        <f>VLOOKUP($B130,Miljövärden!$B$1:$H$463,MATCH(F$2,Miljövärden!$B$1:$H$1,0),FALSE)</f>
        <v>1.9386099999999999E-3</v>
      </c>
      <c r="G130" t="str">
        <f>VLOOKUP($B130,Miljövärden!$B$1:$H$463,MATCH(G$2,Miljövärden!$B$1:$H$1,0),FALSE)</f>
        <v>Nej</v>
      </c>
      <c r="H130" s="7" t="str">
        <f>VLOOKUP($B130,Miljövärden!$B$1:$H$463,MATCH(H$2,Miljövärden!$B$1:$H$1,0),FALSE)</f>
        <v>Ja</v>
      </c>
      <c r="P130" s="17" t="str">
        <f t="shared" si="2"/>
        <v>ja</v>
      </c>
      <c r="R130">
        <f t="shared" si="3"/>
        <v>105</v>
      </c>
    </row>
    <row r="131" spans="1:18" x14ac:dyDescent="0.25">
      <c r="A131" s="2" t="s">
        <v>205</v>
      </c>
      <c r="B131" s="2" t="s">
        <v>206</v>
      </c>
      <c r="C131">
        <f>VLOOKUP($B131,Miljövärden!$B$1:$H$463,MATCH(C$2,Miljövärden!$B$1:$H$1,0),FALSE)</f>
        <v>0.154061</v>
      </c>
      <c r="D131">
        <f>VLOOKUP($B131,Miljövärden!$B$1:$H$463,MATCH(D$2,Miljövärden!$B$1:$H$1,0),FALSE)</f>
        <v>39.524500000000003</v>
      </c>
      <c r="E131">
        <f>VLOOKUP($B131,Miljövärden!$B$1:$H$463,MATCH(E$2,Miljövärden!$B$1:$H$1,0),FALSE)</f>
        <v>10.9383</v>
      </c>
      <c r="F131">
        <f>VLOOKUP($B131,Miljövärden!$B$1:$H$463,MATCH(F$2,Miljövärden!$B$1:$H$1,0),FALSE)</f>
        <v>6.5063599999999999E-2</v>
      </c>
      <c r="G131" t="str">
        <f>VLOOKUP($B131,Miljövärden!$B$1:$H$463,MATCH(G$2,Miljövärden!$B$1:$H$1,0),FALSE)</f>
        <v>Nej</v>
      </c>
      <c r="H131" s="7" t="str">
        <f>VLOOKUP($B131,Miljövärden!$B$1:$H$463,MATCH(H$2,Miljövärden!$B$1:$H$1,0),FALSE)</f>
        <v>Ja</v>
      </c>
      <c r="P131" s="17" t="str">
        <f t="shared" ref="P131:P194" si="4">IF(K131="x","nej",
IF(L131="x","ja",
IF(H131="ja","ja","nej")))</f>
        <v>ja</v>
      </c>
      <c r="R131">
        <f t="shared" si="3"/>
        <v>106</v>
      </c>
    </row>
    <row r="132" spans="1:18" x14ac:dyDescent="0.25">
      <c r="A132" s="2" t="s">
        <v>205</v>
      </c>
      <c r="B132" s="2" t="s">
        <v>207</v>
      </c>
      <c r="C132">
        <f>VLOOKUP($B132,Miljövärden!$B$1:$H$463,MATCH(C$2,Miljövärden!$B$1:$H$1,0),FALSE)</f>
        <v>7.1521500000000002E-2</v>
      </c>
      <c r="D132">
        <f>VLOOKUP($B132,Miljövärden!$B$1:$H$463,MATCH(D$2,Miljövärden!$B$1:$H$1,0),FALSE)</f>
        <v>19.282299999999999</v>
      </c>
      <c r="E132">
        <f>VLOOKUP($B132,Miljövärden!$B$1:$H$463,MATCH(E$2,Miljövärden!$B$1:$H$1,0),FALSE)</f>
        <v>8.6165000000000003</v>
      </c>
      <c r="F132">
        <f>VLOOKUP($B132,Miljövärden!$B$1:$H$463,MATCH(F$2,Miljövärden!$B$1:$H$1,0),FALSE)</f>
        <v>2.4085700000000002E-2</v>
      </c>
      <c r="G132" t="str">
        <f>VLOOKUP($B132,Miljövärden!$B$1:$H$463,MATCH(G$2,Miljövärden!$B$1:$H$1,0),FALSE)</f>
        <v>Nej</v>
      </c>
      <c r="H132" s="7" t="str">
        <f>VLOOKUP($B132,Miljövärden!$B$1:$H$463,MATCH(H$2,Miljövärden!$B$1:$H$1,0),FALSE)</f>
        <v>Ja</v>
      </c>
      <c r="P132" s="17" t="str">
        <f t="shared" si="4"/>
        <v>ja</v>
      </c>
      <c r="R132">
        <f t="shared" si="3"/>
        <v>107</v>
      </c>
    </row>
    <row r="133" spans="1:18" x14ac:dyDescent="0.25">
      <c r="A133" s="2" t="s">
        <v>205</v>
      </c>
      <c r="B133" s="2" t="s">
        <v>208</v>
      </c>
      <c r="C133">
        <f>VLOOKUP($B133,Miljövärden!$B$1:$H$463,MATCH(C$2,Miljövärden!$B$1:$H$1,0),FALSE)</f>
        <v>0.11</v>
      </c>
      <c r="D133">
        <f>VLOOKUP($B133,Miljövärden!$B$1:$H$463,MATCH(D$2,Miljövärden!$B$1:$H$1,0),FALSE)</f>
        <v>5.81</v>
      </c>
      <c r="E133">
        <f>VLOOKUP($B133,Miljövärden!$B$1:$H$463,MATCH(E$2,Miljövärden!$B$1:$H$1,0),FALSE)</f>
        <v>13</v>
      </c>
      <c r="F133">
        <f>VLOOKUP($B133,Miljövärden!$B$1:$H$463,MATCH(F$2,Miljövärden!$B$1:$H$1,0),FALSE)</f>
        <v>0</v>
      </c>
      <c r="G133" t="str">
        <f>VLOOKUP($B133,Miljövärden!$B$1:$H$463,MATCH(G$2,Miljövärden!$B$1:$H$1,0),FALSE)</f>
        <v>Nej</v>
      </c>
      <c r="H133" s="7" t="str">
        <f>VLOOKUP($B133,Miljövärden!$B$1:$H$463,MATCH(H$2,Miljövärden!$B$1:$H$1,0),FALSE)</f>
        <v>Ja</v>
      </c>
      <c r="P133" s="17" t="str">
        <f t="shared" si="4"/>
        <v>ja</v>
      </c>
      <c r="R133">
        <f t="shared" ref="R133:R196" si="5">IF(ISERROR(P133),R132,IF(P133="ja",R132+1,R132))</f>
        <v>108</v>
      </c>
    </row>
    <row r="134" spans="1:18" x14ac:dyDescent="0.25">
      <c r="A134" s="2" t="s">
        <v>209</v>
      </c>
      <c r="B134" s="2" t="s">
        <v>210</v>
      </c>
      <c r="C134">
        <f>VLOOKUP($B134,Miljövärden!$B$1:$H$463,MATCH(C$2,Miljövärden!$B$1:$H$1,0),FALSE)</f>
        <v>0.10557900000000001</v>
      </c>
      <c r="D134">
        <f>VLOOKUP($B134,Miljövärden!$B$1:$H$463,MATCH(D$2,Miljövärden!$B$1:$H$1,0),FALSE)</f>
        <v>76.924199999999999</v>
      </c>
      <c r="E134">
        <f>VLOOKUP($B134,Miljövärden!$B$1:$H$463,MATCH(E$2,Miljövärden!$B$1:$H$1,0),FALSE)</f>
        <v>5.1864400000000002</v>
      </c>
      <c r="F134">
        <f>VLOOKUP($B134,Miljövärden!$B$1:$H$463,MATCH(F$2,Miljövärden!$B$1:$H$1,0),FALSE)</f>
        <v>1.85489E-2</v>
      </c>
      <c r="G134" t="str">
        <f>VLOOKUP($B134,Miljövärden!$B$1:$H$463,MATCH(G$2,Miljövärden!$B$1:$H$1,0),FALSE)</f>
        <v>Ja</v>
      </c>
      <c r="H134" s="7" t="str">
        <f>VLOOKUP($B134,Miljövärden!$B$1:$H$463,MATCH(H$2,Miljövärden!$B$1:$H$1,0),FALSE)</f>
        <v>Ja</v>
      </c>
      <c r="P134" s="17" t="str">
        <f t="shared" si="4"/>
        <v>ja</v>
      </c>
      <c r="R134">
        <f t="shared" si="5"/>
        <v>109</v>
      </c>
    </row>
    <row r="135" spans="1:18" x14ac:dyDescent="0.25">
      <c r="A135" s="2" t="s">
        <v>211</v>
      </c>
      <c r="B135" s="2" t="s">
        <v>212</v>
      </c>
      <c r="C135">
        <f>VLOOKUP($B135,Miljövärden!$B$1:$H$463,MATCH(C$2,Miljövärden!$B$1:$H$1,0),FALSE)</f>
        <v>0.220276</v>
      </c>
      <c r="D135">
        <f>VLOOKUP($B135,Miljövärden!$B$1:$H$463,MATCH(D$2,Miljövärden!$B$1:$H$1,0),FALSE)</f>
        <v>57.6877</v>
      </c>
      <c r="E135">
        <f>VLOOKUP($B135,Miljövärden!$B$1:$H$463,MATCH(E$2,Miljövärden!$B$1:$H$1,0),FALSE)</f>
        <v>8.2385300000000008</v>
      </c>
      <c r="F135">
        <f>VLOOKUP($B135,Miljövärden!$B$1:$H$463,MATCH(F$2,Miljövärden!$B$1:$H$1,0),FALSE)</f>
        <v>2.00707E-2</v>
      </c>
      <c r="G135" t="str">
        <f>VLOOKUP($B135,Miljövärden!$B$1:$H$463,MATCH(G$2,Miljövärden!$B$1:$H$1,0),FALSE)</f>
        <v>Ja</v>
      </c>
      <c r="H135" s="7" t="str">
        <f>VLOOKUP($B135,Miljövärden!$B$1:$H$463,MATCH(H$2,Miljövärden!$B$1:$H$1,0),FALSE)</f>
        <v>Ja</v>
      </c>
      <c r="P135" s="17" t="str">
        <f t="shared" si="4"/>
        <v>ja</v>
      </c>
      <c r="R135">
        <f t="shared" si="5"/>
        <v>110</v>
      </c>
    </row>
    <row r="136" spans="1:18" x14ac:dyDescent="0.25">
      <c r="A136" s="2" t="s">
        <v>213</v>
      </c>
      <c r="B136" s="2" t="s">
        <v>214</v>
      </c>
      <c r="C136">
        <f>VLOOKUP($B136,Miljövärden!$B$1:$H$463,MATCH(C$2,Miljövärden!$B$1:$H$1,0),FALSE)</f>
        <v>9.7536200000000003E-2</v>
      </c>
      <c r="D136">
        <f>VLOOKUP($B136,Miljövärden!$B$1:$H$463,MATCH(D$2,Miljövärden!$B$1:$H$1,0),FALSE)</f>
        <v>21.2834</v>
      </c>
      <c r="E136">
        <f>VLOOKUP($B136,Miljövärden!$B$1:$H$463,MATCH(E$2,Miljövärden!$B$1:$H$1,0),FALSE)</f>
        <v>8.36571</v>
      </c>
      <c r="F136">
        <f>VLOOKUP($B136,Miljövärden!$B$1:$H$463,MATCH(F$2,Miljövärden!$B$1:$H$1,0),FALSE)</f>
        <v>1.8960100000000001E-2</v>
      </c>
      <c r="G136" t="str">
        <f>VLOOKUP($B136,Miljövärden!$B$1:$H$463,MATCH(G$2,Miljövärden!$B$1:$H$1,0),FALSE)</f>
        <v>Ja</v>
      </c>
      <c r="H136" s="7" t="str">
        <f>VLOOKUP($B136,Miljövärden!$B$1:$H$463,MATCH(H$2,Miljövärden!$B$1:$H$1,0),FALSE)</f>
        <v>Ja</v>
      </c>
      <c r="P136" s="17" t="str">
        <f t="shared" si="4"/>
        <v>ja</v>
      </c>
      <c r="R136">
        <f t="shared" si="5"/>
        <v>111</v>
      </c>
    </row>
    <row r="137" spans="1:18" x14ac:dyDescent="0.25">
      <c r="A137" s="2" t="s">
        <v>213</v>
      </c>
      <c r="B137" s="2" t="s">
        <v>215</v>
      </c>
      <c r="C137">
        <f>VLOOKUP($B137,Miljövärden!$B$1:$H$463,MATCH(C$2,Miljövärden!$B$1:$H$1,0),FALSE)</f>
        <v>0.20302999999999999</v>
      </c>
      <c r="D137">
        <f>VLOOKUP($B137,Miljövärden!$B$1:$H$463,MATCH(D$2,Miljövärden!$B$1:$H$1,0),FALSE)</f>
        <v>43.908499999999997</v>
      </c>
      <c r="E137">
        <f>VLOOKUP($B137,Miljövärden!$B$1:$H$463,MATCH(E$2,Miljövärden!$B$1:$H$1,0),FALSE)</f>
        <v>8.8590900000000001</v>
      </c>
      <c r="F137">
        <f>VLOOKUP($B137,Miljövärden!$B$1:$H$463,MATCH(F$2,Miljövärden!$B$1:$H$1,0),FALSE)</f>
        <v>9.2432399999999998E-2</v>
      </c>
      <c r="G137" t="str">
        <f>VLOOKUP($B137,Miljövärden!$B$1:$H$463,MATCH(G$2,Miljövärden!$B$1:$H$1,0),FALSE)</f>
        <v>Ja</v>
      </c>
      <c r="H137" s="7" t="str">
        <f>VLOOKUP($B137,Miljövärden!$B$1:$H$463,MATCH(H$2,Miljövärden!$B$1:$H$1,0),FALSE)</f>
        <v>Ja</v>
      </c>
      <c r="P137" s="17" t="str">
        <f t="shared" si="4"/>
        <v>ja</v>
      </c>
      <c r="R137">
        <f t="shared" si="5"/>
        <v>112</v>
      </c>
    </row>
    <row r="138" spans="1:18" x14ac:dyDescent="0.25">
      <c r="A138" s="2" t="s">
        <v>213</v>
      </c>
      <c r="B138" s="2" t="s">
        <v>216</v>
      </c>
      <c r="C138">
        <f>VLOOKUP($B138,Miljövärden!$B$1:$H$463,MATCH(C$2,Miljövärden!$B$1:$H$1,0),FALSE)</f>
        <v>0.165045</v>
      </c>
      <c r="D138">
        <f>VLOOKUP($B138,Miljövärden!$B$1:$H$463,MATCH(D$2,Miljövärden!$B$1:$H$1,0),FALSE)</f>
        <v>36.195</v>
      </c>
      <c r="E138">
        <f>VLOOKUP($B138,Miljövärden!$B$1:$H$463,MATCH(E$2,Miljövärden!$B$1:$H$1,0),FALSE)</f>
        <v>9.4097299999999997</v>
      </c>
      <c r="F138">
        <f>VLOOKUP($B138,Miljövärden!$B$1:$H$463,MATCH(F$2,Miljövärden!$B$1:$H$1,0),FALSE)</f>
        <v>5.9201499999999997E-2</v>
      </c>
      <c r="G138" t="str">
        <f>VLOOKUP($B138,Miljövärden!$B$1:$H$463,MATCH(G$2,Miljövärden!$B$1:$H$1,0),FALSE)</f>
        <v>Ja</v>
      </c>
      <c r="H138" s="7" t="str">
        <f>VLOOKUP($B138,Miljövärden!$B$1:$H$463,MATCH(H$2,Miljövärden!$B$1:$H$1,0),FALSE)</f>
        <v>Ja</v>
      </c>
      <c r="P138" s="17" t="str">
        <f t="shared" si="4"/>
        <v>ja</v>
      </c>
      <c r="R138">
        <f t="shared" si="5"/>
        <v>113</v>
      </c>
    </row>
    <row r="139" spans="1:18" x14ac:dyDescent="0.25">
      <c r="A139" s="2" t="s">
        <v>213</v>
      </c>
      <c r="B139" s="2" t="s">
        <v>217</v>
      </c>
      <c r="C139">
        <f>VLOOKUP($B139,Miljövärden!$B$1:$H$463,MATCH(C$2,Miljövärden!$B$1:$H$1,0),FALSE)</f>
        <v>0.104463</v>
      </c>
      <c r="D139">
        <f>VLOOKUP($B139,Miljövärden!$B$1:$H$463,MATCH(D$2,Miljövärden!$B$1:$H$1,0),FALSE)</f>
        <v>24.608499999999999</v>
      </c>
      <c r="E139">
        <f>VLOOKUP($B139,Miljövärden!$B$1:$H$463,MATCH(E$2,Miljövärden!$B$1:$H$1,0),FALSE)</f>
        <v>7.9336099999999998</v>
      </c>
      <c r="F139">
        <f>VLOOKUP($B139,Miljövärden!$B$1:$H$463,MATCH(F$2,Miljövärden!$B$1:$H$1,0),FALSE)</f>
        <v>4.0586799999999999E-2</v>
      </c>
      <c r="G139" t="str">
        <f>VLOOKUP($B139,Miljövärden!$B$1:$H$463,MATCH(G$2,Miljövärden!$B$1:$H$1,0),FALSE)</f>
        <v>Ja</v>
      </c>
      <c r="H139" s="7" t="str">
        <f>VLOOKUP($B139,Miljövärden!$B$1:$H$463,MATCH(H$2,Miljövärden!$B$1:$H$1,0),FALSE)</f>
        <v>Ja</v>
      </c>
      <c r="P139" s="17" t="str">
        <f t="shared" si="4"/>
        <v>ja</v>
      </c>
      <c r="R139">
        <f t="shared" si="5"/>
        <v>114</v>
      </c>
    </row>
    <row r="140" spans="1:18" x14ac:dyDescent="0.25">
      <c r="A140" s="2" t="s">
        <v>220</v>
      </c>
      <c r="B140" s="2" t="s">
        <v>221</v>
      </c>
      <c r="C140">
        <f>VLOOKUP($B140,Miljövärden!$B$1:$H$463,MATCH(C$2,Miljövärden!$B$1:$H$1,0),FALSE)</f>
        <v>8.1534099999999998E-2</v>
      </c>
      <c r="D140">
        <f>VLOOKUP($B140,Miljövärden!$B$1:$H$463,MATCH(D$2,Miljövärden!$B$1:$H$1,0),FALSE)</f>
        <v>14.3102</v>
      </c>
      <c r="E140">
        <f>VLOOKUP($B140,Miljövärden!$B$1:$H$463,MATCH(E$2,Miljövärden!$B$1:$H$1,0),FALSE)</f>
        <v>9.2549200000000003</v>
      </c>
      <c r="F140">
        <f>VLOOKUP($B140,Miljövärden!$B$1:$H$463,MATCH(F$2,Miljövärden!$B$1:$H$1,0),FALSE)</f>
        <v>6.32951E-3</v>
      </c>
      <c r="G140" t="str">
        <f>VLOOKUP($B140,Miljövärden!$B$1:$H$463,MATCH(G$2,Miljövärden!$B$1:$H$1,0),FALSE)</f>
        <v>Ja</v>
      </c>
      <c r="H140" s="7" t="str">
        <f>VLOOKUP($B140,Miljövärden!$B$1:$H$463,MATCH(H$2,Miljövärden!$B$1:$H$1,0),FALSE)</f>
        <v>Ja</v>
      </c>
      <c r="P140" s="17" t="str">
        <f t="shared" si="4"/>
        <v>ja</v>
      </c>
      <c r="R140">
        <f t="shared" si="5"/>
        <v>115</v>
      </c>
    </row>
    <row r="141" spans="1:18" x14ac:dyDescent="0.25">
      <c r="A141" s="2" t="s">
        <v>222</v>
      </c>
      <c r="B141" s="2" t="s">
        <v>223</v>
      </c>
      <c r="C141">
        <f>VLOOKUP($B141,Miljövärden!$B$1:$H$463,MATCH(C$2,Miljövärden!$B$1:$H$1,0),FALSE)</f>
        <v>0.14410800000000001</v>
      </c>
      <c r="D141">
        <f>VLOOKUP($B141,Miljövärden!$B$1:$H$463,MATCH(D$2,Miljövärden!$B$1:$H$1,0),FALSE)</f>
        <v>52.503500000000003</v>
      </c>
      <c r="E141">
        <f>VLOOKUP($B141,Miljövärden!$B$1:$H$463,MATCH(E$2,Miljövärden!$B$1:$H$1,0),FALSE)</f>
        <v>8.8997799999999998</v>
      </c>
      <c r="F141">
        <f>VLOOKUP($B141,Miljövärden!$B$1:$H$463,MATCH(F$2,Miljövärden!$B$1:$H$1,0),FALSE)</f>
        <v>2.89771E-3</v>
      </c>
      <c r="G141" t="str">
        <f>VLOOKUP($B141,Miljövärden!$B$1:$H$463,MATCH(G$2,Miljövärden!$B$1:$H$1,0),FALSE)</f>
        <v>Ja</v>
      </c>
      <c r="H141" s="7" t="str">
        <f>VLOOKUP($B141,Miljövärden!$B$1:$H$463,MATCH(H$2,Miljövärden!$B$1:$H$1,0),FALSE)</f>
        <v>Ja</v>
      </c>
      <c r="P141" s="17" t="str">
        <f t="shared" si="4"/>
        <v>ja</v>
      </c>
      <c r="R141">
        <f t="shared" si="5"/>
        <v>116</v>
      </c>
    </row>
    <row r="142" spans="1:18" x14ac:dyDescent="0.25">
      <c r="A142" s="2" t="s">
        <v>224</v>
      </c>
      <c r="B142" s="2" t="s">
        <v>225</v>
      </c>
      <c r="C142">
        <f>VLOOKUP($B142,Miljövärden!$B$1:$H$463,MATCH(C$2,Miljövärden!$B$1:$H$1,0),FALSE)</f>
        <v>0.15854199999999999</v>
      </c>
      <c r="D142">
        <f>VLOOKUP($B142,Miljövärden!$B$1:$H$463,MATCH(D$2,Miljövärden!$B$1:$H$1,0),FALSE)</f>
        <v>85.091200000000001</v>
      </c>
      <c r="E142">
        <f>VLOOKUP($B142,Miljövärden!$B$1:$H$463,MATCH(E$2,Miljövärden!$B$1:$H$1,0),FALSE)</f>
        <v>6.0049099999999997</v>
      </c>
      <c r="F142">
        <f>VLOOKUP($B142,Miljövärden!$B$1:$H$463,MATCH(F$2,Miljövärden!$B$1:$H$1,0),FALSE)</f>
        <v>2.0854999999999999E-2</v>
      </c>
      <c r="G142" t="str">
        <f>VLOOKUP($B142,Miljövärden!$B$1:$H$463,MATCH(G$2,Miljövärden!$B$1:$H$1,0),FALSE)</f>
        <v>Nej</v>
      </c>
      <c r="H142" s="7" t="str">
        <f>VLOOKUP($B142,Miljövärden!$B$1:$H$463,MATCH(H$2,Miljövärden!$B$1:$H$1,0),FALSE)</f>
        <v>Ja</v>
      </c>
      <c r="P142" s="17" t="str">
        <f t="shared" si="4"/>
        <v>ja</v>
      </c>
      <c r="R142">
        <f t="shared" si="5"/>
        <v>117</v>
      </c>
    </row>
    <row r="143" spans="1:18" x14ac:dyDescent="0.25">
      <c r="A143" s="2" t="s">
        <v>224</v>
      </c>
      <c r="B143" s="2" t="s">
        <v>226</v>
      </c>
      <c r="C143">
        <f>VLOOKUP($B143,Miljövärden!$B$1:$H$463,MATCH(C$2,Miljövärden!$B$1:$H$1,0),FALSE)</f>
        <v>0.13395899999999999</v>
      </c>
      <c r="D143">
        <f>VLOOKUP($B143,Miljövärden!$B$1:$H$463,MATCH(D$2,Miljövärden!$B$1:$H$1,0),FALSE)</f>
        <v>26.605399999999999</v>
      </c>
      <c r="E143">
        <f>VLOOKUP($B143,Miljövärden!$B$1:$H$463,MATCH(E$2,Miljövärden!$B$1:$H$1,0),FALSE)</f>
        <v>9.7289899999999996</v>
      </c>
      <c r="F143">
        <f>VLOOKUP($B143,Miljövärden!$B$1:$H$463,MATCH(F$2,Miljövärden!$B$1:$H$1,0),FALSE)</f>
        <v>1.5765600000000001E-2</v>
      </c>
      <c r="G143" t="str">
        <f>VLOOKUP($B143,Miljövärden!$B$1:$H$463,MATCH(G$2,Miljövärden!$B$1:$H$1,0),FALSE)</f>
        <v>Nej</v>
      </c>
      <c r="H143" s="7" t="str">
        <f>VLOOKUP($B143,Miljövärden!$B$1:$H$463,MATCH(H$2,Miljövärden!$B$1:$H$1,0),FALSE)</f>
        <v>Ja</v>
      </c>
      <c r="P143" s="17" t="str">
        <f t="shared" si="4"/>
        <v>ja</v>
      </c>
      <c r="R143">
        <f t="shared" si="5"/>
        <v>118</v>
      </c>
    </row>
    <row r="144" spans="1:18" x14ac:dyDescent="0.25">
      <c r="A144" s="2" t="s">
        <v>227</v>
      </c>
      <c r="B144" s="2" t="s">
        <v>228</v>
      </c>
      <c r="C144">
        <f>VLOOKUP($B144,Miljövärden!$B$1:$H$463,MATCH(C$2,Miljövärden!$B$1:$H$1,0),FALSE)</f>
        <v>3.7888100000000001E-2</v>
      </c>
      <c r="D144">
        <f>VLOOKUP($B144,Miljövärden!$B$1:$H$463,MATCH(D$2,Miljövärden!$B$1:$H$1,0),FALSE)</f>
        <v>5.39635</v>
      </c>
      <c r="E144">
        <f>VLOOKUP($B144,Miljövärden!$B$1:$H$463,MATCH(E$2,Miljövärden!$B$1:$H$1,0),FALSE)</f>
        <v>1.3362799999999999</v>
      </c>
      <c r="F144">
        <f>VLOOKUP($B144,Miljövärden!$B$1:$H$463,MATCH(F$2,Miljövärden!$B$1:$H$1,0),FALSE)</f>
        <v>1.4722799999999999E-2</v>
      </c>
      <c r="G144" t="str">
        <f>VLOOKUP($B144,Miljövärden!$B$1:$H$463,MATCH(G$2,Miljövärden!$B$1:$H$1,0),FALSE)</f>
        <v>Nej</v>
      </c>
      <c r="H144" s="7" t="str">
        <f>VLOOKUP($B144,Miljövärden!$B$1:$H$463,MATCH(H$2,Miljövärden!$B$1:$H$1,0),FALSE)</f>
        <v>Ja</v>
      </c>
      <c r="P144" s="17" t="str">
        <f t="shared" si="4"/>
        <v>ja</v>
      </c>
      <c r="R144">
        <f t="shared" si="5"/>
        <v>119</v>
      </c>
    </row>
    <row r="145" spans="1:18" x14ac:dyDescent="0.25">
      <c r="A145" s="2" t="s">
        <v>229</v>
      </c>
      <c r="B145" s="2" t="s">
        <v>230</v>
      </c>
      <c r="C145">
        <f>VLOOKUP($B145,Miljövärden!$B$1:$H$463,MATCH(C$2,Miljövärden!$B$1:$H$1,0),FALSE)</f>
        <v>0.103286</v>
      </c>
      <c r="D145">
        <f>VLOOKUP($B145,Miljövärden!$B$1:$H$463,MATCH(D$2,Miljövärden!$B$1:$H$1,0),FALSE)</f>
        <v>12.0181</v>
      </c>
      <c r="E145">
        <f>VLOOKUP($B145,Miljövärden!$B$1:$H$463,MATCH(E$2,Miljövärden!$B$1:$H$1,0),FALSE)</f>
        <v>10.0398</v>
      </c>
      <c r="F145">
        <f>VLOOKUP($B145,Miljövärden!$B$1:$H$463,MATCH(F$2,Miljövärden!$B$1:$H$1,0),FALSE)</f>
        <v>2.1063700000000002E-3</v>
      </c>
      <c r="G145" t="str">
        <f>VLOOKUP($B145,Miljövärden!$B$1:$H$463,MATCH(G$2,Miljövärden!$B$1:$H$1,0),FALSE)</f>
        <v>Ja</v>
      </c>
      <c r="H145" s="7" t="str">
        <f>VLOOKUP($B145,Miljövärden!$B$1:$H$463,MATCH(H$2,Miljövärden!$B$1:$H$1,0),FALSE)</f>
        <v>Ja</v>
      </c>
      <c r="P145" s="17" t="str">
        <f t="shared" si="4"/>
        <v>ja</v>
      </c>
      <c r="R145">
        <f t="shared" si="5"/>
        <v>120</v>
      </c>
    </row>
    <row r="146" spans="1:18" x14ac:dyDescent="0.25">
      <c r="A146" s="2" t="s">
        <v>231</v>
      </c>
      <c r="B146" s="2" t="s">
        <v>232</v>
      </c>
      <c r="C146">
        <f>VLOOKUP($B146,Miljövärden!$B$1:$H$463,MATCH(C$2,Miljövärden!$B$1:$H$1,0),FALSE)</f>
        <v>0</v>
      </c>
      <c r="D146">
        <f>VLOOKUP($B146,Miljövärden!$B$1:$H$463,MATCH(D$2,Miljövärden!$B$1:$H$1,0),FALSE)</f>
        <v>0</v>
      </c>
      <c r="E146">
        <f>VLOOKUP($B146,Miljövärden!$B$1:$H$463,MATCH(E$2,Miljövärden!$B$1:$H$1,0),FALSE)</f>
        <v>0</v>
      </c>
      <c r="F146">
        <f>VLOOKUP($B146,Miljövärden!$B$1:$H$463,MATCH(F$2,Miljövärden!$B$1:$H$1,0),FALSE)</f>
        <v>0</v>
      </c>
      <c r="G146" t="str">
        <f>VLOOKUP($B146,Miljövärden!$B$1:$H$463,MATCH(G$2,Miljövärden!$B$1:$H$1,0),FALSE)</f>
        <v>Ja</v>
      </c>
      <c r="H146" s="7" t="str">
        <f>VLOOKUP($B146,Miljövärden!$B$1:$H$463,MATCH(H$2,Miljövärden!$B$1:$H$1,0),FALSE)</f>
        <v>Nej</v>
      </c>
      <c r="P146" s="17" t="str">
        <f t="shared" si="4"/>
        <v>nej</v>
      </c>
      <c r="R146">
        <f t="shared" si="5"/>
        <v>120</v>
      </c>
    </row>
    <row r="147" spans="1:18" x14ac:dyDescent="0.25">
      <c r="A147" s="2" t="s">
        <v>231</v>
      </c>
      <c r="B147" s="2" t="s">
        <v>233</v>
      </c>
      <c r="C147">
        <f>VLOOKUP($B147,Miljövärden!$B$1:$H$463,MATCH(C$2,Miljövärden!$B$1:$H$1,0),FALSE)</f>
        <v>0.25388500000000003</v>
      </c>
      <c r="D147">
        <f>VLOOKUP($B147,Miljövärden!$B$1:$H$463,MATCH(D$2,Miljövärden!$B$1:$H$1,0),FALSE)</f>
        <v>16.573699999999999</v>
      </c>
      <c r="E147">
        <f>VLOOKUP($B147,Miljövärden!$B$1:$H$463,MATCH(E$2,Miljövärden!$B$1:$H$1,0),FALSE)</f>
        <v>11.498100000000001</v>
      </c>
      <c r="F147">
        <f>VLOOKUP($B147,Miljövärden!$B$1:$H$463,MATCH(F$2,Miljövärden!$B$1:$H$1,0),FALSE)</f>
        <v>1.6153000000000001E-2</v>
      </c>
      <c r="G147" t="str">
        <f>VLOOKUP($B147,Miljövärden!$B$1:$H$463,MATCH(G$2,Miljövärden!$B$1:$H$1,0),FALSE)</f>
        <v>Ja</v>
      </c>
      <c r="H147" s="7" t="str">
        <f>VLOOKUP($B147,Miljövärden!$B$1:$H$463,MATCH(H$2,Miljövärden!$B$1:$H$1,0),FALSE)</f>
        <v>Ja</v>
      </c>
      <c r="P147" s="17" t="str">
        <f t="shared" si="4"/>
        <v>ja</v>
      </c>
      <c r="R147">
        <f t="shared" si="5"/>
        <v>121</v>
      </c>
    </row>
    <row r="148" spans="1:18" x14ac:dyDescent="0.25">
      <c r="A148" s="2" t="s">
        <v>231</v>
      </c>
      <c r="B148" s="2" t="s">
        <v>234</v>
      </c>
      <c r="C148">
        <f>VLOOKUP($B148,Miljövärden!$B$1:$H$463,MATCH(C$2,Miljövärden!$B$1:$H$1,0),FALSE)</f>
        <v>0.22863600000000001</v>
      </c>
      <c r="D148">
        <f>VLOOKUP($B148,Miljövärden!$B$1:$H$463,MATCH(D$2,Miljövärden!$B$1:$H$1,0),FALSE)</f>
        <v>27.376100000000001</v>
      </c>
      <c r="E148">
        <f>VLOOKUP($B148,Miljövärden!$B$1:$H$463,MATCH(E$2,Miljövärden!$B$1:$H$1,0),FALSE)</f>
        <v>12.2639</v>
      </c>
      <c r="F148">
        <f>VLOOKUP($B148,Miljövärden!$B$1:$H$463,MATCH(F$2,Miljövärden!$B$1:$H$1,0),FALSE)</f>
        <v>3.4463599999999997E-2</v>
      </c>
      <c r="G148" t="str">
        <f>VLOOKUP($B148,Miljövärden!$B$1:$H$463,MATCH(G$2,Miljövärden!$B$1:$H$1,0),FALSE)</f>
        <v>Ja</v>
      </c>
      <c r="H148" s="7" t="str">
        <f>VLOOKUP($B148,Miljövärden!$B$1:$H$463,MATCH(H$2,Miljövärden!$B$1:$H$1,0),FALSE)</f>
        <v>Ja</v>
      </c>
      <c r="P148" s="17" t="str">
        <f t="shared" si="4"/>
        <v>ja</v>
      </c>
      <c r="R148">
        <f t="shared" si="5"/>
        <v>122</v>
      </c>
    </row>
    <row r="149" spans="1:18" x14ac:dyDescent="0.25">
      <c r="A149" s="2" t="s">
        <v>231</v>
      </c>
      <c r="B149" s="2" t="s">
        <v>235</v>
      </c>
      <c r="C149">
        <f>VLOOKUP($B149,Miljövärden!$B$1:$H$463,MATCH(C$2,Miljövärden!$B$1:$H$1,0),FALSE)</f>
        <v>0.1477</v>
      </c>
      <c r="D149">
        <f>VLOOKUP($B149,Miljövärden!$B$1:$H$463,MATCH(D$2,Miljövärden!$B$1:$H$1,0),FALSE)</f>
        <v>27.011099999999999</v>
      </c>
      <c r="E149">
        <f>VLOOKUP($B149,Miljövärden!$B$1:$H$463,MATCH(E$2,Miljövärden!$B$1:$H$1,0),FALSE)</f>
        <v>6.2384700000000004</v>
      </c>
      <c r="F149">
        <f>VLOOKUP($B149,Miljövärden!$B$1:$H$463,MATCH(F$2,Miljövärden!$B$1:$H$1,0),FALSE)</f>
        <v>2.7365900000000001E-3</v>
      </c>
      <c r="G149" t="str">
        <f>VLOOKUP($B149,Miljövärden!$B$1:$H$463,MATCH(G$2,Miljövärden!$B$1:$H$1,0),FALSE)</f>
        <v>Ja</v>
      </c>
      <c r="H149" s="7" t="str">
        <f>VLOOKUP($B149,Miljövärden!$B$1:$H$463,MATCH(H$2,Miljövärden!$B$1:$H$1,0),FALSE)</f>
        <v>Ja</v>
      </c>
      <c r="P149" s="17" t="str">
        <f t="shared" si="4"/>
        <v>ja</v>
      </c>
      <c r="R149">
        <f t="shared" si="5"/>
        <v>123</v>
      </c>
    </row>
    <row r="150" spans="1:18" x14ac:dyDescent="0.25">
      <c r="A150" s="2" t="s">
        <v>238</v>
      </c>
      <c r="B150" s="2" t="s">
        <v>239</v>
      </c>
      <c r="C150">
        <f>VLOOKUP($B150,Miljövärden!$B$1:$H$463,MATCH(C$2,Miljövärden!$B$1:$H$1,0),FALSE)</f>
        <v>0.116948</v>
      </c>
      <c r="D150">
        <f>VLOOKUP($B150,Miljövärden!$B$1:$H$463,MATCH(D$2,Miljövärden!$B$1:$H$1,0),FALSE)</f>
        <v>20.646799999999999</v>
      </c>
      <c r="E150">
        <f>VLOOKUP($B150,Miljövärden!$B$1:$H$463,MATCH(E$2,Miljövärden!$B$1:$H$1,0),FALSE)</f>
        <v>9.09633</v>
      </c>
      <c r="F150">
        <f>VLOOKUP($B150,Miljövärden!$B$1:$H$463,MATCH(F$2,Miljövärden!$B$1:$H$1,0),FALSE)</f>
        <v>2.55014E-2</v>
      </c>
      <c r="G150" t="str">
        <f>VLOOKUP($B150,Miljövärden!$B$1:$H$463,MATCH(G$2,Miljövärden!$B$1:$H$1,0),FALSE)</f>
        <v>Ja</v>
      </c>
      <c r="H150" s="7" t="str">
        <f>VLOOKUP($B150,Miljövärden!$B$1:$H$463,MATCH(H$2,Miljövärden!$B$1:$H$1,0),FALSE)</f>
        <v>Ja</v>
      </c>
      <c r="P150" s="17" t="str">
        <f t="shared" si="4"/>
        <v>ja</v>
      </c>
      <c r="R150">
        <f t="shared" si="5"/>
        <v>124</v>
      </c>
    </row>
    <row r="151" spans="1:18" x14ac:dyDescent="0.25">
      <c r="A151" s="2" t="s">
        <v>238</v>
      </c>
      <c r="B151" s="2" t="s">
        <v>240</v>
      </c>
      <c r="C151">
        <f>VLOOKUP($B151,Miljövärden!$B$1:$H$463,MATCH(C$2,Miljövärden!$B$1:$H$1,0),FALSE)</f>
        <v>0.14022999999999999</v>
      </c>
      <c r="D151">
        <f>VLOOKUP($B151,Miljövärden!$B$1:$H$463,MATCH(D$2,Miljövärden!$B$1:$H$1,0),FALSE)</f>
        <v>55.465200000000003</v>
      </c>
      <c r="E151">
        <f>VLOOKUP($B151,Miljövärden!$B$1:$H$463,MATCH(E$2,Miljövärden!$B$1:$H$1,0),FALSE)</f>
        <v>5.3201000000000001</v>
      </c>
      <c r="F151">
        <f>VLOOKUP($B151,Miljövärden!$B$1:$H$463,MATCH(F$2,Miljövärden!$B$1:$H$1,0),FALSE)</f>
        <v>3.6797499999999997E-2</v>
      </c>
      <c r="G151" t="str">
        <f>VLOOKUP($B151,Miljövärden!$B$1:$H$463,MATCH(G$2,Miljövärden!$B$1:$H$1,0),FALSE)</f>
        <v>Ja</v>
      </c>
      <c r="H151" s="7" t="str">
        <f>VLOOKUP($B151,Miljövärden!$B$1:$H$463,MATCH(H$2,Miljövärden!$B$1:$H$1,0),FALSE)</f>
        <v>Ja</v>
      </c>
      <c r="P151" s="17" t="str">
        <f t="shared" si="4"/>
        <v>ja</v>
      </c>
      <c r="R151">
        <f t="shared" si="5"/>
        <v>125</v>
      </c>
    </row>
    <row r="152" spans="1:18" x14ac:dyDescent="0.25">
      <c r="A152" s="2" t="s">
        <v>238</v>
      </c>
      <c r="B152" s="2" t="s">
        <v>241</v>
      </c>
      <c r="C152">
        <f>VLOOKUP($B152,Miljövärden!$B$1:$H$463,MATCH(C$2,Miljövärden!$B$1:$H$1,0),FALSE)</f>
        <v>0.16312499999999999</v>
      </c>
      <c r="D152">
        <f>VLOOKUP($B152,Miljövärden!$B$1:$H$463,MATCH(D$2,Miljövärden!$B$1:$H$1,0),FALSE)</f>
        <v>12.2278</v>
      </c>
      <c r="E152">
        <f>VLOOKUP($B152,Miljövärden!$B$1:$H$463,MATCH(E$2,Miljövärden!$B$1:$H$1,0),FALSE)</f>
        <v>14.2262</v>
      </c>
      <c r="F152">
        <f>VLOOKUP($B152,Miljövärden!$B$1:$H$463,MATCH(F$2,Miljövärden!$B$1:$H$1,0),FALSE)</f>
        <v>2.0524199999999999E-2</v>
      </c>
      <c r="G152" t="str">
        <f>VLOOKUP($B152,Miljövärden!$B$1:$H$463,MATCH(G$2,Miljövärden!$B$1:$H$1,0),FALSE)</f>
        <v>Ja</v>
      </c>
      <c r="H152" s="7" t="str">
        <f>VLOOKUP($B152,Miljövärden!$B$1:$H$463,MATCH(H$2,Miljövärden!$B$1:$H$1,0),FALSE)</f>
        <v>Ja</v>
      </c>
      <c r="P152" s="17" t="str">
        <f t="shared" si="4"/>
        <v>ja</v>
      </c>
      <c r="R152">
        <f t="shared" si="5"/>
        <v>126</v>
      </c>
    </row>
    <row r="153" spans="1:18" x14ac:dyDescent="0.25">
      <c r="A153" s="2" t="s">
        <v>238</v>
      </c>
      <c r="B153" s="2" t="s">
        <v>242</v>
      </c>
      <c r="C153">
        <f>VLOOKUP($B153,Miljövärden!$B$1:$H$463,MATCH(C$2,Miljövärden!$B$1:$H$1,0),FALSE)</f>
        <v>6.0168900000000001</v>
      </c>
      <c r="D153">
        <f>VLOOKUP($B153,Miljövärden!$B$1:$H$463,MATCH(D$2,Miljövärden!$B$1:$H$1,0),FALSE)</f>
        <v>211.95500000000001</v>
      </c>
      <c r="E153">
        <f>VLOOKUP($B153,Miljövärden!$B$1:$H$463,MATCH(E$2,Miljövärden!$B$1:$H$1,0),FALSE)</f>
        <v>53.971699999999998</v>
      </c>
      <c r="F153">
        <f>VLOOKUP($B153,Miljövärden!$B$1:$H$463,MATCH(F$2,Miljövärden!$B$1:$H$1,0),FALSE)</f>
        <v>8.8797799999999996E-2</v>
      </c>
      <c r="G153" t="str">
        <f>VLOOKUP($B153,Miljövärden!$B$1:$H$463,MATCH(G$2,Miljövärden!$B$1:$H$1,0),FALSE)</f>
        <v>Nej</v>
      </c>
      <c r="H153" s="7" t="str">
        <f>VLOOKUP($B153,Miljövärden!$B$1:$H$463,MATCH(H$2,Miljövärden!$B$1:$H$1,0),FALSE)</f>
        <v>Ja</v>
      </c>
      <c r="P153" s="17" t="str">
        <f t="shared" si="4"/>
        <v>ja</v>
      </c>
      <c r="R153">
        <f t="shared" si="5"/>
        <v>127</v>
      </c>
    </row>
    <row r="154" spans="1:18" x14ac:dyDescent="0.25">
      <c r="A154" s="2" t="s">
        <v>243</v>
      </c>
      <c r="B154" s="2" t="s">
        <v>244</v>
      </c>
      <c r="C154">
        <f>VLOOKUP($B154,Miljövärden!$B$1:$H$463,MATCH(C$2,Miljövärden!$B$1:$H$1,0),FALSE)</f>
        <v>8.3655800000000002E-2</v>
      </c>
      <c r="D154">
        <f>VLOOKUP($B154,Miljövärden!$B$1:$H$463,MATCH(D$2,Miljövärden!$B$1:$H$1,0),FALSE)</f>
        <v>6.8526699999999998</v>
      </c>
      <c r="E154">
        <f>VLOOKUP($B154,Miljövärden!$B$1:$H$463,MATCH(E$2,Miljövärden!$B$1:$H$1,0),FALSE)</f>
        <v>5.7851499999999998</v>
      </c>
      <c r="F154">
        <f>VLOOKUP($B154,Miljövärden!$B$1:$H$463,MATCH(F$2,Miljövärden!$B$1:$H$1,0),FALSE)</f>
        <v>1.6485600000000001E-3</v>
      </c>
      <c r="G154" t="str">
        <f>VLOOKUP($B154,Miljövärden!$B$1:$H$463,MATCH(G$2,Miljövärden!$B$1:$H$1,0),FALSE)</f>
        <v>Nej</v>
      </c>
      <c r="H154" s="7" t="str">
        <f>VLOOKUP($B154,Miljövärden!$B$1:$H$463,MATCH(H$2,Miljövärden!$B$1:$H$1,0),FALSE)</f>
        <v>Ja</v>
      </c>
      <c r="P154" s="17" t="str">
        <f t="shared" si="4"/>
        <v>ja</v>
      </c>
      <c r="R154">
        <f t="shared" si="5"/>
        <v>128</v>
      </c>
    </row>
    <row r="155" spans="1:18" x14ac:dyDescent="0.25">
      <c r="A155" s="2" t="s">
        <v>247</v>
      </c>
      <c r="B155" s="2" t="s">
        <v>248</v>
      </c>
      <c r="C155">
        <f>VLOOKUP($B155,Miljövärden!$B$1:$H$463,MATCH(C$2,Miljövärden!$B$1:$H$1,0),FALSE)</f>
        <v>0.114748</v>
      </c>
      <c r="D155">
        <f>VLOOKUP($B155,Miljövärden!$B$1:$H$463,MATCH(D$2,Miljövärden!$B$1:$H$1,0),FALSE)</f>
        <v>25.138500000000001</v>
      </c>
      <c r="E155">
        <f>VLOOKUP($B155,Miljövärden!$B$1:$H$463,MATCH(E$2,Miljövärden!$B$1:$H$1,0),FALSE)</f>
        <v>3.2516799999999999</v>
      </c>
      <c r="F155">
        <f>VLOOKUP($B155,Miljövärden!$B$1:$H$463,MATCH(F$2,Miljövärden!$B$1:$H$1,0),FALSE)</f>
        <v>7.2457400000000005E-2</v>
      </c>
      <c r="G155" t="str">
        <f>VLOOKUP($B155,Miljövärden!$B$1:$H$463,MATCH(G$2,Miljövärden!$B$1:$H$1,0),FALSE)</f>
        <v>Ja</v>
      </c>
      <c r="H155" s="7" t="str">
        <f>VLOOKUP($B155,Miljövärden!$B$1:$H$463,MATCH(H$2,Miljövärden!$B$1:$H$1,0),FALSE)</f>
        <v>Ja</v>
      </c>
      <c r="P155" s="17" t="str">
        <f t="shared" si="4"/>
        <v>ja</v>
      </c>
      <c r="R155">
        <f t="shared" si="5"/>
        <v>129</v>
      </c>
    </row>
    <row r="156" spans="1:18" x14ac:dyDescent="0.25">
      <c r="A156" s="2" t="s">
        <v>253</v>
      </c>
      <c r="B156" s="2" t="s">
        <v>254</v>
      </c>
      <c r="C156">
        <f>VLOOKUP($B156,Miljövärden!$B$1:$H$463,MATCH(C$2,Miljövärden!$B$1:$H$1,0),FALSE)</f>
        <v>0.1031</v>
      </c>
      <c r="D156">
        <f>VLOOKUP($B156,Miljövärden!$B$1:$H$463,MATCH(D$2,Miljövärden!$B$1:$H$1,0),FALSE)</f>
        <v>36.227499999999999</v>
      </c>
      <c r="E156">
        <f>VLOOKUP($B156,Miljövärden!$B$1:$H$463,MATCH(E$2,Miljövärden!$B$1:$H$1,0),FALSE)</f>
        <v>5.1507199999999997</v>
      </c>
      <c r="F156">
        <f>VLOOKUP($B156,Miljövärden!$B$1:$H$463,MATCH(F$2,Miljövärden!$B$1:$H$1,0),FALSE)</f>
        <v>7.13133E-3</v>
      </c>
      <c r="G156" t="str">
        <f>VLOOKUP($B156,Miljövärden!$B$1:$H$463,MATCH(G$2,Miljövärden!$B$1:$H$1,0),FALSE)</f>
        <v>Ja</v>
      </c>
      <c r="H156" s="7" t="str">
        <f>VLOOKUP($B156,Miljövärden!$B$1:$H$463,MATCH(H$2,Miljövärden!$B$1:$H$1,0),FALSE)</f>
        <v>Ja</v>
      </c>
      <c r="P156" s="17" t="str">
        <f t="shared" si="4"/>
        <v>ja</v>
      </c>
      <c r="R156">
        <f t="shared" si="5"/>
        <v>130</v>
      </c>
    </row>
    <row r="157" spans="1:18" x14ac:dyDescent="0.25">
      <c r="A157" s="2" t="s">
        <v>255</v>
      </c>
      <c r="B157" s="2" t="s">
        <v>256</v>
      </c>
      <c r="C157">
        <f>VLOOKUP($B157,Miljövärden!$B$1:$H$463,MATCH(C$2,Miljövärden!$B$1:$H$1,0),FALSE)</f>
        <v>0.14922299999999999</v>
      </c>
      <c r="D157">
        <f>VLOOKUP($B157,Miljövärden!$B$1:$H$463,MATCH(D$2,Miljövärden!$B$1:$H$1,0),FALSE)</f>
        <v>26.035799999999998</v>
      </c>
      <c r="E157">
        <f>VLOOKUP($B157,Miljövärden!$B$1:$H$463,MATCH(E$2,Miljövärden!$B$1:$H$1,0),FALSE)</f>
        <v>5.0314199999999998</v>
      </c>
      <c r="F157">
        <f>VLOOKUP($B157,Miljövärden!$B$1:$H$463,MATCH(F$2,Miljövärden!$B$1:$H$1,0),FALSE)</f>
        <v>3.2069599999999997E-2</v>
      </c>
      <c r="G157" t="str">
        <f>VLOOKUP($B157,Miljövärden!$B$1:$H$463,MATCH(G$2,Miljövärden!$B$1:$H$1,0),FALSE)</f>
        <v>Nej</v>
      </c>
      <c r="H157" s="7" t="str">
        <f>VLOOKUP($B157,Miljövärden!$B$1:$H$463,MATCH(H$2,Miljövärden!$B$1:$H$1,0),FALSE)</f>
        <v>Ja</v>
      </c>
      <c r="P157" s="17" t="str">
        <f t="shared" si="4"/>
        <v>ja</v>
      </c>
      <c r="R157">
        <f t="shared" si="5"/>
        <v>131</v>
      </c>
    </row>
    <row r="158" spans="1:18" x14ac:dyDescent="0.25">
      <c r="A158" s="2" t="s">
        <v>257</v>
      </c>
      <c r="B158" s="2" t="s">
        <v>258</v>
      </c>
      <c r="C158">
        <f>VLOOKUP($B158,Miljövärden!$B$1:$H$463,MATCH(C$2,Miljövärden!$B$1:$H$1,0),FALSE)</f>
        <v>0.136127</v>
      </c>
      <c r="D158">
        <f>VLOOKUP($B158,Miljövärden!$B$1:$H$463,MATCH(D$2,Miljövärden!$B$1:$H$1,0),FALSE)</f>
        <v>12.7052</v>
      </c>
      <c r="E158">
        <f>VLOOKUP($B158,Miljövärden!$B$1:$H$463,MATCH(E$2,Miljövärden!$B$1:$H$1,0),FALSE)</f>
        <v>4.13401</v>
      </c>
      <c r="F158">
        <f>VLOOKUP($B158,Miljövärden!$B$1:$H$463,MATCH(F$2,Miljövärden!$B$1:$H$1,0),FALSE)</f>
        <v>4.4497900000000003E-3</v>
      </c>
      <c r="G158" t="str">
        <f>VLOOKUP($B158,Miljövärden!$B$1:$H$463,MATCH(G$2,Miljövärden!$B$1:$H$1,0),FALSE)</f>
        <v>Ja</v>
      </c>
      <c r="H158" s="7" t="str">
        <f>VLOOKUP($B158,Miljövärden!$B$1:$H$463,MATCH(H$2,Miljövärden!$B$1:$H$1,0),FALSE)</f>
        <v>Ja</v>
      </c>
      <c r="P158" s="17" t="str">
        <f t="shared" si="4"/>
        <v>ja</v>
      </c>
      <c r="R158">
        <f t="shared" si="5"/>
        <v>132</v>
      </c>
    </row>
    <row r="159" spans="1:18" x14ac:dyDescent="0.25">
      <c r="A159" s="2" t="s">
        <v>259</v>
      </c>
      <c r="B159" s="2" t="s">
        <v>260</v>
      </c>
      <c r="C159">
        <f>VLOOKUP($B159,Miljövärden!$B$1:$H$463,MATCH(C$2,Miljövärden!$B$1:$H$1,0),FALSE)</f>
        <v>0.30461700000000003</v>
      </c>
      <c r="D159">
        <f>VLOOKUP($B159,Miljövärden!$B$1:$H$463,MATCH(D$2,Miljövärden!$B$1:$H$1,0),FALSE)</f>
        <v>87.380499999999998</v>
      </c>
      <c r="E159">
        <f>VLOOKUP($B159,Miljövärden!$B$1:$H$463,MATCH(E$2,Miljövärden!$B$1:$H$1,0),FALSE)</f>
        <v>3.1810900000000002</v>
      </c>
      <c r="F159">
        <f>VLOOKUP($B159,Miljövärden!$B$1:$H$463,MATCH(F$2,Miljövärden!$B$1:$H$1,0),FALSE)</f>
        <v>5.3209800000000002E-2</v>
      </c>
      <c r="G159" t="str">
        <f>VLOOKUP($B159,Miljövärden!$B$1:$H$463,MATCH(G$2,Miljövärden!$B$1:$H$1,0),FALSE)</f>
        <v>Ja</v>
      </c>
      <c r="H159" s="7" t="str">
        <f>VLOOKUP($B159,Miljövärden!$B$1:$H$463,MATCH(H$2,Miljövärden!$B$1:$H$1,0),FALSE)</f>
        <v>Ja</v>
      </c>
      <c r="P159" s="17" t="str">
        <f t="shared" si="4"/>
        <v>ja</v>
      </c>
      <c r="R159">
        <f t="shared" si="5"/>
        <v>133</v>
      </c>
    </row>
    <row r="160" spans="1:18" x14ac:dyDescent="0.25">
      <c r="A160" s="2" t="s">
        <v>259</v>
      </c>
      <c r="B160" s="2" t="s">
        <v>261</v>
      </c>
      <c r="C160">
        <f>VLOOKUP($B160,Miljövärden!$B$1:$H$463,MATCH(C$2,Miljövärden!$B$1:$H$1,0),FALSE)</f>
        <v>0.79647599999999996</v>
      </c>
      <c r="D160">
        <f>VLOOKUP($B160,Miljövärden!$B$1:$H$463,MATCH(D$2,Miljövärden!$B$1:$H$1,0),FALSE)</f>
        <v>30.296199999999999</v>
      </c>
      <c r="E160">
        <f>VLOOKUP($B160,Miljövärden!$B$1:$H$463,MATCH(E$2,Miljövärden!$B$1:$H$1,0),FALSE)</f>
        <v>9.1952700000000007</v>
      </c>
      <c r="F160">
        <f>VLOOKUP($B160,Miljövärden!$B$1:$H$463,MATCH(F$2,Miljövärden!$B$1:$H$1,0),FALSE)</f>
        <v>0.106931</v>
      </c>
      <c r="G160" t="str">
        <f>VLOOKUP($B160,Miljövärden!$B$1:$H$463,MATCH(G$2,Miljövärden!$B$1:$H$1,0),FALSE)</f>
        <v>Ja</v>
      </c>
      <c r="H160" s="7" t="str">
        <f>VLOOKUP($B160,Miljövärden!$B$1:$H$463,MATCH(H$2,Miljövärden!$B$1:$H$1,0),FALSE)</f>
        <v>Ja</v>
      </c>
      <c r="P160" s="17" t="str">
        <f t="shared" si="4"/>
        <v>ja</v>
      </c>
      <c r="R160">
        <f t="shared" si="5"/>
        <v>134</v>
      </c>
    </row>
    <row r="161" spans="1:18" x14ac:dyDescent="0.25">
      <c r="A161" s="2" t="s">
        <v>262</v>
      </c>
      <c r="B161" s="2" t="s">
        <v>263</v>
      </c>
      <c r="C161">
        <f>VLOOKUP($B161,Miljövärden!$B$1:$H$463,MATCH(C$2,Miljövärden!$B$1:$H$1,0),FALSE)</f>
        <v>0.37551299999999999</v>
      </c>
      <c r="D161">
        <f>VLOOKUP($B161,Miljövärden!$B$1:$H$463,MATCH(D$2,Miljövärden!$B$1:$H$1,0),FALSE)</f>
        <v>30.654599999999999</v>
      </c>
      <c r="E161">
        <f>VLOOKUP($B161,Miljövärden!$B$1:$H$463,MATCH(E$2,Miljövärden!$B$1:$H$1,0),FALSE)</f>
        <v>5.8988199999999997</v>
      </c>
      <c r="F161">
        <f>VLOOKUP($B161,Miljövärden!$B$1:$H$463,MATCH(F$2,Miljövärden!$B$1:$H$1,0),FALSE)</f>
        <v>4.6640599999999997E-2</v>
      </c>
      <c r="G161" t="str">
        <f>VLOOKUP($B161,Miljövärden!$B$1:$H$463,MATCH(G$2,Miljövärden!$B$1:$H$1,0),FALSE)</f>
        <v>Ja</v>
      </c>
      <c r="H161" s="7" t="str">
        <f>VLOOKUP($B161,Miljövärden!$B$1:$H$463,MATCH(H$2,Miljövärden!$B$1:$H$1,0),FALSE)</f>
        <v>Ja</v>
      </c>
      <c r="P161" s="17" t="str">
        <f t="shared" si="4"/>
        <v>ja</v>
      </c>
      <c r="R161">
        <f t="shared" si="5"/>
        <v>135</v>
      </c>
    </row>
    <row r="162" spans="1:18" x14ac:dyDescent="0.25">
      <c r="A162" s="2" t="s">
        <v>262</v>
      </c>
      <c r="B162" s="2" t="s">
        <v>264</v>
      </c>
      <c r="C162">
        <f>VLOOKUP($B162,Miljövärden!$B$1:$H$463,MATCH(C$2,Miljövärden!$B$1:$H$1,0),FALSE)</f>
        <v>0.18879499999999999</v>
      </c>
      <c r="D162">
        <f>VLOOKUP($B162,Miljövärden!$B$1:$H$463,MATCH(D$2,Miljövärden!$B$1:$H$1,0),FALSE)</f>
        <v>21.218299999999999</v>
      </c>
      <c r="E162">
        <f>VLOOKUP($B162,Miljövärden!$B$1:$H$463,MATCH(E$2,Miljövärden!$B$1:$H$1,0),FALSE)</f>
        <v>12.007</v>
      </c>
      <c r="F162">
        <f>VLOOKUP($B162,Miljövärden!$B$1:$H$463,MATCH(F$2,Miljövärden!$B$1:$H$1,0),FALSE)</f>
        <v>4.1851699999999999E-2</v>
      </c>
      <c r="G162" t="str">
        <f>VLOOKUP($B162,Miljövärden!$B$1:$H$463,MATCH(G$2,Miljövärden!$B$1:$H$1,0),FALSE)</f>
        <v>Ja</v>
      </c>
      <c r="H162" s="7" t="str">
        <f>VLOOKUP($B162,Miljövärden!$B$1:$H$463,MATCH(H$2,Miljövärden!$B$1:$H$1,0),FALSE)</f>
        <v>Ja</v>
      </c>
      <c r="P162" s="17" t="str">
        <f t="shared" si="4"/>
        <v>ja</v>
      </c>
      <c r="R162">
        <f t="shared" si="5"/>
        <v>136</v>
      </c>
    </row>
    <row r="163" spans="1:18" x14ac:dyDescent="0.25">
      <c r="A163" s="2" t="s">
        <v>265</v>
      </c>
      <c r="B163" s="2" t="s">
        <v>266</v>
      </c>
      <c r="C163">
        <f>VLOOKUP($B163,Miljövärden!$B$1:$H$463,MATCH(C$2,Miljövärden!$B$1:$H$1,0),FALSE)</f>
        <v>0.20575299999999999</v>
      </c>
      <c r="D163">
        <f>VLOOKUP($B163,Miljövärden!$B$1:$H$463,MATCH(D$2,Miljövärden!$B$1:$H$1,0),FALSE)</f>
        <v>20.781500000000001</v>
      </c>
      <c r="E163">
        <f>VLOOKUP($B163,Miljövärden!$B$1:$H$463,MATCH(E$2,Miljövärden!$B$1:$H$1,0),FALSE)</f>
        <v>7.5226100000000002</v>
      </c>
      <c r="F163">
        <f>VLOOKUP($B163,Miljövärden!$B$1:$H$463,MATCH(F$2,Miljövärden!$B$1:$H$1,0),FALSE)</f>
        <v>1.07127E-2</v>
      </c>
      <c r="G163" t="str">
        <f>VLOOKUP($B163,Miljövärden!$B$1:$H$463,MATCH(G$2,Miljövärden!$B$1:$H$1,0),FALSE)</f>
        <v>Nej</v>
      </c>
      <c r="H163" s="7" t="str">
        <f>VLOOKUP($B163,Miljövärden!$B$1:$H$463,MATCH(H$2,Miljövärden!$B$1:$H$1,0),FALSE)</f>
        <v>Ja</v>
      </c>
      <c r="P163" s="17" t="str">
        <f t="shared" si="4"/>
        <v>ja</v>
      </c>
      <c r="R163">
        <f t="shared" si="5"/>
        <v>137</v>
      </c>
    </row>
    <row r="164" spans="1:18" x14ac:dyDescent="0.25">
      <c r="A164" s="2" t="s">
        <v>267</v>
      </c>
      <c r="B164" s="2" t="s">
        <v>268</v>
      </c>
      <c r="C164">
        <f>VLOOKUP($B164,Miljövärden!$B$1:$H$463,MATCH(C$2,Miljövärden!$B$1:$H$1,0),FALSE)</f>
        <v>0.17128199999999999</v>
      </c>
      <c r="D164">
        <f>VLOOKUP($B164,Miljövärden!$B$1:$H$463,MATCH(D$2,Miljövärden!$B$1:$H$1,0),FALSE)</f>
        <v>11.3126</v>
      </c>
      <c r="E164">
        <f>VLOOKUP($B164,Miljövärden!$B$1:$H$463,MATCH(E$2,Miljövärden!$B$1:$H$1,0),FALSE)</f>
        <v>15.364599999999999</v>
      </c>
      <c r="F164">
        <f>VLOOKUP($B164,Miljövärden!$B$1:$H$463,MATCH(F$2,Miljövärden!$B$1:$H$1,0),FALSE)</f>
        <v>1.43164E-2</v>
      </c>
      <c r="G164" t="str">
        <f>VLOOKUP($B164,Miljövärden!$B$1:$H$463,MATCH(G$2,Miljövärden!$B$1:$H$1,0),FALSE)</f>
        <v>Ja</v>
      </c>
      <c r="H164" s="7" t="str">
        <f>VLOOKUP($B164,Miljövärden!$B$1:$H$463,MATCH(H$2,Miljövärden!$B$1:$H$1,0),FALSE)</f>
        <v>Ja</v>
      </c>
      <c r="P164" s="17" t="str">
        <f t="shared" si="4"/>
        <v>ja</v>
      </c>
      <c r="R164">
        <f t="shared" si="5"/>
        <v>138</v>
      </c>
    </row>
    <row r="165" spans="1:18" x14ac:dyDescent="0.25">
      <c r="A165" s="2" t="s">
        <v>267</v>
      </c>
      <c r="B165" s="2" t="s">
        <v>269</v>
      </c>
      <c r="C165">
        <f>VLOOKUP($B165,Miljövärden!$B$1:$H$463,MATCH(C$2,Miljövärden!$B$1:$H$1,0),FALSE)</f>
        <v>0.20006499999999999</v>
      </c>
      <c r="D165">
        <f>VLOOKUP($B165,Miljövärden!$B$1:$H$463,MATCH(D$2,Miljövärden!$B$1:$H$1,0),FALSE)</f>
        <v>12.6196</v>
      </c>
      <c r="E165">
        <f>VLOOKUP($B165,Miljövärden!$B$1:$H$463,MATCH(E$2,Miljövärden!$B$1:$H$1,0),FALSE)</f>
        <v>16.144500000000001</v>
      </c>
      <c r="F165">
        <f>VLOOKUP($B165,Miljövärden!$B$1:$H$463,MATCH(F$2,Miljövärden!$B$1:$H$1,0),FALSE)</f>
        <v>1.6378299999999998E-2</v>
      </c>
      <c r="G165" t="str">
        <f>VLOOKUP($B165,Miljövärden!$B$1:$H$463,MATCH(G$2,Miljövärden!$B$1:$H$1,0),FALSE)</f>
        <v>Ja</v>
      </c>
      <c r="H165" s="7" t="str">
        <f>VLOOKUP($B165,Miljövärden!$B$1:$H$463,MATCH(H$2,Miljövärden!$B$1:$H$1,0),FALSE)</f>
        <v>Ja</v>
      </c>
      <c r="P165" s="17" t="str">
        <f t="shared" si="4"/>
        <v>ja</v>
      </c>
      <c r="R165">
        <f t="shared" si="5"/>
        <v>139</v>
      </c>
    </row>
    <row r="166" spans="1:18" x14ac:dyDescent="0.25">
      <c r="A166" s="2" t="s">
        <v>267</v>
      </c>
      <c r="B166" s="2" t="s">
        <v>270</v>
      </c>
      <c r="C166">
        <f>VLOOKUP($B166,Miljövärden!$B$1:$H$463,MATCH(C$2,Miljövärden!$B$1:$H$1,0),FALSE)</f>
        <v>0.15487500000000001</v>
      </c>
      <c r="D166">
        <f>VLOOKUP($B166,Miljövärden!$B$1:$H$463,MATCH(D$2,Miljövärden!$B$1:$H$1,0),FALSE)</f>
        <v>9.1094799999999996</v>
      </c>
      <c r="E166">
        <f>VLOOKUP($B166,Miljövärden!$B$1:$H$463,MATCH(E$2,Miljövärden!$B$1:$H$1,0),FALSE)</f>
        <v>15.1869</v>
      </c>
      <c r="F166">
        <f>VLOOKUP($B166,Miljövärden!$B$1:$H$463,MATCH(F$2,Miljövärden!$B$1:$H$1,0),FALSE)</f>
        <v>7.5734599999999997E-3</v>
      </c>
      <c r="G166" t="str">
        <f>VLOOKUP($B166,Miljövärden!$B$1:$H$463,MATCH(G$2,Miljövärden!$B$1:$H$1,0),FALSE)</f>
        <v>Ja</v>
      </c>
      <c r="H166" s="7" t="str">
        <f>VLOOKUP($B166,Miljövärden!$B$1:$H$463,MATCH(H$2,Miljövärden!$B$1:$H$1,0),FALSE)</f>
        <v>Ja</v>
      </c>
      <c r="P166" s="17" t="str">
        <f t="shared" si="4"/>
        <v>ja</v>
      </c>
      <c r="R166">
        <f t="shared" si="5"/>
        <v>140</v>
      </c>
    </row>
    <row r="167" spans="1:18" x14ac:dyDescent="0.25">
      <c r="A167" s="2" t="s">
        <v>267</v>
      </c>
      <c r="B167" s="2" t="s">
        <v>271</v>
      </c>
      <c r="C167">
        <f>VLOOKUP($B167,Miljövärden!$B$1:$H$463,MATCH(C$2,Miljövärden!$B$1:$H$1,0),FALSE)</f>
        <v>0.124709</v>
      </c>
      <c r="D167">
        <f>VLOOKUP($B167,Miljövärden!$B$1:$H$463,MATCH(D$2,Miljövärden!$B$1:$H$1,0),FALSE)</f>
        <v>22.5444</v>
      </c>
      <c r="E167">
        <f>VLOOKUP($B167,Miljövärden!$B$1:$H$463,MATCH(E$2,Miljövärden!$B$1:$H$1,0),FALSE)</f>
        <v>6.9488700000000003</v>
      </c>
      <c r="F167">
        <f>VLOOKUP($B167,Miljövärden!$B$1:$H$463,MATCH(F$2,Miljövärden!$B$1:$H$1,0),FALSE)</f>
        <v>2.7068600000000002E-2</v>
      </c>
      <c r="G167" t="str">
        <f>VLOOKUP($B167,Miljövärden!$B$1:$H$463,MATCH(G$2,Miljövärden!$B$1:$H$1,0),FALSE)</f>
        <v>Ja</v>
      </c>
      <c r="H167" s="7" t="str">
        <f>VLOOKUP($B167,Miljövärden!$B$1:$H$463,MATCH(H$2,Miljövärden!$B$1:$H$1,0),FALSE)</f>
        <v>Ja</v>
      </c>
      <c r="P167" s="17" t="str">
        <f t="shared" si="4"/>
        <v>ja</v>
      </c>
      <c r="R167">
        <f t="shared" si="5"/>
        <v>141</v>
      </c>
    </row>
    <row r="168" spans="1:18" x14ac:dyDescent="0.25">
      <c r="A168" s="2" t="s">
        <v>272</v>
      </c>
      <c r="B168" s="2" t="s">
        <v>273</v>
      </c>
      <c r="C168">
        <f>VLOOKUP($B168,Miljövärden!$B$1:$H$463,MATCH(C$2,Miljövärden!$B$1:$H$1,0),FALSE)</f>
        <v>0.17230400000000001</v>
      </c>
      <c r="D168">
        <f>VLOOKUP($B168,Miljövärden!$B$1:$H$463,MATCH(D$2,Miljövärden!$B$1:$H$1,0),FALSE)</f>
        <v>7.4302099999999998</v>
      </c>
      <c r="E168">
        <f>VLOOKUP($B168,Miljövärden!$B$1:$H$463,MATCH(E$2,Miljövärden!$B$1:$H$1,0),FALSE)</f>
        <v>16.440000000000001</v>
      </c>
      <c r="F168">
        <f>VLOOKUP($B168,Miljövärden!$B$1:$H$463,MATCH(F$2,Miljövärden!$B$1:$H$1,0),FALSE)</f>
        <v>0</v>
      </c>
      <c r="G168" t="str">
        <f>VLOOKUP($B168,Miljövärden!$B$1:$H$463,MATCH(G$2,Miljövärden!$B$1:$H$1,0),FALSE)</f>
        <v>Nej</v>
      </c>
      <c r="H168" s="7" t="str">
        <f>VLOOKUP($B168,Miljövärden!$B$1:$H$463,MATCH(H$2,Miljövärden!$B$1:$H$1,0),FALSE)</f>
        <v>Ja</v>
      </c>
      <c r="P168" s="17" t="str">
        <f t="shared" si="4"/>
        <v>ja</v>
      </c>
      <c r="R168">
        <f t="shared" si="5"/>
        <v>142</v>
      </c>
    </row>
    <row r="169" spans="1:18" x14ac:dyDescent="0.25">
      <c r="A169" s="2" t="s">
        <v>272</v>
      </c>
      <c r="B169" s="2" t="s">
        <v>274</v>
      </c>
      <c r="C169">
        <f>VLOOKUP($B169,Miljövärden!$B$1:$H$463,MATCH(C$2,Miljövärden!$B$1:$H$1,0),FALSE)</f>
        <v>3.5296500000000001E-2</v>
      </c>
      <c r="D169">
        <f>VLOOKUP($B169,Miljövärden!$B$1:$H$463,MATCH(D$2,Miljövärden!$B$1:$H$1,0),FALSE)</f>
        <v>42.62</v>
      </c>
      <c r="E169">
        <f>VLOOKUP($B169,Miljövärden!$B$1:$H$463,MATCH(E$2,Miljövärden!$B$1:$H$1,0),FALSE)</f>
        <v>2.0861399999999999</v>
      </c>
      <c r="F169">
        <f>VLOOKUP($B169,Miljövärden!$B$1:$H$463,MATCH(F$2,Miljövärden!$B$1:$H$1,0),FALSE)</f>
        <v>1.2893099999999999E-4</v>
      </c>
      <c r="G169" t="str">
        <f>VLOOKUP($B169,Miljövärden!$B$1:$H$463,MATCH(G$2,Miljövärden!$B$1:$H$1,0),FALSE)</f>
        <v>Nej</v>
      </c>
      <c r="H169" s="7" t="str">
        <f>VLOOKUP($B169,Miljövärden!$B$1:$H$463,MATCH(H$2,Miljövärden!$B$1:$H$1,0),FALSE)</f>
        <v>Ja</v>
      </c>
      <c r="P169" s="17" t="str">
        <f t="shared" si="4"/>
        <v>ja</v>
      </c>
      <c r="R169">
        <f t="shared" si="5"/>
        <v>143</v>
      </c>
    </row>
    <row r="170" spans="1:18" x14ac:dyDescent="0.25">
      <c r="A170" s="2" t="s">
        <v>275</v>
      </c>
      <c r="B170" s="2" t="s">
        <v>276</v>
      </c>
      <c r="C170">
        <f>VLOOKUP($B170,Miljövärden!$B$1:$H$463,MATCH(C$2,Miljövärden!$B$1:$H$1,0),FALSE)</f>
        <v>7.7947299999999997E-2</v>
      </c>
      <c r="D170">
        <f>VLOOKUP($B170,Miljövärden!$B$1:$H$463,MATCH(D$2,Miljövärden!$B$1:$H$1,0),FALSE)</f>
        <v>41.198399999999999</v>
      </c>
      <c r="E170">
        <f>VLOOKUP($B170,Miljövärden!$B$1:$H$463,MATCH(E$2,Miljövärden!$B$1:$H$1,0),FALSE)</f>
        <v>3.7206000000000001</v>
      </c>
      <c r="F170">
        <f>VLOOKUP($B170,Miljövärden!$B$1:$H$463,MATCH(F$2,Miljövärden!$B$1:$H$1,0),FALSE)</f>
        <v>1.89113E-3</v>
      </c>
      <c r="G170" t="str">
        <f>VLOOKUP($B170,Miljövärden!$B$1:$H$463,MATCH(G$2,Miljövärden!$B$1:$H$1,0),FALSE)</f>
        <v>Ja</v>
      </c>
      <c r="H170" s="7" t="str">
        <f>VLOOKUP($B170,Miljövärden!$B$1:$H$463,MATCH(H$2,Miljövärden!$B$1:$H$1,0),FALSE)</f>
        <v>Ja</v>
      </c>
      <c r="P170" s="17" t="str">
        <f t="shared" si="4"/>
        <v>ja</v>
      </c>
      <c r="R170">
        <f t="shared" si="5"/>
        <v>144</v>
      </c>
    </row>
    <row r="171" spans="1:18" x14ac:dyDescent="0.25">
      <c r="A171" s="2" t="s">
        <v>277</v>
      </c>
      <c r="B171" s="2" t="s">
        <v>278</v>
      </c>
      <c r="C171">
        <f>VLOOKUP($B171,Miljövärden!$B$1:$H$463,MATCH(C$2,Miljövärden!$B$1:$H$1,0),FALSE)</f>
        <v>0.33212799999999998</v>
      </c>
      <c r="D171">
        <f>VLOOKUP($B171,Miljövärden!$B$1:$H$463,MATCH(D$2,Miljövärden!$B$1:$H$1,0),FALSE)</f>
        <v>50.178800000000003</v>
      </c>
      <c r="E171">
        <f>VLOOKUP($B171,Miljövärden!$B$1:$H$463,MATCH(E$2,Miljövärden!$B$1:$H$1,0),FALSE)</f>
        <v>18.9114</v>
      </c>
      <c r="F171">
        <f>VLOOKUP($B171,Miljövärden!$B$1:$H$463,MATCH(F$2,Miljövärden!$B$1:$H$1,0),FALSE)</f>
        <v>0.102492</v>
      </c>
      <c r="G171" t="str">
        <f>VLOOKUP($B171,Miljövärden!$B$1:$H$463,MATCH(G$2,Miljövärden!$B$1:$H$1,0),FALSE)</f>
        <v>Nej</v>
      </c>
      <c r="H171" s="7" t="str">
        <f>VLOOKUP($B171,Miljövärden!$B$1:$H$463,MATCH(H$2,Miljövärden!$B$1:$H$1,0),FALSE)</f>
        <v>Ja</v>
      </c>
      <c r="P171" s="17" t="str">
        <f t="shared" si="4"/>
        <v>ja</v>
      </c>
      <c r="R171">
        <f t="shared" si="5"/>
        <v>145</v>
      </c>
    </row>
    <row r="172" spans="1:18" x14ac:dyDescent="0.25">
      <c r="A172" s="2" t="s">
        <v>277</v>
      </c>
      <c r="B172" s="2" t="s">
        <v>279</v>
      </c>
      <c r="C172">
        <f>VLOOKUP($B172,Miljövärden!$B$1:$H$463,MATCH(C$2,Miljövärden!$B$1:$H$1,0),FALSE)</f>
        <v>0.14691000000000001</v>
      </c>
      <c r="D172">
        <f>VLOOKUP($B172,Miljövärden!$B$1:$H$463,MATCH(D$2,Miljövärden!$B$1:$H$1,0),FALSE)</f>
        <v>32.272100000000002</v>
      </c>
      <c r="E172">
        <f>VLOOKUP($B172,Miljövärden!$B$1:$H$463,MATCH(E$2,Miljövärden!$B$1:$H$1,0),FALSE)</f>
        <v>10.048999999999999</v>
      </c>
      <c r="F172">
        <f>VLOOKUP($B172,Miljövärden!$B$1:$H$463,MATCH(F$2,Miljövärden!$B$1:$H$1,0),FALSE)</f>
        <v>4.0177900000000003E-2</v>
      </c>
      <c r="G172" t="str">
        <f>VLOOKUP($B172,Miljövärden!$B$1:$H$463,MATCH(G$2,Miljövärden!$B$1:$H$1,0),FALSE)</f>
        <v>Nej</v>
      </c>
      <c r="H172" s="7" t="str">
        <f>VLOOKUP($B172,Miljövärden!$B$1:$H$463,MATCH(H$2,Miljövärden!$B$1:$H$1,0),FALSE)</f>
        <v>Ja</v>
      </c>
      <c r="P172" s="17" t="str">
        <f t="shared" si="4"/>
        <v>ja</v>
      </c>
      <c r="R172">
        <f t="shared" si="5"/>
        <v>146</v>
      </c>
    </row>
    <row r="173" spans="1:18" x14ac:dyDescent="0.25">
      <c r="A173" s="2" t="s">
        <v>277</v>
      </c>
      <c r="B173" s="2" t="s">
        <v>280</v>
      </c>
      <c r="C173">
        <f>VLOOKUP($B173,Miljövärden!$B$1:$H$463,MATCH(C$2,Miljövärden!$B$1:$H$1,0),FALSE)</f>
        <v>0.42738999999999999</v>
      </c>
      <c r="D173">
        <f>VLOOKUP($B173,Miljövärden!$B$1:$H$463,MATCH(D$2,Miljövärden!$B$1:$H$1,0),FALSE)</f>
        <v>31.509399999999999</v>
      </c>
      <c r="E173">
        <f>VLOOKUP($B173,Miljövärden!$B$1:$H$463,MATCH(E$2,Miljövärden!$B$1:$H$1,0),FALSE)</f>
        <v>16.578900000000001</v>
      </c>
      <c r="F173">
        <f>VLOOKUP($B173,Miljövärden!$B$1:$H$463,MATCH(F$2,Miljövärden!$B$1:$H$1,0),FALSE)</f>
        <v>3.5250200000000002E-2</v>
      </c>
      <c r="G173" t="str">
        <f>VLOOKUP($B173,Miljövärden!$B$1:$H$463,MATCH(G$2,Miljövärden!$B$1:$H$1,0),FALSE)</f>
        <v>Nej</v>
      </c>
      <c r="H173" s="7" t="str">
        <f>VLOOKUP($B173,Miljövärden!$B$1:$H$463,MATCH(H$2,Miljövärden!$B$1:$H$1,0),FALSE)</f>
        <v>Ja</v>
      </c>
      <c r="P173" s="17" t="str">
        <f t="shared" si="4"/>
        <v>ja</v>
      </c>
      <c r="R173">
        <f t="shared" si="5"/>
        <v>147</v>
      </c>
    </row>
    <row r="174" spans="1:18" x14ac:dyDescent="0.25">
      <c r="A174" s="2" t="s">
        <v>277</v>
      </c>
      <c r="B174" s="2" t="s">
        <v>281</v>
      </c>
      <c r="C174">
        <f>VLOOKUP($B174,Miljövärden!$B$1:$H$463,MATCH(C$2,Miljövärden!$B$1:$H$1,0),FALSE)</f>
        <v>0.27846700000000002</v>
      </c>
      <c r="D174">
        <f>VLOOKUP($B174,Miljövärden!$B$1:$H$463,MATCH(D$2,Miljövärden!$B$1:$H$1,0),FALSE)</f>
        <v>30.232800000000001</v>
      </c>
      <c r="E174">
        <f>VLOOKUP($B174,Miljövärden!$B$1:$H$463,MATCH(E$2,Miljövärden!$B$1:$H$1,0),FALSE)</f>
        <v>19.700500000000002</v>
      </c>
      <c r="F174">
        <f>VLOOKUP($B174,Miljövärden!$B$1:$H$463,MATCH(F$2,Miljövärden!$B$1:$H$1,0),FALSE)</f>
        <v>3.5998200000000001E-2</v>
      </c>
      <c r="G174" t="str">
        <f>VLOOKUP($B174,Miljövärden!$B$1:$H$463,MATCH(G$2,Miljövärden!$B$1:$H$1,0),FALSE)</f>
        <v>Nej</v>
      </c>
      <c r="H174" s="7" t="str">
        <f>VLOOKUP($B174,Miljövärden!$B$1:$H$463,MATCH(H$2,Miljövärden!$B$1:$H$1,0),FALSE)</f>
        <v>Ja</v>
      </c>
      <c r="P174" s="17" t="str">
        <f t="shared" si="4"/>
        <v>ja</v>
      </c>
      <c r="R174">
        <f t="shared" si="5"/>
        <v>148</v>
      </c>
    </row>
    <row r="175" spans="1:18" x14ac:dyDescent="0.25">
      <c r="A175" s="2" t="s">
        <v>277</v>
      </c>
      <c r="B175" s="2" t="s">
        <v>282</v>
      </c>
      <c r="C175">
        <f>VLOOKUP($B175,Miljövärden!$B$1:$H$463,MATCH(C$2,Miljövärden!$B$1:$H$1,0),FALSE)</f>
        <v>0.90105500000000005</v>
      </c>
      <c r="D175">
        <f>VLOOKUP($B175,Miljövärden!$B$1:$H$463,MATCH(D$2,Miljövärden!$B$1:$H$1,0),FALSE)</f>
        <v>17.968299999999999</v>
      </c>
      <c r="E175">
        <f>VLOOKUP($B175,Miljövärden!$B$1:$H$463,MATCH(E$2,Miljövärden!$B$1:$H$1,0),FALSE)</f>
        <v>26.658000000000001</v>
      </c>
      <c r="F175">
        <f>VLOOKUP($B175,Miljövärden!$B$1:$H$463,MATCH(F$2,Miljövärden!$B$1:$H$1,0),FALSE)</f>
        <v>9.3909900000000001E-3</v>
      </c>
      <c r="G175" t="str">
        <f>VLOOKUP($B175,Miljövärden!$B$1:$H$463,MATCH(G$2,Miljövärden!$B$1:$H$1,0),FALSE)</f>
        <v>Nej</v>
      </c>
      <c r="H175" s="7" t="str">
        <f>VLOOKUP($B175,Miljövärden!$B$1:$H$463,MATCH(H$2,Miljövärden!$B$1:$H$1,0),FALSE)</f>
        <v>Ja</v>
      </c>
      <c r="P175" s="17" t="str">
        <f t="shared" si="4"/>
        <v>ja</v>
      </c>
      <c r="R175">
        <f t="shared" si="5"/>
        <v>149</v>
      </c>
    </row>
    <row r="176" spans="1:18" x14ac:dyDescent="0.25">
      <c r="A176" s="2" t="s">
        <v>277</v>
      </c>
      <c r="B176" s="2" t="s">
        <v>283</v>
      </c>
      <c r="C176">
        <f>VLOOKUP($B176,Miljövärden!$B$1:$H$463,MATCH(C$2,Miljövärden!$B$1:$H$1,0),FALSE)</f>
        <v>1.1103000000000001</v>
      </c>
      <c r="D176">
        <f>VLOOKUP($B176,Miljövärden!$B$1:$H$463,MATCH(D$2,Miljövärden!$B$1:$H$1,0),FALSE)</f>
        <v>18.347200000000001</v>
      </c>
      <c r="E176">
        <f>VLOOKUP($B176,Miljövärden!$B$1:$H$463,MATCH(E$2,Miljövärden!$B$1:$H$1,0),FALSE)</f>
        <v>30.797999999999998</v>
      </c>
      <c r="F176">
        <f>VLOOKUP($B176,Miljövärden!$B$1:$H$463,MATCH(F$2,Miljövärden!$B$1:$H$1,0),FALSE)</f>
        <v>1.2047499999999999E-2</v>
      </c>
      <c r="G176" t="str">
        <f>VLOOKUP($B176,Miljövärden!$B$1:$H$463,MATCH(G$2,Miljövärden!$B$1:$H$1,0),FALSE)</f>
        <v>Nej</v>
      </c>
      <c r="H176" s="7" t="str">
        <f>VLOOKUP($B176,Miljövärden!$B$1:$H$463,MATCH(H$2,Miljövärden!$B$1:$H$1,0),FALSE)</f>
        <v>Ja</v>
      </c>
      <c r="P176" s="17" t="str">
        <f t="shared" si="4"/>
        <v>ja</v>
      </c>
      <c r="R176">
        <f t="shared" si="5"/>
        <v>150</v>
      </c>
    </row>
    <row r="177" spans="1:18" x14ac:dyDescent="0.25">
      <c r="A177" s="2" t="s">
        <v>277</v>
      </c>
      <c r="B177" s="2" t="s">
        <v>284</v>
      </c>
      <c r="C177">
        <f>VLOOKUP($B177,Miljövärden!$B$1:$H$463,MATCH(C$2,Miljövärden!$B$1:$H$1,0),FALSE)</f>
        <v>0.116881</v>
      </c>
      <c r="D177">
        <f>VLOOKUP($B177,Miljövärden!$B$1:$H$463,MATCH(D$2,Miljövärden!$B$1:$H$1,0),FALSE)</f>
        <v>24.563600000000001</v>
      </c>
      <c r="E177">
        <f>VLOOKUP($B177,Miljövärden!$B$1:$H$463,MATCH(E$2,Miljövärden!$B$1:$H$1,0),FALSE)</f>
        <v>8.9475499999999997</v>
      </c>
      <c r="F177">
        <f>VLOOKUP($B177,Miljövärden!$B$1:$H$463,MATCH(F$2,Miljövärden!$B$1:$H$1,0),FALSE)</f>
        <v>2.23714E-2</v>
      </c>
      <c r="G177" t="str">
        <f>VLOOKUP($B177,Miljövärden!$B$1:$H$463,MATCH(G$2,Miljövärden!$B$1:$H$1,0),FALSE)</f>
        <v>Nej</v>
      </c>
      <c r="H177" s="7" t="str">
        <f>VLOOKUP($B177,Miljövärden!$B$1:$H$463,MATCH(H$2,Miljövärden!$B$1:$H$1,0),FALSE)</f>
        <v>Ja</v>
      </c>
      <c r="P177" s="17" t="str">
        <f t="shared" si="4"/>
        <v>ja</v>
      </c>
      <c r="R177">
        <f t="shared" si="5"/>
        <v>151</v>
      </c>
    </row>
    <row r="178" spans="1:18" x14ac:dyDescent="0.25">
      <c r="A178" s="2" t="s">
        <v>277</v>
      </c>
      <c r="B178" s="2" t="s">
        <v>285</v>
      </c>
      <c r="C178">
        <f>VLOOKUP($B178,Miljövärden!$B$1:$H$463,MATCH(C$2,Miljövärden!$B$1:$H$1,0),FALSE)</f>
        <v>0.118975</v>
      </c>
      <c r="D178">
        <f>VLOOKUP($B178,Miljövärden!$B$1:$H$463,MATCH(D$2,Miljövärden!$B$1:$H$1,0),FALSE)</f>
        <v>25.036999999999999</v>
      </c>
      <c r="E178">
        <f>VLOOKUP($B178,Miljövärden!$B$1:$H$463,MATCH(E$2,Miljövärden!$B$1:$H$1,0),FALSE)</f>
        <v>9.9030699999999996</v>
      </c>
      <c r="F178">
        <f>VLOOKUP($B178,Miljövärden!$B$1:$H$463,MATCH(F$2,Miljövärden!$B$1:$H$1,0),FALSE)</f>
        <v>1.66918E-2</v>
      </c>
      <c r="G178" t="str">
        <f>VLOOKUP($B178,Miljövärden!$B$1:$H$463,MATCH(G$2,Miljövärden!$B$1:$H$1,0),FALSE)</f>
        <v>Nej</v>
      </c>
      <c r="H178" s="7" t="str">
        <f>VLOOKUP($B178,Miljövärden!$B$1:$H$463,MATCH(H$2,Miljövärden!$B$1:$H$1,0),FALSE)</f>
        <v>Ja</v>
      </c>
      <c r="P178" s="17" t="str">
        <f t="shared" si="4"/>
        <v>ja</v>
      </c>
      <c r="R178">
        <f t="shared" si="5"/>
        <v>152</v>
      </c>
    </row>
    <row r="179" spans="1:18" x14ac:dyDescent="0.25">
      <c r="A179" s="2" t="s">
        <v>286</v>
      </c>
      <c r="B179" s="2" t="s">
        <v>287</v>
      </c>
      <c r="C179">
        <f>VLOOKUP($B179,Miljövärden!$B$1:$H$463,MATCH(C$2,Miljövärden!$B$1:$H$1,0),FALSE)</f>
        <v>0.16855700000000001</v>
      </c>
      <c r="D179">
        <f>VLOOKUP($B179,Miljövärden!$B$1:$H$463,MATCH(D$2,Miljövärden!$B$1:$H$1,0),FALSE)</f>
        <v>13.7691</v>
      </c>
      <c r="E179">
        <f>VLOOKUP($B179,Miljövärden!$B$1:$H$463,MATCH(E$2,Miljövärden!$B$1:$H$1,0),FALSE)</f>
        <v>15.026899999999999</v>
      </c>
      <c r="F179">
        <f>VLOOKUP($B179,Miljövärden!$B$1:$H$463,MATCH(F$2,Miljövärden!$B$1:$H$1,0),FALSE)</f>
        <v>1.23362E-2</v>
      </c>
      <c r="G179" t="str">
        <f>VLOOKUP($B179,Miljövärden!$B$1:$H$463,MATCH(G$2,Miljövärden!$B$1:$H$1,0),FALSE)</f>
        <v>Nej</v>
      </c>
      <c r="H179" s="7" t="str">
        <f>VLOOKUP($B179,Miljövärden!$B$1:$H$463,MATCH(H$2,Miljövärden!$B$1:$H$1,0),FALSE)</f>
        <v>Ja</v>
      </c>
      <c r="P179" s="17" t="str">
        <f t="shared" si="4"/>
        <v>ja</v>
      </c>
      <c r="R179">
        <f t="shared" si="5"/>
        <v>153</v>
      </c>
    </row>
    <row r="180" spans="1:18" x14ac:dyDescent="0.25">
      <c r="A180" s="2" t="s">
        <v>291</v>
      </c>
      <c r="B180" s="2" t="s">
        <v>10</v>
      </c>
      <c r="C180">
        <f>VLOOKUP($B180,Miljövärden!$B$1:$H$463,MATCH(C$2,Miljövärden!$B$1:$H$1,0),FALSE)</f>
        <v>0.135823</v>
      </c>
      <c r="D180">
        <f>VLOOKUP($B180,Miljövärden!$B$1:$H$463,MATCH(D$2,Miljövärden!$B$1:$H$1,0),FALSE)</f>
        <v>28.046500000000002</v>
      </c>
      <c r="E180">
        <f>VLOOKUP($B180,Miljövärden!$B$1:$H$463,MATCH(E$2,Miljövärden!$B$1:$H$1,0),FALSE)</f>
        <v>9.0649599999999992</v>
      </c>
      <c r="F180">
        <f>VLOOKUP($B180,Miljövärden!$B$1:$H$463,MATCH(F$2,Miljövärden!$B$1:$H$1,0),FALSE)</f>
        <v>2.89407E-2</v>
      </c>
      <c r="G180" t="str">
        <f>VLOOKUP($B180,Miljövärden!$B$1:$H$463,MATCH(G$2,Miljövärden!$B$1:$H$1,0),FALSE)</f>
        <v>Ja</v>
      </c>
      <c r="H180" s="7" t="str">
        <f>VLOOKUP($B180,Miljövärden!$B$1:$H$463,MATCH(H$2,Miljövärden!$B$1:$H$1,0),FALSE)</f>
        <v>Ja</v>
      </c>
      <c r="P180" s="17" t="str">
        <f t="shared" si="4"/>
        <v>ja</v>
      </c>
      <c r="R180">
        <f t="shared" si="5"/>
        <v>154</v>
      </c>
    </row>
    <row r="181" spans="1:18" x14ac:dyDescent="0.25">
      <c r="A181" s="2" t="s">
        <v>291</v>
      </c>
      <c r="B181" s="2" t="s">
        <v>292</v>
      </c>
      <c r="C181">
        <f>VLOOKUP($B181,Miljövärden!$B$1:$H$463,MATCH(C$2,Miljövärden!$B$1:$H$1,0),FALSE)</f>
        <v>0.16031500000000001</v>
      </c>
      <c r="D181">
        <f>VLOOKUP($B181,Miljövärden!$B$1:$H$463,MATCH(D$2,Miljövärden!$B$1:$H$1,0),FALSE)</f>
        <v>12.0901</v>
      </c>
      <c r="E181">
        <f>VLOOKUP($B181,Miljövärden!$B$1:$H$463,MATCH(E$2,Miljövärden!$B$1:$H$1,0),FALSE)</f>
        <v>16.8841</v>
      </c>
      <c r="F181">
        <f>VLOOKUP($B181,Miljövärden!$B$1:$H$463,MATCH(F$2,Miljövärden!$B$1:$H$1,0),FALSE)</f>
        <v>1.3443800000000001E-2</v>
      </c>
      <c r="G181" t="str">
        <f>VLOOKUP($B181,Miljövärden!$B$1:$H$463,MATCH(G$2,Miljövärden!$B$1:$H$1,0),FALSE)</f>
        <v>Ja</v>
      </c>
      <c r="H181" s="7" t="str">
        <f>VLOOKUP($B181,Miljövärden!$B$1:$H$463,MATCH(H$2,Miljövärden!$B$1:$H$1,0),FALSE)</f>
        <v>Ja</v>
      </c>
      <c r="P181" s="17" t="str">
        <f t="shared" si="4"/>
        <v>ja</v>
      </c>
      <c r="R181">
        <f t="shared" si="5"/>
        <v>155</v>
      </c>
    </row>
    <row r="182" spans="1:18" x14ac:dyDescent="0.25">
      <c r="A182" s="2" t="s">
        <v>291</v>
      </c>
      <c r="B182" s="2" t="s">
        <v>293</v>
      </c>
      <c r="C182">
        <f>VLOOKUP($B182,Miljövärden!$B$1:$H$463,MATCH(C$2,Miljövärden!$B$1:$H$1,0),FALSE)</f>
        <v>7.9574599999999995E-2</v>
      </c>
      <c r="D182">
        <f>VLOOKUP($B182,Miljövärden!$B$1:$H$463,MATCH(D$2,Miljövärden!$B$1:$H$1,0),FALSE)</f>
        <v>13.540900000000001</v>
      </c>
      <c r="E182">
        <f>VLOOKUP($B182,Miljövärden!$B$1:$H$463,MATCH(E$2,Miljövärden!$B$1:$H$1,0),FALSE)</f>
        <v>10.406599999999999</v>
      </c>
      <c r="F182">
        <f>VLOOKUP($B182,Miljövärden!$B$1:$H$463,MATCH(F$2,Miljövärden!$B$1:$H$1,0),FALSE)</f>
        <v>1.35719E-2</v>
      </c>
      <c r="G182" t="str">
        <f>VLOOKUP($B182,Miljövärden!$B$1:$H$463,MATCH(G$2,Miljövärden!$B$1:$H$1,0),FALSE)</f>
        <v>Ja</v>
      </c>
      <c r="H182" s="7" t="str">
        <f>VLOOKUP($B182,Miljövärden!$B$1:$H$463,MATCH(H$2,Miljövärden!$B$1:$H$1,0),FALSE)</f>
        <v>Ja</v>
      </c>
      <c r="P182" s="17" t="str">
        <f t="shared" si="4"/>
        <v>ja</v>
      </c>
      <c r="R182">
        <f t="shared" si="5"/>
        <v>156</v>
      </c>
    </row>
    <row r="183" spans="1:18" x14ac:dyDescent="0.25">
      <c r="A183" s="2" t="s">
        <v>291</v>
      </c>
      <c r="B183" s="2" t="s">
        <v>294</v>
      </c>
      <c r="C183">
        <f>VLOOKUP($B183,Miljövärden!$B$1:$H$463,MATCH(C$2,Miljövärden!$B$1:$H$1,0),FALSE)</f>
        <v>0.148647</v>
      </c>
      <c r="D183">
        <f>VLOOKUP($B183,Miljövärden!$B$1:$H$463,MATCH(D$2,Miljövärden!$B$1:$H$1,0),FALSE)</f>
        <v>12.865500000000001</v>
      </c>
      <c r="E183">
        <f>VLOOKUP($B183,Miljövärden!$B$1:$H$463,MATCH(E$2,Miljövärden!$B$1:$H$1,0),FALSE)</f>
        <v>14.820600000000001</v>
      </c>
      <c r="F183">
        <f>VLOOKUP($B183,Miljövärden!$B$1:$H$463,MATCH(F$2,Miljövärden!$B$1:$H$1,0),FALSE)</f>
        <v>2.1163999999999999E-2</v>
      </c>
      <c r="G183" t="str">
        <f>VLOOKUP($B183,Miljövärden!$B$1:$H$463,MATCH(G$2,Miljövärden!$B$1:$H$1,0),FALSE)</f>
        <v>Ja</v>
      </c>
      <c r="H183" s="7" t="str">
        <f>VLOOKUP($B183,Miljövärden!$B$1:$H$463,MATCH(H$2,Miljövärden!$B$1:$H$1,0),FALSE)</f>
        <v>Ja</v>
      </c>
      <c r="P183" s="17" t="str">
        <f t="shared" si="4"/>
        <v>ja</v>
      </c>
      <c r="R183">
        <f t="shared" si="5"/>
        <v>157</v>
      </c>
    </row>
    <row r="184" spans="1:18" x14ac:dyDescent="0.25">
      <c r="A184" s="2" t="s">
        <v>295</v>
      </c>
      <c r="B184" s="2" t="s">
        <v>296</v>
      </c>
      <c r="C184">
        <f>VLOOKUP($B184,Miljövärden!$B$1:$H$463,MATCH(C$2,Miljövärden!$B$1:$H$1,0),FALSE)</f>
        <v>0</v>
      </c>
      <c r="D184">
        <f>VLOOKUP($B184,Miljövärden!$B$1:$H$463,MATCH(D$2,Miljövärden!$B$1:$H$1,0),FALSE)</f>
        <v>0</v>
      </c>
      <c r="E184">
        <f>VLOOKUP($B184,Miljövärden!$B$1:$H$463,MATCH(E$2,Miljövärden!$B$1:$H$1,0),FALSE)</f>
        <v>0</v>
      </c>
      <c r="F184">
        <f>VLOOKUP($B184,Miljövärden!$B$1:$H$463,MATCH(F$2,Miljövärden!$B$1:$H$1,0),FALSE)</f>
        <v>0</v>
      </c>
      <c r="G184" t="str">
        <f>VLOOKUP($B184,Miljövärden!$B$1:$H$463,MATCH(G$2,Miljövärden!$B$1:$H$1,0),FALSE)</f>
        <v>Nej</v>
      </c>
      <c r="H184" s="7" t="str">
        <f>VLOOKUP($B184,Miljövärden!$B$1:$H$463,MATCH(H$2,Miljövärden!$B$1:$H$1,0),FALSE)</f>
        <v>Nej</v>
      </c>
      <c r="P184" s="17" t="str">
        <f t="shared" si="4"/>
        <v>nej</v>
      </c>
      <c r="R184">
        <f t="shared" si="5"/>
        <v>157</v>
      </c>
    </row>
    <row r="185" spans="1:18" x14ac:dyDescent="0.25">
      <c r="A185" s="2" t="s">
        <v>297</v>
      </c>
      <c r="B185" s="2" t="s">
        <v>298</v>
      </c>
      <c r="C185">
        <f>VLOOKUP($B185,Miljövärden!$B$1:$H$463,MATCH(C$2,Miljövärden!$B$1:$H$1,0),FALSE)</f>
        <v>7.3261499999999993E-2</v>
      </c>
      <c r="D185">
        <f>VLOOKUP($B185,Miljövärden!$B$1:$H$463,MATCH(D$2,Miljövärden!$B$1:$H$1,0),FALSE)</f>
        <v>10.786199999999999</v>
      </c>
      <c r="E185">
        <f>VLOOKUP($B185,Miljövärden!$B$1:$H$463,MATCH(E$2,Miljövärden!$B$1:$H$1,0),FALSE)</f>
        <v>3.5770099999999999E-2</v>
      </c>
      <c r="F185">
        <f>VLOOKUP($B185,Miljövärden!$B$1:$H$463,MATCH(F$2,Miljövärden!$B$1:$H$1,0),FALSE)</f>
        <v>1.06716E-2</v>
      </c>
      <c r="G185" t="str">
        <f>VLOOKUP($B185,Miljövärden!$B$1:$H$463,MATCH(G$2,Miljövärden!$B$1:$H$1,0),FALSE)</f>
        <v>Nej</v>
      </c>
      <c r="H185" s="7" t="str">
        <f>VLOOKUP($B185,Miljövärden!$B$1:$H$463,MATCH(H$2,Miljövärden!$B$1:$H$1,0),FALSE)</f>
        <v>Ja</v>
      </c>
      <c r="P185" s="17" t="str">
        <f t="shared" si="4"/>
        <v>ja</v>
      </c>
      <c r="R185">
        <f t="shared" si="5"/>
        <v>158</v>
      </c>
    </row>
    <row r="186" spans="1:18" x14ac:dyDescent="0.25">
      <c r="A186" s="2" t="s">
        <v>299</v>
      </c>
      <c r="B186" s="2" t="s">
        <v>300</v>
      </c>
      <c r="C186">
        <f>VLOOKUP($B186,Miljövärden!$B$1:$H$463,MATCH(C$2,Miljövärden!$B$1:$H$1,0),FALSE)</f>
        <v>0.252502</v>
      </c>
      <c r="D186">
        <f>VLOOKUP($B186,Miljövärden!$B$1:$H$463,MATCH(D$2,Miljövärden!$B$1:$H$1,0),FALSE)</f>
        <v>131.22</v>
      </c>
      <c r="E186">
        <f>VLOOKUP($B186,Miljövärden!$B$1:$H$463,MATCH(E$2,Miljövärden!$B$1:$H$1,0),FALSE)</f>
        <v>4.0113599999999998</v>
      </c>
      <c r="F186">
        <f>VLOOKUP($B186,Miljövärden!$B$1:$H$463,MATCH(F$2,Miljövärden!$B$1:$H$1,0),FALSE)</f>
        <v>3.9303299999999999E-2</v>
      </c>
      <c r="G186" t="str">
        <f>VLOOKUP($B186,Miljövärden!$B$1:$H$463,MATCH(G$2,Miljövärden!$B$1:$H$1,0),FALSE)</f>
        <v>Nej</v>
      </c>
      <c r="H186" s="7" t="str">
        <f>VLOOKUP($B186,Miljövärden!$B$1:$H$463,MATCH(H$2,Miljövärden!$B$1:$H$1,0),FALSE)</f>
        <v>Ja</v>
      </c>
      <c r="P186" s="17" t="str">
        <f t="shared" si="4"/>
        <v>ja</v>
      </c>
      <c r="R186">
        <f t="shared" si="5"/>
        <v>159</v>
      </c>
    </row>
    <row r="187" spans="1:18" x14ac:dyDescent="0.25">
      <c r="A187" s="2" t="s">
        <v>301</v>
      </c>
      <c r="B187" s="2" t="s">
        <v>302</v>
      </c>
      <c r="C187">
        <f>VLOOKUP($B187,Miljövärden!$B$1:$H$463,MATCH(C$2,Miljövärden!$B$1:$H$1,0),FALSE)</f>
        <v>0.12512599999999999</v>
      </c>
      <c r="D187">
        <f>VLOOKUP($B187,Miljövärden!$B$1:$H$463,MATCH(D$2,Miljövärden!$B$1:$H$1,0),FALSE)</f>
        <v>25.669499999999999</v>
      </c>
      <c r="E187">
        <f>VLOOKUP($B187,Miljövärden!$B$1:$H$463,MATCH(E$2,Miljövärden!$B$1:$H$1,0),FALSE)</f>
        <v>9.6978799999999996</v>
      </c>
      <c r="F187">
        <f>VLOOKUP($B187,Miljövärden!$B$1:$H$463,MATCH(F$2,Miljövärden!$B$1:$H$1,0),FALSE)</f>
        <v>1.7109599999999999E-2</v>
      </c>
      <c r="G187" t="str">
        <f>VLOOKUP($B187,Miljövärden!$B$1:$H$463,MATCH(G$2,Miljövärden!$B$1:$H$1,0),FALSE)</f>
        <v>Nej</v>
      </c>
      <c r="H187" s="7" t="str">
        <f>VLOOKUP($B187,Miljövärden!$B$1:$H$463,MATCH(H$2,Miljövärden!$B$1:$H$1,0),FALSE)</f>
        <v>Ja</v>
      </c>
      <c r="P187" s="17" t="str">
        <f t="shared" si="4"/>
        <v>ja</v>
      </c>
      <c r="R187">
        <f t="shared" si="5"/>
        <v>160</v>
      </c>
    </row>
    <row r="188" spans="1:18" x14ac:dyDescent="0.25">
      <c r="A188" s="2" t="s">
        <v>303</v>
      </c>
      <c r="B188" s="2" t="s">
        <v>304</v>
      </c>
      <c r="C188">
        <f>VLOOKUP($B188,Miljövärden!$B$1:$H$463,MATCH(C$2,Miljövärden!$B$1:$H$1,0),FALSE)</f>
        <v>4.4922999999999998E-2</v>
      </c>
      <c r="D188">
        <f>VLOOKUP($B188,Miljövärden!$B$1:$H$463,MATCH(D$2,Miljövärden!$B$1:$H$1,0),FALSE)</f>
        <v>9.1269399999999994</v>
      </c>
      <c r="E188">
        <f>VLOOKUP($B188,Miljövärden!$B$1:$H$463,MATCH(E$2,Miljövärden!$B$1:$H$1,0),FALSE)</f>
        <v>0.74574700000000005</v>
      </c>
      <c r="F188">
        <f>VLOOKUP($B188,Miljövärden!$B$1:$H$463,MATCH(F$2,Miljövärden!$B$1:$H$1,0),FALSE)</f>
        <v>2.6208100000000002E-2</v>
      </c>
      <c r="G188" t="str">
        <f>VLOOKUP($B188,Miljövärden!$B$1:$H$463,MATCH(G$2,Miljövärden!$B$1:$H$1,0),FALSE)</f>
        <v>Ja</v>
      </c>
      <c r="H188" s="7" t="str">
        <f>VLOOKUP($B188,Miljövärden!$B$1:$H$463,MATCH(H$2,Miljövärden!$B$1:$H$1,0),FALSE)</f>
        <v>Ja</v>
      </c>
      <c r="P188" s="17" t="str">
        <f t="shared" si="4"/>
        <v>ja</v>
      </c>
      <c r="R188">
        <f t="shared" si="5"/>
        <v>161</v>
      </c>
    </row>
    <row r="189" spans="1:18" x14ac:dyDescent="0.25">
      <c r="A189" s="2" t="s">
        <v>303</v>
      </c>
      <c r="B189" s="2" t="s">
        <v>305</v>
      </c>
      <c r="C189">
        <f>VLOOKUP($B189,Miljövärden!$B$1:$H$463,MATCH(C$2,Miljövärden!$B$1:$H$1,0),FALSE)</f>
        <v>0.251556</v>
      </c>
      <c r="D189">
        <f>VLOOKUP($B189,Miljövärden!$B$1:$H$463,MATCH(D$2,Miljövärden!$B$1:$H$1,0),FALSE)</f>
        <v>6.3183100000000003</v>
      </c>
      <c r="E189">
        <f>VLOOKUP($B189,Miljövärden!$B$1:$H$463,MATCH(E$2,Miljövärden!$B$1:$H$1,0),FALSE)</f>
        <v>2.99823</v>
      </c>
      <c r="F189">
        <f>VLOOKUP($B189,Miljövärden!$B$1:$H$463,MATCH(F$2,Miljövärden!$B$1:$H$1,0),FALSE)</f>
        <v>1.7475399999999999E-2</v>
      </c>
      <c r="G189" t="str">
        <f>VLOOKUP($B189,Miljövärden!$B$1:$H$463,MATCH(G$2,Miljövärden!$B$1:$H$1,0),FALSE)</f>
        <v>Ja</v>
      </c>
      <c r="H189" s="7" t="str">
        <f>VLOOKUP($B189,Miljövärden!$B$1:$H$463,MATCH(H$2,Miljövärden!$B$1:$H$1,0),FALSE)</f>
        <v>Ja</v>
      </c>
      <c r="P189" s="17" t="str">
        <f t="shared" si="4"/>
        <v>ja</v>
      </c>
      <c r="R189">
        <f t="shared" si="5"/>
        <v>162</v>
      </c>
    </row>
    <row r="190" spans="1:18" x14ac:dyDescent="0.25">
      <c r="A190" s="2" t="s">
        <v>303</v>
      </c>
      <c r="B190" s="2" t="s">
        <v>306</v>
      </c>
      <c r="C190" t="str">
        <f>VLOOKUP($B190,Miljövärden!$B$1:$H$463,MATCH(C$2,Miljövärden!$B$1:$H$1,0),FALSE)</f>
        <v/>
      </c>
      <c r="D190" t="str">
        <f>VLOOKUP($B190,Miljövärden!$B$1:$H$463,MATCH(D$2,Miljövärden!$B$1:$H$1,0),FALSE)</f>
        <v/>
      </c>
      <c r="E190" t="str">
        <f>VLOOKUP($B190,Miljövärden!$B$1:$H$463,MATCH(E$2,Miljövärden!$B$1:$H$1,0),FALSE)</f>
        <v/>
      </c>
      <c r="F190" t="str">
        <f>VLOOKUP($B190,Miljövärden!$B$1:$H$463,MATCH(F$2,Miljövärden!$B$1:$H$1,0),FALSE)</f>
        <v/>
      </c>
      <c r="G190" t="str">
        <f>VLOOKUP($B190,Miljövärden!$B$1:$H$463,MATCH(G$2,Miljövärden!$B$1:$H$1,0),FALSE)</f>
        <v>Nej</v>
      </c>
      <c r="H190" s="7" t="str">
        <f>VLOOKUP($B190,Miljövärden!$B$1:$H$463,MATCH(H$2,Miljövärden!$B$1:$H$1,0),FALSE)</f>
        <v>Nej</v>
      </c>
      <c r="P190" s="17" t="str">
        <f t="shared" si="4"/>
        <v>nej</v>
      </c>
      <c r="R190">
        <f t="shared" si="5"/>
        <v>162</v>
      </c>
    </row>
    <row r="191" spans="1:18" x14ac:dyDescent="0.25">
      <c r="A191" s="2" t="s">
        <v>303</v>
      </c>
      <c r="B191" s="2" t="s">
        <v>307</v>
      </c>
      <c r="C191">
        <f>VLOOKUP($B191,Miljövärden!$B$1:$H$463,MATCH(C$2,Miljövärden!$B$1:$H$1,0),FALSE)</f>
        <v>0.20285900000000001</v>
      </c>
      <c r="D191">
        <f>VLOOKUP($B191,Miljövärden!$B$1:$H$463,MATCH(D$2,Miljövärden!$B$1:$H$1,0),FALSE)</f>
        <v>26.7194</v>
      </c>
      <c r="E191">
        <f>VLOOKUP($B191,Miljövärden!$B$1:$H$463,MATCH(E$2,Miljövärden!$B$1:$H$1,0),FALSE)</f>
        <v>4.3500899999999998</v>
      </c>
      <c r="F191">
        <f>VLOOKUP($B191,Miljövärden!$B$1:$H$463,MATCH(F$2,Miljövärden!$B$1:$H$1,0),FALSE)</f>
        <v>8.4139199999999997E-2</v>
      </c>
      <c r="G191" t="str">
        <f>VLOOKUP($B191,Miljövärden!$B$1:$H$463,MATCH(G$2,Miljövärden!$B$1:$H$1,0),FALSE)</f>
        <v>Ja</v>
      </c>
      <c r="H191" s="7" t="str">
        <f>VLOOKUP($B191,Miljövärden!$B$1:$H$463,MATCH(H$2,Miljövärden!$B$1:$H$1,0),FALSE)</f>
        <v>Ja</v>
      </c>
      <c r="P191" s="17" t="str">
        <f t="shared" si="4"/>
        <v>ja</v>
      </c>
      <c r="R191">
        <f t="shared" si="5"/>
        <v>163</v>
      </c>
    </row>
    <row r="192" spans="1:18" x14ac:dyDescent="0.25">
      <c r="A192" s="2" t="s">
        <v>308</v>
      </c>
      <c r="B192" s="2" t="s">
        <v>309</v>
      </c>
      <c r="C192">
        <f>VLOOKUP($B192,Miljövärden!$B$1:$H$463,MATCH(C$2,Miljövärden!$B$1:$H$1,0),FALSE)</f>
        <v>0.38402999999999998</v>
      </c>
      <c r="D192">
        <f>VLOOKUP($B192,Miljövärden!$B$1:$H$463,MATCH(D$2,Miljövärden!$B$1:$H$1,0),FALSE)</f>
        <v>197.00399999999999</v>
      </c>
      <c r="E192">
        <f>VLOOKUP($B192,Miljövärden!$B$1:$H$463,MATCH(E$2,Miljövärden!$B$1:$H$1,0),FALSE)</f>
        <v>14.3657</v>
      </c>
      <c r="F192">
        <f>VLOOKUP($B192,Miljövärden!$B$1:$H$463,MATCH(F$2,Miljövärden!$B$1:$H$1,0),FALSE)</f>
        <v>1.28442E-2</v>
      </c>
      <c r="G192" t="str">
        <f>VLOOKUP($B192,Miljövärden!$B$1:$H$463,MATCH(G$2,Miljövärden!$B$1:$H$1,0),FALSE)</f>
        <v>Nej</v>
      </c>
      <c r="H192" s="7" t="str">
        <f>VLOOKUP($B192,Miljövärden!$B$1:$H$463,MATCH(H$2,Miljövärden!$B$1:$H$1,0),FALSE)</f>
        <v>Ja</v>
      </c>
      <c r="P192" s="17" t="str">
        <f t="shared" si="4"/>
        <v>ja</v>
      </c>
      <c r="R192">
        <f t="shared" si="5"/>
        <v>164</v>
      </c>
    </row>
    <row r="193" spans="1:18" x14ac:dyDescent="0.25">
      <c r="A193" s="2" t="s">
        <v>310</v>
      </c>
      <c r="B193" s="2" t="s">
        <v>311</v>
      </c>
      <c r="C193">
        <f>VLOOKUP($B193,Miljövärden!$B$1:$H$463,MATCH(C$2,Miljövärden!$B$1:$H$1,0),FALSE)</f>
        <v>9.0525599999999998E-2</v>
      </c>
      <c r="D193">
        <f>VLOOKUP($B193,Miljövärden!$B$1:$H$463,MATCH(D$2,Miljövärden!$B$1:$H$1,0),FALSE)</f>
        <v>13.754200000000001</v>
      </c>
      <c r="E193">
        <f>VLOOKUP($B193,Miljövärden!$B$1:$H$463,MATCH(E$2,Miljövärden!$B$1:$H$1,0),FALSE)</f>
        <v>10.9099</v>
      </c>
      <c r="F193">
        <f>VLOOKUP($B193,Miljövärden!$B$1:$H$463,MATCH(F$2,Miljövärden!$B$1:$H$1,0),FALSE)</f>
        <v>6.5274199999999999E-3</v>
      </c>
      <c r="G193" t="str">
        <f>VLOOKUP($B193,Miljövärden!$B$1:$H$463,MATCH(G$2,Miljövärden!$B$1:$H$1,0),FALSE)</f>
        <v>Nej</v>
      </c>
      <c r="H193" s="7" t="str">
        <f>VLOOKUP($B193,Miljövärden!$B$1:$H$463,MATCH(H$2,Miljövärden!$B$1:$H$1,0),FALSE)</f>
        <v>Ja</v>
      </c>
      <c r="P193" s="17" t="str">
        <f t="shared" si="4"/>
        <v>ja</v>
      </c>
      <c r="R193">
        <f t="shared" si="5"/>
        <v>165</v>
      </c>
    </row>
    <row r="194" spans="1:18" x14ac:dyDescent="0.25">
      <c r="A194" s="2" t="s">
        <v>310</v>
      </c>
      <c r="B194" s="2" t="s">
        <v>312</v>
      </c>
      <c r="C194">
        <f>VLOOKUP($B194,Miljövärden!$B$1:$H$463,MATCH(C$2,Miljövärden!$B$1:$H$1,0),FALSE)</f>
        <v>9.9458299999999999E-2</v>
      </c>
      <c r="D194">
        <f>VLOOKUP($B194,Miljövärden!$B$1:$H$463,MATCH(D$2,Miljövärden!$B$1:$H$1,0),FALSE)</f>
        <v>17.571999999999999</v>
      </c>
      <c r="E194">
        <f>VLOOKUP($B194,Miljövärden!$B$1:$H$463,MATCH(E$2,Miljövärden!$B$1:$H$1,0),FALSE)</f>
        <v>7.7307300000000003</v>
      </c>
      <c r="F194">
        <f>VLOOKUP($B194,Miljövärden!$B$1:$H$463,MATCH(F$2,Miljövärden!$B$1:$H$1,0),FALSE)</f>
        <v>2.5004200000000001E-2</v>
      </c>
      <c r="G194" t="str">
        <f>VLOOKUP($B194,Miljövärden!$B$1:$H$463,MATCH(G$2,Miljövärden!$B$1:$H$1,0),FALSE)</f>
        <v>Nej</v>
      </c>
      <c r="H194" s="7" t="str">
        <f>VLOOKUP($B194,Miljövärden!$B$1:$H$463,MATCH(H$2,Miljövärden!$B$1:$H$1,0),FALSE)</f>
        <v>Ja</v>
      </c>
      <c r="P194" s="17" t="str">
        <f t="shared" si="4"/>
        <v>ja</v>
      </c>
      <c r="R194">
        <f t="shared" si="5"/>
        <v>166</v>
      </c>
    </row>
    <row r="195" spans="1:18" x14ac:dyDescent="0.25">
      <c r="A195" s="2" t="s">
        <v>310</v>
      </c>
      <c r="B195" s="2" t="s">
        <v>313</v>
      </c>
      <c r="C195">
        <f>VLOOKUP($B195,Miljövärden!$B$1:$H$463,MATCH(C$2,Miljövärden!$B$1:$H$1,0),FALSE)</f>
        <v>7.5328300000000001E-2</v>
      </c>
      <c r="D195">
        <f>VLOOKUP($B195,Miljövärden!$B$1:$H$463,MATCH(D$2,Miljövärden!$B$1:$H$1,0),FALSE)</f>
        <v>10.2036</v>
      </c>
      <c r="E195">
        <f>VLOOKUP($B195,Miljövärden!$B$1:$H$463,MATCH(E$2,Miljövärden!$B$1:$H$1,0),FALSE)</f>
        <v>7.7855800000000004</v>
      </c>
      <c r="F195">
        <f>VLOOKUP($B195,Miljövärden!$B$1:$H$463,MATCH(F$2,Miljövärden!$B$1:$H$1,0),FALSE)</f>
        <v>3.7861600000000002E-4</v>
      </c>
      <c r="G195" t="str">
        <f>VLOOKUP($B195,Miljövärden!$B$1:$H$463,MATCH(G$2,Miljövärden!$B$1:$H$1,0),FALSE)</f>
        <v>Nej</v>
      </c>
      <c r="H195" s="7" t="str">
        <f>VLOOKUP($B195,Miljövärden!$B$1:$H$463,MATCH(H$2,Miljövärden!$B$1:$H$1,0),FALSE)</f>
        <v>Ja</v>
      </c>
      <c r="P195" s="17" t="str">
        <f t="shared" ref="P195:P258" si="6">IF(K195="x","nej",
IF(L195="x","ja",
IF(H195="ja","ja","nej")))</f>
        <v>ja</v>
      </c>
      <c r="R195">
        <f t="shared" si="5"/>
        <v>167</v>
      </c>
    </row>
    <row r="196" spans="1:18" x14ac:dyDescent="0.25">
      <c r="A196" s="2" t="s">
        <v>314</v>
      </c>
      <c r="B196" s="2" t="s">
        <v>315</v>
      </c>
      <c r="C196">
        <f>VLOOKUP($B196,Miljövärden!$B$1:$H$463,MATCH(C$2,Miljövärden!$B$1:$H$1,0),FALSE)</f>
        <v>6.2732499999999997E-2</v>
      </c>
      <c r="D196">
        <f>VLOOKUP($B196,Miljövärden!$B$1:$H$463,MATCH(D$2,Miljövärden!$B$1:$H$1,0),FALSE)</f>
        <v>14.9992</v>
      </c>
      <c r="E196">
        <f>VLOOKUP($B196,Miljövärden!$B$1:$H$463,MATCH(E$2,Miljövärden!$B$1:$H$1,0),FALSE)</f>
        <v>1.38087</v>
      </c>
      <c r="F196">
        <f>VLOOKUP($B196,Miljövärden!$B$1:$H$463,MATCH(F$2,Miljövärden!$B$1:$H$1,0),FALSE)</f>
        <v>4.3662399999999997E-2</v>
      </c>
      <c r="G196" t="str">
        <f>VLOOKUP($B196,Miljövärden!$B$1:$H$463,MATCH(G$2,Miljövärden!$B$1:$H$1,0),FALSE)</f>
        <v>Ja</v>
      </c>
      <c r="H196" s="7" t="str">
        <f>VLOOKUP($B196,Miljövärden!$B$1:$H$463,MATCH(H$2,Miljövärden!$B$1:$H$1,0),FALSE)</f>
        <v>Ja</v>
      </c>
      <c r="P196" s="17" t="str">
        <f t="shared" si="6"/>
        <v>ja</v>
      </c>
      <c r="R196">
        <f t="shared" si="5"/>
        <v>168</v>
      </c>
    </row>
    <row r="197" spans="1:18" x14ac:dyDescent="0.25">
      <c r="A197" s="2" t="s">
        <v>314</v>
      </c>
      <c r="B197" s="2" t="s">
        <v>316</v>
      </c>
      <c r="C197">
        <f>VLOOKUP($B197,Miljövärden!$B$1:$H$463,MATCH(C$2,Miljövärden!$B$1:$H$1,0),FALSE)</f>
        <v>0.13780500000000001</v>
      </c>
      <c r="D197">
        <f>VLOOKUP($B197,Miljövärden!$B$1:$H$463,MATCH(D$2,Miljövärden!$B$1:$H$1,0),FALSE)</f>
        <v>22.0275</v>
      </c>
      <c r="E197">
        <f>VLOOKUP($B197,Miljövärden!$B$1:$H$463,MATCH(E$2,Miljövärden!$B$1:$H$1,0),FALSE)</f>
        <v>13.748699999999999</v>
      </c>
      <c r="F197">
        <f>VLOOKUP($B197,Miljövärden!$B$1:$H$463,MATCH(F$2,Miljövärden!$B$1:$H$1,0),FALSE)</f>
        <v>3.1152599999999999E-2</v>
      </c>
      <c r="G197" t="str">
        <f>VLOOKUP($B197,Miljövärden!$B$1:$H$463,MATCH(G$2,Miljövärden!$B$1:$H$1,0),FALSE)</f>
        <v>Ja</v>
      </c>
      <c r="H197" s="7" t="str">
        <f>VLOOKUP($B197,Miljövärden!$B$1:$H$463,MATCH(H$2,Miljövärden!$B$1:$H$1,0),FALSE)</f>
        <v>Ja</v>
      </c>
      <c r="P197" s="17" t="str">
        <f t="shared" si="6"/>
        <v>ja</v>
      </c>
      <c r="R197">
        <f t="shared" ref="R197:R260" si="7">IF(ISERROR(P197),R196,IF(P197="ja",R196+1,R196))</f>
        <v>169</v>
      </c>
    </row>
    <row r="198" spans="1:18" x14ac:dyDescent="0.25">
      <c r="A198" s="2" t="s">
        <v>317</v>
      </c>
      <c r="B198" s="13" t="s">
        <v>1022</v>
      </c>
      <c r="C198">
        <f>VLOOKUP($B198,Miljövärden!$B$1:$H$463,MATCH(C$2,Miljövärden!$B$1:$H$1,0),FALSE)</f>
        <v>0</v>
      </c>
      <c r="D198">
        <f>VLOOKUP($B198,Miljövärden!$B$1:$H$463,MATCH(D$2,Miljövärden!$B$1:$H$1,0),FALSE)</f>
        <v>0</v>
      </c>
      <c r="E198">
        <f>VLOOKUP($B198,Miljövärden!$B$1:$H$463,MATCH(E$2,Miljövärden!$B$1:$H$1,0),FALSE)</f>
        <v>0</v>
      </c>
      <c r="F198">
        <f>VLOOKUP($B198,Miljövärden!$B$1:$H$463,MATCH(F$2,Miljövärden!$B$1:$H$1,0),FALSE)</f>
        <v>0</v>
      </c>
      <c r="G198" t="str">
        <f>VLOOKUP($B198,Miljövärden!$B$1:$H$463,MATCH(G$2,Miljövärden!$B$1:$H$1,0),FALSE)</f>
        <v>Nej</v>
      </c>
      <c r="H198" s="7" t="str">
        <f>VLOOKUP($B198,Miljövärden!$B$1:$H$463,MATCH(H$2,Miljövärden!$B$1:$H$1,0),FALSE)</f>
        <v>Nej</v>
      </c>
      <c r="P198" s="17" t="str">
        <f t="shared" si="6"/>
        <v>nej</v>
      </c>
      <c r="R198">
        <f t="shared" si="7"/>
        <v>169</v>
      </c>
    </row>
    <row r="199" spans="1:18" x14ac:dyDescent="0.25">
      <c r="A199" s="2" t="s">
        <v>319</v>
      </c>
      <c r="B199" s="2" t="s">
        <v>320</v>
      </c>
      <c r="C199">
        <f>VLOOKUP($B199,Miljövärden!$B$1:$H$463,MATCH(C$2,Miljövärden!$B$1:$H$1,0),FALSE)</f>
        <v>3.4447899999999997E-2</v>
      </c>
      <c r="D199">
        <f>VLOOKUP($B199,Miljövärden!$B$1:$H$463,MATCH(D$2,Miljövärden!$B$1:$H$1,0),FALSE)</f>
        <v>10.052</v>
      </c>
      <c r="E199">
        <f>VLOOKUP($B199,Miljövärden!$B$1:$H$463,MATCH(E$2,Miljövärden!$B$1:$H$1,0),FALSE)</f>
        <v>7.0495200000000002</v>
      </c>
      <c r="F199">
        <f>VLOOKUP($B199,Miljövärden!$B$1:$H$463,MATCH(F$2,Miljövärden!$B$1:$H$1,0),FALSE)</f>
        <v>3.35264E-3</v>
      </c>
      <c r="G199" t="str">
        <f>VLOOKUP($B199,Miljövärden!$B$1:$H$463,MATCH(G$2,Miljövärden!$B$1:$H$1,0),FALSE)</f>
        <v>Ja</v>
      </c>
      <c r="H199" s="7" t="str">
        <f>VLOOKUP($B199,Miljövärden!$B$1:$H$463,MATCH(H$2,Miljövärden!$B$1:$H$1,0),FALSE)</f>
        <v>Ja</v>
      </c>
      <c r="P199" s="17" t="str">
        <f t="shared" si="6"/>
        <v>ja</v>
      </c>
      <c r="R199">
        <f t="shared" si="7"/>
        <v>170</v>
      </c>
    </row>
    <row r="200" spans="1:18" x14ac:dyDescent="0.25">
      <c r="A200" s="2" t="s">
        <v>321</v>
      </c>
      <c r="B200" s="2" t="s">
        <v>322</v>
      </c>
      <c r="C200">
        <f>VLOOKUP($B200,Miljövärden!$B$1:$H$463,MATCH(C$2,Miljövärden!$B$1:$H$1,0),FALSE)</f>
        <v>5.1312700000000003E-2</v>
      </c>
      <c r="D200">
        <f>VLOOKUP($B200,Miljövärden!$B$1:$H$463,MATCH(D$2,Miljövärden!$B$1:$H$1,0),FALSE)</f>
        <v>13.820600000000001</v>
      </c>
      <c r="E200">
        <f>VLOOKUP($B200,Miljövärden!$B$1:$H$463,MATCH(E$2,Miljövärden!$B$1:$H$1,0),FALSE)</f>
        <v>8.3041499999999999</v>
      </c>
      <c r="F200">
        <f>VLOOKUP($B200,Miljövärden!$B$1:$H$463,MATCH(F$2,Miljövärden!$B$1:$H$1,0),FALSE)</f>
        <v>1.0534200000000001E-2</v>
      </c>
      <c r="G200" t="str">
        <f>VLOOKUP($B200,Miljövärden!$B$1:$H$463,MATCH(G$2,Miljövärden!$B$1:$H$1,0),FALSE)</f>
        <v>Ja</v>
      </c>
      <c r="H200" s="7" t="str">
        <f>VLOOKUP($B200,Miljövärden!$B$1:$H$463,MATCH(H$2,Miljövärden!$B$1:$H$1,0),FALSE)</f>
        <v>Ja</v>
      </c>
      <c r="P200" s="17" t="str">
        <f t="shared" si="6"/>
        <v>ja</v>
      </c>
      <c r="R200">
        <f t="shared" si="7"/>
        <v>171</v>
      </c>
    </row>
    <row r="201" spans="1:18" x14ac:dyDescent="0.25">
      <c r="A201" s="2" t="s">
        <v>321</v>
      </c>
      <c r="B201" s="2" t="s">
        <v>323</v>
      </c>
      <c r="C201">
        <f>VLOOKUP($B201,Miljövärden!$B$1:$H$463,MATCH(C$2,Miljövärden!$B$1:$H$1,0),FALSE)</f>
        <v>8.4490099999999999E-2</v>
      </c>
      <c r="D201">
        <f>VLOOKUP($B201,Miljövärden!$B$1:$H$463,MATCH(D$2,Miljövärden!$B$1:$H$1,0),FALSE)</f>
        <v>15.2339</v>
      </c>
      <c r="E201">
        <f>VLOOKUP($B201,Miljövärden!$B$1:$H$463,MATCH(E$2,Miljövärden!$B$1:$H$1,0),FALSE)</f>
        <v>12.120100000000001</v>
      </c>
      <c r="F201">
        <f>VLOOKUP($B201,Miljövärden!$B$1:$H$463,MATCH(F$2,Miljövärden!$B$1:$H$1,0),FALSE)</f>
        <v>9.8450299999999994E-3</v>
      </c>
      <c r="G201" t="str">
        <f>VLOOKUP($B201,Miljövärden!$B$1:$H$463,MATCH(G$2,Miljövärden!$B$1:$H$1,0),FALSE)</f>
        <v>Ja</v>
      </c>
      <c r="H201" s="7" t="str">
        <f>VLOOKUP($B201,Miljövärden!$B$1:$H$463,MATCH(H$2,Miljövärden!$B$1:$H$1,0),FALSE)</f>
        <v>Ja</v>
      </c>
      <c r="P201" s="17" t="str">
        <f t="shared" si="6"/>
        <v>ja</v>
      </c>
      <c r="R201">
        <f t="shared" si="7"/>
        <v>172</v>
      </c>
    </row>
    <row r="202" spans="1:18" x14ac:dyDescent="0.25">
      <c r="A202" s="2" t="s">
        <v>321</v>
      </c>
      <c r="B202" s="2" t="s">
        <v>324</v>
      </c>
      <c r="C202">
        <f>VLOOKUP($B202,Miljövärden!$B$1:$H$463,MATCH(C$2,Miljövärden!$B$1:$H$1,0),FALSE)</f>
        <v>0.17649400000000001</v>
      </c>
      <c r="D202">
        <f>VLOOKUP($B202,Miljövärden!$B$1:$H$463,MATCH(D$2,Miljövärden!$B$1:$H$1,0),FALSE)</f>
        <v>12.9819</v>
      </c>
      <c r="E202">
        <f>VLOOKUP($B202,Miljövärden!$B$1:$H$463,MATCH(E$2,Miljövärden!$B$1:$H$1,0),FALSE)</f>
        <v>18.790600000000001</v>
      </c>
      <c r="F202">
        <f>VLOOKUP($B202,Miljövärden!$B$1:$H$463,MATCH(F$2,Miljövärden!$B$1:$H$1,0),FALSE)</f>
        <v>1.32409E-2</v>
      </c>
      <c r="G202" t="str">
        <f>VLOOKUP($B202,Miljövärden!$B$1:$H$463,MATCH(G$2,Miljövärden!$B$1:$H$1,0),FALSE)</f>
        <v>Ja</v>
      </c>
      <c r="H202" s="7" t="str">
        <f>VLOOKUP($B202,Miljövärden!$B$1:$H$463,MATCH(H$2,Miljövärden!$B$1:$H$1,0),FALSE)</f>
        <v>Ja</v>
      </c>
      <c r="P202" s="17" t="str">
        <f t="shared" si="6"/>
        <v>ja</v>
      </c>
      <c r="R202">
        <f t="shared" si="7"/>
        <v>173</v>
      </c>
    </row>
    <row r="203" spans="1:18" x14ac:dyDescent="0.25">
      <c r="A203" s="2" t="s">
        <v>327</v>
      </c>
      <c r="B203" s="2" t="s">
        <v>328</v>
      </c>
      <c r="C203">
        <f>VLOOKUP($B203,Miljövärden!$B$1:$H$463,MATCH(C$2,Miljövärden!$B$1:$H$1,0),FALSE)</f>
        <v>0.177484</v>
      </c>
      <c r="D203">
        <f>VLOOKUP($B203,Miljövärden!$B$1:$H$463,MATCH(D$2,Miljövärden!$B$1:$H$1,0),FALSE)</f>
        <v>67.219899999999996</v>
      </c>
      <c r="E203">
        <f>VLOOKUP($B203,Miljövärden!$B$1:$H$463,MATCH(E$2,Miljövärden!$B$1:$H$1,0),FALSE)</f>
        <v>8.5231499999999993</v>
      </c>
      <c r="F203">
        <f>VLOOKUP($B203,Miljövärden!$B$1:$H$463,MATCH(F$2,Miljövärden!$B$1:$H$1,0),FALSE)</f>
        <v>6.9923399999999997E-2</v>
      </c>
      <c r="G203" t="str">
        <f>VLOOKUP($B203,Miljövärden!$B$1:$H$463,MATCH(G$2,Miljövärden!$B$1:$H$1,0),FALSE)</f>
        <v>Ja</v>
      </c>
      <c r="H203" s="7" t="str">
        <f>VLOOKUP($B203,Miljövärden!$B$1:$H$463,MATCH(H$2,Miljövärden!$B$1:$H$1,0),FALSE)</f>
        <v>Ja</v>
      </c>
      <c r="P203" s="17" t="str">
        <f t="shared" si="6"/>
        <v>ja</v>
      </c>
      <c r="R203">
        <f t="shared" si="7"/>
        <v>174</v>
      </c>
    </row>
    <row r="204" spans="1:18" x14ac:dyDescent="0.25">
      <c r="A204" s="2" t="s">
        <v>329</v>
      </c>
      <c r="B204" s="2" t="s">
        <v>330</v>
      </c>
      <c r="C204">
        <f>VLOOKUP($B204,Miljövärden!$B$1:$H$463,MATCH(C$2,Miljövärden!$B$1:$H$1,0),FALSE)</f>
        <v>0.13515199999999999</v>
      </c>
      <c r="D204">
        <f>VLOOKUP($B204,Miljövärden!$B$1:$H$463,MATCH(D$2,Miljövärden!$B$1:$H$1,0),FALSE)</f>
        <v>22.448899999999998</v>
      </c>
      <c r="E204">
        <f>VLOOKUP($B204,Miljövärden!$B$1:$H$463,MATCH(E$2,Miljövärden!$B$1:$H$1,0),FALSE)</f>
        <v>11.2384</v>
      </c>
      <c r="F204">
        <f>VLOOKUP($B204,Miljövärden!$B$1:$H$463,MATCH(F$2,Miljövärden!$B$1:$H$1,0),FALSE)</f>
        <v>9.82916E-3</v>
      </c>
      <c r="G204" t="str">
        <f>VLOOKUP($B204,Miljövärden!$B$1:$H$463,MATCH(G$2,Miljövärden!$B$1:$H$1,0),FALSE)</f>
        <v>Nej</v>
      </c>
      <c r="H204" s="7" t="str">
        <f>VLOOKUP($B204,Miljövärden!$B$1:$H$463,MATCH(H$2,Miljövärden!$B$1:$H$1,0),FALSE)</f>
        <v>Ja</v>
      </c>
      <c r="P204" s="17" t="str">
        <f t="shared" si="6"/>
        <v>ja</v>
      </c>
      <c r="R204">
        <f t="shared" si="7"/>
        <v>175</v>
      </c>
    </row>
    <row r="205" spans="1:18" x14ac:dyDescent="0.25">
      <c r="A205" s="2" t="s">
        <v>331</v>
      </c>
      <c r="B205" s="2" t="s">
        <v>332</v>
      </c>
      <c r="C205">
        <f>VLOOKUP($B205,Miljövärden!$B$1:$H$463,MATCH(C$2,Miljövärden!$B$1:$H$1,0),FALSE)</f>
        <v>0</v>
      </c>
      <c r="D205">
        <f>VLOOKUP($B205,Miljövärden!$B$1:$H$463,MATCH(D$2,Miljövärden!$B$1:$H$1,0),FALSE)</f>
        <v>0</v>
      </c>
      <c r="E205">
        <f>VLOOKUP($B205,Miljövärden!$B$1:$H$463,MATCH(E$2,Miljövärden!$B$1:$H$1,0),FALSE)</f>
        <v>0</v>
      </c>
      <c r="F205">
        <f>VLOOKUP($B205,Miljövärden!$B$1:$H$463,MATCH(F$2,Miljövärden!$B$1:$H$1,0),FALSE)</f>
        <v>0</v>
      </c>
      <c r="G205" t="str">
        <f>VLOOKUP($B205,Miljövärden!$B$1:$H$463,MATCH(G$2,Miljövärden!$B$1:$H$1,0),FALSE)</f>
        <v>Nej</v>
      </c>
      <c r="H205" s="7" t="str">
        <f>VLOOKUP($B205,Miljövärden!$B$1:$H$463,MATCH(H$2,Miljövärden!$B$1:$H$1,0),FALSE)</f>
        <v>Nej</v>
      </c>
      <c r="P205" s="17" t="str">
        <f t="shared" si="6"/>
        <v>nej</v>
      </c>
      <c r="R205">
        <f t="shared" si="7"/>
        <v>175</v>
      </c>
    </row>
    <row r="206" spans="1:18" x14ac:dyDescent="0.25">
      <c r="A206" s="2" t="s">
        <v>333</v>
      </c>
      <c r="B206" s="2" t="s">
        <v>334</v>
      </c>
      <c r="C206">
        <f>VLOOKUP($B206,Miljövärden!$B$1:$H$463,MATCH(C$2,Miljövärden!$B$1:$H$1,0),FALSE)</f>
        <v>0.13272700000000001</v>
      </c>
      <c r="D206">
        <f>VLOOKUP($B206,Miljövärden!$B$1:$H$463,MATCH(D$2,Miljövärden!$B$1:$H$1,0),FALSE)</f>
        <v>22.535</v>
      </c>
      <c r="E206">
        <f>VLOOKUP($B206,Miljövärden!$B$1:$H$463,MATCH(E$2,Miljövärden!$B$1:$H$1,0),FALSE)</f>
        <v>9.1990400000000001</v>
      </c>
      <c r="F206">
        <f>VLOOKUP($B206,Miljövärden!$B$1:$H$463,MATCH(F$2,Miljövärden!$B$1:$H$1,0),FALSE)</f>
        <v>2.0976399999999999E-2</v>
      </c>
      <c r="G206" t="str">
        <f>VLOOKUP($B206,Miljövärden!$B$1:$H$463,MATCH(G$2,Miljövärden!$B$1:$H$1,0),FALSE)</f>
        <v>Ja</v>
      </c>
      <c r="H206" s="7" t="str">
        <f>VLOOKUP($B206,Miljövärden!$B$1:$H$463,MATCH(H$2,Miljövärden!$B$1:$H$1,0),FALSE)</f>
        <v>Ja</v>
      </c>
      <c r="P206" s="17" t="str">
        <f t="shared" si="6"/>
        <v>ja</v>
      </c>
      <c r="R206">
        <f t="shared" si="7"/>
        <v>176</v>
      </c>
    </row>
    <row r="207" spans="1:18" x14ac:dyDescent="0.25">
      <c r="A207" s="2" t="s">
        <v>333</v>
      </c>
      <c r="B207" s="2" t="s">
        <v>335</v>
      </c>
      <c r="C207">
        <f>VLOOKUP($B207,Miljövärden!$B$1:$H$463,MATCH(C$2,Miljövärden!$B$1:$H$1,0),FALSE)</f>
        <v>1.0031399999999999</v>
      </c>
      <c r="D207">
        <f>VLOOKUP($B207,Miljövärden!$B$1:$H$463,MATCH(D$2,Miljövärden!$B$1:$H$1,0),FALSE)</f>
        <v>362.28199999999998</v>
      </c>
      <c r="E207">
        <f>VLOOKUP($B207,Miljövärden!$B$1:$H$463,MATCH(E$2,Miljövärden!$B$1:$H$1,0),FALSE)</f>
        <v>38.458199999999998</v>
      </c>
      <c r="F207">
        <f>VLOOKUP($B207,Miljövärden!$B$1:$H$463,MATCH(F$2,Miljövärden!$B$1:$H$1,0),FALSE)</f>
        <v>3.1475000000000003E-2</v>
      </c>
      <c r="G207" t="str">
        <f>VLOOKUP($B207,Miljövärden!$B$1:$H$463,MATCH(G$2,Miljövärden!$B$1:$H$1,0),FALSE)</f>
        <v>Ja</v>
      </c>
      <c r="H207" s="7" t="str">
        <f>VLOOKUP($B207,Miljövärden!$B$1:$H$463,MATCH(H$2,Miljövärden!$B$1:$H$1,0),FALSE)</f>
        <v>Ja</v>
      </c>
      <c r="P207" s="17" t="str">
        <f t="shared" si="6"/>
        <v>ja</v>
      </c>
      <c r="R207">
        <f t="shared" si="7"/>
        <v>177</v>
      </c>
    </row>
    <row r="208" spans="1:18" x14ac:dyDescent="0.25">
      <c r="A208" s="2" t="s">
        <v>333</v>
      </c>
      <c r="B208" s="2" t="s">
        <v>336</v>
      </c>
      <c r="C208">
        <f>VLOOKUP($B208,Miljövärden!$B$1:$H$463,MATCH(C$2,Miljövärden!$B$1:$H$1,0),FALSE)</f>
        <v>0.32156499999999999</v>
      </c>
      <c r="D208">
        <f>VLOOKUP($B208,Miljövärden!$B$1:$H$463,MATCH(D$2,Miljövärden!$B$1:$H$1,0),FALSE)</f>
        <v>127.224</v>
      </c>
      <c r="E208">
        <f>VLOOKUP($B208,Miljövärden!$B$1:$H$463,MATCH(E$2,Miljövärden!$B$1:$H$1,0),FALSE)</f>
        <v>9.6501900000000003</v>
      </c>
      <c r="F208">
        <f>VLOOKUP($B208,Miljövärden!$B$1:$H$463,MATCH(F$2,Miljövärden!$B$1:$H$1,0),FALSE)</f>
        <v>9.2885999999999996E-2</v>
      </c>
      <c r="G208" t="str">
        <f>VLOOKUP($B208,Miljövärden!$B$1:$H$463,MATCH(G$2,Miljövärden!$B$1:$H$1,0),FALSE)</f>
        <v>Ja</v>
      </c>
      <c r="H208" s="7" t="str">
        <f>VLOOKUP($B208,Miljövärden!$B$1:$H$463,MATCH(H$2,Miljövärden!$B$1:$H$1,0),FALSE)</f>
        <v>Ja</v>
      </c>
      <c r="P208" s="17" t="str">
        <f t="shared" si="6"/>
        <v>ja</v>
      </c>
      <c r="R208">
        <f t="shared" si="7"/>
        <v>178</v>
      </c>
    </row>
    <row r="209" spans="1:18" x14ac:dyDescent="0.25">
      <c r="A209" s="2" t="s">
        <v>333</v>
      </c>
      <c r="B209" s="2" t="s">
        <v>337</v>
      </c>
      <c r="C209">
        <f>VLOOKUP($B209,Miljövärden!$B$1:$H$463,MATCH(C$2,Miljövärden!$B$1:$H$1,0),FALSE)</f>
        <v>0.21238199999999999</v>
      </c>
      <c r="D209">
        <f>VLOOKUP($B209,Miljövärden!$B$1:$H$463,MATCH(D$2,Miljövärden!$B$1:$H$1,0),FALSE)</f>
        <v>85.229699999999994</v>
      </c>
      <c r="E209">
        <f>VLOOKUP($B209,Miljövärden!$B$1:$H$463,MATCH(E$2,Miljövärden!$B$1:$H$1,0),FALSE)</f>
        <v>6.3242700000000003</v>
      </c>
      <c r="F209">
        <f>VLOOKUP($B209,Miljövärden!$B$1:$H$463,MATCH(F$2,Miljövärden!$B$1:$H$1,0),FALSE)</f>
        <v>7.08757E-2</v>
      </c>
      <c r="G209" t="str">
        <f>VLOOKUP($B209,Miljövärden!$B$1:$H$463,MATCH(G$2,Miljövärden!$B$1:$H$1,0),FALSE)</f>
        <v>Ja</v>
      </c>
      <c r="H209" s="7" t="str">
        <f>VLOOKUP($B209,Miljövärden!$B$1:$H$463,MATCH(H$2,Miljövärden!$B$1:$H$1,0),FALSE)</f>
        <v>Ja</v>
      </c>
      <c r="P209" s="17" t="str">
        <f t="shared" si="6"/>
        <v>ja</v>
      </c>
      <c r="R209">
        <f t="shared" si="7"/>
        <v>179</v>
      </c>
    </row>
    <row r="210" spans="1:18" x14ac:dyDescent="0.25">
      <c r="A210" s="2" t="s">
        <v>338</v>
      </c>
      <c r="B210" s="2" t="s">
        <v>339</v>
      </c>
      <c r="C210">
        <f>VLOOKUP($B210,Miljövärden!$B$1:$H$463,MATCH(C$2,Miljövärden!$B$1:$H$1,0),FALSE)</f>
        <v>5.9952199999999997E-2</v>
      </c>
      <c r="D210">
        <f>VLOOKUP($B210,Miljövärden!$B$1:$H$463,MATCH(D$2,Miljövärden!$B$1:$H$1,0),FALSE)</f>
        <v>22.284600000000001</v>
      </c>
      <c r="E210">
        <f>VLOOKUP($B210,Miljövärden!$B$1:$H$463,MATCH(E$2,Miljövärden!$B$1:$H$1,0),FALSE)</f>
        <v>4.3230199999999996</v>
      </c>
      <c r="F210">
        <f>VLOOKUP($B210,Miljövärden!$B$1:$H$463,MATCH(F$2,Miljövärden!$B$1:$H$1,0),FALSE)</f>
        <v>2.4370799999999999E-3</v>
      </c>
      <c r="G210" t="str">
        <f>VLOOKUP($B210,Miljövärden!$B$1:$H$463,MATCH(G$2,Miljövärden!$B$1:$H$1,0),FALSE)</f>
        <v>Ja</v>
      </c>
      <c r="H210" s="7" t="str">
        <f>VLOOKUP($B210,Miljövärden!$B$1:$H$463,MATCH(H$2,Miljövärden!$B$1:$H$1,0),FALSE)</f>
        <v>Ja</v>
      </c>
      <c r="P210" s="17" t="str">
        <f t="shared" si="6"/>
        <v>ja</v>
      </c>
      <c r="R210">
        <f t="shared" si="7"/>
        <v>180</v>
      </c>
    </row>
    <row r="211" spans="1:18" x14ac:dyDescent="0.25">
      <c r="A211" s="2" t="s">
        <v>338</v>
      </c>
      <c r="B211" s="2" t="s">
        <v>340</v>
      </c>
      <c r="C211">
        <f>VLOOKUP($B211,Miljövärden!$B$1:$H$463,MATCH(C$2,Miljövärden!$B$1:$H$1,0),FALSE)</f>
        <v>2.0056500000000001E-2</v>
      </c>
      <c r="D211">
        <f>VLOOKUP($B211,Miljövärden!$B$1:$H$463,MATCH(D$2,Miljövärden!$B$1:$H$1,0),FALSE)</f>
        <v>5.9230600000000004</v>
      </c>
      <c r="E211">
        <f>VLOOKUP($B211,Miljövärden!$B$1:$H$463,MATCH(E$2,Miljövärden!$B$1:$H$1,0),FALSE)</f>
        <v>4.1961500000000003</v>
      </c>
      <c r="F211">
        <f>VLOOKUP($B211,Miljövärden!$B$1:$H$463,MATCH(F$2,Miljövärden!$B$1:$H$1,0),FALSE)</f>
        <v>0</v>
      </c>
      <c r="G211" t="str">
        <f>VLOOKUP($B211,Miljövärden!$B$1:$H$463,MATCH(G$2,Miljövärden!$B$1:$H$1,0),FALSE)</f>
        <v>Ja</v>
      </c>
      <c r="H211" s="7" t="str">
        <f>VLOOKUP($B211,Miljövärden!$B$1:$H$463,MATCH(H$2,Miljövärden!$B$1:$H$1,0),FALSE)</f>
        <v>Ja</v>
      </c>
      <c r="P211" s="17" t="str">
        <f t="shared" si="6"/>
        <v>ja</v>
      </c>
      <c r="R211">
        <f t="shared" si="7"/>
        <v>181</v>
      </c>
    </row>
    <row r="212" spans="1:18" x14ac:dyDescent="0.25">
      <c r="A212" s="2" t="s">
        <v>338</v>
      </c>
      <c r="B212" s="2" t="s">
        <v>341</v>
      </c>
      <c r="C212">
        <f>VLOOKUP($B212,Miljövärden!$B$1:$H$463,MATCH(C$2,Miljövärden!$B$1:$H$1,0),FALSE)</f>
        <v>2.0055099999999999E-2</v>
      </c>
      <c r="D212">
        <f>VLOOKUP($B212,Miljövärden!$B$1:$H$463,MATCH(D$2,Miljövärden!$B$1:$H$1,0),FALSE)</f>
        <v>5.9226599999999996</v>
      </c>
      <c r="E212">
        <f>VLOOKUP($B212,Miljövärden!$B$1:$H$463,MATCH(E$2,Miljövärden!$B$1:$H$1,0),FALSE)</f>
        <v>4.1959</v>
      </c>
      <c r="F212">
        <f>VLOOKUP($B212,Miljövärden!$B$1:$H$463,MATCH(F$2,Miljövärden!$B$1:$H$1,0),FALSE)</f>
        <v>0</v>
      </c>
      <c r="G212" t="str">
        <f>VLOOKUP($B212,Miljövärden!$B$1:$H$463,MATCH(G$2,Miljövärden!$B$1:$H$1,0),FALSE)</f>
        <v>Ja</v>
      </c>
      <c r="H212" s="7" t="str">
        <f>VLOOKUP($B212,Miljövärden!$B$1:$H$463,MATCH(H$2,Miljövärden!$B$1:$H$1,0),FALSE)</f>
        <v>Ja</v>
      </c>
      <c r="P212" s="17" t="str">
        <f t="shared" si="6"/>
        <v>ja</v>
      </c>
      <c r="R212">
        <f t="shared" si="7"/>
        <v>182</v>
      </c>
    </row>
    <row r="213" spans="1:18" x14ac:dyDescent="0.25">
      <c r="A213" s="2" t="s">
        <v>351</v>
      </c>
      <c r="B213" s="2" t="s">
        <v>352</v>
      </c>
      <c r="C213">
        <f>VLOOKUP($B213,Miljövärden!$B$1:$H$463,MATCH(C$2,Miljövärden!$B$1:$H$1,0),FALSE)</f>
        <v>0.31459700000000002</v>
      </c>
      <c r="D213">
        <f>VLOOKUP($B213,Miljövärden!$B$1:$H$463,MATCH(D$2,Miljövärden!$B$1:$H$1,0),FALSE)</f>
        <v>2.80199</v>
      </c>
      <c r="E213">
        <f>VLOOKUP($B213,Miljövärden!$B$1:$H$463,MATCH(E$2,Miljövärden!$B$1:$H$1,0),FALSE)</f>
        <v>4.4492799999999999</v>
      </c>
      <c r="F213">
        <f>VLOOKUP($B213,Miljövärden!$B$1:$H$463,MATCH(F$2,Miljövärden!$B$1:$H$1,0),FALSE)</f>
        <v>2.0947600000000002E-3</v>
      </c>
      <c r="G213" t="str">
        <f>VLOOKUP($B213,Miljövärden!$B$1:$H$463,MATCH(G$2,Miljövärden!$B$1:$H$1,0),FALSE)</f>
        <v>Nej</v>
      </c>
      <c r="H213" s="7" t="str">
        <f>VLOOKUP($B213,Miljövärden!$B$1:$H$463,MATCH(H$2,Miljövärden!$B$1:$H$1,0),FALSE)</f>
        <v>Ja</v>
      </c>
      <c r="P213" s="17" t="str">
        <f t="shared" si="6"/>
        <v>ja</v>
      </c>
      <c r="R213">
        <f t="shared" si="7"/>
        <v>183</v>
      </c>
    </row>
    <row r="214" spans="1:18" x14ac:dyDescent="0.25">
      <c r="A214" s="2" t="s">
        <v>353</v>
      </c>
      <c r="B214" s="2" t="s">
        <v>354</v>
      </c>
      <c r="C214">
        <f>VLOOKUP($B214,Miljövärden!$B$1:$H$463,MATCH(C$2,Miljövärden!$B$1:$H$1,0),FALSE)</f>
        <v>5.00221E-2</v>
      </c>
      <c r="D214">
        <f>VLOOKUP($B214,Miljövärden!$B$1:$H$463,MATCH(D$2,Miljövärden!$B$1:$H$1,0),FALSE)</f>
        <v>4.5295899999999998</v>
      </c>
      <c r="E214">
        <f>VLOOKUP($B214,Miljövärden!$B$1:$H$463,MATCH(E$2,Miljövärden!$B$1:$H$1,0),FALSE)</f>
        <v>4.4011199999999997</v>
      </c>
      <c r="F214">
        <f>VLOOKUP($B214,Miljövärden!$B$1:$H$463,MATCH(F$2,Miljövärden!$B$1:$H$1,0),FALSE)</f>
        <v>5.9149500000000004E-3</v>
      </c>
      <c r="G214" t="str">
        <f>VLOOKUP($B214,Miljövärden!$B$1:$H$463,MATCH(G$2,Miljövärden!$B$1:$H$1,0),FALSE)</f>
        <v>Nej</v>
      </c>
      <c r="H214" s="7" t="str">
        <f>VLOOKUP($B214,Miljövärden!$B$1:$H$463,MATCH(H$2,Miljövärden!$B$1:$H$1,0),FALSE)</f>
        <v>Ja</v>
      </c>
      <c r="P214" s="17" t="str">
        <f t="shared" si="6"/>
        <v>ja</v>
      </c>
      <c r="R214">
        <f t="shared" si="7"/>
        <v>184</v>
      </c>
    </row>
    <row r="215" spans="1:18" x14ac:dyDescent="0.25">
      <c r="A215" s="2" t="s">
        <v>353</v>
      </c>
      <c r="B215" s="2" t="s">
        <v>355</v>
      </c>
      <c r="C215">
        <f>VLOOKUP($B215,Miljövärden!$B$1:$H$463,MATCH(C$2,Miljövärden!$B$1:$H$1,0),FALSE)</f>
        <v>0.160133</v>
      </c>
      <c r="D215">
        <f>VLOOKUP($B215,Miljövärden!$B$1:$H$463,MATCH(D$2,Miljövärden!$B$1:$H$1,0),FALSE)</f>
        <v>28.0868</v>
      </c>
      <c r="E215">
        <f>VLOOKUP($B215,Miljövärden!$B$1:$H$463,MATCH(E$2,Miljövärden!$B$1:$H$1,0),FALSE)</f>
        <v>6.6641700000000004</v>
      </c>
      <c r="F215">
        <f>VLOOKUP($B215,Miljövärden!$B$1:$H$463,MATCH(F$2,Miljövärden!$B$1:$H$1,0),FALSE)</f>
        <v>2.2295100000000002E-2</v>
      </c>
      <c r="G215" t="str">
        <f>VLOOKUP($B215,Miljövärden!$B$1:$H$463,MATCH(G$2,Miljövärden!$B$1:$H$1,0),FALSE)</f>
        <v>Nej</v>
      </c>
      <c r="H215" s="7" t="str">
        <f>VLOOKUP($B215,Miljövärden!$B$1:$H$463,MATCH(H$2,Miljövärden!$B$1:$H$1,0),FALSE)</f>
        <v>Ja</v>
      </c>
      <c r="P215" s="17" t="str">
        <f t="shared" si="6"/>
        <v>ja</v>
      </c>
      <c r="R215">
        <f t="shared" si="7"/>
        <v>185</v>
      </c>
    </row>
    <row r="216" spans="1:18" x14ac:dyDescent="0.25">
      <c r="A216" s="2" t="s">
        <v>353</v>
      </c>
      <c r="B216" s="2" t="s">
        <v>356</v>
      </c>
      <c r="C216">
        <f>VLOOKUP($B216,Miljövärden!$B$1:$H$463,MATCH(C$2,Miljövärden!$B$1:$H$1,0),FALSE)</f>
        <v>0.33682499999999999</v>
      </c>
      <c r="D216">
        <f>VLOOKUP($B216,Miljövärden!$B$1:$H$463,MATCH(D$2,Miljövärden!$B$1:$H$1,0),FALSE)</f>
        <v>58.0291</v>
      </c>
      <c r="E216">
        <f>VLOOKUP($B216,Miljövärden!$B$1:$H$463,MATCH(E$2,Miljövärden!$B$1:$H$1,0),FALSE)</f>
        <v>8.3974700000000002</v>
      </c>
      <c r="F216">
        <f>VLOOKUP($B216,Miljövärden!$B$1:$H$463,MATCH(F$2,Miljövärden!$B$1:$H$1,0),FALSE)</f>
        <v>5.8886500000000001E-2</v>
      </c>
      <c r="G216" t="str">
        <f>VLOOKUP($B216,Miljövärden!$B$1:$H$463,MATCH(G$2,Miljövärden!$B$1:$H$1,0),FALSE)</f>
        <v>Nej</v>
      </c>
      <c r="H216" s="7" t="str">
        <f>VLOOKUP($B216,Miljövärden!$B$1:$H$463,MATCH(H$2,Miljövärden!$B$1:$H$1,0),FALSE)</f>
        <v>Ja</v>
      </c>
      <c r="P216" s="17" t="str">
        <f t="shared" si="6"/>
        <v>ja</v>
      </c>
      <c r="R216">
        <f t="shared" si="7"/>
        <v>186</v>
      </c>
    </row>
    <row r="217" spans="1:18" x14ac:dyDescent="0.25">
      <c r="A217" s="2" t="s">
        <v>357</v>
      </c>
      <c r="B217" s="2" t="s">
        <v>358</v>
      </c>
      <c r="C217">
        <f>VLOOKUP($B217,Miljövärden!$B$1:$H$463,MATCH(C$2,Miljövärden!$B$1:$H$1,0),FALSE)</f>
        <v>8.8814400000000002E-2</v>
      </c>
      <c r="D217">
        <f>VLOOKUP($B217,Miljövärden!$B$1:$H$463,MATCH(D$2,Miljövärden!$B$1:$H$1,0),FALSE)</f>
        <v>15.7956</v>
      </c>
      <c r="E217">
        <f>VLOOKUP($B217,Miljövärden!$B$1:$H$463,MATCH(E$2,Miljövärden!$B$1:$H$1,0),FALSE)</f>
        <v>8.6938700000000004</v>
      </c>
      <c r="F217">
        <f>VLOOKUP($B217,Miljövärden!$B$1:$H$463,MATCH(F$2,Miljövärden!$B$1:$H$1,0),FALSE)</f>
        <v>1.50481E-2</v>
      </c>
      <c r="G217" t="str">
        <f>VLOOKUP($B217,Miljövärden!$B$1:$H$463,MATCH(G$2,Miljövärden!$B$1:$H$1,0),FALSE)</f>
        <v>Ja</v>
      </c>
      <c r="H217" s="7" t="str">
        <f>VLOOKUP($B217,Miljövärden!$B$1:$H$463,MATCH(H$2,Miljövärden!$B$1:$H$1,0),FALSE)</f>
        <v>Ja</v>
      </c>
      <c r="P217" s="17" t="str">
        <f t="shared" si="6"/>
        <v>ja</v>
      </c>
      <c r="R217">
        <f t="shared" si="7"/>
        <v>187</v>
      </c>
    </row>
    <row r="218" spans="1:18" x14ac:dyDescent="0.25">
      <c r="A218" s="2" t="s">
        <v>359</v>
      </c>
      <c r="B218" s="2" t="s">
        <v>360</v>
      </c>
      <c r="C218">
        <f>VLOOKUP($B218,Miljövärden!$B$1:$H$463,MATCH(C$2,Miljövärden!$B$1:$H$1,0),FALSE)</f>
        <v>0.232017</v>
      </c>
      <c r="D218">
        <f>VLOOKUP($B218,Miljövärden!$B$1:$H$463,MATCH(D$2,Miljövärden!$B$1:$H$1,0),FALSE)</f>
        <v>20.3215</v>
      </c>
      <c r="E218">
        <f>VLOOKUP($B218,Miljövärden!$B$1:$H$463,MATCH(E$2,Miljövärden!$B$1:$H$1,0),FALSE)</f>
        <v>17.602799999999998</v>
      </c>
      <c r="F218">
        <f>VLOOKUP($B218,Miljövärden!$B$1:$H$463,MATCH(F$2,Miljövärden!$B$1:$H$1,0),FALSE)</f>
        <v>3.57443E-2</v>
      </c>
      <c r="G218" t="str">
        <f>VLOOKUP($B218,Miljövärden!$B$1:$H$463,MATCH(G$2,Miljövärden!$B$1:$H$1,0),FALSE)</f>
        <v>Nej</v>
      </c>
      <c r="H218" s="7" t="str">
        <f>VLOOKUP($B218,Miljövärden!$B$1:$H$463,MATCH(H$2,Miljövärden!$B$1:$H$1,0),FALSE)</f>
        <v>Ja</v>
      </c>
      <c r="P218" s="17" t="str">
        <f t="shared" si="6"/>
        <v>ja</v>
      </c>
      <c r="R218">
        <f t="shared" si="7"/>
        <v>188</v>
      </c>
    </row>
    <row r="219" spans="1:18" x14ac:dyDescent="0.25">
      <c r="A219" s="2" t="s">
        <v>359</v>
      </c>
      <c r="B219" s="2" t="s">
        <v>361</v>
      </c>
      <c r="C219">
        <f>VLOOKUP($B219,Miljövärden!$B$1:$H$463,MATCH(C$2,Miljövärden!$B$1:$H$1,0),FALSE)</f>
        <v>0.171455</v>
      </c>
      <c r="D219">
        <f>VLOOKUP($B219,Miljövärden!$B$1:$H$463,MATCH(D$2,Miljövärden!$B$1:$H$1,0),FALSE)</f>
        <v>29.1693</v>
      </c>
      <c r="E219">
        <f>VLOOKUP($B219,Miljövärden!$B$1:$H$463,MATCH(E$2,Miljövärden!$B$1:$H$1,0),FALSE)</f>
        <v>9.6574500000000008</v>
      </c>
      <c r="F219">
        <f>VLOOKUP($B219,Miljövärden!$B$1:$H$463,MATCH(F$2,Miljövärden!$B$1:$H$1,0),FALSE)</f>
        <v>5.3910399999999997E-2</v>
      </c>
      <c r="G219" t="str">
        <f>VLOOKUP($B219,Miljövärden!$B$1:$H$463,MATCH(G$2,Miljövärden!$B$1:$H$1,0),FALSE)</f>
        <v>Nej</v>
      </c>
      <c r="H219" s="7" t="str">
        <f>VLOOKUP($B219,Miljövärden!$B$1:$H$463,MATCH(H$2,Miljövärden!$B$1:$H$1,0),FALSE)</f>
        <v>Ja</v>
      </c>
      <c r="P219" s="17" t="str">
        <f t="shared" si="6"/>
        <v>ja</v>
      </c>
      <c r="R219">
        <f t="shared" si="7"/>
        <v>189</v>
      </c>
    </row>
    <row r="220" spans="1:18" x14ac:dyDescent="0.25">
      <c r="A220" s="2" t="s">
        <v>359</v>
      </c>
      <c r="B220" s="2" t="s">
        <v>362</v>
      </c>
      <c r="C220">
        <f>VLOOKUP($B220,Miljövärden!$B$1:$H$463,MATCH(C$2,Miljövärden!$B$1:$H$1,0),FALSE)</f>
        <v>8.9327299999999998E-2</v>
      </c>
      <c r="D220">
        <f>VLOOKUP($B220,Miljövärden!$B$1:$H$463,MATCH(D$2,Miljövärden!$B$1:$H$1,0),FALSE)</f>
        <v>7.4062599999999996</v>
      </c>
      <c r="E220">
        <f>VLOOKUP($B220,Miljövärden!$B$1:$H$463,MATCH(E$2,Miljövärden!$B$1:$H$1,0),FALSE)</f>
        <v>5.50359</v>
      </c>
      <c r="F220">
        <f>VLOOKUP($B220,Miljövärden!$B$1:$H$463,MATCH(F$2,Miljövärden!$B$1:$H$1,0),FALSE)</f>
        <v>1.10319E-3</v>
      </c>
      <c r="G220" t="str">
        <f>VLOOKUP($B220,Miljövärden!$B$1:$H$463,MATCH(G$2,Miljövärden!$B$1:$H$1,0),FALSE)</f>
        <v>Nej</v>
      </c>
      <c r="H220" s="7" t="str">
        <f>VLOOKUP($B220,Miljövärden!$B$1:$H$463,MATCH(H$2,Miljövärden!$B$1:$H$1,0),FALSE)</f>
        <v>Ja</v>
      </c>
      <c r="P220" s="17" t="str">
        <f t="shared" si="6"/>
        <v>ja</v>
      </c>
      <c r="R220">
        <f t="shared" si="7"/>
        <v>190</v>
      </c>
    </row>
    <row r="221" spans="1:18" x14ac:dyDescent="0.25">
      <c r="A221" s="2" t="s">
        <v>363</v>
      </c>
      <c r="B221" s="2" t="s">
        <v>364</v>
      </c>
      <c r="C221">
        <f>VLOOKUP($B221,Miljövärden!$B$1:$H$463,MATCH(C$2,Miljövärden!$B$1:$H$1,0),FALSE)</f>
        <v>0.20963999999999999</v>
      </c>
      <c r="D221">
        <f>VLOOKUP($B221,Miljövärden!$B$1:$H$463,MATCH(D$2,Miljövärden!$B$1:$H$1,0),FALSE)</f>
        <v>40.535699999999999</v>
      </c>
      <c r="E221">
        <f>VLOOKUP($B221,Miljövärden!$B$1:$H$463,MATCH(E$2,Miljövärden!$B$1:$H$1,0),FALSE)</f>
        <v>10.112500000000001</v>
      </c>
      <c r="F221">
        <f>VLOOKUP($B221,Miljövärden!$B$1:$H$463,MATCH(F$2,Miljövärden!$B$1:$H$1,0),FALSE)</f>
        <v>5.2669899999999999E-2</v>
      </c>
      <c r="G221" t="str">
        <f>VLOOKUP($B221,Miljövärden!$B$1:$H$463,MATCH(G$2,Miljövärden!$B$1:$H$1,0),FALSE)</f>
        <v>Nej</v>
      </c>
      <c r="H221" s="7" t="str">
        <f>VLOOKUP($B221,Miljövärden!$B$1:$H$463,MATCH(H$2,Miljövärden!$B$1:$H$1,0),FALSE)</f>
        <v>Ja</v>
      </c>
      <c r="P221" s="17" t="str">
        <f t="shared" si="6"/>
        <v>ja</v>
      </c>
      <c r="R221">
        <f t="shared" si="7"/>
        <v>191</v>
      </c>
    </row>
    <row r="222" spans="1:18" x14ac:dyDescent="0.25">
      <c r="A222" s="2" t="s">
        <v>365</v>
      </c>
      <c r="B222" s="2" t="s">
        <v>366</v>
      </c>
      <c r="C222">
        <f>VLOOKUP($B222,Miljövärden!$B$1:$H$463,MATCH(C$2,Miljövärden!$B$1:$H$1,0),FALSE)</f>
        <v>4.6470999999999998E-2</v>
      </c>
      <c r="D222">
        <f>VLOOKUP($B222,Miljövärden!$B$1:$H$463,MATCH(D$2,Miljövärden!$B$1:$H$1,0),FALSE)</f>
        <v>10.2669</v>
      </c>
      <c r="E222">
        <f>VLOOKUP($B222,Miljövärden!$B$1:$H$463,MATCH(E$2,Miljövärden!$B$1:$H$1,0),FALSE)</f>
        <v>7.25204</v>
      </c>
      <c r="F222">
        <f>VLOOKUP($B222,Miljövärden!$B$1:$H$463,MATCH(F$2,Miljövärden!$B$1:$H$1,0),FALSE)</f>
        <v>6.0156799999999998E-3</v>
      </c>
      <c r="G222" t="str">
        <f>VLOOKUP($B222,Miljövärden!$B$1:$H$463,MATCH(G$2,Miljövärden!$B$1:$H$1,0),FALSE)</f>
        <v>Nej</v>
      </c>
      <c r="H222" s="7" t="str">
        <f>VLOOKUP($B222,Miljövärden!$B$1:$H$463,MATCH(H$2,Miljövärden!$B$1:$H$1,0),FALSE)</f>
        <v>Ja</v>
      </c>
      <c r="P222" s="17" t="str">
        <f t="shared" si="6"/>
        <v>ja</v>
      </c>
      <c r="R222">
        <f t="shared" si="7"/>
        <v>192</v>
      </c>
    </row>
    <row r="223" spans="1:18" x14ac:dyDescent="0.25">
      <c r="A223" s="2" t="s">
        <v>367</v>
      </c>
      <c r="B223" s="2" t="s">
        <v>368</v>
      </c>
      <c r="C223">
        <f>VLOOKUP($B223,Miljövärden!$B$1:$H$463,MATCH(C$2,Miljövärden!$B$1:$H$1,0),FALSE)</f>
        <v>7.9089099999999996E-2</v>
      </c>
      <c r="D223">
        <f>VLOOKUP($B223,Miljövärden!$B$1:$H$463,MATCH(D$2,Miljövärden!$B$1:$H$1,0),FALSE)</f>
        <v>12.201700000000001</v>
      </c>
      <c r="E223">
        <f>VLOOKUP($B223,Miljövärden!$B$1:$H$463,MATCH(E$2,Miljövärden!$B$1:$H$1,0),FALSE)</f>
        <v>0.147755</v>
      </c>
      <c r="F223">
        <f>VLOOKUP($B223,Miljövärden!$B$1:$H$463,MATCH(F$2,Miljövärden!$B$1:$H$1,0),FALSE)</f>
        <v>1.6491599999999999E-2</v>
      </c>
      <c r="G223" t="str">
        <f>VLOOKUP($B223,Miljövärden!$B$1:$H$463,MATCH(G$2,Miljövärden!$B$1:$H$1,0),FALSE)</f>
        <v>Ja</v>
      </c>
      <c r="H223" s="7" t="str">
        <f>VLOOKUP($B223,Miljövärden!$B$1:$H$463,MATCH(H$2,Miljövärden!$B$1:$H$1,0),FALSE)</f>
        <v>Ja</v>
      </c>
      <c r="P223" s="17" t="str">
        <f t="shared" si="6"/>
        <v>ja</v>
      </c>
      <c r="R223">
        <f t="shared" si="7"/>
        <v>193</v>
      </c>
    </row>
    <row r="224" spans="1:18" x14ac:dyDescent="0.25">
      <c r="A224" s="2" t="s">
        <v>371</v>
      </c>
      <c r="B224" s="2" t="s">
        <v>372</v>
      </c>
      <c r="C224">
        <f>VLOOKUP($B224,Miljövärden!$B$1:$H$463,MATCH(C$2,Miljövärden!$B$1:$H$1,0),FALSE)</f>
        <v>8.3433300000000002E-2</v>
      </c>
      <c r="D224">
        <f>VLOOKUP($B224,Miljövärden!$B$1:$H$463,MATCH(D$2,Miljövärden!$B$1:$H$1,0),FALSE)</f>
        <v>15.536099999999999</v>
      </c>
      <c r="E224">
        <f>VLOOKUP($B224,Miljövärden!$B$1:$H$463,MATCH(E$2,Miljövärden!$B$1:$H$1,0),FALSE)</f>
        <v>5.9404500000000002</v>
      </c>
      <c r="F224">
        <f>VLOOKUP($B224,Miljövärden!$B$1:$H$463,MATCH(F$2,Miljövärden!$B$1:$H$1,0),FALSE)</f>
        <v>9.2215700000000001E-3</v>
      </c>
      <c r="G224" t="str">
        <f>VLOOKUP($B224,Miljövärden!$B$1:$H$463,MATCH(G$2,Miljövärden!$B$1:$H$1,0),FALSE)</f>
        <v>Ja</v>
      </c>
      <c r="H224" s="7" t="str">
        <f>VLOOKUP($B224,Miljövärden!$B$1:$H$463,MATCH(H$2,Miljövärden!$B$1:$H$1,0),FALSE)</f>
        <v>Ja</v>
      </c>
      <c r="P224" s="17" t="str">
        <f t="shared" si="6"/>
        <v>ja</v>
      </c>
      <c r="R224">
        <f t="shared" si="7"/>
        <v>194</v>
      </c>
    </row>
    <row r="225" spans="1:18" x14ac:dyDescent="0.25">
      <c r="A225" s="2" t="s">
        <v>373</v>
      </c>
      <c r="B225" s="2" t="s">
        <v>374</v>
      </c>
      <c r="C225">
        <f>VLOOKUP($B225,Miljövärden!$B$1:$H$463,MATCH(C$2,Miljövärden!$B$1:$H$1,0),FALSE)</f>
        <v>0.27631699999999998</v>
      </c>
      <c r="D225">
        <f>VLOOKUP($B225,Miljövärden!$B$1:$H$463,MATCH(D$2,Miljövärden!$B$1:$H$1,0),FALSE)</f>
        <v>8.5820699999999999</v>
      </c>
      <c r="E225">
        <f>VLOOKUP($B225,Miljövärden!$B$1:$H$463,MATCH(E$2,Miljövärden!$B$1:$H$1,0),FALSE)</f>
        <v>16.215699999999998</v>
      </c>
      <c r="F225">
        <f>VLOOKUP($B225,Miljövärden!$B$1:$H$463,MATCH(F$2,Miljövärden!$B$1:$H$1,0),FALSE)</f>
        <v>3.7569600000000002E-3</v>
      </c>
      <c r="G225" t="str">
        <f>VLOOKUP($B225,Miljövärden!$B$1:$H$463,MATCH(G$2,Miljövärden!$B$1:$H$1,0),FALSE)</f>
        <v>Nej</v>
      </c>
      <c r="H225" s="7" t="str">
        <f>VLOOKUP($B225,Miljövärden!$B$1:$H$463,MATCH(H$2,Miljövärden!$B$1:$H$1,0),FALSE)</f>
        <v>Ja</v>
      </c>
      <c r="P225" s="17" t="str">
        <f t="shared" si="6"/>
        <v>ja</v>
      </c>
      <c r="R225">
        <f t="shared" si="7"/>
        <v>195</v>
      </c>
    </row>
    <row r="226" spans="1:18" x14ac:dyDescent="0.25">
      <c r="A226" s="2" t="s">
        <v>373</v>
      </c>
      <c r="B226" s="2" t="s">
        <v>375</v>
      </c>
      <c r="C226">
        <f>VLOOKUP($B226,Miljövärden!$B$1:$H$463,MATCH(C$2,Miljövärden!$B$1:$H$1,0),FALSE)</f>
        <v>2.0799999999999999E-2</v>
      </c>
      <c r="D226">
        <f>VLOOKUP($B226,Miljövärden!$B$1:$H$463,MATCH(D$2,Miljövärden!$B$1:$H$1,0),FALSE)</f>
        <v>2.5468199999999999</v>
      </c>
      <c r="E226">
        <f>VLOOKUP($B226,Miljövärden!$B$1:$H$463,MATCH(E$2,Miljövärden!$B$1:$H$1,0),FALSE)</f>
        <v>0.20075299999999999</v>
      </c>
      <c r="F226">
        <f>VLOOKUP($B226,Miljövärden!$B$1:$H$463,MATCH(F$2,Miljövärden!$B$1:$H$1,0),FALSE)</f>
        <v>7.6560899999999999E-3</v>
      </c>
      <c r="G226" t="str">
        <f>VLOOKUP($B226,Miljövärden!$B$1:$H$463,MATCH(G$2,Miljövärden!$B$1:$H$1,0),FALSE)</f>
        <v>Nej</v>
      </c>
      <c r="H226" s="7" t="str">
        <f>VLOOKUP($B226,Miljövärden!$B$1:$H$463,MATCH(H$2,Miljövärden!$B$1:$H$1,0),FALSE)</f>
        <v>Ja</v>
      </c>
      <c r="P226" s="17" t="str">
        <f t="shared" si="6"/>
        <v>ja</v>
      </c>
      <c r="R226">
        <f t="shared" si="7"/>
        <v>196</v>
      </c>
    </row>
    <row r="227" spans="1:18" x14ac:dyDescent="0.25">
      <c r="A227" s="2" t="s">
        <v>373</v>
      </c>
      <c r="B227" s="2" t="s">
        <v>376</v>
      </c>
      <c r="C227">
        <f>VLOOKUP($B227,Miljövärden!$B$1:$H$463,MATCH(C$2,Miljövärden!$B$1:$H$1,0),FALSE)</f>
        <v>7.6290499999999997E-2</v>
      </c>
      <c r="D227">
        <f>VLOOKUP($B227,Miljövärden!$B$1:$H$463,MATCH(D$2,Miljövärden!$B$1:$H$1,0),FALSE)</f>
        <v>12.929500000000001</v>
      </c>
      <c r="E227">
        <f>VLOOKUP($B227,Miljövärden!$B$1:$H$463,MATCH(E$2,Miljövärden!$B$1:$H$1,0),FALSE)</f>
        <v>9.9856999999999996</v>
      </c>
      <c r="F227">
        <f>VLOOKUP($B227,Miljövärden!$B$1:$H$463,MATCH(F$2,Miljövärden!$B$1:$H$1,0),FALSE)</f>
        <v>0</v>
      </c>
      <c r="G227" t="str">
        <f>VLOOKUP($B227,Miljövärden!$B$1:$H$463,MATCH(G$2,Miljövärden!$B$1:$H$1,0),FALSE)</f>
        <v>Nej</v>
      </c>
      <c r="H227" s="7" t="str">
        <f>VLOOKUP($B227,Miljövärden!$B$1:$H$463,MATCH(H$2,Miljövärden!$B$1:$H$1,0),FALSE)</f>
        <v>Ja</v>
      </c>
      <c r="P227" s="17" t="str">
        <f t="shared" si="6"/>
        <v>ja</v>
      </c>
      <c r="R227">
        <f t="shared" si="7"/>
        <v>197</v>
      </c>
    </row>
    <row r="228" spans="1:18" x14ac:dyDescent="0.25">
      <c r="A228" s="2" t="s">
        <v>373</v>
      </c>
      <c r="B228" s="2" t="s">
        <v>377</v>
      </c>
      <c r="C228">
        <f>VLOOKUP($B228,Miljövärden!$B$1:$H$463,MATCH(C$2,Miljövärden!$B$1:$H$1,0),FALSE)</f>
        <v>0.45520100000000002</v>
      </c>
      <c r="D228">
        <f>VLOOKUP($B228,Miljövärden!$B$1:$H$463,MATCH(D$2,Miljövärden!$B$1:$H$1,0),FALSE)</f>
        <v>17.775300000000001</v>
      </c>
      <c r="E228">
        <f>VLOOKUP($B228,Miljövärden!$B$1:$H$463,MATCH(E$2,Miljövärden!$B$1:$H$1,0),FALSE)</f>
        <v>14.471399999999999</v>
      </c>
      <c r="F228">
        <f>VLOOKUP($B228,Miljövärden!$B$1:$H$463,MATCH(F$2,Miljövärden!$B$1:$H$1,0),FALSE)</f>
        <v>3.2180199999999999E-2</v>
      </c>
      <c r="G228" t="str">
        <f>VLOOKUP($B228,Miljövärden!$B$1:$H$463,MATCH(G$2,Miljövärden!$B$1:$H$1,0),FALSE)</f>
        <v>Nej</v>
      </c>
      <c r="H228" s="7" t="str">
        <f>VLOOKUP($B228,Miljövärden!$B$1:$H$463,MATCH(H$2,Miljövärden!$B$1:$H$1,0),FALSE)</f>
        <v>Ja</v>
      </c>
      <c r="P228" s="17" t="str">
        <f t="shared" si="6"/>
        <v>ja</v>
      </c>
      <c r="R228">
        <f t="shared" si="7"/>
        <v>198</v>
      </c>
    </row>
    <row r="229" spans="1:18" x14ac:dyDescent="0.25">
      <c r="A229" s="2" t="s">
        <v>378</v>
      </c>
      <c r="B229" s="2" t="s">
        <v>379</v>
      </c>
      <c r="C229">
        <f>VLOOKUP($B229,Miljövärden!$B$1:$H$463,MATCH(C$2,Miljövärden!$B$1:$H$1,0),FALSE)</f>
        <v>0</v>
      </c>
      <c r="D229">
        <f>VLOOKUP($B229,Miljövärden!$B$1:$H$463,MATCH(D$2,Miljövärden!$B$1:$H$1,0),FALSE)</f>
        <v>0</v>
      </c>
      <c r="E229">
        <f>VLOOKUP($B229,Miljövärden!$B$1:$H$463,MATCH(E$2,Miljövärden!$B$1:$H$1,0),FALSE)</f>
        <v>0</v>
      </c>
      <c r="F229">
        <f>VLOOKUP($B229,Miljövärden!$B$1:$H$463,MATCH(F$2,Miljövärden!$B$1:$H$1,0),FALSE)</f>
        <v>0</v>
      </c>
      <c r="G229" t="str">
        <f>VLOOKUP($B229,Miljövärden!$B$1:$H$463,MATCH(G$2,Miljövärden!$B$1:$H$1,0),FALSE)</f>
        <v>Nej</v>
      </c>
      <c r="H229" s="7" t="str">
        <f>VLOOKUP($B229,Miljövärden!$B$1:$H$463,MATCH(H$2,Miljövärden!$B$1:$H$1,0),FALSE)</f>
        <v>Nej</v>
      </c>
      <c r="P229" s="17" t="str">
        <f t="shared" si="6"/>
        <v>nej</v>
      </c>
      <c r="R229">
        <f t="shared" si="7"/>
        <v>198</v>
      </c>
    </row>
    <row r="230" spans="1:18" x14ac:dyDescent="0.25">
      <c r="A230" s="2" t="s">
        <v>380</v>
      </c>
      <c r="B230" s="2" t="s">
        <v>381</v>
      </c>
      <c r="C230">
        <f>VLOOKUP($B230,Miljövärden!$B$1:$H$463,MATCH(C$2,Miljövärden!$B$1:$H$1,0),FALSE)</f>
        <v>0</v>
      </c>
      <c r="D230">
        <f>VLOOKUP($B230,Miljövärden!$B$1:$H$463,MATCH(D$2,Miljövärden!$B$1:$H$1,0),FALSE)</f>
        <v>0</v>
      </c>
      <c r="E230">
        <f>VLOOKUP($B230,Miljövärden!$B$1:$H$463,MATCH(E$2,Miljövärden!$B$1:$H$1,0),FALSE)</f>
        <v>0</v>
      </c>
      <c r="F230">
        <f>VLOOKUP($B230,Miljövärden!$B$1:$H$463,MATCH(F$2,Miljövärden!$B$1:$H$1,0),FALSE)</f>
        <v>0</v>
      </c>
      <c r="G230" t="str">
        <f>VLOOKUP($B230,Miljövärden!$B$1:$H$463,MATCH(G$2,Miljövärden!$B$1:$H$1,0),FALSE)</f>
        <v>Nej</v>
      </c>
      <c r="H230" s="7" t="str">
        <f>VLOOKUP($B230,Miljövärden!$B$1:$H$463,MATCH(H$2,Miljövärden!$B$1:$H$1,0),FALSE)</f>
        <v>Nej</v>
      </c>
      <c r="P230" s="17" t="str">
        <f t="shared" si="6"/>
        <v>nej</v>
      </c>
      <c r="R230">
        <f t="shared" si="7"/>
        <v>198</v>
      </c>
    </row>
    <row r="231" spans="1:18" x14ac:dyDescent="0.25">
      <c r="A231" s="2" t="s">
        <v>382</v>
      </c>
      <c r="B231" s="2" t="s">
        <v>383</v>
      </c>
      <c r="C231">
        <f>VLOOKUP($B231,Miljövärden!$B$1:$H$463,MATCH(C$2,Miljövärden!$B$1:$H$1,0),FALSE)</f>
        <v>0.15160499999999999</v>
      </c>
      <c r="D231">
        <f>VLOOKUP($B231,Miljövärden!$B$1:$H$463,MATCH(D$2,Miljövärden!$B$1:$H$1,0),FALSE)</f>
        <v>28.6631</v>
      </c>
      <c r="E231">
        <f>VLOOKUP($B231,Miljövärden!$B$1:$H$463,MATCH(E$2,Miljövärden!$B$1:$H$1,0),FALSE)</f>
        <v>10.821199999999999</v>
      </c>
      <c r="F231">
        <f>VLOOKUP($B231,Miljövärden!$B$1:$H$463,MATCH(F$2,Miljövärden!$B$1:$H$1,0),FALSE)</f>
        <v>4.2588399999999998E-2</v>
      </c>
      <c r="G231" t="str">
        <f>VLOOKUP($B231,Miljövärden!$B$1:$H$463,MATCH(G$2,Miljövärden!$B$1:$H$1,0),FALSE)</f>
        <v>Nej</v>
      </c>
      <c r="H231" s="7" t="str">
        <f>VLOOKUP($B231,Miljövärden!$B$1:$H$463,MATCH(H$2,Miljövärden!$B$1:$H$1,0),FALSE)</f>
        <v>Ja</v>
      </c>
      <c r="P231" s="17" t="str">
        <f t="shared" si="6"/>
        <v>ja</v>
      </c>
      <c r="R231">
        <f t="shared" si="7"/>
        <v>199</v>
      </c>
    </row>
    <row r="232" spans="1:18" x14ac:dyDescent="0.25">
      <c r="A232" s="2" t="s">
        <v>382</v>
      </c>
      <c r="B232" s="2" t="s">
        <v>384</v>
      </c>
      <c r="C232">
        <f>VLOOKUP($B232,Miljövärden!$B$1:$H$463,MATCH(C$2,Miljövärden!$B$1:$H$1,0),FALSE)</f>
        <v>0.160222</v>
      </c>
      <c r="D232">
        <f>VLOOKUP($B232,Miljövärden!$B$1:$H$463,MATCH(D$2,Miljövärden!$B$1:$H$1,0),FALSE)</f>
        <v>35.584400000000002</v>
      </c>
      <c r="E232">
        <f>VLOOKUP($B232,Miljövärden!$B$1:$H$463,MATCH(E$2,Miljövärden!$B$1:$H$1,0),FALSE)</f>
        <v>9.1108899999999995</v>
      </c>
      <c r="F232">
        <f>VLOOKUP($B232,Miljövärden!$B$1:$H$463,MATCH(F$2,Miljövärden!$B$1:$H$1,0),FALSE)</f>
        <v>5.4285699999999999E-2</v>
      </c>
      <c r="G232" t="str">
        <f>VLOOKUP($B232,Miljövärden!$B$1:$H$463,MATCH(G$2,Miljövärden!$B$1:$H$1,0),FALSE)</f>
        <v>Ja</v>
      </c>
      <c r="H232" s="7" t="str">
        <f>VLOOKUP($B232,Miljövärden!$B$1:$H$463,MATCH(H$2,Miljövärden!$B$1:$H$1,0),FALSE)</f>
        <v>Ja</v>
      </c>
      <c r="P232" s="17" t="str">
        <f t="shared" si="6"/>
        <v>ja</v>
      </c>
      <c r="R232">
        <f t="shared" si="7"/>
        <v>200</v>
      </c>
    </row>
    <row r="233" spans="1:18" x14ac:dyDescent="0.25">
      <c r="A233" s="2" t="s">
        <v>382</v>
      </c>
      <c r="B233" s="2" t="s">
        <v>385</v>
      </c>
      <c r="C233">
        <f>VLOOKUP($B233,Miljövärden!$B$1:$H$463,MATCH(C$2,Miljövärden!$B$1:$H$1,0),FALSE)</f>
        <v>0.14447099999999999</v>
      </c>
      <c r="D233">
        <f>VLOOKUP($B233,Miljövärden!$B$1:$H$463,MATCH(D$2,Miljövärden!$B$1:$H$1,0),FALSE)</f>
        <v>30.188300000000002</v>
      </c>
      <c r="E233">
        <f>VLOOKUP($B233,Miljövärden!$B$1:$H$463,MATCH(E$2,Miljövärden!$B$1:$H$1,0),FALSE)</f>
        <v>8.8940000000000001</v>
      </c>
      <c r="F233">
        <f>VLOOKUP($B233,Miljövärden!$B$1:$H$463,MATCH(F$2,Miljövärden!$B$1:$H$1,0),FALSE)</f>
        <v>3.5526299999999997E-2</v>
      </c>
      <c r="G233" t="str">
        <f>VLOOKUP($B233,Miljövärden!$B$1:$H$463,MATCH(G$2,Miljövärden!$B$1:$H$1,0),FALSE)</f>
        <v>Ja</v>
      </c>
      <c r="H233" s="7" t="str">
        <f>VLOOKUP($B233,Miljövärden!$B$1:$H$463,MATCH(H$2,Miljövärden!$B$1:$H$1,0),FALSE)</f>
        <v>Ja</v>
      </c>
      <c r="P233" s="17" t="str">
        <f t="shared" si="6"/>
        <v>ja</v>
      </c>
      <c r="R233">
        <f t="shared" si="7"/>
        <v>201</v>
      </c>
    </row>
    <row r="234" spans="1:18" x14ac:dyDescent="0.25">
      <c r="A234" s="2" t="s">
        <v>382</v>
      </c>
      <c r="B234" s="2" t="s">
        <v>386</v>
      </c>
      <c r="C234">
        <f>VLOOKUP($B234,Miljövärden!$B$1:$H$463,MATCH(C$2,Miljövärden!$B$1:$H$1,0),FALSE)</f>
        <v>9.1590900000000003E-2</v>
      </c>
      <c r="D234">
        <f>VLOOKUP($B234,Miljövärden!$B$1:$H$463,MATCH(D$2,Miljövärden!$B$1:$H$1,0),FALSE)</f>
        <v>17.126899999999999</v>
      </c>
      <c r="E234">
        <f>VLOOKUP($B234,Miljövärden!$B$1:$H$463,MATCH(E$2,Miljövärden!$B$1:$H$1,0),FALSE)</f>
        <v>8.2719299999999993</v>
      </c>
      <c r="F234">
        <f>VLOOKUP($B234,Miljövärden!$B$1:$H$463,MATCH(F$2,Miljövärden!$B$1:$H$1,0),FALSE)</f>
        <v>1.9236099999999999E-2</v>
      </c>
      <c r="G234" t="str">
        <f>VLOOKUP($B234,Miljövärden!$B$1:$H$463,MATCH(G$2,Miljövärden!$B$1:$H$1,0),FALSE)</f>
        <v>Nej</v>
      </c>
      <c r="H234" s="7" t="str">
        <f>VLOOKUP($B234,Miljövärden!$B$1:$H$463,MATCH(H$2,Miljövärden!$B$1:$H$1,0),FALSE)</f>
        <v>Ja</v>
      </c>
      <c r="P234" s="17" t="str">
        <f t="shared" si="6"/>
        <v>ja</v>
      </c>
      <c r="R234">
        <f t="shared" si="7"/>
        <v>202</v>
      </c>
    </row>
    <row r="235" spans="1:18" x14ac:dyDescent="0.25">
      <c r="A235" s="2" t="s">
        <v>382</v>
      </c>
      <c r="B235" s="2" t="s">
        <v>387</v>
      </c>
      <c r="C235">
        <f>VLOOKUP($B235,Miljövärden!$B$1:$H$463,MATCH(C$2,Miljövärden!$B$1:$H$1,0),FALSE)</f>
        <v>7.7049099999999995E-2</v>
      </c>
      <c r="D235">
        <f>VLOOKUP($B235,Miljövärden!$B$1:$H$463,MATCH(D$2,Miljövärden!$B$1:$H$1,0),FALSE)</f>
        <v>12.895300000000001</v>
      </c>
      <c r="E235">
        <f>VLOOKUP($B235,Miljövärden!$B$1:$H$463,MATCH(E$2,Miljövärden!$B$1:$H$1,0),FALSE)</f>
        <v>8.3057499999999997</v>
      </c>
      <c r="F235">
        <f>VLOOKUP($B235,Miljövärden!$B$1:$H$463,MATCH(F$2,Miljövärden!$B$1:$H$1,0),FALSE)</f>
        <v>6.0995199999999998E-3</v>
      </c>
      <c r="G235" t="str">
        <f>VLOOKUP($B235,Miljövärden!$B$1:$H$463,MATCH(G$2,Miljövärden!$B$1:$H$1,0),FALSE)</f>
        <v>Nej</v>
      </c>
      <c r="H235" s="7" t="str">
        <f>VLOOKUP($B235,Miljövärden!$B$1:$H$463,MATCH(H$2,Miljövärden!$B$1:$H$1,0),FALSE)</f>
        <v>Ja</v>
      </c>
      <c r="P235" s="17" t="str">
        <f t="shared" si="6"/>
        <v>ja</v>
      </c>
      <c r="R235">
        <f t="shared" si="7"/>
        <v>203</v>
      </c>
    </row>
    <row r="236" spans="1:18" x14ac:dyDescent="0.25">
      <c r="A236" s="2" t="s">
        <v>382</v>
      </c>
      <c r="B236" s="2" t="s">
        <v>388</v>
      </c>
      <c r="C236">
        <f>VLOOKUP($B236,Miljövärden!$B$1:$H$463,MATCH(C$2,Miljövärden!$B$1:$H$1,0),FALSE)</f>
        <v>8.5352700000000004E-2</v>
      </c>
      <c r="D236">
        <f>VLOOKUP($B236,Miljövärden!$B$1:$H$463,MATCH(D$2,Miljövärden!$B$1:$H$1,0),FALSE)</f>
        <v>16.709900000000001</v>
      </c>
      <c r="E236">
        <f>VLOOKUP($B236,Miljövärden!$B$1:$H$463,MATCH(E$2,Miljövärden!$B$1:$H$1,0),FALSE)</f>
        <v>9.0279299999999996</v>
      </c>
      <c r="F236">
        <f>VLOOKUP($B236,Miljövärden!$B$1:$H$463,MATCH(F$2,Miljövärden!$B$1:$H$1,0),FALSE)</f>
        <v>1.3908200000000001E-2</v>
      </c>
      <c r="G236" t="str">
        <f>VLOOKUP($B236,Miljövärden!$B$1:$H$463,MATCH(G$2,Miljövärden!$B$1:$H$1,0),FALSE)</f>
        <v>Nej</v>
      </c>
      <c r="H236" s="7" t="str">
        <f>VLOOKUP($B236,Miljövärden!$B$1:$H$463,MATCH(H$2,Miljövärden!$B$1:$H$1,0),FALSE)</f>
        <v>Ja</v>
      </c>
      <c r="P236" s="17" t="str">
        <f t="shared" si="6"/>
        <v>ja</v>
      </c>
      <c r="R236">
        <f t="shared" si="7"/>
        <v>204</v>
      </c>
    </row>
    <row r="237" spans="1:18" x14ac:dyDescent="0.25">
      <c r="A237" s="2" t="s">
        <v>382</v>
      </c>
      <c r="B237" s="2" t="s">
        <v>389</v>
      </c>
      <c r="C237">
        <f>VLOOKUP($B237,Miljövärden!$B$1:$H$463,MATCH(C$2,Miljövärden!$B$1:$H$1,0),FALSE)</f>
        <v>0.23505699999999999</v>
      </c>
      <c r="D237">
        <f>VLOOKUP($B237,Miljövärden!$B$1:$H$463,MATCH(D$2,Miljövärden!$B$1:$H$1,0),FALSE)</f>
        <v>26.312100000000001</v>
      </c>
      <c r="E237">
        <f>VLOOKUP($B237,Miljövärden!$B$1:$H$463,MATCH(E$2,Miljövärden!$B$1:$H$1,0),FALSE)</f>
        <v>16.854600000000001</v>
      </c>
      <c r="F237">
        <f>VLOOKUP($B237,Miljövärden!$B$1:$H$463,MATCH(F$2,Miljövärden!$B$1:$H$1,0),FALSE)</f>
        <v>4.0487799999999997E-2</v>
      </c>
      <c r="G237" t="str">
        <f>VLOOKUP($B237,Miljövärden!$B$1:$H$463,MATCH(G$2,Miljövärden!$B$1:$H$1,0),FALSE)</f>
        <v>Nej</v>
      </c>
      <c r="H237" s="7" t="str">
        <f>VLOOKUP($B237,Miljövärden!$B$1:$H$463,MATCH(H$2,Miljövärden!$B$1:$H$1,0),FALSE)</f>
        <v>Ja</v>
      </c>
      <c r="P237" s="17" t="str">
        <f t="shared" si="6"/>
        <v>ja</v>
      </c>
      <c r="R237">
        <f t="shared" si="7"/>
        <v>205</v>
      </c>
    </row>
    <row r="238" spans="1:18" x14ac:dyDescent="0.25">
      <c r="A238" s="2" t="s">
        <v>382</v>
      </c>
      <c r="B238" s="2" t="s">
        <v>390</v>
      </c>
      <c r="C238">
        <f>VLOOKUP($B238,Miljövärden!$B$1:$H$463,MATCH(C$2,Miljövärden!$B$1:$H$1,0),FALSE)</f>
        <v>9.2345099999999999E-2</v>
      </c>
      <c r="D238">
        <f>VLOOKUP($B238,Miljövärden!$B$1:$H$463,MATCH(D$2,Miljövärden!$B$1:$H$1,0),FALSE)</f>
        <v>17.937200000000001</v>
      </c>
      <c r="E238">
        <f>VLOOKUP($B238,Miljövärden!$B$1:$H$463,MATCH(E$2,Miljövärden!$B$1:$H$1,0),FALSE)</f>
        <v>7.4415699999999996</v>
      </c>
      <c r="F238">
        <f>VLOOKUP($B238,Miljövärden!$B$1:$H$463,MATCH(F$2,Miljövärden!$B$1:$H$1,0),FALSE)</f>
        <v>9.4270699999999992E-3</v>
      </c>
      <c r="G238" t="str">
        <f>VLOOKUP($B238,Miljövärden!$B$1:$H$463,MATCH(G$2,Miljövärden!$B$1:$H$1,0),FALSE)</f>
        <v>Nej</v>
      </c>
      <c r="H238" s="7" t="str">
        <f>VLOOKUP($B238,Miljövärden!$B$1:$H$463,MATCH(H$2,Miljövärden!$B$1:$H$1,0),FALSE)</f>
        <v>Ja</v>
      </c>
      <c r="P238" s="17" t="str">
        <f t="shared" si="6"/>
        <v>ja</v>
      </c>
      <c r="R238">
        <f t="shared" si="7"/>
        <v>206</v>
      </c>
    </row>
    <row r="239" spans="1:18" x14ac:dyDescent="0.25">
      <c r="A239" s="2" t="s">
        <v>382</v>
      </c>
      <c r="B239" s="2" t="s">
        <v>391</v>
      </c>
      <c r="C239">
        <f>VLOOKUP($B239,Miljövärden!$B$1:$H$463,MATCH(C$2,Miljövärden!$B$1:$H$1,0),FALSE)</f>
        <v>7.0621199999999995E-2</v>
      </c>
      <c r="D239">
        <f>VLOOKUP($B239,Miljövärden!$B$1:$H$463,MATCH(D$2,Miljövärden!$B$1:$H$1,0),FALSE)</f>
        <v>12.204800000000001</v>
      </c>
      <c r="E239">
        <f>VLOOKUP($B239,Miljövärden!$B$1:$H$463,MATCH(E$2,Miljövärden!$B$1:$H$1,0),FALSE)</f>
        <v>8.6606000000000005</v>
      </c>
      <c r="F239">
        <f>VLOOKUP($B239,Miljövärden!$B$1:$H$463,MATCH(F$2,Miljövärden!$B$1:$H$1,0),FALSE)</f>
        <v>2.8308600000000001E-3</v>
      </c>
      <c r="G239" t="str">
        <f>VLOOKUP($B239,Miljövärden!$B$1:$H$463,MATCH(G$2,Miljövärden!$B$1:$H$1,0),FALSE)</f>
        <v>Nej</v>
      </c>
      <c r="H239" s="7" t="str">
        <f>VLOOKUP($B239,Miljövärden!$B$1:$H$463,MATCH(H$2,Miljövärden!$B$1:$H$1,0),FALSE)</f>
        <v>Ja</v>
      </c>
      <c r="P239" s="17" t="str">
        <f t="shared" si="6"/>
        <v>ja</v>
      </c>
      <c r="R239">
        <f t="shared" si="7"/>
        <v>207</v>
      </c>
    </row>
    <row r="240" spans="1:18" x14ac:dyDescent="0.25">
      <c r="A240" s="2" t="s">
        <v>382</v>
      </c>
      <c r="B240" s="2" t="s">
        <v>392</v>
      </c>
      <c r="C240">
        <f>VLOOKUP($B240,Miljövärden!$B$1:$H$463,MATCH(C$2,Miljövärden!$B$1:$H$1,0),FALSE)</f>
        <v>0.136905</v>
      </c>
      <c r="D240">
        <f>VLOOKUP($B240,Miljövärden!$B$1:$H$463,MATCH(D$2,Miljövärden!$B$1:$H$1,0),FALSE)</f>
        <v>29.652999999999999</v>
      </c>
      <c r="E240">
        <f>VLOOKUP($B240,Miljövärden!$B$1:$H$463,MATCH(E$2,Miljövärden!$B$1:$H$1,0),FALSE)</f>
        <v>8.2349599999999992</v>
      </c>
      <c r="F240">
        <f>VLOOKUP($B240,Miljövärden!$B$1:$H$463,MATCH(F$2,Miljövärden!$B$1:$H$1,0),FALSE)</f>
        <v>4.1634400000000002E-2</v>
      </c>
      <c r="G240" t="str">
        <f>VLOOKUP($B240,Miljövärden!$B$1:$H$463,MATCH(G$2,Miljövärden!$B$1:$H$1,0),FALSE)</f>
        <v>Ja</v>
      </c>
      <c r="H240" s="7" t="str">
        <f>VLOOKUP($B240,Miljövärden!$B$1:$H$463,MATCH(H$2,Miljövärden!$B$1:$H$1,0),FALSE)</f>
        <v>Ja</v>
      </c>
      <c r="P240" s="17" t="str">
        <f t="shared" si="6"/>
        <v>ja</v>
      </c>
      <c r="R240">
        <f t="shared" si="7"/>
        <v>208</v>
      </c>
    </row>
    <row r="241" spans="1:18" x14ac:dyDescent="0.25">
      <c r="A241" s="2" t="s">
        <v>382</v>
      </c>
      <c r="B241" s="2" t="s">
        <v>393</v>
      </c>
      <c r="C241">
        <f>VLOOKUP($B241,Miljövärden!$B$1:$H$463,MATCH(C$2,Miljövärden!$B$1:$H$1,0),FALSE)</f>
        <v>0.18560199999999999</v>
      </c>
      <c r="D241">
        <f>VLOOKUP($B241,Miljövärden!$B$1:$H$463,MATCH(D$2,Miljövärden!$B$1:$H$1,0),FALSE)</f>
        <v>35.832099999999997</v>
      </c>
      <c r="E241">
        <f>VLOOKUP($B241,Miljövärden!$B$1:$H$463,MATCH(E$2,Miljövärden!$B$1:$H$1,0),FALSE)</f>
        <v>9.6086100000000005</v>
      </c>
      <c r="F241">
        <f>VLOOKUP($B241,Miljövärden!$B$1:$H$463,MATCH(F$2,Miljövärden!$B$1:$H$1,0),FALSE)</f>
        <v>3.4424299999999998E-2</v>
      </c>
      <c r="G241" t="str">
        <f>VLOOKUP($B241,Miljövärden!$B$1:$H$463,MATCH(G$2,Miljövärden!$B$1:$H$1,0),FALSE)</f>
        <v>Nej</v>
      </c>
      <c r="H241" s="7" t="str">
        <f>VLOOKUP($B241,Miljövärden!$B$1:$H$463,MATCH(H$2,Miljövärden!$B$1:$H$1,0),FALSE)</f>
        <v>Ja</v>
      </c>
      <c r="P241" s="17" t="str">
        <f t="shared" si="6"/>
        <v>ja</v>
      </c>
      <c r="R241">
        <f t="shared" si="7"/>
        <v>209</v>
      </c>
    </row>
    <row r="242" spans="1:18" x14ac:dyDescent="0.25">
      <c r="A242" s="2" t="s">
        <v>382</v>
      </c>
      <c r="B242" s="2" t="s">
        <v>394</v>
      </c>
      <c r="C242">
        <f>VLOOKUP($B242,Miljövärden!$B$1:$H$463,MATCH(C$2,Miljövärden!$B$1:$H$1,0),FALSE)</f>
        <v>0.116429</v>
      </c>
      <c r="D242">
        <f>VLOOKUP($B242,Miljövärden!$B$1:$H$463,MATCH(D$2,Miljövärden!$B$1:$H$1,0),FALSE)</f>
        <v>23.421600000000002</v>
      </c>
      <c r="E242">
        <f>VLOOKUP($B242,Miljövärden!$B$1:$H$463,MATCH(E$2,Miljövärden!$B$1:$H$1,0),FALSE)</f>
        <v>7.8178599999999996</v>
      </c>
      <c r="F242">
        <f>VLOOKUP($B242,Miljövärden!$B$1:$H$463,MATCH(F$2,Miljövärden!$B$1:$H$1,0),FALSE)</f>
        <v>1.8969099999999999E-2</v>
      </c>
      <c r="G242" t="str">
        <f>VLOOKUP($B242,Miljövärden!$B$1:$H$463,MATCH(G$2,Miljövärden!$B$1:$H$1,0),FALSE)</f>
        <v>Ja</v>
      </c>
      <c r="H242" s="7" t="str">
        <f>VLOOKUP($B242,Miljövärden!$B$1:$H$463,MATCH(H$2,Miljövärden!$B$1:$H$1,0),FALSE)</f>
        <v>Ja</v>
      </c>
      <c r="P242" s="17" t="str">
        <f t="shared" si="6"/>
        <v>ja</v>
      </c>
      <c r="R242">
        <f t="shared" si="7"/>
        <v>210</v>
      </c>
    </row>
    <row r="243" spans="1:18" x14ac:dyDescent="0.25">
      <c r="A243" s="2" t="s">
        <v>382</v>
      </c>
      <c r="B243" s="2" t="s">
        <v>395</v>
      </c>
      <c r="C243">
        <f>VLOOKUP($B243,Miljövärden!$B$1:$H$463,MATCH(C$2,Miljövärden!$B$1:$H$1,0),FALSE)</f>
        <v>0.125913</v>
      </c>
      <c r="D243">
        <f>VLOOKUP($B243,Miljövärden!$B$1:$H$463,MATCH(D$2,Miljövärden!$B$1:$H$1,0),FALSE)</f>
        <v>25.2105</v>
      </c>
      <c r="E243">
        <f>VLOOKUP($B243,Miljövärden!$B$1:$H$463,MATCH(E$2,Miljövärden!$B$1:$H$1,0),FALSE)</f>
        <v>7.2488900000000003</v>
      </c>
      <c r="F243">
        <f>VLOOKUP($B243,Miljövärden!$B$1:$H$463,MATCH(F$2,Miljövärden!$B$1:$H$1,0),FALSE)</f>
        <v>3.4251900000000002E-2</v>
      </c>
      <c r="G243" t="str">
        <f>VLOOKUP($B243,Miljövärden!$B$1:$H$463,MATCH(G$2,Miljövärden!$B$1:$H$1,0),FALSE)</f>
        <v>Nej</v>
      </c>
      <c r="H243" s="7" t="str">
        <f>VLOOKUP($B243,Miljövärden!$B$1:$H$463,MATCH(H$2,Miljövärden!$B$1:$H$1,0),FALSE)</f>
        <v>Ja</v>
      </c>
      <c r="P243" s="17" t="str">
        <f t="shared" si="6"/>
        <v>ja</v>
      </c>
      <c r="R243">
        <f t="shared" si="7"/>
        <v>211</v>
      </c>
    </row>
    <row r="244" spans="1:18" x14ac:dyDescent="0.25">
      <c r="A244" s="2" t="s">
        <v>396</v>
      </c>
      <c r="B244" s="2" t="s">
        <v>397</v>
      </c>
      <c r="C244">
        <f>VLOOKUP($B244,Miljövärden!$B$1:$H$463,MATCH(C$2,Miljövärden!$B$1:$H$1,0),FALSE)</f>
        <v>0.119311</v>
      </c>
      <c r="D244">
        <f>VLOOKUP($B244,Miljövärden!$B$1:$H$463,MATCH(D$2,Miljövärden!$B$1:$H$1,0),FALSE)</f>
        <v>19.106100000000001</v>
      </c>
      <c r="E244">
        <f>VLOOKUP($B244,Miljövärden!$B$1:$H$463,MATCH(E$2,Miljövärden!$B$1:$H$1,0),FALSE)</f>
        <v>12.065099999999999</v>
      </c>
      <c r="F244">
        <f>VLOOKUP($B244,Miljövärden!$B$1:$H$463,MATCH(F$2,Miljövärden!$B$1:$H$1,0),FALSE)</f>
        <v>1.33539E-2</v>
      </c>
      <c r="G244" t="str">
        <f>VLOOKUP($B244,Miljövärden!$B$1:$H$463,MATCH(G$2,Miljövärden!$B$1:$H$1,0),FALSE)</f>
        <v>Ja</v>
      </c>
      <c r="H244" s="7" t="str">
        <f>VLOOKUP($B244,Miljövärden!$B$1:$H$463,MATCH(H$2,Miljövärden!$B$1:$H$1,0),FALSE)</f>
        <v>Ja</v>
      </c>
      <c r="P244" s="17" t="str">
        <f t="shared" si="6"/>
        <v>ja</v>
      </c>
      <c r="R244">
        <f t="shared" si="7"/>
        <v>212</v>
      </c>
    </row>
    <row r="245" spans="1:18" x14ac:dyDescent="0.25">
      <c r="A245" s="2" t="s">
        <v>396</v>
      </c>
      <c r="B245" s="2" t="s">
        <v>398</v>
      </c>
      <c r="C245">
        <f>VLOOKUP($B245,Miljövärden!$B$1:$H$463,MATCH(C$2,Miljövärden!$B$1:$H$1,0),FALSE)</f>
        <v>0.112195</v>
      </c>
      <c r="D245">
        <f>VLOOKUP($B245,Miljövärden!$B$1:$H$463,MATCH(D$2,Miljövärden!$B$1:$H$1,0),FALSE)</f>
        <v>12.260999999999999</v>
      </c>
      <c r="E245">
        <f>VLOOKUP($B245,Miljövärden!$B$1:$H$463,MATCH(E$2,Miljövärden!$B$1:$H$1,0),FALSE)</f>
        <v>11.3224</v>
      </c>
      <c r="F245">
        <f>VLOOKUP($B245,Miljövärden!$B$1:$H$463,MATCH(F$2,Miljövärden!$B$1:$H$1,0),FALSE)</f>
        <v>8.0301499999999998E-3</v>
      </c>
      <c r="G245" t="str">
        <f>VLOOKUP($B245,Miljövärden!$B$1:$H$463,MATCH(G$2,Miljövärden!$B$1:$H$1,0),FALSE)</f>
        <v>Ja</v>
      </c>
      <c r="H245" s="7" t="str">
        <f>VLOOKUP($B245,Miljövärden!$B$1:$H$463,MATCH(H$2,Miljövärden!$B$1:$H$1,0),FALSE)</f>
        <v>Ja</v>
      </c>
      <c r="P245" s="17" t="str">
        <f t="shared" si="6"/>
        <v>ja</v>
      </c>
      <c r="R245">
        <f t="shared" si="7"/>
        <v>213</v>
      </c>
    </row>
    <row r="246" spans="1:18" x14ac:dyDescent="0.25">
      <c r="A246" s="2" t="s">
        <v>399</v>
      </c>
      <c r="B246" s="2" t="s">
        <v>400</v>
      </c>
      <c r="C246">
        <f>VLOOKUP($B246,Miljövärden!$B$1:$H$463,MATCH(C$2,Miljövärden!$B$1:$H$1,0),FALSE)</f>
        <v>4.8951000000000001E-2</v>
      </c>
      <c r="D246">
        <f>VLOOKUP($B246,Miljövärden!$B$1:$H$463,MATCH(D$2,Miljövärden!$B$1:$H$1,0),FALSE)</f>
        <v>13.1845</v>
      </c>
      <c r="E246">
        <f>VLOOKUP($B246,Miljövärden!$B$1:$H$463,MATCH(E$2,Miljövärden!$B$1:$H$1,0),FALSE)</f>
        <v>7.9106100000000001</v>
      </c>
      <c r="F246">
        <f>VLOOKUP($B246,Miljövärden!$B$1:$H$463,MATCH(F$2,Miljövärden!$B$1:$H$1,0),FALSE)</f>
        <v>1.0162600000000001E-2</v>
      </c>
      <c r="G246" t="str">
        <f>VLOOKUP($B246,Miljövärden!$B$1:$H$463,MATCH(G$2,Miljövärden!$B$1:$H$1,0),FALSE)</f>
        <v>Nej</v>
      </c>
      <c r="H246" s="7" t="str">
        <f>VLOOKUP($B246,Miljövärden!$B$1:$H$463,MATCH(H$2,Miljövärden!$B$1:$H$1,0),FALSE)</f>
        <v>Ja</v>
      </c>
      <c r="P246" s="17" t="str">
        <f t="shared" si="6"/>
        <v>ja</v>
      </c>
      <c r="R246">
        <f t="shared" si="7"/>
        <v>214</v>
      </c>
    </row>
    <row r="247" spans="1:18" x14ac:dyDescent="0.25">
      <c r="A247" s="2" t="s">
        <v>401</v>
      </c>
      <c r="B247" s="2" t="s">
        <v>402</v>
      </c>
      <c r="C247">
        <f>VLOOKUP($B247,Miljövärden!$B$1:$H$463,MATCH(C$2,Miljövärden!$B$1:$H$1,0),FALSE)</f>
        <v>6.8496199999999993E-2</v>
      </c>
      <c r="D247">
        <f>VLOOKUP($B247,Miljövärden!$B$1:$H$463,MATCH(D$2,Miljövärden!$B$1:$H$1,0),FALSE)</f>
        <v>6.8741599999999998</v>
      </c>
      <c r="E247">
        <f>VLOOKUP($B247,Miljövärden!$B$1:$H$463,MATCH(E$2,Miljövärden!$B$1:$H$1,0),FALSE)</f>
        <v>6.9809799999999997</v>
      </c>
      <c r="F247">
        <f>VLOOKUP($B247,Miljövärden!$B$1:$H$463,MATCH(F$2,Miljövärden!$B$1:$H$1,0),FALSE)</f>
        <v>0</v>
      </c>
      <c r="G247" t="str">
        <f>VLOOKUP($B247,Miljövärden!$B$1:$H$463,MATCH(G$2,Miljövärden!$B$1:$H$1,0),FALSE)</f>
        <v>Ja</v>
      </c>
      <c r="H247" s="7" t="str">
        <f>VLOOKUP($B247,Miljövärden!$B$1:$H$463,MATCH(H$2,Miljövärden!$B$1:$H$1,0),FALSE)</f>
        <v>Ja</v>
      </c>
      <c r="P247" s="17" t="str">
        <f t="shared" si="6"/>
        <v>ja</v>
      </c>
      <c r="R247">
        <f t="shared" si="7"/>
        <v>215</v>
      </c>
    </row>
    <row r="248" spans="1:18" x14ac:dyDescent="0.25">
      <c r="A248" s="2" t="s">
        <v>403</v>
      </c>
      <c r="B248" s="2" t="s">
        <v>404</v>
      </c>
      <c r="C248">
        <f>VLOOKUP($B248,Miljövärden!$B$1:$H$463,MATCH(C$2,Miljövärden!$B$1:$H$1,0),FALSE)</f>
        <v>0.50855099999999998</v>
      </c>
      <c r="D248">
        <f>VLOOKUP($B248,Miljövärden!$B$1:$H$463,MATCH(D$2,Miljövärden!$B$1:$H$1,0),FALSE)</f>
        <v>156.262</v>
      </c>
      <c r="E248">
        <f>VLOOKUP($B248,Miljövärden!$B$1:$H$463,MATCH(E$2,Miljövärden!$B$1:$H$1,0),FALSE)</f>
        <v>20.863099999999999</v>
      </c>
      <c r="F248">
        <f>VLOOKUP($B248,Miljövärden!$B$1:$H$463,MATCH(F$2,Miljövärden!$B$1:$H$1,0),FALSE)</f>
        <v>2.61347E-2</v>
      </c>
      <c r="G248" t="str">
        <f>VLOOKUP($B248,Miljövärden!$B$1:$H$463,MATCH(G$2,Miljövärden!$B$1:$H$1,0),FALSE)</f>
        <v>Nej</v>
      </c>
      <c r="H248" s="7" t="str">
        <f>VLOOKUP($B248,Miljövärden!$B$1:$H$463,MATCH(H$2,Miljövärden!$B$1:$H$1,0),FALSE)</f>
        <v>Ja</v>
      </c>
      <c r="P248" s="17" t="str">
        <f t="shared" si="6"/>
        <v>ja</v>
      </c>
      <c r="R248">
        <f t="shared" si="7"/>
        <v>216</v>
      </c>
    </row>
    <row r="249" spans="1:18" x14ac:dyDescent="0.25">
      <c r="A249" s="2" t="s">
        <v>405</v>
      </c>
      <c r="B249" s="2" t="s">
        <v>406</v>
      </c>
      <c r="C249">
        <f>VLOOKUP($B249,Miljövärden!$B$1:$H$463,MATCH(C$2,Miljövärden!$B$1:$H$1,0),FALSE)</f>
        <v>0.109606</v>
      </c>
      <c r="D249">
        <f>VLOOKUP($B249,Miljövärden!$B$1:$H$463,MATCH(D$2,Miljövärden!$B$1:$H$1,0),FALSE)</f>
        <v>21.538399999999999</v>
      </c>
      <c r="E249">
        <f>VLOOKUP($B249,Miljövärden!$B$1:$H$463,MATCH(E$2,Miljövärden!$B$1:$H$1,0),FALSE)</f>
        <v>7.4855700000000001</v>
      </c>
      <c r="F249">
        <f>VLOOKUP($B249,Miljövärden!$B$1:$H$463,MATCH(F$2,Miljövärden!$B$1:$H$1,0),FALSE)</f>
        <v>1.5863200000000001E-2</v>
      </c>
      <c r="G249" t="str">
        <f>VLOOKUP($B249,Miljövärden!$B$1:$H$463,MATCH(G$2,Miljövärden!$B$1:$H$1,0),FALSE)</f>
        <v>Nej</v>
      </c>
      <c r="H249" s="7" t="str">
        <f>VLOOKUP($B249,Miljövärden!$B$1:$H$463,MATCH(H$2,Miljövärden!$B$1:$H$1,0),FALSE)</f>
        <v>Ja</v>
      </c>
      <c r="P249" s="17" t="str">
        <f t="shared" si="6"/>
        <v>ja</v>
      </c>
      <c r="R249">
        <f t="shared" si="7"/>
        <v>217</v>
      </c>
    </row>
    <row r="250" spans="1:18" x14ac:dyDescent="0.25">
      <c r="A250" s="2" t="s">
        <v>407</v>
      </c>
      <c r="B250" s="2" t="s">
        <v>408</v>
      </c>
      <c r="C250">
        <f>VLOOKUP($B250,Miljövärden!$B$1:$H$463,MATCH(C$2,Miljövärden!$B$1:$H$1,0),FALSE)</f>
        <v>0.161137</v>
      </c>
      <c r="D250">
        <f>VLOOKUP($B250,Miljövärden!$B$1:$H$463,MATCH(D$2,Miljövärden!$B$1:$H$1,0),FALSE)</f>
        <v>8.3299000000000003</v>
      </c>
      <c r="E250">
        <f>VLOOKUP($B250,Miljövärden!$B$1:$H$463,MATCH(E$2,Miljövärden!$B$1:$H$1,0),FALSE)</f>
        <v>16.375499999999999</v>
      </c>
      <c r="F250">
        <f>VLOOKUP($B250,Miljövärden!$B$1:$H$463,MATCH(F$2,Miljövärden!$B$1:$H$1,0),FALSE)</f>
        <v>3.0497100000000002E-3</v>
      </c>
      <c r="G250" t="str">
        <f>VLOOKUP($B250,Miljövärden!$B$1:$H$463,MATCH(G$2,Miljövärden!$B$1:$H$1,0),FALSE)</f>
        <v>Nej</v>
      </c>
      <c r="H250" s="7" t="str">
        <f>VLOOKUP($B250,Miljövärden!$B$1:$H$463,MATCH(H$2,Miljövärden!$B$1:$H$1,0),FALSE)</f>
        <v>Ja</v>
      </c>
      <c r="P250" s="17" t="str">
        <f t="shared" si="6"/>
        <v>ja</v>
      </c>
      <c r="R250">
        <f t="shared" si="7"/>
        <v>218</v>
      </c>
    </row>
    <row r="251" spans="1:18" x14ac:dyDescent="0.25">
      <c r="A251" s="2" t="s">
        <v>407</v>
      </c>
      <c r="B251" s="2" t="s">
        <v>409</v>
      </c>
      <c r="C251">
        <f>VLOOKUP($B251,Miljövärden!$B$1:$H$463,MATCH(C$2,Miljövärden!$B$1:$H$1,0),FALSE)</f>
        <v>0.18394199999999999</v>
      </c>
      <c r="D251">
        <f>VLOOKUP($B251,Miljövärden!$B$1:$H$463,MATCH(D$2,Miljövärden!$B$1:$H$1,0),FALSE)</f>
        <v>13.319100000000001</v>
      </c>
      <c r="E251">
        <f>VLOOKUP($B251,Miljövärden!$B$1:$H$463,MATCH(E$2,Miljövärden!$B$1:$H$1,0),FALSE)</f>
        <v>17.850000000000001</v>
      </c>
      <c r="F251">
        <f>VLOOKUP($B251,Miljövärden!$B$1:$H$463,MATCH(F$2,Miljövärden!$B$1:$H$1,0),FALSE)</f>
        <v>1.4959200000000001E-2</v>
      </c>
      <c r="G251" t="str">
        <f>VLOOKUP($B251,Miljövärden!$B$1:$H$463,MATCH(G$2,Miljövärden!$B$1:$H$1,0),FALSE)</f>
        <v>Nej</v>
      </c>
      <c r="H251" s="7" t="str">
        <f>VLOOKUP($B251,Miljövärden!$B$1:$H$463,MATCH(H$2,Miljövärden!$B$1:$H$1,0),FALSE)</f>
        <v>Ja</v>
      </c>
      <c r="P251" s="17" t="str">
        <f t="shared" si="6"/>
        <v>ja</v>
      </c>
      <c r="R251">
        <f t="shared" si="7"/>
        <v>219</v>
      </c>
    </row>
    <row r="252" spans="1:18" x14ac:dyDescent="0.25">
      <c r="A252" s="2" t="s">
        <v>407</v>
      </c>
      <c r="B252" s="2" t="s">
        <v>410</v>
      </c>
      <c r="C252">
        <f>VLOOKUP($B252,Miljövärden!$B$1:$H$463,MATCH(C$2,Miljövärden!$B$1:$H$1,0),FALSE)</f>
        <v>0.113014</v>
      </c>
      <c r="D252">
        <f>VLOOKUP($B252,Miljövärden!$B$1:$H$463,MATCH(D$2,Miljövärden!$B$1:$H$1,0),FALSE)</f>
        <v>18.445799999999998</v>
      </c>
      <c r="E252">
        <f>VLOOKUP($B252,Miljövärden!$B$1:$H$463,MATCH(E$2,Miljövärden!$B$1:$H$1,0),FALSE)</f>
        <v>11.6297</v>
      </c>
      <c r="F252">
        <f>VLOOKUP($B252,Miljövärden!$B$1:$H$463,MATCH(F$2,Miljövärden!$B$1:$H$1,0),FALSE)</f>
        <v>1.56613E-2</v>
      </c>
      <c r="G252" t="str">
        <f>VLOOKUP($B252,Miljövärden!$B$1:$H$463,MATCH(G$2,Miljövärden!$B$1:$H$1,0),FALSE)</f>
        <v>Nej</v>
      </c>
      <c r="H252" s="7" t="str">
        <f>VLOOKUP($B252,Miljövärden!$B$1:$H$463,MATCH(H$2,Miljövärden!$B$1:$H$1,0),FALSE)</f>
        <v>Ja</v>
      </c>
      <c r="P252" s="17" t="str">
        <f t="shared" si="6"/>
        <v>ja</v>
      </c>
      <c r="R252">
        <f t="shared" si="7"/>
        <v>220</v>
      </c>
    </row>
    <row r="253" spans="1:18" x14ac:dyDescent="0.25">
      <c r="A253" s="2" t="s">
        <v>407</v>
      </c>
      <c r="B253" s="2" t="s">
        <v>411</v>
      </c>
      <c r="C253">
        <f>VLOOKUP($B253,Miljövärden!$B$1:$H$463,MATCH(C$2,Miljövärden!$B$1:$H$1,0),FALSE)</f>
        <v>0.15396499999999999</v>
      </c>
      <c r="D253">
        <f>VLOOKUP($B253,Miljövärden!$B$1:$H$463,MATCH(D$2,Miljövärden!$B$1:$H$1,0),FALSE)</f>
        <v>9.9844600000000003</v>
      </c>
      <c r="E253">
        <f>VLOOKUP($B253,Miljövärden!$B$1:$H$463,MATCH(E$2,Miljövärden!$B$1:$H$1,0),FALSE)</f>
        <v>15.5381</v>
      </c>
      <c r="F253">
        <f>VLOOKUP($B253,Miljövärden!$B$1:$H$463,MATCH(F$2,Miljövärden!$B$1:$H$1,0),FALSE)</f>
        <v>9.7514699999999999E-3</v>
      </c>
      <c r="G253" t="str">
        <f>VLOOKUP($B253,Miljövärden!$B$1:$H$463,MATCH(G$2,Miljövärden!$B$1:$H$1,0),FALSE)</f>
        <v>Nej</v>
      </c>
      <c r="H253" s="7" t="str">
        <f>VLOOKUP($B253,Miljövärden!$B$1:$H$463,MATCH(H$2,Miljövärden!$B$1:$H$1,0),FALSE)</f>
        <v>Ja</v>
      </c>
      <c r="P253" s="17" t="str">
        <f t="shared" si="6"/>
        <v>ja</v>
      </c>
      <c r="R253">
        <f t="shared" si="7"/>
        <v>221</v>
      </c>
    </row>
    <row r="254" spans="1:18" x14ac:dyDescent="0.25">
      <c r="A254" s="2" t="s">
        <v>407</v>
      </c>
      <c r="B254" s="2" t="s">
        <v>412</v>
      </c>
      <c r="C254">
        <f>VLOOKUP($B254,Miljövärden!$B$1:$H$463,MATCH(C$2,Miljövärden!$B$1:$H$1,0),FALSE)</f>
        <v>0.10910599999999999</v>
      </c>
      <c r="D254">
        <f>VLOOKUP($B254,Miljövärden!$B$1:$H$463,MATCH(D$2,Miljövärden!$B$1:$H$1,0),FALSE)</f>
        <v>9.9495299999999993</v>
      </c>
      <c r="E254">
        <f>VLOOKUP($B254,Miljövärden!$B$1:$H$463,MATCH(E$2,Miljövärden!$B$1:$H$1,0),FALSE)</f>
        <v>12.428100000000001</v>
      </c>
      <c r="F254">
        <f>VLOOKUP($B254,Miljövärden!$B$1:$H$463,MATCH(F$2,Miljövärden!$B$1:$H$1,0),FALSE)</f>
        <v>3.29685E-3</v>
      </c>
      <c r="G254" t="str">
        <f>VLOOKUP($B254,Miljövärden!$B$1:$H$463,MATCH(G$2,Miljövärden!$B$1:$H$1,0),FALSE)</f>
        <v>Nej</v>
      </c>
      <c r="H254" s="7" t="str">
        <f>VLOOKUP($B254,Miljövärden!$B$1:$H$463,MATCH(H$2,Miljövärden!$B$1:$H$1,0),FALSE)</f>
        <v>Ja</v>
      </c>
      <c r="P254" s="17" t="str">
        <f t="shared" si="6"/>
        <v>ja</v>
      </c>
      <c r="R254">
        <f t="shared" si="7"/>
        <v>222</v>
      </c>
    </row>
    <row r="255" spans="1:18" x14ac:dyDescent="0.25">
      <c r="A255" s="2" t="s">
        <v>407</v>
      </c>
      <c r="B255" s="2" t="s">
        <v>413</v>
      </c>
      <c r="C255">
        <f>VLOOKUP($B255,Miljövärden!$B$1:$H$463,MATCH(C$2,Miljövärden!$B$1:$H$1,0),FALSE)</f>
        <v>0.37312800000000002</v>
      </c>
      <c r="D255">
        <f>VLOOKUP($B255,Miljövärden!$B$1:$H$463,MATCH(D$2,Miljövärden!$B$1:$H$1,0),FALSE)</f>
        <v>18.4831</v>
      </c>
      <c r="E255">
        <f>VLOOKUP($B255,Miljövärden!$B$1:$H$463,MATCH(E$2,Miljövärden!$B$1:$H$1,0),FALSE)</f>
        <v>17.4086</v>
      </c>
      <c r="F255">
        <f>VLOOKUP($B255,Miljövärden!$B$1:$H$463,MATCH(F$2,Miljövärden!$B$1:$H$1,0),FALSE)</f>
        <v>2.7624300000000001E-2</v>
      </c>
      <c r="G255" t="str">
        <f>VLOOKUP($B255,Miljövärden!$B$1:$H$463,MATCH(G$2,Miljövärden!$B$1:$H$1,0),FALSE)</f>
        <v>Nej</v>
      </c>
      <c r="H255" s="7" t="str">
        <f>VLOOKUP($B255,Miljövärden!$B$1:$H$463,MATCH(H$2,Miljövärden!$B$1:$H$1,0),FALSE)</f>
        <v>Ja</v>
      </c>
      <c r="P255" s="17" t="str">
        <f t="shared" si="6"/>
        <v>ja</v>
      </c>
      <c r="R255">
        <f t="shared" si="7"/>
        <v>223</v>
      </c>
    </row>
    <row r="256" spans="1:18" x14ac:dyDescent="0.25">
      <c r="A256" s="2" t="s">
        <v>407</v>
      </c>
      <c r="B256" s="2" t="s">
        <v>414</v>
      </c>
      <c r="C256">
        <f>VLOOKUP($B256,Miljövärden!$B$1:$H$463,MATCH(C$2,Miljövärden!$B$1:$H$1,0),FALSE)</f>
        <v>0.188772</v>
      </c>
      <c r="D256">
        <f>VLOOKUP($B256,Miljövärden!$B$1:$H$463,MATCH(D$2,Miljövärden!$B$1:$H$1,0),FALSE)</f>
        <v>8.1882400000000004</v>
      </c>
      <c r="E256">
        <f>VLOOKUP($B256,Miljövärden!$B$1:$H$463,MATCH(E$2,Miljövärden!$B$1:$H$1,0),FALSE)</f>
        <v>17.942499999999999</v>
      </c>
      <c r="F256">
        <f>VLOOKUP($B256,Miljövärden!$B$1:$H$463,MATCH(F$2,Miljövärden!$B$1:$H$1,0),FALSE)</f>
        <v>4.6040499999999999E-4</v>
      </c>
      <c r="G256" t="str">
        <f>VLOOKUP($B256,Miljövärden!$B$1:$H$463,MATCH(G$2,Miljövärden!$B$1:$H$1,0),FALSE)</f>
        <v>Nej</v>
      </c>
      <c r="H256" s="7" t="str">
        <f>VLOOKUP($B256,Miljövärden!$B$1:$H$463,MATCH(H$2,Miljövärden!$B$1:$H$1,0),FALSE)</f>
        <v>Ja</v>
      </c>
      <c r="P256" s="17" t="str">
        <f t="shared" si="6"/>
        <v>ja</v>
      </c>
      <c r="R256">
        <f t="shared" si="7"/>
        <v>224</v>
      </c>
    </row>
    <row r="257" spans="1:18" x14ac:dyDescent="0.25">
      <c r="A257" s="2" t="s">
        <v>407</v>
      </c>
      <c r="B257" s="2" t="s">
        <v>415</v>
      </c>
      <c r="C257">
        <f>VLOOKUP($B257,Miljövärden!$B$1:$H$463,MATCH(C$2,Miljövärden!$B$1:$H$1,0),FALSE)</f>
        <v>0.16320299999999999</v>
      </c>
      <c r="D257">
        <f>VLOOKUP($B257,Miljövärden!$B$1:$H$463,MATCH(D$2,Miljövärden!$B$1:$H$1,0),FALSE)</f>
        <v>9.6249099999999999</v>
      </c>
      <c r="E257">
        <f>VLOOKUP($B257,Miljövärden!$B$1:$H$463,MATCH(E$2,Miljövärden!$B$1:$H$1,0),FALSE)</f>
        <v>17.086600000000001</v>
      </c>
      <c r="F257">
        <f>VLOOKUP($B257,Miljövärden!$B$1:$H$463,MATCH(F$2,Miljövärden!$B$1:$H$1,0),FALSE)</f>
        <v>5.7909199999999997E-3</v>
      </c>
      <c r="G257" t="str">
        <f>VLOOKUP($B257,Miljövärden!$B$1:$H$463,MATCH(G$2,Miljövärden!$B$1:$H$1,0),FALSE)</f>
        <v>Nej</v>
      </c>
      <c r="H257" s="7" t="str">
        <f>VLOOKUP($B257,Miljövärden!$B$1:$H$463,MATCH(H$2,Miljövärden!$B$1:$H$1,0),FALSE)</f>
        <v>Ja</v>
      </c>
      <c r="P257" s="17" t="str">
        <f t="shared" si="6"/>
        <v>ja</v>
      </c>
      <c r="R257">
        <f t="shared" si="7"/>
        <v>225</v>
      </c>
    </row>
    <row r="258" spans="1:18" x14ac:dyDescent="0.25">
      <c r="A258" s="2" t="s">
        <v>407</v>
      </c>
      <c r="B258" s="2" t="s">
        <v>416</v>
      </c>
      <c r="C258">
        <f>VLOOKUP($B258,Miljövärden!$B$1:$H$463,MATCH(C$2,Miljövärden!$B$1:$H$1,0),FALSE)</f>
        <v>0.30763600000000002</v>
      </c>
      <c r="D258">
        <f>VLOOKUP($B258,Miljövärden!$B$1:$H$463,MATCH(D$2,Miljövärden!$B$1:$H$1,0),FALSE)</f>
        <v>101.29300000000001</v>
      </c>
      <c r="E258">
        <f>VLOOKUP($B258,Miljövärden!$B$1:$H$463,MATCH(E$2,Miljövärden!$B$1:$H$1,0),FALSE)</f>
        <v>14.698600000000001</v>
      </c>
      <c r="F258">
        <f>VLOOKUP($B258,Miljövärden!$B$1:$H$463,MATCH(F$2,Miljövärden!$B$1:$H$1,0),FALSE)</f>
        <v>7.5027499999999999E-3</v>
      </c>
      <c r="G258" t="str">
        <f>VLOOKUP($B258,Miljövärden!$B$1:$H$463,MATCH(G$2,Miljövärden!$B$1:$H$1,0),FALSE)</f>
        <v>Nej</v>
      </c>
      <c r="H258" s="7" t="str">
        <f>VLOOKUP($B258,Miljövärden!$B$1:$H$463,MATCH(H$2,Miljövärden!$B$1:$H$1,0),FALSE)</f>
        <v>Ja</v>
      </c>
      <c r="P258" s="17" t="str">
        <f t="shared" si="6"/>
        <v>ja</v>
      </c>
      <c r="R258">
        <f t="shared" si="7"/>
        <v>226</v>
      </c>
    </row>
    <row r="259" spans="1:18" x14ac:dyDescent="0.25">
      <c r="A259" s="2" t="s">
        <v>407</v>
      </c>
      <c r="B259" s="2" t="s">
        <v>417</v>
      </c>
      <c r="C259">
        <f>VLOOKUP($B259,Miljövärden!$B$1:$H$463,MATCH(C$2,Miljövärden!$B$1:$H$1,0),FALSE)</f>
        <v>0.19459000000000001</v>
      </c>
      <c r="D259">
        <f>VLOOKUP($B259,Miljövärden!$B$1:$H$463,MATCH(D$2,Miljövärden!$B$1:$H$1,0),FALSE)</f>
        <v>11.2805</v>
      </c>
      <c r="E259">
        <f>VLOOKUP($B259,Miljövärden!$B$1:$H$463,MATCH(E$2,Miljövärden!$B$1:$H$1,0),FALSE)</f>
        <v>20.046700000000001</v>
      </c>
      <c r="F259">
        <f>VLOOKUP($B259,Miljövärden!$B$1:$H$463,MATCH(F$2,Miljövärden!$B$1:$H$1,0),FALSE)</f>
        <v>5.75027E-3</v>
      </c>
      <c r="G259" t="str">
        <f>VLOOKUP($B259,Miljövärden!$B$1:$H$463,MATCH(G$2,Miljövärden!$B$1:$H$1,0),FALSE)</f>
        <v>Nej</v>
      </c>
      <c r="H259" s="7" t="str">
        <f>VLOOKUP($B259,Miljövärden!$B$1:$H$463,MATCH(H$2,Miljövärden!$B$1:$H$1,0),FALSE)</f>
        <v>Ja</v>
      </c>
      <c r="P259" s="17" t="str">
        <f t="shared" ref="P259:P322" si="8">IF(K259="x","nej",
IF(L259="x","ja",
IF(H259="ja","ja","nej")))</f>
        <v>ja</v>
      </c>
      <c r="R259">
        <f t="shared" si="7"/>
        <v>227</v>
      </c>
    </row>
    <row r="260" spans="1:18" x14ac:dyDescent="0.25">
      <c r="A260" s="2" t="s">
        <v>407</v>
      </c>
      <c r="B260" s="2" t="s">
        <v>418</v>
      </c>
      <c r="C260">
        <f>VLOOKUP($B260,Miljövärden!$B$1:$H$463,MATCH(C$2,Miljövärden!$B$1:$H$1,0),FALSE)</f>
        <v>9.6381499999999995E-2</v>
      </c>
      <c r="D260">
        <f>VLOOKUP($B260,Miljövärden!$B$1:$H$463,MATCH(D$2,Miljövärden!$B$1:$H$1,0),FALSE)</f>
        <v>10.6061</v>
      </c>
      <c r="E260">
        <f>VLOOKUP($B260,Miljövärden!$B$1:$H$463,MATCH(E$2,Miljövärden!$B$1:$H$1,0),FALSE)</f>
        <v>7.2873599999999996</v>
      </c>
      <c r="F260">
        <f>VLOOKUP($B260,Miljövärden!$B$1:$H$463,MATCH(F$2,Miljövärden!$B$1:$H$1,0),FALSE)</f>
        <v>1.01449E-2</v>
      </c>
      <c r="G260" t="str">
        <f>VLOOKUP($B260,Miljövärden!$B$1:$H$463,MATCH(G$2,Miljövärden!$B$1:$H$1,0),FALSE)</f>
        <v>Nej</v>
      </c>
      <c r="H260" s="7" t="str">
        <f>VLOOKUP($B260,Miljövärden!$B$1:$H$463,MATCH(H$2,Miljövärden!$B$1:$H$1,0),FALSE)</f>
        <v>Ja</v>
      </c>
      <c r="P260" s="17" t="str">
        <f t="shared" si="8"/>
        <v>ja</v>
      </c>
      <c r="R260">
        <f t="shared" si="7"/>
        <v>228</v>
      </c>
    </row>
    <row r="261" spans="1:18" x14ac:dyDescent="0.25">
      <c r="A261" s="2" t="s">
        <v>407</v>
      </c>
      <c r="B261" s="2" t="s">
        <v>419</v>
      </c>
      <c r="C261">
        <f>VLOOKUP($B261,Miljövärden!$B$1:$H$463,MATCH(C$2,Miljövärden!$B$1:$H$1,0),FALSE)</f>
        <v>9.1256599999999993E-2</v>
      </c>
      <c r="D261">
        <f>VLOOKUP($B261,Miljövärden!$B$1:$H$463,MATCH(D$2,Miljövärden!$B$1:$H$1,0),FALSE)</f>
        <v>4.6335800000000003</v>
      </c>
      <c r="E261">
        <f>VLOOKUP($B261,Miljövärden!$B$1:$H$463,MATCH(E$2,Miljövärden!$B$1:$H$1,0),FALSE)</f>
        <v>8.1923100000000009</v>
      </c>
      <c r="F261">
        <f>VLOOKUP($B261,Miljövärden!$B$1:$H$463,MATCH(F$2,Miljövärden!$B$1:$H$1,0),FALSE)</f>
        <v>2.9392099999999998E-3</v>
      </c>
      <c r="G261" t="str">
        <f>VLOOKUP($B261,Miljövärden!$B$1:$H$463,MATCH(G$2,Miljövärden!$B$1:$H$1,0),FALSE)</f>
        <v>Nej</v>
      </c>
      <c r="H261" s="7" t="str">
        <f>VLOOKUP($B261,Miljövärden!$B$1:$H$463,MATCH(H$2,Miljövärden!$B$1:$H$1,0),FALSE)</f>
        <v>Ja</v>
      </c>
      <c r="P261" s="17" t="str">
        <f t="shared" si="8"/>
        <v>ja</v>
      </c>
      <c r="R261">
        <f t="shared" ref="R261:R324" si="9">IF(ISERROR(P261),R260,IF(P261="ja",R260+1,R260))</f>
        <v>229</v>
      </c>
    </row>
    <row r="262" spans="1:18" x14ac:dyDescent="0.25">
      <c r="A262" s="2" t="s">
        <v>407</v>
      </c>
      <c r="B262" s="2" t="s">
        <v>420</v>
      </c>
      <c r="C262">
        <f>VLOOKUP($B262,Miljövärden!$B$1:$H$463,MATCH(C$2,Miljövärden!$B$1:$H$1,0),FALSE)</f>
        <v>0.16142999999999999</v>
      </c>
      <c r="D262">
        <f>VLOOKUP($B262,Miljövärden!$B$1:$H$463,MATCH(D$2,Miljövärden!$B$1:$H$1,0),FALSE)</f>
        <v>8.4445099999999993</v>
      </c>
      <c r="E262">
        <f>VLOOKUP($B262,Miljövärden!$B$1:$H$463,MATCH(E$2,Miljövärden!$B$1:$H$1,0),FALSE)</f>
        <v>17.3872</v>
      </c>
      <c r="F262">
        <f>VLOOKUP($B262,Miljövärden!$B$1:$H$463,MATCH(F$2,Miljövärden!$B$1:$H$1,0),FALSE)</f>
        <v>1.9232299999999999E-3</v>
      </c>
      <c r="G262" t="str">
        <f>VLOOKUP($B262,Miljövärden!$B$1:$H$463,MATCH(G$2,Miljövärden!$B$1:$H$1,0),FALSE)</f>
        <v>Nej</v>
      </c>
      <c r="H262" s="7" t="str">
        <f>VLOOKUP($B262,Miljövärden!$B$1:$H$463,MATCH(H$2,Miljövärden!$B$1:$H$1,0),FALSE)</f>
        <v>Ja</v>
      </c>
      <c r="P262" s="17" t="str">
        <f t="shared" si="8"/>
        <v>ja</v>
      </c>
      <c r="R262">
        <f t="shared" si="9"/>
        <v>230</v>
      </c>
    </row>
    <row r="263" spans="1:18" x14ac:dyDescent="0.25">
      <c r="A263" s="2" t="s">
        <v>407</v>
      </c>
      <c r="B263" s="2" t="s">
        <v>421</v>
      </c>
      <c r="C263">
        <f>VLOOKUP($B263,Miljövärden!$B$1:$H$463,MATCH(C$2,Miljövärden!$B$1:$H$1,0),FALSE)</f>
        <v>0.195803</v>
      </c>
      <c r="D263">
        <f>VLOOKUP($B263,Miljövärden!$B$1:$H$463,MATCH(D$2,Miljövärden!$B$1:$H$1,0),FALSE)</f>
        <v>52.848999999999997</v>
      </c>
      <c r="E263">
        <f>VLOOKUP($B263,Miljövärden!$B$1:$H$463,MATCH(E$2,Miljövärden!$B$1:$H$1,0),FALSE)</f>
        <v>10.052199999999999</v>
      </c>
      <c r="F263">
        <f>VLOOKUP($B263,Miljövärden!$B$1:$H$463,MATCH(F$2,Miljövärden!$B$1:$H$1,0),FALSE)</f>
        <v>1.3934500000000001E-2</v>
      </c>
      <c r="G263" t="str">
        <f>VLOOKUP($B263,Miljövärden!$B$1:$H$463,MATCH(G$2,Miljövärden!$B$1:$H$1,0),FALSE)</f>
        <v>Nej</v>
      </c>
      <c r="H263" s="7" t="str">
        <f>VLOOKUP($B263,Miljövärden!$B$1:$H$463,MATCH(H$2,Miljövärden!$B$1:$H$1,0),FALSE)</f>
        <v>Ja</v>
      </c>
      <c r="P263" s="17" t="str">
        <f t="shared" si="8"/>
        <v>ja</v>
      </c>
      <c r="R263">
        <f t="shared" si="9"/>
        <v>231</v>
      </c>
    </row>
    <row r="264" spans="1:18" x14ac:dyDescent="0.25">
      <c r="A264" s="2" t="s">
        <v>407</v>
      </c>
      <c r="B264" s="2" t="s">
        <v>422</v>
      </c>
      <c r="C264">
        <f>VLOOKUP($B264,Miljövärden!$B$1:$H$463,MATCH(C$2,Miljövärden!$B$1:$H$1,0),FALSE)</f>
        <v>0.201569</v>
      </c>
      <c r="D264">
        <f>VLOOKUP($B264,Miljövärden!$B$1:$H$463,MATCH(D$2,Miljövärden!$B$1:$H$1,0),FALSE)</f>
        <v>11.552300000000001</v>
      </c>
      <c r="E264">
        <f>VLOOKUP($B264,Miljövärden!$B$1:$H$463,MATCH(E$2,Miljövärden!$B$1:$H$1,0),FALSE)</f>
        <v>19.1097</v>
      </c>
      <c r="F264">
        <f>VLOOKUP($B264,Miljövärden!$B$1:$H$463,MATCH(F$2,Miljövärden!$B$1:$H$1,0),FALSE)</f>
        <v>7.7719599999999996E-3</v>
      </c>
      <c r="G264" t="str">
        <f>VLOOKUP($B264,Miljövärden!$B$1:$H$463,MATCH(G$2,Miljövärden!$B$1:$H$1,0),FALSE)</f>
        <v>Nej</v>
      </c>
      <c r="H264" s="7" t="str">
        <f>VLOOKUP($B264,Miljövärden!$B$1:$H$463,MATCH(H$2,Miljövärden!$B$1:$H$1,0),FALSE)</f>
        <v>Ja</v>
      </c>
      <c r="P264" s="17" t="str">
        <f t="shared" si="8"/>
        <v>ja</v>
      </c>
      <c r="R264">
        <f t="shared" si="9"/>
        <v>232</v>
      </c>
    </row>
    <row r="265" spans="1:18" x14ac:dyDescent="0.25">
      <c r="A265" s="2" t="s">
        <v>407</v>
      </c>
      <c r="B265" s="2" t="s">
        <v>423</v>
      </c>
      <c r="C265">
        <f>VLOOKUP($B265,Miljövärden!$B$1:$H$463,MATCH(C$2,Miljövärden!$B$1:$H$1,0),FALSE)</f>
        <v>4.3121300000000001E-4</v>
      </c>
      <c r="D265">
        <f>VLOOKUP($B265,Miljövärden!$B$1:$H$463,MATCH(D$2,Miljövärden!$B$1:$H$1,0),FALSE)</f>
        <v>0</v>
      </c>
      <c r="E265">
        <f>VLOOKUP($B265,Miljövärden!$B$1:$H$463,MATCH(E$2,Miljövärden!$B$1:$H$1,0),FALSE)</f>
        <v>0</v>
      </c>
      <c r="F265">
        <f>VLOOKUP($B265,Miljövärden!$B$1:$H$463,MATCH(F$2,Miljövärden!$B$1:$H$1,0),FALSE)</f>
        <v>0</v>
      </c>
      <c r="G265" t="str">
        <f>VLOOKUP($B265,Miljövärden!$B$1:$H$463,MATCH(G$2,Miljövärden!$B$1:$H$1,0),FALSE)</f>
        <v>Nej</v>
      </c>
      <c r="H265" s="7" t="str">
        <f>VLOOKUP($B265,Miljövärden!$B$1:$H$463,MATCH(H$2,Miljövärden!$B$1:$H$1,0),FALSE)</f>
        <v>Ja</v>
      </c>
      <c r="P265" s="17" t="str">
        <f t="shared" si="8"/>
        <v>ja</v>
      </c>
      <c r="R265">
        <f t="shared" si="9"/>
        <v>233</v>
      </c>
    </row>
    <row r="266" spans="1:18" x14ac:dyDescent="0.25">
      <c r="A266" s="2" t="s">
        <v>407</v>
      </c>
      <c r="B266" s="2" t="s">
        <v>424</v>
      </c>
      <c r="C266">
        <f>VLOOKUP($B266,Miljövärden!$B$1:$H$463,MATCH(C$2,Miljövärden!$B$1:$H$1,0),FALSE)</f>
        <v>0.17832000000000001</v>
      </c>
      <c r="D266">
        <f>VLOOKUP($B266,Miljövärden!$B$1:$H$463,MATCH(D$2,Miljövärden!$B$1:$H$1,0),FALSE)</f>
        <v>11.77</v>
      </c>
      <c r="E266">
        <f>VLOOKUP($B266,Miljövärden!$B$1:$H$463,MATCH(E$2,Miljövärden!$B$1:$H$1,0),FALSE)</f>
        <v>18.172499999999999</v>
      </c>
      <c r="F266">
        <f>VLOOKUP($B266,Miljövärden!$B$1:$H$463,MATCH(F$2,Miljövärden!$B$1:$H$1,0),FALSE)</f>
        <v>1.00216E-2</v>
      </c>
      <c r="G266" t="str">
        <f>VLOOKUP($B266,Miljövärden!$B$1:$H$463,MATCH(G$2,Miljövärden!$B$1:$H$1,0),FALSE)</f>
        <v>Nej</v>
      </c>
      <c r="H266" s="7" t="str">
        <f>VLOOKUP($B266,Miljövärden!$B$1:$H$463,MATCH(H$2,Miljövärden!$B$1:$H$1,0),FALSE)</f>
        <v>Ja</v>
      </c>
      <c r="P266" s="17" t="str">
        <f t="shared" si="8"/>
        <v>ja</v>
      </c>
      <c r="R266">
        <f t="shared" si="9"/>
        <v>234</v>
      </c>
    </row>
    <row r="267" spans="1:18" x14ac:dyDescent="0.25">
      <c r="A267" s="2" t="s">
        <v>407</v>
      </c>
      <c r="B267" s="2" t="s">
        <v>425</v>
      </c>
      <c r="C267">
        <f>VLOOKUP($B267,Miljövärden!$B$1:$H$463,MATCH(C$2,Miljövärden!$B$1:$H$1,0),FALSE)</f>
        <v>0.20225599999999999</v>
      </c>
      <c r="D267">
        <f>VLOOKUP($B267,Miljövärden!$B$1:$H$463,MATCH(D$2,Miljövärden!$B$1:$H$1,0),FALSE)</f>
        <v>15.5151</v>
      </c>
      <c r="E267">
        <f>VLOOKUP($B267,Miljövärden!$B$1:$H$463,MATCH(E$2,Miljövärden!$B$1:$H$1,0),FALSE)</f>
        <v>18.305199999999999</v>
      </c>
      <c r="F267">
        <f>VLOOKUP($B267,Miljövärden!$B$1:$H$463,MATCH(F$2,Miljövärden!$B$1:$H$1,0),FALSE)</f>
        <v>0.02</v>
      </c>
      <c r="G267" t="str">
        <f>VLOOKUP($B267,Miljövärden!$B$1:$H$463,MATCH(G$2,Miljövärden!$B$1:$H$1,0),FALSE)</f>
        <v>Nej</v>
      </c>
      <c r="H267" s="7" t="str">
        <f>VLOOKUP($B267,Miljövärden!$B$1:$H$463,MATCH(H$2,Miljövärden!$B$1:$H$1,0),FALSE)</f>
        <v>Ja</v>
      </c>
      <c r="P267" s="17" t="str">
        <f t="shared" si="8"/>
        <v>ja</v>
      </c>
      <c r="R267">
        <f t="shared" si="9"/>
        <v>235</v>
      </c>
    </row>
    <row r="268" spans="1:18" x14ac:dyDescent="0.25">
      <c r="A268" s="2" t="s">
        <v>426</v>
      </c>
      <c r="B268" s="2" t="s">
        <v>427</v>
      </c>
      <c r="C268">
        <f>VLOOKUP($B268,Miljövärden!$B$1:$H$463,MATCH(C$2,Miljövärden!$B$1:$H$1,0),FALSE)</f>
        <v>0.16670099999999999</v>
      </c>
      <c r="D268">
        <f>VLOOKUP($B268,Miljövärden!$B$1:$H$463,MATCH(D$2,Miljövärden!$B$1:$H$1,0),FALSE)</f>
        <v>10.197699999999999</v>
      </c>
      <c r="E268">
        <f>VLOOKUP($B268,Miljövärden!$B$1:$H$463,MATCH(E$2,Miljövärden!$B$1:$H$1,0),FALSE)</f>
        <v>17.515799999999999</v>
      </c>
      <c r="F268">
        <f>VLOOKUP($B268,Miljövärden!$B$1:$H$463,MATCH(F$2,Miljövärden!$B$1:$H$1,0),FALSE)</f>
        <v>6.7453599999999997E-3</v>
      </c>
      <c r="G268" t="str">
        <f>VLOOKUP($B268,Miljövärden!$B$1:$H$463,MATCH(G$2,Miljövärden!$B$1:$H$1,0),FALSE)</f>
        <v>Ja</v>
      </c>
      <c r="H268" s="7" t="str">
        <f>VLOOKUP($B268,Miljövärden!$B$1:$H$463,MATCH(H$2,Miljövärden!$B$1:$H$1,0),FALSE)</f>
        <v>Ja</v>
      </c>
      <c r="P268" s="17" t="str">
        <f t="shared" si="8"/>
        <v>ja</v>
      </c>
      <c r="R268">
        <f t="shared" si="9"/>
        <v>236</v>
      </c>
    </row>
    <row r="269" spans="1:18" x14ac:dyDescent="0.25">
      <c r="A269" s="2" t="s">
        <v>426</v>
      </c>
      <c r="B269" s="2" t="s">
        <v>428</v>
      </c>
      <c r="C269">
        <f>VLOOKUP($B269,Miljövärden!$B$1:$H$463,MATCH(C$2,Miljövärden!$B$1:$H$1,0),FALSE)</f>
        <v>8.0938099999999999E-2</v>
      </c>
      <c r="D269">
        <f>VLOOKUP($B269,Miljövärden!$B$1:$H$463,MATCH(D$2,Miljövärden!$B$1:$H$1,0),FALSE)</f>
        <v>59.222499999999997</v>
      </c>
      <c r="E269">
        <f>VLOOKUP($B269,Miljövärden!$B$1:$H$463,MATCH(E$2,Miljövärden!$B$1:$H$1,0),FALSE)</f>
        <v>5.99153</v>
      </c>
      <c r="F269">
        <f>VLOOKUP($B269,Miljövärden!$B$1:$H$463,MATCH(F$2,Miljövärden!$B$1:$H$1,0),FALSE)</f>
        <v>6.6348199999999996E-3</v>
      </c>
      <c r="G269" t="str">
        <f>VLOOKUP($B269,Miljövärden!$B$1:$H$463,MATCH(G$2,Miljövärden!$B$1:$H$1,0),FALSE)</f>
        <v>Ja</v>
      </c>
      <c r="H269" s="7" t="str">
        <f>VLOOKUP($B269,Miljövärden!$B$1:$H$463,MATCH(H$2,Miljövärden!$B$1:$H$1,0),FALSE)</f>
        <v>Ja</v>
      </c>
      <c r="P269" s="17" t="str">
        <f t="shared" si="8"/>
        <v>ja</v>
      </c>
      <c r="R269">
        <f t="shared" si="9"/>
        <v>237</v>
      </c>
    </row>
    <row r="270" spans="1:18" x14ac:dyDescent="0.25">
      <c r="A270" s="2" t="s">
        <v>426</v>
      </c>
      <c r="B270" s="2" t="s">
        <v>429</v>
      </c>
      <c r="C270">
        <f>VLOOKUP($B270,Miljövärden!$B$1:$H$463,MATCH(C$2,Miljövärden!$B$1:$H$1,0),FALSE)</f>
        <v>0.20933399999999999</v>
      </c>
      <c r="D270">
        <f>VLOOKUP($B270,Miljövärden!$B$1:$H$463,MATCH(D$2,Miljövärden!$B$1:$H$1,0),FALSE)</f>
        <v>18.292100000000001</v>
      </c>
      <c r="E270">
        <f>VLOOKUP($B270,Miljövärden!$B$1:$H$463,MATCH(E$2,Miljövärden!$B$1:$H$1,0),FALSE)</f>
        <v>19.0931</v>
      </c>
      <c r="F270">
        <f>VLOOKUP($B270,Miljövärden!$B$1:$H$463,MATCH(F$2,Miljövärden!$B$1:$H$1,0),FALSE)</f>
        <v>2.57649E-2</v>
      </c>
      <c r="G270" t="str">
        <f>VLOOKUP($B270,Miljövärden!$B$1:$H$463,MATCH(G$2,Miljövärden!$B$1:$H$1,0),FALSE)</f>
        <v>Ja</v>
      </c>
      <c r="H270" s="7" t="str">
        <f>VLOOKUP($B270,Miljövärden!$B$1:$H$463,MATCH(H$2,Miljövärden!$B$1:$H$1,0),FALSE)</f>
        <v>Ja</v>
      </c>
      <c r="P270" s="17" t="str">
        <f t="shared" si="8"/>
        <v>ja</v>
      </c>
      <c r="R270">
        <f t="shared" si="9"/>
        <v>238</v>
      </c>
    </row>
    <row r="271" spans="1:18" x14ac:dyDescent="0.25">
      <c r="A271" s="2" t="s">
        <v>426</v>
      </c>
      <c r="B271" s="2" t="s">
        <v>430</v>
      </c>
      <c r="C271">
        <f>VLOOKUP($B271,Miljövärden!$B$1:$H$463,MATCH(C$2,Miljövärden!$B$1:$H$1,0),FALSE)</f>
        <v>0.16700400000000001</v>
      </c>
      <c r="D271">
        <f>VLOOKUP($B271,Miljövärden!$B$1:$H$463,MATCH(D$2,Miljövärden!$B$1:$H$1,0),FALSE)</f>
        <v>9.3536300000000008</v>
      </c>
      <c r="E271">
        <f>VLOOKUP($B271,Miljövärden!$B$1:$H$463,MATCH(E$2,Miljövärden!$B$1:$H$1,0),FALSE)</f>
        <v>17.657800000000002</v>
      </c>
      <c r="F271">
        <f>VLOOKUP($B271,Miljövärden!$B$1:$H$463,MATCH(F$2,Miljövärden!$B$1:$H$1,0),FALSE)</f>
        <v>4.1152300000000001E-3</v>
      </c>
      <c r="G271" t="str">
        <f>VLOOKUP($B271,Miljövärden!$B$1:$H$463,MATCH(G$2,Miljövärden!$B$1:$H$1,0),FALSE)</f>
        <v>Nej</v>
      </c>
      <c r="H271" s="7" t="str">
        <f>VLOOKUP($B271,Miljövärden!$B$1:$H$463,MATCH(H$2,Miljövärden!$B$1:$H$1,0),FALSE)</f>
        <v>Ja</v>
      </c>
      <c r="P271" s="17" t="str">
        <f t="shared" si="8"/>
        <v>ja</v>
      </c>
      <c r="R271">
        <f t="shared" si="9"/>
        <v>239</v>
      </c>
    </row>
    <row r="272" spans="1:18" x14ac:dyDescent="0.25">
      <c r="A272" s="2" t="s">
        <v>426</v>
      </c>
      <c r="B272" s="2" t="s">
        <v>431</v>
      </c>
      <c r="C272">
        <f>VLOOKUP($B272,Miljövärden!$B$1:$H$463,MATCH(C$2,Miljövärden!$B$1:$H$1,0),FALSE)</f>
        <v>0.18338499999999999</v>
      </c>
      <c r="D272">
        <f>VLOOKUP($B272,Miljövärden!$B$1:$H$463,MATCH(D$2,Miljövärden!$B$1:$H$1,0),FALSE)</f>
        <v>13.83</v>
      </c>
      <c r="E272">
        <f>VLOOKUP($B272,Miljövärden!$B$1:$H$463,MATCH(E$2,Miljövärden!$B$1:$H$1,0),FALSE)</f>
        <v>16.989799999999999</v>
      </c>
      <c r="F272">
        <f>VLOOKUP($B272,Miljövärden!$B$1:$H$463,MATCH(F$2,Miljövärden!$B$1:$H$1,0),FALSE)</f>
        <v>1.83438E-2</v>
      </c>
      <c r="G272" t="str">
        <f>VLOOKUP($B272,Miljövärden!$B$1:$H$463,MATCH(G$2,Miljövärden!$B$1:$H$1,0),FALSE)</f>
        <v>Ja</v>
      </c>
      <c r="H272" s="7" t="str">
        <f>VLOOKUP($B272,Miljövärden!$B$1:$H$463,MATCH(H$2,Miljövärden!$B$1:$H$1,0),FALSE)</f>
        <v>Ja</v>
      </c>
      <c r="P272" s="17" t="str">
        <f t="shared" si="8"/>
        <v>ja</v>
      </c>
      <c r="R272">
        <f t="shared" si="9"/>
        <v>240</v>
      </c>
    </row>
    <row r="273" spans="1:18" x14ac:dyDescent="0.25">
      <c r="A273" s="2" t="s">
        <v>432</v>
      </c>
      <c r="B273" s="2" t="s">
        <v>433</v>
      </c>
      <c r="C273">
        <f>VLOOKUP($B273,Miljövärden!$B$1:$H$463,MATCH(C$2,Miljövärden!$B$1:$H$1,0),FALSE)</f>
        <v>0.38710800000000001</v>
      </c>
      <c r="D273">
        <f>VLOOKUP($B273,Miljövärden!$B$1:$H$463,MATCH(D$2,Miljövärden!$B$1:$H$1,0),FALSE)</f>
        <v>54.993400000000001</v>
      </c>
      <c r="E273">
        <f>VLOOKUP($B273,Miljövärden!$B$1:$H$463,MATCH(E$2,Miljövärden!$B$1:$H$1,0),FALSE)</f>
        <v>4.6491699999999998</v>
      </c>
      <c r="F273">
        <f>VLOOKUP($B273,Miljövärden!$B$1:$H$463,MATCH(F$2,Miljövärden!$B$1:$H$1,0),FALSE)</f>
        <v>7.0342799999999997E-2</v>
      </c>
      <c r="G273" t="str">
        <f>VLOOKUP($B273,Miljövärden!$B$1:$H$463,MATCH(G$2,Miljövärden!$B$1:$H$1,0),FALSE)</f>
        <v>Nej</v>
      </c>
      <c r="H273" s="7" t="str">
        <f>VLOOKUP($B273,Miljövärden!$B$1:$H$463,MATCH(H$2,Miljövärden!$B$1:$H$1,0),FALSE)</f>
        <v>Ja</v>
      </c>
      <c r="P273" s="17" t="str">
        <f t="shared" si="8"/>
        <v>ja</v>
      </c>
      <c r="R273">
        <f t="shared" si="9"/>
        <v>241</v>
      </c>
    </row>
    <row r="274" spans="1:18" x14ac:dyDescent="0.25">
      <c r="A274" s="2" t="s">
        <v>432</v>
      </c>
      <c r="B274" s="2" t="s">
        <v>434</v>
      </c>
      <c r="C274">
        <f>VLOOKUP($B274,Miljövärden!$B$1:$H$463,MATCH(C$2,Miljövärden!$B$1:$H$1,0),FALSE)</f>
        <v>0.122057</v>
      </c>
      <c r="D274">
        <f>VLOOKUP($B274,Miljövärden!$B$1:$H$463,MATCH(D$2,Miljövärden!$B$1:$H$1,0),FALSE)</f>
        <v>26.3443</v>
      </c>
      <c r="E274">
        <f>VLOOKUP($B274,Miljövärden!$B$1:$H$463,MATCH(E$2,Miljövärden!$B$1:$H$1,0),FALSE)</f>
        <v>9.6537299999999995</v>
      </c>
      <c r="F274">
        <f>VLOOKUP($B274,Miljövärden!$B$1:$H$463,MATCH(F$2,Miljövärden!$B$1:$H$1,0),FALSE)</f>
        <v>2.4477800000000001E-2</v>
      </c>
      <c r="G274" t="str">
        <f>VLOOKUP($B274,Miljövärden!$B$1:$H$463,MATCH(G$2,Miljövärden!$B$1:$H$1,0),FALSE)</f>
        <v>Nej</v>
      </c>
      <c r="H274" s="7" t="str">
        <f>VLOOKUP($B274,Miljövärden!$B$1:$H$463,MATCH(H$2,Miljövärden!$B$1:$H$1,0),FALSE)</f>
        <v>Ja</v>
      </c>
      <c r="P274" s="17" t="str">
        <f t="shared" si="8"/>
        <v>ja</v>
      </c>
      <c r="R274">
        <f t="shared" si="9"/>
        <v>242</v>
      </c>
    </row>
    <row r="275" spans="1:18" x14ac:dyDescent="0.25">
      <c r="A275" s="2" t="s">
        <v>435</v>
      </c>
      <c r="B275" s="2" t="s">
        <v>436</v>
      </c>
      <c r="C275">
        <f>VLOOKUP($B275,Miljövärden!$B$1:$H$463,MATCH(C$2,Miljövärden!$B$1:$H$1,0),FALSE)</f>
        <v>0.20224700000000001</v>
      </c>
      <c r="D275">
        <f>VLOOKUP($B275,Miljövärden!$B$1:$H$463,MATCH(D$2,Miljövärden!$B$1:$H$1,0),FALSE)</f>
        <v>82.0351</v>
      </c>
      <c r="E275">
        <f>VLOOKUP($B275,Miljövärden!$B$1:$H$463,MATCH(E$2,Miljövärden!$B$1:$H$1,0),FALSE)</f>
        <v>6.1725500000000002</v>
      </c>
      <c r="F275">
        <f>VLOOKUP($B275,Miljövärden!$B$1:$H$463,MATCH(F$2,Miljövärden!$B$1:$H$1,0),FALSE)</f>
        <v>0.106782</v>
      </c>
      <c r="G275" t="str">
        <f>VLOOKUP($B275,Miljövärden!$B$1:$H$463,MATCH(G$2,Miljövärden!$B$1:$H$1,0),FALSE)</f>
        <v>Nej</v>
      </c>
      <c r="H275" s="7" t="str">
        <f>VLOOKUP($B275,Miljövärden!$B$1:$H$463,MATCH(H$2,Miljövärden!$B$1:$H$1,0),FALSE)</f>
        <v>Ja</v>
      </c>
      <c r="P275" s="17" t="str">
        <f t="shared" si="8"/>
        <v>ja</v>
      </c>
      <c r="R275">
        <f t="shared" si="9"/>
        <v>243</v>
      </c>
    </row>
    <row r="276" spans="1:18" x14ac:dyDescent="0.25">
      <c r="A276" s="2" t="s">
        <v>437</v>
      </c>
      <c r="B276" s="2" t="s">
        <v>9</v>
      </c>
      <c r="C276">
        <f>VLOOKUP($B276,Miljövärden!$B$1:$H$463,MATCH(C$2,Miljövärden!$B$1:$H$1,0),FALSE)</f>
        <v>0</v>
      </c>
      <c r="D276">
        <f>VLOOKUP($B276,Miljövärden!$B$1:$H$463,MATCH(D$2,Miljövärden!$B$1:$H$1,0),FALSE)</f>
        <v>0</v>
      </c>
      <c r="E276">
        <f>VLOOKUP($B276,Miljövärden!$B$1:$H$463,MATCH(E$2,Miljövärden!$B$1:$H$1,0),FALSE)</f>
        <v>0</v>
      </c>
      <c r="F276">
        <f>VLOOKUP($B276,Miljövärden!$B$1:$H$463,MATCH(F$2,Miljövärden!$B$1:$H$1,0),FALSE)</f>
        <v>0</v>
      </c>
      <c r="G276" t="str">
        <f>VLOOKUP($B276,Miljövärden!$B$1:$H$463,MATCH(G$2,Miljövärden!$B$1:$H$1,0),FALSE)</f>
        <v>Nej</v>
      </c>
      <c r="H276" s="7" t="str">
        <f>VLOOKUP($B276,Miljövärden!$B$1:$H$463,MATCH(H$2,Miljövärden!$B$1:$H$1,0),FALSE)</f>
        <v>Nej</v>
      </c>
      <c r="P276" s="17" t="str">
        <f t="shared" si="8"/>
        <v>nej</v>
      </c>
      <c r="R276">
        <f t="shared" si="9"/>
        <v>243</v>
      </c>
    </row>
    <row r="277" spans="1:18" x14ac:dyDescent="0.25">
      <c r="A277" s="2" t="s">
        <v>437</v>
      </c>
      <c r="B277" s="2" t="s">
        <v>12</v>
      </c>
      <c r="C277">
        <f>VLOOKUP($B277,Miljövärden!$B$1:$H$463,MATCH(C$2,Miljövärden!$B$1:$H$1,0),FALSE)</f>
        <v>0</v>
      </c>
      <c r="D277">
        <f>VLOOKUP($B277,Miljövärden!$B$1:$H$463,MATCH(D$2,Miljövärden!$B$1:$H$1,0),FALSE)</f>
        <v>0</v>
      </c>
      <c r="E277">
        <f>VLOOKUP($B277,Miljövärden!$B$1:$H$463,MATCH(E$2,Miljövärden!$B$1:$H$1,0),FALSE)</f>
        <v>0</v>
      </c>
      <c r="F277">
        <f>VLOOKUP($B277,Miljövärden!$B$1:$H$463,MATCH(F$2,Miljövärden!$B$1:$H$1,0),FALSE)</f>
        <v>0</v>
      </c>
      <c r="G277" t="str">
        <f>VLOOKUP($B277,Miljövärden!$B$1:$H$463,MATCH(G$2,Miljövärden!$B$1:$H$1,0),FALSE)</f>
        <v>Nej</v>
      </c>
      <c r="H277" s="7" t="str">
        <f>VLOOKUP($B277,Miljövärden!$B$1:$H$463,MATCH(H$2,Miljövärden!$B$1:$H$1,0),FALSE)</f>
        <v>Nej</v>
      </c>
      <c r="P277" s="17" t="str">
        <f t="shared" si="8"/>
        <v>nej</v>
      </c>
      <c r="R277">
        <f t="shared" si="9"/>
        <v>243</v>
      </c>
    </row>
    <row r="278" spans="1:18" x14ac:dyDescent="0.25">
      <c r="A278" s="2" t="s">
        <v>437</v>
      </c>
      <c r="B278" s="2" t="s">
        <v>13</v>
      </c>
      <c r="C278">
        <f>VLOOKUP($B278,Miljövärden!$B$1:$H$463,MATCH(C$2,Miljövärden!$B$1:$H$1,0),FALSE)</f>
        <v>0</v>
      </c>
      <c r="D278">
        <f>VLOOKUP($B278,Miljövärden!$B$1:$H$463,MATCH(D$2,Miljövärden!$B$1:$H$1,0),FALSE)</f>
        <v>0</v>
      </c>
      <c r="E278">
        <f>VLOOKUP($B278,Miljövärden!$B$1:$H$463,MATCH(E$2,Miljövärden!$B$1:$H$1,0),FALSE)</f>
        <v>0</v>
      </c>
      <c r="F278">
        <f>VLOOKUP($B278,Miljövärden!$B$1:$H$463,MATCH(F$2,Miljövärden!$B$1:$H$1,0),FALSE)</f>
        <v>0</v>
      </c>
      <c r="G278" t="str">
        <f>VLOOKUP($B278,Miljövärden!$B$1:$H$463,MATCH(G$2,Miljövärden!$B$1:$H$1,0),FALSE)</f>
        <v>Nej</v>
      </c>
      <c r="H278" s="7" t="str">
        <f>VLOOKUP($B278,Miljövärden!$B$1:$H$463,MATCH(H$2,Miljövärden!$B$1:$H$1,0),FALSE)</f>
        <v>Nej</v>
      </c>
      <c r="P278" s="17" t="str">
        <f t="shared" si="8"/>
        <v>nej</v>
      </c>
      <c r="R278">
        <f t="shared" si="9"/>
        <v>243</v>
      </c>
    </row>
    <row r="279" spans="1:18" x14ac:dyDescent="0.25">
      <c r="A279" s="2" t="s">
        <v>437</v>
      </c>
      <c r="B279" s="2" t="s">
        <v>14</v>
      </c>
      <c r="C279">
        <f>VLOOKUP($B279,Miljövärden!$B$1:$H$463,MATCH(C$2,Miljövärden!$B$1:$H$1,0),FALSE)</f>
        <v>0</v>
      </c>
      <c r="D279">
        <f>VLOOKUP($B279,Miljövärden!$B$1:$H$463,MATCH(D$2,Miljövärden!$B$1:$H$1,0),FALSE)</f>
        <v>0</v>
      </c>
      <c r="E279">
        <f>VLOOKUP($B279,Miljövärden!$B$1:$H$463,MATCH(E$2,Miljövärden!$B$1:$H$1,0),FALSE)</f>
        <v>0</v>
      </c>
      <c r="F279">
        <f>VLOOKUP($B279,Miljövärden!$B$1:$H$463,MATCH(F$2,Miljövärden!$B$1:$H$1,0),FALSE)</f>
        <v>0</v>
      </c>
      <c r="G279" t="str">
        <f>VLOOKUP($B279,Miljövärden!$B$1:$H$463,MATCH(G$2,Miljövärden!$B$1:$H$1,0),FALSE)</f>
        <v>Nej</v>
      </c>
      <c r="H279" s="7" t="str">
        <f>VLOOKUP($B279,Miljövärden!$B$1:$H$463,MATCH(H$2,Miljövärden!$B$1:$H$1,0),FALSE)</f>
        <v>Nej</v>
      </c>
      <c r="P279" s="17" t="str">
        <f t="shared" si="8"/>
        <v>nej</v>
      </c>
      <c r="R279">
        <f t="shared" si="9"/>
        <v>243</v>
      </c>
    </row>
    <row r="280" spans="1:18" x14ac:dyDescent="0.25">
      <c r="A280" s="2" t="s">
        <v>437</v>
      </c>
      <c r="B280" s="2" t="s">
        <v>15</v>
      </c>
      <c r="C280">
        <f>VLOOKUP($B280,Miljövärden!$B$1:$H$463,MATCH(C$2,Miljövärden!$B$1:$H$1,0),FALSE)</f>
        <v>0</v>
      </c>
      <c r="D280">
        <f>VLOOKUP($B280,Miljövärden!$B$1:$H$463,MATCH(D$2,Miljövärden!$B$1:$H$1,0),FALSE)</f>
        <v>0</v>
      </c>
      <c r="E280">
        <f>VLOOKUP($B280,Miljövärden!$B$1:$H$463,MATCH(E$2,Miljövärden!$B$1:$H$1,0),FALSE)</f>
        <v>0</v>
      </c>
      <c r="F280">
        <f>VLOOKUP($B280,Miljövärden!$B$1:$H$463,MATCH(F$2,Miljövärden!$B$1:$H$1,0),FALSE)</f>
        <v>0</v>
      </c>
      <c r="G280" t="str">
        <f>VLOOKUP($B280,Miljövärden!$B$1:$H$463,MATCH(G$2,Miljövärden!$B$1:$H$1,0),FALSE)</f>
        <v>Nej</v>
      </c>
      <c r="H280" s="7" t="str">
        <f>VLOOKUP($B280,Miljövärden!$B$1:$H$463,MATCH(H$2,Miljövärden!$B$1:$H$1,0),FALSE)</f>
        <v>Nej</v>
      </c>
      <c r="P280" s="17" t="str">
        <f t="shared" si="8"/>
        <v>nej</v>
      </c>
      <c r="R280">
        <f t="shared" si="9"/>
        <v>243</v>
      </c>
    </row>
    <row r="281" spans="1:18" x14ac:dyDescent="0.25">
      <c r="A281" s="2" t="s">
        <v>437</v>
      </c>
      <c r="B281" s="2" t="s">
        <v>18</v>
      </c>
      <c r="C281">
        <f>VLOOKUP($B281,Miljövärden!$B$1:$H$463,MATCH(C$2,Miljövärden!$B$1:$H$1,0),FALSE)</f>
        <v>0</v>
      </c>
      <c r="D281">
        <f>VLOOKUP($B281,Miljövärden!$B$1:$H$463,MATCH(D$2,Miljövärden!$B$1:$H$1,0),FALSE)</f>
        <v>0</v>
      </c>
      <c r="E281">
        <f>VLOOKUP($B281,Miljövärden!$B$1:$H$463,MATCH(E$2,Miljövärden!$B$1:$H$1,0),FALSE)</f>
        <v>0</v>
      </c>
      <c r="F281">
        <f>VLOOKUP($B281,Miljövärden!$B$1:$H$463,MATCH(F$2,Miljövärden!$B$1:$H$1,0),FALSE)</f>
        <v>0</v>
      </c>
      <c r="G281" t="str">
        <f>VLOOKUP($B281,Miljövärden!$B$1:$H$463,MATCH(G$2,Miljövärden!$B$1:$H$1,0),FALSE)</f>
        <v>Nej</v>
      </c>
      <c r="H281" s="7" t="str">
        <f>VLOOKUP($B281,Miljövärden!$B$1:$H$463,MATCH(H$2,Miljövärden!$B$1:$H$1,0),FALSE)</f>
        <v>Nej</v>
      </c>
      <c r="P281" s="17" t="str">
        <f t="shared" si="8"/>
        <v>nej</v>
      </c>
      <c r="R281">
        <f t="shared" si="9"/>
        <v>243</v>
      </c>
    </row>
    <row r="282" spans="1:18" x14ac:dyDescent="0.25">
      <c r="A282" s="2" t="s">
        <v>437</v>
      </c>
      <c r="B282" s="2" t="s">
        <v>19</v>
      </c>
      <c r="C282">
        <f>VLOOKUP($B282,Miljövärden!$B$1:$H$463,MATCH(C$2,Miljövärden!$B$1:$H$1,0),FALSE)</f>
        <v>0</v>
      </c>
      <c r="D282">
        <f>VLOOKUP($B282,Miljövärden!$B$1:$H$463,MATCH(D$2,Miljövärden!$B$1:$H$1,0),FALSE)</f>
        <v>0</v>
      </c>
      <c r="E282">
        <f>VLOOKUP($B282,Miljövärden!$B$1:$H$463,MATCH(E$2,Miljövärden!$B$1:$H$1,0),FALSE)</f>
        <v>0</v>
      </c>
      <c r="F282">
        <f>VLOOKUP($B282,Miljövärden!$B$1:$H$463,MATCH(F$2,Miljövärden!$B$1:$H$1,0),FALSE)</f>
        <v>0</v>
      </c>
      <c r="G282" t="str">
        <f>VLOOKUP($B282,Miljövärden!$B$1:$H$463,MATCH(G$2,Miljövärden!$B$1:$H$1,0),FALSE)</f>
        <v>Nej</v>
      </c>
      <c r="H282" s="7" t="str">
        <f>VLOOKUP($B282,Miljövärden!$B$1:$H$463,MATCH(H$2,Miljövärden!$B$1:$H$1,0),FALSE)</f>
        <v>Nej</v>
      </c>
      <c r="P282" s="17" t="str">
        <f t="shared" si="8"/>
        <v>nej</v>
      </c>
      <c r="R282">
        <f t="shared" si="9"/>
        <v>243</v>
      </c>
    </row>
    <row r="283" spans="1:18" x14ac:dyDescent="0.25">
      <c r="A283" s="2" t="s">
        <v>437</v>
      </c>
      <c r="B283" s="2" t="s">
        <v>20</v>
      </c>
      <c r="C283">
        <f>VLOOKUP($B283,Miljövärden!$B$1:$H$463,MATCH(C$2,Miljövärden!$B$1:$H$1,0),FALSE)</f>
        <v>0</v>
      </c>
      <c r="D283">
        <f>VLOOKUP($B283,Miljövärden!$B$1:$H$463,MATCH(D$2,Miljövärden!$B$1:$H$1,0),FALSE)</f>
        <v>0</v>
      </c>
      <c r="E283">
        <f>VLOOKUP($B283,Miljövärden!$B$1:$H$463,MATCH(E$2,Miljövärden!$B$1:$H$1,0),FALSE)</f>
        <v>0</v>
      </c>
      <c r="F283">
        <f>VLOOKUP($B283,Miljövärden!$B$1:$H$463,MATCH(F$2,Miljövärden!$B$1:$H$1,0),FALSE)</f>
        <v>0</v>
      </c>
      <c r="G283" t="str">
        <f>VLOOKUP($B283,Miljövärden!$B$1:$H$463,MATCH(G$2,Miljövärden!$B$1:$H$1,0),FALSE)</f>
        <v>Nej</v>
      </c>
      <c r="H283" s="7" t="str">
        <f>VLOOKUP($B283,Miljövärden!$B$1:$H$463,MATCH(H$2,Miljövärden!$B$1:$H$1,0),FALSE)</f>
        <v>Nej</v>
      </c>
      <c r="P283" s="17" t="str">
        <f t="shared" si="8"/>
        <v>nej</v>
      </c>
      <c r="R283">
        <f t="shared" si="9"/>
        <v>243</v>
      </c>
    </row>
    <row r="284" spans="1:18" x14ac:dyDescent="0.25">
      <c r="A284" s="2" t="s">
        <v>438</v>
      </c>
      <c r="B284" s="2" t="s">
        <v>439</v>
      </c>
      <c r="C284">
        <f>VLOOKUP($B284,Miljövärden!$B$1:$H$463,MATCH(C$2,Miljövärden!$B$1:$H$1,0),FALSE)</f>
        <v>0.222048</v>
      </c>
      <c r="D284">
        <f>VLOOKUP($B284,Miljövärden!$B$1:$H$463,MATCH(D$2,Miljövärden!$B$1:$H$1,0),FALSE)</f>
        <v>40.355600000000003</v>
      </c>
      <c r="E284">
        <f>VLOOKUP($B284,Miljövärden!$B$1:$H$463,MATCH(E$2,Miljövärden!$B$1:$H$1,0),FALSE)</f>
        <v>4.40916</v>
      </c>
      <c r="F284">
        <f>VLOOKUP($B284,Miljövärden!$B$1:$H$463,MATCH(F$2,Miljövärden!$B$1:$H$1,0),FALSE)</f>
        <v>5.2050199999999998E-2</v>
      </c>
      <c r="G284" t="str">
        <f>VLOOKUP($B284,Miljövärden!$B$1:$H$463,MATCH(G$2,Miljövärden!$B$1:$H$1,0),FALSE)</f>
        <v>Nej</v>
      </c>
      <c r="H284" s="7" t="str">
        <f>VLOOKUP($B284,Miljövärden!$B$1:$H$463,MATCH(H$2,Miljövärden!$B$1:$H$1,0),FALSE)</f>
        <v>Ja</v>
      </c>
      <c r="P284" s="17" t="str">
        <f t="shared" si="8"/>
        <v>ja</v>
      </c>
      <c r="R284">
        <f t="shared" si="9"/>
        <v>244</v>
      </c>
    </row>
    <row r="285" spans="1:18" x14ac:dyDescent="0.25">
      <c r="A285" s="2" t="s">
        <v>440</v>
      </c>
      <c r="B285" s="2" t="s">
        <v>441</v>
      </c>
      <c r="C285">
        <f>VLOOKUP($B285,Miljövärden!$B$1:$H$463,MATCH(C$2,Miljövärden!$B$1:$H$1,0),FALSE)</f>
        <v>6.3547000000000006E-2</v>
      </c>
      <c r="D285">
        <f>VLOOKUP($B285,Miljövärden!$B$1:$H$463,MATCH(D$2,Miljövärden!$B$1:$H$1,0),FALSE)</f>
        <v>9.8657599999999999</v>
      </c>
      <c r="E285">
        <f>VLOOKUP($B285,Miljövärden!$B$1:$H$463,MATCH(E$2,Miljövärden!$B$1:$H$1,0),FALSE)</f>
        <v>7.61707</v>
      </c>
      <c r="F285">
        <f>VLOOKUP($B285,Miljövärden!$B$1:$H$463,MATCH(F$2,Miljövärden!$B$1:$H$1,0),FALSE)</f>
        <v>0</v>
      </c>
      <c r="G285" t="str">
        <f>VLOOKUP($B285,Miljövärden!$B$1:$H$463,MATCH(G$2,Miljövärden!$B$1:$H$1,0),FALSE)</f>
        <v>Ja</v>
      </c>
      <c r="H285" s="7" t="str">
        <f>VLOOKUP($B285,Miljövärden!$B$1:$H$463,MATCH(H$2,Miljövärden!$B$1:$H$1,0),FALSE)</f>
        <v>Ja</v>
      </c>
      <c r="P285" s="17" t="str">
        <f t="shared" si="8"/>
        <v>ja</v>
      </c>
      <c r="R285">
        <f t="shared" si="9"/>
        <v>245</v>
      </c>
    </row>
    <row r="286" spans="1:18" x14ac:dyDescent="0.25">
      <c r="A286" s="2" t="s">
        <v>440</v>
      </c>
      <c r="B286" s="2" t="s">
        <v>442</v>
      </c>
      <c r="C286">
        <f>VLOOKUP($B286,Miljövärden!$B$1:$H$463,MATCH(C$2,Miljövärden!$B$1:$H$1,0),FALSE)</f>
        <v>8.8291300000000003E-2</v>
      </c>
      <c r="D286">
        <f>VLOOKUP($B286,Miljövärden!$B$1:$H$463,MATCH(D$2,Miljövärden!$B$1:$H$1,0),FALSE)</f>
        <v>13.992900000000001</v>
      </c>
      <c r="E286">
        <f>VLOOKUP($B286,Miljövärden!$B$1:$H$463,MATCH(E$2,Miljövärden!$B$1:$H$1,0),FALSE)</f>
        <v>7.5486000000000004</v>
      </c>
      <c r="F286">
        <f>VLOOKUP($B286,Miljövärden!$B$1:$H$463,MATCH(F$2,Miljövärden!$B$1:$H$1,0),FALSE)</f>
        <v>1.2707E-2</v>
      </c>
      <c r="G286" t="str">
        <f>VLOOKUP($B286,Miljövärden!$B$1:$H$463,MATCH(G$2,Miljövärden!$B$1:$H$1,0),FALSE)</f>
        <v>Ja</v>
      </c>
      <c r="H286" s="7" t="str">
        <f>VLOOKUP($B286,Miljövärden!$B$1:$H$463,MATCH(H$2,Miljövärden!$B$1:$H$1,0),FALSE)</f>
        <v>Ja</v>
      </c>
      <c r="P286" s="17" t="str">
        <f t="shared" si="8"/>
        <v>ja</v>
      </c>
      <c r="R286">
        <f t="shared" si="9"/>
        <v>246</v>
      </c>
    </row>
    <row r="287" spans="1:18" x14ac:dyDescent="0.25">
      <c r="A287" s="2" t="s">
        <v>440</v>
      </c>
      <c r="B287" s="2" t="s">
        <v>443</v>
      </c>
      <c r="C287">
        <f>VLOOKUP($B287,Miljövärden!$B$1:$H$463,MATCH(C$2,Miljövärden!$B$1:$H$1,0),FALSE)</f>
        <v>7.1196200000000001E-2</v>
      </c>
      <c r="D287">
        <f>VLOOKUP($B287,Miljövärden!$B$1:$H$463,MATCH(D$2,Miljövärden!$B$1:$H$1,0),FALSE)</f>
        <v>12.6243</v>
      </c>
      <c r="E287">
        <f>VLOOKUP($B287,Miljövärden!$B$1:$H$463,MATCH(E$2,Miljövärden!$B$1:$H$1,0),FALSE)</f>
        <v>8.9964399999999998</v>
      </c>
      <c r="F287">
        <f>VLOOKUP($B287,Miljövärden!$B$1:$H$463,MATCH(F$2,Miljövärden!$B$1:$H$1,0),FALSE)</f>
        <v>2.6857700000000001E-3</v>
      </c>
      <c r="G287" t="str">
        <f>VLOOKUP($B287,Miljövärden!$B$1:$H$463,MATCH(G$2,Miljövärden!$B$1:$H$1,0),FALSE)</f>
        <v>Ja</v>
      </c>
      <c r="H287" s="7" t="str">
        <f>VLOOKUP($B287,Miljövärden!$B$1:$H$463,MATCH(H$2,Miljövärden!$B$1:$H$1,0),FALSE)</f>
        <v>Ja</v>
      </c>
      <c r="P287" s="17" t="str">
        <f t="shared" si="8"/>
        <v>ja</v>
      </c>
      <c r="R287">
        <f t="shared" si="9"/>
        <v>247</v>
      </c>
    </row>
    <row r="288" spans="1:18" x14ac:dyDescent="0.25">
      <c r="A288" s="2" t="s">
        <v>440</v>
      </c>
      <c r="B288" s="2" t="s">
        <v>444</v>
      </c>
      <c r="C288">
        <f>VLOOKUP($B288,Miljövärden!$B$1:$H$463,MATCH(C$2,Miljövärden!$B$1:$H$1,0),FALSE)</f>
        <v>8.6890300000000004E-2</v>
      </c>
      <c r="D288">
        <f>VLOOKUP($B288,Miljövärden!$B$1:$H$463,MATCH(D$2,Miljövärden!$B$1:$H$1,0),FALSE)</f>
        <v>17.127800000000001</v>
      </c>
      <c r="E288">
        <f>VLOOKUP($B288,Miljövärden!$B$1:$H$463,MATCH(E$2,Miljövärden!$B$1:$H$1,0),FALSE)</f>
        <v>8.4172700000000003</v>
      </c>
      <c r="F288">
        <f>VLOOKUP($B288,Miljövärden!$B$1:$H$463,MATCH(F$2,Miljövärden!$B$1:$H$1,0),FALSE)</f>
        <v>1.9034800000000001E-2</v>
      </c>
      <c r="G288" t="str">
        <f>VLOOKUP($B288,Miljövärden!$B$1:$H$463,MATCH(G$2,Miljövärden!$B$1:$H$1,0),FALSE)</f>
        <v>Ja</v>
      </c>
      <c r="H288" s="7" t="str">
        <f>VLOOKUP($B288,Miljövärden!$B$1:$H$463,MATCH(H$2,Miljövärden!$B$1:$H$1,0),FALSE)</f>
        <v>Ja</v>
      </c>
      <c r="P288" s="17" t="str">
        <f t="shared" si="8"/>
        <v>ja</v>
      </c>
      <c r="R288">
        <f t="shared" si="9"/>
        <v>248</v>
      </c>
    </row>
    <row r="289" spans="1:18" x14ac:dyDescent="0.25">
      <c r="A289" s="2" t="s">
        <v>445</v>
      </c>
      <c r="B289" s="2" t="s">
        <v>446</v>
      </c>
      <c r="C289">
        <f>VLOOKUP($B289,Miljövärden!$B$1:$H$463,MATCH(C$2,Miljövärden!$B$1:$H$1,0),FALSE)</f>
        <v>7.2477899999999998E-2</v>
      </c>
      <c r="D289">
        <f>VLOOKUP($B289,Miljövärden!$B$1:$H$463,MATCH(D$2,Miljövärden!$B$1:$H$1,0),FALSE)</f>
        <v>10.851000000000001</v>
      </c>
      <c r="E289">
        <f>VLOOKUP($B289,Miljövärden!$B$1:$H$463,MATCH(E$2,Miljövärden!$B$1:$H$1,0),FALSE)</f>
        <v>2.0891799999999998</v>
      </c>
      <c r="F289">
        <f>VLOOKUP($B289,Miljövärden!$B$1:$H$463,MATCH(F$2,Miljövärden!$B$1:$H$1,0),FALSE)</f>
        <v>4.1832500000000002E-2</v>
      </c>
      <c r="G289" t="str">
        <f>VLOOKUP($B289,Miljövärden!$B$1:$H$463,MATCH(G$2,Miljövärden!$B$1:$H$1,0),FALSE)</f>
        <v>Ja</v>
      </c>
      <c r="H289" s="7" t="str">
        <f>VLOOKUP($B289,Miljövärden!$B$1:$H$463,MATCH(H$2,Miljövärden!$B$1:$H$1,0),FALSE)</f>
        <v>Ja</v>
      </c>
      <c r="P289" s="17" t="str">
        <f t="shared" si="8"/>
        <v>ja</v>
      </c>
      <c r="R289">
        <f t="shared" si="9"/>
        <v>249</v>
      </c>
    </row>
    <row r="290" spans="1:18" x14ac:dyDescent="0.25">
      <c r="A290" s="2" t="s">
        <v>445</v>
      </c>
      <c r="B290" s="2" t="s">
        <v>447</v>
      </c>
      <c r="C290">
        <f>VLOOKUP($B290,Miljövärden!$B$1:$H$463,MATCH(C$2,Miljövärden!$B$1:$H$1,0),FALSE)</f>
        <v>0.30046299999999998</v>
      </c>
      <c r="D290">
        <f>VLOOKUP($B290,Miljövärden!$B$1:$H$463,MATCH(D$2,Miljövärden!$B$1:$H$1,0),FALSE)</f>
        <v>42.119599999999998</v>
      </c>
      <c r="E290">
        <f>VLOOKUP($B290,Miljövärden!$B$1:$H$463,MATCH(E$2,Miljövärden!$B$1:$H$1,0),FALSE)</f>
        <v>13.477600000000001</v>
      </c>
      <c r="F290">
        <f>VLOOKUP($B290,Miljövärden!$B$1:$H$463,MATCH(F$2,Miljövärden!$B$1:$H$1,0),FALSE)</f>
        <v>0.13879</v>
      </c>
      <c r="G290" t="str">
        <f>VLOOKUP($B290,Miljövärden!$B$1:$H$463,MATCH(G$2,Miljövärden!$B$1:$H$1,0),FALSE)</f>
        <v>Ja</v>
      </c>
      <c r="H290" s="7" t="str">
        <f>VLOOKUP($B290,Miljövärden!$B$1:$H$463,MATCH(H$2,Miljövärden!$B$1:$H$1,0),FALSE)</f>
        <v>Ja</v>
      </c>
      <c r="P290" s="17" t="str">
        <f t="shared" si="8"/>
        <v>ja</v>
      </c>
      <c r="R290">
        <f t="shared" si="9"/>
        <v>250</v>
      </c>
    </row>
    <row r="291" spans="1:18" x14ac:dyDescent="0.25">
      <c r="A291" s="2" t="s">
        <v>448</v>
      </c>
      <c r="B291" s="2" t="s">
        <v>449</v>
      </c>
      <c r="C291">
        <f>VLOOKUP($B291,Miljövärden!$B$1:$H$463,MATCH(C$2,Miljövärden!$B$1:$H$1,0),FALSE)</f>
        <v>0.167791</v>
      </c>
      <c r="D291">
        <f>VLOOKUP($B291,Miljövärden!$B$1:$H$463,MATCH(D$2,Miljövärden!$B$1:$H$1,0),FALSE)</f>
        <v>27.1252</v>
      </c>
      <c r="E291">
        <f>VLOOKUP($B291,Miljövärden!$B$1:$H$463,MATCH(E$2,Miljövärden!$B$1:$H$1,0),FALSE)</f>
        <v>5.53965</v>
      </c>
      <c r="F291">
        <f>VLOOKUP($B291,Miljövärden!$B$1:$H$463,MATCH(F$2,Miljövärden!$B$1:$H$1,0),FALSE)</f>
        <v>2.2198599999999999E-2</v>
      </c>
      <c r="G291" t="str">
        <f>VLOOKUP($B291,Miljövärden!$B$1:$H$463,MATCH(G$2,Miljövärden!$B$1:$H$1,0),FALSE)</f>
        <v>Ja</v>
      </c>
      <c r="H291" s="7" t="str">
        <f>VLOOKUP($B291,Miljövärden!$B$1:$H$463,MATCH(H$2,Miljövärden!$B$1:$H$1,0),FALSE)</f>
        <v>Ja</v>
      </c>
      <c r="P291" s="17" t="str">
        <f t="shared" si="8"/>
        <v>ja</v>
      </c>
      <c r="R291">
        <f t="shared" si="9"/>
        <v>251</v>
      </c>
    </row>
    <row r="292" spans="1:18" x14ac:dyDescent="0.25">
      <c r="A292" s="2" t="s">
        <v>450</v>
      </c>
      <c r="B292" s="2" t="s">
        <v>451</v>
      </c>
      <c r="C292">
        <f>VLOOKUP($B292,Miljövärden!$B$1:$H$463,MATCH(C$2,Miljövärden!$B$1:$H$1,0),FALSE)</f>
        <v>0.23319300000000001</v>
      </c>
      <c r="D292">
        <f>VLOOKUP($B292,Miljövärden!$B$1:$H$463,MATCH(D$2,Miljövärden!$B$1:$H$1,0),FALSE)</f>
        <v>52.523800000000001</v>
      </c>
      <c r="E292">
        <f>VLOOKUP($B292,Miljövärden!$B$1:$H$463,MATCH(E$2,Miljövärden!$B$1:$H$1,0),FALSE)</f>
        <v>10.666</v>
      </c>
      <c r="F292">
        <f>VLOOKUP($B292,Miljövärden!$B$1:$H$463,MATCH(F$2,Miljövärden!$B$1:$H$1,0),FALSE)</f>
        <v>0.10843800000000001</v>
      </c>
      <c r="G292" t="str">
        <f>VLOOKUP($B292,Miljövärden!$B$1:$H$463,MATCH(G$2,Miljövärden!$B$1:$H$1,0),FALSE)</f>
        <v>Ja</v>
      </c>
      <c r="H292" s="7" t="str">
        <f>VLOOKUP($B292,Miljövärden!$B$1:$H$463,MATCH(H$2,Miljövärden!$B$1:$H$1,0),FALSE)</f>
        <v>Ja</v>
      </c>
      <c r="P292" s="17" t="str">
        <f t="shared" si="8"/>
        <v>ja</v>
      </c>
      <c r="R292">
        <f t="shared" si="9"/>
        <v>252</v>
      </c>
    </row>
    <row r="293" spans="1:18" x14ac:dyDescent="0.25">
      <c r="A293" s="2" t="s">
        <v>450</v>
      </c>
      <c r="B293" s="2" t="s">
        <v>452</v>
      </c>
      <c r="C293">
        <f>VLOOKUP($B293,Miljövärden!$B$1:$H$463,MATCH(C$2,Miljövärden!$B$1:$H$1,0),FALSE)</f>
        <v>0.13785</v>
      </c>
      <c r="D293">
        <f>VLOOKUP($B293,Miljövärden!$B$1:$H$463,MATCH(D$2,Miljövärden!$B$1:$H$1,0),FALSE)</f>
        <v>21.613700000000001</v>
      </c>
      <c r="E293">
        <f>VLOOKUP($B293,Miljövärden!$B$1:$H$463,MATCH(E$2,Miljövärden!$B$1:$H$1,0),FALSE)</f>
        <v>8.9089600000000004</v>
      </c>
      <c r="F293">
        <f>VLOOKUP($B293,Miljövärden!$B$1:$H$463,MATCH(F$2,Miljövärden!$B$1:$H$1,0),FALSE)</f>
        <v>2.4136000000000001E-2</v>
      </c>
      <c r="G293" t="str">
        <f>VLOOKUP($B293,Miljövärden!$B$1:$H$463,MATCH(G$2,Miljövärden!$B$1:$H$1,0),FALSE)</f>
        <v>Ja</v>
      </c>
      <c r="H293" s="7" t="str">
        <f>VLOOKUP($B293,Miljövärden!$B$1:$H$463,MATCH(H$2,Miljövärden!$B$1:$H$1,0),FALSE)</f>
        <v>Ja</v>
      </c>
      <c r="P293" s="17" t="str">
        <f t="shared" si="8"/>
        <v>ja</v>
      </c>
      <c r="R293">
        <f t="shared" si="9"/>
        <v>253</v>
      </c>
    </row>
    <row r="294" spans="1:18" x14ac:dyDescent="0.25">
      <c r="A294" s="2" t="s">
        <v>450</v>
      </c>
      <c r="B294" s="2" t="s">
        <v>453</v>
      </c>
      <c r="C294">
        <f>VLOOKUP($B294,Miljövärden!$B$1:$H$463,MATCH(C$2,Miljövärden!$B$1:$H$1,0),FALSE)</f>
        <v>0.122749</v>
      </c>
      <c r="D294">
        <f>VLOOKUP($B294,Miljövärden!$B$1:$H$463,MATCH(D$2,Miljövärden!$B$1:$H$1,0),FALSE)</f>
        <v>69.531400000000005</v>
      </c>
      <c r="E294">
        <f>VLOOKUP($B294,Miljövärden!$B$1:$H$463,MATCH(E$2,Miljövärden!$B$1:$H$1,0),FALSE)</f>
        <v>3.6559499999999998</v>
      </c>
      <c r="F294">
        <f>VLOOKUP($B294,Miljövärden!$B$1:$H$463,MATCH(F$2,Miljövärden!$B$1:$H$1,0),FALSE)</f>
        <v>1.5335700000000001E-2</v>
      </c>
      <c r="G294" t="str">
        <f>VLOOKUP($B294,Miljövärden!$B$1:$H$463,MATCH(G$2,Miljövärden!$B$1:$H$1,0),FALSE)</f>
        <v>Ja</v>
      </c>
      <c r="H294" s="7" t="str">
        <f>VLOOKUP($B294,Miljövärden!$B$1:$H$463,MATCH(H$2,Miljövärden!$B$1:$H$1,0),FALSE)</f>
        <v>Ja</v>
      </c>
      <c r="P294" s="17" t="str">
        <f t="shared" si="8"/>
        <v>ja</v>
      </c>
      <c r="R294">
        <f t="shared" si="9"/>
        <v>254</v>
      </c>
    </row>
    <row r="295" spans="1:18" x14ac:dyDescent="0.25">
      <c r="A295" s="2" t="s">
        <v>450</v>
      </c>
      <c r="B295" s="2" t="s">
        <v>454</v>
      </c>
      <c r="C295">
        <f>VLOOKUP($B295,Miljövärden!$B$1:$H$463,MATCH(C$2,Miljövärden!$B$1:$H$1,0),FALSE)</f>
        <v>1.02468</v>
      </c>
      <c r="D295">
        <f>VLOOKUP($B295,Miljövärden!$B$1:$H$463,MATCH(D$2,Miljövärden!$B$1:$H$1,0),FALSE)</f>
        <v>217.16300000000001</v>
      </c>
      <c r="E295">
        <f>VLOOKUP($B295,Miljövärden!$B$1:$H$463,MATCH(E$2,Miljövärden!$B$1:$H$1,0),FALSE)</f>
        <v>2.95919</v>
      </c>
      <c r="F295">
        <f>VLOOKUP($B295,Miljövärden!$B$1:$H$463,MATCH(F$2,Miljövärden!$B$1:$H$1,0),FALSE)</f>
        <v>0.147123</v>
      </c>
      <c r="G295" t="str">
        <f>VLOOKUP($B295,Miljövärden!$B$1:$H$463,MATCH(G$2,Miljövärden!$B$1:$H$1,0),FALSE)</f>
        <v>Ja</v>
      </c>
      <c r="H295" s="7" t="str">
        <f>VLOOKUP($B295,Miljövärden!$B$1:$H$463,MATCH(H$2,Miljövärden!$B$1:$H$1,0),FALSE)</f>
        <v>Ja</v>
      </c>
      <c r="P295" s="17" t="str">
        <f t="shared" si="8"/>
        <v>ja</v>
      </c>
      <c r="R295">
        <f t="shared" si="9"/>
        <v>255</v>
      </c>
    </row>
    <row r="296" spans="1:18" x14ac:dyDescent="0.25">
      <c r="A296" s="2" t="s">
        <v>450</v>
      </c>
      <c r="B296" s="2" t="s">
        <v>455</v>
      </c>
      <c r="C296">
        <f>VLOOKUP($B296,Miljövärden!$B$1:$H$463,MATCH(C$2,Miljövärden!$B$1:$H$1,0),FALSE)</f>
        <v>0.176784</v>
      </c>
      <c r="D296">
        <f>VLOOKUP($B296,Miljövärden!$B$1:$H$463,MATCH(D$2,Miljövärden!$B$1:$H$1,0),FALSE)</f>
        <v>15.6776</v>
      </c>
      <c r="E296">
        <f>VLOOKUP($B296,Miljövärden!$B$1:$H$463,MATCH(E$2,Miljövärden!$B$1:$H$1,0),FALSE)</f>
        <v>15.6877</v>
      </c>
      <c r="F296">
        <f>VLOOKUP($B296,Miljövärden!$B$1:$H$463,MATCH(F$2,Miljövärden!$B$1:$H$1,0),FALSE)</f>
        <v>2.7728699999999998E-2</v>
      </c>
      <c r="G296" t="str">
        <f>VLOOKUP($B296,Miljövärden!$B$1:$H$463,MATCH(G$2,Miljövärden!$B$1:$H$1,0),FALSE)</f>
        <v>Ja</v>
      </c>
      <c r="H296" s="7" t="str">
        <f>VLOOKUP($B296,Miljövärden!$B$1:$H$463,MATCH(H$2,Miljövärden!$B$1:$H$1,0),FALSE)</f>
        <v>Ja</v>
      </c>
      <c r="P296" s="17" t="str">
        <f t="shared" si="8"/>
        <v>ja</v>
      </c>
      <c r="R296">
        <f t="shared" si="9"/>
        <v>256</v>
      </c>
    </row>
    <row r="297" spans="1:18" x14ac:dyDescent="0.25">
      <c r="A297" s="2" t="s">
        <v>461</v>
      </c>
      <c r="B297" s="2" t="s">
        <v>462</v>
      </c>
      <c r="C297" t="str">
        <f>VLOOKUP($B297,Miljövärden!$B$1:$H$463,MATCH(C$2,Miljövärden!$B$1:$H$1,0),FALSE)</f>
        <v/>
      </c>
      <c r="D297" t="str">
        <f>VLOOKUP($B297,Miljövärden!$B$1:$H$463,MATCH(D$2,Miljövärden!$B$1:$H$1,0),FALSE)</f>
        <v/>
      </c>
      <c r="E297">
        <f>VLOOKUP($B297,Miljövärden!$B$1:$H$463,MATCH(E$2,Miljövärden!$B$1:$H$1,0),FALSE)</f>
        <v>0</v>
      </c>
      <c r="F297" t="str">
        <f>VLOOKUP($B297,Miljövärden!$B$1:$H$463,MATCH(F$2,Miljövärden!$B$1:$H$1,0),FALSE)</f>
        <v/>
      </c>
      <c r="G297" t="str">
        <f>VLOOKUP($B297,Miljövärden!$B$1:$H$463,MATCH(G$2,Miljövärden!$B$1:$H$1,0),FALSE)</f>
        <v>Nej</v>
      </c>
      <c r="H297" s="7" t="str">
        <f>VLOOKUP($B297,Miljövärden!$B$1:$H$463,MATCH(H$2,Miljövärden!$B$1:$H$1,0),FALSE)</f>
        <v>Nej</v>
      </c>
      <c r="P297" s="17" t="str">
        <f t="shared" si="8"/>
        <v>nej</v>
      </c>
      <c r="R297">
        <f t="shared" si="9"/>
        <v>256</v>
      </c>
    </row>
    <row r="298" spans="1:18" x14ac:dyDescent="0.25">
      <c r="A298" s="2" t="s">
        <v>463</v>
      </c>
      <c r="B298" s="2" t="s">
        <v>464</v>
      </c>
      <c r="C298">
        <f>VLOOKUP($B298,Miljövärden!$B$1:$H$463,MATCH(C$2,Miljövärden!$B$1:$H$1,0),FALSE)</f>
        <v>0.115782</v>
      </c>
      <c r="D298">
        <f>VLOOKUP($B298,Miljövärden!$B$1:$H$463,MATCH(D$2,Miljövärden!$B$1:$H$1,0),FALSE)</f>
        <v>23.589500000000001</v>
      </c>
      <c r="E298">
        <f>VLOOKUP($B298,Miljövärden!$B$1:$H$463,MATCH(E$2,Miljövärden!$B$1:$H$1,0),FALSE)</f>
        <v>10.237399999999999</v>
      </c>
      <c r="F298">
        <f>VLOOKUP($B298,Miljövärden!$B$1:$H$463,MATCH(F$2,Miljövärden!$B$1:$H$1,0),FALSE)</f>
        <v>8.3477099999999995E-3</v>
      </c>
      <c r="G298" t="str">
        <f>VLOOKUP($B298,Miljövärden!$B$1:$H$463,MATCH(G$2,Miljövärden!$B$1:$H$1,0),FALSE)</f>
        <v>Ja</v>
      </c>
      <c r="H298" s="7" t="str">
        <f>VLOOKUP($B298,Miljövärden!$B$1:$H$463,MATCH(H$2,Miljövärden!$B$1:$H$1,0),FALSE)</f>
        <v>Ja</v>
      </c>
      <c r="P298" s="17" t="str">
        <f t="shared" si="8"/>
        <v>ja</v>
      </c>
      <c r="R298">
        <f t="shared" si="9"/>
        <v>257</v>
      </c>
    </row>
    <row r="299" spans="1:18" x14ac:dyDescent="0.25">
      <c r="A299" s="2" t="s">
        <v>463</v>
      </c>
      <c r="B299" s="2" t="s">
        <v>465</v>
      </c>
      <c r="C299">
        <f>VLOOKUP($B299,Miljövärden!$B$1:$H$463,MATCH(C$2,Miljövärden!$B$1:$H$1,0),FALSE)</f>
        <v>0.16834499999999999</v>
      </c>
      <c r="D299">
        <f>VLOOKUP($B299,Miljövärden!$B$1:$H$463,MATCH(D$2,Miljövärden!$B$1:$H$1,0),FALSE)</f>
        <v>25.823899999999998</v>
      </c>
      <c r="E299">
        <f>VLOOKUP($B299,Miljövärden!$B$1:$H$463,MATCH(E$2,Miljövärden!$B$1:$H$1,0),FALSE)</f>
        <v>12.7651</v>
      </c>
      <c r="F299">
        <f>VLOOKUP($B299,Miljövärden!$B$1:$H$463,MATCH(F$2,Miljövärden!$B$1:$H$1,0),FALSE)</f>
        <v>3.1930399999999998E-2</v>
      </c>
      <c r="G299" t="str">
        <f>VLOOKUP($B299,Miljövärden!$B$1:$H$463,MATCH(G$2,Miljövärden!$B$1:$H$1,0),FALSE)</f>
        <v>Ja</v>
      </c>
      <c r="H299" s="7" t="str">
        <f>VLOOKUP($B299,Miljövärden!$B$1:$H$463,MATCH(H$2,Miljövärden!$B$1:$H$1,0),FALSE)</f>
        <v>Ja</v>
      </c>
      <c r="P299" s="17" t="str">
        <f t="shared" si="8"/>
        <v>ja</v>
      </c>
      <c r="R299">
        <f t="shared" si="9"/>
        <v>258</v>
      </c>
    </row>
    <row r="300" spans="1:18" x14ac:dyDescent="0.25">
      <c r="A300" s="2" t="s">
        <v>466</v>
      </c>
      <c r="B300" s="2" t="s">
        <v>467</v>
      </c>
      <c r="C300">
        <f>VLOOKUP($B300,Miljövärden!$B$1:$H$463,MATCH(C$2,Miljövärden!$B$1:$H$1,0),FALSE)</f>
        <v>0</v>
      </c>
      <c r="D300">
        <f>VLOOKUP($B300,Miljövärden!$B$1:$H$463,MATCH(D$2,Miljövärden!$B$1:$H$1,0),FALSE)</f>
        <v>0</v>
      </c>
      <c r="E300">
        <f>VLOOKUP($B300,Miljövärden!$B$1:$H$463,MATCH(E$2,Miljövärden!$B$1:$H$1,0),FALSE)</f>
        <v>0</v>
      </c>
      <c r="F300">
        <f>VLOOKUP($B300,Miljövärden!$B$1:$H$463,MATCH(F$2,Miljövärden!$B$1:$H$1,0),FALSE)</f>
        <v>0</v>
      </c>
      <c r="G300" t="str">
        <f>VLOOKUP($B300,Miljövärden!$B$1:$H$463,MATCH(G$2,Miljövärden!$B$1:$H$1,0),FALSE)</f>
        <v>Nej</v>
      </c>
      <c r="H300" s="7" t="str">
        <f>VLOOKUP($B300,Miljövärden!$B$1:$H$463,MATCH(H$2,Miljövärden!$B$1:$H$1,0),FALSE)</f>
        <v>Nej</v>
      </c>
      <c r="P300" s="17" t="str">
        <f t="shared" si="8"/>
        <v>nej</v>
      </c>
      <c r="R300">
        <f t="shared" si="9"/>
        <v>258</v>
      </c>
    </row>
    <row r="301" spans="1:18" x14ac:dyDescent="0.25">
      <c r="A301" s="2" t="s">
        <v>468</v>
      </c>
      <c r="B301" s="2" t="s">
        <v>469</v>
      </c>
      <c r="C301">
        <f>VLOOKUP($B301,Miljövärden!$B$1:$H$463,MATCH(C$2,Miljövärden!$B$1:$H$1,0),FALSE)</f>
        <v>0.20250000000000001</v>
      </c>
      <c r="D301">
        <f>VLOOKUP($B301,Miljövärden!$B$1:$H$463,MATCH(D$2,Miljövärden!$B$1:$H$1,0),FALSE)</f>
        <v>48.906799999999997</v>
      </c>
      <c r="E301">
        <f>VLOOKUP($B301,Miljövärden!$B$1:$H$463,MATCH(E$2,Miljövärden!$B$1:$H$1,0),FALSE)</f>
        <v>11.3621</v>
      </c>
      <c r="F301">
        <f>VLOOKUP($B301,Miljövärden!$B$1:$H$463,MATCH(F$2,Miljövärden!$B$1:$H$1,0),FALSE)</f>
        <v>9.8543900000000004E-2</v>
      </c>
      <c r="G301" t="str">
        <f>VLOOKUP($B301,Miljövärden!$B$1:$H$463,MATCH(G$2,Miljövärden!$B$1:$H$1,0),FALSE)</f>
        <v>Nej</v>
      </c>
      <c r="H301" s="7" t="str">
        <f>VLOOKUP($B301,Miljövärden!$B$1:$H$463,MATCH(H$2,Miljövärden!$B$1:$H$1,0),FALSE)</f>
        <v>Ja</v>
      </c>
      <c r="P301" s="17" t="str">
        <f t="shared" si="8"/>
        <v>ja</v>
      </c>
      <c r="R301">
        <f t="shared" si="9"/>
        <v>259</v>
      </c>
    </row>
    <row r="302" spans="1:18" x14ac:dyDescent="0.25">
      <c r="A302" s="2" t="s">
        <v>468</v>
      </c>
      <c r="B302" s="2" t="s">
        <v>470</v>
      </c>
      <c r="C302">
        <f>VLOOKUP($B302,Miljövärden!$B$1:$H$463,MATCH(C$2,Miljövärden!$B$1:$H$1,0),FALSE)</f>
        <v>0.68646399999999996</v>
      </c>
      <c r="D302">
        <f>VLOOKUP($B302,Miljövärden!$B$1:$H$463,MATCH(D$2,Miljövärden!$B$1:$H$1,0),FALSE)</f>
        <v>3.2989600000000001</v>
      </c>
      <c r="E302">
        <f>VLOOKUP($B302,Miljövärden!$B$1:$H$463,MATCH(E$2,Miljövärden!$B$1:$H$1,0),FALSE)</f>
        <v>7.3815</v>
      </c>
      <c r="F302">
        <f>VLOOKUP($B302,Miljövärden!$B$1:$H$463,MATCH(F$2,Miljövärden!$B$1:$H$1,0),FALSE)</f>
        <v>0</v>
      </c>
      <c r="G302" t="str">
        <f>VLOOKUP($B302,Miljövärden!$B$1:$H$463,MATCH(G$2,Miljövärden!$B$1:$H$1,0),FALSE)</f>
        <v>Ja</v>
      </c>
      <c r="H302" s="7" t="str">
        <f>VLOOKUP($B302,Miljövärden!$B$1:$H$463,MATCH(H$2,Miljövärden!$B$1:$H$1,0),FALSE)</f>
        <v>Ja</v>
      </c>
      <c r="P302" s="17" t="str">
        <f t="shared" si="8"/>
        <v>ja</v>
      </c>
      <c r="R302">
        <f t="shared" si="9"/>
        <v>260</v>
      </c>
    </row>
    <row r="303" spans="1:18" x14ac:dyDescent="0.25">
      <c r="A303" s="2" t="s">
        <v>468</v>
      </c>
      <c r="B303" s="2" t="s">
        <v>471</v>
      </c>
      <c r="C303">
        <f>VLOOKUP($B303,Miljövärden!$B$1:$H$463,MATCH(C$2,Miljövärden!$B$1:$H$1,0),FALSE)</f>
        <v>0.453376</v>
      </c>
      <c r="D303">
        <f>VLOOKUP($B303,Miljövärden!$B$1:$H$463,MATCH(D$2,Miljövärden!$B$1:$H$1,0),FALSE)</f>
        <v>85.731899999999996</v>
      </c>
      <c r="E303">
        <f>VLOOKUP($B303,Miljövärden!$B$1:$H$463,MATCH(E$2,Miljövärden!$B$1:$H$1,0),FALSE)</f>
        <v>18.245799999999999</v>
      </c>
      <c r="F303">
        <f>VLOOKUP($B303,Miljövärden!$B$1:$H$463,MATCH(F$2,Miljövärden!$B$1:$H$1,0),FALSE)</f>
        <v>0.24182300000000001</v>
      </c>
      <c r="G303" t="str">
        <f>VLOOKUP($B303,Miljövärden!$B$1:$H$463,MATCH(G$2,Miljövärden!$B$1:$H$1,0),FALSE)</f>
        <v>Ja</v>
      </c>
      <c r="H303" s="7" t="str">
        <f>VLOOKUP($B303,Miljövärden!$B$1:$H$463,MATCH(H$2,Miljövärden!$B$1:$H$1,0),FALSE)</f>
        <v>Ja</v>
      </c>
      <c r="P303" s="17" t="str">
        <f t="shared" si="8"/>
        <v>ja</v>
      </c>
      <c r="R303">
        <f t="shared" si="9"/>
        <v>261</v>
      </c>
    </row>
    <row r="304" spans="1:18" x14ac:dyDescent="0.25">
      <c r="A304" s="2" t="s">
        <v>468</v>
      </c>
      <c r="B304" s="2" t="s">
        <v>472</v>
      </c>
      <c r="C304">
        <f>VLOOKUP($B304,Miljövärden!$B$1:$H$463,MATCH(C$2,Miljövärden!$B$1:$H$1,0),FALSE)</f>
        <v>0.13469900000000001</v>
      </c>
      <c r="D304">
        <f>VLOOKUP($B304,Miljövärden!$B$1:$H$463,MATCH(D$2,Miljövärden!$B$1:$H$1,0),FALSE)</f>
        <v>8.7900299999999998</v>
      </c>
      <c r="E304">
        <f>VLOOKUP($B304,Miljövärden!$B$1:$H$463,MATCH(E$2,Miljövärden!$B$1:$H$1,0),FALSE)</f>
        <v>7.5513700000000004</v>
      </c>
      <c r="F304">
        <f>VLOOKUP($B304,Miljövärden!$B$1:$H$463,MATCH(F$2,Miljövärden!$B$1:$H$1,0),FALSE)</f>
        <v>2.9499800000000001E-3</v>
      </c>
      <c r="G304" t="str">
        <f>VLOOKUP($B304,Miljövärden!$B$1:$H$463,MATCH(G$2,Miljövärden!$B$1:$H$1,0),FALSE)</f>
        <v>Ja</v>
      </c>
      <c r="H304" s="7" t="str">
        <f>VLOOKUP($B304,Miljövärden!$B$1:$H$463,MATCH(H$2,Miljövärden!$B$1:$H$1,0),FALSE)</f>
        <v>Ja</v>
      </c>
      <c r="P304" s="17" t="str">
        <f t="shared" si="8"/>
        <v>ja</v>
      </c>
      <c r="R304">
        <f t="shared" si="9"/>
        <v>262</v>
      </c>
    </row>
    <row r="305" spans="1:18" x14ac:dyDescent="0.25">
      <c r="A305" s="2" t="s">
        <v>473</v>
      </c>
      <c r="B305" s="2" t="s">
        <v>474</v>
      </c>
      <c r="C305">
        <f>VLOOKUP($B305,Miljövärden!$B$1:$H$463,MATCH(C$2,Miljövärden!$B$1:$H$1,0),FALSE)</f>
        <v>7.4994099999999994E-2</v>
      </c>
      <c r="D305">
        <f>VLOOKUP($B305,Miljövärden!$B$1:$H$463,MATCH(D$2,Miljövärden!$B$1:$H$1,0),FALSE)</f>
        <v>37.203299999999999</v>
      </c>
      <c r="E305">
        <f>VLOOKUP($B305,Miljövärden!$B$1:$H$463,MATCH(E$2,Miljövärden!$B$1:$H$1,0),FALSE)</f>
        <v>4.2050599999999996</v>
      </c>
      <c r="F305">
        <f>VLOOKUP($B305,Miljövärden!$B$1:$H$463,MATCH(F$2,Miljövärden!$B$1:$H$1,0),FALSE)</f>
        <v>2.2361700000000002E-2</v>
      </c>
      <c r="G305" t="str">
        <f>VLOOKUP($B305,Miljövärden!$B$1:$H$463,MATCH(G$2,Miljövärden!$B$1:$H$1,0),FALSE)</f>
        <v>Ja</v>
      </c>
      <c r="H305" s="7" t="str">
        <f>VLOOKUP($B305,Miljövärden!$B$1:$H$463,MATCH(H$2,Miljövärden!$B$1:$H$1,0),FALSE)</f>
        <v>Ja</v>
      </c>
      <c r="P305" s="17" t="str">
        <f t="shared" si="8"/>
        <v>ja</v>
      </c>
      <c r="R305">
        <f t="shared" si="9"/>
        <v>263</v>
      </c>
    </row>
    <row r="306" spans="1:18" x14ac:dyDescent="0.25">
      <c r="A306" s="2" t="s">
        <v>477</v>
      </c>
      <c r="B306" s="2" t="s">
        <v>478</v>
      </c>
      <c r="C306">
        <f>VLOOKUP($B306,Miljövärden!$B$1:$H$463,MATCH(C$2,Miljövärden!$B$1:$H$1,0),FALSE)</f>
        <v>0.120976</v>
      </c>
      <c r="D306">
        <f>VLOOKUP($B306,Miljövärden!$B$1:$H$463,MATCH(D$2,Miljövärden!$B$1:$H$1,0),FALSE)</f>
        <v>24.195599999999999</v>
      </c>
      <c r="E306">
        <f>VLOOKUP($B306,Miljövärden!$B$1:$H$463,MATCH(E$2,Miljövärden!$B$1:$H$1,0),FALSE)</f>
        <v>10.5549</v>
      </c>
      <c r="F306">
        <f>VLOOKUP($B306,Miljövärden!$B$1:$H$463,MATCH(F$2,Miljövärden!$B$1:$H$1,0),FALSE)</f>
        <v>7.7707599999999998E-3</v>
      </c>
      <c r="G306" t="str">
        <f>VLOOKUP($B306,Miljövärden!$B$1:$H$463,MATCH(G$2,Miljövärden!$B$1:$H$1,0),FALSE)</f>
        <v>Ja</v>
      </c>
      <c r="H306" s="7" t="str">
        <f>VLOOKUP($B306,Miljövärden!$B$1:$H$463,MATCH(H$2,Miljövärden!$B$1:$H$1,0),FALSE)</f>
        <v>Ja</v>
      </c>
      <c r="P306" s="17" t="str">
        <f t="shared" si="8"/>
        <v>ja</v>
      </c>
      <c r="R306">
        <f t="shared" si="9"/>
        <v>264</v>
      </c>
    </row>
    <row r="307" spans="1:18" x14ac:dyDescent="0.25">
      <c r="A307" s="2" t="s">
        <v>477</v>
      </c>
      <c r="B307" s="2" t="s">
        <v>479</v>
      </c>
      <c r="C307">
        <f>VLOOKUP($B307,Miljövärden!$B$1:$H$463,MATCH(C$2,Miljövärden!$B$1:$H$1,0),FALSE)</f>
        <v>6.2710799999999997E-2</v>
      </c>
      <c r="D307">
        <f>VLOOKUP($B307,Miljövärden!$B$1:$H$463,MATCH(D$2,Miljövärden!$B$1:$H$1,0),FALSE)</f>
        <v>11.757400000000001</v>
      </c>
      <c r="E307">
        <f>VLOOKUP($B307,Miljövärden!$B$1:$H$463,MATCH(E$2,Miljövärden!$B$1:$H$1,0),FALSE)</f>
        <v>4.5003099999999998</v>
      </c>
      <c r="F307">
        <f>VLOOKUP($B307,Miljövärden!$B$1:$H$463,MATCH(F$2,Miljövärden!$B$1:$H$1,0),FALSE)</f>
        <v>4.3067599999999998E-3</v>
      </c>
      <c r="G307" t="str">
        <f>VLOOKUP($B307,Miljövärden!$B$1:$H$463,MATCH(G$2,Miljövärden!$B$1:$H$1,0),FALSE)</f>
        <v>Ja</v>
      </c>
      <c r="H307" s="7" t="str">
        <f>VLOOKUP($B307,Miljövärden!$B$1:$H$463,MATCH(H$2,Miljövärden!$B$1:$H$1,0),FALSE)</f>
        <v>Ja</v>
      </c>
      <c r="P307" s="17" t="str">
        <f t="shared" si="8"/>
        <v>ja</v>
      </c>
      <c r="R307">
        <f t="shared" si="9"/>
        <v>265</v>
      </c>
    </row>
    <row r="308" spans="1:18" x14ac:dyDescent="0.25">
      <c r="A308" s="2" t="s">
        <v>477</v>
      </c>
      <c r="B308" s="2" t="s">
        <v>480</v>
      </c>
      <c r="C308">
        <f>VLOOKUP($B308,Miljövärden!$B$1:$H$463,MATCH(C$2,Miljövärden!$B$1:$H$1,0),FALSE)</f>
        <v>6.2876199999999993E-2</v>
      </c>
      <c r="D308">
        <f>VLOOKUP($B308,Miljövärden!$B$1:$H$463,MATCH(D$2,Miljövärden!$B$1:$H$1,0),FALSE)</f>
        <v>17.1159</v>
      </c>
      <c r="E308">
        <f>VLOOKUP($B308,Miljövärden!$B$1:$H$463,MATCH(E$2,Miljövärden!$B$1:$H$1,0),FALSE)</f>
        <v>9.6450600000000009</v>
      </c>
      <c r="F308">
        <f>VLOOKUP($B308,Miljövärden!$B$1:$H$463,MATCH(F$2,Miljövärden!$B$1:$H$1,0),FALSE)</f>
        <v>1.27797E-2</v>
      </c>
      <c r="G308" t="str">
        <f>VLOOKUP($B308,Miljövärden!$B$1:$H$463,MATCH(G$2,Miljövärden!$B$1:$H$1,0),FALSE)</f>
        <v>Ja</v>
      </c>
      <c r="H308" s="7" t="str">
        <f>VLOOKUP($B308,Miljövärden!$B$1:$H$463,MATCH(H$2,Miljövärden!$B$1:$H$1,0),FALSE)</f>
        <v>Ja</v>
      </c>
      <c r="P308" s="17" t="str">
        <f t="shared" si="8"/>
        <v>ja</v>
      </c>
      <c r="R308">
        <f t="shared" si="9"/>
        <v>266</v>
      </c>
    </row>
    <row r="309" spans="1:18" x14ac:dyDescent="0.25">
      <c r="A309" s="2" t="s">
        <v>477</v>
      </c>
      <c r="B309" s="2" t="s">
        <v>481</v>
      </c>
      <c r="C309">
        <f>VLOOKUP($B309,Miljövärden!$B$1:$H$463,MATCH(C$2,Miljövärden!$B$1:$H$1,0),FALSE)</f>
        <v>0.153333</v>
      </c>
      <c r="D309">
        <f>VLOOKUP($B309,Miljövärden!$B$1:$H$463,MATCH(D$2,Miljövärden!$B$1:$H$1,0),FALSE)</f>
        <v>91.863500000000002</v>
      </c>
      <c r="E309">
        <f>VLOOKUP($B309,Miljövärden!$B$1:$H$463,MATCH(E$2,Miljövärden!$B$1:$H$1,0),FALSE)</f>
        <v>5.5113700000000003</v>
      </c>
      <c r="F309">
        <f>VLOOKUP($B309,Miljövärden!$B$1:$H$463,MATCH(F$2,Miljövärden!$B$1:$H$1,0),FALSE)</f>
        <v>9.2508000000000007E-2</v>
      </c>
      <c r="G309" t="str">
        <f>VLOOKUP($B309,Miljövärden!$B$1:$H$463,MATCH(G$2,Miljövärden!$B$1:$H$1,0),FALSE)</f>
        <v>Ja</v>
      </c>
      <c r="H309" s="7" t="str">
        <f>VLOOKUP($B309,Miljövärden!$B$1:$H$463,MATCH(H$2,Miljövärden!$B$1:$H$1,0),FALSE)</f>
        <v>Ja</v>
      </c>
      <c r="P309" s="17" t="str">
        <f t="shared" si="8"/>
        <v>ja</v>
      </c>
      <c r="R309">
        <f t="shared" si="9"/>
        <v>267</v>
      </c>
    </row>
    <row r="310" spans="1:18" x14ac:dyDescent="0.25">
      <c r="A310" s="2" t="s">
        <v>477</v>
      </c>
      <c r="B310" s="2" t="s">
        <v>482</v>
      </c>
      <c r="C310">
        <f>VLOOKUP($B310,Miljövärden!$B$1:$H$463,MATCH(C$2,Miljövärden!$B$1:$H$1,0),FALSE)</f>
        <v>0.29115400000000002</v>
      </c>
      <c r="D310">
        <f>VLOOKUP($B310,Miljövärden!$B$1:$H$463,MATCH(D$2,Miljövärden!$B$1:$H$1,0),FALSE)</f>
        <v>67.797300000000007</v>
      </c>
      <c r="E310">
        <f>VLOOKUP($B310,Miljövärden!$B$1:$H$463,MATCH(E$2,Miljövärden!$B$1:$H$1,0),FALSE)</f>
        <v>7.7513399999999999</v>
      </c>
      <c r="F310">
        <f>VLOOKUP($B310,Miljövärden!$B$1:$H$463,MATCH(F$2,Miljövärden!$B$1:$H$1,0),FALSE)</f>
        <v>0.15312200000000001</v>
      </c>
      <c r="G310" t="str">
        <f>VLOOKUP($B310,Miljövärden!$B$1:$H$463,MATCH(G$2,Miljövärden!$B$1:$H$1,0),FALSE)</f>
        <v>Ja</v>
      </c>
      <c r="H310" s="7" t="str">
        <f>VLOOKUP($B310,Miljövärden!$B$1:$H$463,MATCH(H$2,Miljövärden!$B$1:$H$1,0),FALSE)</f>
        <v>Ja</v>
      </c>
      <c r="P310" s="17" t="str">
        <f t="shared" si="8"/>
        <v>ja</v>
      </c>
      <c r="R310">
        <f t="shared" si="9"/>
        <v>268</v>
      </c>
    </row>
    <row r="311" spans="1:18" x14ac:dyDescent="0.25">
      <c r="A311" s="2" t="s">
        <v>477</v>
      </c>
      <c r="B311" s="2" t="s">
        <v>483</v>
      </c>
      <c r="C311">
        <f>VLOOKUP($B311,Miljövärden!$B$1:$H$463,MATCH(C$2,Miljövärden!$B$1:$H$1,0),FALSE)</f>
        <v>0.103876</v>
      </c>
      <c r="D311">
        <f>VLOOKUP($B311,Miljövärden!$B$1:$H$463,MATCH(D$2,Miljövärden!$B$1:$H$1,0),FALSE)</f>
        <v>22.610900000000001</v>
      </c>
      <c r="E311">
        <f>VLOOKUP($B311,Miljövärden!$B$1:$H$463,MATCH(E$2,Miljövärden!$B$1:$H$1,0),FALSE)</f>
        <v>8.1010000000000009</v>
      </c>
      <c r="F311">
        <f>VLOOKUP($B311,Miljövärden!$B$1:$H$463,MATCH(F$2,Miljövärden!$B$1:$H$1,0),FALSE)</f>
        <v>2.7048900000000001E-2</v>
      </c>
      <c r="G311" t="str">
        <f>VLOOKUP($B311,Miljövärden!$B$1:$H$463,MATCH(G$2,Miljövärden!$B$1:$H$1,0),FALSE)</f>
        <v>Ja</v>
      </c>
      <c r="H311" s="7" t="str">
        <f>VLOOKUP($B311,Miljövärden!$B$1:$H$463,MATCH(H$2,Miljövärden!$B$1:$H$1,0),FALSE)</f>
        <v>Ja</v>
      </c>
      <c r="P311" s="17" t="str">
        <f t="shared" si="8"/>
        <v>ja</v>
      </c>
      <c r="R311">
        <f t="shared" si="9"/>
        <v>269</v>
      </c>
    </row>
    <row r="312" spans="1:18" x14ac:dyDescent="0.25">
      <c r="A312" s="2" t="s">
        <v>484</v>
      </c>
      <c r="B312" s="2" t="s">
        <v>485</v>
      </c>
      <c r="C312">
        <f>VLOOKUP($B312,Miljövärden!$B$1:$H$463,MATCH(C$2,Miljövärden!$B$1:$H$1,0),FALSE)</f>
        <v>1.30505</v>
      </c>
      <c r="D312">
        <f>VLOOKUP($B312,Miljövärden!$B$1:$H$463,MATCH(D$2,Miljövärden!$B$1:$H$1,0),FALSE)</f>
        <v>62.033099999999997</v>
      </c>
      <c r="E312">
        <f>VLOOKUP($B312,Miljövärden!$B$1:$H$463,MATCH(E$2,Miljövärden!$B$1:$H$1,0),FALSE)</f>
        <v>33.455100000000002</v>
      </c>
      <c r="F312">
        <f>VLOOKUP($B312,Miljövärden!$B$1:$H$463,MATCH(F$2,Miljövärden!$B$1:$H$1,0),FALSE)</f>
        <v>0.13845099999999999</v>
      </c>
      <c r="G312" t="str">
        <f>VLOOKUP($B312,Miljövärden!$B$1:$H$463,MATCH(G$2,Miljövärden!$B$1:$H$1,0),FALSE)</f>
        <v>Ja</v>
      </c>
      <c r="H312" s="7" t="str">
        <f>VLOOKUP($B312,Miljövärden!$B$1:$H$463,MATCH(H$2,Miljövärden!$B$1:$H$1,0),FALSE)</f>
        <v>Ja</v>
      </c>
      <c r="P312" s="17" t="str">
        <f t="shared" si="8"/>
        <v>ja</v>
      </c>
      <c r="R312">
        <f t="shared" si="9"/>
        <v>270</v>
      </c>
    </row>
    <row r="313" spans="1:18" x14ac:dyDescent="0.25">
      <c r="A313" s="2" t="s">
        <v>484</v>
      </c>
      <c r="B313" s="2" t="s">
        <v>486</v>
      </c>
      <c r="C313">
        <f>VLOOKUP($B313,Miljövärden!$B$1:$H$463,MATCH(C$2,Miljövärden!$B$1:$H$1,0),FALSE)</f>
        <v>6.4997299999999994E-2</v>
      </c>
      <c r="D313">
        <f>VLOOKUP($B313,Miljövärden!$B$1:$H$463,MATCH(D$2,Miljövärden!$B$1:$H$1,0),FALSE)</f>
        <v>32.287500000000001</v>
      </c>
      <c r="E313">
        <f>VLOOKUP($B313,Miljövärden!$B$1:$H$463,MATCH(E$2,Miljövärden!$B$1:$H$1,0),FALSE)</f>
        <v>3.8660199999999998</v>
      </c>
      <c r="F313">
        <f>VLOOKUP($B313,Miljövärden!$B$1:$H$463,MATCH(F$2,Miljövärden!$B$1:$H$1,0),FALSE)</f>
        <v>5.2237200000000003E-3</v>
      </c>
      <c r="G313" t="str">
        <f>VLOOKUP($B313,Miljövärden!$B$1:$H$463,MATCH(G$2,Miljövärden!$B$1:$H$1,0),FALSE)</f>
        <v>Ja</v>
      </c>
      <c r="H313" s="7" t="str">
        <f>VLOOKUP($B313,Miljövärden!$B$1:$H$463,MATCH(H$2,Miljövärden!$B$1:$H$1,0),FALSE)</f>
        <v>Ja</v>
      </c>
      <c r="P313" s="17" t="str">
        <f t="shared" si="8"/>
        <v>ja</v>
      </c>
      <c r="R313">
        <f t="shared" si="9"/>
        <v>271</v>
      </c>
    </row>
    <row r="314" spans="1:18" x14ac:dyDescent="0.25">
      <c r="A314" s="2" t="s">
        <v>487</v>
      </c>
      <c r="B314" s="2" t="s">
        <v>488</v>
      </c>
      <c r="C314">
        <f>VLOOKUP($B314,Miljövärden!$B$1:$H$463,MATCH(C$2,Miljövärden!$B$1:$H$1,0),FALSE)</f>
        <v>0.159969</v>
      </c>
      <c r="D314">
        <f>VLOOKUP($B314,Miljövärden!$B$1:$H$463,MATCH(D$2,Miljövärden!$B$1:$H$1,0),FALSE)</f>
        <v>44.1205</v>
      </c>
      <c r="E314">
        <f>VLOOKUP($B314,Miljövärden!$B$1:$H$463,MATCH(E$2,Miljövärden!$B$1:$H$1,0),FALSE)</f>
        <v>8.59849</v>
      </c>
      <c r="F314">
        <f>VLOOKUP($B314,Miljövärden!$B$1:$H$463,MATCH(F$2,Miljövärden!$B$1:$H$1,0),FALSE)</f>
        <v>1.27347E-2</v>
      </c>
      <c r="G314" t="str">
        <f>VLOOKUP($B314,Miljövärden!$B$1:$H$463,MATCH(G$2,Miljövärden!$B$1:$H$1,0),FALSE)</f>
        <v>Ja</v>
      </c>
      <c r="H314" s="7" t="str">
        <f>VLOOKUP($B314,Miljövärden!$B$1:$H$463,MATCH(H$2,Miljövärden!$B$1:$H$1,0),FALSE)</f>
        <v>Ja</v>
      </c>
      <c r="P314" s="17" t="str">
        <f t="shared" si="8"/>
        <v>ja</v>
      </c>
      <c r="R314">
        <f t="shared" si="9"/>
        <v>272</v>
      </c>
    </row>
    <row r="315" spans="1:18" x14ac:dyDescent="0.25">
      <c r="A315" s="2" t="s">
        <v>489</v>
      </c>
      <c r="B315" s="2" t="s">
        <v>490</v>
      </c>
      <c r="C315">
        <f>VLOOKUP($B315,Miljövärden!$B$1:$H$463,MATCH(C$2,Miljövärden!$B$1:$H$1,0),FALSE)</f>
        <v>0.119282</v>
      </c>
      <c r="D315">
        <f>VLOOKUP($B315,Miljövärden!$B$1:$H$463,MATCH(D$2,Miljövärden!$B$1:$H$1,0),FALSE)</f>
        <v>19.5228</v>
      </c>
      <c r="E315">
        <f>VLOOKUP($B315,Miljövärden!$B$1:$H$463,MATCH(E$2,Miljövärden!$B$1:$H$1,0),FALSE)</f>
        <v>9.4656099999999999</v>
      </c>
      <c r="F315">
        <f>VLOOKUP($B315,Miljövärden!$B$1:$H$463,MATCH(F$2,Miljövärden!$B$1:$H$1,0),FALSE)</f>
        <v>1.4705599999999999E-2</v>
      </c>
      <c r="G315" t="str">
        <f>VLOOKUP($B315,Miljövärden!$B$1:$H$463,MATCH(G$2,Miljövärden!$B$1:$H$1,0),FALSE)</f>
        <v>Nej</v>
      </c>
      <c r="H315" s="7" t="str">
        <f>VLOOKUP($B315,Miljövärden!$B$1:$H$463,MATCH(H$2,Miljövärden!$B$1:$H$1,0),FALSE)</f>
        <v>Ja</v>
      </c>
      <c r="P315" s="17" t="str">
        <f t="shared" si="8"/>
        <v>ja</v>
      </c>
      <c r="R315">
        <f t="shared" si="9"/>
        <v>273</v>
      </c>
    </row>
    <row r="316" spans="1:18" x14ac:dyDescent="0.25">
      <c r="A316" s="2" t="s">
        <v>489</v>
      </c>
      <c r="B316" s="2" t="s">
        <v>491</v>
      </c>
      <c r="C316">
        <f>VLOOKUP($B316,Miljövärden!$B$1:$H$463,MATCH(C$2,Miljövärden!$B$1:$H$1,0),FALSE)</f>
        <v>0.234657</v>
      </c>
      <c r="D316">
        <f>VLOOKUP($B316,Miljövärden!$B$1:$H$463,MATCH(D$2,Miljövärden!$B$1:$H$1,0),FALSE)</f>
        <v>25.381799999999998</v>
      </c>
      <c r="E316">
        <f>VLOOKUP($B316,Miljövärden!$B$1:$H$463,MATCH(E$2,Miljövärden!$B$1:$H$1,0),FALSE)</f>
        <v>12.924099999999999</v>
      </c>
      <c r="F316">
        <f>VLOOKUP($B316,Miljövärden!$B$1:$H$463,MATCH(F$2,Miljövärden!$B$1:$H$1,0),FALSE)</f>
        <v>3.0831799999999999E-2</v>
      </c>
      <c r="G316" t="str">
        <f>VLOOKUP($B316,Miljövärden!$B$1:$H$463,MATCH(G$2,Miljövärden!$B$1:$H$1,0),FALSE)</f>
        <v>Nej</v>
      </c>
      <c r="H316" s="7" t="str">
        <f>VLOOKUP($B316,Miljövärden!$B$1:$H$463,MATCH(H$2,Miljövärden!$B$1:$H$1,0),FALSE)</f>
        <v>Ja</v>
      </c>
      <c r="P316" s="17" t="str">
        <f t="shared" si="8"/>
        <v>ja</v>
      </c>
      <c r="R316">
        <f t="shared" si="9"/>
        <v>274</v>
      </c>
    </row>
    <row r="317" spans="1:18" x14ac:dyDescent="0.25">
      <c r="A317" s="2" t="s">
        <v>492</v>
      </c>
      <c r="B317" s="2" t="s">
        <v>492</v>
      </c>
      <c r="C317">
        <f>VLOOKUP($B317,Miljövärden!$B$1:$H$463,MATCH(C$2,Miljövärden!$B$1:$H$1,0),FALSE)</f>
        <v>0.117539</v>
      </c>
      <c r="D317">
        <f>VLOOKUP($B317,Miljövärden!$B$1:$H$463,MATCH(D$2,Miljövärden!$B$1:$H$1,0),FALSE)</f>
        <v>17.012</v>
      </c>
      <c r="E317">
        <f>VLOOKUP($B317,Miljövärden!$B$1:$H$463,MATCH(E$2,Miljövärden!$B$1:$H$1,0),FALSE)</f>
        <v>0</v>
      </c>
      <c r="F317">
        <f>VLOOKUP($B317,Miljövärden!$B$1:$H$463,MATCH(F$2,Miljövärden!$B$1:$H$1,0),FALSE)</f>
        <v>0.42</v>
      </c>
      <c r="G317" t="str">
        <f>VLOOKUP($B317,Miljövärden!$B$1:$H$463,MATCH(G$2,Miljövärden!$B$1:$H$1,0),FALSE)</f>
        <v>Nej</v>
      </c>
      <c r="H317" s="7" t="str">
        <f>VLOOKUP($B317,Miljövärden!$B$1:$H$463,MATCH(H$2,Miljövärden!$B$1:$H$1,0),FALSE)</f>
        <v>Nej</v>
      </c>
      <c r="P317" s="17" t="str">
        <f t="shared" si="8"/>
        <v>nej</v>
      </c>
      <c r="R317">
        <f t="shared" si="9"/>
        <v>274</v>
      </c>
    </row>
    <row r="318" spans="1:18" x14ac:dyDescent="0.25">
      <c r="A318" s="2" t="s">
        <v>495</v>
      </c>
      <c r="B318" s="2" t="s">
        <v>494</v>
      </c>
      <c r="C318">
        <f>VLOOKUP($B318,Miljövärden!$B$1:$H$463,MATCH(C$2,Miljövärden!$B$1:$H$1,0),FALSE)</f>
        <v>7.1400000000000005E-2</v>
      </c>
      <c r="D318">
        <f>VLOOKUP($B318,Miljövärden!$B$1:$H$463,MATCH(D$2,Miljövärden!$B$1:$H$1,0),FALSE)</f>
        <v>10.334099999999999</v>
      </c>
      <c r="E318">
        <f>VLOOKUP($B318,Miljövärden!$B$1:$H$463,MATCH(E$2,Miljövärden!$B$1:$H$1,0),FALSE)</f>
        <v>0</v>
      </c>
      <c r="F318">
        <f>VLOOKUP($B318,Miljövärden!$B$1:$H$463,MATCH(F$2,Miljövärden!$B$1:$H$1,0),FALSE)</f>
        <v>9.6049199999999994E-3</v>
      </c>
      <c r="G318" t="str">
        <f>VLOOKUP($B318,Miljövärden!$B$1:$H$463,MATCH(G$2,Miljövärden!$B$1:$H$1,0),FALSE)</f>
        <v>Nej</v>
      </c>
      <c r="H318" s="7" t="str">
        <f>VLOOKUP($B318,Miljövärden!$B$1:$H$463,MATCH(H$2,Miljövärden!$B$1:$H$1,0),FALSE)</f>
        <v>Ja</v>
      </c>
      <c r="P318" s="17" t="str">
        <f t="shared" si="8"/>
        <v>ja</v>
      </c>
      <c r="R318">
        <f t="shared" si="9"/>
        <v>275</v>
      </c>
    </row>
    <row r="319" spans="1:18" x14ac:dyDescent="0.25">
      <c r="A319" s="2" t="s">
        <v>496</v>
      </c>
      <c r="B319" s="2" t="s">
        <v>497</v>
      </c>
      <c r="C319">
        <f>VLOOKUP($B319,Miljövärden!$B$1:$H$463,MATCH(C$2,Miljövärden!$B$1:$H$1,0),FALSE)</f>
        <v>7.3216299999999998E-2</v>
      </c>
      <c r="D319">
        <f>VLOOKUP($B319,Miljövärden!$B$1:$H$463,MATCH(D$2,Miljövärden!$B$1:$H$1,0),FALSE)</f>
        <v>8.2247500000000002</v>
      </c>
      <c r="E319">
        <f>VLOOKUP($B319,Miljövärden!$B$1:$H$463,MATCH(E$2,Miljövärden!$B$1:$H$1,0),FALSE)</f>
        <v>6.2071399999999999</v>
      </c>
      <c r="F319">
        <f>VLOOKUP($B319,Miljövärden!$B$1:$H$463,MATCH(F$2,Miljövärden!$B$1:$H$1,0),FALSE)</f>
        <v>6.5644100000000001E-4</v>
      </c>
      <c r="G319" t="str">
        <f>VLOOKUP($B319,Miljövärden!$B$1:$H$463,MATCH(G$2,Miljövärden!$B$1:$H$1,0),FALSE)</f>
        <v>Nej</v>
      </c>
      <c r="H319" s="7" t="str">
        <f>VLOOKUP($B319,Miljövärden!$B$1:$H$463,MATCH(H$2,Miljövärden!$B$1:$H$1,0),FALSE)</f>
        <v>Ja</v>
      </c>
      <c r="P319" s="17" t="str">
        <f t="shared" si="8"/>
        <v>ja</v>
      </c>
      <c r="R319">
        <f t="shared" si="9"/>
        <v>276</v>
      </c>
    </row>
    <row r="320" spans="1:18" x14ac:dyDescent="0.25">
      <c r="A320" s="2" t="s">
        <v>498</v>
      </c>
      <c r="B320" s="2" t="s">
        <v>499</v>
      </c>
      <c r="C320">
        <f>VLOOKUP($B320,Miljövärden!$B$1:$H$463,MATCH(C$2,Miljövärden!$B$1:$H$1,0),FALSE)</f>
        <v>9.4936699999999999E-2</v>
      </c>
      <c r="D320">
        <f>VLOOKUP($B320,Miljövärden!$B$1:$H$463,MATCH(D$2,Miljövärden!$B$1:$H$1,0),FALSE)</f>
        <v>15.724399999999999</v>
      </c>
      <c r="E320">
        <f>VLOOKUP($B320,Miljövärden!$B$1:$H$463,MATCH(E$2,Miljövärden!$B$1:$H$1,0),FALSE)</f>
        <v>9.2025500000000005</v>
      </c>
      <c r="F320">
        <f>VLOOKUP($B320,Miljövärden!$B$1:$H$463,MATCH(F$2,Miljövärden!$B$1:$H$1,0),FALSE)</f>
        <v>2.27925E-3</v>
      </c>
      <c r="G320" t="str">
        <f>VLOOKUP($B320,Miljövärden!$B$1:$H$463,MATCH(G$2,Miljövärden!$B$1:$H$1,0),FALSE)</f>
        <v>Ja</v>
      </c>
      <c r="H320" s="7" t="str">
        <f>VLOOKUP($B320,Miljövärden!$B$1:$H$463,MATCH(H$2,Miljövärden!$B$1:$H$1,0),FALSE)</f>
        <v>Ja</v>
      </c>
      <c r="P320" s="17" t="str">
        <f t="shared" si="8"/>
        <v>ja</v>
      </c>
      <c r="R320">
        <f t="shared" si="9"/>
        <v>277</v>
      </c>
    </row>
    <row r="321" spans="1:18" x14ac:dyDescent="0.25">
      <c r="A321" s="2" t="s">
        <v>500</v>
      </c>
      <c r="B321" s="2" t="s">
        <v>501</v>
      </c>
      <c r="C321">
        <f>VLOOKUP($B321,Miljövärden!$B$1:$H$463,MATCH(C$2,Miljövärden!$B$1:$H$1,0),FALSE)</f>
        <v>3.3095100000000002E-2</v>
      </c>
      <c r="D321">
        <f>VLOOKUP($B321,Miljövärden!$B$1:$H$463,MATCH(D$2,Miljövärden!$B$1:$H$1,0),FALSE)</f>
        <v>9.2144700000000004</v>
      </c>
      <c r="E321">
        <f>VLOOKUP($B321,Miljövärden!$B$1:$H$463,MATCH(E$2,Miljövärden!$B$1:$H$1,0),FALSE)</f>
        <v>6.9552399999999999</v>
      </c>
      <c r="F321">
        <f>VLOOKUP($B321,Miljövärden!$B$1:$H$463,MATCH(F$2,Miljövärden!$B$1:$H$1,0),FALSE)</f>
        <v>4.5059599999999999E-4</v>
      </c>
      <c r="G321" t="str">
        <f>VLOOKUP($B321,Miljövärden!$B$1:$H$463,MATCH(G$2,Miljövärden!$B$1:$H$1,0),FALSE)</f>
        <v>Ja</v>
      </c>
      <c r="H321" s="7" t="str">
        <f>VLOOKUP($B321,Miljövärden!$B$1:$H$463,MATCH(H$2,Miljövärden!$B$1:$H$1,0),FALSE)</f>
        <v>Ja</v>
      </c>
      <c r="P321" s="17" t="str">
        <f t="shared" si="8"/>
        <v>ja</v>
      </c>
      <c r="R321">
        <f t="shared" si="9"/>
        <v>278</v>
      </c>
    </row>
    <row r="322" spans="1:18" x14ac:dyDescent="0.25">
      <c r="A322" s="2" t="s">
        <v>502</v>
      </c>
      <c r="B322" s="2" t="s">
        <v>503</v>
      </c>
      <c r="C322">
        <f>VLOOKUP($B322,Miljövärden!$B$1:$H$463,MATCH(C$2,Miljövärden!$B$1:$H$1,0),FALSE)</f>
        <v>0.166433</v>
      </c>
      <c r="D322">
        <f>VLOOKUP($B322,Miljövärden!$B$1:$H$463,MATCH(D$2,Miljövärden!$B$1:$H$1,0),FALSE)</f>
        <v>8.6591199999999997</v>
      </c>
      <c r="E322">
        <f>VLOOKUP($B322,Miljövärden!$B$1:$H$463,MATCH(E$2,Miljövärden!$B$1:$H$1,0),FALSE)</f>
        <v>17.0063</v>
      </c>
      <c r="F322">
        <f>VLOOKUP($B322,Miljövärden!$B$1:$H$463,MATCH(F$2,Miljövärden!$B$1:$H$1,0),FALSE)</f>
        <v>0</v>
      </c>
      <c r="G322" t="str">
        <f>VLOOKUP($B322,Miljövärden!$B$1:$H$463,MATCH(G$2,Miljövärden!$B$1:$H$1,0),FALSE)</f>
        <v>Nej</v>
      </c>
      <c r="H322" s="7" t="str">
        <f>VLOOKUP($B322,Miljövärden!$B$1:$H$463,MATCH(H$2,Miljövärden!$B$1:$H$1,0),FALSE)</f>
        <v>Ja</v>
      </c>
      <c r="P322" s="17" t="str">
        <f t="shared" si="8"/>
        <v>ja</v>
      </c>
      <c r="R322">
        <f t="shared" si="9"/>
        <v>279</v>
      </c>
    </row>
    <row r="323" spans="1:18" x14ac:dyDescent="0.25">
      <c r="A323" s="2" t="s">
        <v>502</v>
      </c>
      <c r="B323" s="2" t="s">
        <v>504</v>
      </c>
      <c r="C323">
        <f>VLOOKUP($B323,Miljövärden!$B$1:$H$463,MATCH(C$2,Miljövärden!$B$1:$H$1,0),FALSE)</f>
        <v>0.15878999999999999</v>
      </c>
      <c r="D323">
        <f>VLOOKUP($B323,Miljövärden!$B$1:$H$463,MATCH(D$2,Miljövärden!$B$1:$H$1,0),FALSE)</f>
        <v>9.6482100000000006</v>
      </c>
      <c r="E323">
        <f>VLOOKUP($B323,Miljövärden!$B$1:$H$463,MATCH(E$2,Miljövärden!$B$1:$H$1,0),FALSE)</f>
        <v>16.886500000000002</v>
      </c>
      <c r="F323">
        <f>VLOOKUP($B323,Miljövärden!$B$1:$H$463,MATCH(F$2,Miljövärden!$B$1:$H$1,0),FALSE)</f>
        <v>0</v>
      </c>
      <c r="G323" t="str">
        <f>VLOOKUP($B323,Miljövärden!$B$1:$H$463,MATCH(G$2,Miljövärden!$B$1:$H$1,0),FALSE)</f>
        <v>Nej</v>
      </c>
      <c r="H323" s="7" t="str">
        <f>VLOOKUP($B323,Miljövärden!$B$1:$H$463,MATCH(H$2,Miljövärden!$B$1:$H$1,0),FALSE)</f>
        <v>Ja</v>
      </c>
      <c r="P323" s="17" t="str">
        <f t="shared" ref="P323:P386" si="10">IF(K323="x","nej",
IF(L323="x","ja",
IF(H323="ja","ja","nej")))</f>
        <v>ja</v>
      </c>
      <c r="R323">
        <f t="shared" si="9"/>
        <v>280</v>
      </c>
    </row>
    <row r="324" spans="1:18" x14ac:dyDescent="0.25">
      <c r="A324" s="2" t="s">
        <v>502</v>
      </c>
      <c r="B324" s="2" t="s">
        <v>505</v>
      </c>
      <c r="C324">
        <f>VLOOKUP($B324,Miljövärden!$B$1:$H$463,MATCH(C$2,Miljövärden!$B$1:$H$1,0),FALSE)</f>
        <v>0.1338</v>
      </c>
      <c r="D324">
        <f>VLOOKUP($B324,Miljövärden!$B$1:$H$463,MATCH(D$2,Miljövärden!$B$1:$H$1,0),FALSE)</f>
        <v>84.343999999999994</v>
      </c>
      <c r="E324">
        <f>VLOOKUP($B324,Miljövärden!$B$1:$H$463,MATCH(E$2,Miljövärden!$B$1:$H$1,0),FALSE)</f>
        <v>5.4289300000000003</v>
      </c>
      <c r="F324">
        <f>VLOOKUP($B324,Miljövärden!$B$1:$H$463,MATCH(F$2,Miljövärden!$B$1:$H$1,0),FALSE)</f>
        <v>1.6839699999999999E-3</v>
      </c>
      <c r="G324" t="str">
        <f>VLOOKUP($B324,Miljövärden!$B$1:$H$463,MATCH(G$2,Miljövärden!$B$1:$H$1,0),FALSE)</f>
        <v>Nej</v>
      </c>
      <c r="H324" s="7" t="str">
        <f>VLOOKUP($B324,Miljövärden!$B$1:$H$463,MATCH(H$2,Miljövärden!$B$1:$H$1,0),FALSE)</f>
        <v>Ja</v>
      </c>
      <c r="P324" s="17" t="str">
        <f t="shared" si="10"/>
        <v>ja</v>
      </c>
      <c r="R324">
        <f t="shared" si="9"/>
        <v>281</v>
      </c>
    </row>
    <row r="325" spans="1:18" x14ac:dyDescent="0.25">
      <c r="A325" s="2" t="s">
        <v>506</v>
      </c>
      <c r="B325" s="2" t="s">
        <v>507</v>
      </c>
      <c r="C325">
        <f>VLOOKUP($B325,Miljövärden!$B$1:$H$463,MATCH(C$2,Miljövärden!$B$1:$H$1,0),FALSE)</f>
        <v>0.20374300000000001</v>
      </c>
      <c r="D325">
        <f>VLOOKUP($B325,Miljövärden!$B$1:$H$463,MATCH(D$2,Miljövärden!$B$1:$H$1,0),FALSE)</f>
        <v>18.630299999999998</v>
      </c>
      <c r="E325">
        <f>VLOOKUP($B325,Miljövärden!$B$1:$H$463,MATCH(E$2,Miljövärden!$B$1:$H$1,0),FALSE)</f>
        <v>17.152699999999999</v>
      </c>
      <c r="F325">
        <f>VLOOKUP($B325,Miljövärden!$B$1:$H$463,MATCH(F$2,Miljövärden!$B$1:$H$1,0),FALSE)</f>
        <v>2.0299899999999999E-2</v>
      </c>
      <c r="G325" t="str">
        <f>VLOOKUP($B325,Miljövärden!$B$1:$H$463,MATCH(G$2,Miljövärden!$B$1:$H$1,0),FALSE)</f>
        <v>Nej</v>
      </c>
      <c r="H325" s="7" t="str">
        <f>VLOOKUP($B325,Miljövärden!$B$1:$H$463,MATCH(H$2,Miljövärden!$B$1:$H$1,0),FALSE)</f>
        <v>Ja</v>
      </c>
      <c r="P325" s="17" t="str">
        <f t="shared" si="10"/>
        <v>ja</v>
      </c>
      <c r="R325">
        <f t="shared" ref="R325:R388" si="11">IF(ISERROR(P325),R324,IF(P325="ja",R324+1,R324))</f>
        <v>282</v>
      </c>
    </row>
    <row r="326" spans="1:18" x14ac:dyDescent="0.25">
      <c r="A326" s="2" t="s">
        <v>506</v>
      </c>
      <c r="B326" s="2" t="s">
        <v>508</v>
      </c>
      <c r="C326">
        <f>VLOOKUP($B326,Miljövärden!$B$1:$H$463,MATCH(C$2,Miljövärden!$B$1:$H$1,0),FALSE)</f>
        <v>0.183085</v>
      </c>
      <c r="D326">
        <f>VLOOKUP($B326,Miljövärden!$B$1:$H$463,MATCH(D$2,Miljövärden!$B$1:$H$1,0),FALSE)</f>
        <v>14.121499999999999</v>
      </c>
      <c r="E326">
        <f>VLOOKUP($B326,Miljövärden!$B$1:$H$463,MATCH(E$2,Miljövärden!$B$1:$H$1,0),FALSE)</f>
        <v>15.914099999999999</v>
      </c>
      <c r="F326">
        <f>VLOOKUP($B326,Miljövärden!$B$1:$H$463,MATCH(F$2,Miljövärden!$B$1:$H$1,0),FALSE)</f>
        <v>6.86698E-3</v>
      </c>
      <c r="G326" t="str">
        <f>VLOOKUP($B326,Miljövärden!$B$1:$H$463,MATCH(G$2,Miljövärden!$B$1:$H$1,0),FALSE)</f>
        <v>Nej</v>
      </c>
      <c r="H326" s="7" t="str">
        <f>VLOOKUP($B326,Miljövärden!$B$1:$H$463,MATCH(H$2,Miljövärden!$B$1:$H$1,0),FALSE)</f>
        <v>Ja</v>
      </c>
      <c r="P326" s="17" t="str">
        <f t="shared" si="10"/>
        <v>ja</v>
      </c>
      <c r="R326">
        <f t="shared" si="11"/>
        <v>283</v>
      </c>
    </row>
    <row r="327" spans="1:18" x14ac:dyDescent="0.25">
      <c r="A327" s="2" t="s">
        <v>506</v>
      </c>
      <c r="B327" s="2" t="s">
        <v>509</v>
      </c>
      <c r="C327">
        <f>VLOOKUP($B327,Miljövärden!$B$1:$H$463,MATCH(C$2,Miljövärden!$B$1:$H$1,0),FALSE)</f>
        <v>4.7078099999999998E-2</v>
      </c>
      <c r="D327">
        <f>VLOOKUP($B327,Miljövärden!$B$1:$H$463,MATCH(D$2,Miljövärden!$B$1:$H$1,0),FALSE)</f>
        <v>8.4725999999999999</v>
      </c>
      <c r="E327">
        <f>VLOOKUP($B327,Miljövärden!$B$1:$H$463,MATCH(E$2,Miljövärden!$B$1:$H$1,0),FALSE)</f>
        <v>3.3167599999999999</v>
      </c>
      <c r="F327">
        <f>VLOOKUP($B327,Miljövärden!$B$1:$H$463,MATCH(F$2,Miljövärden!$B$1:$H$1,0),FALSE)</f>
        <v>7.3705100000000003E-3</v>
      </c>
      <c r="G327" t="str">
        <f>VLOOKUP($B327,Miljövärden!$B$1:$H$463,MATCH(G$2,Miljövärden!$B$1:$H$1,0),FALSE)</f>
        <v>Nej</v>
      </c>
      <c r="H327" s="7" t="str">
        <f>VLOOKUP($B327,Miljövärden!$B$1:$H$463,MATCH(H$2,Miljövärden!$B$1:$H$1,0),FALSE)</f>
        <v>Ja</v>
      </c>
      <c r="P327" s="17" t="str">
        <f t="shared" si="10"/>
        <v>ja</v>
      </c>
      <c r="R327">
        <f t="shared" si="11"/>
        <v>284</v>
      </c>
    </row>
    <row r="328" spans="1:18" x14ac:dyDescent="0.25">
      <c r="A328" s="2" t="s">
        <v>510</v>
      </c>
      <c r="B328" s="2" t="s">
        <v>511</v>
      </c>
      <c r="C328">
        <f>VLOOKUP($B328,Miljövärden!$B$1:$H$463,MATCH(C$2,Miljövärden!$B$1:$H$1,0),FALSE)</f>
        <v>0.29998000000000002</v>
      </c>
      <c r="D328">
        <f>VLOOKUP($B328,Miljövärden!$B$1:$H$463,MATCH(D$2,Miljövärden!$B$1:$H$1,0),FALSE)</f>
        <v>37.243699999999997</v>
      </c>
      <c r="E328">
        <f>VLOOKUP($B328,Miljövärden!$B$1:$H$463,MATCH(E$2,Miljövärden!$B$1:$H$1,0),FALSE)</f>
        <v>17.314900000000002</v>
      </c>
      <c r="F328">
        <f>VLOOKUP($B328,Miljövärden!$B$1:$H$463,MATCH(F$2,Miljövärden!$B$1:$H$1,0),FALSE)</f>
        <v>8.8095999999999994E-2</v>
      </c>
      <c r="G328" t="str">
        <f>VLOOKUP($B328,Miljövärden!$B$1:$H$463,MATCH(G$2,Miljövärden!$B$1:$H$1,0),FALSE)</f>
        <v>Ja</v>
      </c>
      <c r="H328" s="7" t="str">
        <f>VLOOKUP($B328,Miljövärden!$B$1:$H$463,MATCH(H$2,Miljövärden!$B$1:$H$1,0),FALSE)</f>
        <v>Ja</v>
      </c>
      <c r="P328" s="17" t="str">
        <f t="shared" si="10"/>
        <v>ja</v>
      </c>
      <c r="R328">
        <f t="shared" si="11"/>
        <v>285</v>
      </c>
    </row>
    <row r="329" spans="1:18" x14ac:dyDescent="0.25">
      <c r="A329" s="2" t="s">
        <v>510</v>
      </c>
      <c r="B329" s="2" t="s">
        <v>512</v>
      </c>
      <c r="C329">
        <f>VLOOKUP($B329,Miljövärden!$B$1:$H$463,MATCH(C$2,Miljövärden!$B$1:$H$1,0),FALSE)</f>
        <v>0.22426599999999999</v>
      </c>
      <c r="D329">
        <f>VLOOKUP($B329,Miljövärden!$B$1:$H$463,MATCH(D$2,Miljövärden!$B$1:$H$1,0),FALSE)</f>
        <v>10.249499999999999</v>
      </c>
      <c r="E329">
        <f>VLOOKUP($B329,Miljövärden!$B$1:$H$463,MATCH(E$2,Miljövärden!$B$1:$H$1,0),FALSE)</f>
        <v>18.049199999999999</v>
      </c>
      <c r="F329">
        <f>VLOOKUP($B329,Miljövärden!$B$1:$H$463,MATCH(F$2,Miljövärden!$B$1:$H$1,0),FALSE)</f>
        <v>5.3129300000000004E-3</v>
      </c>
      <c r="G329" t="str">
        <f>VLOOKUP($B329,Miljövärden!$B$1:$H$463,MATCH(G$2,Miljövärden!$B$1:$H$1,0),FALSE)</f>
        <v>Ja</v>
      </c>
      <c r="H329" s="7" t="str">
        <f>VLOOKUP($B329,Miljövärden!$B$1:$H$463,MATCH(H$2,Miljövärden!$B$1:$H$1,0),FALSE)</f>
        <v>Ja</v>
      </c>
      <c r="P329" s="17" t="str">
        <f t="shared" si="10"/>
        <v>ja</v>
      </c>
      <c r="R329">
        <f t="shared" si="11"/>
        <v>286</v>
      </c>
    </row>
    <row r="330" spans="1:18" x14ac:dyDescent="0.25">
      <c r="A330" s="2" t="s">
        <v>510</v>
      </c>
      <c r="B330" s="2" t="s">
        <v>513</v>
      </c>
      <c r="C330">
        <f>VLOOKUP($B330,Miljövärden!$B$1:$H$463,MATCH(C$2,Miljövärden!$B$1:$H$1,0),FALSE)</f>
        <v>0.101634</v>
      </c>
      <c r="D330">
        <f>VLOOKUP($B330,Miljövärden!$B$1:$H$463,MATCH(D$2,Miljövärden!$B$1:$H$1,0),FALSE)</f>
        <v>23.6265</v>
      </c>
      <c r="E330">
        <f>VLOOKUP($B330,Miljövärden!$B$1:$H$463,MATCH(E$2,Miljövärden!$B$1:$H$1,0),FALSE)</f>
        <v>10.6883</v>
      </c>
      <c r="F330">
        <f>VLOOKUP($B330,Miljövärden!$B$1:$H$463,MATCH(F$2,Miljövärden!$B$1:$H$1,0),FALSE)</f>
        <v>2.7426499999999999E-2</v>
      </c>
      <c r="G330" t="str">
        <f>VLOOKUP($B330,Miljövärden!$B$1:$H$463,MATCH(G$2,Miljövärden!$B$1:$H$1,0),FALSE)</f>
        <v>Ja</v>
      </c>
      <c r="H330" s="7" t="str">
        <f>VLOOKUP($B330,Miljövärden!$B$1:$H$463,MATCH(H$2,Miljövärden!$B$1:$H$1,0),FALSE)</f>
        <v>Ja</v>
      </c>
      <c r="P330" s="17" t="str">
        <f t="shared" si="10"/>
        <v>ja</v>
      </c>
      <c r="R330">
        <f t="shared" si="11"/>
        <v>287</v>
      </c>
    </row>
    <row r="331" spans="1:18" x14ac:dyDescent="0.25">
      <c r="A331" s="2" t="s">
        <v>510</v>
      </c>
      <c r="B331" s="2" t="s">
        <v>514</v>
      </c>
      <c r="C331">
        <f>VLOOKUP($B331,Miljövärden!$B$1:$H$463,MATCH(C$2,Miljövärden!$B$1:$H$1,0),FALSE)</f>
        <v>0.21839800000000001</v>
      </c>
      <c r="D331">
        <f>VLOOKUP($B331,Miljövärden!$B$1:$H$463,MATCH(D$2,Miljövärden!$B$1:$H$1,0),FALSE)</f>
        <v>48.319099999999999</v>
      </c>
      <c r="E331">
        <f>VLOOKUP($B331,Miljövärden!$B$1:$H$463,MATCH(E$2,Miljövärden!$B$1:$H$1,0),FALSE)</f>
        <v>5.1162599999999996</v>
      </c>
      <c r="F331">
        <f>VLOOKUP($B331,Miljövärden!$B$1:$H$463,MATCH(F$2,Miljövärden!$B$1:$H$1,0),FALSE)</f>
        <v>1.87745E-2</v>
      </c>
      <c r="G331" t="str">
        <f>VLOOKUP($B331,Miljövärden!$B$1:$H$463,MATCH(G$2,Miljövärden!$B$1:$H$1,0),FALSE)</f>
        <v>Ja</v>
      </c>
      <c r="H331" s="7" t="str">
        <f>VLOOKUP($B331,Miljövärden!$B$1:$H$463,MATCH(H$2,Miljövärden!$B$1:$H$1,0),FALSE)</f>
        <v>Ja</v>
      </c>
      <c r="P331" s="17" t="str">
        <f t="shared" si="10"/>
        <v>ja</v>
      </c>
      <c r="R331">
        <f t="shared" si="11"/>
        <v>288</v>
      </c>
    </row>
    <row r="332" spans="1:18" x14ac:dyDescent="0.25">
      <c r="A332" s="2" t="s">
        <v>515</v>
      </c>
      <c r="B332" s="2" t="s">
        <v>516</v>
      </c>
      <c r="C332">
        <f>VLOOKUP($B332,Miljövärden!$B$1:$H$463,MATCH(C$2,Miljövärden!$B$1:$H$1,0),FALSE)</f>
        <v>0.13325300000000001</v>
      </c>
      <c r="D332">
        <f>VLOOKUP($B332,Miljövärden!$B$1:$H$463,MATCH(D$2,Miljövärden!$B$1:$H$1,0),FALSE)</f>
        <v>19.3247</v>
      </c>
      <c r="E332">
        <f>VLOOKUP($B332,Miljövärden!$B$1:$H$463,MATCH(E$2,Miljövärden!$B$1:$H$1,0),FALSE)</f>
        <v>11.8621</v>
      </c>
      <c r="F332">
        <f>VLOOKUP($B332,Miljövärden!$B$1:$H$463,MATCH(F$2,Miljövärden!$B$1:$H$1,0),FALSE)</f>
        <v>2.0752199999999998E-2</v>
      </c>
      <c r="G332" t="str">
        <f>VLOOKUP($B332,Miljövärden!$B$1:$H$463,MATCH(G$2,Miljövärden!$B$1:$H$1,0),FALSE)</f>
        <v>Ja</v>
      </c>
      <c r="H332" s="7" t="str">
        <f>VLOOKUP($B332,Miljövärden!$B$1:$H$463,MATCH(H$2,Miljövärden!$B$1:$H$1,0),FALSE)</f>
        <v>Ja</v>
      </c>
      <c r="P332" s="17" t="str">
        <f t="shared" si="10"/>
        <v>ja</v>
      </c>
      <c r="R332">
        <f t="shared" si="11"/>
        <v>289</v>
      </c>
    </row>
    <row r="333" spans="1:18" x14ac:dyDescent="0.25">
      <c r="A333" s="2" t="s">
        <v>515</v>
      </c>
      <c r="B333" s="2" t="s">
        <v>517</v>
      </c>
      <c r="C333">
        <f>VLOOKUP($B333,Miljövärden!$B$1:$H$463,MATCH(C$2,Miljövärden!$B$1:$H$1,0),FALSE)</f>
        <v>8.0515400000000001E-2</v>
      </c>
      <c r="D333">
        <f>VLOOKUP($B333,Miljövärden!$B$1:$H$463,MATCH(D$2,Miljövärden!$B$1:$H$1,0),FALSE)</f>
        <v>13.778499999999999</v>
      </c>
      <c r="E333">
        <f>VLOOKUP($B333,Miljövärden!$B$1:$H$463,MATCH(E$2,Miljövärden!$B$1:$H$1,0),FALSE)</f>
        <v>9.3954699999999995</v>
      </c>
      <c r="F333">
        <f>VLOOKUP($B333,Miljövärden!$B$1:$H$463,MATCH(F$2,Miljövärden!$B$1:$H$1,0),FALSE)</f>
        <v>4.3564600000000004E-3</v>
      </c>
      <c r="G333" t="str">
        <f>VLOOKUP($B333,Miljövärden!$B$1:$H$463,MATCH(G$2,Miljövärden!$B$1:$H$1,0),FALSE)</f>
        <v>Ja</v>
      </c>
      <c r="H333" s="7" t="str">
        <f>VLOOKUP($B333,Miljövärden!$B$1:$H$463,MATCH(H$2,Miljövärden!$B$1:$H$1,0),FALSE)</f>
        <v>Ja</v>
      </c>
      <c r="P333" s="17" t="str">
        <f t="shared" si="10"/>
        <v>ja</v>
      </c>
      <c r="R333">
        <f t="shared" si="11"/>
        <v>290</v>
      </c>
    </row>
    <row r="334" spans="1:18" x14ac:dyDescent="0.25">
      <c r="A334" s="2" t="s">
        <v>518</v>
      </c>
      <c r="B334" s="2" t="s">
        <v>519</v>
      </c>
      <c r="C334">
        <f>VLOOKUP($B334,Miljövärden!$B$1:$H$463,MATCH(C$2,Miljövärden!$B$1:$H$1,0),FALSE)</f>
        <v>7.6188099999999995E-2</v>
      </c>
      <c r="D334">
        <f>VLOOKUP($B334,Miljövärden!$B$1:$H$463,MATCH(D$2,Miljövärden!$B$1:$H$1,0),FALSE)</f>
        <v>16.082899999999999</v>
      </c>
      <c r="E334">
        <f>VLOOKUP($B334,Miljövärden!$B$1:$H$463,MATCH(E$2,Miljövärden!$B$1:$H$1,0),FALSE)</f>
        <v>7.2941399999999996</v>
      </c>
      <c r="F334">
        <f>VLOOKUP($B334,Miljövärden!$B$1:$H$463,MATCH(F$2,Miljövärden!$B$1:$H$1,0),FALSE)</f>
        <v>8.8912799999999997E-3</v>
      </c>
      <c r="G334" t="str">
        <f>VLOOKUP($B334,Miljövärden!$B$1:$H$463,MATCH(G$2,Miljövärden!$B$1:$H$1,0),FALSE)</f>
        <v>Ja</v>
      </c>
      <c r="H334" s="7" t="str">
        <f>VLOOKUP($B334,Miljövärden!$B$1:$H$463,MATCH(H$2,Miljövärden!$B$1:$H$1,0),FALSE)</f>
        <v>Ja</v>
      </c>
      <c r="P334" s="17" t="str">
        <f t="shared" si="10"/>
        <v>ja</v>
      </c>
      <c r="R334">
        <f t="shared" si="11"/>
        <v>291</v>
      </c>
    </row>
    <row r="335" spans="1:18" x14ac:dyDescent="0.25">
      <c r="A335" s="2" t="s">
        <v>520</v>
      </c>
      <c r="B335" s="2" t="s">
        <v>521</v>
      </c>
      <c r="C335">
        <f>VLOOKUP($B335,Miljövärden!$B$1:$H$463,MATCH(C$2,Miljövärden!$B$1:$H$1,0),FALSE)</f>
        <v>0.336982</v>
      </c>
      <c r="D335">
        <f>VLOOKUP($B335,Miljövärden!$B$1:$H$463,MATCH(D$2,Miljövärden!$B$1:$H$1,0),FALSE)</f>
        <v>46.331099999999999</v>
      </c>
      <c r="E335">
        <f>VLOOKUP($B335,Miljövärden!$B$1:$H$463,MATCH(E$2,Miljövärden!$B$1:$H$1,0),FALSE)</f>
        <v>18.9588</v>
      </c>
      <c r="F335">
        <f>VLOOKUP($B335,Miljövärden!$B$1:$H$463,MATCH(F$2,Miljövärden!$B$1:$H$1,0),FALSE)</f>
        <v>9.5898700000000003E-2</v>
      </c>
      <c r="G335" t="str">
        <f>VLOOKUP($B335,Miljövärden!$B$1:$H$463,MATCH(G$2,Miljövärden!$B$1:$H$1,0),FALSE)</f>
        <v>Ja</v>
      </c>
      <c r="H335" s="7" t="str">
        <f>VLOOKUP($B335,Miljövärden!$B$1:$H$463,MATCH(H$2,Miljövärden!$B$1:$H$1,0),FALSE)</f>
        <v>Ja</v>
      </c>
      <c r="P335" s="17" t="str">
        <f t="shared" si="10"/>
        <v>ja</v>
      </c>
      <c r="R335">
        <f t="shared" si="11"/>
        <v>292</v>
      </c>
    </row>
    <row r="336" spans="1:18" x14ac:dyDescent="0.25">
      <c r="A336" s="2" t="s">
        <v>520</v>
      </c>
      <c r="B336" s="2" t="s">
        <v>522</v>
      </c>
      <c r="C336">
        <f>VLOOKUP($B336,Miljövärden!$B$1:$H$463,MATCH(C$2,Miljövärden!$B$1:$H$1,0),FALSE)</f>
        <v>1.9944199999999999E-2</v>
      </c>
      <c r="D336">
        <f>VLOOKUP($B336,Miljövärden!$B$1:$H$463,MATCH(D$2,Miljövärden!$B$1:$H$1,0),FALSE)</f>
        <v>4.0514299999999999</v>
      </c>
      <c r="E336">
        <f>VLOOKUP($B336,Miljövärden!$B$1:$H$463,MATCH(E$2,Miljövärden!$B$1:$H$1,0),FALSE)</f>
        <v>2.8612700000000002</v>
      </c>
      <c r="F336">
        <f>VLOOKUP($B336,Miljövärden!$B$1:$H$463,MATCH(F$2,Miljövärden!$B$1:$H$1,0),FALSE)</f>
        <v>1.6641E-3</v>
      </c>
      <c r="G336" t="str">
        <f>VLOOKUP($B336,Miljövärden!$B$1:$H$463,MATCH(G$2,Miljövärden!$B$1:$H$1,0),FALSE)</f>
        <v>Nej</v>
      </c>
      <c r="H336" s="7" t="str">
        <f>VLOOKUP($B336,Miljövärden!$B$1:$H$463,MATCH(H$2,Miljövärden!$B$1:$H$1,0),FALSE)</f>
        <v>Ja</v>
      </c>
      <c r="P336" s="17" t="str">
        <f t="shared" si="10"/>
        <v>ja</v>
      </c>
      <c r="R336">
        <f t="shared" si="11"/>
        <v>293</v>
      </c>
    </row>
    <row r="337" spans="1:18" x14ac:dyDescent="0.25">
      <c r="A337" s="2" t="s">
        <v>520</v>
      </c>
      <c r="B337" s="2" t="s">
        <v>523</v>
      </c>
      <c r="C337">
        <f>VLOOKUP($B337,Miljövärden!$B$1:$H$463,MATCH(C$2,Miljövärden!$B$1:$H$1,0),FALSE)</f>
        <v>0.32166400000000001</v>
      </c>
      <c r="D337">
        <f>VLOOKUP($B337,Miljövärden!$B$1:$H$463,MATCH(D$2,Miljövärden!$B$1:$H$1,0),FALSE)</f>
        <v>51.935299999999998</v>
      </c>
      <c r="E337">
        <f>VLOOKUP($B337,Miljövärden!$B$1:$H$463,MATCH(E$2,Miljövärden!$B$1:$H$1,0),FALSE)</f>
        <v>18.860700000000001</v>
      </c>
      <c r="F337">
        <f>VLOOKUP($B337,Miljövärden!$B$1:$H$463,MATCH(F$2,Miljövärden!$B$1:$H$1,0),FALSE)</f>
        <v>0.12228</v>
      </c>
      <c r="G337" t="str">
        <f>VLOOKUP($B337,Miljövärden!$B$1:$H$463,MATCH(G$2,Miljövärden!$B$1:$H$1,0),FALSE)</f>
        <v>Ja</v>
      </c>
      <c r="H337" s="7" t="str">
        <f>VLOOKUP($B337,Miljövärden!$B$1:$H$463,MATCH(H$2,Miljövärden!$B$1:$H$1,0),FALSE)</f>
        <v>Ja</v>
      </c>
      <c r="P337" s="17" t="str">
        <f t="shared" si="10"/>
        <v>ja</v>
      </c>
      <c r="R337">
        <f t="shared" si="11"/>
        <v>294</v>
      </c>
    </row>
    <row r="338" spans="1:18" x14ac:dyDescent="0.25">
      <c r="A338" s="2" t="s">
        <v>524</v>
      </c>
      <c r="B338" s="2" t="s">
        <v>11</v>
      </c>
      <c r="C338">
        <f>VLOOKUP($B338,Miljövärden!$B$1:$H$463,MATCH(C$2,Miljövärden!$B$1:$H$1,0),FALSE)</f>
        <v>0.12884399999999999</v>
      </c>
      <c r="D338">
        <f>VLOOKUP($B338,Miljövärden!$B$1:$H$463,MATCH(D$2,Miljövärden!$B$1:$H$1,0),FALSE)</f>
        <v>24.299299999999999</v>
      </c>
      <c r="E338">
        <f>VLOOKUP($B338,Miljövärden!$B$1:$H$463,MATCH(E$2,Miljövärden!$B$1:$H$1,0),FALSE)</f>
        <v>6.3060299999999998</v>
      </c>
      <c r="F338">
        <f>VLOOKUP($B338,Miljövärden!$B$1:$H$463,MATCH(F$2,Miljövärden!$B$1:$H$1,0),FALSE)</f>
        <v>2.86486E-2</v>
      </c>
      <c r="G338" t="str">
        <f>VLOOKUP($B338,Miljövärden!$B$1:$H$463,MATCH(G$2,Miljövärden!$B$1:$H$1,0),FALSE)</f>
        <v>Nej</v>
      </c>
      <c r="H338" s="7" t="str">
        <f>VLOOKUP($B338,Miljövärden!$B$1:$H$463,MATCH(H$2,Miljövärden!$B$1:$H$1,0),FALSE)</f>
        <v>Ja</v>
      </c>
      <c r="P338" s="17" t="str">
        <f t="shared" si="10"/>
        <v>ja</v>
      </c>
      <c r="R338">
        <f t="shared" si="11"/>
        <v>295</v>
      </c>
    </row>
    <row r="339" spans="1:18" x14ac:dyDescent="0.25">
      <c r="A339" s="2" t="s">
        <v>524</v>
      </c>
      <c r="B339" s="2" t="s">
        <v>525</v>
      </c>
      <c r="C339">
        <f>VLOOKUP($B339,Miljövärden!$B$1:$H$463,MATCH(C$2,Miljövärden!$B$1:$H$1,0),FALSE)</f>
        <v>0.189912</v>
      </c>
      <c r="D339">
        <f>VLOOKUP($B339,Miljövärden!$B$1:$H$463,MATCH(D$2,Miljövärden!$B$1:$H$1,0),FALSE)</f>
        <v>16.5642</v>
      </c>
      <c r="E339">
        <f>VLOOKUP($B339,Miljövärden!$B$1:$H$463,MATCH(E$2,Miljövärden!$B$1:$H$1,0),FALSE)</f>
        <v>15.392099999999999</v>
      </c>
      <c r="F339">
        <f>VLOOKUP($B339,Miljövärden!$B$1:$H$463,MATCH(F$2,Miljövärden!$B$1:$H$1,0),FALSE)</f>
        <v>1.45883E-2</v>
      </c>
      <c r="G339" t="str">
        <f>VLOOKUP($B339,Miljövärden!$B$1:$H$463,MATCH(G$2,Miljövärden!$B$1:$H$1,0),FALSE)</f>
        <v>Nej</v>
      </c>
      <c r="H339" s="7" t="str">
        <f>VLOOKUP($B339,Miljövärden!$B$1:$H$463,MATCH(H$2,Miljövärden!$B$1:$H$1,0),FALSE)</f>
        <v>Ja</v>
      </c>
      <c r="P339" s="17" t="str">
        <f t="shared" si="10"/>
        <v>ja</v>
      </c>
      <c r="R339">
        <f t="shared" si="11"/>
        <v>296</v>
      </c>
    </row>
    <row r="340" spans="1:18" x14ac:dyDescent="0.25">
      <c r="A340" s="2" t="s">
        <v>524</v>
      </c>
      <c r="B340" s="2" t="s">
        <v>318</v>
      </c>
      <c r="C340">
        <f>VLOOKUP($B340,Miljövärden!$B$1:$H$463,MATCH(C$2,Miljövärden!$B$1:$H$1,0),FALSE)</f>
        <v>0.103634</v>
      </c>
      <c r="D340">
        <f>VLOOKUP($B340,Miljövärden!$B$1:$H$463,MATCH(D$2,Miljövärden!$B$1:$H$1,0),FALSE)</f>
        <v>22.023800000000001</v>
      </c>
      <c r="E340">
        <f>VLOOKUP($B340,Miljövärden!$B$1:$H$463,MATCH(E$2,Miljövärden!$B$1:$H$1,0),FALSE)</f>
        <v>9.0850000000000009</v>
      </c>
      <c r="F340">
        <f>VLOOKUP($B340,Miljövärden!$B$1:$H$463,MATCH(F$2,Miljövärden!$B$1:$H$1,0),FALSE)</f>
        <v>1.43657E-2</v>
      </c>
      <c r="G340" t="str">
        <f>VLOOKUP($B340,Miljövärden!$B$1:$H$463,MATCH(G$2,Miljövärden!$B$1:$H$1,0),FALSE)</f>
        <v>Nej</v>
      </c>
      <c r="H340" s="7" t="str">
        <f>VLOOKUP($B340,Miljövärden!$B$1:$H$463,MATCH(H$2,Miljövärden!$B$1:$H$1,0),FALSE)</f>
        <v>Ja</v>
      </c>
      <c r="P340" s="17" t="str">
        <f t="shared" si="10"/>
        <v>ja</v>
      </c>
      <c r="R340">
        <f t="shared" si="11"/>
        <v>297</v>
      </c>
    </row>
    <row r="341" spans="1:18" x14ac:dyDescent="0.25">
      <c r="A341" s="2" t="s">
        <v>526</v>
      </c>
      <c r="B341" s="2" t="s">
        <v>527</v>
      </c>
      <c r="C341">
        <f>VLOOKUP($B341,Miljövärden!$B$1:$H$463,MATCH(C$2,Miljövärden!$B$1:$H$1,0),FALSE)</f>
        <v>0.163328</v>
      </c>
      <c r="D341">
        <f>VLOOKUP($B341,Miljövärden!$B$1:$H$463,MATCH(D$2,Miljövärden!$B$1:$H$1,0),FALSE)</f>
        <v>21.474399999999999</v>
      </c>
      <c r="E341">
        <f>VLOOKUP($B341,Miljövärden!$B$1:$H$463,MATCH(E$2,Miljövärden!$B$1:$H$1,0),FALSE)</f>
        <v>7.9885000000000002</v>
      </c>
      <c r="F341">
        <f>VLOOKUP($B341,Miljövärden!$B$1:$H$463,MATCH(F$2,Miljövärden!$B$1:$H$1,0),FALSE)</f>
        <v>4.54175E-2</v>
      </c>
      <c r="G341" t="str">
        <f>VLOOKUP($B341,Miljövärden!$B$1:$H$463,MATCH(G$2,Miljövärden!$B$1:$H$1,0),FALSE)</f>
        <v>Ja</v>
      </c>
      <c r="H341" s="7" t="str">
        <f>VLOOKUP($B341,Miljövärden!$B$1:$H$463,MATCH(H$2,Miljövärden!$B$1:$H$1,0),FALSE)</f>
        <v>Ja</v>
      </c>
      <c r="P341" s="17" t="str">
        <f t="shared" si="10"/>
        <v>ja</v>
      </c>
      <c r="R341">
        <f t="shared" si="11"/>
        <v>298</v>
      </c>
    </row>
    <row r="342" spans="1:18" x14ac:dyDescent="0.25">
      <c r="A342" s="2" t="s">
        <v>526</v>
      </c>
      <c r="B342" s="2" t="s">
        <v>528</v>
      </c>
      <c r="C342">
        <f>VLOOKUP($B342,Miljövärden!$B$1:$H$463,MATCH(C$2,Miljövärden!$B$1:$H$1,0),FALSE)</f>
        <v>7.77645E-2</v>
      </c>
      <c r="D342">
        <f>VLOOKUP($B342,Miljövärden!$B$1:$H$463,MATCH(D$2,Miljövärden!$B$1:$H$1,0),FALSE)</f>
        <v>7.7374099999999997</v>
      </c>
      <c r="E342">
        <f>VLOOKUP($B342,Miljövärden!$B$1:$H$463,MATCH(E$2,Miljövärden!$B$1:$H$1,0),FALSE)</f>
        <v>6.9800800000000001</v>
      </c>
      <c r="F342">
        <f>VLOOKUP($B342,Miljövärden!$B$1:$H$463,MATCH(F$2,Miljövärden!$B$1:$H$1,0),FALSE)</f>
        <v>0</v>
      </c>
      <c r="G342" t="str">
        <f>VLOOKUP($B342,Miljövärden!$B$1:$H$463,MATCH(G$2,Miljövärden!$B$1:$H$1,0),FALSE)</f>
        <v>Ja</v>
      </c>
      <c r="H342" s="7" t="str">
        <f>VLOOKUP($B342,Miljövärden!$B$1:$H$463,MATCH(H$2,Miljövärden!$B$1:$H$1,0),FALSE)</f>
        <v>Ja</v>
      </c>
      <c r="P342" s="17" t="str">
        <f t="shared" si="10"/>
        <v>ja</v>
      </c>
      <c r="R342">
        <f t="shared" si="11"/>
        <v>299</v>
      </c>
    </row>
    <row r="343" spans="1:18" x14ac:dyDescent="0.25">
      <c r="A343" s="2" t="s">
        <v>526</v>
      </c>
      <c r="B343" s="2" t="s">
        <v>529</v>
      </c>
      <c r="C343">
        <f>VLOOKUP($B343,Miljövärden!$B$1:$H$463,MATCH(C$2,Miljövärden!$B$1:$H$1,0),FALSE)</f>
        <v>0.22159699999999999</v>
      </c>
      <c r="D343">
        <f>VLOOKUP($B343,Miljövärden!$B$1:$H$463,MATCH(D$2,Miljövärden!$B$1:$H$1,0),FALSE)</f>
        <v>9.1495499999999996</v>
      </c>
      <c r="E343">
        <f>VLOOKUP($B343,Miljövärden!$B$1:$H$463,MATCH(E$2,Miljövärden!$B$1:$H$1,0),FALSE)</f>
        <v>8.55579</v>
      </c>
      <c r="F343">
        <f>VLOOKUP($B343,Miljövärden!$B$1:$H$463,MATCH(F$2,Miljövärden!$B$1:$H$1,0),FALSE)</f>
        <v>5.1390799999999999E-3</v>
      </c>
      <c r="G343" t="str">
        <f>VLOOKUP($B343,Miljövärden!$B$1:$H$463,MATCH(G$2,Miljövärden!$B$1:$H$1,0),FALSE)</f>
        <v>Ja</v>
      </c>
      <c r="H343" s="7" t="str">
        <f>VLOOKUP($B343,Miljövärden!$B$1:$H$463,MATCH(H$2,Miljövärden!$B$1:$H$1,0),FALSE)</f>
        <v>Ja</v>
      </c>
      <c r="P343" s="17" t="str">
        <f t="shared" si="10"/>
        <v>ja</v>
      </c>
      <c r="R343">
        <f t="shared" si="11"/>
        <v>300</v>
      </c>
    </row>
    <row r="344" spans="1:18" x14ac:dyDescent="0.25">
      <c r="A344" s="2" t="s">
        <v>526</v>
      </c>
      <c r="B344" s="2" t="s">
        <v>530</v>
      </c>
      <c r="C344">
        <f>VLOOKUP($B344,Miljövärden!$B$1:$H$463,MATCH(C$2,Miljövärden!$B$1:$H$1,0),FALSE)</f>
        <v>1.1233299999999999</v>
      </c>
      <c r="D344">
        <f>VLOOKUP($B344,Miljövärden!$B$1:$H$463,MATCH(D$2,Miljövärden!$B$1:$H$1,0),FALSE)</f>
        <v>428.02499999999998</v>
      </c>
      <c r="E344">
        <f>VLOOKUP($B344,Miljövärden!$B$1:$H$463,MATCH(E$2,Miljövärden!$B$1:$H$1,0),FALSE)</f>
        <v>44.624299999999998</v>
      </c>
      <c r="F344">
        <f>VLOOKUP($B344,Miljövärden!$B$1:$H$463,MATCH(F$2,Miljövärden!$B$1:$H$1,0),FALSE)</f>
        <v>1.01563E-2</v>
      </c>
      <c r="G344" t="str">
        <f>VLOOKUP($B344,Miljövärden!$B$1:$H$463,MATCH(G$2,Miljövärden!$B$1:$H$1,0),FALSE)</f>
        <v>Ja</v>
      </c>
      <c r="H344" s="7" t="str">
        <f>VLOOKUP($B344,Miljövärden!$B$1:$H$463,MATCH(H$2,Miljövärden!$B$1:$H$1,0),FALSE)</f>
        <v>Ja</v>
      </c>
      <c r="P344" s="17" t="str">
        <f t="shared" si="10"/>
        <v>ja</v>
      </c>
      <c r="R344">
        <f t="shared" si="11"/>
        <v>301</v>
      </c>
    </row>
    <row r="345" spans="1:18" x14ac:dyDescent="0.25">
      <c r="A345" s="2" t="s">
        <v>526</v>
      </c>
      <c r="B345" s="2" t="s">
        <v>531</v>
      </c>
      <c r="C345">
        <f>VLOOKUP($B345,Miljövärden!$B$1:$H$463,MATCH(C$2,Miljövärden!$B$1:$H$1,0),FALSE)</f>
        <v>0.14546300000000001</v>
      </c>
      <c r="D345">
        <f>VLOOKUP($B345,Miljövärden!$B$1:$H$463,MATCH(D$2,Miljövärden!$B$1:$H$1,0),FALSE)</f>
        <v>18.733799999999999</v>
      </c>
      <c r="E345">
        <f>VLOOKUP($B345,Miljövärden!$B$1:$H$463,MATCH(E$2,Miljövärden!$B$1:$H$1,0),FALSE)</f>
        <v>10.558999999999999</v>
      </c>
      <c r="F345">
        <f>VLOOKUP($B345,Miljövärden!$B$1:$H$463,MATCH(F$2,Miljövärden!$B$1:$H$1,0),FALSE)</f>
        <v>1.2987E-2</v>
      </c>
      <c r="G345" t="str">
        <f>VLOOKUP($B345,Miljövärden!$B$1:$H$463,MATCH(G$2,Miljövärden!$B$1:$H$1,0),FALSE)</f>
        <v>Ja</v>
      </c>
      <c r="H345" s="7" t="str">
        <f>VLOOKUP($B345,Miljövärden!$B$1:$H$463,MATCH(H$2,Miljövärden!$B$1:$H$1,0),FALSE)</f>
        <v>Ja</v>
      </c>
      <c r="P345" s="17" t="str">
        <f t="shared" si="10"/>
        <v>ja</v>
      </c>
      <c r="R345">
        <f t="shared" si="11"/>
        <v>302</v>
      </c>
    </row>
    <row r="346" spans="1:18" x14ac:dyDescent="0.25">
      <c r="A346" s="2" t="s">
        <v>526</v>
      </c>
      <c r="B346" s="2" t="s">
        <v>532</v>
      </c>
      <c r="C346">
        <f>VLOOKUP($B346,Miljövärden!$B$1:$H$463,MATCH(C$2,Miljövärden!$B$1:$H$1,0),FALSE)</f>
        <v>0.21188599999999999</v>
      </c>
      <c r="D346">
        <f>VLOOKUP($B346,Miljövärden!$B$1:$H$463,MATCH(D$2,Miljövärden!$B$1:$H$1,0),FALSE)</f>
        <v>18.076599999999999</v>
      </c>
      <c r="E346">
        <f>VLOOKUP($B346,Miljövärden!$B$1:$H$463,MATCH(E$2,Miljövärden!$B$1:$H$1,0),FALSE)</f>
        <v>7.1901299999999999</v>
      </c>
      <c r="F346">
        <f>VLOOKUP($B346,Miljövärden!$B$1:$H$463,MATCH(F$2,Miljövärden!$B$1:$H$1,0),FALSE)</f>
        <v>4.6574499999999998E-2</v>
      </c>
      <c r="G346" t="str">
        <f>VLOOKUP($B346,Miljövärden!$B$1:$H$463,MATCH(G$2,Miljövärden!$B$1:$H$1,0),FALSE)</f>
        <v>Ja</v>
      </c>
      <c r="H346" s="7" t="str">
        <f>VLOOKUP($B346,Miljövärden!$B$1:$H$463,MATCH(H$2,Miljövärden!$B$1:$H$1,0),FALSE)</f>
        <v>Ja</v>
      </c>
      <c r="P346" s="17" t="str">
        <f t="shared" si="10"/>
        <v>ja</v>
      </c>
      <c r="R346">
        <f t="shared" si="11"/>
        <v>303</v>
      </c>
    </row>
    <row r="347" spans="1:18" x14ac:dyDescent="0.25">
      <c r="A347" s="2" t="s">
        <v>526</v>
      </c>
      <c r="B347" s="2" t="s">
        <v>533</v>
      </c>
      <c r="C347">
        <f>VLOOKUP($B347,Miljövärden!$B$1:$H$463,MATCH(C$2,Miljövärden!$B$1:$H$1,0),FALSE)</f>
        <v>8.0807199999999996E-2</v>
      </c>
      <c r="D347">
        <f>VLOOKUP($B347,Miljövärden!$B$1:$H$463,MATCH(D$2,Miljövärden!$B$1:$H$1,0),FALSE)</f>
        <v>17.7544</v>
      </c>
      <c r="E347">
        <f>VLOOKUP($B347,Miljövärden!$B$1:$H$463,MATCH(E$2,Miljövärden!$B$1:$H$1,0),FALSE)</f>
        <v>4.5002800000000001</v>
      </c>
      <c r="F347">
        <f>VLOOKUP($B347,Miljövärden!$B$1:$H$463,MATCH(F$2,Miljövärden!$B$1:$H$1,0),FALSE)</f>
        <v>2.3484000000000001E-2</v>
      </c>
      <c r="G347" t="str">
        <f>VLOOKUP($B347,Miljövärden!$B$1:$H$463,MATCH(G$2,Miljövärden!$B$1:$H$1,0),FALSE)</f>
        <v>Nej</v>
      </c>
      <c r="H347" s="7" t="str">
        <f>VLOOKUP($B347,Miljövärden!$B$1:$H$463,MATCH(H$2,Miljövärden!$B$1:$H$1,0),FALSE)</f>
        <v>Ja</v>
      </c>
      <c r="P347" s="17" t="str">
        <f t="shared" si="10"/>
        <v>ja</v>
      </c>
      <c r="R347">
        <f t="shared" si="11"/>
        <v>304</v>
      </c>
    </row>
    <row r="348" spans="1:18" x14ac:dyDescent="0.25">
      <c r="A348" s="2" t="s">
        <v>526</v>
      </c>
      <c r="B348" s="2" t="s">
        <v>534</v>
      </c>
      <c r="C348">
        <f>VLOOKUP($B348,Miljövärden!$B$1:$H$463,MATCH(C$2,Miljövärden!$B$1:$H$1,0),FALSE)</f>
        <v>9.1294799999999995E-2</v>
      </c>
      <c r="D348">
        <f>VLOOKUP($B348,Miljövärden!$B$1:$H$463,MATCH(D$2,Miljövärden!$B$1:$H$1,0),FALSE)</f>
        <v>8.4220500000000005</v>
      </c>
      <c r="E348">
        <f>VLOOKUP($B348,Miljövärden!$B$1:$H$463,MATCH(E$2,Miljövärden!$B$1:$H$1,0),FALSE)</f>
        <v>4.1401599999999998</v>
      </c>
      <c r="F348">
        <f>VLOOKUP($B348,Miljövärden!$B$1:$H$463,MATCH(F$2,Miljövärden!$B$1:$H$1,0),FALSE)</f>
        <v>7.6486699999999998E-3</v>
      </c>
      <c r="G348" t="str">
        <f>VLOOKUP($B348,Miljövärden!$B$1:$H$463,MATCH(G$2,Miljövärden!$B$1:$H$1,0),FALSE)</f>
        <v>Ja</v>
      </c>
      <c r="H348" s="7" t="str">
        <f>VLOOKUP($B348,Miljövärden!$B$1:$H$463,MATCH(H$2,Miljövärden!$B$1:$H$1,0),FALSE)</f>
        <v>Ja</v>
      </c>
      <c r="P348" s="17" t="str">
        <f t="shared" si="10"/>
        <v>ja</v>
      </c>
      <c r="R348">
        <f t="shared" si="11"/>
        <v>305</v>
      </c>
    </row>
    <row r="349" spans="1:18" x14ac:dyDescent="0.25">
      <c r="A349" s="2" t="s">
        <v>526</v>
      </c>
      <c r="B349" s="2" t="s">
        <v>535</v>
      </c>
      <c r="C349">
        <f>VLOOKUP($B349,Miljövärden!$B$1:$H$463,MATCH(C$2,Miljövärden!$B$1:$H$1,0),FALSE)</f>
        <v>0.199267</v>
      </c>
      <c r="D349">
        <f>VLOOKUP($B349,Miljövärden!$B$1:$H$463,MATCH(D$2,Miljövärden!$B$1:$H$1,0),FALSE)</f>
        <v>9.2882300000000004</v>
      </c>
      <c r="E349">
        <f>VLOOKUP($B349,Miljövärden!$B$1:$H$463,MATCH(E$2,Miljövärden!$B$1:$H$1,0),FALSE)</f>
        <v>20.1417</v>
      </c>
      <c r="F349">
        <f>VLOOKUP($B349,Miljövärden!$B$1:$H$463,MATCH(F$2,Miljövärden!$B$1:$H$1,0),FALSE)</f>
        <v>4.73709E-4</v>
      </c>
      <c r="G349" t="str">
        <f>VLOOKUP($B349,Miljövärden!$B$1:$H$463,MATCH(G$2,Miljövärden!$B$1:$H$1,0),FALSE)</f>
        <v>Ja</v>
      </c>
      <c r="H349" s="7" t="str">
        <f>VLOOKUP($B349,Miljövärden!$B$1:$H$463,MATCH(H$2,Miljövärden!$B$1:$H$1,0),FALSE)</f>
        <v>Ja</v>
      </c>
      <c r="P349" s="17" t="str">
        <f t="shared" si="10"/>
        <v>ja</v>
      </c>
      <c r="R349">
        <f t="shared" si="11"/>
        <v>306</v>
      </c>
    </row>
    <row r="350" spans="1:18" x14ac:dyDescent="0.25">
      <c r="A350" s="2" t="s">
        <v>526</v>
      </c>
      <c r="B350" s="2" t="s">
        <v>536</v>
      </c>
      <c r="C350">
        <f>VLOOKUP($B350,Miljövärden!$B$1:$H$463,MATCH(C$2,Miljövärden!$B$1:$H$1,0),FALSE)</f>
        <v>0.50412000000000001</v>
      </c>
      <c r="D350">
        <f>VLOOKUP($B350,Miljövärden!$B$1:$H$463,MATCH(D$2,Miljövärden!$B$1:$H$1,0),FALSE)</f>
        <v>159.066</v>
      </c>
      <c r="E350">
        <f>VLOOKUP($B350,Miljövärden!$B$1:$H$463,MATCH(E$2,Miljövärden!$B$1:$H$1,0),FALSE)</f>
        <v>11.718500000000001</v>
      </c>
      <c r="F350">
        <f>VLOOKUP($B350,Miljövärden!$B$1:$H$463,MATCH(F$2,Miljövärden!$B$1:$H$1,0),FALSE)</f>
        <v>2.7028400000000001E-2</v>
      </c>
      <c r="G350" t="str">
        <f>VLOOKUP($B350,Miljövärden!$B$1:$H$463,MATCH(G$2,Miljövärden!$B$1:$H$1,0),FALSE)</f>
        <v>Nej</v>
      </c>
      <c r="H350" s="7" t="str">
        <f>VLOOKUP($B350,Miljövärden!$B$1:$H$463,MATCH(H$2,Miljövärden!$B$1:$H$1,0),FALSE)</f>
        <v>Ja</v>
      </c>
      <c r="P350" s="17" t="str">
        <f t="shared" si="10"/>
        <v>ja</v>
      </c>
      <c r="R350">
        <f t="shared" si="11"/>
        <v>307</v>
      </c>
    </row>
    <row r="351" spans="1:18" x14ac:dyDescent="0.25">
      <c r="A351" s="2" t="s">
        <v>526</v>
      </c>
      <c r="B351" s="2" t="s">
        <v>537</v>
      </c>
      <c r="C351">
        <f>VLOOKUP($B351,Miljövärden!$B$1:$H$463,MATCH(C$2,Miljövärden!$B$1:$H$1,0),FALSE)</f>
        <v>2.6120999999999998E-2</v>
      </c>
      <c r="D351">
        <f>VLOOKUP($B351,Miljövärden!$B$1:$H$463,MATCH(D$2,Miljövärden!$B$1:$H$1,0),FALSE)</f>
        <v>1.26084</v>
      </c>
      <c r="E351">
        <f>VLOOKUP($B351,Miljövärden!$B$1:$H$463,MATCH(E$2,Miljövärden!$B$1:$H$1,0),FALSE)</f>
        <v>0.65338200000000002</v>
      </c>
      <c r="F351">
        <f>VLOOKUP($B351,Miljövärden!$B$1:$H$463,MATCH(F$2,Miljövärden!$B$1:$H$1,0),FALSE)</f>
        <v>4.30715E-3</v>
      </c>
      <c r="G351" t="str">
        <f>VLOOKUP($B351,Miljövärden!$B$1:$H$463,MATCH(G$2,Miljövärden!$B$1:$H$1,0),FALSE)</f>
        <v>Ja</v>
      </c>
      <c r="H351" s="7" t="str">
        <f>VLOOKUP($B351,Miljövärden!$B$1:$H$463,MATCH(H$2,Miljövärden!$B$1:$H$1,0),FALSE)</f>
        <v>Ja</v>
      </c>
      <c r="P351" s="17" t="str">
        <f t="shared" si="10"/>
        <v>ja</v>
      </c>
      <c r="R351">
        <f t="shared" si="11"/>
        <v>308</v>
      </c>
    </row>
    <row r="352" spans="1:18" x14ac:dyDescent="0.25">
      <c r="A352" s="2" t="s">
        <v>538</v>
      </c>
      <c r="B352" s="2" t="s">
        <v>539</v>
      </c>
      <c r="C352">
        <f>VLOOKUP($B352,Miljövärden!$B$1:$H$463,MATCH(C$2,Miljövärden!$B$1:$H$1,0),FALSE)</f>
        <v>0.15978400000000001</v>
      </c>
      <c r="D352">
        <f>VLOOKUP($B352,Miljövärden!$B$1:$H$463,MATCH(D$2,Miljövärden!$B$1:$H$1,0),FALSE)</f>
        <v>36.455100000000002</v>
      </c>
      <c r="E352">
        <f>VLOOKUP($B352,Miljövärden!$B$1:$H$463,MATCH(E$2,Miljövärden!$B$1:$H$1,0),FALSE)</f>
        <v>11.282999999999999</v>
      </c>
      <c r="F352">
        <f>VLOOKUP($B352,Miljövärden!$B$1:$H$463,MATCH(F$2,Miljövärden!$B$1:$H$1,0),FALSE)</f>
        <v>4.5815599999999998E-2</v>
      </c>
      <c r="G352" t="str">
        <f>VLOOKUP($B352,Miljövärden!$B$1:$H$463,MATCH(G$2,Miljövärden!$B$1:$H$1,0),FALSE)</f>
        <v>Ja</v>
      </c>
      <c r="H352" s="7" t="str">
        <f>VLOOKUP($B352,Miljövärden!$B$1:$H$463,MATCH(H$2,Miljövärden!$B$1:$H$1,0),FALSE)</f>
        <v>Ja</v>
      </c>
      <c r="P352" s="17" t="str">
        <f t="shared" si="10"/>
        <v>ja</v>
      </c>
      <c r="R352">
        <f t="shared" si="11"/>
        <v>309</v>
      </c>
    </row>
    <row r="353" spans="1:18" x14ac:dyDescent="0.25">
      <c r="A353" s="2" t="s">
        <v>538</v>
      </c>
      <c r="B353" s="2" t="s">
        <v>540</v>
      </c>
      <c r="C353">
        <f>VLOOKUP($B353,Miljövärden!$B$1:$H$463,MATCH(C$2,Miljövärden!$B$1:$H$1,0),FALSE)</f>
        <v>0.16684199999999999</v>
      </c>
      <c r="D353">
        <f>VLOOKUP($B353,Miljövärden!$B$1:$H$463,MATCH(D$2,Miljövärden!$B$1:$H$1,0),FALSE)</f>
        <v>36.930799999999998</v>
      </c>
      <c r="E353">
        <f>VLOOKUP($B353,Miljövärden!$B$1:$H$463,MATCH(E$2,Miljövärden!$B$1:$H$1,0),FALSE)</f>
        <v>11.684699999999999</v>
      </c>
      <c r="F353">
        <f>VLOOKUP($B353,Miljövärden!$B$1:$H$463,MATCH(F$2,Miljövärden!$B$1:$H$1,0),FALSE)</f>
        <v>3.9672100000000002E-2</v>
      </c>
      <c r="G353" t="str">
        <f>VLOOKUP($B353,Miljövärden!$B$1:$H$463,MATCH(G$2,Miljövärden!$B$1:$H$1,0),FALSE)</f>
        <v>Nej</v>
      </c>
      <c r="H353" s="7" t="str">
        <f>VLOOKUP($B353,Miljövärden!$B$1:$H$463,MATCH(H$2,Miljövärden!$B$1:$H$1,0),FALSE)</f>
        <v>Ja</v>
      </c>
      <c r="P353" s="17" t="str">
        <f t="shared" si="10"/>
        <v>ja</v>
      </c>
      <c r="R353">
        <f t="shared" si="11"/>
        <v>310</v>
      </c>
    </row>
    <row r="354" spans="1:18" x14ac:dyDescent="0.25">
      <c r="A354" s="2" t="s">
        <v>538</v>
      </c>
      <c r="B354" s="2" t="s">
        <v>541</v>
      </c>
      <c r="C354">
        <f>VLOOKUP($B354,Miljövärden!$B$1:$H$463,MATCH(C$2,Miljövärden!$B$1:$H$1,0),FALSE)</f>
        <v>0.23940900000000001</v>
      </c>
      <c r="D354">
        <f>VLOOKUP($B354,Miljövärden!$B$1:$H$463,MATCH(D$2,Miljövärden!$B$1:$H$1,0),FALSE)</f>
        <v>50.571899999999999</v>
      </c>
      <c r="E354">
        <f>VLOOKUP($B354,Miljövärden!$B$1:$H$463,MATCH(E$2,Miljövärden!$B$1:$H$1,0),FALSE)</f>
        <v>6.38992</v>
      </c>
      <c r="F354">
        <f>VLOOKUP($B354,Miljövärden!$B$1:$H$463,MATCH(F$2,Miljövärden!$B$1:$H$1,0),FALSE)</f>
        <v>8.13305E-2</v>
      </c>
      <c r="G354" t="str">
        <f>VLOOKUP($B354,Miljövärden!$B$1:$H$463,MATCH(G$2,Miljövärden!$B$1:$H$1,0),FALSE)</f>
        <v>Ja</v>
      </c>
      <c r="H354" s="7" t="str">
        <f>VLOOKUP($B354,Miljövärden!$B$1:$H$463,MATCH(H$2,Miljövärden!$B$1:$H$1,0),FALSE)</f>
        <v>Ja</v>
      </c>
      <c r="P354" s="17" t="str">
        <f t="shared" si="10"/>
        <v>ja</v>
      </c>
      <c r="R354">
        <f t="shared" si="11"/>
        <v>311</v>
      </c>
    </row>
    <row r="355" spans="1:18" x14ac:dyDescent="0.25">
      <c r="A355" s="2" t="s">
        <v>542</v>
      </c>
      <c r="B355" s="2" t="s">
        <v>543</v>
      </c>
      <c r="C355">
        <f>VLOOKUP($B355,Miljövärden!$B$1:$H$463,MATCH(C$2,Miljövärden!$B$1:$H$1,0),FALSE)</f>
        <v>8.0625500000000003E-2</v>
      </c>
      <c r="D355">
        <f>VLOOKUP($B355,Miljövärden!$B$1:$H$463,MATCH(D$2,Miljövärden!$B$1:$H$1,0),FALSE)</f>
        <v>13.3322</v>
      </c>
      <c r="E355">
        <f>VLOOKUP($B355,Miljövärden!$B$1:$H$463,MATCH(E$2,Miljövärden!$B$1:$H$1,0),FALSE)</f>
        <v>9.6016300000000001</v>
      </c>
      <c r="F355">
        <f>VLOOKUP($B355,Miljövärden!$B$1:$H$463,MATCH(F$2,Miljövärden!$B$1:$H$1,0),FALSE)</f>
        <v>0</v>
      </c>
      <c r="G355" t="str">
        <f>VLOOKUP($B355,Miljövärden!$B$1:$H$463,MATCH(G$2,Miljövärden!$B$1:$H$1,0),FALSE)</f>
        <v>Ja</v>
      </c>
      <c r="H355" s="7" t="str">
        <f>VLOOKUP($B355,Miljövärden!$B$1:$H$463,MATCH(H$2,Miljövärden!$B$1:$H$1,0),FALSE)</f>
        <v>Ja</v>
      </c>
      <c r="P355" s="17" t="str">
        <f t="shared" si="10"/>
        <v>ja</v>
      </c>
      <c r="R355">
        <f t="shared" si="11"/>
        <v>312</v>
      </c>
    </row>
    <row r="356" spans="1:18" x14ac:dyDescent="0.25">
      <c r="A356" s="2" t="s">
        <v>542</v>
      </c>
      <c r="B356" s="2" t="s">
        <v>544</v>
      </c>
      <c r="C356">
        <f>VLOOKUP($B356,Miljövärden!$B$1:$H$463,MATCH(C$2,Miljövärden!$B$1:$H$1,0),FALSE)</f>
        <v>6.9189500000000001E-2</v>
      </c>
      <c r="D356">
        <f>VLOOKUP($B356,Miljövärden!$B$1:$H$463,MATCH(D$2,Miljövärden!$B$1:$H$1,0),FALSE)</f>
        <v>11.305899999999999</v>
      </c>
      <c r="E356">
        <f>VLOOKUP($B356,Miljövärden!$B$1:$H$463,MATCH(E$2,Miljövärden!$B$1:$H$1,0),FALSE)</f>
        <v>8.6613199999999999</v>
      </c>
      <c r="F356">
        <f>VLOOKUP($B356,Miljövärden!$B$1:$H$463,MATCH(F$2,Miljövärden!$B$1:$H$1,0),FALSE)</f>
        <v>0</v>
      </c>
      <c r="G356" t="str">
        <f>VLOOKUP($B356,Miljövärden!$B$1:$H$463,MATCH(G$2,Miljövärden!$B$1:$H$1,0),FALSE)</f>
        <v>Ja</v>
      </c>
      <c r="H356" s="7" t="str">
        <f>VLOOKUP($B356,Miljövärden!$B$1:$H$463,MATCH(H$2,Miljövärden!$B$1:$H$1,0),FALSE)</f>
        <v>Ja</v>
      </c>
      <c r="P356" s="17" t="str">
        <f t="shared" si="10"/>
        <v>ja</v>
      </c>
      <c r="R356">
        <f t="shared" si="11"/>
        <v>313</v>
      </c>
    </row>
    <row r="357" spans="1:18" x14ac:dyDescent="0.25">
      <c r="A357" s="2" t="s">
        <v>542</v>
      </c>
      <c r="B357" s="2" t="s">
        <v>545</v>
      </c>
      <c r="C357">
        <f>VLOOKUP($B357,Miljövärden!$B$1:$H$463,MATCH(C$2,Miljövärden!$B$1:$H$1,0),FALSE)</f>
        <v>6.7495700000000006E-2</v>
      </c>
      <c r="D357">
        <f>VLOOKUP($B357,Miljövärden!$B$1:$H$463,MATCH(D$2,Miljövärden!$B$1:$H$1,0),FALSE)</f>
        <v>12.186400000000001</v>
      </c>
      <c r="E357">
        <f>VLOOKUP($B357,Miljövärden!$B$1:$H$463,MATCH(E$2,Miljövärden!$B$1:$H$1,0),FALSE)</f>
        <v>9.3984400000000008</v>
      </c>
      <c r="F357">
        <f>VLOOKUP($B357,Miljövärden!$B$1:$H$463,MATCH(F$2,Miljövärden!$B$1:$H$1,0),FALSE)</f>
        <v>0</v>
      </c>
      <c r="G357" t="str">
        <f>VLOOKUP($B357,Miljövärden!$B$1:$H$463,MATCH(G$2,Miljövärden!$B$1:$H$1,0),FALSE)</f>
        <v>Ja</v>
      </c>
      <c r="H357" s="7" t="str">
        <f>VLOOKUP($B357,Miljövärden!$B$1:$H$463,MATCH(H$2,Miljövärden!$B$1:$H$1,0),FALSE)</f>
        <v>Ja</v>
      </c>
      <c r="P357" s="17" t="str">
        <f t="shared" si="10"/>
        <v>ja</v>
      </c>
      <c r="R357">
        <f t="shared" si="11"/>
        <v>314</v>
      </c>
    </row>
    <row r="358" spans="1:18" x14ac:dyDescent="0.25">
      <c r="A358" s="2" t="s">
        <v>542</v>
      </c>
      <c r="B358" s="2" t="s">
        <v>546</v>
      </c>
      <c r="C358">
        <f>VLOOKUP($B358,Miljövärden!$B$1:$H$463,MATCH(C$2,Miljövärden!$B$1:$H$1,0),FALSE)</f>
        <v>6.1509899999999999E-2</v>
      </c>
      <c r="D358">
        <f>VLOOKUP($B358,Miljövärden!$B$1:$H$463,MATCH(D$2,Miljövärden!$B$1:$H$1,0),FALSE)</f>
        <v>10.738300000000001</v>
      </c>
      <c r="E358">
        <f>VLOOKUP($B358,Miljövärden!$B$1:$H$463,MATCH(E$2,Miljövärden!$B$1:$H$1,0),FALSE)</f>
        <v>8.2833699999999997</v>
      </c>
      <c r="F358">
        <f>VLOOKUP($B358,Miljövärden!$B$1:$H$463,MATCH(F$2,Miljövärden!$B$1:$H$1,0),FALSE)</f>
        <v>0</v>
      </c>
      <c r="G358" t="str">
        <f>VLOOKUP($B358,Miljövärden!$B$1:$H$463,MATCH(G$2,Miljövärden!$B$1:$H$1,0),FALSE)</f>
        <v>Ja</v>
      </c>
      <c r="H358" s="7" t="str">
        <f>VLOOKUP($B358,Miljövärden!$B$1:$H$463,MATCH(H$2,Miljövärden!$B$1:$H$1,0),FALSE)</f>
        <v>Ja</v>
      </c>
      <c r="P358" s="17" t="str">
        <f t="shared" si="10"/>
        <v>ja</v>
      </c>
      <c r="R358">
        <f t="shared" si="11"/>
        <v>315</v>
      </c>
    </row>
    <row r="359" spans="1:18" x14ac:dyDescent="0.25">
      <c r="A359" s="2" t="s">
        <v>542</v>
      </c>
      <c r="B359" s="2" t="s">
        <v>547</v>
      </c>
      <c r="C359">
        <f>VLOOKUP($B359,Miljövärden!$B$1:$H$463,MATCH(C$2,Miljövärden!$B$1:$H$1,0),FALSE)</f>
        <v>8.7296700000000005E-2</v>
      </c>
      <c r="D359">
        <f>VLOOKUP($B359,Miljövärden!$B$1:$H$463,MATCH(D$2,Miljövärden!$B$1:$H$1,0),FALSE)</f>
        <v>12.888400000000001</v>
      </c>
      <c r="E359">
        <f>VLOOKUP($B359,Miljövärden!$B$1:$H$463,MATCH(E$2,Miljövärden!$B$1:$H$1,0),FALSE)</f>
        <v>8.8229100000000003</v>
      </c>
      <c r="F359">
        <f>VLOOKUP($B359,Miljövärden!$B$1:$H$463,MATCH(F$2,Miljövärden!$B$1:$H$1,0),FALSE)</f>
        <v>4.3357300000000003E-3</v>
      </c>
      <c r="G359" t="str">
        <f>VLOOKUP($B359,Miljövärden!$B$1:$H$463,MATCH(G$2,Miljövärden!$B$1:$H$1,0),FALSE)</f>
        <v>Ja</v>
      </c>
      <c r="H359" s="7" t="str">
        <f>VLOOKUP($B359,Miljövärden!$B$1:$H$463,MATCH(H$2,Miljövärden!$B$1:$H$1,0),FALSE)</f>
        <v>Ja</v>
      </c>
      <c r="P359" s="17" t="str">
        <f t="shared" si="10"/>
        <v>ja</v>
      </c>
      <c r="R359">
        <f t="shared" si="11"/>
        <v>316</v>
      </c>
    </row>
    <row r="360" spans="1:18" x14ac:dyDescent="0.25">
      <c r="A360" s="2" t="s">
        <v>548</v>
      </c>
      <c r="B360" s="2" t="s">
        <v>549</v>
      </c>
      <c r="C360">
        <f>VLOOKUP($B360,Miljövärden!$B$1:$H$463,MATCH(C$2,Miljövärden!$B$1:$H$1,0),FALSE)</f>
        <v>0.19952400000000001</v>
      </c>
      <c r="D360">
        <f>VLOOKUP($B360,Miljövärden!$B$1:$H$463,MATCH(D$2,Miljövärden!$B$1:$H$1,0),FALSE)</f>
        <v>19.4786</v>
      </c>
      <c r="E360">
        <f>VLOOKUP($B360,Miljövärden!$B$1:$H$463,MATCH(E$2,Miljövärden!$B$1:$H$1,0),FALSE)</f>
        <v>15.8729</v>
      </c>
      <c r="F360">
        <f>VLOOKUP($B360,Miljövärden!$B$1:$H$463,MATCH(F$2,Miljövärden!$B$1:$H$1,0),FALSE)</f>
        <v>3.9370099999999998E-2</v>
      </c>
      <c r="G360" t="str">
        <f>VLOOKUP($B360,Miljövärden!$B$1:$H$463,MATCH(G$2,Miljövärden!$B$1:$H$1,0),FALSE)</f>
        <v>Ja</v>
      </c>
      <c r="H360" s="7" t="str">
        <f>VLOOKUP($B360,Miljövärden!$B$1:$H$463,MATCH(H$2,Miljövärden!$B$1:$H$1,0),FALSE)</f>
        <v>Ja</v>
      </c>
      <c r="P360" s="17" t="str">
        <f t="shared" si="10"/>
        <v>ja</v>
      </c>
      <c r="R360">
        <f t="shared" si="11"/>
        <v>317</v>
      </c>
    </row>
    <row r="361" spans="1:18" x14ac:dyDescent="0.25">
      <c r="A361" s="2" t="s">
        <v>548</v>
      </c>
      <c r="B361" s="2" t="s">
        <v>550</v>
      </c>
      <c r="C361">
        <f>VLOOKUP($B361,Miljövärden!$B$1:$H$463,MATCH(C$2,Miljövärden!$B$1:$H$1,0),FALSE)</f>
        <v>0.173323</v>
      </c>
      <c r="D361">
        <f>VLOOKUP($B361,Miljövärden!$B$1:$H$463,MATCH(D$2,Miljövärden!$B$1:$H$1,0),FALSE)</f>
        <v>29.986899999999999</v>
      </c>
      <c r="E361">
        <f>VLOOKUP($B361,Miljövärden!$B$1:$H$463,MATCH(E$2,Miljövärden!$B$1:$H$1,0),FALSE)</f>
        <v>5.5441500000000001</v>
      </c>
      <c r="F361">
        <f>VLOOKUP($B361,Miljövärden!$B$1:$H$463,MATCH(F$2,Miljövärden!$B$1:$H$1,0),FALSE)</f>
        <v>2.9234400000000001E-2</v>
      </c>
      <c r="G361" t="str">
        <f>VLOOKUP($B361,Miljövärden!$B$1:$H$463,MATCH(G$2,Miljövärden!$B$1:$H$1,0),FALSE)</f>
        <v>Ja</v>
      </c>
      <c r="H361" s="7" t="str">
        <f>VLOOKUP($B361,Miljövärden!$B$1:$H$463,MATCH(H$2,Miljövärden!$B$1:$H$1,0),FALSE)</f>
        <v>Ja</v>
      </c>
      <c r="P361" s="17" t="str">
        <f t="shared" si="10"/>
        <v>ja</v>
      </c>
      <c r="R361">
        <f t="shared" si="11"/>
        <v>318</v>
      </c>
    </row>
    <row r="362" spans="1:18" x14ac:dyDescent="0.25">
      <c r="A362" s="2" t="s">
        <v>548</v>
      </c>
      <c r="B362" s="2" t="s">
        <v>551</v>
      </c>
      <c r="C362">
        <f>VLOOKUP($B362,Miljövärden!$B$1:$H$463,MATCH(C$2,Miljövärden!$B$1:$H$1,0),FALSE)</f>
        <v>6.1732099999999998E-2</v>
      </c>
      <c r="D362">
        <f>VLOOKUP($B362,Miljövärden!$B$1:$H$463,MATCH(D$2,Miljövärden!$B$1:$H$1,0),FALSE)</f>
        <v>9.4617900000000006</v>
      </c>
      <c r="E362">
        <f>VLOOKUP($B362,Miljövärden!$B$1:$H$463,MATCH(E$2,Miljövärden!$B$1:$H$1,0),FALSE)</f>
        <v>7.4562499999999998</v>
      </c>
      <c r="F362">
        <f>VLOOKUP($B362,Miljövärden!$B$1:$H$463,MATCH(F$2,Miljövärden!$B$1:$H$1,0),FALSE)</f>
        <v>3.9491399999999999E-5</v>
      </c>
      <c r="G362" t="str">
        <f>VLOOKUP($B362,Miljövärden!$B$1:$H$463,MATCH(G$2,Miljövärden!$B$1:$H$1,0),FALSE)</f>
        <v>Ja</v>
      </c>
      <c r="H362" s="7" t="str">
        <f>VLOOKUP($B362,Miljövärden!$B$1:$H$463,MATCH(H$2,Miljövärden!$B$1:$H$1,0),FALSE)</f>
        <v>Ja</v>
      </c>
      <c r="P362" s="17" t="str">
        <f t="shared" si="10"/>
        <v>ja</v>
      </c>
      <c r="R362">
        <f t="shared" si="11"/>
        <v>319</v>
      </c>
    </row>
    <row r="363" spans="1:18" x14ac:dyDescent="0.25">
      <c r="A363" s="2" t="s">
        <v>552</v>
      </c>
      <c r="B363" s="2" t="s">
        <v>553</v>
      </c>
      <c r="C363">
        <f>VLOOKUP($B363,Miljövärden!$B$1:$H$463,MATCH(C$2,Miljövärden!$B$1:$H$1,0),FALSE)</f>
        <v>0.20275099999999999</v>
      </c>
      <c r="D363">
        <f>VLOOKUP($B363,Miljövärden!$B$1:$H$463,MATCH(D$2,Miljövärden!$B$1:$H$1,0),FALSE)</f>
        <v>112.045</v>
      </c>
      <c r="E363">
        <f>VLOOKUP($B363,Miljövärden!$B$1:$H$463,MATCH(E$2,Miljövärden!$B$1:$H$1,0),FALSE)</f>
        <v>6.0469900000000001</v>
      </c>
      <c r="F363">
        <f>VLOOKUP($B363,Miljövärden!$B$1:$H$463,MATCH(F$2,Miljövärden!$B$1:$H$1,0),FALSE)</f>
        <v>5.1618299999999999E-2</v>
      </c>
      <c r="G363" t="str">
        <f>VLOOKUP($B363,Miljövärden!$B$1:$H$463,MATCH(G$2,Miljövärden!$B$1:$H$1,0),FALSE)</f>
        <v>Ja</v>
      </c>
      <c r="H363" s="7" t="str">
        <f>VLOOKUP($B363,Miljövärden!$B$1:$H$463,MATCH(H$2,Miljövärden!$B$1:$H$1,0),FALSE)</f>
        <v>Ja</v>
      </c>
      <c r="P363" s="17" t="str">
        <f t="shared" si="10"/>
        <v>ja</v>
      </c>
      <c r="R363">
        <f t="shared" si="11"/>
        <v>320</v>
      </c>
    </row>
    <row r="364" spans="1:18" x14ac:dyDescent="0.25">
      <c r="A364" s="2" t="s">
        <v>552</v>
      </c>
      <c r="B364" s="2" t="s">
        <v>554</v>
      </c>
      <c r="C364">
        <f>VLOOKUP($B364,Miljövärden!$B$1:$H$463,MATCH(C$2,Miljövärden!$B$1:$H$1,0),FALSE)</f>
        <v>0.29252400000000001</v>
      </c>
      <c r="D364">
        <f>VLOOKUP($B364,Miljövärden!$B$1:$H$463,MATCH(D$2,Miljövärden!$B$1:$H$1,0),FALSE)</f>
        <v>10.799200000000001</v>
      </c>
      <c r="E364">
        <f>VLOOKUP($B364,Miljövärden!$B$1:$H$463,MATCH(E$2,Miljövärden!$B$1:$H$1,0),FALSE)</f>
        <v>16.976299999999998</v>
      </c>
      <c r="F364">
        <f>VLOOKUP($B364,Miljövärden!$B$1:$H$463,MATCH(F$2,Miljövärden!$B$1:$H$1,0),FALSE)</f>
        <v>9.0369999999999999E-3</v>
      </c>
      <c r="G364" t="str">
        <f>VLOOKUP($B364,Miljövärden!$B$1:$H$463,MATCH(G$2,Miljövärden!$B$1:$H$1,0),FALSE)</f>
        <v>Ja</v>
      </c>
      <c r="H364" s="7" t="str">
        <f>VLOOKUP($B364,Miljövärden!$B$1:$H$463,MATCH(H$2,Miljövärden!$B$1:$H$1,0),FALSE)</f>
        <v>Ja</v>
      </c>
      <c r="P364" s="17" t="str">
        <f t="shared" si="10"/>
        <v>ja</v>
      </c>
      <c r="R364">
        <f t="shared" si="11"/>
        <v>321</v>
      </c>
    </row>
    <row r="365" spans="1:18" x14ac:dyDescent="0.25">
      <c r="A365" s="2" t="s">
        <v>552</v>
      </c>
      <c r="B365" s="2" t="s">
        <v>555</v>
      </c>
      <c r="C365">
        <f>VLOOKUP($B365,Miljövärden!$B$1:$H$463,MATCH(C$2,Miljövärden!$B$1:$H$1,0),FALSE)</f>
        <v>0.14065800000000001</v>
      </c>
      <c r="D365">
        <f>VLOOKUP($B365,Miljövärden!$B$1:$H$463,MATCH(D$2,Miljövärden!$B$1:$H$1,0),FALSE)</f>
        <v>16.547799999999999</v>
      </c>
      <c r="E365">
        <f>VLOOKUP($B365,Miljövärden!$B$1:$H$463,MATCH(E$2,Miljövärden!$B$1:$H$1,0),FALSE)</f>
        <v>8.2732899999999994</v>
      </c>
      <c r="F365">
        <f>VLOOKUP($B365,Miljövärden!$B$1:$H$463,MATCH(F$2,Miljövärden!$B$1:$H$1,0),FALSE)</f>
        <v>1.7516199999999999E-2</v>
      </c>
      <c r="G365" t="str">
        <f>VLOOKUP($B365,Miljövärden!$B$1:$H$463,MATCH(G$2,Miljövärden!$B$1:$H$1,0),FALSE)</f>
        <v>Ja</v>
      </c>
      <c r="H365" s="7" t="str">
        <f>VLOOKUP($B365,Miljövärden!$B$1:$H$463,MATCH(H$2,Miljövärden!$B$1:$H$1,0),FALSE)</f>
        <v>Ja</v>
      </c>
      <c r="P365" s="17" t="str">
        <f t="shared" si="10"/>
        <v>ja</v>
      </c>
      <c r="R365">
        <f t="shared" si="11"/>
        <v>322</v>
      </c>
    </row>
    <row r="366" spans="1:18" x14ac:dyDescent="0.25">
      <c r="A366" s="2" t="s">
        <v>552</v>
      </c>
      <c r="B366" s="2" t="s">
        <v>556</v>
      </c>
      <c r="C366">
        <f>VLOOKUP($B366,Miljövärden!$B$1:$H$463,MATCH(C$2,Miljövärden!$B$1:$H$1,0),FALSE)</f>
        <v>7.2224999999999998E-2</v>
      </c>
      <c r="D366">
        <f>VLOOKUP($B366,Miljövärden!$B$1:$H$463,MATCH(D$2,Miljövärden!$B$1:$H$1,0),FALSE)</f>
        <v>15.808</v>
      </c>
      <c r="E366">
        <f>VLOOKUP($B366,Miljövärden!$B$1:$H$463,MATCH(E$2,Miljövärden!$B$1:$H$1,0),FALSE)</f>
        <v>1.76389</v>
      </c>
      <c r="F366">
        <f>VLOOKUP($B366,Miljövärden!$B$1:$H$463,MATCH(F$2,Miljövärden!$B$1:$H$1,0),FALSE)</f>
        <v>4.5842599999999997E-2</v>
      </c>
      <c r="G366" t="str">
        <f>VLOOKUP($B366,Miljövärden!$B$1:$H$463,MATCH(G$2,Miljövärden!$B$1:$H$1,0),FALSE)</f>
        <v>Ja</v>
      </c>
      <c r="H366" s="7" t="str">
        <f>VLOOKUP($B366,Miljövärden!$B$1:$H$463,MATCH(H$2,Miljövärden!$B$1:$H$1,0),FALSE)</f>
        <v>Ja</v>
      </c>
      <c r="P366" s="17" t="str">
        <f t="shared" si="10"/>
        <v>ja</v>
      </c>
      <c r="R366">
        <f t="shared" si="11"/>
        <v>323</v>
      </c>
    </row>
    <row r="367" spans="1:18" x14ac:dyDescent="0.25">
      <c r="A367" s="2" t="s">
        <v>552</v>
      </c>
      <c r="B367" s="2" t="s">
        <v>557</v>
      </c>
      <c r="C367">
        <f>VLOOKUP($B367,Miljövärden!$B$1:$H$463,MATCH(C$2,Miljövärden!$B$1:$H$1,0),FALSE)</f>
        <v>0.265233</v>
      </c>
      <c r="D367">
        <f>VLOOKUP($B367,Miljövärden!$B$1:$H$463,MATCH(D$2,Miljövärden!$B$1:$H$1,0),FALSE)</f>
        <v>17.412500000000001</v>
      </c>
      <c r="E367">
        <f>VLOOKUP($B367,Miljövärden!$B$1:$H$463,MATCH(E$2,Miljövärden!$B$1:$H$1,0),FALSE)</f>
        <v>14.521000000000001</v>
      </c>
      <c r="F367">
        <f>VLOOKUP($B367,Miljövärden!$B$1:$H$463,MATCH(F$2,Miljövärden!$B$1:$H$1,0),FALSE)</f>
        <v>1.5977399999999999E-2</v>
      </c>
      <c r="G367" t="str">
        <f>VLOOKUP($B367,Miljövärden!$B$1:$H$463,MATCH(G$2,Miljövärden!$B$1:$H$1,0),FALSE)</f>
        <v>Ja</v>
      </c>
      <c r="H367" s="7" t="str">
        <f>VLOOKUP($B367,Miljövärden!$B$1:$H$463,MATCH(H$2,Miljövärden!$B$1:$H$1,0),FALSE)</f>
        <v>Ja</v>
      </c>
      <c r="P367" s="17" t="str">
        <f t="shared" si="10"/>
        <v>ja</v>
      </c>
      <c r="R367">
        <f t="shared" si="11"/>
        <v>324</v>
      </c>
    </row>
    <row r="368" spans="1:18" x14ac:dyDescent="0.25">
      <c r="A368" s="2" t="s">
        <v>552</v>
      </c>
      <c r="B368" s="2" t="s">
        <v>558</v>
      </c>
      <c r="C368">
        <f>VLOOKUP($B368,Miljövärden!$B$1:$H$463,MATCH(C$2,Miljövärden!$B$1:$H$1,0),FALSE)</f>
        <v>8.0674899999999994E-2</v>
      </c>
      <c r="D368">
        <f>VLOOKUP($B368,Miljövärden!$B$1:$H$463,MATCH(D$2,Miljövärden!$B$1:$H$1,0),FALSE)</f>
        <v>4.6636499999999996</v>
      </c>
      <c r="E368">
        <f>VLOOKUP($B368,Miljövärden!$B$1:$H$463,MATCH(E$2,Miljövärden!$B$1:$H$1,0),FALSE)</f>
        <v>3.6018300000000001</v>
      </c>
      <c r="F368">
        <f>VLOOKUP($B368,Miljövärden!$B$1:$H$463,MATCH(F$2,Miljövärden!$B$1:$H$1,0),FALSE)</f>
        <v>0</v>
      </c>
      <c r="G368" t="str">
        <f>VLOOKUP($B368,Miljövärden!$B$1:$H$463,MATCH(G$2,Miljövärden!$B$1:$H$1,0),FALSE)</f>
        <v>Ja</v>
      </c>
      <c r="H368" s="7" t="str">
        <f>VLOOKUP($B368,Miljövärden!$B$1:$H$463,MATCH(H$2,Miljövärden!$B$1:$H$1,0),FALSE)</f>
        <v>Ja</v>
      </c>
      <c r="P368" s="17" t="str">
        <f t="shared" si="10"/>
        <v>ja</v>
      </c>
      <c r="R368">
        <f t="shared" si="11"/>
        <v>325</v>
      </c>
    </row>
    <row r="369" spans="1:18" x14ac:dyDescent="0.25">
      <c r="A369" s="2" t="s">
        <v>552</v>
      </c>
      <c r="B369" s="2" t="s">
        <v>559</v>
      </c>
      <c r="C369">
        <f>VLOOKUP($B369,Miljövärden!$B$1:$H$463,MATCH(C$2,Miljövärden!$B$1:$H$1,0),FALSE)</f>
        <v>9.3985399999999997E-2</v>
      </c>
      <c r="D369">
        <f>VLOOKUP($B369,Miljövärden!$B$1:$H$463,MATCH(D$2,Miljövärden!$B$1:$H$1,0),FALSE)</f>
        <v>9.0141299999999998</v>
      </c>
      <c r="E369">
        <f>VLOOKUP($B369,Miljövärden!$B$1:$H$463,MATCH(E$2,Miljövärden!$B$1:$H$1,0),FALSE)</f>
        <v>5.7037500000000003</v>
      </c>
      <c r="F369">
        <f>VLOOKUP($B369,Miljövärden!$B$1:$H$463,MATCH(F$2,Miljövärden!$B$1:$H$1,0),FALSE)</f>
        <v>7.1628200000000003E-3</v>
      </c>
      <c r="G369" t="str">
        <f>VLOOKUP($B369,Miljövärden!$B$1:$H$463,MATCH(G$2,Miljövärden!$B$1:$H$1,0),FALSE)</f>
        <v>Ja</v>
      </c>
      <c r="H369" s="7" t="str">
        <f>VLOOKUP($B369,Miljövärden!$B$1:$H$463,MATCH(H$2,Miljövärden!$B$1:$H$1,0),FALSE)</f>
        <v>Ja</v>
      </c>
      <c r="P369" s="17" t="str">
        <f t="shared" si="10"/>
        <v>ja</v>
      </c>
      <c r="R369">
        <f t="shared" si="11"/>
        <v>326</v>
      </c>
    </row>
    <row r="370" spans="1:18" x14ac:dyDescent="0.25">
      <c r="A370" s="2" t="s">
        <v>552</v>
      </c>
      <c r="B370" s="2" t="s">
        <v>560</v>
      </c>
      <c r="C370">
        <f>VLOOKUP($B370,Miljövärden!$B$1:$H$463,MATCH(C$2,Miljövärden!$B$1:$H$1,0),FALSE)</f>
        <v>0.24438099999999999</v>
      </c>
      <c r="D370">
        <f>VLOOKUP($B370,Miljövärden!$B$1:$H$463,MATCH(D$2,Miljövärden!$B$1:$H$1,0),FALSE)</f>
        <v>11.647600000000001</v>
      </c>
      <c r="E370">
        <f>VLOOKUP($B370,Miljövärden!$B$1:$H$463,MATCH(E$2,Miljövärden!$B$1:$H$1,0),FALSE)</f>
        <v>6.6882700000000002</v>
      </c>
      <c r="F370">
        <f>VLOOKUP($B370,Miljövärden!$B$1:$H$463,MATCH(F$2,Miljövärden!$B$1:$H$1,0),FALSE)</f>
        <v>8.6396000000000008E-3</v>
      </c>
      <c r="G370" t="str">
        <f>VLOOKUP($B370,Miljövärden!$B$1:$H$463,MATCH(G$2,Miljövärden!$B$1:$H$1,0),FALSE)</f>
        <v>Ja</v>
      </c>
      <c r="H370" s="7" t="str">
        <f>VLOOKUP($B370,Miljövärden!$B$1:$H$463,MATCH(H$2,Miljövärden!$B$1:$H$1,0),FALSE)</f>
        <v>Ja</v>
      </c>
      <c r="P370" s="17" t="str">
        <f t="shared" si="10"/>
        <v>ja</v>
      </c>
      <c r="R370">
        <f t="shared" si="11"/>
        <v>327</v>
      </c>
    </row>
    <row r="371" spans="1:18" x14ac:dyDescent="0.25">
      <c r="A371" s="2" t="s">
        <v>552</v>
      </c>
      <c r="B371" s="2" t="s">
        <v>561</v>
      </c>
      <c r="C371">
        <f>VLOOKUP($B371,Miljövärden!$B$1:$H$463,MATCH(C$2,Miljövärden!$B$1:$H$1,0),FALSE)</f>
        <v>0.155864</v>
      </c>
      <c r="D371">
        <f>VLOOKUP($B371,Miljövärden!$B$1:$H$463,MATCH(D$2,Miljövärden!$B$1:$H$1,0),FALSE)</f>
        <v>37.447800000000001</v>
      </c>
      <c r="E371">
        <f>VLOOKUP($B371,Miljövärden!$B$1:$H$463,MATCH(E$2,Miljövärden!$B$1:$H$1,0),FALSE)</f>
        <v>4.4313900000000004</v>
      </c>
      <c r="F371">
        <f>VLOOKUP($B371,Miljövärden!$B$1:$H$463,MATCH(F$2,Miljövärden!$B$1:$H$1,0),FALSE)</f>
        <v>0.111579</v>
      </c>
      <c r="G371" t="str">
        <f>VLOOKUP($B371,Miljövärden!$B$1:$H$463,MATCH(G$2,Miljövärden!$B$1:$H$1,0),FALSE)</f>
        <v>Ja</v>
      </c>
      <c r="H371" s="7" t="str">
        <f>VLOOKUP($B371,Miljövärden!$B$1:$H$463,MATCH(H$2,Miljövärden!$B$1:$H$1,0),FALSE)</f>
        <v>Ja</v>
      </c>
      <c r="P371" s="17" t="str">
        <f t="shared" si="10"/>
        <v>ja</v>
      </c>
      <c r="R371">
        <f t="shared" si="11"/>
        <v>328</v>
      </c>
    </row>
    <row r="372" spans="1:18" x14ac:dyDescent="0.25">
      <c r="A372" s="2" t="s">
        <v>552</v>
      </c>
      <c r="B372" s="2" t="s">
        <v>562</v>
      </c>
      <c r="C372">
        <f>VLOOKUP($B372,Miljövärden!$B$1:$H$463,MATCH(C$2,Miljövärden!$B$1:$H$1,0),FALSE)</f>
        <v>0.234989</v>
      </c>
      <c r="D372">
        <f>VLOOKUP($B372,Miljövärden!$B$1:$H$463,MATCH(D$2,Miljövärden!$B$1:$H$1,0),FALSE)</f>
        <v>19.285</v>
      </c>
      <c r="E372">
        <f>VLOOKUP($B372,Miljövärden!$B$1:$H$463,MATCH(E$2,Miljövärden!$B$1:$H$1,0),FALSE)</f>
        <v>9.8011300000000006</v>
      </c>
      <c r="F372">
        <f>VLOOKUP($B372,Miljövärden!$B$1:$H$463,MATCH(F$2,Miljövärden!$B$1:$H$1,0),FALSE)</f>
        <v>1.9462799999999999E-2</v>
      </c>
      <c r="G372" t="str">
        <f>VLOOKUP($B372,Miljövärden!$B$1:$H$463,MATCH(G$2,Miljövärden!$B$1:$H$1,0),FALSE)</f>
        <v>Ja</v>
      </c>
      <c r="H372" s="7" t="str">
        <f>VLOOKUP($B372,Miljövärden!$B$1:$H$463,MATCH(H$2,Miljövärden!$B$1:$H$1,0),FALSE)</f>
        <v>Ja</v>
      </c>
      <c r="P372" s="17" t="str">
        <f t="shared" si="10"/>
        <v>ja</v>
      </c>
      <c r="R372">
        <f t="shared" si="11"/>
        <v>329</v>
      </c>
    </row>
    <row r="373" spans="1:18" x14ac:dyDescent="0.25">
      <c r="A373" s="2" t="s">
        <v>552</v>
      </c>
      <c r="B373" s="2" t="s">
        <v>563</v>
      </c>
      <c r="C373">
        <f>VLOOKUP($B373,Miljövärden!$B$1:$H$463,MATCH(C$2,Miljövärden!$B$1:$H$1,0),FALSE)</f>
        <v>0.116508</v>
      </c>
      <c r="D373">
        <f>VLOOKUP($B373,Miljövärden!$B$1:$H$463,MATCH(D$2,Miljövärden!$B$1:$H$1,0),FALSE)</f>
        <v>9.0976800000000004</v>
      </c>
      <c r="E373">
        <f>VLOOKUP($B373,Miljövärden!$B$1:$H$463,MATCH(E$2,Miljövärden!$B$1:$H$1,0),FALSE)</f>
        <v>6.5508699999999997</v>
      </c>
      <c r="F373">
        <f>VLOOKUP($B373,Miljövärden!$B$1:$H$463,MATCH(F$2,Miljövärden!$B$1:$H$1,0),FALSE)</f>
        <v>2.0698299999999999E-3</v>
      </c>
      <c r="G373" t="str">
        <f>VLOOKUP($B373,Miljövärden!$B$1:$H$463,MATCH(G$2,Miljövärden!$B$1:$H$1,0),FALSE)</f>
        <v>Ja</v>
      </c>
      <c r="H373" s="7" t="str">
        <f>VLOOKUP($B373,Miljövärden!$B$1:$H$463,MATCH(H$2,Miljövärden!$B$1:$H$1,0),FALSE)</f>
        <v>Ja</v>
      </c>
      <c r="P373" s="17" t="str">
        <f t="shared" si="10"/>
        <v>ja</v>
      </c>
      <c r="R373">
        <f t="shared" si="11"/>
        <v>330</v>
      </c>
    </row>
    <row r="374" spans="1:18" x14ac:dyDescent="0.25">
      <c r="A374" s="2" t="s">
        <v>552</v>
      </c>
      <c r="B374" s="2" t="s">
        <v>564</v>
      </c>
      <c r="C374">
        <f>VLOOKUP($B374,Miljövärden!$B$1:$H$463,MATCH(C$2,Miljövärden!$B$1:$H$1,0),FALSE)</f>
        <v>6.8778800000000001E-2</v>
      </c>
      <c r="D374">
        <f>VLOOKUP($B374,Miljövärden!$B$1:$H$463,MATCH(D$2,Miljövärden!$B$1:$H$1,0),FALSE)</f>
        <v>3.9158499999999998</v>
      </c>
      <c r="E374">
        <f>VLOOKUP($B374,Miljövärden!$B$1:$H$463,MATCH(E$2,Miljövärden!$B$1:$H$1,0),FALSE)</f>
        <v>0.81034399999999995</v>
      </c>
      <c r="F374">
        <f>VLOOKUP($B374,Miljövärden!$B$1:$H$463,MATCH(F$2,Miljövärden!$B$1:$H$1,0),FALSE)</f>
        <v>6.92846E-3</v>
      </c>
      <c r="G374" t="str">
        <f>VLOOKUP($B374,Miljövärden!$B$1:$H$463,MATCH(G$2,Miljövärden!$B$1:$H$1,0),FALSE)</f>
        <v>Ja</v>
      </c>
      <c r="H374" s="7" t="str">
        <f>VLOOKUP($B374,Miljövärden!$B$1:$H$463,MATCH(H$2,Miljövärden!$B$1:$H$1,0),FALSE)</f>
        <v>Ja</v>
      </c>
      <c r="P374" s="17" t="str">
        <f t="shared" si="10"/>
        <v>ja</v>
      </c>
      <c r="R374">
        <f t="shared" si="11"/>
        <v>331</v>
      </c>
    </row>
    <row r="375" spans="1:18" x14ac:dyDescent="0.25">
      <c r="A375" s="2" t="s">
        <v>552</v>
      </c>
      <c r="B375" s="2" t="s">
        <v>565</v>
      </c>
      <c r="C375">
        <f>VLOOKUP($B375,Miljövärden!$B$1:$H$463,MATCH(C$2,Miljövärden!$B$1:$H$1,0),FALSE)</f>
        <v>0.22129499999999999</v>
      </c>
      <c r="D375">
        <f>VLOOKUP($B375,Miljövärden!$B$1:$H$463,MATCH(D$2,Miljövärden!$B$1:$H$1,0),FALSE)</f>
        <v>16.724599999999999</v>
      </c>
      <c r="E375">
        <f>VLOOKUP($B375,Miljövärden!$B$1:$H$463,MATCH(E$2,Miljövärden!$B$1:$H$1,0),FALSE)</f>
        <v>17.670500000000001</v>
      </c>
      <c r="F375">
        <f>VLOOKUP($B375,Miljövärden!$B$1:$H$463,MATCH(F$2,Miljövärden!$B$1:$H$1,0),FALSE)</f>
        <v>2.5000000000000001E-2</v>
      </c>
      <c r="G375" t="str">
        <f>VLOOKUP($B375,Miljövärden!$B$1:$H$463,MATCH(G$2,Miljövärden!$B$1:$H$1,0),FALSE)</f>
        <v>Ja</v>
      </c>
      <c r="H375" s="7" t="str">
        <f>VLOOKUP($B375,Miljövärden!$B$1:$H$463,MATCH(H$2,Miljövärden!$B$1:$H$1,0),FALSE)</f>
        <v>Ja</v>
      </c>
      <c r="P375" s="17" t="str">
        <f t="shared" si="10"/>
        <v>ja</v>
      </c>
      <c r="R375">
        <f t="shared" si="11"/>
        <v>332</v>
      </c>
    </row>
    <row r="376" spans="1:18" x14ac:dyDescent="0.25">
      <c r="A376" s="2" t="s">
        <v>552</v>
      </c>
      <c r="B376" s="2" t="s">
        <v>566</v>
      </c>
      <c r="C376">
        <f>VLOOKUP($B376,Miljövärden!$B$1:$H$463,MATCH(C$2,Miljövärden!$B$1:$H$1,0),FALSE)</f>
        <v>0.26869700000000002</v>
      </c>
      <c r="D376">
        <f>VLOOKUP($B376,Miljövärden!$B$1:$H$463,MATCH(D$2,Miljövärden!$B$1:$H$1,0),FALSE)</f>
        <v>10.766999999999999</v>
      </c>
      <c r="E376">
        <f>VLOOKUP($B376,Miljövärden!$B$1:$H$463,MATCH(E$2,Miljövärden!$B$1:$H$1,0),FALSE)</f>
        <v>19.942699999999999</v>
      </c>
      <c r="F376">
        <f>VLOOKUP($B376,Miljövärden!$B$1:$H$463,MATCH(F$2,Miljövärden!$B$1:$H$1,0),FALSE)</f>
        <v>4.5230299999999999E-3</v>
      </c>
      <c r="G376" t="str">
        <f>VLOOKUP($B376,Miljövärden!$B$1:$H$463,MATCH(G$2,Miljövärden!$B$1:$H$1,0),FALSE)</f>
        <v>Nej</v>
      </c>
      <c r="H376" s="7" t="str">
        <f>VLOOKUP($B376,Miljövärden!$B$1:$H$463,MATCH(H$2,Miljövärden!$B$1:$H$1,0),FALSE)</f>
        <v>Ja</v>
      </c>
      <c r="P376" s="17" t="str">
        <f t="shared" si="10"/>
        <v>ja</v>
      </c>
      <c r="R376">
        <f t="shared" si="11"/>
        <v>333</v>
      </c>
    </row>
    <row r="377" spans="1:18" x14ac:dyDescent="0.25">
      <c r="A377" s="2" t="s">
        <v>552</v>
      </c>
      <c r="B377" s="2" t="s">
        <v>567</v>
      </c>
      <c r="C377">
        <f>VLOOKUP($B377,Miljövärden!$B$1:$H$463,MATCH(C$2,Miljövärden!$B$1:$H$1,0),FALSE)</f>
        <v>0.190804</v>
      </c>
      <c r="D377">
        <f>VLOOKUP($B377,Miljövärden!$B$1:$H$463,MATCH(D$2,Miljövärden!$B$1:$H$1,0),FALSE)</f>
        <v>9.9754199999999997</v>
      </c>
      <c r="E377">
        <f>VLOOKUP($B377,Miljövärden!$B$1:$H$463,MATCH(E$2,Miljövärden!$B$1:$H$1,0),FALSE)</f>
        <v>8.3870900000000006</v>
      </c>
      <c r="F377">
        <f>VLOOKUP($B377,Miljövärden!$B$1:$H$463,MATCH(F$2,Miljövärden!$B$1:$H$1,0),FALSE)</f>
        <v>1.8486599999999999E-2</v>
      </c>
      <c r="G377" t="str">
        <f>VLOOKUP($B377,Miljövärden!$B$1:$H$463,MATCH(G$2,Miljövärden!$B$1:$H$1,0),FALSE)</f>
        <v>Ja</v>
      </c>
      <c r="H377" s="7" t="str">
        <f>VLOOKUP($B377,Miljövärden!$B$1:$H$463,MATCH(H$2,Miljövärden!$B$1:$H$1,0),FALSE)</f>
        <v>Ja</v>
      </c>
      <c r="P377" s="17" t="str">
        <f t="shared" si="10"/>
        <v>ja</v>
      </c>
      <c r="R377">
        <f t="shared" si="11"/>
        <v>334</v>
      </c>
    </row>
    <row r="378" spans="1:18" x14ac:dyDescent="0.25">
      <c r="A378" s="2" t="s">
        <v>552</v>
      </c>
      <c r="B378" s="2" t="s">
        <v>568</v>
      </c>
      <c r="C378">
        <f>VLOOKUP($B378,Miljövärden!$B$1:$H$463,MATCH(C$2,Miljövärden!$B$1:$H$1,0),FALSE)</f>
        <v>9.5058199999999995E-2</v>
      </c>
      <c r="D378">
        <f>VLOOKUP($B378,Miljövärden!$B$1:$H$463,MATCH(D$2,Miljövärden!$B$1:$H$1,0),FALSE)</f>
        <v>18.501200000000001</v>
      </c>
      <c r="E378">
        <f>VLOOKUP($B378,Miljövärden!$B$1:$H$463,MATCH(E$2,Miljövärden!$B$1:$H$1,0),FALSE)</f>
        <v>8.7848400000000009</v>
      </c>
      <c r="F378">
        <f>VLOOKUP($B378,Miljövärden!$B$1:$H$463,MATCH(F$2,Miljövärden!$B$1:$H$1,0),FALSE)</f>
        <v>2.4106300000000001E-2</v>
      </c>
      <c r="G378" t="str">
        <f>VLOOKUP($B378,Miljövärden!$B$1:$H$463,MATCH(G$2,Miljövärden!$B$1:$H$1,0),FALSE)</f>
        <v>Ja</v>
      </c>
      <c r="H378" s="7" t="str">
        <f>VLOOKUP($B378,Miljövärden!$B$1:$H$463,MATCH(H$2,Miljövärden!$B$1:$H$1,0),FALSE)</f>
        <v>Ja</v>
      </c>
      <c r="P378" s="17" t="str">
        <f t="shared" si="10"/>
        <v>ja</v>
      </c>
      <c r="R378">
        <f t="shared" si="11"/>
        <v>335</v>
      </c>
    </row>
    <row r="379" spans="1:18" x14ac:dyDescent="0.25">
      <c r="A379" s="2" t="s">
        <v>552</v>
      </c>
      <c r="B379" s="2" t="s">
        <v>569</v>
      </c>
      <c r="C379">
        <f>VLOOKUP($B379,Miljövärden!$B$1:$H$463,MATCH(C$2,Miljövärden!$B$1:$H$1,0),FALSE)</f>
        <v>4.9889700000000002E-2</v>
      </c>
      <c r="D379">
        <f>VLOOKUP($B379,Miljövärden!$B$1:$H$463,MATCH(D$2,Miljövärden!$B$1:$H$1,0),FALSE)</f>
        <v>13.436</v>
      </c>
      <c r="E379">
        <f>VLOOKUP($B379,Miljövärden!$B$1:$H$463,MATCH(E$2,Miljövärden!$B$1:$H$1,0),FALSE)</f>
        <v>7.0414700000000003</v>
      </c>
      <c r="F379">
        <f>VLOOKUP($B379,Miljövärden!$B$1:$H$463,MATCH(F$2,Miljövärden!$B$1:$H$1,0),FALSE)</f>
        <v>1.5129200000000001E-2</v>
      </c>
      <c r="G379" t="str">
        <f>VLOOKUP($B379,Miljövärden!$B$1:$H$463,MATCH(G$2,Miljövärden!$B$1:$H$1,0),FALSE)</f>
        <v>Ja</v>
      </c>
      <c r="H379" s="7" t="str">
        <f>VLOOKUP($B379,Miljövärden!$B$1:$H$463,MATCH(H$2,Miljövärden!$B$1:$H$1,0),FALSE)</f>
        <v>Ja</v>
      </c>
      <c r="P379" s="17" t="str">
        <f t="shared" si="10"/>
        <v>ja</v>
      </c>
      <c r="R379">
        <f t="shared" si="11"/>
        <v>336</v>
      </c>
    </row>
    <row r="380" spans="1:18" x14ac:dyDescent="0.25">
      <c r="A380" s="2" t="s">
        <v>552</v>
      </c>
      <c r="B380" s="2" t="s">
        <v>570</v>
      </c>
      <c r="C380">
        <f>VLOOKUP($B380,Miljövärden!$B$1:$H$463,MATCH(C$2,Miljövärden!$B$1:$H$1,0),FALSE)</f>
        <v>0</v>
      </c>
      <c r="D380">
        <f>VLOOKUP($B380,Miljövärden!$B$1:$H$463,MATCH(D$2,Miljövärden!$B$1:$H$1,0),FALSE)</f>
        <v>0</v>
      </c>
      <c r="E380">
        <f>VLOOKUP($B380,Miljövärden!$B$1:$H$463,MATCH(E$2,Miljövärden!$B$1:$H$1,0),FALSE)</f>
        <v>0</v>
      </c>
      <c r="F380">
        <f>VLOOKUP($B380,Miljövärden!$B$1:$H$463,MATCH(F$2,Miljövärden!$B$1:$H$1,0),FALSE)</f>
        <v>0</v>
      </c>
      <c r="G380" t="str">
        <f>VLOOKUP($B380,Miljövärden!$B$1:$H$463,MATCH(G$2,Miljövärden!$B$1:$H$1,0),FALSE)</f>
        <v>Nej</v>
      </c>
      <c r="H380" s="7" t="str">
        <f>VLOOKUP($B380,Miljövärden!$B$1:$H$463,MATCH(H$2,Miljövärden!$B$1:$H$1,0),FALSE)</f>
        <v>Nej</v>
      </c>
      <c r="P380" s="17" t="str">
        <f t="shared" si="10"/>
        <v>nej</v>
      </c>
      <c r="R380">
        <f t="shared" si="11"/>
        <v>336</v>
      </c>
    </row>
    <row r="381" spans="1:18" x14ac:dyDescent="0.25">
      <c r="A381" s="2" t="s">
        <v>571</v>
      </c>
      <c r="B381" s="2" t="s">
        <v>572</v>
      </c>
      <c r="C381">
        <f>VLOOKUP($B381,Miljövärden!$B$1:$H$463,MATCH(C$2,Miljövärden!$B$1:$H$1,0),FALSE)</f>
        <v>0.117548</v>
      </c>
      <c r="D381">
        <f>VLOOKUP($B381,Miljövärden!$B$1:$H$463,MATCH(D$2,Miljövärden!$B$1:$H$1,0),FALSE)</f>
        <v>24.136900000000001</v>
      </c>
      <c r="E381">
        <f>VLOOKUP($B381,Miljövärden!$B$1:$H$463,MATCH(E$2,Miljövärden!$B$1:$H$1,0),FALSE)</f>
        <v>10.178900000000001</v>
      </c>
      <c r="F381">
        <f>VLOOKUP($B381,Miljövärden!$B$1:$H$463,MATCH(F$2,Miljövärden!$B$1:$H$1,0),FALSE)</f>
        <v>1.01466E-2</v>
      </c>
      <c r="G381" t="str">
        <f>VLOOKUP($B381,Miljövärden!$B$1:$H$463,MATCH(G$2,Miljövärden!$B$1:$H$1,0),FALSE)</f>
        <v>Ja</v>
      </c>
      <c r="H381" s="7" t="str">
        <f>VLOOKUP($B381,Miljövärden!$B$1:$H$463,MATCH(H$2,Miljövärden!$B$1:$H$1,0),FALSE)</f>
        <v>Ja</v>
      </c>
      <c r="P381" s="17" t="str">
        <f t="shared" si="10"/>
        <v>ja</v>
      </c>
      <c r="R381">
        <f t="shared" si="11"/>
        <v>337</v>
      </c>
    </row>
    <row r="382" spans="1:18" x14ac:dyDescent="0.25">
      <c r="A382" s="2" t="s">
        <v>571</v>
      </c>
      <c r="B382" s="2" t="s">
        <v>573</v>
      </c>
      <c r="C382">
        <f>VLOOKUP($B382,Miljövärden!$B$1:$H$463,MATCH(C$2,Miljövärden!$B$1:$H$1,0),FALSE)</f>
        <v>7.1264999999999995E-2</v>
      </c>
      <c r="D382">
        <f>VLOOKUP($B382,Miljövärden!$B$1:$H$463,MATCH(D$2,Miljövärden!$B$1:$H$1,0),FALSE)</f>
        <v>10.288</v>
      </c>
      <c r="E382">
        <f>VLOOKUP($B382,Miljövärden!$B$1:$H$463,MATCH(E$2,Miljövärden!$B$1:$H$1,0),FALSE)</f>
        <v>6.4634499999999999</v>
      </c>
      <c r="F382">
        <f>VLOOKUP($B382,Miljövärden!$B$1:$H$463,MATCH(F$2,Miljövärden!$B$1:$H$1,0),FALSE)</f>
        <v>6.3385500000000001E-3</v>
      </c>
      <c r="G382" t="str">
        <f>VLOOKUP($B382,Miljövärden!$B$1:$H$463,MATCH(G$2,Miljövärden!$B$1:$H$1,0),FALSE)</f>
        <v>Ja</v>
      </c>
      <c r="H382" s="7" t="str">
        <f>VLOOKUP($B382,Miljövärden!$B$1:$H$463,MATCH(H$2,Miljövärden!$B$1:$H$1,0),FALSE)</f>
        <v>Ja</v>
      </c>
      <c r="P382" s="17" t="str">
        <f t="shared" si="10"/>
        <v>ja</v>
      </c>
      <c r="R382">
        <f t="shared" si="11"/>
        <v>338</v>
      </c>
    </row>
    <row r="383" spans="1:18" x14ac:dyDescent="0.25">
      <c r="A383" s="2" t="s">
        <v>574</v>
      </c>
      <c r="B383" s="2" t="s">
        <v>575</v>
      </c>
      <c r="C383">
        <f>VLOOKUP($B383,Miljövärden!$B$1:$H$463,MATCH(C$2,Miljövärden!$B$1:$H$1,0),FALSE)</f>
        <v>0.104255</v>
      </c>
      <c r="D383">
        <f>VLOOKUP($B383,Miljövärden!$B$1:$H$463,MATCH(D$2,Miljövärden!$B$1:$H$1,0),FALSE)</f>
        <v>36.351199999999999</v>
      </c>
      <c r="E383">
        <f>VLOOKUP($B383,Miljövärden!$B$1:$H$463,MATCH(E$2,Miljövärden!$B$1:$H$1,0),FALSE)</f>
        <v>8.3034700000000008</v>
      </c>
      <c r="F383">
        <f>VLOOKUP($B383,Miljövärden!$B$1:$H$463,MATCH(F$2,Miljövärden!$B$1:$H$1,0),FALSE)</f>
        <v>1.48565E-3</v>
      </c>
      <c r="G383" t="str">
        <f>VLOOKUP($B383,Miljövärden!$B$1:$H$463,MATCH(G$2,Miljövärden!$B$1:$H$1,0),FALSE)</f>
        <v>Ja</v>
      </c>
      <c r="H383" s="7" t="str">
        <f>VLOOKUP($B383,Miljövärden!$B$1:$H$463,MATCH(H$2,Miljövärden!$B$1:$H$1,0),FALSE)</f>
        <v>Ja</v>
      </c>
      <c r="P383" s="17" t="str">
        <f t="shared" si="10"/>
        <v>ja</v>
      </c>
      <c r="R383">
        <f t="shared" si="11"/>
        <v>339</v>
      </c>
    </row>
    <row r="384" spans="1:18" x14ac:dyDescent="0.25">
      <c r="A384" s="2" t="s">
        <v>574</v>
      </c>
      <c r="B384" s="2" t="s">
        <v>576</v>
      </c>
      <c r="C384">
        <f>VLOOKUP($B384,Miljövärden!$B$1:$H$463,MATCH(C$2,Miljövärden!$B$1:$H$1,0),FALSE)</f>
        <v>0.125752</v>
      </c>
      <c r="D384">
        <f>VLOOKUP($B384,Miljövärden!$B$1:$H$463,MATCH(D$2,Miljövärden!$B$1:$H$1,0),FALSE)</f>
        <v>32.316200000000002</v>
      </c>
      <c r="E384">
        <f>VLOOKUP($B384,Miljövärden!$B$1:$H$463,MATCH(E$2,Miljövärden!$B$1:$H$1,0),FALSE)</f>
        <v>10.428000000000001</v>
      </c>
      <c r="F384">
        <f>VLOOKUP($B384,Miljövärden!$B$1:$H$463,MATCH(F$2,Miljövärden!$B$1:$H$1,0),FALSE)</f>
        <v>5.6595899999999998E-2</v>
      </c>
      <c r="G384" t="str">
        <f>VLOOKUP($B384,Miljövärden!$B$1:$H$463,MATCH(G$2,Miljövärden!$B$1:$H$1,0),FALSE)</f>
        <v>Ja</v>
      </c>
      <c r="H384" s="7" t="str">
        <f>VLOOKUP($B384,Miljövärden!$B$1:$H$463,MATCH(H$2,Miljövärden!$B$1:$H$1,0),FALSE)</f>
        <v>Ja</v>
      </c>
      <c r="P384" s="17" t="str">
        <f t="shared" si="10"/>
        <v>ja</v>
      </c>
      <c r="R384">
        <f t="shared" si="11"/>
        <v>340</v>
      </c>
    </row>
    <row r="385" spans="1:18" x14ac:dyDescent="0.25">
      <c r="A385" s="2" t="s">
        <v>574</v>
      </c>
      <c r="B385" s="2" t="s">
        <v>577</v>
      </c>
      <c r="C385">
        <f>VLOOKUP($B385,Miljövärden!$B$1:$H$463,MATCH(C$2,Miljövärden!$B$1:$H$1,0),FALSE)</f>
        <v>9.3441899999999994E-2</v>
      </c>
      <c r="D385">
        <f>VLOOKUP($B385,Miljövärden!$B$1:$H$463,MATCH(D$2,Miljövärden!$B$1:$H$1,0),FALSE)</f>
        <v>20.074300000000001</v>
      </c>
      <c r="E385">
        <f>VLOOKUP($B385,Miljövärden!$B$1:$H$463,MATCH(E$2,Miljövärden!$B$1:$H$1,0),FALSE)</f>
        <v>4.6706599999999998</v>
      </c>
      <c r="F385">
        <f>VLOOKUP($B385,Miljövärden!$B$1:$H$463,MATCH(F$2,Miljövärden!$B$1:$H$1,0),FALSE)</f>
        <v>2.9927800000000001E-2</v>
      </c>
      <c r="G385" t="str">
        <f>VLOOKUP($B385,Miljövärden!$B$1:$H$463,MATCH(G$2,Miljövärden!$B$1:$H$1,0),FALSE)</f>
        <v>Ja</v>
      </c>
      <c r="H385" s="7" t="str">
        <f>VLOOKUP($B385,Miljövärden!$B$1:$H$463,MATCH(H$2,Miljövärden!$B$1:$H$1,0),FALSE)</f>
        <v>Ja</v>
      </c>
      <c r="P385" s="17" t="str">
        <f t="shared" si="10"/>
        <v>ja</v>
      </c>
      <c r="R385">
        <f t="shared" si="11"/>
        <v>341</v>
      </c>
    </row>
    <row r="386" spans="1:18" x14ac:dyDescent="0.25">
      <c r="A386" s="2" t="s">
        <v>574</v>
      </c>
      <c r="B386" s="2" t="s">
        <v>578</v>
      </c>
      <c r="C386">
        <f>VLOOKUP($B386,Miljövärden!$B$1:$H$463,MATCH(C$2,Miljövärden!$B$1:$H$1,0),FALSE)</f>
        <v>9.7846000000000002E-2</v>
      </c>
      <c r="D386">
        <f>VLOOKUP($B386,Miljövärden!$B$1:$H$463,MATCH(D$2,Miljövärden!$B$1:$H$1,0),FALSE)</f>
        <v>15.196300000000001</v>
      </c>
      <c r="E386">
        <f>VLOOKUP($B386,Miljövärden!$B$1:$H$463,MATCH(E$2,Miljövärden!$B$1:$H$1,0),FALSE)</f>
        <v>1.32114</v>
      </c>
      <c r="F386">
        <f>VLOOKUP($B386,Miljövärden!$B$1:$H$463,MATCH(F$2,Miljövärden!$B$1:$H$1,0),FALSE)</f>
        <v>2.4640499999999999E-2</v>
      </c>
      <c r="G386" t="str">
        <f>VLOOKUP($B386,Miljövärden!$B$1:$H$463,MATCH(G$2,Miljövärden!$B$1:$H$1,0),FALSE)</f>
        <v>Ja</v>
      </c>
      <c r="H386" s="7" t="str">
        <f>VLOOKUP($B386,Miljövärden!$B$1:$H$463,MATCH(H$2,Miljövärden!$B$1:$H$1,0),FALSE)</f>
        <v>Ja</v>
      </c>
      <c r="P386" s="17" t="str">
        <f t="shared" si="10"/>
        <v>ja</v>
      </c>
      <c r="R386">
        <f t="shared" si="11"/>
        <v>342</v>
      </c>
    </row>
    <row r="387" spans="1:18" x14ac:dyDescent="0.25">
      <c r="A387" s="2" t="s">
        <v>579</v>
      </c>
      <c r="B387" s="2" t="s">
        <v>580</v>
      </c>
      <c r="C387">
        <f>VLOOKUP($B387,Miljövärden!$B$1:$H$463,MATCH(C$2,Miljövärden!$B$1:$H$1,0),FALSE)</f>
        <v>0.219088</v>
      </c>
      <c r="D387">
        <f>VLOOKUP($B387,Miljövärden!$B$1:$H$463,MATCH(D$2,Miljövärden!$B$1:$H$1,0),FALSE)</f>
        <v>45.679299999999998</v>
      </c>
      <c r="E387">
        <f>VLOOKUP($B387,Miljövärden!$B$1:$H$463,MATCH(E$2,Miljövärden!$B$1:$H$1,0),FALSE)</f>
        <v>12.513299999999999</v>
      </c>
      <c r="F387">
        <f>VLOOKUP($B387,Miljövärden!$B$1:$H$463,MATCH(F$2,Miljövärden!$B$1:$H$1,0),FALSE)</f>
        <v>4.4982800000000003E-2</v>
      </c>
      <c r="G387" t="str">
        <f>VLOOKUP($B387,Miljövärden!$B$1:$H$463,MATCH(G$2,Miljövärden!$B$1:$H$1,0),FALSE)</f>
        <v>Nej</v>
      </c>
      <c r="H387" s="7" t="str">
        <f>VLOOKUP($B387,Miljövärden!$B$1:$H$463,MATCH(H$2,Miljövärden!$B$1:$H$1,0),FALSE)</f>
        <v>Ja</v>
      </c>
      <c r="P387" s="17" t="str">
        <f t="shared" ref="P387:P450" si="12">IF(K387="x","nej",
IF(L387="x","ja",
IF(H387="ja","ja","nej")))</f>
        <v>ja</v>
      </c>
      <c r="R387">
        <f t="shared" si="11"/>
        <v>343</v>
      </c>
    </row>
    <row r="388" spans="1:18" x14ac:dyDescent="0.25">
      <c r="A388" s="2" t="s">
        <v>579</v>
      </c>
      <c r="B388" s="2" t="s">
        <v>581</v>
      </c>
      <c r="C388">
        <f>VLOOKUP($B388,Miljövärden!$B$1:$H$463,MATCH(C$2,Miljövärden!$B$1:$H$1,0),FALSE)</f>
        <v>0.21390000000000001</v>
      </c>
      <c r="D388">
        <f>VLOOKUP($B388,Miljövärden!$B$1:$H$463,MATCH(D$2,Miljövärden!$B$1:$H$1,0),FALSE)</f>
        <v>45.407699999999998</v>
      </c>
      <c r="E388">
        <f>VLOOKUP($B388,Miljövärden!$B$1:$H$463,MATCH(E$2,Miljövärden!$B$1:$H$1,0),FALSE)</f>
        <v>12.1496</v>
      </c>
      <c r="F388">
        <f>VLOOKUP($B388,Miljövärden!$B$1:$H$463,MATCH(F$2,Miljövärden!$B$1:$H$1,0),FALSE)</f>
        <v>5.0365199999999999E-2</v>
      </c>
      <c r="G388" t="str">
        <f>VLOOKUP($B388,Miljövärden!$B$1:$H$463,MATCH(G$2,Miljövärden!$B$1:$H$1,0),FALSE)</f>
        <v>Nej</v>
      </c>
      <c r="H388" s="7" t="str">
        <f>VLOOKUP($B388,Miljövärden!$B$1:$H$463,MATCH(H$2,Miljövärden!$B$1:$H$1,0),FALSE)</f>
        <v>Ja</v>
      </c>
      <c r="P388" s="17" t="str">
        <f t="shared" si="12"/>
        <v>ja</v>
      </c>
      <c r="R388">
        <f t="shared" si="11"/>
        <v>344</v>
      </c>
    </row>
    <row r="389" spans="1:18" x14ac:dyDescent="0.25">
      <c r="A389" s="2" t="s">
        <v>579</v>
      </c>
      <c r="B389" s="2" t="s">
        <v>582</v>
      </c>
      <c r="C389">
        <f>VLOOKUP($B389,Miljövärden!$B$1:$H$463,MATCH(C$2,Miljövärden!$B$1:$H$1,0),FALSE)</f>
        <v>0.19883000000000001</v>
      </c>
      <c r="D389">
        <f>VLOOKUP($B389,Miljövärden!$B$1:$H$463,MATCH(D$2,Miljövärden!$B$1:$H$1,0),FALSE)</f>
        <v>109.88800000000001</v>
      </c>
      <c r="E389">
        <f>VLOOKUP($B389,Miljövärden!$B$1:$H$463,MATCH(E$2,Miljövärden!$B$1:$H$1,0),FALSE)</f>
        <v>4.9874700000000001</v>
      </c>
      <c r="F389">
        <f>VLOOKUP($B389,Miljövärden!$B$1:$H$463,MATCH(F$2,Miljövärden!$B$1:$H$1,0),FALSE)</f>
        <v>3.3092400000000001E-2</v>
      </c>
      <c r="G389" t="str">
        <f>VLOOKUP($B389,Miljövärden!$B$1:$H$463,MATCH(G$2,Miljövärden!$B$1:$H$1,0),FALSE)</f>
        <v>Nej</v>
      </c>
      <c r="H389" s="7" t="str">
        <f>VLOOKUP($B389,Miljövärden!$B$1:$H$463,MATCH(H$2,Miljövärden!$B$1:$H$1,0),FALSE)</f>
        <v>Ja</v>
      </c>
      <c r="P389" s="17" t="str">
        <f t="shared" si="12"/>
        <v>ja</v>
      </c>
      <c r="R389">
        <f t="shared" ref="R389:R452" si="13">IF(ISERROR(P389),R388,IF(P389="ja",R388+1,R388))</f>
        <v>345</v>
      </c>
    </row>
    <row r="390" spans="1:18" x14ac:dyDescent="0.25">
      <c r="A390" s="2" t="s">
        <v>583</v>
      </c>
      <c r="B390" s="2" t="s">
        <v>584</v>
      </c>
      <c r="C390">
        <f>VLOOKUP($B390,Miljövärden!$B$1:$H$463,MATCH(C$2,Miljövärden!$B$1:$H$1,0),FALSE)</f>
        <v>0.104592</v>
      </c>
      <c r="D390">
        <f>VLOOKUP($B390,Miljövärden!$B$1:$H$463,MATCH(D$2,Miljövärden!$B$1:$H$1,0),FALSE)</f>
        <v>18.711300000000001</v>
      </c>
      <c r="E390">
        <f>VLOOKUP($B390,Miljövärden!$B$1:$H$463,MATCH(E$2,Miljövärden!$B$1:$H$1,0),FALSE)</f>
        <v>11.6921</v>
      </c>
      <c r="F390">
        <f>VLOOKUP($B390,Miljövärden!$B$1:$H$463,MATCH(F$2,Miljövärden!$B$1:$H$1,0),FALSE)</f>
        <v>0</v>
      </c>
      <c r="G390" t="str">
        <f>VLOOKUP($B390,Miljövärden!$B$1:$H$463,MATCH(G$2,Miljövärden!$B$1:$H$1,0),FALSE)</f>
        <v>Ja</v>
      </c>
      <c r="H390" s="7" t="str">
        <f>VLOOKUP($B390,Miljövärden!$B$1:$H$463,MATCH(H$2,Miljövärden!$B$1:$H$1,0),FALSE)</f>
        <v>Ja</v>
      </c>
      <c r="P390" s="17" t="str">
        <f t="shared" si="12"/>
        <v>ja</v>
      </c>
      <c r="R390">
        <f t="shared" si="13"/>
        <v>346</v>
      </c>
    </row>
    <row r="391" spans="1:18" x14ac:dyDescent="0.25">
      <c r="A391" s="2" t="s">
        <v>583</v>
      </c>
      <c r="B391" s="2" t="s">
        <v>585</v>
      </c>
      <c r="C391">
        <f>VLOOKUP($B391,Miljövärden!$B$1:$H$463,MATCH(C$2,Miljövärden!$B$1:$H$1,0),FALSE)</f>
        <v>0.1232</v>
      </c>
      <c r="D391">
        <f>VLOOKUP($B391,Miljövärden!$B$1:$H$463,MATCH(D$2,Miljövärden!$B$1:$H$1,0),FALSE)</f>
        <v>18.258299999999998</v>
      </c>
      <c r="E391">
        <f>VLOOKUP($B391,Miljövärden!$B$1:$H$463,MATCH(E$2,Miljövärden!$B$1:$H$1,0),FALSE)</f>
        <v>12.254300000000001</v>
      </c>
      <c r="F391">
        <f>VLOOKUP($B391,Miljövärden!$B$1:$H$463,MATCH(F$2,Miljövärden!$B$1:$H$1,0),FALSE)</f>
        <v>0</v>
      </c>
      <c r="G391" t="str">
        <f>VLOOKUP($B391,Miljövärden!$B$1:$H$463,MATCH(G$2,Miljövärden!$B$1:$H$1,0),FALSE)</f>
        <v>Ja</v>
      </c>
      <c r="H391" s="7" t="str">
        <f>VLOOKUP($B391,Miljövärden!$B$1:$H$463,MATCH(H$2,Miljövärden!$B$1:$H$1,0),FALSE)</f>
        <v>Ja</v>
      </c>
      <c r="P391" s="17" t="str">
        <f t="shared" si="12"/>
        <v>ja</v>
      </c>
      <c r="R391">
        <f t="shared" si="13"/>
        <v>347</v>
      </c>
    </row>
    <row r="392" spans="1:18" x14ac:dyDescent="0.25">
      <c r="A392" s="2" t="s">
        <v>583</v>
      </c>
      <c r="B392" s="2" t="s">
        <v>586</v>
      </c>
      <c r="C392">
        <f>VLOOKUP($B392,Miljövärden!$B$1:$H$463,MATCH(C$2,Miljövärden!$B$1:$H$1,0),FALSE)</f>
        <v>9.6698800000000001E-2</v>
      </c>
      <c r="D392">
        <f>VLOOKUP($B392,Miljövärden!$B$1:$H$463,MATCH(D$2,Miljövärden!$B$1:$H$1,0),FALSE)</f>
        <v>20.881499999999999</v>
      </c>
      <c r="E392">
        <f>VLOOKUP($B392,Miljövärden!$B$1:$H$463,MATCH(E$2,Miljövärden!$B$1:$H$1,0),FALSE)</f>
        <v>10.482900000000001</v>
      </c>
      <c r="F392">
        <f>VLOOKUP($B392,Miljövärden!$B$1:$H$463,MATCH(F$2,Miljövärden!$B$1:$H$1,0),FALSE)</f>
        <v>0</v>
      </c>
      <c r="G392" t="str">
        <f>VLOOKUP($B392,Miljövärden!$B$1:$H$463,MATCH(G$2,Miljövärden!$B$1:$H$1,0),FALSE)</f>
        <v>Ja</v>
      </c>
      <c r="H392" s="7" t="str">
        <f>VLOOKUP($B392,Miljövärden!$B$1:$H$463,MATCH(H$2,Miljövärden!$B$1:$H$1,0),FALSE)</f>
        <v>Ja</v>
      </c>
      <c r="P392" s="17" t="str">
        <f t="shared" si="12"/>
        <v>ja</v>
      </c>
      <c r="R392">
        <f t="shared" si="13"/>
        <v>348</v>
      </c>
    </row>
    <row r="393" spans="1:18" x14ac:dyDescent="0.25">
      <c r="A393" s="2" t="s">
        <v>583</v>
      </c>
      <c r="B393" s="2" t="s">
        <v>587</v>
      </c>
      <c r="C393">
        <f>VLOOKUP($B393,Miljövärden!$B$1:$H$463,MATCH(C$2,Miljövärden!$B$1:$H$1,0),FALSE)</f>
        <v>0.215418</v>
      </c>
      <c r="D393">
        <f>VLOOKUP($B393,Miljövärden!$B$1:$H$463,MATCH(D$2,Miljövärden!$B$1:$H$1,0),FALSE)</f>
        <v>43.918199999999999</v>
      </c>
      <c r="E393">
        <f>VLOOKUP($B393,Miljövärden!$B$1:$H$463,MATCH(E$2,Miljövärden!$B$1:$H$1,0),FALSE)</f>
        <v>10.0116</v>
      </c>
      <c r="F393">
        <f>VLOOKUP($B393,Miljövärden!$B$1:$H$463,MATCH(F$2,Miljövärden!$B$1:$H$1,0),FALSE)</f>
        <v>2.0429300000000001E-2</v>
      </c>
      <c r="G393" t="str">
        <f>VLOOKUP($B393,Miljövärden!$B$1:$H$463,MATCH(G$2,Miljövärden!$B$1:$H$1,0),FALSE)</f>
        <v>Ja</v>
      </c>
      <c r="H393" s="7" t="str">
        <f>VLOOKUP($B393,Miljövärden!$B$1:$H$463,MATCH(H$2,Miljövärden!$B$1:$H$1,0),FALSE)</f>
        <v>Ja</v>
      </c>
      <c r="P393" s="17" t="str">
        <f t="shared" si="12"/>
        <v>ja</v>
      </c>
      <c r="R393">
        <f t="shared" si="13"/>
        <v>349</v>
      </c>
    </row>
    <row r="394" spans="1:18" x14ac:dyDescent="0.25">
      <c r="A394" s="2" t="s">
        <v>588</v>
      </c>
      <c r="B394" s="2" t="s">
        <v>589</v>
      </c>
      <c r="C394">
        <f>VLOOKUP($B394,Miljövärden!$B$1:$H$463,MATCH(C$2,Miljövärden!$B$1:$H$1,0),FALSE)</f>
        <v>0.166903</v>
      </c>
      <c r="D394">
        <f>VLOOKUP($B394,Miljövärden!$B$1:$H$463,MATCH(D$2,Miljövärden!$B$1:$H$1,0),FALSE)</f>
        <v>25.686</v>
      </c>
      <c r="E394">
        <f>VLOOKUP($B394,Miljövärden!$B$1:$H$463,MATCH(E$2,Miljövärden!$B$1:$H$1,0),FALSE)</f>
        <v>9.6029400000000003</v>
      </c>
      <c r="F394">
        <f>VLOOKUP($B394,Miljövärden!$B$1:$H$463,MATCH(F$2,Miljövärden!$B$1:$H$1,0),FALSE)</f>
        <v>2.33253E-2</v>
      </c>
      <c r="G394" t="str">
        <f>VLOOKUP($B394,Miljövärden!$B$1:$H$463,MATCH(G$2,Miljövärden!$B$1:$H$1,0),FALSE)</f>
        <v>Ja</v>
      </c>
      <c r="H394" s="7" t="str">
        <f>VLOOKUP($B394,Miljövärden!$B$1:$H$463,MATCH(H$2,Miljövärden!$B$1:$H$1,0),FALSE)</f>
        <v>Ja</v>
      </c>
      <c r="P394" s="17" t="str">
        <f t="shared" si="12"/>
        <v>ja</v>
      </c>
      <c r="R394">
        <f t="shared" si="13"/>
        <v>350</v>
      </c>
    </row>
    <row r="395" spans="1:18" x14ac:dyDescent="0.25">
      <c r="A395" s="2" t="s">
        <v>590</v>
      </c>
      <c r="B395" s="2" t="s">
        <v>591</v>
      </c>
      <c r="C395">
        <f>VLOOKUP($B395,Miljövärden!$B$1:$H$463,MATCH(C$2,Miljövärden!$B$1:$H$1,0),FALSE)</f>
        <v>0.21335499999999999</v>
      </c>
      <c r="D395">
        <f>VLOOKUP($B395,Miljövärden!$B$1:$H$463,MATCH(D$2,Miljövärden!$B$1:$H$1,0),FALSE)</f>
        <v>23.9056</v>
      </c>
      <c r="E395">
        <f>VLOOKUP($B395,Miljövärden!$B$1:$H$463,MATCH(E$2,Miljövärden!$B$1:$H$1,0),FALSE)</f>
        <v>13.614000000000001</v>
      </c>
      <c r="F395">
        <f>VLOOKUP($B395,Miljövärden!$B$1:$H$463,MATCH(F$2,Miljövärden!$B$1:$H$1,0),FALSE)</f>
        <v>3.9089899999999997E-2</v>
      </c>
      <c r="G395" t="str">
        <f>VLOOKUP($B395,Miljövärden!$B$1:$H$463,MATCH(G$2,Miljövärden!$B$1:$H$1,0),FALSE)</f>
        <v>Ja</v>
      </c>
      <c r="H395" s="7" t="str">
        <f>VLOOKUP($B395,Miljövärden!$B$1:$H$463,MATCH(H$2,Miljövärden!$B$1:$H$1,0),FALSE)</f>
        <v>Ja</v>
      </c>
      <c r="P395" s="17" t="str">
        <f t="shared" si="12"/>
        <v>ja</v>
      </c>
      <c r="R395">
        <f t="shared" si="13"/>
        <v>351</v>
      </c>
    </row>
    <row r="396" spans="1:18" x14ac:dyDescent="0.25">
      <c r="A396" s="2" t="s">
        <v>590</v>
      </c>
      <c r="B396" s="2" t="s">
        <v>592</v>
      </c>
      <c r="C396">
        <f>VLOOKUP($B396,Miljövärden!$B$1:$H$463,MATCH(C$2,Miljövärden!$B$1:$H$1,0),FALSE)</f>
        <v>1.1814</v>
      </c>
      <c r="D396">
        <f>VLOOKUP($B396,Miljövärden!$B$1:$H$463,MATCH(D$2,Miljövärden!$B$1:$H$1,0),FALSE)</f>
        <v>279.94400000000002</v>
      </c>
      <c r="E396">
        <f>VLOOKUP($B396,Miljövärden!$B$1:$H$463,MATCH(E$2,Miljövärden!$B$1:$H$1,0),FALSE)</f>
        <v>21.33</v>
      </c>
      <c r="F396">
        <f>VLOOKUP($B396,Miljövärden!$B$1:$H$463,MATCH(F$2,Miljövärden!$B$1:$H$1,0),FALSE)</f>
        <v>0.98310699999999995</v>
      </c>
      <c r="G396" t="str">
        <f>VLOOKUP($B396,Miljövärden!$B$1:$H$463,MATCH(G$2,Miljövärden!$B$1:$H$1,0),FALSE)</f>
        <v>Ja</v>
      </c>
      <c r="H396" s="7" t="str">
        <f>VLOOKUP($B396,Miljövärden!$B$1:$H$463,MATCH(H$2,Miljövärden!$B$1:$H$1,0),FALSE)</f>
        <v>Ja</v>
      </c>
      <c r="P396" s="17" t="str">
        <f t="shared" si="12"/>
        <v>ja</v>
      </c>
      <c r="R396">
        <f t="shared" si="13"/>
        <v>352</v>
      </c>
    </row>
    <row r="397" spans="1:18" x14ac:dyDescent="0.25">
      <c r="A397" s="2" t="s">
        <v>590</v>
      </c>
      <c r="B397" s="2" t="s">
        <v>593</v>
      </c>
      <c r="C397">
        <f>VLOOKUP($B397,Miljövärden!$B$1:$H$463,MATCH(C$2,Miljövärden!$B$1:$H$1,0),FALSE)</f>
        <v>0.106434</v>
      </c>
      <c r="D397">
        <f>VLOOKUP($B397,Miljövärden!$B$1:$H$463,MATCH(D$2,Miljövärden!$B$1:$H$1,0),FALSE)</f>
        <v>18.701499999999999</v>
      </c>
      <c r="E397">
        <f>VLOOKUP($B397,Miljövärden!$B$1:$H$463,MATCH(E$2,Miljövärden!$B$1:$H$1,0),FALSE)</f>
        <v>2.8349099999999998</v>
      </c>
      <c r="F397">
        <f>VLOOKUP($B397,Miljövärden!$B$1:$H$463,MATCH(F$2,Miljövärden!$B$1:$H$1,0),FALSE)</f>
        <v>2.63059E-2</v>
      </c>
      <c r="G397" t="str">
        <f>VLOOKUP($B397,Miljövärden!$B$1:$H$463,MATCH(G$2,Miljövärden!$B$1:$H$1,0),FALSE)</f>
        <v>Ja</v>
      </c>
      <c r="H397" s="7" t="str">
        <f>VLOOKUP($B397,Miljövärden!$B$1:$H$463,MATCH(H$2,Miljövärden!$B$1:$H$1,0),FALSE)</f>
        <v>Ja</v>
      </c>
      <c r="P397" s="17" t="str">
        <f t="shared" si="12"/>
        <v>ja</v>
      </c>
      <c r="R397">
        <f t="shared" si="13"/>
        <v>353</v>
      </c>
    </row>
    <row r="398" spans="1:18" x14ac:dyDescent="0.25">
      <c r="A398" s="2" t="s">
        <v>598</v>
      </c>
      <c r="B398" s="2" t="s">
        <v>599</v>
      </c>
      <c r="C398">
        <f>VLOOKUP($B398,Miljövärden!$B$1:$H$463,MATCH(C$2,Miljövärden!$B$1:$H$1,0),FALSE)</f>
        <v>6.7963200000000001E-2</v>
      </c>
      <c r="D398">
        <f>VLOOKUP($B398,Miljövärden!$B$1:$H$463,MATCH(D$2,Miljövärden!$B$1:$H$1,0),FALSE)</f>
        <v>35.064900000000002</v>
      </c>
      <c r="E398">
        <f>VLOOKUP($B398,Miljövärden!$B$1:$H$463,MATCH(E$2,Miljövärden!$B$1:$H$1,0),FALSE)</f>
        <v>3.6765699999999999</v>
      </c>
      <c r="F398">
        <f>VLOOKUP($B398,Miljövärden!$B$1:$H$463,MATCH(F$2,Miljövärden!$B$1:$H$1,0),FALSE)</f>
        <v>4.8848399999999997E-3</v>
      </c>
      <c r="G398" t="str">
        <f>VLOOKUP($B398,Miljövärden!$B$1:$H$463,MATCH(G$2,Miljövärden!$B$1:$H$1,0),FALSE)</f>
        <v>Ja</v>
      </c>
      <c r="H398" s="7" t="str">
        <f>VLOOKUP($B398,Miljövärden!$B$1:$H$463,MATCH(H$2,Miljövärden!$B$1:$H$1,0),FALSE)</f>
        <v>Ja</v>
      </c>
      <c r="P398" s="17" t="str">
        <f t="shared" si="12"/>
        <v>ja</v>
      </c>
      <c r="R398">
        <f t="shared" si="13"/>
        <v>354</v>
      </c>
    </row>
    <row r="399" spans="1:18" x14ac:dyDescent="0.25">
      <c r="A399" s="2" t="s">
        <v>598</v>
      </c>
      <c r="B399" s="2" t="s">
        <v>600</v>
      </c>
      <c r="C399">
        <f>VLOOKUP($B399,Miljövärden!$B$1:$H$463,MATCH(C$2,Miljövärden!$B$1:$H$1,0),FALSE)</f>
        <v>0.20488999999999999</v>
      </c>
      <c r="D399">
        <f>VLOOKUP($B399,Miljövärden!$B$1:$H$463,MATCH(D$2,Miljövärden!$B$1:$H$1,0),FALSE)</f>
        <v>9.0132499999999993</v>
      </c>
      <c r="E399">
        <f>VLOOKUP($B399,Miljövärden!$B$1:$H$463,MATCH(E$2,Miljövärden!$B$1:$H$1,0),FALSE)</f>
        <v>19.311499999999999</v>
      </c>
      <c r="F399">
        <f>VLOOKUP($B399,Miljövärden!$B$1:$H$463,MATCH(F$2,Miljövärden!$B$1:$H$1,0),FALSE)</f>
        <v>9.6683700000000001E-4</v>
      </c>
      <c r="G399" t="str">
        <f>VLOOKUP($B399,Miljövärden!$B$1:$H$463,MATCH(G$2,Miljövärden!$B$1:$H$1,0),FALSE)</f>
        <v>Ja</v>
      </c>
      <c r="H399" s="7" t="str">
        <f>VLOOKUP($B399,Miljövärden!$B$1:$H$463,MATCH(H$2,Miljövärden!$B$1:$H$1,0),FALSE)</f>
        <v>Ja</v>
      </c>
      <c r="P399" s="17" t="str">
        <f t="shared" si="12"/>
        <v>ja</v>
      </c>
      <c r="R399">
        <f t="shared" si="13"/>
        <v>355</v>
      </c>
    </row>
    <row r="400" spans="1:18" x14ac:dyDescent="0.25">
      <c r="A400" s="2" t="s">
        <v>598</v>
      </c>
      <c r="B400" s="2" t="s">
        <v>601</v>
      </c>
      <c r="C400">
        <f>VLOOKUP($B400,Miljövärden!$B$1:$H$463,MATCH(C$2,Miljövärden!$B$1:$H$1,0),FALSE)</f>
        <v>0.20827200000000001</v>
      </c>
      <c r="D400">
        <f>VLOOKUP($B400,Miljövärden!$B$1:$H$463,MATCH(D$2,Miljövärden!$B$1:$H$1,0),FALSE)</f>
        <v>11.2064</v>
      </c>
      <c r="E400">
        <f>VLOOKUP($B400,Miljövärden!$B$1:$H$463,MATCH(E$2,Miljövärden!$B$1:$H$1,0),FALSE)</f>
        <v>21.195</v>
      </c>
      <c r="F400">
        <f>VLOOKUP($B400,Miljövärden!$B$1:$H$463,MATCH(F$2,Miljövärden!$B$1:$H$1,0),FALSE)</f>
        <v>4.0483100000000003E-3</v>
      </c>
      <c r="G400" t="str">
        <f>VLOOKUP($B400,Miljövärden!$B$1:$H$463,MATCH(G$2,Miljövärden!$B$1:$H$1,0),FALSE)</f>
        <v>Ja</v>
      </c>
      <c r="H400" s="7" t="str">
        <f>VLOOKUP($B400,Miljövärden!$B$1:$H$463,MATCH(H$2,Miljövärden!$B$1:$H$1,0),FALSE)</f>
        <v>Ja</v>
      </c>
      <c r="P400" s="17" t="str">
        <f t="shared" si="12"/>
        <v>ja</v>
      </c>
      <c r="R400">
        <f t="shared" si="13"/>
        <v>356</v>
      </c>
    </row>
    <row r="401" spans="1:18" x14ac:dyDescent="0.25">
      <c r="A401" s="2" t="s">
        <v>598</v>
      </c>
      <c r="B401" s="2" t="s">
        <v>602</v>
      </c>
      <c r="C401">
        <f>VLOOKUP($B401,Miljövärden!$B$1:$H$463,MATCH(C$2,Miljövärden!$B$1:$H$1,0),FALSE)</f>
        <v>0.13209699999999999</v>
      </c>
      <c r="D401">
        <f>VLOOKUP($B401,Miljövärden!$B$1:$H$463,MATCH(D$2,Miljövärden!$B$1:$H$1,0),FALSE)</f>
        <v>29.177099999999999</v>
      </c>
      <c r="E401">
        <f>VLOOKUP($B401,Miljövärden!$B$1:$H$463,MATCH(E$2,Miljövärden!$B$1:$H$1,0),FALSE)</f>
        <v>4.0112399999999999</v>
      </c>
      <c r="F401">
        <f>VLOOKUP($B401,Miljövärden!$B$1:$H$463,MATCH(F$2,Miljövärden!$B$1:$H$1,0),FALSE)</f>
        <v>3.2397300000000001E-3</v>
      </c>
      <c r="G401" t="str">
        <f>VLOOKUP($B401,Miljövärden!$B$1:$H$463,MATCH(G$2,Miljövärden!$B$1:$H$1,0),FALSE)</f>
        <v>Ja</v>
      </c>
      <c r="H401" s="7" t="str">
        <f>VLOOKUP($B401,Miljövärden!$B$1:$H$463,MATCH(H$2,Miljövärden!$B$1:$H$1,0),FALSE)</f>
        <v>Ja</v>
      </c>
      <c r="P401" s="17" t="str">
        <f t="shared" si="12"/>
        <v>ja</v>
      </c>
      <c r="R401">
        <f t="shared" si="13"/>
        <v>357</v>
      </c>
    </row>
    <row r="402" spans="1:18" x14ac:dyDescent="0.25">
      <c r="A402" s="2" t="s">
        <v>603</v>
      </c>
      <c r="B402" s="2" t="s">
        <v>604</v>
      </c>
      <c r="C402">
        <f>VLOOKUP($B402,Miljövärden!$B$1:$H$463,MATCH(C$2,Miljövärden!$B$1:$H$1,0),FALSE)</f>
        <v>0.120266</v>
      </c>
      <c r="D402">
        <f>VLOOKUP($B402,Miljövärden!$B$1:$H$463,MATCH(D$2,Miljövärden!$B$1:$H$1,0),FALSE)</f>
        <v>24.289000000000001</v>
      </c>
      <c r="E402">
        <f>VLOOKUP($B402,Miljövärden!$B$1:$H$463,MATCH(E$2,Miljövärden!$B$1:$H$1,0),FALSE)</f>
        <v>8.8466199999999997</v>
      </c>
      <c r="F402">
        <f>VLOOKUP($B402,Miljövärden!$B$1:$H$463,MATCH(F$2,Miljövärden!$B$1:$H$1,0),FALSE)</f>
        <v>1.56875E-2</v>
      </c>
      <c r="G402" t="str">
        <f>VLOOKUP($B402,Miljövärden!$B$1:$H$463,MATCH(G$2,Miljövärden!$B$1:$H$1,0),FALSE)</f>
        <v>Ja</v>
      </c>
      <c r="H402" s="7" t="str">
        <f>VLOOKUP($B402,Miljövärden!$B$1:$H$463,MATCH(H$2,Miljövärden!$B$1:$H$1,0),FALSE)</f>
        <v>Ja</v>
      </c>
      <c r="P402" s="17" t="str">
        <f t="shared" si="12"/>
        <v>ja</v>
      </c>
      <c r="R402">
        <f t="shared" si="13"/>
        <v>358</v>
      </c>
    </row>
    <row r="403" spans="1:18" x14ac:dyDescent="0.25">
      <c r="A403" s="2" t="s">
        <v>605</v>
      </c>
      <c r="B403" s="2" t="s">
        <v>606</v>
      </c>
      <c r="C403">
        <f>VLOOKUP($B403,Miljövärden!$B$1:$H$463,MATCH(C$2,Miljövärden!$B$1:$H$1,0),FALSE)</f>
        <v>0.14804300000000001</v>
      </c>
      <c r="D403">
        <f>VLOOKUP($B403,Miljövärden!$B$1:$H$463,MATCH(D$2,Miljövärden!$B$1:$H$1,0),FALSE)</f>
        <v>29.2242</v>
      </c>
      <c r="E403">
        <f>VLOOKUP($B403,Miljövärden!$B$1:$H$463,MATCH(E$2,Miljövärden!$B$1:$H$1,0),FALSE)</f>
        <v>8.0210799999999995</v>
      </c>
      <c r="F403">
        <f>VLOOKUP($B403,Miljövärden!$B$1:$H$463,MATCH(F$2,Miljövärden!$B$1:$H$1,0),FALSE)</f>
        <v>3.2773999999999998E-2</v>
      </c>
      <c r="G403" t="str">
        <f>VLOOKUP($B403,Miljövärden!$B$1:$H$463,MATCH(G$2,Miljövärden!$B$1:$H$1,0),FALSE)</f>
        <v>Nej</v>
      </c>
      <c r="H403" s="7" t="str">
        <f>VLOOKUP($B403,Miljövärden!$B$1:$H$463,MATCH(H$2,Miljövärden!$B$1:$H$1,0),FALSE)</f>
        <v>Ja</v>
      </c>
      <c r="P403" s="17" t="str">
        <f t="shared" si="12"/>
        <v>ja</v>
      </c>
      <c r="R403">
        <f t="shared" si="13"/>
        <v>359</v>
      </c>
    </row>
    <row r="404" spans="1:18" x14ac:dyDescent="0.25">
      <c r="A404" s="2" t="s">
        <v>608</v>
      </c>
      <c r="B404" s="2" t="s">
        <v>609</v>
      </c>
      <c r="C404">
        <f>VLOOKUP($B404,Miljövärden!$B$1:$H$463,MATCH(C$2,Miljövärden!$B$1:$H$1,0),FALSE)</f>
        <v>0.19289500000000001</v>
      </c>
      <c r="D404">
        <f>VLOOKUP($B404,Miljövärden!$B$1:$H$463,MATCH(D$2,Miljövärden!$B$1:$H$1,0),FALSE)</f>
        <v>11.8467</v>
      </c>
      <c r="E404">
        <f>VLOOKUP($B404,Miljövärden!$B$1:$H$463,MATCH(E$2,Miljövärden!$B$1:$H$1,0),FALSE)</f>
        <v>8.6407600000000002</v>
      </c>
      <c r="F404">
        <f>VLOOKUP($B404,Miljövärden!$B$1:$H$463,MATCH(F$2,Miljövärden!$B$1:$H$1,0),FALSE)</f>
        <v>1.13156E-3</v>
      </c>
      <c r="G404" t="str">
        <f>VLOOKUP($B404,Miljövärden!$B$1:$H$463,MATCH(G$2,Miljövärden!$B$1:$H$1,0),FALSE)</f>
        <v>Ja</v>
      </c>
      <c r="H404" s="7" t="str">
        <f>VLOOKUP($B404,Miljövärden!$B$1:$H$463,MATCH(H$2,Miljövärden!$B$1:$H$1,0),FALSE)</f>
        <v>Ja</v>
      </c>
      <c r="P404" s="17" t="str">
        <f t="shared" si="12"/>
        <v>ja</v>
      </c>
      <c r="R404">
        <f t="shared" si="13"/>
        <v>360</v>
      </c>
    </row>
    <row r="405" spans="1:18" x14ac:dyDescent="0.25">
      <c r="A405" s="2" t="s">
        <v>608</v>
      </c>
      <c r="B405" s="2" t="s">
        <v>610</v>
      </c>
      <c r="C405">
        <f>VLOOKUP($B405,Miljövärden!$B$1:$H$463,MATCH(C$2,Miljövärden!$B$1:$H$1,0),FALSE)</f>
        <v>0.354269</v>
      </c>
      <c r="D405">
        <f>VLOOKUP($B405,Miljövärden!$B$1:$H$463,MATCH(D$2,Miljövärden!$B$1:$H$1,0),FALSE)</f>
        <v>11.894299999999999</v>
      </c>
      <c r="E405">
        <f>VLOOKUP($B405,Miljövärden!$B$1:$H$463,MATCH(E$2,Miljövärden!$B$1:$H$1,0),FALSE)</f>
        <v>7.2917899999999998</v>
      </c>
      <c r="F405">
        <f>VLOOKUP($B405,Miljövärden!$B$1:$H$463,MATCH(F$2,Miljövärden!$B$1:$H$1,0),FALSE)</f>
        <v>7.1239099999999998E-3</v>
      </c>
      <c r="G405" t="str">
        <f>VLOOKUP($B405,Miljövärden!$B$1:$H$463,MATCH(G$2,Miljövärden!$B$1:$H$1,0),FALSE)</f>
        <v>Ja</v>
      </c>
      <c r="H405" s="7" t="str">
        <f>VLOOKUP($B405,Miljövärden!$B$1:$H$463,MATCH(H$2,Miljövärden!$B$1:$H$1,0),FALSE)</f>
        <v>Ja</v>
      </c>
      <c r="P405" s="17" t="str">
        <f t="shared" si="12"/>
        <v>ja</v>
      </c>
      <c r="R405">
        <f t="shared" si="13"/>
        <v>361</v>
      </c>
    </row>
    <row r="406" spans="1:18" x14ac:dyDescent="0.25">
      <c r="A406" s="2" t="s">
        <v>608</v>
      </c>
      <c r="B406" s="2" t="s">
        <v>611</v>
      </c>
      <c r="C406">
        <f>VLOOKUP($B406,Miljövärden!$B$1:$H$463,MATCH(C$2,Miljövärden!$B$1:$H$1,0),FALSE)</f>
        <v>0.28936600000000001</v>
      </c>
      <c r="D406">
        <f>VLOOKUP($B406,Miljövärden!$B$1:$H$463,MATCH(D$2,Miljövärden!$B$1:$H$1,0),FALSE)</f>
        <v>39.445300000000003</v>
      </c>
      <c r="E406">
        <f>VLOOKUP($B406,Miljövärden!$B$1:$H$463,MATCH(E$2,Miljövärden!$B$1:$H$1,0),FALSE)</f>
        <v>16.596599999999999</v>
      </c>
      <c r="F406">
        <f>VLOOKUP($B406,Miljövärden!$B$1:$H$463,MATCH(F$2,Miljövärden!$B$1:$H$1,0),FALSE)</f>
        <v>7.6613399999999998E-2</v>
      </c>
      <c r="G406" t="str">
        <f>VLOOKUP($B406,Miljövärden!$B$1:$H$463,MATCH(G$2,Miljövärden!$B$1:$H$1,0),FALSE)</f>
        <v>Ja</v>
      </c>
      <c r="H406" s="7" t="str">
        <f>VLOOKUP($B406,Miljövärden!$B$1:$H$463,MATCH(H$2,Miljövärden!$B$1:$H$1,0),FALSE)</f>
        <v>Ja</v>
      </c>
      <c r="P406" s="17" t="str">
        <f t="shared" si="12"/>
        <v>ja</v>
      </c>
      <c r="R406">
        <f t="shared" si="13"/>
        <v>362</v>
      </c>
    </row>
    <row r="407" spans="1:18" x14ac:dyDescent="0.25">
      <c r="A407" s="2" t="s">
        <v>608</v>
      </c>
      <c r="B407" s="2" t="s">
        <v>612</v>
      </c>
      <c r="C407">
        <f>VLOOKUP($B407,Miljövärden!$B$1:$H$463,MATCH(C$2,Miljövärden!$B$1:$H$1,0),FALSE)</f>
        <v>0.17296900000000001</v>
      </c>
      <c r="D407">
        <f>VLOOKUP($B407,Miljövärden!$B$1:$H$463,MATCH(D$2,Miljövärden!$B$1:$H$1,0),FALSE)</f>
        <v>36.257800000000003</v>
      </c>
      <c r="E407">
        <f>VLOOKUP($B407,Miljövärden!$B$1:$H$463,MATCH(E$2,Miljövärden!$B$1:$H$1,0),FALSE)</f>
        <v>5.9568700000000003</v>
      </c>
      <c r="F407">
        <f>VLOOKUP($B407,Miljövärden!$B$1:$H$463,MATCH(F$2,Miljövärden!$B$1:$H$1,0),FALSE)</f>
        <v>6.7666500000000004E-2</v>
      </c>
      <c r="G407" t="str">
        <f>VLOOKUP($B407,Miljövärden!$B$1:$H$463,MATCH(G$2,Miljövärden!$B$1:$H$1,0),FALSE)</f>
        <v>Ja</v>
      </c>
      <c r="H407" s="7" t="str">
        <f>VLOOKUP($B407,Miljövärden!$B$1:$H$463,MATCH(H$2,Miljövärden!$B$1:$H$1,0),FALSE)</f>
        <v>Ja</v>
      </c>
      <c r="P407" s="17" t="str">
        <f t="shared" si="12"/>
        <v>ja</v>
      </c>
      <c r="R407">
        <f t="shared" si="13"/>
        <v>363</v>
      </c>
    </row>
    <row r="408" spans="1:18" x14ac:dyDescent="0.25">
      <c r="A408" s="2" t="s">
        <v>608</v>
      </c>
      <c r="B408" s="2" t="s">
        <v>613</v>
      </c>
      <c r="C408">
        <f>VLOOKUP($B408,Miljövärden!$B$1:$H$463,MATCH(C$2,Miljövärden!$B$1:$H$1,0),FALSE)</f>
        <v>0.21776999999999999</v>
      </c>
      <c r="D408">
        <f>VLOOKUP($B408,Miljövärden!$B$1:$H$463,MATCH(D$2,Miljövärden!$B$1:$H$1,0),FALSE)</f>
        <v>13.561299999999999</v>
      </c>
      <c r="E408">
        <f>VLOOKUP($B408,Miljövärden!$B$1:$H$463,MATCH(E$2,Miljövärden!$B$1:$H$1,0),FALSE)</f>
        <v>17.752400000000002</v>
      </c>
      <c r="F408">
        <f>VLOOKUP($B408,Miljövärden!$B$1:$H$463,MATCH(F$2,Miljövärden!$B$1:$H$1,0),FALSE)</f>
        <v>1.55122E-2</v>
      </c>
      <c r="G408" t="str">
        <f>VLOOKUP($B408,Miljövärden!$B$1:$H$463,MATCH(G$2,Miljövärden!$B$1:$H$1,0),FALSE)</f>
        <v>Ja</v>
      </c>
      <c r="H408" s="7" t="str">
        <f>VLOOKUP($B408,Miljövärden!$B$1:$H$463,MATCH(H$2,Miljövärden!$B$1:$H$1,0),FALSE)</f>
        <v>Ja</v>
      </c>
      <c r="P408" s="17" t="str">
        <f t="shared" si="12"/>
        <v>ja</v>
      </c>
      <c r="R408">
        <f t="shared" si="13"/>
        <v>364</v>
      </c>
    </row>
    <row r="409" spans="1:18" x14ac:dyDescent="0.25">
      <c r="A409" s="2" t="s">
        <v>608</v>
      </c>
      <c r="B409" s="2" t="s">
        <v>614</v>
      </c>
      <c r="C409">
        <f>VLOOKUP($B409,Miljövärden!$B$1:$H$463,MATCH(C$2,Miljövärden!$B$1:$H$1,0),FALSE)</f>
        <v>0.225465</v>
      </c>
      <c r="D409">
        <f>VLOOKUP($B409,Miljövärden!$B$1:$H$463,MATCH(D$2,Miljövärden!$B$1:$H$1,0),FALSE)</f>
        <v>62.4696</v>
      </c>
      <c r="E409">
        <f>VLOOKUP($B409,Miljövärden!$B$1:$H$463,MATCH(E$2,Miljövärden!$B$1:$H$1,0),FALSE)</f>
        <v>11.0128</v>
      </c>
      <c r="F409">
        <f>VLOOKUP($B409,Miljövärden!$B$1:$H$463,MATCH(F$2,Miljövärden!$B$1:$H$1,0),FALSE)</f>
        <v>2.9847499999999999E-2</v>
      </c>
      <c r="G409" t="str">
        <f>VLOOKUP($B409,Miljövärden!$B$1:$H$463,MATCH(G$2,Miljövärden!$B$1:$H$1,0),FALSE)</f>
        <v>Ja</v>
      </c>
      <c r="H409" s="7" t="str">
        <f>VLOOKUP($B409,Miljövärden!$B$1:$H$463,MATCH(H$2,Miljövärden!$B$1:$H$1,0),FALSE)</f>
        <v>Ja</v>
      </c>
      <c r="P409" s="17" t="str">
        <f t="shared" si="12"/>
        <v>ja</v>
      </c>
      <c r="R409">
        <f t="shared" si="13"/>
        <v>365</v>
      </c>
    </row>
    <row r="410" spans="1:18" x14ac:dyDescent="0.25">
      <c r="A410" s="2" t="s">
        <v>608</v>
      </c>
      <c r="B410" s="2" t="s">
        <v>615</v>
      </c>
      <c r="C410">
        <f>VLOOKUP($B410,Miljövärden!$B$1:$H$463,MATCH(C$2,Miljövärden!$B$1:$H$1,0),FALSE)</f>
        <v>0.14875099999999999</v>
      </c>
      <c r="D410">
        <f>VLOOKUP($B410,Miljövärden!$B$1:$H$463,MATCH(D$2,Miljövärden!$B$1:$H$1,0),FALSE)</f>
        <v>40.656199999999998</v>
      </c>
      <c r="E410">
        <f>VLOOKUP($B410,Miljövärden!$B$1:$H$463,MATCH(E$2,Miljövärden!$B$1:$H$1,0),FALSE)</f>
        <v>7.7852100000000002</v>
      </c>
      <c r="F410">
        <f>VLOOKUP($B410,Miljövärden!$B$1:$H$463,MATCH(F$2,Miljövärden!$B$1:$H$1,0),FALSE)</f>
        <v>2.76399E-3</v>
      </c>
      <c r="G410" t="str">
        <f>VLOOKUP($B410,Miljövärden!$B$1:$H$463,MATCH(G$2,Miljövärden!$B$1:$H$1,0),FALSE)</f>
        <v>Ja</v>
      </c>
      <c r="H410" s="7" t="str">
        <f>VLOOKUP($B410,Miljövärden!$B$1:$H$463,MATCH(H$2,Miljövärden!$B$1:$H$1,0),FALSE)</f>
        <v>Ja</v>
      </c>
      <c r="P410" s="17" t="str">
        <f t="shared" si="12"/>
        <v>ja</v>
      </c>
      <c r="R410">
        <f t="shared" si="13"/>
        <v>366</v>
      </c>
    </row>
    <row r="411" spans="1:18" x14ac:dyDescent="0.25">
      <c r="P411" s="17" t="str">
        <f t="shared" si="12"/>
        <v>nej</v>
      </c>
      <c r="R411">
        <f t="shared" si="13"/>
        <v>366</v>
      </c>
    </row>
    <row r="412" spans="1:18" x14ac:dyDescent="0.25">
      <c r="P412" s="17" t="str">
        <f t="shared" si="12"/>
        <v>nej</v>
      </c>
      <c r="R412">
        <f t="shared" si="13"/>
        <v>366</v>
      </c>
    </row>
    <row r="413" spans="1:18" x14ac:dyDescent="0.25">
      <c r="P413" s="17" t="str">
        <f t="shared" si="12"/>
        <v>nej</v>
      </c>
      <c r="R413">
        <f t="shared" si="13"/>
        <v>366</v>
      </c>
    </row>
    <row r="414" spans="1:18" x14ac:dyDescent="0.25">
      <c r="P414" s="17" t="str">
        <f t="shared" si="12"/>
        <v>nej</v>
      </c>
      <c r="R414">
        <f t="shared" si="13"/>
        <v>366</v>
      </c>
    </row>
    <row r="415" spans="1:18" x14ac:dyDescent="0.25">
      <c r="P415" s="17" t="str">
        <f t="shared" si="12"/>
        <v>nej</v>
      </c>
      <c r="R415">
        <f t="shared" si="13"/>
        <v>366</v>
      </c>
    </row>
    <row r="416" spans="1:18" x14ac:dyDescent="0.25">
      <c r="P416" s="17" t="str">
        <f t="shared" si="12"/>
        <v>nej</v>
      </c>
      <c r="R416">
        <f t="shared" si="13"/>
        <v>366</v>
      </c>
    </row>
    <row r="417" spans="16:18" x14ac:dyDescent="0.25">
      <c r="P417" s="17" t="str">
        <f t="shared" si="12"/>
        <v>nej</v>
      </c>
      <c r="R417">
        <f t="shared" si="13"/>
        <v>366</v>
      </c>
    </row>
    <row r="418" spans="16:18" x14ac:dyDescent="0.25">
      <c r="P418" s="17" t="str">
        <f t="shared" si="12"/>
        <v>nej</v>
      </c>
      <c r="R418">
        <f t="shared" si="13"/>
        <v>366</v>
      </c>
    </row>
    <row r="419" spans="16:18" x14ac:dyDescent="0.25">
      <c r="P419" s="17" t="str">
        <f t="shared" si="12"/>
        <v>nej</v>
      </c>
      <c r="R419">
        <f t="shared" si="13"/>
        <v>366</v>
      </c>
    </row>
    <row r="420" spans="16:18" x14ac:dyDescent="0.25">
      <c r="P420" s="17" t="str">
        <f t="shared" si="12"/>
        <v>nej</v>
      </c>
      <c r="R420">
        <f t="shared" si="13"/>
        <v>366</v>
      </c>
    </row>
    <row r="421" spans="16:18" x14ac:dyDescent="0.25">
      <c r="P421" s="17" t="str">
        <f t="shared" si="12"/>
        <v>nej</v>
      </c>
      <c r="R421">
        <f t="shared" si="13"/>
        <v>366</v>
      </c>
    </row>
    <row r="422" spans="16:18" x14ac:dyDescent="0.25">
      <c r="P422" s="17" t="str">
        <f t="shared" si="12"/>
        <v>nej</v>
      </c>
      <c r="R422">
        <f t="shared" si="13"/>
        <v>366</v>
      </c>
    </row>
    <row r="423" spans="16:18" x14ac:dyDescent="0.25">
      <c r="P423" s="17" t="str">
        <f t="shared" si="12"/>
        <v>nej</v>
      </c>
      <c r="R423">
        <f t="shared" si="13"/>
        <v>366</v>
      </c>
    </row>
    <row r="424" spans="16:18" x14ac:dyDescent="0.25">
      <c r="P424" s="17" t="str">
        <f t="shared" si="12"/>
        <v>nej</v>
      </c>
      <c r="R424">
        <f t="shared" si="13"/>
        <v>366</v>
      </c>
    </row>
    <row r="425" spans="16:18" x14ac:dyDescent="0.25">
      <c r="P425" s="17" t="str">
        <f t="shared" si="12"/>
        <v>nej</v>
      </c>
      <c r="R425">
        <f t="shared" si="13"/>
        <v>366</v>
      </c>
    </row>
    <row r="426" spans="16:18" x14ac:dyDescent="0.25">
      <c r="P426" s="17" t="str">
        <f t="shared" si="12"/>
        <v>nej</v>
      </c>
      <c r="R426">
        <f t="shared" si="13"/>
        <v>366</v>
      </c>
    </row>
    <row r="427" spans="16:18" x14ac:dyDescent="0.25">
      <c r="P427" s="17" t="str">
        <f t="shared" si="12"/>
        <v>nej</v>
      </c>
      <c r="R427">
        <f t="shared" si="13"/>
        <v>366</v>
      </c>
    </row>
    <row r="428" spans="16:18" x14ac:dyDescent="0.25">
      <c r="P428" s="17" t="str">
        <f t="shared" si="12"/>
        <v>nej</v>
      </c>
      <c r="R428">
        <f t="shared" si="13"/>
        <v>366</v>
      </c>
    </row>
    <row r="429" spans="16:18" x14ac:dyDescent="0.25">
      <c r="P429" s="17" t="str">
        <f t="shared" si="12"/>
        <v>nej</v>
      </c>
      <c r="R429">
        <f t="shared" si="13"/>
        <v>366</v>
      </c>
    </row>
    <row r="430" spans="16:18" x14ac:dyDescent="0.25">
      <c r="P430" s="17" t="str">
        <f t="shared" si="12"/>
        <v>nej</v>
      </c>
      <c r="R430">
        <f t="shared" si="13"/>
        <v>366</v>
      </c>
    </row>
    <row r="431" spans="16:18" x14ac:dyDescent="0.25">
      <c r="P431" s="17" t="str">
        <f t="shared" si="12"/>
        <v>nej</v>
      </c>
      <c r="R431">
        <f t="shared" si="13"/>
        <v>366</v>
      </c>
    </row>
    <row r="432" spans="16:18" x14ac:dyDescent="0.25">
      <c r="P432" s="17" t="str">
        <f t="shared" si="12"/>
        <v>nej</v>
      </c>
      <c r="R432">
        <f t="shared" si="13"/>
        <v>366</v>
      </c>
    </row>
    <row r="433" spans="16:18" x14ac:dyDescent="0.25">
      <c r="P433" s="17" t="str">
        <f t="shared" si="12"/>
        <v>nej</v>
      </c>
      <c r="R433">
        <f t="shared" si="13"/>
        <v>366</v>
      </c>
    </row>
    <row r="434" spans="16:18" x14ac:dyDescent="0.25">
      <c r="P434" s="17" t="str">
        <f t="shared" si="12"/>
        <v>nej</v>
      </c>
      <c r="R434">
        <f t="shared" si="13"/>
        <v>366</v>
      </c>
    </row>
    <row r="435" spans="16:18" x14ac:dyDescent="0.25">
      <c r="P435" s="17" t="str">
        <f t="shared" si="12"/>
        <v>nej</v>
      </c>
      <c r="R435">
        <f t="shared" si="13"/>
        <v>366</v>
      </c>
    </row>
    <row r="436" spans="16:18" x14ac:dyDescent="0.25">
      <c r="P436" s="17" t="str">
        <f t="shared" si="12"/>
        <v>nej</v>
      </c>
      <c r="R436">
        <f t="shared" si="13"/>
        <v>366</v>
      </c>
    </row>
    <row r="437" spans="16:18" x14ac:dyDescent="0.25">
      <c r="P437" s="17" t="str">
        <f t="shared" si="12"/>
        <v>nej</v>
      </c>
      <c r="R437">
        <f t="shared" si="13"/>
        <v>366</v>
      </c>
    </row>
    <row r="438" spans="16:18" x14ac:dyDescent="0.25">
      <c r="P438" s="17" t="str">
        <f t="shared" si="12"/>
        <v>nej</v>
      </c>
      <c r="R438">
        <f t="shared" si="13"/>
        <v>366</v>
      </c>
    </row>
    <row r="439" spans="16:18" x14ac:dyDescent="0.25">
      <c r="P439" s="17" t="str">
        <f t="shared" si="12"/>
        <v>nej</v>
      </c>
      <c r="R439">
        <f t="shared" si="13"/>
        <v>366</v>
      </c>
    </row>
    <row r="440" spans="16:18" x14ac:dyDescent="0.25">
      <c r="P440" s="17" t="str">
        <f t="shared" si="12"/>
        <v>nej</v>
      </c>
      <c r="R440">
        <f t="shared" si="13"/>
        <v>366</v>
      </c>
    </row>
    <row r="441" spans="16:18" x14ac:dyDescent="0.25">
      <c r="P441" s="17" t="str">
        <f t="shared" si="12"/>
        <v>nej</v>
      </c>
      <c r="R441">
        <f t="shared" si="13"/>
        <v>366</v>
      </c>
    </row>
    <row r="442" spans="16:18" x14ac:dyDescent="0.25">
      <c r="P442" s="17" t="str">
        <f t="shared" si="12"/>
        <v>nej</v>
      </c>
      <c r="R442">
        <f t="shared" si="13"/>
        <v>366</v>
      </c>
    </row>
    <row r="443" spans="16:18" x14ac:dyDescent="0.25">
      <c r="P443" s="17" t="str">
        <f t="shared" si="12"/>
        <v>nej</v>
      </c>
      <c r="R443">
        <f t="shared" si="13"/>
        <v>366</v>
      </c>
    </row>
    <row r="444" spans="16:18" x14ac:dyDescent="0.25">
      <c r="P444" s="17" t="str">
        <f t="shared" si="12"/>
        <v>nej</v>
      </c>
      <c r="R444">
        <f t="shared" si="13"/>
        <v>366</v>
      </c>
    </row>
    <row r="445" spans="16:18" x14ac:dyDescent="0.25">
      <c r="P445" s="17" t="str">
        <f t="shared" si="12"/>
        <v>nej</v>
      </c>
      <c r="R445">
        <f t="shared" si="13"/>
        <v>366</v>
      </c>
    </row>
    <row r="446" spans="16:18" x14ac:dyDescent="0.25">
      <c r="P446" s="17" t="str">
        <f t="shared" si="12"/>
        <v>nej</v>
      </c>
      <c r="R446">
        <f t="shared" si="13"/>
        <v>366</v>
      </c>
    </row>
    <row r="447" spans="16:18" x14ac:dyDescent="0.25">
      <c r="P447" s="17" t="str">
        <f t="shared" si="12"/>
        <v>nej</v>
      </c>
      <c r="R447">
        <f t="shared" si="13"/>
        <v>366</v>
      </c>
    </row>
    <row r="448" spans="16:18" x14ac:dyDescent="0.25">
      <c r="P448" s="17" t="str">
        <f t="shared" si="12"/>
        <v>nej</v>
      </c>
      <c r="R448">
        <f t="shared" si="13"/>
        <v>366</v>
      </c>
    </row>
    <row r="449" spans="16:18" x14ac:dyDescent="0.25">
      <c r="P449" s="17" t="str">
        <f t="shared" si="12"/>
        <v>nej</v>
      </c>
      <c r="R449">
        <f t="shared" si="13"/>
        <v>366</v>
      </c>
    </row>
    <row r="450" spans="16:18" x14ac:dyDescent="0.25">
      <c r="P450" s="17" t="str">
        <f t="shared" si="12"/>
        <v>nej</v>
      </c>
      <c r="R450">
        <f t="shared" si="13"/>
        <v>366</v>
      </c>
    </row>
    <row r="451" spans="16:18" x14ac:dyDescent="0.25">
      <c r="P451" s="17" t="str">
        <f t="shared" ref="P451:P476" si="14">IF(K451="x","nej",
IF(L451="x","ja",
IF(H451="ja","ja","nej")))</f>
        <v>nej</v>
      </c>
      <c r="R451">
        <f t="shared" si="13"/>
        <v>366</v>
      </c>
    </row>
    <row r="452" spans="16:18" x14ac:dyDescent="0.25">
      <c r="P452" s="17" t="str">
        <f t="shared" si="14"/>
        <v>nej</v>
      </c>
      <c r="R452">
        <f t="shared" si="13"/>
        <v>366</v>
      </c>
    </row>
    <row r="453" spans="16:18" x14ac:dyDescent="0.25">
      <c r="P453" s="17" t="str">
        <f t="shared" si="14"/>
        <v>nej</v>
      </c>
      <c r="R453">
        <f t="shared" ref="R453:R476" si="15">IF(ISERROR(P453),R452,IF(P453="ja",R452+1,R452))</f>
        <v>366</v>
      </c>
    </row>
    <row r="454" spans="16:18" x14ac:dyDescent="0.25">
      <c r="P454" s="17" t="str">
        <f t="shared" si="14"/>
        <v>nej</v>
      </c>
      <c r="R454">
        <f t="shared" si="15"/>
        <v>366</v>
      </c>
    </row>
    <row r="455" spans="16:18" x14ac:dyDescent="0.25">
      <c r="P455" s="17" t="str">
        <f t="shared" si="14"/>
        <v>nej</v>
      </c>
      <c r="R455">
        <f t="shared" si="15"/>
        <v>366</v>
      </c>
    </row>
    <row r="456" spans="16:18" x14ac:dyDescent="0.25">
      <c r="P456" s="17" t="str">
        <f t="shared" si="14"/>
        <v>nej</v>
      </c>
      <c r="R456">
        <f t="shared" si="15"/>
        <v>366</v>
      </c>
    </row>
    <row r="457" spans="16:18" x14ac:dyDescent="0.25">
      <c r="P457" s="17" t="str">
        <f t="shared" si="14"/>
        <v>nej</v>
      </c>
      <c r="R457">
        <f t="shared" si="15"/>
        <v>366</v>
      </c>
    </row>
    <row r="458" spans="16:18" x14ac:dyDescent="0.25">
      <c r="P458" s="17" t="str">
        <f t="shared" si="14"/>
        <v>nej</v>
      </c>
      <c r="R458">
        <f t="shared" si="15"/>
        <v>366</v>
      </c>
    </row>
    <row r="459" spans="16:18" x14ac:dyDescent="0.25">
      <c r="P459" s="17" t="str">
        <f t="shared" si="14"/>
        <v>nej</v>
      </c>
      <c r="R459">
        <f t="shared" si="15"/>
        <v>366</v>
      </c>
    </row>
    <row r="460" spans="16:18" x14ac:dyDescent="0.25">
      <c r="P460" s="17" t="str">
        <f t="shared" si="14"/>
        <v>nej</v>
      </c>
      <c r="R460">
        <f t="shared" si="15"/>
        <v>366</v>
      </c>
    </row>
    <row r="461" spans="16:18" x14ac:dyDescent="0.25">
      <c r="P461" s="17" t="str">
        <f t="shared" si="14"/>
        <v>nej</v>
      </c>
      <c r="R461">
        <f t="shared" si="15"/>
        <v>366</v>
      </c>
    </row>
    <row r="462" spans="16:18" x14ac:dyDescent="0.25">
      <c r="P462" s="17" t="str">
        <f t="shared" si="14"/>
        <v>nej</v>
      </c>
      <c r="R462">
        <f t="shared" si="15"/>
        <v>366</v>
      </c>
    </row>
    <row r="463" spans="16:18" x14ac:dyDescent="0.25">
      <c r="P463" s="17" t="str">
        <f t="shared" si="14"/>
        <v>nej</v>
      </c>
      <c r="R463">
        <f t="shared" si="15"/>
        <v>366</v>
      </c>
    </row>
    <row r="464" spans="16:18" x14ac:dyDescent="0.25">
      <c r="P464" s="17" t="str">
        <f t="shared" si="14"/>
        <v>nej</v>
      </c>
      <c r="R464">
        <f t="shared" si="15"/>
        <v>366</v>
      </c>
    </row>
    <row r="465" spans="16:18" x14ac:dyDescent="0.25">
      <c r="P465" s="17" t="str">
        <f t="shared" si="14"/>
        <v>nej</v>
      </c>
      <c r="R465">
        <f t="shared" si="15"/>
        <v>366</v>
      </c>
    </row>
    <row r="466" spans="16:18" x14ac:dyDescent="0.25">
      <c r="P466" s="17" t="str">
        <f t="shared" si="14"/>
        <v>nej</v>
      </c>
      <c r="R466">
        <f t="shared" si="15"/>
        <v>366</v>
      </c>
    </row>
    <row r="467" spans="16:18" x14ac:dyDescent="0.25">
      <c r="P467" s="17" t="str">
        <f t="shared" si="14"/>
        <v>nej</v>
      </c>
      <c r="R467">
        <f t="shared" si="15"/>
        <v>366</v>
      </c>
    </row>
    <row r="468" spans="16:18" x14ac:dyDescent="0.25">
      <c r="P468" s="17" t="str">
        <f t="shared" si="14"/>
        <v>nej</v>
      </c>
      <c r="R468">
        <f t="shared" si="15"/>
        <v>366</v>
      </c>
    </row>
    <row r="469" spans="16:18" x14ac:dyDescent="0.25">
      <c r="P469" s="17" t="str">
        <f t="shared" si="14"/>
        <v>nej</v>
      </c>
      <c r="R469">
        <f t="shared" si="15"/>
        <v>366</v>
      </c>
    </row>
    <row r="470" spans="16:18" x14ac:dyDescent="0.25">
      <c r="P470" s="17" t="str">
        <f t="shared" si="14"/>
        <v>nej</v>
      </c>
      <c r="R470">
        <f t="shared" si="15"/>
        <v>366</v>
      </c>
    </row>
    <row r="471" spans="16:18" x14ac:dyDescent="0.25">
      <c r="P471" s="17" t="str">
        <f t="shared" si="14"/>
        <v>nej</v>
      </c>
      <c r="R471">
        <f t="shared" si="15"/>
        <v>366</v>
      </c>
    </row>
    <row r="472" spans="16:18" x14ac:dyDescent="0.25">
      <c r="P472" s="17" t="str">
        <f t="shared" si="14"/>
        <v>nej</v>
      </c>
      <c r="R472">
        <f t="shared" si="15"/>
        <v>366</v>
      </c>
    </row>
    <row r="473" spans="16:18" x14ac:dyDescent="0.25">
      <c r="P473" s="17" t="str">
        <f t="shared" si="14"/>
        <v>nej</v>
      </c>
      <c r="R473">
        <f t="shared" si="15"/>
        <v>366</v>
      </c>
    </row>
    <row r="474" spans="16:18" x14ac:dyDescent="0.25">
      <c r="P474" s="17" t="str">
        <f t="shared" si="14"/>
        <v>nej</v>
      </c>
      <c r="R474">
        <f t="shared" si="15"/>
        <v>366</v>
      </c>
    </row>
    <row r="475" spans="16:18" x14ac:dyDescent="0.25">
      <c r="P475" s="17" t="str">
        <f t="shared" si="14"/>
        <v>nej</v>
      </c>
      <c r="R475">
        <f t="shared" si="15"/>
        <v>366</v>
      </c>
    </row>
    <row r="476" spans="16:18" x14ac:dyDescent="0.25">
      <c r="P476" s="17" t="str">
        <f t="shared" si="14"/>
        <v>nej</v>
      </c>
      <c r="R476">
        <f t="shared" si="15"/>
        <v>366</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7"/>
  <sheetViews>
    <sheetView workbookViewId="0">
      <selection activeCell="B4" sqref="B4:F4"/>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s>
  <sheetData>
    <row r="1" spans="1:12" x14ac:dyDescent="0.25">
      <c r="A1" s="20"/>
      <c r="B1" s="18" t="s">
        <v>1036</v>
      </c>
      <c r="C1" s="20"/>
      <c r="D1" s="20"/>
      <c r="E1" s="20"/>
      <c r="F1" s="20"/>
      <c r="G1" s="20"/>
      <c r="H1" s="20"/>
      <c r="I1" s="18"/>
      <c r="J1" s="20"/>
      <c r="K1" s="20"/>
      <c r="L1" s="20"/>
    </row>
    <row r="2" spans="1:12" x14ac:dyDescent="0.25">
      <c r="A2" s="20"/>
      <c r="B2" s="20"/>
      <c r="C2" s="20"/>
      <c r="D2" s="20"/>
      <c r="E2" s="20"/>
      <c r="F2" s="20"/>
      <c r="G2" s="20"/>
      <c r="H2" s="20"/>
      <c r="I2" s="20"/>
      <c r="J2" s="20"/>
      <c r="K2" s="20"/>
      <c r="L2" s="20"/>
    </row>
    <row r="3" spans="1:12" x14ac:dyDescent="0.25">
      <c r="A3" s="22" t="s">
        <v>1037</v>
      </c>
      <c r="B3" s="20"/>
      <c r="C3" s="20"/>
      <c r="D3" s="20"/>
      <c r="E3" s="20"/>
      <c r="F3" s="20"/>
      <c r="G3" s="20"/>
      <c r="H3" s="22"/>
      <c r="I3" s="20"/>
      <c r="J3" s="20"/>
      <c r="K3" s="20"/>
      <c r="L3" s="20"/>
    </row>
    <row r="4" spans="1:12" ht="30" x14ac:dyDescent="0.25">
      <c r="A4" s="19">
        <v>1</v>
      </c>
      <c r="B4" s="18" t="s">
        <v>0</v>
      </c>
      <c r="C4" s="18" t="s">
        <v>1</v>
      </c>
      <c r="D4" s="21" t="s">
        <v>2</v>
      </c>
      <c r="E4" s="21" t="s">
        <v>3</v>
      </c>
      <c r="F4" s="21" t="s">
        <v>4</v>
      </c>
      <c r="G4" s="21" t="s">
        <v>5</v>
      </c>
      <c r="H4" s="19"/>
      <c r="I4" s="18"/>
      <c r="J4" s="18"/>
      <c r="K4" s="21"/>
      <c r="L4" s="21"/>
    </row>
    <row r="5" spans="1:12" x14ac:dyDescent="0.25">
      <c r="A5" s="20">
        <v>2</v>
      </c>
      <c r="B5" t="str">
        <f>IF(ISERROR(INDEX('Miljövärden urval för publ'!$A$2:$AA$475,MATCH($A5,'Miljövärden urval för publ'!$R$2:$R$476,0),1)),"",INDEX('Miljövärden urval för publ'!$A$2:$AA$475,MATCH($A5,'Miljövärden urval för publ'!$R$2:$R$476,0),1))</f>
        <v>Adven Värme AB.</v>
      </c>
      <c r="C5" t="str">
        <f>IF(ISERROR(INDEX('Miljövärden urval för publ'!$A$2:$AA$475,MATCH($A5,'Miljövärden urval för publ'!$R$2:$R$476,0),2)),"",INDEX('Miljövärden urval för publ'!$A$2:$AA$475,MATCH($A5,'Miljövärden urval för publ'!$R$2:$R$476,0),2))</f>
        <v>Bollstabruk</v>
      </c>
      <c r="D5">
        <f>IF(ISERROR(VLOOKUP($C5,'Miljövärden urval för publ'!$B$2:$H$490,MATCH(D$4,'Miljövärden urval för publ'!$B$2:$H$2,0),FALSE)),"",VLOOKUP($C5,'Miljövärden urval för publ'!$B$2:$H$490,MATCH(D$4,'Miljövärden urval för publ'!$B$2:$H$2,0),FALSE))</f>
        <v>0.115134</v>
      </c>
      <c r="E5">
        <f>IF(ISERROR(VLOOKUP($C5,'Miljövärden urval för publ'!$B$2:$H$490,MATCH(E$4,'Miljövärden urval för publ'!$B$2:$H$2,0),FALSE)),"",VLOOKUP($C5,'Miljövärden urval för publ'!$B$2:$H$490,MATCH(E$4,'Miljövärden urval för publ'!$B$2:$H$2,0),FALSE))</f>
        <v>23.396000000000001</v>
      </c>
      <c r="F5">
        <f>IF(ISERROR(VLOOKUP($C5,'Miljövärden urval för publ'!$B$2:$H$490,MATCH(F$4,'Miljövärden urval för publ'!$B$2:$H$2,0),FALSE)),"",VLOOKUP($C5,'Miljövärden urval för publ'!$B$2:$H$490,MATCH(F$4,'Miljövärden urval för publ'!$B$2:$H$2,0),FALSE))</f>
        <v>10.087999999999999</v>
      </c>
      <c r="G5">
        <f>IF(ISERROR(VLOOKUP($C5,'Miljövärden urval för publ'!$B$2:$H$490,MATCH(G$4,'Miljövärden urval för publ'!$B$2:$H$2,0),FALSE)),"",VLOOKUP($C5,'Miljövärden urval för publ'!$B$2:$H$490,MATCH(G$4,'Miljövärden urval för publ'!$B$2:$H$2,0),FALSE))</f>
        <v>8.4688799999999998E-3</v>
      </c>
    </row>
    <row r="6" spans="1:12" x14ac:dyDescent="0.25">
      <c r="A6" s="20">
        <v>3</v>
      </c>
      <c r="B6" t="str">
        <f>IF(ISERROR(INDEX('Miljövärden urval för publ'!$A$2:$AA$475,MATCH($A6,'Miljövärden urval för publ'!$R$2:$R$476,0),1)),"",INDEX('Miljövärden urval för publ'!$A$2:$AA$475,MATCH($A6,'Miljövärden urval för publ'!$R$2:$R$476,0),1))</f>
        <v>Adven Värme AB.</v>
      </c>
      <c r="C6" t="str">
        <f>IF(ISERROR(INDEX('Miljövärden urval för publ'!$A$2:$AA$475,MATCH($A6,'Miljövärden urval för publ'!$R$2:$R$476,0),2)),"",INDEX('Miljövärden urval för publ'!$A$2:$AA$475,MATCH($A6,'Miljövärden urval för publ'!$R$2:$R$476,0),2))</f>
        <v>Bräcke, Enycon</v>
      </c>
      <c r="D6">
        <f>IF(ISERROR(VLOOKUP($C6,'Miljövärden urval för publ'!$B$2:$H$490,MATCH(D$4,'Miljövärden urval för publ'!$B$2:$H$2,0),FALSE)),"",VLOOKUP($C6,'Miljövärden urval för publ'!$B$2:$H$490,MATCH(D$4,'Miljövärden urval för publ'!$B$2:$H$2,0),FALSE))</f>
        <v>0.107959</v>
      </c>
      <c r="E6">
        <f>IF(ISERROR(VLOOKUP($C6,'Miljövärden urval för publ'!$B$2:$H$490,MATCH(E$4,'Miljövärden urval för publ'!$B$2:$H$2,0),FALSE)),"",VLOOKUP($C6,'Miljövärden urval för publ'!$B$2:$H$490,MATCH(E$4,'Miljövärden urval för publ'!$B$2:$H$2,0),FALSE))</f>
        <v>23.503699999999998</v>
      </c>
      <c r="F6">
        <f>IF(ISERROR(VLOOKUP($C6,'Miljövärden urval för publ'!$B$2:$H$490,MATCH(F$4,'Miljövärden urval för publ'!$B$2:$H$2,0),FALSE)),"",VLOOKUP($C6,'Miljövärden urval för publ'!$B$2:$H$490,MATCH(F$4,'Miljövärden urval för publ'!$B$2:$H$2,0),FALSE))</f>
        <v>8.9087800000000001</v>
      </c>
      <c r="G6">
        <f>IF(ISERROR(VLOOKUP($C6,'Miljövärden urval för publ'!$B$2:$H$490,MATCH(G$4,'Miljövärden urval för publ'!$B$2:$H$2,0),FALSE)),"",VLOOKUP($C6,'Miljövärden urval för publ'!$B$2:$H$490,MATCH(G$4,'Miljövärden urval för publ'!$B$2:$H$2,0),FALSE))</f>
        <v>2.2903199999999999E-2</v>
      </c>
    </row>
    <row r="7" spans="1:12" x14ac:dyDescent="0.25">
      <c r="A7" s="20">
        <v>4</v>
      </c>
      <c r="B7" t="str">
        <f>IF(ISERROR(INDEX('Miljövärden urval för publ'!$A$2:$AA$475,MATCH($A7,'Miljövärden urval för publ'!$R$2:$R$476,0),1)),"",INDEX('Miljövärden urval för publ'!$A$2:$AA$475,MATCH($A7,'Miljövärden urval för publ'!$R$2:$R$476,0),1))</f>
        <v>Adven Värme AB.</v>
      </c>
      <c r="C7" t="str">
        <f>IF(ISERROR(INDEX('Miljövärden urval för publ'!$A$2:$AA$475,MATCH($A7,'Miljövärden urval för publ'!$R$2:$R$476,0),2)),"",INDEX('Miljövärden urval för publ'!$A$2:$AA$475,MATCH($A7,'Miljövärden urval för publ'!$R$2:$R$476,0),2))</f>
        <v>Friggesund</v>
      </c>
      <c r="D7">
        <f>IF(ISERROR(VLOOKUP($C7,'Miljövärden urval för publ'!$B$2:$H$490,MATCH(D$4,'Miljövärden urval för publ'!$B$2:$H$2,0),FALSE)),"",VLOOKUP($C7,'Miljövärden urval för publ'!$B$2:$H$490,MATCH(D$4,'Miljövärden urval för publ'!$B$2:$H$2,0),FALSE))</f>
        <v>0.170375</v>
      </c>
      <c r="E7">
        <f>IF(ISERROR(VLOOKUP($C7,'Miljövärden urval för publ'!$B$2:$H$490,MATCH(E$4,'Miljövärden urval för publ'!$B$2:$H$2,0),FALSE)),"",VLOOKUP($C7,'Miljövärden urval för publ'!$B$2:$H$490,MATCH(E$4,'Miljövärden urval för publ'!$B$2:$H$2,0),FALSE))</f>
        <v>40.501800000000003</v>
      </c>
      <c r="F7">
        <f>IF(ISERROR(VLOOKUP($C7,'Miljövärden urval för publ'!$B$2:$H$490,MATCH(F$4,'Miljövärden urval för publ'!$B$2:$H$2,0),FALSE)),"",VLOOKUP($C7,'Miljövärden urval för publ'!$B$2:$H$490,MATCH(F$4,'Miljövärden urval för publ'!$B$2:$H$2,0),FALSE))</f>
        <v>10.433400000000001</v>
      </c>
      <c r="G7">
        <f>IF(ISERROR(VLOOKUP($C7,'Miljövärden urval för publ'!$B$2:$H$490,MATCH(G$4,'Miljövärden urval för publ'!$B$2:$H$2,0),FALSE)),"",VLOOKUP($C7,'Miljövärden urval för publ'!$B$2:$H$490,MATCH(G$4,'Miljövärden urval för publ'!$B$2:$H$2,0),FALSE))</f>
        <v>7.4717000000000006E-2</v>
      </c>
    </row>
    <row r="8" spans="1:12" x14ac:dyDescent="0.25">
      <c r="A8" s="20">
        <v>5</v>
      </c>
      <c r="B8" t="str">
        <f>IF(ISERROR(INDEX('Miljövärden urval för publ'!$A$2:$AA$475,MATCH($A8,'Miljövärden urval för publ'!$R$2:$R$476,0),1)),"",INDEX('Miljövärden urval för publ'!$A$2:$AA$475,MATCH($A8,'Miljövärden urval för publ'!$R$2:$R$476,0),1))</f>
        <v>Adven Värme AB.</v>
      </c>
      <c r="C8" t="str">
        <f>IF(ISERROR(INDEX('Miljövärden urval för publ'!$A$2:$AA$475,MATCH($A8,'Miljövärden urval för publ'!$R$2:$R$476,0),2)),"",INDEX('Miljövärden urval för publ'!$A$2:$AA$475,MATCH($A8,'Miljövärden urval för publ'!$R$2:$R$476,0),2))</f>
        <v>Funäsdalen</v>
      </c>
      <c r="D8">
        <f>IF(ISERROR(VLOOKUP($C8,'Miljövärden urval för publ'!$B$2:$H$490,MATCH(D$4,'Miljövärden urval för publ'!$B$2:$H$2,0),FALSE)),"",VLOOKUP($C8,'Miljövärden urval för publ'!$B$2:$H$490,MATCH(D$4,'Miljövärden urval för publ'!$B$2:$H$2,0),FALSE))</f>
        <v>9.8153799999999999E-2</v>
      </c>
      <c r="E8">
        <f>IF(ISERROR(VLOOKUP($C8,'Miljövärden urval för publ'!$B$2:$H$490,MATCH(E$4,'Miljövärden urval för publ'!$B$2:$H$2,0),FALSE)),"",VLOOKUP($C8,'Miljövärden urval för publ'!$B$2:$H$490,MATCH(E$4,'Miljövärden urval för publ'!$B$2:$H$2,0),FALSE))</f>
        <v>21.793700000000001</v>
      </c>
      <c r="F8">
        <f>IF(ISERROR(VLOOKUP($C8,'Miljövärden urval för publ'!$B$2:$H$490,MATCH(F$4,'Miljövärden urval för publ'!$B$2:$H$2,0),FALSE)),"",VLOOKUP($C8,'Miljövärden urval för publ'!$B$2:$H$490,MATCH(F$4,'Miljövärden urval för publ'!$B$2:$H$2,0),FALSE))</f>
        <v>10.277900000000001</v>
      </c>
      <c r="G8">
        <f>IF(ISERROR(VLOOKUP($C8,'Miljövärden urval för publ'!$B$2:$H$490,MATCH(G$4,'Miljövärden urval för publ'!$B$2:$H$2,0),FALSE)),"",VLOOKUP($C8,'Miljövärden urval för publ'!$B$2:$H$490,MATCH(G$4,'Miljövärden urval för publ'!$B$2:$H$2,0),FALSE))</f>
        <v>1.0594299999999999E-2</v>
      </c>
    </row>
    <row r="9" spans="1:12" x14ac:dyDescent="0.25">
      <c r="A9" s="20">
        <v>6</v>
      </c>
      <c r="B9" t="str">
        <f>IF(ISERROR(INDEX('Miljövärden urval för publ'!$A$2:$AA$475,MATCH($A9,'Miljövärden urval för publ'!$R$2:$R$476,0),1)),"",INDEX('Miljövärden urval för publ'!$A$2:$AA$475,MATCH($A9,'Miljövärden urval för publ'!$R$2:$R$476,0),1))</f>
        <v>Adven Värme AB.</v>
      </c>
      <c r="C9" t="str">
        <f>IF(ISERROR(INDEX('Miljövärden urval för publ'!$A$2:$AA$475,MATCH($A9,'Miljövärden urval för publ'!$R$2:$R$476,0),2)),"",INDEX('Miljövärden urval för publ'!$A$2:$AA$475,MATCH($A9,'Miljövärden urval för publ'!$R$2:$R$476,0),2))</f>
        <v>Hede</v>
      </c>
      <c r="D9">
        <f>IF(ISERROR(VLOOKUP($C9,'Miljövärden urval för publ'!$B$2:$H$490,MATCH(D$4,'Miljövärden urval för publ'!$B$2:$H$2,0),FALSE)),"",VLOOKUP($C9,'Miljövärden urval för publ'!$B$2:$H$490,MATCH(D$4,'Miljövärden urval för publ'!$B$2:$H$2,0),FALSE))</f>
        <v>9.2602699999999996E-2</v>
      </c>
      <c r="E9">
        <f>IF(ISERROR(VLOOKUP($C9,'Miljövärden urval för publ'!$B$2:$H$490,MATCH(E$4,'Miljövärden urval för publ'!$B$2:$H$2,0),FALSE)),"",VLOOKUP($C9,'Miljövärden urval för publ'!$B$2:$H$490,MATCH(E$4,'Miljövärden urval för publ'!$B$2:$H$2,0),FALSE))</f>
        <v>21.790700000000001</v>
      </c>
      <c r="F9">
        <f>IF(ISERROR(VLOOKUP($C9,'Miljövärden urval för publ'!$B$2:$H$490,MATCH(F$4,'Miljövärden urval för publ'!$B$2:$H$2,0),FALSE)),"",VLOOKUP($C9,'Miljövärden urval för publ'!$B$2:$H$490,MATCH(F$4,'Miljövärden urval för publ'!$B$2:$H$2,0),FALSE))</f>
        <v>10.6248</v>
      </c>
      <c r="G9">
        <f>IF(ISERROR(VLOOKUP($C9,'Miljövärden urval för publ'!$B$2:$H$490,MATCH(G$4,'Miljövärden urval för publ'!$B$2:$H$2,0),FALSE)),"",VLOOKUP($C9,'Miljövärden urval för publ'!$B$2:$H$490,MATCH(G$4,'Miljövärden urval för publ'!$B$2:$H$2,0),FALSE))</f>
        <v>1.27928E-2</v>
      </c>
    </row>
    <row r="10" spans="1:12" x14ac:dyDescent="0.25">
      <c r="A10" s="20">
        <v>7</v>
      </c>
      <c r="B10" t="str">
        <f>IF(ISERROR(INDEX('Miljövärden urval för publ'!$A$2:$AA$475,MATCH($A10,'Miljövärden urval för publ'!$R$2:$R$476,0),1)),"",INDEX('Miljövärden urval för publ'!$A$2:$AA$475,MATCH($A10,'Miljövärden urval för publ'!$R$2:$R$476,0),1))</f>
        <v>Adven Värme AB.</v>
      </c>
      <c r="C10" t="str">
        <f>IF(ISERROR(INDEX('Miljövärden urval för publ'!$A$2:$AA$475,MATCH($A10,'Miljövärden urval för publ'!$R$2:$R$476,0),2)),"",INDEX('Miljövärden urval för publ'!$A$2:$AA$475,MATCH($A10,'Miljövärden urval för publ'!$R$2:$R$476,0),2))</f>
        <v>Långsele</v>
      </c>
      <c r="D10">
        <f>IF(ISERROR(VLOOKUP($C10,'Miljövärden urval för publ'!$B$2:$H$490,MATCH(D$4,'Miljövärden urval för publ'!$B$2:$H$2,0),FALSE)),"",VLOOKUP($C10,'Miljövärden urval för publ'!$B$2:$H$490,MATCH(D$4,'Miljövärden urval för publ'!$B$2:$H$2,0),FALSE))</f>
        <v>0.245842</v>
      </c>
      <c r="E10">
        <f>IF(ISERROR(VLOOKUP($C10,'Miljövärden urval för publ'!$B$2:$H$490,MATCH(E$4,'Miljövärden urval för publ'!$B$2:$H$2,0),FALSE)),"",VLOOKUP($C10,'Miljövärden urval för publ'!$B$2:$H$490,MATCH(E$4,'Miljövärden urval för publ'!$B$2:$H$2,0),FALSE))</f>
        <v>31.944199999999999</v>
      </c>
      <c r="F10">
        <f>IF(ISERROR(VLOOKUP($C10,'Miljövärden urval för publ'!$B$2:$H$490,MATCH(F$4,'Miljövärden urval för publ'!$B$2:$H$2,0),FALSE)),"",VLOOKUP($C10,'Miljövärden urval för publ'!$B$2:$H$490,MATCH(F$4,'Miljövärden urval för publ'!$B$2:$H$2,0),FALSE))</f>
        <v>17.4208</v>
      </c>
      <c r="G10">
        <f>IF(ISERROR(VLOOKUP($C10,'Miljövärden urval för publ'!$B$2:$H$490,MATCH(G$4,'Miljövärden urval för publ'!$B$2:$H$2,0),FALSE)),"",VLOOKUP($C10,'Miljövärden urval för publ'!$B$2:$H$490,MATCH(G$4,'Miljövärden urval för publ'!$B$2:$H$2,0),FALSE))</f>
        <v>6.4129599999999995E-2</v>
      </c>
    </row>
    <row r="11" spans="1:12" x14ac:dyDescent="0.25">
      <c r="A11" s="20">
        <v>8</v>
      </c>
      <c r="B11" t="str">
        <f>IF(ISERROR(INDEX('Miljövärden urval för publ'!$A$2:$AA$475,MATCH($A11,'Miljövärden urval för publ'!$R$2:$R$476,0),1)),"",INDEX('Miljövärden urval för publ'!$A$2:$AA$475,MATCH($A11,'Miljövärden urval för publ'!$R$2:$R$476,0),1))</f>
        <v>Adven Värme AB.</v>
      </c>
      <c r="C11" t="str">
        <f>IF(ISERROR(INDEX('Miljövärden urval för publ'!$A$2:$AA$475,MATCH($A11,'Miljövärden urval för publ'!$R$2:$R$476,0),2)),"",INDEX('Miljövärden urval för publ'!$A$2:$AA$475,MATCH($A11,'Miljövärden urval för publ'!$R$2:$R$476,0),2))</f>
        <v>Näsåker</v>
      </c>
      <c r="D11">
        <f>IF(ISERROR(VLOOKUP($C11,'Miljövärden urval för publ'!$B$2:$H$490,MATCH(D$4,'Miljövärden urval för publ'!$B$2:$H$2,0),FALSE)),"",VLOOKUP($C11,'Miljövärden urval för publ'!$B$2:$H$490,MATCH(D$4,'Miljövärden urval för publ'!$B$2:$H$2,0),FALSE))</f>
        <v>0.22270599999999999</v>
      </c>
      <c r="E11">
        <f>IF(ISERROR(VLOOKUP($C11,'Miljövärden urval för publ'!$B$2:$H$490,MATCH(E$4,'Miljövärden urval för publ'!$B$2:$H$2,0),FALSE)),"",VLOOKUP($C11,'Miljövärden urval för publ'!$B$2:$H$490,MATCH(E$4,'Miljövärden urval för publ'!$B$2:$H$2,0),FALSE))</f>
        <v>26.747299999999999</v>
      </c>
      <c r="F11">
        <f>IF(ISERROR(VLOOKUP($C11,'Miljövärden urval för publ'!$B$2:$H$490,MATCH(F$4,'Miljövärden urval för publ'!$B$2:$H$2,0),FALSE)),"",VLOOKUP($C11,'Miljövärden urval för publ'!$B$2:$H$490,MATCH(F$4,'Miljövärden urval för publ'!$B$2:$H$2,0),FALSE))</f>
        <v>16.5488</v>
      </c>
      <c r="G11">
        <f>IF(ISERROR(VLOOKUP($C11,'Miljövärden urval för publ'!$B$2:$H$490,MATCH(G$4,'Miljövärden urval för publ'!$B$2:$H$2,0),FALSE)),"",VLOOKUP($C11,'Miljövärden urval för publ'!$B$2:$H$490,MATCH(G$4,'Miljövärden urval för publ'!$B$2:$H$2,0),FALSE))</f>
        <v>5.11321E-2</v>
      </c>
    </row>
    <row r="12" spans="1:12" x14ac:dyDescent="0.25">
      <c r="A12" s="20">
        <v>9</v>
      </c>
      <c r="B12" t="str">
        <f>IF(ISERROR(INDEX('Miljövärden urval för publ'!$A$2:$AA$475,MATCH($A12,'Miljövärden urval för publ'!$R$2:$R$476,0),1)),"",INDEX('Miljövärden urval för publ'!$A$2:$AA$475,MATCH($A12,'Miljövärden urval för publ'!$R$2:$R$476,0),1))</f>
        <v>Adven Värme AB.</v>
      </c>
      <c r="C12" t="str">
        <f>IF(ISERROR(INDEX('Miljövärden urval för publ'!$A$2:$AA$475,MATCH($A12,'Miljövärden urval för publ'!$R$2:$R$476,0),2)),"",INDEX('Miljövärden urval för publ'!$A$2:$AA$475,MATCH($A12,'Miljövärden urval för publ'!$R$2:$R$476,0),2))</f>
        <v>Ramsele</v>
      </c>
      <c r="D12">
        <f>IF(ISERROR(VLOOKUP($C12,'Miljövärden urval för publ'!$B$2:$H$490,MATCH(D$4,'Miljövärden urval för publ'!$B$2:$H$2,0),FALSE)),"",VLOOKUP($C12,'Miljövärden urval för publ'!$B$2:$H$490,MATCH(D$4,'Miljövärden urval för publ'!$B$2:$H$2,0),FALSE))</f>
        <v>0.34560000000000002</v>
      </c>
      <c r="E12">
        <f>IF(ISERROR(VLOOKUP($C12,'Miljövärden urval för publ'!$B$2:$H$490,MATCH(E$4,'Miljövärden urval för publ'!$B$2:$H$2,0),FALSE)),"",VLOOKUP($C12,'Miljövärden urval för publ'!$B$2:$H$490,MATCH(E$4,'Miljövärden urval för publ'!$B$2:$H$2,0),FALSE))</f>
        <v>58.0182</v>
      </c>
      <c r="F12">
        <f>IF(ISERROR(VLOOKUP($C12,'Miljövärden urval för publ'!$B$2:$H$490,MATCH(F$4,'Miljövärden urval för publ'!$B$2:$H$2,0),FALSE)),"",VLOOKUP($C12,'Miljövärden urval för publ'!$B$2:$H$490,MATCH(F$4,'Miljövärden urval för publ'!$B$2:$H$2,0),FALSE))</f>
        <v>9.1457999999999995</v>
      </c>
      <c r="G12">
        <f>IF(ISERROR(VLOOKUP($C12,'Miljövärden urval för publ'!$B$2:$H$490,MATCH(G$4,'Miljövärden urval för publ'!$B$2:$H$2,0),FALSE)),"",VLOOKUP($C12,'Miljövärden urval för publ'!$B$2:$H$490,MATCH(G$4,'Miljövärden urval för publ'!$B$2:$H$2,0),FALSE))</f>
        <v>5.0285700000000003E-2</v>
      </c>
    </row>
    <row r="13" spans="1:12" x14ac:dyDescent="0.25">
      <c r="A13" s="20">
        <v>10</v>
      </c>
      <c r="B13" t="str">
        <f>IF(ISERROR(INDEX('Miljövärden urval för publ'!$A$2:$AA$475,MATCH($A13,'Miljövärden urval för publ'!$R$2:$R$476,0),1)),"",INDEX('Miljövärden urval för publ'!$A$2:$AA$475,MATCH($A13,'Miljövärden urval för publ'!$R$2:$R$476,0),1))</f>
        <v>Affärsverken Karlskrona AB</v>
      </c>
      <c r="C13" t="str">
        <f>IF(ISERROR(INDEX('Miljövärden urval för publ'!$A$2:$AA$475,MATCH($A13,'Miljövärden urval för publ'!$R$2:$R$476,0),2)),"",INDEX('Miljövärden urval för publ'!$A$2:$AA$475,MATCH($A13,'Miljövärden urval för publ'!$R$2:$R$476,0),2))</f>
        <v>Jämjö</v>
      </c>
      <c r="D13">
        <f>IF(ISERROR(VLOOKUP($C13,'Miljövärden urval för publ'!$B$2:$H$490,MATCH(D$4,'Miljövärden urval för publ'!$B$2:$H$2,0),FALSE)),"",VLOOKUP($C13,'Miljövärden urval för publ'!$B$2:$H$490,MATCH(D$4,'Miljövärden urval för publ'!$B$2:$H$2,0),FALSE))</f>
        <v>0.68237400000000004</v>
      </c>
      <c r="E13">
        <f>IF(ISERROR(VLOOKUP($C13,'Miljövärden urval för publ'!$B$2:$H$490,MATCH(E$4,'Miljövärden urval för publ'!$B$2:$H$2,0),FALSE)),"",VLOOKUP($C13,'Miljövärden urval för publ'!$B$2:$H$490,MATCH(E$4,'Miljövärden urval för publ'!$B$2:$H$2,0),FALSE))</f>
        <v>102.19799999999999</v>
      </c>
      <c r="F13">
        <f>IF(ISERROR(VLOOKUP($C13,'Miljövärden urval för publ'!$B$2:$H$490,MATCH(F$4,'Miljövärden urval för publ'!$B$2:$H$2,0),FALSE)),"",VLOOKUP($C13,'Miljövärden urval för publ'!$B$2:$H$490,MATCH(F$4,'Miljövärden urval för publ'!$B$2:$H$2,0),FALSE))</f>
        <v>37.140799999999999</v>
      </c>
      <c r="G13">
        <f>IF(ISERROR(VLOOKUP($C13,'Miljövärden urval för publ'!$B$2:$H$490,MATCH(G$4,'Miljövärden urval för publ'!$B$2:$H$2,0),FALSE)),"",VLOOKUP($C13,'Miljövärden urval för publ'!$B$2:$H$490,MATCH(G$4,'Miljövärden urval för publ'!$B$2:$H$2,0),FALSE))</f>
        <v>0.121782</v>
      </c>
    </row>
    <row r="14" spans="1:12" x14ac:dyDescent="0.25">
      <c r="A14" s="20">
        <v>11</v>
      </c>
      <c r="B14" t="str">
        <f>IF(ISERROR(INDEX('Miljövärden urval för publ'!$A$2:$AA$475,MATCH($A14,'Miljövärden urval för publ'!$R$2:$R$476,0),1)),"",INDEX('Miljövärden urval för publ'!$A$2:$AA$475,MATCH($A14,'Miljövärden urval för publ'!$R$2:$R$476,0),1))</f>
        <v>Affärsverken Karlskrona AB</v>
      </c>
      <c r="C14" t="str">
        <f>IF(ISERROR(INDEX('Miljövärden urval för publ'!$A$2:$AA$475,MATCH($A14,'Miljövärden urval för publ'!$R$2:$R$476,0),2)),"",INDEX('Miljövärden urval för publ'!$A$2:$AA$475,MATCH($A14,'Miljövärden urval för publ'!$R$2:$R$476,0),2))</f>
        <v>Karlskrona</v>
      </c>
      <c r="D14">
        <f>IF(ISERROR(VLOOKUP($C14,'Miljövärden urval för publ'!$B$2:$H$490,MATCH(D$4,'Miljövärden urval för publ'!$B$2:$H$2,0),FALSE)),"",VLOOKUP($C14,'Miljövärden urval för publ'!$B$2:$H$490,MATCH(D$4,'Miljövärden urval för publ'!$B$2:$H$2,0),FALSE))</f>
        <v>7.9720200000000005E-2</v>
      </c>
      <c r="E14">
        <f>IF(ISERROR(VLOOKUP($C14,'Miljövärden urval för publ'!$B$2:$H$490,MATCH(E$4,'Miljövärden urval för publ'!$B$2:$H$2,0),FALSE)),"",VLOOKUP($C14,'Miljövärden urval för publ'!$B$2:$H$490,MATCH(E$4,'Miljövärden urval för publ'!$B$2:$H$2,0),FALSE))</f>
        <v>9.0518800000000006</v>
      </c>
      <c r="F14">
        <f>IF(ISERROR(VLOOKUP($C14,'Miljövärden urval för publ'!$B$2:$H$490,MATCH(F$4,'Miljövärden urval för publ'!$B$2:$H$2,0),FALSE)),"",VLOOKUP($C14,'Miljövärden urval för publ'!$B$2:$H$490,MATCH(F$4,'Miljövärden urval för publ'!$B$2:$H$2,0),FALSE))</f>
        <v>6.4452699999999998</v>
      </c>
      <c r="G14">
        <f>IF(ISERROR(VLOOKUP($C14,'Miljövärden urval för publ'!$B$2:$H$490,MATCH(G$4,'Miljövärden urval för publ'!$B$2:$H$2,0),FALSE)),"",VLOOKUP($C14,'Miljövärden urval för publ'!$B$2:$H$490,MATCH(G$4,'Miljövärden urval för publ'!$B$2:$H$2,0),FALSE))</f>
        <v>1.55214E-3</v>
      </c>
    </row>
    <row r="15" spans="1:12" x14ac:dyDescent="0.25">
      <c r="A15" s="20">
        <v>12</v>
      </c>
      <c r="B15" t="str">
        <f>IF(ISERROR(INDEX('Miljövärden urval för publ'!$A$2:$AA$475,MATCH($A15,'Miljövärden urval för publ'!$R$2:$R$476,0),1)),"",INDEX('Miljövärden urval för publ'!$A$2:$AA$475,MATCH($A15,'Miljövärden urval för publ'!$R$2:$R$476,0),1))</f>
        <v>Affärsverken Karlskrona AB</v>
      </c>
      <c r="C15" t="str">
        <f>IF(ISERROR(INDEX('Miljövärden urval för publ'!$A$2:$AA$475,MATCH($A15,'Miljövärden urval för publ'!$R$2:$R$476,0),2)),"",INDEX('Miljövärden urval för publ'!$A$2:$AA$475,MATCH($A15,'Miljövärden urval för publ'!$R$2:$R$476,0),2))</f>
        <v>Nättraby</v>
      </c>
      <c r="D15">
        <f>IF(ISERROR(VLOOKUP($C15,'Miljövärden urval för publ'!$B$2:$H$490,MATCH(D$4,'Miljövärden urval för publ'!$B$2:$H$2,0),FALSE)),"",VLOOKUP($C15,'Miljövärden urval för publ'!$B$2:$H$490,MATCH(D$4,'Miljövärden urval för publ'!$B$2:$H$2,0),FALSE))</f>
        <v>0.21562700000000001</v>
      </c>
      <c r="E15">
        <f>IF(ISERROR(VLOOKUP($C15,'Miljövärden urval för publ'!$B$2:$H$490,MATCH(E$4,'Miljövärden urval för publ'!$B$2:$H$2,0),FALSE)),"",VLOOKUP($C15,'Miljövärden urval för publ'!$B$2:$H$490,MATCH(E$4,'Miljövärden urval för publ'!$B$2:$H$2,0),FALSE))</f>
        <v>14.741400000000001</v>
      </c>
      <c r="F15">
        <f>IF(ISERROR(VLOOKUP($C15,'Miljövärden urval för publ'!$B$2:$H$490,MATCH(F$4,'Miljövärden urval för publ'!$B$2:$H$2,0),FALSE)),"",VLOOKUP($C15,'Miljövärden urval för publ'!$B$2:$H$490,MATCH(F$4,'Miljövärden urval för publ'!$B$2:$H$2,0),FALSE))</f>
        <v>19.683</v>
      </c>
      <c r="G15">
        <f>IF(ISERROR(VLOOKUP($C15,'Miljövärden urval för publ'!$B$2:$H$490,MATCH(G$4,'Miljövärden urval för publ'!$B$2:$H$2,0),FALSE)),"",VLOOKUP($C15,'Miljövärden urval för publ'!$B$2:$H$490,MATCH(G$4,'Miljövärden urval för publ'!$B$2:$H$2,0),FALSE))</f>
        <v>1.49909E-2</v>
      </c>
    </row>
    <row r="16" spans="1:12" x14ac:dyDescent="0.25">
      <c r="A16" s="20">
        <v>13</v>
      </c>
      <c r="B16" t="str">
        <f>IF(ISERROR(INDEX('Miljövärden urval för publ'!$A$2:$AA$475,MATCH($A16,'Miljövärden urval för publ'!$R$2:$R$476,0),1)),"",INDEX('Miljövärden urval för publ'!$A$2:$AA$475,MATCH($A16,'Miljövärden urval för publ'!$R$2:$R$476,0),1))</f>
        <v>Affärsverken Karlskrona AB</v>
      </c>
      <c r="C16" t="str">
        <f>IF(ISERROR(INDEX('Miljövärden urval för publ'!$A$2:$AA$475,MATCH($A16,'Miljövärden urval för publ'!$R$2:$R$476,0),2)),"",INDEX('Miljövärden urval för publ'!$A$2:$AA$475,MATCH($A16,'Miljövärden urval för publ'!$R$2:$R$476,0),2))</f>
        <v>Sturkö</v>
      </c>
      <c r="D16">
        <f>IF(ISERROR(VLOOKUP($C16,'Miljövärden urval för publ'!$B$2:$H$490,MATCH(D$4,'Miljövärden urval för publ'!$B$2:$H$2,0),FALSE)),"",VLOOKUP($C16,'Miljövärden urval för publ'!$B$2:$H$490,MATCH(D$4,'Miljövärden urval för publ'!$B$2:$H$2,0),FALSE))</f>
        <v>0.342968</v>
      </c>
      <c r="E16">
        <f>IF(ISERROR(VLOOKUP($C16,'Miljövärden urval för publ'!$B$2:$H$490,MATCH(E$4,'Miljövärden urval för publ'!$B$2:$H$2,0),FALSE)),"",VLOOKUP($C16,'Miljövärden urval för publ'!$B$2:$H$490,MATCH(E$4,'Miljövärden urval för publ'!$B$2:$H$2,0),FALSE))</f>
        <v>35.984900000000003</v>
      </c>
      <c r="F16">
        <f>IF(ISERROR(VLOOKUP($C16,'Miljövärden urval för publ'!$B$2:$H$490,MATCH(F$4,'Miljövärden urval för publ'!$B$2:$H$2,0),FALSE)),"",VLOOKUP($C16,'Miljövärden urval för publ'!$B$2:$H$490,MATCH(F$4,'Miljövärden urval för publ'!$B$2:$H$2,0),FALSE))</f>
        <v>18.332100000000001</v>
      </c>
      <c r="G16">
        <f>IF(ISERROR(VLOOKUP($C16,'Miljövärden urval för publ'!$B$2:$H$490,MATCH(G$4,'Miljövärden urval för publ'!$B$2:$H$2,0),FALSE)),"",VLOOKUP($C16,'Miljövärden urval för publ'!$B$2:$H$490,MATCH(G$4,'Miljövärden urval för publ'!$B$2:$H$2,0),FALSE))</f>
        <v>7.51391E-2</v>
      </c>
    </row>
    <row r="17" spans="1:7" x14ac:dyDescent="0.25">
      <c r="A17" s="20">
        <v>14</v>
      </c>
      <c r="B17" t="str">
        <f>IF(ISERROR(INDEX('Miljövärden urval för publ'!$A$2:$AA$475,MATCH($A17,'Miljövärden urval för publ'!$R$2:$R$476,0),1)),"",INDEX('Miljövärden urval för publ'!$A$2:$AA$475,MATCH($A17,'Miljövärden urval för publ'!$R$2:$R$476,0),1))</f>
        <v>Alingsås Energi Nät AB</v>
      </c>
      <c r="C17" t="str">
        <f>IF(ISERROR(INDEX('Miljövärden urval för publ'!$A$2:$AA$475,MATCH($A17,'Miljövärden urval för publ'!$R$2:$R$476,0),2)),"",INDEX('Miljövärden urval för publ'!$A$2:$AA$475,MATCH($A17,'Miljövärden urval för publ'!$R$2:$R$476,0),2))</f>
        <v>Alingsås</v>
      </c>
      <c r="D17">
        <f>IF(ISERROR(VLOOKUP($C17,'Miljövärden urval för publ'!$B$2:$H$490,MATCH(D$4,'Miljövärden urval för publ'!$B$2:$H$2,0),FALSE)),"",VLOOKUP($C17,'Miljövärden urval för publ'!$B$2:$H$490,MATCH(D$4,'Miljövärden urval för publ'!$B$2:$H$2,0),FALSE))</f>
        <v>5.6884299999999999E-2</v>
      </c>
      <c r="E17">
        <f>IF(ISERROR(VLOOKUP($C17,'Miljövärden urval för publ'!$B$2:$H$490,MATCH(E$4,'Miljövärden urval för publ'!$B$2:$H$2,0),FALSE)),"",VLOOKUP($C17,'Miljövärden urval för publ'!$B$2:$H$490,MATCH(E$4,'Miljövärden urval för publ'!$B$2:$H$2,0),FALSE))</f>
        <v>8.2274399999999996</v>
      </c>
      <c r="F17">
        <f>IF(ISERROR(VLOOKUP($C17,'Miljövärden urval för publ'!$B$2:$H$490,MATCH(F$4,'Miljövärden urval för publ'!$B$2:$H$2,0),FALSE)),"",VLOOKUP($C17,'Miljövärden urval för publ'!$B$2:$H$490,MATCH(F$4,'Miljövärden urval för publ'!$B$2:$H$2,0),FALSE))</f>
        <v>6.1832799999999999</v>
      </c>
      <c r="G17">
        <f>IF(ISERROR(VLOOKUP($C17,'Miljövärden urval för publ'!$B$2:$H$490,MATCH(G$4,'Miljövärden urval för publ'!$B$2:$H$2,0),FALSE)),"",VLOOKUP($C17,'Miljövärden urval för publ'!$B$2:$H$490,MATCH(G$4,'Miljövärden urval för publ'!$B$2:$H$2,0),FALSE))</f>
        <v>1.3432800000000001E-3</v>
      </c>
    </row>
    <row r="18" spans="1:7" x14ac:dyDescent="0.25">
      <c r="A18" s="20">
        <v>15</v>
      </c>
      <c r="B18" t="str">
        <f>IF(ISERROR(INDEX('Miljövärden urval för publ'!$A$2:$AA$475,MATCH($A18,'Miljövärden urval för publ'!$R$2:$R$476,0),1)),"",INDEX('Miljövärden urval för publ'!$A$2:$AA$475,MATCH($A18,'Miljövärden urval för publ'!$R$2:$R$476,0),1))</f>
        <v xml:space="preserve">Aneby Miljö &amp; Vatten AB </v>
      </c>
      <c r="C18" t="str">
        <f>IF(ISERROR(INDEX('Miljövärden urval för publ'!$A$2:$AA$475,MATCH($A18,'Miljövärden urval för publ'!$R$2:$R$476,0),2)),"",INDEX('Miljövärden urval för publ'!$A$2:$AA$475,MATCH($A18,'Miljövärden urval för publ'!$R$2:$R$476,0),2))</f>
        <v xml:space="preserve">Aneby </v>
      </c>
      <c r="D18">
        <f>IF(ISERROR(VLOOKUP($C18,'Miljövärden urval för publ'!$B$2:$H$490,MATCH(D$4,'Miljövärden urval för publ'!$B$2:$H$2,0),FALSE)),"",VLOOKUP($C18,'Miljövärden urval för publ'!$B$2:$H$490,MATCH(D$4,'Miljövärden urval för publ'!$B$2:$H$2,0),FALSE))</f>
        <v>7.5322E-2</v>
      </c>
      <c r="E18">
        <f>IF(ISERROR(VLOOKUP($C18,'Miljövärden urval för publ'!$B$2:$H$490,MATCH(E$4,'Miljövärden urval för publ'!$B$2:$H$2,0),FALSE)),"",VLOOKUP($C18,'Miljövärden urval för publ'!$B$2:$H$490,MATCH(E$4,'Miljövärden urval för publ'!$B$2:$H$2,0),FALSE))</f>
        <v>11.676</v>
      </c>
      <c r="F18">
        <f>IF(ISERROR(VLOOKUP($C18,'Miljövärden urval för publ'!$B$2:$H$490,MATCH(F$4,'Miljövärden urval för publ'!$B$2:$H$2,0),FALSE)),"",VLOOKUP($C18,'Miljövärden urval för publ'!$B$2:$H$490,MATCH(F$4,'Miljövärden urval för publ'!$B$2:$H$2,0),FALSE))</f>
        <v>10.6661</v>
      </c>
      <c r="G18">
        <f>IF(ISERROR(VLOOKUP($C18,'Miljövärden urval för publ'!$B$2:$H$490,MATCH(G$4,'Miljövärden urval för publ'!$B$2:$H$2,0),FALSE)),"",VLOOKUP($C18,'Miljövärden urval för publ'!$B$2:$H$490,MATCH(G$4,'Miljövärden urval för publ'!$B$2:$H$2,0),FALSE))</f>
        <v>0</v>
      </c>
    </row>
    <row r="19" spans="1:7" x14ac:dyDescent="0.25">
      <c r="A19" s="20">
        <v>16</v>
      </c>
      <c r="B19" t="str">
        <f>IF(ISERROR(INDEX('Miljövärden urval för publ'!$A$2:$AA$475,MATCH($A19,'Miljövärden urval för publ'!$R$2:$R$476,0),1)),"",INDEX('Miljövärden urval för publ'!$A$2:$AA$475,MATCH($A19,'Miljövärden urval för publ'!$R$2:$R$476,0),1))</f>
        <v>Arboga Energi AB</v>
      </c>
      <c r="C19" t="str">
        <f>IF(ISERROR(INDEX('Miljövärden urval för publ'!$A$2:$AA$475,MATCH($A19,'Miljövärden urval för publ'!$R$2:$R$476,0),2)),"",INDEX('Miljövärden urval för publ'!$A$2:$AA$475,MATCH($A19,'Miljövärden urval för publ'!$R$2:$R$476,0),2))</f>
        <v>Arboga</v>
      </c>
      <c r="D19">
        <f>IF(ISERROR(VLOOKUP($C19,'Miljövärden urval för publ'!$B$2:$H$490,MATCH(D$4,'Miljövärden urval för publ'!$B$2:$H$2,0),FALSE)),"",VLOOKUP($C19,'Miljövärden urval för publ'!$B$2:$H$490,MATCH(D$4,'Miljövärden urval för publ'!$B$2:$H$2,0),FALSE))</f>
        <v>0.10317</v>
      </c>
      <c r="E19">
        <f>IF(ISERROR(VLOOKUP($C19,'Miljövärden urval för publ'!$B$2:$H$490,MATCH(E$4,'Miljövärden urval för publ'!$B$2:$H$2,0),FALSE)),"",VLOOKUP($C19,'Miljövärden urval för publ'!$B$2:$H$490,MATCH(E$4,'Miljövärden urval för publ'!$B$2:$H$2,0),FALSE))</f>
        <v>19.217700000000001</v>
      </c>
      <c r="F19">
        <f>IF(ISERROR(VLOOKUP($C19,'Miljövärden urval för publ'!$B$2:$H$490,MATCH(F$4,'Miljövärden urval för publ'!$B$2:$H$2,0),FALSE)),"",VLOOKUP($C19,'Miljövärden urval för publ'!$B$2:$H$490,MATCH(F$4,'Miljövärden urval för publ'!$B$2:$H$2,0),FALSE))</f>
        <v>8.2081900000000001</v>
      </c>
      <c r="G19">
        <f>IF(ISERROR(VLOOKUP($C19,'Miljövärden urval för publ'!$B$2:$H$490,MATCH(G$4,'Miljövärden urval för publ'!$B$2:$H$2,0),FALSE)),"",VLOOKUP($C19,'Miljövärden urval för publ'!$B$2:$H$490,MATCH(G$4,'Miljövärden urval för publ'!$B$2:$H$2,0),FALSE))</f>
        <v>8.2581700000000004E-3</v>
      </c>
    </row>
    <row r="20" spans="1:7" x14ac:dyDescent="0.25">
      <c r="A20" s="20">
        <v>17</v>
      </c>
      <c r="B20" t="str">
        <f>IF(ISERROR(INDEX('Miljövärden urval för publ'!$A$2:$AA$475,MATCH($A20,'Miljövärden urval för publ'!$R$2:$R$476,0),1)),"",INDEX('Miljövärden urval för publ'!$A$2:$AA$475,MATCH($A20,'Miljövärden urval för publ'!$R$2:$R$476,0),1))</f>
        <v>Arvika Fjärrvärme AB</v>
      </c>
      <c r="C20" t="str">
        <f>IF(ISERROR(INDEX('Miljövärden urval för publ'!$A$2:$AA$475,MATCH($A20,'Miljövärden urval för publ'!$R$2:$R$476,0),2)),"",INDEX('Miljövärden urval för publ'!$A$2:$AA$475,MATCH($A20,'Miljövärden urval för publ'!$R$2:$R$476,0),2))</f>
        <v>Arvika</v>
      </c>
      <c r="D20">
        <f>IF(ISERROR(VLOOKUP($C20,'Miljövärden urval för publ'!$B$2:$H$490,MATCH(D$4,'Miljövärden urval för publ'!$B$2:$H$2,0),FALSE)),"",VLOOKUP($C20,'Miljövärden urval för publ'!$B$2:$H$490,MATCH(D$4,'Miljövärden urval för publ'!$B$2:$H$2,0),FALSE))</f>
        <v>0.108017</v>
      </c>
      <c r="E20">
        <f>IF(ISERROR(VLOOKUP($C20,'Miljövärden urval för publ'!$B$2:$H$490,MATCH(E$4,'Miljövärden urval för publ'!$B$2:$H$2,0),FALSE)),"",VLOOKUP($C20,'Miljövärden urval för publ'!$B$2:$H$490,MATCH(E$4,'Miljövärden urval för publ'!$B$2:$H$2,0),FALSE))</f>
        <v>15.8827</v>
      </c>
      <c r="F20">
        <f>IF(ISERROR(VLOOKUP($C20,'Miljövärden urval för publ'!$B$2:$H$490,MATCH(F$4,'Miljövärden urval för publ'!$B$2:$H$2,0),FALSE)),"",VLOOKUP($C20,'Miljövärden urval för publ'!$B$2:$H$490,MATCH(F$4,'Miljövärden urval för publ'!$B$2:$H$2,0),FALSE))</f>
        <v>8.3125</v>
      </c>
      <c r="G20">
        <f>IF(ISERROR(VLOOKUP($C20,'Miljövärden urval för publ'!$B$2:$H$490,MATCH(G$4,'Miljövärden urval för publ'!$B$2:$H$2,0),FALSE)),"",VLOOKUP($C20,'Miljövärden urval för publ'!$B$2:$H$490,MATCH(G$4,'Miljövärden urval för publ'!$B$2:$H$2,0),FALSE))</f>
        <v>2.0426799999999998E-2</v>
      </c>
    </row>
    <row r="21" spans="1:7" x14ac:dyDescent="0.25">
      <c r="A21" s="20">
        <v>18</v>
      </c>
      <c r="B21" t="str">
        <f>IF(ISERROR(INDEX('Miljövärden urval för publ'!$A$2:$AA$475,MATCH($A21,'Miljövärden urval för publ'!$R$2:$R$476,0),1)),"",INDEX('Miljövärden urval för publ'!$A$2:$AA$475,MATCH($A21,'Miljövärden urval för publ'!$R$2:$R$476,0),1))</f>
        <v>Bengtsfors Energi</v>
      </c>
      <c r="C21" t="str">
        <f>IF(ISERROR(INDEX('Miljövärden urval för publ'!$A$2:$AA$475,MATCH($A21,'Miljövärden urval för publ'!$R$2:$R$476,0),2)),"",INDEX('Miljövärden urval för publ'!$A$2:$AA$475,MATCH($A21,'Miljövärden urval för publ'!$R$2:$R$476,0),2))</f>
        <v>Bengtsfors</v>
      </c>
      <c r="D21">
        <f>IF(ISERROR(VLOOKUP($C21,'Miljövärden urval för publ'!$B$2:$H$490,MATCH(D$4,'Miljövärden urval för publ'!$B$2:$H$2,0),FALSE)),"",VLOOKUP($C21,'Miljövärden urval för publ'!$B$2:$H$490,MATCH(D$4,'Miljövärden urval för publ'!$B$2:$H$2,0),FALSE))</f>
        <v>0.182785</v>
      </c>
      <c r="E21">
        <f>IF(ISERROR(VLOOKUP($C21,'Miljövärden urval för publ'!$B$2:$H$490,MATCH(E$4,'Miljövärden urval för publ'!$B$2:$H$2,0),FALSE)),"",VLOOKUP($C21,'Miljövärden urval för publ'!$B$2:$H$490,MATCH(E$4,'Miljövärden urval för publ'!$B$2:$H$2,0),FALSE))</f>
        <v>17.1691</v>
      </c>
      <c r="F21">
        <f>IF(ISERROR(VLOOKUP($C21,'Miljövärden urval för publ'!$B$2:$H$490,MATCH(F$4,'Miljövärden urval för publ'!$B$2:$H$2,0),FALSE)),"",VLOOKUP($C21,'Miljövärden urval för publ'!$B$2:$H$490,MATCH(F$4,'Miljövärden urval för publ'!$B$2:$H$2,0),FALSE))</f>
        <v>16.113800000000001</v>
      </c>
      <c r="G21">
        <f>IF(ISERROR(VLOOKUP($C21,'Miljövärden urval för publ'!$B$2:$H$490,MATCH(G$4,'Miljövärden urval för publ'!$B$2:$H$2,0),FALSE)),"",VLOOKUP($C21,'Miljövärden urval för publ'!$B$2:$H$490,MATCH(G$4,'Miljövärden urval för publ'!$B$2:$H$2,0),FALSE))</f>
        <v>3.09917E-2</v>
      </c>
    </row>
    <row r="22" spans="1:7" x14ac:dyDescent="0.25">
      <c r="A22" s="20">
        <v>19</v>
      </c>
      <c r="B22" t="str">
        <f>IF(ISERROR(INDEX('Miljövärden urval för publ'!$A$2:$AA$475,MATCH($A22,'Miljövärden urval för publ'!$R$2:$R$476,0),1)),"",INDEX('Miljövärden urval för publ'!$A$2:$AA$475,MATCH($A22,'Miljövärden urval för publ'!$R$2:$R$476,0),1))</f>
        <v>Bionär Närvärme AB</v>
      </c>
      <c r="C22" t="str">
        <f>IF(ISERROR(INDEX('Miljövärden urval för publ'!$A$2:$AA$475,MATCH($A22,'Miljövärden urval för publ'!$R$2:$R$476,0),2)),"",INDEX('Miljövärden urval för publ'!$A$2:$AA$475,MATCH($A22,'Miljövärden urval för publ'!$R$2:$R$476,0),2))</f>
        <v>Bergby</v>
      </c>
      <c r="D22">
        <f>IF(ISERROR(VLOOKUP($C22,'Miljövärden urval för publ'!$B$2:$H$490,MATCH(D$4,'Miljövärden urval för publ'!$B$2:$H$2,0),FALSE)),"",VLOOKUP($C22,'Miljövärden urval för publ'!$B$2:$H$490,MATCH(D$4,'Miljövärden urval för publ'!$B$2:$H$2,0),FALSE))</f>
        <v>0.15240600000000001</v>
      </c>
      <c r="E22">
        <f>IF(ISERROR(VLOOKUP($C22,'Miljövärden urval för publ'!$B$2:$H$490,MATCH(E$4,'Miljövärden urval för publ'!$B$2:$H$2,0),FALSE)),"",VLOOKUP($C22,'Miljövärden urval för publ'!$B$2:$H$490,MATCH(E$4,'Miljövärden urval för publ'!$B$2:$H$2,0),FALSE))</f>
        <v>12.5037</v>
      </c>
      <c r="F22">
        <f>IF(ISERROR(VLOOKUP($C22,'Miljövärden urval för publ'!$B$2:$H$490,MATCH(F$4,'Miljövärden urval för publ'!$B$2:$H$2,0),FALSE)),"",VLOOKUP($C22,'Miljövärden urval för publ'!$B$2:$H$490,MATCH(F$4,'Miljövärden urval för publ'!$B$2:$H$2,0),FALSE))</f>
        <v>15.618399999999999</v>
      </c>
      <c r="G22">
        <f>IF(ISERROR(VLOOKUP($C22,'Miljövärden urval för publ'!$B$2:$H$490,MATCH(G$4,'Miljövärden urval för publ'!$B$2:$H$2,0),FALSE)),"",VLOOKUP($C22,'Miljövärden urval för publ'!$B$2:$H$490,MATCH(G$4,'Miljövärden urval för publ'!$B$2:$H$2,0),FALSE))</f>
        <v>1.7627799999999999E-2</v>
      </c>
    </row>
    <row r="23" spans="1:7" x14ac:dyDescent="0.25">
      <c r="A23" s="20">
        <v>20</v>
      </c>
      <c r="B23" t="str">
        <f>IF(ISERROR(INDEX('Miljövärden urval för publ'!$A$2:$AA$475,MATCH($A23,'Miljövärden urval för publ'!$R$2:$R$476,0),1)),"",INDEX('Miljövärden urval för publ'!$A$2:$AA$475,MATCH($A23,'Miljövärden urval för publ'!$R$2:$R$476,0),1))</f>
        <v>Bionär Närvärme AB</v>
      </c>
      <c r="C23" t="str">
        <f>IF(ISERROR(INDEX('Miljövärden urval för publ'!$A$2:$AA$475,MATCH($A23,'Miljövärden urval för publ'!$R$2:$R$476,0),2)),"",INDEX('Miljövärden urval för publ'!$A$2:$AA$475,MATCH($A23,'Miljövärden urval för publ'!$R$2:$R$476,0),2))</f>
        <v>Bällinge</v>
      </c>
      <c r="D23">
        <f>IF(ISERROR(VLOOKUP($C23,'Miljövärden urval för publ'!$B$2:$H$490,MATCH(D$4,'Miljövärden urval för publ'!$B$2:$H$2,0),FALSE)),"",VLOOKUP($C23,'Miljövärden urval för publ'!$B$2:$H$490,MATCH(D$4,'Miljövärden urval för publ'!$B$2:$H$2,0),FALSE))</f>
        <v>0.14990200000000001</v>
      </c>
      <c r="E23">
        <f>IF(ISERROR(VLOOKUP($C23,'Miljövärden urval för publ'!$B$2:$H$490,MATCH(E$4,'Miljövärden urval för publ'!$B$2:$H$2,0),FALSE)),"",VLOOKUP($C23,'Miljövärden urval för publ'!$B$2:$H$490,MATCH(E$4,'Miljövärden urval för publ'!$B$2:$H$2,0),FALSE))</f>
        <v>12.5207</v>
      </c>
      <c r="F23">
        <f>IF(ISERROR(VLOOKUP($C23,'Miljövärden urval för publ'!$B$2:$H$490,MATCH(F$4,'Miljövärden urval för publ'!$B$2:$H$2,0),FALSE)),"",VLOOKUP($C23,'Miljövärden urval för publ'!$B$2:$H$490,MATCH(F$4,'Miljövärden urval för publ'!$B$2:$H$2,0),FALSE))</f>
        <v>15.3165</v>
      </c>
      <c r="G23">
        <f>IF(ISERROR(VLOOKUP($C23,'Miljövärden urval för publ'!$B$2:$H$490,MATCH(G$4,'Miljövärden urval för publ'!$B$2:$H$2,0),FALSE)),"",VLOOKUP($C23,'Miljövärden urval för publ'!$B$2:$H$490,MATCH(G$4,'Miljövärden urval för publ'!$B$2:$H$2,0),FALSE))</f>
        <v>1.8735399999999999E-2</v>
      </c>
    </row>
    <row r="24" spans="1:7" x14ac:dyDescent="0.25">
      <c r="A24" s="20">
        <v>21</v>
      </c>
      <c r="B24" t="str">
        <f>IF(ISERROR(INDEX('Miljövärden urval för publ'!$A$2:$AA$475,MATCH($A24,'Miljövärden urval för publ'!$R$2:$R$476,0),1)),"",INDEX('Miljövärden urval för publ'!$A$2:$AA$475,MATCH($A24,'Miljövärden urval för publ'!$R$2:$R$476,0),1))</f>
        <v>Bionär Närvärme AB</v>
      </c>
      <c r="C24" t="str">
        <f>IF(ISERROR(INDEX('Miljövärden urval för publ'!$A$2:$AA$475,MATCH($A24,'Miljövärden urval för publ'!$R$2:$R$476,0),2)),"",INDEX('Miljövärden urval för publ'!$A$2:$AA$475,MATCH($A24,'Miljövärden urval för publ'!$R$2:$R$476,0),2))</f>
        <v>Forsbacka</v>
      </c>
      <c r="D24">
        <f>IF(ISERROR(VLOOKUP($C24,'Miljövärden urval för publ'!$B$2:$H$490,MATCH(D$4,'Miljövärden urval för publ'!$B$2:$H$2,0),FALSE)),"",VLOOKUP($C24,'Miljövärden urval för publ'!$B$2:$H$490,MATCH(D$4,'Miljövärden urval för publ'!$B$2:$H$2,0),FALSE))</f>
        <v>0.252081</v>
      </c>
      <c r="E24">
        <f>IF(ISERROR(VLOOKUP($C24,'Miljövärden urval för publ'!$B$2:$H$490,MATCH(E$4,'Miljövärden urval för publ'!$B$2:$H$2,0),FALSE)),"",VLOOKUP($C24,'Miljövärden urval för publ'!$B$2:$H$490,MATCH(E$4,'Miljövärden urval för publ'!$B$2:$H$2,0),FALSE))</f>
        <v>50.104999999999997</v>
      </c>
      <c r="F24">
        <f>IF(ISERROR(VLOOKUP($C24,'Miljövärden urval för publ'!$B$2:$H$490,MATCH(F$4,'Miljövärden urval för publ'!$B$2:$H$2,0),FALSE)),"",VLOOKUP($C24,'Miljövärden urval för publ'!$B$2:$H$490,MATCH(F$4,'Miljövärden urval för publ'!$B$2:$H$2,0),FALSE))</f>
        <v>15.837400000000001</v>
      </c>
      <c r="G24">
        <f>IF(ISERROR(VLOOKUP($C24,'Miljövärden urval för publ'!$B$2:$H$490,MATCH(G$4,'Miljövärden urval för publ'!$B$2:$H$2,0),FALSE)),"",VLOOKUP($C24,'Miljövärden urval för publ'!$B$2:$H$490,MATCH(G$4,'Miljövärden urval för publ'!$B$2:$H$2,0),FALSE))</f>
        <v>0.13895099999999999</v>
      </c>
    </row>
    <row r="25" spans="1:7" x14ac:dyDescent="0.25">
      <c r="A25" s="20">
        <v>22</v>
      </c>
      <c r="B25" t="str">
        <f>IF(ISERROR(INDEX('Miljövärden urval för publ'!$A$2:$AA$475,MATCH($A25,'Miljövärden urval för publ'!$R$2:$R$476,0),1)),"",INDEX('Miljövärden urval för publ'!$A$2:$AA$475,MATCH($A25,'Miljövärden urval för publ'!$R$2:$R$476,0),1))</f>
        <v>Bionär Närvärme AB</v>
      </c>
      <c r="C25" t="str">
        <f>IF(ISERROR(INDEX('Miljövärden urval för publ'!$A$2:$AA$475,MATCH($A25,'Miljövärden urval för publ'!$R$2:$R$476,0),2)),"",INDEX('Miljövärden urval för publ'!$A$2:$AA$475,MATCH($A25,'Miljövärden urval för publ'!$R$2:$R$476,0),2))</f>
        <v>Hedesunda</v>
      </c>
      <c r="D25">
        <f>IF(ISERROR(VLOOKUP($C25,'Miljövärden urval för publ'!$B$2:$H$490,MATCH(D$4,'Miljövärden urval för publ'!$B$2:$H$2,0),FALSE)),"",VLOOKUP($C25,'Miljövärden urval för publ'!$B$2:$H$490,MATCH(D$4,'Miljövärden urval för publ'!$B$2:$H$2,0),FALSE))</f>
        <v>0.22948099999999999</v>
      </c>
      <c r="E25">
        <f>IF(ISERROR(VLOOKUP($C25,'Miljövärden urval för publ'!$B$2:$H$490,MATCH(E$4,'Miljövärden urval för publ'!$B$2:$H$2,0),FALSE)),"",VLOOKUP($C25,'Miljövärden urval för publ'!$B$2:$H$490,MATCH(E$4,'Miljövärden urval för publ'!$B$2:$H$2,0),FALSE))</f>
        <v>29.725100000000001</v>
      </c>
      <c r="F25">
        <f>IF(ISERROR(VLOOKUP($C25,'Miljövärden urval för publ'!$B$2:$H$490,MATCH(F$4,'Miljövärden urval för publ'!$B$2:$H$2,0),FALSE)),"",VLOOKUP($C25,'Miljövärden urval för publ'!$B$2:$H$490,MATCH(F$4,'Miljövärden urval för publ'!$B$2:$H$2,0),FALSE))</f>
        <v>17.872900000000001</v>
      </c>
      <c r="G25">
        <f>IF(ISERROR(VLOOKUP($C25,'Miljövärden urval för publ'!$B$2:$H$490,MATCH(G$4,'Miljövärden urval för publ'!$B$2:$H$2,0),FALSE)),"",VLOOKUP($C25,'Miljövärden urval för publ'!$B$2:$H$490,MATCH(G$4,'Miljövärden urval för publ'!$B$2:$H$2,0),FALSE))</f>
        <v>6.2375600000000003E-2</v>
      </c>
    </row>
    <row r="26" spans="1:7" x14ac:dyDescent="0.25">
      <c r="A26" s="20">
        <v>23</v>
      </c>
      <c r="B26" t="str">
        <f>IF(ISERROR(INDEX('Miljövärden urval för publ'!$A$2:$AA$475,MATCH($A26,'Miljövärden urval för publ'!$R$2:$R$476,0),1)),"",INDEX('Miljövärden urval för publ'!$A$2:$AA$475,MATCH($A26,'Miljövärden urval för publ'!$R$2:$R$476,0),1))</f>
        <v>Bionär Närvärme AB</v>
      </c>
      <c r="C26" t="str">
        <f>IF(ISERROR(INDEX('Miljövärden urval för publ'!$A$2:$AA$475,MATCH($A26,'Miljövärden urval för publ'!$R$2:$R$476,0),2)),"",INDEX('Miljövärden urval för publ'!$A$2:$AA$475,MATCH($A26,'Miljövärden urval för publ'!$R$2:$R$476,0),2))</f>
        <v>Norrsundet</v>
      </c>
      <c r="D26">
        <f>IF(ISERROR(VLOOKUP($C26,'Miljövärden urval för publ'!$B$2:$H$490,MATCH(D$4,'Miljövärden urval för publ'!$B$2:$H$2,0),FALSE)),"",VLOOKUP($C26,'Miljövärden urval för publ'!$B$2:$H$490,MATCH(D$4,'Miljövärden urval för publ'!$B$2:$H$2,0),FALSE))</f>
        <v>0.22891400000000001</v>
      </c>
      <c r="E26">
        <f>IF(ISERROR(VLOOKUP($C26,'Miljövärden urval för publ'!$B$2:$H$490,MATCH(E$4,'Miljövärden urval för publ'!$B$2:$H$2,0),FALSE)),"",VLOOKUP($C26,'Miljövärden urval för publ'!$B$2:$H$490,MATCH(E$4,'Miljövärden urval för publ'!$B$2:$H$2,0),FALSE))</f>
        <v>31.869599999999998</v>
      </c>
      <c r="F26">
        <f>IF(ISERROR(VLOOKUP($C26,'Miljövärden urval för publ'!$B$2:$H$490,MATCH(F$4,'Miljövärden urval för publ'!$B$2:$H$2,0),FALSE)),"",VLOOKUP($C26,'Miljövärden urval för publ'!$B$2:$H$490,MATCH(F$4,'Miljövärden urval för publ'!$B$2:$H$2,0),FALSE))</f>
        <v>16.742100000000001</v>
      </c>
      <c r="G26">
        <f>IF(ISERROR(VLOOKUP($C26,'Miljövärden urval för publ'!$B$2:$H$490,MATCH(G$4,'Miljövärden urval för publ'!$B$2:$H$2,0),FALSE)),"",VLOOKUP($C26,'Miljövärden urval för publ'!$B$2:$H$490,MATCH(G$4,'Miljövärden urval för publ'!$B$2:$H$2,0),FALSE))</f>
        <v>7.6185799999999998E-2</v>
      </c>
    </row>
    <row r="27" spans="1:7" x14ac:dyDescent="0.25">
      <c r="A27" s="20">
        <v>24</v>
      </c>
      <c r="B27" t="str">
        <f>IF(ISERROR(INDEX('Miljövärden urval för publ'!$A$2:$AA$475,MATCH($A27,'Miljövärden urval för publ'!$R$2:$R$476,0),1)),"",INDEX('Miljövärden urval för publ'!$A$2:$AA$475,MATCH($A27,'Miljövärden urval för publ'!$R$2:$R$476,0),1))</f>
        <v>Bionär Närvärme AB</v>
      </c>
      <c r="C27" t="str">
        <f>IF(ISERROR(INDEX('Miljövärden urval för publ'!$A$2:$AA$475,MATCH($A27,'Miljövärden urval för publ'!$R$2:$R$476,0),2)),"",INDEX('Miljövärden urval för publ'!$A$2:$AA$475,MATCH($A27,'Miljövärden urval för publ'!$R$2:$R$476,0),2))</f>
        <v>Ockelbo</v>
      </c>
      <c r="D27">
        <f>IF(ISERROR(VLOOKUP($C27,'Miljövärden urval för publ'!$B$2:$H$490,MATCH(D$4,'Miljövärden urval för publ'!$B$2:$H$2,0),FALSE)),"",VLOOKUP($C27,'Miljövärden urval för publ'!$B$2:$H$490,MATCH(D$4,'Miljövärden urval för publ'!$B$2:$H$2,0),FALSE))</f>
        <v>7.4975799999999995E-2</v>
      </c>
      <c r="E27">
        <f>IF(ISERROR(VLOOKUP($C27,'Miljövärden urval för publ'!$B$2:$H$490,MATCH(E$4,'Miljövärden urval för publ'!$B$2:$H$2,0),FALSE)),"",VLOOKUP($C27,'Miljövärden urval för publ'!$B$2:$H$490,MATCH(E$4,'Miljövärden urval för publ'!$B$2:$H$2,0),FALSE))</f>
        <v>19.299099999999999</v>
      </c>
      <c r="F27">
        <f>IF(ISERROR(VLOOKUP($C27,'Miljövärden urval för publ'!$B$2:$H$490,MATCH(F$4,'Miljövärden urval för publ'!$B$2:$H$2,0),FALSE)),"",VLOOKUP($C27,'Miljövärden urval för publ'!$B$2:$H$490,MATCH(F$4,'Miljövärden urval för publ'!$B$2:$H$2,0),FALSE))</f>
        <v>10.014699999999999</v>
      </c>
      <c r="G27">
        <f>IF(ISERROR(VLOOKUP($C27,'Miljövärden urval för publ'!$B$2:$H$490,MATCH(G$4,'Miljövärden urval för publ'!$B$2:$H$2,0),FALSE)),"",VLOOKUP($C27,'Miljövärden urval för publ'!$B$2:$H$490,MATCH(G$4,'Miljövärden urval för publ'!$B$2:$H$2,0),FALSE))</f>
        <v>1.7823200000000001E-2</v>
      </c>
    </row>
    <row r="28" spans="1:7" x14ac:dyDescent="0.25">
      <c r="A28" s="20">
        <v>25</v>
      </c>
      <c r="B28" t="str">
        <f>IF(ISERROR(INDEX('Miljövärden urval för publ'!$A$2:$AA$475,MATCH($A28,'Miljövärden urval för publ'!$R$2:$R$476,0),1)),"",INDEX('Miljövärden urval för publ'!$A$2:$AA$475,MATCH($A28,'Miljövärden urval för publ'!$R$2:$R$476,0),1))</f>
        <v>Bionär Närvärme AB</v>
      </c>
      <c r="C28" t="str">
        <f>IF(ISERROR(INDEX('Miljövärden urval för publ'!$A$2:$AA$475,MATCH($A28,'Miljövärden urval för publ'!$R$2:$R$476,0),2)),"",INDEX('Miljövärden urval för publ'!$A$2:$AA$475,MATCH($A28,'Miljövärden urval för publ'!$R$2:$R$476,0),2))</f>
        <v>Skutskär</v>
      </c>
      <c r="D28">
        <f>IF(ISERROR(VLOOKUP($C28,'Miljövärden urval för publ'!$B$2:$H$490,MATCH(D$4,'Miljövärden urval för publ'!$B$2:$H$2,0),FALSE)),"",VLOOKUP($C28,'Miljövärden urval för publ'!$B$2:$H$490,MATCH(D$4,'Miljövärden urval för publ'!$B$2:$H$2,0),FALSE))</f>
        <v>3.1702000000000002E-3</v>
      </c>
      <c r="E28">
        <f>IF(ISERROR(VLOOKUP($C28,'Miljövärden urval för publ'!$B$2:$H$490,MATCH(E$4,'Miljövärden urval för publ'!$B$2:$H$2,0),FALSE)),"",VLOOKUP($C28,'Miljövärden urval för publ'!$B$2:$H$490,MATCH(E$4,'Miljövärden urval för publ'!$B$2:$H$2,0),FALSE))</f>
        <v>0.43493399999999999</v>
      </c>
      <c r="F28">
        <f>IF(ISERROR(VLOOKUP($C28,'Miljövärden urval för publ'!$B$2:$H$490,MATCH(F$4,'Miljövärden urval för publ'!$B$2:$H$2,0),FALSE)),"",VLOOKUP($C28,'Miljövärden urval för publ'!$B$2:$H$490,MATCH(F$4,'Miljövärden urval för publ'!$B$2:$H$2,0),FALSE))</f>
        <v>0.27097900000000003</v>
      </c>
      <c r="G28">
        <f>IF(ISERROR(VLOOKUP($C28,'Miljövärden urval för publ'!$B$2:$H$490,MATCH(G$4,'Miljövärden urval för publ'!$B$2:$H$2,0),FALSE)),"",VLOOKUP($C28,'Miljövärden urval för publ'!$B$2:$H$490,MATCH(G$4,'Miljövärden urval för publ'!$B$2:$H$2,0),FALSE))</f>
        <v>0</v>
      </c>
    </row>
    <row r="29" spans="1:7" x14ac:dyDescent="0.25">
      <c r="A29" s="20">
        <v>26</v>
      </c>
      <c r="B29" t="str">
        <f>IF(ISERROR(INDEX('Miljövärden urval för publ'!$A$2:$AA$475,MATCH($A29,'Miljövärden urval för publ'!$R$2:$R$476,0),1)),"",INDEX('Miljövärden urval för publ'!$A$2:$AA$475,MATCH($A29,'Miljövärden urval för publ'!$R$2:$R$476,0),1))</f>
        <v>Bionär Närvärme AB</v>
      </c>
      <c r="C29" t="str">
        <f>IF(ISERROR(INDEX('Miljövärden urval för publ'!$A$2:$AA$475,MATCH($A29,'Miljövärden urval för publ'!$R$2:$R$476,0),2)),"",INDEX('Miljövärden urval för publ'!$A$2:$AA$475,MATCH($A29,'Miljövärden urval för publ'!$R$2:$R$476,0),2))</f>
        <v>Söderfors</v>
      </c>
      <c r="D29">
        <f>IF(ISERROR(VLOOKUP($C29,'Miljövärden urval för publ'!$B$2:$H$490,MATCH(D$4,'Miljövärden urval för publ'!$B$2:$H$2,0),FALSE)),"",VLOOKUP($C29,'Miljövärden urval för publ'!$B$2:$H$490,MATCH(D$4,'Miljövärden urval för publ'!$B$2:$H$2,0),FALSE))</f>
        <v>0.13650300000000001</v>
      </c>
      <c r="E29">
        <f>IF(ISERROR(VLOOKUP($C29,'Miljövärden urval för publ'!$B$2:$H$490,MATCH(E$4,'Miljövärden urval för publ'!$B$2:$H$2,0),FALSE)),"",VLOOKUP($C29,'Miljövärden urval för publ'!$B$2:$H$490,MATCH(E$4,'Miljövärden urval för publ'!$B$2:$H$2,0),FALSE))</f>
        <v>8.2765799999999992</v>
      </c>
      <c r="F29">
        <f>IF(ISERROR(VLOOKUP($C29,'Miljövärden urval för publ'!$B$2:$H$490,MATCH(F$4,'Miljövärden urval för publ'!$B$2:$H$2,0),FALSE)),"",VLOOKUP($C29,'Miljövärden urval för publ'!$B$2:$H$490,MATCH(F$4,'Miljövärden urval för publ'!$B$2:$H$2,0),FALSE))</f>
        <v>15.517300000000001</v>
      </c>
      <c r="G29">
        <f>IF(ISERROR(VLOOKUP($C29,'Miljövärden urval för publ'!$B$2:$H$490,MATCH(G$4,'Miljövärden urval för publ'!$B$2:$H$2,0),FALSE)),"",VLOOKUP($C29,'Miljövärden urval för publ'!$B$2:$H$490,MATCH(G$4,'Miljövärden urval för publ'!$B$2:$H$2,0),FALSE))</f>
        <v>4.2844900000000002E-3</v>
      </c>
    </row>
    <row r="30" spans="1:7" x14ac:dyDescent="0.25">
      <c r="A30" s="20">
        <v>27</v>
      </c>
      <c r="B30" t="str">
        <f>IF(ISERROR(INDEX('Miljövärden urval för publ'!$A$2:$AA$475,MATCH($A30,'Miljövärden urval för publ'!$R$2:$R$476,0),1)),"",INDEX('Miljövärden urval för publ'!$A$2:$AA$475,MATCH($A30,'Miljövärden urval för publ'!$R$2:$R$476,0),1))</f>
        <v>Bionär Närvärme AB</v>
      </c>
      <c r="C30" t="str">
        <f>IF(ISERROR(INDEX('Miljövärden urval för publ'!$A$2:$AA$475,MATCH($A30,'Miljövärden urval för publ'!$R$2:$R$476,0),2)),"",INDEX('Miljövärden urval för publ'!$A$2:$AA$475,MATCH($A30,'Miljövärden urval för publ'!$R$2:$R$476,0),2))</f>
        <v>Vänge</v>
      </c>
      <c r="D30">
        <f>IF(ISERROR(VLOOKUP($C30,'Miljövärden urval för publ'!$B$2:$H$490,MATCH(D$4,'Miljövärden urval för publ'!$B$2:$H$2,0),FALSE)),"",VLOOKUP($C30,'Miljövärden urval för publ'!$B$2:$H$490,MATCH(D$4,'Miljövärden urval för publ'!$B$2:$H$2,0),FALSE))</f>
        <v>0.18126700000000001</v>
      </c>
      <c r="E30">
        <f>IF(ISERROR(VLOOKUP($C30,'Miljövärden urval för publ'!$B$2:$H$490,MATCH(E$4,'Miljövärden urval för publ'!$B$2:$H$2,0),FALSE)),"",VLOOKUP($C30,'Miljövärden urval för publ'!$B$2:$H$490,MATCH(E$4,'Miljövärden urval för publ'!$B$2:$H$2,0),FALSE))</f>
        <v>20.003399999999999</v>
      </c>
      <c r="F30">
        <f>IF(ISERROR(VLOOKUP($C30,'Miljövärden urval för publ'!$B$2:$H$490,MATCH(F$4,'Miljövärden urval för publ'!$B$2:$H$2,0),FALSE)),"",VLOOKUP($C30,'Miljövärden urval för publ'!$B$2:$H$490,MATCH(F$4,'Miljövärden urval för publ'!$B$2:$H$2,0),FALSE))</f>
        <v>15.901999999999999</v>
      </c>
      <c r="G30">
        <f>IF(ISERROR(VLOOKUP($C30,'Miljövärden urval för publ'!$B$2:$H$490,MATCH(G$4,'Miljövärden urval för publ'!$B$2:$H$2,0),FALSE)),"",VLOOKUP($C30,'Miljövärden urval för publ'!$B$2:$H$490,MATCH(G$4,'Miljövärden urval för publ'!$B$2:$H$2,0),FALSE))</f>
        <v>4.0909099999999997E-2</v>
      </c>
    </row>
    <row r="31" spans="1:7" x14ac:dyDescent="0.25">
      <c r="A31" s="20">
        <v>28</v>
      </c>
      <c r="B31" t="str">
        <f>IF(ISERROR(INDEX('Miljövärden urval för publ'!$A$2:$AA$475,MATCH($A31,'Miljövärden urval för publ'!$R$2:$R$476,0),1)),"",INDEX('Miljövärden urval för publ'!$A$2:$AA$475,MATCH($A31,'Miljövärden urval för publ'!$R$2:$R$476,0),1))</f>
        <v>Bionär Närvärme AB</v>
      </c>
      <c r="C31" t="str">
        <f>IF(ISERROR(INDEX('Miljövärden urval för publ'!$A$2:$AA$475,MATCH($A31,'Miljövärden urval för publ'!$R$2:$R$476,0),2)),"",INDEX('Miljövärden urval för publ'!$A$2:$AA$475,MATCH($A31,'Miljövärden urval för publ'!$R$2:$R$476,0),2))</f>
        <v>Älvkarleby</v>
      </c>
      <c r="D31">
        <f>IF(ISERROR(VLOOKUP($C31,'Miljövärden urval för publ'!$B$2:$H$490,MATCH(D$4,'Miljövärden urval för publ'!$B$2:$H$2,0),FALSE)),"",VLOOKUP($C31,'Miljövärden urval för publ'!$B$2:$H$490,MATCH(D$4,'Miljövärden urval för publ'!$B$2:$H$2,0),FALSE))</f>
        <v>0.16744999999999999</v>
      </c>
      <c r="E31">
        <f>IF(ISERROR(VLOOKUP($C31,'Miljövärden urval för publ'!$B$2:$H$490,MATCH(E$4,'Miljövärden urval för publ'!$B$2:$H$2,0),FALSE)),"",VLOOKUP($C31,'Miljövärden urval för publ'!$B$2:$H$490,MATCH(E$4,'Miljövärden urval för publ'!$B$2:$H$2,0),FALSE))</f>
        <v>13.7987</v>
      </c>
      <c r="F31">
        <f>IF(ISERROR(VLOOKUP($C31,'Miljövärden urval för publ'!$B$2:$H$490,MATCH(F$4,'Miljövärden urval för publ'!$B$2:$H$2,0),FALSE)),"",VLOOKUP($C31,'Miljövärden urval för publ'!$B$2:$H$490,MATCH(F$4,'Miljövärden urval för publ'!$B$2:$H$2,0),FALSE))</f>
        <v>17.1221</v>
      </c>
      <c r="G31">
        <f>IF(ISERROR(VLOOKUP($C31,'Miljövärden urval för publ'!$B$2:$H$490,MATCH(G$4,'Miljövärden urval för publ'!$B$2:$H$2,0),FALSE)),"",VLOOKUP($C31,'Miljövärden urval för publ'!$B$2:$H$490,MATCH(G$4,'Miljövärden urval för publ'!$B$2:$H$2,0),FALSE))</f>
        <v>1.7876199999999998E-2</v>
      </c>
    </row>
    <row r="32" spans="1:7" x14ac:dyDescent="0.25">
      <c r="A32" s="20">
        <v>29</v>
      </c>
      <c r="B32" t="str">
        <f>IF(ISERROR(INDEX('Miljövärden urval för publ'!$A$2:$AA$475,MATCH($A32,'Miljövärden urval för publ'!$R$2:$R$476,0),1)),"",INDEX('Miljövärden urval för publ'!$A$2:$AA$475,MATCH($A32,'Miljövärden urval för publ'!$R$2:$R$476,0),1))</f>
        <v>Bollnäs Energi AB</v>
      </c>
      <c r="C32" t="str">
        <f>IF(ISERROR(INDEX('Miljövärden urval för publ'!$A$2:$AA$475,MATCH($A32,'Miljövärden urval för publ'!$R$2:$R$476,0),2)),"",INDEX('Miljövärden urval för publ'!$A$2:$AA$475,MATCH($A32,'Miljövärden urval för publ'!$R$2:$R$476,0),2))</f>
        <v>Arbrå</v>
      </c>
      <c r="D32">
        <f>IF(ISERROR(VLOOKUP($C32,'Miljövärden urval för publ'!$B$2:$H$490,MATCH(D$4,'Miljövärden urval för publ'!$B$2:$H$2,0),FALSE)),"",VLOOKUP($C32,'Miljövärden urval för publ'!$B$2:$H$490,MATCH(D$4,'Miljövärden urval för publ'!$B$2:$H$2,0),FALSE))</f>
        <v>0.120614</v>
      </c>
      <c r="E32">
        <f>IF(ISERROR(VLOOKUP($C32,'Miljövärden urval för publ'!$B$2:$H$490,MATCH(E$4,'Miljövärden urval för publ'!$B$2:$H$2,0),FALSE)),"",VLOOKUP($C32,'Miljövärden urval för publ'!$B$2:$H$490,MATCH(E$4,'Miljövärden urval för publ'!$B$2:$H$2,0),FALSE))</f>
        <v>26.7028</v>
      </c>
      <c r="F32">
        <f>IF(ISERROR(VLOOKUP($C32,'Miljövärden urval för publ'!$B$2:$H$490,MATCH(F$4,'Miljövärden urval för publ'!$B$2:$H$2,0),FALSE)),"",VLOOKUP($C32,'Miljövärden urval för publ'!$B$2:$H$490,MATCH(F$4,'Miljövärden urval för publ'!$B$2:$H$2,0),FALSE))</f>
        <v>9.1840700000000002</v>
      </c>
      <c r="G32">
        <f>IF(ISERROR(VLOOKUP($C32,'Miljövärden urval för publ'!$B$2:$H$490,MATCH(G$4,'Miljövärden urval för publ'!$B$2:$H$2,0),FALSE)),"",VLOOKUP($C32,'Miljövärden urval för publ'!$B$2:$H$490,MATCH(G$4,'Miljövärden urval för publ'!$B$2:$H$2,0),FALSE))</f>
        <v>2.9645299999999999E-2</v>
      </c>
    </row>
    <row r="33" spans="1:7" x14ac:dyDescent="0.25">
      <c r="A33" s="20">
        <v>30</v>
      </c>
      <c r="B33" t="str">
        <f>IF(ISERROR(INDEX('Miljövärden urval för publ'!$A$2:$AA$475,MATCH($A33,'Miljövärden urval för publ'!$R$2:$R$476,0),1)),"",INDEX('Miljövärden urval för publ'!$A$2:$AA$475,MATCH($A33,'Miljövärden urval för publ'!$R$2:$R$476,0),1))</f>
        <v>Bollnäs Energi AB</v>
      </c>
      <c r="C33" t="str">
        <f>IF(ISERROR(INDEX('Miljövärden urval för publ'!$A$2:$AA$475,MATCH($A33,'Miljövärden urval för publ'!$R$2:$R$476,0),2)),"",INDEX('Miljövärden urval för publ'!$A$2:$AA$475,MATCH($A33,'Miljövärden urval för publ'!$R$2:$R$476,0),2))</f>
        <v>Bollnäs</v>
      </c>
      <c r="D33">
        <f>IF(ISERROR(VLOOKUP($C33,'Miljövärden urval för publ'!$B$2:$H$490,MATCH(D$4,'Miljövärden urval för publ'!$B$2:$H$2,0),FALSE)),"",VLOOKUP($C33,'Miljövärden urval för publ'!$B$2:$H$490,MATCH(D$4,'Miljövärden urval för publ'!$B$2:$H$2,0),FALSE))</f>
        <v>0.18029899999999999</v>
      </c>
      <c r="E33">
        <f>IF(ISERROR(VLOOKUP($C33,'Miljövärden urval för publ'!$B$2:$H$490,MATCH(E$4,'Miljövärden urval för publ'!$B$2:$H$2,0),FALSE)),"",VLOOKUP($C33,'Miljövärden urval för publ'!$B$2:$H$490,MATCH(E$4,'Miljövärden urval för publ'!$B$2:$H$2,0),FALSE))</f>
        <v>90.886799999999994</v>
      </c>
      <c r="F33">
        <f>IF(ISERROR(VLOOKUP($C33,'Miljövärden urval för publ'!$B$2:$H$490,MATCH(F$4,'Miljövärden urval för publ'!$B$2:$H$2,0),FALSE)),"",VLOOKUP($C33,'Miljövärden urval för publ'!$B$2:$H$490,MATCH(F$4,'Miljövärden urval för publ'!$B$2:$H$2,0),FALSE))</f>
        <v>3.9980799999999999</v>
      </c>
      <c r="G33">
        <f>IF(ISERROR(VLOOKUP($C33,'Miljövärden urval för publ'!$B$2:$H$490,MATCH(G$4,'Miljövärden urval för publ'!$B$2:$H$2,0),FALSE)),"",VLOOKUP($C33,'Miljövärden urval för publ'!$B$2:$H$490,MATCH(G$4,'Miljövärden urval för publ'!$B$2:$H$2,0),FALSE))</f>
        <v>3.1425399999999999E-2</v>
      </c>
    </row>
    <row r="34" spans="1:7" x14ac:dyDescent="0.25">
      <c r="A34" s="20">
        <v>31</v>
      </c>
      <c r="B34" t="str">
        <f>IF(ISERROR(INDEX('Miljövärden urval för publ'!$A$2:$AA$475,MATCH($A34,'Miljövärden urval för publ'!$R$2:$R$476,0),1)),"",INDEX('Miljövärden urval för publ'!$A$2:$AA$475,MATCH($A34,'Miljövärden urval för publ'!$R$2:$R$476,0),1))</f>
        <v>Bollnäs Energi AB</v>
      </c>
      <c r="C34" t="str">
        <f>IF(ISERROR(INDEX('Miljövärden urval för publ'!$A$2:$AA$475,MATCH($A34,'Miljövärden urval för publ'!$R$2:$R$476,0),2)),"",INDEX('Miljövärden urval för publ'!$A$2:$AA$475,MATCH($A34,'Miljövärden urval för publ'!$R$2:$R$476,0),2))</f>
        <v>Kilafors</v>
      </c>
      <c r="D34">
        <f>IF(ISERROR(VLOOKUP($C34,'Miljövärden urval för publ'!$B$2:$H$490,MATCH(D$4,'Miljövärden urval för publ'!$B$2:$H$2,0),FALSE)),"",VLOOKUP($C34,'Miljövärden urval för publ'!$B$2:$H$490,MATCH(D$4,'Miljövärden urval för publ'!$B$2:$H$2,0),FALSE))</f>
        <v>0.13405300000000001</v>
      </c>
      <c r="E34">
        <f>IF(ISERROR(VLOOKUP($C34,'Miljövärden urval för publ'!$B$2:$H$490,MATCH(E$4,'Miljövärden urval för publ'!$B$2:$H$2,0),FALSE)),"",VLOOKUP($C34,'Miljövärden urval för publ'!$B$2:$H$490,MATCH(E$4,'Miljövärden urval för publ'!$B$2:$H$2,0),FALSE))</f>
        <v>27.477699999999999</v>
      </c>
      <c r="F34">
        <f>IF(ISERROR(VLOOKUP($C34,'Miljövärden urval för publ'!$B$2:$H$490,MATCH(F$4,'Miljövärden urval för publ'!$B$2:$H$2,0),FALSE)),"",VLOOKUP($C34,'Miljövärden urval för publ'!$B$2:$H$490,MATCH(F$4,'Miljövärden urval för publ'!$B$2:$H$2,0),FALSE))</f>
        <v>8.7384799999999991</v>
      </c>
      <c r="G34">
        <f>IF(ISERROR(VLOOKUP($C34,'Miljövärden urval för publ'!$B$2:$H$490,MATCH(G$4,'Miljövärden urval för publ'!$B$2:$H$2,0),FALSE)),"",VLOOKUP($C34,'Miljövärden urval för publ'!$B$2:$H$490,MATCH(G$4,'Miljövärden urval för publ'!$B$2:$H$2,0),FALSE))</f>
        <v>2.6303699999999999E-2</v>
      </c>
    </row>
    <row r="35" spans="1:7" x14ac:dyDescent="0.25">
      <c r="A35" s="20">
        <v>32</v>
      </c>
      <c r="B35" t="str">
        <f>IF(ISERROR(INDEX('Miljövärden urval för publ'!$A$2:$AA$475,MATCH($A35,'Miljövärden urval för publ'!$R$2:$R$476,0),1)),"",INDEX('Miljövärden urval för publ'!$A$2:$AA$475,MATCH($A35,'Miljövärden urval för publ'!$R$2:$R$476,0),1))</f>
        <v>Borgholm Energi AB</v>
      </c>
      <c r="C35" t="str">
        <f>IF(ISERROR(INDEX('Miljövärden urval för publ'!$A$2:$AA$475,MATCH($A35,'Miljövärden urval för publ'!$R$2:$R$476,0),2)),"",INDEX('Miljövärden urval för publ'!$A$2:$AA$475,MATCH($A35,'Miljövärden urval för publ'!$R$2:$R$476,0),2))</f>
        <v>Borgholm</v>
      </c>
      <c r="D35">
        <f>IF(ISERROR(VLOOKUP($C35,'Miljövärden urval för publ'!$B$2:$H$490,MATCH(D$4,'Miljövärden urval för publ'!$B$2:$H$2,0),FALSE)),"",VLOOKUP($C35,'Miljövärden urval för publ'!$B$2:$H$490,MATCH(D$4,'Miljövärden urval för publ'!$B$2:$H$2,0),FALSE))</f>
        <v>0.11079700000000001</v>
      </c>
      <c r="E35">
        <f>IF(ISERROR(VLOOKUP($C35,'Miljövärden urval för publ'!$B$2:$H$490,MATCH(E$4,'Miljövärden urval för publ'!$B$2:$H$2,0),FALSE)),"",VLOOKUP($C35,'Miljövärden urval för publ'!$B$2:$H$490,MATCH(E$4,'Miljövärden urval för publ'!$B$2:$H$2,0),FALSE))</f>
        <v>21.844200000000001</v>
      </c>
      <c r="F35">
        <f>IF(ISERROR(VLOOKUP($C35,'Miljövärden urval för publ'!$B$2:$H$490,MATCH(F$4,'Miljövärden urval för publ'!$B$2:$H$2,0),FALSE)),"",VLOOKUP($C35,'Miljövärden urval för publ'!$B$2:$H$490,MATCH(F$4,'Miljövärden urval för publ'!$B$2:$H$2,0),FALSE))</f>
        <v>8.1152099999999994</v>
      </c>
      <c r="G35">
        <f>IF(ISERROR(VLOOKUP($C35,'Miljövärden urval för publ'!$B$2:$H$490,MATCH(G$4,'Miljövärden urval för publ'!$B$2:$H$2,0),FALSE)),"",VLOOKUP($C35,'Miljövärden urval för publ'!$B$2:$H$490,MATCH(G$4,'Miljövärden urval för publ'!$B$2:$H$2,0),FALSE))</f>
        <v>1.23126E-2</v>
      </c>
    </row>
    <row r="36" spans="1:7" x14ac:dyDescent="0.25">
      <c r="A36" s="20">
        <v>33</v>
      </c>
      <c r="B36" t="str">
        <f>IF(ISERROR(INDEX('Miljövärden urval för publ'!$A$2:$AA$475,MATCH($A36,'Miljövärden urval för publ'!$R$2:$R$476,0),1)),"",INDEX('Miljövärden urval för publ'!$A$2:$AA$475,MATCH($A36,'Miljövärden urval för publ'!$R$2:$R$476,0),1))</f>
        <v>Borgholm Energi AB</v>
      </c>
      <c r="C36" t="str">
        <f>IF(ISERROR(INDEX('Miljövärden urval för publ'!$A$2:$AA$475,MATCH($A36,'Miljövärden urval för publ'!$R$2:$R$476,0),2)),"",INDEX('Miljövärden urval för publ'!$A$2:$AA$475,MATCH($A36,'Miljövärden urval för publ'!$R$2:$R$476,0),2))</f>
        <v>Löttorp</v>
      </c>
      <c r="D36">
        <f>IF(ISERROR(VLOOKUP($C36,'Miljövärden urval för publ'!$B$2:$H$490,MATCH(D$4,'Miljövärden urval för publ'!$B$2:$H$2,0),FALSE)),"",VLOOKUP($C36,'Miljövärden urval för publ'!$B$2:$H$490,MATCH(D$4,'Miljövärden urval för publ'!$B$2:$H$2,0),FALSE))</f>
        <v>0.16073699999999999</v>
      </c>
      <c r="E36">
        <f>IF(ISERROR(VLOOKUP($C36,'Miljövärden urval för publ'!$B$2:$H$490,MATCH(E$4,'Miljövärden urval för publ'!$B$2:$H$2,0),FALSE)),"",VLOOKUP($C36,'Miljövärden urval för publ'!$B$2:$H$490,MATCH(E$4,'Miljövärden urval för publ'!$B$2:$H$2,0),FALSE))</f>
        <v>34.0426</v>
      </c>
      <c r="F36">
        <f>IF(ISERROR(VLOOKUP($C36,'Miljövärden urval för publ'!$B$2:$H$490,MATCH(F$4,'Miljövärden urval för publ'!$B$2:$H$2,0),FALSE)),"",VLOOKUP($C36,'Miljövärden urval för publ'!$B$2:$H$490,MATCH(F$4,'Miljövärden urval för publ'!$B$2:$H$2,0),FALSE))</f>
        <v>9.3338099999999997</v>
      </c>
      <c r="G36">
        <f>IF(ISERROR(VLOOKUP($C36,'Miljövärden urval för publ'!$B$2:$H$490,MATCH(G$4,'Miljövärden urval för publ'!$B$2:$H$2,0),FALSE)),"",VLOOKUP($C36,'Miljövärden urval för publ'!$B$2:$H$490,MATCH(G$4,'Miljövärden urval för publ'!$B$2:$H$2,0),FALSE))</f>
        <v>4.7412200000000002E-2</v>
      </c>
    </row>
    <row r="37" spans="1:7" x14ac:dyDescent="0.25">
      <c r="A37" s="20">
        <v>34</v>
      </c>
      <c r="B37" t="str">
        <f>IF(ISERROR(INDEX('Miljövärden urval för publ'!$A$2:$AA$475,MATCH($A37,'Miljövärden urval för publ'!$R$2:$R$476,0),1)),"",INDEX('Miljövärden urval för publ'!$A$2:$AA$475,MATCH($A37,'Miljövärden urval för publ'!$R$2:$R$476,0),1))</f>
        <v>Borlänge Energi AB</v>
      </c>
      <c r="C37" t="str">
        <f>IF(ISERROR(INDEX('Miljövärden urval för publ'!$A$2:$AA$475,MATCH($A37,'Miljövärden urval för publ'!$R$2:$R$476,0),2)),"",INDEX('Miljövärden urval för publ'!$A$2:$AA$475,MATCH($A37,'Miljövärden urval för publ'!$R$2:$R$476,0),2))</f>
        <v>Borlänge</v>
      </c>
      <c r="D37">
        <f>IF(ISERROR(VLOOKUP($C37,'Miljövärden urval för publ'!$B$2:$H$490,MATCH(D$4,'Miljövärden urval för publ'!$B$2:$H$2,0),FALSE)),"",VLOOKUP($C37,'Miljövärden urval för publ'!$B$2:$H$490,MATCH(D$4,'Miljövärden urval för publ'!$B$2:$H$2,0),FALSE))</f>
        <v>6.0859099999999999E-2</v>
      </c>
      <c r="E37">
        <f>IF(ISERROR(VLOOKUP($C37,'Miljövärden urval för publ'!$B$2:$H$490,MATCH(E$4,'Miljövärden urval för publ'!$B$2:$H$2,0),FALSE)),"",VLOOKUP($C37,'Miljövärden urval för publ'!$B$2:$H$490,MATCH(E$4,'Miljövärden urval för publ'!$B$2:$H$2,0),FALSE))</f>
        <v>53.832299999999996</v>
      </c>
      <c r="F37">
        <f>IF(ISERROR(VLOOKUP($C37,'Miljövärden urval för publ'!$B$2:$H$490,MATCH(F$4,'Miljövärden urval för publ'!$B$2:$H$2,0),FALSE)),"",VLOOKUP($C37,'Miljövärden urval för publ'!$B$2:$H$490,MATCH(F$4,'Miljövärden urval för publ'!$B$2:$H$2,0),FALSE))</f>
        <v>3.8834599999999999</v>
      </c>
      <c r="G37">
        <f>IF(ISERROR(VLOOKUP($C37,'Miljövärden urval för publ'!$B$2:$H$490,MATCH(G$4,'Miljövärden urval för publ'!$B$2:$H$2,0),FALSE)),"",VLOOKUP($C37,'Miljövärden urval för publ'!$B$2:$H$490,MATCH(G$4,'Miljövärden urval för publ'!$B$2:$H$2,0),FALSE))</f>
        <v>1.4408400000000001E-3</v>
      </c>
    </row>
    <row r="38" spans="1:7" x14ac:dyDescent="0.25">
      <c r="A38" s="20">
        <v>35</v>
      </c>
      <c r="B38" t="str">
        <f>IF(ISERROR(INDEX('Miljövärden urval för publ'!$A$2:$AA$475,MATCH($A38,'Miljövärden urval för publ'!$R$2:$R$476,0),1)),"",INDEX('Miljövärden urval för publ'!$A$2:$AA$475,MATCH($A38,'Miljövärden urval för publ'!$R$2:$R$476,0),1))</f>
        <v>Borlänge Energi AB</v>
      </c>
      <c r="C38" t="str">
        <f>IF(ISERROR(INDEX('Miljövärden urval för publ'!$A$2:$AA$475,MATCH($A38,'Miljövärden urval för publ'!$R$2:$R$476,0),2)),"",INDEX('Miljövärden urval för publ'!$A$2:$AA$475,MATCH($A38,'Miljövärden urval för publ'!$R$2:$R$476,0),2))</f>
        <v>Ornäs</v>
      </c>
      <c r="D38">
        <f>IF(ISERROR(VLOOKUP($C38,'Miljövärden urval för publ'!$B$2:$H$490,MATCH(D$4,'Miljövärden urval för publ'!$B$2:$H$2,0),FALSE)),"",VLOOKUP($C38,'Miljövärden urval för publ'!$B$2:$H$490,MATCH(D$4,'Miljövärden urval för publ'!$B$2:$H$2,0),FALSE))</f>
        <v>0.18339900000000001</v>
      </c>
      <c r="E38">
        <f>IF(ISERROR(VLOOKUP($C38,'Miljövärden urval för publ'!$B$2:$H$490,MATCH(E$4,'Miljövärden urval för publ'!$B$2:$H$2,0),FALSE)),"",VLOOKUP($C38,'Miljövärden urval för publ'!$B$2:$H$490,MATCH(E$4,'Miljövärden urval för publ'!$B$2:$H$2,0),FALSE))</f>
        <v>11.8504</v>
      </c>
      <c r="F38">
        <f>IF(ISERROR(VLOOKUP($C38,'Miljövärden urval för publ'!$B$2:$H$490,MATCH(F$4,'Miljövärden urval för publ'!$B$2:$H$2,0),FALSE)),"",VLOOKUP($C38,'Miljövärden urval för publ'!$B$2:$H$490,MATCH(F$4,'Miljövärden urval för publ'!$B$2:$H$2,0),FALSE))</f>
        <v>20.053599999999999</v>
      </c>
      <c r="G38">
        <f>IF(ISERROR(VLOOKUP($C38,'Miljövärden urval för publ'!$B$2:$H$490,MATCH(G$4,'Miljövärden urval för publ'!$B$2:$H$2,0),FALSE)),"",VLOOKUP($C38,'Miljövärden urval för publ'!$B$2:$H$490,MATCH(G$4,'Miljövärden urval för publ'!$B$2:$H$2,0),FALSE))</f>
        <v>7.2173200000000002E-3</v>
      </c>
    </row>
    <row r="39" spans="1:7" x14ac:dyDescent="0.25">
      <c r="A39" s="20">
        <v>36</v>
      </c>
      <c r="B39" t="str">
        <f>IF(ISERROR(INDEX('Miljövärden urval för publ'!$A$2:$AA$475,MATCH($A39,'Miljövärden urval för publ'!$R$2:$R$476,0),1)),"",INDEX('Miljövärden urval för publ'!$A$2:$AA$475,MATCH($A39,'Miljövärden urval för publ'!$R$2:$R$476,0),1))</f>
        <v>Borlänge Energi AB</v>
      </c>
      <c r="C39" t="str">
        <f>IF(ISERROR(INDEX('Miljövärden urval för publ'!$A$2:$AA$475,MATCH($A39,'Miljövärden urval för publ'!$R$2:$R$476,0),2)),"",INDEX('Miljövärden urval för publ'!$A$2:$AA$475,MATCH($A39,'Miljövärden urval för publ'!$R$2:$R$476,0),2))</f>
        <v>Torsång</v>
      </c>
      <c r="D39">
        <f>IF(ISERROR(VLOOKUP($C39,'Miljövärden urval för publ'!$B$2:$H$490,MATCH(D$4,'Miljövärden urval för publ'!$B$2:$H$2,0),FALSE)),"",VLOOKUP($C39,'Miljövärden urval för publ'!$B$2:$H$490,MATCH(D$4,'Miljövärden urval för publ'!$B$2:$H$2,0),FALSE))</f>
        <v>0.35673300000000002</v>
      </c>
      <c r="E39">
        <f>IF(ISERROR(VLOOKUP($C39,'Miljövärden urval för publ'!$B$2:$H$490,MATCH(E$4,'Miljövärden urval för publ'!$B$2:$H$2,0),FALSE)),"",VLOOKUP($C39,'Miljövärden urval för publ'!$B$2:$H$490,MATCH(E$4,'Miljövärden urval för publ'!$B$2:$H$2,0),FALSE))</f>
        <v>6.7872700000000004</v>
      </c>
      <c r="F39">
        <f>IF(ISERROR(VLOOKUP($C39,'Miljövärden urval för publ'!$B$2:$H$490,MATCH(F$4,'Miljövärden urval för publ'!$B$2:$H$2,0),FALSE)),"",VLOOKUP($C39,'Miljövärden urval för publ'!$B$2:$H$490,MATCH(F$4,'Miljövärden urval för publ'!$B$2:$H$2,0),FALSE))</f>
        <v>14.975</v>
      </c>
      <c r="G39">
        <f>IF(ISERROR(VLOOKUP($C39,'Miljövärden urval för publ'!$B$2:$H$490,MATCH(G$4,'Miljövärden urval för publ'!$B$2:$H$2,0),FALSE)),"",VLOOKUP($C39,'Miljövärden urval för publ'!$B$2:$H$490,MATCH(G$4,'Miljövärden urval för publ'!$B$2:$H$2,0),FALSE))</f>
        <v>2.6738E-4</v>
      </c>
    </row>
    <row r="40" spans="1:7" x14ac:dyDescent="0.25">
      <c r="A40" s="20">
        <v>37</v>
      </c>
      <c r="B40" t="str">
        <f>IF(ISERROR(INDEX('Miljövärden urval för publ'!$A$2:$AA$475,MATCH($A40,'Miljövärden urval för publ'!$R$2:$R$476,0),1)),"",INDEX('Miljövärden urval för publ'!$A$2:$AA$475,MATCH($A40,'Miljövärden urval för publ'!$R$2:$R$476,0),1))</f>
        <v>Borås Energi och Miljö AB</v>
      </c>
      <c r="C40" t="str">
        <f>IF(ISERROR(INDEX('Miljövärden urval för publ'!$A$2:$AA$475,MATCH($A40,'Miljövärden urval för publ'!$R$2:$R$476,0),2)),"",INDEX('Miljövärden urval för publ'!$A$2:$AA$475,MATCH($A40,'Miljövärden urval för publ'!$R$2:$R$476,0),2))</f>
        <v>Borås</v>
      </c>
      <c r="D40">
        <f>IF(ISERROR(VLOOKUP($C40,'Miljövärden urval för publ'!$B$2:$H$490,MATCH(D$4,'Miljövärden urval för publ'!$B$2:$H$2,0),FALSE)),"",VLOOKUP($C40,'Miljövärden urval för publ'!$B$2:$H$490,MATCH(D$4,'Miljövärden urval för publ'!$B$2:$H$2,0),FALSE))</f>
        <v>0.121201</v>
      </c>
      <c r="E40">
        <f>IF(ISERROR(VLOOKUP($C40,'Miljövärden urval för publ'!$B$2:$H$490,MATCH(E$4,'Miljövärden urval för publ'!$B$2:$H$2,0),FALSE)),"",VLOOKUP($C40,'Miljövärden urval för publ'!$B$2:$H$490,MATCH(E$4,'Miljövärden urval för publ'!$B$2:$H$2,0),FALSE))</f>
        <v>44.461599999999997</v>
      </c>
      <c r="F40">
        <f>IF(ISERROR(VLOOKUP($C40,'Miljövärden urval för publ'!$B$2:$H$490,MATCH(F$4,'Miljövärden urval för publ'!$B$2:$H$2,0),FALSE)),"",VLOOKUP($C40,'Miljövärden urval för publ'!$B$2:$H$490,MATCH(F$4,'Miljövärden urval för publ'!$B$2:$H$2,0),FALSE))</f>
        <v>5.6361800000000004</v>
      </c>
      <c r="G40">
        <f>IF(ISERROR(VLOOKUP($C40,'Miljövärden urval för publ'!$B$2:$H$490,MATCH(G$4,'Miljövärden urval för publ'!$B$2:$H$2,0),FALSE)),"",VLOOKUP($C40,'Miljövärden urval för publ'!$B$2:$H$490,MATCH(G$4,'Miljövärden urval för publ'!$B$2:$H$2,0),FALSE))</f>
        <v>1.55628E-2</v>
      </c>
    </row>
    <row r="41" spans="1:7" x14ac:dyDescent="0.25">
      <c r="A41" s="20">
        <v>38</v>
      </c>
      <c r="B41" t="str">
        <f>IF(ISERROR(INDEX('Miljövärden urval för publ'!$A$2:$AA$475,MATCH($A41,'Miljövärden urval för publ'!$R$2:$R$476,0),1)),"",INDEX('Miljövärden urval för publ'!$A$2:$AA$475,MATCH($A41,'Miljövärden urval för publ'!$R$2:$R$476,0),1))</f>
        <v>Borås Energi och Miljö AB</v>
      </c>
      <c r="C41" t="str">
        <f>IF(ISERROR(INDEX('Miljövärden urval för publ'!$A$2:$AA$475,MATCH($A41,'Miljövärden urval för publ'!$R$2:$R$476,0),2)),"",INDEX('Miljövärden urval för publ'!$A$2:$AA$475,MATCH($A41,'Miljövärden urval för publ'!$R$2:$R$476,0),2))</f>
        <v>Fristad</v>
      </c>
      <c r="D41">
        <f>IF(ISERROR(VLOOKUP($C41,'Miljövärden urval för publ'!$B$2:$H$490,MATCH(D$4,'Miljövärden urval för publ'!$B$2:$H$2,0),FALSE)),"",VLOOKUP($C41,'Miljövärden urval för publ'!$B$2:$H$490,MATCH(D$4,'Miljövärden urval för publ'!$B$2:$H$2,0),FALSE))</f>
        <v>0.30514000000000002</v>
      </c>
      <c r="E41">
        <f>IF(ISERROR(VLOOKUP($C41,'Miljövärden urval för publ'!$B$2:$H$490,MATCH(E$4,'Miljövärden urval för publ'!$B$2:$H$2,0),FALSE)),"",VLOOKUP($C41,'Miljövärden urval för publ'!$B$2:$H$490,MATCH(E$4,'Miljövärden urval för publ'!$B$2:$H$2,0),FALSE))</f>
        <v>41.9666</v>
      </c>
      <c r="F41">
        <f>IF(ISERROR(VLOOKUP($C41,'Miljövärden urval för publ'!$B$2:$H$490,MATCH(F$4,'Miljövärden urval för publ'!$B$2:$H$2,0),FALSE)),"",VLOOKUP($C41,'Miljövärden urval för publ'!$B$2:$H$490,MATCH(F$4,'Miljövärden urval för publ'!$B$2:$H$2,0),FALSE))</f>
        <v>19.148099999999999</v>
      </c>
      <c r="G41">
        <f>IF(ISERROR(VLOOKUP($C41,'Miljövärden urval för publ'!$B$2:$H$490,MATCH(G$4,'Miljövärden urval för publ'!$B$2:$H$2,0),FALSE)),"",VLOOKUP($C41,'Miljövärden urval för publ'!$B$2:$H$490,MATCH(G$4,'Miljövärden urval för publ'!$B$2:$H$2,0),FALSE))</f>
        <v>9.0897800000000001E-2</v>
      </c>
    </row>
    <row r="42" spans="1:7" x14ac:dyDescent="0.25">
      <c r="A42" s="20">
        <v>39</v>
      </c>
      <c r="B42" t="str">
        <f>IF(ISERROR(INDEX('Miljövärden urval för publ'!$A$2:$AA$475,MATCH($A42,'Miljövärden urval för publ'!$R$2:$R$476,0),1)),"",INDEX('Miljövärden urval för publ'!$A$2:$AA$475,MATCH($A42,'Miljövärden urval för publ'!$R$2:$R$476,0),1))</f>
        <v>Bromölla Fjärrvärme AB</v>
      </c>
      <c r="C42" t="str">
        <f>IF(ISERROR(INDEX('Miljövärden urval för publ'!$A$2:$AA$475,MATCH($A42,'Miljövärden urval för publ'!$R$2:$R$476,0),2)),"",INDEX('Miljövärden urval för publ'!$A$2:$AA$475,MATCH($A42,'Miljövärden urval för publ'!$R$2:$R$476,0),2))</f>
        <v>Bromölla</v>
      </c>
      <c r="D42">
        <f>IF(ISERROR(VLOOKUP($C42,'Miljövärden urval för publ'!$B$2:$H$490,MATCH(D$4,'Miljövärden urval för publ'!$B$2:$H$2,0),FALSE)),"",VLOOKUP($C42,'Miljövärden urval för publ'!$B$2:$H$490,MATCH(D$4,'Miljövärden urval för publ'!$B$2:$H$2,0),FALSE))</f>
        <v>0.82929299999999995</v>
      </c>
      <c r="E42">
        <f>IF(ISERROR(VLOOKUP($C42,'Miljövärden urval för publ'!$B$2:$H$490,MATCH(E$4,'Miljövärden urval för publ'!$B$2:$H$2,0),FALSE)),"",VLOOKUP($C42,'Miljövärden urval för publ'!$B$2:$H$490,MATCH(E$4,'Miljövärden urval för publ'!$B$2:$H$2,0),FALSE))</f>
        <v>207.69900000000001</v>
      </c>
      <c r="F42">
        <f>IF(ISERROR(VLOOKUP($C42,'Miljövärden urval för publ'!$B$2:$H$490,MATCH(F$4,'Miljövärden urval för publ'!$B$2:$H$2,0),FALSE)),"",VLOOKUP($C42,'Miljövärden urval för publ'!$B$2:$H$490,MATCH(F$4,'Miljövärden urval för publ'!$B$2:$H$2,0),FALSE))</f>
        <v>15.6652</v>
      </c>
      <c r="G42">
        <f>IF(ISERROR(VLOOKUP($C42,'Miljövärden urval för publ'!$B$2:$H$490,MATCH(G$4,'Miljövärden urval för publ'!$B$2:$H$2,0),FALSE)),"",VLOOKUP($C42,'Miljövärden urval för publ'!$B$2:$H$490,MATCH(G$4,'Miljövärden urval för publ'!$B$2:$H$2,0),FALSE))</f>
        <v>1.71346E-3</v>
      </c>
    </row>
    <row r="43" spans="1:7" x14ac:dyDescent="0.25">
      <c r="A43" s="20">
        <v>40</v>
      </c>
      <c r="B43" t="str">
        <f>IF(ISERROR(INDEX('Miljövärden urval för publ'!$A$2:$AA$475,MATCH($A43,'Miljövärden urval för publ'!$R$2:$R$476,0),1)),"",INDEX('Miljövärden urval för publ'!$A$2:$AA$475,MATCH($A43,'Miljövärden urval för publ'!$R$2:$R$476,0),1))</f>
        <v>C4 Energi AB</v>
      </c>
      <c r="C43" t="str">
        <f>IF(ISERROR(INDEX('Miljövärden urval för publ'!$A$2:$AA$475,MATCH($A43,'Miljövärden urval för publ'!$R$2:$R$476,0),2)),"",INDEX('Miljövärden urval för publ'!$A$2:$AA$475,MATCH($A43,'Miljövärden urval för publ'!$R$2:$R$476,0),2))</f>
        <v>Fjälkinge</v>
      </c>
      <c r="D43">
        <f>IF(ISERROR(VLOOKUP($C43,'Miljövärden urval för publ'!$B$2:$H$490,MATCH(D$4,'Miljövärden urval för publ'!$B$2:$H$2,0),FALSE)),"",VLOOKUP($C43,'Miljövärden urval för publ'!$B$2:$H$490,MATCH(D$4,'Miljövärden urval för publ'!$B$2:$H$2,0),FALSE))</f>
        <v>0.15623100000000001</v>
      </c>
      <c r="E43">
        <f>IF(ISERROR(VLOOKUP($C43,'Miljövärden urval för publ'!$B$2:$H$490,MATCH(E$4,'Miljövärden urval för publ'!$B$2:$H$2,0),FALSE)),"",VLOOKUP($C43,'Miljövärden urval för publ'!$B$2:$H$490,MATCH(E$4,'Miljövärden urval för publ'!$B$2:$H$2,0),FALSE))</f>
        <v>31.5686</v>
      </c>
      <c r="F43">
        <f>IF(ISERROR(VLOOKUP($C43,'Miljövärden urval för publ'!$B$2:$H$490,MATCH(F$4,'Miljövärden urval för publ'!$B$2:$H$2,0),FALSE)),"",VLOOKUP($C43,'Miljövärden urval för publ'!$B$2:$H$490,MATCH(F$4,'Miljövärden urval för publ'!$B$2:$H$2,0),FALSE))</f>
        <v>10.427099999999999</v>
      </c>
      <c r="G43">
        <f>IF(ISERROR(VLOOKUP($C43,'Miljövärden urval för publ'!$B$2:$H$490,MATCH(G$4,'Miljövärden urval för publ'!$B$2:$H$2,0),FALSE)),"",VLOOKUP($C43,'Miljövärden urval för publ'!$B$2:$H$490,MATCH(G$4,'Miljövärden urval för publ'!$B$2:$H$2,0),FALSE))</f>
        <v>2.5430700000000001E-2</v>
      </c>
    </row>
    <row r="44" spans="1:7" x14ac:dyDescent="0.25">
      <c r="A44" s="20">
        <v>41</v>
      </c>
      <c r="B44" t="str">
        <f>IF(ISERROR(INDEX('Miljövärden urval för publ'!$A$2:$AA$475,MATCH($A44,'Miljövärden urval för publ'!$R$2:$R$476,0),1)),"",INDEX('Miljövärden urval för publ'!$A$2:$AA$475,MATCH($A44,'Miljövärden urval för publ'!$R$2:$R$476,0),1))</f>
        <v>C4 Energi AB</v>
      </c>
      <c r="C44" t="str">
        <f>IF(ISERROR(INDEX('Miljövärden urval för publ'!$A$2:$AA$475,MATCH($A44,'Miljövärden urval för publ'!$R$2:$R$476,0),2)),"",INDEX('Miljövärden urval för publ'!$A$2:$AA$475,MATCH($A44,'Miljövärden urval för publ'!$R$2:$R$476,0),2))</f>
        <v>Kristianstad</v>
      </c>
      <c r="D44">
        <f>IF(ISERROR(VLOOKUP($C44,'Miljövärden urval för publ'!$B$2:$H$490,MATCH(D$4,'Miljövärden urval för publ'!$B$2:$H$2,0),FALSE)),"",VLOOKUP($C44,'Miljövärden urval för publ'!$B$2:$H$490,MATCH(D$4,'Miljövärden urval för publ'!$B$2:$H$2,0),FALSE))</f>
        <v>3.5791799999999999E-2</v>
      </c>
      <c r="E44">
        <f>IF(ISERROR(VLOOKUP($C44,'Miljövärden urval för publ'!$B$2:$H$490,MATCH(E$4,'Miljövärden urval för publ'!$B$2:$H$2,0),FALSE)),"",VLOOKUP($C44,'Miljövärden urval för publ'!$B$2:$H$490,MATCH(E$4,'Miljövärden urval för publ'!$B$2:$H$2,0),FALSE))</f>
        <v>7.9346199999999998</v>
      </c>
      <c r="F44">
        <f>IF(ISERROR(VLOOKUP($C44,'Miljövärden urval för publ'!$B$2:$H$490,MATCH(F$4,'Miljövärden urval för publ'!$B$2:$H$2,0),FALSE)),"",VLOOKUP($C44,'Miljövärden urval för publ'!$B$2:$H$490,MATCH(F$4,'Miljövärden urval för publ'!$B$2:$H$2,0),FALSE))</f>
        <v>5.7143300000000004</v>
      </c>
      <c r="G44">
        <f>IF(ISERROR(VLOOKUP($C44,'Miljövärden urval för publ'!$B$2:$H$490,MATCH(G$4,'Miljövärden urval för publ'!$B$2:$H$2,0),FALSE)),"",VLOOKUP($C44,'Miljövärden urval för publ'!$B$2:$H$490,MATCH(G$4,'Miljövärden urval för publ'!$B$2:$H$2,0),FALSE))</f>
        <v>1.77002E-3</v>
      </c>
    </row>
    <row r="45" spans="1:7" x14ac:dyDescent="0.25">
      <c r="A45" s="20">
        <v>42</v>
      </c>
      <c r="B45" t="str">
        <f>IF(ISERROR(INDEX('Miljövärden urval för publ'!$A$2:$AA$475,MATCH($A45,'Miljövärden urval för publ'!$R$2:$R$476,0),1)),"",INDEX('Miljövärden urval för publ'!$A$2:$AA$475,MATCH($A45,'Miljövärden urval för publ'!$R$2:$R$476,0),1))</f>
        <v>Dala Energi Värme AB</v>
      </c>
      <c r="C45" t="str">
        <f>IF(ISERROR(INDEX('Miljövärden urval för publ'!$A$2:$AA$475,MATCH($A45,'Miljövärden urval för publ'!$R$2:$R$476,0),2)),"",INDEX('Miljövärden urval för publ'!$A$2:$AA$475,MATCH($A45,'Miljövärden urval för publ'!$R$2:$R$476,0),2))</f>
        <v>Insjön</v>
      </c>
      <c r="D45">
        <f>IF(ISERROR(VLOOKUP($C45,'Miljövärden urval för publ'!$B$2:$H$490,MATCH(D$4,'Miljövärden urval för publ'!$B$2:$H$2,0),FALSE)),"",VLOOKUP($C45,'Miljövärden urval för publ'!$B$2:$H$490,MATCH(D$4,'Miljövärden urval för publ'!$B$2:$H$2,0),FALSE))</f>
        <v>0.17729400000000001</v>
      </c>
      <c r="E45">
        <f>IF(ISERROR(VLOOKUP($C45,'Miljövärden urval för publ'!$B$2:$H$490,MATCH(E$4,'Miljövärden urval för publ'!$B$2:$H$2,0),FALSE)),"",VLOOKUP($C45,'Miljövärden urval för publ'!$B$2:$H$490,MATCH(E$4,'Miljövärden urval för publ'!$B$2:$H$2,0),FALSE))</f>
        <v>14.61</v>
      </c>
      <c r="F45">
        <f>IF(ISERROR(VLOOKUP($C45,'Miljövärden urval för publ'!$B$2:$H$490,MATCH(F$4,'Miljövärden urval för publ'!$B$2:$H$2,0),FALSE)),"",VLOOKUP($C45,'Miljövärden urval för publ'!$B$2:$H$490,MATCH(F$4,'Miljövärden urval för publ'!$B$2:$H$2,0),FALSE))</f>
        <v>18.194500000000001</v>
      </c>
      <c r="G45">
        <f>IF(ISERROR(VLOOKUP($C45,'Miljövärden urval för publ'!$B$2:$H$490,MATCH(G$4,'Miljövärden urval för publ'!$B$2:$H$2,0),FALSE)),"",VLOOKUP($C45,'Miljövärden urval för publ'!$B$2:$H$490,MATCH(G$4,'Miljövärden urval för publ'!$B$2:$H$2,0),FALSE))</f>
        <v>5.9756499999999999E-3</v>
      </c>
    </row>
    <row r="46" spans="1:7" x14ac:dyDescent="0.25">
      <c r="A46" s="20">
        <v>43</v>
      </c>
      <c r="B46" t="str">
        <f>IF(ISERROR(INDEX('Miljövärden urval för publ'!$A$2:$AA$475,MATCH($A46,'Miljövärden urval för publ'!$R$2:$R$476,0),1)),"",INDEX('Miljövärden urval för publ'!$A$2:$AA$475,MATCH($A46,'Miljövärden urval för publ'!$R$2:$R$476,0),1))</f>
        <v>Dala Energi Värme AB</v>
      </c>
      <c r="C46" t="str">
        <f>IF(ISERROR(INDEX('Miljövärden urval för publ'!$A$2:$AA$475,MATCH($A46,'Miljövärden urval för publ'!$R$2:$R$476,0),2)),"",INDEX('Miljövärden urval för publ'!$A$2:$AA$475,MATCH($A46,'Miljövärden urval för publ'!$R$2:$R$476,0),2))</f>
        <v>Leksand</v>
      </c>
      <c r="D46">
        <f>IF(ISERROR(VLOOKUP($C46,'Miljövärden urval för publ'!$B$2:$H$490,MATCH(D$4,'Miljövärden urval för publ'!$B$2:$H$2,0),FALSE)),"",VLOOKUP($C46,'Miljövärden urval för publ'!$B$2:$H$490,MATCH(D$4,'Miljövärden urval för publ'!$B$2:$H$2,0),FALSE))</f>
        <v>7.4330499999999994E-2</v>
      </c>
      <c r="E46">
        <f>IF(ISERROR(VLOOKUP($C46,'Miljövärden urval för publ'!$B$2:$H$490,MATCH(E$4,'Miljövärden urval för publ'!$B$2:$H$2,0),FALSE)),"",VLOOKUP($C46,'Miljövärden urval för publ'!$B$2:$H$490,MATCH(E$4,'Miljövärden urval för publ'!$B$2:$H$2,0),FALSE))</f>
        <v>11.2735</v>
      </c>
      <c r="F46">
        <f>IF(ISERROR(VLOOKUP($C46,'Miljövärden urval för publ'!$B$2:$H$490,MATCH(F$4,'Miljövärden urval för publ'!$B$2:$H$2,0),FALSE)),"",VLOOKUP($C46,'Miljövärden urval för publ'!$B$2:$H$490,MATCH(F$4,'Miljövärden urval för publ'!$B$2:$H$2,0),FALSE))</f>
        <v>8.7067999999999994</v>
      </c>
      <c r="G46">
        <f>IF(ISERROR(VLOOKUP($C46,'Miljövärden urval för publ'!$B$2:$H$490,MATCH(G$4,'Miljövärden urval för publ'!$B$2:$H$2,0),FALSE)),"",VLOOKUP($C46,'Miljövärden urval för publ'!$B$2:$H$490,MATCH(G$4,'Miljövärden urval för publ'!$B$2:$H$2,0),FALSE))</f>
        <v>0</v>
      </c>
    </row>
    <row r="47" spans="1:7" x14ac:dyDescent="0.25">
      <c r="A47" s="20">
        <v>44</v>
      </c>
      <c r="B47" t="str">
        <f>IF(ISERROR(INDEX('Miljövärden urval för publ'!$A$2:$AA$475,MATCH($A47,'Miljövärden urval för publ'!$R$2:$R$476,0),1)),"",INDEX('Miljövärden urval för publ'!$A$2:$AA$475,MATCH($A47,'Miljövärden urval för publ'!$R$2:$R$476,0),1))</f>
        <v>Degerfors Energi AB</v>
      </c>
      <c r="C47" t="str">
        <f>IF(ISERROR(INDEX('Miljövärden urval för publ'!$A$2:$AA$475,MATCH($A47,'Miljövärden urval för publ'!$R$2:$R$476,0),2)),"",INDEX('Miljövärden urval för publ'!$A$2:$AA$475,MATCH($A47,'Miljövärden urval för publ'!$R$2:$R$476,0),2))</f>
        <v>HVC Degerfors</v>
      </c>
      <c r="D47">
        <f>IF(ISERROR(VLOOKUP($C47,'Miljövärden urval för publ'!$B$2:$H$490,MATCH(D$4,'Miljövärden urval för publ'!$B$2:$H$2,0),FALSE)),"",VLOOKUP($C47,'Miljövärden urval för publ'!$B$2:$H$490,MATCH(D$4,'Miljövärden urval för publ'!$B$2:$H$2,0),FALSE))</f>
        <v>0.14790700000000001</v>
      </c>
      <c r="E47">
        <f>IF(ISERROR(VLOOKUP($C47,'Miljövärden urval för publ'!$B$2:$H$490,MATCH(E$4,'Miljövärden urval för publ'!$B$2:$H$2,0),FALSE)),"",VLOOKUP($C47,'Miljövärden urval för publ'!$B$2:$H$490,MATCH(E$4,'Miljövärden urval för publ'!$B$2:$H$2,0),FALSE))</f>
        <v>9.9311399999999992</v>
      </c>
      <c r="F47">
        <f>IF(ISERROR(VLOOKUP($C47,'Miljövärden urval för publ'!$B$2:$H$490,MATCH(F$4,'Miljövärden urval för publ'!$B$2:$H$2,0),FALSE)),"",VLOOKUP($C47,'Miljövärden urval för publ'!$B$2:$H$490,MATCH(F$4,'Miljövärden urval för publ'!$B$2:$H$2,0),FALSE))</f>
        <v>15.3695</v>
      </c>
      <c r="G47">
        <f>IF(ISERROR(VLOOKUP($C47,'Miljövärden urval för publ'!$B$2:$H$490,MATCH(G$4,'Miljövärden urval för publ'!$B$2:$H$2,0),FALSE)),"",VLOOKUP($C47,'Miljövärden urval för publ'!$B$2:$H$490,MATCH(G$4,'Miljövärden urval för publ'!$B$2:$H$2,0),FALSE))</f>
        <v>4.6298499999999996E-3</v>
      </c>
    </row>
    <row r="48" spans="1:7" x14ac:dyDescent="0.25">
      <c r="A48" s="20">
        <v>45</v>
      </c>
      <c r="B48" t="str">
        <f>IF(ISERROR(INDEX('Miljövärden urval för publ'!$A$2:$AA$475,MATCH($A48,'Miljövärden urval för publ'!$R$2:$R$476,0),1)),"",INDEX('Miljövärden urval för publ'!$A$2:$AA$475,MATCH($A48,'Miljövärden urval för publ'!$R$2:$R$476,0),1))</f>
        <v>Degerfors Energi AB</v>
      </c>
      <c r="C48" t="str">
        <f>IF(ISERROR(INDEX('Miljövärden urval för publ'!$A$2:$AA$475,MATCH($A48,'Miljövärden urval för publ'!$R$2:$R$476,0),2)),"",INDEX('Miljövärden urval för publ'!$A$2:$AA$475,MATCH($A48,'Miljövärden urval för publ'!$R$2:$R$476,0),2))</f>
        <v>Kvarnberg</v>
      </c>
      <c r="D48">
        <f>IF(ISERROR(VLOOKUP($C48,'Miljövärden urval för publ'!$B$2:$H$490,MATCH(D$4,'Miljövärden urval för publ'!$B$2:$H$2,0),FALSE)),"",VLOOKUP($C48,'Miljövärden urval för publ'!$B$2:$H$490,MATCH(D$4,'Miljövärden urval för publ'!$B$2:$H$2,0),FALSE))</f>
        <v>0.22275900000000001</v>
      </c>
      <c r="E48">
        <f>IF(ISERROR(VLOOKUP($C48,'Miljövärden urval för publ'!$B$2:$H$490,MATCH(E$4,'Miljövärden urval för publ'!$B$2:$H$2,0),FALSE)),"",VLOOKUP($C48,'Miljövärden urval för publ'!$B$2:$H$490,MATCH(E$4,'Miljövärden urval för publ'!$B$2:$H$2,0),FALSE))</f>
        <v>17.971900000000002</v>
      </c>
      <c r="F48">
        <f>IF(ISERROR(VLOOKUP($C48,'Miljövärden urval för publ'!$B$2:$H$490,MATCH(F$4,'Miljövärden urval för publ'!$B$2:$H$2,0),FALSE)),"",VLOOKUP($C48,'Miljövärden urval för publ'!$B$2:$H$490,MATCH(F$4,'Miljövärden urval för publ'!$B$2:$H$2,0),FALSE))</f>
        <v>17.637799999999999</v>
      </c>
      <c r="G48">
        <f>IF(ISERROR(VLOOKUP($C48,'Miljövärden urval för publ'!$B$2:$H$490,MATCH(G$4,'Miljövärden urval för publ'!$B$2:$H$2,0),FALSE)),"",VLOOKUP($C48,'Miljövärden urval för publ'!$B$2:$H$490,MATCH(G$4,'Miljövärden urval för publ'!$B$2:$H$2,0),FALSE))</f>
        <v>2.8400100000000001E-2</v>
      </c>
    </row>
    <row r="49" spans="1:7" x14ac:dyDescent="0.25">
      <c r="A49" s="20">
        <v>46</v>
      </c>
      <c r="B49" t="str">
        <f>IF(ISERROR(INDEX('Miljövärden urval för publ'!$A$2:$AA$475,MATCH($A49,'Miljövärden urval för publ'!$R$2:$R$476,0),1)),"",INDEX('Miljövärden urval för publ'!$A$2:$AA$475,MATCH($A49,'Miljövärden urval för publ'!$R$2:$R$476,0),1))</f>
        <v>Degerfors Energi AB</v>
      </c>
      <c r="C49" t="str">
        <f>IF(ISERROR(INDEX('Miljövärden urval för publ'!$A$2:$AA$475,MATCH($A49,'Miljövärden urval för publ'!$R$2:$R$476,0),2)),"",INDEX('Miljövärden urval för publ'!$A$2:$AA$475,MATCH($A49,'Miljövärden urval för publ'!$R$2:$R$476,0),2))</f>
        <v>Svartå</v>
      </c>
      <c r="D49">
        <f>IF(ISERROR(VLOOKUP($C49,'Miljövärden urval för publ'!$B$2:$H$490,MATCH(D$4,'Miljövärden urval för publ'!$B$2:$H$2,0),FALSE)),"",VLOOKUP($C49,'Miljövärden urval för publ'!$B$2:$H$490,MATCH(D$4,'Miljövärden urval för publ'!$B$2:$H$2,0),FALSE))</f>
        <v>0.18632099999999999</v>
      </c>
      <c r="E49">
        <f>IF(ISERROR(VLOOKUP($C49,'Miljövärden urval för publ'!$B$2:$H$490,MATCH(E$4,'Miljövärden urval för publ'!$B$2:$H$2,0),FALSE)),"",VLOOKUP($C49,'Miljövärden urval för publ'!$B$2:$H$490,MATCH(E$4,'Miljövärden urval för publ'!$B$2:$H$2,0),FALSE))</f>
        <v>10.435499999999999</v>
      </c>
      <c r="F49">
        <f>IF(ISERROR(VLOOKUP($C49,'Miljövärden urval för publ'!$B$2:$H$490,MATCH(F$4,'Miljövärden urval för publ'!$B$2:$H$2,0),FALSE)),"",VLOOKUP($C49,'Miljövärden urval för publ'!$B$2:$H$490,MATCH(F$4,'Miljövärden urval för publ'!$B$2:$H$2,0),FALSE))</f>
        <v>18.207100000000001</v>
      </c>
      <c r="G49">
        <f>IF(ISERROR(VLOOKUP($C49,'Miljövärden urval för publ'!$B$2:$H$490,MATCH(G$4,'Miljövärden urval för publ'!$B$2:$H$2,0),FALSE)),"",VLOOKUP($C49,'Miljövärden urval för publ'!$B$2:$H$490,MATCH(G$4,'Miljövärden urval för publ'!$B$2:$H$2,0),FALSE))</f>
        <v>6.2376899999999997E-3</v>
      </c>
    </row>
    <row r="50" spans="1:7" x14ac:dyDescent="0.25">
      <c r="A50" s="20">
        <v>47</v>
      </c>
      <c r="B50" t="str">
        <f>IF(ISERROR(INDEX('Miljövärden urval för publ'!$A$2:$AA$475,MATCH($A50,'Miljövärden urval för publ'!$R$2:$R$476,0),1)),"",INDEX('Miljövärden urval för publ'!$A$2:$AA$475,MATCH($A50,'Miljövärden urval för publ'!$R$2:$R$476,0),1))</f>
        <v>E.ON Värme Sverige AB</v>
      </c>
      <c r="C50" t="str">
        <f>IF(ISERROR(INDEX('Miljövärden urval för publ'!$A$2:$AA$475,MATCH($A50,'Miljövärden urval för publ'!$R$2:$R$476,0),2)),"",INDEX('Miljövärden urval för publ'!$A$2:$AA$475,MATCH($A50,'Miljövärden urval för publ'!$R$2:$R$476,0),2))</f>
        <v>Bara</v>
      </c>
      <c r="D50">
        <f>IF(ISERROR(VLOOKUP($C50,'Miljövärden urval för publ'!$B$2:$H$490,MATCH(D$4,'Miljövärden urval för publ'!$B$2:$H$2,0),FALSE)),"",VLOOKUP($C50,'Miljövärden urval för publ'!$B$2:$H$490,MATCH(D$4,'Miljövärden urval för publ'!$B$2:$H$2,0),FALSE))</f>
        <v>0.35900799999999999</v>
      </c>
      <c r="E50">
        <f>IF(ISERROR(VLOOKUP($C50,'Miljövärden urval för publ'!$B$2:$H$490,MATCH(E$4,'Miljövärden urval för publ'!$B$2:$H$2,0),FALSE)),"",VLOOKUP($C50,'Miljövärden urval för publ'!$B$2:$H$490,MATCH(E$4,'Miljövärden urval för publ'!$B$2:$H$2,0),FALSE))</f>
        <v>50.861400000000003</v>
      </c>
      <c r="F50">
        <f>IF(ISERROR(VLOOKUP($C50,'Miljövärden urval för publ'!$B$2:$H$490,MATCH(F$4,'Miljövärden urval för publ'!$B$2:$H$2,0),FALSE)),"",VLOOKUP($C50,'Miljövärden urval för publ'!$B$2:$H$490,MATCH(F$4,'Miljövärden urval för publ'!$B$2:$H$2,0),FALSE))</f>
        <v>20.832000000000001</v>
      </c>
      <c r="G50">
        <f>IF(ISERROR(VLOOKUP($C50,'Miljövärden urval för publ'!$B$2:$H$490,MATCH(G$4,'Miljövärden urval för publ'!$B$2:$H$2,0),FALSE)),"",VLOOKUP($C50,'Miljövärden urval för publ'!$B$2:$H$490,MATCH(G$4,'Miljövärden urval för publ'!$B$2:$H$2,0),FALSE))</f>
        <v>0.15931400000000001</v>
      </c>
    </row>
    <row r="51" spans="1:7" x14ac:dyDescent="0.25">
      <c r="A51" s="20">
        <v>48</v>
      </c>
      <c r="B51" t="str">
        <f>IF(ISERROR(INDEX('Miljövärden urval för publ'!$A$2:$AA$475,MATCH($A51,'Miljövärden urval för publ'!$R$2:$R$476,0),1)),"",INDEX('Miljövärden urval för publ'!$A$2:$AA$475,MATCH($A51,'Miljövärden urval för publ'!$R$2:$R$476,0),1))</f>
        <v>E.ON Värme Sverige AB</v>
      </c>
      <c r="C51" t="str">
        <f>IF(ISERROR(INDEX('Miljövärden urval för publ'!$A$2:$AA$475,MATCH($A51,'Miljövärden urval för publ'!$R$2:$R$476,0),2)),"",INDEX('Miljövärden urval för publ'!$A$2:$AA$475,MATCH($A51,'Miljövärden urval för publ'!$R$2:$R$476,0),2))</f>
        <v>Boxholm</v>
      </c>
      <c r="D51">
        <f>IF(ISERROR(VLOOKUP($C51,'Miljövärden urval för publ'!$B$2:$H$490,MATCH(D$4,'Miljövärden urval för publ'!$B$2:$H$2,0),FALSE)),"",VLOOKUP($C51,'Miljövärden urval för publ'!$B$2:$H$490,MATCH(D$4,'Miljövärden urval för publ'!$B$2:$H$2,0),FALSE))</f>
        <v>9.7758100000000001E-2</v>
      </c>
      <c r="E51">
        <f>IF(ISERROR(VLOOKUP($C51,'Miljövärden urval för publ'!$B$2:$H$490,MATCH(E$4,'Miljövärden urval för publ'!$B$2:$H$2,0),FALSE)),"",VLOOKUP($C51,'Miljövärden urval för publ'!$B$2:$H$490,MATCH(E$4,'Miljövärden urval för publ'!$B$2:$H$2,0),FALSE))</f>
        <v>18.7224</v>
      </c>
      <c r="F51">
        <f>IF(ISERROR(VLOOKUP($C51,'Miljövärden urval för publ'!$B$2:$H$490,MATCH(F$4,'Miljövärden urval för publ'!$B$2:$H$2,0),FALSE)),"",VLOOKUP($C51,'Miljövärden urval för publ'!$B$2:$H$490,MATCH(F$4,'Miljövärden urval för publ'!$B$2:$H$2,0),FALSE))</f>
        <v>9.1801100000000009</v>
      </c>
      <c r="G51">
        <f>IF(ISERROR(VLOOKUP($C51,'Miljövärden urval för publ'!$B$2:$H$490,MATCH(G$4,'Miljövärden urval för publ'!$B$2:$H$2,0),FALSE)),"",VLOOKUP($C51,'Miljövärden urval för publ'!$B$2:$H$490,MATCH(G$4,'Miljövärden urval för publ'!$B$2:$H$2,0),FALSE))</f>
        <v>1.08057E-2</v>
      </c>
    </row>
    <row r="52" spans="1:7" x14ac:dyDescent="0.25">
      <c r="A52" s="20">
        <v>49</v>
      </c>
      <c r="B52" t="str">
        <f>IF(ISERROR(INDEX('Miljövärden urval för publ'!$A$2:$AA$475,MATCH($A52,'Miljövärden urval för publ'!$R$2:$R$476,0),1)),"",INDEX('Miljövärden urval för publ'!$A$2:$AA$475,MATCH($A52,'Miljövärden urval för publ'!$R$2:$R$476,0),1))</f>
        <v>E.ON Värme Sverige AB</v>
      </c>
      <c r="C52" t="str">
        <f>IF(ISERROR(INDEX('Miljövärden urval för publ'!$A$2:$AA$475,MATCH($A52,'Miljövärden urval för publ'!$R$2:$R$476,0),2)),"",INDEX('Miljövärden urval för publ'!$A$2:$AA$475,MATCH($A52,'Miljövärden urval för publ'!$R$2:$R$476,0),2))</f>
        <v>Bro</v>
      </c>
      <c r="D52">
        <f>IF(ISERROR(VLOOKUP($C52,'Miljövärden urval för publ'!$B$2:$H$490,MATCH(D$4,'Miljövärden urval för publ'!$B$2:$H$2,0),FALSE)),"",VLOOKUP($C52,'Miljövärden urval för publ'!$B$2:$H$490,MATCH(D$4,'Miljövärden urval för publ'!$B$2:$H$2,0),FALSE))</f>
        <v>5.7523400000000002E-2</v>
      </c>
      <c r="E52">
        <f>IF(ISERROR(VLOOKUP($C52,'Miljövärden urval för publ'!$B$2:$H$490,MATCH(E$4,'Miljövärden urval för publ'!$B$2:$H$2,0),FALSE)),"",VLOOKUP($C52,'Miljövärden urval för publ'!$B$2:$H$490,MATCH(E$4,'Miljövärden urval för publ'!$B$2:$H$2,0),FALSE))</f>
        <v>4.0236599999999996</v>
      </c>
      <c r="F52">
        <f>IF(ISERROR(VLOOKUP($C52,'Miljövärden urval för publ'!$B$2:$H$490,MATCH(F$4,'Miljövärden urval för publ'!$B$2:$H$2,0),FALSE)),"",VLOOKUP($C52,'Miljövärden urval för publ'!$B$2:$H$490,MATCH(F$4,'Miljövärden urval för publ'!$B$2:$H$2,0),FALSE))</f>
        <v>2.9279799999999998</v>
      </c>
      <c r="G52">
        <f>IF(ISERROR(VLOOKUP($C52,'Miljövärden urval för publ'!$B$2:$H$490,MATCH(G$4,'Miljövärden urval för publ'!$B$2:$H$2,0),FALSE)),"",VLOOKUP($C52,'Miljövärden urval för publ'!$B$2:$H$490,MATCH(G$4,'Miljövärden urval för publ'!$B$2:$H$2,0),FALSE))</f>
        <v>6.6819599999999998E-3</v>
      </c>
    </row>
    <row r="53" spans="1:7" x14ac:dyDescent="0.25">
      <c r="A53" s="20">
        <v>50</v>
      </c>
      <c r="B53" t="str">
        <f>IF(ISERROR(INDEX('Miljövärden urval för publ'!$A$2:$AA$475,MATCH($A53,'Miljövärden urval för publ'!$R$2:$R$476,0),1)),"",INDEX('Miljövärden urval för publ'!$A$2:$AA$475,MATCH($A53,'Miljövärden urval för publ'!$R$2:$R$476,0),1))</f>
        <v>E.ON Värme Sverige AB</v>
      </c>
      <c r="C53" t="str">
        <f>IF(ISERROR(INDEX('Miljövärden urval för publ'!$A$2:$AA$475,MATCH($A53,'Miljövärden urval för publ'!$R$2:$R$476,0),2)),"",INDEX('Miljövärden urval för publ'!$A$2:$AA$475,MATCH($A53,'Miljövärden urval för publ'!$R$2:$R$476,0),2))</f>
        <v>Bålsta</v>
      </c>
      <c r="D53">
        <f>IF(ISERROR(VLOOKUP($C53,'Miljövärden urval för publ'!$B$2:$H$490,MATCH(D$4,'Miljövärden urval för publ'!$B$2:$H$2,0),FALSE)),"",VLOOKUP($C53,'Miljövärden urval för publ'!$B$2:$H$490,MATCH(D$4,'Miljövärden urval för publ'!$B$2:$H$2,0),FALSE))</f>
        <v>0.119919</v>
      </c>
      <c r="E53">
        <f>IF(ISERROR(VLOOKUP($C53,'Miljövärden urval för publ'!$B$2:$H$490,MATCH(E$4,'Miljövärden urval för publ'!$B$2:$H$2,0),FALSE)),"",VLOOKUP($C53,'Miljövärden urval för publ'!$B$2:$H$490,MATCH(E$4,'Miljövärden urval för publ'!$B$2:$H$2,0),FALSE))</f>
        <v>19.253399999999999</v>
      </c>
      <c r="F53">
        <f>IF(ISERROR(VLOOKUP($C53,'Miljövärden urval för publ'!$B$2:$H$490,MATCH(F$4,'Miljövärden urval för publ'!$B$2:$H$2,0),FALSE)),"",VLOOKUP($C53,'Miljövärden urval för publ'!$B$2:$H$490,MATCH(F$4,'Miljövärden urval för publ'!$B$2:$H$2,0),FALSE))</f>
        <v>8.1282700000000006</v>
      </c>
      <c r="G53">
        <f>IF(ISERROR(VLOOKUP($C53,'Miljövärden urval för publ'!$B$2:$H$490,MATCH(G$4,'Miljövärden urval för publ'!$B$2:$H$2,0),FALSE)),"",VLOOKUP($C53,'Miljövärden urval för publ'!$B$2:$H$490,MATCH(G$4,'Miljövärden urval för publ'!$B$2:$H$2,0),FALSE))</f>
        <v>1.1467400000000001E-2</v>
      </c>
    </row>
    <row r="54" spans="1:7" x14ac:dyDescent="0.25">
      <c r="A54" s="20">
        <v>51</v>
      </c>
      <c r="B54" t="str">
        <f>IF(ISERROR(INDEX('Miljövärden urval för publ'!$A$2:$AA$475,MATCH($A54,'Miljövärden urval för publ'!$R$2:$R$476,0),1)),"",INDEX('Miljövärden urval för publ'!$A$2:$AA$475,MATCH($A54,'Miljövärden urval för publ'!$R$2:$R$476,0),1))</f>
        <v>E.ON Värme Sverige AB</v>
      </c>
      <c r="C54" t="str">
        <f>IF(ISERROR(INDEX('Miljövärden urval för publ'!$A$2:$AA$475,MATCH($A54,'Miljövärden urval för publ'!$R$2:$R$476,0),2)),"",INDEX('Miljövärden urval för publ'!$A$2:$AA$475,MATCH($A54,'Miljövärden urval för publ'!$R$2:$R$476,0),2))</f>
        <v>Coop</v>
      </c>
      <c r="D54">
        <f>IF(ISERROR(VLOOKUP($C54,'Miljövärden urval för publ'!$B$2:$H$490,MATCH(D$4,'Miljövärden urval för publ'!$B$2:$H$2,0),FALSE)),"",VLOOKUP($C54,'Miljövärden urval för publ'!$B$2:$H$490,MATCH(D$4,'Miljövärden urval för publ'!$B$2:$H$2,0),FALSE))</f>
        <v>0.418327</v>
      </c>
      <c r="E54">
        <f>IF(ISERROR(VLOOKUP($C54,'Miljövärden urval för publ'!$B$2:$H$490,MATCH(E$4,'Miljövärden urval för publ'!$B$2:$H$2,0),FALSE)),"",VLOOKUP($C54,'Miljövärden urval för publ'!$B$2:$H$490,MATCH(E$4,'Miljövärden urval för publ'!$B$2:$H$2,0),FALSE))</f>
        <v>52.984999999999999</v>
      </c>
      <c r="F54">
        <f>IF(ISERROR(VLOOKUP($C54,'Miljövärden urval för publ'!$B$2:$H$490,MATCH(F$4,'Miljövärden urval för publ'!$B$2:$H$2,0),FALSE)),"",VLOOKUP($C54,'Miljövärden urval för publ'!$B$2:$H$490,MATCH(F$4,'Miljövärden urval för publ'!$B$2:$H$2,0),FALSE))</f>
        <v>31.7362</v>
      </c>
      <c r="G54">
        <f>IF(ISERROR(VLOOKUP($C54,'Miljövärden urval för publ'!$B$2:$H$490,MATCH(G$4,'Miljövärden urval för publ'!$B$2:$H$2,0),FALSE)),"",VLOOKUP($C54,'Miljövärden urval för publ'!$B$2:$H$490,MATCH(G$4,'Miljövärden urval för publ'!$B$2:$H$2,0),FALSE))</f>
        <v>1.56302E-2</v>
      </c>
    </row>
    <row r="55" spans="1:7" x14ac:dyDescent="0.25">
      <c r="A55" s="20">
        <v>52</v>
      </c>
      <c r="B55" t="str">
        <f>IF(ISERROR(INDEX('Miljövärden urval för publ'!$A$2:$AA$475,MATCH($A55,'Miljövärden urval för publ'!$R$2:$R$476,0),1)),"",INDEX('Miljövärden urval för publ'!$A$2:$AA$475,MATCH($A55,'Miljövärden urval för publ'!$R$2:$R$476,0),1))</f>
        <v>E.ON Värme Sverige AB</v>
      </c>
      <c r="C55" t="str">
        <f>IF(ISERROR(INDEX('Miljövärden urval för publ'!$A$2:$AA$475,MATCH($A55,'Miljövärden urval för publ'!$R$2:$R$476,0),2)),"",INDEX('Miljövärden urval för publ'!$A$2:$AA$475,MATCH($A55,'Miljövärden urval för publ'!$R$2:$R$476,0),2))</f>
        <v>HÖK</v>
      </c>
      <c r="D55">
        <f>IF(ISERROR(VLOOKUP($C55,'Miljövärden urval för publ'!$B$2:$H$490,MATCH(D$4,'Miljövärden urval för publ'!$B$2:$H$2,0),FALSE)),"",VLOOKUP($C55,'Miljövärden urval för publ'!$B$2:$H$490,MATCH(D$4,'Miljövärden urval för publ'!$B$2:$H$2,0),FALSE))</f>
        <v>0.32649899999999998</v>
      </c>
      <c r="E55">
        <f>IF(ISERROR(VLOOKUP($C55,'Miljövärden urval för publ'!$B$2:$H$490,MATCH(E$4,'Miljövärden urval för publ'!$B$2:$H$2,0),FALSE)),"",VLOOKUP($C55,'Miljövärden urval för publ'!$B$2:$H$490,MATCH(E$4,'Miljövärden urval för publ'!$B$2:$H$2,0),FALSE))</f>
        <v>87.060599999999994</v>
      </c>
      <c r="F55">
        <f>IF(ISERROR(VLOOKUP($C55,'Miljövärden urval för publ'!$B$2:$H$490,MATCH(F$4,'Miljövärden urval för publ'!$B$2:$H$2,0),FALSE)),"",VLOOKUP($C55,'Miljövärden urval för publ'!$B$2:$H$490,MATCH(F$4,'Miljövärden urval för publ'!$B$2:$H$2,0),FALSE))</f>
        <v>8.8377300000000005</v>
      </c>
      <c r="G55">
        <f>IF(ISERROR(VLOOKUP($C55,'Miljövärden urval för publ'!$B$2:$H$490,MATCH(G$4,'Miljövärden urval för publ'!$B$2:$H$2,0),FALSE)),"",VLOOKUP($C55,'Miljövärden urval för publ'!$B$2:$H$490,MATCH(G$4,'Miljövärden urval för publ'!$B$2:$H$2,0),FALSE))</f>
        <v>4.2458799999999998E-2</v>
      </c>
    </row>
    <row r="56" spans="1:7" x14ac:dyDescent="0.25">
      <c r="A56" s="20">
        <v>53</v>
      </c>
      <c r="B56" t="str">
        <f>IF(ISERROR(INDEX('Miljövärden urval för publ'!$A$2:$AA$475,MATCH($A56,'Miljövärden urval för publ'!$R$2:$R$476,0),1)),"",INDEX('Miljövärden urval för publ'!$A$2:$AA$475,MATCH($A56,'Miljövärden urval för publ'!$R$2:$R$476,0),1))</f>
        <v>E.ON Värme Sverige AB</v>
      </c>
      <c r="C56" t="str">
        <f>IF(ISERROR(INDEX('Miljövärden urval för publ'!$A$2:$AA$475,MATCH($A56,'Miljövärden urval för publ'!$R$2:$R$476,0),2)),"",INDEX('Miljövärden urval för publ'!$A$2:$AA$475,MATCH($A56,'Miljövärden urval för publ'!$R$2:$R$476,0),2))</f>
        <v>Järfälla</v>
      </c>
      <c r="D56">
        <f>IF(ISERROR(VLOOKUP($C56,'Miljövärden urval för publ'!$B$2:$H$490,MATCH(D$4,'Miljövärden urval för publ'!$B$2:$H$2,0),FALSE)),"",VLOOKUP($C56,'Miljövärden urval för publ'!$B$2:$H$490,MATCH(D$4,'Miljövärden urval för publ'!$B$2:$H$2,0),FALSE))</f>
        <v>0.15072199999999999</v>
      </c>
      <c r="E56">
        <f>IF(ISERROR(VLOOKUP($C56,'Miljövärden urval för publ'!$B$2:$H$490,MATCH(E$4,'Miljövärden urval för publ'!$B$2:$H$2,0),FALSE)),"",VLOOKUP($C56,'Miljövärden urval för publ'!$B$2:$H$490,MATCH(E$4,'Miljövärden urval för publ'!$B$2:$H$2,0),FALSE))</f>
        <v>18.556699999999999</v>
      </c>
      <c r="F56">
        <f>IF(ISERROR(VLOOKUP($C56,'Miljövärden urval för publ'!$B$2:$H$490,MATCH(F$4,'Miljövärden urval för publ'!$B$2:$H$2,0),FALSE)),"",VLOOKUP($C56,'Miljövärden urval för publ'!$B$2:$H$490,MATCH(F$4,'Miljövärden urval för publ'!$B$2:$H$2,0),FALSE))</f>
        <v>3.3094100000000002</v>
      </c>
      <c r="G56">
        <f>IF(ISERROR(VLOOKUP($C56,'Miljövärden urval för publ'!$B$2:$H$490,MATCH(G$4,'Miljövärden urval för publ'!$B$2:$H$2,0),FALSE)),"",VLOOKUP($C56,'Miljövärden urval för publ'!$B$2:$H$490,MATCH(G$4,'Miljövärden urval för publ'!$B$2:$H$2,0),FALSE))</f>
        <v>1.2900200000000001E-2</v>
      </c>
    </row>
    <row r="57" spans="1:7" x14ac:dyDescent="0.25">
      <c r="A57" s="20">
        <v>54</v>
      </c>
      <c r="B57" t="str">
        <f>IF(ISERROR(INDEX('Miljövärden urval för publ'!$A$2:$AA$475,MATCH($A57,'Miljövärden urval för publ'!$R$2:$R$476,0),1)),"",INDEX('Miljövärden urval för publ'!$A$2:$AA$475,MATCH($A57,'Miljövärden urval för publ'!$R$2:$R$476,0),1))</f>
        <v>E.ON Värme Sverige AB</v>
      </c>
      <c r="C57" t="str">
        <f>IF(ISERROR(INDEX('Miljövärden urval för publ'!$A$2:$AA$475,MATCH($A57,'Miljövärden urval för publ'!$R$2:$R$476,0),2)),"",INDEX('Miljövärden urval för publ'!$A$2:$AA$475,MATCH($A57,'Miljövärden urval för publ'!$R$2:$R$476,0),2))</f>
        <v>Kungsängen</v>
      </c>
      <c r="D57">
        <f>IF(ISERROR(VLOOKUP($C57,'Miljövärden urval för publ'!$B$2:$H$490,MATCH(D$4,'Miljövärden urval för publ'!$B$2:$H$2,0),FALSE)),"",VLOOKUP($C57,'Miljövärden urval för publ'!$B$2:$H$490,MATCH(D$4,'Miljövärden urval för publ'!$B$2:$H$2,0),FALSE))</f>
        <v>0.51258099999999995</v>
      </c>
      <c r="E57">
        <f>IF(ISERROR(VLOOKUP($C57,'Miljövärden urval för publ'!$B$2:$H$490,MATCH(E$4,'Miljövärden urval för publ'!$B$2:$H$2,0),FALSE)),"",VLOOKUP($C57,'Miljövärden urval för publ'!$B$2:$H$490,MATCH(E$4,'Miljövärden urval för publ'!$B$2:$H$2,0),FALSE))</f>
        <v>67.141999999999996</v>
      </c>
      <c r="F57">
        <f>IF(ISERROR(VLOOKUP($C57,'Miljövärden urval för publ'!$B$2:$H$490,MATCH(F$4,'Miljövärden urval för publ'!$B$2:$H$2,0),FALSE)),"",VLOOKUP($C57,'Miljövärden urval för publ'!$B$2:$H$490,MATCH(F$4,'Miljövärden urval för publ'!$B$2:$H$2,0),FALSE))</f>
        <v>10.6426</v>
      </c>
      <c r="G57">
        <f>IF(ISERROR(VLOOKUP($C57,'Miljövärden urval för publ'!$B$2:$H$490,MATCH(G$4,'Miljövärden urval för publ'!$B$2:$H$2,0),FALSE)),"",VLOOKUP($C57,'Miljövärden urval för publ'!$B$2:$H$490,MATCH(G$4,'Miljövärden urval för publ'!$B$2:$H$2,0),FALSE))</f>
        <v>6.5252299999999999E-2</v>
      </c>
    </row>
    <row r="58" spans="1:7" x14ac:dyDescent="0.25">
      <c r="A58" s="20">
        <v>55</v>
      </c>
      <c r="B58" t="str">
        <f>IF(ISERROR(INDEX('Miljövärden urval för publ'!$A$2:$AA$475,MATCH($A58,'Miljövärden urval för publ'!$R$2:$R$476,0),1)),"",INDEX('Miljövärden urval för publ'!$A$2:$AA$475,MATCH($A58,'Miljövärden urval för publ'!$R$2:$R$476,0),1))</f>
        <v>E.ON Värme Sverige AB</v>
      </c>
      <c r="C58" t="str">
        <f>IF(ISERROR(INDEX('Miljövärden urval för publ'!$A$2:$AA$475,MATCH($A58,'Miljövärden urval för publ'!$R$2:$R$476,0),2)),"",INDEX('Miljövärden urval för publ'!$A$2:$AA$475,MATCH($A58,'Miljövärden urval för publ'!$R$2:$R$476,0),2))</f>
        <v>Malmö</v>
      </c>
      <c r="D58">
        <f>IF(ISERROR(VLOOKUP($C58,'Miljövärden urval för publ'!$B$2:$H$490,MATCH(D$4,'Miljövärden urval för publ'!$B$2:$H$2,0),FALSE)),"",VLOOKUP($C58,'Miljövärden urval för publ'!$B$2:$H$490,MATCH(D$4,'Miljövärden urval för publ'!$B$2:$H$2,0),FALSE))</f>
        <v>0.485157</v>
      </c>
      <c r="E58">
        <f>IF(ISERROR(VLOOKUP($C58,'Miljövärden urval för publ'!$B$2:$H$490,MATCH(E$4,'Miljövärden urval för publ'!$B$2:$H$2,0),FALSE)),"",VLOOKUP($C58,'Miljövärden urval för publ'!$B$2:$H$490,MATCH(E$4,'Miljövärden urval för publ'!$B$2:$H$2,0),FALSE))</f>
        <v>122.86</v>
      </c>
      <c r="F58">
        <f>IF(ISERROR(VLOOKUP($C58,'Miljövärden urval för publ'!$B$2:$H$490,MATCH(F$4,'Miljövärden urval för publ'!$B$2:$H$2,0),FALSE)),"",VLOOKUP($C58,'Miljövärden urval för publ'!$B$2:$H$490,MATCH(F$4,'Miljövärden urval för publ'!$B$2:$H$2,0),FALSE))</f>
        <v>17.692699999999999</v>
      </c>
      <c r="G58">
        <f>IF(ISERROR(VLOOKUP($C58,'Miljövärden urval för publ'!$B$2:$H$490,MATCH(G$4,'Miljövärden urval för publ'!$B$2:$H$2,0),FALSE)),"",VLOOKUP($C58,'Miljövärden urval för publ'!$B$2:$H$490,MATCH(G$4,'Miljövärden urval för publ'!$B$2:$H$2,0),FALSE))</f>
        <v>0.46967199999999998</v>
      </c>
    </row>
    <row r="59" spans="1:7" x14ac:dyDescent="0.25">
      <c r="A59" s="20">
        <v>56</v>
      </c>
      <c r="B59" t="str">
        <f>IF(ISERROR(INDEX('Miljövärden urval för publ'!$A$2:$AA$475,MATCH($A59,'Miljövärden urval för publ'!$R$2:$R$476,0),1)),"",INDEX('Miljövärden urval för publ'!$A$2:$AA$475,MATCH($A59,'Miljövärden urval för publ'!$R$2:$R$476,0),1))</f>
        <v>E.ON Värme Sverige AB</v>
      </c>
      <c r="C59" t="str">
        <f>IF(ISERROR(INDEX('Miljövärden urval för publ'!$A$2:$AA$475,MATCH($A59,'Miljövärden urval för publ'!$R$2:$R$476,0),2)),"",INDEX('Miljövärden urval för publ'!$A$2:$AA$475,MATCH($A59,'Miljövärden urval för publ'!$R$2:$R$476,0),2))</f>
        <v>Mora</v>
      </c>
      <c r="D59">
        <f>IF(ISERROR(VLOOKUP($C59,'Miljövärden urval för publ'!$B$2:$H$490,MATCH(D$4,'Miljövärden urval för publ'!$B$2:$H$2,0),FALSE)),"",VLOOKUP($C59,'Miljövärden urval för publ'!$B$2:$H$490,MATCH(D$4,'Miljövärden urval för publ'!$B$2:$H$2,0),FALSE))</f>
        <v>0.13958100000000001</v>
      </c>
      <c r="E59">
        <f>IF(ISERROR(VLOOKUP($C59,'Miljövärden urval för publ'!$B$2:$H$490,MATCH(E$4,'Miljövärden urval för publ'!$B$2:$H$2,0),FALSE)),"",VLOOKUP($C59,'Miljövärden urval för publ'!$B$2:$H$490,MATCH(E$4,'Miljövärden urval för publ'!$B$2:$H$2,0),FALSE))</f>
        <v>78.757000000000005</v>
      </c>
      <c r="F59">
        <f>IF(ISERROR(VLOOKUP($C59,'Miljövärden urval för publ'!$B$2:$H$490,MATCH(F$4,'Miljövärden urval för publ'!$B$2:$H$2,0),FALSE)),"",VLOOKUP($C59,'Miljövärden urval för publ'!$B$2:$H$490,MATCH(F$4,'Miljövärden urval för publ'!$B$2:$H$2,0),FALSE))</f>
        <v>7.0076299999999998</v>
      </c>
      <c r="G59">
        <f>IF(ISERROR(VLOOKUP($C59,'Miljövärden urval för publ'!$B$2:$H$490,MATCH(G$4,'Miljövärden urval för publ'!$B$2:$H$2,0),FALSE)),"",VLOOKUP($C59,'Miljövärden urval för publ'!$B$2:$H$490,MATCH(G$4,'Miljövärden urval för publ'!$B$2:$H$2,0),FALSE))</f>
        <v>1.7950399999999998E-2</v>
      </c>
    </row>
    <row r="60" spans="1:7" x14ac:dyDescent="0.25">
      <c r="A60" s="20">
        <v>57</v>
      </c>
      <c r="B60" t="str">
        <f>IF(ISERROR(INDEX('Miljövärden urval för publ'!$A$2:$AA$475,MATCH($A60,'Miljövärden urval för publ'!$R$2:$R$476,0),1)),"",INDEX('Miljövärden urval för publ'!$A$2:$AA$475,MATCH($A60,'Miljövärden urval för publ'!$R$2:$R$476,0),1))</f>
        <v>E.ON Värme Sverige AB</v>
      </c>
      <c r="C60" t="str">
        <f>IF(ISERROR(INDEX('Miljövärden urval för publ'!$A$2:$AA$475,MATCH($A60,'Miljövärden urval för publ'!$R$2:$R$476,0),2)),"",INDEX('Miljövärden urval för publ'!$A$2:$AA$475,MATCH($A60,'Miljövärden urval för publ'!$R$2:$R$476,0),2))</f>
        <v>Norrköping - Söderköping</v>
      </c>
      <c r="D60">
        <f>IF(ISERROR(VLOOKUP($C60,'Miljövärden urval för publ'!$B$2:$H$490,MATCH(D$4,'Miljövärden urval för publ'!$B$2:$H$2,0),FALSE)),"",VLOOKUP($C60,'Miljövärden urval för publ'!$B$2:$H$490,MATCH(D$4,'Miljövärden urval för publ'!$B$2:$H$2,0),FALSE))</f>
        <v>0.116489</v>
      </c>
      <c r="E60">
        <f>IF(ISERROR(VLOOKUP($C60,'Miljövärden urval för publ'!$B$2:$H$490,MATCH(E$4,'Miljövärden urval för publ'!$B$2:$H$2,0),FALSE)),"",VLOOKUP($C60,'Miljövärden urval för publ'!$B$2:$H$490,MATCH(E$4,'Miljövärden urval för publ'!$B$2:$H$2,0),FALSE))</f>
        <v>91.110600000000005</v>
      </c>
      <c r="F60">
        <f>IF(ISERROR(VLOOKUP($C60,'Miljövärden urval för publ'!$B$2:$H$490,MATCH(F$4,'Miljövärden urval för publ'!$B$2:$H$2,0),FALSE)),"",VLOOKUP($C60,'Miljövärden urval för publ'!$B$2:$H$490,MATCH(F$4,'Miljövärden urval för publ'!$B$2:$H$2,0),FALSE))</f>
        <v>5.8701499999999998</v>
      </c>
      <c r="G60">
        <f>IF(ISERROR(VLOOKUP($C60,'Miljövärden urval för publ'!$B$2:$H$490,MATCH(G$4,'Miljövärden urval för publ'!$B$2:$H$2,0),FALSE)),"",VLOOKUP($C60,'Miljövärden urval för publ'!$B$2:$H$490,MATCH(G$4,'Miljövärden urval för publ'!$B$2:$H$2,0),FALSE))</f>
        <v>6.2804399999999996E-2</v>
      </c>
    </row>
    <row r="61" spans="1:7" x14ac:dyDescent="0.25">
      <c r="A61" s="20">
        <v>58</v>
      </c>
      <c r="B61" t="str">
        <f>IF(ISERROR(INDEX('Miljövärden urval för publ'!$A$2:$AA$475,MATCH($A61,'Miljövärden urval för publ'!$R$2:$R$476,0),1)),"",INDEX('Miljövärden urval för publ'!$A$2:$AA$475,MATCH($A61,'Miljövärden urval för publ'!$R$2:$R$476,0),1))</f>
        <v>E.ON Värme Sverige AB</v>
      </c>
      <c r="C61" t="str">
        <f>IF(ISERROR(INDEX('Miljövärden urval för publ'!$A$2:$AA$475,MATCH($A61,'Miljövärden urval för publ'!$R$2:$R$476,0),2)),"",INDEX('Miljövärden urval för publ'!$A$2:$AA$475,MATCH($A61,'Miljövärden urval för publ'!$R$2:$R$476,0),2))</f>
        <v>Orsa</v>
      </c>
      <c r="D61">
        <f>IF(ISERROR(VLOOKUP($C61,'Miljövärden urval för publ'!$B$2:$H$490,MATCH(D$4,'Miljövärden urval för publ'!$B$2:$H$2,0),FALSE)),"",VLOOKUP($C61,'Miljövärden urval för publ'!$B$2:$H$490,MATCH(D$4,'Miljövärden urval för publ'!$B$2:$H$2,0),FALSE))</f>
        <v>9.6910899999999994E-2</v>
      </c>
      <c r="E61">
        <f>IF(ISERROR(VLOOKUP($C61,'Miljövärden urval för publ'!$B$2:$H$490,MATCH(E$4,'Miljövärden urval för publ'!$B$2:$H$2,0),FALSE)),"",VLOOKUP($C61,'Miljövärden urval för publ'!$B$2:$H$490,MATCH(E$4,'Miljövärden urval för publ'!$B$2:$H$2,0),FALSE))</f>
        <v>19.5762</v>
      </c>
      <c r="F61">
        <f>IF(ISERROR(VLOOKUP($C61,'Miljövärden urval för publ'!$B$2:$H$490,MATCH(F$4,'Miljövärden urval för publ'!$B$2:$H$2,0),FALSE)),"",VLOOKUP($C61,'Miljövärden urval för publ'!$B$2:$H$490,MATCH(F$4,'Miljövärden urval för publ'!$B$2:$H$2,0),FALSE))</f>
        <v>7.63368</v>
      </c>
      <c r="G61">
        <f>IF(ISERROR(VLOOKUP($C61,'Miljövärden urval för publ'!$B$2:$H$490,MATCH(G$4,'Miljövärden urval för publ'!$B$2:$H$2,0),FALSE)),"",VLOOKUP($C61,'Miljövärden urval för publ'!$B$2:$H$490,MATCH(G$4,'Miljövärden urval för publ'!$B$2:$H$2,0),FALSE))</f>
        <v>1.2313599999999999E-2</v>
      </c>
    </row>
    <row r="62" spans="1:7" x14ac:dyDescent="0.25">
      <c r="A62" s="20">
        <v>59</v>
      </c>
      <c r="B62" t="str">
        <f>IF(ISERROR(INDEX('Miljövärden urval för publ'!$A$2:$AA$475,MATCH($A62,'Miljövärden urval för publ'!$R$2:$R$476,0),1)),"",INDEX('Miljövärden urval för publ'!$A$2:$AA$475,MATCH($A62,'Miljövärden urval för publ'!$R$2:$R$476,0),1))</f>
        <v>E.ON Värme Sverige AB</v>
      </c>
      <c r="C62" t="str">
        <f>IF(ISERROR(INDEX('Miljövärden urval för publ'!$A$2:$AA$475,MATCH($A62,'Miljövärden urval för publ'!$R$2:$R$476,0),2)),"",INDEX('Miljövärden urval för publ'!$A$2:$AA$475,MATCH($A62,'Miljövärden urval för publ'!$R$2:$R$476,0),2))</f>
        <v>Sollefteå</v>
      </c>
      <c r="D62">
        <f>IF(ISERROR(VLOOKUP($C62,'Miljövärden urval för publ'!$B$2:$H$490,MATCH(D$4,'Miljövärden urval för publ'!$B$2:$H$2,0),FALSE)),"",VLOOKUP($C62,'Miljövärden urval för publ'!$B$2:$H$490,MATCH(D$4,'Miljövärden urval för publ'!$B$2:$H$2,0),FALSE))</f>
        <v>0.137993</v>
      </c>
      <c r="E62">
        <f>IF(ISERROR(VLOOKUP($C62,'Miljövärden urval för publ'!$B$2:$H$490,MATCH(E$4,'Miljövärden urval för publ'!$B$2:$H$2,0),FALSE)),"",VLOOKUP($C62,'Miljövärden urval för publ'!$B$2:$H$490,MATCH(E$4,'Miljövärden urval för publ'!$B$2:$H$2,0),FALSE))</f>
        <v>25.7879</v>
      </c>
      <c r="F62">
        <f>IF(ISERROR(VLOOKUP($C62,'Miljövärden urval för publ'!$B$2:$H$490,MATCH(F$4,'Miljövärden urval för publ'!$B$2:$H$2,0),FALSE)),"",VLOOKUP($C62,'Miljövärden urval för publ'!$B$2:$H$490,MATCH(F$4,'Miljövärden urval för publ'!$B$2:$H$2,0),FALSE))</f>
        <v>7.8998299999999997</v>
      </c>
      <c r="G62">
        <f>IF(ISERROR(VLOOKUP($C62,'Miljövärden urval för publ'!$B$2:$H$490,MATCH(G$4,'Miljövärden urval för publ'!$B$2:$H$2,0),FALSE)),"",VLOOKUP($C62,'Miljövärden urval för publ'!$B$2:$H$490,MATCH(G$4,'Miljövärden urval för publ'!$B$2:$H$2,0),FALSE))</f>
        <v>1.73226E-2</v>
      </c>
    </row>
    <row r="63" spans="1:7" x14ac:dyDescent="0.25">
      <c r="A63" s="20">
        <v>60</v>
      </c>
      <c r="B63" t="str">
        <f>IF(ISERROR(INDEX('Miljövärden urval för publ'!$A$2:$AA$475,MATCH($A63,'Miljövärden urval för publ'!$R$2:$R$476,0),1)),"",INDEX('Miljövärden urval för publ'!$A$2:$AA$475,MATCH($A63,'Miljövärden urval för publ'!$R$2:$R$476,0),1))</f>
        <v>E.ON Värme Sverige AB</v>
      </c>
      <c r="C63" t="str">
        <f>IF(ISERROR(INDEX('Miljövärden urval för publ'!$A$2:$AA$475,MATCH($A63,'Miljövärden urval för publ'!$R$2:$R$476,0),2)),"",INDEX('Miljövärden urval för publ'!$A$2:$AA$475,MATCH($A63,'Miljövärden urval för publ'!$R$2:$R$476,0),2))</f>
        <v>Staffanstorp</v>
      </c>
      <c r="D63">
        <f>IF(ISERROR(VLOOKUP($C63,'Miljövärden urval för publ'!$B$2:$H$490,MATCH(D$4,'Miljövärden urval för publ'!$B$2:$H$2,0),FALSE)),"",VLOOKUP($C63,'Miljövärden urval för publ'!$B$2:$H$490,MATCH(D$4,'Miljövärden urval för publ'!$B$2:$H$2,0),FALSE))</f>
        <v>0.22068599999999999</v>
      </c>
      <c r="E63">
        <f>IF(ISERROR(VLOOKUP($C63,'Miljövärden urval för publ'!$B$2:$H$490,MATCH(E$4,'Miljövärden urval för publ'!$B$2:$H$2,0),FALSE)),"",VLOOKUP($C63,'Miljövärden urval för publ'!$B$2:$H$490,MATCH(E$4,'Miljövärden urval för publ'!$B$2:$H$2,0),FALSE))</f>
        <v>41.569499999999998</v>
      </c>
      <c r="F63">
        <f>IF(ISERROR(VLOOKUP($C63,'Miljövärden urval för publ'!$B$2:$H$490,MATCH(F$4,'Miljövärden urval för publ'!$B$2:$H$2,0),FALSE)),"",VLOOKUP($C63,'Miljövärden urval för publ'!$B$2:$H$490,MATCH(F$4,'Miljövärden urval för publ'!$B$2:$H$2,0),FALSE))</f>
        <v>11.244300000000001</v>
      </c>
      <c r="G63">
        <f>IF(ISERROR(VLOOKUP($C63,'Miljövärden urval för publ'!$B$2:$H$490,MATCH(G$4,'Miljövärden urval för publ'!$B$2:$H$2,0),FALSE)),"",VLOOKUP($C63,'Miljövärden urval för publ'!$B$2:$H$490,MATCH(G$4,'Miljövärden urval för publ'!$B$2:$H$2,0),FALSE))</f>
        <v>8.52821E-2</v>
      </c>
    </row>
    <row r="64" spans="1:7" x14ac:dyDescent="0.25">
      <c r="A64" s="20">
        <v>61</v>
      </c>
      <c r="B64" t="str">
        <f>IF(ISERROR(INDEX('Miljövärden urval för publ'!$A$2:$AA$475,MATCH($A64,'Miljövärden urval för publ'!$R$2:$R$476,0),1)),"",INDEX('Miljövärden urval för publ'!$A$2:$AA$475,MATCH($A64,'Miljövärden urval för publ'!$R$2:$R$476,0),1))</f>
        <v>E.ON Värme Sverige AB</v>
      </c>
      <c r="C64" t="str">
        <f>IF(ISERROR(INDEX('Miljövärden urval för publ'!$A$2:$AA$475,MATCH($A64,'Miljövärden urval för publ'!$R$2:$R$476,0),2)),"",INDEX('Miljövärden urval för publ'!$A$2:$AA$475,MATCH($A64,'Miljövärden urval för publ'!$R$2:$R$476,0),2))</f>
        <v>Timrå</v>
      </c>
      <c r="D64">
        <f>IF(ISERROR(VLOOKUP($C64,'Miljövärden urval för publ'!$B$2:$H$490,MATCH(D$4,'Miljövärden urval för publ'!$B$2:$H$2,0),FALSE)),"",VLOOKUP($C64,'Miljövärden urval för publ'!$B$2:$H$490,MATCH(D$4,'Miljövärden urval för publ'!$B$2:$H$2,0),FALSE))</f>
        <v>7.2510000000000005E-2</v>
      </c>
      <c r="E64">
        <f>IF(ISERROR(VLOOKUP($C64,'Miljövärden urval för publ'!$B$2:$H$490,MATCH(E$4,'Miljövärden urval för publ'!$B$2:$H$2,0),FALSE)),"",VLOOKUP($C64,'Miljövärden urval för publ'!$B$2:$H$490,MATCH(E$4,'Miljövärden urval för publ'!$B$2:$H$2,0),FALSE))</f>
        <v>10.6037</v>
      </c>
      <c r="F64">
        <f>IF(ISERROR(VLOOKUP($C64,'Miljövärden urval för publ'!$B$2:$H$490,MATCH(F$4,'Miljövärden urval för publ'!$B$2:$H$2,0),FALSE)),"",VLOOKUP($C64,'Miljövärden urval för publ'!$B$2:$H$490,MATCH(F$4,'Miljövärden urval för publ'!$B$2:$H$2,0),FALSE))</f>
        <v>2.1329999999999998E-2</v>
      </c>
      <c r="G64">
        <f>IF(ISERROR(VLOOKUP($C64,'Miljövärden urval för publ'!$B$2:$H$490,MATCH(G$4,'Miljövärden urval för publ'!$B$2:$H$2,0),FALSE)),"",VLOOKUP($C64,'Miljövärden urval för publ'!$B$2:$H$490,MATCH(G$4,'Miljövärden urval för publ'!$B$2:$H$2,0),FALSE))</f>
        <v>1.1254399999999999E-2</v>
      </c>
    </row>
    <row r="65" spans="1:7" x14ac:dyDescent="0.25">
      <c r="A65" s="20">
        <v>62</v>
      </c>
      <c r="B65" t="str">
        <f>IF(ISERROR(INDEX('Miljövärden urval för publ'!$A$2:$AA$475,MATCH($A65,'Miljövärden urval för publ'!$R$2:$R$476,0),1)),"",INDEX('Miljövärden urval för publ'!$A$2:$AA$475,MATCH($A65,'Miljövärden urval för publ'!$R$2:$R$476,0),1))</f>
        <v>E.ON Värme Sverige AB</v>
      </c>
      <c r="C65" t="str">
        <f>IF(ISERROR(INDEX('Miljövärden urval för publ'!$A$2:$AA$475,MATCH($A65,'Miljövärden urval för publ'!$R$2:$R$476,0),2)),"",INDEX('Miljövärden urval för publ'!$A$2:$AA$475,MATCH($A65,'Miljövärden urval för publ'!$R$2:$R$476,0),2))</f>
        <v>Täby E.ON.</v>
      </c>
      <c r="D65">
        <f>IF(ISERROR(VLOOKUP($C65,'Miljövärden urval för publ'!$B$2:$H$490,MATCH(D$4,'Miljövärden urval för publ'!$B$2:$H$2,0),FALSE)),"",VLOOKUP($C65,'Miljövärden urval för publ'!$B$2:$H$490,MATCH(D$4,'Miljövärden urval för publ'!$B$2:$H$2,0),FALSE))</f>
        <v>0.29121200000000003</v>
      </c>
      <c r="E65">
        <f>IF(ISERROR(VLOOKUP($C65,'Miljövärden urval för publ'!$B$2:$H$490,MATCH(E$4,'Miljövärden urval för publ'!$B$2:$H$2,0),FALSE)),"",VLOOKUP($C65,'Miljövärden urval för publ'!$B$2:$H$490,MATCH(E$4,'Miljövärden urval för publ'!$B$2:$H$2,0),FALSE))</f>
        <v>31.373200000000001</v>
      </c>
      <c r="F65">
        <f>IF(ISERROR(VLOOKUP($C65,'Miljövärden urval för publ'!$B$2:$H$490,MATCH(F$4,'Miljövärden urval för publ'!$B$2:$H$2,0),FALSE)),"",VLOOKUP($C65,'Miljövärden urval för publ'!$B$2:$H$490,MATCH(F$4,'Miljövärden urval för publ'!$B$2:$H$2,0),FALSE))</f>
        <v>16.922000000000001</v>
      </c>
      <c r="G65">
        <f>IF(ISERROR(VLOOKUP($C65,'Miljövärden urval för publ'!$B$2:$H$490,MATCH(G$4,'Miljövärden urval för publ'!$B$2:$H$2,0),FALSE)),"",VLOOKUP($C65,'Miljövärden urval för publ'!$B$2:$H$490,MATCH(G$4,'Miljövärden urval för publ'!$B$2:$H$2,0),FALSE))</f>
        <v>6.9681400000000004E-2</v>
      </c>
    </row>
    <row r="66" spans="1:7" x14ac:dyDescent="0.25">
      <c r="A66" s="20">
        <v>63</v>
      </c>
      <c r="B66" t="str">
        <f>IF(ISERROR(INDEX('Miljövärden urval för publ'!$A$2:$AA$475,MATCH($A66,'Miljövärden urval för publ'!$R$2:$R$476,0),1)),"",INDEX('Miljövärden urval för publ'!$A$2:$AA$475,MATCH($A66,'Miljövärden urval för publ'!$R$2:$R$476,0),1))</f>
        <v>E.ON Värme Sverige AB</v>
      </c>
      <c r="C66" t="str">
        <f>IF(ISERROR(INDEX('Miljövärden urval för publ'!$A$2:$AA$475,MATCH($A66,'Miljövärden urval för publ'!$R$2:$R$476,0),2)),"",INDEX('Miljövärden urval för publ'!$A$2:$AA$475,MATCH($A66,'Miljövärden urval för publ'!$R$2:$R$476,0),2))</f>
        <v>Vallentuna</v>
      </c>
      <c r="D66">
        <f>IF(ISERROR(VLOOKUP($C66,'Miljövärden urval för publ'!$B$2:$H$490,MATCH(D$4,'Miljövärden urval för publ'!$B$2:$H$2,0),FALSE)),"",VLOOKUP($C66,'Miljövärden urval för publ'!$B$2:$H$490,MATCH(D$4,'Miljövärden urval för publ'!$B$2:$H$2,0),FALSE))</f>
        <v>0.52600400000000003</v>
      </c>
      <c r="E66">
        <f>IF(ISERROR(VLOOKUP($C66,'Miljövärden urval för publ'!$B$2:$H$490,MATCH(E$4,'Miljövärden urval för publ'!$B$2:$H$2,0),FALSE)),"",VLOOKUP($C66,'Miljövärden urval för publ'!$B$2:$H$490,MATCH(E$4,'Miljövärden urval för publ'!$B$2:$H$2,0),FALSE))</f>
        <v>80.068899999999999</v>
      </c>
      <c r="F66">
        <f>IF(ISERROR(VLOOKUP($C66,'Miljövärden urval för publ'!$B$2:$H$490,MATCH(F$4,'Miljövärden urval för publ'!$B$2:$H$2,0),FALSE)),"",VLOOKUP($C66,'Miljövärden urval för publ'!$B$2:$H$490,MATCH(F$4,'Miljövärden urval för publ'!$B$2:$H$2,0),FALSE))</f>
        <v>6.08108</v>
      </c>
      <c r="G66">
        <f>IF(ISERROR(VLOOKUP($C66,'Miljövärden urval för publ'!$B$2:$H$490,MATCH(G$4,'Miljövärden urval för publ'!$B$2:$H$2,0),FALSE)),"",VLOOKUP($C66,'Miljövärden urval för publ'!$B$2:$H$490,MATCH(G$4,'Miljövärden urval för publ'!$B$2:$H$2,0),FALSE))</f>
        <v>6.4695699999999995E-2</v>
      </c>
    </row>
    <row r="67" spans="1:7" x14ac:dyDescent="0.25">
      <c r="A67" s="20">
        <v>64</v>
      </c>
      <c r="B67" t="str">
        <f>IF(ISERROR(INDEX('Miljövärden urval för publ'!$A$2:$AA$475,MATCH($A67,'Miljövärden urval för publ'!$R$2:$R$476,0),1)),"",INDEX('Miljövärden urval för publ'!$A$2:$AA$475,MATCH($A67,'Miljövärden urval för publ'!$R$2:$R$476,0),1))</f>
        <v>E.ON Värme Sverige AB</v>
      </c>
      <c r="C67" t="str">
        <f>IF(ISERROR(INDEX('Miljövärden urval för publ'!$A$2:$AA$475,MATCH($A67,'Miljövärden urval för publ'!$R$2:$R$476,0),2)),"",INDEX('Miljövärden urval för publ'!$A$2:$AA$475,MATCH($A67,'Miljövärden urval för publ'!$R$2:$R$476,0),2))</f>
        <v>Vaxholm</v>
      </c>
      <c r="D67">
        <f>IF(ISERROR(VLOOKUP($C67,'Miljövärden urval för publ'!$B$2:$H$490,MATCH(D$4,'Miljövärden urval för publ'!$B$2:$H$2,0),FALSE)),"",VLOOKUP($C67,'Miljövärden urval för publ'!$B$2:$H$490,MATCH(D$4,'Miljövärden urval för publ'!$B$2:$H$2,0),FALSE))</f>
        <v>0.14890999999999999</v>
      </c>
      <c r="E67">
        <f>IF(ISERROR(VLOOKUP($C67,'Miljövärden urval för publ'!$B$2:$H$490,MATCH(E$4,'Miljövärden urval för publ'!$B$2:$H$2,0),FALSE)),"",VLOOKUP($C67,'Miljövärden urval för publ'!$B$2:$H$490,MATCH(E$4,'Miljövärden urval för publ'!$B$2:$H$2,0),FALSE))</f>
        <v>29.5169</v>
      </c>
      <c r="F67">
        <f>IF(ISERROR(VLOOKUP($C67,'Miljövärden urval för publ'!$B$2:$H$490,MATCH(F$4,'Miljövärden urval för publ'!$B$2:$H$2,0),FALSE)),"",VLOOKUP($C67,'Miljövärden urval för publ'!$B$2:$H$490,MATCH(F$4,'Miljövärden urval för publ'!$B$2:$H$2,0),FALSE))</f>
        <v>8.6765500000000007</v>
      </c>
      <c r="G67">
        <f>IF(ISERROR(VLOOKUP($C67,'Miljövärden urval för publ'!$B$2:$H$490,MATCH(G$4,'Miljövärden urval för publ'!$B$2:$H$2,0),FALSE)),"",VLOOKUP($C67,'Miljövärden urval för publ'!$B$2:$H$490,MATCH(G$4,'Miljövärden urval för publ'!$B$2:$H$2,0),FALSE))</f>
        <v>3.10893E-2</v>
      </c>
    </row>
    <row r="68" spans="1:7" x14ac:dyDescent="0.25">
      <c r="A68" s="20">
        <v>65</v>
      </c>
      <c r="B68" t="str">
        <f>IF(ISERROR(INDEX('Miljövärden urval för publ'!$A$2:$AA$475,MATCH($A68,'Miljövärden urval för publ'!$R$2:$R$476,0),1)),"",INDEX('Miljövärden urval för publ'!$A$2:$AA$475,MATCH($A68,'Miljövärden urval för publ'!$R$2:$R$476,0),1))</f>
        <v>E.ON Värme Sverige AB</v>
      </c>
      <c r="C68" t="str">
        <f>IF(ISERROR(INDEX('Miljövärden urval för publ'!$A$2:$AA$475,MATCH($A68,'Miljövärden urval för publ'!$R$2:$R$476,0),2)),"",INDEX('Miljövärden urval för publ'!$A$2:$AA$475,MATCH($A68,'Miljövärden urval för publ'!$R$2:$R$476,0),2))</f>
        <v>Älmhult</v>
      </c>
      <c r="D68">
        <f>IF(ISERROR(VLOOKUP($C68,'Miljövärden urval för publ'!$B$2:$H$490,MATCH(D$4,'Miljövärden urval för publ'!$B$2:$H$2,0),FALSE)),"",VLOOKUP($C68,'Miljövärden urval för publ'!$B$2:$H$490,MATCH(D$4,'Miljövärden urval för publ'!$B$2:$H$2,0),FALSE))</f>
        <v>0.105056</v>
      </c>
      <c r="E68">
        <f>IF(ISERROR(VLOOKUP($C68,'Miljövärden urval för publ'!$B$2:$H$490,MATCH(E$4,'Miljövärden urval för publ'!$B$2:$H$2,0),FALSE)),"",VLOOKUP($C68,'Miljövärden urval för publ'!$B$2:$H$490,MATCH(E$4,'Miljövärden urval för publ'!$B$2:$H$2,0),FALSE))</f>
        <v>21.255099999999999</v>
      </c>
      <c r="F68">
        <f>IF(ISERROR(VLOOKUP($C68,'Miljövärden urval för publ'!$B$2:$H$490,MATCH(F$4,'Miljövärden urval för publ'!$B$2:$H$2,0),FALSE)),"",VLOOKUP($C68,'Miljövärden urval för publ'!$B$2:$H$490,MATCH(F$4,'Miljövärden urval för publ'!$B$2:$H$2,0),FALSE))</f>
        <v>8.2387700000000006</v>
      </c>
      <c r="G68">
        <f>IF(ISERROR(VLOOKUP($C68,'Miljövärden urval för publ'!$B$2:$H$490,MATCH(G$4,'Miljövärden urval för publ'!$B$2:$H$2,0),FALSE)),"",VLOOKUP($C68,'Miljövärden urval för publ'!$B$2:$H$490,MATCH(G$4,'Miljövärden urval för publ'!$B$2:$H$2,0),FALSE))</f>
        <v>2.40171E-2</v>
      </c>
    </row>
    <row r="69" spans="1:7" x14ac:dyDescent="0.25">
      <c r="A69" s="20">
        <v>66</v>
      </c>
      <c r="B69" t="str">
        <f>IF(ISERROR(INDEX('Miljövärden urval för publ'!$A$2:$AA$475,MATCH($A69,'Miljövärden urval för publ'!$R$2:$R$476,0),1)),"",INDEX('Miljövärden urval för publ'!$A$2:$AA$475,MATCH($A69,'Miljövärden urval för publ'!$R$2:$R$476,0),1))</f>
        <v>E.ON Värme Sverige AB</v>
      </c>
      <c r="C69" t="str">
        <f>IF(ISERROR(INDEX('Miljövärden urval för publ'!$A$2:$AA$475,MATCH($A69,'Miljövärden urval för publ'!$R$2:$R$476,0),2)),"",INDEX('Miljövärden urval för publ'!$A$2:$AA$475,MATCH($A69,'Miljövärden urval för publ'!$R$2:$R$476,0),2))</f>
        <v>Österåker</v>
      </c>
      <c r="D69">
        <f>IF(ISERROR(VLOOKUP($C69,'Miljövärden urval för publ'!$B$2:$H$490,MATCH(D$4,'Miljövärden urval för publ'!$B$2:$H$2,0),FALSE)),"",VLOOKUP($C69,'Miljövärden urval för publ'!$B$2:$H$490,MATCH(D$4,'Miljövärden urval för publ'!$B$2:$H$2,0),FALSE))</f>
        <v>0.22089600000000001</v>
      </c>
      <c r="E69">
        <f>IF(ISERROR(VLOOKUP($C69,'Miljövärden urval för publ'!$B$2:$H$490,MATCH(E$4,'Miljövärden urval för publ'!$B$2:$H$2,0),FALSE)),"",VLOOKUP($C69,'Miljövärden urval för publ'!$B$2:$H$490,MATCH(E$4,'Miljövärden urval för publ'!$B$2:$H$2,0),FALSE))</f>
        <v>34.030999999999999</v>
      </c>
      <c r="F69">
        <f>IF(ISERROR(VLOOKUP($C69,'Miljövärden urval för publ'!$B$2:$H$490,MATCH(F$4,'Miljövärden urval för publ'!$B$2:$H$2,0),FALSE)),"",VLOOKUP($C69,'Miljövärden urval för publ'!$B$2:$H$490,MATCH(F$4,'Miljövärden urval för publ'!$B$2:$H$2,0),FALSE))</f>
        <v>8.4189900000000009</v>
      </c>
      <c r="G69">
        <f>IF(ISERROR(VLOOKUP($C69,'Miljövärden urval för publ'!$B$2:$H$490,MATCH(G$4,'Miljövärden urval för publ'!$B$2:$H$2,0),FALSE)),"",VLOOKUP($C69,'Miljövärden urval för publ'!$B$2:$H$490,MATCH(G$4,'Miljövärden urval för publ'!$B$2:$H$2,0),FALSE))</f>
        <v>3.8635299999999997E-2</v>
      </c>
    </row>
    <row r="70" spans="1:7" x14ac:dyDescent="0.25">
      <c r="A70" s="20">
        <v>67</v>
      </c>
      <c r="B70" t="str">
        <f>IF(ISERROR(INDEX('Miljövärden urval för publ'!$A$2:$AA$475,MATCH($A70,'Miljövärden urval för publ'!$R$2:$R$476,0),1)),"",INDEX('Miljövärden urval för publ'!$A$2:$AA$475,MATCH($A70,'Miljövärden urval för publ'!$R$2:$R$476,0),1))</f>
        <v>Eda Energi AB</v>
      </c>
      <c r="C70" t="str">
        <f>IF(ISERROR(INDEX('Miljövärden urval för publ'!$A$2:$AA$475,MATCH($A70,'Miljövärden urval för publ'!$R$2:$R$476,0),2)),"",INDEX('Miljövärden urval för publ'!$A$2:$AA$475,MATCH($A70,'Miljövärden urval för publ'!$R$2:$R$476,0),2))</f>
        <v>Eda</v>
      </c>
      <c r="D70">
        <f>IF(ISERROR(VLOOKUP($C70,'Miljövärden urval för publ'!$B$2:$H$490,MATCH(D$4,'Miljövärden urval för publ'!$B$2:$H$2,0),FALSE)),"",VLOOKUP($C70,'Miljövärden urval för publ'!$B$2:$H$490,MATCH(D$4,'Miljövärden urval för publ'!$B$2:$H$2,0),FALSE))</f>
        <v>0.235484</v>
      </c>
      <c r="E70">
        <f>IF(ISERROR(VLOOKUP($C70,'Miljövärden urval för publ'!$B$2:$H$490,MATCH(E$4,'Miljövärden urval för publ'!$B$2:$H$2,0),FALSE)),"",VLOOKUP($C70,'Miljövärden urval för publ'!$B$2:$H$490,MATCH(E$4,'Miljövärden urval för publ'!$B$2:$H$2,0),FALSE))</f>
        <v>165.113</v>
      </c>
      <c r="F70">
        <f>IF(ISERROR(VLOOKUP($C70,'Miljövärden urval för publ'!$B$2:$H$490,MATCH(F$4,'Miljövärden urval för publ'!$B$2:$H$2,0),FALSE)),"",VLOOKUP($C70,'Miljövärden urval för publ'!$B$2:$H$490,MATCH(F$4,'Miljövärden urval för publ'!$B$2:$H$2,0),FALSE))</f>
        <v>6.8385699999999998</v>
      </c>
      <c r="G70">
        <f>IF(ISERROR(VLOOKUP($C70,'Miljövärden urval för publ'!$B$2:$H$490,MATCH(G$4,'Miljövärden urval för publ'!$B$2:$H$2,0),FALSE)),"",VLOOKUP($C70,'Miljövärden urval för publ'!$B$2:$H$490,MATCH(G$4,'Miljövärden urval för publ'!$B$2:$H$2,0),FALSE))</f>
        <v>7.8154500000000002E-2</v>
      </c>
    </row>
    <row r="71" spans="1:7" x14ac:dyDescent="0.25">
      <c r="A71" s="20">
        <v>68</v>
      </c>
      <c r="B71" t="str">
        <f>IF(ISERROR(INDEX('Miljövärden urval för publ'!$A$2:$AA$475,MATCH($A71,'Miljövärden urval för publ'!$R$2:$R$476,0),1)),"",INDEX('Miljövärden urval för publ'!$A$2:$AA$475,MATCH($A71,'Miljövärden urval för publ'!$R$2:$R$476,0),1))</f>
        <v>Eksjö Energi AB</v>
      </c>
      <c r="C71" t="str">
        <f>IF(ISERROR(INDEX('Miljövärden urval för publ'!$A$2:$AA$475,MATCH($A71,'Miljövärden urval för publ'!$R$2:$R$476,0),2)),"",INDEX('Miljövärden urval för publ'!$A$2:$AA$475,MATCH($A71,'Miljövärden urval för publ'!$R$2:$R$476,0),2))</f>
        <v>Eksjö</v>
      </c>
      <c r="D71">
        <f>IF(ISERROR(VLOOKUP($C71,'Miljövärden urval för publ'!$B$2:$H$490,MATCH(D$4,'Miljövärden urval för publ'!$B$2:$H$2,0),FALSE)),"",VLOOKUP($C71,'Miljövärden urval för publ'!$B$2:$H$490,MATCH(D$4,'Miljövärden urval för publ'!$B$2:$H$2,0),FALSE))</f>
        <v>0.12101000000000001</v>
      </c>
      <c r="E71">
        <f>IF(ISERROR(VLOOKUP($C71,'Miljövärden urval för publ'!$B$2:$H$490,MATCH(E$4,'Miljövärden urval för publ'!$B$2:$H$2,0),FALSE)),"",VLOOKUP($C71,'Miljövärden urval för publ'!$B$2:$H$490,MATCH(E$4,'Miljövärden urval för publ'!$B$2:$H$2,0),FALSE))</f>
        <v>104.35899999999999</v>
      </c>
      <c r="F71">
        <f>IF(ISERROR(VLOOKUP($C71,'Miljövärden urval för publ'!$B$2:$H$490,MATCH(F$4,'Miljövärden urval för publ'!$B$2:$H$2,0),FALSE)),"",VLOOKUP($C71,'Miljövärden urval för publ'!$B$2:$H$490,MATCH(F$4,'Miljövärden urval för publ'!$B$2:$H$2,0),FALSE))</f>
        <v>5.0353899999999996</v>
      </c>
      <c r="G71">
        <f>IF(ISERROR(VLOOKUP($C71,'Miljövärden urval för publ'!$B$2:$H$490,MATCH(G$4,'Miljövärden urval för publ'!$B$2:$H$2,0),FALSE)),"",VLOOKUP($C71,'Miljövärden urval för publ'!$B$2:$H$490,MATCH(G$4,'Miljövärden urval för publ'!$B$2:$H$2,0),FALSE))</f>
        <v>1.44951E-2</v>
      </c>
    </row>
    <row r="72" spans="1:7" x14ac:dyDescent="0.25">
      <c r="A72" s="20">
        <v>69</v>
      </c>
      <c r="B72" t="str">
        <f>IF(ISERROR(INDEX('Miljövärden urval för publ'!$A$2:$AA$475,MATCH($A72,'Miljövärden urval för publ'!$R$2:$R$476,0),1)),"",INDEX('Miljövärden urval för publ'!$A$2:$AA$475,MATCH($A72,'Miljövärden urval för publ'!$R$2:$R$476,0),1))</f>
        <v>Eksjö Energi AB</v>
      </c>
      <c r="C72" t="str">
        <f>IF(ISERROR(INDEX('Miljövärden urval för publ'!$A$2:$AA$475,MATCH($A72,'Miljövärden urval för publ'!$R$2:$R$476,0),2)),"",INDEX('Miljövärden urval för publ'!$A$2:$AA$475,MATCH($A72,'Miljövärden urval för publ'!$R$2:$R$476,0),2))</f>
        <v>Ingatorp</v>
      </c>
      <c r="D72">
        <f>IF(ISERROR(VLOOKUP($C72,'Miljövärden urval för publ'!$B$2:$H$490,MATCH(D$4,'Miljövärden urval för publ'!$B$2:$H$2,0),FALSE)),"",VLOOKUP($C72,'Miljövärden urval för publ'!$B$2:$H$490,MATCH(D$4,'Miljövärden urval för publ'!$B$2:$H$2,0),FALSE))</f>
        <v>0.13444700000000001</v>
      </c>
      <c r="E72">
        <f>IF(ISERROR(VLOOKUP($C72,'Miljövärden urval för publ'!$B$2:$H$490,MATCH(E$4,'Miljövärden urval för publ'!$B$2:$H$2,0),FALSE)),"",VLOOKUP($C72,'Miljövärden urval för publ'!$B$2:$H$490,MATCH(E$4,'Miljövärden urval för publ'!$B$2:$H$2,0),FALSE))</f>
        <v>28.272200000000002</v>
      </c>
      <c r="F72">
        <f>IF(ISERROR(VLOOKUP($C72,'Miljövärden urval för publ'!$B$2:$H$490,MATCH(F$4,'Miljövärden urval för publ'!$B$2:$H$2,0),FALSE)),"",VLOOKUP($C72,'Miljövärden urval för publ'!$B$2:$H$490,MATCH(F$4,'Miljövärden urval för publ'!$B$2:$H$2,0),FALSE))</f>
        <v>11.161899999999999</v>
      </c>
      <c r="G72">
        <f>IF(ISERROR(VLOOKUP($C72,'Miljövärden urval för publ'!$B$2:$H$490,MATCH(G$4,'Miljövärden urval för publ'!$B$2:$H$2,0),FALSE)),"",VLOOKUP($C72,'Miljövärden urval för publ'!$B$2:$H$490,MATCH(G$4,'Miljövärden urval för publ'!$B$2:$H$2,0),FALSE))</f>
        <v>1.6741499999999999E-2</v>
      </c>
    </row>
    <row r="73" spans="1:7" x14ac:dyDescent="0.25">
      <c r="A73" s="20">
        <v>70</v>
      </c>
      <c r="B73" t="str">
        <f>IF(ISERROR(INDEX('Miljövärden urval för publ'!$A$2:$AA$475,MATCH($A73,'Miljövärden urval för publ'!$R$2:$R$476,0),1)),"",INDEX('Miljövärden urval för publ'!$A$2:$AA$475,MATCH($A73,'Miljövärden urval för publ'!$R$2:$R$476,0),1))</f>
        <v>Eksjö Energi AB</v>
      </c>
      <c r="C73" t="str">
        <f>IF(ISERROR(INDEX('Miljövärden urval för publ'!$A$2:$AA$475,MATCH($A73,'Miljövärden urval för publ'!$R$2:$R$476,0),2)),"",INDEX('Miljövärden urval för publ'!$A$2:$AA$475,MATCH($A73,'Miljövärden urval för publ'!$R$2:$R$476,0),2))</f>
        <v>Mariannelund</v>
      </c>
      <c r="D73">
        <f>IF(ISERROR(VLOOKUP($C73,'Miljövärden urval för publ'!$B$2:$H$490,MATCH(D$4,'Miljövärden urval för publ'!$B$2:$H$2,0),FALSE)),"",VLOOKUP($C73,'Miljövärden urval för publ'!$B$2:$H$490,MATCH(D$4,'Miljövärden urval för publ'!$B$2:$H$2,0),FALSE))</f>
        <v>0.122142</v>
      </c>
      <c r="E73">
        <f>IF(ISERROR(VLOOKUP($C73,'Miljövärden urval för publ'!$B$2:$H$490,MATCH(E$4,'Miljövärden urval för publ'!$B$2:$H$2,0),FALSE)),"",VLOOKUP($C73,'Miljövärden urval för publ'!$B$2:$H$490,MATCH(E$4,'Miljövärden urval för publ'!$B$2:$H$2,0),FALSE))</f>
        <v>25.120200000000001</v>
      </c>
      <c r="F73">
        <f>IF(ISERROR(VLOOKUP($C73,'Miljövärden urval för publ'!$B$2:$H$490,MATCH(F$4,'Miljövärden urval för publ'!$B$2:$H$2,0),FALSE)),"",VLOOKUP($C73,'Miljövärden urval för publ'!$B$2:$H$490,MATCH(F$4,'Miljövärden urval för publ'!$B$2:$H$2,0),FALSE))</f>
        <v>10.305899999999999</v>
      </c>
      <c r="G73">
        <f>IF(ISERROR(VLOOKUP($C73,'Miljövärden urval för publ'!$B$2:$H$490,MATCH(G$4,'Miljövärden urval för publ'!$B$2:$H$2,0),FALSE)),"",VLOOKUP($C73,'Miljövärden urval för publ'!$B$2:$H$490,MATCH(G$4,'Miljövärden urval för publ'!$B$2:$H$2,0),FALSE))</f>
        <v>1.2316199999999999E-2</v>
      </c>
    </row>
    <row r="74" spans="1:7" x14ac:dyDescent="0.25">
      <c r="A74" s="20">
        <v>71</v>
      </c>
      <c r="B74" t="str">
        <f>IF(ISERROR(INDEX('Miljövärden urval för publ'!$A$2:$AA$475,MATCH($A74,'Miljövärden urval för publ'!$R$2:$R$476,0),1)),"",INDEX('Miljövärden urval för publ'!$A$2:$AA$475,MATCH($A74,'Miljövärden urval för publ'!$R$2:$R$476,0),1))</f>
        <v>Eksta Bostads AB</v>
      </c>
      <c r="C74" t="str">
        <f>IF(ISERROR(INDEX('Miljövärden urval för publ'!$A$2:$AA$475,MATCH($A74,'Miljövärden urval för publ'!$R$2:$R$476,0),2)),"",INDEX('Miljövärden urval för publ'!$A$2:$AA$475,MATCH($A74,'Miljövärden urval för publ'!$R$2:$R$476,0),2))</f>
        <v>Eksta</v>
      </c>
      <c r="D74">
        <f>IF(ISERROR(VLOOKUP($C74,'Miljövärden urval för publ'!$B$2:$H$490,MATCH(D$4,'Miljövärden urval för publ'!$B$2:$H$2,0),FALSE)),"",VLOOKUP($C74,'Miljövärden urval för publ'!$B$2:$H$490,MATCH(D$4,'Miljövärden urval för publ'!$B$2:$H$2,0),FALSE))</f>
        <v>0.74069600000000002</v>
      </c>
      <c r="E74">
        <f>IF(ISERROR(VLOOKUP($C74,'Miljövärden urval för publ'!$B$2:$H$490,MATCH(E$4,'Miljövärden urval för publ'!$B$2:$H$2,0),FALSE)),"",VLOOKUP($C74,'Miljövärden urval för publ'!$B$2:$H$490,MATCH(E$4,'Miljövärden urval för publ'!$B$2:$H$2,0),FALSE))</f>
        <v>39.406399999999998</v>
      </c>
      <c r="F74">
        <f>IF(ISERROR(VLOOKUP($C74,'Miljövärden urval för publ'!$B$2:$H$490,MATCH(F$4,'Miljövärden urval för publ'!$B$2:$H$2,0),FALSE)),"",VLOOKUP($C74,'Miljövärden urval för publ'!$B$2:$H$490,MATCH(F$4,'Miljövärden urval för publ'!$B$2:$H$2,0),FALSE))</f>
        <v>27.6417</v>
      </c>
      <c r="G74">
        <f>IF(ISERROR(VLOOKUP($C74,'Miljövärden urval för publ'!$B$2:$H$490,MATCH(G$4,'Miljövärden urval för publ'!$B$2:$H$2,0),FALSE)),"",VLOOKUP($C74,'Miljövärden urval för publ'!$B$2:$H$490,MATCH(G$4,'Miljövärden urval för publ'!$B$2:$H$2,0),FALSE))</f>
        <v>4.8501000000000002E-2</v>
      </c>
    </row>
    <row r="75" spans="1:7" x14ac:dyDescent="0.25">
      <c r="A75" s="20">
        <v>72</v>
      </c>
      <c r="B75" t="str">
        <f>IF(ISERROR(INDEX('Miljövärden urval för publ'!$A$2:$AA$475,MATCH($A75,'Miljövärden urval för publ'!$R$2:$R$476,0),1)),"",INDEX('Miljövärden urval för publ'!$A$2:$AA$475,MATCH($A75,'Miljövärden urval för publ'!$R$2:$R$476,0),1))</f>
        <v>Elektra Värme AB</v>
      </c>
      <c r="C75" t="str">
        <f>IF(ISERROR(INDEX('Miljövärden urval för publ'!$A$2:$AA$475,MATCH($A75,'Miljövärden urval för publ'!$R$2:$R$476,0),2)),"",INDEX('Miljövärden urval för publ'!$A$2:$AA$475,MATCH($A75,'Miljövärden urval för publ'!$R$2:$R$476,0),2))</f>
        <v>Alfta</v>
      </c>
      <c r="D75">
        <f>IF(ISERROR(VLOOKUP($C75,'Miljövärden urval för publ'!$B$2:$H$490,MATCH(D$4,'Miljövärden urval för publ'!$B$2:$H$2,0),FALSE)),"",VLOOKUP($C75,'Miljövärden urval för publ'!$B$2:$H$490,MATCH(D$4,'Miljövärden urval för publ'!$B$2:$H$2,0),FALSE))</f>
        <v>0.11089499999999999</v>
      </c>
      <c r="E75">
        <f>IF(ISERROR(VLOOKUP($C75,'Miljövärden urval för publ'!$B$2:$H$490,MATCH(E$4,'Miljövärden urval för publ'!$B$2:$H$2,0),FALSE)),"",VLOOKUP($C75,'Miljövärden urval för publ'!$B$2:$H$490,MATCH(E$4,'Miljövärden urval för publ'!$B$2:$H$2,0),FALSE))</f>
        <v>21.941400000000002</v>
      </c>
      <c r="F75">
        <f>IF(ISERROR(VLOOKUP($C75,'Miljövärden urval för publ'!$B$2:$H$490,MATCH(F$4,'Miljövärden urval för publ'!$B$2:$H$2,0),FALSE)),"",VLOOKUP($C75,'Miljövärden urval för publ'!$B$2:$H$490,MATCH(F$4,'Miljövärden urval för publ'!$B$2:$H$2,0),FALSE))</f>
        <v>8.6167700000000007</v>
      </c>
      <c r="G75">
        <f>IF(ISERROR(VLOOKUP($C75,'Miljövärden urval för publ'!$B$2:$H$490,MATCH(G$4,'Miljövärden urval för publ'!$B$2:$H$2,0),FALSE)),"",VLOOKUP($C75,'Miljövärden urval för publ'!$B$2:$H$490,MATCH(G$4,'Miljövärden urval för publ'!$B$2:$H$2,0),FALSE))</f>
        <v>3.3803600000000003E-2</v>
      </c>
    </row>
    <row r="76" spans="1:7" x14ac:dyDescent="0.25">
      <c r="A76" s="20">
        <v>73</v>
      </c>
      <c r="B76" t="str">
        <f>IF(ISERROR(INDEX('Miljövärden urval för publ'!$A$2:$AA$475,MATCH($A76,'Miljövärden urval för publ'!$R$2:$R$476,0),1)),"",INDEX('Miljövärden urval för publ'!$A$2:$AA$475,MATCH($A76,'Miljövärden urval för publ'!$R$2:$R$476,0),1))</f>
        <v>Elektra Värme AB</v>
      </c>
      <c r="C76" t="str">
        <f>IF(ISERROR(INDEX('Miljövärden urval för publ'!$A$2:$AA$475,MATCH($A76,'Miljövärden urval för publ'!$R$2:$R$476,0),2)),"",INDEX('Miljövärden urval för publ'!$A$2:$AA$475,MATCH($A76,'Miljövärden urval för publ'!$R$2:$R$476,0),2))</f>
        <v>Edsbyn</v>
      </c>
      <c r="D76">
        <f>IF(ISERROR(VLOOKUP($C76,'Miljövärden urval för publ'!$B$2:$H$490,MATCH(D$4,'Miljövärden urval för publ'!$B$2:$H$2,0),FALSE)),"",VLOOKUP($C76,'Miljövärden urval för publ'!$B$2:$H$490,MATCH(D$4,'Miljövärden urval för publ'!$B$2:$H$2,0),FALSE))</f>
        <v>4.7987000000000002E-2</v>
      </c>
      <c r="E76">
        <f>IF(ISERROR(VLOOKUP($C76,'Miljövärden urval för publ'!$B$2:$H$490,MATCH(E$4,'Miljövärden urval för publ'!$B$2:$H$2,0),FALSE)),"",VLOOKUP($C76,'Miljövärden urval för publ'!$B$2:$H$490,MATCH(E$4,'Miljövärden urval för publ'!$B$2:$H$2,0),FALSE))</f>
        <v>12.540900000000001</v>
      </c>
      <c r="F76">
        <f>IF(ISERROR(VLOOKUP($C76,'Miljövärden urval för publ'!$B$2:$H$490,MATCH(F$4,'Miljövärden urval för publ'!$B$2:$H$2,0),FALSE)),"",VLOOKUP($C76,'Miljövärden urval för publ'!$B$2:$H$490,MATCH(F$4,'Miljövärden urval för publ'!$B$2:$H$2,0),FALSE))</f>
        <v>8.9642099999999996</v>
      </c>
      <c r="G76">
        <f>IF(ISERROR(VLOOKUP($C76,'Miljövärden urval för publ'!$B$2:$H$490,MATCH(G$4,'Miljövärden urval för publ'!$B$2:$H$2,0),FALSE)),"",VLOOKUP($C76,'Miljövärden urval för publ'!$B$2:$H$490,MATCH(G$4,'Miljövärden urval för publ'!$B$2:$H$2,0),FALSE))</f>
        <v>2.82599E-3</v>
      </c>
    </row>
    <row r="77" spans="1:7" x14ac:dyDescent="0.25">
      <c r="A77" s="20">
        <v>74</v>
      </c>
      <c r="B77" t="str">
        <f>IF(ISERROR(INDEX('Miljövärden urval för publ'!$A$2:$AA$475,MATCH($A77,'Miljövärden urval för publ'!$R$2:$R$476,0),1)),"",INDEX('Miljövärden urval för publ'!$A$2:$AA$475,MATCH($A77,'Miljövärden urval för publ'!$R$2:$R$476,0),1))</f>
        <v>Emmaboda Energi &amp; Miljö AB</v>
      </c>
      <c r="C77" t="str">
        <f>IF(ISERROR(INDEX('Miljövärden urval för publ'!$A$2:$AA$475,MATCH($A77,'Miljövärden urval för publ'!$R$2:$R$476,0),2)),"",INDEX('Miljövärden urval för publ'!$A$2:$AA$475,MATCH($A77,'Miljövärden urval för publ'!$R$2:$R$476,0),2))</f>
        <v>Emmaboda</v>
      </c>
      <c r="D77">
        <f>IF(ISERROR(VLOOKUP($C77,'Miljövärden urval för publ'!$B$2:$H$490,MATCH(D$4,'Miljövärden urval för publ'!$B$2:$H$2,0),FALSE)),"",VLOOKUP($C77,'Miljövärden urval för publ'!$B$2:$H$490,MATCH(D$4,'Miljövärden urval för publ'!$B$2:$H$2,0),FALSE))</f>
        <v>0.11061600000000001</v>
      </c>
      <c r="E77">
        <f>IF(ISERROR(VLOOKUP($C77,'Miljövärden urval för publ'!$B$2:$H$490,MATCH(E$4,'Miljövärden urval för publ'!$B$2:$H$2,0),FALSE)),"",VLOOKUP($C77,'Miljövärden urval för publ'!$B$2:$H$490,MATCH(E$4,'Miljövärden urval för publ'!$B$2:$H$2,0),FALSE))</f>
        <v>18.169599999999999</v>
      </c>
      <c r="F77">
        <f>IF(ISERROR(VLOOKUP($C77,'Miljövärden urval för publ'!$B$2:$H$490,MATCH(F$4,'Miljövärden urval för publ'!$B$2:$H$2,0),FALSE)),"",VLOOKUP($C77,'Miljövärden urval för publ'!$B$2:$H$490,MATCH(F$4,'Miljövärden urval för publ'!$B$2:$H$2,0),FALSE))</f>
        <v>9.8262699999999992</v>
      </c>
      <c r="G77">
        <f>IF(ISERROR(VLOOKUP($C77,'Miljövärden urval för publ'!$B$2:$H$490,MATCH(G$4,'Miljövärden urval för publ'!$B$2:$H$2,0),FALSE)),"",VLOOKUP($C77,'Miljövärden urval för publ'!$B$2:$H$490,MATCH(G$4,'Miljövärden urval för publ'!$B$2:$H$2,0),FALSE))</f>
        <v>1.7733200000000001E-2</v>
      </c>
    </row>
    <row r="78" spans="1:7" x14ac:dyDescent="0.25">
      <c r="A78" s="20">
        <v>75</v>
      </c>
      <c r="B78" t="str">
        <f>IF(ISERROR(INDEX('Miljövärden urval för publ'!$A$2:$AA$475,MATCH($A78,'Miljövärden urval för publ'!$R$2:$R$476,0),1)),"",INDEX('Miljövärden urval för publ'!$A$2:$AA$475,MATCH($A78,'Miljövärden urval för publ'!$R$2:$R$476,0),1))</f>
        <v>Ena Energi AB</v>
      </c>
      <c r="C78" t="str">
        <f>IF(ISERROR(INDEX('Miljövärden urval för publ'!$A$2:$AA$475,MATCH($A78,'Miljövärden urval för publ'!$R$2:$R$476,0),2)),"",INDEX('Miljövärden urval för publ'!$A$2:$AA$475,MATCH($A78,'Miljövärden urval för publ'!$R$2:$R$476,0),2))</f>
        <v>Enköping</v>
      </c>
      <c r="D78">
        <f>IF(ISERROR(VLOOKUP($C78,'Miljövärden urval för publ'!$B$2:$H$490,MATCH(D$4,'Miljövärden urval för publ'!$B$2:$H$2,0),FALSE)),"",VLOOKUP($C78,'Miljövärden urval för publ'!$B$2:$H$490,MATCH(D$4,'Miljövärden urval för publ'!$B$2:$H$2,0),FALSE))</f>
        <v>0.12954199999999999</v>
      </c>
      <c r="E78">
        <f>IF(ISERROR(VLOOKUP($C78,'Miljövärden urval för publ'!$B$2:$H$490,MATCH(E$4,'Miljövärden urval för publ'!$B$2:$H$2,0),FALSE)),"",VLOOKUP($C78,'Miljövärden urval för publ'!$B$2:$H$490,MATCH(E$4,'Miljövärden urval för publ'!$B$2:$H$2,0),FALSE))</f>
        <v>14.4908</v>
      </c>
      <c r="F78">
        <f>IF(ISERROR(VLOOKUP($C78,'Miljövärden urval för publ'!$B$2:$H$490,MATCH(F$4,'Miljövärden urval för publ'!$B$2:$H$2,0),FALSE)),"",VLOOKUP($C78,'Miljövärden urval för publ'!$B$2:$H$490,MATCH(F$4,'Miljövärden urval för publ'!$B$2:$H$2,0),FALSE))</f>
        <v>5.64724</v>
      </c>
      <c r="G78">
        <f>IF(ISERROR(VLOOKUP($C78,'Miljövärden urval för publ'!$B$2:$H$490,MATCH(G$4,'Miljövärden urval för publ'!$B$2:$H$2,0),FALSE)),"",VLOOKUP($C78,'Miljövärden urval för publ'!$B$2:$H$490,MATCH(G$4,'Miljövärden urval för publ'!$B$2:$H$2,0),FALSE))</f>
        <v>1.80202E-2</v>
      </c>
    </row>
    <row r="79" spans="1:7" x14ac:dyDescent="0.25">
      <c r="A79" s="20">
        <v>76</v>
      </c>
      <c r="B79" t="str">
        <f>IF(ISERROR(INDEX('Miljövärden urval för publ'!$A$2:$AA$475,MATCH($A79,'Miljövärden urval för publ'!$R$2:$R$476,0),1)),"",INDEX('Miljövärden urval för publ'!$A$2:$AA$475,MATCH($A79,'Miljövärden urval för publ'!$R$2:$R$476,0),1))</f>
        <v>Eskilstuna Energi &amp; Miljö AB</v>
      </c>
      <c r="C79" t="str">
        <f>IF(ISERROR(INDEX('Miljövärden urval för publ'!$A$2:$AA$475,MATCH($A79,'Miljövärden urval för publ'!$R$2:$R$476,0),2)),"",INDEX('Miljövärden urval för publ'!$A$2:$AA$475,MATCH($A79,'Miljövärden urval för publ'!$R$2:$R$476,0),2))</f>
        <v>Eskilstuna-Torshälla</v>
      </c>
      <c r="D79">
        <f>IF(ISERROR(VLOOKUP($C79,'Miljövärden urval för publ'!$B$2:$H$490,MATCH(D$4,'Miljövärden urval för publ'!$B$2:$H$2,0),FALSE)),"",VLOOKUP($C79,'Miljövärden urval för publ'!$B$2:$H$490,MATCH(D$4,'Miljövärden urval för publ'!$B$2:$H$2,0),FALSE))</f>
        <v>0.11225300000000001</v>
      </c>
      <c r="E79">
        <f>IF(ISERROR(VLOOKUP($C79,'Miljövärden urval för publ'!$B$2:$H$490,MATCH(E$4,'Miljövärden urval för publ'!$B$2:$H$2,0),FALSE)),"",VLOOKUP($C79,'Miljövärden urval för publ'!$B$2:$H$490,MATCH(E$4,'Miljövärden urval för publ'!$B$2:$H$2,0),FALSE))</f>
        <v>8.4205100000000002</v>
      </c>
      <c r="F79">
        <f>IF(ISERROR(VLOOKUP($C79,'Miljövärden urval för publ'!$B$2:$H$490,MATCH(F$4,'Miljövärden urval för publ'!$B$2:$H$2,0),FALSE)),"",VLOOKUP($C79,'Miljövärden urval för publ'!$B$2:$H$490,MATCH(F$4,'Miljövärden urval för publ'!$B$2:$H$2,0),FALSE))</f>
        <v>6.1170999999999998</v>
      </c>
      <c r="G79">
        <f>IF(ISERROR(VLOOKUP($C79,'Miljövärden urval för publ'!$B$2:$H$490,MATCH(G$4,'Miljövärden urval för publ'!$B$2:$H$2,0),FALSE)),"",VLOOKUP($C79,'Miljövärden urval för publ'!$B$2:$H$490,MATCH(G$4,'Miljövärden urval för publ'!$B$2:$H$2,0),FALSE))</f>
        <v>1.56934E-3</v>
      </c>
    </row>
    <row r="80" spans="1:7" x14ac:dyDescent="0.25">
      <c r="A80" s="20">
        <v>77</v>
      </c>
      <c r="B80" t="str">
        <f>IF(ISERROR(INDEX('Miljövärden urval för publ'!$A$2:$AA$475,MATCH($A80,'Miljövärden urval för publ'!$R$2:$R$476,0),1)),"",INDEX('Miljövärden urval för publ'!$A$2:$AA$475,MATCH($A80,'Miljövärden urval för publ'!$R$2:$R$476,0),1))</f>
        <v>Eskilstuna Energi &amp; Miljö AB</v>
      </c>
      <c r="C80" t="str">
        <f>IF(ISERROR(INDEX('Miljövärden urval för publ'!$A$2:$AA$475,MATCH($A80,'Miljövärden urval för publ'!$R$2:$R$476,0),2)),"",INDEX('Miljövärden urval för publ'!$A$2:$AA$475,MATCH($A80,'Miljövärden urval för publ'!$R$2:$R$476,0),2))</f>
        <v>Kvicksund</v>
      </c>
      <c r="D80">
        <f>IF(ISERROR(VLOOKUP($C80,'Miljövärden urval för publ'!$B$2:$H$490,MATCH(D$4,'Miljövärden urval för publ'!$B$2:$H$2,0),FALSE)),"",VLOOKUP($C80,'Miljövärden urval för publ'!$B$2:$H$490,MATCH(D$4,'Miljövärden urval för publ'!$B$2:$H$2,0),FALSE))</f>
        <v>0.36737500000000001</v>
      </c>
      <c r="E80">
        <f>IF(ISERROR(VLOOKUP($C80,'Miljövärden urval för publ'!$B$2:$H$490,MATCH(E$4,'Miljövärden urval för publ'!$B$2:$H$2,0),FALSE)),"",VLOOKUP($C80,'Miljövärden urval för publ'!$B$2:$H$490,MATCH(E$4,'Miljövärden urval för publ'!$B$2:$H$2,0),FALSE))</f>
        <v>51.706200000000003</v>
      </c>
      <c r="F80">
        <f>IF(ISERROR(VLOOKUP($C80,'Miljövärden urval för publ'!$B$2:$H$490,MATCH(F$4,'Miljövärden urval för publ'!$B$2:$H$2,0),FALSE)),"",VLOOKUP($C80,'Miljövärden urval för publ'!$B$2:$H$490,MATCH(F$4,'Miljövärden urval för publ'!$B$2:$H$2,0),FALSE))</f>
        <v>17.493200000000002</v>
      </c>
      <c r="G80">
        <f>IF(ISERROR(VLOOKUP($C80,'Miljövärden urval för publ'!$B$2:$H$490,MATCH(G$4,'Miljövärden urval för publ'!$B$2:$H$2,0),FALSE)),"",VLOOKUP($C80,'Miljövärden urval för publ'!$B$2:$H$490,MATCH(G$4,'Miljövärden urval för publ'!$B$2:$H$2,0),FALSE))</f>
        <v>0.13300500000000001</v>
      </c>
    </row>
    <row r="81" spans="1:7" x14ac:dyDescent="0.25">
      <c r="A81" s="20">
        <v>78</v>
      </c>
      <c r="B81" t="str">
        <f>IF(ISERROR(INDEX('Miljövärden urval för publ'!$A$2:$AA$475,MATCH($A81,'Miljövärden urval för publ'!$R$2:$R$476,0),1)),"",INDEX('Miljövärden urval för publ'!$A$2:$AA$475,MATCH($A81,'Miljövärden urval för publ'!$R$2:$R$476,0),1))</f>
        <v>Eskilstuna Energi &amp; Miljö AB</v>
      </c>
      <c r="C81" t="str">
        <f>IF(ISERROR(INDEX('Miljövärden urval för publ'!$A$2:$AA$475,MATCH($A81,'Miljövärden urval för publ'!$R$2:$R$476,0),2)),"",INDEX('Miljövärden urval för publ'!$A$2:$AA$475,MATCH($A81,'Miljövärden urval för publ'!$R$2:$R$476,0),2))</f>
        <v>Ärla</v>
      </c>
      <c r="D81">
        <f>IF(ISERROR(VLOOKUP($C81,'Miljövärden urval för publ'!$B$2:$H$490,MATCH(D$4,'Miljövärden urval för publ'!$B$2:$H$2,0),FALSE)),"",VLOOKUP($C81,'Miljövärden urval för publ'!$B$2:$H$490,MATCH(D$4,'Miljövärden urval för publ'!$B$2:$H$2,0),FALSE))</f>
        <v>0.30067300000000002</v>
      </c>
      <c r="E81">
        <f>IF(ISERROR(VLOOKUP($C81,'Miljövärden urval för publ'!$B$2:$H$490,MATCH(E$4,'Miljövärden urval för publ'!$B$2:$H$2,0),FALSE)),"",VLOOKUP($C81,'Miljövärden urval för publ'!$B$2:$H$490,MATCH(E$4,'Miljövärden urval för publ'!$B$2:$H$2,0),FALSE))</f>
        <v>15.986800000000001</v>
      </c>
      <c r="F81">
        <f>IF(ISERROR(VLOOKUP($C81,'Miljövärden urval för publ'!$B$2:$H$490,MATCH(F$4,'Miljövärden urval för publ'!$B$2:$H$2,0),FALSE)),"",VLOOKUP($C81,'Miljövärden urval för publ'!$B$2:$H$490,MATCH(F$4,'Miljövärden urval för publ'!$B$2:$H$2,0),FALSE))</f>
        <v>21.156500000000001</v>
      </c>
      <c r="G81">
        <f>IF(ISERROR(VLOOKUP($C81,'Miljövärden urval för publ'!$B$2:$H$490,MATCH(G$4,'Miljövärden urval för publ'!$B$2:$H$2,0),FALSE)),"",VLOOKUP($C81,'Miljövärden urval för publ'!$B$2:$H$490,MATCH(G$4,'Miljövärden urval för publ'!$B$2:$H$2,0),FALSE))</f>
        <v>7.4824999999999996E-3</v>
      </c>
    </row>
    <row r="82" spans="1:7" x14ac:dyDescent="0.25">
      <c r="A82" s="20">
        <v>79</v>
      </c>
      <c r="B82" t="str">
        <f>IF(ISERROR(INDEX('Miljövärden urval för publ'!$A$2:$AA$475,MATCH($A82,'Miljövärden urval för publ'!$R$2:$R$476,0),1)),"",INDEX('Miljövärden urval för publ'!$A$2:$AA$475,MATCH($A82,'Miljövärden urval för publ'!$R$2:$R$476,0),1))</f>
        <v>Falbygdens Energi AB</v>
      </c>
      <c r="C82" t="str">
        <f>IF(ISERROR(INDEX('Miljövärden urval för publ'!$A$2:$AA$475,MATCH($A82,'Miljövärden urval för publ'!$R$2:$R$476,0),2)),"",INDEX('Miljövärden urval för publ'!$A$2:$AA$475,MATCH($A82,'Miljövärden urval för publ'!$R$2:$R$476,0),2))</f>
        <v>Falköping</v>
      </c>
      <c r="D82">
        <f>IF(ISERROR(VLOOKUP($C82,'Miljövärden urval för publ'!$B$2:$H$490,MATCH(D$4,'Miljövärden urval för publ'!$B$2:$H$2,0),FALSE)),"",VLOOKUP($C82,'Miljövärden urval för publ'!$B$2:$H$490,MATCH(D$4,'Miljövärden urval för publ'!$B$2:$H$2,0),FALSE))</f>
        <v>7.0216399999999998E-2</v>
      </c>
      <c r="E82">
        <f>IF(ISERROR(VLOOKUP($C82,'Miljövärden urval för publ'!$B$2:$H$490,MATCH(E$4,'Miljövärden urval för publ'!$B$2:$H$2,0),FALSE)),"",VLOOKUP($C82,'Miljövärden urval för publ'!$B$2:$H$490,MATCH(E$4,'Miljövärden urval för publ'!$B$2:$H$2,0),FALSE))</f>
        <v>8.1273400000000002</v>
      </c>
      <c r="F82">
        <f>IF(ISERROR(VLOOKUP($C82,'Miljövärden urval för publ'!$B$2:$H$490,MATCH(F$4,'Miljövärden urval för publ'!$B$2:$H$2,0),FALSE)),"",VLOOKUP($C82,'Miljövärden urval för publ'!$B$2:$H$490,MATCH(F$4,'Miljövärden urval för publ'!$B$2:$H$2,0),FALSE))</f>
        <v>6.7121500000000003</v>
      </c>
      <c r="G82">
        <f>IF(ISERROR(VLOOKUP($C82,'Miljövärden urval för publ'!$B$2:$H$490,MATCH(G$4,'Miljövärden urval för publ'!$B$2:$H$2,0),FALSE)),"",VLOOKUP($C82,'Miljövärden urval för publ'!$B$2:$H$490,MATCH(G$4,'Miljövärden urval för publ'!$B$2:$H$2,0),FALSE))</f>
        <v>0</v>
      </c>
    </row>
    <row r="83" spans="1:7" x14ac:dyDescent="0.25">
      <c r="A83" s="20">
        <v>80</v>
      </c>
      <c r="B83" t="str">
        <f>IF(ISERROR(INDEX('Miljövärden urval för publ'!$A$2:$AA$475,MATCH($A83,'Miljövärden urval för publ'!$R$2:$R$476,0),1)),"",INDEX('Miljövärden urval för publ'!$A$2:$AA$475,MATCH($A83,'Miljövärden urval för publ'!$R$2:$R$476,0),1))</f>
        <v>Falbygdens Energi AB</v>
      </c>
      <c r="C83" t="str">
        <f>IF(ISERROR(INDEX('Miljövärden urval för publ'!$A$2:$AA$475,MATCH($A83,'Miljövärden urval för publ'!$R$2:$R$476,0),2)),"",INDEX('Miljövärden urval för publ'!$A$2:$AA$475,MATCH($A83,'Miljövärden urval för publ'!$R$2:$R$476,0),2))</f>
        <v>Floby</v>
      </c>
      <c r="D83">
        <f>IF(ISERROR(VLOOKUP($C83,'Miljövärden urval för publ'!$B$2:$H$490,MATCH(D$4,'Miljövärden urval för publ'!$B$2:$H$2,0),FALSE)),"",VLOOKUP($C83,'Miljövärden urval för publ'!$B$2:$H$490,MATCH(D$4,'Miljövärden urval för publ'!$B$2:$H$2,0),FALSE))</f>
        <v>0.152369</v>
      </c>
      <c r="E83">
        <f>IF(ISERROR(VLOOKUP($C83,'Miljövärden urval för publ'!$B$2:$H$490,MATCH(E$4,'Miljövärden urval för publ'!$B$2:$H$2,0),FALSE)),"",VLOOKUP($C83,'Miljövärden urval för publ'!$B$2:$H$490,MATCH(E$4,'Miljövärden urval för publ'!$B$2:$H$2,0),FALSE))</f>
        <v>7.5053599999999996</v>
      </c>
      <c r="F83">
        <f>IF(ISERROR(VLOOKUP($C83,'Miljövärden urval för publ'!$B$2:$H$490,MATCH(F$4,'Miljövärden urval för publ'!$B$2:$H$2,0),FALSE)),"",VLOOKUP($C83,'Miljövärden urval för publ'!$B$2:$H$490,MATCH(F$4,'Miljövärden urval för publ'!$B$2:$H$2,0),FALSE))</f>
        <v>16.5139</v>
      </c>
      <c r="G83">
        <f>IF(ISERROR(VLOOKUP($C83,'Miljövärden urval för publ'!$B$2:$H$490,MATCH(G$4,'Miljövärden urval för publ'!$B$2:$H$2,0),FALSE)),"",VLOOKUP($C83,'Miljövärden urval för publ'!$B$2:$H$490,MATCH(G$4,'Miljövärden urval för publ'!$B$2:$H$2,0),FALSE))</f>
        <v>0</v>
      </c>
    </row>
    <row r="84" spans="1:7" x14ac:dyDescent="0.25">
      <c r="A84" s="20">
        <v>81</v>
      </c>
      <c r="B84" t="str">
        <f>IF(ISERROR(INDEX('Miljövärden urval för publ'!$A$2:$AA$475,MATCH($A84,'Miljövärden urval för publ'!$R$2:$R$476,0),1)),"",INDEX('Miljövärden urval för publ'!$A$2:$AA$475,MATCH($A84,'Miljövärden urval för publ'!$R$2:$R$476,0),1))</f>
        <v>Falbygdens Energi AB</v>
      </c>
      <c r="C84" t="str">
        <f>IF(ISERROR(INDEX('Miljövärden urval för publ'!$A$2:$AA$475,MATCH($A84,'Miljövärden urval för publ'!$R$2:$R$476,0),2)),"",INDEX('Miljövärden urval för publ'!$A$2:$AA$475,MATCH($A84,'Miljövärden urval för publ'!$R$2:$R$476,0),2))</f>
        <v>Stenstorp</v>
      </c>
      <c r="D84">
        <f>IF(ISERROR(VLOOKUP($C84,'Miljövärden urval för publ'!$B$2:$H$490,MATCH(D$4,'Miljövärden urval för publ'!$B$2:$H$2,0),FALSE)),"",VLOOKUP($C84,'Miljövärden urval för publ'!$B$2:$H$490,MATCH(D$4,'Miljövärden urval för publ'!$B$2:$H$2,0),FALSE))</f>
        <v>0.195823</v>
      </c>
      <c r="E84">
        <f>IF(ISERROR(VLOOKUP($C84,'Miljövärden urval för publ'!$B$2:$H$490,MATCH(E$4,'Miljövärden urval för publ'!$B$2:$H$2,0),FALSE)),"",VLOOKUP($C84,'Miljövärden urval för publ'!$B$2:$H$490,MATCH(E$4,'Miljövärden urval för publ'!$B$2:$H$2,0),FALSE))</f>
        <v>6.9357499999999996</v>
      </c>
      <c r="F84">
        <f>IF(ISERROR(VLOOKUP($C84,'Miljövärden urval för publ'!$B$2:$H$490,MATCH(F$4,'Miljövärden urval för publ'!$B$2:$H$2,0),FALSE)),"",VLOOKUP($C84,'Miljövärden urval för publ'!$B$2:$H$490,MATCH(F$4,'Miljövärden urval för publ'!$B$2:$H$2,0),FALSE))</f>
        <v>14.801</v>
      </c>
      <c r="G84">
        <f>IF(ISERROR(VLOOKUP($C84,'Miljövärden urval för publ'!$B$2:$H$490,MATCH(G$4,'Miljövärden urval för publ'!$B$2:$H$2,0),FALSE)),"",VLOOKUP($C84,'Miljövärden urval för publ'!$B$2:$H$490,MATCH(G$4,'Miljövärden urval för publ'!$B$2:$H$2,0),FALSE))</f>
        <v>0</v>
      </c>
    </row>
    <row r="85" spans="1:7" x14ac:dyDescent="0.25">
      <c r="A85" s="20">
        <v>82</v>
      </c>
      <c r="B85" t="str">
        <f>IF(ISERROR(INDEX('Miljövärden urval för publ'!$A$2:$AA$475,MATCH($A85,'Miljövärden urval för publ'!$R$2:$R$476,0),1)),"",INDEX('Miljövärden urval för publ'!$A$2:$AA$475,MATCH($A85,'Miljövärden urval för publ'!$R$2:$R$476,0),1))</f>
        <v>Falkenberg Energi AB</v>
      </c>
      <c r="C85" t="str">
        <f>IF(ISERROR(INDEX('Miljövärden urval för publ'!$A$2:$AA$475,MATCH($A85,'Miljövärden urval för publ'!$R$2:$R$476,0),2)),"",INDEX('Miljövärden urval för publ'!$A$2:$AA$475,MATCH($A85,'Miljövärden urval för publ'!$R$2:$R$476,0),2))</f>
        <v>Falkenberg</v>
      </c>
      <c r="D85">
        <f>IF(ISERROR(VLOOKUP($C85,'Miljövärden urval för publ'!$B$2:$H$490,MATCH(D$4,'Miljövärden urval för publ'!$B$2:$H$2,0),FALSE)),"",VLOOKUP($C85,'Miljövärden urval för publ'!$B$2:$H$490,MATCH(D$4,'Miljövärden urval för publ'!$B$2:$H$2,0),FALSE))</f>
        <v>9.6575999999999995E-2</v>
      </c>
      <c r="E85">
        <f>IF(ISERROR(VLOOKUP($C85,'Miljövärden urval för publ'!$B$2:$H$490,MATCH(E$4,'Miljövärden urval för publ'!$B$2:$H$2,0),FALSE)),"",VLOOKUP($C85,'Miljövärden urval för publ'!$B$2:$H$490,MATCH(E$4,'Miljövärden urval för publ'!$B$2:$H$2,0),FALSE))</f>
        <v>18.0687</v>
      </c>
      <c r="F85">
        <f>IF(ISERROR(VLOOKUP($C85,'Miljövärden urval för publ'!$B$2:$H$490,MATCH(F$4,'Miljövärden urval för publ'!$B$2:$H$2,0),FALSE)),"",VLOOKUP($C85,'Miljövärden urval för publ'!$B$2:$H$490,MATCH(F$4,'Miljövärden urval för publ'!$B$2:$H$2,0),FALSE))</f>
        <v>9.4006600000000002</v>
      </c>
      <c r="G85">
        <f>IF(ISERROR(VLOOKUP($C85,'Miljövärden urval för publ'!$B$2:$H$490,MATCH(G$4,'Miljövärden urval för publ'!$B$2:$H$2,0),FALSE)),"",VLOOKUP($C85,'Miljövärden urval för publ'!$B$2:$H$490,MATCH(G$4,'Miljövärden urval för publ'!$B$2:$H$2,0),FALSE))</f>
        <v>2.88548E-2</v>
      </c>
    </row>
    <row r="86" spans="1:7" x14ac:dyDescent="0.25">
      <c r="A86" s="20">
        <v>83</v>
      </c>
      <c r="B86" t="str">
        <f>IF(ISERROR(INDEX('Miljövärden urval för publ'!$A$2:$AA$475,MATCH($A86,'Miljövärden urval för publ'!$R$2:$R$476,0),1)),"",INDEX('Miljövärden urval för publ'!$A$2:$AA$475,MATCH($A86,'Miljövärden urval för publ'!$R$2:$R$476,0),1))</f>
        <v>Falkenberg Energi AB</v>
      </c>
      <c r="C86" t="str">
        <f>IF(ISERROR(INDEX('Miljövärden urval för publ'!$A$2:$AA$475,MATCH($A86,'Miljövärden urval för publ'!$R$2:$R$476,0),2)),"",INDEX('Miljövärden urval för publ'!$A$2:$AA$475,MATCH($A86,'Miljövärden urval för publ'!$R$2:$R$476,0),2))</f>
        <v>Ullared-närvärme</v>
      </c>
      <c r="D86">
        <f>IF(ISERROR(VLOOKUP($C86,'Miljövärden urval för publ'!$B$2:$H$490,MATCH(D$4,'Miljövärden urval för publ'!$B$2:$H$2,0),FALSE)),"",VLOOKUP($C86,'Miljövärden urval för publ'!$B$2:$H$490,MATCH(D$4,'Miljövärden urval för publ'!$B$2:$H$2,0),FALSE))</f>
        <v>0.17893400000000001</v>
      </c>
      <c r="E86">
        <f>IF(ISERROR(VLOOKUP($C86,'Miljövärden urval för publ'!$B$2:$H$490,MATCH(E$4,'Miljövärden urval för publ'!$B$2:$H$2,0),FALSE)),"",VLOOKUP($C86,'Miljövärden urval för publ'!$B$2:$H$490,MATCH(E$4,'Miljövärden urval för publ'!$B$2:$H$2,0),FALSE))</f>
        <v>13.966200000000001</v>
      </c>
      <c r="F86">
        <f>IF(ISERROR(VLOOKUP($C86,'Miljövärden urval för publ'!$B$2:$H$490,MATCH(F$4,'Miljövärden urval för publ'!$B$2:$H$2,0),FALSE)),"",VLOOKUP($C86,'Miljövärden urval för publ'!$B$2:$H$490,MATCH(F$4,'Miljövärden urval för publ'!$B$2:$H$2,0),FALSE))</f>
        <v>16.891300000000001</v>
      </c>
      <c r="G86">
        <f>IF(ISERROR(VLOOKUP($C86,'Miljövärden urval för publ'!$B$2:$H$490,MATCH(G$4,'Miljövärden urval för publ'!$B$2:$H$2,0),FALSE)),"",VLOOKUP($C86,'Miljövärden urval för publ'!$B$2:$H$490,MATCH(G$4,'Miljövärden urval för publ'!$B$2:$H$2,0),FALSE))</f>
        <v>1.8976E-2</v>
      </c>
    </row>
    <row r="87" spans="1:7" x14ac:dyDescent="0.25">
      <c r="A87" s="20">
        <v>84</v>
      </c>
      <c r="B87" t="str">
        <f>IF(ISERROR(INDEX('Miljövärden urval för publ'!$A$2:$AA$475,MATCH($A87,'Miljövärden urval för publ'!$R$2:$R$476,0),1)),"",INDEX('Miljövärden urval för publ'!$A$2:$AA$475,MATCH($A87,'Miljövärden urval för publ'!$R$2:$R$476,0),1))</f>
        <v>Falkenberg Energi AB</v>
      </c>
      <c r="C87" t="str">
        <f>IF(ISERROR(INDEX('Miljövärden urval för publ'!$A$2:$AA$475,MATCH($A87,'Miljövärden urval för publ'!$R$2:$R$476,0),2)),"",INDEX('Miljövärden urval för publ'!$A$2:$AA$475,MATCH($A87,'Miljövärden urval för publ'!$R$2:$R$476,0),2))</f>
        <v>Vessigebro-närvärme</v>
      </c>
      <c r="D87">
        <f>IF(ISERROR(VLOOKUP($C87,'Miljövärden urval för publ'!$B$2:$H$490,MATCH(D$4,'Miljövärden urval för publ'!$B$2:$H$2,0),FALSE)),"",VLOOKUP($C87,'Miljövärden urval för publ'!$B$2:$H$490,MATCH(D$4,'Miljövärden urval för publ'!$B$2:$H$2,0),FALSE))</f>
        <v>0.183366</v>
      </c>
      <c r="E87">
        <f>IF(ISERROR(VLOOKUP($C87,'Miljövärden urval för publ'!$B$2:$H$490,MATCH(E$4,'Miljövärden urval för publ'!$B$2:$H$2,0),FALSE)),"",VLOOKUP($C87,'Miljövärden urval för publ'!$B$2:$H$490,MATCH(E$4,'Miljövärden urval för publ'!$B$2:$H$2,0),FALSE))</f>
        <v>16.090299999999999</v>
      </c>
      <c r="F87">
        <f>IF(ISERROR(VLOOKUP($C87,'Miljövärden urval för publ'!$B$2:$H$490,MATCH(F$4,'Miljövärden urval för publ'!$B$2:$H$2,0),FALSE)),"",VLOOKUP($C87,'Miljövärden urval för publ'!$B$2:$H$490,MATCH(F$4,'Miljövärden urval för publ'!$B$2:$H$2,0),FALSE))</f>
        <v>16.277100000000001</v>
      </c>
      <c r="G87">
        <f>IF(ISERROR(VLOOKUP($C87,'Miljövärden urval för publ'!$B$2:$H$490,MATCH(G$4,'Miljövärden urval för publ'!$B$2:$H$2,0),FALSE)),"",VLOOKUP($C87,'Miljövärden urval för publ'!$B$2:$H$490,MATCH(G$4,'Miljövärden urval för publ'!$B$2:$H$2,0),FALSE))</f>
        <v>1.81371E-2</v>
      </c>
    </row>
    <row r="88" spans="1:7" x14ac:dyDescent="0.25">
      <c r="A88" s="20">
        <v>85</v>
      </c>
      <c r="B88" t="str">
        <f>IF(ISERROR(INDEX('Miljövärden urval för publ'!$A$2:$AA$475,MATCH($A88,'Miljövärden urval för publ'!$R$2:$R$476,0),1)),"",INDEX('Miljövärden urval för publ'!$A$2:$AA$475,MATCH($A88,'Miljövärden urval för publ'!$R$2:$R$476,0),1))</f>
        <v>Falu Energi &amp; Vatten AB</v>
      </c>
      <c r="C88" t="str">
        <f>IF(ISERROR(INDEX('Miljövärden urval för publ'!$A$2:$AA$475,MATCH($A88,'Miljövärden urval för publ'!$R$2:$R$476,0),2)),"",INDEX('Miljövärden urval för publ'!$A$2:$AA$475,MATCH($A88,'Miljövärden urval för publ'!$R$2:$R$476,0),2))</f>
        <v>Bjursås</v>
      </c>
      <c r="D88">
        <f>IF(ISERROR(VLOOKUP($C88,'Miljövärden urval för publ'!$B$2:$H$490,MATCH(D$4,'Miljövärden urval för publ'!$B$2:$H$2,0),FALSE)),"",VLOOKUP($C88,'Miljövärden urval för publ'!$B$2:$H$490,MATCH(D$4,'Miljövärden urval för publ'!$B$2:$H$2,0),FALSE))</f>
        <v>0.153612</v>
      </c>
      <c r="E88">
        <f>IF(ISERROR(VLOOKUP($C88,'Miljövärden urval för publ'!$B$2:$H$490,MATCH(E$4,'Miljövärden urval för publ'!$B$2:$H$2,0),FALSE)),"",VLOOKUP($C88,'Miljövärden urval för publ'!$B$2:$H$490,MATCH(E$4,'Miljövärden urval för publ'!$B$2:$H$2,0),FALSE))</f>
        <v>13.2254</v>
      </c>
      <c r="F88">
        <f>IF(ISERROR(VLOOKUP($C88,'Miljövärden urval för publ'!$B$2:$H$490,MATCH(F$4,'Miljövärden urval för publ'!$B$2:$H$2,0),FALSE)),"",VLOOKUP($C88,'Miljövärden urval för publ'!$B$2:$H$490,MATCH(F$4,'Miljövärden urval för publ'!$B$2:$H$2,0),FALSE))</f>
        <v>15.492599999999999</v>
      </c>
      <c r="G88">
        <f>IF(ISERROR(VLOOKUP($C88,'Miljövärden urval för publ'!$B$2:$H$490,MATCH(G$4,'Miljövärden urval för publ'!$B$2:$H$2,0),FALSE)),"",VLOOKUP($C88,'Miljövärden urval för publ'!$B$2:$H$490,MATCH(G$4,'Miljövärden urval för publ'!$B$2:$H$2,0),FALSE))</f>
        <v>2.0220599999999998E-2</v>
      </c>
    </row>
    <row r="89" spans="1:7" x14ac:dyDescent="0.25">
      <c r="A89" s="20">
        <v>86</v>
      </c>
      <c r="B89" t="str">
        <f>IF(ISERROR(INDEX('Miljövärden urval för publ'!$A$2:$AA$475,MATCH($A89,'Miljövärden urval för publ'!$R$2:$R$476,0),1)),"",INDEX('Miljövärden urval för publ'!$A$2:$AA$475,MATCH($A89,'Miljövärden urval för publ'!$R$2:$R$476,0),1))</f>
        <v>Falu Energi &amp; Vatten AB</v>
      </c>
      <c r="C89" t="str">
        <f>IF(ISERROR(INDEX('Miljövärden urval för publ'!$A$2:$AA$475,MATCH($A89,'Miljövärden urval för publ'!$R$2:$R$476,0),2)),"",INDEX('Miljövärden urval för publ'!$A$2:$AA$475,MATCH($A89,'Miljövärden urval för publ'!$R$2:$R$476,0),2))</f>
        <v>Falun</v>
      </c>
      <c r="D89">
        <f>IF(ISERROR(VLOOKUP($C89,'Miljövärden urval för publ'!$B$2:$H$490,MATCH(D$4,'Miljövärden urval för publ'!$B$2:$H$2,0),FALSE)),"",VLOOKUP($C89,'Miljövärden urval för publ'!$B$2:$H$490,MATCH(D$4,'Miljövärden urval för publ'!$B$2:$H$2,0),FALSE))</f>
        <v>3.4421399999999998E-2</v>
      </c>
      <c r="E89">
        <f>IF(ISERROR(VLOOKUP($C89,'Miljövärden urval för publ'!$B$2:$H$490,MATCH(E$4,'Miljövärden urval för publ'!$B$2:$H$2,0),FALSE)),"",VLOOKUP($C89,'Miljövärden urval för publ'!$B$2:$H$490,MATCH(E$4,'Miljövärden urval för publ'!$B$2:$H$2,0),FALSE))</f>
        <v>8.6292399999999994</v>
      </c>
      <c r="F89">
        <f>IF(ISERROR(VLOOKUP($C89,'Miljövärden urval för publ'!$B$2:$H$490,MATCH(F$4,'Miljövärden urval för publ'!$B$2:$H$2,0),FALSE)),"",VLOOKUP($C89,'Miljövärden urval för publ'!$B$2:$H$490,MATCH(F$4,'Miljövärden urval för publ'!$B$2:$H$2,0),FALSE))</f>
        <v>4.8252899999999999</v>
      </c>
      <c r="G89">
        <f>IF(ISERROR(VLOOKUP($C89,'Miljövärden urval för publ'!$B$2:$H$490,MATCH(G$4,'Miljövärden urval för publ'!$B$2:$H$2,0),FALSE)),"",VLOOKUP($C89,'Miljövärden urval för publ'!$B$2:$H$490,MATCH(G$4,'Miljövärden urval för publ'!$B$2:$H$2,0),FALSE))</f>
        <v>8.0554700000000003E-3</v>
      </c>
    </row>
    <row r="90" spans="1:7" x14ac:dyDescent="0.25">
      <c r="A90" s="20">
        <v>87</v>
      </c>
      <c r="B90" t="str">
        <f>IF(ISERROR(INDEX('Miljövärden urval för publ'!$A$2:$AA$475,MATCH($A90,'Miljövärden urval för publ'!$R$2:$R$476,0),1)),"",INDEX('Miljövärden urval för publ'!$A$2:$AA$475,MATCH($A90,'Miljövärden urval för publ'!$R$2:$R$476,0),1))</f>
        <v>Falu Energi &amp; Vatten AB</v>
      </c>
      <c r="C90" t="str">
        <f>IF(ISERROR(INDEX('Miljövärden urval för publ'!$A$2:$AA$475,MATCH($A90,'Miljövärden urval för publ'!$R$2:$R$476,0),2)),"",INDEX('Miljövärden urval för publ'!$A$2:$AA$475,MATCH($A90,'Miljövärden urval för publ'!$R$2:$R$476,0),2))</f>
        <v>Grycksbo</v>
      </c>
      <c r="D90">
        <f>IF(ISERROR(VLOOKUP($C90,'Miljövärden urval för publ'!$B$2:$H$490,MATCH(D$4,'Miljövärden urval för publ'!$B$2:$H$2,0),FALSE)),"",VLOOKUP($C90,'Miljövärden urval för publ'!$B$2:$H$490,MATCH(D$4,'Miljövärden urval för publ'!$B$2:$H$2,0),FALSE))</f>
        <v>0.15242600000000001</v>
      </c>
      <c r="E90">
        <f>IF(ISERROR(VLOOKUP($C90,'Miljövärden urval för publ'!$B$2:$H$490,MATCH(E$4,'Miljövärden urval för publ'!$B$2:$H$2,0),FALSE)),"",VLOOKUP($C90,'Miljövärden urval för publ'!$B$2:$H$490,MATCH(E$4,'Miljövärden urval för publ'!$B$2:$H$2,0),FALSE))</f>
        <v>14.3354</v>
      </c>
      <c r="F90">
        <f>IF(ISERROR(VLOOKUP($C90,'Miljövärden urval för publ'!$B$2:$H$490,MATCH(F$4,'Miljövärden urval för publ'!$B$2:$H$2,0),FALSE)),"",VLOOKUP($C90,'Miljövärden urval för publ'!$B$2:$H$490,MATCH(F$4,'Miljövärden urval för publ'!$B$2:$H$2,0),FALSE))</f>
        <v>14.7417</v>
      </c>
      <c r="G90">
        <f>IF(ISERROR(VLOOKUP($C90,'Miljövärden urval för publ'!$B$2:$H$490,MATCH(G$4,'Miljövärden urval för publ'!$B$2:$H$2,0),FALSE)),"",VLOOKUP($C90,'Miljövärden urval för publ'!$B$2:$H$490,MATCH(G$4,'Miljövärden urval för publ'!$B$2:$H$2,0),FALSE))</f>
        <v>2.6464999999999999E-2</v>
      </c>
    </row>
    <row r="91" spans="1:7" x14ac:dyDescent="0.25">
      <c r="A91" s="20">
        <v>88</v>
      </c>
      <c r="B91" t="str">
        <f>IF(ISERROR(INDEX('Miljövärden urval för publ'!$A$2:$AA$475,MATCH($A91,'Miljövärden urval för publ'!$R$2:$R$476,0),1)),"",INDEX('Miljövärden urval för publ'!$A$2:$AA$475,MATCH($A91,'Miljövärden urval för publ'!$R$2:$R$476,0),1))</f>
        <v>Falu Energi &amp; Vatten AB</v>
      </c>
      <c r="C91" t="str">
        <f>IF(ISERROR(INDEX('Miljövärden urval för publ'!$A$2:$AA$475,MATCH($A91,'Miljövärden urval för publ'!$R$2:$R$476,0),2)),"",INDEX('Miljövärden urval för publ'!$A$2:$AA$475,MATCH($A91,'Miljövärden urval för publ'!$R$2:$R$476,0),2))</f>
        <v>Svärdsjö</v>
      </c>
      <c r="D91">
        <f>IF(ISERROR(VLOOKUP($C91,'Miljövärden urval för publ'!$B$2:$H$490,MATCH(D$4,'Miljövärden urval för publ'!$B$2:$H$2,0),FALSE)),"",VLOOKUP($C91,'Miljövärden urval för publ'!$B$2:$H$490,MATCH(D$4,'Miljövärden urval för publ'!$B$2:$H$2,0),FALSE))</f>
        <v>0.166771</v>
      </c>
      <c r="E91">
        <f>IF(ISERROR(VLOOKUP($C91,'Miljövärden urval för publ'!$B$2:$H$490,MATCH(E$4,'Miljövärden urval för publ'!$B$2:$H$2,0),FALSE)),"",VLOOKUP($C91,'Miljövärden urval för publ'!$B$2:$H$490,MATCH(E$4,'Miljövärden urval för publ'!$B$2:$H$2,0),FALSE))</f>
        <v>12.5677</v>
      </c>
      <c r="F91">
        <f>IF(ISERROR(VLOOKUP($C91,'Miljövärden urval för publ'!$B$2:$H$490,MATCH(F$4,'Miljövärden urval för publ'!$B$2:$H$2,0),FALSE)),"",VLOOKUP($C91,'Miljövärden urval för publ'!$B$2:$H$490,MATCH(F$4,'Miljövärden urval för publ'!$B$2:$H$2,0),FALSE))</f>
        <v>17.751999999999999</v>
      </c>
      <c r="G91">
        <f>IF(ISERROR(VLOOKUP($C91,'Miljövärden urval för publ'!$B$2:$H$490,MATCH(G$4,'Miljövärden urval för publ'!$B$2:$H$2,0),FALSE)),"",VLOOKUP($C91,'Miljövärden urval för publ'!$B$2:$H$490,MATCH(G$4,'Miljövärden urval för publ'!$B$2:$H$2,0),FALSE))</f>
        <v>1.2924100000000001E-2</v>
      </c>
    </row>
    <row r="92" spans="1:7" x14ac:dyDescent="0.25">
      <c r="A92" s="20">
        <v>89</v>
      </c>
      <c r="B92" t="str">
        <f>IF(ISERROR(INDEX('Miljövärden urval för publ'!$A$2:$AA$475,MATCH($A92,'Miljövärden urval för publ'!$R$2:$R$476,0),1)),"",INDEX('Miljövärden urval för publ'!$A$2:$AA$475,MATCH($A92,'Miljövärden urval för publ'!$R$2:$R$476,0),1))</f>
        <v>Finspångs Tekniska Verk AB</v>
      </c>
      <c r="C92" t="str">
        <f>IF(ISERROR(INDEX('Miljövärden urval för publ'!$A$2:$AA$475,MATCH($A92,'Miljövärden urval för publ'!$R$2:$R$476,0),2)),"",INDEX('Miljövärden urval för publ'!$A$2:$AA$475,MATCH($A92,'Miljövärden urval för publ'!$R$2:$R$476,0),2))</f>
        <v>Finspång</v>
      </c>
      <c r="D92">
        <f>IF(ISERROR(VLOOKUP($C92,'Miljövärden urval för publ'!$B$2:$H$490,MATCH(D$4,'Miljövärden urval för publ'!$B$2:$H$2,0),FALSE)),"",VLOOKUP($C92,'Miljövärden urval för publ'!$B$2:$H$490,MATCH(D$4,'Miljövärden urval för publ'!$B$2:$H$2,0),FALSE))</f>
        <v>0.182643</v>
      </c>
      <c r="E92">
        <f>IF(ISERROR(VLOOKUP($C92,'Miljövärden urval för publ'!$B$2:$H$490,MATCH(E$4,'Miljövärden urval för publ'!$B$2:$H$2,0),FALSE)),"",VLOOKUP($C92,'Miljövärden urval för publ'!$B$2:$H$490,MATCH(E$4,'Miljövärden urval för publ'!$B$2:$H$2,0),FALSE))</f>
        <v>88.629499999999993</v>
      </c>
      <c r="F92">
        <f>IF(ISERROR(VLOOKUP($C92,'Miljövärden urval för publ'!$B$2:$H$490,MATCH(F$4,'Miljövärden urval för publ'!$B$2:$H$2,0),FALSE)),"",VLOOKUP($C92,'Miljövärden urval för publ'!$B$2:$H$490,MATCH(F$4,'Miljövärden urval för publ'!$B$2:$H$2,0),FALSE))</f>
        <v>6.6990800000000004</v>
      </c>
      <c r="G92">
        <f>IF(ISERROR(VLOOKUP($C92,'Miljövärden urval för publ'!$B$2:$H$490,MATCH(G$4,'Miljövärden urval för publ'!$B$2:$H$2,0),FALSE)),"",VLOOKUP($C92,'Miljövärden urval för publ'!$B$2:$H$490,MATCH(G$4,'Miljövärden urval för publ'!$B$2:$H$2,0),FALSE))</f>
        <v>5.8327499999999997E-2</v>
      </c>
    </row>
    <row r="93" spans="1:7" x14ac:dyDescent="0.25">
      <c r="A93" s="20">
        <v>90</v>
      </c>
      <c r="B93" t="str">
        <f>IF(ISERROR(INDEX('Miljövärden urval för publ'!$A$2:$AA$475,MATCH($A93,'Miljövärden urval för publ'!$R$2:$R$476,0),1)),"",INDEX('Miljövärden urval för publ'!$A$2:$AA$475,MATCH($A93,'Miljövärden urval för publ'!$R$2:$R$476,0),1))</f>
        <v>Fortum Värme,  AB s.m. Stockholms stad</v>
      </c>
      <c r="C93" t="str">
        <f>IF(ISERROR(INDEX('Miljövärden urval för publ'!$A$2:$AA$475,MATCH($A93,'Miljövärden urval för publ'!$R$2:$R$476,0),2)),"",INDEX('Miljövärden urval för publ'!$A$2:$AA$475,MATCH($A93,'Miljövärden urval för publ'!$R$2:$R$476,0),2))</f>
        <v>Stockholm</v>
      </c>
      <c r="D93">
        <f>IF(ISERROR(VLOOKUP($C93,'Miljövärden urval för publ'!$B$2:$H$490,MATCH(D$4,'Miljövärden urval för publ'!$B$2:$H$2,0),FALSE)),"",VLOOKUP($C93,'Miljövärden urval för publ'!$B$2:$H$490,MATCH(D$4,'Miljövärden urval för publ'!$B$2:$H$2,0),FALSE))</f>
        <v>0.20256399999999999</v>
      </c>
      <c r="E93">
        <f>IF(ISERROR(VLOOKUP($C93,'Miljövärden urval för publ'!$B$2:$H$490,MATCH(E$4,'Miljövärden urval för publ'!$B$2:$H$2,0),FALSE)),"",VLOOKUP($C93,'Miljövärden urval för publ'!$B$2:$H$490,MATCH(E$4,'Miljövärden urval för publ'!$B$2:$H$2,0),FALSE))</f>
        <v>83.172300000000007</v>
      </c>
      <c r="F93">
        <f>IF(ISERROR(VLOOKUP($C93,'Miljövärden urval för publ'!$B$2:$H$490,MATCH(F$4,'Miljövärden urval för publ'!$B$2:$H$2,0),FALSE)),"",VLOOKUP($C93,'Miljövärden urval för publ'!$B$2:$H$490,MATCH(F$4,'Miljövärden urval för publ'!$B$2:$H$2,0),FALSE))</f>
        <v>6.8610499999999996</v>
      </c>
      <c r="G93">
        <f>IF(ISERROR(VLOOKUP($C93,'Miljövärden urval för publ'!$B$2:$H$490,MATCH(G$4,'Miljövärden urval för publ'!$B$2:$H$2,0),FALSE)),"",VLOOKUP($C93,'Miljövärden urval för publ'!$B$2:$H$490,MATCH(G$4,'Miljövärden urval för publ'!$B$2:$H$2,0),FALSE))</f>
        <v>0.134885</v>
      </c>
    </row>
    <row r="94" spans="1:7" x14ac:dyDescent="0.25">
      <c r="A94" s="20">
        <v>91</v>
      </c>
      <c r="B94" t="str">
        <f>IF(ISERROR(INDEX('Miljövärden urval för publ'!$A$2:$AA$475,MATCH($A94,'Miljövärden urval för publ'!$R$2:$R$476,0),1)),"",INDEX('Miljövärden urval för publ'!$A$2:$AA$475,MATCH($A94,'Miljövärden urval för publ'!$R$2:$R$476,0),1))</f>
        <v>Fortum Värme,  AB s.m. Stockholms stad</v>
      </c>
      <c r="C94" t="str">
        <f>IF(ISERROR(INDEX('Miljövärden urval för publ'!$A$2:$AA$475,MATCH($A94,'Miljövärden urval för publ'!$R$2:$R$476,0),2)),"",INDEX('Miljövärden urval för publ'!$A$2:$AA$475,MATCH($A94,'Miljövärden urval för publ'!$R$2:$R$476,0),2))</f>
        <v>Täby</v>
      </c>
      <c r="D94">
        <f>IF(ISERROR(VLOOKUP($C94,'Miljövärden urval för publ'!$B$2:$H$490,MATCH(D$4,'Miljövärden urval för publ'!$B$2:$H$2,0),FALSE)),"",VLOOKUP($C94,'Miljövärden urval för publ'!$B$2:$H$490,MATCH(D$4,'Miljövärden urval för publ'!$B$2:$H$2,0),FALSE))</f>
        <v>0.25827299999999997</v>
      </c>
      <c r="E94">
        <f>IF(ISERROR(VLOOKUP($C94,'Miljövärden urval för publ'!$B$2:$H$490,MATCH(E$4,'Miljövärden urval för publ'!$B$2:$H$2,0),FALSE)),"",VLOOKUP($C94,'Miljövärden urval för publ'!$B$2:$H$490,MATCH(E$4,'Miljövärden urval för publ'!$B$2:$H$2,0),FALSE))</f>
        <v>51.168999999999997</v>
      </c>
      <c r="F94">
        <f>IF(ISERROR(VLOOKUP($C94,'Miljövärden urval för publ'!$B$2:$H$490,MATCH(F$4,'Miljövärden urval för publ'!$B$2:$H$2,0),FALSE)),"",VLOOKUP($C94,'Miljövärden urval för publ'!$B$2:$H$490,MATCH(F$4,'Miljövärden urval för publ'!$B$2:$H$2,0),FALSE))</f>
        <v>7.3093199999999996</v>
      </c>
      <c r="G94">
        <f>IF(ISERROR(VLOOKUP($C94,'Miljövärden urval för publ'!$B$2:$H$490,MATCH(G$4,'Miljövärden urval för publ'!$B$2:$H$2,0),FALSE)),"",VLOOKUP($C94,'Miljövärden urval för publ'!$B$2:$H$490,MATCH(G$4,'Miljövärden urval för publ'!$B$2:$H$2,0),FALSE))</f>
        <v>0.108408</v>
      </c>
    </row>
    <row r="95" spans="1:7" x14ac:dyDescent="0.25">
      <c r="A95" s="20">
        <v>92</v>
      </c>
      <c r="B95" t="str">
        <f>IF(ISERROR(INDEX('Miljövärden urval för publ'!$A$2:$AA$475,MATCH($A95,'Miljövärden urval för publ'!$R$2:$R$476,0),1)),"",INDEX('Miljövärden urval för publ'!$A$2:$AA$475,MATCH($A95,'Miljövärden urval för publ'!$R$2:$R$476,0),1))</f>
        <v>Gislaved Energi AB</v>
      </c>
      <c r="C95" t="str">
        <f>IF(ISERROR(INDEX('Miljövärden urval för publ'!$A$2:$AA$475,MATCH($A95,'Miljövärden urval för publ'!$R$2:$R$476,0),2)),"",INDEX('Miljövärden urval för publ'!$A$2:$AA$475,MATCH($A95,'Miljövärden urval för publ'!$R$2:$R$476,0),2))</f>
        <v>Gislaved</v>
      </c>
      <c r="D95">
        <f>IF(ISERROR(VLOOKUP($C95,'Miljövärden urval för publ'!$B$2:$H$490,MATCH(D$4,'Miljövärden urval för publ'!$B$2:$H$2,0),FALSE)),"",VLOOKUP($C95,'Miljövärden urval för publ'!$B$2:$H$490,MATCH(D$4,'Miljövärden urval för publ'!$B$2:$H$2,0),FALSE))</f>
        <v>0.11017200000000001</v>
      </c>
      <c r="E95">
        <f>IF(ISERROR(VLOOKUP($C95,'Miljövärden urval för publ'!$B$2:$H$490,MATCH(E$4,'Miljövärden urval för publ'!$B$2:$H$2,0),FALSE)),"",VLOOKUP($C95,'Miljövärden urval för publ'!$B$2:$H$490,MATCH(E$4,'Miljövärden urval för publ'!$B$2:$H$2,0),FALSE))</f>
        <v>14.138400000000001</v>
      </c>
      <c r="F95">
        <f>IF(ISERROR(VLOOKUP($C95,'Miljövärden urval för publ'!$B$2:$H$490,MATCH(F$4,'Miljövärden urval för publ'!$B$2:$H$2,0),FALSE)),"",VLOOKUP($C95,'Miljövärden urval för publ'!$B$2:$H$490,MATCH(F$4,'Miljövärden urval för publ'!$B$2:$H$2,0),FALSE))</f>
        <v>10.169499999999999</v>
      </c>
      <c r="G95">
        <f>IF(ISERROR(VLOOKUP($C95,'Miljövärden urval för publ'!$B$2:$H$490,MATCH(G$4,'Miljövärden urval för publ'!$B$2:$H$2,0),FALSE)),"",VLOOKUP($C95,'Miljövärden urval för publ'!$B$2:$H$490,MATCH(G$4,'Miljövärden urval för publ'!$B$2:$H$2,0),FALSE))</f>
        <v>1.08501E-2</v>
      </c>
    </row>
    <row r="96" spans="1:7" x14ac:dyDescent="0.25">
      <c r="A96" s="20">
        <v>93</v>
      </c>
      <c r="B96" t="str">
        <f>IF(ISERROR(INDEX('Miljövärden urval för publ'!$A$2:$AA$475,MATCH($A96,'Miljövärden urval för publ'!$R$2:$R$476,0),1)),"",INDEX('Miljövärden urval för publ'!$A$2:$AA$475,MATCH($A96,'Miljövärden urval för publ'!$R$2:$R$476,0),1))</f>
        <v>Gislaved Energi AB</v>
      </c>
      <c r="C96" t="str">
        <f>IF(ISERROR(INDEX('Miljövärden urval för publ'!$A$2:$AA$475,MATCH($A96,'Miljövärden urval för publ'!$R$2:$R$476,0),2)),"",INDEX('Miljövärden urval för publ'!$A$2:$AA$475,MATCH($A96,'Miljövärden urval för publ'!$R$2:$R$476,0),2))</f>
        <v>Hestra</v>
      </c>
      <c r="D96">
        <f>IF(ISERROR(VLOOKUP($C96,'Miljövärden urval för publ'!$B$2:$H$490,MATCH(D$4,'Miljövärden urval för publ'!$B$2:$H$2,0),FALSE)),"",VLOOKUP($C96,'Miljövärden urval för publ'!$B$2:$H$490,MATCH(D$4,'Miljövärden urval för publ'!$B$2:$H$2,0),FALSE))</f>
        <v>0.111868</v>
      </c>
      <c r="E96">
        <f>IF(ISERROR(VLOOKUP($C96,'Miljövärden urval för publ'!$B$2:$H$490,MATCH(E$4,'Miljövärden urval för publ'!$B$2:$H$2,0),FALSE)),"",VLOOKUP($C96,'Miljövärden urval för publ'!$B$2:$H$490,MATCH(E$4,'Miljövärden urval för publ'!$B$2:$H$2,0),FALSE))</f>
        <v>22.406400000000001</v>
      </c>
      <c r="F96">
        <f>IF(ISERROR(VLOOKUP($C96,'Miljövärden urval för publ'!$B$2:$H$490,MATCH(F$4,'Miljövärden urval för publ'!$B$2:$H$2,0),FALSE)),"",VLOOKUP($C96,'Miljövärden urval för publ'!$B$2:$H$490,MATCH(F$4,'Miljövärden urval för publ'!$B$2:$H$2,0),FALSE))</f>
        <v>9.3345599999999997</v>
      </c>
      <c r="G96">
        <f>IF(ISERROR(VLOOKUP($C96,'Miljövärden urval för publ'!$B$2:$H$490,MATCH(G$4,'Miljövärden urval för publ'!$B$2:$H$2,0),FALSE)),"",VLOOKUP($C96,'Miljövärden urval för publ'!$B$2:$H$490,MATCH(G$4,'Miljövärden urval för publ'!$B$2:$H$2,0),FALSE))</f>
        <v>9.1375499999999995E-3</v>
      </c>
    </row>
    <row r="97" spans="1:7" x14ac:dyDescent="0.25">
      <c r="A97" s="20">
        <v>94</v>
      </c>
      <c r="B97" t="str">
        <f>IF(ISERROR(INDEX('Miljövärden urval för publ'!$A$2:$AA$475,MATCH($A97,'Miljövärden urval för publ'!$R$2:$R$476,0),1)),"",INDEX('Miljövärden urval för publ'!$A$2:$AA$475,MATCH($A97,'Miljövärden urval för publ'!$R$2:$R$476,0),1))</f>
        <v>Gislaved Energi AB</v>
      </c>
      <c r="C97" t="str">
        <f>IF(ISERROR(INDEX('Miljövärden urval för publ'!$A$2:$AA$475,MATCH($A97,'Miljövärden urval för publ'!$R$2:$R$476,0),2)),"",INDEX('Miljövärden urval för publ'!$A$2:$AA$475,MATCH($A97,'Miljövärden urval för publ'!$R$2:$R$476,0),2))</f>
        <v>Reftele</v>
      </c>
      <c r="D97">
        <f>IF(ISERROR(VLOOKUP($C97,'Miljövärden urval för publ'!$B$2:$H$490,MATCH(D$4,'Miljövärden urval för publ'!$B$2:$H$2,0),FALSE)),"",VLOOKUP($C97,'Miljövärden urval för publ'!$B$2:$H$490,MATCH(D$4,'Miljövärden urval för publ'!$B$2:$H$2,0),FALSE))</f>
        <v>0.18596099999999999</v>
      </c>
      <c r="E97">
        <f>IF(ISERROR(VLOOKUP($C97,'Miljövärden urval för publ'!$B$2:$H$490,MATCH(E$4,'Miljövärden urval för publ'!$B$2:$H$2,0),FALSE)),"",VLOOKUP($C97,'Miljövärden urval för publ'!$B$2:$H$490,MATCH(E$4,'Miljövärden urval för publ'!$B$2:$H$2,0),FALSE))</f>
        <v>6.3183400000000001</v>
      </c>
      <c r="F97">
        <f>IF(ISERROR(VLOOKUP($C97,'Miljövärden urval för publ'!$B$2:$H$490,MATCH(F$4,'Miljövärden urval för publ'!$B$2:$H$2,0),FALSE)),"",VLOOKUP($C97,'Miljövärden urval för publ'!$B$2:$H$490,MATCH(F$4,'Miljövärden urval för publ'!$B$2:$H$2,0),FALSE))</f>
        <v>14.1374</v>
      </c>
      <c r="G97">
        <f>IF(ISERROR(VLOOKUP($C97,'Miljövärden urval för publ'!$B$2:$H$490,MATCH(G$4,'Miljövärden urval för publ'!$B$2:$H$2,0),FALSE)),"",VLOOKUP($C97,'Miljövärden urval för publ'!$B$2:$H$490,MATCH(G$4,'Miljövärden urval för publ'!$B$2:$H$2,0),FALSE))</f>
        <v>0</v>
      </c>
    </row>
    <row r="98" spans="1:7" x14ac:dyDescent="0.25">
      <c r="A98" s="20">
        <v>95</v>
      </c>
      <c r="B98" t="str">
        <f>IF(ISERROR(INDEX('Miljövärden urval för publ'!$A$2:$AA$475,MATCH($A98,'Miljövärden urval för publ'!$R$2:$R$476,0),1)),"",INDEX('Miljövärden urval för publ'!$A$2:$AA$475,MATCH($A98,'Miljövärden urval för publ'!$R$2:$R$476,0),1))</f>
        <v>Gotlands Energi AB</v>
      </c>
      <c r="C98" t="str">
        <f>IF(ISERROR(INDEX('Miljövärden urval för publ'!$A$2:$AA$475,MATCH($A98,'Miljövärden urval för publ'!$R$2:$R$476,0),2)),"",INDEX('Miljövärden urval för publ'!$A$2:$AA$475,MATCH($A98,'Miljövärden urval för publ'!$R$2:$R$476,0),2))</f>
        <v>Hemse</v>
      </c>
      <c r="D98">
        <f>IF(ISERROR(VLOOKUP($C98,'Miljövärden urval för publ'!$B$2:$H$490,MATCH(D$4,'Miljövärden urval för publ'!$B$2:$H$2,0),FALSE)),"",VLOOKUP($C98,'Miljövärden urval för publ'!$B$2:$H$490,MATCH(D$4,'Miljövärden urval för publ'!$B$2:$H$2,0),FALSE))</f>
        <v>0.125611</v>
      </c>
      <c r="E98">
        <f>IF(ISERROR(VLOOKUP($C98,'Miljövärden urval för publ'!$B$2:$H$490,MATCH(E$4,'Miljövärden urval för publ'!$B$2:$H$2,0),FALSE)),"",VLOOKUP($C98,'Miljövärden urval för publ'!$B$2:$H$490,MATCH(E$4,'Miljövärden urval för publ'!$B$2:$H$2,0),FALSE))</f>
        <v>25.384599999999999</v>
      </c>
      <c r="F98">
        <f>IF(ISERROR(VLOOKUP($C98,'Miljövärden urval för publ'!$B$2:$H$490,MATCH(F$4,'Miljövärden urval för publ'!$B$2:$H$2,0),FALSE)),"",VLOOKUP($C98,'Miljövärden urval för publ'!$B$2:$H$490,MATCH(F$4,'Miljövärden urval för publ'!$B$2:$H$2,0),FALSE))</f>
        <v>8.1809600000000007</v>
      </c>
      <c r="G98">
        <f>IF(ISERROR(VLOOKUP($C98,'Miljövärden urval för publ'!$B$2:$H$490,MATCH(G$4,'Miljövärden urval för publ'!$B$2:$H$2,0),FALSE)),"",VLOOKUP($C98,'Miljövärden urval för publ'!$B$2:$H$490,MATCH(G$4,'Miljövärden urval för publ'!$B$2:$H$2,0),FALSE))</f>
        <v>2.6426499999999999E-2</v>
      </c>
    </row>
    <row r="99" spans="1:7" x14ac:dyDescent="0.25">
      <c r="A99" s="20">
        <v>96</v>
      </c>
      <c r="B99" t="str">
        <f>IF(ISERROR(INDEX('Miljövärden urval för publ'!$A$2:$AA$475,MATCH($A99,'Miljövärden urval för publ'!$R$2:$R$476,0),1)),"",INDEX('Miljövärden urval för publ'!$A$2:$AA$475,MATCH($A99,'Miljövärden urval för publ'!$R$2:$R$476,0),1))</f>
        <v>Gotlands Energi AB</v>
      </c>
      <c r="C99" t="str">
        <f>IF(ISERROR(INDEX('Miljövärden urval för publ'!$A$2:$AA$475,MATCH($A99,'Miljövärden urval för publ'!$R$2:$R$476,0),2)),"",INDEX('Miljövärden urval för publ'!$A$2:$AA$475,MATCH($A99,'Miljövärden urval för publ'!$R$2:$R$476,0),2))</f>
        <v>Klintehamn</v>
      </c>
      <c r="D99">
        <f>IF(ISERROR(VLOOKUP($C99,'Miljövärden urval för publ'!$B$2:$H$490,MATCH(D$4,'Miljövärden urval för publ'!$B$2:$H$2,0),FALSE)),"",VLOOKUP($C99,'Miljövärden urval för publ'!$B$2:$H$490,MATCH(D$4,'Miljövärden urval för publ'!$B$2:$H$2,0),FALSE))</f>
        <v>1.33318</v>
      </c>
      <c r="E99">
        <f>IF(ISERROR(VLOOKUP($C99,'Miljövärden urval för publ'!$B$2:$H$490,MATCH(E$4,'Miljövärden urval för publ'!$B$2:$H$2,0),FALSE)),"",VLOOKUP($C99,'Miljövärden urval för publ'!$B$2:$H$490,MATCH(E$4,'Miljövärden urval för publ'!$B$2:$H$2,0),FALSE))</f>
        <v>26.921900000000001</v>
      </c>
      <c r="F99">
        <f>IF(ISERROR(VLOOKUP($C99,'Miljövärden urval för publ'!$B$2:$H$490,MATCH(F$4,'Miljövärden urval för publ'!$B$2:$H$2,0),FALSE)),"",VLOOKUP($C99,'Miljövärden urval för publ'!$B$2:$H$490,MATCH(F$4,'Miljövärden urval för publ'!$B$2:$H$2,0),FALSE))</f>
        <v>33.591799999999999</v>
      </c>
      <c r="G99">
        <f>IF(ISERROR(VLOOKUP($C99,'Miljövärden urval för publ'!$B$2:$H$490,MATCH(G$4,'Miljövärden urval för publ'!$B$2:$H$2,0),FALSE)),"",VLOOKUP($C99,'Miljövärden urval för publ'!$B$2:$H$490,MATCH(G$4,'Miljövärden urval för publ'!$B$2:$H$2,0),FALSE))</f>
        <v>2.81543E-2</v>
      </c>
    </row>
    <row r="100" spans="1:7" x14ac:dyDescent="0.25">
      <c r="A100" s="20">
        <v>97</v>
      </c>
      <c r="B100" t="str">
        <f>IF(ISERROR(INDEX('Miljövärden urval för publ'!$A$2:$AA$475,MATCH($A100,'Miljövärden urval för publ'!$R$2:$R$476,0),1)),"",INDEX('Miljövärden urval för publ'!$A$2:$AA$475,MATCH($A100,'Miljövärden urval för publ'!$R$2:$R$476,0),1))</f>
        <v>Gotlands Energi AB</v>
      </c>
      <c r="C100" t="str">
        <f>IF(ISERROR(INDEX('Miljövärden urval för publ'!$A$2:$AA$475,MATCH($A100,'Miljövärden urval för publ'!$R$2:$R$476,0),2)),"",INDEX('Miljövärden urval för publ'!$A$2:$AA$475,MATCH($A100,'Miljövärden urval för publ'!$R$2:$R$476,0),2))</f>
        <v>Slite</v>
      </c>
      <c r="D100">
        <f>IF(ISERROR(VLOOKUP($C100,'Miljövärden urval för publ'!$B$2:$H$490,MATCH(D$4,'Miljövärden urval för publ'!$B$2:$H$2,0),FALSE)),"",VLOOKUP($C100,'Miljövärden urval för publ'!$B$2:$H$490,MATCH(D$4,'Miljövärden urval för publ'!$B$2:$H$2,0),FALSE))</f>
        <v>0.28623900000000002</v>
      </c>
      <c r="E100">
        <f>IF(ISERROR(VLOOKUP($C100,'Miljövärden urval för publ'!$B$2:$H$490,MATCH(E$4,'Miljövärden urval för publ'!$B$2:$H$2,0),FALSE)),"",VLOOKUP($C100,'Miljövärden urval för publ'!$B$2:$H$490,MATCH(E$4,'Miljövärden urval för publ'!$B$2:$H$2,0),FALSE))</f>
        <v>64.533500000000004</v>
      </c>
      <c r="F100">
        <f>IF(ISERROR(VLOOKUP($C100,'Miljövärden urval för publ'!$B$2:$H$490,MATCH(F$4,'Miljövärden urval för publ'!$B$2:$H$2,0),FALSE)),"",VLOOKUP($C100,'Miljövärden urval för publ'!$B$2:$H$490,MATCH(F$4,'Miljövärden urval för publ'!$B$2:$H$2,0),FALSE))</f>
        <v>4.1283899999999996</v>
      </c>
      <c r="G100">
        <f>IF(ISERROR(VLOOKUP($C100,'Miljövärden urval för publ'!$B$2:$H$490,MATCH(G$4,'Miljövärden urval för publ'!$B$2:$H$2,0),FALSE)),"",VLOOKUP($C100,'Miljövärden urval för publ'!$B$2:$H$490,MATCH(G$4,'Miljövärden urval för publ'!$B$2:$H$2,0),FALSE))</f>
        <v>0.17885799999999999</v>
      </c>
    </row>
    <row r="101" spans="1:7" x14ac:dyDescent="0.25">
      <c r="A101" s="20">
        <v>98</v>
      </c>
      <c r="B101" t="str">
        <f>IF(ISERROR(INDEX('Miljövärden urval för publ'!$A$2:$AA$475,MATCH($A101,'Miljövärden urval för publ'!$R$2:$R$476,0),1)),"",INDEX('Miljövärden urval för publ'!$A$2:$AA$475,MATCH($A101,'Miljövärden urval för publ'!$R$2:$R$476,0),1))</f>
        <v>Gotlands Energi AB</v>
      </c>
      <c r="C101" t="str">
        <f>IF(ISERROR(INDEX('Miljövärden urval för publ'!$A$2:$AA$475,MATCH($A101,'Miljövärden urval för publ'!$R$2:$R$476,0),2)),"",INDEX('Miljövärden urval för publ'!$A$2:$AA$475,MATCH($A101,'Miljövärden urval för publ'!$R$2:$R$476,0),2))</f>
        <v>Visby</v>
      </c>
      <c r="D101">
        <f>IF(ISERROR(VLOOKUP($C101,'Miljövärden urval för publ'!$B$2:$H$490,MATCH(D$4,'Miljövärden urval för publ'!$B$2:$H$2,0),FALSE)),"",VLOOKUP($C101,'Miljövärden urval för publ'!$B$2:$H$490,MATCH(D$4,'Miljövärden urval för publ'!$B$2:$H$2,0),FALSE))</f>
        <v>0.30743199999999998</v>
      </c>
      <c r="E101">
        <f>IF(ISERROR(VLOOKUP($C101,'Miljövärden urval för publ'!$B$2:$H$490,MATCH(E$4,'Miljövärden urval för publ'!$B$2:$H$2,0),FALSE)),"",VLOOKUP($C101,'Miljövärden urval för publ'!$B$2:$H$490,MATCH(E$4,'Miljövärden urval för publ'!$B$2:$H$2,0),FALSE))</f>
        <v>49.462600000000002</v>
      </c>
      <c r="F101">
        <f>IF(ISERROR(VLOOKUP($C101,'Miljövärden urval för publ'!$B$2:$H$490,MATCH(F$4,'Miljövärden urval för publ'!$B$2:$H$2,0),FALSE)),"",VLOOKUP($C101,'Miljövärden urval för publ'!$B$2:$H$490,MATCH(F$4,'Miljövärden urval för publ'!$B$2:$H$2,0),FALSE))</f>
        <v>8.0386299999999995</v>
      </c>
      <c r="G101">
        <f>IF(ISERROR(VLOOKUP($C101,'Miljövärden urval för publ'!$B$2:$H$490,MATCH(G$4,'Miljövärden urval för publ'!$B$2:$H$2,0),FALSE)),"",VLOOKUP($C101,'Miljövärden urval för publ'!$B$2:$H$490,MATCH(G$4,'Miljövärden urval för publ'!$B$2:$H$2,0),FALSE))</f>
        <v>3.4166099999999998E-2</v>
      </c>
    </row>
    <row r="102" spans="1:7" x14ac:dyDescent="0.25">
      <c r="A102" s="20">
        <v>99</v>
      </c>
      <c r="B102" t="str">
        <f>IF(ISERROR(INDEX('Miljövärden urval för publ'!$A$2:$AA$475,MATCH($A102,'Miljövärden urval för publ'!$R$2:$R$476,0),1)),"",INDEX('Miljövärden urval för publ'!$A$2:$AA$475,MATCH($A102,'Miljövärden urval för publ'!$R$2:$R$476,0),1))</f>
        <v>Gällivare Energi AB</v>
      </c>
      <c r="C102" t="str">
        <f>IF(ISERROR(INDEX('Miljövärden urval för publ'!$A$2:$AA$475,MATCH($A102,'Miljövärden urval för publ'!$R$2:$R$476,0),2)),"",INDEX('Miljövärden urval för publ'!$A$2:$AA$475,MATCH($A102,'Miljövärden urval för publ'!$R$2:$R$476,0),2))</f>
        <v>Gällivare-Malmberget</v>
      </c>
      <c r="D102">
        <f>IF(ISERROR(VLOOKUP($C102,'Miljövärden urval för publ'!$B$2:$H$490,MATCH(D$4,'Miljövärden urval för publ'!$B$2:$H$2,0),FALSE)),"",VLOOKUP($C102,'Miljövärden urval för publ'!$B$2:$H$490,MATCH(D$4,'Miljövärden urval för publ'!$B$2:$H$2,0),FALSE))</f>
        <v>0.55140199999999995</v>
      </c>
      <c r="E102">
        <f>IF(ISERROR(VLOOKUP($C102,'Miljövärden urval för publ'!$B$2:$H$490,MATCH(E$4,'Miljövärden urval för publ'!$B$2:$H$2,0),FALSE)),"",VLOOKUP($C102,'Miljövärden urval för publ'!$B$2:$H$490,MATCH(E$4,'Miljövärden urval för publ'!$B$2:$H$2,0),FALSE))</f>
        <v>206.31700000000001</v>
      </c>
      <c r="F102">
        <f>IF(ISERROR(VLOOKUP($C102,'Miljövärden urval för publ'!$B$2:$H$490,MATCH(F$4,'Miljövärden urval för publ'!$B$2:$H$2,0),FALSE)),"",VLOOKUP($C102,'Miljövärden urval för publ'!$B$2:$H$490,MATCH(F$4,'Miljövärden urval för publ'!$B$2:$H$2,0),FALSE))</f>
        <v>23.913399999999999</v>
      </c>
      <c r="G102">
        <f>IF(ISERROR(VLOOKUP($C102,'Miljövärden urval för publ'!$B$2:$H$490,MATCH(G$4,'Miljövärden urval för publ'!$B$2:$H$2,0),FALSE)),"",VLOOKUP($C102,'Miljövärden urval för publ'!$B$2:$H$490,MATCH(G$4,'Miljövärden urval för publ'!$B$2:$H$2,0),FALSE))</f>
        <v>9.60482E-3</v>
      </c>
    </row>
    <row r="103" spans="1:7" x14ac:dyDescent="0.25">
      <c r="A103" s="20">
        <v>100</v>
      </c>
      <c r="B103" t="str">
        <f>IF(ISERROR(INDEX('Miljövärden urval för publ'!$A$2:$AA$475,MATCH($A103,'Miljövärden urval för publ'!$R$2:$R$476,0),1)),"",INDEX('Miljövärden urval för publ'!$A$2:$AA$475,MATCH($A103,'Miljövärden urval för publ'!$R$2:$R$476,0),1))</f>
        <v>Gävle Energi AB</v>
      </c>
      <c r="C103" t="str">
        <f>IF(ISERROR(INDEX('Miljövärden urval för publ'!$A$2:$AA$475,MATCH($A103,'Miljövärden urval för publ'!$R$2:$R$476,0),2)),"",INDEX('Miljövärden urval för publ'!$A$2:$AA$475,MATCH($A103,'Miljövärden urval för publ'!$R$2:$R$476,0),2))</f>
        <v>Gävle</v>
      </c>
      <c r="D103">
        <f>IF(ISERROR(VLOOKUP($C103,'Miljövärden urval för publ'!$B$2:$H$490,MATCH(D$4,'Miljövärden urval för publ'!$B$2:$H$2,0),FALSE)),"",VLOOKUP($C103,'Miljövärden urval för publ'!$B$2:$H$490,MATCH(D$4,'Miljövärden urval för publ'!$B$2:$H$2,0),FALSE))</f>
        <v>1.3753E-2</v>
      </c>
      <c r="E103">
        <f>IF(ISERROR(VLOOKUP($C103,'Miljövärden urval för publ'!$B$2:$H$490,MATCH(E$4,'Miljövärden urval för publ'!$B$2:$H$2,0),FALSE)),"",VLOOKUP($C103,'Miljövärden urval för publ'!$B$2:$H$490,MATCH(E$4,'Miljövärden urval för publ'!$B$2:$H$2,0),FALSE))</f>
        <v>3.3149999999999999</v>
      </c>
      <c r="F103">
        <f>IF(ISERROR(VLOOKUP($C103,'Miljövärden urval för publ'!$B$2:$H$490,MATCH(F$4,'Miljövärden urval för publ'!$B$2:$H$2,0),FALSE)),"",VLOOKUP($C103,'Miljövärden urval för publ'!$B$2:$H$490,MATCH(F$4,'Miljövärden urval för publ'!$B$2:$H$2,0),FALSE))</f>
        <v>2.0761699999999998</v>
      </c>
      <c r="G103">
        <f>IF(ISERROR(VLOOKUP($C103,'Miljövärden urval för publ'!$B$2:$H$490,MATCH(G$4,'Miljövärden urval för publ'!$B$2:$H$2,0),FALSE)),"",VLOOKUP($C103,'Miljövärden urval för publ'!$B$2:$H$490,MATCH(G$4,'Miljövärden urval för publ'!$B$2:$H$2,0),FALSE))</f>
        <v>2.8534300000000002E-4</v>
      </c>
    </row>
    <row r="104" spans="1:7" x14ac:dyDescent="0.25">
      <c r="A104" s="20">
        <v>101</v>
      </c>
      <c r="B104" t="str">
        <f>IF(ISERROR(INDEX('Miljövärden urval för publ'!$A$2:$AA$475,MATCH($A104,'Miljövärden urval för publ'!$R$2:$R$476,0),1)),"",INDEX('Miljövärden urval för publ'!$A$2:$AA$475,MATCH($A104,'Miljövärden urval för publ'!$R$2:$R$476,0),1))</f>
        <v>Göteborg Energi AB</v>
      </c>
      <c r="C104" t="str">
        <f>IF(ISERROR(INDEX('Miljövärden urval för publ'!$A$2:$AA$475,MATCH($A104,'Miljövärden urval för publ'!$R$2:$R$476,0),2)),"",INDEX('Miljövärden urval för publ'!$A$2:$AA$475,MATCH($A104,'Miljövärden urval för publ'!$R$2:$R$476,0),2))</f>
        <v>Göteborg Ale och Partille</v>
      </c>
      <c r="D104">
        <f>IF(ISERROR(VLOOKUP($C104,'Miljövärden urval för publ'!$B$2:$H$490,MATCH(D$4,'Miljövärden urval för publ'!$B$2:$H$2,0),FALSE)),"",VLOOKUP($C104,'Miljövärden urval för publ'!$B$2:$H$490,MATCH(D$4,'Miljövärden urval för publ'!$B$2:$H$2,0),FALSE))</f>
        <v>0.18429499999999999</v>
      </c>
      <c r="E104">
        <f>IF(ISERROR(VLOOKUP($C104,'Miljövärden urval för publ'!$B$2:$H$490,MATCH(E$4,'Miljövärden urval för publ'!$B$2:$H$2,0),FALSE)),"",VLOOKUP($C104,'Miljövärden urval för publ'!$B$2:$H$490,MATCH(E$4,'Miljövärden urval för publ'!$B$2:$H$2,0),FALSE))</f>
        <v>47.2059</v>
      </c>
      <c r="F104">
        <f>IF(ISERROR(VLOOKUP($C104,'Miljövärden urval för publ'!$B$2:$H$490,MATCH(F$4,'Miljövärden urval för publ'!$B$2:$H$2,0),FALSE)),"",VLOOKUP($C104,'Miljövärden urval för publ'!$B$2:$H$490,MATCH(F$4,'Miljövärden urval för publ'!$B$2:$H$2,0),FALSE))</f>
        <v>5.5744999999999996</v>
      </c>
      <c r="G104">
        <f>IF(ISERROR(VLOOKUP($C104,'Miljövärden urval för publ'!$B$2:$H$490,MATCH(G$4,'Miljövärden urval för publ'!$B$2:$H$2,0),FALSE)),"",VLOOKUP($C104,'Miljövärden urval för publ'!$B$2:$H$490,MATCH(G$4,'Miljövärden urval för publ'!$B$2:$H$2,0),FALSE))</f>
        <v>7.8944200000000006E-2</v>
      </c>
    </row>
    <row r="105" spans="1:7" x14ac:dyDescent="0.25">
      <c r="A105" s="20">
        <v>102</v>
      </c>
      <c r="B105" t="str">
        <f>IF(ISERROR(INDEX('Miljövärden urval för publ'!$A$2:$AA$475,MATCH($A105,'Miljövärden urval för publ'!$R$2:$R$476,0),1)),"",INDEX('Miljövärden urval för publ'!$A$2:$AA$475,MATCH($A105,'Miljövärden urval för publ'!$R$2:$R$476,0),1))</f>
        <v>Göteborg Energi AB</v>
      </c>
      <c r="C105" t="str">
        <f>IF(ISERROR(INDEX('Miljövärden urval för publ'!$A$2:$AA$475,MATCH($A105,'Miljövärden urval för publ'!$R$2:$R$476,0),2)),"",INDEX('Miljövärden urval för publ'!$A$2:$AA$475,MATCH($A105,'Miljövärden urval för publ'!$R$2:$R$476,0),2))</f>
        <v>Göteborg Ale och Partille Bra Miljöval</v>
      </c>
      <c r="D105">
        <f>IF(ISERROR(VLOOKUP($C105,'Miljövärden urval för publ'!$B$2:$H$490,MATCH(D$4,'Miljövärden urval för publ'!$B$2:$H$2,0),FALSE)),"",VLOOKUP($C105,'Miljövärden urval för publ'!$B$2:$H$490,MATCH(D$4,'Miljövärden urval för publ'!$B$2:$H$2,0),FALSE))</f>
        <v>6.24112E-2</v>
      </c>
      <c r="E105">
        <f>IF(ISERROR(VLOOKUP($C105,'Miljövärden urval för publ'!$B$2:$H$490,MATCH(E$4,'Miljövärden urval för publ'!$B$2:$H$2,0),FALSE)),"",VLOOKUP($C105,'Miljövärden urval för publ'!$B$2:$H$490,MATCH(E$4,'Miljövärden urval för publ'!$B$2:$H$2,0),FALSE))</f>
        <v>7.42584</v>
      </c>
      <c r="F105">
        <f>IF(ISERROR(VLOOKUP($C105,'Miljövärden urval för publ'!$B$2:$H$490,MATCH(F$4,'Miljövärden urval för publ'!$B$2:$H$2,0),FALSE)),"",VLOOKUP($C105,'Miljövärden urval för publ'!$B$2:$H$490,MATCH(F$4,'Miljövärden urval för publ'!$B$2:$H$2,0),FALSE))</f>
        <v>5.6012899999999997</v>
      </c>
      <c r="G105">
        <f>IF(ISERROR(VLOOKUP($C105,'Miljövärden urval för publ'!$B$2:$H$490,MATCH(G$4,'Miljövärden urval för publ'!$B$2:$H$2,0),FALSE)),"",VLOOKUP($C105,'Miljövärden urval för publ'!$B$2:$H$490,MATCH(G$4,'Miljövärden urval för publ'!$B$2:$H$2,0),FALSE))</f>
        <v>0</v>
      </c>
    </row>
    <row r="106" spans="1:7" x14ac:dyDescent="0.25">
      <c r="A106" s="20">
        <v>103</v>
      </c>
      <c r="B106" t="str">
        <f>IF(ISERROR(INDEX('Miljövärden urval för publ'!$A$2:$AA$475,MATCH($A106,'Miljövärden urval för publ'!$R$2:$R$476,0),1)),"",INDEX('Miljövärden urval för publ'!$A$2:$AA$475,MATCH($A106,'Miljövärden urval för publ'!$R$2:$R$476,0),1))</f>
        <v>Götene Vatten &amp; Värme AB</v>
      </c>
      <c r="C106" t="str">
        <f>IF(ISERROR(INDEX('Miljövärden urval för publ'!$A$2:$AA$475,MATCH($A106,'Miljövärden urval för publ'!$R$2:$R$476,0),2)),"",INDEX('Miljövärden urval för publ'!$A$2:$AA$475,MATCH($A106,'Miljövärden urval för publ'!$R$2:$R$476,0),2))</f>
        <v>Götene</v>
      </c>
      <c r="D106">
        <f>IF(ISERROR(VLOOKUP($C106,'Miljövärden urval för publ'!$B$2:$H$490,MATCH(D$4,'Miljövärden urval för publ'!$B$2:$H$2,0),FALSE)),"",VLOOKUP($C106,'Miljövärden urval för publ'!$B$2:$H$490,MATCH(D$4,'Miljövärden urval för publ'!$B$2:$H$2,0),FALSE))</f>
        <v>0.115477</v>
      </c>
      <c r="E106">
        <f>IF(ISERROR(VLOOKUP($C106,'Miljövärden urval för publ'!$B$2:$H$490,MATCH(E$4,'Miljövärden urval för publ'!$B$2:$H$2,0),FALSE)),"",VLOOKUP($C106,'Miljövärden urval för publ'!$B$2:$H$490,MATCH(E$4,'Miljövärden urval för publ'!$B$2:$H$2,0),FALSE))</f>
        <v>21.553999999999998</v>
      </c>
      <c r="F106">
        <f>IF(ISERROR(VLOOKUP($C106,'Miljövärden urval för publ'!$B$2:$H$490,MATCH(F$4,'Miljövärden urval för publ'!$B$2:$H$2,0),FALSE)),"",VLOOKUP($C106,'Miljövärden urval för publ'!$B$2:$H$490,MATCH(F$4,'Miljövärden urval för publ'!$B$2:$H$2,0),FALSE))</f>
        <v>8.4902599999999993</v>
      </c>
      <c r="G106">
        <f>IF(ISERROR(VLOOKUP($C106,'Miljövärden urval för publ'!$B$2:$H$490,MATCH(G$4,'Miljövärden urval för publ'!$B$2:$H$2,0),FALSE)),"",VLOOKUP($C106,'Miljövärden urval för publ'!$B$2:$H$490,MATCH(G$4,'Miljövärden urval för publ'!$B$2:$H$2,0),FALSE))</f>
        <v>3.3651800000000003E-2</v>
      </c>
    </row>
    <row r="107" spans="1:7" x14ac:dyDescent="0.25">
      <c r="A107" s="20">
        <v>104</v>
      </c>
      <c r="B107" t="str">
        <f>IF(ISERROR(INDEX('Miljövärden urval för publ'!$A$2:$AA$475,MATCH($A107,'Miljövärden urval för publ'!$R$2:$R$476,0),1)),"",INDEX('Miljövärden urval för publ'!$A$2:$AA$475,MATCH($A107,'Miljövärden urval för publ'!$R$2:$R$476,0),1))</f>
        <v>Götene Vatten &amp; Värme AB</v>
      </c>
      <c r="C107" t="str">
        <f>IF(ISERROR(INDEX('Miljövärden urval för publ'!$A$2:$AA$475,MATCH($A107,'Miljövärden urval för publ'!$R$2:$R$476,0),2)),"",INDEX('Miljövärden urval för publ'!$A$2:$AA$475,MATCH($A107,'Miljövärden urval för publ'!$R$2:$R$476,0),2))</f>
        <v>Hällekis</v>
      </c>
      <c r="D107">
        <f>IF(ISERROR(VLOOKUP($C107,'Miljövärden urval för publ'!$B$2:$H$490,MATCH(D$4,'Miljövärden urval för publ'!$B$2:$H$2,0),FALSE)),"",VLOOKUP($C107,'Miljövärden urval för publ'!$B$2:$H$490,MATCH(D$4,'Miljövärden urval för publ'!$B$2:$H$2,0),FALSE))</f>
        <v>5.1999999999999998E-2</v>
      </c>
      <c r="E107">
        <f>IF(ISERROR(VLOOKUP($C107,'Miljövärden urval för publ'!$B$2:$H$490,MATCH(E$4,'Miljövärden urval för publ'!$B$2:$H$2,0),FALSE)),"",VLOOKUP($C107,'Miljövärden urval för publ'!$B$2:$H$490,MATCH(E$4,'Miljövärden urval för publ'!$B$2:$H$2,0),FALSE))</f>
        <v>3.0429300000000001</v>
      </c>
      <c r="F107">
        <f>IF(ISERROR(VLOOKUP($C107,'Miljövärden urval för publ'!$B$2:$H$490,MATCH(F$4,'Miljövärden urval för publ'!$B$2:$H$2,0),FALSE)),"",VLOOKUP($C107,'Miljövärden urval för publ'!$B$2:$H$490,MATCH(F$4,'Miljövärden urval för publ'!$B$2:$H$2,0),FALSE))</f>
        <v>1.2804800000000001</v>
      </c>
      <c r="G107">
        <f>IF(ISERROR(VLOOKUP($C107,'Miljövärden urval för publ'!$B$2:$H$490,MATCH(G$4,'Miljövärden urval för publ'!$B$2:$H$2,0),FALSE)),"",VLOOKUP($C107,'Miljövärden urval för publ'!$B$2:$H$490,MATCH(G$4,'Miljövärden urval för publ'!$B$2:$H$2,0),FALSE))</f>
        <v>6.1452499999999997E-3</v>
      </c>
    </row>
    <row r="108" spans="1:7" x14ac:dyDescent="0.25">
      <c r="A108" s="20">
        <v>105</v>
      </c>
      <c r="B108" t="str">
        <f>IF(ISERROR(INDEX('Miljövärden urval för publ'!$A$2:$AA$475,MATCH($A108,'Miljövärden urval för publ'!$R$2:$R$476,0),1)),"",INDEX('Miljövärden urval för publ'!$A$2:$AA$475,MATCH($A108,'Miljövärden urval för publ'!$R$2:$R$476,0),1))</f>
        <v>Habo Energi AB</v>
      </c>
      <c r="C108" t="str">
        <f>IF(ISERROR(INDEX('Miljövärden urval för publ'!$A$2:$AA$475,MATCH($A108,'Miljövärden urval för publ'!$R$2:$R$476,0),2)),"",INDEX('Miljövärden urval för publ'!$A$2:$AA$475,MATCH($A108,'Miljövärden urval för publ'!$R$2:$R$476,0),2))</f>
        <v>Habo</v>
      </c>
      <c r="D108">
        <f>IF(ISERROR(VLOOKUP($C108,'Miljövärden urval för publ'!$B$2:$H$490,MATCH(D$4,'Miljövärden urval för publ'!$B$2:$H$2,0),FALSE)),"",VLOOKUP($C108,'Miljövärden urval för publ'!$B$2:$H$490,MATCH(D$4,'Miljövärden urval för publ'!$B$2:$H$2,0),FALSE))</f>
        <v>5.9830000000000001E-2</v>
      </c>
      <c r="E108">
        <f>IF(ISERROR(VLOOKUP($C108,'Miljövärden urval för publ'!$B$2:$H$490,MATCH(E$4,'Miljövärden urval för publ'!$B$2:$H$2,0),FALSE)),"",VLOOKUP($C108,'Miljövärden urval för publ'!$B$2:$H$490,MATCH(E$4,'Miljövärden urval för publ'!$B$2:$H$2,0),FALSE))</f>
        <v>14.5624</v>
      </c>
      <c r="F108">
        <f>IF(ISERROR(VLOOKUP($C108,'Miljövärden urval för publ'!$B$2:$H$490,MATCH(F$4,'Miljövärden urval för publ'!$B$2:$H$2,0),FALSE)),"",VLOOKUP($C108,'Miljövärden urval för publ'!$B$2:$H$490,MATCH(F$4,'Miljövärden urval för publ'!$B$2:$H$2,0),FALSE))</f>
        <v>10.686199999999999</v>
      </c>
      <c r="G108">
        <f>IF(ISERROR(VLOOKUP($C108,'Miljövärden urval för publ'!$B$2:$H$490,MATCH(G$4,'Miljövärden urval för publ'!$B$2:$H$2,0),FALSE)),"",VLOOKUP($C108,'Miljövärden urval för publ'!$B$2:$H$490,MATCH(G$4,'Miljövärden urval för publ'!$B$2:$H$2,0),FALSE))</f>
        <v>1.9386099999999999E-3</v>
      </c>
    </row>
    <row r="109" spans="1:7" x14ac:dyDescent="0.25">
      <c r="A109" s="20">
        <v>106</v>
      </c>
      <c r="B109" t="str">
        <f>IF(ISERROR(INDEX('Miljövärden urval för publ'!$A$2:$AA$475,MATCH($A109,'Miljövärden urval för publ'!$R$2:$R$476,0),1)),"",INDEX('Miljövärden urval för publ'!$A$2:$AA$475,MATCH($A109,'Miljövärden urval för publ'!$R$2:$R$476,0),1))</f>
        <v>Hagfors Energi AB</v>
      </c>
      <c r="C109" t="str">
        <f>IF(ISERROR(INDEX('Miljövärden urval för publ'!$A$2:$AA$475,MATCH($A109,'Miljövärden urval för publ'!$R$2:$R$476,0),2)),"",INDEX('Miljövärden urval för publ'!$A$2:$AA$475,MATCH($A109,'Miljövärden urval för publ'!$R$2:$R$476,0),2))</f>
        <v>Ekshärad</v>
      </c>
      <c r="D109">
        <f>IF(ISERROR(VLOOKUP($C109,'Miljövärden urval för publ'!$B$2:$H$490,MATCH(D$4,'Miljövärden urval för publ'!$B$2:$H$2,0),FALSE)),"",VLOOKUP($C109,'Miljövärden urval för publ'!$B$2:$H$490,MATCH(D$4,'Miljövärden urval för publ'!$B$2:$H$2,0),FALSE))</f>
        <v>0.154061</v>
      </c>
      <c r="E109">
        <f>IF(ISERROR(VLOOKUP($C109,'Miljövärden urval för publ'!$B$2:$H$490,MATCH(E$4,'Miljövärden urval för publ'!$B$2:$H$2,0),FALSE)),"",VLOOKUP($C109,'Miljövärden urval för publ'!$B$2:$H$490,MATCH(E$4,'Miljövärden urval för publ'!$B$2:$H$2,0),FALSE))</f>
        <v>39.524500000000003</v>
      </c>
      <c r="F109">
        <f>IF(ISERROR(VLOOKUP($C109,'Miljövärden urval för publ'!$B$2:$H$490,MATCH(F$4,'Miljövärden urval för publ'!$B$2:$H$2,0),FALSE)),"",VLOOKUP($C109,'Miljövärden urval för publ'!$B$2:$H$490,MATCH(F$4,'Miljövärden urval för publ'!$B$2:$H$2,0),FALSE))</f>
        <v>10.9383</v>
      </c>
      <c r="G109">
        <f>IF(ISERROR(VLOOKUP($C109,'Miljövärden urval för publ'!$B$2:$H$490,MATCH(G$4,'Miljövärden urval för publ'!$B$2:$H$2,0),FALSE)),"",VLOOKUP($C109,'Miljövärden urval för publ'!$B$2:$H$490,MATCH(G$4,'Miljövärden urval för publ'!$B$2:$H$2,0),FALSE))</f>
        <v>6.5063599999999999E-2</v>
      </c>
    </row>
    <row r="110" spans="1:7" x14ac:dyDescent="0.25">
      <c r="A110" s="20">
        <v>107</v>
      </c>
      <c r="B110" t="str">
        <f>IF(ISERROR(INDEX('Miljövärden urval för publ'!$A$2:$AA$475,MATCH($A110,'Miljövärden urval för publ'!$R$2:$R$476,0),1)),"",INDEX('Miljövärden urval för publ'!$A$2:$AA$475,MATCH($A110,'Miljövärden urval för publ'!$R$2:$R$476,0),1))</f>
        <v>Hagfors Energi AB</v>
      </c>
      <c r="C110" t="str">
        <f>IF(ISERROR(INDEX('Miljövärden urval för publ'!$A$2:$AA$475,MATCH($A110,'Miljövärden urval för publ'!$R$2:$R$476,0),2)),"",INDEX('Miljövärden urval för publ'!$A$2:$AA$475,MATCH($A110,'Miljövärden urval för publ'!$R$2:$R$476,0),2))</f>
        <v>Hagfors</v>
      </c>
      <c r="D110">
        <f>IF(ISERROR(VLOOKUP($C110,'Miljövärden urval för publ'!$B$2:$H$490,MATCH(D$4,'Miljövärden urval för publ'!$B$2:$H$2,0),FALSE)),"",VLOOKUP($C110,'Miljövärden urval för publ'!$B$2:$H$490,MATCH(D$4,'Miljövärden urval för publ'!$B$2:$H$2,0),FALSE))</f>
        <v>7.1521500000000002E-2</v>
      </c>
      <c r="E110">
        <f>IF(ISERROR(VLOOKUP($C110,'Miljövärden urval för publ'!$B$2:$H$490,MATCH(E$4,'Miljövärden urval för publ'!$B$2:$H$2,0),FALSE)),"",VLOOKUP($C110,'Miljövärden urval för publ'!$B$2:$H$490,MATCH(E$4,'Miljövärden urval för publ'!$B$2:$H$2,0),FALSE))</f>
        <v>19.282299999999999</v>
      </c>
      <c r="F110">
        <f>IF(ISERROR(VLOOKUP($C110,'Miljövärden urval för publ'!$B$2:$H$490,MATCH(F$4,'Miljövärden urval för publ'!$B$2:$H$2,0),FALSE)),"",VLOOKUP($C110,'Miljövärden urval för publ'!$B$2:$H$490,MATCH(F$4,'Miljövärden urval för publ'!$B$2:$H$2,0),FALSE))</f>
        <v>8.6165000000000003</v>
      </c>
      <c r="G110">
        <f>IF(ISERROR(VLOOKUP($C110,'Miljövärden urval för publ'!$B$2:$H$490,MATCH(G$4,'Miljövärden urval för publ'!$B$2:$H$2,0),FALSE)),"",VLOOKUP($C110,'Miljövärden urval för publ'!$B$2:$H$490,MATCH(G$4,'Miljövärden urval för publ'!$B$2:$H$2,0),FALSE))</f>
        <v>2.4085700000000002E-2</v>
      </c>
    </row>
    <row r="111" spans="1:7" x14ac:dyDescent="0.25">
      <c r="A111" s="20">
        <v>108</v>
      </c>
      <c r="B111" t="str">
        <f>IF(ISERROR(INDEX('Miljövärden urval för publ'!$A$2:$AA$475,MATCH($A111,'Miljövärden urval för publ'!$R$2:$R$476,0),1)),"",INDEX('Miljövärden urval för publ'!$A$2:$AA$475,MATCH($A111,'Miljövärden urval för publ'!$R$2:$R$476,0),1))</f>
        <v>Hagfors Energi AB</v>
      </c>
      <c r="C111" t="str">
        <f>IF(ISERROR(INDEX('Miljövärden urval för publ'!$A$2:$AA$475,MATCH($A111,'Miljövärden urval för publ'!$R$2:$R$476,0),2)),"",INDEX('Miljövärden urval för publ'!$A$2:$AA$475,MATCH($A111,'Miljövärden urval för publ'!$R$2:$R$476,0),2))</f>
        <v>Sunnemo</v>
      </c>
      <c r="D111">
        <f>IF(ISERROR(VLOOKUP($C111,'Miljövärden urval för publ'!$B$2:$H$490,MATCH(D$4,'Miljövärden urval för publ'!$B$2:$H$2,0),FALSE)),"",VLOOKUP($C111,'Miljövärden urval för publ'!$B$2:$H$490,MATCH(D$4,'Miljövärden urval för publ'!$B$2:$H$2,0),FALSE))</f>
        <v>0.11</v>
      </c>
      <c r="E111">
        <f>IF(ISERROR(VLOOKUP($C111,'Miljövärden urval för publ'!$B$2:$H$490,MATCH(E$4,'Miljövärden urval för publ'!$B$2:$H$2,0),FALSE)),"",VLOOKUP($C111,'Miljövärden urval för publ'!$B$2:$H$490,MATCH(E$4,'Miljövärden urval för publ'!$B$2:$H$2,0),FALSE))</f>
        <v>5.81</v>
      </c>
      <c r="F111">
        <f>IF(ISERROR(VLOOKUP($C111,'Miljövärden urval för publ'!$B$2:$H$490,MATCH(F$4,'Miljövärden urval för publ'!$B$2:$H$2,0),FALSE)),"",VLOOKUP($C111,'Miljövärden urval för publ'!$B$2:$H$490,MATCH(F$4,'Miljövärden urval för publ'!$B$2:$H$2,0),FALSE))</f>
        <v>13</v>
      </c>
      <c r="G111">
        <f>IF(ISERROR(VLOOKUP($C111,'Miljövärden urval för publ'!$B$2:$H$490,MATCH(G$4,'Miljövärden urval för publ'!$B$2:$H$2,0),FALSE)),"",VLOOKUP($C111,'Miljövärden urval för publ'!$B$2:$H$490,MATCH(G$4,'Miljövärden urval för publ'!$B$2:$H$2,0),FALSE))</f>
        <v>0</v>
      </c>
    </row>
    <row r="112" spans="1:7" x14ac:dyDescent="0.25">
      <c r="A112" s="20">
        <v>109</v>
      </c>
      <c r="B112" t="str">
        <f>IF(ISERROR(INDEX('Miljövärden urval för publ'!$A$2:$AA$475,MATCH($A112,'Miljövärden urval för publ'!$R$2:$R$476,0),1)),"",INDEX('Miljövärden urval för publ'!$A$2:$AA$475,MATCH($A112,'Miljövärden urval för publ'!$R$2:$R$476,0),1))</f>
        <v>Halmstads Energi och Miljö AB</v>
      </c>
      <c r="C112" t="str">
        <f>IF(ISERROR(INDEX('Miljövärden urval för publ'!$A$2:$AA$475,MATCH($A112,'Miljövärden urval för publ'!$R$2:$R$476,0),2)),"",INDEX('Miljövärden urval för publ'!$A$2:$AA$475,MATCH($A112,'Miljövärden urval för publ'!$R$2:$R$476,0),2))</f>
        <v>Halmstad</v>
      </c>
      <c r="D112">
        <f>IF(ISERROR(VLOOKUP($C112,'Miljövärden urval för publ'!$B$2:$H$490,MATCH(D$4,'Miljövärden urval för publ'!$B$2:$H$2,0),FALSE)),"",VLOOKUP($C112,'Miljövärden urval för publ'!$B$2:$H$490,MATCH(D$4,'Miljövärden urval för publ'!$B$2:$H$2,0),FALSE))</f>
        <v>0.10557900000000001</v>
      </c>
      <c r="E112">
        <f>IF(ISERROR(VLOOKUP($C112,'Miljövärden urval för publ'!$B$2:$H$490,MATCH(E$4,'Miljövärden urval för publ'!$B$2:$H$2,0),FALSE)),"",VLOOKUP($C112,'Miljövärden urval för publ'!$B$2:$H$490,MATCH(E$4,'Miljövärden urval för publ'!$B$2:$H$2,0),FALSE))</f>
        <v>76.924199999999999</v>
      </c>
      <c r="F112">
        <f>IF(ISERROR(VLOOKUP($C112,'Miljövärden urval för publ'!$B$2:$H$490,MATCH(F$4,'Miljövärden urval för publ'!$B$2:$H$2,0),FALSE)),"",VLOOKUP($C112,'Miljövärden urval för publ'!$B$2:$H$490,MATCH(F$4,'Miljövärden urval för publ'!$B$2:$H$2,0),FALSE))</f>
        <v>5.1864400000000002</v>
      </c>
      <c r="G112">
        <f>IF(ISERROR(VLOOKUP($C112,'Miljövärden urval för publ'!$B$2:$H$490,MATCH(G$4,'Miljövärden urval för publ'!$B$2:$H$2,0),FALSE)),"",VLOOKUP($C112,'Miljövärden urval för publ'!$B$2:$H$490,MATCH(G$4,'Miljövärden urval för publ'!$B$2:$H$2,0),FALSE))</f>
        <v>1.85489E-2</v>
      </c>
    </row>
    <row r="113" spans="1:7" x14ac:dyDescent="0.25">
      <c r="A113" s="20">
        <v>110</v>
      </c>
      <c r="B113" t="str">
        <f>IF(ISERROR(INDEX('Miljövärden urval för publ'!$A$2:$AA$475,MATCH($A113,'Miljövärden urval för publ'!$R$2:$R$476,0),1)),"",INDEX('Miljövärden urval för publ'!$A$2:$AA$475,MATCH($A113,'Miljövärden urval för publ'!$R$2:$R$476,0),1))</f>
        <v>Hammarö Energi AB</v>
      </c>
      <c r="C113" t="str">
        <f>IF(ISERROR(INDEX('Miljövärden urval för publ'!$A$2:$AA$475,MATCH($A113,'Miljövärden urval för publ'!$R$2:$R$476,0),2)),"",INDEX('Miljövärden urval för publ'!$A$2:$AA$475,MATCH($A113,'Miljövärden urval för publ'!$R$2:$R$476,0),2))</f>
        <v>Skoghall</v>
      </c>
      <c r="D113">
        <f>IF(ISERROR(VLOOKUP($C113,'Miljövärden urval för publ'!$B$2:$H$490,MATCH(D$4,'Miljövärden urval för publ'!$B$2:$H$2,0),FALSE)),"",VLOOKUP($C113,'Miljövärden urval för publ'!$B$2:$H$490,MATCH(D$4,'Miljövärden urval för publ'!$B$2:$H$2,0),FALSE))</f>
        <v>0.220276</v>
      </c>
      <c r="E113">
        <f>IF(ISERROR(VLOOKUP($C113,'Miljövärden urval för publ'!$B$2:$H$490,MATCH(E$4,'Miljövärden urval för publ'!$B$2:$H$2,0),FALSE)),"",VLOOKUP($C113,'Miljövärden urval för publ'!$B$2:$H$490,MATCH(E$4,'Miljövärden urval för publ'!$B$2:$H$2,0),FALSE))</f>
        <v>57.6877</v>
      </c>
      <c r="F113">
        <f>IF(ISERROR(VLOOKUP($C113,'Miljövärden urval för publ'!$B$2:$H$490,MATCH(F$4,'Miljövärden urval för publ'!$B$2:$H$2,0),FALSE)),"",VLOOKUP($C113,'Miljövärden urval för publ'!$B$2:$H$490,MATCH(F$4,'Miljövärden urval för publ'!$B$2:$H$2,0),FALSE))</f>
        <v>8.2385300000000008</v>
      </c>
      <c r="G113">
        <f>IF(ISERROR(VLOOKUP($C113,'Miljövärden urval för publ'!$B$2:$H$490,MATCH(G$4,'Miljövärden urval för publ'!$B$2:$H$2,0),FALSE)),"",VLOOKUP($C113,'Miljövärden urval för publ'!$B$2:$H$490,MATCH(G$4,'Miljövärden urval för publ'!$B$2:$H$2,0),FALSE))</f>
        <v>2.00707E-2</v>
      </c>
    </row>
    <row r="114" spans="1:7" x14ac:dyDescent="0.25">
      <c r="A114" s="20">
        <v>111</v>
      </c>
      <c r="B114" t="str">
        <f>IF(ISERROR(INDEX('Miljövärden urval för publ'!$A$2:$AA$475,MATCH($A114,'Miljövärden urval för publ'!$R$2:$R$476,0),1)),"",INDEX('Miljövärden urval för publ'!$A$2:$AA$475,MATCH($A114,'Miljövärden urval för publ'!$R$2:$R$476,0),1))</f>
        <v>Hedemora Energi AB</v>
      </c>
      <c r="C114" t="str">
        <f>IF(ISERROR(INDEX('Miljövärden urval för publ'!$A$2:$AA$475,MATCH($A114,'Miljövärden urval för publ'!$R$2:$R$476,0),2)),"",INDEX('Miljövärden urval för publ'!$A$2:$AA$475,MATCH($A114,'Miljövärden urval för publ'!$R$2:$R$476,0),2))</f>
        <v>Hedemora</v>
      </c>
      <c r="D114">
        <f>IF(ISERROR(VLOOKUP($C114,'Miljövärden urval för publ'!$B$2:$H$490,MATCH(D$4,'Miljövärden urval för publ'!$B$2:$H$2,0),FALSE)),"",VLOOKUP($C114,'Miljövärden urval för publ'!$B$2:$H$490,MATCH(D$4,'Miljövärden urval för publ'!$B$2:$H$2,0),FALSE))</f>
        <v>9.7536200000000003E-2</v>
      </c>
      <c r="E114">
        <f>IF(ISERROR(VLOOKUP($C114,'Miljövärden urval för publ'!$B$2:$H$490,MATCH(E$4,'Miljövärden urval för publ'!$B$2:$H$2,0),FALSE)),"",VLOOKUP($C114,'Miljövärden urval för publ'!$B$2:$H$490,MATCH(E$4,'Miljövärden urval för publ'!$B$2:$H$2,0),FALSE))</f>
        <v>21.2834</v>
      </c>
      <c r="F114">
        <f>IF(ISERROR(VLOOKUP($C114,'Miljövärden urval för publ'!$B$2:$H$490,MATCH(F$4,'Miljövärden urval för publ'!$B$2:$H$2,0),FALSE)),"",VLOOKUP($C114,'Miljövärden urval för publ'!$B$2:$H$490,MATCH(F$4,'Miljövärden urval för publ'!$B$2:$H$2,0),FALSE))</f>
        <v>8.36571</v>
      </c>
      <c r="G114">
        <f>IF(ISERROR(VLOOKUP($C114,'Miljövärden urval för publ'!$B$2:$H$490,MATCH(G$4,'Miljövärden urval för publ'!$B$2:$H$2,0),FALSE)),"",VLOOKUP($C114,'Miljövärden urval för publ'!$B$2:$H$490,MATCH(G$4,'Miljövärden urval för publ'!$B$2:$H$2,0),FALSE))</f>
        <v>1.8960100000000001E-2</v>
      </c>
    </row>
    <row r="115" spans="1:7" x14ac:dyDescent="0.25">
      <c r="A115" s="20">
        <v>112</v>
      </c>
      <c r="B115" t="str">
        <f>IF(ISERROR(INDEX('Miljövärden urval för publ'!$A$2:$AA$475,MATCH($A115,'Miljövärden urval för publ'!$R$2:$R$476,0),1)),"",INDEX('Miljövärden urval för publ'!$A$2:$AA$475,MATCH($A115,'Miljövärden urval för publ'!$R$2:$R$476,0),1))</f>
        <v>Hedemora Energi AB</v>
      </c>
      <c r="C115" t="str">
        <f>IF(ISERROR(INDEX('Miljövärden urval för publ'!$A$2:$AA$475,MATCH($A115,'Miljövärden urval för publ'!$R$2:$R$476,0),2)),"",INDEX('Miljövärden urval för publ'!$A$2:$AA$475,MATCH($A115,'Miljövärden urval för publ'!$R$2:$R$476,0),2))</f>
        <v>Långshyttan</v>
      </c>
      <c r="D115">
        <f>IF(ISERROR(VLOOKUP($C115,'Miljövärden urval för publ'!$B$2:$H$490,MATCH(D$4,'Miljövärden urval för publ'!$B$2:$H$2,0),FALSE)),"",VLOOKUP($C115,'Miljövärden urval för publ'!$B$2:$H$490,MATCH(D$4,'Miljövärden urval för publ'!$B$2:$H$2,0),FALSE))</f>
        <v>0.20302999999999999</v>
      </c>
      <c r="E115">
        <f>IF(ISERROR(VLOOKUP($C115,'Miljövärden urval för publ'!$B$2:$H$490,MATCH(E$4,'Miljövärden urval för publ'!$B$2:$H$2,0),FALSE)),"",VLOOKUP($C115,'Miljövärden urval för publ'!$B$2:$H$490,MATCH(E$4,'Miljövärden urval för publ'!$B$2:$H$2,0),FALSE))</f>
        <v>43.908499999999997</v>
      </c>
      <c r="F115">
        <f>IF(ISERROR(VLOOKUP($C115,'Miljövärden urval för publ'!$B$2:$H$490,MATCH(F$4,'Miljövärden urval för publ'!$B$2:$H$2,0),FALSE)),"",VLOOKUP($C115,'Miljövärden urval för publ'!$B$2:$H$490,MATCH(F$4,'Miljövärden urval för publ'!$B$2:$H$2,0),FALSE))</f>
        <v>8.8590900000000001</v>
      </c>
      <c r="G115">
        <f>IF(ISERROR(VLOOKUP($C115,'Miljövärden urval för publ'!$B$2:$H$490,MATCH(G$4,'Miljövärden urval för publ'!$B$2:$H$2,0),FALSE)),"",VLOOKUP($C115,'Miljövärden urval för publ'!$B$2:$H$490,MATCH(G$4,'Miljövärden urval för publ'!$B$2:$H$2,0),FALSE))</f>
        <v>9.2432399999999998E-2</v>
      </c>
    </row>
    <row r="116" spans="1:7" x14ac:dyDescent="0.25">
      <c r="A116" s="20">
        <v>113</v>
      </c>
      <c r="B116" t="str">
        <f>IF(ISERROR(INDEX('Miljövärden urval för publ'!$A$2:$AA$475,MATCH($A116,'Miljövärden urval för publ'!$R$2:$R$476,0),1)),"",INDEX('Miljövärden urval för publ'!$A$2:$AA$475,MATCH($A116,'Miljövärden urval för publ'!$R$2:$R$476,0),1))</f>
        <v>Hedemora Energi AB</v>
      </c>
      <c r="C116" t="str">
        <f>IF(ISERROR(INDEX('Miljövärden urval för publ'!$A$2:$AA$475,MATCH($A116,'Miljövärden urval för publ'!$R$2:$R$476,0),2)),"",INDEX('Miljövärden urval för publ'!$A$2:$AA$475,MATCH($A116,'Miljövärden urval för publ'!$R$2:$R$476,0),2))</f>
        <v>St Skedvi</v>
      </c>
      <c r="D116">
        <f>IF(ISERROR(VLOOKUP($C116,'Miljövärden urval för publ'!$B$2:$H$490,MATCH(D$4,'Miljövärden urval för publ'!$B$2:$H$2,0),FALSE)),"",VLOOKUP($C116,'Miljövärden urval för publ'!$B$2:$H$490,MATCH(D$4,'Miljövärden urval för publ'!$B$2:$H$2,0),FALSE))</f>
        <v>0.165045</v>
      </c>
      <c r="E116">
        <f>IF(ISERROR(VLOOKUP($C116,'Miljövärden urval för publ'!$B$2:$H$490,MATCH(E$4,'Miljövärden urval för publ'!$B$2:$H$2,0),FALSE)),"",VLOOKUP($C116,'Miljövärden urval för publ'!$B$2:$H$490,MATCH(E$4,'Miljövärden urval för publ'!$B$2:$H$2,0),FALSE))</f>
        <v>36.195</v>
      </c>
      <c r="F116">
        <f>IF(ISERROR(VLOOKUP($C116,'Miljövärden urval för publ'!$B$2:$H$490,MATCH(F$4,'Miljövärden urval för publ'!$B$2:$H$2,0),FALSE)),"",VLOOKUP($C116,'Miljövärden urval för publ'!$B$2:$H$490,MATCH(F$4,'Miljövärden urval för publ'!$B$2:$H$2,0),FALSE))</f>
        <v>9.4097299999999997</v>
      </c>
      <c r="G116">
        <f>IF(ISERROR(VLOOKUP($C116,'Miljövärden urval för publ'!$B$2:$H$490,MATCH(G$4,'Miljövärden urval för publ'!$B$2:$H$2,0),FALSE)),"",VLOOKUP($C116,'Miljövärden urval för publ'!$B$2:$H$490,MATCH(G$4,'Miljövärden urval för publ'!$B$2:$H$2,0),FALSE))</f>
        <v>5.9201499999999997E-2</v>
      </c>
    </row>
    <row r="117" spans="1:7" x14ac:dyDescent="0.25">
      <c r="A117" s="20">
        <v>114</v>
      </c>
      <c r="B117" t="str">
        <f>IF(ISERROR(INDEX('Miljövärden urval för publ'!$A$2:$AA$475,MATCH($A117,'Miljövärden urval för publ'!$R$2:$R$476,0),1)),"",INDEX('Miljövärden urval för publ'!$A$2:$AA$475,MATCH($A117,'Miljövärden urval för publ'!$R$2:$R$476,0),1))</f>
        <v>Hedemora Energi AB</v>
      </c>
      <c r="C117" t="str">
        <f>IF(ISERROR(INDEX('Miljövärden urval för publ'!$A$2:$AA$475,MATCH($A117,'Miljövärden urval för publ'!$R$2:$R$476,0),2)),"",INDEX('Miljövärden urval för publ'!$A$2:$AA$475,MATCH($A117,'Miljövärden urval för publ'!$R$2:$R$476,0),2))</f>
        <v>Säter</v>
      </c>
      <c r="D117">
        <f>IF(ISERROR(VLOOKUP($C117,'Miljövärden urval för publ'!$B$2:$H$490,MATCH(D$4,'Miljövärden urval för publ'!$B$2:$H$2,0),FALSE)),"",VLOOKUP($C117,'Miljövärden urval för publ'!$B$2:$H$490,MATCH(D$4,'Miljövärden urval för publ'!$B$2:$H$2,0),FALSE))</f>
        <v>0.104463</v>
      </c>
      <c r="E117">
        <f>IF(ISERROR(VLOOKUP($C117,'Miljövärden urval för publ'!$B$2:$H$490,MATCH(E$4,'Miljövärden urval för publ'!$B$2:$H$2,0),FALSE)),"",VLOOKUP($C117,'Miljövärden urval för publ'!$B$2:$H$490,MATCH(E$4,'Miljövärden urval för publ'!$B$2:$H$2,0),FALSE))</f>
        <v>24.608499999999999</v>
      </c>
      <c r="F117">
        <f>IF(ISERROR(VLOOKUP($C117,'Miljövärden urval för publ'!$B$2:$H$490,MATCH(F$4,'Miljövärden urval för publ'!$B$2:$H$2,0),FALSE)),"",VLOOKUP($C117,'Miljövärden urval för publ'!$B$2:$H$490,MATCH(F$4,'Miljövärden urval för publ'!$B$2:$H$2,0),FALSE))</f>
        <v>7.9336099999999998</v>
      </c>
      <c r="G117">
        <f>IF(ISERROR(VLOOKUP($C117,'Miljövärden urval för publ'!$B$2:$H$490,MATCH(G$4,'Miljövärden urval för publ'!$B$2:$H$2,0),FALSE)),"",VLOOKUP($C117,'Miljövärden urval för publ'!$B$2:$H$490,MATCH(G$4,'Miljövärden urval för publ'!$B$2:$H$2,0),FALSE))</f>
        <v>4.0586799999999999E-2</v>
      </c>
    </row>
    <row r="118" spans="1:7" x14ac:dyDescent="0.25">
      <c r="A118" s="20">
        <v>115</v>
      </c>
      <c r="B118" t="str">
        <f>IF(ISERROR(INDEX('Miljövärden urval för publ'!$A$2:$AA$475,MATCH($A118,'Miljövärden urval för publ'!$R$2:$R$476,0),1)),"",INDEX('Miljövärden urval för publ'!$A$2:$AA$475,MATCH($A118,'Miljövärden urval för publ'!$R$2:$R$476,0),1))</f>
        <v>Hjo Energi AB</v>
      </c>
      <c r="C118" t="str">
        <f>IF(ISERROR(INDEX('Miljövärden urval för publ'!$A$2:$AA$475,MATCH($A118,'Miljövärden urval för publ'!$R$2:$R$476,0),2)),"",INDEX('Miljövärden urval för publ'!$A$2:$AA$475,MATCH($A118,'Miljövärden urval för publ'!$R$2:$R$476,0),2))</f>
        <v>Hjo</v>
      </c>
      <c r="D118">
        <f>IF(ISERROR(VLOOKUP($C118,'Miljövärden urval för publ'!$B$2:$H$490,MATCH(D$4,'Miljövärden urval för publ'!$B$2:$H$2,0),FALSE)),"",VLOOKUP($C118,'Miljövärden urval för publ'!$B$2:$H$490,MATCH(D$4,'Miljövärden urval för publ'!$B$2:$H$2,0),FALSE))</f>
        <v>8.1534099999999998E-2</v>
      </c>
      <c r="E118">
        <f>IF(ISERROR(VLOOKUP($C118,'Miljövärden urval för publ'!$B$2:$H$490,MATCH(E$4,'Miljövärden urval för publ'!$B$2:$H$2,0),FALSE)),"",VLOOKUP($C118,'Miljövärden urval för publ'!$B$2:$H$490,MATCH(E$4,'Miljövärden urval för publ'!$B$2:$H$2,0),FALSE))</f>
        <v>14.3102</v>
      </c>
      <c r="F118">
        <f>IF(ISERROR(VLOOKUP($C118,'Miljövärden urval för publ'!$B$2:$H$490,MATCH(F$4,'Miljövärden urval för publ'!$B$2:$H$2,0),FALSE)),"",VLOOKUP($C118,'Miljövärden urval för publ'!$B$2:$H$490,MATCH(F$4,'Miljövärden urval för publ'!$B$2:$H$2,0),FALSE))</f>
        <v>9.2549200000000003</v>
      </c>
      <c r="G118">
        <f>IF(ISERROR(VLOOKUP($C118,'Miljövärden urval för publ'!$B$2:$H$490,MATCH(G$4,'Miljövärden urval för publ'!$B$2:$H$2,0),FALSE)),"",VLOOKUP($C118,'Miljövärden urval för publ'!$B$2:$H$490,MATCH(G$4,'Miljövärden urval för publ'!$B$2:$H$2,0),FALSE))</f>
        <v>6.32951E-3</v>
      </c>
    </row>
    <row r="119" spans="1:7" x14ac:dyDescent="0.25">
      <c r="A119" s="20">
        <v>116</v>
      </c>
      <c r="B119" t="str">
        <f>IF(ISERROR(INDEX('Miljövärden urval för publ'!$A$2:$AA$475,MATCH($A119,'Miljövärden urval för publ'!$R$2:$R$476,0),1)),"",INDEX('Miljövärden urval för publ'!$A$2:$AA$475,MATCH($A119,'Miljövärden urval för publ'!$R$2:$R$476,0),1))</f>
        <v>Härnösand Energi &amp; Miljö AB</v>
      </c>
      <c r="C119" t="str">
        <f>IF(ISERROR(INDEX('Miljövärden urval för publ'!$A$2:$AA$475,MATCH($A119,'Miljövärden urval för publ'!$R$2:$R$476,0),2)),"",INDEX('Miljövärden urval för publ'!$A$2:$AA$475,MATCH($A119,'Miljövärden urval för publ'!$R$2:$R$476,0),2))</f>
        <v>Härnösand</v>
      </c>
      <c r="D119">
        <f>IF(ISERROR(VLOOKUP($C119,'Miljövärden urval för publ'!$B$2:$H$490,MATCH(D$4,'Miljövärden urval för publ'!$B$2:$H$2,0),FALSE)),"",VLOOKUP($C119,'Miljövärden urval för publ'!$B$2:$H$490,MATCH(D$4,'Miljövärden urval för publ'!$B$2:$H$2,0),FALSE))</f>
        <v>0.14410800000000001</v>
      </c>
      <c r="E119">
        <f>IF(ISERROR(VLOOKUP($C119,'Miljövärden urval för publ'!$B$2:$H$490,MATCH(E$4,'Miljövärden urval för publ'!$B$2:$H$2,0),FALSE)),"",VLOOKUP($C119,'Miljövärden urval för publ'!$B$2:$H$490,MATCH(E$4,'Miljövärden urval för publ'!$B$2:$H$2,0),FALSE))</f>
        <v>52.503500000000003</v>
      </c>
      <c r="F119">
        <f>IF(ISERROR(VLOOKUP($C119,'Miljövärden urval för publ'!$B$2:$H$490,MATCH(F$4,'Miljövärden urval för publ'!$B$2:$H$2,0),FALSE)),"",VLOOKUP($C119,'Miljövärden urval för publ'!$B$2:$H$490,MATCH(F$4,'Miljövärden urval för publ'!$B$2:$H$2,0),FALSE))</f>
        <v>8.8997799999999998</v>
      </c>
      <c r="G119">
        <f>IF(ISERROR(VLOOKUP($C119,'Miljövärden urval för publ'!$B$2:$H$490,MATCH(G$4,'Miljövärden urval för publ'!$B$2:$H$2,0),FALSE)),"",VLOOKUP($C119,'Miljövärden urval för publ'!$B$2:$H$490,MATCH(G$4,'Miljövärden urval för publ'!$B$2:$H$2,0),FALSE))</f>
        <v>2.89771E-3</v>
      </c>
    </row>
    <row r="120" spans="1:7" x14ac:dyDescent="0.25">
      <c r="A120" s="20">
        <v>117</v>
      </c>
      <c r="B120" t="str">
        <f>IF(ISERROR(INDEX('Miljövärden urval för publ'!$A$2:$AA$475,MATCH($A120,'Miljövärden urval för publ'!$R$2:$R$476,0),1)),"",INDEX('Miljövärden urval för publ'!$A$2:$AA$475,MATCH($A120,'Miljövärden urval för publ'!$R$2:$R$476,0),1))</f>
        <v>Hässleholm Miljö AB</v>
      </c>
      <c r="C120" t="str">
        <f>IF(ISERROR(INDEX('Miljövärden urval för publ'!$A$2:$AA$475,MATCH($A120,'Miljövärden urval för publ'!$R$2:$R$476,0),2)),"",INDEX('Miljövärden urval för publ'!$A$2:$AA$475,MATCH($A120,'Miljövärden urval för publ'!$R$2:$R$476,0),2))</f>
        <v>Hässleholm</v>
      </c>
      <c r="D120">
        <f>IF(ISERROR(VLOOKUP($C120,'Miljövärden urval för publ'!$B$2:$H$490,MATCH(D$4,'Miljövärden urval för publ'!$B$2:$H$2,0),FALSE)),"",VLOOKUP($C120,'Miljövärden urval för publ'!$B$2:$H$490,MATCH(D$4,'Miljövärden urval för publ'!$B$2:$H$2,0),FALSE))</f>
        <v>0.15854199999999999</v>
      </c>
      <c r="E120">
        <f>IF(ISERROR(VLOOKUP($C120,'Miljövärden urval för publ'!$B$2:$H$490,MATCH(E$4,'Miljövärden urval för publ'!$B$2:$H$2,0),FALSE)),"",VLOOKUP($C120,'Miljövärden urval för publ'!$B$2:$H$490,MATCH(E$4,'Miljövärden urval för publ'!$B$2:$H$2,0),FALSE))</f>
        <v>85.091200000000001</v>
      </c>
      <c r="F120">
        <f>IF(ISERROR(VLOOKUP($C120,'Miljövärden urval för publ'!$B$2:$H$490,MATCH(F$4,'Miljövärden urval för publ'!$B$2:$H$2,0),FALSE)),"",VLOOKUP($C120,'Miljövärden urval för publ'!$B$2:$H$490,MATCH(F$4,'Miljövärden urval för publ'!$B$2:$H$2,0),FALSE))</f>
        <v>6.0049099999999997</v>
      </c>
      <c r="G120">
        <f>IF(ISERROR(VLOOKUP($C120,'Miljövärden urval för publ'!$B$2:$H$490,MATCH(G$4,'Miljövärden urval för publ'!$B$2:$H$2,0),FALSE)),"",VLOOKUP($C120,'Miljövärden urval för publ'!$B$2:$H$490,MATCH(G$4,'Miljövärden urval för publ'!$B$2:$H$2,0),FALSE))</f>
        <v>2.0854999999999999E-2</v>
      </c>
    </row>
    <row r="121" spans="1:7" x14ac:dyDescent="0.25">
      <c r="A121" s="20">
        <v>118</v>
      </c>
      <c r="B121" t="str">
        <f>IF(ISERROR(INDEX('Miljövärden urval för publ'!$A$2:$AA$475,MATCH($A121,'Miljövärden urval för publ'!$R$2:$R$476,0),1)),"",INDEX('Miljövärden urval för publ'!$A$2:$AA$475,MATCH($A121,'Miljövärden urval för publ'!$R$2:$R$476,0),1))</f>
        <v>Hässleholm Miljö AB</v>
      </c>
      <c r="C121" t="str">
        <f>IF(ISERROR(INDEX('Miljövärden urval för publ'!$A$2:$AA$475,MATCH($A121,'Miljövärden urval för publ'!$R$2:$R$476,0),2)),"",INDEX('Miljövärden urval för publ'!$A$2:$AA$475,MATCH($A121,'Miljövärden urval för publ'!$R$2:$R$476,0),2))</f>
        <v>Tyringe</v>
      </c>
      <c r="D121">
        <f>IF(ISERROR(VLOOKUP($C121,'Miljövärden urval för publ'!$B$2:$H$490,MATCH(D$4,'Miljövärden urval för publ'!$B$2:$H$2,0),FALSE)),"",VLOOKUP($C121,'Miljövärden urval för publ'!$B$2:$H$490,MATCH(D$4,'Miljövärden urval för publ'!$B$2:$H$2,0),FALSE))</f>
        <v>0.13395899999999999</v>
      </c>
      <c r="E121">
        <f>IF(ISERROR(VLOOKUP($C121,'Miljövärden urval för publ'!$B$2:$H$490,MATCH(E$4,'Miljövärden urval för publ'!$B$2:$H$2,0),FALSE)),"",VLOOKUP($C121,'Miljövärden urval för publ'!$B$2:$H$490,MATCH(E$4,'Miljövärden urval för publ'!$B$2:$H$2,0),FALSE))</f>
        <v>26.605399999999999</v>
      </c>
      <c r="F121">
        <f>IF(ISERROR(VLOOKUP($C121,'Miljövärden urval för publ'!$B$2:$H$490,MATCH(F$4,'Miljövärden urval för publ'!$B$2:$H$2,0),FALSE)),"",VLOOKUP($C121,'Miljövärden urval för publ'!$B$2:$H$490,MATCH(F$4,'Miljövärden urval för publ'!$B$2:$H$2,0),FALSE))</f>
        <v>9.7289899999999996</v>
      </c>
      <c r="G121">
        <f>IF(ISERROR(VLOOKUP($C121,'Miljövärden urval för publ'!$B$2:$H$490,MATCH(G$4,'Miljövärden urval för publ'!$B$2:$H$2,0),FALSE)),"",VLOOKUP($C121,'Miljövärden urval för publ'!$B$2:$H$490,MATCH(G$4,'Miljövärden urval för publ'!$B$2:$H$2,0),FALSE))</f>
        <v>1.5765600000000001E-2</v>
      </c>
    </row>
    <row r="122" spans="1:7" x14ac:dyDescent="0.25">
      <c r="A122" s="20">
        <v>119</v>
      </c>
      <c r="B122" t="str">
        <f>IF(ISERROR(INDEX('Miljövärden urval för publ'!$A$2:$AA$475,MATCH($A122,'Miljövärden urval för publ'!$R$2:$R$476,0),1)),"",INDEX('Miljövärden urval för publ'!$A$2:$AA$475,MATCH($A122,'Miljövärden urval för publ'!$R$2:$R$476,0),1))</f>
        <v>Höganäs Energi AB</v>
      </c>
      <c r="C122" t="str">
        <f>IF(ISERROR(INDEX('Miljövärden urval för publ'!$A$2:$AA$475,MATCH($A122,'Miljövärden urval för publ'!$R$2:$R$476,0),2)),"",INDEX('Miljövärden urval för publ'!$A$2:$AA$475,MATCH($A122,'Miljövärden urval för publ'!$R$2:$R$476,0),2))</f>
        <v>Höganäs</v>
      </c>
      <c r="D122">
        <f>IF(ISERROR(VLOOKUP($C122,'Miljövärden urval för publ'!$B$2:$H$490,MATCH(D$4,'Miljövärden urval för publ'!$B$2:$H$2,0),FALSE)),"",VLOOKUP($C122,'Miljövärden urval för publ'!$B$2:$H$490,MATCH(D$4,'Miljövärden urval för publ'!$B$2:$H$2,0),FALSE))</f>
        <v>3.7888100000000001E-2</v>
      </c>
      <c r="E122">
        <f>IF(ISERROR(VLOOKUP($C122,'Miljövärden urval för publ'!$B$2:$H$490,MATCH(E$4,'Miljövärden urval för publ'!$B$2:$H$2,0),FALSE)),"",VLOOKUP($C122,'Miljövärden urval för publ'!$B$2:$H$490,MATCH(E$4,'Miljövärden urval för publ'!$B$2:$H$2,0),FALSE))</f>
        <v>5.39635</v>
      </c>
      <c r="F122">
        <f>IF(ISERROR(VLOOKUP($C122,'Miljövärden urval för publ'!$B$2:$H$490,MATCH(F$4,'Miljövärden urval för publ'!$B$2:$H$2,0),FALSE)),"",VLOOKUP($C122,'Miljövärden urval för publ'!$B$2:$H$490,MATCH(F$4,'Miljövärden urval för publ'!$B$2:$H$2,0),FALSE))</f>
        <v>1.3362799999999999</v>
      </c>
      <c r="G122">
        <f>IF(ISERROR(VLOOKUP($C122,'Miljövärden urval för publ'!$B$2:$H$490,MATCH(G$4,'Miljövärden urval för publ'!$B$2:$H$2,0),FALSE)),"",VLOOKUP($C122,'Miljövärden urval för publ'!$B$2:$H$490,MATCH(G$4,'Miljövärden urval för publ'!$B$2:$H$2,0),FALSE))</f>
        <v>1.4722799999999999E-2</v>
      </c>
    </row>
    <row r="123" spans="1:7" x14ac:dyDescent="0.25">
      <c r="A123" s="20">
        <v>120</v>
      </c>
      <c r="B123" t="str">
        <f>IF(ISERROR(INDEX('Miljövärden urval för publ'!$A$2:$AA$475,MATCH($A123,'Miljövärden urval för publ'!$R$2:$R$476,0),1)),"",INDEX('Miljövärden urval för publ'!$A$2:$AA$475,MATCH($A123,'Miljövärden urval för publ'!$R$2:$R$476,0),1))</f>
        <v>Jokkmokks Värmeverk AB</v>
      </c>
      <c r="C123" t="str">
        <f>IF(ISERROR(INDEX('Miljövärden urval för publ'!$A$2:$AA$475,MATCH($A123,'Miljövärden urval för publ'!$R$2:$R$476,0),2)),"",INDEX('Miljövärden urval för publ'!$A$2:$AA$475,MATCH($A123,'Miljövärden urval för publ'!$R$2:$R$476,0),2))</f>
        <v>Jokkmokk</v>
      </c>
      <c r="D123">
        <f>IF(ISERROR(VLOOKUP($C123,'Miljövärden urval för publ'!$B$2:$H$490,MATCH(D$4,'Miljövärden urval för publ'!$B$2:$H$2,0),FALSE)),"",VLOOKUP($C123,'Miljövärden urval för publ'!$B$2:$H$490,MATCH(D$4,'Miljövärden urval för publ'!$B$2:$H$2,0),FALSE))</f>
        <v>0.103286</v>
      </c>
      <c r="E123">
        <f>IF(ISERROR(VLOOKUP($C123,'Miljövärden urval för publ'!$B$2:$H$490,MATCH(E$4,'Miljövärden urval för publ'!$B$2:$H$2,0),FALSE)),"",VLOOKUP($C123,'Miljövärden urval för publ'!$B$2:$H$490,MATCH(E$4,'Miljövärden urval för publ'!$B$2:$H$2,0),FALSE))</f>
        <v>12.0181</v>
      </c>
      <c r="F123">
        <f>IF(ISERROR(VLOOKUP($C123,'Miljövärden urval för publ'!$B$2:$H$490,MATCH(F$4,'Miljövärden urval för publ'!$B$2:$H$2,0),FALSE)),"",VLOOKUP($C123,'Miljövärden urval för publ'!$B$2:$H$490,MATCH(F$4,'Miljövärden urval för publ'!$B$2:$H$2,0),FALSE))</f>
        <v>10.0398</v>
      </c>
      <c r="G123">
        <f>IF(ISERROR(VLOOKUP($C123,'Miljövärden urval för publ'!$B$2:$H$490,MATCH(G$4,'Miljövärden urval för publ'!$B$2:$H$2,0),FALSE)),"",VLOOKUP($C123,'Miljövärden urval för publ'!$B$2:$H$490,MATCH(G$4,'Miljövärden urval för publ'!$B$2:$H$2,0),FALSE))</f>
        <v>2.1063700000000002E-3</v>
      </c>
    </row>
    <row r="124" spans="1:7" x14ac:dyDescent="0.25">
      <c r="A124" s="20">
        <v>121</v>
      </c>
      <c r="B124" t="str">
        <f>IF(ISERROR(INDEX('Miljövärden urval för publ'!$A$2:$AA$475,MATCH($A124,'Miljövärden urval för publ'!$R$2:$R$476,0),1)),"",INDEX('Miljövärden urval för publ'!$A$2:$AA$475,MATCH($A124,'Miljövärden urval för publ'!$R$2:$R$476,0),1))</f>
        <v>Jämtkraft AB</v>
      </c>
      <c r="C124" t="str">
        <f>IF(ISERROR(INDEX('Miljövärden urval för publ'!$A$2:$AA$475,MATCH($A124,'Miljövärden urval för publ'!$R$2:$R$476,0),2)),"",INDEX('Miljövärden urval för publ'!$A$2:$AA$475,MATCH($A124,'Miljövärden urval för publ'!$R$2:$R$476,0),2))</f>
        <v>Krokom</v>
      </c>
      <c r="D124">
        <f>IF(ISERROR(VLOOKUP($C124,'Miljövärden urval för publ'!$B$2:$H$490,MATCH(D$4,'Miljövärden urval för publ'!$B$2:$H$2,0),FALSE)),"",VLOOKUP($C124,'Miljövärden urval för publ'!$B$2:$H$490,MATCH(D$4,'Miljövärden urval för publ'!$B$2:$H$2,0),FALSE))</f>
        <v>0.25388500000000003</v>
      </c>
      <c r="E124">
        <f>IF(ISERROR(VLOOKUP($C124,'Miljövärden urval för publ'!$B$2:$H$490,MATCH(E$4,'Miljövärden urval för publ'!$B$2:$H$2,0),FALSE)),"",VLOOKUP($C124,'Miljövärden urval för publ'!$B$2:$H$490,MATCH(E$4,'Miljövärden urval för publ'!$B$2:$H$2,0),FALSE))</f>
        <v>16.573699999999999</v>
      </c>
      <c r="F124">
        <f>IF(ISERROR(VLOOKUP($C124,'Miljövärden urval för publ'!$B$2:$H$490,MATCH(F$4,'Miljövärden urval för publ'!$B$2:$H$2,0),FALSE)),"",VLOOKUP($C124,'Miljövärden urval för publ'!$B$2:$H$490,MATCH(F$4,'Miljövärden urval för publ'!$B$2:$H$2,0),FALSE))</f>
        <v>11.498100000000001</v>
      </c>
      <c r="G124">
        <f>IF(ISERROR(VLOOKUP($C124,'Miljövärden urval för publ'!$B$2:$H$490,MATCH(G$4,'Miljövärden urval för publ'!$B$2:$H$2,0),FALSE)),"",VLOOKUP($C124,'Miljövärden urval för publ'!$B$2:$H$490,MATCH(G$4,'Miljövärden urval för publ'!$B$2:$H$2,0),FALSE))</f>
        <v>1.6153000000000001E-2</v>
      </c>
    </row>
    <row r="125" spans="1:7" x14ac:dyDescent="0.25">
      <c r="A125" s="20">
        <v>122</v>
      </c>
      <c r="B125" t="str">
        <f>IF(ISERROR(INDEX('Miljövärden urval för publ'!$A$2:$AA$475,MATCH($A125,'Miljövärden urval för publ'!$R$2:$R$476,0),1)),"",INDEX('Miljövärden urval för publ'!$A$2:$AA$475,MATCH($A125,'Miljövärden urval för publ'!$R$2:$R$476,0),1))</f>
        <v>Jämtkraft AB</v>
      </c>
      <c r="C125" t="str">
        <f>IF(ISERROR(INDEX('Miljövärden urval för publ'!$A$2:$AA$475,MATCH($A125,'Miljövärden urval för publ'!$R$2:$R$476,0),2)),"",INDEX('Miljövärden urval för publ'!$A$2:$AA$475,MATCH($A125,'Miljövärden urval för publ'!$R$2:$R$476,0),2))</f>
        <v>Åre</v>
      </c>
      <c r="D125">
        <f>IF(ISERROR(VLOOKUP($C125,'Miljövärden urval för publ'!$B$2:$H$490,MATCH(D$4,'Miljövärden urval för publ'!$B$2:$H$2,0),FALSE)),"",VLOOKUP($C125,'Miljövärden urval för publ'!$B$2:$H$490,MATCH(D$4,'Miljövärden urval för publ'!$B$2:$H$2,0),FALSE))</f>
        <v>0.22863600000000001</v>
      </c>
      <c r="E125">
        <f>IF(ISERROR(VLOOKUP($C125,'Miljövärden urval för publ'!$B$2:$H$490,MATCH(E$4,'Miljövärden urval för publ'!$B$2:$H$2,0),FALSE)),"",VLOOKUP($C125,'Miljövärden urval för publ'!$B$2:$H$490,MATCH(E$4,'Miljövärden urval för publ'!$B$2:$H$2,0),FALSE))</f>
        <v>27.376100000000001</v>
      </c>
      <c r="F125">
        <f>IF(ISERROR(VLOOKUP($C125,'Miljövärden urval för publ'!$B$2:$H$490,MATCH(F$4,'Miljövärden urval för publ'!$B$2:$H$2,0),FALSE)),"",VLOOKUP($C125,'Miljövärden urval för publ'!$B$2:$H$490,MATCH(F$4,'Miljövärden urval för publ'!$B$2:$H$2,0),FALSE))</f>
        <v>12.2639</v>
      </c>
      <c r="G125">
        <f>IF(ISERROR(VLOOKUP($C125,'Miljövärden urval för publ'!$B$2:$H$490,MATCH(G$4,'Miljövärden urval för publ'!$B$2:$H$2,0),FALSE)),"",VLOOKUP($C125,'Miljövärden urval för publ'!$B$2:$H$490,MATCH(G$4,'Miljövärden urval för publ'!$B$2:$H$2,0),FALSE))</f>
        <v>3.4463599999999997E-2</v>
      </c>
    </row>
    <row r="126" spans="1:7" x14ac:dyDescent="0.25">
      <c r="A126" s="20">
        <v>123</v>
      </c>
      <c r="B126" t="str">
        <f>IF(ISERROR(INDEX('Miljövärden urval för publ'!$A$2:$AA$475,MATCH($A126,'Miljövärden urval för publ'!$R$2:$R$476,0),1)),"",INDEX('Miljövärden urval för publ'!$A$2:$AA$475,MATCH($A126,'Miljövärden urval för publ'!$R$2:$R$476,0),1))</f>
        <v>Jämtkraft AB</v>
      </c>
      <c r="C126" t="str">
        <f>IF(ISERROR(INDEX('Miljövärden urval för publ'!$A$2:$AA$475,MATCH($A126,'Miljövärden urval för publ'!$R$2:$R$476,0),2)),"",INDEX('Miljövärden urval för publ'!$A$2:$AA$475,MATCH($A126,'Miljövärden urval för publ'!$R$2:$R$476,0),2))</f>
        <v>Östersund</v>
      </c>
      <c r="D126">
        <f>IF(ISERROR(VLOOKUP($C126,'Miljövärden urval för publ'!$B$2:$H$490,MATCH(D$4,'Miljövärden urval för publ'!$B$2:$H$2,0),FALSE)),"",VLOOKUP($C126,'Miljövärden urval för publ'!$B$2:$H$490,MATCH(D$4,'Miljövärden urval för publ'!$B$2:$H$2,0),FALSE))</f>
        <v>0.1477</v>
      </c>
      <c r="E126">
        <f>IF(ISERROR(VLOOKUP($C126,'Miljövärden urval för publ'!$B$2:$H$490,MATCH(E$4,'Miljövärden urval för publ'!$B$2:$H$2,0),FALSE)),"",VLOOKUP($C126,'Miljövärden urval för publ'!$B$2:$H$490,MATCH(E$4,'Miljövärden urval för publ'!$B$2:$H$2,0),FALSE))</f>
        <v>27.011099999999999</v>
      </c>
      <c r="F126">
        <f>IF(ISERROR(VLOOKUP($C126,'Miljövärden urval för publ'!$B$2:$H$490,MATCH(F$4,'Miljövärden urval för publ'!$B$2:$H$2,0),FALSE)),"",VLOOKUP($C126,'Miljövärden urval för publ'!$B$2:$H$490,MATCH(F$4,'Miljövärden urval för publ'!$B$2:$H$2,0),FALSE))</f>
        <v>6.2384700000000004</v>
      </c>
      <c r="G126">
        <f>IF(ISERROR(VLOOKUP($C126,'Miljövärden urval för publ'!$B$2:$H$490,MATCH(G$4,'Miljövärden urval för publ'!$B$2:$H$2,0),FALSE)),"",VLOOKUP($C126,'Miljövärden urval för publ'!$B$2:$H$490,MATCH(G$4,'Miljövärden urval för publ'!$B$2:$H$2,0),FALSE))</f>
        <v>2.7365900000000001E-3</v>
      </c>
    </row>
    <row r="127" spans="1:7" x14ac:dyDescent="0.25">
      <c r="A127" s="20">
        <v>124</v>
      </c>
      <c r="B127" t="str">
        <f>IF(ISERROR(INDEX('Miljövärden urval för publ'!$A$2:$AA$475,MATCH($A127,'Miljövärden urval för publ'!$R$2:$R$476,0),1)),"",INDEX('Miljövärden urval för publ'!$A$2:$AA$475,MATCH($A127,'Miljövärden urval för publ'!$R$2:$R$476,0),1))</f>
        <v>Jönköping Energi AB</v>
      </c>
      <c r="C127" t="str">
        <f>IF(ISERROR(INDEX('Miljövärden urval för publ'!$A$2:$AA$475,MATCH($A127,'Miljövärden urval för publ'!$R$2:$R$476,0),2)),"",INDEX('Miljövärden urval för publ'!$A$2:$AA$475,MATCH($A127,'Miljövärden urval för publ'!$R$2:$R$476,0),2))</f>
        <v>Gränna</v>
      </c>
      <c r="D127">
        <f>IF(ISERROR(VLOOKUP($C127,'Miljövärden urval för publ'!$B$2:$H$490,MATCH(D$4,'Miljövärden urval för publ'!$B$2:$H$2,0),FALSE)),"",VLOOKUP($C127,'Miljövärden urval för publ'!$B$2:$H$490,MATCH(D$4,'Miljövärden urval för publ'!$B$2:$H$2,0),FALSE))</f>
        <v>0.116948</v>
      </c>
      <c r="E127">
        <f>IF(ISERROR(VLOOKUP($C127,'Miljövärden urval för publ'!$B$2:$H$490,MATCH(E$4,'Miljövärden urval för publ'!$B$2:$H$2,0),FALSE)),"",VLOOKUP($C127,'Miljövärden urval för publ'!$B$2:$H$490,MATCH(E$4,'Miljövärden urval för publ'!$B$2:$H$2,0),FALSE))</f>
        <v>20.646799999999999</v>
      </c>
      <c r="F127">
        <f>IF(ISERROR(VLOOKUP($C127,'Miljövärden urval för publ'!$B$2:$H$490,MATCH(F$4,'Miljövärden urval för publ'!$B$2:$H$2,0),FALSE)),"",VLOOKUP($C127,'Miljövärden urval för publ'!$B$2:$H$490,MATCH(F$4,'Miljövärden urval för publ'!$B$2:$H$2,0),FALSE))</f>
        <v>9.09633</v>
      </c>
      <c r="G127">
        <f>IF(ISERROR(VLOOKUP($C127,'Miljövärden urval för publ'!$B$2:$H$490,MATCH(G$4,'Miljövärden urval för publ'!$B$2:$H$2,0),FALSE)),"",VLOOKUP($C127,'Miljövärden urval för publ'!$B$2:$H$490,MATCH(G$4,'Miljövärden urval för publ'!$B$2:$H$2,0),FALSE))</f>
        <v>2.55014E-2</v>
      </c>
    </row>
    <row r="128" spans="1:7" x14ac:dyDescent="0.25">
      <c r="A128" s="20">
        <v>125</v>
      </c>
      <c r="B128" t="str">
        <f>IF(ISERROR(INDEX('Miljövärden urval för publ'!$A$2:$AA$475,MATCH($A128,'Miljövärden urval för publ'!$R$2:$R$476,0),1)),"",INDEX('Miljövärden urval för publ'!$A$2:$AA$475,MATCH($A128,'Miljövärden urval för publ'!$R$2:$R$476,0),1))</f>
        <v>Jönköping Energi AB</v>
      </c>
      <c r="C128" t="str">
        <f>IF(ISERROR(INDEX('Miljövärden urval för publ'!$A$2:$AA$475,MATCH($A128,'Miljövärden urval för publ'!$R$2:$R$476,0),2)),"",INDEX('Miljövärden urval för publ'!$A$2:$AA$475,MATCH($A128,'Miljövärden urval för publ'!$R$2:$R$476,0),2))</f>
        <v>Jönköping</v>
      </c>
      <c r="D128">
        <f>IF(ISERROR(VLOOKUP($C128,'Miljövärden urval för publ'!$B$2:$H$490,MATCH(D$4,'Miljövärden urval för publ'!$B$2:$H$2,0),FALSE)),"",VLOOKUP($C128,'Miljövärden urval för publ'!$B$2:$H$490,MATCH(D$4,'Miljövärden urval för publ'!$B$2:$H$2,0),FALSE))</f>
        <v>0.14022999999999999</v>
      </c>
      <c r="E128">
        <f>IF(ISERROR(VLOOKUP($C128,'Miljövärden urval för publ'!$B$2:$H$490,MATCH(E$4,'Miljövärden urval för publ'!$B$2:$H$2,0),FALSE)),"",VLOOKUP($C128,'Miljövärden urval för publ'!$B$2:$H$490,MATCH(E$4,'Miljövärden urval för publ'!$B$2:$H$2,0),FALSE))</f>
        <v>55.465200000000003</v>
      </c>
      <c r="F128">
        <f>IF(ISERROR(VLOOKUP($C128,'Miljövärden urval för publ'!$B$2:$H$490,MATCH(F$4,'Miljövärden urval för publ'!$B$2:$H$2,0),FALSE)),"",VLOOKUP($C128,'Miljövärden urval för publ'!$B$2:$H$490,MATCH(F$4,'Miljövärden urval för publ'!$B$2:$H$2,0),FALSE))</f>
        <v>5.3201000000000001</v>
      </c>
      <c r="G128">
        <f>IF(ISERROR(VLOOKUP($C128,'Miljövärden urval för publ'!$B$2:$H$490,MATCH(G$4,'Miljövärden urval för publ'!$B$2:$H$2,0),FALSE)),"",VLOOKUP($C128,'Miljövärden urval för publ'!$B$2:$H$490,MATCH(G$4,'Miljövärden urval för publ'!$B$2:$H$2,0),FALSE))</f>
        <v>3.6797499999999997E-2</v>
      </c>
    </row>
    <row r="129" spans="1:7" x14ac:dyDescent="0.25">
      <c r="A129" s="20">
        <v>126</v>
      </c>
      <c r="B129" t="str">
        <f>IF(ISERROR(INDEX('Miljövärden urval för publ'!$A$2:$AA$475,MATCH($A129,'Miljövärden urval för publ'!$R$2:$R$476,0),1)),"",INDEX('Miljövärden urval för publ'!$A$2:$AA$475,MATCH($A129,'Miljövärden urval för publ'!$R$2:$R$476,0),1))</f>
        <v>Jönköping Energi AB</v>
      </c>
      <c r="C129" t="str">
        <f>IF(ISERROR(INDEX('Miljövärden urval för publ'!$A$2:$AA$475,MATCH($A129,'Miljövärden urval för publ'!$R$2:$R$476,0),2)),"",INDEX('Miljövärden urval för publ'!$A$2:$AA$475,MATCH($A129,'Miljövärden urval för publ'!$R$2:$R$476,0),2))</f>
        <v>Stensholm</v>
      </c>
      <c r="D129">
        <f>IF(ISERROR(VLOOKUP($C129,'Miljövärden urval för publ'!$B$2:$H$490,MATCH(D$4,'Miljövärden urval för publ'!$B$2:$H$2,0),FALSE)),"",VLOOKUP($C129,'Miljövärden urval för publ'!$B$2:$H$490,MATCH(D$4,'Miljövärden urval för publ'!$B$2:$H$2,0),FALSE))</f>
        <v>0.16312499999999999</v>
      </c>
      <c r="E129">
        <f>IF(ISERROR(VLOOKUP($C129,'Miljövärden urval för publ'!$B$2:$H$490,MATCH(E$4,'Miljövärden urval för publ'!$B$2:$H$2,0),FALSE)),"",VLOOKUP($C129,'Miljövärden urval för publ'!$B$2:$H$490,MATCH(E$4,'Miljövärden urval för publ'!$B$2:$H$2,0),FALSE))</f>
        <v>12.2278</v>
      </c>
      <c r="F129">
        <f>IF(ISERROR(VLOOKUP($C129,'Miljövärden urval för publ'!$B$2:$H$490,MATCH(F$4,'Miljövärden urval för publ'!$B$2:$H$2,0),FALSE)),"",VLOOKUP($C129,'Miljövärden urval för publ'!$B$2:$H$490,MATCH(F$4,'Miljövärden urval för publ'!$B$2:$H$2,0),FALSE))</f>
        <v>14.2262</v>
      </c>
      <c r="G129">
        <f>IF(ISERROR(VLOOKUP($C129,'Miljövärden urval för publ'!$B$2:$H$490,MATCH(G$4,'Miljövärden urval för publ'!$B$2:$H$2,0),FALSE)),"",VLOOKUP($C129,'Miljövärden urval för publ'!$B$2:$H$490,MATCH(G$4,'Miljövärden urval för publ'!$B$2:$H$2,0),FALSE))</f>
        <v>2.0524199999999999E-2</v>
      </c>
    </row>
    <row r="130" spans="1:7" x14ac:dyDescent="0.25">
      <c r="A130" s="20">
        <v>127</v>
      </c>
      <c r="B130" t="str">
        <f>IF(ISERROR(INDEX('Miljövärden urval för publ'!$A$2:$AA$475,MATCH($A130,'Miljövärden urval för publ'!$R$2:$R$476,0),1)),"",INDEX('Miljövärden urval för publ'!$A$2:$AA$475,MATCH($A130,'Miljövärden urval för publ'!$R$2:$R$476,0),1))</f>
        <v>Jönköping Energi AB</v>
      </c>
      <c r="C130" t="str">
        <f>IF(ISERROR(INDEX('Miljövärden urval för publ'!$A$2:$AA$475,MATCH($A130,'Miljövärden urval för publ'!$R$2:$R$476,0),2)),"",INDEX('Miljövärden urval för publ'!$A$2:$AA$475,MATCH($A130,'Miljövärden urval för publ'!$R$2:$R$476,0),2))</f>
        <v>Stigamo</v>
      </c>
      <c r="D130">
        <f>IF(ISERROR(VLOOKUP($C130,'Miljövärden urval för publ'!$B$2:$H$490,MATCH(D$4,'Miljövärden urval för publ'!$B$2:$H$2,0),FALSE)),"",VLOOKUP($C130,'Miljövärden urval för publ'!$B$2:$H$490,MATCH(D$4,'Miljövärden urval för publ'!$B$2:$H$2,0),FALSE))</f>
        <v>6.0168900000000001</v>
      </c>
      <c r="E130">
        <f>IF(ISERROR(VLOOKUP($C130,'Miljövärden urval för publ'!$B$2:$H$490,MATCH(E$4,'Miljövärden urval för publ'!$B$2:$H$2,0),FALSE)),"",VLOOKUP($C130,'Miljövärden urval för publ'!$B$2:$H$490,MATCH(E$4,'Miljövärden urval för publ'!$B$2:$H$2,0),FALSE))</f>
        <v>211.95500000000001</v>
      </c>
      <c r="F130">
        <f>IF(ISERROR(VLOOKUP($C130,'Miljövärden urval för publ'!$B$2:$H$490,MATCH(F$4,'Miljövärden urval för publ'!$B$2:$H$2,0),FALSE)),"",VLOOKUP($C130,'Miljövärden urval för publ'!$B$2:$H$490,MATCH(F$4,'Miljövärden urval för publ'!$B$2:$H$2,0),FALSE))</f>
        <v>53.971699999999998</v>
      </c>
      <c r="G130">
        <f>IF(ISERROR(VLOOKUP($C130,'Miljövärden urval för publ'!$B$2:$H$490,MATCH(G$4,'Miljövärden urval för publ'!$B$2:$H$2,0),FALSE)),"",VLOOKUP($C130,'Miljövärden urval för publ'!$B$2:$H$490,MATCH(G$4,'Miljövärden urval för publ'!$B$2:$H$2,0),FALSE))</f>
        <v>8.8797799999999996E-2</v>
      </c>
    </row>
    <row r="131" spans="1:7" x14ac:dyDescent="0.25">
      <c r="A131" s="20">
        <v>128</v>
      </c>
      <c r="B131" t="str">
        <f>IF(ISERROR(INDEX('Miljövärden urval för publ'!$A$2:$AA$475,MATCH($A131,'Miljövärden urval för publ'!$R$2:$R$476,0),1)),"",INDEX('Miljövärden urval för publ'!$A$2:$AA$475,MATCH($A131,'Miljövärden urval för publ'!$R$2:$R$476,0),1))</f>
        <v>Kalmar Energi Värme AB</v>
      </c>
      <c r="C131" t="str">
        <f>IF(ISERROR(INDEX('Miljövärden urval för publ'!$A$2:$AA$475,MATCH($A131,'Miljövärden urval för publ'!$R$2:$R$476,0),2)),"",INDEX('Miljövärden urval för publ'!$A$2:$AA$475,MATCH($A131,'Miljövärden urval för publ'!$R$2:$R$476,0),2))</f>
        <v>Kalmar</v>
      </c>
      <c r="D131">
        <f>IF(ISERROR(VLOOKUP($C131,'Miljövärden urval för publ'!$B$2:$H$490,MATCH(D$4,'Miljövärden urval för publ'!$B$2:$H$2,0),FALSE)),"",VLOOKUP($C131,'Miljövärden urval för publ'!$B$2:$H$490,MATCH(D$4,'Miljövärden urval för publ'!$B$2:$H$2,0),FALSE))</f>
        <v>8.3655800000000002E-2</v>
      </c>
      <c r="E131">
        <f>IF(ISERROR(VLOOKUP($C131,'Miljövärden urval för publ'!$B$2:$H$490,MATCH(E$4,'Miljövärden urval för publ'!$B$2:$H$2,0),FALSE)),"",VLOOKUP($C131,'Miljövärden urval för publ'!$B$2:$H$490,MATCH(E$4,'Miljövärden urval för publ'!$B$2:$H$2,0),FALSE))</f>
        <v>6.8526699999999998</v>
      </c>
      <c r="F131">
        <f>IF(ISERROR(VLOOKUP($C131,'Miljövärden urval för publ'!$B$2:$H$490,MATCH(F$4,'Miljövärden urval för publ'!$B$2:$H$2,0),FALSE)),"",VLOOKUP($C131,'Miljövärden urval för publ'!$B$2:$H$490,MATCH(F$4,'Miljövärden urval för publ'!$B$2:$H$2,0),FALSE))</f>
        <v>5.7851499999999998</v>
      </c>
      <c r="G131">
        <f>IF(ISERROR(VLOOKUP($C131,'Miljövärden urval för publ'!$B$2:$H$490,MATCH(G$4,'Miljövärden urval för publ'!$B$2:$H$2,0),FALSE)),"",VLOOKUP($C131,'Miljövärden urval för publ'!$B$2:$H$490,MATCH(G$4,'Miljövärden urval för publ'!$B$2:$H$2,0),FALSE))</f>
        <v>1.6485600000000001E-3</v>
      </c>
    </row>
    <row r="132" spans="1:7" x14ac:dyDescent="0.25">
      <c r="A132" s="20">
        <v>129</v>
      </c>
      <c r="B132" t="str">
        <f>IF(ISERROR(INDEX('Miljövärden urval för publ'!$A$2:$AA$475,MATCH($A132,'Miljövärden urval för publ'!$R$2:$R$476,0),1)),"",INDEX('Miljövärden urval för publ'!$A$2:$AA$475,MATCH($A132,'Miljövärden urval för publ'!$R$2:$R$476,0),1))</f>
        <v>Karlshamn Energi AB</v>
      </c>
      <c r="C132" t="str">
        <f>IF(ISERROR(INDEX('Miljövärden urval för publ'!$A$2:$AA$475,MATCH($A132,'Miljövärden urval för publ'!$R$2:$R$476,0),2)),"",INDEX('Miljövärden urval för publ'!$A$2:$AA$475,MATCH($A132,'Miljövärden urval för publ'!$R$2:$R$476,0),2))</f>
        <v>Karlshamn</v>
      </c>
      <c r="D132">
        <f>IF(ISERROR(VLOOKUP($C132,'Miljövärden urval för publ'!$B$2:$H$490,MATCH(D$4,'Miljövärden urval för publ'!$B$2:$H$2,0),FALSE)),"",VLOOKUP($C132,'Miljövärden urval för publ'!$B$2:$H$490,MATCH(D$4,'Miljövärden urval för publ'!$B$2:$H$2,0),FALSE))</f>
        <v>0.114748</v>
      </c>
      <c r="E132">
        <f>IF(ISERROR(VLOOKUP($C132,'Miljövärden urval för publ'!$B$2:$H$490,MATCH(E$4,'Miljövärden urval för publ'!$B$2:$H$2,0),FALSE)),"",VLOOKUP($C132,'Miljövärden urval för publ'!$B$2:$H$490,MATCH(E$4,'Miljövärden urval för publ'!$B$2:$H$2,0),FALSE))</f>
        <v>25.138500000000001</v>
      </c>
      <c r="F132">
        <f>IF(ISERROR(VLOOKUP($C132,'Miljövärden urval för publ'!$B$2:$H$490,MATCH(F$4,'Miljövärden urval för publ'!$B$2:$H$2,0),FALSE)),"",VLOOKUP($C132,'Miljövärden urval för publ'!$B$2:$H$490,MATCH(F$4,'Miljövärden urval för publ'!$B$2:$H$2,0),FALSE))</f>
        <v>3.2516799999999999</v>
      </c>
      <c r="G132">
        <f>IF(ISERROR(VLOOKUP($C132,'Miljövärden urval för publ'!$B$2:$H$490,MATCH(G$4,'Miljövärden urval för publ'!$B$2:$H$2,0),FALSE)),"",VLOOKUP($C132,'Miljövärden urval för publ'!$B$2:$H$490,MATCH(G$4,'Miljövärden urval för publ'!$B$2:$H$2,0),FALSE))</f>
        <v>7.2457400000000005E-2</v>
      </c>
    </row>
    <row r="133" spans="1:7" x14ac:dyDescent="0.25">
      <c r="A133" s="20">
        <v>130</v>
      </c>
      <c r="B133" t="str">
        <f>IF(ISERROR(INDEX('Miljövärden urval för publ'!$A$2:$AA$475,MATCH($A133,'Miljövärden urval för publ'!$R$2:$R$476,0),1)),"",INDEX('Miljövärden urval för publ'!$A$2:$AA$475,MATCH($A133,'Miljövärden urval för publ'!$R$2:$R$476,0),1))</f>
        <v>Karlstads Energi AB</v>
      </c>
      <c r="C133" t="str">
        <f>IF(ISERROR(INDEX('Miljövärden urval för publ'!$A$2:$AA$475,MATCH($A133,'Miljövärden urval för publ'!$R$2:$R$476,0),2)),"",INDEX('Miljövärden urval för publ'!$A$2:$AA$475,MATCH($A133,'Miljövärden urval för publ'!$R$2:$R$476,0),2))</f>
        <v>Karlstad</v>
      </c>
      <c r="D133">
        <f>IF(ISERROR(VLOOKUP($C133,'Miljövärden urval för publ'!$B$2:$H$490,MATCH(D$4,'Miljövärden urval för publ'!$B$2:$H$2,0),FALSE)),"",VLOOKUP($C133,'Miljövärden urval för publ'!$B$2:$H$490,MATCH(D$4,'Miljövärden urval för publ'!$B$2:$H$2,0),FALSE))</f>
        <v>0.1031</v>
      </c>
      <c r="E133">
        <f>IF(ISERROR(VLOOKUP($C133,'Miljövärden urval för publ'!$B$2:$H$490,MATCH(E$4,'Miljövärden urval för publ'!$B$2:$H$2,0),FALSE)),"",VLOOKUP($C133,'Miljövärden urval för publ'!$B$2:$H$490,MATCH(E$4,'Miljövärden urval för publ'!$B$2:$H$2,0),FALSE))</f>
        <v>36.227499999999999</v>
      </c>
      <c r="F133">
        <f>IF(ISERROR(VLOOKUP($C133,'Miljövärden urval för publ'!$B$2:$H$490,MATCH(F$4,'Miljövärden urval för publ'!$B$2:$H$2,0),FALSE)),"",VLOOKUP($C133,'Miljövärden urval för publ'!$B$2:$H$490,MATCH(F$4,'Miljövärden urval för publ'!$B$2:$H$2,0),FALSE))</f>
        <v>5.1507199999999997</v>
      </c>
      <c r="G133">
        <f>IF(ISERROR(VLOOKUP($C133,'Miljövärden urval för publ'!$B$2:$H$490,MATCH(G$4,'Miljövärden urval för publ'!$B$2:$H$2,0),FALSE)),"",VLOOKUP($C133,'Miljövärden urval för publ'!$B$2:$H$490,MATCH(G$4,'Miljövärden urval för publ'!$B$2:$H$2,0),FALSE))</f>
        <v>7.13133E-3</v>
      </c>
    </row>
    <row r="134" spans="1:7" x14ac:dyDescent="0.25">
      <c r="A134" s="20">
        <v>131</v>
      </c>
      <c r="B134" t="str">
        <f>IF(ISERROR(INDEX('Miljövärden urval för publ'!$A$2:$AA$475,MATCH($A134,'Miljövärden urval för publ'!$R$2:$R$476,0),1)),"",INDEX('Miljövärden urval för publ'!$A$2:$AA$475,MATCH($A134,'Miljövärden urval för publ'!$R$2:$R$476,0),1))</f>
        <v>Katrinefors Kraftvärme AB</v>
      </c>
      <c r="C134" t="str">
        <f>IF(ISERROR(INDEX('Miljövärden urval för publ'!$A$2:$AA$475,MATCH($A134,'Miljövärden urval för publ'!$R$2:$R$476,0),2)),"",INDEX('Miljövärden urval för publ'!$A$2:$AA$475,MATCH($A134,'Miljövärden urval för publ'!$R$2:$R$476,0),2))</f>
        <v>Katrinefors Kraftvärme (producent)</v>
      </c>
      <c r="D134">
        <f>IF(ISERROR(VLOOKUP($C134,'Miljövärden urval för publ'!$B$2:$H$490,MATCH(D$4,'Miljövärden urval för publ'!$B$2:$H$2,0),FALSE)),"",VLOOKUP($C134,'Miljövärden urval för publ'!$B$2:$H$490,MATCH(D$4,'Miljövärden urval för publ'!$B$2:$H$2,0),FALSE))</f>
        <v>0.14922299999999999</v>
      </c>
      <c r="E134">
        <f>IF(ISERROR(VLOOKUP($C134,'Miljövärden urval för publ'!$B$2:$H$490,MATCH(E$4,'Miljövärden urval för publ'!$B$2:$H$2,0),FALSE)),"",VLOOKUP($C134,'Miljövärden urval för publ'!$B$2:$H$490,MATCH(E$4,'Miljövärden urval för publ'!$B$2:$H$2,0),FALSE))</f>
        <v>26.035799999999998</v>
      </c>
      <c r="F134">
        <f>IF(ISERROR(VLOOKUP($C134,'Miljövärden urval för publ'!$B$2:$H$490,MATCH(F$4,'Miljövärden urval för publ'!$B$2:$H$2,0),FALSE)),"",VLOOKUP($C134,'Miljövärden urval för publ'!$B$2:$H$490,MATCH(F$4,'Miljövärden urval för publ'!$B$2:$H$2,0),FALSE))</f>
        <v>5.0314199999999998</v>
      </c>
      <c r="G134">
        <f>IF(ISERROR(VLOOKUP($C134,'Miljövärden urval för publ'!$B$2:$H$490,MATCH(G$4,'Miljövärden urval för publ'!$B$2:$H$2,0),FALSE)),"",VLOOKUP($C134,'Miljövärden urval för publ'!$B$2:$H$490,MATCH(G$4,'Miljövärden urval för publ'!$B$2:$H$2,0),FALSE))</f>
        <v>3.2069599999999997E-2</v>
      </c>
    </row>
    <row r="135" spans="1:7" x14ac:dyDescent="0.25">
      <c r="A135" s="20">
        <v>132</v>
      </c>
      <c r="B135" t="str">
        <f>IF(ISERROR(INDEX('Miljövärden urval för publ'!$A$2:$AA$475,MATCH($A135,'Miljövärden urval för publ'!$R$2:$R$476,0),1)),"",INDEX('Miljövärden urval för publ'!$A$2:$AA$475,MATCH($A135,'Miljövärden urval för publ'!$R$2:$R$476,0),1))</f>
        <v>Kils Energi AB</v>
      </c>
      <c r="C135" t="str">
        <f>IF(ISERROR(INDEX('Miljövärden urval för publ'!$A$2:$AA$475,MATCH($A135,'Miljövärden urval för publ'!$R$2:$R$476,0),2)),"",INDEX('Miljövärden urval för publ'!$A$2:$AA$475,MATCH($A135,'Miljövärden urval för publ'!$R$2:$R$476,0),2))</f>
        <v>Kil</v>
      </c>
      <c r="D135">
        <f>IF(ISERROR(VLOOKUP($C135,'Miljövärden urval för publ'!$B$2:$H$490,MATCH(D$4,'Miljövärden urval för publ'!$B$2:$H$2,0),FALSE)),"",VLOOKUP($C135,'Miljövärden urval för publ'!$B$2:$H$490,MATCH(D$4,'Miljövärden urval för publ'!$B$2:$H$2,0),FALSE))</f>
        <v>0.136127</v>
      </c>
      <c r="E135">
        <f>IF(ISERROR(VLOOKUP($C135,'Miljövärden urval för publ'!$B$2:$H$490,MATCH(E$4,'Miljövärden urval för publ'!$B$2:$H$2,0),FALSE)),"",VLOOKUP($C135,'Miljövärden urval för publ'!$B$2:$H$490,MATCH(E$4,'Miljövärden urval för publ'!$B$2:$H$2,0),FALSE))</f>
        <v>12.7052</v>
      </c>
      <c r="F135">
        <f>IF(ISERROR(VLOOKUP($C135,'Miljövärden urval för publ'!$B$2:$H$490,MATCH(F$4,'Miljövärden urval för publ'!$B$2:$H$2,0),FALSE)),"",VLOOKUP($C135,'Miljövärden urval för publ'!$B$2:$H$490,MATCH(F$4,'Miljövärden urval för publ'!$B$2:$H$2,0),FALSE))</f>
        <v>4.13401</v>
      </c>
      <c r="G135">
        <f>IF(ISERROR(VLOOKUP($C135,'Miljövärden urval för publ'!$B$2:$H$490,MATCH(G$4,'Miljövärden urval för publ'!$B$2:$H$2,0),FALSE)),"",VLOOKUP($C135,'Miljövärden urval för publ'!$B$2:$H$490,MATCH(G$4,'Miljövärden urval för publ'!$B$2:$H$2,0),FALSE))</f>
        <v>4.4497900000000003E-3</v>
      </c>
    </row>
    <row r="136" spans="1:7" x14ac:dyDescent="0.25">
      <c r="A136" s="20">
        <v>133</v>
      </c>
      <c r="B136" t="str">
        <f>IF(ISERROR(INDEX('Miljövärden urval för publ'!$A$2:$AA$475,MATCH($A136,'Miljövärden urval för publ'!$R$2:$R$476,0),1)),"",INDEX('Miljövärden urval för publ'!$A$2:$AA$475,MATCH($A136,'Miljövärden urval för publ'!$R$2:$R$476,0),1))</f>
        <v>Kiruna Kraft AB</v>
      </c>
      <c r="C136" t="str">
        <f>IF(ISERROR(INDEX('Miljövärden urval för publ'!$A$2:$AA$475,MATCH($A136,'Miljövärden urval för publ'!$R$2:$R$476,0),2)),"",INDEX('Miljövärden urval för publ'!$A$2:$AA$475,MATCH($A136,'Miljövärden urval för publ'!$R$2:$R$476,0),2))</f>
        <v>Kiruna C</v>
      </c>
      <c r="D136">
        <f>IF(ISERROR(VLOOKUP($C136,'Miljövärden urval för publ'!$B$2:$H$490,MATCH(D$4,'Miljövärden urval för publ'!$B$2:$H$2,0),FALSE)),"",VLOOKUP($C136,'Miljövärden urval för publ'!$B$2:$H$490,MATCH(D$4,'Miljövärden urval för publ'!$B$2:$H$2,0),FALSE))</f>
        <v>0.30461700000000003</v>
      </c>
      <c r="E136">
        <f>IF(ISERROR(VLOOKUP($C136,'Miljövärden urval för publ'!$B$2:$H$490,MATCH(E$4,'Miljövärden urval för publ'!$B$2:$H$2,0),FALSE)),"",VLOOKUP($C136,'Miljövärden urval för publ'!$B$2:$H$490,MATCH(E$4,'Miljövärden urval för publ'!$B$2:$H$2,0),FALSE))</f>
        <v>87.380499999999998</v>
      </c>
      <c r="F136">
        <f>IF(ISERROR(VLOOKUP($C136,'Miljövärden urval för publ'!$B$2:$H$490,MATCH(F$4,'Miljövärden urval för publ'!$B$2:$H$2,0),FALSE)),"",VLOOKUP($C136,'Miljövärden urval för publ'!$B$2:$H$490,MATCH(F$4,'Miljövärden urval för publ'!$B$2:$H$2,0),FALSE))</f>
        <v>3.1810900000000002</v>
      </c>
      <c r="G136">
        <f>IF(ISERROR(VLOOKUP($C136,'Miljövärden urval för publ'!$B$2:$H$490,MATCH(G$4,'Miljövärden urval för publ'!$B$2:$H$2,0),FALSE)),"",VLOOKUP($C136,'Miljövärden urval för publ'!$B$2:$H$490,MATCH(G$4,'Miljövärden urval för publ'!$B$2:$H$2,0),FALSE))</f>
        <v>5.3209800000000002E-2</v>
      </c>
    </row>
    <row r="137" spans="1:7" x14ac:dyDescent="0.25">
      <c r="A137" s="20">
        <v>134</v>
      </c>
      <c r="B137" t="str">
        <f>IF(ISERROR(INDEX('Miljövärden urval för publ'!$A$2:$AA$475,MATCH($A137,'Miljövärden urval för publ'!$R$2:$R$476,0),1)),"",INDEX('Miljövärden urval för publ'!$A$2:$AA$475,MATCH($A137,'Miljövärden urval för publ'!$R$2:$R$476,0),1))</f>
        <v>Kiruna Kraft AB</v>
      </c>
      <c r="C137" t="str">
        <f>IF(ISERROR(INDEX('Miljövärden urval för publ'!$A$2:$AA$475,MATCH($A137,'Miljövärden urval för publ'!$R$2:$R$476,0),2)),"",INDEX('Miljövärden urval för publ'!$A$2:$AA$475,MATCH($A137,'Miljövärden urval för publ'!$R$2:$R$476,0),2))</f>
        <v>Vittangi</v>
      </c>
      <c r="D137">
        <f>IF(ISERROR(VLOOKUP($C137,'Miljövärden urval för publ'!$B$2:$H$490,MATCH(D$4,'Miljövärden urval för publ'!$B$2:$H$2,0),FALSE)),"",VLOOKUP($C137,'Miljövärden urval för publ'!$B$2:$H$490,MATCH(D$4,'Miljövärden urval för publ'!$B$2:$H$2,0),FALSE))</f>
        <v>0.79647599999999996</v>
      </c>
      <c r="E137">
        <f>IF(ISERROR(VLOOKUP($C137,'Miljövärden urval för publ'!$B$2:$H$490,MATCH(E$4,'Miljövärden urval för publ'!$B$2:$H$2,0),FALSE)),"",VLOOKUP($C137,'Miljövärden urval för publ'!$B$2:$H$490,MATCH(E$4,'Miljövärden urval för publ'!$B$2:$H$2,0),FALSE))</f>
        <v>30.296199999999999</v>
      </c>
      <c r="F137">
        <f>IF(ISERROR(VLOOKUP($C137,'Miljövärden urval för publ'!$B$2:$H$490,MATCH(F$4,'Miljövärden urval för publ'!$B$2:$H$2,0),FALSE)),"",VLOOKUP($C137,'Miljövärden urval för publ'!$B$2:$H$490,MATCH(F$4,'Miljövärden urval för publ'!$B$2:$H$2,0),FALSE))</f>
        <v>9.1952700000000007</v>
      </c>
      <c r="G137">
        <f>IF(ISERROR(VLOOKUP($C137,'Miljövärden urval för publ'!$B$2:$H$490,MATCH(G$4,'Miljövärden urval för publ'!$B$2:$H$2,0),FALSE)),"",VLOOKUP($C137,'Miljövärden urval för publ'!$B$2:$H$490,MATCH(G$4,'Miljövärden urval för publ'!$B$2:$H$2,0),FALSE))</f>
        <v>0.106931</v>
      </c>
    </row>
    <row r="138" spans="1:7" x14ac:dyDescent="0.25">
      <c r="A138" s="20">
        <v>135</v>
      </c>
      <c r="B138" t="str">
        <f>IF(ISERROR(INDEX('Miljövärden urval för publ'!$A$2:$AA$475,MATCH($A138,'Miljövärden urval för publ'!$R$2:$R$476,0),1)),"",INDEX('Miljövärden urval för publ'!$A$2:$AA$475,MATCH($A138,'Miljövärden urval för publ'!$R$2:$R$476,0),1))</f>
        <v>Kraftringen Energi AB (publ)</v>
      </c>
      <c r="C138" t="str">
        <f>IF(ISERROR(INDEX('Miljövärden urval för publ'!$A$2:$AA$475,MATCH($A138,'Miljövärden urval för publ'!$R$2:$R$476,0),2)),"",INDEX('Miljövärden urval för publ'!$A$2:$AA$475,MATCH($A138,'Miljövärden urval för publ'!$R$2:$R$476,0),2))</f>
        <v>Eslöv-Lund-Lomma m fl</v>
      </c>
      <c r="D138">
        <f>IF(ISERROR(VLOOKUP($C138,'Miljövärden urval för publ'!$B$2:$H$490,MATCH(D$4,'Miljövärden urval för publ'!$B$2:$H$2,0),FALSE)),"",VLOOKUP($C138,'Miljövärden urval för publ'!$B$2:$H$490,MATCH(D$4,'Miljövärden urval för publ'!$B$2:$H$2,0),FALSE))</f>
        <v>0.37551299999999999</v>
      </c>
      <c r="E138">
        <f>IF(ISERROR(VLOOKUP($C138,'Miljövärden urval för publ'!$B$2:$H$490,MATCH(E$4,'Miljövärden urval för publ'!$B$2:$H$2,0),FALSE)),"",VLOOKUP($C138,'Miljövärden urval för publ'!$B$2:$H$490,MATCH(E$4,'Miljövärden urval för publ'!$B$2:$H$2,0),FALSE))</f>
        <v>30.654599999999999</v>
      </c>
      <c r="F138">
        <f>IF(ISERROR(VLOOKUP($C138,'Miljövärden urval för publ'!$B$2:$H$490,MATCH(F$4,'Miljövärden urval för publ'!$B$2:$H$2,0),FALSE)),"",VLOOKUP($C138,'Miljövärden urval för publ'!$B$2:$H$490,MATCH(F$4,'Miljövärden urval för publ'!$B$2:$H$2,0),FALSE))</f>
        <v>5.8988199999999997</v>
      </c>
      <c r="G138">
        <f>IF(ISERROR(VLOOKUP($C138,'Miljövärden urval för publ'!$B$2:$H$490,MATCH(G$4,'Miljövärden urval för publ'!$B$2:$H$2,0),FALSE)),"",VLOOKUP($C138,'Miljövärden urval för publ'!$B$2:$H$490,MATCH(G$4,'Miljövärden urval för publ'!$B$2:$H$2,0),FALSE))</f>
        <v>4.6640599999999997E-2</v>
      </c>
    </row>
    <row r="139" spans="1:7" x14ac:dyDescent="0.25">
      <c r="A139" s="20">
        <v>136</v>
      </c>
      <c r="B139" t="str">
        <f>IF(ISERROR(INDEX('Miljövärden urval för publ'!$A$2:$AA$475,MATCH($A139,'Miljövärden urval för publ'!$R$2:$R$476,0),1)),"",INDEX('Miljövärden urval för publ'!$A$2:$AA$475,MATCH($A139,'Miljövärden urval för publ'!$R$2:$R$476,0),1))</f>
        <v>Kraftringen Energi AB (publ)</v>
      </c>
      <c r="C139" t="str">
        <f>IF(ISERROR(INDEX('Miljövärden urval för publ'!$A$2:$AA$475,MATCH($A139,'Miljövärden urval för publ'!$R$2:$R$476,0),2)),"",INDEX('Miljövärden urval för publ'!$A$2:$AA$475,MATCH($A139,'Miljövärden urval för publ'!$R$2:$R$476,0),2))</f>
        <v>Klippan-Ljungbyhed-Östra Ljungby</v>
      </c>
      <c r="D139">
        <f>IF(ISERROR(VLOOKUP($C139,'Miljövärden urval för publ'!$B$2:$H$490,MATCH(D$4,'Miljövärden urval för publ'!$B$2:$H$2,0),FALSE)),"",VLOOKUP($C139,'Miljövärden urval för publ'!$B$2:$H$490,MATCH(D$4,'Miljövärden urval för publ'!$B$2:$H$2,0),FALSE))</f>
        <v>0.18879499999999999</v>
      </c>
      <c r="E139">
        <f>IF(ISERROR(VLOOKUP($C139,'Miljövärden urval för publ'!$B$2:$H$490,MATCH(E$4,'Miljövärden urval för publ'!$B$2:$H$2,0),FALSE)),"",VLOOKUP($C139,'Miljövärden urval för publ'!$B$2:$H$490,MATCH(E$4,'Miljövärden urval för publ'!$B$2:$H$2,0),FALSE))</f>
        <v>21.218299999999999</v>
      </c>
      <c r="F139">
        <f>IF(ISERROR(VLOOKUP($C139,'Miljövärden urval för publ'!$B$2:$H$490,MATCH(F$4,'Miljövärden urval för publ'!$B$2:$H$2,0),FALSE)),"",VLOOKUP($C139,'Miljövärden urval för publ'!$B$2:$H$490,MATCH(F$4,'Miljövärden urval för publ'!$B$2:$H$2,0),FALSE))</f>
        <v>12.007</v>
      </c>
      <c r="G139">
        <f>IF(ISERROR(VLOOKUP($C139,'Miljövärden urval för publ'!$B$2:$H$490,MATCH(G$4,'Miljövärden urval för publ'!$B$2:$H$2,0),FALSE)),"",VLOOKUP($C139,'Miljövärden urval för publ'!$B$2:$H$490,MATCH(G$4,'Miljövärden urval för publ'!$B$2:$H$2,0),FALSE))</f>
        <v>4.1851699999999999E-2</v>
      </c>
    </row>
    <row r="140" spans="1:7" x14ac:dyDescent="0.25">
      <c r="A140" s="20">
        <v>137</v>
      </c>
      <c r="B140" t="str">
        <f>IF(ISERROR(INDEX('Miljövärden urval för publ'!$A$2:$AA$475,MATCH($A140,'Miljövärden urval för publ'!$R$2:$R$476,0),1)),"",INDEX('Miljövärden urval för publ'!$A$2:$AA$475,MATCH($A140,'Miljövärden urval för publ'!$R$2:$R$476,0),1))</f>
        <v>Kristinehamns Fjärrvärme AB</v>
      </c>
      <c r="C140" t="str">
        <f>IF(ISERROR(INDEX('Miljövärden urval för publ'!$A$2:$AA$475,MATCH($A140,'Miljövärden urval för publ'!$R$2:$R$476,0),2)),"",INDEX('Miljövärden urval för publ'!$A$2:$AA$475,MATCH($A140,'Miljövärden urval för publ'!$R$2:$R$476,0),2))</f>
        <v>Kristinehamn</v>
      </c>
      <c r="D140">
        <f>IF(ISERROR(VLOOKUP($C140,'Miljövärden urval för publ'!$B$2:$H$490,MATCH(D$4,'Miljövärden urval för publ'!$B$2:$H$2,0),FALSE)),"",VLOOKUP($C140,'Miljövärden urval för publ'!$B$2:$H$490,MATCH(D$4,'Miljövärden urval för publ'!$B$2:$H$2,0),FALSE))</f>
        <v>0.20575299999999999</v>
      </c>
      <c r="E140">
        <f>IF(ISERROR(VLOOKUP($C140,'Miljövärden urval för publ'!$B$2:$H$490,MATCH(E$4,'Miljövärden urval för publ'!$B$2:$H$2,0),FALSE)),"",VLOOKUP($C140,'Miljövärden urval för publ'!$B$2:$H$490,MATCH(E$4,'Miljövärden urval för publ'!$B$2:$H$2,0),FALSE))</f>
        <v>20.781500000000001</v>
      </c>
      <c r="F140">
        <f>IF(ISERROR(VLOOKUP($C140,'Miljövärden urval för publ'!$B$2:$H$490,MATCH(F$4,'Miljövärden urval för publ'!$B$2:$H$2,0),FALSE)),"",VLOOKUP($C140,'Miljövärden urval för publ'!$B$2:$H$490,MATCH(F$4,'Miljövärden urval för publ'!$B$2:$H$2,0),FALSE))</f>
        <v>7.5226100000000002</v>
      </c>
      <c r="G140">
        <f>IF(ISERROR(VLOOKUP($C140,'Miljövärden urval för publ'!$B$2:$H$490,MATCH(G$4,'Miljövärden urval för publ'!$B$2:$H$2,0),FALSE)),"",VLOOKUP($C140,'Miljövärden urval för publ'!$B$2:$H$490,MATCH(G$4,'Miljövärden urval för publ'!$B$2:$H$2,0),FALSE))</f>
        <v>1.07127E-2</v>
      </c>
    </row>
    <row r="141" spans="1:7" x14ac:dyDescent="0.25">
      <c r="A141" s="20">
        <v>138</v>
      </c>
      <c r="B141" t="str">
        <f>IF(ISERROR(INDEX('Miljövärden urval för publ'!$A$2:$AA$475,MATCH($A141,'Miljövärden urval för publ'!$R$2:$R$476,0),1)),"",INDEX('Miljövärden urval för publ'!$A$2:$AA$475,MATCH($A141,'Miljövärden urval för publ'!$R$2:$R$476,0),1))</f>
        <v>Kungälv Energi AB</v>
      </c>
      <c r="C141" t="str">
        <f>IF(ISERROR(INDEX('Miljövärden urval för publ'!$A$2:$AA$475,MATCH($A141,'Miljövärden urval för publ'!$R$2:$R$476,0),2)),"",INDEX('Miljövärden urval för publ'!$A$2:$AA$475,MATCH($A141,'Miljövärden urval för publ'!$R$2:$R$476,0),2))</f>
        <v>HVC Kode</v>
      </c>
      <c r="D141">
        <f>IF(ISERROR(VLOOKUP($C141,'Miljövärden urval för publ'!$B$2:$H$490,MATCH(D$4,'Miljövärden urval för publ'!$B$2:$H$2,0),FALSE)),"",VLOOKUP($C141,'Miljövärden urval för publ'!$B$2:$H$490,MATCH(D$4,'Miljövärden urval för publ'!$B$2:$H$2,0),FALSE))</f>
        <v>0.17128199999999999</v>
      </c>
      <c r="E141">
        <f>IF(ISERROR(VLOOKUP($C141,'Miljövärden urval för publ'!$B$2:$H$490,MATCH(E$4,'Miljövärden urval för publ'!$B$2:$H$2,0),FALSE)),"",VLOOKUP($C141,'Miljövärden urval för publ'!$B$2:$H$490,MATCH(E$4,'Miljövärden urval för publ'!$B$2:$H$2,0),FALSE))</f>
        <v>11.3126</v>
      </c>
      <c r="F141">
        <f>IF(ISERROR(VLOOKUP($C141,'Miljövärden urval för publ'!$B$2:$H$490,MATCH(F$4,'Miljövärden urval för publ'!$B$2:$H$2,0),FALSE)),"",VLOOKUP($C141,'Miljövärden urval för publ'!$B$2:$H$490,MATCH(F$4,'Miljövärden urval för publ'!$B$2:$H$2,0),FALSE))</f>
        <v>15.364599999999999</v>
      </c>
      <c r="G141">
        <f>IF(ISERROR(VLOOKUP($C141,'Miljövärden urval för publ'!$B$2:$H$490,MATCH(G$4,'Miljövärden urval för publ'!$B$2:$H$2,0),FALSE)),"",VLOOKUP($C141,'Miljövärden urval för publ'!$B$2:$H$490,MATCH(G$4,'Miljövärden urval för publ'!$B$2:$H$2,0),FALSE))</f>
        <v>1.43164E-2</v>
      </c>
    </row>
    <row r="142" spans="1:7" x14ac:dyDescent="0.25">
      <c r="A142" s="20">
        <v>139</v>
      </c>
      <c r="B142" t="str">
        <f>IF(ISERROR(INDEX('Miljövärden urval för publ'!$A$2:$AA$475,MATCH($A142,'Miljövärden urval för publ'!$R$2:$R$476,0),1)),"",INDEX('Miljövärden urval för publ'!$A$2:$AA$475,MATCH($A142,'Miljövärden urval för publ'!$R$2:$R$476,0),1))</f>
        <v>Kungälv Energi AB</v>
      </c>
      <c r="C142" t="str">
        <f>IF(ISERROR(INDEX('Miljövärden urval för publ'!$A$2:$AA$475,MATCH($A142,'Miljövärden urval för publ'!$R$2:$R$476,0),2)),"",INDEX('Miljövärden urval för publ'!$A$2:$AA$475,MATCH($A142,'Miljövärden urval för publ'!$R$2:$R$476,0),2))</f>
        <v>HVC Kärna</v>
      </c>
      <c r="D142">
        <f>IF(ISERROR(VLOOKUP($C142,'Miljövärden urval för publ'!$B$2:$H$490,MATCH(D$4,'Miljövärden urval för publ'!$B$2:$H$2,0),FALSE)),"",VLOOKUP($C142,'Miljövärden urval för publ'!$B$2:$H$490,MATCH(D$4,'Miljövärden urval för publ'!$B$2:$H$2,0),FALSE))</f>
        <v>0.20006499999999999</v>
      </c>
      <c r="E142">
        <f>IF(ISERROR(VLOOKUP($C142,'Miljövärden urval för publ'!$B$2:$H$490,MATCH(E$4,'Miljövärden urval för publ'!$B$2:$H$2,0),FALSE)),"",VLOOKUP($C142,'Miljövärden urval för publ'!$B$2:$H$490,MATCH(E$4,'Miljövärden urval för publ'!$B$2:$H$2,0),FALSE))</f>
        <v>12.6196</v>
      </c>
      <c r="F142">
        <f>IF(ISERROR(VLOOKUP($C142,'Miljövärden urval för publ'!$B$2:$H$490,MATCH(F$4,'Miljövärden urval för publ'!$B$2:$H$2,0),FALSE)),"",VLOOKUP($C142,'Miljövärden urval för publ'!$B$2:$H$490,MATCH(F$4,'Miljövärden urval för publ'!$B$2:$H$2,0),FALSE))</f>
        <v>16.144500000000001</v>
      </c>
      <c r="G142">
        <f>IF(ISERROR(VLOOKUP($C142,'Miljövärden urval för publ'!$B$2:$H$490,MATCH(G$4,'Miljövärden urval för publ'!$B$2:$H$2,0),FALSE)),"",VLOOKUP($C142,'Miljövärden urval för publ'!$B$2:$H$490,MATCH(G$4,'Miljövärden urval för publ'!$B$2:$H$2,0),FALSE))</f>
        <v>1.6378299999999998E-2</v>
      </c>
    </row>
    <row r="143" spans="1:7" x14ac:dyDescent="0.25">
      <c r="A143" s="20">
        <v>140</v>
      </c>
      <c r="B143" t="str">
        <f>IF(ISERROR(INDEX('Miljövärden urval för publ'!$A$2:$AA$475,MATCH($A143,'Miljövärden urval för publ'!$R$2:$R$476,0),1)),"",INDEX('Miljövärden urval för publ'!$A$2:$AA$475,MATCH($A143,'Miljövärden urval för publ'!$R$2:$R$476,0),1))</f>
        <v>Kungälv Energi AB</v>
      </c>
      <c r="C143" t="str">
        <f>IF(ISERROR(INDEX('Miljövärden urval för publ'!$A$2:$AA$475,MATCH($A143,'Miljövärden urval för publ'!$R$2:$R$476,0),2)),"",INDEX('Miljövärden urval för publ'!$A$2:$AA$475,MATCH($A143,'Miljövärden urval för publ'!$R$2:$R$476,0),2))</f>
        <v>HVC Stålkullen</v>
      </c>
      <c r="D143">
        <f>IF(ISERROR(VLOOKUP($C143,'Miljövärden urval för publ'!$B$2:$H$490,MATCH(D$4,'Miljövärden urval för publ'!$B$2:$H$2,0),FALSE)),"",VLOOKUP($C143,'Miljövärden urval för publ'!$B$2:$H$490,MATCH(D$4,'Miljövärden urval för publ'!$B$2:$H$2,0),FALSE))</f>
        <v>0.15487500000000001</v>
      </c>
      <c r="E143">
        <f>IF(ISERROR(VLOOKUP($C143,'Miljövärden urval för publ'!$B$2:$H$490,MATCH(E$4,'Miljövärden urval för publ'!$B$2:$H$2,0),FALSE)),"",VLOOKUP($C143,'Miljövärden urval för publ'!$B$2:$H$490,MATCH(E$4,'Miljövärden urval för publ'!$B$2:$H$2,0),FALSE))</f>
        <v>9.1094799999999996</v>
      </c>
      <c r="F143">
        <f>IF(ISERROR(VLOOKUP($C143,'Miljövärden urval för publ'!$B$2:$H$490,MATCH(F$4,'Miljövärden urval för publ'!$B$2:$H$2,0),FALSE)),"",VLOOKUP($C143,'Miljövärden urval för publ'!$B$2:$H$490,MATCH(F$4,'Miljövärden urval för publ'!$B$2:$H$2,0),FALSE))</f>
        <v>15.1869</v>
      </c>
      <c r="G143">
        <f>IF(ISERROR(VLOOKUP($C143,'Miljövärden urval för publ'!$B$2:$H$490,MATCH(G$4,'Miljövärden urval för publ'!$B$2:$H$2,0),FALSE)),"",VLOOKUP($C143,'Miljövärden urval för publ'!$B$2:$H$490,MATCH(G$4,'Miljövärden urval för publ'!$B$2:$H$2,0),FALSE))</f>
        <v>7.5734599999999997E-3</v>
      </c>
    </row>
    <row r="144" spans="1:7" x14ac:dyDescent="0.25">
      <c r="A144" s="20">
        <v>141</v>
      </c>
      <c r="B144" t="str">
        <f>IF(ISERROR(INDEX('Miljövärden urval för publ'!$A$2:$AA$475,MATCH($A144,'Miljövärden urval för publ'!$R$2:$R$476,0),1)),"",INDEX('Miljövärden urval för publ'!$A$2:$AA$475,MATCH($A144,'Miljövärden urval för publ'!$R$2:$R$476,0),1))</f>
        <v>Kungälv Energi AB</v>
      </c>
      <c r="C144" t="str">
        <f>IF(ISERROR(INDEX('Miljövärden urval för publ'!$A$2:$AA$475,MATCH($A144,'Miljövärden urval för publ'!$R$2:$R$476,0),2)),"",INDEX('Miljövärden urval för publ'!$A$2:$AA$475,MATCH($A144,'Miljövärden urval för publ'!$R$2:$R$476,0),2))</f>
        <v>Kungälv</v>
      </c>
      <c r="D144">
        <f>IF(ISERROR(VLOOKUP($C144,'Miljövärden urval för publ'!$B$2:$H$490,MATCH(D$4,'Miljövärden urval för publ'!$B$2:$H$2,0),FALSE)),"",VLOOKUP($C144,'Miljövärden urval för publ'!$B$2:$H$490,MATCH(D$4,'Miljövärden urval för publ'!$B$2:$H$2,0),FALSE))</f>
        <v>0.124709</v>
      </c>
      <c r="E144">
        <f>IF(ISERROR(VLOOKUP($C144,'Miljövärden urval för publ'!$B$2:$H$490,MATCH(E$4,'Miljövärden urval för publ'!$B$2:$H$2,0),FALSE)),"",VLOOKUP($C144,'Miljövärden urval för publ'!$B$2:$H$490,MATCH(E$4,'Miljövärden urval för publ'!$B$2:$H$2,0),FALSE))</f>
        <v>22.5444</v>
      </c>
      <c r="F144">
        <f>IF(ISERROR(VLOOKUP($C144,'Miljövärden urval för publ'!$B$2:$H$490,MATCH(F$4,'Miljövärden urval för publ'!$B$2:$H$2,0),FALSE)),"",VLOOKUP($C144,'Miljövärden urval för publ'!$B$2:$H$490,MATCH(F$4,'Miljövärden urval för publ'!$B$2:$H$2,0),FALSE))</f>
        <v>6.9488700000000003</v>
      </c>
      <c r="G144">
        <f>IF(ISERROR(VLOOKUP($C144,'Miljövärden urval för publ'!$B$2:$H$490,MATCH(G$4,'Miljövärden urval för publ'!$B$2:$H$2,0),FALSE)),"",VLOOKUP($C144,'Miljövärden urval för publ'!$B$2:$H$490,MATCH(G$4,'Miljövärden urval för publ'!$B$2:$H$2,0),FALSE))</f>
        <v>2.7068600000000002E-2</v>
      </c>
    </row>
    <row r="145" spans="1:7" x14ac:dyDescent="0.25">
      <c r="A145" s="20">
        <v>142</v>
      </c>
      <c r="B145" t="str">
        <f>IF(ISERROR(INDEX('Miljövärden urval för publ'!$A$2:$AA$475,MATCH($A145,'Miljövärden urval för publ'!$R$2:$R$476,0),1)),"",INDEX('Miljövärden urval för publ'!$A$2:$AA$475,MATCH($A145,'Miljövärden urval för publ'!$R$2:$R$476,0),1))</f>
        <v>Köpings kommun</v>
      </c>
      <c r="C145" t="str">
        <f>IF(ISERROR(INDEX('Miljövärden urval för publ'!$A$2:$AA$475,MATCH($A145,'Miljövärden urval för publ'!$R$2:$R$476,0),2)),"",INDEX('Miljövärden urval för publ'!$A$2:$AA$475,MATCH($A145,'Miljövärden urval för publ'!$R$2:$R$476,0),2))</f>
        <v>Kolsva</v>
      </c>
      <c r="D145">
        <f>IF(ISERROR(VLOOKUP($C145,'Miljövärden urval för publ'!$B$2:$H$490,MATCH(D$4,'Miljövärden urval för publ'!$B$2:$H$2,0),FALSE)),"",VLOOKUP($C145,'Miljövärden urval för publ'!$B$2:$H$490,MATCH(D$4,'Miljövärden urval för publ'!$B$2:$H$2,0),FALSE))</f>
        <v>0.17230400000000001</v>
      </c>
      <c r="E145">
        <f>IF(ISERROR(VLOOKUP($C145,'Miljövärden urval för publ'!$B$2:$H$490,MATCH(E$4,'Miljövärden urval för publ'!$B$2:$H$2,0),FALSE)),"",VLOOKUP($C145,'Miljövärden urval för publ'!$B$2:$H$490,MATCH(E$4,'Miljövärden urval för publ'!$B$2:$H$2,0),FALSE))</f>
        <v>7.4302099999999998</v>
      </c>
      <c r="F145">
        <f>IF(ISERROR(VLOOKUP($C145,'Miljövärden urval för publ'!$B$2:$H$490,MATCH(F$4,'Miljövärden urval för publ'!$B$2:$H$2,0),FALSE)),"",VLOOKUP($C145,'Miljövärden urval för publ'!$B$2:$H$490,MATCH(F$4,'Miljövärden urval för publ'!$B$2:$H$2,0),FALSE))</f>
        <v>16.440000000000001</v>
      </c>
      <c r="G145">
        <f>IF(ISERROR(VLOOKUP($C145,'Miljövärden urval för publ'!$B$2:$H$490,MATCH(G$4,'Miljövärden urval för publ'!$B$2:$H$2,0),FALSE)),"",VLOOKUP($C145,'Miljövärden urval för publ'!$B$2:$H$490,MATCH(G$4,'Miljövärden urval för publ'!$B$2:$H$2,0),FALSE))</f>
        <v>0</v>
      </c>
    </row>
    <row r="146" spans="1:7" x14ac:dyDescent="0.25">
      <c r="A146" s="20">
        <v>143</v>
      </c>
      <c r="B146" t="str">
        <f>IF(ISERROR(INDEX('Miljövärden urval för publ'!$A$2:$AA$475,MATCH($A146,'Miljövärden urval för publ'!$R$2:$R$476,0),1)),"",INDEX('Miljövärden urval för publ'!$A$2:$AA$475,MATCH($A146,'Miljövärden urval för publ'!$R$2:$R$476,0),1))</f>
        <v>Köpings kommun</v>
      </c>
      <c r="C146" t="str">
        <f>IF(ISERROR(INDEX('Miljövärden urval för publ'!$A$2:$AA$475,MATCH($A146,'Miljövärden urval för publ'!$R$2:$R$476,0),2)),"",INDEX('Miljövärden urval för publ'!$A$2:$AA$475,MATCH($A146,'Miljövärden urval för publ'!$R$2:$R$476,0),2))</f>
        <v>Köping</v>
      </c>
      <c r="D146">
        <f>IF(ISERROR(VLOOKUP($C146,'Miljövärden urval för publ'!$B$2:$H$490,MATCH(D$4,'Miljövärden urval för publ'!$B$2:$H$2,0),FALSE)),"",VLOOKUP($C146,'Miljövärden urval för publ'!$B$2:$H$490,MATCH(D$4,'Miljövärden urval för publ'!$B$2:$H$2,0),FALSE))</f>
        <v>3.5296500000000001E-2</v>
      </c>
      <c r="E146">
        <f>IF(ISERROR(VLOOKUP($C146,'Miljövärden urval för publ'!$B$2:$H$490,MATCH(E$4,'Miljövärden urval för publ'!$B$2:$H$2,0),FALSE)),"",VLOOKUP($C146,'Miljövärden urval för publ'!$B$2:$H$490,MATCH(E$4,'Miljövärden urval för publ'!$B$2:$H$2,0),FALSE))</f>
        <v>42.62</v>
      </c>
      <c r="F146">
        <f>IF(ISERROR(VLOOKUP($C146,'Miljövärden urval för publ'!$B$2:$H$490,MATCH(F$4,'Miljövärden urval för publ'!$B$2:$H$2,0),FALSE)),"",VLOOKUP($C146,'Miljövärden urval för publ'!$B$2:$H$490,MATCH(F$4,'Miljövärden urval för publ'!$B$2:$H$2,0),FALSE))</f>
        <v>2.0861399999999999</v>
      </c>
      <c r="G146">
        <f>IF(ISERROR(VLOOKUP($C146,'Miljövärden urval för publ'!$B$2:$H$490,MATCH(G$4,'Miljövärden urval för publ'!$B$2:$H$2,0),FALSE)),"",VLOOKUP($C146,'Miljövärden urval för publ'!$B$2:$H$490,MATCH(G$4,'Miljövärden urval för publ'!$B$2:$H$2,0),FALSE))</f>
        <v>1.2893099999999999E-4</v>
      </c>
    </row>
    <row r="147" spans="1:7" x14ac:dyDescent="0.25">
      <c r="A147" s="20">
        <v>144</v>
      </c>
      <c r="B147" t="str">
        <f>IF(ISERROR(INDEX('Miljövärden urval för publ'!$A$2:$AA$475,MATCH($A147,'Miljövärden urval för publ'!$R$2:$R$476,0),1)),"",INDEX('Miljövärden urval för publ'!$A$2:$AA$475,MATCH($A147,'Miljövärden urval för publ'!$R$2:$R$476,0),1))</f>
        <v>Landskrona Energi AB</v>
      </c>
      <c r="C147" t="str">
        <f>IF(ISERROR(INDEX('Miljövärden urval för publ'!$A$2:$AA$475,MATCH($A147,'Miljövärden urval för publ'!$R$2:$R$476,0),2)),"",INDEX('Miljövärden urval för publ'!$A$2:$AA$475,MATCH($A147,'Miljövärden urval för publ'!$R$2:$R$476,0),2))</f>
        <v>Landskrona</v>
      </c>
      <c r="D147">
        <f>IF(ISERROR(VLOOKUP($C147,'Miljövärden urval för publ'!$B$2:$H$490,MATCH(D$4,'Miljövärden urval för publ'!$B$2:$H$2,0),FALSE)),"",VLOOKUP($C147,'Miljövärden urval för publ'!$B$2:$H$490,MATCH(D$4,'Miljövärden urval för publ'!$B$2:$H$2,0),FALSE))</f>
        <v>7.7947299999999997E-2</v>
      </c>
      <c r="E147">
        <f>IF(ISERROR(VLOOKUP($C147,'Miljövärden urval för publ'!$B$2:$H$490,MATCH(E$4,'Miljövärden urval för publ'!$B$2:$H$2,0),FALSE)),"",VLOOKUP($C147,'Miljövärden urval för publ'!$B$2:$H$490,MATCH(E$4,'Miljövärden urval för publ'!$B$2:$H$2,0),FALSE))</f>
        <v>41.198399999999999</v>
      </c>
      <c r="F147">
        <f>IF(ISERROR(VLOOKUP($C147,'Miljövärden urval för publ'!$B$2:$H$490,MATCH(F$4,'Miljövärden urval för publ'!$B$2:$H$2,0),FALSE)),"",VLOOKUP($C147,'Miljövärden urval för publ'!$B$2:$H$490,MATCH(F$4,'Miljövärden urval för publ'!$B$2:$H$2,0),FALSE))</f>
        <v>3.7206000000000001</v>
      </c>
      <c r="G147">
        <f>IF(ISERROR(VLOOKUP($C147,'Miljövärden urval för publ'!$B$2:$H$490,MATCH(G$4,'Miljövärden urval för publ'!$B$2:$H$2,0),FALSE)),"",VLOOKUP($C147,'Miljövärden urval för publ'!$B$2:$H$490,MATCH(G$4,'Miljövärden urval för publ'!$B$2:$H$2,0),FALSE))</f>
        <v>1.89113E-3</v>
      </c>
    </row>
    <row r="148" spans="1:7" x14ac:dyDescent="0.25">
      <c r="A148" s="20">
        <v>145</v>
      </c>
      <c r="B148" t="str">
        <f>IF(ISERROR(INDEX('Miljövärden urval för publ'!$A$2:$AA$475,MATCH($A148,'Miljövärden urval för publ'!$R$2:$R$476,0),1)),"",INDEX('Miljövärden urval för publ'!$A$2:$AA$475,MATCH($A148,'Miljövärden urval för publ'!$R$2:$R$476,0),1))</f>
        <v>Lantmännen Agrovärme AB</v>
      </c>
      <c r="C148" t="str">
        <f>IF(ISERROR(INDEX('Miljövärden urval för publ'!$A$2:$AA$475,MATCH($A148,'Miljövärden urval för publ'!$R$2:$R$476,0),2)),"",INDEX('Miljövärden urval för publ'!$A$2:$AA$475,MATCH($A148,'Miljövärden urval för publ'!$R$2:$R$476,0),2))</f>
        <v>Bjärnum</v>
      </c>
      <c r="D148">
        <f>IF(ISERROR(VLOOKUP($C148,'Miljövärden urval för publ'!$B$2:$H$490,MATCH(D$4,'Miljövärden urval för publ'!$B$2:$H$2,0),FALSE)),"",VLOOKUP($C148,'Miljövärden urval för publ'!$B$2:$H$490,MATCH(D$4,'Miljövärden urval för publ'!$B$2:$H$2,0),FALSE))</f>
        <v>0.33212799999999998</v>
      </c>
      <c r="E148">
        <f>IF(ISERROR(VLOOKUP($C148,'Miljövärden urval för publ'!$B$2:$H$490,MATCH(E$4,'Miljövärden urval för publ'!$B$2:$H$2,0),FALSE)),"",VLOOKUP($C148,'Miljövärden urval för publ'!$B$2:$H$490,MATCH(E$4,'Miljövärden urval för publ'!$B$2:$H$2,0),FALSE))</f>
        <v>50.178800000000003</v>
      </c>
      <c r="F148">
        <f>IF(ISERROR(VLOOKUP($C148,'Miljövärden urval för publ'!$B$2:$H$490,MATCH(F$4,'Miljövärden urval för publ'!$B$2:$H$2,0),FALSE)),"",VLOOKUP($C148,'Miljövärden urval för publ'!$B$2:$H$490,MATCH(F$4,'Miljövärden urval för publ'!$B$2:$H$2,0),FALSE))</f>
        <v>18.9114</v>
      </c>
      <c r="G148">
        <f>IF(ISERROR(VLOOKUP($C148,'Miljövärden urval för publ'!$B$2:$H$490,MATCH(G$4,'Miljövärden urval för publ'!$B$2:$H$2,0),FALSE)),"",VLOOKUP($C148,'Miljövärden urval för publ'!$B$2:$H$490,MATCH(G$4,'Miljövärden urval för publ'!$B$2:$H$2,0),FALSE))</f>
        <v>0.102492</v>
      </c>
    </row>
    <row r="149" spans="1:7" x14ac:dyDescent="0.25">
      <c r="A149" s="20">
        <v>146</v>
      </c>
      <c r="B149" t="str">
        <f>IF(ISERROR(INDEX('Miljövärden urval för publ'!$A$2:$AA$475,MATCH($A149,'Miljövärden urval för publ'!$R$2:$R$476,0),1)),"",INDEX('Miljövärden urval för publ'!$A$2:$AA$475,MATCH($A149,'Miljövärden urval för publ'!$R$2:$R$476,0),1))</f>
        <v>Lantmännen Agrovärme AB</v>
      </c>
      <c r="C149" t="str">
        <f>IF(ISERROR(INDEX('Miljövärden urval för publ'!$A$2:$AA$475,MATCH($A149,'Miljövärden urval för publ'!$R$2:$R$476,0),2)),"",INDEX('Miljövärden urval för publ'!$A$2:$AA$475,MATCH($A149,'Miljövärden urval för publ'!$R$2:$R$476,0),2))</f>
        <v>Ed</v>
      </c>
      <c r="D149">
        <f>IF(ISERROR(VLOOKUP($C149,'Miljövärden urval för publ'!$B$2:$H$490,MATCH(D$4,'Miljövärden urval för publ'!$B$2:$H$2,0),FALSE)),"",VLOOKUP($C149,'Miljövärden urval för publ'!$B$2:$H$490,MATCH(D$4,'Miljövärden urval för publ'!$B$2:$H$2,0),FALSE))</f>
        <v>0.14691000000000001</v>
      </c>
      <c r="E149">
        <f>IF(ISERROR(VLOOKUP($C149,'Miljövärden urval för publ'!$B$2:$H$490,MATCH(E$4,'Miljövärden urval för publ'!$B$2:$H$2,0),FALSE)),"",VLOOKUP($C149,'Miljövärden urval för publ'!$B$2:$H$490,MATCH(E$4,'Miljövärden urval för publ'!$B$2:$H$2,0),FALSE))</f>
        <v>32.272100000000002</v>
      </c>
      <c r="F149">
        <f>IF(ISERROR(VLOOKUP($C149,'Miljövärden urval för publ'!$B$2:$H$490,MATCH(F$4,'Miljövärden urval för publ'!$B$2:$H$2,0),FALSE)),"",VLOOKUP($C149,'Miljövärden urval för publ'!$B$2:$H$490,MATCH(F$4,'Miljövärden urval för publ'!$B$2:$H$2,0),FALSE))</f>
        <v>10.048999999999999</v>
      </c>
      <c r="G149">
        <f>IF(ISERROR(VLOOKUP($C149,'Miljövärden urval för publ'!$B$2:$H$490,MATCH(G$4,'Miljövärden urval för publ'!$B$2:$H$2,0),FALSE)),"",VLOOKUP($C149,'Miljövärden urval för publ'!$B$2:$H$490,MATCH(G$4,'Miljövärden urval för publ'!$B$2:$H$2,0),FALSE))</f>
        <v>4.0177900000000003E-2</v>
      </c>
    </row>
    <row r="150" spans="1:7" x14ac:dyDescent="0.25">
      <c r="A150" s="20">
        <v>147</v>
      </c>
      <c r="B150" t="str">
        <f>IF(ISERROR(INDEX('Miljövärden urval för publ'!$A$2:$AA$475,MATCH($A150,'Miljövärden urval för publ'!$R$2:$R$476,0),1)),"",INDEX('Miljövärden urval för publ'!$A$2:$AA$475,MATCH($A150,'Miljövärden urval för publ'!$R$2:$R$476,0),1))</f>
        <v>Lantmännen Agrovärme AB</v>
      </c>
      <c r="C150" t="str">
        <f>IF(ISERROR(INDEX('Miljövärden urval för publ'!$A$2:$AA$475,MATCH($A150,'Miljövärden urval för publ'!$R$2:$R$476,0),2)),"",INDEX('Miljövärden urval för publ'!$A$2:$AA$475,MATCH($A150,'Miljövärden urval för publ'!$R$2:$R$476,0),2))</f>
        <v>Grästorp</v>
      </c>
      <c r="D150">
        <f>IF(ISERROR(VLOOKUP($C150,'Miljövärden urval för publ'!$B$2:$H$490,MATCH(D$4,'Miljövärden urval för publ'!$B$2:$H$2,0),FALSE)),"",VLOOKUP($C150,'Miljövärden urval för publ'!$B$2:$H$490,MATCH(D$4,'Miljövärden urval för publ'!$B$2:$H$2,0),FALSE))</f>
        <v>0.42738999999999999</v>
      </c>
      <c r="E150">
        <f>IF(ISERROR(VLOOKUP($C150,'Miljövärden urval för publ'!$B$2:$H$490,MATCH(E$4,'Miljövärden urval för publ'!$B$2:$H$2,0),FALSE)),"",VLOOKUP($C150,'Miljövärden urval för publ'!$B$2:$H$490,MATCH(E$4,'Miljövärden urval för publ'!$B$2:$H$2,0),FALSE))</f>
        <v>31.509399999999999</v>
      </c>
      <c r="F150">
        <f>IF(ISERROR(VLOOKUP($C150,'Miljövärden urval för publ'!$B$2:$H$490,MATCH(F$4,'Miljövärden urval för publ'!$B$2:$H$2,0),FALSE)),"",VLOOKUP($C150,'Miljövärden urval för publ'!$B$2:$H$490,MATCH(F$4,'Miljövärden urval för publ'!$B$2:$H$2,0),FALSE))</f>
        <v>16.578900000000001</v>
      </c>
      <c r="G150">
        <f>IF(ISERROR(VLOOKUP($C150,'Miljövärden urval för publ'!$B$2:$H$490,MATCH(G$4,'Miljövärden urval för publ'!$B$2:$H$2,0),FALSE)),"",VLOOKUP($C150,'Miljövärden urval för publ'!$B$2:$H$490,MATCH(G$4,'Miljövärden urval för publ'!$B$2:$H$2,0),FALSE))</f>
        <v>3.5250200000000002E-2</v>
      </c>
    </row>
    <row r="151" spans="1:7" x14ac:dyDescent="0.25">
      <c r="A151" s="20">
        <v>148</v>
      </c>
      <c r="B151" t="str">
        <f>IF(ISERROR(INDEX('Miljövärden urval för publ'!$A$2:$AA$475,MATCH($A151,'Miljövärden urval för publ'!$R$2:$R$476,0),1)),"",INDEX('Miljövärden urval för publ'!$A$2:$AA$475,MATCH($A151,'Miljövärden urval för publ'!$R$2:$R$476,0),1))</f>
        <v>Lantmännen Agrovärme AB</v>
      </c>
      <c r="C151" t="str">
        <f>IF(ISERROR(INDEX('Miljövärden urval för publ'!$A$2:$AA$475,MATCH($A151,'Miljövärden urval för publ'!$R$2:$R$476,0),2)),"",INDEX('Miljövärden urval för publ'!$A$2:$AA$475,MATCH($A151,'Miljövärden urval för publ'!$R$2:$R$476,0),2))</f>
        <v>Horred</v>
      </c>
      <c r="D151">
        <f>IF(ISERROR(VLOOKUP($C151,'Miljövärden urval för publ'!$B$2:$H$490,MATCH(D$4,'Miljövärden urval för publ'!$B$2:$H$2,0),FALSE)),"",VLOOKUP($C151,'Miljövärden urval för publ'!$B$2:$H$490,MATCH(D$4,'Miljövärden urval för publ'!$B$2:$H$2,0),FALSE))</f>
        <v>0.27846700000000002</v>
      </c>
      <c r="E151">
        <f>IF(ISERROR(VLOOKUP($C151,'Miljövärden urval för publ'!$B$2:$H$490,MATCH(E$4,'Miljövärden urval för publ'!$B$2:$H$2,0),FALSE)),"",VLOOKUP($C151,'Miljövärden urval för publ'!$B$2:$H$490,MATCH(E$4,'Miljövärden urval för publ'!$B$2:$H$2,0),FALSE))</f>
        <v>30.232800000000001</v>
      </c>
      <c r="F151">
        <f>IF(ISERROR(VLOOKUP($C151,'Miljövärden urval för publ'!$B$2:$H$490,MATCH(F$4,'Miljövärden urval för publ'!$B$2:$H$2,0),FALSE)),"",VLOOKUP($C151,'Miljövärden urval för publ'!$B$2:$H$490,MATCH(F$4,'Miljövärden urval för publ'!$B$2:$H$2,0),FALSE))</f>
        <v>19.700500000000002</v>
      </c>
      <c r="G151">
        <f>IF(ISERROR(VLOOKUP($C151,'Miljövärden urval för publ'!$B$2:$H$490,MATCH(G$4,'Miljövärden urval för publ'!$B$2:$H$2,0),FALSE)),"",VLOOKUP($C151,'Miljövärden urval för publ'!$B$2:$H$490,MATCH(G$4,'Miljövärden urval för publ'!$B$2:$H$2,0),FALSE))</f>
        <v>3.5998200000000001E-2</v>
      </c>
    </row>
    <row r="152" spans="1:7" x14ac:dyDescent="0.25">
      <c r="A152" s="20">
        <v>149</v>
      </c>
      <c r="B152" t="str">
        <f>IF(ISERROR(INDEX('Miljövärden urval för publ'!$A$2:$AA$475,MATCH($A152,'Miljövärden urval för publ'!$R$2:$R$476,0),1)),"",INDEX('Miljövärden urval för publ'!$A$2:$AA$475,MATCH($A152,'Miljövärden urval för publ'!$R$2:$R$476,0),1))</f>
        <v>Lantmännen Agrovärme AB</v>
      </c>
      <c r="C152" t="str">
        <f>IF(ISERROR(INDEX('Miljövärden urval för publ'!$A$2:$AA$475,MATCH($A152,'Miljövärden urval för publ'!$R$2:$R$476,0),2)),"",INDEX('Miljövärden urval för publ'!$A$2:$AA$475,MATCH($A152,'Miljövärden urval för publ'!$R$2:$R$476,0),2))</f>
        <v>Kvänum</v>
      </c>
      <c r="D152">
        <f>IF(ISERROR(VLOOKUP($C152,'Miljövärden urval för publ'!$B$2:$H$490,MATCH(D$4,'Miljövärden urval för publ'!$B$2:$H$2,0),FALSE)),"",VLOOKUP($C152,'Miljövärden urval för publ'!$B$2:$H$490,MATCH(D$4,'Miljövärden urval för publ'!$B$2:$H$2,0),FALSE))</f>
        <v>0.90105500000000005</v>
      </c>
      <c r="E152">
        <f>IF(ISERROR(VLOOKUP($C152,'Miljövärden urval för publ'!$B$2:$H$490,MATCH(E$4,'Miljövärden urval för publ'!$B$2:$H$2,0),FALSE)),"",VLOOKUP($C152,'Miljövärden urval för publ'!$B$2:$H$490,MATCH(E$4,'Miljövärden urval för publ'!$B$2:$H$2,0),FALSE))</f>
        <v>17.968299999999999</v>
      </c>
      <c r="F152">
        <f>IF(ISERROR(VLOOKUP($C152,'Miljövärden urval för publ'!$B$2:$H$490,MATCH(F$4,'Miljövärden urval för publ'!$B$2:$H$2,0),FALSE)),"",VLOOKUP($C152,'Miljövärden urval för publ'!$B$2:$H$490,MATCH(F$4,'Miljövärden urval för publ'!$B$2:$H$2,0),FALSE))</f>
        <v>26.658000000000001</v>
      </c>
      <c r="G152">
        <f>IF(ISERROR(VLOOKUP($C152,'Miljövärden urval för publ'!$B$2:$H$490,MATCH(G$4,'Miljövärden urval för publ'!$B$2:$H$2,0),FALSE)),"",VLOOKUP($C152,'Miljövärden urval för publ'!$B$2:$H$490,MATCH(G$4,'Miljövärden urval för publ'!$B$2:$H$2,0),FALSE))</f>
        <v>9.3909900000000001E-3</v>
      </c>
    </row>
    <row r="153" spans="1:7" x14ac:dyDescent="0.25">
      <c r="A153" s="20">
        <v>150</v>
      </c>
      <c r="B153" t="str">
        <f>IF(ISERROR(INDEX('Miljövärden urval för publ'!$A$2:$AA$475,MATCH($A153,'Miljövärden urval för publ'!$R$2:$R$476,0),1)),"",INDEX('Miljövärden urval för publ'!$A$2:$AA$475,MATCH($A153,'Miljövärden urval för publ'!$R$2:$R$476,0),1))</f>
        <v>Lantmännen Agrovärme AB</v>
      </c>
      <c r="C153" t="str">
        <f>IF(ISERROR(INDEX('Miljövärden urval för publ'!$A$2:$AA$475,MATCH($A153,'Miljövärden urval för publ'!$R$2:$R$476,0),2)),"",INDEX('Miljövärden urval för publ'!$A$2:$AA$475,MATCH($A153,'Miljövärden urval för publ'!$R$2:$R$476,0),2))</f>
        <v>Skurup</v>
      </c>
      <c r="D153">
        <f>IF(ISERROR(VLOOKUP($C153,'Miljövärden urval för publ'!$B$2:$H$490,MATCH(D$4,'Miljövärden urval för publ'!$B$2:$H$2,0),FALSE)),"",VLOOKUP($C153,'Miljövärden urval för publ'!$B$2:$H$490,MATCH(D$4,'Miljövärden urval för publ'!$B$2:$H$2,0),FALSE))</f>
        <v>1.1103000000000001</v>
      </c>
      <c r="E153">
        <f>IF(ISERROR(VLOOKUP($C153,'Miljövärden urval för publ'!$B$2:$H$490,MATCH(E$4,'Miljövärden urval för publ'!$B$2:$H$2,0),FALSE)),"",VLOOKUP($C153,'Miljövärden urval för publ'!$B$2:$H$490,MATCH(E$4,'Miljövärden urval för publ'!$B$2:$H$2,0),FALSE))</f>
        <v>18.347200000000001</v>
      </c>
      <c r="F153">
        <f>IF(ISERROR(VLOOKUP($C153,'Miljövärden urval för publ'!$B$2:$H$490,MATCH(F$4,'Miljövärden urval för publ'!$B$2:$H$2,0),FALSE)),"",VLOOKUP($C153,'Miljövärden urval för publ'!$B$2:$H$490,MATCH(F$4,'Miljövärden urval för publ'!$B$2:$H$2,0),FALSE))</f>
        <v>30.797999999999998</v>
      </c>
      <c r="G153">
        <f>IF(ISERROR(VLOOKUP($C153,'Miljövärden urval för publ'!$B$2:$H$490,MATCH(G$4,'Miljövärden urval för publ'!$B$2:$H$2,0),FALSE)),"",VLOOKUP($C153,'Miljövärden urval för publ'!$B$2:$H$490,MATCH(G$4,'Miljövärden urval för publ'!$B$2:$H$2,0),FALSE))</f>
        <v>1.2047499999999999E-2</v>
      </c>
    </row>
    <row r="154" spans="1:7" x14ac:dyDescent="0.25">
      <c r="A154" s="20">
        <v>151</v>
      </c>
      <c r="B154" t="str">
        <f>IF(ISERROR(INDEX('Miljövärden urval för publ'!$A$2:$AA$475,MATCH($A154,'Miljövärden urval för publ'!$R$2:$R$476,0),1)),"",INDEX('Miljövärden urval för publ'!$A$2:$AA$475,MATCH($A154,'Miljövärden urval för publ'!$R$2:$R$476,0),1))</f>
        <v>Lantmännen Agrovärme AB</v>
      </c>
      <c r="C154" t="str">
        <f>IF(ISERROR(INDEX('Miljövärden urval för publ'!$A$2:$AA$475,MATCH($A154,'Miljövärden urval för publ'!$R$2:$R$476,0),2)),"",INDEX('Miljövärden urval för publ'!$A$2:$AA$475,MATCH($A154,'Miljövärden urval för publ'!$R$2:$R$476,0),2))</f>
        <v>Ödeshög</v>
      </c>
      <c r="D154">
        <f>IF(ISERROR(VLOOKUP($C154,'Miljövärden urval för publ'!$B$2:$H$490,MATCH(D$4,'Miljövärden urval för publ'!$B$2:$H$2,0),FALSE)),"",VLOOKUP($C154,'Miljövärden urval för publ'!$B$2:$H$490,MATCH(D$4,'Miljövärden urval för publ'!$B$2:$H$2,0),FALSE))</f>
        <v>0.116881</v>
      </c>
      <c r="E154">
        <f>IF(ISERROR(VLOOKUP($C154,'Miljövärden urval för publ'!$B$2:$H$490,MATCH(E$4,'Miljövärden urval för publ'!$B$2:$H$2,0),FALSE)),"",VLOOKUP($C154,'Miljövärden urval för publ'!$B$2:$H$490,MATCH(E$4,'Miljövärden urval för publ'!$B$2:$H$2,0),FALSE))</f>
        <v>24.563600000000001</v>
      </c>
      <c r="F154">
        <f>IF(ISERROR(VLOOKUP($C154,'Miljövärden urval för publ'!$B$2:$H$490,MATCH(F$4,'Miljövärden urval för publ'!$B$2:$H$2,0),FALSE)),"",VLOOKUP($C154,'Miljövärden urval för publ'!$B$2:$H$490,MATCH(F$4,'Miljövärden urval för publ'!$B$2:$H$2,0),FALSE))</f>
        <v>8.9475499999999997</v>
      </c>
      <c r="G154">
        <f>IF(ISERROR(VLOOKUP($C154,'Miljövärden urval för publ'!$B$2:$H$490,MATCH(G$4,'Miljövärden urval för publ'!$B$2:$H$2,0),FALSE)),"",VLOOKUP($C154,'Miljövärden urval för publ'!$B$2:$H$490,MATCH(G$4,'Miljövärden urval för publ'!$B$2:$H$2,0),FALSE))</f>
        <v>2.23714E-2</v>
      </c>
    </row>
    <row r="155" spans="1:7" x14ac:dyDescent="0.25">
      <c r="A155" s="20">
        <v>152</v>
      </c>
      <c r="B155" t="str">
        <f>IF(ISERROR(INDEX('Miljövärden urval för publ'!$A$2:$AA$475,MATCH($A155,'Miljövärden urval för publ'!$R$2:$R$476,0),1)),"",INDEX('Miljövärden urval för publ'!$A$2:$AA$475,MATCH($A155,'Miljövärden urval för publ'!$R$2:$R$476,0),1))</f>
        <v>Lantmännen Agrovärme AB</v>
      </c>
      <c r="C155" t="str">
        <f>IF(ISERROR(INDEX('Miljövärden urval för publ'!$A$2:$AA$475,MATCH($A155,'Miljövärden urval för publ'!$R$2:$R$476,0),2)),"",INDEX('Miljövärden urval för publ'!$A$2:$AA$475,MATCH($A155,'Miljövärden urval för publ'!$R$2:$R$476,0),2))</f>
        <v>Örsundsbro</v>
      </c>
      <c r="D155">
        <f>IF(ISERROR(VLOOKUP($C155,'Miljövärden urval för publ'!$B$2:$H$490,MATCH(D$4,'Miljövärden urval för publ'!$B$2:$H$2,0),FALSE)),"",VLOOKUP($C155,'Miljövärden urval för publ'!$B$2:$H$490,MATCH(D$4,'Miljövärden urval för publ'!$B$2:$H$2,0),FALSE))</f>
        <v>0.118975</v>
      </c>
      <c r="E155">
        <f>IF(ISERROR(VLOOKUP($C155,'Miljövärden urval för publ'!$B$2:$H$490,MATCH(E$4,'Miljövärden urval för publ'!$B$2:$H$2,0),FALSE)),"",VLOOKUP($C155,'Miljövärden urval för publ'!$B$2:$H$490,MATCH(E$4,'Miljövärden urval för publ'!$B$2:$H$2,0),FALSE))</f>
        <v>25.036999999999999</v>
      </c>
      <c r="F155">
        <f>IF(ISERROR(VLOOKUP($C155,'Miljövärden urval för publ'!$B$2:$H$490,MATCH(F$4,'Miljövärden urval för publ'!$B$2:$H$2,0),FALSE)),"",VLOOKUP($C155,'Miljövärden urval för publ'!$B$2:$H$490,MATCH(F$4,'Miljövärden urval för publ'!$B$2:$H$2,0),FALSE))</f>
        <v>9.9030699999999996</v>
      </c>
      <c r="G155">
        <f>IF(ISERROR(VLOOKUP($C155,'Miljövärden urval för publ'!$B$2:$H$490,MATCH(G$4,'Miljövärden urval för publ'!$B$2:$H$2,0),FALSE)),"",VLOOKUP($C155,'Miljövärden urval för publ'!$B$2:$H$490,MATCH(G$4,'Miljövärden urval för publ'!$B$2:$H$2,0),FALSE))</f>
        <v>1.66918E-2</v>
      </c>
    </row>
    <row r="156" spans="1:7" x14ac:dyDescent="0.25">
      <c r="A156" s="20">
        <v>153</v>
      </c>
      <c r="B156" t="str">
        <f>IF(ISERROR(INDEX('Miljövärden urval för publ'!$A$2:$AA$475,MATCH($A156,'Miljövärden urval för publ'!$R$2:$R$476,0),1)),"",INDEX('Miljövärden urval för publ'!$A$2:$AA$475,MATCH($A156,'Miljövärden urval för publ'!$R$2:$R$476,0),1))</f>
        <v>Laxå Värme AB</v>
      </c>
      <c r="C156" t="str">
        <f>IF(ISERROR(INDEX('Miljövärden urval för publ'!$A$2:$AA$475,MATCH($A156,'Miljövärden urval för publ'!$R$2:$R$476,0),2)),"",INDEX('Miljövärden urval för publ'!$A$2:$AA$475,MATCH($A156,'Miljövärden urval för publ'!$R$2:$R$476,0),2))</f>
        <v>Laxå</v>
      </c>
      <c r="D156">
        <f>IF(ISERROR(VLOOKUP($C156,'Miljövärden urval för publ'!$B$2:$H$490,MATCH(D$4,'Miljövärden urval för publ'!$B$2:$H$2,0),FALSE)),"",VLOOKUP($C156,'Miljövärden urval för publ'!$B$2:$H$490,MATCH(D$4,'Miljövärden urval för publ'!$B$2:$H$2,0),FALSE))</f>
        <v>0.16855700000000001</v>
      </c>
      <c r="E156">
        <f>IF(ISERROR(VLOOKUP($C156,'Miljövärden urval för publ'!$B$2:$H$490,MATCH(E$4,'Miljövärden urval för publ'!$B$2:$H$2,0),FALSE)),"",VLOOKUP($C156,'Miljövärden urval för publ'!$B$2:$H$490,MATCH(E$4,'Miljövärden urval för publ'!$B$2:$H$2,0),FALSE))</f>
        <v>13.7691</v>
      </c>
      <c r="F156">
        <f>IF(ISERROR(VLOOKUP($C156,'Miljövärden urval för publ'!$B$2:$H$490,MATCH(F$4,'Miljövärden urval för publ'!$B$2:$H$2,0),FALSE)),"",VLOOKUP($C156,'Miljövärden urval för publ'!$B$2:$H$490,MATCH(F$4,'Miljövärden urval för publ'!$B$2:$H$2,0),FALSE))</f>
        <v>15.026899999999999</v>
      </c>
      <c r="G156">
        <f>IF(ISERROR(VLOOKUP($C156,'Miljövärden urval för publ'!$B$2:$H$490,MATCH(G$4,'Miljövärden urval för publ'!$B$2:$H$2,0),FALSE)),"",VLOOKUP($C156,'Miljövärden urval för publ'!$B$2:$H$490,MATCH(G$4,'Miljövärden urval för publ'!$B$2:$H$2,0),FALSE))</f>
        <v>1.23362E-2</v>
      </c>
    </row>
    <row r="157" spans="1:7" x14ac:dyDescent="0.25">
      <c r="A157" s="20">
        <v>154</v>
      </c>
      <c r="B157" t="str">
        <f>IF(ISERROR(INDEX('Miljövärden urval för publ'!$A$2:$AA$475,MATCH($A157,'Miljövärden urval för publ'!$R$2:$R$476,0),1)),"",INDEX('Miljövärden urval för publ'!$A$2:$AA$475,MATCH($A157,'Miljövärden urval för publ'!$R$2:$R$476,0),1))</f>
        <v>Lerum Fjärrvärme AB</v>
      </c>
      <c r="C157" t="str">
        <f>IF(ISERROR(INDEX('Miljövärden urval för publ'!$A$2:$AA$475,MATCH($A157,'Miljövärden urval för publ'!$R$2:$R$476,0),2)),"",INDEX('Miljövärden urval för publ'!$A$2:$AA$475,MATCH($A157,'Miljövärden urval för publ'!$R$2:$R$476,0),2))</f>
        <v>Floda</v>
      </c>
      <c r="D157">
        <f>IF(ISERROR(VLOOKUP($C157,'Miljövärden urval för publ'!$B$2:$H$490,MATCH(D$4,'Miljövärden urval för publ'!$B$2:$H$2,0),FALSE)),"",VLOOKUP($C157,'Miljövärden urval för publ'!$B$2:$H$490,MATCH(D$4,'Miljövärden urval för publ'!$B$2:$H$2,0),FALSE))</f>
        <v>0.135823</v>
      </c>
      <c r="E157">
        <f>IF(ISERROR(VLOOKUP($C157,'Miljövärden urval för publ'!$B$2:$H$490,MATCH(E$4,'Miljövärden urval för publ'!$B$2:$H$2,0),FALSE)),"",VLOOKUP($C157,'Miljövärden urval för publ'!$B$2:$H$490,MATCH(E$4,'Miljövärden urval för publ'!$B$2:$H$2,0),FALSE))</f>
        <v>28.046500000000002</v>
      </c>
      <c r="F157">
        <f>IF(ISERROR(VLOOKUP($C157,'Miljövärden urval för publ'!$B$2:$H$490,MATCH(F$4,'Miljövärden urval för publ'!$B$2:$H$2,0),FALSE)),"",VLOOKUP($C157,'Miljövärden urval för publ'!$B$2:$H$490,MATCH(F$4,'Miljövärden urval för publ'!$B$2:$H$2,0),FALSE))</f>
        <v>9.0649599999999992</v>
      </c>
      <c r="G157">
        <f>IF(ISERROR(VLOOKUP($C157,'Miljövärden urval för publ'!$B$2:$H$490,MATCH(G$4,'Miljövärden urval för publ'!$B$2:$H$2,0),FALSE)),"",VLOOKUP($C157,'Miljövärden urval för publ'!$B$2:$H$490,MATCH(G$4,'Miljövärden urval för publ'!$B$2:$H$2,0),FALSE))</f>
        <v>2.89407E-2</v>
      </c>
    </row>
    <row r="158" spans="1:7" x14ac:dyDescent="0.25">
      <c r="A158" s="20">
        <v>155</v>
      </c>
      <c r="B158" t="str">
        <f>IF(ISERROR(INDEX('Miljövärden urval för publ'!$A$2:$AA$475,MATCH($A158,'Miljövärden urval för publ'!$R$2:$R$476,0),1)),"",INDEX('Miljövärden urval för publ'!$A$2:$AA$475,MATCH($A158,'Miljövärden urval för publ'!$R$2:$R$476,0),1))</f>
        <v>Lerum Fjärrvärme AB</v>
      </c>
      <c r="C158" t="str">
        <f>IF(ISERROR(INDEX('Miljövärden urval för publ'!$A$2:$AA$475,MATCH($A158,'Miljövärden urval för publ'!$R$2:$R$476,0),2)),"",INDEX('Miljövärden urval för publ'!$A$2:$AA$475,MATCH($A158,'Miljövärden urval för publ'!$R$2:$R$476,0),2))</f>
        <v>Gråbo</v>
      </c>
      <c r="D158">
        <f>IF(ISERROR(VLOOKUP($C158,'Miljövärden urval för publ'!$B$2:$H$490,MATCH(D$4,'Miljövärden urval för publ'!$B$2:$H$2,0),FALSE)),"",VLOOKUP($C158,'Miljövärden urval för publ'!$B$2:$H$490,MATCH(D$4,'Miljövärden urval för publ'!$B$2:$H$2,0),FALSE))</f>
        <v>0.16031500000000001</v>
      </c>
      <c r="E158">
        <f>IF(ISERROR(VLOOKUP($C158,'Miljövärden urval för publ'!$B$2:$H$490,MATCH(E$4,'Miljövärden urval för publ'!$B$2:$H$2,0),FALSE)),"",VLOOKUP($C158,'Miljövärden urval för publ'!$B$2:$H$490,MATCH(E$4,'Miljövärden urval för publ'!$B$2:$H$2,0),FALSE))</f>
        <v>12.0901</v>
      </c>
      <c r="F158">
        <f>IF(ISERROR(VLOOKUP($C158,'Miljövärden urval för publ'!$B$2:$H$490,MATCH(F$4,'Miljövärden urval för publ'!$B$2:$H$2,0),FALSE)),"",VLOOKUP($C158,'Miljövärden urval för publ'!$B$2:$H$490,MATCH(F$4,'Miljövärden urval för publ'!$B$2:$H$2,0),FALSE))</f>
        <v>16.8841</v>
      </c>
      <c r="G158">
        <f>IF(ISERROR(VLOOKUP($C158,'Miljövärden urval för publ'!$B$2:$H$490,MATCH(G$4,'Miljövärden urval för publ'!$B$2:$H$2,0),FALSE)),"",VLOOKUP($C158,'Miljövärden urval för publ'!$B$2:$H$490,MATCH(G$4,'Miljövärden urval för publ'!$B$2:$H$2,0),FALSE))</f>
        <v>1.3443800000000001E-2</v>
      </c>
    </row>
    <row r="159" spans="1:7" x14ac:dyDescent="0.25">
      <c r="A159" s="20">
        <v>156</v>
      </c>
      <c r="B159" t="str">
        <f>IF(ISERROR(INDEX('Miljövärden urval för publ'!$A$2:$AA$475,MATCH($A159,'Miljövärden urval för publ'!$R$2:$R$476,0),1)),"",INDEX('Miljövärden urval för publ'!$A$2:$AA$475,MATCH($A159,'Miljövärden urval för publ'!$R$2:$R$476,0),1))</f>
        <v>Lerum Fjärrvärme AB</v>
      </c>
      <c r="C159" t="str">
        <f>IF(ISERROR(INDEX('Miljövärden urval för publ'!$A$2:$AA$475,MATCH($A159,'Miljövärden urval för publ'!$R$2:$R$476,0),2)),"",INDEX('Miljövärden urval för publ'!$A$2:$AA$475,MATCH($A159,'Miljövärden urval för publ'!$R$2:$R$476,0),2))</f>
        <v>Lerum</v>
      </c>
      <c r="D159">
        <f>IF(ISERROR(VLOOKUP($C159,'Miljövärden urval för publ'!$B$2:$H$490,MATCH(D$4,'Miljövärden urval för publ'!$B$2:$H$2,0),FALSE)),"",VLOOKUP($C159,'Miljövärden urval för publ'!$B$2:$H$490,MATCH(D$4,'Miljövärden urval för publ'!$B$2:$H$2,0),FALSE))</f>
        <v>7.9574599999999995E-2</v>
      </c>
      <c r="E159">
        <f>IF(ISERROR(VLOOKUP($C159,'Miljövärden urval för publ'!$B$2:$H$490,MATCH(E$4,'Miljövärden urval för publ'!$B$2:$H$2,0),FALSE)),"",VLOOKUP($C159,'Miljövärden urval för publ'!$B$2:$H$490,MATCH(E$4,'Miljövärden urval för publ'!$B$2:$H$2,0),FALSE))</f>
        <v>13.540900000000001</v>
      </c>
      <c r="F159">
        <f>IF(ISERROR(VLOOKUP($C159,'Miljövärden urval för publ'!$B$2:$H$490,MATCH(F$4,'Miljövärden urval för publ'!$B$2:$H$2,0),FALSE)),"",VLOOKUP($C159,'Miljövärden urval för publ'!$B$2:$H$490,MATCH(F$4,'Miljövärden urval för publ'!$B$2:$H$2,0),FALSE))</f>
        <v>10.406599999999999</v>
      </c>
      <c r="G159">
        <f>IF(ISERROR(VLOOKUP($C159,'Miljövärden urval för publ'!$B$2:$H$490,MATCH(G$4,'Miljövärden urval för publ'!$B$2:$H$2,0),FALSE)),"",VLOOKUP($C159,'Miljövärden urval för publ'!$B$2:$H$490,MATCH(G$4,'Miljövärden urval för publ'!$B$2:$H$2,0),FALSE))</f>
        <v>1.35719E-2</v>
      </c>
    </row>
    <row r="160" spans="1:7" x14ac:dyDescent="0.25">
      <c r="A160" s="20">
        <v>157</v>
      </c>
      <c r="B160" t="str">
        <f>IF(ISERROR(INDEX('Miljövärden urval för publ'!$A$2:$AA$475,MATCH($A160,'Miljövärden urval för publ'!$R$2:$R$476,0),1)),"",INDEX('Miljövärden urval för publ'!$A$2:$AA$475,MATCH($A160,'Miljövärden urval för publ'!$R$2:$R$476,0),1))</f>
        <v>Lerum Fjärrvärme AB</v>
      </c>
      <c r="C160" t="str">
        <f>IF(ISERROR(INDEX('Miljövärden urval för publ'!$A$2:$AA$475,MATCH($A160,'Miljövärden urval för publ'!$R$2:$R$476,0),2)),"",INDEX('Miljövärden urval för publ'!$A$2:$AA$475,MATCH($A160,'Miljövärden urval för publ'!$R$2:$R$476,0),2))</f>
        <v>Stenkullen</v>
      </c>
      <c r="D160">
        <f>IF(ISERROR(VLOOKUP($C160,'Miljövärden urval för publ'!$B$2:$H$490,MATCH(D$4,'Miljövärden urval för publ'!$B$2:$H$2,0),FALSE)),"",VLOOKUP($C160,'Miljövärden urval för publ'!$B$2:$H$490,MATCH(D$4,'Miljövärden urval för publ'!$B$2:$H$2,0),FALSE))</f>
        <v>0.148647</v>
      </c>
      <c r="E160">
        <f>IF(ISERROR(VLOOKUP($C160,'Miljövärden urval för publ'!$B$2:$H$490,MATCH(E$4,'Miljövärden urval för publ'!$B$2:$H$2,0),FALSE)),"",VLOOKUP($C160,'Miljövärden urval för publ'!$B$2:$H$490,MATCH(E$4,'Miljövärden urval för publ'!$B$2:$H$2,0),FALSE))</f>
        <v>12.865500000000001</v>
      </c>
      <c r="F160">
        <f>IF(ISERROR(VLOOKUP($C160,'Miljövärden urval för publ'!$B$2:$H$490,MATCH(F$4,'Miljövärden urval för publ'!$B$2:$H$2,0),FALSE)),"",VLOOKUP($C160,'Miljövärden urval för publ'!$B$2:$H$490,MATCH(F$4,'Miljövärden urval för publ'!$B$2:$H$2,0),FALSE))</f>
        <v>14.820600000000001</v>
      </c>
      <c r="G160">
        <f>IF(ISERROR(VLOOKUP($C160,'Miljövärden urval för publ'!$B$2:$H$490,MATCH(G$4,'Miljövärden urval för publ'!$B$2:$H$2,0),FALSE)),"",VLOOKUP($C160,'Miljövärden urval för publ'!$B$2:$H$490,MATCH(G$4,'Miljövärden urval för publ'!$B$2:$H$2,0),FALSE))</f>
        <v>2.1163999999999999E-2</v>
      </c>
    </row>
    <row r="161" spans="1:7" x14ac:dyDescent="0.25">
      <c r="A161" s="20">
        <v>158</v>
      </c>
      <c r="B161" t="str">
        <f>IF(ISERROR(INDEX('Miljövärden urval för publ'!$A$2:$AA$475,MATCH($A161,'Miljövärden urval för publ'!$R$2:$R$476,0),1)),"",INDEX('Miljövärden urval för publ'!$A$2:$AA$475,MATCH($A161,'Miljövärden urval för publ'!$R$2:$R$476,0),1))</f>
        <v>LEVA i Lysekil AB</v>
      </c>
      <c r="C161" t="str">
        <f>IF(ISERROR(INDEX('Miljövärden urval för publ'!$A$2:$AA$475,MATCH($A161,'Miljövärden urval för publ'!$R$2:$R$476,0),2)),"",INDEX('Miljövärden urval för publ'!$A$2:$AA$475,MATCH($A161,'Miljövärden urval för publ'!$R$2:$R$476,0),2))</f>
        <v>Lysekil</v>
      </c>
      <c r="D161">
        <f>IF(ISERROR(VLOOKUP($C161,'Miljövärden urval för publ'!$B$2:$H$490,MATCH(D$4,'Miljövärden urval för publ'!$B$2:$H$2,0),FALSE)),"",VLOOKUP($C161,'Miljövärden urval för publ'!$B$2:$H$490,MATCH(D$4,'Miljövärden urval för publ'!$B$2:$H$2,0),FALSE))</f>
        <v>7.3261499999999993E-2</v>
      </c>
      <c r="E161">
        <f>IF(ISERROR(VLOOKUP($C161,'Miljövärden urval för publ'!$B$2:$H$490,MATCH(E$4,'Miljövärden urval för publ'!$B$2:$H$2,0),FALSE)),"",VLOOKUP($C161,'Miljövärden urval för publ'!$B$2:$H$490,MATCH(E$4,'Miljövärden urval för publ'!$B$2:$H$2,0),FALSE))</f>
        <v>10.786199999999999</v>
      </c>
      <c r="F161">
        <f>IF(ISERROR(VLOOKUP($C161,'Miljövärden urval för publ'!$B$2:$H$490,MATCH(F$4,'Miljövärden urval för publ'!$B$2:$H$2,0),FALSE)),"",VLOOKUP($C161,'Miljövärden urval för publ'!$B$2:$H$490,MATCH(F$4,'Miljövärden urval för publ'!$B$2:$H$2,0),FALSE))</f>
        <v>3.5770099999999999E-2</v>
      </c>
      <c r="G161">
        <f>IF(ISERROR(VLOOKUP($C161,'Miljövärden urval för publ'!$B$2:$H$490,MATCH(G$4,'Miljövärden urval för publ'!$B$2:$H$2,0),FALSE)),"",VLOOKUP($C161,'Miljövärden urval för publ'!$B$2:$H$490,MATCH(G$4,'Miljövärden urval för publ'!$B$2:$H$2,0),FALSE))</f>
        <v>1.06716E-2</v>
      </c>
    </row>
    <row r="162" spans="1:7" x14ac:dyDescent="0.25">
      <c r="A162" s="20">
        <v>159</v>
      </c>
      <c r="B162" t="str">
        <f>IF(ISERROR(INDEX('Miljövärden urval för publ'!$A$2:$AA$475,MATCH($A162,'Miljövärden urval för publ'!$R$2:$R$476,0),1)),"",INDEX('Miljövärden urval för publ'!$A$2:$AA$475,MATCH($A162,'Miljövärden urval för publ'!$R$2:$R$476,0),1))</f>
        <v>Lidköpings Värmeverk AB</v>
      </c>
      <c r="C162" t="str">
        <f>IF(ISERROR(INDEX('Miljövärden urval för publ'!$A$2:$AA$475,MATCH($A162,'Miljövärden urval för publ'!$R$2:$R$476,0),2)),"",INDEX('Miljövärden urval för publ'!$A$2:$AA$475,MATCH($A162,'Miljövärden urval för publ'!$R$2:$R$476,0),2))</f>
        <v>Lidköping</v>
      </c>
      <c r="D162">
        <f>IF(ISERROR(VLOOKUP($C162,'Miljövärden urval för publ'!$B$2:$H$490,MATCH(D$4,'Miljövärden urval för publ'!$B$2:$H$2,0),FALSE)),"",VLOOKUP($C162,'Miljövärden urval för publ'!$B$2:$H$490,MATCH(D$4,'Miljövärden urval för publ'!$B$2:$H$2,0),FALSE))</f>
        <v>0.252502</v>
      </c>
      <c r="E162">
        <f>IF(ISERROR(VLOOKUP($C162,'Miljövärden urval för publ'!$B$2:$H$490,MATCH(E$4,'Miljövärden urval för publ'!$B$2:$H$2,0),FALSE)),"",VLOOKUP($C162,'Miljövärden urval för publ'!$B$2:$H$490,MATCH(E$4,'Miljövärden urval för publ'!$B$2:$H$2,0),FALSE))</f>
        <v>131.22</v>
      </c>
      <c r="F162">
        <f>IF(ISERROR(VLOOKUP($C162,'Miljövärden urval för publ'!$B$2:$H$490,MATCH(F$4,'Miljövärden urval för publ'!$B$2:$H$2,0),FALSE)),"",VLOOKUP($C162,'Miljövärden urval för publ'!$B$2:$H$490,MATCH(F$4,'Miljövärden urval för publ'!$B$2:$H$2,0),FALSE))</f>
        <v>4.0113599999999998</v>
      </c>
      <c r="G162">
        <f>IF(ISERROR(VLOOKUP($C162,'Miljövärden urval för publ'!$B$2:$H$490,MATCH(G$4,'Miljövärden urval för publ'!$B$2:$H$2,0),FALSE)),"",VLOOKUP($C162,'Miljövärden urval för publ'!$B$2:$H$490,MATCH(G$4,'Miljövärden urval för publ'!$B$2:$H$2,0),FALSE))</f>
        <v>3.9303299999999999E-2</v>
      </c>
    </row>
    <row r="163" spans="1:7" x14ac:dyDescent="0.25">
      <c r="A163" s="20">
        <v>160</v>
      </c>
      <c r="B163" t="str">
        <f>IF(ISERROR(INDEX('Miljövärden urval för publ'!$A$2:$AA$475,MATCH($A163,'Miljövärden urval för publ'!$R$2:$R$476,0),1)),"",INDEX('Miljövärden urval för publ'!$A$2:$AA$475,MATCH($A163,'Miljövärden urval för publ'!$R$2:$R$476,0),1))</f>
        <v>Lilla Edets Fjärrvärme AB</v>
      </c>
      <c r="C163" t="str">
        <f>IF(ISERROR(INDEX('Miljövärden urval för publ'!$A$2:$AA$475,MATCH($A163,'Miljövärden urval för publ'!$R$2:$R$476,0),2)),"",INDEX('Miljövärden urval för publ'!$A$2:$AA$475,MATCH($A163,'Miljövärden urval för publ'!$R$2:$R$476,0),2))</f>
        <v>Lilla Edet</v>
      </c>
      <c r="D163">
        <f>IF(ISERROR(VLOOKUP($C163,'Miljövärden urval för publ'!$B$2:$H$490,MATCH(D$4,'Miljövärden urval för publ'!$B$2:$H$2,0),FALSE)),"",VLOOKUP($C163,'Miljövärden urval för publ'!$B$2:$H$490,MATCH(D$4,'Miljövärden urval för publ'!$B$2:$H$2,0),FALSE))</f>
        <v>0.12512599999999999</v>
      </c>
      <c r="E163">
        <f>IF(ISERROR(VLOOKUP($C163,'Miljövärden urval för publ'!$B$2:$H$490,MATCH(E$4,'Miljövärden urval för publ'!$B$2:$H$2,0),FALSE)),"",VLOOKUP($C163,'Miljövärden urval för publ'!$B$2:$H$490,MATCH(E$4,'Miljövärden urval för publ'!$B$2:$H$2,0),FALSE))</f>
        <v>25.669499999999999</v>
      </c>
      <c r="F163">
        <f>IF(ISERROR(VLOOKUP($C163,'Miljövärden urval för publ'!$B$2:$H$490,MATCH(F$4,'Miljövärden urval för publ'!$B$2:$H$2,0),FALSE)),"",VLOOKUP($C163,'Miljövärden urval för publ'!$B$2:$H$490,MATCH(F$4,'Miljövärden urval för publ'!$B$2:$H$2,0),FALSE))</f>
        <v>9.6978799999999996</v>
      </c>
      <c r="G163">
        <f>IF(ISERROR(VLOOKUP($C163,'Miljövärden urval för publ'!$B$2:$H$490,MATCH(G$4,'Miljövärden urval för publ'!$B$2:$H$2,0),FALSE)),"",VLOOKUP($C163,'Miljövärden urval för publ'!$B$2:$H$490,MATCH(G$4,'Miljövärden urval för publ'!$B$2:$H$2,0),FALSE))</f>
        <v>1.7109599999999999E-2</v>
      </c>
    </row>
    <row r="164" spans="1:7" x14ac:dyDescent="0.25">
      <c r="A164" s="20">
        <v>161</v>
      </c>
      <c r="B164" t="str">
        <f>IF(ISERROR(INDEX('Miljövärden urval för publ'!$A$2:$AA$475,MATCH($A164,'Miljövärden urval för publ'!$R$2:$R$476,0),1)),"",INDEX('Miljövärden urval för publ'!$A$2:$AA$475,MATCH($A164,'Miljövärden urval för publ'!$R$2:$R$476,0),1))</f>
        <v>Linde Energi AB</v>
      </c>
      <c r="C164" t="str">
        <f>IF(ISERROR(INDEX('Miljövärden urval för publ'!$A$2:$AA$475,MATCH($A164,'Miljövärden urval för publ'!$R$2:$R$476,0),2)),"",INDEX('Miljövärden urval för publ'!$A$2:$AA$475,MATCH($A164,'Miljövärden urval för publ'!$R$2:$R$476,0),2))</f>
        <v>Frövi</v>
      </c>
      <c r="D164">
        <f>IF(ISERROR(VLOOKUP($C164,'Miljövärden urval för publ'!$B$2:$H$490,MATCH(D$4,'Miljövärden urval för publ'!$B$2:$H$2,0),FALSE)),"",VLOOKUP($C164,'Miljövärden urval för publ'!$B$2:$H$490,MATCH(D$4,'Miljövärden urval för publ'!$B$2:$H$2,0),FALSE))</f>
        <v>4.4922999999999998E-2</v>
      </c>
      <c r="E164">
        <f>IF(ISERROR(VLOOKUP($C164,'Miljövärden urval för publ'!$B$2:$H$490,MATCH(E$4,'Miljövärden urval för publ'!$B$2:$H$2,0),FALSE)),"",VLOOKUP($C164,'Miljövärden urval för publ'!$B$2:$H$490,MATCH(E$4,'Miljövärden urval för publ'!$B$2:$H$2,0),FALSE))</f>
        <v>9.1269399999999994</v>
      </c>
      <c r="F164">
        <f>IF(ISERROR(VLOOKUP($C164,'Miljövärden urval för publ'!$B$2:$H$490,MATCH(F$4,'Miljövärden urval för publ'!$B$2:$H$2,0),FALSE)),"",VLOOKUP($C164,'Miljövärden urval för publ'!$B$2:$H$490,MATCH(F$4,'Miljövärden urval för publ'!$B$2:$H$2,0),FALSE))</f>
        <v>0.74574700000000005</v>
      </c>
      <c r="G164">
        <f>IF(ISERROR(VLOOKUP($C164,'Miljövärden urval för publ'!$B$2:$H$490,MATCH(G$4,'Miljövärden urval för publ'!$B$2:$H$2,0),FALSE)),"",VLOOKUP($C164,'Miljövärden urval för publ'!$B$2:$H$490,MATCH(G$4,'Miljövärden urval för publ'!$B$2:$H$2,0),FALSE))</f>
        <v>2.6208100000000002E-2</v>
      </c>
    </row>
    <row r="165" spans="1:7" x14ac:dyDescent="0.25">
      <c r="A165" s="20">
        <v>162</v>
      </c>
      <c r="B165" t="str">
        <f>IF(ISERROR(INDEX('Miljövärden urval för publ'!$A$2:$AA$475,MATCH($A165,'Miljövärden urval för publ'!$R$2:$R$476,0),1)),"",INDEX('Miljövärden urval för publ'!$A$2:$AA$475,MATCH($A165,'Miljövärden urval för publ'!$R$2:$R$476,0),1))</f>
        <v>Linde Energi AB</v>
      </c>
      <c r="C165" t="str">
        <f>IF(ISERROR(INDEX('Miljövärden urval för publ'!$A$2:$AA$475,MATCH($A165,'Miljövärden urval för publ'!$R$2:$R$476,0),2)),"",INDEX('Miljövärden urval för publ'!$A$2:$AA$475,MATCH($A165,'Miljövärden urval för publ'!$R$2:$R$476,0),2))</f>
        <v>Lindesberg</v>
      </c>
      <c r="D165">
        <f>IF(ISERROR(VLOOKUP($C165,'Miljövärden urval för publ'!$B$2:$H$490,MATCH(D$4,'Miljövärden urval för publ'!$B$2:$H$2,0),FALSE)),"",VLOOKUP($C165,'Miljövärden urval för publ'!$B$2:$H$490,MATCH(D$4,'Miljövärden urval för publ'!$B$2:$H$2,0),FALSE))</f>
        <v>0.251556</v>
      </c>
      <c r="E165">
        <f>IF(ISERROR(VLOOKUP($C165,'Miljövärden urval för publ'!$B$2:$H$490,MATCH(E$4,'Miljövärden urval för publ'!$B$2:$H$2,0),FALSE)),"",VLOOKUP($C165,'Miljövärden urval för publ'!$B$2:$H$490,MATCH(E$4,'Miljövärden urval för publ'!$B$2:$H$2,0),FALSE))</f>
        <v>6.3183100000000003</v>
      </c>
      <c r="F165">
        <f>IF(ISERROR(VLOOKUP($C165,'Miljövärden urval för publ'!$B$2:$H$490,MATCH(F$4,'Miljövärden urval för publ'!$B$2:$H$2,0),FALSE)),"",VLOOKUP($C165,'Miljövärden urval för publ'!$B$2:$H$490,MATCH(F$4,'Miljövärden urval för publ'!$B$2:$H$2,0),FALSE))</f>
        <v>2.99823</v>
      </c>
      <c r="G165">
        <f>IF(ISERROR(VLOOKUP($C165,'Miljövärden urval för publ'!$B$2:$H$490,MATCH(G$4,'Miljövärden urval för publ'!$B$2:$H$2,0),FALSE)),"",VLOOKUP($C165,'Miljövärden urval för publ'!$B$2:$H$490,MATCH(G$4,'Miljövärden urval för publ'!$B$2:$H$2,0),FALSE))</f>
        <v>1.7475399999999999E-2</v>
      </c>
    </row>
    <row r="166" spans="1:7" x14ac:dyDescent="0.25">
      <c r="A166" s="20">
        <v>163</v>
      </c>
      <c r="B166" t="str">
        <f>IF(ISERROR(INDEX('Miljövärden urval för publ'!$A$2:$AA$475,MATCH($A166,'Miljövärden urval för publ'!$R$2:$R$476,0),1)),"",INDEX('Miljövärden urval för publ'!$A$2:$AA$475,MATCH($A166,'Miljövärden urval för publ'!$R$2:$R$476,0),1))</f>
        <v>Linde Energi AB</v>
      </c>
      <c r="C166" t="str">
        <f>IF(ISERROR(INDEX('Miljövärden urval för publ'!$A$2:$AA$475,MATCH($A166,'Miljövärden urval för publ'!$R$2:$R$476,0),2)),"",INDEX('Miljövärden urval för publ'!$A$2:$AA$475,MATCH($A166,'Miljövärden urval för publ'!$R$2:$R$476,0),2))</f>
        <v>Vedevåg</v>
      </c>
      <c r="D166">
        <f>IF(ISERROR(VLOOKUP($C166,'Miljövärden urval för publ'!$B$2:$H$490,MATCH(D$4,'Miljövärden urval för publ'!$B$2:$H$2,0),FALSE)),"",VLOOKUP($C166,'Miljövärden urval för publ'!$B$2:$H$490,MATCH(D$4,'Miljövärden urval för publ'!$B$2:$H$2,0),FALSE))</f>
        <v>0.20285900000000001</v>
      </c>
      <c r="E166">
        <f>IF(ISERROR(VLOOKUP($C166,'Miljövärden urval för publ'!$B$2:$H$490,MATCH(E$4,'Miljövärden urval för publ'!$B$2:$H$2,0),FALSE)),"",VLOOKUP($C166,'Miljövärden urval för publ'!$B$2:$H$490,MATCH(E$4,'Miljövärden urval för publ'!$B$2:$H$2,0),FALSE))</f>
        <v>26.7194</v>
      </c>
      <c r="F166">
        <f>IF(ISERROR(VLOOKUP($C166,'Miljövärden urval för publ'!$B$2:$H$490,MATCH(F$4,'Miljövärden urval för publ'!$B$2:$H$2,0),FALSE)),"",VLOOKUP($C166,'Miljövärden urval för publ'!$B$2:$H$490,MATCH(F$4,'Miljövärden urval för publ'!$B$2:$H$2,0),FALSE))</f>
        <v>4.3500899999999998</v>
      </c>
      <c r="G166">
        <f>IF(ISERROR(VLOOKUP($C166,'Miljövärden urval för publ'!$B$2:$H$490,MATCH(G$4,'Miljövärden urval för publ'!$B$2:$H$2,0),FALSE)),"",VLOOKUP($C166,'Miljövärden urval för publ'!$B$2:$H$490,MATCH(G$4,'Miljövärden urval för publ'!$B$2:$H$2,0),FALSE))</f>
        <v>8.4139199999999997E-2</v>
      </c>
    </row>
    <row r="167" spans="1:7" x14ac:dyDescent="0.25">
      <c r="A167" s="20">
        <v>164</v>
      </c>
      <c r="B167" t="str">
        <f>IF(ISERROR(INDEX('Miljövärden urval för publ'!$A$2:$AA$475,MATCH($A167,'Miljövärden urval för publ'!$R$2:$R$476,0),1)),"",INDEX('Miljövärden urval för publ'!$A$2:$AA$475,MATCH($A167,'Miljövärden urval för publ'!$R$2:$R$476,0),1))</f>
        <v>Ljungby Energi AB</v>
      </c>
      <c r="C167" t="str">
        <f>IF(ISERROR(INDEX('Miljövärden urval för publ'!$A$2:$AA$475,MATCH($A167,'Miljövärden urval för publ'!$R$2:$R$476,0),2)),"",INDEX('Miljövärden urval för publ'!$A$2:$AA$475,MATCH($A167,'Miljövärden urval för publ'!$R$2:$R$476,0),2))</f>
        <v>Ljungby</v>
      </c>
      <c r="D167">
        <f>IF(ISERROR(VLOOKUP($C167,'Miljövärden urval för publ'!$B$2:$H$490,MATCH(D$4,'Miljövärden urval för publ'!$B$2:$H$2,0),FALSE)),"",VLOOKUP($C167,'Miljövärden urval för publ'!$B$2:$H$490,MATCH(D$4,'Miljövärden urval för publ'!$B$2:$H$2,0),FALSE))</f>
        <v>0.38402999999999998</v>
      </c>
      <c r="E167">
        <f>IF(ISERROR(VLOOKUP($C167,'Miljövärden urval för publ'!$B$2:$H$490,MATCH(E$4,'Miljövärden urval för publ'!$B$2:$H$2,0),FALSE)),"",VLOOKUP($C167,'Miljövärden urval för publ'!$B$2:$H$490,MATCH(E$4,'Miljövärden urval för publ'!$B$2:$H$2,0),FALSE))</f>
        <v>197.00399999999999</v>
      </c>
      <c r="F167">
        <f>IF(ISERROR(VLOOKUP($C167,'Miljövärden urval för publ'!$B$2:$H$490,MATCH(F$4,'Miljövärden urval för publ'!$B$2:$H$2,0),FALSE)),"",VLOOKUP($C167,'Miljövärden urval för publ'!$B$2:$H$490,MATCH(F$4,'Miljövärden urval för publ'!$B$2:$H$2,0),FALSE))</f>
        <v>14.3657</v>
      </c>
      <c r="G167">
        <f>IF(ISERROR(VLOOKUP($C167,'Miljövärden urval för publ'!$B$2:$H$490,MATCH(G$4,'Miljövärden urval för publ'!$B$2:$H$2,0),FALSE)),"",VLOOKUP($C167,'Miljövärden urval för publ'!$B$2:$H$490,MATCH(G$4,'Miljövärden urval för publ'!$B$2:$H$2,0),FALSE))</f>
        <v>1.28442E-2</v>
      </c>
    </row>
    <row r="168" spans="1:7" x14ac:dyDescent="0.25">
      <c r="A168" s="20">
        <v>165</v>
      </c>
      <c r="B168" t="str">
        <f>IF(ISERROR(INDEX('Miljövärden urval för publ'!$A$2:$AA$475,MATCH($A168,'Miljövärden urval för publ'!$R$2:$R$476,0),1)),"",INDEX('Miljövärden urval för publ'!$A$2:$AA$475,MATCH($A168,'Miljövärden urval för publ'!$R$2:$R$476,0),1))</f>
        <v>Ljusdal Energi AB</v>
      </c>
      <c r="C168" t="str">
        <f>IF(ISERROR(INDEX('Miljövärden urval för publ'!$A$2:$AA$475,MATCH($A168,'Miljövärden urval för publ'!$R$2:$R$476,0),2)),"",INDEX('Miljövärden urval för publ'!$A$2:$AA$475,MATCH($A168,'Miljövärden urval för publ'!$R$2:$R$476,0),2))</f>
        <v>Färila</v>
      </c>
      <c r="D168">
        <f>IF(ISERROR(VLOOKUP($C168,'Miljövärden urval för publ'!$B$2:$H$490,MATCH(D$4,'Miljövärden urval för publ'!$B$2:$H$2,0),FALSE)),"",VLOOKUP($C168,'Miljövärden urval för publ'!$B$2:$H$490,MATCH(D$4,'Miljövärden urval för publ'!$B$2:$H$2,0),FALSE))</f>
        <v>9.0525599999999998E-2</v>
      </c>
      <c r="E168">
        <f>IF(ISERROR(VLOOKUP($C168,'Miljövärden urval för publ'!$B$2:$H$490,MATCH(E$4,'Miljövärden urval för publ'!$B$2:$H$2,0),FALSE)),"",VLOOKUP($C168,'Miljövärden urval för publ'!$B$2:$H$490,MATCH(E$4,'Miljövärden urval för publ'!$B$2:$H$2,0),FALSE))</f>
        <v>13.754200000000001</v>
      </c>
      <c r="F168">
        <f>IF(ISERROR(VLOOKUP($C168,'Miljövärden urval för publ'!$B$2:$H$490,MATCH(F$4,'Miljövärden urval för publ'!$B$2:$H$2,0),FALSE)),"",VLOOKUP($C168,'Miljövärden urval för publ'!$B$2:$H$490,MATCH(F$4,'Miljövärden urval för publ'!$B$2:$H$2,0),FALSE))</f>
        <v>10.9099</v>
      </c>
      <c r="G168">
        <f>IF(ISERROR(VLOOKUP($C168,'Miljövärden urval för publ'!$B$2:$H$490,MATCH(G$4,'Miljövärden urval för publ'!$B$2:$H$2,0),FALSE)),"",VLOOKUP($C168,'Miljövärden urval för publ'!$B$2:$H$490,MATCH(G$4,'Miljövärden urval för publ'!$B$2:$H$2,0),FALSE))</f>
        <v>6.5274199999999999E-3</v>
      </c>
    </row>
    <row r="169" spans="1:7" x14ac:dyDescent="0.25">
      <c r="A169" s="20">
        <v>166</v>
      </c>
      <c r="B169" t="str">
        <f>IF(ISERROR(INDEX('Miljövärden urval för publ'!$A$2:$AA$475,MATCH($A169,'Miljövärden urval för publ'!$R$2:$R$476,0),1)),"",INDEX('Miljövärden urval för publ'!$A$2:$AA$475,MATCH($A169,'Miljövärden urval för publ'!$R$2:$R$476,0),1))</f>
        <v>Ljusdal Energi AB</v>
      </c>
      <c r="C169" t="str">
        <f>IF(ISERROR(INDEX('Miljövärden urval för publ'!$A$2:$AA$475,MATCH($A169,'Miljövärden urval för publ'!$R$2:$R$476,0),2)),"",INDEX('Miljövärden urval för publ'!$A$2:$AA$475,MATCH($A169,'Miljövärden urval för publ'!$R$2:$R$476,0),2))</f>
        <v>Järvsö</v>
      </c>
      <c r="D169">
        <f>IF(ISERROR(VLOOKUP($C169,'Miljövärden urval för publ'!$B$2:$H$490,MATCH(D$4,'Miljövärden urval för publ'!$B$2:$H$2,0),FALSE)),"",VLOOKUP($C169,'Miljövärden urval för publ'!$B$2:$H$490,MATCH(D$4,'Miljövärden urval för publ'!$B$2:$H$2,0),FALSE))</f>
        <v>9.9458299999999999E-2</v>
      </c>
      <c r="E169">
        <f>IF(ISERROR(VLOOKUP($C169,'Miljövärden urval för publ'!$B$2:$H$490,MATCH(E$4,'Miljövärden urval för publ'!$B$2:$H$2,0),FALSE)),"",VLOOKUP($C169,'Miljövärden urval för publ'!$B$2:$H$490,MATCH(E$4,'Miljövärden urval för publ'!$B$2:$H$2,0),FALSE))</f>
        <v>17.571999999999999</v>
      </c>
      <c r="F169">
        <f>IF(ISERROR(VLOOKUP($C169,'Miljövärden urval för publ'!$B$2:$H$490,MATCH(F$4,'Miljövärden urval för publ'!$B$2:$H$2,0),FALSE)),"",VLOOKUP($C169,'Miljövärden urval för publ'!$B$2:$H$490,MATCH(F$4,'Miljövärden urval för publ'!$B$2:$H$2,0),FALSE))</f>
        <v>7.7307300000000003</v>
      </c>
      <c r="G169">
        <f>IF(ISERROR(VLOOKUP($C169,'Miljövärden urval för publ'!$B$2:$H$490,MATCH(G$4,'Miljövärden urval för publ'!$B$2:$H$2,0),FALSE)),"",VLOOKUP($C169,'Miljövärden urval för publ'!$B$2:$H$490,MATCH(G$4,'Miljövärden urval för publ'!$B$2:$H$2,0),FALSE))</f>
        <v>2.5004200000000001E-2</v>
      </c>
    </row>
    <row r="170" spans="1:7" x14ac:dyDescent="0.25">
      <c r="A170" s="20">
        <v>167</v>
      </c>
      <c r="B170" t="str">
        <f>IF(ISERROR(INDEX('Miljövärden urval för publ'!$A$2:$AA$475,MATCH($A170,'Miljövärden urval för publ'!$R$2:$R$476,0),1)),"",INDEX('Miljövärden urval för publ'!$A$2:$AA$475,MATCH($A170,'Miljövärden urval för publ'!$R$2:$R$476,0),1))</f>
        <v>Ljusdal Energi AB</v>
      </c>
      <c r="C170" t="str">
        <f>IF(ISERROR(INDEX('Miljövärden urval för publ'!$A$2:$AA$475,MATCH($A170,'Miljövärden urval för publ'!$R$2:$R$476,0),2)),"",INDEX('Miljövärden urval för publ'!$A$2:$AA$475,MATCH($A170,'Miljövärden urval för publ'!$R$2:$R$476,0),2))</f>
        <v>Ljusdal</v>
      </c>
      <c r="D170">
        <f>IF(ISERROR(VLOOKUP($C170,'Miljövärden urval för publ'!$B$2:$H$490,MATCH(D$4,'Miljövärden urval för publ'!$B$2:$H$2,0),FALSE)),"",VLOOKUP($C170,'Miljövärden urval för publ'!$B$2:$H$490,MATCH(D$4,'Miljövärden urval för publ'!$B$2:$H$2,0),FALSE))</f>
        <v>7.5328300000000001E-2</v>
      </c>
      <c r="E170">
        <f>IF(ISERROR(VLOOKUP($C170,'Miljövärden urval för publ'!$B$2:$H$490,MATCH(E$4,'Miljövärden urval för publ'!$B$2:$H$2,0),FALSE)),"",VLOOKUP($C170,'Miljövärden urval för publ'!$B$2:$H$490,MATCH(E$4,'Miljövärden urval för publ'!$B$2:$H$2,0),FALSE))</f>
        <v>10.2036</v>
      </c>
      <c r="F170">
        <f>IF(ISERROR(VLOOKUP($C170,'Miljövärden urval för publ'!$B$2:$H$490,MATCH(F$4,'Miljövärden urval för publ'!$B$2:$H$2,0),FALSE)),"",VLOOKUP($C170,'Miljövärden urval för publ'!$B$2:$H$490,MATCH(F$4,'Miljövärden urval för publ'!$B$2:$H$2,0),FALSE))</f>
        <v>7.7855800000000004</v>
      </c>
      <c r="G170">
        <f>IF(ISERROR(VLOOKUP($C170,'Miljövärden urval för publ'!$B$2:$H$490,MATCH(G$4,'Miljövärden urval för publ'!$B$2:$H$2,0),FALSE)),"",VLOOKUP($C170,'Miljövärden urval för publ'!$B$2:$H$490,MATCH(G$4,'Miljövärden urval för publ'!$B$2:$H$2,0),FALSE))</f>
        <v>3.7861600000000002E-4</v>
      </c>
    </row>
    <row r="171" spans="1:7" x14ac:dyDescent="0.25">
      <c r="A171" s="20">
        <v>168</v>
      </c>
      <c r="B171" t="str">
        <f>IF(ISERROR(INDEX('Miljövärden urval för publ'!$A$2:$AA$475,MATCH($A171,'Miljövärden urval för publ'!$R$2:$R$476,0),1)),"",INDEX('Miljövärden urval för publ'!$A$2:$AA$475,MATCH($A171,'Miljövärden urval för publ'!$R$2:$R$476,0),1))</f>
        <v>Luleå Energi AB</v>
      </c>
      <c r="C171" t="str">
        <f>IF(ISERROR(INDEX('Miljövärden urval för publ'!$A$2:$AA$475,MATCH($A171,'Miljövärden urval för publ'!$R$2:$R$476,0),2)),"",INDEX('Miljövärden urval för publ'!$A$2:$AA$475,MATCH($A171,'Miljövärden urval för publ'!$R$2:$R$476,0),2))</f>
        <v>Luleå</v>
      </c>
      <c r="D171">
        <f>IF(ISERROR(VLOOKUP($C171,'Miljövärden urval för publ'!$B$2:$H$490,MATCH(D$4,'Miljövärden urval för publ'!$B$2:$H$2,0),FALSE)),"",VLOOKUP($C171,'Miljövärden urval för publ'!$B$2:$H$490,MATCH(D$4,'Miljövärden urval för publ'!$B$2:$H$2,0),FALSE))</f>
        <v>6.2732499999999997E-2</v>
      </c>
      <c r="E171">
        <f>IF(ISERROR(VLOOKUP($C171,'Miljövärden urval för publ'!$B$2:$H$490,MATCH(E$4,'Miljövärden urval för publ'!$B$2:$H$2,0),FALSE)),"",VLOOKUP($C171,'Miljövärden urval för publ'!$B$2:$H$490,MATCH(E$4,'Miljövärden urval för publ'!$B$2:$H$2,0),FALSE))</f>
        <v>14.9992</v>
      </c>
      <c r="F171">
        <f>IF(ISERROR(VLOOKUP($C171,'Miljövärden urval för publ'!$B$2:$H$490,MATCH(F$4,'Miljövärden urval för publ'!$B$2:$H$2,0),FALSE)),"",VLOOKUP($C171,'Miljövärden urval för publ'!$B$2:$H$490,MATCH(F$4,'Miljövärden urval för publ'!$B$2:$H$2,0),FALSE))</f>
        <v>1.38087</v>
      </c>
      <c r="G171">
        <f>IF(ISERROR(VLOOKUP($C171,'Miljövärden urval för publ'!$B$2:$H$490,MATCH(G$4,'Miljövärden urval för publ'!$B$2:$H$2,0),FALSE)),"",VLOOKUP($C171,'Miljövärden urval för publ'!$B$2:$H$490,MATCH(G$4,'Miljövärden urval för publ'!$B$2:$H$2,0),FALSE))</f>
        <v>4.3662399999999997E-2</v>
      </c>
    </row>
    <row r="172" spans="1:7" x14ac:dyDescent="0.25">
      <c r="A172" s="20">
        <v>169</v>
      </c>
      <c r="B172" t="str">
        <f>IF(ISERROR(INDEX('Miljövärden urval för publ'!$A$2:$AA$475,MATCH($A172,'Miljövärden urval för publ'!$R$2:$R$476,0),1)),"",INDEX('Miljövärden urval för publ'!$A$2:$AA$475,MATCH($A172,'Miljövärden urval för publ'!$R$2:$R$476,0),1))</f>
        <v>Luleå Energi AB</v>
      </c>
      <c r="C172" t="str">
        <f>IF(ISERROR(INDEX('Miljövärden urval för publ'!$A$2:$AA$475,MATCH($A172,'Miljövärden urval för publ'!$R$2:$R$476,0),2)),"",INDEX('Miljövärden urval för publ'!$A$2:$AA$475,MATCH($A172,'Miljövärden urval för publ'!$R$2:$R$476,0),2))</f>
        <v>Råneå</v>
      </c>
      <c r="D172">
        <f>IF(ISERROR(VLOOKUP($C172,'Miljövärden urval för publ'!$B$2:$H$490,MATCH(D$4,'Miljövärden urval för publ'!$B$2:$H$2,0),FALSE)),"",VLOOKUP($C172,'Miljövärden urval för publ'!$B$2:$H$490,MATCH(D$4,'Miljövärden urval för publ'!$B$2:$H$2,0),FALSE))</f>
        <v>0.13780500000000001</v>
      </c>
      <c r="E172">
        <f>IF(ISERROR(VLOOKUP($C172,'Miljövärden urval för publ'!$B$2:$H$490,MATCH(E$4,'Miljövärden urval för publ'!$B$2:$H$2,0),FALSE)),"",VLOOKUP($C172,'Miljövärden urval för publ'!$B$2:$H$490,MATCH(E$4,'Miljövärden urval för publ'!$B$2:$H$2,0),FALSE))</f>
        <v>22.0275</v>
      </c>
      <c r="F172">
        <f>IF(ISERROR(VLOOKUP($C172,'Miljövärden urval för publ'!$B$2:$H$490,MATCH(F$4,'Miljövärden urval för publ'!$B$2:$H$2,0),FALSE)),"",VLOOKUP($C172,'Miljövärden urval för publ'!$B$2:$H$490,MATCH(F$4,'Miljövärden urval för publ'!$B$2:$H$2,0),FALSE))</f>
        <v>13.748699999999999</v>
      </c>
      <c r="G172">
        <f>IF(ISERROR(VLOOKUP($C172,'Miljövärden urval för publ'!$B$2:$H$490,MATCH(G$4,'Miljövärden urval för publ'!$B$2:$H$2,0),FALSE)),"",VLOOKUP($C172,'Miljövärden urval för publ'!$B$2:$H$490,MATCH(G$4,'Miljövärden urval för publ'!$B$2:$H$2,0),FALSE))</f>
        <v>3.1152599999999999E-2</v>
      </c>
    </row>
    <row r="173" spans="1:7" x14ac:dyDescent="0.25">
      <c r="A173" s="20">
        <v>170</v>
      </c>
      <c r="B173" t="str">
        <f>IF(ISERROR(INDEX('Miljövärden urval för publ'!$A$2:$AA$475,MATCH($A173,'Miljövärden urval för publ'!$R$2:$R$476,0),1)),"",INDEX('Miljövärden urval för publ'!$A$2:$AA$475,MATCH($A173,'Miljövärden urval för publ'!$R$2:$R$476,0),1))</f>
        <v>Malung-Sälens kommun</v>
      </c>
      <c r="C173" t="str">
        <f>IF(ISERROR(INDEX('Miljövärden urval för publ'!$A$2:$AA$475,MATCH($A173,'Miljövärden urval för publ'!$R$2:$R$476,0),2)),"",INDEX('Miljövärden urval för publ'!$A$2:$AA$475,MATCH($A173,'Miljövärden urval för publ'!$R$2:$R$476,0),2))</f>
        <v>Malung</v>
      </c>
      <c r="D173">
        <f>IF(ISERROR(VLOOKUP($C173,'Miljövärden urval för publ'!$B$2:$H$490,MATCH(D$4,'Miljövärden urval för publ'!$B$2:$H$2,0),FALSE)),"",VLOOKUP($C173,'Miljövärden urval för publ'!$B$2:$H$490,MATCH(D$4,'Miljövärden urval för publ'!$B$2:$H$2,0),FALSE))</f>
        <v>3.4447899999999997E-2</v>
      </c>
      <c r="E173">
        <f>IF(ISERROR(VLOOKUP($C173,'Miljövärden urval för publ'!$B$2:$H$490,MATCH(E$4,'Miljövärden urval för publ'!$B$2:$H$2,0),FALSE)),"",VLOOKUP($C173,'Miljövärden urval för publ'!$B$2:$H$490,MATCH(E$4,'Miljövärden urval för publ'!$B$2:$H$2,0),FALSE))</f>
        <v>10.052</v>
      </c>
      <c r="F173">
        <f>IF(ISERROR(VLOOKUP($C173,'Miljövärden urval för publ'!$B$2:$H$490,MATCH(F$4,'Miljövärden urval för publ'!$B$2:$H$2,0),FALSE)),"",VLOOKUP($C173,'Miljövärden urval för publ'!$B$2:$H$490,MATCH(F$4,'Miljövärden urval för publ'!$B$2:$H$2,0),FALSE))</f>
        <v>7.0495200000000002</v>
      </c>
      <c r="G173">
        <f>IF(ISERROR(VLOOKUP($C173,'Miljövärden urval för publ'!$B$2:$H$490,MATCH(G$4,'Miljövärden urval för publ'!$B$2:$H$2,0),FALSE)),"",VLOOKUP($C173,'Miljövärden urval för publ'!$B$2:$H$490,MATCH(G$4,'Miljövärden urval för publ'!$B$2:$H$2,0),FALSE))</f>
        <v>3.35264E-3</v>
      </c>
    </row>
    <row r="174" spans="1:7" x14ac:dyDescent="0.25">
      <c r="A174" s="20">
        <v>171</v>
      </c>
      <c r="B174" t="str">
        <f>IF(ISERROR(INDEX('Miljövärden urval för publ'!$A$2:$AA$475,MATCH($A174,'Miljövärden urval för publ'!$R$2:$R$476,0),1)),"",INDEX('Miljövärden urval för publ'!$A$2:$AA$475,MATCH($A174,'Miljövärden urval för publ'!$R$2:$R$476,0),1))</f>
        <v>Mark Kraftvärme AB</v>
      </c>
      <c r="C174" t="str">
        <f>IF(ISERROR(INDEX('Miljövärden urval för publ'!$A$2:$AA$475,MATCH($A174,'Miljövärden urval för publ'!$R$2:$R$476,0),2)),"",INDEX('Miljövärden urval för publ'!$A$2:$AA$475,MATCH($A174,'Miljövärden urval för publ'!$R$2:$R$476,0),2))</f>
        <v>Assbergs nätet</v>
      </c>
      <c r="D174">
        <f>IF(ISERROR(VLOOKUP($C174,'Miljövärden urval för publ'!$B$2:$H$490,MATCH(D$4,'Miljövärden urval för publ'!$B$2:$H$2,0),FALSE)),"",VLOOKUP($C174,'Miljövärden urval för publ'!$B$2:$H$490,MATCH(D$4,'Miljövärden urval för publ'!$B$2:$H$2,0),FALSE))</f>
        <v>5.1312700000000003E-2</v>
      </c>
      <c r="E174">
        <f>IF(ISERROR(VLOOKUP($C174,'Miljövärden urval för publ'!$B$2:$H$490,MATCH(E$4,'Miljövärden urval för publ'!$B$2:$H$2,0),FALSE)),"",VLOOKUP($C174,'Miljövärden urval för publ'!$B$2:$H$490,MATCH(E$4,'Miljövärden urval för publ'!$B$2:$H$2,0),FALSE))</f>
        <v>13.820600000000001</v>
      </c>
      <c r="F174">
        <f>IF(ISERROR(VLOOKUP($C174,'Miljövärden urval för publ'!$B$2:$H$490,MATCH(F$4,'Miljövärden urval för publ'!$B$2:$H$2,0),FALSE)),"",VLOOKUP($C174,'Miljövärden urval för publ'!$B$2:$H$490,MATCH(F$4,'Miljövärden urval för publ'!$B$2:$H$2,0),FALSE))</f>
        <v>8.3041499999999999</v>
      </c>
      <c r="G174">
        <f>IF(ISERROR(VLOOKUP($C174,'Miljövärden urval för publ'!$B$2:$H$490,MATCH(G$4,'Miljövärden urval för publ'!$B$2:$H$2,0),FALSE)),"",VLOOKUP($C174,'Miljövärden urval för publ'!$B$2:$H$490,MATCH(G$4,'Miljövärden urval för publ'!$B$2:$H$2,0),FALSE))</f>
        <v>1.0534200000000001E-2</v>
      </c>
    </row>
    <row r="175" spans="1:7" x14ac:dyDescent="0.25">
      <c r="A175" s="20">
        <v>172</v>
      </c>
      <c r="B175" t="str">
        <f>IF(ISERROR(INDEX('Miljövärden urval för publ'!$A$2:$AA$475,MATCH($A175,'Miljövärden urval för publ'!$R$2:$R$476,0),1)),"",INDEX('Miljövärden urval för publ'!$A$2:$AA$475,MATCH($A175,'Miljövärden urval för publ'!$R$2:$R$476,0),1))</f>
        <v>Mark Kraftvärme AB</v>
      </c>
      <c r="C175" t="str">
        <f>IF(ISERROR(INDEX('Miljövärden urval för publ'!$A$2:$AA$475,MATCH($A175,'Miljövärden urval för publ'!$R$2:$R$476,0),2)),"",INDEX('Miljövärden urval för publ'!$A$2:$AA$475,MATCH($A175,'Miljövärden urval för publ'!$R$2:$R$476,0),2))</f>
        <v>Fritsla</v>
      </c>
      <c r="D175">
        <f>IF(ISERROR(VLOOKUP($C175,'Miljövärden urval för publ'!$B$2:$H$490,MATCH(D$4,'Miljövärden urval för publ'!$B$2:$H$2,0),FALSE)),"",VLOOKUP($C175,'Miljövärden urval för publ'!$B$2:$H$490,MATCH(D$4,'Miljövärden urval för publ'!$B$2:$H$2,0),FALSE))</f>
        <v>8.4490099999999999E-2</v>
      </c>
      <c r="E175">
        <f>IF(ISERROR(VLOOKUP($C175,'Miljövärden urval för publ'!$B$2:$H$490,MATCH(E$4,'Miljövärden urval för publ'!$B$2:$H$2,0),FALSE)),"",VLOOKUP($C175,'Miljövärden urval för publ'!$B$2:$H$490,MATCH(E$4,'Miljövärden urval för publ'!$B$2:$H$2,0),FALSE))</f>
        <v>15.2339</v>
      </c>
      <c r="F175">
        <f>IF(ISERROR(VLOOKUP($C175,'Miljövärden urval för publ'!$B$2:$H$490,MATCH(F$4,'Miljövärden urval för publ'!$B$2:$H$2,0),FALSE)),"",VLOOKUP($C175,'Miljövärden urval för publ'!$B$2:$H$490,MATCH(F$4,'Miljövärden urval för publ'!$B$2:$H$2,0),FALSE))</f>
        <v>12.120100000000001</v>
      </c>
      <c r="G175">
        <f>IF(ISERROR(VLOOKUP($C175,'Miljövärden urval för publ'!$B$2:$H$490,MATCH(G$4,'Miljövärden urval för publ'!$B$2:$H$2,0),FALSE)),"",VLOOKUP($C175,'Miljövärden urval för publ'!$B$2:$H$490,MATCH(G$4,'Miljövärden urval för publ'!$B$2:$H$2,0),FALSE))</f>
        <v>9.8450299999999994E-3</v>
      </c>
    </row>
    <row r="176" spans="1:7" x14ac:dyDescent="0.25">
      <c r="A176" s="20">
        <v>173</v>
      </c>
      <c r="B176" t="str">
        <f>IF(ISERROR(INDEX('Miljövärden urval för publ'!$A$2:$AA$475,MATCH($A176,'Miljövärden urval för publ'!$R$2:$R$476,0),1)),"",INDEX('Miljövärden urval för publ'!$A$2:$AA$475,MATCH($A176,'Miljövärden urval för publ'!$R$2:$R$476,0),1))</f>
        <v>Mark Kraftvärme AB</v>
      </c>
      <c r="C176" t="str">
        <f>IF(ISERROR(INDEX('Miljövärden urval för publ'!$A$2:$AA$475,MATCH($A176,'Miljövärden urval för publ'!$R$2:$R$476,0),2)),"",INDEX('Miljövärden urval för publ'!$A$2:$AA$475,MATCH($A176,'Miljövärden urval för publ'!$R$2:$R$476,0),2))</f>
        <v>Hyssna</v>
      </c>
      <c r="D176">
        <f>IF(ISERROR(VLOOKUP($C176,'Miljövärden urval för publ'!$B$2:$H$490,MATCH(D$4,'Miljövärden urval för publ'!$B$2:$H$2,0),FALSE)),"",VLOOKUP($C176,'Miljövärden urval för publ'!$B$2:$H$490,MATCH(D$4,'Miljövärden urval för publ'!$B$2:$H$2,0),FALSE))</f>
        <v>0.17649400000000001</v>
      </c>
      <c r="E176">
        <f>IF(ISERROR(VLOOKUP($C176,'Miljövärden urval för publ'!$B$2:$H$490,MATCH(E$4,'Miljövärden urval för publ'!$B$2:$H$2,0),FALSE)),"",VLOOKUP($C176,'Miljövärden urval för publ'!$B$2:$H$490,MATCH(E$4,'Miljövärden urval för publ'!$B$2:$H$2,0),FALSE))</f>
        <v>12.9819</v>
      </c>
      <c r="F176">
        <f>IF(ISERROR(VLOOKUP($C176,'Miljövärden urval för publ'!$B$2:$H$490,MATCH(F$4,'Miljövärden urval för publ'!$B$2:$H$2,0),FALSE)),"",VLOOKUP($C176,'Miljövärden urval för publ'!$B$2:$H$490,MATCH(F$4,'Miljövärden urval för publ'!$B$2:$H$2,0),FALSE))</f>
        <v>18.790600000000001</v>
      </c>
      <c r="G176">
        <f>IF(ISERROR(VLOOKUP($C176,'Miljövärden urval för publ'!$B$2:$H$490,MATCH(G$4,'Miljövärden urval för publ'!$B$2:$H$2,0),FALSE)),"",VLOOKUP($C176,'Miljövärden urval för publ'!$B$2:$H$490,MATCH(G$4,'Miljövärden urval för publ'!$B$2:$H$2,0),FALSE))</f>
        <v>1.32409E-2</v>
      </c>
    </row>
    <row r="177" spans="1:7" x14ac:dyDescent="0.25">
      <c r="A177" s="20">
        <v>174</v>
      </c>
      <c r="B177" t="str">
        <f>IF(ISERROR(INDEX('Miljövärden urval för publ'!$A$2:$AA$475,MATCH($A177,'Miljövärden urval för publ'!$R$2:$R$476,0),1)),"",INDEX('Miljövärden urval för publ'!$A$2:$AA$475,MATCH($A177,'Miljövärden urval för publ'!$R$2:$R$476,0),1))</f>
        <v>Mjölby-Svartådalen Energi AB</v>
      </c>
      <c r="C177" t="str">
        <f>IF(ISERROR(INDEX('Miljövärden urval för publ'!$A$2:$AA$475,MATCH($A177,'Miljövärden urval för publ'!$R$2:$R$476,0),2)),"",INDEX('Miljövärden urval för publ'!$A$2:$AA$475,MATCH($A177,'Miljövärden urval för publ'!$R$2:$R$476,0),2))</f>
        <v>Mjölby</v>
      </c>
      <c r="D177">
        <f>IF(ISERROR(VLOOKUP($C177,'Miljövärden urval för publ'!$B$2:$H$490,MATCH(D$4,'Miljövärden urval för publ'!$B$2:$H$2,0),FALSE)),"",VLOOKUP($C177,'Miljövärden urval för publ'!$B$2:$H$490,MATCH(D$4,'Miljövärden urval för publ'!$B$2:$H$2,0),FALSE))</f>
        <v>0.177484</v>
      </c>
      <c r="E177">
        <f>IF(ISERROR(VLOOKUP($C177,'Miljövärden urval för publ'!$B$2:$H$490,MATCH(E$4,'Miljövärden urval för publ'!$B$2:$H$2,0),FALSE)),"",VLOOKUP($C177,'Miljövärden urval för publ'!$B$2:$H$490,MATCH(E$4,'Miljövärden urval för publ'!$B$2:$H$2,0),FALSE))</f>
        <v>67.219899999999996</v>
      </c>
      <c r="F177">
        <f>IF(ISERROR(VLOOKUP($C177,'Miljövärden urval för publ'!$B$2:$H$490,MATCH(F$4,'Miljövärden urval för publ'!$B$2:$H$2,0),FALSE)),"",VLOOKUP($C177,'Miljövärden urval för publ'!$B$2:$H$490,MATCH(F$4,'Miljövärden urval för publ'!$B$2:$H$2,0),FALSE))</f>
        <v>8.5231499999999993</v>
      </c>
      <c r="G177">
        <f>IF(ISERROR(VLOOKUP($C177,'Miljövärden urval för publ'!$B$2:$H$490,MATCH(G$4,'Miljövärden urval för publ'!$B$2:$H$2,0),FALSE)),"",VLOOKUP($C177,'Miljövärden urval för publ'!$B$2:$H$490,MATCH(G$4,'Miljövärden urval för publ'!$B$2:$H$2,0),FALSE))</f>
        <v>6.9923399999999997E-2</v>
      </c>
    </row>
    <row r="178" spans="1:7" x14ac:dyDescent="0.25">
      <c r="A178" s="20">
        <v>175</v>
      </c>
      <c r="B178" t="str">
        <f>IF(ISERROR(INDEX('Miljövärden urval för publ'!$A$2:$AA$475,MATCH($A178,'Miljövärden urval för publ'!$R$2:$R$476,0),1)),"",INDEX('Miljövärden urval för publ'!$A$2:$AA$475,MATCH($A178,'Miljövärden urval för publ'!$R$2:$R$476,0),1))</f>
        <v>Mullsjö Energi &amp; Miljö AB</v>
      </c>
      <c r="C178" t="str">
        <f>IF(ISERROR(INDEX('Miljövärden urval för publ'!$A$2:$AA$475,MATCH($A178,'Miljövärden urval för publ'!$R$2:$R$476,0),2)),"",INDEX('Miljövärden urval för publ'!$A$2:$AA$475,MATCH($A178,'Miljövärden urval för publ'!$R$2:$R$476,0),2))</f>
        <v>Mullsjö</v>
      </c>
      <c r="D178">
        <f>IF(ISERROR(VLOOKUP($C178,'Miljövärden urval för publ'!$B$2:$H$490,MATCH(D$4,'Miljövärden urval för publ'!$B$2:$H$2,0),FALSE)),"",VLOOKUP($C178,'Miljövärden urval för publ'!$B$2:$H$490,MATCH(D$4,'Miljövärden urval för publ'!$B$2:$H$2,0),FALSE))</f>
        <v>0.13515199999999999</v>
      </c>
      <c r="E178">
        <f>IF(ISERROR(VLOOKUP($C178,'Miljövärden urval för publ'!$B$2:$H$490,MATCH(E$4,'Miljövärden urval för publ'!$B$2:$H$2,0),FALSE)),"",VLOOKUP($C178,'Miljövärden urval för publ'!$B$2:$H$490,MATCH(E$4,'Miljövärden urval för publ'!$B$2:$H$2,0),FALSE))</f>
        <v>22.448899999999998</v>
      </c>
      <c r="F178">
        <f>IF(ISERROR(VLOOKUP($C178,'Miljövärden urval för publ'!$B$2:$H$490,MATCH(F$4,'Miljövärden urval för publ'!$B$2:$H$2,0),FALSE)),"",VLOOKUP($C178,'Miljövärden urval för publ'!$B$2:$H$490,MATCH(F$4,'Miljövärden urval för publ'!$B$2:$H$2,0),FALSE))</f>
        <v>11.2384</v>
      </c>
      <c r="G178">
        <f>IF(ISERROR(VLOOKUP($C178,'Miljövärden urval för publ'!$B$2:$H$490,MATCH(G$4,'Miljövärden urval för publ'!$B$2:$H$2,0),FALSE)),"",VLOOKUP($C178,'Miljövärden urval för publ'!$B$2:$H$490,MATCH(G$4,'Miljövärden urval för publ'!$B$2:$H$2,0),FALSE))</f>
        <v>9.82916E-3</v>
      </c>
    </row>
    <row r="179" spans="1:7" x14ac:dyDescent="0.25">
      <c r="A179" s="20">
        <v>176</v>
      </c>
      <c r="B179" t="str">
        <f>IF(ISERROR(INDEX('Miljövärden urval för publ'!$A$2:$AA$475,MATCH($A179,'Miljövärden urval för publ'!$R$2:$R$476,0),1)),"",INDEX('Miljövärden urval för publ'!$A$2:$AA$475,MATCH($A179,'Miljövärden urval för publ'!$R$2:$R$476,0),1))</f>
        <v>Mälarenergi AB</v>
      </c>
      <c r="C179" t="str">
        <f>IF(ISERROR(INDEX('Miljövärden urval för publ'!$A$2:$AA$475,MATCH($A179,'Miljövärden urval för publ'!$R$2:$R$476,0),2)),"",INDEX('Miljövärden urval för publ'!$A$2:$AA$475,MATCH($A179,'Miljövärden urval för publ'!$R$2:$R$476,0),2))</f>
        <v>Kungsör</v>
      </c>
      <c r="D179">
        <f>IF(ISERROR(VLOOKUP($C179,'Miljövärden urval för publ'!$B$2:$H$490,MATCH(D$4,'Miljövärden urval för publ'!$B$2:$H$2,0),FALSE)),"",VLOOKUP($C179,'Miljövärden urval för publ'!$B$2:$H$490,MATCH(D$4,'Miljövärden urval för publ'!$B$2:$H$2,0),FALSE))</f>
        <v>0.13272700000000001</v>
      </c>
      <c r="E179">
        <f>IF(ISERROR(VLOOKUP($C179,'Miljövärden urval för publ'!$B$2:$H$490,MATCH(E$4,'Miljövärden urval för publ'!$B$2:$H$2,0),FALSE)),"",VLOOKUP($C179,'Miljövärden urval för publ'!$B$2:$H$490,MATCH(E$4,'Miljövärden urval för publ'!$B$2:$H$2,0),FALSE))</f>
        <v>22.535</v>
      </c>
      <c r="F179">
        <f>IF(ISERROR(VLOOKUP($C179,'Miljövärden urval för publ'!$B$2:$H$490,MATCH(F$4,'Miljövärden urval för publ'!$B$2:$H$2,0),FALSE)),"",VLOOKUP($C179,'Miljövärden urval för publ'!$B$2:$H$490,MATCH(F$4,'Miljövärden urval för publ'!$B$2:$H$2,0),FALSE))</f>
        <v>9.1990400000000001</v>
      </c>
      <c r="G179">
        <f>IF(ISERROR(VLOOKUP($C179,'Miljövärden urval för publ'!$B$2:$H$490,MATCH(G$4,'Miljövärden urval för publ'!$B$2:$H$2,0),FALSE)),"",VLOOKUP($C179,'Miljövärden urval för publ'!$B$2:$H$490,MATCH(G$4,'Miljövärden urval för publ'!$B$2:$H$2,0),FALSE))</f>
        <v>2.0976399999999999E-2</v>
      </c>
    </row>
    <row r="180" spans="1:7" x14ac:dyDescent="0.25">
      <c r="A180" s="20">
        <v>177</v>
      </c>
      <c r="B180" t="str">
        <f>IF(ISERROR(INDEX('Miljövärden urval för publ'!$A$2:$AA$475,MATCH($A180,'Miljövärden urval för publ'!$R$2:$R$476,0),1)),"",INDEX('Miljövärden urval för publ'!$A$2:$AA$475,MATCH($A180,'Miljövärden urval för publ'!$R$2:$R$476,0),1))</f>
        <v>Mälarenergi AB</v>
      </c>
      <c r="C180" t="str">
        <f>IF(ISERROR(INDEX('Miljövärden urval för publ'!$A$2:$AA$475,MATCH($A180,'Miljövärden urval för publ'!$R$2:$R$476,0),2)),"",INDEX('Miljövärden urval för publ'!$A$2:$AA$475,MATCH($A180,'Miljövärden urval för publ'!$R$2:$R$476,0),2))</f>
        <v>Surahammar</v>
      </c>
      <c r="D180">
        <f>IF(ISERROR(VLOOKUP($C180,'Miljövärden urval för publ'!$B$2:$H$490,MATCH(D$4,'Miljövärden urval för publ'!$B$2:$H$2,0),FALSE)),"",VLOOKUP($C180,'Miljövärden urval för publ'!$B$2:$H$490,MATCH(D$4,'Miljövärden urval för publ'!$B$2:$H$2,0),FALSE))</f>
        <v>1.0031399999999999</v>
      </c>
      <c r="E180">
        <f>IF(ISERROR(VLOOKUP($C180,'Miljövärden urval för publ'!$B$2:$H$490,MATCH(E$4,'Miljövärden urval för publ'!$B$2:$H$2,0),FALSE)),"",VLOOKUP($C180,'Miljövärden urval för publ'!$B$2:$H$490,MATCH(E$4,'Miljövärden urval för publ'!$B$2:$H$2,0),FALSE))</f>
        <v>362.28199999999998</v>
      </c>
      <c r="F180">
        <f>IF(ISERROR(VLOOKUP($C180,'Miljövärden urval för publ'!$B$2:$H$490,MATCH(F$4,'Miljövärden urval för publ'!$B$2:$H$2,0),FALSE)),"",VLOOKUP($C180,'Miljövärden urval för publ'!$B$2:$H$490,MATCH(F$4,'Miljövärden urval för publ'!$B$2:$H$2,0),FALSE))</f>
        <v>38.458199999999998</v>
      </c>
      <c r="G180">
        <f>IF(ISERROR(VLOOKUP($C180,'Miljövärden urval för publ'!$B$2:$H$490,MATCH(G$4,'Miljövärden urval för publ'!$B$2:$H$2,0),FALSE)),"",VLOOKUP($C180,'Miljövärden urval för publ'!$B$2:$H$490,MATCH(G$4,'Miljövärden urval för publ'!$B$2:$H$2,0),FALSE))</f>
        <v>3.1475000000000003E-2</v>
      </c>
    </row>
    <row r="181" spans="1:7" x14ac:dyDescent="0.25">
      <c r="A181" s="20">
        <v>178</v>
      </c>
      <c r="B181" t="str">
        <f>IF(ISERROR(INDEX('Miljövärden urval för publ'!$A$2:$AA$475,MATCH($A181,'Miljövärden urval för publ'!$R$2:$R$476,0),1)),"",INDEX('Miljövärden urval för publ'!$A$2:$AA$475,MATCH($A181,'Miljövärden urval för publ'!$R$2:$R$476,0),1))</f>
        <v>Mälarenergi AB</v>
      </c>
      <c r="C181" t="str">
        <f>IF(ISERROR(INDEX('Miljövärden urval för publ'!$A$2:$AA$475,MATCH($A181,'Miljövärden urval för publ'!$R$2:$R$476,0),2)),"",INDEX('Miljövärden urval för publ'!$A$2:$AA$475,MATCH($A181,'Miljövärden urval för publ'!$R$2:$R$476,0),2))</f>
        <v>Västerås</v>
      </c>
      <c r="D181">
        <f>IF(ISERROR(VLOOKUP($C181,'Miljövärden urval för publ'!$B$2:$H$490,MATCH(D$4,'Miljövärden urval för publ'!$B$2:$H$2,0),FALSE)),"",VLOOKUP($C181,'Miljövärden urval för publ'!$B$2:$H$490,MATCH(D$4,'Miljövärden urval för publ'!$B$2:$H$2,0),FALSE))</f>
        <v>0.32156499999999999</v>
      </c>
      <c r="E181">
        <f>IF(ISERROR(VLOOKUP($C181,'Miljövärden urval för publ'!$B$2:$H$490,MATCH(E$4,'Miljövärden urval för publ'!$B$2:$H$2,0),FALSE)),"",VLOOKUP($C181,'Miljövärden urval för publ'!$B$2:$H$490,MATCH(E$4,'Miljövärden urval för publ'!$B$2:$H$2,0),FALSE))</f>
        <v>127.224</v>
      </c>
      <c r="F181">
        <f>IF(ISERROR(VLOOKUP($C181,'Miljövärden urval för publ'!$B$2:$H$490,MATCH(F$4,'Miljövärden urval för publ'!$B$2:$H$2,0),FALSE)),"",VLOOKUP($C181,'Miljövärden urval för publ'!$B$2:$H$490,MATCH(F$4,'Miljövärden urval för publ'!$B$2:$H$2,0),FALSE))</f>
        <v>9.6501900000000003</v>
      </c>
      <c r="G181">
        <f>IF(ISERROR(VLOOKUP($C181,'Miljövärden urval för publ'!$B$2:$H$490,MATCH(G$4,'Miljövärden urval för publ'!$B$2:$H$2,0),FALSE)),"",VLOOKUP($C181,'Miljövärden urval för publ'!$B$2:$H$490,MATCH(G$4,'Miljövärden urval för publ'!$B$2:$H$2,0),FALSE))</f>
        <v>9.2885999999999996E-2</v>
      </c>
    </row>
    <row r="182" spans="1:7" x14ac:dyDescent="0.25">
      <c r="A182" s="20">
        <v>179</v>
      </c>
      <c r="B182" t="str">
        <f>IF(ISERROR(INDEX('Miljövärden urval för publ'!$A$2:$AA$475,MATCH($A182,'Miljövärden urval för publ'!$R$2:$R$476,0),1)),"",INDEX('Miljövärden urval för publ'!$A$2:$AA$475,MATCH($A182,'Miljövärden urval för publ'!$R$2:$R$476,0),1))</f>
        <v>Mälarenergi AB</v>
      </c>
      <c r="C182" t="str">
        <f>IF(ISERROR(INDEX('Miljövärden urval för publ'!$A$2:$AA$475,MATCH($A182,'Miljövärden urval för publ'!$R$2:$R$476,0),2)),"",INDEX('Miljövärden urval för publ'!$A$2:$AA$475,MATCH($A182,'Miljövärden urval för publ'!$R$2:$R$476,0),2))</f>
        <v>Västerås Miljömärkt</v>
      </c>
      <c r="D182">
        <f>IF(ISERROR(VLOOKUP($C182,'Miljövärden urval för publ'!$B$2:$H$490,MATCH(D$4,'Miljövärden urval för publ'!$B$2:$H$2,0),FALSE)),"",VLOOKUP($C182,'Miljövärden urval för publ'!$B$2:$H$490,MATCH(D$4,'Miljövärden urval för publ'!$B$2:$H$2,0),FALSE))</f>
        <v>0.21238199999999999</v>
      </c>
      <c r="E182">
        <f>IF(ISERROR(VLOOKUP($C182,'Miljövärden urval för publ'!$B$2:$H$490,MATCH(E$4,'Miljövärden urval för publ'!$B$2:$H$2,0),FALSE)),"",VLOOKUP($C182,'Miljövärden urval för publ'!$B$2:$H$490,MATCH(E$4,'Miljövärden urval för publ'!$B$2:$H$2,0),FALSE))</f>
        <v>85.229699999999994</v>
      </c>
      <c r="F182">
        <f>IF(ISERROR(VLOOKUP($C182,'Miljövärden urval för publ'!$B$2:$H$490,MATCH(F$4,'Miljövärden urval för publ'!$B$2:$H$2,0),FALSE)),"",VLOOKUP($C182,'Miljövärden urval för publ'!$B$2:$H$490,MATCH(F$4,'Miljövärden urval för publ'!$B$2:$H$2,0),FALSE))</f>
        <v>6.3242700000000003</v>
      </c>
      <c r="G182">
        <f>IF(ISERROR(VLOOKUP($C182,'Miljövärden urval för publ'!$B$2:$H$490,MATCH(G$4,'Miljövärden urval för publ'!$B$2:$H$2,0),FALSE)),"",VLOOKUP($C182,'Miljövärden urval för publ'!$B$2:$H$490,MATCH(G$4,'Miljövärden urval för publ'!$B$2:$H$2,0),FALSE))</f>
        <v>7.08757E-2</v>
      </c>
    </row>
    <row r="183" spans="1:7" x14ac:dyDescent="0.25">
      <c r="A183" s="20">
        <v>180</v>
      </c>
      <c r="B183" t="str">
        <f>IF(ISERROR(INDEX('Miljövärden urval för publ'!$A$2:$AA$475,MATCH($A183,'Miljövärden urval för publ'!$R$2:$R$476,0),1)),"",INDEX('Miljövärden urval för publ'!$A$2:$AA$475,MATCH($A183,'Miljövärden urval för publ'!$R$2:$R$476,0),1))</f>
        <v>Mölndal Energi AB</v>
      </c>
      <c r="C183" t="str">
        <f>IF(ISERROR(INDEX('Miljövärden urval för publ'!$A$2:$AA$475,MATCH($A183,'Miljövärden urval för publ'!$R$2:$R$476,0),2)),"",INDEX('Miljövärden urval för publ'!$A$2:$AA$475,MATCH($A183,'Miljövärden urval för publ'!$R$2:$R$476,0),2))</f>
        <v>Mölndal</v>
      </c>
      <c r="D183">
        <f>IF(ISERROR(VLOOKUP($C183,'Miljövärden urval för publ'!$B$2:$H$490,MATCH(D$4,'Miljövärden urval för publ'!$B$2:$H$2,0),FALSE)),"",VLOOKUP($C183,'Miljövärden urval för publ'!$B$2:$H$490,MATCH(D$4,'Miljövärden urval för publ'!$B$2:$H$2,0),FALSE))</f>
        <v>5.9952199999999997E-2</v>
      </c>
      <c r="E183">
        <f>IF(ISERROR(VLOOKUP($C183,'Miljövärden urval för publ'!$B$2:$H$490,MATCH(E$4,'Miljövärden urval för publ'!$B$2:$H$2,0),FALSE)),"",VLOOKUP($C183,'Miljövärden urval för publ'!$B$2:$H$490,MATCH(E$4,'Miljövärden urval för publ'!$B$2:$H$2,0),FALSE))</f>
        <v>22.284600000000001</v>
      </c>
      <c r="F183">
        <f>IF(ISERROR(VLOOKUP($C183,'Miljövärden urval för publ'!$B$2:$H$490,MATCH(F$4,'Miljövärden urval för publ'!$B$2:$H$2,0),FALSE)),"",VLOOKUP($C183,'Miljövärden urval för publ'!$B$2:$H$490,MATCH(F$4,'Miljövärden urval för publ'!$B$2:$H$2,0),FALSE))</f>
        <v>4.3230199999999996</v>
      </c>
      <c r="G183">
        <f>IF(ISERROR(VLOOKUP($C183,'Miljövärden urval för publ'!$B$2:$H$490,MATCH(G$4,'Miljövärden urval för publ'!$B$2:$H$2,0),FALSE)),"",VLOOKUP($C183,'Miljövärden urval för publ'!$B$2:$H$490,MATCH(G$4,'Miljövärden urval för publ'!$B$2:$H$2,0),FALSE))</f>
        <v>2.4370799999999999E-3</v>
      </c>
    </row>
    <row r="184" spans="1:7" x14ac:dyDescent="0.25">
      <c r="A184" s="20">
        <v>181</v>
      </c>
      <c r="B184" t="str">
        <f>IF(ISERROR(INDEX('Miljövärden urval för publ'!$A$2:$AA$475,MATCH($A184,'Miljövärden urval för publ'!$R$2:$R$476,0),1)),"",INDEX('Miljövärden urval för publ'!$A$2:$AA$475,MATCH($A184,'Miljövärden urval för publ'!$R$2:$R$476,0),1))</f>
        <v>Mölndal Energi AB</v>
      </c>
      <c r="C184" t="str">
        <f>IF(ISERROR(INDEX('Miljövärden urval för publ'!$A$2:$AA$475,MATCH($A184,'Miljövärden urval för publ'!$R$2:$R$476,0),2)),"",INDEX('Miljövärden urval för publ'!$A$2:$AA$475,MATCH($A184,'Miljövärden urval för publ'!$R$2:$R$476,0),2))</f>
        <v>Mölndal Biovärmepaket</v>
      </c>
      <c r="D184">
        <f>IF(ISERROR(VLOOKUP($C184,'Miljövärden urval för publ'!$B$2:$H$490,MATCH(D$4,'Miljövärden urval för publ'!$B$2:$H$2,0),FALSE)),"",VLOOKUP($C184,'Miljövärden urval för publ'!$B$2:$H$490,MATCH(D$4,'Miljövärden urval för publ'!$B$2:$H$2,0),FALSE))</f>
        <v>2.0056500000000001E-2</v>
      </c>
      <c r="E184">
        <f>IF(ISERROR(VLOOKUP($C184,'Miljövärden urval för publ'!$B$2:$H$490,MATCH(E$4,'Miljövärden urval för publ'!$B$2:$H$2,0),FALSE)),"",VLOOKUP($C184,'Miljövärden urval för publ'!$B$2:$H$490,MATCH(E$4,'Miljövärden urval för publ'!$B$2:$H$2,0),FALSE))</f>
        <v>5.9230600000000004</v>
      </c>
      <c r="F184">
        <f>IF(ISERROR(VLOOKUP($C184,'Miljövärden urval för publ'!$B$2:$H$490,MATCH(F$4,'Miljövärden urval för publ'!$B$2:$H$2,0),FALSE)),"",VLOOKUP($C184,'Miljövärden urval för publ'!$B$2:$H$490,MATCH(F$4,'Miljövärden urval för publ'!$B$2:$H$2,0),FALSE))</f>
        <v>4.1961500000000003</v>
      </c>
      <c r="G184">
        <f>IF(ISERROR(VLOOKUP($C184,'Miljövärden urval för publ'!$B$2:$H$490,MATCH(G$4,'Miljövärden urval för publ'!$B$2:$H$2,0),FALSE)),"",VLOOKUP($C184,'Miljövärden urval för publ'!$B$2:$H$490,MATCH(G$4,'Miljövärden urval för publ'!$B$2:$H$2,0),FALSE))</f>
        <v>0</v>
      </c>
    </row>
    <row r="185" spans="1:7" x14ac:dyDescent="0.25">
      <c r="A185" s="20">
        <v>182</v>
      </c>
      <c r="B185" t="str">
        <f>IF(ISERROR(INDEX('Miljövärden urval för publ'!$A$2:$AA$475,MATCH($A185,'Miljövärden urval för publ'!$R$2:$R$476,0),1)),"",INDEX('Miljövärden urval för publ'!$A$2:$AA$475,MATCH($A185,'Miljövärden urval för publ'!$R$2:$R$476,0),1))</f>
        <v>Mölndal Energi AB</v>
      </c>
      <c r="C185" t="str">
        <f>IF(ISERROR(INDEX('Miljövärden urval för publ'!$A$2:$AA$475,MATCH($A185,'Miljövärden urval för publ'!$R$2:$R$476,0),2)),"",INDEX('Miljövärden urval för publ'!$A$2:$AA$475,MATCH($A185,'Miljövärden urval för publ'!$R$2:$R$476,0),2))</f>
        <v>Mölndal Bra Miljöval</v>
      </c>
      <c r="D185">
        <f>IF(ISERROR(VLOOKUP($C185,'Miljövärden urval för publ'!$B$2:$H$490,MATCH(D$4,'Miljövärden urval för publ'!$B$2:$H$2,0),FALSE)),"",VLOOKUP($C185,'Miljövärden urval för publ'!$B$2:$H$490,MATCH(D$4,'Miljövärden urval för publ'!$B$2:$H$2,0),FALSE))</f>
        <v>2.0055099999999999E-2</v>
      </c>
      <c r="E185">
        <f>IF(ISERROR(VLOOKUP($C185,'Miljövärden urval för publ'!$B$2:$H$490,MATCH(E$4,'Miljövärden urval för publ'!$B$2:$H$2,0),FALSE)),"",VLOOKUP($C185,'Miljövärden urval för publ'!$B$2:$H$490,MATCH(E$4,'Miljövärden urval för publ'!$B$2:$H$2,0),FALSE))</f>
        <v>5.9226599999999996</v>
      </c>
      <c r="F185">
        <f>IF(ISERROR(VLOOKUP($C185,'Miljövärden urval för publ'!$B$2:$H$490,MATCH(F$4,'Miljövärden urval för publ'!$B$2:$H$2,0),FALSE)),"",VLOOKUP($C185,'Miljövärden urval för publ'!$B$2:$H$490,MATCH(F$4,'Miljövärden urval för publ'!$B$2:$H$2,0),FALSE))</f>
        <v>4.1959</v>
      </c>
      <c r="G185">
        <f>IF(ISERROR(VLOOKUP($C185,'Miljövärden urval för publ'!$B$2:$H$490,MATCH(G$4,'Miljövärden urval för publ'!$B$2:$H$2,0),FALSE)),"",VLOOKUP($C185,'Miljövärden urval för publ'!$B$2:$H$490,MATCH(G$4,'Miljövärden urval för publ'!$B$2:$H$2,0),FALSE))</f>
        <v>0</v>
      </c>
    </row>
    <row r="186" spans="1:7" x14ac:dyDescent="0.25">
      <c r="A186" s="20">
        <v>183</v>
      </c>
      <c r="B186" t="str">
        <f>IF(ISERROR(INDEX('Miljövärden urval för publ'!$A$2:$AA$475,MATCH($A186,'Miljövärden urval för publ'!$R$2:$R$476,0),1)),"",INDEX('Miljövärden urval för publ'!$A$2:$AA$475,MATCH($A186,'Miljövärden urval för publ'!$R$2:$R$476,0),1))</f>
        <v>Norrenergi AB</v>
      </c>
      <c r="C186" t="str">
        <f>IF(ISERROR(INDEX('Miljövärden urval för publ'!$A$2:$AA$475,MATCH($A186,'Miljövärden urval för publ'!$R$2:$R$476,0),2)),"",INDEX('Miljövärden urval för publ'!$A$2:$AA$475,MATCH($A186,'Miljövärden urval för publ'!$R$2:$R$476,0),2))</f>
        <v>Sundbyberg-Solna</v>
      </c>
      <c r="D186">
        <f>IF(ISERROR(VLOOKUP($C186,'Miljövärden urval för publ'!$B$2:$H$490,MATCH(D$4,'Miljövärden urval för publ'!$B$2:$H$2,0),FALSE)),"",VLOOKUP($C186,'Miljövärden urval för publ'!$B$2:$H$490,MATCH(D$4,'Miljövärden urval för publ'!$B$2:$H$2,0),FALSE))</f>
        <v>0.31459700000000002</v>
      </c>
      <c r="E186">
        <f>IF(ISERROR(VLOOKUP($C186,'Miljövärden urval för publ'!$B$2:$H$490,MATCH(E$4,'Miljövärden urval för publ'!$B$2:$H$2,0),FALSE)),"",VLOOKUP($C186,'Miljövärden urval för publ'!$B$2:$H$490,MATCH(E$4,'Miljövärden urval för publ'!$B$2:$H$2,0),FALSE))</f>
        <v>2.80199</v>
      </c>
      <c r="F186">
        <f>IF(ISERROR(VLOOKUP($C186,'Miljövärden urval för publ'!$B$2:$H$490,MATCH(F$4,'Miljövärden urval för publ'!$B$2:$H$2,0),FALSE)),"",VLOOKUP($C186,'Miljövärden urval för publ'!$B$2:$H$490,MATCH(F$4,'Miljövärden urval för publ'!$B$2:$H$2,0),FALSE))</f>
        <v>4.4492799999999999</v>
      </c>
      <c r="G186">
        <f>IF(ISERROR(VLOOKUP($C186,'Miljövärden urval för publ'!$B$2:$H$490,MATCH(G$4,'Miljövärden urval för publ'!$B$2:$H$2,0),FALSE)),"",VLOOKUP($C186,'Miljövärden urval för publ'!$B$2:$H$490,MATCH(G$4,'Miljövärden urval för publ'!$B$2:$H$2,0),FALSE))</f>
        <v>2.0947600000000002E-3</v>
      </c>
    </row>
    <row r="187" spans="1:7" x14ac:dyDescent="0.25">
      <c r="A187" s="20">
        <v>184</v>
      </c>
      <c r="B187" t="str">
        <f>IF(ISERROR(INDEX('Miljövärden urval för publ'!$A$2:$AA$475,MATCH($A187,'Miljövärden urval för publ'!$R$2:$R$476,0),1)),"",INDEX('Miljövärden urval för publ'!$A$2:$AA$475,MATCH($A187,'Miljövärden urval för publ'!$R$2:$R$476,0),1))</f>
        <v>Norrtälje Energi AB</v>
      </c>
      <c r="C187" t="str">
        <f>IF(ISERROR(INDEX('Miljövärden urval för publ'!$A$2:$AA$475,MATCH($A187,'Miljövärden urval för publ'!$R$2:$R$476,0),2)),"",INDEX('Miljövärden urval för publ'!$A$2:$AA$475,MATCH($A187,'Miljövärden urval för publ'!$R$2:$R$476,0),2))</f>
        <v>Hallstavik</v>
      </c>
      <c r="D187">
        <f>IF(ISERROR(VLOOKUP($C187,'Miljövärden urval för publ'!$B$2:$H$490,MATCH(D$4,'Miljövärden urval för publ'!$B$2:$H$2,0),FALSE)),"",VLOOKUP($C187,'Miljövärden urval för publ'!$B$2:$H$490,MATCH(D$4,'Miljövärden urval för publ'!$B$2:$H$2,0),FALSE))</f>
        <v>5.00221E-2</v>
      </c>
      <c r="E187">
        <f>IF(ISERROR(VLOOKUP($C187,'Miljövärden urval för publ'!$B$2:$H$490,MATCH(E$4,'Miljövärden urval för publ'!$B$2:$H$2,0),FALSE)),"",VLOOKUP($C187,'Miljövärden urval för publ'!$B$2:$H$490,MATCH(E$4,'Miljövärden urval för publ'!$B$2:$H$2,0),FALSE))</f>
        <v>4.5295899999999998</v>
      </c>
      <c r="F187">
        <f>IF(ISERROR(VLOOKUP($C187,'Miljövärden urval för publ'!$B$2:$H$490,MATCH(F$4,'Miljövärden urval för publ'!$B$2:$H$2,0),FALSE)),"",VLOOKUP($C187,'Miljövärden urval för publ'!$B$2:$H$490,MATCH(F$4,'Miljövärden urval för publ'!$B$2:$H$2,0),FALSE))</f>
        <v>4.4011199999999997</v>
      </c>
      <c r="G187">
        <f>IF(ISERROR(VLOOKUP($C187,'Miljövärden urval för publ'!$B$2:$H$490,MATCH(G$4,'Miljövärden urval för publ'!$B$2:$H$2,0),FALSE)),"",VLOOKUP($C187,'Miljövärden urval för publ'!$B$2:$H$490,MATCH(G$4,'Miljövärden urval för publ'!$B$2:$H$2,0),FALSE))</f>
        <v>5.9149500000000004E-3</v>
      </c>
    </row>
    <row r="188" spans="1:7" x14ac:dyDescent="0.25">
      <c r="A188" s="20">
        <v>185</v>
      </c>
      <c r="B188" t="str">
        <f>IF(ISERROR(INDEX('Miljövärden urval för publ'!$A$2:$AA$475,MATCH($A188,'Miljövärden urval för publ'!$R$2:$R$476,0),1)),"",INDEX('Miljövärden urval för publ'!$A$2:$AA$475,MATCH($A188,'Miljövärden urval för publ'!$R$2:$R$476,0),1))</f>
        <v>Norrtälje Energi AB</v>
      </c>
      <c r="C188" t="str">
        <f>IF(ISERROR(INDEX('Miljövärden urval för publ'!$A$2:$AA$475,MATCH($A188,'Miljövärden urval för publ'!$R$2:$R$476,0),2)),"",INDEX('Miljövärden urval för publ'!$A$2:$AA$475,MATCH($A188,'Miljövärden urval för publ'!$R$2:$R$476,0),2))</f>
        <v>Norrtälje</v>
      </c>
      <c r="D188">
        <f>IF(ISERROR(VLOOKUP($C188,'Miljövärden urval för publ'!$B$2:$H$490,MATCH(D$4,'Miljövärden urval för publ'!$B$2:$H$2,0),FALSE)),"",VLOOKUP($C188,'Miljövärden urval för publ'!$B$2:$H$490,MATCH(D$4,'Miljövärden urval för publ'!$B$2:$H$2,0),FALSE))</f>
        <v>0.160133</v>
      </c>
      <c r="E188">
        <f>IF(ISERROR(VLOOKUP($C188,'Miljövärden urval för publ'!$B$2:$H$490,MATCH(E$4,'Miljövärden urval för publ'!$B$2:$H$2,0),FALSE)),"",VLOOKUP($C188,'Miljövärden urval för publ'!$B$2:$H$490,MATCH(E$4,'Miljövärden urval för publ'!$B$2:$H$2,0),FALSE))</f>
        <v>28.0868</v>
      </c>
      <c r="F188">
        <f>IF(ISERROR(VLOOKUP($C188,'Miljövärden urval för publ'!$B$2:$H$490,MATCH(F$4,'Miljövärden urval för publ'!$B$2:$H$2,0),FALSE)),"",VLOOKUP($C188,'Miljövärden urval för publ'!$B$2:$H$490,MATCH(F$4,'Miljövärden urval för publ'!$B$2:$H$2,0),FALSE))</f>
        <v>6.6641700000000004</v>
      </c>
      <c r="G188">
        <f>IF(ISERROR(VLOOKUP($C188,'Miljövärden urval för publ'!$B$2:$H$490,MATCH(G$4,'Miljövärden urval för publ'!$B$2:$H$2,0),FALSE)),"",VLOOKUP($C188,'Miljövärden urval för publ'!$B$2:$H$490,MATCH(G$4,'Miljövärden urval för publ'!$B$2:$H$2,0),FALSE))</f>
        <v>2.2295100000000002E-2</v>
      </c>
    </row>
    <row r="189" spans="1:7" x14ac:dyDescent="0.25">
      <c r="A189" s="20">
        <v>186</v>
      </c>
      <c r="B189" t="str">
        <f>IF(ISERROR(INDEX('Miljövärden urval för publ'!$A$2:$AA$475,MATCH($A189,'Miljövärden urval för publ'!$R$2:$R$476,0),1)),"",INDEX('Miljövärden urval för publ'!$A$2:$AA$475,MATCH($A189,'Miljövärden urval för publ'!$R$2:$R$476,0),1))</f>
        <v>Norrtälje Energi AB</v>
      </c>
      <c r="C189" t="str">
        <f>IF(ISERROR(INDEX('Miljövärden urval för publ'!$A$2:$AA$475,MATCH($A189,'Miljövärden urval för publ'!$R$2:$R$476,0),2)),"",INDEX('Miljövärden urval för publ'!$A$2:$AA$475,MATCH($A189,'Miljövärden urval för publ'!$R$2:$R$476,0),2))</f>
        <v>Rimbo</v>
      </c>
      <c r="D189">
        <f>IF(ISERROR(VLOOKUP($C189,'Miljövärden urval för publ'!$B$2:$H$490,MATCH(D$4,'Miljövärden urval för publ'!$B$2:$H$2,0),FALSE)),"",VLOOKUP($C189,'Miljövärden urval för publ'!$B$2:$H$490,MATCH(D$4,'Miljövärden urval för publ'!$B$2:$H$2,0),FALSE))</f>
        <v>0.33682499999999999</v>
      </c>
      <c r="E189">
        <f>IF(ISERROR(VLOOKUP($C189,'Miljövärden urval för publ'!$B$2:$H$490,MATCH(E$4,'Miljövärden urval för publ'!$B$2:$H$2,0),FALSE)),"",VLOOKUP($C189,'Miljövärden urval för publ'!$B$2:$H$490,MATCH(E$4,'Miljövärden urval för publ'!$B$2:$H$2,0),FALSE))</f>
        <v>58.0291</v>
      </c>
      <c r="F189">
        <f>IF(ISERROR(VLOOKUP($C189,'Miljövärden urval för publ'!$B$2:$H$490,MATCH(F$4,'Miljövärden urval för publ'!$B$2:$H$2,0),FALSE)),"",VLOOKUP($C189,'Miljövärden urval för publ'!$B$2:$H$490,MATCH(F$4,'Miljövärden urval för publ'!$B$2:$H$2,0),FALSE))</f>
        <v>8.3974700000000002</v>
      </c>
      <c r="G189">
        <f>IF(ISERROR(VLOOKUP($C189,'Miljövärden urval för publ'!$B$2:$H$490,MATCH(G$4,'Miljövärden urval för publ'!$B$2:$H$2,0),FALSE)),"",VLOOKUP($C189,'Miljövärden urval för publ'!$B$2:$H$490,MATCH(G$4,'Miljövärden urval för publ'!$B$2:$H$2,0),FALSE))</f>
        <v>5.8886500000000001E-2</v>
      </c>
    </row>
    <row r="190" spans="1:7" x14ac:dyDescent="0.25">
      <c r="A190" s="20">
        <v>187</v>
      </c>
      <c r="B190" t="str">
        <f>IF(ISERROR(INDEX('Miljövärden urval för publ'!$A$2:$AA$475,MATCH($A190,'Miljövärden urval för publ'!$R$2:$R$476,0),1)),"",INDEX('Miljövärden urval för publ'!$A$2:$AA$475,MATCH($A190,'Miljövärden urval för publ'!$R$2:$R$476,0),1))</f>
        <v>Nybro Energi AB</v>
      </c>
      <c r="C190" t="str">
        <f>IF(ISERROR(INDEX('Miljövärden urval för publ'!$A$2:$AA$475,MATCH($A190,'Miljövärden urval för publ'!$R$2:$R$476,0),2)),"",INDEX('Miljövärden urval för publ'!$A$2:$AA$475,MATCH($A190,'Miljövärden urval för publ'!$R$2:$R$476,0),2))</f>
        <v>Nybro stadsnät</v>
      </c>
      <c r="D190">
        <f>IF(ISERROR(VLOOKUP($C190,'Miljövärden urval för publ'!$B$2:$H$490,MATCH(D$4,'Miljövärden urval för publ'!$B$2:$H$2,0),FALSE)),"",VLOOKUP($C190,'Miljövärden urval för publ'!$B$2:$H$490,MATCH(D$4,'Miljövärden urval för publ'!$B$2:$H$2,0),FALSE))</f>
        <v>8.8814400000000002E-2</v>
      </c>
      <c r="E190">
        <f>IF(ISERROR(VLOOKUP($C190,'Miljövärden urval för publ'!$B$2:$H$490,MATCH(E$4,'Miljövärden urval för publ'!$B$2:$H$2,0),FALSE)),"",VLOOKUP($C190,'Miljövärden urval för publ'!$B$2:$H$490,MATCH(E$4,'Miljövärden urval för publ'!$B$2:$H$2,0),FALSE))</f>
        <v>15.7956</v>
      </c>
      <c r="F190">
        <f>IF(ISERROR(VLOOKUP($C190,'Miljövärden urval för publ'!$B$2:$H$490,MATCH(F$4,'Miljövärden urval för publ'!$B$2:$H$2,0),FALSE)),"",VLOOKUP($C190,'Miljövärden urval för publ'!$B$2:$H$490,MATCH(F$4,'Miljövärden urval för publ'!$B$2:$H$2,0),FALSE))</f>
        <v>8.6938700000000004</v>
      </c>
      <c r="G190">
        <f>IF(ISERROR(VLOOKUP($C190,'Miljövärden urval för publ'!$B$2:$H$490,MATCH(G$4,'Miljövärden urval för publ'!$B$2:$H$2,0),FALSE)),"",VLOOKUP($C190,'Miljövärden urval för publ'!$B$2:$H$490,MATCH(G$4,'Miljövärden urval för publ'!$B$2:$H$2,0),FALSE))</f>
        <v>1.50481E-2</v>
      </c>
    </row>
    <row r="191" spans="1:7" x14ac:dyDescent="0.25">
      <c r="A191" s="20">
        <v>188</v>
      </c>
      <c r="B191" t="str">
        <f>IF(ISERROR(INDEX('Miljövärden urval för publ'!$A$2:$AA$475,MATCH($A191,'Miljövärden urval för publ'!$R$2:$R$476,0),1)),"",INDEX('Miljövärden urval för publ'!$A$2:$AA$475,MATCH($A191,'Miljövärden urval för publ'!$R$2:$R$476,0),1))</f>
        <v>Nässjö Affärsverk AB</v>
      </c>
      <c r="C191" t="str">
        <f>IF(ISERROR(INDEX('Miljövärden urval för publ'!$A$2:$AA$475,MATCH($A191,'Miljövärden urval för publ'!$R$2:$R$476,0),2)),"",INDEX('Miljövärden urval för publ'!$A$2:$AA$475,MATCH($A191,'Miljövärden urval för publ'!$R$2:$R$476,0),2))</f>
        <v>Anneberg</v>
      </c>
      <c r="D191">
        <f>IF(ISERROR(VLOOKUP($C191,'Miljövärden urval för publ'!$B$2:$H$490,MATCH(D$4,'Miljövärden urval för publ'!$B$2:$H$2,0),FALSE)),"",VLOOKUP($C191,'Miljövärden urval för publ'!$B$2:$H$490,MATCH(D$4,'Miljövärden urval för publ'!$B$2:$H$2,0),FALSE))</f>
        <v>0.232017</v>
      </c>
      <c r="E191">
        <f>IF(ISERROR(VLOOKUP($C191,'Miljövärden urval för publ'!$B$2:$H$490,MATCH(E$4,'Miljövärden urval för publ'!$B$2:$H$2,0),FALSE)),"",VLOOKUP($C191,'Miljövärden urval för publ'!$B$2:$H$490,MATCH(E$4,'Miljövärden urval för publ'!$B$2:$H$2,0),FALSE))</f>
        <v>20.3215</v>
      </c>
      <c r="F191">
        <f>IF(ISERROR(VLOOKUP($C191,'Miljövärden urval för publ'!$B$2:$H$490,MATCH(F$4,'Miljövärden urval för publ'!$B$2:$H$2,0),FALSE)),"",VLOOKUP($C191,'Miljövärden urval för publ'!$B$2:$H$490,MATCH(F$4,'Miljövärden urval för publ'!$B$2:$H$2,0),FALSE))</f>
        <v>17.602799999999998</v>
      </c>
      <c r="G191">
        <f>IF(ISERROR(VLOOKUP($C191,'Miljövärden urval för publ'!$B$2:$H$490,MATCH(G$4,'Miljövärden urval för publ'!$B$2:$H$2,0),FALSE)),"",VLOOKUP($C191,'Miljövärden urval för publ'!$B$2:$H$490,MATCH(G$4,'Miljövärden urval för publ'!$B$2:$H$2,0),FALSE))</f>
        <v>3.57443E-2</v>
      </c>
    </row>
    <row r="192" spans="1:7" x14ac:dyDescent="0.25">
      <c r="A192" s="20">
        <v>189</v>
      </c>
      <c r="B192" t="str">
        <f>IF(ISERROR(INDEX('Miljövärden urval för publ'!$A$2:$AA$475,MATCH($A192,'Miljövärden urval för publ'!$R$2:$R$476,0),1)),"",INDEX('Miljövärden urval för publ'!$A$2:$AA$475,MATCH($A192,'Miljövärden urval för publ'!$R$2:$R$476,0),1))</f>
        <v>Nässjö Affärsverk AB</v>
      </c>
      <c r="C192" t="str">
        <f>IF(ISERROR(INDEX('Miljövärden urval för publ'!$A$2:$AA$475,MATCH($A192,'Miljövärden urval för publ'!$R$2:$R$476,0),2)),"",INDEX('Miljövärden urval för publ'!$A$2:$AA$475,MATCH($A192,'Miljövärden urval för publ'!$R$2:$R$476,0),2))</f>
        <v>Bodafors</v>
      </c>
      <c r="D192">
        <f>IF(ISERROR(VLOOKUP($C192,'Miljövärden urval för publ'!$B$2:$H$490,MATCH(D$4,'Miljövärden urval för publ'!$B$2:$H$2,0),FALSE)),"",VLOOKUP($C192,'Miljövärden urval för publ'!$B$2:$H$490,MATCH(D$4,'Miljövärden urval för publ'!$B$2:$H$2,0),FALSE))</f>
        <v>0.171455</v>
      </c>
      <c r="E192">
        <f>IF(ISERROR(VLOOKUP($C192,'Miljövärden urval för publ'!$B$2:$H$490,MATCH(E$4,'Miljövärden urval för publ'!$B$2:$H$2,0),FALSE)),"",VLOOKUP($C192,'Miljövärden urval för publ'!$B$2:$H$490,MATCH(E$4,'Miljövärden urval för publ'!$B$2:$H$2,0),FALSE))</f>
        <v>29.1693</v>
      </c>
      <c r="F192">
        <f>IF(ISERROR(VLOOKUP($C192,'Miljövärden urval för publ'!$B$2:$H$490,MATCH(F$4,'Miljövärden urval för publ'!$B$2:$H$2,0),FALSE)),"",VLOOKUP($C192,'Miljövärden urval för publ'!$B$2:$H$490,MATCH(F$4,'Miljövärden urval för publ'!$B$2:$H$2,0),FALSE))</f>
        <v>9.6574500000000008</v>
      </c>
      <c r="G192">
        <f>IF(ISERROR(VLOOKUP($C192,'Miljövärden urval för publ'!$B$2:$H$490,MATCH(G$4,'Miljövärden urval för publ'!$B$2:$H$2,0),FALSE)),"",VLOOKUP($C192,'Miljövärden urval för publ'!$B$2:$H$490,MATCH(G$4,'Miljövärden urval för publ'!$B$2:$H$2,0),FALSE))</f>
        <v>5.3910399999999997E-2</v>
      </c>
    </row>
    <row r="193" spans="1:7" x14ac:dyDescent="0.25">
      <c r="A193" s="20">
        <v>190</v>
      </c>
      <c r="B193" t="str">
        <f>IF(ISERROR(INDEX('Miljövärden urval för publ'!$A$2:$AA$475,MATCH($A193,'Miljövärden urval för publ'!$R$2:$R$476,0),1)),"",INDEX('Miljövärden urval för publ'!$A$2:$AA$475,MATCH($A193,'Miljövärden urval för publ'!$R$2:$R$476,0),1))</f>
        <v>Nässjö Affärsverk AB</v>
      </c>
      <c r="C193" t="str">
        <f>IF(ISERROR(INDEX('Miljövärden urval för publ'!$A$2:$AA$475,MATCH($A193,'Miljövärden urval för publ'!$R$2:$R$476,0),2)),"",INDEX('Miljövärden urval för publ'!$A$2:$AA$475,MATCH($A193,'Miljövärden urval för publ'!$R$2:$R$476,0),2))</f>
        <v>Nässjö</v>
      </c>
      <c r="D193">
        <f>IF(ISERROR(VLOOKUP($C193,'Miljövärden urval för publ'!$B$2:$H$490,MATCH(D$4,'Miljövärden urval för publ'!$B$2:$H$2,0),FALSE)),"",VLOOKUP($C193,'Miljövärden urval för publ'!$B$2:$H$490,MATCH(D$4,'Miljövärden urval för publ'!$B$2:$H$2,0),FALSE))</f>
        <v>8.9327299999999998E-2</v>
      </c>
      <c r="E193">
        <f>IF(ISERROR(VLOOKUP($C193,'Miljövärden urval för publ'!$B$2:$H$490,MATCH(E$4,'Miljövärden urval för publ'!$B$2:$H$2,0),FALSE)),"",VLOOKUP($C193,'Miljövärden urval för publ'!$B$2:$H$490,MATCH(E$4,'Miljövärden urval för publ'!$B$2:$H$2,0),FALSE))</f>
        <v>7.4062599999999996</v>
      </c>
      <c r="F193">
        <f>IF(ISERROR(VLOOKUP($C193,'Miljövärden urval för publ'!$B$2:$H$490,MATCH(F$4,'Miljövärden urval för publ'!$B$2:$H$2,0),FALSE)),"",VLOOKUP($C193,'Miljövärden urval för publ'!$B$2:$H$490,MATCH(F$4,'Miljövärden urval för publ'!$B$2:$H$2,0),FALSE))</f>
        <v>5.50359</v>
      </c>
      <c r="G193">
        <f>IF(ISERROR(VLOOKUP($C193,'Miljövärden urval för publ'!$B$2:$H$490,MATCH(G$4,'Miljövärden urval för publ'!$B$2:$H$2,0),FALSE)),"",VLOOKUP($C193,'Miljövärden urval för publ'!$B$2:$H$490,MATCH(G$4,'Miljövärden urval för publ'!$B$2:$H$2,0),FALSE))</f>
        <v>1.10319E-3</v>
      </c>
    </row>
    <row r="194" spans="1:7" x14ac:dyDescent="0.25">
      <c r="A194" s="20">
        <v>191</v>
      </c>
      <c r="B194" t="str">
        <f>IF(ISERROR(INDEX('Miljövärden urval för publ'!$A$2:$AA$475,MATCH($A194,'Miljövärden urval för publ'!$R$2:$R$476,0),1)),"",INDEX('Miljövärden urval för publ'!$A$2:$AA$475,MATCH($A194,'Miljövärden urval för publ'!$R$2:$R$476,0),1))</f>
        <v>Olofströms Kraft AB</v>
      </c>
      <c r="C194" t="str">
        <f>IF(ISERROR(INDEX('Miljövärden urval för publ'!$A$2:$AA$475,MATCH($A194,'Miljövärden urval för publ'!$R$2:$R$476,0),2)),"",INDEX('Miljövärden urval för publ'!$A$2:$AA$475,MATCH($A194,'Miljövärden urval för publ'!$R$2:$R$476,0),2))</f>
        <v>Olofström</v>
      </c>
      <c r="D194">
        <f>IF(ISERROR(VLOOKUP($C194,'Miljövärden urval för publ'!$B$2:$H$490,MATCH(D$4,'Miljövärden urval för publ'!$B$2:$H$2,0),FALSE)),"",VLOOKUP($C194,'Miljövärden urval för publ'!$B$2:$H$490,MATCH(D$4,'Miljövärden urval för publ'!$B$2:$H$2,0),FALSE))</f>
        <v>0.20963999999999999</v>
      </c>
      <c r="E194">
        <f>IF(ISERROR(VLOOKUP($C194,'Miljövärden urval för publ'!$B$2:$H$490,MATCH(E$4,'Miljövärden urval för publ'!$B$2:$H$2,0),FALSE)),"",VLOOKUP($C194,'Miljövärden urval för publ'!$B$2:$H$490,MATCH(E$4,'Miljövärden urval för publ'!$B$2:$H$2,0),FALSE))</f>
        <v>40.535699999999999</v>
      </c>
      <c r="F194">
        <f>IF(ISERROR(VLOOKUP($C194,'Miljövärden urval för publ'!$B$2:$H$490,MATCH(F$4,'Miljövärden urval för publ'!$B$2:$H$2,0),FALSE)),"",VLOOKUP($C194,'Miljövärden urval för publ'!$B$2:$H$490,MATCH(F$4,'Miljövärden urval för publ'!$B$2:$H$2,0),FALSE))</f>
        <v>10.112500000000001</v>
      </c>
      <c r="G194">
        <f>IF(ISERROR(VLOOKUP($C194,'Miljövärden urval för publ'!$B$2:$H$490,MATCH(G$4,'Miljövärden urval för publ'!$B$2:$H$2,0),FALSE)),"",VLOOKUP($C194,'Miljövärden urval för publ'!$B$2:$H$490,MATCH(G$4,'Miljövärden urval för publ'!$B$2:$H$2,0),FALSE))</f>
        <v>5.2669899999999999E-2</v>
      </c>
    </row>
    <row r="195" spans="1:7" x14ac:dyDescent="0.25">
      <c r="A195" s="20">
        <v>192</v>
      </c>
      <c r="B195" t="str">
        <f>IF(ISERROR(INDEX('Miljövärden urval för publ'!$A$2:$AA$475,MATCH($A195,'Miljövärden urval för publ'!$R$2:$R$476,0),1)),"",INDEX('Miljövärden urval för publ'!$A$2:$AA$475,MATCH($A195,'Miljövärden urval för publ'!$R$2:$R$476,0),1))</f>
        <v>Oskarshamn Energi AB</v>
      </c>
      <c r="C195" t="str">
        <f>IF(ISERROR(INDEX('Miljövärden urval för publ'!$A$2:$AA$475,MATCH($A195,'Miljövärden urval för publ'!$R$2:$R$476,0),2)),"",INDEX('Miljövärden urval för publ'!$A$2:$AA$475,MATCH($A195,'Miljövärden urval för publ'!$R$2:$R$476,0),2))</f>
        <v>Oskarshamn</v>
      </c>
      <c r="D195">
        <f>IF(ISERROR(VLOOKUP($C195,'Miljövärden urval för publ'!$B$2:$H$490,MATCH(D$4,'Miljövärden urval för publ'!$B$2:$H$2,0),FALSE)),"",VLOOKUP($C195,'Miljövärden urval för publ'!$B$2:$H$490,MATCH(D$4,'Miljövärden urval för publ'!$B$2:$H$2,0),FALSE))</f>
        <v>4.6470999999999998E-2</v>
      </c>
      <c r="E195">
        <f>IF(ISERROR(VLOOKUP($C195,'Miljövärden urval för publ'!$B$2:$H$490,MATCH(E$4,'Miljövärden urval för publ'!$B$2:$H$2,0),FALSE)),"",VLOOKUP($C195,'Miljövärden urval för publ'!$B$2:$H$490,MATCH(E$4,'Miljövärden urval för publ'!$B$2:$H$2,0),FALSE))</f>
        <v>10.2669</v>
      </c>
      <c r="F195">
        <f>IF(ISERROR(VLOOKUP($C195,'Miljövärden urval för publ'!$B$2:$H$490,MATCH(F$4,'Miljövärden urval för publ'!$B$2:$H$2,0),FALSE)),"",VLOOKUP($C195,'Miljövärden urval för publ'!$B$2:$H$490,MATCH(F$4,'Miljövärden urval för publ'!$B$2:$H$2,0),FALSE))</f>
        <v>7.25204</v>
      </c>
      <c r="G195">
        <f>IF(ISERROR(VLOOKUP($C195,'Miljövärden urval för publ'!$B$2:$H$490,MATCH(G$4,'Miljövärden urval för publ'!$B$2:$H$2,0),FALSE)),"",VLOOKUP($C195,'Miljövärden urval för publ'!$B$2:$H$490,MATCH(G$4,'Miljövärden urval för publ'!$B$2:$H$2,0),FALSE))</f>
        <v>6.0156799999999998E-3</v>
      </c>
    </row>
    <row r="196" spans="1:7" x14ac:dyDescent="0.25">
      <c r="A196" s="20">
        <v>193</v>
      </c>
      <c r="B196" t="str">
        <f>IF(ISERROR(INDEX('Miljövärden urval för publ'!$A$2:$AA$475,MATCH($A196,'Miljövärden urval för publ'!$R$2:$R$476,0),1)),"",INDEX('Miljövärden urval för publ'!$A$2:$AA$475,MATCH($A196,'Miljövärden urval för publ'!$R$2:$R$476,0),1))</f>
        <v>Oxelö Energi AB</v>
      </c>
      <c r="C196" t="str">
        <f>IF(ISERROR(INDEX('Miljövärden urval för publ'!$A$2:$AA$475,MATCH($A196,'Miljövärden urval för publ'!$R$2:$R$476,0),2)),"",INDEX('Miljövärden urval för publ'!$A$2:$AA$475,MATCH($A196,'Miljövärden urval för publ'!$R$2:$R$476,0),2))</f>
        <v>Oxelösund</v>
      </c>
      <c r="D196">
        <f>IF(ISERROR(VLOOKUP($C196,'Miljövärden urval för publ'!$B$2:$H$490,MATCH(D$4,'Miljövärden urval för publ'!$B$2:$H$2,0),FALSE)),"",VLOOKUP($C196,'Miljövärden urval för publ'!$B$2:$H$490,MATCH(D$4,'Miljövärden urval för publ'!$B$2:$H$2,0),FALSE))</f>
        <v>7.9089099999999996E-2</v>
      </c>
      <c r="E196">
        <f>IF(ISERROR(VLOOKUP($C196,'Miljövärden urval för publ'!$B$2:$H$490,MATCH(E$4,'Miljövärden urval för publ'!$B$2:$H$2,0),FALSE)),"",VLOOKUP($C196,'Miljövärden urval för publ'!$B$2:$H$490,MATCH(E$4,'Miljövärden urval för publ'!$B$2:$H$2,0),FALSE))</f>
        <v>12.201700000000001</v>
      </c>
      <c r="F196">
        <f>IF(ISERROR(VLOOKUP($C196,'Miljövärden urval för publ'!$B$2:$H$490,MATCH(F$4,'Miljövärden urval för publ'!$B$2:$H$2,0),FALSE)),"",VLOOKUP($C196,'Miljövärden urval för publ'!$B$2:$H$490,MATCH(F$4,'Miljövärden urval för publ'!$B$2:$H$2,0),FALSE))</f>
        <v>0.147755</v>
      </c>
      <c r="G196">
        <f>IF(ISERROR(VLOOKUP($C196,'Miljövärden urval för publ'!$B$2:$H$490,MATCH(G$4,'Miljövärden urval för publ'!$B$2:$H$2,0),FALSE)),"",VLOOKUP($C196,'Miljövärden urval för publ'!$B$2:$H$490,MATCH(G$4,'Miljövärden urval för publ'!$B$2:$H$2,0),FALSE))</f>
        <v>1.6491599999999999E-2</v>
      </c>
    </row>
    <row r="197" spans="1:7" x14ac:dyDescent="0.25">
      <c r="A197" s="20">
        <v>194</v>
      </c>
      <c r="B197" t="str">
        <f>IF(ISERROR(INDEX('Miljövärden urval för publ'!$A$2:$AA$475,MATCH($A197,'Miljövärden urval för publ'!$R$2:$R$476,0),1)),"",INDEX('Miljövärden urval för publ'!$A$2:$AA$475,MATCH($A197,'Miljövärden urval för publ'!$R$2:$R$476,0),1))</f>
        <v>Perstorps Fjärrvärme AB</v>
      </c>
      <c r="C197" t="str">
        <f>IF(ISERROR(INDEX('Miljövärden urval för publ'!$A$2:$AA$475,MATCH($A197,'Miljövärden urval för publ'!$R$2:$R$476,0),2)),"",INDEX('Miljövärden urval för publ'!$A$2:$AA$475,MATCH($A197,'Miljövärden urval för publ'!$R$2:$R$476,0),2))</f>
        <v>Perstorp</v>
      </c>
      <c r="D197">
        <f>IF(ISERROR(VLOOKUP($C197,'Miljövärden urval för publ'!$B$2:$H$490,MATCH(D$4,'Miljövärden urval för publ'!$B$2:$H$2,0),FALSE)),"",VLOOKUP($C197,'Miljövärden urval för publ'!$B$2:$H$490,MATCH(D$4,'Miljövärden urval för publ'!$B$2:$H$2,0),FALSE))</f>
        <v>8.3433300000000002E-2</v>
      </c>
      <c r="E197">
        <f>IF(ISERROR(VLOOKUP($C197,'Miljövärden urval för publ'!$B$2:$H$490,MATCH(E$4,'Miljövärden urval för publ'!$B$2:$H$2,0),FALSE)),"",VLOOKUP($C197,'Miljövärden urval för publ'!$B$2:$H$490,MATCH(E$4,'Miljövärden urval för publ'!$B$2:$H$2,0),FALSE))</f>
        <v>15.536099999999999</v>
      </c>
      <c r="F197">
        <f>IF(ISERROR(VLOOKUP($C197,'Miljövärden urval för publ'!$B$2:$H$490,MATCH(F$4,'Miljövärden urval för publ'!$B$2:$H$2,0),FALSE)),"",VLOOKUP($C197,'Miljövärden urval för publ'!$B$2:$H$490,MATCH(F$4,'Miljövärden urval för publ'!$B$2:$H$2,0),FALSE))</f>
        <v>5.9404500000000002</v>
      </c>
      <c r="G197">
        <f>IF(ISERROR(VLOOKUP($C197,'Miljövärden urval för publ'!$B$2:$H$490,MATCH(G$4,'Miljövärden urval för publ'!$B$2:$H$2,0),FALSE)),"",VLOOKUP($C197,'Miljövärden urval för publ'!$B$2:$H$490,MATCH(G$4,'Miljövärden urval för publ'!$B$2:$H$2,0),FALSE))</f>
        <v>9.2215700000000001E-3</v>
      </c>
    </row>
    <row r="198" spans="1:7" x14ac:dyDescent="0.25">
      <c r="A198" s="20">
        <v>195</v>
      </c>
      <c r="B198" t="str">
        <f>IF(ISERROR(INDEX('Miljövärden urval för publ'!$A$2:$AA$475,MATCH($A198,'Miljövärden urval för publ'!$R$2:$R$476,0),1)),"",INDEX('Miljövärden urval för publ'!$A$2:$AA$475,MATCH($A198,'Miljövärden urval för publ'!$R$2:$R$476,0),1))</f>
        <v>PiteEnergi AB</v>
      </c>
      <c r="C198" t="str">
        <f>IF(ISERROR(INDEX('Miljövärden urval för publ'!$A$2:$AA$475,MATCH($A198,'Miljövärden urval för publ'!$R$2:$R$476,0),2)),"",INDEX('Miljövärden urval för publ'!$A$2:$AA$475,MATCH($A198,'Miljövärden urval för publ'!$R$2:$R$476,0),2))</f>
        <v>Norrfjärden</v>
      </c>
      <c r="D198">
        <f>IF(ISERROR(VLOOKUP($C198,'Miljövärden urval för publ'!$B$2:$H$490,MATCH(D$4,'Miljövärden urval för publ'!$B$2:$H$2,0),FALSE)),"",VLOOKUP($C198,'Miljövärden urval för publ'!$B$2:$H$490,MATCH(D$4,'Miljövärden urval för publ'!$B$2:$H$2,0),FALSE))</f>
        <v>0.27631699999999998</v>
      </c>
      <c r="E198">
        <f>IF(ISERROR(VLOOKUP($C198,'Miljövärden urval för publ'!$B$2:$H$490,MATCH(E$4,'Miljövärden urval för publ'!$B$2:$H$2,0),FALSE)),"",VLOOKUP($C198,'Miljövärden urval för publ'!$B$2:$H$490,MATCH(E$4,'Miljövärden urval för publ'!$B$2:$H$2,0),FALSE))</f>
        <v>8.5820699999999999</v>
      </c>
      <c r="F198">
        <f>IF(ISERROR(VLOOKUP($C198,'Miljövärden urval för publ'!$B$2:$H$490,MATCH(F$4,'Miljövärden urval för publ'!$B$2:$H$2,0),FALSE)),"",VLOOKUP($C198,'Miljövärden urval för publ'!$B$2:$H$490,MATCH(F$4,'Miljövärden urval för publ'!$B$2:$H$2,0),FALSE))</f>
        <v>16.215699999999998</v>
      </c>
      <c r="G198">
        <f>IF(ISERROR(VLOOKUP($C198,'Miljövärden urval för publ'!$B$2:$H$490,MATCH(G$4,'Miljövärden urval för publ'!$B$2:$H$2,0),FALSE)),"",VLOOKUP($C198,'Miljövärden urval för publ'!$B$2:$H$490,MATCH(G$4,'Miljövärden urval för publ'!$B$2:$H$2,0),FALSE))</f>
        <v>3.7569600000000002E-3</v>
      </c>
    </row>
    <row r="199" spans="1:7" x14ac:dyDescent="0.25">
      <c r="A199" s="20">
        <v>196</v>
      </c>
      <c r="B199" t="str">
        <f>IF(ISERROR(INDEX('Miljövärden urval för publ'!$A$2:$AA$475,MATCH($A199,'Miljövärden urval för publ'!$R$2:$R$476,0),1)),"",INDEX('Miljövärden urval för publ'!$A$2:$AA$475,MATCH($A199,'Miljövärden urval för publ'!$R$2:$R$476,0),1))</f>
        <v>PiteEnergi AB</v>
      </c>
      <c r="C199" t="str">
        <f>IF(ISERROR(INDEX('Miljövärden urval för publ'!$A$2:$AA$475,MATCH($A199,'Miljövärden urval för publ'!$R$2:$R$476,0),2)),"",INDEX('Miljövärden urval för publ'!$A$2:$AA$475,MATCH($A199,'Miljövärden urval för publ'!$R$2:$R$476,0),2))</f>
        <v>Piteå</v>
      </c>
      <c r="D199">
        <f>IF(ISERROR(VLOOKUP($C199,'Miljövärden urval för publ'!$B$2:$H$490,MATCH(D$4,'Miljövärden urval för publ'!$B$2:$H$2,0),FALSE)),"",VLOOKUP($C199,'Miljövärden urval för publ'!$B$2:$H$490,MATCH(D$4,'Miljövärden urval för publ'!$B$2:$H$2,0),FALSE))</f>
        <v>2.0799999999999999E-2</v>
      </c>
      <c r="E199">
        <f>IF(ISERROR(VLOOKUP($C199,'Miljövärden urval för publ'!$B$2:$H$490,MATCH(E$4,'Miljövärden urval för publ'!$B$2:$H$2,0),FALSE)),"",VLOOKUP($C199,'Miljövärden urval för publ'!$B$2:$H$490,MATCH(E$4,'Miljövärden urval för publ'!$B$2:$H$2,0),FALSE))</f>
        <v>2.5468199999999999</v>
      </c>
      <c r="F199">
        <f>IF(ISERROR(VLOOKUP($C199,'Miljövärden urval för publ'!$B$2:$H$490,MATCH(F$4,'Miljövärden urval för publ'!$B$2:$H$2,0),FALSE)),"",VLOOKUP($C199,'Miljövärden urval för publ'!$B$2:$H$490,MATCH(F$4,'Miljövärden urval för publ'!$B$2:$H$2,0),FALSE))</f>
        <v>0.20075299999999999</v>
      </c>
      <c r="G199">
        <f>IF(ISERROR(VLOOKUP($C199,'Miljövärden urval för publ'!$B$2:$H$490,MATCH(G$4,'Miljövärden urval för publ'!$B$2:$H$2,0),FALSE)),"",VLOOKUP($C199,'Miljövärden urval för publ'!$B$2:$H$490,MATCH(G$4,'Miljövärden urval för publ'!$B$2:$H$2,0),FALSE))</f>
        <v>7.6560899999999999E-3</v>
      </c>
    </row>
    <row r="200" spans="1:7" x14ac:dyDescent="0.25">
      <c r="A200" s="20">
        <v>197</v>
      </c>
      <c r="B200" t="str">
        <f>IF(ISERROR(INDEX('Miljövärden urval för publ'!$A$2:$AA$475,MATCH($A200,'Miljövärden urval för publ'!$R$2:$R$476,0),1)),"",INDEX('Miljövärden urval för publ'!$A$2:$AA$475,MATCH($A200,'Miljövärden urval för publ'!$R$2:$R$476,0),1))</f>
        <v>PiteEnergi AB</v>
      </c>
      <c r="C200" t="str">
        <f>IF(ISERROR(INDEX('Miljövärden urval för publ'!$A$2:$AA$475,MATCH($A200,'Miljövärden urval för publ'!$R$2:$R$476,0),2)),"",INDEX('Miljövärden urval för publ'!$A$2:$AA$475,MATCH($A200,'Miljövärden urval för publ'!$R$2:$R$476,0),2))</f>
        <v>Rosvik</v>
      </c>
      <c r="D200">
        <f>IF(ISERROR(VLOOKUP($C200,'Miljövärden urval för publ'!$B$2:$H$490,MATCH(D$4,'Miljövärden urval för publ'!$B$2:$H$2,0),FALSE)),"",VLOOKUP($C200,'Miljövärden urval för publ'!$B$2:$H$490,MATCH(D$4,'Miljövärden urval för publ'!$B$2:$H$2,0),FALSE))</f>
        <v>7.6290499999999997E-2</v>
      </c>
      <c r="E200">
        <f>IF(ISERROR(VLOOKUP($C200,'Miljövärden urval för publ'!$B$2:$H$490,MATCH(E$4,'Miljövärden urval för publ'!$B$2:$H$2,0),FALSE)),"",VLOOKUP($C200,'Miljövärden urval för publ'!$B$2:$H$490,MATCH(E$4,'Miljövärden urval för publ'!$B$2:$H$2,0),FALSE))</f>
        <v>12.929500000000001</v>
      </c>
      <c r="F200">
        <f>IF(ISERROR(VLOOKUP($C200,'Miljövärden urval för publ'!$B$2:$H$490,MATCH(F$4,'Miljövärden urval för publ'!$B$2:$H$2,0),FALSE)),"",VLOOKUP($C200,'Miljövärden urval för publ'!$B$2:$H$490,MATCH(F$4,'Miljövärden urval för publ'!$B$2:$H$2,0),FALSE))</f>
        <v>9.9856999999999996</v>
      </c>
      <c r="G200">
        <f>IF(ISERROR(VLOOKUP($C200,'Miljövärden urval för publ'!$B$2:$H$490,MATCH(G$4,'Miljövärden urval för publ'!$B$2:$H$2,0),FALSE)),"",VLOOKUP($C200,'Miljövärden urval för publ'!$B$2:$H$490,MATCH(G$4,'Miljövärden urval för publ'!$B$2:$H$2,0),FALSE))</f>
        <v>0</v>
      </c>
    </row>
    <row r="201" spans="1:7" x14ac:dyDescent="0.25">
      <c r="A201" s="20">
        <v>198</v>
      </c>
      <c r="B201" t="str">
        <f>IF(ISERROR(INDEX('Miljövärden urval för publ'!$A$2:$AA$475,MATCH($A201,'Miljövärden urval för publ'!$R$2:$R$476,0),1)),"",INDEX('Miljövärden urval för publ'!$A$2:$AA$475,MATCH($A201,'Miljövärden urval för publ'!$R$2:$R$476,0),1))</f>
        <v>PiteEnergi AB</v>
      </c>
      <c r="C201" t="str">
        <f>IF(ISERROR(INDEX('Miljövärden urval för publ'!$A$2:$AA$475,MATCH($A201,'Miljövärden urval för publ'!$R$2:$R$476,0),2)),"",INDEX('Miljövärden urval för publ'!$A$2:$AA$475,MATCH($A201,'Miljövärden urval för publ'!$R$2:$R$476,0),2))</f>
        <v>Sjulnäs</v>
      </c>
      <c r="D201">
        <f>IF(ISERROR(VLOOKUP($C201,'Miljövärden urval för publ'!$B$2:$H$490,MATCH(D$4,'Miljövärden urval för publ'!$B$2:$H$2,0),FALSE)),"",VLOOKUP($C201,'Miljövärden urval för publ'!$B$2:$H$490,MATCH(D$4,'Miljövärden urval för publ'!$B$2:$H$2,0),FALSE))</f>
        <v>0.45520100000000002</v>
      </c>
      <c r="E201">
        <f>IF(ISERROR(VLOOKUP($C201,'Miljövärden urval för publ'!$B$2:$H$490,MATCH(E$4,'Miljövärden urval för publ'!$B$2:$H$2,0),FALSE)),"",VLOOKUP($C201,'Miljövärden urval för publ'!$B$2:$H$490,MATCH(E$4,'Miljövärden urval för publ'!$B$2:$H$2,0),FALSE))</f>
        <v>17.775300000000001</v>
      </c>
      <c r="F201">
        <f>IF(ISERROR(VLOOKUP($C201,'Miljövärden urval för publ'!$B$2:$H$490,MATCH(F$4,'Miljövärden urval för publ'!$B$2:$H$2,0),FALSE)),"",VLOOKUP($C201,'Miljövärden urval för publ'!$B$2:$H$490,MATCH(F$4,'Miljövärden urval för publ'!$B$2:$H$2,0),FALSE))</f>
        <v>14.471399999999999</v>
      </c>
      <c r="G201">
        <f>IF(ISERROR(VLOOKUP($C201,'Miljövärden urval för publ'!$B$2:$H$490,MATCH(G$4,'Miljövärden urval för publ'!$B$2:$H$2,0),FALSE)),"",VLOOKUP($C201,'Miljövärden urval för publ'!$B$2:$H$490,MATCH(G$4,'Miljövärden urval för publ'!$B$2:$H$2,0),FALSE))</f>
        <v>3.2180199999999999E-2</v>
      </c>
    </row>
    <row r="202" spans="1:7" x14ac:dyDescent="0.25">
      <c r="A202" s="20">
        <v>199</v>
      </c>
      <c r="B202" t="str">
        <f>IF(ISERROR(INDEX('Miljövärden urval för publ'!$A$2:$AA$475,MATCH($A202,'Miljövärden urval för publ'!$R$2:$R$476,0),1)),"",INDEX('Miljövärden urval för publ'!$A$2:$AA$475,MATCH($A202,'Miljövärden urval för publ'!$R$2:$R$476,0),1))</f>
        <v>Rindi Energi AB</v>
      </c>
      <c r="C202" t="str">
        <f>IF(ISERROR(INDEX('Miljövärden urval för publ'!$A$2:$AA$475,MATCH($A202,'Miljövärden urval för publ'!$R$2:$R$476,0),2)),"",INDEX('Miljövärden urval för publ'!$A$2:$AA$475,MATCH($A202,'Miljövärden urval för publ'!$R$2:$R$476,0),2))</f>
        <v>Filipstad</v>
      </c>
      <c r="D202">
        <f>IF(ISERROR(VLOOKUP($C202,'Miljövärden urval för publ'!$B$2:$H$490,MATCH(D$4,'Miljövärden urval för publ'!$B$2:$H$2,0),FALSE)),"",VLOOKUP($C202,'Miljövärden urval för publ'!$B$2:$H$490,MATCH(D$4,'Miljövärden urval för publ'!$B$2:$H$2,0),FALSE))</f>
        <v>0.15160499999999999</v>
      </c>
      <c r="E202">
        <f>IF(ISERROR(VLOOKUP($C202,'Miljövärden urval för publ'!$B$2:$H$490,MATCH(E$4,'Miljövärden urval för publ'!$B$2:$H$2,0),FALSE)),"",VLOOKUP($C202,'Miljövärden urval för publ'!$B$2:$H$490,MATCH(E$4,'Miljövärden urval för publ'!$B$2:$H$2,0),FALSE))</f>
        <v>28.6631</v>
      </c>
      <c r="F202">
        <f>IF(ISERROR(VLOOKUP($C202,'Miljövärden urval för publ'!$B$2:$H$490,MATCH(F$4,'Miljövärden urval för publ'!$B$2:$H$2,0),FALSE)),"",VLOOKUP($C202,'Miljövärden urval för publ'!$B$2:$H$490,MATCH(F$4,'Miljövärden urval för publ'!$B$2:$H$2,0),FALSE))</f>
        <v>10.821199999999999</v>
      </c>
      <c r="G202">
        <f>IF(ISERROR(VLOOKUP($C202,'Miljövärden urval för publ'!$B$2:$H$490,MATCH(G$4,'Miljövärden urval för publ'!$B$2:$H$2,0),FALSE)),"",VLOOKUP($C202,'Miljövärden urval för publ'!$B$2:$H$490,MATCH(G$4,'Miljövärden urval för publ'!$B$2:$H$2,0),FALSE))</f>
        <v>4.2588399999999998E-2</v>
      </c>
    </row>
    <row r="203" spans="1:7" x14ac:dyDescent="0.25">
      <c r="A203" s="20">
        <v>200</v>
      </c>
      <c r="B203" t="str">
        <f>IF(ISERROR(INDEX('Miljövärden urval för publ'!$A$2:$AA$475,MATCH($A203,'Miljövärden urval för publ'!$R$2:$R$476,0),1)),"",INDEX('Miljövärden urval för publ'!$A$2:$AA$475,MATCH($A203,'Miljövärden urval för publ'!$R$2:$R$476,0),1))</f>
        <v>Rindi Energi AB</v>
      </c>
      <c r="C203" t="str">
        <f>IF(ISERROR(INDEX('Miljövärden urval för publ'!$A$2:$AA$475,MATCH($A203,'Miljövärden urval för publ'!$R$2:$R$476,0),2)),"",INDEX('Miljövärden urval för publ'!$A$2:$AA$475,MATCH($A203,'Miljövärden urval för publ'!$R$2:$R$476,0),2))</f>
        <v>Flen</v>
      </c>
      <c r="D203">
        <f>IF(ISERROR(VLOOKUP($C203,'Miljövärden urval för publ'!$B$2:$H$490,MATCH(D$4,'Miljövärden urval för publ'!$B$2:$H$2,0),FALSE)),"",VLOOKUP($C203,'Miljövärden urval för publ'!$B$2:$H$490,MATCH(D$4,'Miljövärden urval för publ'!$B$2:$H$2,0),FALSE))</f>
        <v>0.160222</v>
      </c>
      <c r="E203">
        <f>IF(ISERROR(VLOOKUP($C203,'Miljövärden urval för publ'!$B$2:$H$490,MATCH(E$4,'Miljövärden urval för publ'!$B$2:$H$2,0),FALSE)),"",VLOOKUP($C203,'Miljövärden urval för publ'!$B$2:$H$490,MATCH(E$4,'Miljövärden urval för publ'!$B$2:$H$2,0),FALSE))</f>
        <v>35.584400000000002</v>
      </c>
      <c r="F203">
        <f>IF(ISERROR(VLOOKUP($C203,'Miljövärden urval för publ'!$B$2:$H$490,MATCH(F$4,'Miljövärden urval för publ'!$B$2:$H$2,0),FALSE)),"",VLOOKUP($C203,'Miljövärden urval för publ'!$B$2:$H$490,MATCH(F$4,'Miljövärden urval för publ'!$B$2:$H$2,0),FALSE))</f>
        <v>9.1108899999999995</v>
      </c>
      <c r="G203">
        <f>IF(ISERROR(VLOOKUP($C203,'Miljövärden urval för publ'!$B$2:$H$490,MATCH(G$4,'Miljövärden urval för publ'!$B$2:$H$2,0),FALSE)),"",VLOOKUP($C203,'Miljövärden urval för publ'!$B$2:$H$490,MATCH(G$4,'Miljövärden urval för publ'!$B$2:$H$2,0),FALSE))</f>
        <v>5.4285699999999999E-2</v>
      </c>
    </row>
    <row r="204" spans="1:7" x14ac:dyDescent="0.25">
      <c r="A204" s="20">
        <v>201</v>
      </c>
      <c r="B204" t="str">
        <f>IF(ISERROR(INDEX('Miljövärden urval för publ'!$A$2:$AA$475,MATCH($A204,'Miljövärden urval för publ'!$R$2:$R$476,0),1)),"",INDEX('Miljövärden urval för publ'!$A$2:$AA$475,MATCH($A204,'Miljövärden urval för publ'!$R$2:$R$476,0),1))</f>
        <v>Rindi Energi AB</v>
      </c>
      <c r="C204" t="str">
        <f>IF(ISERROR(INDEX('Miljövärden urval för publ'!$A$2:$AA$475,MATCH($A204,'Miljövärden urval för publ'!$R$2:$R$476,0),2)),"",INDEX('Miljövärden urval för publ'!$A$2:$AA$475,MATCH($A204,'Miljövärden urval för publ'!$R$2:$R$476,0),2))</f>
        <v>Gnesta</v>
      </c>
      <c r="D204">
        <f>IF(ISERROR(VLOOKUP($C204,'Miljövärden urval för publ'!$B$2:$H$490,MATCH(D$4,'Miljövärden urval för publ'!$B$2:$H$2,0),FALSE)),"",VLOOKUP($C204,'Miljövärden urval för publ'!$B$2:$H$490,MATCH(D$4,'Miljövärden urval för publ'!$B$2:$H$2,0),FALSE))</f>
        <v>0.14447099999999999</v>
      </c>
      <c r="E204">
        <f>IF(ISERROR(VLOOKUP($C204,'Miljövärden urval för publ'!$B$2:$H$490,MATCH(E$4,'Miljövärden urval för publ'!$B$2:$H$2,0),FALSE)),"",VLOOKUP($C204,'Miljövärden urval för publ'!$B$2:$H$490,MATCH(E$4,'Miljövärden urval för publ'!$B$2:$H$2,0),FALSE))</f>
        <v>30.188300000000002</v>
      </c>
      <c r="F204">
        <f>IF(ISERROR(VLOOKUP($C204,'Miljövärden urval för publ'!$B$2:$H$490,MATCH(F$4,'Miljövärden urval för publ'!$B$2:$H$2,0),FALSE)),"",VLOOKUP($C204,'Miljövärden urval för publ'!$B$2:$H$490,MATCH(F$4,'Miljövärden urval för publ'!$B$2:$H$2,0),FALSE))</f>
        <v>8.8940000000000001</v>
      </c>
      <c r="G204">
        <f>IF(ISERROR(VLOOKUP($C204,'Miljövärden urval för publ'!$B$2:$H$490,MATCH(G$4,'Miljövärden urval för publ'!$B$2:$H$2,0),FALSE)),"",VLOOKUP($C204,'Miljövärden urval för publ'!$B$2:$H$490,MATCH(G$4,'Miljövärden urval för publ'!$B$2:$H$2,0),FALSE))</f>
        <v>3.5526299999999997E-2</v>
      </c>
    </row>
    <row r="205" spans="1:7" x14ac:dyDescent="0.25">
      <c r="A205" s="20">
        <v>202</v>
      </c>
      <c r="B205" t="str">
        <f>IF(ISERROR(INDEX('Miljövärden urval för publ'!$A$2:$AA$475,MATCH($A205,'Miljövärden urval för publ'!$R$2:$R$476,0),1)),"",INDEX('Miljövärden urval för publ'!$A$2:$AA$475,MATCH($A205,'Miljövärden urval för publ'!$R$2:$R$476,0),1))</f>
        <v>Rindi Energi AB</v>
      </c>
      <c r="C205" t="str">
        <f>IF(ISERROR(INDEX('Miljövärden urval för publ'!$A$2:$AA$475,MATCH($A205,'Miljövärden urval för publ'!$R$2:$R$476,0),2)),"",INDEX('Miljövärden urval för publ'!$A$2:$AA$475,MATCH($A205,'Miljövärden urval för publ'!$R$2:$R$476,0),2))</f>
        <v>Hörby</v>
      </c>
      <c r="D205">
        <f>IF(ISERROR(VLOOKUP($C205,'Miljövärden urval för publ'!$B$2:$H$490,MATCH(D$4,'Miljövärden urval för publ'!$B$2:$H$2,0),FALSE)),"",VLOOKUP($C205,'Miljövärden urval för publ'!$B$2:$H$490,MATCH(D$4,'Miljövärden urval för publ'!$B$2:$H$2,0),FALSE))</f>
        <v>9.1590900000000003E-2</v>
      </c>
      <c r="E205">
        <f>IF(ISERROR(VLOOKUP($C205,'Miljövärden urval för publ'!$B$2:$H$490,MATCH(E$4,'Miljövärden urval för publ'!$B$2:$H$2,0),FALSE)),"",VLOOKUP($C205,'Miljövärden urval för publ'!$B$2:$H$490,MATCH(E$4,'Miljövärden urval för publ'!$B$2:$H$2,0),FALSE))</f>
        <v>17.126899999999999</v>
      </c>
      <c r="F205">
        <f>IF(ISERROR(VLOOKUP($C205,'Miljövärden urval för publ'!$B$2:$H$490,MATCH(F$4,'Miljövärden urval för publ'!$B$2:$H$2,0),FALSE)),"",VLOOKUP($C205,'Miljövärden urval för publ'!$B$2:$H$490,MATCH(F$4,'Miljövärden urval för publ'!$B$2:$H$2,0),FALSE))</f>
        <v>8.2719299999999993</v>
      </c>
      <c r="G205">
        <f>IF(ISERROR(VLOOKUP($C205,'Miljövärden urval för publ'!$B$2:$H$490,MATCH(G$4,'Miljövärden urval för publ'!$B$2:$H$2,0),FALSE)),"",VLOOKUP($C205,'Miljövärden urval för publ'!$B$2:$H$490,MATCH(G$4,'Miljövärden urval för publ'!$B$2:$H$2,0),FALSE))</f>
        <v>1.9236099999999999E-2</v>
      </c>
    </row>
    <row r="206" spans="1:7" x14ac:dyDescent="0.25">
      <c r="A206" s="20">
        <v>203</v>
      </c>
      <c r="B206" t="str">
        <f>IF(ISERROR(INDEX('Miljövärden urval för publ'!$A$2:$AA$475,MATCH($A206,'Miljövärden urval för publ'!$R$2:$R$476,0),1)),"",INDEX('Miljövärden urval för publ'!$A$2:$AA$475,MATCH($A206,'Miljövärden urval för publ'!$R$2:$R$476,0),1))</f>
        <v>Rindi Energi AB</v>
      </c>
      <c r="C206" t="str">
        <f>IF(ISERROR(INDEX('Miljövärden urval för publ'!$A$2:$AA$475,MATCH($A206,'Miljövärden urval för publ'!$R$2:$R$476,0),2)),"",INDEX('Miljövärden urval för publ'!$A$2:$AA$475,MATCH($A206,'Miljövärden urval för publ'!$R$2:$R$476,0),2))</f>
        <v>Höör</v>
      </c>
      <c r="D206">
        <f>IF(ISERROR(VLOOKUP($C206,'Miljövärden urval för publ'!$B$2:$H$490,MATCH(D$4,'Miljövärden urval för publ'!$B$2:$H$2,0),FALSE)),"",VLOOKUP($C206,'Miljövärden urval för publ'!$B$2:$H$490,MATCH(D$4,'Miljövärden urval för publ'!$B$2:$H$2,0),FALSE))</f>
        <v>7.7049099999999995E-2</v>
      </c>
      <c r="E206">
        <f>IF(ISERROR(VLOOKUP($C206,'Miljövärden urval för publ'!$B$2:$H$490,MATCH(E$4,'Miljövärden urval för publ'!$B$2:$H$2,0),FALSE)),"",VLOOKUP($C206,'Miljövärden urval för publ'!$B$2:$H$490,MATCH(E$4,'Miljövärden urval för publ'!$B$2:$H$2,0),FALSE))</f>
        <v>12.895300000000001</v>
      </c>
      <c r="F206">
        <f>IF(ISERROR(VLOOKUP($C206,'Miljövärden urval för publ'!$B$2:$H$490,MATCH(F$4,'Miljövärden urval för publ'!$B$2:$H$2,0),FALSE)),"",VLOOKUP($C206,'Miljövärden urval för publ'!$B$2:$H$490,MATCH(F$4,'Miljövärden urval för publ'!$B$2:$H$2,0),FALSE))</f>
        <v>8.3057499999999997</v>
      </c>
      <c r="G206">
        <f>IF(ISERROR(VLOOKUP($C206,'Miljövärden urval för publ'!$B$2:$H$490,MATCH(G$4,'Miljövärden urval för publ'!$B$2:$H$2,0),FALSE)),"",VLOOKUP($C206,'Miljövärden urval för publ'!$B$2:$H$490,MATCH(G$4,'Miljövärden urval för publ'!$B$2:$H$2,0),FALSE))</f>
        <v>6.0995199999999998E-3</v>
      </c>
    </row>
    <row r="207" spans="1:7" x14ac:dyDescent="0.25">
      <c r="A207" s="20">
        <v>204</v>
      </c>
      <c r="B207" t="str">
        <f>IF(ISERROR(INDEX('Miljövärden urval för publ'!$A$2:$AA$475,MATCH($A207,'Miljövärden urval för publ'!$R$2:$R$476,0),1)),"",INDEX('Miljövärden urval för publ'!$A$2:$AA$475,MATCH($A207,'Miljövärden urval för publ'!$R$2:$R$476,0),1))</f>
        <v>Rindi Energi AB</v>
      </c>
      <c r="C207" t="str">
        <f>IF(ISERROR(INDEX('Miljövärden urval för publ'!$A$2:$AA$475,MATCH($A207,'Miljövärden urval för publ'!$R$2:$R$476,0),2)),"",INDEX('Miljövärden urval för publ'!$A$2:$AA$475,MATCH($A207,'Miljövärden urval för publ'!$R$2:$R$476,0),2))</f>
        <v>Sjöbo</v>
      </c>
      <c r="D207">
        <f>IF(ISERROR(VLOOKUP($C207,'Miljövärden urval för publ'!$B$2:$H$490,MATCH(D$4,'Miljövärden urval för publ'!$B$2:$H$2,0),FALSE)),"",VLOOKUP($C207,'Miljövärden urval för publ'!$B$2:$H$490,MATCH(D$4,'Miljövärden urval för publ'!$B$2:$H$2,0),FALSE))</f>
        <v>8.5352700000000004E-2</v>
      </c>
      <c r="E207">
        <f>IF(ISERROR(VLOOKUP($C207,'Miljövärden urval för publ'!$B$2:$H$490,MATCH(E$4,'Miljövärden urval för publ'!$B$2:$H$2,0),FALSE)),"",VLOOKUP($C207,'Miljövärden urval för publ'!$B$2:$H$490,MATCH(E$4,'Miljövärden urval för publ'!$B$2:$H$2,0),FALSE))</f>
        <v>16.709900000000001</v>
      </c>
      <c r="F207">
        <f>IF(ISERROR(VLOOKUP($C207,'Miljövärden urval för publ'!$B$2:$H$490,MATCH(F$4,'Miljövärden urval för publ'!$B$2:$H$2,0),FALSE)),"",VLOOKUP($C207,'Miljövärden urval för publ'!$B$2:$H$490,MATCH(F$4,'Miljövärden urval för publ'!$B$2:$H$2,0),FALSE))</f>
        <v>9.0279299999999996</v>
      </c>
      <c r="G207">
        <f>IF(ISERROR(VLOOKUP($C207,'Miljövärden urval för publ'!$B$2:$H$490,MATCH(G$4,'Miljövärden urval för publ'!$B$2:$H$2,0),FALSE)),"",VLOOKUP($C207,'Miljövärden urval för publ'!$B$2:$H$490,MATCH(G$4,'Miljövärden urval för publ'!$B$2:$H$2,0),FALSE))</f>
        <v>1.3908200000000001E-2</v>
      </c>
    </row>
    <row r="208" spans="1:7" x14ac:dyDescent="0.25">
      <c r="A208" s="20">
        <v>205</v>
      </c>
      <c r="B208" t="str">
        <f>IF(ISERROR(INDEX('Miljövärden urval för publ'!$A$2:$AA$475,MATCH($A208,'Miljövärden urval för publ'!$R$2:$R$476,0),1)),"",INDEX('Miljövärden urval för publ'!$A$2:$AA$475,MATCH($A208,'Miljövärden urval för publ'!$R$2:$R$476,0),1))</f>
        <v>Rindi Energi AB</v>
      </c>
      <c r="C208" t="str">
        <f>IF(ISERROR(INDEX('Miljövärden urval för publ'!$A$2:$AA$475,MATCH($A208,'Miljövärden urval för publ'!$R$2:$R$476,0),2)),"",INDEX('Miljövärden urval för publ'!$A$2:$AA$475,MATCH($A208,'Miljövärden urval för publ'!$R$2:$R$476,0),2))</f>
        <v>Storfors</v>
      </c>
      <c r="D208">
        <f>IF(ISERROR(VLOOKUP($C208,'Miljövärden urval för publ'!$B$2:$H$490,MATCH(D$4,'Miljövärden urval för publ'!$B$2:$H$2,0),FALSE)),"",VLOOKUP($C208,'Miljövärden urval för publ'!$B$2:$H$490,MATCH(D$4,'Miljövärden urval för publ'!$B$2:$H$2,0),FALSE))</f>
        <v>0.23505699999999999</v>
      </c>
      <c r="E208">
        <f>IF(ISERROR(VLOOKUP($C208,'Miljövärden urval för publ'!$B$2:$H$490,MATCH(E$4,'Miljövärden urval för publ'!$B$2:$H$2,0),FALSE)),"",VLOOKUP($C208,'Miljövärden urval för publ'!$B$2:$H$490,MATCH(E$4,'Miljövärden urval för publ'!$B$2:$H$2,0),FALSE))</f>
        <v>26.312100000000001</v>
      </c>
      <c r="F208">
        <f>IF(ISERROR(VLOOKUP($C208,'Miljövärden urval för publ'!$B$2:$H$490,MATCH(F$4,'Miljövärden urval för publ'!$B$2:$H$2,0),FALSE)),"",VLOOKUP($C208,'Miljövärden urval för publ'!$B$2:$H$490,MATCH(F$4,'Miljövärden urval för publ'!$B$2:$H$2,0),FALSE))</f>
        <v>16.854600000000001</v>
      </c>
      <c r="G208">
        <f>IF(ISERROR(VLOOKUP($C208,'Miljövärden urval för publ'!$B$2:$H$490,MATCH(G$4,'Miljövärden urval för publ'!$B$2:$H$2,0),FALSE)),"",VLOOKUP($C208,'Miljövärden urval för publ'!$B$2:$H$490,MATCH(G$4,'Miljövärden urval för publ'!$B$2:$H$2,0),FALSE))</f>
        <v>4.0487799999999997E-2</v>
      </c>
    </row>
    <row r="209" spans="1:7" x14ac:dyDescent="0.25">
      <c r="A209" s="20">
        <v>206</v>
      </c>
      <c r="B209" t="str">
        <f>IF(ISERROR(INDEX('Miljövärden urval för publ'!$A$2:$AA$475,MATCH($A209,'Miljövärden urval för publ'!$R$2:$R$476,0),1)),"",INDEX('Miljövärden urval för publ'!$A$2:$AA$475,MATCH($A209,'Miljövärden urval för publ'!$R$2:$R$476,0),1))</f>
        <v>Rindi Energi AB</v>
      </c>
      <c r="C209" t="str">
        <f>IF(ISERROR(INDEX('Miljövärden urval för publ'!$A$2:$AA$475,MATCH($A209,'Miljövärden urval för publ'!$R$2:$R$476,0),2)),"",INDEX('Miljövärden urval för publ'!$A$2:$AA$475,MATCH($A209,'Miljövärden urval för publ'!$R$2:$R$476,0),2))</f>
        <v>Sunne</v>
      </c>
      <c r="D209">
        <f>IF(ISERROR(VLOOKUP($C209,'Miljövärden urval för publ'!$B$2:$H$490,MATCH(D$4,'Miljövärden urval för publ'!$B$2:$H$2,0),FALSE)),"",VLOOKUP($C209,'Miljövärden urval för publ'!$B$2:$H$490,MATCH(D$4,'Miljövärden urval för publ'!$B$2:$H$2,0),FALSE))</f>
        <v>9.2345099999999999E-2</v>
      </c>
      <c r="E209">
        <f>IF(ISERROR(VLOOKUP($C209,'Miljövärden urval för publ'!$B$2:$H$490,MATCH(E$4,'Miljövärden urval för publ'!$B$2:$H$2,0),FALSE)),"",VLOOKUP($C209,'Miljövärden urval för publ'!$B$2:$H$490,MATCH(E$4,'Miljövärden urval för publ'!$B$2:$H$2,0),FALSE))</f>
        <v>17.937200000000001</v>
      </c>
      <c r="F209">
        <f>IF(ISERROR(VLOOKUP($C209,'Miljövärden urval för publ'!$B$2:$H$490,MATCH(F$4,'Miljövärden urval för publ'!$B$2:$H$2,0),FALSE)),"",VLOOKUP($C209,'Miljövärden urval för publ'!$B$2:$H$490,MATCH(F$4,'Miljövärden urval för publ'!$B$2:$H$2,0),FALSE))</f>
        <v>7.4415699999999996</v>
      </c>
      <c r="G209">
        <f>IF(ISERROR(VLOOKUP($C209,'Miljövärden urval för publ'!$B$2:$H$490,MATCH(G$4,'Miljövärden urval för publ'!$B$2:$H$2,0),FALSE)),"",VLOOKUP($C209,'Miljövärden urval för publ'!$B$2:$H$490,MATCH(G$4,'Miljövärden urval för publ'!$B$2:$H$2,0),FALSE))</f>
        <v>9.4270699999999992E-3</v>
      </c>
    </row>
    <row r="210" spans="1:7" x14ac:dyDescent="0.25">
      <c r="A210" s="20">
        <v>207</v>
      </c>
      <c r="B210" t="str">
        <f>IF(ISERROR(INDEX('Miljövärden urval för publ'!$A$2:$AA$475,MATCH($A210,'Miljövärden urval för publ'!$R$2:$R$476,0),1)),"",INDEX('Miljövärden urval för publ'!$A$2:$AA$475,MATCH($A210,'Miljövärden urval för publ'!$R$2:$R$476,0),1))</f>
        <v>Rindi Energi AB</v>
      </c>
      <c r="C210" t="str">
        <f>IF(ISERROR(INDEX('Miljövärden urval för publ'!$A$2:$AA$475,MATCH($A210,'Miljövärden urval för publ'!$R$2:$R$476,0),2)),"",INDEX('Miljövärden urval för publ'!$A$2:$AA$475,MATCH($A210,'Miljövärden urval för publ'!$R$2:$R$476,0),2))</f>
        <v>Tomelilla</v>
      </c>
      <c r="D210">
        <f>IF(ISERROR(VLOOKUP($C210,'Miljövärden urval för publ'!$B$2:$H$490,MATCH(D$4,'Miljövärden urval för publ'!$B$2:$H$2,0),FALSE)),"",VLOOKUP($C210,'Miljövärden urval för publ'!$B$2:$H$490,MATCH(D$4,'Miljövärden urval för publ'!$B$2:$H$2,0),FALSE))</f>
        <v>7.0621199999999995E-2</v>
      </c>
      <c r="E210">
        <f>IF(ISERROR(VLOOKUP($C210,'Miljövärden urval för publ'!$B$2:$H$490,MATCH(E$4,'Miljövärden urval för publ'!$B$2:$H$2,0),FALSE)),"",VLOOKUP($C210,'Miljövärden urval för publ'!$B$2:$H$490,MATCH(E$4,'Miljövärden urval för publ'!$B$2:$H$2,0),FALSE))</f>
        <v>12.204800000000001</v>
      </c>
      <c r="F210">
        <f>IF(ISERROR(VLOOKUP($C210,'Miljövärden urval för publ'!$B$2:$H$490,MATCH(F$4,'Miljövärden urval för publ'!$B$2:$H$2,0),FALSE)),"",VLOOKUP($C210,'Miljövärden urval för publ'!$B$2:$H$490,MATCH(F$4,'Miljövärden urval för publ'!$B$2:$H$2,0),FALSE))</f>
        <v>8.6606000000000005</v>
      </c>
      <c r="G210">
        <f>IF(ISERROR(VLOOKUP($C210,'Miljövärden urval för publ'!$B$2:$H$490,MATCH(G$4,'Miljövärden urval för publ'!$B$2:$H$2,0),FALSE)),"",VLOOKUP($C210,'Miljövärden urval för publ'!$B$2:$H$490,MATCH(G$4,'Miljövärden urval för publ'!$B$2:$H$2,0),FALSE))</f>
        <v>2.8308600000000001E-3</v>
      </c>
    </row>
    <row r="211" spans="1:7" x14ac:dyDescent="0.25">
      <c r="A211" s="20">
        <v>208</v>
      </c>
      <c r="B211" t="str">
        <f>IF(ISERROR(INDEX('Miljövärden urval för publ'!$A$2:$AA$475,MATCH($A211,'Miljövärden urval för publ'!$R$2:$R$476,0),1)),"",INDEX('Miljövärden urval för publ'!$A$2:$AA$475,MATCH($A211,'Miljövärden urval för publ'!$R$2:$R$476,0),1))</f>
        <v>Rindi Energi AB</v>
      </c>
      <c r="C211" t="str">
        <f>IF(ISERROR(INDEX('Miljövärden urval för publ'!$A$2:$AA$475,MATCH($A211,'Miljövärden urval för publ'!$R$2:$R$476,0),2)),"",INDEX('Miljövärden urval för publ'!$A$2:$AA$475,MATCH($A211,'Miljövärden urval för publ'!$R$2:$R$476,0),2))</f>
        <v>Vadstena</v>
      </c>
      <c r="D211">
        <f>IF(ISERROR(VLOOKUP($C211,'Miljövärden urval för publ'!$B$2:$H$490,MATCH(D$4,'Miljövärden urval för publ'!$B$2:$H$2,0),FALSE)),"",VLOOKUP($C211,'Miljövärden urval för publ'!$B$2:$H$490,MATCH(D$4,'Miljövärden urval för publ'!$B$2:$H$2,0),FALSE))</f>
        <v>0.136905</v>
      </c>
      <c r="E211">
        <f>IF(ISERROR(VLOOKUP($C211,'Miljövärden urval för publ'!$B$2:$H$490,MATCH(E$4,'Miljövärden urval för publ'!$B$2:$H$2,0),FALSE)),"",VLOOKUP($C211,'Miljövärden urval för publ'!$B$2:$H$490,MATCH(E$4,'Miljövärden urval för publ'!$B$2:$H$2,0),FALSE))</f>
        <v>29.652999999999999</v>
      </c>
      <c r="F211">
        <f>IF(ISERROR(VLOOKUP($C211,'Miljövärden urval för publ'!$B$2:$H$490,MATCH(F$4,'Miljövärden urval för publ'!$B$2:$H$2,0),FALSE)),"",VLOOKUP($C211,'Miljövärden urval för publ'!$B$2:$H$490,MATCH(F$4,'Miljövärden urval för publ'!$B$2:$H$2,0),FALSE))</f>
        <v>8.2349599999999992</v>
      </c>
      <c r="G211">
        <f>IF(ISERROR(VLOOKUP($C211,'Miljövärden urval för publ'!$B$2:$H$490,MATCH(G$4,'Miljövärden urval för publ'!$B$2:$H$2,0),FALSE)),"",VLOOKUP($C211,'Miljövärden urval för publ'!$B$2:$H$490,MATCH(G$4,'Miljövärden urval för publ'!$B$2:$H$2,0),FALSE))</f>
        <v>4.1634400000000002E-2</v>
      </c>
    </row>
    <row r="212" spans="1:7" x14ac:dyDescent="0.25">
      <c r="A212" s="20">
        <v>209</v>
      </c>
      <c r="B212" t="str">
        <f>IF(ISERROR(INDEX('Miljövärden urval för publ'!$A$2:$AA$475,MATCH($A212,'Miljövärden urval för publ'!$R$2:$R$476,0),1)),"",INDEX('Miljövärden urval för publ'!$A$2:$AA$475,MATCH($A212,'Miljövärden urval för publ'!$R$2:$R$476,0),1))</f>
        <v>Rindi Energi AB</v>
      </c>
      <c r="C212" t="str">
        <f>IF(ISERROR(INDEX('Miljövärden urval för publ'!$A$2:$AA$475,MATCH($A212,'Miljövärden urval för publ'!$R$2:$R$476,0),2)),"",INDEX('Miljövärden urval för publ'!$A$2:$AA$475,MATCH($A212,'Miljövärden urval för publ'!$R$2:$R$476,0),2))</f>
        <v>Vansbro</v>
      </c>
      <c r="D212">
        <f>IF(ISERROR(VLOOKUP($C212,'Miljövärden urval för publ'!$B$2:$H$490,MATCH(D$4,'Miljövärden urval för publ'!$B$2:$H$2,0),FALSE)),"",VLOOKUP($C212,'Miljövärden urval för publ'!$B$2:$H$490,MATCH(D$4,'Miljövärden urval för publ'!$B$2:$H$2,0),FALSE))</f>
        <v>0.18560199999999999</v>
      </c>
      <c r="E212">
        <f>IF(ISERROR(VLOOKUP($C212,'Miljövärden urval för publ'!$B$2:$H$490,MATCH(E$4,'Miljövärden urval för publ'!$B$2:$H$2,0),FALSE)),"",VLOOKUP($C212,'Miljövärden urval för publ'!$B$2:$H$490,MATCH(E$4,'Miljövärden urval för publ'!$B$2:$H$2,0),FALSE))</f>
        <v>35.832099999999997</v>
      </c>
      <c r="F212">
        <f>IF(ISERROR(VLOOKUP($C212,'Miljövärden urval för publ'!$B$2:$H$490,MATCH(F$4,'Miljövärden urval för publ'!$B$2:$H$2,0),FALSE)),"",VLOOKUP($C212,'Miljövärden urval för publ'!$B$2:$H$490,MATCH(F$4,'Miljövärden urval för publ'!$B$2:$H$2,0),FALSE))</f>
        <v>9.6086100000000005</v>
      </c>
      <c r="G212">
        <f>IF(ISERROR(VLOOKUP($C212,'Miljövärden urval för publ'!$B$2:$H$490,MATCH(G$4,'Miljövärden urval för publ'!$B$2:$H$2,0),FALSE)),"",VLOOKUP($C212,'Miljövärden urval för publ'!$B$2:$H$490,MATCH(G$4,'Miljövärden urval för publ'!$B$2:$H$2,0),FALSE))</f>
        <v>3.4424299999999998E-2</v>
      </c>
    </row>
    <row r="213" spans="1:7" x14ac:dyDescent="0.25">
      <c r="A213" s="20">
        <v>210</v>
      </c>
      <c r="B213" t="str">
        <f>IF(ISERROR(INDEX('Miljövärden urval för publ'!$A$2:$AA$475,MATCH($A213,'Miljövärden urval för publ'!$R$2:$R$476,0),1)),"",INDEX('Miljövärden urval för publ'!$A$2:$AA$475,MATCH($A213,'Miljövärden urval för publ'!$R$2:$R$476,0),1))</f>
        <v>Rindi Energi AB</v>
      </c>
      <c r="C213" t="str">
        <f>IF(ISERROR(INDEX('Miljövärden urval för publ'!$A$2:$AA$475,MATCH($A213,'Miljövärden urval för publ'!$R$2:$R$476,0),2)),"",INDEX('Miljövärden urval för publ'!$A$2:$AA$475,MATCH($A213,'Miljövärden urval för publ'!$R$2:$R$476,0),2))</f>
        <v>Vingåker</v>
      </c>
      <c r="D213">
        <f>IF(ISERROR(VLOOKUP($C213,'Miljövärden urval för publ'!$B$2:$H$490,MATCH(D$4,'Miljövärden urval för publ'!$B$2:$H$2,0),FALSE)),"",VLOOKUP($C213,'Miljövärden urval för publ'!$B$2:$H$490,MATCH(D$4,'Miljövärden urval för publ'!$B$2:$H$2,0),FALSE))</f>
        <v>0.116429</v>
      </c>
      <c r="E213">
        <f>IF(ISERROR(VLOOKUP($C213,'Miljövärden urval för publ'!$B$2:$H$490,MATCH(E$4,'Miljövärden urval för publ'!$B$2:$H$2,0),FALSE)),"",VLOOKUP($C213,'Miljövärden urval för publ'!$B$2:$H$490,MATCH(E$4,'Miljövärden urval för publ'!$B$2:$H$2,0),FALSE))</f>
        <v>23.421600000000002</v>
      </c>
      <c r="F213">
        <f>IF(ISERROR(VLOOKUP($C213,'Miljövärden urval för publ'!$B$2:$H$490,MATCH(F$4,'Miljövärden urval för publ'!$B$2:$H$2,0),FALSE)),"",VLOOKUP($C213,'Miljövärden urval för publ'!$B$2:$H$490,MATCH(F$4,'Miljövärden urval för publ'!$B$2:$H$2,0),FALSE))</f>
        <v>7.8178599999999996</v>
      </c>
      <c r="G213">
        <f>IF(ISERROR(VLOOKUP($C213,'Miljövärden urval för publ'!$B$2:$H$490,MATCH(G$4,'Miljövärden urval för publ'!$B$2:$H$2,0),FALSE)),"",VLOOKUP($C213,'Miljövärden urval för publ'!$B$2:$H$490,MATCH(G$4,'Miljövärden urval för publ'!$B$2:$H$2,0),FALSE))</f>
        <v>1.8969099999999999E-2</v>
      </c>
    </row>
    <row r="214" spans="1:7" x14ac:dyDescent="0.25">
      <c r="A214" s="20">
        <v>211</v>
      </c>
      <c r="B214" t="str">
        <f>IF(ISERROR(INDEX('Miljövärden urval för publ'!$A$2:$AA$475,MATCH($A214,'Miljövärden urval för publ'!$R$2:$R$476,0),1)),"",INDEX('Miljövärden urval för publ'!$A$2:$AA$475,MATCH($A214,'Miljövärden urval för publ'!$R$2:$R$476,0),1))</f>
        <v>Rindi Energi AB</v>
      </c>
      <c r="C214" t="str">
        <f>IF(ISERROR(INDEX('Miljövärden urval för publ'!$A$2:$AA$475,MATCH($A214,'Miljövärden urval för publ'!$R$2:$R$476,0),2)),"",INDEX('Miljövärden urval för publ'!$A$2:$AA$475,MATCH($A214,'Miljövärden urval för publ'!$R$2:$R$476,0),2))</f>
        <v>Vårgårda</v>
      </c>
      <c r="D214">
        <f>IF(ISERROR(VLOOKUP($C214,'Miljövärden urval för publ'!$B$2:$H$490,MATCH(D$4,'Miljövärden urval för publ'!$B$2:$H$2,0),FALSE)),"",VLOOKUP($C214,'Miljövärden urval för publ'!$B$2:$H$490,MATCH(D$4,'Miljövärden urval för publ'!$B$2:$H$2,0),FALSE))</f>
        <v>0.125913</v>
      </c>
      <c r="E214">
        <f>IF(ISERROR(VLOOKUP($C214,'Miljövärden urval för publ'!$B$2:$H$490,MATCH(E$4,'Miljövärden urval för publ'!$B$2:$H$2,0),FALSE)),"",VLOOKUP($C214,'Miljövärden urval för publ'!$B$2:$H$490,MATCH(E$4,'Miljövärden urval för publ'!$B$2:$H$2,0),FALSE))</f>
        <v>25.2105</v>
      </c>
      <c r="F214">
        <f>IF(ISERROR(VLOOKUP($C214,'Miljövärden urval för publ'!$B$2:$H$490,MATCH(F$4,'Miljövärden urval för publ'!$B$2:$H$2,0),FALSE)),"",VLOOKUP($C214,'Miljövärden urval för publ'!$B$2:$H$490,MATCH(F$4,'Miljövärden urval för publ'!$B$2:$H$2,0),FALSE))</f>
        <v>7.2488900000000003</v>
      </c>
      <c r="G214">
        <f>IF(ISERROR(VLOOKUP($C214,'Miljövärden urval för publ'!$B$2:$H$490,MATCH(G$4,'Miljövärden urval för publ'!$B$2:$H$2,0),FALSE)),"",VLOOKUP($C214,'Miljövärden urval för publ'!$B$2:$H$490,MATCH(G$4,'Miljövärden urval för publ'!$B$2:$H$2,0),FALSE))</f>
        <v>3.4251900000000002E-2</v>
      </c>
    </row>
    <row r="215" spans="1:7" x14ac:dyDescent="0.25">
      <c r="A215" s="20">
        <v>212</v>
      </c>
      <c r="B215" t="str">
        <f>IF(ISERROR(INDEX('Miljövärden urval för publ'!$A$2:$AA$475,MATCH($A215,'Miljövärden urval för publ'!$R$2:$R$476,0),1)),"",INDEX('Miljövärden urval för publ'!$A$2:$AA$475,MATCH($A215,'Miljövärden urval för publ'!$R$2:$R$476,0),1))</f>
        <v>Ronneby Miljö och Teknik AB</v>
      </c>
      <c r="C215" t="str">
        <f>IF(ISERROR(INDEX('Miljövärden urval för publ'!$A$2:$AA$475,MATCH($A215,'Miljövärden urval för publ'!$R$2:$R$476,0),2)),"",INDEX('Miljövärden urval för publ'!$A$2:$AA$475,MATCH($A215,'Miljövärden urval för publ'!$R$2:$R$476,0),2))</f>
        <v>Bräkne-Hoby</v>
      </c>
      <c r="D215">
        <f>IF(ISERROR(VLOOKUP($C215,'Miljövärden urval för publ'!$B$2:$H$490,MATCH(D$4,'Miljövärden urval för publ'!$B$2:$H$2,0),FALSE)),"",VLOOKUP($C215,'Miljövärden urval för publ'!$B$2:$H$490,MATCH(D$4,'Miljövärden urval för publ'!$B$2:$H$2,0),FALSE))</f>
        <v>0.119311</v>
      </c>
      <c r="E215">
        <f>IF(ISERROR(VLOOKUP($C215,'Miljövärden urval för publ'!$B$2:$H$490,MATCH(E$4,'Miljövärden urval för publ'!$B$2:$H$2,0),FALSE)),"",VLOOKUP($C215,'Miljövärden urval för publ'!$B$2:$H$490,MATCH(E$4,'Miljövärden urval för publ'!$B$2:$H$2,0),FALSE))</f>
        <v>19.106100000000001</v>
      </c>
      <c r="F215">
        <f>IF(ISERROR(VLOOKUP($C215,'Miljövärden urval för publ'!$B$2:$H$490,MATCH(F$4,'Miljövärden urval för publ'!$B$2:$H$2,0),FALSE)),"",VLOOKUP($C215,'Miljövärden urval för publ'!$B$2:$H$490,MATCH(F$4,'Miljövärden urval för publ'!$B$2:$H$2,0),FALSE))</f>
        <v>12.065099999999999</v>
      </c>
      <c r="G215">
        <f>IF(ISERROR(VLOOKUP($C215,'Miljövärden urval för publ'!$B$2:$H$490,MATCH(G$4,'Miljövärden urval för publ'!$B$2:$H$2,0),FALSE)),"",VLOOKUP($C215,'Miljövärden urval för publ'!$B$2:$H$490,MATCH(G$4,'Miljövärden urval för publ'!$B$2:$H$2,0),FALSE))</f>
        <v>1.33539E-2</v>
      </c>
    </row>
    <row r="216" spans="1:7" x14ac:dyDescent="0.25">
      <c r="A216" s="20">
        <v>213</v>
      </c>
      <c r="B216" t="str">
        <f>IF(ISERROR(INDEX('Miljövärden urval för publ'!$A$2:$AA$475,MATCH($A216,'Miljövärden urval för publ'!$R$2:$R$476,0),1)),"",INDEX('Miljövärden urval för publ'!$A$2:$AA$475,MATCH($A216,'Miljövärden urval för publ'!$R$2:$R$476,0),1))</f>
        <v>Ronneby Miljö och Teknik AB</v>
      </c>
      <c r="C216" t="str">
        <f>IF(ISERROR(INDEX('Miljövärden urval för publ'!$A$2:$AA$475,MATCH($A216,'Miljövärden urval för publ'!$R$2:$R$476,0),2)),"",INDEX('Miljövärden urval för publ'!$A$2:$AA$475,MATCH($A216,'Miljövärden urval för publ'!$R$2:$R$476,0),2))</f>
        <v>Ronneby-Kallinge</v>
      </c>
      <c r="D216">
        <f>IF(ISERROR(VLOOKUP($C216,'Miljövärden urval för publ'!$B$2:$H$490,MATCH(D$4,'Miljövärden urval för publ'!$B$2:$H$2,0),FALSE)),"",VLOOKUP($C216,'Miljövärden urval för publ'!$B$2:$H$490,MATCH(D$4,'Miljövärden urval för publ'!$B$2:$H$2,0),FALSE))</f>
        <v>0.112195</v>
      </c>
      <c r="E216">
        <f>IF(ISERROR(VLOOKUP($C216,'Miljövärden urval för publ'!$B$2:$H$490,MATCH(E$4,'Miljövärden urval för publ'!$B$2:$H$2,0),FALSE)),"",VLOOKUP($C216,'Miljövärden urval för publ'!$B$2:$H$490,MATCH(E$4,'Miljövärden urval för publ'!$B$2:$H$2,0),FALSE))</f>
        <v>12.260999999999999</v>
      </c>
      <c r="F216">
        <f>IF(ISERROR(VLOOKUP($C216,'Miljövärden urval för publ'!$B$2:$H$490,MATCH(F$4,'Miljövärden urval för publ'!$B$2:$H$2,0),FALSE)),"",VLOOKUP($C216,'Miljövärden urval för publ'!$B$2:$H$490,MATCH(F$4,'Miljövärden urval för publ'!$B$2:$H$2,0),FALSE))</f>
        <v>11.3224</v>
      </c>
      <c r="G216">
        <f>IF(ISERROR(VLOOKUP($C216,'Miljövärden urval för publ'!$B$2:$H$490,MATCH(G$4,'Miljövärden urval för publ'!$B$2:$H$2,0),FALSE)),"",VLOOKUP($C216,'Miljövärden urval för publ'!$B$2:$H$490,MATCH(G$4,'Miljövärden urval för publ'!$B$2:$H$2,0),FALSE))</f>
        <v>8.0301499999999998E-3</v>
      </c>
    </row>
    <row r="217" spans="1:7" x14ac:dyDescent="0.25">
      <c r="A217" s="20">
        <v>214</v>
      </c>
      <c r="B217" t="str">
        <f>IF(ISERROR(INDEX('Miljövärden urval för publ'!$A$2:$AA$475,MATCH($A217,'Miljövärden urval för publ'!$R$2:$R$476,0),1)),"",INDEX('Miljövärden urval för publ'!$A$2:$AA$475,MATCH($A217,'Miljövärden urval för publ'!$R$2:$R$476,0),1))</f>
        <v>Rättviks Teknik AB</v>
      </c>
      <c r="C217" t="str">
        <f>IF(ISERROR(INDEX('Miljövärden urval för publ'!$A$2:$AA$475,MATCH($A217,'Miljövärden urval för publ'!$R$2:$R$476,0),2)),"",INDEX('Miljövärden urval för publ'!$A$2:$AA$475,MATCH($A217,'Miljövärden urval för publ'!$R$2:$R$476,0),2))</f>
        <v>Rättvik</v>
      </c>
      <c r="D217">
        <f>IF(ISERROR(VLOOKUP($C217,'Miljövärden urval för publ'!$B$2:$H$490,MATCH(D$4,'Miljövärden urval för publ'!$B$2:$H$2,0),FALSE)),"",VLOOKUP($C217,'Miljövärden urval för publ'!$B$2:$H$490,MATCH(D$4,'Miljövärden urval för publ'!$B$2:$H$2,0),FALSE))</f>
        <v>4.8951000000000001E-2</v>
      </c>
      <c r="E217">
        <f>IF(ISERROR(VLOOKUP($C217,'Miljövärden urval för publ'!$B$2:$H$490,MATCH(E$4,'Miljövärden urval för publ'!$B$2:$H$2,0),FALSE)),"",VLOOKUP($C217,'Miljövärden urval för publ'!$B$2:$H$490,MATCH(E$4,'Miljövärden urval för publ'!$B$2:$H$2,0),FALSE))</f>
        <v>13.1845</v>
      </c>
      <c r="F217">
        <f>IF(ISERROR(VLOOKUP($C217,'Miljövärden urval för publ'!$B$2:$H$490,MATCH(F$4,'Miljövärden urval för publ'!$B$2:$H$2,0),FALSE)),"",VLOOKUP($C217,'Miljövärden urval för publ'!$B$2:$H$490,MATCH(F$4,'Miljövärden urval för publ'!$B$2:$H$2,0),FALSE))</f>
        <v>7.9106100000000001</v>
      </c>
      <c r="G217">
        <f>IF(ISERROR(VLOOKUP($C217,'Miljövärden urval för publ'!$B$2:$H$490,MATCH(G$4,'Miljövärden urval för publ'!$B$2:$H$2,0),FALSE)),"",VLOOKUP($C217,'Miljövärden urval för publ'!$B$2:$H$490,MATCH(G$4,'Miljövärden urval för publ'!$B$2:$H$2,0),FALSE))</f>
        <v>1.0162600000000001E-2</v>
      </c>
    </row>
    <row r="218" spans="1:7" x14ac:dyDescent="0.25">
      <c r="A218" s="20">
        <v>215</v>
      </c>
      <c r="B218" t="str">
        <f>IF(ISERROR(INDEX('Miljövärden urval för publ'!$A$2:$AA$475,MATCH($A218,'Miljövärden urval för publ'!$R$2:$R$476,0),1)),"",INDEX('Miljövärden urval för publ'!$A$2:$AA$475,MATCH($A218,'Miljövärden urval för publ'!$R$2:$R$476,0),1))</f>
        <v>Sala-Heby Energi AB</v>
      </c>
      <c r="C218" t="str">
        <f>IF(ISERROR(INDEX('Miljövärden urval för publ'!$A$2:$AA$475,MATCH($A218,'Miljövärden urval för publ'!$R$2:$R$476,0),2)),"",INDEX('Miljövärden urval för publ'!$A$2:$AA$475,MATCH($A218,'Miljövärden urval för publ'!$R$2:$R$476,0),2))</f>
        <v>Sala-Heby</v>
      </c>
      <c r="D218">
        <f>IF(ISERROR(VLOOKUP($C218,'Miljövärden urval för publ'!$B$2:$H$490,MATCH(D$4,'Miljövärden urval för publ'!$B$2:$H$2,0),FALSE)),"",VLOOKUP($C218,'Miljövärden urval för publ'!$B$2:$H$490,MATCH(D$4,'Miljövärden urval för publ'!$B$2:$H$2,0),FALSE))</f>
        <v>6.8496199999999993E-2</v>
      </c>
      <c r="E218">
        <f>IF(ISERROR(VLOOKUP($C218,'Miljövärden urval för publ'!$B$2:$H$490,MATCH(E$4,'Miljövärden urval för publ'!$B$2:$H$2,0),FALSE)),"",VLOOKUP($C218,'Miljövärden urval för publ'!$B$2:$H$490,MATCH(E$4,'Miljövärden urval för publ'!$B$2:$H$2,0),FALSE))</f>
        <v>6.8741599999999998</v>
      </c>
      <c r="F218">
        <f>IF(ISERROR(VLOOKUP($C218,'Miljövärden urval för publ'!$B$2:$H$490,MATCH(F$4,'Miljövärden urval för publ'!$B$2:$H$2,0),FALSE)),"",VLOOKUP($C218,'Miljövärden urval för publ'!$B$2:$H$490,MATCH(F$4,'Miljövärden urval för publ'!$B$2:$H$2,0),FALSE))</f>
        <v>6.9809799999999997</v>
      </c>
      <c r="G218">
        <f>IF(ISERROR(VLOOKUP($C218,'Miljövärden urval för publ'!$B$2:$H$490,MATCH(G$4,'Miljövärden urval för publ'!$B$2:$H$2,0),FALSE)),"",VLOOKUP($C218,'Miljövärden urval för publ'!$B$2:$H$490,MATCH(G$4,'Miljövärden urval för publ'!$B$2:$H$2,0),FALSE))</f>
        <v>0</v>
      </c>
    </row>
    <row r="219" spans="1:7" x14ac:dyDescent="0.25">
      <c r="A219" s="20">
        <v>216</v>
      </c>
      <c r="B219" t="str">
        <f>IF(ISERROR(INDEX('Miljövärden urval för publ'!$A$2:$AA$475,MATCH($A219,'Miljövärden urval för publ'!$R$2:$R$476,0),1)),"",INDEX('Miljövärden urval för publ'!$A$2:$AA$475,MATCH($A219,'Miljövärden urval för publ'!$R$2:$R$476,0),1))</f>
        <v>Sandviken Energi AB</v>
      </c>
      <c r="C219" t="str">
        <f>IF(ISERROR(INDEX('Miljövärden urval för publ'!$A$2:$AA$475,MATCH($A219,'Miljövärden urval för publ'!$R$2:$R$476,0),2)),"",INDEX('Miljövärden urval för publ'!$A$2:$AA$475,MATCH($A219,'Miljövärden urval för publ'!$R$2:$R$476,0),2))</f>
        <v>Sandviken</v>
      </c>
      <c r="D219">
        <f>IF(ISERROR(VLOOKUP($C219,'Miljövärden urval för publ'!$B$2:$H$490,MATCH(D$4,'Miljövärden urval för publ'!$B$2:$H$2,0),FALSE)),"",VLOOKUP($C219,'Miljövärden urval för publ'!$B$2:$H$490,MATCH(D$4,'Miljövärden urval för publ'!$B$2:$H$2,0),FALSE))</f>
        <v>0.50855099999999998</v>
      </c>
      <c r="E219">
        <f>IF(ISERROR(VLOOKUP($C219,'Miljövärden urval för publ'!$B$2:$H$490,MATCH(E$4,'Miljövärden urval för publ'!$B$2:$H$2,0),FALSE)),"",VLOOKUP($C219,'Miljövärden urval för publ'!$B$2:$H$490,MATCH(E$4,'Miljövärden urval för publ'!$B$2:$H$2,0),FALSE))</f>
        <v>156.262</v>
      </c>
      <c r="F219">
        <f>IF(ISERROR(VLOOKUP($C219,'Miljövärden urval för publ'!$B$2:$H$490,MATCH(F$4,'Miljövärden urval för publ'!$B$2:$H$2,0),FALSE)),"",VLOOKUP($C219,'Miljövärden urval för publ'!$B$2:$H$490,MATCH(F$4,'Miljövärden urval för publ'!$B$2:$H$2,0),FALSE))</f>
        <v>20.863099999999999</v>
      </c>
      <c r="G219">
        <f>IF(ISERROR(VLOOKUP($C219,'Miljövärden urval för publ'!$B$2:$H$490,MATCH(G$4,'Miljövärden urval för publ'!$B$2:$H$2,0),FALSE)),"",VLOOKUP($C219,'Miljövärden urval för publ'!$B$2:$H$490,MATCH(G$4,'Miljövärden urval för publ'!$B$2:$H$2,0),FALSE))</f>
        <v>2.61347E-2</v>
      </c>
    </row>
    <row r="220" spans="1:7" x14ac:dyDescent="0.25">
      <c r="A220" s="20">
        <v>217</v>
      </c>
      <c r="B220" t="str">
        <f>IF(ISERROR(INDEX('Miljövärden urval för publ'!$A$2:$AA$475,MATCH($A220,'Miljövärden urval för publ'!$R$2:$R$476,0),1)),"",INDEX('Miljövärden urval för publ'!$A$2:$AA$475,MATCH($A220,'Miljövärden urval för publ'!$R$2:$R$476,0),1))</f>
        <v>Skara Energi AB</v>
      </c>
      <c r="C220" t="str">
        <f>IF(ISERROR(INDEX('Miljövärden urval för publ'!$A$2:$AA$475,MATCH($A220,'Miljövärden urval för publ'!$R$2:$R$476,0),2)),"",INDEX('Miljövärden urval för publ'!$A$2:$AA$475,MATCH($A220,'Miljövärden urval för publ'!$R$2:$R$476,0),2))</f>
        <v>Skara</v>
      </c>
      <c r="D220">
        <f>IF(ISERROR(VLOOKUP($C220,'Miljövärden urval för publ'!$B$2:$H$490,MATCH(D$4,'Miljövärden urval för publ'!$B$2:$H$2,0),FALSE)),"",VLOOKUP($C220,'Miljövärden urval för publ'!$B$2:$H$490,MATCH(D$4,'Miljövärden urval för publ'!$B$2:$H$2,0),FALSE))</f>
        <v>0.109606</v>
      </c>
      <c r="E220">
        <f>IF(ISERROR(VLOOKUP($C220,'Miljövärden urval för publ'!$B$2:$H$490,MATCH(E$4,'Miljövärden urval för publ'!$B$2:$H$2,0),FALSE)),"",VLOOKUP($C220,'Miljövärden urval för publ'!$B$2:$H$490,MATCH(E$4,'Miljövärden urval för publ'!$B$2:$H$2,0),FALSE))</f>
        <v>21.538399999999999</v>
      </c>
      <c r="F220">
        <f>IF(ISERROR(VLOOKUP($C220,'Miljövärden urval för publ'!$B$2:$H$490,MATCH(F$4,'Miljövärden urval för publ'!$B$2:$H$2,0),FALSE)),"",VLOOKUP($C220,'Miljövärden urval för publ'!$B$2:$H$490,MATCH(F$4,'Miljövärden urval för publ'!$B$2:$H$2,0),FALSE))</f>
        <v>7.4855700000000001</v>
      </c>
      <c r="G220">
        <f>IF(ISERROR(VLOOKUP($C220,'Miljövärden urval för publ'!$B$2:$H$490,MATCH(G$4,'Miljövärden urval för publ'!$B$2:$H$2,0),FALSE)),"",VLOOKUP($C220,'Miljövärden urval för publ'!$B$2:$H$490,MATCH(G$4,'Miljövärden urval för publ'!$B$2:$H$2,0),FALSE))</f>
        <v>1.5863200000000001E-2</v>
      </c>
    </row>
    <row r="221" spans="1:7" x14ac:dyDescent="0.25">
      <c r="A221" s="20">
        <v>218</v>
      </c>
      <c r="B221" t="str">
        <f>IF(ISERROR(INDEX('Miljövärden urval för publ'!$A$2:$AA$475,MATCH($A221,'Miljövärden urval för publ'!$R$2:$R$476,0),1)),"",INDEX('Miljövärden urval för publ'!$A$2:$AA$475,MATCH($A221,'Miljövärden urval för publ'!$R$2:$R$476,0),1))</f>
        <v>Skellefteå Kraft AB</v>
      </c>
      <c r="C221" t="str">
        <f>IF(ISERROR(INDEX('Miljövärden urval för publ'!$A$2:$AA$475,MATCH($A221,'Miljövärden urval för publ'!$R$2:$R$476,0),2)),"",INDEX('Miljövärden urval för publ'!$A$2:$AA$475,MATCH($A221,'Miljövärden urval för publ'!$R$2:$R$476,0),2))</f>
        <v>Boliden</v>
      </c>
      <c r="D221">
        <f>IF(ISERROR(VLOOKUP($C221,'Miljövärden urval för publ'!$B$2:$H$490,MATCH(D$4,'Miljövärden urval för publ'!$B$2:$H$2,0),FALSE)),"",VLOOKUP($C221,'Miljövärden urval för publ'!$B$2:$H$490,MATCH(D$4,'Miljövärden urval för publ'!$B$2:$H$2,0),FALSE))</f>
        <v>0.161137</v>
      </c>
      <c r="E221">
        <f>IF(ISERROR(VLOOKUP($C221,'Miljövärden urval för publ'!$B$2:$H$490,MATCH(E$4,'Miljövärden urval för publ'!$B$2:$H$2,0),FALSE)),"",VLOOKUP($C221,'Miljövärden urval för publ'!$B$2:$H$490,MATCH(E$4,'Miljövärden urval för publ'!$B$2:$H$2,0),FALSE))</f>
        <v>8.3299000000000003</v>
      </c>
      <c r="F221">
        <f>IF(ISERROR(VLOOKUP($C221,'Miljövärden urval för publ'!$B$2:$H$490,MATCH(F$4,'Miljövärden urval för publ'!$B$2:$H$2,0),FALSE)),"",VLOOKUP($C221,'Miljövärden urval för publ'!$B$2:$H$490,MATCH(F$4,'Miljövärden urval för publ'!$B$2:$H$2,0),FALSE))</f>
        <v>16.375499999999999</v>
      </c>
      <c r="G221">
        <f>IF(ISERROR(VLOOKUP($C221,'Miljövärden urval för publ'!$B$2:$H$490,MATCH(G$4,'Miljövärden urval för publ'!$B$2:$H$2,0),FALSE)),"",VLOOKUP($C221,'Miljövärden urval för publ'!$B$2:$H$490,MATCH(G$4,'Miljövärden urval för publ'!$B$2:$H$2,0),FALSE))</f>
        <v>3.0497100000000002E-3</v>
      </c>
    </row>
    <row r="222" spans="1:7" x14ac:dyDescent="0.25">
      <c r="A222" s="20">
        <v>219</v>
      </c>
      <c r="B222" t="str">
        <f>IF(ISERROR(INDEX('Miljövärden urval för publ'!$A$2:$AA$475,MATCH($A222,'Miljövärden urval för publ'!$R$2:$R$476,0),1)),"",INDEX('Miljövärden urval för publ'!$A$2:$AA$475,MATCH($A222,'Miljövärden urval för publ'!$R$2:$R$476,0),1))</f>
        <v>Skellefteå Kraft AB</v>
      </c>
      <c r="C222" t="str">
        <f>IF(ISERROR(INDEX('Miljövärden urval för publ'!$A$2:$AA$475,MATCH($A222,'Miljövärden urval för publ'!$R$2:$R$476,0),2)),"",INDEX('Miljövärden urval för publ'!$A$2:$AA$475,MATCH($A222,'Miljövärden urval för publ'!$R$2:$R$476,0),2))</f>
        <v>Bureå</v>
      </c>
      <c r="D222">
        <f>IF(ISERROR(VLOOKUP($C222,'Miljövärden urval för publ'!$B$2:$H$490,MATCH(D$4,'Miljövärden urval för publ'!$B$2:$H$2,0),FALSE)),"",VLOOKUP($C222,'Miljövärden urval för publ'!$B$2:$H$490,MATCH(D$4,'Miljövärden urval för publ'!$B$2:$H$2,0),FALSE))</f>
        <v>0.18394199999999999</v>
      </c>
      <c r="E222">
        <f>IF(ISERROR(VLOOKUP($C222,'Miljövärden urval för publ'!$B$2:$H$490,MATCH(E$4,'Miljövärden urval för publ'!$B$2:$H$2,0),FALSE)),"",VLOOKUP($C222,'Miljövärden urval för publ'!$B$2:$H$490,MATCH(E$4,'Miljövärden urval för publ'!$B$2:$H$2,0),FALSE))</f>
        <v>13.319100000000001</v>
      </c>
      <c r="F222">
        <f>IF(ISERROR(VLOOKUP($C222,'Miljövärden urval för publ'!$B$2:$H$490,MATCH(F$4,'Miljövärden urval för publ'!$B$2:$H$2,0),FALSE)),"",VLOOKUP($C222,'Miljövärden urval för publ'!$B$2:$H$490,MATCH(F$4,'Miljövärden urval för publ'!$B$2:$H$2,0),FALSE))</f>
        <v>17.850000000000001</v>
      </c>
      <c r="G222">
        <f>IF(ISERROR(VLOOKUP($C222,'Miljövärden urval för publ'!$B$2:$H$490,MATCH(G$4,'Miljövärden urval för publ'!$B$2:$H$2,0),FALSE)),"",VLOOKUP($C222,'Miljövärden urval för publ'!$B$2:$H$490,MATCH(G$4,'Miljövärden urval för publ'!$B$2:$H$2,0),FALSE))</f>
        <v>1.4959200000000001E-2</v>
      </c>
    </row>
    <row r="223" spans="1:7" x14ac:dyDescent="0.25">
      <c r="A223" s="20">
        <v>220</v>
      </c>
      <c r="B223" t="str">
        <f>IF(ISERROR(INDEX('Miljövärden urval för publ'!$A$2:$AA$475,MATCH($A223,'Miljövärden urval för publ'!$R$2:$R$476,0),1)),"",INDEX('Miljövärden urval för publ'!$A$2:$AA$475,MATCH($A223,'Miljövärden urval för publ'!$R$2:$R$476,0),1))</f>
        <v>Skellefteå Kraft AB</v>
      </c>
      <c r="C223" t="str">
        <f>IF(ISERROR(INDEX('Miljövärden urval för publ'!$A$2:$AA$475,MATCH($A223,'Miljövärden urval för publ'!$R$2:$R$476,0),2)),"",INDEX('Miljövärden urval för publ'!$A$2:$AA$475,MATCH($A223,'Miljövärden urval för publ'!$R$2:$R$476,0),2))</f>
        <v>Burträsk</v>
      </c>
      <c r="D223">
        <f>IF(ISERROR(VLOOKUP($C223,'Miljövärden urval för publ'!$B$2:$H$490,MATCH(D$4,'Miljövärden urval för publ'!$B$2:$H$2,0),FALSE)),"",VLOOKUP($C223,'Miljövärden urval för publ'!$B$2:$H$490,MATCH(D$4,'Miljövärden urval för publ'!$B$2:$H$2,0),FALSE))</f>
        <v>0.113014</v>
      </c>
      <c r="E223">
        <f>IF(ISERROR(VLOOKUP($C223,'Miljövärden urval för publ'!$B$2:$H$490,MATCH(E$4,'Miljövärden urval för publ'!$B$2:$H$2,0),FALSE)),"",VLOOKUP($C223,'Miljövärden urval för publ'!$B$2:$H$490,MATCH(E$4,'Miljövärden urval för publ'!$B$2:$H$2,0),FALSE))</f>
        <v>18.445799999999998</v>
      </c>
      <c r="F223">
        <f>IF(ISERROR(VLOOKUP($C223,'Miljövärden urval för publ'!$B$2:$H$490,MATCH(F$4,'Miljövärden urval för publ'!$B$2:$H$2,0),FALSE)),"",VLOOKUP($C223,'Miljövärden urval för publ'!$B$2:$H$490,MATCH(F$4,'Miljövärden urval för publ'!$B$2:$H$2,0),FALSE))</f>
        <v>11.6297</v>
      </c>
      <c r="G223">
        <f>IF(ISERROR(VLOOKUP($C223,'Miljövärden urval för publ'!$B$2:$H$490,MATCH(G$4,'Miljövärden urval för publ'!$B$2:$H$2,0),FALSE)),"",VLOOKUP($C223,'Miljövärden urval för publ'!$B$2:$H$490,MATCH(G$4,'Miljövärden urval för publ'!$B$2:$H$2,0),FALSE))</f>
        <v>1.56613E-2</v>
      </c>
    </row>
    <row r="224" spans="1:7" x14ac:dyDescent="0.25">
      <c r="A224" s="20">
        <v>221</v>
      </c>
      <c r="B224" t="str">
        <f>IF(ISERROR(INDEX('Miljövärden urval för publ'!$A$2:$AA$475,MATCH($A224,'Miljövärden urval för publ'!$R$2:$R$476,0),1)),"",INDEX('Miljövärden urval för publ'!$A$2:$AA$475,MATCH($A224,'Miljövärden urval för publ'!$R$2:$R$476,0),1))</f>
        <v>Skellefteå Kraft AB</v>
      </c>
      <c r="C224" t="str">
        <f>IF(ISERROR(INDEX('Miljövärden urval för publ'!$A$2:$AA$475,MATCH($A224,'Miljövärden urval för publ'!$R$2:$R$476,0),2)),"",INDEX('Miljövärden urval för publ'!$A$2:$AA$475,MATCH($A224,'Miljövärden urval för publ'!$R$2:$R$476,0),2))</f>
        <v>Byske</v>
      </c>
      <c r="D224">
        <f>IF(ISERROR(VLOOKUP($C224,'Miljövärden urval för publ'!$B$2:$H$490,MATCH(D$4,'Miljövärden urval för publ'!$B$2:$H$2,0),FALSE)),"",VLOOKUP($C224,'Miljövärden urval för publ'!$B$2:$H$490,MATCH(D$4,'Miljövärden urval för publ'!$B$2:$H$2,0),FALSE))</f>
        <v>0.15396499999999999</v>
      </c>
      <c r="E224">
        <f>IF(ISERROR(VLOOKUP($C224,'Miljövärden urval för publ'!$B$2:$H$490,MATCH(E$4,'Miljövärden urval för publ'!$B$2:$H$2,0),FALSE)),"",VLOOKUP($C224,'Miljövärden urval för publ'!$B$2:$H$490,MATCH(E$4,'Miljövärden urval för publ'!$B$2:$H$2,0),FALSE))</f>
        <v>9.9844600000000003</v>
      </c>
      <c r="F224">
        <f>IF(ISERROR(VLOOKUP($C224,'Miljövärden urval för publ'!$B$2:$H$490,MATCH(F$4,'Miljövärden urval för publ'!$B$2:$H$2,0),FALSE)),"",VLOOKUP($C224,'Miljövärden urval för publ'!$B$2:$H$490,MATCH(F$4,'Miljövärden urval för publ'!$B$2:$H$2,0),FALSE))</f>
        <v>15.5381</v>
      </c>
      <c r="G224">
        <f>IF(ISERROR(VLOOKUP($C224,'Miljövärden urval för publ'!$B$2:$H$490,MATCH(G$4,'Miljövärden urval för publ'!$B$2:$H$2,0),FALSE)),"",VLOOKUP($C224,'Miljövärden urval för publ'!$B$2:$H$490,MATCH(G$4,'Miljövärden urval för publ'!$B$2:$H$2,0),FALSE))</f>
        <v>9.7514699999999999E-3</v>
      </c>
    </row>
    <row r="225" spans="1:7" x14ac:dyDescent="0.25">
      <c r="A225" s="20">
        <v>222</v>
      </c>
      <c r="B225" t="str">
        <f>IF(ISERROR(INDEX('Miljövärden urval för publ'!$A$2:$AA$475,MATCH($A225,'Miljövärden urval för publ'!$R$2:$R$476,0),1)),"",INDEX('Miljövärden urval för publ'!$A$2:$AA$475,MATCH($A225,'Miljövärden urval för publ'!$R$2:$R$476,0),1))</f>
        <v>Skellefteå Kraft AB</v>
      </c>
      <c r="C225" t="str">
        <f>IF(ISERROR(INDEX('Miljövärden urval för publ'!$A$2:$AA$475,MATCH($A225,'Miljövärden urval för publ'!$R$2:$R$476,0),2)),"",INDEX('Miljövärden urval för publ'!$A$2:$AA$475,MATCH($A225,'Miljövärden urval för publ'!$R$2:$R$476,0),2))</f>
        <v>Jörn</v>
      </c>
      <c r="D225">
        <f>IF(ISERROR(VLOOKUP($C225,'Miljövärden urval för publ'!$B$2:$H$490,MATCH(D$4,'Miljövärden urval för publ'!$B$2:$H$2,0),FALSE)),"",VLOOKUP($C225,'Miljövärden urval för publ'!$B$2:$H$490,MATCH(D$4,'Miljövärden urval för publ'!$B$2:$H$2,0),FALSE))</f>
        <v>0.10910599999999999</v>
      </c>
      <c r="E225">
        <f>IF(ISERROR(VLOOKUP($C225,'Miljövärden urval för publ'!$B$2:$H$490,MATCH(E$4,'Miljövärden urval för publ'!$B$2:$H$2,0),FALSE)),"",VLOOKUP($C225,'Miljövärden urval för publ'!$B$2:$H$490,MATCH(E$4,'Miljövärden urval för publ'!$B$2:$H$2,0),FALSE))</f>
        <v>9.9495299999999993</v>
      </c>
      <c r="F225">
        <f>IF(ISERROR(VLOOKUP($C225,'Miljövärden urval för publ'!$B$2:$H$490,MATCH(F$4,'Miljövärden urval för publ'!$B$2:$H$2,0),FALSE)),"",VLOOKUP($C225,'Miljövärden urval för publ'!$B$2:$H$490,MATCH(F$4,'Miljövärden urval för publ'!$B$2:$H$2,0),FALSE))</f>
        <v>12.428100000000001</v>
      </c>
      <c r="G225">
        <f>IF(ISERROR(VLOOKUP($C225,'Miljövärden urval för publ'!$B$2:$H$490,MATCH(G$4,'Miljövärden urval för publ'!$B$2:$H$2,0),FALSE)),"",VLOOKUP($C225,'Miljövärden urval för publ'!$B$2:$H$490,MATCH(G$4,'Miljövärden urval för publ'!$B$2:$H$2,0),FALSE))</f>
        <v>3.29685E-3</v>
      </c>
    </row>
    <row r="226" spans="1:7" x14ac:dyDescent="0.25">
      <c r="A226" s="20">
        <v>223</v>
      </c>
      <c r="B226" t="str">
        <f>IF(ISERROR(INDEX('Miljövärden urval för publ'!$A$2:$AA$475,MATCH($A226,'Miljövärden urval för publ'!$R$2:$R$476,0),1)),"",INDEX('Miljövärden urval för publ'!$A$2:$AA$475,MATCH($A226,'Miljövärden urval för publ'!$R$2:$R$476,0),1))</f>
        <v>Skellefteå Kraft AB</v>
      </c>
      <c r="C226" t="str">
        <f>IF(ISERROR(INDEX('Miljövärden urval för publ'!$A$2:$AA$475,MATCH($A226,'Miljövärden urval för publ'!$R$2:$R$476,0),2)),"",INDEX('Miljövärden urval för publ'!$A$2:$AA$475,MATCH($A226,'Miljövärden urval för publ'!$R$2:$R$476,0),2))</f>
        <v>Kristineberg - Ej Fjärrvärme</v>
      </c>
      <c r="D226">
        <f>IF(ISERROR(VLOOKUP($C226,'Miljövärden urval för publ'!$B$2:$H$490,MATCH(D$4,'Miljövärden urval för publ'!$B$2:$H$2,0),FALSE)),"",VLOOKUP($C226,'Miljövärden urval för publ'!$B$2:$H$490,MATCH(D$4,'Miljövärden urval för publ'!$B$2:$H$2,0),FALSE))</f>
        <v>0.37312800000000002</v>
      </c>
      <c r="E226">
        <f>IF(ISERROR(VLOOKUP($C226,'Miljövärden urval för publ'!$B$2:$H$490,MATCH(E$4,'Miljövärden urval för publ'!$B$2:$H$2,0),FALSE)),"",VLOOKUP($C226,'Miljövärden urval för publ'!$B$2:$H$490,MATCH(E$4,'Miljövärden urval för publ'!$B$2:$H$2,0),FALSE))</f>
        <v>18.4831</v>
      </c>
      <c r="F226">
        <f>IF(ISERROR(VLOOKUP($C226,'Miljövärden urval för publ'!$B$2:$H$490,MATCH(F$4,'Miljövärden urval för publ'!$B$2:$H$2,0),FALSE)),"",VLOOKUP($C226,'Miljövärden urval för publ'!$B$2:$H$490,MATCH(F$4,'Miljövärden urval för publ'!$B$2:$H$2,0),FALSE))</f>
        <v>17.4086</v>
      </c>
      <c r="G226">
        <f>IF(ISERROR(VLOOKUP($C226,'Miljövärden urval för publ'!$B$2:$H$490,MATCH(G$4,'Miljövärden urval för publ'!$B$2:$H$2,0),FALSE)),"",VLOOKUP($C226,'Miljövärden urval för publ'!$B$2:$H$490,MATCH(G$4,'Miljövärden urval för publ'!$B$2:$H$2,0),FALSE))</f>
        <v>2.7624300000000001E-2</v>
      </c>
    </row>
    <row r="227" spans="1:7" x14ac:dyDescent="0.25">
      <c r="A227" s="20">
        <v>224</v>
      </c>
      <c r="B227" t="str">
        <f>IF(ISERROR(INDEX('Miljövärden urval för publ'!$A$2:$AA$475,MATCH($A227,'Miljövärden urval för publ'!$R$2:$R$476,0),1)),"",INDEX('Miljövärden urval för publ'!$A$2:$AA$475,MATCH($A227,'Miljövärden urval för publ'!$R$2:$R$476,0),1))</f>
        <v>Skellefteå Kraft AB</v>
      </c>
      <c r="C227" t="str">
        <f>IF(ISERROR(INDEX('Miljövärden urval för publ'!$A$2:$AA$475,MATCH($A227,'Miljövärden urval för publ'!$R$2:$R$476,0),2)),"",INDEX('Miljövärden urval för publ'!$A$2:$AA$475,MATCH($A227,'Miljövärden urval för publ'!$R$2:$R$476,0),2))</f>
        <v>Kåge</v>
      </c>
      <c r="D227">
        <f>IF(ISERROR(VLOOKUP($C227,'Miljövärden urval för publ'!$B$2:$H$490,MATCH(D$4,'Miljövärden urval för publ'!$B$2:$H$2,0),FALSE)),"",VLOOKUP($C227,'Miljövärden urval för publ'!$B$2:$H$490,MATCH(D$4,'Miljövärden urval för publ'!$B$2:$H$2,0),FALSE))</f>
        <v>0.188772</v>
      </c>
      <c r="E227">
        <f>IF(ISERROR(VLOOKUP($C227,'Miljövärden urval för publ'!$B$2:$H$490,MATCH(E$4,'Miljövärden urval för publ'!$B$2:$H$2,0),FALSE)),"",VLOOKUP($C227,'Miljövärden urval för publ'!$B$2:$H$490,MATCH(E$4,'Miljövärden urval för publ'!$B$2:$H$2,0),FALSE))</f>
        <v>8.1882400000000004</v>
      </c>
      <c r="F227">
        <f>IF(ISERROR(VLOOKUP($C227,'Miljövärden urval för publ'!$B$2:$H$490,MATCH(F$4,'Miljövärden urval för publ'!$B$2:$H$2,0),FALSE)),"",VLOOKUP($C227,'Miljövärden urval för publ'!$B$2:$H$490,MATCH(F$4,'Miljövärden urval för publ'!$B$2:$H$2,0),FALSE))</f>
        <v>17.942499999999999</v>
      </c>
      <c r="G227">
        <f>IF(ISERROR(VLOOKUP($C227,'Miljövärden urval för publ'!$B$2:$H$490,MATCH(G$4,'Miljövärden urval för publ'!$B$2:$H$2,0),FALSE)),"",VLOOKUP($C227,'Miljövärden urval för publ'!$B$2:$H$490,MATCH(G$4,'Miljövärden urval för publ'!$B$2:$H$2,0),FALSE))</f>
        <v>4.6040499999999999E-4</v>
      </c>
    </row>
    <row r="228" spans="1:7" x14ac:dyDescent="0.25">
      <c r="A228" s="20">
        <v>225</v>
      </c>
      <c r="B228" t="str">
        <f>IF(ISERROR(INDEX('Miljövärden urval för publ'!$A$2:$AA$475,MATCH($A228,'Miljövärden urval för publ'!$R$2:$R$476,0),1)),"",INDEX('Miljövärden urval för publ'!$A$2:$AA$475,MATCH($A228,'Miljövärden urval för publ'!$R$2:$R$476,0),1))</f>
        <v>Skellefteå Kraft AB</v>
      </c>
      <c r="C228" t="str">
        <f>IF(ISERROR(INDEX('Miljövärden urval för publ'!$A$2:$AA$475,MATCH($A228,'Miljövärden urval för publ'!$R$2:$R$476,0),2)),"",INDEX('Miljövärden urval för publ'!$A$2:$AA$475,MATCH($A228,'Miljövärden urval för publ'!$R$2:$R$476,0),2))</f>
        <v>Lidbacken</v>
      </c>
      <c r="D228">
        <f>IF(ISERROR(VLOOKUP($C228,'Miljövärden urval för publ'!$B$2:$H$490,MATCH(D$4,'Miljövärden urval för publ'!$B$2:$H$2,0),FALSE)),"",VLOOKUP($C228,'Miljövärden urval för publ'!$B$2:$H$490,MATCH(D$4,'Miljövärden urval för publ'!$B$2:$H$2,0),FALSE))</f>
        <v>0.16320299999999999</v>
      </c>
      <c r="E228">
        <f>IF(ISERROR(VLOOKUP($C228,'Miljövärden urval för publ'!$B$2:$H$490,MATCH(E$4,'Miljövärden urval för publ'!$B$2:$H$2,0),FALSE)),"",VLOOKUP($C228,'Miljövärden urval för publ'!$B$2:$H$490,MATCH(E$4,'Miljövärden urval för publ'!$B$2:$H$2,0),FALSE))</f>
        <v>9.6249099999999999</v>
      </c>
      <c r="F228">
        <f>IF(ISERROR(VLOOKUP($C228,'Miljövärden urval för publ'!$B$2:$H$490,MATCH(F$4,'Miljövärden urval för publ'!$B$2:$H$2,0),FALSE)),"",VLOOKUP($C228,'Miljövärden urval för publ'!$B$2:$H$490,MATCH(F$4,'Miljövärden urval för publ'!$B$2:$H$2,0),FALSE))</f>
        <v>17.086600000000001</v>
      </c>
      <c r="G228">
        <f>IF(ISERROR(VLOOKUP($C228,'Miljövärden urval för publ'!$B$2:$H$490,MATCH(G$4,'Miljövärden urval för publ'!$B$2:$H$2,0),FALSE)),"",VLOOKUP($C228,'Miljövärden urval för publ'!$B$2:$H$490,MATCH(G$4,'Miljövärden urval för publ'!$B$2:$H$2,0),FALSE))</f>
        <v>5.7909199999999997E-3</v>
      </c>
    </row>
    <row r="229" spans="1:7" x14ac:dyDescent="0.25">
      <c r="A229" s="20">
        <v>226</v>
      </c>
      <c r="B229" t="str">
        <f>IF(ISERROR(INDEX('Miljövärden urval för publ'!$A$2:$AA$475,MATCH($A229,'Miljövärden urval för publ'!$R$2:$R$476,0),1)),"",INDEX('Miljövärden urval för publ'!$A$2:$AA$475,MATCH($A229,'Miljövärden urval för publ'!$R$2:$R$476,0),1))</f>
        <v>Skellefteå Kraft AB</v>
      </c>
      <c r="C229" t="str">
        <f>IF(ISERROR(INDEX('Miljövärden urval för publ'!$A$2:$AA$475,MATCH($A229,'Miljövärden urval för publ'!$R$2:$R$476,0),2)),"",INDEX('Miljövärden urval för publ'!$A$2:$AA$475,MATCH($A229,'Miljövärden urval för publ'!$R$2:$R$476,0),2))</f>
        <v>Lycksele</v>
      </c>
      <c r="D229">
        <f>IF(ISERROR(VLOOKUP($C229,'Miljövärden urval för publ'!$B$2:$H$490,MATCH(D$4,'Miljövärden urval för publ'!$B$2:$H$2,0),FALSE)),"",VLOOKUP($C229,'Miljövärden urval för publ'!$B$2:$H$490,MATCH(D$4,'Miljövärden urval för publ'!$B$2:$H$2,0),FALSE))</f>
        <v>0.30763600000000002</v>
      </c>
      <c r="E229">
        <f>IF(ISERROR(VLOOKUP($C229,'Miljövärden urval för publ'!$B$2:$H$490,MATCH(E$4,'Miljövärden urval för publ'!$B$2:$H$2,0),FALSE)),"",VLOOKUP($C229,'Miljövärden urval för publ'!$B$2:$H$490,MATCH(E$4,'Miljövärden urval för publ'!$B$2:$H$2,0),FALSE))</f>
        <v>101.29300000000001</v>
      </c>
      <c r="F229">
        <f>IF(ISERROR(VLOOKUP($C229,'Miljövärden urval för publ'!$B$2:$H$490,MATCH(F$4,'Miljövärden urval för publ'!$B$2:$H$2,0),FALSE)),"",VLOOKUP($C229,'Miljövärden urval för publ'!$B$2:$H$490,MATCH(F$4,'Miljövärden urval för publ'!$B$2:$H$2,0),FALSE))</f>
        <v>14.698600000000001</v>
      </c>
      <c r="G229">
        <f>IF(ISERROR(VLOOKUP($C229,'Miljövärden urval för publ'!$B$2:$H$490,MATCH(G$4,'Miljövärden urval för publ'!$B$2:$H$2,0),FALSE)),"",VLOOKUP($C229,'Miljövärden urval för publ'!$B$2:$H$490,MATCH(G$4,'Miljövärden urval för publ'!$B$2:$H$2,0),FALSE))</f>
        <v>7.5027499999999999E-3</v>
      </c>
    </row>
    <row r="230" spans="1:7" x14ac:dyDescent="0.25">
      <c r="A230" s="20">
        <v>227</v>
      </c>
      <c r="B230" t="str">
        <f>IF(ISERROR(INDEX('Miljövärden urval för publ'!$A$2:$AA$475,MATCH($A230,'Miljövärden urval för publ'!$R$2:$R$476,0),1)),"",INDEX('Miljövärden urval för publ'!$A$2:$AA$475,MATCH($A230,'Miljövärden urval för publ'!$R$2:$R$476,0),1))</f>
        <v>Skellefteå Kraft AB</v>
      </c>
      <c r="C230" t="str">
        <f>IF(ISERROR(INDEX('Miljövärden urval för publ'!$A$2:$AA$475,MATCH($A230,'Miljövärden urval för publ'!$R$2:$R$476,0),2)),"",INDEX('Miljövärden urval för publ'!$A$2:$AA$475,MATCH($A230,'Miljövärden urval för publ'!$R$2:$R$476,0),2))</f>
        <v>Lövånger</v>
      </c>
      <c r="D230">
        <f>IF(ISERROR(VLOOKUP($C230,'Miljövärden urval för publ'!$B$2:$H$490,MATCH(D$4,'Miljövärden urval för publ'!$B$2:$H$2,0),FALSE)),"",VLOOKUP($C230,'Miljövärden urval för publ'!$B$2:$H$490,MATCH(D$4,'Miljövärden urval för publ'!$B$2:$H$2,0),FALSE))</f>
        <v>0.19459000000000001</v>
      </c>
      <c r="E230">
        <f>IF(ISERROR(VLOOKUP($C230,'Miljövärden urval för publ'!$B$2:$H$490,MATCH(E$4,'Miljövärden urval för publ'!$B$2:$H$2,0),FALSE)),"",VLOOKUP($C230,'Miljövärden urval för publ'!$B$2:$H$490,MATCH(E$4,'Miljövärden urval för publ'!$B$2:$H$2,0),FALSE))</f>
        <v>11.2805</v>
      </c>
      <c r="F230">
        <f>IF(ISERROR(VLOOKUP($C230,'Miljövärden urval för publ'!$B$2:$H$490,MATCH(F$4,'Miljövärden urval för publ'!$B$2:$H$2,0),FALSE)),"",VLOOKUP($C230,'Miljövärden urval för publ'!$B$2:$H$490,MATCH(F$4,'Miljövärden urval för publ'!$B$2:$H$2,0),FALSE))</f>
        <v>20.046700000000001</v>
      </c>
      <c r="G230">
        <f>IF(ISERROR(VLOOKUP($C230,'Miljövärden urval för publ'!$B$2:$H$490,MATCH(G$4,'Miljövärden urval för publ'!$B$2:$H$2,0),FALSE)),"",VLOOKUP($C230,'Miljövärden urval för publ'!$B$2:$H$490,MATCH(G$4,'Miljövärden urval för publ'!$B$2:$H$2,0),FALSE))</f>
        <v>5.75027E-3</v>
      </c>
    </row>
    <row r="231" spans="1:7" x14ac:dyDescent="0.25">
      <c r="A231" s="20">
        <v>228</v>
      </c>
      <c r="B231" t="str">
        <f>IF(ISERROR(INDEX('Miljövärden urval för publ'!$A$2:$AA$475,MATCH($A231,'Miljövärden urval för publ'!$R$2:$R$476,0),1)),"",INDEX('Miljövärden urval för publ'!$A$2:$AA$475,MATCH($A231,'Miljövärden urval för publ'!$R$2:$R$476,0),1))</f>
        <v>Skellefteå Kraft AB</v>
      </c>
      <c r="C231" t="str">
        <f>IF(ISERROR(INDEX('Miljövärden urval för publ'!$A$2:$AA$475,MATCH($A231,'Miljövärden urval för publ'!$R$2:$R$476,0),2)),"",INDEX('Miljövärden urval för publ'!$A$2:$AA$475,MATCH($A231,'Miljövärden urval för publ'!$R$2:$R$476,0),2))</f>
        <v>Malå</v>
      </c>
      <c r="D231">
        <f>IF(ISERROR(VLOOKUP($C231,'Miljövärden urval för publ'!$B$2:$H$490,MATCH(D$4,'Miljövärden urval för publ'!$B$2:$H$2,0),FALSE)),"",VLOOKUP($C231,'Miljövärden urval för publ'!$B$2:$H$490,MATCH(D$4,'Miljövärden urval för publ'!$B$2:$H$2,0),FALSE))</f>
        <v>9.6381499999999995E-2</v>
      </c>
      <c r="E231">
        <f>IF(ISERROR(VLOOKUP($C231,'Miljövärden urval för publ'!$B$2:$H$490,MATCH(E$4,'Miljövärden urval för publ'!$B$2:$H$2,0),FALSE)),"",VLOOKUP($C231,'Miljövärden urval för publ'!$B$2:$H$490,MATCH(E$4,'Miljövärden urval för publ'!$B$2:$H$2,0),FALSE))</f>
        <v>10.6061</v>
      </c>
      <c r="F231">
        <f>IF(ISERROR(VLOOKUP($C231,'Miljövärden urval för publ'!$B$2:$H$490,MATCH(F$4,'Miljövärden urval för publ'!$B$2:$H$2,0),FALSE)),"",VLOOKUP($C231,'Miljövärden urval för publ'!$B$2:$H$490,MATCH(F$4,'Miljövärden urval för publ'!$B$2:$H$2,0),FALSE))</f>
        <v>7.2873599999999996</v>
      </c>
      <c r="G231">
        <f>IF(ISERROR(VLOOKUP($C231,'Miljövärden urval för publ'!$B$2:$H$490,MATCH(G$4,'Miljövärden urval för publ'!$B$2:$H$2,0),FALSE)),"",VLOOKUP($C231,'Miljövärden urval för publ'!$B$2:$H$490,MATCH(G$4,'Miljövärden urval för publ'!$B$2:$H$2,0),FALSE))</f>
        <v>1.01449E-2</v>
      </c>
    </row>
    <row r="232" spans="1:7" x14ac:dyDescent="0.25">
      <c r="A232" s="20">
        <v>229</v>
      </c>
      <c r="B232" t="str">
        <f>IF(ISERROR(INDEX('Miljövärden urval för publ'!$A$2:$AA$475,MATCH($A232,'Miljövärden urval för publ'!$R$2:$R$476,0),1)),"",INDEX('Miljövärden urval för publ'!$A$2:$AA$475,MATCH($A232,'Miljövärden urval för publ'!$R$2:$R$476,0),1))</f>
        <v>Skellefteå Kraft AB</v>
      </c>
      <c r="C232" t="str">
        <f>IF(ISERROR(INDEX('Miljövärden urval för publ'!$A$2:$AA$475,MATCH($A232,'Miljövärden urval för publ'!$R$2:$R$476,0),2)),"",INDEX('Miljövärden urval för publ'!$A$2:$AA$475,MATCH($A232,'Miljövärden urval för publ'!$R$2:$R$476,0),2))</f>
        <v>Norsjö</v>
      </c>
      <c r="D232">
        <f>IF(ISERROR(VLOOKUP($C232,'Miljövärden urval för publ'!$B$2:$H$490,MATCH(D$4,'Miljövärden urval för publ'!$B$2:$H$2,0),FALSE)),"",VLOOKUP($C232,'Miljövärden urval för publ'!$B$2:$H$490,MATCH(D$4,'Miljövärden urval för publ'!$B$2:$H$2,0),FALSE))</f>
        <v>9.1256599999999993E-2</v>
      </c>
      <c r="E232">
        <f>IF(ISERROR(VLOOKUP($C232,'Miljövärden urval för publ'!$B$2:$H$490,MATCH(E$4,'Miljövärden urval för publ'!$B$2:$H$2,0),FALSE)),"",VLOOKUP($C232,'Miljövärden urval för publ'!$B$2:$H$490,MATCH(E$4,'Miljövärden urval för publ'!$B$2:$H$2,0),FALSE))</f>
        <v>4.6335800000000003</v>
      </c>
      <c r="F232">
        <f>IF(ISERROR(VLOOKUP($C232,'Miljövärden urval för publ'!$B$2:$H$490,MATCH(F$4,'Miljövärden urval för publ'!$B$2:$H$2,0),FALSE)),"",VLOOKUP($C232,'Miljövärden urval för publ'!$B$2:$H$490,MATCH(F$4,'Miljövärden urval för publ'!$B$2:$H$2,0),FALSE))</f>
        <v>8.1923100000000009</v>
      </c>
      <c r="G232">
        <f>IF(ISERROR(VLOOKUP($C232,'Miljövärden urval för publ'!$B$2:$H$490,MATCH(G$4,'Miljövärden urval för publ'!$B$2:$H$2,0),FALSE)),"",VLOOKUP($C232,'Miljövärden urval för publ'!$B$2:$H$490,MATCH(G$4,'Miljövärden urval för publ'!$B$2:$H$2,0),FALSE))</f>
        <v>2.9392099999999998E-3</v>
      </c>
    </row>
    <row r="233" spans="1:7" x14ac:dyDescent="0.25">
      <c r="A233" s="20">
        <v>230</v>
      </c>
      <c r="B233" t="str">
        <f>IF(ISERROR(INDEX('Miljövärden urval för publ'!$A$2:$AA$475,MATCH($A233,'Miljövärden urval för publ'!$R$2:$R$476,0),1)),"",INDEX('Miljövärden urval för publ'!$A$2:$AA$475,MATCH($A233,'Miljövärden urval för publ'!$R$2:$R$476,0),1))</f>
        <v>Skellefteå Kraft AB</v>
      </c>
      <c r="C233" t="str">
        <f>IF(ISERROR(INDEX('Miljövärden urval för publ'!$A$2:$AA$475,MATCH($A233,'Miljövärden urval för publ'!$R$2:$R$476,0),2)),"",INDEX('Miljövärden urval för publ'!$A$2:$AA$475,MATCH($A233,'Miljövärden urval för publ'!$R$2:$R$476,0),2))</f>
        <v>Robertsfors</v>
      </c>
      <c r="D233">
        <f>IF(ISERROR(VLOOKUP($C233,'Miljövärden urval för publ'!$B$2:$H$490,MATCH(D$4,'Miljövärden urval för publ'!$B$2:$H$2,0),FALSE)),"",VLOOKUP($C233,'Miljövärden urval för publ'!$B$2:$H$490,MATCH(D$4,'Miljövärden urval för publ'!$B$2:$H$2,0),FALSE))</f>
        <v>0.16142999999999999</v>
      </c>
      <c r="E233">
        <f>IF(ISERROR(VLOOKUP($C233,'Miljövärden urval för publ'!$B$2:$H$490,MATCH(E$4,'Miljövärden urval för publ'!$B$2:$H$2,0),FALSE)),"",VLOOKUP($C233,'Miljövärden urval för publ'!$B$2:$H$490,MATCH(E$4,'Miljövärden urval för publ'!$B$2:$H$2,0),FALSE))</f>
        <v>8.4445099999999993</v>
      </c>
      <c r="F233">
        <f>IF(ISERROR(VLOOKUP($C233,'Miljövärden urval för publ'!$B$2:$H$490,MATCH(F$4,'Miljövärden urval för publ'!$B$2:$H$2,0),FALSE)),"",VLOOKUP($C233,'Miljövärden urval för publ'!$B$2:$H$490,MATCH(F$4,'Miljövärden urval för publ'!$B$2:$H$2,0),FALSE))</f>
        <v>17.3872</v>
      </c>
      <c r="G233">
        <f>IF(ISERROR(VLOOKUP($C233,'Miljövärden urval för publ'!$B$2:$H$490,MATCH(G$4,'Miljövärden urval för publ'!$B$2:$H$2,0),FALSE)),"",VLOOKUP($C233,'Miljövärden urval för publ'!$B$2:$H$490,MATCH(G$4,'Miljövärden urval för publ'!$B$2:$H$2,0),FALSE))</f>
        <v>1.9232299999999999E-3</v>
      </c>
    </row>
    <row r="234" spans="1:7" x14ac:dyDescent="0.25">
      <c r="A234" s="20">
        <v>231</v>
      </c>
      <c r="B234" t="str">
        <f>IF(ISERROR(INDEX('Miljövärden urval för publ'!$A$2:$AA$475,MATCH($A234,'Miljövärden urval för publ'!$R$2:$R$476,0),1)),"",INDEX('Miljövärden urval för publ'!$A$2:$AA$475,MATCH($A234,'Miljövärden urval för publ'!$R$2:$R$476,0),1))</f>
        <v>Skellefteå Kraft AB</v>
      </c>
      <c r="C234" t="str">
        <f>IF(ISERROR(INDEX('Miljövärden urval för publ'!$A$2:$AA$475,MATCH($A234,'Miljövärden urval för publ'!$R$2:$R$476,0),2)),"",INDEX('Miljövärden urval för publ'!$A$2:$AA$475,MATCH($A234,'Miljövärden urval för publ'!$R$2:$R$476,0),2))</f>
        <v>Skellefteå</v>
      </c>
      <c r="D234">
        <f>IF(ISERROR(VLOOKUP($C234,'Miljövärden urval för publ'!$B$2:$H$490,MATCH(D$4,'Miljövärden urval för publ'!$B$2:$H$2,0),FALSE)),"",VLOOKUP($C234,'Miljövärden urval för publ'!$B$2:$H$490,MATCH(D$4,'Miljövärden urval för publ'!$B$2:$H$2,0),FALSE))</f>
        <v>0.195803</v>
      </c>
      <c r="E234">
        <f>IF(ISERROR(VLOOKUP($C234,'Miljövärden urval för publ'!$B$2:$H$490,MATCH(E$4,'Miljövärden urval för publ'!$B$2:$H$2,0),FALSE)),"",VLOOKUP($C234,'Miljövärden urval för publ'!$B$2:$H$490,MATCH(E$4,'Miljövärden urval för publ'!$B$2:$H$2,0),FALSE))</f>
        <v>52.848999999999997</v>
      </c>
      <c r="F234">
        <f>IF(ISERROR(VLOOKUP($C234,'Miljövärden urval för publ'!$B$2:$H$490,MATCH(F$4,'Miljövärden urval för publ'!$B$2:$H$2,0),FALSE)),"",VLOOKUP($C234,'Miljövärden urval för publ'!$B$2:$H$490,MATCH(F$4,'Miljövärden urval för publ'!$B$2:$H$2,0),FALSE))</f>
        <v>10.052199999999999</v>
      </c>
      <c r="G234">
        <f>IF(ISERROR(VLOOKUP($C234,'Miljövärden urval för publ'!$B$2:$H$490,MATCH(G$4,'Miljövärden urval för publ'!$B$2:$H$2,0),FALSE)),"",VLOOKUP($C234,'Miljövärden urval för publ'!$B$2:$H$490,MATCH(G$4,'Miljövärden urval för publ'!$B$2:$H$2,0),FALSE))</f>
        <v>1.3934500000000001E-2</v>
      </c>
    </row>
    <row r="235" spans="1:7" x14ac:dyDescent="0.25">
      <c r="A235" s="20">
        <v>232</v>
      </c>
      <c r="B235" t="str">
        <f>IF(ISERROR(INDEX('Miljövärden urval för publ'!$A$2:$AA$475,MATCH($A235,'Miljövärden urval för publ'!$R$2:$R$476,0),1)),"",INDEX('Miljövärden urval för publ'!$A$2:$AA$475,MATCH($A235,'Miljövärden urval för publ'!$R$2:$R$476,0),1))</f>
        <v>Skellefteå Kraft AB</v>
      </c>
      <c r="C235" t="str">
        <f>IF(ISERROR(INDEX('Miljövärden urval för publ'!$A$2:$AA$475,MATCH($A235,'Miljövärden urval för publ'!$R$2:$R$476,0),2)),"",INDEX('Miljövärden urval för publ'!$A$2:$AA$475,MATCH($A235,'Miljövärden urval för publ'!$R$2:$R$476,0),2))</f>
        <v>Storuman</v>
      </c>
      <c r="D235">
        <f>IF(ISERROR(VLOOKUP($C235,'Miljövärden urval för publ'!$B$2:$H$490,MATCH(D$4,'Miljövärden urval för publ'!$B$2:$H$2,0),FALSE)),"",VLOOKUP($C235,'Miljövärden urval för publ'!$B$2:$H$490,MATCH(D$4,'Miljövärden urval för publ'!$B$2:$H$2,0),FALSE))</f>
        <v>0.201569</v>
      </c>
      <c r="E235">
        <f>IF(ISERROR(VLOOKUP($C235,'Miljövärden urval för publ'!$B$2:$H$490,MATCH(E$4,'Miljövärden urval för publ'!$B$2:$H$2,0),FALSE)),"",VLOOKUP($C235,'Miljövärden urval för publ'!$B$2:$H$490,MATCH(E$4,'Miljövärden urval för publ'!$B$2:$H$2,0),FALSE))</f>
        <v>11.552300000000001</v>
      </c>
      <c r="F235">
        <f>IF(ISERROR(VLOOKUP($C235,'Miljövärden urval för publ'!$B$2:$H$490,MATCH(F$4,'Miljövärden urval för publ'!$B$2:$H$2,0),FALSE)),"",VLOOKUP($C235,'Miljövärden urval för publ'!$B$2:$H$490,MATCH(F$4,'Miljövärden urval för publ'!$B$2:$H$2,0),FALSE))</f>
        <v>19.1097</v>
      </c>
      <c r="G235">
        <f>IF(ISERROR(VLOOKUP($C235,'Miljövärden urval för publ'!$B$2:$H$490,MATCH(G$4,'Miljövärden urval för publ'!$B$2:$H$2,0),FALSE)),"",VLOOKUP($C235,'Miljövärden urval för publ'!$B$2:$H$490,MATCH(G$4,'Miljövärden urval för publ'!$B$2:$H$2,0),FALSE))</f>
        <v>7.7719599999999996E-3</v>
      </c>
    </row>
    <row r="236" spans="1:7" x14ac:dyDescent="0.25">
      <c r="A236" s="20">
        <v>233</v>
      </c>
      <c r="B236" t="str">
        <f>IF(ISERROR(INDEX('Miljövärden urval för publ'!$A$2:$AA$475,MATCH($A236,'Miljövärden urval för publ'!$R$2:$R$476,0),1)),"",INDEX('Miljövärden urval för publ'!$A$2:$AA$475,MATCH($A236,'Miljövärden urval för publ'!$R$2:$R$476,0),1))</f>
        <v>Skellefteå Kraft AB</v>
      </c>
      <c r="C236" t="str">
        <f>IF(ISERROR(INDEX('Miljövärden urval för publ'!$A$2:$AA$475,MATCH($A236,'Miljövärden urval för publ'!$R$2:$R$476,0),2)),"",INDEX('Miljövärden urval för publ'!$A$2:$AA$475,MATCH($A236,'Miljövärden urval för publ'!$R$2:$R$476,0),2))</f>
        <v>Ursviken-Skelleftehamn</v>
      </c>
      <c r="D236">
        <f>IF(ISERROR(VLOOKUP($C236,'Miljövärden urval för publ'!$B$2:$H$490,MATCH(D$4,'Miljövärden urval för publ'!$B$2:$H$2,0),FALSE)),"",VLOOKUP($C236,'Miljövärden urval för publ'!$B$2:$H$490,MATCH(D$4,'Miljövärden urval för publ'!$B$2:$H$2,0),FALSE))</f>
        <v>4.3121300000000001E-4</v>
      </c>
      <c r="E236">
        <f>IF(ISERROR(VLOOKUP($C236,'Miljövärden urval för publ'!$B$2:$H$490,MATCH(E$4,'Miljövärden urval för publ'!$B$2:$H$2,0),FALSE)),"",VLOOKUP($C236,'Miljövärden urval för publ'!$B$2:$H$490,MATCH(E$4,'Miljövärden urval för publ'!$B$2:$H$2,0),FALSE))</f>
        <v>0</v>
      </c>
      <c r="F236">
        <f>IF(ISERROR(VLOOKUP($C236,'Miljövärden urval för publ'!$B$2:$H$490,MATCH(F$4,'Miljövärden urval för publ'!$B$2:$H$2,0),FALSE)),"",VLOOKUP($C236,'Miljövärden urval för publ'!$B$2:$H$490,MATCH(F$4,'Miljövärden urval för publ'!$B$2:$H$2,0),FALSE))</f>
        <v>0</v>
      </c>
      <c r="G236">
        <f>IF(ISERROR(VLOOKUP($C236,'Miljövärden urval för publ'!$B$2:$H$490,MATCH(G$4,'Miljövärden urval för publ'!$B$2:$H$2,0),FALSE)),"",VLOOKUP($C236,'Miljövärden urval för publ'!$B$2:$H$490,MATCH(G$4,'Miljövärden urval för publ'!$B$2:$H$2,0),FALSE))</f>
        <v>0</v>
      </c>
    </row>
    <row r="237" spans="1:7" x14ac:dyDescent="0.25">
      <c r="A237" s="20">
        <v>234</v>
      </c>
      <c r="B237" t="str">
        <f>IF(ISERROR(INDEX('Miljövärden urval för publ'!$A$2:$AA$475,MATCH($A237,'Miljövärden urval för publ'!$R$2:$R$476,0),1)),"",INDEX('Miljövärden urval för publ'!$A$2:$AA$475,MATCH($A237,'Miljövärden urval för publ'!$R$2:$R$476,0),1))</f>
        <v>Skellefteå Kraft AB</v>
      </c>
      <c r="C237" t="str">
        <f>IF(ISERROR(INDEX('Miljövärden urval för publ'!$A$2:$AA$475,MATCH($A237,'Miljövärden urval för publ'!$R$2:$R$476,0),2)),"",INDEX('Miljövärden urval för publ'!$A$2:$AA$475,MATCH($A237,'Miljövärden urval för publ'!$R$2:$R$476,0),2))</f>
        <v>Vindeln</v>
      </c>
      <c r="D237">
        <f>IF(ISERROR(VLOOKUP($C237,'Miljövärden urval för publ'!$B$2:$H$490,MATCH(D$4,'Miljövärden urval för publ'!$B$2:$H$2,0),FALSE)),"",VLOOKUP($C237,'Miljövärden urval för publ'!$B$2:$H$490,MATCH(D$4,'Miljövärden urval för publ'!$B$2:$H$2,0),FALSE))</f>
        <v>0.17832000000000001</v>
      </c>
      <c r="E237">
        <f>IF(ISERROR(VLOOKUP($C237,'Miljövärden urval för publ'!$B$2:$H$490,MATCH(E$4,'Miljövärden urval för publ'!$B$2:$H$2,0),FALSE)),"",VLOOKUP($C237,'Miljövärden urval för publ'!$B$2:$H$490,MATCH(E$4,'Miljövärden urval för publ'!$B$2:$H$2,0),FALSE))</f>
        <v>11.77</v>
      </c>
      <c r="F237">
        <f>IF(ISERROR(VLOOKUP($C237,'Miljövärden urval för publ'!$B$2:$H$490,MATCH(F$4,'Miljövärden urval för publ'!$B$2:$H$2,0),FALSE)),"",VLOOKUP($C237,'Miljövärden urval för publ'!$B$2:$H$490,MATCH(F$4,'Miljövärden urval för publ'!$B$2:$H$2,0),FALSE))</f>
        <v>18.172499999999999</v>
      </c>
      <c r="G237">
        <f>IF(ISERROR(VLOOKUP($C237,'Miljövärden urval för publ'!$B$2:$H$490,MATCH(G$4,'Miljövärden urval för publ'!$B$2:$H$2,0),FALSE)),"",VLOOKUP($C237,'Miljövärden urval för publ'!$B$2:$H$490,MATCH(G$4,'Miljövärden urval för publ'!$B$2:$H$2,0),FALSE))</f>
        <v>1.00216E-2</v>
      </c>
    </row>
    <row r="238" spans="1:7" x14ac:dyDescent="0.25">
      <c r="A238" s="20">
        <v>235</v>
      </c>
      <c r="B238" t="str">
        <f>IF(ISERROR(INDEX('Miljövärden urval för publ'!$A$2:$AA$475,MATCH($A238,'Miljövärden urval för publ'!$R$2:$R$476,0),1)),"",INDEX('Miljövärden urval för publ'!$A$2:$AA$475,MATCH($A238,'Miljövärden urval för publ'!$R$2:$R$476,0),1))</f>
        <v>Skellefteå Kraft AB</v>
      </c>
      <c r="C238" t="str">
        <f>IF(ISERROR(INDEX('Miljövärden urval för publ'!$A$2:$AA$475,MATCH($A238,'Miljövärden urval för publ'!$R$2:$R$476,0),2)),"",INDEX('Miljövärden urval för publ'!$A$2:$AA$475,MATCH($A238,'Miljövärden urval för publ'!$R$2:$R$476,0),2))</f>
        <v>Ånäset</v>
      </c>
      <c r="D238">
        <f>IF(ISERROR(VLOOKUP($C238,'Miljövärden urval för publ'!$B$2:$H$490,MATCH(D$4,'Miljövärden urval för publ'!$B$2:$H$2,0),FALSE)),"",VLOOKUP($C238,'Miljövärden urval för publ'!$B$2:$H$490,MATCH(D$4,'Miljövärden urval för publ'!$B$2:$H$2,0),FALSE))</f>
        <v>0.20225599999999999</v>
      </c>
      <c r="E238">
        <f>IF(ISERROR(VLOOKUP($C238,'Miljövärden urval för publ'!$B$2:$H$490,MATCH(E$4,'Miljövärden urval för publ'!$B$2:$H$2,0),FALSE)),"",VLOOKUP($C238,'Miljövärden urval för publ'!$B$2:$H$490,MATCH(E$4,'Miljövärden urval för publ'!$B$2:$H$2,0),FALSE))</f>
        <v>15.5151</v>
      </c>
      <c r="F238">
        <f>IF(ISERROR(VLOOKUP($C238,'Miljövärden urval för publ'!$B$2:$H$490,MATCH(F$4,'Miljövärden urval för publ'!$B$2:$H$2,0),FALSE)),"",VLOOKUP($C238,'Miljövärden urval för publ'!$B$2:$H$490,MATCH(F$4,'Miljövärden urval för publ'!$B$2:$H$2,0),FALSE))</f>
        <v>18.305199999999999</v>
      </c>
      <c r="G238">
        <f>IF(ISERROR(VLOOKUP($C238,'Miljövärden urval för publ'!$B$2:$H$490,MATCH(G$4,'Miljövärden urval för publ'!$B$2:$H$2,0),FALSE)),"",VLOOKUP($C238,'Miljövärden urval för publ'!$B$2:$H$490,MATCH(G$4,'Miljövärden urval för publ'!$B$2:$H$2,0),FALSE))</f>
        <v>0.02</v>
      </c>
    </row>
    <row r="239" spans="1:7" x14ac:dyDescent="0.25">
      <c r="A239" s="20">
        <v>236</v>
      </c>
      <c r="B239" t="str">
        <f>IF(ISERROR(INDEX('Miljövärden urval för publ'!$A$2:$AA$475,MATCH($A239,'Miljövärden urval för publ'!$R$2:$R$476,0),1)),"",INDEX('Miljövärden urval för publ'!$A$2:$AA$475,MATCH($A239,'Miljövärden urval för publ'!$R$2:$R$476,0),1))</f>
        <v>Skövde Värmeverk AB</v>
      </c>
      <c r="C239" t="str">
        <f>IF(ISERROR(INDEX('Miljövärden urval för publ'!$A$2:$AA$475,MATCH($A239,'Miljövärden urval för publ'!$R$2:$R$476,0),2)),"",INDEX('Miljövärden urval för publ'!$A$2:$AA$475,MATCH($A239,'Miljövärden urval för publ'!$R$2:$R$476,0),2))</f>
        <v>Skultorp</v>
      </c>
      <c r="D239">
        <f>IF(ISERROR(VLOOKUP($C239,'Miljövärden urval för publ'!$B$2:$H$490,MATCH(D$4,'Miljövärden urval för publ'!$B$2:$H$2,0),FALSE)),"",VLOOKUP($C239,'Miljövärden urval för publ'!$B$2:$H$490,MATCH(D$4,'Miljövärden urval för publ'!$B$2:$H$2,0),FALSE))</f>
        <v>0.16670099999999999</v>
      </c>
      <c r="E239">
        <f>IF(ISERROR(VLOOKUP($C239,'Miljövärden urval för publ'!$B$2:$H$490,MATCH(E$4,'Miljövärden urval för publ'!$B$2:$H$2,0),FALSE)),"",VLOOKUP($C239,'Miljövärden urval för publ'!$B$2:$H$490,MATCH(E$4,'Miljövärden urval för publ'!$B$2:$H$2,0),FALSE))</f>
        <v>10.197699999999999</v>
      </c>
      <c r="F239">
        <f>IF(ISERROR(VLOOKUP($C239,'Miljövärden urval för publ'!$B$2:$H$490,MATCH(F$4,'Miljövärden urval för publ'!$B$2:$H$2,0),FALSE)),"",VLOOKUP($C239,'Miljövärden urval för publ'!$B$2:$H$490,MATCH(F$4,'Miljövärden urval för publ'!$B$2:$H$2,0),FALSE))</f>
        <v>17.515799999999999</v>
      </c>
      <c r="G239">
        <f>IF(ISERROR(VLOOKUP($C239,'Miljövärden urval för publ'!$B$2:$H$490,MATCH(G$4,'Miljövärden urval för publ'!$B$2:$H$2,0),FALSE)),"",VLOOKUP($C239,'Miljövärden urval för publ'!$B$2:$H$490,MATCH(G$4,'Miljövärden urval för publ'!$B$2:$H$2,0),FALSE))</f>
        <v>6.7453599999999997E-3</v>
      </c>
    </row>
    <row r="240" spans="1:7" x14ac:dyDescent="0.25">
      <c r="A240" s="20">
        <v>237</v>
      </c>
      <c r="B240" t="str">
        <f>IF(ISERROR(INDEX('Miljövärden urval för publ'!$A$2:$AA$475,MATCH($A240,'Miljövärden urval för publ'!$R$2:$R$476,0),1)),"",INDEX('Miljövärden urval för publ'!$A$2:$AA$475,MATCH($A240,'Miljövärden urval för publ'!$R$2:$R$476,0),1))</f>
        <v>Skövde Värmeverk AB</v>
      </c>
      <c r="C240" t="str">
        <f>IF(ISERROR(INDEX('Miljövärden urval för publ'!$A$2:$AA$475,MATCH($A240,'Miljövärden urval för publ'!$R$2:$R$476,0),2)),"",INDEX('Miljövärden urval för publ'!$A$2:$AA$475,MATCH($A240,'Miljövärden urval för publ'!$R$2:$R$476,0),2))</f>
        <v>Skövde</v>
      </c>
      <c r="D240">
        <f>IF(ISERROR(VLOOKUP($C240,'Miljövärden urval för publ'!$B$2:$H$490,MATCH(D$4,'Miljövärden urval för publ'!$B$2:$H$2,0),FALSE)),"",VLOOKUP($C240,'Miljövärden urval för publ'!$B$2:$H$490,MATCH(D$4,'Miljövärden urval för publ'!$B$2:$H$2,0),FALSE))</f>
        <v>8.0938099999999999E-2</v>
      </c>
      <c r="E240">
        <f>IF(ISERROR(VLOOKUP($C240,'Miljövärden urval för publ'!$B$2:$H$490,MATCH(E$4,'Miljövärden urval för publ'!$B$2:$H$2,0),FALSE)),"",VLOOKUP($C240,'Miljövärden urval för publ'!$B$2:$H$490,MATCH(E$4,'Miljövärden urval för publ'!$B$2:$H$2,0),FALSE))</f>
        <v>59.222499999999997</v>
      </c>
      <c r="F240">
        <f>IF(ISERROR(VLOOKUP($C240,'Miljövärden urval för publ'!$B$2:$H$490,MATCH(F$4,'Miljövärden urval för publ'!$B$2:$H$2,0),FALSE)),"",VLOOKUP($C240,'Miljövärden urval för publ'!$B$2:$H$490,MATCH(F$4,'Miljövärden urval för publ'!$B$2:$H$2,0),FALSE))</f>
        <v>5.99153</v>
      </c>
      <c r="G240">
        <f>IF(ISERROR(VLOOKUP($C240,'Miljövärden urval för publ'!$B$2:$H$490,MATCH(G$4,'Miljövärden urval för publ'!$B$2:$H$2,0),FALSE)),"",VLOOKUP($C240,'Miljövärden urval för publ'!$B$2:$H$490,MATCH(G$4,'Miljövärden urval för publ'!$B$2:$H$2,0),FALSE))</f>
        <v>6.6348199999999996E-3</v>
      </c>
    </row>
    <row r="241" spans="1:7" x14ac:dyDescent="0.25">
      <c r="A241" s="20">
        <v>238</v>
      </c>
      <c r="B241" t="str">
        <f>IF(ISERROR(INDEX('Miljövärden urval för publ'!$A$2:$AA$475,MATCH($A241,'Miljövärden urval för publ'!$R$2:$R$476,0),1)),"",INDEX('Miljövärden urval för publ'!$A$2:$AA$475,MATCH($A241,'Miljövärden urval för publ'!$R$2:$R$476,0),1))</f>
        <v>Skövde Värmeverk AB</v>
      </c>
      <c r="C241" t="str">
        <f>IF(ISERROR(INDEX('Miljövärden urval för publ'!$A$2:$AA$475,MATCH($A241,'Miljövärden urval för publ'!$R$2:$R$476,0),2)),"",INDEX('Miljövärden urval för publ'!$A$2:$AA$475,MATCH($A241,'Miljövärden urval för publ'!$R$2:$R$476,0),2))</f>
        <v>Stöpen</v>
      </c>
      <c r="D241">
        <f>IF(ISERROR(VLOOKUP($C241,'Miljövärden urval för publ'!$B$2:$H$490,MATCH(D$4,'Miljövärden urval för publ'!$B$2:$H$2,0),FALSE)),"",VLOOKUP($C241,'Miljövärden urval för publ'!$B$2:$H$490,MATCH(D$4,'Miljövärden urval för publ'!$B$2:$H$2,0),FALSE))</f>
        <v>0.20933399999999999</v>
      </c>
      <c r="E241">
        <f>IF(ISERROR(VLOOKUP($C241,'Miljövärden urval för publ'!$B$2:$H$490,MATCH(E$4,'Miljövärden urval för publ'!$B$2:$H$2,0),FALSE)),"",VLOOKUP($C241,'Miljövärden urval för publ'!$B$2:$H$490,MATCH(E$4,'Miljövärden urval för publ'!$B$2:$H$2,0),FALSE))</f>
        <v>18.292100000000001</v>
      </c>
      <c r="F241">
        <f>IF(ISERROR(VLOOKUP($C241,'Miljövärden urval för publ'!$B$2:$H$490,MATCH(F$4,'Miljövärden urval för publ'!$B$2:$H$2,0),FALSE)),"",VLOOKUP($C241,'Miljövärden urval för publ'!$B$2:$H$490,MATCH(F$4,'Miljövärden urval för publ'!$B$2:$H$2,0),FALSE))</f>
        <v>19.0931</v>
      </c>
      <c r="G241">
        <f>IF(ISERROR(VLOOKUP($C241,'Miljövärden urval för publ'!$B$2:$H$490,MATCH(G$4,'Miljövärden urval för publ'!$B$2:$H$2,0),FALSE)),"",VLOOKUP($C241,'Miljövärden urval för publ'!$B$2:$H$490,MATCH(G$4,'Miljövärden urval för publ'!$B$2:$H$2,0),FALSE))</f>
        <v>2.57649E-2</v>
      </c>
    </row>
    <row r="242" spans="1:7" x14ac:dyDescent="0.25">
      <c r="A242" s="20">
        <v>239</v>
      </c>
      <c r="B242" t="str">
        <f>IF(ISERROR(INDEX('Miljövärden urval för publ'!$A$2:$AA$475,MATCH($A242,'Miljövärden urval för publ'!$R$2:$R$476,0),1)),"",INDEX('Miljövärden urval för publ'!$A$2:$AA$475,MATCH($A242,'Miljövärden urval för publ'!$R$2:$R$476,0),1))</f>
        <v>Skövde Värmeverk AB</v>
      </c>
      <c r="C242" t="str">
        <f>IF(ISERROR(INDEX('Miljövärden urval för publ'!$A$2:$AA$475,MATCH($A242,'Miljövärden urval för publ'!$R$2:$R$476,0),2)),"",INDEX('Miljövärden urval för publ'!$A$2:$AA$475,MATCH($A242,'Miljövärden urval för publ'!$R$2:$R$476,0),2))</f>
        <v>Tidan</v>
      </c>
      <c r="D242">
        <f>IF(ISERROR(VLOOKUP($C242,'Miljövärden urval för publ'!$B$2:$H$490,MATCH(D$4,'Miljövärden urval för publ'!$B$2:$H$2,0),FALSE)),"",VLOOKUP($C242,'Miljövärden urval för publ'!$B$2:$H$490,MATCH(D$4,'Miljövärden urval för publ'!$B$2:$H$2,0),FALSE))</f>
        <v>0.16700400000000001</v>
      </c>
      <c r="E242">
        <f>IF(ISERROR(VLOOKUP($C242,'Miljövärden urval för publ'!$B$2:$H$490,MATCH(E$4,'Miljövärden urval för publ'!$B$2:$H$2,0),FALSE)),"",VLOOKUP($C242,'Miljövärden urval för publ'!$B$2:$H$490,MATCH(E$4,'Miljövärden urval för publ'!$B$2:$H$2,0),FALSE))</f>
        <v>9.3536300000000008</v>
      </c>
      <c r="F242">
        <f>IF(ISERROR(VLOOKUP($C242,'Miljövärden urval för publ'!$B$2:$H$490,MATCH(F$4,'Miljövärden urval för publ'!$B$2:$H$2,0),FALSE)),"",VLOOKUP($C242,'Miljövärden urval för publ'!$B$2:$H$490,MATCH(F$4,'Miljövärden urval för publ'!$B$2:$H$2,0),FALSE))</f>
        <v>17.657800000000002</v>
      </c>
      <c r="G242">
        <f>IF(ISERROR(VLOOKUP($C242,'Miljövärden urval för publ'!$B$2:$H$490,MATCH(G$4,'Miljövärden urval för publ'!$B$2:$H$2,0),FALSE)),"",VLOOKUP($C242,'Miljövärden urval för publ'!$B$2:$H$490,MATCH(G$4,'Miljövärden urval för publ'!$B$2:$H$2,0),FALSE))</f>
        <v>4.1152300000000001E-3</v>
      </c>
    </row>
    <row r="243" spans="1:7" x14ac:dyDescent="0.25">
      <c r="A243" s="20">
        <v>240</v>
      </c>
      <c r="B243" t="str">
        <f>IF(ISERROR(INDEX('Miljövärden urval för publ'!$A$2:$AA$475,MATCH($A243,'Miljövärden urval för publ'!$R$2:$R$476,0),1)),"",INDEX('Miljövärden urval för publ'!$A$2:$AA$475,MATCH($A243,'Miljövärden urval för publ'!$R$2:$R$476,0),1))</f>
        <v>Skövde Värmeverk AB</v>
      </c>
      <c r="C243" t="str">
        <f>IF(ISERROR(INDEX('Miljövärden urval för publ'!$A$2:$AA$475,MATCH($A243,'Miljövärden urval för publ'!$R$2:$R$476,0),2)),"",INDEX('Miljövärden urval för publ'!$A$2:$AA$475,MATCH($A243,'Miljövärden urval för publ'!$R$2:$R$476,0),2))</f>
        <v>Timmersdala</v>
      </c>
      <c r="D243">
        <f>IF(ISERROR(VLOOKUP($C243,'Miljövärden urval för publ'!$B$2:$H$490,MATCH(D$4,'Miljövärden urval för publ'!$B$2:$H$2,0),FALSE)),"",VLOOKUP($C243,'Miljövärden urval för publ'!$B$2:$H$490,MATCH(D$4,'Miljövärden urval för publ'!$B$2:$H$2,0),FALSE))</f>
        <v>0.18338499999999999</v>
      </c>
      <c r="E243">
        <f>IF(ISERROR(VLOOKUP($C243,'Miljövärden urval för publ'!$B$2:$H$490,MATCH(E$4,'Miljövärden urval för publ'!$B$2:$H$2,0),FALSE)),"",VLOOKUP($C243,'Miljövärden urval för publ'!$B$2:$H$490,MATCH(E$4,'Miljövärden urval för publ'!$B$2:$H$2,0),FALSE))</f>
        <v>13.83</v>
      </c>
      <c r="F243">
        <f>IF(ISERROR(VLOOKUP($C243,'Miljövärden urval för publ'!$B$2:$H$490,MATCH(F$4,'Miljövärden urval för publ'!$B$2:$H$2,0),FALSE)),"",VLOOKUP($C243,'Miljövärden urval för publ'!$B$2:$H$490,MATCH(F$4,'Miljövärden urval för publ'!$B$2:$H$2,0),FALSE))</f>
        <v>16.989799999999999</v>
      </c>
      <c r="G243">
        <f>IF(ISERROR(VLOOKUP($C243,'Miljövärden urval för publ'!$B$2:$H$490,MATCH(G$4,'Miljövärden urval för publ'!$B$2:$H$2,0),FALSE)),"",VLOOKUP($C243,'Miljövärden urval för publ'!$B$2:$H$490,MATCH(G$4,'Miljövärden urval för publ'!$B$2:$H$2,0),FALSE))</f>
        <v>1.83438E-2</v>
      </c>
    </row>
    <row r="244" spans="1:7" x14ac:dyDescent="0.25">
      <c r="A244" s="20">
        <v>241</v>
      </c>
      <c r="B244" t="str">
        <f>IF(ISERROR(INDEX('Miljövärden urval för publ'!$A$2:$AA$475,MATCH($A244,'Miljövärden urval för publ'!$R$2:$R$476,0),1)),"",INDEX('Miljövärden urval för publ'!$A$2:$AA$475,MATCH($A244,'Miljövärden urval för publ'!$R$2:$R$476,0),1))</f>
        <v>Smedjebacken Energi AB</v>
      </c>
      <c r="C244" t="str">
        <f>IF(ISERROR(INDEX('Miljövärden urval för publ'!$A$2:$AA$475,MATCH($A244,'Miljövärden urval för publ'!$R$2:$R$476,0),2)),"",INDEX('Miljövärden urval för publ'!$A$2:$AA$475,MATCH($A244,'Miljövärden urval för publ'!$R$2:$R$476,0),2))</f>
        <v>Smedjebacken</v>
      </c>
      <c r="D244">
        <f>IF(ISERROR(VLOOKUP($C244,'Miljövärden urval för publ'!$B$2:$H$490,MATCH(D$4,'Miljövärden urval för publ'!$B$2:$H$2,0),FALSE)),"",VLOOKUP($C244,'Miljövärden urval för publ'!$B$2:$H$490,MATCH(D$4,'Miljövärden urval för publ'!$B$2:$H$2,0),FALSE))</f>
        <v>0.38710800000000001</v>
      </c>
      <c r="E244">
        <f>IF(ISERROR(VLOOKUP($C244,'Miljövärden urval för publ'!$B$2:$H$490,MATCH(E$4,'Miljövärden urval för publ'!$B$2:$H$2,0),FALSE)),"",VLOOKUP($C244,'Miljövärden urval för publ'!$B$2:$H$490,MATCH(E$4,'Miljövärden urval för publ'!$B$2:$H$2,0),FALSE))</f>
        <v>54.993400000000001</v>
      </c>
      <c r="F244">
        <f>IF(ISERROR(VLOOKUP($C244,'Miljövärden urval för publ'!$B$2:$H$490,MATCH(F$4,'Miljövärden urval för publ'!$B$2:$H$2,0),FALSE)),"",VLOOKUP($C244,'Miljövärden urval för publ'!$B$2:$H$490,MATCH(F$4,'Miljövärden urval för publ'!$B$2:$H$2,0),FALSE))</f>
        <v>4.6491699999999998</v>
      </c>
      <c r="G244">
        <f>IF(ISERROR(VLOOKUP($C244,'Miljövärden urval för publ'!$B$2:$H$490,MATCH(G$4,'Miljövärden urval för publ'!$B$2:$H$2,0),FALSE)),"",VLOOKUP($C244,'Miljövärden urval för publ'!$B$2:$H$490,MATCH(G$4,'Miljövärden urval för publ'!$B$2:$H$2,0),FALSE))</f>
        <v>7.0342799999999997E-2</v>
      </c>
    </row>
    <row r="245" spans="1:7" x14ac:dyDescent="0.25">
      <c r="A245" s="20">
        <v>242</v>
      </c>
      <c r="B245" t="str">
        <f>IF(ISERROR(INDEX('Miljövärden urval för publ'!$A$2:$AA$475,MATCH($A245,'Miljövärden urval för publ'!$R$2:$R$476,0),1)),"",INDEX('Miljövärden urval för publ'!$A$2:$AA$475,MATCH($A245,'Miljövärden urval för publ'!$R$2:$R$476,0),1))</f>
        <v>Smedjebacken Energi AB</v>
      </c>
      <c r="C245" t="str">
        <f>IF(ISERROR(INDEX('Miljövärden urval för publ'!$A$2:$AA$475,MATCH($A245,'Miljövärden urval för publ'!$R$2:$R$476,0),2)),"",INDEX('Miljövärden urval för publ'!$A$2:$AA$475,MATCH($A245,'Miljövärden urval för publ'!$R$2:$R$476,0),2))</f>
        <v>Söderbärke</v>
      </c>
      <c r="D245">
        <f>IF(ISERROR(VLOOKUP($C245,'Miljövärden urval för publ'!$B$2:$H$490,MATCH(D$4,'Miljövärden urval för publ'!$B$2:$H$2,0),FALSE)),"",VLOOKUP($C245,'Miljövärden urval för publ'!$B$2:$H$490,MATCH(D$4,'Miljövärden urval för publ'!$B$2:$H$2,0),FALSE))</f>
        <v>0.122057</v>
      </c>
      <c r="E245">
        <f>IF(ISERROR(VLOOKUP($C245,'Miljövärden urval för publ'!$B$2:$H$490,MATCH(E$4,'Miljövärden urval för publ'!$B$2:$H$2,0),FALSE)),"",VLOOKUP($C245,'Miljövärden urval för publ'!$B$2:$H$490,MATCH(E$4,'Miljövärden urval för publ'!$B$2:$H$2,0),FALSE))</f>
        <v>26.3443</v>
      </c>
      <c r="F245">
        <f>IF(ISERROR(VLOOKUP($C245,'Miljövärden urval för publ'!$B$2:$H$490,MATCH(F$4,'Miljövärden urval för publ'!$B$2:$H$2,0),FALSE)),"",VLOOKUP($C245,'Miljövärden urval för publ'!$B$2:$H$490,MATCH(F$4,'Miljövärden urval för publ'!$B$2:$H$2,0),FALSE))</f>
        <v>9.6537299999999995</v>
      </c>
      <c r="G245">
        <f>IF(ISERROR(VLOOKUP($C245,'Miljövärden urval för publ'!$B$2:$H$490,MATCH(G$4,'Miljövärden urval för publ'!$B$2:$H$2,0),FALSE)),"",VLOOKUP($C245,'Miljövärden urval för publ'!$B$2:$H$490,MATCH(G$4,'Miljövärden urval för publ'!$B$2:$H$2,0),FALSE))</f>
        <v>2.4477800000000001E-2</v>
      </c>
    </row>
    <row r="246" spans="1:7" x14ac:dyDescent="0.25">
      <c r="A246" s="20">
        <v>243</v>
      </c>
      <c r="B246" t="str">
        <f>IF(ISERROR(INDEX('Miljövärden urval för publ'!$A$2:$AA$475,MATCH($A246,'Miljövärden urval för publ'!$R$2:$R$476,0),1)),"",INDEX('Miljövärden urval för publ'!$A$2:$AA$475,MATCH($A246,'Miljövärden urval för publ'!$R$2:$R$476,0),1))</f>
        <v>Sollentuna Energi AB</v>
      </c>
      <c r="C246" t="str">
        <f>IF(ISERROR(INDEX('Miljövärden urval för publ'!$A$2:$AA$475,MATCH($A246,'Miljövärden urval för publ'!$R$2:$R$476,0),2)),"",INDEX('Miljövärden urval för publ'!$A$2:$AA$475,MATCH($A246,'Miljövärden urval för publ'!$R$2:$R$476,0),2))</f>
        <v>Sollentuna</v>
      </c>
      <c r="D246">
        <f>IF(ISERROR(VLOOKUP($C246,'Miljövärden urval för publ'!$B$2:$H$490,MATCH(D$4,'Miljövärden urval för publ'!$B$2:$H$2,0),FALSE)),"",VLOOKUP($C246,'Miljövärden urval för publ'!$B$2:$H$490,MATCH(D$4,'Miljövärden urval för publ'!$B$2:$H$2,0),FALSE))</f>
        <v>0.20224700000000001</v>
      </c>
      <c r="E246">
        <f>IF(ISERROR(VLOOKUP($C246,'Miljövärden urval för publ'!$B$2:$H$490,MATCH(E$4,'Miljövärden urval för publ'!$B$2:$H$2,0),FALSE)),"",VLOOKUP($C246,'Miljövärden urval för publ'!$B$2:$H$490,MATCH(E$4,'Miljövärden urval för publ'!$B$2:$H$2,0),FALSE))</f>
        <v>82.0351</v>
      </c>
      <c r="F246">
        <f>IF(ISERROR(VLOOKUP($C246,'Miljövärden urval för publ'!$B$2:$H$490,MATCH(F$4,'Miljövärden urval för publ'!$B$2:$H$2,0),FALSE)),"",VLOOKUP($C246,'Miljövärden urval för publ'!$B$2:$H$490,MATCH(F$4,'Miljövärden urval för publ'!$B$2:$H$2,0),FALSE))</f>
        <v>6.1725500000000002</v>
      </c>
      <c r="G246">
        <f>IF(ISERROR(VLOOKUP($C246,'Miljövärden urval för publ'!$B$2:$H$490,MATCH(G$4,'Miljövärden urval för publ'!$B$2:$H$2,0),FALSE)),"",VLOOKUP($C246,'Miljövärden urval för publ'!$B$2:$H$490,MATCH(G$4,'Miljövärden urval för publ'!$B$2:$H$2,0),FALSE))</f>
        <v>0.106782</v>
      </c>
    </row>
    <row r="247" spans="1:7" x14ac:dyDescent="0.25">
      <c r="A247" s="20">
        <v>244</v>
      </c>
      <c r="B247" t="str">
        <f>IF(ISERROR(INDEX('Miljövärden urval för publ'!$A$2:$AA$475,MATCH($A247,'Miljövärden urval för publ'!$R$2:$R$476,0),1)),"",INDEX('Miljövärden urval för publ'!$A$2:$AA$475,MATCH($A247,'Miljövärden urval för publ'!$R$2:$R$476,0),1))</f>
        <v>Solör Bioenergi Svenljunga AB</v>
      </c>
      <c r="C247" t="str">
        <f>IF(ISERROR(INDEX('Miljövärden urval för publ'!$A$2:$AA$475,MATCH($A247,'Miljövärden urval för publ'!$R$2:$R$476,0),2)),"",INDEX('Miljövärden urval för publ'!$A$2:$AA$475,MATCH($A247,'Miljövärden urval för publ'!$R$2:$R$476,0),2))</f>
        <v>Svenljunga</v>
      </c>
      <c r="D247">
        <f>IF(ISERROR(VLOOKUP($C247,'Miljövärden urval för publ'!$B$2:$H$490,MATCH(D$4,'Miljövärden urval för publ'!$B$2:$H$2,0),FALSE)),"",VLOOKUP($C247,'Miljövärden urval för publ'!$B$2:$H$490,MATCH(D$4,'Miljövärden urval för publ'!$B$2:$H$2,0),FALSE))</f>
        <v>0.222048</v>
      </c>
      <c r="E247">
        <f>IF(ISERROR(VLOOKUP($C247,'Miljövärden urval för publ'!$B$2:$H$490,MATCH(E$4,'Miljövärden urval för publ'!$B$2:$H$2,0),FALSE)),"",VLOOKUP($C247,'Miljövärden urval för publ'!$B$2:$H$490,MATCH(E$4,'Miljövärden urval för publ'!$B$2:$H$2,0),FALSE))</f>
        <v>40.355600000000003</v>
      </c>
      <c r="F247">
        <f>IF(ISERROR(VLOOKUP($C247,'Miljövärden urval för publ'!$B$2:$H$490,MATCH(F$4,'Miljövärden urval för publ'!$B$2:$H$2,0),FALSE)),"",VLOOKUP($C247,'Miljövärden urval för publ'!$B$2:$H$490,MATCH(F$4,'Miljövärden urval för publ'!$B$2:$H$2,0),FALSE))</f>
        <v>4.40916</v>
      </c>
      <c r="G247">
        <f>IF(ISERROR(VLOOKUP($C247,'Miljövärden urval för publ'!$B$2:$H$490,MATCH(G$4,'Miljövärden urval för publ'!$B$2:$H$2,0),FALSE)),"",VLOOKUP($C247,'Miljövärden urval för publ'!$B$2:$H$490,MATCH(G$4,'Miljövärden urval för publ'!$B$2:$H$2,0),FALSE))</f>
        <v>5.2050199999999998E-2</v>
      </c>
    </row>
    <row r="248" spans="1:7" x14ac:dyDescent="0.25">
      <c r="A248" s="20">
        <v>245</v>
      </c>
      <c r="B248" t="str">
        <f>IF(ISERROR(INDEX('Miljövärden urval för publ'!$A$2:$AA$475,MATCH($A248,'Miljövärden urval för publ'!$R$2:$R$476,0),1)),"",INDEX('Miljövärden urval för publ'!$A$2:$AA$475,MATCH($A248,'Miljövärden urval för publ'!$R$2:$R$476,0),1))</f>
        <v>Statkraft Värme AB</v>
      </c>
      <c r="C248" t="str">
        <f>IF(ISERROR(INDEX('Miljövärden urval för publ'!$A$2:$AA$475,MATCH($A248,'Miljövärden urval för publ'!$R$2:$R$476,0),2)),"",INDEX('Miljövärden urval för publ'!$A$2:$AA$475,MATCH($A248,'Miljövärden urval för publ'!$R$2:$R$476,0),2))</f>
        <v>Kungsbacka</v>
      </c>
      <c r="D248">
        <f>IF(ISERROR(VLOOKUP($C248,'Miljövärden urval för publ'!$B$2:$H$490,MATCH(D$4,'Miljövärden urval för publ'!$B$2:$H$2,0),FALSE)),"",VLOOKUP($C248,'Miljövärden urval för publ'!$B$2:$H$490,MATCH(D$4,'Miljövärden urval för publ'!$B$2:$H$2,0),FALSE))</f>
        <v>6.3547000000000006E-2</v>
      </c>
      <c r="E248">
        <f>IF(ISERROR(VLOOKUP($C248,'Miljövärden urval för publ'!$B$2:$H$490,MATCH(E$4,'Miljövärden urval för publ'!$B$2:$H$2,0),FALSE)),"",VLOOKUP($C248,'Miljövärden urval för publ'!$B$2:$H$490,MATCH(E$4,'Miljövärden urval för publ'!$B$2:$H$2,0),FALSE))</f>
        <v>9.8657599999999999</v>
      </c>
      <c r="F248">
        <f>IF(ISERROR(VLOOKUP($C248,'Miljövärden urval för publ'!$B$2:$H$490,MATCH(F$4,'Miljövärden urval för publ'!$B$2:$H$2,0),FALSE)),"",VLOOKUP($C248,'Miljövärden urval för publ'!$B$2:$H$490,MATCH(F$4,'Miljövärden urval för publ'!$B$2:$H$2,0),FALSE))</f>
        <v>7.61707</v>
      </c>
      <c r="G248">
        <f>IF(ISERROR(VLOOKUP($C248,'Miljövärden urval för publ'!$B$2:$H$490,MATCH(G$4,'Miljövärden urval för publ'!$B$2:$H$2,0),FALSE)),"",VLOOKUP($C248,'Miljövärden urval för publ'!$B$2:$H$490,MATCH(G$4,'Miljövärden urval för publ'!$B$2:$H$2,0),FALSE))</f>
        <v>0</v>
      </c>
    </row>
    <row r="249" spans="1:7" x14ac:dyDescent="0.25">
      <c r="A249" s="20">
        <v>246</v>
      </c>
      <c r="B249" t="str">
        <f>IF(ISERROR(INDEX('Miljövärden urval för publ'!$A$2:$AA$475,MATCH($A249,'Miljövärden urval för publ'!$R$2:$R$476,0),1)),"",INDEX('Miljövärden urval för publ'!$A$2:$AA$475,MATCH($A249,'Miljövärden urval för publ'!$R$2:$R$476,0),1))</f>
        <v>Statkraft Värme AB</v>
      </c>
      <c r="C249" t="str">
        <f>IF(ISERROR(INDEX('Miljövärden urval för publ'!$A$2:$AA$475,MATCH($A249,'Miljövärden urval för publ'!$R$2:$R$476,0),2)),"",INDEX('Miljövärden urval för publ'!$A$2:$AA$475,MATCH($A249,'Miljövärden urval för publ'!$R$2:$R$476,0),2))</f>
        <v>Trosa</v>
      </c>
      <c r="D249">
        <f>IF(ISERROR(VLOOKUP($C249,'Miljövärden urval för publ'!$B$2:$H$490,MATCH(D$4,'Miljövärden urval för publ'!$B$2:$H$2,0),FALSE)),"",VLOOKUP($C249,'Miljövärden urval för publ'!$B$2:$H$490,MATCH(D$4,'Miljövärden urval för publ'!$B$2:$H$2,0),FALSE))</f>
        <v>8.8291300000000003E-2</v>
      </c>
      <c r="E249">
        <f>IF(ISERROR(VLOOKUP($C249,'Miljövärden urval för publ'!$B$2:$H$490,MATCH(E$4,'Miljövärden urval för publ'!$B$2:$H$2,0),FALSE)),"",VLOOKUP($C249,'Miljövärden urval för publ'!$B$2:$H$490,MATCH(E$4,'Miljövärden urval för publ'!$B$2:$H$2,0),FALSE))</f>
        <v>13.992900000000001</v>
      </c>
      <c r="F249">
        <f>IF(ISERROR(VLOOKUP($C249,'Miljövärden urval för publ'!$B$2:$H$490,MATCH(F$4,'Miljövärden urval för publ'!$B$2:$H$2,0),FALSE)),"",VLOOKUP($C249,'Miljövärden urval för publ'!$B$2:$H$490,MATCH(F$4,'Miljövärden urval för publ'!$B$2:$H$2,0),FALSE))</f>
        <v>7.5486000000000004</v>
      </c>
      <c r="G249">
        <f>IF(ISERROR(VLOOKUP($C249,'Miljövärden urval för publ'!$B$2:$H$490,MATCH(G$4,'Miljövärden urval för publ'!$B$2:$H$2,0),FALSE)),"",VLOOKUP($C249,'Miljövärden urval för publ'!$B$2:$H$490,MATCH(G$4,'Miljövärden urval för publ'!$B$2:$H$2,0),FALSE))</f>
        <v>1.2707E-2</v>
      </c>
    </row>
    <row r="250" spans="1:7" x14ac:dyDescent="0.25">
      <c r="A250" s="20">
        <v>247</v>
      </c>
      <c r="B250" t="str">
        <f>IF(ISERROR(INDEX('Miljövärden urval för publ'!$A$2:$AA$475,MATCH($A250,'Miljövärden urval för publ'!$R$2:$R$476,0),1)),"",INDEX('Miljövärden urval för publ'!$A$2:$AA$475,MATCH($A250,'Miljövärden urval för publ'!$R$2:$R$476,0),1))</f>
        <v>Statkraft Värme AB</v>
      </c>
      <c r="C250" t="str">
        <f>IF(ISERROR(INDEX('Miljövärden urval för publ'!$A$2:$AA$475,MATCH($A250,'Miljövärden urval för publ'!$R$2:$R$476,0),2)),"",INDEX('Miljövärden urval för publ'!$A$2:$AA$475,MATCH($A250,'Miljövärden urval för publ'!$R$2:$R$476,0),2))</f>
        <v>Vagnhärad</v>
      </c>
      <c r="D250">
        <f>IF(ISERROR(VLOOKUP($C250,'Miljövärden urval för publ'!$B$2:$H$490,MATCH(D$4,'Miljövärden urval för publ'!$B$2:$H$2,0),FALSE)),"",VLOOKUP($C250,'Miljövärden urval för publ'!$B$2:$H$490,MATCH(D$4,'Miljövärden urval för publ'!$B$2:$H$2,0),FALSE))</f>
        <v>7.1196200000000001E-2</v>
      </c>
      <c r="E250">
        <f>IF(ISERROR(VLOOKUP($C250,'Miljövärden urval för publ'!$B$2:$H$490,MATCH(E$4,'Miljövärden urval för publ'!$B$2:$H$2,0),FALSE)),"",VLOOKUP($C250,'Miljövärden urval för publ'!$B$2:$H$490,MATCH(E$4,'Miljövärden urval för publ'!$B$2:$H$2,0),FALSE))</f>
        <v>12.6243</v>
      </c>
      <c r="F250">
        <f>IF(ISERROR(VLOOKUP($C250,'Miljövärden urval för publ'!$B$2:$H$490,MATCH(F$4,'Miljövärden urval för publ'!$B$2:$H$2,0),FALSE)),"",VLOOKUP($C250,'Miljövärden urval för publ'!$B$2:$H$490,MATCH(F$4,'Miljövärden urval för publ'!$B$2:$H$2,0),FALSE))</f>
        <v>8.9964399999999998</v>
      </c>
      <c r="G250">
        <f>IF(ISERROR(VLOOKUP($C250,'Miljövärden urval för publ'!$B$2:$H$490,MATCH(G$4,'Miljövärden urval för publ'!$B$2:$H$2,0),FALSE)),"",VLOOKUP($C250,'Miljövärden urval för publ'!$B$2:$H$490,MATCH(G$4,'Miljövärden urval för publ'!$B$2:$H$2,0),FALSE))</f>
        <v>2.6857700000000001E-3</v>
      </c>
    </row>
    <row r="251" spans="1:7" x14ac:dyDescent="0.25">
      <c r="A251" s="20">
        <v>248</v>
      </c>
      <c r="B251" t="str">
        <f>IF(ISERROR(INDEX('Miljövärden urval för publ'!$A$2:$AA$475,MATCH($A251,'Miljövärden urval för publ'!$R$2:$R$476,0),1)),"",INDEX('Miljövärden urval för publ'!$A$2:$AA$475,MATCH($A251,'Miljövärden urval för publ'!$R$2:$R$476,0),1))</f>
        <v>Statkraft Värme AB</v>
      </c>
      <c r="C251" t="str">
        <f>IF(ISERROR(INDEX('Miljövärden urval för publ'!$A$2:$AA$475,MATCH($A251,'Miljövärden urval för publ'!$R$2:$R$476,0),2)),"",INDEX('Miljövärden urval för publ'!$A$2:$AA$475,MATCH($A251,'Miljövärden urval för publ'!$R$2:$R$476,0),2))</f>
        <v>Åmål</v>
      </c>
      <c r="D251">
        <f>IF(ISERROR(VLOOKUP($C251,'Miljövärden urval för publ'!$B$2:$H$490,MATCH(D$4,'Miljövärden urval för publ'!$B$2:$H$2,0),FALSE)),"",VLOOKUP($C251,'Miljövärden urval för publ'!$B$2:$H$490,MATCH(D$4,'Miljövärden urval för publ'!$B$2:$H$2,0),FALSE))</f>
        <v>8.6890300000000004E-2</v>
      </c>
      <c r="E251">
        <f>IF(ISERROR(VLOOKUP($C251,'Miljövärden urval för publ'!$B$2:$H$490,MATCH(E$4,'Miljövärden urval för publ'!$B$2:$H$2,0),FALSE)),"",VLOOKUP($C251,'Miljövärden urval för publ'!$B$2:$H$490,MATCH(E$4,'Miljövärden urval för publ'!$B$2:$H$2,0),FALSE))</f>
        <v>17.127800000000001</v>
      </c>
      <c r="F251">
        <f>IF(ISERROR(VLOOKUP($C251,'Miljövärden urval för publ'!$B$2:$H$490,MATCH(F$4,'Miljövärden urval för publ'!$B$2:$H$2,0),FALSE)),"",VLOOKUP($C251,'Miljövärden urval för publ'!$B$2:$H$490,MATCH(F$4,'Miljövärden urval för publ'!$B$2:$H$2,0),FALSE))</f>
        <v>8.4172700000000003</v>
      </c>
      <c r="G251">
        <f>IF(ISERROR(VLOOKUP($C251,'Miljövärden urval för publ'!$B$2:$H$490,MATCH(G$4,'Miljövärden urval för publ'!$B$2:$H$2,0),FALSE)),"",VLOOKUP($C251,'Miljövärden urval för publ'!$B$2:$H$490,MATCH(G$4,'Miljövärden urval för publ'!$B$2:$H$2,0),FALSE))</f>
        <v>1.9034800000000001E-2</v>
      </c>
    </row>
    <row r="252" spans="1:7" x14ac:dyDescent="0.25">
      <c r="A252" s="20">
        <v>249</v>
      </c>
      <c r="B252" t="str">
        <f>IF(ISERROR(INDEX('Miljövärden urval för publ'!$A$2:$AA$475,MATCH($A252,'Miljövärden urval för publ'!$R$2:$R$476,0),1)),"",INDEX('Miljövärden urval för publ'!$A$2:$AA$475,MATCH($A252,'Miljövärden urval för publ'!$R$2:$R$476,0),1))</f>
        <v>Stenungsunds Energi &amp; Miljö AB</v>
      </c>
      <c r="C252" t="str">
        <f>IF(ISERROR(INDEX('Miljövärden urval för publ'!$A$2:$AA$475,MATCH($A252,'Miljövärden urval för publ'!$R$2:$R$476,0),2)),"",INDEX('Miljövärden urval för publ'!$A$2:$AA$475,MATCH($A252,'Miljövärden urval för publ'!$R$2:$R$476,0),2))</f>
        <v>Stenungsund</v>
      </c>
      <c r="D252">
        <f>IF(ISERROR(VLOOKUP($C252,'Miljövärden urval för publ'!$B$2:$H$490,MATCH(D$4,'Miljövärden urval för publ'!$B$2:$H$2,0),FALSE)),"",VLOOKUP($C252,'Miljövärden urval för publ'!$B$2:$H$490,MATCH(D$4,'Miljövärden urval för publ'!$B$2:$H$2,0),FALSE))</f>
        <v>7.2477899999999998E-2</v>
      </c>
      <c r="E252">
        <f>IF(ISERROR(VLOOKUP($C252,'Miljövärden urval för publ'!$B$2:$H$490,MATCH(E$4,'Miljövärden urval för publ'!$B$2:$H$2,0),FALSE)),"",VLOOKUP($C252,'Miljövärden urval för publ'!$B$2:$H$490,MATCH(E$4,'Miljövärden urval för publ'!$B$2:$H$2,0),FALSE))</f>
        <v>10.851000000000001</v>
      </c>
      <c r="F252">
        <f>IF(ISERROR(VLOOKUP($C252,'Miljövärden urval för publ'!$B$2:$H$490,MATCH(F$4,'Miljövärden urval för publ'!$B$2:$H$2,0),FALSE)),"",VLOOKUP($C252,'Miljövärden urval för publ'!$B$2:$H$490,MATCH(F$4,'Miljövärden urval för publ'!$B$2:$H$2,0),FALSE))</f>
        <v>2.0891799999999998</v>
      </c>
      <c r="G252">
        <f>IF(ISERROR(VLOOKUP($C252,'Miljövärden urval för publ'!$B$2:$H$490,MATCH(G$4,'Miljövärden urval för publ'!$B$2:$H$2,0),FALSE)),"",VLOOKUP($C252,'Miljövärden urval för publ'!$B$2:$H$490,MATCH(G$4,'Miljövärden urval för publ'!$B$2:$H$2,0),FALSE))</f>
        <v>4.1832500000000002E-2</v>
      </c>
    </row>
    <row r="253" spans="1:7" x14ac:dyDescent="0.25">
      <c r="A253" s="20">
        <v>250</v>
      </c>
      <c r="B253" t="str">
        <f>IF(ISERROR(INDEX('Miljövärden urval för publ'!$A$2:$AA$475,MATCH($A253,'Miljövärden urval för publ'!$R$2:$R$476,0),1)),"",INDEX('Miljövärden urval för publ'!$A$2:$AA$475,MATCH($A253,'Miljövärden urval för publ'!$R$2:$R$476,0),1))</f>
        <v>Stenungsunds Energi &amp; Miljö AB</v>
      </c>
      <c r="C253" t="str">
        <f>IF(ISERROR(INDEX('Miljövärden urval för publ'!$A$2:$AA$475,MATCH($A253,'Miljövärden urval för publ'!$R$2:$R$476,0),2)),"",INDEX('Miljövärden urval för publ'!$A$2:$AA$475,MATCH($A253,'Miljövärden urval för publ'!$R$2:$R$476,0),2))</f>
        <v>Stora Höga</v>
      </c>
      <c r="D253">
        <f>IF(ISERROR(VLOOKUP($C253,'Miljövärden urval för publ'!$B$2:$H$490,MATCH(D$4,'Miljövärden urval för publ'!$B$2:$H$2,0),FALSE)),"",VLOOKUP($C253,'Miljövärden urval för publ'!$B$2:$H$490,MATCH(D$4,'Miljövärden urval för publ'!$B$2:$H$2,0),FALSE))</f>
        <v>0.30046299999999998</v>
      </c>
      <c r="E253">
        <f>IF(ISERROR(VLOOKUP($C253,'Miljövärden urval för publ'!$B$2:$H$490,MATCH(E$4,'Miljövärden urval för publ'!$B$2:$H$2,0),FALSE)),"",VLOOKUP($C253,'Miljövärden urval för publ'!$B$2:$H$490,MATCH(E$4,'Miljövärden urval för publ'!$B$2:$H$2,0),FALSE))</f>
        <v>42.119599999999998</v>
      </c>
      <c r="F253">
        <f>IF(ISERROR(VLOOKUP($C253,'Miljövärden urval för publ'!$B$2:$H$490,MATCH(F$4,'Miljövärden urval för publ'!$B$2:$H$2,0),FALSE)),"",VLOOKUP($C253,'Miljövärden urval för publ'!$B$2:$H$490,MATCH(F$4,'Miljövärden urval för publ'!$B$2:$H$2,0),FALSE))</f>
        <v>13.477600000000001</v>
      </c>
      <c r="G253">
        <f>IF(ISERROR(VLOOKUP($C253,'Miljövärden urval för publ'!$B$2:$H$490,MATCH(G$4,'Miljövärden urval för publ'!$B$2:$H$2,0),FALSE)),"",VLOOKUP($C253,'Miljövärden urval för publ'!$B$2:$H$490,MATCH(G$4,'Miljövärden urval för publ'!$B$2:$H$2,0),FALSE))</f>
        <v>0.13879</v>
      </c>
    </row>
    <row r="254" spans="1:7" x14ac:dyDescent="0.25">
      <c r="A254" s="20">
        <v>251</v>
      </c>
      <c r="B254" t="str">
        <f>IF(ISERROR(INDEX('Miljövärden urval för publ'!$A$2:$AA$475,MATCH($A254,'Miljövärden urval för publ'!$R$2:$R$476,0),1)),"",INDEX('Miljövärden urval för publ'!$A$2:$AA$475,MATCH($A254,'Miljövärden urval för publ'!$R$2:$R$476,0),1))</f>
        <v>Strängnäs Energi AB, SEVAB</v>
      </c>
      <c r="C254" t="str">
        <f>IF(ISERROR(INDEX('Miljövärden urval för publ'!$A$2:$AA$475,MATCH($A254,'Miljövärden urval för publ'!$R$2:$R$476,0),2)),"",INDEX('Miljövärden urval för publ'!$A$2:$AA$475,MATCH($A254,'Miljövärden urval för publ'!$R$2:$R$476,0),2))</f>
        <v>Strängnäs</v>
      </c>
      <c r="D254">
        <f>IF(ISERROR(VLOOKUP($C254,'Miljövärden urval för publ'!$B$2:$H$490,MATCH(D$4,'Miljövärden urval för publ'!$B$2:$H$2,0),FALSE)),"",VLOOKUP($C254,'Miljövärden urval för publ'!$B$2:$H$490,MATCH(D$4,'Miljövärden urval för publ'!$B$2:$H$2,0),FALSE))</f>
        <v>0.167791</v>
      </c>
      <c r="E254">
        <f>IF(ISERROR(VLOOKUP($C254,'Miljövärden urval för publ'!$B$2:$H$490,MATCH(E$4,'Miljövärden urval för publ'!$B$2:$H$2,0),FALSE)),"",VLOOKUP($C254,'Miljövärden urval för publ'!$B$2:$H$490,MATCH(E$4,'Miljövärden urval för publ'!$B$2:$H$2,0),FALSE))</f>
        <v>27.1252</v>
      </c>
      <c r="F254">
        <f>IF(ISERROR(VLOOKUP($C254,'Miljövärden urval för publ'!$B$2:$H$490,MATCH(F$4,'Miljövärden urval för publ'!$B$2:$H$2,0),FALSE)),"",VLOOKUP($C254,'Miljövärden urval för publ'!$B$2:$H$490,MATCH(F$4,'Miljövärden urval för publ'!$B$2:$H$2,0),FALSE))</f>
        <v>5.53965</v>
      </c>
      <c r="G254">
        <f>IF(ISERROR(VLOOKUP($C254,'Miljövärden urval för publ'!$B$2:$H$490,MATCH(G$4,'Miljövärden urval för publ'!$B$2:$H$2,0),FALSE)),"",VLOOKUP($C254,'Miljövärden urval för publ'!$B$2:$H$490,MATCH(G$4,'Miljövärden urval för publ'!$B$2:$H$2,0),FALSE))</f>
        <v>2.2198599999999999E-2</v>
      </c>
    </row>
    <row r="255" spans="1:7" x14ac:dyDescent="0.25">
      <c r="A255" s="20">
        <v>252</v>
      </c>
      <c r="B255" t="str">
        <f>IF(ISERROR(INDEX('Miljövärden urval för publ'!$A$2:$AA$475,MATCH($A255,'Miljövärden urval för publ'!$R$2:$R$476,0),1)),"",INDEX('Miljövärden urval för publ'!$A$2:$AA$475,MATCH($A255,'Miljövärden urval för publ'!$R$2:$R$476,0),1))</f>
        <v>Sundsvall Energi AB</v>
      </c>
      <c r="C255" t="str">
        <f>IF(ISERROR(INDEX('Miljövärden urval för publ'!$A$2:$AA$475,MATCH($A255,'Miljövärden urval för publ'!$R$2:$R$476,0),2)),"",INDEX('Miljövärden urval för publ'!$A$2:$AA$475,MATCH($A255,'Miljövärden urval för publ'!$R$2:$R$476,0),2))</f>
        <v>Kvissleby</v>
      </c>
      <c r="D255">
        <f>IF(ISERROR(VLOOKUP($C255,'Miljövärden urval för publ'!$B$2:$H$490,MATCH(D$4,'Miljövärden urval för publ'!$B$2:$H$2,0),FALSE)),"",VLOOKUP($C255,'Miljövärden urval för publ'!$B$2:$H$490,MATCH(D$4,'Miljövärden urval för publ'!$B$2:$H$2,0),FALSE))</f>
        <v>0.23319300000000001</v>
      </c>
      <c r="E255">
        <f>IF(ISERROR(VLOOKUP($C255,'Miljövärden urval för publ'!$B$2:$H$490,MATCH(E$4,'Miljövärden urval för publ'!$B$2:$H$2,0),FALSE)),"",VLOOKUP($C255,'Miljövärden urval för publ'!$B$2:$H$490,MATCH(E$4,'Miljövärden urval för publ'!$B$2:$H$2,0),FALSE))</f>
        <v>52.523800000000001</v>
      </c>
      <c r="F255">
        <f>IF(ISERROR(VLOOKUP($C255,'Miljövärden urval för publ'!$B$2:$H$490,MATCH(F$4,'Miljövärden urval för publ'!$B$2:$H$2,0),FALSE)),"",VLOOKUP($C255,'Miljövärden urval för publ'!$B$2:$H$490,MATCH(F$4,'Miljövärden urval för publ'!$B$2:$H$2,0),FALSE))</f>
        <v>10.666</v>
      </c>
      <c r="G255">
        <f>IF(ISERROR(VLOOKUP($C255,'Miljövärden urval för publ'!$B$2:$H$490,MATCH(G$4,'Miljövärden urval för publ'!$B$2:$H$2,0),FALSE)),"",VLOOKUP($C255,'Miljövärden urval för publ'!$B$2:$H$490,MATCH(G$4,'Miljövärden urval för publ'!$B$2:$H$2,0),FALSE))</f>
        <v>0.10843800000000001</v>
      </c>
    </row>
    <row r="256" spans="1:7" x14ac:dyDescent="0.25">
      <c r="A256" s="20">
        <v>253</v>
      </c>
      <c r="B256" t="str">
        <f>IF(ISERROR(INDEX('Miljövärden urval för publ'!$A$2:$AA$475,MATCH($A256,'Miljövärden urval för publ'!$R$2:$R$476,0),1)),"",INDEX('Miljövärden urval för publ'!$A$2:$AA$475,MATCH($A256,'Miljövärden urval för publ'!$R$2:$R$476,0),1))</f>
        <v>Sundsvall Energi AB</v>
      </c>
      <c r="C256" t="str">
        <f>IF(ISERROR(INDEX('Miljövärden urval för publ'!$A$2:$AA$475,MATCH($A256,'Miljövärden urval för publ'!$R$2:$R$476,0),2)),"",INDEX('Miljövärden urval för publ'!$A$2:$AA$475,MATCH($A256,'Miljövärden urval för publ'!$R$2:$R$476,0),2))</f>
        <v>Matfors</v>
      </c>
      <c r="D256">
        <f>IF(ISERROR(VLOOKUP($C256,'Miljövärden urval för publ'!$B$2:$H$490,MATCH(D$4,'Miljövärden urval för publ'!$B$2:$H$2,0),FALSE)),"",VLOOKUP($C256,'Miljövärden urval för publ'!$B$2:$H$490,MATCH(D$4,'Miljövärden urval för publ'!$B$2:$H$2,0),FALSE))</f>
        <v>0.13785</v>
      </c>
      <c r="E256">
        <f>IF(ISERROR(VLOOKUP($C256,'Miljövärden urval för publ'!$B$2:$H$490,MATCH(E$4,'Miljövärden urval för publ'!$B$2:$H$2,0),FALSE)),"",VLOOKUP($C256,'Miljövärden urval för publ'!$B$2:$H$490,MATCH(E$4,'Miljövärden urval för publ'!$B$2:$H$2,0),FALSE))</f>
        <v>21.613700000000001</v>
      </c>
      <c r="F256">
        <f>IF(ISERROR(VLOOKUP($C256,'Miljövärden urval för publ'!$B$2:$H$490,MATCH(F$4,'Miljövärden urval för publ'!$B$2:$H$2,0),FALSE)),"",VLOOKUP($C256,'Miljövärden urval för publ'!$B$2:$H$490,MATCH(F$4,'Miljövärden urval för publ'!$B$2:$H$2,0),FALSE))</f>
        <v>8.9089600000000004</v>
      </c>
      <c r="G256">
        <f>IF(ISERROR(VLOOKUP($C256,'Miljövärden urval för publ'!$B$2:$H$490,MATCH(G$4,'Miljövärden urval för publ'!$B$2:$H$2,0),FALSE)),"",VLOOKUP($C256,'Miljövärden urval för publ'!$B$2:$H$490,MATCH(G$4,'Miljövärden urval för publ'!$B$2:$H$2,0),FALSE))</f>
        <v>2.4136000000000001E-2</v>
      </c>
    </row>
    <row r="257" spans="1:7" x14ac:dyDescent="0.25">
      <c r="A257" s="20">
        <v>254</v>
      </c>
      <c r="B257" t="str">
        <f>IF(ISERROR(INDEX('Miljövärden urval för publ'!$A$2:$AA$475,MATCH($A257,'Miljövärden urval för publ'!$R$2:$R$476,0),1)),"",INDEX('Miljövärden urval för publ'!$A$2:$AA$475,MATCH($A257,'Miljövärden urval för publ'!$R$2:$R$476,0),1))</f>
        <v>Sundsvall Energi AB</v>
      </c>
      <c r="C257" t="str">
        <f>IF(ISERROR(INDEX('Miljövärden urval för publ'!$A$2:$AA$475,MATCH($A257,'Miljövärden urval för publ'!$R$2:$R$476,0),2)),"",INDEX('Miljövärden urval för publ'!$A$2:$AA$475,MATCH($A257,'Miljövärden urval för publ'!$R$2:$R$476,0),2))</f>
        <v>Sundsvall</v>
      </c>
      <c r="D257">
        <f>IF(ISERROR(VLOOKUP($C257,'Miljövärden urval för publ'!$B$2:$H$490,MATCH(D$4,'Miljövärden urval för publ'!$B$2:$H$2,0),FALSE)),"",VLOOKUP($C257,'Miljövärden urval för publ'!$B$2:$H$490,MATCH(D$4,'Miljövärden urval för publ'!$B$2:$H$2,0),FALSE))</f>
        <v>0.122749</v>
      </c>
      <c r="E257">
        <f>IF(ISERROR(VLOOKUP($C257,'Miljövärden urval för publ'!$B$2:$H$490,MATCH(E$4,'Miljövärden urval för publ'!$B$2:$H$2,0),FALSE)),"",VLOOKUP($C257,'Miljövärden urval för publ'!$B$2:$H$490,MATCH(E$4,'Miljövärden urval för publ'!$B$2:$H$2,0),FALSE))</f>
        <v>69.531400000000005</v>
      </c>
      <c r="F257">
        <f>IF(ISERROR(VLOOKUP($C257,'Miljövärden urval för publ'!$B$2:$H$490,MATCH(F$4,'Miljövärden urval för publ'!$B$2:$H$2,0),FALSE)),"",VLOOKUP($C257,'Miljövärden urval för publ'!$B$2:$H$490,MATCH(F$4,'Miljövärden urval för publ'!$B$2:$H$2,0),FALSE))</f>
        <v>3.6559499999999998</v>
      </c>
      <c r="G257">
        <f>IF(ISERROR(VLOOKUP($C257,'Miljövärden urval för publ'!$B$2:$H$490,MATCH(G$4,'Miljövärden urval för publ'!$B$2:$H$2,0),FALSE)),"",VLOOKUP($C257,'Miljövärden urval för publ'!$B$2:$H$490,MATCH(G$4,'Miljövärden urval för publ'!$B$2:$H$2,0),FALSE))</f>
        <v>1.5335700000000001E-2</v>
      </c>
    </row>
    <row r="258" spans="1:7" x14ac:dyDescent="0.25">
      <c r="A258" s="20">
        <v>255</v>
      </c>
      <c r="B258" t="str">
        <f>IF(ISERROR(INDEX('Miljövärden urval för publ'!$A$2:$AA$475,MATCH($A258,'Miljövärden urval för publ'!$R$2:$R$476,0),1)),"",INDEX('Miljövärden urval för publ'!$A$2:$AA$475,MATCH($A258,'Miljövärden urval för publ'!$R$2:$R$476,0),1))</f>
        <v>Sundsvall Energi AB</v>
      </c>
      <c r="C258" t="str">
        <f>IF(ISERROR(INDEX('Miljövärden urval för publ'!$A$2:$AA$475,MATCH($A258,'Miljövärden urval för publ'!$R$2:$R$476,0),2)),"",INDEX('Miljövärden urval för publ'!$A$2:$AA$475,MATCH($A258,'Miljövärden urval för publ'!$R$2:$R$476,0),2))</f>
        <v>Tunadal</v>
      </c>
      <c r="D258">
        <f>IF(ISERROR(VLOOKUP($C258,'Miljövärden urval för publ'!$B$2:$H$490,MATCH(D$4,'Miljövärden urval för publ'!$B$2:$H$2,0),FALSE)),"",VLOOKUP($C258,'Miljövärden urval för publ'!$B$2:$H$490,MATCH(D$4,'Miljövärden urval för publ'!$B$2:$H$2,0),FALSE))</f>
        <v>1.02468</v>
      </c>
      <c r="E258">
        <f>IF(ISERROR(VLOOKUP($C258,'Miljövärden urval för publ'!$B$2:$H$490,MATCH(E$4,'Miljövärden urval för publ'!$B$2:$H$2,0),FALSE)),"",VLOOKUP($C258,'Miljövärden urval för publ'!$B$2:$H$490,MATCH(E$4,'Miljövärden urval för publ'!$B$2:$H$2,0),FALSE))</f>
        <v>217.16300000000001</v>
      </c>
      <c r="F258">
        <f>IF(ISERROR(VLOOKUP($C258,'Miljövärden urval för publ'!$B$2:$H$490,MATCH(F$4,'Miljövärden urval för publ'!$B$2:$H$2,0),FALSE)),"",VLOOKUP($C258,'Miljövärden urval för publ'!$B$2:$H$490,MATCH(F$4,'Miljövärden urval för publ'!$B$2:$H$2,0),FALSE))</f>
        <v>2.95919</v>
      </c>
      <c r="G258">
        <f>IF(ISERROR(VLOOKUP($C258,'Miljövärden urval för publ'!$B$2:$H$490,MATCH(G$4,'Miljövärden urval för publ'!$B$2:$H$2,0),FALSE)),"",VLOOKUP($C258,'Miljövärden urval för publ'!$B$2:$H$490,MATCH(G$4,'Miljövärden urval för publ'!$B$2:$H$2,0),FALSE))</f>
        <v>0.147123</v>
      </c>
    </row>
    <row r="259" spans="1:7" x14ac:dyDescent="0.25">
      <c r="A259" s="20">
        <v>256</v>
      </c>
      <c r="B259" t="str">
        <f>IF(ISERROR(INDEX('Miljövärden urval för publ'!$A$2:$AA$475,MATCH($A259,'Miljövärden urval för publ'!$R$2:$R$476,0),1)),"",INDEX('Miljövärden urval för publ'!$A$2:$AA$475,MATCH($A259,'Miljövärden urval för publ'!$R$2:$R$476,0),1))</f>
        <v>Sundsvall Energi AB</v>
      </c>
      <c r="C259" t="str">
        <f>IF(ISERROR(INDEX('Miljövärden urval för publ'!$A$2:$AA$475,MATCH($A259,'Miljövärden urval för publ'!$R$2:$R$476,0),2)),"",INDEX('Miljövärden urval för publ'!$A$2:$AA$475,MATCH($A259,'Miljövärden urval för publ'!$R$2:$R$476,0),2))</f>
        <v>Övriga nät Sundsvall energi</v>
      </c>
      <c r="D259">
        <f>IF(ISERROR(VLOOKUP($C259,'Miljövärden urval för publ'!$B$2:$H$490,MATCH(D$4,'Miljövärden urval för publ'!$B$2:$H$2,0),FALSE)),"",VLOOKUP($C259,'Miljövärden urval för publ'!$B$2:$H$490,MATCH(D$4,'Miljövärden urval för publ'!$B$2:$H$2,0),FALSE))</f>
        <v>0.176784</v>
      </c>
      <c r="E259">
        <f>IF(ISERROR(VLOOKUP($C259,'Miljövärden urval för publ'!$B$2:$H$490,MATCH(E$4,'Miljövärden urval för publ'!$B$2:$H$2,0),FALSE)),"",VLOOKUP($C259,'Miljövärden urval för publ'!$B$2:$H$490,MATCH(E$4,'Miljövärden urval för publ'!$B$2:$H$2,0),FALSE))</f>
        <v>15.6776</v>
      </c>
      <c r="F259">
        <f>IF(ISERROR(VLOOKUP($C259,'Miljövärden urval för publ'!$B$2:$H$490,MATCH(F$4,'Miljövärden urval för publ'!$B$2:$H$2,0),FALSE)),"",VLOOKUP($C259,'Miljövärden urval för publ'!$B$2:$H$490,MATCH(F$4,'Miljövärden urval för publ'!$B$2:$H$2,0),FALSE))</f>
        <v>15.6877</v>
      </c>
      <c r="G259">
        <f>IF(ISERROR(VLOOKUP($C259,'Miljövärden urval för publ'!$B$2:$H$490,MATCH(G$4,'Miljövärden urval för publ'!$B$2:$H$2,0),FALSE)),"",VLOOKUP($C259,'Miljövärden urval för publ'!$B$2:$H$490,MATCH(G$4,'Miljövärden urval för publ'!$B$2:$H$2,0),FALSE))</f>
        <v>2.7728699999999998E-2</v>
      </c>
    </row>
    <row r="260" spans="1:7" x14ac:dyDescent="0.25">
      <c r="A260" s="20">
        <v>257</v>
      </c>
      <c r="B260" t="str">
        <f>IF(ISERROR(INDEX('Miljövärden urval för publ'!$A$2:$AA$475,MATCH($A260,'Miljövärden urval för publ'!$R$2:$R$476,0),1)),"",INDEX('Miljövärden urval för publ'!$A$2:$AA$475,MATCH($A260,'Miljövärden urval för publ'!$R$2:$R$476,0),1))</f>
        <v>Sävsjö Energi AB</v>
      </c>
      <c r="C260" t="str">
        <f>IF(ISERROR(INDEX('Miljövärden urval för publ'!$A$2:$AA$475,MATCH($A260,'Miljövärden urval för publ'!$R$2:$R$476,0),2)),"",INDEX('Miljövärden urval för publ'!$A$2:$AA$475,MATCH($A260,'Miljövärden urval för publ'!$R$2:$R$476,0),2))</f>
        <v>Rörvik</v>
      </c>
      <c r="D260">
        <f>IF(ISERROR(VLOOKUP($C260,'Miljövärden urval för publ'!$B$2:$H$490,MATCH(D$4,'Miljövärden urval för publ'!$B$2:$H$2,0),FALSE)),"",VLOOKUP($C260,'Miljövärden urval för publ'!$B$2:$H$490,MATCH(D$4,'Miljövärden urval för publ'!$B$2:$H$2,0),FALSE))</f>
        <v>0.115782</v>
      </c>
      <c r="E260">
        <f>IF(ISERROR(VLOOKUP($C260,'Miljövärden urval för publ'!$B$2:$H$490,MATCH(E$4,'Miljövärden urval för publ'!$B$2:$H$2,0),FALSE)),"",VLOOKUP($C260,'Miljövärden urval för publ'!$B$2:$H$490,MATCH(E$4,'Miljövärden urval för publ'!$B$2:$H$2,0),FALSE))</f>
        <v>23.589500000000001</v>
      </c>
      <c r="F260">
        <f>IF(ISERROR(VLOOKUP($C260,'Miljövärden urval för publ'!$B$2:$H$490,MATCH(F$4,'Miljövärden urval för publ'!$B$2:$H$2,0),FALSE)),"",VLOOKUP($C260,'Miljövärden urval för publ'!$B$2:$H$490,MATCH(F$4,'Miljövärden urval för publ'!$B$2:$H$2,0),FALSE))</f>
        <v>10.237399999999999</v>
      </c>
      <c r="G260">
        <f>IF(ISERROR(VLOOKUP($C260,'Miljövärden urval för publ'!$B$2:$H$490,MATCH(G$4,'Miljövärden urval för publ'!$B$2:$H$2,0),FALSE)),"",VLOOKUP($C260,'Miljövärden urval för publ'!$B$2:$H$490,MATCH(G$4,'Miljövärden urval för publ'!$B$2:$H$2,0),FALSE))</f>
        <v>8.3477099999999995E-3</v>
      </c>
    </row>
    <row r="261" spans="1:7" x14ac:dyDescent="0.25">
      <c r="A261" s="20">
        <v>258</v>
      </c>
      <c r="B261" t="str">
        <f>IF(ISERROR(INDEX('Miljövärden urval för publ'!$A$2:$AA$475,MATCH($A261,'Miljövärden urval för publ'!$R$2:$R$476,0),1)),"",INDEX('Miljövärden urval för publ'!$A$2:$AA$475,MATCH($A261,'Miljövärden urval för publ'!$R$2:$R$476,0),1))</f>
        <v>Sävsjö Energi AB</v>
      </c>
      <c r="C261" t="str">
        <f>IF(ISERROR(INDEX('Miljövärden urval för publ'!$A$2:$AA$475,MATCH($A261,'Miljövärden urval för publ'!$R$2:$R$476,0),2)),"",INDEX('Miljövärden urval för publ'!$A$2:$AA$475,MATCH($A261,'Miljövärden urval för publ'!$R$2:$R$476,0),2))</f>
        <v>Sävsjö</v>
      </c>
      <c r="D261">
        <f>IF(ISERROR(VLOOKUP($C261,'Miljövärden urval för publ'!$B$2:$H$490,MATCH(D$4,'Miljövärden urval för publ'!$B$2:$H$2,0),FALSE)),"",VLOOKUP($C261,'Miljövärden urval för publ'!$B$2:$H$490,MATCH(D$4,'Miljövärden urval för publ'!$B$2:$H$2,0),FALSE))</f>
        <v>0.16834499999999999</v>
      </c>
      <c r="E261">
        <f>IF(ISERROR(VLOOKUP($C261,'Miljövärden urval för publ'!$B$2:$H$490,MATCH(E$4,'Miljövärden urval för publ'!$B$2:$H$2,0),FALSE)),"",VLOOKUP($C261,'Miljövärden urval för publ'!$B$2:$H$490,MATCH(E$4,'Miljövärden urval för publ'!$B$2:$H$2,0),FALSE))</f>
        <v>25.823899999999998</v>
      </c>
      <c r="F261">
        <f>IF(ISERROR(VLOOKUP($C261,'Miljövärden urval för publ'!$B$2:$H$490,MATCH(F$4,'Miljövärden urval för publ'!$B$2:$H$2,0),FALSE)),"",VLOOKUP($C261,'Miljövärden urval för publ'!$B$2:$H$490,MATCH(F$4,'Miljövärden urval för publ'!$B$2:$H$2,0),FALSE))</f>
        <v>12.7651</v>
      </c>
      <c r="G261">
        <f>IF(ISERROR(VLOOKUP($C261,'Miljövärden urval för publ'!$B$2:$H$490,MATCH(G$4,'Miljövärden urval för publ'!$B$2:$H$2,0),FALSE)),"",VLOOKUP($C261,'Miljövärden urval för publ'!$B$2:$H$490,MATCH(G$4,'Miljövärden urval för publ'!$B$2:$H$2,0),FALSE))</f>
        <v>3.1930399999999998E-2</v>
      </c>
    </row>
    <row r="262" spans="1:7" x14ac:dyDescent="0.25">
      <c r="A262" s="20">
        <v>259</v>
      </c>
      <c r="B262" t="str">
        <f>IF(ISERROR(INDEX('Miljövärden urval för publ'!$A$2:$AA$475,MATCH($A262,'Miljövärden urval för publ'!$R$2:$R$476,0),1)),"",INDEX('Miljövärden urval för publ'!$A$2:$AA$475,MATCH($A262,'Miljövärden urval för publ'!$R$2:$R$476,0),1))</f>
        <v>Söderhamn Nära AB</v>
      </c>
      <c r="C262" t="str">
        <f>IF(ISERROR(INDEX('Miljövärden urval för publ'!$A$2:$AA$475,MATCH($A262,'Miljövärden urval för publ'!$R$2:$R$476,0),2)),"",INDEX('Miljövärden urval för publ'!$A$2:$AA$475,MATCH($A262,'Miljövärden urval för publ'!$R$2:$R$476,0),2))</f>
        <v>Ljusne</v>
      </c>
      <c r="D262">
        <f>IF(ISERROR(VLOOKUP($C262,'Miljövärden urval för publ'!$B$2:$H$490,MATCH(D$4,'Miljövärden urval för publ'!$B$2:$H$2,0),FALSE)),"",VLOOKUP($C262,'Miljövärden urval för publ'!$B$2:$H$490,MATCH(D$4,'Miljövärden urval för publ'!$B$2:$H$2,0),FALSE))</f>
        <v>0.20250000000000001</v>
      </c>
      <c r="E262">
        <f>IF(ISERROR(VLOOKUP($C262,'Miljövärden urval för publ'!$B$2:$H$490,MATCH(E$4,'Miljövärden urval för publ'!$B$2:$H$2,0),FALSE)),"",VLOOKUP($C262,'Miljövärden urval för publ'!$B$2:$H$490,MATCH(E$4,'Miljövärden urval för publ'!$B$2:$H$2,0),FALSE))</f>
        <v>48.906799999999997</v>
      </c>
      <c r="F262">
        <f>IF(ISERROR(VLOOKUP($C262,'Miljövärden urval för publ'!$B$2:$H$490,MATCH(F$4,'Miljövärden urval för publ'!$B$2:$H$2,0),FALSE)),"",VLOOKUP($C262,'Miljövärden urval för publ'!$B$2:$H$490,MATCH(F$4,'Miljövärden urval för publ'!$B$2:$H$2,0),FALSE))</f>
        <v>11.3621</v>
      </c>
      <c r="G262">
        <f>IF(ISERROR(VLOOKUP($C262,'Miljövärden urval för publ'!$B$2:$H$490,MATCH(G$4,'Miljövärden urval för publ'!$B$2:$H$2,0),FALSE)),"",VLOOKUP($C262,'Miljövärden urval för publ'!$B$2:$H$490,MATCH(G$4,'Miljövärden urval för publ'!$B$2:$H$2,0),FALSE))</f>
        <v>9.8543900000000004E-2</v>
      </c>
    </row>
    <row r="263" spans="1:7" x14ac:dyDescent="0.25">
      <c r="A263" s="20">
        <v>260</v>
      </c>
      <c r="B263" t="str">
        <f>IF(ISERROR(INDEX('Miljövärden urval för publ'!$A$2:$AA$475,MATCH($A263,'Miljövärden urval för publ'!$R$2:$R$476,0),1)),"",INDEX('Miljövärden urval för publ'!$A$2:$AA$475,MATCH($A263,'Miljövärden urval för publ'!$R$2:$R$476,0),1))</f>
        <v>Söderhamn Nära AB</v>
      </c>
      <c r="C263" t="str">
        <f>IF(ISERROR(INDEX('Miljövärden urval för publ'!$A$2:$AA$475,MATCH($A263,'Miljövärden urval för publ'!$R$2:$R$476,0),2)),"",INDEX('Miljövärden urval för publ'!$A$2:$AA$475,MATCH($A263,'Miljövärden urval för publ'!$R$2:$R$476,0),2))</f>
        <v>Mohed</v>
      </c>
      <c r="D263">
        <f>IF(ISERROR(VLOOKUP($C263,'Miljövärden urval för publ'!$B$2:$H$490,MATCH(D$4,'Miljövärden urval för publ'!$B$2:$H$2,0),FALSE)),"",VLOOKUP($C263,'Miljövärden urval för publ'!$B$2:$H$490,MATCH(D$4,'Miljövärden urval för publ'!$B$2:$H$2,0),FALSE))</f>
        <v>0.68646399999999996</v>
      </c>
      <c r="E263">
        <f>IF(ISERROR(VLOOKUP($C263,'Miljövärden urval för publ'!$B$2:$H$490,MATCH(E$4,'Miljövärden urval för publ'!$B$2:$H$2,0),FALSE)),"",VLOOKUP($C263,'Miljövärden urval för publ'!$B$2:$H$490,MATCH(E$4,'Miljövärden urval för publ'!$B$2:$H$2,0),FALSE))</f>
        <v>3.2989600000000001</v>
      </c>
      <c r="F263">
        <f>IF(ISERROR(VLOOKUP($C263,'Miljövärden urval för publ'!$B$2:$H$490,MATCH(F$4,'Miljövärden urval för publ'!$B$2:$H$2,0),FALSE)),"",VLOOKUP($C263,'Miljövärden urval för publ'!$B$2:$H$490,MATCH(F$4,'Miljövärden urval för publ'!$B$2:$H$2,0),FALSE))</f>
        <v>7.3815</v>
      </c>
      <c r="G263">
        <f>IF(ISERROR(VLOOKUP($C263,'Miljövärden urval för publ'!$B$2:$H$490,MATCH(G$4,'Miljövärden urval för publ'!$B$2:$H$2,0),FALSE)),"",VLOOKUP($C263,'Miljövärden urval för publ'!$B$2:$H$490,MATCH(G$4,'Miljövärden urval för publ'!$B$2:$H$2,0),FALSE))</f>
        <v>0</v>
      </c>
    </row>
    <row r="264" spans="1:7" x14ac:dyDescent="0.25">
      <c r="A264" s="20">
        <v>261</v>
      </c>
      <c r="B264" t="str">
        <f>IF(ISERROR(INDEX('Miljövärden urval för publ'!$A$2:$AA$475,MATCH($A264,'Miljövärden urval för publ'!$R$2:$R$476,0),1)),"",INDEX('Miljövärden urval för publ'!$A$2:$AA$475,MATCH($A264,'Miljövärden urval för publ'!$R$2:$R$476,0),1))</f>
        <v>Söderhamn Nära AB</v>
      </c>
      <c r="C264" t="str">
        <f>IF(ISERROR(INDEX('Miljövärden urval för publ'!$A$2:$AA$475,MATCH($A264,'Miljövärden urval för publ'!$R$2:$R$476,0),2)),"",INDEX('Miljövärden urval för publ'!$A$2:$AA$475,MATCH($A264,'Miljövärden urval för publ'!$R$2:$R$476,0),2))</f>
        <v>Sandarne</v>
      </c>
      <c r="D264">
        <f>IF(ISERROR(VLOOKUP($C264,'Miljövärden urval för publ'!$B$2:$H$490,MATCH(D$4,'Miljövärden urval för publ'!$B$2:$H$2,0),FALSE)),"",VLOOKUP($C264,'Miljövärden urval för publ'!$B$2:$H$490,MATCH(D$4,'Miljövärden urval för publ'!$B$2:$H$2,0),FALSE))</f>
        <v>0.453376</v>
      </c>
      <c r="E264">
        <f>IF(ISERROR(VLOOKUP($C264,'Miljövärden urval för publ'!$B$2:$H$490,MATCH(E$4,'Miljövärden urval för publ'!$B$2:$H$2,0),FALSE)),"",VLOOKUP($C264,'Miljövärden urval för publ'!$B$2:$H$490,MATCH(E$4,'Miljövärden urval för publ'!$B$2:$H$2,0),FALSE))</f>
        <v>85.731899999999996</v>
      </c>
      <c r="F264">
        <f>IF(ISERROR(VLOOKUP($C264,'Miljövärden urval för publ'!$B$2:$H$490,MATCH(F$4,'Miljövärden urval för publ'!$B$2:$H$2,0),FALSE)),"",VLOOKUP($C264,'Miljövärden urval för publ'!$B$2:$H$490,MATCH(F$4,'Miljövärden urval för publ'!$B$2:$H$2,0),FALSE))</f>
        <v>18.245799999999999</v>
      </c>
      <c r="G264">
        <f>IF(ISERROR(VLOOKUP($C264,'Miljövärden urval för publ'!$B$2:$H$490,MATCH(G$4,'Miljövärden urval för publ'!$B$2:$H$2,0),FALSE)),"",VLOOKUP($C264,'Miljövärden urval för publ'!$B$2:$H$490,MATCH(G$4,'Miljövärden urval för publ'!$B$2:$H$2,0),FALSE))</f>
        <v>0.24182300000000001</v>
      </c>
    </row>
    <row r="265" spans="1:7" x14ac:dyDescent="0.25">
      <c r="A265" s="20">
        <v>262</v>
      </c>
      <c r="B265" t="str">
        <f>IF(ISERROR(INDEX('Miljövärden urval för publ'!$A$2:$AA$475,MATCH($A265,'Miljövärden urval för publ'!$R$2:$R$476,0),1)),"",INDEX('Miljövärden urval för publ'!$A$2:$AA$475,MATCH($A265,'Miljövärden urval för publ'!$R$2:$R$476,0),1))</f>
        <v>Söderhamn Nära AB</v>
      </c>
      <c r="C265" t="str">
        <f>IF(ISERROR(INDEX('Miljövärden urval för publ'!$A$2:$AA$475,MATCH($A265,'Miljövärden urval för publ'!$R$2:$R$476,0),2)),"",INDEX('Miljövärden urval för publ'!$A$2:$AA$475,MATCH($A265,'Miljövärden urval för publ'!$R$2:$R$476,0),2))</f>
        <v>Söderhamn</v>
      </c>
      <c r="D265">
        <f>IF(ISERROR(VLOOKUP($C265,'Miljövärden urval för publ'!$B$2:$H$490,MATCH(D$4,'Miljövärden urval för publ'!$B$2:$H$2,0),FALSE)),"",VLOOKUP($C265,'Miljövärden urval för publ'!$B$2:$H$490,MATCH(D$4,'Miljövärden urval för publ'!$B$2:$H$2,0),FALSE))</f>
        <v>0.13469900000000001</v>
      </c>
      <c r="E265">
        <f>IF(ISERROR(VLOOKUP($C265,'Miljövärden urval för publ'!$B$2:$H$490,MATCH(E$4,'Miljövärden urval för publ'!$B$2:$H$2,0),FALSE)),"",VLOOKUP($C265,'Miljövärden urval för publ'!$B$2:$H$490,MATCH(E$4,'Miljövärden urval för publ'!$B$2:$H$2,0),FALSE))</f>
        <v>8.7900299999999998</v>
      </c>
      <c r="F265">
        <f>IF(ISERROR(VLOOKUP($C265,'Miljövärden urval för publ'!$B$2:$H$490,MATCH(F$4,'Miljövärden urval för publ'!$B$2:$H$2,0),FALSE)),"",VLOOKUP($C265,'Miljövärden urval för publ'!$B$2:$H$490,MATCH(F$4,'Miljövärden urval för publ'!$B$2:$H$2,0),FALSE))</f>
        <v>7.5513700000000004</v>
      </c>
      <c r="G265">
        <f>IF(ISERROR(VLOOKUP($C265,'Miljövärden urval för publ'!$B$2:$H$490,MATCH(G$4,'Miljövärden urval för publ'!$B$2:$H$2,0),FALSE)),"",VLOOKUP($C265,'Miljövärden urval för publ'!$B$2:$H$490,MATCH(G$4,'Miljövärden urval för publ'!$B$2:$H$2,0),FALSE))</f>
        <v>2.9499800000000001E-3</v>
      </c>
    </row>
    <row r="266" spans="1:7" x14ac:dyDescent="0.25">
      <c r="A266" s="20">
        <v>263</v>
      </c>
      <c r="B266" t="str">
        <f>IF(ISERROR(INDEX('Miljövärden urval för publ'!$A$2:$AA$475,MATCH($A266,'Miljövärden urval för publ'!$R$2:$R$476,0),1)),"",INDEX('Miljövärden urval för publ'!$A$2:$AA$475,MATCH($A266,'Miljövärden urval för publ'!$R$2:$R$476,0),1))</f>
        <v>Södertörns Fjärrvärme AB</v>
      </c>
      <c r="C266" t="str">
        <f>IF(ISERROR(INDEX('Miljövärden urval för publ'!$A$2:$AA$475,MATCH($A266,'Miljövärden urval för publ'!$R$2:$R$476,0),2)),"",INDEX('Miljövärden urval för publ'!$A$2:$AA$475,MATCH($A266,'Miljövärden urval för publ'!$R$2:$R$476,0),2))</f>
        <v>Södertörn Fjärrvärme Totalt</v>
      </c>
      <c r="D266">
        <f>IF(ISERROR(VLOOKUP($C266,'Miljövärden urval för publ'!$B$2:$H$490,MATCH(D$4,'Miljövärden urval för publ'!$B$2:$H$2,0),FALSE)),"",VLOOKUP($C266,'Miljövärden urval för publ'!$B$2:$H$490,MATCH(D$4,'Miljövärden urval för publ'!$B$2:$H$2,0),FALSE))</f>
        <v>7.4994099999999994E-2</v>
      </c>
      <c r="E266">
        <f>IF(ISERROR(VLOOKUP($C266,'Miljövärden urval för publ'!$B$2:$H$490,MATCH(E$4,'Miljövärden urval för publ'!$B$2:$H$2,0),FALSE)),"",VLOOKUP($C266,'Miljövärden urval för publ'!$B$2:$H$490,MATCH(E$4,'Miljövärden urval för publ'!$B$2:$H$2,0),FALSE))</f>
        <v>37.203299999999999</v>
      </c>
      <c r="F266">
        <f>IF(ISERROR(VLOOKUP($C266,'Miljövärden urval för publ'!$B$2:$H$490,MATCH(F$4,'Miljövärden urval för publ'!$B$2:$H$2,0),FALSE)),"",VLOOKUP($C266,'Miljövärden urval för publ'!$B$2:$H$490,MATCH(F$4,'Miljövärden urval för publ'!$B$2:$H$2,0),FALSE))</f>
        <v>4.2050599999999996</v>
      </c>
      <c r="G266">
        <f>IF(ISERROR(VLOOKUP($C266,'Miljövärden urval för publ'!$B$2:$H$490,MATCH(G$4,'Miljövärden urval för publ'!$B$2:$H$2,0),FALSE)),"",VLOOKUP($C266,'Miljövärden urval för publ'!$B$2:$H$490,MATCH(G$4,'Miljövärden urval för publ'!$B$2:$H$2,0),FALSE))</f>
        <v>2.2361700000000002E-2</v>
      </c>
    </row>
    <row r="267" spans="1:7" x14ac:dyDescent="0.25">
      <c r="A267" s="20">
        <v>264</v>
      </c>
      <c r="B267" t="str">
        <f>IF(ISERROR(INDEX('Miljövärden urval för publ'!$A$2:$AA$475,MATCH($A267,'Miljövärden urval för publ'!$R$2:$R$476,0),1)),"",INDEX('Miljövärden urval för publ'!$A$2:$AA$475,MATCH($A267,'Miljövärden urval för publ'!$R$2:$R$476,0),1))</f>
        <v>Tekniska Verken i Linköping AB</v>
      </c>
      <c r="C267" t="str">
        <f>IF(ISERROR(INDEX('Miljövärden urval för publ'!$A$2:$AA$475,MATCH($A267,'Miljövärden urval för publ'!$R$2:$R$476,0),2)),"",INDEX('Miljövärden urval för publ'!$A$2:$AA$475,MATCH($A267,'Miljövärden urval för publ'!$R$2:$R$476,0),2))</f>
        <v>Borensberg</v>
      </c>
      <c r="D267">
        <f>IF(ISERROR(VLOOKUP($C267,'Miljövärden urval för publ'!$B$2:$H$490,MATCH(D$4,'Miljövärden urval för publ'!$B$2:$H$2,0),FALSE)),"",VLOOKUP($C267,'Miljövärden urval för publ'!$B$2:$H$490,MATCH(D$4,'Miljövärden urval för publ'!$B$2:$H$2,0),FALSE))</f>
        <v>0.120976</v>
      </c>
      <c r="E267">
        <f>IF(ISERROR(VLOOKUP($C267,'Miljövärden urval för publ'!$B$2:$H$490,MATCH(E$4,'Miljövärden urval för publ'!$B$2:$H$2,0),FALSE)),"",VLOOKUP($C267,'Miljövärden urval för publ'!$B$2:$H$490,MATCH(E$4,'Miljövärden urval för publ'!$B$2:$H$2,0),FALSE))</f>
        <v>24.195599999999999</v>
      </c>
      <c r="F267">
        <f>IF(ISERROR(VLOOKUP($C267,'Miljövärden urval för publ'!$B$2:$H$490,MATCH(F$4,'Miljövärden urval för publ'!$B$2:$H$2,0),FALSE)),"",VLOOKUP($C267,'Miljövärden urval för publ'!$B$2:$H$490,MATCH(F$4,'Miljövärden urval för publ'!$B$2:$H$2,0),FALSE))</f>
        <v>10.5549</v>
      </c>
      <c r="G267">
        <f>IF(ISERROR(VLOOKUP($C267,'Miljövärden urval för publ'!$B$2:$H$490,MATCH(G$4,'Miljövärden urval för publ'!$B$2:$H$2,0),FALSE)),"",VLOOKUP($C267,'Miljövärden urval för publ'!$B$2:$H$490,MATCH(G$4,'Miljövärden urval för publ'!$B$2:$H$2,0),FALSE))</f>
        <v>7.7707599999999998E-3</v>
      </c>
    </row>
    <row r="268" spans="1:7" x14ac:dyDescent="0.25">
      <c r="A268" s="20">
        <v>265</v>
      </c>
      <c r="B268" t="str">
        <f>IF(ISERROR(INDEX('Miljövärden urval för publ'!$A$2:$AA$475,MATCH($A268,'Miljövärden urval för publ'!$R$2:$R$476,0),1)),"",INDEX('Miljövärden urval för publ'!$A$2:$AA$475,MATCH($A268,'Miljövärden urval för publ'!$R$2:$R$476,0),1))</f>
        <v>Tekniska Verken i Linköping AB</v>
      </c>
      <c r="C268" t="str">
        <f>IF(ISERROR(INDEX('Miljövärden urval för publ'!$A$2:$AA$475,MATCH($A268,'Miljövärden urval för publ'!$R$2:$R$476,0),2)),"",INDEX('Miljövärden urval för publ'!$A$2:$AA$475,MATCH($A268,'Miljövärden urval för publ'!$R$2:$R$476,0),2))</f>
        <v>Katrineholm</v>
      </c>
      <c r="D268">
        <f>IF(ISERROR(VLOOKUP($C268,'Miljövärden urval för publ'!$B$2:$H$490,MATCH(D$4,'Miljövärden urval för publ'!$B$2:$H$2,0),FALSE)),"",VLOOKUP($C268,'Miljövärden urval för publ'!$B$2:$H$490,MATCH(D$4,'Miljövärden urval för publ'!$B$2:$H$2,0),FALSE))</f>
        <v>6.2710799999999997E-2</v>
      </c>
      <c r="E268">
        <f>IF(ISERROR(VLOOKUP($C268,'Miljövärden urval för publ'!$B$2:$H$490,MATCH(E$4,'Miljövärden urval för publ'!$B$2:$H$2,0),FALSE)),"",VLOOKUP($C268,'Miljövärden urval för publ'!$B$2:$H$490,MATCH(E$4,'Miljövärden urval för publ'!$B$2:$H$2,0),FALSE))</f>
        <v>11.757400000000001</v>
      </c>
      <c r="F268">
        <f>IF(ISERROR(VLOOKUP($C268,'Miljövärden urval för publ'!$B$2:$H$490,MATCH(F$4,'Miljövärden urval för publ'!$B$2:$H$2,0),FALSE)),"",VLOOKUP($C268,'Miljövärden urval för publ'!$B$2:$H$490,MATCH(F$4,'Miljövärden urval för publ'!$B$2:$H$2,0),FALSE))</f>
        <v>4.5003099999999998</v>
      </c>
      <c r="G268">
        <f>IF(ISERROR(VLOOKUP($C268,'Miljövärden urval för publ'!$B$2:$H$490,MATCH(G$4,'Miljövärden urval för publ'!$B$2:$H$2,0),FALSE)),"",VLOOKUP($C268,'Miljövärden urval för publ'!$B$2:$H$490,MATCH(G$4,'Miljövärden urval för publ'!$B$2:$H$2,0),FALSE))</f>
        <v>4.3067599999999998E-3</v>
      </c>
    </row>
    <row r="269" spans="1:7" x14ac:dyDescent="0.25">
      <c r="A269" s="20">
        <v>266</v>
      </c>
      <c r="B269" t="str">
        <f>IF(ISERROR(INDEX('Miljövärden urval för publ'!$A$2:$AA$475,MATCH($A269,'Miljövärden urval för publ'!$R$2:$R$476,0),1)),"",INDEX('Miljövärden urval för publ'!$A$2:$AA$475,MATCH($A269,'Miljövärden urval för publ'!$R$2:$R$476,0),1))</f>
        <v>Tekniska Verken i Linköping AB</v>
      </c>
      <c r="C269" t="str">
        <f>IF(ISERROR(INDEX('Miljövärden urval för publ'!$A$2:$AA$475,MATCH($A269,'Miljövärden urval för publ'!$R$2:$R$476,0),2)),"",INDEX('Miljövärden urval för publ'!$A$2:$AA$475,MATCH($A269,'Miljövärden urval för publ'!$R$2:$R$476,0),2))</f>
        <v>Kisa</v>
      </c>
      <c r="D269">
        <f>IF(ISERROR(VLOOKUP($C269,'Miljövärden urval för publ'!$B$2:$H$490,MATCH(D$4,'Miljövärden urval för publ'!$B$2:$H$2,0),FALSE)),"",VLOOKUP($C269,'Miljövärden urval för publ'!$B$2:$H$490,MATCH(D$4,'Miljövärden urval för publ'!$B$2:$H$2,0),FALSE))</f>
        <v>6.2876199999999993E-2</v>
      </c>
      <c r="E269">
        <f>IF(ISERROR(VLOOKUP($C269,'Miljövärden urval för publ'!$B$2:$H$490,MATCH(E$4,'Miljövärden urval för publ'!$B$2:$H$2,0),FALSE)),"",VLOOKUP($C269,'Miljövärden urval för publ'!$B$2:$H$490,MATCH(E$4,'Miljövärden urval för publ'!$B$2:$H$2,0),FALSE))</f>
        <v>17.1159</v>
      </c>
      <c r="F269">
        <f>IF(ISERROR(VLOOKUP($C269,'Miljövärden urval för publ'!$B$2:$H$490,MATCH(F$4,'Miljövärden urval för publ'!$B$2:$H$2,0),FALSE)),"",VLOOKUP($C269,'Miljövärden urval för publ'!$B$2:$H$490,MATCH(F$4,'Miljövärden urval för publ'!$B$2:$H$2,0),FALSE))</f>
        <v>9.6450600000000009</v>
      </c>
      <c r="G269">
        <f>IF(ISERROR(VLOOKUP($C269,'Miljövärden urval för publ'!$B$2:$H$490,MATCH(G$4,'Miljövärden urval för publ'!$B$2:$H$2,0),FALSE)),"",VLOOKUP($C269,'Miljövärden urval för publ'!$B$2:$H$490,MATCH(G$4,'Miljövärden urval för publ'!$B$2:$H$2,0),FALSE))</f>
        <v>1.27797E-2</v>
      </c>
    </row>
    <row r="270" spans="1:7" x14ac:dyDescent="0.25">
      <c r="A270" s="20">
        <v>267</v>
      </c>
      <c r="B270" t="str">
        <f>IF(ISERROR(INDEX('Miljövärden urval för publ'!$A$2:$AA$475,MATCH($A270,'Miljövärden urval för publ'!$R$2:$R$476,0),1)),"",INDEX('Miljövärden urval för publ'!$A$2:$AA$475,MATCH($A270,'Miljövärden urval för publ'!$R$2:$R$476,0),1))</f>
        <v>Tekniska Verken i Linköping AB</v>
      </c>
      <c r="C270" t="str">
        <f>IF(ISERROR(INDEX('Miljövärden urval för publ'!$A$2:$AA$475,MATCH($A270,'Miljövärden urval för publ'!$R$2:$R$476,0),2)),"",INDEX('Miljövärden urval för publ'!$A$2:$AA$475,MATCH($A270,'Miljövärden urval för publ'!$R$2:$R$476,0),2))</f>
        <v>Linköping</v>
      </c>
      <c r="D270">
        <f>IF(ISERROR(VLOOKUP($C270,'Miljövärden urval för publ'!$B$2:$H$490,MATCH(D$4,'Miljövärden urval för publ'!$B$2:$H$2,0),FALSE)),"",VLOOKUP($C270,'Miljövärden urval för publ'!$B$2:$H$490,MATCH(D$4,'Miljövärden urval för publ'!$B$2:$H$2,0),FALSE))</f>
        <v>0.153333</v>
      </c>
      <c r="E270">
        <f>IF(ISERROR(VLOOKUP($C270,'Miljövärden urval för publ'!$B$2:$H$490,MATCH(E$4,'Miljövärden urval för publ'!$B$2:$H$2,0),FALSE)),"",VLOOKUP($C270,'Miljövärden urval för publ'!$B$2:$H$490,MATCH(E$4,'Miljövärden urval för publ'!$B$2:$H$2,0),FALSE))</f>
        <v>91.863500000000002</v>
      </c>
      <c r="F270">
        <f>IF(ISERROR(VLOOKUP($C270,'Miljövärden urval för publ'!$B$2:$H$490,MATCH(F$4,'Miljövärden urval för publ'!$B$2:$H$2,0),FALSE)),"",VLOOKUP($C270,'Miljövärden urval för publ'!$B$2:$H$490,MATCH(F$4,'Miljövärden urval för publ'!$B$2:$H$2,0),FALSE))</f>
        <v>5.5113700000000003</v>
      </c>
      <c r="G270">
        <f>IF(ISERROR(VLOOKUP($C270,'Miljövärden urval för publ'!$B$2:$H$490,MATCH(G$4,'Miljövärden urval för publ'!$B$2:$H$2,0),FALSE)),"",VLOOKUP($C270,'Miljövärden urval för publ'!$B$2:$H$490,MATCH(G$4,'Miljövärden urval för publ'!$B$2:$H$2,0),FALSE))</f>
        <v>9.2508000000000007E-2</v>
      </c>
    </row>
    <row r="271" spans="1:7" x14ac:dyDescent="0.25">
      <c r="A271" s="20">
        <v>268</v>
      </c>
      <c r="B271" t="str">
        <f>IF(ISERROR(INDEX('Miljövärden urval för publ'!$A$2:$AA$475,MATCH($A271,'Miljövärden urval för publ'!$R$2:$R$476,0),1)),"",INDEX('Miljövärden urval för publ'!$A$2:$AA$475,MATCH($A271,'Miljövärden urval för publ'!$R$2:$R$476,0),1))</f>
        <v>Tekniska Verken i Linköping AB</v>
      </c>
      <c r="C271" t="str">
        <f>IF(ISERROR(INDEX('Miljövärden urval för publ'!$A$2:$AA$475,MATCH($A271,'Miljövärden urval för publ'!$R$2:$R$476,0),2)),"",INDEX('Miljövärden urval för publ'!$A$2:$AA$475,MATCH($A271,'Miljövärden urval för publ'!$R$2:$R$476,0),2))</f>
        <v>Skärblacka</v>
      </c>
      <c r="D271">
        <f>IF(ISERROR(VLOOKUP($C271,'Miljövärden urval för publ'!$B$2:$H$490,MATCH(D$4,'Miljövärden urval för publ'!$B$2:$H$2,0),FALSE)),"",VLOOKUP($C271,'Miljövärden urval för publ'!$B$2:$H$490,MATCH(D$4,'Miljövärden urval för publ'!$B$2:$H$2,0),FALSE))</f>
        <v>0.29115400000000002</v>
      </c>
      <c r="E271">
        <f>IF(ISERROR(VLOOKUP($C271,'Miljövärden urval för publ'!$B$2:$H$490,MATCH(E$4,'Miljövärden urval för publ'!$B$2:$H$2,0),FALSE)),"",VLOOKUP($C271,'Miljövärden urval för publ'!$B$2:$H$490,MATCH(E$4,'Miljövärden urval för publ'!$B$2:$H$2,0),FALSE))</f>
        <v>67.797300000000007</v>
      </c>
      <c r="F271">
        <f>IF(ISERROR(VLOOKUP($C271,'Miljövärden urval för publ'!$B$2:$H$490,MATCH(F$4,'Miljövärden urval för publ'!$B$2:$H$2,0),FALSE)),"",VLOOKUP($C271,'Miljövärden urval för publ'!$B$2:$H$490,MATCH(F$4,'Miljövärden urval för publ'!$B$2:$H$2,0),FALSE))</f>
        <v>7.7513399999999999</v>
      </c>
      <c r="G271">
        <f>IF(ISERROR(VLOOKUP($C271,'Miljövärden urval för publ'!$B$2:$H$490,MATCH(G$4,'Miljövärden urval för publ'!$B$2:$H$2,0),FALSE)),"",VLOOKUP($C271,'Miljövärden urval för publ'!$B$2:$H$490,MATCH(G$4,'Miljövärden urval för publ'!$B$2:$H$2,0),FALSE))</f>
        <v>0.15312200000000001</v>
      </c>
    </row>
    <row r="272" spans="1:7" x14ac:dyDescent="0.25">
      <c r="A272" s="20">
        <v>269</v>
      </c>
      <c r="B272" t="str">
        <f>IF(ISERROR(INDEX('Miljövärden urval för publ'!$A$2:$AA$475,MATCH($A272,'Miljövärden urval för publ'!$R$2:$R$476,0),1)),"",INDEX('Miljövärden urval för publ'!$A$2:$AA$475,MATCH($A272,'Miljövärden urval för publ'!$R$2:$R$476,0),1))</f>
        <v>Tekniska Verken i Linköping AB</v>
      </c>
      <c r="C272" t="str">
        <f>IF(ISERROR(INDEX('Miljövärden urval för publ'!$A$2:$AA$475,MATCH($A272,'Miljövärden urval för publ'!$R$2:$R$476,0),2)),"",INDEX('Miljövärden urval för publ'!$A$2:$AA$475,MATCH($A272,'Miljövärden urval för publ'!$R$2:$R$476,0),2))</f>
        <v>Åtvidaberg</v>
      </c>
      <c r="D272">
        <f>IF(ISERROR(VLOOKUP($C272,'Miljövärden urval för publ'!$B$2:$H$490,MATCH(D$4,'Miljövärden urval för publ'!$B$2:$H$2,0),FALSE)),"",VLOOKUP($C272,'Miljövärden urval för publ'!$B$2:$H$490,MATCH(D$4,'Miljövärden urval för publ'!$B$2:$H$2,0),FALSE))</f>
        <v>0.103876</v>
      </c>
      <c r="E272">
        <f>IF(ISERROR(VLOOKUP($C272,'Miljövärden urval för publ'!$B$2:$H$490,MATCH(E$4,'Miljövärden urval för publ'!$B$2:$H$2,0),FALSE)),"",VLOOKUP($C272,'Miljövärden urval för publ'!$B$2:$H$490,MATCH(E$4,'Miljövärden urval för publ'!$B$2:$H$2,0),FALSE))</f>
        <v>22.610900000000001</v>
      </c>
      <c r="F272">
        <f>IF(ISERROR(VLOOKUP($C272,'Miljövärden urval för publ'!$B$2:$H$490,MATCH(F$4,'Miljövärden urval för publ'!$B$2:$H$2,0),FALSE)),"",VLOOKUP($C272,'Miljövärden urval för publ'!$B$2:$H$490,MATCH(F$4,'Miljövärden urval för publ'!$B$2:$H$2,0),FALSE))</f>
        <v>8.1010000000000009</v>
      </c>
      <c r="G272">
        <f>IF(ISERROR(VLOOKUP($C272,'Miljövärden urval för publ'!$B$2:$H$490,MATCH(G$4,'Miljövärden urval för publ'!$B$2:$H$2,0),FALSE)),"",VLOOKUP($C272,'Miljövärden urval för publ'!$B$2:$H$490,MATCH(G$4,'Miljövärden urval för publ'!$B$2:$H$2,0),FALSE))</f>
        <v>2.7048900000000001E-2</v>
      </c>
    </row>
    <row r="273" spans="1:7" x14ac:dyDescent="0.25">
      <c r="A273" s="20">
        <v>270</v>
      </c>
      <c r="B273" t="str">
        <f>IF(ISERROR(INDEX('Miljövärden urval för publ'!$A$2:$AA$475,MATCH($A273,'Miljövärden urval för publ'!$R$2:$R$476,0),1)),"",INDEX('Miljövärden urval för publ'!$A$2:$AA$475,MATCH($A273,'Miljövärden urval för publ'!$R$2:$R$476,0),1))</f>
        <v>Telge Nät AB</v>
      </c>
      <c r="C273" t="str">
        <f>IF(ISERROR(INDEX('Miljövärden urval för publ'!$A$2:$AA$475,MATCH($A273,'Miljövärden urval för publ'!$R$2:$R$476,0),2)),"",INDEX('Miljövärden urval för publ'!$A$2:$AA$475,MATCH($A273,'Miljövärden urval för publ'!$R$2:$R$476,0),2))</f>
        <v>Järna</v>
      </c>
      <c r="D273">
        <f>IF(ISERROR(VLOOKUP($C273,'Miljövärden urval för publ'!$B$2:$H$490,MATCH(D$4,'Miljövärden urval för publ'!$B$2:$H$2,0),FALSE)),"",VLOOKUP($C273,'Miljövärden urval för publ'!$B$2:$H$490,MATCH(D$4,'Miljövärden urval för publ'!$B$2:$H$2,0),FALSE))</f>
        <v>1.30505</v>
      </c>
      <c r="E273">
        <f>IF(ISERROR(VLOOKUP($C273,'Miljövärden urval för publ'!$B$2:$H$490,MATCH(E$4,'Miljövärden urval för publ'!$B$2:$H$2,0),FALSE)),"",VLOOKUP($C273,'Miljövärden urval för publ'!$B$2:$H$490,MATCH(E$4,'Miljövärden urval för publ'!$B$2:$H$2,0),FALSE))</f>
        <v>62.033099999999997</v>
      </c>
      <c r="F273">
        <f>IF(ISERROR(VLOOKUP($C273,'Miljövärden urval för publ'!$B$2:$H$490,MATCH(F$4,'Miljövärden urval för publ'!$B$2:$H$2,0),FALSE)),"",VLOOKUP($C273,'Miljövärden urval för publ'!$B$2:$H$490,MATCH(F$4,'Miljövärden urval för publ'!$B$2:$H$2,0),FALSE))</f>
        <v>33.455100000000002</v>
      </c>
      <c r="G273">
        <f>IF(ISERROR(VLOOKUP($C273,'Miljövärden urval för publ'!$B$2:$H$490,MATCH(G$4,'Miljövärden urval för publ'!$B$2:$H$2,0),FALSE)),"",VLOOKUP($C273,'Miljövärden urval för publ'!$B$2:$H$490,MATCH(G$4,'Miljövärden urval för publ'!$B$2:$H$2,0),FALSE))</f>
        <v>0.13845099999999999</v>
      </c>
    </row>
    <row r="274" spans="1:7" x14ac:dyDescent="0.25">
      <c r="A274" s="20">
        <v>271</v>
      </c>
      <c r="B274" t="str">
        <f>IF(ISERROR(INDEX('Miljövärden urval för publ'!$A$2:$AA$475,MATCH($A274,'Miljövärden urval för publ'!$R$2:$R$476,0),1)),"",INDEX('Miljövärden urval för publ'!$A$2:$AA$475,MATCH($A274,'Miljövärden urval för publ'!$R$2:$R$476,0),1))</f>
        <v>Telge Nät AB</v>
      </c>
      <c r="C274" t="str">
        <f>IF(ISERROR(INDEX('Miljövärden urval för publ'!$A$2:$AA$475,MATCH($A274,'Miljövärden urval för publ'!$R$2:$R$476,0),2)),"",INDEX('Miljövärden urval för publ'!$A$2:$AA$475,MATCH($A274,'Miljövärden urval för publ'!$R$2:$R$476,0),2))</f>
        <v>Södertälje</v>
      </c>
      <c r="D274">
        <f>IF(ISERROR(VLOOKUP($C274,'Miljövärden urval för publ'!$B$2:$H$490,MATCH(D$4,'Miljövärden urval för publ'!$B$2:$H$2,0),FALSE)),"",VLOOKUP($C274,'Miljövärden urval för publ'!$B$2:$H$490,MATCH(D$4,'Miljövärden urval för publ'!$B$2:$H$2,0),FALSE))</f>
        <v>6.4997299999999994E-2</v>
      </c>
      <c r="E274">
        <f>IF(ISERROR(VLOOKUP($C274,'Miljövärden urval för publ'!$B$2:$H$490,MATCH(E$4,'Miljövärden urval för publ'!$B$2:$H$2,0),FALSE)),"",VLOOKUP($C274,'Miljövärden urval för publ'!$B$2:$H$490,MATCH(E$4,'Miljövärden urval för publ'!$B$2:$H$2,0),FALSE))</f>
        <v>32.287500000000001</v>
      </c>
      <c r="F274">
        <f>IF(ISERROR(VLOOKUP($C274,'Miljövärden urval för publ'!$B$2:$H$490,MATCH(F$4,'Miljövärden urval för publ'!$B$2:$H$2,0),FALSE)),"",VLOOKUP($C274,'Miljövärden urval för publ'!$B$2:$H$490,MATCH(F$4,'Miljövärden urval för publ'!$B$2:$H$2,0),FALSE))</f>
        <v>3.8660199999999998</v>
      </c>
      <c r="G274">
        <f>IF(ISERROR(VLOOKUP($C274,'Miljövärden urval för publ'!$B$2:$H$490,MATCH(G$4,'Miljövärden urval för publ'!$B$2:$H$2,0),FALSE)),"",VLOOKUP($C274,'Miljövärden urval för publ'!$B$2:$H$490,MATCH(G$4,'Miljövärden urval för publ'!$B$2:$H$2,0),FALSE))</f>
        <v>5.2237200000000003E-3</v>
      </c>
    </row>
    <row r="275" spans="1:7" x14ac:dyDescent="0.25">
      <c r="A275" s="20">
        <v>272</v>
      </c>
      <c r="B275" t="str">
        <f>IF(ISERROR(INDEX('Miljövärden urval för publ'!$A$2:$AA$475,MATCH($A275,'Miljövärden urval för publ'!$R$2:$R$476,0),1)),"",INDEX('Miljövärden urval för publ'!$A$2:$AA$475,MATCH($A275,'Miljövärden urval för publ'!$R$2:$R$476,0),1))</f>
        <v>Tidaholms Energi AB</v>
      </c>
      <c r="C275" t="str">
        <f>IF(ISERROR(INDEX('Miljövärden urval för publ'!$A$2:$AA$475,MATCH($A275,'Miljövärden urval för publ'!$R$2:$R$476,0),2)),"",INDEX('Miljövärden urval för publ'!$A$2:$AA$475,MATCH($A275,'Miljövärden urval för publ'!$R$2:$R$476,0),2))</f>
        <v>Tidaholm</v>
      </c>
      <c r="D275">
        <f>IF(ISERROR(VLOOKUP($C275,'Miljövärden urval för publ'!$B$2:$H$490,MATCH(D$4,'Miljövärden urval för publ'!$B$2:$H$2,0),FALSE)),"",VLOOKUP($C275,'Miljövärden urval för publ'!$B$2:$H$490,MATCH(D$4,'Miljövärden urval för publ'!$B$2:$H$2,0),FALSE))</f>
        <v>0.159969</v>
      </c>
      <c r="E275">
        <f>IF(ISERROR(VLOOKUP($C275,'Miljövärden urval för publ'!$B$2:$H$490,MATCH(E$4,'Miljövärden urval för publ'!$B$2:$H$2,0),FALSE)),"",VLOOKUP($C275,'Miljövärden urval för publ'!$B$2:$H$490,MATCH(E$4,'Miljövärden urval för publ'!$B$2:$H$2,0),FALSE))</f>
        <v>44.1205</v>
      </c>
      <c r="F275">
        <f>IF(ISERROR(VLOOKUP($C275,'Miljövärden urval för publ'!$B$2:$H$490,MATCH(F$4,'Miljövärden urval för publ'!$B$2:$H$2,0),FALSE)),"",VLOOKUP($C275,'Miljövärden urval för publ'!$B$2:$H$490,MATCH(F$4,'Miljövärden urval för publ'!$B$2:$H$2,0),FALSE))</f>
        <v>8.59849</v>
      </c>
      <c r="G275">
        <f>IF(ISERROR(VLOOKUP($C275,'Miljövärden urval för publ'!$B$2:$H$490,MATCH(G$4,'Miljövärden urval för publ'!$B$2:$H$2,0),FALSE)),"",VLOOKUP($C275,'Miljövärden urval för publ'!$B$2:$H$490,MATCH(G$4,'Miljövärden urval för publ'!$B$2:$H$2,0),FALSE))</f>
        <v>1.27347E-2</v>
      </c>
    </row>
    <row r="276" spans="1:7" x14ac:dyDescent="0.25">
      <c r="A276" s="20">
        <v>273</v>
      </c>
      <c r="B276" t="str">
        <f>IF(ISERROR(INDEX('Miljövärden urval för publ'!$A$2:$AA$475,MATCH($A276,'Miljövärden urval för publ'!$R$2:$R$476,0),1)),"",INDEX('Miljövärden urval för publ'!$A$2:$AA$475,MATCH($A276,'Miljövärden urval för publ'!$R$2:$R$476,0),1))</f>
        <v>Tierps Fjärrvärme AB</v>
      </c>
      <c r="C276" t="str">
        <f>IF(ISERROR(INDEX('Miljövärden urval för publ'!$A$2:$AA$475,MATCH($A276,'Miljövärden urval för publ'!$R$2:$R$476,0),2)),"",INDEX('Miljövärden urval för publ'!$A$2:$AA$475,MATCH($A276,'Miljövärden urval för publ'!$R$2:$R$476,0),2))</f>
        <v>Tierp</v>
      </c>
      <c r="D276">
        <f>IF(ISERROR(VLOOKUP($C276,'Miljövärden urval för publ'!$B$2:$H$490,MATCH(D$4,'Miljövärden urval för publ'!$B$2:$H$2,0),FALSE)),"",VLOOKUP($C276,'Miljövärden urval för publ'!$B$2:$H$490,MATCH(D$4,'Miljövärden urval för publ'!$B$2:$H$2,0),FALSE))</f>
        <v>0.119282</v>
      </c>
      <c r="E276">
        <f>IF(ISERROR(VLOOKUP($C276,'Miljövärden urval för publ'!$B$2:$H$490,MATCH(E$4,'Miljövärden urval för publ'!$B$2:$H$2,0),FALSE)),"",VLOOKUP($C276,'Miljövärden urval för publ'!$B$2:$H$490,MATCH(E$4,'Miljövärden urval för publ'!$B$2:$H$2,0),FALSE))</f>
        <v>19.5228</v>
      </c>
      <c r="F276">
        <f>IF(ISERROR(VLOOKUP($C276,'Miljövärden urval för publ'!$B$2:$H$490,MATCH(F$4,'Miljövärden urval för publ'!$B$2:$H$2,0),FALSE)),"",VLOOKUP($C276,'Miljövärden urval för publ'!$B$2:$H$490,MATCH(F$4,'Miljövärden urval för publ'!$B$2:$H$2,0),FALSE))</f>
        <v>9.4656099999999999</v>
      </c>
      <c r="G276">
        <f>IF(ISERROR(VLOOKUP($C276,'Miljövärden urval för publ'!$B$2:$H$490,MATCH(G$4,'Miljövärden urval för publ'!$B$2:$H$2,0),FALSE)),"",VLOOKUP($C276,'Miljövärden urval för publ'!$B$2:$H$490,MATCH(G$4,'Miljövärden urval för publ'!$B$2:$H$2,0),FALSE))</f>
        <v>1.4705599999999999E-2</v>
      </c>
    </row>
    <row r="277" spans="1:7" x14ac:dyDescent="0.25">
      <c r="A277" s="20">
        <v>274</v>
      </c>
      <c r="B277" t="str">
        <f>IF(ISERROR(INDEX('Miljövärden urval för publ'!$A$2:$AA$475,MATCH($A277,'Miljövärden urval för publ'!$R$2:$R$476,0),1)),"",INDEX('Miljövärden urval för publ'!$A$2:$AA$475,MATCH($A277,'Miljövärden urval för publ'!$R$2:$R$476,0),1))</f>
        <v>Tierps Fjärrvärme AB</v>
      </c>
      <c r="C277" t="str">
        <f>IF(ISERROR(INDEX('Miljövärden urval för publ'!$A$2:$AA$475,MATCH($A277,'Miljövärden urval för publ'!$R$2:$R$476,0),2)),"",INDEX('Miljövärden urval för publ'!$A$2:$AA$475,MATCH($A277,'Miljövärden urval för publ'!$R$2:$R$476,0),2))</f>
        <v>Örbyhus</v>
      </c>
      <c r="D277">
        <f>IF(ISERROR(VLOOKUP($C277,'Miljövärden urval för publ'!$B$2:$H$490,MATCH(D$4,'Miljövärden urval för publ'!$B$2:$H$2,0),FALSE)),"",VLOOKUP($C277,'Miljövärden urval för publ'!$B$2:$H$490,MATCH(D$4,'Miljövärden urval för publ'!$B$2:$H$2,0),FALSE))</f>
        <v>0.234657</v>
      </c>
      <c r="E277">
        <f>IF(ISERROR(VLOOKUP($C277,'Miljövärden urval för publ'!$B$2:$H$490,MATCH(E$4,'Miljövärden urval för publ'!$B$2:$H$2,0),FALSE)),"",VLOOKUP($C277,'Miljövärden urval för publ'!$B$2:$H$490,MATCH(E$4,'Miljövärden urval för publ'!$B$2:$H$2,0),FALSE))</f>
        <v>25.381799999999998</v>
      </c>
      <c r="F277">
        <f>IF(ISERROR(VLOOKUP($C277,'Miljövärden urval för publ'!$B$2:$H$490,MATCH(F$4,'Miljövärden urval för publ'!$B$2:$H$2,0),FALSE)),"",VLOOKUP($C277,'Miljövärden urval för publ'!$B$2:$H$490,MATCH(F$4,'Miljövärden urval för publ'!$B$2:$H$2,0),FALSE))</f>
        <v>12.924099999999999</v>
      </c>
      <c r="G277">
        <f>IF(ISERROR(VLOOKUP($C277,'Miljövärden urval för publ'!$B$2:$H$490,MATCH(G$4,'Miljövärden urval för publ'!$B$2:$H$2,0),FALSE)),"",VLOOKUP($C277,'Miljövärden urval för publ'!$B$2:$H$490,MATCH(G$4,'Miljövärden urval för publ'!$B$2:$H$2,0),FALSE))</f>
        <v>3.0831799999999999E-2</v>
      </c>
    </row>
    <row r="278" spans="1:7" x14ac:dyDescent="0.25">
      <c r="A278" s="20">
        <v>275</v>
      </c>
      <c r="B278" t="str">
        <f>IF(ISERROR(INDEX('Miljövärden urval för publ'!$A$2:$AA$475,MATCH($A278,'Miljövärden urval för publ'!$R$2:$R$476,0),1)),"",INDEX('Miljövärden urval för publ'!$A$2:$AA$475,MATCH($A278,'Miljövärden urval för publ'!$R$2:$R$476,0),1))</f>
        <v>Torsås fjärrvärmenät AB</v>
      </c>
      <c r="C278" t="str">
        <f>IF(ISERROR(INDEX('Miljövärden urval för publ'!$A$2:$AA$475,MATCH($A278,'Miljövärden urval för publ'!$R$2:$R$476,0),2)),"",INDEX('Miljövärden urval för publ'!$A$2:$AA$475,MATCH($A278,'Miljövärden urval för publ'!$R$2:$R$476,0),2))</f>
        <v>Torsås</v>
      </c>
      <c r="D278">
        <f>IF(ISERROR(VLOOKUP($C278,'Miljövärden urval för publ'!$B$2:$H$490,MATCH(D$4,'Miljövärden urval för publ'!$B$2:$H$2,0),FALSE)),"",VLOOKUP($C278,'Miljövärden urval för publ'!$B$2:$H$490,MATCH(D$4,'Miljövärden urval för publ'!$B$2:$H$2,0),FALSE))</f>
        <v>7.1400000000000005E-2</v>
      </c>
      <c r="E278">
        <f>IF(ISERROR(VLOOKUP($C278,'Miljövärden urval för publ'!$B$2:$H$490,MATCH(E$4,'Miljövärden urval för publ'!$B$2:$H$2,0),FALSE)),"",VLOOKUP($C278,'Miljövärden urval för publ'!$B$2:$H$490,MATCH(E$4,'Miljövärden urval för publ'!$B$2:$H$2,0),FALSE))</f>
        <v>10.334099999999999</v>
      </c>
      <c r="F278">
        <f>IF(ISERROR(VLOOKUP($C278,'Miljövärden urval för publ'!$B$2:$H$490,MATCH(F$4,'Miljövärden urval för publ'!$B$2:$H$2,0),FALSE)),"",VLOOKUP($C278,'Miljövärden urval för publ'!$B$2:$H$490,MATCH(F$4,'Miljövärden urval för publ'!$B$2:$H$2,0),FALSE))</f>
        <v>0</v>
      </c>
      <c r="G278">
        <f>IF(ISERROR(VLOOKUP($C278,'Miljövärden urval för publ'!$B$2:$H$490,MATCH(G$4,'Miljövärden urval för publ'!$B$2:$H$2,0),FALSE)),"",VLOOKUP($C278,'Miljövärden urval för publ'!$B$2:$H$490,MATCH(G$4,'Miljövärden urval för publ'!$B$2:$H$2,0),FALSE))</f>
        <v>9.6049199999999994E-3</v>
      </c>
    </row>
    <row r="279" spans="1:7" x14ac:dyDescent="0.25">
      <c r="A279" s="20">
        <v>276</v>
      </c>
      <c r="B279" t="str">
        <f>IF(ISERROR(INDEX('Miljövärden urval för publ'!$A$2:$AA$475,MATCH($A279,'Miljövärden urval för publ'!$R$2:$R$476,0),1)),"",INDEX('Miljövärden urval för publ'!$A$2:$AA$475,MATCH($A279,'Miljövärden urval för publ'!$R$2:$R$476,0),1))</f>
        <v>Tranås Energi AB</v>
      </c>
      <c r="C279" t="str">
        <f>IF(ISERROR(INDEX('Miljövärden urval för publ'!$A$2:$AA$475,MATCH($A279,'Miljövärden urval för publ'!$R$2:$R$476,0),2)),"",INDEX('Miljövärden urval för publ'!$A$2:$AA$475,MATCH($A279,'Miljövärden urval för publ'!$R$2:$R$476,0),2))</f>
        <v>Tranås</v>
      </c>
      <c r="D279">
        <f>IF(ISERROR(VLOOKUP($C279,'Miljövärden urval för publ'!$B$2:$H$490,MATCH(D$4,'Miljövärden urval för publ'!$B$2:$H$2,0),FALSE)),"",VLOOKUP($C279,'Miljövärden urval för publ'!$B$2:$H$490,MATCH(D$4,'Miljövärden urval för publ'!$B$2:$H$2,0),FALSE))</f>
        <v>7.3216299999999998E-2</v>
      </c>
      <c r="E279">
        <f>IF(ISERROR(VLOOKUP($C279,'Miljövärden urval för publ'!$B$2:$H$490,MATCH(E$4,'Miljövärden urval för publ'!$B$2:$H$2,0),FALSE)),"",VLOOKUP($C279,'Miljövärden urval för publ'!$B$2:$H$490,MATCH(E$4,'Miljövärden urval för publ'!$B$2:$H$2,0),FALSE))</f>
        <v>8.2247500000000002</v>
      </c>
      <c r="F279">
        <f>IF(ISERROR(VLOOKUP($C279,'Miljövärden urval för publ'!$B$2:$H$490,MATCH(F$4,'Miljövärden urval för publ'!$B$2:$H$2,0),FALSE)),"",VLOOKUP($C279,'Miljövärden urval för publ'!$B$2:$H$490,MATCH(F$4,'Miljövärden urval för publ'!$B$2:$H$2,0),FALSE))</f>
        <v>6.2071399999999999</v>
      </c>
      <c r="G279">
        <f>IF(ISERROR(VLOOKUP($C279,'Miljövärden urval för publ'!$B$2:$H$490,MATCH(G$4,'Miljövärden urval för publ'!$B$2:$H$2,0),FALSE)),"",VLOOKUP($C279,'Miljövärden urval för publ'!$B$2:$H$490,MATCH(G$4,'Miljövärden urval för publ'!$B$2:$H$2,0),FALSE))</f>
        <v>6.5644100000000001E-4</v>
      </c>
    </row>
    <row r="280" spans="1:7" x14ac:dyDescent="0.25">
      <c r="A280" s="20">
        <v>277</v>
      </c>
      <c r="B280" t="str">
        <f>IF(ISERROR(INDEX('Miljövärden urval för publ'!$A$2:$AA$475,MATCH($A280,'Miljövärden urval för publ'!$R$2:$R$476,0),1)),"",INDEX('Miljövärden urval för publ'!$A$2:$AA$475,MATCH($A280,'Miljövärden urval för publ'!$R$2:$R$476,0),1))</f>
        <v>Trelleborgs Fjärrvärme AB</v>
      </c>
      <c r="C280" t="str">
        <f>IF(ISERROR(INDEX('Miljövärden urval för publ'!$A$2:$AA$475,MATCH($A280,'Miljövärden urval för publ'!$R$2:$R$476,0),2)),"",INDEX('Miljövärden urval för publ'!$A$2:$AA$475,MATCH($A280,'Miljövärden urval för publ'!$R$2:$R$476,0),2))</f>
        <v>Trelleborg</v>
      </c>
      <c r="D280">
        <f>IF(ISERROR(VLOOKUP($C280,'Miljövärden urval för publ'!$B$2:$H$490,MATCH(D$4,'Miljövärden urval för publ'!$B$2:$H$2,0),FALSE)),"",VLOOKUP($C280,'Miljövärden urval för publ'!$B$2:$H$490,MATCH(D$4,'Miljövärden urval för publ'!$B$2:$H$2,0),FALSE))</f>
        <v>9.4936699999999999E-2</v>
      </c>
      <c r="E280">
        <f>IF(ISERROR(VLOOKUP($C280,'Miljövärden urval för publ'!$B$2:$H$490,MATCH(E$4,'Miljövärden urval för publ'!$B$2:$H$2,0),FALSE)),"",VLOOKUP($C280,'Miljövärden urval för publ'!$B$2:$H$490,MATCH(E$4,'Miljövärden urval för publ'!$B$2:$H$2,0),FALSE))</f>
        <v>15.724399999999999</v>
      </c>
      <c r="F280">
        <f>IF(ISERROR(VLOOKUP($C280,'Miljövärden urval för publ'!$B$2:$H$490,MATCH(F$4,'Miljövärden urval för publ'!$B$2:$H$2,0),FALSE)),"",VLOOKUP($C280,'Miljövärden urval för publ'!$B$2:$H$490,MATCH(F$4,'Miljövärden urval för publ'!$B$2:$H$2,0),FALSE))</f>
        <v>9.2025500000000005</v>
      </c>
      <c r="G280">
        <f>IF(ISERROR(VLOOKUP($C280,'Miljövärden urval för publ'!$B$2:$H$490,MATCH(G$4,'Miljövärden urval för publ'!$B$2:$H$2,0),FALSE)),"",VLOOKUP($C280,'Miljövärden urval för publ'!$B$2:$H$490,MATCH(G$4,'Miljövärden urval för publ'!$B$2:$H$2,0),FALSE))</f>
        <v>2.27925E-3</v>
      </c>
    </row>
    <row r="281" spans="1:7" x14ac:dyDescent="0.25">
      <c r="A281" s="20">
        <v>278</v>
      </c>
      <c r="B281" t="str">
        <f>IF(ISERROR(INDEX('Miljövärden urval för publ'!$A$2:$AA$475,MATCH($A281,'Miljövärden urval för publ'!$R$2:$R$476,0),1)),"",INDEX('Miljövärden urval för publ'!$A$2:$AA$475,MATCH($A281,'Miljövärden urval för publ'!$R$2:$R$476,0),1))</f>
        <v>Trollhättan Energi AB</v>
      </c>
      <c r="C281" t="str">
        <f>IF(ISERROR(INDEX('Miljövärden urval för publ'!$A$2:$AA$475,MATCH($A281,'Miljövärden urval för publ'!$R$2:$R$476,0),2)),"",INDEX('Miljövärden urval för publ'!$A$2:$AA$475,MATCH($A281,'Miljövärden urval för publ'!$R$2:$R$476,0),2))</f>
        <v>Trollhättan</v>
      </c>
      <c r="D281">
        <f>IF(ISERROR(VLOOKUP($C281,'Miljövärden urval för publ'!$B$2:$H$490,MATCH(D$4,'Miljövärden urval för publ'!$B$2:$H$2,0),FALSE)),"",VLOOKUP($C281,'Miljövärden urval för publ'!$B$2:$H$490,MATCH(D$4,'Miljövärden urval för publ'!$B$2:$H$2,0),FALSE))</f>
        <v>3.3095100000000002E-2</v>
      </c>
      <c r="E281">
        <f>IF(ISERROR(VLOOKUP($C281,'Miljövärden urval för publ'!$B$2:$H$490,MATCH(E$4,'Miljövärden urval för publ'!$B$2:$H$2,0),FALSE)),"",VLOOKUP($C281,'Miljövärden urval för publ'!$B$2:$H$490,MATCH(E$4,'Miljövärden urval för publ'!$B$2:$H$2,0),FALSE))</f>
        <v>9.2144700000000004</v>
      </c>
      <c r="F281">
        <f>IF(ISERROR(VLOOKUP($C281,'Miljövärden urval för publ'!$B$2:$H$490,MATCH(F$4,'Miljövärden urval för publ'!$B$2:$H$2,0),FALSE)),"",VLOOKUP($C281,'Miljövärden urval för publ'!$B$2:$H$490,MATCH(F$4,'Miljövärden urval för publ'!$B$2:$H$2,0),FALSE))</f>
        <v>6.9552399999999999</v>
      </c>
      <c r="G281">
        <f>IF(ISERROR(VLOOKUP($C281,'Miljövärden urval för publ'!$B$2:$H$490,MATCH(G$4,'Miljövärden urval för publ'!$B$2:$H$2,0),FALSE)),"",VLOOKUP($C281,'Miljövärden urval för publ'!$B$2:$H$490,MATCH(G$4,'Miljövärden urval för publ'!$B$2:$H$2,0),FALSE))</f>
        <v>4.5059599999999999E-4</v>
      </c>
    </row>
    <row r="282" spans="1:7" x14ac:dyDescent="0.25">
      <c r="A282" s="20">
        <v>279</v>
      </c>
      <c r="B282" t="str">
        <f>IF(ISERROR(INDEX('Miljövärden urval för publ'!$A$2:$AA$475,MATCH($A282,'Miljövärden urval för publ'!$R$2:$R$476,0),1)),"",INDEX('Miljövärden urval för publ'!$A$2:$AA$475,MATCH($A282,'Miljövärden urval för publ'!$R$2:$R$476,0),1))</f>
        <v>Uddevalla Energi AB</v>
      </c>
      <c r="C282" t="str">
        <f>IF(ISERROR(INDEX('Miljövärden urval för publ'!$A$2:$AA$475,MATCH($A282,'Miljövärden urval för publ'!$R$2:$R$476,0),2)),"",INDEX('Miljövärden urval för publ'!$A$2:$AA$475,MATCH($A282,'Miljövärden urval för publ'!$R$2:$R$476,0),2))</f>
        <v>Ljungskile</v>
      </c>
      <c r="D282">
        <f>IF(ISERROR(VLOOKUP($C282,'Miljövärden urval för publ'!$B$2:$H$490,MATCH(D$4,'Miljövärden urval för publ'!$B$2:$H$2,0),FALSE)),"",VLOOKUP($C282,'Miljövärden urval för publ'!$B$2:$H$490,MATCH(D$4,'Miljövärden urval för publ'!$B$2:$H$2,0),FALSE))</f>
        <v>0.166433</v>
      </c>
      <c r="E282">
        <f>IF(ISERROR(VLOOKUP($C282,'Miljövärden urval för publ'!$B$2:$H$490,MATCH(E$4,'Miljövärden urval för publ'!$B$2:$H$2,0),FALSE)),"",VLOOKUP($C282,'Miljövärden urval för publ'!$B$2:$H$490,MATCH(E$4,'Miljövärden urval för publ'!$B$2:$H$2,0),FALSE))</f>
        <v>8.6591199999999997</v>
      </c>
      <c r="F282">
        <f>IF(ISERROR(VLOOKUP($C282,'Miljövärden urval för publ'!$B$2:$H$490,MATCH(F$4,'Miljövärden urval för publ'!$B$2:$H$2,0),FALSE)),"",VLOOKUP($C282,'Miljövärden urval för publ'!$B$2:$H$490,MATCH(F$4,'Miljövärden urval för publ'!$B$2:$H$2,0),FALSE))</f>
        <v>17.0063</v>
      </c>
      <c r="G282">
        <f>IF(ISERROR(VLOOKUP($C282,'Miljövärden urval för publ'!$B$2:$H$490,MATCH(G$4,'Miljövärden urval för publ'!$B$2:$H$2,0),FALSE)),"",VLOOKUP($C282,'Miljövärden urval för publ'!$B$2:$H$490,MATCH(G$4,'Miljövärden urval för publ'!$B$2:$H$2,0),FALSE))</f>
        <v>0</v>
      </c>
    </row>
    <row r="283" spans="1:7" x14ac:dyDescent="0.25">
      <c r="A283" s="20">
        <v>280</v>
      </c>
      <c r="B283" t="str">
        <f>IF(ISERROR(INDEX('Miljövärden urval för publ'!$A$2:$AA$475,MATCH($A283,'Miljövärden urval för publ'!$R$2:$R$476,0),1)),"",INDEX('Miljövärden urval för publ'!$A$2:$AA$475,MATCH($A283,'Miljövärden urval för publ'!$R$2:$R$476,0),1))</f>
        <v>Uddevalla Energi AB</v>
      </c>
      <c r="C283" t="str">
        <f>IF(ISERROR(INDEX('Miljövärden urval för publ'!$A$2:$AA$475,MATCH($A283,'Miljövärden urval för publ'!$R$2:$R$476,0),2)),"",INDEX('Miljövärden urval för publ'!$A$2:$AA$475,MATCH($A283,'Miljövärden urval för publ'!$R$2:$R$476,0),2))</f>
        <v>Munkedal</v>
      </c>
      <c r="D283">
        <f>IF(ISERROR(VLOOKUP($C283,'Miljövärden urval för publ'!$B$2:$H$490,MATCH(D$4,'Miljövärden urval för publ'!$B$2:$H$2,0),FALSE)),"",VLOOKUP($C283,'Miljövärden urval för publ'!$B$2:$H$490,MATCH(D$4,'Miljövärden urval för publ'!$B$2:$H$2,0),FALSE))</f>
        <v>0.15878999999999999</v>
      </c>
      <c r="E283">
        <f>IF(ISERROR(VLOOKUP($C283,'Miljövärden urval för publ'!$B$2:$H$490,MATCH(E$4,'Miljövärden urval för publ'!$B$2:$H$2,0),FALSE)),"",VLOOKUP($C283,'Miljövärden urval för publ'!$B$2:$H$490,MATCH(E$4,'Miljövärden urval för publ'!$B$2:$H$2,0),FALSE))</f>
        <v>9.6482100000000006</v>
      </c>
      <c r="F283">
        <f>IF(ISERROR(VLOOKUP($C283,'Miljövärden urval för publ'!$B$2:$H$490,MATCH(F$4,'Miljövärden urval för publ'!$B$2:$H$2,0),FALSE)),"",VLOOKUP($C283,'Miljövärden urval för publ'!$B$2:$H$490,MATCH(F$4,'Miljövärden urval för publ'!$B$2:$H$2,0),FALSE))</f>
        <v>16.886500000000002</v>
      </c>
      <c r="G283">
        <f>IF(ISERROR(VLOOKUP($C283,'Miljövärden urval för publ'!$B$2:$H$490,MATCH(G$4,'Miljövärden urval för publ'!$B$2:$H$2,0),FALSE)),"",VLOOKUP($C283,'Miljövärden urval för publ'!$B$2:$H$490,MATCH(G$4,'Miljövärden urval för publ'!$B$2:$H$2,0),FALSE))</f>
        <v>0</v>
      </c>
    </row>
    <row r="284" spans="1:7" x14ac:dyDescent="0.25">
      <c r="A284" s="20">
        <v>281</v>
      </c>
      <c r="B284" t="str">
        <f>IF(ISERROR(INDEX('Miljövärden urval för publ'!$A$2:$AA$475,MATCH($A284,'Miljövärden urval för publ'!$R$2:$R$476,0),1)),"",INDEX('Miljövärden urval för publ'!$A$2:$AA$475,MATCH($A284,'Miljövärden urval för publ'!$R$2:$R$476,0),1))</f>
        <v>Uddevalla Energi AB</v>
      </c>
      <c r="C284" t="str">
        <f>IF(ISERROR(INDEX('Miljövärden urval för publ'!$A$2:$AA$475,MATCH($A284,'Miljövärden urval för publ'!$R$2:$R$476,0),2)),"",INDEX('Miljövärden urval för publ'!$A$2:$AA$475,MATCH($A284,'Miljövärden urval för publ'!$R$2:$R$476,0),2))</f>
        <v>Uddevalla</v>
      </c>
      <c r="D284">
        <f>IF(ISERROR(VLOOKUP($C284,'Miljövärden urval för publ'!$B$2:$H$490,MATCH(D$4,'Miljövärden urval för publ'!$B$2:$H$2,0),FALSE)),"",VLOOKUP($C284,'Miljövärden urval för publ'!$B$2:$H$490,MATCH(D$4,'Miljövärden urval för publ'!$B$2:$H$2,0),FALSE))</f>
        <v>0.1338</v>
      </c>
      <c r="E284">
        <f>IF(ISERROR(VLOOKUP($C284,'Miljövärden urval för publ'!$B$2:$H$490,MATCH(E$4,'Miljövärden urval för publ'!$B$2:$H$2,0),FALSE)),"",VLOOKUP($C284,'Miljövärden urval för publ'!$B$2:$H$490,MATCH(E$4,'Miljövärden urval för publ'!$B$2:$H$2,0),FALSE))</f>
        <v>84.343999999999994</v>
      </c>
      <c r="F284">
        <f>IF(ISERROR(VLOOKUP($C284,'Miljövärden urval för publ'!$B$2:$H$490,MATCH(F$4,'Miljövärden urval för publ'!$B$2:$H$2,0),FALSE)),"",VLOOKUP($C284,'Miljövärden urval för publ'!$B$2:$H$490,MATCH(F$4,'Miljövärden urval för publ'!$B$2:$H$2,0),FALSE))</f>
        <v>5.4289300000000003</v>
      </c>
      <c r="G284">
        <f>IF(ISERROR(VLOOKUP($C284,'Miljövärden urval för publ'!$B$2:$H$490,MATCH(G$4,'Miljövärden urval för publ'!$B$2:$H$2,0),FALSE)),"",VLOOKUP($C284,'Miljövärden urval för publ'!$B$2:$H$490,MATCH(G$4,'Miljövärden urval för publ'!$B$2:$H$2,0),FALSE))</f>
        <v>1.6839699999999999E-3</v>
      </c>
    </row>
    <row r="285" spans="1:7" x14ac:dyDescent="0.25">
      <c r="A285" s="20">
        <v>282</v>
      </c>
      <c r="B285" t="str">
        <f>IF(ISERROR(INDEX('Miljövärden urval för publ'!$A$2:$AA$475,MATCH($A285,'Miljövärden urval för publ'!$R$2:$R$476,0),1)),"",INDEX('Miljövärden urval för publ'!$A$2:$AA$475,MATCH($A285,'Miljövärden urval för publ'!$R$2:$R$476,0),1))</f>
        <v>Ulricehamns Energi AB</v>
      </c>
      <c r="C285" t="str">
        <f>IF(ISERROR(INDEX('Miljövärden urval för publ'!$A$2:$AA$475,MATCH($A285,'Miljövärden urval för publ'!$R$2:$R$476,0),2)),"",INDEX('Miljövärden urval för publ'!$A$2:$AA$475,MATCH($A285,'Miljövärden urval för publ'!$R$2:$R$476,0),2))</f>
        <v>Gällstad</v>
      </c>
      <c r="D285">
        <f>IF(ISERROR(VLOOKUP($C285,'Miljövärden urval för publ'!$B$2:$H$490,MATCH(D$4,'Miljövärden urval för publ'!$B$2:$H$2,0),FALSE)),"",VLOOKUP($C285,'Miljövärden urval för publ'!$B$2:$H$490,MATCH(D$4,'Miljövärden urval för publ'!$B$2:$H$2,0),FALSE))</f>
        <v>0.20374300000000001</v>
      </c>
      <c r="E285">
        <f>IF(ISERROR(VLOOKUP($C285,'Miljövärden urval för publ'!$B$2:$H$490,MATCH(E$4,'Miljövärden urval för publ'!$B$2:$H$2,0),FALSE)),"",VLOOKUP($C285,'Miljövärden urval för publ'!$B$2:$H$490,MATCH(E$4,'Miljövärden urval för publ'!$B$2:$H$2,0),FALSE))</f>
        <v>18.630299999999998</v>
      </c>
      <c r="F285">
        <f>IF(ISERROR(VLOOKUP($C285,'Miljövärden urval för publ'!$B$2:$H$490,MATCH(F$4,'Miljövärden urval för publ'!$B$2:$H$2,0),FALSE)),"",VLOOKUP($C285,'Miljövärden urval för publ'!$B$2:$H$490,MATCH(F$4,'Miljövärden urval för publ'!$B$2:$H$2,0),FALSE))</f>
        <v>17.152699999999999</v>
      </c>
      <c r="G285">
        <f>IF(ISERROR(VLOOKUP($C285,'Miljövärden urval för publ'!$B$2:$H$490,MATCH(G$4,'Miljövärden urval för publ'!$B$2:$H$2,0),FALSE)),"",VLOOKUP($C285,'Miljövärden urval för publ'!$B$2:$H$490,MATCH(G$4,'Miljövärden urval för publ'!$B$2:$H$2,0),FALSE))</f>
        <v>2.0299899999999999E-2</v>
      </c>
    </row>
    <row r="286" spans="1:7" x14ac:dyDescent="0.25">
      <c r="A286" s="20">
        <v>283</v>
      </c>
      <c r="B286" t="str">
        <f>IF(ISERROR(INDEX('Miljövärden urval för publ'!$A$2:$AA$475,MATCH($A286,'Miljövärden urval för publ'!$R$2:$R$476,0),1)),"",INDEX('Miljövärden urval för publ'!$A$2:$AA$475,MATCH($A286,'Miljövärden urval för publ'!$R$2:$R$476,0),1))</f>
        <v>Ulricehamns Energi AB</v>
      </c>
      <c r="C286" t="str">
        <f>IF(ISERROR(INDEX('Miljövärden urval för publ'!$A$2:$AA$475,MATCH($A286,'Miljövärden urval för publ'!$R$2:$R$476,0),2)),"",INDEX('Miljövärden urval för publ'!$A$2:$AA$475,MATCH($A286,'Miljövärden urval för publ'!$R$2:$R$476,0),2))</f>
        <v>Timmele</v>
      </c>
      <c r="D286">
        <f>IF(ISERROR(VLOOKUP($C286,'Miljövärden urval för publ'!$B$2:$H$490,MATCH(D$4,'Miljövärden urval för publ'!$B$2:$H$2,0),FALSE)),"",VLOOKUP($C286,'Miljövärden urval för publ'!$B$2:$H$490,MATCH(D$4,'Miljövärden urval för publ'!$B$2:$H$2,0),FALSE))</f>
        <v>0.183085</v>
      </c>
      <c r="E286">
        <f>IF(ISERROR(VLOOKUP($C286,'Miljövärden urval för publ'!$B$2:$H$490,MATCH(E$4,'Miljövärden urval för publ'!$B$2:$H$2,0),FALSE)),"",VLOOKUP($C286,'Miljövärden urval för publ'!$B$2:$H$490,MATCH(E$4,'Miljövärden urval för publ'!$B$2:$H$2,0),FALSE))</f>
        <v>14.121499999999999</v>
      </c>
      <c r="F286">
        <f>IF(ISERROR(VLOOKUP($C286,'Miljövärden urval för publ'!$B$2:$H$490,MATCH(F$4,'Miljövärden urval för publ'!$B$2:$H$2,0),FALSE)),"",VLOOKUP($C286,'Miljövärden urval för publ'!$B$2:$H$490,MATCH(F$4,'Miljövärden urval för publ'!$B$2:$H$2,0),FALSE))</f>
        <v>15.914099999999999</v>
      </c>
      <c r="G286">
        <f>IF(ISERROR(VLOOKUP($C286,'Miljövärden urval för publ'!$B$2:$H$490,MATCH(G$4,'Miljövärden urval för publ'!$B$2:$H$2,0),FALSE)),"",VLOOKUP($C286,'Miljövärden urval för publ'!$B$2:$H$490,MATCH(G$4,'Miljövärden urval för publ'!$B$2:$H$2,0),FALSE))</f>
        <v>6.86698E-3</v>
      </c>
    </row>
    <row r="287" spans="1:7" x14ac:dyDescent="0.25">
      <c r="A287" s="20">
        <v>284</v>
      </c>
      <c r="B287" t="str">
        <f>IF(ISERROR(INDEX('Miljövärden urval för publ'!$A$2:$AA$475,MATCH($A287,'Miljövärden urval för publ'!$R$2:$R$476,0),1)),"",INDEX('Miljövärden urval för publ'!$A$2:$AA$475,MATCH($A287,'Miljövärden urval för publ'!$R$2:$R$476,0),1))</f>
        <v>Ulricehamns Energi AB</v>
      </c>
      <c r="C287" t="str">
        <f>IF(ISERROR(INDEX('Miljövärden urval för publ'!$A$2:$AA$475,MATCH($A287,'Miljövärden urval för publ'!$R$2:$R$476,0),2)),"",INDEX('Miljövärden urval för publ'!$A$2:$AA$475,MATCH($A287,'Miljövärden urval för publ'!$R$2:$R$476,0),2))</f>
        <v>Ulricehamn</v>
      </c>
      <c r="D287">
        <f>IF(ISERROR(VLOOKUP($C287,'Miljövärden urval för publ'!$B$2:$H$490,MATCH(D$4,'Miljövärden urval för publ'!$B$2:$H$2,0),FALSE)),"",VLOOKUP($C287,'Miljövärden urval för publ'!$B$2:$H$490,MATCH(D$4,'Miljövärden urval för publ'!$B$2:$H$2,0),FALSE))</f>
        <v>4.7078099999999998E-2</v>
      </c>
      <c r="E287">
        <f>IF(ISERROR(VLOOKUP($C287,'Miljövärden urval för publ'!$B$2:$H$490,MATCH(E$4,'Miljövärden urval för publ'!$B$2:$H$2,0),FALSE)),"",VLOOKUP($C287,'Miljövärden urval för publ'!$B$2:$H$490,MATCH(E$4,'Miljövärden urval för publ'!$B$2:$H$2,0),FALSE))</f>
        <v>8.4725999999999999</v>
      </c>
      <c r="F287">
        <f>IF(ISERROR(VLOOKUP($C287,'Miljövärden urval för publ'!$B$2:$H$490,MATCH(F$4,'Miljövärden urval för publ'!$B$2:$H$2,0),FALSE)),"",VLOOKUP($C287,'Miljövärden urval för publ'!$B$2:$H$490,MATCH(F$4,'Miljövärden urval för publ'!$B$2:$H$2,0),FALSE))</f>
        <v>3.3167599999999999</v>
      </c>
      <c r="G287">
        <f>IF(ISERROR(VLOOKUP($C287,'Miljövärden urval för publ'!$B$2:$H$490,MATCH(G$4,'Miljövärden urval för publ'!$B$2:$H$2,0),FALSE)),"",VLOOKUP($C287,'Miljövärden urval för publ'!$B$2:$H$490,MATCH(G$4,'Miljövärden urval för publ'!$B$2:$H$2,0),FALSE))</f>
        <v>7.3705100000000003E-3</v>
      </c>
    </row>
    <row r="288" spans="1:7" x14ac:dyDescent="0.25">
      <c r="A288" s="20">
        <v>285</v>
      </c>
      <c r="B288" t="str">
        <f>IF(ISERROR(INDEX('Miljövärden urval för publ'!$A$2:$AA$475,MATCH($A288,'Miljövärden urval för publ'!$R$2:$R$476,0),1)),"",INDEX('Miljövärden urval för publ'!$A$2:$AA$475,MATCH($A288,'Miljövärden urval för publ'!$R$2:$R$476,0),1))</f>
        <v>Umeå Energi AB</v>
      </c>
      <c r="C288" t="str">
        <f>IF(ISERROR(INDEX('Miljövärden urval för publ'!$A$2:$AA$475,MATCH($A288,'Miljövärden urval för publ'!$R$2:$R$476,0),2)),"",INDEX('Miljövärden urval för publ'!$A$2:$AA$475,MATCH($A288,'Miljövärden urval för publ'!$R$2:$R$476,0),2))</f>
        <v>Bjurholm</v>
      </c>
      <c r="D288">
        <f>IF(ISERROR(VLOOKUP($C288,'Miljövärden urval för publ'!$B$2:$H$490,MATCH(D$4,'Miljövärden urval för publ'!$B$2:$H$2,0),FALSE)),"",VLOOKUP($C288,'Miljövärden urval för publ'!$B$2:$H$490,MATCH(D$4,'Miljövärden urval för publ'!$B$2:$H$2,0),FALSE))</f>
        <v>0.29998000000000002</v>
      </c>
      <c r="E288">
        <f>IF(ISERROR(VLOOKUP($C288,'Miljövärden urval för publ'!$B$2:$H$490,MATCH(E$4,'Miljövärden urval för publ'!$B$2:$H$2,0),FALSE)),"",VLOOKUP($C288,'Miljövärden urval för publ'!$B$2:$H$490,MATCH(E$4,'Miljövärden urval för publ'!$B$2:$H$2,0),FALSE))</f>
        <v>37.243699999999997</v>
      </c>
      <c r="F288">
        <f>IF(ISERROR(VLOOKUP($C288,'Miljövärden urval för publ'!$B$2:$H$490,MATCH(F$4,'Miljövärden urval för publ'!$B$2:$H$2,0),FALSE)),"",VLOOKUP($C288,'Miljövärden urval för publ'!$B$2:$H$490,MATCH(F$4,'Miljövärden urval för publ'!$B$2:$H$2,0),FALSE))</f>
        <v>17.314900000000002</v>
      </c>
      <c r="G288">
        <f>IF(ISERROR(VLOOKUP($C288,'Miljövärden urval för publ'!$B$2:$H$490,MATCH(G$4,'Miljövärden urval för publ'!$B$2:$H$2,0),FALSE)),"",VLOOKUP($C288,'Miljövärden urval för publ'!$B$2:$H$490,MATCH(G$4,'Miljövärden urval för publ'!$B$2:$H$2,0),FALSE))</f>
        <v>8.8095999999999994E-2</v>
      </c>
    </row>
    <row r="289" spans="1:7" x14ac:dyDescent="0.25">
      <c r="A289" s="20">
        <v>286</v>
      </c>
      <c r="B289" t="str">
        <f>IF(ISERROR(INDEX('Miljövärden urval för publ'!$A$2:$AA$475,MATCH($A289,'Miljövärden urval för publ'!$R$2:$R$476,0),1)),"",INDEX('Miljövärden urval för publ'!$A$2:$AA$475,MATCH($A289,'Miljövärden urval för publ'!$R$2:$R$476,0),1))</f>
        <v>Umeå Energi AB</v>
      </c>
      <c r="C289" t="str">
        <f>IF(ISERROR(INDEX('Miljövärden urval för publ'!$A$2:$AA$475,MATCH($A289,'Miljövärden urval för publ'!$R$2:$R$476,0),2)),"",INDEX('Miljövärden urval för publ'!$A$2:$AA$475,MATCH($A289,'Miljövärden urval för publ'!$R$2:$R$476,0),2))</f>
        <v>Hörnefors</v>
      </c>
      <c r="D289">
        <f>IF(ISERROR(VLOOKUP($C289,'Miljövärden urval för publ'!$B$2:$H$490,MATCH(D$4,'Miljövärden urval för publ'!$B$2:$H$2,0),FALSE)),"",VLOOKUP($C289,'Miljövärden urval för publ'!$B$2:$H$490,MATCH(D$4,'Miljövärden urval för publ'!$B$2:$H$2,0),FALSE))</f>
        <v>0.22426599999999999</v>
      </c>
      <c r="E289">
        <f>IF(ISERROR(VLOOKUP($C289,'Miljövärden urval för publ'!$B$2:$H$490,MATCH(E$4,'Miljövärden urval för publ'!$B$2:$H$2,0),FALSE)),"",VLOOKUP($C289,'Miljövärden urval för publ'!$B$2:$H$490,MATCH(E$4,'Miljövärden urval för publ'!$B$2:$H$2,0),FALSE))</f>
        <v>10.249499999999999</v>
      </c>
      <c r="F289">
        <f>IF(ISERROR(VLOOKUP($C289,'Miljövärden urval för publ'!$B$2:$H$490,MATCH(F$4,'Miljövärden urval för publ'!$B$2:$H$2,0),FALSE)),"",VLOOKUP($C289,'Miljövärden urval för publ'!$B$2:$H$490,MATCH(F$4,'Miljövärden urval för publ'!$B$2:$H$2,0),FALSE))</f>
        <v>18.049199999999999</v>
      </c>
      <c r="G289">
        <f>IF(ISERROR(VLOOKUP($C289,'Miljövärden urval för publ'!$B$2:$H$490,MATCH(G$4,'Miljövärden urval för publ'!$B$2:$H$2,0),FALSE)),"",VLOOKUP($C289,'Miljövärden urval för publ'!$B$2:$H$490,MATCH(G$4,'Miljövärden urval för publ'!$B$2:$H$2,0),FALSE))</f>
        <v>5.3129300000000004E-3</v>
      </c>
    </row>
    <row r="290" spans="1:7" x14ac:dyDescent="0.25">
      <c r="A290" s="20">
        <v>287</v>
      </c>
      <c r="B290" t="str">
        <f>IF(ISERROR(INDEX('Miljövärden urval för publ'!$A$2:$AA$475,MATCH($A290,'Miljövärden urval för publ'!$R$2:$R$476,0),1)),"",INDEX('Miljövärden urval för publ'!$A$2:$AA$475,MATCH($A290,'Miljövärden urval för publ'!$R$2:$R$476,0),1))</f>
        <v>Umeå Energi AB</v>
      </c>
      <c r="C290" t="str">
        <f>IF(ISERROR(INDEX('Miljövärden urval för publ'!$A$2:$AA$475,MATCH($A290,'Miljövärden urval för publ'!$R$2:$R$476,0),2)),"",INDEX('Miljövärden urval för publ'!$A$2:$AA$475,MATCH($A290,'Miljövärden urval för publ'!$R$2:$R$476,0),2))</f>
        <v>Sävar</v>
      </c>
      <c r="D290">
        <f>IF(ISERROR(VLOOKUP($C290,'Miljövärden urval för publ'!$B$2:$H$490,MATCH(D$4,'Miljövärden urval för publ'!$B$2:$H$2,0),FALSE)),"",VLOOKUP($C290,'Miljövärden urval för publ'!$B$2:$H$490,MATCH(D$4,'Miljövärden urval för publ'!$B$2:$H$2,0),FALSE))</f>
        <v>0.101634</v>
      </c>
      <c r="E290">
        <f>IF(ISERROR(VLOOKUP($C290,'Miljövärden urval för publ'!$B$2:$H$490,MATCH(E$4,'Miljövärden urval för publ'!$B$2:$H$2,0),FALSE)),"",VLOOKUP($C290,'Miljövärden urval för publ'!$B$2:$H$490,MATCH(E$4,'Miljövärden urval för publ'!$B$2:$H$2,0),FALSE))</f>
        <v>23.6265</v>
      </c>
      <c r="F290">
        <f>IF(ISERROR(VLOOKUP($C290,'Miljövärden urval för publ'!$B$2:$H$490,MATCH(F$4,'Miljövärden urval för publ'!$B$2:$H$2,0),FALSE)),"",VLOOKUP($C290,'Miljövärden urval för publ'!$B$2:$H$490,MATCH(F$4,'Miljövärden urval för publ'!$B$2:$H$2,0),FALSE))</f>
        <v>10.6883</v>
      </c>
      <c r="G290">
        <f>IF(ISERROR(VLOOKUP($C290,'Miljövärden urval för publ'!$B$2:$H$490,MATCH(G$4,'Miljövärden urval för publ'!$B$2:$H$2,0),FALSE)),"",VLOOKUP($C290,'Miljövärden urval för publ'!$B$2:$H$490,MATCH(G$4,'Miljövärden urval för publ'!$B$2:$H$2,0),FALSE))</f>
        <v>2.7426499999999999E-2</v>
      </c>
    </row>
    <row r="291" spans="1:7" x14ac:dyDescent="0.25">
      <c r="A291" s="20">
        <v>288</v>
      </c>
      <c r="B291" t="str">
        <f>IF(ISERROR(INDEX('Miljövärden urval för publ'!$A$2:$AA$475,MATCH($A291,'Miljövärden urval för publ'!$R$2:$R$476,0),1)),"",INDEX('Miljövärden urval för publ'!$A$2:$AA$475,MATCH($A291,'Miljövärden urval för publ'!$R$2:$R$476,0),1))</f>
        <v>Umeå Energi AB</v>
      </c>
      <c r="C291" t="str">
        <f>IF(ISERROR(INDEX('Miljövärden urval för publ'!$A$2:$AA$475,MATCH($A291,'Miljövärden urval för publ'!$R$2:$R$476,0),2)),"",INDEX('Miljövärden urval för publ'!$A$2:$AA$475,MATCH($A291,'Miljövärden urval för publ'!$R$2:$R$476,0),2))</f>
        <v>Umeå</v>
      </c>
      <c r="D291">
        <f>IF(ISERROR(VLOOKUP($C291,'Miljövärden urval för publ'!$B$2:$H$490,MATCH(D$4,'Miljövärden urval för publ'!$B$2:$H$2,0),FALSE)),"",VLOOKUP($C291,'Miljövärden urval för publ'!$B$2:$H$490,MATCH(D$4,'Miljövärden urval för publ'!$B$2:$H$2,0),FALSE))</f>
        <v>0.21839800000000001</v>
      </c>
      <c r="E291">
        <f>IF(ISERROR(VLOOKUP($C291,'Miljövärden urval för publ'!$B$2:$H$490,MATCH(E$4,'Miljövärden urval för publ'!$B$2:$H$2,0),FALSE)),"",VLOOKUP($C291,'Miljövärden urval för publ'!$B$2:$H$490,MATCH(E$4,'Miljövärden urval för publ'!$B$2:$H$2,0),FALSE))</f>
        <v>48.319099999999999</v>
      </c>
      <c r="F291">
        <f>IF(ISERROR(VLOOKUP($C291,'Miljövärden urval för publ'!$B$2:$H$490,MATCH(F$4,'Miljövärden urval för publ'!$B$2:$H$2,0),FALSE)),"",VLOOKUP($C291,'Miljövärden urval för publ'!$B$2:$H$490,MATCH(F$4,'Miljövärden urval för publ'!$B$2:$H$2,0),FALSE))</f>
        <v>5.1162599999999996</v>
      </c>
      <c r="G291">
        <f>IF(ISERROR(VLOOKUP($C291,'Miljövärden urval för publ'!$B$2:$H$490,MATCH(G$4,'Miljövärden urval för publ'!$B$2:$H$2,0),FALSE)),"",VLOOKUP($C291,'Miljövärden urval för publ'!$B$2:$H$490,MATCH(G$4,'Miljövärden urval för publ'!$B$2:$H$2,0),FALSE))</f>
        <v>1.87745E-2</v>
      </c>
    </row>
    <row r="292" spans="1:7" x14ac:dyDescent="0.25">
      <c r="A292" s="20">
        <v>289</v>
      </c>
      <c r="B292" t="str">
        <f>IF(ISERROR(INDEX('Miljövärden urval för publ'!$A$2:$AA$475,MATCH($A292,'Miljövärden urval för publ'!$R$2:$R$476,0),1)),"",INDEX('Miljövärden urval för publ'!$A$2:$AA$475,MATCH($A292,'Miljövärden urval för publ'!$R$2:$R$476,0),1))</f>
        <v>Vaggeryds Energi AB</v>
      </c>
      <c r="C292" t="str">
        <f>IF(ISERROR(INDEX('Miljövärden urval för publ'!$A$2:$AA$475,MATCH($A292,'Miljövärden urval för publ'!$R$2:$R$476,0),2)),"",INDEX('Miljövärden urval för publ'!$A$2:$AA$475,MATCH($A292,'Miljövärden urval för publ'!$R$2:$R$476,0),2))</f>
        <v>Skillingaryd</v>
      </c>
      <c r="D292">
        <f>IF(ISERROR(VLOOKUP($C292,'Miljövärden urval för publ'!$B$2:$H$490,MATCH(D$4,'Miljövärden urval för publ'!$B$2:$H$2,0),FALSE)),"",VLOOKUP($C292,'Miljövärden urval för publ'!$B$2:$H$490,MATCH(D$4,'Miljövärden urval för publ'!$B$2:$H$2,0),FALSE))</f>
        <v>0.13325300000000001</v>
      </c>
      <c r="E292">
        <f>IF(ISERROR(VLOOKUP($C292,'Miljövärden urval för publ'!$B$2:$H$490,MATCH(E$4,'Miljövärden urval för publ'!$B$2:$H$2,0),FALSE)),"",VLOOKUP($C292,'Miljövärden urval för publ'!$B$2:$H$490,MATCH(E$4,'Miljövärden urval för publ'!$B$2:$H$2,0),FALSE))</f>
        <v>19.3247</v>
      </c>
      <c r="F292">
        <f>IF(ISERROR(VLOOKUP($C292,'Miljövärden urval för publ'!$B$2:$H$490,MATCH(F$4,'Miljövärden urval för publ'!$B$2:$H$2,0),FALSE)),"",VLOOKUP($C292,'Miljövärden urval för publ'!$B$2:$H$490,MATCH(F$4,'Miljövärden urval för publ'!$B$2:$H$2,0),FALSE))</f>
        <v>11.8621</v>
      </c>
      <c r="G292">
        <f>IF(ISERROR(VLOOKUP($C292,'Miljövärden urval för publ'!$B$2:$H$490,MATCH(G$4,'Miljövärden urval för publ'!$B$2:$H$2,0),FALSE)),"",VLOOKUP($C292,'Miljövärden urval för publ'!$B$2:$H$490,MATCH(G$4,'Miljövärden urval för publ'!$B$2:$H$2,0),FALSE))</f>
        <v>2.0752199999999998E-2</v>
      </c>
    </row>
    <row r="293" spans="1:7" x14ac:dyDescent="0.25">
      <c r="A293" s="20">
        <v>290</v>
      </c>
      <c r="B293" t="str">
        <f>IF(ISERROR(INDEX('Miljövärden urval för publ'!$A$2:$AA$475,MATCH($A293,'Miljövärden urval för publ'!$R$2:$R$476,0),1)),"",INDEX('Miljövärden urval för publ'!$A$2:$AA$475,MATCH($A293,'Miljövärden urval för publ'!$R$2:$R$476,0),1))</f>
        <v>Vaggeryds Energi AB</v>
      </c>
      <c r="C293" t="str">
        <f>IF(ISERROR(INDEX('Miljövärden urval för publ'!$A$2:$AA$475,MATCH($A293,'Miljövärden urval för publ'!$R$2:$R$476,0),2)),"",INDEX('Miljövärden urval för publ'!$A$2:$AA$475,MATCH($A293,'Miljövärden urval för publ'!$R$2:$R$476,0),2))</f>
        <v>Vaggeryd</v>
      </c>
      <c r="D293">
        <f>IF(ISERROR(VLOOKUP($C293,'Miljövärden urval för publ'!$B$2:$H$490,MATCH(D$4,'Miljövärden urval för publ'!$B$2:$H$2,0),FALSE)),"",VLOOKUP($C293,'Miljövärden urval för publ'!$B$2:$H$490,MATCH(D$4,'Miljövärden urval för publ'!$B$2:$H$2,0),FALSE))</f>
        <v>8.0515400000000001E-2</v>
      </c>
      <c r="E293">
        <f>IF(ISERROR(VLOOKUP($C293,'Miljövärden urval för publ'!$B$2:$H$490,MATCH(E$4,'Miljövärden urval för publ'!$B$2:$H$2,0),FALSE)),"",VLOOKUP($C293,'Miljövärden urval för publ'!$B$2:$H$490,MATCH(E$4,'Miljövärden urval för publ'!$B$2:$H$2,0),FALSE))</f>
        <v>13.778499999999999</v>
      </c>
      <c r="F293">
        <f>IF(ISERROR(VLOOKUP($C293,'Miljövärden urval för publ'!$B$2:$H$490,MATCH(F$4,'Miljövärden urval för publ'!$B$2:$H$2,0),FALSE)),"",VLOOKUP($C293,'Miljövärden urval för publ'!$B$2:$H$490,MATCH(F$4,'Miljövärden urval för publ'!$B$2:$H$2,0),FALSE))</f>
        <v>9.3954699999999995</v>
      </c>
      <c r="G293">
        <f>IF(ISERROR(VLOOKUP($C293,'Miljövärden urval för publ'!$B$2:$H$490,MATCH(G$4,'Miljövärden urval för publ'!$B$2:$H$2,0),FALSE)),"",VLOOKUP($C293,'Miljövärden urval för publ'!$B$2:$H$490,MATCH(G$4,'Miljövärden urval för publ'!$B$2:$H$2,0),FALSE))</f>
        <v>4.3564600000000004E-3</v>
      </c>
    </row>
    <row r="294" spans="1:7" x14ac:dyDescent="0.25">
      <c r="A294" s="20">
        <v>291</v>
      </c>
      <c r="B294" t="str">
        <f>IF(ISERROR(INDEX('Miljövärden urval för publ'!$A$2:$AA$475,MATCH($A294,'Miljövärden urval för publ'!$R$2:$R$476,0),1)),"",INDEX('Miljövärden urval för publ'!$A$2:$AA$475,MATCH($A294,'Miljövärden urval för publ'!$R$2:$R$476,0),1))</f>
        <v>Vara Energi Värme AB</v>
      </c>
      <c r="C294" t="str">
        <f>IF(ISERROR(INDEX('Miljövärden urval för publ'!$A$2:$AA$475,MATCH($A294,'Miljövärden urval för publ'!$R$2:$R$476,0),2)),"",INDEX('Miljövärden urval för publ'!$A$2:$AA$475,MATCH($A294,'Miljövärden urval för publ'!$R$2:$R$476,0),2))</f>
        <v>Vara</v>
      </c>
      <c r="D294">
        <f>IF(ISERROR(VLOOKUP($C294,'Miljövärden urval för publ'!$B$2:$H$490,MATCH(D$4,'Miljövärden urval för publ'!$B$2:$H$2,0),FALSE)),"",VLOOKUP($C294,'Miljövärden urval för publ'!$B$2:$H$490,MATCH(D$4,'Miljövärden urval för publ'!$B$2:$H$2,0),FALSE))</f>
        <v>7.6188099999999995E-2</v>
      </c>
      <c r="E294">
        <f>IF(ISERROR(VLOOKUP($C294,'Miljövärden urval för publ'!$B$2:$H$490,MATCH(E$4,'Miljövärden urval för publ'!$B$2:$H$2,0),FALSE)),"",VLOOKUP($C294,'Miljövärden urval för publ'!$B$2:$H$490,MATCH(E$4,'Miljövärden urval för publ'!$B$2:$H$2,0),FALSE))</f>
        <v>16.082899999999999</v>
      </c>
      <c r="F294">
        <f>IF(ISERROR(VLOOKUP($C294,'Miljövärden urval för publ'!$B$2:$H$490,MATCH(F$4,'Miljövärden urval för publ'!$B$2:$H$2,0),FALSE)),"",VLOOKUP($C294,'Miljövärden urval för publ'!$B$2:$H$490,MATCH(F$4,'Miljövärden urval för publ'!$B$2:$H$2,0),FALSE))</f>
        <v>7.2941399999999996</v>
      </c>
      <c r="G294">
        <f>IF(ISERROR(VLOOKUP($C294,'Miljövärden urval för publ'!$B$2:$H$490,MATCH(G$4,'Miljövärden urval för publ'!$B$2:$H$2,0),FALSE)),"",VLOOKUP($C294,'Miljövärden urval för publ'!$B$2:$H$490,MATCH(G$4,'Miljövärden urval för publ'!$B$2:$H$2,0),FALSE))</f>
        <v>8.8912799999999997E-3</v>
      </c>
    </row>
    <row r="295" spans="1:7" x14ac:dyDescent="0.25">
      <c r="A295" s="20">
        <v>292</v>
      </c>
      <c r="B295" t="str">
        <f>IF(ISERROR(INDEX('Miljövärden urval för publ'!$A$2:$AA$475,MATCH($A295,'Miljövärden urval för publ'!$R$2:$R$476,0),1)),"",INDEX('Miljövärden urval för publ'!$A$2:$AA$475,MATCH($A295,'Miljövärden urval för publ'!$R$2:$R$476,0),1))</f>
        <v>Varberg Energi AB</v>
      </c>
      <c r="C295" t="str">
        <f>IF(ISERROR(INDEX('Miljövärden urval för publ'!$A$2:$AA$475,MATCH($A295,'Miljövärden urval för publ'!$R$2:$R$476,0),2)),"",INDEX('Miljövärden urval för publ'!$A$2:$AA$475,MATCH($A295,'Miljövärden urval för publ'!$R$2:$R$476,0),2))</f>
        <v>Tvååker (Närv)</v>
      </c>
      <c r="D295">
        <f>IF(ISERROR(VLOOKUP($C295,'Miljövärden urval för publ'!$B$2:$H$490,MATCH(D$4,'Miljövärden urval för publ'!$B$2:$H$2,0),FALSE)),"",VLOOKUP($C295,'Miljövärden urval för publ'!$B$2:$H$490,MATCH(D$4,'Miljövärden urval för publ'!$B$2:$H$2,0),FALSE))</f>
        <v>0.336982</v>
      </c>
      <c r="E295">
        <f>IF(ISERROR(VLOOKUP($C295,'Miljövärden urval för publ'!$B$2:$H$490,MATCH(E$4,'Miljövärden urval för publ'!$B$2:$H$2,0),FALSE)),"",VLOOKUP($C295,'Miljövärden urval för publ'!$B$2:$H$490,MATCH(E$4,'Miljövärden urval för publ'!$B$2:$H$2,0),FALSE))</f>
        <v>46.331099999999999</v>
      </c>
      <c r="F295">
        <f>IF(ISERROR(VLOOKUP($C295,'Miljövärden urval för publ'!$B$2:$H$490,MATCH(F$4,'Miljövärden urval för publ'!$B$2:$H$2,0),FALSE)),"",VLOOKUP($C295,'Miljövärden urval för publ'!$B$2:$H$490,MATCH(F$4,'Miljövärden urval för publ'!$B$2:$H$2,0),FALSE))</f>
        <v>18.9588</v>
      </c>
      <c r="G295">
        <f>IF(ISERROR(VLOOKUP($C295,'Miljövärden urval för publ'!$B$2:$H$490,MATCH(G$4,'Miljövärden urval för publ'!$B$2:$H$2,0),FALSE)),"",VLOOKUP($C295,'Miljövärden urval för publ'!$B$2:$H$490,MATCH(G$4,'Miljövärden urval för publ'!$B$2:$H$2,0),FALSE))</f>
        <v>9.5898700000000003E-2</v>
      </c>
    </row>
    <row r="296" spans="1:7" x14ac:dyDescent="0.25">
      <c r="A296" s="20">
        <v>293</v>
      </c>
      <c r="B296" t="str">
        <f>IF(ISERROR(INDEX('Miljövärden urval för publ'!$A$2:$AA$475,MATCH($A296,'Miljövärden urval för publ'!$R$2:$R$476,0),1)),"",INDEX('Miljövärden urval för publ'!$A$2:$AA$475,MATCH($A296,'Miljövärden urval för publ'!$R$2:$R$476,0),1))</f>
        <v>Varberg Energi AB</v>
      </c>
      <c r="C296" t="str">
        <f>IF(ISERROR(INDEX('Miljövärden urval för publ'!$A$2:$AA$475,MATCH($A296,'Miljövärden urval för publ'!$R$2:$R$476,0),2)),"",INDEX('Miljövärden urval för publ'!$A$2:$AA$475,MATCH($A296,'Miljövärden urval för publ'!$R$2:$R$476,0),2))</f>
        <v>Varberg (Fjv)</v>
      </c>
      <c r="D296">
        <f>IF(ISERROR(VLOOKUP($C296,'Miljövärden urval för publ'!$B$2:$H$490,MATCH(D$4,'Miljövärden urval för publ'!$B$2:$H$2,0),FALSE)),"",VLOOKUP($C296,'Miljövärden urval för publ'!$B$2:$H$490,MATCH(D$4,'Miljövärden urval för publ'!$B$2:$H$2,0),FALSE))</f>
        <v>1.9944199999999999E-2</v>
      </c>
      <c r="E296">
        <f>IF(ISERROR(VLOOKUP($C296,'Miljövärden urval för publ'!$B$2:$H$490,MATCH(E$4,'Miljövärden urval för publ'!$B$2:$H$2,0),FALSE)),"",VLOOKUP($C296,'Miljövärden urval för publ'!$B$2:$H$490,MATCH(E$4,'Miljövärden urval för publ'!$B$2:$H$2,0),FALSE))</f>
        <v>4.0514299999999999</v>
      </c>
      <c r="F296">
        <f>IF(ISERROR(VLOOKUP($C296,'Miljövärden urval för publ'!$B$2:$H$490,MATCH(F$4,'Miljövärden urval för publ'!$B$2:$H$2,0),FALSE)),"",VLOOKUP($C296,'Miljövärden urval för publ'!$B$2:$H$490,MATCH(F$4,'Miljövärden urval för publ'!$B$2:$H$2,0),FALSE))</f>
        <v>2.8612700000000002</v>
      </c>
      <c r="G296">
        <f>IF(ISERROR(VLOOKUP($C296,'Miljövärden urval för publ'!$B$2:$H$490,MATCH(G$4,'Miljövärden urval för publ'!$B$2:$H$2,0),FALSE)),"",VLOOKUP($C296,'Miljövärden urval för publ'!$B$2:$H$490,MATCH(G$4,'Miljövärden urval för publ'!$B$2:$H$2,0),FALSE))</f>
        <v>1.6641E-3</v>
      </c>
    </row>
    <row r="297" spans="1:7" x14ac:dyDescent="0.25">
      <c r="A297" s="20">
        <v>294</v>
      </c>
      <c r="B297" t="str">
        <f>IF(ISERROR(INDEX('Miljövärden urval för publ'!$A$2:$AA$475,MATCH($A297,'Miljövärden urval för publ'!$R$2:$R$476,0),1)),"",INDEX('Miljövärden urval för publ'!$A$2:$AA$475,MATCH($A297,'Miljövärden urval för publ'!$R$2:$R$476,0),1))</f>
        <v>Varberg Energi AB</v>
      </c>
      <c r="C297" t="str">
        <f>IF(ISERROR(INDEX('Miljövärden urval för publ'!$A$2:$AA$475,MATCH($A297,'Miljövärden urval för publ'!$R$2:$R$476,0),2)),"",INDEX('Miljövärden urval för publ'!$A$2:$AA$475,MATCH($A297,'Miljövärden urval för publ'!$R$2:$R$476,0),2))</f>
        <v>Veddige</v>
      </c>
      <c r="D297">
        <f>IF(ISERROR(VLOOKUP($C297,'Miljövärden urval för publ'!$B$2:$H$490,MATCH(D$4,'Miljövärden urval för publ'!$B$2:$H$2,0),FALSE)),"",VLOOKUP($C297,'Miljövärden urval för publ'!$B$2:$H$490,MATCH(D$4,'Miljövärden urval för publ'!$B$2:$H$2,0),FALSE))</f>
        <v>0.32166400000000001</v>
      </c>
      <c r="E297">
        <f>IF(ISERROR(VLOOKUP($C297,'Miljövärden urval för publ'!$B$2:$H$490,MATCH(E$4,'Miljövärden urval för publ'!$B$2:$H$2,0),FALSE)),"",VLOOKUP($C297,'Miljövärden urval för publ'!$B$2:$H$490,MATCH(E$4,'Miljövärden urval för publ'!$B$2:$H$2,0),FALSE))</f>
        <v>51.935299999999998</v>
      </c>
      <c r="F297">
        <f>IF(ISERROR(VLOOKUP($C297,'Miljövärden urval för publ'!$B$2:$H$490,MATCH(F$4,'Miljövärden urval för publ'!$B$2:$H$2,0),FALSE)),"",VLOOKUP($C297,'Miljövärden urval för publ'!$B$2:$H$490,MATCH(F$4,'Miljövärden urval för publ'!$B$2:$H$2,0),FALSE))</f>
        <v>18.860700000000001</v>
      </c>
      <c r="G297">
        <f>IF(ISERROR(VLOOKUP($C297,'Miljövärden urval för publ'!$B$2:$H$490,MATCH(G$4,'Miljövärden urval för publ'!$B$2:$H$2,0),FALSE)),"",VLOOKUP($C297,'Miljövärden urval för publ'!$B$2:$H$490,MATCH(G$4,'Miljövärden urval för publ'!$B$2:$H$2,0),FALSE))</f>
        <v>0.12228</v>
      </c>
    </row>
    <row r="298" spans="1:7" x14ac:dyDescent="0.25">
      <c r="A298" s="20">
        <v>295</v>
      </c>
      <c r="B298" t="str">
        <f>IF(ISERROR(INDEX('Miljövärden urval för publ'!$A$2:$AA$475,MATCH($A298,'Miljövärden urval för publ'!$R$2:$R$476,0),1)),"",INDEX('Miljövärden urval för publ'!$A$2:$AA$475,MATCH($A298,'Miljövärden urval för publ'!$R$2:$R$476,0),1))</f>
        <v>Vasa Värme Holding AB</v>
      </c>
      <c r="C298" t="str">
        <f>IF(ISERROR(INDEX('Miljövärden urval för publ'!$A$2:$AA$475,MATCH($A298,'Miljövärden urval för publ'!$R$2:$R$476,0),2)),"",INDEX('Miljövärden urval för publ'!$A$2:$AA$475,MATCH($A298,'Miljövärden urval för publ'!$R$2:$R$476,0),2))</f>
        <v>Kalix</v>
      </c>
      <c r="D298">
        <f>IF(ISERROR(VLOOKUP($C298,'Miljövärden urval för publ'!$B$2:$H$490,MATCH(D$4,'Miljövärden urval för publ'!$B$2:$H$2,0),FALSE)),"",VLOOKUP($C298,'Miljövärden urval för publ'!$B$2:$H$490,MATCH(D$4,'Miljövärden urval för publ'!$B$2:$H$2,0),FALSE))</f>
        <v>0.12884399999999999</v>
      </c>
      <c r="E298">
        <f>IF(ISERROR(VLOOKUP($C298,'Miljövärden urval för publ'!$B$2:$H$490,MATCH(E$4,'Miljövärden urval för publ'!$B$2:$H$2,0),FALSE)),"",VLOOKUP($C298,'Miljövärden urval för publ'!$B$2:$H$490,MATCH(E$4,'Miljövärden urval för publ'!$B$2:$H$2,0),FALSE))</f>
        <v>24.299299999999999</v>
      </c>
      <c r="F298">
        <f>IF(ISERROR(VLOOKUP($C298,'Miljövärden urval för publ'!$B$2:$H$490,MATCH(F$4,'Miljövärden urval för publ'!$B$2:$H$2,0),FALSE)),"",VLOOKUP($C298,'Miljövärden urval för publ'!$B$2:$H$490,MATCH(F$4,'Miljövärden urval för publ'!$B$2:$H$2,0),FALSE))</f>
        <v>6.3060299999999998</v>
      </c>
      <c r="G298">
        <f>IF(ISERROR(VLOOKUP($C298,'Miljövärden urval för publ'!$B$2:$H$490,MATCH(G$4,'Miljövärden urval för publ'!$B$2:$H$2,0),FALSE)),"",VLOOKUP($C298,'Miljövärden urval för publ'!$B$2:$H$490,MATCH(G$4,'Miljövärden urval för publ'!$B$2:$H$2,0),FALSE))</f>
        <v>2.86486E-2</v>
      </c>
    </row>
    <row r="299" spans="1:7" x14ac:dyDescent="0.25">
      <c r="A299" s="20">
        <v>296</v>
      </c>
      <c r="B299" t="str">
        <f>IF(ISERROR(INDEX('Miljövärden urval för publ'!$A$2:$AA$475,MATCH($A299,'Miljövärden urval för publ'!$R$2:$R$476,0),1)),"",INDEX('Miljövärden urval för publ'!$A$2:$AA$475,MATCH($A299,'Miljövärden urval för publ'!$R$2:$R$476,0),1))</f>
        <v>Vasa Värme Holding AB</v>
      </c>
      <c r="C299" t="str">
        <f>IF(ISERROR(INDEX('Miljövärden urval för publ'!$A$2:$AA$475,MATCH($A299,'Miljövärden urval för publ'!$R$2:$R$476,0),2)),"",INDEX('Miljövärden urval för publ'!$A$2:$AA$475,MATCH($A299,'Miljövärden urval för publ'!$R$2:$R$476,0),2))</f>
        <v>Krokek</v>
      </c>
      <c r="D299">
        <f>IF(ISERROR(VLOOKUP($C299,'Miljövärden urval för publ'!$B$2:$H$490,MATCH(D$4,'Miljövärden urval för publ'!$B$2:$H$2,0),FALSE)),"",VLOOKUP($C299,'Miljövärden urval för publ'!$B$2:$H$490,MATCH(D$4,'Miljövärden urval för publ'!$B$2:$H$2,0),FALSE))</f>
        <v>0.189912</v>
      </c>
      <c r="E299">
        <f>IF(ISERROR(VLOOKUP($C299,'Miljövärden urval för publ'!$B$2:$H$490,MATCH(E$4,'Miljövärden urval för publ'!$B$2:$H$2,0),FALSE)),"",VLOOKUP($C299,'Miljövärden urval för publ'!$B$2:$H$490,MATCH(E$4,'Miljövärden urval för publ'!$B$2:$H$2,0),FALSE))</f>
        <v>16.5642</v>
      </c>
      <c r="F299">
        <f>IF(ISERROR(VLOOKUP($C299,'Miljövärden urval för publ'!$B$2:$H$490,MATCH(F$4,'Miljövärden urval för publ'!$B$2:$H$2,0),FALSE)),"",VLOOKUP($C299,'Miljövärden urval för publ'!$B$2:$H$490,MATCH(F$4,'Miljövärden urval för publ'!$B$2:$H$2,0),FALSE))</f>
        <v>15.392099999999999</v>
      </c>
      <c r="G299">
        <f>IF(ISERROR(VLOOKUP($C299,'Miljövärden urval för publ'!$B$2:$H$490,MATCH(G$4,'Miljövärden urval för publ'!$B$2:$H$2,0),FALSE)),"",VLOOKUP($C299,'Miljövärden urval för publ'!$B$2:$H$490,MATCH(G$4,'Miljövärden urval för publ'!$B$2:$H$2,0),FALSE))</f>
        <v>1.45883E-2</v>
      </c>
    </row>
    <row r="300" spans="1:7" x14ac:dyDescent="0.25">
      <c r="A300" s="20">
        <v>297</v>
      </c>
      <c r="B300" t="str">
        <f>IF(ISERROR(INDEX('Miljövärden urval för publ'!$A$2:$AA$475,MATCH($A300,'Miljövärden urval för publ'!$R$2:$R$476,0),1)),"",INDEX('Miljövärden urval för publ'!$A$2:$AA$475,MATCH($A300,'Miljövärden urval för publ'!$R$2:$R$476,0),1))</f>
        <v>Vasa Värme Holding AB</v>
      </c>
      <c r="C300" t="str">
        <f>IF(ISERROR(INDEX('Miljövärden urval för publ'!$A$2:$AA$475,MATCH($A300,'Miljövärden urval för publ'!$R$2:$R$476,0),2)),"",INDEX('Miljövärden urval för publ'!$A$2:$AA$475,MATCH($A300,'Miljövärden urval för publ'!$R$2:$R$476,0),2))</f>
        <v>Malmköping</v>
      </c>
      <c r="D300">
        <f>IF(ISERROR(VLOOKUP($C300,'Miljövärden urval för publ'!$B$2:$H$490,MATCH(D$4,'Miljövärden urval för publ'!$B$2:$H$2,0),FALSE)),"",VLOOKUP($C300,'Miljövärden urval för publ'!$B$2:$H$490,MATCH(D$4,'Miljövärden urval för publ'!$B$2:$H$2,0),FALSE))</f>
        <v>0.103634</v>
      </c>
      <c r="E300">
        <f>IF(ISERROR(VLOOKUP($C300,'Miljövärden urval för publ'!$B$2:$H$490,MATCH(E$4,'Miljövärden urval för publ'!$B$2:$H$2,0),FALSE)),"",VLOOKUP($C300,'Miljövärden urval för publ'!$B$2:$H$490,MATCH(E$4,'Miljövärden urval för publ'!$B$2:$H$2,0),FALSE))</f>
        <v>22.023800000000001</v>
      </c>
      <c r="F300">
        <f>IF(ISERROR(VLOOKUP($C300,'Miljövärden urval för publ'!$B$2:$H$490,MATCH(F$4,'Miljövärden urval för publ'!$B$2:$H$2,0),FALSE)),"",VLOOKUP($C300,'Miljövärden urval för publ'!$B$2:$H$490,MATCH(F$4,'Miljövärden urval för publ'!$B$2:$H$2,0),FALSE))</f>
        <v>9.0850000000000009</v>
      </c>
      <c r="G300">
        <f>IF(ISERROR(VLOOKUP($C300,'Miljövärden urval för publ'!$B$2:$H$490,MATCH(G$4,'Miljövärden urval för publ'!$B$2:$H$2,0),FALSE)),"",VLOOKUP($C300,'Miljövärden urval för publ'!$B$2:$H$490,MATCH(G$4,'Miljövärden urval för publ'!$B$2:$H$2,0),FALSE))</f>
        <v>1.43657E-2</v>
      </c>
    </row>
    <row r="301" spans="1:7" x14ac:dyDescent="0.25">
      <c r="A301" s="20">
        <v>298</v>
      </c>
      <c r="B301" t="str">
        <f>IF(ISERROR(INDEX('Miljövärden urval för publ'!$A$2:$AA$475,MATCH($A301,'Miljövärden urval för publ'!$R$2:$R$476,0),1)),"",INDEX('Miljövärden urval för publ'!$A$2:$AA$475,MATCH($A301,'Miljövärden urval för publ'!$R$2:$R$476,0),1))</f>
        <v>Vattenfall AB Värme</v>
      </c>
      <c r="C301" t="str">
        <f>IF(ISERROR(INDEX('Miljövärden urval för publ'!$A$2:$AA$475,MATCH($A301,'Miljövärden urval för publ'!$R$2:$R$476,0),2)),"",INDEX('Miljövärden urval för publ'!$A$2:$AA$475,MATCH($A301,'Miljövärden urval för publ'!$R$2:$R$476,0),2))</f>
        <v>Askersund</v>
      </c>
      <c r="D301">
        <f>IF(ISERROR(VLOOKUP($C301,'Miljövärden urval för publ'!$B$2:$H$490,MATCH(D$4,'Miljövärden urval för publ'!$B$2:$H$2,0),FALSE)),"",VLOOKUP($C301,'Miljövärden urval för publ'!$B$2:$H$490,MATCH(D$4,'Miljövärden urval för publ'!$B$2:$H$2,0),FALSE))</f>
        <v>0.163328</v>
      </c>
      <c r="E301">
        <f>IF(ISERROR(VLOOKUP($C301,'Miljövärden urval för publ'!$B$2:$H$490,MATCH(E$4,'Miljövärden urval för publ'!$B$2:$H$2,0),FALSE)),"",VLOOKUP($C301,'Miljövärden urval för publ'!$B$2:$H$490,MATCH(E$4,'Miljövärden urval för publ'!$B$2:$H$2,0),FALSE))</f>
        <v>21.474399999999999</v>
      </c>
      <c r="F301">
        <f>IF(ISERROR(VLOOKUP($C301,'Miljövärden urval för publ'!$B$2:$H$490,MATCH(F$4,'Miljövärden urval för publ'!$B$2:$H$2,0),FALSE)),"",VLOOKUP($C301,'Miljövärden urval för publ'!$B$2:$H$490,MATCH(F$4,'Miljövärden urval för publ'!$B$2:$H$2,0),FALSE))</f>
        <v>7.9885000000000002</v>
      </c>
      <c r="G301">
        <f>IF(ISERROR(VLOOKUP($C301,'Miljövärden urval för publ'!$B$2:$H$490,MATCH(G$4,'Miljövärden urval för publ'!$B$2:$H$2,0),FALSE)),"",VLOOKUP($C301,'Miljövärden urval för publ'!$B$2:$H$490,MATCH(G$4,'Miljövärden urval för publ'!$B$2:$H$2,0),FALSE))</f>
        <v>4.54175E-2</v>
      </c>
    </row>
    <row r="302" spans="1:7" x14ac:dyDescent="0.25">
      <c r="A302" s="20">
        <v>299</v>
      </c>
      <c r="B302" t="str">
        <f>IF(ISERROR(INDEX('Miljövärden urval för publ'!$A$2:$AA$475,MATCH($A302,'Miljövärden urval för publ'!$R$2:$R$476,0),1)),"",INDEX('Miljövärden urval för publ'!$A$2:$AA$475,MATCH($A302,'Miljövärden urval för publ'!$R$2:$R$476,0),1))</f>
        <v>Vattenfall AB Värme</v>
      </c>
      <c r="C302" t="str">
        <f>IF(ISERROR(INDEX('Miljövärden urval för publ'!$A$2:$AA$475,MATCH($A302,'Miljövärden urval för publ'!$R$2:$R$476,0),2)),"",INDEX('Miljövärden urval för publ'!$A$2:$AA$475,MATCH($A302,'Miljövärden urval för publ'!$R$2:$R$476,0),2))</f>
        <v>Drefviken</v>
      </c>
      <c r="D302">
        <f>IF(ISERROR(VLOOKUP($C302,'Miljövärden urval för publ'!$B$2:$H$490,MATCH(D$4,'Miljövärden urval för publ'!$B$2:$H$2,0),FALSE)),"",VLOOKUP($C302,'Miljövärden urval för publ'!$B$2:$H$490,MATCH(D$4,'Miljövärden urval för publ'!$B$2:$H$2,0),FALSE))</f>
        <v>7.77645E-2</v>
      </c>
      <c r="E302">
        <f>IF(ISERROR(VLOOKUP($C302,'Miljövärden urval för publ'!$B$2:$H$490,MATCH(E$4,'Miljövärden urval för publ'!$B$2:$H$2,0),FALSE)),"",VLOOKUP($C302,'Miljövärden urval för publ'!$B$2:$H$490,MATCH(E$4,'Miljövärden urval för publ'!$B$2:$H$2,0),FALSE))</f>
        <v>7.7374099999999997</v>
      </c>
      <c r="F302">
        <f>IF(ISERROR(VLOOKUP($C302,'Miljövärden urval för publ'!$B$2:$H$490,MATCH(F$4,'Miljövärden urval för publ'!$B$2:$H$2,0),FALSE)),"",VLOOKUP($C302,'Miljövärden urval för publ'!$B$2:$H$490,MATCH(F$4,'Miljövärden urval för publ'!$B$2:$H$2,0),FALSE))</f>
        <v>6.9800800000000001</v>
      </c>
      <c r="G302">
        <f>IF(ISERROR(VLOOKUP($C302,'Miljövärden urval för publ'!$B$2:$H$490,MATCH(G$4,'Miljövärden urval för publ'!$B$2:$H$2,0),FALSE)),"",VLOOKUP($C302,'Miljövärden urval för publ'!$B$2:$H$490,MATCH(G$4,'Miljövärden urval för publ'!$B$2:$H$2,0),FALSE))</f>
        <v>0</v>
      </c>
    </row>
    <row r="303" spans="1:7" x14ac:dyDescent="0.25">
      <c r="A303" s="20">
        <v>300</v>
      </c>
      <c r="B303" t="str">
        <f>IF(ISERROR(INDEX('Miljövärden urval för publ'!$A$2:$AA$475,MATCH($A303,'Miljövärden urval för publ'!$R$2:$R$476,0),1)),"",INDEX('Miljövärden urval för publ'!$A$2:$AA$475,MATCH($A303,'Miljövärden urval för publ'!$R$2:$R$476,0),1))</f>
        <v>Vattenfall AB Värme</v>
      </c>
      <c r="C303" t="str">
        <f>IF(ISERROR(INDEX('Miljövärden urval för publ'!$A$2:$AA$475,MATCH($A303,'Miljövärden urval för publ'!$R$2:$R$476,0),2)),"",INDEX('Miljövärden urval för publ'!$A$2:$AA$475,MATCH($A303,'Miljövärden urval för publ'!$R$2:$R$476,0),2))</f>
        <v>Gustavsberg</v>
      </c>
      <c r="D303">
        <f>IF(ISERROR(VLOOKUP($C303,'Miljövärden urval för publ'!$B$2:$H$490,MATCH(D$4,'Miljövärden urval för publ'!$B$2:$H$2,0),FALSE)),"",VLOOKUP($C303,'Miljövärden urval för publ'!$B$2:$H$490,MATCH(D$4,'Miljövärden urval för publ'!$B$2:$H$2,0),FALSE))</f>
        <v>0.22159699999999999</v>
      </c>
      <c r="E303">
        <f>IF(ISERROR(VLOOKUP($C303,'Miljövärden urval för publ'!$B$2:$H$490,MATCH(E$4,'Miljövärden urval för publ'!$B$2:$H$2,0),FALSE)),"",VLOOKUP($C303,'Miljövärden urval för publ'!$B$2:$H$490,MATCH(E$4,'Miljövärden urval för publ'!$B$2:$H$2,0),FALSE))</f>
        <v>9.1495499999999996</v>
      </c>
      <c r="F303">
        <f>IF(ISERROR(VLOOKUP($C303,'Miljövärden urval för publ'!$B$2:$H$490,MATCH(F$4,'Miljövärden urval för publ'!$B$2:$H$2,0),FALSE)),"",VLOOKUP($C303,'Miljövärden urval för publ'!$B$2:$H$490,MATCH(F$4,'Miljövärden urval för publ'!$B$2:$H$2,0),FALSE))</f>
        <v>8.55579</v>
      </c>
      <c r="G303">
        <f>IF(ISERROR(VLOOKUP($C303,'Miljövärden urval för publ'!$B$2:$H$490,MATCH(G$4,'Miljövärden urval för publ'!$B$2:$H$2,0),FALSE)),"",VLOOKUP($C303,'Miljövärden urval för publ'!$B$2:$H$490,MATCH(G$4,'Miljövärden urval för publ'!$B$2:$H$2,0),FALSE))</f>
        <v>5.1390799999999999E-3</v>
      </c>
    </row>
    <row r="304" spans="1:7" x14ac:dyDescent="0.25">
      <c r="A304" s="20">
        <v>301</v>
      </c>
      <c r="B304" t="str">
        <f>IF(ISERROR(INDEX('Miljövärden urval för publ'!$A$2:$AA$475,MATCH($A304,'Miljövärden urval för publ'!$R$2:$R$476,0),1)),"",INDEX('Miljövärden urval för publ'!$A$2:$AA$475,MATCH($A304,'Miljövärden urval för publ'!$R$2:$R$476,0),1))</f>
        <v>Vattenfall AB Värme</v>
      </c>
      <c r="C304" t="str">
        <f>IF(ISERROR(INDEX('Miljövärden urval för publ'!$A$2:$AA$475,MATCH($A304,'Miljövärden urval för publ'!$R$2:$R$476,0),2)),"",INDEX('Miljövärden urval för publ'!$A$2:$AA$475,MATCH($A304,'Miljövärden urval för publ'!$R$2:$R$476,0),2))</f>
        <v>Haparanda</v>
      </c>
      <c r="D304">
        <f>IF(ISERROR(VLOOKUP($C304,'Miljövärden urval för publ'!$B$2:$H$490,MATCH(D$4,'Miljövärden urval för publ'!$B$2:$H$2,0),FALSE)),"",VLOOKUP($C304,'Miljövärden urval för publ'!$B$2:$H$490,MATCH(D$4,'Miljövärden urval för publ'!$B$2:$H$2,0),FALSE))</f>
        <v>1.1233299999999999</v>
      </c>
      <c r="E304">
        <f>IF(ISERROR(VLOOKUP($C304,'Miljövärden urval för publ'!$B$2:$H$490,MATCH(E$4,'Miljövärden urval för publ'!$B$2:$H$2,0),FALSE)),"",VLOOKUP($C304,'Miljövärden urval för publ'!$B$2:$H$490,MATCH(E$4,'Miljövärden urval för publ'!$B$2:$H$2,0),FALSE))</f>
        <v>428.02499999999998</v>
      </c>
      <c r="F304">
        <f>IF(ISERROR(VLOOKUP($C304,'Miljövärden urval för publ'!$B$2:$H$490,MATCH(F$4,'Miljövärden urval för publ'!$B$2:$H$2,0),FALSE)),"",VLOOKUP($C304,'Miljövärden urval för publ'!$B$2:$H$490,MATCH(F$4,'Miljövärden urval för publ'!$B$2:$H$2,0),FALSE))</f>
        <v>44.624299999999998</v>
      </c>
      <c r="G304">
        <f>IF(ISERROR(VLOOKUP($C304,'Miljövärden urval för publ'!$B$2:$H$490,MATCH(G$4,'Miljövärden urval för publ'!$B$2:$H$2,0),FALSE)),"",VLOOKUP($C304,'Miljövärden urval för publ'!$B$2:$H$490,MATCH(G$4,'Miljövärden urval för publ'!$B$2:$H$2,0),FALSE))</f>
        <v>1.01563E-2</v>
      </c>
    </row>
    <row r="305" spans="1:7" x14ac:dyDescent="0.25">
      <c r="A305" s="20">
        <v>302</v>
      </c>
      <c r="B305" t="str">
        <f>IF(ISERROR(INDEX('Miljövärden urval för publ'!$A$2:$AA$475,MATCH($A305,'Miljövärden urval för publ'!$R$2:$R$476,0),1)),"",INDEX('Miljövärden urval för publ'!$A$2:$AA$475,MATCH($A305,'Miljövärden urval för publ'!$R$2:$R$476,0),1))</f>
        <v>Vattenfall AB Värme</v>
      </c>
      <c r="C305" t="str">
        <f>IF(ISERROR(INDEX('Miljövärden urval för publ'!$A$2:$AA$475,MATCH($A305,'Miljövärden urval för publ'!$R$2:$R$476,0),2)),"",INDEX('Miljövärden urval för publ'!$A$2:$AA$475,MATCH($A305,'Miljövärden urval för publ'!$R$2:$R$476,0),2))</f>
        <v>Knivsta</v>
      </c>
      <c r="D305">
        <f>IF(ISERROR(VLOOKUP($C305,'Miljövärden urval för publ'!$B$2:$H$490,MATCH(D$4,'Miljövärden urval för publ'!$B$2:$H$2,0),FALSE)),"",VLOOKUP($C305,'Miljövärden urval för publ'!$B$2:$H$490,MATCH(D$4,'Miljövärden urval för publ'!$B$2:$H$2,0),FALSE))</f>
        <v>0.14546300000000001</v>
      </c>
      <c r="E305">
        <f>IF(ISERROR(VLOOKUP($C305,'Miljövärden urval för publ'!$B$2:$H$490,MATCH(E$4,'Miljövärden urval för publ'!$B$2:$H$2,0),FALSE)),"",VLOOKUP($C305,'Miljövärden urval för publ'!$B$2:$H$490,MATCH(E$4,'Miljövärden urval för publ'!$B$2:$H$2,0),FALSE))</f>
        <v>18.733799999999999</v>
      </c>
      <c r="F305">
        <f>IF(ISERROR(VLOOKUP($C305,'Miljövärden urval för publ'!$B$2:$H$490,MATCH(F$4,'Miljövärden urval för publ'!$B$2:$H$2,0),FALSE)),"",VLOOKUP($C305,'Miljövärden urval för publ'!$B$2:$H$490,MATCH(F$4,'Miljövärden urval för publ'!$B$2:$H$2,0),FALSE))</f>
        <v>10.558999999999999</v>
      </c>
      <c r="G305">
        <f>IF(ISERROR(VLOOKUP($C305,'Miljövärden urval för publ'!$B$2:$H$490,MATCH(G$4,'Miljövärden urval för publ'!$B$2:$H$2,0),FALSE)),"",VLOOKUP($C305,'Miljövärden urval för publ'!$B$2:$H$490,MATCH(G$4,'Miljövärden urval för publ'!$B$2:$H$2,0),FALSE))</f>
        <v>1.2987E-2</v>
      </c>
    </row>
    <row r="306" spans="1:7" x14ac:dyDescent="0.25">
      <c r="A306" s="20">
        <v>303</v>
      </c>
      <c r="B306" t="str">
        <f>IF(ISERROR(INDEX('Miljövärden urval för publ'!$A$2:$AA$475,MATCH($A306,'Miljövärden urval för publ'!$R$2:$R$476,0),1)),"",INDEX('Miljövärden urval för publ'!$A$2:$AA$475,MATCH($A306,'Miljövärden urval för publ'!$R$2:$R$476,0),1))</f>
        <v>Vattenfall AB Värme</v>
      </c>
      <c r="C306" t="str">
        <f>IF(ISERROR(INDEX('Miljövärden urval för publ'!$A$2:$AA$475,MATCH($A306,'Miljövärden urval för publ'!$R$2:$R$476,0),2)),"",INDEX('Miljövärden urval för publ'!$A$2:$AA$475,MATCH($A306,'Miljövärden urval för publ'!$R$2:$R$476,0),2))</f>
        <v>Motala</v>
      </c>
      <c r="D306">
        <f>IF(ISERROR(VLOOKUP($C306,'Miljövärden urval för publ'!$B$2:$H$490,MATCH(D$4,'Miljövärden urval för publ'!$B$2:$H$2,0),FALSE)),"",VLOOKUP($C306,'Miljövärden urval för publ'!$B$2:$H$490,MATCH(D$4,'Miljövärden urval för publ'!$B$2:$H$2,0),FALSE))</f>
        <v>0.21188599999999999</v>
      </c>
      <c r="E306">
        <f>IF(ISERROR(VLOOKUP($C306,'Miljövärden urval för publ'!$B$2:$H$490,MATCH(E$4,'Miljövärden urval för publ'!$B$2:$H$2,0),FALSE)),"",VLOOKUP($C306,'Miljövärden urval för publ'!$B$2:$H$490,MATCH(E$4,'Miljövärden urval för publ'!$B$2:$H$2,0),FALSE))</f>
        <v>18.076599999999999</v>
      </c>
      <c r="F306">
        <f>IF(ISERROR(VLOOKUP($C306,'Miljövärden urval för publ'!$B$2:$H$490,MATCH(F$4,'Miljövärden urval för publ'!$B$2:$H$2,0),FALSE)),"",VLOOKUP($C306,'Miljövärden urval för publ'!$B$2:$H$490,MATCH(F$4,'Miljövärden urval för publ'!$B$2:$H$2,0),FALSE))</f>
        <v>7.1901299999999999</v>
      </c>
      <c r="G306">
        <f>IF(ISERROR(VLOOKUP($C306,'Miljövärden urval för publ'!$B$2:$H$490,MATCH(G$4,'Miljövärden urval för publ'!$B$2:$H$2,0),FALSE)),"",VLOOKUP($C306,'Miljövärden urval för publ'!$B$2:$H$490,MATCH(G$4,'Miljövärden urval för publ'!$B$2:$H$2,0),FALSE))</f>
        <v>4.6574499999999998E-2</v>
      </c>
    </row>
    <row r="307" spans="1:7" x14ac:dyDescent="0.25">
      <c r="A307" s="20">
        <v>304</v>
      </c>
      <c r="B307" t="str">
        <f>IF(ISERROR(INDEX('Miljövärden urval för publ'!$A$2:$AA$475,MATCH($A307,'Miljövärden urval för publ'!$R$2:$R$476,0),1)),"",INDEX('Miljövärden urval för publ'!$A$2:$AA$475,MATCH($A307,'Miljövärden urval för publ'!$R$2:$R$476,0),1))</f>
        <v>Vattenfall AB Värme</v>
      </c>
      <c r="C307" t="str">
        <f>IF(ISERROR(INDEX('Miljövärden urval för publ'!$A$2:$AA$475,MATCH($A307,'Miljövärden urval för publ'!$R$2:$R$476,0),2)),"",INDEX('Miljövärden urval för publ'!$A$2:$AA$475,MATCH($A307,'Miljövärden urval för publ'!$R$2:$R$476,0),2))</f>
        <v>Nyköping</v>
      </c>
      <c r="D307">
        <f>IF(ISERROR(VLOOKUP($C307,'Miljövärden urval för publ'!$B$2:$H$490,MATCH(D$4,'Miljövärden urval för publ'!$B$2:$H$2,0),FALSE)),"",VLOOKUP($C307,'Miljövärden urval för publ'!$B$2:$H$490,MATCH(D$4,'Miljövärden urval för publ'!$B$2:$H$2,0),FALSE))</f>
        <v>8.0807199999999996E-2</v>
      </c>
      <c r="E307">
        <f>IF(ISERROR(VLOOKUP($C307,'Miljövärden urval för publ'!$B$2:$H$490,MATCH(E$4,'Miljövärden urval för publ'!$B$2:$H$2,0),FALSE)),"",VLOOKUP($C307,'Miljövärden urval för publ'!$B$2:$H$490,MATCH(E$4,'Miljövärden urval för publ'!$B$2:$H$2,0),FALSE))</f>
        <v>17.7544</v>
      </c>
      <c r="F307">
        <f>IF(ISERROR(VLOOKUP($C307,'Miljövärden urval för publ'!$B$2:$H$490,MATCH(F$4,'Miljövärden urval för publ'!$B$2:$H$2,0),FALSE)),"",VLOOKUP($C307,'Miljövärden urval för publ'!$B$2:$H$490,MATCH(F$4,'Miljövärden urval för publ'!$B$2:$H$2,0),FALSE))</f>
        <v>4.5002800000000001</v>
      </c>
      <c r="G307">
        <f>IF(ISERROR(VLOOKUP($C307,'Miljövärden urval för publ'!$B$2:$H$490,MATCH(G$4,'Miljövärden urval för publ'!$B$2:$H$2,0),FALSE)),"",VLOOKUP($C307,'Miljövärden urval för publ'!$B$2:$H$490,MATCH(G$4,'Miljövärden urval för publ'!$B$2:$H$2,0),FALSE))</f>
        <v>2.3484000000000001E-2</v>
      </c>
    </row>
    <row r="308" spans="1:7" x14ac:dyDescent="0.25">
      <c r="A308" s="20">
        <v>305</v>
      </c>
      <c r="B308" t="str">
        <f>IF(ISERROR(INDEX('Miljövärden urval för publ'!$A$2:$AA$475,MATCH($A308,'Miljövärden urval för publ'!$R$2:$R$476,0),1)),"",INDEX('Miljövärden urval för publ'!$A$2:$AA$475,MATCH($A308,'Miljövärden urval för publ'!$R$2:$R$476,0),1))</f>
        <v>Vattenfall AB Värme</v>
      </c>
      <c r="C308" t="str">
        <f>IF(ISERROR(INDEX('Miljövärden urval för publ'!$A$2:$AA$475,MATCH($A308,'Miljövärden urval för publ'!$R$2:$R$476,0),2)),"",INDEX('Miljövärden urval för publ'!$A$2:$AA$475,MATCH($A308,'Miljövärden urval för publ'!$R$2:$R$476,0),2))</f>
        <v>Saltsjöbaden</v>
      </c>
      <c r="D308">
        <f>IF(ISERROR(VLOOKUP($C308,'Miljövärden urval för publ'!$B$2:$H$490,MATCH(D$4,'Miljövärden urval för publ'!$B$2:$H$2,0),FALSE)),"",VLOOKUP($C308,'Miljövärden urval för publ'!$B$2:$H$490,MATCH(D$4,'Miljövärden urval för publ'!$B$2:$H$2,0),FALSE))</f>
        <v>9.1294799999999995E-2</v>
      </c>
      <c r="E308">
        <f>IF(ISERROR(VLOOKUP($C308,'Miljövärden urval för publ'!$B$2:$H$490,MATCH(E$4,'Miljövärden urval för publ'!$B$2:$H$2,0),FALSE)),"",VLOOKUP($C308,'Miljövärden urval för publ'!$B$2:$H$490,MATCH(E$4,'Miljövärden urval för publ'!$B$2:$H$2,0),FALSE))</f>
        <v>8.4220500000000005</v>
      </c>
      <c r="F308">
        <f>IF(ISERROR(VLOOKUP($C308,'Miljövärden urval för publ'!$B$2:$H$490,MATCH(F$4,'Miljövärden urval för publ'!$B$2:$H$2,0),FALSE)),"",VLOOKUP($C308,'Miljövärden urval för publ'!$B$2:$H$490,MATCH(F$4,'Miljövärden urval för publ'!$B$2:$H$2,0),FALSE))</f>
        <v>4.1401599999999998</v>
      </c>
      <c r="G308">
        <f>IF(ISERROR(VLOOKUP($C308,'Miljövärden urval för publ'!$B$2:$H$490,MATCH(G$4,'Miljövärden urval för publ'!$B$2:$H$2,0),FALSE)),"",VLOOKUP($C308,'Miljövärden urval för publ'!$B$2:$H$490,MATCH(G$4,'Miljövärden urval för publ'!$B$2:$H$2,0),FALSE))</f>
        <v>7.6486699999999998E-3</v>
      </c>
    </row>
    <row r="309" spans="1:7" x14ac:dyDescent="0.25">
      <c r="A309" s="20">
        <v>306</v>
      </c>
      <c r="B309" t="str">
        <f>IF(ISERROR(INDEX('Miljövärden urval för publ'!$A$2:$AA$475,MATCH($A309,'Miljövärden urval för publ'!$R$2:$R$476,0),1)),"",INDEX('Miljövärden urval för publ'!$A$2:$AA$475,MATCH($A309,'Miljövärden urval för publ'!$R$2:$R$476,0),1))</f>
        <v>Vattenfall AB Värme</v>
      </c>
      <c r="C309" t="str">
        <f>IF(ISERROR(INDEX('Miljövärden urval för publ'!$A$2:$AA$475,MATCH($A309,'Miljövärden urval för publ'!$R$2:$R$476,0),2)),"",INDEX('Miljövärden urval för publ'!$A$2:$AA$475,MATCH($A309,'Miljövärden urval för publ'!$R$2:$R$476,0),2))</f>
        <v>Storvreta</v>
      </c>
      <c r="D309">
        <f>IF(ISERROR(VLOOKUP($C309,'Miljövärden urval för publ'!$B$2:$H$490,MATCH(D$4,'Miljövärden urval för publ'!$B$2:$H$2,0),FALSE)),"",VLOOKUP($C309,'Miljövärden urval för publ'!$B$2:$H$490,MATCH(D$4,'Miljövärden urval för publ'!$B$2:$H$2,0),FALSE))</f>
        <v>0.199267</v>
      </c>
      <c r="E309">
        <f>IF(ISERROR(VLOOKUP($C309,'Miljövärden urval för publ'!$B$2:$H$490,MATCH(E$4,'Miljövärden urval för publ'!$B$2:$H$2,0),FALSE)),"",VLOOKUP($C309,'Miljövärden urval för publ'!$B$2:$H$490,MATCH(E$4,'Miljövärden urval för publ'!$B$2:$H$2,0),FALSE))</f>
        <v>9.2882300000000004</v>
      </c>
      <c r="F309">
        <f>IF(ISERROR(VLOOKUP($C309,'Miljövärden urval för publ'!$B$2:$H$490,MATCH(F$4,'Miljövärden urval för publ'!$B$2:$H$2,0),FALSE)),"",VLOOKUP($C309,'Miljövärden urval för publ'!$B$2:$H$490,MATCH(F$4,'Miljövärden urval för publ'!$B$2:$H$2,0),FALSE))</f>
        <v>20.1417</v>
      </c>
      <c r="G309">
        <f>IF(ISERROR(VLOOKUP($C309,'Miljövärden urval för publ'!$B$2:$H$490,MATCH(G$4,'Miljövärden urval för publ'!$B$2:$H$2,0),FALSE)),"",VLOOKUP($C309,'Miljövärden urval för publ'!$B$2:$H$490,MATCH(G$4,'Miljövärden urval för publ'!$B$2:$H$2,0),FALSE))</f>
        <v>4.73709E-4</v>
      </c>
    </row>
    <row r="310" spans="1:7" x14ac:dyDescent="0.25">
      <c r="A310" s="20">
        <v>307</v>
      </c>
      <c r="B310" t="str">
        <f>IF(ISERROR(INDEX('Miljövärden urval för publ'!$A$2:$AA$475,MATCH($A310,'Miljövärden urval för publ'!$R$2:$R$476,0),1)),"",INDEX('Miljövärden urval för publ'!$A$2:$AA$475,MATCH($A310,'Miljövärden urval för publ'!$R$2:$R$476,0),1))</f>
        <v>Vattenfall AB Värme</v>
      </c>
      <c r="C310" t="str">
        <f>IF(ISERROR(INDEX('Miljövärden urval för publ'!$A$2:$AA$475,MATCH($A310,'Miljövärden urval för publ'!$R$2:$R$476,0),2)),"",INDEX('Miljövärden urval för publ'!$A$2:$AA$475,MATCH($A310,'Miljövärden urval för publ'!$R$2:$R$476,0),2))</f>
        <v>Uppsala</v>
      </c>
      <c r="D310">
        <f>IF(ISERROR(VLOOKUP($C310,'Miljövärden urval för publ'!$B$2:$H$490,MATCH(D$4,'Miljövärden urval för publ'!$B$2:$H$2,0),FALSE)),"",VLOOKUP($C310,'Miljövärden urval för publ'!$B$2:$H$490,MATCH(D$4,'Miljövärden urval för publ'!$B$2:$H$2,0),FALSE))</f>
        <v>0.50412000000000001</v>
      </c>
      <c r="E310">
        <f>IF(ISERROR(VLOOKUP($C310,'Miljövärden urval för publ'!$B$2:$H$490,MATCH(E$4,'Miljövärden urval för publ'!$B$2:$H$2,0),FALSE)),"",VLOOKUP($C310,'Miljövärden urval för publ'!$B$2:$H$490,MATCH(E$4,'Miljövärden urval för publ'!$B$2:$H$2,0),FALSE))</f>
        <v>159.066</v>
      </c>
      <c r="F310">
        <f>IF(ISERROR(VLOOKUP($C310,'Miljövärden urval för publ'!$B$2:$H$490,MATCH(F$4,'Miljövärden urval för publ'!$B$2:$H$2,0),FALSE)),"",VLOOKUP($C310,'Miljövärden urval för publ'!$B$2:$H$490,MATCH(F$4,'Miljövärden urval för publ'!$B$2:$H$2,0),FALSE))</f>
        <v>11.718500000000001</v>
      </c>
      <c r="G310">
        <f>IF(ISERROR(VLOOKUP($C310,'Miljövärden urval för publ'!$B$2:$H$490,MATCH(G$4,'Miljövärden urval för publ'!$B$2:$H$2,0),FALSE)),"",VLOOKUP($C310,'Miljövärden urval för publ'!$B$2:$H$490,MATCH(G$4,'Miljövärden urval för publ'!$B$2:$H$2,0),FALSE))</f>
        <v>2.7028400000000001E-2</v>
      </c>
    </row>
    <row r="311" spans="1:7" x14ac:dyDescent="0.25">
      <c r="A311" s="20">
        <v>308</v>
      </c>
      <c r="B311" t="str">
        <f>IF(ISERROR(INDEX('Miljövärden urval för publ'!$A$2:$AA$475,MATCH($A311,'Miljövärden urval för publ'!$R$2:$R$476,0),1)),"",INDEX('Miljövärden urval för publ'!$A$2:$AA$475,MATCH($A311,'Miljövärden urval för publ'!$R$2:$R$476,0),1))</f>
        <v>Vattenfall AB Värme</v>
      </c>
      <c r="C311" t="str">
        <f>IF(ISERROR(INDEX('Miljövärden urval för publ'!$A$2:$AA$475,MATCH($A311,'Miljövärden urval för publ'!$R$2:$R$476,0),2)),"",INDEX('Miljövärden urval för publ'!$A$2:$AA$475,MATCH($A311,'Miljövärden urval för publ'!$R$2:$R$476,0),2))</f>
        <v>Vänersborg</v>
      </c>
      <c r="D311">
        <f>IF(ISERROR(VLOOKUP($C311,'Miljövärden urval för publ'!$B$2:$H$490,MATCH(D$4,'Miljövärden urval för publ'!$B$2:$H$2,0),FALSE)),"",VLOOKUP($C311,'Miljövärden urval för publ'!$B$2:$H$490,MATCH(D$4,'Miljövärden urval för publ'!$B$2:$H$2,0),FALSE))</f>
        <v>2.6120999999999998E-2</v>
      </c>
      <c r="E311">
        <f>IF(ISERROR(VLOOKUP($C311,'Miljövärden urval för publ'!$B$2:$H$490,MATCH(E$4,'Miljövärden urval för publ'!$B$2:$H$2,0),FALSE)),"",VLOOKUP($C311,'Miljövärden urval för publ'!$B$2:$H$490,MATCH(E$4,'Miljövärden urval för publ'!$B$2:$H$2,0),FALSE))</f>
        <v>1.26084</v>
      </c>
      <c r="F311">
        <f>IF(ISERROR(VLOOKUP($C311,'Miljövärden urval för publ'!$B$2:$H$490,MATCH(F$4,'Miljövärden urval för publ'!$B$2:$H$2,0),FALSE)),"",VLOOKUP($C311,'Miljövärden urval för publ'!$B$2:$H$490,MATCH(F$4,'Miljövärden urval för publ'!$B$2:$H$2,0),FALSE))</f>
        <v>0.65338200000000002</v>
      </c>
      <c r="G311">
        <f>IF(ISERROR(VLOOKUP($C311,'Miljövärden urval för publ'!$B$2:$H$490,MATCH(G$4,'Miljövärden urval för publ'!$B$2:$H$2,0),FALSE)),"",VLOOKUP($C311,'Miljövärden urval för publ'!$B$2:$H$490,MATCH(G$4,'Miljövärden urval för publ'!$B$2:$H$2,0),FALSE))</f>
        <v>4.30715E-3</v>
      </c>
    </row>
    <row r="312" spans="1:7" x14ac:dyDescent="0.25">
      <c r="A312" s="20">
        <v>309</v>
      </c>
      <c r="B312" t="str">
        <f>IF(ISERROR(INDEX('Miljövärden urval för publ'!$A$2:$AA$475,MATCH($A312,'Miljövärden urval för publ'!$R$2:$R$476,0),1)),"",INDEX('Miljövärden urval för publ'!$A$2:$AA$475,MATCH($A312,'Miljövärden urval för publ'!$R$2:$R$476,0),1))</f>
        <v>Vetlanda Energi och Teknik AB</v>
      </c>
      <c r="C312" t="str">
        <f>IF(ISERROR(INDEX('Miljövärden urval för publ'!$A$2:$AA$475,MATCH($A312,'Miljövärden urval för publ'!$R$2:$R$476,0),2)),"",INDEX('Miljövärden urval för publ'!$A$2:$AA$475,MATCH($A312,'Miljövärden urval för publ'!$R$2:$R$476,0),2))</f>
        <v>Ekenäs sjön</v>
      </c>
      <c r="D312">
        <f>IF(ISERROR(VLOOKUP($C312,'Miljövärden urval för publ'!$B$2:$H$490,MATCH(D$4,'Miljövärden urval för publ'!$B$2:$H$2,0),FALSE)),"",VLOOKUP($C312,'Miljövärden urval för publ'!$B$2:$H$490,MATCH(D$4,'Miljövärden urval för publ'!$B$2:$H$2,0),FALSE))</f>
        <v>0.15978400000000001</v>
      </c>
      <c r="E312">
        <f>IF(ISERROR(VLOOKUP($C312,'Miljövärden urval för publ'!$B$2:$H$490,MATCH(E$4,'Miljövärden urval för publ'!$B$2:$H$2,0),FALSE)),"",VLOOKUP($C312,'Miljövärden urval för publ'!$B$2:$H$490,MATCH(E$4,'Miljövärden urval för publ'!$B$2:$H$2,0),FALSE))</f>
        <v>36.455100000000002</v>
      </c>
      <c r="F312">
        <f>IF(ISERROR(VLOOKUP($C312,'Miljövärden urval för publ'!$B$2:$H$490,MATCH(F$4,'Miljövärden urval för publ'!$B$2:$H$2,0),FALSE)),"",VLOOKUP($C312,'Miljövärden urval för publ'!$B$2:$H$490,MATCH(F$4,'Miljövärden urval för publ'!$B$2:$H$2,0),FALSE))</f>
        <v>11.282999999999999</v>
      </c>
      <c r="G312">
        <f>IF(ISERROR(VLOOKUP($C312,'Miljövärden urval för publ'!$B$2:$H$490,MATCH(G$4,'Miljövärden urval för publ'!$B$2:$H$2,0),FALSE)),"",VLOOKUP($C312,'Miljövärden urval för publ'!$B$2:$H$490,MATCH(G$4,'Miljövärden urval för publ'!$B$2:$H$2,0),FALSE))</f>
        <v>4.5815599999999998E-2</v>
      </c>
    </row>
    <row r="313" spans="1:7" x14ac:dyDescent="0.25">
      <c r="A313" s="20">
        <v>310</v>
      </c>
      <c r="B313" t="str">
        <f>IF(ISERROR(INDEX('Miljövärden urval för publ'!$A$2:$AA$475,MATCH($A313,'Miljövärden urval för publ'!$R$2:$R$476,0),1)),"",INDEX('Miljövärden urval för publ'!$A$2:$AA$475,MATCH($A313,'Miljövärden urval för publ'!$R$2:$R$476,0),1))</f>
        <v>Vetlanda Energi och Teknik AB</v>
      </c>
      <c r="C313" t="str">
        <f>IF(ISERROR(INDEX('Miljövärden urval för publ'!$A$2:$AA$475,MATCH($A313,'Miljövärden urval för publ'!$R$2:$R$476,0),2)),"",INDEX('Miljövärden urval för publ'!$A$2:$AA$475,MATCH($A313,'Miljövärden urval för publ'!$R$2:$R$476,0),2))</f>
        <v>Holsby</v>
      </c>
      <c r="D313">
        <f>IF(ISERROR(VLOOKUP($C313,'Miljövärden urval för publ'!$B$2:$H$490,MATCH(D$4,'Miljövärden urval för publ'!$B$2:$H$2,0),FALSE)),"",VLOOKUP($C313,'Miljövärden urval för publ'!$B$2:$H$490,MATCH(D$4,'Miljövärden urval för publ'!$B$2:$H$2,0),FALSE))</f>
        <v>0.16684199999999999</v>
      </c>
      <c r="E313">
        <f>IF(ISERROR(VLOOKUP($C313,'Miljövärden urval för publ'!$B$2:$H$490,MATCH(E$4,'Miljövärden urval för publ'!$B$2:$H$2,0),FALSE)),"",VLOOKUP($C313,'Miljövärden urval för publ'!$B$2:$H$490,MATCH(E$4,'Miljövärden urval för publ'!$B$2:$H$2,0),FALSE))</f>
        <v>36.930799999999998</v>
      </c>
      <c r="F313">
        <f>IF(ISERROR(VLOOKUP($C313,'Miljövärden urval för publ'!$B$2:$H$490,MATCH(F$4,'Miljövärden urval för publ'!$B$2:$H$2,0),FALSE)),"",VLOOKUP($C313,'Miljövärden urval för publ'!$B$2:$H$490,MATCH(F$4,'Miljövärden urval för publ'!$B$2:$H$2,0),FALSE))</f>
        <v>11.684699999999999</v>
      </c>
      <c r="G313">
        <f>IF(ISERROR(VLOOKUP($C313,'Miljövärden urval för publ'!$B$2:$H$490,MATCH(G$4,'Miljövärden urval för publ'!$B$2:$H$2,0),FALSE)),"",VLOOKUP($C313,'Miljövärden urval för publ'!$B$2:$H$490,MATCH(G$4,'Miljövärden urval för publ'!$B$2:$H$2,0),FALSE))</f>
        <v>3.9672100000000002E-2</v>
      </c>
    </row>
    <row r="314" spans="1:7" x14ac:dyDescent="0.25">
      <c r="A314" s="20">
        <v>311</v>
      </c>
      <c r="B314" t="str">
        <f>IF(ISERROR(INDEX('Miljövärden urval för publ'!$A$2:$AA$475,MATCH($A314,'Miljövärden urval för publ'!$R$2:$R$476,0),1)),"",INDEX('Miljövärden urval för publ'!$A$2:$AA$475,MATCH($A314,'Miljövärden urval för publ'!$R$2:$R$476,0),1))</f>
        <v>Vetlanda Energi och Teknik AB</v>
      </c>
      <c r="C314" t="str">
        <f>IF(ISERROR(INDEX('Miljövärden urval för publ'!$A$2:$AA$475,MATCH($A314,'Miljövärden urval för publ'!$R$2:$R$476,0),2)),"",INDEX('Miljövärden urval för publ'!$A$2:$AA$475,MATCH($A314,'Miljövärden urval för publ'!$R$2:$R$476,0),2))</f>
        <v>Vetlanda</v>
      </c>
      <c r="D314">
        <f>IF(ISERROR(VLOOKUP($C314,'Miljövärden urval för publ'!$B$2:$H$490,MATCH(D$4,'Miljövärden urval för publ'!$B$2:$H$2,0),FALSE)),"",VLOOKUP($C314,'Miljövärden urval för publ'!$B$2:$H$490,MATCH(D$4,'Miljövärden urval för publ'!$B$2:$H$2,0),FALSE))</f>
        <v>0.23940900000000001</v>
      </c>
      <c r="E314">
        <f>IF(ISERROR(VLOOKUP($C314,'Miljövärden urval för publ'!$B$2:$H$490,MATCH(E$4,'Miljövärden urval för publ'!$B$2:$H$2,0),FALSE)),"",VLOOKUP($C314,'Miljövärden urval för publ'!$B$2:$H$490,MATCH(E$4,'Miljövärden urval för publ'!$B$2:$H$2,0),FALSE))</f>
        <v>50.571899999999999</v>
      </c>
      <c r="F314">
        <f>IF(ISERROR(VLOOKUP($C314,'Miljövärden urval för publ'!$B$2:$H$490,MATCH(F$4,'Miljövärden urval för publ'!$B$2:$H$2,0),FALSE)),"",VLOOKUP($C314,'Miljövärden urval för publ'!$B$2:$H$490,MATCH(F$4,'Miljövärden urval för publ'!$B$2:$H$2,0),FALSE))</f>
        <v>6.38992</v>
      </c>
      <c r="G314">
        <f>IF(ISERROR(VLOOKUP($C314,'Miljövärden urval för publ'!$B$2:$H$490,MATCH(G$4,'Miljövärden urval för publ'!$B$2:$H$2,0),FALSE)),"",VLOOKUP($C314,'Miljövärden urval för publ'!$B$2:$H$490,MATCH(G$4,'Miljövärden urval för publ'!$B$2:$H$2,0),FALSE))</f>
        <v>8.13305E-2</v>
      </c>
    </row>
    <row r="315" spans="1:7" x14ac:dyDescent="0.25">
      <c r="A315" s="20">
        <v>312</v>
      </c>
      <c r="B315" t="str">
        <f>IF(ISERROR(INDEX('Miljövärden urval för publ'!$A$2:$AA$475,MATCH($A315,'Miljövärden urval för publ'!$R$2:$R$476,0),1)),"",INDEX('Miljövärden urval för publ'!$A$2:$AA$475,MATCH($A315,'Miljövärden urval för publ'!$R$2:$R$476,0),1))</f>
        <v>Vimmerby Energi &amp; Miljö AB</v>
      </c>
      <c r="C315" t="str">
        <f>IF(ISERROR(INDEX('Miljövärden urval för publ'!$A$2:$AA$475,MATCH($A315,'Miljövärden urval för publ'!$R$2:$R$476,0),2)),"",INDEX('Miljövärden urval för publ'!$A$2:$AA$475,MATCH($A315,'Miljövärden urval för publ'!$R$2:$R$476,0),2))</f>
        <v>Frödinge</v>
      </c>
      <c r="D315">
        <f>IF(ISERROR(VLOOKUP($C315,'Miljövärden urval för publ'!$B$2:$H$490,MATCH(D$4,'Miljövärden urval för publ'!$B$2:$H$2,0),FALSE)),"",VLOOKUP($C315,'Miljövärden urval för publ'!$B$2:$H$490,MATCH(D$4,'Miljövärden urval för publ'!$B$2:$H$2,0),FALSE))</f>
        <v>8.0625500000000003E-2</v>
      </c>
      <c r="E315">
        <f>IF(ISERROR(VLOOKUP($C315,'Miljövärden urval för publ'!$B$2:$H$490,MATCH(E$4,'Miljövärden urval för publ'!$B$2:$H$2,0),FALSE)),"",VLOOKUP($C315,'Miljövärden urval för publ'!$B$2:$H$490,MATCH(E$4,'Miljövärden urval för publ'!$B$2:$H$2,0),FALSE))</f>
        <v>13.3322</v>
      </c>
      <c r="F315">
        <f>IF(ISERROR(VLOOKUP($C315,'Miljövärden urval för publ'!$B$2:$H$490,MATCH(F$4,'Miljövärden urval för publ'!$B$2:$H$2,0),FALSE)),"",VLOOKUP($C315,'Miljövärden urval för publ'!$B$2:$H$490,MATCH(F$4,'Miljövärden urval för publ'!$B$2:$H$2,0),FALSE))</f>
        <v>9.6016300000000001</v>
      </c>
      <c r="G315">
        <f>IF(ISERROR(VLOOKUP($C315,'Miljövärden urval för publ'!$B$2:$H$490,MATCH(G$4,'Miljövärden urval för publ'!$B$2:$H$2,0),FALSE)),"",VLOOKUP($C315,'Miljövärden urval för publ'!$B$2:$H$490,MATCH(G$4,'Miljövärden urval för publ'!$B$2:$H$2,0),FALSE))</f>
        <v>0</v>
      </c>
    </row>
    <row r="316" spans="1:7" x14ac:dyDescent="0.25">
      <c r="A316" s="20">
        <v>313</v>
      </c>
      <c r="B316" t="str">
        <f>IF(ISERROR(INDEX('Miljövärden urval för publ'!$A$2:$AA$475,MATCH($A316,'Miljövärden urval för publ'!$R$2:$R$476,0),1)),"",INDEX('Miljövärden urval för publ'!$A$2:$AA$475,MATCH($A316,'Miljövärden urval för publ'!$R$2:$R$476,0),1))</f>
        <v>Vimmerby Energi &amp; Miljö AB</v>
      </c>
      <c r="C316" t="str">
        <f>IF(ISERROR(INDEX('Miljövärden urval för publ'!$A$2:$AA$475,MATCH($A316,'Miljövärden urval för publ'!$R$2:$R$476,0),2)),"",INDEX('Miljövärden urval för publ'!$A$2:$AA$475,MATCH($A316,'Miljövärden urval för publ'!$R$2:$R$476,0),2))</f>
        <v>Gullringen</v>
      </c>
      <c r="D316">
        <f>IF(ISERROR(VLOOKUP($C316,'Miljövärden urval för publ'!$B$2:$H$490,MATCH(D$4,'Miljövärden urval för publ'!$B$2:$H$2,0),FALSE)),"",VLOOKUP($C316,'Miljövärden urval för publ'!$B$2:$H$490,MATCH(D$4,'Miljövärden urval för publ'!$B$2:$H$2,0),FALSE))</f>
        <v>6.9189500000000001E-2</v>
      </c>
      <c r="E316">
        <f>IF(ISERROR(VLOOKUP($C316,'Miljövärden urval för publ'!$B$2:$H$490,MATCH(E$4,'Miljövärden urval för publ'!$B$2:$H$2,0),FALSE)),"",VLOOKUP($C316,'Miljövärden urval för publ'!$B$2:$H$490,MATCH(E$4,'Miljövärden urval för publ'!$B$2:$H$2,0),FALSE))</f>
        <v>11.305899999999999</v>
      </c>
      <c r="F316">
        <f>IF(ISERROR(VLOOKUP($C316,'Miljövärden urval för publ'!$B$2:$H$490,MATCH(F$4,'Miljövärden urval för publ'!$B$2:$H$2,0),FALSE)),"",VLOOKUP($C316,'Miljövärden urval för publ'!$B$2:$H$490,MATCH(F$4,'Miljövärden urval för publ'!$B$2:$H$2,0),FALSE))</f>
        <v>8.6613199999999999</v>
      </c>
      <c r="G316">
        <f>IF(ISERROR(VLOOKUP($C316,'Miljövärden urval för publ'!$B$2:$H$490,MATCH(G$4,'Miljövärden urval för publ'!$B$2:$H$2,0),FALSE)),"",VLOOKUP($C316,'Miljövärden urval för publ'!$B$2:$H$490,MATCH(G$4,'Miljövärden urval för publ'!$B$2:$H$2,0),FALSE))</f>
        <v>0</v>
      </c>
    </row>
    <row r="317" spans="1:7" x14ac:dyDescent="0.25">
      <c r="A317" s="20">
        <v>314</v>
      </c>
      <c r="B317" t="str">
        <f>IF(ISERROR(INDEX('Miljövärden urval för publ'!$A$2:$AA$475,MATCH($A317,'Miljövärden urval för publ'!$R$2:$R$476,0),1)),"",INDEX('Miljövärden urval för publ'!$A$2:$AA$475,MATCH($A317,'Miljövärden urval för publ'!$R$2:$R$476,0),1))</f>
        <v>Vimmerby Energi &amp; Miljö AB</v>
      </c>
      <c r="C317" t="str">
        <f>IF(ISERROR(INDEX('Miljövärden urval för publ'!$A$2:$AA$475,MATCH($A317,'Miljövärden urval för publ'!$R$2:$R$476,0),2)),"",INDEX('Miljövärden urval för publ'!$A$2:$AA$475,MATCH($A317,'Miljövärden urval för publ'!$R$2:$R$476,0),2))</f>
        <v>Storebro</v>
      </c>
      <c r="D317">
        <f>IF(ISERROR(VLOOKUP($C317,'Miljövärden urval för publ'!$B$2:$H$490,MATCH(D$4,'Miljövärden urval för publ'!$B$2:$H$2,0),FALSE)),"",VLOOKUP($C317,'Miljövärden urval för publ'!$B$2:$H$490,MATCH(D$4,'Miljövärden urval för publ'!$B$2:$H$2,0),FALSE))</f>
        <v>6.7495700000000006E-2</v>
      </c>
      <c r="E317">
        <f>IF(ISERROR(VLOOKUP($C317,'Miljövärden urval för publ'!$B$2:$H$490,MATCH(E$4,'Miljövärden urval för publ'!$B$2:$H$2,0),FALSE)),"",VLOOKUP($C317,'Miljövärden urval för publ'!$B$2:$H$490,MATCH(E$4,'Miljövärden urval för publ'!$B$2:$H$2,0),FALSE))</f>
        <v>12.186400000000001</v>
      </c>
      <c r="F317">
        <f>IF(ISERROR(VLOOKUP($C317,'Miljövärden urval för publ'!$B$2:$H$490,MATCH(F$4,'Miljövärden urval för publ'!$B$2:$H$2,0),FALSE)),"",VLOOKUP($C317,'Miljövärden urval för publ'!$B$2:$H$490,MATCH(F$4,'Miljövärden urval för publ'!$B$2:$H$2,0),FALSE))</f>
        <v>9.3984400000000008</v>
      </c>
      <c r="G317">
        <f>IF(ISERROR(VLOOKUP($C317,'Miljövärden urval för publ'!$B$2:$H$490,MATCH(G$4,'Miljövärden urval för publ'!$B$2:$H$2,0),FALSE)),"",VLOOKUP($C317,'Miljövärden urval för publ'!$B$2:$H$490,MATCH(G$4,'Miljövärden urval för publ'!$B$2:$H$2,0),FALSE))</f>
        <v>0</v>
      </c>
    </row>
    <row r="318" spans="1:7" x14ac:dyDescent="0.25">
      <c r="A318" s="20">
        <v>315</v>
      </c>
      <c r="B318" t="str">
        <f>IF(ISERROR(INDEX('Miljövärden urval för publ'!$A$2:$AA$475,MATCH($A318,'Miljövärden urval för publ'!$R$2:$R$476,0),1)),"",INDEX('Miljövärden urval för publ'!$A$2:$AA$475,MATCH($A318,'Miljövärden urval för publ'!$R$2:$R$476,0),1))</f>
        <v>Vimmerby Energi &amp; Miljö AB</v>
      </c>
      <c r="C318" t="str">
        <f>IF(ISERROR(INDEX('Miljövärden urval för publ'!$A$2:$AA$475,MATCH($A318,'Miljövärden urval för publ'!$R$2:$R$476,0),2)),"",INDEX('Miljövärden urval för publ'!$A$2:$AA$475,MATCH($A318,'Miljövärden urval för publ'!$R$2:$R$476,0),2))</f>
        <v>Södra Vi</v>
      </c>
      <c r="D318">
        <f>IF(ISERROR(VLOOKUP($C318,'Miljövärden urval för publ'!$B$2:$H$490,MATCH(D$4,'Miljövärden urval för publ'!$B$2:$H$2,0),FALSE)),"",VLOOKUP($C318,'Miljövärden urval för publ'!$B$2:$H$490,MATCH(D$4,'Miljövärden urval för publ'!$B$2:$H$2,0),FALSE))</f>
        <v>6.1509899999999999E-2</v>
      </c>
      <c r="E318">
        <f>IF(ISERROR(VLOOKUP($C318,'Miljövärden urval för publ'!$B$2:$H$490,MATCH(E$4,'Miljövärden urval för publ'!$B$2:$H$2,0),FALSE)),"",VLOOKUP($C318,'Miljövärden urval för publ'!$B$2:$H$490,MATCH(E$4,'Miljövärden urval för publ'!$B$2:$H$2,0),FALSE))</f>
        <v>10.738300000000001</v>
      </c>
      <c r="F318">
        <f>IF(ISERROR(VLOOKUP($C318,'Miljövärden urval för publ'!$B$2:$H$490,MATCH(F$4,'Miljövärden urval för publ'!$B$2:$H$2,0),FALSE)),"",VLOOKUP($C318,'Miljövärden urval för publ'!$B$2:$H$490,MATCH(F$4,'Miljövärden urval för publ'!$B$2:$H$2,0),FALSE))</f>
        <v>8.2833699999999997</v>
      </c>
      <c r="G318">
        <f>IF(ISERROR(VLOOKUP($C318,'Miljövärden urval för publ'!$B$2:$H$490,MATCH(G$4,'Miljövärden urval för publ'!$B$2:$H$2,0),FALSE)),"",VLOOKUP($C318,'Miljövärden urval för publ'!$B$2:$H$490,MATCH(G$4,'Miljövärden urval för publ'!$B$2:$H$2,0),FALSE))</f>
        <v>0</v>
      </c>
    </row>
    <row r="319" spans="1:7" x14ac:dyDescent="0.25">
      <c r="A319" s="20">
        <v>316</v>
      </c>
      <c r="B319" t="str">
        <f>IF(ISERROR(INDEX('Miljövärden urval för publ'!$A$2:$AA$475,MATCH($A319,'Miljövärden urval för publ'!$R$2:$R$476,0),1)),"",INDEX('Miljövärden urval för publ'!$A$2:$AA$475,MATCH($A319,'Miljövärden urval för publ'!$R$2:$R$476,0),1))</f>
        <v>Vimmerby Energi &amp; Miljö AB</v>
      </c>
      <c r="C319" t="str">
        <f>IF(ISERROR(INDEX('Miljövärden urval för publ'!$A$2:$AA$475,MATCH($A319,'Miljövärden urval för publ'!$R$2:$R$476,0),2)),"",INDEX('Miljövärden urval för publ'!$A$2:$AA$475,MATCH($A319,'Miljövärden urval för publ'!$R$2:$R$476,0),2))</f>
        <v>Vimmerby</v>
      </c>
      <c r="D319">
        <f>IF(ISERROR(VLOOKUP($C319,'Miljövärden urval för publ'!$B$2:$H$490,MATCH(D$4,'Miljövärden urval för publ'!$B$2:$H$2,0),FALSE)),"",VLOOKUP($C319,'Miljövärden urval för publ'!$B$2:$H$490,MATCH(D$4,'Miljövärden urval för publ'!$B$2:$H$2,0),FALSE))</f>
        <v>8.7296700000000005E-2</v>
      </c>
      <c r="E319">
        <f>IF(ISERROR(VLOOKUP($C319,'Miljövärden urval för publ'!$B$2:$H$490,MATCH(E$4,'Miljövärden urval för publ'!$B$2:$H$2,0),FALSE)),"",VLOOKUP($C319,'Miljövärden urval för publ'!$B$2:$H$490,MATCH(E$4,'Miljövärden urval för publ'!$B$2:$H$2,0),FALSE))</f>
        <v>12.888400000000001</v>
      </c>
      <c r="F319">
        <f>IF(ISERROR(VLOOKUP($C319,'Miljövärden urval för publ'!$B$2:$H$490,MATCH(F$4,'Miljövärden urval för publ'!$B$2:$H$2,0),FALSE)),"",VLOOKUP($C319,'Miljövärden urval för publ'!$B$2:$H$490,MATCH(F$4,'Miljövärden urval för publ'!$B$2:$H$2,0),FALSE))</f>
        <v>8.8229100000000003</v>
      </c>
      <c r="G319">
        <f>IF(ISERROR(VLOOKUP($C319,'Miljövärden urval för publ'!$B$2:$H$490,MATCH(G$4,'Miljövärden urval för publ'!$B$2:$H$2,0),FALSE)),"",VLOOKUP($C319,'Miljövärden urval för publ'!$B$2:$H$490,MATCH(G$4,'Miljövärden urval för publ'!$B$2:$H$2,0),FALSE))</f>
        <v>4.3357300000000003E-3</v>
      </c>
    </row>
    <row r="320" spans="1:7" x14ac:dyDescent="0.25">
      <c r="A320" s="20">
        <v>317</v>
      </c>
      <c r="B320" t="str">
        <f>IF(ISERROR(INDEX('Miljövärden urval för publ'!$A$2:$AA$475,MATCH($A320,'Miljövärden urval för publ'!$R$2:$R$476,0),1)),"",INDEX('Miljövärden urval för publ'!$A$2:$AA$475,MATCH($A320,'Miljövärden urval för publ'!$R$2:$R$476,0),1))</f>
        <v>Väner Energi AB</v>
      </c>
      <c r="C320" t="str">
        <f>IF(ISERROR(INDEX('Miljövärden urval för publ'!$A$2:$AA$475,MATCH($A320,'Miljövärden urval för publ'!$R$2:$R$476,0),2)),"",INDEX('Miljövärden urval för publ'!$A$2:$AA$475,MATCH($A320,'Miljövärden urval för publ'!$R$2:$R$476,0),2))</f>
        <v>Lyrestad</v>
      </c>
      <c r="D320">
        <f>IF(ISERROR(VLOOKUP($C320,'Miljövärden urval för publ'!$B$2:$H$490,MATCH(D$4,'Miljövärden urval för publ'!$B$2:$H$2,0),FALSE)),"",VLOOKUP($C320,'Miljövärden urval för publ'!$B$2:$H$490,MATCH(D$4,'Miljövärden urval för publ'!$B$2:$H$2,0),FALSE))</f>
        <v>0.19952400000000001</v>
      </c>
      <c r="E320">
        <f>IF(ISERROR(VLOOKUP($C320,'Miljövärden urval för publ'!$B$2:$H$490,MATCH(E$4,'Miljövärden urval för publ'!$B$2:$H$2,0),FALSE)),"",VLOOKUP($C320,'Miljövärden urval för publ'!$B$2:$H$490,MATCH(E$4,'Miljövärden urval för publ'!$B$2:$H$2,0),FALSE))</f>
        <v>19.4786</v>
      </c>
      <c r="F320">
        <f>IF(ISERROR(VLOOKUP($C320,'Miljövärden urval för publ'!$B$2:$H$490,MATCH(F$4,'Miljövärden urval för publ'!$B$2:$H$2,0),FALSE)),"",VLOOKUP($C320,'Miljövärden urval för publ'!$B$2:$H$490,MATCH(F$4,'Miljövärden urval för publ'!$B$2:$H$2,0),FALSE))</f>
        <v>15.8729</v>
      </c>
      <c r="G320">
        <f>IF(ISERROR(VLOOKUP($C320,'Miljövärden urval för publ'!$B$2:$H$490,MATCH(G$4,'Miljövärden urval för publ'!$B$2:$H$2,0),FALSE)),"",VLOOKUP($C320,'Miljövärden urval för publ'!$B$2:$H$490,MATCH(G$4,'Miljövärden urval för publ'!$B$2:$H$2,0),FALSE))</f>
        <v>3.9370099999999998E-2</v>
      </c>
    </row>
    <row r="321" spans="1:7" x14ac:dyDescent="0.25">
      <c r="A321" s="20">
        <v>318</v>
      </c>
      <c r="B321" t="str">
        <f>IF(ISERROR(INDEX('Miljövärden urval för publ'!$A$2:$AA$475,MATCH($A321,'Miljövärden urval för publ'!$R$2:$R$476,0),1)),"",INDEX('Miljövärden urval för publ'!$A$2:$AA$475,MATCH($A321,'Miljövärden urval för publ'!$R$2:$R$476,0),1))</f>
        <v>Väner Energi AB</v>
      </c>
      <c r="C321" t="str">
        <f>IF(ISERROR(INDEX('Miljövärden urval för publ'!$A$2:$AA$475,MATCH($A321,'Miljövärden urval för publ'!$R$2:$R$476,0),2)),"",INDEX('Miljövärden urval för publ'!$A$2:$AA$475,MATCH($A321,'Miljövärden urval för publ'!$R$2:$R$476,0),2))</f>
        <v>Mariestad</v>
      </c>
      <c r="D321">
        <f>IF(ISERROR(VLOOKUP($C321,'Miljövärden urval för publ'!$B$2:$H$490,MATCH(D$4,'Miljövärden urval för publ'!$B$2:$H$2,0),FALSE)),"",VLOOKUP($C321,'Miljövärden urval för publ'!$B$2:$H$490,MATCH(D$4,'Miljövärden urval för publ'!$B$2:$H$2,0),FALSE))</f>
        <v>0.173323</v>
      </c>
      <c r="E321">
        <f>IF(ISERROR(VLOOKUP($C321,'Miljövärden urval för publ'!$B$2:$H$490,MATCH(E$4,'Miljövärden urval för publ'!$B$2:$H$2,0),FALSE)),"",VLOOKUP($C321,'Miljövärden urval för publ'!$B$2:$H$490,MATCH(E$4,'Miljövärden urval för publ'!$B$2:$H$2,0),FALSE))</f>
        <v>29.986899999999999</v>
      </c>
      <c r="F321">
        <f>IF(ISERROR(VLOOKUP($C321,'Miljövärden urval för publ'!$B$2:$H$490,MATCH(F$4,'Miljövärden urval för publ'!$B$2:$H$2,0),FALSE)),"",VLOOKUP($C321,'Miljövärden urval för publ'!$B$2:$H$490,MATCH(F$4,'Miljövärden urval för publ'!$B$2:$H$2,0),FALSE))</f>
        <v>5.5441500000000001</v>
      </c>
      <c r="G321">
        <f>IF(ISERROR(VLOOKUP($C321,'Miljövärden urval för publ'!$B$2:$H$490,MATCH(G$4,'Miljövärden urval för publ'!$B$2:$H$2,0),FALSE)),"",VLOOKUP($C321,'Miljövärden urval för publ'!$B$2:$H$490,MATCH(G$4,'Miljövärden urval för publ'!$B$2:$H$2,0),FALSE))</f>
        <v>2.9234400000000001E-2</v>
      </c>
    </row>
    <row r="322" spans="1:7" x14ac:dyDescent="0.25">
      <c r="A322" s="20">
        <v>319</v>
      </c>
      <c r="B322" t="str">
        <f>IF(ISERROR(INDEX('Miljövärden urval för publ'!$A$2:$AA$475,MATCH($A322,'Miljövärden urval för publ'!$R$2:$R$476,0),1)),"",INDEX('Miljövärden urval för publ'!$A$2:$AA$475,MATCH($A322,'Miljövärden urval för publ'!$R$2:$R$476,0),1))</f>
        <v>Väner Energi AB</v>
      </c>
      <c r="C322" t="str">
        <f>IF(ISERROR(INDEX('Miljövärden urval för publ'!$A$2:$AA$475,MATCH($A322,'Miljövärden urval för publ'!$R$2:$R$476,0),2)),"",INDEX('Miljövärden urval för publ'!$A$2:$AA$475,MATCH($A322,'Miljövärden urval för publ'!$R$2:$R$476,0),2))</f>
        <v>Töreboda</v>
      </c>
      <c r="D322">
        <f>IF(ISERROR(VLOOKUP($C322,'Miljövärden urval för publ'!$B$2:$H$490,MATCH(D$4,'Miljövärden urval för publ'!$B$2:$H$2,0),FALSE)),"",VLOOKUP($C322,'Miljövärden urval för publ'!$B$2:$H$490,MATCH(D$4,'Miljövärden urval för publ'!$B$2:$H$2,0),FALSE))</f>
        <v>6.1732099999999998E-2</v>
      </c>
      <c r="E322">
        <f>IF(ISERROR(VLOOKUP($C322,'Miljövärden urval för publ'!$B$2:$H$490,MATCH(E$4,'Miljövärden urval för publ'!$B$2:$H$2,0),FALSE)),"",VLOOKUP($C322,'Miljövärden urval för publ'!$B$2:$H$490,MATCH(E$4,'Miljövärden urval för publ'!$B$2:$H$2,0),FALSE))</f>
        <v>9.4617900000000006</v>
      </c>
      <c r="F322">
        <f>IF(ISERROR(VLOOKUP($C322,'Miljövärden urval för publ'!$B$2:$H$490,MATCH(F$4,'Miljövärden urval för publ'!$B$2:$H$2,0),FALSE)),"",VLOOKUP($C322,'Miljövärden urval för publ'!$B$2:$H$490,MATCH(F$4,'Miljövärden urval för publ'!$B$2:$H$2,0),FALSE))</f>
        <v>7.4562499999999998</v>
      </c>
      <c r="G322">
        <f>IF(ISERROR(VLOOKUP($C322,'Miljövärden urval för publ'!$B$2:$H$490,MATCH(G$4,'Miljövärden urval för publ'!$B$2:$H$2,0),FALSE)),"",VLOOKUP($C322,'Miljövärden urval för publ'!$B$2:$H$490,MATCH(G$4,'Miljövärden urval för publ'!$B$2:$H$2,0),FALSE))</f>
        <v>3.9491399999999999E-5</v>
      </c>
    </row>
    <row r="323" spans="1:7" x14ac:dyDescent="0.25">
      <c r="A323" s="20">
        <v>320</v>
      </c>
      <c r="B323" t="str">
        <f>IF(ISERROR(INDEX('Miljövärden urval för publ'!$A$2:$AA$475,MATCH($A323,'Miljövärden urval för publ'!$R$2:$R$476,0),1)),"",INDEX('Miljövärden urval för publ'!$A$2:$AA$475,MATCH($A323,'Miljövärden urval för publ'!$R$2:$R$476,0),1))</f>
        <v>Värmevärden AB</v>
      </c>
      <c r="C323" t="str">
        <f>IF(ISERROR(INDEX('Miljövärden urval för publ'!$A$2:$AA$475,MATCH($A323,'Miljövärden urval för publ'!$R$2:$R$476,0),2)),"",INDEX('Miljövärden urval för publ'!$A$2:$AA$475,MATCH($A323,'Miljövärden urval för publ'!$R$2:$R$476,0),2))</f>
        <v>Avesta</v>
      </c>
      <c r="D323">
        <f>IF(ISERROR(VLOOKUP($C323,'Miljövärden urval för publ'!$B$2:$H$490,MATCH(D$4,'Miljövärden urval för publ'!$B$2:$H$2,0),FALSE)),"",VLOOKUP($C323,'Miljövärden urval för publ'!$B$2:$H$490,MATCH(D$4,'Miljövärden urval för publ'!$B$2:$H$2,0),FALSE))</f>
        <v>0.20275099999999999</v>
      </c>
      <c r="E323">
        <f>IF(ISERROR(VLOOKUP($C323,'Miljövärden urval för publ'!$B$2:$H$490,MATCH(E$4,'Miljövärden urval för publ'!$B$2:$H$2,0),FALSE)),"",VLOOKUP($C323,'Miljövärden urval för publ'!$B$2:$H$490,MATCH(E$4,'Miljövärden urval för publ'!$B$2:$H$2,0),FALSE))</f>
        <v>112.045</v>
      </c>
      <c r="F323">
        <f>IF(ISERROR(VLOOKUP($C323,'Miljövärden urval för publ'!$B$2:$H$490,MATCH(F$4,'Miljövärden urval för publ'!$B$2:$H$2,0),FALSE)),"",VLOOKUP($C323,'Miljövärden urval för publ'!$B$2:$H$490,MATCH(F$4,'Miljövärden urval för publ'!$B$2:$H$2,0),FALSE))</f>
        <v>6.0469900000000001</v>
      </c>
      <c r="G323">
        <f>IF(ISERROR(VLOOKUP($C323,'Miljövärden urval för publ'!$B$2:$H$490,MATCH(G$4,'Miljövärden urval för publ'!$B$2:$H$2,0),FALSE)),"",VLOOKUP($C323,'Miljövärden urval för publ'!$B$2:$H$490,MATCH(G$4,'Miljövärden urval för publ'!$B$2:$H$2,0),FALSE))</f>
        <v>5.1618299999999999E-2</v>
      </c>
    </row>
    <row r="324" spans="1:7" x14ac:dyDescent="0.25">
      <c r="A324" s="20">
        <v>321</v>
      </c>
      <c r="B324" t="str">
        <f>IF(ISERROR(INDEX('Miljövärden urval för publ'!$A$2:$AA$475,MATCH($A324,'Miljövärden urval för publ'!$R$2:$R$476,0),1)),"",INDEX('Miljövärden urval för publ'!$A$2:$AA$475,MATCH($A324,'Miljövärden urval för publ'!$R$2:$R$476,0),1))</f>
        <v>Värmevärden AB</v>
      </c>
      <c r="C324" t="str">
        <f>IF(ISERROR(INDEX('Miljövärden urval för publ'!$A$2:$AA$475,MATCH($A324,'Miljövärden urval för publ'!$R$2:$R$476,0),2)),"",INDEX('Miljövärden urval för publ'!$A$2:$AA$475,MATCH($A324,'Miljövärden urval för publ'!$R$2:$R$476,0),2))</f>
        <v>Bångbro</v>
      </c>
      <c r="D324">
        <f>IF(ISERROR(VLOOKUP($C324,'Miljövärden urval för publ'!$B$2:$H$490,MATCH(D$4,'Miljövärden urval för publ'!$B$2:$H$2,0),FALSE)),"",VLOOKUP($C324,'Miljövärden urval för publ'!$B$2:$H$490,MATCH(D$4,'Miljövärden urval för publ'!$B$2:$H$2,0),FALSE))</f>
        <v>0.29252400000000001</v>
      </c>
      <c r="E324">
        <f>IF(ISERROR(VLOOKUP($C324,'Miljövärden urval för publ'!$B$2:$H$490,MATCH(E$4,'Miljövärden urval för publ'!$B$2:$H$2,0),FALSE)),"",VLOOKUP($C324,'Miljövärden urval för publ'!$B$2:$H$490,MATCH(E$4,'Miljövärden urval för publ'!$B$2:$H$2,0),FALSE))</f>
        <v>10.799200000000001</v>
      </c>
      <c r="F324">
        <f>IF(ISERROR(VLOOKUP($C324,'Miljövärden urval för publ'!$B$2:$H$490,MATCH(F$4,'Miljövärden urval för publ'!$B$2:$H$2,0),FALSE)),"",VLOOKUP($C324,'Miljövärden urval för publ'!$B$2:$H$490,MATCH(F$4,'Miljövärden urval för publ'!$B$2:$H$2,0),FALSE))</f>
        <v>16.976299999999998</v>
      </c>
      <c r="G324">
        <f>IF(ISERROR(VLOOKUP($C324,'Miljövärden urval för publ'!$B$2:$H$490,MATCH(G$4,'Miljövärden urval för publ'!$B$2:$H$2,0),FALSE)),"",VLOOKUP($C324,'Miljövärden urval för publ'!$B$2:$H$490,MATCH(G$4,'Miljövärden urval för publ'!$B$2:$H$2,0),FALSE))</f>
        <v>9.0369999999999999E-3</v>
      </c>
    </row>
    <row r="325" spans="1:7" x14ac:dyDescent="0.25">
      <c r="A325" s="20">
        <v>322</v>
      </c>
      <c r="B325" t="str">
        <f>IF(ISERROR(INDEX('Miljövärden urval för publ'!$A$2:$AA$475,MATCH($A325,'Miljövärden urval för publ'!$R$2:$R$476,0),1)),"",INDEX('Miljövärden urval för publ'!$A$2:$AA$475,MATCH($A325,'Miljövärden urval för publ'!$R$2:$R$476,0),1))</f>
        <v>Värmevärden AB</v>
      </c>
      <c r="C325" t="str">
        <f>IF(ISERROR(INDEX('Miljövärden urval för publ'!$A$2:$AA$475,MATCH($A325,'Miljövärden urval för publ'!$R$2:$R$476,0),2)),"",INDEX('Miljövärden urval för publ'!$A$2:$AA$475,MATCH($A325,'Miljövärden urval för publ'!$R$2:$R$476,0),2))</f>
        <v>Delsbo</v>
      </c>
      <c r="D325">
        <f>IF(ISERROR(VLOOKUP($C325,'Miljövärden urval för publ'!$B$2:$H$490,MATCH(D$4,'Miljövärden urval för publ'!$B$2:$H$2,0),FALSE)),"",VLOOKUP($C325,'Miljövärden urval för publ'!$B$2:$H$490,MATCH(D$4,'Miljövärden urval för publ'!$B$2:$H$2,0),FALSE))</f>
        <v>0.14065800000000001</v>
      </c>
      <c r="E325">
        <f>IF(ISERROR(VLOOKUP($C325,'Miljövärden urval för publ'!$B$2:$H$490,MATCH(E$4,'Miljövärden urval för publ'!$B$2:$H$2,0),FALSE)),"",VLOOKUP($C325,'Miljövärden urval för publ'!$B$2:$H$490,MATCH(E$4,'Miljövärden urval för publ'!$B$2:$H$2,0),FALSE))</f>
        <v>16.547799999999999</v>
      </c>
      <c r="F325">
        <f>IF(ISERROR(VLOOKUP($C325,'Miljövärden urval för publ'!$B$2:$H$490,MATCH(F$4,'Miljövärden urval för publ'!$B$2:$H$2,0),FALSE)),"",VLOOKUP($C325,'Miljövärden urval för publ'!$B$2:$H$490,MATCH(F$4,'Miljövärden urval för publ'!$B$2:$H$2,0),FALSE))</f>
        <v>8.2732899999999994</v>
      </c>
      <c r="G325">
        <f>IF(ISERROR(VLOOKUP($C325,'Miljövärden urval för publ'!$B$2:$H$490,MATCH(G$4,'Miljövärden urval för publ'!$B$2:$H$2,0),FALSE)),"",VLOOKUP($C325,'Miljövärden urval för publ'!$B$2:$H$490,MATCH(G$4,'Miljövärden urval för publ'!$B$2:$H$2,0),FALSE))</f>
        <v>1.7516199999999999E-2</v>
      </c>
    </row>
    <row r="326" spans="1:7" x14ac:dyDescent="0.25">
      <c r="A326" s="20">
        <v>323</v>
      </c>
      <c r="B326" t="str">
        <f>IF(ISERROR(INDEX('Miljövärden urval för publ'!$A$2:$AA$475,MATCH($A326,'Miljövärden urval för publ'!$R$2:$R$476,0),1)),"",INDEX('Miljövärden urval för publ'!$A$2:$AA$475,MATCH($A326,'Miljövärden urval för publ'!$R$2:$R$476,0),1))</f>
        <v>Värmevärden AB</v>
      </c>
      <c r="C326" t="str">
        <f>IF(ISERROR(INDEX('Miljövärden urval för publ'!$A$2:$AA$475,MATCH($A326,'Miljövärden urval för publ'!$R$2:$R$476,0),2)),"",INDEX('Miljövärden urval för publ'!$A$2:$AA$475,MATCH($A326,'Miljövärden urval för publ'!$R$2:$R$476,0),2))</f>
        <v>Grums</v>
      </c>
      <c r="D326">
        <f>IF(ISERROR(VLOOKUP($C326,'Miljövärden urval för publ'!$B$2:$H$490,MATCH(D$4,'Miljövärden urval för publ'!$B$2:$H$2,0),FALSE)),"",VLOOKUP($C326,'Miljövärden urval för publ'!$B$2:$H$490,MATCH(D$4,'Miljövärden urval för publ'!$B$2:$H$2,0),FALSE))</f>
        <v>7.2224999999999998E-2</v>
      </c>
      <c r="E326">
        <f>IF(ISERROR(VLOOKUP($C326,'Miljövärden urval för publ'!$B$2:$H$490,MATCH(E$4,'Miljövärden urval för publ'!$B$2:$H$2,0),FALSE)),"",VLOOKUP($C326,'Miljövärden urval för publ'!$B$2:$H$490,MATCH(E$4,'Miljövärden urval för publ'!$B$2:$H$2,0),FALSE))</f>
        <v>15.808</v>
      </c>
      <c r="F326">
        <f>IF(ISERROR(VLOOKUP($C326,'Miljövärden urval för publ'!$B$2:$H$490,MATCH(F$4,'Miljövärden urval för publ'!$B$2:$H$2,0),FALSE)),"",VLOOKUP($C326,'Miljövärden urval för publ'!$B$2:$H$490,MATCH(F$4,'Miljövärden urval för publ'!$B$2:$H$2,0),FALSE))</f>
        <v>1.76389</v>
      </c>
      <c r="G326">
        <f>IF(ISERROR(VLOOKUP($C326,'Miljövärden urval för publ'!$B$2:$H$490,MATCH(G$4,'Miljövärden urval för publ'!$B$2:$H$2,0),FALSE)),"",VLOOKUP($C326,'Miljövärden urval för publ'!$B$2:$H$490,MATCH(G$4,'Miljövärden urval för publ'!$B$2:$H$2,0),FALSE))</f>
        <v>4.5842599999999997E-2</v>
      </c>
    </row>
    <row r="327" spans="1:7" x14ac:dyDescent="0.25">
      <c r="A327" s="20">
        <v>324</v>
      </c>
      <c r="B327" t="str">
        <f>IF(ISERROR(INDEX('Miljövärden urval för publ'!$A$2:$AA$475,MATCH($A327,'Miljövärden urval för publ'!$R$2:$R$476,0),1)),"",INDEX('Miljövärden urval för publ'!$A$2:$AA$475,MATCH($A327,'Miljövärden urval för publ'!$R$2:$R$476,0),1))</f>
        <v>Värmevärden AB</v>
      </c>
      <c r="C327" t="str">
        <f>IF(ISERROR(INDEX('Miljövärden urval för publ'!$A$2:$AA$475,MATCH($A327,'Miljövärden urval för publ'!$R$2:$R$476,0),2)),"",INDEX('Miljövärden urval för publ'!$A$2:$AA$475,MATCH($A327,'Miljövärden urval för publ'!$R$2:$R$476,0),2))</f>
        <v>Grythyttan</v>
      </c>
      <c r="D327">
        <f>IF(ISERROR(VLOOKUP($C327,'Miljövärden urval för publ'!$B$2:$H$490,MATCH(D$4,'Miljövärden urval för publ'!$B$2:$H$2,0),FALSE)),"",VLOOKUP($C327,'Miljövärden urval för publ'!$B$2:$H$490,MATCH(D$4,'Miljövärden urval för publ'!$B$2:$H$2,0),FALSE))</f>
        <v>0.265233</v>
      </c>
      <c r="E327">
        <f>IF(ISERROR(VLOOKUP($C327,'Miljövärden urval för publ'!$B$2:$H$490,MATCH(E$4,'Miljövärden urval för publ'!$B$2:$H$2,0),FALSE)),"",VLOOKUP($C327,'Miljövärden urval för publ'!$B$2:$H$490,MATCH(E$4,'Miljövärden urval för publ'!$B$2:$H$2,0),FALSE))</f>
        <v>17.412500000000001</v>
      </c>
      <c r="F327">
        <f>IF(ISERROR(VLOOKUP($C327,'Miljövärden urval för publ'!$B$2:$H$490,MATCH(F$4,'Miljövärden urval för publ'!$B$2:$H$2,0),FALSE)),"",VLOOKUP($C327,'Miljövärden urval för publ'!$B$2:$H$490,MATCH(F$4,'Miljövärden urval för publ'!$B$2:$H$2,0),FALSE))</f>
        <v>14.521000000000001</v>
      </c>
      <c r="G327">
        <f>IF(ISERROR(VLOOKUP($C327,'Miljövärden urval för publ'!$B$2:$H$490,MATCH(G$4,'Miljövärden urval för publ'!$B$2:$H$2,0),FALSE)),"",VLOOKUP($C327,'Miljövärden urval för publ'!$B$2:$H$490,MATCH(G$4,'Miljövärden urval för publ'!$B$2:$H$2,0),FALSE))</f>
        <v>1.5977399999999999E-2</v>
      </c>
    </row>
    <row r="328" spans="1:7" x14ac:dyDescent="0.25">
      <c r="A328" s="20">
        <v>325</v>
      </c>
      <c r="B328" t="str">
        <f>IF(ISERROR(INDEX('Miljövärden urval för publ'!$A$2:$AA$475,MATCH($A328,'Miljövärden urval för publ'!$R$2:$R$476,0),1)),"",INDEX('Miljövärden urval för publ'!$A$2:$AA$475,MATCH($A328,'Miljövärden urval för publ'!$R$2:$R$476,0),1))</f>
        <v>Värmevärden AB</v>
      </c>
      <c r="C328" t="str">
        <f>IF(ISERROR(INDEX('Miljövärden urval för publ'!$A$2:$AA$475,MATCH($A328,'Miljövärden urval för publ'!$R$2:$R$476,0),2)),"",INDEX('Miljövärden urval för publ'!$A$2:$AA$475,MATCH($A328,'Miljövärden urval för publ'!$R$2:$R$476,0),2))</f>
        <v>Hofors(Värmevärden)</v>
      </c>
      <c r="D328">
        <f>IF(ISERROR(VLOOKUP($C328,'Miljövärden urval för publ'!$B$2:$H$490,MATCH(D$4,'Miljövärden urval för publ'!$B$2:$H$2,0),FALSE)),"",VLOOKUP($C328,'Miljövärden urval för publ'!$B$2:$H$490,MATCH(D$4,'Miljövärden urval för publ'!$B$2:$H$2,0),FALSE))</f>
        <v>8.0674899999999994E-2</v>
      </c>
      <c r="E328">
        <f>IF(ISERROR(VLOOKUP($C328,'Miljövärden urval för publ'!$B$2:$H$490,MATCH(E$4,'Miljövärden urval för publ'!$B$2:$H$2,0),FALSE)),"",VLOOKUP($C328,'Miljövärden urval för publ'!$B$2:$H$490,MATCH(E$4,'Miljövärden urval för publ'!$B$2:$H$2,0),FALSE))</f>
        <v>4.6636499999999996</v>
      </c>
      <c r="F328">
        <f>IF(ISERROR(VLOOKUP($C328,'Miljövärden urval för publ'!$B$2:$H$490,MATCH(F$4,'Miljövärden urval för publ'!$B$2:$H$2,0),FALSE)),"",VLOOKUP($C328,'Miljövärden urval för publ'!$B$2:$H$490,MATCH(F$4,'Miljövärden urval för publ'!$B$2:$H$2,0),FALSE))</f>
        <v>3.6018300000000001</v>
      </c>
      <c r="G328">
        <f>IF(ISERROR(VLOOKUP($C328,'Miljövärden urval för publ'!$B$2:$H$490,MATCH(G$4,'Miljövärden urval för publ'!$B$2:$H$2,0),FALSE)),"",VLOOKUP($C328,'Miljövärden urval för publ'!$B$2:$H$490,MATCH(G$4,'Miljövärden urval för publ'!$B$2:$H$2,0),FALSE))</f>
        <v>0</v>
      </c>
    </row>
    <row r="329" spans="1:7" x14ac:dyDescent="0.25">
      <c r="A329" s="20">
        <v>326</v>
      </c>
      <c r="B329" t="str">
        <f>IF(ISERROR(INDEX('Miljövärden urval för publ'!$A$2:$AA$475,MATCH($A329,'Miljövärden urval för publ'!$R$2:$R$476,0),1)),"",INDEX('Miljövärden urval för publ'!$A$2:$AA$475,MATCH($A329,'Miljövärden urval för publ'!$R$2:$R$476,0),1))</f>
        <v>Värmevärden AB</v>
      </c>
      <c r="C329" t="str">
        <f>IF(ISERROR(INDEX('Miljövärden urval för publ'!$A$2:$AA$475,MATCH($A329,'Miljövärden urval för publ'!$R$2:$R$476,0),2)),"",INDEX('Miljövärden urval för publ'!$A$2:$AA$475,MATCH($A329,'Miljövärden urval för publ'!$R$2:$R$476,0),2))</f>
        <v>Hudiksvall</v>
      </c>
      <c r="D329">
        <f>IF(ISERROR(VLOOKUP($C329,'Miljövärden urval för publ'!$B$2:$H$490,MATCH(D$4,'Miljövärden urval för publ'!$B$2:$H$2,0),FALSE)),"",VLOOKUP($C329,'Miljövärden urval för publ'!$B$2:$H$490,MATCH(D$4,'Miljövärden urval för publ'!$B$2:$H$2,0),FALSE))</f>
        <v>9.3985399999999997E-2</v>
      </c>
      <c r="E329">
        <f>IF(ISERROR(VLOOKUP($C329,'Miljövärden urval för publ'!$B$2:$H$490,MATCH(E$4,'Miljövärden urval för publ'!$B$2:$H$2,0),FALSE)),"",VLOOKUP($C329,'Miljövärden urval för publ'!$B$2:$H$490,MATCH(E$4,'Miljövärden urval för publ'!$B$2:$H$2,0),FALSE))</f>
        <v>9.0141299999999998</v>
      </c>
      <c r="F329">
        <f>IF(ISERROR(VLOOKUP($C329,'Miljövärden urval för publ'!$B$2:$H$490,MATCH(F$4,'Miljövärden urval för publ'!$B$2:$H$2,0),FALSE)),"",VLOOKUP($C329,'Miljövärden urval för publ'!$B$2:$H$490,MATCH(F$4,'Miljövärden urval för publ'!$B$2:$H$2,0),FALSE))</f>
        <v>5.7037500000000003</v>
      </c>
      <c r="G329">
        <f>IF(ISERROR(VLOOKUP($C329,'Miljövärden urval för publ'!$B$2:$H$490,MATCH(G$4,'Miljövärden urval för publ'!$B$2:$H$2,0),FALSE)),"",VLOOKUP($C329,'Miljövärden urval för publ'!$B$2:$H$490,MATCH(G$4,'Miljövärden urval för publ'!$B$2:$H$2,0),FALSE))</f>
        <v>7.1628200000000003E-3</v>
      </c>
    </row>
    <row r="330" spans="1:7" x14ac:dyDescent="0.25">
      <c r="A330" s="20">
        <v>327</v>
      </c>
      <c r="B330" t="str">
        <f>IF(ISERROR(INDEX('Miljövärden urval för publ'!$A$2:$AA$475,MATCH($A330,'Miljövärden urval för publ'!$R$2:$R$476,0),1)),"",INDEX('Miljövärden urval för publ'!$A$2:$AA$475,MATCH($A330,'Miljövärden urval för publ'!$R$2:$R$476,0),1))</f>
        <v>Värmevärden AB</v>
      </c>
      <c r="C330" t="str">
        <f>IF(ISERROR(INDEX('Miljövärden urval för publ'!$A$2:$AA$475,MATCH($A330,'Miljövärden urval för publ'!$R$2:$R$476,0),2)),"",INDEX('Miljövärden urval för publ'!$A$2:$AA$475,MATCH($A330,'Miljövärden urval för publ'!$R$2:$R$476,0),2))</f>
        <v>Hällefors</v>
      </c>
      <c r="D330">
        <f>IF(ISERROR(VLOOKUP($C330,'Miljövärden urval för publ'!$B$2:$H$490,MATCH(D$4,'Miljövärden urval för publ'!$B$2:$H$2,0),FALSE)),"",VLOOKUP($C330,'Miljövärden urval för publ'!$B$2:$H$490,MATCH(D$4,'Miljövärden urval för publ'!$B$2:$H$2,0),FALSE))</f>
        <v>0.24438099999999999</v>
      </c>
      <c r="E330">
        <f>IF(ISERROR(VLOOKUP($C330,'Miljövärden urval för publ'!$B$2:$H$490,MATCH(E$4,'Miljövärden urval för publ'!$B$2:$H$2,0),FALSE)),"",VLOOKUP($C330,'Miljövärden urval för publ'!$B$2:$H$490,MATCH(E$4,'Miljövärden urval för publ'!$B$2:$H$2,0),FALSE))</f>
        <v>11.647600000000001</v>
      </c>
      <c r="F330">
        <f>IF(ISERROR(VLOOKUP($C330,'Miljövärden urval för publ'!$B$2:$H$490,MATCH(F$4,'Miljövärden urval för publ'!$B$2:$H$2,0),FALSE)),"",VLOOKUP($C330,'Miljövärden urval för publ'!$B$2:$H$490,MATCH(F$4,'Miljövärden urval för publ'!$B$2:$H$2,0),FALSE))</f>
        <v>6.6882700000000002</v>
      </c>
      <c r="G330">
        <f>IF(ISERROR(VLOOKUP($C330,'Miljövärden urval för publ'!$B$2:$H$490,MATCH(G$4,'Miljövärden urval för publ'!$B$2:$H$2,0),FALSE)),"",VLOOKUP($C330,'Miljövärden urval för publ'!$B$2:$H$490,MATCH(G$4,'Miljövärden urval för publ'!$B$2:$H$2,0),FALSE))</f>
        <v>8.6396000000000008E-3</v>
      </c>
    </row>
    <row r="331" spans="1:7" x14ac:dyDescent="0.25">
      <c r="A331" s="20">
        <v>328</v>
      </c>
      <c r="B331" t="str">
        <f>IF(ISERROR(INDEX('Miljövärden urval för publ'!$A$2:$AA$475,MATCH($A331,'Miljövärden urval för publ'!$R$2:$R$476,0),1)),"",INDEX('Miljövärden urval för publ'!$A$2:$AA$475,MATCH($A331,'Miljövärden urval för publ'!$R$2:$R$476,0),1))</f>
        <v>Värmevärden AB</v>
      </c>
      <c r="C331" t="str">
        <f>IF(ISERROR(INDEX('Miljövärden urval för publ'!$A$2:$AA$475,MATCH($A331,'Miljövärden urval för publ'!$R$2:$R$476,0),2)),"",INDEX('Miljövärden urval för publ'!$A$2:$AA$475,MATCH($A331,'Miljövärden urval för publ'!$R$2:$R$476,0),2))</f>
        <v>Iggesund</v>
      </c>
      <c r="D331">
        <f>IF(ISERROR(VLOOKUP($C331,'Miljövärden urval för publ'!$B$2:$H$490,MATCH(D$4,'Miljövärden urval för publ'!$B$2:$H$2,0),FALSE)),"",VLOOKUP($C331,'Miljövärden urval för publ'!$B$2:$H$490,MATCH(D$4,'Miljövärden urval för publ'!$B$2:$H$2,0),FALSE))</f>
        <v>0.155864</v>
      </c>
      <c r="E331">
        <f>IF(ISERROR(VLOOKUP($C331,'Miljövärden urval för publ'!$B$2:$H$490,MATCH(E$4,'Miljövärden urval för publ'!$B$2:$H$2,0),FALSE)),"",VLOOKUP($C331,'Miljövärden urval för publ'!$B$2:$H$490,MATCH(E$4,'Miljövärden urval för publ'!$B$2:$H$2,0),FALSE))</f>
        <v>37.447800000000001</v>
      </c>
      <c r="F331">
        <f>IF(ISERROR(VLOOKUP($C331,'Miljövärden urval för publ'!$B$2:$H$490,MATCH(F$4,'Miljövärden urval för publ'!$B$2:$H$2,0),FALSE)),"",VLOOKUP($C331,'Miljövärden urval för publ'!$B$2:$H$490,MATCH(F$4,'Miljövärden urval för publ'!$B$2:$H$2,0),FALSE))</f>
        <v>4.4313900000000004</v>
      </c>
      <c r="G331">
        <f>IF(ISERROR(VLOOKUP($C331,'Miljövärden urval för publ'!$B$2:$H$490,MATCH(G$4,'Miljövärden urval för publ'!$B$2:$H$2,0),FALSE)),"",VLOOKUP($C331,'Miljövärden urval för publ'!$B$2:$H$490,MATCH(G$4,'Miljövärden urval för publ'!$B$2:$H$2,0),FALSE))</f>
        <v>0.111579</v>
      </c>
    </row>
    <row r="332" spans="1:7" x14ac:dyDescent="0.25">
      <c r="A332" s="20">
        <v>329</v>
      </c>
      <c r="B332" t="str">
        <f>IF(ISERROR(INDEX('Miljövärden urval för publ'!$A$2:$AA$475,MATCH($A332,'Miljövärden urval för publ'!$R$2:$R$476,0),1)),"",INDEX('Miljövärden urval för publ'!$A$2:$AA$475,MATCH($A332,'Miljövärden urval för publ'!$R$2:$R$476,0),1))</f>
        <v>Värmevärden AB</v>
      </c>
      <c r="C332" t="str">
        <f>IF(ISERROR(INDEX('Miljövärden urval för publ'!$A$2:$AA$475,MATCH($A332,'Miljövärden urval för publ'!$R$2:$R$476,0),2)),"",INDEX('Miljövärden urval för publ'!$A$2:$AA$475,MATCH($A332,'Miljövärden urval för publ'!$R$2:$R$476,0),2))</f>
        <v>Kopparberg</v>
      </c>
      <c r="D332">
        <f>IF(ISERROR(VLOOKUP($C332,'Miljövärden urval för publ'!$B$2:$H$490,MATCH(D$4,'Miljövärden urval för publ'!$B$2:$H$2,0),FALSE)),"",VLOOKUP($C332,'Miljövärden urval för publ'!$B$2:$H$490,MATCH(D$4,'Miljövärden urval för publ'!$B$2:$H$2,0),FALSE))</f>
        <v>0.234989</v>
      </c>
      <c r="E332">
        <f>IF(ISERROR(VLOOKUP($C332,'Miljövärden urval för publ'!$B$2:$H$490,MATCH(E$4,'Miljövärden urval för publ'!$B$2:$H$2,0),FALSE)),"",VLOOKUP($C332,'Miljövärden urval för publ'!$B$2:$H$490,MATCH(E$4,'Miljövärden urval för publ'!$B$2:$H$2,0),FALSE))</f>
        <v>19.285</v>
      </c>
      <c r="F332">
        <f>IF(ISERROR(VLOOKUP($C332,'Miljövärden urval för publ'!$B$2:$H$490,MATCH(F$4,'Miljövärden urval för publ'!$B$2:$H$2,0),FALSE)),"",VLOOKUP($C332,'Miljövärden urval för publ'!$B$2:$H$490,MATCH(F$4,'Miljövärden urval för publ'!$B$2:$H$2,0),FALSE))</f>
        <v>9.8011300000000006</v>
      </c>
      <c r="G332">
        <f>IF(ISERROR(VLOOKUP($C332,'Miljövärden urval för publ'!$B$2:$H$490,MATCH(G$4,'Miljövärden urval för publ'!$B$2:$H$2,0),FALSE)),"",VLOOKUP($C332,'Miljövärden urval för publ'!$B$2:$H$490,MATCH(G$4,'Miljövärden urval för publ'!$B$2:$H$2,0),FALSE))</f>
        <v>1.9462799999999999E-2</v>
      </c>
    </row>
    <row r="333" spans="1:7" x14ac:dyDescent="0.25">
      <c r="A333" s="20">
        <v>330</v>
      </c>
      <c r="B333" t="str">
        <f>IF(ISERROR(INDEX('Miljövärden urval för publ'!$A$2:$AA$475,MATCH($A333,'Miljövärden urval för publ'!$R$2:$R$476,0),1)),"",INDEX('Miljövärden urval för publ'!$A$2:$AA$475,MATCH($A333,'Miljövärden urval för publ'!$R$2:$R$476,0),1))</f>
        <v>Värmevärden AB</v>
      </c>
      <c r="C333" t="str">
        <f>IF(ISERROR(INDEX('Miljövärden urval för publ'!$A$2:$AA$475,MATCH($A333,'Miljövärden urval för publ'!$R$2:$R$476,0),2)),"",INDEX('Miljövärden urval för publ'!$A$2:$AA$475,MATCH($A333,'Miljövärden urval för publ'!$R$2:$R$476,0),2))</f>
        <v>Kristinehamn(Värmevärden)</v>
      </c>
      <c r="D333">
        <f>IF(ISERROR(VLOOKUP($C333,'Miljövärden urval för publ'!$B$2:$H$490,MATCH(D$4,'Miljövärden urval för publ'!$B$2:$H$2,0),FALSE)),"",VLOOKUP($C333,'Miljövärden urval för publ'!$B$2:$H$490,MATCH(D$4,'Miljövärden urval för publ'!$B$2:$H$2,0),FALSE))</f>
        <v>0.116508</v>
      </c>
      <c r="E333">
        <f>IF(ISERROR(VLOOKUP($C333,'Miljövärden urval för publ'!$B$2:$H$490,MATCH(E$4,'Miljövärden urval för publ'!$B$2:$H$2,0),FALSE)),"",VLOOKUP($C333,'Miljövärden urval för publ'!$B$2:$H$490,MATCH(E$4,'Miljövärden urval för publ'!$B$2:$H$2,0),FALSE))</f>
        <v>9.0976800000000004</v>
      </c>
      <c r="F333">
        <f>IF(ISERROR(VLOOKUP($C333,'Miljövärden urval för publ'!$B$2:$H$490,MATCH(F$4,'Miljövärden urval för publ'!$B$2:$H$2,0),FALSE)),"",VLOOKUP($C333,'Miljövärden urval för publ'!$B$2:$H$490,MATCH(F$4,'Miljövärden urval för publ'!$B$2:$H$2,0),FALSE))</f>
        <v>6.5508699999999997</v>
      </c>
      <c r="G333">
        <f>IF(ISERROR(VLOOKUP($C333,'Miljövärden urval för publ'!$B$2:$H$490,MATCH(G$4,'Miljövärden urval för publ'!$B$2:$H$2,0),FALSE)),"",VLOOKUP($C333,'Miljövärden urval för publ'!$B$2:$H$490,MATCH(G$4,'Miljövärden urval för publ'!$B$2:$H$2,0),FALSE))</f>
        <v>2.0698299999999999E-3</v>
      </c>
    </row>
    <row r="334" spans="1:7" x14ac:dyDescent="0.25">
      <c r="A334" s="20">
        <v>331</v>
      </c>
      <c r="B334" t="str">
        <f>IF(ISERROR(INDEX('Miljövärden urval för publ'!$A$2:$AA$475,MATCH($A334,'Miljövärden urval för publ'!$R$2:$R$476,0),1)),"",INDEX('Miljövärden urval för publ'!$A$2:$AA$475,MATCH($A334,'Miljövärden urval för publ'!$R$2:$R$476,0),1))</f>
        <v>Värmevärden AB</v>
      </c>
      <c r="C334" t="str">
        <f>IF(ISERROR(INDEX('Miljövärden urval för publ'!$A$2:$AA$475,MATCH($A334,'Miljövärden urval för publ'!$R$2:$R$476,0),2)),"",INDEX('Miljövärden urval för publ'!$A$2:$AA$475,MATCH($A334,'Miljövärden urval för publ'!$R$2:$R$476,0),2))</f>
        <v>Nynäshamn</v>
      </c>
      <c r="D334">
        <f>IF(ISERROR(VLOOKUP($C334,'Miljövärden urval för publ'!$B$2:$H$490,MATCH(D$4,'Miljövärden urval för publ'!$B$2:$H$2,0),FALSE)),"",VLOOKUP($C334,'Miljövärden urval för publ'!$B$2:$H$490,MATCH(D$4,'Miljövärden urval för publ'!$B$2:$H$2,0),FALSE))</f>
        <v>6.8778800000000001E-2</v>
      </c>
      <c r="E334">
        <f>IF(ISERROR(VLOOKUP($C334,'Miljövärden urval för publ'!$B$2:$H$490,MATCH(E$4,'Miljövärden urval för publ'!$B$2:$H$2,0),FALSE)),"",VLOOKUP($C334,'Miljövärden urval för publ'!$B$2:$H$490,MATCH(E$4,'Miljövärden urval för publ'!$B$2:$H$2,0),FALSE))</f>
        <v>3.9158499999999998</v>
      </c>
      <c r="F334">
        <f>IF(ISERROR(VLOOKUP($C334,'Miljövärden urval för publ'!$B$2:$H$490,MATCH(F$4,'Miljövärden urval för publ'!$B$2:$H$2,0),FALSE)),"",VLOOKUP($C334,'Miljövärden urval för publ'!$B$2:$H$490,MATCH(F$4,'Miljövärden urval för publ'!$B$2:$H$2,0),FALSE))</f>
        <v>0.81034399999999995</v>
      </c>
      <c r="G334">
        <f>IF(ISERROR(VLOOKUP($C334,'Miljövärden urval för publ'!$B$2:$H$490,MATCH(G$4,'Miljövärden urval för publ'!$B$2:$H$2,0),FALSE)),"",VLOOKUP($C334,'Miljövärden urval för publ'!$B$2:$H$490,MATCH(G$4,'Miljövärden urval för publ'!$B$2:$H$2,0),FALSE))</f>
        <v>6.92846E-3</v>
      </c>
    </row>
    <row r="335" spans="1:7" x14ac:dyDescent="0.25">
      <c r="A335" s="20">
        <v>332</v>
      </c>
      <c r="B335" t="str">
        <f>IF(ISERROR(INDEX('Miljövärden urval för publ'!$A$2:$AA$475,MATCH($A335,'Miljövärden urval för publ'!$R$2:$R$476,0),1)),"",INDEX('Miljövärden urval för publ'!$A$2:$AA$475,MATCH($A335,'Miljövärden urval för publ'!$R$2:$R$476,0),1))</f>
        <v>Värmevärden AB</v>
      </c>
      <c r="C335" t="str">
        <f>IF(ISERROR(INDEX('Miljövärden urval för publ'!$A$2:$AA$475,MATCH($A335,'Miljövärden urval för publ'!$R$2:$R$476,0),2)),"",INDEX('Miljövärden urval för publ'!$A$2:$AA$475,MATCH($A335,'Miljövärden urval för publ'!$R$2:$R$476,0),2))</f>
        <v>Näsviken</v>
      </c>
      <c r="D335">
        <f>IF(ISERROR(VLOOKUP($C335,'Miljövärden urval för publ'!$B$2:$H$490,MATCH(D$4,'Miljövärden urval för publ'!$B$2:$H$2,0),FALSE)),"",VLOOKUP($C335,'Miljövärden urval för publ'!$B$2:$H$490,MATCH(D$4,'Miljövärden urval för publ'!$B$2:$H$2,0),FALSE))</f>
        <v>0.22129499999999999</v>
      </c>
      <c r="E335">
        <f>IF(ISERROR(VLOOKUP($C335,'Miljövärden urval för publ'!$B$2:$H$490,MATCH(E$4,'Miljövärden urval för publ'!$B$2:$H$2,0),FALSE)),"",VLOOKUP($C335,'Miljövärden urval för publ'!$B$2:$H$490,MATCH(E$4,'Miljövärden urval för publ'!$B$2:$H$2,0),FALSE))</f>
        <v>16.724599999999999</v>
      </c>
      <c r="F335">
        <f>IF(ISERROR(VLOOKUP($C335,'Miljövärden urval för publ'!$B$2:$H$490,MATCH(F$4,'Miljövärden urval för publ'!$B$2:$H$2,0),FALSE)),"",VLOOKUP($C335,'Miljövärden urval för publ'!$B$2:$H$490,MATCH(F$4,'Miljövärden urval för publ'!$B$2:$H$2,0),FALSE))</f>
        <v>17.670500000000001</v>
      </c>
      <c r="G335">
        <f>IF(ISERROR(VLOOKUP($C335,'Miljövärden urval för publ'!$B$2:$H$490,MATCH(G$4,'Miljövärden urval för publ'!$B$2:$H$2,0),FALSE)),"",VLOOKUP($C335,'Miljövärden urval för publ'!$B$2:$H$490,MATCH(G$4,'Miljövärden urval för publ'!$B$2:$H$2,0),FALSE))</f>
        <v>2.5000000000000001E-2</v>
      </c>
    </row>
    <row r="336" spans="1:7" x14ac:dyDescent="0.25">
      <c r="A336" s="20">
        <v>333</v>
      </c>
      <c r="B336" t="str">
        <f>IF(ISERROR(INDEX('Miljövärden urval för publ'!$A$2:$AA$475,MATCH($A336,'Miljövärden urval för publ'!$R$2:$R$476,0),1)),"",INDEX('Miljövärden urval för publ'!$A$2:$AA$475,MATCH($A336,'Miljövärden urval för publ'!$R$2:$R$476,0),1))</f>
        <v>Värmevärden AB</v>
      </c>
      <c r="C336" t="str">
        <f>IF(ISERROR(INDEX('Miljövärden urval för publ'!$A$2:$AA$475,MATCH($A336,'Miljövärden urval för publ'!$R$2:$R$476,0),2)),"",INDEX('Miljövärden urval för publ'!$A$2:$AA$475,MATCH($A336,'Miljövärden urval för publ'!$R$2:$R$476,0),2))</f>
        <v>Stöllet</v>
      </c>
      <c r="D336">
        <f>IF(ISERROR(VLOOKUP($C336,'Miljövärden urval för publ'!$B$2:$H$490,MATCH(D$4,'Miljövärden urval för publ'!$B$2:$H$2,0),FALSE)),"",VLOOKUP($C336,'Miljövärden urval för publ'!$B$2:$H$490,MATCH(D$4,'Miljövärden urval för publ'!$B$2:$H$2,0),FALSE))</f>
        <v>0.26869700000000002</v>
      </c>
      <c r="E336">
        <f>IF(ISERROR(VLOOKUP($C336,'Miljövärden urval för publ'!$B$2:$H$490,MATCH(E$4,'Miljövärden urval för publ'!$B$2:$H$2,0),FALSE)),"",VLOOKUP($C336,'Miljövärden urval för publ'!$B$2:$H$490,MATCH(E$4,'Miljövärden urval för publ'!$B$2:$H$2,0),FALSE))</f>
        <v>10.766999999999999</v>
      </c>
      <c r="F336">
        <f>IF(ISERROR(VLOOKUP($C336,'Miljövärden urval för publ'!$B$2:$H$490,MATCH(F$4,'Miljövärden urval för publ'!$B$2:$H$2,0),FALSE)),"",VLOOKUP($C336,'Miljövärden urval för publ'!$B$2:$H$490,MATCH(F$4,'Miljövärden urval för publ'!$B$2:$H$2,0),FALSE))</f>
        <v>19.942699999999999</v>
      </c>
      <c r="G336">
        <f>IF(ISERROR(VLOOKUP($C336,'Miljövärden urval för publ'!$B$2:$H$490,MATCH(G$4,'Miljövärden urval för publ'!$B$2:$H$2,0),FALSE)),"",VLOOKUP($C336,'Miljövärden urval för publ'!$B$2:$H$490,MATCH(G$4,'Miljövärden urval för publ'!$B$2:$H$2,0),FALSE))</f>
        <v>4.5230299999999999E-3</v>
      </c>
    </row>
    <row r="337" spans="1:7" x14ac:dyDescent="0.25">
      <c r="A337" s="20">
        <v>334</v>
      </c>
      <c r="B337" t="str">
        <f>IF(ISERROR(INDEX('Miljövärden urval för publ'!$A$2:$AA$475,MATCH($A337,'Miljövärden urval för publ'!$R$2:$R$476,0),1)),"",INDEX('Miljövärden urval för publ'!$A$2:$AA$475,MATCH($A337,'Miljövärden urval för publ'!$R$2:$R$476,0),1))</f>
        <v>Värmevärden AB</v>
      </c>
      <c r="C337" t="str">
        <f>IF(ISERROR(INDEX('Miljövärden urval för publ'!$A$2:$AA$475,MATCH($A337,'Miljövärden urval för publ'!$R$2:$R$476,0),2)),"",INDEX('Miljövärden urval för publ'!$A$2:$AA$475,MATCH($A337,'Miljövärden urval för publ'!$R$2:$R$476,0),2))</f>
        <v xml:space="preserve">Säffle </v>
      </c>
      <c r="D337">
        <f>IF(ISERROR(VLOOKUP($C337,'Miljövärden urval för publ'!$B$2:$H$490,MATCH(D$4,'Miljövärden urval för publ'!$B$2:$H$2,0),FALSE)),"",VLOOKUP($C337,'Miljövärden urval för publ'!$B$2:$H$490,MATCH(D$4,'Miljövärden urval för publ'!$B$2:$H$2,0),FALSE))</f>
        <v>0.190804</v>
      </c>
      <c r="E337">
        <f>IF(ISERROR(VLOOKUP($C337,'Miljövärden urval för publ'!$B$2:$H$490,MATCH(E$4,'Miljövärden urval för publ'!$B$2:$H$2,0),FALSE)),"",VLOOKUP($C337,'Miljövärden urval för publ'!$B$2:$H$490,MATCH(E$4,'Miljövärden urval för publ'!$B$2:$H$2,0),FALSE))</f>
        <v>9.9754199999999997</v>
      </c>
      <c r="F337">
        <f>IF(ISERROR(VLOOKUP($C337,'Miljövärden urval för publ'!$B$2:$H$490,MATCH(F$4,'Miljövärden urval för publ'!$B$2:$H$2,0),FALSE)),"",VLOOKUP($C337,'Miljövärden urval för publ'!$B$2:$H$490,MATCH(F$4,'Miljövärden urval för publ'!$B$2:$H$2,0),FALSE))</f>
        <v>8.3870900000000006</v>
      </c>
      <c r="G337">
        <f>IF(ISERROR(VLOOKUP($C337,'Miljövärden urval för publ'!$B$2:$H$490,MATCH(G$4,'Miljövärden urval för publ'!$B$2:$H$2,0),FALSE)),"",VLOOKUP($C337,'Miljövärden urval för publ'!$B$2:$H$490,MATCH(G$4,'Miljövärden urval för publ'!$B$2:$H$2,0),FALSE))</f>
        <v>1.8486599999999999E-2</v>
      </c>
    </row>
    <row r="338" spans="1:7" x14ac:dyDescent="0.25">
      <c r="A338" s="20">
        <v>335</v>
      </c>
      <c r="B338" t="str">
        <f>IF(ISERROR(INDEX('Miljövärden urval för publ'!$A$2:$AA$475,MATCH($A338,'Miljövärden urval för publ'!$R$2:$R$476,0),1)),"",INDEX('Miljövärden urval för publ'!$A$2:$AA$475,MATCH($A338,'Miljövärden urval för publ'!$R$2:$R$476,0),1))</f>
        <v>Värmevärden AB</v>
      </c>
      <c r="C338" t="str">
        <f>IF(ISERROR(INDEX('Miljövärden urval för publ'!$A$2:$AA$475,MATCH($A338,'Miljövärden urval för publ'!$R$2:$R$476,0),2)),"",INDEX('Miljövärden urval för publ'!$A$2:$AA$475,MATCH($A338,'Miljövärden urval för publ'!$R$2:$R$476,0),2))</f>
        <v>Sörforsa</v>
      </c>
      <c r="D338">
        <f>IF(ISERROR(VLOOKUP($C338,'Miljövärden urval för publ'!$B$2:$H$490,MATCH(D$4,'Miljövärden urval för publ'!$B$2:$H$2,0),FALSE)),"",VLOOKUP($C338,'Miljövärden urval för publ'!$B$2:$H$490,MATCH(D$4,'Miljövärden urval för publ'!$B$2:$H$2,0),FALSE))</f>
        <v>9.5058199999999995E-2</v>
      </c>
      <c r="E338">
        <f>IF(ISERROR(VLOOKUP($C338,'Miljövärden urval för publ'!$B$2:$H$490,MATCH(E$4,'Miljövärden urval för publ'!$B$2:$H$2,0),FALSE)),"",VLOOKUP($C338,'Miljövärden urval för publ'!$B$2:$H$490,MATCH(E$4,'Miljövärden urval för publ'!$B$2:$H$2,0),FALSE))</f>
        <v>18.501200000000001</v>
      </c>
      <c r="F338">
        <f>IF(ISERROR(VLOOKUP($C338,'Miljövärden urval för publ'!$B$2:$H$490,MATCH(F$4,'Miljövärden urval för publ'!$B$2:$H$2,0),FALSE)),"",VLOOKUP($C338,'Miljövärden urval för publ'!$B$2:$H$490,MATCH(F$4,'Miljövärden urval för publ'!$B$2:$H$2,0),FALSE))</f>
        <v>8.7848400000000009</v>
      </c>
      <c r="G338">
        <f>IF(ISERROR(VLOOKUP($C338,'Miljövärden urval för publ'!$B$2:$H$490,MATCH(G$4,'Miljövärden urval för publ'!$B$2:$H$2,0),FALSE)),"",VLOOKUP($C338,'Miljövärden urval för publ'!$B$2:$H$490,MATCH(G$4,'Miljövärden urval för publ'!$B$2:$H$2,0),FALSE))</f>
        <v>2.4106300000000001E-2</v>
      </c>
    </row>
    <row r="339" spans="1:7" x14ac:dyDescent="0.25">
      <c r="A339" s="20">
        <v>336</v>
      </c>
      <c r="B339" t="str">
        <f>IF(ISERROR(INDEX('Miljövärden urval för publ'!$A$2:$AA$475,MATCH($A339,'Miljövärden urval för publ'!$R$2:$R$476,0),1)),"",INDEX('Miljövärden urval för publ'!$A$2:$AA$475,MATCH($A339,'Miljövärden urval för publ'!$R$2:$R$476,0),1))</f>
        <v>Värmevärden AB</v>
      </c>
      <c r="C339" t="str">
        <f>IF(ISERROR(INDEX('Miljövärden urval för publ'!$A$2:$AA$475,MATCH($A339,'Miljövärden urval för publ'!$R$2:$R$476,0),2)),"",INDEX('Miljövärden urval för publ'!$A$2:$AA$475,MATCH($A339,'Miljövärden urval för publ'!$R$2:$R$476,0),2))</f>
        <v>Torsby</v>
      </c>
      <c r="D339">
        <f>IF(ISERROR(VLOOKUP($C339,'Miljövärden urval för publ'!$B$2:$H$490,MATCH(D$4,'Miljövärden urval för publ'!$B$2:$H$2,0),FALSE)),"",VLOOKUP($C339,'Miljövärden urval för publ'!$B$2:$H$490,MATCH(D$4,'Miljövärden urval för publ'!$B$2:$H$2,0),FALSE))</f>
        <v>4.9889700000000002E-2</v>
      </c>
      <c r="E339">
        <f>IF(ISERROR(VLOOKUP($C339,'Miljövärden urval för publ'!$B$2:$H$490,MATCH(E$4,'Miljövärden urval för publ'!$B$2:$H$2,0),FALSE)),"",VLOOKUP($C339,'Miljövärden urval för publ'!$B$2:$H$490,MATCH(E$4,'Miljövärden urval för publ'!$B$2:$H$2,0),FALSE))</f>
        <v>13.436</v>
      </c>
      <c r="F339">
        <f>IF(ISERROR(VLOOKUP($C339,'Miljövärden urval för publ'!$B$2:$H$490,MATCH(F$4,'Miljövärden urval för publ'!$B$2:$H$2,0),FALSE)),"",VLOOKUP($C339,'Miljövärden urval för publ'!$B$2:$H$490,MATCH(F$4,'Miljövärden urval för publ'!$B$2:$H$2,0),FALSE))</f>
        <v>7.0414700000000003</v>
      </c>
      <c r="G339">
        <f>IF(ISERROR(VLOOKUP($C339,'Miljövärden urval för publ'!$B$2:$H$490,MATCH(G$4,'Miljövärden urval för publ'!$B$2:$H$2,0),FALSE)),"",VLOOKUP($C339,'Miljövärden urval för publ'!$B$2:$H$490,MATCH(G$4,'Miljövärden urval för publ'!$B$2:$H$2,0),FALSE))</f>
        <v>1.5129200000000001E-2</v>
      </c>
    </row>
    <row r="340" spans="1:7" x14ac:dyDescent="0.25">
      <c r="A340" s="20">
        <v>337</v>
      </c>
      <c r="B340" t="str">
        <f>IF(ISERROR(INDEX('Miljövärden urval för publ'!$A$2:$AA$475,MATCH($A340,'Miljövärden urval för publ'!$R$2:$R$476,0),1)),"",INDEX('Miljövärden urval för publ'!$A$2:$AA$475,MATCH($A340,'Miljövärden urval för publ'!$R$2:$R$476,0),1))</f>
        <v>Värnamo Energi AB</v>
      </c>
      <c r="C340" t="str">
        <f>IF(ISERROR(INDEX('Miljövärden urval för publ'!$A$2:$AA$475,MATCH($A340,'Miljövärden urval för publ'!$R$2:$R$476,0),2)),"",INDEX('Miljövärden urval för publ'!$A$2:$AA$475,MATCH($A340,'Miljövärden urval för publ'!$R$2:$R$476,0),2))</f>
        <v>Rydaholm</v>
      </c>
      <c r="D340">
        <f>IF(ISERROR(VLOOKUP($C340,'Miljövärden urval för publ'!$B$2:$H$490,MATCH(D$4,'Miljövärden urval för publ'!$B$2:$H$2,0),FALSE)),"",VLOOKUP($C340,'Miljövärden urval för publ'!$B$2:$H$490,MATCH(D$4,'Miljövärden urval för publ'!$B$2:$H$2,0),FALSE))</f>
        <v>0.117548</v>
      </c>
      <c r="E340">
        <f>IF(ISERROR(VLOOKUP($C340,'Miljövärden urval för publ'!$B$2:$H$490,MATCH(E$4,'Miljövärden urval för publ'!$B$2:$H$2,0),FALSE)),"",VLOOKUP($C340,'Miljövärden urval för publ'!$B$2:$H$490,MATCH(E$4,'Miljövärden urval för publ'!$B$2:$H$2,0),FALSE))</f>
        <v>24.136900000000001</v>
      </c>
      <c r="F340">
        <f>IF(ISERROR(VLOOKUP($C340,'Miljövärden urval för publ'!$B$2:$H$490,MATCH(F$4,'Miljövärden urval för publ'!$B$2:$H$2,0),FALSE)),"",VLOOKUP($C340,'Miljövärden urval för publ'!$B$2:$H$490,MATCH(F$4,'Miljövärden urval för publ'!$B$2:$H$2,0),FALSE))</f>
        <v>10.178900000000001</v>
      </c>
      <c r="G340">
        <f>IF(ISERROR(VLOOKUP($C340,'Miljövärden urval för publ'!$B$2:$H$490,MATCH(G$4,'Miljövärden urval för publ'!$B$2:$H$2,0),FALSE)),"",VLOOKUP($C340,'Miljövärden urval för publ'!$B$2:$H$490,MATCH(G$4,'Miljövärden urval för publ'!$B$2:$H$2,0),FALSE))</f>
        <v>1.01466E-2</v>
      </c>
    </row>
    <row r="341" spans="1:7" x14ac:dyDescent="0.25">
      <c r="A341" s="20">
        <v>338</v>
      </c>
      <c r="B341" t="str">
        <f>IF(ISERROR(INDEX('Miljövärden urval för publ'!$A$2:$AA$475,MATCH($A341,'Miljövärden urval för publ'!$R$2:$R$476,0),1)),"",INDEX('Miljövärden urval för publ'!$A$2:$AA$475,MATCH($A341,'Miljövärden urval för publ'!$R$2:$R$476,0),1))</f>
        <v>Värnamo Energi AB</v>
      </c>
      <c r="C341" t="str">
        <f>IF(ISERROR(INDEX('Miljövärden urval för publ'!$A$2:$AA$475,MATCH($A341,'Miljövärden urval för publ'!$R$2:$R$476,0),2)),"",INDEX('Miljövärden urval för publ'!$A$2:$AA$475,MATCH($A341,'Miljövärden urval för publ'!$R$2:$R$476,0),2))</f>
        <v>Värnamo</v>
      </c>
      <c r="D341">
        <f>IF(ISERROR(VLOOKUP($C341,'Miljövärden urval för publ'!$B$2:$H$490,MATCH(D$4,'Miljövärden urval för publ'!$B$2:$H$2,0),FALSE)),"",VLOOKUP($C341,'Miljövärden urval för publ'!$B$2:$H$490,MATCH(D$4,'Miljövärden urval för publ'!$B$2:$H$2,0),FALSE))</f>
        <v>7.1264999999999995E-2</v>
      </c>
      <c r="E341">
        <f>IF(ISERROR(VLOOKUP($C341,'Miljövärden urval för publ'!$B$2:$H$490,MATCH(E$4,'Miljövärden urval för publ'!$B$2:$H$2,0),FALSE)),"",VLOOKUP($C341,'Miljövärden urval för publ'!$B$2:$H$490,MATCH(E$4,'Miljövärden urval för publ'!$B$2:$H$2,0),FALSE))</f>
        <v>10.288</v>
      </c>
      <c r="F341">
        <f>IF(ISERROR(VLOOKUP($C341,'Miljövärden urval för publ'!$B$2:$H$490,MATCH(F$4,'Miljövärden urval för publ'!$B$2:$H$2,0),FALSE)),"",VLOOKUP($C341,'Miljövärden urval för publ'!$B$2:$H$490,MATCH(F$4,'Miljövärden urval för publ'!$B$2:$H$2,0),FALSE))</f>
        <v>6.4634499999999999</v>
      </c>
      <c r="G341">
        <f>IF(ISERROR(VLOOKUP($C341,'Miljövärden urval för publ'!$B$2:$H$490,MATCH(G$4,'Miljövärden urval för publ'!$B$2:$H$2,0),FALSE)),"",VLOOKUP($C341,'Miljövärden urval för publ'!$B$2:$H$490,MATCH(G$4,'Miljövärden urval för publ'!$B$2:$H$2,0),FALSE))</f>
        <v>6.3385500000000001E-3</v>
      </c>
    </row>
    <row r="342" spans="1:7" x14ac:dyDescent="0.25">
      <c r="A342" s="20">
        <v>339</v>
      </c>
      <c r="B342" t="str">
        <f>IF(ISERROR(INDEX('Miljövärden urval för publ'!$A$2:$AA$475,MATCH($A342,'Miljövärden urval för publ'!$R$2:$R$476,0),1)),"",INDEX('Miljövärden urval för publ'!$A$2:$AA$475,MATCH($A342,'Miljövärden urval för publ'!$R$2:$R$476,0),1))</f>
        <v>Västerbergslagens Energi AB</v>
      </c>
      <c r="C342" t="str">
        <f>IF(ISERROR(INDEX('Miljövärden urval för publ'!$A$2:$AA$475,MATCH($A342,'Miljövärden urval för publ'!$R$2:$R$476,0),2)),"",INDEX('Miljövärden urval för publ'!$A$2:$AA$475,MATCH($A342,'Miljövärden urval för publ'!$R$2:$R$476,0),2))</f>
        <v>Fagersta</v>
      </c>
      <c r="D342">
        <f>IF(ISERROR(VLOOKUP($C342,'Miljövärden urval för publ'!$B$2:$H$490,MATCH(D$4,'Miljövärden urval för publ'!$B$2:$H$2,0),FALSE)),"",VLOOKUP($C342,'Miljövärden urval för publ'!$B$2:$H$490,MATCH(D$4,'Miljövärden urval för publ'!$B$2:$H$2,0),FALSE))</f>
        <v>0.104255</v>
      </c>
      <c r="E342">
        <f>IF(ISERROR(VLOOKUP($C342,'Miljövärden urval för publ'!$B$2:$H$490,MATCH(E$4,'Miljövärden urval för publ'!$B$2:$H$2,0),FALSE)),"",VLOOKUP($C342,'Miljövärden urval för publ'!$B$2:$H$490,MATCH(E$4,'Miljövärden urval för publ'!$B$2:$H$2,0),FALSE))</f>
        <v>36.351199999999999</v>
      </c>
      <c r="F342">
        <f>IF(ISERROR(VLOOKUP($C342,'Miljövärden urval för publ'!$B$2:$H$490,MATCH(F$4,'Miljövärden urval för publ'!$B$2:$H$2,0),FALSE)),"",VLOOKUP($C342,'Miljövärden urval för publ'!$B$2:$H$490,MATCH(F$4,'Miljövärden urval för publ'!$B$2:$H$2,0),FALSE))</f>
        <v>8.3034700000000008</v>
      </c>
      <c r="G342">
        <f>IF(ISERROR(VLOOKUP($C342,'Miljövärden urval för publ'!$B$2:$H$490,MATCH(G$4,'Miljövärden urval för publ'!$B$2:$H$2,0),FALSE)),"",VLOOKUP($C342,'Miljövärden urval för publ'!$B$2:$H$490,MATCH(G$4,'Miljövärden urval för publ'!$B$2:$H$2,0),FALSE))</f>
        <v>1.48565E-3</v>
      </c>
    </row>
    <row r="343" spans="1:7" x14ac:dyDescent="0.25">
      <c r="A343" s="20">
        <v>340</v>
      </c>
      <c r="B343" t="str">
        <f>IF(ISERROR(INDEX('Miljövärden urval för publ'!$A$2:$AA$475,MATCH($A343,'Miljövärden urval för publ'!$R$2:$R$476,0),1)),"",INDEX('Miljövärden urval för publ'!$A$2:$AA$475,MATCH($A343,'Miljövärden urval för publ'!$R$2:$R$476,0),1))</f>
        <v>Västerbergslagens Energi AB</v>
      </c>
      <c r="C343" t="str">
        <f>IF(ISERROR(INDEX('Miljövärden urval för publ'!$A$2:$AA$475,MATCH($A343,'Miljövärden urval för publ'!$R$2:$R$476,0),2)),"",INDEX('Miljövärden urval för publ'!$A$2:$AA$475,MATCH($A343,'Miljövärden urval för publ'!$R$2:$R$476,0),2))</f>
        <v>Grängesberg</v>
      </c>
      <c r="D343">
        <f>IF(ISERROR(VLOOKUP($C343,'Miljövärden urval för publ'!$B$2:$H$490,MATCH(D$4,'Miljövärden urval för publ'!$B$2:$H$2,0),FALSE)),"",VLOOKUP($C343,'Miljövärden urval för publ'!$B$2:$H$490,MATCH(D$4,'Miljövärden urval för publ'!$B$2:$H$2,0),FALSE))</f>
        <v>0.125752</v>
      </c>
      <c r="E343">
        <f>IF(ISERROR(VLOOKUP($C343,'Miljövärden urval för publ'!$B$2:$H$490,MATCH(E$4,'Miljövärden urval för publ'!$B$2:$H$2,0),FALSE)),"",VLOOKUP($C343,'Miljövärden urval för publ'!$B$2:$H$490,MATCH(E$4,'Miljövärden urval för publ'!$B$2:$H$2,0),FALSE))</f>
        <v>32.316200000000002</v>
      </c>
      <c r="F343">
        <f>IF(ISERROR(VLOOKUP($C343,'Miljövärden urval för publ'!$B$2:$H$490,MATCH(F$4,'Miljövärden urval för publ'!$B$2:$H$2,0),FALSE)),"",VLOOKUP($C343,'Miljövärden urval för publ'!$B$2:$H$490,MATCH(F$4,'Miljövärden urval för publ'!$B$2:$H$2,0),FALSE))</f>
        <v>10.428000000000001</v>
      </c>
      <c r="G343">
        <f>IF(ISERROR(VLOOKUP($C343,'Miljövärden urval för publ'!$B$2:$H$490,MATCH(G$4,'Miljövärden urval för publ'!$B$2:$H$2,0),FALSE)),"",VLOOKUP($C343,'Miljövärden urval för publ'!$B$2:$H$490,MATCH(G$4,'Miljövärden urval för publ'!$B$2:$H$2,0),FALSE))</f>
        <v>5.6595899999999998E-2</v>
      </c>
    </row>
    <row r="344" spans="1:7" x14ac:dyDescent="0.25">
      <c r="A344" s="20">
        <v>341</v>
      </c>
      <c r="B344" t="str">
        <f>IF(ISERROR(INDEX('Miljövärden urval för publ'!$A$2:$AA$475,MATCH($A344,'Miljövärden urval för publ'!$R$2:$R$476,0),1)),"",INDEX('Miljövärden urval för publ'!$A$2:$AA$475,MATCH($A344,'Miljövärden urval för publ'!$R$2:$R$476,0),1))</f>
        <v>Västerbergslagens Energi AB</v>
      </c>
      <c r="C344" t="str">
        <f>IF(ISERROR(INDEX('Miljövärden urval för publ'!$A$2:$AA$475,MATCH($A344,'Miljövärden urval för publ'!$R$2:$R$476,0),2)),"",INDEX('Miljövärden urval för publ'!$A$2:$AA$475,MATCH($A344,'Miljövärden urval för publ'!$R$2:$R$476,0),2))</f>
        <v>Ludvika</v>
      </c>
      <c r="D344">
        <f>IF(ISERROR(VLOOKUP($C344,'Miljövärden urval för publ'!$B$2:$H$490,MATCH(D$4,'Miljövärden urval för publ'!$B$2:$H$2,0),FALSE)),"",VLOOKUP($C344,'Miljövärden urval för publ'!$B$2:$H$490,MATCH(D$4,'Miljövärden urval för publ'!$B$2:$H$2,0),FALSE))</f>
        <v>9.3441899999999994E-2</v>
      </c>
      <c r="E344">
        <f>IF(ISERROR(VLOOKUP($C344,'Miljövärden urval för publ'!$B$2:$H$490,MATCH(E$4,'Miljövärden urval för publ'!$B$2:$H$2,0),FALSE)),"",VLOOKUP($C344,'Miljövärden urval för publ'!$B$2:$H$490,MATCH(E$4,'Miljövärden urval för publ'!$B$2:$H$2,0),FALSE))</f>
        <v>20.074300000000001</v>
      </c>
      <c r="F344">
        <f>IF(ISERROR(VLOOKUP($C344,'Miljövärden urval för publ'!$B$2:$H$490,MATCH(F$4,'Miljövärden urval för publ'!$B$2:$H$2,0),FALSE)),"",VLOOKUP($C344,'Miljövärden urval för publ'!$B$2:$H$490,MATCH(F$4,'Miljövärden urval för publ'!$B$2:$H$2,0),FALSE))</f>
        <v>4.6706599999999998</v>
      </c>
      <c r="G344">
        <f>IF(ISERROR(VLOOKUP($C344,'Miljövärden urval för publ'!$B$2:$H$490,MATCH(G$4,'Miljövärden urval för publ'!$B$2:$H$2,0),FALSE)),"",VLOOKUP($C344,'Miljövärden urval för publ'!$B$2:$H$490,MATCH(G$4,'Miljövärden urval för publ'!$B$2:$H$2,0),FALSE))</f>
        <v>2.9927800000000001E-2</v>
      </c>
    </row>
    <row r="345" spans="1:7" x14ac:dyDescent="0.25">
      <c r="A345" s="20">
        <v>342</v>
      </c>
      <c r="B345" t="str">
        <f>IF(ISERROR(INDEX('Miljövärden urval för publ'!$A$2:$AA$475,MATCH($A345,'Miljövärden urval för publ'!$R$2:$R$476,0),1)),"",INDEX('Miljövärden urval för publ'!$A$2:$AA$475,MATCH($A345,'Miljövärden urval för publ'!$R$2:$R$476,0),1))</f>
        <v>Västerbergslagens Energi AB</v>
      </c>
      <c r="C345" t="str">
        <f>IF(ISERROR(INDEX('Miljövärden urval för publ'!$A$2:$AA$475,MATCH($A345,'Miljövärden urval för publ'!$R$2:$R$476,0),2)),"",INDEX('Miljövärden urval för publ'!$A$2:$AA$475,MATCH($A345,'Miljövärden urval för publ'!$R$2:$R$476,0),2))</f>
        <v>Norberg</v>
      </c>
      <c r="D345">
        <f>IF(ISERROR(VLOOKUP($C345,'Miljövärden urval för publ'!$B$2:$H$490,MATCH(D$4,'Miljövärden urval för publ'!$B$2:$H$2,0),FALSE)),"",VLOOKUP($C345,'Miljövärden urval för publ'!$B$2:$H$490,MATCH(D$4,'Miljövärden urval för publ'!$B$2:$H$2,0),FALSE))</f>
        <v>9.7846000000000002E-2</v>
      </c>
      <c r="E345">
        <f>IF(ISERROR(VLOOKUP($C345,'Miljövärden urval för publ'!$B$2:$H$490,MATCH(E$4,'Miljövärden urval för publ'!$B$2:$H$2,0),FALSE)),"",VLOOKUP($C345,'Miljövärden urval för publ'!$B$2:$H$490,MATCH(E$4,'Miljövärden urval för publ'!$B$2:$H$2,0),FALSE))</f>
        <v>15.196300000000001</v>
      </c>
      <c r="F345">
        <f>IF(ISERROR(VLOOKUP($C345,'Miljövärden urval för publ'!$B$2:$H$490,MATCH(F$4,'Miljövärden urval för publ'!$B$2:$H$2,0),FALSE)),"",VLOOKUP($C345,'Miljövärden urval för publ'!$B$2:$H$490,MATCH(F$4,'Miljövärden urval för publ'!$B$2:$H$2,0),FALSE))</f>
        <v>1.32114</v>
      </c>
      <c r="G345">
        <f>IF(ISERROR(VLOOKUP($C345,'Miljövärden urval för publ'!$B$2:$H$490,MATCH(G$4,'Miljövärden urval för publ'!$B$2:$H$2,0),FALSE)),"",VLOOKUP($C345,'Miljövärden urval för publ'!$B$2:$H$490,MATCH(G$4,'Miljövärden urval för publ'!$B$2:$H$2,0),FALSE))</f>
        <v>2.4640499999999999E-2</v>
      </c>
    </row>
    <row r="346" spans="1:7" x14ac:dyDescent="0.25">
      <c r="A346" s="20">
        <v>343</v>
      </c>
      <c r="B346" t="str">
        <f>IF(ISERROR(INDEX('Miljövärden urval för publ'!$A$2:$AA$475,MATCH($A346,'Miljövärden urval för publ'!$R$2:$R$476,0),1)),"",INDEX('Miljövärden urval för publ'!$A$2:$AA$475,MATCH($A346,'Miljövärden urval för publ'!$R$2:$R$476,0),1))</f>
        <v>Västervik Miljö &amp; Energi AB</v>
      </c>
      <c r="C346" t="str">
        <f>IF(ISERROR(INDEX('Miljövärden urval för publ'!$A$2:$AA$475,MATCH($A346,'Miljövärden urval för publ'!$R$2:$R$476,0),2)),"",INDEX('Miljövärden urval för publ'!$A$2:$AA$475,MATCH($A346,'Miljövärden urval för publ'!$R$2:$R$476,0),2))</f>
        <v>Ankarsrum</v>
      </c>
      <c r="D346">
        <f>IF(ISERROR(VLOOKUP($C346,'Miljövärden urval för publ'!$B$2:$H$490,MATCH(D$4,'Miljövärden urval för publ'!$B$2:$H$2,0),FALSE)),"",VLOOKUP($C346,'Miljövärden urval för publ'!$B$2:$H$490,MATCH(D$4,'Miljövärden urval för publ'!$B$2:$H$2,0),FALSE))</f>
        <v>0.219088</v>
      </c>
      <c r="E346">
        <f>IF(ISERROR(VLOOKUP($C346,'Miljövärden urval för publ'!$B$2:$H$490,MATCH(E$4,'Miljövärden urval för publ'!$B$2:$H$2,0),FALSE)),"",VLOOKUP($C346,'Miljövärden urval för publ'!$B$2:$H$490,MATCH(E$4,'Miljövärden urval för publ'!$B$2:$H$2,0),FALSE))</f>
        <v>45.679299999999998</v>
      </c>
      <c r="F346">
        <f>IF(ISERROR(VLOOKUP($C346,'Miljövärden urval för publ'!$B$2:$H$490,MATCH(F$4,'Miljövärden urval för publ'!$B$2:$H$2,0),FALSE)),"",VLOOKUP($C346,'Miljövärden urval för publ'!$B$2:$H$490,MATCH(F$4,'Miljövärden urval för publ'!$B$2:$H$2,0),FALSE))</f>
        <v>12.513299999999999</v>
      </c>
      <c r="G346">
        <f>IF(ISERROR(VLOOKUP($C346,'Miljövärden urval för publ'!$B$2:$H$490,MATCH(G$4,'Miljövärden urval för publ'!$B$2:$H$2,0),FALSE)),"",VLOOKUP($C346,'Miljövärden urval för publ'!$B$2:$H$490,MATCH(G$4,'Miljövärden urval för publ'!$B$2:$H$2,0),FALSE))</f>
        <v>4.4982800000000003E-2</v>
      </c>
    </row>
    <row r="347" spans="1:7" x14ac:dyDescent="0.25">
      <c r="A347" s="20">
        <v>344</v>
      </c>
      <c r="B347" t="str">
        <f>IF(ISERROR(INDEX('Miljövärden urval för publ'!$A$2:$AA$475,MATCH($A347,'Miljövärden urval för publ'!$R$2:$R$476,0),1)),"",INDEX('Miljövärden urval för publ'!$A$2:$AA$475,MATCH($A347,'Miljövärden urval för publ'!$R$2:$R$476,0),1))</f>
        <v>Västervik Miljö &amp; Energi AB</v>
      </c>
      <c r="C347" t="str">
        <f>IF(ISERROR(INDEX('Miljövärden urval för publ'!$A$2:$AA$475,MATCH($A347,'Miljövärden urval för publ'!$R$2:$R$476,0),2)),"",INDEX('Miljövärden urval för publ'!$A$2:$AA$475,MATCH($A347,'Miljövärden urval för publ'!$R$2:$R$476,0),2))</f>
        <v>Gamleby</v>
      </c>
      <c r="D347">
        <f>IF(ISERROR(VLOOKUP($C347,'Miljövärden urval för publ'!$B$2:$H$490,MATCH(D$4,'Miljövärden urval för publ'!$B$2:$H$2,0),FALSE)),"",VLOOKUP($C347,'Miljövärden urval för publ'!$B$2:$H$490,MATCH(D$4,'Miljövärden urval för publ'!$B$2:$H$2,0),FALSE))</f>
        <v>0.21390000000000001</v>
      </c>
      <c r="E347">
        <f>IF(ISERROR(VLOOKUP($C347,'Miljövärden urval för publ'!$B$2:$H$490,MATCH(E$4,'Miljövärden urval för publ'!$B$2:$H$2,0),FALSE)),"",VLOOKUP($C347,'Miljövärden urval för publ'!$B$2:$H$490,MATCH(E$4,'Miljövärden urval för publ'!$B$2:$H$2,0),FALSE))</f>
        <v>45.407699999999998</v>
      </c>
      <c r="F347">
        <f>IF(ISERROR(VLOOKUP($C347,'Miljövärden urval för publ'!$B$2:$H$490,MATCH(F$4,'Miljövärden urval för publ'!$B$2:$H$2,0),FALSE)),"",VLOOKUP($C347,'Miljövärden urval för publ'!$B$2:$H$490,MATCH(F$4,'Miljövärden urval för publ'!$B$2:$H$2,0),FALSE))</f>
        <v>12.1496</v>
      </c>
      <c r="G347">
        <f>IF(ISERROR(VLOOKUP($C347,'Miljövärden urval för publ'!$B$2:$H$490,MATCH(G$4,'Miljövärden urval för publ'!$B$2:$H$2,0),FALSE)),"",VLOOKUP($C347,'Miljövärden urval för publ'!$B$2:$H$490,MATCH(G$4,'Miljövärden urval för publ'!$B$2:$H$2,0),FALSE))</f>
        <v>5.0365199999999999E-2</v>
      </c>
    </row>
    <row r="348" spans="1:7" x14ac:dyDescent="0.25">
      <c r="A348" s="20">
        <v>345</v>
      </c>
      <c r="B348" t="str">
        <f>IF(ISERROR(INDEX('Miljövärden urval för publ'!$A$2:$AA$475,MATCH($A348,'Miljövärden urval för publ'!$R$2:$R$476,0),1)),"",INDEX('Miljövärden urval för publ'!$A$2:$AA$475,MATCH($A348,'Miljövärden urval för publ'!$R$2:$R$476,0),1))</f>
        <v>Västervik Miljö &amp; Energi AB</v>
      </c>
      <c r="C348" t="str">
        <f>IF(ISERROR(INDEX('Miljövärden urval för publ'!$A$2:$AA$475,MATCH($A348,'Miljövärden urval för publ'!$R$2:$R$476,0),2)),"",INDEX('Miljövärden urval för publ'!$A$2:$AA$475,MATCH($A348,'Miljövärden urval för publ'!$R$2:$R$476,0),2))</f>
        <v>Västervik</v>
      </c>
      <c r="D348">
        <f>IF(ISERROR(VLOOKUP($C348,'Miljövärden urval för publ'!$B$2:$H$490,MATCH(D$4,'Miljövärden urval för publ'!$B$2:$H$2,0),FALSE)),"",VLOOKUP($C348,'Miljövärden urval för publ'!$B$2:$H$490,MATCH(D$4,'Miljövärden urval för publ'!$B$2:$H$2,0),FALSE))</f>
        <v>0.19883000000000001</v>
      </c>
      <c r="E348">
        <f>IF(ISERROR(VLOOKUP($C348,'Miljövärden urval för publ'!$B$2:$H$490,MATCH(E$4,'Miljövärden urval för publ'!$B$2:$H$2,0),FALSE)),"",VLOOKUP($C348,'Miljövärden urval för publ'!$B$2:$H$490,MATCH(E$4,'Miljövärden urval för publ'!$B$2:$H$2,0),FALSE))</f>
        <v>109.88800000000001</v>
      </c>
      <c r="F348">
        <f>IF(ISERROR(VLOOKUP($C348,'Miljövärden urval för publ'!$B$2:$H$490,MATCH(F$4,'Miljövärden urval för publ'!$B$2:$H$2,0),FALSE)),"",VLOOKUP($C348,'Miljövärden urval för publ'!$B$2:$H$490,MATCH(F$4,'Miljövärden urval för publ'!$B$2:$H$2,0),FALSE))</f>
        <v>4.9874700000000001</v>
      </c>
      <c r="G348">
        <f>IF(ISERROR(VLOOKUP($C348,'Miljövärden urval för publ'!$B$2:$H$490,MATCH(G$4,'Miljövärden urval för publ'!$B$2:$H$2,0),FALSE)),"",VLOOKUP($C348,'Miljövärden urval för publ'!$B$2:$H$490,MATCH(G$4,'Miljövärden urval för publ'!$B$2:$H$2,0),FALSE))</f>
        <v>3.3092400000000001E-2</v>
      </c>
    </row>
    <row r="349" spans="1:7" x14ac:dyDescent="0.25">
      <c r="A349" s="20">
        <v>346</v>
      </c>
      <c r="B349" t="str">
        <f>IF(ISERROR(INDEX('Miljövärden urval för publ'!$A$2:$AA$475,MATCH($A349,'Miljövärden urval för publ'!$R$2:$R$476,0),1)),"",INDEX('Miljövärden urval för publ'!$A$2:$AA$475,MATCH($A349,'Miljövärden urval för publ'!$R$2:$R$476,0),1))</f>
        <v>Växjö Energi AB</v>
      </c>
      <c r="C349" t="str">
        <f>IF(ISERROR(INDEX('Miljövärden urval för publ'!$A$2:$AA$475,MATCH($A349,'Miljövärden urval för publ'!$R$2:$R$476,0),2)),"",INDEX('Miljövärden urval för publ'!$A$2:$AA$475,MATCH($A349,'Miljövärden urval för publ'!$R$2:$R$476,0),2))</f>
        <v>Braås</v>
      </c>
      <c r="D349">
        <f>IF(ISERROR(VLOOKUP($C349,'Miljövärden urval för publ'!$B$2:$H$490,MATCH(D$4,'Miljövärden urval för publ'!$B$2:$H$2,0),FALSE)),"",VLOOKUP($C349,'Miljövärden urval för publ'!$B$2:$H$490,MATCH(D$4,'Miljövärden urval för publ'!$B$2:$H$2,0),FALSE))</f>
        <v>0.104592</v>
      </c>
      <c r="E349">
        <f>IF(ISERROR(VLOOKUP($C349,'Miljövärden urval för publ'!$B$2:$H$490,MATCH(E$4,'Miljövärden urval för publ'!$B$2:$H$2,0),FALSE)),"",VLOOKUP($C349,'Miljövärden urval för publ'!$B$2:$H$490,MATCH(E$4,'Miljövärden urval för publ'!$B$2:$H$2,0),FALSE))</f>
        <v>18.711300000000001</v>
      </c>
      <c r="F349">
        <f>IF(ISERROR(VLOOKUP($C349,'Miljövärden urval för publ'!$B$2:$H$490,MATCH(F$4,'Miljövärden urval för publ'!$B$2:$H$2,0),FALSE)),"",VLOOKUP($C349,'Miljövärden urval för publ'!$B$2:$H$490,MATCH(F$4,'Miljövärden urval för publ'!$B$2:$H$2,0),FALSE))</f>
        <v>11.6921</v>
      </c>
      <c r="G349">
        <f>IF(ISERROR(VLOOKUP($C349,'Miljövärden urval för publ'!$B$2:$H$490,MATCH(G$4,'Miljövärden urval för publ'!$B$2:$H$2,0),FALSE)),"",VLOOKUP($C349,'Miljövärden urval för publ'!$B$2:$H$490,MATCH(G$4,'Miljövärden urval för publ'!$B$2:$H$2,0),FALSE))</f>
        <v>0</v>
      </c>
    </row>
    <row r="350" spans="1:7" x14ac:dyDescent="0.25">
      <c r="A350" s="20">
        <v>347</v>
      </c>
      <c r="B350" t="str">
        <f>IF(ISERROR(INDEX('Miljövärden urval för publ'!$A$2:$AA$475,MATCH($A350,'Miljövärden urval för publ'!$R$2:$R$476,0),1)),"",INDEX('Miljövärden urval för publ'!$A$2:$AA$475,MATCH($A350,'Miljövärden urval för publ'!$R$2:$R$476,0),1))</f>
        <v>Växjö Energi AB</v>
      </c>
      <c r="C350" t="str">
        <f>IF(ISERROR(INDEX('Miljövärden urval för publ'!$A$2:$AA$475,MATCH($A350,'Miljövärden urval för publ'!$R$2:$R$476,0),2)),"",INDEX('Miljövärden urval för publ'!$A$2:$AA$475,MATCH($A350,'Miljövärden urval för publ'!$R$2:$R$476,0),2))</f>
        <v>Ingelstad</v>
      </c>
      <c r="D350">
        <f>IF(ISERROR(VLOOKUP($C350,'Miljövärden urval för publ'!$B$2:$H$490,MATCH(D$4,'Miljövärden urval för publ'!$B$2:$H$2,0),FALSE)),"",VLOOKUP($C350,'Miljövärden urval för publ'!$B$2:$H$490,MATCH(D$4,'Miljövärden urval för publ'!$B$2:$H$2,0),FALSE))</f>
        <v>0.1232</v>
      </c>
      <c r="E350">
        <f>IF(ISERROR(VLOOKUP($C350,'Miljövärden urval för publ'!$B$2:$H$490,MATCH(E$4,'Miljövärden urval för publ'!$B$2:$H$2,0),FALSE)),"",VLOOKUP($C350,'Miljövärden urval för publ'!$B$2:$H$490,MATCH(E$4,'Miljövärden urval för publ'!$B$2:$H$2,0),FALSE))</f>
        <v>18.258299999999998</v>
      </c>
      <c r="F350">
        <f>IF(ISERROR(VLOOKUP($C350,'Miljövärden urval för publ'!$B$2:$H$490,MATCH(F$4,'Miljövärden urval för publ'!$B$2:$H$2,0),FALSE)),"",VLOOKUP($C350,'Miljövärden urval för publ'!$B$2:$H$490,MATCH(F$4,'Miljövärden urval för publ'!$B$2:$H$2,0),FALSE))</f>
        <v>12.254300000000001</v>
      </c>
      <c r="G350">
        <f>IF(ISERROR(VLOOKUP($C350,'Miljövärden urval för publ'!$B$2:$H$490,MATCH(G$4,'Miljövärden urval för publ'!$B$2:$H$2,0),FALSE)),"",VLOOKUP($C350,'Miljövärden urval för publ'!$B$2:$H$490,MATCH(G$4,'Miljövärden urval för publ'!$B$2:$H$2,0),FALSE))</f>
        <v>0</v>
      </c>
    </row>
    <row r="351" spans="1:7" x14ac:dyDescent="0.25">
      <c r="A351" s="20">
        <v>348</v>
      </c>
      <c r="B351" t="str">
        <f>IF(ISERROR(INDEX('Miljövärden urval för publ'!$A$2:$AA$475,MATCH($A351,'Miljövärden urval för publ'!$R$2:$R$476,0),1)),"",INDEX('Miljövärden urval för publ'!$A$2:$AA$475,MATCH($A351,'Miljövärden urval för publ'!$R$2:$R$476,0),1))</f>
        <v>Växjö Energi AB</v>
      </c>
      <c r="C351" t="str">
        <f>IF(ISERROR(INDEX('Miljövärden urval för publ'!$A$2:$AA$475,MATCH($A351,'Miljövärden urval för publ'!$R$2:$R$476,0),2)),"",INDEX('Miljövärden urval för publ'!$A$2:$AA$475,MATCH($A351,'Miljövärden urval för publ'!$R$2:$R$476,0),2))</f>
        <v>Rottne</v>
      </c>
      <c r="D351">
        <f>IF(ISERROR(VLOOKUP($C351,'Miljövärden urval för publ'!$B$2:$H$490,MATCH(D$4,'Miljövärden urval för publ'!$B$2:$H$2,0),FALSE)),"",VLOOKUP($C351,'Miljövärden urval för publ'!$B$2:$H$490,MATCH(D$4,'Miljövärden urval för publ'!$B$2:$H$2,0),FALSE))</f>
        <v>9.6698800000000001E-2</v>
      </c>
      <c r="E351">
        <f>IF(ISERROR(VLOOKUP($C351,'Miljövärden urval för publ'!$B$2:$H$490,MATCH(E$4,'Miljövärden urval för publ'!$B$2:$H$2,0),FALSE)),"",VLOOKUP($C351,'Miljövärden urval för publ'!$B$2:$H$490,MATCH(E$4,'Miljövärden urval för publ'!$B$2:$H$2,0),FALSE))</f>
        <v>20.881499999999999</v>
      </c>
      <c r="F351">
        <f>IF(ISERROR(VLOOKUP($C351,'Miljövärden urval för publ'!$B$2:$H$490,MATCH(F$4,'Miljövärden urval för publ'!$B$2:$H$2,0),FALSE)),"",VLOOKUP($C351,'Miljövärden urval för publ'!$B$2:$H$490,MATCH(F$4,'Miljövärden urval för publ'!$B$2:$H$2,0),FALSE))</f>
        <v>10.482900000000001</v>
      </c>
      <c r="G351">
        <f>IF(ISERROR(VLOOKUP($C351,'Miljövärden urval för publ'!$B$2:$H$490,MATCH(G$4,'Miljövärden urval för publ'!$B$2:$H$2,0),FALSE)),"",VLOOKUP($C351,'Miljövärden urval för publ'!$B$2:$H$490,MATCH(G$4,'Miljövärden urval för publ'!$B$2:$H$2,0),FALSE))</f>
        <v>0</v>
      </c>
    </row>
    <row r="352" spans="1:7" x14ac:dyDescent="0.25">
      <c r="A352" s="20">
        <v>349</v>
      </c>
      <c r="B352" t="str">
        <f>IF(ISERROR(INDEX('Miljövärden urval för publ'!$A$2:$AA$475,MATCH($A352,'Miljövärden urval för publ'!$R$2:$R$476,0),1)),"",INDEX('Miljövärden urval för publ'!$A$2:$AA$475,MATCH($A352,'Miljövärden urval för publ'!$R$2:$R$476,0),1))</f>
        <v>Växjö Energi AB</v>
      </c>
      <c r="C352" t="str">
        <f>IF(ISERROR(INDEX('Miljövärden urval för publ'!$A$2:$AA$475,MATCH($A352,'Miljövärden urval för publ'!$R$2:$R$476,0),2)),"",INDEX('Miljövärden urval för publ'!$A$2:$AA$475,MATCH($A352,'Miljövärden urval för publ'!$R$2:$R$476,0),2))</f>
        <v>Växjö</v>
      </c>
      <c r="D352">
        <f>IF(ISERROR(VLOOKUP($C352,'Miljövärden urval för publ'!$B$2:$H$490,MATCH(D$4,'Miljövärden urval för publ'!$B$2:$H$2,0),FALSE)),"",VLOOKUP($C352,'Miljövärden urval för publ'!$B$2:$H$490,MATCH(D$4,'Miljövärden urval för publ'!$B$2:$H$2,0),FALSE))</f>
        <v>0.215418</v>
      </c>
      <c r="E352">
        <f>IF(ISERROR(VLOOKUP($C352,'Miljövärden urval för publ'!$B$2:$H$490,MATCH(E$4,'Miljövärden urval för publ'!$B$2:$H$2,0),FALSE)),"",VLOOKUP($C352,'Miljövärden urval för publ'!$B$2:$H$490,MATCH(E$4,'Miljövärden urval för publ'!$B$2:$H$2,0),FALSE))</f>
        <v>43.918199999999999</v>
      </c>
      <c r="F352">
        <f>IF(ISERROR(VLOOKUP($C352,'Miljövärden urval för publ'!$B$2:$H$490,MATCH(F$4,'Miljövärden urval för publ'!$B$2:$H$2,0),FALSE)),"",VLOOKUP($C352,'Miljövärden urval för publ'!$B$2:$H$490,MATCH(F$4,'Miljövärden urval för publ'!$B$2:$H$2,0),FALSE))</f>
        <v>10.0116</v>
      </c>
      <c r="G352">
        <f>IF(ISERROR(VLOOKUP($C352,'Miljövärden urval för publ'!$B$2:$H$490,MATCH(G$4,'Miljövärden urval för publ'!$B$2:$H$2,0),FALSE)),"",VLOOKUP($C352,'Miljövärden urval för publ'!$B$2:$H$490,MATCH(G$4,'Miljövärden urval för publ'!$B$2:$H$2,0),FALSE))</f>
        <v>2.0429300000000001E-2</v>
      </c>
    </row>
    <row r="353" spans="1:7" x14ac:dyDescent="0.25">
      <c r="A353" s="20">
        <v>350</v>
      </c>
      <c r="B353" t="str">
        <f>IF(ISERROR(INDEX('Miljövärden urval för publ'!$A$2:$AA$475,MATCH($A353,'Miljövärden urval för publ'!$R$2:$R$476,0),1)),"",INDEX('Miljövärden urval för publ'!$A$2:$AA$475,MATCH($A353,'Miljövärden urval för publ'!$R$2:$R$476,0),1))</f>
        <v>Ystad Energi AB</v>
      </c>
      <c r="C353" t="str">
        <f>IF(ISERROR(INDEX('Miljövärden urval för publ'!$A$2:$AA$475,MATCH($A353,'Miljövärden urval för publ'!$R$2:$R$476,0),2)),"",INDEX('Miljövärden urval för publ'!$A$2:$AA$475,MATCH($A353,'Miljövärden urval för publ'!$R$2:$R$476,0),2))</f>
        <v>Ystad</v>
      </c>
      <c r="D353">
        <f>IF(ISERROR(VLOOKUP($C353,'Miljövärden urval för publ'!$B$2:$H$490,MATCH(D$4,'Miljövärden urval för publ'!$B$2:$H$2,0),FALSE)),"",VLOOKUP($C353,'Miljövärden urval för publ'!$B$2:$H$490,MATCH(D$4,'Miljövärden urval för publ'!$B$2:$H$2,0),FALSE))</f>
        <v>0.166903</v>
      </c>
      <c r="E353">
        <f>IF(ISERROR(VLOOKUP($C353,'Miljövärden urval för publ'!$B$2:$H$490,MATCH(E$4,'Miljövärden urval för publ'!$B$2:$H$2,0),FALSE)),"",VLOOKUP($C353,'Miljövärden urval för publ'!$B$2:$H$490,MATCH(E$4,'Miljövärden urval för publ'!$B$2:$H$2,0),FALSE))</f>
        <v>25.686</v>
      </c>
      <c r="F353">
        <f>IF(ISERROR(VLOOKUP($C353,'Miljövärden urval för publ'!$B$2:$H$490,MATCH(F$4,'Miljövärden urval för publ'!$B$2:$H$2,0),FALSE)),"",VLOOKUP($C353,'Miljövärden urval för publ'!$B$2:$H$490,MATCH(F$4,'Miljövärden urval för publ'!$B$2:$H$2,0),FALSE))</f>
        <v>9.6029400000000003</v>
      </c>
      <c r="G353">
        <f>IF(ISERROR(VLOOKUP($C353,'Miljövärden urval för publ'!$B$2:$H$490,MATCH(G$4,'Miljövärden urval för publ'!$B$2:$H$2,0),FALSE)),"",VLOOKUP($C353,'Miljövärden urval för publ'!$B$2:$H$490,MATCH(G$4,'Miljövärden urval för publ'!$B$2:$H$2,0),FALSE))</f>
        <v>2.33253E-2</v>
      </c>
    </row>
    <row r="354" spans="1:7" x14ac:dyDescent="0.25">
      <c r="A354" s="20">
        <v>351</v>
      </c>
      <c r="B354" t="str">
        <f>IF(ISERROR(INDEX('Miljövärden urval för publ'!$A$2:$AA$475,MATCH($A354,'Miljövärden urval för publ'!$R$2:$R$476,0),1)),"",INDEX('Miljövärden urval för publ'!$A$2:$AA$475,MATCH($A354,'Miljövärden urval för publ'!$R$2:$R$476,0),1))</f>
        <v>Ånge Energi AB</v>
      </c>
      <c r="C354" t="str">
        <f>IF(ISERROR(INDEX('Miljövärden urval för publ'!$A$2:$AA$475,MATCH($A354,'Miljövärden urval för publ'!$R$2:$R$476,0),2)),"",INDEX('Miljövärden urval för publ'!$A$2:$AA$475,MATCH($A354,'Miljövärden urval för publ'!$R$2:$R$476,0),2))</f>
        <v>Fränsta</v>
      </c>
      <c r="D354">
        <f>IF(ISERROR(VLOOKUP($C354,'Miljövärden urval för publ'!$B$2:$H$490,MATCH(D$4,'Miljövärden urval för publ'!$B$2:$H$2,0),FALSE)),"",VLOOKUP($C354,'Miljövärden urval för publ'!$B$2:$H$490,MATCH(D$4,'Miljövärden urval för publ'!$B$2:$H$2,0),FALSE))</f>
        <v>0.21335499999999999</v>
      </c>
      <c r="E354">
        <f>IF(ISERROR(VLOOKUP($C354,'Miljövärden urval för publ'!$B$2:$H$490,MATCH(E$4,'Miljövärden urval för publ'!$B$2:$H$2,0),FALSE)),"",VLOOKUP($C354,'Miljövärden urval för publ'!$B$2:$H$490,MATCH(E$4,'Miljövärden urval för publ'!$B$2:$H$2,0),FALSE))</f>
        <v>23.9056</v>
      </c>
      <c r="F354">
        <f>IF(ISERROR(VLOOKUP($C354,'Miljövärden urval för publ'!$B$2:$H$490,MATCH(F$4,'Miljövärden urval för publ'!$B$2:$H$2,0),FALSE)),"",VLOOKUP($C354,'Miljövärden urval för publ'!$B$2:$H$490,MATCH(F$4,'Miljövärden urval för publ'!$B$2:$H$2,0),FALSE))</f>
        <v>13.614000000000001</v>
      </c>
      <c r="G354">
        <f>IF(ISERROR(VLOOKUP($C354,'Miljövärden urval för publ'!$B$2:$H$490,MATCH(G$4,'Miljövärden urval för publ'!$B$2:$H$2,0),FALSE)),"",VLOOKUP($C354,'Miljövärden urval för publ'!$B$2:$H$490,MATCH(G$4,'Miljövärden urval för publ'!$B$2:$H$2,0),FALSE))</f>
        <v>3.9089899999999997E-2</v>
      </c>
    </row>
    <row r="355" spans="1:7" x14ac:dyDescent="0.25">
      <c r="A355" s="20">
        <v>352</v>
      </c>
      <c r="B355" t="str">
        <f>IF(ISERROR(INDEX('Miljövärden urval för publ'!$A$2:$AA$475,MATCH($A355,'Miljövärden urval för publ'!$R$2:$R$476,0),1)),"",INDEX('Miljövärden urval för publ'!$A$2:$AA$475,MATCH($A355,'Miljövärden urval för publ'!$R$2:$R$476,0),1))</f>
        <v>Ånge Energi AB</v>
      </c>
      <c r="C355" t="str">
        <f>IF(ISERROR(INDEX('Miljövärden urval för publ'!$A$2:$AA$475,MATCH($A355,'Miljövärden urval för publ'!$R$2:$R$476,0),2)),"",INDEX('Miljövärden urval för publ'!$A$2:$AA$475,MATCH($A355,'Miljövärden urval för publ'!$R$2:$R$476,0),2))</f>
        <v>Ljungaverk</v>
      </c>
      <c r="D355">
        <f>IF(ISERROR(VLOOKUP($C355,'Miljövärden urval för publ'!$B$2:$H$490,MATCH(D$4,'Miljövärden urval för publ'!$B$2:$H$2,0),FALSE)),"",VLOOKUP($C355,'Miljövärden urval för publ'!$B$2:$H$490,MATCH(D$4,'Miljövärden urval för publ'!$B$2:$H$2,0),FALSE))</f>
        <v>1.1814</v>
      </c>
      <c r="E355">
        <f>IF(ISERROR(VLOOKUP($C355,'Miljövärden urval för publ'!$B$2:$H$490,MATCH(E$4,'Miljövärden urval för publ'!$B$2:$H$2,0),FALSE)),"",VLOOKUP($C355,'Miljövärden urval för publ'!$B$2:$H$490,MATCH(E$4,'Miljövärden urval för publ'!$B$2:$H$2,0),FALSE))</f>
        <v>279.94400000000002</v>
      </c>
      <c r="F355">
        <f>IF(ISERROR(VLOOKUP($C355,'Miljövärden urval för publ'!$B$2:$H$490,MATCH(F$4,'Miljövärden urval för publ'!$B$2:$H$2,0),FALSE)),"",VLOOKUP($C355,'Miljövärden urval för publ'!$B$2:$H$490,MATCH(F$4,'Miljövärden urval för publ'!$B$2:$H$2,0),FALSE))</f>
        <v>21.33</v>
      </c>
      <c r="G355">
        <f>IF(ISERROR(VLOOKUP($C355,'Miljövärden urval för publ'!$B$2:$H$490,MATCH(G$4,'Miljövärden urval för publ'!$B$2:$H$2,0),FALSE)),"",VLOOKUP($C355,'Miljövärden urval för publ'!$B$2:$H$490,MATCH(G$4,'Miljövärden urval för publ'!$B$2:$H$2,0),FALSE))</f>
        <v>0.98310699999999995</v>
      </c>
    </row>
    <row r="356" spans="1:7" x14ac:dyDescent="0.25">
      <c r="A356" s="20">
        <v>353</v>
      </c>
      <c r="B356" t="str">
        <f>IF(ISERROR(INDEX('Miljövärden urval för publ'!$A$2:$AA$475,MATCH($A356,'Miljövärden urval för publ'!$R$2:$R$476,0),1)),"",INDEX('Miljövärden urval för publ'!$A$2:$AA$475,MATCH($A356,'Miljövärden urval för publ'!$R$2:$R$476,0),1))</f>
        <v>Ånge Energi AB</v>
      </c>
      <c r="C356" t="str">
        <f>IF(ISERROR(INDEX('Miljövärden urval för publ'!$A$2:$AA$475,MATCH($A356,'Miljövärden urval för publ'!$R$2:$R$476,0),2)),"",INDEX('Miljövärden urval för publ'!$A$2:$AA$475,MATCH($A356,'Miljövärden urval för publ'!$R$2:$R$476,0),2))</f>
        <v>Ånge</v>
      </c>
      <c r="D356">
        <f>IF(ISERROR(VLOOKUP($C356,'Miljövärden urval för publ'!$B$2:$H$490,MATCH(D$4,'Miljövärden urval för publ'!$B$2:$H$2,0),FALSE)),"",VLOOKUP($C356,'Miljövärden urval för publ'!$B$2:$H$490,MATCH(D$4,'Miljövärden urval för publ'!$B$2:$H$2,0),FALSE))</f>
        <v>0.106434</v>
      </c>
      <c r="E356">
        <f>IF(ISERROR(VLOOKUP($C356,'Miljövärden urval för publ'!$B$2:$H$490,MATCH(E$4,'Miljövärden urval för publ'!$B$2:$H$2,0),FALSE)),"",VLOOKUP($C356,'Miljövärden urval för publ'!$B$2:$H$490,MATCH(E$4,'Miljövärden urval för publ'!$B$2:$H$2,0),FALSE))</f>
        <v>18.701499999999999</v>
      </c>
      <c r="F356">
        <f>IF(ISERROR(VLOOKUP($C356,'Miljövärden urval för publ'!$B$2:$H$490,MATCH(F$4,'Miljövärden urval för publ'!$B$2:$H$2,0),FALSE)),"",VLOOKUP($C356,'Miljövärden urval för publ'!$B$2:$H$490,MATCH(F$4,'Miljövärden urval för publ'!$B$2:$H$2,0),FALSE))</f>
        <v>2.8349099999999998</v>
      </c>
      <c r="G356">
        <f>IF(ISERROR(VLOOKUP($C356,'Miljövärden urval för publ'!$B$2:$H$490,MATCH(G$4,'Miljövärden urval för publ'!$B$2:$H$2,0),FALSE)),"",VLOOKUP($C356,'Miljövärden urval för publ'!$B$2:$H$490,MATCH(G$4,'Miljövärden urval för publ'!$B$2:$H$2,0),FALSE))</f>
        <v>2.63059E-2</v>
      </c>
    </row>
    <row r="357" spans="1:7" x14ac:dyDescent="0.25">
      <c r="A357" s="20">
        <v>354</v>
      </c>
      <c r="B357" t="str">
        <f>IF(ISERROR(INDEX('Miljövärden urval för publ'!$A$2:$AA$475,MATCH($A357,'Miljövärden urval för publ'!$R$2:$R$476,0),1)),"",INDEX('Miljövärden urval för publ'!$A$2:$AA$475,MATCH($A357,'Miljövärden urval för publ'!$R$2:$R$476,0),1))</f>
        <v>Öresundskraft AB</v>
      </c>
      <c r="C357" t="str">
        <f>IF(ISERROR(INDEX('Miljövärden urval för publ'!$A$2:$AA$475,MATCH($A357,'Miljövärden urval för publ'!$R$2:$R$476,0),2)),"",INDEX('Miljövärden urval för publ'!$A$2:$AA$475,MATCH($A357,'Miljövärden urval för publ'!$R$2:$R$476,0),2))</f>
        <v>Helsingborg</v>
      </c>
      <c r="D357">
        <f>IF(ISERROR(VLOOKUP($C357,'Miljövärden urval för publ'!$B$2:$H$490,MATCH(D$4,'Miljövärden urval för publ'!$B$2:$H$2,0),FALSE)),"",VLOOKUP($C357,'Miljövärden urval för publ'!$B$2:$H$490,MATCH(D$4,'Miljövärden urval för publ'!$B$2:$H$2,0),FALSE))</f>
        <v>6.7963200000000001E-2</v>
      </c>
      <c r="E357">
        <f>IF(ISERROR(VLOOKUP($C357,'Miljövärden urval för publ'!$B$2:$H$490,MATCH(E$4,'Miljövärden urval för publ'!$B$2:$H$2,0),FALSE)),"",VLOOKUP($C357,'Miljövärden urval för publ'!$B$2:$H$490,MATCH(E$4,'Miljövärden urval för publ'!$B$2:$H$2,0),FALSE))</f>
        <v>35.064900000000002</v>
      </c>
      <c r="F357">
        <f>IF(ISERROR(VLOOKUP($C357,'Miljövärden urval för publ'!$B$2:$H$490,MATCH(F$4,'Miljövärden urval för publ'!$B$2:$H$2,0),FALSE)),"",VLOOKUP($C357,'Miljövärden urval för publ'!$B$2:$H$490,MATCH(F$4,'Miljövärden urval för publ'!$B$2:$H$2,0),FALSE))</f>
        <v>3.6765699999999999</v>
      </c>
      <c r="G357">
        <f>IF(ISERROR(VLOOKUP($C357,'Miljövärden urval för publ'!$B$2:$H$490,MATCH(G$4,'Miljövärden urval för publ'!$B$2:$H$2,0),FALSE)),"",VLOOKUP($C357,'Miljövärden urval för publ'!$B$2:$H$490,MATCH(G$4,'Miljövärden urval för publ'!$B$2:$H$2,0),FALSE))</f>
        <v>4.8848399999999997E-3</v>
      </c>
    </row>
    <row r="358" spans="1:7" x14ac:dyDescent="0.25">
      <c r="A358" s="20">
        <v>355</v>
      </c>
      <c r="B358" t="str">
        <f>IF(ISERROR(INDEX('Miljövärden urval för publ'!$A$2:$AA$475,MATCH($A358,'Miljövärden urval för publ'!$R$2:$R$476,0),1)),"",INDEX('Miljövärden urval för publ'!$A$2:$AA$475,MATCH($A358,'Miljövärden urval för publ'!$R$2:$R$476,0),1))</f>
        <v>Öresundskraft AB</v>
      </c>
      <c r="C358" t="str">
        <f>IF(ISERROR(INDEX('Miljövärden urval för publ'!$A$2:$AA$475,MATCH($A358,'Miljövärden urval för publ'!$R$2:$R$476,0),2)),"",INDEX('Miljövärden urval för publ'!$A$2:$AA$475,MATCH($A358,'Miljövärden urval för publ'!$R$2:$R$476,0),2))</f>
        <v>Hjärnarp</v>
      </c>
      <c r="D358">
        <f>IF(ISERROR(VLOOKUP($C358,'Miljövärden urval för publ'!$B$2:$H$490,MATCH(D$4,'Miljövärden urval för publ'!$B$2:$H$2,0),FALSE)),"",VLOOKUP($C358,'Miljövärden urval för publ'!$B$2:$H$490,MATCH(D$4,'Miljövärden urval för publ'!$B$2:$H$2,0),FALSE))</f>
        <v>0.20488999999999999</v>
      </c>
      <c r="E358">
        <f>IF(ISERROR(VLOOKUP($C358,'Miljövärden urval för publ'!$B$2:$H$490,MATCH(E$4,'Miljövärden urval för publ'!$B$2:$H$2,0),FALSE)),"",VLOOKUP($C358,'Miljövärden urval för publ'!$B$2:$H$490,MATCH(E$4,'Miljövärden urval för publ'!$B$2:$H$2,0),FALSE))</f>
        <v>9.0132499999999993</v>
      </c>
      <c r="F358">
        <f>IF(ISERROR(VLOOKUP($C358,'Miljövärden urval för publ'!$B$2:$H$490,MATCH(F$4,'Miljövärden urval för publ'!$B$2:$H$2,0),FALSE)),"",VLOOKUP($C358,'Miljövärden urval för publ'!$B$2:$H$490,MATCH(F$4,'Miljövärden urval för publ'!$B$2:$H$2,0),FALSE))</f>
        <v>19.311499999999999</v>
      </c>
      <c r="G358">
        <f>IF(ISERROR(VLOOKUP($C358,'Miljövärden urval för publ'!$B$2:$H$490,MATCH(G$4,'Miljövärden urval för publ'!$B$2:$H$2,0),FALSE)),"",VLOOKUP($C358,'Miljövärden urval för publ'!$B$2:$H$490,MATCH(G$4,'Miljövärden urval för publ'!$B$2:$H$2,0),FALSE))</f>
        <v>9.6683700000000001E-4</v>
      </c>
    </row>
    <row r="359" spans="1:7" x14ac:dyDescent="0.25">
      <c r="A359" s="20">
        <v>356</v>
      </c>
      <c r="B359" t="str">
        <f>IF(ISERROR(INDEX('Miljövärden urval för publ'!$A$2:$AA$475,MATCH($A359,'Miljövärden urval för publ'!$R$2:$R$476,0),1)),"",INDEX('Miljövärden urval för publ'!$A$2:$AA$475,MATCH($A359,'Miljövärden urval för publ'!$R$2:$R$476,0),1))</f>
        <v>Öresundskraft AB</v>
      </c>
      <c r="C359" t="str">
        <f>IF(ISERROR(INDEX('Miljövärden urval för publ'!$A$2:$AA$475,MATCH($A359,'Miljövärden urval för publ'!$R$2:$R$476,0),2)),"",INDEX('Miljövärden urval för publ'!$A$2:$AA$475,MATCH($A359,'Miljövärden urval för publ'!$R$2:$R$476,0),2))</f>
        <v>Vejbystrand</v>
      </c>
      <c r="D359">
        <f>IF(ISERROR(VLOOKUP($C359,'Miljövärden urval för publ'!$B$2:$H$490,MATCH(D$4,'Miljövärden urval för publ'!$B$2:$H$2,0),FALSE)),"",VLOOKUP($C359,'Miljövärden urval för publ'!$B$2:$H$490,MATCH(D$4,'Miljövärden urval för publ'!$B$2:$H$2,0),FALSE))</f>
        <v>0.20827200000000001</v>
      </c>
      <c r="E359">
        <f>IF(ISERROR(VLOOKUP($C359,'Miljövärden urval för publ'!$B$2:$H$490,MATCH(E$4,'Miljövärden urval för publ'!$B$2:$H$2,0),FALSE)),"",VLOOKUP($C359,'Miljövärden urval för publ'!$B$2:$H$490,MATCH(E$4,'Miljövärden urval för publ'!$B$2:$H$2,0),FALSE))</f>
        <v>11.2064</v>
      </c>
      <c r="F359">
        <f>IF(ISERROR(VLOOKUP($C359,'Miljövärden urval för publ'!$B$2:$H$490,MATCH(F$4,'Miljövärden urval för publ'!$B$2:$H$2,0),FALSE)),"",VLOOKUP($C359,'Miljövärden urval för publ'!$B$2:$H$490,MATCH(F$4,'Miljövärden urval för publ'!$B$2:$H$2,0),FALSE))</f>
        <v>21.195</v>
      </c>
      <c r="G359">
        <f>IF(ISERROR(VLOOKUP($C359,'Miljövärden urval för publ'!$B$2:$H$490,MATCH(G$4,'Miljövärden urval för publ'!$B$2:$H$2,0),FALSE)),"",VLOOKUP($C359,'Miljövärden urval för publ'!$B$2:$H$490,MATCH(G$4,'Miljövärden urval för publ'!$B$2:$H$2,0),FALSE))</f>
        <v>4.0483100000000003E-3</v>
      </c>
    </row>
    <row r="360" spans="1:7" x14ac:dyDescent="0.25">
      <c r="A360" s="20">
        <v>357</v>
      </c>
      <c r="B360" t="str">
        <f>IF(ISERROR(INDEX('Miljövärden urval för publ'!$A$2:$AA$475,MATCH($A360,'Miljövärden urval för publ'!$R$2:$R$476,0),1)),"",INDEX('Miljövärden urval för publ'!$A$2:$AA$475,MATCH($A360,'Miljövärden urval för publ'!$R$2:$R$476,0),1))</f>
        <v>Öresundskraft AB</v>
      </c>
      <c r="C360" t="str">
        <f>IF(ISERROR(INDEX('Miljövärden urval för publ'!$A$2:$AA$475,MATCH($A360,'Miljövärden urval för publ'!$R$2:$R$476,0),2)),"",INDEX('Miljövärden urval för publ'!$A$2:$AA$475,MATCH($A360,'Miljövärden urval för publ'!$R$2:$R$476,0),2))</f>
        <v>Ängelholm</v>
      </c>
      <c r="D360">
        <f>IF(ISERROR(VLOOKUP($C360,'Miljövärden urval för publ'!$B$2:$H$490,MATCH(D$4,'Miljövärden urval för publ'!$B$2:$H$2,0),FALSE)),"",VLOOKUP($C360,'Miljövärden urval för publ'!$B$2:$H$490,MATCH(D$4,'Miljövärden urval för publ'!$B$2:$H$2,0),FALSE))</f>
        <v>0.13209699999999999</v>
      </c>
      <c r="E360">
        <f>IF(ISERROR(VLOOKUP($C360,'Miljövärden urval för publ'!$B$2:$H$490,MATCH(E$4,'Miljövärden urval för publ'!$B$2:$H$2,0),FALSE)),"",VLOOKUP($C360,'Miljövärden urval för publ'!$B$2:$H$490,MATCH(E$4,'Miljövärden urval för publ'!$B$2:$H$2,0),FALSE))</f>
        <v>29.177099999999999</v>
      </c>
      <c r="F360">
        <f>IF(ISERROR(VLOOKUP($C360,'Miljövärden urval för publ'!$B$2:$H$490,MATCH(F$4,'Miljövärden urval för publ'!$B$2:$H$2,0),FALSE)),"",VLOOKUP($C360,'Miljövärden urval för publ'!$B$2:$H$490,MATCH(F$4,'Miljövärden urval för publ'!$B$2:$H$2,0),FALSE))</f>
        <v>4.0112399999999999</v>
      </c>
      <c r="G360">
        <f>IF(ISERROR(VLOOKUP($C360,'Miljövärden urval för publ'!$B$2:$H$490,MATCH(G$4,'Miljövärden urval för publ'!$B$2:$H$2,0),FALSE)),"",VLOOKUP($C360,'Miljövärden urval för publ'!$B$2:$H$490,MATCH(G$4,'Miljövärden urval för publ'!$B$2:$H$2,0),FALSE))</f>
        <v>3.2397300000000001E-3</v>
      </c>
    </row>
    <row r="361" spans="1:7" x14ac:dyDescent="0.25">
      <c r="A361" s="20">
        <v>358</v>
      </c>
      <c r="B361" t="str">
        <f>IF(ISERROR(INDEX('Miljövärden urval för publ'!$A$2:$AA$475,MATCH($A361,'Miljövärden urval för publ'!$R$2:$R$476,0),1)),"",INDEX('Miljövärden urval för publ'!$A$2:$AA$475,MATCH($A361,'Miljövärden urval för publ'!$R$2:$R$476,0),1))</f>
        <v>Örkelljunga Fjärrvärmeverk AB</v>
      </c>
      <c r="C361" t="str">
        <f>IF(ISERROR(INDEX('Miljövärden urval för publ'!$A$2:$AA$475,MATCH($A361,'Miljövärden urval för publ'!$R$2:$R$476,0),2)),"",INDEX('Miljövärden urval för publ'!$A$2:$AA$475,MATCH($A361,'Miljövärden urval för publ'!$R$2:$R$476,0),2))</f>
        <v>Örkelljunga</v>
      </c>
      <c r="D361">
        <f>IF(ISERROR(VLOOKUP($C361,'Miljövärden urval för publ'!$B$2:$H$490,MATCH(D$4,'Miljövärden urval för publ'!$B$2:$H$2,0),FALSE)),"",VLOOKUP($C361,'Miljövärden urval för publ'!$B$2:$H$490,MATCH(D$4,'Miljövärden urval för publ'!$B$2:$H$2,0),FALSE))</f>
        <v>0.120266</v>
      </c>
      <c r="E361">
        <f>IF(ISERROR(VLOOKUP($C361,'Miljövärden urval för publ'!$B$2:$H$490,MATCH(E$4,'Miljövärden urval för publ'!$B$2:$H$2,0),FALSE)),"",VLOOKUP($C361,'Miljövärden urval för publ'!$B$2:$H$490,MATCH(E$4,'Miljövärden urval för publ'!$B$2:$H$2,0),FALSE))</f>
        <v>24.289000000000001</v>
      </c>
      <c r="F361">
        <f>IF(ISERROR(VLOOKUP($C361,'Miljövärden urval för publ'!$B$2:$H$490,MATCH(F$4,'Miljövärden urval för publ'!$B$2:$H$2,0),FALSE)),"",VLOOKUP($C361,'Miljövärden urval för publ'!$B$2:$H$490,MATCH(F$4,'Miljövärden urval för publ'!$B$2:$H$2,0),FALSE))</f>
        <v>8.8466199999999997</v>
      </c>
      <c r="G361">
        <f>IF(ISERROR(VLOOKUP($C361,'Miljövärden urval för publ'!$B$2:$H$490,MATCH(G$4,'Miljövärden urval för publ'!$B$2:$H$2,0),FALSE)),"",VLOOKUP($C361,'Miljövärden urval för publ'!$B$2:$H$490,MATCH(G$4,'Miljövärden urval för publ'!$B$2:$H$2,0),FALSE))</f>
        <v>1.56875E-2</v>
      </c>
    </row>
    <row r="362" spans="1:7" x14ac:dyDescent="0.25">
      <c r="A362" s="20">
        <v>359</v>
      </c>
      <c r="B362" t="str">
        <f>IF(ISERROR(INDEX('Miljövärden urval för publ'!$A$2:$AA$475,MATCH($A362,'Miljövärden urval för publ'!$R$2:$R$476,0),1)),"",INDEX('Miljövärden urval för publ'!$A$2:$AA$475,MATCH($A362,'Miljövärden urval för publ'!$R$2:$R$476,0),1))</f>
        <v>Österlens Kraft AB</v>
      </c>
      <c r="C362" t="str">
        <f>IF(ISERROR(INDEX('Miljövärden urval för publ'!$A$2:$AA$475,MATCH($A362,'Miljövärden urval för publ'!$R$2:$R$476,0),2)),"",INDEX('Miljövärden urval för publ'!$A$2:$AA$475,MATCH($A362,'Miljövärden urval för publ'!$R$2:$R$476,0),2))</f>
        <v>Simrishamn</v>
      </c>
      <c r="D362">
        <f>IF(ISERROR(VLOOKUP($C362,'Miljövärden urval för publ'!$B$2:$H$490,MATCH(D$4,'Miljövärden urval för publ'!$B$2:$H$2,0),FALSE)),"",VLOOKUP($C362,'Miljövärden urval för publ'!$B$2:$H$490,MATCH(D$4,'Miljövärden urval för publ'!$B$2:$H$2,0),FALSE))</f>
        <v>0.14804300000000001</v>
      </c>
      <c r="E362">
        <f>IF(ISERROR(VLOOKUP($C362,'Miljövärden urval för publ'!$B$2:$H$490,MATCH(E$4,'Miljövärden urval för publ'!$B$2:$H$2,0),FALSE)),"",VLOOKUP($C362,'Miljövärden urval för publ'!$B$2:$H$490,MATCH(E$4,'Miljövärden urval för publ'!$B$2:$H$2,0),FALSE))</f>
        <v>29.2242</v>
      </c>
      <c r="F362">
        <f>IF(ISERROR(VLOOKUP($C362,'Miljövärden urval för publ'!$B$2:$H$490,MATCH(F$4,'Miljövärden urval för publ'!$B$2:$H$2,0),FALSE)),"",VLOOKUP($C362,'Miljövärden urval för publ'!$B$2:$H$490,MATCH(F$4,'Miljövärden urval för publ'!$B$2:$H$2,0),FALSE))</f>
        <v>8.0210799999999995</v>
      </c>
      <c r="G362">
        <f>IF(ISERROR(VLOOKUP($C362,'Miljövärden urval för publ'!$B$2:$H$490,MATCH(G$4,'Miljövärden urval för publ'!$B$2:$H$2,0),FALSE)),"",VLOOKUP($C362,'Miljövärden urval för publ'!$B$2:$H$490,MATCH(G$4,'Miljövärden urval för publ'!$B$2:$H$2,0),FALSE))</f>
        <v>3.2773999999999998E-2</v>
      </c>
    </row>
    <row r="363" spans="1:7" x14ac:dyDescent="0.25">
      <c r="A363" s="20">
        <v>360</v>
      </c>
      <c r="B363" t="str">
        <f>IF(ISERROR(INDEX('Miljövärden urval för publ'!$A$2:$AA$475,MATCH($A363,'Miljövärden urval för publ'!$R$2:$R$476,0),1)),"",INDEX('Miljövärden urval för publ'!$A$2:$AA$475,MATCH($A363,'Miljövärden urval för publ'!$R$2:$R$476,0),1))</f>
        <v>Övik Energi AB</v>
      </c>
      <c r="C363" t="str">
        <f>IF(ISERROR(INDEX('Miljövärden urval för publ'!$A$2:$AA$475,MATCH($A363,'Miljövärden urval för publ'!$R$2:$R$476,0),2)),"",INDEX('Miljövärden urval för publ'!$A$2:$AA$475,MATCH($A363,'Miljövärden urval för publ'!$R$2:$R$476,0),2))</f>
        <v>Bjästa</v>
      </c>
      <c r="D363">
        <f>IF(ISERROR(VLOOKUP($C363,'Miljövärden urval för publ'!$B$2:$H$490,MATCH(D$4,'Miljövärden urval för publ'!$B$2:$H$2,0),FALSE)),"",VLOOKUP($C363,'Miljövärden urval för publ'!$B$2:$H$490,MATCH(D$4,'Miljövärden urval för publ'!$B$2:$H$2,0),FALSE))</f>
        <v>0.19289500000000001</v>
      </c>
      <c r="E363">
        <f>IF(ISERROR(VLOOKUP($C363,'Miljövärden urval för publ'!$B$2:$H$490,MATCH(E$4,'Miljövärden urval för publ'!$B$2:$H$2,0),FALSE)),"",VLOOKUP($C363,'Miljövärden urval för publ'!$B$2:$H$490,MATCH(E$4,'Miljövärden urval för publ'!$B$2:$H$2,0),FALSE))</f>
        <v>11.8467</v>
      </c>
      <c r="F363">
        <f>IF(ISERROR(VLOOKUP($C363,'Miljövärden urval för publ'!$B$2:$H$490,MATCH(F$4,'Miljövärden urval för publ'!$B$2:$H$2,0),FALSE)),"",VLOOKUP($C363,'Miljövärden urval för publ'!$B$2:$H$490,MATCH(F$4,'Miljövärden urval för publ'!$B$2:$H$2,0),FALSE))</f>
        <v>8.6407600000000002</v>
      </c>
      <c r="G363">
        <f>IF(ISERROR(VLOOKUP($C363,'Miljövärden urval för publ'!$B$2:$H$490,MATCH(G$4,'Miljövärden urval för publ'!$B$2:$H$2,0),FALSE)),"",VLOOKUP($C363,'Miljövärden urval för publ'!$B$2:$H$490,MATCH(G$4,'Miljövärden urval för publ'!$B$2:$H$2,0),FALSE))</f>
        <v>1.13156E-3</v>
      </c>
    </row>
    <row r="364" spans="1:7" x14ac:dyDescent="0.25">
      <c r="A364" s="20">
        <v>361</v>
      </c>
      <c r="B364" t="str">
        <f>IF(ISERROR(INDEX('Miljövärden urval för publ'!$A$2:$AA$475,MATCH($A364,'Miljövärden urval för publ'!$R$2:$R$476,0),1)),"",INDEX('Miljövärden urval för publ'!$A$2:$AA$475,MATCH($A364,'Miljövärden urval för publ'!$R$2:$R$476,0),1))</f>
        <v>Övik Energi AB</v>
      </c>
      <c r="C364" t="str">
        <f>IF(ISERROR(INDEX('Miljövärden urval för publ'!$A$2:$AA$475,MATCH($A364,'Miljövärden urval för publ'!$R$2:$R$476,0),2)),"",INDEX('Miljövärden urval för publ'!$A$2:$AA$475,MATCH($A364,'Miljövärden urval för publ'!$R$2:$R$476,0),2))</f>
        <v>Bredbyn</v>
      </c>
      <c r="D364">
        <f>IF(ISERROR(VLOOKUP($C364,'Miljövärden urval för publ'!$B$2:$H$490,MATCH(D$4,'Miljövärden urval för publ'!$B$2:$H$2,0),FALSE)),"",VLOOKUP($C364,'Miljövärden urval för publ'!$B$2:$H$490,MATCH(D$4,'Miljövärden urval för publ'!$B$2:$H$2,0),FALSE))</f>
        <v>0.354269</v>
      </c>
      <c r="E364">
        <f>IF(ISERROR(VLOOKUP($C364,'Miljövärden urval för publ'!$B$2:$H$490,MATCH(E$4,'Miljövärden urval för publ'!$B$2:$H$2,0),FALSE)),"",VLOOKUP($C364,'Miljövärden urval för publ'!$B$2:$H$490,MATCH(E$4,'Miljövärden urval för publ'!$B$2:$H$2,0),FALSE))</f>
        <v>11.894299999999999</v>
      </c>
      <c r="F364">
        <f>IF(ISERROR(VLOOKUP($C364,'Miljövärden urval för publ'!$B$2:$H$490,MATCH(F$4,'Miljövärden urval för publ'!$B$2:$H$2,0),FALSE)),"",VLOOKUP($C364,'Miljövärden urval för publ'!$B$2:$H$490,MATCH(F$4,'Miljövärden urval för publ'!$B$2:$H$2,0),FALSE))</f>
        <v>7.2917899999999998</v>
      </c>
      <c r="G364">
        <f>IF(ISERROR(VLOOKUP($C364,'Miljövärden urval för publ'!$B$2:$H$490,MATCH(G$4,'Miljövärden urval för publ'!$B$2:$H$2,0),FALSE)),"",VLOOKUP($C364,'Miljövärden urval för publ'!$B$2:$H$490,MATCH(G$4,'Miljövärden urval för publ'!$B$2:$H$2,0),FALSE))</f>
        <v>7.1239099999999998E-3</v>
      </c>
    </row>
    <row r="365" spans="1:7" x14ac:dyDescent="0.25">
      <c r="A365" s="20">
        <v>362</v>
      </c>
      <c r="B365" t="str">
        <f>IF(ISERROR(INDEX('Miljövärden urval för publ'!$A$2:$AA$475,MATCH($A365,'Miljövärden urval för publ'!$R$2:$R$476,0),1)),"",INDEX('Miljövärden urval för publ'!$A$2:$AA$475,MATCH($A365,'Miljövärden urval för publ'!$R$2:$R$476,0),1))</f>
        <v>Övik Energi AB</v>
      </c>
      <c r="C365" t="str">
        <f>IF(ISERROR(INDEX('Miljövärden urval för publ'!$A$2:$AA$475,MATCH($A365,'Miljövärden urval för publ'!$R$2:$R$476,0),2)),"",INDEX('Miljövärden urval för publ'!$A$2:$AA$475,MATCH($A365,'Miljövärden urval för publ'!$R$2:$R$476,0),2))</f>
        <v>Hampnäs</v>
      </c>
      <c r="D365">
        <f>IF(ISERROR(VLOOKUP($C365,'Miljövärden urval för publ'!$B$2:$H$490,MATCH(D$4,'Miljövärden urval för publ'!$B$2:$H$2,0),FALSE)),"",VLOOKUP($C365,'Miljövärden urval för publ'!$B$2:$H$490,MATCH(D$4,'Miljövärden urval för publ'!$B$2:$H$2,0),FALSE))</f>
        <v>0.28936600000000001</v>
      </c>
      <c r="E365">
        <f>IF(ISERROR(VLOOKUP($C365,'Miljövärden urval för publ'!$B$2:$H$490,MATCH(E$4,'Miljövärden urval för publ'!$B$2:$H$2,0),FALSE)),"",VLOOKUP($C365,'Miljövärden urval för publ'!$B$2:$H$490,MATCH(E$4,'Miljövärden urval för publ'!$B$2:$H$2,0),FALSE))</f>
        <v>39.445300000000003</v>
      </c>
      <c r="F365">
        <f>IF(ISERROR(VLOOKUP($C365,'Miljövärden urval för publ'!$B$2:$H$490,MATCH(F$4,'Miljövärden urval för publ'!$B$2:$H$2,0),FALSE)),"",VLOOKUP($C365,'Miljövärden urval för publ'!$B$2:$H$490,MATCH(F$4,'Miljövärden urval för publ'!$B$2:$H$2,0),FALSE))</f>
        <v>16.596599999999999</v>
      </c>
      <c r="G365">
        <f>IF(ISERROR(VLOOKUP($C365,'Miljövärden urval för publ'!$B$2:$H$490,MATCH(G$4,'Miljövärden urval för publ'!$B$2:$H$2,0),FALSE)),"",VLOOKUP($C365,'Miljövärden urval för publ'!$B$2:$H$490,MATCH(G$4,'Miljövärden urval för publ'!$B$2:$H$2,0),FALSE))</f>
        <v>7.6613399999999998E-2</v>
      </c>
    </row>
    <row r="366" spans="1:7" x14ac:dyDescent="0.25">
      <c r="A366" s="20">
        <v>363</v>
      </c>
      <c r="B366" t="str">
        <f>IF(ISERROR(INDEX('Miljövärden urval för publ'!$A$2:$AA$475,MATCH($A366,'Miljövärden urval för publ'!$R$2:$R$476,0),1)),"",INDEX('Miljövärden urval för publ'!$A$2:$AA$475,MATCH($A366,'Miljövärden urval för publ'!$R$2:$R$476,0),1))</f>
        <v>Övik Energi AB</v>
      </c>
      <c r="C366" t="str">
        <f>IF(ISERROR(INDEX('Miljövärden urval för publ'!$A$2:$AA$475,MATCH($A366,'Miljövärden urval för publ'!$R$2:$R$476,0),2)),"",INDEX('Miljövärden urval för publ'!$A$2:$AA$475,MATCH($A366,'Miljövärden urval för publ'!$R$2:$R$476,0),2))</f>
        <v>Husum</v>
      </c>
      <c r="D366">
        <f>IF(ISERROR(VLOOKUP($C366,'Miljövärden urval för publ'!$B$2:$H$490,MATCH(D$4,'Miljövärden urval för publ'!$B$2:$H$2,0),FALSE)),"",VLOOKUP($C366,'Miljövärden urval för publ'!$B$2:$H$490,MATCH(D$4,'Miljövärden urval för publ'!$B$2:$H$2,0),FALSE))</f>
        <v>0.17296900000000001</v>
      </c>
      <c r="E366">
        <f>IF(ISERROR(VLOOKUP($C366,'Miljövärden urval för publ'!$B$2:$H$490,MATCH(E$4,'Miljövärden urval för publ'!$B$2:$H$2,0),FALSE)),"",VLOOKUP($C366,'Miljövärden urval för publ'!$B$2:$H$490,MATCH(E$4,'Miljövärden urval för publ'!$B$2:$H$2,0),FALSE))</f>
        <v>36.257800000000003</v>
      </c>
      <c r="F366">
        <f>IF(ISERROR(VLOOKUP($C366,'Miljövärden urval för publ'!$B$2:$H$490,MATCH(F$4,'Miljövärden urval för publ'!$B$2:$H$2,0),FALSE)),"",VLOOKUP($C366,'Miljövärden urval för publ'!$B$2:$H$490,MATCH(F$4,'Miljövärden urval för publ'!$B$2:$H$2,0),FALSE))</f>
        <v>5.9568700000000003</v>
      </c>
      <c r="G366">
        <f>IF(ISERROR(VLOOKUP($C366,'Miljövärden urval för publ'!$B$2:$H$490,MATCH(G$4,'Miljövärden urval för publ'!$B$2:$H$2,0),FALSE)),"",VLOOKUP($C366,'Miljövärden urval för publ'!$B$2:$H$490,MATCH(G$4,'Miljövärden urval för publ'!$B$2:$H$2,0),FALSE))</f>
        <v>6.7666500000000004E-2</v>
      </c>
    </row>
    <row r="367" spans="1:7" x14ac:dyDescent="0.25">
      <c r="A367" s="20">
        <v>364</v>
      </c>
      <c r="B367" t="str">
        <f>IF(ISERROR(INDEX('Miljövärden urval för publ'!$A$2:$AA$475,MATCH($A367,'Miljövärden urval för publ'!$R$2:$R$476,0),1)),"",INDEX('Miljövärden urval för publ'!$A$2:$AA$475,MATCH($A367,'Miljövärden urval för publ'!$R$2:$R$476,0),1))</f>
        <v>Övik Energi AB</v>
      </c>
      <c r="C367" t="str">
        <f>IF(ISERROR(INDEX('Miljövärden urval för publ'!$A$2:$AA$475,MATCH($A367,'Miljövärden urval för publ'!$R$2:$R$476,0),2)),"",INDEX('Miljövärden urval för publ'!$A$2:$AA$475,MATCH($A367,'Miljövärden urval för publ'!$R$2:$R$476,0),2))</f>
        <v>Moliden</v>
      </c>
      <c r="D367">
        <f>IF(ISERROR(VLOOKUP($C367,'Miljövärden urval för publ'!$B$2:$H$490,MATCH(D$4,'Miljövärden urval för publ'!$B$2:$H$2,0),FALSE)),"",VLOOKUP($C367,'Miljövärden urval för publ'!$B$2:$H$490,MATCH(D$4,'Miljövärden urval för publ'!$B$2:$H$2,0),FALSE))</f>
        <v>0.21776999999999999</v>
      </c>
      <c r="E367">
        <f>IF(ISERROR(VLOOKUP($C367,'Miljövärden urval för publ'!$B$2:$H$490,MATCH(E$4,'Miljövärden urval för publ'!$B$2:$H$2,0),FALSE)),"",VLOOKUP($C367,'Miljövärden urval för publ'!$B$2:$H$490,MATCH(E$4,'Miljövärden urval för publ'!$B$2:$H$2,0),FALSE))</f>
        <v>13.561299999999999</v>
      </c>
      <c r="F367">
        <f>IF(ISERROR(VLOOKUP($C367,'Miljövärden urval för publ'!$B$2:$H$490,MATCH(F$4,'Miljövärden urval för publ'!$B$2:$H$2,0),FALSE)),"",VLOOKUP($C367,'Miljövärden urval för publ'!$B$2:$H$490,MATCH(F$4,'Miljövärden urval för publ'!$B$2:$H$2,0),FALSE))</f>
        <v>17.752400000000002</v>
      </c>
      <c r="G367">
        <f>IF(ISERROR(VLOOKUP($C367,'Miljövärden urval för publ'!$B$2:$H$490,MATCH(G$4,'Miljövärden urval för publ'!$B$2:$H$2,0),FALSE)),"",VLOOKUP($C367,'Miljövärden urval för publ'!$B$2:$H$490,MATCH(G$4,'Miljövärden urval för publ'!$B$2:$H$2,0),FALSE))</f>
        <v>1.55122E-2</v>
      </c>
    </row>
    <row r="368" spans="1:7" x14ac:dyDescent="0.25">
      <c r="A368" s="20">
        <v>365</v>
      </c>
      <c r="B368" t="str">
        <f>IF(ISERROR(INDEX('Miljövärden urval för publ'!$A$2:$AA$475,MATCH($A368,'Miljövärden urval för publ'!$R$2:$R$476,0),1)),"",INDEX('Miljövärden urval för publ'!$A$2:$AA$475,MATCH($A368,'Miljövärden urval för publ'!$R$2:$R$476,0),1))</f>
        <v>Övik Energi AB</v>
      </c>
      <c r="C368" t="str">
        <f>IF(ISERROR(INDEX('Miljövärden urval för publ'!$A$2:$AA$475,MATCH($A368,'Miljövärden urval för publ'!$R$2:$R$476,0),2)),"",INDEX('Miljövärden urval för publ'!$A$2:$AA$475,MATCH($A368,'Miljövärden urval för publ'!$R$2:$R$476,0),2))</f>
        <v>Processånga</v>
      </c>
      <c r="D368">
        <f>IF(ISERROR(VLOOKUP($C368,'Miljövärden urval för publ'!$B$2:$H$490,MATCH(D$4,'Miljövärden urval för publ'!$B$2:$H$2,0),FALSE)),"",VLOOKUP($C368,'Miljövärden urval för publ'!$B$2:$H$490,MATCH(D$4,'Miljövärden urval för publ'!$B$2:$H$2,0),FALSE))</f>
        <v>0.225465</v>
      </c>
      <c r="E368">
        <f>IF(ISERROR(VLOOKUP($C368,'Miljövärden urval för publ'!$B$2:$H$490,MATCH(E$4,'Miljövärden urval för publ'!$B$2:$H$2,0),FALSE)),"",VLOOKUP($C368,'Miljövärden urval för publ'!$B$2:$H$490,MATCH(E$4,'Miljövärden urval för publ'!$B$2:$H$2,0),FALSE))</f>
        <v>62.4696</v>
      </c>
      <c r="F368">
        <f>IF(ISERROR(VLOOKUP($C368,'Miljövärden urval för publ'!$B$2:$H$490,MATCH(F$4,'Miljövärden urval för publ'!$B$2:$H$2,0),FALSE)),"",VLOOKUP($C368,'Miljövärden urval för publ'!$B$2:$H$490,MATCH(F$4,'Miljövärden urval för publ'!$B$2:$H$2,0),FALSE))</f>
        <v>11.0128</v>
      </c>
      <c r="G368">
        <f>IF(ISERROR(VLOOKUP($C368,'Miljövärden urval för publ'!$B$2:$H$490,MATCH(G$4,'Miljövärden urval för publ'!$B$2:$H$2,0),FALSE)),"",VLOOKUP($C368,'Miljövärden urval för publ'!$B$2:$H$490,MATCH(G$4,'Miljövärden urval för publ'!$B$2:$H$2,0),FALSE))</f>
        <v>2.9847499999999999E-2</v>
      </c>
    </row>
    <row r="369" spans="1:7" x14ac:dyDescent="0.25">
      <c r="A369" s="20">
        <v>366</v>
      </c>
      <c r="B369" t="str">
        <f>IF(ISERROR(INDEX('Miljövärden urval för publ'!$A$2:$AA$475,MATCH($A369,'Miljövärden urval för publ'!$R$2:$R$476,0),1)),"",INDEX('Miljövärden urval för publ'!$A$2:$AA$475,MATCH($A369,'Miljövärden urval för publ'!$R$2:$R$476,0),1))</f>
        <v>Övik Energi AB</v>
      </c>
      <c r="C369" t="str">
        <f>IF(ISERROR(INDEX('Miljövärden urval för publ'!$A$2:$AA$475,MATCH($A369,'Miljövärden urval för publ'!$R$2:$R$476,0),2)),"",INDEX('Miljövärden urval för publ'!$A$2:$AA$475,MATCH($A369,'Miljövärden urval för publ'!$R$2:$R$476,0),2))</f>
        <v>Örnsköldsvik</v>
      </c>
      <c r="D369">
        <f>IF(ISERROR(VLOOKUP($C369,'Miljövärden urval för publ'!$B$2:$H$490,MATCH(D$4,'Miljövärden urval för publ'!$B$2:$H$2,0),FALSE)),"",VLOOKUP($C369,'Miljövärden urval för publ'!$B$2:$H$490,MATCH(D$4,'Miljövärden urval för publ'!$B$2:$H$2,0),FALSE))</f>
        <v>0.14875099999999999</v>
      </c>
      <c r="E369">
        <f>IF(ISERROR(VLOOKUP($C369,'Miljövärden urval för publ'!$B$2:$H$490,MATCH(E$4,'Miljövärden urval för publ'!$B$2:$H$2,0),FALSE)),"",VLOOKUP($C369,'Miljövärden urval för publ'!$B$2:$H$490,MATCH(E$4,'Miljövärden urval för publ'!$B$2:$H$2,0),FALSE))</f>
        <v>40.656199999999998</v>
      </c>
      <c r="F369">
        <f>IF(ISERROR(VLOOKUP($C369,'Miljövärden urval för publ'!$B$2:$H$490,MATCH(F$4,'Miljövärden urval för publ'!$B$2:$H$2,0),FALSE)),"",VLOOKUP($C369,'Miljövärden urval för publ'!$B$2:$H$490,MATCH(F$4,'Miljövärden urval för publ'!$B$2:$H$2,0),FALSE))</f>
        <v>7.7852100000000002</v>
      </c>
      <c r="G369">
        <f>IF(ISERROR(VLOOKUP($C369,'Miljövärden urval för publ'!$B$2:$H$490,MATCH(G$4,'Miljövärden urval för publ'!$B$2:$H$2,0),FALSE)),"",VLOOKUP($C369,'Miljövärden urval för publ'!$B$2:$H$490,MATCH(G$4,'Miljövärden urval för publ'!$B$2:$H$2,0),FALSE))</f>
        <v>2.76399E-3</v>
      </c>
    </row>
    <row r="370" spans="1:7" x14ac:dyDescent="0.25">
      <c r="A370" s="20">
        <v>367</v>
      </c>
      <c r="B370" t="str">
        <f>IF(ISERROR(INDEX('Miljövärden urval för publ'!$A$2:$AA$475,MATCH($A370,'Miljövärden urval för publ'!$R$2:$R$476,0),1)),"",INDEX('Miljövärden urval för publ'!$A$2:$AA$475,MATCH($A370,'Miljövärden urval för publ'!$R$2:$R$476,0),1))</f>
        <v/>
      </c>
      <c r="C370" t="str">
        <f>IF(ISERROR(INDEX('Miljövärden urval för publ'!$A$2:$AA$475,MATCH($A370,'Miljövärden urval för publ'!$R$2:$R$476,0),2)),"",INDEX('Miljövärden urval för publ'!$A$2:$AA$475,MATCH($A370,'Miljövärden urval för publ'!$R$2:$R$476,0),2))</f>
        <v/>
      </c>
      <c r="D370" t="str">
        <f>IF(ISERROR(VLOOKUP($C370,'Miljövärden urval för publ'!$B$2:$H$490,MATCH(D$4,'Miljövärden urval för publ'!$B$2:$H$2,0),FALSE)),"",VLOOKUP($C370,'Miljövärden urval för publ'!$B$2:$H$490,MATCH(D$4,'Miljövärden urval för publ'!$B$2:$H$2,0),FALSE))</f>
        <v/>
      </c>
      <c r="E370" t="str">
        <f>IF(ISERROR(VLOOKUP($C370,'Miljövärden urval för publ'!$B$2:$H$490,MATCH(E$4,'Miljövärden urval för publ'!$B$2:$H$2,0),FALSE)),"",VLOOKUP($C370,'Miljövärden urval för publ'!$B$2:$H$490,MATCH(E$4,'Miljövärden urval för publ'!$B$2:$H$2,0),FALSE))</f>
        <v/>
      </c>
      <c r="F370" t="str">
        <f>IF(ISERROR(VLOOKUP($C370,'Miljövärden urval för publ'!$B$2:$H$490,MATCH(F$4,'Miljövärden urval för publ'!$B$2:$H$2,0),FALSE)),"",VLOOKUP($C370,'Miljövärden urval för publ'!$B$2:$H$490,MATCH(F$4,'Miljövärden urval för publ'!$B$2:$H$2,0),FALSE))</f>
        <v/>
      </c>
      <c r="G370" t="str">
        <f>IF(ISERROR(VLOOKUP($C370,'Miljövärden urval för publ'!$B$2:$H$490,MATCH(G$4,'Miljövärden urval för publ'!$B$2:$H$2,0),FALSE)),"",VLOOKUP($C370,'Miljövärden urval för publ'!$B$2:$H$490,MATCH(G$4,'Miljövärden urval för publ'!$B$2:$H$2,0),FALSE))</f>
        <v/>
      </c>
    </row>
    <row r="371" spans="1:7" x14ac:dyDescent="0.25">
      <c r="A371" s="20">
        <v>368</v>
      </c>
      <c r="B371" t="str">
        <f>IF(ISERROR(INDEX('Miljövärden urval för publ'!$A$2:$AA$475,MATCH($A371,'Miljövärden urval för publ'!$R$2:$R$476,0),1)),"",INDEX('Miljövärden urval för publ'!$A$2:$AA$475,MATCH($A371,'Miljövärden urval för publ'!$R$2:$R$476,0),1))</f>
        <v/>
      </c>
      <c r="C371" t="str">
        <f>IF(ISERROR(INDEX('Miljövärden urval för publ'!$A$2:$AA$475,MATCH($A371,'Miljövärden urval för publ'!$R$2:$R$476,0),2)),"",INDEX('Miljövärden urval för publ'!$A$2:$AA$475,MATCH($A371,'Miljövärden urval för publ'!$R$2:$R$476,0),2))</f>
        <v/>
      </c>
      <c r="D371" t="str">
        <f>IF(ISERROR(VLOOKUP($C371,'Miljövärden urval för publ'!$B$2:$H$490,MATCH(D$4,'Miljövärden urval för publ'!$B$2:$H$2,0),FALSE)),"",VLOOKUP($C371,'Miljövärden urval för publ'!$B$2:$H$490,MATCH(D$4,'Miljövärden urval för publ'!$B$2:$H$2,0),FALSE))</f>
        <v/>
      </c>
      <c r="E371" t="str">
        <f>IF(ISERROR(VLOOKUP($C371,'Miljövärden urval för publ'!$B$2:$H$490,MATCH(E$4,'Miljövärden urval för publ'!$B$2:$H$2,0),FALSE)),"",VLOOKUP($C371,'Miljövärden urval för publ'!$B$2:$H$490,MATCH(E$4,'Miljövärden urval för publ'!$B$2:$H$2,0),FALSE))</f>
        <v/>
      </c>
      <c r="F371" t="str">
        <f>IF(ISERROR(VLOOKUP($C371,'Miljövärden urval för publ'!$B$2:$H$490,MATCH(F$4,'Miljövärden urval för publ'!$B$2:$H$2,0),FALSE)),"",VLOOKUP($C371,'Miljövärden urval för publ'!$B$2:$H$490,MATCH(F$4,'Miljövärden urval för publ'!$B$2:$H$2,0),FALSE))</f>
        <v/>
      </c>
      <c r="G371" t="str">
        <f>IF(ISERROR(VLOOKUP($C371,'Miljövärden urval för publ'!$B$2:$H$490,MATCH(G$4,'Miljövärden urval för publ'!$B$2:$H$2,0),FALSE)),"",VLOOKUP($C371,'Miljövärden urval för publ'!$B$2:$H$490,MATCH(G$4,'Miljövärden urval för publ'!$B$2:$H$2,0),FALSE))</f>
        <v/>
      </c>
    </row>
    <row r="372" spans="1:7" x14ac:dyDescent="0.25">
      <c r="A372" s="20">
        <v>369</v>
      </c>
      <c r="B372" t="str">
        <f>IF(ISERROR(INDEX('Miljövärden urval för publ'!$A$2:$AA$475,MATCH($A372,'Miljövärden urval för publ'!$R$2:$R$476,0),1)),"",INDEX('Miljövärden urval för publ'!$A$2:$AA$475,MATCH($A372,'Miljövärden urval för publ'!$R$2:$R$476,0),1))</f>
        <v/>
      </c>
      <c r="C372" t="str">
        <f>IF(ISERROR(INDEX('Miljövärden urval för publ'!$A$2:$AA$475,MATCH($A372,'Miljövärden urval för publ'!$R$2:$R$476,0),2)),"",INDEX('Miljövärden urval för publ'!$A$2:$AA$475,MATCH($A372,'Miljövärden urval för publ'!$R$2:$R$476,0),2))</f>
        <v/>
      </c>
      <c r="D372" t="str">
        <f>IF(ISERROR(VLOOKUP($C372,'Miljövärden urval för publ'!$B$2:$H$490,MATCH(D$4,'Miljövärden urval för publ'!$B$2:$H$2,0),FALSE)),"",VLOOKUP($C372,'Miljövärden urval för publ'!$B$2:$H$490,MATCH(D$4,'Miljövärden urval för publ'!$B$2:$H$2,0),FALSE))</f>
        <v/>
      </c>
      <c r="E372" t="str">
        <f>IF(ISERROR(VLOOKUP($C372,'Miljövärden urval för publ'!$B$2:$H$490,MATCH(E$4,'Miljövärden urval för publ'!$B$2:$H$2,0),FALSE)),"",VLOOKUP($C372,'Miljövärden urval för publ'!$B$2:$H$490,MATCH(E$4,'Miljövärden urval för publ'!$B$2:$H$2,0),FALSE))</f>
        <v/>
      </c>
      <c r="F372" t="str">
        <f>IF(ISERROR(VLOOKUP($C372,'Miljövärden urval för publ'!$B$2:$H$490,MATCH(F$4,'Miljövärden urval för publ'!$B$2:$H$2,0),FALSE)),"",VLOOKUP($C372,'Miljövärden urval för publ'!$B$2:$H$490,MATCH(F$4,'Miljövärden urval för publ'!$B$2:$H$2,0),FALSE))</f>
        <v/>
      </c>
      <c r="G372" t="str">
        <f>IF(ISERROR(VLOOKUP($C372,'Miljövärden urval för publ'!$B$2:$H$490,MATCH(G$4,'Miljövärden urval för publ'!$B$2:$H$2,0),FALSE)),"",VLOOKUP($C372,'Miljövärden urval för publ'!$B$2:$H$490,MATCH(G$4,'Miljövärden urval för publ'!$B$2:$H$2,0),FALSE))</f>
        <v/>
      </c>
    </row>
    <row r="373" spans="1:7" x14ac:dyDescent="0.25">
      <c r="A373" s="20">
        <v>370</v>
      </c>
      <c r="B373" t="str">
        <f>IF(ISERROR(INDEX('Miljövärden urval för publ'!$A$2:$AA$475,MATCH($A373,'Miljövärden urval för publ'!$R$2:$R$476,0),1)),"",INDEX('Miljövärden urval för publ'!$A$2:$AA$475,MATCH($A373,'Miljövärden urval för publ'!$R$2:$R$476,0),1))</f>
        <v/>
      </c>
      <c r="C373" t="str">
        <f>IF(ISERROR(INDEX('Miljövärden urval för publ'!$A$2:$AA$475,MATCH($A373,'Miljövärden urval för publ'!$R$2:$R$476,0),2)),"",INDEX('Miljövärden urval för publ'!$A$2:$AA$475,MATCH($A373,'Miljövärden urval för publ'!$R$2:$R$476,0),2))</f>
        <v/>
      </c>
      <c r="D373" t="str">
        <f>IF(ISERROR(VLOOKUP($C373,'Miljövärden urval för publ'!$B$2:$H$490,MATCH(D$4,'Miljövärden urval för publ'!$B$2:$H$2,0),FALSE)),"",VLOOKUP($C373,'Miljövärden urval för publ'!$B$2:$H$490,MATCH(D$4,'Miljövärden urval för publ'!$B$2:$H$2,0),FALSE))</f>
        <v/>
      </c>
      <c r="E373" t="str">
        <f>IF(ISERROR(VLOOKUP($C373,'Miljövärden urval för publ'!$B$2:$H$490,MATCH(E$4,'Miljövärden urval för publ'!$B$2:$H$2,0),FALSE)),"",VLOOKUP($C373,'Miljövärden urval för publ'!$B$2:$H$490,MATCH(E$4,'Miljövärden urval för publ'!$B$2:$H$2,0),FALSE))</f>
        <v/>
      </c>
      <c r="F373" t="str">
        <f>IF(ISERROR(VLOOKUP($C373,'Miljövärden urval för publ'!$B$2:$H$490,MATCH(F$4,'Miljövärden urval för publ'!$B$2:$H$2,0),FALSE)),"",VLOOKUP($C373,'Miljövärden urval för publ'!$B$2:$H$490,MATCH(F$4,'Miljövärden urval för publ'!$B$2:$H$2,0),FALSE))</f>
        <v/>
      </c>
      <c r="G373" t="str">
        <f>IF(ISERROR(VLOOKUP($C373,'Miljövärden urval för publ'!$B$2:$H$490,MATCH(G$4,'Miljövärden urval för publ'!$B$2:$H$2,0),FALSE)),"",VLOOKUP($C373,'Miljövärden urval för publ'!$B$2:$H$490,MATCH(G$4,'Miljövärden urval för publ'!$B$2:$H$2,0),FALSE))</f>
        <v/>
      </c>
    </row>
    <row r="374" spans="1:7" x14ac:dyDescent="0.25">
      <c r="A374" s="20">
        <v>371</v>
      </c>
      <c r="B374" t="str">
        <f>IF(ISERROR(INDEX('Miljövärden urval för publ'!$A$2:$AA$475,MATCH($A374,'Miljövärden urval för publ'!$R$2:$R$476,0),1)),"",INDEX('Miljövärden urval för publ'!$A$2:$AA$475,MATCH($A374,'Miljövärden urval för publ'!$R$2:$R$476,0),1))</f>
        <v/>
      </c>
      <c r="C374" t="str">
        <f>IF(ISERROR(INDEX('Miljövärden urval för publ'!$A$2:$AA$475,MATCH($A374,'Miljövärden urval för publ'!$R$2:$R$476,0),2)),"",INDEX('Miljövärden urval för publ'!$A$2:$AA$475,MATCH($A374,'Miljövärden urval för publ'!$R$2:$R$476,0),2))</f>
        <v/>
      </c>
      <c r="D374" t="str">
        <f>IF(ISERROR(VLOOKUP($C374,'Miljövärden urval för publ'!$B$2:$H$490,MATCH(D$4,'Miljövärden urval för publ'!$B$2:$H$2,0),FALSE)),"",VLOOKUP($C374,'Miljövärden urval för publ'!$B$2:$H$490,MATCH(D$4,'Miljövärden urval för publ'!$B$2:$H$2,0),FALSE))</f>
        <v/>
      </c>
      <c r="E374" t="str">
        <f>IF(ISERROR(VLOOKUP($C374,'Miljövärden urval för publ'!$B$2:$H$490,MATCH(E$4,'Miljövärden urval för publ'!$B$2:$H$2,0),FALSE)),"",VLOOKUP($C374,'Miljövärden urval för publ'!$B$2:$H$490,MATCH(E$4,'Miljövärden urval för publ'!$B$2:$H$2,0),FALSE))</f>
        <v/>
      </c>
      <c r="F374" t="str">
        <f>IF(ISERROR(VLOOKUP($C374,'Miljövärden urval för publ'!$B$2:$H$490,MATCH(F$4,'Miljövärden urval för publ'!$B$2:$H$2,0),FALSE)),"",VLOOKUP($C374,'Miljövärden urval för publ'!$B$2:$H$490,MATCH(F$4,'Miljövärden urval för publ'!$B$2:$H$2,0),FALSE))</f>
        <v/>
      </c>
      <c r="G374" t="str">
        <f>IF(ISERROR(VLOOKUP($C374,'Miljövärden urval för publ'!$B$2:$H$490,MATCH(G$4,'Miljövärden urval för publ'!$B$2:$H$2,0),FALSE)),"",VLOOKUP($C374,'Miljövärden urval för publ'!$B$2:$H$490,MATCH(G$4,'Miljövärden urval för publ'!$B$2:$H$2,0),FALSE))</f>
        <v/>
      </c>
    </row>
    <row r="375" spans="1:7" x14ac:dyDescent="0.25">
      <c r="A375" s="20">
        <v>372</v>
      </c>
      <c r="B375" t="str">
        <f>IF(ISERROR(INDEX('Miljövärden urval för publ'!$A$2:$AA$475,MATCH($A375,'Miljövärden urval för publ'!$R$2:$R$476,0),1)),"",INDEX('Miljövärden urval för publ'!$A$2:$AA$475,MATCH($A375,'Miljövärden urval för publ'!$R$2:$R$476,0),1))</f>
        <v/>
      </c>
      <c r="C375" t="str">
        <f>IF(ISERROR(INDEX('Miljövärden urval för publ'!$A$2:$AA$475,MATCH($A375,'Miljövärden urval för publ'!$R$2:$R$476,0),2)),"",INDEX('Miljövärden urval för publ'!$A$2:$AA$475,MATCH($A375,'Miljövärden urval för publ'!$R$2:$R$476,0),2))</f>
        <v/>
      </c>
      <c r="D375" t="str">
        <f>IF(ISERROR(VLOOKUP($C375,'Miljövärden urval för publ'!$B$2:$H$490,MATCH(D$4,'Miljövärden urval för publ'!$B$2:$H$2,0),FALSE)),"",VLOOKUP($C375,'Miljövärden urval för publ'!$B$2:$H$490,MATCH(D$4,'Miljövärden urval för publ'!$B$2:$H$2,0),FALSE))</f>
        <v/>
      </c>
      <c r="E375" t="str">
        <f>IF(ISERROR(VLOOKUP($C375,'Miljövärden urval för publ'!$B$2:$H$490,MATCH(E$4,'Miljövärden urval för publ'!$B$2:$H$2,0),FALSE)),"",VLOOKUP($C375,'Miljövärden urval för publ'!$B$2:$H$490,MATCH(E$4,'Miljövärden urval för publ'!$B$2:$H$2,0),FALSE))</f>
        <v/>
      </c>
      <c r="F375" t="str">
        <f>IF(ISERROR(VLOOKUP($C375,'Miljövärden urval för publ'!$B$2:$H$490,MATCH(F$4,'Miljövärden urval för publ'!$B$2:$H$2,0),FALSE)),"",VLOOKUP($C375,'Miljövärden urval för publ'!$B$2:$H$490,MATCH(F$4,'Miljövärden urval för publ'!$B$2:$H$2,0),FALSE))</f>
        <v/>
      </c>
      <c r="G375" t="str">
        <f>IF(ISERROR(VLOOKUP($C375,'Miljövärden urval för publ'!$B$2:$H$490,MATCH(G$4,'Miljövärden urval för publ'!$B$2:$H$2,0),FALSE)),"",VLOOKUP($C375,'Miljövärden urval för publ'!$B$2:$H$490,MATCH(G$4,'Miljövärden urval för publ'!$B$2:$H$2,0),FALSE))</f>
        <v/>
      </c>
    </row>
    <row r="376" spans="1:7" x14ac:dyDescent="0.25">
      <c r="A376" s="20">
        <v>373</v>
      </c>
      <c r="B376" t="str">
        <f>IF(ISERROR(INDEX('Miljövärden urval för publ'!$A$2:$AA$475,MATCH($A376,'Miljövärden urval för publ'!$R$2:$R$476,0),1)),"",INDEX('Miljövärden urval för publ'!$A$2:$AA$475,MATCH($A376,'Miljövärden urval för publ'!$R$2:$R$476,0),1))</f>
        <v/>
      </c>
      <c r="C376" t="str">
        <f>IF(ISERROR(INDEX('Miljövärden urval för publ'!$A$2:$AA$475,MATCH($A376,'Miljövärden urval för publ'!$R$2:$R$476,0),2)),"",INDEX('Miljövärden urval för publ'!$A$2:$AA$475,MATCH($A376,'Miljövärden urval för publ'!$R$2:$R$476,0),2))</f>
        <v/>
      </c>
      <c r="D376" t="str">
        <f>IF(ISERROR(VLOOKUP($C376,'Miljövärden urval för publ'!$B$2:$H$490,MATCH(D$4,'Miljövärden urval för publ'!$B$2:$H$2,0),FALSE)),"",VLOOKUP($C376,'Miljövärden urval för publ'!$B$2:$H$490,MATCH(D$4,'Miljövärden urval för publ'!$B$2:$H$2,0),FALSE))</f>
        <v/>
      </c>
      <c r="E376" t="str">
        <f>IF(ISERROR(VLOOKUP($C376,'Miljövärden urval för publ'!$B$2:$H$490,MATCH(E$4,'Miljövärden urval för publ'!$B$2:$H$2,0),FALSE)),"",VLOOKUP($C376,'Miljövärden urval för publ'!$B$2:$H$490,MATCH(E$4,'Miljövärden urval för publ'!$B$2:$H$2,0),FALSE))</f>
        <v/>
      </c>
      <c r="F376" t="str">
        <f>IF(ISERROR(VLOOKUP($C376,'Miljövärden urval för publ'!$B$2:$H$490,MATCH(F$4,'Miljövärden urval för publ'!$B$2:$H$2,0),FALSE)),"",VLOOKUP($C376,'Miljövärden urval för publ'!$B$2:$H$490,MATCH(F$4,'Miljövärden urval för publ'!$B$2:$H$2,0),FALSE))</f>
        <v/>
      </c>
      <c r="G376" t="str">
        <f>IF(ISERROR(VLOOKUP($C376,'Miljövärden urval för publ'!$B$2:$H$490,MATCH(G$4,'Miljövärden urval för publ'!$B$2:$H$2,0),FALSE)),"",VLOOKUP($C376,'Miljövärden urval för publ'!$B$2:$H$490,MATCH(G$4,'Miljövärden urval för publ'!$B$2:$H$2,0),FALSE))</f>
        <v/>
      </c>
    </row>
    <row r="377" spans="1:7" x14ac:dyDescent="0.25">
      <c r="A377" s="20">
        <v>374</v>
      </c>
      <c r="B377" t="str">
        <f>IF(ISERROR(INDEX('Miljövärden urval för publ'!$A$2:$AA$475,MATCH($A377,'Miljövärden urval för publ'!$R$2:$R$476,0),1)),"",INDEX('Miljövärden urval för publ'!$A$2:$AA$475,MATCH($A377,'Miljövärden urval för publ'!$R$2:$R$476,0),1))</f>
        <v/>
      </c>
      <c r="C377" t="str">
        <f>IF(ISERROR(INDEX('Miljövärden urval för publ'!$A$2:$AA$475,MATCH($A377,'Miljövärden urval för publ'!$R$2:$R$476,0),2)),"",INDEX('Miljövärden urval för publ'!$A$2:$AA$475,MATCH($A377,'Miljövärden urval för publ'!$R$2:$R$476,0),2))</f>
        <v/>
      </c>
      <c r="D377" t="str">
        <f>IF(ISERROR(VLOOKUP($C377,'Miljövärden urval för publ'!$B$2:$H$490,MATCH(D$4,'Miljövärden urval för publ'!$B$2:$H$2,0),FALSE)),"",VLOOKUP($C377,'Miljövärden urval för publ'!$B$2:$H$490,MATCH(D$4,'Miljövärden urval för publ'!$B$2:$H$2,0),FALSE))</f>
        <v/>
      </c>
      <c r="E377" t="str">
        <f>IF(ISERROR(VLOOKUP($C377,'Miljövärden urval för publ'!$B$2:$H$490,MATCH(E$4,'Miljövärden urval för publ'!$B$2:$H$2,0),FALSE)),"",VLOOKUP($C377,'Miljövärden urval för publ'!$B$2:$H$490,MATCH(E$4,'Miljövärden urval för publ'!$B$2:$H$2,0),FALSE))</f>
        <v/>
      </c>
      <c r="F377" t="str">
        <f>IF(ISERROR(VLOOKUP($C377,'Miljövärden urval för publ'!$B$2:$H$490,MATCH(F$4,'Miljövärden urval för publ'!$B$2:$H$2,0),FALSE)),"",VLOOKUP($C377,'Miljövärden urval för publ'!$B$2:$H$490,MATCH(F$4,'Miljövärden urval för publ'!$B$2:$H$2,0),FALSE))</f>
        <v/>
      </c>
      <c r="G377" t="str">
        <f>IF(ISERROR(VLOOKUP($C377,'Miljövärden urval för publ'!$B$2:$H$490,MATCH(G$4,'Miljövärden urval för publ'!$B$2:$H$2,0),FALSE)),"",VLOOKUP($C377,'Miljövärden urval för publ'!$B$2:$H$490,MATCH(G$4,'Miljövärden urval för publ'!$B$2:$H$2,0),FALSE))</f>
        <v/>
      </c>
    </row>
    <row r="378" spans="1:7" x14ac:dyDescent="0.25">
      <c r="A378" s="20">
        <v>375</v>
      </c>
      <c r="B378" t="str">
        <f>IF(ISERROR(INDEX('Miljövärden urval för publ'!$A$2:$AA$475,MATCH($A378,'Miljövärden urval för publ'!$R$2:$R$476,0),1)),"",INDEX('Miljövärden urval för publ'!$A$2:$AA$475,MATCH($A378,'Miljövärden urval för publ'!$R$2:$R$476,0),1))</f>
        <v/>
      </c>
      <c r="C378" t="str">
        <f>IF(ISERROR(INDEX('Miljövärden urval för publ'!$A$2:$AA$475,MATCH($A378,'Miljövärden urval för publ'!$R$2:$R$476,0),2)),"",INDEX('Miljövärden urval för publ'!$A$2:$AA$475,MATCH($A378,'Miljövärden urval för publ'!$R$2:$R$476,0),2))</f>
        <v/>
      </c>
      <c r="D378" t="str">
        <f>IF(ISERROR(VLOOKUP($C378,'Miljövärden urval för publ'!$B$2:$H$490,MATCH(D$4,'Miljövärden urval för publ'!$B$2:$H$2,0),FALSE)),"",VLOOKUP($C378,'Miljövärden urval för publ'!$B$2:$H$490,MATCH(D$4,'Miljövärden urval för publ'!$B$2:$H$2,0),FALSE))</f>
        <v/>
      </c>
      <c r="E378" t="str">
        <f>IF(ISERROR(VLOOKUP($C378,'Miljövärden urval för publ'!$B$2:$H$490,MATCH(E$4,'Miljövärden urval för publ'!$B$2:$H$2,0),FALSE)),"",VLOOKUP($C378,'Miljövärden urval för publ'!$B$2:$H$490,MATCH(E$4,'Miljövärden urval för publ'!$B$2:$H$2,0),FALSE))</f>
        <v/>
      </c>
      <c r="F378" t="str">
        <f>IF(ISERROR(VLOOKUP($C378,'Miljövärden urval för publ'!$B$2:$H$490,MATCH(F$4,'Miljövärden urval för publ'!$B$2:$H$2,0),FALSE)),"",VLOOKUP($C378,'Miljövärden urval för publ'!$B$2:$H$490,MATCH(F$4,'Miljövärden urval för publ'!$B$2:$H$2,0),FALSE))</f>
        <v/>
      </c>
      <c r="G378" t="str">
        <f>IF(ISERROR(VLOOKUP($C378,'Miljövärden urval för publ'!$B$2:$H$490,MATCH(G$4,'Miljövärden urval för publ'!$B$2:$H$2,0),FALSE)),"",VLOOKUP($C378,'Miljövärden urval för publ'!$B$2:$H$490,MATCH(G$4,'Miljövärden urval för publ'!$B$2:$H$2,0),FALSE))</f>
        <v/>
      </c>
    </row>
    <row r="379" spans="1:7" x14ac:dyDescent="0.25">
      <c r="A379" s="20">
        <v>376</v>
      </c>
      <c r="B379" t="str">
        <f>IF(ISERROR(INDEX('Miljövärden urval för publ'!$A$2:$AA$475,MATCH($A379,'Miljövärden urval för publ'!$R$2:$R$476,0),1)),"",INDEX('Miljövärden urval för publ'!$A$2:$AA$475,MATCH($A379,'Miljövärden urval för publ'!$R$2:$R$476,0),1))</f>
        <v/>
      </c>
      <c r="C379" t="str">
        <f>IF(ISERROR(INDEX('Miljövärden urval för publ'!$A$2:$AA$475,MATCH($A379,'Miljövärden urval för publ'!$R$2:$R$476,0),2)),"",INDEX('Miljövärden urval för publ'!$A$2:$AA$475,MATCH($A379,'Miljövärden urval för publ'!$R$2:$R$476,0),2))</f>
        <v/>
      </c>
      <c r="D379" t="str">
        <f>IF(ISERROR(VLOOKUP($C379,'Miljövärden urval för publ'!$B$2:$H$490,MATCH(D$4,'Miljövärden urval för publ'!$B$2:$H$2,0),FALSE)),"",VLOOKUP($C379,'Miljövärden urval för publ'!$B$2:$H$490,MATCH(D$4,'Miljövärden urval för publ'!$B$2:$H$2,0),FALSE))</f>
        <v/>
      </c>
      <c r="E379" t="str">
        <f>IF(ISERROR(VLOOKUP($C379,'Miljövärden urval för publ'!$B$2:$H$490,MATCH(E$4,'Miljövärden urval för publ'!$B$2:$H$2,0),FALSE)),"",VLOOKUP($C379,'Miljövärden urval för publ'!$B$2:$H$490,MATCH(E$4,'Miljövärden urval för publ'!$B$2:$H$2,0),FALSE))</f>
        <v/>
      </c>
      <c r="F379" t="str">
        <f>IF(ISERROR(VLOOKUP($C379,'Miljövärden urval för publ'!$B$2:$H$490,MATCH(F$4,'Miljövärden urval för publ'!$B$2:$H$2,0),FALSE)),"",VLOOKUP($C379,'Miljövärden urval för publ'!$B$2:$H$490,MATCH(F$4,'Miljövärden urval för publ'!$B$2:$H$2,0),FALSE))</f>
        <v/>
      </c>
      <c r="G379" t="str">
        <f>IF(ISERROR(VLOOKUP($C379,'Miljövärden urval för publ'!$B$2:$H$490,MATCH(G$4,'Miljövärden urval för publ'!$B$2:$H$2,0),FALSE)),"",VLOOKUP($C379,'Miljövärden urval för publ'!$B$2:$H$490,MATCH(G$4,'Miljövärden urval för publ'!$B$2:$H$2,0),FALSE))</f>
        <v/>
      </c>
    </row>
    <row r="380" spans="1:7" x14ac:dyDescent="0.25">
      <c r="A380" s="20">
        <v>377</v>
      </c>
      <c r="B380" t="str">
        <f>IF(ISERROR(INDEX('Miljövärden urval för publ'!$A$2:$AA$475,MATCH($A380,'Miljövärden urval för publ'!$R$2:$R$476,0),1)),"",INDEX('Miljövärden urval för publ'!$A$2:$AA$475,MATCH($A380,'Miljövärden urval för publ'!$R$2:$R$476,0),1))</f>
        <v/>
      </c>
      <c r="C380" t="str">
        <f>IF(ISERROR(INDEX('Miljövärden urval för publ'!$A$2:$AA$475,MATCH($A380,'Miljövärden urval för publ'!$R$2:$R$476,0),2)),"",INDEX('Miljövärden urval för publ'!$A$2:$AA$475,MATCH($A380,'Miljövärden urval för publ'!$R$2:$R$476,0),2))</f>
        <v/>
      </c>
      <c r="D380" t="str">
        <f>IF(ISERROR(VLOOKUP($C380,'Miljövärden urval för publ'!$B$2:$H$490,MATCH(D$4,'Miljövärden urval för publ'!$B$2:$H$2,0),FALSE)),"",VLOOKUP($C380,'Miljövärden urval för publ'!$B$2:$H$490,MATCH(D$4,'Miljövärden urval för publ'!$B$2:$H$2,0),FALSE))</f>
        <v/>
      </c>
      <c r="E380" t="str">
        <f>IF(ISERROR(VLOOKUP($C380,'Miljövärden urval för publ'!$B$2:$H$490,MATCH(E$4,'Miljövärden urval för publ'!$B$2:$H$2,0),FALSE)),"",VLOOKUP($C380,'Miljövärden urval för publ'!$B$2:$H$490,MATCH(E$4,'Miljövärden urval för publ'!$B$2:$H$2,0),FALSE))</f>
        <v/>
      </c>
      <c r="F380" t="str">
        <f>IF(ISERROR(VLOOKUP($C380,'Miljövärden urval för publ'!$B$2:$H$490,MATCH(F$4,'Miljövärden urval för publ'!$B$2:$H$2,0),FALSE)),"",VLOOKUP($C380,'Miljövärden urval för publ'!$B$2:$H$490,MATCH(F$4,'Miljövärden urval för publ'!$B$2:$H$2,0),FALSE))</f>
        <v/>
      </c>
      <c r="G380" t="str">
        <f>IF(ISERROR(VLOOKUP($C380,'Miljövärden urval för publ'!$B$2:$H$490,MATCH(G$4,'Miljövärden urval för publ'!$B$2:$H$2,0),FALSE)),"",VLOOKUP($C380,'Miljövärden urval för publ'!$B$2:$H$490,MATCH(G$4,'Miljövärden urval för publ'!$B$2:$H$2,0),FALSE))</f>
        <v/>
      </c>
    </row>
    <row r="381" spans="1:7" x14ac:dyDescent="0.25">
      <c r="A381" s="20">
        <v>378</v>
      </c>
      <c r="B381" t="str">
        <f>IF(ISERROR(INDEX('Miljövärden urval för publ'!$A$2:$AA$475,MATCH($A381,'Miljövärden urval för publ'!$R$2:$R$476,0),1)),"",INDEX('Miljövärden urval för publ'!$A$2:$AA$475,MATCH($A381,'Miljövärden urval för publ'!$R$2:$R$476,0),1))</f>
        <v/>
      </c>
      <c r="C381" t="str">
        <f>IF(ISERROR(INDEX('Miljövärden urval för publ'!$A$2:$AA$475,MATCH($A381,'Miljövärden urval för publ'!$R$2:$R$476,0),2)),"",INDEX('Miljövärden urval för publ'!$A$2:$AA$475,MATCH($A381,'Miljövärden urval för publ'!$R$2:$R$476,0),2))</f>
        <v/>
      </c>
      <c r="D381" t="str">
        <f>IF(ISERROR(VLOOKUP($C381,'Miljövärden urval för publ'!$B$2:$H$490,MATCH(D$4,'Miljövärden urval för publ'!$B$2:$H$2,0),FALSE)),"",VLOOKUP($C381,'Miljövärden urval för publ'!$B$2:$H$490,MATCH(D$4,'Miljövärden urval för publ'!$B$2:$H$2,0),FALSE))</f>
        <v/>
      </c>
      <c r="E381" t="str">
        <f>IF(ISERROR(VLOOKUP($C381,'Miljövärden urval för publ'!$B$2:$H$490,MATCH(E$4,'Miljövärden urval för publ'!$B$2:$H$2,0),FALSE)),"",VLOOKUP($C381,'Miljövärden urval för publ'!$B$2:$H$490,MATCH(E$4,'Miljövärden urval för publ'!$B$2:$H$2,0),FALSE))</f>
        <v/>
      </c>
      <c r="F381" t="str">
        <f>IF(ISERROR(VLOOKUP($C381,'Miljövärden urval för publ'!$B$2:$H$490,MATCH(F$4,'Miljövärden urval för publ'!$B$2:$H$2,0),FALSE)),"",VLOOKUP($C381,'Miljövärden urval för publ'!$B$2:$H$490,MATCH(F$4,'Miljövärden urval för publ'!$B$2:$H$2,0),FALSE))</f>
        <v/>
      </c>
      <c r="G381" t="str">
        <f>IF(ISERROR(VLOOKUP($C381,'Miljövärden urval för publ'!$B$2:$H$490,MATCH(G$4,'Miljövärden urval för publ'!$B$2:$H$2,0),FALSE)),"",VLOOKUP($C381,'Miljövärden urval för publ'!$B$2:$H$490,MATCH(G$4,'Miljövärden urval för publ'!$B$2:$H$2,0),FALSE))</f>
        <v/>
      </c>
    </row>
    <row r="382" spans="1:7" x14ac:dyDescent="0.25">
      <c r="A382" s="20">
        <v>379</v>
      </c>
      <c r="B382" t="str">
        <f>IF(ISERROR(INDEX('Miljövärden urval för publ'!$A$2:$AA$475,MATCH($A382,'Miljövärden urval för publ'!$R$2:$R$476,0),1)),"",INDEX('Miljövärden urval för publ'!$A$2:$AA$475,MATCH($A382,'Miljövärden urval för publ'!$R$2:$R$476,0),1))</f>
        <v/>
      </c>
      <c r="C382" t="str">
        <f>IF(ISERROR(INDEX('Miljövärden urval för publ'!$A$2:$AA$475,MATCH($A382,'Miljövärden urval för publ'!$R$2:$R$476,0),2)),"",INDEX('Miljövärden urval för publ'!$A$2:$AA$475,MATCH($A382,'Miljövärden urval för publ'!$R$2:$R$476,0),2))</f>
        <v/>
      </c>
      <c r="D382" t="str">
        <f>IF(ISERROR(VLOOKUP($C382,'Miljövärden urval för publ'!$B$2:$H$490,MATCH(D$4,'Miljövärden urval för publ'!$B$2:$H$2,0),FALSE)),"",VLOOKUP($C382,'Miljövärden urval för publ'!$B$2:$H$490,MATCH(D$4,'Miljövärden urval för publ'!$B$2:$H$2,0),FALSE))</f>
        <v/>
      </c>
      <c r="E382" t="str">
        <f>IF(ISERROR(VLOOKUP($C382,'Miljövärden urval för publ'!$B$2:$H$490,MATCH(E$4,'Miljövärden urval för publ'!$B$2:$H$2,0),FALSE)),"",VLOOKUP($C382,'Miljövärden urval för publ'!$B$2:$H$490,MATCH(E$4,'Miljövärden urval för publ'!$B$2:$H$2,0),FALSE))</f>
        <v/>
      </c>
      <c r="F382" t="str">
        <f>IF(ISERROR(VLOOKUP($C382,'Miljövärden urval för publ'!$B$2:$H$490,MATCH(F$4,'Miljövärden urval för publ'!$B$2:$H$2,0),FALSE)),"",VLOOKUP($C382,'Miljövärden urval för publ'!$B$2:$H$490,MATCH(F$4,'Miljövärden urval för publ'!$B$2:$H$2,0),FALSE))</f>
        <v/>
      </c>
      <c r="G382" t="str">
        <f>IF(ISERROR(VLOOKUP($C382,'Miljövärden urval för publ'!$B$2:$H$490,MATCH(G$4,'Miljövärden urval för publ'!$B$2:$H$2,0),FALSE)),"",VLOOKUP($C382,'Miljövärden urval för publ'!$B$2:$H$490,MATCH(G$4,'Miljövärden urval för publ'!$B$2:$H$2,0),FALSE))</f>
        <v/>
      </c>
    </row>
    <row r="383" spans="1:7" x14ac:dyDescent="0.25">
      <c r="A383" s="20">
        <v>380</v>
      </c>
      <c r="B383" t="str">
        <f>IF(ISERROR(INDEX('Miljövärden urval för publ'!$A$2:$AA$475,MATCH($A383,'Miljövärden urval för publ'!$R$2:$R$476,0),1)),"",INDEX('Miljövärden urval för publ'!$A$2:$AA$475,MATCH($A383,'Miljövärden urval för publ'!$R$2:$R$476,0),1))</f>
        <v/>
      </c>
      <c r="C383" t="str">
        <f>IF(ISERROR(INDEX('Miljövärden urval för publ'!$A$2:$AA$475,MATCH($A383,'Miljövärden urval för publ'!$R$2:$R$476,0),2)),"",INDEX('Miljövärden urval för publ'!$A$2:$AA$475,MATCH($A383,'Miljövärden urval för publ'!$R$2:$R$476,0),2))</f>
        <v/>
      </c>
      <c r="D383" t="str">
        <f>IF(ISERROR(VLOOKUP($C383,'Miljövärden urval för publ'!$B$2:$H$490,MATCH(D$4,'Miljövärden urval för publ'!$B$2:$H$2,0),FALSE)),"",VLOOKUP($C383,'Miljövärden urval för publ'!$B$2:$H$490,MATCH(D$4,'Miljövärden urval för publ'!$B$2:$H$2,0),FALSE))</f>
        <v/>
      </c>
      <c r="E383" t="str">
        <f>IF(ISERROR(VLOOKUP($C383,'Miljövärden urval för publ'!$B$2:$H$490,MATCH(E$4,'Miljövärden urval för publ'!$B$2:$H$2,0),FALSE)),"",VLOOKUP($C383,'Miljövärden urval för publ'!$B$2:$H$490,MATCH(E$4,'Miljövärden urval för publ'!$B$2:$H$2,0),FALSE))</f>
        <v/>
      </c>
      <c r="F383" t="str">
        <f>IF(ISERROR(VLOOKUP($C383,'Miljövärden urval för publ'!$B$2:$H$490,MATCH(F$4,'Miljövärden urval för publ'!$B$2:$H$2,0),FALSE)),"",VLOOKUP($C383,'Miljövärden urval för publ'!$B$2:$H$490,MATCH(F$4,'Miljövärden urval för publ'!$B$2:$H$2,0),FALSE))</f>
        <v/>
      </c>
      <c r="G383" t="str">
        <f>IF(ISERROR(VLOOKUP($C383,'Miljövärden urval för publ'!$B$2:$H$490,MATCH(G$4,'Miljövärden urval för publ'!$B$2:$H$2,0),FALSE)),"",VLOOKUP($C383,'Miljövärden urval för publ'!$B$2:$H$490,MATCH(G$4,'Miljövärden urval för publ'!$B$2:$H$2,0),FALSE))</f>
        <v/>
      </c>
    </row>
    <row r="384" spans="1:7" x14ac:dyDescent="0.25">
      <c r="A384" s="20">
        <v>381</v>
      </c>
      <c r="B384" t="str">
        <f>IF(ISERROR(INDEX('Miljövärden urval för publ'!$A$2:$AA$475,MATCH($A384,'Miljövärden urval för publ'!$R$2:$R$476,0),1)),"",INDEX('Miljövärden urval för publ'!$A$2:$AA$475,MATCH($A384,'Miljövärden urval för publ'!$R$2:$R$476,0),1))</f>
        <v/>
      </c>
      <c r="C384" t="str">
        <f>IF(ISERROR(INDEX('Miljövärden urval för publ'!$A$2:$AA$475,MATCH($A384,'Miljövärden urval för publ'!$R$2:$R$476,0),2)),"",INDEX('Miljövärden urval för publ'!$A$2:$AA$475,MATCH($A384,'Miljövärden urval för publ'!$R$2:$R$476,0),2))</f>
        <v/>
      </c>
      <c r="D384" t="str">
        <f>IF(ISERROR(VLOOKUP($C384,'Miljövärden urval för publ'!$B$2:$H$490,MATCH(D$4,'Miljövärden urval för publ'!$B$2:$H$2,0),FALSE)),"",VLOOKUP($C384,'Miljövärden urval för publ'!$B$2:$H$490,MATCH(D$4,'Miljövärden urval för publ'!$B$2:$H$2,0),FALSE))</f>
        <v/>
      </c>
      <c r="E384" t="str">
        <f>IF(ISERROR(VLOOKUP($C384,'Miljövärden urval för publ'!$B$2:$H$490,MATCH(E$4,'Miljövärden urval för publ'!$B$2:$H$2,0),FALSE)),"",VLOOKUP($C384,'Miljövärden urval för publ'!$B$2:$H$490,MATCH(E$4,'Miljövärden urval för publ'!$B$2:$H$2,0),FALSE))</f>
        <v/>
      </c>
      <c r="F384" t="str">
        <f>IF(ISERROR(VLOOKUP($C384,'Miljövärden urval för publ'!$B$2:$H$490,MATCH(F$4,'Miljövärden urval för publ'!$B$2:$H$2,0),FALSE)),"",VLOOKUP($C384,'Miljövärden urval för publ'!$B$2:$H$490,MATCH(F$4,'Miljövärden urval för publ'!$B$2:$H$2,0),FALSE))</f>
        <v/>
      </c>
      <c r="G384" t="str">
        <f>IF(ISERROR(VLOOKUP($C384,'Miljövärden urval för publ'!$B$2:$H$490,MATCH(G$4,'Miljövärden urval för publ'!$B$2:$H$2,0),FALSE)),"",VLOOKUP($C384,'Miljövärden urval för publ'!$B$2:$H$490,MATCH(G$4,'Miljövärden urval för publ'!$B$2:$H$2,0),FALSE))</f>
        <v/>
      </c>
    </row>
    <row r="385" spans="1:7" x14ac:dyDescent="0.25">
      <c r="A385" s="20">
        <v>382</v>
      </c>
      <c r="B385" t="str">
        <f>IF(ISERROR(INDEX('Miljövärden urval för publ'!$A$2:$AA$475,MATCH($A385,'Miljövärden urval för publ'!$R$2:$R$476,0),1)),"",INDEX('Miljövärden urval för publ'!$A$2:$AA$475,MATCH($A385,'Miljövärden urval för publ'!$R$2:$R$476,0),1))</f>
        <v/>
      </c>
      <c r="C385" t="str">
        <f>IF(ISERROR(INDEX('Miljövärden urval för publ'!$A$2:$AA$475,MATCH($A385,'Miljövärden urval för publ'!$R$2:$R$476,0),2)),"",INDEX('Miljövärden urval för publ'!$A$2:$AA$475,MATCH($A385,'Miljövärden urval för publ'!$R$2:$R$476,0),2))</f>
        <v/>
      </c>
      <c r="D385" t="str">
        <f>IF(ISERROR(VLOOKUP($C385,'Miljövärden urval för publ'!$B$2:$H$490,MATCH(D$4,'Miljövärden urval för publ'!$B$2:$H$2,0),FALSE)),"",VLOOKUP($C385,'Miljövärden urval för publ'!$B$2:$H$490,MATCH(D$4,'Miljövärden urval för publ'!$B$2:$H$2,0),FALSE))</f>
        <v/>
      </c>
      <c r="E385" t="str">
        <f>IF(ISERROR(VLOOKUP($C385,'Miljövärden urval för publ'!$B$2:$H$490,MATCH(E$4,'Miljövärden urval för publ'!$B$2:$H$2,0),FALSE)),"",VLOOKUP($C385,'Miljövärden urval för publ'!$B$2:$H$490,MATCH(E$4,'Miljövärden urval för publ'!$B$2:$H$2,0),FALSE))</f>
        <v/>
      </c>
      <c r="F385" t="str">
        <f>IF(ISERROR(VLOOKUP($C385,'Miljövärden urval för publ'!$B$2:$H$490,MATCH(F$4,'Miljövärden urval för publ'!$B$2:$H$2,0),FALSE)),"",VLOOKUP($C385,'Miljövärden urval för publ'!$B$2:$H$490,MATCH(F$4,'Miljövärden urval för publ'!$B$2:$H$2,0),FALSE))</f>
        <v/>
      </c>
      <c r="G385" t="str">
        <f>IF(ISERROR(VLOOKUP($C385,'Miljövärden urval för publ'!$B$2:$H$490,MATCH(G$4,'Miljövärden urval för publ'!$B$2:$H$2,0),FALSE)),"",VLOOKUP($C385,'Miljövärden urval för publ'!$B$2:$H$490,MATCH(G$4,'Miljövärden urval för publ'!$B$2:$H$2,0),FALSE))</f>
        <v/>
      </c>
    </row>
    <row r="386" spans="1:7" x14ac:dyDescent="0.25">
      <c r="A386" s="20">
        <v>383</v>
      </c>
      <c r="B386" t="str">
        <f>IF(ISERROR(INDEX('Miljövärden urval för publ'!$A$2:$AA$475,MATCH($A386,'Miljövärden urval för publ'!$R$2:$R$476,0),1)),"",INDEX('Miljövärden urval för publ'!$A$2:$AA$475,MATCH($A386,'Miljövärden urval för publ'!$R$2:$R$476,0),1))</f>
        <v/>
      </c>
      <c r="C386" t="str">
        <f>IF(ISERROR(INDEX('Miljövärden urval för publ'!$A$2:$AA$475,MATCH($A386,'Miljövärden urval för publ'!$R$2:$R$476,0),2)),"",INDEX('Miljövärden urval för publ'!$A$2:$AA$475,MATCH($A386,'Miljövärden urval för publ'!$R$2:$R$476,0),2))</f>
        <v/>
      </c>
      <c r="D386" t="str">
        <f>IF(ISERROR(VLOOKUP($C386,'Miljövärden urval för publ'!$B$2:$H$490,MATCH(D$4,'Miljövärden urval för publ'!$B$2:$H$2,0),FALSE)),"",VLOOKUP($C386,'Miljövärden urval för publ'!$B$2:$H$490,MATCH(D$4,'Miljövärden urval för publ'!$B$2:$H$2,0),FALSE))</f>
        <v/>
      </c>
      <c r="E386" t="str">
        <f>IF(ISERROR(VLOOKUP($C386,'Miljövärden urval för publ'!$B$2:$H$490,MATCH(E$4,'Miljövärden urval för publ'!$B$2:$H$2,0),FALSE)),"",VLOOKUP($C386,'Miljövärden urval för publ'!$B$2:$H$490,MATCH(E$4,'Miljövärden urval för publ'!$B$2:$H$2,0),FALSE))</f>
        <v/>
      </c>
      <c r="F386" t="str">
        <f>IF(ISERROR(VLOOKUP($C386,'Miljövärden urval för publ'!$B$2:$H$490,MATCH(F$4,'Miljövärden urval för publ'!$B$2:$H$2,0),FALSE)),"",VLOOKUP($C386,'Miljövärden urval för publ'!$B$2:$H$490,MATCH(F$4,'Miljövärden urval för publ'!$B$2:$H$2,0),FALSE))</f>
        <v/>
      </c>
      <c r="G386" t="str">
        <f>IF(ISERROR(VLOOKUP($C386,'Miljövärden urval för publ'!$B$2:$H$490,MATCH(G$4,'Miljövärden urval för publ'!$B$2:$H$2,0),FALSE)),"",VLOOKUP($C386,'Miljövärden urval för publ'!$B$2:$H$490,MATCH(G$4,'Miljövärden urval för publ'!$B$2:$H$2,0),FALSE))</f>
        <v/>
      </c>
    </row>
    <row r="387" spans="1:7" x14ac:dyDescent="0.25">
      <c r="A387" s="20">
        <v>384</v>
      </c>
      <c r="B387" t="str">
        <f>IF(ISERROR(INDEX('Miljövärden urval för publ'!$A$2:$AA$475,MATCH($A387,'Miljövärden urval för publ'!$R$2:$R$476,0),1)),"",INDEX('Miljövärden urval för publ'!$A$2:$AA$475,MATCH($A387,'Miljövärden urval för publ'!$R$2:$R$476,0),1))</f>
        <v/>
      </c>
      <c r="C387" t="str">
        <f>IF(ISERROR(INDEX('Miljövärden urval för publ'!$A$2:$AA$475,MATCH($A387,'Miljövärden urval för publ'!$R$2:$R$476,0),2)),"",INDEX('Miljövärden urval för publ'!$A$2:$AA$475,MATCH($A387,'Miljövärden urval för publ'!$R$2:$R$476,0),2))</f>
        <v/>
      </c>
      <c r="D387" t="str">
        <f>IF(ISERROR(VLOOKUP($C387,'Miljövärden urval för publ'!$B$2:$H$490,MATCH(D$4,'Miljövärden urval för publ'!$B$2:$H$2,0),FALSE)),"",VLOOKUP($C387,'Miljövärden urval för publ'!$B$2:$H$490,MATCH(D$4,'Miljövärden urval för publ'!$B$2:$H$2,0),FALSE))</f>
        <v/>
      </c>
      <c r="E387" t="str">
        <f>IF(ISERROR(VLOOKUP($C387,'Miljövärden urval för publ'!$B$2:$H$490,MATCH(E$4,'Miljövärden urval för publ'!$B$2:$H$2,0),FALSE)),"",VLOOKUP($C387,'Miljövärden urval för publ'!$B$2:$H$490,MATCH(E$4,'Miljövärden urval för publ'!$B$2:$H$2,0),FALSE))</f>
        <v/>
      </c>
      <c r="F387" t="str">
        <f>IF(ISERROR(VLOOKUP($C387,'Miljövärden urval för publ'!$B$2:$H$490,MATCH(F$4,'Miljövärden urval för publ'!$B$2:$H$2,0),FALSE)),"",VLOOKUP($C387,'Miljövärden urval för publ'!$B$2:$H$490,MATCH(F$4,'Miljövärden urval för publ'!$B$2:$H$2,0),FALSE))</f>
        <v/>
      </c>
      <c r="G387" t="str">
        <f>IF(ISERROR(VLOOKUP($C387,'Miljövärden urval för publ'!$B$2:$H$490,MATCH(G$4,'Miljövärden urval för publ'!$B$2:$H$2,0),FALSE)),"",VLOOKUP($C387,'Miljövärden urval för publ'!$B$2:$H$490,MATCH(G$4,'Miljövärden urval för publ'!$B$2:$H$2,0),FALSE))</f>
        <v/>
      </c>
    </row>
    <row r="388" spans="1:7" x14ac:dyDescent="0.25">
      <c r="A388" s="20">
        <v>385</v>
      </c>
      <c r="B388" t="str">
        <f>IF(ISERROR(INDEX('Miljövärden urval för publ'!$A$2:$AA$475,MATCH($A388,'Miljövärden urval för publ'!$R$2:$R$476,0),1)),"",INDEX('Miljövärden urval för publ'!$A$2:$AA$475,MATCH($A388,'Miljövärden urval för publ'!$R$2:$R$476,0),1))</f>
        <v/>
      </c>
      <c r="C388" t="str">
        <f>IF(ISERROR(INDEX('Miljövärden urval för publ'!$A$2:$AA$475,MATCH($A388,'Miljövärden urval för publ'!$R$2:$R$476,0),2)),"",INDEX('Miljövärden urval för publ'!$A$2:$AA$475,MATCH($A388,'Miljövärden urval för publ'!$R$2:$R$476,0),2))</f>
        <v/>
      </c>
      <c r="D388" t="str">
        <f>IF(ISERROR(VLOOKUP($C388,'Miljövärden urval för publ'!$B$2:$H$490,MATCH(D$4,'Miljövärden urval för publ'!$B$2:$H$2,0),FALSE)),"",VLOOKUP($C388,'Miljövärden urval för publ'!$B$2:$H$490,MATCH(D$4,'Miljövärden urval för publ'!$B$2:$H$2,0),FALSE))</f>
        <v/>
      </c>
      <c r="E388" t="str">
        <f>IF(ISERROR(VLOOKUP($C388,'Miljövärden urval för publ'!$B$2:$H$490,MATCH(E$4,'Miljövärden urval för publ'!$B$2:$H$2,0),FALSE)),"",VLOOKUP($C388,'Miljövärden urval för publ'!$B$2:$H$490,MATCH(E$4,'Miljövärden urval för publ'!$B$2:$H$2,0),FALSE))</f>
        <v/>
      </c>
      <c r="F388" t="str">
        <f>IF(ISERROR(VLOOKUP($C388,'Miljövärden urval för publ'!$B$2:$H$490,MATCH(F$4,'Miljövärden urval för publ'!$B$2:$H$2,0),FALSE)),"",VLOOKUP($C388,'Miljövärden urval för publ'!$B$2:$H$490,MATCH(F$4,'Miljövärden urval för publ'!$B$2:$H$2,0),FALSE))</f>
        <v/>
      </c>
      <c r="G388" t="str">
        <f>IF(ISERROR(VLOOKUP($C388,'Miljövärden urval för publ'!$B$2:$H$490,MATCH(G$4,'Miljövärden urval för publ'!$B$2:$H$2,0),FALSE)),"",VLOOKUP($C388,'Miljövärden urval för publ'!$B$2:$H$490,MATCH(G$4,'Miljövärden urval för publ'!$B$2:$H$2,0),FALSE))</f>
        <v/>
      </c>
    </row>
    <row r="389" spans="1:7" x14ac:dyDescent="0.25">
      <c r="A389" s="20">
        <v>386</v>
      </c>
      <c r="B389" t="str">
        <f>IF(ISERROR(INDEX('Miljövärden urval för publ'!$A$2:$AA$475,MATCH($A389,'Miljövärden urval för publ'!$R$2:$R$476,0),1)),"",INDEX('Miljövärden urval för publ'!$A$2:$AA$475,MATCH($A389,'Miljövärden urval för publ'!$R$2:$R$476,0),1))</f>
        <v/>
      </c>
      <c r="C389" t="str">
        <f>IF(ISERROR(INDEX('Miljövärden urval för publ'!$A$2:$AA$475,MATCH($A389,'Miljövärden urval för publ'!$R$2:$R$476,0),2)),"",INDEX('Miljövärden urval för publ'!$A$2:$AA$475,MATCH($A389,'Miljövärden urval för publ'!$R$2:$R$476,0),2))</f>
        <v/>
      </c>
      <c r="D389" t="str">
        <f>IF(ISERROR(VLOOKUP($C389,'Miljövärden urval för publ'!$B$2:$H$490,MATCH(D$4,'Miljövärden urval för publ'!$B$2:$H$2,0),FALSE)),"",VLOOKUP($C389,'Miljövärden urval för publ'!$B$2:$H$490,MATCH(D$4,'Miljövärden urval för publ'!$B$2:$H$2,0),FALSE))</f>
        <v/>
      </c>
      <c r="E389" t="str">
        <f>IF(ISERROR(VLOOKUP($C389,'Miljövärden urval för publ'!$B$2:$H$490,MATCH(E$4,'Miljövärden urval för publ'!$B$2:$H$2,0),FALSE)),"",VLOOKUP($C389,'Miljövärden urval för publ'!$B$2:$H$490,MATCH(E$4,'Miljövärden urval för publ'!$B$2:$H$2,0),FALSE))</f>
        <v/>
      </c>
      <c r="F389" t="str">
        <f>IF(ISERROR(VLOOKUP($C389,'Miljövärden urval för publ'!$B$2:$H$490,MATCH(F$4,'Miljövärden urval för publ'!$B$2:$H$2,0),FALSE)),"",VLOOKUP($C389,'Miljövärden urval för publ'!$B$2:$H$490,MATCH(F$4,'Miljövärden urval för publ'!$B$2:$H$2,0),FALSE))</f>
        <v/>
      </c>
      <c r="G389" t="str">
        <f>IF(ISERROR(VLOOKUP($C389,'Miljövärden urval för publ'!$B$2:$H$490,MATCH(G$4,'Miljövärden urval för publ'!$B$2:$H$2,0),FALSE)),"",VLOOKUP($C389,'Miljövärden urval för publ'!$B$2:$H$490,MATCH(G$4,'Miljövärden urval för publ'!$B$2:$H$2,0),FALSE))</f>
        <v/>
      </c>
    </row>
    <row r="390" spans="1:7" x14ac:dyDescent="0.25">
      <c r="A390" s="20">
        <v>387</v>
      </c>
      <c r="B390" t="str">
        <f>IF(ISERROR(INDEX('Miljövärden urval för publ'!$A$2:$AA$475,MATCH($A390,'Miljövärden urval för publ'!$R$2:$R$476,0),1)),"",INDEX('Miljövärden urval för publ'!$A$2:$AA$475,MATCH($A390,'Miljövärden urval för publ'!$R$2:$R$476,0),1))</f>
        <v/>
      </c>
      <c r="C390" t="str">
        <f>IF(ISERROR(INDEX('Miljövärden urval för publ'!$A$2:$AA$475,MATCH($A390,'Miljövärden urval för publ'!$R$2:$R$476,0),2)),"",INDEX('Miljövärden urval för publ'!$A$2:$AA$475,MATCH($A390,'Miljövärden urval för publ'!$R$2:$R$476,0),2))</f>
        <v/>
      </c>
      <c r="D390" t="str">
        <f>IF(ISERROR(VLOOKUP($C390,'Miljövärden urval för publ'!$B$2:$H$490,MATCH(D$4,'Miljövärden urval för publ'!$B$2:$H$2,0),FALSE)),"",VLOOKUP($C390,'Miljövärden urval för publ'!$B$2:$H$490,MATCH(D$4,'Miljövärden urval för publ'!$B$2:$H$2,0),FALSE))</f>
        <v/>
      </c>
      <c r="E390" t="str">
        <f>IF(ISERROR(VLOOKUP($C390,'Miljövärden urval för publ'!$B$2:$H$490,MATCH(E$4,'Miljövärden urval för publ'!$B$2:$H$2,0),FALSE)),"",VLOOKUP($C390,'Miljövärden urval för publ'!$B$2:$H$490,MATCH(E$4,'Miljövärden urval för publ'!$B$2:$H$2,0),FALSE))</f>
        <v/>
      </c>
      <c r="F390" t="str">
        <f>IF(ISERROR(VLOOKUP($C390,'Miljövärden urval för publ'!$B$2:$H$490,MATCH(F$4,'Miljövärden urval för publ'!$B$2:$H$2,0),FALSE)),"",VLOOKUP($C390,'Miljövärden urval för publ'!$B$2:$H$490,MATCH(F$4,'Miljövärden urval för publ'!$B$2:$H$2,0),FALSE))</f>
        <v/>
      </c>
      <c r="G390" t="str">
        <f>IF(ISERROR(VLOOKUP($C390,'Miljövärden urval för publ'!$B$2:$H$490,MATCH(G$4,'Miljövärden urval för publ'!$B$2:$H$2,0),FALSE)),"",VLOOKUP($C390,'Miljövärden urval för publ'!$B$2:$H$490,MATCH(G$4,'Miljövärden urval för publ'!$B$2:$H$2,0),FALSE))</f>
        <v/>
      </c>
    </row>
    <row r="391" spans="1:7" x14ac:dyDescent="0.25">
      <c r="A391" s="20">
        <v>388</v>
      </c>
      <c r="B391" t="str">
        <f>IF(ISERROR(INDEX('Miljövärden urval för publ'!$A$2:$AA$475,MATCH($A391,'Miljövärden urval för publ'!$R$2:$R$476,0),1)),"",INDEX('Miljövärden urval för publ'!$A$2:$AA$475,MATCH($A391,'Miljövärden urval för publ'!$R$2:$R$476,0),1))</f>
        <v/>
      </c>
      <c r="C391" t="str">
        <f>IF(ISERROR(INDEX('Miljövärden urval för publ'!$A$2:$AA$475,MATCH($A391,'Miljövärden urval för publ'!$R$2:$R$476,0),2)),"",INDEX('Miljövärden urval för publ'!$A$2:$AA$475,MATCH($A391,'Miljövärden urval för publ'!$R$2:$R$476,0),2))</f>
        <v/>
      </c>
      <c r="D391" t="str">
        <f>IF(ISERROR(VLOOKUP($C391,'Miljövärden urval för publ'!$B$2:$H$490,MATCH(D$4,'Miljövärden urval för publ'!$B$2:$H$2,0),FALSE)),"",VLOOKUP($C391,'Miljövärden urval för publ'!$B$2:$H$490,MATCH(D$4,'Miljövärden urval för publ'!$B$2:$H$2,0),FALSE))</f>
        <v/>
      </c>
      <c r="E391" t="str">
        <f>IF(ISERROR(VLOOKUP($C391,'Miljövärden urval för publ'!$B$2:$H$490,MATCH(E$4,'Miljövärden urval för publ'!$B$2:$H$2,0),FALSE)),"",VLOOKUP($C391,'Miljövärden urval för publ'!$B$2:$H$490,MATCH(E$4,'Miljövärden urval för publ'!$B$2:$H$2,0),FALSE))</f>
        <v/>
      </c>
      <c r="F391" t="str">
        <f>IF(ISERROR(VLOOKUP($C391,'Miljövärden urval för publ'!$B$2:$H$490,MATCH(F$4,'Miljövärden urval för publ'!$B$2:$H$2,0),FALSE)),"",VLOOKUP($C391,'Miljövärden urval för publ'!$B$2:$H$490,MATCH(F$4,'Miljövärden urval för publ'!$B$2:$H$2,0),FALSE))</f>
        <v/>
      </c>
      <c r="G391" t="str">
        <f>IF(ISERROR(VLOOKUP($C391,'Miljövärden urval för publ'!$B$2:$H$490,MATCH(G$4,'Miljövärden urval för publ'!$B$2:$H$2,0),FALSE)),"",VLOOKUP($C391,'Miljövärden urval för publ'!$B$2:$H$490,MATCH(G$4,'Miljövärden urval för publ'!$B$2:$H$2,0),FALSE))</f>
        <v/>
      </c>
    </row>
    <row r="392" spans="1:7" x14ac:dyDescent="0.25">
      <c r="A392" s="20">
        <v>389</v>
      </c>
      <c r="B392" t="str">
        <f>IF(ISERROR(INDEX('Miljövärden urval för publ'!$A$2:$AA$475,MATCH($A392,'Miljövärden urval för publ'!$R$2:$R$476,0),1)),"",INDEX('Miljövärden urval för publ'!$A$2:$AA$475,MATCH($A392,'Miljövärden urval för publ'!$R$2:$R$476,0),1))</f>
        <v/>
      </c>
      <c r="C392" t="str">
        <f>IF(ISERROR(INDEX('Miljövärden urval för publ'!$A$2:$AA$475,MATCH($A392,'Miljövärden urval för publ'!$R$2:$R$476,0),2)),"",INDEX('Miljövärden urval för publ'!$A$2:$AA$475,MATCH($A392,'Miljövärden urval för publ'!$R$2:$R$476,0),2))</f>
        <v/>
      </c>
      <c r="D392" t="str">
        <f>IF(ISERROR(VLOOKUP($C392,'Miljövärden urval för publ'!$B$2:$H$490,MATCH(D$4,'Miljövärden urval för publ'!$B$2:$H$2,0),FALSE)),"",VLOOKUP($C392,'Miljövärden urval för publ'!$B$2:$H$490,MATCH(D$4,'Miljövärden urval för publ'!$B$2:$H$2,0),FALSE))</f>
        <v/>
      </c>
      <c r="E392" t="str">
        <f>IF(ISERROR(VLOOKUP($C392,'Miljövärden urval för publ'!$B$2:$H$490,MATCH(E$4,'Miljövärden urval för publ'!$B$2:$H$2,0),FALSE)),"",VLOOKUP($C392,'Miljövärden urval för publ'!$B$2:$H$490,MATCH(E$4,'Miljövärden urval för publ'!$B$2:$H$2,0),FALSE))</f>
        <v/>
      </c>
      <c r="F392" t="str">
        <f>IF(ISERROR(VLOOKUP($C392,'Miljövärden urval för publ'!$B$2:$H$490,MATCH(F$4,'Miljövärden urval för publ'!$B$2:$H$2,0),FALSE)),"",VLOOKUP($C392,'Miljövärden urval för publ'!$B$2:$H$490,MATCH(F$4,'Miljövärden urval för publ'!$B$2:$H$2,0),FALSE))</f>
        <v/>
      </c>
      <c r="G392" t="str">
        <f>IF(ISERROR(VLOOKUP($C392,'Miljövärden urval för publ'!$B$2:$H$490,MATCH(G$4,'Miljövärden urval för publ'!$B$2:$H$2,0),FALSE)),"",VLOOKUP($C392,'Miljövärden urval för publ'!$B$2:$H$490,MATCH(G$4,'Miljövärden urval för publ'!$B$2:$H$2,0),FALSE))</f>
        <v/>
      </c>
    </row>
    <row r="393" spans="1:7" x14ac:dyDescent="0.25">
      <c r="A393" s="20">
        <v>390</v>
      </c>
      <c r="B393" t="str">
        <f>IF(ISERROR(INDEX('Miljövärden urval för publ'!$A$2:$AA$475,MATCH($A393,'Miljövärden urval för publ'!$R$2:$R$476,0),1)),"",INDEX('Miljövärden urval för publ'!$A$2:$AA$475,MATCH($A393,'Miljövärden urval för publ'!$R$2:$R$476,0),1))</f>
        <v/>
      </c>
      <c r="C393" t="str">
        <f>IF(ISERROR(INDEX('Miljövärden urval för publ'!$A$2:$AA$475,MATCH($A393,'Miljövärden urval för publ'!$R$2:$R$476,0),2)),"",INDEX('Miljövärden urval för publ'!$A$2:$AA$475,MATCH($A393,'Miljövärden urval för publ'!$R$2:$R$476,0),2))</f>
        <v/>
      </c>
      <c r="D393" t="str">
        <f>IF(ISERROR(VLOOKUP($C393,'Miljövärden urval för publ'!$B$2:$H$490,MATCH(D$4,'Miljövärden urval för publ'!$B$2:$H$2,0),FALSE)),"",VLOOKUP($C393,'Miljövärden urval för publ'!$B$2:$H$490,MATCH(D$4,'Miljövärden urval för publ'!$B$2:$H$2,0),FALSE))</f>
        <v/>
      </c>
      <c r="E393" t="str">
        <f>IF(ISERROR(VLOOKUP($C393,'Miljövärden urval för publ'!$B$2:$H$490,MATCH(E$4,'Miljövärden urval för publ'!$B$2:$H$2,0),FALSE)),"",VLOOKUP($C393,'Miljövärden urval för publ'!$B$2:$H$490,MATCH(E$4,'Miljövärden urval för publ'!$B$2:$H$2,0),FALSE))</f>
        <v/>
      </c>
      <c r="F393" t="str">
        <f>IF(ISERROR(VLOOKUP($C393,'Miljövärden urval för publ'!$B$2:$H$490,MATCH(F$4,'Miljövärden urval för publ'!$B$2:$H$2,0),FALSE)),"",VLOOKUP($C393,'Miljövärden urval för publ'!$B$2:$H$490,MATCH(F$4,'Miljövärden urval för publ'!$B$2:$H$2,0),FALSE))</f>
        <v/>
      </c>
      <c r="G393" t="str">
        <f>IF(ISERROR(VLOOKUP($C393,'Miljövärden urval för publ'!$B$2:$H$490,MATCH(G$4,'Miljövärden urval för publ'!$B$2:$H$2,0),FALSE)),"",VLOOKUP($C393,'Miljövärden urval för publ'!$B$2:$H$490,MATCH(G$4,'Miljövärden urval för publ'!$B$2:$H$2,0),FALSE))</f>
        <v/>
      </c>
    </row>
    <row r="394" spans="1:7" x14ac:dyDescent="0.25">
      <c r="A394" s="20">
        <v>391</v>
      </c>
      <c r="B394" t="str">
        <f>IF(ISERROR(INDEX('Miljövärden urval för publ'!$A$2:$AA$475,MATCH($A394,'Miljövärden urval för publ'!$R$2:$R$476,0),1)),"",INDEX('Miljövärden urval för publ'!$A$2:$AA$475,MATCH($A394,'Miljövärden urval för publ'!$R$2:$R$476,0),1))</f>
        <v/>
      </c>
      <c r="C394" t="str">
        <f>IF(ISERROR(INDEX('Miljövärden urval för publ'!$A$2:$AA$475,MATCH($A394,'Miljövärden urval för publ'!$R$2:$R$476,0),2)),"",INDEX('Miljövärden urval för publ'!$A$2:$AA$475,MATCH($A394,'Miljövärden urval för publ'!$R$2:$R$476,0),2))</f>
        <v/>
      </c>
      <c r="D394" t="str">
        <f>IF(ISERROR(VLOOKUP($C394,'Miljövärden urval för publ'!$B$2:$H$490,MATCH(D$4,'Miljövärden urval för publ'!$B$2:$H$2,0),FALSE)),"",VLOOKUP($C394,'Miljövärden urval för publ'!$B$2:$H$490,MATCH(D$4,'Miljövärden urval för publ'!$B$2:$H$2,0),FALSE))</f>
        <v/>
      </c>
      <c r="E394" t="str">
        <f>IF(ISERROR(VLOOKUP($C394,'Miljövärden urval för publ'!$B$2:$H$490,MATCH(E$4,'Miljövärden urval för publ'!$B$2:$H$2,0),FALSE)),"",VLOOKUP($C394,'Miljövärden urval för publ'!$B$2:$H$490,MATCH(E$4,'Miljövärden urval för publ'!$B$2:$H$2,0),FALSE))</f>
        <v/>
      </c>
      <c r="F394" t="str">
        <f>IF(ISERROR(VLOOKUP($C394,'Miljövärden urval för publ'!$B$2:$H$490,MATCH(F$4,'Miljövärden urval för publ'!$B$2:$H$2,0),FALSE)),"",VLOOKUP($C394,'Miljövärden urval för publ'!$B$2:$H$490,MATCH(F$4,'Miljövärden urval för publ'!$B$2:$H$2,0),FALSE))</f>
        <v/>
      </c>
      <c r="G394" t="str">
        <f>IF(ISERROR(VLOOKUP($C394,'Miljövärden urval för publ'!$B$2:$H$490,MATCH(G$4,'Miljövärden urval för publ'!$B$2:$H$2,0),FALSE)),"",VLOOKUP($C394,'Miljövärden urval för publ'!$B$2:$H$490,MATCH(G$4,'Miljövärden urval för publ'!$B$2:$H$2,0),FALSE))</f>
        <v/>
      </c>
    </row>
    <row r="395" spans="1:7" x14ac:dyDescent="0.25">
      <c r="A395" s="20">
        <v>392</v>
      </c>
      <c r="B395" t="str">
        <f>IF(ISERROR(INDEX('Miljövärden urval för publ'!$A$2:$AA$475,MATCH($A395,'Miljövärden urval för publ'!$R$2:$R$476,0),1)),"",INDEX('Miljövärden urval för publ'!$A$2:$AA$475,MATCH($A395,'Miljövärden urval för publ'!$R$2:$R$476,0),1))</f>
        <v/>
      </c>
      <c r="C395" t="str">
        <f>IF(ISERROR(INDEX('Miljövärden urval för publ'!$A$2:$AA$475,MATCH($A395,'Miljövärden urval för publ'!$R$2:$R$476,0),2)),"",INDEX('Miljövärden urval för publ'!$A$2:$AA$475,MATCH($A395,'Miljövärden urval för publ'!$R$2:$R$476,0),2))</f>
        <v/>
      </c>
      <c r="D395" t="str">
        <f>IF(ISERROR(VLOOKUP($C395,'Miljövärden urval för publ'!$B$2:$H$490,MATCH(D$4,'Miljövärden urval för publ'!$B$2:$H$2,0),FALSE)),"",VLOOKUP($C395,'Miljövärden urval för publ'!$B$2:$H$490,MATCH(D$4,'Miljövärden urval för publ'!$B$2:$H$2,0),FALSE))</f>
        <v/>
      </c>
      <c r="E395" t="str">
        <f>IF(ISERROR(VLOOKUP($C395,'Miljövärden urval för publ'!$B$2:$H$490,MATCH(E$4,'Miljövärden urval för publ'!$B$2:$H$2,0),FALSE)),"",VLOOKUP($C395,'Miljövärden urval för publ'!$B$2:$H$490,MATCH(E$4,'Miljövärden urval för publ'!$B$2:$H$2,0),FALSE))</f>
        <v/>
      </c>
      <c r="F395" t="str">
        <f>IF(ISERROR(VLOOKUP($C395,'Miljövärden urval för publ'!$B$2:$H$490,MATCH(F$4,'Miljövärden urval för publ'!$B$2:$H$2,0),FALSE)),"",VLOOKUP($C395,'Miljövärden urval för publ'!$B$2:$H$490,MATCH(F$4,'Miljövärden urval för publ'!$B$2:$H$2,0),FALSE))</f>
        <v/>
      </c>
      <c r="G395" t="str">
        <f>IF(ISERROR(VLOOKUP($C395,'Miljövärden urval för publ'!$B$2:$H$490,MATCH(G$4,'Miljövärden urval för publ'!$B$2:$H$2,0),FALSE)),"",VLOOKUP($C395,'Miljövärden urval för publ'!$B$2:$H$490,MATCH(G$4,'Miljövärden urval för publ'!$B$2:$H$2,0),FALSE))</f>
        <v/>
      </c>
    </row>
    <row r="396" spans="1:7" x14ac:dyDescent="0.25">
      <c r="A396" s="20">
        <v>393</v>
      </c>
      <c r="B396" t="str">
        <f>IF(ISERROR(INDEX('Miljövärden urval för publ'!$A$2:$AA$475,MATCH($A396,'Miljövärden urval för publ'!$R$2:$R$476,0),1)),"",INDEX('Miljövärden urval för publ'!$A$2:$AA$475,MATCH($A396,'Miljövärden urval för publ'!$R$2:$R$476,0),1))</f>
        <v/>
      </c>
      <c r="C396" t="str">
        <f>IF(ISERROR(INDEX('Miljövärden urval för publ'!$A$2:$AA$475,MATCH($A396,'Miljövärden urval för publ'!$R$2:$R$476,0),2)),"",INDEX('Miljövärden urval för publ'!$A$2:$AA$475,MATCH($A396,'Miljövärden urval för publ'!$R$2:$R$476,0),2))</f>
        <v/>
      </c>
      <c r="D396" t="str">
        <f>IF(ISERROR(VLOOKUP($C396,'Miljövärden urval för publ'!$B$2:$H$490,MATCH(D$4,'Miljövärden urval för publ'!$B$2:$H$2,0),FALSE)),"",VLOOKUP($C396,'Miljövärden urval för publ'!$B$2:$H$490,MATCH(D$4,'Miljövärden urval för publ'!$B$2:$H$2,0),FALSE))</f>
        <v/>
      </c>
      <c r="E396" t="str">
        <f>IF(ISERROR(VLOOKUP($C396,'Miljövärden urval för publ'!$B$2:$H$490,MATCH(E$4,'Miljövärden urval för publ'!$B$2:$H$2,0),FALSE)),"",VLOOKUP($C396,'Miljövärden urval för publ'!$B$2:$H$490,MATCH(E$4,'Miljövärden urval för publ'!$B$2:$H$2,0),FALSE))</f>
        <v/>
      </c>
      <c r="F396" t="str">
        <f>IF(ISERROR(VLOOKUP($C396,'Miljövärden urval för publ'!$B$2:$H$490,MATCH(F$4,'Miljövärden urval för publ'!$B$2:$H$2,0),FALSE)),"",VLOOKUP($C396,'Miljövärden urval för publ'!$B$2:$H$490,MATCH(F$4,'Miljövärden urval för publ'!$B$2:$H$2,0),FALSE))</f>
        <v/>
      </c>
      <c r="G396" t="str">
        <f>IF(ISERROR(VLOOKUP($C396,'Miljövärden urval för publ'!$B$2:$H$490,MATCH(G$4,'Miljövärden urval för publ'!$B$2:$H$2,0),FALSE)),"",VLOOKUP($C396,'Miljövärden urval för publ'!$B$2:$H$490,MATCH(G$4,'Miljövärden urval för publ'!$B$2:$H$2,0),FALSE))</f>
        <v/>
      </c>
    </row>
    <row r="397" spans="1:7" x14ac:dyDescent="0.25">
      <c r="A397" s="20">
        <v>394</v>
      </c>
      <c r="B397" t="str">
        <f>IF(ISERROR(INDEX('Miljövärden urval för publ'!$A$2:$AA$475,MATCH($A397,'Miljövärden urval för publ'!$R$2:$R$476,0),1)),"",INDEX('Miljövärden urval för publ'!$A$2:$AA$475,MATCH($A397,'Miljövärden urval för publ'!$R$2:$R$476,0),1))</f>
        <v/>
      </c>
      <c r="C397" t="str">
        <f>IF(ISERROR(INDEX('Miljövärden urval för publ'!$A$2:$AA$475,MATCH($A397,'Miljövärden urval för publ'!$R$2:$R$476,0),2)),"",INDEX('Miljövärden urval för publ'!$A$2:$AA$475,MATCH($A397,'Miljövärden urval för publ'!$R$2:$R$476,0),2))</f>
        <v/>
      </c>
      <c r="D397" t="str">
        <f>IF(ISERROR(VLOOKUP($C397,'Miljövärden urval för publ'!$B$2:$H$490,MATCH(D$4,'Miljövärden urval för publ'!$B$2:$H$2,0),FALSE)),"",VLOOKUP($C397,'Miljövärden urval för publ'!$B$2:$H$490,MATCH(D$4,'Miljövärden urval för publ'!$B$2:$H$2,0),FALSE))</f>
        <v/>
      </c>
      <c r="E397" t="str">
        <f>IF(ISERROR(VLOOKUP($C397,'Miljövärden urval för publ'!$B$2:$H$490,MATCH(E$4,'Miljövärden urval för publ'!$B$2:$H$2,0),FALSE)),"",VLOOKUP($C397,'Miljövärden urval för publ'!$B$2:$H$490,MATCH(E$4,'Miljövärden urval för publ'!$B$2:$H$2,0),FALSE))</f>
        <v/>
      </c>
      <c r="F397" t="str">
        <f>IF(ISERROR(VLOOKUP($C397,'Miljövärden urval för publ'!$B$2:$H$490,MATCH(F$4,'Miljövärden urval för publ'!$B$2:$H$2,0),FALSE)),"",VLOOKUP($C397,'Miljövärden urval för publ'!$B$2:$H$490,MATCH(F$4,'Miljövärden urval för publ'!$B$2:$H$2,0),FALSE))</f>
        <v/>
      </c>
      <c r="G397" t="str">
        <f>IF(ISERROR(VLOOKUP($C397,'Miljövärden urval för publ'!$B$2:$H$490,MATCH(G$4,'Miljövärden urval för publ'!$B$2:$H$2,0),FALSE)),"",VLOOKUP($C397,'Miljövärden urval för publ'!$B$2:$H$490,MATCH(G$4,'Miljövärden urval för publ'!$B$2:$H$2,0),FALSE))</f>
        <v/>
      </c>
    </row>
    <row r="398" spans="1:7" x14ac:dyDescent="0.25">
      <c r="A398" s="20">
        <v>395</v>
      </c>
      <c r="B398" t="str">
        <f>IF(ISERROR(INDEX('Miljövärden urval för publ'!$A$2:$AA$475,MATCH($A398,'Miljövärden urval för publ'!$R$2:$R$476,0),1)),"",INDEX('Miljövärden urval för publ'!$A$2:$AA$475,MATCH($A398,'Miljövärden urval för publ'!$R$2:$R$476,0),1))</f>
        <v/>
      </c>
      <c r="C398" t="str">
        <f>IF(ISERROR(INDEX('Miljövärden urval för publ'!$A$2:$AA$475,MATCH($A398,'Miljövärden urval för publ'!$R$2:$R$476,0),2)),"",INDEX('Miljövärden urval för publ'!$A$2:$AA$475,MATCH($A398,'Miljövärden urval för publ'!$R$2:$R$476,0),2))</f>
        <v/>
      </c>
      <c r="D398" t="str">
        <f>IF(ISERROR(VLOOKUP($C398,'Miljövärden urval för publ'!$B$2:$H$490,MATCH(D$4,'Miljövärden urval för publ'!$B$2:$H$2,0),FALSE)),"",VLOOKUP($C398,'Miljövärden urval för publ'!$B$2:$H$490,MATCH(D$4,'Miljövärden urval för publ'!$B$2:$H$2,0),FALSE))</f>
        <v/>
      </c>
      <c r="E398" t="str">
        <f>IF(ISERROR(VLOOKUP($C398,'Miljövärden urval för publ'!$B$2:$H$490,MATCH(E$4,'Miljövärden urval för publ'!$B$2:$H$2,0),FALSE)),"",VLOOKUP($C398,'Miljövärden urval för publ'!$B$2:$H$490,MATCH(E$4,'Miljövärden urval för publ'!$B$2:$H$2,0),FALSE))</f>
        <v/>
      </c>
      <c r="F398" t="str">
        <f>IF(ISERROR(VLOOKUP($C398,'Miljövärden urval för publ'!$B$2:$H$490,MATCH(F$4,'Miljövärden urval för publ'!$B$2:$H$2,0),FALSE)),"",VLOOKUP($C398,'Miljövärden urval för publ'!$B$2:$H$490,MATCH(F$4,'Miljövärden urval för publ'!$B$2:$H$2,0),FALSE))</f>
        <v/>
      </c>
      <c r="G398" t="str">
        <f>IF(ISERROR(VLOOKUP($C398,'Miljövärden urval för publ'!$B$2:$H$490,MATCH(G$4,'Miljövärden urval för publ'!$B$2:$H$2,0),FALSE)),"",VLOOKUP($C398,'Miljövärden urval för publ'!$B$2:$H$490,MATCH(G$4,'Miljövärden urval för publ'!$B$2:$H$2,0),FALSE))</f>
        <v/>
      </c>
    </row>
    <row r="399" spans="1:7" x14ac:dyDescent="0.25">
      <c r="A399" s="20">
        <v>396</v>
      </c>
      <c r="B399" t="str">
        <f>IF(ISERROR(INDEX('Miljövärden urval för publ'!$A$2:$AA$475,MATCH($A399,'Miljövärden urval för publ'!$R$2:$R$476,0),1)),"",INDEX('Miljövärden urval för publ'!$A$2:$AA$475,MATCH($A399,'Miljövärden urval för publ'!$R$2:$R$476,0),1))</f>
        <v/>
      </c>
      <c r="C399" t="str">
        <f>IF(ISERROR(INDEX('Miljövärden urval för publ'!$A$2:$AA$475,MATCH($A399,'Miljövärden urval för publ'!$R$2:$R$476,0),2)),"",INDEX('Miljövärden urval för publ'!$A$2:$AA$475,MATCH($A399,'Miljövärden urval för publ'!$R$2:$R$476,0),2))</f>
        <v/>
      </c>
      <c r="D399" t="str">
        <f>IF(ISERROR(VLOOKUP($C399,'Miljövärden urval för publ'!$B$2:$H$490,MATCH(D$4,'Miljövärden urval för publ'!$B$2:$H$2,0),FALSE)),"",VLOOKUP($C399,'Miljövärden urval för publ'!$B$2:$H$490,MATCH(D$4,'Miljövärden urval för publ'!$B$2:$H$2,0),FALSE))</f>
        <v/>
      </c>
      <c r="E399" t="str">
        <f>IF(ISERROR(VLOOKUP($C399,'Miljövärden urval för publ'!$B$2:$H$490,MATCH(E$4,'Miljövärden urval för publ'!$B$2:$H$2,0),FALSE)),"",VLOOKUP($C399,'Miljövärden urval för publ'!$B$2:$H$490,MATCH(E$4,'Miljövärden urval för publ'!$B$2:$H$2,0),FALSE))</f>
        <v/>
      </c>
      <c r="F399" t="str">
        <f>IF(ISERROR(VLOOKUP($C399,'Miljövärden urval för publ'!$B$2:$H$490,MATCH(F$4,'Miljövärden urval för publ'!$B$2:$H$2,0),FALSE)),"",VLOOKUP($C399,'Miljövärden urval för publ'!$B$2:$H$490,MATCH(F$4,'Miljövärden urval för publ'!$B$2:$H$2,0),FALSE))</f>
        <v/>
      </c>
      <c r="G399" t="str">
        <f>IF(ISERROR(VLOOKUP($C399,'Miljövärden urval för publ'!$B$2:$H$490,MATCH(G$4,'Miljövärden urval för publ'!$B$2:$H$2,0),FALSE)),"",VLOOKUP($C399,'Miljövärden urval för publ'!$B$2:$H$490,MATCH(G$4,'Miljövärden urval för publ'!$B$2:$H$2,0),FALSE))</f>
        <v/>
      </c>
    </row>
    <row r="400" spans="1:7" x14ac:dyDescent="0.25">
      <c r="A400" s="20">
        <v>397</v>
      </c>
      <c r="B400" t="str">
        <f>IF(ISERROR(INDEX('Miljövärden urval för publ'!$A$2:$AA$475,MATCH($A400,'Miljövärden urval för publ'!$R$2:$R$476,0),1)),"",INDEX('Miljövärden urval för publ'!$A$2:$AA$475,MATCH($A400,'Miljövärden urval för publ'!$R$2:$R$476,0),1))</f>
        <v/>
      </c>
      <c r="C400" t="str">
        <f>IF(ISERROR(INDEX('Miljövärden urval för publ'!$A$2:$AA$475,MATCH($A400,'Miljövärden urval för publ'!$R$2:$R$476,0),2)),"",INDEX('Miljövärden urval för publ'!$A$2:$AA$475,MATCH($A400,'Miljövärden urval för publ'!$R$2:$R$476,0),2))</f>
        <v/>
      </c>
      <c r="D400" t="str">
        <f>IF(ISERROR(VLOOKUP($C400,'Miljövärden urval för publ'!$B$2:$H$490,MATCH(D$4,'Miljövärden urval för publ'!$B$2:$H$2,0),FALSE)),"",VLOOKUP($C400,'Miljövärden urval för publ'!$B$2:$H$490,MATCH(D$4,'Miljövärden urval för publ'!$B$2:$H$2,0),FALSE))</f>
        <v/>
      </c>
      <c r="E400" t="str">
        <f>IF(ISERROR(VLOOKUP($C400,'Miljövärden urval för publ'!$B$2:$H$490,MATCH(E$4,'Miljövärden urval för publ'!$B$2:$H$2,0),FALSE)),"",VLOOKUP($C400,'Miljövärden urval för publ'!$B$2:$H$490,MATCH(E$4,'Miljövärden urval för publ'!$B$2:$H$2,0),FALSE))</f>
        <v/>
      </c>
      <c r="F400" t="str">
        <f>IF(ISERROR(VLOOKUP($C400,'Miljövärden urval för publ'!$B$2:$H$490,MATCH(F$4,'Miljövärden urval för publ'!$B$2:$H$2,0),FALSE)),"",VLOOKUP($C400,'Miljövärden urval för publ'!$B$2:$H$490,MATCH(F$4,'Miljövärden urval för publ'!$B$2:$H$2,0),FALSE))</f>
        <v/>
      </c>
      <c r="G400" t="str">
        <f>IF(ISERROR(VLOOKUP($C400,'Miljövärden urval för publ'!$B$2:$H$490,MATCH(G$4,'Miljövärden urval för publ'!$B$2:$H$2,0),FALSE)),"",VLOOKUP($C400,'Miljövärden urval för publ'!$B$2:$H$490,MATCH(G$4,'Miljövärden urval för publ'!$B$2:$H$2,0),FALSE))</f>
        <v/>
      </c>
    </row>
    <row r="401" spans="1:7" x14ac:dyDescent="0.25">
      <c r="A401" s="20">
        <v>398</v>
      </c>
      <c r="B401" t="str">
        <f>IF(ISERROR(INDEX('Miljövärden urval för publ'!$A$2:$AA$475,MATCH($A401,'Miljövärden urval för publ'!$R$2:$R$476,0),1)),"",INDEX('Miljövärden urval för publ'!$A$2:$AA$475,MATCH($A401,'Miljövärden urval för publ'!$R$2:$R$476,0),1))</f>
        <v/>
      </c>
      <c r="C401" t="str">
        <f>IF(ISERROR(INDEX('Miljövärden urval för publ'!$A$2:$AA$475,MATCH($A401,'Miljövärden urval för publ'!$R$2:$R$476,0),2)),"",INDEX('Miljövärden urval för publ'!$A$2:$AA$475,MATCH($A401,'Miljövärden urval för publ'!$R$2:$R$476,0),2))</f>
        <v/>
      </c>
      <c r="D401" t="str">
        <f>IF(ISERROR(VLOOKUP($C401,'Miljövärden urval för publ'!$B$2:$H$490,MATCH(D$4,'Miljövärden urval för publ'!$B$2:$H$2,0),FALSE)),"",VLOOKUP($C401,'Miljövärden urval för publ'!$B$2:$H$490,MATCH(D$4,'Miljövärden urval för publ'!$B$2:$H$2,0),FALSE))</f>
        <v/>
      </c>
      <c r="E401" t="str">
        <f>IF(ISERROR(VLOOKUP($C401,'Miljövärden urval för publ'!$B$2:$H$490,MATCH(E$4,'Miljövärden urval för publ'!$B$2:$H$2,0),FALSE)),"",VLOOKUP($C401,'Miljövärden urval för publ'!$B$2:$H$490,MATCH(E$4,'Miljövärden urval för publ'!$B$2:$H$2,0),FALSE))</f>
        <v/>
      </c>
      <c r="F401" t="str">
        <f>IF(ISERROR(VLOOKUP($C401,'Miljövärden urval för publ'!$B$2:$H$490,MATCH(F$4,'Miljövärden urval för publ'!$B$2:$H$2,0),FALSE)),"",VLOOKUP($C401,'Miljövärden urval för publ'!$B$2:$H$490,MATCH(F$4,'Miljövärden urval för publ'!$B$2:$H$2,0),FALSE))</f>
        <v/>
      </c>
      <c r="G401" t="str">
        <f>IF(ISERROR(VLOOKUP($C401,'Miljövärden urval för publ'!$B$2:$H$490,MATCH(G$4,'Miljövärden urval för publ'!$B$2:$H$2,0),FALSE)),"",VLOOKUP($C401,'Miljövärden urval för publ'!$B$2:$H$490,MATCH(G$4,'Miljövärden urval för publ'!$B$2:$H$2,0),FALSE))</f>
        <v/>
      </c>
    </row>
    <row r="402" spans="1:7" x14ac:dyDescent="0.25">
      <c r="A402" s="20">
        <v>399</v>
      </c>
      <c r="B402" t="str">
        <f>IF(ISERROR(INDEX('Miljövärden urval för publ'!$A$2:$AA$475,MATCH($A402,'Miljövärden urval för publ'!$R$2:$R$476,0),1)),"",INDEX('Miljövärden urval för publ'!$A$2:$AA$475,MATCH($A402,'Miljövärden urval för publ'!$R$2:$R$476,0),1))</f>
        <v/>
      </c>
      <c r="C402" t="str">
        <f>IF(ISERROR(INDEX('Miljövärden urval för publ'!$A$2:$AA$475,MATCH($A402,'Miljövärden urval för publ'!$R$2:$R$476,0),2)),"",INDEX('Miljövärden urval för publ'!$A$2:$AA$475,MATCH($A402,'Miljövärden urval för publ'!$R$2:$R$476,0),2))</f>
        <v/>
      </c>
      <c r="D402" t="str">
        <f>IF(ISERROR(VLOOKUP($C402,'Miljövärden urval för publ'!$B$2:$H$490,MATCH(D$4,'Miljövärden urval för publ'!$B$2:$H$2,0),FALSE)),"",VLOOKUP($C402,'Miljövärden urval för publ'!$B$2:$H$490,MATCH(D$4,'Miljövärden urval för publ'!$B$2:$H$2,0),FALSE))</f>
        <v/>
      </c>
      <c r="E402" t="str">
        <f>IF(ISERROR(VLOOKUP($C402,'Miljövärden urval för publ'!$B$2:$H$490,MATCH(E$4,'Miljövärden urval för publ'!$B$2:$H$2,0),FALSE)),"",VLOOKUP($C402,'Miljövärden urval för publ'!$B$2:$H$490,MATCH(E$4,'Miljövärden urval för publ'!$B$2:$H$2,0),FALSE))</f>
        <v/>
      </c>
      <c r="F402" t="str">
        <f>IF(ISERROR(VLOOKUP($C402,'Miljövärden urval för publ'!$B$2:$H$490,MATCH(F$4,'Miljövärden urval för publ'!$B$2:$H$2,0),FALSE)),"",VLOOKUP($C402,'Miljövärden urval för publ'!$B$2:$H$490,MATCH(F$4,'Miljövärden urval för publ'!$B$2:$H$2,0),FALSE))</f>
        <v/>
      </c>
      <c r="G402" t="str">
        <f>IF(ISERROR(VLOOKUP($C402,'Miljövärden urval för publ'!$B$2:$H$490,MATCH(G$4,'Miljövärden urval för publ'!$B$2:$H$2,0),FALSE)),"",VLOOKUP($C402,'Miljövärden urval för publ'!$B$2:$H$490,MATCH(G$4,'Miljövärden urval för publ'!$B$2:$H$2,0),FALSE))</f>
        <v/>
      </c>
    </row>
    <row r="403" spans="1:7" x14ac:dyDescent="0.25">
      <c r="A403" s="20">
        <v>400</v>
      </c>
      <c r="B403" t="str">
        <f>IF(ISERROR(INDEX('Miljövärden urval för publ'!$A$2:$AA$475,MATCH($A403,'Miljövärden urval för publ'!$R$2:$R$476,0),1)),"",INDEX('Miljövärden urval för publ'!$A$2:$AA$475,MATCH($A403,'Miljövärden urval för publ'!$R$2:$R$476,0),1))</f>
        <v/>
      </c>
      <c r="C403" t="str">
        <f>IF(ISERROR(INDEX('Miljövärden urval för publ'!$A$2:$AA$475,MATCH($A403,'Miljövärden urval för publ'!$R$2:$R$476,0),2)),"",INDEX('Miljövärden urval för publ'!$A$2:$AA$475,MATCH($A403,'Miljövärden urval för publ'!$R$2:$R$476,0),2))</f>
        <v/>
      </c>
      <c r="D403" t="str">
        <f>IF(ISERROR(VLOOKUP($C403,'Miljövärden urval för publ'!$B$2:$H$490,MATCH(D$4,'Miljövärden urval för publ'!$B$2:$H$2,0),FALSE)),"",VLOOKUP($C403,'Miljövärden urval för publ'!$B$2:$H$490,MATCH(D$4,'Miljövärden urval för publ'!$B$2:$H$2,0),FALSE))</f>
        <v/>
      </c>
      <c r="E403" t="str">
        <f>IF(ISERROR(VLOOKUP($C403,'Miljövärden urval för publ'!$B$2:$H$490,MATCH(E$4,'Miljövärden urval för publ'!$B$2:$H$2,0),FALSE)),"",VLOOKUP($C403,'Miljövärden urval för publ'!$B$2:$H$490,MATCH(E$4,'Miljövärden urval för publ'!$B$2:$H$2,0),FALSE))</f>
        <v/>
      </c>
      <c r="F403" t="str">
        <f>IF(ISERROR(VLOOKUP($C403,'Miljövärden urval för publ'!$B$2:$H$490,MATCH(F$4,'Miljövärden urval för publ'!$B$2:$H$2,0),FALSE)),"",VLOOKUP($C403,'Miljövärden urval för publ'!$B$2:$H$490,MATCH(F$4,'Miljövärden urval för publ'!$B$2:$H$2,0),FALSE))</f>
        <v/>
      </c>
      <c r="G403" t="str">
        <f>IF(ISERROR(VLOOKUP($C403,'Miljövärden urval för publ'!$B$2:$H$490,MATCH(G$4,'Miljövärden urval för publ'!$B$2:$H$2,0),FALSE)),"",VLOOKUP($C403,'Miljövärden urval för publ'!$B$2:$H$490,MATCH(G$4,'Miljövärden urval för publ'!$B$2:$H$2,0),FALSE))</f>
        <v/>
      </c>
    </row>
    <row r="404" spans="1:7" x14ac:dyDescent="0.25">
      <c r="A404" s="20">
        <v>401</v>
      </c>
      <c r="B404" t="str">
        <f>IF(ISERROR(INDEX('Miljövärden urval för publ'!$A$2:$AA$475,MATCH($A404,'Miljövärden urval för publ'!$R$2:$R$476,0),1)),"",INDEX('Miljövärden urval för publ'!$A$2:$AA$475,MATCH($A404,'Miljövärden urval för publ'!$R$2:$R$476,0),1))</f>
        <v/>
      </c>
      <c r="C404" t="str">
        <f>IF(ISERROR(INDEX('Miljövärden urval för publ'!$A$2:$AA$475,MATCH($A404,'Miljövärden urval för publ'!$R$2:$R$476,0),2)),"",INDEX('Miljövärden urval för publ'!$A$2:$AA$475,MATCH($A404,'Miljövärden urval för publ'!$R$2:$R$476,0),2))</f>
        <v/>
      </c>
      <c r="D404" t="str">
        <f>IF(ISERROR(VLOOKUP($C404,'Miljövärden urval för publ'!$B$2:$H$490,MATCH(D$4,'Miljövärden urval för publ'!$B$2:$H$2,0),FALSE)),"",VLOOKUP($C404,'Miljövärden urval för publ'!$B$2:$H$490,MATCH(D$4,'Miljövärden urval för publ'!$B$2:$H$2,0),FALSE))</f>
        <v/>
      </c>
      <c r="E404" t="str">
        <f>IF(ISERROR(VLOOKUP($C404,'Miljövärden urval för publ'!$B$2:$H$490,MATCH(E$4,'Miljövärden urval för publ'!$B$2:$H$2,0),FALSE)),"",VLOOKUP($C404,'Miljövärden urval för publ'!$B$2:$H$490,MATCH(E$4,'Miljövärden urval för publ'!$B$2:$H$2,0),FALSE))</f>
        <v/>
      </c>
      <c r="F404" t="str">
        <f>IF(ISERROR(VLOOKUP($C404,'Miljövärden urval för publ'!$B$2:$H$490,MATCH(F$4,'Miljövärden urval för publ'!$B$2:$H$2,0),FALSE)),"",VLOOKUP($C404,'Miljövärden urval för publ'!$B$2:$H$490,MATCH(F$4,'Miljövärden urval för publ'!$B$2:$H$2,0),FALSE))</f>
        <v/>
      </c>
      <c r="G404" t="str">
        <f>IF(ISERROR(VLOOKUP($C404,'Miljövärden urval för publ'!$B$2:$H$490,MATCH(G$4,'Miljövärden urval för publ'!$B$2:$H$2,0),FALSE)),"",VLOOKUP($C404,'Miljövärden urval för publ'!$B$2:$H$490,MATCH(G$4,'Miljövärden urval för publ'!$B$2:$H$2,0),FALSE))</f>
        <v/>
      </c>
    </row>
    <row r="405" spans="1:7" x14ac:dyDescent="0.25">
      <c r="A405" s="20">
        <v>402</v>
      </c>
      <c r="B405" t="str">
        <f>IF(ISERROR(INDEX('Miljövärden urval för publ'!$A$2:$AA$475,MATCH($A405,'Miljövärden urval för publ'!$R$2:$R$476,0),1)),"",INDEX('Miljövärden urval för publ'!$A$2:$AA$475,MATCH($A405,'Miljövärden urval för publ'!$R$2:$R$476,0),1))</f>
        <v/>
      </c>
      <c r="C405" t="str">
        <f>IF(ISERROR(INDEX('Miljövärden urval för publ'!$A$2:$AA$475,MATCH($A405,'Miljövärden urval för publ'!$R$2:$R$476,0),2)),"",INDEX('Miljövärden urval för publ'!$A$2:$AA$475,MATCH($A405,'Miljövärden urval för publ'!$R$2:$R$476,0),2))</f>
        <v/>
      </c>
      <c r="D405" t="str">
        <f>IF(ISERROR(VLOOKUP($C405,'Miljövärden urval för publ'!$B$2:$H$490,MATCH(D$4,'Miljövärden urval för publ'!$B$2:$H$2,0),FALSE)),"",VLOOKUP($C405,'Miljövärden urval för publ'!$B$2:$H$490,MATCH(D$4,'Miljövärden urval för publ'!$B$2:$H$2,0),FALSE))</f>
        <v/>
      </c>
      <c r="E405" t="str">
        <f>IF(ISERROR(VLOOKUP($C405,'Miljövärden urval för publ'!$B$2:$H$490,MATCH(E$4,'Miljövärden urval för publ'!$B$2:$H$2,0),FALSE)),"",VLOOKUP($C405,'Miljövärden urval för publ'!$B$2:$H$490,MATCH(E$4,'Miljövärden urval för publ'!$B$2:$H$2,0),FALSE))</f>
        <v/>
      </c>
      <c r="F405" t="str">
        <f>IF(ISERROR(VLOOKUP($C405,'Miljövärden urval för publ'!$B$2:$H$490,MATCH(F$4,'Miljövärden urval för publ'!$B$2:$H$2,0),FALSE)),"",VLOOKUP($C405,'Miljövärden urval för publ'!$B$2:$H$490,MATCH(F$4,'Miljövärden urval för publ'!$B$2:$H$2,0),FALSE))</f>
        <v/>
      </c>
      <c r="G405" t="str">
        <f>IF(ISERROR(VLOOKUP($C405,'Miljövärden urval för publ'!$B$2:$H$490,MATCH(G$4,'Miljövärden urval för publ'!$B$2:$H$2,0),FALSE)),"",VLOOKUP($C405,'Miljövärden urval för publ'!$B$2:$H$490,MATCH(G$4,'Miljövärden urval för publ'!$B$2:$H$2,0),FALSE))</f>
        <v/>
      </c>
    </row>
    <row r="406" spans="1:7" x14ac:dyDescent="0.25">
      <c r="A406" s="20">
        <v>403</v>
      </c>
      <c r="B406" t="str">
        <f>IF(ISERROR(INDEX('Miljövärden urval för publ'!$A$2:$AA$475,MATCH($A406,'Miljövärden urval för publ'!$R$2:$R$476,0),1)),"",INDEX('Miljövärden urval för publ'!$A$2:$AA$475,MATCH($A406,'Miljövärden urval för publ'!$R$2:$R$476,0),1))</f>
        <v/>
      </c>
      <c r="C406" t="str">
        <f>IF(ISERROR(INDEX('Miljövärden urval för publ'!$A$2:$AA$475,MATCH($A406,'Miljövärden urval för publ'!$R$2:$R$476,0),2)),"",INDEX('Miljövärden urval för publ'!$A$2:$AA$475,MATCH($A406,'Miljövärden urval för publ'!$R$2:$R$476,0),2))</f>
        <v/>
      </c>
      <c r="D406" t="str">
        <f>IF(ISERROR(VLOOKUP($C406,'Miljövärden urval för publ'!$B$2:$H$490,MATCH(D$4,'Miljövärden urval för publ'!$B$2:$H$2,0),FALSE)),"",VLOOKUP($C406,'Miljövärden urval för publ'!$B$2:$H$490,MATCH(D$4,'Miljövärden urval för publ'!$B$2:$H$2,0),FALSE))</f>
        <v/>
      </c>
      <c r="E406" t="str">
        <f>IF(ISERROR(VLOOKUP($C406,'Miljövärden urval för publ'!$B$2:$H$490,MATCH(E$4,'Miljövärden urval för publ'!$B$2:$H$2,0),FALSE)),"",VLOOKUP($C406,'Miljövärden urval för publ'!$B$2:$H$490,MATCH(E$4,'Miljövärden urval för publ'!$B$2:$H$2,0),FALSE))</f>
        <v/>
      </c>
      <c r="F406" t="str">
        <f>IF(ISERROR(VLOOKUP($C406,'Miljövärden urval för publ'!$B$2:$H$490,MATCH(F$4,'Miljövärden urval för publ'!$B$2:$H$2,0),FALSE)),"",VLOOKUP($C406,'Miljövärden urval för publ'!$B$2:$H$490,MATCH(F$4,'Miljövärden urval för publ'!$B$2:$H$2,0),FALSE))</f>
        <v/>
      </c>
      <c r="G406" t="str">
        <f>IF(ISERROR(VLOOKUP($C406,'Miljövärden urval för publ'!$B$2:$H$490,MATCH(G$4,'Miljövärden urval för publ'!$B$2:$H$2,0),FALSE)),"",VLOOKUP($C406,'Miljövärden urval för publ'!$B$2:$H$490,MATCH(G$4,'Miljövärden urval för publ'!$B$2:$H$2,0),FALSE))</f>
        <v/>
      </c>
    </row>
    <row r="407" spans="1:7" x14ac:dyDescent="0.25">
      <c r="A407" s="20">
        <v>404</v>
      </c>
      <c r="B407" t="str">
        <f>IF(ISERROR(INDEX('Miljövärden urval för publ'!$A$2:$AA$475,MATCH($A407,'Miljövärden urval för publ'!$R$2:$R$476,0),1)),"",INDEX('Miljövärden urval för publ'!$A$2:$AA$475,MATCH($A407,'Miljövärden urval för publ'!$R$2:$R$476,0),1))</f>
        <v/>
      </c>
      <c r="C407" t="str">
        <f>IF(ISERROR(INDEX('Miljövärden urval för publ'!$A$2:$AA$475,MATCH($A407,'Miljövärden urval för publ'!$R$2:$R$476,0),2)),"",INDEX('Miljövärden urval för publ'!$A$2:$AA$475,MATCH($A407,'Miljövärden urval för publ'!$R$2:$R$476,0),2))</f>
        <v/>
      </c>
      <c r="D407" t="str">
        <f>IF(ISERROR(VLOOKUP($C407,'Miljövärden urval för publ'!$B$2:$H$490,MATCH(D$4,'Miljövärden urval för publ'!$B$2:$H$2,0),FALSE)),"",VLOOKUP($C407,'Miljövärden urval för publ'!$B$2:$H$490,MATCH(D$4,'Miljövärden urval för publ'!$B$2:$H$2,0),FALSE))</f>
        <v/>
      </c>
      <c r="E407" t="str">
        <f>IF(ISERROR(VLOOKUP($C407,'Miljövärden urval för publ'!$B$2:$H$490,MATCH(E$4,'Miljövärden urval för publ'!$B$2:$H$2,0),FALSE)),"",VLOOKUP($C407,'Miljövärden urval för publ'!$B$2:$H$490,MATCH(E$4,'Miljövärden urval för publ'!$B$2:$H$2,0),FALSE))</f>
        <v/>
      </c>
      <c r="F407" t="str">
        <f>IF(ISERROR(VLOOKUP($C407,'Miljövärden urval för publ'!$B$2:$H$490,MATCH(F$4,'Miljövärden urval för publ'!$B$2:$H$2,0),FALSE)),"",VLOOKUP($C407,'Miljövärden urval för publ'!$B$2:$H$490,MATCH(F$4,'Miljövärden urval för publ'!$B$2:$H$2,0),FALSE))</f>
        <v/>
      </c>
      <c r="G407" t="str">
        <f>IF(ISERROR(VLOOKUP($C407,'Miljövärden urval för publ'!$B$2:$H$490,MATCH(G$4,'Miljövärden urval för publ'!$B$2:$H$2,0),FALSE)),"",VLOOKUP($C407,'Miljövärden urval för publ'!$B$2:$H$490,MATCH(G$4,'Miljövärden urval för publ'!$B$2:$H$2,0),FALSE))</f>
        <v/>
      </c>
    </row>
    <row r="408" spans="1:7" x14ac:dyDescent="0.25">
      <c r="A408" s="20">
        <v>405</v>
      </c>
      <c r="B408" t="str">
        <f>IF(ISERROR(INDEX('Miljövärden urval för publ'!$A$2:$AA$475,MATCH($A408,'Miljövärden urval för publ'!$R$2:$R$476,0),1)),"",INDEX('Miljövärden urval för publ'!$A$2:$AA$475,MATCH($A408,'Miljövärden urval för publ'!$R$2:$R$476,0),1))</f>
        <v/>
      </c>
      <c r="C408" t="str">
        <f>IF(ISERROR(INDEX('Miljövärden urval för publ'!$A$2:$AA$475,MATCH($A408,'Miljövärden urval för publ'!$R$2:$R$476,0),2)),"",INDEX('Miljövärden urval för publ'!$A$2:$AA$475,MATCH($A408,'Miljövärden urval för publ'!$R$2:$R$476,0),2))</f>
        <v/>
      </c>
      <c r="D408" t="str">
        <f>IF(ISERROR(VLOOKUP($C408,'Miljövärden urval för publ'!$B$2:$H$490,MATCH(D$4,'Miljövärden urval för publ'!$B$2:$H$2,0),FALSE)),"",VLOOKUP($C408,'Miljövärden urval för publ'!$B$2:$H$490,MATCH(D$4,'Miljövärden urval för publ'!$B$2:$H$2,0),FALSE))</f>
        <v/>
      </c>
      <c r="E408" t="str">
        <f>IF(ISERROR(VLOOKUP($C408,'Miljövärden urval för publ'!$B$2:$H$490,MATCH(E$4,'Miljövärden urval för publ'!$B$2:$H$2,0),FALSE)),"",VLOOKUP($C408,'Miljövärden urval för publ'!$B$2:$H$490,MATCH(E$4,'Miljövärden urval för publ'!$B$2:$H$2,0),FALSE))</f>
        <v/>
      </c>
      <c r="F408" t="str">
        <f>IF(ISERROR(VLOOKUP($C408,'Miljövärden urval för publ'!$B$2:$H$490,MATCH(F$4,'Miljövärden urval för publ'!$B$2:$H$2,0),FALSE)),"",VLOOKUP($C408,'Miljövärden urval för publ'!$B$2:$H$490,MATCH(F$4,'Miljövärden urval för publ'!$B$2:$H$2,0),FALSE))</f>
        <v/>
      </c>
      <c r="G408" t="str">
        <f>IF(ISERROR(VLOOKUP($C408,'Miljövärden urval för publ'!$B$2:$H$490,MATCH(G$4,'Miljövärden urval för publ'!$B$2:$H$2,0),FALSE)),"",VLOOKUP($C408,'Miljövärden urval för publ'!$B$2:$H$490,MATCH(G$4,'Miljövärden urval för publ'!$B$2:$H$2,0),FALSE))</f>
        <v/>
      </c>
    </row>
    <row r="409" spans="1:7" x14ac:dyDescent="0.25">
      <c r="A409" s="20">
        <v>406</v>
      </c>
      <c r="B409" t="str">
        <f>IF(ISERROR(INDEX('Miljövärden urval för publ'!$A$2:$AA$475,MATCH($A409,'Miljövärden urval för publ'!$R$2:$R$476,0),1)),"",INDEX('Miljövärden urval för publ'!$A$2:$AA$475,MATCH($A409,'Miljövärden urval för publ'!$R$2:$R$476,0),1))</f>
        <v/>
      </c>
      <c r="C409" t="str">
        <f>IF(ISERROR(INDEX('Miljövärden urval för publ'!$A$2:$AA$475,MATCH($A409,'Miljövärden urval för publ'!$R$2:$R$476,0),2)),"",INDEX('Miljövärden urval för publ'!$A$2:$AA$475,MATCH($A409,'Miljövärden urval för publ'!$R$2:$R$476,0),2))</f>
        <v/>
      </c>
      <c r="D409" t="str">
        <f>IF(ISERROR(VLOOKUP($C409,'Miljövärden urval för publ'!$B$2:$H$490,MATCH(D$4,'Miljövärden urval för publ'!$B$2:$H$2,0),FALSE)),"",VLOOKUP($C409,'Miljövärden urval för publ'!$B$2:$H$490,MATCH(D$4,'Miljövärden urval för publ'!$B$2:$H$2,0),FALSE))</f>
        <v/>
      </c>
      <c r="E409" t="str">
        <f>IF(ISERROR(VLOOKUP($C409,'Miljövärden urval för publ'!$B$2:$H$490,MATCH(E$4,'Miljövärden urval för publ'!$B$2:$H$2,0),FALSE)),"",VLOOKUP($C409,'Miljövärden urval för publ'!$B$2:$H$490,MATCH(E$4,'Miljövärden urval för publ'!$B$2:$H$2,0),FALSE))</f>
        <v/>
      </c>
      <c r="F409" t="str">
        <f>IF(ISERROR(VLOOKUP($C409,'Miljövärden urval för publ'!$B$2:$H$490,MATCH(F$4,'Miljövärden urval för publ'!$B$2:$H$2,0),FALSE)),"",VLOOKUP($C409,'Miljövärden urval för publ'!$B$2:$H$490,MATCH(F$4,'Miljövärden urval för publ'!$B$2:$H$2,0),FALSE))</f>
        <v/>
      </c>
      <c r="G409" t="str">
        <f>IF(ISERROR(VLOOKUP($C409,'Miljövärden urval för publ'!$B$2:$H$490,MATCH(G$4,'Miljövärden urval för publ'!$B$2:$H$2,0),FALSE)),"",VLOOKUP($C409,'Miljövärden urval för publ'!$B$2:$H$490,MATCH(G$4,'Miljövärden urval för publ'!$B$2:$H$2,0),FALSE))</f>
        <v/>
      </c>
    </row>
    <row r="410" spans="1:7" x14ac:dyDescent="0.25">
      <c r="A410" s="20">
        <v>407</v>
      </c>
      <c r="B410" t="str">
        <f>IF(ISERROR(INDEX('Miljövärden urval för publ'!$A$2:$AA$475,MATCH($A410,'Miljövärden urval för publ'!$R$2:$R$476,0),1)),"",INDEX('Miljövärden urval för publ'!$A$2:$AA$475,MATCH($A410,'Miljövärden urval för publ'!$R$2:$R$476,0),1))</f>
        <v/>
      </c>
      <c r="C410" t="str">
        <f>IF(ISERROR(INDEX('Miljövärden urval för publ'!$A$2:$AA$475,MATCH($A410,'Miljövärden urval för publ'!$R$2:$R$476,0),2)),"",INDEX('Miljövärden urval för publ'!$A$2:$AA$475,MATCH($A410,'Miljövärden urval för publ'!$R$2:$R$476,0),2))</f>
        <v/>
      </c>
      <c r="D410" t="str">
        <f>IF(ISERROR(VLOOKUP($C410,'Miljövärden urval för publ'!$B$2:$H$490,MATCH(D$4,'Miljövärden urval för publ'!$B$2:$H$2,0),FALSE)),"",VLOOKUP($C410,'Miljövärden urval för publ'!$B$2:$H$490,MATCH(D$4,'Miljövärden urval för publ'!$B$2:$H$2,0),FALSE))</f>
        <v/>
      </c>
      <c r="E410" t="str">
        <f>IF(ISERROR(VLOOKUP($C410,'Miljövärden urval för publ'!$B$2:$H$490,MATCH(E$4,'Miljövärden urval för publ'!$B$2:$H$2,0),FALSE)),"",VLOOKUP($C410,'Miljövärden urval för publ'!$B$2:$H$490,MATCH(E$4,'Miljövärden urval för publ'!$B$2:$H$2,0),FALSE))</f>
        <v/>
      </c>
      <c r="F410" t="str">
        <f>IF(ISERROR(VLOOKUP($C410,'Miljövärden urval för publ'!$B$2:$H$490,MATCH(F$4,'Miljövärden urval för publ'!$B$2:$H$2,0),FALSE)),"",VLOOKUP($C410,'Miljövärden urval för publ'!$B$2:$H$490,MATCH(F$4,'Miljövärden urval för publ'!$B$2:$H$2,0),FALSE))</f>
        <v/>
      </c>
      <c r="G410" t="str">
        <f>IF(ISERROR(VLOOKUP($C410,'Miljövärden urval för publ'!$B$2:$H$490,MATCH(G$4,'Miljövärden urval för publ'!$B$2:$H$2,0),FALSE)),"",VLOOKUP($C410,'Miljövärden urval för publ'!$B$2:$H$490,MATCH(G$4,'Miljövärden urval för publ'!$B$2:$H$2,0),FALSE))</f>
        <v/>
      </c>
    </row>
    <row r="411" spans="1:7" x14ac:dyDescent="0.25">
      <c r="A411" s="20">
        <v>408</v>
      </c>
      <c r="B411" t="str">
        <f>IF(ISERROR(INDEX('Miljövärden urval för publ'!$A$2:$AA$475,MATCH($A411,'Miljövärden urval för publ'!$R$2:$R$476,0),1)),"",INDEX('Miljövärden urval för publ'!$A$2:$AA$475,MATCH($A411,'Miljövärden urval för publ'!$R$2:$R$476,0),1))</f>
        <v/>
      </c>
      <c r="C411" t="str">
        <f>IF(ISERROR(INDEX('Miljövärden urval för publ'!$A$2:$AA$475,MATCH($A411,'Miljövärden urval för publ'!$R$2:$R$476,0),2)),"",INDEX('Miljövärden urval för publ'!$A$2:$AA$475,MATCH($A411,'Miljövärden urval för publ'!$R$2:$R$476,0),2))</f>
        <v/>
      </c>
      <c r="D411" t="str">
        <f>IF(ISERROR(VLOOKUP($C411,'Miljövärden urval för publ'!$B$2:$H$490,MATCH(D$4,'Miljövärden urval för publ'!$B$2:$H$2,0),FALSE)),"",VLOOKUP($C411,'Miljövärden urval för publ'!$B$2:$H$490,MATCH(D$4,'Miljövärden urval för publ'!$B$2:$H$2,0),FALSE))</f>
        <v/>
      </c>
      <c r="E411" t="str">
        <f>IF(ISERROR(VLOOKUP($C411,'Miljövärden urval för publ'!$B$2:$H$490,MATCH(E$4,'Miljövärden urval för publ'!$B$2:$H$2,0),FALSE)),"",VLOOKUP($C411,'Miljövärden urval för publ'!$B$2:$H$490,MATCH(E$4,'Miljövärden urval för publ'!$B$2:$H$2,0),FALSE))</f>
        <v/>
      </c>
      <c r="F411" t="str">
        <f>IF(ISERROR(VLOOKUP($C411,'Miljövärden urval för publ'!$B$2:$H$490,MATCH(F$4,'Miljövärden urval för publ'!$B$2:$H$2,0),FALSE)),"",VLOOKUP($C411,'Miljövärden urval för publ'!$B$2:$H$490,MATCH(F$4,'Miljövärden urval för publ'!$B$2:$H$2,0),FALSE))</f>
        <v/>
      </c>
      <c r="G411" t="str">
        <f>IF(ISERROR(VLOOKUP($C411,'Miljövärden urval för publ'!$B$2:$H$490,MATCH(G$4,'Miljövärden urval för publ'!$B$2:$H$2,0),FALSE)),"",VLOOKUP($C411,'Miljövärden urval för publ'!$B$2:$H$490,MATCH(G$4,'Miljövärden urval för publ'!$B$2:$H$2,0),FALSE))</f>
        <v/>
      </c>
    </row>
    <row r="412" spans="1:7" x14ac:dyDescent="0.25">
      <c r="A412" s="20">
        <v>409</v>
      </c>
      <c r="B412" t="str">
        <f>IF(ISERROR(INDEX('Miljövärden urval för publ'!$A$2:$AA$475,MATCH($A412,'Miljövärden urval för publ'!$R$2:$R$476,0),1)),"",INDEX('Miljövärden urval för publ'!$A$2:$AA$475,MATCH($A412,'Miljövärden urval för publ'!$R$2:$R$476,0),1))</f>
        <v/>
      </c>
      <c r="C412" t="str">
        <f>IF(ISERROR(INDEX('Miljövärden urval för publ'!$A$2:$AA$475,MATCH($A412,'Miljövärden urval för publ'!$R$2:$R$476,0),2)),"",INDEX('Miljövärden urval för publ'!$A$2:$AA$475,MATCH($A412,'Miljövärden urval för publ'!$R$2:$R$476,0),2))</f>
        <v/>
      </c>
      <c r="D412" t="str">
        <f>IF(ISERROR(VLOOKUP($C412,'Miljövärden urval för publ'!$B$2:$H$490,MATCH(D$4,'Miljövärden urval för publ'!$B$2:$H$2,0),FALSE)),"",VLOOKUP($C412,'Miljövärden urval för publ'!$B$2:$H$490,MATCH(D$4,'Miljövärden urval för publ'!$B$2:$H$2,0),FALSE))</f>
        <v/>
      </c>
      <c r="E412" t="str">
        <f>IF(ISERROR(VLOOKUP($C412,'Miljövärden urval för publ'!$B$2:$H$490,MATCH(E$4,'Miljövärden urval för publ'!$B$2:$H$2,0),FALSE)),"",VLOOKUP($C412,'Miljövärden urval för publ'!$B$2:$H$490,MATCH(E$4,'Miljövärden urval för publ'!$B$2:$H$2,0),FALSE))</f>
        <v/>
      </c>
      <c r="F412" t="str">
        <f>IF(ISERROR(VLOOKUP($C412,'Miljövärden urval för publ'!$B$2:$H$490,MATCH(F$4,'Miljövärden urval för publ'!$B$2:$H$2,0),FALSE)),"",VLOOKUP($C412,'Miljövärden urval för publ'!$B$2:$H$490,MATCH(F$4,'Miljövärden urval för publ'!$B$2:$H$2,0),FALSE))</f>
        <v/>
      </c>
      <c r="G412" t="str">
        <f>IF(ISERROR(VLOOKUP($C412,'Miljövärden urval för publ'!$B$2:$H$490,MATCH(G$4,'Miljövärden urval för publ'!$B$2:$H$2,0),FALSE)),"",VLOOKUP($C412,'Miljövärden urval för publ'!$B$2:$H$490,MATCH(G$4,'Miljövärden urval för publ'!$B$2:$H$2,0),FALSE))</f>
        <v/>
      </c>
    </row>
    <row r="413" spans="1:7" x14ac:dyDescent="0.25">
      <c r="A413" s="20">
        <v>410</v>
      </c>
      <c r="B413" t="str">
        <f>IF(ISERROR(INDEX('Miljövärden urval för publ'!$A$2:$AA$475,MATCH($A413,'Miljövärden urval för publ'!$R$2:$R$476,0),1)),"",INDEX('Miljövärden urval för publ'!$A$2:$AA$475,MATCH($A413,'Miljövärden urval för publ'!$R$2:$R$476,0),1))</f>
        <v/>
      </c>
      <c r="C413" t="str">
        <f>IF(ISERROR(INDEX('Miljövärden urval för publ'!$A$2:$AA$475,MATCH($A413,'Miljövärden urval för publ'!$R$2:$R$476,0),2)),"",INDEX('Miljövärden urval för publ'!$A$2:$AA$475,MATCH($A413,'Miljövärden urval för publ'!$R$2:$R$476,0),2))</f>
        <v/>
      </c>
      <c r="D413" t="str">
        <f>IF(ISERROR(VLOOKUP($C413,'Miljövärden urval för publ'!$B$2:$H$490,MATCH(D$4,'Miljövärden urval för publ'!$B$2:$H$2,0),FALSE)),"",VLOOKUP($C413,'Miljövärden urval för publ'!$B$2:$H$490,MATCH(D$4,'Miljövärden urval för publ'!$B$2:$H$2,0),FALSE))</f>
        <v/>
      </c>
      <c r="E413" t="str">
        <f>IF(ISERROR(VLOOKUP($C413,'Miljövärden urval för publ'!$B$2:$H$490,MATCH(E$4,'Miljövärden urval för publ'!$B$2:$H$2,0),FALSE)),"",VLOOKUP($C413,'Miljövärden urval för publ'!$B$2:$H$490,MATCH(E$4,'Miljövärden urval för publ'!$B$2:$H$2,0),FALSE))</f>
        <v/>
      </c>
      <c r="F413" t="str">
        <f>IF(ISERROR(VLOOKUP($C413,'Miljövärden urval för publ'!$B$2:$H$490,MATCH(F$4,'Miljövärden urval för publ'!$B$2:$H$2,0),FALSE)),"",VLOOKUP($C413,'Miljövärden urval för publ'!$B$2:$H$490,MATCH(F$4,'Miljövärden urval för publ'!$B$2:$H$2,0),FALSE))</f>
        <v/>
      </c>
      <c r="G413" t="str">
        <f>IF(ISERROR(VLOOKUP($C413,'Miljövärden urval för publ'!$B$2:$H$490,MATCH(G$4,'Miljövärden urval för publ'!$B$2:$H$2,0),FALSE)),"",VLOOKUP($C413,'Miljövärden urval för publ'!$B$2:$H$490,MATCH(G$4,'Miljövärden urval för publ'!$B$2:$H$2,0),FALSE))</f>
        <v/>
      </c>
    </row>
    <row r="414" spans="1:7" x14ac:dyDescent="0.25">
      <c r="A414" s="20">
        <v>411</v>
      </c>
      <c r="B414" t="str">
        <f>IF(ISERROR(INDEX('Miljövärden urval för publ'!$A$2:$AA$475,MATCH($A414,'Miljövärden urval för publ'!$R$2:$R$476,0),1)),"",INDEX('Miljövärden urval för publ'!$A$2:$AA$475,MATCH($A414,'Miljövärden urval för publ'!$R$2:$R$476,0),1))</f>
        <v/>
      </c>
      <c r="C414" t="str">
        <f>IF(ISERROR(INDEX('Miljövärden urval för publ'!$A$2:$AA$475,MATCH($A414,'Miljövärden urval för publ'!$R$2:$R$476,0),2)),"",INDEX('Miljövärden urval för publ'!$A$2:$AA$475,MATCH($A414,'Miljövärden urval för publ'!$R$2:$R$476,0),2))</f>
        <v/>
      </c>
      <c r="D414" t="str">
        <f>IF(ISERROR(VLOOKUP($C414,'Miljövärden urval för publ'!$B$2:$H$490,MATCH(D$4,'Miljövärden urval för publ'!$B$2:$H$2,0),FALSE)),"",VLOOKUP($C414,'Miljövärden urval för publ'!$B$2:$H$490,MATCH(D$4,'Miljövärden urval för publ'!$B$2:$H$2,0),FALSE))</f>
        <v/>
      </c>
      <c r="E414" t="str">
        <f>IF(ISERROR(VLOOKUP($C414,'Miljövärden urval för publ'!$B$2:$H$490,MATCH(E$4,'Miljövärden urval för publ'!$B$2:$H$2,0),FALSE)),"",VLOOKUP($C414,'Miljövärden urval för publ'!$B$2:$H$490,MATCH(E$4,'Miljövärden urval för publ'!$B$2:$H$2,0),FALSE))</f>
        <v/>
      </c>
      <c r="F414" t="str">
        <f>IF(ISERROR(VLOOKUP($C414,'Miljövärden urval för publ'!$B$2:$H$490,MATCH(F$4,'Miljövärden urval för publ'!$B$2:$H$2,0),FALSE)),"",VLOOKUP($C414,'Miljövärden urval för publ'!$B$2:$H$490,MATCH(F$4,'Miljövärden urval för publ'!$B$2:$H$2,0),FALSE))</f>
        <v/>
      </c>
      <c r="G414" t="str">
        <f>IF(ISERROR(VLOOKUP($C414,'Miljövärden urval för publ'!$B$2:$H$490,MATCH(G$4,'Miljövärden urval för publ'!$B$2:$H$2,0),FALSE)),"",VLOOKUP($C414,'Miljövärden urval för publ'!$B$2:$H$490,MATCH(G$4,'Miljövärden urval för publ'!$B$2:$H$2,0),FALSE))</f>
        <v/>
      </c>
    </row>
    <row r="415" spans="1:7" x14ac:dyDescent="0.25">
      <c r="A415" s="20">
        <v>412</v>
      </c>
      <c r="B415" t="str">
        <f>IF(ISERROR(INDEX('Miljövärden urval för publ'!$A$2:$AA$475,MATCH($A415,'Miljövärden urval för publ'!$R$2:$R$476,0),1)),"",INDEX('Miljövärden urval för publ'!$A$2:$AA$475,MATCH($A415,'Miljövärden urval för publ'!$R$2:$R$476,0),1))</f>
        <v/>
      </c>
      <c r="C415" t="str">
        <f>IF(ISERROR(INDEX('Miljövärden urval för publ'!$A$2:$AA$475,MATCH($A415,'Miljövärden urval för publ'!$R$2:$R$476,0),2)),"",INDEX('Miljövärden urval för publ'!$A$2:$AA$475,MATCH($A415,'Miljövärden urval för publ'!$R$2:$R$476,0),2))</f>
        <v/>
      </c>
      <c r="D415" t="str">
        <f>IF(ISERROR(VLOOKUP($C415,'Miljövärden urval för publ'!$B$2:$H$490,MATCH(D$4,'Miljövärden urval för publ'!$B$2:$H$2,0),FALSE)),"",VLOOKUP($C415,'Miljövärden urval för publ'!$B$2:$H$490,MATCH(D$4,'Miljövärden urval för publ'!$B$2:$H$2,0),FALSE))</f>
        <v/>
      </c>
      <c r="E415" t="str">
        <f>IF(ISERROR(VLOOKUP($C415,'Miljövärden urval för publ'!$B$2:$H$490,MATCH(E$4,'Miljövärden urval för publ'!$B$2:$H$2,0),FALSE)),"",VLOOKUP($C415,'Miljövärden urval för publ'!$B$2:$H$490,MATCH(E$4,'Miljövärden urval för publ'!$B$2:$H$2,0),FALSE))</f>
        <v/>
      </c>
      <c r="F415" t="str">
        <f>IF(ISERROR(VLOOKUP($C415,'Miljövärden urval för publ'!$B$2:$H$490,MATCH(F$4,'Miljövärden urval för publ'!$B$2:$H$2,0),FALSE)),"",VLOOKUP($C415,'Miljövärden urval för publ'!$B$2:$H$490,MATCH(F$4,'Miljövärden urval för publ'!$B$2:$H$2,0),FALSE))</f>
        <v/>
      </c>
      <c r="G415" t="str">
        <f>IF(ISERROR(VLOOKUP($C415,'Miljövärden urval för publ'!$B$2:$H$490,MATCH(G$4,'Miljövärden urval för publ'!$B$2:$H$2,0),FALSE)),"",VLOOKUP($C415,'Miljövärden urval för publ'!$B$2:$H$490,MATCH(G$4,'Miljövärden urval för publ'!$B$2:$H$2,0),FALSE))</f>
        <v/>
      </c>
    </row>
    <row r="416" spans="1:7" x14ac:dyDescent="0.25">
      <c r="A416" s="20">
        <v>413</v>
      </c>
      <c r="B416" t="str">
        <f>IF(ISERROR(INDEX('Miljövärden urval för publ'!$A$2:$AA$475,MATCH($A416,'Miljövärden urval för publ'!$R$2:$R$476,0),1)),"",INDEX('Miljövärden urval för publ'!$A$2:$AA$475,MATCH($A416,'Miljövärden urval för publ'!$R$2:$R$476,0),1))</f>
        <v/>
      </c>
      <c r="C416" t="str">
        <f>IF(ISERROR(INDEX('Miljövärden urval för publ'!$A$2:$AA$475,MATCH($A416,'Miljövärden urval för publ'!$R$2:$R$476,0),2)),"",INDEX('Miljövärden urval för publ'!$A$2:$AA$475,MATCH($A416,'Miljövärden urval för publ'!$R$2:$R$476,0),2))</f>
        <v/>
      </c>
      <c r="D416" t="str">
        <f>IF(ISERROR(VLOOKUP($C416,'Miljövärden urval för publ'!$B$2:$H$490,MATCH(D$4,'Miljövärden urval för publ'!$B$2:$H$2,0),FALSE)),"",VLOOKUP($C416,'Miljövärden urval för publ'!$B$2:$H$490,MATCH(D$4,'Miljövärden urval för publ'!$B$2:$H$2,0),FALSE))</f>
        <v/>
      </c>
      <c r="E416" t="str">
        <f>IF(ISERROR(VLOOKUP($C416,'Miljövärden urval för publ'!$B$2:$H$490,MATCH(E$4,'Miljövärden urval för publ'!$B$2:$H$2,0),FALSE)),"",VLOOKUP($C416,'Miljövärden urval för publ'!$B$2:$H$490,MATCH(E$4,'Miljövärden urval för publ'!$B$2:$H$2,0),FALSE))</f>
        <v/>
      </c>
      <c r="F416" t="str">
        <f>IF(ISERROR(VLOOKUP($C416,'Miljövärden urval för publ'!$B$2:$H$490,MATCH(F$4,'Miljövärden urval för publ'!$B$2:$H$2,0),FALSE)),"",VLOOKUP($C416,'Miljövärden urval för publ'!$B$2:$H$490,MATCH(F$4,'Miljövärden urval för publ'!$B$2:$H$2,0),FALSE))</f>
        <v/>
      </c>
      <c r="G416" t="str">
        <f>IF(ISERROR(VLOOKUP($C416,'Miljövärden urval för publ'!$B$2:$H$490,MATCH(G$4,'Miljövärden urval för publ'!$B$2:$H$2,0),FALSE)),"",VLOOKUP($C416,'Miljövärden urval för publ'!$B$2:$H$490,MATCH(G$4,'Miljövärden urval för publ'!$B$2:$H$2,0),FALSE))</f>
        <v/>
      </c>
    </row>
    <row r="417" spans="1:7" x14ac:dyDescent="0.25">
      <c r="A417" s="20">
        <v>414</v>
      </c>
      <c r="B417" t="str">
        <f>IF(ISERROR(INDEX('Miljövärden urval för publ'!$A$2:$AA$475,MATCH($A417,'Miljövärden urval för publ'!$R$2:$R$476,0),1)),"",INDEX('Miljövärden urval för publ'!$A$2:$AA$475,MATCH($A417,'Miljövärden urval för publ'!$R$2:$R$476,0),1))</f>
        <v/>
      </c>
      <c r="C417" t="str">
        <f>IF(ISERROR(INDEX('Miljövärden urval för publ'!$A$2:$AA$475,MATCH($A417,'Miljövärden urval för publ'!$R$2:$R$476,0),2)),"",INDEX('Miljövärden urval för publ'!$A$2:$AA$475,MATCH($A417,'Miljövärden urval för publ'!$R$2:$R$476,0),2))</f>
        <v/>
      </c>
      <c r="D417" t="str">
        <f>IF(ISERROR(VLOOKUP($C417,'Miljövärden urval för publ'!$B$2:$H$490,MATCH(D$4,'Miljövärden urval för publ'!$B$2:$H$2,0),FALSE)),"",VLOOKUP($C417,'Miljövärden urval för publ'!$B$2:$H$490,MATCH(D$4,'Miljövärden urval för publ'!$B$2:$H$2,0),FALSE))</f>
        <v/>
      </c>
      <c r="E417" t="str">
        <f>IF(ISERROR(VLOOKUP($C417,'Miljövärden urval för publ'!$B$2:$H$490,MATCH(E$4,'Miljövärden urval för publ'!$B$2:$H$2,0),FALSE)),"",VLOOKUP($C417,'Miljövärden urval för publ'!$B$2:$H$490,MATCH(E$4,'Miljövärden urval för publ'!$B$2:$H$2,0),FALSE))</f>
        <v/>
      </c>
      <c r="F417" t="str">
        <f>IF(ISERROR(VLOOKUP($C417,'Miljövärden urval för publ'!$B$2:$H$490,MATCH(F$4,'Miljövärden urval för publ'!$B$2:$H$2,0),FALSE)),"",VLOOKUP($C417,'Miljövärden urval för publ'!$B$2:$H$490,MATCH(F$4,'Miljövärden urval för publ'!$B$2:$H$2,0),FALSE))</f>
        <v/>
      </c>
      <c r="G417" t="str">
        <f>IF(ISERROR(VLOOKUP($C417,'Miljövärden urval för publ'!$B$2:$H$490,MATCH(G$4,'Miljövärden urval för publ'!$B$2:$H$2,0),FALSE)),"",VLOOKUP($C417,'Miljövärden urval för publ'!$B$2:$H$490,MATCH(G$4,'Miljövärden urval för publ'!$B$2:$H$2,0),FALSE))</f>
        <v/>
      </c>
    </row>
    <row r="418" spans="1:7" x14ac:dyDescent="0.25">
      <c r="A418" s="20">
        <v>415</v>
      </c>
      <c r="B418" t="str">
        <f>IF(ISERROR(INDEX('Miljövärden urval för publ'!$A$2:$AA$475,MATCH($A418,'Miljövärden urval för publ'!$R$2:$R$476,0),1)),"",INDEX('Miljövärden urval för publ'!$A$2:$AA$475,MATCH($A418,'Miljövärden urval för publ'!$R$2:$R$476,0),1))</f>
        <v/>
      </c>
      <c r="C418" t="str">
        <f>IF(ISERROR(INDEX('Miljövärden urval för publ'!$A$2:$AA$475,MATCH($A418,'Miljövärden urval för publ'!$R$2:$R$476,0),2)),"",INDEX('Miljövärden urval för publ'!$A$2:$AA$475,MATCH($A418,'Miljövärden urval för publ'!$R$2:$R$476,0),2))</f>
        <v/>
      </c>
      <c r="D418" t="str">
        <f>IF(ISERROR(VLOOKUP($C418,'Miljövärden urval för publ'!$B$2:$H$490,MATCH(D$4,'Miljövärden urval för publ'!$B$2:$H$2,0),FALSE)),"",VLOOKUP($C418,'Miljövärden urval för publ'!$B$2:$H$490,MATCH(D$4,'Miljövärden urval för publ'!$B$2:$H$2,0),FALSE))</f>
        <v/>
      </c>
      <c r="E418" t="str">
        <f>IF(ISERROR(VLOOKUP($C418,'Miljövärden urval för publ'!$B$2:$H$490,MATCH(E$4,'Miljövärden urval för publ'!$B$2:$H$2,0),FALSE)),"",VLOOKUP($C418,'Miljövärden urval för publ'!$B$2:$H$490,MATCH(E$4,'Miljövärden urval för publ'!$B$2:$H$2,0),FALSE))</f>
        <v/>
      </c>
      <c r="F418" t="str">
        <f>IF(ISERROR(VLOOKUP($C418,'Miljövärden urval för publ'!$B$2:$H$490,MATCH(F$4,'Miljövärden urval för publ'!$B$2:$H$2,0),FALSE)),"",VLOOKUP($C418,'Miljövärden urval för publ'!$B$2:$H$490,MATCH(F$4,'Miljövärden urval för publ'!$B$2:$H$2,0),FALSE))</f>
        <v/>
      </c>
      <c r="G418" t="str">
        <f>IF(ISERROR(VLOOKUP($C418,'Miljövärden urval för publ'!$B$2:$H$490,MATCH(G$4,'Miljövärden urval för publ'!$B$2:$H$2,0),FALSE)),"",VLOOKUP($C418,'Miljövärden urval för publ'!$B$2:$H$490,MATCH(G$4,'Miljövärden urval för publ'!$B$2:$H$2,0),FALSE))</f>
        <v/>
      </c>
    </row>
    <row r="419" spans="1:7" x14ac:dyDescent="0.25">
      <c r="A419" s="20">
        <v>416</v>
      </c>
      <c r="B419" t="str">
        <f>IF(ISERROR(INDEX('Miljövärden urval för publ'!$A$2:$AA$475,MATCH($A419,'Miljövärden urval för publ'!$R$2:$R$476,0),1)),"",INDEX('Miljövärden urval för publ'!$A$2:$AA$475,MATCH($A419,'Miljövärden urval för publ'!$R$2:$R$476,0),1))</f>
        <v/>
      </c>
      <c r="C419" t="str">
        <f>IF(ISERROR(INDEX('Miljövärden urval för publ'!$A$2:$AA$475,MATCH($A419,'Miljövärden urval för publ'!$R$2:$R$476,0),2)),"",INDEX('Miljövärden urval för publ'!$A$2:$AA$475,MATCH($A419,'Miljövärden urval för publ'!$R$2:$R$476,0),2))</f>
        <v/>
      </c>
      <c r="D419" t="str">
        <f>IF(ISERROR(VLOOKUP($C419,'Miljövärden urval för publ'!$B$2:$H$490,MATCH(D$4,'Miljövärden urval för publ'!$B$2:$H$2,0),FALSE)),"",VLOOKUP($C419,'Miljövärden urval för publ'!$B$2:$H$490,MATCH(D$4,'Miljövärden urval för publ'!$B$2:$H$2,0),FALSE))</f>
        <v/>
      </c>
      <c r="E419" t="str">
        <f>IF(ISERROR(VLOOKUP($C419,'Miljövärden urval för publ'!$B$2:$H$490,MATCH(E$4,'Miljövärden urval för publ'!$B$2:$H$2,0),FALSE)),"",VLOOKUP($C419,'Miljövärden urval för publ'!$B$2:$H$490,MATCH(E$4,'Miljövärden urval för publ'!$B$2:$H$2,0),FALSE))</f>
        <v/>
      </c>
      <c r="F419" t="str">
        <f>IF(ISERROR(VLOOKUP($C419,'Miljövärden urval för publ'!$B$2:$H$490,MATCH(F$4,'Miljövärden urval för publ'!$B$2:$H$2,0),FALSE)),"",VLOOKUP($C419,'Miljövärden urval för publ'!$B$2:$H$490,MATCH(F$4,'Miljövärden urval för publ'!$B$2:$H$2,0),FALSE))</f>
        <v/>
      </c>
      <c r="G419" t="str">
        <f>IF(ISERROR(VLOOKUP($C419,'Miljövärden urval för publ'!$B$2:$H$490,MATCH(G$4,'Miljövärden urval för publ'!$B$2:$H$2,0),FALSE)),"",VLOOKUP($C419,'Miljövärden urval för publ'!$B$2:$H$490,MATCH(G$4,'Miljövärden urval för publ'!$B$2:$H$2,0),FALSE))</f>
        <v/>
      </c>
    </row>
    <row r="420" spans="1:7" x14ac:dyDescent="0.25">
      <c r="A420" s="20">
        <v>417</v>
      </c>
      <c r="B420" t="str">
        <f>IF(ISERROR(INDEX('Miljövärden urval för publ'!$A$2:$AA$475,MATCH($A420,'Miljövärden urval för publ'!$R$2:$R$476,0),1)),"",INDEX('Miljövärden urval för publ'!$A$2:$AA$475,MATCH($A420,'Miljövärden urval för publ'!$R$2:$R$476,0),1))</f>
        <v/>
      </c>
      <c r="C420" t="str">
        <f>IF(ISERROR(INDEX('Miljövärden urval för publ'!$A$2:$AA$475,MATCH($A420,'Miljövärden urval för publ'!$R$2:$R$476,0),2)),"",INDEX('Miljövärden urval för publ'!$A$2:$AA$475,MATCH($A420,'Miljövärden urval för publ'!$R$2:$R$476,0),2))</f>
        <v/>
      </c>
      <c r="D420" t="str">
        <f>IF(ISERROR(VLOOKUP($C420,'Miljövärden urval för publ'!$B$2:$H$490,MATCH(D$4,'Miljövärden urval för publ'!$B$2:$H$2,0),FALSE)),"",VLOOKUP($C420,'Miljövärden urval för publ'!$B$2:$H$490,MATCH(D$4,'Miljövärden urval för publ'!$B$2:$H$2,0),FALSE))</f>
        <v/>
      </c>
      <c r="E420" t="str">
        <f>IF(ISERROR(VLOOKUP($C420,'Miljövärden urval för publ'!$B$2:$H$490,MATCH(E$4,'Miljövärden urval för publ'!$B$2:$H$2,0),FALSE)),"",VLOOKUP($C420,'Miljövärden urval för publ'!$B$2:$H$490,MATCH(E$4,'Miljövärden urval för publ'!$B$2:$H$2,0),FALSE))</f>
        <v/>
      </c>
      <c r="F420" t="str">
        <f>IF(ISERROR(VLOOKUP($C420,'Miljövärden urval för publ'!$B$2:$H$490,MATCH(F$4,'Miljövärden urval för publ'!$B$2:$H$2,0),FALSE)),"",VLOOKUP($C420,'Miljövärden urval för publ'!$B$2:$H$490,MATCH(F$4,'Miljövärden urval för publ'!$B$2:$H$2,0),FALSE))</f>
        <v/>
      </c>
      <c r="G420" t="str">
        <f>IF(ISERROR(VLOOKUP($C420,'Miljövärden urval för publ'!$B$2:$H$490,MATCH(G$4,'Miljövärden urval för publ'!$B$2:$H$2,0),FALSE)),"",VLOOKUP($C420,'Miljövärden urval för publ'!$B$2:$H$490,MATCH(G$4,'Miljövärden urval för publ'!$B$2:$H$2,0),FALSE))</f>
        <v/>
      </c>
    </row>
    <row r="421" spans="1:7" x14ac:dyDescent="0.25">
      <c r="A421" s="20">
        <v>418</v>
      </c>
      <c r="B421" t="str">
        <f>IF(ISERROR(INDEX('Miljövärden urval för publ'!$A$2:$AA$475,MATCH($A421,'Miljövärden urval för publ'!$R$2:$R$476,0),1)),"",INDEX('Miljövärden urval för publ'!$A$2:$AA$475,MATCH($A421,'Miljövärden urval för publ'!$R$2:$R$476,0),1))</f>
        <v/>
      </c>
      <c r="C421" t="str">
        <f>IF(ISERROR(INDEX('Miljövärden urval för publ'!$A$2:$AA$475,MATCH($A421,'Miljövärden urval för publ'!$R$2:$R$476,0),2)),"",INDEX('Miljövärden urval för publ'!$A$2:$AA$475,MATCH($A421,'Miljövärden urval för publ'!$R$2:$R$476,0),2))</f>
        <v/>
      </c>
      <c r="D421" t="str">
        <f>IF(ISERROR(VLOOKUP($C421,'Miljövärden urval för publ'!$B$2:$H$490,MATCH(D$4,'Miljövärden urval för publ'!$B$2:$H$2,0),FALSE)),"",VLOOKUP($C421,'Miljövärden urval för publ'!$B$2:$H$490,MATCH(D$4,'Miljövärden urval för publ'!$B$2:$H$2,0),FALSE))</f>
        <v/>
      </c>
      <c r="E421" t="str">
        <f>IF(ISERROR(VLOOKUP($C421,'Miljövärden urval för publ'!$B$2:$H$490,MATCH(E$4,'Miljövärden urval för publ'!$B$2:$H$2,0),FALSE)),"",VLOOKUP($C421,'Miljövärden urval för publ'!$B$2:$H$490,MATCH(E$4,'Miljövärden urval för publ'!$B$2:$H$2,0),FALSE))</f>
        <v/>
      </c>
      <c r="F421" t="str">
        <f>IF(ISERROR(VLOOKUP($C421,'Miljövärden urval för publ'!$B$2:$H$490,MATCH(F$4,'Miljövärden urval för publ'!$B$2:$H$2,0),FALSE)),"",VLOOKUP($C421,'Miljövärden urval för publ'!$B$2:$H$490,MATCH(F$4,'Miljövärden urval för publ'!$B$2:$H$2,0),FALSE))</f>
        <v/>
      </c>
      <c r="G421" t="str">
        <f>IF(ISERROR(VLOOKUP($C421,'Miljövärden urval för publ'!$B$2:$H$490,MATCH(G$4,'Miljövärden urval för publ'!$B$2:$H$2,0),FALSE)),"",VLOOKUP($C421,'Miljövärden urval för publ'!$B$2:$H$490,MATCH(G$4,'Miljövärden urval för publ'!$B$2:$H$2,0),FALSE))</f>
        <v/>
      </c>
    </row>
    <row r="422" spans="1:7" x14ac:dyDescent="0.25">
      <c r="A422" s="20">
        <v>419</v>
      </c>
      <c r="B422" t="str">
        <f>IF(ISERROR(INDEX('Miljövärden urval för publ'!$A$2:$AA$475,MATCH($A422,'Miljövärden urval för publ'!$R$2:$R$476,0),1)),"",INDEX('Miljövärden urval för publ'!$A$2:$AA$475,MATCH($A422,'Miljövärden urval för publ'!$R$2:$R$476,0),1))</f>
        <v/>
      </c>
      <c r="C422" t="str">
        <f>IF(ISERROR(INDEX('Miljövärden urval för publ'!$A$2:$AA$475,MATCH($A422,'Miljövärden urval för publ'!$R$2:$R$476,0),2)),"",INDEX('Miljövärden urval för publ'!$A$2:$AA$475,MATCH($A422,'Miljövärden urval för publ'!$R$2:$R$476,0),2))</f>
        <v/>
      </c>
      <c r="D422" t="str">
        <f>IF(ISERROR(VLOOKUP($C422,'Miljövärden urval för publ'!$B$2:$H$490,MATCH(D$4,'Miljövärden urval för publ'!$B$2:$H$2,0),FALSE)),"",VLOOKUP($C422,'Miljövärden urval för publ'!$B$2:$H$490,MATCH(D$4,'Miljövärden urval för publ'!$B$2:$H$2,0),FALSE))</f>
        <v/>
      </c>
      <c r="E422" t="str">
        <f>IF(ISERROR(VLOOKUP($C422,'Miljövärden urval för publ'!$B$2:$H$490,MATCH(E$4,'Miljövärden urval för publ'!$B$2:$H$2,0),FALSE)),"",VLOOKUP($C422,'Miljövärden urval för publ'!$B$2:$H$490,MATCH(E$4,'Miljövärden urval för publ'!$B$2:$H$2,0),FALSE))</f>
        <v/>
      </c>
      <c r="F422" t="str">
        <f>IF(ISERROR(VLOOKUP($C422,'Miljövärden urval för publ'!$B$2:$H$490,MATCH(F$4,'Miljövärden urval för publ'!$B$2:$H$2,0),FALSE)),"",VLOOKUP($C422,'Miljövärden urval för publ'!$B$2:$H$490,MATCH(F$4,'Miljövärden urval för publ'!$B$2:$H$2,0),FALSE))</f>
        <v/>
      </c>
      <c r="G422" t="str">
        <f>IF(ISERROR(VLOOKUP($C422,'Miljövärden urval för publ'!$B$2:$H$490,MATCH(G$4,'Miljövärden urval för publ'!$B$2:$H$2,0),FALSE)),"",VLOOKUP($C422,'Miljövärden urval för publ'!$B$2:$H$490,MATCH(G$4,'Miljövärden urval för publ'!$B$2:$H$2,0),FALSE))</f>
        <v/>
      </c>
    </row>
    <row r="423" spans="1:7" x14ac:dyDescent="0.25">
      <c r="A423" s="20">
        <v>420</v>
      </c>
      <c r="B423" t="str">
        <f>IF(ISERROR(INDEX('Miljövärden urval för publ'!$A$2:$AA$475,MATCH($A423,'Miljövärden urval för publ'!$R$2:$R$476,0),1)),"",INDEX('Miljövärden urval för publ'!$A$2:$AA$475,MATCH($A423,'Miljövärden urval för publ'!$R$2:$R$476,0),1))</f>
        <v/>
      </c>
      <c r="C423" t="str">
        <f>IF(ISERROR(INDEX('Miljövärden urval för publ'!$A$2:$AA$475,MATCH($A423,'Miljövärden urval för publ'!$R$2:$R$476,0),2)),"",INDEX('Miljövärden urval för publ'!$A$2:$AA$475,MATCH($A423,'Miljövärden urval för publ'!$R$2:$R$476,0),2))</f>
        <v/>
      </c>
      <c r="D423" t="str">
        <f>IF(ISERROR(VLOOKUP($C423,'Miljövärden urval för publ'!$B$2:$H$490,MATCH(D$4,'Miljövärden urval för publ'!$B$2:$H$2,0),FALSE)),"",VLOOKUP($C423,'Miljövärden urval för publ'!$B$2:$H$490,MATCH(D$4,'Miljövärden urval för publ'!$B$2:$H$2,0),FALSE))</f>
        <v/>
      </c>
      <c r="E423" t="str">
        <f>IF(ISERROR(VLOOKUP($C423,'Miljövärden urval för publ'!$B$2:$H$490,MATCH(E$4,'Miljövärden urval för publ'!$B$2:$H$2,0),FALSE)),"",VLOOKUP($C423,'Miljövärden urval för publ'!$B$2:$H$490,MATCH(E$4,'Miljövärden urval för publ'!$B$2:$H$2,0),FALSE))</f>
        <v/>
      </c>
      <c r="F423" t="str">
        <f>IF(ISERROR(VLOOKUP($C423,'Miljövärden urval för publ'!$B$2:$H$490,MATCH(F$4,'Miljövärden urval för publ'!$B$2:$H$2,0),FALSE)),"",VLOOKUP($C423,'Miljövärden urval för publ'!$B$2:$H$490,MATCH(F$4,'Miljövärden urval för publ'!$B$2:$H$2,0),FALSE))</f>
        <v/>
      </c>
      <c r="G423" t="str">
        <f>IF(ISERROR(VLOOKUP($C423,'Miljövärden urval för publ'!$B$2:$H$490,MATCH(G$4,'Miljövärden urval för publ'!$B$2:$H$2,0),FALSE)),"",VLOOKUP($C423,'Miljövärden urval för publ'!$B$2:$H$490,MATCH(G$4,'Miljövärden urval för publ'!$B$2:$H$2,0),FALSE))</f>
        <v/>
      </c>
    </row>
    <row r="424" spans="1:7" x14ac:dyDescent="0.25">
      <c r="A424" s="20">
        <v>421</v>
      </c>
      <c r="B424" t="str">
        <f>IF(ISERROR(INDEX('Miljövärden urval för publ'!$A$2:$AA$475,MATCH($A424,'Miljövärden urval för publ'!$R$2:$R$476,0),1)),"",INDEX('Miljövärden urval för publ'!$A$2:$AA$475,MATCH($A424,'Miljövärden urval för publ'!$R$2:$R$476,0),1))</f>
        <v/>
      </c>
      <c r="C424" t="str">
        <f>IF(ISERROR(INDEX('Miljövärden urval för publ'!$A$2:$AA$475,MATCH($A424,'Miljövärden urval för publ'!$R$2:$R$476,0),2)),"",INDEX('Miljövärden urval för publ'!$A$2:$AA$475,MATCH($A424,'Miljövärden urval för publ'!$R$2:$R$476,0),2))</f>
        <v/>
      </c>
      <c r="D424" t="str">
        <f>IF(ISERROR(VLOOKUP($C424,'Miljövärden urval för publ'!$B$2:$H$490,MATCH(D$4,'Miljövärden urval för publ'!$B$2:$H$2,0),FALSE)),"",VLOOKUP($C424,'Miljövärden urval för publ'!$B$2:$H$490,MATCH(D$4,'Miljövärden urval för publ'!$B$2:$H$2,0),FALSE))</f>
        <v/>
      </c>
      <c r="E424" t="str">
        <f>IF(ISERROR(VLOOKUP($C424,'Miljövärden urval för publ'!$B$2:$H$490,MATCH(E$4,'Miljövärden urval för publ'!$B$2:$H$2,0),FALSE)),"",VLOOKUP($C424,'Miljövärden urval för publ'!$B$2:$H$490,MATCH(E$4,'Miljövärden urval för publ'!$B$2:$H$2,0),FALSE))</f>
        <v/>
      </c>
      <c r="F424" t="str">
        <f>IF(ISERROR(VLOOKUP($C424,'Miljövärden urval för publ'!$B$2:$H$490,MATCH(F$4,'Miljövärden urval för publ'!$B$2:$H$2,0),FALSE)),"",VLOOKUP($C424,'Miljövärden urval för publ'!$B$2:$H$490,MATCH(F$4,'Miljövärden urval för publ'!$B$2:$H$2,0),FALSE))</f>
        <v/>
      </c>
      <c r="G424" t="str">
        <f>IF(ISERROR(VLOOKUP($C424,'Miljövärden urval för publ'!$B$2:$H$490,MATCH(G$4,'Miljövärden urval för publ'!$B$2:$H$2,0),FALSE)),"",VLOOKUP($C424,'Miljövärden urval för publ'!$B$2:$H$490,MATCH(G$4,'Miljövärden urval för publ'!$B$2:$H$2,0),FALSE))</f>
        <v/>
      </c>
    </row>
    <row r="425" spans="1:7" x14ac:dyDescent="0.25">
      <c r="A425" s="20">
        <v>422</v>
      </c>
      <c r="B425" t="str">
        <f>IF(ISERROR(INDEX('Miljövärden urval för publ'!$A$2:$AA$475,MATCH($A425,'Miljövärden urval för publ'!$R$2:$R$476,0),1)),"",INDEX('Miljövärden urval för publ'!$A$2:$AA$475,MATCH($A425,'Miljövärden urval för publ'!$R$2:$R$476,0),1))</f>
        <v/>
      </c>
      <c r="C425" t="str">
        <f>IF(ISERROR(INDEX('Miljövärden urval för publ'!$A$2:$AA$475,MATCH($A425,'Miljövärden urval för publ'!$R$2:$R$476,0),2)),"",INDEX('Miljövärden urval för publ'!$A$2:$AA$475,MATCH($A425,'Miljövärden urval för publ'!$R$2:$R$476,0),2))</f>
        <v/>
      </c>
      <c r="D425" t="str">
        <f>IF(ISERROR(VLOOKUP($C425,'Miljövärden urval för publ'!$B$2:$H$490,MATCH(D$4,'Miljövärden urval för publ'!$B$2:$H$2,0),FALSE)),"",VLOOKUP($C425,'Miljövärden urval för publ'!$B$2:$H$490,MATCH(D$4,'Miljövärden urval för publ'!$B$2:$H$2,0),FALSE))</f>
        <v/>
      </c>
      <c r="E425" t="str">
        <f>IF(ISERROR(VLOOKUP($C425,'Miljövärden urval för publ'!$B$2:$H$490,MATCH(E$4,'Miljövärden urval för publ'!$B$2:$H$2,0),FALSE)),"",VLOOKUP($C425,'Miljövärden urval för publ'!$B$2:$H$490,MATCH(E$4,'Miljövärden urval för publ'!$B$2:$H$2,0),FALSE))</f>
        <v/>
      </c>
      <c r="F425" t="str">
        <f>IF(ISERROR(VLOOKUP($C425,'Miljövärden urval för publ'!$B$2:$H$490,MATCH(F$4,'Miljövärden urval för publ'!$B$2:$H$2,0),FALSE)),"",VLOOKUP($C425,'Miljövärden urval för publ'!$B$2:$H$490,MATCH(F$4,'Miljövärden urval för publ'!$B$2:$H$2,0),FALSE))</f>
        <v/>
      </c>
      <c r="G425" t="str">
        <f>IF(ISERROR(VLOOKUP($C425,'Miljövärden urval för publ'!$B$2:$H$490,MATCH(G$4,'Miljövärden urval för publ'!$B$2:$H$2,0),FALSE)),"",VLOOKUP($C425,'Miljövärden urval för publ'!$B$2:$H$490,MATCH(G$4,'Miljövärden urval för publ'!$B$2:$H$2,0),FALSE))</f>
        <v/>
      </c>
    </row>
    <row r="426" spans="1:7" x14ac:dyDescent="0.25">
      <c r="A426" s="20">
        <v>423</v>
      </c>
      <c r="B426" t="str">
        <f>IF(ISERROR(INDEX('Miljövärden urval för publ'!$A$2:$AA$475,MATCH($A426,'Miljövärden urval för publ'!$R$2:$R$476,0),1)),"",INDEX('Miljövärden urval för publ'!$A$2:$AA$475,MATCH($A426,'Miljövärden urval för publ'!$R$2:$R$476,0),1))</f>
        <v/>
      </c>
      <c r="C426" t="str">
        <f>IF(ISERROR(INDEX('Miljövärden urval för publ'!$A$2:$AA$475,MATCH($A426,'Miljövärden urval för publ'!$R$2:$R$476,0),2)),"",INDEX('Miljövärden urval för publ'!$A$2:$AA$475,MATCH($A426,'Miljövärden urval för publ'!$R$2:$R$476,0),2))</f>
        <v/>
      </c>
      <c r="D426" t="str">
        <f>IF(ISERROR(VLOOKUP($C426,'Miljövärden urval för publ'!$B$2:$H$490,MATCH(D$4,'Miljövärden urval för publ'!$B$2:$H$2,0),FALSE)),"",VLOOKUP($C426,'Miljövärden urval för publ'!$B$2:$H$490,MATCH(D$4,'Miljövärden urval för publ'!$B$2:$H$2,0),FALSE))</f>
        <v/>
      </c>
      <c r="E426" t="str">
        <f>IF(ISERROR(VLOOKUP($C426,'Miljövärden urval för publ'!$B$2:$H$490,MATCH(E$4,'Miljövärden urval för publ'!$B$2:$H$2,0),FALSE)),"",VLOOKUP($C426,'Miljövärden urval för publ'!$B$2:$H$490,MATCH(E$4,'Miljövärden urval för publ'!$B$2:$H$2,0),FALSE))</f>
        <v/>
      </c>
      <c r="F426" t="str">
        <f>IF(ISERROR(VLOOKUP($C426,'Miljövärden urval för publ'!$B$2:$H$490,MATCH(F$4,'Miljövärden urval för publ'!$B$2:$H$2,0),FALSE)),"",VLOOKUP($C426,'Miljövärden urval för publ'!$B$2:$H$490,MATCH(F$4,'Miljövärden urval för publ'!$B$2:$H$2,0),FALSE))</f>
        <v/>
      </c>
      <c r="G426" t="str">
        <f>IF(ISERROR(VLOOKUP($C426,'Miljövärden urval för publ'!$B$2:$H$490,MATCH(G$4,'Miljövärden urval för publ'!$B$2:$H$2,0),FALSE)),"",VLOOKUP($C426,'Miljövärden urval för publ'!$B$2:$H$490,MATCH(G$4,'Miljövärden urval för publ'!$B$2:$H$2,0),FALSE))</f>
        <v/>
      </c>
    </row>
    <row r="427" spans="1:7" x14ac:dyDescent="0.25">
      <c r="A427" s="20">
        <v>424</v>
      </c>
      <c r="B427" t="str">
        <f>IF(ISERROR(INDEX('Miljövärden urval för publ'!$A$2:$AA$475,MATCH($A427,'Miljövärden urval för publ'!$R$2:$R$476,0),1)),"",INDEX('Miljövärden urval för publ'!$A$2:$AA$475,MATCH($A427,'Miljövärden urval för publ'!$R$2:$R$476,0),1))</f>
        <v/>
      </c>
      <c r="C427" t="str">
        <f>IF(ISERROR(INDEX('Miljövärden urval för publ'!$A$2:$AA$475,MATCH($A427,'Miljövärden urval för publ'!$R$2:$R$476,0),2)),"",INDEX('Miljövärden urval för publ'!$A$2:$AA$475,MATCH($A427,'Miljövärden urval för publ'!$R$2:$R$476,0),2))</f>
        <v/>
      </c>
      <c r="D427" t="str">
        <f>IF(ISERROR(VLOOKUP($C427,'Miljövärden urval för publ'!$B$2:$H$490,MATCH(D$4,'Miljövärden urval för publ'!$B$2:$H$2,0),FALSE)),"",VLOOKUP($C427,'Miljövärden urval för publ'!$B$2:$H$490,MATCH(D$4,'Miljövärden urval för publ'!$B$2:$H$2,0),FALSE))</f>
        <v/>
      </c>
      <c r="E427" t="str">
        <f>IF(ISERROR(VLOOKUP($C427,'Miljövärden urval för publ'!$B$2:$H$490,MATCH(E$4,'Miljövärden urval för publ'!$B$2:$H$2,0),FALSE)),"",VLOOKUP($C427,'Miljövärden urval för publ'!$B$2:$H$490,MATCH(E$4,'Miljövärden urval för publ'!$B$2:$H$2,0),FALSE))</f>
        <v/>
      </c>
      <c r="F427" t="str">
        <f>IF(ISERROR(VLOOKUP($C427,'Miljövärden urval för publ'!$B$2:$H$490,MATCH(F$4,'Miljövärden urval för publ'!$B$2:$H$2,0),FALSE)),"",VLOOKUP($C427,'Miljövärden urval för publ'!$B$2:$H$490,MATCH(F$4,'Miljövärden urval för publ'!$B$2:$H$2,0),FALSE))</f>
        <v/>
      </c>
      <c r="G427" t="str">
        <f>IF(ISERROR(VLOOKUP($C427,'Miljövärden urval för publ'!$B$2:$H$490,MATCH(G$4,'Miljövärden urval för publ'!$B$2:$H$2,0),FALSE)),"",VLOOKUP($C427,'Miljövärden urval för publ'!$B$2:$H$490,MATCH(G$4,'Miljövärden urval för publ'!$B$2:$H$2,0),FALSE))</f>
        <v/>
      </c>
    </row>
    <row r="428" spans="1:7" x14ac:dyDescent="0.25">
      <c r="A428" s="20">
        <v>425</v>
      </c>
      <c r="B428" t="str">
        <f>IF(ISERROR(INDEX('Miljövärden urval för publ'!$A$2:$AA$475,MATCH($A428,'Miljövärden urval för publ'!$R$2:$R$476,0),1)),"",INDEX('Miljövärden urval för publ'!$A$2:$AA$475,MATCH($A428,'Miljövärden urval för publ'!$R$2:$R$476,0),1))</f>
        <v/>
      </c>
      <c r="C428" t="str">
        <f>IF(ISERROR(INDEX('Miljövärden urval för publ'!$A$2:$AA$475,MATCH($A428,'Miljövärden urval för publ'!$R$2:$R$476,0),2)),"",INDEX('Miljövärden urval för publ'!$A$2:$AA$475,MATCH($A428,'Miljövärden urval för publ'!$R$2:$R$476,0),2))</f>
        <v/>
      </c>
      <c r="D428" t="str">
        <f>IF(ISERROR(VLOOKUP($C428,'Miljövärden urval för publ'!$B$2:$H$490,MATCH(D$4,'Miljövärden urval för publ'!$B$2:$H$2,0),FALSE)),"",VLOOKUP($C428,'Miljövärden urval för publ'!$B$2:$H$490,MATCH(D$4,'Miljövärden urval för publ'!$B$2:$H$2,0),FALSE))</f>
        <v/>
      </c>
      <c r="E428" t="str">
        <f>IF(ISERROR(VLOOKUP($C428,'Miljövärden urval för publ'!$B$2:$H$490,MATCH(E$4,'Miljövärden urval för publ'!$B$2:$H$2,0),FALSE)),"",VLOOKUP($C428,'Miljövärden urval för publ'!$B$2:$H$490,MATCH(E$4,'Miljövärden urval för publ'!$B$2:$H$2,0),FALSE))</f>
        <v/>
      </c>
      <c r="F428" t="str">
        <f>IF(ISERROR(VLOOKUP($C428,'Miljövärden urval för publ'!$B$2:$H$490,MATCH(F$4,'Miljövärden urval för publ'!$B$2:$H$2,0),FALSE)),"",VLOOKUP($C428,'Miljövärden urval för publ'!$B$2:$H$490,MATCH(F$4,'Miljövärden urval för publ'!$B$2:$H$2,0),FALSE))</f>
        <v/>
      </c>
      <c r="G428" t="str">
        <f>IF(ISERROR(VLOOKUP($C428,'Miljövärden urval för publ'!$B$2:$H$490,MATCH(G$4,'Miljövärden urval för publ'!$B$2:$H$2,0),FALSE)),"",VLOOKUP($C428,'Miljövärden urval för publ'!$B$2:$H$490,MATCH(G$4,'Miljövärden urval för publ'!$B$2:$H$2,0),FALSE))</f>
        <v/>
      </c>
    </row>
    <row r="429" spans="1:7" x14ac:dyDescent="0.25">
      <c r="A429" s="20">
        <v>426</v>
      </c>
      <c r="B429" t="str">
        <f>IF(ISERROR(INDEX('Miljövärden urval för publ'!$A$2:$AA$475,MATCH($A429,'Miljövärden urval för publ'!$R$2:$R$476,0),1)),"",INDEX('Miljövärden urval för publ'!$A$2:$AA$475,MATCH($A429,'Miljövärden urval för publ'!$R$2:$R$476,0),1))</f>
        <v/>
      </c>
      <c r="C429" t="str">
        <f>IF(ISERROR(INDEX('Miljövärden urval för publ'!$A$2:$AA$475,MATCH($A429,'Miljövärden urval för publ'!$R$2:$R$476,0),2)),"",INDEX('Miljövärden urval för publ'!$A$2:$AA$475,MATCH($A429,'Miljövärden urval för publ'!$R$2:$R$476,0),2))</f>
        <v/>
      </c>
      <c r="D429" t="str">
        <f>IF(ISERROR(VLOOKUP($C429,'Miljövärden urval för publ'!$B$2:$H$490,MATCH(D$4,'Miljövärden urval för publ'!$B$2:$H$2,0),FALSE)),"",VLOOKUP($C429,'Miljövärden urval för publ'!$B$2:$H$490,MATCH(D$4,'Miljövärden urval för publ'!$B$2:$H$2,0),FALSE))</f>
        <v/>
      </c>
      <c r="E429" t="str">
        <f>IF(ISERROR(VLOOKUP($C429,'Miljövärden urval för publ'!$B$2:$H$490,MATCH(E$4,'Miljövärden urval för publ'!$B$2:$H$2,0),FALSE)),"",VLOOKUP($C429,'Miljövärden urval för publ'!$B$2:$H$490,MATCH(E$4,'Miljövärden urval för publ'!$B$2:$H$2,0),FALSE))</f>
        <v/>
      </c>
      <c r="F429" t="str">
        <f>IF(ISERROR(VLOOKUP($C429,'Miljövärden urval för publ'!$B$2:$H$490,MATCH(F$4,'Miljövärden urval för publ'!$B$2:$H$2,0),FALSE)),"",VLOOKUP($C429,'Miljövärden urval för publ'!$B$2:$H$490,MATCH(F$4,'Miljövärden urval för publ'!$B$2:$H$2,0),FALSE))</f>
        <v/>
      </c>
      <c r="G429" t="str">
        <f>IF(ISERROR(VLOOKUP($C429,'Miljövärden urval för publ'!$B$2:$H$490,MATCH(G$4,'Miljövärden urval för publ'!$B$2:$H$2,0),FALSE)),"",VLOOKUP($C429,'Miljövärden urval för publ'!$B$2:$H$490,MATCH(G$4,'Miljövärden urval för publ'!$B$2:$H$2,0),FALSE))</f>
        <v/>
      </c>
    </row>
    <row r="430" spans="1:7" x14ac:dyDescent="0.25">
      <c r="A430" s="20">
        <v>427</v>
      </c>
      <c r="B430" t="str">
        <f>IF(ISERROR(INDEX('Miljövärden urval för publ'!$A$2:$AA$475,MATCH($A430,'Miljövärden urval för publ'!$R$2:$R$476,0),1)),"",INDEX('Miljövärden urval för publ'!$A$2:$AA$475,MATCH($A430,'Miljövärden urval för publ'!$R$2:$R$476,0),1))</f>
        <v/>
      </c>
      <c r="C430" t="str">
        <f>IF(ISERROR(INDEX('Miljövärden urval för publ'!$A$2:$AA$475,MATCH($A430,'Miljövärden urval för publ'!$R$2:$R$476,0),2)),"",INDEX('Miljövärden urval för publ'!$A$2:$AA$475,MATCH($A430,'Miljövärden urval för publ'!$R$2:$R$476,0),2))</f>
        <v/>
      </c>
      <c r="D430" t="str">
        <f>IF(ISERROR(VLOOKUP($C430,'Miljövärden urval för publ'!$B$2:$H$490,MATCH(D$4,'Miljövärden urval för publ'!$B$2:$H$2,0),FALSE)),"",VLOOKUP($C430,'Miljövärden urval för publ'!$B$2:$H$490,MATCH(D$4,'Miljövärden urval för publ'!$B$2:$H$2,0),FALSE))</f>
        <v/>
      </c>
      <c r="E430" t="str">
        <f>IF(ISERROR(VLOOKUP($C430,'Miljövärden urval för publ'!$B$2:$H$490,MATCH(E$4,'Miljövärden urval för publ'!$B$2:$H$2,0),FALSE)),"",VLOOKUP($C430,'Miljövärden urval för publ'!$B$2:$H$490,MATCH(E$4,'Miljövärden urval för publ'!$B$2:$H$2,0),FALSE))</f>
        <v/>
      </c>
      <c r="F430" t="str">
        <f>IF(ISERROR(VLOOKUP($C430,'Miljövärden urval för publ'!$B$2:$H$490,MATCH(F$4,'Miljövärden urval för publ'!$B$2:$H$2,0),FALSE)),"",VLOOKUP($C430,'Miljövärden urval för publ'!$B$2:$H$490,MATCH(F$4,'Miljövärden urval för publ'!$B$2:$H$2,0),FALSE))</f>
        <v/>
      </c>
      <c r="G430" t="str">
        <f>IF(ISERROR(VLOOKUP($C430,'Miljövärden urval för publ'!$B$2:$H$490,MATCH(G$4,'Miljövärden urval för publ'!$B$2:$H$2,0),FALSE)),"",VLOOKUP($C430,'Miljövärden urval för publ'!$B$2:$H$490,MATCH(G$4,'Miljövärden urval för publ'!$B$2:$H$2,0),FALSE))</f>
        <v/>
      </c>
    </row>
    <row r="431" spans="1:7" x14ac:dyDescent="0.25">
      <c r="A431" s="20">
        <v>428</v>
      </c>
      <c r="B431" t="str">
        <f>IF(ISERROR(INDEX('Miljövärden urval för publ'!$A$2:$AA$475,MATCH($A431,'Miljövärden urval för publ'!$R$2:$R$476,0),1)),"",INDEX('Miljövärden urval för publ'!$A$2:$AA$475,MATCH($A431,'Miljövärden urval för publ'!$R$2:$R$476,0),1))</f>
        <v/>
      </c>
      <c r="C431" t="str">
        <f>IF(ISERROR(INDEX('Miljövärden urval för publ'!$A$2:$AA$475,MATCH($A431,'Miljövärden urval för publ'!$R$2:$R$476,0),2)),"",INDEX('Miljövärden urval för publ'!$A$2:$AA$475,MATCH($A431,'Miljövärden urval för publ'!$R$2:$R$476,0),2))</f>
        <v/>
      </c>
      <c r="D431" t="str">
        <f>IF(ISERROR(VLOOKUP($C431,'Miljövärden urval för publ'!$B$2:$H$490,MATCH(D$4,'Miljövärden urval för publ'!$B$2:$H$2,0),FALSE)),"",VLOOKUP($C431,'Miljövärden urval för publ'!$B$2:$H$490,MATCH(D$4,'Miljövärden urval för publ'!$B$2:$H$2,0),FALSE))</f>
        <v/>
      </c>
      <c r="E431" t="str">
        <f>IF(ISERROR(VLOOKUP($C431,'Miljövärden urval för publ'!$B$2:$H$490,MATCH(E$4,'Miljövärden urval för publ'!$B$2:$H$2,0),FALSE)),"",VLOOKUP($C431,'Miljövärden urval för publ'!$B$2:$H$490,MATCH(E$4,'Miljövärden urval för publ'!$B$2:$H$2,0),FALSE))</f>
        <v/>
      </c>
      <c r="F431" t="str">
        <f>IF(ISERROR(VLOOKUP($C431,'Miljövärden urval för publ'!$B$2:$H$490,MATCH(F$4,'Miljövärden urval för publ'!$B$2:$H$2,0),FALSE)),"",VLOOKUP($C431,'Miljövärden urval för publ'!$B$2:$H$490,MATCH(F$4,'Miljövärden urval för publ'!$B$2:$H$2,0),FALSE))</f>
        <v/>
      </c>
      <c r="G431" t="str">
        <f>IF(ISERROR(VLOOKUP($C431,'Miljövärden urval för publ'!$B$2:$H$490,MATCH(G$4,'Miljövärden urval för publ'!$B$2:$H$2,0),FALSE)),"",VLOOKUP($C431,'Miljövärden urval för publ'!$B$2:$H$490,MATCH(G$4,'Miljövärden urval för publ'!$B$2:$H$2,0),FALSE))</f>
        <v/>
      </c>
    </row>
    <row r="432" spans="1:7" x14ac:dyDescent="0.25">
      <c r="A432" s="20">
        <v>429</v>
      </c>
      <c r="B432" t="str">
        <f>IF(ISERROR(INDEX('Miljövärden urval för publ'!$A$2:$AA$475,MATCH($A432,'Miljövärden urval för publ'!$R$2:$R$476,0),1)),"",INDEX('Miljövärden urval för publ'!$A$2:$AA$475,MATCH($A432,'Miljövärden urval för publ'!$R$2:$R$476,0),1))</f>
        <v/>
      </c>
      <c r="C432" t="str">
        <f>IF(ISERROR(INDEX('Miljövärden urval för publ'!$A$2:$AA$475,MATCH($A432,'Miljövärden urval för publ'!$R$2:$R$476,0),2)),"",INDEX('Miljövärden urval för publ'!$A$2:$AA$475,MATCH($A432,'Miljövärden urval för publ'!$R$2:$R$476,0),2))</f>
        <v/>
      </c>
      <c r="D432" t="str">
        <f>IF(ISERROR(VLOOKUP($C432,'Miljövärden urval för publ'!$B$2:$H$490,MATCH(D$4,'Miljövärden urval för publ'!$B$2:$H$2,0),FALSE)),"",VLOOKUP($C432,'Miljövärden urval för publ'!$B$2:$H$490,MATCH(D$4,'Miljövärden urval för publ'!$B$2:$H$2,0),FALSE))</f>
        <v/>
      </c>
      <c r="E432" t="str">
        <f>IF(ISERROR(VLOOKUP($C432,'Miljövärden urval för publ'!$B$2:$H$490,MATCH(E$4,'Miljövärden urval för publ'!$B$2:$H$2,0),FALSE)),"",VLOOKUP($C432,'Miljövärden urval för publ'!$B$2:$H$490,MATCH(E$4,'Miljövärden urval för publ'!$B$2:$H$2,0),FALSE))</f>
        <v/>
      </c>
      <c r="F432" t="str">
        <f>IF(ISERROR(VLOOKUP($C432,'Miljövärden urval för publ'!$B$2:$H$490,MATCH(F$4,'Miljövärden urval för publ'!$B$2:$H$2,0),FALSE)),"",VLOOKUP($C432,'Miljövärden urval för publ'!$B$2:$H$490,MATCH(F$4,'Miljövärden urval för publ'!$B$2:$H$2,0),FALSE))</f>
        <v/>
      </c>
      <c r="G432" t="str">
        <f>IF(ISERROR(VLOOKUP($C432,'Miljövärden urval för publ'!$B$2:$H$490,MATCH(G$4,'Miljövärden urval för publ'!$B$2:$H$2,0),FALSE)),"",VLOOKUP($C432,'Miljövärden urval för publ'!$B$2:$H$490,MATCH(G$4,'Miljövärden urval för publ'!$B$2:$H$2,0),FALSE))</f>
        <v/>
      </c>
    </row>
    <row r="433" spans="1:7" x14ac:dyDescent="0.25">
      <c r="A433" s="20">
        <v>430</v>
      </c>
      <c r="B433" t="str">
        <f>IF(ISERROR(INDEX('Miljövärden urval för publ'!$A$2:$AA$475,MATCH($A433,'Miljövärden urval för publ'!$R$2:$R$476,0),1)),"",INDEX('Miljövärden urval för publ'!$A$2:$AA$475,MATCH($A433,'Miljövärden urval för publ'!$R$2:$R$476,0),1))</f>
        <v/>
      </c>
      <c r="C433" t="str">
        <f>IF(ISERROR(INDEX('Miljövärden urval för publ'!$A$2:$AA$475,MATCH($A433,'Miljövärden urval för publ'!$R$2:$R$476,0),2)),"",INDEX('Miljövärden urval för publ'!$A$2:$AA$475,MATCH($A433,'Miljövärden urval för publ'!$R$2:$R$476,0),2))</f>
        <v/>
      </c>
      <c r="D433" t="str">
        <f>IF(ISERROR(VLOOKUP($C433,'Miljövärden urval för publ'!$B$2:$H$490,MATCH(D$4,'Miljövärden urval för publ'!$B$2:$H$2,0),FALSE)),"",VLOOKUP($C433,'Miljövärden urval för publ'!$B$2:$H$490,MATCH(D$4,'Miljövärden urval för publ'!$B$2:$H$2,0),FALSE))</f>
        <v/>
      </c>
      <c r="E433" t="str">
        <f>IF(ISERROR(VLOOKUP($C433,'Miljövärden urval för publ'!$B$2:$H$490,MATCH(E$4,'Miljövärden urval för publ'!$B$2:$H$2,0),FALSE)),"",VLOOKUP($C433,'Miljövärden urval för publ'!$B$2:$H$490,MATCH(E$4,'Miljövärden urval för publ'!$B$2:$H$2,0),FALSE))</f>
        <v/>
      </c>
      <c r="F433" t="str">
        <f>IF(ISERROR(VLOOKUP($C433,'Miljövärden urval för publ'!$B$2:$H$490,MATCH(F$4,'Miljövärden urval för publ'!$B$2:$H$2,0),FALSE)),"",VLOOKUP($C433,'Miljövärden urval för publ'!$B$2:$H$490,MATCH(F$4,'Miljövärden urval för publ'!$B$2:$H$2,0),FALSE))</f>
        <v/>
      </c>
      <c r="G433" t="str">
        <f>IF(ISERROR(VLOOKUP($C433,'Miljövärden urval för publ'!$B$2:$H$490,MATCH(G$4,'Miljövärden urval för publ'!$B$2:$H$2,0),FALSE)),"",VLOOKUP($C433,'Miljövärden urval för publ'!$B$2:$H$490,MATCH(G$4,'Miljövärden urval för publ'!$B$2:$H$2,0),FALSE))</f>
        <v/>
      </c>
    </row>
    <row r="434" spans="1:7" x14ac:dyDescent="0.25">
      <c r="A434" s="20">
        <v>431</v>
      </c>
      <c r="B434" t="str">
        <f>IF(ISERROR(INDEX('Miljövärden urval för publ'!$A$2:$AA$475,MATCH($A434,'Miljövärden urval för publ'!$R$2:$R$476,0),1)),"",INDEX('Miljövärden urval för publ'!$A$2:$AA$475,MATCH($A434,'Miljövärden urval för publ'!$R$2:$R$476,0),1))</f>
        <v/>
      </c>
      <c r="C434" t="str">
        <f>IF(ISERROR(INDEX('Miljövärden urval för publ'!$A$2:$AA$475,MATCH($A434,'Miljövärden urval för publ'!$R$2:$R$476,0),2)),"",INDEX('Miljövärden urval för publ'!$A$2:$AA$475,MATCH($A434,'Miljövärden urval för publ'!$R$2:$R$476,0),2))</f>
        <v/>
      </c>
      <c r="D434" t="str">
        <f>IF(ISERROR(VLOOKUP($C434,'Miljövärden urval för publ'!$B$2:$H$490,MATCH(D$4,'Miljövärden urval för publ'!$B$2:$H$2,0),FALSE)),"",VLOOKUP($C434,'Miljövärden urval för publ'!$B$2:$H$490,MATCH(D$4,'Miljövärden urval för publ'!$B$2:$H$2,0),FALSE))</f>
        <v/>
      </c>
      <c r="E434" t="str">
        <f>IF(ISERROR(VLOOKUP($C434,'Miljövärden urval för publ'!$B$2:$H$490,MATCH(E$4,'Miljövärden urval för publ'!$B$2:$H$2,0),FALSE)),"",VLOOKUP($C434,'Miljövärden urval för publ'!$B$2:$H$490,MATCH(E$4,'Miljövärden urval för publ'!$B$2:$H$2,0),FALSE))</f>
        <v/>
      </c>
      <c r="F434" t="str">
        <f>IF(ISERROR(VLOOKUP($C434,'Miljövärden urval för publ'!$B$2:$H$490,MATCH(F$4,'Miljövärden urval för publ'!$B$2:$H$2,0),FALSE)),"",VLOOKUP($C434,'Miljövärden urval för publ'!$B$2:$H$490,MATCH(F$4,'Miljövärden urval för publ'!$B$2:$H$2,0),FALSE))</f>
        <v/>
      </c>
      <c r="G434" t="str">
        <f>IF(ISERROR(VLOOKUP($C434,'Miljövärden urval för publ'!$B$2:$H$490,MATCH(G$4,'Miljövärden urval för publ'!$B$2:$H$2,0),FALSE)),"",VLOOKUP($C434,'Miljövärden urval för publ'!$B$2:$H$490,MATCH(G$4,'Miljövärden urval för publ'!$B$2:$H$2,0),FALSE))</f>
        <v/>
      </c>
    </row>
    <row r="435" spans="1:7" x14ac:dyDescent="0.25">
      <c r="A435" s="20">
        <v>432</v>
      </c>
      <c r="B435" t="str">
        <f>IF(ISERROR(INDEX('Miljövärden urval för publ'!$A$2:$AA$475,MATCH($A435,'Miljövärden urval för publ'!$R$2:$R$476,0),1)),"",INDEX('Miljövärden urval för publ'!$A$2:$AA$475,MATCH($A435,'Miljövärden urval för publ'!$R$2:$R$476,0),1))</f>
        <v/>
      </c>
      <c r="C435" t="str">
        <f>IF(ISERROR(INDEX('Miljövärden urval för publ'!$A$2:$AA$475,MATCH($A435,'Miljövärden urval för publ'!$R$2:$R$476,0),2)),"",INDEX('Miljövärden urval för publ'!$A$2:$AA$475,MATCH($A435,'Miljövärden urval för publ'!$R$2:$R$476,0),2))</f>
        <v/>
      </c>
      <c r="D435" t="str">
        <f>IF(ISERROR(VLOOKUP($C435,'Miljövärden urval för publ'!$B$2:$H$490,MATCH(D$4,'Miljövärden urval för publ'!$B$2:$H$2,0),FALSE)),"",VLOOKUP($C435,'Miljövärden urval för publ'!$B$2:$H$490,MATCH(D$4,'Miljövärden urval för publ'!$B$2:$H$2,0),FALSE))</f>
        <v/>
      </c>
      <c r="E435" t="str">
        <f>IF(ISERROR(VLOOKUP($C435,'Miljövärden urval för publ'!$B$2:$H$490,MATCH(E$4,'Miljövärden urval för publ'!$B$2:$H$2,0),FALSE)),"",VLOOKUP($C435,'Miljövärden urval för publ'!$B$2:$H$490,MATCH(E$4,'Miljövärden urval för publ'!$B$2:$H$2,0),FALSE))</f>
        <v/>
      </c>
      <c r="F435" t="str">
        <f>IF(ISERROR(VLOOKUP($C435,'Miljövärden urval för publ'!$B$2:$H$490,MATCH(F$4,'Miljövärden urval för publ'!$B$2:$H$2,0),FALSE)),"",VLOOKUP($C435,'Miljövärden urval för publ'!$B$2:$H$490,MATCH(F$4,'Miljövärden urval för publ'!$B$2:$H$2,0),FALSE))</f>
        <v/>
      </c>
      <c r="G435" t="str">
        <f>IF(ISERROR(VLOOKUP($C435,'Miljövärden urval för publ'!$B$2:$H$490,MATCH(G$4,'Miljövärden urval för publ'!$B$2:$H$2,0),FALSE)),"",VLOOKUP($C435,'Miljövärden urval för publ'!$B$2:$H$490,MATCH(G$4,'Miljövärden urval för publ'!$B$2:$H$2,0),FALSE))</f>
        <v/>
      </c>
    </row>
    <row r="436" spans="1:7" x14ac:dyDescent="0.25">
      <c r="A436" s="20">
        <v>433</v>
      </c>
      <c r="B436" t="str">
        <f>IF(ISERROR(INDEX('Miljövärden urval för publ'!$A$2:$AA$475,MATCH($A436,'Miljövärden urval för publ'!$R$2:$R$476,0),1)),"",INDEX('Miljövärden urval för publ'!$A$2:$AA$475,MATCH($A436,'Miljövärden urval för publ'!$R$2:$R$476,0),1))</f>
        <v/>
      </c>
      <c r="C436" t="str">
        <f>IF(ISERROR(INDEX('Miljövärden urval för publ'!$A$2:$AA$475,MATCH($A436,'Miljövärden urval för publ'!$R$2:$R$476,0),2)),"",INDEX('Miljövärden urval för publ'!$A$2:$AA$475,MATCH($A436,'Miljövärden urval för publ'!$R$2:$R$476,0),2))</f>
        <v/>
      </c>
      <c r="D436" t="str">
        <f>IF(ISERROR(VLOOKUP($C436,'Miljövärden urval för publ'!$B$2:$H$490,MATCH(D$4,'Miljövärden urval för publ'!$B$2:$H$2,0),FALSE)),"",VLOOKUP($C436,'Miljövärden urval för publ'!$B$2:$H$490,MATCH(D$4,'Miljövärden urval för publ'!$B$2:$H$2,0),FALSE))</f>
        <v/>
      </c>
      <c r="E436" t="str">
        <f>IF(ISERROR(VLOOKUP($C436,'Miljövärden urval för publ'!$B$2:$H$490,MATCH(E$4,'Miljövärden urval för publ'!$B$2:$H$2,0),FALSE)),"",VLOOKUP($C436,'Miljövärden urval för publ'!$B$2:$H$490,MATCH(E$4,'Miljövärden urval för publ'!$B$2:$H$2,0),FALSE))</f>
        <v/>
      </c>
      <c r="F436" t="str">
        <f>IF(ISERROR(VLOOKUP($C436,'Miljövärden urval för publ'!$B$2:$H$490,MATCH(F$4,'Miljövärden urval för publ'!$B$2:$H$2,0),FALSE)),"",VLOOKUP($C436,'Miljövärden urval för publ'!$B$2:$H$490,MATCH(F$4,'Miljövärden urval för publ'!$B$2:$H$2,0),FALSE))</f>
        <v/>
      </c>
      <c r="G436" t="str">
        <f>IF(ISERROR(VLOOKUP($C436,'Miljövärden urval för publ'!$B$2:$H$490,MATCH(G$4,'Miljövärden urval för publ'!$B$2:$H$2,0),FALSE)),"",VLOOKUP($C436,'Miljövärden urval för publ'!$B$2:$H$490,MATCH(G$4,'Miljövärden urval för publ'!$B$2:$H$2,0),FALSE))</f>
        <v/>
      </c>
    </row>
    <row r="437" spans="1:7" x14ac:dyDescent="0.25">
      <c r="A437" s="20">
        <v>434</v>
      </c>
      <c r="B437" t="str">
        <f>IF(ISERROR(INDEX('Miljövärden urval för publ'!$A$2:$AA$475,MATCH($A437,'Miljövärden urval för publ'!$R$2:$R$476,0),1)),"",INDEX('Miljövärden urval för publ'!$A$2:$AA$475,MATCH($A437,'Miljövärden urval för publ'!$R$2:$R$476,0),1))</f>
        <v/>
      </c>
      <c r="C437" t="str">
        <f>IF(ISERROR(INDEX('Miljövärden urval för publ'!$A$2:$AA$475,MATCH($A437,'Miljövärden urval för publ'!$R$2:$R$476,0),2)),"",INDEX('Miljövärden urval för publ'!$A$2:$AA$475,MATCH($A437,'Miljövärden urval för publ'!$R$2:$R$476,0),2))</f>
        <v/>
      </c>
      <c r="D437" t="str">
        <f>IF(ISERROR(VLOOKUP($C437,'Miljövärden urval för publ'!$B$2:$H$490,MATCH(D$4,'Miljövärden urval för publ'!$B$2:$H$2,0),FALSE)),"",VLOOKUP($C437,'Miljövärden urval för publ'!$B$2:$H$490,MATCH(D$4,'Miljövärden urval för publ'!$B$2:$H$2,0),FALSE))</f>
        <v/>
      </c>
      <c r="E437" t="str">
        <f>IF(ISERROR(VLOOKUP($C437,'Miljövärden urval för publ'!$B$2:$H$490,MATCH(E$4,'Miljövärden urval för publ'!$B$2:$H$2,0),FALSE)),"",VLOOKUP($C437,'Miljövärden urval för publ'!$B$2:$H$490,MATCH(E$4,'Miljövärden urval för publ'!$B$2:$H$2,0),FALSE))</f>
        <v/>
      </c>
      <c r="F437" t="str">
        <f>IF(ISERROR(VLOOKUP($C437,'Miljövärden urval för publ'!$B$2:$H$490,MATCH(F$4,'Miljövärden urval för publ'!$B$2:$H$2,0),FALSE)),"",VLOOKUP($C437,'Miljövärden urval för publ'!$B$2:$H$490,MATCH(F$4,'Miljövärden urval för publ'!$B$2:$H$2,0),FALSE))</f>
        <v/>
      </c>
      <c r="G437" t="str">
        <f>IF(ISERROR(VLOOKUP($C437,'Miljövärden urval för publ'!$B$2:$H$490,MATCH(G$4,'Miljövärden urval för publ'!$B$2:$H$2,0),FALSE)),"",VLOOKUP($C437,'Miljövärden urval för publ'!$B$2:$H$490,MATCH(G$4,'Miljövärden urval för publ'!$B$2:$H$2,0),FALSE))</f>
        <v/>
      </c>
    </row>
    <row r="438" spans="1:7" x14ac:dyDescent="0.25">
      <c r="A438" s="20">
        <v>435</v>
      </c>
      <c r="B438" t="str">
        <f>IF(ISERROR(INDEX('Miljövärden urval för publ'!$A$2:$AA$475,MATCH($A438,'Miljövärden urval för publ'!$R$2:$R$476,0),1)),"",INDEX('Miljövärden urval för publ'!$A$2:$AA$475,MATCH($A438,'Miljövärden urval för publ'!$R$2:$R$476,0),1))</f>
        <v/>
      </c>
      <c r="C438" t="str">
        <f>IF(ISERROR(INDEX('Miljövärden urval för publ'!$A$2:$AA$475,MATCH($A438,'Miljövärden urval för publ'!$R$2:$R$476,0),2)),"",INDEX('Miljövärden urval för publ'!$A$2:$AA$475,MATCH($A438,'Miljövärden urval för publ'!$R$2:$R$476,0),2))</f>
        <v/>
      </c>
      <c r="D438" t="str">
        <f>IF(ISERROR(VLOOKUP($C438,'Miljövärden urval för publ'!$B$2:$H$490,MATCH(D$4,'Miljövärden urval för publ'!$B$2:$H$2,0),FALSE)),"",VLOOKUP($C438,'Miljövärden urval för publ'!$B$2:$H$490,MATCH(D$4,'Miljövärden urval för publ'!$B$2:$H$2,0),FALSE))</f>
        <v/>
      </c>
      <c r="E438" t="str">
        <f>IF(ISERROR(VLOOKUP($C438,'Miljövärden urval för publ'!$B$2:$H$490,MATCH(E$4,'Miljövärden urval för publ'!$B$2:$H$2,0),FALSE)),"",VLOOKUP($C438,'Miljövärden urval för publ'!$B$2:$H$490,MATCH(E$4,'Miljövärden urval för publ'!$B$2:$H$2,0),FALSE))</f>
        <v/>
      </c>
      <c r="F438" t="str">
        <f>IF(ISERROR(VLOOKUP($C438,'Miljövärden urval för publ'!$B$2:$H$490,MATCH(F$4,'Miljövärden urval för publ'!$B$2:$H$2,0),FALSE)),"",VLOOKUP($C438,'Miljövärden urval för publ'!$B$2:$H$490,MATCH(F$4,'Miljövärden urval för publ'!$B$2:$H$2,0),FALSE))</f>
        <v/>
      </c>
      <c r="G438" t="str">
        <f>IF(ISERROR(VLOOKUP($C438,'Miljövärden urval för publ'!$B$2:$H$490,MATCH(G$4,'Miljövärden urval för publ'!$B$2:$H$2,0),FALSE)),"",VLOOKUP($C438,'Miljövärden urval för publ'!$B$2:$H$490,MATCH(G$4,'Miljövärden urval för publ'!$B$2:$H$2,0),FALSE))</f>
        <v/>
      </c>
    </row>
    <row r="439" spans="1:7" x14ac:dyDescent="0.25">
      <c r="A439" s="20">
        <v>436</v>
      </c>
      <c r="B439" t="str">
        <f>IF(ISERROR(INDEX('Miljövärden urval för publ'!$A$2:$AA$475,MATCH($A439,'Miljövärden urval för publ'!$R$2:$R$476,0),1)),"",INDEX('Miljövärden urval för publ'!$A$2:$AA$475,MATCH($A439,'Miljövärden urval för publ'!$R$2:$R$476,0),1))</f>
        <v/>
      </c>
      <c r="C439" t="str">
        <f>IF(ISERROR(INDEX('Miljövärden urval för publ'!$A$2:$AA$475,MATCH($A439,'Miljövärden urval för publ'!$R$2:$R$476,0),2)),"",INDEX('Miljövärden urval för publ'!$A$2:$AA$475,MATCH($A439,'Miljövärden urval för publ'!$R$2:$R$476,0),2))</f>
        <v/>
      </c>
      <c r="D439" t="str">
        <f>IF(ISERROR(VLOOKUP($C439,'Miljövärden urval för publ'!$B$2:$H$490,MATCH(D$4,'Miljövärden urval för publ'!$B$2:$H$2,0),FALSE)),"",VLOOKUP($C439,'Miljövärden urval för publ'!$B$2:$H$490,MATCH(D$4,'Miljövärden urval för publ'!$B$2:$H$2,0),FALSE))</f>
        <v/>
      </c>
      <c r="E439" t="str">
        <f>IF(ISERROR(VLOOKUP($C439,'Miljövärden urval för publ'!$B$2:$H$490,MATCH(E$4,'Miljövärden urval för publ'!$B$2:$H$2,0),FALSE)),"",VLOOKUP($C439,'Miljövärden urval för publ'!$B$2:$H$490,MATCH(E$4,'Miljövärden urval för publ'!$B$2:$H$2,0),FALSE))</f>
        <v/>
      </c>
      <c r="F439" t="str">
        <f>IF(ISERROR(VLOOKUP($C439,'Miljövärden urval för publ'!$B$2:$H$490,MATCH(F$4,'Miljövärden urval för publ'!$B$2:$H$2,0),FALSE)),"",VLOOKUP($C439,'Miljövärden urval för publ'!$B$2:$H$490,MATCH(F$4,'Miljövärden urval för publ'!$B$2:$H$2,0),FALSE))</f>
        <v/>
      </c>
      <c r="G439" t="str">
        <f>IF(ISERROR(VLOOKUP($C439,'Miljövärden urval för publ'!$B$2:$H$490,MATCH(G$4,'Miljövärden urval för publ'!$B$2:$H$2,0),FALSE)),"",VLOOKUP($C439,'Miljövärden urval för publ'!$B$2:$H$490,MATCH(G$4,'Miljövärden urval för publ'!$B$2:$H$2,0),FALSE))</f>
        <v/>
      </c>
    </row>
    <row r="440" spans="1:7" x14ac:dyDescent="0.25">
      <c r="A440" s="20">
        <v>437</v>
      </c>
      <c r="B440" t="str">
        <f>IF(ISERROR(INDEX('Miljövärden urval för publ'!$A$2:$AA$475,MATCH($A440,'Miljövärden urval för publ'!$R$2:$R$476,0),1)),"",INDEX('Miljövärden urval för publ'!$A$2:$AA$475,MATCH($A440,'Miljövärden urval för publ'!$R$2:$R$476,0),1))</f>
        <v/>
      </c>
      <c r="C440" t="str">
        <f>IF(ISERROR(INDEX('Miljövärden urval för publ'!$A$2:$AA$475,MATCH($A440,'Miljövärden urval för publ'!$R$2:$R$476,0),2)),"",INDEX('Miljövärden urval för publ'!$A$2:$AA$475,MATCH($A440,'Miljövärden urval för publ'!$R$2:$R$476,0),2))</f>
        <v/>
      </c>
      <c r="D440" t="str">
        <f>IF(ISERROR(VLOOKUP($C440,'Miljövärden urval för publ'!$B$2:$H$490,MATCH(D$4,'Miljövärden urval för publ'!$B$2:$H$2,0),FALSE)),"",VLOOKUP($C440,'Miljövärden urval för publ'!$B$2:$H$490,MATCH(D$4,'Miljövärden urval för publ'!$B$2:$H$2,0),FALSE))</f>
        <v/>
      </c>
      <c r="E440" t="str">
        <f>IF(ISERROR(VLOOKUP($C440,'Miljövärden urval för publ'!$B$2:$H$490,MATCH(E$4,'Miljövärden urval för publ'!$B$2:$H$2,0),FALSE)),"",VLOOKUP($C440,'Miljövärden urval för publ'!$B$2:$H$490,MATCH(E$4,'Miljövärden urval för publ'!$B$2:$H$2,0),FALSE))</f>
        <v/>
      </c>
      <c r="F440" t="str">
        <f>IF(ISERROR(VLOOKUP($C440,'Miljövärden urval för publ'!$B$2:$H$490,MATCH(F$4,'Miljövärden urval för publ'!$B$2:$H$2,0),FALSE)),"",VLOOKUP($C440,'Miljövärden urval för publ'!$B$2:$H$490,MATCH(F$4,'Miljövärden urval för publ'!$B$2:$H$2,0),FALSE))</f>
        <v/>
      </c>
      <c r="G440" t="str">
        <f>IF(ISERROR(VLOOKUP($C440,'Miljövärden urval för publ'!$B$2:$H$490,MATCH(G$4,'Miljövärden urval för publ'!$B$2:$H$2,0),FALSE)),"",VLOOKUP($C440,'Miljövärden urval för publ'!$B$2:$H$490,MATCH(G$4,'Miljövärden urval för publ'!$B$2:$H$2,0),FALSE))</f>
        <v/>
      </c>
    </row>
    <row r="441" spans="1:7" x14ac:dyDescent="0.25">
      <c r="A441" s="20">
        <v>438</v>
      </c>
      <c r="B441" t="str">
        <f>IF(ISERROR(INDEX('Miljövärden urval för publ'!$A$2:$AA$475,MATCH($A441,'Miljövärden urval för publ'!$R$2:$R$476,0),1)),"",INDEX('Miljövärden urval för publ'!$A$2:$AA$475,MATCH($A441,'Miljövärden urval för publ'!$R$2:$R$476,0),1))</f>
        <v/>
      </c>
      <c r="C441" t="str">
        <f>IF(ISERROR(INDEX('Miljövärden urval för publ'!$A$2:$AA$475,MATCH($A441,'Miljövärden urval för publ'!$R$2:$R$476,0),2)),"",INDEX('Miljövärden urval för publ'!$A$2:$AA$475,MATCH($A441,'Miljövärden urval för publ'!$R$2:$R$476,0),2))</f>
        <v/>
      </c>
      <c r="D441" t="str">
        <f>IF(ISERROR(VLOOKUP($C441,'Miljövärden urval för publ'!$B$2:$H$490,MATCH(D$4,'Miljövärden urval för publ'!$B$2:$H$2,0),FALSE)),"",VLOOKUP($C441,'Miljövärden urval för publ'!$B$2:$H$490,MATCH(D$4,'Miljövärden urval för publ'!$B$2:$H$2,0),FALSE))</f>
        <v/>
      </c>
      <c r="E441" t="str">
        <f>IF(ISERROR(VLOOKUP($C441,'Miljövärden urval för publ'!$B$2:$H$490,MATCH(E$4,'Miljövärden urval för publ'!$B$2:$H$2,0),FALSE)),"",VLOOKUP($C441,'Miljövärden urval för publ'!$B$2:$H$490,MATCH(E$4,'Miljövärden urval för publ'!$B$2:$H$2,0),FALSE))</f>
        <v/>
      </c>
      <c r="F441" t="str">
        <f>IF(ISERROR(VLOOKUP($C441,'Miljövärden urval för publ'!$B$2:$H$490,MATCH(F$4,'Miljövärden urval för publ'!$B$2:$H$2,0),FALSE)),"",VLOOKUP($C441,'Miljövärden urval för publ'!$B$2:$H$490,MATCH(F$4,'Miljövärden urval för publ'!$B$2:$H$2,0),FALSE))</f>
        <v/>
      </c>
      <c r="G441" t="str">
        <f>IF(ISERROR(VLOOKUP($C441,'Miljövärden urval för publ'!$B$2:$H$490,MATCH(G$4,'Miljövärden urval för publ'!$B$2:$H$2,0),FALSE)),"",VLOOKUP($C441,'Miljövärden urval för publ'!$B$2:$H$490,MATCH(G$4,'Miljövärden urval för publ'!$B$2:$H$2,0),FALSE))</f>
        <v/>
      </c>
    </row>
    <row r="442" spans="1:7" x14ac:dyDescent="0.25">
      <c r="A442" s="20">
        <v>439</v>
      </c>
      <c r="B442" t="str">
        <f>IF(ISERROR(INDEX('Miljövärden urval för publ'!$A$2:$AA$475,MATCH($A442,'Miljövärden urval för publ'!$R$2:$R$476,0),1)),"",INDEX('Miljövärden urval för publ'!$A$2:$AA$475,MATCH($A442,'Miljövärden urval för publ'!$R$2:$R$476,0),1))</f>
        <v/>
      </c>
      <c r="C442" t="str">
        <f>IF(ISERROR(INDEX('Miljövärden urval för publ'!$A$2:$AA$475,MATCH($A442,'Miljövärden urval för publ'!$R$2:$R$476,0),2)),"",INDEX('Miljövärden urval för publ'!$A$2:$AA$475,MATCH($A442,'Miljövärden urval för publ'!$R$2:$R$476,0),2))</f>
        <v/>
      </c>
      <c r="D442" t="str">
        <f>IF(ISERROR(VLOOKUP($C442,'Miljövärden urval för publ'!$B$2:$H$490,MATCH(D$4,'Miljövärden urval för publ'!$B$2:$H$2,0),FALSE)),"",VLOOKUP($C442,'Miljövärden urval för publ'!$B$2:$H$490,MATCH(D$4,'Miljövärden urval för publ'!$B$2:$H$2,0),FALSE))</f>
        <v/>
      </c>
      <c r="E442" t="str">
        <f>IF(ISERROR(VLOOKUP($C442,'Miljövärden urval för publ'!$B$2:$H$490,MATCH(E$4,'Miljövärden urval för publ'!$B$2:$H$2,0),FALSE)),"",VLOOKUP($C442,'Miljövärden urval för publ'!$B$2:$H$490,MATCH(E$4,'Miljövärden urval för publ'!$B$2:$H$2,0),FALSE))</f>
        <v/>
      </c>
      <c r="F442" t="str">
        <f>IF(ISERROR(VLOOKUP($C442,'Miljövärden urval för publ'!$B$2:$H$490,MATCH(F$4,'Miljövärden urval för publ'!$B$2:$H$2,0),FALSE)),"",VLOOKUP($C442,'Miljövärden urval för publ'!$B$2:$H$490,MATCH(F$4,'Miljövärden urval för publ'!$B$2:$H$2,0),FALSE))</f>
        <v/>
      </c>
      <c r="G442" t="str">
        <f>IF(ISERROR(VLOOKUP($C442,'Miljövärden urval för publ'!$B$2:$H$490,MATCH(G$4,'Miljövärden urval för publ'!$B$2:$H$2,0),FALSE)),"",VLOOKUP($C442,'Miljövärden urval för publ'!$B$2:$H$490,MATCH(G$4,'Miljövärden urval för publ'!$B$2:$H$2,0),FALSE))</f>
        <v/>
      </c>
    </row>
    <row r="443" spans="1:7" x14ac:dyDescent="0.25">
      <c r="A443" s="20">
        <v>440</v>
      </c>
      <c r="B443" t="str">
        <f>IF(ISERROR(INDEX('Miljövärden urval för publ'!$A$2:$AA$475,MATCH($A443,'Miljövärden urval för publ'!$R$2:$R$476,0),1)),"",INDEX('Miljövärden urval för publ'!$A$2:$AA$475,MATCH($A443,'Miljövärden urval för publ'!$R$2:$R$476,0),1))</f>
        <v/>
      </c>
      <c r="C443" t="str">
        <f>IF(ISERROR(INDEX('Miljövärden urval för publ'!$A$2:$AA$475,MATCH($A443,'Miljövärden urval för publ'!$R$2:$R$476,0),2)),"",INDEX('Miljövärden urval för publ'!$A$2:$AA$475,MATCH($A443,'Miljövärden urval för publ'!$R$2:$R$476,0),2))</f>
        <v/>
      </c>
      <c r="D443" t="str">
        <f>IF(ISERROR(VLOOKUP($C443,'Miljövärden urval för publ'!$B$2:$H$490,MATCH(D$4,'Miljövärden urval för publ'!$B$2:$H$2,0),FALSE)),"",VLOOKUP($C443,'Miljövärden urval för publ'!$B$2:$H$490,MATCH(D$4,'Miljövärden urval för publ'!$B$2:$H$2,0),FALSE))</f>
        <v/>
      </c>
      <c r="E443" t="str">
        <f>IF(ISERROR(VLOOKUP($C443,'Miljövärden urval för publ'!$B$2:$H$490,MATCH(E$4,'Miljövärden urval för publ'!$B$2:$H$2,0),FALSE)),"",VLOOKUP($C443,'Miljövärden urval för publ'!$B$2:$H$490,MATCH(E$4,'Miljövärden urval för publ'!$B$2:$H$2,0),FALSE))</f>
        <v/>
      </c>
      <c r="F443" t="str">
        <f>IF(ISERROR(VLOOKUP($C443,'Miljövärden urval för publ'!$B$2:$H$490,MATCH(F$4,'Miljövärden urval för publ'!$B$2:$H$2,0),FALSE)),"",VLOOKUP($C443,'Miljövärden urval för publ'!$B$2:$H$490,MATCH(F$4,'Miljövärden urval för publ'!$B$2:$H$2,0),FALSE))</f>
        <v/>
      </c>
      <c r="G443" t="str">
        <f>IF(ISERROR(VLOOKUP($C443,'Miljövärden urval för publ'!$B$2:$H$490,MATCH(G$4,'Miljövärden urval för publ'!$B$2:$H$2,0),FALSE)),"",VLOOKUP($C443,'Miljövärden urval för publ'!$B$2:$H$490,MATCH(G$4,'Miljövärden urval för publ'!$B$2:$H$2,0),FALSE))</f>
        <v/>
      </c>
    </row>
    <row r="444" spans="1:7" x14ac:dyDescent="0.25">
      <c r="A444" s="20">
        <v>441</v>
      </c>
      <c r="B444" t="str">
        <f>IF(ISERROR(INDEX('Miljövärden urval för publ'!$A$2:$AA$475,MATCH($A444,'Miljövärden urval för publ'!$R$2:$R$476,0),1)),"",INDEX('Miljövärden urval för publ'!$A$2:$AA$475,MATCH($A444,'Miljövärden urval för publ'!$R$2:$R$476,0),1))</f>
        <v/>
      </c>
      <c r="C444" t="str">
        <f>IF(ISERROR(INDEX('Miljövärden urval för publ'!$A$2:$AA$475,MATCH($A444,'Miljövärden urval för publ'!$R$2:$R$476,0),2)),"",INDEX('Miljövärden urval för publ'!$A$2:$AA$475,MATCH($A444,'Miljövärden urval för publ'!$R$2:$R$476,0),2))</f>
        <v/>
      </c>
      <c r="D444" t="str">
        <f>IF(ISERROR(VLOOKUP($C444,'Miljövärden urval för publ'!$B$2:$H$490,MATCH(D$4,'Miljövärden urval för publ'!$B$2:$H$2,0),FALSE)),"",VLOOKUP($C444,'Miljövärden urval för publ'!$B$2:$H$490,MATCH(D$4,'Miljövärden urval för publ'!$B$2:$H$2,0),FALSE))</f>
        <v/>
      </c>
      <c r="E444" t="str">
        <f>IF(ISERROR(VLOOKUP($C444,'Miljövärden urval för publ'!$B$2:$H$490,MATCH(E$4,'Miljövärden urval för publ'!$B$2:$H$2,0),FALSE)),"",VLOOKUP($C444,'Miljövärden urval för publ'!$B$2:$H$490,MATCH(E$4,'Miljövärden urval för publ'!$B$2:$H$2,0),FALSE))</f>
        <v/>
      </c>
      <c r="F444" t="str">
        <f>IF(ISERROR(VLOOKUP($C444,'Miljövärden urval för publ'!$B$2:$H$490,MATCH(F$4,'Miljövärden urval för publ'!$B$2:$H$2,0),FALSE)),"",VLOOKUP($C444,'Miljövärden urval för publ'!$B$2:$H$490,MATCH(F$4,'Miljövärden urval för publ'!$B$2:$H$2,0),FALSE))</f>
        <v/>
      </c>
      <c r="G444" t="str">
        <f>IF(ISERROR(VLOOKUP($C444,'Miljövärden urval för publ'!$B$2:$H$490,MATCH(G$4,'Miljövärden urval för publ'!$B$2:$H$2,0),FALSE)),"",VLOOKUP($C444,'Miljövärden urval för publ'!$B$2:$H$490,MATCH(G$4,'Miljövärden urval för publ'!$B$2:$H$2,0),FALSE))</f>
        <v/>
      </c>
    </row>
    <row r="445" spans="1:7" x14ac:dyDescent="0.25">
      <c r="A445" s="20">
        <v>442</v>
      </c>
      <c r="B445" t="str">
        <f>IF(ISERROR(INDEX('Miljövärden urval för publ'!$A$2:$AA$475,MATCH($A445,'Miljövärden urval för publ'!$R$2:$R$476,0),1)),"",INDEX('Miljövärden urval för publ'!$A$2:$AA$475,MATCH($A445,'Miljövärden urval för publ'!$R$2:$R$476,0),1))</f>
        <v/>
      </c>
      <c r="C445" t="str">
        <f>IF(ISERROR(INDEX('Miljövärden urval för publ'!$A$2:$AA$475,MATCH($A445,'Miljövärden urval för publ'!$R$2:$R$476,0),2)),"",INDEX('Miljövärden urval för publ'!$A$2:$AA$475,MATCH($A445,'Miljövärden urval för publ'!$R$2:$R$476,0),2))</f>
        <v/>
      </c>
      <c r="D445" t="str">
        <f>IF(ISERROR(VLOOKUP($C445,'Miljövärden urval för publ'!$B$2:$H$490,MATCH(D$4,'Miljövärden urval för publ'!$B$2:$H$2,0),FALSE)),"",VLOOKUP($C445,'Miljövärden urval för publ'!$B$2:$H$490,MATCH(D$4,'Miljövärden urval för publ'!$B$2:$H$2,0),FALSE))</f>
        <v/>
      </c>
      <c r="E445" t="str">
        <f>IF(ISERROR(VLOOKUP($C445,'Miljövärden urval för publ'!$B$2:$H$490,MATCH(E$4,'Miljövärden urval för publ'!$B$2:$H$2,0),FALSE)),"",VLOOKUP($C445,'Miljövärden urval för publ'!$B$2:$H$490,MATCH(E$4,'Miljövärden urval för publ'!$B$2:$H$2,0),FALSE))</f>
        <v/>
      </c>
      <c r="F445" t="str">
        <f>IF(ISERROR(VLOOKUP($C445,'Miljövärden urval för publ'!$B$2:$H$490,MATCH(F$4,'Miljövärden urval för publ'!$B$2:$H$2,0),FALSE)),"",VLOOKUP($C445,'Miljövärden urval för publ'!$B$2:$H$490,MATCH(F$4,'Miljövärden urval för publ'!$B$2:$H$2,0),FALSE))</f>
        <v/>
      </c>
      <c r="G445" t="str">
        <f>IF(ISERROR(VLOOKUP($C445,'Miljövärden urval för publ'!$B$2:$H$490,MATCH(G$4,'Miljövärden urval för publ'!$B$2:$H$2,0),FALSE)),"",VLOOKUP($C445,'Miljövärden urval för publ'!$B$2:$H$490,MATCH(G$4,'Miljövärden urval för publ'!$B$2:$H$2,0),FALSE))</f>
        <v/>
      </c>
    </row>
    <row r="446" spans="1:7" x14ac:dyDescent="0.25">
      <c r="A446" s="20">
        <v>443</v>
      </c>
      <c r="B446" t="str">
        <f>IF(ISERROR(INDEX('Miljövärden urval för publ'!$A$2:$AA$475,MATCH($A446,'Miljövärden urval för publ'!$R$2:$R$476,0),1)),"",INDEX('Miljövärden urval för publ'!$A$2:$AA$475,MATCH($A446,'Miljövärden urval för publ'!$R$2:$R$476,0),1))</f>
        <v/>
      </c>
      <c r="C446" t="str">
        <f>IF(ISERROR(INDEX('Miljövärden urval för publ'!$A$2:$AA$475,MATCH($A446,'Miljövärden urval för publ'!$R$2:$R$476,0),2)),"",INDEX('Miljövärden urval för publ'!$A$2:$AA$475,MATCH($A446,'Miljövärden urval för publ'!$R$2:$R$476,0),2))</f>
        <v/>
      </c>
      <c r="D446" t="str">
        <f>IF(ISERROR(VLOOKUP($C446,'Miljövärden urval för publ'!$B$2:$H$490,MATCH(D$4,'Miljövärden urval för publ'!$B$2:$H$2,0),FALSE)),"",VLOOKUP($C446,'Miljövärden urval för publ'!$B$2:$H$490,MATCH(D$4,'Miljövärden urval för publ'!$B$2:$H$2,0),FALSE))</f>
        <v/>
      </c>
      <c r="E446" t="str">
        <f>IF(ISERROR(VLOOKUP($C446,'Miljövärden urval för publ'!$B$2:$H$490,MATCH(E$4,'Miljövärden urval för publ'!$B$2:$H$2,0),FALSE)),"",VLOOKUP($C446,'Miljövärden urval för publ'!$B$2:$H$490,MATCH(E$4,'Miljövärden urval för publ'!$B$2:$H$2,0),FALSE))</f>
        <v/>
      </c>
      <c r="F446" t="str">
        <f>IF(ISERROR(VLOOKUP($C446,'Miljövärden urval för publ'!$B$2:$H$490,MATCH(F$4,'Miljövärden urval för publ'!$B$2:$H$2,0),FALSE)),"",VLOOKUP($C446,'Miljövärden urval för publ'!$B$2:$H$490,MATCH(F$4,'Miljövärden urval för publ'!$B$2:$H$2,0),FALSE))</f>
        <v/>
      </c>
      <c r="G446" t="str">
        <f>IF(ISERROR(VLOOKUP($C446,'Miljövärden urval för publ'!$B$2:$H$490,MATCH(G$4,'Miljövärden urval för publ'!$B$2:$H$2,0),FALSE)),"",VLOOKUP($C446,'Miljövärden urval för publ'!$B$2:$H$490,MATCH(G$4,'Miljövärden urval för publ'!$B$2:$H$2,0),FALSE))</f>
        <v/>
      </c>
    </row>
    <row r="447" spans="1:7" x14ac:dyDescent="0.25">
      <c r="A447" s="20">
        <v>444</v>
      </c>
      <c r="B447" t="str">
        <f>IF(ISERROR(INDEX('Miljövärden urval för publ'!$A$2:$AA$475,MATCH($A447,'Miljövärden urval för publ'!$R$2:$R$476,0),1)),"",INDEX('Miljövärden urval för publ'!$A$2:$AA$475,MATCH($A447,'Miljövärden urval för publ'!$R$2:$R$476,0),1))</f>
        <v/>
      </c>
      <c r="C447" t="str">
        <f>IF(ISERROR(INDEX('Miljövärden urval för publ'!$A$2:$AA$475,MATCH($A447,'Miljövärden urval för publ'!$R$2:$R$476,0),2)),"",INDEX('Miljövärden urval för publ'!$A$2:$AA$475,MATCH($A447,'Miljövärden urval för publ'!$R$2:$R$476,0),2))</f>
        <v/>
      </c>
      <c r="D447" t="str">
        <f>IF(ISERROR(VLOOKUP($C447,'Miljövärden urval för publ'!$B$2:$H$490,MATCH(D$4,'Miljövärden urval för publ'!$B$2:$H$2,0),FALSE)),"",VLOOKUP($C447,'Miljövärden urval för publ'!$B$2:$H$490,MATCH(D$4,'Miljövärden urval för publ'!$B$2:$H$2,0),FALSE))</f>
        <v/>
      </c>
      <c r="E447" t="str">
        <f>IF(ISERROR(VLOOKUP($C447,'Miljövärden urval för publ'!$B$2:$H$490,MATCH(E$4,'Miljövärden urval för publ'!$B$2:$H$2,0),FALSE)),"",VLOOKUP($C447,'Miljövärden urval för publ'!$B$2:$H$490,MATCH(E$4,'Miljövärden urval för publ'!$B$2:$H$2,0),FALSE))</f>
        <v/>
      </c>
      <c r="F447" t="str">
        <f>IF(ISERROR(VLOOKUP($C447,'Miljövärden urval för publ'!$B$2:$H$490,MATCH(F$4,'Miljövärden urval för publ'!$B$2:$H$2,0),FALSE)),"",VLOOKUP($C447,'Miljövärden urval för publ'!$B$2:$H$490,MATCH(F$4,'Miljövärden urval för publ'!$B$2:$H$2,0),FALSE))</f>
        <v/>
      </c>
      <c r="G447" t="str">
        <f>IF(ISERROR(VLOOKUP($C447,'Miljövärden urval för publ'!$B$2:$H$490,MATCH(G$4,'Miljövärden urval för publ'!$B$2:$H$2,0),FALSE)),"",VLOOKUP($C447,'Miljövärden urval för publ'!$B$2:$H$490,MATCH(G$4,'Miljövärden urval för publ'!$B$2:$H$2,0),FALSE))</f>
        <v/>
      </c>
    </row>
    <row r="448" spans="1:7" x14ac:dyDescent="0.25">
      <c r="A448" s="20">
        <v>445</v>
      </c>
      <c r="B448" t="str">
        <f>IF(ISERROR(INDEX('Miljövärden urval för publ'!$A$2:$AA$475,MATCH($A448,'Miljövärden urval för publ'!$R$2:$R$476,0),1)),"",INDEX('Miljövärden urval för publ'!$A$2:$AA$475,MATCH($A448,'Miljövärden urval för publ'!$R$2:$R$476,0),1))</f>
        <v/>
      </c>
      <c r="C448" t="str">
        <f>IF(ISERROR(INDEX('Miljövärden urval för publ'!$A$2:$AA$475,MATCH($A448,'Miljövärden urval för publ'!$R$2:$R$476,0),2)),"",INDEX('Miljövärden urval för publ'!$A$2:$AA$475,MATCH($A448,'Miljövärden urval för publ'!$R$2:$R$476,0),2))</f>
        <v/>
      </c>
      <c r="D448" t="str">
        <f>IF(ISERROR(VLOOKUP($C448,'Miljövärden urval för publ'!$B$2:$H$490,MATCH(D$4,'Miljövärden urval för publ'!$B$2:$H$2,0),FALSE)),"",VLOOKUP($C448,'Miljövärden urval för publ'!$B$2:$H$490,MATCH(D$4,'Miljövärden urval för publ'!$B$2:$H$2,0),FALSE))</f>
        <v/>
      </c>
      <c r="E448" t="str">
        <f>IF(ISERROR(VLOOKUP($C448,'Miljövärden urval för publ'!$B$2:$H$490,MATCH(E$4,'Miljövärden urval för publ'!$B$2:$H$2,0),FALSE)),"",VLOOKUP($C448,'Miljövärden urval för publ'!$B$2:$H$490,MATCH(E$4,'Miljövärden urval för publ'!$B$2:$H$2,0),FALSE))</f>
        <v/>
      </c>
      <c r="F448" t="str">
        <f>IF(ISERROR(VLOOKUP($C448,'Miljövärden urval för publ'!$B$2:$H$490,MATCH(F$4,'Miljövärden urval för publ'!$B$2:$H$2,0),FALSE)),"",VLOOKUP($C448,'Miljövärden urval för publ'!$B$2:$H$490,MATCH(F$4,'Miljövärden urval för publ'!$B$2:$H$2,0),FALSE))</f>
        <v/>
      </c>
      <c r="G448" t="str">
        <f>IF(ISERROR(VLOOKUP($C448,'Miljövärden urval för publ'!$B$2:$H$490,MATCH(G$4,'Miljövärden urval för publ'!$B$2:$H$2,0),FALSE)),"",VLOOKUP($C448,'Miljövärden urval för publ'!$B$2:$H$490,MATCH(G$4,'Miljövärden urval för publ'!$B$2:$H$2,0),FALSE))</f>
        <v/>
      </c>
    </row>
    <row r="449" spans="1:7" x14ac:dyDescent="0.25">
      <c r="A449" s="20">
        <v>446</v>
      </c>
      <c r="B449" t="str">
        <f>IF(ISERROR(INDEX('Miljövärden urval för publ'!$A$2:$AA$475,MATCH($A449,'Miljövärden urval för publ'!$R$2:$R$476,0),1)),"",INDEX('Miljövärden urval för publ'!$A$2:$AA$475,MATCH($A449,'Miljövärden urval för publ'!$R$2:$R$476,0),1))</f>
        <v/>
      </c>
      <c r="C449" t="str">
        <f>IF(ISERROR(INDEX('Miljövärden urval för publ'!$A$2:$AA$475,MATCH($A449,'Miljövärden urval för publ'!$R$2:$R$476,0),2)),"",INDEX('Miljövärden urval för publ'!$A$2:$AA$475,MATCH($A449,'Miljövärden urval för publ'!$R$2:$R$476,0),2))</f>
        <v/>
      </c>
      <c r="D449" t="str">
        <f>IF(ISERROR(VLOOKUP($C449,'Miljövärden urval för publ'!$B$2:$H$490,MATCH(D$4,'Miljövärden urval för publ'!$B$2:$H$2,0),FALSE)),"",VLOOKUP($C449,'Miljövärden urval för publ'!$B$2:$H$490,MATCH(D$4,'Miljövärden urval för publ'!$B$2:$H$2,0),FALSE))</f>
        <v/>
      </c>
      <c r="E449" t="str">
        <f>IF(ISERROR(VLOOKUP($C449,'Miljövärden urval för publ'!$B$2:$H$490,MATCH(E$4,'Miljövärden urval för publ'!$B$2:$H$2,0),FALSE)),"",VLOOKUP($C449,'Miljövärden urval för publ'!$B$2:$H$490,MATCH(E$4,'Miljövärden urval för publ'!$B$2:$H$2,0),FALSE))</f>
        <v/>
      </c>
      <c r="F449" t="str">
        <f>IF(ISERROR(VLOOKUP($C449,'Miljövärden urval för publ'!$B$2:$H$490,MATCH(F$4,'Miljövärden urval för publ'!$B$2:$H$2,0),FALSE)),"",VLOOKUP($C449,'Miljövärden urval för publ'!$B$2:$H$490,MATCH(F$4,'Miljövärden urval för publ'!$B$2:$H$2,0),FALSE))</f>
        <v/>
      </c>
      <c r="G449" t="str">
        <f>IF(ISERROR(VLOOKUP($C449,'Miljövärden urval för publ'!$B$2:$H$490,MATCH(G$4,'Miljövärden urval för publ'!$B$2:$H$2,0),FALSE)),"",VLOOKUP($C449,'Miljövärden urval för publ'!$B$2:$H$490,MATCH(G$4,'Miljövärden urval för publ'!$B$2:$H$2,0),FALSE))</f>
        <v/>
      </c>
    </row>
    <row r="450" spans="1:7" x14ac:dyDescent="0.25">
      <c r="A450" s="20">
        <v>447</v>
      </c>
      <c r="B450" t="str">
        <f>IF(ISERROR(INDEX('Miljövärden urval för publ'!$A$2:$AA$475,MATCH($A450,'Miljövärden urval för publ'!$R$2:$R$476,0),1)),"",INDEX('Miljövärden urval för publ'!$A$2:$AA$475,MATCH($A450,'Miljövärden urval för publ'!$R$2:$R$476,0),1))</f>
        <v/>
      </c>
      <c r="C450" t="str">
        <f>IF(ISERROR(INDEX('Miljövärden urval för publ'!$A$2:$AA$475,MATCH($A450,'Miljövärden urval för publ'!$R$2:$R$476,0),2)),"",INDEX('Miljövärden urval för publ'!$A$2:$AA$475,MATCH($A450,'Miljövärden urval för publ'!$R$2:$R$476,0),2))</f>
        <v/>
      </c>
      <c r="D450" t="str">
        <f>IF(ISERROR(VLOOKUP($C450,'Miljövärden urval för publ'!$B$2:$H$490,MATCH(D$4,'Miljövärden urval för publ'!$B$2:$H$2,0),FALSE)),"",VLOOKUP($C450,'Miljövärden urval för publ'!$B$2:$H$490,MATCH(D$4,'Miljövärden urval för publ'!$B$2:$H$2,0),FALSE))</f>
        <v/>
      </c>
      <c r="E450" t="str">
        <f>IF(ISERROR(VLOOKUP($C450,'Miljövärden urval för publ'!$B$2:$H$490,MATCH(E$4,'Miljövärden urval för publ'!$B$2:$H$2,0),FALSE)),"",VLOOKUP($C450,'Miljövärden urval för publ'!$B$2:$H$490,MATCH(E$4,'Miljövärden urval för publ'!$B$2:$H$2,0),FALSE))</f>
        <v/>
      </c>
      <c r="F450" t="str">
        <f>IF(ISERROR(VLOOKUP($C450,'Miljövärden urval för publ'!$B$2:$H$490,MATCH(F$4,'Miljövärden urval för publ'!$B$2:$H$2,0),FALSE)),"",VLOOKUP($C450,'Miljövärden urval för publ'!$B$2:$H$490,MATCH(F$4,'Miljövärden urval för publ'!$B$2:$H$2,0),FALSE))</f>
        <v/>
      </c>
      <c r="G450" t="str">
        <f>IF(ISERROR(VLOOKUP($C450,'Miljövärden urval för publ'!$B$2:$H$490,MATCH(G$4,'Miljövärden urval för publ'!$B$2:$H$2,0),FALSE)),"",VLOOKUP($C450,'Miljövärden urval för publ'!$B$2:$H$490,MATCH(G$4,'Miljövärden urval för publ'!$B$2:$H$2,0),FALSE))</f>
        <v/>
      </c>
    </row>
    <row r="451" spans="1:7" x14ac:dyDescent="0.25">
      <c r="A451" s="20">
        <v>448</v>
      </c>
      <c r="B451" t="str">
        <f>IF(ISERROR(INDEX('Miljövärden urval för publ'!$A$2:$AA$475,MATCH($A451,'Miljövärden urval för publ'!$R$2:$R$476,0),1)),"",INDEX('Miljövärden urval för publ'!$A$2:$AA$475,MATCH($A451,'Miljövärden urval för publ'!$R$2:$R$476,0),1))</f>
        <v/>
      </c>
      <c r="C451" t="str">
        <f>IF(ISERROR(INDEX('Miljövärden urval för publ'!$A$2:$AA$475,MATCH($A451,'Miljövärden urval för publ'!$R$2:$R$476,0),2)),"",INDEX('Miljövärden urval för publ'!$A$2:$AA$475,MATCH($A451,'Miljövärden urval för publ'!$R$2:$R$476,0),2))</f>
        <v/>
      </c>
      <c r="D451" t="str">
        <f>IF(ISERROR(VLOOKUP($C451,'Miljövärden urval för publ'!$B$2:$H$490,MATCH(D$4,'Miljövärden urval för publ'!$B$2:$H$2,0),FALSE)),"",VLOOKUP($C451,'Miljövärden urval för publ'!$B$2:$H$490,MATCH(D$4,'Miljövärden urval för publ'!$B$2:$H$2,0),FALSE))</f>
        <v/>
      </c>
      <c r="E451" t="str">
        <f>IF(ISERROR(VLOOKUP($C451,'Miljövärden urval för publ'!$B$2:$H$490,MATCH(E$4,'Miljövärden urval för publ'!$B$2:$H$2,0),FALSE)),"",VLOOKUP($C451,'Miljövärden urval för publ'!$B$2:$H$490,MATCH(E$4,'Miljövärden urval för publ'!$B$2:$H$2,0),FALSE))</f>
        <v/>
      </c>
      <c r="F451" t="str">
        <f>IF(ISERROR(VLOOKUP($C451,'Miljövärden urval för publ'!$B$2:$H$490,MATCH(F$4,'Miljövärden urval för publ'!$B$2:$H$2,0),FALSE)),"",VLOOKUP($C451,'Miljövärden urval för publ'!$B$2:$H$490,MATCH(F$4,'Miljövärden urval för publ'!$B$2:$H$2,0),FALSE))</f>
        <v/>
      </c>
      <c r="G451" t="str">
        <f>IF(ISERROR(VLOOKUP($C451,'Miljövärden urval för publ'!$B$2:$H$490,MATCH(G$4,'Miljövärden urval för publ'!$B$2:$H$2,0),FALSE)),"",VLOOKUP($C451,'Miljövärden urval för publ'!$B$2:$H$490,MATCH(G$4,'Miljövärden urval för publ'!$B$2:$H$2,0),FALSE))</f>
        <v/>
      </c>
    </row>
    <row r="452" spans="1:7" x14ac:dyDescent="0.25">
      <c r="A452" s="20">
        <v>449</v>
      </c>
      <c r="B452" t="str">
        <f>IF(ISERROR(INDEX('Miljövärden urval för publ'!$A$2:$AA$475,MATCH($A452,'Miljövärden urval för publ'!$R$2:$R$476,0),1)),"",INDEX('Miljövärden urval för publ'!$A$2:$AA$475,MATCH($A452,'Miljövärden urval för publ'!$R$2:$R$476,0),1))</f>
        <v/>
      </c>
      <c r="C452" t="str">
        <f>IF(ISERROR(INDEX('Miljövärden urval för publ'!$A$2:$AA$475,MATCH($A452,'Miljövärden urval för publ'!$R$2:$R$476,0),2)),"",INDEX('Miljövärden urval för publ'!$A$2:$AA$475,MATCH($A452,'Miljövärden urval för publ'!$R$2:$R$476,0),2))</f>
        <v/>
      </c>
      <c r="D452" t="str">
        <f>IF(ISERROR(VLOOKUP($C452,'Miljövärden urval för publ'!$B$2:$H$490,MATCH(D$4,'Miljövärden urval för publ'!$B$2:$H$2,0),FALSE)),"",VLOOKUP($C452,'Miljövärden urval för publ'!$B$2:$H$490,MATCH(D$4,'Miljövärden urval för publ'!$B$2:$H$2,0),FALSE))</f>
        <v/>
      </c>
      <c r="E452" t="str">
        <f>IF(ISERROR(VLOOKUP($C452,'Miljövärden urval för publ'!$B$2:$H$490,MATCH(E$4,'Miljövärden urval för publ'!$B$2:$H$2,0),FALSE)),"",VLOOKUP($C452,'Miljövärden urval för publ'!$B$2:$H$490,MATCH(E$4,'Miljövärden urval för publ'!$B$2:$H$2,0),FALSE))</f>
        <v/>
      </c>
      <c r="F452" t="str">
        <f>IF(ISERROR(VLOOKUP($C452,'Miljövärden urval för publ'!$B$2:$H$490,MATCH(F$4,'Miljövärden urval för publ'!$B$2:$H$2,0),FALSE)),"",VLOOKUP($C452,'Miljövärden urval för publ'!$B$2:$H$490,MATCH(F$4,'Miljövärden urval för publ'!$B$2:$H$2,0),FALSE))</f>
        <v/>
      </c>
      <c r="G452" t="str">
        <f>IF(ISERROR(VLOOKUP($C452,'Miljövärden urval för publ'!$B$2:$H$490,MATCH(G$4,'Miljövärden urval för publ'!$B$2:$H$2,0),FALSE)),"",VLOOKUP($C452,'Miljövärden urval för publ'!$B$2:$H$490,MATCH(G$4,'Miljövärden urval för publ'!$B$2:$H$2,0),FALSE))</f>
        <v/>
      </c>
    </row>
    <row r="453" spans="1:7" x14ac:dyDescent="0.25">
      <c r="A453" s="20">
        <v>450</v>
      </c>
      <c r="B453" t="str">
        <f>IF(ISERROR(INDEX('Miljövärden urval för publ'!$A$2:$AA$475,MATCH($A453,'Miljövärden urval för publ'!$R$2:$R$476,0),1)),"",INDEX('Miljövärden urval för publ'!$A$2:$AA$475,MATCH($A453,'Miljövärden urval för publ'!$R$2:$R$476,0),1))</f>
        <v/>
      </c>
      <c r="C453" t="str">
        <f>IF(ISERROR(INDEX('Miljövärden urval för publ'!$A$2:$AA$475,MATCH($A453,'Miljövärden urval för publ'!$R$2:$R$476,0),2)),"",INDEX('Miljövärden urval för publ'!$A$2:$AA$475,MATCH($A453,'Miljövärden urval för publ'!$R$2:$R$476,0),2))</f>
        <v/>
      </c>
      <c r="D453" t="str">
        <f>IF(ISERROR(VLOOKUP($C453,'Miljövärden urval för publ'!$B$2:$H$490,MATCH(D$4,'Miljövärden urval för publ'!$B$2:$H$2,0),FALSE)),"",VLOOKUP($C453,'Miljövärden urval för publ'!$B$2:$H$490,MATCH(D$4,'Miljövärden urval för publ'!$B$2:$H$2,0),FALSE))</f>
        <v/>
      </c>
      <c r="E453" t="str">
        <f>IF(ISERROR(VLOOKUP($C453,'Miljövärden urval för publ'!$B$2:$H$490,MATCH(E$4,'Miljövärden urval för publ'!$B$2:$H$2,0),FALSE)),"",VLOOKUP($C453,'Miljövärden urval för publ'!$B$2:$H$490,MATCH(E$4,'Miljövärden urval för publ'!$B$2:$H$2,0),FALSE))</f>
        <v/>
      </c>
      <c r="F453" t="str">
        <f>IF(ISERROR(VLOOKUP($C453,'Miljövärden urval för publ'!$B$2:$H$490,MATCH(F$4,'Miljövärden urval för publ'!$B$2:$H$2,0),FALSE)),"",VLOOKUP($C453,'Miljövärden urval för publ'!$B$2:$H$490,MATCH(F$4,'Miljövärden urval för publ'!$B$2:$H$2,0),FALSE))</f>
        <v/>
      </c>
      <c r="G453" t="str">
        <f>IF(ISERROR(VLOOKUP($C453,'Miljövärden urval för publ'!$B$2:$H$490,MATCH(G$4,'Miljövärden urval för publ'!$B$2:$H$2,0),FALSE)),"",VLOOKUP($C453,'Miljövärden urval för publ'!$B$2:$H$490,MATCH(G$4,'Miljövärden urval för publ'!$B$2:$H$2,0),FALSE))</f>
        <v/>
      </c>
    </row>
    <row r="454" spans="1:7" x14ac:dyDescent="0.25">
      <c r="A454" s="20">
        <v>451</v>
      </c>
      <c r="B454" t="str">
        <f>IF(ISERROR(INDEX('Miljövärden urval för publ'!$A$2:$AA$475,MATCH($A454,'Miljövärden urval för publ'!$R$2:$R$476,0),1)),"",INDEX('Miljövärden urval för publ'!$A$2:$AA$475,MATCH($A454,'Miljövärden urval för publ'!$R$2:$R$476,0),1))</f>
        <v/>
      </c>
      <c r="C454" t="str">
        <f>IF(ISERROR(INDEX('Miljövärden urval för publ'!$A$2:$AA$475,MATCH($A454,'Miljövärden urval för publ'!$R$2:$R$476,0),2)),"",INDEX('Miljövärden urval för publ'!$A$2:$AA$475,MATCH($A454,'Miljövärden urval för publ'!$R$2:$R$476,0),2))</f>
        <v/>
      </c>
      <c r="D454" t="str">
        <f>IF(ISERROR(VLOOKUP($C454,'Miljövärden urval för publ'!$B$2:$H$490,MATCH(D$4,'Miljövärden urval för publ'!$B$2:$H$2,0),FALSE)),"",VLOOKUP($C454,'Miljövärden urval för publ'!$B$2:$H$490,MATCH(D$4,'Miljövärden urval för publ'!$B$2:$H$2,0),FALSE))</f>
        <v/>
      </c>
      <c r="E454" t="str">
        <f>IF(ISERROR(VLOOKUP($C454,'Miljövärden urval för publ'!$B$2:$H$490,MATCH(E$4,'Miljövärden urval för publ'!$B$2:$H$2,0),FALSE)),"",VLOOKUP($C454,'Miljövärden urval för publ'!$B$2:$H$490,MATCH(E$4,'Miljövärden urval för publ'!$B$2:$H$2,0),FALSE))</f>
        <v/>
      </c>
      <c r="F454" t="str">
        <f>IF(ISERROR(VLOOKUP($C454,'Miljövärden urval för publ'!$B$2:$H$490,MATCH(F$4,'Miljövärden urval för publ'!$B$2:$H$2,0),FALSE)),"",VLOOKUP($C454,'Miljövärden urval för publ'!$B$2:$H$490,MATCH(F$4,'Miljövärden urval för publ'!$B$2:$H$2,0),FALSE))</f>
        <v/>
      </c>
      <c r="G454" t="str">
        <f>IF(ISERROR(VLOOKUP($C454,'Miljövärden urval för publ'!$B$2:$H$490,MATCH(G$4,'Miljövärden urval för publ'!$B$2:$H$2,0),FALSE)),"",VLOOKUP($C454,'Miljövärden urval för publ'!$B$2:$H$490,MATCH(G$4,'Miljövärden urval för publ'!$B$2:$H$2,0),FALSE))</f>
        <v/>
      </c>
    </row>
    <row r="455" spans="1:7" x14ac:dyDescent="0.25">
      <c r="A455" s="20">
        <v>452</v>
      </c>
      <c r="B455" t="str">
        <f>IF(ISERROR(INDEX('Miljövärden urval för publ'!$A$2:$AA$475,MATCH($A455,'Miljövärden urval för publ'!$R$2:$R$476,0),1)),"",INDEX('Miljövärden urval för publ'!$A$2:$AA$475,MATCH($A455,'Miljövärden urval för publ'!$R$2:$R$476,0),1))</f>
        <v/>
      </c>
      <c r="C455" t="str">
        <f>IF(ISERROR(INDEX('Miljövärden urval för publ'!$A$2:$AA$475,MATCH($A455,'Miljövärden urval för publ'!$R$2:$R$476,0),2)),"",INDEX('Miljövärden urval för publ'!$A$2:$AA$475,MATCH($A455,'Miljövärden urval för publ'!$R$2:$R$476,0),2))</f>
        <v/>
      </c>
      <c r="D455" t="str">
        <f>IF(ISERROR(VLOOKUP($C455,'Miljövärden urval för publ'!$B$2:$H$490,MATCH(D$4,'Miljövärden urval för publ'!$B$2:$H$2,0),FALSE)),"",VLOOKUP($C455,'Miljövärden urval för publ'!$B$2:$H$490,MATCH(D$4,'Miljövärden urval för publ'!$B$2:$H$2,0),FALSE))</f>
        <v/>
      </c>
      <c r="E455" t="str">
        <f>IF(ISERROR(VLOOKUP($C455,'Miljövärden urval för publ'!$B$2:$H$490,MATCH(E$4,'Miljövärden urval för publ'!$B$2:$H$2,0),FALSE)),"",VLOOKUP($C455,'Miljövärden urval för publ'!$B$2:$H$490,MATCH(E$4,'Miljövärden urval för publ'!$B$2:$H$2,0),FALSE))</f>
        <v/>
      </c>
      <c r="F455" t="str">
        <f>IF(ISERROR(VLOOKUP($C455,'Miljövärden urval för publ'!$B$2:$H$490,MATCH(F$4,'Miljövärden urval för publ'!$B$2:$H$2,0),FALSE)),"",VLOOKUP($C455,'Miljövärden urval för publ'!$B$2:$H$490,MATCH(F$4,'Miljövärden urval för publ'!$B$2:$H$2,0),FALSE))</f>
        <v/>
      </c>
      <c r="G455" t="str">
        <f>IF(ISERROR(VLOOKUP($C455,'Miljövärden urval för publ'!$B$2:$H$490,MATCH(G$4,'Miljövärden urval för publ'!$B$2:$H$2,0),FALSE)),"",VLOOKUP($C455,'Miljövärden urval för publ'!$B$2:$H$490,MATCH(G$4,'Miljövärden urval för publ'!$B$2:$H$2,0),FALSE))</f>
        <v/>
      </c>
    </row>
    <row r="456" spans="1:7" x14ac:dyDescent="0.25">
      <c r="A456" s="20">
        <v>453</v>
      </c>
      <c r="B456" t="str">
        <f>IF(ISERROR(INDEX('Miljövärden urval för publ'!$A$2:$AA$475,MATCH($A456,'Miljövärden urval för publ'!$R$2:$R$476,0),1)),"",INDEX('Miljövärden urval för publ'!$A$2:$AA$475,MATCH($A456,'Miljövärden urval för publ'!$R$2:$R$476,0),1))</f>
        <v/>
      </c>
      <c r="C456" t="str">
        <f>IF(ISERROR(INDEX('Miljövärden urval för publ'!$A$2:$AA$475,MATCH($A456,'Miljövärden urval för publ'!$R$2:$R$476,0),2)),"",INDEX('Miljövärden urval för publ'!$A$2:$AA$475,MATCH($A456,'Miljövärden urval för publ'!$R$2:$R$476,0),2))</f>
        <v/>
      </c>
      <c r="D456" t="str">
        <f>IF(ISERROR(VLOOKUP($C456,'Miljövärden urval för publ'!$B$2:$H$490,MATCH(D$4,'Miljövärden urval för publ'!$B$2:$H$2,0),FALSE)),"",VLOOKUP($C456,'Miljövärden urval för publ'!$B$2:$H$490,MATCH(D$4,'Miljövärden urval för publ'!$B$2:$H$2,0),FALSE))</f>
        <v/>
      </c>
      <c r="E456" t="str">
        <f>IF(ISERROR(VLOOKUP($C456,'Miljövärden urval för publ'!$B$2:$H$490,MATCH(E$4,'Miljövärden urval för publ'!$B$2:$H$2,0),FALSE)),"",VLOOKUP($C456,'Miljövärden urval för publ'!$B$2:$H$490,MATCH(E$4,'Miljövärden urval för publ'!$B$2:$H$2,0),FALSE))</f>
        <v/>
      </c>
      <c r="F456" t="str">
        <f>IF(ISERROR(VLOOKUP($C456,'Miljövärden urval för publ'!$B$2:$H$490,MATCH(F$4,'Miljövärden urval för publ'!$B$2:$H$2,0),FALSE)),"",VLOOKUP($C456,'Miljövärden urval för publ'!$B$2:$H$490,MATCH(F$4,'Miljövärden urval för publ'!$B$2:$H$2,0),FALSE))</f>
        <v/>
      </c>
      <c r="G456" t="str">
        <f>IF(ISERROR(VLOOKUP($C456,'Miljövärden urval för publ'!$B$2:$H$490,MATCH(G$4,'Miljövärden urval för publ'!$B$2:$H$2,0),FALSE)),"",VLOOKUP($C456,'Miljövärden urval för publ'!$B$2:$H$490,MATCH(G$4,'Miljövärden urval för publ'!$B$2:$H$2,0),FALSE))</f>
        <v/>
      </c>
    </row>
    <row r="457" spans="1:7" x14ac:dyDescent="0.25">
      <c r="A457" s="20">
        <v>454</v>
      </c>
      <c r="B457" t="str">
        <f>IF(ISERROR(INDEX('Miljövärden urval för publ'!$A$2:$AA$475,MATCH($A457,'Miljövärden urval för publ'!$R$2:$R$476,0),1)),"",INDEX('Miljövärden urval för publ'!$A$2:$AA$475,MATCH($A457,'Miljövärden urval för publ'!$R$2:$R$476,0),1))</f>
        <v/>
      </c>
      <c r="C457" t="str">
        <f>IF(ISERROR(INDEX('Miljövärden urval för publ'!$A$2:$AA$475,MATCH($A457,'Miljövärden urval för publ'!$R$2:$R$476,0),2)),"",INDEX('Miljövärden urval för publ'!$A$2:$AA$475,MATCH($A457,'Miljövärden urval för publ'!$R$2:$R$476,0),2))</f>
        <v/>
      </c>
      <c r="D457" t="str">
        <f>IF(ISERROR(VLOOKUP($C457,'Miljövärden urval för publ'!$B$2:$H$490,MATCH(D$4,'Miljövärden urval för publ'!$B$2:$H$2,0),FALSE)),"",VLOOKUP($C457,'Miljövärden urval för publ'!$B$2:$H$490,MATCH(D$4,'Miljövärden urval för publ'!$B$2:$H$2,0),FALSE))</f>
        <v/>
      </c>
      <c r="E457" t="str">
        <f>IF(ISERROR(VLOOKUP($C457,'Miljövärden urval för publ'!$B$2:$H$490,MATCH(E$4,'Miljövärden urval för publ'!$B$2:$H$2,0),FALSE)),"",VLOOKUP($C457,'Miljövärden urval för publ'!$B$2:$H$490,MATCH(E$4,'Miljövärden urval för publ'!$B$2:$H$2,0),FALSE))</f>
        <v/>
      </c>
      <c r="F457" t="str">
        <f>IF(ISERROR(VLOOKUP($C457,'Miljövärden urval för publ'!$B$2:$H$490,MATCH(F$4,'Miljövärden urval för publ'!$B$2:$H$2,0),FALSE)),"",VLOOKUP($C457,'Miljövärden urval för publ'!$B$2:$H$490,MATCH(F$4,'Miljövärden urval för publ'!$B$2:$H$2,0),FALSE))</f>
        <v/>
      </c>
      <c r="G457" t="str">
        <f>IF(ISERROR(VLOOKUP($C457,'Miljövärden urval för publ'!$B$2:$H$490,MATCH(G$4,'Miljövärden urval för publ'!$B$2:$H$2,0),FALSE)),"",VLOOKUP($C457,'Miljövärden urval för publ'!$B$2:$H$490,MATCH(G$4,'Miljövärden urval för publ'!$B$2:$H$2,0),FALSE))</f>
        <v/>
      </c>
    </row>
    <row r="458" spans="1:7" x14ac:dyDescent="0.25">
      <c r="A458" s="20">
        <v>455</v>
      </c>
      <c r="B458" t="str">
        <f>IF(ISERROR(INDEX('Miljövärden urval för publ'!$A$2:$AA$475,MATCH($A458,'Miljövärden urval för publ'!$R$2:$R$476,0),1)),"",INDEX('Miljövärden urval för publ'!$A$2:$AA$475,MATCH($A458,'Miljövärden urval för publ'!$R$2:$R$476,0),1))</f>
        <v/>
      </c>
      <c r="C458" t="str">
        <f>IF(ISERROR(INDEX('Miljövärden urval för publ'!$A$2:$AA$475,MATCH($A458,'Miljövärden urval för publ'!$R$2:$R$476,0),2)),"",INDEX('Miljövärden urval för publ'!$A$2:$AA$475,MATCH($A458,'Miljövärden urval för publ'!$R$2:$R$476,0),2))</f>
        <v/>
      </c>
      <c r="D458" t="str">
        <f>IF(ISERROR(VLOOKUP($C458,'Miljövärden urval för publ'!$B$2:$H$490,MATCH(D$4,'Miljövärden urval för publ'!$B$2:$H$2,0),FALSE)),"",VLOOKUP($C458,'Miljövärden urval för publ'!$B$2:$H$490,MATCH(D$4,'Miljövärden urval för publ'!$B$2:$H$2,0),FALSE))</f>
        <v/>
      </c>
      <c r="E458" t="str">
        <f>IF(ISERROR(VLOOKUP($C458,'Miljövärden urval för publ'!$B$2:$H$490,MATCH(E$4,'Miljövärden urval för publ'!$B$2:$H$2,0),FALSE)),"",VLOOKUP($C458,'Miljövärden urval för publ'!$B$2:$H$490,MATCH(E$4,'Miljövärden urval för publ'!$B$2:$H$2,0),FALSE))</f>
        <v/>
      </c>
      <c r="F458" t="str">
        <f>IF(ISERROR(VLOOKUP($C458,'Miljövärden urval för publ'!$B$2:$H$490,MATCH(F$4,'Miljövärden urval för publ'!$B$2:$H$2,0),FALSE)),"",VLOOKUP($C458,'Miljövärden urval för publ'!$B$2:$H$490,MATCH(F$4,'Miljövärden urval för publ'!$B$2:$H$2,0),FALSE))</f>
        <v/>
      </c>
      <c r="G458" t="str">
        <f>IF(ISERROR(VLOOKUP($C458,'Miljövärden urval för publ'!$B$2:$H$490,MATCH(G$4,'Miljövärden urval för publ'!$B$2:$H$2,0),FALSE)),"",VLOOKUP($C458,'Miljövärden urval för publ'!$B$2:$H$490,MATCH(G$4,'Miljövärden urval för publ'!$B$2:$H$2,0),FALSE))</f>
        <v/>
      </c>
    </row>
    <row r="459" spans="1:7" x14ac:dyDescent="0.25">
      <c r="A459" s="20">
        <v>456</v>
      </c>
      <c r="B459" t="str">
        <f>IF(ISERROR(INDEX('Miljövärden urval för publ'!$A$2:$AA$475,MATCH($A459,'Miljövärden urval för publ'!$R$2:$R$476,0),1)),"",INDEX('Miljövärden urval för publ'!$A$2:$AA$475,MATCH($A459,'Miljövärden urval för publ'!$R$2:$R$476,0),1))</f>
        <v/>
      </c>
      <c r="C459" t="str">
        <f>IF(ISERROR(INDEX('Miljövärden urval för publ'!$A$2:$AA$475,MATCH($A459,'Miljövärden urval för publ'!$R$2:$R$476,0),2)),"",INDEX('Miljövärden urval för publ'!$A$2:$AA$475,MATCH($A459,'Miljövärden urval för publ'!$R$2:$R$476,0),2))</f>
        <v/>
      </c>
      <c r="D459" t="str">
        <f>IF(ISERROR(VLOOKUP($C459,'Miljövärden urval för publ'!$B$2:$H$490,MATCH(D$4,'Miljövärden urval för publ'!$B$2:$H$2,0),FALSE)),"",VLOOKUP($C459,'Miljövärden urval för publ'!$B$2:$H$490,MATCH(D$4,'Miljövärden urval för publ'!$B$2:$H$2,0),FALSE))</f>
        <v/>
      </c>
      <c r="E459" t="str">
        <f>IF(ISERROR(VLOOKUP($C459,'Miljövärden urval för publ'!$B$2:$H$490,MATCH(E$4,'Miljövärden urval för publ'!$B$2:$H$2,0),FALSE)),"",VLOOKUP($C459,'Miljövärden urval för publ'!$B$2:$H$490,MATCH(E$4,'Miljövärden urval för publ'!$B$2:$H$2,0),FALSE))</f>
        <v/>
      </c>
      <c r="F459" t="str">
        <f>IF(ISERROR(VLOOKUP($C459,'Miljövärden urval för publ'!$B$2:$H$490,MATCH(F$4,'Miljövärden urval för publ'!$B$2:$H$2,0),FALSE)),"",VLOOKUP($C459,'Miljövärden urval för publ'!$B$2:$H$490,MATCH(F$4,'Miljövärden urval för publ'!$B$2:$H$2,0),FALSE))</f>
        <v/>
      </c>
      <c r="G459" t="str">
        <f>IF(ISERROR(VLOOKUP($C459,'Miljövärden urval för publ'!$B$2:$H$490,MATCH(G$4,'Miljövärden urval för publ'!$B$2:$H$2,0),FALSE)),"",VLOOKUP($C459,'Miljövärden urval för publ'!$B$2:$H$490,MATCH(G$4,'Miljövärden urval för publ'!$B$2:$H$2,0),FALSE))</f>
        <v/>
      </c>
    </row>
    <row r="460" spans="1:7" x14ac:dyDescent="0.25">
      <c r="A460" s="20">
        <v>457</v>
      </c>
      <c r="B460" t="str">
        <f>IF(ISERROR(INDEX('Miljövärden urval för publ'!$A$2:$AA$475,MATCH($A460,'Miljövärden urval för publ'!$R$2:$R$476,0),1)),"",INDEX('Miljövärden urval för publ'!$A$2:$AA$475,MATCH($A460,'Miljövärden urval för publ'!$R$2:$R$476,0),1))</f>
        <v/>
      </c>
      <c r="C460" t="str">
        <f>IF(ISERROR(INDEX('Miljövärden urval för publ'!$A$2:$AA$475,MATCH($A460,'Miljövärden urval för publ'!$R$2:$R$476,0),2)),"",INDEX('Miljövärden urval för publ'!$A$2:$AA$475,MATCH($A460,'Miljövärden urval för publ'!$R$2:$R$476,0),2))</f>
        <v/>
      </c>
      <c r="D460" t="str">
        <f>IF(ISERROR(VLOOKUP($C460,'Miljövärden urval för publ'!$B$2:$H$490,MATCH(D$4,'Miljövärden urval för publ'!$B$2:$H$2,0),FALSE)),"",VLOOKUP($C460,'Miljövärden urval för publ'!$B$2:$H$490,MATCH(D$4,'Miljövärden urval för publ'!$B$2:$H$2,0),FALSE))</f>
        <v/>
      </c>
      <c r="E460" t="str">
        <f>IF(ISERROR(VLOOKUP($C460,'Miljövärden urval för publ'!$B$2:$H$490,MATCH(E$4,'Miljövärden urval för publ'!$B$2:$H$2,0),FALSE)),"",VLOOKUP($C460,'Miljövärden urval för publ'!$B$2:$H$490,MATCH(E$4,'Miljövärden urval för publ'!$B$2:$H$2,0),FALSE))</f>
        <v/>
      </c>
      <c r="F460" t="str">
        <f>IF(ISERROR(VLOOKUP($C460,'Miljövärden urval för publ'!$B$2:$H$490,MATCH(F$4,'Miljövärden urval för publ'!$B$2:$H$2,0),FALSE)),"",VLOOKUP($C460,'Miljövärden urval för publ'!$B$2:$H$490,MATCH(F$4,'Miljövärden urval för publ'!$B$2:$H$2,0),FALSE))</f>
        <v/>
      </c>
      <c r="G460" t="str">
        <f>IF(ISERROR(VLOOKUP($C460,'Miljövärden urval för publ'!$B$2:$H$490,MATCH(G$4,'Miljövärden urval för publ'!$B$2:$H$2,0),FALSE)),"",VLOOKUP($C460,'Miljövärden urval för publ'!$B$2:$H$490,MATCH(G$4,'Miljövärden urval för publ'!$B$2:$H$2,0),FALSE))</f>
        <v/>
      </c>
    </row>
    <row r="461" spans="1:7" x14ac:dyDescent="0.25">
      <c r="A461" s="20">
        <v>458</v>
      </c>
      <c r="B461" t="str">
        <f>IF(ISERROR(INDEX('Miljövärden urval för publ'!$A$2:$AA$475,MATCH($A461,'Miljövärden urval för publ'!$R$2:$R$476,0),1)),"",INDEX('Miljövärden urval för publ'!$A$2:$AA$475,MATCH($A461,'Miljövärden urval för publ'!$R$2:$R$476,0),1))</f>
        <v/>
      </c>
      <c r="C461" t="str">
        <f>IF(ISERROR(INDEX('Miljövärden urval för publ'!$A$2:$AA$475,MATCH($A461,'Miljövärden urval för publ'!$R$2:$R$476,0),2)),"",INDEX('Miljövärden urval för publ'!$A$2:$AA$475,MATCH($A461,'Miljövärden urval för publ'!$R$2:$R$476,0),2))</f>
        <v/>
      </c>
      <c r="D461" t="str">
        <f>IF(ISERROR(VLOOKUP($C461,'Miljövärden urval för publ'!$B$2:$H$490,MATCH(D$4,'Miljövärden urval för publ'!$B$2:$H$2,0),FALSE)),"",VLOOKUP($C461,'Miljövärden urval för publ'!$B$2:$H$490,MATCH(D$4,'Miljövärden urval för publ'!$B$2:$H$2,0),FALSE))</f>
        <v/>
      </c>
      <c r="E461" t="str">
        <f>IF(ISERROR(VLOOKUP($C461,'Miljövärden urval för publ'!$B$2:$H$490,MATCH(E$4,'Miljövärden urval för publ'!$B$2:$H$2,0),FALSE)),"",VLOOKUP($C461,'Miljövärden urval för publ'!$B$2:$H$490,MATCH(E$4,'Miljövärden urval för publ'!$B$2:$H$2,0),FALSE))</f>
        <v/>
      </c>
      <c r="F461" t="str">
        <f>IF(ISERROR(VLOOKUP($C461,'Miljövärden urval för publ'!$B$2:$H$490,MATCH(F$4,'Miljövärden urval för publ'!$B$2:$H$2,0),FALSE)),"",VLOOKUP($C461,'Miljövärden urval för publ'!$B$2:$H$490,MATCH(F$4,'Miljövärden urval för publ'!$B$2:$H$2,0),FALSE))</f>
        <v/>
      </c>
      <c r="G461" t="str">
        <f>IF(ISERROR(VLOOKUP($C461,'Miljövärden urval för publ'!$B$2:$H$490,MATCH(G$4,'Miljövärden urval för publ'!$B$2:$H$2,0),FALSE)),"",VLOOKUP($C461,'Miljövärden urval för publ'!$B$2:$H$490,MATCH(G$4,'Miljövärden urval för publ'!$B$2:$H$2,0),FALSE))</f>
        <v/>
      </c>
    </row>
    <row r="462" spans="1:7" x14ac:dyDescent="0.25">
      <c r="A462" s="20">
        <v>459</v>
      </c>
      <c r="B462" t="str">
        <f>IF(ISERROR(INDEX('Miljövärden urval för publ'!$A$2:$AA$475,MATCH($A462,'Miljövärden urval för publ'!$R$2:$R$476,0),1)),"",INDEX('Miljövärden urval för publ'!$A$2:$AA$475,MATCH($A462,'Miljövärden urval för publ'!$R$2:$R$476,0),1))</f>
        <v/>
      </c>
      <c r="C462" t="str">
        <f>IF(ISERROR(INDEX('Miljövärden urval för publ'!$A$2:$AA$475,MATCH($A462,'Miljövärden urval för publ'!$R$2:$R$476,0),2)),"",INDEX('Miljövärden urval för publ'!$A$2:$AA$475,MATCH($A462,'Miljövärden urval för publ'!$R$2:$R$476,0),2))</f>
        <v/>
      </c>
      <c r="D462" t="str">
        <f>IF(ISERROR(VLOOKUP($C462,'Miljövärden urval för publ'!$B$2:$H$490,MATCH(D$4,'Miljövärden urval för publ'!$B$2:$H$2,0),FALSE)),"",VLOOKUP($C462,'Miljövärden urval för publ'!$B$2:$H$490,MATCH(D$4,'Miljövärden urval för publ'!$B$2:$H$2,0),FALSE))</f>
        <v/>
      </c>
      <c r="E462" t="str">
        <f>IF(ISERROR(VLOOKUP($C462,'Miljövärden urval för publ'!$B$2:$H$490,MATCH(E$4,'Miljövärden urval för publ'!$B$2:$H$2,0),FALSE)),"",VLOOKUP($C462,'Miljövärden urval för publ'!$B$2:$H$490,MATCH(E$4,'Miljövärden urval för publ'!$B$2:$H$2,0),FALSE))</f>
        <v/>
      </c>
      <c r="F462" t="str">
        <f>IF(ISERROR(VLOOKUP($C462,'Miljövärden urval för publ'!$B$2:$H$490,MATCH(F$4,'Miljövärden urval för publ'!$B$2:$H$2,0),FALSE)),"",VLOOKUP($C462,'Miljövärden urval för publ'!$B$2:$H$490,MATCH(F$4,'Miljövärden urval för publ'!$B$2:$H$2,0),FALSE))</f>
        <v/>
      </c>
      <c r="G462" t="str">
        <f>IF(ISERROR(VLOOKUP($C462,'Miljövärden urval för publ'!$B$2:$H$490,MATCH(G$4,'Miljövärden urval för publ'!$B$2:$H$2,0),FALSE)),"",VLOOKUP($C462,'Miljövärden urval för publ'!$B$2:$H$490,MATCH(G$4,'Miljövärden urval för publ'!$B$2:$H$2,0),FALSE))</f>
        <v/>
      </c>
    </row>
    <row r="463" spans="1:7" x14ac:dyDescent="0.25">
      <c r="A463" s="20">
        <v>460</v>
      </c>
      <c r="B463" t="str">
        <f>IF(ISERROR(INDEX('Miljövärden urval för publ'!$A$2:$AA$475,MATCH($A463,'Miljövärden urval för publ'!$R$2:$R$476,0),1)),"",INDEX('Miljövärden urval för publ'!$A$2:$AA$475,MATCH($A463,'Miljövärden urval för publ'!$R$2:$R$476,0),1))</f>
        <v/>
      </c>
      <c r="C463" t="str">
        <f>IF(ISERROR(INDEX('Miljövärden urval för publ'!$A$2:$AA$475,MATCH($A463,'Miljövärden urval för publ'!$R$2:$R$476,0),2)),"",INDEX('Miljövärden urval för publ'!$A$2:$AA$475,MATCH($A463,'Miljövärden urval för publ'!$R$2:$R$476,0),2))</f>
        <v/>
      </c>
      <c r="D463" t="str">
        <f>IF(ISERROR(VLOOKUP($C463,'Miljövärden urval för publ'!$B$2:$H$490,MATCH(D$4,'Miljövärden urval för publ'!$B$2:$H$2,0),FALSE)),"",VLOOKUP($C463,'Miljövärden urval för publ'!$B$2:$H$490,MATCH(D$4,'Miljövärden urval för publ'!$B$2:$H$2,0),FALSE))</f>
        <v/>
      </c>
      <c r="E463" t="str">
        <f>IF(ISERROR(VLOOKUP($C463,'Miljövärden urval för publ'!$B$2:$H$490,MATCH(E$4,'Miljövärden urval för publ'!$B$2:$H$2,0),FALSE)),"",VLOOKUP($C463,'Miljövärden urval för publ'!$B$2:$H$490,MATCH(E$4,'Miljövärden urval för publ'!$B$2:$H$2,0),FALSE))</f>
        <v/>
      </c>
      <c r="F463" t="str">
        <f>IF(ISERROR(VLOOKUP($C463,'Miljövärden urval för publ'!$B$2:$H$490,MATCH(F$4,'Miljövärden urval för publ'!$B$2:$H$2,0),FALSE)),"",VLOOKUP($C463,'Miljövärden urval för publ'!$B$2:$H$490,MATCH(F$4,'Miljövärden urval för publ'!$B$2:$H$2,0),FALSE))</f>
        <v/>
      </c>
      <c r="G463" t="str">
        <f>IF(ISERROR(VLOOKUP($C463,'Miljövärden urval för publ'!$B$2:$H$490,MATCH(G$4,'Miljövärden urval för publ'!$B$2:$H$2,0),FALSE)),"",VLOOKUP($C463,'Miljövärden urval för publ'!$B$2:$H$490,MATCH(G$4,'Miljövärden urval för publ'!$B$2:$H$2,0),FALSE))</f>
        <v/>
      </c>
    </row>
    <row r="464" spans="1:7" x14ac:dyDescent="0.25">
      <c r="A464" s="20">
        <v>461</v>
      </c>
      <c r="B464" t="str">
        <f>IF(ISERROR(INDEX('Miljövärden urval för publ'!$A$2:$AA$475,MATCH($A464,'Miljövärden urval för publ'!$R$2:$R$476,0),1)),"",INDEX('Miljövärden urval för publ'!$A$2:$AA$475,MATCH($A464,'Miljövärden urval för publ'!$R$2:$R$476,0),1))</f>
        <v/>
      </c>
      <c r="C464" t="str">
        <f>IF(ISERROR(INDEX('Miljövärden urval för publ'!$A$2:$AA$475,MATCH($A464,'Miljövärden urval för publ'!$R$2:$R$476,0),2)),"",INDEX('Miljövärden urval för publ'!$A$2:$AA$475,MATCH($A464,'Miljövärden urval för publ'!$R$2:$R$476,0),2))</f>
        <v/>
      </c>
      <c r="D464" t="str">
        <f>IF(ISERROR(VLOOKUP($C464,'Miljövärden urval för publ'!$B$2:$H$490,MATCH(D$4,'Miljövärden urval för publ'!$B$2:$H$2,0),FALSE)),"",VLOOKUP($C464,'Miljövärden urval för publ'!$B$2:$H$490,MATCH(D$4,'Miljövärden urval för publ'!$B$2:$H$2,0),FALSE))</f>
        <v/>
      </c>
      <c r="E464" t="str">
        <f>IF(ISERROR(VLOOKUP($C464,'Miljövärden urval för publ'!$B$2:$H$490,MATCH(E$4,'Miljövärden urval för publ'!$B$2:$H$2,0),FALSE)),"",VLOOKUP($C464,'Miljövärden urval för publ'!$B$2:$H$490,MATCH(E$4,'Miljövärden urval för publ'!$B$2:$H$2,0),FALSE))</f>
        <v/>
      </c>
      <c r="F464" t="str">
        <f>IF(ISERROR(VLOOKUP($C464,'Miljövärden urval för publ'!$B$2:$H$490,MATCH(F$4,'Miljövärden urval för publ'!$B$2:$H$2,0),FALSE)),"",VLOOKUP($C464,'Miljövärden urval för publ'!$B$2:$H$490,MATCH(F$4,'Miljövärden urval för publ'!$B$2:$H$2,0),FALSE))</f>
        <v/>
      </c>
      <c r="G464" t="str">
        <f>IF(ISERROR(VLOOKUP($C464,'Miljövärden urval för publ'!$B$2:$H$490,MATCH(G$4,'Miljövärden urval för publ'!$B$2:$H$2,0),FALSE)),"",VLOOKUP($C464,'Miljövärden urval för publ'!$B$2:$H$490,MATCH(G$4,'Miljövärden urval för publ'!$B$2:$H$2,0),FALSE))</f>
        <v/>
      </c>
    </row>
    <row r="465" spans="1:7" x14ac:dyDescent="0.25">
      <c r="A465" s="20">
        <v>462</v>
      </c>
      <c r="B465" t="str">
        <f>IF(ISERROR(INDEX('Miljövärden urval för publ'!$A$2:$AA$475,MATCH($A465,'Miljövärden urval för publ'!$R$2:$R$476,0),1)),"",INDEX('Miljövärden urval för publ'!$A$2:$AA$475,MATCH($A465,'Miljövärden urval för publ'!$R$2:$R$476,0),1))</f>
        <v/>
      </c>
      <c r="C465" t="str">
        <f>IF(ISERROR(INDEX('Miljövärden urval för publ'!$A$2:$AA$475,MATCH($A465,'Miljövärden urval för publ'!$R$2:$R$476,0),2)),"",INDEX('Miljövärden urval för publ'!$A$2:$AA$475,MATCH($A465,'Miljövärden urval för publ'!$R$2:$R$476,0),2))</f>
        <v/>
      </c>
      <c r="D465" t="str">
        <f>IF(ISERROR(VLOOKUP($C465,'Miljövärden urval för publ'!$B$2:$H$490,MATCH(D$4,'Miljövärden urval för publ'!$B$2:$H$2,0),FALSE)),"",VLOOKUP($C465,'Miljövärden urval för publ'!$B$2:$H$490,MATCH(D$4,'Miljövärden urval för publ'!$B$2:$H$2,0),FALSE))</f>
        <v/>
      </c>
      <c r="E465" t="str">
        <f>IF(ISERROR(VLOOKUP($C465,'Miljövärden urval för publ'!$B$2:$H$490,MATCH(E$4,'Miljövärden urval för publ'!$B$2:$H$2,0),FALSE)),"",VLOOKUP($C465,'Miljövärden urval för publ'!$B$2:$H$490,MATCH(E$4,'Miljövärden urval för publ'!$B$2:$H$2,0),FALSE))</f>
        <v/>
      </c>
      <c r="F465" t="str">
        <f>IF(ISERROR(VLOOKUP($C465,'Miljövärden urval för publ'!$B$2:$H$490,MATCH(F$4,'Miljövärden urval för publ'!$B$2:$H$2,0),FALSE)),"",VLOOKUP($C465,'Miljövärden urval för publ'!$B$2:$H$490,MATCH(F$4,'Miljövärden urval för publ'!$B$2:$H$2,0),FALSE))</f>
        <v/>
      </c>
      <c r="G465" t="str">
        <f>IF(ISERROR(VLOOKUP($C465,'Miljövärden urval för publ'!$B$2:$H$490,MATCH(G$4,'Miljövärden urval för publ'!$B$2:$H$2,0),FALSE)),"",VLOOKUP($C465,'Miljövärden urval för publ'!$B$2:$H$490,MATCH(G$4,'Miljövärden urval för publ'!$B$2:$H$2,0),FALSE))</f>
        <v/>
      </c>
    </row>
    <row r="466" spans="1:7" x14ac:dyDescent="0.25">
      <c r="A466" s="20">
        <v>463</v>
      </c>
      <c r="B466" t="str">
        <f>IF(ISERROR(INDEX('Miljövärden urval för publ'!$A$2:$AA$475,MATCH($A466,'Miljövärden urval för publ'!$R$2:$R$476,0),1)),"",INDEX('Miljövärden urval för publ'!$A$2:$AA$475,MATCH($A466,'Miljövärden urval för publ'!$R$2:$R$476,0),1))</f>
        <v/>
      </c>
      <c r="C466" t="str">
        <f>IF(ISERROR(INDEX('Miljövärden urval för publ'!$A$2:$AA$475,MATCH($A466,'Miljövärden urval för publ'!$R$2:$R$476,0),2)),"",INDEX('Miljövärden urval för publ'!$A$2:$AA$475,MATCH($A466,'Miljövärden urval för publ'!$R$2:$R$476,0),2))</f>
        <v/>
      </c>
      <c r="D466" t="str">
        <f>IF(ISERROR(VLOOKUP($C466,'Miljövärden urval för publ'!$B$2:$H$490,MATCH(D$4,'Miljövärden urval för publ'!$B$2:$H$2,0),FALSE)),"",VLOOKUP($C466,'Miljövärden urval för publ'!$B$2:$H$490,MATCH(D$4,'Miljövärden urval för publ'!$B$2:$H$2,0),FALSE))</f>
        <v/>
      </c>
      <c r="E466" t="str">
        <f>IF(ISERROR(VLOOKUP($C466,'Miljövärden urval för publ'!$B$2:$H$490,MATCH(E$4,'Miljövärden urval för publ'!$B$2:$H$2,0),FALSE)),"",VLOOKUP($C466,'Miljövärden urval för publ'!$B$2:$H$490,MATCH(E$4,'Miljövärden urval för publ'!$B$2:$H$2,0),FALSE))</f>
        <v/>
      </c>
      <c r="F466" t="str">
        <f>IF(ISERROR(VLOOKUP($C466,'Miljövärden urval för publ'!$B$2:$H$490,MATCH(F$4,'Miljövärden urval för publ'!$B$2:$H$2,0),FALSE)),"",VLOOKUP($C466,'Miljövärden urval för publ'!$B$2:$H$490,MATCH(F$4,'Miljövärden urval för publ'!$B$2:$H$2,0),FALSE))</f>
        <v/>
      </c>
      <c r="G466" t="str">
        <f>IF(ISERROR(VLOOKUP($C466,'Miljövärden urval för publ'!$B$2:$H$490,MATCH(G$4,'Miljövärden urval för publ'!$B$2:$H$2,0),FALSE)),"",VLOOKUP($C466,'Miljövärden urval för publ'!$B$2:$H$490,MATCH(G$4,'Miljövärden urval för publ'!$B$2:$H$2,0),FALSE))</f>
        <v/>
      </c>
    </row>
    <row r="467" spans="1:7" x14ac:dyDescent="0.25">
      <c r="A467" s="20">
        <v>464</v>
      </c>
      <c r="B467" t="str">
        <f>IF(ISERROR(INDEX('Miljövärden urval för publ'!$A$2:$AA$475,MATCH($A467,'Miljövärden urval för publ'!$R$2:$R$476,0),1)),"",INDEX('Miljövärden urval för publ'!$A$2:$AA$475,MATCH($A467,'Miljövärden urval för publ'!$R$2:$R$476,0),1))</f>
        <v/>
      </c>
      <c r="C467" t="str">
        <f>IF(ISERROR(INDEX('Miljövärden urval för publ'!$A$2:$AA$475,MATCH($A467,'Miljövärden urval för publ'!$R$2:$R$476,0),2)),"",INDEX('Miljövärden urval för publ'!$A$2:$AA$475,MATCH($A467,'Miljövärden urval för publ'!$R$2:$R$476,0),2))</f>
        <v/>
      </c>
      <c r="D467" t="str">
        <f>IF(ISERROR(VLOOKUP($C467,'Miljövärden urval för publ'!$B$2:$H$490,MATCH(D$4,'Miljövärden urval för publ'!$B$2:$H$2,0),FALSE)),"",VLOOKUP($C467,'Miljövärden urval för publ'!$B$2:$H$490,MATCH(D$4,'Miljövärden urval för publ'!$B$2:$H$2,0),FALSE))</f>
        <v/>
      </c>
      <c r="E467" t="str">
        <f>IF(ISERROR(VLOOKUP($C467,'Miljövärden urval för publ'!$B$2:$H$490,MATCH(E$4,'Miljövärden urval för publ'!$B$2:$H$2,0),FALSE)),"",VLOOKUP($C467,'Miljövärden urval för publ'!$B$2:$H$490,MATCH(E$4,'Miljövärden urval för publ'!$B$2:$H$2,0),FALSE))</f>
        <v/>
      </c>
      <c r="F467" t="str">
        <f>IF(ISERROR(VLOOKUP($C467,'Miljövärden urval för publ'!$B$2:$H$490,MATCH(F$4,'Miljövärden urval för publ'!$B$2:$H$2,0),FALSE)),"",VLOOKUP($C467,'Miljövärden urval för publ'!$B$2:$H$490,MATCH(F$4,'Miljövärden urval för publ'!$B$2:$H$2,0),FALSE))</f>
        <v/>
      </c>
      <c r="G467" t="str">
        <f>IF(ISERROR(VLOOKUP($C467,'Miljövärden urval för publ'!$B$2:$H$490,MATCH(G$4,'Miljövärden urval för publ'!$B$2:$H$2,0),FALSE)),"",VLOOKUP($C467,'Miljövärden urval för publ'!$B$2:$H$490,MATCH(G$4,'Miljövärden urval för publ'!$B$2:$H$2,0),FALSE))</f>
        <v/>
      </c>
    </row>
    <row r="468" spans="1:7" x14ac:dyDescent="0.25">
      <c r="A468" s="20">
        <v>465</v>
      </c>
      <c r="B468" t="str">
        <f>IF(ISERROR(INDEX('Miljövärden urval för publ'!$A$2:$AA$475,MATCH($A468,'Miljövärden urval för publ'!$R$2:$R$476,0),1)),"",INDEX('Miljövärden urval för publ'!$A$2:$AA$475,MATCH($A468,'Miljövärden urval för publ'!$R$2:$R$476,0),1))</f>
        <v/>
      </c>
      <c r="C468" t="str">
        <f>IF(ISERROR(INDEX('Miljövärden urval för publ'!$A$2:$AA$475,MATCH($A468,'Miljövärden urval för publ'!$R$2:$R$476,0),2)),"",INDEX('Miljövärden urval för publ'!$A$2:$AA$475,MATCH($A468,'Miljövärden urval för publ'!$R$2:$R$476,0),2))</f>
        <v/>
      </c>
      <c r="D468" t="str">
        <f>IF(ISERROR(VLOOKUP($C468,'Miljövärden urval för publ'!$B$2:$H$490,MATCH(D$4,'Miljövärden urval för publ'!$B$2:$H$2,0),FALSE)),"",VLOOKUP($C468,'Miljövärden urval för publ'!$B$2:$H$490,MATCH(D$4,'Miljövärden urval för publ'!$B$2:$H$2,0),FALSE))</f>
        <v/>
      </c>
      <c r="E468" t="str">
        <f>IF(ISERROR(VLOOKUP($C468,'Miljövärden urval för publ'!$B$2:$H$490,MATCH(E$4,'Miljövärden urval för publ'!$B$2:$H$2,0),FALSE)),"",VLOOKUP($C468,'Miljövärden urval för publ'!$B$2:$H$490,MATCH(E$4,'Miljövärden urval för publ'!$B$2:$H$2,0),FALSE))</f>
        <v/>
      </c>
      <c r="F468" t="str">
        <f>IF(ISERROR(VLOOKUP($C468,'Miljövärden urval för publ'!$B$2:$H$490,MATCH(F$4,'Miljövärden urval för publ'!$B$2:$H$2,0),FALSE)),"",VLOOKUP($C468,'Miljövärden urval för publ'!$B$2:$H$490,MATCH(F$4,'Miljövärden urval för publ'!$B$2:$H$2,0),FALSE))</f>
        <v/>
      </c>
      <c r="G468" t="str">
        <f>IF(ISERROR(VLOOKUP($C468,'Miljövärden urval för publ'!$B$2:$H$490,MATCH(G$4,'Miljövärden urval för publ'!$B$2:$H$2,0),FALSE)),"",VLOOKUP($C468,'Miljövärden urval för publ'!$B$2:$H$490,MATCH(G$4,'Miljövärden urval för publ'!$B$2:$H$2,0),FALSE))</f>
        <v/>
      </c>
    </row>
    <row r="469" spans="1:7" x14ac:dyDescent="0.25">
      <c r="A469" s="20">
        <v>466</v>
      </c>
      <c r="B469" t="str">
        <f>IF(ISERROR(INDEX('Miljövärden urval för publ'!$A$2:$AA$475,MATCH($A469,'Miljövärden urval för publ'!$R$2:$R$476,0),1)),"",INDEX('Miljövärden urval för publ'!$A$2:$AA$475,MATCH($A469,'Miljövärden urval för publ'!$R$2:$R$476,0),1))</f>
        <v/>
      </c>
      <c r="C469" t="str">
        <f>IF(ISERROR(INDEX('Miljövärden urval för publ'!$A$2:$AA$475,MATCH($A469,'Miljövärden urval för publ'!$R$2:$R$476,0),2)),"",INDEX('Miljövärden urval för publ'!$A$2:$AA$475,MATCH($A469,'Miljövärden urval för publ'!$R$2:$R$476,0),2))</f>
        <v/>
      </c>
      <c r="D469" t="str">
        <f>IF(ISERROR(VLOOKUP($C469,'Miljövärden urval för publ'!$B$2:$H$490,MATCH(D$4,'Miljövärden urval för publ'!$B$2:$H$2,0),FALSE)),"",VLOOKUP($C469,'Miljövärden urval för publ'!$B$2:$H$490,MATCH(D$4,'Miljövärden urval för publ'!$B$2:$H$2,0),FALSE))</f>
        <v/>
      </c>
      <c r="E469" t="str">
        <f>IF(ISERROR(VLOOKUP($C469,'Miljövärden urval för publ'!$B$2:$H$490,MATCH(E$4,'Miljövärden urval för publ'!$B$2:$H$2,0),FALSE)),"",VLOOKUP($C469,'Miljövärden urval för publ'!$B$2:$H$490,MATCH(E$4,'Miljövärden urval för publ'!$B$2:$H$2,0),FALSE))</f>
        <v/>
      </c>
      <c r="F469" t="str">
        <f>IF(ISERROR(VLOOKUP($C469,'Miljövärden urval för publ'!$B$2:$H$490,MATCH(F$4,'Miljövärden urval för publ'!$B$2:$H$2,0),FALSE)),"",VLOOKUP($C469,'Miljövärden urval för publ'!$B$2:$H$490,MATCH(F$4,'Miljövärden urval för publ'!$B$2:$H$2,0),FALSE))</f>
        <v/>
      </c>
      <c r="G469" t="str">
        <f>IF(ISERROR(VLOOKUP($C469,'Miljövärden urval för publ'!$B$2:$H$490,MATCH(G$4,'Miljövärden urval för publ'!$B$2:$H$2,0),FALSE)),"",VLOOKUP($C469,'Miljövärden urval för publ'!$B$2:$H$490,MATCH(G$4,'Miljövärden urval för publ'!$B$2:$H$2,0),FALSE))</f>
        <v/>
      </c>
    </row>
    <row r="470" spans="1:7" x14ac:dyDescent="0.25">
      <c r="A470" s="20">
        <v>467</v>
      </c>
      <c r="B470" t="str">
        <f>IF(ISERROR(INDEX('Miljövärden urval för publ'!$A$2:$AA$475,MATCH($A470,'Miljövärden urval för publ'!$R$2:$R$476,0),1)),"",INDEX('Miljövärden urval för publ'!$A$2:$AA$475,MATCH($A470,'Miljövärden urval för publ'!$R$2:$R$476,0),1))</f>
        <v/>
      </c>
      <c r="C470" t="str">
        <f>IF(ISERROR(INDEX('Miljövärden urval för publ'!$A$2:$AA$475,MATCH($A470,'Miljövärden urval för publ'!$R$2:$R$476,0),2)),"",INDEX('Miljövärden urval för publ'!$A$2:$AA$475,MATCH($A470,'Miljövärden urval för publ'!$R$2:$R$476,0),2))</f>
        <v/>
      </c>
      <c r="D470" t="str">
        <f>IF(ISERROR(VLOOKUP($C470,'Miljövärden urval för publ'!$B$2:$H$490,MATCH(D$4,'Miljövärden urval för publ'!$B$2:$H$2,0),FALSE)),"",VLOOKUP($C470,'Miljövärden urval för publ'!$B$2:$H$490,MATCH(D$4,'Miljövärden urval för publ'!$B$2:$H$2,0),FALSE))</f>
        <v/>
      </c>
      <c r="E470" t="str">
        <f>IF(ISERROR(VLOOKUP($C470,'Miljövärden urval för publ'!$B$2:$H$490,MATCH(E$4,'Miljövärden urval för publ'!$B$2:$H$2,0),FALSE)),"",VLOOKUP($C470,'Miljövärden urval för publ'!$B$2:$H$490,MATCH(E$4,'Miljövärden urval för publ'!$B$2:$H$2,0),FALSE))</f>
        <v/>
      </c>
      <c r="F470" t="str">
        <f>IF(ISERROR(VLOOKUP($C470,'Miljövärden urval för publ'!$B$2:$H$490,MATCH(F$4,'Miljövärden urval för publ'!$B$2:$H$2,0),FALSE)),"",VLOOKUP($C470,'Miljövärden urval för publ'!$B$2:$H$490,MATCH(F$4,'Miljövärden urval för publ'!$B$2:$H$2,0),FALSE))</f>
        <v/>
      </c>
      <c r="G470" t="str">
        <f>IF(ISERROR(VLOOKUP($C470,'Miljövärden urval för publ'!$B$2:$H$490,MATCH(G$4,'Miljövärden urval för publ'!$B$2:$H$2,0),FALSE)),"",VLOOKUP($C470,'Miljövärden urval för publ'!$B$2:$H$490,MATCH(G$4,'Miljövärden urval för publ'!$B$2:$H$2,0),FALSE))</f>
        <v/>
      </c>
    </row>
    <row r="471" spans="1:7" x14ac:dyDescent="0.25">
      <c r="A471" s="20">
        <v>468</v>
      </c>
      <c r="B471" t="str">
        <f>IF(ISERROR(INDEX('Miljövärden urval för publ'!$A$2:$AA$475,MATCH($A471,'Miljövärden urval för publ'!$R$2:$R$476,0),1)),"",INDEX('Miljövärden urval för publ'!$A$2:$AA$475,MATCH($A471,'Miljövärden urval för publ'!$R$2:$R$476,0),1))</f>
        <v/>
      </c>
      <c r="C471" t="str">
        <f>IF(ISERROR(INDEX('Miljövärden urval för publ'!$A$2:$AA$475,MATCH($A471,'Miljövärden urval för publ'!$R$2:$R$476,0),2)),"",INDEX('Miljövärden urval för publ'!$A$2:$AA$475,MATCH($A471,'Miljövärden urval för publ'!$R$2:$R$476,0),2))</f>
        <v/>
      </c>
      <c r="D471" t="str">
        <f>IF(ISERROR(VLOOKUP($C471,'Miljövärden urval för publ'!$B$2:$H$490,MATCH(D$4,'Miljövärden urval för publ'!$B$2:$H$2,0),FALSE)),"",VLOOKUP($C471,'Miljövärden urval för publ'!$B$2:$H$490,MATCH(D$4,'Miljövärden urval för publ'!$B$2:$H$2,0),FALSE))</f>
        <v/>
      </c>
      <c r="E471" t="str">
        <f>IF(ISERROR(VLOOKUP($C471,'Miljövärden urval för publ'!$B$2:$H$490,MATCH(E$4,'Miljövärden urval för publ'!$B$2:$H$2,0),FALSE)),"",VLOOKUP($C471,'Miljövärden urval för publ'!$B$2:$H$490,MATCH(E$4,'Miljövärden urval för publ'!$B$2:$H$2,0),FALSE))</f>
        <v/>
      </c>
      <c r="F471" t="str">
        <f>IF(ISERROR(VLOOKUP($C471,'Miljövärden urval för publ'!$B$2:$H$490,MATCH(F$4,'Miljövärden urval för publ'!$B$2:$H$2,0),FALSE)),"",VLOOKUP($C471,'Miljövärden urval för publ'!$B$2:$H$490,MATCH(F$4,'Miljövärden urval för publ'!$B$2:$H$2,0),FALSE))</f>
        <v/>
      </c>
      <c r="G471" t="str">
        <f>IF(ISERROR(VLOOKUP($C471,'Miljövärden urval för publ'!$B$2:$H$490,MATCH(G$4,'Miljövärden urval för publ'!$B$2:$H$2,0),FALSE)),"",VLOOKUP($C471,'Miljövärden urval för publ'!$B$2:$H$490,MATCH(G$4,'Miljövärden urval för publ'!$B$2:$H$2,0),FALSE))</f>
        <v/>
      </c>
    </row>
    <row r="472" spans="1:7" x14ac:dyDescent="0.25">
      <c r="A472" s="20">
        <v>469</v>
      </c>
      <c r="B472" t="str">
        <f>IF(ISERROR(INDEX('Miljövärden urval för publ'!$A$2:$AA$475,MATCH($A472,'Miljövärden urval för publ'!$R$2:$R$476,0),1)),"",INDEX('Miljövärden urval för publ'!$A$2:$AA$475,MATCH($A472,'Miljövärden urval för publ'!$R$2:$R$476,0),1))</f>
        <v/>
      </c>
      <c r="C472" t="str">
        <f>IF(ISERROR(INDEX('Miljövärden urval för publ'!$A$2:$AA$475,MATCH($A472,'Miljövärden urval för publ'!$R$2:$R$476,0),2)),"",INDEX('Miljövärden urval för publ'!$A$2:$AA$475,MATCH($A472,'Miljövärden urval för publ'!$R$2:$R$476,0),2))</f>
        <v/>
      </c>
      <c r="D472" t="str">
        <f>IF(ISERROR(VLOOKUP($C472,'Miljövärden urval för publ'!$B$2:$H$490,MATCH(D$4,'Miljövärden urval för publ'!$B$2:$H$2,0),FALSE)),"",VLOOKUP($C472,'Miljövärden urval för publ'!$B$2:$H$490,MATCH(D$4,'Miljövärden urval för publ'!$B$2:$H$2,0),FALSE))</f>
        <v/>
      </c>
      <c r="E472" t="str">
        <f>IF(ISERROR(VLOOKUP($C472,'Miljövärden urval för publ'!$B$2:$H$490,MATCH(E$4,'Miljövärden urval för publ'!$B$2:$H$2,0),FALSE)),"",VLOOKUP($C472,'Miljövärden urval för publ'!$B$2:$H$490,MATCH(E$4,'Miljövärden urval för publ'!$B$2:$H$2,0),FALSE))</f>
        <v/>
      </c>
      <c r="F472" t="str">
        <f>IF(ISERROR(VLOOKUP($C472,'Miljövärden urval för publ'!$B$2:$H$490,MATCH(F$4,'Miljövärden urval för publ'!$B$2:$H$2,0),FALSE)),"",VLOOKUP($C472,'Miljövärden urval för publ'!$B$2:$H$490,MATCH(F$4,'Miljövärden urval för publ'!$B$2:$H$2,0),FALSE))</f>
        <v/>
      </c>
      <c r="G472" t="str">
        <f>IF(ISERROR(VLOOKUP($C472,'Miljövärden urval för publ'!$B$2:$H$490,MATCH(G$4,'Miljövärden urval för publ'!$B$2:$H$2,0),FALSE)),"",VLOOKUP($C472,'Miljövärden urval för publ'!$B$2:$H$490,MATCH(G$4,'Miljövärden urval för publ'!$B$2:$H$2,0),FALSE))</f>
        <v/>
      </c>
    </row>
    <row r="473" spans="1:7" x14ac:dyDescent="0.25">
      <c r="A473" s="20">
        <v>470</v>
      </c>
      <c r="B473" t="str">
        <f>IF(ISERROR(INDEX('Miljövärden urval för publ'!$A$2:$AA$475,MATCH($A473,'Miljövärden urval för publ'!$R$2:$R$476,0),1)),"",INDEX('Miljövärden urval för publ'!$A$2:$AA$475,MATCH($A473,'Miljövärden urval för publ'!$R$2:$R$476,0),1))</f>
        <v/>
      </c>
      <c r="C473" t="str">
        <f>IF(ISERROR(INDEX('Miljövärden urval för publ'!$A$2:$AA$475,MATCH($A473,'Miljövärden urval för publ'!$R$2:$R$476,0),2)),"",INDEX('Miljövärden urval för publ'!$A$2:$AA$475,MATCH($A473,'Miljövärden urval för publ'!$R$2:$R$476,0),2))</f>
        <v/>
      </c>
      <c r="D473" t="str">
        <f>IF(ISERROR(VLOOKUP($C473,'Miljövärden urval för publ'!$B$2:$H$490,MATCH(D$4,'Miljövärden urval för publ'!$B$2:$H$2,0),FALSE)),"",VLOOKUP($C473,'Miljövärden urval för publ'!$B$2:$H$490,MATCH(D$4,'Miljövärden urval för publ'!$B$2:$H$2,0),FALSE))</f>
        <v/>
      </c>
      <c r="E473" t="str">
        <f>IF(ISERROR(VLOOKUP($C473,'Miljövärden urval för publ'!$B$2:$H$490,MATCH(E$4,'Miljövärden urval för publ'!$B$2:$H$2,0),FALSE)),"",VLOOKUP($C473,'Miljövärden urval för publ'!$B$2:$H$490,MATCH(E$4,'Miljövärden urval för publ'!$B$2:$H$2,0),FALSE))</f>
        <v/>
      </c>
      <c r="F473" t="str">
        <f>IF(ISERROR(VLOOKUP($C473,'Miljövärden urval för publ'!$B$2:$H$490,MATCH(F$4,'Miljövärden urval för publ'!$B$2:$H$2,0),FALSE)),"",VLOOKUP($C473,'Miljövärden urval för publ'!$B$2:$H$490,MATCH(F$4,'Miljövärden urval för publ'!$B$2:$H$2,0),FALSE))</f>
        <v/>
      </c>
      <c r="G473" t="str">
        <f>IF(ISERROR(VLOOKUP($C473,'Miljövärden urval för publ'!$B$2:$H$490,MATCH(G$4,'Miljövärden urval för publ'!$B$2:$H$2,0),FALSE)),"",VLOOKUP($C473,'Miljövärden urval för publ'!$B$2:$H$490,MATCH(G$4,'Miljövärden urval för publ'!$B$2:$H$2,0),FALSE))</f>
        <v/>
      </c>
    </row>
    <row r="474" spans="1:7" x14ac:dyDescent="0.25">
      <c r="A474" s="20">
        <v>471</v>
      </c>
      <c r="B474" t="str">
        <f>IF(ISERROR(INDEX('Miljövärden urval för publ'!$A$2:$AA$475,MATCH($A474,'Miljövärden urval för publ'!$R$2:$R$476,0),1)),"",INDEX('Miljövärden urval för publ'!$A$2:$AA$475,MATCH($A474,'Miljövärden urval för publ'!$R$2:$R$476,0),1))</f>
        <v/>
      </c>
      <c r="C474" t="str">
        <f>IF(ISERROR(INDEX('Miljövärden urval för publ'!$A$2:$AA$475,MATCH($A474,'Miljövärden urval för publ'!$R$2:$R$476,0),2)),"",INDEX('Miljövärden urval för publ'!$A$2:$AA$475,MATCH($A474,'Miljövärden urval för publ'!$R$2:$R$476,0),2))</f>
        <v/>
      </c>
      <c r="D474" t="str">
        <f>IF(ISERROR(VLOOKUP($C474,'Miljövärden urval för publ'!$B$2:$H$490,MATCH(D$4,'Miljövärden urval för publ'!$B$2:$H$2,0),FALSE)),"",VLOOKUP($C474,'Miljövärden urval för publ'!$B$2:$H$490,MATCH(D$4,'Miljövärden urval för publ'!$B$2:$H$2,0),FALSE))</f>
        <v/>
      </c>
      <c r="E474" t="str">
        <f>IF(ISERROR(VLOOKUP($C474,'Miljövärden urval för publ'!$B$2:$H$490,MATCH(E$4,'Miljövärden urval för publ'!$B$2:$H$2,0),FALSE)),"",VLOOKUP($C474,'Miljövärden urval för publ'!$B$2:$H$490,MATCH(E$4,'Miljövärden urval för publ'!$B$2:$H$2,0),FALSE))</f>
        <v/>
      </c>
      <c r="F474" t="str">
        <f>IF(ISERROR(VLOOKUP($C474,'Miljövärden urval för publ'!$B$2:$H$490,MATCH(F$4,'Miljövärden urval för publ'!$B$2:$H$2,0),FALSE)),"",VLOOKUP($C474,'Miljövärden urval för publ'!$B$2:$H$490,MATCH(F$4,'Miljövärden urval för publ'!$B$2:$H$2,0),FALSE))</f>
        <v/>
      </c>
      <c r="G474" t="str">
        <f>IF(ISERROR(VLOOKUP($C474,'Miljövärden urval för publ'!$B$2:$H$490,MATCH(G$4,'Miljövärden urval för publ'!$B$2:$H$2,0),FALSE)),"",VLOOKUP($C474,'Miljövärden urval för publ'!$B$2:$H$490,MATCH(G$4,'Miljövärden urval för publ'!$B$2:$H$2,0),FALSE))</f>
        <v/>
      </c>
    </row>
    <row r="475" spans="1:7" x14ac:dyDescent="0.25">
      <c r="A475" s="20">
        <v>472</v>
      </c>
      <c r="B475" t="str">
        <f>IF(ISERROR(INDEX('Miljövärden urval för publ'!$A$2:$AA$475,MATCH($A475,'Miljövärden urval för publ'!$R$2:$R$476,0),1)),"",INDEX('Miljövärden urval för publ'!$A$2:$AA$475,MATCH($A475,'Miljövärden urval för publ'!$R$2:$R$476,0),1))</f>
        <v/>
      </c>
      <c r="C475" t="str">
        <f>IF(ISERROR(INDEX('Miljövärden urval för publ'!$A$2:$AA$475,MATCH($A475,'Miljövärden urval för publ'!$R$2:$R$476,0),2)),"",INDEX('Miljövärden urval för publ'!$A$2:$AA$475,MATCH($A475,'Miljövärden urval för publ'!$R$2:$R$476,0),2))</f>
        <v/>
      </c>
      <c r="D475" t="str">
        <f>IF(ISERROR(VLOOKUP($C475,'Miljövärden urval för publ'!$B$2:$H$490,MATCH(D$4,'Miljövärden urval för publ'!$B$2:$H$2,0),FALSE)),"",VLOOKUP($C475,'Miljövärden urval för publ'!$B$2:$H$490,MATCH(D$4,'Miljövärden urval för publ'!$B$2:$H$2,0),FALSE))</f>
        <v/>
      </c>
      <c r="E475" t="str">
        <f>IF(ISERROR(VLOOKUP($C475,'Miljövärden urval för publ'!$B$2:$H$490,MATCH(E$4,'Miljövärden urval för publ'!$B$2:$H$2,0),FALSE)),"",VLOOKUP($C475,'Miljövärden urval för publ'!$B$2:$H$490,MATCH(E$4,'Miljövärden urval för publ'!$B$2:$H$2,0),FALSE))</f>
        <v/>
      </c>
      <c r="F475" t="str">
        <f>IF(ISERROR(VLOOKUP($C475,'Miljövärden urval för publ'!$B$2:$H$490,MATCH(F$4,'Miljövärden urval för publ'!$B$2:$H$2,0),FALSE)),"",VLOOKUP($C475,'Miljövärden urval för publ'!$B$2:$H$490,MATCH(F$4,'Miljövärden urval för publ'!$B$2:$H$2,0),FALSE))</f>
        <v/>
      </c>
      <c r="G475" t="str">
        <f>IF(ISERROR(VLOOKUP($C475,'Miljövärden urval för publ'!$B$2:$H$490,MATCH(G$4,'Miljövärden urval för publ'!$B$2:$H$2,0),FALSE)),"",VLOOKUP($C475,'Miljövärden urval för publ'!$B$2:$H$490,MATCH(G$4,'Miljövärden urval för publ'!$B$2:$H$2,0),FALSE))</f>
        <v/>
      </c>
    </row>
    <row r="476" spans="1:7" x14ac:dyDescent="0.25">
      <c r="A476" s="20">
        <v>473</v>
      </c>
      <c r="B476" t="str">
        <f>IF(ISERROR(INDEX('Miljövärden urval för publ'!$A$2:$AA$475,MATCH($A476,'Miljövärden urval för publ'!$R$2:$R$476,0),1)),"",INDEX('Miljövärden urval för publ'!$A$2:$AA$475,MATCH($A476,'Miljövärden urval för publ'!$R$2:$R$476,0),1))</f>
        <v/>
      </c>
      <c r="C476" t="str">
        <f>IF(ISERROR(INDEX('Miljövärden urval för publ'!$A$2:$AA$475,MATCH($A476,'Miljövärden urval för publ'!$R$2:$R$476,0),2)),"",INDEX('Miljövärden urval för publ'!$A$2:$AA$475,MATCH($A476,'Miljövärden urval för publ'!$R$2:$R$476,0),2))</f>
        <v/>
      </c>
      <c r="D476" t="str">
        <f>IF(ISERROR(VLOOKUP($C476,'Miljövärden urval för publ'!$B$2:$H$490,MATCH(D$4,'Miljövärden urval för publ'!$B$2:$H$2,0),FALSE)),"",VLOOKUP($C476,'Miljövärden urval för publ'!$B$2:$H$490,MATCH(D$4,'Miljövärden urval för publ'!$B$2:$H$2,0),FALSE))</f>
        <v/>
      </c>
      <c r="E476" t="str">
        <f>IF(ISERROR(VLOOKUP($C476,'Miljövärden urval för publ'!$B$2:$H$490,MATCH(E$4,'Miljövärden urval för publ'!$B$2:$H$2,0),FALSE)),"",VLOOKUP($C476,'Miljövärden urval för publ'!$B$2:$H$490,MATCH(E$4,'Miljövärden urval för publ'!$B$2:$H$2,0),FALSE))</f>
        <v/>
      </c>
      <c r="F476" t="str">
        <f>IF(ISERROR(VLOOKUP($C476,'Miljövärden urval för publ'!$B$2:$H$490,MATCH(F$4,'Miljövärden urval för publ'!$B$2:$H$2,0),FALSE)),"",VLOOKUP($C476,'Miljövärden urval för publ'!$B$2:$H$490,MATCH(F$4,'Miljövärden urval för publ'!$B$2:$H$2,0),FALSE))</f>
        <v/>
      </c>
      <c r="G476" t="str">
        <f>IF(ISERROR(VLOOKUP($C476,'Miljövärden urval för publ'!$B$2:$H$490,MATCH(G$4,'Miljövärden urval för publ'!$B$2:$H$2,0),FALSE)),"",VLOOKUP($C476,'Miljövärden urval för publ'!$B$2:$H$490,MATCH(G$4,'Miljövärden urval för publ'!$B$2:$H$2,0),FALSE))</f>
        <v/>
      </c>
    </row>
    <row r="477" spans="1:7" x14ac:dyDescent="0.25">
      <c r="A477" s="20">
        <v>474</v>
      </c>
      <c r="B477" t="str">
        <f>IF(ISERROR(INDEX('Miljövärden urval för publ'!$A$2:$AA$475,MATCH($A477,'Miljövärden urval för publ'!$R$2:$R$476,0),1)),"",INDEX('Miljövärden urval för publ'!$A$2:$AA$475,MATCH($A477,'Miljövärden urval för publ'!$R$2:$R$476,0),1))</f>
        <v/>
      </c>
      <c r="C477" t="str">
        <f>IF(ISERROR(INDEX('Miljövärden urval för publ'!$A$2:$AA$475,MATCH($A477,'Miljövärden urval för publ'!$R$2:$R$476,0),2)),"",INDEX('Miljövärden urval för publ'!$A$2:$AA$475,MATCH($A477,'Miljövärden urval för publ'!$R$2:$R$476,0),2))</f>
        <v/>
      </c>
      <c r="D477" t="str">
        <f>IF(ISERROR(VLOOKUP($C477,'Miljövärden urval för publ'!$B$2:$H$490,MATCH(D$4,'Miljövärden urval för publ'!$B$2:$H$2,0),FALSE)),"",VLOOKUP($C477,'Miljövärden urval för publ'!$B$2:$H$490,MATCH(D$4,'Miljövärden urval för publ'!$B$2:$H$2,0),FALSE))</f>
        <v/>
      </c>
      <c r="E477" t="str">
        <f>IF(ISERROR(VLOOKUP($C477,'Miljövärden urval för publ'!$B$2:$H$490,MATCH(E$4,'Miljövärden urval för publ'!$B$2:$H$2,0),FALSE)),"",VLOOKUP($C477,'Miljövärden urval för publ'!$B$2:$H$490,MATCH(E$4,'Miljövärden urval för publ'!$B$2:$H$2,0),FALSE))</f>
        <v/>
      </c>
      <c r="F477" t="str">
        <f>IF(ISERROR(VLOOKUP($C477,'Miljövärden urval för publ'!$B$2:$H$490,MATCH(F$4,'Miljövärden urval för publ'!$B$2:$H$2,0),FALSE)),"",VLOOKUP($C477,'Miljövärden urval för publ'!$B$2:$H$490,MATCH(F$4,'Miljövärden urval för publ'!$B$2:$H$2,0),FALSE))</f>
        <v/>
      </c>
      <c r="G477" t="str">
        <f>IF(ISERROR(VLOOKUP($C477,'Miljövärden urval för publ'!$B$2:$H$490,MATCH(G$4,'Miljövärden urval för publ'!$B$2:$H$2,0),FALSE)),"",VLOOKUP($C477,'Miljövärden urval för publ'!$B$2:$H$490,MATCH(G$4,'Miljövärden urval för publ'!$B$2:$H$2,0),FALSE))</f>
        <v/>
      </c>
    </row>
    <row r="478" spans="1:7" x14ac:dyDescent="0.25">
      <c r="A478" s="20">
        <v>475</v>
      </c>
      <c r="B478" t="str">
        <f>IF(ISERROR(INDEX('Miljövärden urval för publ'!$A$2:$AA$475,MATCH($A478,'Miljövärden urval för publ'!$R$2:$R$476,0),1)),"",INDEX('Miljövärden urval för publ'!$A$2:$AA$475,MATCH($A478,'Miljövärden urval för publ'!$R$2:$R$476,0),1))</f>
        <v/>
      </c>
      <c r="C478" t="str">
        <f>IF(ISERROR(INDEX('Miljövärden urval för publ'!$A$2:$AA$475,MATCH($A478,'Miljövärden urval för publ'!$R$2:$R$476,0),2)),"",INDEX('Miljövärden urval för publ'!$A$2:$AA$475,MATCH($A478,'Miljövärden urval för publ'!$R$2:$R$476,0),2))</f>
        <v/>
      </c>
      <c r="D478" t="str">
        <f>IF(ISERROR(VLOOKUP($C478,'Miljövärden urval för publ'!$B$2:$H$490,MATCH(D$4,'Miljövärden urval för publ'!$B$2:$H$2,0),FALSE)),"",VLOOKUP($C478,'Miljövärden urval för publ'!$B$2:$H$490,MATCH(D$4,'Miljövärden urval för publ'!$B$2:$H$2,0),FALSE))</f>
        <v/>
      </c>
      <c r="E478" t="str">
        <f>IF(ISERROR(VLOOKUP($C478,'Miljövärden urval för publ'!$B$2:$H$490,MATCH(E$4,'Miljövärden urval för publ'!$B$2:$H$2,0),FALSE)),"",VLOOKUP($C478,'Miljövärden urval för publ'!$B$2:$H$490,MATCH(E$4,'Miljövärden urval för publ'!$B$2:$H$2,0),FALSE))</f>
        <v/>
      </c>
      <c r="F478" t="str">
        <f>IF(ISERROR(VLOOKUP($C478,'Miljövärden urval för publ'!$B$2:$H$490,MATCH(F$4,'Miljövärden urval för publ'!$B$2:$H$2,0),FALSE)),"",VLOOKUP($C478,'Miljövärden urval för publ'!$B$2:$H$490,MATCH(F$4,'Miljövärden urval för publ'!$B$2:$H$2,0),FALSE))</f>
        <v/>
      </c>
      <c r="G478" t="str">
        <f>IF(ISERROR(VLOOKUP($C478,'Miljövärden urval för publ'!$B$2:$H$490,MATCH(G$4,'Miljövärden urval för publ'!$B$2:$H$2,0),FALSE)),"",VLOOKUP($C478,'Miljövärden urval för publ'!$B$2:$H$490,MATCH(G$4,'Miljövärden urval för publ'!$B$2:$H$2,0),FALSE))</f>
        <v/>
      </c>
    </row>
    <row r="479" spans="1:7" x14ac:dyDescent="0.25">
      <c r="A479" s="20">
        <v>476</v>
      </c>
      <c r="B479" t="str">
        <f>IF(ISERROR(INDEX('Miljövärden urval för publ'!$A$2:$AA$475,MATCH($A479,'Miljövärden urval för publ'!$R$2:$R$476,0),1)),"",INDEX('Miljövärden urval för publ'!$A$2:$AA$475,MATCH($A479,'Miljövärden urval för publ'!$R$2:$R$476,0),1))</f>
        <v/>
      </c>
      <c r="C479" t="str">
        <f>IF(ISERROR(INDEX('Miljövärden urval för publ'!$A$2:$AA$475,MATCH($A479,'Miljövärden urval för publ'!$R$2:$R$476,0),2)),"",INDEX('Miljövärden urval för publ'!$A$2:$AA$475,MATCH($A479,'Miljövärden urval för publ'!$R$2:$R$476,0),2))</f>
        <v/>
      </c>
      <c r="D479" t="str">
        <f>IF(ISERROR(VLOOKUP($C479,'Miljövärden urval för publ'!$B$2:$H$490,MATCH(D$4,'Miljövärden urval för publ'!$B$2:$H$2,0),FALSE)),"",VLOOKUP($C479,'Miljövärden urval för publ'!$B$2:$H$490,MATCH(D$4,'Miljövärden urval för publ'!$B$2:$H$2,0),FALSE))</f>
        <v/>
      </c>
      <c r="E479" t="str">
        <f>IF(ISERROR(VLOOKUP($C479,'Miljövärden urval för publ'!$B$2:$H$490,MATCH(E$4,'Miljövärden urval för publ'!$B$2:$H$2,0),FALSE)),"",VLOOKUP($C479,'Miljövärden urval för publ'!$B$2:$H$490,MATCH(E$4,'Miljövärden urval för publ'!$B$2:$H$2,0),FALSE))</f>
        <v/>
      </c>
      <c r="F479" t="str">
        <f>IF(ISERROR(VLOOKUP($C479,'Miljövärden urval för publ'!$B$2:$H$490,MATCH(F$4,'Miljövärden urval för publ'!$B$2:$H$2,0),FALSE)),"",VLOOKUP($C479,'Miljövärden urval för publ'!$B$2:$H$490,MATCH(F$4,'Miljövärden urval för publ'!$B$2:$H$2,0),FALSE))</f>
        <v/>
      </c>
      <c r="G479" t="str">
        <f>IF(ISERROR(VLOOKUP($C479,'Miljövärden urval för publ'!$B$2:$H$490,MATCH(G$4,'Miljövärden urval för publ'!$B$2:$H$2,0),FALSE)),"",VLOOKUP($C479,'Miljövärden urval för publ'!$B$2:$H$490,MATCH(G$4,'Miljövärden urval för publ'!$B$2:$H$2,0),FALSE))</f>
        <v/>
      </c>
    </row>
    <row r="480" spans="1:7" x14ac:dyDescent="0.25">
      <c r="A480" s="20">
        <v>477</v>
      </c>
      <c r="B480" t="str">
        <f>IF(ISERROR(INDEX('Miljövärden urval för publ'!$A$2:$AA$475,MATCH($A480,'Miljövärden urval för publ'!$R$2:$R$476,0),1)),"",INDEX('Miljövärden urval för publ'!$A$2:$AA$475,MATCH($A480,'Miljövärden urval för publ'!$R$2:$R$476,0),1))</f>
        <v/>
      </c>
      <c r="C480" t="str">
        <f>IF(ISERROR(INDEX('Miljövärden urval för publ'!$A$2:$AA$475,MATCH($A480,'Miljövärden urval för publ'!$R$2:$R$476,0),2)),"",INDEX('Miljövärden urval för publ'!$A$2:$AA$475,MATCH($A480,'Miljövärden urval för publ'!$R$2:$R$476,0),2))</f>
        <v/>
      </c>
      <c r="D480" t="str">
        <f>IF(ISERROR(VLOOKUP($C480,'Miljövärden urval för publ'!$B$2:$H$490,MATCH(D$4,'Miljövärden urval för publ'!$B$2:$H$2,0),FALSE)),"",VLOOKUP($C480,'Miljövärden urval för publ'!$B$2:$H$490,MATCH(D$4,'Miljövärden urval för publ'!$B$2:$H$2,0),FALSE))</f>
        <v/>
      </c>
      <c r="E480" t="str">
        <f>IF(ISERROR(VLOOKUP($C480,'Miljövärden urval för publ'!$B$2:$H$490,MATCH(E$4,'Miljövärden urval för publ'!$B$2:$H$2,0),FALSE)),"",VLOOKUP($C480,'Miljövärden urval för publ'!$B$2:$H$490,MATCH(E$4,'Miljövärden urval för publ'!$B$2:$H$2,0),FALSE))</f>
        <v/>
      </c>
      <c r="F480" t="str">
        <f>IF(ISERROR(VLOOKUP($C480,'Miljövärden urval för publ'!$B$2:$H$490,MATCH(F$4,'Miljövärden urval för publ'!$B$2:$H$2,0),FALSE)),"",VLOOKUP($C480,'Miljövärden urval för publ'!$B$2:$H$490,MATCH(F$4,'Miljövärden urval för publ'!$B$2:$H$2,0),FALSE))</f>
        <v/>
      </c>
      <c r="G480" t="str">
        <f>IF(ISERROR(VLOOKUP($C480,'Miljövärden urval för publ'!$B$2:$H$490,MATCH(G$4,'Miljövärden urval för publ'!$B$2:$H$2,0),FALSE)),"",VLOOKUP($C480,'Miljövärden urval för publ'!$B$2:$H$490,MATCH(G$4,'Miljövärden urval för publ'!$B$2:$H$2,0),FALSE))</f>
        <v/>
      </c>
    </row>
    <row r="481" spans="1:7" x14ac:dyDescent="0.25">
      <c r="A481" s="20">
        <v>478</v>
      </c>
      <c r="B481" t="str">
        <f>IF(ISERROR(INDEX('Miljövärden urval för publ'!$A$2:$AA$475,MATCH($A481,'Miljövärden urval för publ'!$R$2:$R$476,0),1)),"",INDEX('Miljövärden urval för publ'!$A$2:$AA$475,MATCH($A481,'Miljövärden urval för publ'!$R$2:$R$476,0),1))</f>
        <v/>
      </c>
      <c r="C481" t="str">
        <f>IF(ISERROR(INDEX('Miljövärden urval för publ'!$A$2:$AA$475,MATCH($A481,'Miljövärden urval för publ'!$R$2:$R$476,0),2)),"",INDEX('Miljövärden urval för publ'!$A$2:$AA$475,MATCH($A481,'Miljövärden urval för publ'!$R$2:$R$476,0),2))</f>
        <v/>
      </c>
      <c r="D481" t="str">
        <f>IF(ISERROR(VLOOKUP($C481,'Miljövärden urval för publ'!$B$2:$H$490,MATCH(D$4,'Miljövärden urval för publ'!$B$2:$H$2,0),FALSE)),"",VLOOKUP($C481,'Miljövärden urval för publ'!$B$2:$H$490,MATCH(D$4,'Miljövärden urval för publ'!$B$2:$H$2,0),FALSE))</f>
        <v/>
      </c>
      <c r="E481" t="str">
        <f>IF(ISERROR(VLOOKUP($C481,'Miljövärden urval för publ'!$B$2:$H$490,MATCH(E$4,'Miljövärden urval för publ'!$B$2:$H$2,0),FALSE)),"",VLOOKUP($C481,'Miljövärden urval för publ'!$B$2:$H$490,MATCH(E$4,'Miljövärden urval för publ'!$B$2:$H$2,0),FALSE))</f>
        <v/>
      </c>
      <c r="F481" t="str">
        <f>IF(ISERROR(VLOOKUP($C481,'Miljövärden urval för publ'!$B$2:$H$490,MATCH(F$4,'Miljövärden urval för publ'!$B$2:$H$2,0),FALSE)),"",VLOOKUP($C481,'Miljövärden urval för publ'!$B$2:$H$490,MATCH(F$4,'Miljövärden urval för publ'!$B$2:$H$2,0),FALSE))</f>
        <v/>
      </c>
      <c r="G481" t="str">
        <f>IF(ISERROR(VLOOKUP($C481,'Miljövärden urval för publ'!$B$2:$H$490,MATCH(G$4,'Miljövärden urval för publ'!$B$2:$H$2,0),FALSE)),"",VLOOKUP($C481,'Miljövärden urval för publ'!$B$2:$H$490,MATCH(G$4,'Miljövärden urval för publ'!$B$2:$H$2,0),FALSE))</f>
        <v/>
      </c>
    </row>
    <row r="482" spans="1:7" x14ac:dyDescent="0.25">
      <c r="A482" s="20">
        <v>479</v>
      </c>
      <c r="B482" t="str">
        <f>IF(ISERROR(INDEX('Miljövärden urval för publ'!$A$2:$AA$475,MATCH($A482,'Miljövärden urval för publ'!$R$2:$R$476,0),1)),"",INDEX('Miljövärden urval för publ'!$A$2:$AA$475,MATCH($A482,'Miljövärden urval för publ'!$R$2:$R$476,0),1))</f>
        <v/>
      </c>
      <c r="C482" t="str">
        <f>IF(ISERROR(INDEX('Miljövärden urval för publ'!$A$2:$AA$475,MATCH($A482,'Miljövärden urval för publ'!$R$2:$R$476,0),2)),"",INDEX('Miljövärden urval för publ'!$A$2:$AA$475,MATCH($A482,'Miljövärden urval för publ'!$R$2:$R$476,0),2))</f>
        <v/>
      </c>
      <c r="D482" t="str">
        <f>IF(ISERROR(VLOOKUP($C482,'Miljövärden urval för publ'!$B$2:$H$490,MATCH(D$4,'Miljövärden urval för publ'!$B$2:$H$2,0),FALSE)),"",VLOOKUP($C482,'Miljövärden urval för publ'!$B$2:$H$490,MATCH(D$4,'Miljövärden urval för publ'!$B$2:$H$2,0),FALSE))</f>
        <v/>
      </c>
      <c r="E482" t="str">
        <f>IF(ISERROR(VLOOKUP($C482,'Miljövärden urval för publ'!$B$2:$H$490,MATCH(E$4,'Miljövärden urval för publ'!$B$2:$H$2,0),FALSE)),"",VLOOKUP($C482,'Miljövärden urval för publ'!$B$2:$H$490,MATCH(E$4,'Miljövärden urval för publ'!$B$2:$H$2,0),FALSE))</f>
        <v/>
      </c>
      <c r="F482" t="str">
        <f>IF(ISERROR(VLOOKUP($C482,'Miljövärden urval för publ'!$B$2:$H$490,MATCH(F$4,'Miljövärden urval för publ'!$B$2:$H$2,0),FALSE)),"",VLOOKUP($C482,'Miljövärden urval för publ'!$B$2:$H$490,MATCH(F$4,'Miljövärden urval för publ'!$B$2:$H$2,0),FALSE))</f>
        <v/>
      </c>
      <c r="G482" t="str">
        <f>IF(ISERROR(VLOOKUP($C482,'Miljövärden urval för publ'!$B$2:$H$490,MATCH(G$4,'Miljövärden urval för publ'!$B$2:$H$2,0),FALSE)),"",VLOOKUP($C482,'Miljövärden urval för publ'!$B$2:$H$490,MATCH(G$4,'Miljövärden urval för publ'!$B$2:$H$2,0),FALSE))</f>
        <v/>
      </c>
    </row>
    <row r="483" spans="1:7" x14ac:dyDescent="0.25">
      <c r="A483" s="20">
        <v>480</v>
      </c>
      <c r="B483" t="str">
        <f>IF(ISERROR(INDEX('Miljövärden urval för publ'!$A$2:$AA$475,MATCH($A483,'Miljövärden urval för publ'!$R$2:$R$476,0),1)),"",INDEX('Miljövärden urval för publ'!$A$2:$AA$475,MATCH($A483,'Miljövärden urval för publ'!$R$2:$R$476,0),1))</f>
        <v/>
      </c>
      <c r="C483" t="str">
        <f>IF(ISERROR(INDEX('Miljövärden urval för publ'!$A$2:$AA$475,MATCH($A483,'Miljövärden urval för publ'!$R$2:$R$476,0),2)),"",INDEX('Miljövärden urval för publ'!$A$2:$AA$475,MATCH($A483,'Miljövärden urval för publ'!$R$2:$R$476,0),2))</f>
        <v/>
      </c>
      <c r="D483" t="str">
        <f>IF(ISERROR(VLOOKUP($C483,'Miljövärden urval för publ'!$B$2:$H$490,MATCH(D$4,'Miljövärden urval för publ'!$B$2:$H$2,0),FALSE)),"",VLOOKUP($C483,'Miljövärden urval för publ'!$B$2:$H$490,MATCH(D$4,'Miljövärden urval för publ'!$B$2:$H$2,0),FALSE))</f>
        <v/>
      </c>
      <c r="E483" t="str">
        <f>IF(ISERROR(VLOOKUP($C483,'Miljövärden urval för publ'!$B$2:$H$490,MATCH(E$4,'Miljövärden urval för publ'!$B$2:$H$2,0),FALSE)),"",VLOOKUP($C483,'Miljövärden urval för publ'!$B$2:$H$490,MATCH(E$4,'Miljövärden urval för publ'!$B$2:$H$2,0),FALSE))</f>
        <v/>
      </c>
      <c r="F483" t="str">
        <f>IF(ISERROR(VLOOKUP($C483,'Miljövärden urval för publ'!$B$2:$H$490,MATCH(F$4,'Miljövärden urval för publ'!$B$2:$H$2,0),FALSE)),"",VLOOKUP($C483,'Miljövärden urval för publ'!$B$2:$H$490,MATCH(F$4,'Miljövärden urval för publ'!$B$2:$H$2,0),FALSE))</f>
        <v/>
      </c>
      <c r="G483" t="str">
        <f>IF(ISERROR(VLOOKUP($C483,'Miljövärden urval för publ'!$B$2:$H$490,MATCH(G$4,'Miljövärden urval för publ'!$B$2:$H$2,0),FALSE)),"",VLOOKUP($C483,'Miljövärden urval för publ'!$B$2:$H$490,MATCH(G$4,'Miljövärden urval för publ'!$B$2:$H$2,0),FALSE))</f>
        <v/>
      </c>
    </row>
    <row r="484" spans="1:7" x14ac:dyDescent="0.25">
      <c r="A484" s="20">
        <v>481</v>
      </c>
      <c r="B484" t="str">
        <f>IF(ISERROR(INDEX('Miljövärden urval för publ'!$A$2:$AA$475,MATCH($A484,'Miljövärden urval för publ'!$R$2:$R$476,0),1)),"",INDEX('Miljövärden urval för publ'!$A$2:$AA$475,MATCH($A484,'Miljövärden urval för publ'!$R$2:$R$476,0),1))</f>
        <v/>
      </c>
      <c r="C484" t="str">
        <f>IF(ISERROR(INDEX('Miljövärden urval för publ'!$A$2:$AA$475,MATCH($A484,'Miljövärden urval för publ'!$R$2:$R$476,0),2)),"",INDEX('Miljövärden urval för publ'!$A$2:$AA$475,MATCH($A484,'Miljövärden urval för publ'!$R$2:$R$476,0),2))</f>
        <v/>
      </c>
      <c r="D484" t="str">
        <f>IF(ISERROR(VLOOKUP($C484,'Miljövärden urval för publ'!$B$2:$H$490,MATCH(D$4,'Miljövärden urval för publ'!$B$2:$H$2,0),FALSE)),"",VLOOKUP($C484,'Miljövärden urval för publ'!$B$2:$H$490,MATCH(D$4,'Miljövärden urval för publ'!$B$2:$H$2,0),FALSE))</f>
        <v/>
      </c>
      <c r="E484" t="str">
        <f>IF(ISERROR(VLOOKUP($C484,'Miljövärden urval för publ'!$B$2:$H$490,MATCH(E$4,'Miljövärden urval för publ'!$B$2:$H$2,0),FALSE)),"",VLOOKUP($C484,'Miljövärden urval för publ'!$B$2:$H$490,MATCH(E$4,'Miljövärden urval för publ'!$B$2:$H$2,0),FALSE))</f>
        <v/>
      </c>
      <c r="F484" t="str">
        <f>IF(ISERROR(VLOOKUP($C484,'Miljövärden urval för publ'!$B$2:$H$490,MATCH(F$4,'Miljövärden urval för publ'!$B$2:$H$2,0),FALSE)),"",VLOOKUP($C484,'Miljövärden urval för publ'!$B$2:$H$490,MATCH(F$4,'Miljövärden urval för publ'!$B$2:$H$2,0),FALSE))</f>
        <v/>
      </c>
      <c r="G484" t="str">
        <f>IF(ISERROR(VLOOKUP($C484,'Miljövärden urval för publ'!$B$2:$H$490,MATCH(G$4,'Miljövärden urval för publ'!$B$2:$H$2,0),FALSE)),"",VLOOKUP($C484,'Miljövärden urval för publ'!$B$2:$H$490,MATCH(G$4,'Miljövärden urval för publ'!$B$2:$H$2,0),FALSE))</f>
        <v/>
      </c>
    </row>
    <row r="485" spans="1:7" x14ac:dyDescent="0.25">
      <c r="A485" s="20">
        <v>482</v>
      </c>
      <c r="B485" t="str">
        <f>IF(ISERROR(INDEX('Miljövärden urval för publ'!$A$2:$AA$475,MATCH($A485,'Miljövärden urval för publ'!$R$2:$R$476,0),1)),"",INDEX('Miljövärden urval för publ'!$A$2:$AA$475,MATCH($A485,'Miljövärden urval för publ'!$R$2:$R$476,0),1))</f>
        <v/>
      </c>
      <c r="C485" t="str">
        <f>IF(ISERROR(INDEX('Miljövärden urval för publ'!$A$2:$AA$475,MATCH($A485,'Miljövärden urval för publ'!$R$2:$R$476,0),2)),"",INDEX('Miljövärden urval för publ'!$A$2:$AA$475,MATCH($A485,'Miljövärden urval för publ'!$R$2:$R$476,0),2))</f>
        <v/>
      </c>
      <c r="D485" t="str">
        <f>IF(ISERROR(VLOOKUP($C485,'Miljövärden urval för publ'!$B$2:$H$490,MATCH(D$4,'Miljövärden urval för publ'!$B$2:$H$2,0),FALSE)),"",VLOOKUP($C485,'Miljövärden urval för publ'!$B$2:$H$490,MATCH(D$4,'Miljövärden urval för publ'!$B$2:$H$2,0),FALSE))</f>
        <v/>
      </c>
      <c r="E485" t="str">
        <f>IF(ISERROR(VLOOKUP($C485,'Miljövärden urval för publ'!$B$2:$H$490,MATCH(E$4,'Miljövärden urval för publ'!$B$2:$H$2,0),FALSE)),"",VLOOKUP($C485,'Miljövärden urval för publ'!$B$2:$H$490,MATCH(E$4,'Miljövärden urval för publ'!$B$2:$H$2,0),FALSE))</f>
        <v/>
      </c>
      <c r="F485" t="str">
        <f>IF(ISERROR(VLOOKUP($C485,'Miljövärden urval för publ'!$B$2:$H$490,MATCH(F$4,'Miljövärden urval för publ'!$B$2:$H$2,0),FALSE)),"",VLOOKUP($C485,'Miljövärden urval för publ'!$B$2:$H$490,MATCH(F$4,'Miljövärden urval för publ'!$B$2:$H$2,0),FALSE))</f>
        <v/>
      </c>
      <c r="G485" t="str">
        <f>IF(ISERROR(VLOOKUP($C485,'Miljövärden urval för publ'!$B$2:$H$490,MATCH(G$4,'Miljövärden urval för publ'!$B$2:$H$2,0),FALSE)),"",VLOOKUP($C485,'Miljövärden urval för publ'!$B$2:$H$490,MATCH(G$4,'Miljövärden urval för publ'!$B$2:$H$2,0),FALSE))</f>
        <v/>
      </c>
    </row>
    <row r="486" spans="1:7" x14ac:dyDescent="0.25">
      <c r="A486" s="20">
        <v>483</v>
      </c>
      <c r="B486" t="str">
        <f>IF(ISERROR(INDEX('Miljövärden urval för publ'!$A$2:$AA$475,MATCH($A486,'Miljövärden urval för publ'!$R$2:$R$476,0),1)),"",INDEX('Miljövärden urval för publ'!$A$2:$AA$475,MATCH($A486,'Miljövärden urval för publ'!$R$2:$R$476,0),1))</f>
        <v/>
      </c>
      <c r="C486" t="str">
        <f>IF(ISERROR(INDEX('Miljövärden urval för publ'!$A$2:$AA$475,MATCH($A486,'Miljövärden urval för publ'!$R$2:$R$476,0),2)),"",INDEX('Miljövärden urval för publ'!$A$2:$AA$475,MATCH($A486,'Miljövärden urval för publ'!$R$2:$R$476,0),2))</f>
        <v/>
      </c>
      <c r="D486" t="str">
        <f>IF(ISERROR(VLOOKUP($C486,'Miljövärden urval för publ'!$B$2:$H$490,MATCH(D$4,'Miljövärden urval för publ'!$B$2:$H$2,0),FALSE)),"",VLOOKUP($C486,'Miljövärden urval för publ'!$B$2:$H$490,MATCH(D$4,'Miljövärden urval för publ'!$B$2:$H$2,0),FALSE))</f>
        <v/>
      </c>
      <c r="E486" t="str">
        <f>IF(ISERROR(VLOOKUP($C486,'Miljövärden urval för publ'!$B$2:$H$490,MATCH(E$4,'Miljövärden urval för publ'!$B$2:$H$2,0),FALSE)),"",VLOOKUP($C486,'Miljövärden urval för publ'!$B$2:$H$490,MATCH(E$4,'Miljövärden urval för publ'!$B$2:$H$2,0),FALSE))</f>
        <v/>
      </c>
      <c r="F486" t="str">
        <f>IF(ISERROR(VLOOKUP($C486,'Miljövärden urval för publ'!$B$2:$H$490,MATCH(F$4,'Miljövärden urval för publ'!$B$2:$H$2,0),FALSE)),"",VLOOKUP($C486,'Miljövärden urval för publ'!$B$2:$H$490,MATCH(F$4,'Miljövärden urval för publ'!$B$2:$H$2,0),FALSE))</f>
        <v/>
      </c>
      <c r="G486" t="str">
        <f>IF(ISERROR(VLOOKUP($C486,'Miljövärden urval för publ'!$B$2:$H$490,MATCH(G$4,'Miljövärden urval för publ'!$B$2:$H$2,0),FALSE)),"",VLOOKUP($C486,'Miljövärden urval för publ'!$B$2:$H$490,MATCH(G$4,'Miljövärden urval för publ'!$B$2:$H$2,0),FALSE))</f>
        <v/>
      </c>
    </row>
    <row r="487" spans="1:7" x14ac:dyDescent="0.25">
      <c r="A487" s="20">
        <v>484</v>
      </c>
      <c r="B487" t="str">
        <f>IF(ISERROR(INDEX('Miljövärden urval för publ'!$A$2:$AA$475,MATCH($A487,'Miljövärden urval för publ'!$R$2:$R$476,0),1)),"",INDEX('Miljövärden urval för publ'!$A$2:$AA$475,MATCH($A487,'Miljövärden urval för publ'!$R$2:$R$476,0),1))</f>
        <v/>
      </c>
      <c r="C487" t="str">
        <f>IF(ISERROR(INDEX('Miljövärden urval för publ'!$A$2:$AA$475,MATCH($A487,'Miljövärden urval för publ'!$R$2:$R$476,0),2)),"",INDEX('Miljövärden urval för publ'!$A$2:$AA$475,MATCH($A487,'Miljövärden urval för publ'!$R$2:$R$476,0),2))</f>
        <v/>
      </c>
      <c r="D487" t="str">
        <f>IF(ISERROR(VLOOKUP($C487,'Miljövärden urval för publ'!$B$2:$H$490,MATCH(D$4,'Miljövärden urval för publ'!$B$2:$H$2,0),FALSE)),"",VLOOKUP($C487,'Miljövärden urval för publ'!$B$2:$H$490,MATCH(D$4,'Miljövärden urval för publ'!$B$2:$H$2,0),FALSE))</f>
        <v/>
      </c>
      <c r="E487" t="str">
        <f>IF(ISERROR(VLOOKUP($C487,'Miljövärden urval för publ'!$B$2:$H$490,MATCH(E$4,'Miljövärden urval för publ'!$B$2:$H$2,0),FALSE)),"",VLOOKUP($C487,'Miljövärden urval för publ'!$B$2:$H$490,MATCH(E$4,'Miljövärden urval för publ'!$B$2:$H$2,0),FALSE))</f>
        <v/>
      </c>
      <c r="F487" t="str">
        <f>IF(ISERROR(VLOOKUP($C487,'Miljövärden urval för publ'!$B$2:$H$490,MATCH(F$4,'Miljövärden urval för publ'!$B$2:$H$2,0),FALSE)),"",VLOOKUP($C487,'Miljövärden urval för publ'!$B$2:$H$490,MATCH(F$4,'Miljövärden urval för publ'!$B$2:$H$2,0),FALSE))</f>
        <v/>
      </c>
      <c r="G487"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workbookViewId="0">
      <selection activeCell="B4" sqref="B4:F4"/>
    </sheetView>
  </sheetViews>
  <sheetFormatPr defaultRowHeight="15" x14ac:dyDescent="0.25"/>
  <cols>
    <col min="1" max="1" width="13" customWidth="1"/>
    <col min="2" max="2" width="19.42578125" customWidth="1"/>
    <col min="4" max="4" width="25.7109375" customWidth="1"/>
    <col min="9" max="9" width="24.42578125" customWidth="1"/>
    <col min="10" max="10" width="21.28515625" customWidth="1"/>
    <col min="11" max="11" width="15" customWidth="1"/>
    <col min="12" max="12" width="15.140625" customWidth="1"/>
    <col min="13" max="13" width="19.42578125" customWidth="1"/>
  </cols>
  <sheetData>
    <row r="1" spans="1:14" x14ac:dyDescent="0.25">
      <c r="A1" s="23" t="s">
        <v>1038</v>
      </c>
      <c r="B1" s="23"/>
      <c r="C1" s="23"/>
      <c r="D1" s="23"/>
      <c r="E1" s="23"/>
      <c r="H1" s="18" t="s">
        <v>1041</v>
      </c>
      <c r="I1" s="20"/>
      <c r="J1" s="20"/>
      <c r="K1" s="20"/>
      <c r="L1" s="20"/>
      <c r="M1" s="20"/>
      <c r="N1" s="20"/>
    </row>
    <row r="2" spans="1:14" x14ac:dyDescent="0.25">
      <c r="A2" s="23"/>
      <c r="B2" s="23"/>
      <c r="C2" s="23"/>
      <c r="D2" s="23"/>
      <c r="E2" s="24" t="s">
        <v>1039</v>
      </c>
      <c r="H2" s="20" t="s">
        <v>1042</v>
      </c>
      <c r="I2" s="20"/>
      <c r="J2" s="20"/>
      <c r="K2" s="20"/>
      <c r="L2" s="20"/>
      <c r="M2" s="20"/>
      <c r="N2" s="20"/>
    </row>
    <row r="3" spans="1:14" ht="45" x14ac:dyDescent="0.25">
      <c r="A3" s="25" t="s">
        <v>0</v>
      </c>
      <c r="B3" s="25" t="s">
        <v>1</v>
      </c>
      <c r="C3" s="23"/>
      <c r="D3" s="23" t="s">
        <v>1040</v>
      </c>
      <c r="E3" s="24">
        <v>1</v>
      </c>
      <c r="H3" s="20">
        <v>1</v>
      </c>
      <c r="I3" s="29" t="s">
        <v>0</v>
      </c>
      <c r="J3" s="29" t="s">
        <v>1043</v>
      </c>
      <c r="K3" s="21" t="s">
        <v>2</v>
      </c>
      <c r="L3" s="21" t="s">
        <v>3</v>
      </c>
      <c r="M3" s="21" t="s">
        <v>4</v>
      </c>
      <c r="N3" s="21" t="s">
        <v>5</v>
      </c>
    </row>
    <row r="4" spans="1:14" x14ac:dyDescent="0.25">
      <c r="A4" s="26" t="s">
        <v>193</v>
      </c>
      <c r="B4" s="26" t="s">
        <v>194</v>
      </c>
      <c r="C4" s="27"/>
      <c r="D4" s="27" t="str">
        <f>VLOOKUP(B4,'Miljövärden urval för publ'!$B$2:$S$480,MATCH("ska publiceras:",'Miljövärden urval för publ'!$B$2:$Q$2,0),FALSE)</f>
        <v>nej</v>
      </c>
      <c r="E4" s="27">
        <f>IF(ISERROR(D4),E3,IF(D4="ja",E3+1,E3))</f>
        <v>1</v>
      </c>
      <c r="H4" s="20">
        <v>2</v>
      </c>
      <c r="I4" t="str">
        <f>IF(ISERROR(INDEX($A$4:$E$490,MATCH($H4,$E$4:$E$490,0),1)),"",INDEX($A$4:$E$490,MATCH($H4,$E$4:$E$490,0),1))</f>
        <v>Elektra Värme AB</v>
      </c>
      <c r="J4" t="str">
        <f>IF(ISERROR(INDEX($A$4:$E$490,MATCH($H4,$E$4:$E$490,0),2)),"",INDEX($A$4:$E$490,MATCH($H4,$E$4:$E$490,0),2))</f>
        <v>Alfta</v>
      </c>
      <c r="K4">
        <f>IF(ISERROR(VLOOKUP($J4,'Miljövärden urval för publ'!$B$2:$H$490,MATCH(K$3,'Miljövärden urval för publ'!$B$2:$H$2,0),FALSE)),"",VLOOKUP($J4,'Miljövärden urval för publ'!$B$2:$H$490,MATCH(K$3,'Miljövärden urval för publ'!$B$2:$H$2,0),FALSE))</f>
        <v>0.11089499999999999</v>
      </c>
      <c r="L4">
        <f>IF(ISERROR(VLOOKUP($J4,'Miljövärden urval för publ'!$B$2:$H$490,MATCH(L$3,'Miljövärden urval för publ'!$B$2:$H$2,0),FALSE)),"",VLOOKUP($J4,'Miljövärden urval för publ'!$B$2:$H$490,MATCH(L$3,'Miljövärden urval för publ'!$B$2:$H$2,0),FALSE))</f>
        <v>21.941400000000002</v>
      </c>
      <c r="M4">
        <f>IF(ISERROR(VLOOKUP($J4,'Miljövärden urval för publ'!$B$2:$H$490,MATCH(M$3,'Miljövärden urval för publ'!$B$2:$H$2,0),FALSE)),"",VLOOKUP($J4,'Miljövärden urval för publ'!$B$2:$H$490,MATCH(M$3,'Miljövärden urval för publ'!$B$2:$H$2,0),FALSE))</f>
        <v>8.6167700000000007</v>
      </c>
      <c r="N4">
        <f>IF(ISERROR(VLOOKUP($J4,'Miljövärden urval för publ'!$B$2:$H$490,MATCH(N$3,'Miljövärden urval för publ'!$B$2:$H$2,0),FALSE)),"",VLOOKUP($J4,'Miljövärden urval för publ'!$B$2:$H$490,MATCH(N$3,'Miljövärden urval för publ'!$B$2:$H$2,0),FALSE))</f>
        <v>3.3803600000000003E-2</v>
      </c>
    </row>
    <row r="5" spans="1:14" x14ac:dyDescent="0.25">
      <c r="A5" s="26" t="s">
        <v>130</v>
      </c>
      <c r="B5" s="26" t="s">
        <v>131</v>
      </c>
      <c r="C5" s="27"/>
      <c r="D5" s="27" t="str">
        <f>VLOOKUP(B5,'Miljövärden urval för publ'!$B$2:$S$480,MATCH("ska publiceras:",'Miljövärden urval för publ'!$B$2:$Q$2,0),FALSE)</f>
        <v>ja</v>
      </c>
      <c r="E5" s="27">
        <f t="shared" ref="E5:E68" si="0">IF(ISERROR(D5),E4,IF(D5="ja",E4+1,E4))</f>
        <v>2</v>
      </c>
      <c r="H5" s="20">
        <v>3</v>
      </c>
      <c r="I5" t="str">
        <f t="shared" ref="I5:I68" si="1">IF(ISERROR(INDEX($A$4:$E$490,MATCH($H5,$E$4:$E$490,0),1)),"",INDEX($A$4:$E$490,MATCH($H5,$E$4:$E$490,0),1))</f>
        <v>Alingsås Energi Nät AB</v>
      </c>
      <c r="J5" t="str">
        <f t="shared" ref="J5:J68" si="2">IF(ISERROR(INDEX($A$4:$E$490,MATCH($H5,$E$4:$E$490,0),2)),"",INDEX($A$4:$E$490,MATCH($H5,$E$4:$E$490,0),2))</f>
        <v>Alingsås</v>
      </c>
      <c r="K5">
        <f>IF(ISERROR(VLOOKUP($J5,'Miljövärden urval för publ'!$B$2:$H$490,MATCH(K$3,'Miljövärden urval för publ'!$B$2:$H$2,0),FALSE)),"",VLOOKUP($J5,'Miljövärden urval för publ'!$B$2:$H$490,MATCH(K$3,'Miljövärden urval för publ'!$B$2:$H$2,0),FALSE))</f>
        <v>5.6884299999999999E-2</v>
      </c>
      <c r="L5">
        <f>IF(ISERROR(VLOOKUP($J5,'Miljövärden urval för publ'!$B$2:$H$490,MATCH(L$3,'Miljövärden urval för publ'!$B$2:$H$2,0),FALSE)),"",VLOOKUP($J5,'Miljövärden urval för publ'!$B$2:$H$490,MATCH(L$3,'Miljövärden urval för publ'!$B$2:$H$2,0),FALSE))</f>
        <v>8.2274399999999996</v>
      </c>
      <c r="M5">
        <f>IF(ISERROR(VLOOKUP($J5,'Miljövärden urval för publ'!$B$2:$H$490,MATCH(M$3,'Miljövärden urval för publ'!$B$2:$H$2,0),FALSE)),"",VLOOKUP($J5,'Miljövärden urval för publ'!$B$2:$H$490,MATCH(M$3,'Miljövärden urval för publ'!$B$2:$H$2,0),FALSE))</f>
        <v>6.1832799999999999</v>
      </c>
      <c r="N5">
        <f>IF(ISERROR(VLOOKUP($J5,'Miljövärden urval för publ'!$B$2:$H$490,MATCH(N$3,'Miljövärden urval för publ'!$B$2:$H$2,0),FALSE)),"",VLOOKUP($J5,'Miljövärden urval för publ'!$B$2:$H$490,MATCH(N$3,'Miljövärden urval för publ'!$B$2:$H$2,0),FALSE))</f>
        <v>1.3432800000000001E-3</v>
      </c>
    </row>
    <row r="6" spans="1:14" x14ac:dyDescent="0.25">
      <c r="A6" s="26" t="s">
        <v>36</v>
      </c>
      <c r="B6" s="26" t="s">
        <v>37</v>
      </c>
      <c r="C6" s="27"/>
      <c r="D6" s="27" t="str">
        <f>VLOOKUP(B6,'Miljövärden urval för publ'!$B$2:$S$480,MATCH("ska publiceras:",'Miljövärden urval för publ'!$B$2:$Q$2,0),FALSE)</f>
        <v>ja</v>
      </c>
      <c r="E6" s="27">
        <f t="shared" si="0"/>
        <v>3</v>
      </c>
      <c r="H6" s="20">
        <v>4</v>
      </c>
      <c r="I6" t="str">
        <f t="shared" si="1"/>
        <v xml:space="preserve">Aneby Miljö &amp; Vatten AB </v>
      </c>
      <c r="J6" t="str">
        <f t="shared" si="2"/>
        <v xml:space="preserve">Aneby </v>
      </c>
      <c r="K6">
        <f>IF(ISERROR(VLOOKUP($J6,'Miljövärden urval för publ'!$B$2:$H$490,MATCH(K$3,'Miljövärden urval för publ'!$B$2:$H$2,0),FALSE)),"",VLOOKUP($J6,'Miljövärden urval för publ'!$B$2:$H$490,MATCH(K$3,'Miljövärden urval för publ'!$B$2:$H$2,0),FALSE))</f>
        <v>7.5322E-2</v>
      </c>
      <c r="L6">
        <f>IF(ISERROR(VLOOKUP($J6,'Miljövärden urval för publ'!$B$2:$H$490,MATCH(L$3,'Miljövärden urval för publ'!$B$2:$H$2,0),FALSE)),"",VLOOKUP($J6,'Miljövärden urval för publ'!$B$2:$H$490,MATCH(L$3,'Miljövärden urval för publ'!$B$2:$H$2,0),FALSE))</f>
        <v>11.676</v>
      </c>
      <c r="M6">
        <f>IF(ISERROR(VLOOKUP($J6,'Miljövärden urval för publ'!$B$2:$H$490,MATCH(M$3,'Miljövärden urval för publ'!$B$2:$H$2,0),FALSE)),"",VLOOKUP($J6,'Miljövärden urval för publ'!$B$2:$H$490,MATCH(M$3,'Miljövärden urval för publ'!$B$2:$H$2,0),FALSE))</f>
        <v>10.6661</v>
      </c>
      <c r="N6">
        <f>IF(ISERROR(VLOOKUP($J6,'Miljövärden urval för publ'!$B$2:$H$490,MATCH(N$3,'Miljövärden urval för publ'!$B$2:$H$2,0),FALSE)),"",VLOOKUP($J6,'Miljövärden urval för publ'!$B$2:$H$490,MATCH(N$3,'Miljövärden urval för publ'!$B$2:$H$2,0),FALSE))</f>
        <v>0</v>
      </c>
    </row>
    <row r="7" spans="1:14" x14ac:dyDescent="0.25">
      <c r="A7" s="26" t="s">
        <v>38</v>
      </c>
      <c r="B7" s="26" t="s">
        <v>39</v>
      </c>
      <c r="C7" s="27"/>
      <c r="D7" s="27" t="str">
        <f>VLOOKUP(B7,'Miljövärden urval för publ'!$B$2:$S$480,MATCH("ska publiceras:",'Miljövärden urval för publ'!$B$2:$Q$2,0),FALSE)</f>
        <v>nej</v>
      </c>
      <c r="E7" s="27">
        <f t="shared" si="0"/>
        <v>3</v>
      </c>
      <c r="H7" s="20">
        <v>5</v>
      </c>
      <c r="I7" t="str">
        <f t="shared" si="1"/>
        <v>Västervik Miljö &amp; Energi AB</v>
      </c>
      <c r="J7" t="str">
        <f t="shared" si="2"/>
        <v>Ankarsrum</v>
      </c>
      <c r="K7">
        <f>IF(ISERROR(VLOOKUP($J7,'Miljövärden urval för publ'!$B$2:$H$490,MATCH(K$3,'Miljövärden urval för publ'!$B$2:$H$2,0),FALSE)),"",VLOOKUP($J7,'Miljövärden urval för publ'!$B$2:$H$490,MATCH(K$3,'Miljövärden urval för publ'!$B$2:$H$2,0),FALSE))</f>
        <v>0.219088</v>
      </c>
      <c r="L7">
        <f>IF(ISERROR(VLOOKUP($J7,'Miljövärden urval för publ'!$B$2:$H$490,MATCH(L$3,'Miljövärden urval för publ'!$B$2:$H$2,0),FALSE)),"",VLOOKUP($J7,'Miljövärden urval för publ'!$B$2:$H$490,MATCH(L$3,'Miljövärden urval för publ'!$B$2:$H$2,0),FALSE))</f>
        <v>45.679299999999998</v>
      </c>
      <c r="M7">
        <f>IF(ISERROR(VLOOKUP($J7,'Miljövärden urval för publ'!$B$2:$H$490,MATCH(M$3,'Miljövärden urval för publ'!$B$2:$H$2,0),FALSE)),"",VLOOKUP($J7,'Miljövärden urval för publ'!$B$2:$H$490,MATCH(M$3,'Miljövärden urval för publ'!$B$2:$H$2,0),FALSE))</f>
        <v>12.513299999999999</v>
      </c>
      <c r="N7">
        <f>IF(ISERROR(VLOOKUP($J7,'Miljövärden urval för publ'!$B$2:$H$490,MATCH(N$3,'Miljövärden urval för publ'!$B$2:$H$2,0),FALSE)),"",VLOOKUP($J7,'Miljövärden urval för publ'!$B$2:$H$490,MATCH(N$3,'Miljövärden urval för publ'!$B$2:$H$2,0),FALSE))</f>
        <v>4.4982800000000003E-2</v>
      </c>
    </row>
    <row r="8" spans="1:14" x14ac:dyDescent="0.25">
      <c r="A8" s="26" t="s">
        <v>378</v>
      </c>
      <c r="B8" s="26" t="s">
        <v>379</v>
      </c>
      <c r="C8" s="27"/>
      <c r="D8" s="27" t="str">
        <f>VLOOKUP(B8,'Miljövärden urval för publ'!$B$2:$S$480,MATCH("ska publiceras:",'Miljövärden urval för publ'!$B$2:$Q$2,0),FALSE)</f>
        <v>nej</v>
      </c>
      <c r="E8" s="27">
        <f t="shared" si="0"/>
        <v>3</v>
      </c>
      <c r="H8" s="20">
        <v>6</v>
      </c>
      <c r="I8" t="str">
        <f t="shared" si="1"/>
        <v>Nässjö Affärsverk AB</v>
      </c>
      <c r="J8" t="str">
        <f t="shared" si="2"/>
        <v>Anneberg</v>
      </c>
      <c r="K8">
        <f>IF(ISERROR(VLOOKUP($J8,'Miljövärden urval för publ'!$B$2:$H$490,MATCH(K$3,'Miljövärden urval för publ'!$B$2:$H$2,0),FALSE)),"",VLOOKUP($J8,'Miljövärden urval för publ'!$B$2:$H$490,MATCH(K$3,'Miljövärden urval för publ'!$B$2:$H$2,0),FALSE))</f>
        <v>0.232017</v>
      </c>
      <c r="L8">
        <f>IF(ISERROR(VLOOKUP($J8,'Miljövärden urval för publ'!$B$2:$H$490,MATCH(L$3,'Miljövärden urval för publ'!$B$2:$H$2,0),FALSE)),"",VLOOKUP($J8,'Miljövärden urval för publ'!$B$2:$H$490,MATCH(L$3,'Miljövärden urval för publ'!$B$2:$H$2,0),FALSE))</f>
        <v>20.3215</v>
      </c>
      <c r="M8">
        <f>IF(ISERROR(VLOOKUP($J8,'Miljövärden urval för publ'!$B$2:$H$490,MATCH(M$3,'Miljövärden urval för publ'!$B$2:$H$2,0),FALSE)),"",VLOOKUP($J8,'Miljövärden urval för publ'!$B$2:$H$490,MATCH(M$3,'Miljövärden urval för publ'!$B$2:$H$2,0),FALSE))</f>
        <v>17.602799999999998</v>
      </c>
      <c r="N8">
        <f>IF(ISERROR(VLOOKUP($J8,'Miljövärden urval för publ'!$B$2:$H$490,MATCH(N$3,'Miljövärden urval för publ'!$B$2:$H$2,0),FALSE)),"",VLOOKUP($J8,'Miljövärden urval för publ'!$B$2:$H$490,MATCH(N$3,'Miljövärden urval för publ'!$B$2:$H$2,0),FALSE))</f>
        <v>3.57443E-2</v>
      </c>
    </row>
    <row r="9" spans="1:14" x14ac:dyDescent="0.25">
      <c r="A9" s="26" t="s">
        <v>43</v>
      </c>
      <c r="B9" s="26" t="s">
        <v>44</v>
      </c>
      <c r="C9" s="27"/>
      <c r="D9" s="27" t="str">
        <f>VLOOKUP(B9,'Miljövärden urval för publ'!$B$2:$S$480,MATCH("ska publiceras:",'Miljövärden urval för publ'!$B$2:$Q$2,0),FALSE)</f>
        <v>ja</v>
      </c>
      <c r="E9" s="27">
        <f t="shared" si="0"/>
        <v>4</v>
      </c>
      <c r="H9" s="20">
        <v>7</v>
      </c>
      <c r="I9" t="str">
        <f t="shared" si="1"/>
        <v>Arboga Energi AB</v>
      </c>
      <c r="J9" t="str">
        <f t="shared" si="2"/>
        <v>Arboga</v>
      </c>
      <c r="K9">
        <f>IF(ISERROR(VLOOKUP($J9,'Miljövärden urval för publ'!$B$2:$H$490,MATCH(K$3,'Miljövärden urval för publ'!$B$2:$H$2,0),FALSE)),"",VLOOKUP($J9,'Miljövärden urval för publ'!$B$2:$H$490,MATCH(K$3,'Miljövärden urval för publ'!$B$2:$H$2,0),FALSE))</f>
        <v>0.10317</v>
      </c>
      <c r="L9">
        <f>IF(ISERROR(VLOOKUP($J9,'Miljövärden urval för publ'!$B$2:$H$490,MATCH(L$3,'Miljövärden urval för publ'!$B$2:$H$2,0),FALSE)),"",VLOOKUP($J9,'Miljövärden urval för publ'!$B$2:$H$490,MATCH(L$3,'Miljövärden urval för publ'!$B$2:$H$2,0),FALSE))</f>
        <v>19.217700000000001</v>
      </c>
      <c r="M9">
        <f>IF(ISERROR(VLOOKUP($J9,'Miljövärden urval för publ'!$B$2:$H$490,MATCH(M$3,'Miljövärden urval för publ'!$B$2:$H$2,0),FALSE)),"",VLOOKUP($J9,'Miljövärden urval för publ'!$B$2:$H$490,MATCH(M$3,'Miljövärden urval för publ'!$B$2:$H$2,0),FALSE))</f>
        <v>8.2081900000000001</v>
      </c>
      <c r="N9">
        <f>IF(ISERROR(VLOOKUP($J9,'Miljövärden urval för publ'!$B$2:$H$490,MATCH(N$3,'Miljövärden urval för publ'!$B$2:$H$2,0),FALSE)),"",VLOOKUP($J9,'Miljövärden urval för publ'!$B$2:$H$490,MATCH(N$3,'Miljövärden urval för publ'!$B$2:$H$2,0),FALSE))</f>
        <v>8.2581700000000004E-3</v>
      </c>
    </row>
    <row r="10" spans="1:14" x14ac:dyDescent="0.25">
      <c r="A10" s="26" t="s">
        <v>579</v>
      </c>
      <c r="B10" s="26" t="s">
        <v>580</v>
      </c>
      <c r="C10" s="27"/>
      <c r="D10" s="27" t="str">
        <f>VLOOKUP(B10,'Miljövärden urval för publ'!$B$2:$S$480,MATCH("ska publiceras:",'Miljövärden urval för publ'!$B$2:$Q$2,0),FALSE)</f>
        <v>ja</v>
      </c>
      <c r="E10" s="27">
        <f t="shared" si="0"/>
        <v>5</v>
      </c>
      <c r="H10" s="20">
        <v>8</v>
      </c>
      <c r="I10" t="str">
        <f t="shared" si="1"/>
        <v>Bollnäs Energi AB</v>
      </c>
      <c r="J10" t="str">
        <f t="shared" si="2"/>
        <v>Arbrå</v>
      </c>
      <c r="K10">
        <f>IF(ISERROR(VLOOKUP($J10,'Miljövärden urval för publ'!$B$2:$H$490,MATCH(K$3,'Miljövärden urval för publ'!$B$2:$H$2,0),FALSE)),"",VLOOKUP($J10,'Miljövärden urval för publ'!$B$2:$H$490,MATCH(K$3,'Miljövärden urval för publ'!$B$2:$H$2,0),FALSE))</f>
        <v>0.120614</v>
      </c>
      <c r="L10">
        <f>IF(ISERROR(VLOOKUP($J10,'Miljövärden urval för publ'!$B$2:$H$490,MATCH(L$3,'Miljövärden urval för publ'!$B$2:$H$2,0),FALSE)),"",VLOOKUP($J10,'Miljövärden urval för publ'!$B$2:$H$490,MATCH(L$3,'Miljövärden urval för publ'!$B$2:$H$2,0),FALSE))</f>
        <v>26.7028</v>
      </c>
      <c r="M10">
        <f>IF(ISERROR(VLOOKUP($J10,'Miljövärden urval för publ'!$B$2:$H$490,MATCH(M$3,'Miljövärden urval för publ'!$B$2:$H$2,0),FALSE)),"",VLOOKUP($J10,'Miljövärden urval för publ'!$B$2:$H$490,MATCH(M$3,'Miljövärden urval för publ'!$B$2:$H$2,0),FALSE))</f>
        <v>9.1840700000000002</v>
      </c>
      <c r="N10">
        <f>IF(ISERROR(VLOOKUP($J10,'Miljövärden urval för publ'!$B$2:$H$490,MATCH(N$3,'Miljövärden urval för publ'!$B$2:$H$2,0),FALSE)),"",VLOOKUP($J10,'Miljövärden urval för publ'!$B$2:$H$490,MATCH(N$3,'Miljövärden urval för publ'!$B$2:$H$2,0),FALSE))</f>
        <v>2.9645299999999999E-2</v>
      </c>
    </row>
    <row r="11" spans="1:14" x14ac:dyDescent="0.25">
      <c r="A11" s="26" t="s">
        <v>359</v>
      </c>
      <c r="B11" s="26" t="s">
        <v>360</v>
      </c>
      <c r="C11" s="27"/>
      <c r="D11" s="27" t="str">
        <f>VLOOKUP(B11,'Miljövärden urval för publ'!$B$2:$S$480,MATCH("ska publiceras:",'Miljövärden urval för publ'!$B$2:$Q$2,0),FALSE)</f>
        <v>ja</v>
      </c>
      <c r="E11" s="27">
        <f t="shared" si="0"/>
        <v>6</v>
      </c>
      <c r="H11" s="20">
        <v>9</v>
      </c>
      <c r="I11" t="str">
        <f t="shared" si="1"/>
        <v>Arvika Fjärrvärme AB</v>
      </c>
      <c r="J11" t="str">
        <f t="shared" si="2"/>
        <v>Arvika</v>
      </c>
      <c r="K11">
        <f>IF(ISERROR(VLOOKUP($J11,'Miljövärden urval för publ'!$B$2:$H$490,MATCH(K$3,'Miljövärden urval för publ'!$B$2:$H$2,0),FALSE)),"",VLOOKUP($J11,'Miljövärden urval för publ'!$B$2:$H$490,MATCH(K$3,'Miljövärden urval för publ'!$B$2:$H$2,0),FALSE))</f>
        <v>0.108017</v>
      </c>
      <c r="L11">
        <f>IF(ISERROR(VLOOKUP($J11,'Miljövärden urval för publ'!$B$2:$H$490,MATCH(L$3,'Miljövärden urval för publ'!$B$2:$H$2,0),FALSE)),"",VLOOKUP($J11,'Miljövärden urval för publ'!$B$2:$H$490,MATCH(L$3,'Miljövärden urval för publ'!$B$2:$H$2,0),FALSE))</f>
        <v>15.8827</v>
      </c>
      <c r="M11">
        <f>IF(ISERROR(VLOOKUP($J11,'Miljövärden urval för publ'!$B$2:$H$490,MATCH(M$3,'Miljövärden urval för publ'!$B$2:$H$2,0),FALSE)),"",VLOOKUP($J11,'Miljövärden urval för publ'!$B$2:$H$490,MATCH(M$3,'Miljövärden urval för publ'!$B$2:$H$2,0),FALSE))</f>
        <v>8.3125</v>
      </c>
      <c r="N11">
        <f>IF(ISERROR(VLOOKUP($J11,'Miljövärden urval för publ'!$B$2:$H$490,MATCH(N$3,'Miljövärden urval för publ'!$B$2:$H$2,0),FALSE)),"",VLOOKUP($J11,'Miljövärden urval för publ'!$B$2:$H$490,MATCH(N$3,'Miljövärden urval för publ'!$B$2:$H$2,0),FALSE))</f>
        <v>2.0426799999999998E-2</v>
      </c>
    </row>
    <row r="12" spans="1:14" x14ac:dyDescent="0.25">
      <c r="A12" s="26" t="s">
        <v>45</v>
      </c>
      <c r="B12" s="26" t="s">
        <v>46</v>
      </c>
      <c r="C12" s="27"/>
      <c r="D12" s="27" t="str">
        <f>VLOOKUP(B12,'Miljövärden urval för publ'!$B$2:$S$480,MATCH("ska publiceras:",'Miljövärden urval för publ'!$B$2:$Q$2,0),FALSE)</f>
        <v>ja</v>
      </c>
      <c r="E12" s="27">
        <f t="shared" si="0"/>
        <v>7</v>
      </c>
      <c r="H12" s="20">
        <v>10</v>
      </c>
      <c r="I12" t="str">
        <f t="shared" si="1"/>
        <v>Vattenfall AB Värme</v>
      </c>
      <c r="J12" t="str">
        <f t="shared" si="2"/>
        <v>Askersund</v>
      </c>
      <c r="K12">
        <f>IF(ISERROR(VLOOKUP($J12,'Miljövärden urval för publ'!$B$2:$H$490,MATCH(K$3,'Miljövärden urval för publ'!$B$2:$H$2,0),FALSE)),"",VLOOKUP($J12,'Miljövärden urval för publ'!$B$2:$H$490,MATCH(K$3,'Miljövärden urval för publ'!$B$2:$H$2,0),FALSE))</f>
        <v>0.163328</v>
      </c>
      <c r="L12">
        <f>IF(ISERROR(VLOOKUP($J12,'Miljövärden urval för publ'!$B$2:$H$490,MATCH(L$3,'Miljövärden urval för publ'!$B$2:$H$2,0),FALSE)),"",VLOOKUP($J12,'Miljövärden urval för publ'!$B$2:$H$490,MATCH(L$3,'Miljövärden urval för publ'!$B$2:$H$2,0),FALSE))</f>
        <v>21.474399999999999</v>
      </c>
      <c r="M12">
        <f>IF(ISERROR(VLOOKUP($J12,'Miljövärden urval för publ'!$B$2:$H$490,MATCH(M$3,'Miljövärden urval för publ'!$B$2:$H$2,0),FALSE)),"",VLOOKUP($J12,'Miljövärden urval för publ'!$B$2:$H$490,MATCH(M$3,'Miljövärden urval för publ'!$B$2:$H$2,0),FALSE))</f>
        <v>7.9885000000000002</v>
      </c>
      <c r="N12">
        <f>IF(ISERROR(VLOOKUP($J12,'Miljövärden urval för publ'!$B$2:$H$490,MATCH(N$3,'Miljövärden urval för publ'!$B$2:$H$2,0),FALSE)),"",VLOOKUP($J12,'Miljövärden urval för publ'!$B$2:$H$490,MATCH(N$3,'Miljövärden urval för publ'!$B$2:$H$2,0),FALSE))</f>
        <v>4.54175E-2</v>
      </c>
    </row>
    <row r="13" spans="1:14" x14ac:dyDescent="0.25">
      <c r="A13" s="26" t="s">
        <v>67</v>
      </c>
      <c r="B13" s="26" t="s">
        <v>68</v>
      </c>
      <c r="C13" s="27"/>
      <c r="D13" s="27" t="str">
        <f>VLOOKUP(B13,'Miljövärden urval för publ'!$B$2:$S$480,MATCH("ska publiceras:",'Miljövärden urval för publ'!$B$2:$Q$2,0),FALSE)</f>
        <v>ja</v>
      </c>
      <c r="E13" s="27">
        <f t="shared" si="0"/>
        <v>8</v>
      </c>
      <c r="H13" s="20">
        <v>11</v>
      </c>
      <c r="I13" t="str">
        <f t="shared" si="1"/>
        <v>Mark Kraftvärme AB</v>
      </c>
      <c r="J13" t="str">
        <f t="shared" si="2"/>
        <v>Assbergs nätet</v>
      </c>
      <c r="K13">
        <f>IF(ISERROR(VLOOKUP($J13,'Miljövärden urval för publ'!$B$2:$H$490,MATCH(K$3,'Miljövärden urval för publ'!$B$2:$H$2,0),FALSE)),"",VLOOKUP($J13,'Miljövärden urval för publ'!$B$2:$H$490,MATCH(K$3,'Miljövärden urval för publ'!$B$2:$H$2,0),FALSE))</f>
        <v>5.1312700000000003E-2</v>
      </c>
      <c r="L13">
        <f>IF(ISERROR(VLOOKUP($J13,'Miljövärden urval för publ'!$B$2:$H$490,MATCH(L$3,'Miljövärden urval för publ'!$B$2:$H$2,0),FALSE)),"",VLOOKUP($J13,'Miljövärden urval för publ'!$B$2:$H$490,MATCH(L$3,'Miljövärden urval för publ'!$B$2:$H$2,0),FALSE))</f>
        <v>13.820600000000001</v>
      </c>
      <c r="M13">
        <f>IF(ISERROR(VLOOKUP($J13,'Miljövärden urval för publ'!$B$2:$H$490,MATCH(M$3,'Miljövärden urval för publ'!$B$2:$H$2,0),FALSE)),"",VLOOKUP($J13,'Miljövärden urval för publ'!$B$2:$H$490,MATCH(M$3,'Miljövärden urval för publ'!$B$2:$H$2,0),FALSE))</f>
        <v>8.3041499999999999</v>
      </c>
      <c r="N13">
        <f>IF(ISERROR(VLOOKUP($J13,'Miljövärden urval för publ'!$B$2:$H$490,MATCH(N$3,'Miljövärden urval för publ'!$B$2:$H$2,0),FALSE)),"",VLOOKUP($J13,'Miljövärden urval för publ'!$B$2:$H$490,MATCH(N$3,'Miljövärden urval för publ'!$B$2:$H$2,0),FALSE))</f>
        <v>1.0534200000000001E-2</v>
      </c>
    </row>
    <row r="14" spans="1:14" x14ac:dyDescent="0.25">
      <c r="A14" s="26" t="s">
        <v>50</v>
      </c>
      <c r="B14" s="26" t="s">
        <v>51</v>
      </c>
      <c r="C14" s="27"/>
      <c r="D14" s="27" t="str">
        <f>VLOOKUP(B14,'Miljövärden urval för publ'!$B$2:$S$480,MATCH("ska publiceras:",'Miljövärden urval för publ'!$B$2:$Q$2,0),FALSE)</f>
        <v>ja</v>
      </c>
      <c r="E14" s="27">
        <f t="shared" si="0"/>
        <v>9</v>
      </c>
      <c r="H14" s="20">
        <v>12</v>
      </c>
      <c r="I14" t="str">
        <f t="shared" si="1"/>
        <v>Värmevärden AB</v>
      </c>
      <c r="J14" t="str">
        <f t="shared" si="2"/>
        <v>Avesta</v>
      </c>
      <c r="K14">
        <f>IF(ISERROR(VLOOKUP($J14,'Miljövärden urval för publ'!$B$2:$H$490,MATCH(K$3,'Miljövärden urval för publ'!$B$2:$H$2,0),FALSE)),"",VLOOKUP($J14,'Miljövärden urval för publ'!$B$2:$H$490,MATCH(K$3,'Miljövärden urval för publ'!$B$2:$H$2,0),FALSE))</f>
        <v>0.20275099999999999</v>
      </c>
      <c r="L14">
        <f>IF(ISERROR(VLOOKUP($J14,'Miljövärden urval för publ'!$B$2:$H$490,MATCH(L$3,'Miljövärden urval för publ'!$B$2:$H$2,0),FALSE)),"",VLOOKUP($J14,'Miljövärden urval för publ'!$B$2:$H$490,MATCH(L$3,'Miljövärden urval för publ'!$B$2:$H$2,0),FALSE))</f>
        <v>112.045</v>
      </c>
      <c r="M14">
        <f>IF(ISERROR(VLOOKUP($J14,'Miljövärden urval för publ'!$B$2:$H$490,MATCH(M$3,'Miljövärden urval för publ'!$B$2:$H$2,0),FALSE)),"",VLOOKUP($J14,'Miljövärden urval för publ'!$B$2:$H$490,MATCH(M$3,'Miljövärden urval för publ'!$B$2:$H$2,0),FALSE))</f>
        <v>6.0469900000000001</v>
      </c>
      <c r="N14">
        <f>IF(ISERROR(VLOOKUP($J14,'Miljövärden urval för publ'!$B$2:$H$490,MATCH(N$3,'Miljövärden urval för publ'!$B$2:$H$2,0),FALSE)),"",VLOOKUP($J14,'Miljövärden urval för publ'!$B$2:$H$490,MATCH(N$3,'Miljövärden urval för publ'!$B$2:$H$2,0),FALSE))</f>
        <v>5.1618299999999999E-2</v>
      </c>
    </row>
    <row r="15" spans="1:14" x14ac:dyDescent="0.25">
      <c r="A15" s="26" t="s">
        <v>526</v>
      </c>
      <c r="B15" s="26" t="s">
        <v>527</v>
      </c>
      <c r="C15" s="27"/>
      <c r="D15" s="27" t="str">
        <f>VLOOKUP(B15,'Miljövärden urval för publ'!$B$2:$S$480,MATCH("ska publiceras:",'Miljövärden urval för publ'!$B$2:$Q$2,0),FALSE)</f>
        <v>ja</v>
      </c>
      <c r="E15" s="27">
        <f t="shared" si="0"/>
        <v>10</v>
      </c>
      <c r="H15" s="20">
        <v>13</v>
      </c>
      <c r="I15" t="str">
        <f t="shared" si="1"/>
        <v>E.ON Värme Sverige AB</v>
      </c>
      <c r="J15" t="str">
        <f t="shared" si="2"/>
        <v>Bara</v>
      </c>
      <c r="K15">
        <f>IF(ISERROR(VLOOKUP($J15,'Miljövärden urval för publ'!$B$2:$H$490,MATCH(K$3,'Miljövärden urval för publ'!$B$2:$H$2,0),FALSE)),"",VLOOKUP($J15,'Miljövärden urval för publ'!$B$2:$H$490,MATCH(K$3,'Miljövärden urval för publ'!$B$2:$H$2,0),FALSE))</f>
        <v>0.35900799999999999</v>
      </c>
      <c r="L15">
        <f>IF(ISERROR(VLOOKUP($J15,'Miljövärden urval för publ'!$B$2:$H$490,MATCH(L$3,'Miljövärden urval för publ'!$B$2:$H$2,0),FALSE)),"",VLOOKUP($J15,'Miljövärden urval för publ'!$B$2:$H$490,MATCH(L$3,'Miljövärden urval för publ'!$B$2:$H$2,0),FALSE))</f>
        <v>50.861400000000003</v>
      </c>
      <c r="M15">
        <f>IF(ISERROR(VLOOKUP($J15,'Miljövärden urval för publ'!$B$2:$H$490,MATCH(M$3,'Miljövärden urval för publ'!$B$2:$H$2,0),FALSE)),"",VLOOKUP($J15,'Miljövärden urval för publ'!$B$2:$H$490,MATCH(M$3,'Miljövärden urval för publ'!$B$2:$H$2,0),FALSE))</f>
        <v>20.832000000000001</v>
      </c>
      <c r="N15">
        <f>IF(ISERROR(VLOOKUP($J15,'Miljövärden urval för publ'!$B$2:$H$490,MATCH(N$3,'Miljövärden urval för publ'!$B$2:$H$2,0),FALSE)),"",VLOOKUP($J15,'Miljövärden urval för publ'!$B$2:$H$490,MATCH(N$3,'Miljövärden urval för publ'!$B$2:$H$2,0),FALSE))</f>
        <v>0.15931400000000001</v>
      </c>
    </row>
    <row r="16" spans="1:14" x14ac:dyDescent="0.25">
      <c r="A16" s="26" t="s">
        <v>321</v>
      </c>
      <c r="B16" s="26" t="s">
        <v>322</v>
      </c>
      <c r="C16" s="27"/>
      <c r="D16" s="27" t="str">
        <f>VLOOKUP(B16,'Miljövärden urval för publ'!$B$2:$S$480,MATCH("ska publiceras:",'Miljövärden urval för publ'!$B$2:$Q$2,0),FALSE)</f>
        <v>ja</v>
      </c>
      <c r="E16" s="27">
        <f t="shared" si="0"/>
        <v>11</v>
      </c>
      <c r="H16" s="20">
        <v>14</v>
      </c>
      <c r="I16" t="str">
        <f t="shared" si="1"/>
        <v>Bengtsfors Energi</v>
      </c>
      <c r="J16" t="str">
        <f t="shared" si="2"/>
        <v>Bengtsfors</v>
      </c>
      <c r="K16">
        <f>IF(ISERROR(VLOOKUP($J16,'Miljövärden urval för publ'!$B$2:$H$490,MATCH(K$3,'Miljövärden urval för publ'!$B$2:$H$2,0),FALSE)),"",VLOOKUP($J16,'Miljövärden urval för publ'!$B$2:$H$490,MATCH(K$3,'Miljövärden urval för publ'!$B$2:$H$2,0),FALSE))</f>
        <v>0.182785</v>
      </c>
      <c r="L16">
        <f>IF(ISERROR(VLOOKUP($J16,'Miljövärden urval för publ'!$B$2:$H$490,MATCH(L$3,'Miljövärden urval för publ'!$B$2:$H$2,0),FALSE)),"",VLOOKUP($J16,'Miljövärden urval för publ'!$B$2:$H$490,MATCH(L$3,'Miljövärden urval för publ'!$B$2:$H$2,0),FALSE))</f>
        <v>17.1691</v>
      </c>
      <c r="M16">
        <f>IF(ISERROR(VLOOKUP($J16,'Miljövärden urval för publ'!$B$2:$H$490,MATCH(M$3,'Miljövärden urval för publ'!$B$2:$H$2,0),FALSE)),"",VLOOKUP($J16,'Miljövärden urval för publ'!$B$2:$H$490,MATCH(M$3,'Miljövärden urval för publ'!$B$2:$H$2,0),FALSE))</f>
        <v>16.113800000000001</v>
      </c>
      <c r="N16">
        <f>IF(ISERROR(VLOOKUP($J16,'Miljövärden urval för publ'!$B$2:$H$490,MATCH(N$3,'Miljövärden urval för publ'!$B$2:$H$2,0),FALSE)),"",VLOOKUP($J16,'Miljövärden urval för publ'!$B$2:$H$490,MATCH(N$3,'Miljövärden urval för publ'!$B$2:$H$2,0),FALSE))</f>
        <v>3.09917E-2</v>
      </c>
    </row>
    <row r="17" spans="1:14" x14ac:dyDescent="0.25">
      <c r="A17" s="26" t="s">
        <v>552</v>
      </c>
      <c r="B17" s="26" t="s">
        <v>553</v>
      </c>
      <c r="C17" s="27"/>
      <c r="D17" s="27" t="str">
        <f>VLOOKUP(B17,'Miljövärden urval för publ'!$B$2:$S$480,MATCH("ska publiceras:",'Miljövärden urval för publ'!$B$2:$Q$2,0),FALSE)</f>
        <v>ja</v>
      </c>
      <c r="E17" s="27">
        <f t="shared" si="0"/>
        <v>12</v>
      </c>
      <c r="H17" s="20">
        <v>15</v>
      </c>
      <c r="I17" t="str">
        <f t="shared" si="1"/>
        <v>Bionär Närvärme AB</v>
      </c>
      <c r="J17" t="str">
        <f t="shared" si="2"/>
        <v>Bergby</v>
      </c>
      <c r="K17">
        <f>IF(ISERROR(VLOOKUP($J17,'Miljövärden urval för publ'!$B$2:$H$490,MATCH(K$3,'Miljövärden urval för publ'!$B$2:$H$2,0),FALSE)),"",VLOOKUP($J17,'Miljövärden urval för publ'!$B$2:$H$490,MATCH(K$3,'Miljövärden urval för publ'!$B$2:$H$2,0),FALSE))</f>
        <v>0.15240600000000001</v>
      </c>
      <c r="L17">
        <f>IF(ISERROR(VLOOKUP($J17,'Miljövärden urval för publ'!$B$2:$H$490,MATCH(L$3,'Miljövärden urval för publ'!$B$2:$H$2,0),FALSE)),"",VLOOKUP($J17,'Miljövärden urval för publ'!$B$2:$H$490,MATCH(L$3,'Miljövärden urval för publ'!$B$2:$H$2,0),FALSE))</f>
        <v>12.5037</v>
      </c>
      <c r="M17">
        <f>IF(ISERROR(VLOOKUP($J17,'Miljövärden urval för publ'!$B$2:$H$490,MATCH(M$3,'Miljövärden urval för publ'!$B$2:$H$2,0),FALSE)),"",VLOOKUP($J17,'Miljövärden urval för publ'!$B$2:$H$490,MATCH(M$3,'Miljövärden urval för publ'!$B$2:$H$2,0),FALSE))</f>
        <v>15.618399999999999</v>
      </c>
      <c r="N17">
        <f>IF(ISERROR(VLOOKUP($J17,'Miljövärden urval för publ'!$B$2:$H$490,MATCH(N$3,'Miljövärden urval för publ'!$B$2:$H$2,0),FALSE)),"",VLOOKUP($J17,'Miljövärden urval för publ'!$B$2:$H$490,MATCH(N$3,'Miljövärden urval för publ'!$B$2:$H$2,0),FALSE))</f>
        <v>1.7627799999999999E-2</v>
      </c>
    </row>
    <row r="18" spans="1:14" x14ac:dyDescent="0.25">
      <c r="A18" s="26" t="s">
        <v>101</v>
      </c>
      <c r="B18" s="26" t="s">
        <v>102</v>
      </c>
      <c r="C18" s="27"/>
      <c r="D18" s="27" t="str">
        <f>VLOOKUP(B18,'Miljövärden urval för publ'!$B$2:$S$480,MATCH("ska publiceras:",'Miljövärden urval för publ'!$B$2:$Q$2,0),FALSE)</f>
        <v>ja</v>
      </c>
      <c r="E18" s="27">
        <f t="shared" si="0"/>
        <v>13</v>
      </c>
      <c r="H18" s="20">
        <v>16</v>
      </c>
      <c r="I18" t="str">
        <f t="shared" si="1"/>
        <v>Umeå Energi AB</v>
      </c>
      <c r="J18" t="str">
        <f t="shared" si="2"/>
        <v>Bjurholm</v>
      </c>
      <c r="K18">
        <f>IF(ISERROR(VLOOKUP($J18,'Miljövärden urval för publ'!$B$2:$H$490,MATCH(K$3,'Miljövärden urval för publ'!$B$2:$H$2,0),FALSE)),"",VLOOKUP($J18,'Miljövärden urval för publ'!$B$2:$H$490,MATCH(K$3,'Miljövärden urval för publ'!$B$2:$H$2,0),FALSE))</f>
        <v>0.29998000000000002</v>
      </c>
      <c r="L18">
        <f>IF(ISERROR(VLOOKUP($J18,'Miljövärden urval för publ'!$B$2:$H$490,MATCH(L$3,'Miljövärden urval för publ'!$B$2:$H$2,0),FALSE)),"",VLOOKUP($J18,'Miljövärden urval för publ'!$B$2:$H$490,MATCH(L$3,'Miljövärden urval för publ'!$B$2:$H$2,0),FALSE))</f>
        <v>37.243699999999997</v>
      </c>
      <c r="M18">
        <f>IF(ISERROR(VLOOKUP($J18,'Miljövärden urval för publ'!$B$2:$H$490,MATCH(M$3,'Miljövärden urval för publ'!$B$2:$H$2,0),FALSE)),"",VLOOKUP($J18,'Miljövärden urval för publ'!$B$2:$H$490,MATCH(M$3,'Miljövärden urval för publ'!$B$2:$H$2,0),FALSE))</f>
        <v>17.314900000000002</v>
      </c>
      <c r="N18">
        <f>IF(ISERROR(VLOOKUP($J18,'Miljövärden urval för publ'!$B$2:$H$490,MATCH(N$3,'Miljövärden urval för publ'!$B$2:$H$2,0),FALSE)),"",VLOOKUP($J18,'Miljövärden urval för publ'!$B$2:$H$490,MATCH(N$3,'Miljövärden urval för publ'!$B$2:$H$2,0),FALSE))</f>
        <v>8.8095999999999994E-2</v>
      </c>
    </row>
    <row r="19" spans="1:14" x14ac:dyDescent="0.25">
      <c r="A19" s="26" t="s">
        <v>52</v>
      </c>
      <c r="B19" s="26" t="s">
        <v>53</v>
      </c>
      <c r="C19" s="27"/>
      <c r="D19" s="27" t="str">
        <f>VLOOKUP(B19,'Miljövärden urval för publ'!$B$2:$S$480,MATCH("ska publiceras:",'Miljövärden urval för publ'!$B$2:$Q$2,0),FALSE)</f>
        <v>ja</v>
      </c>
      <c r="E19" s="27">
        <f t="shared" si="0"/>
        <v>14</v>
      </c>
      <c r="H19" s="20">
        <v>17</v>
      </c>
      <c r="I19" t="str">
        <f t="shared" si="1"/>
        <v>Falu Energi &amp; Vatten AB</v>
      </c>
      <c r="J19" t="str">
        <f t="shared" si="2"/>
        <v>Bjursås</v>
      </c>
      <c r="K19">
        <f>IF(ISERROR(VLOOKUP($J19,'Miljövärden urval för publ'!$B$2:$H$490,MATCH(K$3,'Miljövärden urval för publ'!$B$2:$H$2,0),FALSE)),"",VLOOKUP($J19,'Miljövärden urval för publ'!$B$2:$H$490,MATCH(K$3,'Miljövärden urval för publ'!$B$2:$H$2,0),FALSE))</f>
        <v>0.153612</v>
      </c>
      <c r="L19">
        <f>IF(ISERROR(VLOOKUP($J19,'Miljövärden urval för publ'!$B$2:$H$490,MATCH(L$3,'Miljövärden urval för publ'!$B$2:$H$2,0),FALSE)),"",VLOOKUP($J19,'Miljövärden urval för publ'!$B$2:$H$490,MATCH(L$3,'Miljövärden urval för publ'!$B$2:$H$2,0),FALSE))</f>
        <v>13.2254</v>
      </c>
      <c r="M19">
        <f>IF(ISERROR(VLOOKUP($J19,'Miljövärden urval för publ'!$B$2:$H$490,MATCH(M$3,'Miljövärden urval för publ'!$B$2:$H$2,0),FALSE)),"",VLOOKUP($J19,'Miljövärden urval för publ'!$B$2:$H$490,MATCH(M$3,'Miljövärden urval för publ'!$B$2:$H$2,0),FALSE))</f>
        <v>15.492599999999999</v>
      </c>
      <c r="N19">
        <f>IF(ISERROR(VLOOKUP($J19,'Miljövärden urval för publ'!$B$2:$H$490,MATCH(N$3,'Miljövärden urval för publ'!$B$2:$H$2,0),FALSE)),"",VLOOKUP($J19,'Miljövärden urval för publ'!$B$2:$H$490,MATCH(N$3,'Miljövärden urval för publ'!$B$2:$H$2,0),FALSE))</f>
        <v>2.0220599999999998E-2</v>
      </c>
    </row>
    <row r="20" spans="1:14" x14ac:dyDescent="0.25">
      <c r="A20" s="26" t="s">
        <v>54</v>
      </c>
      <c r="B20" s="26" t="s">
        <v>55</v>
      </c>
      <c r="C20" s="27"/>
      <c r="D20" s="27" t="str">
        <f>VLOOKUP(B20,'Miljövärden urval för publ'!$B$2:$S$480,MATCH("ska publiceras:",'Miljövärden urval för publ'!$B$2:$Q$2,0),FALSE)</f>
        <v>ja</v>
      </c>
      <c r="E20" s="27">
        <f t="shared" si="0"/>
        <v>15</v>
      </c>
      <c r="H20" s="20">
        <v>18</v>
      </c>
      <c r="I20" t="str">
        <f t="shared" si="1"/>
        <v>Lantmännen Agrovärme AB</v>
      </c>
      <c r="J20" t="str">
        <f t="shared" si="2"/>
        <v>Bjärnum</v>
      </c>
      <c r="K20">
        <f>IF(ISERROR(VLOOKUP($J20,'Miljövärden urval för publ'!$B$2:$H$490,MATCH(K$3,'Miljövärden urval för publ'!$B$2:$H$2,0),FALSE)),"",VLOOKUP($J20,'Miljövärden urval för publ'!$B$2:$H$490,MATCH(K$3,'Miljövärden urval för publ'!$B$2:$H$2,0),FALSE))</f>
        <v>0.33212799999999998</v>
      </c>
      <c r="L20">
        <f>IF(ISERROR(VLOOKUP($J20,'Miljövärden urval för publ'!$B$2:$H$490,MATCH(L$3,'Miljövärden urval för publ'!$B$2:$H$2,0),FALSE)),"",VLOOKUP($J20,'Miljövärden urval för publ'!$B$2:$H$490,MATCH(L$3,'Miljövärden urval för publ'!$B$2:$H$2,0),FALSE))</f>
        <v>50.178800000000003</v>
      </c>
      <c r="M20">
        <f>IF(ISERROR(VLOOKUP($J20,'Miljövärden urval för publ'!$B$2:$H$490,MATCH(M$3,'Miljövärden urval för publ'!$B$2:$H$2,0),FALSE)),"",VLOOKUP($J20,'Miljövärden urval för publ'!$B$2:$H$490,MATCH(M$3,'Miljövärden urval för publ'!$B$2:$H$2,0),FALSE))</f>
        <v>18.9114</v>
      </c>
      <c r="N20">
        <f>IF(ISERROR(VLOOKUP($J20,'Miljövärden urval för publ'!$B$2:$H$490,MATCH(N$3,'Miljövärden urval för publ'!$B$2:$H$2,0),FALSE)),"",VLOOKUP($J20,'Miljövärden urval för publ'!$B$2:$H$490,MATCH(N$3,'Miljövärden urval för publ'!$B$2:$H$2,0),FALSE))</f>
        <v>0.102492</v>
      </c>
    </row>
    <row r="21" spans="1:14" x14ac:dyDescent="0.25">
      <c r="A21" s="26" t="s">
        <v>172</v>
      </c>
      <c r="B21" s="26" t="s">
        <v>173</v>
      </c>
      <c r="C21" s="27"/>
      <c r="D21" s="27" t="str">
        <f>VLOOKUP(B21,'Miljövärden urval för publ'!$B$2:$S$480,MATCH("ska publiceras:",'Miljövärden urval för publ'!$B$2:$Q$2,0),FALSE)</f>
        <v>nej</v>
      </c>
      <c r="E21" s="27">
        <f t="shared" si="0"/>
        <v>15</v>
      </c>
      <c r="H21" s="20">
        <v>19</v>
      </c>
      <c r="I21" t="str">
        <f t="shared" si="1"/>
        <v>Övik Energi AB</v>
      </c>
      <c r="J21" t="str">
        <f t="shared" si="2"/>
        <v>Bjästa</v>
      </c>
      <c r="K21">
        <f>IF(ISERROR(VLOOKUP($J21,'Miljövärden urval för publ'!$B$2:$H$490,MATCH(K$3,'Miljövärden urval för publ'!$B$2:$H$2,0),FALSE)),"",VLOOKUP($J21,'Miljövärden urval för publ'!$B$2:$H$490,MATCH(K$3,'Miljövärden urval för publ'!$B$2:$H$2,0),FALSE))</f>
        <v>0.19289500000000001</v>
      </c>
      <c r="L21">
        <f>IF(ISERROR(VLOOKUP($J21,'Miljövärden urval för publ'!$B$2:$H$490,MATCH(L$3,'Miljövärden urval för publ'!$B$2:$H$2,0),FALSE)),"",VLOOKUP($J21,'Miljövärden urval för publ'!$B$2:$H$490,MATCH(L$3,'Miljövärden urval för publ'!$B$2:$H$2,0),FALSE))</f>
        <v>11.8467</v>
      </c>
      <c r="M21">
        <f>IF(ISERROR(VLOOKUP($J21,'Miljövärden urval för publ'!$B$2:$H$490,MATCH(M$3,'Miljövärden urval för publ'!$B$2:$H$2,0),FALSE)),"",VLOOKUP($J21,'Miljövärden urval för publ'!$B$2:$H$490,MATCH(M$3,'Miljövärden urval för publ'!$B$2:$H$2,0),FALSE))</f>
        <v>8.6407600000000002</v>
      </c>
      <c r="N21">
        <f>IF(ISERROR(VLOOKUP($J21,'Miljövärden urval för publ'!$B$2:$H$490,MATCH(N$3,'Miljövärden urval för publ'!$B$2:$H$2,0),FALSE)),"",VLOOKUP($J21,'Miljövärden urval för publ'!$B$2:$H$490,MATCH(N$3,'Miljövärden urval för publ'!$B$2:$H$2,0),FALSE))</f>
        <v>1.13156E-3</v>
      </c>
    </row>
    <row r="22" spans="1:14" x14ac:dyDescent="0.25">
      <c r="A22" s="26" t="s">
        <v>510</v>
      </c>
      <c r="B22" s="26" t="s">
        <v>511</v>
      </c>
      <c r="C22" s="27"/>
      <c r="D22" s="27" t="str">
        <f>VLOOKUP(B22,'Miljövärden urval för publ'!$B$2:$S$480,MATCH("ska publiceras:",'Miljövärden urval för publ'!$B$2:$Q$2,0),FALSE)</f>
        <v>ja</v>
      </c>
      <c r="E22" s="27">
        <f t="shared" si="0"/>
        <v>16</v>
      </c>
      <c r="H22" s="20">
        <v>20</v>
      </c>
      <c r="I22" t="str">
        <f t="shared" si="1"/>
        <v>Nässjö Affärsverk AB</v>
      </c>
      <c r="J22" t="str">
        <f t="shared" si="2"/>
        <v>Bodafors</v>
      </c>
      <c r="K22">
        <f>IF(ISERROR(VLOOKUP($J22,'Miljövärden urval för publ'!$B$2:$H$490,MATCH(K$3,'Miljövärden urval för publ'!$B$2:$H$2,0),FALSE)),"",VLOOKUP($J22,'Miljövärden urval för publ'!$B$2:$H$490,MATCH(K$3,'Miljövärden urval för publ'!$B$2:$H$2,0),FALSE))</f>
        <v>0.171455</v>
      </c>
      <c r="L22">
        <f>IF(ISERROR(VLOOKUP($J22,'Miljövärden urval för publ'!$B$2:$H$490,MATCH(L$3,'Miljövärden urval för publ'!$B$2:$H$2,0),FALSE)),"",VLOOKUP($J22,'Miljövärden urval för publ'!$B$2:$H$490,MATCH(L$3,'Miljövärden urval för publ'!$B$2:$H$2,0),FALSE))</f>
        <v>29.1693</v>
      </c>
      <c r="M22">
        <f>IF(ISERROR(VLOOKUP($J22,'Miljövärden urval för publ'!$B$2:$H$490,MATCH(M$3,'Miljövärden urval för publ'!$B$2:$H$2,0),FALSE)),"",VLOOKUP($J22,'Miljövärden urval för publ'!$B$2:$H$490,MATCH(M$3,'Miljövärden urval för publ'!$B$2:$H$2,0),FALSE))</f>
        <v>9.6574500000000008</v>
      </c>
      <c r="N22">
        <f>IF(ISERROR(VLOOKUP($J22,'Miljövärden urval för publ'!$B$2:$H$490,MATCH(N$3,'Miljövärden urval för publ'!$B$2:$H$2,0),FALSE)),"",VLOOKUP($J22,'Miljövärden urval för publ'!$B$2:$H$490,MATCH(N$3,'Miljövärden urval för publ'!$B$2:$H$2,0),FALSE))</f>
        <v>5.3910399999999997E-2</v>
      </c>
    </row>
    <row r="23" spans="1:14" x14ac:dyDescent="0.25">
      <c r="A23" s="26" t="s">
        <v>149</v>
      </c>
      <c r="B23" s="26" t="s">
        <v>150</v>
      </c>
      <c r="C23" s="27"/>
      <c r="D23" s="27" t="str">
        <f>VLOOKUP(B23,'Miljövärden urval för publ'!$B$2:$S$480,MATCH("ska publiceras:",'Miljövärden urval för publ'!$B$2:$Q$2,0),FALSE)</f>
        <v>ja</v>
      </c>
      <c r="E23" s="27">
        <f t="shared" si="0"/>
        <v>17</v>
      </c>
      <c r="H23" s="20">
        <v>21</v>
      </c>
      <c r="I23" t="str">
        <f t="shared" si="1"/>
        <v>Skellefteå Kraft AB</v>
      </c>
      <c r="J23" t="str">
        <f t="shared" si="2"/>
        <v>Boliden</v>
      </c>
      <c r="K23">
        <f>IF(ISERROR(VLOOKUP($J23,'Miljövärden urval för publ'!$B$2:$H$490,MATCH(K$3,'Miljövärden urval för publ'!$B$2:$H$2,0),FALSE)),"",VLOOKUP($J23,'Miljövärden urval för publ'!$B$2:$H$490,MATCH(K$3,'Miljövärden urval för publ'!$B$2:$H$2,0),FALSE))</f>
        <v>0.161137</v>
      </c>
      <c r="L23">
        <f>IF(ISERROR(VLOOKUP($J23,'Miljövärden urval för publ'!$B$2:$H$490,MATCH(L$3,'Miljövärden urval för publ'!$B$2:$H$2,0),FALSE)),"",VLOOKUP($J23,'Miljövärden urval för publ'!$B$2:$H$490,MATCH(L$3,'Miljövärden urval för publ'!$B$2:$H$2,0),FALSE))</f>
        <v>8.3299000000000003</v>
      </c>
      <c r="M23">
        <f>IF(ISERROR(VLOOKUP($J23,'Miljövärden urval för publ'!$B$2:$H$490,MATCH(M$3,'Miljövärden urval för publ'!$B$2:$H$2,0),FALSE)),"",VLOOKUP($J23,'Miljövärden urval för publ'!$B$2:$H$490,MATCH(M$3,'Miljövärden urval för publ'!$B$2:$H$2,0),FALSE))</f>
        <v>16.375499999999999</v>
      </c>
      <c r="N23">
        <f>IF(ISERROR(VLOOKUP($J23,'Miljövärden urval för publ'!$B$2:$H$490,MATCH(N$3,'Miljövärden urval för publ'!$B$2:$H$2,0),FALSE)),"",VLOOKUP($J23,'Miljövärden urval för publ'!$B$2:$H$490,MATCH(N$3,'Miljövärden urval för publ'!$B$2:$H$2,0),FALSE))</f>
        <v>3.0497100000000002E-3</v>
      </c>
    </row>
    <row r="24" spans="1:14" x14ac:dyDescent="0.25">
      <c r="A24" s="26" t="s">
        <v>277</v>
      </c>
      <c r="B24" s="26" t="s">
        <v>278</v>
      </c>
      <c r="C24" s="27"/>
      <c r="D24" s="27" t="str">
        <f>VLOOKUP(B24,'Miljövärden urval för publ'!$B$2:$S$480,MATCH("ska publiceras:",'Miljövärden urval för publ'!$B$2:$Q$2,0),FALSE)</f>
        <v>ja</v>
      </c>
      <c r="E24" s="27">
        <f t="shared" si="0"/>
        <v>18</v>
      </c>
      <c r="H24" s="20">
        <v>22</v>
      </c>
      <c r="I24" t="str">
        <f t="shared" si="1"/>
        <v>Bollnäs Energi AB</v>
      </c>
      <c r="J24" t="str">
        <f t="shared" si="2"/>
        <v>Bollnäs</v>
      </c>
      <c r="K24">
        <f>IF(ISERROR(VLOOKUP($J24,'Miljövärden urval för publ'!$B$2:$H$490,MATCH(K$3,'Miljövärden urval för publ'!$B$2:$H$2,0),FALSE)),"",VLOOKUP($J24,'Miljövärden urval för publ'!$B$2:$H$490,MATCH(K$3,'Miljövärden urval för publ'!$B$2:$H$2,0),FALSE))</f>
        <v>0.18029899999999999</v>
      </c>
      <c r="L24">
        <f>IF(ISERROR(VLOOKUP($J24,'Miljövärden urval för publ'!$B$2:$H$490,MATCH(L$3,'Miljövärden urval för publ'!$B$2:$H$2,0),FALSE)),"",VLOOKUP($J24,'Miljövärden urval för publ'!$B$2:$H$490,MATCH(L$3,'Miljövärden urval för publ'!$B$2:$H$2,0),FALSE))</f>
        <v>90.886799999999994</v>
      </c>
      <c r="M24">
        <f>IF(ISERROR(VLOOKUP($J24,'Miljövärden urval för publ'!$B$2:$H$490,MATCH(M$3,'Miljövärden urval för publ'!$B$2:$H$2,0),FALSE)),"",VLOOKUP($J24,'Miljövärden urval för publ'!$B$2:$H$490,MATCH(M$3,'Miljövärden urval för publ'!$B$2:$H$2,0),FALSE))</f>
        <v>3.9980799999999999</v>
      </c>
      <c r="N24">
        <f>IF(ISERROR(VLOOKUP($J24,'Miljövärden urval för publ'!$B$2:$H$490,MATCH(N$3,'Miljövärden urval för publ'!$B$2:$H$2,0),FALSE)),"",VLOOKUP($J24,'Miljövärden urval för publ'!$B$2:$H$490,MATCH(N$3,'Miljövärden urval för publ'!$B$2:$H$2,0),FALSE))</f>
        <v>3.1425399999999999E-2</v>
      </c>
    </row>
    <row r="25" spans="1:14" x14ac:dyDescent="0.25">
      <c r="A25" s="26" t="s">
        <v>608</v>
      </c>
      <c r="B25" s="26" t="s">
        <v>609</v>
      </c>
      <c r="C25" s="27"/>
      <c r="D25" s="27" t="str">
        <f>VLOOKUP(B25,'Miljövärden urval för publ'!$B$2:$S$480,MATCH("ska publiceras:",'Miljövärden urval för publ'!$B$2:$Q$2,0),FALSE)</f>
        <v>ja</v>
      </c>
      <c r="E25" s="27">
        <f t="shared" si="0"/>
        <v>19</v>
      </c>
      <c r="H25" s="20">
        <v>23</v>
      </c>
      <c r="I25" t="str">
        <f t="shared" si="1"/>
        <v>Adven Värme AB.</v>
      </c>
      <c r="J25" t="str">
        <f t="shared" si="2"/>
        <v>Bollstabruk</v>
      </c>
      <c r="K25">
        <f>IF(ISERROR(VLOOKUP($J25,'Miljövärden urval för publ'!$B$2:$H$490,MATCH(K$3,'Miljövärden urval för publ'!$B$2:$H$2,0),FALSE)),"",VLOOKUP($J25,'Miljövärden urval för publ'!$B$2:$H$490,MATCH(K$3,'Miljövärden urval för publ'!$B$2:$H$2,0),FALSE))</f>
        <v>0.115134</v>
      </c>
      <c r="L25">
        <f>IF(ISERROR(VLOOKUP($J25,'Miljövärden urval för publ'!$B$2:$H$490,MATCH(L$3,'Miljövärden urval för publ'!$B$2:$H$2,0),FALSE)),"",VLOOKUP($J25,'Miljövärden urval för publ'!$B$2:$H$490,MATCH(L$3,'Miljövärden urval för publ'!$B$2:$H$2,0),FALSE))</f>
        <v>23.396000000000001</v>
      </c>
      <c r="M25">
        <f>IF(ISERROR(VLOOKUP($J25,'Miljövärden urval för publ'!$B$2:$H$490,MATCH(M$3,'Miljövärden urval för publ'!$B$2:$H$2,0),FALSE)),"",VLOOKUP($J25,'Miljövärden urval för publ'!$B$2:$H$490,MATCH(M$3,'Miljövärden urval för publ'!$B$2:$H$2,0),FALSE))</f>
        <v>10.087999999999999</v>
      </c>
      <c r="N25">
        <f>IF(ISERROR(VLOOKUP($J25,'Miljövärden urval för publ'!$B$2:$H$490,MATCH(N$3,'Miljövärden urval för publ'!$B$2:$H$2,0),FALSE)),"",VLOOKUP($J25,'Miljövärden urval för publ'!$B$2:$H$490,MATCH(N$3,'Miljövärden urval för publ'!$B$2:$H$2,0),FALSE))</f>
        <v>8.4688799999999998E-3</v>
      </c>
    </row>
    <row r="26" spans="1:14" x14ac:dyDescent="0.25">
      <c r="A26" s="26" t="s">
        <v>172</v>
      </c>
      <c r="B26" s="26" t="s">
        <v>174</v>
      </c>
      <c r="C26" s="27"/>
      <c r="D26" s="27" t="str">
        <f>VLOOKUP(B26,'Miljövärden urval för publ'!$B$2:$S$480,MATCH("ska publiceras:",'Miljövärden urval för publ'!$B$2:$Q$2,0),FALSE)</f>
        <v>nej</v>
      </c>
      <c r="E26" s="27">
        <f t="shared" si="0"/>
        <v>19</v>
      </c>
      <c r="H26" s="20">
        <v>24</v>
      </c>
      <c r="I26" t="str">
        <f t="shared" si="1"/>
        <v>Tekniska Verken i Linköping AB</v>
      </c>
      <c r="J26" t="str">
        <f t="shared" si="2"/>
        <v>Borensberg</v>
      </c>
      <c r="K26">
        <f>IF(ISERROR(VLOOKUP($J26,'Miljövärden urval för publ'!$B$2:$H$490,MATCH(K$3,'Miljövärden urval för publ'!$B$2:$H$2,0),FALSE)),"",VLOOKUP($J26,'Miljövärden urval för publ'!$B$2:$H$490,MATCH(K$3,'Miljövärden urval för publ'!$B$2:$H$2,0),FALSE))</f>
        <v>0.120976</v>
      </c>
      <c r="L26">
        <f>IF(ISERROR(VLOOKUP($J26,'Miljövärden urval för publ'!$B$2:$H$490,MATCH(L$3,'Miljövärden urval för publ'!$B$2:$H$2,0),FALSE)),"",VLOOKUP($J26,'Miljövärden urval för publ'!$B$2:$H$490,MATCH(L$3,'Miljövärden urval för publ'!$B$2:$H$2,0),FALSE))</f>
        <v>24.195599999999999</v>
      </c>
      <c r="M26">
        <f>IF(ISERROR(VLOOKUP($J26,'Miljövärden urval för publ'!$B$2:$H$490,MATCH(M$3,'Miljövärden urval för publ'!$B$2:$H$2,0),FALSE)),"",VLOOKUP($J26,'Miljövärden urval för publ'!$B$2:$H$490,MATCH(M$3,'Miljövärden urval för publ'!$B$2:$H$2,0),FALSE))</f>
        <v>10.5549</v>
      </c>
      <c r="N26">
        <f>IF(ISERROR(VLOOKUP($J26,'Miljövärden urval för publ'!$B$2:$H$490,MATCH(N$3,'Miljövärden urval för publ'!$B$2:$H$2,0),FALSE)),"",VLOOKUP($J26,'Miljövärden urval för publ'!$B$2:$H$490,MATCH(N$3,'Miljövärden urval för publ'!$B$2:$H$2,0),FALSE))</f>
        <v>7.7707599999999998E-3</v>
      </c>
    </row>
    <row r="27" spans="1:14" x14ac:dyDescent="0.25">
      <c r="A27" s="26" t="s">
        <v>359</v>
      </c>
      <c r="B27" s="26" t="s">
        <v>361</v>
      </c>
      <c r="C27" s="27"/>
      <c r="D27" s="27" t="str">
        <f>VLOOKUP(B27,'Miljövärden urval för publ'!$B$2:$S$480,MATCH("ska publiceras:",'Miljövärden urval för publ'!$B$2:$Q$2,0),FALSE)</f>
        <v>ja</v>
      </c>
      <c r="E27" s="27">
        <f t="shared" si="0"/>
        <v>20</v>
      </c>
      <c r="H27" s="20">
        <v>25</v>
      </c>
      <c r="I27" t="str">
        <f t="shared" si="1"/>
        <v>Borgholm Energi AB</v>
      </c>
      <c r="J27" t="str">
        <f t="shared" si="2"/>
        <v>Borgholm</v>
      </c>
      <c r="K27">
        <f>IF(ISERROR(VLOOKUP($J27,'Miljövärden urval för publ'!$B$2:$H$490,MATCH(K$3,'Miljövärden urval för publ'!$B$2:$H$2,0),FALSE)),"",VLOOKUP($J27,'Miljövärden urval för publ'!$B$2:$H$490,MATCH(K$3,'Miljövärden urval för publ'!$B$2:$H$2,0),FALSE))</f>
        <v>0.11079700000000001</v>
      </c>
      <c r="L27">
        <f>IF(ISERROR(VLOOKUP($J27,'Miljövärden urval för publ'!$B$2:$H$490,MATCH(L$3,'Miljövärden urval för publ'!$B$2:$H$2,0),FALSE)),"",VLOOKUP($J27,'Miljövärden urval för publ'!$B$2:$H$490,MATCH(L$3,'Miljövärden urval för publ'!$B$2:$H$2,0),FALSE))</f>
        <v>21.844200000000001</v>
      </c>
      <c r="M27">
        <f>IF(ISERROR(VLOOKUP($J27,'Miljövärden urval för publ'!$B$2:$H$490,MATCH(M$3,'Miljövärden urval för publ'!$B$2:$H$2,0),FALSE)),"",VLOOKUP($J27,'Miljövärden urval för publ'!$B$2:$H$490,MATCH(M$3,'Miljövärden urval för publ'!$B$2:$H$2,0),FALSE))</f>
        <v>8.1152099999999994</v>
      </c>
      <c r="N27">
        <f>IF(ISERROR(VLOOKUP($J27,'Miljövärden urval för publ'!$B$2:$H$490,MATCH(N$3,'Miljövärden urval för publ'!$B$2:$H$2,0),FALSE)),"",VLOOKUP($J27,'Miljövärden urval för publ'!$B$2:$H$490,MATCH(N$3,'Miljövärden urval för publ'!$B$2:$H$2,0),FALSE))</f>
        <v>1.23126E-2</v>
      </c>
    </row>
    <row r="28" spans="1:14" x14ac:dyDescent="0.25">
      <c r="A28" s="26" t="s">
        <v>407</v>
      </c>
      <c r="B28" s="26" t="s">
        <v>408</v>
      </c>
      <c r="C28" s="27"/>
      <c r="D28" s="27" t="str">
        <f>VLOOKUP(B28,'Miljövärden urval för publ'!$B$2:$S$480,MATCH("ska publiceras:",'Miljövärden urval för publ'!$B$2:$Q$2,0),FALSE)</f>
        <v>ja</v>
      </c>
      <c r="E28" s="27">
        <f t="shared" si="0"/>
        <v>21</v>
      </c>
      <c r="H28" s="20">
        <v>26</v>
      </c>
      <c r="I28" t="str">
        <f t="shared" si="1"/>
        <v>Borlänge Energi AB</v>
      </c>
      <c r="J28" t="str">
        <f t="shared" si="2"/>
        <v>Borlänge</v>
      </c>
      <c r="K28">
        <f>IF(ISERROR(VLOOKUP($J28,'Miljövärden urval för publ'!$B$2:$H$490,MATCH(K$3,'Miljövärden urval för publ'!$B$2:$H$2,0),FALSE)),"",VLOOKUP($J28,'Miljövärden urval för publ'!$B$2:$H$490,MATCH(K$3,'Miljövärden urval för publ'!$B$2:$H$2,0),FALSE))</f>
        <v>6.0859099999999999E-2</v>
      </c>
      <c r="L28">
        <f>IF(ISERROR(VLOOKUP($J28,'Miljövärden urval för publ'!$B$2:$H$490,MATCH(L$3,'Miljövärden urval för publ'!$B$2:$H$2,0),FALSE)),"",VLOOKUP($J28,'Miljövärden urval för publ'!$B$2:$H$490,MATCH(L$3,'Miljövärden urval för publ'!$B$2:$H$2,0),FALSE))</f>
        <v>53.832299999999996</v>
      </c>
      <c r="M28">
        <f>IF(ISERROR(VLOOKUP($J28,'Miljövärden urval för publ'!$B$2:$H$490,MATCH(M$3,'Miljövärden urval för publ'!$B$2:$H$2,0),FALSE)),"",VLOOKUP($J28,'Miljövärden urval för publ'!$B$2:$H$490,MATCH(M$3,'Miljövärden urval för publ'!$B$2:$H$2,0),FALSE))</f>
        <v>3.8834599999999999</v>
      </c>
      <c r="N28">
        <f>IF(ISERROR(VLOOKUP($J28,'Miljövärden urval för publ'!$B$2:$H$490,MATCH(N$3,'Miljövärden urval för publ'!$B$2:$H$2,0),FALSE)),"",VLOOKUP($J28,'Miljövärden urval för publ'!$B$2:$H$490,MATCH(N$3,'Miljövärden urval för publ'!$B$2:$H$2,0),FALSE))</f>
        <v>1.4408400000000001E-3</v>
      </c>
    </row>
    <row r="29" spans="1:14" x14ac:dyDescent="0.25">
      <c r="A29" s="26" t="s">
        <v>67</v>
      </c>
      <c r="B29" s="26" t="s">
        <v>69</v>
      </c>
      <c r="C29" s="27"/>
      <c r="D29" s="27" t="str">
        <f>VLOOKUP(B29,'Miljövärden urval för publ'!$B$2:$S$480,MATCH("ska publiceras:",'Miljövärden urval för publ'!$B$2:$Q$2,0),FALSE)</f>
        <v>ja</v>
      </c>
      <c r="E29" s="27">
        <f t="shared" si="0"/>
        <v>22</v>
      </c>
      <c r="H29" s="20">
        <v>27</v>
      </c>
      <c r="I29" t="str">
        <f t="shared" si="1"/>
        <v>Borås Energi och Miljö AB</v>
      </c>
      <c r="J29" t="str">
        <f t="shared" si="2"/>
        <v>Borås</v>
      </c>
      <c r="K29">
        <f>IF(ISERROR(VLOOKUP($J29,'Miljövärden urval för publ'!$B$2:$H$490,MATCH(K$3,'Miljövärden urval för publ'!$B$2:$H$2,0),FALSE)),"",VLOOKUP($J29,'Miljövärden urval för publ'!$B$2:$H$490,MATCH(K$3,'Miljövärden urval för publ'!$B$2:$H$2,0),FALSE))</f>
        <v>0.121201</v>
      </c>
      <c r="L29">
        <f>IF(ISERROR(VLOOKUP($J29,'Miljövärden urval för publ'!$B$2:$H$490,MATCH(L$3,'Miljövärden urval för publ'!$B$2:$H$2,0),FALSE)),"",VLOOKUP($J29,'Miljövärden urval för publ'!$B$2:$H$490,MATCH(L$3,'Miljövärden urval för publ'!$B$2:$H$2,0),FALSE))</f>
        <v>44.461599999999997</v>
      </c>
      <c r="M29">
        <f>IF(ISERROR(VLOOKUP($J29,'Miljövärden urval för publ'!$B$2:$H$490,MATCH(M$3,'Miljövärden urval för publ'!$B$2:$H$2,0),FALSE)),"",VLOOKUP($J29,'Miljövärden urval för publ'!$B$2:$H$490,MATCH(M$3,'Miljövärden urval för publ'!$B$2:$H$2,0),FALSE))</f>
        <v>5.6361800000000004</v>
      </c>
      <c r="N29">
        <f>IF(ISERROR(VLOOKUP($J29,'Miljövärden urval för publ'!$B$2:$H$490,MATCH(N$3,'Miljövärden urval för publ'!$B$2:$H$2,0),FALSE)),"",VLOOKUP($J29,'Miljövärden urval för publ'!$B$2:$H$490,MATCH(N$3,'Miljövärden urval för publ'!$B$2:$H$2,0),FALSE))</f>
        <v>1.55628E-2</v>
      </c>
    </row>
    <row r="30" spans="1:14" x14ac:dyDescent="0.25">
      <c r="A30" s="26" t="s">
        <v>22</v>
      </c>
      <c r="B30" s="26" t="s">
        <v>23</v>
      </c>
      <c r="C30" s="27"/>
      <c r="D30" s="27" t="str">
        <f>VLOOKUP(B30,'Miljövärden urval för publ'!$B$2:$S$480,MATCH("ska publiceras:",'Miljövärden urval för publ'!$B$2:$Q$2,0),FALSE)</f>
        <v>ja</v>
      </c>
      <c r="E30" s="27">
        <f t="shared" si="0"/>
        <v>23</v>
      </c>
      <c r="H30" s="20">
        <v>28</v>
      </c>
      <c r="I30" t="str">
        <f t="shared" si="1"/>
        <v>E.ON Värme Sverige AB</v>
      </c>
      <c r="J30" t="str">
        <f t="shared" si="2"/>
        <v>Boxholm</v>
      </c>
      <c r="K30">
        <f>IF(ISERROR(VLOOKUP($J30,'Miljövärden urval för publ'!$B$2:$H$490,MATCH(K$3,'Miljövärden urval för publ'!$B$2:$H$2,0),FALSE)),"",VLOOKUP($J30,'Miljövärden urval för publ'!$B$2:$H$490,MATCH(K$3,'Miljövärden urval för publ'!$B$2:$H$2,0),FALSE))</f>
        <v>9.7758100000000001E-2</v>
      </c>
      <c r="L30">
        <f>IF(ISERROR(VLOOKUP($J30,'Miljövärden urval för publ'!$B$2:$H$490,MATCH(L$3,'Miljövärden urval för publ'!$B$2:$H$2,0),FALSE)),"",VLOOKUP($J30,'Miljövärden urval för publ'!$B$2:$H$490,MATCH(L$3,'Miljövärden urval för publ'!$B$2:$H$2,0),FALSE))</f>
        <v>18.7224</v>
      </c>
      <c r="M30">
        <f>IF(ISERROR(VLOOKUP($J30,'Miljövärden urval för publ'!$B$2:$H$490,MATCH(M$3,'Miljövärden urval för publ'!$B$2:$H$2,0),FALSE)),"",VLOOKUP($J30,'Miljövärden urval för publ'!$B$2:$H$490,MATCH(M$3,'Miljövärden urval för publ'!$B$2:$H$2,0),FALSE))</f>
        <v>9.1801100000000009</v>
      </c>
      <c r="N30">
        <f>IF(ISERROR(VLOOKUP($J30,'Miljövärden urval för publ'!$B$2:$H$490,MATCH(N$3,'Miljövärden urval för publ'!$B$2:$H$2,0),FALSE)),"",VLOOKUP($J30,'Miljövärden urval för publ'!$B$2:$H$490,MATCH(N$3,'Miljövärden urval för publ'!$B$2:$H$2,0),FALSE))</f>
        <v>1.08057E-2</v>
      </c>
    </row>
    <row r="31" spans="1:14" x14ac:dyDescent="0.25">
      <c r="A31" s="26" t="s">
        <v>477</v>
      </c>
      <c r="B31" s="26" t="s">
        <v>478</v>
      </c>
      <c r="C31" s="27"/>
      <c r="D31" s="27" t="str">
        <f>VLOOKUP(B31,'Miljövärden urval för publ'!$B$2:$S$480,MATCH("ska publiceras:",'Miljövärden urval för publ'!$B$2:$Q$2,0),FALSE)</f>
        <v>ja</v>
      </c>
      <c r="E31" s="27">
        <f t="shared" si="0"/>
        <v>24</v>
      </c>
      <c r="H31" s="20">
        <v>29</v>
      </c>
      <c r="I31" t="str">
        <f t="shared" si="1"/>
        <v>Växjö Energi AB</v>
      </c>
      <c r="J31" t="str">
        <f t="shared" si="2"/>
        <v>Braås</v>
      </c>
      <c r="K31">
        <f>IF(ISERROR(VLOOKUP($J31,'Miljövärden urval för publ'!$B$2:$H$490,MATCH(K$3,'Miljövärden urval för publ'!$B$2:$H$2,0),FALSE)),"",VLOOKUP($J31,'Miljövärden urval för publ'!$B$2:$H$490,MATCH(K$3,'Miljövärden urval för publ'!$B$2:$H$2,0),FALSE))</f>
        <v>0.104592</v>
      </c>
      <c r="L31">
        <f>IF(ISERROR(VLOOKUP($J31,'Miljövärden urval för publ'!$B$2:$H$490,MATCH(L$3,'Miljövärden urval för publ'!$B$2:$H$2,0),FALSE)),"",VLOOKUP($J31,'Miljövärden urval för publ'!$B$2:$H$490,MATCH(L$3,'Miljövärden urval för publ'!$B$2:$H$2,0),FALSE))</f>
        <v>18.711300000000001</v>
      </c>
      <c r="M31">
        <f>IF(ISERROR(VLOOKUP($J31,'Miljövärden urval för publ'!$B$2:$H$490,MATCH(M$3,'Miljövärden urval för publ'!$B$2:$H$2,0),FALSE)),"",VLOOKUP($J31,'Miljövärden urval för publ'!$B$2:$H$490,MATCH(M$3,'Miljövärden urval för publ'!$B$2:$H$2,0),FALSE))</f>
        <v>11.6921</v>
      </c>
      <c r="N31">
        <f>IF(ISERROR(VLOOKUP($J31,'Miljövärden urval för publ'!$B$2:$H$490,MATCH(N$3,'Miljövärden urval för publ'!$B$2:$H$2,0),FALSE)),"",VLOOKUP($J31,'Miljövärden urval för publ'!$B$2:$H$490,MATCH(N$3,'Miljövärden urval för publ'!$B$2:$H$2,0),FALSE))</f>
        <v>0</v>
      </c>
    </row>
    <row r="32" spans="1:14" x14ac:dyDescent="0.25">
      <c r="A32" s="26" t="s">
        <v>71</v>
      </c>
      <c r="B32" s="26" t="s">
        <v>72</v>
      </c>
      <c r="C32" s="27"/>
      <c r="D32" s="27" t="str">
        <f>VLOOKUP(B32,'Miljövärden urval för publ'!$B$2:$S$480,MATCH("ska publiceras:",'Miljövärden urval för publ'!$B$2:$Q$2,0),FALSE)</f>
        <v>ja</v>
      </c>
      <c r="E32" s="27">
        <f t="shared" si="0"/>
        <v>25</v>
      </c>
      <c r="H32" s="20">
        <v>30</v>
      </c>
      <c r="I32" t="str">
        <f t="shared" si="1"/>
        <v>Övik Energi AB</v>
      </c>
      <c r="J32" t="str">
        <f t="shared" si="2"/>
        <v>Bredbyn</v>
      </c>
      <c r="K32">
        <f>IF(ISERROR(VLOOKUP($J32,'Miljövärden urval för publ'!$B$2:$H$490,MATCH(K$3,'Miljövärden urval för publ'!$B$2:$H$2,0),FALSE)),"",VLOOKUP($J32,'Miljövärden urval för publ'!$B$2:$H$490,MATCH(K$3,'Miljövärden urval för publ'!$B$2:$H$2,0),FALSE))</f>
        <v>0.354269</v>
      </c>
      <c r="L32">
        <f>IF(ISERROR(VLOOKUP($J32,'Miljövärden urval för publ'!$B$2:$H$490,MATCH(L$3,'Miljövärden urval för publ'!$B$2:$H$2,0),FALSE)),"",VLOOKUP($J32,'Miljövärden urval för publ'!$B$2:$H$490,MATCH(L$3,'Miljövärden urval för publ'!$B$2:$H$2,0),FALSE))</f>
        <v>11.894299999999999</v>
      </c>
      <c r="M32">
        <f>IF(ISERROR(VLOOKUP($J32,'Miljövärden urval för publ'!$B$2:$H$490,MATCH(M$3,'Miljövärden urval för publ'!$B$2:$H$2,0),FALSE)),"",VLOOKUP($J32,'Miljövärden urval för publ'!$B$2:$H$490,MATCH(M$3,'Miljövärden urval för publ'!$B$2:$H$2,0),FALSE))</f>
        <v>7.2917899999999998</v>
      </c>
      <c r="N32">
        <f>IF(ISERROR(VLOOKUP($J32,'Miljövärden urval för publ'!$B$2:$H$490,MATCH(N$3,'Miljövärden urval för publ'!$B$2:$H$2,0),FALSE)),"",VLOOKUP($J32,'Miljövärden urval för publ'!$B$2:$H$490,MATCH(N$3,'Miljövärden urval för publ'!$B$2:$H$2,0),FALSE))</f>
        <v>7.1239099999999998E-3</v>
      </c>
    </row>
    <row r="33" spans="1:14" x14ac:dyDescent="0.25">
      <c r="A33" s="26" t="s">
        <v>74</v>
      </c>
      <c r="B33" s="26" t="s">
        <v>75</v>
      </c>
      <c r="C33" s="27"/>
      <c r="D33" s="27" t="str">
        <f>VLOOKUP(B33,'Miljövärden urval för publ'!$B$2:$S$480,MATCH("ska publiceras:",'Miljövärden urval för publ'!$B$2:$Q$2,0),FALSE)</f>
        <v>ja</v>
      </c>
      <c r="E33" s="27">
        <f t="shared" si="0"/>
        <v>26</v>
      </c>
      <c r="H33" s="20">
        <v>31</v>
      </c>
      <c r="I33" t="str">
        <f t="shared" si="1"/>
        <v>E.ON Värme Sverige AB</v>
      </c>
      <c r="J33" t="str">
        <f t="shared" si="2"/>
        <v>Bro</v>
      </c>
      <c r="K33">
        <f>IF(ISERROR(VLOOKUP($J33,'Miljövärden urval för publ'!$B$2:$H$490,MATCH(K$3,'Miljövärden urval för publ'!$B$2:$H$2,0),FALSE)),"",VLOOKUP($J33,'Miljövärden urval för publ'!$B$2:$H$490,MATCH(K$3,'Miljövärden urval för publ'!$B$2:$H$2,0),FALSE))</f>
        <v>5.7523400000000002E-2</v>
      </c>
      <c r="L33">
        <f>IF(ISERROR(VLOOKUP($J33,'Miljövärden urval för publ'!$B$2:$H$490,MATCH(L$3,'Miljövärden urval för publ'!$B$2:$H$2,0),FALSE)),"",VLOOKUP($J33,'Miljövärden urval för publ'!$B$2:$H$490,MATCH(L$3,'Miljövärden urval för publ'!$B$2:$H$2,0),FALSE))</f>
        <v>4.0236599999999996</v>
      </c>
      <c r="M33">
        <f>IF(ISERROR(VLOOKUP($J33,'Miljövärden urval för publ'!$B$2:$H$490,MATCH(M$3,'Miljövärden urval för publ'!$B$2:$H$2,0),FALSE)),"",VLOOKUP($J33,'Miljövärden urval för publ'!$B$2:$H$490,MATCH(M$3,'Miljövärden urval för publ'!$B$2:$H$2,0),FALSE))</f>
        <v>2.9279799999999998</v>
      </c>
      <c r="N33">
        <f>IF(ISERROR(VLOOKUP($J33,'Miljövärden urval för publ'!$B$2:$H$490,MATCH(N$3,'Miljövärden urval för publ'!$B$2:$H$2,0),FALSE)),"",VLOOKUP($J33,'Miljövärden urval för publ'!$B$2:$H$490,MATCH(N$3,'Miljövärden urval för publ'!$B$2:$H$2,0),FALSE))</f>
        <v>6.6819599999999998E-3</v>
      </c>
    </row>
    <row r="34" spans="1:14" x14ac:dyDescent="0.25">
      <c r="A34" s="26" t="s">
        <v>78</v>
      </c>
      <c r="B34" s="26" t="s">
        <v>79</v>
      </c>
      <c r="C34" s="27"/>
      <c r="D34" s="27" t="str">
        <f>VLOOKUP(B34,'Miljövärden urval för publ'!$B$2:$S$480,MATCH("ska publiceras:",'Miljövärden urval för publ'!$B$2:$Q$2,0),FALSE)</f>
        <v>ja</v>
      </c>
      <c r="E34" s="27">
        <f t="shared" si="0"/>
        <v>27</v>
      </c>
      <c r="H34" s="20">
        <v>32</v>
      </c>
      <c r="I34" t="str">
        <f t="shared" si="1"/>
        <v>Bromölla Fjärrvärme AB</v>
      </c>
      <c r="J34" t="str">
        <f t="shared" si="2"/>
        <v>Bromölla</v>
      </c>
      <c r="K34">
        <f>IF(ISERROR(VLOOKUP($J34,'Miljövärden urval för publ'!$B$2:$H$490,MATCH(K$3,'Miljövärden urval för publ'!$B$2:$H$2,0),FALSE)),"",VLOOKUP($J34,'Miljövärden urval för publ'!$B$2:$H$490,MATCH(K$3,'Miljövärden urval för publ'!$B$2:$H$2,0),FALSE))</f>
        <v>0.82929299999999995</v>
      </c>
      <c r="L34">
        <f>IF(ISERROR(VLOOKUP($J34,'Miljövärden urval för publ'!$B$2:$H$490,MATCH(L$3,'Miljövärden urval för publ'!$B$2:$H$2,0),FALSE)),"",VLOOKUP($J34,'Miljövärden urval för publ'!$B$2:$H$490,MATCH(L$3,'Miljövärden urval för publ'!$B$2:$H$2,0),FALSE))</f>
        <v>207.69900000000001</v>
      </c>
      <c r="M34">
        <f>IF(ISERROR(VLOOKUP($J34,'Miljövärden urval för publ'!$B$2:$H$490,MATCH(M$3,'Miljövärden urval för publ'!$B$2:$H$2,0),FALSE)),"",VLOOKUP($J34,'Miljövärden urval för publ'!$B$2:$H$490,MATCH(M$3,'Miljövärden urval för publ'!$B$2:$H$2,0),FALSE))</f>
        <v>15.6652</v>
      </c>
      <c r="N34">
        <f>IF(ISERROR(VLOOKUP($J34,'Miljövärden urval för publ'!$B$2:$H$490,MATCH(N$3,'Miljövärden urval för publ'!$B$2:$H$2,0),FALSE)),"",VLOOKUP($J34,'Miljövärden urval för publ'!$B$2:$H$490,MATCH(N$3,'Miljövärden urval för publ'!$B$2:$H$2,0),FALSE))</f>
        <v>1.71346E-3</v>
      </c>
    </row>
    <row r="35" spans="1:14" x14ac:dyDescent="0.25">
      <c r="A35" s="26" t="s">
        <v>101</v>
      </c>
      <c r="B35" s="26" t="s">
        <v>103</v>
      </c>
      <c r="C35" s="27"/>
      <c r="D35" s="27" t="str">
        <f>VLOOKUP(B35,'Miljövärden urval för publ'!$B$2:$S$480,MATCH("ska publiceras:",'Miljövärden urval för publ'!$B$2:$Q$2,0),FALSE)</f>
        <v>ja</v>
      </c>
      <c r="E35" s="27">
        <f t="shared" si="0"/>
        <v>28</v>
      </c>
      <c r="H35" s="20">
        <v>33</v>
      </c>
      <c r="I35" t="str">
        <f t="shared" si="1"/>
        <v>Adven Värme AB.</v>
      </c>
      <c r="J35" t="str">
        <f t="shared" si="2"/>
        <v>Bräcke, Enycon</v>
      </c>
      <c r="K35">
        <f>IF(ISERROR(VLOOKUP($J35,'Miljövärden urval för publ'!$B$2:$H$490,MATCH(K$3,'Miljövärden urval för publ'!$B$2:$H$2,0),FALSE)),"",VLOOKUP($J35,'Miljövärden urval för publ'!$B$2:$H$490,MATCH(K$3,'Miljövärden urval för publ'!$B$2:$H$2,0),FALSE))</f>
        <v>0.107959</v>
      </c>
      <c r="L35">
        <f>IF(ISERROR(VLOOKUP($J35,'Miljövärden urval för publ'!$B$2:$H$490,MATCH(L$3,'Miljövärden urval för publ'!$B$2:$H$2,0),FALSE)),"",VLOOKUP($J35,'Miljövärden urval för publ'!$B$2:$H$490,MATCH(L$3,'Miljövärden urval för publ'!$B$2:$H$2,0),FALSE))</f>
        <v>23.503699999999998</v>
      </c>
      <c r="M35">
        <f>IF(ISERROR(VLOOKUP($J35,'Miljövärden urval för publ'!$B$2:$H$490,MATCH(M$3,'Miljövärden urval för publ'!$B$2:$H$2,0),FALSE)),"",VLOOKUP($J35,'Miljövärden urval för publ'!$B$2:$H$490,MATCH(M$3,'Miljövärden urval för publ'!$B$2:$H$2,0),FALSE))</f>
        <v>8.9087800000000001</v>
      </c>
      <c r="N35">
        <f>IF(ISERROR(VLOOKUP($J35,'Miljövärden urval för publ'!$B$2:$H$490,MATCH(N$3,'Miljövärden urval för publ'!$B$2:$H$2,0),FALSE)),"",VLOOKUP($J35,'Miljövärden urval för publ'!$B$2:$H$490,MATCH(N$3,'Miljövärden urval för publ'!$B$2:$H$2,0),FALSE))</f>
        <v>2.2903199999999999E-2</v>
      </c>
    </row>
    <row r="36" spans="1:14" x14ac:dyDescent="0.25">
      <c r="A36" s="26" t="s">
        <v>583</v>
      </c>
      <c r="B36" s="26" t="s">
        <v>584</v>
      </c>
      <c r="C36" s="27"/>
      <c r="D36" s="27" t="str">
        <f>VLOOKUP(B36,'Miljövärden urval för publ'!$B$2:$S$480,MATCH("ska publiceras:",'Miljövärden urval för publ'!$B$2:$Q$2,0),FALSE)</f>
        <v>ja</v>
      </c>
      <c r="E36" s="27">
        <f t="shared" si="0"/>
        <v>29</v>
      </c>
      <c r="H36" s="20">
        <v>34</v>
      </c>
      <c r="I36" t="str">
        <f t="shared" si="1"/>
        <v>Ronneby Miljö och Teknik AB</v>
      </c>
      <c r="J36" t="str">
        <f t="shared" si="2"/>
        <v>Bräkne-Hoby</v>
      </c>
      <c r="K36">
        <f>IF(ISERROR(VLOOKUP($J36,'Miljövärden urval för publ'!$B$2:$H$490,MATCH(K$3,'Miljövärden urval för publ'!$B$2:$H$2,0),FALSE)),"",VLOOKUP($J36,'Miljövärden urval för publ'!$B$2:$H$490,MATCH(K$3,'Miljövärden urval för publ'!$B$2:$H$2,0),FALSE))</f>
        <v>0.119311</v>
      </c>
      <c r="L36">
        <f>IF(ISERROR(VLOOKUP($J36,'Miljövärden urval för publ'!$B$2:$H$490,MATCH(L$3,'Miljövärden urval för publ'!$B$2:$H$2,0),FALSE)),"",VLOOKUP($J36,'Miljövärden urval för publ'!$B$2:$H$490,MATCH(L$3,'Miljövärden urval för publ'!$B$2:$H$2,0),FALSE))</f>
        <v>19.106100000000001</v>
      </c>
      <c r="M36">
        <f>IF(ISERROR(VLOOKUP($J36,'Miljövärden urval för publ'!$B$2:$H$490,MATCH(M$3,'Miljövärden urval för publ'!$B$2:$H$2,0),FALSE)),"",VLOOKUP($J36,'Miljövärden urval för publ'!$B$2:$H$490,MATCH(M$3,'Miljövärden urval för publ'!$B$2:$H$2,0),FALSE))</f>
        <v>12.065099999999999</v>
      </c>
      <c r="N36">
        <f>IF(ISERROR(VLOOKUP($J36,'Miljövärden urval för publ'!$B$2:$H$490,MATCH(N$3,'Miljövärden urval för publ'!$B$2:$H$2,0),FALSE)),"",VLOOKUP($J36,'Miljövärden urval för publ'!$B$2:$H$490,MATCH(N$3,'Miljövärden urval för publ'!$B$2:$H$2,0),FALSE))</f>
        <v>1.33539E-2</v>
      </c>
    </row>
    <row r="37" spans="1:14" x14ac:dyDescent="0.25">
      <c r="A37" s="26" t="s">
        <v>608</v>
      </c>
      <c r="B37" s="26" t="s">
        <v>610</v>
      </c>
      <c r="C37" s="27"/>
      <c r="D37" s="27" t="str">
        <f>VLOOKUP(B37,'Miljövärden urval för publ'!$B$2:$S$480,MATCH("ska publiceras:",'Miljövärden urval för publ'!$B$2:$Q$2,0),FALSE)</f>
        <v>ja</v>
      </c>
      <c r="E37" s="27">
        <f t="shared" si="0"/>
        <v>30</v>
      </c>
      <c r="H37" s="20">
        <v>35</v>
      </c>
      <c r="I37" t="str">
        <f t="shared" si="1"/>
        <v>Skellefteå Kraft AB</v>
      </c>
      <c r="J37" t="str">
        <f t="shared" si="2"/>
        <v>Bureå</v>
      </c>
      <c r="K37">
        <f>IF(ISERROR(VLOOKUP($J37,'Miljövärden urval för publ'!$B$2:$H$490,MATCH(K$3,'Miljövärden urval för publ'!$B$2:$H$2,0),FALSE)),"",VLOOKUP($J37,'Miljövärden urval för publ'!$B$2:$H$490,MATCH(K$3,'Miljövärden urval för publ'!$B$2:$H$2,0),FALSE))</f>
        <v>0.18394199999999999</v>
      </c>
      <c r="L37">
        <f>IF(ISERROR(VLOOKUP($J37,'Miljövärden urval för publ'!$B$2:$H$490,MATCH(L$3,'Miljövärden urval för publ'!$B$2:$H$2,0),FALSE)),"",VLOOKUP($J37,'Miljövärden urval för publ'!$B$2:$H$490,MATCH(L$3,'Miljövärden urval för publ'!$B$2:$H$2,0),FALSE))</f>
        <v>13.319100000000001</v>
      </c>
      <c r="M37">
        <f>IF(ISERROR(VLOOKUP($J37,'Miljövärden urval för publ'!$B$2:$H$490,MATCH(M$3,'Miljövärden urval för publ'!$B$2:$H$2,0),FALSE)),"",VLOOKUP($J37,'Miljövärden urval för publ'!$B$2:$H$490,MATCH(M$3,'Miljövärden urval för publ'!$B$2:$H$2,0),FALSE))</f>
        <v>17.850000000000001</v>
      </c>
      <c r="N37">
        <f>IF(ISERROR(VLOOKUP($J37,'Miljövärden urval för publ'!$B$2:$H$490,MATCH(N$3,'Miljövärden urval för publ'!$B$2:$H$2,0),FALSE)),"",VLOOKUP($J37,'Miljövärden urval för publ'!$B$2:$H$490,MATCH(N$3,'Miljövärden urval för publ'!$B$2:$H$2,0),FALSE))</f>
        <v>1.4959200000000001E-2</v>
      </c>
    </row>
    <row r="38" spans="1:14" x14ac:dyDescent="0.25">
      <c r="A38" s="26" t="s">
        <v>101</v>
      </c>
      <c r="B38" s="26" t="s">
        <v>104</v>
      </c>
      <c r="C38" s="27"/>
      <c r="D38" s="27" t="str">
        <f>VLOOKUP(B38,'Miljövärden urval för publ'!$B$2:$S$480,MATCH("ska publiceras:",'Miljövärden urval för publ'!$B$2:$Q$2,0),FALSE)</f>
        <v>ja</v>
      </c>
      <c r="E38" s="27">
        <f t="shared" si="0"/>
        <v>31</v>
      </c>
      <c r="H38" s="20">
        <v>36</v>
      </c>
      <c r="I38" t="str">
        <f t="shared" si="1"/>
        <v>Skellefteå Kraft AB</v>
      </c>
      <c r="J38" t="str">
        <f t="shared" si="2"/>
        <v>Burträsk</v>
      </c>
      <c r="K38">
        <f>IF(ISERROR(VLOOKUP($J38,'Miljövärden urval för publ'!$B$2:$H$490,MATCH(K$3,'Miljövärden urval för publ'!$B$2:$H$2,0),FALSE)),"",VLOOKUP($J38,'Miljövärden urval för publ'!$B$2:$H$490,MATCH(K$3,'Miljövärden urval för publ'!$B$2:$H$2,0),FALSE))</f>
        <v>0.113014</v>
      </c>
      <c r="L38">
        <f>IF(ISERROR(VLOOKUP($J38,'Miljövärden urval för publ'!$B$2:$H$490,MATCH(L$3,'Miljövärden urval för publ'!$B$2:$H$2,0),FALSE)),"",VLOOKUP($J38,'Miljövärden urval för publ'!$B$2:$H$490,MATCH(L$3,'Miljövärden urval för publ'!$B$2:$H$2,0),FALSE))</f>
        <v>18.445799999999998</v>
      </c>
      <c r="M38">
        <f>IF(ISERROR(VLOOKUP($J38,'Miljövärden urval för publ'!$B$2:$H$490,MATCH(M$3,'Miljövärden urval för publ'!$B$2:$H$2,0),FALSE)),"",VLOOKUP($J38,'Miljövärden urval för publ'!$B$2:$H$490,MATCH(M$3,'Miljövärden urval för publ'!$B$2:$H$2,0),FALSE))</f>
        <v>11.6297</v>
      </c>
      <c r="N38">
        <f>IF(ISERROR(VLOOKUP($J38,'Miljövärden urval för publ'!$B$2:$H$490,MATCH(N$3,'Miljövärden urval för publ'!$B$2:$H$2,0),FALSE)),"",VLOOKUP($J38,'Miljövärden urval för publ'!$B$2:$H$490,MATCH(N$3,'Miljövärden urval för publ'!$B$2:$H$2,0),FALSE))</f>
        <v>1.56613E-2</v>
      </c>
    </row>
    <row r="39" spans="1:14" x14ac:dyDescent="0.25">
      <c r="A39" s="26" t="s">
        <v>81</v>
      </c>
      <c r="B39" s="26" t="s">
        <v>82</v>
      </c>
      <c r="C39" s="27"/>
      <c r="D39" s="27" t="str">
        <f>VLOOKUP(B39,'Miljövärden urval för publ'!$B$2:$S$480,MATCH("ska publiceras:",'Miljövärden urval för publ'!$B$2:$Q$2,0),FALSE)</f>
        <v>ja</v>
      </c>
      <c r="E39" s="27">
        <f t="shared" si="0"/>
        <v>32</v>
      </c>
      <c r="H39" s="20">
        <v>37</v>
      </c>
      <c r="I39" t="str">
        <f t="shared" si="1"/>
        <v>Skellefteå Kraft AB</v>
      </c>
      <c r="J39" t="str">
        <f t="shared" si="2"/>
        <v>Byske</v>
      </c>
      <c r="K39">
        <f>IF(ISERROR(VLOOKUP($J39,'Miljövärden urval för publ'!$B$2:$H$490,MATCH(K$3,'Miljövärden urval för publ'!$B$2:$H$2,0),FALSE)),"",VLOOKUP($J39,'Miljövärden urval för publ'!$B$2:$H$490,MATCH(K$3,'Miljövärden urval för publ'!$B$2:$H$2,0),FALSE))</f>
        <v>0.15396499999999999</v>
      </c>
      <c r="L39">
        <f>IF(ISERROR(VLOOKUP($J39,'Miljövärden urval för publ'!$B$2:$H$490,MATCH(L$3,'Miljövärden urval för publ'!$B$2:$H$2,0),FALSE)),"",VLOOKUP($J39,'Miljövärden urval för publ'!$B$2:$H$490,MATCH(L$3,'Miljövärden urval för publ'!$B$2:$H$2,0),FALSE))</f>
        <v>9.9844600000000003</v>
      </c>
      <c r="M39">
        <f>IF(ISERROR(VLOOKUP($J39,'Miljövärden urval för publ'!$B$2:$H$490,MATCH(M$3,'Miljövärden urval för publ'!$B$2:$H$2,0),FALSE)),"",VLOOKUP($J39,'Miljövärden urval för publ'!$B$2:$H$490,MATCH(M$3,'Miljövärden urval för publ'!$B$2:$H$2,0),FALSE))</f>
        <v>15.5381</v>
      </c>
      <c r="N39">
        <f>IF(ISERROR(VLOOKUP($J39,'Miljövärden urval för publ'!$B$2:$H$490,MATCH(N$3,'Miljövärden urval för publ'!$B$2:$H$2,0),FALSE)),"",VLOOKUP($J39,'Miljövärden urval för publ'!$B$2:$H$490,MATCH(N$3,'Miljövärden urval för publ'!$B$2:$H$2,0),FALSE))</f>
        <v>9.7514699999999999E-3</v>
      </c>
    </row>
    <row r="40" spans="1:14" x14ac:dyDescent="0.25">
      <c r="A40" s="26" t="s">
        <v>231</v>
      </c>
      <c r="B40" s="26" t="s">
        <v>232</v>
      </c>
      <c r="C40" s="27"/>
      <c r="D40" s="27" t="str">
        <f>VLOOKUP(B40,'Miljövärden urval för publ'!$B$2:$S$480,MATCH("ska publiceras:",'Miljövärden urval för publ'!$B$2:$Q$2,0),FALSE)</f>
        <v>nej</v>
      </c>
      <c r="E40" s="27">
        <f t="shared" si="0"/>
        <v>32</v>
      </c>
      <c r="H40" s="20">
        <v>38</v>
      </c>
      <c r="I40" t="str">
        <f t="shared" si="1"/>
        <v>E.ON Värme Sverige AB</v>
      </c>
      <c r="J40" t="str">
        <f t="shared" si="2"/>
        <v>Bålsta</v>
      </c>
      <c r="K40">
        <f>IF(ISERROR(VLOOKUP($J40,'Miljövärden urval för publ'!$B$2:$H$490,MATCH(K$3,'Miljövärden urval för publ'!$B$2:$H$2,0),FALSE)),"",VLOOKUP($J40,'Miljövärden urval för publ'!$B$2:$H$490,MATCH(K$3,'Miljövärden urval för publ'!$B$2:$H$2,0),FALSE))</f>
        <v>0.119919</v>
      </c>
      <c r="L40">
        <f>IF(ISERROR(VLOOKUP($J40,'Miljövärden urval för publ'!$B$2:$H$490,MATCH(L$3,'Miljövärden urval för publ'!$B$2:$H$2,0),FALSE)),"",VLOOKUP($J40,'Miljövärden urval för publ'!$B$2:$H$490,MATCH(L$3,'Miljövärden urval för publ'!$B$2:$H$2,0),FALSE))</f>
        <v>19.253399999999999</v>
      </c>
      <c r="M40">
        <f>IF(ISERROR(VLOOKUP($J40,'Miljövärden urval för publ'!$B$2:$H$490,MATCH(M$3,'Miljövärden urval för publ'!$B$2:$H$2,0),FALSE)),"",VLOOKUP($J40,'Miljövärden urval för publ'!$B$2:$H$490,MATCH(M$3,'Miljövärden urval för publ'!$B$2:$H$2,0),FALSE))</f>
        <v>8.1282700000000006</v>
      </c>
      <c r="N40">
        <f>IF(ISERROR(VLOOKUP($J40,'Miljövärden urval för publ'!$B$2:$H$490,MATCH(N$3,'Miljövärden urval för publ'!$B$2:$H$2,0),FALSE)),"",VLOOKUP($J40,'Miljövärden urval för publ'!$B$2:$H$490,MATCH(N$3,'Miljövärden urval för publ'!$B$2:$H$2,0),FALSE))</f>
        <v>1.1467400000000001E-2</v>
      </c>
    </row>
    <row r="41" spans="1:14" x14ac:dyDescent="0.25">
      <c r="A41" s="26" t="s">
        <v>22</v>
      </c>
      <c r="B41" s="26" t="s">
        <v>24</v>
      </c>
      <c r="C41" s="27"/>
      <c r="D41" s="27" t="str">
        <f>VLOOKUP(B41,'Miljövärden urval för publ'!$B$2:$S$480,MATCH("ska publiceras:",'Miljövärden urval för publ'!$B$2:$Q$2,0),FALSE)</f>
        <v>ja</v>
      </c>
      <c r="E41" s="27">
        <f t="shared" si="0"/>
        <v>33</v>
      </c>
      <c r="H41" s="20">
        <v>39</v>
      </c>
      <c r="I41" t="str">
        <f t="shared" si="1"/>
        <v>Värmevärden AB</v>
      </c>
      <c r="J41" t="str">
        <f t="shared" si="2"/>
        <v>Bångbro</v>
      </c>
      <c r="K41">
        <f>IF(ISERROR(VLOOKUP($J41,'Miljövärden urval för publ'!$B$2:$H$490,MATCH(K$3,'Miljövärden urval för publ'!$B$2:$H$2,0),FALSE)),"",VLOOKUP($J41,'Miljövärden urval för publ'!$B$2:$H$490,MATCH(K$3,'Miljövärden urval för publ'!$B$2:$H$2,0),FALSE))</f>
        <v>0.29252400000000001</v>
      </c>
      <c r="L41">
        <f>IF(ISERROR(VLOOKUP($J41,'Miljövärden urval för publ'!$B$2:$H$490,MATCH(L$3,'Miljövärden urval för publ'!$B$2:$H$2,0),FALSE)),"",VLOOKUP($J41,'Miljövärden urval för publ'!$B$2:$H$490,MATCH(L$3,'Miljövärden urval för publ'!$B$2:$H$2,0),FALSE))</f>
        <v>10.799200000000001</v>
      </c>
      <c r="M41">
        <f>IF(ISERROR(VLOOKUP($J41,'Miljövärden urval för publ'!$B$2:$H$490,MATCH(M$3,'Miljövärden urval för publ'!$B$2:$H$2,0),FALSE)),"",VLOOKUP($J41,'Miljövärden urval för publ'!$B$2:$H$490,MATCH(M$3,'Miljövärden urval för publ'!$B$2:$H$2,0),FALSE))</f>
        <v>16.976299999999998</v>
      </c>
      <c r="N41">
        <f>IF(ISERROR(VLOOKUP($J41,'Miljövärden urval för publ'!$B$2:$H$490,MATCH(N$3,'Miljövärden urval för publ'!$B$2:$H$2,0),FALSE)),"",VLOOKUP($J41,'Miljövärden urval för publ'!$B$2:$H$490,MATCH(N$3,'Miljövärden urval för publ'!$B$2:$H$2,0),FALSE))</f>
        <v>9.0369999999999999E-3</v>
      </c>
    </row>
    <row r="42" spans="1:14" x14ac:dyDescent="0.25">
      <c r="A42" s="26" t="s">
        <v>396</v>
      </c>
      <c r="B42" s="26" t="s">
        <v>397</v>
      </c>
      <c r="C42" s="27"/>
      <c r="D42" s="27" t="str">
        <f>VLOOKUP(B42,'Miljövärden urval för publ'!$B$2:$S$480,MATCH("ska publiceras:",'Miljövärden urval för publ'!$B$2:$Q$2,0),FALSE)</f>
        <v>ja</v>
      </c>
      <c r="E42" s="27">
        <f t="shared" si="0"/>
        <v>34</v>
      </c>
      <c r="H42" s="20">
        <v>40</v>
      </c>
      <c r="I42" t="str">
        <f t="shared" si="1"/>
        <v>Bionär Närvärme AB</v>
      </c>
      <c r="J42" t="str">
        <f t="shared" si="2"/>
        <v>Bällinge</v>
      </c>
      <c r="K42">
        <f>IF(ISERROR(VLOOKUP($J42,'Miljövärden urval för publ'!$B$2:$H$490,MATCH(K$3,'Miljövärden urval för publ'!$B$2:$H$2,0),FALSE)),"",VLOOKUP($J42,'Miljövärden urval för publ'!$B$2:$H$490,MATCH(K$3,'Miljövärden urval för publ'!$B$2:$H$2,0),FALSE))</f>
        <v>0.14990200000000001</v>
      </c>
      <c r="L42">
        <f>IF(ISERROR(VLOOKUP($J42,'Miljövärden urval för publ'!$B$2:$H$490,MATCH(L$3,'Miljövärden urval för publ'!$B$2:$H$2,0),FALSE)),"",VLOOKUP($J42,'Miljövärden urval för publ'!$B$2:$H$490,MATCH(L$3,'Miljövärden urval för publ'!$B$2:$H$2,0),FALSE))</f>
        <v>12.5207</v>
      </c>
      <c r="M42">
        <f>IF(ISERROR(VLOOKUP($J42,'Miljövärden urval för publ'!$B$2:$H$490,MATCH(M$3,'Miljövärden urval för publ'!$B$2:$H$2,0),FALSE)),"",VLOOKUP($J42,'Miljövärden urval för publ'!$B$2:$H$490,MATCH(M$3,'Miljövärden urval för publ'!$B$2:$H$2,0),FALSE))</f>
        <v>15.3165</v>
      </c>
      <c r="N42">
        <f>IF(ISERROR(VLOOKUP($J42,'Miljövärden urval för publ'!$B$2:$H$490,MATCH(N$3,'Miljövärden urval för publ'!$B$2:$H$2,0),FALSE)),"",VLOOKUP($J42,'Miljövärden urval för publ'!$B$2:$H$490,MATCH(N$3,'Miljövärden urval för publ'!$B$2:$H$2,0),FALSE))</f>
        <v>1.8735399999999999E-2</v>
      </c>
    </row>
    <row r="43" spans="1:14" x14ac:dyDescent="0.25">
      <c r="A43" s="26" t="s">
        <v>407</v>
      </c>
      <c r="B43" s="26" t="s">
        <v>409</v>
      </c>
      <c r="C43" s="27"/>
      <c r="D43" s="27" t="str">
        <f>VLOOKUP(B43,'Miljövärden urval för publ'!$B$2:$S$480,MATCH("ska publiceras:",'Miljövärden urval för publ'!$B$2:$Q$2,0),FALSE)</f>
        <v>ja</v>
      </c>
      <c r="E43" s="27">
        <f t="shared" si="0"/>
        <v>35</v>
      </c>
      <c r="H43" s="20">
        <v>41</v>
      </c>
      <c r="I43" t="str">
        <f t="shared" si="1"/>
        <v>E.ON Värme Sverige AB</v>
      </c>
      <c r="J43" t="str">
        <f t="shared" si="2"/>
        <v>Coop</v>
      </c>
      <c r="K43">
        <f>IF(ISERROR(VLOOKUP($J43,'Miljövärden urval för publ'!$B$2:$H$490,MATCH(K$3,'Miljövärden urval för publ'!$B$2:$H$2,0),FALSE)),"",VLOOKUP($J43,'Miljövärden urval för publ'!$B$2:$H$490,MATCH(K$3,'Miljövärden urval för publ'!$B$2:$H$2,0),FALSE))</f>
        <v>0.418327</v>
      </c>
      <c r="L43">
        <f>IF(ISERROR(VLOOKUP($J43,'Miljövärden urval för publ'!$B$2:$H$490,MATCH(L$3,'Miljövärden urval för publ'!$B$2:$H$2,0),FALSE)),"",VLOOKUP($J43,'Miljövärden urval för publ'!$B$2:$H$490,MATCH(L$3,'Miljövärden urval för publ'!$B$2:$H$2,0),FALSE))</f>
        <v>52.984999999999999</v>
      </c>
      <c r="M43">
        <f>IF(ISERROR(VLOOKUP($J43,'Miljövärden urval för publ'!$B$2:$H$490,MATCH(M$3,'Miljövärden urval för publ'!$B$2:$H$2,0),FALSE)),"",VLOOKUP($J43,'Miljövärden urval för publ'!$B$2:$H$490,MATCH(M$3,'Miljövärden urval för publ'!$B$2:$H$2,0),FALSE))</f>
        <v>31.7362</v>
      </c>
      <c r="N43">
        <f>IF(ISERROR(VLOOKUP($J43,'Miljövärden urval för publ'!$B$2:$H$490,MATCH(N$3,'Miljövärden urval för publ'!$B$2:$H$2,0),FALSE)),"",VLOOKUP($J43,'Miljövärden urval för publ'!$B$2:$H$490,MATCH(N$3,'Miljövärden urval för publ'!$B$2:$H$2,0),FALSE))</f>
        <v>1.56302E-2</v>
      </c>
    </row>
    <row r="44" spans="1:14" x14ac:dyDescent="0.25">
      <c r="A44" s="26" t="s">
        <v>407</v>
      </c>
      <c r="B44" s="26" t="s">
        <v>410</v>
      </c>
      <c r="C44" s="27"/>
      <c r="D44" s="27" t="str">
        <f>VLOOKUP(B44,'Miljövärden urval för publ'!$B$2:$S$480,MATCH("ska publiceras:",'Miljövärden urval för publ'!$B$2:$Q$2,0),FALSE)</f>
        <v>ja</v>
      </c>
      <c r="E44" s="27">
        <f t="shared" si="0"/>
        <v>36</v>
      </c>
      <c r="H44" s="20">
        <v>42</v>
      </c>
      <c r="I44" t="str">
        <f t="shared" si="1"/>
        <v>Värmevärden AB</v>
      </c>
      <c r="J44" t="str">
        <f t="shared" si="2"/>
        <v>Delsbo</v>
      </c>
      <c r="K44">
        <f>IF(ISERROR(VLOOKUP($J44,'Miljövärden urval för publ'!$B$2:$H$490,MATCH(K$3,'Miljövärden urval för publ'!$B$2:$H$2,0),FALSE)),"",VLOOKUP($J44,'Miljövärden urval för publ'!$B$2:$H$490,MATCH(K$3,'Miljövärden urval för publ'!$B$2:$H$2,0),FALSE))</f>
        <v>0.14065800000000001</v>
      </c>
      <c r="L44">
        <f>IF(ISERROR(VLOOKUP($J44,'Miljövärden urval för publ'!$B$2:$H$490,MATCH(L$3,'Miljövärden urval för publ'!$B$2:$H$2,0),FALSE)),"",VLOOKUP($J44,'Miljövärden urval för publ'!$B$2:$H$490,MATCH(L$3,'Miljövärden urval för publ'!$B$2:$H$2,0),FALSE))</f>
        <v>16.547799999999999</v>
      </c>
      <c r="M44">
        <f>IF(ISERROR(VLOOKUP($J44,'Miljövärden urval för publ'!$B$2:$H$490,MATCH(M$3,'Miljövärden urval för publ'!$B$2:$H$2,0),FALSE)),"",VLOOKUP($J44,'Miljövärden urval för publ'!$B$2:$H$490,MATCH(M$3,'Miljövärden urval för publ'!$B$2:$H$2,0),FALSE))</f>
        <v>8.2732899999999994</v>
      </c>
      <c r="N44">
        <f>IF(ISERROR(VLOOKUP($J44,'Miljövärden urval för publ'!$B$2:$H$490,MATCH(N$3,'Miljövärden urval för publ'!$B$2:$H$2,0),FALSE)),"",VLOOKUP($J44,'Miljövärden urval för publ'!$B$2:$H$490,MATCH(N$3,'Miljövärden urval för publ'!$B$2:$H$2,0),FALSE))</f>
        <v>1.7516199999999999E-2</v>
      </c>
    </row>
    <row r="45" spans="1:14" x14ac:dyDescent="0.25">
      <c r="A45" s="26" t="s">
        <v>407</v>
      </c>
      <c r="B45" s="26" t="s">
        <v>411</v>
      </c>
      <c r="C45" s="27"/>
      <c r="D45" s="27" t="str">
        <f>VLOOKUP(B45,'Miljövärden urval för publ'!$B$2:$S$480,MATCH("ska publiceras:",'Miljövärden urval för publ'!$B$2:$Q$2,0),FALSE)</f>
        <v>ja</v>
      </c>
      <c r="E45" s="27">
        <f t="shared" si="0"/>
        <v>37</v>
      </c>
      <c r="H45" s="20">
        <v>43</v>
      </c>
      <c r="I45" t="str">
        <f t="shared" si="1"/>
        <v>Vattenfall AB Värme</v>
      </c>
      <c r="J45" t="str">
        <f t="shared" si="2"/>
        <v>Drefviken</v>
      </c>
      <c r="K45">
        <f>IF(ISERROR(VLOOKUP($J45,'Miljövärden urval för publ'!$B$2:$H$490,MATCH(K$3,'Miljövärden urval för publ'!$B$2:$H$2,0),FALSE)),"",VLOOKUP($J45,'Miljövärden urval för publ'!$B$2:$H$490,MATCH(K$3,'Miljövärden urval för publ'!$B$2:$H$2,0),FALSE))</f>
        <v>7.77645E-2</v>
      </c>
      <c r="L45">
        <f>IF(ISERROR(VLOOKUP($J45,'Miljövärden urval för publ'!$B$2:$H$490,MATCH(L$3,'Miljövärden urval för publ'!$B$2:$H$2,0),FALSE)),"",VLOOKUP($J45,'Miljövärden urval för publ'!$B$2:$H$490,MATCH(L$3,'Miljövärden urval för publ'!$B$2:$H$2,0),FALSE))</f>
        <v>7.7374099999999997</v>
      </c>
      <c r="M45">
        <f>IF(ISERROR(VLOOKUP($J45,'Miljövärden urval för publ'!$B$2:$H$490,MATCH(M$3,'Miljövärden urval för publ'!$B$2:$H$2,0),FALSE)),"",VLOOKUP($J45,'Miljövärden urval för publ'!$B$2:$H$490,MATCH(M$3,'Miljövärden urval för publ'!$B$2:$H$2,0),FALSE))</f>
        <v>6.9800800000000001</v>
      </c>
      <c r="N45">
        <f>IF(ISERROR(VLOOKUP($J45,'Miljövärden urval för publ'!$B$2:$H$490,MATCH(N$3,'Miljövärden urval för publ'!$B$2:$H$2,0),FALSE)),"",VLOOKUP($J45,'Miljövärden urval för publ'!$B$2:$H$490,MATCH(N$3,'Miljövärden urval för publ'!$B$2:$H$2,0),FALSE))</f>
        <v>0</v>
      </c>
    </row>
    <row r="46" spans="1:14" x14ac:dyDescent="0.25">
      <c r="A46" s="26" t="s">
        <v>101</v>
      </c>
      <c r="B46" s="26" t="s">
        <v>105</v>
      </c>
      <c r="C46" s="27"/>
      <c r="D46" s="27" t="str">
        <f>VLOOKUP(B46,'Miljövärden urval för publ'!$B$2:$S$480,MATCH("ska publiceras:",'Miljövärden urval för publ'!$B$2:$Q$2,0),FALSE)</f>
        <v>ja</v>
      </c>
      <c r="E46" s="27">
        <f t="shared" si="0"/>
        <v>38</v>
      </c>
      <c r="H46" s="20">
        <v>44</v>
      </c>
      <c r="I46" t="str">
        <f t="shared" si="1"/>
        <v>Lantmännen Agrovärme AB</v>
      </c>
      <c r="J46" t="str">
        <f t="shared" si="2"/>
        <v>Ed</v>
      </c>
      <c r="K46">
        <f>IF(ISERROR(VLOOKUP($J46,'Miljövärden urval för publ'!$B$2:$H$490,MATCH(K$3,'Miljövärden urval för publ'!$B$2:$H$2,0),FALSE)),"",VLOOKUP($J46,'Miljövärden urval för publ'!$B$2:$H$490,MATCH(K$3,'Miljövärden urval för publ'!$B$2:$H$2,0),FALSE))</f>
        <v>0.14691000000000001</v>
      </c>
      <c r="L46">
        <f>IF(ISERROR(VLOOKUP($J46,'Miljövärden urval för publ'!$B$2:$H$490,MATCH(L$3,'Miljövärden urval för publ'!$B$2:$H$2,0),FALSE)),"",VLOOKUP($J46,'Miljövärden urval för publ'!$B$2:$H$490,MATCH(L$3,'Miljövärden urval för publ'!$B$2:$H$2,0),FALSE))</f>
        <v>32.272100000000002</v>
      </c>
      <c r="M46">
        <f>IF(ISERROR(VLOOKUP($J46,'Miljövärden urval för publ'!$B$2:$H$490,MATCH(M$3,'Miljövärden urval för publ'!$B$2:$H$2,0),FALSE)),"",VLOOKUP($J46,'Miljövärden urval för publ'!$B$2:$H$490,MATCH(M$3,'Miljövärden urval för publ'!$B$2:$H$2,0),FALSE))</f>
        <v>10.048999999999999</v>
      </c>
      <c r="N46">
        <f>IF(ISERROR(VLOOKUP($J46,'Miljövärden urval för publ'!$B$2:$H$490,MATCH(N$3,'Miljövärden urval för publ'!$B$2:$H$2,0),FALSE)),"",VLOOKUP($J46,'Miljövärden urval för publ'!$B$2:$H$490,MATCH(N$3,'Miljövärden urval för publ'!$B$2:$H$2,0),FALSE))</f>
        <v>4.0177900000000003E-2</v>
      </c>
    </row>
    <row r="47" spans="1:14" x14ac:dyDescent="0.25">
      <c r="A47" s="26" t="s">
        <v>552</v>
      </c>
      <c r="B47" s="26" t="s">
        <v>554</v>
      </c>
      <c r="C47" s="27"/>
      <c r="D47" s="27" t="str">
        <f>VLOOKUP(B47,'Miljövärden urval för publ'!$B$2:$S$480,MATCH("ska publiceras:",'Miljövärden urval för publ'!$B$2:$Q$2,0),FALSE)</f>
        <v>ja</v>
      </c>
      <c r="E47" s="27">
        <f t="shared" si="0"/>
        <v>39</v>
      </c>
      <c r="H47" s="20">
        <v>45</v>
      </c>
      <c r="I47" t="str">
        <f t="shared" si="1"/>
        <v>Eda Energi AB</v>
      </c>
      <c r="J47" t="str">
        <f t="shared" si="2"/>
        <v>Eda</v>
      </c>
      <c r="K47">
        <f>IF(ISERROR(VLOOKUP($J47,'Miljövärden urval för publ'!$B$2:$H$490,MATCH(K$3,'Miljövärden urval för publ'!$B$2:$H$2,0),FALSE)),"",VLOOKUP($J47,'Miljövärden urval för publ'!$B$2:$H$490,MATCH(K$3,'Miljövärden urval för publ'!$B$2:$H$2,0),FALSE))</f>
        <v>0.235484</v>
      </c>
      <c r="L47">
        <f>IF(ISERROR(VLOOKUP($J47,'Miljövärden urval för publ'!$B$2:$H$490,MATCH(L$3,'Miljövärden urval för publ'!$B$2:$H$2,0),FALSE)),"",VLOOKUP($J47,'Miljövärden urval för publ'!$B$2:$H$490,MATCH(L$3,'Miljövärden urval för publ'!$B$2:$H$2,0),FALSE))</f>
        <v>165.113</v>
      </c>
      <c r="M47">
        <f>IF(ISERROR(VLOOKUP($J47,'Miljövärden urval för publ'!$B$2:$H$490,MATCH(M$3,'Miljövärden urval för publ'!$B$2:$H$2,0),FALSE)),"",VLOOKUP($J47,'Miljövärden urval för publ'!$B$2:$H$490,MATCH(M$3,'Miljövärden urval för publ'!$B$2:$H$2,0),FALSE))</f>
        <v>6.8385699999999998</v>
      </c>
      <c r="N47">
        <f>IF(ISERROR(VLOOKUP($J47,'Miljövärden urval för publ'!$B$2:$H$490,MATCH(N$3,'Miljövärden urval för publ'!$B$2:$H$2,0),FALSE)),"",VLOOKUP($J47,'Miljövärden urval för publ'!$B$2:$H$490,MATCH(N$3,'Miljövärden urval för publ'!$B$2:$H$2,0),FALSE))</f>
        <v>7.8154500000000002E-2</v>
      </c>
    </row>
    <row r="48" spans="1:14" x14ac:dyDescent="0.25">
      <c r="A48" s="26" t="s">
        <v>54</v>
      </c>
      <c r="B48" s="26" t="s">
        <v>56</v>
      </c>
      <c r="C48" s="27"/>
      <c r="D48" s="27" t="str">
        <f>VLOOKUP(B48,'Miljövärden urval för publ'!$B$2:$S$480,MATCH("ska publiceras:",'Miljövärden urval för publ'!$B$2:$Q$2,0),FALSE)</f>
        <v>ja</v>
      </c>
      <c r="E48" s="27">
        <f t="shared" si="0"/>
        <v>40</v>
      </c>
      <c r="H48" s="20">
        <v>46</v>
      </c>
      <c r="I48" t="str">
        <f t="shared" si="1"/>
        <v>Elektra Värme AB</v>
      </c>
      <c r="J48" t="str">
        <f t="shared" si="2"/>
        <v>Edsbyn</v>
      </c>
      <c r="K48">
        <f>IF(ISERROR(VLOOKUP($J48,'Miljövärden urval för publ'!$B$2:$H$490,MATCH(K$3,'Miljövärden urval för publ'!$B$2:$H$2,0),FALSE)),"",VLOOKUP($J48,'Miljövärden urval för publ'!$B$2:$H$490,MATCH(K$3,'Miljövärden urval för publ'!$B$2:$H$2,0),FALSE))</f>
        <v>4.7987000000000002E-2</v>
      </c>
      <c r="L48">
        <f>IF(ISERROR(VLOOKUP($J48,'Miljövärden urval för publ'!$B$2:$H$490,MATCH(L$3,'Miljövärden urval för publ'!$B$2:$H$2,0),FALSE)),"",VLOOKUP($J48,'Miljövärden urval för publ'!$B$2:$H$490,MATCH(L$3,'Miljövärden urval för publ'!$B$2:$H$2,0),FALSE))</f>
        <v>12.540900000000001</v>
      </c>
      <c r="M48">
        <f>IF(ISERROR(VLOOKUP($J48,'Miljövärden urval för publ'!$B$2:$H$490,MATCH(M$3,'Miljövärden urval för publ'!$B$2:$H$2,0),FALSE)),"",VLOOKUP($J48,'Miljövärden urval för publ'!$B$2:$H$490,MATCH(M$3,'Miljövärden urval för publ'!$B$2:$H$2,0),FALSE))</f>
        <v>8.9642099999999996</v>
      </c>
      <c r="N48">
        <f>IF(ISERROR(VLOOKUP($J48,'Miljövärden urval för publ'!$B$2:$H$490,MATCH(N$3,'Miljövärden urval för publ'!$B$2:$H$2,0),FALSE)),"",VLOOKUP($J48,'Miljövärden urval för publ'!$B$2:$H$490,MATCH(N$3,'Miljövärden urval för publ'!$B$2:$H$2,0),FALSE))</f>
        <v>2.82599E-3</v>
      </c>
    </row>
    <row r="49" spans="1:14" x14ac:dyDescent="0.25">
      <c r="A49" s="26" t="s">
        <v>101</v>
      </c>
      <c r="B49" s="26" t="s">
        <v>106</v>
      </c>
      <c r="C49" s="27"/>
      <c r="D49" s="27" t="str">
        <f>VLOOKUP(B49,'Miljövärden urval för publ'!$B$2:$S$480,MATCH("ska publiceras:",'Miljövärden urval för publ'!$B$2:$Q$2,0),FALSE)</f>
        <v>ja</v>
      </c>
      <c r="E49" s="27">
        <f t="shared" si="0"/>
        <v>41</v>
      </c>
      <c r="H49" s="20">
        <v>47</v>
      </c>
      <c r="I49" t="str">
        <f t="shared" si="1"/>
        <v>Vetlanda Energi och Teknik AB</v>
      </c>
      <c r="J49" t="str">
        <f t="shared" si="2"/>
        <v>Ekenäs sjön</v>
      </c>
      <c r="K49">
        <f>IF(ISERROR(VLOOKUP($J49,'Miljövärden urval för publ'!$B$2:$H$490,MATCH(K$3,'Miljövärden urval för publ'!$B$2:$H$2,0),FALSE)),"",VLOOKUP($J49,'Miljövärden urval för publ'!$B$2:$H$490,MATCH(K$3,'Miljövärden urval för publ'!$B$2:$H$2,0),FALSE))</f>
        <v>0.15978400000000001</v>
      </c>
      <c r="L49">
        <f>IF(ISERROR(VLOOKUP($J49,'Miljövärden urval för publ'!$B$2:$H$490,MATCH(L$3,'Miljövärden urval för publ'!$B$2:$H$2,0),FALSE)),"",VLOOKUP($J49,'Miljövärden urval för publ'!$B$2:$H$490,MATCH(L$3,'Miljövärden urval för publ'!$B$2:$H$2,0),FALSE))</f>
        <v>36.455100000000002</v>
      </c>
      <c r="M49">
        <f>IF(ISERROR(VLOOKUP($J49,'Miljövärden urval för publ'!$B$2:$H$490,MATCH(M$3,'Miljövärden urval för publ'!$B$2:$H$2,0),FALSE)),"",VLOOKUP($J49,'Miljövärden urval för publ'!$B$2:$H$490,MATCH(M$3,'Miljövärden urval för publ'!$B$2:$H$2,0),FALSE))</f>
        <v>11.282999999999999</v>
      </c>
      <c r="N49">
        <f>IF(ISERROR(VLOOKUP($J49,'Miljövärden urval för publ'!$B$2:$H$490,MATCH(N$3,'Miljövärden urval för publ'!$B$2:$H$2,0),FALSE)),"",VLOOKUP($J49,'Miljövärden urval för publ'!$B$2:$H$490,MATCH(N$3,'Miljövärden urval för publ'!$B$2:$H$2,0),FALSE))</f>
        <v>4.5815599999999998E-2</v>
      </c>
    </row>
    <row r="50" spans="1:14" x14ac:dyDescent="0.25">
      <c r="A50" s="26" t="s">
        <v>552</v>
      </c>
      <c r="B50" s="26" t="s">
        <v>555</v>
      </c>
      <c r="C50" s="27"/>
      <c r="D50" s="27" t="str">
        <f>VLOOKUP(B50,'Miljövärden urval för publ'!$B$2:$S$480,MATCH("ska publiceras:",'Miljövärden urval för publ'!$B$2:$Q$2,0),FALSE)</f>
        <v>ja</v>
      </c>
      <c r="E50" s="27">
        <f t="shared" si="0"/>
        <v>42</v>
      </c>
      <c r="H50" s="20">
        <v>48</v>
      </c>
      <c r="I50" t="str">
        <f t="shared" si="1"/>
        <v>Hagfors Energi AB</v>
      </c>
      <c r="J50" t="str">
        <f t="shared" si="2"/>
        <v>Ekshärad</v>
      </c>
      <c r="K50">
        <f>IF(ISERROR(VLOOKUP($J50,'Miljövärden urval för publ'!$B$2:$H$490,MATCH(K$3,'Miljövärden urval för publ'!$B$2:$H$2,0),FALSE)),"",VLOOKUP($J50,'Miljövärden urval för publ'!$B$2:$H$490,MATCH(K$3,'Miljövärden urval för publ'!$B$2:$H$2,0),FALSE))</f>
        <v>0.154061</v>
      </c>
      <c r="L50">
        <f>IF(ISERROR(VLOOKUP($J50,'Miljövärden urval för publ'!$B$2:$H$490,MATCH(L$3,'Miljövärden urval för publ'!$B$2:$H$2,0),FALSE)),"",VLOOKUP($J50,'Miljövärden urval för publ'!$B$2:$H$490,MATCH(L$3,'Miljövärden urval för publ'!$B$2:$H$2,0),FALSE))</f>
        <v>39.524500000000003</v>
      </c>
      <c r="M50">
        <f>IF(ISERROR(VLOOKUP($J50,'Miljövärden urval för publ'!$B$2:$H$490,MATCH(M$3,'Miljövärden urval för publ'!$B$2:$H$2,0),FALSE)),"",VLOOKUP($J50,'Miljövärden urval för publ'!$B$2:$H$490,MATCH(M$3,'Miljövärden urval för publ'!$B$2:$H$2,0),FALSE))</f>
        <v>10.9383</v>
      </c>
      <c r="N50">
        <f>IF(ISERROR(VLOOKUP($J50,'Miljövärden urval för publ'!$B$2:$H$490,MATCH(N$3,'Miljövärden urval för publ'!$B$2:$H$2,0),FALSE)),"",VLOOKUP($J50,'Miljövärden urval för publ'!$B$2:$H$490,MATCH(N$3,'Miljövärden urval för publ'!$B$2:$H$2,0),FALSE))</f>
        <v>6.5063599999999999E-2</v>
      </c>
    </row>
    <row r="51" spans="1:14" x14ac:dyDescent="0.25">
      <c r="A51" s="26" t="s">
        <v>461</v>
      </c>
      <c r="B51" s="26" t="s">
        <v>462</v>
      </c>
      <c r="C51" s="27"/>
      <c r="D51" s="27" t="str">
        <f>VLOOKUP(B51,'Miljövärden urval för publ'!$B$2:$S$480,MATCH("ska publiceras:",'Miljövärden urval för publ'!$B$2:$Q$2,0),FALSE)</f>
        <v>nej</v>
      </c>
      <c r="E51" s="27">
        <f t="shared" si="0"/>
        <v>42</v>
      </c>
      <c r="H51" s="20">
        <v>49</v>
      </c>
      <c r="I51" t="str">
        <f t="shared" si="1"/>
        <v>Eksjö Energi AB</v>
      </c>
      <c r="J51" t="str">
        <f t="shared" si="2"/>
        <v>Eksjö</v>
      </c>
      <c r="K51">
        <f>IF(ISERROR(VLOOKUP($J51,'Miljövärden urval för publ'!$B$2:$H$490,MATCH(K$3,'Miljövärden urval för publ'!$B$2:$H$2,0),FALSE)),"",VLOOKUP($J51,'Miljövärden urval för publ'!$B$2:$H$490,MATCH(K$3,'Miljövärden urval för publ'!$B$2:$H$2,0),FALSE))</f>
        <v>0.12101000000000001</v>
      </c>
      <c r="L51">
        <f>IF(ISERROR(VLOOKUP($J51,'Miljövärden urval för publ'!$B$2:$H$490,MATCH(L$3,'Miljövärden urval för publ'!$B$2:$H$2,0),FALSE)),"",VLOOKUP($J51,'Miljövärden urval för publ'!$B$2:$H$490,MATCH(L$3,'Miljövärden urval för publ'!$B$2:$H$2,0),FALSE))</f>
        <v>104.35899999999999</v>
      </c>
      <c r="M51">
        <f>IF(ISERROR(VLOOKUP($J51,'Miljövärden urval för publ'!$B$2:$H$490,MATCH(M$3,'Miljövärden urval för publ'!$B$2:$H$2,0),FALSE)),"",VLOOKUP($J51,'Miljövärden urval för publ'!$B$2:$H$490,MATCH(M$3,'Miljövärden urval för publ'!$B$2:$H$2,0),FALSE))</f>
        <v>5.0353899999999996</v>
      </c>
      <c r="N51">
        <f>IF(ISERROR(VLOOKUP($J51,'Miljövärden urval för publ'!$B$2:$H$490,MATCH(N$3,'Miljövärden urval för publ'!$B$2:$H$2,0),FALSE)),"",VLOOKUP($J51,'Miljövärden urval för publ'!$B$2:$H$490,MATCH(N$3,'Miljövärden urval för publ'!$B$2:$H$2,0),FALSE))</f>
        <v>1.44951E-2</v>
      </c>
    </row>
    <row r="52" spans="1:14" x14ac:dyDescent="0.25">
      <c r="A52" s="26" t="s">
        <v>437</v>
      </c>
      <c r="B52" s="26" t="s">
        <v>9</v>
      </c>
      <c r="C52" s="27"/>
      <c r="D52" s="27" t="str">
        <f>VLOOKUP(B52,'Miljövärden urval för publ'!$B$2:$S$480,MATCH("ska publiceras:",'Miljövärden urval för publ'!$B$2:$Q$2,0),FALSE)</f>
        <v>nej</v>
      </c>
      <c r="E52" s="27">
        <f t="shared" si="0"/>
        <v>42</v>
      </c>
      <c r="H52" s="20">
        <v>50</v>
      </c>
      <c r="I52" t="str">
        <f t="shared" si="1"/>
        <v>Eksta Bostads AB</v>
      </c>
      <c r="J52" t="str">
        <f t="shared" si="2"/>
        <v>Eksta</v>
      </c>
      <c r="K52">
        <f>IF(ISERROR(VLOOKUP($J52,'Miljövärden urval för publ'!$B$2:$H$490,MATCH(K$3,'Miljövärden urval för publ'!$B$2:$H$2,0),FALSE)),"",VLOOKUP($J52,'Miljövärden urval för publ'!$B$2:$H$490,MATCH(K$3,'Miljövärden urval för publ'!$B$2:$H$2,0),FALSE))</f>
        <v>0.74069600000000002</v>
      </c>
      <c r="L52">
        <f>IF(ISERROR(VLOOKUP($J52,'Miljövärden urval för publ'!$B$2:$H$490,MATCH(L$3,'Miljövärden urval för publ'!$B$2:$H$2,0),FALSE)),"",VLOOKUP($J52,'Miljövärden urval för publ'!$B$2:$H$490,MATCH(L$3,'Miljövärden urval för publ'!$B$2:$H$2,0),FALSE))</f>
        <v>39.406399999999998</v>
      </c>
      <c r="M52">
        <f>IF(ISERROR(VLOOKUP($J52,'Miljövärden urval för publ'!$B$2:$H$490,MATCH(M$3,'Miljövärden urval för publ'!$B$2:$H$2,0),FALSE)),"",VLOOKUP($J52,'Miljövärden urval för publ'!$B$2:$H$490,MATCH(M$3,'Miljövärden urval för publ'!$B$2:$H$2,0),FALSE))</f>
        <v>27.6417</v>
      </c>
      <c r="N52">
        <f>IF(ISERROR(VLOOKUP($J52,'Miljövärden urval för publ'!$B$2:$H$490,MATCH(N$3,'Miljövärden urval för publ'!$B$2:$H$2,0),FALSE)),"",VLOOKUP($J52,'Miljövärden urval för publ'!$B$2:$H$490,MATCH(N$3,'Miljövärden urval för publ'!$B$2:$H$2,0),FALSE))</f>
        <v>4.8501000000000002E-2</v>
      </c>
    </row>
    <row r="53" spans="1:14" x14ac:dyDescent="0.25">
      <c r="A53" s="26" t="s">
        <v>526</v>
      </c>
      <c r="B53" s="26" t="s">
        <v>528</v>
      </c>
      <c r="C53" s="27"/>
      <c r="D53" s="27" t="str">
        <f>VLOOKUP(B53,'Miljövärden urval för publ'!$B$2:$S$480,MATCH("ska publiceras:",'Miljövärden urval för publ'!$B$2:$Q$2,0),FALSE)</f>
        <v>ja</v>
      </c>
      <c r="E53" s="27">
        <f t="shared" si="0"/>
        <v>43</v>
      </c>
      <c r="H53" s="20">
        <v>51</v>
      </c>
      <c r="I53" t="str">
        <f t="shared" si="1"/>
        <v>Emmaboda Energi &amp; Miljö AB</v>
      </c>
      <c r="J53" t="str">
        <f t="shared" si="2"/>
        <v>Emmaboda</v>
      </c>
      <c r="K53">
        <f>IF(ISERROR(VLOOKUP($J53,'Miljövärden urval för publ'!$B$2:$H$490,MATCH(K$3,'Miljövärden urval för publ'!$B$2:$H$2,0),FALSE)),"",VLOOKUP($J53,'Miljövärden urval för publ'!$B$2:$H$490,MATCH(K$3,'Miljövärden urval för publ'!$B$2:$H$2,0),FALSE))</f>
        <v>0.11061600000000001</v>
      </c>
      <c r="L53">
        <f>IF(ISERROR(VLOOKUP($J53,'Miljövärden urval för publ'!$B$2:$H$490,MATCH(L$3,'Miljövärden urval för publ'!$B$2:$H$2,0),FALSE)),"",VLOOKUP($J53,'Miljövärden urval för publ'!$B$2:$H$490,MATCH(L$3,'Miljövärden urval för publ'!$B$2:$H$2,0),FALSE))</f>
        <v>18.169599999999999</v>
      </c>
      <c r="M53">
        <f>IF(ISERROR(VLOOKUP($J53,'Miljövärden urval för publ'!$B$2:$H$490,MATCH(M$3,'Miljövärden urval för publ'!$B$2:$H$2,0),FALSE)),"",VLOOKUP($J53,'Miljövärden urval för publ'!$B$2:$H$490,MATCH(M$3,'Miljövärden urval för publ'!$B$2:$H$2,0),FALSE))</f>
        <v>9.8262699999999992</v>
      </c>
      <c r="N53">
        <f>IF(ISERROR(VLOOKUP($J53,'Miljövärden urval för publ'!$B$2:$H$490,MATCH(N$3,'Miljövärden urval för publ'!$B$2:$H$2,0),FALSE)),"",VLOOKUP($J53,'Miljövärden urval för publ'!$B$2:$H$490,MATCH(N$3,'Miljövärden urval för publ'!$B$2:$H$2,0),FALSE))</f>
        <v>1.7733200000000001E-2</v>
      </c>
    </row>
    <row r="54" spans="1:14" x14ac:dyDescent="0.25">
      <c r="A54" s="26" t="s">
        <v>277</v>
      </c>
      <c r="B54" s="26" t="s">
        <v>279</v>
      </c>
      <c r="C54" s="27"/>
      <c r="D54" s="27" t="str">
        <f>VLOOKUP(B54,'Miljövärden urval för publ'!$B$2:$S$480,MATCH("ska publiceras:",'Miljövärden urval för publ'!$B$2:$Q$2,0),FALSE)</f>
        <v>ja</v>
      </c>
      <c r="E54" s="27">
        <f t="shared" si="0"/>
        <v>44</v>
      </c>
      <c r="H54" s="20">
        <v>52</v>
      </c>
      <c r="I54" t="str">
        <f t="shared" si="1"/>
        <v>Ena Energi AB</v>
      </c>
      <c r="J54" t="str">
        <f t="shared" si="2"/>
        <v>Enköping</v>
      </c>
      <c r="K54">
        <f>IF(ISERROR(VLOOKUP($J54,'Miljövärden urval för publ'!$B$2:$H$490,MATCH(K$3,'Miljövärden urval för publ'!$B$2:$H$2,0),FALSE)),"",VLOOKUP($J54,'Miljövärden urval för publ'!$B$2:$H$490,MATCH(K$3,'Miljövärden urval för publ'!$B$2:$H$2,0),FALSE))</f>
        <v>0.12954199999999999</v>
      </c>
      <c r="L54">
        <f>IF(ISERROR(VLOOKUP($J54,'Miljövärden urval för publ'!$B$2:$H$490,MATCH(L$3,'Miljövärden urval för publ'!$B$2:$H$2,0),FALSE)),"",VLOOKUP($J54,'Miljövärden urval för publ'!$B$2:$H$490,MATCH(L$3,'Miljövärden urval för publ'!$B$2:$H$2,0),FALSE))</f>
        <v>14.4908</v>
      </c>
      <c r="M54">
        <f>IF(ISERROR(VLOOKUP($J54,'Miljövärden urval för publ'!$B$2:$H$490,MATCH(M$3,'Miljövärden urval för publ'!$B$2:$H$2,0),FALSE)),"",VLOOKUP($J54,'Miljövärden urval för publ'!$B$2:$H$490,MATCH(M$3,'Miljövärden urval för publ'!$B$2:$H$2,0),FALSE))</f>
        <v>5.64724</v>
      </c>
      <c r="N54">
        <f>IF(ISERROR(VLOOKUP($J54,'Miljövärden urval för publ'!$B$2:$H$490,MATCH(N$3,'Miljövärden urval för publ'!$B$2:$H$2,0),FALSE)),"",VLOOKUP($J54,'Miljövärden urval för publ'!$B$2:$H$490,MATCH(N$3,'Miljövärden urval för publ'!$B$2:$H$2,0),FALSE))</f>
        <v>1.80202E-2</v>
      </c>
    </row>
    <row r="55" spans="1:14" x14ac:dyDescent="0.25">
      <c r="A55" s="26" t="s">
        <v>122</v>
      </c>
      <c r="B55" s="26" t="s">
        <v>123</v>
      </c>
      <c r="C55" s="27"/>
      <c r="D55" s="27" t="str">
        <f>VLOOKUP(B55,'Miljövärden urval för publ'!$B$2:$S$480,MATCH("ska publiceras:",'Miljövärden urval för publ'!$B$2:$Q$2,0),FALSE)</f>
        <v>ja</v>
      </c>
      <c r="E55" s="27">
        <f t="shared" si="0"/>
        <v>45</v>
      </c>
      <c r="H55" s="20">
        <v>53</v>
      </c>
      <c r="I55" t="str">
        <f t="shared" si="1"/>
        <v>Eskilstuna Energi &amp; Miljö AB</v>
      </c>
      <c r="J55" t="str">
        <f t="shared" si="2"/>
        <v>Eskilstuna-Torshälla</v>
      </c>
      <c r="K55">
        <f>IF(ISERROR(VLOOKUP($J55,'Miljövärden urval för publ'!$B$2:$H$490,MATCH(K$3,'Miljövärden urval för publ'!$B$2:$H$2,0),FALSE)),"",VLOOKUP($J55,'Miljövärden urval för publ'!$B$2:$H$490,MATCH(K$3,'Miljövärden urval för publ'!$B$2:$H$2,0),FALSE))</f>
        <v>0.11225300000000001</v>
      </c>
      <c r="L55">
        <f>IF(ISERROR(VLOOKUP($J55,'Miljövärden urval för publ'!$B$2:$H$490,MATCH(L$3,'Miljövärden urval för publ'!$B$2:$H$2,0),FALSE)),"",VLOOKUP($J55,'Miljövärden urval för publ'!$B$2:$H$490,MATCH(L$3,'Miljövärden urval för publ'!$B$2:$H$2,0),FALSE))</f>
        <v>8.4205100000000002</v>
      </c>
      <c r="M55">
        <f>IF(ISERROR(VLOOKUP($J55,'Miljövärden urval för publ'!$B$2:$H$490,MATCH(M$3,'Miljövärden urval för publ'!$B$2:$H$2,0),FALSE)),"",VLOOKUP($J55,'Miljövärden urval för publ'!$B$2:$H$490,MATCH(M$3,'Miljövärden urval för publ'!$B$2:$H$2,0),FALSE))</f>
        <v>6.1170999999999998</v>
      </c>
      <c r="N55">
        <f>IF(ISERROR(VLOOKUP($J55,'Miljövärden urval för publ'!$B$2:$H$490,MATCH(N$3,'Miljövärden urval för publ'!$B$2:$H$2,0),FALSE)),"",VLOOKUP($J55,'Miljövärden urval för publ'!$B$2:$H$490,MATCH(N$3,'Miljövärden urval för publ'!$B$2:$H$2,0),FALSE))</f>
        <v>1.56934E-3</v>
      </c>
    </row>
    <row r="56" spans="1:14" x14ac:dyDescent="0.25">
      <c r="A56" s="26" t="s">
        <v>130</v>
      </c>
      <c r="B56" s="26" t="s">
        <v>132</v>
      </c>
      <c r="C56" s="27"/>
      <c r="D56" s="27" t="str">
        <f>VLOOKUP(B56,'Miljövärden urval för publ'!$B$2:$S$480,MATCH("ska publiceras:",'Miljövärden urval för publ'!$B$2:$Q$2,0),FALSE)</f>
        <v>ja</v>
      </c>
      <c r="E56" s="27">
        <f t="shared" si="0"/>
        <v>46</v>
      </c>
      <c r="H56" s="20">
        <v>54</v>
      </c>
      <c r="I56" t="str">
        <f t="shared" si="1"/>
        <v>Kraftringen Energi AB (publ)</v>
      </c>
      <c r="J56" t="str">
        <f t="shared" si="2"/>
        <v>Eslöv-Lund-Lomma m fl</v>
      </c>
      <c r="K56">
        <f>IF(ISERROR(VLOOKUP($J56,'Miljövärden urval för publ'!$B$2:$H$490,MATCH(K$3,'Miljövärden urval för publ'!$B$2:$H$2,0),FALSE)),"",VLOOKUP($J56,'Miljövärden urval för publ'!$B$2:$H$490,MATCH(K$3,'Miljövärden urval för publ'!$B$2:$H$2,0),FALSE))</f>
        <v>0.37551299999999999</v>
      </c>
      <c r="L56">
        <f>IF(ISERROR(VLOOKUP($J56,'Miljövärden urval för publ'!$B$2:$H$490,MATCH(L$3,'Miljövärden urval för publ'!$B$2:$H$2,0),FALSE)),"",VLOOKUP($J56,'Miljövärden urval för publ'!$B$2:$H$490,MATCH(L$3,'Miljövärden urval för publ'!$B$2:$H$2,0),FALSE))</f>
        <v>30.654599999999999</v>
      </c>
      <c r="M56">
        <f>IF(ISERROR(VLOOKUP($J56,'Miljövärden urval för publ'!$B$2:$H$490,MATCH(M$3,'Miljövärden urval för publ'!$B$2:$H$2,0),FALSE)),"",VLOOKUP($J56,'Miljövärden urval för publ'!$B$2:$H$490,MATCH(M$3,'Miljövärden urval för publ'!$B$2:$H$2,0),FALSE))</f>
        <v>5.8988199999999997</v>
      </c>
      <c r="N56">
        <f>IF(ISERROR(VLOOKUP($J56,'Miljövärden urval för publ'!$B$2:$H$490,MATCH(N$3,'Miljövärden urval för publ'!$B$2:$H$2,0),FALSE)),"",VLOOKUP($J56,'Miljövärden urval för publ'!$B$2:$H$490,MATCH(N$3,'Miljövärden urval för publ'!$B$2:$H$2,0),FALSE))</f>
        <v>4.6640599999999997E-2</v>
      </c>
    </row>
    <row r="57" spans="1:14" x14ac:dyDescent="0.25">
      <c r="A57" s="26" t="s">
        <v>538</v>
      </c>
      <c r="B57" s="26" t="s">
        <v>539</v>
      </c>
      <c r="C57" s="27"/>
      <c r="D57" s="27" t="str">
        <f>VLOOKUP(B57,'Miljövärden urval för publ'!$B$2:$S$480,MATCH("ska publiceras:",'Miljövärden urval för publ'!$B$2:$Q$2,0),FALSE)</f>
        <v>ja</v>
      </c>
      <c r="E57" s="27">
        <f t="shared" si="0"/>
        <v>47</v>
      </c>
      <c r="H57" s="20">
        <v>55</v>
      </c>
      <c r="I57" t="str">
        <f t="shared" si="1"/>
        <v>Västerbergslagens Energi AB</v>
      </c>
      <c r="J57" t="str">
        <f t="shared" si="2"/>
        <v>Fagersta</v>
      </c>
      <c r="K57">
        <f>IF(ISERROR(VLOOKUP($J57,'Miljövärden urval för publ'!$B$2:$H$490,MATCH(K$3,'Miljövärden urval för publ'!$B$2:$H$2,0),FALSE)),"",VLOOKUP($J57,'Miljövärden urval för publ'!$B$2:$H$490,MATCH(K$3,'Miljövärden urval för publ'!$B$2:$H$2,0),FALSE))</f>
        <v>0.104255</v>
      </c>
      <c r="L57">
        <f>IF(ISERROR(VLOOKUP($J57,'Miljövärden urval för publ'!$B$2:$H$490,MATCH(L$3,'Miljövärden urval för publ'!$B$2:$H$2,0),FALSE)),"",VLOOKUP($J57,'Miljövärden urval för publ'!$B$2:$H$490,MATCH(L$3,'Miljövärden urval för publ'!$B$2:$H$2,0),FALSE))</f>
        <v>36.351199999999999</v>
      </c>
      <c r="M57">
        <f>IF(ISERROR(VLOOKUP($J57,'Miljövärden urval för publ'!$B$2:$H$490,MATCH(M$3,'Miljövärden urval för publ'!$B$2:$H$2,0),FALSE)),"",VLOOKUP($J57,'Miljövärden urval för publ'!$B$2:$H$490,MATCH(M$3,'Miljövärden urval för publ'!$B$2:$H$2,0),FALSE))</f>
        <v>8.3034700000000008</v>
      </c>
      <c r="N57">
        <f>IF(ISERROR(VLOOKUP($J57,'Miljövärden urval för publ'!$B$2:$H$490,MATCH(N$3,'Miljövärden urval för publ'!$B$2:$H$2,0),FALSE)),"",VLOOKUP($J57,'Miljövärden urval för publ'!$B$2:$H$490,MATCH(N$3,'Miljövärden urval för publ'!$B$2:$H$2,0),FALSE))</f>
        <v>1.48565E-3</v>
      </c>
    </row>
    <row r="58" spans="1:14" x14ac:dyDescent="0.25">
      <c r="A58" s="26" t="s">
        <v>205</v>
      </c>
      <c r="B58" s="26" t="s">
        <v>206</v>
      </c>
      <c r="C58" s="27"/>
      <c r="D58" s="27" t="str">
        <f>VLOOKUP(B58,'Miljövärden urval för publ'!$B$2:$S$480,MATCH("ska publiceras:",'Miljövärden urval för publ'!$B$2:$Q$2,0),FALSE)</f>
        <v>ja</v>
      </c>
      <c r="E58" s="27">
        <f t="shared" si="0"/>
        <v>48</v>
      </c>
      <c r="H58" s="20">
        <v>56</v>
      </c>
      <c r="I58" t="str">
        <f t="shared" si="1"/>
        <v>Falkenberg Energi AB</v>
      </c>
      <c r="J58" t="str">
        <f t="shared" si="2"/>
        <v>Falkenberg</v>
      </c>
      <c r="K58">
        <f>IF(ISERROR(VLOOKUP($J58,'Miljövärden urval för publ'!$B$2:$H$490,MATCH(K$3,'Miljövärden urval för publ'!$B$2:$H$2,0),FALSE)),"",VLOOKUP($J58,'Miljövärden urval för publ'!$B$2:$H$490,MATCH(K$3,'Miljövärden urval för publ'!$B$2:$H$2,0),FALSE))</f>
        <v>9.6575999999999995E-2</v>
      </c>
      <c r="L58">
        <f>IF(ISERROR(VLOOKUP($J58,'Miljövärden urval för publ'!$B$2:$H$490,MATCH(L$3,'Miljövärden urval för publ'!$B$2:$H$2,0),FALSE)),"",VLOOKUP($J58,'Miljövärden urval för publ'!$B$2:$H$490,MATCH(L$3,'Miljövärden urval för publ'!$B$2:$H$2,0),FALSE))</f>
        <v>18.0687</v>
      </c>
      <c r="M58">
        <f>IF(ISERROR(VLOOKUP($J58,'Miljövärden urval för publ'!$B$2:$H$490,MATCH(M$3,'Miljövärden urval för publ'!$B$2:$H$2,0),FALSE)),"",VLOOKUP($J58,'Miljövärden urval för publ'!$B$2:$H$490,MATCH(M$3,'Miljövärden urval för publ'!$B$2:$H$2,0),FALSE))</f>
        <v>9.4006600000000002</v>
      </c>
      <c r="N58">
        <f>IF(ISERROR(VLOOKUP($J58,'Miljövärden urval för publ'!$B$2:$H$490,MATCH(N$3,'Miljövärden urval för publ'!$B$2:$H$2,0),FALSE)),"",VLOOKUP($J58,'Miljövärden urval för publ'!$B$2:$H$490,MATCH(N$3,'Miljövärden urval för publ'!$B$2:$H$2,0),FALSE))</f>
        <v>2.88548E-2</v>
      </c>
    </row>
    <row r="59" spans="1:14" x14ac:dyDescent="0.25">
      <c r="A59" s="26" t="s">
        <v>124</v>
      </c>
      <c r="B59" s="26" t="s">
        <v>125</v>
      </c>
      <c r="C59" s="27"/>
      <c r="D59" s="27" t="str">
        <f>VLOOKUP(B59,'Miljövärden urval för publ'!$B$2:$S$480,MATCH("ska publiceras:",'Miljövärden urval för publ'!$B$2:$Q$2,0),FALSE)</f>
        <v>ja</v>
      </c>
      <c r="E59" s="27">
        <f t="shared" si="0"/>
        <v>49</v>
      </c>
      <c r="H59" s="20">
        <v>57</v>
      </c>
      <c r="I59" t="str">
        <f t="shared" si="1"/>
        <v>Falbygdens Energi AB</v>
      </c>
      <c r="J59" t="str">
        <f t="shared" si="2"/>
        <v>Falköping</v>
      </c>
      <c r="K59">
        <f>IF(ISERROR(VLOOKUP($J59,'Miljövärden urval för publ'!$B$2:$H$490,MATCH(K$3,'Miljövärden urval för publ'!$B$2:$H$2,0),FALSE)),"",VLOOKUP($J59,'Miljövärden urval för publ'!$B$2:$H$490,MATCH(K$3,'Miljövärden urval för publ'!$B$2:$H$2,0),FALSE))</f>
        <v>7.0216399999999998E-2</v>
      </c>
      <c r="L59">
        <f>IF(ISERROR(VLOOKUP($J59,'Miljövärden urval för publ'!$B$2:$H$490,MATCH(L$3,'Miljövärden urval för publ'!$B$2:$H$2,0),FALSE)),"",VLOOKUP($J59,'Miljövärden urval för publ'!$B$2:$H$490,MATCH(L$3,'Miljövärden urval för publ'!$B$2:$H$2,0),FALSE))</f>
        <v>8.1273400000000002</v>
      </c>
      <c r="M59">
        <f>IF(ISERROR(VLOOKUP($J59,'Miljövärden urval för publ'!$B$2:$H$490,MATCH(M$3,'Miljövärden urval för publ'!$B$2:$H$2,0),FALSE)),"",VLOOKUP($J59,'Miljövärden urval för publ'!$B$2:$H$490,MATCH(M$3,'Miljövärden urval för publ'!$B$2:$H$2,0),FALSE))</f>
        <v>6.7121500000000003</v>
      </c>
      <c r="N59">
        <f>IF(ISERROR(VLOOKUP($J59,'Miljövärden urval för publ'!$B$2:$H$490,MATCH(N$3,'Miljövärden urval för publ'!$B$2:$H$2,0),FALSE)),"",VLOOKUP($J59,'Miljövärden urval för publ'!$B$2:$H$490,MATCH(N$3,'Miljövärden urval för publ'!$B$2:$H$2,0),FALSE))</f>
        <v>0</v>
      </c>
    </row>
    <row r="60" spans="1:14" x14ac:dyDescent="0.25">
      <c r="A60" s="26" t="s">
        <v>128</v>
      </c>
      <c r="B60" s="26" t="s">
        <v>129</v>
      </c>
      <c r="C60" s="27"/>
      <c r="D60" s="27" t="str">
        <f>VLOOKUP(B60,'Miljövärden urval för publ'!$B$2:$S$480,MATCH("ska publiceras:",'Miljövärden urval för publ'!$B$2:$Q$2,0),FALSE)</f>
        <v>ja</v>
      </c>
      <c r="E60" s="27">
        <f t="shared" si="0"/>
        <v>50</v>
      </c>
      <c r="H60" s="20">
        <v>58</v>
      </c>
      <c r="I60" t="str">
        <f t="shared" si="1"/>
        <v>Falu Energi &amp; Vatten AB</v>
      </c>
      <c r="J60" t="str">
        <f t="shared" si="2"/>
        <v>Falun</v>
      </c>
      <c r="K60">
        <f>IF(ISERROR(VLOOKUP($J60,'Miljövärden urval för publ'!$B$2:$H$490,MATCH(K$3,'Miljövärden urval för publ'!$B$2:$H$2,0),FALSE)),"",VLOOKUP($J60,'Miljövärden urval för publ'!$B$2:$H$490,MATCH(K$3,'Miljövärden urval för publ'!$B$2:$H$2,0),FALSE))</f>
        <v>3.4421399999999998E-2</v>
      </c>
      <c r="L60">
        <f>IF(ISERROR(VLOOKUP($J60,'Miljövärden urval för publ'!$B$2:$H$490,MATCH(L$3,'Miljövärden urval för publ'!$B$2:$H$2,0),FALSE)),"",VLOOKUP($J60,'Miljövärden urval för publ'!$B$2:$H$490,MATCH(L$3,'Miljövärden urval för publ'!$B$2:$H$2,0),FALSE))</f>
        <v>8.6292399999999994</v>
      </c>
      <c r="M60">
        <f>IF(ISERROR(VLOOKUP($J60,'Miljövärden urval för publ'!$B$2:$H$490,MATCH(M$3,'Miljövärden urval för publ'!$B$2:$H$2,0),FALSE)),"",VLOOKUP($J60,'Miljövärden urval för publ'!$B$2:$H$490,MATCH(M$3,'Miljövärden urval för publ'!$B$2:$H$2,0),FALSE))</f>
        <v>4.8252899999999999</v>
      </c>
      <c r="N60">
        <f>IF(ISERROR(VLOOKUP($J60,'Miljövärden urval för publ'!$B$2:$H$490,MATCH(N$3,'Miljövärden urval för publ'!$B$2:$H$2,0),FALSE)),"",VLOOKUP($J60,'Miljövärden urval för publ'!$B$2:$H$490,MATCH(N$3,'Miljövärden urval för publ'!$B$2:$H$2,0),FALSE))</f>
        <v>8.0554700000000003E-3</v>
      </c>
    </row>
    <row r="61" spans="1:14" x14ac:dyDescent="0.25">
      <c r="A61" s="26" t="s">
        <v>133</v>
      </c>
      <c r="B61" s="26" t="s">
        <v>134</v>
      </c>
      <c r="C61" s="27"/>
      <c r="D61" s="27" t="str">
        <f>VLOOKUP(B61,'Miljövärden urval för publ'!$B$2:$S$480,MATCH("ska publiceras:",'Miljövärden urval för publ'!$B$2:$Q$2,0),FALSE)</f>
        <v>ja</v>
      </c>
      <c r="E61" s="27">
        <f t="shared" si="0"/>
        <v>51</v>
      </c>
      <c r="H61" s="20">
        <v>59</v>
      </c>
      <c r="I61" t="str">
        <f t="shared" si="1"/>
        <v>Rindi Energi AB</v>
      </c>
      <c r="J61" t="str">
        <f t="shared" si="2"/>
        <v>Filipstad</v>
      </c>
      <c r="K61">
        <f>IF(ISERROR(VLOOKUP($J61,'Miljövärden urval för publ'!$B$2:$H$490,MATCH(K$3,'Miljövärden urval för publ'!$B$2:$H$2,0),FALSE)),"",VLOOKUP($J61,'Miljövärden urval för publ'!$B$2:$H$490,MATCH(K$3,'Miljövärden urval för publ'!$B$2:$H$2,0),FALSE))</f>
        <v>0.15160499999999999</v>
      </c>
      <c r="L61">
        <f>IF(ISERROR(VLOOKUP($J61,'Miljövärden urval för publ'!$B$2:$H$490,MATCH(L$3,'Miljövärden urval för publ'!$B$2:$H$2,0),FALSE)),"",VLOOKUP($J61,'Miljövärden urval för publ'!$B$2:$H$490,MATCH(L$3,'Miljövärden urval för publ'!$B$2:$H$2,0),FALSE))</f>
        <v>28.6631</v>
      </c>
      <c r="M61">
        <f>IF(ISERROR(VLOOKUP($J61,'Miljövärden urval för publ'!$B$2:$H$490,MATCH(M$3,'Miljövärden urval för publ'!$B$2:$H$2,0),FALSE)),"",VLOOKUP($J61,'Miljövärden urval för publ'!$B$2:$H$490,MATCH(M$3,'Miljövärden urval för publ'!$B$2:$H$2,0),FALSE))</f>
        <v>10.821199999999999</v>
      </c>
      <c r="N61">
        <f>IF(ISERROR(VLOOKUP($J61,'Miljövärden urval för publ'!$B$2:$H$490,MATCH(N$3,'Miljövärden urval för publ'!$B$2:$H$2,0),FALSE)),"",VLOOKUP($J61,'Miljövärden urval för publ'!$B$2:$H$490,MATCH(N$3,'Miljövärden urval för publ'!$B$2:$H$2,0),FALSE))</f>
        <v>4.2588399999999998E-2</v>
      </c>
    </row>
    <row r="62" spans="1:14" x14ac:dyDescent="0.25">
      <c r="A62" s="26" t="s">
        <v>135</v>
      </c>
      <c r="B62" s="26" t="s">
        <v>136</v>
      </c>
      <c r="C62" s="27"/>
      <c r="D62" s="27" t="str">
        <f>VLOOKUP(B62,'Miljövärden urval för publ'!$B$2:$S$480,MATCH("ska publiceras:",'Miljövärden urval för publ'!$B$2:$Q$2,0),FALSE)</f>
        <v>ja</v>
      </c>
      <c r="E62" s="27">
        <f t="shared" si="0"/>
        <v>52</v>
      </c>
      <c r="H62" s="20">
        <v>60</v>
      </c>
      <c r="I62" t="str">
        <f t="shared" si="1"/>
        <v>Finspångs Tekniska Verk AB</v>
      </c>
      <c r="J62" t="str">
        <f t="shared" si="2"/>
        <v>Finspång</v>
      </c>
      <c r="K62">
        <f>IF(ISERROR(VLOOKUP($J62,'Miljövärden urval för publ'!$B$2:$H$490,MATCH(K$3,'Miljövärden urval för publ'!$B$2:$H$2,0),FALSE)),"",VLOOKUP($J62,'Miljövärden urval för publ'!$B$2:$H$490,MATCH(K$3,'Miljövärden urval för publ'!$B$2:$H$2,0),FALSE))</f>
        <v>0.182643</v>
      </c>
      <c r="L62">
        <f>IF(ISERROR(VLOOKUP($J62,'Miljövärden urval för publ'!$B$2:$H$490,MATCH(L$3,'Miljövärden urval för publ'!$B$2:$H$2,0),FALSE)),"",VLOOKUP($J62,'Miljövärden urval för publ'!$B$2:$H$490,MATCH(L$3,'Miljövärden urval för publ'!$B$2:$H$2,0),FALSE))</f>
        <v>88.629499999999993</v>
      </c>
      <c r="M62">
        <f>IF(ISERROR(VLOOKUP($J62,'Miljövärden urval för publ'!$B$2:$H$490,MATCH(M$3,'Miljövärden urval för publ'!$B$2:$H$2,0),FALSE)),"",VLOOKUP($J62,'Miljövärden urval för publ'!$B$2:$H$490,MATCH(M$3,'Miljövärden urval för publ'!$B$2:$H$2,0),FALSE))</f>
        <v>6.6990800000000004</v>
      </c>
      <c r="N62">
        <f>IF(ISERROR(VLOOKUP($J62,'Miljövärden urval för publ'!$B$2:$H$490,MATCH(N$3,'Miljövärden urval för publ'!$B$2:$H$2,0),FALSE)),"",VLOOKUP($J62,'Miljövärden urval för publ'!$B$2:$H$490,MATCH(N$3,'Miljövärden urval för publ'!$B$2:$H$2,0),FALSE))</f>
        <v>5.8327499999999997E-2</v>
      </c>
    </row>
    <row r="63" spans="1:14" x14ac:dyDescent="0.25">
      <c r="A63" s="26" t="s">
        <v>137</v>
      </c>
      <c r="B63" s="26" t="s">
        <v>138</v>
      </c>
      <c r="C63" s="27"/>
      <c r="D63" s="27" t="str">
        <f>VLOOKUP(B63,'Miljövärden urval för publ'!$B$2:$S$480,MATCH("ska publiceras:",'Miljövärden urval för publ'!$B$2:$Q$2,0),FALSE)</f>
        <v>ja</v>
      </c>
      <c r="E63" s="27">
        <f t="shared" si="0"/>
        <v>53</v>
      </c>
      <c r="H63" s="20">
        <v>61</v>
      </c>
      <c r="I63" t="str">
        <f t="shared" si="1"/>
        <v>C4 Energi AB</v>
      </c>
      <c r="J63" t="str">
        <f t="shared" si="2"/>
        <v>Fjälkinge</v>
      </c>
      <c r="K63">
        <f>IF(ISERROR(VLOOKUP($J63,'Miljövärden urval för publ'!$B$2:$H$490,MATCH(K$3,'Miljövärden urval för publ'!$B$2:$H$2,0),FALSE)),"",VLOOKUP($J63,'Miljövärden urval för publ'!$B$2:$H$490,MATCH(K$3,'Miljövärden urval för publ'!$B$2:$H$2,0),FALSE))</f>
        <v>0.15623100000000001</v>
      </c>
      <c r="L63">
        <f>IF(ISERROR(VLOOKUP($J63,'Miljövärden urval för publ'!$B$2:$H$490,MATCH(L$3,'Miljövärden urval för publ'!$B$2:$H$2,0),FALSE)),"",VLOOKUP($J63,'Miljövärden urval för publ'!$B$2:$H$490,MATCH(L$3,'Miljövärden urval för publ'!$B$2:$H$2,0),FALSE))</f>
        <v>31.5686</v>
      </c>
      <c r="M63">
        <f>IF(ISERROR(VLOOKUP($J63,'Miljövärden urval för publ'!$B$2:$H$490,MATCH(M$3,'Miljövärden urval för publ'!$B$2:$H$2,0),FALSE)),"",VLOOKUP($J63,'Miljövärden urval för publ'!$B$2:$H$490,MATCH(M$3,'Miljövärden urval för publ'!$B$2:$H$2,0),FALSE))</f>
        <v>10.427099999999999</v>
      </c>
      <c r="N63">
        <f>IF(ISERROR(VLOOKUP($J63,'Miljövärden urval för publ'!$B$2:$H$490,MATCH(N$3,'Miljövärden urval för publ'!$B$2:$H$2,0),FALSE)),"",VLOOKUP($J63,'Miljövärden urval för publ'!$B$2:$H$490,MATCH(N$3,'Miljövärden urval för publ'!$B$2:$H$2,0),FALSE))</f>
        <v>2.5430700000000001E-2</v>
      </c>
    </row>
    <row r="64" spans="1:14" x14ac:dyDescent="0.25">
      <c r="A64" s="26" t="s">
        <v>262</v>
      </c>
      <c r="B64" s="26" t="s">
        <v>263</v>
      </c>
      <c r="C64" s="27"/>
      <c r="D64" s="27" t="str">
        <f>VLOOKUP(B64,'Miljövärden urval för publ'!$B$2:$S$480,MATCH("ska publiceras:",'Miljövärden urval för publ'!$B$2:$Q$2,0),FALSE)</f>
        <v>ja</v>
      </c>
      <c r="E64" s="27">
        <f t="shared" si="0"/>
        <v>54</v>
      </c>
      <c r="H64" s="20">
        <v>62</v>
      </c>
      <c r="I64" t="str">
        <f t="shared" si="1"/>
        <v>Rindi Energi AB</v>
      </c>
      <c r="J64" t="str">
        <f t="shared" si="2"/>
        <v>Flen</v>
      </c>
      <c r="K64">
        <f>IF(ISERROR(VLOOKUP($J64,'Miljövärden urval för publ'!$B$2:$H$490,MATCH(K$3,'Miljövärden urval för publ'!$B$2:$H$2,0),FALSE)),"",VLOOKUP($J64,'Miljövärden urval för publ'!$B$2:$H$490,MATCH(K$3,'Miljövärden urval för publ'!$B$2:$H$2,0),FALSE))</f>
        <v>0.160222</v>
      </c>
      <c r="L64">
        <f>IF(ISERROR(VLOOKUP($J64,'Miljövärden urval för publ'!$B$2:$H$490,MATCH(L$3,'Miljövärden urval för publ'!$B$2:$H$2,0),FALSE)),"",VLOOKUP($J64,'Miljövärden urval för publ'!$B$2:$H$490,MATCH(L$3,'Miljövärden urval för publ'!$B$2:$H$2,0),FALSE))</f>
        <v>35.584400000000002</v>
      </c>
      <c r="M64">
        <f>IF(ISERROR(VLOOKUP($J64,'Miljövärden urval för publ'!$B$2:$H$490,MATCH(M$3,'Miljövärden urval för publ'!$B$2:$H$2,0),FALSE)),"",VLOOKUP($J64,'Miljövärden urval för publ'!$B$2:$H$490,MATCH(M$3,'Miljövärden urval för publ'!$B$2:$H$2,0),FALSE))</f>
        <v>9.1108899999999995</v>
      </c>
      <c r="N64">
        <f>IF(ISERROR(VLOOKUP($J64,'Miljövärden urval för publ'!$B$2:$H$490,MATCH(N$3,'Miljövärden urval för publ'!$B$2:$H$2,0),FALSE)),"",VLOOKUP($J64,'Miljövärden urval för publ'!$B$2:$H$490,MATCH(N$3,'Miljövärden urval för publ'!$B$2:$H$2,0),FALSE))</f>
        <v>5.4285699999999999E-2</v>
      </c>
    </row>
    <row r="65" spans="1:14" x14ac:dyDescent="0.25">
      <c r="A65" s="26" t="s">
        <v>574</v>
      </c>
      <c r="B65" s="26" t="s">
        <v>575</v>
      </c>
      <c r="C65" s="27"/>
      <c r="D65" s="27" t="str">
        <f>VLOOKUP(B65,'Miljövärden urval för publ'!$B$2:$S$480,MATCH("ska publiceras:",'Miljövärden urval för publ'!$B$2:$Q$2,0),FALSE)</f>
        <v>ja</v>
      </c>
      <c r="E65" s="27">
        <f t="shared" si="0"/>
        <v>55</v>
      </c>
      <c r="H65" s="20">
        <v>63</v>
      </c>
      <c r="I65" t="str">
        <f t="shared" si="1"/>
        <v>Falbygdens Energi AB</v>
      </c>
      <c r="J65" t="str">
        <f t="shared" si="2"/>
        <v>Floby</v>
      </c>
      <c r="K65">
        <f>IF(ISERROR(VLOOKUP($J65,'Miljövärden urval för publ'!$B$2:$H$490,MATCH(K$3,'Miljövärden urval för publ'!$B$2:$H$2,0),FALSE)),"",VLOOKUP($J65,'Miljövärden urval för publ'!$B$2:$H$490,MATCH(K$3,'Miljövärden urval för publ'!$B$2:$H$2,0),FALSE))</f>
        <v>0.152369</v>
      </c>
      <c r="L65">
        <f>IF(ISERROR(VLOOKUP($J65,'Miljövärden urval för publ'!$B$2:$H$490,MATCH(L$3,'Miljövärden urval för publ'!$B$2:$H$2,0),FALSE)),"",VLOOKUP($J65,'Miljövärden urval för publ'!$B$2:$H$490,MATCH(L$3,'Miljövärden urval för publ'!$B$2:$H$2,0),FALSE))</f>
        <v>7.5053599999999996</v>
      </c>
      <c r="M65">
        <f>IF(ISERROR(VLOOKUP($J65,'Miljövärden urval för publ'!$B$2:$H$490,MATCH(M$3,'Miljövärden urval för publ'!$B$2:$H$2,0),FALSE)),"",VLOOKUP($J65,'Miljövärden urval för publ'!$B$2:$H$490,MATCH(M$3,'Miljövärden urval för publ'!$B$2:$H$2,0),FALSE))</f>
        <v>16.5139</v>
      </c>
      <c r="N65">
        <f>IF(ISERROR(VLOOKUP($J65,'Miljövärden urval för publ'!$B$2:$H$490,MATCH(N$3,'Miljövärden urval för publ'!$B$2:$H$2,0),FALSE)),"",VLOOKUP($J65,'Miljövärden urval för publ'!$B$2:$H$490,MATCH(N$3,'Miljövärden urval för publ'!$B$2:$H$2,0),FALSE))</f>
        <v>0</v>
      </c>
    </row>
    <row r="66" spans="1:14" x14ac:dyDescent="0.25">
      <c r="A66" s="26" t="s">
        <v>145</v>
      </c>
      <c r="B66" s="26" t="s">
        <v>146</v>
      </c>
      <c r="C66" s="27"/>
      <c r="D66" s="27" t="str">
        <f>VLOOKUP(B66,'Miljövärden urval för publ'!$B$2:$S$480,MATCH("ska publiceras:",'Miljövärden urval för publ'!$B$2:$Q$2,0),FALSE)</f>
        <v>ja</v>
      </c>
      <c r="E66" s="27">
        <f t="shared" si="0"/>
        <v>56</v>
      </c>
      <c r="H66" s="20">
        <v>64</v>
      </c>
      <c r="I66" t="str">
        <f t="shared" si="1"/>
        <v>Lerum Fjärrvärme AB</v>
      </c>
      <c r="J66" t="str">
        <f t="shared" si="2"/>
        <v>Floda</v>
      </c>
      <c r="K66">
        <f>IF(ISERROR(VLOOKUP($J66,'Miljövärden urval för publ'!$B$2:$H$490,MATCH(K$3,'Miljövärden urval för publ'!$B$2:$H$2,0),FALSE)),"",VLOOKUP($J66,'Miljövärden urval för publ'!$B$2:$H$490,MATCH(K$3,'Miljövärden urval för publ'!$B$2:$H$2,0),FALSE))</f>
        <v>0.135823</v>
      </c>
      <c r="L66">
        <f>IF(ISERROR(VLOOKUP($J66,'Miljövärden urval för publ'!$B$2:$H$490,MATCH(L$3,'Miljövärden urval för publ'!$B$2:$H$2,0),FALSE)),"",VLOOKUP($J66,'Miljövärden urval för publ'!$B$2:$H$490,MATCH(L$3,'Miljövärden urval för publ'!$B$2:$H$2,0),FALSE))</f>
        <v>28.046500000000002</v>
      </c>
      <c r="M66">
        <f>IF(ISERROR(VLOOKUP($J66,'Miljövärden urval för publ'!$B$2:$H$490,MATCH(M$3,'Miljövärden urval för publ'!$B$2:$H$2,0),FALSE)),"",VLOOKUP($J66,'Miljövärden urval för publ'!$B$2:$H$490,MATCH(M$3,'Miljövärden urval för publ'!$B$2:$H$2,0),FALSE))</f>
        <v>9.0649599999999992</v>
      </c>
      <c r="N66">
        <f>IF(ISERROR(VLOOKUP($J66,'Miljövärden urval för publ'!$B$2:$H$490,MATCH(N$3,'Miljövärden urval för publ'!$B$2:$H$2,0),FALSE)),"",VLOOKUP($J66,'Miljövärden urval för publ'!$B$2:$H$490,MATCH(N$3,'Miljövärden urval för publ'!$B$2:$H$2,0),FALSE))</f>
        <v>2.89407E-2</v>
      </c>
    </row>
    <row r="67" spans="1:14" x14ac:dyDescent="0.25">
      <c r="A67" s="26" t="s">
        <v>141</v>
      </c>
      <c r="B67" s="26" t="s">
        <v>142</v>
      </c>
      <c r="C67" s="27"/>
      <c r="D67" s="27" t="str">
        <f>VLOOKUP(B67,'Miljövärden urval för publ'!$B$2:$S$480,MATCH("ska publiceras:",'Miljövärden urval för publ'!$B$2:$Q$2,0),FALSE)</f>
        <v>ja</v>
      </c>
      <c r="E67" s="27">
        <f t="shared" si="0"/>
        <v>57</v>
      </c>
      <c r="H67" s="20">
        <v>65</v>
      </c>
      <c r="I67" t="str">
        <f t="shared" si="1"/>
        <v>Bionär Närvärme AB</v>
      </c>
      <c r="J67" t="str">
        <f t="shared" si="2"/>
        <v>Forsbacka</v>
      </c>
      <c r="K67">
        <f>IF(ISERROR(VLOOKUP($J67,'Miljövärden urval för publ'!$B$2:$H$490,MATCH(K$3,'Miljövärden urval för publ'!$B$2:$H$2,0),FALSE)),"",VLOOKUP($J67,'Miljövärden urval för publ'!$B$2:$H$490,MATCH(K$3,'Miljövärden urval för publ'!$B$2:$H$2,0),FALSE))</f>
        <v>0.252081</v>
      </c>
      <c r="L67">
        <f>IF(ISERROR(VLOOKUP($J67,'Miljövärden urval för publ'!$B$2:$H$490,MATCH(L$3,'Miljövärden urval för publ'!$B$2:$H$2,0),FALSE)),"",VLOOKUP($J67,'Miljövärden urval för publ'!$B$2:$H$490,MATCH(L$3,'Miljövärden urval för publ'!$B$2:$H$2,0),FALSE))</f>
        <v>50.104999999999997</v>
      </c>
      <c r="M67">
        <f>IF(ISERROR(VLOOKUP($J67,'Miljövärden urval för publ'!$B$2:$H$490,MATCH(M$3,'Miljövärden urval för publ'!$B$2:$H$2,0),FALSE)),"",VLOOKUP($J67,'Miljövärden urval för publ'!$B$2:$H$490,MATCH(M$3,'Miljövärden urval för publ'!$B$2:$H$2,0),FALSE))</f>
        <v>15.837400000000001</v>
      </c>
      <c r="N67">
        <f>IF(ISERROR(VLOOKUP($J67,'Miljövärden urval för publ'!$B$2:$H$490,MATCH(N$3,'Miljövärden urval för publ'!$B$2:$H$2,0),FALSE)),"",VLOOKUP($J67,'Miljövärden urval för publ'!$B$2:$H$490,MATCH(N$3,'Miljövärden urval för publ'!$B$2:$H$2,0),FALSE))</f>
        <v>0.13895099999999999</v>
      </c>
    </row>
    <row r="68" spans="1:14" x14ac:dyDescent="0.25">
      <c r="A68" s="26" t="s">
        <v>149</v>
      </c>
      <c r="B68" s="26" t="s">
        <v>151</v>
      </c>
      <c r="C68" s="27"/>
      <c r="D68" s="27" t="str">
        <f>VLOOKUP(B68,'Miljövärden urval för publ'!$B$2:$S$480,MATCH("ska publiceras:",'Miljövärden urval för publ'!$B$2:$Q$2,0),FALSE)</f>
        <v>ja</v>
      </c>
      <c r="E68" s="27">
        <f t="shared" si="0"/>
        <v>58</v>
      </c>
      <c r="H68" s="20">
        <v>66</v>
      </c>
      <c r="I68" t="str">
        <f t="shared" si="1"/>
        <v>Adven Värme AB.</v>
      </c>
      <c r="J68" t="str">
        <f t="shared" si="2"/>
        <v>Friggesund</v>
      </c>
      <c r="K68">
        <f>IF(ISERROR(VLOOKUP($J68,'Miljövärden urval för publ'!$B$2:$H$490,MATCH(K$3,'Miljövärden urval för publ'!$B$2:$H$2,0),FALSE)),"",VLOOKUP($J68,'Miljövärden urval för publ'!$B$2:$H$490,MATCH(K$3,'Miljövärden urval för publ'!$B$2:$H$2,0),FALSE))</f>
        <v>0.170375</v>
      </c>
      <c r="L68">
        <f>IF(ISERROR(VLOOKUP($J68,'Miljövärden urval för publ'!$B$2:$H$490,MATCH(L$3,'Miljövärden urval för publ'!$B$2:$H$2,0),FALSE)),"",VLOOKUP($J68,'Miljövärden urval för publ'!$B$2:$H$490,MATCH(L$3,'Miljövärden urval för publ'!$B$2:$H$2,0),FALSE))</f>
        <v>40.501800000000003</v>
      </c>
      <c r="M68">
        <f>IF(ISERROR(VLOOKUP($J68,'Miljövärden urval för publ'!$B$2:$H$490,MATCH(M$3,'Miljövärden urval för publ'!$B$2:$H$2,0),FALSE)),"",VLOOKUP($J68,'Miljövärden urval för publ'!$B$2:$H$490,MATCH(M$3,'Miljövärden urval för publ'!$B$2:$H$2,0),FALSE))</f>
        <v>10.433400000000001</v>
      </c>
      <c r="N68">
        <f>IF(ISERROR(VLOOKUP($J68,'Miljövärden urval för publ'!$B$2:$H$490,MATCH(N$3,'Miljövärden urval för publ'!$B$2:$H$2,0),FALSE)),"",VLOOKUP($J68,'Miljövärden urval för publ'!$B$2:$H$490,MATCH(N$3,'Miljövärden urval för publ'!$B$2:$H$2,0),FALSE))</f>
        <v>7.4717000000000006E-2</v>
      </c>
    </row>
    <row r="69" spans="1:14" x14ac:dyDescent="0.25">
      <c r="A69" s="26" t="s">
        <v>382</v>
      </c>
      <c r="B69" s="26" t="s">
        <v>383</v>
      </c>
      <c r="C69" s="27"/>
      <c r="D69" s="27" t="str">
        <f>VLOOKUP(B69,'Miljövärden urval för publ'!$B$2:$S$480,MATCH("ska publiceras:",'Miljövärden urval för publ'!$B$2:$Q$2,0),FALSE)</f>
        <v>ja</v>
      </c>
      <c r="E69" s="27">
        <f t="shared" ref="E69:E132" si="3">IF(ISERROR(D69),E68,IF(D69="ja",E68+1,E68))</f>
        <v>59</v>
      </c>
      <c r="H69" s="20">
        <v>67</v>
      </c>
      <c r="I69" t="str">
        <f t="shared" ref="I69:I132" si="4">IF(ISERROR(INDEX($A$4:$E$490,MATCH($H69,$E$4:$E$490,0),1)),"",INDEX($A$4:$E$490,MATCH($H69,$E$4:$E$490,0),1))</f>
        <v>Borås Energi och Miljö AB</v>
      </c>
      <c r="J69" t="str">
        <f t="shared" ref="J69:J132" si="5">IF(ISERROR(INDEX($A$4:$E$490,MATCH($H69,$E$4:$E$490,0),2)),"",INDEX($A$4:$E$490,MATCH($H69,$E$4:$E$490,0),2))</f>
        <v>Fristad</v>
      </c>
      <c r="K69">
        <f>IF(ISERROR(VLOOKUP($J69,'Miljövärden urval för publ'!$B$2:$H$490,MATCH(K$3,'Miljövärden urval för publ'!$B$2:$H$2,0),FALSE)),"",VLOOKUP($J69,'Miljövärden urval för publ'!$B$2:$H$490,MATCH(K$3,'Miljövärden urval för publ'!$B$2:$H$2,0),FALSE))</f>
        <v>0.30514000000000002</v>
      </c>
      <c r="L69">
        <f>IF(ISERROR(VLOOKUP($J69,'Miljövärden urval för publ'!$B$2:$H$490,MATCH(L$3,'Miljövärden urval för publ'!$B$2:$H$2,0),FALSE)),"",VLOOKUP($J69,'Miljövärden urval för publ'!$B$2:$H$490,MATCH(L$3,'Miljövärden urval för publ'!$B$2:$H$2,0),FALSE))</f>
        <v>41.9666</v>
      </c>
      <c r="M69">
        <f>IF(ISERROR(VLOOKUP($J69,'Miljövärden urval för publ'!$B$2:$H$490,MATCH(M$3,'Miljövärden urval för publ'!$B$2:$H$2,0),FALSE)),"",VLOOKUP($J69,'Miljövärden urval för publ'!$B$2:$H$490,MATCH(M$3,'Miljövärden urval för publ'!$B$2:$H$2,0),FALSE))</f>
        <v>19.148099999999999</v>
      </c>
      <c r="N69">
        <f>IF(ISERROR(VLOOKUP($J69,'Miljövärden urval för publ'!$B$2:$H$490,MATCH(N$3,'Miljövärden urval för publ'!$B$2:$H$2,0),FALSE)),"",VLOOKUP($J69,'Miljövärden urval för publ'!$B$2:$H$490,MATCH(N$3,'Miljövärden urval för publ'!$B$2:$H$2,0),FALSE))</f>
        <v>9.0897800000000001E-2</v>
      </c>
    </row>
    <row r="70" spans="1:14" x14ac:dyDescent="0.25">
      <c r="A70" s="26" t="s">
        <v>154</v>
      </c>
      <c r="B70" s="26" t="s">
        <v>155</v>
      </c>
      <c r="C70" s="27"/>
      <c r="D70" s="27" t="str">
        <f>VLOOKUP(B70,'Miljövärden urval för publ'!$B$2:$S$480,MATCH("ska publiceras:",'Miljövärden urval för publ'!$B$2:$Q$2,0),FALSE)</f>
        <v>ja</v>
      </c>
      <c r="E70" s="27">
        <f t="shared" si="3"/>
        <v>60</v>
      </c>
      <c r="H70" s="20">
        <v>68</v>
      </c>
      <c r="I70" t="str">
        <f t="shared" si="4"/>
        <v>Mark Kraftvärme AB</v>
      </c>
      <c r="J70" t="str">
        <f t="shared" si="5"/>
        <v>Fritsla</v>
      </c>
      <c r="K70">
        <f>IF(ISERROR(VLOOKUP($J70,'Miljövärden urval för publ'!$B$2:$H$490,MATCH(K$3,'Miljövärden urval för publ'!$B$2:$H$2,0),FALSE)),"",VLOOKUP($J70,'Miljövärden urval för publ'!$B$2:$H$490,MATCH(K$3,'Miljövärden urval för publ'!$B$2:$H$2,0),FALSE))</f>
        <v>8.4490099999999999E-2</v>
      </c>
      <c r="L70">
        <f>IF(ISERROR(VLOOKUP($J70,'Miljövärden urval för publ'!$B$2:$H$490,MATCH(L$3,'Miljövärden urval för publ'!$B$2:$H$2,0),FALSE)),"",VLOOKUP($J70,'Miljövärden urval för publ'!$B$2:$H$490,MATCH(L$3,'Miljövärden urval för publ'!$B$2:$H$2,0),FALSE))</f>
        <v>15.2339</v>
      </c>
      <c r="M70">
        <f>IF(ISERROR(VLOOKUP($J70,'Miljövärden urval för publ'!$B$2:$H$490,MATCH(M$3,'Miljövärden urval för publ'!$B$2:$H$2,0),FALSE)),"",VLOOKUP($J70,'Miljövärden urval för publ'!$B$2:$H$490,MATCH(M$3,'Miljövärden urval för publ'!$B$2:$H$2,0),FALSE))</f>
        <v>12.120100000000001</v>
      </c>
      <c r="N70">
        <f>IF(ISERROR(VLOOKUP($J70,'Miljövärden urval för publ'!$B$2:$H$490,MATCH(N$3,'Miljövärden urval för publ'!$B$2:$H$2,0),FALSE)),"",VLOOKUP($J70,'Miljövärden urval för publ'!$B$2:$H$490,MATCH(N$3,'Miljövärden urval för publ'!$B$2:$H$2,0),FALSE))</f>
        <v>9.8450299999999994E-3</v>
      </c>
    </row>
    <row r="71" spans="1:14" x14ac:dyDescent="0.25">
      <c r="A71" s="26" t="s">
        <v>90</v>
      </c>
      <c r="B71" s="26" t="s">
        <v>91</v>
      </c>
      <c r="C71" s="27"/>
      <c r="D71" s="27" t="str">
        <f>VLOOKUP(B71,'Miljövärden urval för publ'!$B$2:$S$480,MATCH("ska publiceras:",'Miljövärden urval för publ'!$B$2:$Q$2,0),FALSE)</f>
        <v>ja</v>
      </c>
      <c r="E71" s="27">
        <f t="shared" si="3"/>
        <v>61</v>
      </c>
      <c r="H71" s="20">
        <v>69</v>
      </c>
      <c r="I71" t="str">
        <f t="shared" si="4"/>
        <v>Ånge Energi AB</v>
      </c>
      <c r="J71" t="str">
        <f t="shared" si="5"/>
        <v>Fränsta</v>
      </c>
      <c r="K71">
        <f>IF(ISERROR(VLOOKUP($J71,'Miljövärden urval för publ'!$B$2:$H$490,MATCH(K$3,'Miljövärden urval för publ'!$B$2:$H$2,0),FALSE)),"",VLOOKUP($J71,'Miljövärden urval för publ'!$B$2:$H$490,MATCH(K$3,'Miljövärden urval för publ'!$B$2:$H$2,0),FALSE))</f>
        <v>0.21335499999999999</v>
      </c>
      <c r="L71">
        <f>IF(ISERROR(VLOOKUP($J71,'Miljövärden urval för publ'!$B$2:$H$490,MATCH(L$3,'Miljövärden urval för publ'!$B$2:$H$2,0),FALSE)),"",VLOOKUP($J71,'Miljövärden urval för publ'!$B$2:$H$490,MATCH(L$3,'Miljövärden urval för publ'!$B$2:$H$2,0),FALSE))</f>
        <v>23.9056</v>
      </c>
      <c r="M71">
        <f>IF(ISERROR(VLOOKUP($J71,'Miljövärden urval för publ'!$B$2:$H$490,MATCH(M$3,'Miljövärden urval för publ'!$B$2:$H$2,0),FALSE)),"",VLOOKUP($J71,'Miljövärden urval för publ'!$B$2:$H$490,MATCH(M$3,'Miljövärden urval för publ'!$B$2:$H$2,0),FALSE))</f>
        <v>13.614000000000001</v>
      </c>
      <c r="N71">
        <f>IF(ISERROR(VLOOKUP($J71,'Miljövärden urval för publ'!$B$2:$H$490,MATCH(N$3,'Miljövärden urval för publ'!$B$2:$H$2,0),FALSE)),"",VLOOKUP($J71,'Miljövärden urval för publ'!$B$2:$H$490,MATCH(N$3,'Miljövärden urval för publ'!$B$2:$H$2,0),FALSE))</f>
        <v>3.9089899999999997E-2</v>
      </c>
    </row>
    <row r="72" spans="1:14" x14ac:dyDescent="0.25">
      <c r="A72" s="26" t="s">
        <v>382</v>
      </c>
      <c r="B72" s="26" t="s">
        <v>384</v>
      </c>
      <c r="C72" s="27"/>
      <c r="D72" s="27" t="str">
        <f>VLOOKUP(B72,'Miljövärden urval för publ'!$B$2:$S$480,MATCH("ska publiceras:",'Miljövärden urval för publ'!$B$2:$Q$2,0),FALSE)</f>
        <v>ja</v>
      </c>
      <c r="E72" s="27">
        <f t="shared" si="3"/>
        <v>62</v>
      </c>
      <c r="H72" s="20">
        <v>70</v>
      </c>
      <c r="I72" t="str">
        <f t="shared" si="4"/>
        <v>Vimmerby Energi &amp; Miljö AB</v>
      </c>
      <c r="J72" t="str">
        <f t="shared" si="5"/>
        <v>Frödinge</v>
      </c>
      <c r="K72">
        <f>IF(ISERROR(VLOOKUP($J72,'Miljövärden urval för publ'!$B$2:$H$490,MATCH(K$3,'Miljövärden urval för publ'!$B$2:$H$2,0),FALSE)),"",VLOOKUP($J72,'Miljövärden urval för publ'!$B$2:$H$490,MATCH(K$3,'Miljövärden urval för publ'!$B$2:$H$2,0),FALSE))</f>
        <v>8.0625500000000003E-2</v>
      </c>
      <c r="L72">
        <f>IF(ISERROR(VLOOKUP($J72,'Miljövärden urval för publ'!$B$2:$H$490,MATCH(L$3,'Miljövärden urval för publ'!$B$2:$H$2,0),FALSE)),"",VLOOKUP($J72,'Miljövärden urval för publ'!$B$2:$H$490,MATCH(L$3,'Miljövärden urval för publ'!$B$2:$H$2,0),FALSE))</f>
        <v>13.3322</v>
      </c>
      <c r="M72">
        <f>IF(ISERROR(VLOOKUP($J72,'Miljövärden urval för publ'!$B$2:$H$490,MATCH(M$3,'Miljövärden urval för publ'!$B$2:$H$2,0),FALSE)),"",VLOOKUP($J72,'Miljövärden urval för publ'!$B$2:$H$490,MATCH(M$3,'Miljövärden urval för publ'!$B$2:$H$2,0),FALSE))</f>
        <v>9.6016300000000001</v>
      </c>
      <c r="N72">
        <f>IF(ISERROR(VLOOKUP($J72,'Miljövärden urval för publ'!$B$2:$H$490,MATCH(N$3,'Miljövärden urval för publ'!$B$2:$H$2,0),FALSE)),"",VLOOKUP($J72,'Miljövärden urval för publ'!$B$2:$H$490,MATCH(N$3,'Miljövärden urval för publ'!$B$2:$H$2,0),FALSE))</f>
        <v>0</v>
      </c>
    </row>
    <row r="73" spans="1:14" x14ac:dyDescent="0.25">
      <c r="A73" s="26" t="s">
        <v>141</v>
      </c>
      <c r="B73" s="26" t="s">
        <v>143</v>
      </c>
      <c r="C73" s="27"/>
      <c r="D73" s="27" t="str">
        <f>VLOOKUP(B73,'Miljövärden urval för publ'!$B$2:$S$480,MATCH("ska publiceras:",'Miljövärden urval för publ'!$B$2:$Q$2,0),FALSE)</f>
        <v>ja</v>
      </c>
      <c r="E73" s="27">
        <f t="shared" si="3"/>
        <v>63</v>
      </c>
      <c r="H73" s="20">
        <v>71</v>
      </c>
      <c r="I73" t="str">
        <f t="shared" si="4"/>
        <v>Linde Energi AB</v>
      </c>
      <c r="J73" t="str">
        <f t="shared" si="5"/>
        <v>Frövi</v>
      </c>
      <c r="K73">
        <f>IF(ISERROR(VLOOKUP($J73,'Miljövärden urval för publ'!$B$2:$H$490,MATCH(K$3,'Miljövärden urval för publ'!$B$2:$H$2,0),FALSE)),"",VLOOKUP($J73,'Miljövärden urval för publ'!$B$2:$H$490,MATCH(K$3,'Miljövärden urval för publ'!$B$2:$H$2,0),FALSE))</f>
        <v>4.4922999999999998E-2</v>
      </c>
      <c r="L73">
        <f>IF(ISERROR(VLOOKUP($J73,'Miljövärden urval för publ'!$B$2:$H$490,MATCH(L$3,'Miljövärden urval för publ'!$B$2:$H$2,0),FALSE)),"",VLOOKUP($J73,'Miljövärden urval för publ'!$B$2:$H$490,MATCH(L$3,'Miljövärden urval för publ'!$B$2:$H$2,0),FALSE))</f>
        <v>9.1269399999999994</v>
      </c>
      <c r="M73">
        <f>IF(ISERROR(VLOOKUP($J73,'Miljövärden urval för publ'!$B$2:$H$490,MATCH(M$3,'Miljövärden urval för publ'!$B$2:$H$2,0),FALSE)),"",VLOOKUP($J73,'Miljövärden urval för publ'!$B$2:$H$490,MATCH(M$3,'Miljövärden urval för publ'!$B$2:$H$2,0),FALSE))</f>
        <v>0.74574700000000005</v>
      </c>
      <c r="N73">
        <f>IF(ISERROR(VLOOKUP($J73,'Miljövärden urval för publ'!$B$2:$H$490,MATCH(N$3,'Miljövärden urval för publ'!$B$2:$H$2,0),FALSE)),"",VLOOKUP($J73,'Miljövärden urval för publ'!$B$2:$H$490,MATCH(N$3,'Miljövärden urval för publ'!$B$2:$H$2,0),FALSE))</f>
        <v>2.6208100000000002E-2</v>
      </c>
    </row>
    <row r="74" spans="1:14" x14ac:dyDescent="0.25">
      <c r="A74" s="26" t="s">
        <v>291</v>
      </c>
      <c r="B74" s="26" t="s">
        <v>10</v>
      </c>
      <c r="C74" s="27"/>
      <c r="D74" s="27" t="str">
        <f>VLOOKUP(B74,'Miljövärden urval för publ'!$B$2:$S$480,MATCH("ska publiceras:",'Miljövärden urval för publ'!$B$2:$Q$2,0),FALSE)</f>
        <v>ja</v>
      </c>
      <c r="E74" s="27">
        <f t="shared" si="3"/>
        <v>64</v>
      </c>
      <c r="H74" s="20">
        <v>72</v>
      </c>
      <c r="I74" t="str">
        <f t="shared" si="4"/>
        <v>Adven Värme AB.</v>
      </c>
      <c r="J74" t="str">
        <f t="shared" si="5"/>
        <v>Funäsdalen</v>
      </c>
      <c r="K74">
        <f>IF(ISERROR(VLOOKUP($J74,'Miljövärden urval för publ'!$B$2:$H$490,MATCH(K$3,'Miljövärden urval för publ'!$B$2:$H$2,0),FALSE)),"",VLOOKUP($J74,'Miljövärden urval för publ'!$B$2:$H$490,MATCH(K$3,'Miljövärden urval för publ'!$B$2:$H$2,0),FALSE))</f>
        <v>9.8153799999999999E-2</v>
      </c>
      <c r="L74">
        <f>IF(ISERROR(VLOOKUP($J74,'Miljövärden urval för publ'!$B$2:$H$490,MATCH(L$3,'Miljövärden urval för publ'!$B$2:$H$2,0),FALSE)),"",VLOOKUP($J74,'Miljövärden urval för publ'!$B$2:$H$490,MATCH(L$3,'Miljövärden urval för publ'!$B$2:$H$2,0),FALSE))</f>
        <v>21.793700000000001</v>
      </c>
      <c r="M74">
        <f>IF(ISERROR(VLOOKUP($J74,'Miljövärden urval för publ'!$B$2:$H$490,MATCH(M$3,'Miljövärden urval för publ'!$B$2:$H$2,0),FALSE)),"",VLOOKUP($J74,'Miljövärden urval för publ'!$B$2:$H$490,MATCH(M$3,'Miljövärden urval för publ'!$B$2:$H$2,0),FALSE))</f>
        <v>10.277900000000001</v>
      </c>
      <c r="N74">
        <f>IF(ISERROR(VLOOKUP($J74,'Miljövärden urval för publ'!$B$2:$H$490,MATCH(N$3,'Miljövärden urval för publ'!$B$2:$H$2,0),FALSE)),"",VLOOKUP($J74,'Miljövärden urval för publ'!$B$2:$H$490,MATCH(N$3,'Miljövärden urval för publ'!$B$2:$H$2,0),FALSE))</f>
        <v>1.0594299999999999E-2</v>
      </c>
    </row>
    <row r="75" spans="1:14" x14ac:dyDescent="0.25">
      <c r="A75" s="26" t="s">
        <v>54</v>
      </c>
      <c r="B75" s="26" t="s">
        <v>57</v>
      </c>
      <c r="C75" s="27"/>
      <c r="D75" s="27" t="str">
        <f>VLOOKUP(B75,'Miljövärden urval för publ'!$B$2:$S$480,MATCH("ska publiceras:",'Miljövärden urval för publ'!$B$2:$Q$2,0),FALSE)</f>
        <v>ja</v>
      </c>
      <c r="E75" s="27">
        <f t="shared" si="3"/>
        <v>65</v>
      </c>
      <c r="H75" s="20">
        <v>73</v>
      </c>
      <c r="I75" t="str">
        <f t="shared" si="4"/>
        <v>Ljusdal Energi AB</v>
      </c>
      <c r="J75" t="str">
        <f t="shared" si="5"/>
        <v>Färila</v>
      </c>
      <c r="K75">
        <f>IF(ISERROR(VLOOKUP($J75,'Miljövärden urval för publ'!$B$2:$H$490,MATCH(K$3,'Miljövärden urval för publ'!$B$2:$H$2,0),FALSE)),"",VLOOKUP($J75,'Miljövärden urval för publ'!$B$2:$H$490,MATCH(K$3,'Miljövärden urval för publ'!$B$2:$H$2,0),FALSE))</f>
        <v>9.0525599999999998E-2</v>
      </c>
      <c r="L75">
        <f>IF(ISERROR(VLOOKUP($J75,'Miljövärden urval för publ'!$B$2:$H$490,MATCH(L$3,'Miljövärden urval för publ'!$B$2:$H$2,0),FALSE)),"",VLOOKUP($J75,'Miljövärden urval för publ'!$B$2:$H$490,MATCH(L$3,'Miljövärden urval för publ'!$B$2:$H$2,0),FALSE))</f>
        <v>13.754200000000001</v>
      </c>
      <c r="M75">
        <f>IF(ISERROR(VLOOKUP($J75,'Miljövärden urval för publ'!$B$2:$H$490,MATCH(M$3,'Miljövärden urval för publ'!$B$2:$H$2,0),FALSE)),"",VLOOKUP($J75,'Miljövärden urval för publ'!$B$2:$H$490,MATCH(M$3,'Miljövärden urval för publ'!$B$2:$H$2,0),FALSE))</f>
        <v>10.9099</v>
      </c>
      <c r="N75">
        <f>IF(ISERROR(VLOOKUP($J75,'Miljövärden urval för publ'!$B$2:$H$490,MATCH(N$3,'Miljövärden urval för publ'!$B$2:$H$2,0),FALSE)),"",VLOOKUP($J75,'Miljövärden urval för publ'!$B$2:$H$490,MATCH(N$3,'Miljövärden urval för publ'!$B$2:$H$2,0),FALSE))</f>
        <v>6.5274199999999999E-3</v>
      </c>
    </row>
    <row r="76" spans="1:14" x14ac:dyDescent="0.25">
      <c r="A76" s="26" t="s">
        <v>172</v>
      </c>
      <c r="B76" s="26" t="s">
        <v>175</v>
      </c>
      <c r="C76" s="27"/>
      <c r="D76" s="27" t="str">
        <f>VLOOKUP(B76,'Miljövärden urval för publ'!$B$2:$S$480,MATCH("ska publiceras:",'Miljövärden urval för publ'!$B$2:$Q$2,0),FALSE)</f>
        <v>nej</v>
      </c>
      <c r="E76" s="27">
        <f t="shared" si="3"/>
        <v>65</v>
      </c>
      <c r="H76" s="20">
        <v>74</v>
      </c>
      <c r="I76" t="str">
        <f t="shared" si="4"/>
        <v>Västervik Miljö &amp; Energi AB</v>
      </c>
      <c r="J76" t="str">
        <f t="shared" si="5"/>
        <v>Gamleby</v>
      </c>
      <c r="K76">
        <f>IF(ISERROR(VLOOKUP($J76,'Miljövärden urval för publ'!$B$2:$H$490,MATCH(K$3,'Miljövärden urval för publ'!$B$2:$H$2,0),FALSE)),"",VLOOKUP($J76,'Miljövärden urval för publ'!$B$2:$H$490,MATCH(K$3,'Miljövärden urval för publ'!$B$2:$H$2,0),FALSE))</f>
        <v>0.21390000000000001</v>
      </c>
      <c r="L76">
        <f>IF(ISERROR(VLOOKUP($J76,'Miljövärden urval för publ'!$B$2:$H$490,MATCH(L$3,'Miljövärden urval för publ'!$B$2:$H$2,0),FALSE)),"",VLOOKUP($J76,'Miljövärden urval för publ'!$B$2:$H$490,MATCH(L$3,'Miljövärden urval för publ'!$B$2:$H$2,0),FALSE))</f>
        <v>45.407699999999998</v>
      </c>
      <c r="M76">
        <f>IF(ISERROR(VLOOKUP($J76,'Miljövärden urval för publ'!$B$2:$H$490,MATCH(M$3,'Miljövärden urval för publ'!$B$2:$H$2,0),FALSE)),"",VLOOKUP($J76,'Miljövärden urval för publ'!$B$2:$H$490,MATCH(M$3,'Miljövärden urval för publ'!$B$2:$H$2,0),FALSE))</f>
        <v>12.1496</v>
      </c>
      <c r="N76">
        <f>IF(ISERROR(VLOOKUP($J76,'Miljövärden urval för publ'!$B$2:$H$490,MATCH(N$3,'Miljövärden urval för publ'!$B$2:$H$2,0),FALSE)),"",VLOOKUP($J76,'Miljövärden urval för publ'!$B$2:$H$490,MATCH(N$3,'Miljövärden urval för publ'!$B$2:$H$2,0),FALSE))</f>
        <v>5.0365199999999999E-2</v>
      </c>
    </row>
    <row r="77" spans="1:14" x14ac:dyDescent="0.25">
      <c r="A77" s="26" t="s">
        <v>22</v>
      </c>
      <c r="B77" s="26" t="s">
        <v>25</v>
      </c>
      <c r="C77" s="27"/>
      <c r="D77" s="27" t="str">
        <f>VLOOKUP(B77,'Miljövärden urval för publ'!$B$2:$S$480,MATCH("ska publiceras:",'Miljövärden urval för publ'!$B$2:$Q$2,0),FALSE)</f>
        <v>ja</v>
      </c>
      <c r="E77" s="27">
        <f t="shared" si="3"/>
        <v>66</v>
      </c>
      <c r="H77" s="20">
        <v>75</v>
      </c>
      <c r="I77" t="str">
        <f t="shared" si="4"/>
        <v>Gislaved Energi AB</v>
      </c>
      <c r="J77" t="str">
        <f t="shared" si="5"/>
        <v>Gislaved</v>
      </c>
      <c r="K77">
        <f>IF(ISERROR(VLOOKUP($J77,'Miljövärden urval för publ'!$B$2:$H$490,MATCH(K$3,'Miljövärden urval för publ'!$B$2:$H$2,0),FALSE)),"",VLOOKUP($J77,'Miljövärden urval för publ'!$B$2:$H$490,MATCH(K$3,'Miljövärden urval för publ'!$B$2:$H$2,0),FALSE))</f>
        <v>0.11017200000000001</v>
      </c>
      <c r="L77">
        <f>IF(ISERROR(VLOOKUP($J77,'Miljövärden urval för publ'!$B$2:$H$490,MATCH(L$3,'Miljövärden urval för publ'!$B$2:$H$2,0),FALSE)),"",VLOOKUP($J77,'Miljövärden urval för publ'!$B$2:$H$490,MATCH(L$3,'Miljövärden urval för publ'!$B$2:$H$2,0),FALSE))</f>
        <v>14.138400000000001</v>
      </c>
      <c r="M77">
        <f>IF(ISERROR(VLOOKUP($J77,'Miljövärden urval för publ'!$B$2:$H$490,MATCH(M$3,'Miljövärden urval för publ'!$B$2:$H$2,0),FALSE)),"",VLOOKUP($J77,'Miljövärden urval för publ'!$B$2:$H$490,MATCH(M$3,'Miljövärden urval för publ'!$B$2:$H$2,0),FALSE))</f>
        <v>10.169499999999999</v>
      </c>
      <c r="N77">
        <f>IF(ISERROR(VLOOKUP($J77,'Miljövärden urval för publ'!$B$2:$H$490,MATCH(N$3,'Miljövärden urval för publ'!$B$2:$H$2,0),FALSE)),"",VLOOKUP($J77,'Miljövärden urval för publ'!$B$2:$H$490,MATCH(N$3,'Miljövärden urval för publ'!$B$2:$H$2,0),FALSE))</f>
        <v>1.08501E-2</v>
      </c>
    </row>
    <row r="78" spans="1:14" x14ac:dyDescent="0.25">
      <c r="A78" s="26" t="s">
        <v>78</v>
      </c>
      <c r="B78" s="26" t="s">
        <v>80</v>
      </c>
      <c r="C78" s="27"/>
      <c r="D78" s="27" t="str">
        <f>VLOOKUP(B78,'Miljövärden urval för publ'!$B$2:$S$480,MATCH("ska publiceras:",'Miljövärden urval för publ'!$B$2:$Q$2,0),FALSE)</f>
        <v>ja</v>
      </c>
      <c r="E78" s="27">
        <f t="shared" si="3"/>
        <v>67</v>
      </c>
      <c r="H78" s="20">
        <v>76</v>
      </c>
      <c r="I78" t="str">
        <f t="shared" si="4"/>
        <v>Rindi Energi AB</v>
      </c>
      <c r="J78" t="str">
        <f t="shared" si="5"/>
        <v>Gnesta</v>
      </c>
      <c r="K78">
        <f>IF(ISERROR(VLOOKUP($J78,'Miljövärden urval för publ'!$B$2:$H$490,MATCH(K$3,'Miljövärden urval för publ'!$B$2:$H$2,0),FALSE)),"",VLOOKUP($J78,'Miljövärden urval för publ'!$B$2:$H$490,MATCH(K$3,'Miljövärden urval för publ'!$B$2:$H$2,0),FALSE))</f>
        <v>0.14447099999999999</v>
      </c>
      <c r="L78">
        <f>IF(ISERROR(VLOOKUP($J78,'Miljövärden urval för publ'!$B$2:$H$490,MATCH(L$3,'Miljövärden urval för publ'!$B$2:$H$2,0),FALSE)),"",VLOOKUP($J78,'Miljövärden urval för publ'!$B$2:$H$490,MATCH(L$3,'Miljövärden urval för publ'!$B$2:$H$2,0),FALSE))</f>
        <v>30.188300000000002</v>
      </c>
      <c r="M78">
        <f>IF(ISERROR(VLOOKUP($J78,'Miljövärden urval för publ'!$B$2:$H$490,MATCH(M$3,'Miljövärden urval för publ'!$B$2:$H$2,0),FALSE)),"",VLOOKUP($J78,'Miljövärden urval för publ'!$B$2:$H$490,MATCH(M$3,'Miljövärden urval för publ'!$B$2:$H$2,0),FALSE))</f>
        <v>8.8940000000000001</v>
      </c>
      <c r="N78">
        <f>IF(ISERROR(VLOOKUP($J78,'Miljövärden urval för publ'!$B$2:$H$490,MATCH(N$3,'Miljövärden urval för publ'!$B$2:$H$2,0),FALSE)),"",VLOOKUP($J78,'Miljövärden urval för publ'!$B$2:$H$490,MATCH(N$3,'Miljövärden urval för publ'!$B$2:$H$2,0),FALSE))</f>
        <v>3.5526299999999997E-2</v>
      </c>
    </row>
    <row r="79" spans="1:14" x14ac:dyDescent="0.25">
      <c r="A79" s="26" t="s">
        <v>321</v>
      </c>
      <c r="B79" s="26" t="s">
        <v>323</v>
      </c>
      <c r="C79" s="27"/>
      <c r="D79" s="27" t="str">
        <f>VLOOKUP(B79,'Miljövärden urval för publ'!$B$2:$S$480,MATCH("ska publiceras:",'Miljövärden urval för publ'!$B$2:$Q$2,0),FALSE)</f>
        <v>ja</v>
      </c>
      <c r="E79" s="27">
        <f t="shared" si="3"/>
        <v>68</v>
      </c>
      <c r="H79" s="20">
        <v>77</v>
      </c>
      <c r="I79" t="str">
        <f t="shared" si="4"/>
        <v>Värmevärden AB</v>
      </c>
      <c r="J79" t="str">
        <f t="shared" si="5"/>
        <v>Grums</v>
      </c>
      <c r="K79">
        <f>IF(ISERROR(VLOOKUP($J79,'Miljövärden urval för publ'!$B$2:$H$490,MATCH(K$3,'Miljövärden urval för publ'!$B$2:$H$2,0),FALSE)),"",VLOOKUP($J79,'Miljövärden urval för publ'!$B$2:$H$490,MATCH(K$3,'Miljövärden urval för publ'!$B$2:$H$2,0),FALSE))</f>
        <v>7.2224999999999998E-2</v>
      </c>
      <c r="L79">
        <f>IF(ISERROR(VLOOKUP($J79,'Miljövärden urval för publ'!$B$2:$H$490,MATCH(L$3,'Miljövärden urval för publ'!$B$2:$H$2,0),FALSE)),"",VLOOKUP($J79,'Miljövärden urval för publ'!$B$2:$H$490,MATCH(L$3,'Miljövärden urval för publ'!$B$2:$H$2,0),FALSE))</f>
        <v>15.808</v>
      </c>
      <c r="M79">
        <f>IF(ISERROR(VLOOKUP($J79,'Miljövärden urval för publ'!$B$2:$H$490,MATCH(M$3,'Miljövärden urval för publ'!$B$2:$H$2,0),FALSE)),"",VLOOKUP($J79,'Miljövärden urval för publ'!$B$2:$H$490,MATCH(M$3,'Miljövärden urval för publ'!$B$2:$H$2,0),FALSE))</f>
        <v>1.76389</v>
      </c>
      <c r="N79">
        <f>IF(ISERROR(VLOOKUP($J79,'Miljövärden urval för publ'!$B$2:$H$490,MATCH(N$3,'Miljövärden urval för publ'!$B$2:$H$2,0),FALSE)),"",VLOOKUP($J79,'Miljövärden urval för publ'!$B$2:$H$490,MATCH(N$3,'Miljövärden urval för publ'!$B$2:$H$2,0),FALSE))</f>
        <v>4.5842599999999997E-2</v>
      </c>
    </row>
    <row r="80" spans="1:14" x14ac:dyDescent="0.25">
      <c r="A80" s="26" t="s">
        <v>590</v>
      </c>
      <c r="B80" s="26" t="s">
        <v>591</v>
      </c>
      <c r="C80" s="27"/>
      <c r="D80" s="27" t="str">
        <f>VLOOKUP(B80,'Miljövärden urval för publ'!$B$2:$S$480,MATCH("ska publiceras:",'Miljövärden urval för publ'!$B$2:$Q$2,0),FALSE)</f>
        <v>ja</v>
      </c>
      <c r="E80" s="27">
        <f t="shared" si="3"/>
        <v>69</v>
      </c>
      <c r="H80" s="20">
        <v>78</v>
      </c>
      <c r="I80" t="str">
        <f t="shared" si="4"/>
        <v>Falu Energi &amp; Vatten AB</v>
      </c>
      <c r="J80" t="str">
        <f t="shared" si="5"/>
        <v>Grycksbo</v>
      </c>
      <c r="K80">
        <f>IF(ISERROR(VLOOKUP($J80,'Miljövärden urval för publ'!$B$2:$H$490,MATCH(K$3,'Miljövärden urval för publ'!$B$2:$H$2,0),FALSE)),"",VLOOKUP($J80,'Miljövärden urval för publ'!$B$2:$H$490,MATCH(K$3,'Miljövärden urval för publ'!$B$2:$H$2,0),FALSE))</f>
        <v>0.15242600000000001</v>
      </c>
      <c r="L80">
        <f>IF(ISERROR(VLOOKUP($J80,'Miljövärden urval för publ'!$B$2:$H$490,MATCH(L$3,'Miljövärden urval för publ'!$B$2:$H$2,0),FALSE)),"",VLOOKUP($J80,'Miljövärden urval för publ'!$B$2:$H$490,MATCH(L$3,'Miljövärden urval för publ'!$B$2:$H$2,0),FALSE))</f>
        <v>14.3354</v>
      </c>
      <c r="M80">
        <f>IF(ISERROR(VLOOKUP($J80,'Miljövärden urval för publ'!$B$2:$H$490,MATCH(M$3,'Miljövärden urval för publ'!$B$2:$H$2,0),FALSE)),"",VLOOKUP($J80,'Miljövärden urval för publ'!$B$2:$H$490,MATCH(M$3,'Miljövärden urval för publ'!$B$2:$H$2,0),FALSE))</f>
        <v>14.7417</v>
      </c>
      <c r="N80">
        <f>IF(ISERROR(VLOOKUP($J80,'Miljövärden urval för publ'!$B$2:$H$490,MATCH(N$3,'Miljövärden urval för publ'!$B$2:$H$2,0),FALSE)),"",VLOOKUP($J80,'Miljövärden urval för publ'!$B$2:$H$490,MATCH(N$3,'Miljövärden urval för publ'!$B$2:$H$2,0),FALSE))</f>
        <v>2.6464999999999999E-2</v>
      </c>
    </row>
    <row r="81" spans="1:14" x14ac:dyDescent="0.25">
      <c r="A81" s="26" t="s">
        <v>542</v>
      </c>
      <c r="B81" s="26" t="s">
        <v>543</v>
      </c>
      <c r="C81" s="27"/>
      <c r="D81" s="27" t="str">
        <f>VLOOKUP(B81,'Miljövärden urval för publ'!$B$2:$S$480,MATCH("ska publiceras:",'Miljövärden urval för publ'!$B$2:$Q$2,0),FALSE)</f>
        <v>ja</v>
      </c>
      <c r="E81" s="27">
        <f t="shared" si="3"/>
        <v>70</v>
      </c>
      <c r="H81" s="20">
        <v>79</v>
      </c>
      <c r="I81" t="str">
        <f t="shared" si="4"/>
        <v>Värmevärden AB</v>
      </c>
      <c r="J81" t="str">
        <f t="shared" si="5"/>
        <v>Grythyttan</v>
      </c>
      <c r="K81">
        <f>IF(ISERROR(VLOOKUP($J81,'Miljövärden urval för publ'!$B$2:$H$490,MATCH(K$3,'Miljövärden urval för publ'!$B$2:$H$2,0),FALSE)),"",VLOOKUP($J81,'Miljövärden urval för publ'!$B$2:$H$490,MATCH(K$3,'Miljövärden urval för publ'!$B$2:$H$2,0),FALSE))</f>
        <v>0.265233</v>
      </c>
      <c r="L81">
        <f>IF(ISERROR(VLOOKUP($J81,'Miljövärden urval för publ'!$B$2:$H$490,MATCH(L$3,'Miljövärden urval för publ'!$B$2:$H$2,0),FALSE)),"",VLOOKUP($J81,'Miljövärden urval för publ'!$B$2:$H$490,MATCH(L$3,'Miljövärden urval för publ'!$B$2:$H$2,0),FALSE))</f>
        <v>17.412500000000001</v>
      </c>
      <c r="M81">
        <f>IF(ISERROR(VLOOKUP($J81,'Miljövärden urval för publ'!$B$2:$H$490,MATCH(M$3,'Miljövärden urval för publ'!$B$2:$H$2,0),FALSE)),"",VLOOKUP($J81,'Miljövärden urval för publ'!$B$2:$H$490,MATCH(M$3,'Miljövärden urval för publ'!$B$2:$H$2,0),FALSE))</f>
        <v>14.521000000000001</v>
      </c>
      <c r="N81">
        <f>IF(ISERROR(VLOOKUP($J81,'Miljövärden urval för publ'!$B$2:$H$490,MATCH(N$3,'Miljövärden urval för publ'!$B$2:$H$2,0),FALSE)),"",VLOOKUP($J81,'Miljövärden urval för publ'!$B$2:$H$490,MATCH(N$3,'Miljövärden urval för publ'!$B$2:$H$2,0),FALSE))</f>
        <v>1.5977399999999999E-2</v>
      </c>
    </row>
    <row r="82" spans="1:14" x14ac:dyDescent="0.25">
      <c r="A82" s="26" t="s">
        <v>303</v>
      </c>
      <c r="B82" s="26" t="s">
        <v>304</v>
      </c>
      <c r="C82" s="27"/>
      <c r="D82" s="27" t="str">
        <f>VLOOKUP(B82,'Miljövärden urval för publ'!$B$2:$S$480,MATCH("ska publiceras:",'Miljövärden urval för publ'!$B$2:$Q$2,0),FALSE)</f>
        <v>ja</v>
      </c>
      <c r="E82" s="27">
        <f t="shared" si="3"/>
        <v>71</v>
      </c>
      <c r="H82" s="20">
        <v>80</v>
      </c>
      <c r="I82" t="str">
        <f t="shared" si="4"/>
        <v>Lerum Fjärrvärme AB</v>
      </c>
      <c r="J82" t="str">
        <f t="shared" si="5"/>
        <v>Gråbo</v>
      </c>
      <c r="K82">
        <f>IF(ISERROR(VLOOKUP($J82,'Miljövärden urval för publ'!$B$2:$H$490,MATCH(K$3,'Miljövärden urval för publ'!$B$2:$H$2,0),FALSE)),"",VLOOKUP($J82,'Miljövärden urval för publ'!$B$2:$H$490,MATCH(K$3,'Miljövärden urval för publ'!$B$2:$H$2,0),FALSE))</f>
        <v>0.16031500000000001</v>
      </c>
      <c r="L82">
        <f>IF(ISERROR(VLOOKUP($J82,'Miljövärden urval för publ'!$B$2:$H$490,MATCH(L$3,'Miljövärden urval för publ'!$B$2:$H$2,0),FALSE)),"",VLOOKUP($J82,'Miljövärden urval för publ'!$B$2:$H$490,MATCH(L$3,'Miljövärden urval för publ'!$B$2:$H$2,0),FALSE))</f>
        <v>12.0901</v>
      </c>
      <c r="M82">
        <f>IF(ISERROR(VLOOKUP($J82,'Miljövärden urval för publ'!$B$2:$H$490,MATCH(M$3,'Miljövärden urval för publ'!$B$2:$H$2,0),FALSE)),"",VLOOKUP($J82,'Miljövärden urval för publ'!$B$2:$H$490,MATCH(M$3,'Miljövärden urval för publ'!$B$2:$H$2,0),FALSE))</f>
        <v>16.8841</v>
      </c>
      <c r="N82">
        <f>IF(ISERROR(VLOOKUP($J82,'Miljövärden urval för publ'!$B$2:$H$490,MATCH(N$3,'Miljövärden urval för publ'!$B$2:$H$2,0),FALSE)),"",VLOOKUP($J82,'Miljövärden urval för publ'!$B$2:$H$490,MATCH(N$3,'Miljövärden urval för publ'!$B$2:$H$2,0),FALSE))</f>
        <v>1.3443800000000001E-2</v>
      </c>
    </row>
    <row r="83" spans="1:14" x14ac:dyDescent="0.25">
      <c r="A83" s="26" t="s">
        <v>22</v>
      </c>
      <c r="B83" s="26" t="s">
        <v>26</v>
      </c>
      <c r="C83" s="27"/>
      <c r="D83" s="27" t="str">
        <f>VLOOKUP(B83,'Miljövärden urval för publ'!$B$2:$S$480,MATCH("ska publiceras:",'Miljövärden urval för publ'!$B$2:$Q$2,0),FALSE)</f>
        <v>ja</v>
      </c>
      <c r="E83" s="27">
        <f t="shared" si="3"/>
        <v>72</v>
      </c>
      <c r="H83" s="20">
        <v>81</v>
      </c>
      <c r="I83" t="str">
        <f t="shared" si="4"/>
        <v>Västerbergslagens Energi AB</v>
      </c>
      <c r="J83" t="str">
        <f t="shared" si="5"/>
        <v>Grängesberg</v>
      </c>
      <c r="K83">
        <f>IF(ISERROR(VLOOKUP($J83,'Miljövärden urval för publ'!$B$2:$H$490,MATCH(K$3,'Miljövärden urval för publ'!$B$2:$H$2,0),FALSE)),"",VLOOKUP($J83,'Miljövärden urval för publ'!$B$2:$H$490,MATCH(K$3,'Miljövärden urval för publ'!$B$2:$H$2,0),FALSE))</f>
        <v>0.125752</v>
      </c>
      <c r="L83">
        <f>IF(ISERROR(VLOOKUP($J83,'Miljövärden urval för publ'!$B$2:$H$490,MATCH(L$3,'Miljövärden urval för publ'!$B$2:$H$2,0),FALSE)),"",VLOOKUP($J83,'Miljövärden urval för publ'!$B$2:$H$490,MATCH(L$3,'Miljövärden urval för publ'!$B$2:$H$2,0),FALSE))</f>
        <v>32.316200000000002</v>
      </c>
      <c r="M83">
        <f>IF(ISERROR(VLOOKUP($J83,'Miljövärden urval för publ'!$B$2:$H$490,MATCH(M$3,'Miljövärden urval för publ'!$B$2:$H$2,0),FALSE)),"",VLOOKUP($J83,'Miljövärden urval för publ'!$B$2:$H$490,MATCH(M$3,'Miljövärden urval för publ'!$B$2:$H$2,0),FALSE))</f>
        <v>10.428000000000001</v>
      </c>
      <c r="N83">
        <f>IF(ISERROR(VLOOKUP($J83,'Miljövärden urval för publ'!$B$2:$H$490,MATCH(N$3,'Miljövärden urval för publ'!$B$2:$H$2,0),FALSE)),"",VLOOKUP($J83,'Miljövärden urval för publ'!$B$2:$H$490,MATCH(N$3,'Miljövärden urval för publ'!$B$2:$H$2,0),FALSE))</f>
        <v>5.6595899999999998E-2</v>
      </c>
    </row>
    <row r="84" spans="1:14" x14ac:dyDescent="0.25">
      <c r="A84" s="26" t="s">
        <v>310</v>
      </c>
      <c r="B84" s="26" t="s">
        <v>311</v>
      </c>
      <c r="C84" s="27"/>
      <c r="D84" s="27" t="str">
        <f>VLOOKUP(B84,'Miljövärden urval för publ'!$B$2:$S$480,MATCH("ska publiceras:",'Miljövärden urval för publ'!$B$2:$Q$2,0),FALSE)</f>
        <v>ja</v>
      </c>
      <c r="E84" s="27">
        <f t="shared" si="3"/>
        <v>73</v>
      </c>
      <c r="H84" s="20">
        <v>82</v>
      </c>
      <c r="I84" t="str">
        <f t="shared" si="4"/>
        <v>Jönköping Energi AB</v>
      </c>
      <c r="J84" t="str">
        <f t="shared" si="5"/>
        <v>Gränna</v>
      </c>
      <c r="K84">
        <f>IF(ISERROR(VLOOKUP($J84,'Miljövärden urval för publ'!$B$2:$H$490,MATCH(K$3,'Miljövärden urval för publ'!$B$2:$H$2,0),FALSE)),"",VLOOKUP($J84,'Miljövärden urval för publ'!$B$2:$H$490,MATCH(K$3,'Miljövärden urval för publ'!$B$2:$H$2,0),FALSE))</f>
        <v>0.116948</v>
      </c>
      <c r="L84">
        <f>IF(ISERROR(VLOOKUP($J84,'Miljövärden urval för publ'!$B$2:$H$490,MATCH(L$3,'Miljövärden urval för publ'!$B$2:$H$2,0),FALSE)),"",VLOOKUP($J84,'Miljövärden urval för publ'!$B$2:$H$490,MATCH(L$3,'Miljövärden urval för publ'!$B$2:$H$2,0),FALSE))</f>
        <v>20.646799999999999</v>
      </c>
      <c r="M84">
        <f>IF(ISERROR(VLOOKUP($J84,'Miljövärden urval för publ'!$B$2:$H$490,MATCH(M$3,'Miljövärden urval för publ'!$B$2:$H$2,0),FALSE)),"",VLOOKUP($J84,'Miljövärden urval för publ'!$B$2:$H$490,MATCH(M$3,'Miljövärden urval för publ'!$B$2:$H$2,0),FALSE))</f>
        <v>9.09633</v>
      </c>
      <c r="N84">
        <f>IF(ISERROR(VLOOKUP($J84,'Miljövärden urval för publ'!$B$2:$H$490,MATCH(N$3,'Miljövärden urval för publ'!$B$2:$H$2,0),FALSE)),"",VLOOKUP($J84,'Miljövärden urval för publ'!$B$2:$H$490,MATCH(N$3,'Miljövärden urval för publ'!$B$2:$H$2,0),FALSE))</f>
        <v>2.55014E-2</v>
      </c>
    </row>
    <row r="85" spans="1:14" x14ac:dyDescent="0.25">
      <c r="A85" s="26" t="s">
        <v>579</v>
      </c>
      <c r="B85" s="26" t="s">
        <v>581</v>
      </c>
      <c r="C85" s="27"/>
      <c r="D85" s="27" t="str">
        <f>VLOOKUP(B85,'Miljövärden urval för publ'!$B$2:$S$480,MATCH("ska publiceras:",'Miljövärden urval för publ'!$B$2:$Q$2,0),FALSE)</f>
        <v>ja</v>
      </c>
      <c r="E85" s="27">
        <f t="shared" si="3"/>
        <v>74</v>
      </c>
      <c r="H85" s="20">
        <v>83</v>
      </c>
      <c r="I85" t="str">
        <f t="shared" si="4"/>
        <v>Lantmännen Agrovärme AB</v>
      </c>
      <c r="J85" t="str">
        <f t="shared" si="5"/>
        <v>Grästorp</v>
      </c>
      <c r="K85">
        <f>IF(ISERROR(VLOOKUP($J85,'Miljövärden urval för publ'!$B$2:$H$490,MATCH(K$3,'Miljövärden urval för publ'!$B$2:$H$2,0),FALSE)),"",VLOOKUP($J85,'Miljövärden urval för publ'!$B$2:$H$490,MATCH(K$3,'Miljövärden urval för publ'!$B$2:$H$2,0),FALSE))</f>
        <v>0.42738999999999999</v>
      </c>
      <c r="L85">
        <f>IF(ISERROR(VLOOKUP($J85,'Miljövärden urval för publ'!$B$2:$H$490,MATCH(L$3,'Miljövärden urval för publ'!$B$2:$H$2,0),FALSE)),"",VLOOKUP($J85,'Miljövärden urval för publ'!$B$2:$H$490,MATCH(L$3,'Miljövärden urval för publ'!$B$2:$H$2,0),FALSE))</f>
        <v>31.509399999999999</v>
      </c>
      <c r="M85">
        <f>IF(ISERROR(VLOOKUP($J85,'Miljövärden urval för publ'!$B$2:$H$490,MATCH(M$3,'Miljövärden urval för publ'!$B$2:$H$2,0),FALSE)),"",VLOOKUP($J85,'Miljövärden urval för publ'!$B$2:$H$490,MATCH(M$3,'Miljövärden urval för publ'!$B$2:$H$2,0),FALSE))</f>
        <v>16.578900000000001</v>
      </c>
      <c r="N85">
        <f>IF(ISERROR(VLOOKUP($J85,'Miljövärden urval för publ'!$B$2:$H$490,MATCH(N$3,'Miljövärden urval för publ'!$B$2:$H$2,0),FALSE)),"",VLOOKUP($J85,'Miljövärden urval för publ'!$B$2:$H$490,MATCH(N$3,'Miljövärden urval för publ'!$B$2:$H$2,0),FALSE))</f>
        <v>3.5250200000000002E-2</v>
      </c>
    </row>
    <row r="86" spans="1:14" x14ac:dyDescent="0.25">
      <c r="A86" s="26" t="s">
        <v>180</v>
      </c>
      <c r="B86" s="26" t="s">
        <v>181</v>
      </c>
      <c r="C86" s="27"/>
      <c r="D86" s="27" t="str">
        <f>VLOOKUP(B86,'Miljövärden urval för publ'!$B$2:$S$480,MATCH("ska publiceras:",'Miljövärden urval för publ'!$B$2:$Q$2,0),FALSE)</f>
        <v>ja</v>
      </c>
      <c r="E86" s="27">
        <f t="shared" si="3"/>
        <v>75</v>
      </c>
      <c r="H86" s="20">
        <v>84</v>
      </c>
      <c r="I86" t="str">
        <f t="shared" si="4"/>
        <v>Vimmerby Energi &amp; Miljö AB</v>
      </c>
      <c r="J86" t="str">
        <f t="shared" si="5"/>
        <v>Gullringen</v>
      </c>
      <c r="K86">
        <f>IF(ISERROR(VLOOKUP($J86,'Miljövärden urval för publ'!$B$2:$H$490,MATCH(K$3,'Miljövärden urval för publ'!$B$2:$H$2,0),FALSE)),"",VLOOKUP($J86,'Miljövärden urval för publ'!$B$2:$H$490,MATCH(K$3,'Miljövärden urval för publ'!$B$2:$H$2,0),FALSE))</f>
        <v>6.9189500000000001E-2</v>
      </c>
      <c r="L86">
        <f>IF(ISERROR(VLOOKUP($J86,'Miljövärden urval för publ'!$B$2:$H$490,MATCH(L$3,'Miljövärden urval för publ'!$B$2:$H$2,0),FALSE)),"",VLOOKUP($J86,'Miljövärden urval för publ'!$B$2:$H$490,MATCH(L$3,'Miljövärden urval för publ'!$B$2:$H$2,0),FALSE))</f>
        <v>11.305899999999999</v>
      </c>
      <c r="M86">
        <f>IF(ISERROR(VLOOKUP($J86,'Miljövärden urval för publ'!$B$2:$H$490,MATCH(M$3,'Miljövärden urval för publ'!$B$2:$H$2,0),FALSE)),"",VLOOKUP($J86,'Miljövärden urval för publ'!$B$2:$H$490,MATCH(M$3,'Miljövärden urval för publ'!$B$2:$H$2,0),FALSE))</f>
        <v>8.6613199999999999</v>
      </c>
      <c r="N86">
        <f>IF(ISERROR(VLOOKUP($J86,'Miljövärden urval för publ'!$B$2:$H$490,MATCH(N$3,'Miljövärden urval för publ'!$B$2:$H$2,0),FALSE)),"",VLOOKUP($J86,'Miljövärden urval för publ'!$B$2:$H$490,MATCH(N$3,'Miljövärden urval för publ'!$B$2:$H$2,0),FALSE))</f>
        <v>0</v>
      </c>
    </row>
    <row r="87" spans="1:14" x14ac:dyDescent="0.25">
      <c r="A87" s="26" t="s">
        <v>382</v>
      </c>
      <c r="B87" s="26" t="s">
        <v>385</v>
      </c>
      <c r="C87" s="27"/>
      <c r="D87" s="27" t="str">
        <f>VLOOKUP(B87,'Miljövärden urval för publ'!$B$2:$S$480,MATCH("ska publiceras:",'Miljövärden urval för publ'!$B$2:$Q$2,0),FALSE)</f>
        <v>ja</v>
      </c>
      <c r="E87" s="27">
        <f t="shared" si="3"/>
        <v>76</v>
      </c>
      <c r="H87" s="20">
        <v>85</v>
      </c>
      <c r="I87" t="str">
        <f t="shared" si="4"/>
        <v>Vattenfall AB Värme</v>
      </c>
      <c r="J87" t="str">
        <f t="shared" si="5"/>
        <v>Gustavsberg</v>
      </c>
      <c r="K87">
        <f>IF(ISERROR(VLOOKUP($J87,'Miljövärden urval för publ'!$B$2:$H$490,MATCH(K$3,'Miljövärden urval för publ'!$B$2:$H$2,0),FALSE)),"",VLOOKUP($J87,'Miljövärden urval för publ'!$B$2:$H$490,MATCH(K$3,'Miljövärden urval för publ'!$B$2:$H$2,0),FALSE))</f>
        <v>0.22159699999999999</v>
      </c>
      <c r="L87">
        <f>IF(ISERROR(VLOOKUP($J87,'Miljövärden urval för publ'!$B$2:$H$490,MATCH(L$3,'Miljövärden urval för publ'!$B$2:$H$2,0),FALSE)),"",VLOOKUP($J87,'Miljövärden urval för publ'!$B$2:$H$490,MATCH(L$3,'Miljövärden urval för publ'!$B$2:$H$2,0),FALSE))</f>
        <v>9.1495499999999996</v>
      </c>
      <c r="M87">
        <f>IF(ISERROR(VLOOKUP($J87,'Miljövärden urval för publ'!$B$2:$H$490,MATCH(M$3,'Miljövärden urval för publ'!$B$2:$H$2,0),FALSE)),"",VLOOKUP($J87,'Miljövärden urval för publ'!$B$2:$H$490,MATCH(M$3,'Miljövärden urval för publ'!$B$2:$H$2,0),FALSE))</f>
        <v>8.55579</v>
      </c>
      <c r="N87">
        <f>IF(ISERROR(VLOOKUP($J87,'Miljövärden urval för publ'!$B$2:$H$490,MATCH(N$3,'Miljövärden urval för publ'!$B$2:$H$2,0),FALSE)),"",VLOOKUP($J87,'Miljövärden urval för publ'!$B$2:$H$490,MATCH(N$3,'Miljövärden urval för publ'!$B$2:$H$2,0),FALSE))</f>
        <v>5.1390799999999999E-3</v>
      </c>
    </row>
    <row r="88" spans="1:14" x14ac:dyDescent="0.25">
      <c r="A88" s="26" t="s">
        <v>552</v>
      </c>
      <c r="B88" s="26" t="s">
        <v>556</v>
      </c>
      <c r="C88" s="27"/>
      <c r="D88" s="27" t="str">
        <f>VLOOKUP(B88,'Miljövärden urval för publ'!$B$2:$S$480,MATCH("ska publiceras:",'Miljövärden urval för publ'!$B$2:$Q$2,0),FALSE)</f>
        <v>ja</v>
      </c>
      <c r="E88" s="27">
        <f t="shared" si="3"/>
        <v>77</v>
      </c>
      <c r="H88" s="20">
        <v>86</v>
      </c>
      <c r="I88" t="str">
        <f t="shared" si="4"/>
        <v>Gällivare Energi AB</v>
      </c>
      <c r="J88" t="str">
        <f t="shared" si="5"/>
        <v>Gällivare-Malmberget</v>
      </c>
      <c r="K88">
        <f>IF(ISERROR(VLOOKUP($J88,'Miljövärden urval för publ'!$B$2:$H$490,MATCH(K$3,'Miljövärden urval för publ'!$B$2:$H$2,0),FALSE)),"",VLOOKUP($J88,'Miljövärden urval för publ'!$B$2:$H$490,MATCH(K$3,'Miljövärden urval för publ'!$B$2:$H$2,0),FALSE))</f>
        <v>0.55140199999999995</v>
      </c>
      <c r="L88">
        <f>IF(ISERROR(VLOOKUP($J88,'Miljövärden urval för publ'!$B$2:$H$490,MATCH(L$3,'Miljövärden urval för publ'!$B$2:$H$2,0),FALSE)),"",VLOOKUP($J88,'Miljövärden urval för publ'!$B$2:$H$490,MATCH(L$3,'Miljövärden urval för publ'!$B$2:$H$2,0),FALSE))</f>
        <v>206.31700000000001</v>
      </c>
      <c r="M88">
        <f>IF(ISERROR(VLOOKUP($J88,'Miljövärden urval för publ'!$B$2:$H$490,MATCH(M$3,'Miljövärden urval för publ'!$B$2:$H$2,0),FALSE)),"",VLOOKUP($J88,'Miljövärden urval för publ'!$B$2:$H$490,MATCH(M$3,'Miljövärden urval för publ'!$B$2:$H$2,0),FALSE))</f>
        <v>23.913399999999999</v>
      </c>
      <c r="N88">
        <f>IF(ISERROR(VLOOKUP($J88,'Miljövärden urval för publ'!$B$2:$H$490,MATCH(N$3,'Miljövärden urval för publ'!$B$2:$H$2,0),FALSE)),"",VLOOKUP($J88,'Miljövärden urval för publ'!$B$2:$H$490,MATCH(N$3,'Miljövärden urval för publ'!$B$2:$H$2,0),FALSE))</f>
        <v>9.60482E-3</v>
      </c>
    </row>
    <row r="89" spans="1:14" x14ac:dyDescent="0.25">
      <c r="A89" s="26" t="s">
        <v>149</v>
      </c>
      <c r="B89" s="26" t="s">
        <v>152</v>
      </c>
      <c r="C89" s="27"/>
      <c r="D89" s="27" t="str">
        <f>VLOOKUP(B89,'Miljövärden urval för publ'!$B$2:$S$480,MATCH("ska publiceras:",'Miljövärden urval för publ'!$B$2:$Q$2,0),FALSE)</f>
        <v>ja</v>
      </c>
      <c r="E89" s="27">
        <f t="shared" si="3"/>
        <v>78</v>
      </c>
      <c r="H89" s="20">
        <v>87</v>
      </c>
      <c r="I89" t="str">
        <f t="shared" si="4"/>
        <v>Ulricehamns Energi AB</v>
      </c>
      <c r="J89" t="str">
        <f t="shared" si="5"/>
        <v>Gällstad</v>
      </c>
      <c r="K89">
        <f>IF(ISERROR(VLOOKUP($J89,'Miljövärden urval för publ'!$B$2:$H$490,MATCH(K$3,'Miljövärden urval för publ'!$B$2:$H$2,0),FALSE)),"",VLOOKUP($J89,'Miljövärden urval för publ'!$B$2:$H$490,MATCH(K$3,'Miljövärden urval för publ'!$B$2:$H$2,0),FALSE))</f>
        <v>0.20374300000000001</v>
      </c>
      <c r="L89">
        <f>IF(ISERROR(VLOOKUP($J89,'Miljövärden urval för publ'!$B$2:$H$490,MATCH(L$3,'Miljövärden urval för publ'!$B$2:$H$2,0),FALSE)),"",VLOOKUP($J89,'Miljövärden urval för publ'!$B$2:$H$490,MATCH(L$3,'Miljövärden urval för publ'!$B$2:$H$2,0),FALSE))</f>
        <v>18.630299999999998</v>
      </c>
      <c r="M89">
        <f>IF(ISERROR(VLOOKUP($J89,'Miljövärden urval för publ'!$B$2:$H$490,MATCH(M$3,'Miljövärden urval för publ'!$B$2:$H$2,0),FALSE)),"",VLOOKUP($J89,'Miljövärden urval för publ'!$B$2:$H$490,MATCH(M$3,'Miljövärden urval för publ'!$B$2:$H$2,0),FALSE))</f>
        <v>17.152699999999999</v>
      </c>
      <c r="N89">
        <f>IF(ISERROR(VLOOKUP($J89,'Miljövärden urval för publ'!$B$2:$H$490,MATCH(N$3,'Miljövärden urval för publ'!$B$2:$H$2,0),FALSE)),"",VLOOKUP($J89,'Miljövärden urval för publ'!$B$2:$H$490,MATCH(N$3,'Miljövärden urval för publ'!$B$2:$H$2,0),FALSE))</f>
        <v>2.0299899999999999E-2</v>
      </c>
    </row>
    <row r="90" spans="1:14" x14ac:dyDescent="0.25">
      <c r="A90" s="26" t="s">
        <v>552</v>
      </c>
      <c r="B90" s="26" t="s">
        <v>557</v>
      </c>
      <c r="C90" s="27"/>
      <c r="D90" s="27" t="str">
        <f>VLOOKUP(B90,'Miljövärden urval för publ'!$B$2:$S$480,MATCH("ska publiceras:",'Miljövärden urval för publ'!$B$2:$Q$2,0),FALSE)</f>
        <v>ja</v>
      </c>
      <c r="E90" s="27">
        <f t="shared" si="3"/>
        <v>79</v>
      </c>
      <c r="H90" s="20">
        <v>88</v>
      </c>
      <c r="I90" t="str">
        <f t="shared" si="4"/>
        <v>Gävle Energi AB</v>
      </c>
      <c r="J90" t="str">
        <f t="shared" si="5"/>
        <v>Gävle</v>
      </c>
      <c r="K90">
        <f>IF(ISERROR(VLOOKUP($J90,'Miljövärden urval för publ'!$B$2:$H$490,MATCH(K$3,'Miljövärden urval för publ'!$B$2:$H$2,0),FALSE)),"",VLOOKUP($J90,'Miljövärden urval för publ'!$B$2:$H$490,MATCH(K$3,'Miljövärden urval för publ'!$B$2:$H$2,0),FALSE))</f>
        <v>1.3753E-2</v>
      </c>
      <c r="L90">
        <f>IF(ISERROR(VLOOKUP($J90,'Miljövärden urval för publ'!$B$2:$H$490,MATCH(L$3,'Miljövärden urval för publ'!$B$2:$H$2,0),FALSE)),"",VLOOKUP($J90,'Miljövärden urval för publ'!$B$2:$H$490,MATCH(L$3,'Miljövärden urval för publ'!$B$2:$H$2,0),FALSE))</f>
        <v>3.3149999999999999</v>
      </c>
      <c r="M90">
        <f>IF(ISERROR(VLOOKUP($J90,'Miljövärden urval för publ'!$B$2:$H$490,MATCH(M$3,'Miljövärden urval för publ'!$B$2:$H$2,0),FALSE)),"",VLOOKUP($J90,'Miljövärden urval för publ'!$B$2:$H$490,MATCH(M$3,'Miljövärden urval för publ'!$B$2:$H$2,0),FALSE))</f>
        <v>2.0761699999999998</v>
      </c>
      <c r="N90">
        <f>IF(ISERROR(VLOOKUP($J90,'Miljövärden urval för publ'!$B$2:$H$490,MATCH(N$3,'Miljövärden urval för publ'!$B$2:$H$2,0),FALSE)),"",VLOOKUP($J90,'Miljövärden urval för publ'!$B$2:$H$490,MATCH(N$3,'Miljövärden urval för publ'!$B$2:$H$2,0),FALSE))</f>
        <v>2.8534300000000002E-4</v>
      </c>
    </row>
    <row r="91" spans="1:14" x14ac:dyDescent="0.25">
      <c r="A91" s="26" t="s">
        <v>291</v>
      </c>
      <c r="B91" s="26" t="s">
        <v>292</v>
      </c>
      <c r="C91" s="27"/>
      <c r="D91" s="27" t="str">
        <f>VLOOKUP(B91,'Miljövärden urval för publ'!$B$2:$S$480,MATCH("ska publiceras:",'Miljövärden urval för publ'!$B$2:$Q$2,0),FALSE)</f>
        <v>ja</v>
      </c>
      <c r="E91" s="27">
        <f t="shared" si="3"/>
        <v>80</v>
      </c>
      <c r="H91" s="20">
        <v>89</v>
      </c>
      <c r="I91" t="str">
        <f t="shared" si="4"/>
        <v>Göteborg Energi AB</v>
      </c>
      <c r="J91" t="str">
        <f t="shared" si="5"/>
        <v>Göteborg Ale och Partille</v>
      </c>
      <c r="K91">
        <f>IF(ISERROR(VLOOKUP($J91,'Miljövärden urval för publ'!$B$2:$H$490,MATCH(K$3,'Miljövärden urval för publ'!$B$2:$H$2,0),FALSE)),"",VLOOKUP($J91,'Miljövärden urval för publ'!$B$2:$H$490,MATCH(K$3,'Miljövärden urval för publ'!$B$2:$H$2,0),FALSE))</f>
        <v>0.18429499999999999</v>
      </c>
      <c r="L91">
        <f>IF(ISERROR(VLOOKUP($J91,'Miljövärden urval för publ'!$B$2:$H$490,MATCH(L$3,'Miljövärden urval för publ'!$B$2:$H$2,0),FALSE)),"",VLOOKUP($J91,'Miljövärden urval för publ'!$B$2:$H$490,MATCH(L$3,'Miljövärden urval för publ'!$B$2:$H$2,0),FALSE))</f>
        <v>47.2059</v>
      </c>
      <c r="M91">
        <f>IF(ISERROR(VLOOKUP($J91,'Miljövärden urval för publ'!$B$2:$H$490,MATCH(M$3,'Miljövärden urval för publ'!$B$2:$H$2,0),FALSE)),"",VLOOKUP($J91,'Miljövärden urval för publ'!$B$2:$H$490,MATCH(M$3,'Miljövärden urval för publ'!$B$2:$H$2,0),FALSE))</f>
        <v>5.5744999999999996</v>
      </c>
      <c r="N91">
        <f>IF(ISERROR(VLOOKUP($J91,'Miljövärden urval för publ'!$B$2:$H$490,MATCH(N$3,'Miljövärden urval för publ'!$B$2:$H$2,0),FALSE)),"",VLOOKUP($J91,'Miljövärden urval för publ'!$B$2:$H$490,MATCH(N$3,'Miljövärden urval för publ'!$B$2:$H$2,0),FALSE))</f>
        <v>7.8944200000000006E-2</v>
      </c>
    </row>
    <row r="92" spans="1:14" x14ac:dyDescent="0.25">
      <c r="A92" s="26" t="s">
        <v>574</v>
      </c>
      <c r="B92" s="26" t="s">
        <v>576</v>
      </c>
      <c r="C92" s="27"/>
      <c r="D92" s="27" t="str">
        <f>VLOOKUP(B92,'Miljövärden urval för publ'!$B$2:$S$480,MATCH("ska publiceras:",'Miljövärden urval för publ'!$B$2:$Q$2,0),FALSE)</f>
        <v>ja</v>
      </c>
      <c r="E92" s="27">
        <f t="shared" si="3"/>
        <v>81</v>
      </c>
      <c r="H92" s="20">
        <v>90</v>
      </c>
      <c r="I92" t="str">
        <f t="shared" si="4"/>
        <v>Göteborg Energi AB</v>
      </c>
      <c r="J92" t="str">
        <f t="shared" si="5"/>
        <v>Göteborg Ale och Partille Bra Miljöval</v>
      </c>
      <c r="K92">
        <f>IF(ISERROR(VLOOKUP($J92,'Miljövärden urval för publ'!$B$2:$H$490,MATCH(K$3,'Miljövärden urval för publ'!$B$2:$H$2,0),FALSE)),"",VLOOKUP($J92,'Miljövärden urval för publ'!$B$2:$H$490,MATCH(K$3,'Miljövärden urval för publ'!$B$2:$H$2,0),FALSE))</f>
        <v>6.24112E-2</v>
      </c>
      <c r="L92">
        <f>IF(ISERROR(VLOOKUP($J92,'Miljövärden urval för publ'!$B$2:$H$490,MATCH(L$3,'Miljövärden urval för publ'!$B$2:$H$2,0),FALSE)),"",VLOOKUP($J92,'Miljövärden urval för publ'!$B$2:$H$490,MATCH(L$3,'Miljövärden urval för publ'!$B$2:$H$2,0),FALSE))</f>
        <v>7.42584</v>
      </c>
      <c r="M92">
        <f>IF(ISERROR(VLOOKUP($J92,'Miljövärden urval för publ'!$B$2:$H$490,MATCH(M$3,'Miljövärden urval för publ'!$B$2:$H$2,0),FALSE)),"",VLOOKUP($J92,'Miljövärden urval för publ'!$B$2:$H$490,MATCH(M$3,'Miljövärden urval för publ'!$B$2:$H$2,0),FALSE))</f>
        <v>5.6012899999999997</v>
      </c>
      <c r="N92">
        <f>IF(ISERROR(VLOOKUP($J92,'Miljövärden urval för publ'!$B$2:$H$490,MATCH(N$3,'Miljövärden urval för publ'!$B$2:$H$2,0),FALSE)),"",VLOOKUP($J92,'Miljövärden urval för publ'!$B$2:$H$490,MATCH(N$3,'Miljövärden urval för publ'!$B$2:$H$2,0),FALSE))</f>
        <v>0</v>
      </c>
    </row>
    <row r="93" spans="1:14" x14ac:dyDescent="0.25">
      <c r="A93" s="26" t="s">
        <v>238</v>
      </c>
      <c r="B93" s="26" t="s">
        <v>239</v>
      </c>
      <c r="C93" s="27"/>
      <c r="D93" s="27" t="str">
        <f>VLOOKUP(B93,'Miljövärden urval för publ'!$B$2:$S$480,MATCH("ska publiceras:",'Miljövärden urval för publ'!$B$2:$Q$2,0),FALSE)</f>
        <v>ja</v>
      </c>
      <c r="E93" s="27">
        <f t="shared" si="3"/>
        <v>82</v>
      </c>
      <c r="H93" s="20">
        <v>91</v>
      </c>
      <c r="I93" t="str">
        <f t="shared" si="4"/>
        <v>Götene Vatten &amp; Värme AB</v>
      </c>
      <c r="J93" t="str">
        <f t="shared" si="5"/>
        <v>Götene</v>
      </c>
      <c r="K93">
        <f>IF(ISERROR(VLOOKUP($J93,'Miljövärden urval för publ'!$B$2:$H$490,MATCH(K$3,'Miljövärden urval för publ'!$B$2:$H$2,0),FALSE)),"",VLOOKUP($J93,'Miljövärden urval för publ'!$B$2:$H$490,MATCH(K$3,'Miljövärden urval för publ'!$B$2:$H$2,0),FALSE))</f>
        <v>0.115477</v>
      </c>
      <c r="L93">
        <f>IF(ISERROR(VLOOKUP($J93,'Miljövärden urval för publ'!$B$2:$H$490,MATCH(L$3,'Miljövärden urval för publ'!$B$2:$H$2,0),FALSE)),"",VLOOKUP($J93,'Miljövärden urval för publ'!$B$2:$H$490,MATCH(L$3,'Miljövärden urval för publ'!$B$2:$H$2,0),FALSE))</f>
        <v>21.553999999999998</v>
      </c>
      <c r="M93">
        <f>IF(ISERROR(VLOOKUP($J93,'Miljövärden urval för publ'!$B$2:$H$490,MATCH(M$3,'Miljövärden urval för publ'!$B$2:$H$2,0),FALSE)),"",VLOOKUP($J93,'Miljövärden urval för publ'!$B$2:$H$490,MATCH(M$3,'Miljövärden urval för publ'!$B$2:$H$2,0),FALSE))</f>
        <v>8.4902599999999993</v>
      </c>
      <c r="N93">
        <f>IF(ISERROR(VLOOKUP($J93,'Miljövärden urval för publ'!$B$2:$H$490,MATCH(N$3,'Miljövärden urval för publ'!$B$2:$H$2,0),FALSE)),"",VLOOKUP($J93,'Miljövärden urval för publ'!$B$2:$H$490,MATCH(N$3,'Miljövärden urval för publ'!$B$2:$H$2,0),FALSE))</f>
        <v>3.3651800000000003E-2</v>
      </c>
    </row>
    <row r="94" spans="1:14" x14ac:dyDescent="0.25">
      <c r="A94" s="26" t="s">
        <v>277</v>
      </c>
      <c r="B94" s="26" t="s">
        <v>280</v>
      </c>
      <c r="C94" s="27"/>
      <c r="D94" s="27" t="str">
        <f>VLOOKUP(B94,'Miljövärden urval för publ'!$B$2:$S$480,MATCH("ska publiceras:",'Miljövärden urval för publ'!$B$2:$Q$2,0),FALSE)</f>
        <v>ja</v>
      </c>
      <c r="E94" s="27">
        <f t="shared" si="3"/>
        <v>83</v>
      </c>
      <c r="H94" s="20">
        <v>92</v>
      </c>
      <c r="I94" t="str">
        <f t="shared" si="4"/>
        <v>Habo Energi AB</v>
      </c>
      <c r="J94" t="str">
        <f t="shared" si="5"/>
        <v>Habo</v>
      </c>
      <c r="K94">
        <f>IF(ISERROR(VLOOKUP($J94,'Miljövärden urval för publ'!$B$2:$H$490,MATCH(K$3,'Miljövärden urval för publ'!$B$2:$H$2,0),FALSE)),"",VLOOKUP($J94,'Miljövärden urval för publ'!$B$2:$H$490,MATCH(K$3,'Miljövärden urval för publ'!$B$2:$H$2,0),FALSE))</f>
        <v>5.9830000000000001E-2</v>
      </c>
      <c r="L94">
        <f>IF(ISERROR(VLOOKUP($J94,'Miljövärden urval för publ'!$B$2:$H$490,MATCH(L$3,'Miljövärden urval för publ'!$B$2:$H$2,0),FALSE)),"",VLOOKUP($J94,'Miljövärden urval för publ'!$B$2:$H$490,MATCH(L$3,'Miljövärden urval för publ'!$B$2:$H$2,0),FALSE))</f>
        <v>14.5624</v>
      </c>
      <c r="M94">
        <f>IF(ISERROR(VLOOKUP($J94,'Miljövärden urval för publ'!$B$2:$H$490,MATCH(M$3,'Miljövärden urval för publ'!$B$2:$H$2,0),FALSE)),"",VLOOKUP($J94,'Miljövärden urval för publ'!$B$2:$H$490,MATCH(M$3,'Miljövärden urval för publ'!$B$2:$H$2,0),FALSE))</f>
        <v>10.686199999999999</v>
      </c>
      <c r="N94">
        <f>IF(ISERROR(VLOOKUP($J94,'Miljövärden urval för publ'!$B$2:$H$490,MATCH(N$3,'Miljövärden urval för publ'!$B$2:$H$2,0),FALSE)),"",VLOOKUP($J94,'Miljövärden urval för publ'!$B$2:$H$490,MATCH(N$3,'Miljövärden urval för publ'!$B$2:$H$2,0),FALSE))</f>
        <v>1.9386099999999999E-3</v>
      </c>
    </row>
    <row r="95" spans="1:14" x14ac:dyDescent="0.25">
      <c r="A95" s="26" t="s">
        <v>542</v>
      </c>
      <c r="B95" s="26" t="s">
        <v>544</v>
      </c>
      <c r="C95" s="27"/>
      <c r="D95" s="27" t="str">
        <f>VLOOKUP(B95,'Miljövärden urval för publ'!$B$2:$S$480,MATCH("ska publiceras:",'Miljövärden urval för publ'!$B$2:$Q$2,0),FALSE)</f>
        <v>ja</v>
      </c>
      <c r="E95" s="27">
        <f t="shared" si="3"/>
        <v>84</v>
      </c>
      <c r="H95" s="20">
        <v>93</v>
      </c>
      <c r="I95" t="str">
        <f t="shared" si="4"/>
        <v>Hagfors Energi AB</v>
      </c>
      <c r="J95" t="str">
        <f t="shared" si="5"/>
        <v>Hagfors</v>
      </c>
      <c r="K95">
        <f>IF(ISERROR(VLOOKUP($J95,'Miljövärden urval för publ'!$B$2:$H$490,MATCH(K$3,'Miljövärden urval för publ'!$B$2:$H$2,0),FALSE)),"",VLOOKUP($J95,'Miljövärden urval för publ'!$B$2:$H$490,MATCH(K$3,'Miljövärden urval för publ'!$B$2:$H$2,0),FALSE))</f>
        <v>7.1521500000000002E-2</v>
      </c>
      <c r="L95">
        <f>IF(ISERROR(VLOOKUP($J95,'Miljövärden urval för publ'!$B$2:$H$490,MATCH(L$3,'Miljövärden urval för publ'!$B$2:$H$2,0),FALSE)),"",VLOOKUP($J95,'Miljövärden urval för publ'!$B$2:$H$490,MATCH(L$3,'Miljövärden urval för publ'!$B$2:$H$2,0),FALSE))</f>
        <v>19.282299999999999</v>
      </c>
      <c r="M95">
        <f>IF(ISERROR(VLOOKUP($J95,'Miljövärden urval för publ'!$B$2:$H$490,MATCH(M$3,'Miljövärden urval för publ'!$B$2:$H$2,0),FALSE)),"",VLOOKUP($J95,'Miljövärden urval för publ'!$B$2:$H$490,MATCH(M$3,'Miljövärden urval för publ'!$B$2:$H$2,0),FALSE))</f>
        <v>8.6165000000000003</v>
      </c>
      <c r="N95">
        <f>IF(ISERROR(VLOOKUP($J95,'Miljövärden urval för publ'!$B$2:$H$490,MATCH(N$3,'Miljövärden urval för publ'!$B$2:$H$2,0),FALSE)),"",VLOOKUP($J95,'Miljövärden urval för publ'!$B$2:$H$490,MATCH(N$3,'Miljövärden urval för publ'!$B$2:$H$2,0),FALSE))</f>
        <v>2.4085700000000002E-2</v>
      </c>
    </row>
    <row r="96" spans="1:14" x14ac:dyDescent="0.25">
      <c r="A96" s="26" t="s">
        <v>526</v>
      </c>
      <c r="B96" s="26" t="s">
        <v>529</v>
      </c>
      <c r="C96" s="27"/>
      <c r="D96" s="27" t="str">
        <f>VLOOKUP(B96,'Miljövärden urval för publ'!$B$2:$S$480,MATCH("ska publiceras:",'Miljövärden urval för publ'!$B$2:$Q$2,0),FALSE)</f>
        <v>ja</v>
      </c>
      <c r="E96" s="27">
        <f t="shared" si="3"/>
        <v>85</v>
      </c>
      <c r="H96" s="20">
        <v>94</v>
      </c>
      <c r="I96" t="str">
        <f t="shared" si="4"/>
        <v>Norrtälje Energi AB</v>
      </c>
      <c r="J96" t="str">
        <f t="shared" si="5"/>
        <v>Hallstavik</v>
      </c>
      <c r="K96">
        <f>IF(ISERROR(VLOOKUP($J96,'Miljövärden urval för publ'!$B$2:$H$490,MATCH(K$3,'Miljövärden urval för publ'!$B$2:$H$2,0),FALSE)),"",VLOOKUP($J96,'Miljövärden urval för publ'!$B$2:$H$490,MATCH(K$3,'Miljövärden urval för publ'!$B$2:$H$2,0),FALSE))</f>
        <v>5.00221E-2</v>
      </c>
      <c r="L96">
        <f>IF(ISERROR(VLOOKUP($J96,'Miljövärden urval för publ'!$B$2:$H$490,MATCH(L$3,'Miljövärden urval för publ'!$B$2:$H$2,0),FALSE)),"",VLOOKUP($J96,'Miljövärden urval för publ'!$B$2:$H$490,MATCH(L$3,'Miljövärden urval för publ'!$B$2:$H$2,0),FALSE))</f>
        <v>4.5295899999999998</v>
      </c>
      <c r="M96">
        <f>IF(ISERROR(VLOOKUP($J96,'Miljövärden urval för publ'!$B$2:$H$490,MATCH(M$3,'Miljövärden urval för publ'!$B$2:$H$2,0),FALSE)),"",VLOOKUP($J96,'Miljövärden urval för publ'!$B$2:$H$490,MATCH(M$3,'Miljövärden urval för publ'!$B$2:$H$2,0),FALSE))</f>
        <v>4.4011199999999997</v>
      </c>
      <c r="N96">
        <f>IF(ISERROR(VLOOKUP($J96,'Miljövärden urval för publ'!$B$2:$H$490,MATCH(N$3,'Miljövärden urval för publ'!$B$2:$H$2,0),FALSE)),"",VLOOKUP($J96,'Miljövärden urval för publ'!$B$2:$H$490,MATCH(N$3,'Miljövärden urval för publ'!$B$2:$H$2,0),FALSE))</f>
        <v>5.9149500000000004E-3</v>
      </c>
    </row>
    <row r="97" spans="1:14" x14ac:dyDescent="0.25">
      <c r="A97" s="26" t="s">
        <v>189</v>
      </c>
      <c r="B97" s="26" t="s">
        <v>190</v>
      </c>
      <c r="C97" s="27"/>
      <c r="D97" s="27" t="str">
        <f>VLOOKUP(B97,'Miljövärden urval för publ'!$B$2:$S$480,MATCH("ska publiceras:",'Miljövärden urval för publ'!$B$2:$Q$2,0),FALSE)</f>
        <v>ja</v>
      </c>
      <c r="E97" s="27">
        <f t="shared" si="3"/>
        <v>86</v>
      </c>
      <c r="H97" s="20">
        <v>95</v>
      </c>
      <c r="I97" t="str">
        <f t="shared" si="4"/>
        <v>Halmstads Energi och Miljö AB</v>
      </c>
      <c r="J97" t="str">
        <f t="shared" si="5"/>
        <v>Halmstad</v>
      </c>
      <c r="K97">
        <f>IF(ISERROR(VLOOKUP($J97,'Miljövärden urval för publ'!$B$2:$H$490,MATCH(K$3,'Miljövärden urval för publ'!$B$2:$H$2,0),FALSE)),"",VLOOKUP($J97,'Miljövärden urval för publ'!$B$2:$H$490,MATCH(K$3,'Miljövärden urval för publ'!$B$2:$H$2,0),FALSE))</f>
        <v>0.10557900000000001</v>
      </c>
      <c r="L97">
        <f>IF(ISERROR(VLOOKUP($J97,'Miljövärden urval för publ'!$B$2:$H$490,MATCH(L$3,'Miljövärden urval för publ'!$B$2:$H$2,0),FALSE)),"",VLOOKUP($J97,'Miljövärden urval för publ'!$B$2:$H$490,MATCH(L$3,'Miljövärden urval för publ'!$B$2:$H$2,0),FALSE))</f>
        <v>76.924199999999999</v>
      </c>
      <c r="M97">
        <f>IF(ISERROR(VLOOKUP($J97,'Miljövärden urval för publ'!$B$2:$H$490,MATCH(M$3,'Miljövärden urval för publ'!$B$2:$H$2,0),FALSE)),"",VLOOKUP($J97,'Miljövärden urval för publ'!$B$2:$H$490,MATCH(M$3,'Miljövärden urval för publ'!$B$2:$H$2,0),FALSE))</f>
        <v>5.1864400000000002</v>
      </c>
      <c r="N97">
        <f>IF(ISERROR(VLOOKUP($J97,'Miljövärden urval för publ'!$B$2:$H$490,MATCH(N$3,'Miljövärden urval för publ'!$B$2:$H$2,0),FALSE)),"",VLOOKUP($J97,'Miljövärden urval för publ'!$B$2:$H$490,MATCH(N$3,'Miljövärden urval för publ'!$B$2:$H$2,0),FALSE))</f>
        <v>1.85489E-2</v>
      </c>
    </row>
    <row r="98" spans="1:14" x14ac:dyDescent="0.25">
      <c r="A98" s="26" t="s">
        <v>506</v>
      </c>
      <c r="B98" s="26" t="s">
        <v>507</v>
      </c>
      <c r="C98" s="27"/>
      <c r="D98" s="27" t="str">
        <f>VLOOKUP(B98,'Miljövärden urval för publ'!$B$2:$S$480,MATCH("ska publiceras:",'Miljövärden urval för publ'!$B$2:$Q$2,0),FALSE)</f>
        <v>ja</v>
      </c>
      <c r="E98" s="27">
        <f t="shared" si="3"/>
        <v>87</v>
      </c>
      <c r="H98" s="20">
        <v>96</v>
      </c>
      <c r="I98" t="str">
        <f t="shared" si="4"/>
        <v>Övik Energi AB</v>
      </c>
      <c r="J98" t="str">
        <f t="shared" si="5"/>
        <v>Hampnäs</v>
      </c>
      <c r="K98">
        <f>IF(ISERROR(VLOOKUP($J98,'Miljövärden urval för publ'!$B$2:$H$490,MATCH(K$3,'Miljövärden urval för publ'!$B$2:$H$2,0),FALSE)),"",VLOOKUP($J98,'Miljövärden urval för publ'!$B$2:$H$490,MATCH(K$3,'Miljövärden urval för publ'!$B$2:$H$2,0),FALSE))</f>
        <v>0.28936600000000001</v>
      </c>
      <c r="L98">
        <f>IF(ISERROR(VLOOKUP($J98,'Miljövärden urval för publ'!$B$2:$H$490,MATCH(L$3,'Miljövärden urval för publ'!$B$2:$H$2,0),FALSE)),"",VLOOKUP($J98,'Miljövärden urval för publ'!$B$2:$H$490,MATCH(L$3,'Miljövärden urval för publ'!$B$2:$H$2,0),FALSE))</f>
        <v>39.445300000000003</v>
      </c>
      <c r="M98">
        <f>IF(ISERROR(VLOOKUP($J98,'Miljövärden urval för publ'!$B$2:$H$490,MATCH(M$3,'Miljövärden urval för publ'!$B$2:$H$2,0),FALSE)),"",VLOOKUP($J98,'Miljövärden urval för publ'!$B$2:$H$490,MATCH(M$3,'Miljövärden urval för publ'!$B$2:$H$2,0),FALSE))</f>
        <v>16.596599999999999</v>
      </c>
      <c r="N98">
        <f>IF(ISERROR(VLOOKUP($J98,'Miljövärden urval för publ'!$B$2:$H$490,MATCH(N$3,'Miljövärden urval för publ'!$B$2:$H$2,0),FALSE)),"",VLOOKUP($J98,'Miljövärden urval för publ'!$B$2:$H$490,MATCH(N$3,'Miljövärden urval för publ'!$B$2:$H$2,0),FALSE))</f>
        <v>7.6613399999999998E-2</v>
      </c>
    </row>
    <row r="99" spans="1:14" x14ac:dyDescent="0.25">
      <c r="A99" s="26" t="s">
        <v>191</v>
      </c>
      <c r="B99" s="26" t="s">
        <v>192</v>
      </c>
      <c r="C99" s="27"/>
      <c r="D99" s="27" t="str">
        <f>VLOOKUP(B99,'Miljövärden urval för publ'!$B$2:$S$480,MATCH("ska publiceras:",'Miljövärden urval för publ'!$B$2:$Q$2,0),FALSE)</f>
        <v>ja</v>
      </c>
      <c r="E99" s="27">
        <f t="shared" si="3"/>
        <v>88</v>
      </c>
      <c r="H99" s="20">
        <v>97</v>
      </c>
      <c r="I99" t="str">
        <f t="shared" si="4"/>
        <v>Vattenfall AB Värme</v>
      </c>
      <c r="J99" t="str">
        <f t="shared" si="5"/>
        <v>Haparanda</v>
      </c>
      <c r="K99">
        <f>IF(ISERROR(VLOOKUP($J99,'Miljövärden urval för publ'!$B$2:$H$490,MATCH(K$3,'Miljövärden urval för publ'!$B$2:$H$2,0),FALSE)),"",VLOOKUP($J99,'Miljövärden urval för publ'!$B$2:$H$490,MATCH(K$3,'Miljövärden urval för publ'!$B$2:$H$2,0),FALSE))</f>
        <v>1.1233299999999999</v>
      </c>
      <c r="L99">
        <f>IF(ISERROR(VLOOKUP($J99,'Miljövärden urval för publ'!$B$2:$H$490,MATCH(L$3,'Miljövärden urval för publ'!$B$2:$H$2,0),FALSE)),"",VLOOKUP($J99,'Miljövärden urval för publ'!$B$2:$H$490,MATCH(L$3,'Miljövärden urval för publ'!$B$2:$H$2,0),FALSE))</f>
        <v>428.02499999999998</v>
      </c>
      <c r="M99">
        <f>IF(ISERROR(VLOOKUP($J99,'Miljövärden urval för publ'!$B$2:$H$490,MATCH(M$3,'Miljövärden urval för publ'!$B$2:$H$2,0),FALSE)),"",VLOOKUP($J99,'Miljövärden urval för publ'!$B$2:$H$490,MATCH(M$3,'Miljövärden urval för publ'!$B$2:$H$2,0),FALSE))</f>
        <v>44.624299999999998</v>
      </c>
      <c r="N99">
        <f>IF(ISERROR(VLOOKUP($J99,'Miljövärden urval för publ'!$B$2:$H$490,MATCH(N$3,'Miljövärden urval för publ'!$B$2:$H$2,0),FALSE)),"",VLOOKUP($J99,'Miljövärden urval för publ'!$B$2:$H$490,MATCH(N$3,'Miljövärden urval för publ'!$B$2:$H$2,0),FALSE))</f>
        <v>1.01563E-2</v>
      </c>
    </row>
    <row r="100" spans="1:14" x14ac:dyDescent="0.25">
      <c r="A100" s="26" t="s">
        <v>193</v>
      </c>
      <c r="B100" s="26" t="s">
        <v>195</v>
      </c>
      <c r="C100" s="27"/>
      <c r="D100" s="27" t="str">
        <f>VLOOKUP(B100,'Miljövärden urval för publ'!$B$2:$S$480,MATCH("ska publiceras:",'Miljövärden urval för publ'!$B$2:$Q$2,0),FALSE)</f>
        <v>ja</v>
      </c>
      <c r="E100" s="27">
        <f t="shared" si="3"/>
        <v>89</v>
      </c>
      <c r="H100" s="20">
        <v>98</v>
      </c>
      <c r="I100" t="str">
        <f t="shared" si="4"/>
        <v>Adven Värme AB.</v>
      </c>
      <c r="J100" t="str">
        <f t="shared" si="5"/>
        <v>Hede</v>
      </c>
      <c r="K100">
        <f>IF(ISERROR(VLOOKUP($J100,'Miljövärden urval för publ'!$B$2:$H$490,MATCH(K$3,'Miljövärden urval för publ'!$B$2:$H$2,0),FALSE)),"",VLOOKUP($J100,'Miljövärden urval för publ'!$B$2:$H$490,MATCH(K$3,'Miljövärden urval för publ'!$B$2:$H$2,0),FALSE))</f>
        <v>9.2602699999999996E-2</v>
      </c>
      <c r="L100">
        <f>IF(ISERROR(VLOOKUP($J100,'Miljövärden urval för publ'!$B$2:$H$490,MATCH(L$3,'Miljövärden urval för publ'!$B$2:$H$2,0),FALSE)),"",VLOOKUP($J100,'Miljövärden urval för publ'!$B$2:$H$490,MATCH(L$3,'Miljövärden urval för publ'!$B$2:$H$2,0),FALSE))</f>
        <v>21.790700000000001</v>
      </c>
      <c r="M100">
        <f>IF(ISERROR(VLOOKUP($J100,'Miljövärden urval för publ'!$B$2:$H$490,MATCH(M$3,'Miljövärden urval för publ'!$B$2:$H$2,0),FALSE)),"",VLOOKUP($J100,'Miljövärden urval för publ'!$B$2:$H$490,MATCH(M$3,'Miljövärden urval för publ'!$B$2:$H$2,0),FALSE))</f>
        <v>10.6248</v>
      </c>
      <c r="N100">
        <f>IF(ISERROR(VLOOKUP($J100,'Miljövärden urval för publ'!$B$2:$H$490,MATCH(N$3,'Miljövärden urval för publ'!$B$2:$H$2,0),FALSE)),"",VLOOKUP($J100,'Miljövärden urval för publ'!$B$2:$H$490,MATCH(N$3,'Miljövärden urval för publ'!$B$2:$H$2,0),FALSE))</f>
        <v>1.27928E-2</v>
      </c>
    </row>
    <row r="101" spans="1:14" x14ac:dyDescent="0.25">
      <c r="A101" s="26" t="s">
        <v>193</v>
      </c>
      <c r="B101" s="26" t="s">
        <v>196</v>
      </c>
      <c r="C101" s="27"/>
      <c r="D101" s="27" t="str">
        <f>VLOOKUP(B101,'Miljövärden urval för publ'!$B$2:$S$480,MATCH("ska publiceras:",'Miljövärden urval för publ'!$B$2:$Q$2,0),FALSE)</f>
        <v>ja</v>
      </c>
      <c r="E101" s="27">
        <f t="shared" si="3"/>
        <v>90</v>
      </c>
      <c r="H101" s="20">
        <v>99</v>
      </c>
      <c r="I101" t="str">
        <f t="shared" si="4"/>
        <v>Hedemora Energi AB</v>
      </c>
      <c r="J101" t="str">
        <f t="shared" si="5"/>
        <v>Hedemora</v>
      </c>
      <c r="K101">
        <f>IF(ISERROR(VLOOKUP($J101,'Miljövärden urval för publ'!$B$2:$H$490,MATCH(K$3,'Miljövärden urval för publ'!$B$2:$H$2,0),FALSE)),"",VLOOKUP($J101,'Miljövärden urval för publ'!$B$2:$H$490,MATCH(K$3,'Miljövärden urval för publ'!$B$2:$H$2,0),FALSE))</f>
        <v>9.7536200000000003E-2</v>
      </c>
      <c r="L101">
        <f>IF(ISERROR(VLOOKUP($J101,'Miljövärden urval för publ'!$B$2:$H$490,MATCH(L$3,'Miljövärden urval för publ'!$B$2:$H$2,0),FALSE)),"",VLOOKUP($J101,'Miljövärden urval för publ'!$B$2:$H$490,MATCH(L$3,'Miljövärden urval för publ'!$B$2:$H$2,0),FALSE))</f>
        <v>21.2834</v>
      </c>
      <c r="M101">
        <f>IF(ISERROR(VLOOKUP($J101,'Miljövärden urval för publ'!$B$2:$H$490,MATCH(M$3,'Miljövärden urval för publ'!$B$2:$H$2,0),FALSE)),"",VLOOKUP($J101,'Miljövärden urval för publ'!$B$2:$H$490,MATCH(M$3,'Miljövärden urval för publ'!$B$2:$H$2,0),FALSE))</f>
        <v>8.36571</v>
      </c>
      <c r="N101">
        <f>IF(ISERROR(VLOOKUP($J101,'Miljövärden urval för publ'!$B$2:$H$490,MATCH(N$3,'Miljövärden urval för publ'!$B$2:$H$2,0),FALSE)),"",VLOOKUP($J101,'Miljövärden urval för publ'!$B$2:$H$490,MATCH(N$3,'Miljövärden urval för publ'!$B$2:$H$2,0),FALSE))</f>
        <v>1.8960100000000001E-2</v>
      </c>
    </row>
    <row r="102" spans="1:14" x14ac:dyDescent="0.25">
      <c r="A102" s="26" t="s">
        <v>193</v>
      </c>
      <c r="B102" s="26" t="s">
        <v>193</v>
      </c>
      <c r="C102" s="27"/>
      <c r="D102" s="27" t="str">
        <f>VLOOKUP(B102,'Miljövärden urval för publ'!$B$2:$S$480,MATCH("ska publiceras:",'Miljövärden urval för publ'!$B$2:$Q$2,0),FALSE)</f>
        <v>nej</v>
      </c>
      <c r="E102" s="27">
        <f t="shared" si="3"/>
        <v>90</v>
      </c>
      <c r="H102" s="20">
        <v>100</v>
      </c>
      <c r="I102" t="str">
        <f t="shared" si="4"/>
        <v>Bionär Närvärme AB</v>
      </c>
      <c r="J102" t="str">
        <f t="shared" si="5"/>
        <v>Hedesunda</v>
      </c>
      <c r="K102">
        <f>IF(ISERROR(VLOOKUP($J102,'Miljövärden urval för publ'!$B$2:$H$490,MATCH(K$3,'Miljövärden urval för publ'!$B$2:$H$2,0),FALSE)),"",VLOOKUP($J102,'Miljövärden urval för publ'!$B$2:$H$490,MATCH(K$3,'Miljövärden urval för publ'!$B$2:$H$2,0),FALSE))</f>
        <v>0.22948099999999999</v>
      </c>
      <c r="L102">
        <f>IF(ISERROR(VLOOKUP($J102,'Miljövärden urval för publ'!$B$2:$H$490,MATCH(L$3,'Miljövärden urval för publ'!$B$2:$H$2,0),FALSE)),"",VLOOKUP($J102,'Miljövärden urval för publ'!$B$2:$H$490,MATCH(L$3,'Miljövärden urval för publ'!$B$2:$H$2,0),FALSE))</f>
        <v>29.725100000000001</v>
      </c>
      <c r="M102">
        <f>IF(ISERROR(VLOOKUP($J102,'Miljövärden urval för publ'!$B$2:$H$490,MATCH(M$3,'Miljövärden urval för publ'!$B$2:$H$2,0),FALSE)),"",VLOOKUP($J102,'Miljövärden urval för publ'!$B$2:$H$490,MATCH(M$3,'Miljövärden urval för publ'!$B$2:$H$2,0),FALSE))</f>
        <v>17.872900000000001</v>
      </c>
      <c r="N102">
        <f>IF(ISERROR(VLOOKUP($J102,'Miljövärden urval för publ'!$B$2:$H$490,MATCH(N$3,'Miljövärden urval för publ'!$B$2:$H$2,0),FALSE)),"",VLOOKUP($J102,'Miljövärden urval för publ'!$B$2:$H$490,MATCH(N$3,'Miljövärden urval för publ'!$B$2:$H$2,0),FALSE))</f>
        <v>6.2375600000000003E-2</v>
      </c>
    </row>
    <row r="103" spans="1:14" x14ac:dyDescent="0.25">
      <c r="A103" s="26" t="s">
        <v>200</v>
      </c>
      <c r="B103" s="26" t="s">
        <v>201</v>
      </c>
      <c r="C103" s="27"/>
      <c r="D103" s="27" t="str">
        <f>VLOOKUP(B103,'Miljövärden urval för publ'!$B$2:$S$480,MATCH("ska publiceras:",'Miljövärden urval för publ'!$B$2:$Q$2,0),FALSE)</f>
        <v>ja</v>
      </c>
      <c r="E103" s="27">
        <f t="shared" si="3"/>
        <v>91</v>
      </c>
      <c r="H103" s="20">
        <v>101</v>
      </c>
      <c r="I103" t="str">
        <f t="shared" si="4"/>
        <v>Öresundskraft AB</v>
      </c>
      <c r="J103" t="str">
        <f t="shared" si="5"/>
        <v>Helsingborg</v>
      </c>
      <c r="K103">
        <f>IF(ISERROR(VLOOKUP($J103,'Miljövärden urval för publ'!$B$2:$H$490,MATCH(K$3,'Miljövärden urval för publ'!$B$2:$H$2,0),FALSE)),"",VLOOKUP($J103,'Miljövärden urval för publ'!$B$2:$H$490,MATCH(K$3,'Miljövärden urval för publ'!$B$2:$H$2,0),FALSE))</f>
        <v>6.7963200000000001E-2</v>
      </c>
      <c r="L103">
        <f>IF(ISERROR(VLOOKUP($J103,'Miljövärden urval för publ'!$B$2:$H$490,MATCH(L$3,'Miljövärden urval för publ'!$B$2:$H$2,0),FALSE)),"",VLOOKUP($J103,'Miljövärden urval för publ'!$B$2:$H$490,MATCH(L$3,'Miljövärden urval för publ'!$B$2:$H$2,0),FALSE))</f>
        <v>35.064900000000002</v>
      </c>
      <c r="M103">
        <f>IF(ISERROR(VLOOKUP($J103,'Miljövärden urval för publ'!$B$2:$H$490,MATCH(M$3,'Miljövärden urval för publ'!$B$2:$H$2,0),FALSE)),"",VLOOKUP($J103,'Miljövärden urval för publ'!$B$2:$H$490,MATCH(M$3,'Miljövärden urval för publ'!$B$2:$H$2,0),FALSE))</f>
        <v>3.6765699999999999</v>
      </c>
      <c r="N103">
        <f>IF(ISERROR(VLOOKUP($J103,'Miljövärden urval för publ'!$B$2:$H$490,MATCH(N$3,'Miljövärden urval för publ'!$B$2:$H$2,0),FALSE)),"",VLOOKUP($J103,'Miljövärden urval för publ'!$B$2:$H$490,MATCH(N$3,'Miljövärden urval för publ'!$B$2:$H$2,0),FALSE))</f>
        <v>4.8848399999999997E-3</v>
      </c>
    </row>
    <row r="104" spans="1:14" x14ac:dyDescent="0.25">
      <c r="A104" s="26" t="s">
        <v>203</v>
      </c>
      <c r="B104" s="26" t="s">
        <v>204</v>
      </c>
      <c r="C104" s="27"/>
      <c r="D104" s="27" t="str">
        <f>VLOOKUP(B104,'Miljövärden urval för publ'!$B$2:$S$480,MATCH("ska publiceras:",'Miljövärden urval för publ'!$B$2:$Q$2,0),FALSE)</f>
        <v>ja</v>
      </c>
      <c r="E104" s="27">
        <f t="shared" si="3"/>
        <v>92</v>
      </c>
      <c r="H104" s="20">
        <v>102</v>
      </c>
      <c r="I104" t="str">
        <f t="shared" si="4"/>
        <v>Gotlands Energi AB</v>
      </c>
      <c r="J104" t="str">
        <f t="shared" si="5"/>
        <v>Hemse</v>
      </c>
      <c r="K104">
        <f>IF(ISERROR(VLOOKUP($J104,'Miljövärden urval för publ'!$B$2:$H$490,MATCH(K$3,'Miljövärden urval för publ'!$B$2:$H$2,0),FALSE)),"",VLOOKUP($J104,'Miljövärden urval för publ'!$B$2:$H$490,MATCH(K$3,'Miljövärden urval för publ'!$B$2:$H$2,0),FALSE))</f>
        <v>0.125611</v>
      </c>
      <c r="L104">
        <f>IF(ISERROR(VLOOKUP($J104,'Miljövärden urval för publ'!$B$2:$H$490,MATCH(L$3,'Miljövärden urval för publ'!$B$2:$H$2,0),FALSE)),"",VLOOKUP($J104,'Miljövärden urval för publ'!$B$2:$H$490,MATCH(L$3,'Miljövärden urval för publ'!$B$2:$H$2,0),FALSE))</f>
        <v>25.384599999999999</v>
      </c>
      <c r="M104">
        <f>IF(ISERROR(VLOOKUP($J104,'Miljövärden urval för publ'!$B$2:$H$490,MATCH(M$3,'Miljövärden urval för publ'!$B$2:$H$2,0),FALSE)),"",VLOOKUP($J104,'Miljövärden urval för publ'!$B$2:$H$490,MATCH(M$3,'Miljövärden urval för publ'!$B$2:$H$2,0),FALSE))</f>
        <v>8.1809600000000007</v>
      </c>
      <c r="N104">
        <f>IF(ISERROR(VLOOKUP($J104,'Miljövärden urval för publ'!$B$2:$H$490,MATCH(N$3,'Miljövärden urval för publ'!$B$2:$H$2,0),FALSE)),"",VLOOKUP($J104,'Miljövärden urval för publ'!$B$2:$H$490,MATCH(N$3,'Miljövärden urval för publ'!$B$2:$H$2,0),FALSE))</f>
        <v>2.6426499999999999E-2</v>
      </c>
    </row>
    <row r="105" spans="1:14" x14ac:dyDescent="0.25">
      <c r="A105" s="26" t="s">
        <v>205</v>
      </c>
      <c r="B105" s="26" t="s">
        <v>207</v>
      </c>
      <c r="C105" s="27"/>
      <c r="D105" s="27" t="str">
        <f>VLOOKUP(B105,'Miljövärden urval för publ'!$B$2:$S$480,MATCH("ska publiceras:",'Miljövärden urval för publ'!$B$2:$Q$2,0),FALSE)</f>
        <v>ja</v>
      </c>
      <c r="E105" s="27">
        <f t="shared" si="3"/>
        <v>93</v>
      </c>
      <c r="H105" s="20">
        <v>103</v>
      </c>
      <c r="I105" t="str">
        <f t="shared" si="4"/>
        <v>Gislaved Energi AB</v>
      </c>
      <c r="J105" t="str">
        <f t="shared" si="5"/>
        <v>Hestra</v>
      </c>
      <c r="K105">
        <f>IF(ISERROR(VLOOKUP($J105,'Miljövärden urval för publ'!$B$2:$H$490,MATCH(K$3,'Miljövärden urval för publ'!$B$2:$H$2,0),FALSE)),"",VLOOKUP($J105,'Miljövärden urval för publ'!$B$2:$H$490,MATCH(K$3,'Miljövärden urval för publ'!$B$2:$H$2,0),FALSE))</f>
        <v>0.111868</v>
      </c>
      <c r="L105">
        <f>IF(ISERROR(VLOOKUP($J105,'Miljövärden urval för publ'!$B$2:$H$490,MATCH(L$3,'Miljövärden urval för publ'!$B$2:$H$2,0),FALSE)),"",VLOOKUP($J105,'Miljövärden urval för publ'!$B$2:$H$490,MATCH(L$3,'Miljövärden urval för publ'!$B$2:$H$2,0),FALSE))</f>
        <v>22.406400000000001</v>
      </c>
      <c r="M105">
        <f>IF(ISERROR(VLOOKUP($J105,'Miljövärden urval för publ'!$B$2:$H$490,MATCH(M$3,'Miljövärden urval för publ'!$B$2:$H$2,0),FALSE)),"",VLOOKUP($J105,'Miljövärden urval för publ'!$B$2:$H$490,MATCH(M$3,'Miljövärden urval för publ'!$B$2:$H$2,0),FALSE))</f>
        <v>9.3345599999999997</v>
      </c>
      <c r="N105">
        <f>IF(ISERROR(VLOOKUP($J105,'Miljövärden urval för publ'!$B$2:$H$490,MATCH(N$3,'Miljövärden urval för publ'!$B$2:$H$2,0),FALSE)),"",VLOOKUP($J105,'Miljövärden urval för publ'!$B$2:$H$490,MATCH(N$3,'Miljövärden urval för publ'!$B$2:$H$2,0),FALSE))</f>
        <v>9.1375499999999995E-3</v>
      </c>
    </row>
    <row r="106" spans="1:14" x14ac:dyDescent="0.25">
      <c r="A106" s="26" t="s">
        <v>353</v>
      </c>
      <c r="B106" s="26" t="s">
        <v>354</v>
      </c>
      <c r="C106" s="27"/>
      <c r="D106" s="27" t="str">
        <f>VLOOKUP(B106,'Miljövärden urval för publ'!$B$2:$S$480,MATCH("ska publiceras:",'Miljövärden urval för publ'!$B$2:$Q$2,0),FALSE)</f>
        <v>ja</v>
      </c>
      <c r="E106" s="27">
        <f t="shared" si="3"/>
        <v>94</v>
      </c>
      <c r="H106" s="20">
        <v>104</v>
      </c>
      <c r="I106" t="str">
        <f t="shared" si="4"/>
        <v>Hjo Energi AB</v>
      </c>
      <c r="J106" t="str">
        <f t="shared" si="5"/>
        <v>Hjo</v>
      </c>
      <c r="K106">
        <f>IF(ISERROR(VLOOKUP($J106,'Miljövärden urval för publ'!$B$2:$H$490,MATCH(K$3,'Miljövärden urval för publ'!$B$2:$H$2,0),FALSE)),"",VLOOKUP($J106,'Miljövärden urval för publ'!$B$2:$H$490,MATCH(K$3,'Miljövärden urval för publ'!$B$2:$H$2,0),FALSE))</f>
        <v>8.1534099999999998E-2</v>
      </c>
      <c r="L106">
        <f>IF(ISERROR(VLOOKUP($J106,'Miljövärden urval för publ'!$B$2:$H$490,MATCH(L$3,'Miljövärden urval för publ'!$B$2:$H$2,0),FALSE)),"",VLOOKUP($J106,'Miljövärden urval för publ'!$B$2:$H$490,MATCH(L$3,'Miljövärden urval för publ'!$B$2:$H$2,0),FALSE))</f>
        <v>14.3102</v>
      </c>
      <c r="M106">
        <f>IF(ISERROR(VLOOKUP($J106,'Miljövärden urval för publ'!$B$2:$H$490,MATCH(M$3,'Miljövärden urval för publ'!$B$2:$H$2,0),FALSE)),"",VLOOKUP($J106,'Miljövärden urval för publ'!$B$2:$H$490,MATCH(M$3,'Miljövärden urval för publ'!$B$2:$H$2,0),FALSE))</f>
        <v>9.2549200000000003</v>
      </c>
      <c r="N106">
        <f>IF(ISERROR(VLOOKUP($J106,'Miljövärden urval för publ'!$B$2:$H$490,MATCH(N$3,'Miljövärden urval för publ'!$B$2:$H$2,0),FALSE)),"",VLOOKUP($J106,'Miljövärden urval för publ'!$B$2:$H$490,MATCH(N$3,'Miljövärden urval för publ'!$B$2:$H$2,0),FALSE))</f>
        <v>6.32951E-3</v>
      </c>
    </row>
    <row r="107" spans="1:14" x14ac:dyDescent="0.25">
      <c r="A107" s="26" t="s">
        <v>209</v>
      </c>
      <c r="B107" s="26" t="s">
        <v>210</v>
      </c>
      <c r="C107" s="27"/>
      <c r="D107" s="27" t="str">
        <f>VLOOKUP(B107,'Miljövärden urval för publ'!$B$2:$S$480,MATCH("ska publiceras:",'Miljövärden urval för publ'!$B$2:$Q$2,0),FALSE)</f>
        <v>ja</v>
      </c>
      <c r="E107" s="27">
        <f t="shared" si="3"/>
        <v>95</v>
      </c>
      <c r="H107" s="20">
        <v>105</v>
      </c>
      <c r="I107" t="str">
        <f t="shared" si="4"/>
        <v>Öresundskraft AB</v>
      </c>
      <c r="J107" t="str">
        <f t="shared" si="5"/>
        <v>Hjärnarp</v>
      </c>
      <c r="K107">
        <f>IF(ISERROR(VLOOKUP($J107,'Miljövärden urval för publ'!$B$2:$H$490,MATCH(K$3,'Miljövärden urval för publ'!$B$2:$H$2,0),FALSE)),"",VLOOKUP($J107,'Miljövärden urval för publ'!$B$2:$H$490,MATCH(K$3,'Miljövärden urval för publ'!$B$2:$H$2,0),FALSE))</f>
        <v>0.20488999999999999</v>
      </c>
      <c r="L107">
        <f>IF(ISERROR(VLOOKUP($J107,'Miljövärden urval för publ'!$B$2:$H$490,MATCH(L$3,'Miljövärden urval för publ'!$B$2:$H$2,0),FALSE)),"",VLOOKUP($J107,'Miljövärden urval för publ'!$B$2:$H$490,MATCH(L$3,'Miljövärden urval för publ'!$B$2:$H$2,0),FALSE))</f>
        <v>9.0132499999999993</v>
      </c>
      <c r="M107">
        <f>IF(ISERROR(VLOOKUP($J107,'Miljövärden urval för publ'!$B$2:$H$490,MATCH(M$3,'Miljövärden urval för publ'!$B$2:$H$2,0),FALSE)),"",VLOOKUP($J107,'Miljövärden urval för publ'!$B$2:$H$490,MATCH(M$3,'Miljövärden urval för publ'!$B$2:$H$2,0),FALSE))</f>
        <v>19.311499999999999</v>
      </c>
      <c r="N107">
        <f>IF(ISERROR(VLOOKUP($J107,'Miljövärden urval för publ'!$B$2:$H$490,MATCH(N$3,'Miljövärden urval för publ'!$B$2:$H$2,0),FALSE)),"",VLOOKUP($J107,'Miljövärden urval för publ'!$B$2:$H$490,MATCH(N$3,'Miljövärden urval för publ'!$B$2:$H$2,0),FALSE))</f>
        <v>9.6683700000000001E-4</v>
      </c>
    </row>
    <row r="108" spans="1:14" x14ac:dyDescent="0.25">
      <c r="A108" s="26" t="s">
        <v>380</v>
      </c>
      <c r="B108" s="26" t="s">
        <v>381</v>
      </c>
      <c r="C108" s="27"/>
      <c r="D108" s="27" t="str">
        <f>VLOOKUP(B108,'Miljövärden urval för publ'!$B$2:$S$480,MATCH("ska publiceras:",'Miljövärden urval för publ'!$B$2:$Q$2,0),FALSE)</f>
        <v>nej</v>
      </c>
      <c r="E108" s="27">
        <f t="shared" si="3"/>
        <v>95</v>
      </c>
      <c r="H108" s="20">
        <v>106</v>
      </c>
      <c r="I108" t="str">
        <f t="shared" si="4"/>
        <v>Värmevärden AB</v>
      </c>
      <c r="J108" t="str">
        <f t="shared" si="5"/>
        <v>Hofors(Värmevärden)</v>
      </c>
      <c r="K108">
        <f>IF(ISERROR(VLOOKUP($J108,'Miljövärden urval för publ'!$B$2:$H$490,MATCH(K$3,'Miljövärden urval för publ'!$B$2:$H$2,0),FALSE)),"",VLOOKUP($J108,'Miljövärden urval för publ'!$B$2:$H$490,MATCH(K$3,'Miljövärden urval för publ'!$B$2:$H$2,0),FALSE))</f>
        <v>8.0674899999999994E-2</v>
      </c>
      <c r="L108">
        <f>IF(ISERROR(VLOOKUP($J108,'Miljövärden urval för publ'!$B$2:$H$490,MATCH(L$3,'Miljövärden urval för publ'!$B$2:$H$2,0),FALSE)),"",VLOOKUP($J108,'Miljövärden urval för publ'!$B$2:$H$490,MATCH(L$3,'Miljövärden urval för publ'!$B$2:$H$2,0),FALSE))</f>
        <v>4.6636499999999996</v>
      </c>
      <c r="M108">
        <f>IF(ISERROR(VLOOKUP($J108,'Miljövärden urval för publ'!$B$2:$H$490,MATCH(M$3,'Miljövärden urval för publ'!$B$2:$H$2,0),FALSE)),"",VLOOKUP($J108,'Miljövärden urval för publ'!$B$2:$H$490,MATCH(M$3,'Miljövärden urval för publ'!$B$2:$H$2,0),FALSE))</f>
        <v>3.6018300000000001</v>
      </c>
      <c r="N108">
        <f>IF(ISERROR(VLOOKUP($J108,'Miljövärden urval för publ'!$B$2:$H$490,MATCH(N$3,'Miljövärden urval för publ'!$B$2:$H$2,0),FALSE)),"",VLOOKUP($J108,'Miljövärden urval för publ'!$B$2:$H$490,MATCH(N$3,'Miljövärden urval för publ'!$B$2:$H$2,0),FALSE))</f>
        <v>0</v>
      </c>
    </row>
    <row r="109" spans="1:14" x14ac:dyDescent="0.25">
      <c r="A109" s="26" t="s">
        <v>608</v>
      </c>
      <c r="B109" s="26" t="s">
        <v>611</v>
      </c>
      <c r="C109" s="27"/>
      <c r="D109" s="27" t="str">
        <f>VLOOKUP(B109,'Miljövärden urval för publ'!$B$2:$S$480,MATCH("ska publiceras:",'Miljövärden urval för publ'!$B$2:$Q$2,0),FALSE)</f>
        <v>ja</v>
      </c>
      <c r="E109" s="27">
        <f t="shared" si="3"/>
        <v>96</v>
      </c>
      <c r="H109" s="20">
        <v>107</v>
      </c>
      <c r="I109" t="str">
        <f t="shared" si="4"/>
        <v>Vetlanda Energi och Teknik AB</v>
      </c>
      <c r="J109" t="str">
        <f t="shared" si="5"/>
        <v>Holsby</v>
      </c>
      <c r="K109">
        <f>IF(ISERROR(VLOOKUP($J109,'Miljövärden urval för publ'!$B$2:$H$490,MATCH(K$3,'Miljövärden urval för publ'!$B$2:$H$2,0),FALSE)),"",VLOOKUP($J109,'Miljövärden urval för publ'!$B$2:$H$490,MATCH(K$3,'Miljövärden urval för publ'!$B$2:$H$2,0),FALSE))</f>
        <v>0.16684199999999999</v>
      </c>
      <c r="L109">
        <f>IF(ISERROR(VLOOKUP($J109,'Miljövärden urval för publ'!$B$2:$H$490,MATCH(L$3,'Miljövärden urval för publ'!$B$2:$H$2,0),FALSE)),"",VLOOKUP($J109,'Miljövärden urval för publ'!$B$2:$H$490,MATCH(L$3,'Miljövärden urval för publ'!$B$2:$H$2,0),FALSE))</f>
        <v>36.930799999999998</v>
      </c>
      <c r="M109">
        <f>IF(ISERROR(VLOOKUP($J109,'Miljövärden urval för publ'!$B$2:$H$490,MATCH(M$3,'Miljövärden urval för publ'!$B$2:$H$2,0),FALSE)),"",VLOOKUP($J109,'Miljövärden urval för publ'!$B$2:$H$490,MATCH(M$3,'Miljövärden urval för publ'!$B$2:$H$2,0),FALSE))</f>
        <v>11.684699999999999</v>
      </c>
      <c r="N109">
        <f>IF(ISERROR(VLOOKUP($J109,'Miljövärden urval för publ'!$B$2:$H$490,MATCH(N$3,'Miljövärden urval för publ'!$B$2:$H$2,0),FALSE)),"",VLOOKUP($J109,'Miljövärden urval för publ'!$B$2:$H$490,MATCH(N$3,'Miljövärden urval för publ'!$B$2:$H$2,0),FALSE))</f>
        <v>3.9672100000000002E-2</v>
      </c>
    </row>
    <row r="110" spans="1:14" x14ac:dyDescent="0.25">
      <c r="A110" s="26" t="s">
        <v>526</v>
      </c>
      <c r="B110" s="26" t="s">
        <v>530</v>
      </c>
      <c r="C110" s="27"/>
      <c r="D110" s="27" t="str">
        <f>VLOOKUP(B110,'Miljövärden urval för publ'!$B$2:$S$480,MATCH("ska publiceras:",'Miljövärden urval för publ'!$B$2:$Q$2,0),FALSE)</f>
        <v>ja</v>
      </c>
      <c r="E110" s="27">
        <f t="shared" si="3"/>
        <v>97</v>
      </c>
      <c r="H110" s="20">
        <v>108</v>
      </c>
      <c r="I110" t="str">
        <f t="shared" si="4"/>
        <v>Lantmännen Agrovärme AB</v>
      </c>
      <c r="J110" t="str">
        <f t="shared" si="5"/>
        <v>Horred</v>
      </c>
      <c r="K110">
        <f>IF(ISERROR(VLOOKUP($J110,'Miljövärden urval för publ'!$B$2:$H$490,MATCH(K$3,'Miljövärden urval för publ'!$B$2:$H$2,0),FALSE)),"",VLOOKUP($J110,'Miljövärden urval för publ'!$B$2:$H$490,MATCH(K$3,'Miljövärden urval för publ'!$B$2:$H$2,0),FALSE))</f>
        <v>0.27846700000000002</v>
      </c>
      <c r="L110">
        <f>IF(ISERROR(VLOOKUP($J110,'Miljövärden urval för publ'!$B$2:$H$490,MATCH(L$3,'Miljövärden urval för publ'!$B$2:$H$2,0),FALSE)),"",VLOOKUP($J110,'Miljövärden urval för publ'!$B$2:$H$490,MATCH(L$3,'Miljövärden urval för publ'!$B$2:$H$2,0),FALSE))</f>
        <v>30.232800000000001</v>
      </c>
      <c r="M110">
        <f>IF(ISERROR(VLOOKUP($J110,'Miljövärden urval för publ'!$B$2:$H$490,MATCH(M$3,'Miljövärden urval för publ'!$B$2:$H$2,0),FALSE)),"",VLOOKUP($J110,'Miljövärden urval för publ'!$B$2:$H$490,MATCH(M$3,'Miljövärden urval för publ'!$B$2:$H$2,0),FALSE))</f>
        <v>19.700500000000002</v>
      </c>
      <c r="N110">
        <f>IF(ISERROR(VLOOKUP($J110,'Miljövärden urval för publ'!$B$2:$H$490,MATCH(N$3,'Miljövärden urval för publ'!$B$2:$H$2,0),FALSE)),"",VLOOKUP($J110,'Miljövärden urval för publ'!$B$2:$H$490,MATCH(N$3,'Miljövärden urval för publ'!$B$2:$H$2,0),FALSE))</f>
        <v>3.5998200000000001E-2</v>
      </c>
    </row>
    <row r="111" spans="1:14" x14ac:dyDescent="0.25">
      <c r="A111" s="26" t="s">
        <v>22</v>
      </c>
      <c r="B111" s="26" t="s">
        <v>27</v>
      </c>
      <c r="C111" s="27"/>
      <c r="D111" s="27" t="str">
        <f>VLOOKUP(B111,'Miljövärden urval för publ'!$B$2:$S$480,MATCH("ska publiceras:",'Miljövärden urval för publ'!$B$2:$Q$2,0),FALSE)</f>
        <v>ja</v>
      </c>
      <c r="E111" s="27">
        <f t="shared" si="3"/>
        <v>98</v>
      </c>
      <c r="H111" s="20">
        <v>109</v>
      </c>
      <c r="I111" t="str">
        <f t="shared" si="4"/>
        <v>Värmevärden AB</v>
      </c>
      <c r="J111" t="str">
        <f t="shared" si="5"/>
        <v>Hudiksvall</v>
      </c>
      <c r="K111">
        <f>IF(ISERROR(VLOOKUP($J111,'Miljövärden urval för publ'!$B$2:$H$490,MATCH(K$3,'Miljövärden urval för publ'!$B$2:$H$2,0),FALSE)),"",VLOOKUP($J111,'Miljövärden urval för publ'!$B$2:$H$490,MATCH(K$3,'Miljövärden urval för publ'!$B$2:$H$2,0),FALSE))</f>
        <v>9.3985399999999997E-2</v>
      </c>
      <c r="L111">
        <f>IF(ISERROR(VLOOKUP($J111,'Miljövärden urval för publ'!$B$2:$H$490,MATCH(L$3,'Miljövärden urval för publ'!$B$2:$H$2,0),FALSE)),"",VLOOKUP($J111,'Miljövärden urval för publ'!$B$2:$H$490,MATCH(L$3,'Miljövärden urval för publ'!$B$2:$H$2,0),FALSE))</f>
        <v>9.0141299999999998</v>
      </c>
      <c r="M111">
        <f>IF(ISERROR(VLOOKUP($J111,'Miljövärden urval för publ'!$B$2:$H$490,MATCH(M$3,'Miljövärden urval för publ'!$B$2:$H$2,0),FALSE)),"",VLOOKUP($J111,'Miljövärden urval för publ'!$B$2:$H$490,MATCH(M$3,'Miljövärden urval för publ'!$B$2:$H$2,0),FALSE))</f>
        <v>5.7037500000000003</v>
      </c>
      <c r="N111">
        <f>IF(ISERROR(VLOOKUP($J111,'Miljövärden urval för publ'!$B$2:$H$490,MATCH(N$3,'Miljövärden urval för publ'!$B$2:$H$2,0),FALSE)),"",VLOOKUP($J111,'Miljövärden urval för publ'!$B$2:$H$490,MATCH(N$3,'Miljövärden urval för publ'!$B$2:$H$2,0),FALSE))</f>
        <v>7.1628200000000003E-3</v>
      </c>
    </row>
    <row r="112" spans="1:14" x14ac:dyDescent="0.25">
      <c r="A112" s="26" t="s">
        <v>213</v>
      </c>
      <c r="B112" s="26" t="s">
        <v>214</v>
      </c>
      <c r="C112" s="27"/>
      <c r="D112" s="27" t="str">
        <f>VLOOKUP(B112,'Miljövärden urval för publ'!$B$2:$S$480,MATCH("ska publiceras:",'Miljövärden urval för publ'!$B$2:$Q$2,0),FALSE)</f>
        <v>ja</v>
      </c>
      <c r="E112" s="27">
        <f t="shared" si="3"/>
        <v>99</v>
      </c>
      <c r="H112" s="20">
        <v>110</v>
      </c>
      <c r="I112" t="str">
        <f t="shared" si="4"/>
        <v>Övik Energi AB</v>
      </c>
      <c r="J112" t="str">
        <f t="shared" si="5"/>
        <v>Husum</v>
      </c>
      <c r="K112">
        <f>IF(ISERROR(VLOOKUP($J112,'Miljövärden urval för publ'!$B$2:$H$490,MATCH(K$3,'Miljövärden urval för publ'!$B$2:$H$2,0),FALSE)),"",VLOOKUP($J112,'Miljövärden urval för publ'!$B$2:$H$490,MATCH(K$3,'Miljövärden urval för publ'!$B$2:$H$2,0),FALSE))</f>
        <v>0.17296900000000001</v>
      </c>
      <c r="L112">
        <f>IF(ISERROR(VLOOKUP($J112,'Miljövärden urval för publ'!$B$2:$H$490,MATCH(L$3,'Miljövärden urval för publ'!$B$2:$H$2,0),FALSE)),"",VLOOKUP($J112,'Miljövärden urval för publ'!$B$2:$H$490,MATCH(L$3,'Miljövärden urval för publ'!$B$2:$H$2,0),FALSE))</f>
        <v>36.257800000000003</v>
      </c>
      <c r="M112">
        <f>IF(ISERROR(VLOOKUP($J112,'Miljövärden urval för publ'!$B$2:$H$490,MATCH(M$3,'Miljövärden urval för publ'!$B$2:$H$2,0),FALSE)),"",VLOOKUP($J112,'Miljövärden urval för publ'!$B$2:$H$490,MATCH(M$3,'Miljövärden urval för publ'!$B$2:$H$2,0),FALSE))</f>
        <v>5.9568700000000003</v>
      </c>
      <c r="N112">
        <f>IF(ISERROR(VLOOKUP($J112,'Miljövärden urval för publ'!$B$2:$H$490,MATCH(N$3,'Miljövärden urval för publ'!$B$2:$H$2,0),FALSE)),"",VLOOKUP($J112,'Miljövärden urval för publ'!$B$2:$H$490,MATCH(N$3,'Miljövärden urval för publ'!$B$2:$H$2,0),FALSE))</f>
        <v>6.7666500000000004E-2</v>
      </c>
    </row>
    <row r="113" spans="1:14" x14ac:dyDescent="0.25">
      <c r="A113" s="26" t="s">
        <v>54</v>
      </c>
      <c r="B113" s="26" t="s">
        <v>58</v>
      </c>
      <c r="C113" s="27"/>
      <c r="D113" s="27" t="str">
        <f>VLOOKUP(B113,'Miljövärden urval för publ'!$B$2:$S$480,MATCH("ska publiceras:",'Miljövärden urval för publ'!$B$2:$Q$2,0),FALSE)</f>
        <v>ja</v>
      </c>
      <c r="E113" s="27">
        <f t="shared" si="3"/>
        <v>100</v>
      </c>
      <c r="H113" s="20">
        <v>111</v>
      </c>
      <c r="I113" t="str">
        <f t="shared" si="4"/>
        <v>Degerfors Energi AB</v>
      </c>
      <c r="J113" t="str">
        <f t="shared" si="5"/>
        <v>HVC Degerfors</v>
      </c>
      <c r="K113">
        <f>IF(ISERROR(VLOOKUP($J113,'Miljövärden urval för publ'!$B$2:$H$490,MATCH(K$3,'Miljövärden urval för publ'!$B$2:$H$2,0),FALSE)),"",VLOOKUP($J113,'Miljövärden urval för publ'!$B$2:$H$490,MATCH(K$3,'Miljövärden urval för publ'!$B$2:$H$2,0),FALSE))</f>
        <v>0.14790700000000001</v>
      </c>
      <c r="L113">
        <f>IF(ISERROR(VLOOKUP($J113,'Miljövärden urval för publ'!$B$2:$H$490,MATCH(L$3,'Miljövärden urval för publ'!$B$2:$H$2,0),FALSE)),"",VLOOKUP($J113,'Miljövärden urval för publ'!$B$2:$H$490,MATCH(L$3,'Miljövärden urval för publ'!$B$2:$H$2,0),FALSE))</f>
        <v>9.9311399999999992</v>
      </c>
      <c r="M113">
        <f>IF(ISERROR(VLOOKUP($J113,'Miljövärden urval för publ'!$B$2:$H$490,MATCH(M$3,'Miljövärden urval för publ'!$B$2:$H$2,0),FALSE)),"",VLOOKUP($J113,'Miljövärden urval för publ'!$B$2:$H$490,MATCH(M$3,'Miljövärden urval för publ'!$B$2:$H$2,0),FALSE))</f>
        <v>15.3695</v>
      </c>
      <c r="N113">
        <f>IF(ISERROR(VLOOKUP($J113,'Miljövärden urval för publ'!$B$2:$H$490,MATCH(N$3,'Miljövärden urval för publ'!$B$2:$H$2,0),FALSE)),"",VLOOKUP($J113,'Miljövärden urval för publ'!$B$2:$H$490,MATCH(N$3,'Miljövärden urval för publ'!$B$2:$H$2,0),FALSE))</f>
        <v>4.6298499999999996E-3</v>
      </c>
    </row>
    <row r="114" spans="1:14" x14ac:dyDescent="0.25">
      <c r="A114" s="26" t="s">
        <v>598</v>
      </c>
      <c r="B114" s="26" t="s">
        <v>599</v>
      </c>
      <c r="C114" s="27"/>
      <c r="D114" s="27" t="str">
        <f>VLOOKUP(B114,'Miljövärden urval för publ'!$B$2:$S$480,MATCH("ska publiceras:",'Miljövärden urval för publ'!$B$2:$Q$2,0),FALSE)</f>
        <v>ja</v>
      </c>
      <c r="E114" s="27">
        <f t="shared" si="3"/>
        <v>101</v>
      </c>
      <c r="H114" s="20">
        <v>112</v>
      </c>
      <c r="I114" t="str">
        <f t="shared" si="4"/>
        <v>Kungälv Energi AB</v>
      </c>
      <c r="J114" t="str">
        <f t="shared" si="5"/>
        <v>HVC Kode</v>
      </c>
      <c r="K114">
        <f>IF(ISERROR(VLOOKUP($J114,'Miljövärden urval för publ'!$B$2:$H$490,MATCH(K$3,'Miljövärden urval för publ'!$B$2:$H$2,0),FALSE)),"",VLOOKUP($J114,'Miljövärden urval för publ'!$B$2:$H$490,MATCH(K$3,'Miljövärden urval för publ'!$B$2:$H$2,0),FALSE))</f>
        <v>0.17128199999999999</v>
      </c>
      <c r="L114">
        <f>IF(ISERROR(VLOOKUP($J114,'Miljövärden urval för publ'!$B$2:$H$490,MATCH(L$3,'Miljövärden urval för publ'!$B$2:$H$2,0),FALSE)),"",VLOOKUP($J114,'Miljövärden urval för publ'!$B$2:$H$490,MATCH(L$3,'Miljövärden urval för publ'!$B$2:$H$2,0),FALSE))</f>
        <v>11.3126</v>
      </c>
      <c r="M114">
        <f>IF(ISERROR(VLOOKUP($J114,'Miljövärden urval för publ'!$B$2:$H$490,MATCH(M$3,'Miljövärden urval för publ'!$B$2:$H$2,0),FALSE)),"",VLOOKUP($J114,'Miljövärden urval för publ'!$B$2:$H$490,MATCH(M$3,'Miljövärden urval för publ'!$B$2:$H$2,0),FALSE))</f>
        <v>15.364599999999999</v>
      </c>
      <c r="N114">
        <f>IF(ISERROR(VLOOKUP($J114,'Miljövärden urval för publ'!$B$2:$H$490,MATCH(N$3,'Miljövärden urval för publ'!$B$2:$H$2,0),FALSE)),"",VLOOKUP($J114,'Miljövärden urval för publ'!$B$2:$H$490,MATCH(N$3,'Miljövärden urval för publ'!$B$2:$H$2,0),FALSE))</f>
        <v>1.43164E-2</v>
      </c>
    </row>
    <row r="115" spans="1:14" x14ac:dyDescent="0.25">
      <c r="A115" s="26" t="s">
        <v>184</v>
      </c>
      <c r="B115" s="26" t="s">
        <v>185</v>
      </c>
      <c r="C115" s="27"/>
      <c r="D115" s="27" t="str">
        <f>VLOOKUP(B115,'Miljövärden urval för publ'!$B$2:$S$480,MATCH("ska publiceras:",'Miljövärden urval för publ'!$B$2:$Q$2,0),FALSE)</f>
        <v>ja</v>
      </c>
      <c r="E115" s="27">
        <f t="shared" si="3"/>
        <v>102</v>
      </c>
      <c r="H115" s="20">
        <v>113</v>
      </c>
      <c r="I115" t="str">
        <f t="shared" si="4"/>
        <v>Kungälv Energi AB</v>
      </c>
      <c r="J115" t="str">
        <f t="shared" si="5"/>
        <v>HVC Kärna</v>
      </c>
      <c r="K115">
        <f>IF(ISERROR(VLOOKUP($J115,'Miljövärden urval för publ'!$B$2:$H$490,MATCH(K$3,'Miljövärden urval för publ'!$B$2:$H$2,0),FALSE)),"",VLOOKUP($J115,'Miljövärden urval för publ'!$B$2:$H$490,MATCH(K$3,'Miljövärden urval för publ'!$B$2:$H$2,0),FALSE))</f>
        <v>0.20006499999999999</v>
      </c>
      <c r="L115">
        <f>IF(ISERROR(VLOOKUP($J115,'Miljövärden urval för publ'!$B$2:$H$490,MATCH(L$3,'Miljövärden urval för publ'!$B$2:$H$2,0),FALSE)),"",VLOOKUP($J115,'Miljövärden urval för publ'!$B$2:$H$490,MATCH(L$3,'Miljövärden urval för publ'!$B$2:$H$2,0),FALSE))</f>
        <v>12.6196</v>
      </c>
      <c r="M115">
        <f>IF(ISERROR(VLOOKUP($J115,'Miljövärden urval för publ'!$B$2:$H$490,MATCH(M$3,'Miljövärden urval för publ'!$B$2:$H$2,0),FALSE)),"",VLOOKUP($J115,'Miljövärden urval för publ'!$B$2:$H$490,MATCH(M$3,'Miljövärden urval för publ'!$B$2:$H$2,0),FALSE))</f>
        <v>16.144500000000001</v>
      </c>
      <c r="N115">
        <f>IF(ISERROR(VLOOKUP($J115,'Miljövärden urval för publ'!$B$2:$H$490,MATCH(N$3,'Miljövärden urval för publ'!$B$2:$H$2,0),FALSE)),"",VLOOKUP($J115,'Miljövärden urval för publ'!$B$2:$H$490,MATCH(N$3,'Miljövärden urval för publ'!$B$2:$H$2,0),FALSE))</f>
        <v>1.6378299999999998E-2</v>
      </c>
    </row>
    <row r="116" spans="1:14" x14ac:dyDescent="0.25">
      <c r="A116" s="26" t="s">
        <v>180</v>
      </c>
      <c r="B116" s="26" t="s">
        <v>182</v>
      </c>
      <c r="C116" s="27"/>
      <c r="D116" s="27" t="str">
        <f>VLOOKUP(B116,'Miljövärden urval för publ'!$B$2:$S$480,MATCH("ska publiceras:",'Miljövärden urval för publ'!$B$2:$Q$2,0),FALSE)</f>
        <v>ja</v>
      </c>
      <c r="E116" s="27">
        <f t="shared" si="3"/>
        <v>103</v>
      </c>
      <c r="H116" s="20">
        <v>114</v>
      </c>
      <c r="I116" t="str">
        <f t="shared" si="4"/>
        <v>Kungälv Energi AB</v>
      </c>
      <c r="J116" t="str">
        <f t="shared" si="5"/>
        <v>HVC Stålkullen</v>
      </c>
      <c r="K116">
        <f>IF(ISERROR(VLOOKUP($J116,'Miljövärden urval för publ'!$B$2:$H$490,MATCH(K$3,'Miljövärden urval för publ'!$B$2:$H$2,0),FALSE)),"",VLOOKUP($J116,'Miljövärden urval för publ'!$B$2:$H$490,MATCH(K$3,'Miljövärden urval för publ'!$B$2:$H$2,0),FALSE))</f>
        <v>0.15487500000000001</v>
      </c>
      <c r="L116">
        <f>IF(ISERROR(VLOOKUP($J116,'Miljövärden urval för publ'!$B$2:$H$490,MATCH(L$3,'Miljövärden urval för publ'!$B$2:$H$2,0),FALSE)),"",VLOOKUP($J116,'Miljövärden urval för publ'!$B$2:$H$490,MATCH(L$3,'Miljövärden urval för publ'!$B$2:$H$2,0),FALSE))</f>
        <v>9.1094799999999996</v>
      </c>
      <c r="M116">
        <f>IF(ISERROR(VLOOKUP($J116,'Miljövärden urval för publ'!$B$2:$H$490,MATCH(M$3,'Miljövärden urval för publ'!$B$2:$H$2,0),FALSE)),"",VLOOKUP($J116,'Miljövärden urval för publ'!$B$2:$H$490,MATCH(M$3,'Miljövärden urval för publ'!$B$2:$H$2,0),FALSE))</f>
        <v>15.1869</v>
      </c>
      <c r="N116">
        <f>IF(ISERROR(VLOOKUP($J116,'Miljövärden urval för publ'!$B$2:$H$490,MATCH(N$3,'Miljövärden urval för publ'!$B$2:$H$2,0),FALSE)),"",VLOOKUP($J116,'Miljövärden urval för publ'!$B$2:$H$490,MATCH(N$3,'Miljövärden urval för publ'!$B$2:$H$2,0),FALSE))</f>
        <v>7.5734599999999997E-3</v>
      </c>
    </row>
    <row r="117" spans="1:14" x14ac:dyDescent="0.25">
      <c r="A117" s="26" t="s">
        <v>220</v>
      </c>
      <c r="B117" s="26" t="s">
        <v>221</v>
      </c>
      <c r="C117" s="27"/>
      <c r="D117" s="27" t="str">
        <f>VLOOKUP(B117,'Miljövärden urval för publ'!$B$2:$S$480,MATCH("ska publiceras:",'Miljövärden urval för publ'!$B$2:$Q$2,0),FALSE)</f>
        <v>ja</v>
      </c>
      <c r="E117" s="27">
        <f t="shared" si="3"/>
        <v>104</v>
      </c>
      <c r="H117" s="20">
        <v>115</v>
      </c>
      <c r="I117" t="str">
        <f t="shared" si="4"/>
        <v>Mark Kraftvärme AB</v>
      </c>
      <c r="J117" t="str">
        <f t="shared" si="5"/>
        <v>Hyssna</v>
      </c>
      <c r="K117">
        <f>IF(ISERROR(VLOOKUP($J117,'Miljövärden urval för publ'!$B$2:$H$490,MATCH(K$3,'Miljövärden urval för publ'!$B$2:$H$2,0),FALSE)),"",VLOOKUP($J117,'Miljövärden urval för publ'!$B$2:$H$490,MATCH(K$3,'Miljövärden urval för publ'!$B$2:$H$2,0),FALSE))</f>
        <v>0.17649400000000001</v>
      </c>
      <c r="L117">
        <f>IF(ISERROR(VLOOKUP($J117,'Miljövärden urval för publ'!$B$2:$H$490,MATCH(L$3,'Miljövärden urval för publ'!$B$2:$H$2,0),FALSE)),"",VLOOKUP($J117,'Miljövärden urval för publ'!$B$2:$H$490,MATCH(L$3,'Miljövärden urval för publ'!$B$2:$H$2,0),FALSE))</f>
        <v>12.9819</v>
      </c>
      <c r="M117">
        <f>IF(ISERROR(VLOOKUP($J117,'Miljövärden urval för publ'!$B$2:$H$490,MATCH(M$3,'Miljövärden urval för publ'!$B$2:$H$2,0),FALSE)),"",VLOOKUP($J117,'Miljövärden urval för publ'!$B$2:$H$490,MATCH(M$3,'Miljövärden urval för publ'!$B$2:$H$2,0),FALSE))</f>
        <v>18.790600000000001</v>
      </c>
      <c r="N117">
        <f>IF(ISERROR(VLOOKUP($J117,'Miljövärden urval för publ'!$B$2:$H$490,MATCH(N$3,'Miljövärden urval för publ'!$B$2:$H$2,0),FALSE)),"",VLOOKUP($J117,'Miljövärden urval för publ'!$B$2:$H$490,MATCH(N$3,'Miljövärden urval för publ'!$B$2:$H$2,0),FALSE))</f>
        <v>1.32409E-2</v>
      </c>
    </row>
    <row r="118" spans="1:14" x14ac:dyDescent="0.25">
      <c r="A118" s="26" t="s">
        <v>598</v>
      </c>
      <c r="B118" s="26" t="s">
        <v>600</v>
      </c>
      <c r="C118" s="27"/>
      <c r="D118" s="27" t="str">
        <f>VLOOKUP(B118,'Miljövärden urval för publ'!$B$2:$S$480,MATCH("ska publiceras:",'Miljövärden urval för publ'!$B$2:$Q$2,0),FALSE)</f>
        <v>ja</v>
      </c>
      <c r="E118" s="27">
        <f t="shared" si="3"/>
        <v>105</v>
      </c>
      <c r="H118" s="20">
        <v>116</v>
      </c>
      <c r="I118" t="str">
        <f t="shared" si="4"/>
        <v>Värmevärden AB</v>
      </c>
      <c r="J118" t="str">
        <f t="shared" si="5"/>
        <v>Hällefors</v>
      </c>
      <c r="K118">
        <f>IF(ISERROR(VLOOKUP($J118,'Miljövärden urval för publ'!$B$2:$H$490,MATCH(K$3,'Miljövärden urval för publ'!$B$2:$H$2,0),FALSE)),"",VLOOKUP($J118,'Miljövärden urval för publ'!$B$2:$H$490,MATCH(K$3,'Miljövärden urval för publ'!$B$2:$H$2,0),FALSE))</f>
        <v>0.24438099999999999</v>
      </c>
      <c r="L118">
        <f>IF(ISERROR(VLOOKUP($J118,'Miljövärden urval för publ'!$B$2:$H$490,MATCH(L$3,'Miljövärden urval för publ'!$B$2:$H$2,0),FALSE)),"",VLOOKUP($J118,'Miljövärden urval för publ'!$B$2:$H$490,MATCH(L$3,'Miljövärden urval för publ'!$B$2:$H$2,0),FALSE))</f>
        <v>11.647600000000001</v>
      </c>
      <c r="M118">
        <f>IF(ISERROR(VLOOKUP($J118,'Miljövärden urval för publ'!$B$2:$H$490,MATCH(M$3,'Miljövärden urval för publ'!$B$2:$H$2,0),FALSE)),"",VLOOKUP($J118,'Miljövärden urval för publ'!$B$2:$H$490,MATCH(M$3,'Miljövärden urval för publ'!$B$2:$H$2,0),FALSE))</f>
        <v>6.6882700000000002</v>
      </c>
      <c r="N118">
        <f>IF(ISERROR(VLOOKUP($J118,'Miljövärden urval för publ'!$B$2:$H$490,MATCH(N$3,'Miljövärden urval för publ'!$B$2:$H$2,0),FALSE)),"",VLOOKUP($J118,'Miljövärden urval för publ'!$B$2:$H$490,MATCH(N$3,'Miljövärden urval för publ'!$B$2:$H$2,0),FALSE))</f>
        <v>8.6396000000000008E-3</v>
      </c>
    </row>
    <row r="119" spans="1:14" x14ac:dyDescent="0.25">
      <c r="A119" s="26" t="s">
        <v>552</v>
      </c>
      <c r="B119" s="26" t="s">
        <v>558</v>
      </c>
      <c r="C119" s="27"/>
      <c r="D119" s="27" t="str">
        <f>VLOOKUP(B119,'Miljövärden urval för publ'!$B$2:$S$480,MATCH("ska publiceras:",'Miljövärden urval för publ'!$B$2:$Q$2,0),FALSE)</f>
        <v>ja</v>
      </c>
      <c r="E119" s="27">
        <f t="shared" si="3"/>
        <v>106</v>
      </c>
      <c r="H119" s="20">
        <v>117</v>
      </c>
      <c r="I119" t="str">
        <f t="shared" si="4"/>
        <v>Götene Vatten &amp; Värme AB</v>
      </c>
      <c r="J119" t="str">
        <f t="shared" si="5"/>
        <v>Hällekis</v>
      </c>
      <c r="K119">
        <f>IF(ISERROR(VLOOKUP($J119,'Miljövärden urval för publ'!$B$2:$H$490,MATCH(K$3,'Miljövärden urval för publ'!$B$2:$H$2,0),FALSE)),"",VLOOKUP($J119,'Miljövärden urval för publ'!$B$2:$H$490,MATCH(K$3,'Miljövärden urval för publ'!$B$2:$H$2,0),FALSE))</f>
        <v>5.1999999999999998E-2</v>
      </c>
      <c r="L119">
        <f>IF(ISERROR(VLOOKUP($J119,'Miljövärden urval för publ'!$B$2:$H$490,MATCH(L$3,'Miljövärden urval för publ'!$B$2:$H$2,0),FALSE)),"",VLOOKUP($J119,'Miljövärden urval för publ'!$B$2:$H$490,MATCH(L$3,'Miljövärden urval för publ'!$B$2:$H$2,0),FALSE))</f>
        <v>3.0429300000000001</v>
      </c>
      <c r="M119">
        <f>IF(ISERROR(VLOOKUP($J119,'Miljövärden urval för publ'!$B$2:$H$490,MATCH(M$3,'Miljövärden urval för publ'!$B$2:$H$2,0),FALSE)),"",VLOOKUP($J119,'Miljövärden urval för publ'!$B$2:$H$490,MATCH(M$3,'Miljövärden urval för publ'!$B$2:$H$2,0),FALSE))</f>
        <v>1.2804800000000001</v>
      </c>
      <c r="N119">
        <f>IF(ISERROR(VLOOKUP($J119,'Miljövärden urval för publ'!$B$2:$H$490,MATCH(N$3,'Miljövärden urval för publ'!$B$2:$H$2,0),FALSE)),"",VLOOKUP($J119,'Miljövärden urval för publ'!$B$2:$H$490,MATCH(N$3,'Miljövärden urval för publ'!$B$2:$H$2,0),FALSE))</f>
        <v>6.1452499999999997E-3</v>
      </c>
    </row>
    <row r="120" spans="1:14" x14ac:dyDescent="0.25">
      <c r="A120" s="26" t="s">
        <v>538</v>
      </c>
      <c r="B120" s="26" t="s">
        <v>540</v>
      </c>
      <c r="C120" s="27"/>
      <c r="D120" s="27" t="str">
        <f>VLOOKUP(B120,'Miljövärden urval för publ'!$B$2:$S$480,MATCH("ska publiceras:",'Miljövärden urval för publ'!$B$2:$Q$2,0),FALSE)</f>
        <v>ja</v>
      </c>
      <c r="E120" s="27">
        <f t="shared" si="3"/>
        <v>107</v>
      </c>
      <c r="H120" s="20">
        <v>118</v>
      </c>
      <c r="I120" t="str">
        <f t="shared" si="4"/>
        <v>Härnösand Energi &amp; Miljö AB</v>
      </c>
      <c r="J120" t="str">
        <f t="shared" si="5"/>
        <v>Härnösand</v>
      </c>
      <c r="K120">
        <f>IF(ISERROR(VLOOKUP($J120,'Miljövärden urval för publ'!$B$2:$H$490,MATCH(K$3,'Miljövärden urval för publ'!$B$2:$H$2,0),FALSE)),"",VLOOKUP($J120,'Miljövärden urval för publ'!$B$2:$H$490,MATCH(K$3,'Miljövärden urval för publ'!$B$2:$H$2,0),FALSE))</f>
        <v>0.14410800000000001</v>
      </c>
      <c r="L120">
        <f>IF(ISERROR(VLOOKUP($J120,'Miljövärden urval för publ'!$B$2:$H$490,MATCH(L$3,'Miljövärden urval för publ'!$B$2:$H$2,0),FALSE)),"",VLOOKUP($J120,'Miljövärden urval för publ'!$B$2:$H$490,MATCH(L$3,'Miljövärden urval för publ'!$B$2:$H$2,0),FALSE))</f>
        <v>52.503500000000003</v>
      </c>
      <c r="M120">
        <f>IF(ISERROR(VLOOKUP($J120,'Miljövärden urval för publ'!$B$2:$H$490,MATCH(M$3,'Miljövärden urval för publ'!$B$2:$H$2,0),FALSE)),"",VLOOKUP($J120,'Miljövärden urval för publ'!$B$2:$H$490,MATCH(M$3,'Miljövärden urval för publ'!$B$2:$H$2,0),FALSE))</f>
        <v>8.8997799999999998</v>
      </c>
      <c r="N120">
        <f>IF(ISERROR(VLOOKUP($J120,'Miljövärden urval för publ'!$B$2:$H$490,MATCH(N$3,'Miljövärden urval för publ'!$B$2:$H$2,0),FALSE)),"",VLOOKUP($J120,'Miljövärden urval för publ'!$B$2:$H$490,MATCH(N$3,'Miljövärden urval för publ'!$B$2:$H$2,0),FALSE))</f>
        <v>2.89771E-3</v>
      </c>
    </row>
    <row r="121" spans="1:14" x14ac:dyDescent="0.25">
      <c r="A121" s="26" t="s">
        <v>277</v>
      </c>
      <c r="B121" s="26" t="s">
        <v>281</v>
      </c>
      <c r="C121" s="27"/>
      <c r="D121" s="27" t="str">
        <f>VLOOKUP(B121,'Miljövärden urval för publ'!$B$2:$S$480,MATCH("ska publiceras:",'Miljövärden urval för publ'!$B$2:$Q$2,0),FALSE)</f>
        <v>ja</v>
      </c>
      <c r="E121" s="27">
        <f t="shared" si="3"/>
        <v>108</v>
      </c>
      <c r="H121" s="20">
        <v>119</v>
      </c>
      <c r="I121" t="str">
        <f t="shared" si="4"/>
        <v>Hässleholm Miljö AB</v>
      </c>
      <c r="J121" t="str">
        <f t="shared" si="5"/>
        <v>Hässleholm</v>
      </c>
      <c r="K121">
        <f>IF(ISERROR(VLOOKUP($J121,'Miljövärden urval för publ'!$B$2:$H$490,MATCH(K$3,'Miljövärden urval för publ'!$B$2:$H$2,0),FALSE)),"",VLOOKUP($J121,'Miljövärden urval för publ'!$B$2:$H$490,MATCH(K$3,'Miljövärden urval för publ'!$B$2:$H$2,0),FALSE))</f>
        <v>0.15854199999999999</v>
      </c>
      <c r="L121">
        <f>IF(ISERROR(VLOOKUP($J121,'Miljövärden urval för publ'!$B$2:$H$490,MATCH(L$3,'Miljövärden urval för publ'!$B$2:$H$2,0),FALSE)),"",VLOOKUP($J121,'Miljövärden urval för publ'!$B$2:$H$490,MATCH(L$3,'Miljövärden urval för publ'!$B$2:$H$2,0),FALSE))</f>
        <v>85.091200000000001</v>
      </c>
      <c r="M121">
        <f>IF(ISERROR(VLOOKUP($J121,'Miljövärden urval för publ'!$B$2:$H$490,MATCH(M$3,'Miljövärden urval för publ'!$B$2:$H$2,0),FALSE)),"",VLOOKUP($J121,'Miljövärden urval för publ'!$B$2:$H$490,MATCH(M$3,'Miljövärden urval för publ'!$B$2:$H$2,0),FALSE))</f>
        <v>6.0049099999999997</v>
      </c>
      <c r="N121">
        <f>IF(ISERROR(VLOOKUP($J121,'Miljövärden urval för publ'!$B$2:$H$490,MATCH(N$3,'Miljövärden urval för publ'!$B$2:$H$2,0),FALSE)),"",VLOOKUP($J121,'Miljövärden urval för publ'!$B$2:$H$490,MATCH(N$3,'Miljövärden urval för publ'!$B$2:$H$2,0),FALSE))</f>
        <v>2.0854999999999999E-2</v>
      </c>
    </row>
    <row r="122" spans="1:14" x14ac:dyDescent="0.25">
      <c r="A122" s="26" t="s">
        <v>552</v>
      </c>
      <c r="B122" s="26" t="s">
        <v>559</v>
      </c>
      <c r="C122" s="27"/>
      <c r="D122" s="27" t="str">
        <f>VLOOKUP(B122,'Miljövärden urval för publ'!$B$2:$S$480,MATCH("ska publiceras:",'Miljövärden urval för publ'!$B$2:$Q$2,0),FALSE)</f>
        <v>ja</v>
      </c>
      <c r="E122" s="27">
        <f t="shared" si="3"/>
        <v>109</v>
      </c>
      <c r="H122" s="20">
        <v>120</v>
      </c>
      <c r="I122" t="str">
        <f t="shared" si="4"/>
        <v>Höganäs Energi AB</v>
      </c>
      <c r="J122" t="str">
        <f t="shared" si="5"/>
        <v>Höganäs</v>
      </c>
      <c r="K122">
        <f>IF(ISERROR(VLOOKUP($J122,'Miljövärden urval för publ'!$B$2:$H$490,MATCH(K$3,'Miljövärden urval för publ'!$B$2:$H$2,0),FALSE)),"",VLOOKUP($J122,'Miljövärden urval för publ'!$B$2:$H$490,MATCH(K$3,'Miljövärden urval för publ'!$B$2:$H$2,0),FALSE))</f>
        <v>3.7888100000000001E-2</v>
      </c>
      <c r="L122">
        <f>IF(ISERROR(VLOOKUP($J122,'Miljövärden urval för publ'!$B$2:$H$490,MATCH(L$3,'Miljövärden urval för publ'!$B$2:$H$2,0),FALSE)),"",VLOOKUP($J122,'Miljövärden urval för publ'!$B$2:$H$490,MATCH(L$3,'Miljövärden urval för publ'!$B$2:$H$2,0),FALSE))</f>
        <v>5.39635</v>
      </c>
      <c r="M122">
        <f>IF(ISERROR(VLOOKUP($J122,'Miljövärden urval för publ'!$B$2:$H$490,MATCH(M$3,'Miljövärden urval för publ'!$B$2:$H$2,0),FALSE)),"",VLOOKUP($J122,'Miljövärden urval för publ'!$B$2:$H$490,MATCH(M$3,'Miljövärden urval för publ'!$B$2:$H$2,0),FALSE))</f>
        <v>1.3362799999999999</v>
      </c>
      <c r="N122">
        <f>IF(ISERROR(VLOOKUP($J122,'Miljövärden urval för publ'!$B$2:$H$490,MATCH(N$3,'Miljövärden urval för publ'!$B$2:$H$2,0),FALSE)),"",VLOOKUP($J122,'Miljövärden urval för publ'!$B$2:$H$490,MATCH(N$3,'Miljövärden urval för publ'!$B$2:$H$2,0),FALSE))</f>
        <v>1.4722799999999999E-2</v>
      </c>
    </row>
    <row r="123" spans="1:14" x14ac:dyDescent="0.25">
      <c r="A123" s="26" t="s">
        <v>608</v>
      </c>
      <c r="B123" s="26" t="s">
        <v>612</v>
      </c>
      <c r="C123" s="27"/>
      <c r="D123" s="27" t="str">
        <f>VLOOKUP(B123,'Miljövärden urval för publ'!$B$2:$S$480,MATCH("ska publiceras:",'Miljövärden urval för publ'!$B$2:$Q$2,0),FALSE)</f>
        <v>ja</v>
      </c>
      <c r="E123" s="27">
        <f t="shared" si="3"/>
        <v>110</v>
      </c>
      <c r="H123" s="20">
        <v>121</v>
      </c>
      <c r="I123" t="str">
        <f t="shared" si="4"/>
        <v>E.ON Värme Sverige AB</v>
      </c>
      <c r="J123" t="str">
        <f t="shared" si="5"/>
        <v>HÖK</v>
      </c>
      <c r="K123">
        <f>IF(ISERROR(VLOOKUP($J123,'Miljövärden urval för publ'!$B$2:$H$490,MATCH(K$3,'Miljövärden urval för publ'!$B$2:$H$2,0),FALSE)),"",VLOOKUP($J123,'Miljövärden urval för publ'!$B$2:$H$490,MATCH(K$3,'Miljövärden urval för publ'!$B$2:$H$2,0),FALSE))</f>
        <v>0.32649899999999998</v>
      </c>
      <c r="L123">
        <f>IF(ISERROR(VLOOKUP($J123,'Miljövärden urval för publ'!$B$2:$H$490,MATCH(L$3,'Miljövärden urval för publ'!$B$2:$H$2,0),FALSE)),"",VLOOKUP($J123,'Miljövärden urval för publ'!$B$2:$H$490,MATCH(L$3,'Miljövärden urval för publ'!$B$2:$H$2,0),FALSE))</f>
        <v>87.060599999999994</v>
      </c>
      <c r="M123">
        <f>IF(ISERROR(VLOOKUP($J123,'Miljövärden urval för publ'!$B$2:$H$490,MATCH(M$3,'Miljövärden urval för publ'!$B$2:$H$2,0),FALSE)),"",VLOOKUP($J123,'Miljövärden urval för publ'!$B$2:$H$490,MATCH(M$3,'Miljövärden urval för publ'!$B$2:$H$2,0),FALSE))</f>
        <v>8.8377300000000005</v>
      </c>
      <c r="N123">
        <f>IF(ISERROR(VLOOKUP($J123,'Miljövärden urval för publ'!$B$2:$H$490,MATCH(N$3,'Miljövärden urval för publ'!$B$2:$H$2,0),FALSE)),"",VLOOKUP($J123,'Miljövärden urval för publ'!$B$2:$H$490,MATCH(N$3,'Miljövärden urval för publ'!$B$2:$H$2,0),FALSE))</f>
        <v>4.2458799999999998E-2</v>
      </c>
    </row>
    <row r="124" spans="1:14" x14ac:dyDescent="0.25">
      <c r="A124" s="26" t="s">
        <v>96</v>
      </c>
      <c r="B124" s="26" t="s">
        <v>97</v>
      </c>
      <c r="C124" s="27"/>
      <c r="D124" s="27" t="str">
        <f>VLOOKUP(B124,'Miljövärden urval för publ'!$B$2:$S$480,MATCH("ska publiceras:",'Miljövärden urval för publ'!$B$2:$Q$2,0),FALSE)</f>
        <v>ja</v>
      </c>
      <c r="E124" s="27">
        <f t="shared" si="3"/>
        <v>111</v>
      </c>
      <c r="H124" s="20">
        <v>122</v>
      </c>
      <c r="I124" t="str">
        <f t="shared" si="4"/>
        <v>Rindi Energi AB</v>
      </c>
      <c r="J124" t="str">
        <f t="shared" si="5"/>
        <v>Hörby</v>
      </c>
      <c r="K124">
        <f>IF(ISERROR(VLOOKUP($J124,'Miljövärden urval för publ'!$B$2:$H$490,MATCH(K$3,'Miljövärden urval för publ'!$B$2:$H$2,0),FALSE)),"",VLOOKUP($J124,'Miljövärden urval för publ'!$B$2:$H$490,MATCH(K$3,'Miljövärden urval för publ'!$B$2:$H$2,0),FALSE))</f>
        <v>9.1590900000000003E-2</v>
      </c>
      <c r="L124">
        <f>IF(ISERROR(VLOOKUP($J124,'Miljövärden urval för publ'!$B$2:$H$490,MATCH(L$3,'Miljövärden urval för publ'!$B$2:$H$2,0),FALSE)),"",VLOOKUP($J124,'Miljövärden urval för publ'!$B$2:$H$490,MATCH(L$3,'Miljövärden urval för publ'!$B$2:$H$2,0),FALSE))</f>
        <v>17.126899999999999</v>
      </c>
      <c r="M124">
        <f>IF(ISERROR(VLOOKUP($J124,'Miljövärden urval för publ'!$B$2:$H$490,MATCH(M$3,'Miljövärden urval för publ'!$B$2:$H$2,0),FALSE)),"",VLOOKUP($J124,'Miljövärden urval för publ'!$B$2:$H$490,MATCH(M$3,'Miljövärden urval för publ'!$B$2:$H$2,0),FALSE))</f>
        <v>8.2719299999999993</v>
      </c>
      <c r="N124">
        <f>IF(ISERROR(VLOOKUP($J124,'Miljövärden urval för publ'!$B$2:$H$490,MATCH(N$3,'Miljövärden urval för publ'!$B$2:$H$2,0),FALSE)),"",VLOOKUP($J124,'Miljövärden urval för publ'!$B$2:$H$490,MATCH(N$3,'Miljövärden urval för publ'!$B$2:$H$2,0),FALSE))</f>
        <v>1.9236099999999999E-2</v>
      </c>
    </row>
    <row r="125" spans="1:14" x14ac:dyDescent="0.25">
      <c r="A125" s="26" t="s">
        <v>267</v>
      </c>
      <c r="B125" s="26" t="s">
        <v>268</v>
      </c>
      <c r="C125" s="27"/>
      <c r="D125" s="27" t="str">
        <f>VLOOKUP(B125,'Miljövärden urval för publ'!$B$2:$S$480,MATCH("ska publiceras:",'Miljövärden urval för publ'!$B$2:$Q$2,0),FALSE)</f>
        <v>ja</v>
      </c>
      <c r="E125" s="27">
        <f t="shared" si="3"/>
        <v>112</v>
      </c>
      <c r="H125" s="20">
        <v>123</v>
      </c>
      <c r="I125" t="str">
        <f t="shared" si="4"/>
        <v>Umeå Energi AB</v>
      </c>
      <c r="J125" t="str">
        <f t="shared" si="5"/>
        <v>Hörnefors</v>
      </c>
      <c r="K125">
        <f>IF(ISERROR(VLOOKUP($J125,'Miljövärden urval för publ'!$B$2:$H$490,MATCH(K$3,'Miljövärden urval för publ'!$B$2:$H$2,0),FALSE)),"",VLOOKUP($J125,'Miljövärden urval för publ'!$B$2:$H$490,MATCH(K$3,'Miljövärden urval för publ'!$B$2:$H$2,0),FALSE))</f>
        <v>0.22426599999999999</v>
      </c>
      <c r="L125">
        <f>IF(ISERROR(VLOOKUP($J125,'Miljövärden urval för publ'!$B$2:$H$490,MATCH(L$3,'Miljövärden urval för publ'!$B$2:$H$2,0),FALSE)),"",VLOOKUP($J125,'Miljövärden urval för publ'!$B$2:$H$490,MATCH(L$3,'Miljövärden urval för publ'!$B$2:$H$2,0),FALSE))</f>
        <v>10.249499999999999</v>
      </c>
      <c r="M125">
        <f>IF(ISERROR(VLOOKUP($J125,'Miljövärden urval för publ'!$B$2:$H$490,MATCH(M$3,'Miljövärden urval för publ'!$B$2:$H$2,0),FALSE)),"",VLOOKUP($J125,'Miljövärden urval för publ'!$B$2:$H$490,MATCH(M$3,'Miljövärden urval för publ'!$B$2:$H$2,0),FALSE))</f>
        <v>18.049199999999999</v>
      </c>
      <c r="N125">
        <f>IF(ISERROR(VLOOKUP($J125,'Miljövärden urval för publ'!$B$2:$H$490,MATCH(N$3,'Miljövärden urval för publ'!$B$2:$H$2,0),FALSE)),"",VLOOKUP($J125,'Miljövärden urval för publ'!$B$2:$H$490,MATCH(N$3,'Miljövärden urval för publ'!$B$2:$H$2,0),FALSE))</f>
        <v>5.3129300000000004E-3</v>
      </c>
    </row>
    <row r="126" spans="1:14" x14ac:dyDescent="0.25">
      <c r="A126" s="26" t="s">
        <v>267</v>
      </c>
      <c r="B126" s="26" t="s">
        <v>269</v>
      </c>
      <c r="C126" s="27"/>
      <c r="D126" s="27" t="str">
        <f>VLOOKUP(B126,'Miljövärden urval för publ'!$B$2:$S$480,MATCH("ska publiceras:",'Miljövärden urval för publ'!$B$2:$Q$2,0),FALSE)</f>
        <v>ja</v>
      </c>
      <c r="E126" s="27">
        <f t="shared" si="3"/>
        <v>113</v>
      </c>
      <c r="H126" s="20">
        <v>124</v>
      </c>
      <c r="I126" t="str">
        <f t="shared" si="4"/>
        <v>Rindi Energi AB</v>
      </c>
      <c r="J126" t="str">
        <f t="shared" si="5"/>
        <v>Höör</v>
      </c>
      <c r="K126">
        <f>IF(ISERROR(VLOOKUP($J126,'Miljövärden urval för publ'!$B$2:$H$490,MATCH(K$3,'Miljövärden urval för publ'!$B$2:$H$2,0),FALSE)),"",VLOOKUP($J126,'Miljövärden urval för publ'!$B$2:$H$490,MATCH(K$3,'Miljövärden urval för publ'!$B$2:$H$2,0),FALSE))</f>
        <v>7.7049099999999995E-2</v>
      </c>
      <c r="L126">
        <f>IF(ISERROR(VLOOKUP($J126,'Miljövärden urval för publ'!$B$2:$H$490,MATCH(L$3,'Miljövärden urval för publ'!$B$2:$H$2,0),FALSE)),"",VLOOKUP($J126,'Miljövärden urval för publ'!$B$2:$H$490,MATCH(L$3,'Miljövärden urval för publ'!$B$2:$H$2,0),FALSE))</f>
        <v>12.895300000000001</v>
      </c>
      <c r="M126">
        <f>IF(ISERROR(VLOOKUP($J126,'Miljövärden urval för publ'!$B$2:$H$490,MATCH(M$3,'Miljövärden urval för publ'!$B$2:$H$2,0),FALSE)),"",VLOOKUP($J126,'Miljövärden urval för publ'!$B$2:$H$490,MATCH(M$3,'Miljövärden urval för publ'!$B$2:$H$2,0),FALSE))</f>
        <v>8.3057499999999997</v>
      </c>
      <c r="N126">
        <f>IF(ISERROR(VLOOKUP($J126,'Miljövärden urval för publ'!$B$2:$H$490,MATCH(N$3,'Miljövärden urval för publ'!$B$2:$H$2,0),FALSE)),"",VLOOKUP($J126,'Miljövärden urval för publ'!$B$2:$H$490,MATCH(N$3,'Miljövärden urval för publ'!$B$2:$H$2,0),FALSE))</f>
        <v>6.0995199999999998E-3</v>
      </c>
    </row>
    <row r="127" spans="1:14" x14ac:dyDescent="0.25">
      <c r="A127" s="26" t="s">
        <v>267</v>
      </c>
      <c r="B127" s="26" t="s">
        <v>270</v>
      </c>
      <c r="C127" s="27"/>
      <c r="D127" s="27" t="str">
        <f>VLOOKUP(B127,'Miljövärden urval för publ'!$B$2:$S$480,MATCH("ska publiceras:",'Miljövärden urval för publ'!$B$2:$Q$2,0),FALSE)</f>
        <v>ja</v>
      </c>
      <c r="E127" s="27">
        <f t="shared" si="3"/>
        <v>114</v>
      </c>
      <c r="H127" s="20">
        <v>125</v>
      </c>
      <c r="I127" t="str">
        <f t="shared" si="4"/>
        <v>Värmevärden AB</v>
      </c>
      <c r="J127" t="str">
        <f t="shared" si="5"/>
        <v>Iggesund</v>
      </c>
      <c r="K127">
        <f>IF(ISERROR(VLOOKUP($J127,'Miljövärden urval för publ'!$B$2:$H$490,MATCH(K$3,'Miljövärden urval för publ'!$B$2:$H$2,0),FALSE)),"",VLOOKUP($J127,'Miljövärden urval för publ'!$B$2:$H$490,MATCH(K$3,'Miljövärden urval för publ'!$B$2:$H$2,0),FALSE))</f>
        <v>0.155864</v>
      </c>
      <c r="L127">
        <f>IF(ISERROR(VLOOKUP($J127,'Miljövärden urval för publ'!$B$2:$H$490,MATCH(L$3,'Miljövärden urval för publ'!$B$2:$H$2,0),FALSE)),"",VLOOKUP($J127,'Miljövärden urval för publ'!$B$2:$H$490,MATCH(L$3,'Miljövärden urval för publ'!$B$2:$H$2,0),FALSE))</f>
        <v>37.447800000000001</v>
      </c>
      <c r="M127">
        <f>IF(ISERROR(VLOOKUP($J127,'Miljövärden urval för publ'!$B$2:$H$490,MATCH(M$3,'Miljövärden urval för publ'!$B$2:$H$2,0),FALSE)),"",VLOOKUP($J127,'Miljövärden urval för publ'!$B$2:$H$490,MATCH(M$3,'Miljövärden urval för publ'!$B$2:$H$2,0),FALSE))</f>
        <v>4.4313900000000004</v>
      </c>
      <c r="N127">
        <f>IF(ISERROR(VLOOKUP($J127,'Miljövärden urval för publ'!$B$2:$H$490,MATCH(N$3,'Miljövärden urval för publ'!$B$2:$H$2,0),FALSE)),"",VLOOKUP($J127,'Miljövärden urval för publ'!$B$2:$H$490,MATCH(N$3,'Miljövärden urval för publ'!$B$2:$H$2,0),FALSE))</f>
        <v>0.111579</v>
      </c>
    </row>
    <row r="128" spans="1:14" x14ac:dyDescent="0.25">
      <c r="A128" s="26" t="s">
        <v>321</v>
      </c>
      <c r="B128" s="26" t="s">
        <v>324</v>
      </c>
      <c r="C128" s="27"/>
      <c r="D128" s="27" t="str">
        <f>VLOOKUP(B128,'Miljövärden urval för publ'!$B$2:$S$480,MATCH("ska publiceras:",'Miljövärden urval för publ'!$B$2:$Q$2,0),FALSE)</f>
        <v>ja</v>
      </c>
      <c r="E128" s="27">
        <f t="shared" si="3"/>
        <v>115</v>
      </c>
      <c r="H128" s="20">
        <v>126</v>
      </c>
      <c r="I128" t="str">
        <f t="shared" si="4"/>
        <v>Eksjö Energi AB</v>
      </c>
      <c r="J128" t="str">
        <f t="shared" si="5"/>
        <v>Ingatorp</v>
      </c>
      <c r="K128">
        <f>IF(ISERROR(VLOOKUP($J128,'Miljövärden urval för publ'!$B$2:$H$490,MATCH(K$3,'Miljövärden urval för publ'!$B$2:$H$2,0),FALSE)),"",VLOOKUP($J128,'Miljövärden urval för publ'!$B$2:$H$490,MATCH(K$3,'Miljövärden urval för publ'!$B$2:$H$2,0),FALSE))</f>
        <v>0.13444700000000001</v>
      </c>
      <c r="L128">
        <f>IF(ISERROR(VLOOKUP($J128,'Miljövärden urval för publ'!$B$2:$H$490,MATCH(L$3,'Miljövärden urval för publ'!$B$2:$H$2,0),FALSE)),"",VLOOKUP($J128,'Miljövärden urval för publ'!$B$2:$H$490,MATCH(L$3,'Miljövärden urval för publ'!$B$2:$H$2,0),FALSE))</f>
        <v>28.272200000000002</v>
      </c>
      <c r="M128">
        <f>IF(ISERROR(VLOOKUP($J128,'Miljövärden urval för publ'!$B$2:$H$490,MATCH(M$3,'Miljövärden urval för publ'!$B$2:$H$2,0),FALSE)),"",VLOOKUP($J128,'Miljövärden urval för publ'!$B$2:$H$490,MATCH(M$3,'Miljövärden urval för publ'!$B$2:$H$2,0),FALSE))</f>
        <v>11.161899999999999</v>
      </c>
      <c r="N128">
        <f>IF(ISERROR(VLOOKUP($J128,'Miljövärden urval för publ'!$B$2:$H$490,MATCH(N$3,'Miljövärden urval för publ'!$B$2:$H$2,0),FALSE)),"",VLOOKUP($J128,'Miljövärden urval för publ'!$B$2:$H$490,MATCH(N$3,'Miljövärden urval för publ'!$B$2:$H$2,0),FALSE))</f>
        <v>1.6741499999999999E-2</v>
      </c>
    </row>
    <row r="129" spans="1:14" x14ac:dyDescent="0.25">
      <c r="A129" s="26" t="s">
        <v>552</v>
      </c>
      <c r="B129" s="26" t="s">
        <v>560</v>
      </c>
      <c r="C129" s="27"/>
      <c r="D129" s="27" t="str">
        <f>VLOOKUP(B129,'Miljövärden urval för publ'!$B$2:$S$480,MATCH("ska publiceras:",'Miljövärden urval för publ'!$B$2:$Q$2,0),FALSE)</f>
        <v>ja</v>
      </c>
      <c r="E129" s="27">
        <f t="shared" si="3"/>
        <v>116</v>
      </c>
      <c r="H129" s="20">
        <v>127</v>
      </c>
      <c r="I129" t="str">
        <f t="shared" si="4"/>
        <v>Växjö Energi AB</v>
      </c>
      <c r="J129" t="str">
        <f t="shared" si="5"/>
        <v>Ingelstad</v>
      </c>
      <c r="K129">
        <f>IF(ISERROR(VLOOKUP($J129,'Miljövärden urval för publ'!$B$2:$H$490,MATCH(K$3,'Miljövärden urval för publ'!$B$2:$H$2,0),FALSE)),"",VLOOKUP($J129,'Miljövärden urval för publ'!$B$2:$H$490,MATCH(K$3,'Miljövärden urval för publ'!$B$2:$H$2,0),FALSE))</f>
        <v>0.1232</v>
      </c>
      <c r="L129">
        <f>IF(ISERROR(VLOOKUP($J129,'Miljövärden urval för publ'!$B$2:$H$490,MATCH(L$3,'Miljövärden urval för publ'!$B$2:$H$2,0),FALSE)),"",VLOOKUP($J129,'Miljövärden urval för publ'!$B$2:$H$490,MATCH(L$3,'Miljövärden urval för publ'!$B$2:$H$2,0),FALSE))</f>
        <v>18.258299999999998</v>
      </c>
      <c r="M129">
        <f>IF(ISERROR(VLOOKUP($J129,'Miljövärden urval för publ'!$B$2:$H$490,MATCH(M$3,'Miljövärden urval för publ'!$B$2:$H$2,0),FALSE)),"",VLOOKUP($J129,'Miljövärden urval för publ'!$B$2:$H$490,MATCH(M$3,'Miljövärden urval för publ'!$B$2:$H$2,0),FALSE))</f>
        <v>12.254300000000001</v>
      </c>
      <c r="N129">
        <f>IF(ISERROR(VLOOKUP($J129,'Miljövärden urval för publ'!$B$2:$H$490,MATCH(N$3,'Miljövärden urval för publ'!$B$2:$H$2,0),FALSE)),"",VLOOKUP($J129,'Miljövärden urval för publ'!$B$2:$H$490,MATCH(N$3,'Miljövärden urval för publ'!$B$2:$H$2,0),FALSE))</f>
        <v>0</v>
      </c>
    </row>
    <row r="130" spans="1:14" x14ac:dyDescent="0.25">
      <c r="A130" s="26" t="s">
        <v>200</v>
      </c>
      <c r="B130" s="26" t="s">
        <v>202</v>
      </c>
      <c r="C130" s="27"/>
      <c r="D130" s="27" t="str">
        <f>VLOOKUP(B130,'Miljövärden urval för publ'!$B$2:$S$480,MATCH("ska publiceras:",'Miljövärden urval för publ'!$B$2:$Q$2,0),FALSE)</f>
        <v>ja</v>
      </c>
      <c r="E130" s="27">
        <f t="shared" si="3"/>
        <v>117</v>
      </c>
      <c r="H130" s="20">
        <v>128</v>
      </c>
      <c r="I130" t="str">
        <f t="shared" si="4"/>
        <v>Dala Energi Värme AB</v>
      </c>
      <c r="J130" t="str">
        <f t="shared" si="5"/>
        <v>Insjön</v>
      </c>
      <c r="K130">
        <f>IF(ISERROR(VLOOKUP($J130,'Miljövärden urval för publ'!$B$2:$H$490,MATCH(K$3,'Miljövärden urval för publ'!$B$2:$H$2,0),FALSE)),"",VLOOKUP($J130,'Miljövärden urval för publ'!$B$2:$H$490,MATCH(K$3,'Miljövärden urval för publ'!$B$2:$H$2,0),FALSE))</f>
        <v>0.17729400000000001</v>
      </c>
      <c r="L130">
        <f>IF(ISERROR(VLOOKUP($J130,'Miljövärden urval för publ'!$B$2:$H$490,MATCH(L$3,'Miljövärden urval för publ'!$B$2:$H$2,0),FALSE)),"",VLOOKUP($J130,'Miljövärden urval för publ'!$B$2:$H$490,MATCH(L$3,'Miljövärden urval för publ'!$B$2:$H$2,0),FALSE))</f>
        <v>14.61</v>
      </c>
      <c r="M130">
        <f>IF(ISERROR(VLOOKUP($J130,'Miljövärden urval för publ'!$B$2:$H$490,MATCH(M$3,'Miljövärden urval för publ'!$B$2:$H$2,0),FALSE)),"",VLOOKUP($J130,'Miljövärden urval för publ'!$B$2:$H$490,MATCH(M$3,'Miljövärden urval för publ'!$B$2:$H$2,0),FALSE))</f>
        <v>18.194500000000001</v>
      </c>
      <c r="N130">
        <f>IF(ISERROR(VLOOKUP($J130,'Miljövärden urval för publ'!$B$2:$H$490,MATCH(N$3,'Miljövärden urval för publ'!$B$2:$H$2,0),FALSE)),"",VLOOKUP($J130,'Miljövärden urval för publ'!$B$2:$H$490,MATCH(N$3,'Miljövärden urval för publ'!$B$2:$H$2,0),FALSE))</f>
        <v>5.9756499999999999E-3</v>
      </c>
    </row>
    <row r="131" spans="1:14" x14ac:dyDescent="0.25">
      <c r="A131" s="26" t="s">
        <v>222</v>
      </c>
      <c r="B131" s="26" t="s">
        <v>223</v>
      </c>
      <c r="C131" s="27"/>
      <c r="D131" s="27" t="str">
        <f>VLOOKUP(B131,'Miljövärden urval för publ'!$B$2:$S$480,MATCH("ska publiceras:",'Miljövärden urval för publ'!$B$2:$Q$2,0),FALSE)</f>
        <v>ja</v>
      </c>
      <c r="E131" s="27">
        <f t="shared" si="3"/>
        <v>118</v>
      </c>
      <c r="H131" s="20">
        <v>129</v>
      </c>
      <c r="I131" t="str">
        <f t="shared" si="4"/>
        <v>Jokkmokks Värmeverk AB</v>
      </c>
      <c r="J131" t="str">
        <f t="shared" si="5"/>
        <v>Jokkmokk</v>
      </c>
      <c r="K131">
        <f>IF(ISERROR(VLOOKUP($J131,'Miljövärden urval för publ'!$B$2:$H$490,MATCH(K$3,'Miljövärden urval för publ'!$B$2:$H$2,0),FALSE)),"",VLOOKUP($J131,'Miljövärden urval för publ'!$B$2:$H$490,MATCH(K$3,'Miljövärden urval för publ'!$B$2:$H$2,0),FALSE))</f>
        <v>0.103286</v>
      </c>
      <c r="L131">
        <f>IF(ISERROR(VLOOKUP($J131,'Miljövärden urval för publ'!$B$2:$H$490,MATCH(L$3,'Miljövärden urval för publ'!$B$2:$H$2,0),FALSE)),"",VLOOKUP($J131,'Miljövärden urval för publ'!$B$2:$H$490,MATCH(L$3,'Miljövärden urval för publ'!$B$2:$H$2,0),FALSE))</f>
        <v>12.0181</v>
      </c>
      <c r="M131">
        <f>IF(ISERROR(VLOOKUP($J131,'Miljövärden urval för publ'!$B$2:$H$490,MATCH(M$3,'Miljövärden urval för publ'!$B$2:$H$2,0),FALSE)),"",VLOOKUP($J131,'Miljövärden urval för publ'!$B$2:$H$490,MATCH(M$3,'Miljövärden urval för publ'!$B$2:$H$2,0),FALSE))</f>
        <v>10.0398</v>
      </c>
      <c r="N131">
        <f>IF(ISERROR(VLOOKUP($J131,'Miljövärden urval för publ'!$B$2:$H$490,MATCH(N$3,'Miljövärden urval för publ'!$B$2:$H$2,0),FALSE)),"",VLOOKUP($J131,'Miljövärden urval för publ'!$B$2:$H$490,MATCH(N$3,'Miljövärden urval för publ'!$B$2:$H$2,0),FALSE))</f>
        <v>2.1063700000000002E-3</v>
      </c>
    </row>
    <row r="132" spans="1:14" x14ac:dyDescent="0.25">
      <c r="A132" s="26" t="s">
        <v>224</v>
      </c>
      <c r="B132" s="26" t="s">
        <v>225</v>
      </c>
      <c r="C132" s="27"/>
      <c r="D132" s="27" t="str">
        <f>VLOOKUP(B132,'Miljövärden urval för publ'!$B$2:$S$480,MATCH("ska publiceras:",'Miljövärden urval för publ'!$B$2:$Q$2,0),FALSE)</f>
        <v>ja</v>
      </c>
      <c r="E132" s="27">
        <f t="shared" si="3"/>
        <v>119</v>
      </c>
      <c r="H132" s="20">
        <v>130</v>
      </c>
      <c r="I132" t="str">
        <f t="shared" si="4"/>
        <v>Affärsverken Karlskrona AB</v>
      </c>
      <c r="J132" t="str">
        <f t="shared" si="5"/>
        <v>Jämjö</v>
      </c>
      <c r="K132">
        <f>IF(ISERROR(VLOOKUP($J132,'Miljövärden urval för publ'!$B$2:$H$490,MATCH(K$3,'Miljövärden urval för publ'!$B$2:$H$2,0),FALSE)),"",VLOOKUP($J132,'Miljövärden urval för publ'!$B$2:$H$490,MATCH(K$3,'Miljövärden urval för publ'!$B$2:$H$2,0),FALSE))</f>
        <v>0.68237400000000004</v>
      </c>
      <c r="L132">
        <f>IF(ISERROR(VLOOKUP($J132,'Miljövärden urval för publ'!$B$2:$H$490,MATCH(L$3,'Miljövärden urval för publ'!$B$2:$H$2,0),FALSE)),"",VLOOKUP($J132,'Miljövärden urval för publ'!$B$2:$H$490,MATCH(L$3,'Miljövärden urval för publ'!$B$2:$H$2,0),FALSE))</f>
        <v>102.19799999999999</v>
      </c>
      <c r="M132">
        <f>IF(ISERROR(VLOOKUP($J132,'Miljövärden urval för publ'!$B$2:$H$490,MATCH(M$3,'Miljövärden urval för publ'!$B$2:$H$2,0),FALSE)),"",VLOOKUP($J132,'Miljövärden urval för publ'!$B$2:$H$490,MATCH(M$3,'Miljövärden urval för publ'!$B$2:$H$2,0),FALSE))</f>
        <v>37.140799999999999</v>
      </c>
      <c r="N132">
        <f>IF(ISERROR(VLOOKUP($J132,'Miljövärden urval för publ'!$B$2:$H$490,MATCH(N$3,'Miljövärden urval för publ'!$B$2:$H$2,0),FALSE)),"",VLOOKUP($J132,'Miljövärden urval för publ'!$B$2:$H$490,MATCH(N$3,'Miljövärden urval för publ'!$B$2:$H$2,0),FALSE))</f>
        <v>0.121782</v>
      </c>
    </row>
    <row r="133" spans="1:14" x14ac:dyDescent="0.25">
      <c r="A133" s="26" t="s">
        <v>227</v>
      </c>
      <c r="B133" s="26" t="s">
        <v>228</v>
      </c>
      <c r="C133" s="27"/>
      <c r="D133" s="27" t="str">
        <f>VLOOKUP(B133,'Miljövärden urval för publ'!$B$2:$S$480,MATCH("ska publiceras:",'Miljövärden urval för publ'!$B$2:$Q$2,0),FALSE)</f>
        <v>ja</v>
      </c>
      <c r="E133" s="27">
        <f t="shared" ref="E133:E196" si="6">IF(ISERROR(D133),E132,IF(D133="ja",E132+1,E132))</f>
        <v>120</v>
      </c>
      <c r="H133" s="20">
        <v>131</v>
      </c>
      <c r="I133" t="str">
        <f t="shared" ref="I133:I196" si="7">IF(ISERROR(INDEX($A$4:$E$490,MATCH($H133,$E$4:$E$490,0),1)),"",INDEX($A$4:$E$490,MATCH($H133,$E$4:$E$490,0),1))</f>
        <v>E.ON Värme Sverige AB</v>
      </c>
      <c r="J133" t="str">
        <f t="shared" ref="J133:J196" si="8">IF(ISERROR(INDEX($A$4:$E$490,MATCH($H133,$E$4:$E$490,0),2)),"",INDEX($A$4:$E$490,MATCH($H133,$E$4:$E$490,0),2))</f>
        <v>Järfälla</v>
      </c>
      <c r="K133">
        <f>IF(ISERROR(VLOOKUP($J133,'Miljövärden urval för publ'!$B$2:$H$490,MATCH(K$3,'Miljövärden urval för publ'!$B$2:$H$2,0),FALSE)),"",VLOOKUP($J133,'Miljövärden urval för publ'!$B$2:$H$490,MATCH(K$3,'Miljövärden urval för publ'!$B$2:$H$2,0),FALSE))</f>
        <v>0.15072199999999999</v>
      </c>
      <c r="L133">
        <f>IF(ISERROR(VLOOKUP($J133,'Miljövärden urval för publ'!$B$2:$H$490,MATCH(L$3,'Miljövärden urval för publ'!$B$2:$H$2,0),FALSE)),"",VLOOKUP($J133,'Miljövärden urval för publ'!$B$2:$H$490,MATCH(L$3,'Miljövärden urval för publ'!$B$2:$H$2,0),FALSE))</f>
        <v>18.556699999999999</v>
      </c>
      <c r="M133">
        <f>IF(ISERROR(VLOOKUP($J133,'Miljövärden urval för publ'!$B$2:$H$490,MATCH(M$3,'Miljövärden urval för publ'!$B$2:$H$2,0),FALSE)),"",VLOOKUP($J133,'Miljövärden urval för publ'!$B$2:$H$490,MATCH(M$3,'Miljövärden urval för publ'!$B$2:$H$2,0),FALSE))</f>
        <v>3.3094100000000002</v>
      </c>
      <c r="N133">
        <f>IF(ISERROR(VLOOKUP($J133,'Miljövärden urval för publ'!$B$2:$H$490,MATCH(N$3,'Miljövärden urval för publ'!$B$2:$H$2,0),FALSE)),"",VLOOKUP($J133,'Miljövärden urval för publ'!$B$2:$H$490,MATCH(N$3,'Miljövärden urval för publ'!$B$2:$H$2,0),FALSE))</f>
        <v>1.2900200000000001E-2</v>
      </c>
    </row>
    <row r="134" spans="1:14" x14ac:dyDescent="0.25">
      <c r="A134" s="26" t="s">
        <v>101</v>
      </c>
      <c r="B134" s="26" t="s">
        <v>107</v>
      </c>
      <c r="C134" s="27"/>
      <c r="D134" s="27" t="str">
        <f>VLOOKUP(B134,'Miljövärden urval för publ'!$B$2:$S$480,MATCH("ska publiceras:",'Miljövärden urval för publ'!$B$2:$Q$2,0),FALSE)</f>
        <v>ja</v>
      </c>
      <c r="E134" s="27">
        <f t="shared" si="6"/>
        <v>121</v>
      </c>
      <c r="H134" s="20">
        <v>132</v>
      </c>
      <c r="I134" t="str">
        <f t="shared" si="7"/>
        <v>Telge Nät AB</v>
      </c>
      <c r="J134" t="str">
        <f t="shared" si="8"/>
        <v>Järna</v>
      </c>
      <c r="K134">
        <f>IF(ISERROR(VLOOKUP($J134,'Miljövärden urval för publ'!$B$2:$H$490,MATCH(K$3,'Miljövärden urval för publ'!$B$2:$H$2,0),FALSE)),"",VLOOKUP($J134,'Miljövärden urval för publ'!$B$2:$H$490,MATCH(K$3,'Miljövärden urval för publ'!$B$2:$H$2,0),FALSE))</f>
        <v>1.30505</v>
      </c>
      <c r="L134">
        <f>IF(ISERROR(VLOOKUP($J134,'Miljövärden urval för publ'!$B$2:$H$490,MATCH(L$3,'Miljövärden urval för publ'!$B$2:$H$2,0),FALSE)),"",VLOOKUP($J134,'Miljövärden urval för publ'!$B$2:$H$490,MATCH(L$3,'Miljövärden urval för publ'!$B$2:$H$2,0),FALSE))</f>
        <v>62.033099999999997</v>
      </c>
      <c r="M134">
        <f>IF(ISERROR(VLOOKUP($J134,'Miljövärden urval för publ'!$B$2:$H$490,MATCH(M$3,'Miljövärden urval för publ'!$B$2:$H$2,0),FALSE)),"",VLOOKUP($J134,'Miljövärden urval för publ'!$B$2:$H$490,MATCH(M$3,'Miljövärden urval för publ'!$B$2:$H$2,0),FALSE))</f>
        <v>33.455100000000002</v>
      </c>
      <c r="N134">
        <f>IF(ISERROR(VLOOKUP($J134,'Miljövärden urval för publ'!$B$2:$H$490,MATCH(N$3,'Miljövärden urval för publ'!$B$2:$H$2,0),FALSE)),"",VLOOKUP($J134,'Miljövärden urval för publ'!$B$2:$H$490,MATCH(N$3,'Miljövärden urval för publ'!$B$2:$H$2,0),FALSE))</f>
        <v>0.13845099999999999</v>
      </c>
    </row>
    <row r="135" spans="1:14" x14ac:dyDescent="0.25">
      <c r="A135" s="26" t="s">
        <v>382</v>
      </c>
      <c r="B135" s="26" t="s">
        <v>386</v>
      </c>
      <c r="C135" s="27"/>
      <c r="D135" s="27" t="str">
        <f>VLOOKUP(B135,'Miljövärden urval för publ'!$B$2:$S$480,MATCH("ska publiceras:",'Miljövärden urval för publ'!$B$2:$Q$2,0),FALSE)</f>
        <v>ja</v>
      </c>
      <c r="E135" s="27">
        <f t="shared" si="6"/>
        <v>122</v>
      </c>
      <c r="H135" s="20">
        <v>133</v>
      </c>
      <c r="I135" t="str">
        <f t="shared" si="7"/>
        <v>Ljusdal Energi AB</v>
      </c>
      <c r="J135" t="str">
        <f t="shared" si="8"/>
        <v>Järvsö</v>
      </c>
      <c r="K135">
        <f>IF(ISERROR(VLOOKUP($J135,'Miljövärden urval för publ'!$B$2:$H$490,MATCH(K$3,'Miljövärden urval för publ'!$B$2:$H$2,0),FALSE)),"",VLOOKUP($J135,'Miljövärden urval för publ'!$B$2:$H$490,MATCH(K$3,'Miljövärden urval för publ'!$B$2:$H$2,0),FALSE))</f>
        <v>9.9458299999999999E-2</v>
      </c>
      <c r="L135">
        <f>IF(ISERROR(VLOOKUP($J135,'Miljövärden urval för publ'!$B$2:$H$490,MATCH(L$3,'Miljövärden urval för publ'!$B$2:$H$2,0),FALSE)),"",VLOOKUP($J135,'Miljövärden urval för publ'!$B$2:$H$490,MATCH(L$3,'Miljövärden urval för publ'!$B$2:$H$2,0),FALSE))</f>
        <v>17.571999999999999</v>
      </c>
      <c r="M135">
        <f>IF(ISERROR(VLOOKUP($J135,'Miljövärden urval för publ'!$B$2:$H$490,MATCH(M$3,'Miljövärden urval för publ'!$B$2:$H$2,0),FALSE)),"",VLOOKUP($J135,'Miljövärden urval för publ'!$B$2:$H$490,MATCH(M$3,'Miljövärden urval för publ'!$B$2:$H$2,0),FALSE))</f>
        <v>7.7307300000000003</v>
      </c>
      <c r="N135">
        <f>IF(ISERROR(VLOOKUP($J135,'Miljövärden urval för publ'!$B$2:$H$490,MATCH(N$3,'Miljövärden urval för publ'!$B$2:$H$2,0),FALSE)),"",VLOOKUP($J135,'Miljövärden urval för publ'!$B$2:$H$490,MATCH(N$3,'Miljövärden urval för publ'!$B$2:$H$2,0),FALSE))</f>
        <v>2.5004200000000001E-2</v>
      </c>
    </row>
    <row r="136" spans="1:14" x14ac:dyDescent="0.25">
      <c r="A136" s="26" t="s">
        <v>510</v>
      </c>
      <c r="B136" s="26" t="s">
        <v>512</v>
      </c>
      <c r="C136" s="27"/>
      <c r="D136" s="27" t="str">
        <f>VLOOKUP(B136,'Miljövärden urval för publ'!$B$2:$S$480,MATCH("ska publiceras:",'Miljövärden urval för publ'!$B$2:$Q$2,0),FALSE)</f>
        <v>ja</v>
      </c>
      <c r="E136" s="27">
        <f t="shared" si="6"/>
        <v>123</v>
      </c>
      <c r="H136" s="20">
        <v>134</v>
      </c>
      <c r="I136" t="str">
        <f t="shared" si="7"/>
        <v>Jönköping Energi AB</v>
      </c>
      <c r="J136" t="str">
        <f t="shared" si="8"/>
        <v>Jönköping</v>
      </c>
      <c r="K136">
        <f>IF(ISERROR(VLOOKUP($J136,'Miljövärden urval för publ'!$B$2:$H$490,MATCH(K$3,'Miljövärden urval för publ'!$B$2:$H$2,0),FALSE)),"",VLOOKUP($J136,'Miljövärden urval för publ'!$B$2:$H$490,MATCH(K$3,'Miljövärden urval för publ'!$B$2:$H$2,0),FALSE))</f>
        <v>0.14022999999999999</v>
      </c>
      <c r="L136">
        <f>IF(ISERROR(VLOOKUP($J136,'Miljövärden urval för publ'!$B$2:$H$490,MATCH(L$3,'Miljövärden urval för publ'!$B$2:$H$2,0),FALSE)),"",VLOOKUP($J136,'Miljövärden urval för publ'!$B$2:$H$490,MATCH(L$3,'Miljövärden urval för publ'!$B$2:$H$2,0),FALSE))</f>
        <v>55.465200000000003</v>
      </c>
      <c r="M136">
        <f>IF(ISERROR(VLOOKUP($J136,'Miljövärden urval för publ'!$B$2:$H$490,MATCH(M$3,'Miljövärden urval för publ'!$B$2:$H$2,0),FALSE)),"",VLOOKUP($J136,'Miljövärden urval för publ'!$B$2:$H$490,MATCH(M$3,'Miljövärden urval för publ'!$B$2:$H$2,0),FALSE))</f>
        <v>5.3201000000000001</v>
      </c>
      <c r="N136">
        <f>IF(ISERROR(VLOOKUP($J136,'Miljövärden urval för publ'!$B$2:$H$490,MATCH(N$3,'Miljövärden urval för publ'!$B$2:$H$2,0),FALSE)),"",VLOOKUP($J136,'Miljövärden urval för publ'!$B$2:$H$490,MATCH(N$3,'Miljövärden urval för publ'!$B$2:$H$2,0),FALSE))</f>
        <v>3.6797499999999997E-2</v>
      </c>
    </row>
    <row r="137" spans="1:14" x14ac:dyDescent="0.25">
      <c r="A137" s="26" t="s">
        <v>382</v>
      </c>
      <c r="B137" s="26" t="s">
        <v>387</v>
      </c>
      <c r="C137" s="27"/>
      <c r="D137" s="27" t="str">
        <f>VLOOKUP(B137,'Miljövärden urval för publ'!$B$2:$S$480,MATCH("ska publiceras:",'Miljövärden urval för publ'!$B$2:$Q$2,0),FALSE)</f>
        <v>ja</v>
      </c>
      <c r="E137" s="27">
        <f t="shared" si="6"/>
        <v>124</v>
      </c>
      <c r="H137" s="20">
        <v>135</v>
      </c>
      <c r="I137" t="str">
        <f t="shared" si="7"/>
        <v>Skellefteå Kraft AB</v>
      </c>
      <c r="J137" t="str">
        <f t="shared" si="8"/>
        <v>Jörn</v>
      </c>
      <c r="K137">
        <f>IF(ISERROR(VLOOKUP($J137,'Miljövärden urval för publ'!$B$2:$H$490,MATCH(K$3,'Miljövärden urval för publ'!$B$2:$H$2,0),FALSE)),"",VLOOKUP($J137,'Miljövärden urval för publ'!$B$2:$H$490,MATCH(K$3,'Miljövärden urval för publ'!$B$2:$H$2,0),FALSE))</f>
        <v>0.10910599999999999</v>
      </c>
      <c r="L137">
        <f>IF(ISERROR(VLOOKUP($J137,'Miljövärden urval för publ'!$B$2:$H$490,MATCH(L$3,'Miljövärden urval för publ'!$B$2:$H$2,0),FALSE)),"",VLOOKUP($J137,'Miljövärden urval för publ'!$B$2:$H$490,MATCH(L$3,'Miljövärden urval för publ'!$B$2:$H$2,0),FALSE))</f>
        <v>9.9495299999999993</v>
      </c>
      <c r="M137">
        <f>IF(ISERROR(VLOOKUP($J137,'Miljövärden urval för publ'!$B$2:$H$490,MATCH(M$3,'Miljövärden urval för publ'!$B$2:$H$2,0),FALSE)),"",VLOOKUP($J137,'Miljövärden urval för publ'!$B$2:$H$490,MATCH(M$3,'Miljövärden urval för publ'!$B$2:$H$2,0),FALSE))</f>
        <v>12.428100000000001</v>
      </c>
      <c r="N137">
        <f>IF(ISERROR(VLOOKUP($J137,'Miljövärden urval för publ'!$B$2:$H$490,MATCH(N$3,'Miljövärden urval för publ'!$B$2:$H$2,0),FALSE)),"",VLOOKUP($J137,'Miljövärden urval för publ'!$B$2:$H$490,MATCH(N$3,'Miljövärden urval för publ'!$B$2:$H$2,0),FALSE))</f>
        <v>3.29685E-3</v>
      </c>
    </row>
    <row r="138" spans="1:14" x14ac:dyDescent="0.25">
      <c r="A138" s="26" t="s">
        <v>552</v>
      </c>
      <c r="B138" s="26" t="s">
        <v>561</v>
      </c>
      <c r="C138" s="27"/>
      <c r="D138" s="27" t="str">
        <f>VLOOKUP(B138,'Miljövärden urval för publ'!$B$2:$S$480,MATCH("ska publiceras:",'Miljövärden urval för publ'!$B$2:$Q$2,0),FALSE)</f>
        <v>ja</v>
      </c>
      <c r="E138" s="27">
        <f t="shared" si="6"/>
        <v>125</v>
      </c>
      <c r="H138" s="20">
        <v>136</v>
      </c>
      <c r="I138" t="str">
        <f t="shared" si="7"/>
        <v>Vasa Värme Holding AB</v>
      </c>
      <c r="J138" t="str">
        <f t="shared" si="8"/>
        <v>Kalix</v>
      </c>
      <c r="K138">
        <f>IF(ISERROR(VLOOKUP($J138,'Miljövärden urval för publ'!$B$2:$H$490,MATCH(K$3,'Miljövärden urval för publ'!$B$2:$H$2,0),FALSE)),"",VLOOKUP($J138,'Miljövärden urval för publ'!$B$2:$H$490,MATCH(K$3,'Miljövärden urval för publ'!$B$2:$H$2,0),FALSE))</f>
        <v>0.12884399999999999</v>
      </c>
      <c r="L138">
        <f>IF(ISERROR(VLOOKUP($J138,'Miljövärden urval för publ'!$B$2:$H$490,MATCH(L$3,'Miljövärden urval för publ'!$B$2:$H$2,0),FALSE)),"",VLOOKUP($J138,'Miljövärden urval för publ'!$B$2:$H$490,MATCH(L$3,'Miljövärden urval för publ'!$B$2:$H$2,0),FALSE))</f>
        <v>24.299299999999999</v>
      </c>
      <c r="M138">
        <f>IF(ISERROR(VLOOKUP($J138,'Miljövärden urval för publ'!$B$2:$H$490,MATCH(M$3,'Miljövärden urval för publ'!$B$2:$H$2,0),FALSE)),"",VLOOKUP($J138,'Miljövärden urval för publ'!$B$2:$H$490,MATCH(M$3,'Miljövärden urval för publ'!$B$2:$H$2,0),FALSE))</f>
        <v>6.3060299999999998</v>
      </c>
      <c r="N138">
        <f>IF(ISERROR(VLOOKUP($J138,'Miljövärden urval för publ'!$B$2:$H$490,MATCH(N$3,'Miljövärden urval för publ'!$B$2:$H$2,0),FALSE)),"",VLOOKUP($J138,'Miljövärden urval för publ'!$B$2:$H$490,MATCH(N$3,'Miljövärden urval för publ'!$B$2:$H$2,0),FALSE))</f>
        <v>2.86486E-2</v>
      </c>
    </row>
    <row r="139" spans="1:14" x14ac:dyDescent="0.25">
      <c r="A139" s="26" t="s">
        <v>124</v>
      </c>
      <c r="B139" s="26" t="s">
        <v>126</v>
      </c>
      <c r="C139" s="27"/>
      <c r="D139" s="27" t="str">
        <f>VLOOKUP(B139,'Miljövärden urval för publ'!$B$2:$S$480,MATCH("ska publiceras:",'Miljövärden urval för publ'!$B$2:$Q$2,0),FALSE)</f>
        <v>ja</v>
      </c>
      <c r="E139" s="27">
        <f t="shared" si="6"/>
        <v>126</v>
      </c>
      <c r="H139" s="20">
        <v>137</v>
      </c>
      <c r="I139" t="str">
        <f t="shared" si="7"/>
        <v>Kalmar Energi Värme AB</v>
      </c>
      <c r="J139" t="str">
        <f t="shared" si="8"/>
        <v>Kalmar</v>
      </c>
      <c r="K139">
        <f>IF(ISERROR(VLOOKUP($J139,'Miljövärden urval för publ'!$B$2:$H$490,MATCH(K$3,'Miljövärden urval för publ'!$B$2:$H$2,0),FALSE)),"",VLOOKUP($J139,'Miljövärden urval för publ'!$B$2:$H$490,MATCH(K$3,'Miljövärden urval för publ'!$B$2:$H$2,0),FALSE))</f>
        <v>8.3655800000000002E-2</v>
      </c>
      <c r="L139">
        <f>IF(ISERROR(VLOOKUP($J139,'Miljövärden urval för publ'!$B$2:$H$490,MATCH(L$3,'Miljövärden urval för publ'!$B$2:$H$2,0),FALSE)),"",VLOOKUP($J139,'Miljövärden urval för publ'!$B$2:$H$490,MATCH(L$3,'Miljövärden urval för publ'!$B$2:$H$2,0),FALSE))</f>
        <v>6.8526699999999998</v>
      </c>
      <c r="M139">
        <f>IF(ISERROR(VLOOKUP($J139,'Miljövärden urval för publ'!$B$2:$H$490,MATCH(M$3,'Miljövärden urval för publ'!$B$2:$H$2,0),FALSE)),"",VLOOKUP($J139,'Miljövärden urval för publ'!$B$2:$H$490,MATCH(M$3,'Miljövärden urval för publ'!$B$2:$H$2,0),FALSE))</f>
        <v>5.7851499999999998</v>
      </c>
      <c r="N139">
        <f>IF(ISERROR(VLOOKUP($J139,'Miljövärden urval för publ'!$B$2:$H$490,MATCH(N$3,'Miljövärden urval för publ'!$B$2:$H$2,0),FALSE)),"",VLOOKUP($J139,'Miljövärden urval för publ'!$B$2:$H$490,MATCH(N$3,'Miljövärden urval för publ'!$B$2:$H$2,0),FALSE))</f>
        <v>1.6485600000000001E-3</v>
      </c>
    </row>
    <row r="140" spans="1:14" x14ac:dyDescent="0.25">
      <c r="A140" s="26" t="s">
        <v>583</v>
      </c>
      <c r="B140" s="26" t="s">
        <v>585</v>
      </c>
      <c r="C140" s="27"/>
      <c r="D140" s="27" t="str">
        <f>VLOOKUP(B140,'Miljövärden urval för publ'!$B$2:$S$480,MATCH("ska publiceras:",'Miljövärden urval för publ'!$B$2:$Q$2,0),FALSE)</f>
        <v>ja</v>
      </c>
      <c r="E140" s="27">
        <f t="shared" si="6"/>
        <v>127</v>
      </c>
      <c r="H140" s="20">
        <v>138</v>
      </c>
      <c r="I140" t="str">
        <f t="shared" si="7"/>
        <v>Karlshamn Energi AB</v>
      </c>
      <c r="J140" t="str">
        <f t="shared" si="8"/>
        <v>Karlshamn</v>
      </c>
      <c r="K140">
        <f>IF(ISERROR(VLOOKUP($J140,'Miljövärden urval för publ'!$B$2:$H$490,MATCH(K$3,'Miljövärden urval för publ'!$B$2:$H$2,0),FALSE)),"",VLOOKUP($J140,'Miljövärden urval för publ'!$B$2:$H$490,MATCH(K$3,'Miljövärden urval för publ'!$B$2:$H$2,0),FALSE))</f>
        <v>0.114748</v>
      </c>
      <c r="L140">
        <f>IF(ISERROR(VLOOKUP($J140,'Miljövärden urval för publ'!$B$2:$H$490,MATCH(L$3,'Miljövärden urval för publ'!$B$2:$H$2,0),FALSE)),"",VLOOKUP($J140,'Miljövärden urval för publ'!$B$2:$H$490,MATCH(L$3,'Miljövärden urval för publ'!$B$2:$H$2,0),FALSE))</f>
        <v>25.138500000000001</v>
      </c>
      <c r="M140">
        <f>IF(ISERROR(VLOOKUP($J140,'Miljövärden urval för publ'!$B$2:$H$490,MATCH(M$3,'Miljövärden urval för publ'!$B$2:$H$2,0),FALSE)),"",VLOOKUP($J140,'Miljövärden urval för publ'!$B$2:$H$490,MATCH(M$3,'Miljövärden urval för publ'!$B$2:$H$2,0),FALSE))</f>
        <v>3.2516799999999999</v>
      </c>
      <c r="N140">
        <f>IF(ISERROR(VLOOKUP($J140,'Miljövärden urval för publ'!$B$2:$H$490,MATCH(N$3,'Miljövärden urval för publ'!$B$2:$H$2,0),FALSE)),"",VLOOKUP($J140,'Miljövärden urval för publ'!$B$2:$H$490,MATCH(N$3,'Miljövärden urval för publ'!$B$2:$H$2,0),FALSE))</f>
        <v>7.2457400000000005E-2</v>
      </c>
    </row>
    <row r="141" spans="1:14" x14ac:dyDescent="0.25">
      <c r="A141" s="26" t="s">
        <v>93</v>
      </c>
      <c r="B141" s="26" t="s">
        <v>94</v>
      </c>
      <c r="C141" s="27"/>
      <c r="D141" s="27" t="str">
        <f>VLOOKUP(B141,'Miljövärden urval för publ'!$B$2:$S$480,MATCH("ska publiceras:",'Miljövärden urval för publ'!$B$2:$Q$2,0),FALSE)</f>
        <v>ja</v>
      </c>
      <c r="E141" s="27">
        <f t="shared" si="6"/>
        <v>128</v>
      </c>
      <c r="H141" s="20">
        <v>139</v>
      </c>
      <c r="I141" t="str">
        <f t="shared" si="7"/>
        <v>Affärsverken Karlskrona AB</v>
      </c>
      <c r="J141" t="str">
        <f t="shared" si="8"/>
        <v>Karlskrona</v>
      </c>
      <c r="K141">
        <f>IF(ISERROR(VLOOKUP($J141,'Miljövärden urval för publ'!$B$2:$H$490,MATCH(K$3,'Miljövärden urval för publ'!$B$2:$H$2,0),FALSE)),"",VLOOKUP($J141,'Miljövärden urval för publ'!$B$2:$H$490,MATCH(K$3,'Miljövärden urval för publ'!$B$2:$H$2,0),FALSE))</f>
        <v>7.9720200000000005E-2</v>
      </c>
      <c r="L141">
        <f>IF(ISERROR(VLOOKUP($J141,'Miljövärden urval för publ'!$B$2:$H$490,MATCH(L$3,'Miljövärden urval för publ'!$B$2:$H$2,0),FALSE)),"",VLOOKUP($J141,'Miljövärden urval för publ'!$B$2:$H$490,MATCH(L$3,'Miljövärden urval för publ'!$B$2:$H$2,0),FALSE))</f>
        <v>9.0518800000000006</v>
      </c>
      <c r="M141">
        <f>IF(ISERROR(VLOOKUP($J141,'Miljövärden urval för publ'!$B$2:$H$490,MATCH(M$3,'Miljövärden urval för publ'!$B$2:$H$2,0),FALSE)),"",VLOOKUP($J141,'Miljövärden urval för publ'!$B$2:$H$490,MATCH(M$3,'Miljövärden urval för publ'!$B$2:$H$2,0),FALSE))</f>
        <v>6.4452699999999998</v>
      </c>
      <c r="N141">
        <f>IF(ISERROR(VLOOKUP($J141,'Miljövärden urval för publ'!$B$2:$H$490,MATCH(N$3,'Miljövärden urval för publ'!$B$2:$H$2,0),FALSE)),"",VLOOKUP($J141,'Miljövärden urval för publ'!$B$2:$H$490,MATCH(N$3,'Miljövärden urval för publ'!$B$2:$H$2,0),FALSE))</f>
        <v>1.55214E-3</v>
      </c>
    </row>
    <row r="142" spans="1:14" x14ac:dyDescent="0.25">
      <c r="A142" s="26" t="s">
        <v>229</v>
      </c>
      <c r="B142" s="26" t="s">
        <v>230</v>
      </c>
      <c r="C142" s="27"/>
      <c r="D142" s="27" t="str">
        <f>VLOOKUP(B142,'Miljövärden urval för publ'!$B$2:$S$480,MATCH("ska publiceras:",'Miljövärden urval för publ'!$B$2:$Q$2,0),FALSE)</f>
        <v>ja</v>
      </c>
      <c r="E142" s="27">
        <f t="shared" si="6"/>
        <v>129</v>
      </c>
      <c r="H142" s="20">
        <v>140</v>
      </c>
      <c r="I142" t="str">
        <f t="shared" si="7"/>
        <v>Karlstads Energi AB</v>
      </c>
      <c r="J142" t="str">
        <f t="shared" si="8"/>
        <v>Karlstad</v>
      </c>
      <c r="K142">
        <f>IF(ISERROR(VLOOKUP($J142,'Miljövärden urval för publ'!$B$2:$H$490,MATCH(K$3,'Miljövärden urval för publ'!$B$2:$H$2,0),FALSE)),"",VLOOKUP($J142,'Miljövärden urval för publ'!$B$2:$H$490,MATCH(K$3,'Miljövärden urval för publ'!$B$2:$H$2,0),FALSE))</f>
        <v>0.1031</v>
      </c>
      <c r="L142">
        <f>IF(ISERROR(VLOOKUP($J142,'Miljövärden urval för publ'!$B$2:$H$490,MATCH(L$3,'Miljövärden urval för publ'!$B$2:$H$2,0),FALSE)),"",VLOOKUP($J142,'Miljövärden urval för publ'!$B$2:$H$490,MATCH(L$3,'Miljövärden urval för publ'!$B$2:$H$2,0),FALSE))</f>
        <v>36.227499999999999</v>
      </c>
      <c r="M142">
        <f>IF(ISERROR(VLOOKUP($J142,'Miljövärden urval för publ'!$B$2:$H$490,MATCH(M$3,'Miljövärden urval för publ'!$B$2:$H$2,0),FALSE)),"",VLOOKUP($J142,'Miljövärden urval för publ'!$B$2:$H$490,MATCH(M$3,'Miljövärden urval för publ'!$B$2:$H$2,0),FALSE))</f>
        <v>5.1507199999999997</v>
      </c>
      <c r="N142">
        <f>IF(ISERROR(VLOOKUP($J142,'Miljövärden urval för publ'!$B$2:$H$490,MATCH(N$3,'Miljövärden urval för publ'!$B$2:$H$2,0),FALSE)),"",VLOOKUP($J142,'Miljövärden urval för publ'!$B$2:$H$490,MATCH(N$3,'Miljövärden urval för publ'!$B$2:$H$2,0),FALSE))</f>
        <v>7.13133E-3</v>
      </c>
    </row>
    <row r="143" spans="1:14" x14ac:dyDescent="0.25">
      <c r="A143" s="26" t="s">
        <v>172</v>
      </c>
      <c r="B143" s="26" t="s">
        <v>176</v>
      </c>
      <c r="C143" s="27"/>
      <c r="D143" s="27" t="str">
        <f>VLOOKUP(B143,'Miljövärden urval för publ'!$B$2:$S$480,MATCH("ska publiceras:",'Miljövärden urval för publ'!$B$2:$Q$2,0),FALSE)</f>
        <v>nej</v>
      </c>
      <c r="E143" s="27">
        <f t="shared" si="6"/>
        <v>129</v>
      </c>
      <c r="H143" s="20">
        <v>141</v>
      </c>
      <c r="I143" t="str">
        <f t="shared" si="7"/>
        <v>Katrinefors Kraftvärme AB</v>
      </c>
      <c r="J143" t="str">
        <f t="shared" si="8"/>
        <v>Katrinefors Kraftvärme (producent)</v>
      </c>
      <c r="K143">
        <f>IF(ISERROR(VLOOKUP($J143,'Miljövärden urval för publ'!$B$2:$H$490,MATCH(K$3,'Miljövärden urval för publ'!$B$2:$H$2,0),FALSE)),"",VLOOKUP($J143,'Miljövärden urval för publ'!$B$2:$H$490,MATCH(K$3,'Miljövärden urval för publ'!$B$2:$H$2,0),FALSE))</f>
        <v>0.14922299999999999</v>
      </c>
      <c r="L143">
        <f>IF(ISERROR(VLOOKUP($J143,'Miljövärden urval för publ'!$B$2:$H$490,MATCH(L$3,'Miljövärden urval för publ'!$B$2:$H$2,0),FALSE)),"",VLOOKUP($J143,'Miljövärden urval för publ'!$B$2:$H$490,MATCH(L$3,'Miljövärden urval för publ'!$B$2:$H$2,0),FALSE))</f>
        <v>26.035799999999998</v>
      </c>
      <c r="M143">
        <f>IF(ISERROR(VLOOKUP($J143,'Miljövärden urval för publ'!$B$2:$H$490,MATCH(M$3,'Miljövärden urval för publ'!$B$2:$H$2,0),FALSE)),"",VLOOKUP($J143,'Miljövärden urval för publ'!$B$2:$H$490,MATCH(M$3,'Miljövärden urval för publ'!$B$2:$H$2,0),FALSE))</f>
        <v>5.0314199999999998</v>
      </c>
      <c r="N143">
        <f>IF(ISERROR(VLOOKUP($J143,'Miljövärden urval för publ'!$B$2:$H$490,MATCH(N$3,'Miljövärden urval för publ'!$B$2:$H$2,0),FALSE)),"",VLOOKUP($J143,'Miljövärden urval för publ'!$B$2:$H$490,MATCH(N$3,'Miljövärden urval för publ'!$B$2:$H$2,0),FALSE))</f>
        <v>3.2069599999999997E-2</v>
      </c>
    </row>
    <row r="144" spans="1:14" x14ac:dyDescent="0.25">
      <c r="A144" s="26" t="s">
        <v>31</v>
      </c>
      <c r="B144" s="26" t="s">
        <v>32</v>
      </c>
      <c r="C144" s="27"/>
      <c r="D144" s="27" t="str">
        <f>VLOOKUP(B144,'Miljövärden urval för publ'!$B$2:$S$480,MATCH("ska publiceras:",'Miljövärden urval för publ'!$B$2:$Q$2,0),FALSE)</f>
        <v>ja</v>
      </c>
      <c r="E144" s="27">
        <f t="shared" si="6"/>
        <v>130</v>
      </c>
      <c r="H144" s="20">
        <v>142</v>
      </c>
      <c r="I144" t="str">
        <f t="shared" si="7"/>
        <v>Tekniska Verken i Linköping AB</v>
      </c>
      <c r="J144" t="str">
        <f t="shared" si="8"/>
        <v>Katrineholm</v>
      </c>
      <c r="K144">
        <f>IF(ISERROR(VLOOKUP($J144,'Miljövärden urval för publ'!$B$2:$H$490,MATCH(K$3,'Miljövärden urval för publ'!$B$2:$H$2,0),FALSE)),"",VLOOKUP($J144,'Miljövärden urval för publ'!$B$2:$H$490,MATCH(K$3,'Miljövärden urval för publ'!$B$2:$H$2,0),FALSE))</f>
        <v>6.2710799999999997E-2</v>
      </c>
      <c r="L144">
        <f>IF(ISERROR(VLOOKUP($J144,'Miljövärden urval för publ'!$B$2:$H$490,MATCH(L$3,'Miljövärden urval för publ'!$B$2:$H$2,0),FALSE)),"",VLOOKUP($J144,'Miljövärden urval för publ'!$B$2:$H$490,MATCH(L$3,'Miljövärden urval för publ'!$B$2:$H$2,0),FALSE))</f>
        <v>11.757400000000001</v>
      </c>
      <c r="M144">
        <f>IF(ISERROR(VLOOKUP($J144,'Miljövärden urval för publ'!$B$2:$H$490,MATCH(M$3,'Miljövärden urval för publ'!$B$2:$H$2,0),FALSE)),"",VLOOKUP($J144,'Miljövärden urval för publ'!$B$2:$H$490,MATCH(M$3,'Miljövärden urval för publ'!$B$2:$H$2,0),FALSE))</f>
        <v>4.5003099999999998</v>
      </c>
      <c r="N144">
        <f>IF(ISERROR(VLOOKUP($J144,'Miljövärden urval för publ'!$B$2:$H$490,MATCH(N$3,'Miljövärden urval för publ'!$B$2:$H$2,0),FALSE)),"",VLOOKUP($J144,'Miljövärden urval för publ'!$B$2:$H$490,MATCH(N$3,'Miljövärden urval för publ'!$B$2:$H$2,0),FALSE))</f>
        <v>4.3067599999999998E-3</v>
      </c>
    </row>
    <row r="145" spans="1:14" x14ac:dyDescent="0.25">
      <c r="A145" s="26" t="s">
        <v>101</v>
      </c>
      <c r="B145" s="26" t="s">
        <v>108</v>
      </c>
      <c r="C145" s="27"/>
      <c r="D145" s="27" t="str">
        <f>VLOOKUP(B145,'Miljövärden urval för publ'!$B$2:$S$480,MATCH("ska publiceras:",'Miljövärden urval för publ'!$B$2:$Q$2,0),FALSE)</f>
        <v>ja</v>
      </c>
      <c r="E145" s="27">
        <f t="shared" si="6"/>
        <v>131</v>
      </c>
      <c r="H145" s="20">
        <v>143</v>
      </c>
      <c r="I145" t="str">
        <f t="shared" si="7"/>
        <v>Kils Energi AB</v>
      </c>
      <c r="J145" t="str">
        <f t="shared" si="8"/>
        <v>Kil</v>
      </c>
      <c r="K145">
        <f>IF(ISERROR(VLOOKUP($J145,'Miljövärden urval för publ'!$B$2:$H$490,MATCH(K$3,'Miljövärden urval för publ'!$B$2:$H$2,0),FALSE)),"",VLOOKUP($J145,'Miljövärden urval för publ'!$B$2:$H$490,MATCH(K$3,'Miljövärden urval för publ'!$B$2:$H$2,0),FALSE))</f>
        <v>0.136127</v>
      </c>
      <c r="L145">
        <f>IF(ISERROR(VLOOKUP($J145,'Miljövärden urval för publ'!$B$2:$H$490,MATCH(L$3,'Miljövärden urval för publ'!$B$2:$H$2,0),FALSE)),"",VLOOKUP($J145,'Miljövärden urval för publ'!$B$2:$H$490,MATCH(L$3,'Miljövärden urval för publ'!$B$2:$H$2,0),FALSE))</f>
        <v>12.7052</v>
      </c>
      <c r="M145">
        <f>IF(ISERROR(VLOOKUP($J145,'Miljövärden urval för publ'!$B$2:$H$490,MATCH(M$3,'Miljövärden urval för publ'!$B$2:$H$2,0),FALSE)),"",VLOOKUP($J145,'Miljövärden urval för publ'!$B$2:$H$490,MATCH(M$3,'Miljövärden urval för publ'!$B$2:$H$2,0),FALSE))</f>
        <v>4.13401</v>
      </c>
      <c r="N145">
        <f>IF(ISERROR(VLOOKUP($J145,'Miljövärden urval för publ'!$B$2:$H$490,MATCH(N$3,'Miljövärden urval för publ'!$B$2:$H$2,0),FALSE)),"",VLOOKUP($J145,'Miljövärden urval för publ'!$B$2:$H$490,MATCH(N$3,'Miljövärden urval för publ'!$B$2:$H$2,0),FALSE))</f>
        <v>4.4497900000000003E-3</v>
      </c>
    </row>
    <row r="146" spans="1:14" x14ac:dyDescent="0.25">
      <c r="A146" s="26" t="s">
        <v>484</v>
      </c>
      <c r="B146" s="26" t="s">
        <v>485</v>
      </c>
      <c r="C146" s="27"/>
      <c r="D146" s="27" t="str">
        <f>VLOOKUP(B146,'Miljövärden urval för publ'!$B$2:$S$480,MATCH("ska publiceras:",'Miljövärden urval för publ'!$B$2:$Q$2,0),FALSE)</f>
        <v>ja</v>
      </c>
      <c r="E146" s="27">
        <f t="shared" si="6"/>
        <v>132</v>
      </c>
      <c r="H146" s="20">
        <v>144</v>
      </c>
      <c r="I146" t="str">
        <f t="shared" si="7"/>
        <v>Bollnäs Energi AB</v>
      </c>
      <c r="J146" t="str">
        <f t="shared" si="8"/>
        <v>Kilafors</v>
      </c>
      <c r="K146">
        <f>IF(ISERROR(VLOOKUP($J146,'Miljövärden urval för publ'!$B$2:$H$490,MATCH(K$3,'Miljövärden urval för publ'!$B$2:$H$2,0),FALSE)),"",VLOOKUP($J146,'Miljövärden urval för publ'!$B$2:$H$490,MATCH(K$3,'Miljövärden urval för publ'!$B$2:$H$2,0),FALSE))</f>
        <v>0.13405300000000001</v>
      </c>
      <c r="L146">
        <f>IF(ISERROR(VLOOKUP($J146,'Miljövärden urval för publ'!$B$2:$H$490,MATCH(L$3,'Miljövärden urval för publ'!$B$2:$H$2,0),FALSE)),"",VLOOKUP($J146,'Miljövärden urval för publ'!$B$2:$H$490,MATCH(L$3,'Miljövärden urval för publ'!$B$2:$H$2,0),FALSE))</f>
        <v>27.477699999999999</v>
      </c>
      <c r="M146">
        <f>IF(ISERROR(VLOOKUP($J146,'Miljövärden urval för publ'!$B$2:$H$490,MATCH(M$3,'Miljövärden urval för publ'!$B$2:$H$2,0),FALSE)),"",VLOOKUP($J146,'Miljövärden urval för publ'!$B$2:$H$490,MATCH(M$3,'Miljövärden urval för publ'!$B$2:$H$2,0),FALSE))</f>
        <v>8.7384799999999991</v>
      </c>
      <c r="N146">
        <f>IF(ISERROR(VLOOKUP($J146,'Miljövärden urval för publ'!$B$2:$H$490,MATCH(N$3,'Miljövärden urval för publ'!$B$2:$H$2,0),FALSE)),"",VLOOKUP($J146,'Miljövärden urval för publ'!$B$2:$H$490,MATCH(N$3,'Miljövärden urval för publ'!$B$2:$H$2,0),FALSE))</f>
        <v>2.6303699999999999E-2</v>
      </c>
    </row>
    <row r="147" spans="1:14" x14ac:dyDescent="0.25">
      <c r="A147" s="26" t="s">
        <v>310</v>
      </c>
      <c r="B147" s="26" t="s">
        <v>312</v>
      </c>
      <c r="C147" s="27"/>
      <c r="D147" s="27" t="str">
        <f>VLOOKUP(B147,'Miljövärden urval för publ'!$B$2:$S$480,MATCH("ska publiceras:",'Miljövärden urval för publ'!$B$2:$Q$2,0),FALSE)</f>
        <v>ja</v>
      </c>
      <c r="E147" s="27">
        <f t="shared" si="6"/>
        <v>133</v>
      </c>
      <c r="H147" s="20">
        <v>145</v>
      </c>
      <c r="I147" t="str">
        <f t="shared" si="7"/>
        <v>Kiruna Kraft AB</v>
      </c>
      <c r="J147" t="str">
        <f t="shared" si="8"/>
        <v>Kiruna C</v>
      </c>
      <c r="K147">
        <f>IF(ISERROR(VLOOKUP($J147,'Miljövärden urval för publ'!$B$2:$H$490,MATCH(K$3,'Miljövärden urval för publ'!$B$2:$H$2,0),FALSE)),"",VLOOKUP($J147,'Miljövärden urval för publ'!$B$2:$H$490,MATCH(K$3,'Miljövärden urval för publ'!$B$2:$H$2,0),FALSE))</f>
        <v>0.30461700000000003</v>
      </c>
      <c r="L147">
        <f>IF(ISERROR(VLOOKUP($J147,'Miljövärden urval för publ'!$B$2:$H$490,MATCH(L$3,'Miljövärden urval för publ'!$B$2:$H$2,0),FALSE)),"",VLOOKUP($J147,'Miljövärden urval för publ'!$B$2:$H$490,MATCH(L$3,'Miljövärden urval för publ'!$B$2:$H$2,0),FALSE))</f>
        <v>87.380499999999998</v>
      </c>
      <c r="M147">
        <f>IF(ISERROR(VLOOKUP($J147,'Miljövärden urval för publ'!$B$2:$H$490,MATCH(M$3,'Miljövärden urval för publ'!$B$2:$H$2,0),FALSE)),"",VLOOKUP($J147,'Miljövärden urval för publ'!$B$2:$H$490,MATCH(M$3,'Miljövärden urval för publ'!$B$2:$H$2,0),FALSE))</f>
        <v>3.1810900000000002</v>
      </c>
      <c r="N147">
        <f>IF(ISERROR(VLOOKUP($J147,'Miljövärden urval för publ'!$B$2:$H$490,MATCH(N$3,'Miljövärden urval för publ'!$B$2:$H$2,0),FALSE)),"",VLOOKUP($J147,'Miljövärden urval för publ'!$B$2:$H$490,MATCH(N$3,'Miljövärden urval för publ'!$B$2:$H$2,0),FALSE))</f>
        <v>5.3209800000000002E-2</v>
      </c>
    </row>
    <row r="148" spans="1:14" x14ac:dyDescent="0.25">
      <c r="A148" s="26" t="s">
        <v>238</v>
      </c>
      <c r="B148" s="26" t="s">
        <v>240</v>
      </c>
      <c r="C148" s="27"/>
      <c r="D148" s="27" t="str">
        <f>VLOOKUP(B148,'Miljövärden urval för publ'!$B$2:$S$480,MATCH("ska publiceras:",'Miljövärden urval för publ'!$B$2:$Q$2,0),FALSE)</f>
        <v>ja</v>
      </c>
      <c r="E148" s="27">
        <f t="shared" si="6"/>
        <v>134</v>
      </c>
      <c r="H148" s="20">
        <v>146</v>
      </c>
      <c r="I148" t="str">
        <f t="shared" si="7"/>
        <v>Tekniska Verken i Linköping AB</v>
      </c>
      <c r="J148" t="str">
        <f t="shared" si="8"/>
        <v>Kisa</v>
      </c>
      <c r="K148">
        <f>IF(ISERROR(VLOOKUP($J148,'Miljövärden urval för publ'!$B$2:$H$490,MATCH(K$3,'Miljövärden urval för publ'!$B$2:$H$2,0),FALSE)),"",VLOOKUP($J148,'Miljövärden urval för publ'!$B$2:$H$490,MATCH(K$3,'Miljövärden urval för publ'!$B$2:$H$2,0),FALSE))</f>
        <v>6.2876199999999993E-2</v>
      </c>
      <c r="L148">
        <f>IF(ISERROR(VLOOKUP($J148,'Miljövärden urval för publ'!$B$2:$H$490,MATCH(L$3,'Miljövärden urval för publ'!$B$2:$H$2,0),FALSE)),"",VLOOKUP($J148,'Miljövärden urval för publ'!$B$2:$H$490,MATCH(L$3,'Miljövärden urval för publ'!$B$2:$H$2,0),FALSE))</f>
        <v>17.1159</v>
      </c>
      <c r="M148">
        <f>IF(ISERROR(VLOOKUP($J148,'Miljövärden urval för publ'!$B$2:$H$490,MATCH(M$3,'Miljövärden urval för publ'!$B$2:$H$2,0),FALSE)),"",VLOOKUP($J148,'Miljövärden urval för publ'!$B$2:$H$490,MATCH(M$3,'Miljövärden urval för publ'!$B$2:$H$2,0),FALSE))</f>
        <v>9.6450600000000009</v>
      </c>
      <c r="N148">
        <f>IF(ISERROR(VLOOKUP($J148,'Miljövärden urval för publ'!$B$2:$H$490,MATCH(N$3,'Miljövärden urval för publ'!$B$2:$H$2,0),FALSE)),"",VLOOKUP($J148,'Miljövärden urval för publ'!$B$2:$H$490,MATCH(N$3,'Miljövärden urval för publ'!$B$2:$H$2,0),FALSE))</f>
        <v>1.27797E-2</v>
      </c>
    </row>
    <row r="149" spans="1:14" x14ac:dyDescent="0.25">
      <c r="A149" s="26" t="s">
        <v>407</v>
      </c>
      <c r="B149" s="26" t="s">
        <v>412</v>
      </c>
      <c r="C149" s="27"/>
      <c r="D149" s="27" t="str">
        <f>VLOOKUP(B149,'Miljövärden urval för publ'!$B$2:$S$480,MATCH("ska publiceras:",'Miljövärden urval för publ'!$B$2:$Q$2,0),FALSE)</f>
        <v>ja</v>
      </c>
      <c r="E149" s="27">
        <f t="shared" si="6"/>
        <v>135</v>
      </c>
      <c r="H149" s="20">
        <v>147</v>
      </c>
      <c r="I149" t="str">
        <f t="shared" si="7"/>
        <v>Gotlands Energi AB</v>
      </c>
      <c r="J149" t="str">
        <f t="shared" si="8"/>
        <v>Klintehamn</v>
      </c>
      <c r="K149">
        <f>IF(ISERROR(VLOOKUP($J149,'Miljövärden urval för publ'!$B$2:$H$490,MATCH(K$3,'Miljövärden urval för publ'!$B$2:$H$2,0),FALSE)),"",VLOOKUP($J149,'Miljövärden urval för publ'!$B$2:$H$490,MATCH(K$3,'Miljövärden urval för publ'!$B$2:$H$2,0),FALSE))</f>
        <v>1.33318</v>
      </c>
      <c r="L149">
        <f>IF(ISERROR(VLOOKUP($J149,'Miljövärden urval för publ'!$B$2:$H$490,MATCH(L$3,'Miljövärden urval för publ'!$B$2:$H$2,0),FALSE)),"",VLOOKUP($J149,'Miljövärden urval för publ'!$B$2:$H$490,MATCH(L$3,'Miljövärden urval för publ'!$B$2:$H$2,0),FALSE))</f>
        <v>26.921900000000001</v>
      </c>
      <c r="M149">
        <f>IF(ISERROR(VLOOKUP($J149,'Miljövärden urval för publ'!$B$2:$H$490,MATCH(M$3,'Miljövärden urval för publ'!$B$2:$H$2,0),FALSE)),"",VLOOKUP($J149,'Miljövärden urval för publ'!$B$2:$H$490,MATCH(M$3,'Miljövärden urval för publ'!$B$2:$H$2,0),FALSE))</f>
        <v>33.591799999999999</v>
      </c>
      <c r="N149">
        <f>IF(ISERROR(VLOOKUP($J149,'Miljövärden urval för publ'!$B$2:$H$490,MATCH(N$3,'Miljövärden urval för publ'!$B$2:$H$2,0),FALSE)),"",VLOOKUP($J149,'Miljövärden urval för publ'!$B$2:$H$490,MATCH(N$3,'Miljövärden urval för publ'!$B$2:$H$2,0),FALSE))</f>
        <v>2.81543E-2</v>
      </c>
    </row>
    <row r="150" spans="1:14" x14ac:dyDescent="0.25">
      <c r="A150" s="26" t="s">
        <v>524</v>
      </c>
      <c r="B150" s="26" t="s">
        <v>11</v>
      </c>
      <c r="C150" s="27"/>
      <c r="D150" s="27" t="str">
        <f>VLOOKUP(B150,'Miljövärden urval för publ'!$B$2:$S$480,MATCH("ska publiceras:",'Miljövärden urval för publ'!$B$2:$Q$2,0),FALSE)</f>
        <v>ja</v>
      </c>
      <c r="E150" s="27">
        <f t="shared" si="6"/>
        <v>136</v>
      </c>
      <c r="H150" s="20">
        <v>148</v>
      </c>
      <c r="I150" t="str">
        <f t="shared" si="7"/>
        <v>Kraftringen Energi AB (publ)</v>
      </c>
      <c r="J150" t="str">
        <f t="shared" si="8"/>
        <v>Klippan-Ljungbyhed-Östra Ljungby</v>
      </c>
      <c r="K150">
        <f>IF(ISERROR(VLOOKUP($J150,'Miljövärden urval för publ'!$B$2:$H$490,MATCH(K$3,'Miljövärden urval för publ'!$B$2:$H$2,0),FALSE)),"",VLOOKUP($J150,'Miljövärden urval för publ'!$B$2:$H$490,MATCH(K$3,'Miljövärden urval för publ'!$B$2:$H$2,0),FALSE))</f>
        <v>0.18879499999999999</v>
      </c>
      <c r="L150">
        <f>IF(ISERROR(VLOOKUP($J150,'Miljövärden urval för publ'!$B$2:$H$490,MATCH(L$3,'Miljövärden urval för publ'!$B$2:$H$2,0),FALSE)),"",VLOOKUP($J150,'Miljövärden urval för publ'!$B$2:$H$490,MATCH(L$3,'Miljövärden urval för publ'!$B$2:$H$2,0),FALSE))</f>
        <v>21.218299999999999</v>
      </c>
      <c r="M150">
        <f>IF(ISERROR(VLOOKUP($J150,'Miljövärden urval för publ'!$B$2:$H$490,MATCH(M$3,'Miljövärden urval för publ'!$B$2:$H$2,0),FALSE)),"",VLOOKUP($J150,'Miljövärden urval för publ'!$B$2:$H$490,MATCH(M$3,'Miljövärden urval för publ'!$B$2:$H$2,0),FALSE))</f>
        <v>12.007</v>
      </c>
      <c r="N150">
        <f>IF(ISERROR(VLOOKUP($J150,'Miljövärden urval för publ'!$B$2:$H$490,MATCH(N$3,'Miljövärden urval för publ'!$B$2:$H$2,0),FALSE)),"",VLOOKUP($J150,'Miljövärden urval för publ'!$B$2:$H$490,MATCH(N$3,'Miljövärden urval för publ'!$B$2:$H$2,0),FALSE))</f>
        <v>4.1851699999999999E-2</v>
      </c>
    </row>
    <row r="151" spans="1:14" x14ac:dyDescent="0.25">
      <c r="A151" s="26" t="s">
        <v>243</v>
      </c>
      <c r="B151" s="26" t="s">
        <v>244</v>
      </c>
      <c r="C151" s="27"/>
      <c r="D151" s="27" t="str">
        <f>VLOOKUP(B151,'Miljövärden urval för publ'!$B$2:$S$480,MATCH("ska publiceras:",'Miljövärden urval för publ'!$B$2:$Q$2,0),FALSE)</f>
        <v>ja</v>
      </c>
      <c r="E151" s="27">
        <f t="shared" si="6"/>
        <v>137</v>
      </c>
      <c r="H151" s="20">
        <v>149</v>
      </c>
      <c r="I151" t="str">
        <f t="shared" si="7"/>
        <v>Vattenfall AB Värme</v>
      </c>
      <c r="J151" t="str">
        <f t="shared" si="8"/>
        <v>Knivsta</v>
      </c>
      <c r="K151">
        <f>IF(ISERROR(VLOOKUP($J151,'Miljövärden urval för publ'!$B$2:$H$490,MATCH(K$3,'Miljövärden urval för publ'!$B$2:$H$2,0),FALSE)),"",VLOOKUP($J151,'Miljövärden urval för publ'!$B$2:$H$490,MATCH(K$3,'Miljövärden urval för publ'!$B$2:$H$2,0),FALSE))</f>
        <v>0.14546300000000001</v>
      </c>
      <c r="L151">
        <f>IF(ISERROR(VLOOKUP($J151,'Miljövärden urval för publ'!$B$2:$H$490,MATCH(L$3,'Miljövärden urval för publ'!$B$2:$H$2,0),FALSE)),"",VLOOKUP($J151,'Miljövärden urval för publ'!$B$2:$H$490,MATCH(L$3,'Miljövärden urval för publ'!$B$2:$H$2,0),FALSE))</f>
        <v>18.733799999999999</v>
      </c>
      <c r="M151">
        <f>IF(ISERROR(VLOOKUP($J151,'Miljövärden urval för publ'!$B$2:$H$490,MATCH(M$3,'Miljövärden urval för publ'!$B$2:$H$2,0),FALSE)),"",VLOOKUP($J151,'Miljövärden urval för publ'!$B$2:$H$490,MATCH(M$3,'Miljövärden urval för publ'!$B$2:$H$2,0),FALSE))</f>
        <v>10.558999999999999</v>
      </c>
      <c r="N151">
        <f>IF(ISERROR(VLOOKUP($J151,'Miljövärden urval för publ'!$B$2:$H$490,MATCH(N$3,'Miljövärden urval för publ'!$B$2:$H$2,0),FALSE)),"",VLOOKUP($J151,'Miljövärden urval för publ'!$B$2:$H$490,MATCH(N$3,'Miljövärden urval för publ'!$B$2:$H$2,0),FALSE))</f>
        <v>1.2987E-2</v>
      </c>
    </row>
    <row r="152" spans="1:14" x14ac:dyDescent="0.25">
      <c r="A152" s="26" t="s">
        <v>247</v>
      </c>
      <c r="B152" s="26" t="s">
        <v>248</v>
      </c>
      <c r="C152" s="27"/>
      <c r="D152" s="27" t="str">
        <f>VLOOKUP(B152,'Miljövärden urval för publ'!$B$2:$S$480,MATCH("ska publiceras:",'Miljövärden urval för publ'!$B$2:$Q$2,0),FALSE)</f>
        <v>ja</v>
      </c>
      <c r="E152" s="27">
        <f t="shared" si="6"/>
        <v>138</v>
      </c>
      <c r="H152" s="20">
        <v>150</v>
      </c>
      <c r="I152" t="str">
        <f t="shared" si="7"/>
        <v>Köpings kommun</v>
      </c>
      <c r="J152" t="str">
        <f t="shared" si="8"/>
        <v>Kolsva</v>
      </c>
      <c r="K152">
        <f>IF(ISERROR(VLOOKUP($J152,'Miljövärden urval för publ'!$B$2:$H$490,MATCH(K$3,'Miljövärden urval för publ'!$B$2:$H$2,0),FALSE)),"",VLOOKUP($J152,'Miljövärden urval för publ'!$B$2:$H$490,MATCH(K$3,'Miljövärden urval för publ'!$B$2:$H$2,0),FALSE))</f>
        <v>0.17230400000000001</v>
      </c>
      <c r="L152">
        <f>IF(ISERROR(VLOOKUP($J152,'Miljövärden urval för publ'!$B$2:$H$490,MATCH(L$3,'Miljövärden urval för publ'!$B$2:$H$2,0),FALSE)),"",VLOOKUP($J152,'Miljövärden urval för publ'!$B$2:$H$490,MATCH(L$3,'Miljövärden urval för publ'!$B$2:$H$2,0),FALSE))</f>
        <v>7.4302099999999998</v>
      </c>
      <c r="M152">
        <f>IF(ISERROR(VLOOKUP($J152,'Miljövärden urval för publ'!$B$2:$H$490,MATCH(M$3,'Miljövärden urval för publ'!$B$2:$H$2,0),FALSE)),"",VLOOKUP($J152,'Miljövärden urval för publ'!$B$2:$H$490,MATCH(M$3,'Miljövärden urval för publ'!$B$2:$H$2,0),FALSE))</f>
        <v>16.440000000000001</v>
      </c>
      <c r="N152">
        <f>IF(ISERROR(VLOOKUP($J152,'Miljövärden urval för publ'!$B$2:$H$490,MATCH(N$3,'Miljövärden urval för publ'!$B$2:$H$2,0),FALSE)),"",VLOOKUP($J152,'Miljövärden urval för publ'!$B$2:$H$490,MATCH(N$3,'Miljövärden urval för publ'!$B$2:$H$2,0),FALSE))</f>
        <v>0</v>
      </c>
    </row>
    <row r="153" spans="1:14" x14ac:dyDescent="0.25">
      <c r="A153" s="26" t="s">
        <v>31</v>
      </c>
      <c r="B153" s="26" t="s">
        <v>33</v>
      </c>
      <c r="C153" s="27"/>
      <c r="D153" s="27" t="str">
        <f>VLOOKUP(B153,'Miljövärden urval för publ'!$B$2:$S$480,MATCH("ska publiceras:",'Miljövärden urval för publ'!$B$2:$Q$2,0),FALSE)</f>
        <v>ja</v>
      </c>
      <c r="E153" s="27">
        <f t="shared" si="6"/>
        <v>139</v>
      </c>
      <c r="H153" s="20">
        <v>151</v>
      </c>
      <c r="I153" t="str">
        <f t="shared" si="7"/>
        <v>Värmevärden AB</v>
      </c>
      <c r="J153" t="str">
        <f t="shared" si="8"/>
        <v>Kopparberg</v>
      </c>
      <c r="K153">
        <f>IF(ISERROR(VLOOKUP($J153,'Miljövärden urval för publ'!$B$2:$H$490,MATCH(K$3,'Miljövärden urval för publ'!$B$2:$H$2,0),FALSE)),"",VLOOKUP($J153,'Miljövärden urval för publ'!$B$2:$H$490,MATCH(K$3,'Miljövärden urval för publ'!$B$2:$H$2,0),FALSE))</f>
        <v>0.234989</v>
      </c>
      <c r="L153">
        <f>IF(ISERROR(VLOOKUP($J153,'Miljövärden urval för publ'!$B$2:$H$490,MATCH(L$3,'Miljövärden urval för publ'!$B$2:$H$2,0),FALSE)),"",VLOOKUP($J153,'Miljövärden urval för publ'!$B$2:$H$490,MATCH(L$3,'Miljövärden urval för publ'!$B$2:$H$2,0),FALSE))</f>
        <v>19.285</v>
      </c>
      <c r="M153">
        <f>IF(ISERROR(VLOOKUP($J153,'Miljövärden urval för publ'!$B$2:$H$490,MATCH(M$3,'Miljövärden urval för publ'!$B$2:$H$2,0),FALSE)),"",VLOOKUP($J153,'Miljövärden urval för publ'!$B$2:$H$490,MATCH(M$3,'Miljövärden urval för publ'!$B$2:$H$2,0),FALSE))</f>
        <v>9.8011300000000006</v>
      </c>
      <c r="N153">
        <f>IF(ISERROR(VLOOKUP($J153,'Miljövärden urval för publ'!$B$2:$H$490,MATCH(N$3,'Miljövärden urval för publ'!$B$2:$H$2,0),FALSE)),"",VLOOKUP($J153,'Miljövärden urval för publ'!$B$2:$H$490,MATCH(N$3,'Miljövärden urval för publ'!$B$2:$H$2,0),FALSE))</f>
        <v>1.9462799999999999E-2</v>
      </c>
    </row>
    <row r="154" spans="1:14" x14ac:dyDescent="0.25">
      <c r="A154" s="26" t="s">
        <v>253</v>
      </c>
      <c r="B154" s="26" t="s">
        <v>254</v>
      </c>
      <c r="C154" s="27"/>
      <c r="D154" s="27" t="str">
        <f>VLOOKUP(B154,'Miljövärden urval för publ'!$B$2:$S$480,MATCH("ska publiceras:",'Miljövärden urval för publ'!$B$2:$Q$2,0),FALSE)</f>
        <v>ja</v>
      </c>
      <c r="E154" s="27">
        <f t="shared" si="6"/>
        <v>140</v>
      </c>
      <c r="H154" s="20">
        <v>152</v>
      </c>
      <c r="I154" t="str">
        <f t="shared" si="7"/>
        <v>C4 Energi AB</v>
      </c>
      <c r="J154" t="str">
        <f t="shared" si="8"/>
        <v>Kristianstad</v>
      </c>
      <c r="K154">
        <f>IF(ISERROR(VLOOKUP($J154,'Miljövärden urval för publ'!$B$2:$H$490,MATCH(K$3,'Miljövärden urval för publ'!$B$2:$H$2,0),FALSE)),"",VLOOKUP($J154,'Miljövärden urval för publ'!$B$2:$H$490,MATCH(K$3,'Miljövärden urval för publ'!$B$2:$H$2,0),FALSE))</f>
        <v>3.5791799999999999E-2</v>
      </c>
      <c r="L154">
        <f>IF(ISERROR(VLOOKUP($J154,'Miljövärden urval för publ'!$B$2:$H$490,MATCH(L$3,'Miljövärden urval för publ'!$B$2:$H$2,0),FALSE)),"",VLOOKUP($J154,'Miljövärden urval för publ'!$B$2:$H$490,MATCH(L$3,'Miljövärden urval för publ'!$B$2:$H$2,0),FALSE))</f>
        <v>7.9346199999999998</v>
      </c>
      <c r="M154">
        <f>IF(ISERROR(VLOOKUP($J154,'Miljövärden urval för publ'!$B$2:$H$490,MATCH(M$3,'Miljövärden urval för publ'!$B$2:$H$2,0),FALSE)),"",VLOOKUP($J154,'Miljövärden urval för publ'!$B$2:$H$490,MATCH(M$3,'Miljövärden urval för publ'!$B$2:$H$2,0),FALSE))</f>
        <v>5.7143300000000004</v>
      </c>
      <c r="N154">
        <f>IF(ISERROR(VLOOKUP($J154,'Miljövärden urval för publ'!$B$2:$H$490,MATCH(N$3,'Miljövärden urval för publ'!$B$2:$H$2,0),FALSE)),"",VLOOKUP($J154,'Miljövärden urval för publ'!$B$2:$H$490,MATCH(N$3,'Miljövärden urval för publ'!$B$2:$H$2,0),FALSE))</f>
        <v>1.77002E-3</v>
      </c>
    </row>
    <row r="155" spans="1:14" x14ac:dyDescent="0.25">
      <c r="A155" s="26" t="s">
        <v>255</v>
      </c>
      <c r="B155" s="26" t="s">
        <v>256</v>
      </c>
      <c r="C155" s="27"/>
      <c r="D155" s="27" t="str">
        <f>VLOOKUP(B155,'Miljövärden urval för publ'!$B$2:$S$480,MATCH("ska publiceras:",'Miljövärden urval för publ'!$B$2:$Q$2,0),FALSE)</f>
        <v>ja</v>
      </c>
      <c r="E155" s="27">
        <f t="shared" si="6"/>
        <v>141</v>
      </c>
      <c r="H155" s="20">
        <v>153</v>
      </c>
      <c r="I155" t="str">
        <f t="shared" si="7"/>
        <v>Skellefteå Kraft AB</v>
      </c>
      <c r="J155" t="str">
        <f t="shared" si="8"/>
        <v>Kristineberg - Ej Fjärrvärme</v>
      </c>
      <c r="K155">
        <f>IF(ISERROR(VLOOKUP($J155,'Miljövärden urval för publ'!$B$2:$H$490,MATCH(K$3,'Miljövärden urval för publ'!$B$2:$H$2,0),FALSE)),"",VLOOKUP($J155,'Miljövärden urval för publ'!$B$2:$H$490,MATCH(K$3,'Miljövärden urval för publ'!$B$2:$H$2,0),FALSE))</f>
        <v>0.37312800000000002</v>
      </c>
      <c r="L155">
        <f>IF(ISERROR(VLOOKUP($J155,'Miljövärden urval för publ'!$B$2:$H$490,MATCH(L$3,'Miljövärden urval för publ'!$B$2:$H$2,0),FALSE)),"",VLOOKUP($J155,'Miljövärden urval för publ'!$B$2:$H$490,MATCH(L$3,'Miljövärden urval för publ'!$B$2:$H$2,0),FALSE))</f>
        <v>18.4831</v>
      </c>
      <c r="M155">
        <f>IF(ISERROR(VLOOKUP($J155,'Miljövärden urval för publ'!$B$2:$H$490,MATCH(M$3,'Miljövärden urval för publ'!$B$2:$H$2,0),FALSE)),"",VLOOKUP($J155,'Miljövärden urval för publ'!$B$2:$H$490,MATCH(M$3,'Miljövärden urval för publ'!$B$2:$H$2,0),FALSE))</f>
        <v>17.4086</v>
      </c>
      <c r="N155">
        <f>IF(ISERROR(VLOOKUP($J155,'Miljövärden urval för publ'!$B$2:$H$490,MATCH(N$3,'Miljövärden urval för publ'!$B$2:$H$2,0),FALSE)),"",VLOOKUP($J155,'Miljövärden urval för publ'!$B$2:$H$490,MATCH(N$3,'Miljövärden urval för publ'!$B$2:$H$2,0),FALSE))</f>
        <v>2.7624300000000001E-2</v>
      </c>
    </row>
    <row r="156" spans="1:14" x14ac:dyDescent="0.25">
      <c r="A156" s="26" t="s">
        <v>477</v>
      </c>
      <c r="B156" s="26" t="s">
        <v>479</v>
      </c>
      <c r="C156" s="27"/>
      <c r="D156" s="27" t="str">
        <f>VLOOKUP(B156,'Miljövärden urval för publ'!$B$2:$S$480,MATCH("ska publiceras:",'Miljövärden urval för publ'!$B$2:$Q$2,0),FALSE)</f>
        <v>ja</v>
      </c>
      <c r="E156" s="27">
        <f t="shared" si="6"/>
        <v>142</v>
      </c>
      <c r="H156" s="20">
        <v>154</v>
      </c>
      <c r="I156" t="str">
        <f t="shared" si="7"/>
        <v>Kristinehamns Fjärrvärme AB</v>
      </c>
      <c r="J156" t="str">
        <f t="shared" si="8"/>
        <v>Kristinehamn</v>
      </c>
      <c r="K156">
        <f>IF(ISERROR(VLOOKUP($J156,'Miljövärden urval för publ'!$B$2:$H$490,MATCH(K$3,'Miljövärden urval för publ'!$B$2:$H$2,0),FALSE)),"",VLOOKUP($J156,'Miljövärden urval för publ'!$B$2:$H$490,MATCH(K$3,'Miljövärden urval för publ'!$B$2:$H$2,0),FALSE))</f>
        <v>0.20575299999999999</v>
      </c>
      <c r="L156">
        <f>IF(ISERROR(VLOOKUP($J156,'Miljövärden urval för publ'!$B$2:$H$490,MATCH(L$3,'Miljövärden urval för publ'!$B$2:$H$2,0),FALSE)),"",VLOOKUP($J156,'Miljövärden urval för publ'!$B$2:$H$490,MATCH(L$3,'Miljövärden urval för publ'!$B$2:$H$2,0),FALSE))</f>
        <v>20.781500000000001</v>
      </c>
      <c r="M156">
        <f>IF(ISERROR(VLOOKUP($J156,'Miljövärden urval för publ'!$B$2:$H$490,MATCH(M$3,'Miljövärden urval för publ'!$B$2:$H$2,0),FALSE)),"",VLOOKUP($J156,'Miljövärden urval för publ'!$B$2:$H$490,MATCH(M$3,'Miljövärden urval för publ'!$B$2:$H$2,0),FALSE))</f>
        <v>7.5226100000000002</v>
      </c>
      <c r="N156">
        <f>IF(ISERROR(VLOOKUP($J156,'Miljövärden urval för publ'!$B$2:$H$490,MATCH(N$3,'Miljövärden urval för publ'!$B$2:$H$2,0),FALSE)),"",VLOOKUP($J156,'Miljövärden urval för publ'!$B$2:$H$490,MATCH(N$3,'Miljövärden urval för publ'!$B$2:$H$2,0),FALSE))</f>
        <v>1.07127E-2</v>
      </c>
    </row>
    <row r="157" spans="1:14" x14ac:dyDescent="0.25">
      <c r="A157" s="26" t="s">
        <v>257</v>
      </c>
      <c r="B157" s="26" t="s">
        <v>258</v>
      </c>
      <c r="C157" s="27"/>
      <c r="D157" s="27" t="str">
        <f>VLOOKUP(B157,'Miljövärden urval för publ'!$B$2:$S$480,MATCH("ska publiceras:",'Miljövärden urval för publ'!$B$2:$Q$2,0),FALSE)</f>
        <v>ja</v>
      </c>
      <c r="E157" s="27">
        <f t="shared" si="6"/>
        <v>143</v>
      </c>
      <c r="H157" s="20">
        <v>155</v>
      </c>
      <c r="I157" t="str">
        <f t="shared" si="7"/>
        <v>Värmevärden AB</v>
      </c>
      <c r="J157" t="str">
        <f t="shared" si="8"/>
        <v>Kristinehamn(Värmevärden)</v>
      </c>
      <c r="K157">
        <f>IF(ISERROR(VLOOKUP($J157,'Miljövärden urval för publ'!$B$2:$H$490,MATCH(K$3,'Miljövärden urval för publ'!$B$2:$H$2,0),FALSE)),"",VLOOKUP($J157,'Miljövärden urval för publ'!$B$2:$H$490,MATCH(K$3,'Miljövärden urval för publ'!$B$2:$H$2,0),FALSE))</f>
        <v>0.116508</v>
      </c>
      <c r="L157">
        <f>IF(ISERROR(VLOOKUP($J157,'Miljövärden urval för publ'!$B$2:$H$490,MATCH(L$3,'Miljövärden urval för publ'!$B$2:$H$2,0),FALSE)),"",VLOOKUP($J157,'Miljövärden urval för publ'!$B$2:$H$490,MATCH(L$3,'Miljövärden urval för publ'!$B$2:$H$2,0),FALSE))</f>
        <v>9.0976800000000004</v>
      </c>
      <c r="M157">
        <f>IF(ISERROR(VLOOKUP($J157,'Miljövärden urval för publ'!$B$2:$H$490,MATCH(M$3,'Miljövärden urval för publ'!$B$2:$H$2,0),FALSE)),"",VLOOKUP($J157,'Miljövärden urval för publ'!$B$2:$H$490,MATCH(M$3,'Miljövärden urval för publ'!$B$2:$H$2,0),FALSE))</f>
        <v>6.5508699999999997</v>
      </c>
      <c r="N157">
        <f>IF(ISERROR(VLOOKUP($J157,'Miljövärden urval för publ'!$B$2:$H$490,MATCH(N$3,'Miljövärden urval för publ'!$B$2:$H$2,0),FALSE)),"",VLOOKUP($J157,'Miljövärden urval för publ'!$B$2:$H$490,MATCH(N$3,'Miljövärden urval för publ'!$B$2:$H$2,0),FALSE))</f>
        <v>2.0698299999999999E-3</v>
      </c>
    </row>
    <row r="158" spans="1:14" x14ac:dyDescent="0.25">
      <c r="A158" s="26" t="s">
        <v>67</v>
      </c>
      <c r="B158" s="26" t="s">
        <v>70</v>
      </c>
      <c r="C158" s="27"/>
      <c r="D158" s="27" t="str">
        <f>VLOOKUP(B158,'Miljövärden urval för publ'!$B$2:$S$480,MATCH("ska publiceras:",'Miljövärden urval för publ'!$B$2:$Q$2,0),FALSE)</f>
        <v>ja</v>
      </c>
      <c r="E158" s="27">
        <f t="shared" si="6"/>
        <v>144</v>
      </c>
      <c r="H158" s="20">
        <v>156</v>
      </c>
      <c r="I158" t="str">
        <f t="shared" si="7"/>
        <v>Vasa Värme Holding AB</v>
      </c>
      <c r="J158" t="str">
        <f t="shared" si="8"/>
        <v>Krokek</v>
      </c>
      <c r="K158">
        <f>IF(ISERROR(VLOOKUP($J158,'Miljövärden urval för publ'!$B$2:$H$490,MATCH(K$3,'Miljövärden urval för publ'!$B$2:$H$2,0),FALSE)),"",VLOOKUP($J158,'Miljövärden urval för publ'!$B$2:$H$490,MATCH(K$3,'Miljövärden urval för publ'!$B$2:$H$2,0),FALSE))</f>
        <v>0.189912</v>
      </c>
      <c r="L158">
        <f>IF(ISERROR(VLOOKUP($J158,'Miljövärden urval för publ'!$B$2:$H$490,MATCH(L$3,'Miljövärden urval för publ'!$B$2:$H$2,0),FALSE)),"",VLOOKUP($J158,'Miljövärden urval för publ'!$B$2:$H$490,MATCH(L$3,'Miljövärden urval för publ'!$B$2:$H$2,0),FALSE))</f>
        <v>16.5642</v>
      </c>
      <c r="M158">
        <f>IF(ISERROR(VLOOKUP($J158,'Miljövärden urval för publ'!$B$2:$H$490,MATCH(M$3,'Miljövärden urval för publ'!$B$2:$H$2,0),FALSE)),"",VLOOKUP($J158,'Miljövärden urval för publ'!$B$2:$H$490,MATCH(M$3,'Miljövärden urval för publ'!$B$2:$H$2,0),FALSE))</f>
        <v>15.392099999999999</v>
      </c>
      <c r="N158">
        <f>IF(ISERROR(VLOOKUP($J158,'Miljövärden urval för publ'!$B$2:$H$490,MATCH(N$3,'Miljövärden urval för publ'!$B$2:$H$2,0),FALSE)),"",VLOOKUP($J158,'Miljövärden urval för publ'!$B$2:$H$490,MATCH(N$3,'Miljövärden urval för publ'!$B$2:$H$2,0),FALSE))</f>
        <v>1.45883E-2</v>
      </c>
    </row>
    <row r="159" spans="1:14" x14ac:dyDescent="0.25">
      <c r="A159" s="26" t="s">
        <v>259</v>
      </c>
      <c r="B159" s="26" t="s">
        <v>260</v>
      </c>
      <c r="C159" s="27"/>
      <c r="D159" s="27" t="str">
        <f>VLOOKUP(B159,'Miljövärden urval för publ'!$B$2:$S$480,MATCH("ska publiceras:",'Miljövärden urval för publ'!$B$2:$Q$2,0),FALSE)</f>
        <v>ja</v>
      </c>
      <c r="E159" s="27">
        <f t="shared" si="6"/>
        <v>145</v>
      </c>
      <c r="H159" s="20">
        <v>157</v>
      </c>
      <c r="I159" t="str">
        <f t="shared" si="7"/>
        <v>Jämtkraft AB</v>
      </c>
      <c r="J159" t="str">
        <f t="shared" si="8"/>
        <v>Krokom</v>
      </c>
      <c r="K159">
        <f>IF(ISERROR(VLOOKUP($J159,'Miljövärden urval för publ'!$B$2:$H$490,MATCH(K$3,'Miljövärden urval för publ'!$B$2:$H$2,0),FALSE)),"",VLOOKUP($J159,'Miljövärden urval för publ'!$B$2:$H$490,MATCH(K$3,'Miljövärden urval för publ'!$B$2:$H$2,0),FALSE))</f>
        <v>0.25388500000000003</v>
      </c>
      <c r="L159">
        <f>IF(ISERROR(VLOOKUP($J159,'Miljövärden urval för publ'!$B$2:$H$490,MATCH(L$3,'Miljövärden urval för publ'!$B$2:$H$2,0),FALSE)),"",VLOOKUP($J159,'Miljövärden urval för publ'!$B$2:$H$490,MATCH(L$3,'Miljövärden urval för publ'!$B$2:$H$2,0),FALSE))</f>
        <v>16.573699999999999</v>
      </c>
      <c r="M159">
        <f>IF(ISERROR(VLOOKUP($J159,'Miljövärden urval för publ'!$B$2:$H$490,MATCH(M$3,'Miljövärden urval för publ'!$B$2:$H$2,0),FALSE)),"",VLOOKUP($J159,'Miljövärden urval för publ'!$B$2:$H$490,MATCH(M$3,'Miljövärden urval för publ'!$B$2:$H$2,0),FALSE))</f>
        <v>11.498100000000001</v>
      </c>
      <c r="N159">
        <f>IF(ISERROR(VLOOKUP($J159,'Miljövärden urval för publ'!$B$2:$H$490,MATCH(N$3,'Miljövärden urval för publ'!$B$2:$H$2,0),FALSE)),"",VLOOKUP($J159,'Miljövärden urval för publ'!$B$2:$H$490,MATCH(N$3,'Miljövärden urval för publ'!$B$2:$H$2,0),FALSE))</f>
        <v>1.6153000000000001E-2</v>
      </c>
    </row>
    <row r="160" spans="1:14" x14ac:dyDescent="0.25">
      <c r="A160" s="26" t="s">
        <v>477</v>
      </c>
      <c r="B160" s="26" t="s">
        <v>480</v>
      </c>
      <c r="C160" s="27"/>
      <c r="D160" s="27" t="str">
        <f>VLOOKUP(B160,'Miljövärden urval för publ'!$B$2:$S$480,MATCH("ska publiceras:",'Miljövärden urval för publ'!$B$2:$Q$2,0),FALSE)</f>
        <v>ja</v>
      </c>
      <c r="E160" s="27">
        <f t="shared" si="6"/>
        <v>146</v>
      </c>
      <c r="H160" s="20">
        <v>158</v>
      </c>
      <c r="I160" t="str">
        <f t="shared" si="7"/>
        <v>Statkraft Värme AB</v>
      </c>
      <c r="J160" t="str">
        <f t="shared" si="8"/>
        <v>Kungsbacka</v>
      </c>
      <c r="K160">
        <f>IF(ISERROR(VLOOKUP($J160,'Miljövärden urval för publ'!$B$2:$H$490,MATCH(K$3,'Miljövärden urval för publ'!$B$2:$H$2,0),FALSE)),"",VLOOKUP($J160,'Miljövärden urval för publ'!$B$2:$H$490,MATCH(K$3,'Miljövärden urval för publ'!$B$2:$H$2,0),FALSE))</f>
        <v>6.3547000000000006E-2</v>
      </c>
      <c r="L160">
        <f>IF(ISERROR(VLOOKUP($J160,'Miljövärden urval för publ'!$B$2:$H$490,MATCH(L$3,'Miljövärden urval för publ'!$B$2:$H$2,0),FALSE)),"",VLOOKUP($J160,'Miljövärden urval för publ'!$B$2:$H$490,MATCH(L$3,'Miljövärden urval för publ'!$B$2:$H$2,0),FALSE))</f>
        <v>9.8657599999999999</v>
      </c>
      <c r="M160">
        <f>IF(ISERROR(VLOOKUP($J160,'Miljövärden urval för publ'!$B$2:$H$490,MATCH(M$3,'Miljövärden urval för publ'!$B$2:$H$2,0),FALSE)),"",VLOOKUP($J160,'Miljövärden urval för publ'!$B$2:$H$490,MATCH(M$3,'Miljövärden urval för publ'!$B$2:$H$2,0),FALSE))</f>
        <v>7.61707</v>
      </c>
      <c r="N160">
        <f>IF(ISERROR(VLOOKUP($J160,'Miljövärden urval för publ'!$B$2:$H$490,MATCH(N$3,'Miljövärden urval för publ'!$B$2:$H$2,0),FALSE)),"",VLOOKUP($J160,'Miljövärden urval för publ'!$B$2:$H$490,MATCH(N$3,'Miljövärden urval för publ'!$B$2:$H$2,0),FALSE))</f>
        <v>0</v>
      </c>
    </row>
    <row r="161" spans="1:14" x14ac:dyDescent="0.25">
      <c r="A161" s="26" t="s">
        <v>184</v>
      </c>
      <c r="B161" s="26" t="s">
        <v>186</v>
      </c>
      <c r="C161" s="27"/>
      <c r="D161" s="27" t="str">
        <f>VLOOKUP(B161,'Miljövärden urval för publ'!$B$2:$S$480,MATCH("ska publiceras:",'Miljövärden urval för publ'!$B$2:$Q$2,0),FALSE)</f>
        <v>ja</v>
      </c>
      <c r="E161" s="27">
        <f t="shared" si="6"/>
        <v>147</v>
      </c>
      <c r="H161" s="20">
        <v>159</v>
      </c>
      <c r="I161" t="str">
        <f t="shared" si="7"/>
        <v>E.ON Värme Sverige AB</v>
      </c>
      <c r="J161" t="str">
        <f t="shared" si="8"/>
        <v>Kungsängen</v>
      </c>
      <c r="K161">
        <f>IF(ISERROR(VLOOKUP($J161,'Miljövärden urval för publ'!$B$2:$H$490,MATCH(K$3,'Miljövärden urval för publ'!$B$2:$H$2,0),FALSE)),"",VLOOKUP($J161,'Miljövärden urval för publ'!$B$2:$H$490,MATCH(K$3,'Miljövärden urval för publ'!$B$2:$H$2,0),FALSE))</f>
        <v>0.51258099999999995</v>
      </c>
      <c r="L161">
        <f>IF(ISERROR(VLOOKUP($J161,'Miljövärden urval för publ'!$B$2:$H$490,MATCH(L$3,'Miljövärden urval för publ'!$B$2:$H$2,0),FALSE)),"",VLOOKUP($J161,'Miljövärden urval för publ'!$B$2:$H$490,MATCH(L$3,'Miljövärden urval för publ'!$B$2:$H$2,0),FALSE))</f>
        <v>67.141999999999996</v>
      </c>
      <c r="M161">
        <f>IF(ISERROR(VLOOKUP($J161,'Miljövärden urval för publ'!$B$2:$H$490,MATCH(M$3,'Miljövärden urval för publ'!$B$2:$H$2,0),FALSE)),"",VLOOKUP($J161,'Miljövärden urval för publ'!$B$2:$H$490,MATCH(M$3,'Miljövärden urval för publ'!$B$2:$H$2,0),FALSE))</f>
        <v>10.6426</v>
      </c>
      <c r="N161">
        <f>IF(ISERROR(VLOOKUP($J161,'Miljövärden urval för publ'!$B$2:$H$490,MATCH(N$3,'Miljövärden urval för publ'!$B$2:$H$2,0),FALSE)),"",VLOOKUP($J161,'Miljövärden urval för publ'!$B$2:$H$490,MATCH(N$3,'Miljövärden urval för publ'!$B$2:$H$2,0),FALSE))</f>
        <v>6.5252299999999999E-2</v>
      </c>
    </row>
    <row r="162" spans="1:14" x14ac:dyDescent="0.25">
      <c r="A162" s="26" t="s">
        <v>262</v>
      </c>
      <c r="B162" s="26" t="s">
        <v>264</v>
      </c>
      <c r="C162" s="27"/>
      <c r="D162" s="27" t="str">
        <f>VLOOKUP(B162,'Miljövärden urval för publ'!$B$2:$S$480,MATCH("ska publiceras:",'Miljövärden urval för publ'!$B$2:$Q$2,0),FALSE)</f>
        <v>ja</v>
      </c>
      <c r="E162" s="27">
        <f t="shared" si="6"/>
        <v>148</v>
      </c>
      <c r="H162" s="20">
        <v>160</v>
      </c>
      <c r="I162" t="str">
        <f t="shared" si="7"/>
        <v>Mälarenergi AB</v>
      </c>
      <c r="J162" t="str">
        <f t="shared" si="8"/>
        <v>Kungsör</v>
      </c>
      <c r="K162">
        <f>IF(ISERROR(VLOOKUP($J162,'Miljövärden urval för publ'!$B$2:$H$490,MATCH(K$3,'Miljövärden urval för publ'!$B$2:$H$2,0),FALSE)),"",VLOOKUP($J162,'Miljövärden urval för publ'!$B$2:$H$490,MATCH(K$3,'Miljövärden urval för publ'!$B$2:$H$2,0),FALSE))</f>
        <v>0.13272700000000001</v>
      </c>
      <c r="L162">
        <f>IF(ISERROR(VLOOKUP($J162,'Miljövärden urval för publ'!$B$2:$H$490,MATCH(L$3,'Miljövärden urval för publ'!$B$2:$H$2,0),FALSE)),"",VLOOKUP($J162,'Miljövärden urval för publ'!$B$2:$H$490,MATCH(L$3,'Miljövärden urval för publ'!$B$2:$H$2,0),FALSE))</f>
        <v>22.535</v>
      </c>
      <c r="M162">
        <f>IF(ISERROR(VLOOKUP($J162,'Miljövärden urval för publ'!$B$2:$H$490,MATCH(M$3,'Miljövärden urval för publ'!$B$2:$H$2,0),FALSE)),"",VLOOKUP($J162,'Miljövärden urval för publ'!$B$2:$H$490,MATCH(M$3,'Miljövärden urval för publ'!$B$2:$H$2,0),FALSE))</f>
        <v>9.1990400000000001</v>
      </c>
      <c r="N162">
        <f>IF(ISERROR(VLOOKUP($J162,'Miljövärden urval för publ'!$B$2:$H$490,MATCH(N$3,'Miljövärden urval för publ'!$B$2:$H$2,0),FALSE)),"",VLOOKUP($J162,'Miljövärden urval för publ'!$B$2:$H$490,MATCH(N$3,'Miljövärden urval för publ'!$B$2:$H$2,0),FALSE))</f>
        <v>2.0976399999999999E-2</v>
      </c>
    </row>
    <row r="163" spans="1:14" x14ac:dyDescent="0.25">
      <c r="A163" s="26" t="s">
        <v>526</v>
      </c>
      <c r="B163" s="26" t="s">
        <v>531</v>
      </c>
      <c r="C163" s="27"/>
      <c r="D163" s="27" t="str">
        <f>VLOOKUP(B163,'Miljövärden urval för publ'!$B$2:$S$480,MATCH("ska publiceras:",'Miljövärden urval för publ'!$B$2:$Q$2,0),FALSE)</f>
        <v>ja</v>
      </c>
      <c r="E163" s="27">
        <f t="shared" si="6"/>
        <v>149</v>
      </c>
      <c r="H163" s="20">
        <v>161</v>
      </c>
      <c r="I163" t="str">
        <f t="shared" si="7"/>
        <v>Kungälv Energi AB</v>
      </c>
      <c r="J163" t="str">
        <f t="shared" si="8"/>
        <v>Kungälv</v>
      </c>
      <c r="K163">
        <f>IF(ISERROR(VLOOKUP($J163,'Miljövärden urval för publ'!$B$2:$H$490,MATCH(K$3,'Miljövärden urval för publ'!$B$2:$H$2,0),FALSE)),"",VLOOKUP($J163,'Miljövärden urval för publ'!$B$2:$H$490,MATCH(K$3,'Miljövärden urval för publ'!$B$2:$H$2,0),FALSE))</f>
        <v>0.124709</v>
      </c>
      <c r="L163">
        <f>IF(ISERROR(VLOOKUP($J163,'Miljövärden urval för publ'!$B$2:$H$490,MATCH(L$3,'Miljövärden urval för publ'!$B$2:$H$2,0),FALSE)),"",VLOOKUP($J163,'Miljövärden urval för publ'!$B$2:$H$490,MATCH(L$3,'Miljövärden urval för publ'!$B$2:$H$2,0),FALSE))</f>
        <v>22.5444</v>
      </c>
      <c r="M163">
        <f>IF(ISERROR(VLOOKUP($J163,'Miljövärden urval för publ'!$B$2:$H$490,MATCH(M$3,'Miljövärden urval för publ'!$B$2:$H$2,0),FALSE)),"",VLOOKUP($J163,'Miljövärden urval för publ'!$B$2:$H$490,MATCH(M$3,'Miljövärden urval för publ'!$B$2:$H$2,0),FALSE))</f>
        <v>6.9488700000000003</v>
      </c>
      <c r="N163">
        <f>IF(ISERROR(VLOOKUP($J163,'Miljövärden urval för publ'!$B$2:$H$490,MATCH(N$3,'Miljövärden urval för publ'!$B$2:$H$2,0),FALSE)),"",VLOOKUP($J163,'Miljövärden urval för publ'!$B$2:$H$490,MATCH(N$3,'Miljövärden urval för publ'!$B$2:$H$2,0),FALSE))</f>
        <v>2.7068600000000002E-2</v>
      </c>
    </row>
    <row r="164" spans="1:14" x14ac:dyDescent="0.25">
      <c r="A164" s="26" t="s">
        <v>272</v>
      </c>
      <c r="B164" s="26" t="s">
        <v>273</v>
      </c>
      <c r="C164" s="27"/>
      <c r="D164" s="27" t="str">
        <f>VLOOKUP(B164,'Miljövärden urval för publ'!$B$2:$S$480,MATCH("ska publiceras:",'Miljövärden urval för publ'!$B$2:$Q$2,0),FALSE)</f>
        <v>ja</v>
      </c>
      <c r="E164" s="27">
        <f t="shared" si="6"/>
        <v>150</v>
      </c>
      <c r="H164" s="20">
        <v>162</v>
      </c>
      <c r="I164" t="str">
        <f t="shared" si="7"/>
        <v>Degerfors Energi AB</v>
      </c>
      <c r="J164" t="str">
        <f t="shared" si="8"/>
        <v>Kvarnberg</v>
      </c>
      <c r="K164">
        <f>IF(ISERROR(VLOOKUP($J164,'Miljövärden urval för publ'!$B$2:$H$490,MATCH(K$3,'Miljövärden urval för publ'!$B$2:$H$2,0),FALSE)),"",VLOOKUP($J164,'Miljövärden urval för publ'!$B$2:$H$490,MATCH(K$3,'Miljövärden urval för publ'!$B$2:$H$2,0),FALSE))</f>
        <v>0.22275900000000001</v>
      </c>
      <c r="L164">
        <f>IF(ISERROR(VLOOKUP($J164,'Miljövärden urval för publ'!$B$2:$H$490,MATCH(L$3,'Miljövärden urval för publ'!$B$2:$H$2,0),FALSE)),"",VLOOKUP($J164,'Miljövärden urval för publ'!$B$2:$H$490,MATCH(L$3,'Miljövärden urval för publ'!$B$2:$H$2,0),FALSE))</f>
        <v>17.971900000000002</v>
      </c>
      <c r="M164">
        <f>IF(ISERROR(VLOOKUP($J164,'Miljövärden urval för publ'!$B$2:$H$490,MATCH(M$3,'Miljövärden urval för publ'!$B$2:$H$2,0),FALSE)),"",VLOOKUP($J164,'Miljövärden urval för publ'!$B$2:$H$490,MATCH(M$3,'Miljövärden urval för publ'!$B$2:$H$2,0),FALSE))</f>
        <v>17.637799999999999</v>
      </c>
      <c r="N164">
        <f>IF(ISERROR(VLOOKUP($J164,'Miljövärden urval för publ'!$B$2:$H$490,MATCH(N$3,'Miljövärden urval för publ'!$B$2:$H$2,0),FALSE)),"",VLOOKUP($J164,'Miljövärden urval för publ'!$B$2:$H$490,MATCH(N$3,'Miljövärden urval för publ'!$B$2:$H$2,0),FALSE))</f>
        <v>2.8400100000000001E-2</v>
      </c>
    </row>
    <row r="165" spans="1:14" x14ac:dyDescent="0.25">
      <c r="A165" s="26" t="s">
        <v>552</v>
      </c>
      <c r="B165" s="26" t="s">
        <v>562</v>
      </c>
      <c r="C165" s="27"/>
      <c r="D165" s="27" t="str">
        <f>VLOOKUP(B165,'Miljövärden urval för publ'!$B$2:$S$480,MATCH("ska publiceras:",'Miljövärden urval för publ'!$B$2:$Q$2,0),FALSE)</f>
        <v>ja</v>
      </c>
      <c r="E165" s="27">
        <f t="shared" si="6"/>
        <v>151</v>
      </c>
      <c r="H165" s="20">
        <v>163</v>
      </c>
      <c r="I165" t="str">
        <f t="shared" si="7"/>
        <v>Eskilstuna Energi &amp; Miljö AB</v>
      </c>
      <c r="J165" t="str">
        <f t="shared" si="8"/>
        <v>Kvicksund</v>
      </c>
      <c r="K165">
        <f>IF(ISERROR(VLOOKUP($J165,'Miljövärden urval för publ'!$B$2:$H$490,MATCH(K$3,'Miljövärden urval för publ'!$B$2:$H$2,0),FALSE)),"",VLOOKUP($J165,'Miljövärden urval för publ'!$B$2:$H$490,MATCH(K$3,'Miljövärden urval för publ'!$B$2:$H$2,0),FALSE))</f>
        <v>0.36737500000000001</v>
      </c>
      <c r="L165">
        <f>IF(ISERROR(VLOOKUP($J165,'Miljövärden urval för publ'!$B$2:$H$490,MATCH(L$3,'Miljövärden urval för publ'!$B$2:$H$2,0),FALSE)),"",VLOOKUP($J165,'Miljövärden urval för publ'!$B$2:$H$490,MATCH(L$3,'Miljövärden urval för publ'!$B$2:$H$2,0),FALSE))</f>
        <v>51.706200000000003</v>
      </c>
      <c r="M165">
        <f>IF(ISERROR(VLOOKUP($J165,'Miljövärden urval för publ'!$B$2:$H$490,MATCH(M$3,'Miljövärden urval för publ'!$B$2:$H$2,0),FALSE)),"",VLOOKUP($J165,'Miljövärden urval för publ'!$B$2:$H$490,MATCH(M$3,'Miljövärden urval för publ'!$B$2:$H$2,0),FALSE))</f>
        <v>17.493200000000002</v>
      </c>
      <c r="N165">
        <f>IF(ISERROR(VLOOKUP($J165,'Miljövärden urval för publ'!$B$2:$H$490,MATCH(N$3,'Miljövärden urval för publ'!$B$2:$H$2,0),FALSE)),"",VLOOKUP($J165,'Miljövärden urval för publ'!$B$2:$H$490,MATCH(N$3,'Miljövärden urval för publ'!$B$2:$H$2,0),FALSE))</f>
        <v>0.13300500000000001</v>
      </c>
    </row>
    <row r="166" spans="1:14" x14ac:dyDescent="0.25">
      <c r="A166" s="26" t="s">
        <v>90</v>
      </c>
      <c r="B166" s="26" t="s">
        <v>92</v>
      </c>
      <c r="C166" s="27"/>
      <c r="D166" s="27" t="str">
        <f>VLOOKUP(B166,'Miljövärden urval för publ'!$B$2:$S$480,MATCH("ska publiceras:",'Miljövärden urval för publ'!$B$2:$Q$2,0),FALSE)</f>
        <v>ja</v>
      </c>
      <c r="E166" s="27">
        <f t="shared" si="6"/>
        <v>152</v>
      </c>
      <c r="H166" s="20">
        <v>164</v>
      </c>
      <c r="I166" t="str">
        <f t="shared" si="7"/>
        <v>Sundsvall Energi AB</v>
      </c>
      <c r="J166" t="str">
        <f t="shared" si="8"/>
        <v>Kvissleby</v>
      </c>
      <c r="K166">
        <f>IF(ISERROR(VLOOKUP($J166,'Miljövärden urval för publ'!$B$2:$H$490,MATCH(K$3,'Miljövärden urval för publ'!$B$2:$H$2,0),FALSE)),"",VLOOKUP($J166,'Miljövärden urval för publ'!$B$2:$H$490,MATCH(K$3,'Miljövärden urval för publ'!$B$2:$H$2,0),FALSE))</f>
        <v>0.23319300000000001</v>
      </c>
      <c r="L166">
        <f>IF(ISERROR(VLOOKUP($J166,'Miljövärden urval för publ'!$B$2:$H$490,MATCH(L$3,'Miljövärden urval för publ'!$B$2:$H$2,0),FALSE)),"",VLOOKUP($J166,'Miljövärden urval för publ'!$B$2:$H$490,MATCH(L$3,'Miljövärden urval för publ'!$B$2:$H$2,0),FALSE))</f>
        <v>52.523800000000001</v>
      </c>
      <c r="M166">
        <f>IF(ISERROR(VLOOKUP($J166,'Miljövärden urval för publ'!$B$2:$H$490,MATCH(M$3,'Miljövärden urval för publ'!$B$2:$H$2,0),FALSE)),"",VLOOKUP($J166,'Miljövärden urval för publ'!$B$2:$H$490,MATCH(M$3,'Miljövärden urval för publ'!$B$2:$H$2,0),FALSE))</f>
        <v>10.666</v>
      </c>
      <c r="N166">
        <f>IF(ISERROR(VLOOKUP($J166,'Miljövärden urval för publ'!$B$2:$H$490,MATCH(N$3,'Miljövärden urval för publ'!$B$2:$H$2,0),FALSE)),"",VLOOKUP($J166,'Miljövärden urval för publ'!$B$2:$H$490,MATCH(N$3,'Miljövärden urval för publ'!$B$2:$H$2,0),FALSE))</f>
        <v>0.10843800000000001</v>
      </c>
    </row>
    <row r="167" spans="1:14" x14ac:dyDescent="0.25">
      <c r="A167" s="26" t="s">
        <v>407</v>
      </c>
      <c r="B167" s="26" t="s">
        <v>413</v>
      </c>
      <c r="C167" s="27"/>
      <c r="D167" s="27" t="str">
        <f>VLOOKUP(B167,'Miljövärden urval för publ'!$B$2:$S$480,MATCH("ska publiceras:",'Miljövärden urval för publ'!$B$2:$Q$2,0),FALSE)</f>
        <v>ja</v>
      </c>
      <c r="E167" s="27">
        <f t="shared" si="6"/>
        <v>153</v>
      </c>
      <c r="H167" s="20">
        <v>165</v>
      </c>
      <c r="I167" t="str">
        <f t="shared" si="7"/>
        <v>Lantmännen Agrovärme AB</v>
      </c>
      <c r="J167" t="str">
        <f t="shared" si="8"/>
        <v>Kvänum</v>
      </c>
      <c r="K167">
        <f>IF(ISERROR(VLOOKUP($J167,'Miljövärden urval för publ'!$B$2:$H$490,MATCH(K$3,'Miljövärden urval för publ'!$B$2:$H$2,0),FALSE)),"",VLOOKUP($J167,'Miljövärden urval för publ'!$B$2:$H$490,MATCH(K$3,'Miljövärden urval för publ'!$B$2:$H$2,0),FALSE))</f>
        <v>0.90105500000000005</v>
      </c>
      <c r="L167">
        <f>IF(ISERROR(VLOOKUP($J167,'Miljövärden urval för publ'!$B$2:$H$490,MATCH(L$3,'Miljövärden urval för publ'!$B$2:$H$2,0),FALSE)),"",VLOOKUP($J167,'Miljövärden urval för publ'!$B$2:$H$490,MATCH(L$3,'Miljövärden urval för publ'!$B$2:$H$2,0),FALSE))</f>
        <v>17.968299999999999</v>
      </c>
      <c r="M167">
        <f>IF(ISERROR(VLOOKUP($J167,'Miljövärden urval för publ'!$B$2:$H$490,MATCH(M$3,'Miljövärden urval för publ'!$B$2:$H$2,0),FALSE)),"",VLOOKUP($J167,'Miljövärden urval för publ'!$B$2:$H$490,MATCH(M$3,'Miljövärden urval för publ'!$B$2:$H$2,0),FALSE))</f>
        <v>26.658000000000001</v>
      </c>
      <c r="N167">
        <f>IF(ISERROR(VLOOKUP($J167,'Miljövärden urval för publ'!$B$2:$H$490,MATCH(N$3,'Miljövärden urval för publ'!$B$2:$H$2,0),FALSE)),"",VLOOKUP($J167,'Miljövärden urval för publ'!$B$2:$H$490,MATCH(N$3,'Miljövärden urval för publ'!$B$2:$H$2,0),FALSE))</f>
        <v>9.3909900000000001E-3</v>
      </c>
    </row>
    <row r="168" spans="1:14" x14ac:dyDescent="0.25">
      <c r="A168" s="26" t="s">
        <v>265</v>
      </c>
      <c r="B168" s="26" t="s">
        <v>266</v>
      </c>
      <c r="C168" s="27"/>
      <c r="D168" s="27" t="str">
        <f>VLOOKUP(B168,'Miljövärden urval för publ'!$B$2:$S$480,MATCH("ska publiceras:",'Miljövärden urval för publ'!$B$2:$Q$2,0),FALSE)</f>
        <v>ja</v>
      </c>
      <c r="E168" s="27">
        <f t="shared" si="6"/>
        <v>154</v>
      </c>
      <c r="H168" s="20">
        <v>166</v>
      </c>
      <c r="I168" t="str">
        <f t="shared" si="7"/>
        <v>Skellefteå Kraft AB</v>
      </c>
      <c r="J168" t="str">
        <f t="shared" si="8"/>
        <v>Kåge</v>
      </c>
      <c r="K168">
        <f>IF(ISERROR(VLOOKUP($J168,'Miljövärden urval för publ'!$B$2:$H$490,MATCH(K$3,'Miljövärden urval för publ'!$B$2:$H$2,0),FALSE)),"",VLOOKUP($J168,'Miljövärden urval för publ'!$B$2:$H$490,MATCH(K$3,'Miljövärden urval för publ'!$B$2:$H$2,0),FALSE))</f>
        <v>0.188772</v>
      </c>
      <c r="L168">
        <f>IF(ISERROR(VLOOKUP($J168,'Miljövärden urval för publ'!$B$2:$H$490,MATCH(L$3,'Miljövärden urval för publ'!$B$2:$H$2,0),FALSE)),"",VLOOKUP($J168,'Miljövärden urval för publ'!$B$2:$H$490,MATCH(L$3,'Miljövärden urval för publ'!$B$2:$H$2,0),FALSE))</f>
        <v>8.1882400000000004</v>
      </c>
      <c r="M168">
        <f>IF(ISERROR(VLOOKUP($J168,'Miljövärden urval för publ'!$B$2:$H$490,MATCH(M$3,'Miljövärden urval för publ'!$B$2:$H$2,0),FALSE)),"",VLOOKUP($J168,'Miljövärden urval för publ'!$B$2:$H$490,MATCH(M$3,'Miljövärden urval för publ'!$B$2:$H$2,0),FALSE))</f>
        <v>17.942499999999999</v>
      </c>
      <c r="N168">
        <f>IF(ISERROR(VLOOKUP($J168,'Miljövärden urval för publ'!$B$2:$H$490,MATCH(N$3,'Miljövärden urval för publ'!$B$2:$H$2,0),FALSE)),"",VLOOKUP($J168,'Miljövärden urval för publ'!$B$2:$H$490,MATCH(N$3,'Miljövärden urval för publ'!$B$2:$H$2,0),FALSE))</f>
        <v>4.6040499999999999E-4</v>
      </c>
    </row>
    <row r="169" spans="1:14" x14ac:dyDescent="0.25">
      <c r="A169" s="26" t="s">
        <v>552</v>
      </c>
      <c r="B169" s="26" t="s">
        <v>563</v>
      </c>
      <c r="C169" s="27"/>
      <c r="D169" s="27" t="str">
        <f>VLOOKUP(B169,'Miljövärden urval för publ'!$B$2:$S$480,MATCH("ska publiceras:",'Miljövärden urval för publ'!$B$2:$Q$2,0),FALSE)</f>
        <v>ja</v>
      </c>
      <c r="E169" s="27">
        <f t="shared" si="6"/>
        <v>155</v>
      </c>
      <c r="H169" s="20">
        <v>167</v>
      </c>
      <c r="I169" t="str">
        <f t="shared" si="7"/>
        <v>Köpings kommun</v>
      </c>
      <c r="J169" t="str">
        <f t="shared" si="8"/>
        <v>Köping</v>
      </c>
      <c r="K169">
        <f>IF(ISERROR(VLOOKUP($J169,'Miljövärden urval för publ'!$B$2:$H$490,MATCH(K$3,'Miljövärden urval för publ'!$B$2:$H$2,0),FALSE)),"",VLOOKUP($J169,'Miljövärden urval för publ'!$B$2:$H$490,MATCH(K$3,'Miljövärden urval för publ'!$B$2:$H$2,0),FALSE))</f>
        <v>3.5296500000000001E-2</v>
      </c>
      <c r="L169">
        <f>IF(ISERROR(VLOOKUP($J169,'Miljövärden urval för publ'!$B$2:$H$490,MATCH(L$3,'Miljövärden urval för publ'!$B$2:$H$2,0),FALSE)),"",VLOOKUP($J169,'Miljövärden urval för publ'!$B$2:$H$490,MATCH(L$3,'Miljövärden urval för publ'!$B$2:$H$2,0),FALSE))</f>
        <v>42.62</v>
      </c>
      <c r="M169">
        <f>IF(ISERROR(VLOOKUP($J169,'Miljövärden urval för publ'!$B$2:$H$490,MATCH(M$3,'Miljövärden urval för publ'!$B$2:$H$2,0),FALSE)),"",VLOOKUP($J169,'Miljövärden urval för publ'!$B$2:$H$490,MATCH(M$3,'Miljövärden urval för publ'!$B$2:$H$2,0),FALSE))</f>
        <v>2.0861399999999999</v>
      </c>
      <c r="N169">
        <f>IF(ISERROR(VLOOKUP($J169,'Miljövärden urval för publ'!$B$2:$H$490,MATCH(N$3,'Miljövärden urval för publ'!$B$2:$H$2,0),FALSE)),"",VLOOKUP($J169,'Miljövärden urval för publ'!$B$2:$H$490,MATCH(N$3,'Miljövärden urval för publ'!$B$2:$H$2,0),FALSE))</f>
        <v>1.2893099999999999E-4</v>
      </c>
    </row>
    <row r="170" spans="1:14" x14ac:dyDescent="0.25">
      <c r="A170" s="26" t="s">
        <v>524</v>
      </c>
      <c r="B170" s="26" t="s">
        <v>525</v>
      </c>
      <c r="C170" s="27"/>
      <c r="D170" s="27" t="str">
        <f>VLOOKUP(B170,'Miljövärden urval för publ'!$B$2:$S$480,MATCH("ska publiceras:",'Miljövärden urval för publ'!$B$2:$Q$2,0),FALSE)</f>
        <v>ja</v>
      </c>
      <c r="E170" s="27">
        <f t="shared" si="6"/>
        <v>156</v>
      </c>
      <c r="H170" s="20">
        <v>168</v>
      </c>
      <c r="I170" t="str">
        <f t="shared" si="7"/>
        <v>Landskrona Energi AB</v>
      </c>
      <c r="J170" t="str">
        <f t="shared" si="8"/>
        <v>Landskrona</v>
      </c>
      <c r="K170">
        <f>IF(ISERROR(VLOOKUP($J170,'Miljövärden urval för publ'!$B$2:$H$490,MATCH(K$3,'Miljövärden urval för publ'!$B$2:$H$2,0),FALSE)),"",VLOOKUP($J170,'Miljövärden urval för publ'!$B$2:$H$490,MATCH(K$3,'Miljövärden urval för publ'!$B$2:$H$2,0),FALSE))</f>
        <v>7.7947299999999997E-2</v>
      </c>
      <c r="L170">
        <f>IF(ISERROR(VLOOKUP($J170,'Miljövärden urval för publ'!$B$2:$H$490,MATCH(L$3,'Miljövärden urval för publ'!$B$2:$H$2,0),FALSE)),"",VLOOKUP($J170,'Miljövärden urval för publ'!$B$2:$H$490,MATCH(L$3,'Miljövärden urval för publ'!$B$2:$H$2,0),FALSE))</f>
        <v>41.198399999999999</v>
      </c>
      <c r="M170">
        <f>IF(ISERROR(VLOOKUP($J170,'Miljövärden urval för publ'!$B$2:$H$490,MATCH(M$3,'Miljövärden urval för publ'!$B$2:$H$2,0),FALSE)),"",VLOOKUP($J170,'Miljövärden urval för publ'!$B$2:$H$490,MATCH(M$3,'Miljövärden urval för publ'!$B$2:$H$2,0),FALSE))</f>
        <v>3.7206000000000001</v>
      </c>
      <c r="N170">
        <f>IF(ISERROR(VLOOKUP($J170,'Miljövärden urval för publ'!$B$2:$H$490,MATCH(N$3,'Miljövärden urval för publ'!$B$2:$H$2,0),FALSE)),"",VLOOKUP($J170,'Miljövärden urval för publ'!$B$2:$H$490,MATCH(N$3,'Miljövärden urval för publ'!$B$2:$H$2,0),FALSE))</f>
        <v>1.89113E-3</v>
      </c>
    </row>
    <row r="171" spans="1:14" x14ac:dyDescent="0.25">
      <c r="A171" s="26" t="s">
        <v>231</v>
      </c>
      <c r="B171" s="26" t="s">
        <v>233</v>
      </c>
      <c r="C171" s="27"/>
      <c r="D171" s="27" t="str">
        <f>VLOOKUP(B171,'Miljövärden urval för publ'!$B$2:$S$480,MATCH("ska publiceras:",'Miljövärden urval för publ'!$B$2:$Q$2,0),FALSE)</f>
        <v>ja</v>
      </c>
      <c r="E171" s="27">
        <f t="shared" si="6"/>
        <v>157</v>
      </c>
      <c r="H171" s="20">
        <v>169</v>
      </c>
      <c r="I171" t="str">
        <f t="shared" si="7"/>
        <v>Laxå Värme AB</v>
      </c>
      <c r="J171" t="str">
        <f t="shared" si="8"/>
        <v>Laxå</v>
      </c>
      <c r="K171">
        <f>IF(ISERROR(VLOOKUP($J171,'Miljövärden urval för publ'!$B$2:$H$490,MATCH(K$3,'Miljövärden urval för publ'!$B$2:$H$2,0),FALSE)),"",VLOOKUP($J171,'Miljövärden urval för publ'!$B$2:$H$490,MATCH(K$3,'Miljövärden urval för publ'!$B$2:$H$2,0),FALSE))</f>
        <v>0.16855700000000001</v>
      </c>
      <c r="L171">
        <f>IF(ISERROR(VLOOKUP($J171,'Miljövärden urval för publ'!$B$2:$H$490,MATCH(L$3,'Miljövärden urval för publ'!$B$2:$H$2,0),FALSE)),"",VLOOKUP($J171,'Miljövärden urval för publ'!$B$2:$H$490,MATCH(L$3,'Miljövärden urval för publ'!$B$2:$H$2,0),FALSE))</f>
        <v>13.7691</v>
      </c>
      <c r="M171">
        <f>IF(ISERROR(VLOOKUP($J171,'Miljövärden urval för publ'!$B$2:$H$490,MATCH(M$3,'Miljövärden urval för publ'!$B$2:$H$2,0),FALSE)),"",VLOOKUP($J171,'Miljövärden urval för publ'!$B$2:$H$490,MATCH(M$3,'Miljövärden urval för publ'!$B$2:$H$2,0),FALSE))</f>
        <v>15.026899999999999</v>
      </c>
      <c r="N171">
        <f>IF(ISERROR(VLOOKUP($J171,'Miljövärden urval för publ'!$B$2:$H$490,MATCH(N$3,'Miljövärden urval för publ'!$B$2:$H$2,0),FALSE)),"",VLOOKUP($J171,'Miljövärden urval för publ'!$B$2:$H$490,MATCH(N$3,'Miljövärden urval för publ'!$B$2:$H$2,0),FALSE))</f>
        <v>1.23362E-2</v>
      </c>
    </row>
    <row r="172" spans="1:14" x14ac:dyDescent="0.25">
      <c r="A172" s="26" t="s">
        <v>440</v>
      </c>
      <c r="B172" s="26" t="s">
        <v>441</v>
      </c>
      <c r="C172" s="27"/>
      <c r="D172" s="27" t="str">
        <f>VLOOKUP(B172,'Miljövärden urval för publ'!$B$2:$S$480,MATCH("ska publiceras:",'Miljövärden urval för publ'!$B$2:$Q$2,0),FALSE)</f>
        <v>ja</v>
      </c>
      <c r="E172" s="27">
        <f t="shared" si="6"/>
        <v>158</v>
      </c>
      <c r="H172" s="20">
        <v>170</v>
      </c>
      <c r="I172" t="str">
        <f t="shared" si="7"/>
        <v>Dala Energi Värme AB</v>
      </c>
      <c r="J172" t="str">
        <f t="shared" si="8"/>
        <v>Leksand</v>
      </c>
      <c r="K172">
        <f>IF(ISERROR(VLOOKUP($J172,'Miljövärden urval för publ'!$B$2:$H$490,MATCH(K$3,'Miljövärden urval för publ'!$B$2:$H$2,0),FALSE)),"",VLOOKUP($J172,'Miljövärden urval för publ'!$B$2:$H$490,MATCH(K$3,'Miljövärden urval för publ'!$B$2:$H$2,0),FALSE))</f>
        <v>7.4330499999999994E-2</v>
      </c>
      <c r="L172">
        <f>IF(ISERROR(VLOOKUP($J172,'Miljövärden urval för publ'!$B$2:$H$490,MATCH(L$3,'Miljövärden urval för publ'!$B$2:$H$2,0),FALSE)),"",VLOOKUP($J172,'Miljövärden urval för publ'!$B$2:$H$490,MATCH(L$3,'Miljövärden urval för publ'!$B$2:$H$2,0),FALSE))</f>
        <v>11.2735</v>
      </c>
      <c r="M172">
        <f>IF(ISERROR(VLOOKUP($J172,'Miljövärden urval för publ'!$B$2:$H$490,MATCH(M$3,'Miljövärden urval för publ'!$B$2:$H$2,0),FALSE)),"",VLOOKUP($J172,'Miljövärden urval för publ'!$B$2:$H$490,MATCH(M$3,'Miljövärden urval för publ'!$B$2:$H$2,0),FALSE))</f>
        <v>8.7067999999999994</v>
      </c>
      <c r="N172">
        <f>IF(ISERROR(VLOOKUP($J172,'Miljövärden urval för publ'!$B$2:$H$490,MATCH(N$3,'Miljövärden urval för publ'!$B$2:$H$2,0),FALSE)),"",VLOOKUP($J172,'Miljövärden urval för publ'!$B$2:$H$490,MATCH(N$3,'Miljövärden urval för publ'!$B$2:$H$2,0),FALSE))</f>
        <v>0</v>
      </c>
    </row>
    <row r="173" spans="1:14" x14ac:dyDescent="0.25">
      <c r="A173" s="26" t="s">
        <v>101</v>
      </c>
      <c r="B173" s="26" t="s">
        <v>109</v>
      </c>
      <c r="C173" s="27"/>
      <c r="D173" s="27" t="str">
        <f>VLOOKUP(B173,'Miljövärden urval för publ'!$B$2:$S$480,MATCH("ska publiceras:",'Miljövärden urval för publ'!$B$2:$Q$2,0),FALSE)</f>
        <v>ja</v>
      </c>
      <c r="E173" s="27">
        <f t="shared" si="6"/>
        <v>159</v>
      </c>
      <c r="H173" s="20">
        <v>171</v>
      </c>
      <c r="I173" t="str">
        <f t="shared" si="7"/>
        <v>Lerum Fjärrvärme AB</v>
      </c>
      <c r="J173" t="str">
        <f t="shared" si="8"/>
        <v>Lerum</v>
      </c>
      <c r="K173">
        <f>IF(ISERROR(VLOOKUP($J173,'Miljövärden urval för publ'!$B$2:$H$490,MATCH(K$3,'Miljövärden urval för publ'!$B$2:$H$2,0),FALSE)),"",VLOOKUP($J173,'Miljövärden urval för publ'!$B$2:$H$490,MATCH(K$3,'Miljövärden urval för publ'!$B$2:$H$2,0),FALSE))</f>
        <v>7.9574599999999995E-2</v>
      </c>
      <c r="L173">
        <f>IF(ISERROR(VLOOKUP($J173,'Miljövärden urval för publ'!$B$2:$H$490,MATCH(L$3,'Miljövärden urval för publ'!$B$2:$H$2,0),FALSE)),"",VLOOKUP($J173,'Miljövärden urval för publ'!$B$2:$H$490,MATCH(L$3,'Miljövärden urval för publ'!$B$2:$H$2,0),FALSE))</f>
        <v>13.540900000000001</v>
      </c>
      <c r="M173">
        <f>IF(ISERROR(VLOOKUP($J173,'Miljövärden urval för publ'!$B$2:$H$490,MATCH(M$3,'Miljövärden urval för publ'!$B$2:$H$2,0),FALSE)),"",VLOOKUP($J173,'Miljövärden urval för publ'!$B$2:$H$490,MATCH(M$3,'Miljövärden urval för publ'!$B$2:$H$2,0),FALSE))</f>
        <v>10.406599999999999</v>
      </c>
      <c r="N173">
        <f>IF(ISERROR(VLOOKUP($J173,'Miljövärden urval för publ'!$B$2:$H$490,MATCH(N$3,'Miljövärden urval för publ'!$B$2:$H$2,0),FALSE)),"",VLOOKUP($J173,'Miljövärden urval för publ'!$B$2:$H$490,MATCH(N$3,'Miljövärden urval för publ'!$B$2:$H$2,0),FALSE))</f>
        <v>1.35719E-2</v>
      </c>
    </row>
    <row r="174" spans="1:14" x14ac:dyDescent="0.25">
      <c r="A174" s="26" t="s">
        <v>333</v>
      </c>
      <c r="B174" s="26" t="s">
        <v>334</v>
      </c>
      <c r="C174" s="27"/>
      <c r="D174" s="27" t="str">
        <f>VLOOKUP(B174,'Miljövärden urval för publ'!$B$2:$S$480,MATCH("ska publiceras:",'Miljövärden urval för publ'!$B$2:$Q$2,0),FALSE)</f>
        <v>ja</v>
      </c>
      <c r="E174" s="27">
        <f t="shared" si="6"/>
        <v>160</v>
      </c>
      <c r="H174" s="20">
        <v>172</v>
      </c>
      <c r="I174" t="str">
        <f t="shared" si="7"/>
        <v>Skellefteå Kraft AB</v>
      </c>
      <c r="J174" t="str">
        <f t="shared" si="8"/>
        <v>Lidbacken</v>
      </c>
      <c r="K174">
        <f>IF(ISERROR(VLOOKUP($J174,'Miljövärden urval för publ'!$B$2:$H$490,MATCH(K$3,'Miljövärden urval för publ'!$B$2:$H$2,0),FALSE)),"",VLOOKUP($J174,'Miljövärden urval för publ'!$B$2:$H$490,MATCH(K$3,'Miljövärden urval för publ'!$B$2:$H$2,0),FALSE))</f>
        <v>0.16320299999999999</v>
      </c>
      <c r="L174">
        <f>IF(ISERROR(VLOOKUP($J174,'Miljövärden urval för publ'!$B$2:$H$490,MATCH(L$3,'Miljövärden urval för publ'!$B$2:$H$2,0),FALSE)),"",VLOOKUP($J174,'Miljövärden urval för publ'!$B$2:$H$490,MATCH(L$3,'Miljövärden urval för publ'!$B$2:$H$2,0),FALSE))</f>
        <v>9.6249099999999999</v>
      </c>
      <c r="M174">
        <f>IF(ISERROR(VLOOKUP($J174,'Miljövärden urval för publ'!$B$2:$H$490,MATCH(M$3,'Miljövärden urval för publ'!$B$2:$H$2,0),FALSE)),"",VLOOKUP($J174,'Miljövärden urval för publ'!$B$2:$H$490,MATCH(M$3,'Miljövärden urval för publ'!$B$2:$H$2,0),FALSE))</f>
        <v>17.086600000000001</v>
      </c>
      <c r="N174">
        <f>IF(ISERROR(VLOOKUP($J174,'Miljövärden urval för publ'!$B$2:$H$490,MATCH(N$3,'Miljövärden urval för publ'!$B$2:$H$2,0),FALSE)),"",VLOOKUP($J174,'Miljövärden urval för publ'!$B$2:$H$490,MATCH(N$3,'Miljövärden urval för publ'!$B$2:$H$2,0),FALSE))</f>
        <v>5.7909199999999997E-3</v>
      </c>
    </row>
    <row r="175" spans="1:14" x14ac:dyDescent="0.25">
      <c r="A175" s="26" t="s">
        <v>267</v>
      </c>
      <c r="B175" s="26" t="s">
        <v>271</v>
      </c>
      <c r="C175" s="27"/>
      <c r="D175" s="27" t="str">
        <f>VLOOKUP(B175,'Miljövärden urval för publ'!$B$2:$S$480,MATCH("ska publiceras:",'Miljövärden urval för publ'!$B$2:$Q$2,0),FALSE)</f>
        <v>ja</v>
      </c>
      <c r="E175" s="27">
        <f t="shared" si="6"/>
        <v>161</v>
      </c>
      <c r="H175" s="20">
        <v>173</v>
      </c>
      <c r="I175" t="str">
        <f t="shared" si="7"/>
        <v>Lidköpings Värmeverk AB</v>
      </c>
      <c r="J175" t="str">
        <f t="shared" si="8"/>
        <v>Lidköping</v>
      </c>
      <c r="K175">
        <f>IF(ISERROR(VLOOKUP($J175,'Miljövärden urval för publ'!$B$2:$H$490,MATCH(K$3,'Miljövärden urval för publ'!$B$2:$H$2,0),FALSE)),"",VLOOKUP($J175,'Miljövärden urval för publ'!$B$2:$H$490,MATCH(K$3,'Miljövärden urval för publ'!$B$2:$H$2,0),FALSE))</f>
        <v>0.252502</v>
      </c>
      <c r="L175">
        <f>IF(ISERROR(VLOOKUP($J175,'Miljövärden urval för publ'!$B$2:$H$490,MATCH(L$3,'Miljövärden urval för publ'!$B$2:$H$2,0),FALSE)),"",VLOOKUP($J175,'Miljövärden urval för publ'!$B$2:$H$490,MATCH(L$3,'Miljövärden urval för publ'!$B$2:$H$2,0),FALSE))</f>
        <v>131.22</v>
      </c>
      <c r="M175">
        <f>IF(ISERROR(VLOOKUP($J175,'Miljövärden urval för publ'!$B$2:$H$490,MATCH(M$3,'Miljövärden urval för publ'!$B$2:$H$2,0),FALSE)),"",VLOOKUP($J175,'Miljövärden urval för publ'!$B$2:$H$490,MATCH(M$3,'Miljövärden urval för publ'!$B$2:$H$2,0),FALSE))</f>
        <v>4.0113599999999998</v>
      </c>
      <c r="N175">
        <f>IF(ISERROR(VLOOKUP($J175,'Miljövärden urval för publ'!$B$2:$H$490,MATCH(N$3,'Miljövärden urval för publ'!$B$2:$H$2,0),FALSE)),"",VLOOKUP($J175,'Miljövärden urval för publ'!$B$2:$H$490,MATCH(N$3,'Miljövärden urval för publ'!$B$2:$H$2,0),FALSE))</f>
        <v>3.9303299999999999E-2</v>
      </c>
    </row>
    <row r="176" spans="1:14" x14ac:dyDescent="0.25">
      <c r="A176" s="26" t="s">
        <v>96</v>
      </c>
      <c r="B176" s="26" t="s">
        <v>98</v>
      </c>
      <c r="C176" s="27"/>
      <c r="D176" s="27" t="str">
        <f>VLOOKUP(B176,'Miljövärden urval för publ'!$B$2:$S$480,MATCH("ska publiceras:",'Miljövärden urval för publ'!$B$2:$Q$2,0),FALSE)</f>
        <v>ja</v>
      </c>
      <c r="E176" s="27">
        <f t="shared" si="6"/>
        <v>162</v>
      </c>
      <c r="H176" s="20">
        <v>174</v>
      </c>
      <c r="I176" t="str">
        <f t="shared" si="7"/>
        <v>Lilla Edets Fjärrvärme AB</v>
      </c>
      <c r="J176" t="str">
        <f t="shared" si="8"/>
        <v>Lilla Edet</v>
      </c>
      <c r="K176">
        <f>IF(ISERROR(VLOOKUP($J176,'Miljövärden urval för publ'!$B$2:$H$490,MATCH(K$3,'Miljövärden urval för publ'!$B$2:$H$2,0),FALSE)),"",VLOOKUP($J176,'Miljövärden urval för publ'!$B$2:$H$490,MATCH(K$3,'Miljövärden urval för publ'!$B$2:$H$2,0),FALSE))</f>
        <v>0.12512599999999999</v>
      </c>
      <c r="L176">
        <f>IF(ISERROR(VLOOKUP($J176,'Miljövärden urval för publ'!$B$2:$H$490,MATCH(L$3,'Miljövärden urval för publ'!$B$2:$H$2,0),FALSE)),"",VLOOKUP($J176,'Miljövärden urval för publ'!$B$2:$H$490,MATCH(L$3,'Miljövärden urval för publ'!$B$2:$H$2,0),FALSE))</f>
        <v>25.669499999999999</v>
      </c>
      <c r="M176">
        <f>IF(ISERROR(VLOOKUP($J176,'Miljövärden urval för publ'!$B$2:$H$490,MATCH(M$3,'Miljövärden urval för publ'!$B$2:$H$2,0),FALSE)),"",VLOOKUP($J176,'Miljövärden urval för publ'!$B$2:$H$490,MATCH(M$3,'Miljövärden urval för publ'!$B$2:$H$2,0),FALSE))</f>
        <v>9.6978799999999996</v>
      </c>
      <c r="N176">
        <f>IF(ISERROR(VLOOKUP($J176,'Miljövärden urval för publ'!$B$2:$H$490,MATCH(N$3,'Miljövärden urval för publ'!$B$2:$H$2,0),FALSE)),"",VLOOKUP($J176,'Miljövärden urval för publ'!$B$2:$H$490,MATCH(N$3,'Miljövärden urval för publ'!$B$2:$H$2,0),FALSE))</f>
        <v>1.7109599999999999E-2</v>
      </c>
    </row>
    <row r="177" spans="1:14" x14ac:dyDescent="0.25">
      <c r="A177" s="26" t="s">
        <v>137</v>
      </c>
      <c r="B177" s="26" t="s">
        <v>139</v>
      </c>
      <c r="C177" s="27"/>
      <c r="D177" s="27" t="str">
        <f>VLOOKUP(B177,'Miljövärden urval för publ'!$B$2:$S$480,MATCH("ska publiceras:",'Miljövärden urval för publ'!$B$2:$Q$2,0),FALSE)</f>
        <v>ja</v>
      </c>
      <c r="E177" s="27">
        <f t="shared" si="6"/>
        <v>163</v>
      </c>
      <c r="H177" s="20">
        <v>175</v>
      </c>
      <c r="I177" t="str">
        <f t="shared" si="7"/>
        <v>Linde Energi AB</v>
      </c>
      <c r="J177" t="str">
        <f t="shared" si="8"/>
        <v>Lindesberg</v>
      </c>
      <c r="K177">
        <f>IF(ISERROR(VLOOKUP($J177,'Miljövärden urval för publ'!$B$2:$H$490,MATCH(K$3,'Miljövärden urval för publ'!$B$2:$H$2,0),FALSE)),"",VLOOKUP($J177,'Miljövärden urval för publ'!$B$2:$H$490,MATCH(K$3,'Miljövärden urval för publ'!$B$2:$H$2,0),FALSE))</f>
        <v>0.251556</v>
      </c>
      <c r="L177">
        <f>IF(ISERROR(VLOOKUP($J177,'Miljövärden urval för publ'!$B$2:$H$490,MATCH(L$3,'Miljövärden urval för publ'!$B$2:$H$2,0),FALSE)),"",VLOOKUP($J177,'Miljövärden urval för publ'!$B$2:$H$490,MATCH(L$3,'Miljövärden urval för publ'!$B$2:$H$2,0),FALSE))</f>
        <v>6.3183100000000003</v>
      </c>
      <c r="M177">
        <f>IF(ISERROR(VLOOKUP($J177,'Miljövärden urval för publ'!$B$2:$H$490,MATCH(M$3,'Miljövärden urval för publ'!$B$2:$H$2,0),FALSE)),"",VLOOKUP($J177,'Miljövärden urval för publ'!$B$2:$H$490,MATCH(M$3,'Miljövärden urval för publ'!$B$2:$H$2,0),FALSE))</f>
        <v>2.99823</v>
      </c>
      <c r="N177">
        <f>IF(ISERROR(VLOOKUP($J177,'Miljövärden urval för publ'!$B$2:$H$490,MATCH(N$3,'Miljövärden urval för publ'!$B$2:$H$2,0),FALSE)),"",VLOOKUP($J177,'Miljövärden urval för publ'!$B$2:$H$490,MATCH(N$3,'Miljövärden urval för publ'!$B$2:$H$2,0),FALSE))</f>
        <v>1.7475399999999999E-2</v>
      </c>
    </row>
    <row r="178" spans="1:14" x14ac:dyDescent="0.25">
      <c r="A178" s="26" t="s">
        <v>450</v>
      </c>
      <c r="B178" s="26" t="s">
        <v>451</v>
      </c>
      <c r="C178" s="27"/>
      <c r="D178" s="27" t="str">
        <f>VLOOKUP(B178,'Miljövärden urval för publ'!$B$2:$S$480,MATCH("ska publiceras:",'Miljövärden urval för publ'!$B$2:$Q$2,0),FALSE)</f>
        <v>ja</v>
      </c>
      <c r="E178" s="27">
        <f t="shared" si="6"/>
        <v>164</v>
      </c>
      <c r="H178" s="20">
        <v>176</v>
      </c>
      <c r="I178" t="str">
        <f t="shared" si="7"/>
        <v>Tekniska Verken i Linköping AB</v>
      </c>
      <c r="J178" t="str">
        <f t="shared" si="8"/>
        <v>Linköping</v>
      </c>
      <c r="K178">
        <f>IF(ISERROR(VLOOKUP($J178,'Miljövärden urval för publ'!$B$2:$H$490,MATCH(K$3,'Miljövärden urval för publ'!$B$2:$H$2,0),FALSE)),"",VLOOKUP($J178,'Miljövärden urval för publ'!$B$2:$H$490,MATCH(K$3,'Miljövärden urval för publ'!$B$2:$H$2,0),FALSE))</f>
        <v>0.153333</v>
      </c>
      <c r="L178">
        <f>IF(ISERROR(VLOOKUP($J178,'Miljövärden urval för publ'!$B$2:$H$490,MATCH(L$3,'Miljövärden urval för publ'!$B$2:$H$2,0),FALSE)),"",VLOOKUP($J178,'Miljövärden urval för publ'!$B$2:$H$490,MATCH(L$3,'Miljövärden urval för publ'!$B$2:$H$2,0),FALSE))</f>
        <v>91.863500000000002</v>
      </c>
      <c r="M178">
        <f>IF(ISERROR(VLOOKUP($J178,'Miljövärden urval för publ'!$B$2:$H$490,MATCH(M$3,'Miljövärden urval för publ'!$B$2:$H$2,0),FALSE)),"",VLOOKUP($J178,'Miljövärden urval för publ'!$B$2:$H$490,MATCH(M$3,'Miljövärden urval för publ'!$B$2:$H$2,0),FALSE))</f>
        <v>5.5113700000000003</v>
      </c>
      <c r="N178">
        <f>IF(ISERROR(VLOOKUP($J178,'Miljövärden urval för publ'!$B$2:$H$490,MATCH(N$3,'Miljövärden urval för publ'!$B$2:$H$2,0),FALSE)),"",VLOOKUP($J178,'Miljövärden urval för publ'!$B$2:$H$490,MATCH(N$3,'Miljövärden urval för publ'!$B$2:$H$2,0),FALSE))</f>
        <v>9.2508000000000007E-2</v>
      </c>
    </row>
    <row r="179" spans="1:14" x14ac:dyDescent="0.25">
      <c r="A179" s="26" t="s">
        <v>277</v>
      </c>
      <c r="B179" s="26" t="s">
        <v>282</v>
      </c>
      <c r="C179" s="27"/>
      <c r="D179" s="27" t="str">
        <f>VLOOKUP(B179,'Miljövärden urval för publ'!$B$2:$S$480,MATCH("ska publiceras:",'Miljövärden urval för publ'!$B$2:$Q$2,0),FALSE)</f>
        <v>ja</v>
      </c>
      <c r="E179" s="27">
        <f t="shared" si="6"/>
        <v>165</v>
      </c>
      <c r="H179" s="20">
        <v>177</v>
      </c>
      <c r="I179" t="str">
        <f t="shared" si="7"/>
        <v>Ånge Energi AB</v>
      </c>
      <c r="J179" t="str">
        <f t="shared" si="8"/>
        <v>Ljungaverk</v>
      </c>
      <c r="K179">
        <f>IF(ISERROR(VLOOKUP($J179,'Miljövärden urval för publ'!$B$2:$H$490,MATCH(K$3,'Miljövärden urval för publ'!$B$2:$H$2,0),FALSE)),"",VLOOKUP($J179,'Miljövärden urval för publ'!$B$2:$H$490,MATCH(K$3,'Miljövärden urval för publ'!$B$2:$H$2,0),FALSE))</f>
        <v>1.1814</v>
      </c>
      <c r="L179">
        <f>IF(ISERROR(VLOOKUP($J179,'Miljövärden urval för publ'!$B$2:$H$490,MATCH(L$3,'Miljövärden urval för publ'!$B$2:$H$2,0),FALSE)),"",VLOOKUP($J179,'Miljövärden urval för publ'!$B$2:$H$490,MATCH(L$3,'Miljövärden urval för publ'!$B$2:$H$2,0),FALSE))</f>
        <v>279.94400000000002</v>
      </c>
      <c r="M179">
        <f>IF(ISERROR(VLOOKUP($J179,'Miljövärden urval för publ'!$B$2:$H$490,MATCH(M$3,'Miljövärden urval för publ'!$B$2:$H$2,0),FALSE)),"",VLOOKUP($J179,'Miljövärden urval för publ'!$B$2:$H$490,MATCH(M$3,'Miljövärden urval för publ'!$B$2:$H$2,0),FALSE))</f>
        <v>21.33</v>
      </c>
      <c r="N179">
        <f>IF(ISERROR(VLOOKUP($J179,'Miljövärden urval för publ'!$B$2:$H$490,MATCH(N$3,'Miljövärden urval för publ'!$B$2:$H$2,0),FALSE)),"",VLOOKUP($J179,'Miljövärden urval för publ'!$B$2:$H$490,MATCH(N$3,'Miljövärden urval för publ'!$B$2:$H$2,0),FALSE))</f>
        <v>0.98310699999999995</v>
      </c>
    </row>
    <row r="180" spans="1:14" x14ac:dyDescent="0.25">
      <c r="A180" s="26" t="s">
        <v>407</v>
      </c>
      <c r="B180" s="26" t="s">
        <v>414</v>
      </c>
      <c r="C180" s="27"/>
      <c r="D180" s="27" t="str">
        <f>VLOOKUP(B180,'Miljövärden urval för publ'!$B$2:$S$480,MATCH("ska publiceras:",'Miljövärden urval för publ'!$B$2:$Q$2,0),FALSE)</f>
        <v>ja</v>
      </c>
      <c r="E180" s="27">
        <f t="shared" si="6"/>
        <v>166</v>
      </c>
      <c r="H180" s="20">
        <v>178</v>
      </c>
      <c r="I180" t="str">
        <f t="shared" si="7"/>
        <v>Ljungby Energi AB</v>
      </c>
      <c r="J180" t="str">
        <f t="shared" si="8"/>
        <v>Ljungby</v>
      </c>
      <c r="K180">
        <f>IF(ISERROR(VLOOKUP($J180,'Miljövärden urval för publ'!$B$2:$H$490,MATCH(K$3,'Miljövärden urval för publ'!$B$2:$H$2,0),FALSE)),"",VLOOKUP($J180,'Miljövärden urval för publ'!$B$2:$H$490,MATCH(K$3,'Miljövärden urval för publ'!$B$2:$H$2,0),FALSE))</f>
        <v>0.38402999999999998</v>
      </c>
      <c r="L180">
        <f>IF(ISERROR(VLOOKUP($J180,'Miljövärden urval för publ'!$B$2:$H$490,MATCH(L$3,'Miljövärden urval för publ'!$B$2:$H$2,0),FALSE)),"",VLOOKUP($J180,'Miljövärden urval för publ'!$B$2:$H$490,MATCH(L$3,'Miljövärden urval för publ'!$B$2:$H$2,0),FALSE))</f>
        <v>197.00399999999999</v>
      </c>
      <c r="M180">
        <f>IF(ISERROR(VLOOKUP($J180,'Miljövärden urval för publ'!$B$2:$H$490,MATCH(M$3,'Miljövärden urval för publ'!$B$2:$H$2,0),FALSE)),"",VLOOKUP($J180,'Miljövärden urval för publ'!$B$2:$H$490,MATCH(M$3,'Miljövärden urval för publ'!$B$2:$H$2,0),FALSE))</f>
        <v>14.3657</v>
      </c>
      <c r="N180">
        <f>IF(ISERROR(VLOOKUP($J180,'Miljövärden urval för publ'!$B$2:$H$490,MATCH(N$3,'Miljövärden urval för publ'!$B$2:$H$2,0),FALSE)),"",VLOOKUP($J180,'Miljövärden urval för publ'!$B$2:$H$490,MATCH(N$3,'Miljövärden urval för publ'!$B$2:$H$2,0),FALSE))</f>
        <v>1.28442E-2</v>
      </c>
    </row>
    <row r="181" spans="1:14" x14ac:dyDescent="0.25">
      <c r="A181" s="26" t="s">
        <v>272</v>
      </c>
      <c r="B181" s="26" t="s">
        <v>274</v>
      </c>
      <c r="C181" s="27"/>
      <c r="D181" s="27" t="str">
        <f>VLOOKUP(B181,'Miljövärden urval för publ'!$B$2:$S$480,MATCH("ska publiceras:",'Miljövärden urval för publ'!$B$2:$Q$2,0),FALSE)</f>
        <v>ja</v>
      </c>
      <c r="E181" s="27">
        <f t="shared" si="6"/>
        <v>167</v>
      </c>
      <c r="H181" s="20">
        <v>179</v>
      </c>
      <c r="I181" t="str">
        <f t="shared" si="7"/>
        <v>Uddevalla Energi AB</v>
      </c>
      <c r="J181" t="str">
        <f t="shared" si="8"/>
        <v>Ljungskile</v>
      </c>
      <c r="K181">
        <f>IF(ISERROR(VLOOKUP($J181,'Miljövärden urval för publ'!$B$2:$H$490,MATCH(K$3,'Miljövärden urval för publ'!$B$2:$H$2,0),FALSE)),"",VLOOKUP($J181,'Miljövärden urval för publ'!$B$2:$H$490,MATCH(K$3,'Miljövärden urval för publ'!$B$2:$H$2,0),FALSE))</f>
        <v>0.166433</v>
      </c>
      <c r="L181">
        <f>IF(ISERROR(VLOOKUP($J181,'Miljövärden urval för publ'!$B$2:$H$490,MATCH(L$3,'Miljövärden urval för publ'!$B$2:$H$2,0),FALSE)),"",VLOOKUP($J181,'Miljövärden urval för publ'!$B$2:$H$490,MATCH(L$3,'Miljövärden urval för publ'!$B$2:$H$2,0),FALSE))</f>
        <v>8.6591199999999997</v>
      </c>
      <c r="M181">
        <f>IF(ISERROR(VLOOKUP($J181,'Miljövärden urval för publ'!$B$2:$H$490,MATCH(M$3,'Miljövärden urval för publ'!$B$2:$H$2,0),FALSE)),"",VLOOKUP($J181,'Miljövärden urval för publ'!$B$2:$H$490,MATCH(M$3,'Miljövärden urval för publ'!$B$2:$H$2,0),FALSE))</f>
        <v>17.0063</v>
      </c>
      <c r="N181">
        <f>IF(ISERROR(VLOOKUP($J181,'Miljövärden urval för publ'!$B$2:$H$490,MATCH(N$3,'Miljövärden urval för publ'!$B$2:$H$2,0),FALSE)),"",VLOOKUP($J181,'Miljövärden urval för publ'!$B$2:$H$490,MATCH(N$3,'Miljövärden urval för publ'!$B$2:$H$2,0),FALSE))</f>
        <v>0</v>
      </c>
    </row>
    <row r="182" spans="1:14" x14ac:dyDescent="0.25">
      <c r="A182" s="26" t="s">
        <v>275</v>
      </c>
      <c r="B182" s="26" t="s">
        <v>276</v>
      </c>
      <c r="C182" s="27"/>
      <c r="D182" s="27" t="str">
        <f>VLOOKUP(B182,'Miljövärden urval för publ'!$B$2:$S$480,MATCH("ska publiceras:",'Miljövärden urval för publ'!$B$2:$Q$2,0),FALSE)</f>
        <v>ja</v>
      </c>
      <c r="E182" s="27">
        <f t="shared" si="6"/>
        <v>168</v>
      </c>
      <c r="H182" s="20">
        <v>180</v>
      </c>
      <c r="I182" t="str">
        <f t="shared" si="7"/>
        <v>Ljusdal Energi AB</v>
      </c>
      <c r="J182" t="str">
        <f t="shared" si="8"/>
        <v>Ljusdal</v>
      </c>
      <c r="K182">
        <f>IF(ISERROR(VLOOKUP($J182,'Miljövärden urval för publ'!$B$2:$H$490,MATCH(K$3,'Miljövärden urval för publ'!$B$2:$H$2,0),FALSE)),"",VLOOKUP($J182,'Miljövärden urval för publ'!$B$2:$H$490,MATCH(K$3,'Miljövärden urval för publ'!$B$2:$H$2,0),FALSE))</f>
        <v>7.5328300000000001E-2</v>
      </c>
      <c r="L182">
        <f>IF(ISERROR(VLOOKUP($J182,'Miljövärden urval för publ'!$B$2:$H$490,MATCH(L$3,'Miljövärden urval för publ'!$B$2:$H$2,0),FALSE)),"",VLOOKUP($J182,'Miljövärden urval för publ'!$B$2:$H$490,MATCH(L$3,'Miljövärden urval för publ'!$B$2:$H$2,0),FALSE))</f>
        <v>10.2036</v>
      </c>
      <c r="M182">
        <f>IF(ISERROR(VLOOKUP($J182,'Miljövärden urval för publ'!$B$2:$H$490,MATCH(M$3,'Miljövärden urval för publ'!$B$2:$H$2,0),FALSE)),"",VLOOKUP($J182,'Miljövärden urval för publ'!$B$2:$H$490,MATCH(M$3,'Miljövärden urval för publ'!$B$2:$H$2,0),FALSE))</f>
        <v>7.7855800000000004</v>
      </c>
      <c r="N182">
        <f>IF(ISERROR(VLOOKUP($J182,'Miljövärden urval för publ'!$B$2:$H$490,MATCH(N$3,'Miljövärden urval för publ'!$B$2:$H$2,0),FALSE)),"",VLOOKUP($J182,'Miljövärden urval för publ'!$B$2:$H$490,MATCH(N$3,'Miljövärden urval för publ'!$B$2:$H$2,0),FALSE))</f>
        <v>3.7861600000000002E-4</v>
      </c>
    </row>
    <row r="183" spans="1:14" x14ac:dyDescent="0.25">
      <c r="A183" s="26" t="s">
        <v>286</v>
      </c>
      <c r="B183" s="26" t="s">
        <v>287</v>
      </c>
      <c r="C183" s="27"/>
      <c r="D183" s="27" t="str">
        <f>VLOOKUP(B183,'Miljövärden urval för publ'!$B$2:$S$480,MATCH("ska publiceras:",'Miljövärden urval för publ'!$B$2:$Q$2,0),FALSE)</f>
        <v>ja</v>
      </c>
      <c r="E183" s="27">
        <f t="shared" si="6"/>
        <v>169</v>
      </c>
      <c r="H183" s="20">
        <v>181</v>
      </c>
      <c r="I183" t="str">
        <f t="shared" si="7"/>
        <v>Söderhamn Nära AB</v>
      </c>
      <c r="J183" t="str">
        <f t="shared" si="8"/>
        <v>Ljusne</v>
      </c>
      <c r="K183">
        <f>IF(ISERROR(VLOOKUP($J183,'Miljövärden urval för publ'!$B$2:$H$490,MATCH(K$3,'Miljövärden urval för publ'!$B$2:$H$2,0),FALSE)),"",VLOOKUP($J183,'Miljövärden urval för publ'!$B$2:$H$490,MATCH(K$3,'Miljövärden urval för publ'!$B$2:$H$2,0),FALSE))</f>
        <v>0.20250000000000001</v>
      </c>
      <c r="L183">
        <f>IF(ISERROR(VLOOKUP($J183,'Miljövärden urval för publ'!$B$2:$H$490,MATCH(L$3,'Miljövärden urval för publ'!$B$2:$H$2,0),FALSE)),"",VLOOKUP($J183,'Miljövärden urval för publ'!$B$2:$H$490,MATCH(L$3,'Miljövärden urval för publ'!$B$2:$H$2,0),FALSE))</f>
        <v>48.906799999999997</v>
      </c>
      <c r="M183">
        <f>IF(ISERROR(VLOOKUP($J183,'Miljövärden urval för publ'!$B$2:$H$490,MATCH(M$3,'Miljövärden urval för publ'!$B$2:$H$2,0),FALSE)),"",VLOOKUP($J183,'Miljövärden urval för publ'!$B$2:$H$490,MATCH(M$3,'Miljövärden urval för publ'!$B$2:$H$2,0),FALSE))</f>
        <v>11.3621</v>
      </c>
      <c r="N183">
        <f>IF(ISERROR(VLOOKUP($J183,'Miljövärden urval för publ'!$B$2:$H$490,MATCH(N$3,'Miljövärden urval för publ'!$B$2:$H$2,0),FALSE)),"",VLOOKUP($J183,'Miljövärden urval för publ'!$B$2:$H$490,MATCH(N$3,'Miljövärden urval för publ'!$B$2:$H$2,0),FALSE))</f>
        <v>9.8543900000000004E-2</v>
      </c>
    </row>
    <row r="184" spans="1:14" x14ac:dyDescent="0.25">
      <c r="A184" s="26" t="s">
        <v>93</v>
      </c>
      <c r="B184" s="26" t="s">
        <v>95</v>
      </c>
      <c r="C184" s="27"/>
      <c r="D184" s="27" t="str">
        <f>VLOOKUP(B184,'Miljövärden urval för publ'!$B$2:$S$480,MATCH("ska publiceras:",'Miljövärden urval för publ'!$B$2:$Q$2,0),FALSE)</f>
        <v>ja</v>
      </c>
      <c r="E184" s="27">
        <f t="shared" si="6"/>
        <v>170</v>
      </c>
      <c r="H184" s="20">
        <v>182</v>
      </c>
      <c r="I184" t="str">
        <f t="shared" si="7"/>
        <v>Västerbergslagens Energi AB</v>
      </c>
      <c r="J184" t="str">
        <f t="shared" si="8"/>
        <v>Ludvika</v>
      </c>
      <c r="K184">
        <f>IF(ISERROR(VLOOKUP($J184,'Miljövärden urval för publ'!$B$2:$H$490,MATCH(K$3,'Miljövärden urval för publ'!$B$2:$H$2,0),FALSE)),"",VLOOKUP($J184,'Miljövärden urval för publ'!$B$2:$H$490,MATCH(K$3,'Miljövärden urval för publ'!$B$2:$H$2,0),FALSE))</f>
        <v>9.3441899999999994E-2</v>
      </c>
      <c r="L184">
        <f>IF(ISERROR(VLOOKUP($J184,'Miljövärden urval för publ'!$B$2:$H$490,MATCH(L$3,'Miljövärden urval för publ'!$B$2:$H$2,0),FALSE)),"",VLOOKUP($J184,'Miljövärden urval för publ'!$B$2:$H$490,MATCH(L$3,'Miljövärden urval för publ'!$B$2:$H$2,0),FALSE))</f>
        <v>20.074300000000001</v>
      </c>
      <c r="M184">
        <f>IF(ISERROR(VLOOKUP($J184,'Miljövärden urval för publ'!$B$2:$H$490,MATCH(M$3,'Miljövärden urval för publ'!$B$2:$H$2,0),FALSE)),"",VLOOKUP($J184,'Miljövärden urval för publ'!$B$2:$H$490,MATCH(M$3,'Miljövärden urval för publ'!$B$2:$H$2,0),FALSE))</f>
        <v>4.6706599999999998</v>
      </c>
      <c r="N184">
        <f>IF(ISERROR(VLOOKUP($J184,'Miljövärden urval för publ'!$B$2:$H$490,MATCH(N$3,'Miljövärden urval för publ'!$B$2:$H$2,0),FALSE)),"",VLOOKUP($J184,'Miljövärden urval för publ'!$B$2:$H$490,MATCH(N$3,'Miljövärden urval för publ'!$B$2:$H$2,0),FALSE))</f>
        <v>2.9927800000000001E-2</v>
      </c>
    </row>
    <row r="185" spans="1:14" x14ac:dyDescent="0.25">
      <c r="A185" s="26" t="s">
        <v>291</v>
      </c>
      <c r="B185" s="26" t="s">
        <v>293</v>
      </c>
      <c r="C185" s="27"/>
      <c r="D185" s="27" t="str">
        <f>VLOOKUP(B185,'Miljövärden urval för publ'!$B$2:$S$480,MATCH("ska publiceras:",'Miljövärden urval för publ'!$B$2:$Q$2,0),FALSE)</f>
        <v>ja</v>
      </c>
      <c r="E185" s="27">
        <f t="shared" si="6"/>
        <v>171</v>
      </c>
      <c r="H185" s="20">
        <v>183</v>
      </c>
      <c r="I185" t="str">
        <f t="shared" si="7"/>
        <v>Luleå Energi AB</v>
      </c>
      <c r="J185" t="str">
        <f t="shared" si="8"/>
        <v>Luleå</v>
      </c>
      <c r="K185">
        <f>IF(ISERROR(VLOOKUP($J185,'Miljövärden urval för publ'!$B$2:$H$490,MATCH(K$3,'Miljövärden urval för publ'!$B$2:$H$2,0),FALSE)),"",VLOOKUP($J185,'Miljövärden urval för publ'!$B$2:$H$490,MATCH(K$3,'Miljövärden urval för publ'!$B$2:$H$2,0),FALSE))</f>
        <v>6.2732499999999997E-2</v>
      </c>
      <c r="L185">
        <f>IF(ISERROR(VLOOKUP($J185,'Miljövärden urval för publ'!$B$2:$H$490,MATCH(L$3,'Miljövärden urval för publ'!$B$2:$H$2,0),FALSE)),"",VLOOKUP($J185,'Miljövärden urval för publ'!$B$2:$H$490,MATCH(L$3,'Miljövärden urval för publ'!$B$2:$H$2,0),FALSE))</f>
        <v>14.9992</v>
      </c>
      <c r="M185">
        <f>IF(ISERROR(VLOOKUP($J185,'Miljövärden urval för publ'!$B$2:$H$490,MATCH(M$3,'Miljövärden urval för publ'!$B$2:$H$2,0),FALSE)),"",VLOOKUP($J185,'Miljövärden urval för publ'!$B$2:$H$490,MATCH(M$3,'Miljövärden urval för publ'!$B$2:$H$2,0),FALSE))</f>
        <v>1.38087</v>
      </c>
      <c r="N185">
        <f>IF(ISERROR(VLOOKUP($J185,'Miljövärden urval för publ'!$B$2:$H$490,MATCH(N$3,'Miljövärden urval för publ'!$B$2:$H$2,0),FALSE)),"",VLOOKUP($J185,'Miljövärden urval för publ'!$B$2:$H$490,MATCH(N$3,'Miljövärden urval för publ'!$B$2:$H$2,0),FALSE))</f>
        <v>4.3662399999999997E-2</v>
      </c>
    </row>
    <row r="186" spans="1:14" x14ac:dyDescent="0.25">
      <c r="A186" s="26" t="s">
        <v>295</v>
      </c>
      <c r="B186" s="26" t="s">
        <v>296</v>
      </c>
      <c r="C186" s="27"/>
      <c r="D186" s="27" t="str">
        <f>VLOOKUP(B186,'Miljövärden urval för publ'!$B$2:$S$480,MATCH("ska publiceras:",'Miljövärden urval för publ'!$B$2:$Q$2,0),FALSE)</f>
        <v>nej</v>
      </c>
      <c r="E186" s="27">
        <f t="shared" si="6"/>
        <v>171</v>
      </c>
      <c r="H186" s="20">
        <v>184</v>
      </c>
      <c r="I186" t="str">
        <f t="shared" si="7"/>
        <v>Skellefteå Kraft AB</v>
      </c>
      <c r="J186" t="str">
        <f t="shared" si="8"/>
        <v>Lycksele</v>
      </c>
      <c r="K186">
        <f>IF(ISERROR(VLOOKUP($J186,'Miljövärden urval för publ'!$B$2:$H$490,MATCH(K$3,'Miljövärden urval för publ'!$B$2:$H$2,0),FALSE)),"",VLOOKUP($J186,'Miljövärden urval för publ'!$B$2:$H$490,MATCH(K$3,'Miljövärden urval för publ'!$B$2:$H$2,0),FALSE))</f>
        <v>0.30763600000000002</v>
      </c>
      <c r="L186">
        <f>IF(ISERROR(VLOOKUP($J186,'Miljövärden urval för publ'!$B$2:$H$490,MATCH(L$3,'Miljövärden urval för publ'!$B$2:$H$2,0),FALSE)),"",VLOOKUP($J186,'Miljövärden urval för publ'!$B$2:$H$490,MATCH(L$3,'Miljövärden urval för publ'!$B$2:$H$2,0),FALSE))</f>
        <v>101.29300000000001</v>
      </c>
      <c r="M186">
        <f>IF(ISERROR(VLOOKUP($J186,'Miljövärden urval för publ'!$B$2:$H$490,MATCH(M$3,'Miljövärden urval för publ'!$B$2:$H$2,0),FALSE)),"",VLOOKUP($J186,'Miljövärden urval för publ'!$B$2:$H$490,MATCH(M$3,'Miljövärden urval för publ'!$B$2:$H$2,0),FALSE))</f>
        <v>14.698600000000001</v>
      </c>
      <c r="N186">
        <f>IF(ISERROR(VLOOKUP($J186,'Miljövärden urval för publ'!$B$2:$H$490,MATCH(N$3,'Miljövärden urval för publ'!$B$2:$H$2,0),FALSE)),"",VLOOKUP($J186,'Miljövärden urval för publ'!$B$2:$H$490,MATCH(N$3,'Miljövärden urval för publ'!$B$2:$H$2,0),FALSE))</f>
        <v>7.5027499999999999E-3</v>
      </c>
    </row>
    <row r="187" spans="1:14" x14ac:dyDescent="0.25">
      <c r="A187" s="26" t="s">
        <v>407</v>
      </c>
      <c r="B187" s="26" t="s">
        <v>415</v>
      </c>
      <c r="C187" s="27"/>
      <c r="D187" s="27" t="str">
        <f>VLOOKUP(B187,'Miljövärden urval för publ'!$B$2:$S$480,MATCH("ska publiceras:",'Miljövärden urval för publ'!$B$2:$Q$2,0),FALSE)</f>
        <v>ja</v>
      </c>
      <c r="E187" s="27">
        <f t="shared" si="6"/>
        <v>172</v>
      </c>
      <c r="H187" s="20">
        <v>185</v>
      </c>
      <c r="I187" t="str">
        <f t="shared" si="7"/>
        <v>Väner Energi AB</v>
      </c>
      <c r="J187" t="str">
        <f t="shared" si="8"/>
        <v>Lyrestad</v>
      </c>
      <c r="K187">
        <f>IF(ISERROR(VLOOKUP($J187,'Miljövärden urval för publ'!$B$2:$H$490,MATCH(K$3,'Miljövärden urval för publ'!$B$2:$H$2,0),FALSE)),"",VLOOKUP($J187,'Miljövärden urval för publ'!$B$2:$H$490,MATCH(K$3,'Miljövärden urval för publ'!$B$2:$H$2,0),FALSE))</f>
        <v>0.19952400000000001</v>
      </c>
      <c r="L187">
        <f>IF(ISERROR(VLOOKUP($J187,'Miljövärden urval för publ'!$B$2:$H$490,MATCH(L$3,'Miljövärden urval för publ'!$B$2:$H$2,0),FALSE)),"",VLOOKUP($J187,'Miljövärden urval för publ'!$B$2:$H$490,MATCH(L$3,'Miljövärden urval för publ'!$B$2:$H$2,0),FALSE))</f>
        <v>19.4786</v>
      </c>
      <c r="M187">
        <f>IF(ISERROR(VLOOKUP($J187,'Miljövärden urval för publ'!$B$2:$H$490,MATCH(M$3,'Miljövärden urval för publ'!$B$2:$H$2,0),FALSE)),"",VLOOKUP($J187,'Miljövärden urval för publ'!$B$2:$H$490,MATCH(M$3,'Miljövärden urval för publ'!$B$2:$H$2,0),FALSE))</f>
        <v>15.8729</v>
      </c>
      <c r="N187">
        <f>IF(ISERROR(VLOOKUP($J187,'Miljövärden urval för publ'!$B$2:$H$490,MATCH(N$3,'Miljövärden urval för publ'!$B$2:$H$2,0),FALSE)),"",VLOOKUP($J187,'Miljövärden urval för publ'!$B$2:$H$490,MATCH(N$3,'Miljövärden urval för publ'!$B$2:$H$2,0),FALSE))</f>
        <v>3.9370099999999998E-2</v>
      </c>
    </row>
    <row r="188" spans="1:14" x14ac:dyDescent="0.25">
      <c r="A188" s="26" t="s">
        <v>162</v>
      </c>
      <c r="B188" s="26" t="s">
        <v>163</v>
      </c>
      <c r="C188" s="27"/>
      <c r="D188" s="27" t="str">
        <f>VLOOKUP(B188,'Miljövärden urval för publ'!$B$2:$S$480,MATCH("ska publiceras:",'Miljövärden urval för publ'!$B$2:$Q$2,0),FALSE)</f>
        <v>nej</v>
      </c>
      <c r="E188" s="27">
        <f t="shared" si="6"/>
        <v>172</v>
      </c>
      <c r="H188" s="20">
        <v>186</v>
      </c>
      <c r="I188" t="str">
        <f t="shared" si="7"/>
        <v>LEVA i Lysekil AB</v>
      </c>
      <c r="J188" t="str">
        <f t="shared" si="8"/>
        <v>Lysekil</v>
      </c>
      <c r="K188">
        <f>IF(ISERROR(VLOOKUP($J188,'Miljövärden urval för publ'!$B$2:$H$490,MATCH(K$3,'Miljövärden urval för publ'!$B$2:$H$2,0),FALSE)),"",VLOOKUP($J188,'Miljövärden urval för publ'!$B$2:$H$490,MATCH(K$3,'Miljövärden urval för publ'!$B$2:$H$2,0),FALSE))</f>
        <v>7.3261499999999993E-2</v>
      </c>
      <c r="L188">
        <f>IF(ISERROR(VLOOKUP($J188,'Miljövärden urval för publ'!$B$2:$H$490,MATCH(L$3,'Miljövärden urval för publ'!$B$2:$H$2,0),FALSE)),"",VLOOKUP($J188,'Miljövärden urval för publ'!$B$2:$H$490,MATCH(L$3,'Miljövärden urval för publ'!$B$2:$H$2,0),FALSE))</f>
        <v>10.786199999999999</v>
      </c>
      <c r="M188">
        <f>IF(ISERROR(VLOOKUP($J188,'Miljövärden urval för publ'!$B$2:$H$490,MATCH(M$3,'Miljövärden urval för publ'!$B$2:$H$2,0),FALSE)),"",VLOOKUP($J188,'Miljövärden urval för publ'!$B$2:$H$490,MATCH(M$3,'Miljövärden urval för publ'!$B$2:$H$2,0),FALSE))</f>
        <v>3.5770099999999999E-2</v>
      </c>
      <c r="N188">
        <f>IF(ISERROR(VLOOKUP($J188,'Miljövärden urval för publ'!$B$2:$H$490,MATCH(N$3,'Miljövärden urval för publ'!$B$2:$H$2,0),FALSE)),"",VLOOKUP($J188,'Miljövärden urval för publ'!$B$2:$H$490,MATCH(N$3,'Miljövärden urval för publ'!$B$2:$H$2,0),FALSE))</f>
        <v>1.06716E-2</v>
      </c>
    </row>
    <row r="189" spans="1:14" x14ac:dyDescent="0.25">
      <c r="A189" s="26" t="s">
        <v>299</v>
      </c>
      <c r="B189" s="26" t="s">
        <v>300</v>
      </c>
      <c r="C189" s="27"/>
      <c r="D189" s="27" t="str">
        <f>VLOOKUP(B189,'Miljövärden urval för publ'!$B$2:$S$480,MATCH("ska publiceras:",'Miljövärden urval för publ'!$B$2:$Q$2,0),FALSE)</f>
        <v>ja</v>
      </c>
      <c r="E189" s="27">
        <f t="shared" si="6"/>
        <v>173</v>
      </c>
      <c r="H189" s="20">
        <v>187</v>
      </c>
      <c r="I189" t="str">
        <f t="shared" si="7"/>
        <v>Adven Värme AB.</v>
      </c>
      <c r="J189" t="str">
        <f t="shared" si="8"/>
        <v>Långsele</v>
      </c>
      <c r="K189">
        <f>IF(ISERROR(VLOOKUP($J189,'Miljövärden urval för publ'!$B$2:$H$490,MATCH(K$3,'Miljövärden urval för publ'!$B$2:$H$2,0),FALSE)),"",VLOOKUP($J189,'Miljövärden urval för publ'!$B$2:$H$490,MATCH(K$3,'Miljövärden urval för publ'!$B$2:$H$2,0),FALSE))</f>
        <v>0.245842</v>
      </c>
      <c r="L189">
        <f>IF(ISERROR(VLOOKUP($J189,'Miljövärden urval för publ'!$B$2:$H$490,MATCH(L$3,'Miljövärden urval för publ'!$B$2:$H$2,0),FALSE)),"",VLOOKUP($J189,'Miljövärden urval för publ'!$B$2:$H$490,MATCH(L$3,'Miljövärden urval för publ'!$B$2:$H$2,0),FALSE))</f>
        <v>31.944199999999999</v>
      </c>
      <c r="M189">
        <f>IF(ISERROR(VLOOKUP($J189,'Miljövärden urval för publ'!$B$2:$H$490,MATCH(M$3,'Miljövärden urval för publ'!$B$2:$H$2,0),FALSE)),"",VLOOKUP($J189,'Miljövärden urval för publ'!$B$2:$H$490,MATCH(M$3,'Miljövärden urval för publ'!$B$2:$H$2,0),FALSE))</f>
        <v>17.4208</v>
      </c>
      <c r="N189">
        <f>IF(ISERROR(VLOOKUP($J189,'Miljövärden urval för publ'!$B$2:$H$490,MATCH(N$3,'Miljövärden urval för publ'!$B$2:$H$2,0),FALSE)),"",VLOOKUP($J189,'Miljövärden urval för publ'!$B$2:$H$490,MATCH(N$3,'Miljövärden urval för publ'!$B$2:$H$2,0),FALSE))</f>
        <v>6.4129599999999995E-2</v>
      </c>
    </row>
    <row r="190" spans="1:14" x14ac:dyDescent="0.25">
      <c r="A190" s="26" t="s">
        <v>301</v>
      </c>
      <c r="B190" s="26" t="s">
        <v>302</v>
      </c>
      <c r="C190" s="27"/>
      <c r="D190" s="27" t="str">
        <f>VLOOKUP(B190,'Miljövärden urval för publ'!$B$2:$S$480,MATCH("ska publiceras:",'Miljövärden urval för publ'!$B$2:$Q$2,0),FALSE)</f>
        <v>ja</v>
      </c>
      <c r="E190" s="27">
        <f t="shared" si="6"/>
        <v>174</v>
      </c>
      <c r="H190" s="20">
        <v>188</v>
      </c>
      <c r="I190" t="str">
        <f t="shared" si="7"/>
        <v>Hedemora Energi AB</v>
      </c>
      <c r="J190" t="str">
        <f t="shared" si="8"/>
        <v>Långshyttan</v>
      </c>
      <c r="K190">
        <f>IF(ISERROR(VLOOKUP($J190,'Miljövärden urval för publ'!$B$2:$H$490,MATCH(K$3,'Miljövärden urval för publ'!$B$2:$H$2,0),FALSE)),"",VLOOKUP($J190,'Miljövärden urval för publ'!$B$2:$H$490,MATCH(K$3,'Miljövärden urval för publ'!$B$2:$H$2,0),FALSE))</f>
        <v>0.20302999999999999</v>
      </c>
      <c r="L190">
        <f>IF(ISERROR(VLOOKUP($J190,'Miljövärden urval för publ'!$B$2:$H$490,MATCH(L$3,'Miljövärden urval för publ'!$B$2:$H$2,0),FALSE)),"",VLOOKUP($J190,'Miljövärden urval för publ'!$B$2:$H$490,MATCH(L$3,'Miljövärden urval för publ'!$B$2:$H$2,0),FALSE))</f>
        <v>43.908499999999997</v>
      </c>
      <c r="M190">
        <f>IF(ISERROR(VLOOKUP($J190,'Miljövärden urval för publ'!$B$2:$H$490,MATCH(M$3,'Miljövärden urval för publ'!$B$2:$H$2,0),FALSE)),"",VLOOKUP($J190,'Miljövärden urval för publ'!$B$2:$H$490,MATCH(M$3,'Miljövärden urval för publ'!$B$2:$H$2,0),FALSE))</f>
        <v>8.8590900000000001</v>
      </c>
      <c r="N190">
        <f>IF(ISERROR(VLOOKUP($J190,'Miljövärden urval för publ'!$B$2:$H$490,MATCH(N$3,'Miljövärden urval för publ'!$B$2:$H$2,0),FALSE)),"",VLOOKUP($J190,'Miljövärden urval för publ'!$B$2:$H$490,MATCH(N$3,'Miljövärden urval för publ'!$B$2:$H$2,0),FALSE))</f>
        <v>9.2432399999999998E-2</v>
      </c>
    </row>
    <row r="191" spans="1:14" x14ac:dyDescent="0.25">
      <c r="A191" s="26" t="s">
        <v>303</v>
      </c>
      <c r="B191" s="26" t="s">
        <v>305</v>
      </c>
      <c r="C191" s="27"/>
      <c r="D191" s="27" t="str">
        <f>VLOOKUP(B191,'Miljövärden urval för publ'!$B$2:$S$480,MATCH("ska publiceras:",'Miljövärden urval för publ'!$B$2:$Q$2,0),FALSE)</f>
        <v>ja</v>
      </c>
      <c r="E191" s="27">
        <f t="shared" si="6"/>
        <v>175</v>
      </c>
      <c r="H191" s="20">
        <v>189</v>
      </c>
      <c r="I191" t="str">
        <f t="shared" si="7"/>
        <v>Borgholm Energi AB</v>
      </c>
      <c r="J191" t="str">
        <f t="shared" si="8"/>
        <v>Löttorp</v>
      </c>
      <c r="K191">
        <f>IF(ISERROR(VLOOKUP($J191,'Miljövärden urval för publ'!$B$2:$H$490,MATCH(K$3,'Miljövärden urval för publ'!$B$2:$H$2,0),FALSE)),"",VLOOKUP($J191,'Miljövärden urval för publ'!$B$2:$H$490,MATCH(K$3,'Miljövärden urval för publ'!$B$2:$H$2,0),FALSE))</f>
        <v>0.16073699999999999</v>
      </c>
      <c r="L191">
        <f>IF(ISERROR(VLOOKUP($J191,'Miljövärden urval för publ'!$B$2:$H$490,MATCH(L$3,'Miljövärden urval för publ'!$B$2:$H$2,0),FALSE)),"",VLOOKUP($J191,'Miljövärden urval för publ'!$B$2:$H$490,MATCH(L$3,'Miljövärden urval för publ'!$B$2:$H$2,0),FALSE))</f>
        <v>34.0426</v>
      </c>
      <c r="M191">
        <f>IF(ISERROR(VLOOKUP($J191,'Miljövärden urval för publ'!$B$2:$H$490,MATCH(M$3,'Miljövärden urval för publ'!$B$2:$H$2,0),FALSE)),"",VLOOKUP($J191,'Miljövärden urval för publ'!$B$2:$H$490,MATCH(M$3,'Miljövärden urval för publ'!$B$2:$H$2,0),FALSE))</f>
        <v>9.3338099999999997</v>
      </c>
      <c r="N191">
        <f>IF(ISERROR(VLOOKUP($J191,'Miljövärden urval för publ'!$B$2:$H$490,MATCH(N$3,'Miljövärden urval för publ'!$B$2:$H$2,0),FALSE)),"",VLOOKUP($J191,'Miljövärden urval för publ'!$B$2:$H$490,MATCH(N$3,'Miljövärden urval för publ'!$B$2:$H$2,0),FALSE))</f>
        <v>4.7412200000000002E-2</v>
      </c>
    </row>
    <row r="192" spans="1:14" x14ac:dyDescent="0.25">
      <c r="A192" s="26" t="s">
        <v>477</v>
      </c>
      <c r="B192" s="26" t="s">
        <v>481</v>
      </c>
      <c r="C192" s="27"/>
      <c r="D192" s="27" t="str">
        <f>VLOOKUP(B192,'Miljövärden urval för publ'!$B$2:$S$480,MATCH("ska publiceras:",'Miljövärden urval för publ'!$B$2:$Q$2,0),FALSE)</f>
        <v>ja</v>
      </c>
      <c r="E192" s="27">
        <f t="shared" si="6"/>
        <v>176</v>
      </c>
      <c r="H192" s="20">
        <v>190</v>
      </c>
      <c r="I192" t="str">
        <f t="shared" si="7"/>
        <v>Skellefteå Kraft AB</v>
      </c>
      <c r="J192" t="str">
        <f t="shared" si="8"/>
        <v>Lövånger</v>
      </c>
      <c r="K192">
        <f>IF(ISERROR(VLOOKUP($J192,'Miljövärden urval för publ'!$B$2:$H$490,MATCH(K$3,'Miljövärden urval för publ'!$B$2:$H$2,0),FALSE)),"",VLOOKUP($J192,'Miljövärden urval för publ'!$B$2:$H$490,MATCH(K$3,'Miljövärden urval för publ'!$B$2:$H$2,0),FALSE))</f>
        <v>0.19459000000000001</v>
      </c>
      <c r="L192">
        <f>IF(ISERROR(VLOOKUP($J192,'Miljövärden urval för publ'!$B$2:$H$490,MATCH(L$3,'Miljövärden urval för publ'!$B$2:$H$2,0),FALSE)),"",VLOOKUP($J192,'Miljövärden urval för publ'!$B$2:$H$490,MATCH(L$3,'Miljövärden urval för publ'!$B$2:$H$2,0),FALSE))</f>
        <v>11.2805</v>
      </c>
      <c r="M192">
        <f>IF(ISERROR(VLOOKUP($J192,'Miljövärden urval för publ'!$B$2:$H$490,MATCH(M$3,'Miljövärden urval för publ'!$B$2:$H$2,0),FALSE)),"",VLOOKUP($J192,'Miljövärden urval för publ'!$B$2:$H$490,MATCH(M$3,'Miljövärden urval för publ'!$B$2:$H$2,0),FALSE))</f>
        <v>20.046700000000001</v>
      </c>
      <c r="N192">
        <f>IF(ISERROR(VLOOKUP($J192,'Miljövärden urval för publ'!$B$2:$H$490,MATCH(N$3,'Miljövärden urval för publ'!$B$2:$H$2,0),FALSE)),"",VLOOKUP($J192,'Miljövärden urval för publ'!$B$2:$H$490,MATCH(N$3,'Miljövärden urval för publ'!$B$2:$H$2,0),FALSE))</f>
        <v>5.75027E-3</v>
      </c>
    </row>
    <row r="193" spans="1:14" x14ac:dyDescent="0.25">
      <c r="A193" s="26" t="s">
        <v>590</v>
      </c>
      <c r="B193" s="26" t="s">
        <v>592</v>
      </c>
      <c r="C193" s="27"/>
      <c r="D193" s="27" t="str">
        <f>VLOOKUP(B193,'Miljövärden urval för publ'!$B$2:$S$480,MATCH("ska publiceras:",'Miljövärden urval för publ'!$B$2:$Q$2,0),FALSE)</f>
        <v>ja</v>
      </c>
      <c r="E193" s="27">
        <f t="shared" si="6"/>
        <v>177</v>
      </c>
      <c r="H193" s="20">
        <v>191</v>
      </c>
      <c r="I193" t="str">
        <f t="shared" si="7"/>
        <v>Vasa Värme Holding AB</v>
      </c>
      <c r="J193" t="str">
        <f t="shared" si="8"/>
        <v>Malmköping</v>
      </c>
      <c r="K193">
        <f>IF(ISERROR(VLOOKUP($J193,'Miljövärden urval för publ'!$B$2:$H$490,MATCH(K$3,'Miljövärden urval för publ'!$B$2:$H$2,0),FALSE)),"",VLOOKUP($J193,'Miljövärden urval för publ'!$B$2:$H$490,MATCH(K$3,'Miljövärden urval för publ'!$B$2:$H$2,0),FALSE))</f>
        <v>0.103634</v>
      </c>
      <c r="L193">
        <f>IF(ISERROR(VLOOKUP($J193,'Miljövärden urval för publ'!$B$2:$H$490,MATCH(L$3,'Miljövärden urval för publ'!$B$2:$H$2,0),FALSE)),"",VLOOKUP($J193,'Miljövärden urval för publ'!$B$2:$H$490,MATCH(L$3,'Miljövärden urval för publ'!$B$2:$H$2,0),FALSE))</f>
        <v>22.023800000000001</v>
      </c>
      <c r="M193">
        <f>IF(ISERROR(VLOOKUP($J193,'Miljövärden urval för publ'!$B$2:$H$490,MATCH(M$3,'Miljövärden urval för publ'!$B$2:$H$2,0),FALSE)),"",VLOOKUP($J193,'Miljövärden urval för publ'!$B$2:$H$490,MATCH(M$3,'Miljövärden urval för publ'!$B$2:$H$2,0),FALSE))</f>
        <v>9.0850000000000009</v>
      </c>
      <c r="N193">
        <f>IF(ISERROR(VLOOKUP($J193,'Miljövärden urval för publ'!$B$2:$H$490,MATCH(N$3,'Miljövärden urval för publ'!$B$2:$H$2,0),FALSE)),"",VLOOKUP($J193,'Miljövärden urval för publ'!$B$2:$H$490,MATCH(N$3,'Miljövärden urval för publ'!$B$2:$H$2,0),FALSE))</f>
        <v>1.43657E-2</v>
      </c>
    </row>
    <row r="194" spans="1:14" x14ac:dyDescent="0.25">
      <c r="A194" s="26" t="s">
        <v>308</v>
      </c>
      <c r="B194" s="26" t="s">
        <v>309</v>
      </c>
      <c r="C194" s="27"/>
      <c r="D194" s="27" t="str">
        <f>VLOOKUP(B194,'Miljövärden urval för publ'!$B$2:$S$480,MATCH("ska publiceras:",'Miljövärden urval för publ'!$B$2:$Q$2,0),FALSE)</f>
        <v>ja</v>
      </c>
      <c r="E194" s="27">
        <f t="shared" si="6"/>
        <v>178</v>
      </c>
      <c r="H194" s="20">
        <v>192</v>
      </c>
      <c r="I194" t="str">
        <f t="shared" si="7"/>
        <v>E.ON Värme Sverige AB</v>
      </c>
      <c r="J194" t="str">
        <f t="shared" si="8"/>
        <v>Malmö</v>
      </c>
      <c r="K194">
        <f>IF(ISERROR(VLOOKUP($J194,'Miljövärden urval för publ'!$B$2:$H$490,MATCH(K$3,'Miljövärden urval för publ'!$B$2:$H$2,0),FALSE)),"",VLOOKUP($J194,'Miljövärden urval för publ'!$B$2:$H$490,MATCH(K$3,'Miljövärden urval för publ'!$B$2:$H$2,0),FALSE))</f>
        <v>0.485157</v>
      </c>
      <c r="L194">
        <f>IF(ISERROR(VLOOKUP($J194,'Miljövärden urval för publ'!$B$2:$H$490,MATCH(L$3,'Miljövärden urval för publ'!$B$2:$H$2,0),FALSE)),"",VLOOKUP($J194,'Miljövärden urval för publ'!$B$2:$H$490,MATCH(L$3,'Miljövärden urval för publ'!$B$2:$H$2,0),FALSE))</f>
        <v>122.86</v>
      </c>
      <c r="M194">
        <f>IF(ISERROR(VLOOKUP($J194,'Miljövärden urval för publ'!$B$2:$H$490,MATCH(M$3,'Miljövärden urval för publ'!$B$2:$H$2,0),FALSE)),"",VLOOKUP($J194,'Miljövärden urval för publ'!$B$2:$H$490,MATCH(M$3,'Miljövärden urval för publ'!$B$2:$H$2,0),FALSE))</f>
        <v>17.692699999999999</v>
      </c>
      <c r="N194">
        <f>IF(ISERROR(VLOOKUP($J194,'Miljövärden urval för publ'!$B$2:$H$490,MATCH(N$3,'Miljövärden urval för publ'!$B$2:$H$2,0),FALSE)),"",VLOOKUP($J194,'Miljövärden urval för publ'!$B$2:$H$490,MATCH(N$3,'Miljövärden urval för publ'!$B$2:$H$2,0),FALSE))</f>
        <v>0.46967199999999998</v>
      </c>
    </row>
    <row r="195" spans="1:14" x14ac:dyDescent="0.25">
      <c r="A195" s="26" t="s">
        <v>502</v>
      </c>
      <c r="B195" s="26" t="s">
        <v>503</v>
      </c>
      <c r="C195" s="27"/>
      <c r="D195" s="27" t="str">
        <f>VLOOKUP(B195,'Miljövärden urval för publ'!$B$2:$S$480,MATCH("ska publiceras:",'Miljövärden urval för publ'!$B$2:$Q$2,0),FALSE)</f>
        <v>ja</v>
      </c>
      <c r="E195" s="27">
        <f t="shared" si="6"/>
        <v>179</v>
      </c>
      <c r="H195" s="20">
        <v>193</v>
      </c>
      <c r="I195" t="str">
        <f t="shared" si="7"/>
        <v>Malung-Sälens kommun</v>
      </c>
      <c r="J195" t="str">
        <f t="shared" si="8"/>
        <v>Malung</v>
      </c>
      <c r="K195">
        <f>IF(ISERROR(VLOOKUP($J195,'Miljövärden urval för publ'!$B$2:$H$490,MATCH(K$3,'Miljövärden urval för publ'!$B$2:$H$2,0),FALSE)),"",VLOOKUP($J195,'Miljövärden urval för publ'!$B$2:$H$490,MATCH(K$3,'Miljövärden urval för publ'!$B$2:$H$2,0),FALSE))</f>
        <v>3.4447899999999997E-2</v>
      </c>
      <c r="L195">
        <f>IF(ISERROR(VLOOKUP($J195,'Miljövärden urval för publ'!$B$2:$H$490,MATCH(L$3,'Miljövärden urval för publ'!$B$2:$H$2,0),FALSE)),"",VLOOKUP($J195,'Miljövärden urval för publ'!$B$2:$H$490,MATCH(L$3,'Miljövärden urval för publ'!$B$2:$H$2,0),FALSE))</f>
        <v>10.052</v>
      </c>
      <c r="M195">
        <f>IF(ISERROR(VLOOKUP($J195,'Miljövärden urval för publ'!$B$2:$H$490,MATCH(M$3,'Miljövärden urval för publ'!$B$2:$H$2,0),FALSE)),"",VLOOKUP($J195,'Miljövärden urval för publ'!$B$2:$H$490,MATCH(M$3,'Miljövärden urval för publ'!$B$2:$H$2,0),FALSE))</f>
        <v>7.0495200000000002</v>
      </c>
      <c r="N195">
        <f>IF(ISERROR(VLOOKUP($J195,'Miljövärden urval för publ'!$B$2:$H$490,MATCH(N$3,'Miljövärden urval för publ'!$B$2:$H$2,0),FALSE)),"",VLOOKUP($J195,'Miljövärden urval för publ'!$B$2:$H$490,MATCH(N$3,'Miljövärden urval för publ'!$B$2:$H$2,0),FALSE))</f>
        <v>3.35264E-3</v>
      </c>
    </row>
    <row r="196" spans="1:14" x14ac:dyDescent="0.25">
      <c r="A196" s="26" t="s">
        <v>310</v>
      </c>
      <c r="B196" s="26" t="s">
        <v>313</v>
      </c>
      <c r="C196" s="27"/>
      <c r="D196" s="27" t="str">
        <f>VLOOKUP(B196,'Miljövärden urval för publ'!$B$2:$S$480,MATCH("ska publiceras:",'Miljövärden urval för publ'!$B$2:$Q$2,0),FALSE)</f>
        <v>ja</v>
      </c>
      <c r="E196" s="27">
        <f t="shared" si="6"/>
        <v>180</v>
      </c>
      <c r="H196" s="20">
        <v>194</v>
      </c>
      <c r="I196" t="str">
        <f t="shared" si="7"/>
        <v>Skellefteå Kraft AB</v>
      </c>
      <c r="J196" t="str">
        <f t="shared" si="8"/>
        <v>Malå</v>
      </c>
      <c r="K196">
        <f>IF(ISERROR(VLOOKUP($J196,'Miljövärden urval för publ'!$B$2:$H$490,MATCH(K$3,'Miljövärden urval för publ'!$B$2:$H$2,0),FALSE)),"",VLOOKUP($J196,'Miljövärden urval för publ'!$B$2:$H$490,MATCH(K$3,'Miljövärden urval för publ'!$B$2:$H$2,0),FALSE))</f>
        <v>9.6381499999999995E-2</v>
      </c>
      <c r="L196">
        <f>IF(ISERROR(VLOOKUP($J196,'Miljövärden urval för publ'!$B$2:$H$490,MATCH(L$3,'Miljövärden urval för publ'!$B$2:$H$2,0),FALSE)),"",VLOOKUP($J196,'Miljövärden urval för publ'!$B$2:$H$490,MATCH(L$3,'Miljövärden urval för publ'!$B$2:$H$2,0),FALSE))</f>
        <v>10.6061</v>
      </c>
      <c r="M196">
        <f>IF(ISERROR(VLOOKUP($J196,'Miljövärden urval för publ'!$B$2:$H$490,MATCH(M$3,'Miljövärden urval för publ'!$B$2:$H$2,0),FALSE)),"",VLOOKUP($J196,'Miljövärden urval för publ'!$B$2:$H$490,MATCH(M$3,'Miljövärden urval för publ'!$B$2:$H$2,0),FALSE))</f>
        <v>7.2873599999999996</v>
      </c>
      <c r="N196">
        <f>IF(ISERROR(VLOOKUP($J196,'Miljövärden urval för publ'!$B$2:$H$490,MATCH(N$3,'Miljövärden urval för publ'!$B$2:$H$2,0),FALSE)),"",VLOOKUP($J196,'Miljövärden urval för publ'!$B$2:$H$490,MATCH(N$3,'Miljövärden urval för publ'!$B$2:$H$2,0),FALSE))</f>
        <v>1.01449E-2</v>
      </c>
    </row>
    <row r="197" spans="1:14" x14ac:dyDescent="0.25">
      <c r="A197" s="26" t="s">
        <v>468</v>
      </c>
      <c r="B197" s="26" t="s">
        <v>469</v>
      </c>
      <c r="C197" s="27"/>
      <c r="D197" s="27" t="str">
        <f>VLOOKUP(B197,'Miljövärden urval för publ'!$B$2:$S$480,MATCH("ska publiceras:",'Miljövärden urval för publ'!$B$2:$Q$2,0),FALSE)</f>
        <v>ja</v>
      </c>
      <c r="E197" s="27">
        <f t="shared" ref="E197:E260" si="9">IF(ISERROR(D197),E196,IF(D197="ja",E196+1,E196))</f>
        <v>181</v>
      </c>
      <c r="H197" s="20">
        <v>195</v>
      </c>
      <c r="I197" t="str">
        <f t="shared" ref="I197:I260" si="10">IF(ISERROR(INDEX($A$4:$E$490,MATCH($H197,$E$4:$E$490,0),1)),"",INDEX($A$4:$E$490,MATCH($H197,$E$4:$E$490,0),1))</f>
        <v>Eksjö Energi AB</v>
      </c>
      <c r="J197" t="str">
        <f t="shared" ref="J197:J260" si="11">IF(ISERROR(INDEX($A$4:$E$490,MATCH($H197,$E$4:$E$490,0),2)),"",INDEX($A$4:$E$490,MATCH($H197,$E$4:$E$490,0),2))</f>
        <v>Mariannelund</v>
      </c>
      <c r="K197">
        <f>IF(ISERROR(VLOOKUP($J197,'Miljövärden urval för publ'!$B$2:$H$490,MATCH(K$3,'Miljövärden urval för publ'!$B$2:$H$2,0),FALSE)),"",VLOOKUP($J197,'Miljövärden urval för publ'!$B$2:$H$490,MATCH(K$3,'Miljövärden urval för publ'!$B$2:$H$2,0),FALSE))</f>
        <v>0.122142</v>
      </c>
      <c r="L197">
        <f>IF(ISERROR(VLOOKUP($J197,'Miljövärden urval för publ'!$B$2:$H$490,MATCH(L$3,'Miljövärden urval för publ'!$B$2:$H$2,0),FALSE)),"",VLOOKUP($J197,'Miljövärden urval för publ'!$B$2:$H$490,MATCH(L$3,'Miljövärden urval för publ'!$B$2:$H$2,0),FALSE))</f>
        <v>25.120200000000001</v>
      </c>
      <c r="M197">
        <f>IF(ISERROR(VLOOKUP($J197,'Miljövärden urval för publ'!$B$2:$H$490,MATCH(M$3,'Miljövärden urval för publ'!$B$2:$H$2,0),FALSE)),"",VLOOKUP($J197,'Miljövärden urval för publ'!$B$2:$H$490,MATCH(M$3,'Miljövärden urval för publ'!$B$2:$H$2,0),FALSE))</f>
        <v>10.305899999999999</v>
      </c>
      <c r="N197">
        <f>IF(ISERROR(VLOOKUP($J197,'Miljövärden urval för publ'!$B$2:$H$490,MATCH(N$3,'Miljövärden urval för publ'!$B$2:$H$2,0),FALSE)),"",VLOOKUP($J197,'Miljövärden urval för publ'!$B$2:$H$490,MATCH(N$3,'Miljövärden urval för publ'!$B$2:$H$2,0),FALSE))</f>
        <v>1.2316199999999999E-2</v>
      </c>
    </row>
    <row r="198" spans="1:14" x14ac:dyDescent="0.25">
      <c r="A198" s="26" t="s">
        <v>574</v>
      </c>
      <c r="B198" s="26" t="s">
        <v>577</v>
      </c>
      <c r="C198" s="27"/>
      <c r="D198" s="27" t="str">
        <f>VLOOKUP(B198,'Miljövärden urval för publ'!$B$2:$S$480,MATCH("ska publiceras:",'Miljövärden urval för publ'!$B$2:$Q$2,0),FALSE)</f>
        <v>ja</v>
      </c>
      <c r="E198" s="27">
        <f t="shared" si="9"/>
        <v>182</v>
      </c>
      <c r="H198" s="20">
        <v>196</v>
      </c>
      <c r="I198" t="str">
        <f t="shared" si="10"/>
        <v>Väner Energi AB</v>
      </c>
      <c r="J198" t="str">
        <f t="shared" si="11"/>
        <v>Mariestad</v>
      </c>
      <c r="K198">
        <f>IF(ISERROR(VLOOKUP($J198,'Miljövärden urval för publ'!$B$2:$H$490,MATCH(K$3,'Miljövärden urval för publ'!$B$2:$H$2,0),FALSE)),"",VLOOKUP($J198,'Miljövärden urval för publ'!$B$2:$H$490,MATCH(K$3,'Miljövärden urval för publ'!$B$2:$H$2,0),FALSE))</f>
        <v>0.173323</v>
      </c>
      <c r="L198">
        <f>IF(ISERROR(VLOOKUP($J198,'Miljövärden urval för publ'!$B$2:$H$490,MATCH(L$3,'Miljövärden urval för publ'!$B$2:$H$2,0),FALSE)),"",VLOOKUP($J198,'Miljövärden urval för publ'!$B$2:$H$490,MATCH(L$3,'Miljövärden urval för publ'!$B$2:$H$2,0),FALSE))</f>
        <v>29.986899999999999</v>
      </c>
      <c r="M198">
        <f>IF(ISERROR(VLOOKUP($J198,'Miljövärden urval för publ'!$B$2:$H$490,MATCH(M$3,'Miljövärden urval för publ'!$B$2:$H$2,0),FALSE)),"",VLOOKUP($J198,'Miljövärden urval för publ'!$B$2:$H$490,MATCH(M$3,'Miljövärden urval för publ'!$B$2:$H$2,0),FALSE))</f>
        <v>5.5441500000000001</v>
      </c>
      <c r="N198">
        <f>IF(ISERROR(VLOOKUP($J198,'Miljövärden urval för publ'!$B$2:$H$490,MATCH(N$3,'Miljövärden urval för publ'!$B$2:$H$2,0),FALSE)),"",VLOOKUP($J198,'Miljövärden urval för publ'!$B$2:$H$490,MATCH(N$3,'Miljövärden urval för publ'!$B$2:$H$2,0),FALSE))</f>
        <v>2.9234400000000001E-2</v>
      </c>
    </row>
    <row r="199" spans="1:14" x14ac:dyDescent="0.25">
      <c r="A199" s="26" t="s">
        <v>314</v>
      </c>
      <c r="B199" s="26" t="s">
        <v>315</v>
      </c>
      <c r="C199" s="27"/>
      <c r="D199" s="27" t="str">
        <f>VLOOKUP(B199,'Miljövärden urval för publ'!$B$2:$S$480,MATCH("ska publiceras:",'Miljövärden urval för publ'!$B$2:$Q$2,0),FALSE)</f>
        <v>ja</v>
      </c>
      <c r="E199" s="27">
        <f t="shared" si="9"/>
        <v>183</v>
      </c>
      <c r="H199" s="20">
        <v>197</v>
      </c>
      <c r="I199" t="str">
        <f t="shared" si="10"/>
        <v>Sundsvall Energi AB</v>
      </c>
      <c r="J199" t="str">
        <f t="shared" si="11"/>
        <v>Matfors</v>
      </c>
      <c r="K199">
        <f>IF(ISERROR(VLOOKUP($J199,'Miljövärden urval för publ'!$B$2:$H$490,MATCH(K$3,'Miljövärden urval för publ'!$B$2:$H$2,0),FALSE)),"",VLOOKUP($J199,'Miljövärden urval för publ'!$B$2:$H$490,MATCH(K$3,'Miljövärden urval för publ'!$B$2:$H$2,0),FALSE))</f>
        <v>0.13785</v>
      </c>
      <c r="L199">
        <f>IF(ISERROR(VLOOKUP($J199,'Miljövärden urval för publ'!$B$2:$H$490,MATCH(L$3,'Miljövärden urval för publ'!$B$2:$H$2,0),FALSE)),"",VLOOKUP($J199,'Miljövärden urval för publ'!$B$2:$H$490,MATCH(L$3,'Miljövärden urval för publ'!$B$2:$H$2,0),FALSE))</f>
        <v>21.613700000000001</v>
      </c>
      <c r="M199">
        <f>IF(ISERROR(VLOOKUP($J199,'Miljövärden urval för publ'!$B$2:$H$490,MATCH(M$3,'Miljövärden urval för publ'!$B$2:$H$2,0),FALSE)),"",VLOOKUP($J199,'Miljövärden urval för publ'!$B$2:$H$490,MATCH(M$3,'Miljövärden urval för publ'!$B$2:$H$2,0),FALSE))</f>
        <v>8.9089600000000004</v>
      </c>
      <c r="N199">
        <f>IF(ISERROR(VLOOKUP($J199,'Miljövärden urval för publ'!$B$2:$H$490,MATCH(N$3,'Miljövärden urval för publ'!$B$2:$H$2,0),FALSE)),"",VLOOKUP($J199,'Miljövärden urval för publ'!$B$2:$H$490,MATCH(N$3,'Miljövärden urval för publ'!$B$2:$H$2,0),FALSE))</f>
        <v>2.4136000000000001E-2</v>
      </c>
    </row>
    <row r="200" spans="1:14" x14ac:dyDescent="0.25">
      <c r="A200" s="26" t="s">
        <v>407</v>
      </c>
      <c r="B200" s="26" t="s">
        <v>416</v>
      </c>
      <c r="C200" s="27"/>
      <c r="D200" s="27" t="str">
        <f>VLOOKUP(B200,'Miljövärden urval för publ'!$B$2:$S$480,MATCH("ska publiceras:",'Miljövärden urval för publ'!$B$2:$Q$2,0),FALSE)</f>
        <v>ja</v>
      </c>
      <c r="E200" s="27">
        <f t="shared" si="9"/>
        <v>184</v>
      </c>
      <c r="H200" s="20">
        <v>198</v>
      </c>
      <c r="I200" t="str">
        <f t="shared" si="10"/>
        <v>Mjölby-Svartådalen Energi AB</v>
      </c>
      <c r="J200" t="str">
        <f t="shared" si="11"/>
        <v>Mjölby</v>
      </c>
      <c r="K200">
        <f>IF(ISERROR(VLOOKUP($J200,'Miljövärden urval för publ'!$B$2:$H$490,MATCH(K$3,'Miljövärden urval för publ'!$B$2:$H$2,0),FALSE)),"",VLOOKUP($J200,'Miljövärden urval för publ'!$B$2:$H$490,MATCH(K$3,'Miljövärden urval för publ'!$B$2:$H$2,0),FALSE))</f>
        <v>0.177484</v>
      </c>
      <c r="L200">
        <f>IF(ISERROR(VLOOKUP($J200,'Miljövärden urval för publ'!$B$2:$H$490,MATCH(L$3,'Miljövärden urval för publ'!$B$2:$H$2,0),FALSE)),"",VLOOKUP($J200,'Miljövärden urval för publ'!$B$2:$H$490,MATCH(L$3,'Miljövärden urval för publ'!$B$2:$H$2,0),FALSE))</f>
        <v>67.219899999999996</v>
      </c>
      <c r="M200">
        <f>IF(ISERROR(VLOOKUP($J200,'Miljövärden urval för publ'!$B$2:$H$490,MATCH(M$3,'Miljövärden urval för publ'!$B$2:$H$2,0),FALSE)),"",VLOOKUP($J200,'Miljövärden urval för publ'!$B$2:$H$490,MATCH(M$3,'Miljövärden urval för publ'!$B$2:$H$2,0),FALSE))</f>
        <v>8.5231499999999993</v>
      </c>
      <c r="N200">
        <f>IF(ISERROR(VLOOKUP($J200,'Miljövärden urval för publ'!$B$2:$H$490,MATCH(N$3,'Miljövärden urval för publ'!$B$2:$H$2,0),FALSE)),"",VLOOKUP($J200,'Miljövärden urval för publ'!$B$2:$H$490,MATCH(N$3,'Miljövärden urval för publ'!$B$2:$H$2,0),FALSE))</f>
        <v>6.9923399999999997E-2</v>
      </c>
    </row>
    <row r="201" spans="1:14" x14ac:dyDescent="0.25">
      <c r="A201" s="26" t="s">
        <v>548</v>
      </c>
      <c r="B201" s="26" t="s">
        <v>549</v>
      </c>
      <c r="C201" s="27"/>
      <c r="D201" s="27" t="str">
        <f>VLOOKUP(B201,'Miljövärden urval för publ'!$B$2:$S$480,MATCH("ska publiceras:",'Miljövärden urval för publ'!$B$2:$Q$2,0),FALSE)</f>
        <v>ja</v>
      </c>
      <c r="E201" s="27">
        <f t="shared" si="9"/>
        <v>185</v>
      </c>
      <c r="H201" s="20">
        <v>199</v>
      </c>
      <c r="I201" t="str">
        <f t="shared" si="10"/>
        <v>Söderhamn Nära AB</v>
      </c>
      <c r="J201" t="str">
        <f t="shared" si="11"/>
        <v>Mohed</v>
      </c>
      <c r="K201">
        <f>IF(ISERROR(VLOOKUP($J201,'Miljövärden urval för publ'!$B$2:$H$490,MATCH(K$3,'Miljövärden urval för publ'!$B$2:$H$2,0),FALSE)),"",VLOOKUP($J201,'Miljövärden urval för publ'!$B$2:$H$490,MATCH(K$3,'Miljövärden urval för publ'!$B$2:$H$2,0),FALSE))</f>
        <v>0.68646399999999996</v>
      </c>
      <c r="L201">
        <f>IF(ISERROR(VLOOKUP($J201,'Miljövärden urval för publ'!$B$2:$H$490,MATCH(L$3,'Miljövärden urval för publ'!$B$2:$H$2,0),FALSE)),"",VLOOKUP($J201,'Miljövärden urval för publ'!$B$2:$H$490,MATCH(L$3,'Miljövärden urval för publ'!$B$2:$H$2,0),FALSE))</f>
        <v>3.2989600000000001</v>
      </c>
      <c r="M201">
        <f>IF(ISERROR(VLOOKUP($J201,'Miljövärden urval för publ'!$B$2:$H$490,MATCH(M$3,'Miljövärden urval för publ'!$B$2:$H$2,0),FALSE)),"",VLOOKUP($J201,'Miljövärden urval för publ'!$B$2:$H$490,MATCH(M$3,'Miljövärden urval för publ'!$B$2:$H$2,0),FALSE))</f>
        <v>7.3815</v>
      </c>
      <c r="N201">
        <f>IF(ISERROR(VLOOKUP($J201,'Miljövärden urval för publ'!$B$2:$H$490,MATCH(N$3,'Miljövärden urval för publ'!$B$2:$H$2,0),FALSE)),"",VLOOKUP($J201,'Miljövärden urval för publ'!$B$2:$H$490,MATCH(N$3,'Miljövärden urval för publ'!$B$2:$H$2,0),FALSE))</f>
        <v>0</v>
      </c>
    </row>
    <row r="202" spans="1:14" x14ac:dyDescent="0.25">
      <c r="A202" s="26" t="s">
        <v>297</v>
      </c>
      <c r="B202" s="26" t="s">
        <v>298</v>
      </c>
      <c r="C202" s="27"/>
      <c r="D202" s="27" t="str">
        <f>VLOOKUP(B202,'Miljövärden urval för publ'!$B$2:$S$480,MATCH("ska publiceras:",'Miljövärden urval för publ'!$B$2:$Q$2,0),FALSE)</f>
        <v>ja</v>
      </c>
      <c r="E202" s="27">
        <f t="shared" si="9"/>
        <v>186</v>
      </c>
      <c r="H202" s="20">
        <v>200</v>
      </c>
      <c r="I202" t="str">
        <f t="shared" si="10"/>
        <v>Övik Energi AB</v>
      </c>
      <c r="J202" t="str">
        <f t="shared" si="11"/>
        <v>Moliden</v>
      </c>
      <c r="K202">
        <f>IF(ISERROR(VLOOKUP($J202,'Miljövärden urval för publ'!$B$2:$H$490,MATCH(K$3,'Miljövärden urval för publ'!$B$2:$H$2,0),FALSE)),"",VLOOKUP($J202,'Miljövärden urval för publ'!$B$2:$H$490,MATCH(K$3,'Miljövärden urval för publ'!$B$2:$H$2,0),FALSE))</f>
        <v>0.21776999999999999</v>
      </c>
      <c r="L202">
        <f>IF(ISERROR(VLOOKUP($J202,'Miljövärden urval för publ'!$B$2:$H$490,MATCH(L$3,'Miljövärden urval för publ'!$B$2:$H$2,0),FALSE)),"",VLOOKUP($J202,'Miljövärden urval för publ'!$B$2:$H$490,MATCH(L$3,'Miljövärden urval för publ'!$B$2:$H$2,0),FALSE))</f>
        <v>13.561299999999999</v>
      </c>
      <c r="M202">
        <f>IF(ISERROR(VLOOKUP($J202,'Miljövärden urval för publ'!$B$2:$H$490,MATCH(M$3,'Miljövärden urval för publ'!$B$2:$H$2,0),FALSE)),"",VLOOKUP($J202,'Miljövärden urval för publ'!$B$2:$H$490,MATCH(M$3,'Miljövärden urval för publ'!$B$2:$H$2,0),FALSE))</f>
        <v>17.752400000000002</v>
      </c>
      <c r="N202">
        <f>IF(ISERROR(VLOOKUP($J202,'Miljövärden urval för publ'!$B$2:$H$490,MATCH(N$3,'Miljövärden urval för publ'!$B$2:$H$2,0),FALSE)),"",VLOOKUP($J202,'Miljövärden urval för publ'!$B$2:$H$490,MATCH(N$3,'Miljövärden urval för publ'!$B$2:$H$2,0),FALSE))</f>
        <v>1.55122E-2</v>
      </c>
    </row>
    <row r="203" spans="1:14" x14ac:dyDescent="0.25">
      <c r="A203" s="26" t="s">
        <v>22</v>
      </c>
      <c r="B203" s="26" t="s">
        <v>28</v>
      </c>
      <c r="C203" s="27"/>
      <c r="D203" s="27" t="str">
        <f>VLOOKUP(B203,'Miljövärden urval för publ'!$B$2:$S$480,MATCH("ska publiceras:",'Miljövärden urval för publ'!$B$2:$Q$2,0),FALSE)</f>
        <v>ja</v>
      </c>
      <c r="E203" s="27">
        <f t="shared" si="9"/>
        <v>187</v>
      </c>
      <c r="H203" s="20">
        <v>201</v>
      </c>
      <c r="I203" t="str">
        <f t="shared" si="10"/>
        <v>E.ON Värme Sverige AB</v>
      </c>
      <c r="J203" t="str">
        <f t="shared" si="11"/>
        <v>Mora</v>
      </c>
      <c r="K203">
        <f>IF(ISERROR(VLOOKUP($J203,'Miljövärden urval för publ'!$B$2:$H$490,MATCH(K$3,'Miljövärden urval för publ'!$B$2:$H$2,0),FALSE)),"",VLOOKUP($J203,'Miljövärden urval för publ'!$B$2:$H$490,MATCH(K$3,'Miljövärden urval för publ'!$B$2:$H$2,0),FALSE))</f>
        <v>0.13958100000000001</v>
      </c>
      <c r="L203">
        <f>IF(ISERROR(VLOOKUP($J203,'Miljövärden urval för publ'!$B$2:$H$490,MATCH(L$3,'Miljövärden urval för publ'!$B$2:$H$2,0),FALSE)),"",VLOOKUP($J203,'Miljövärden urval för publ'!$B$2:$H$490,MATCH(L$3,'Miljövärden urval för publ'!$B$2:$H$2,0),FALSE))</f>
        <v>78.757000000000005</v>
      </c>
      <c r="M203">
        <f>IF(ISERROR(VLOOKUP($J203,'Miljövärden urval för publ'!$B$2:$H$490,MATCH(M$3,'Miljövärden urval för publ'!$B$2:$H$2,0),FALSE)),"",VLOOKUP($J203,'Miljövärden urval för publ'!$B$2:$H$490,MATCH(M$3,'Miljövärden urval för publ'!$B$2:$H$2,0),FALSE))</f>
        <v>7.0076299999999998</v>
      </c>
      <c r="N203">
        <f>IF(ISERROR(VLOOKUP($J203,'Miljövärden urval för publ'!$B$2:$H$490,MATCH(N$3,'Miljövärden urval för publ'!$B$2:$H$2,0),FALSE)),"",VLOOKUP($J203,'Miljövärden urval för publ'!$B$2:$H$490,MATCH(N$3,'Miljövärden urval för publ'!$B$2:$H$2,0),FALSE))</f>
        <v>1.7950399999999998E-2</v>
      </c>
    </row>
    <row r="204" spans="1:14" x14ac:dyDescent="0.25">
      <c r="A204" s="26" t="s">
        <v>213</v>
      </c>
      <c r="B204" s="26" t="s">
        <v>215</v>
      </c>
      <c r="C204" s="27"/>
      <c r="D204" s="27" t="str">
        <f>VLOOKUP(B204,'Miljövärden urval för publ'!$B$2:$S$480,MATCH("ska publiceras:",'Miljövärden urval för publ'!$B$2:$Q$2,0),FALSE)</f>
        <v>ja</v>
      </c>
      <c r="E204" s="27">
        <f t="shared" si="9"/>
        <v>188</v>
      </c>
      <c r="H204" s="20">
        <v>202</v>
      </c>
      <c r="I204" t="str">
        <f t="shared" si="10"/>
        <v>Vattenfall AB Värme</v>
      </c>
      <c r="J204" t="str">
        <f t="shared" si="11"/>
        <v>Motala</v>
      </c>
      <c r="K204">
        <f>IF(ISERROR(VLOOKUP($J204,'Miljövärden urval för publ'!$B$2:$H$490,MATCH(K$3,'Miljövärden urval för publ'!$B$2:$H$2,0),FALSE)),"",VLOOKUP($J204,'Miljövärden urval för publ'!$B$2:$H$490,MATCH(K$3,'Miljövärden urval för publ'!$B$2:$H$2,0),FALSE))</f>
        <v>0.21188599999999999</v>
      </c>
      <c r="L204">
        <f>IF(ISERROR(VLOOKUP($J204,'Miljövärden urval för publ'!$B$2:$H$490,MATCH(L$3,'Miljövärden urval för publ'!$B$2:$H$2,0),FALSE)),"",VLOOKUP($J204,'Miljövärden urval för publ'!$B$2:$H$490,MATCH(L$3,'Miljövärden urval för publ'!$B$2:$H$2,0),FALSE))</f>
        <v>18.076599999999999</v>
      </c>
      <c r="M204">
        <f>IF(ISERROR(VLOOKUP($J204,'Miljövärden urval för publ'!$B$2:$H$490,MATCH(M$3,'Miljövärden urval för publ'!$B$2:$H$2,0),FALSE)),"",VLOOKUP($J204,'Miljövärden urval för publ'!$B$2:$H$490,MATCH(M$3,'Miljövärden urval för publ'!$B$2:$H$2,0),FALSE))</f>
        <v>7.1901299999999999</v>
      </c>
      <c r="N204">
        <f>IF(ISERROR(VLOOKUP($J204,'Miljövärden urval för publ'!$B$2:$H$490,MATCH(N$3,'Miljövärden urval för publ'!$B$2:$H$2,0),FALSE)),"",VLOOKUP($J204,'Miljövärden urval för publ'!$B$2:$H$490,MATCH(N$3,'Miljövärden urval för publ'!$B$2:$H$2,0),FALSE))</f>
        <v>4.6574499999999998E-2</v>
      </c>
    </row>
    <row r="205" spans="1:14" x14ac:dyDescent="0.25">
      <c r="A205" s="26" t="s">
        <v>71</v>
      </c>
      <c r="B205" s="26" t="s">
        <v>73</v>
      </c>
      <c r="C205" s="27"/>
      <c r="D205" s="27" t="str">
        <f>VLOOKUP(B205,'Miljövärden urval för publ'!$B$2:$S$480,MATCH("ska publiceras:",'Miljövärden urval för publ'!$B$2:$Q$2,0),FALSE)</f>
        <v>ja</v>
      </c>
      <c r="E205" s="27">
        <f t="shared" si="9"/>
        <v>189</v>
      </c>
      <c r="H205" s="20">
        <v>203</v>
      </c>
      <c r="I205" t="str">
        <f t="shared" si="10"/>
        <v>Mullsjö Energi &amp; Miljö AB</v>
      </c>
      <c r="J205" t="str">
        <f t="shared" si="11"/>
        <v>Mullsjö</v>
      </c>
      <c r="K205">
        <f>IF(ISERROR(VLOOKUP($J205,'Miljövärden urval för publ'!$B$2:$H$490,MATCH(K$3,'Miljövärden urval för publ'!$B$2:$H$2,0),FALSE)),"",VLOOKUP($J205,'Miljövärden urval för publ'!$B$2:$H$490,MATCH(K$3,'Miljövärden urval för publ'!$B$2:$H$2,0),FALSE))</f>
        <v>0.13515199999999999</v>
      </c>
      <c r="L205">
        <f>IF(ISERROR(VLOOKUP($J205,'Miljövärden urval för publ'!$B$2:$H$490,MATCH(L$3,'Miljövärden urval för publ'!$B$2:$H$2,0),FALSE)),"",VLOOKUP($J205,'Miljövärden urval för publ'!$B$2:$H$490,MATCH(L$3,'Miljövärden urval för publ'!$B$2:$H$2,0),FALSE))</f>
        <v>22.448899999999998</v>
      </c>
      <c r="M205">
        <f>IF(ISERROR(VLOOKUP($J205,'Miljövärden urval för publ'!$B$2:$H$490,MATCH(M$3,'Miljövärden urval för publ'!$B$2:$H$2,0),FALSE)),"",VLOOKUP($J205,'Miljövärden urval för publ'!$B$2:$H$490,MATCH(M$3,'Miljövärden urval för publ'!$B$2:$H$2,0),FALSE))</f>
        <v>11.2384</v>
      </c>
      <c r="N205">
        <f>IF(ISERROR(VLOOKUP($J205,'Miljövärden urval för publ'!$B$2:$H$490,MATCH(N$3,'Miljövärden urval för publ'!$B$2:$H$2,0),FALSE)),"",VLOOKUP($J205,'Miljövärden urval för publ'!$B$2:$H$490,MATCH(N$3,'Miljövärden urval för publ'!$B$2:$H$2,0),FALSE))</f>
        <v>9.82916E-3</v>
      </c>
    </row>
    <row r="206" spans="1:14" x14ac:dyDescent="0.25">
      <c r="A206" s="26" t="s">
        <v>407</v>
      </c>
      <c r="B206" s="26" t="s">
        <v>417</v>
      </c>
      <c r="C206" s="27"/>
      <c r="D206" s="27" t="str">
        <f>VLOOKUP(B206,'Miljövärden urval för publ'!$B$2:$S$480,MATCH("ska publiceras:",'Miljövärden urval för publ'!$B$2:$Q$2,0),FALSE)</f>
        <v>ja</v>
      </c>
      <c r="E206" s="27">
        <f t="shared" si="9"/>
        <v>190</v>
      </c>
      <c r="H206" s="20">
        <v>204</v>
      </c>
      <c r="I206" t="str">
        <f t="shared" si="10"/>
        <v>Uddevalla Energi AB</v>
      </c>
      <c r="J206" t="str">
        <f t="shared" si="11"/>
        <v>Munkedal</v>
      </c>
      <c r="K206">
        <f>IF(ISERROR(VLOOKUP($J206,'Miljövärden urval för publ'!$B$2:$H$490,MATCH(K$3,'Miljövärden urval för publ'!$B$2:$H$2,0),FALSE)),"",VLOOKUP($J206,'Miljövärden urval för publ'!$B$2:$H$490,MATCH(K$3,'Miljövärden urval för publ'!$B$2:$H$2,0),FALSE))</f>
        <v>0.15878999999999999</v>
      </c>
      <c r="L206">
        <f>IF(ISERROR(VLOOKUP($J206,'Miljövärden urval för publ'!$B$2:$H$490,MATCH(L$3,'Miljövärden urval för publ'!$B$2:$H$2,0),FALSE)),"",VLOOKUP($J206,'Miljövärden urval för publ'!$B$2:$H$490,MATCH(L$3,'Miljövärden urval för publ'!$B$2:$H$2,0),FALSE))</f>
        <v>9.6482100000000006</v>
      </c>
      <c r="M206">
        <f>IF(ISERROR(VLOOKUP($J206,'Miljövärden urval för publ'!$B$2:$H$490,MATCH(M$3,'Miljövärden urval för publ'!$B$2:$H$2,0),FALSE)),"",VLOOKUP($J206,'Miljövärden urval för publ'!$B$2:$H$490,MATCH(M$3,'Miljövärden urval för publ'!$B$2:$H$2,0),FALSE))</f>
        <v>16.886500000000002</v>
      </c>
      <c r="N206">
        <f>IF(ISERROR(VLOOKUP($J206,'Miljövärden urval för publ'!$B$2:$H$490,MATCH(N$3,'Miljövärden urval för publ'!$B$2:$H$2,0),FALSE)),"",VLOOKUP($J206,'Miljövärden urval för publ'!$B$2:$H$490,MATCH(N$3,'Miljövärden urval för publ'!$B$2:$H$2,0),FALSE))</f>
        <v>0</v>
      </c>
    </row>
    <row r="207" spans="1:14" x14ac:dyDescent="0.25">
      <c r="A207" s="26" t="s">
        <v>317</v>
      </c>
      <c r="B207" s="28" t="s">
        <v>1022</v>
      </c>
      <c r="C207" s="27"/>
      <c r="D207" s="27" t="str">
        <f>VLOOKUP(B207,'Miljövärden urval för publ'!$B$2:$S$480,MATCH("ska publiceras:",'Miljövärden urval för publ'!$B$2:$Q$2,0),FALSE)</f>
        <v>nej</v>
      </c>
      <c r="E207" s="27">
        <f t="shared" si="9"/>
        <v>190</v>
      </c>
      <c r="H207" s="20">
        <v>205</v>
      </c>
      <c r="I207" t="str">
        <f t="shared" si="10"/>
        <v>Mölndal Energi AB</v>
      </c>
      <c r="J207" t="str">
        <f t="shared" si="11"/>
        <v>Mölndal</v>
      </c>
      <c r="K207">
        <f>IF(ISERROR(VLOOKUP($J207,'Miljövärden urval för publ'!$B$2:$H$490,MATCH(K$3,'Miljövärden urval för publ'!$B$2:$H$2,0),FALSE)),"",VLOOKUP($J207,'Miljövärden urval för publ'!$B$2:$H$490,MATCH(K$3,'Miljövärden urval för publ'!$B$2:$H$2,0),FALSE))</f>
        <v>5.9952199999999997E-2</v>
      </c>
      <c r="L207">
        <f>IF(ISERROR(VLOOKUP($J207,'Miljövärden urval för publ'!$B$2:$H$490,MATCH(L$3,'Miljövärden urval för publ'!$B$2:$H$2,0),FALSE)),"",VLOOKUP($J207,'Miljövärden urval för publ'!$B$2:$H$490,MATCH(L$3,'Miljövärden urval för publ'!$B$2:$H$2,0),FALSE))</f>
        <v>22.284600000000001</v>
      </c>
      <c r="M207">
        <f>IF(ISERROR(VLOOKUP($J207,'Miljövärden urval för publ'!$B$2:$H$490,MATCH(M$3,'Miljövärden urval för publ'!$B$2:$H$2,0),FALSE)),"",VLOOKUP($J207,'Miljövärden urval för publ'!$B$2:$H$490,MATCH(M$3,'Miljövärden urval för publ'!$B$2:$H$2,0),FALSE))</f>
        <v>4.3230199999999996</v>
      </c>
      <c r="N207">
        <f>IF(ISERROR(VLOOKUP($J207,'Miljövärden urval för publ'!$B$2:$H$490,MATCH(N$3,'Miljövärden urval för publ'!$B$2:$H$2,0),FALSE)),"",VLOOKUP($J207,'Miljövärden urval för publ'!$B$2:$H$490,MATCH(N$3,'Miljövärden urval för publ'!$B$2:$H$2,0),FALSE))</f>
        <v>2.4370799999999999E-3</v>
      </c>
    </row>
    <row r="208" spans="1:14" x14ac:dyDescent="0.25">
      <c r="A208" s="26" t="s">
        <v>524</v>
      </c>
      <c r="B208" s="26" t="s">
        <v>318</v>
      </c>
      <c r="C208" s="27"/>
      <c r="D208" s="27" t="str">
        <f>VLOOKUP(B208,'Miljövärden urval för publ'!$B$2:$S$480,MATCH("ska publiceras:",'Miljövärden urval för publ'!$B$2:$Q$2,0),FALSE)</f>
        <v>ja</v>
      </c>
      <c r="E208" s="27">
        <f t="shared" si="9"/>
        <v>191</v>
      </c>
      <c r="H208" s="20">
        <v>206</v>
      </c>
      <c r="I208" t="str">
        <f t="shared" si="10"/>
        <v>Mölndal Energi AB</v>
      </c>
      <c r="J208" t="str">
        <f t="shared" si="11"/>
        <v>Mölndal Biovärmepaket</v>
      </c>
      <c r="K208">
        <f>IF(ISERROR(VLOOKUP($J208,'Miljövärden urval för publ'!$B$2:$H$490,MATCH(K$3,'Miljövärden urval för publ'!$B$2:$H$2,0),FALSE)),"",VLOOKUP($J208,'Miljövärden urval för publ'!$B$2:$H$490,MATCH(K$3,'Miljövärden urval för publ'!$B$2:$H$2,0),FALSE))</f>
        <v>2.0056500000000001E-2</v>
      </c>
      <c r="L208">
        <f>IF(ISERROR(VLOOKUP($J208,'Miljövärden urval för publ'!$B$2:$H$490,MATCH(L$3,'Miljövärden urval för publ'!$B$2:$H$2,0),FALSE)),"",VLOOKUP($J208,'Miljövärden urval för publ'!$B$2:$H$490,MATCH(L$3,'Miljövärden urval för publ'!$B$2:$H$2,0),FALSE))</f>
        <v>5.9230600000000004</v>
      </c>
      <c r="M208">
        <f>IF(ISERROR(VLOOKUP($J208,'Miljövärden urval för publ'!$B$2:$H$490,MATCH(M$3,'Miljövärden urval för publ'!$B$2:$H$2,0),FALSE)),"",VLOOKUP($J208,'Miljövärden urval för publ'!$B$2:$H$490,MATCH(M$3,'Miljövärden urval för publ'!$B$2:$H$2,0),FALSE))</f>
        <v>4.1961500000000003</v>
      </c>
      <c r="N208">
        <f>IF(ISERROR(VLOOKUP($J208,'Miljövärden urval för publ'!$B$2:$H$490,MATCH(N$3,'Miljövärden urval för publ'!$B$2:$H$2,0),FALSE)),"",VLOOKUP($J208,'Miljövärden urval för publ'!$B$2:$H$490,MATCH(N$3,'Miljövärden urval för publ'!$B$2:$H$2,0),FALSE))</f>
        <v>0</v>
      </c>
    </row>
    <row r="209" spans="1:14" x14ac:dyDescent="0.25">
      <c r="A209" s="26" t="s">
        <v>101</v>
      </c>
      <c r="B209" s="26" t="s">
        <v>110</v>
      </c>
      <c r="C209" s="27"/>
      <c r="D209" s="27" t="str">
        <f>VLOOKUP(B209,'Miljövärden urval för publ'!$B$2:$S$480,MATCH("ska publiceras:",'Miljövärden urval för publ'!$B$2:$Q$2,0),FALSE)</f>
        <v>ja</v>
      </c>
      <c r="E209" s="27">
        <f t="shared" si="9"/>
        <v>192</v>
      </c>
      <c r="H209" s="20">
        <v>207</v>
      </c>
      <c r="I209" t="str">
        <f t="shared" si="10"/>
        <v>Mölndal Energi AB</v>
      </c>
      <c r="J209" t="str">
        <f t="shared" si="11"/>
        <v>Mölndal Bra Miljöval</v>
      </c>
      <c r="K209">
        <f>IF(ISERROR(VLOOKUP($J209,'Miljövärden urval för publ'!$B$2:$H$490,MATCH(K$3,'Miljövärden urval för publ'!$B$2:$H$2,0),FALSE)),"",VLOOKUP($J209,'Miljövärden urval för publ'!$B$2:$H$490,MATCH(K$3,'Miljövärden urval för publ'!$B$2:$H$2,0),FALSE))</f>
        <v>2.0055099999999999E-2</v>
      </c>
      <c r="L209">
        <f>IF(ISERROR(VLOOKUP($J209,'Miljövärden urval för publ'!$B$2:$H$490,MATCH(L$3,'Miljövärden urval för publ'!$B$2:$H$2,0),FALSE)),"",VLOOKUP($J209,'Miljövärden urval för publ'!$B$2:$H$490,MATCH(L$3,'Miljövärden urval för publ'!$B$2:$H$2,0),FALSE))</f>
        <v>5.9226599999999996</v>
      </c>
      <c r="M209">
        <f>IF(ISERROR(VLOOKUP($J209,'Miljövärden urval för publ'!$B$2:$H$490,MATCH(M$3,'Miljövärden urval för publ'!$B$2:$H$2,0),FALSE)),"",VLOOKUP($J209,'Miljövärden urval för publ'!$B$2:$H$490,MATCH(M$3,'Miljövärden urval för publ'!$B$2:$H$2,0),FALSE))</f>
        <v>4.1959</v>
      </c>
      <c r="N209">
        <f>IF(ISERROR(VLOOKUP($J209,'Miljövärden urval för publ'!$B$2:$H$490,MATCH(N$3,'Miljövärden urval för publ'!$B$2:$H$2,0),FALSE)),"",VLOOKUP($J209,'Miljövärden urval för publ'!$B$2:$H$490,MATCH(N$3,'Miljövärden urval för publ'!$B$2:$H$2,0),FALSE))</f>
        <v>0</v>
      </c>
    </row>
    <row r="210" spans="1:14" x14ac:dyDescent="0.25">
      <c r="A210" s="26" t="s">
        <v>319</v>
      </c>
      <c r="B210" s="26" t="s">
        <v>320</v>
      </c>
      <c r="C210" s="27"/>
      <c r="D210" s="27" t="str">
        <f>VLOOKUP(B210,'Miljövärden urval för publ'!$B$2:$S$480,MATCH("ska publiceras:",'Miljövärden urval för publ'!$B$2:$Q$2,0),FALSE)</f>
        <v>ja</v>
      </c>
      <c r="E210" s="27">
        <f t="shared" si="9"/>
        <v>193</v>
      </c>
      <c r="H210" s="20">
        <v>208</v>
      </c>
      <c r="I210" t="str">
        <f t="shared" si="10"/>
        <v>Västerbergslagens Energi AB</v>
      </c>
      <c r="J210" t="str">
        <f t="shared" si="11"/>
        <v>Norberg</v>
      </c>
      <c r="K210">
        <f>IF(ISERROR(VLOOKUP($J210,'Miljövärden urval för publ'!$B$2:$H$490,MATCH(K$3,'Miljövärden urval för publ'!$B$2:$H$2,0),FALSE)),"",VLOOKUP($J210,'Miljövärden urval för publ'!$B$2:$H$490,MATCH(K$3,'Miljövärden urval för publ'!$B$2:$H$2,0),FALSE))</f>
        <v>9.7846000000000002E-2</v>
      </c>
      <c r="L210">
        <f>IF(ISERROR(VLOOKUP($J210,'Miljövärden urval för publ'!$B$2:$H$490,MATCH(L$3,'Miljövärden urval för publ'!$B$2:$H$2,0),FALSE)),"",VLOOKUP($J210,'Miljövärden urval för publ'!$B$2:$H$490,MATCH(L$3,'Miljövärden urval för publ'!$B$2:$H$2,0),FALSE))</f>
        <v>15.196300000000001</v>
      </c>
      <c r="M210">
        <f>IF(ISERROR(VLOOKUP($J210,'Miljövärden urval för publ'!$B$2:$H$490,MATCH(M$3,'Miljövärden urval för publ'!$B$2:$H$2,0),FALSE)),"",VLOOKUP($J210,'Miljövärden urval för publ'!$B$2:$H$490,MATCH(M$3,'Miljövärden urval för publ'!$B$2:$H$2,0),FALSE))</f>
        <v>1.32114</v>
      </c>
      <c r="N210">
        <f>IF(ISERROR(VLOOKUP($J210,'Miljövärden urval för publ'!$B$2:$H$490,MATCH(N$3,'Miljövärden urval för publ'!$B$2:$H$2,0),FALSE)),"",VLOOKUP($J210,'Miljövärden urval för publ'!$B$2:$H$490,MATCH(N$3,'Miljövärden urval för publ'!$B$2:$H$2,0),FALSE))</f>
        <v>2.4640499999999999E-2</v>
      </c>
    </row>
    <row r="211" spans="1:14" x14ac:dyDescent="0.25">
      <c r="A211" s="26" t="s">
        <v>407</v>
      </c>
      <c r="B211" s="26" t="s">
        <v>418</v>
      </c>
      <c r="C211" s="27"/>
      <c r="D211" s="27" t="str">
        <f>VLOOKUP(B211,'Miljövärden urval för publ'!$B$2:$S$480,MATCH("ska publiceras:",'Miljövärden urval för publ'!$B$2:$Q$2,0),FALSE)</f>
        <v>ja</v>
      </c>
      <c r="E211" s="27">
        <f t="shared" si="9"/>
        <v>194</v>
      </c>
      <c r="H211" s="20">
        <v>209</v>
      </c>
      <c r="I211" t="str">
        <f t="shared" si="10"/>
        <v>PiteEnergi AB</v>
      </c>
      <c r="J211" t="str">
        <f t="shared" si="11"/>
        <v>Norrfjärden</v>
      </c>
      <c r="K211">
        <f>IF(ISERROR(VLOOKUP($J211,'Miljövärden urval för publ'!$B$2:$H$490,MATCH(K$3,'Miljövärden urval för publ'!$B$2:$H$2,0),FALSE)),"",VLOOKUP($J211,'Miljövärden urval för publ'!$B$2:$H$490,MATCH(K$3,'Miljövärden urval för publ'!$B$2:$H$2,0),FALSE))</f>
        <v>0.27631699999999998</v>
      </c>
      <c r="L211">
        <f>IF(ISERROR(VLOOKUP($J211,'Miljövärden urval för publ'!$B$2:$H$490,MATCH(L$3,'Miljövärden urval för publ'!$B$2:$H$2,0),FALSE)),"",VLOOKUP($J211,'Miljövärden urval för publ'!$B$2:$H$490,MATCH(L$3,'Miljövärden urval för publ'!$B$2:$H$2,0),FALSE))</f>
        <v>8.5820699999999999</v>
      </c>
      <c r="M211">
        <f>IF(ISERROR(VLOOKUP($J211,'Miljövärden urval för publ'!$B$2:$H$490,MATCH(M$3,'Miljövärden urval för publ'!$B$2:$H$2,0),FALSE)),"",VLOOKUP($J211,'Miljövärden urval för publ'!$B$2:$H$490,MATCH(M$3,'Miljövärden urval för publ'!$B$2:$H$2,0),FALSE))</f>
        <v>16.215699999999998</v>
      </c>
      <c r="N211">
        <f>IF(ISERROR(VLOOKUP($J211,'Miljövärden urval för publ'!$B$2:$H$490,MATCH(N$3,'Miljövärden urval för publ'!$B$2:$H$2,0),FALSE)),"",VLOOKUP($J211,'Miljövärden urval för publ'!$B$2:$H$490,MATCH(N$3,'Miljövärden urval för publ'!$B$2:$H$2,0),FALSE))</f>
        <v>3.7569600000000002E-3</v>
      </c>
    </row>
    <row r="212" spans="1:14" x14ac:dyDescent="0.25">
      <c r="A212" s="26" t="s">
        <v>124</v>
      </c>
      <c r="B212" s="26" t="s">
        <v>127</v>
      </c>
      <c r="C212" s="27"/>
      <c r="D212" s="27" t="str">
        <f>VLOOKUP(B212,'Miljövärden urval för publ'!$B$2:$S$480,MATCH("ska publiceras:",'Miljövärden urval för publ'!$B$2:$Q$2,0),FALSE)</f>
        <v>ja</v>
      </c>
      <c r="E212" s="27">
        <f t="shared" si="9"/>
        <v>195</v>
      </c>
      <c r="H212" s="20">
        <v>210</v>
      </c>
      <c r="I212" t="str">
        <f t="shared" si="10"/>
        <v>E.ON Värme Sverige AB</v>
      </c>
      <c r="J212" t="str">
        <f t="shared" si="11"/>
        <v>Norrköping - Söderköping</v>
      </c>
      <c r="K212">
        <f>IF(ISERROR(VLOOKUP($J212,'Miljövärden urval för publ'!$B$2:$H$490,MATCH(K$3,'Miljövärden urval för publ'!$B$2:$H$2,0),FALSE)),"",VLOOKUP($J212,'Miljövärden urval för publ'!$B$2:$H$490,MATCH(K$3,'Miljövärden urval för publ'!$B$2:$H$2,0),FALSE))</f>
        <v>0.116489</v>
      </c>
      <c r="L212">
        <f>IF(ISERROR(VLOOKUP($J212,'Miljövärden urval för publ'!$B$2:$H$490,MATCH(L$3,'Miljövärden urval för publ'!$B$2:$H$2,0),FALSE)),"",VLOOKUP($J212,'Miljövärden urval för publ'!$B$2:$H$490,MATCH(L$3,'Miljövärden urval för publ'!$B$2:$H$2,0),FALSE))</f>
        <v>91.110600000000005</v>
      </c>
      <c r="M212">
        <f>IF(ISERROR(VLOOKUP($J212,'Miljövärden urval för publ'!$B$2:$H$490,MATCH(M$3,'Miljövärden urval för publ'!$B$2:$H$2,0),FALSE)),"",VLOOKUP($J212,'Miljövärden urval för publ'!$B$2:$H$490,MATCH(M$3,'Miljövärden urval för publ'!$B$2:$H$2,0),FALSE))</f>
        <v>5.8701499999999998</v>
      </c>
      <c r="N212">
        <f>IF(ISERROR(VLOOKUP($J212,'Miljövärden urval för publ'!$B$2:$H$490,MATCH(N$3,'Miljövärden urval för publ'!$B$2:$H$2,0),FALSE)),"",VLOOKUP($J212,'Miljövärden urval för publ'!$B$2:$H$490,MATCH(N$3,'Miljövärden urval för publ'!$B$2:$H$2,0),FALSE))</f>
        <v>6.2804399999999996E-2</v>
      </c>
    </row>
    <row r="213" spans="1:14" x14ac:dyDescent="0.25">
      <c r="A213" s="26" t="s">
        <v>548</v>
      </c>
      <c r="B213" s="26" t="s">
        <v>550</v>
      </c>
      <c r="C213" s="27"/>
      <c r="D213" s="27" t="str">
        <f>VLOOKUP(B213,'Miljövärden urval för publ'!$B$2:$S$480,MATCH("ska publiceras:",'Miljövärden urval för publ'!$B$2:$Q$2,0),FALSE)</f>
        <v>ja</v>
      </c>
      <c r="E213" s="27">
        <f t="shared" si="9"/>
        <v>196</v>
      </c>
      <c r="H213" s="20">
        <v>211</v>
      </c>
      <c r="I213" t="str">
        <f t="shared" si="10"/>
        <v>Bionär Närvärme AB</v>
      </c>
      <c r="J213" t="str">
        <f t="shared" si="11"/>
        <v>Norrsundet</v>
      </c>
      <c r="K213">
        <f>IF(ISERROR(VLOOKUP($J213,'Miljövärden urval för publ'!$B$2:$H$490,MATCH(K$3,'Miljövärden urval för publ'!$B$2:$H$2,0),FALSE)),"",VLOOKUP($J213,'Miljövärden urval för publ'!$B$2:$H$490,MATCH(K$3,'Miljövärden urval för publ'!$B$2:$H$2,0),FALSE))</f>
        <v>0.22891400000000001</v>
      </c>
      <c r="L213">
        <f>IF(ISERROR(VLOOKUP($J213,'Miljövärden urval för publ'!$B$2:$H$490,MATCH(L$3,'Miljövärden urval för publ'!$B$2:$H$2,0),FALSE)),"",VLOOKUP($J213,'Miljövärden urval för publ'!$B$2:$H$490,MATCH(L$3,'Miljövärden urval för publ'!$B$2:$H$2,0),FALSE))</f>
        <v>31.869599999999998</v>
      </c>
      <c r="M213">
        <f>IF(ISERROR(VLOOKUP($J213,'Miljövärden urval för publ'!$B$2:$H$490,MATCH(M$3,'Miljövärden urval för publ'!$B$2:$H$2,0),FALSE)),"",VLOOKUP($J213,'Miljövärden urval för publ'!$B$2:$H$490,MATCH(M$3,'Miljövärden urval för publ'!$B$2:$H$2,0),FALSE))</f>
        <v>16.742100000000001</v>
      </c>
      <c r="N213">
        <f>IF(ISERROR(VLOOKUP($J213,'Miljövärden urval för publ'!$B$2:$H$490,MATCH(N$3,'Miljövärden urval för publ'!$B$2:$H$2,0),FALSE)),"",VLOOKUP($J213,'Miljövärden urval för publ'!$B$2:$H$490,MATCH(N$3,'Miljövärden urval för publ'!$B$2:$H$2,0),FALSE))</f>
        <v>7.6185799999999998E-2</v>
      </c>
    </row>
    <row r="214" spans="1:14" x14ac:dyDescent="0.25">
      <c r="A214" s="26" t="s">
        <v>437</v>
      </c>
      <c r="B214" s="26" t="s">
        <v>12</v>
      </c>
      <c r="C214" s="27"/>
      <c r="D214" s="27" t="str">
        <f>VLOOKUP(B214,'Miljövärden urval för publ'!$B$2:$S$480,MATCH("ska publiceras:",'Miljövärden urval för publ'!$B$2:$Q$2,0),FALSE)</f>
        <v>nej</v>
      </c>
      <c r="E214" s="27">
        <f t="shared" si="9"/>
        <v>196</v>
      </c>
      <c r="H214" s="20">
        <v>212</v>
      </c>
      <c r="I214" t="str">
        <f t="shared" si="10"/>
        <v>Norrtälje Energi AB</v>
      </c>
      <c r="J214" t="str">
        <f t="shared" si="11"/>
        <v>Norrtälje</v>
      </c>
      <c r="K214">
        <f>IF(ISERROR(VLOOKUP($J214,'Miljövärden urval för publ'!$B$2:$H$490,MATCH(K$3,'Miljövärden urval för publ'!$B$2:$H$2,0),FALSE)),"",VLOOKUP($J214,'Miljövärden urval för publ'!$B$2:$H$490,MATCH(K$3,'Miljövärden urval för publ'!$B$2:$H$2,0),FALSE))</f>
        <v>0.160133</v>
      </c>
      <c r="L214">
        <f>IF(ISERROR(VLOOKUP($J214,'Miljövärden urval för publ'!$B$2:$H$490,MATCH(L$3,'Miljövärden urval för publ'!$B$2:$H$2,0),FALSE)),"",VLOOKUP($J214,'Miljövärden urval för publ'!$B$2:$H$490,MATCH(L$3,'Miljövärden urval för publ'!$B$2:$H$2,0),FALSE))</f>
        <v>28.0868</v>
      </c>
      <c r="M214">
        <f>IF(ISERROR(VLOOKUP($J214,'Miljövärden urval för publ'!$B$2:$H$490,MATCH(M$3,'Miljövärden urval för publ'!$B$2:$H$2,0),FALSE)),"",VLOOKUP($J214,'Miljövärden urval för publ'!$B$2:$H$490,MATCH(M$3,'Miljövärden urval för publ'!$B$2:$H$2,0),FALSE))</f>
        <v>6.6641700000000004</v>
      </c>
      <c r="N214">
        <f>IF(ISERROR(VLOOKUP($J214,'Miljövärden urval för publ'!$B$2:$H$490,MATCH(N$3,'Miljövärden urval för publ'!$B$2:$H$2,0),FALSE)),"",VLOOKUP($J214,'Miljövärden urval för publ'!$B$2:$H$490,MATCH(N$3,'Miljövärden urval för publ'!$B$2:$H$2,0),FALSE))</f>
        <v>2.2295100000000002E-2</v>
      </c>
    </row>
    <row r="215" spans="1:14" x14ac:dyDescent="0.25">
      <c r="A215" s="26" t="s">
        <v>450</v>
      </c>
      <c r="B215" s="26" t="s">
        <v>452</v>
      </c>
      <c r="C215" s="27"/>
      <c r="D215" s="27" t="str">
        <f>VLOOKUP(B215,'Miljövärden urval för publ'!$B$2:$S$480,MATCH("ska publiceras:",'Miljövärden urval för publ'!$B$2:$Q$2,0),FALSE)</f>
        <v>ja</v>
      </c>
      <c r="E215" s="27">
        <f t="shared" si="9"/>
        <v>197</v>
      </c>
      <c r="H215" s="20">
        <v>213</v>
      </c>
      <c r="I215" t="str">
        <f t="shared" si="10"/>
        <v>Skellefteå Kraft AB</v>
      </c>
      <c r="J215" t="str">
        <f t="shared" si="11"/>
        <v>Norsjö</v>
      </c>
      <c r="K215">
        <f>IF(ISERROR(VLOOKUP($J215,'Miljövärden urval för publ'!$B$2:$H$490,MATCH(K$3,'Miljövärden urval för publ'!$B$2:$H$2,0),FALSE)),"",VLOOKUP($J215,'Miljövärden urval för publ'!$B$2:$H$490,MATCH(K$3,'Miljövärden urval för publ'!$B$2:$H$2,0),FALSE))</f>
        <v>9.1256599999999993E-2</v>
      </c>
      <c r="L215">
        <f>IF(ISERROR(VLOOKUP($J215,'Miljövärden urval för publ'!$B$2:$H$490,MATCH(L$3,'Miljövärden urval för publ'!$B$2:$H$2,0),FALSE)),"",VLOOKUP($J215,'Miljövärden urval för publ'!$B$2:$H$490,MATCH(L$3,'Miljövärden urval för publ'!$B$2:$H$2,0),FALSE))</f>
        <v>4.6335800000000003</v>
      </c>
      <c r="M215">
        <f>IF(ISERROR(VLOOKUP($J215,'Miljövärden urval för publ'!$B$2:$H$490,MATCH(M$3,'Miljövärden urval för publ'!$B$2:$H$2,0),FALSE)),"",VLOOKUP($J215,'Miljövärden urval för publ'!$B$2:$H$490,MATCH(M$3,'Miljövärden urval för publ'!$B$2:$H$2,0),FALSE))</f>
        <v>8.1923100000000009</v>
      </c>
      <c r="N215">
        <f>IF(ISERROR(VLOOKUP($J215,'Miljövärden urval för publ'!$B$2:$H$490,MATCH(N$3,'Miljövärden urval för publ'!$B$2:$H$2,0),FALSE)),"",VLOOKUP($J215,'Miljövärden urval för publ'!$B$2:$H$490,MATCH(N$3,'Miljövärden urval för publ'!$B$2:$H$2,0),FALSE))</f>
        <v>2.9392099999999998E-3</v>
      </c>
    </row>
    <row r="216" spans="1:14" x14ac:dyDescent="0.25">
      <c r="A216" s="26" t="s">
        <v>327</v>
      </c>
      <c r="B216" s="26" t="s">
        <v>328</v>
      </c>
      <c r="C216" s="27"/>
      <c r="D216" s="27" t="str">
        <f>VLOOKUP(B216,'Miljövärden urval för publ'!$B$2:$S$480,MATCH("ska publiceras:",'Miljövärden urval för publ'!$B$2:$Q$2,0),FALSE)</f>
        <v>ja</v>
      </c>
      <c r="E216" s="27">
        <f t="shared" si="9"/>
        <v>198</v>
      </c>
      <c r="H216" s="20">
        <v>214</v>
      </c>
      <c r="I216" t="str">
        <f t="shared" si="10"/>
        <v>Nybro Energi AB</v>
      </c>
      <c r="J216" t="str">
        <f t="shared" si="11"/>
        <v>Nybro stadsnät</v>
      </c>
      <c r="K216">
        <f>IF(ISERROR(VLOOKUP($J216,'Miljövärden urval för publ'!$B$2:$H$490,MATCH(K$3,'Miljövärden urval för publ'!$B$2:$H$2,0),FALSE)),"",VLOOKUP($J216,'Miljövärden urval för publ'!$B$2:$H$490,MATCH(K$3,'Miljövärden urval för publ'!$B$2:$H$2,0),FALSE))</f>
        <v>8.8814400000000002E-2</v>
      </c>
      <c r="L216">
        <f>IF(ISERROR(VLOOKUP($J216,'Miljövärden urval för publ'!$B$2:$H$490,MATCH(L$3,'Miljövärden urval för publ'!$B$2:$H$2,0),FALSE)),"",VLOOKUP($J216,'Miljövärden urval för publ'!$B$2:$H$490,MATCH(L$3,'Miljövärden urval för publ'!$B$2:$H$2,0),FALSE))</f>
        <v>15.7956</v>
      </c>
      <c r="M216">
        <f>IF(ISERROR(VLOOKUP($J216,'Miljövärden urval för publ'!$B$2:$H$490,MATCH(M$3,'Miljövärden urval för publ'!$B$2:$H$2,0),FALSE)),"",VLOOKUP($J216,'Miljövärden urval för publ'!$B$2:$H$490,MATCH(M$3,'Miljövärden urval för publ'!$B$2:$H$2,0),FALSE))</f>
        <v>8.6938700000000004</v>
      </c>
      <c r="N216">
        <f>IF(ISERROR(VLOOKUP($J216,'Miljövärden urval för publ'!$B$2:$H$490,MATCH(N$3,'Miljövärden urval för publ'!$B$2:$H$2,0),FALSE)),"",VLOOKUP($J216,'Miljövärden urval för publ'!$B$2:$H$490,MATCH(N$3,'Miljövärden urval för publ'!$B$2:$H$2,0),FALSE))</f>
        <v>1.50481E-2</v>
      </c>
    </row>
    <row r="217" spans="1:14" x14ac:dyDescent="0.25">
      <c r="A217" s="26" t="s">
        <v>468</v>
      </c>
      <c r="B217" s="26" t="s">
        <v>470</v>
      </c>
      <c r="C217" s="27"/>
      <c r="D217" s="27" t="str">
        <f>VLOOKUP(B217,'Miljövärden urval för publ'!$B$2:$S$480,MATCH("ska publiceras:",'Miljövärden urval för publ'!$B$2:$Q$2,0),FALSE)</f>
        <v>ja</v>
      </c>
      <c r="E217" s="27">
        <f t="shared" si="9"/>
        <v>199</v>
      </c>
      <c r="H217" s="20">
        <v>215</v>
      </c>
      <c r="I217" t="str">
        <f t="shared" si="10"/>
        <v>Vattenfall AB Värme</v>
      </c>
      <c r="J217" t="str">
        <f t="shared" si="11"/>
        <v>Nyköping</v>
      </c>
      <c r="K217">
        <f>IF(ISERROR(VLOOKUP($J217,'Miljövärden urval för publ'!$B$2:$H$490,MATCH(K$3,'Miljövärden urval för publ'!$B$2:$H$2,0),FALSE)),"",VLOOKUP($J217,'Miljövärden urval för publ'!$B$2:$H$490,MATCH(K$3,'Miljövärden urval för publ'!$B$2:$H$2,0),FALSE))</f>
        <v>8.0807199999999996E-2</v>
      </c>
      <c r="L217">
        <f>IF(ISERROR(VLOOKUP($J217,'Miljövärden urval för publ'!$B$2:$H$490,MATCH(L$3,'Miljövärden urval för publ'!$B$2:$H$2,0),FALSE)),"",VLOOKUP($J217,'Miljövärden urval för publ'!$B$2:$H$490,MATCH(L$3,'Miljövärden urval för publ'!$B$2:$H$2,0),FALSE))</f>
        <v>17.7544</v>
      </c>
      <c r="M217">
        <f>IF(ISERROR(VLOOKUP($J217,'Miljövärden urval för publ'!$B$2:$H$490,MATCH(M$3,'Miljövärden urval för publ'!$B$2:$H$2,0),FALSE)),"",VLOOKUP($J217,'Miljövärden urval för publ'!$B$2:$H$490,MATCH(M$3,'Miljövärden urval för publ'!$B$2:$H$2,0),FALSE))</f>
        <v>4.5002800000000001</v>
      </c>
      <c r="N217">
        <f>IF(ISERROR(VLOOKUP($J217,'Miljövärden urval för publ'!$B$2:$H$490,MATCH(N$3,'Miljövärden urval för publ'!$B$2:$H$2,0),FALSE)),"",VLOOKUP($J217,'Miljövärden urval för publ'!$B$2:$H$490,MATCH(N$3,'Miljövärden urval för publ'!$B$2:$H$2,0),FALSE))</f>
        <v>2.3484000000000001E-2</v>
      </c>
    </row>
    <row r="218" spans="1:14" x14ac:dyDescent="0.25">
      <c r="A218" s="26" t="s">
        <v>38</v>
      </c>
      <c r="B218" s="26" t="s">
        <v>41</v>
      </c>
      <c r="C218" s="27"/>
      <c r="D218" s="27" t="str">
        <f>VLOOKUP(B218,'Miljövärden urval för publ'!$B$2:$S$480,MATCH("ska publiceras:",'Miljövärden urval för publ'!$B$2:$Q$2,0),FALSE)</f>
        <v>nej</v>
      </c>
      <c r="E218" s="27">
        <f t="shared" si="9"/>
        <v>199</v>
      </c>
      <c r="H218" s="20">
        <v>216</v>
      </c>
      <c r="I218" t="str">
        <f t="shared" si="10"/>
        <v>Värmevärden AB</v>
      </c>
      <c r="J218" t="str">
        <f t="shared" si="11"/>
        <v>Nynäshamn</v>
      </c>
      <c r="K218">
        <f>IF(ISERROR(VLOOKUP($J218,'Miljövärden urval för publ'!$B$2:$H$490,MATCH(K$3,'Miljövärden urval för publ'!$B$2:$H$2,0),FALSE)),"",VLOOKUP($J218,'Miljövärden urval för publ'!$B$2:$H$490,MATCH(K$3,'Miljövärden urval för publ'!$B$2:$H$2,0),FALSE))</f>
        <v>6.8778800000000001E-2</v>
      </c>
      <c r="L218">
        <f>IF(ISERROR(VLOOKUP($J218,'Miljövärden urval för publ'!$B$2:$H$490,MATCH(L$3,'Miljövärden urval för publ'!$B$2:$H$2,0),FALSE)),"",VLOOKUP($J218,'Miljövärden urval för publ'!$B$2:$H$490,MATCH(L$3,'Miljövärden urval för publ'!$B$2:$H$2,0),FALSE))</f>
        <v>3.9158499999999998</v>
      </c>
      <c r="M218">
        <f>IF(ISERROR(VLOOKUP($J218,'Miljövärden urval för publ'!$B$2:$H$490,MATCH(M$3,'Miljövärden urval för publ'!$B$2:$H$2,0),FALSE)),"",VLOOKUP($J218,'Miljövärden urval för publ'!$B$2:$H$490,MATCH(M$3,'Miljövärden urval för publ'!$B$2:$H$2,0),FALSE))</f>
        <v>0.81034399999999995</v>
      </c>
      <c r="N218">
        <f>IF(ISERROR(VLOOKUP($J218,'Miljövärden urval för publ'!$B$2:$H$490,MATCH(N$3,'Miljövärden urval för publ'!$B$2:$H$2,0),FALSE)),"",VLOOKUP($J218,'Miljövärden urval för publ'!$B$2:$H$490,MATCH(N$3,'Miljövärden urval för publ'!$B$2:$H$2,0),FALSE))</f>
        <v>6.92846E-3</v>
      </c>
    </row>
    <row r="219" spans="1:14" x14ac:dyDescent="0.25">
      <c r="A219" s="26" t="s">
        <v>608</v>
      </c>
      <c r="B219" s="26" t="s">
        <v>613</v>
      </c>
      <c r="C219" s="27"/>
      <c r="D219" s="27" t="str">
        <f>VLOOKUP(B219,'Miljövärden urval för publ'!$B$2:$S$480,MATCH("ska publiceras:",'Miljövärden urval för publ'!$B$2:$Q$2,0),FALSE)</f>
        <v>ja</v>
      </c>
      <c r="E219" s="27">
        <f t="shared" si="9"/>
        <v>200</v>
      </c>
      <c r="H219" s="20">
        <v>217</v>
      </c>
      <c r="I219" t="str">
        <f t="shared" si="10"/>
        <v>Nässjö Affärsverk AB</v>
      </c>
      <c r="J219" t="str">
        <f t="shared" si="11"/>
        <v>Nässjö</v>
      </c>
      <c r="K219">
        <f>IF(ISERROR(VLOOKUP($J219,'Miljövärden urval för publ'!$B$2:$H$490,MATCH(K$3,'Miljövärden urval för publ'!$B$2:$H$2,0),FALSE)),"",VLOOKUP($J219,'Miljövärden urval för publ'!$B$2:$H$490,MATCH(K$3,'Miljövärden urval för publ'!$B$2:$H$2,0),FALSE))</f>
        <v>8.9327299999999998E-2</v>
      </c>
      <c r="L219">
        <f>IF(ISERROR(VLOOKUP($J219,'Miljövärden urval för publ'!$B$2:$H$490,MATCH(L$3,'Miljövärden urval för publ'!$B$2:$H$2,0),FALSE)),"",VLOOKUP($J219,'Miljövärden urval för publ'!$B$2:$H$490,MATCH(L$3,'Miljövärden urval för publ'!$B$2:$H$2,0),FALSE))</f>
        <v>7.4062599999999996</v>
      </c>
      <c r="M219">
        <f>IF(ISERROR(VLOOKUP($J219,'Miljövärden urval för publ'!$B$2:$H$490,MATCH(M$3,'Miljövärden urval för publ'!$B$2:$H$2,0),FALSE)),"",VLOOKUP($J219,'Miljövärden urval för publ'!$B$2:$H$490,MATCH(M$3,'Miljövärden urval för publ'!$B$2:$H$2,0),FALSE))</f>
        <v>5.50359</v>
      </c>
      <c r="N219">
        <f>IF(ISERROR(VLOOKUP($J219,'Miljövärden urval för publ'!$B$2:$H$490,MATCH(N$3,'Miljövärden urval för publ'!$B$2:$H$2,0),FALSE)),"",VLOOKUP($J219,'Miljövärden urval för publ'!$B$2:$H$490,MATCH(N$3,'Miljövärden urval för publ'!$B$2:$H$2,0),FALSE))</f>
        <v>1.10319E-3</v>
      </c>
    </row>
    <row r="220" spans="1:14" x14ac:dyDescent="0.25">
      <c r="A220" s="26" t="s">
        <v>101</v>
      </c>
      <c r="B220" s="26" t="s">
        <v>111</v>
      </c>
      <c r="C220" s="27"/>
      <c r="D220" s="27" t="str">
        <f>VLOOKUP(B220,'Miljövärden urval för publ'!$B$2:$S$480,MATCH("ska publiceras:",'Miljövärden urval för publ'!$B$2:$Q$2,0),FALSE)</f>
        <v>ja</v>
      </c>
      <c r="E220" s="27">
        <f t="shared" si="9"/>
        <v>201</v>
      </c>
      <c r="H220" s="20">
        <v>218</v>
      </c>
      <c r="I220" t="str">
        <f t="shared" si="10"/>
        <v>Värmevärden AB</v>
      </c>
      <c r="J220" t="str">
        <f t="shared" si="11"/>
        <v>Näsviken</v>
      </c>
      <c r="K220">
        <f>IF(ISERROR(VLOOKUP($J220,'Miljövärden urval för publ'!$B$2:$H$490,MATCH(K$3,'Miljövärden urval för publ'!$B$2:$H$2,0),FALSE)),"",VLOOKUP($J220,'Miljövärden urval för publ'!$B$2:$H$490,MATCH(K$3,'Miljövärden urval för publ'!$B$2:$H$2,0),FALSE))</f>
        <v>0.22129499999999999</v>
      </c>
      <c r="L220">
        <f>IF(ISERROR(VLOOKUP($J220,'Miljövärden urval för publ'!$B$2:$H$490,MATCH(L$3,'Miljövärden urval för publ'!$B$2:$H$2,0),FALSE)),"",VLOOKUP($J220,'Miljövärden urval för publ'!$B$2:$H$490,MATCH(L$3,'Miljövärden urval för publ'!$B$2:$H$2,0),FALSE))</f>
        <v>16.724599999999999</v>
      </c>
      <c r="M220">
        <f>IF(ISERROR(VLOOKUP($J220,'Miljövärden urval för publ'!$B$2:$H$490,MATCH(M$3,'Miljövärden urval för publ'!$B$2:$H$2,0),FALSE)),"",VLOOKUP($J220,'Miljövärden urval för publ'!$B$2:$H$490,MATCH(M$3,'Miljövärden urval för publ'!$B$2:$H$2,0),FALSE))</f>
        <v>17.670500000000001</v>
      </c>
      <c r="N220">
        <f>IF(ISERROR(VLOOKUP($J220,'Miljövärden urval för publ'!$B$2:$H$490,MATCH(N$3,'Miljövärden urval för publ'!$B$2:$H$2,0),FALSE)),"",VLOOKUP($J220,'Miljövärden urval för publ'!$B$2:$H$490,MATCH(N$3,'Miljövärden urval för publ'!$B$2:$H$2,0),FALSE))</f>
        <v>2.5000000000000001E-2</v>
      </c>
    </row>
    <row r="221" spans="1:14" x14ac:dyDescent="0.25">
      <c r="A221" s="26" t="s">
        <v>526</v>
      </c>
      <c r="B221" s="26" t="s">
        <v>532</v>
      </c>
      <c r="C221" s="27"/>
      <c r="D221" s="27" t="str">
        <f>VLOOKUP(B221,'Miljövärden urval för publ'!$B$2:$S$480,MATCH("ska publiceras:",'Miljövärden urval för publ'!$B$2:$Q$2,0),FALSE)</f>
        <v>ja</v>
      </c>
      <c r="E221" s="27">
        <f t="shared" si="9"/>
        <v>202</v>
      </c>
      <c r="H221" s="20">
        <v>219</v>
      </c>
      <c r="I221" t="str">
        <f t="shared" si="10"/>
        <v>Adven Värme AB.</v>
      </c>
      <c r="J221" t="str">
        <f t="shared" si="11"/>
        <v>Näsåker</v>
      </c>
      <c r="K221">
        <f>IF(ISERROR(VLOOKUP($J221,'Miljövärden urval för publ'!$B$2:$H$490,MATCH(K$3,'Miljövärden urval för publ'!$B$2:$H$2,0),FALSE)),"",VLOOKUP($J221,'Miljövärden urval för publ'!$B$2:$H$490,MATCH(K$3,'Miljövärden urval för publ'!$B$2:$H$2,0),FALSE))</f>
        <v>0.22270599999999999</v>
      </c>
      <c r="L221">
        <f>IF(ISERROR(VLOOKUP($J221,'Miljövärden urval för publ'!$B$2:$H$490,MATCH(L$3,'Miljövärden urval för publ'!$B$2:$H$2,0),FALSE)),"",VLOOKUP($J221,'Miljövärden urval för publ'!$B$2:$H$490,MATCH(L$3,'Miljövärden urval för publ'!$B$2:$H$2,0),FALSE))</f>
        <v>26.747299999999999</v>
      </c>
      <c r="M221">
        <f>IF(ISERROR(VLOOKUP($J221,'Miljövärden urval för publ'!$B$2:$H$490,MATCH(M$3,'Miljövärden urval för publ'!$B$2:$H$2,0),FALSE)),"",VLOOKUP($J221,'Miljövärden urval för publ'!$B$2:$H$490,MATCH(M$3,'Miljövärden urval för publ'!$B$2:$H$2,0),FALSE))</f>
        <v>16.5488</v>
      </c>
      <c r="N221">
        <f>IF(ISERROR(VLOOKUP($J221,'Miljövärden urval för publ'!$B$2:$H$490,MATCH(N$3,'Miljövärden urval för publ'!$B$2:$H$2,0),FALSE)),"",VLOOKUP($J221,'Miljövärden urval för publ'!$B$2:$H$490,MATCH(N$3,'Miljövärden urval för publ'!$B$2:$H$2,0),FALSE))</f>
        <v>5.11321E-2</v>
      </c>
    </row>
    <row r="222" spans="1:14" x14ac:dyDescent="0.25">
      <c r="A222" s="26" t="s">
        <v>329</v>
      </c>
      <c r="B222" s="26" t="s">
        <v>330</v>
      </c>
      <c r="C222" s="27"/>
      <c r="D222" s="27" t="str">
        <f>VLOOKUP(B222,'Miljövärden urval för publ'!$B$2:$S$480,MATCH("ska publiceras:",'Miljövärden urval för publ'!$B$2:$Q$2,0),FALSE)</f>
        <v>ja</v>
      </c>
      <c r="E222" s="27">
        <f t="shared" si="9"/>
        <v>203</v>
      </c>
      <c r="H222" s="20">
        <v>220</v>
      </c>
      <c r="I222" t="str">
        <f t="shared" si="10"/>
        <v>Affärsverken Karlskrona AB</v>
      </c>
      <c r="J222" t="str">
        <f t="shared" si="11"/>
        <v>Nättraby</v>
      </c>
      <c r="K222">
        <f>IF(ISERROR(VLOOKUP($J222,'Miljövärden urval för publ'!$B$2:$H$490,MATCH(K$3,'Miljövärden urval för publ'!$B$2:$H$2,0),FALSE)),"",VLOOKUP($J222,'Miljövärden urval för publ'!$B$2:$H$490,MATCH(K$3,'Miljövärden urval för publ'!$B$2:$H$2,0),FALSE))</f>
        <v>0.21562700000000001</v>
      </c>
      <c r="L222">
        <f>IF(ISERROR(VLOOKUP($J222,'Miljövärden urval för publ'!$B$2:$H$490,MATCH(L$3,'Miljövärden urval för publ'!$B$2:$H$2,0),FALSE)),"",VLOOKUP($J222,'Miljövärden urval för publ'!$B$2:$H$490,MATCH(L$3,'Miljövärden urval för publ'!$B$2:$H$2,0),FALSE))</f>
        <v>14.741400000000001</v>
      </c>
      <c r="M222">
        <f>IF(ISERROR(VLOOKUP($J222,'Miljövärden urval för publ'!$B$2:$H$490,MATCH(M$3,'Miljövärden urval för publ'!$B$2:$H$2,0),FALSE)),"",VLOOKUP($J222,'Miljövärden urval för publ'!$B$2:$H$490,MATCH(M$3,'Miljövärden urval för publ'!$B$2:$H$2,0),FALSE))</f>
        <v>19.683</v>
      </c>
      <c r="N222">
        <f>IF(ISERROR(VLOOKUP($J222,'Miljövärden urval för publ'!$B$2:$H$490,MATCH(N$3,'Miljövärden urval för publ'!$B$2:$H$2,0),FALSE)),"",VLOOKUP($J222,'Miljövärden urval för publ'!$B$2:$H$490,MATCH(N$3,'Miljövärden urval för publ'!$B$2:$H$2,0),FALSE))</f>
        <v>1.49909E-2</v>
      </c>
    </row>
    <row r="223" spans="1:14" x14ac:dyDescent="0.25">
      <c r="A223" s="26" t="s">
        <v>502</v>
      </c>
      <c r="B223" s="26" t="s">
        <v>504</v>
      </c>
      <c r="C223" s="27"/>
      <c r="D223" s="27" t="str">
        <f>VLOOKUP(B223,'Miljövärden urval för publ'!$B$2:$S$480,MATCH("ska publiceras:",'Miljövärden urval för publ'!$B$2:$Q$2,0),FALSE)</f>
        <v>ja</v>
      </c>
      <c r="E223" s="27">
        <f t="shared" si="9"/>
        <v>204</v>
      </c>
      <c r="H223" s="20">
        <v>221</v>
      </c>
      <c r="I223" t="str">
        <f t="shared" si="10"/>
        <v>Bionär Närvärme AB</v>
      </c>
      <c r="J223" t="str">
        <f t="shared" si="11"/>
        <v>Ockelbo</v>
      </c>
      <c r="K223">
        <f>IF(ISERROR(VLOOKUP($J223,'Miljövärden urval för publ'!$B$2:$H$490,MATCH(K$3,'Miljövärden urval för publ'!$B$2:$H$2,0),FALSE)),"",VLOOKUP($J223,'Miljövärden urval för publ'!$B$2:$H$490,MATCH(K$3,'Miljövärden urval för publ'!$B$2:$H$2,0),FALSE))</f>
        <v>7.4975799999999995E-2</v>
      </c>
      <c r="L223">
        <f>IF(ISERROR(VLOOKUP($J223,'Miljövärden urval för publ'!$B$2:$H$490,MATCH(L$3,'Miljövärden urval för publ'!$B$2:$H$2,0),FALSE)),"",VLOOKUP($J223,'Miljövärden urval för publ'!$B$2:$H$490,MATCH(L$3,'Miljövärden urval för publ'!$B$2:$H$2,0),FALSE))</f>
        <v>19.299099999999999</v>
      </c>
      <c r="M223">
        <f>IF(ISERROR(VLOOKUP($J223,'Miljövärden urval för publ'!$B$2:$H$490,MATCH(M$3,'Miljövärden urval för publ'!$B$2:$H$2,0),FALSE)),"",VLOOKUP($J223,'Miljövärden urval för publ'!$B$2:$H$490,MATCH(M$3,'Miljövärden urval för publ'!$B$2:$H$2,0),FALSE))</f>
        <v>10.014699999999999</v>
      </c>
      <c r="N223">
        <f>IF(ISERROR(VLOOKUP($J223,'Miljövärden urval för publ'!$B$2:$H$490,MATCH(N$3,'Miljövärden urval för publ'!$B$2:$H$2,0),FALSE)),"",VLOOKUP($J223,'Miljövärden urval för publ'!$B$2:$H$490,MATCH(N$3,'Miljövärden urval för publ'!$B$2:$H$2,0),FALSE))</f>
        <v>1.7823200000000001E-2</v>
      </c>
    </row>
    <row r="224" spans="1:14" x14ac:dyDescent="0.25">
      <c r="A224" s="26" t="s">
        <v>331</v>
      </c>
      <c r="B224" s="26" t="s">
        <v>332</v>
      </c>
      <c r="C224" s="27"/>
      <c r="D224" s="27" t="str">
        <f>VLOOKUP(B224,'Miljövärden urval för publ'!$B$2:$S$480,MATCH("ska publiceras:",'Miljövärden urval för publ'!$B$2:$Q$2,0),FALSE)</f>
        <v>nej</v>
      </c>
      <c r="E224" s="27">
        <f t="shared" si="9"/>
        <v>204</v>
      </c>
      <c r="H224" s="20">
        <v>222</v>
      </c>
      <c r="I224" t="str">
        <f t="shared" si="10"/>
        <v>Olofströms Kraft AB</v>
      </c>
      <c r="J224" t="str">
        <f t="shared" si="11"/>
        <v>Olofström</v>
      </c>
      <c r="K224">
        <f>IF(ISERROR(VLOOKUP($J224,'Miljövärden urval för publ'!$B$2:$H$490,MATCH(K$3,'Miljövärden urval för publ'!$B$2:$H$2,0),FALSE)),"",VLOOKUP($J224,'Miljövärden urval för publ'!$B$2:$H$490,MATCH(K$3,'Miljövärden urval för publ'!$B$2:$H$2,0),FALSE))</f>
        <v>0.20963999999999999</v>
      </c>
      <c r="L224">
        <f>IF(ISERROR(VLOOKUP($J224,'Miljövärden urval för publ'!$B$2:$H$490,MATCH(L$3,'Miljövärden urval för publ'!$B$2:$H$2,0),FALSE)),"",VLOOKUP($J224,'Miljövärden urval för publ'!$B$2:$H$490,MATCH(L$3,'Miljövärden urval för publ'!$B$2:$H$2,0),FALSE))</f>
        <v>40.535699999999999</v>
      </c>
      <c r="M224">
        <f>IF(ISERROR(VLOOKUP($J224,'Miljövärden urval för publ'!$B$2:$H$490,MATCH(M$3,'Miljövärden urval för publ'!$B$2:$H$2,0),FALSE)),"",VLOOKUP($J224,'Miljövärden urval för publ'!$B$2:$H$490,MATCH(M$3,'Miljövärden urval för publ'!$B$2:$H$2,0),FALSE))</f>
        <v>10.112500000000001</v>
      </c>
      <c r="N224">
        <f>IF(ISERROR(VLOOKUP($J224,'Miljövärden urval för publ'!$B$2:$H$490,MATCH(N$3,'Miljövärden urval för publ'!$B$2:$H$2,0),FALSE)),"",VLOOKUP($J224,'Miljövärden urval för publ'!$B$2:$H$490,MATCH(N$3,'Miljövärden urval för publ'!$B$2:$H$2,0),FALSE))</f>
        <v>5.2669899999999999E-2</v>
      </c>
    </row>
    <row r="225" spans="1:14" x14ac:dyDescent="0.25">
      <c r="A225" s="26" t="s">
        <v>338</v>
      </c>
      <c r="B225" s="26" t="s">
        <v>339</v>
      </c>
      <c r="C225" s="27"/>
      <c r="D225" s="27" t="str">
        <f>VLOOKUP(B225,'Miljövärden urval för publ'!$B$2:$S$480,MATCH("ska publiceras:",'Miljövärden urval för publ'!$B$2:$Q$2,0),FALSE)</f>
        <v>ja</v>
      </c>
      <c r="E225" s="27">
        <f t="shared" si="9"/>
        <v>205</v>
      </c>
      <c r="H225" s="20">
        <v>223</v>
      </c>
      <c r="I225" t="str">
        <f t="shared" si="10"/>
        <v>Borlänge Energi AB</v>
      </c>
      <c r="J225" t="str">
        <f t="shared" si="11"/>
        <v>Ornäs</v>
      </c>
      <c r="K225">
        <f>IF(ISERROR(VLOOKUP($J225,'Miljövärden urval för publ'!$B$2:$H$490,MATCH(K$3,'Miljövärden urval för publ'!$B$2:$H$2,0),FALSE)),"",VLOOKUP($J225,'Miljövärden urval för publ'!$B$2:$H$490,MATCH(K$3,'Miljövärden urval för publ'!$B$2:$H$2,0),FALSE))</f>
        <v>0.18339900000000001</v>
      </c>
      <c r="L225">
        <f>IF(ISERROR(VLOOKUP($J225,'Miljövärden urval för publ'!$B$2:$H$490,MATCH(L$3,'Miljövärden urval för publ'!$B$2:$H$2,0),FALSE)),"",VLOOKUP($J225,'Miljövärden urval för publ'!$B$2:$H$490,MATCH(L$3,'Miljövärden urval för publ'!$B$2:$H$2,0),FALSE))</f>
        <v>11.8504</v>
      </c>
      <c r="M225">
        <f>IF(ISERROR(VLOOKUP($J225,'Miljövärden urval för publ'!$B$2:$H$490,MATCH(M$3,'Miljövärden urval för publ'!$B$2:$H$2,0),FALSE)),"",VLOOKUP($J225,'Miljövärden urval för publ'!$B$2:$H$490,MATCH(M$3,'Miljövärden urval för publ'!$B$2:$H$2,0),FALSE))</f>
        <v>20.053599999999999</v>
      </c>
      <c r="N225">
        <f>IF(ISERROR(VLOOKUP($J225,'Miljövärden urval för publ'!$B$2:$H$490,MATCH(N$3,'Miljövärden urval för publ'!$B$2:$H$2,0),FALSE)),"",VLOOKUP($J225,'Miljövärden urval för publ'!$B$2:$H$490,MATCH(N$3,'Miljövärden urval för publ'!$B$2:$H$2,0),FALSE))</f>
        <v>7.2173200000000002E-3</v>
      </c>
    </row>
    <row r="226" spans="1:14" x14ac:dyDescent="0.25">
      <c r="A226" s="26" t="s">
        <v>338</v>
      </c>
      <c r="B226" s="26" t="s">
        <v>340</v>
      </c>
      <c r="C226" s="27"/>
      <c r="D226" s="27" t="str">
        <f>VLOOKUP(B226,'Miljövärden urval för publ'!$B$2:$S$480,MATCH("ska publiceras:",'Miljövärden urval för publ'!$B$2:$Q$2,0),FALSE)</f>
        <v>ja</v>
      </c>
      <c r="E226" s="27">
        <f t="shared" si="9"/>
        <v>206</v>
      </c>
      <c r="H226" s="20">
        <v>224</v>
      </c>
      <c r="I226" t="str">
        <f t="shared" si="10"/>
        <v>E.ON Värme Sverige AB</v>
      </c>
      <c r="J226" t="str">
        <f t="shared" si="11"/>
        <v>Orsa</v>
      </c>
      <c r="K226">
        <f>IF(ISERROR(VLOOKUP($J226,'Miljövärden urval för publ'!$B$2:$H$490,MATCH(K$3,'Miljövärden urval för publ'!$B$2:$H$2,0),FALSE)),"",VLOOKUP($J226,'Miljövärden urval för publ'!$B$2:$H$490,MATCH(K$3,'Miljövärden urval för publ'!$B$2:$H$2,0),FALSE))</f>
        <v>9.6910899999999994E-2</v>
      </c>
      <c r="L226">
        <f>IF(ISERROR(VLOOKUP($J226,'Miljövärden urval för publ'!$B$2:$H$490,MATCH(L$3,'Miljövärden urval för publ'!$B$2:$H$2,0),FALSE)),"",VLOOKUP($J226,'Miljövärden urval för publ'!$B$2:$H$490,MATCH(L$3,'Miljövärden urval för publ'!$B$2:$H$2,0),FALSE))</f>
        <v>19.5762</v>
      </c>
      <c r="M226">
        <f>IF(ISERROR(VLOOKUP($J226,'Miljövärden urval för publ'!$B$2:$H$490,MATCH(M$3,'Miljövärden urval för publ'!$B$2:$H$2,0),FALSE)),"",VLOOKUP($J226,'Miljövärden urval för publ'!$B$2:$H$490,MATCH(M$3,'Miljövärden urval för publ'!$B$2:$H$2,0),FALSE))</f>
        <v>7.63368</v>
      </c>
      <c r="N226">
        <f>IF(ISERROR(VLOOKUP($J226,'Miljövärden urval för publ'!$B$2:$H$490,MATCH(N$3,'Miljövärden urval för publ'!$B$2:$H$2,0),FALSE)),"",VLOOKUP($J226,'Miljövärden urval för publ'!$B$2:$H$490,MATCH(N$3,'Miljövärden urval för publ'!$B$2:$H$2,0),FALSE))</f>
        <v>1.2313599999999999E-2</v>
      </c>
    </row>
    <row r="227" spans="1:14" x14ac:dyDescent="0.25">
      <c r="A227" s="26" t="s">
        <v>338</v>
      </c>
      <c r="B227" s="26" t="s">
        <v>341</v>
      </c>
      <c r="C227" s="27"/>
      <c r="D227" s="27" t="str">
        <f>VLOOKUP(B227,'Miljövärden urval för publ'!$B$2:$S$480,MATCH("ska publiceras:",'Miljövärden urval för publ'!$B$2:$Q$2,0),FALSE)</f>
        <v>ja</v>
      </c>
      <c r="E227" s="27">
        <f t="shared" si="9"/>
        <v>207</v>
      </c>
      <c r="H227" s="20">
        <v>225</v>
      </c>
      <c r="I227" t="str">
        <f t="shared" si="10"/>
        <v>Oskarshamn Energi AB</v>
      </c>
      <c r="J227" t="str">
        <f t="shared" si="11"/>
        <v>Oskarshamn</v>
      </c>
      <c r="K227">
        <f>IF(ISERROR(VLOOKUP($J227,'Miljövärden urval för publ'!$B$2:$H$490,MATCH(K$3,'Miljövärden urval för publ'!$B$2:$H$2,0),FALSE)),"",VLOOKUP($J227,'Miljövärden urval för publ'!$B$2:$H$490,MATCH(K$3,'Miljövärden urval för publ'!$B$2:$H$2,0),FALSE))</f>
        <v>4.6470999999999998E-2</v>
      </c>
      <c r="L227">
        <f>IF(ISERROR(VLOOKUP($J227,'Miljövärden urval för publ'!$B$2:$H$490,MATCH(L$3,'Miljövärden urval för publ'!$B$2:$H$2,0),FALSE)),"",VLOOKUP($J227,'Miljövärden urval för publ'!$B$2:$H$490,MATCH(L$3,'Miljövärden urval för publ'!$B$2:$H$2,0),FALSE))</f>
        <v>10.2669</v>
      </c>
      <c r="M227">
        <f>IF(ISERROR(VLOOKUP($J227,'Miljövärden urval för publ'!$B$2:$H$490,MATCH(M$3,'Miljövärden urval för publ'!$B$2:$H$2,0),FALSE)),"",VLOOKUP($J227,'Miljövärden urval för publ'!$B$2:$H$490,MATCH(M$3,'Miljövärden urval för publ'!$B$2:$H$2,0),FALSE))</f>
        <v>7.25204</v>
      </c>
      <c r="N227">
        <f>IF(ISERROR(VLOOKUP($J227,'Miljövärden urval för publ'!$B$2:$H$490,MATCH(N$3,'Miljövärden urval för publ'!$B$2:$H$2,0),FALSE)),"",VLOOKUP($J227,'Miljövärden urval för publ'!$B$2:$H$490,MATCH(N$3,'Miljövärden urval för publ'!$B$2:$H$2,0),FALSE))</f>
        <v>6.0156799999999998E-3</v>
      </c>
    </row>
    <row r="228" spans="1:14" x14ac:dyDescent="0.25">
      <c r="A228" s="26" t="s">
        <v>437</v>
      </c>
      <c r="B228" s="26" t="s">
        <v>13</v>
      </c>
      <c r="C228" s="27"/>
      <c r="D228" s="27" t="str">
        <f>VLOOKUP(B228,'Miljövärden urval för publ'!$B$2:$S$480,MATCH("ska publiceras:",'Miljövärden urval för publ'!$B$2:$Q$2,0),FALSE)</f>
        <v>nej</v>
      </c>
      <c r="E228" s="27">
        <f t="shared" si="9"/>
        <v>207</v>
      </c>
      <c r="H228" s="20">
        <v>226</v>
      </c>
      <c r="I228" t="str">
        <f t="shared" si="10"/>
        <v>Oxelö Energi AB</v>
      </c>
      <c r="J228" t="str">
        <f t="shared" si="11"/>
        <v>Oxelösund</v>
      </c>
      <c r="K228">
        <f>IF(ISERROR(VLOOKUP($J228,'Miljövärden urval för publ'!$B$2:$H$490,MATCH(K$3,'Miljövärden urval för publ'!$B$2:$H$2,0),FALSE)),"",VLOOKUP($J228,'Miljövärden urval för publ'!$B$2:$H$490,MATCH(K$3,'Miljövärden urval för publ'!$B$2:$H$2,0),FALSE))</f>
        <v>7.9089099999999996E-2</v>
      </c>
      <c r="L228">
        <f>IF(ISERROR(VLOOKUP($J228,'Miljövärden urval för publ'!$B$2:$H$490,MATCH(L$3,'Miljövärden urval för publ'!$B$2:$H$2,0),FALSE)),"",VLOOKUP($J228,'Miljövärden urval för publ'!$B$2:$H$490,MATCH(L$3,'Miljövärden urval för publ'!$B$2:$H$2,0),FALSE))</f>
        <v>12.201700000000001</v>
      </c>
      <c r="M228">
        <f>IF(ISERROR(VLOOKUP($J228,'Miljövärden urval för publ'!$B$2:$H$490,MATCH(M$3,'Miljövärden urval för publ'!$B$2:$H$2,0),FALSE)),"",VLOOKUP($J228,'Miljövärden urval för publ'!$B$2:$H$490,MATCH(M$3,'Miljövärden urval för publ'!$B$2:$H$2,0),FALSE))</f>
        <v>0.147755</v>
      </c>
      <c r="N228">
        <f>IF(ISERROR(VLOOKUP($J228,'Miljövärden urval för publ'!$B$2:$H$490,MATCH(N$3,'Miljövärden urval för publ'!$B$2:$H$2,0),FALSE)),"",VLOOKUP($J228,'Miljövärden urval för publ'!$B$2:$H$490,MATCH(N$3,'Miljövärden urval för publ'!$B$2:$H$2,0),FALSE))</f>
        <v>1.6491599999999999E-2</v>
      </c>
    </row>
    <row r="229" spans="1:14" x14ac:dyDescent="0.25">
      <c r="A229" s="26" t="s">
        <v>162</v>
      </c>
      <c r="B229" s="26" t="s">
        <v>164</v>
      </c>
      <c r="C229" s="27"/>
      <c r="D229" s="27" t="str">
        <f>VLOOKUP(B229,'Miljövärden urval för publ'!$B$2:$S$480,MATCH("ska publiceras:",'Miljövärden urval för publ'!$B$2:$Q$2,0),FALSE)</f>
        <v>nej</v>
      </c>
      <c r="E229" s="27">
        <f t="shared" si="9"/>
        <v>207</v>
      </c>
      <c r="H229" s="20">
        <v>227</v>
      </c>
      <c r="I229" t="str">
        <f t="shared" si="10"/>
        <v>Perstorps Fjärrvärme AB</v>
      </c>
      <c r="J229" t="str">
        <f t="shared" si="11"/>
        <v>Perstorp</v>
      </c>
      <c r="K229">
        <f>IF(ISERROR(VLOOKUP($J229,'Miljövärden urval för publ'!$B$2:$H$490,MATCH(K$3,'Miljövärden urval för publ'!$B$2:$H$2,0),FALSE)),"",VLOOKUP($J229,'Miljövärden urval för publ'!$B$2:$H$490,MATCH(K$3,'Miljövärden urval för publ'!$B$2:$H$2,0),FALSE))</f>
        <v>8.3433300000000002E-2</v>
      </c>
      <c r="L229">
        <f>IF(ISERROR(VLOOKUP($J229,'Miljövärden urval för publ'!$B$2:$H$490,MATCH(L$3,'Miljövärden urval för publ'!$B$2:$H$2,0),FALSE)),"",VLOOKUP($J229,'Miljövärden urval för publ'!$B$2:$H$490,MATCH(L$3,'Miljövärden urval för publ'!$B$2:$H$2,0),FALSE))</f>
        <v>15.536099999999999</v>
      </c>
      <c r="M229">
        <f>IF(ISERROR(VLOOKUP($J229,'Miljövärden urval för publ'!$B$2:$H$490,MATCH(M$3,'Miljövärden urval för publ'!$B$2:$H$2,0),FALSE)),"",VLOOKUP($J229,'Miljövärden urval för publ'!$B$2:$H$490,MATCH(M$3,'Miljövärden urval för publ'!$B$2:$H$2,0),FALSE))</f>
        <v>5.9404500000000002</v>
      </c>
      <c r="N229">
        <f>IF(ISERROR(VLOOKUP($J229,'Miljövärden urval för publ'!$B$2:$H$490,MATCH(N$3,'Miljövärden urval för publ'!$B$2:$H$2,0),FALSE)),"",VLOOKUP($J229,'Miljövärden urval för publ'!$B$2:$H$490,MATCH(N$3,'Miljövärden urval för publ'!$B$2:$H$2,0),FALSE))</f>
        <v>9.2215700000000001E-3</v>
      </c>
    </row>
    <row r="230" spans="1:14" x14ac:dyDescent="0.25">
      <c r="A230" s="26" t="s">
        <v>437</v>
      </c>
      <c r="B230" s="26" t="s">
        <v>14</v>
      </c>
      <c r="C230" s="27"/>
      <c r="D230" s="27" t="str">
        <f>VLOOKUP(B230,'Miljövärden urval för publ'!$B$2:$S$480,MATCH("ska publiceras:",'Miljövärden urval för publ'!$B$2:$Q$2,0),FALSE)</f>
        <v>nej</v>
      </c>
      <c r="E230" s="27">
        <f t="shared" si="9"/>
        <v>207</v>
      </c>
      <c r="H230" s="20">
        <v>228</v>
      </c>
      <c r="I230" t="str">
        <f t="shared" si="10"/>
        <v>PiteEnergi AB</v>
      </c>
      <c r="J230" t="str">
        <f t="shared" si="11"/>
        <v>Piteå</v>
      </c>
      <c r="K230">
        <f>IF(ISERROR(VLOOKUP($J230,'Miljövärden urval för publ'!$B$2:$H$490,MATCH(K$3,'Miljövärden urval för publ'!$B$2:$H$2,0),FALSE)),"",VLOOKUP($J230,'Miljövärden urval för publ'!$B$2:$H$490,MATCH(K$3,'Miljövärden urval för publ'!$B$2:$H$2,0),FALSE))</f>
        <v>2.0799999999999999E-2</v>
      </c>
      <c r="L230">
        <f>IF(ISERROR(VLOOKUP($J230,'Miljövärden urval för publ'!$B$2:$H$490,MATCH(L$3,'Miljövärden urval för publ'!$B$2:$H$2,0),FALSE)),"",VLOOKUP($J230,'Miljövärden urval för publ'!$B$2:$H$490,MATCH(L$3,'Miljövärden urval för publ'!$B$2:$H$2,0),FALSE))</f>
        <v>2.5468199999999999</v>
      </c>
      <c r="M230">
        <f>IF(ISERROR(VLOOKUP($J230,'Miljövärden urval för publ'!$B$2:$H$490,MATCH(M$3,'Miljövärden urval för publ'!$B$2:$H$2,0),FALSE)),"",VLOOKUP($J230,'Miljövärden urval för publ'!$B$2:$H$490,MATCH(M$3,'Miljövärden urval för publ'!$B$2:$H$2,0),FALSE))</f>
        <v>0.20075299999999999</v>
      </c>
      <c r="N230">
        <f>IF(ISERROR(VLOOKUP($J230,'Miljövärden urval för publ'!$B$2:$H$490,MATCH(N$3,'Miljövärden urval för publ'!$B$2:$H$2,0),FALSE)),"",VLOOKUP($J230,'Miljövärden urval för publ'!$B$2:$H$490,MATCH(N$3,'Miljövärden urval för publ'!$B$2:$H$2,0),FALSE))</f>
        <v>7.6560899999999999E-3</v>
      </c>
    </row>
    <row r="231" spans="1:14" x14ac:dyDescent="0.25">
      <c r="A231" s="26" t="s">
        <v>574</v>
      </c>
      <c r="B231" s="26" t="s">
        <v>578</v>
      </c>
      <c r="C231" s="27"/>
      <c r="D231" s="27" t="str">
        <f>VLOOKUP(B231,'Miljövärden urval för publ'!$B$2:$S$480,MATCH("ska publiceras:",'Miljövärden urval för publ'!$B$2:$Q$2,0),FALSE)</f>
        <v>ja</v>
      </c>
      <c r="E231" s="27">
        <f t="shared" si="9"/>
        <v>208</v>
      </c>
      <c r="H231" s="20">
        <v>229</v>
      </c>
      <c r="I231" t="str">
        <f t="shared" si="10"/>
        <v>Övik Energi AB</v>
      </c>
      <c r="J231" t="str">
        <f t="shared" si="11"/>
        <v>Processånga</v>
      </c>
      <c r="K231">
        <f>IF(ISERROR(VLOOKUP($J231,'Miljövärden urval för publ'!$B$2:$H$490,MATCH(K$3,'Miljövärden urval för publ'!$B$2:$H$2,0),FALSE)),"",VLOOKUP($J231,'Miljövärden urval för publ'!$B$2:$H$490,MATCH(K$3,'Miljövärden urval för publ'!$B$2:$H$2,0),FALSE))</f>
        <v>0.225465</v>
      </c>
      <c r="L231">
        <f>IF(ISERROR(VLOOKUP($J231,'Miljövärden urval för publ'!$B$2:$H$490,MATCH(L$3,'Miljövärden urval för publ'!$B$2:$H$2,0),FALSE)),"",VLOOKUP($J231,'Miljövärden urval för publ'!$B$2:$H$490,MATCH(L$3,'Miljövärden urval för publ'!$B$2:$H$2,0),FALSE))</f>
        <v>62.4696</v>
      </c>
      <c r="M231">
        <f>IF(ISERROR(VLOOKUP($J231,'Miljövärden urval för publ'!$B$2:$H$490,MATCH(M$3,'Miljövärden urval för publ'!$B$2:$H$2,0),FALSE)),"",VLOOKUP($J231,'Miljövärden urval för publ'!$B$2:$H$490,MATCH(M$3,'Miljövärden urval för publ'!$B$2:$H$2,0),FALSE))</f>
        <v>11.0128</v>
      </c>
      <c r="N231">
        <f>IF(ISERROR(VLOOKUP($J231,'Miljövärden urval för publ'!$B$2:$H$490,MATCH(N$3,'Miljövärden urval för publ'!$B$2:$H$2,0),FALSE)),"",VLOOKUP($J231,'Miljövärden urval för publ'!$B$2:$H$490,MATCH(N$3,'Miljövärden urval för publ'!$B$2:$H$2,0),FALSE))</f>
        <v>2.9847499999999999E-2</v>
      </c>
    </row>
    <row r="232" spans="1:14" x14ac:dyDescent="0.25">
      <c r="A232" s="26" t="s">
        <v>437</v>
      </c>
      <c r="B232" s="26" t="s">
        <v>15</v>
      </c>
      <c r="C232" s="27"/>
      <c r="D232" s="27" t="str">
        <f>VLOOKUP(B232,'Miljövärden urval för publ'!$B$2:$S$480,MATCH("ska publiceras:",'Miljövärden urval för publ'!$B$2:$Q$2,0),FALSE)</f>
        <v>nej</v>
      </c>
      <c r="E232" s="27">
        <f t="shared" si="9"/>
        <v>208</v>
      </c>
      <c r="H232" s="20">
        <v>230</v>
      </c>
      <c r="I232" t="str">
        <f t="shared" si="10"/>
        <v>Adven Värme AB.</v>
      </c>
      <c r="J232" t="str">
        <f t="shared" si="11"/>
        <v>Ramsele</v>
      </c>
      <c r="K232">
        <f>IF(ISERROR(VLOOKUP($J232,'Miljövärden urval för publ'!$B$2:$H$490,MATCH(K$3,'Miljövärden urval för publ'!$B$2:$H$2,0),FALSE)),"",VLOOKUP($J232,'Miljövärden urval för publ'!$B$2:$H$490,MATCH(K$3,'Miljövärden urval för publ'!$B$2:$H$2,0),FALSE))</f>
        <v>0.34560000000000002</v>
      </c>
      <c r="L232">
        <f>IF(ISERROR(VLOOKUP($J232,'Miljövärden urval för publ'!$B$2:$H$490,MATCH(L$3,'Miljövärden urval för publ'!$B$2:$H$2,0),FALSE)),"",VLOOKUP($J232,'Miljövärden urval för publ'!$B$2:$H$490,MATCH(L$3,'Miljövärden urval för publ'!$B$2:$H$2,0),FALSE))</f>
        <v>58.0182</v>
      </c>
      <c r="M232">
        <f>IF(ISERROR(VLOOKUP($J232,'Miljövärden urval för publ'!$B$2:$H$490,MATCH(M$3,'Miljövärden urval för publ'!$B$2:$H$2,0),FALSE)),"",VLOOKUP($J232,'Miljövärden urval för publ'!$B$2:$H$490,MATCH(M$3,'Miljövärden urval för publ'!$B$2:$H$2,0),FALSE))</f>
        <v>9.1457999999999995</v>
      </c>
      <c r="N232">
        <f>IF(ISERROR(VLOOKUP($J232,'Miljövärden urval för publ'!$B$2:$H$490,MATCH(N$3,'Miljövärden urval för publ'!$B$2:$H$2,0),FALSE)),"",VLOOKUP($J232,'Miljövärden urval för publ'!$B$2:$H$490,MATCH(N$3,'Miljövärden urval för publ'!$B$2:$H$2,0),FALSE))</f>
        <v>5.0285700000000003E-2</v>
      </c>
    </row>
    <row r="233" spans="1:14" x14ac:dyDescent="0.25">
      <c r="A233" s="26" t="s">
        <v>373</v>
      </c>
      <c r="B233" s="26" t="s">
        <v>374</v>
      </c>
      <c r="C233" s="27"/>
      <c r="D233" s="27" t="str">
        <f>VLOOKUP(B233,'Miljövärden urval för publ'!$B$2:$S$480,MATCH("ska publiceras:",'Miljövärden urval för publ'!$B$2:$Q$2,0),FALSE)</f>
        <v>ja</v>
      </c>
      <c r="E233" s="27">
        <f t="shared" si="9"/>
        <v>209</v>
      </c>
      <c r="H233" s="20">
        <v>231</v>
      </c>
      <c r="I233" t="str">
        <f t="shared" si="10"/>
        <v>Gislaved Energi AB</v>
      </c>
      <c r="J233" t="str">
        <f t="shared" si="11"/>
        <v>Reftele</v>
      </c>
      <c r="K233">
        <f>IF(ISERROR(VLOOKUP($J233,'Miljövärden urval för publ'!$B$2:$H$490,MATCH(K$3,'Miljövärden urval för publ'!$B$2:$H$2,0),FALSE)),"",VLOOKUP($J233,'Miljövärden urval för publ'!$B$2:$H$490,MATCH(K$3,'Miljövärden urval för publ'!$B$2:$H$2,0),FALSE))</f>
        <v>0.18596099999999999</v>
      </c>
      <c r="L233">
        <f>IF(ISERROR(VLOOKUP($J233,'Miljövärden urval för publ'!$B$2:$H$490,MATCH(L$3,'Miljövärden urval för publ'!$B$2:$H$2,0),FALSE)),"",VLOOKUP($J233,'Miljövärden urval för publ'!$B$2:$H$490,MATCH(L$3,'Miljövärden urval för publ'!$B$2:$H$2,0),FALSE))</f>
        <v>6.3183400000000001</v>
      </c>
      <c r="M233">
        <f>IF(ISERROR(VLOOKUP($J233,'Miljövärden urval för publ'!$B$2:$H$490,MATCH(M$3,'Miljövärden urval för publ'!$B$2:$H$2,0),FALSE)),"",VLOOKUP($J233,'Miljövärden urval för publ'!$B$2:$H$490,MATCH(M$3,'Miljövärden urval för publ'!$B$2:$H$2,0),FALSE))</f>
        <v>14.1374</v>
      </c>
      <c r="N233">
        <f>IF(ISERROR(VLOOKUP($J233,'Miljövärden urval för publ'!$B$2:$H$490,MATCH(N$3,'Miljövärden urval för publ'!$B$2:$H$2,0),FALSE)),"",VLOOKUP($J233,'Miljövärden urval för publ'!$B$2:$H$490,MATCH(N$3,'Miljövärden urval för publ'!$B$2:$H$2,0),FALSE))</f>
        <v>0</v>
      </c>
    </row>
    <row r="234" spans="1:14" x14ac:dyDescent="0.25">
      <c r="A234" s="26" t="s">
        <v>101</v>
      </c>
      <c r="B234" s="26" t="s">
        <v>112</v>
      </c>
      <c r="C234" s="27"/>
      <c r="D234" s="27" t="str">
        <f>VLOOKUP(B234,'Miljövärden urval för publ'!$B$2:$S$480,MATCH("ska publiceras:",'Miljövärden urval för publ'!$B$2:$Q$2,0),FALSE)</f>
        <v>ja</v>
      </c>
      <c r="E234" s="27">
        <f t="shared" si="9"/>
        <v>210</v>
      </c>
      <c r="H234" s="20">
        <v>232</v>
      </c>
      <c r="I234" t="str">
        <f t="shared" si="10"/>
        <v>Norrtälje Energi AB</v>
      </c>
      <c r="J234" t="str">
        <f t="shared" si="11"/>
        <v>Rimbo</v>
      </c>
      <c r="K234">
        <f>IF(ISERROR(VLOOKUP($J234,'Miljövärden urval för publ'!$B$2:$H$490,MATCH(K$3,'Miljövärden urval för publ'!$B$2:$H$2,0),FALSE)),"",VLOOKUP($J234,'Miljövärden urval för publ'!$B$2:$H$490,MATCH(K$3,'Miljövärden urval för publ'!$B$2:$H$2,0),FALSE))</f>
        <v>0.33682499999999999</v>
      </c>
      <c r="L234">
        <f>IF(ISERROR(VLOOKUP($J234,'Miljövärden urval för publ'!$B$2:$H$490,MATCH(L$3,'Miljövärden urval för publ'!$B$2:$H$2,0),FALSE)),"",VLOOKUP($J234,'Miljövärden urval för publ'!$B$2:$H$490,MATCH(L$3,'Miljövärden urval för publ'!$B$2:$H$2,0),FALSE))</f>
        <v>58.0291</v>
      </c>
      <c r="M234">
        <f>IF(ISERROR(VLOOKUP($J234,'Miljövärden urval för publ'!$B$2:$H$490,MATCH(M$3,'Miljövärden urval för publ'!$B$2:$H$2,0),FALSE)),"",VLOOKUP($J234,'Miljövärden urval för publ'!$B$2:$H$490,MATCH(M$3,'Miljövärden urval för publ'!$B$2:$H$2,0),FALSE))</f>
        <v>8.3974700000000002</v>
      </c>
      <c r="N234">
        <f>IF(ISERROR(VLOOKUP($J234,'Miljövärden urval för publ'!$B$2:$H$490,MATCH(N$3,'Miljövärden urval för publ'!$B$2:$H$2,0),FALSE)),"",VLOOKUP($J234,'Miljövärden urval för publ'!$B$2:$H$490,MATCH(N$3,'Miljövärden urval för publ'!$B$2:$H$2,0),FALSE))</f>
        <v>5.8886500000000001E-2</v>
      </c>
    </row>
    <row r="235" spans="1:14" x14ac:dyDescent="0.25">
      <c r="A235" s="26" t="s">
        <v>54</v>
      </c>
      <c r="B235" s="26" t="s">
        <v>59</v>
      </c>
      <c r="C235" s="27"/>
      <c r="D235" s="27" t="str">
        <f>VLOOKUP(B235,'Miljövärden urval för publ'!$B$2:$S$480,MATCH("ska publiceras:",'Miljövärden urval för publ'!$B$2:$Q$2,0),FALSE)</f>
        <v>ja</v>
      </c>
      <c r="E235" s="27">
        <f t="shared" si="9"/>
        <v>211</v>
      </c>
      <c r="H235" s="20">
        <v>233</v>
      </c>
      <c r="I235" t="str">
        <f t="shared" si="10"/>
        <v>Skellefteå Kraft AB</v>
      </c>
      <c r="J235" t="str">
        <f t="shared" si="11"/>
        <v>Robertsfors</v>
      </c>
      <c r="K235">
        <f>IF(ISERROR(VLOOKUP($J235,'Miljövärden urval för publ'!$B$2:$H$490,MATCH(K$3,'Miljövärden urval för publ'!$B$2:$H$2,0),FALSE)),"",VLOOKUP($J235,'Miljövärden urval för publ'!$B$2:$H$490,MATCH(K$3,'Miljövärden urval för publ'!$B$2:$H$2,0),FALSE))</f>
        <v>0.16142999999999999</v>
      </c>
      <c r="L235">
        <f>IF(ISERROR(VLOOKUP($J235,'Miljövärden urval för publ'!$B$2:$H$490,MATCH(L$3,'Miljövärden urval för publ'!$B$2:$H$2,0),FALSE)),"",VLOOKUP($J235,'Miljövärden urval för publ'!$B$2:$H$490,MATCH(L$3,'Miljövärden urval för publ'!$B$2:$H$2,0),FALSE))</f>
        <v>8.4445099999999993</v>
      </c>
      <c r="M235">
        <f>IF(ISERROR(VLOOKUP($J235,'Miljövärden urval för publ'!$B$2:$H$490,MATCH(M$3,'Miljövärden urval för publ'!$B$2:$H$2,0),FALSE)),"",VLOOKUP($J235,'Miljövärden urval för publ'!$B$2:$H$490,MATCH(M$3,'Miljövärden urval för publ'!$B$2:$H$2,0),FALSE))</f>
        <v>17.3872</v>
      </c>
      <c r="N235">
        <f>IF(ISERROR(VLOOKUP($J235,'Miljövärden urval för publ'!$B$2:$H$490,MATCH(N$3,'Miljövärden urval för publ'!$B$2:$H$2,0),FALSE)),"",VLOOKUP($J235,'Miljövärden urval för publ'!$B$2:$H$490,MATCH(N$3,'Miljövärden urval för publ'!$B$2:$H$2,0),FALSE))</f>
        <v>1.9232299999999999E-3</v>
      </c>
    </row>
    <row r="236" spans="1:14" x14ac:dyDescent="0.25">
      <c r="A236" s="26" t="s">
        <v>353</v>
      </c>
      <c r="B236" s="26" t="s">
        <v>355</v>
      </c>
      <c r="C236" s="27"/>
      <c r="D236" s="27" t="str">
        <f>VLOOKUP(B236,'Miljövärden urval för publ'!$B$2:$S$480,MATCH("ska publiceras:",'Miljövärden urval för publ'!$B$2:$Q$2,0),FALSE)</f>
        <v>ja</v>
      </c>
      <c r="E236" s="27">
        <f t="shared" si="9"/>
        <v>212</v>
      </c>
      <c r="H236" s="20">
        <v>234</v>
      </c>
      <c r="I236" t="str">
        <f t="shared" si="10"/>
        <v>Ronneby Miljö och Teknik AB</v>
      </c>
      <c r="J236" t="str">
        <f t="shared" si="11"/>
        <v>Ronneby-Kallinge</v>
      </c>
      <c r="K236">
        <f>IF(ISERROR(VLOOKUP($J236,'Miljövärden urval för publ'!$B$2:$H$490,MATCH(K$3,'Miljövärden urval för publ'!$B$2:$H$2,0),FALSE)),"",VLOOKUP($J236,'Miljövärden urval för publ'!$B$2:$H$490,MATCH(K$3,'Miljövärden urval för publ'!$B$2:$H$2,0),FALSE))</f>
        <v>0.112195</v>
      </c>
      <c r="L236">
        <f>IF(ISERROR(VLOOKUP($J236,'Miljövärden urval för publ'!$B$2:$H$490,MATCH(L$3,'Miljövärden urval för publ'!$B$2:$H$2,0),FALSE)),"",VLOOKUP($J236,'Miljövärden urval för publ'!$B$2:$H$490,MATCH(L$3,'Miljövärden urval för publ'!$B$2:$H$2,0),FALSE))</f>
        <v>12.260999999999999</v>
      </c>
      <c r="M236">
        <f>IF(ISERROR(VLOOKUP($J236,'Miljövärden urval för publ'!$B$2:$H$490,MATCH(M$3,'Miljövärden urval för publ'!$B$2:$H$2,0),FALSE)),"",VLOOKUP($J236,'Miljövärden urval för publ'!$B$2:$H$490,MATCH(M$3,'Miljövärden urval för publ'!$B$2:$H$2,0),FALSE))</f>
        <v>11.3224</v>
      </c>
      <c r="N236">
        <f>IF(ISERROR(VLOOKUP($J236,'Miljövärden urval för publ'!$B$2:$H$490,MATCH(N$3,'Miljövärden urval för publ'!$B$2:$H$2,0),FALSE)),"",VLOOKUP($J236,'Miljövärden urval för publ'!$B$2:$H$490,MATCH(N$3,'Miljövärden urval för publ'!$B$2:$H$2,0),FALSE))</f>
        <v>8.0301499999999998E-3</v>
      </c>
    </row>
    <row r="237" spans="1:14" x14ac:dyDescent="0.25">
      <c r="A237" s="26" t="s">
        <v>407</v>
      </c>
      <c r="B237" s="26" t="s">
        <v>419</v>
      </c>
      <c r="C237" s="27"/>
      <c r="D237" s="27" t="str">
        <f>VLOOKUP(B237,'Miljövärden urval för publ'!$B$2:$S$480,MATCH("ska publiceras:",'Miljövärden urval för publ'!$B$2:$Q$2,0),FALSE)</f>
        <v>ja</v>
      </c>
      <c r="E237" s="27">
        <f t="shared" si="9"/>
        <v>213</v>
      </c>
      <c r="H237" s="20">
        <v>235</v>
      </c>
      <c r="I237" t="str">
        <f t="shared" si="10"/>
        <v>PiteEnergi AB</v>
      </c>
      <c r="J237" t="str">
        <f t="shared" si="11"/>
        <v>Rosvik</v>
      </c>
      <c r="K237">
        <f>IF(ISERROR(VLOOKUP($J237,'Miljövärden urval för publ'!$B$2:$H$490,MATCH(K$3,'Miljövärden urval för publ'!$B$2:$H$2,0),FALSE)),"",VLOOKUP($J237,'Miljövärden urval för publ'!$B$2:$H$490,MATCH(K$3,'Miljövärden urval för publ'!$B$2:$H$2,0),FALSE))</f>
        <v>7.6290499999999997E-2</v>
      </c>
      <c r="L237">
        <f>IF(ISERROR(VLOOKUP($J237,'Miljövärden urval för publ'!$B$2:$H$490,MATCH(L$3,'Miljövärden urval för publ'!$B$2:$H$2,0),FALSE)),"",VLOOKUP($J237,'Miljövärden urval för publ'!$B$2:$H$490,MATCH(L$3,'Miljövärden urval för publ'!$B$2:$H$2,0),FALSE))</f>
        <v>12.929500000000001</v>
      </c>
      <c r="M237">
        <f>IF(ISERROR(VLOOKUP($J237,'Miljövärden urval för publ'!$B$2:$H$490,MATCH(M$3,'Miljövärden urval för publ'!$B$2:$H$2,0),FALSE)),"",VLOOKUP($J237,'Miljövärden urval för publ'!$B$2:$H$490,MATCH(M$3,'Miljövärden urval för publ'!$B$2:$H$2,0),FALSE))</f>
        <v>9.9856999999999996</v>
      </c>
      <c r="N237">
        <f>IF(ISERROR(VLOOKUP($J237,'Miljövärden urval för publ'!$B$2:$H$490,MATCH(N$3,'Miljövärden urval för publ'!$B$2:$H$2,0),FALSE)),"",VLOOKUP($J237,'Miljövärden urval för publ'!$B$2:$H$490,MATCH(N$3,'Miljövärden urval för publ'!$B$2:$H$2,0),FALSE))</f>
        <v>0</v>
      </c>
    </row>
    <row r="238" spans="1:14" x14ac:dyDescent="0.25">
      <c r="A238" s="26" t="s">
        <v>357</v>
      </c>
      <c r="B238" s="26" t="s">
        <v>358</v>
      </c>
      <c r="C238" s="27"/>
      <c r="D238" s="27" t="str">
        <f>VLOOKUP(B238,'Miljövärden urval för publ'!$B$2:$S$480,MATCH("ska publiceras:",'Miljövärden urval för publ'!$B$2:$Q$2,0),FALSE)</f>
        <v>ja</v>
      </c>
      <c r="E238" s="27">
        <f t="shared" si="9"/>
        <v>214</v>
      </c>
      <c r="H238" s="20">
        <v>236</v>
      </c>
      <c r="I238" t="str">
        <f t="shared" si="10"/>
        <v>Växjö Energi AB</v>
      </c>
      <c r="J238" t="str">
        <f t="shared" si="11"/>
        <v>Rottne</v>
      </c>
      <c r="K238">
        <f>IF(ISERROR(VLOOKUP($J238,'Miljövärden urval för publ'!$B$2:$H$490,MATCH(K$3,'Miljövärden urval för publ'!$B$2:$H$2,0),FALSE)),"",VLOOKUP($J238,'Miljövärden urval för publ'!$B$2:$H$490,MATCH(K$3,'Miljövärden urval för publ'!$B$2:$H$2,0),FALSE))</f>
        <v>9.6698800000000001E-2</v>
      </c>
      <c r="L238">
        <f>IF(ISERROR(VLOOKUP($J238,'Miljövärden urval för publ'!$B$2:$H$490,MATCH(L$3,'Miljövärden urval för publ'!$B$2:$H$2,0),FALSE)),"",VLOOKUP($J238,'Miljövärden urval för publ'!$B$2:$H$490,MATCH(L$3,'Miljövärden urval för publ'!$B$2:$H$2,0),FALSE))</f>
        <v>20.881499999999999</v>
      </c>
      <c r="M238">
        <f>IF(ISERROR(VLOOKUP($J238,'Miljövärden urval för publ'!$B$2:$H$490,MATCH(M$3,'Miljövärden urval för publ'!$B$2:$H$2,0),FALSE)),"",VLOOKUP($J238,'Miljövärden urval för publ'!$B$2:$H$490,MATCH(M$3,'Miljövärden urval för publ'!$B$2:$H$2,0),FALSE))</f>
        <v>10.482900000000001</v>
      </c>
      <c r="N238">
        <f>IF(ISERROR(VLOOKUP($J238,'Miljövärden urval för publ'!$B$2:$H$490,MATCH(N$3,'Miljövärden urval för publ'!$B$2:$H$2,0),FALSE)),"",VLOOKUP($J238,'Miljövärden urval för publ'!$B$2:$H$490,MATCH(N$3,'Miljövärden urval för publ'!$B$2:$H$2,0),FALSE))</f>
        <v>0</v>
      </c>
    </row>
    <row r="239" spans="1:14" x14ac:dyDescent="0.25">
      <c r="A239" s="26" t="s">
        <v>526</v>
      </c>
      <c r="B239" s="26" t="s">
        <v>533</v>
      </c>
      <c r="C239" s="27"/>
      <c r="D239" s="27" t="str">
        <f>VLOOKUP(B239,'Miljövärden urval för publ'!$B$2:$S$480,MATCH("ska publiceras:",'Miljövärden urval för publ'!$B$2:$Q$2,0),FALSE)</f>
        <v>ja</v>
      </c>
      <c r="E239" s="27">
        <f t="shared" si="9"/>
        <v>215</v>
      </c>
      <c r="H239" s="20">
        <v>237</v>
      </c>
      <c r="I239" t="str">
        <f t="shared" si="10"/>
        <v>Värnamo Energi AB</v>
      </c>
      <c r="J239" t="str">
        <f t="shared" si="11"/>
        <v>Rydaholm</v>
      </c>
      <c r="K239">
        <f>IF(ISERROR(VLOOKUP($J239,'Miljövärden urval för publ'!$B$2:$H$490,MATCH(K$3,'Miljövärden urval för publ'!$B$2:$H$2,0),FALSE)),"",VLOOKUP($J239,'Miljövärden urval för publ'!$B$2:$H$490,MATCH(K$3,'Miljövärden urval för publ'!$B$2:$H$2,0),FALSE))</f>
        <v>0.117548</v>
      </c>
      <c r="L239">
        <f>IF(ISERROR(VLOOKUP($J239,'Miljövärden urval för publ'!$B$2:$H$490,MATCH(L$3,'Miljövärden urval för publ'!$B$2:$H$2,0),FALSE)),"",VLOOKUP($J239,'Miljövärden urval för publ'!$B$2:$H$490,MATCH(L$3,'Miljövärden urval för publ'!$B$2:$H$2,0),FALSE))</f>
        <v>24.136900000000001</v>
      </c>
      <c r="M239">
        <f>IF(ISERROR(VLOOKUP($J239,'Miljövärden urval för publ'!$B$2:$H$490,MATCH(M$3,'Miljövärden urval för publ'!$B$2:$H$2,0),FALSE)),"",VLOOKUP($J239,'Miljövärden urval för publ'!$B$2:$H$490,MATCH(M$3,'Miljövärden urval för publ'!$B$2:$H$2,0),FALSE))</f>
        <v>10.178900000000001</v>
      </c>
      <c r="N239">
        <f>IF(ISERROR(VLOOKUP($J239,'Miljövärden urval för publ'!$B$2:$H$490,MATCH(N$3,'Miljövärden urval för publ'!$B$2:$H$2,0),FALSE)),"",VLOOKUP($J239,'Miljövärden urval för publ'!$B$2:$H$490,MATCH(N$3,'Miljövärden urval för publ'!$B$2:$H$2,0),FALSE))</f>
        <v>1.01466E-2</v>
      </c>
    </row>
    <row r="240" spans="1:14" x14ac:dyDescent="0.25">
      <c r="A240" s="26" t="s">
        <v>552</v>
      </c>
      <c r="B240" s="26" t="s">
        <v>564</v>
      </c>
      <c r="C240" s="27"/>
      <c r="D240" s="27" t="str">
        <f>VLOOKUP(B240,'Miljövärden urval för publ'!$B$2:$S$480,MATCH("ska publiceras:",'Miljövärden urval för publ'!$B$2:$Q$2,0),FALSE)</f>
        <v>ja</v>
      </c>
      <c r="E240" s="27">
        <f t="shared" si="9"/>
        <v>216</v>
      </c>
      <c r="H240" s="20">
        <v>238</v>
      </c>
      <c r="I240" t="str">
        <f t="shared" si="10"/>
        <v>Luleå Energi AB</v>
      </c>
      <c r="J240" t="str">
        <f t="shared" si="11"/>
        <v>Råneå</v>
      </c>
      <c r="K240">
        <f>IF(ISERROR(VLOOKUP($J240,'Miljövärden urval för publ'!$B$2:$H$490,MATCH(K$3,'Miljövärden urval för publ'!$B$2:$H$2,0),FALSE)),"",VLOOKUP($J240,'Miljövärden urval för publ'!$B$2:$H$490,MATCH(K$3,'Miljövärden urval för publ'!$B$2:$H$2,0),FALSE))</f>
        <v>0.13780500000000001</v>
      </c>
      <c r="L240">
        <f>IF(ISERROR(VLOOKUP($J240,'Miljövärden urval för publ'!$B$2:$H$490,MATCH(L$3,'Miljövärden urval för publ'!$B$2:$H$2,0),FALSE)),"",VLOOKUP($J240,'Miljövärden urval för publ'!$B$2:$H$490,MATCH(L$3,'Miljövärden urval för publ'!$B$2:$H$2,0),FALSE))</f>
        <v>22.0275</v>
      </c>
      <c r="M240">
        <f>IF(ISERROR(VLOOKUP($J240,'Miljövärden urval för publ'!$B$2:$H$490,MATCH(M$3,'Miljövärden urval för publ'!$B$2:$H$2,0),FALSE)),"",VLOOKUP($J240,'Miljövärden urval för publ'!$B$2:$H$490,MATCH(M$3,'Miljövärden urval för publ'!$B$2:$H$2,0),FALSE))</f>
        <v>13.748699999999999</v>
      </c>
      <c r="N240">
        <f>IF(ISERROR(VLOOKUP($J240,'Miljövärden urval för publ'!$B$2:$H$490,MATCH(N$3,'Miljövärden urval för publ'!$B$2:$H$2,0),FALSE)),"",VLOOKUP($J240,'Miljövärden urval för publ'!$B$2:$H$490,MATCH(N$3,'Miljövärden urval för publ'!$B$2:$H$2,0),FALSE))</f>
        <v>3.1152599999999999E-2</v>
      </c>
    </row>
    <row r="241" spans="1:14" x14ac:dyDescent="0.25">
      <c r="A241" s="26" t="s">
        <v>359</v>
      </c>
      <c r="B241" s="26" t="s">
        <v>362</v>
      </c>
      <c r="C241" s="27"/>
      <c r="D241" s="27" t="str">
        <f>VLOOKUP(B241,'Miljövärden urval för publ'!$B$2:$S$480,MATCH("ska publiceras:",'Miljövärden urval för publ'!$B$2:$Q$2,0),FALSE)</f>
        <v>ja</v>
      </c>
      <c r="E241" s="27">
        <f t="shared" si="9"/>
        <v>217</v>
      </c>
      <c r="H241" s="20">
        <v>239</v>
      </c>
      <c r="I241" t="str">
        <f t="shared" si="10"/>
        <v>Rättviks Teknik AB</v>
      </c>
      <c r="J241" t="str">
        <f t="shared" si="11"/>
        <v>Rättvik</v>
      </c>
      <c r="K241">
        <f>IF(ISERROR(VLOOKUP($J241,'Miljövärden urval för publ'!$B$2:$H$490,MATCH(K$3,'Miljövärden urval för publ'!$B$2:$H$2,0),FALSE)),"",VLOOKUP($J241,'Miljövärden urval för publ'!$B$2:$H$490,MATCH(K$3,'Miljövärden urval för publ'!$B$2:$H$2,0),FALSE))</f>
        <v>4.8951000000000001E-2</v>
      </c>
      <c r="L241">
        <f>IF(ISERROR(VLOOKUP($J241,'Miljövärden urval för publ'!$B$2:$H$490,MATCH(L$3,'Miljövärden urval för publ'!$B$2:$H$2,0),FALSE)),"",VLOOKUP($J241,'Miljövärden urval för publ'!$B$2:$H$490,MATCH(L$3,'Miljövärden urval för publ'!$B$2:$H$2,0),FALSE))</f>
        <v>13.1845</v>
      </c>
      <c r="M241">
        <f>IF(ISERROR(VLOOKUP($J241,'Miljövärden urval för publ'!$B$2:$H$490,MATCH(M$3,'Miljövärden urval för publ'!$B$2:$H$2,0),FALSE)),"",VLOOKUP($J241,'Miljövärden urval för publ'!$B$2:$H$490,MATCH(M$3,'Miljövärden urval för publ'!$B$2:$H$2,0),FALSE))</f>
        <v>7.9106100000000001</v>
      </c>
      <c r="N241">
        <f>IF(ISERROR(VLOOKUP($J241,'Miljövärden urval för publ'!$B$2:$H$490,MATCH(N$3,'Miljövärden urval för publ'!$B$2:$H$2,0),FALSE)),"",VLOOKUP($J241,'Miljövärden urval för publ'!$B$2:$H$490,MATCH(N$3,'Miljövärden urval för publ'!$B$2:$H$2,0),FALSE))</f>
        <v>1.0162600000000001E-2</v>
      </c>
    </row>
    <row r="242" spans="1:14" x14ac:dyDescent="0.25">
      <c r="A242" s="26" t="s">
        <v>552</v>
      </c>
      <c r="B242" s="26" t="s">
        <v>565</v>
      </c>
      <c r="C242" s="27"/>
      <c r="D242" s="27" t="str">
        <f>VLOOKUP(B242,'Miljövärden urval för publ'!$B$2:$S$480,MATCH("ska publiceras:",'Miljövärden urval för publ'!$B$2:$Q$2,0),FALSE)</f>
        <v>ja</v>
      </c>
      <c r="E242" s="27">
        <f t="shared" si="9"/>
        <v>218</v>
      </c>
      <c r="H242" s="20">
        <v>240</v>
      </c>
      <c r="I242" t="str">
        <f t="shared" si="10"/>
        <v>Sävsjö Energi AB</v>
      </c>
      <c r="J242" t="str">
        <f t="shared" si="11"/>
        <v>Rörvik</v>
      </c>
      <c r="K242">
        <f>IF(ISERROR(VLOOKUP($J242,'Miljövärden urval för publ'!$B$2:$H$490,MATCH(K$3,'Miljövärden urval för publ'!$B$2:$H$2,0),FALSE)),"",VLOOKUP($J242,'Miljövärden urval för publ'!$B$2:$H$490,MATCH(K$3,'Miljövärden urval för publ'!$B$2:$H$2,0),FALSE))</f>
        <v>0.115782</v>
      </c>
      <c r="L242">
        <f>IF(ISERROR(VLOOKUP($J242,'Miljövärden urval för publ'!$B$2:$H$490,MATCH(L$3,'Miljövärden urval för publ'!$B$2:$H$2,0),FALSE)),"",VLOOKUP($J242,'Miljövärden urval för publ'!$B$2:$H$490,MATCH(L$3,'Miljövärden urval för publ'!$B$2:$H$2,0),FALSE))</f>
        <v>23.589500000000001</v>
      </c>
      <c r="M242">
        <f>IF(ISERROR(VLOOKUP($J242,'Miljövärden urval för publ'!$B$2:$H$490,MATCH(M$3,'Miljövärden urval för publ'!$B$2:$H$2,0),FALSE)),"",VLOOKUP($J242,'Miljövärden urval för publ'!$B$2:$H$490,MATCH(M$3,'Miljövärden urval för publ'!$B$2:$H$2,0),FALSE))</f>
        <v>10.237399999999999</v>
      </c>
      <c r="N242">
        <f>IF(ISERROR(VLOOKUP($J242,'Miljövärden urval för publ'!$B$2:$H$490,MATCH(N$3,'Miljövärden urval för publ'!$B$2:$H$2,0),FALSE)),"",VLOOKUP($J242,'Miljövärden urval för publ'!$B$2:$H$490,MATCH(N$3,'Miljövärden urval för publ'!$B$2:$H$2,0),FALSE))</f>
        <v>8.3477099999999995E-3</v>
      </c>
    </row>
    <row r="243" spans="1:14" x14ac:dyDescent="0.25">
      <c r="A243" s="26" t="s">
        <v>22</v>
      </c>
      <c r="B243" s="26" t="s">
        <v>29</v>
      </c>
      <c r="C243" s="27"/>
      <c r="D243" s="27" t="str">
        <f>VLOOKUP(B243,'Miljövärden urval för publ'!$B$2:$S$480,MATCH("ska publiceras:",'Miljövärden urval för publ'!$B$2:$Q$2,0),FALSE)</f>
        <v>ja</v>
      </c>
      <c r="E243" s="27">
        <f t="shared" si="9"/>
        <v>219</v>
      </c>
      <c r="H243" s="20">
        <v>241</v>
      </c>
      <c r="I243" t="str">
        <f t="shared" si="10"/>
        <v>Sala-Heby Energi AB</v>
      </c>
      <c r="J243" t="str">
        <f t="shared" si="11"/>
        <v>Sala-Heby</v>
      </c>
      <c r="K243">
        <f>IF(ISERROR(VLOOKUP($J243,'Miljövärden urval för publ'!$B$2:$H$490,MATCH(K$3,'Miljövärden urval för publ'!$B$2:$H$2,0),FALSE)),"",VLOOKUP($J243,'Miljövärden urval för publ'!$B$2:$H$490,MATCH(K$3,'Miljövärden urval för publ'!$B$2:$H$2,0),FALSE))</f>
        <v>6.8496199999999993E-2</v>
      </c>
      <c r="L243">
        <f>IF(ISERROR(VLOOKUP($J243,'Miljövärden urval för publ'!$B$2:$H$490,MATCH(L$3,'Miljövärden urval för publ'!$B$2:$H$2,0),FALSE)),"",VLOOKUP($J243,'Miljövärden urval för publ'!$B$2:$H$490,MATCH(L$3,'Miljövärden urval för publ'!$B$2:$H$2,0),FALSE))</f>
        <v>6.8741599999999998</v>
      </c>
      <c r="M243">
        <f>IF(ISERROR(VLOOKUP($J243,'Miljövärden urval för publ'!$B$2:$H$490,MATCH(M$3,'Miljövärden urval för publ'!$B$2:$H$2,0),FALSE)),"",VLOOKUP($J243,'Miljövärden urval för publ'!$B$2:$H$490,MATCH(M$3,'Miljövärden urval för publ'!$B$2:$H$2,0),FALSE))</f>
        <v>6.9809799999999997</v>
      </c>
      <c r="N243">
        <f>IF(ISERROR(VLOOKUP($J243,'Miljövärden urval för publ'!$B$2:$H$490,MATCH(N$3,'Miljövärden urval för publ'!$B$2:$H$2,0),FALSE)),"",VLOOKUP($J243,'Miljövärden urval för publ'!$B$2:$H$490,MATCH(N$3,'Miljövärden urval för publ'!$B$2:$H$2,0),FALSE))</f>
        <v>0</v>
      </c>
    </row>
    <row r="244" spans="1:14" x14ac:dyDescent="0.25">
      <c r="A244" s="26" t="s">
        <v>31</v>
      </c>
      <c r="B244" s="26" t="s">
        <v>34</v>
      </c>
      <c r="C244" s="27"/>
      <c r="D244" s="27" t="str">
        <f>VLOOKUP(B244,'Miljövärden urval för publ'!$B$2:$S$480,MATCH("ska publiceras:",'Miljövärden urval för publ'!$B$2:$Q$2,0),FALSE)</f>
        <v>ja</v>
      </c>
      <c r="E244" s="27">
        <f t="shared" si="9"/>
        <v>220</v>
      </c>
      <c r="H244" s="20">
        <v>242</v>
      </c>
      <c r="I244" t="str">
        <f t="shared" si="10"/>
        <v>Vattenfall AB Värme</v>
      </c>
      <c r="J244" t="str">
        <f t="shared" si="11"/>
        <v>Saltsjöbaden</v>
      </c>
      <c r="K244">
        <f>IF(ISERROR(VLOOKUP($J244,'Miljövärden urval för publ'!$B$2:$H$490,MATCH(K$3,'Miljövärden urval för publ'!$B$2:$H$2,0),FALSE)),"",VLOOKUP($J244,'Miljövärden urval för publ'!$B$2:$H$490,MATCH(K$3,'Miljövärden urval för publ'!$B$2:$H$2,0),FALSE))</f>
        <v>9.1294799999999995E-2</v>
      </c>
      <c r="L244">
        <f>IF(ISERROR(VLOOKUP($J244,'Miljövärden urval för publ'!$B$2:$H$490,MATCH(L$3,'Miljövärden urval för publ'!$B$2:$H$2,0),FALSE)),"",VLOOKUP($J244,'Miljövärden urval för publ'!$B$2:$H$490,MATCH(L$3,'Miljövärden urval för publ'!$B$2:$H$2,0),FALSE))</f>
        <v>8.4220500000000005</v>
      </c>
      <c r="M244">
        <f>IF(ISERROR(VLOOKUP($J244,'Miljövärden urval för publ'!$B$2:$H$490,MATCH(M$3,'Miljövärden urval för publ'!$B$2:$H$2,0),FALSE)),"",VLOOKUP($J244,'Miljövärden urval för publ'!$B$2:$H$490,MATCH(M$3,'Miljövärden urval för publ'!$B$2:$H$2,0),FALSE))</f>
        <v>4.1401599999999998</v>
      </c>
      <c r="N244">
        <f>IF(ISERROR(VLOOKUP($J244,'Miljövärden urval för publ'!$B$2:$H$490,MATCH(N$3,'Miljövärden urval för publ'!$B$2:$H$2,0),FALSE)),"",VLOOKUP($J244,'Miljövärden urval för publ'!$B$2:$H$490,MATCH(N$3,'Miljövärden urval för publ'!$B$2:$H$2,0),FALSE))</f>
        <v>7.6486699999999998E-3</v>
      </c>
    </row>
    <row r="245" spans="1:14" x14ac:dyDescent="0.25">
      <c r="A245" s="26" t="s">
        <v>54</v>
      </c>
      <c r="B245" s="26" t="s">
        <v>60</v>
      </c>
      <c r="C245" s="27"/>
      <c r="D245" s="27" t="str">
        <f>VLOOKUP(B245,'Miljövärden urval för publ'!$B$2:$S$480,MATCH("ska publiceras:",'Miljövärden urval för publ'!$B$2:$Q$2,0),FALSE)</f>
        <v>ja</v>
      </c>
      <c r="E245" s="27">
        <f t="shared" si="9"/>
        <v>221</v>
      </c>
      <c r="H245" s="20">
        <v>243</v>
      </c>
      <c r="I245" t="str">
        <f t="shared" si="10"/>
        <v>Söderhamn Nära AB</v>
      </c>
      <c r="J245" t="str">
        <f t="shared" si="11"/>
        <v>Sandarne</v>
      </c>
      <c r="K245">
        <f>IF(ISERROR(VLOOKUP($J245,'Miljövärden urval för publ'!$B$2:$H$490,MATCH(K$3,'Miljövärden urval för publ'!$B$2:$H$2,0),FALSE)),"",VLOOKUP($J245,'Miljövärden urval för publ'!$B$2:$H$490,MATCH(K$3,'Miljövärden urval för publ'!$B$2:$H$2,0),FALSE))</f>
        <v>0.453376</v>
      </c>
      <c r="L245">
        <f>IF(ISERROR(VLOOKUP($J245,'Miljövärden urval för publ'!$B$2:$H$490,MATCH(L$3,'Miljövärden urval för publ'!$B$2:$H$2,0),FALSE)),"",VLOOKUP($J245,'Miljövärden urval för publ'!$B$2:$H$490,MATCH(L$3,'Miljövärden urval för publ'!$B$2:$H$2,0),FALSE))</f>
        <v>85.731899999999996</v>
      </c>
      <c r="M245">
        <f>IF(ISERROR(VLOOKUP($J245,'Miljövärden urval för publ'!$B$2:$H$490,MATCH(M$3,'Miljövärden urval för publ'!$B$2:$H$2,0),FALSE)),"",VLOOKUP($J245,'Miljövärden urval för publ'!$B$2:$H$490,MATCH(M$3,'Miljövärden urval för publ'!$B$2:$H$2,0),FALSE))</f>
        <v>18.245799999999999</v>
      </c>
      <c r="N245">
        <f>IF(ISERROR(VLOOKUP($J245,'Miljövärden urval för publ'!$B$2:$H$490,MATCH(N$3,'Miljövärden urval för publ'!$B$2:$H$2,0),FALSE)),"",VLOOKUP($J245,'Miljövärden urval för publ'!$B$2:$H$490,MATCH(N$3,'Miljövärden urval för publ'!$B$2:$H$2,0),FALSE))</f>
        <v>0.24182300000000001</v>
      </c>
    </row>
    <row r="246" spans="1:14" x14ac:dyDescent="0.25">
      <c r="A246" s="26" t="s">
        <v>363</v>
      </c>
      <c r="B246" s="26" t="s">
        <v>364</v>
      </c>
      <c r="C246" s="27"/>
      <c r="D246" s="27" t="str">
        <f>VLOOKUP(B246,'Miljövärden urval för publ'!$B$2:$S$480,MATCH("ska publiceras:",'Miljövärden urval för publ'!$B$2:$Q$2,0),FALSE)</f>
        <v>ja</v>
      </c>
      <c r="E246" s="27">
        <f t="shared" si="9"/>
        <v>222</v>
      </c>
      <c r="H246" s="20">
        <v>244</v>
      </c>
      <c r="I246" t="str">
        <f t="shared" si="10"/>
        <v>Sandviken Energi AB</v>
      </c>
      <c r="J246" t="str">
        <f t="shared" si="11"/>
        <v>Sandviken</v>
      </c>
      <c r="K246">
        <f>IF(ISERROR(VLOOKUP($J246,'Miljövärden urval för publ'!$B$2:$H$490,MATCH(K$3,'Miljövärden urval för publ'!$B$2:$H$2,0),FALSE)),"",VLOOKUP($J246,'Miljövärden urval för publ'!$B$2:$H$490,MATCH(K$3,'Miljövärden urval för publ'!$B$2:$H$2,0),FALSE))</f>
        <v>0.50855099999999998</v>
      </c>
      <c r="L246">
        <f>IF(ISERROR(VLOOKUP($J246,'Miljövärden urval för publ'!$B$2:$H$490,MATCH(L$3,'Miljövärden urval för publ'!$B$2:$H$2,0),FALSE)),"",VLOOKUP($J246,'Miljövärden urval för publ'!$B$2:$H$490,MATCH(L$3,'Miljövärden urval för publ'!$B$2:$H$2,0),FALSE))</f>
        <v>156.262</v>
      </c>
      <c r="M246">
        <f>IF(ISERROR(VLOOKUP($J246,'Miljövärden urval för publ'!$B$2:$H$490,MATCH(M$3,'Miljövärden urval för publ'!$B$2:$H$2,0),FALSE)),"",VLOOKUP($J246,'Miljövärden urval för publ'!$B$2:$H$490,MATCH(M$3,'Miljövärden urval för publ'!$B$2:$H$2,0),FALSE))</f>
        <v>20.863099999999999</v>
      </c>
      <c r="N246">
        <f>IF(ISERROR(VLOOKUP($J246,'Miljövärden urval för publ'!$B$2:$H$490,MATCH(N$3,'Miljövärden urval för publ'!$B$2:$H$2,0),FALSE)),"",VLOOKUP($J246,'Miljövärden urval för publ'!$B$2:$H$490,MATCH(N$3,'Miljövärden urval för publ'!$B$2:$H$2,0),FALSE))</f>
        <v>2.61347E-2</v>
      </c>
    </row>
    <row r="247" spans="1:14" x14ac:dyDescent="0.25">
      <c r="A247" s="26" t="s">
        <v>74</v>
      </c>
      <c r="B247" s="26" t="s">
        <v>76</v>
      </c>
      <c r="C247" s="27"/>
      <c r="D247" s="27" t="str">
        <f>VLOOKUP(B247,'Miljövärden urval för publ'!$B$2:$S$480,MATCH("ska publiceras:",'Miljövärden urval för publ'!$B$2:$Q$2,0),FALSE)</f>
        <v>ja</v>
      </c>
      <c r="E247" s="27">
        <f t="shared" si="9"/>
        <v>223</v>
      </c>
      <c r="H247" s="20">
        <v>245</v>
      </c>
      <c r="I247" t="str">
        <f t="shared" si="10"/>
        <v>Österlens Kraft AB</v>
      </c>
      <c r="J247" t="str">
        <f t="shared" si="11"/>
        <v>Simrishamn</v>
      </c>
      <c r="K247">
        <f>IF(ISERROR(VLOOKUP($J247,'Miljövärden urval för publ'!$B$2:$H$490,MATCH(K$3,'Miljövärden urval för publ'!$B$2:$H$2,0),FALSE)),"",VLOOKUP($J247,'Miljövärden urval för publ'!$B$2:$H$490,MATCH(K$3,'Miljövärden urval för publ'!$B$2:$H$2,0),FALSE))</f>
        <v>0.14804300000000001</v>
      </c>
      <c r="L247">
        <f>IF(ISERROR(VLOOKUP($J247,'Miljövärden urval för publ'!$B$2:$H$490,MATCH(L$3,'Miljövärden urval för publ'!$B$2:$H$2,0),FALSE)),"",VLOOKUP($J247,'Miljövärden urval för publ'!$B$2:$H$490,MATCH(L$3,'Miljövärden urval för publ'!$B$2:$H$2,0),FALSE))</f>
        <v>29.2242</v>
      </c>
      <c r="M247">
        <f>IF(ISERROR(VLOOKUP($J247,'Miljövärden urval för publ'!$B$2:$H$490,MATCH(M$3,'Miljövärden urval för publ'!$B$2:$H$2,0),FALSE)),"",VLOOKUP($J247,'Miljövärden urval för publ'!$B$2:$H$490,MATCH(M$3,'Miljövärden urval för publ'!$B$2:$H$2,0),FALSE))</f>
        <v>8.0210799999999995</v>
      </c>
      <c r="N247">
        <f>IF(ISERROR(VLOOKUP($J247,'Miljövärden urval för publ'!$B$2:$H$490,MATCH(N$3,'Miljövärden urval för publ'!$B$2:$H$2,0),FALSE)),"",VLOOKUP($J247,'Miljövärden urval för publ'!$B$2:$H$490,MATCH(N$3,'Miljövärden urval för publ'!$B$2:$H$2,0),FALSE))</f>
        <v>3.2773999999999998E-2</v>
      </c>
    </row>
    <row r="248" spans="1:14" x14ac:dyDescent="0.25">
      <c r="A248" s="26" t="s">
        <v>101</v>
      </c>
      <c r="B248" s="26" t="s">
        <v>113</v>
      </c>
      <c r="C248" s="27"/>
      <c r="D248" s="27" t="str">
        <f>VLOOKUP(B248,'Miljövärden urval för publ'!$B$2:$S$480,MATCH("ska publiceras:",'Miljövärden urval för publ'!$B$2:$Q$2,0),FALSE)</f>
        <v>ja</v>
      </c>
      <c r="E248" s="27">
        <f t="shared" si="9"/>
        <v>224</v>
      </c>
      <c r="H248" s="20">
        <v>246</v>
      </c>
      <c r="I248" t="str">
        <f t="shared" si="10"/>
        <v>PiteEnergi AB</v>
      </c>
      <c r="J248" t="str">
        <f t="shared" si="11"/>
        <v>Sjulnäs</v>
      </c>
      <c r="K248">
        <f>IF(ISERROR(VLOOKUP($J248,'Miljövärden urval för publ'!$B$2:$H$490,MATCH(K$3,'Miljövärden urval för publ'!$B$2:$H$2,0),FALSE)),"",VLOOKUP($J248,'Miljövärden urval för publ'!$B$2:$H$490,MATCH(K$3,'Miljövärden urval för publ'!$B$2:$H$2,0),FALSE))</f>
        <v>0.45520100000000002</v>
      </c>
      <c r="L248">
        <f>IF(ISERROR(VLOOKUP($J248,'Miljövärden urval för publ'!$B$2:$H$490,MATCH(L$3,'Miljövärden urval för publ'!$B$2:$H$2,0),FALSE)),"",VLOOKUP($J248,'Miljövärden urval för publ'!$B$2:$H$490,MATCH(L$3,'Miljövärden urval för publ'!$B$2:$H$2,0),FALSE))</f>
        <v>17.775300000000001</v>
      </c>
      <c r="M248">
        <f>IF(ISERROR(VLOOKUP($J248,'Miljövärden urval för publ'!$B$2:$H$490,MATCH(M$3,'Miljövärden urval för publ'!$B$2:$H$2,0),FALSE)),"",VLOOKUP($J248,'Miljövärden urval för publ'!$B$2:$H$490,MATCH(M$3,'Miljövärden urval för publ'!$B$2:$H$2,0),FALSE))</f>
        <v>14.471399999999999</v>
      </c>
      <c r="N248">
        <f>IF(ISERROR(VLOOKUP($J248,'Miljövärden urval för publ'!$B$2:$H$490,MATCH(N$3,'Miljövärden urval för publ'!$B$2:$H$2,0),FALSE)),"",VLOOKUP($J248,'Miljövärden urval för publ'!$B$2:$H$490,MATCH(N$3,'Miljövärden urval för publ'!$B$2:$H$2,0),FALSE))</f>
        <v>3.2180199999999999E-2</v>
      </c>
    </row>
    <row r="249" spans="1:14" x14ac:dyDescent="0.25">
      <c r="A249" s="26" t="s">
        <v>156</v>
      </c>
      <c r="B249" s="26" t="s">
        <v>157</v>
      </c>
      <c r="C249" s="27"/>
      <c r="D249" s="27" t="str">
        <f>VLOOKUP(B249,'Miljövärden urval för publ'!$B$2:$S$480,MATCH("ska publiceras:",'Miljövärden urval för publ'!$B$2:$Q$2,0),FALSE)</f>
        <v>nej</v>
      </c>
      <c r="E249" s="27">
        <f t="shared" si="9"/>
        <v>224</v>
      </c>
      <c r="H249" s="20">
        <v>247</v>
      </c>
      <c r="I249" t="str">
        <f t="shared" si="10"/>
        <v>Rindi Energi AB</v>
      </c>
      <c r="J249" t="str">
        <f t="shared" si="11"/>
        <v>Sjöbo</v>
      </c>
      <c r="K249">
        <f>IF(ISERROR(VLOOKUP($J249,'Miljövärden urval för publ'!$B$2:$H$490,MATCH(K$3,'Miljövärden urval för publ'!$B$2:$H$2,0),FALSE)),"",VLOOKUP($J249,'Miljövärden urval för publ'!$B$2:$H$490,MATCH(K$3,'Miljövärden urval för publ'!$B$2:$H$2,0),FALSE))</f>
        <v>8.5352700000000004E-2</v>
      </c>
      <c r="L249">
        <f>IF(ISERROR(VLOOKUP($J249,'Miljövärden urval för publ'!$B$2:$H$490,MATCH(L$3,'Miljövärden urval för publ'!$B$2:$H$2,0),FALSE)),"",VLOOKUP($J249,'Miljövärden urval för publ'!$B$2:$H$490,MATCH(L$3,'Miljövärden urval för publ'!$B$2:$H$2,0),FALSE))</f>
        <v>16.709900000000001</v>
      </c>
      <c r="M249">
        <f>IF(ISERROR(VLOOKUP($J249,'Miljövärden urval för publ'!$B$2:$H$490,MATCH(M$3,'Miljövärden urval för publ'!$B$2:$H$2,0),FALSE)),"",VLOOKUP($J249,'Miljövärden urval för publ'!$B$2:$H$490,MATCH(M$3,'Miljövärden urval för publ'!$B$2:$H$2,0),FALSE))</f>
        <v>9.0279299999999996</v>
      </c>
      <c r="N249">
        <f>IF(ISERROR(VLOOKUP($J249,'Miljövärden urval för publ'!$B$2:$H$490,MATCH(N$3,'Miljövärden urval för publ'!$B$2:$H$2,0),FALSE)),"",VLOOKUP($J249,'Miljövärden urval för publ'!$B$2:$H$490,MATCH(N$3,'Miljövärden urval för publ'!$B$2:$H$2,0),FALSE))</f>
        <v>1.3908200000000001E-2</v>
      </c>
    </row>
    <row r="250" spans="1:14" x14ac:dyDescent="0.25">
      <c r="A250" s="26" t="s">
        <v>365</v>
      </c>
      <c r="B250" s="26" t="s">
        <v>366</v>
      </c>
      <c r="C250" s="27"/>
      <c r="D250" s="27" t="str">
        <f>VLOOKUP(B250,'Miljövärden urval för publ'!$B$2:$S$480,MATCH("ska publiceras:",'Miljövärden urval för publ'!$B$2:$Q$2,0),FALSE)</f>
        <v>ja</v>
      </c>
      <c r="E250" s="27">
        <f t="shared" si="9"/>
        <v>225</v>
      </c>
      <c r="H250" s="20">
        <v>248</v>
      </c>
      <c r="I250" t="str">
        <f t="shared" si="10"/>
        <v>Skara Energi AB</v>
      </c>
      <c r="J250" t="str">
        <f t="shared" si="11"/>
        <v>Skara</v>
      </c>
      <c r="K250">
        <f>IF(ISERROR(VLOOKUP($J250,'Miljövärden urval för publ'!$B$2:$H$490,MATCH(K$3,'Miljövärden urval för publ'!$B$2:$H$2,0),FALSE)),"",VLOOKUP($J250,'Miljövärden urval för publ'!$B$2:$H$490,MATCH(K$3,'Miljövärden urval för publ'!$B$2:$H$2,0),FALSE))</f>
        <v>0.109606</v>
      </c>
      <c r="L250">
        <f>IF(ISERROR(VLOOKUP($J250,'Miljövärden urval för publ'!$B$2:$H$490,MATCH(L$3,'Miljövärden urval för publ'!$B$2:$H$2,0),FALSE)),"",VLOOKUP($J250,'Miljövärden urval för publ'!$B$2:$H$490,MATCH(L$3,'Miljövärden urval för publ'!$B$2:$H$2,0),FALSE))</f>
        <v>21.538399999999999</v>
      </c>
      <c r="M250">
        <f>IF(ISERROR(VLOOKUP($J250,'Miljövärden urval för publ'!$B$2:$H$490,MATCH(M$3,'Miljövärden urval för publ'!$B$2:$H$2,0),FALSE)),"",VLOOKUP($J250,'Miljövärden urval för publ'!$B$2:$H$490,MATCH(M$3,'Miljövärden urval för publ'!$B$2:$H$2,0),FALSE))</f>
        <v>7.4855700000000001</v>
      </c>
      <c r="N250">
        <f>IF(ISERROR(VLOOKUP($J250,'Miljövärden urval för publ'!$B$2:$H$490,MATCH(N$3,'Miljövärden urval för publ'!$B$2:$H$2,0),FALSE)),"",VLOOKUP($J250,'Miljövärden urval för publ'!$B$2:$H$490,MATCH(N$3,'Miljövärden urval för publ'!$B$2:$H$2,0),FALSE))</f>
        <v>1.5863200000000001E-2</v>
      </c>
    </row>
    <row r="251" spans="1:14" x14ac:dyDescent="0.25">
      <c r="A251" s="26" t="s">
        <v>367</v>
      </c>
      <c r="B251" s="26" t="s">
        <v>368</v>
      </c>
      <c r="C251" s="27"/>
      <c r="D251" s="27" t="str">
        <f>VLOOKUP(B251,'Miljövärden urval för publ'!$B$2:$S$480,MATCH("ska publiceras:",'Miljövärden urval för publ'!$B$2:$Q$2,0),FALSE)</f>
        <v>ja</v>
      </c>
      <c r="E251" s="27">
        <f t="shared" si="9"/>
        <v>226</v>
      </c>
      <c r="H251" s="20">
        <v>249</v>
      </c>
      <c r="I251" t="str">
        <f t="shared" si="10"/>
        <v>Skellefteå Kraft AB</v>
      </c>
      <c r="J251" t="str">
        <f t="shared" si="11"/>
        <v>Skellefteå</v>
      </c>
      <c r="K251">
        <f>IF(ISERROR(VLOOKUP($J251,'Miljövärden urval för publ'!$B$2:$H$490,MATCH(K$3,'Miljövärden urval för publ'!$B$2:$H$2,0),FALSE)),"",VLOOKUP($J251,'Miljövärden urval för publ'!$B$2:$H$490,MATCH(K$3,'Miljövärden urval för publ'!$B$2:$H$2,0),FALSE))</f>
        <v>0.195803</v>
      </c>
      <c r="L251">
        <f>IF(ISERROR(VLOOKUP($J251,'Miljövärden urval för publ'!$B$2:$H$490,MATCH(L$3,'Miljövärden urval för publ'!$B$2:$H$2,0),FALSE)),"",VLOOKUP($J251,'Miljövärden urval för publ'!$B$2:$H$490,MATCH(L$3,'Miljövärden urval för publ'!$B$2:$H$2,0),FALSE))</f>
        <v>52.848999999999997</v>
      </c>
      <c r="M251">
        <f>IF(ISERROR(VLOOKUP($J251,'Miljövärden urval för publ'!$B$2:$H$490,MATCH(M$3,'Miljövärden urval för publ'!$B$2:$H$2,0),FALSE)),"",VLOOKUP($J251,'Miljövärden urval för publ'!$B$2:$H$490,MATCH(M$3,'Miljövärden urval för publ'!$B$2:$H$2,0),FALSE))</f>
        <v>10.052199999999999</v>
      </c>
      <c r="N251">
        <f>IF(ISERROR(VLOOKUP($J251,'Miljövärden urval för publ'!$B$2:$H$490,MATCH(N$3,'Miljövärden urval för publ'!$B$2:$H$2,0),FALSE)),"",VLOOKUP($J251,'Miljövärden urval för publ'!$B$2:$H$490,MATCH(N$3,'Miljövärden urval för publ'!$B$2:$H$2,0),FALSE))</f>
        <v>1.3934500000000001E-2</v>
      </c>
    </row>
    <row r="252" spans="1:14" x14ac:dyDescent="0.25">
      <c r="A252" s="26" t="s">
        <v>193</v>
      </c>
      <c r="B252" s="26" t="s">
        <v>197</v>
      </c>
      <c r="C252" s="27"/>
      <c r="D252" s="27" t="str">
        <f>VLOOKUP(B252,'Miljövärden urval för publ'!$B$2:$S$480,MATCH("ska publiceras:",'Miljövärden urval för publ'!$B$2:$Q$2,0),FALSE)</f>
        <v>nej</v>
      </c>
      <c r="E252" s="27">
        <f t="shared" si="9"/>
        <v>226</v>
      </c>
      <c r="H252" s="20">
        <v>250</v>
      </c>
      <c r="I252" t="str">
        <f t="shared" si="10"/>
        <v>Vaggeryds Energi AB</v>
      </c>
      <c r="J252" t="str">
        <f t="shared" si="11"/>
        <v>Skillingaryd</v>
      </c>
      <c r="K252">
        <f>IF(ISERROR(VLOOKUP($J252,'Miljövärden urval för publ'!$B$2:$H$490,MATCH(K$3,'Miljövärden urval för publ'!$B$2:$H$2,0),FALSE)),"",VLOOKUP($J252,'Miljövärden urval för publ'!$B$2:$H$490,MATCH(K$3,'Miljövärden urval för publ'!$B$2:$H$2,0),FALSE))</f>
        <v>0.13325300000000001</v>
      </c>
      <c r="L252">
        <f>IF(ISERROR(VLOOKUP($J252,'Miljövärden urval för publ'!$B$2:$H$490,MATCH(L$3,'Miljövärden urval för publ'!$B$2:$H$2,0),FALSE)),"",VLOOKUP($J252,'Miljövärden urval för publ'!$B$2:$H$490,MATCH(L$3,'Miljövärden urval för publ'!$B$2:$H$2,0),FALSE))</f>
        <v>19.3247</v>
      </c>
      <c r="M252">
        <f>IF(ISERROR(VLOOKUP($J252,'Miljövärden urval för publ'!$B$2:$H$490,MATCH(M$3,'Miljövärden urval för publ'!$B$2:$H$2,0),FALSE)),"",VLOOKUP($J252,'Miljövärden urval för publ'!$B$2:$H$490,MATCH(M$3,'Miljövärden urval för publ'!$B$2:$H$2,0),FALSE))</f>
        <v>11.8621</v>
      </c>
      <c r="N252">
        <f>IF(ISERROR(VLOOKUP($J252,'Miljövärden urval för publ'!$B$2:$H$490,MATCH(N$3,'Miljövärden urval för publ'!$B$2:$H$2,0),FALSE)),"",VLOOKUP($J252,'Miljövärden urval för publ'!$B$2:$H$490,MATCH(N$3,'Miljövärden urval för publ'!$B$2:$H$2,0),FALSE))</f>
        <v>2.0752199999999998E-2</v>
      </c>
    </row>
    <row r="253" spans="1:14" x14ac:dyDescent="0.25">
      <c r="A253" s="26" t="s">
        <v>371</v>
      </c>
      <c r="B253" s="26" t="s">
        <v>372</v>
      </c>
      <c r="C253" s="27"/>
      <c r="D253" s="27" t="str">
        <f>VLOOKUP(B253,'Miljövärden urval för publ'!$B$2:$S$480,MATCH("ska publiceras:",'Miljövärden urval för publ'!$B$2:$Q$2,0),FALSE)</f>
        <v>ja</v>
      </c>
      <c r="E253" s="27">
        <f t="shared" si="9"/>
        <v>227</v>
      </c>
      <c r="H253" s="20">
        <v>251</v>
      </c>
      <c r="I253" t="str">
        <f t="shared" si="10"/>
        <v>Hammarö Energi AB</v>
      </c>
      <c r="J253" t="str">
        <f t="shared" si="11"/>
        <v>Skoghall</v>
      </c>
      <c r="K253">
        <f>IF(ISERROR(VLOOKUP($J253,'Miljövärden urval för publ'!$B$2:$H$490,MATCH(K$3,'Miljövärden urval för publ'!$B$2:$H$2,0),FALSE)),"",VLOOKUP($J253,'Miljövärden urval för publ'!$B$2:$H$490,MATCH(K$3,'Miljövärden urval för publ'!$B$2:$H$2,0),FALSE))</f>
        <v>0.220276</v>
      </c>
      <c r="L253">
        <f>IF(ISERROR(VLOOKUP($J253,'Miljövärden urval för publ'!$B$2:$H$490,MATCH(L$3,'Miljövärden urval för publ'!$B$2:$H$2,0),FALSE)),"",VLOOKUP($J253,'Miljövärden urval för publ'!$B$2:$H$490,MATCH(L$3,'Miljövärden urval för publ'!$B$2:$H$2,0),FALSE))</f>
        <v>57.6877</v>
      </c>
      <c r="M253">
        <f>IF(ISERROR(VLOOKUP($J253,'Miljövärden urval för publ'!$B$2:$H$490,MATCH(M$3,'Miljövärden urval för publ'!$B$2:$H$2,0),FALSE)),"",VLOOKUP($J253,'Miljövärden urval för publ'!$B$2:$H$490,MATCH(M$3,'Miljövärden urval för publ'!$B$2:$H$2,0),FALSE))</f>
        <v>8.2385300000000008</v>
      </c>
      <c r="N253">
        <f>IF(ISERROR(VLOOKUP($J253,'Miljövärden urval för publ'!$B$2:$H$490,MATCH(N$3,'Miljövärden urval för publ'!$B$2:$H$2,0),FALSE)),"",VLOOKUP($J253,'Miljövärden urval för publ'!$B$2:$H$490,MATCH(N$3,'Miljövärden urval för publ'!$B$2:$H$2,0),FALSE))</f>
        <v>2.00707E-2</v>
      </c>
    </row>
    <row r="254" spans="1:14" x14ac:dyDescent="0.25">
      <c r="A254" s="26" t="s">
        <v>373</v>
      </c>
      <c r="B254" s="26" t="s">
        <v>375</v>
      </c>
      <c r="C254" s="27"/>
      <c r="D254" s="27" t="str">
        <f>VLOOKUP(B254,'Miljövärden urval för publ'!$B$2:$S$480,MATCH("ska publiceras:",'Miljövärden urval för publ'!$B$2:$Q$2,0),FALSE)</f>
        <v>ja</v>
      </c>
      <c r="E254" s="27">
        <f t="shared" si="9"/>
        <v>228</v>
      </c>
      <c r="H254" s="20">
        <v>252</v>
      </c>
      <c r="I254" t="str">
        <f t="shared" si="10"/>
        <v>Skövde Värmeverk AB</v>
      </c>
      <c r="J254" t="str">
        <f t="shared" si="11"/>
        <v>Skultorp</v>
      </c>
      <c r="K254">
        <f>IF(ISERROR(VLOOKUP($J254,'Miljövärden urval för publ'!$B$2:$H$490,MATCH(K$3,'Miljövärden urval för publ'!$B$2:$H$2,0),FALSE)),"",VLOOKUP($J254,'Miljövärden urval för publ'!$B$2:$H$490,MATCH(K$3,'Miljövärden urval för publ'!$B$2:$H$2,0),FALSE))</f>
        <v>0.16670099999999999</v>
      </c>
      <c r="L254">
        <f>IF(ISERROR(VLOOKUP($J254,'Miljövärden urval för publ'!$B$2:$H$490,MATCH(L$3,'Miljövärden urval för publ'!$B$2:$H$2,0),FALSE)),"",VLOOKUP($J254,'Miljövärden urval för publ'!$B$2:$H$490,MATCH(L$3,'Miljövärden urval för publ'!$B$2:$H$2,0),FALSE))</f>
        <v>10.197699999999999</v>
      </c>
      <c r="M254">
        <f>IF(ISERROR(VLOOKUP($J254,'Miljövärden urval för publ'!$B$2:$H$490,MATCH(M$3,'Miljövärden urval för publ'!$B$2:$H$2,0),FALSE)),"",VLOOKUP($J254,'Miljövärden urval för publ'!$B$2:$H$490,MATCH(M$3,'Miljövärden urval för publ'!$B$2:$H$2,0),FALSE))</f>
        <v>17.515799999999999</v>
      </c>
      <c r="N254">
        <f>IF(ISERROR(VLOOKUP($J254,'Miljövärden urval för publ'!$B$2:$H$490,MATCH(N$3,'Miljövärden urval för publ'!$B$2:$H$2,0),FALSE)),"",VLOOKUP($J254,'Miljövärden urval för publ'!$B$2:$H$490,MATCH(N$3,'Miljövärden urval för publ'!$B$2:$H$2,0),FALSE))</f>
        <v>6.7453599999999997E-3</v>
      </c>
    </row>
    <row r="255" spans="1:14" x14ac:dyDescent="0.25">
      <c r="A255" s="26" t="s">
        <v>608</v>
      </c>
      <c r="B255" s="26" t="s">
        <v>614</v>
      </c>
      <c r="C255" s="27"/>
      <c r="D255" s="27" t="str">
        <f>VLOOKUP(B255,'Miljövärden urval för publ'!$B$2:$S$480,MATCH("ska publiceras:",'Miljövärden urval för publ'!$B$2:$Q$2,0),FALSE)</f>
        <v>ja</v>
      </c>
      <c r="E255" s="27">
        <f t="shared" si="9"/>
        <v>229</v>
      </c>
      <c r="H255" s="20">
        <v>253</v>
      </c>
      <c r="I255" t="str">
        <f t="shared" si="10"/>
        <v>Lantmännen Agrovärme AB</v>
      </c>
      <c r="J255" t="str">
        <f t="shared" si="11"/>
        <v>Skurup</v>
      </c>
      <c r="K255">
        <f>IF(ISERROR(VLOOKUP($J255,'Miljövärden urval för publ'!$B$2:$H$490,MATCH(K$3,'Miljövärden urval för publ'!$B$2:$H$2,0),FALSE)),"",VLOOKUP($J255,'Miljövärden urval för publ'!$B$2:$H$490,MATCH(K$3,'Miljövärden urval för publ'!$B$2:$H$2,0),FALSE))</f>
        <v>1.1103000000000001</v>
      </c>
      <c r="L255">
        <f>IF(ISERROR(VLOOKUP($J255,'Miljövärden urval för publ'!$B$2:$H$490,MATCH(L$3,'Miljövärden urval för publ'!$B$2:$H$2,0),FALSE)),"",VLOOKUP($J255,'Miljövärden urval för publ'!$B$2:$H$490,MATCH(L$3,'Miljövärden urval för publ'!$B$2:$H$2,0),FALSE))</f>
        <v>18.347200000000001</v>
      </c>
      <c r="M255">
        <f>IF(ISERROR(VLOOKUP($J255,'Miljövärden urval för publ'!$B$2:$H$490,MATCH(M$3,'Miljövärden urval för publ'!$B$2:$H$2,0),FALSE)),"",VLOOKUP($J255,'Miljövärden urval för publ'!$B$2:$H$490,MATCH(M$3,'Miljövärden urval för publ'!$B$2:$H$2,0),FALSE))</f>
        <v>30.797999999999998</v>
      </c>
      <c r="N255">
        <f>IF(ISERROR(VLOOKUP($J255,'Miljövärden urval för publ'!$B$2:$H$490,MATCH(N$3,'Miljövärden urval för publ'!$B$2:$H$2,0),FALSE)),"",VLOOKUP($J255,'Miljövärden urval för publ'!$B$2:$H$490,MATCH(N$3,'Miljövärden urval för publ'!$B$2:$H$2,0),FALSE))</f>
        <v>1.2047499999999999E-2</v>
      </c>
    </row>
    <row r="256" spans="1:14" x14ac:dyDescent="0.25">
      <c r="A256" s="26" t="s">
        <v>22</v>
      </c>
      <c r="B256" s="26" t="s">
        <v>30</v>
      </c>
      <c r="C256" s="27"/>
      <c r="D256" s="27" t="str">
        <f>VLOOKUP(B256,'Miljövärden urval för publ'!$B$2:$S$480,MATCH("ska publiceras:",'Miljövärden urval för publ'!$B$2:$Q$2,0),FALSE)</f>
        <v>ja</v>
      </c>
      <c r="E256" s="27">
        <f t="shared" si="9"/>
        <v>230</v>
      </c>
      <c r="H256" s="20">
        <v>254</v>
      </c>
      <c r="I256" t="str">
        <f t="shared" si="10"/>
        <v>Bionär Närvärme AB</v>
      </c>
      <c r="J256" t="str">
        <f t="shared" si="11"/>
        <v>Skutskär</v>
      </c>
      <c r="K256">
        <f>IF(ISERROR(VLOOKUP($J256,'Miljövärden urval för publ'!$B$2:$H$490,MATCH(K$3,'Miljövärden urval för publ'!$B$2:$H$2,0),FALSE)),"",VLOOKUP($J256,'Miljövärden urval för publ'!$B$2:$H$490,MATCH(K$3,'Miljövärden urval för publ'!$B$2:$H$2,0),FALSE))</f>
        <v>3.1702000000000002E-3</v>
      </c>
      <c r="L256">
        <f>IF(ISERROR(VLOOKUP($J256,'Miljövärden urval för publ'!$B$2:$H$490,MATCH(L$3,'Miljövärden urval för publ'!$B$2:$H$2,0),FALSE)),"",VLOOKUP($J256,'Miljövärden urval för publ'!$B$2:$H$490,MATCH(L$3,'Miljövärden urval för publ'!$B$2:$H$2,0),FALSE))</f>
        <v>0.43493399999999999</v>
      </c>
      <c r="M256">
        <f>IF(ISERROR(VLOOKUP($J256,'Miljövärden urval för publ'!$B$2:$H$490,MATCH(M$3,'Miljövärden urval för publ'!$B$2:$H$2,0),FALSE)),"",VLOOKUP($J256,'Miljövärden urval för publ'!$B$2:$H$490,MATCH(M$3,'Miljövärden urval för publ'!$B$2:$H$2,0),FALSE))</f>
        <v>0.27097900000000003</v>
      </c>
      <c r="N256">
        <f>IF(ISERROR(VLOOKUP($J256,'Miljövärden urval för publ'!$B$2:$H$490,MATCH(N$3,'Miljövärden urval för publ'!$B$2:$H$2,0),FALSE)),"",VLOOKUP($J256,'Miljövärden urval för publ'!$B$2:$H$490,MATCH(N$3,'Miljövärden urval för publ'!$B$2:$H$2,0),FALSE))</f>
        <v>0</v>
      </c>
    </row>
    <row r="257" spans="1:14" x14ac:dyDescent="0.25">
      <c r="A257" s="26" t="s">
        <v>180</v>
      </c>
      <c r="B257" s="26" t="s">
        <v>183</v>
      </c>
      <c r="C257" s="27"/>
      <c r="D257" s="27" t="str">
        <f>VLOOKUP(B257,'Miljövärden urval för publ'!$B$2:$S$480,MATCH("ska publiceras:",'Miljövärden urval för publ'!$B$2:$Q$2,0),FALSE)</f>
        <v>ja</v>
      </c>
      <c r="E257" s="27">
        <f t="shared" si="9"/>
        <v>231</v>
      </c>
      <c r="H257" s="20">
        <v>255</v>
      </c>
      <c r="I257" t="str">
        <f t="shared" si="10"/>
        <v>Tekniska Verken i Linköping AB</v>
      </c>
      <c r="J257" t="str">
        <f t="shared" si="11"/>
        <v>Skärblacka</v>
      </c>
      <c r="K257">
        <f>IF(ISERROR(VLOOKUP($J257,'Miljövärden urval för publ'!$B$2:$H$490,MATCH(K$3,'Miljövärden urval för publ'!$B$2:$H$2,0),FALSE)),"",VLOOKUP($J257,'Miljövärden urval för publ'!$B$2:$H$490,MATCH(K$3,'Miljövärden urval för publ'!$B$2:$H$2,0),FALSE))</f>
        <v>0.29115400000000002</v>
      </c>
      <c r="L257">
        <f>IF(ISERROR(VLOOKUP($J257,'Miljövärden urval för publ'!$B$2:$H$490,MATCH(L$3,'Miljövärden urval för publ'!$B$2:$H$2,0),FALSE)),"",VLOOKUP($J257,'Miljövärden urval för publ'!$B$2:$H$490,MATCH(L$3,'Miljövärden urval för publ'!$B$2:$H$2,0),FALSE))</f>
        <v>67.797300000000007</v>
      </c>
      <c r="M257">
        <f>IF(ISERROR(VLOOKUP($J257,'Miljövärden urval för publ'!$B$2:$H$490,MATCH(M$3,'Miljövärden urval för publ'!$B$2:$H$2,0),FALSE)),"",VLOOKUP($J257,'Miljövärden urval för publ'!$B$2:$H$490,MATCH(M$3,'Miljövärden urval för publ'!$B$2:$H$2,0),FALSE))</f>
        <v>7.7513399999999999</v>
      </c>
      <c r="N257">
        <f>IF(ISERROR(VLOOKUP($J257,'Miljövärden urval för publ'!$B$2:$H$490,MATCH(N$3,'Miljövärden urval för publ'!$B$2:$H$2,0),FALSE)),"",VLOOKUP($J257,'Miljövärden urval för publ'!$B$2:$H$490,MATCH(N$3,'Miljövärden urval för publ'!$B$2:$H$2,0),FALSE))</f>
        <v>0.15312200000000001</v>
      </c>
    </row>
    <row r="258" spans="1:14" x14ac:dyDescent="0.25">
      <c r="A258" s="26" t="s">
        <v>353</v>
      </c>
      <c r="B258" s="26" t="s">
        <v>356</v>
      </c>
      <c r="C258" s="27"/>
      <c r="D258" s="27" t="str">
        <f>VLOOKUP(B258,'Miljövärden urval för publ'!$B$2:$S$480,MATCH("ska publiceras:",'Miljövärden urval för publ'!$B$2:$Q$2,0),FALSE)</f>
        <v>ja</v>
      </c>
      <c r="E258" s="27">
        <f t="shared" si="9"/>
        <v>232</v>
      </c>
      <c r="H258" s="20">
        <v>256</v>
      </c>
      <c r="I258" t="str">
        <f t="shared" si="10"/>
        <v>Skövde Värmeverk AB</v>
      </c>
      <c r="J258" t="str">
        <f t="shared" si="11"/>
        <v>Skövde</v>
      </c>
      <c r="K258">
        <f>IF(ISERROR(VLOOKUP($J258,'Miljövärden urval för publ'!$B$2:$H$490,MATCH(K$3,'Miljövärden urval för publ'!$B$2:$H$2,0),FALSE)),"",VLOOKUP($J258,'Miljövärden urval för publ'!$B$2:$H$490,MATCH(K$3,'Miljövärden urval för publ'!$B$2:$H$2,0),FALSE))</f>
        <v>8.0938099999999999E-2</v>
      </c>
      <c r="L258">
        <f>IF(ISERROR(VLOOKUP($J258,'Miljövärden urval för publ'!$B$2:$H$490,MATCH(L$3,'Miljövärden urval för publ'!$B$2:$H$2,0),FALSE)),"",VLOOKUP($J258,'Miljövärden urval för publ'!$B$2:$H$490,MATCH(L$3,'Miljövärden urval för publ'!$B$2:$H$2,0),FALSE))</f>
        <v>59.222499999999997</v>
      </c>
      <c r="M258">
        <f>IF(ISERROR(VLOOKUP($J258,'Miljövärden urval för publ'!$B$2:$H$490,MATCH(M$3,'Miljövärden urval för publ'!$B$2:$H$2,0),FALSE)),"",VLOOKUP($J258,'Miljövärden urval för publ'!$B$2:$H$490,MATCH(M$3,'Miljövärden urval för publ'!$B$2:$H$2,0),FALSE))</f>
        <v>5.99153</v>
      </c>
      <c r="N258">
        <f>IF(ISERROR(VLOOKUP($J258,'Miljövärden urval för publ'!$B$2:$H$490,MATCH(N$3,'Miljövärden urval för publ'!$B$2:$H$2,0),FALSE)),"",VLOOKUP($J258,'Miljövärden urval för publ'!$B$2:$H$490,MATCH(N$3,'Miljövärden urval för publ'!$B$2:$H$2,0),FALSE))</f>
        <v>6.6348199999999996E-3</v>
      </c>
    </row>
    <row r="259" spans="1:14" x14ac:dyDescent="0.25">
      <c r="A259" s="26" t="s">
        <v>407</v>
      </c>
      <c r="B259" s="26" t="s">
        <v>420</v>
      </c>
      <c r="C259" s="27"/>
      <c r="D259" s="27" t="str">
        <f>VLOOKUP(B259,'Miljövärden urval för publ'!$B$2:$S$480,MATCH("ska publiceras:",'Miljövärden urval för publ'!$B$2:$Q$2,0),FALSE)</f>
        <v>ja</v>
      </c>
      <c r="E259" s="27">
        <f t="shared" si="9"/>
        <v>233</v>
      </c>
      <c r="H259" s="20">
        <v>257</v>
      </c>
      <c r="I259" t="str">
        <f t="shared" si="10"/>
        <v>Gotlands Energi AB</v>
      </c>
      <c r="J259" t="str">
        <f t="shared" si="11"/>
        <v>Slite</v>
      </c>
      <c r="K259">
        <f>IF(ISERROR(VLOOKUP($J259,'Miljövärden urval för publ'!$B$2:$H$490,MATCH(K$3,'Miljövärden urval för publ'!$B$2:$H$2,0),FALSE)),"",VLOOKUP($J259,'Miljövärden urval för publ'!$B$2:$H$490,MATCH(K$3,'Miljövärden urval för publ'!$B$2:$H$2,0),FALSE))</f>
        <v>0.28623900000000002</v>
      </c>
      <c r="L259">
        <f>IF(ISERROR(VLOOKUP($J259,'Miljövärden urval för publ'!$B$2:$H$490,MATCH(L$3,'Miljövärden urval för publ'!$B$2:$H$2,0),FALSE)),"",VLOOKUP($J259,'Miljövärden urval för publ'!$B$2:$H$490,MATCH(L$3,'Miljövärden urval för publ'!$B$2:$H$2,0),FALSE))</f>
        <v>64.533500000000004</v>
      </c>
      <c r="M259">
        <f>IF(ISERROR(VLOOKUP($J259,'Miljövärden urval för publ'!$B$2:$H$490,MATCH(M$3,'Miljövärden urval för publ'!$B$2:$H$2,0),FALSE)),"",VLOOKUP($J259,'Miljövärden urval för publ'!$B$2:$H$490,MATCH(M$3,'Miljövärden urval för publ'!$B$2:$H$2,0),FALSE))</f>
        <v>4.1283899999999996</v>
      </c>
      <c r="N259">
        <f>IF(ISERROR(VLOOKUP($J259,'Miljövärden urval för publ'!$B$2:$H$490,MATCH(N$3,'Miljövärden urval för publ'!$B$2:$H$2,0),FALSE)),"",VLOOKUP($J259,'Miljövärden urval för publ'!$B$2:$H$490,MATCH(N$3,'Miljövärden urval för publ'!$B$2:$H$2,0),FALSE))</f>
        <v>0.17885799999999999</v>
      </c>
    </row>
    <row r="260" spans="1:14" x14ac:dyDescent="0.25">
      <c r="A260" s="26" t="s">
        <v>396</v>
      </c>
      <c r="B260" s="26" t="s">
        <v>398</v>
      </c>
      <c r="C260" s="27"/>
      <c r="D260" s="27" t="str">
        <f>VLOOKUP(B260,'Miljövärden urval för publ'!$B$2:$S$480,MATCH("ska publiceras:",'Miljövärden urval för publ'!$B$2:$Q$2,0),FALSE)</f>
        <v>ja</v>
      </c>
      <c r="E260" s="27">
        <f t="shared" si="9"/>
        <v>234</v>
      </c>
      <c r="H260" s="20">
        <v>258</v>
      </c>
      <c r="I260" t="str">
        <f t="shared" si="10"/>
        <v>Smedjebacken Energi AB</v>
      </c>
      <c r="J260" t="str">
        <f t="shared" si="11"/>
        <v>Smedjebacken</v>
      </c>
      <c r="K260">
        <f>IF(ISERROR(VLOOKUP($J260,'Miljövärden urval för publ'!$B$2:$H$490,MATCH(K$3,'Miljövärden urval för publ'!$B$2:$H$2,0),FALSE)),"",VLOOKUP($J260,'Miljövärden urval för publ'!$B$2:$H$490,MATCH(K$3,'Miljövärden urval för publ'!$B$2:$H$2,0),FALSE))</f>
        <v>0.38710800000000001</v>
      </c>
      <c r="L260">
        <f>IF(ISERROR(VLOOKUP($J260,'Miljövärden urval för publ'!$B$2:$H$490,MATCH(L$3,'Miljövärden urval för publ'!$B$2:$H$2,0),FALSE)),"",VLOOKUP($J260,'Miljövärden urval för publ'!$B$2:$H$490,MATCH(L$3,'Miljövärden urval för publ'!$B$2:$H$2,0),FALSE))</f>
        <v>54.993400000000001</v>
      </c>
      <c r="M260">
        <f>IF(ISERROR(VLOOKUP($J260,'Miljövärden urval för publ'!$B$2:$H$490,MATCH(M$3,'Miljövärden urval för publ'!$B$2:$H$2,0),FALSE)),"",VLOOKUP($J260,'Miljövärden urval för publ'!$B$2:$H$490,MATCH(M$3,'Miljövärden urval för publ'!$B$2:$H$2,0),FALSE))</f>
        <v>4.6491699999999998</v>
      </c>
      <c r="N260">
        <f>IF(ISERROR(VLOOKUP($J260,'Miljövärden urval för publ'!$B$2:$H$490,MATCH(N$3,'Miljövärden urval för publ'!$B$2:$H$2,0),FALSE)),"",VLOOKUP($J260,'Miljövärden urval för publ'!$B$2:$H$490,MATCH(N$3,'Miljövärden urval för publ'!$B$2:$H$2,0),FALSE))</f>
        <v>7.0342799999999997E-2</v>
      </c>
    </row>
    <row r="261" spans="1:14" x14ac:dyDescent="0.25">
      <c r="A261" s="26" t="s">
        <v>373</v>
      </c>
      <c r="B261" s="26" t="s">
        <v>376</v>
      </c>
      <c r="C261" s="27"/>
      <c r="D261" s="27" t="str">
        <f>VLOOKUP(B261,'Miljövärden urval för publ'!$B$2:$S$480,MATCH("ska publiceras:",'Miljövärden urval för publ'!$B$2:$Q$2,0),FALSE)</f>
        <v>ja</v>
      </c>
      <c r="E261" s="27">
        <f t="shared" ref="E261:E324" si="12">IF(ISERROR(D261),E260,IF(D261="ja",E260+1,E260))</f>
        <v>235</v>
      </c>
      <c r="H261" s="20">
        <v>259</v>
      </c>
      <c r="I261" t="str">
        <f t="shared" ref="I261:I324" si="13">IF(ISERROR(INDEX($A$4:$E$490,MATCH($H261,$E$4:$E$490,0),1)),"",INDEX($A$4:$E$490,MATCH($H261,$E$4:$E$490,0),1))</f>
        <v>E.ON Värme Sverige AB</v>
      </c>
      <c r="J261" t="str">
        <f t="shared" ref="J261:J324" si="14">IF(ISERROR(INDEX($A$4:$E$490,MATCH($H261,$E$4:$E$490,0),2)),"",INDEX($A$4:$E$490,MATCH($H261,$E$4:$E$490,0),2))</f>
        <v>Sollefteå</v>
      </c>
      <c r="K261">
        <f>IF(ISERROR(VLOOKUP($J261,'Miljövärden urval för publ'!$B$2:$H$490,MATCH(K$3,'Miljövärden urval för publ'!$B$2:$H$2,0),FALSE)),"",VLOOKUP($J261,'Miljövärden urval för publ'!$B$2:$H$490,MATCH(K$3,'Miljövärden urval för publ'!$B$2:$H$2,0),FALSE))</f>
        <v>0.137993</v>
      </c>
      <c r="L261">
        <f>IF(ISERROR(VLOOKUP($J261,'Miljövärden urval för publ'!$B$2:$H$490,MATCH(L$3,'Miljövärden urval för publ'!$B$2:$H$2,0),FALSE)),"",VLOOKUP($J261,'Miljövärden urval för publ'!$B$2:$H$490,MATCH(L$3,'Miljövärden urval för publ'!$B$2:$H$2,0),FALSE))</f>
        <v>25.7879</v>
      </c>
      <c r="M261">
        <f>IF(ISERROR(VLOOKUP($J261,'Miljövärden urval för publ'!$B$2:$H$490,MATCH(M$3,'Miljövärden urval för publ'!$B$2:$H$2,0),FALSE)),"",VLOOKUP($J261,'Miljövärden urval för publ'!$B$2:$H$490,MATCH(M$3,'Miljövärden urval för publ'!$B$2:$H$2,0),FALSE))</f>
        <v>7.8998299999999997</v>
      </c>
      <c r="N261">
        <f>IF(ISERROR(VLOOKUP($J261,'Miljövärden urval för publ'!$B$2:$H$490,MATCH(N$3,'Miljövärden urval för publ'!$B$2:$H$2,0),FALSE)),"",VLOOKUP($J261,'Miljövärden urval för publ'!$B$2:$H$490,MATCH(N$3,'Miljövärden urval för publ'!$B$2:$H$2,0),FALSE))</f>
        <v>1.73226E-2</v>
      </c>
    </row>
    <row r="262" spans="1:14" x14ac:dyDescent="0.25">
      <c r="A262" s="26" t="s">
        <v>583</v>
      </c>
      <c r="B262" s="26" t="s">
        <v>586</v>
      </c>
      <c r="C262" s="27"/>
      <c r="D262" s="27" t="str">
        <f>VLOOKUP(B262,'Miljövärden urval för publ'!$B$2:$S$480,MATCH("ska publiceras:",'Miljövärden urval för publ'!$B$2:$Q$2,0),FALSE)</f>
        <v>ja</v>
      </c>
      <c r="E262" s="27">
        <f t="shared" si="12"/>
        <v>236</v>
      </c>
      <c r="H262" s="20">
        <v>260</v>
      </c>
      <c r="I262" t="str">
        <f t="shared" si="13"/>
        <v>Sollentuna Energi AB</v>
      </c>
      <c r="J262" t="str">
        <f t="shared" si="14"/>
        <v>Sollentuna</v>
      </c>
      <c r="K262">
        <f>IF(ISERROR(VLOOKUP($J262,'Miljövärden urval för publ'!$B$2:$H$490,MATCH(K$3,'Miljövärden urval för publ'!$B$2:$H$2,0),FALSE)),"",VLOOKUP($J262,'Miljövärden urval för publ'!$B$2:$H$490,MATCH(K$3,'Miljövärden urval för publ'!$B$2:$H$2,0),FALSE))</f>
        <v>0.20224700000000001</v>
      </c>
      <c r="L262">
        <f>IF(ISERROR(VLOOKUP($J262,'Miljövärden urval för publ'!$B$2:$H$490,MATCH(L$3,'Miljövärden urval för publ'!$B$2:$H$2,0),FALSE)),"",VLOOKUP($J262,'Miljövärden urval för publ'!$B$2:$H$490,MATCH(L$3,'Miljövärden urval för publ'!$B$2:$H$2,0),FALSE))</f>
        <v>82.0351</v>
      </c>
      <c r="M262">
        <f>IF(ISERROR(VLOOKUP($J262,'Miljövärden urval för publ'!$B$2:$H$490,MATCH(M$3,'Miljövärden urval för publ'!$B$2:$H$2,0),FALSE)),"",VLOOKUP($J262,'Miljövärden urval för publ'!$B$2:$H$490,MATCH(M$3,'Miljövärden urval för publ'!$B$2:$H$2,0),FALSE))</f>
        <v>6.1725500000000002</v>
      </c>
      <c r="N262">
        <f>IF(ISERROR(VLOOKUP($J262,'Miljövärden urval för publ'!$B$2:$H$490,MATCH(N$3,'Miljövärden urval för publ'!$B$2:$H$2,0),FALSE)),"",VLOOKUP($J262,'Miljövärden urval för publ'!$B$2:$H$490,MATCH(N$3,'Miljövärden urval för publ'!$B$2:$H$2,0),FALSE))</f>
        <v>0.106782</v>
      </c>
    </row>
    <row r="263" spans="1:14" x14ac:dyDescent="0.25">
      <c r="A263" s="26" t="s">
        <v>571</v>
      </c>
      <c r="B263" s="26" t="s">
        <v>572</v>
      </c>
      <c r="C263" s="27"/>
      <c r="D263" s="27" t="str">
        <f>VLOOKUP(B263,'Miljövärden urval för publ'!$B$2:$S$480,MATCH("ska publiceras:",'Miljövärden urval för publ'!$B$2:$Q$2,0),FALSE)</f>
        <v>ja</v>
      </c>
      <c r="E263" s="27">
        <f t="shared" si="12"/>
        <v>237</v>
      </c>
      <c r="H263" s="20">
        <v>261</v>
      </c>
      <c r="I263" t="str">
        <f t="shared" si="13"/>
        <v>Hedemora Energi AB</v>
      </c>
      <c r="J263" t="str">
        <f t="shared" si="14"/>
        <v>St Skedvi</v>
      </c>
      <c r="K263">
        <f>IF(ISERROR(VLOOKUP($J263,'Miljövärden urval för publ'!$B$2:$H$490,MATCH(K$3,'Miljövärden urval för publ'!$B$2:$H$2,0),FALSE)),"",VLOOKUP($J263,'Miljövärden urval för publ'!$B$2:$H$490,MATCH(K$3,'Miljövärden urval för publ'!$B$2:$H$2,0),FALSE))</f>
        <v>0.165045</v>
      </c>
      <c r="L263">
        <f>IF(ISERROR(VLOOKUP($J263,'Miljövärden urval för publ'!$B$2:$H$490,MATCH(L$3,'Miljövärden urval för publ'!$B$2:$H$2,0),FALSE)),"",VLOOKUP($J263,'Miljövärden urval för publ'!$B$2:$H$490,MATCH(L$3,'Miljövärden urval för publ'!$B$2:$H$2,0),FALSE))</f>
        <v>36.195</v>
      </c>
      <c r="M263">
        <f>IF(ISERROR(VLOOKUP($J263,'Miljövärden urval för publ'!$B$2:$H$490,MATCH(M$3,'Miljövärden urval för publ'!$B$2:$H$2,0),FALSE)),"",VLOOKUP($J263,'Miljövärden urval för publ'!$B$2:$H$490,MATCH(M$3,'Miljövärden urval för publ'!$B$2:$H$2,0),FALSE))</f>
        <v>9.4097299999999997</v>
      </c>
      <c r="N263">
        <f>IF(ISERROR(VLOOKUP($J263,'Miljövärden urval för publ'!$B$2:$H$490,MATCH(N$3,'Miljövärden urval för publ'!$B$2:$H$2,0),FALSE)),"",VLOOKUP($J263,'Miljövärden urval för publ'!$B$2:$H$490,MATCH(N$3,'Miljövärden urval för publ'!$B$2:$H$2,0),FALSE))</f>
        <v>5.9201499999999997E-2</v>
      </c>
    </row>
    <row r="264" spans="1:14" x14ac:dyDescent="0.25">
      <c r="A264" s="26" t="s">
        <v>314</v>
      </c>
      <c r="B264" s="26" t="s">
        <v>316</v>
      </c>
      <c r="C264" s="27"/>
      <c r="D264" s="27" t="str">
        <f>VLOOKUP(B264,'Miljövärden urval för publ'!$B$2:$S$480,MATCH("ska publiceras:",'Miljövärden urval för publ'!$B$2:$Q$2,0),FALSE)</f>
        <v>ja</v>
      </c>
      <c r="E264" s="27">
        <f t="shared" si="12"/>
        <v>238</v>
      </c>
      <c r="H264" s="20">
        <v>262</v>
      </c>
      <c r="I264" t="str">
        <f t="shared" si="13"/>
        <v>E.ON Värme Sverige AB</v>
      </c>
      <c r="J264" t="str">
        <f t="shared" si="14"/>
        <v>Staffanstorp</v>
      </c>
      <c r="K264">
        <f>IF(ISERROR(VLOOKUP($J264,'Miljövärden urval för publ'!$B$2:$H$490,MATCH(K$3,'Miljövärden urval för publ'!$B$2:$H$2,0),FALSE)),"",VLOOKUP($J264,'Miljövärden urval för publ'!$B$2:$H$490,MATCH(K$3,'Miljövärden urval för publ'!$B$2:$H$2,0),FALSE))</f>
        <v>0.22068599999999999</v>
      </c>
      <c r="L264">
        <f>IF(ISERROR(VLOOKUP($J264,'Miljövärden urval för publ'!$B$2:$H$490,MATCH(L$3,'Miljövärden urval för publ'!$B$2:$H$2,0),FALSE)),"",VLOOKUP($J264,'Miljövärden urval för publ'!$B$2:$H$490,MATCH(L$3,'Miljövärden urval för publ'!$B$2:$H$2,0),FALSE))</f>
        <v>41.569499999999998</v>
      </c>
      <c r="M264">
        <f>IF(ISERROR(VLOOKUP($J264,'Miljövärden urval för publ'!$B$2:$H$490,MATCH(M$3,'Miljövärden urval för publ'!$B$2:$H$2,0),FALSE)),"",VLOOKUP($J264,'Miljövärden urval för publ'!$B$2:$H$490,MATCH(M$3,'Miljövärden urval för publ'!$B$2:$H$2,0),FALSE))</f>
        <v>11.244300000000001</v>
      </c>
      <c r="N264">
        <f>IF(ISERROR(VLOOKUP($J264,'Miljövärden urval för publ'!$B$2:$H$490,MATCH(N$3,'Miljövärden urval för publ'!$B$2:$H$2,0),FALSE)),"",VLOOKUP($J264,'Miljövärden urval för publ'!$B$2:$H$490,MATCH(N$3,'Miljövärden urval för publ'!$B$2:$H$2,0),FALSE))</f>
        <v>8.52821E-2</v>
      </c>
    </row>
    <row r="265" spans="1:14" x14ac:dyDescent="0.25">
      <c r="A265" s="26" t="s">
        <v>399</v>
      </c>
      <c r="B265" s="26" t="s">
        <v>400</v>
      </c>
      <c r="C265" s="27"/>
      <c r="D265" s="27" t="str">
        <f>VLOOKUP(B265,'Miljövärden urval för publ'!$B$2:$S$480,MATCH("ska publiceras:",'Miljövärden urval för publ'!$B$2:$Q$2,0),FALSE)</f>
        <v>ja</v>
      </c>
      <c r="E265" s="27">
        <f t="shared" si="12"/>
        <v>239</v>
      </c>
      <c r="H265" s="20">
        <v>263</v>
      </c>
      <c r="I265" t="str">
        <f t="shared" si="13"/>
        <v>Lerum Fjärrvärme AB</v>
      </c>
      <c r="J265" t="str">
        <f t="shared" si="14"/>
        <v>Stenkullen</v>
      </c>
      <c r="K265">
        <f>IF(ISERROR(VLOOKUP($J265,'Miljövärden urval för publ'!$B$2:$H$490,MATCH(K$3,'Miljövärden urval för publ'!$B$2:$H$2,0),FALSE)),"",VLOOKUP($J265,'Miljövärden urval för publ'!$B$2:$H$490,MATCH(K$3,'Miljövärden urval för publ'!$B$2:$H$2,0),FALSE))</f>
        <v>0.148647</v>
      </c>
      <c r="L265">
        <f>IF(ISERROR(VLOOKUP($J265,'Miljövärden urval för publ'!$B$2:$H$490,MATCH(L$3,'Miljövärden urval för publ'!$B$2:$H$2,0),FALSE)),"",VLOOKUP($J265,'Miljövärden urval för publ'!$B$2:$H$490,MATCH(L$3,'Miljövärden urval för publ'!$B$2:$H$2,0),FALSE))</f>
        <v>12.865500000000001</v>
      </c>
      <c r="M265">
        <f>IF(ISERROR(VLOOKUP($J265,'Miljövärden urval för publ'!$B$2:$H$490,MATCH(M$3,'Miljövärden urval för publ'!$B$2:$H$2,0),FALSE)),"",VLOOKUP($J265,'Miljövärden urval för publ'!$B$2:$H$490,MATCH(M$3,'Miljövärden urval för publ'!$B$2:$H$2,0),FALSE))</f>
        <v>14.820600000000001</v>
      </c>
      <c r="N265">
        <f>IF(ISERROR(VLOOKUP($J265,'Miljövärden urval för publ'!$B$2:$H$490,MATCH(N$3,'Miljövärden urval för publ'!$B$2:$H$2,0),FALSE)),"",VLOOKUP($J265,'Miljövärden urval för publ'!$B$2:$H$490,MATCH(N$3,'Miljövärden urval för publ'!$B$2:$H$2,0),FALSE))</f>
        <v>2.1163999999999999E-2</v>
      </c>
    </row>
    <row r="266" spans="1:14" x14ac:dyDescent="0.25">
      <c r="A266" s="26" t="s">
        <v>463</v>
      </c>
      <c r="B266" s="26" t="s">
        <v>464</v>
      </c>
      <c r="C266" s="27"/>
      <c r="D266" s="27" t="str">
        <f>VLOOKUP(B266,'Miljövärden urval för publ'!$B$2:$S$480,MATCH("ska publiceras:",'Miljövärden urval för publ'!$B$2:$Q$2,0),FALSE)</f>
        <v>ja</v>
      </c>
      <c r="E266" s="27">
        <f t="shared" si="12"/>
        <v>240</v>
      </c>
      <c r="H266" s="20">
        <v>264</v>
      </c>
      <c r="I266" t="str">
        <f t="shared" si="13"/>
        <v>Jönköping Energi AB</v>
      </c>
      <c r="J266" t="str">
        <f t="shared" si="14"/>
        <v>Stensholm</v>
      </c>
      <c r="K266">
        <f>IF(ISERROR(VLOOKUP($J266,'Miljövärden urval för publ'!$B$2:$H$490,MATCH(K$3,'Miljövärden urval för publ'!$B$2:$H$2,0),FALSE)),"",VLOOKUP($J266,'Miljövärden urval för publ'!$B$2:$H$490,MATCH(K$3,'Miljövärden urval för publ'!$B$2:$H$2,0),FALSE))</f>
        <v>0.16312499999999999</v>
      </c>
      <c r="L266">
        <f>IF(ISERROR(VLOOKUP($J266,'Miljövärden urval för publ'!$B$2:$H$490,MATCH(L$3,'Miljövärden urval för publ'!$B$2:$H$2,0),FALSE)),"",VLOOKUP($J266,'Miljövärden urval för publ'!$B$2:$H$490,MATCH(L$3,'Miljövärden urval för publ'!$B$2:$H$2,0),FALSE))</f>
        <v>12.2278</v>
      </c>
      <c r="M266">
        <f>IF(ISERROR(VLOOKUP($J266,'Miljövärden urval för publ'!$B$2:$H$490,MATCH(M$3,'Miljövärden urval för publ'!$B$2:$H$2,0),FALSE)),"",VLOOKUP($J266,'Miljövärden urval för publ'!$B$2:$H$490,MATCH(M$3,'Miljövärden urval för publ'!$B$2:$H$2,0),FALSE))</f>
        <v>14.2262</v>
      </c>
      <c r="N266">
        <f>IF(ISERROR(VLOOKUP($J266,'Miljövärden urval för publ'!$B$2:$H$490,MATCH(N$3,'Miljövärden urval för publ'!$B$2:$H$2,0),FALSE)),"",VLOOKUP($J266,'Miljövärden urval för publ'!$B$2:$H$490,MATCH(N$3,'Miljövärden urval för publ'!$B$2:$H$2,0),FALSE))</f>
        <v>2.0524199999999999E-2</v>
      </c>
    </row>
    <row r="267" spans="1:14" x14ac:dyDescent="0.25">
      <c r="A267" s="26" t="s">
        <v>401</v>
      </c>
      <c r="B267" s="26" t="s">
        <v>402</v>
      </c>
      <c r="C267" s="27"/>
      <c r="D267" s="27" t="str">
        <f>VLOOKUP(B267,'Miljövärden urval för publ'!$B$2:$S$480,MATCH("ska publiceras:",'Miljövärden urval för publ'!$B$2:$Q$2,0),FALSE)</f>
        <v>ja</v>
      </c>
      <c r="E267" s="27">
        <f t="shared" si="12"/>
        <v>241</v>
      </c>
      <c r="H267" s="20">
        <v>265</v>
      </c>
      <c r="I267" t="str">
        <f t="shared" si="13"/>
        <v>Falbygdens Energi AB</v>
      </c>
      <c r="J267" t="str">
        <f t="shared" si="14"/>
        <v>Stenstorp</v>
      </c>
      <c r="K267">
        <f>IF(ISERROR(VLOOKUP($J267,'Miljövärden urval för publ'!$B$2:$H$490,MATCH(K$3,'Miljövärden urval för publ'!$B$2:$H$2,0),FALSE)),"",VLOOKUP($J267,'Miljövärden urval för publ'!$B$2:$H$490,MATCH(K$3,'Miljövärden urval för publ'!$B$2:$H$2,0),FALSE))</f>
        <v>0.195823</v>
      </c>
      <c r="L267">
        <f>IF(ISERROR(VLOOKUP($J267,'Miljövärden urval för publ'!$B$2:$H$490,MATCH(L$3,'Miljövärden urval för publ'!$B$2:$H$2,0),FALSE)),"",VLOOKUP($J267,'Miljövärden urval för publ'!$B$2:$H$490,MATCH(L$3,'Miljövärden urval för publ'!$B$2:$H$2,0),FALSE))</f>
        <v>6.9357499999999996</v>
      </c>
      <c r="M267">
        <f>IF(ISERROR(VLOOKUP($J267,'Miljövärden urval för publ'!$B$2:$H$490,MATCH(M$3,'Miljövärden urval för publ'!$B$2:$H$2,0),FALSE)),"",VLOOKUP($J267,'Miljövärden urval för publ'!$B$2:$H$490,MATCH(M$3,'Miljövärden urval för publ'!$B$2:$H$2,0),FALSE))</f>
        <v>14.801</v>
      </c>
      <c r="N267">
        <f>IF(ISERROR(VLOOKUP($J267,'Miljövärden urval för publ'!$B$2:$H$490,MATCH(N$3,'Miljövärden urval för publ'!$B$2:$H$2,0),FALSE)),"",VLOOKUP($J267,'Miljövärden urval för publ'!$B$2:$H$490,MATCH(N$3,'Miljövärden urval för publ'!$B$2:$H$2,0),FALSE))</f>
        <v>0</v>
      </c>
    </row>
    <row r="268" spans="1:14" x14ac:dyDescent="0.25">
      <c r="A268" s="26" t="s">
        <v>526</v>
      </c>
      <c r="B268" s="26" t="s">
        <v>534</v>
      </c>
      <c r="C268" s="27"/>
      <c r="D268" s="27" t="str">
        <f>VLOOKUP(B268,'Miljövärden urval för publ'!$B$2:$S$480,MATCH("ska publiceras:",'Miljövärden urval för publ'!$B$2:$Q$2,0),FALSE)</f>
        <v>ja</v>
      </c>
      <c r="E268" s="27">
        <f t="shared" si="12"/>
        <v>242</v>
      </c>
      <c r="H268" s="20">
        <v>266</v>
      </c>
      <c r="I268" t="str">
        <f t="shared" si="13"/>
        <v>Stenungsunds Energi &amp; Miljö AB</v>
      </c>
      <c r="J268" t="str">
        <f t="shared" si="14"/>
        <v>Stenungsund</v>
      </c>
      <c r="K268">
        <f>IF(ISERROR(VLOOKUP($J268,'Miljövärden urval för publ'!$B$2:$H$490,MATCH(K$3,'Miljövärden urval för publ'!$B$2:$H$2,0),FALSE)),"",VLOOKUP($J268,'Miljövärden urval för publ'!$B$2:$H$490,MATCH(K$3,'Miljövärden urval för publ'!$B$2:$H$2,0),FALSE))</f>
        <v>7.2477899999999998E-2</v>
      </c>
      <c r="L268">
        <f>IF(ISERROR(VLOOKUP($J268,'Miljövärden urval för publ'!$B$2:$H$490,MATCH(L$3,'Miljövärden urval för publ'!$B$2:$H$2,0),FALSE)),"",VLOOKUP($J268,'Miljövärden urval för publ'!$B$2:$H$490,MATCH(L$3,'Miljövärden urval för publ'!$B$2:$H$2,0),FALSE))</f>
        <v>10.851000000000001</v>
      </c>
      <c r="M268">
        <f>IF(ISERROR(VLOOKUP($J268,'Miljövärden urval för publ'!$B$2:$H$490,MATCH(M$3,'Miljövärden urval för publ'!$B$2:$H$2,0),FALSE)),"",VLOOKUP($J268,'Miljövärden urval för publ'!$B$2:$H$490,MATCH(M$3,'Miljövärden urval för publ'!$B$2:$H$2,0),FALSE))</f>
        <v>2.0891799999999998</v>
      </c>
      <c r="N268">
        <f>IF(ISERROR(VLOOKUP($J268,'Miljövärden urval för publ'!$B$2:$H$490,MATCH(N$3,'Miljövärden urval för publ'!$B$2:$H$2,0),FALSE)),"",VLOOKUP($J268,'Miljövärden urval för publ'!$B$2:$H$490,MATCH(N$3,'Miljövärden urval för publ'!$B$2:$H$2,0),FALSE))</f>
        <v>4.1832500000000002E-2</v>
      </c>
    </row>
    <row r="269" spans="1:14" x14ac:dyDescent="0.25">
      <c r="A269" s="26" t="s">
        <v>468</v>
      </c>
      <c r="B269" s="26" t="s">
        <v>471</v>
      </c>
      <c r="C269" s="27"/>
      <c r="D269" s="27" t="str">
        <f>VLOOKUP(B269,'Miljövärden urval för publ'!$B$2:$S$480,MATCH("ska publiceras:",'Miljövärden urval för publ'!$B$2:$Q$2,0),FALSE)</f>
        <v>ja</v>
      </c>
      <c r="E269" s="27">
        <f t="shared" si="12"/>
        <v>243</v>
      </c>
      <c r="H269" s="20">
        <v>267</v>
      </c>
      <c r="I269" t="str">
        <f t="shared" si="13"/>
        <v>Jönköping Energi AB</v>
      </c>
      <c r="J269" t="str">
        <f t="shared" si="14"/>
        <v>Stigamo</v>
      </c>
      <c r="K269">
        <f>IF(ISERROR(VLOOKUP($J269,'Miljövärden urval för publ'!$B$2:$H$490,MATCH(K$3,'Miljövärden urval för publ'!$B$2:$H$2,0),FALSE)),"",VLOOKUP($J269,'Miljövärden urval för publ'!$B$2:$H$490,MATCH(K$3,'Miljövärden urval för publ'!$B$2:$H$2,0),FALSE))</f>
        <v>6.0168900000000001</v>
      </c>
      <c r="L269">
        <f>IF(ISERROR(VLOOKUP($J269,'Miljövärden urval för publ'!$B$2:$H$490,MATCH(L$3,'Miljövärden urval för publ'!$B$2:$H$2,0),FALSE)),"",VLOOKUP($J269,'Miljövärden urval för publ'!$B$2:$H$490,MATCH(L$3,'Miljövärden urval för publ'!$B$2:$H$2,0),FALSE))</f>
        <v>211.95500000000001</v>
      </c>
      <c r="M269">
        <f>IF(ISERROR(VLOOKUP($J269,'Miljövärden urval för publ'!$B$2:$H$490,MATCH(M$3,'Miljövärden urval för publ'!$B$2:$H$2,0),FALSE)),"",VLOOKUP($J269,'Miljövärden urval för publ'!$B$2:$H$490,MATCH(M$3,'Miljövärden urval för publ'!$B$2:$H$2,0),FALSE))</f>
        <v>53.971699999999998</v>
      </c>
      <c r="N269">
        <f>IF(ISERROR(VLOOKUP($J269,'Miljövärden urval för publ'!$B$2:$H$490,MATCH(N$3,'Miljövärden urval för publ'!$B$2:$H$2,0),FALSE)),"",VLOOKUP($J269,'Miljövärden urval för publ'!$B$2:$H$490,MATCH(N$3,'Miljövärden urval för publ'!$B$2:$H$2,0),FALSE))</f>
        <v>8.8797799999999996E-2</v>
      </c>
    </row>
    <row r="270" spans="1:14" x14ac:dyDescent="0.25">
      <c r="A270" s="26" t="s">
        <v>403</v>
      </c>
      <c r="B270" s="26" t="s">
        <v>404</v>
      </c>
      <c r="C270" s="27"/>
      <c r="D270" s="27" t="str">
        <f>VLOOKUP(B270,'Miljövärden urval för publ'!$B$2:$S$480,MATCH("ska publiceras:",'Miljövärden urval för publ'!$B$2:$Q$2,0),FALSE)</f>
        <v>ja</v>
      </c>
      <c r="E270" s="27">
        <f t="shared" si="12"/>
        <v>244</v>
      </c>
      <c r="H270" s="20">
        <v>268</v>
      </c>
      <c r="I270" t="str">
        <f t="shared" si="13"/>
        <v>Fortum Värme,  AB s.m. Stockholms stad</v>
      </c>
      <c r="J270" t="str">
        <f t="shared" si="14"/>
        <v>Stockholm</v>
      </c>
      <c r="K270">
        <f>IF(ISERROR(VLOOKUP($J270,'Miljövärden urval för publ'!$B$2:$H$490,MATCH(K$3,'Miljövärden urval för publ'!$B$2:$H$2,0),FALSE)),"",VLOOKUP($J270,'Miljövärden urval för publ'!$B$2:$H$490,MATCH(K$3,'Miljövärden urval för publ'!$B$2:$H$2,0),FALSE))</f>
        <v>0.20256399999999999</v>
      </c>
      <c r="L270">
        <f>IF(ISERROR(VLOOKUP($J270,'Miljövärden urval för publ'!$B$2:$H$490,MATCH(L$3,'Miljövärden urval för publ'!$B$2:$H$2,0),FALSE)),"",VLOOKUP($J270,'Miljövärden urval för publ'!$B$2:$H$490,MATCH(L$3,'Miljövärden urval för publ'!$B$2:$H$2,0),FALSE))</f>
        <v>83.172300000000007</v>
      </c>
      <c r="M270">
        <f>IF(ISERROR(VLOOKUP($J270,'Miljövärden urval för publ'!$B$2:$H$490,MATCH(M$3,'Miljövärden urval för publ'!$B$2:$H$2,0),FALSE)),"",VLOOKUP($J270,'Miljövärden urval för publ'!$B$2:$H$490,MATCH(M$3,'Miljövärden urval för publ'!$B$2:$H$2,0),FALSE))</f>
        <v>6.8610499999999996</v>
      </c>
      <c r="N270">
        <f>IF(ISERROR(VLOOKUP($J270,'Miljövärden urval för publ'!$B$2:$H$490,MATCH(N$3,'Miljövärden urval för publ'!$B$2:$H$2,0),FALSE)),"",VLOOKUP($J270,'Miljövärden urval för publ'!$B$2:$H$490,MATCH(N$3,'Miljövärden urval för publ'!$B$2:$H$2,0),FALSE))</f>
        <v>0.134885</v>
      </c>
    </row>
    <row r="271" spans="1:14" x14ac:dyDescent="0.25">
      <c r="A271" s="26" t="s">
        <v>162</v>
      </c>
      <c r="B271" s="26" t="s">
        <v>165</v>
      </c>
      <c r="C271" s="27"/>
      <c r="D271" s="27" t="str">
        <f>VLOOKUP(B271,'Miljövärden urval för publ'!$B$2:$S$480,MATCH("ska publiceras:",'Miljövärden urval för publ'!$B$2:$Q$2,0),FALSE)</f>
        <v>nej</v>
      </c>
      <c r="E271" s="27">
        <f t="shared" si="12"/>
        <v>244</v>
      </c>
      <c r="H271" s="20">
        <v>269</v>
      </c>
      <c r="I271" t="str">
        <f t="shared" si="13"/>
        <v>Stenungsunds Energi &amp; Miljö AB</v>
      </c>
      <c r="J271" t="str">
        <f t="shared" si="14"/>
        <v>Stora Höga</v>
      </c>
      <c r="K271">
        <f>IF(ISERROR(VLOOKUP($J271,'Miljövärden urval för publ'!$B$2:$H$490,MATCH(K$3,'Miljövärden urval för publ'!$B$2:$H$2,0),FALSE)),"",VLOOKUP($J271,'Miljövärden urval för publ'!$B$2:$H$490,MATCH(K$3,'Miljövärden urval för publ'!$B$2:$H$2,0),FALSE))</f>
        <v>0.30046299999999998</v>
      </c>
      <c r="L271">
        <f>IF(ISERROR(VLOOKUP($J271,'Miljövärden urval för publ'!$B$2:$H$490,MATCH(L$3,'Miljövärden urval för publ'!$B$2:$H$2,0),FALSE)),"",VLOOKUP($J271,'Miljövärden urval för publ'!$B$2:$H$490,MATCH(L$3,'Miljövärden urval för publ'!$B$2:$H$2,0),FALSE))</f>
        <v>42.119599999999998</v>
      </c>
      <c r="M271">
        <f>IF(ISERROR(VLOOKUP($J271,'Miljövärden urval för publ'!$B$2:$H$490,MATCH(M$3,'Miljövärden urval för publ'!$B$2:$H$2,0),FALSE)),"",VLOOKUP($J271,'Miljövärden urval för publ'!$B$2:$H$490,MATCH(M$3,'Miljövärden urval för publ'!$B$2:$H$2,0),FALSE))</f>
        <v>13.477600000000001</v>
      </c>
      <c r="N271">
        <f>IF(ISERROR(VLOOKUP($J271,'Miljövärden urval för publ'!$B$2:$H$490,MATCH(N$3,'Miljövärden urval för publ'!$B$2:$H$2,0),FALSE)),"",VLOOKUP($J271,'Miljövärden urval för publ'!$B$2:$H$490,MATCH(N$3,'Miljövärden urval för publ'!$B$2:$H$2,0),FALSE))</f>
        <v>0.13879</v>
      </c>
    </row>
    <row r="272" spans="1:14" x14ac:dyDescent="0.25">
      <c r="A272" s="26" t="s">
        <v>605</v>
      </c>
      <c r="B272" s="26" t="s">
        <v>606</v>
      </c>
      <c r="C272" s="27"/>
      <c r="D272" s="27" t="str">
        <f>VLOOKUP(B272,'Miljövärden urval för publ'!$B$2:$S$480,MATCH("ska publiceras:",'Miljövärden urval för publ'!$B$2:$Q$2,0),FALSE)</f>
        <v>ja</v>
      </c>
      <c r="E272" s="27">
        <f t="shared" si="12"/>
        <v>245</v>
      </c>
      <c r="H272" s="20">
        <v>270</v>
      </c>
      <c r="I272" t="str">
        <f t="shared" si="13"/>
        <v>Vimmerby Energi &amp; Miljö AB</v>
      </c>
      <c r="J272" t="str">
        <f t="shared" si="14"/>
        <v>Storebro</v>
      </c>
      <c r="K272">
        <f>IF(ISERROR(VLOOKUP($J272,'Miljövärden urval för publ'!$B$2:$H$490,MATCH(K$3,'Miljövärden urval för publ'!$B$2:$H$2,0),FALSE)),"",VLOOKUP($J272,'Miljövärden urval för publ'!$B$2:$H$490,MATCH(K$3,'Miljövärden urval för publ'!$B$2:$H$2,0),FALSE))</f>
        <v>6.7495700000000006E-2</v>
      </c>
      <c r="L272">
        <f>IF(ISERROR(VLOOKUP($J272,'Miljövärden urval för publ'!$B$2:$H$490,MATCH(L$3,'Miljövärden urval för publ'!$B$2:$H$2,0),FALSE)),"",VLOOKUP($J272,'Miljövärden urval för publ'!$B$2:$H$490,MATCH(L$3,'Miljövärden urval för publ'!$B$2:$H$2,0),FALSE))</f>
        <v>12.186400000000001</v>
      </c>
      <c r="M272">
        <f>IF(ISERROR(VLOOKUP($J272,'Miljövärden urval för publ'!$B$2:$H$490,MATCH(M$3,'Miljövärden urval för publ'!$B$2:$H$2,0),FALSE)),"",VLOOKUP($J272,'Miljövärden urval för publ'!$B$2:$H$490,MATCH(M$3,'Miljövärden urval för publ'!$B$2:$H$2,0),FALSE))</f>
        <v>9.3984400000000008</v>
      </c>
      <c r="N272">
        <f>IF(ISERROR(VLOOKUP($J272,'Miljövärden urval för publ'!$B$2:$H$490,MATCH(N$3,'Miljövärden urval för publ'!$B$2:$H$2,0),FALSE)),"",VLOOKUP($J272,'Miljövärden urval för publ'!$B$2:$H$490,MATCH(N$3,'Miljövärden urval för publ'!$B$2:$H$2,0),FALSE))</f>
        <v>0</v>
      </c>
    </row>
    <row r="273" spans="1:14" x14ac:dyDescent="0.25">
      <c r="A273" s="26" t="s">
        <v>373</v>
      </c>
      <c r="B273" s="26" t="s">
        <v>377</v>
      </c>
      <c r="C273" s="27"/>
      <c r="D273" s="27" t="str">
        <f>VLOOKUP(B273,'Miljövärden urval för publ'!$B$2:$S$480,MATCH("ska publiceras:",'Miljövärden urval för publ'!$B$2:$Q$2,0),FALSE)</f>
        <v>ja</v>
      </c>
      <c r="E273" s="27">
        <f t="shared" si="12"/>
        <v>246</v>
      </c>
      <c r="H273" s="20">
        <v>271</v>
      </c>
      <c r="I273" t="str">
        <f t="shared" si="13"/>
        <v>Rindi Energi AB</v>
      </c>
      <c r="J273" t="str">
        <f t="shared" si="14"/>
        <v>Storfors</v>
      </c>
      <c r="K273">
        <f>IF(ISERROR(VLOOKUP($J273,'Miljövärden urval för publ'!$B$2:$H$490,MATCH(K$3,'Miljövärden urval för publ'!$B$2:$H$2,0),FALSE)),"",VLOOKUP($J273,'Miljövärden urval för publ'!$B$2:$H$490,MATCH(K$3,'Miljövärden urval för publ'!$B$2:$H$2,0),FALSE))</f>
        <v>0.23505699999999999</v>
      </c>
      <c r="L273">
        <f>IF(ISERROR(VLOOKUP($J273,'Miljövärden urval för publ'!$B$2:$H$490,MATCH(L$3,'Miljövärden urval för publ'!$B$2:$H$2,0),FALSE)),"",VLOOKUP($J273,'Miljövärden urval för publ'!$B$2:$H$490,MATCH(L$3,'Miljövärden urval för publ'!$B$2:$H$2,0),FALSE))</f>
        <v>26.312100000000001</v>
      </c>
      <c r="M273">
        <f>IF(ISERROR(VLOOKUP($J273,'Miljövärden urval för publ'!$B$2:$H$490,MATCH(M$3,'Miljövärden urval för publ'!$B$2:$H$2,0),FALSE)),"",VLOOKUP($J273,'Miljövärden urval för publ'!$B$2:$H$490,MATCH(M$3,'Miljövärden urval för publ'!$B$2:$H$2,0),FALSE))</f>
        <v>16.854600000000001</v>
      </c>
      <c r="N273">
        <f>IF(ISERROR(VLOOKUP($J273,'Miljövärden urval för publ'!$B$2:$H$490,MATCH(N$3,'Miljövärden urval för publ'!$B$2:$H$2,0),FALSE)),"",VLOOKUP($J273,'Miljövärden urval för publ'!$B$2:$H$490,MATCH(N$3,'Miljövärden urval för publ'!$B$2:$H$2,0),FALSE))</f>
        <v>4.0487799999999997E-2</v>
      </c>
    </row>
    <row r="274" spans="1:14" x14ac:dyDescent="0.25">
      <c r="A274" s="26" t="s">
        <v>382</v>
      </c>
      <c r="B274" s="26" t="s">
        <v>388</v>
      </c>
      <c r="C274" s="27"/>
      <c r="D274" s="27" t="str">
        <f>VLOOKUP(B274,'Miljövärden urval för publ'!$B$2:$S$480,MATCH("ska publiceras:",'Miljövärden urval för publ'!$B$2:$Q$2,0),FALSE)</f>
        <v>ja</v>
      </c>
      <c r="E274" s="27">
        <f t="shared" si="12"/>
        <v>247</v>
      </c>
      <c r="H274" s="20">
        <v>272</v>
      </c>
      <c r="I274" t="str">
        <f t="shared" si="13"/>
        <v>Skellefteå Kraft AB</v>
      </c>
      <c r="J274" t="str">
        <f t="shared" si="14"/>
        <v>Storuman</v>
      </c>
      <c r="K274">
        <f>IF(ISERROR(VLOOKUP($J274,'Miljövärden urval för publ'!$B$2:$H$490,MATCH(K$3,'Miljövärden urval för publ'!$B$2:$H$2,0),FALSE)),"",VLOOKUP($J274,'Miljövärden urval för publ'!$B$2:$H$490,MATCH(K$3,'Miljövärden urval för publ'!$B$2:$H$2,0),FALSE))</f>
        <v>0.201569</v>
      </c>
      <c r="L274">
        <f>IF(ISERROR(VLOOKUP($J274,'Miljövärden urval för publ'!$B$2:$H$490,MATCH(L$3,'Miljövärden urval för publ'!$B$2:$H$2,0),FALSE)),"",VLOOKUP($J274,'Miljövärden urval för publ'!$B$2:$H$490,MATCH(L$3,'Miljövärden urval för publ'!$B$2:$H$2,0),FALSE))</f>
        <v>11.552300000000001</v>
      </c>
      <c r="M274">
        <f>IF(ISERROR(VLOOKUP($J274,'Miljövärden urval för publ'!$B$2:$H$490,MATCH(M$3,'Miljövärden urval för publ'!$B$2:$H$2,0),FALSE)),"",VLOOKUP($J274,'Miljövärden urval för publ'!$B$2:$H$490,MATCH(M$3,'Miljövärden urval för publ'!$B$2:$H$2,0),FALSE))</f>
        <v>19.1097</v>
      </c>
      <c r="N274">
        <f>IF(ISERROR(VLOOKUP($J274,'Miljövärden urval för publ'!$B$2:$H$490,MATCH(N$3,'Miljövärden urval för publ'!$B$2:$H$2,0),FALSE)),"",VLOOKUP($J274,'Miljövärden urval för publ'!$B$2:$H$490,MATCH(N$3,'Miljövärden urval för publ'!$B$2:$H$2,0),FALSE))</f>
        <v>7.7719599999999996E-3</v>
      </c>
    </row>
    <row r="275" spans="1:14" x14ac:dyDescent="0.25">
      <c r="A275" s="26" t="s">
        <v>405</v>
      </c>
      <c r="B275" s="26" t="s">
        <v>406</v>
      </c>
      <c r="C275" s="27"/>
      <c r="D275" s="27" t="str">
        <f>VLOOKUP(B275,'Miljövärden urval för publ'!$B$2:$S$480,MATCH("ska publiceras:",'Miljövärden urval för publ'!$B$2:$Q$2,0),FALSE)</f>
        <v>ja</v>
      </c>
      <c r="E275" s="27">
        <f t="shared" si="12"/>
        <v>248</v>
      </c>
      <c r="H275" s="20">
        <v>273</v>
      </c>
      <c r="I275" t="str">
        <f t="shared" si="13"/>
        <v>Vattenfall AB Värme</v>
      </c>
      <c r="J275" t="str">
        <f t="shared" si="14"/>
        <v>Storvreta</v>
      </c>
      <c r="K275">
        <f>IF(ISERROR(VLOOKUP($J275,'Miljövärden urval för publ'!$B$2:$H$490,MATCH(K$3,'Miljövärden urval för publ'!$B$2:$H$2,0),FALSE)),"",VLOOKUP($J275,'Miljövärden urval för publ'!$B$2:$H$490,MATCH(K$3,'Miljövärden urval för publ'!$B$2:$H$2,0),FALSE))</f>
        <v>0.199267</v>
      </c>
      <c r="L275">
        <f>IF(ISERROR(VLOOKUP($J275,'Miljövärden urval för publ'!$B$2:$H$490,MATCH(L$3,'Miljövärden urval för publ'!$B$2:$H$2,0),FALSE)),"",VLOOKUP($J275,'Miljövärden urval för publ'!$B$2:$H$490,MATCH(L$3,'Miljövärden urval för publ'!$B$2:$H$2,0),FALSE))</f>
        <v>9.2882300000000004</v>
      </c>
      <c r="M275">
        <f>IF(ISERROR(VLOOKUP($J275,'Miljövärden urval för publ'!$B$2:$H$490,MATCH(M$3,'Miljövärden urval för publ'!$B$2:$H$2,0),FALSE)),"",VLOOKUP($J275,'Miljövärden urval för publ'!$B$2:$H$490,MATCH(M$3,'Miljövärden urval för publ'!$B$2:$H$2,0),FALSE))</f>
        <v>20.1417</v>
      </c>
      <c r="N275">
        <f>IF(ISERROR(VLOOKUP($J275,'Miljövärden urval för publ'!$B$2:$H$490,MATCH(N$3,'Miljövärden urval för publ'!$B$2:$H$2,0),FALSE)),"",VLOOKUP($J275,'Miljövärden urval för publ'!$B$2:$H$490,MATCH(N$3,'Miljövärden urval för publ'!$B$2:$H$2,0),FALSE))</f>
        <v>4.73709E-4</v>
      </c>
    </row>
    <row r="276" spans="1:14" x14ac:dyDescent="0.25">
      <c r="A276" s="26" t="s">
        <v>193</v>
      </c>
      <c r="B276" s="26" t="s">
        <v>198</v>
      </c>
      <c r="C276" s="27"/>
      <c r="D276" s="27" t="str">
        <f>VLOOKUP(B276,'Miljövärden urval för publ'!$B$2:$S$480,MATCH("ska publiceras:",'Miljövärden urval för publ'!$B$2:$Q$2,0),FALSE)</f>
        <v>nej</v>
      </c>
      <c r="E276" s="27">
        <f t="shared" si="12"/>
        <v>248</v>
      </c>
      <c r="H276" s="20">
        <v>274</v>
      </c>
      <c r="I276" t="str">
        <f t="shared" si="13"/>
        <v>Strängnäs Energi AB, SEVAB</v>
      </c>
      <c r="J276" t="str">
        <f t="shared" si="14"/>
        <v>Strängnäs</v>
      </c>
      <c r="K276">
        <f>IF(ISERROR(VLOOKUP($J276,'Miljövärden urval för publ'!$B$2:$H$490,MATCH(K$3,'Miljövärden urval för publ'!$B$2:$H$2,0),FALSE)),"",VLOOKUP($J276,'Miljövärden urval för publ'!$B$2:$H$490,MATCH(K$3,'Miljövärden urval för publ'!$B$2:$H$2,0),FALSE))</f>
        <v>0.167791</v>
      </c>
      <c r="L276">
        <f>IF(ISERROR(VLOOKUP($J276,'Miljövärden urval för publ'!$B$2:$H$490,MATCH(L$3,'Miljövärden urval för publ'!$B$2:$H$2,0),FALSE)),"",VLOOKUP($J276,'Miljövärden urval för publ'!$B$2:$H$490,MATCH(L$3,'Miljövärden urval för publ'!$B$2:$H$2,0),FALSE))</f>
        <v>27.1252</v>
      </c>
      <c r="M276">
        <f>IF(ISERROR(VLOOKUP($J276,'Miljövärden urval för publ'!$B$2:$H$490,MATCH(M$3,'Miljövärden urval för publ'!$B$2:$H$2,0),FALSE)),"",VLOOKUP($J276,'Miljövärden urval för publ'!$B$2:$H$490,MATCH(M$3,'Miljövärden urval för publ'!$B$2:$H$2,0),FALSE))</f>
        <v>5.53965</v>
      </c>
      <c r="N276">
        <f>IF(ISERROR(VLOOKUP($J276,'Miljövärden urval för publ'!$B$2:$H$490,MATCH(N$3,'Miljövärden urval för publ'!$B$2:$H$2,0),FALSE)),"",VLOOKUP($J276,'Miljövärden urval för publ'!$B$2:$H$490,MATCH(N$3,'Miljövärden urval för publ'!$B$2:$H$2,0),FALSE))</f>
        <v>2.2198599999999999E-2</v>
      </c>
    </row>
    <row r="277" spans="1:14" x14ac:dyDescent="0.25">
      <c r="A277" s="26" t="s">
        <v>407</v>
      </c>
      <c r="B277" s="26" t="s">
        <v>421</v>
      </c>
      <c r="C277" s="27"/>
      <c r="D277" s="27" t="str">
        <f>VLOOKUP(B277,'Miljövärden urval för publ'!$B$2:$S$480,MATCH("ska publiceras:",'Miljövärden urval för publ'!$B$2:$Q$2,0),FALSE)</f>
        <v>ja</v>
      </c>
      <c r="E277" s="27">
        <f t="shared" si="12"/>
        <v>249</v>
      </c>
      <c r="H277" s="20">
        <v>275</v>
      </c>
      <c r="I277" t="str">
        <f t="shared" si="13"/>
        <v>Affärsverken Karlskrona AB</v>
      </c>
      <c r="J277" t="str">
        <f t="shared" si="14"/>
        <v>Sturkö</v>
      </c>
      <c r="K277">
        <f>IF(ISERROR(VLOOKUP($J277,'Miljövärden urval för publ'!$B$2:$H$490,MATCH(K$3,'Miljövärden urval för publ'!$B$2:$H$2,0),FALSE)),"",VLOOKUP($J277,'Miljövärden urval för publ'!$B$2:$H$490,MATCH(K$3,'Miljövärden urval för publ'!$B$2:$H$2,0),FALSE))</f>
        <v>0.342968</v>
      </c>
      <c r="L277">
        <f>IF(ISERROR(VLOOKUP($J277,'Miljövärden urval för publ'!$B$2:$H$490,MATCH(L$3,'Miljövärden urval för publ'!$B$2:$H$2,0),FALSE)),"",VLOOKUP($J277,'Miljövärden urval för publ'!$B$2:$H$490,MATCH(L$3,'Miljövärden urval för publ'!$B$2:$H$2,0),FALSE))</f>
        <v>35.984900000000003</v>
      </c>
      <c r="M277">
        <f>IF(ISERROR(VLOOKUP($J277,'Miljövärden urval för publ'!$B$2:$H$490,MATCH(M$3,'Miljövärden urval för publ'!$B$2:$H$2,0),FALSE)),"",VLOOKUP($J277,'Miljövärden urval för publ'!$B$2:$H$490,MATCH(M$3,'Miljövärden urval för publ'!$B$2:$H$2,0),FALSE))</f>
        <v>18.332100000000001</v>
      </c>
      <c r="N277">
        <f>IF(ISERROR(VLOOKUP($J277,'Miljövärden urval för publ'!$B$2:$H$490,MATCH(N$3,'Miljövärden urval för publ'!$B$2:$H$2,0),FALSE)),"",VLOOKUP($J277,'Miljövärden urval för publ'!$B$2:$H$490,MATCH(N$3,'Miljövärden urval för publ'!$B$2:$H$2,0),FALSE))</f>
        <v>7.51391E-2</v>
      </c>
    </row>
    <row r="278" spans="1:14" x14ac:dyDescent="0.25">
      <c r="A278" s="26" t="s">
        <v>515</v>
      </c>
      <c r="B278" s="26" t="s">
        <v>516</v>
      </c>
      <c r="C278" s="27"/>
      <c r="D278" s="27" t="str">
        <f>VLOOKUP(B278,'Miljövärden urval för publ'!$B$2:$S$480,MATCH("ska publiceras:",'Miljövärden urval för publ'!$B$2:$Q$2,0),FALSE)</f>
        <v>ja</v>
      </c>
      <c r="E278" s="27">
        <f t="shared" si="12"/>
        <v>250</v>
      </c>
      <c r="H278" s="20">
        <v>276</v>
      </c>
      <c r="I278" t="str">
        <f t="shared" si="13"/>
        <v>Värmevärden AB</v>
      </c>
      <c r="J278" t="str">
        <f t="shared" si="14"/>
        <v>Stöllet</v>
      </c>
      <c r="K278">
        <f>IF(ISERROR(VLOOKUP($J278,'Miljövärden urval för publ'!$B$2:$H$490,MATCH(K$3,'Miljövärden urval för publ'!$B$2:$H$2,0),FALSE)),"",VLOOKUP($J278,'Miljövärden urval för publ'!$B$2:$H$490,MATCH(K$3,'Miljövärden urval för publ'!$B$2:$H$2,0),FALSE))</f>
        <v>0.26869700000000002</v>
      </c>
      <c r="L278">
        <f>IF(ISERROR(VLOOKUP($J278,'Miljövärden urval för publ'!$B$2:$H$490,MATCH(L$3,'Miljövärden urval för publ'!$B$2:$H$2,0),FALSE)),"",VLOOKUP($J278,'Miljövärden urval för publ'!$B$2:$H$490,MATCH(L$3,'Miljövärden urval för publ'!$B$2:$H$2,0),FALSE))</f>
        <v>10.766999999999999</v>
      </c>
      <c r="M278">
        <f>IF(ISERROR(VLOOKUP($J278,'Miljövärden urval för publ'!$B$2:$H$490,MATCH(M$3,'Miljövärden urval för publ'!$B$2:$H$2,0),FALSE)),"",VLOOKUP($J278,'Miljövärden urval för publ'!$B$2:$H$490,MATCH(M$3,'Miljövärden urval för publ'!$B$2:$H$2,0),FALSE))</f>
        <v>19.942699999999999</v>
      </c>
      <c r="N278">
        <f>IF(ISERROR(VLOOKUP($J278,'Miljövärden urval för publ'!$B$2:$H$490,MATCH(N$3,'Miljövärden urval för publ'!$B$2:$H$2,0),FALSE)),"",VLOOKUP($J278,'Miljövärden urval för publ'!$B$2:$H$490,MATCH(N$3,'Miljövärden urval för publ'!$B$2:$H$2,0),FALSE))</f>
        <v>4.5230299999999999E-3</v>
      </c>
    </row>
    <row r="279" spans="1:14" x14ac:dyDescent="0.25">
      <c r="A279" s="26" t="s">
        <v>211</v>
      </c>
      <c r="B279" s="26" t="s">
        <v>212</v>
      </c>
      <c r="C279" s="27"/>
      <c r="D279" s="27" t="str">
        <f>VLOOKUP(B279,'Miljövärden urval för publ'!$B$2:$S$480,MATCH("ska publiceras:",'Miljövärden urval för publ'!$B$2:$Q$2,0),FALSE)</f>
        <v>ja</v>
      </c>
      <c r="E279" s="27">
        <f t="shared" si="12"/>
        <v>251</v>
      </c>
      <c r="H279" s="20">
        <v>277</v>
      </c>
      <c r="I279" t="str">
        <f t="shared" si="13"/>
        <v>Skövde Värmeverk AB</v>
      </c>
      <c r="J279" t="str">
        <f t="shared" si="14"/>
        <v>Stöpen</v>
      </c>
      <c r="K279">
        <f>IF(ISERROR(VLOOKUP($J279,'Miljövärden urval för publ'!$B$2:$H$490,MATCH(K$3,'Miljövärden urval för publ'!$B$2:$H$2,0),FALSE)),"",VLOOKUP($J279,'Miljövärden urval för publ'!$B$2:$H$490,MATCH(K$3,'Miljövärden urval för publ'!$B$2:$H$2,0),FALSE))</f>
        <v>0.20933399999999999</v>
      </c>
      <c r="L279">
        <f>IF(ISERROR(VLOOKUP($J279,'Miljövärden urval för publ'!$B$2:$H$490,MATCH(L$3,'Miljövärden urval för publ'!$B$2:$H$2,0),FALSE)),"",VLOOKUP($J279,'Miljövärden urval för publ'!$B$2:$H$490,MATCH(L$3,'Miljövärden urval för publ'!$B$2:$H$2,0),FALSE))</f>
        <v>18.292100000000001</v>
      </c>
      <c r="M279">
        <f>IF(ISERROR(VLOOKUP($J279,'Miljövärden urval för publ'!$B$2:$H$490,MATCH(M$3,'Miljövärden urval för publ'!$B$2:$H$2,0),FALSE)),"",VLOOKUP($J279,'Miljövärden urval för publ'!$B$2:$H$490,MATCH(M$3,'Miljövärden urval för publ'!$B$2:$H$2,0),FALSE))</f>
        <v>19.0931</v>
      </c>
      <c r="N279">
        <f>IF(ISERROR(VLOOKUP($J279,'Miljövärden urval för publ'!$B$2:$H$490,MATCH(N$3,'Miljövärden urval för publ'!$B$2:$H$2,0),FALSE)),"",VLOOKUP($J279,'Miljövärden urval för publ'!$B$2:$H$490,MATCH(N$3,'Miljövärden urval för publ'!$B$2:$H$2,0),FALSE))</f>
        <v>2.57649E-2</v>
      </c>
    </row>
    <row r="280" spans="1:14" x14ac:dyDescent="0.25">
      <c r="A280" s="26" t="s">
        <v>426</v>
      </c>
      <c r="B280" s="26" t="s">
        <v>427</v>
      </c>
      <c r="C280" s="27"/>
      <c r="D280" s="27" t="str">
        <f>VLOOKUP(B280,'Miljövärden urval för publ'!$B$2:$S$480,MATCH("ska publiceras:",'Miljövärden urval för publ'!$B$2:$Q$2,0),FALSE)</f>
        <v>ja</v>
      </c>
      <c r="E280" s="27">
        <f t="shared" si="12"/>
        <v>252</v>
      </c>
      <c r="H280" s="20">
        <v>278</v>
      </c>
      <c r="I280" t="str">
        <f t="shared" si="13"/>
        <v>Norrenergi AB</v>
      </c>
      <c r="J280" t="str">
        <f t="shared" si="14"/>
        <v>Sundbyberg-Solna</v>
      </c>
      <c r="K280">
        <f>IF(ISERROR(VLOOKUP($J280,'Miljövärden urval för publ'!$B$2:$H$490,MATCH(K$3,'Miljövärden urval för publ'!$B$2:$H$2,0),FALSE)),"",VLOOKUP($J280,'Miljövärden urval för publ'!$B$2:$H$490,MATCH(K$3,'Miljövärden urval för publ'!$B$2:$H$2,0),FALSE))</f>
        <v>0.31459700000000002</v>
      </c>
      <c r="L280">
        <f>IF(ISERROR(VLOOKUP($J280,'Miljövärden urval för publ'!$B$2:$H$490,MATCH(L$3,'Miljövärden urval för publ'!$B$2:$H$2,0),FALSE)),"",VLOOKUP($J280,'Miljövärden urval för publ'!$B$2:$H$490,MATCH(L$3,'Miljövärden urval för publ'!$B$2:$H$2,0),FALSE))</f>
        <v>2.80199</v>
      </c>
      <c r="M280">
        <f>IF(ISERROR(VLOOKUP($J280,'Miljövärden urval för publ'!$B$2:$H$490,MATCH(M$3,'Miljövärden urval för publ'!$B$2:$H$2,0),FALSE)),"",VLOOKUP($J280,'Miljövärden urval för publ'!$B$2:$H$490,MATCH(M$3,'Miljövärden urval för publ'!$B$2:$H$2,0),FALSE))</f>
        <v>4.4492799999999999</v>
      </c>
      <c r="N280">
        <f>IF(ISERROR(VLOOKUP($J280,'Miljövärden urval för publ'!$B$2:$H$490,MATCH(N$3,'Miljövärden urval för publ'!$B$2:$H$2,0),FALSE)),"",VLOOKUP($J280,'Miljövärden urval för publ'!$B$2:$H$490,MATCH(N$3,'Miljövärden urval för publ'!$B$2:$H$2,0),FALSE))</f>
        <v>2.0947600000000002E-3</v>
      </c>
    </row>
    <row r="281" spans="1:14" x14ac:dyDescent="0.25">
      <c r="A281" s="26" t="s">
        <v>277</v>
      </c>
      <c r="B281" s="26" t="s">
        <v>283</v>
      </c>
      <c r="C281" s="27"/>
      <c r="D281" s="27" t="str">
        <f>VLOOKUP(B281,'Miljövärden urval för publ'!$B$2:$S$480,MATCH("ska publiceras:",'Miljövärden urval för publ'!$B$2:$Q$2,0),FALSE)</f>
        <v>ja</v>
      </c>
      <c r="E281" s="27">
        <f t="shared" si="12"/>
        <v>253</v>
      </c>
      <c r="H281" s="20">
        <v>279</v>
      </c>
      <c r="I281" t="str">
        <f t="shared" si="13"/>
        <v>Sundsvall Energi AB</v>
      </c>
      <c r="J281" t="str">
        <f t="shared" si="14"/>
        <v>Sundsvall</v>
      </c>
      <c r="K281">
        <f>IF(ISERROR(VLOOKUP($J281,'Miljövärden urval för publ'!$B$2:$H$490,MATCH(K$3,'Miljövärden urval för publ'!$B$2:$H$2,0),FALSE)),"",VLOOKUP($J281,'Miljövärden urval för publ'!$B$2:$H$490,MATCH(K$3,'Miljövärden urval för publ'!$B$2:$H$2,0),FALSE))</f>
        <v>0.122749</v>
      </c>
      <c r="L281">
        <f>IF(ISERROR(VLOOKUP($J281,'Miljövärden urval för publ'!$B$2:$H$490,MATCH(L$3,'Miljövärden urval för publ'!$B$2:$H$2,0),FALSE)),"",VLOOKUP($J281,'Miljövärden urval för publ'!$B$2:$H$490,MATCH(L$3,'Miljövärden urval för publ'!$B$2:$H$2,0),FALSE))</f>
        <v>69.531400000000005</v>
      </c>
      <c r="M281">
        <f>IF(ISERROR(VLOOKUP($J281,'Miljövärden urval för publ'!$B$2:$H$490,MATCH(M$3,'Miljövärden urval för publ'!$B$2:$H$2,0),FALSE)),"",VLOOKUP($J281,'Miljövärden urval för publ'!$B$2:$H$490,MATCH(M$3,'Miljövärden urval för publ'!$B$2:$H$2,0),FALSE))</f>
        <v>3.6559499999999998</v>
      </c>
      <c r="N281">
        <f>IF(ISERROR(VLOOKUP($J281,'Miljövärden urval för publ'!$B$2:$H$490,MATCH(N$3,'Miljövärden urval för publ'!$B$2:$H$2,0),FALSE)),"",VLOOKUP($J281,'Miljövärden urval för publ'!$B$2:$H$490,MATCH(N$3,'Miljövärden urval för publ'!$B$2:$H$2,0),FALSE))</f>
        <v>1.5335700000000001E-2</v>
      </c>
    </row>
    <row r="282" spans="1:14" x14ac:dyDescent="0.25">
      <c r="A282" s="26" t="s">
        <v>54</v>
      </c>
      <c r="B282" s="26" t="s">
        <v>61</v>
      </c>
      <c r="C282" s="27"/>
      <c r="D282" s="27" t="str">
        <f>VLOOKUP(B282,'Miljövärden urval för publ'!$B$2:$S$480,MATCH("ska publiceras:",'Miljövärden urval för publ'!$B$2:$Q$2,0),FALSE)</f>
        <v>ja</v>
      </c>
      <c r="E282" s="27">
        <f t="shared" si="12"/>
        <v>254</v>
      </c>
      <c r="H282" s="20">
        <v>280</v>
      </c>
      <c r="I282" t="str">
        <f t="shared" si="13"/>
        <v>Rindi Energi AB</v>
      </c>
      <c r="J282" t="str">
        <f t="shared" si="14"/>
        <v>Sunne</v>
      </c>
      <c r="K282">
        <f>IF(ISERROR(VLOOKUP($J282,'Miljövärden urval för publ'!$B$2:$H$490,MATCH(K$3,'Miljövärden urval för publ'!$B$2:$H$2,0),FALSE)),"",VLOOKUP($J282,'Miljövärden urval för publ'!$B$2:$H$490,MATCH(K$3,'Miljövärden urval för publ'!$B$2:$H$2,0),FALSE))</f>
        <v>9.2345099999999999E-2</v>
      </c>
      <c r="L282">
        <f>IF(ISERROR(VLOOKUP($J282,'Miljövärden urval för publ'!$B$2:$H$490,MATCH(L$3,'Miljövärden urval för publ'!$B$2:$H$2,0),FALSE)),"",VLOOKUP($J282,'Miljövärden urval för publ'!$B$2:$H$490,MATCH(L$3,'Miljövärden urval för publ'!$B$2:$H$2,0),FALSE))</f>
        <v>17.937200000000001</v>
      </c>
      <c r="M282">
        <f>IF(ISERROR(VLOOKUP($J282,'Miljövärden urval för publ'!$B$2:$H$490,MATCH(M$3,'Miljövärden urval för publ'!$B$2:$H$2,0),FALSE)),"",VLOOKUP($J282,'Miljövärden urval för publ'!$B$2:$H$490,MATCH(M$3,'Miljövärden urval för publ'!$B$2:$H$2,0),FALSE))</f>
        <v>7.4415699999999996</v>
      </c>
      <c r="N282">
        <f>IF(ISERROR(VLOOKUP($J282,'Miljövärden urval för publ'!$B$2:$H$490,MATCH(N$3,'Miljövärden urval för publ'!$B$2:$H$2,0),FALSE)),"",VLOOKUP($J282,'Miljövärden urval för publ'!$B$2:$H$490,MATCH(N$3,'Miljövärden urval för publ'!$B$2:$H$2,0),FALSE))</f>
        <v>9.4270699999999992E-3</v>
      </c>
    </row>
    <row r="283" spans="1:14" x14ac:dyDescent="0.25">
      <c r="A283" s="26" t="s">
        <v>477</v>
      </c>
      <c r="B283" s="26" t="s">
        <v>482</v>
      </c>
      <c r="C283" s="27"/>
      <c r="D283" s="27" t="str">
        <f>VLOOKUP(B283,'Miljövärden urval för publ'!$B$2:$S$480,MATCH("ska publiceras:",'Miljövärden urval för publ'!$B$2:$Q$2,0),FALSE)</f>
        <v>ja</v>
      </c>
      <c r="E283" s="27">
        <f t="shared" si="12"/>
        <v>255</v>
      </c>
      <c r="H283" s="20">
        <v>281</v>
      </c>
      <c r="I283" t="str">
        <f t="shared" si="13"/>
        <v>Hagfors Energi AB</v>
      </c>
      <c r="J283" t="str">
        <f t="shared" si="14"/>
        <v>Sunnemo</v>
      </c>
      <c r="K283">
        <f>IF(ISERROR(VLOOKUP($J283,'Miljövärden urval för publ'!$B$2:$H$490,MATCH(K$3,'Miljövärden urval för publ'!$B$2:$H$2,0),FALSE)),"",VLOOKUP($J283,'Miljövärden urval för publ'!$B$2:$H$490,MATCH(K$3,'Miljövärden urval för publ'!$B$2:$H$2,0),FALSE))</f>
        <v>0.11</v>
      </c>
      <c r="L283">
        <f>IF(ISERROR(VLOOKUP($J283,'Miljövärden urval för publ'!$B$2:$H$490,MATCH(L$3,'Miljövärden urval för publ'!$B$2:$H$2,0),FALSE)),"",VLOOKUP($J283,'Miljövärden urval för publ'!$B$2:$H$490,MATCH(L$3,'Miljövärden urval för publ'!$B$2:$H$2,0),FALSE))</f>
        <v>5.81</v>
      </c>
      <c r="M283">
        <f>IF(ISERROR(VLOOKUP($J283,'Miljövärden urval för publ'!$B$2:$H$490,MATCH(M$3,'Miljövärden urval för publ'!$B$2:$H$2,0),FALSE)),"",VLOOKUP($J283,'Miljövärden urval för publ'!$B$2:$H$490,MATCH(M$3,'Miljövärden urval för publ'!$B$2:$H$2,0),FALSE))</f>
        <v>13</v>
      </c>
      <c r="N283">
        <f>IF(ISERROR(VLOOKUP($J283,'Miljövärden urval för publ'!$B$2:$H$490,MATCH(N$3,'Miljövärden urval för publ'!$B$2:$H$2,0),FALSE)),"",VLOOKUP($J283,'Miljövärden urval för publ'!$B$2:$H$490,MATCH(N$3,'Miljövärden urval för publ'!$B$2:$H$2,0),FALSE))</f>
        <v>0</v>
      </c>
    </row>
    <row r="284" spans="1:14" x14ac:dyDescent="0.25">
      <c r="A284" s="26" t="s">
        <v>172</v>
      </c>
      <c r="B284" s="26" t="s">
        <v>177</v>
      </c>
      <c r="C284" s="27"/>
      <c r="D284" s="27" t="str">
        <f>VLOOKUP(B284,'Miljövärden urval för publ'!$B$2:$S$480,MATCH("ska publiceras:",'Miljövärden urval för publ'!$B$2:$Q$2,0),FALSE)</f>
        <v>nej</v>
      </c>
      <c r="E284" s="27">
        <f t="shared" si="12"/>
        <v>255</v>
      </c>
      <c r="H284" s="20">
        <v>282</v>
      </c>
      <c r="I284" t="str">
        <f t="shared" si="13"/>
        <v>Mälarenergi AB</v>
      </c>
      <c r="J284" t="str">
        <f t="shared" si="14"/>
        <v>Surahammar</v>
      </c>
      <c r="K284">
        <f>IF(ISERROR(VLOOKUP($J284,'Miljövärden urval för publ'!$B$2:$H$490,MATCH(K$3,'Miljövärden urval för publ'!$B$2:$H$2,0),FALSE)),"",VLOOKUP($J284,'Miljövärden urval för publ'!$B$2:$H$490,MATCH(K$3,'Miljövärden urval för publ'!$B$2:$H$2,0),FALSE))</f>
        <v>1.0031399999999999</v>
      </c>
      <c r="L284">
        <f>IF(ISERROR(VLOOKUP($J284,'Miljövärden urval för publ'!$B$2:$H$490,MATCH(L$3,'Miljövärden urval för publ'!$B$2:$H$2,0),FALSE)),"",VLOOKUP($J284,'Miljövärden urval för publ'!$B$2:$H$490,MATCH(L$3,'Miljövärden urval för publ'!$B$2:$H$2,0),FALSE))</f>
        <v>362.28199999999998</v>
      </c>
      <c r="M284">
        <f>IF(ISERROR(VLOOKUP($J284,'Miljövärden urval för publ'!$B$2:$H$490,MATCH(M$3,'Miljövärden urval för publ'!$B$2:$H$2,0),FALSE)),"",VLOOKUP($J284,'Miljövärden urval för publ'!$B$2:$H$490,MATCH(M$3,'Miljövärden urval för publ'!$B$2:$H$2,0),FALSE))</f>
        <v>38.458199999999998</v>
      </c>
      <c r="N284">
        <f>IF(ISERROR(VLOOKUP($J284,'Miljövärden urval för publ'!$B$2:$H$490,MATCH(N$3,'Miljövärden urval för publ'!$B$2:$H$2,0),FALSE)),"",VLOOKUP($J284,'Miljövärden urval för publ'!$B$2:$H$490,MATCH(N$3,'Miljövärden urval för publ'!$B$2:$H$2,0),FALSE))</f>
        <v>3.1475000000000003E-2</v>
      </c>
    </row>
    <row r="285" spans="1:14" x14ac:dyDescent="0.25">
      <c r="A285" s="26" t="s">
        <v>426</v>
      </c>
      <c r="B285" s="26" t="s">
        <v>428</v>
      </c>
      <c r="C285" s="27"/>
      <c r="D285" s="27" t="str">
        <f>VLOOKUP(B285,'Miljövärden urval för publ'!$B$2:$S$480,MATCH("ska publiceras:",'Miljövärden urval för publ'!$B$2:$Q$2,0),FALSE)</f>
        <v>ja</v>
      </c>
      <c r="E285" s="27">
        <f t="shared" si="12"/>
        <v>256</v>
      </c>
      <c r="H285" s="20">
        <v>283</v>
      </c>
      <c r="I285" t="str">
        <f t="shared" si="13"/>
        <v>Degerfors Energi AB</v>
      </c>
      <c r="J285" t="str">
        <f t="shared" si="14"/>
        <v>Svartå</v>
      </c>
      <c r="K285">
        <f>IF(ISERROR(VLOOKUP($J285,'Miljövärden urval för publ'!$B$2:$H$490,MATCH(K$3,'Miljövärden urval för publ'!$B$2:$H$2,0),FALSE)),"",VLOOKUP($J285,'Miljövärden urval för publ'!$B$2:$H$490,MATCH(K$3,'Miljövärden urval för publ'!$B$2:$H$2,0),FALSE))</f>
        <v>0.18632099999999999</v>
      </c>
      <c r="L285">
        <f>IF(ISERROR(VLOOKUP($J285,'Miljövärden urval för publ'!$B$2:$H$490,MATCH(L$3,'Miljövärden urval för publ'!$B$2:$H$2,0),FALSE)),"",VLOOKUP($J285,'Miljövärden urval för publ'!$B$2:$H$490,MATCH(L$3,'Miljövärden urval för publ'!$B$2:$H$2,0),FALSE))</f>
        <v>10.435499999999999</v>
      </c>
      <c r="M285">
        <f>IF(ISERROR(VLOOKUP($J285,'Miljövärden urval för publ'!$B$2:$H$490,MATCH(M$3,'Miljövärden urval för publ'!$B$2:$H$2,0),FALSE)),"",VLOOKUP($J285,'Miljövärden urval för publ'!$B$2:$H$490,MATCH(M$3,'Miljövärden urval för publ'!$B$2:$H$2,0),FALSE))</f>
        <v>18.207100000000001</v>
      </c>
      <c r="N285">
        <f>IF(ISERROR(VLOOKUP($J285,'Miljövärden urval för publ'!$B$2:$H$490,MATCH(N$3,'Miljövärden urval för publ'!$B$2:$H$2,0),FALSE)),"",VLOOKUP($J285,'Miljövärden urval för publ'!$B$2:$H$490,MATCH(N$3,'Miljövärden urval för publ'!$B$2:$H$2,0),FALSE))</f>
        <v>6.2376899999999997E-3</v>
      </c>
    </row>
    <row r="286" spans="1:14" x14ac:dyDescent="0.25">
      <c r="A286" s="26" t="s">
        <v>184</v>
      </c>
      <c r="B286" s="26" t="s">
        <v>187</v>
      </c>
      <c r="C286" s="27"/>
      <c r="D286" s="27" t="str">
        <f>VLOOKUP(B286,'Miljövärden urval för publ'!$B$2:$S$480,MATCH("ska publiceras:",'Miljövärden urval för publ'!$B$2:$Q$2,0),FALSE)</f>
        <v>ja</v>
      </c>
      <c r="E286" s="27">
        <f t="shared" si="12"/>
        <v>257</v>
      </c>
      <c r="H286" s="20">
        <v>284</v>
      </c>
      <c r="I286" t="str">
        <f t="shared" si="13"/>
        <v>Solör Bioenergi Svenljunga AB</v>
      </c>
      <c r="J286" t="str">
        <f t="shared" si="14"/>
        <v>Svenljunga</v>
      </c>
      <c r="K286">
        <f>IF(ISERROR(VLOOKUP($J286,'Miljövärden urval för publ'!$B$2:$H$490,MATCH(K$3,'Miljövärden urval för publ'!$B$2:$H$2,0),FALSE)),"",VLOOKUP($J286,'Miljövärden urval för publ'!$B$2:$H$490,MATCH(K$3,'Miljövärden urval för publ'!$B$2:$H$2,0),FALSE))</f>
        <v>0.222048</v>
      </c>
      <c r="L286">
        <f>IF(ISERROR(VLOOKUP($J286,'Miljövärden urval för publ'!$B$2:$H$490,MATCH(L$3,'Miljövärden urval för publ'!$B$2:$H$2,0),FALSE)),"",VLOOKUP($J286,'Miljövärden urval för publ'!$B$2:$H$490,MATCH(L$3,'Miljövärden urval för publ'!$B$2:$H$2,0),FALSE))</f>
        <v>40.355600000000003</v>
      </c>
      <c r="M286">
        <f>IF(ISERROR(VLOOKUP($J286,'Miljövärden urval för publ'!$B$2:$H$490,MATCH(M$3,'Miljövärden urval för publ'!$B$2:$H$2,0),FALSE)),"",VLOOKUP($J286,'Miljövärden urval för publ'!$B$2:$H$490,MATCH(M$3,'Miljövärden urval för publ'!$B$2:$H$2,0),FALSE))</f>
        <v>4.40916</v>
      </c>
      <c r="N286">
        <f>IF(ISERROR(VLOOKUP($J286,'Miljövärden urval för publ'!$B$2:$H$490,MATCH(N$3,'Miljövärden urval för publ'!$B$2:$H$2,0),FALSE)),"",VLOOKUP($J286,'Miljövärden urval för publ'!$B$2:$H$490,MATCH(N$3,'Miljövärden urval för publ'!$B$2:$H$2,0),FALSE))</f>
        <v>5.2050199999999998E-2</v>
      </c>
    </row>
    <row r="287" spans="1:14" x14ac:dyDescent="0.25">
      <c r="A287" s="26" t="s">
        <v>432</v>
      </c>
      <c r="B287" s="26" t="s">
        <v>433</v>
      </c>
      <c r="C287" s="27"/>
      <c r="D287" s="27" t="str">
        <f>VLOOKUP(B287,'Miljövärden urval för publ'!$B$2:$S$480,MATCH("ska publiceras:",'Miljövärden urval för publ'!$B$2:$Q$2,0),FALSE)</f>
        <v>ja</v>
      </c>
      <c r="E287" s="27">
        <f t="shared" si="12"/>
        <v>258</v>
      </c>
      <c r="H287" s="20">
        <v>285</v>
      </c>
      <c r="I287" t="str">
        <f t="shared" si="13"/>
        <v>Falu Energi &amp; Vatten AB</v>
      </c>
      <c r="J287" t="str">
        <f t="shared" si="14"/>
        <v>Svärdsjö</v>
      </c>
      <c r="K287">
        <f>IF(ISERROR(VLOOKUP($J287,'Miljövärden urval för publ'!$B$2:$H$490,MATCH(K$3,'Miljövärden urval för publ'!$B$2:$H$2,0),FALSE)),"",VLOOKUP($J287,'Miljövärden urval för publ'!$B$2:$H$490,MATCH(K$3,'Miljövärden urval för publ'!$B$2:$H$2,0),FALSE))</f>
        <v>0.166771</v>
      </c>
      <c r="L287">
        <f>IF(ISERROR(VLOOKUP($J287,'Miljövärden urval för publ'!$B$2:$H$490,MATCH(L$3,'Miljövärden urval för publ'!$B$2:$H$2,0),FALSE)),"",VLOOKUP($J287,'Miljövärden urval för publ'!$B$2:$H$490,MATCH(L$3,'Miljövärden urval för publ'!$B$2:$H$2,0),FALSE))</f>
        <v>12.5677</v>
      </c>
      <c r="M287">
        <f>IF(ISERROR(VLOOKUP($J287,'Miljövärden urval för publ'!$B$2:$H$490,MATCH(M$3,'Miljövärden urval för publ'!$B$2:$H$2,0),FALSE)),"",VLOOKUP($J287,'Miljövärden urval för publ'!$B$2:$H$490,MATCH(M$3,'Miljövärden urval för publ'!$B$2:$H$2,0),FALSE))</f>
        <v>17.751999999999999</v>
      </c>
      <c r="N287">
        <f>IF(ISERROR(VLOOKUP($J287,'Miljövärden urval för publ'!$B$2:$H$490,MATCH(N$3,'Miljövärden urval för publ'!$B$2:$H$2,0),FALSE)),"",VLOOKUP($J287,'Miljövärden urval för publ'!$B$2:$H$490,MATCH(N$3,'Miljövärden urval för publ'!$B$2:$H$2,0),FALSE))</f>
        <v>1.2924100000000001E-2</v>
      </c>
    </row>
    <row r="288" spans="1:14" x14ac:dyDescent="0.25">
      <c r="A288" s="26" t="s">
        <v>101</v>
      </c>
      <c r="B288" s="26" t="s">
        <v>114</v>
      </c>
      <c r="C288" s="27"/>
      <c r="D288" s="27" t="str">
        <f>VLOOKUP(B288,'Miljövärden urval för publ'!$B$2:$S$480,MATCH("ska publiceras:",'Miljövärden urval för publ'!$B$2:$Q$2,0),FALSE)</f>
        <v>ja</v>
      </c>
      <c r="E288" s="27">
        <f t="shared" si="12"/>
        <v>259</v>
      </c>
      <c r="H288" s="20">
        <v>286</v>
      </c>
      <c r="I288" t="str">
        <f t="shared" si="13"/>
        <v>Värmevärden AB</v>
      </c>
      <c r="J288" t="str">
        <f t="shared" si="14"/>
        <v xml:space="preserve">Säffle </v>
      </c>
      <c r="K288">
        <f>IF(ISERROR(VLOOKUP($J288,'Miljövärden urval för publ'!$B$2:$H$490,MATCH(K$3,'Miljövärden urval för publ'!$B$2:$H$2,0),FALSE)),"",VLOOKUP($J288,'Miljövärden urval för publ'!$B$2:$H$490,MATCH(K$3,'Miljövärden urval för publ'!$B$2:$H$2,0),FALSE))</f>
        <v>0.190804</v>
      </c>
      <c r="L288">
        <f>IF(ISERROR(VLOOKUP($J288,'Miljövärden urval för publ'!$B$2:$H$490,MATCH(L$3,'Miljövärden urval för publ'!$B$2:$H$2,0),FALSE)),"",VLOOKUP($J288,'Miljövärden urval för publ'!$B$2:$H$490,MATCH(L$3,'Miljövärden urval för publ'!$B$2:$H$2,0),FALSE))</f>
        <v>9.9754199999999997</v>
      </c>
      <c r="M288">
        <f>IF(ISERROR(VLOOKUP($J288,'Miljövärden urval för publ'!$B$2:$H$490,MATCH(M$3,'Miljövärden urval för publ'!$B$2:$H$2,0),FALSE)),"",VLOOKUP($J288,'Miljövärden urval för publ'!$B$2:$H$490,MATCH(M$3,'Miljövärden urval för publ'!$B$2:$H$2,0),FALSE))</f>
        <v>8.3870900000000006</v>
      </c>
      <c r="N288">
        <f>IF(ISERROR(VLOOKUP($J288,'Miljövärden urval för publ'!$B$2:$H$490,MATCH(N$3,'Miljövärden urval för publ'!$B$2:$H$2,0),FALSE)),"",VLOOKUP($J288,'Miljövärden urval för publ'!$B$2:$H$490,MATCH(N$3,'Miljövärden urval för publ'!$B$2:$H$2,0),FALSE))</f>
        <v>1.8486599999999999E-2</v>
      </c>
    </row>
    <row r="289" spans="1:14" x14ac:dyDescent="0.25">
      <c r="A289" s="26" t="s">
        <v>435</v>
      </c>
      <c r="B289" s="26" t="s">
        <v>436</v>
      </c>
      <c r="C289" s="27"/>
      <c r="D289" s="27" t="str">
        <f>VLOOKUP(B289,'Miljövärden urval för publ'!$B$2:$S$480,MATCH("ska publiceras:",'Miljövärden urval för publ'!$B$2:$Q$2,0),FALSE)</f>
        <v>ja</v>
      </c>
      <c r="E289" s="27">
        <f t="shared" si="12"/>
        <v>260</v>
      </c>
      <c r="H289" s="20">
        <v>287</v>
      </c>
      <c r="I289" t="str">
        <f t="shared" si="13"/>
        <v>Hedemora Energi AB</v>
      </c>
      <c r="J289" t="str">
        <f t="shared" si="14"/>
        <v>Säter</v>
      </c>
      <c r="K289">
        <f>IF(ISERROR(VLOOKUP($J289,'Miljövärden urval för publ'!$B$2:$H$490,MATCH(K$3,'Miljövärden urval för publ'!$B$2:$H$2,0),FALSE)),"",VLOOKUP($J289,'Miljövärden urval för publ'!$B$2:$H$490,MATCH(K$3,'Miljövärden urval för publ'!$B$2:$H$2,0),FALSE))</f>
        <v>0.104463</v>
      </c>
      <c r="L289">
        <f>IF(ISERROR(VLOOKUP($J289,'Miljövärden urval för publ'!$B$2:$H$490,MATCH(L$3,'Miljövärden urval för publ'!$B$2:$H$2,0),FALSE)),"",VLOOKUP($J289,'Miljövärden urval för publ'!$B$2:$H$490,MATCH(L$3,'Miljövärden urval för publ'!$B$2:$H$2,0),FALSE))</f>
        <v>24.608499999999999</v>
      </c>
      <c r="M289">
        <f>IF(ISERROR(VLOOKUP($J289,'Miljövärden urval för publ'!$B$2:$H$490,MATCH(M$3,'Miljövärden urval för publ'!$B$2:$H$2,0),FALSE)),"",VLOOKUP($J289,'Miljövärden urval för publ'!$B$2:$H$490,MATCH(M$3,'Miljövärden urval för publ'!$B$2:$H$2,0),FALSE))</f>
        <v>7.9336099999999998</v>
      </c>
      <c r="N289">
        <f>IF(ISERROR(VLOOKUP($J289,'Miljövärden urval för publ'!$B$2:$H$490,MATCH(N$3,'Miljövärden urval för publ'!$B$2:$H$2,0),FALSE)),"",VLOOKUP($J289,'Miljövärden urval för publ'!$B$2:$H$490,MATCH(N$3,'Miljövärden urval för publ'!$B$2:$H$2,0),FALSE))</f>
        <v>4.0586799999999999E-2</v>
      </c>
    </row>
    <row r="290" spans="1:14" x14ac:dyDescent="0.25">
      <c r="A290" s="26" t="s">
        <v>303</v>
      </c>
      <c r="B290" s="26" t="s">
        <v>306</v>
      </c>
      <c r="C290" s="27"/>
      <c r="D290" s="27" t="str">
        <f>VLOOKUP(B290,'Miljövärden urval för publ'!$B$2:$S$480,MATCH("ska publiceras:",'Miljövärden urval för publ'!$B$2:$Q$2,0),FALSE)</f>
        <v>nej</v>
      </c>
      <c r="E290" s="27">
        <f t="shared" si="12"/>
        <v>260</v>
      </c>
      <c r="H290" s="20">
        <v>288</v>
      </c>
      <c r="I290" t="str">
        <f t="shared" si="13"/>
        <v>Umeå Energi AB</v>
      </c>
      <c r="J290" t="str">
        <f t="shared" si="14"/>
        <v>Sävar</v>
      </c>
      <c r="K290">
        <f>IF(ISERROR(VLOOKUP($J290,'Miljövärden urval för publ'!$B$2:$H$490,MATCH(K$3,'Miljövärden urval för publ'!$B$2:$H$2,0),FALSE)),"",VLOOKUP($J290,'Miljövärden urval för publ'!$B$2:$H$490,MATCH(K$3,'Miljövärden urval för publ'!$B$2:$H$2,0),FALSE))</f>
        <v>0.101634</v>
      </c>
      <c r="L290">
        <f>IF(ISERROR(VLOOKUP($J290,'Miljövärden urval för publ'!$B$2:$H$490,MATCH(L$3,'Miljövärden urval för publ'!$B$2:$H$2,0),FALSE)),"",VLOOKUP($J290,'Miljövärden urval för publ'!$B$2:$H$490,MATCH(L$3,'Miljövärden urval för publ'!$B$2:$H$2,0),FALSE))</f>
        <v>23.6265</v>
      </c>
      <c r="M290">
        <f>IF(ISERROR(VLOOKUP($J290,'Miljövärden urval för publ'!$B$2:$H$490,MATCH(M$3,'Miljövärden urval för publ'!$B$2:$H$2,0),FALSE)),"",VLOOKUP($J290,'Miljövärden urval för publ'!$B$2:$H$490,MATCH(M$3,'Miljövärden urval för publ'!$B$2:$H$2,0),FALSE))</f>
        <v>10.6883</v>
      </c>
      <c r="N290">
        <f>IF(ISERROR(VLOOKUP($J290,'Miljövärden urval för publ'!$B$2:$H$490,MATCH(N$3,'Miljövärden urval för publ'!$B$2:$H$2,0),FALSE)),"",VLOOKUP($J290,'Miljövärden urval för publ'!$B$2:$H$490,MATCH(N$3,'Miljövärden urval för publ'!$B$2:$H$2,0),FALSE))</f>
        <v>2.7426499999999999E-2</v>
      </c>
    </row>
    <row r="291" spans="1:14" x14ac:dyDescent="0.25">
      <c r="A291" s="26" t="s">
        <v>213</v>
      </c>
      <c r="B291" s="26" t="s">
        <v>216</v>
      </c>
      <c r="C291" s="27"/>
      <c r="D291" s="27" t="str">
        <f>VLOOKUP(B291,'Miljövärden urval för publ'!$B$2:$S$480,MATCH("ska publiceras:",'Miljövärden urval för publ'!$B$2:$Q$2,0),FALSE)</f>
        <v>ja</v>
      </c>
      <c r="E291" s="27">
        <f t="shared" si="12"/>
        <v>261</v>
      </c>
      <c r="H291" s="20">
        <v>289</v>
      </c>
      <c r="I291" t="str">
        <f t="shared" si="13"/>
        <v>Sävsjö Energi AB</v>
      </c>
      <c r="J291" t="str">
        <f t="shared" si="14"/>
        <v>Sävsjö</v>
      </c>
      <c r="K291">
        <f>IF(ISERROR(VLOOKUP($J291,'Miljövärden urval för publ'!$B$2:$H$490,MATCH(K$3,'Miljövärden urval för publ'!$B$2:$H$2,0),FALSE)),"",VLOOKUP($J291,'Miljövärden urval för publ'!$B$2:$H$490,MATCH(K$3,'Miljövärden urval för publ'!$B$2:$H$2,0),FALSE))</f>
        <v>0.16834499999999999</v>
      </c>
      <c r="L291">
        <f>IF(ISERROR(VLOOKUP($J291,'Miljövärden urval för publ'!$B$2:$H$490,MATCH(L$3,'Miljövärden urval för publ'!$B$2:$H$2,0),FALSE)),"",VLOOKUP($J291,'Miljövärden urval för publ'!$B$2:$H$490,MATCH(L$3,'Miljövärden urval för publ'!$B$2:$H$2,0),FALSE))</f>
        <v>25.823899999999998</v>
      </c>
      <c r="M291">
        <f>IF(ISERROR(VLOOKUP($J291,'Miljövärden urval för publ'!$B$2:$H$490,MATCH(M$3,'Miljövärden urval för publ'!$B$2:$H$2,0),FALSE)),"",VLOOKUP($J291,'Miljövärden urval för publ'!$B$2:$H$490,MATCH(M$3,'Miljövärden urval för publ'!$B$2:$H$2,0),FALSE))</f>
        <v>12.7651</v>
      </c>
      <c r="N291">
        <f>IF(ISERROR(VLOOKUP($J291,'Miljövärden urval för publ'!$B$2:$H$490,MATCH(N$3,'Miljövärden urval för publ'!$B$2:$H$2,0),FALSE)),"",VLOOKUP($J291,'Miljövärden urval för publ'!$B$2:$H$490,MATCH(N$3,'Miljövärden urval för publ'!$B$2:$H$2,0),FALSE))</f>
        <v>3.1930399999999998E-2</v>
      </c>
    </row>
    <row r="292" spans="1:14" x14ac:dyDescent="0.25">
      <c r="A292" s="26" t="s">
        <v>101</v>
      </c>
      <c r="B292" s="26" t="s">
        <v>115</v>
      </c>
      <c r="C292" s="27"/>
      <c r="D292" s="27" t="str">
        <f>VLOOKUP(B292,'Miljövärden urval för publ'!$B$2:$S$480,MATCH("ska publiceras:",'Miljövärden urval för publ'!$B$2:$Q$2,0),FALSE)</f>
        <v>ja</v>
      </c>
      <c r="E292" s="27">
        <f t="shared" si="12"/>
        <v>262</v>
      </c>
      <c r="H292" s="20">
        <v>290</v>
      </c>
      <c r="I292" t="str">
        <f t="shared" si="13"/>
        <v>Smedjebacken Energi AB</v>
      </c>
      <c r="J292" t="str">
        <f t="shared" si="14"/>
        <v>Söderbärke</v>
      </c>
      <c r="K292">
        <f>IF(ISERROR(VLOOKUP($J292,'Miljövärden urval för publ'!$B$2:$H$490,MATCH(K$3,'Miljövärden urval för publ'!$B$2:$H$2,0),FALSE)),"",VLOOKUP($J292,'Miljövärden urval för publ'!$B$2:$H$490,MATCH(K$3,'Miljövärden urval för publ'!$B$2:$H$2,0),FALSE))</f>
        <v>0.122057</v>
      </c>
      <c r="L292">
        <f>IF(ISERROR(VLOOKUP($J292,'Miljövärden urval för publ'!$B$2:$H$490,MATCH(L$3,'Miljövärden urval för publ'!$B$2:$H$2,0),FALSE)),"",VLOOKUP($J292,'Miljövärden urval för publ'!$B$2:$H$490,MATCH(L$3,'Miljövärden urval för publ'!$B$2:$H$2,0),FALSE))</f>
        <v>26.3443</v>
      </c>
      <c r="M292">
        <f>IF(ISERROR(VLOOKUP($J292,'Miljövärden urval för publ'!$B$2:$H$490,MATCH(M$3,'Miljövärden urval för publ'!$B$2:$H$2,0),FALSE)),"",VLOOKUP($J292,'Miljövärden urval för publ'!$B$2:$H$490,MATCH(M$3,'Miljövärden urval för publ'!$B$2:$H$2,0),FALSE))</f>
        <v>9.6537299999999995</v>
      </c>
      <c r="N292">
        <f>IF(ISERROR(VLOOKUP($J292,'Miljövärden urval för publ'!$B$2:$H$490,MATCH(N$3,'Miljövärden urval för publ'!$B$2:$H$2,0),FALSE)),"",VLOOKUP($J292,'Miljövärden urval för publ'!$B$2:$H$490,MATCH(N$3,'Miljövärden urval för publ'!$B$2:$H$2,0),FALSE))</f>
        <v>2.4477800000000001E-2</v>
      </c>
    </row>
    <row r="293" spans="1:14" x14ac:dyDescent="0.25">
      <c r="A293" s="26" t="s">
        <v>291</v>
      </c>
      <c r="B293" s="26" t="s">
        <v>294</v>
      </c>
      <c r="C293" s="27"/>
      <c r="D293" s="27" t="str">
        <f>VLOOKUP(B293,'Miljövärden urval för publ'!$B$2:$S$480,MATCH("ska publiceras:",'Miljövärden urval för publ'!$B$2:$Q$2,0),FALSE)</f>
        <v>ja</v>
      </c>
      <c r="E293" s="27">
        <f t="shared" si="12"/>
        <v>263</v>
      </c>
      <c r="H293" s="20">
        <v>291</v>
      </c>
      <c r="I293" t="str">
        <f t="shared" si="13"/>
        <v>Bionär Närvärme AB</v>
      </c>
      <c r="J293" t="str">
        <f t="shared" si="14"/>
        <v>Söderfors</v>
      </c>
      <c r="K293">
        <f>IF(ISERROR(VLOOKUP($J293,'Miljövärden urval för publ'!$B$2:$H$490,MATCH(K$3,'Miljövärden urval för publ'!$B$2:$H$2,0),FALSE)),"",VLOOKUP($J293,'Miljövärden urval för publ'!$B$2:$H$490,MATCH(K$3,'Miljövärden urval för publ'!$B$2:$H$2,0),FALSE))</f>
        <v>0.13650300000000001</v>
      </c>
      <c r="L293">
        <f>IF(ISERROR(VLOOKUP($J293,'Miljövärden urval för publ'!$B$2:$H$490,MATCH(L$3,'Miljövärden urval för publ'!$B$2:$H$2,0),FALSE)),"",VLOOKUP($J293,'Miljövärden urval för publ'!$B$2:$H$490,MATCH(L$3,'Miljövärden urval för publ'!$B$2:$H$2,0),FALSE))</f>
        <v>8.2765799999999992</v>
      </c>
      <c r="M293">
        <f>IF(ISERROR(VLOOKUP($J293,'Miljövärden urval för publ'!$B$2:$H$490,MATCH(M$3,'Miljövärden urval för publ'!$B$2:$H$2,0),FALSE)),"",VLOOKUP($J293,'Miljövärden urval för publ'!$B$2:$H$490,MATCH(M$3,'Miljövärden urval för publ'!$B$2:$H$2,0),FALSE))</f>
        <v>15.517300000000001</v>
      </c>
      <c r="N293">
        <f>IF(ISERROR(VLOOKUP($J293,'Miljövärden urval för publ'!$B$2:$H$490,MATCH(N$3,'Miljövärden urval för publ'!$B$2:$H$2,0),FALSE)),"",VLOOKUP($J293,'Miljövärden urval för publ'!$B$2:$H$490,MATCH(N$3,'Miljövärden urval för publ'!$B$2:$H$2,0),FALSE))</f>
        <v>4.2844900000000002E-3</v>
      </c>
    </row>
    <row r="294" spans="1:14" x14ac:dyDescent="0.25">
      <c r="A294" s="26" t="s">
        <v>238</v>
      </c>
      <c r="B294" s="26" t="s">
        <v>241</v>
      </c>
      <c r="C294" s="27"/>
      <c r="D294" s="27" t="str">
        <f>VLOOKUP(B294,'Miljövärden urval för publ'!$B$2:$S$480,MATCH("ska publiceras:",'Miljövärden urval för publ'!$B$2:$Q$2,0),FALSE)</f>
        <v>ja</v>
      </c>
      <c r="E294" s="27">
        <f t="shared" si="12"/>
        <v>264</v>
      </c>
      <c r="H294" s="20">
        <v>292</v>
      </c>
      <c r="I294" t="str">
        <f t="shared" si="13"/>
        <v>Söderhamn Nära AB</v>
      </c>
      <c r="J294" t="str">
        <f t="shared" si="14"/>
        <v>Söderhamn</v>
      </c>
      <c r="K294">
        <f>IF(ISERROR(VLOOKUP($J294,'Miljövärden urval för publ'!$B$2:$H$490,MATCH(K$3,'Miljövärden urval för publ'!$B$2:$H$2,0),FALSE)),"",VLOOKUP($J294,'Miljövärden urval för publ'!$B$2:$H$490,MATCH(K$3,'Miljövärden urval för publ'!$B$2:$H$2,0),FALSE))</f>
        <v>0.13469900000000001</v>
      </c>
      <c r="L294">
        <f>IF(ISERROR(VLOOKUP($J294,'Miljövärden urval för publ'!$B$2:$H$490,MATCH(L$3,'Miljövärden urval för publ'!$B$2:$H$2,0),FALSE)),"",VLOOKUP($J294,'Miljövärden urval för publ'!$B$2:$H$490,MATCH(L$3,'Miljövärden urval för publ'!$B$2:$H$2,0),FALSE))</f>
        <v>8.7900299999999998</v>
      </c>
      <c r="M294">
        <f>IF(ISERROR(VLOOKUP($J294,'Miljövärden urval för publ'!$B$2:$H$490,MATCH(M$3,'Miljövärden urval för publ'!$B$2:$H$2,0),FALSE)),"",VLOOKUP($J294,'Miljövärden urval för publ'!$B$2:$H$490,MATCH(M$3,'Miljövärden urval för publ'!$B$2:$H$2,0),FALSE))</f>
        <v>7.5513700000000004</v>
      </c>
      <c r="N294">
        <f>IF(ISERROR(VLOOKUP($J294,'Miljövärden urval för publ'!$B$2:$H$490,MATCH(N$3,'Miljövärden urval för publ'!$B$2:$H$2,0),FALSE)),"",VLOOKUP($J294,'Miljövärden urval för publ'!$B$2:$H$490,MATCH(N$3,'Miljövärden urval för publ'!$B$2:$H$2,0),FALSE))</f>
        <v>2.9499800000000001E-3</v>
      </c>
    </row>
    <row r="295" spans="1:14" x14ac:dyDescent="0.25">
      <c r="A295" s="26" t="s">
        <v>141</v>
      </c>
      <c r="B295" s="26" t="s">
        <v>144</v>
      </c>
      <c r="C295" s="27"/>
      <c r="D295" s="27" t="str">
        <f>VLOOKUP(B295,'Miljövärden urval för publ'!$B$2:$S$480,MATCH("ska publiceras:",'Miljövärden urval för publ'!$B$2:$Q$2,0),FALSE)</f>
        <v>ja</v>
      </c>
      <c r="E295" s="27">
        <f t="shared" si="12"/>
        <v>265</v>
      </c>
      <c r="H295" s="20">
        <v>293</v>
      </c>
      <c r="I295" t="str">
        <f t="shared" si="13"/>
        <v>Telge Nät AB</v>
      </c>
      <c r="J295" t="str">
        <f t="shared" si="14"/>
        <v>Södertälje</v>
      </c>
      <c r="K295">
        <f>IF(ISERROR(VLOOKUP($J295,'Miljövärden urval för publ'!$B$2:$H$490,MATCH(K$3,'Miljövärden urval för publ'!$B$2:$H$2,0),FALSE)),"",VLOOKUP($J295,'Miljövärden urval för publ'!$B$2:$H$490,MATCH(K$3,'Miljövärden urval för publ'!$B$2:$H$2,0),FALSE))</f>
        <v>6.4997299999999994E-2</v>
      </c>
      <c r="L295">
        <f>IF(ISERROR(VLOOKUP($J295,'Miljövärden urval för publ'!$B$2:$H$490,MATCH(L$3,'Miljövärden urval för publ'!$B$2:$H$2,0),FALSE)),"",VLOOKUP($J295,'Miljövärden urval för publ'!$B$2:$H$490,MATCH(L$3,'Miljövärden urval för publ'!$B$2:$H$2,0),FALSE))</f>
        <v>32.287500000000001</v>
      </c>
      <c r="M295">
        <f>IF(ISERROR(VLOOKUP($J295,'Miljövärden urval för publ'!$B$2:$H$490,MATCH(M$3,'Miljövärden urval för publ'!$B$2:$H$2,0),FALSE)),"",VLOOKUP($J295,'Miljövärden urval för publ'!$B$2:$H$490,MATCH(M$3,'Miljövärden urval för publ'!$B$2:$H$2,0),FALSE))</f>
        <v>3.8660199999999998</v>
      </c>
      <c r="N295">
        <f>IF(ISERROR(VLOOKUP($J295,'Miljövärden urval för publ'!$B$2:$H$490,MATCH(N$3,'Miljövärden urval för publ'!$B$2:$H$2,0),FALSE)),"",VLOOKUP($J295,'Miljövärden urval för publ'!$B$2:$H$490,MATCH(N$3,'Miljövärden urval för publ'!$B$2:$H$2,0),FALSE))</f>
        <v>5.2237200000000003E-3</v>
      </c>
    </row>
    <row r="296" spans="1:14" x14ac:dyDescent="0.25">
      <c r="A296" s="26" t="s">
        <v>445</v>
      </c>
      <c r="B296" s="26" t="s">
        <v>446</v>
      </c>
      <c r="C296" s="27"/>
      <c r="D296" s="27" t="str">
        <f>VLOOKUP(B296,'Miljövärden urval för publ'!$B$2:$S$480,MATCH("ska publiceras:",'Miljövärden urval för publ'!$B$2:$Q$2,0),FALSE)</f>
        <v>ja</v>
      </c>
      <c r="E296" s="27">
        <f t="shared" si="12"/>
        <v>266</v>
      </c>
      <c r="H296" s="20">
        <v>294</v>
      </c>
      <c r="I296" t="str">
        <f t="shared" si="13"/>
        <v>Södertörns Fjärrvärme AB</v>
      </c>
      <c r="J296" t="str">
        <f t="shared" si="14"/>
        <v>Södertörn Fjärrvärme Totalt</v>
      </c>
      <c r="K296">
        <f>IF(ISERROR(VLOOKUP($J296,'Miljövärden urval för publ'!$B$2:$H$490,MATCH(K$3,'Miljövärden urval för publ'!$B$2:$H$2,0),FALSE)),"",VLOOKUP($J296,'Miljövärden urval för publ'!$B$2:$H$490,MATCH(K$3,'Miljövärden urval för publ'!$B$2:$H$2,0),FALSE))</f>
        <v>7.4994099999999994E-2</v>
      </c>
      <c r="L296">
        <f>IF(ISERROR(VLOOKUP($J296,'Miljövärden urval för publ'!$B$2:$H$490,MATCH(L$3,'Miljövärden urval för publ'!$B$2:$H$2,0),FALSE)),"",VLOOKUP($J296,'Miljövärden urval för publ'!$B$2:$H$490,MATCH(L$3,'Miljövärden urval för publ'!$B$2:$H$2,0),FALSE))</f>
        <v>37.203299999999999</v>
      </c>
      <c r="M296">
        <f>IF(ISERROR(VLOOKUP($J296,'Miljövärden urval för publ'!$B$2:$H$490,MATCH(M$3,'Miljövärden urval för publ'!$B$2:$H$2,0),FALSE)),"",VLOOKUP($J296,'Miljövärden urval för publ'!$B$2:$H$490,MATCH(M$3,'Miljövärden urval för publ'!$B$2:$H$2,0),FALSE))</f>
        <v>4.2050599999999996</v>
      </c>
      <c r="N296">
        <f>IF(ISERROR(VLOOKUP($J296,'Miljövärden urval för publ'!$B$2:$H$490,MATCH(N$3,'Miljövärden urval för publ'!$B$2:$H$2,0),FALSE)),"",VLOOKUP($J296,'Miljövärden urval för publ'!$B$2:$H$490,MATCH(N$3,'Miljövärden urval för publ'!$B$2:$H$2,0),FALSE))</f>
        <v>2.2361700000000002E-2</v>
      </c>
    </row>
    <row r="297" spans="1:14" x14ac:dyDescent="0.25">
      <c r="A297" s="26" t="s">
        <v>238</v>
      </c>
      <c r="B297" s="26" t="s">
        <v>242</v>
      </c>
      <c r="C297" s="27"/>
      <c r="D297" s="27" t="str">
        <f>VLOOKUP(B297,'Miljövärden urval för publ'!$B$2:$S$480,MATCH("ska publiceras:",'Miljövärden urval för publ'!$B$2:$Q$2,0),FALSE)</f>
        <v>ja</v>
      </c>
      <c r="E297" s="27">
        <f t="shared" si="12"/>
        <v>267</v>
      </c>
      <c r="H297" s="20">
        <v>295</v>
      </c>
      <c r="I297" t="str">
        <f t="shared" si="13"/>
        <v>Vimmerby Energi &amp; Miljö AB</v>
      </c>
      <c r="J297" t="str">
        <f t="shared" si="14"/>
        <v>Södra Vi</v>
      </c>
      <c r="K297">
        <f>IF(ISERROR(VLOOKUP($J297,'Miljövärden urval för publ'!$B$2:$H$490,MATCH(K$3,'Miljövärden urval för publ'!$B$2:$H$2,0),FALSE)),"",VLOOKUP($J297,'Miljövärden urval för publ'!$B$2:$H$490,MATCH(K$3,'Miljövärden urval för publ'!$B$2:$H$2,0),FALSE))</f>
        <v>6.1509899999999999E-2</v>
      </c>
      <c r="L297">
        <f>IF(ISERROR(VLOOKUP($J297,'Miljövärden urval för publ'!$B$2:$H$490,MATCH(L$3,'Miljövärden urval för publ'!$B$2:$H$2,0),FALSE)),"",VLOOKUP($J297,'Miljövärden urval för publ'!$B$2:$H$490,MATCH(L$3,'Miljövärden urval för publ'!$B$2:$H$2,0),FALSE))</f>
        <v>10.738300000000001</v>
      </c>
      <c r="M297">
        <f>IF(ISERROR(VLOOKUP($J297,'Miljövärden urval för publ'!$B$2:$H$490,MATCH(M$3,'Miljövärden urval för publ'!$B$2:$H$2,0),FALSE)),"",VLOOKUP($J297,'Miljövärden urval för publ'!$B$2:$H$490,MATCH(M$3,'Miljövärden urval för publ'!$B$2:$H$2,0),FALSE))</f>
        <v>8.2833699999999997</v>
      </c>
      <c r="N297">
        <f>IF(ISERROR(VLOOKUP($J297,'Miljövärden urval för publ'!$B$2:$H$490,MATCH(N$3,'Miljövärden urval för publ'!$B$2:$H$2,0),FALSE)),"",VLOOKUP($J297,'Miljövärden urval för publ'!$B$2:$H$490,MATCH(N$3,'Miljövärden urval för publ'!$B$2:$H$2,0),FALSE))</f>
        <v>0</v>
      </c>
    </row>
    <row r="298" spans="1:14" x14ac:dyDescent="0.25">
      <c r="A298" s="26" t="s">
        <v>162</v>
      </c>
      <c r="B298" s="26" t="s">
        <v>166</v>
      </c>
      <c r="C298" s="27"/>
      <c r="D298" s="27" t="str">
        <f>VLOOKUP(B298,'Miljövärden urval för publ'!$B$2:$S$480,MATCH("ska publiceras:",'Miljövärden urval för publ'!$B$2:$Q$2,0),FALSE)</f>
        <v>ja</v>
      </c>
      <c r="E298" s="27">
        <f t="shared" si="12"/>
        <v>268</v>
      </c>
      <c r="H298" s="20">
        <v>296</v>
      </c>
      <c r="I298" t="str">
        <f t="shared" si="13"/>
        <v>Värmevärden AB</v>
      </c>
      <c r="J298" t="str">
        <f t="shared" si="14"/>
        <v>Sörforsa</v>
      </c>
      <c r="K298">
        <f>IF(ISERROR(VLOOKUP($J298,'Miljövärden urval för publ'!$B$2:$H$490,MATCH(K$3,'Miljövärden urval för publ'!$B$2:$H$2,0),FALSE)),"",VLOOKUP($J298,'Miljövärden urval för publ'!$B$2:$H$490,MATCH(K$3,'Miljövärden urval för publ'!$B$2:$H$2,0),FALSE))</f>
        <v>9.5058199999999995E-2</v>
      </c>
      <c r="L298">
        <f>IF(ISERROR(VLOOKUP($J298,'Miljövärden urval för publ'!$B$2:$H$490,MATCH(L$3,'Miljövärden urval för publ'!$B$2:$H$2,0),FALSE)),"",VLOOKUP($J298,'Miljövärden urval för publ'!$B$2:$H$490,MATCH(L$3,'Miljövärden urval för publ'!$B$2:$H$2,0),FALSE))</f>
        <v>18.501200000000001</v>
      </c>
      <c r="M298">
        <f>IF(ISERROR(VLOOKUP($J298,'Miljövärden urval för publ'!$B$2:$H$490,MATCH(M$3,'Miljövärden urval för publ'!$B$2:$H$2,0),FALSE)),"",VLOOKUP($J298,'Miljövärden urval för publ'!$B$2:$H$490,MATCH(M$3,'Miljövärden urval för publ'!$B$2:$H$2,0),FALSE))</f>
        <v>8.7848400000000009</v>
      </c>
      <c r="N298">
        <f>IF(ISERROR(VLOOKUP($J298,'Miljövärden urval för publ'!$B$2:$H$490,MATCH(N$3,'Miljövärden urval för publ'!$B$2:$H$2,0),FALSE)),"",VLOOKUP($J298,'Miljövärden urval för publ'!$B$2:$H$490,MATCH(N$3,'Miljövärden urval för publ'!$B$2:$H$2,0),FALSE))</f>
        <v>2.4106300000000001E-2</v>
      </c>
    </row>
    <row r="299" spans="1:14" x14ac:dyDescent="0.25">
      <c r="A299" s="26" t="s">
        <v>162</v>
      </c>
      <c r="B299" s="26" t="s">
        <v>167</v>
      </c>
      <c r="C299" s="27"/>
      <c r="D299" s="27" t="str">
        <f>VLOOKUP(B299,'Miljövärden urval för publ'!$B$2:$S$480,MATCH("ska publiceras:",'Miljövärden urval för publ'!$B$2:$Q$2,0),FALSE)</f>
        <v>nej</v>
      </c>
      <c r="E299" s="27">
        <f t="shared" si="12"/>
        <v>268</v>
      </c>
      <c r="H299" s="20">
        <v>297</v>
      </c>
      <c r="I299" t="str">
        <f t="shared" si="13"/>
        <v>Tidaholms Energi AB</v>
      </c>
      <c r="J299" t="str">
        <f t="shared" si="14"/>
        <v>Tidaholm</v>
      </c>
      <c r="K299">
        <f>IF(ISERROR(VLOOKUP($J299,'Miljövärden urval för publ'!$B$2:$H$490,MATCH(K$3,'Miljövärden urval för publ'!$B$2:$H$2,0),FALSE)),"",VLOOKUP($J299,'Miljövärden urval för publ'!$B$2:$H$490,MATCH(K$3,'Miljövärden urval för publ'!$B$2:$H$2,0),FALSE))</f>
        <v>0.159969</v>
      </c>
      <c r="L299">
        <f>IF(ISERROR(VLOOKUP($J299,'Miljövärden urval för publ'!$B$2:$H$490,MATCH(L$3,'Miljövärden urval för publ'!$B$2:$H$2,0),FALSE)),"",VLOOKUP($J299,'Miljövärden urval för publ'!$B$2:$H$490,MATCH(L$3,'Miljövärden urval för publ'!$B$2:$H$2,0),FALSE))</f>
        <v>44.1205</v>
      </c>
      <c r="M299">
        <f>IF(ISERROR(VLOOKUP($J299,'Miljövärden urval för publ'!$B$2:$H$490,MATCH(M$3,'Miljövärden urval för publ'!$B$2:$H$2,0),FALSE)),"",VLOOKUP($J299,'Miljövärden urval för publ'!$B$2:$H$490,MATCH(M$3,'Miljövärden urval för publ'!$B$2:$H$2,0),FALSE))</f>
        <v>8.59849</v>
      </c>
      <c r="N299">
        <f>IF(ISERROR(VLOOKUP($J299,'Miljövärden urval för publ'!$B$2:$H$490,MATCH(N$3,'Miljövärden urval för publ'!$B$2:$H$2,0),FALSE)),"",VLOOKUP($J299,'Miljövärden urval för publ'!$B$2:$H$490,MATCH(N$3,'Miljövärden urval för publ'!$B$2:$H$2,0),FALSE))</f>
        <v>1.27347E-2</v>
      </c>
    </row>
    <row r="300" spans="1:14" x14ac:dyDescent="0.25">
      <c r="A300" s="26" t="s">
        <v>162</v>
      </c>
      <c r="B300" s="26" t="s">
        <v>168</v>
      </c>
      <c r="C300" s="27"/>
      <c r="D300" s="27" t="str">
        <f>VLOOKUP(B300,'Miljövärden urval för publ'!$B$2:$S$480,MATCH("ska publiceras:",'Miljövärden urval för publ'!$B$2:$Q$2,0),FALSE)</f>
        <v>nej</v>
      </c>
      <c r="E300" s="27">
        <f t="shared" si="12"/>
        <v>268</v>
      </c>
      <c r="H300" s="20">
        <v>298</v>
      </c>
      <c r="I300" t="str">
        <f t="shared" si="13"/>
        <v>Skövde Värmeverk AB</v>
      </c>
      <c r="J300" t="str">
        <f t="shared" si="14"/>
        <v>Tidan</v>
      </c>
      <c r="K300">
        <f>IF(ISERROR(VLOOKUP($J300,'Miljövärden urval för publ'!$B$2:$H$490,MATCH(K$3,'Miljövärden urval för publ'!$B$2:$H$2,0),FALSE)),"",VLOOKUP($J300,'Miljövärden urval för publ'!$B$2:$H$490,MATCH(K$3,'Miljövärden urval för publ'!$B$2:$H$2,0),FALSE))</f>
        <v>0.16700400000000001</v>
      </c>
      <c r="L300">
        <f>IF(ISERROR(VLOOKUP($J300,'Miljövärden urval för publ'!$B$2:$H$490,MATCH(L$3,'Miljövärden urval för publ'!$B$2:$H$2,0),FALSE)),"",VLOOKUP($J300,'Miljövärden urval för publ'!$B$2:$H$490,MATCH(L$3,'Miljövärden urval för publ'!$B$2:$H$2,0),FALSE))</f>
        <v>9.3536300000000008</v>
      </c>
      <c r="M300">
        <f>IF(ISERROR(VLOOKUP($J300,'Miljövärden urval för publ'!$B$2:$H$490,MATCH(M$3,'Miljövärden urval för publ'!$B$2:$H$2,0),FALSE)),"",VLOOKUP($J300,'Miljövärden urval för publ'!$B$2:$H$490,MATCH(M$3,'Miljövärden urval för publ'!$B$2:$H$2,0),FALSE))</f>
        <v>17.657800000000002</v>
      </c>
      <c r="N300">
        <f>IF(ISERROR(VLOOKUP($J300,'Miljövärden urval för publ'!$B$2:$H$490,MATCH(N$3,'Miljövärden urval för publ'!$B$2:$H$2,0),FALSE)),"",VLOOKUP($J300,'Miljövärden urval för publ'!$B$2:$H$490,MATCH(N$3,'Miljövärden urval för publ'!$B$2:$H$2,0),FALSE))</f>
        <v>4.1152300000000001E-3</v>
      </c>
    </row>
    <row r="301" spans="1:14" x14ac:dyDescent="0.25">
      <c r="A301" s="26" t="s">
        <v>162</v>
      </c>
      <c r="B301" s="26" t="s">
        <v>169</v>
      </c>
      <c r="C301" s="27"/>
      <c r="D301" s="27" t="str">
        <f>VLOOKUP(B301,'Miljövärden urval för publ'!$B$2:$S$480,MATCH("ska publiceras:",'Miljövärden urval för publ'!$B$2:$Q$2,0),FALSE)</f>
        <v>nej</v>
      </c>
      <c r="E301" s="27">
        <f t="shared" si="12"/>
        <v>268</v>
      </c>
      <c r="H301" s="20">
        <v>299</v>
      </c>
      <c r="I301" t="str">
        <f t="shared" si="13"/>
        <v>Tierps Fjärrvärme AB</v>
      </c>
      <c r="J301" t="str">
        <f t="shared" si="14"/>
        <v>Tierp</v>
      </c>
      <c r="K301">
        <f>IF(ISERROR(VLOOKUP($J301,'Miljövärden urval för publ'!$B$2:$H$490,MATCH(K$3,'Miljövärden urval för publ'!$B$2:$H$2,0),FALSE)),"",VLOOKUP($J301,'Miljövärden urval för publ'!$B$2:$H$490,MATCH(K$3,'Miljövärden urval för publ'!$B$2:$H$2,0),FALSE))</f>
        <v>0.119282</v>
      </c>
      <c r="L301">
        <f>IF(ISERROR(VLOOKUP($J301,'Miljövärden urval för publ'!$B$2:$H$490,MATCH(L$3,'Miljövärden urval för publ'!$B$2:$H$2,0),FALSE)),"",VLOOKUP($J301,'Miljövärden urval för publ'!$B$2:$H$490,MATCH(L$3,'Miljövärden urval för publ'!$B$2:$H$2,0),FALSE))</f>
        <v>19.5228</v>
      </c>
      <c r="M301">
        <f>IF(ISERROR(VLOOKUP($J301,'Miljövärden urval för publ'!$B$2:$H$490,MATCH(M$3,'Miljövärden urval för publ'!$B$2:$H$2,0),FALSE)),"",VLOOKUP($J301,'Miljövärden urval för publ'!$B$2:$H$490,MATCH(M$3,'Miljövärden urval för publ'!$B$2:$H$2,0),FALSE))</f>
        <v>9.4656099999999999</v>
      </c>
      <c r="N301">
        <f>IF(ISERROR(VLOOKUP($J301,'Miljövärden urval för publ'!$B$2:$H$490,MATCH(N$3,'Miljövärden urval för publ'!$B$2:$H$2,0),FALSE)),"",VLOOKUP($J301,'Miljövärden urval för publ'!$B$2:$H$490,MATCH(N$3,'Miljövärden urval för publ'!$B$2:$H$2,0),FALSE))</f>
        <v>1.4705599999999999E-2</v>
      </c>
    </row>
    <row r="302" spans="1:14" x14ac:dyDescent="0.25">
      <c r="A302" s="26" t="s">
        <v>445</v>
      </c>
      <c r="B302" s="26" t="s">
        <v>447</v>
      </c>
      <c r="C302" s="27"/>
      <c r="D302" s="27" t="str">
        <f>VLOOKUP(B302,'Miljövärden urval för publ'!$B$2:$S$480,MATCH("ska publiceras:",'Miljövärden urval för publ'!$B$2:$Q$2,0),FALSE)</f>
        <v>ja</v>
      </c>
      <c r="E302" s="27">
        <f t="shared" si="12"/>
        <v>269</v>
      </c>
      <c r="H302" s="20">
        <v>300</v>
      </c>
      <c r="I302" t="str">
        <f t="shared" si="13"/>
        <v>Ulricehamns Energi AB</v>
      </c>
      <c r="J302" t="str">
        <f t="shared" si="14"/>
        <v>Timmele</v>
      </c>
      <c r="K302">
        <f>IF(ISERROR(VLOOKUP($J302,'Miljövärden urval för publ'!$B$2:$H$490,MATCH(K$3,'Miljövärden urval för publ'!$B$2:$H$2,0),FALSE)),"",VLOOKUP($J302,'Miljövärden urval för publ'!$B$2:$H$490,MATCH(K$3,'Miljövärden urval för publ'!$B$2:$H$2,0),FALSE))</f>
        <v>0.183085</v>
      </c>
      <c r="L302">
        <f>IF(ISERROR(VLOOKUP($J302,'Miljövärden urval för publ'!$B$2:$H$490,MATCH(L$3,'Miljövärden urval för publ'!$B$2:$H$2,0),FALSE)),"",VLOOKUP($J302,'Miljövärden urval för publ'!$B$2:$H$490,MATCH(L$3,'Miljövärden urval för publ'!$B$2:$H$2,0),FALSE))</f>
        <v>14.121499999999999</v>
      </c>
      <c r="M302">
        <f>IF(ISERROR(VLOOKUP($J302,'Miljövärden urval för publ'!$B$2:$H$490,MATCH(M$3,'Miljövärden urval för publ'!$B$2:$H$2,0),FALSE)),"",VLOOKUP($J302,'Miljövärden urval för publ'!$B$2:$H$490,MATCH(M$3,'Miljövärden urval för publ'!$B$2:$H$2,0),FALSE))</f>
        <v>15.914099999999999</v>
      </c>
      <c r="N302">
        <f>IF(ISERROR(VLOOKUP($J302,'Miljövärden urval för publ'!$B$2:$H$490,MATCH(N$3,'Miljövärden urval för publ'!$B$2:$H$2,0),FALSE)),"",VLOOKUP($J302,'Miljövärden urval för publ'!$B$2:$H$490,MATCH(N$3,'Miljövärden urval för publ'!$B$2:$H$2,0),FALSE))</f>
        <v>6.86698E-3</v>
      </c>
    </row>
    <row r="303" spans="1:14" x14ac:dyDescent="0.25">
      <c r="A303" s="26" t="s">
        <v>542</v>
      </c>
      <c r="B303" s="26" t="s">
        <v>545</v>
      </c>
      <c r="C303" s="27"/>
      <c r="D303" s="27" t="str">
        <f>VLOOKUP(B303,'Miljövärden urval för publ'!$B$2:$S$480,MATCH("ska publiceras:",'Miljövärden urval för publ'!$B$2:$Q$2,0),FALSE)</f>
        <v>ja</v>
      </c>
      <c r="E303" s="27">
        <f t="shared" si="12"/>
        <v>270</v>
      </c>
      <c r="H303" s="20">
        <v>301</v>
      </c>
      <c r="I303" t="str">
        <f t="shared" si="13"/>
        <v>Skövde Värmeverk AB</v>
      </c>
      <c r="J303" t="str">
        <f t="shared" si="14"/>
        <v>Timmersdala</v>
      </c>
      <c r="K303">
        <f>IF(ISERROR(VLOOKUP($J303,'Miljövärden urval för publ'!$B$2:$H$490,MATCH(K$3,'Miljövärden urval för publ'!$B$2:$H$2,0),FALSE)),"",VLOOKUP($J303,'Miljövärden urval för publ'!$B$2:$H$490,MATCH(K$3,'Miljövärden urval för publ'!$B$2:$H$2,0),FALSE))</f>
        <v>0.18338499999999999</v>
      </c>
      <c r="L303">
        <f>IF(ISERROR(VLOOKUP($J303,'Miljövärden urval för publ'!$B$2:$H$490,MATCH(L$3,'Miljövärden urval för publ'!$B$2:$H$2,0),FALSE)),"",VLOOKUP($J303,'Miljövärden urval för publ'!$B$2:$H$490,MATCH(L$3,'Miljövärden urval för publ'!$B$2:$H$2,0),FALSE))</f>
        <v>13.83</v>
      </c>
      <c r="M303">
        <f>IF(ISERROR(VLOOKUP($J303,'Miljövärden urval för publ'!$B$2:$H$490,MATCH(M$3,'Miljövärden urval för publ'!$B$2:$H$2,0),FALSE)),"",VLOOKUP($J303,'Miljövärden urval för publ'!$B$2:$H$490,MATCH(M$3,'Miljövärden urval för publ'!$B$2:$H$2,0),FALSE))</f>
        <v>16.989799999999999</v>
      </c>
      <c r="N303">
        <f>IF(ISERROR(VLOOKUP($J303,'Miljövärden urval för publ'!$B$2:$H$490,MATCH(N$3,'Miljövärden urval för publ'!$B$2:$H$2,0),FALSE)),"",VLOOKUP($J303,'Miljövärden urval för publ'!$B$2:$H$490,MATCH(N$3,'Miljövärden urval för publ'!$B$2:$H$2,0),FALSE))</f>
        <v>1.83438E-2</v>
      </c>
    </row>
    <row r="304" spans="1:14" x14ac:dyDescent="0.25">
      <c r="A304" s="26" t="s">
        <v>382</v>
      </c>
      <c r="B304" s="26" t="s">
        <v>389</v>
      </c>
      <c r="C304" s="27"/>
      <c r="D304" s="27" t="str">
        <f>VLOOKUP(B304,'Miljövärden urval för publ'!$B$2:$S$480,MATCH("ska publiceras:",'Miljövärden urval för publ'!$B$2:$Q$2,0),FALSE)</f>
        <v>ja</v>
      </c>
      <c r="E304" s="27">
        <f t="shared" si="12"/>
        <v>271</v>
      </c>
      <c r="H304" s="20">
        <v>302</v>
      </c>
      <c r="I304" t="str">
        <f t="shared" si="13"/>
        <v>E.ON Värme Sverige AB</v>
      </c>
      <c r="J304" t="str">
        <f t="shared" si="14"/>
        <v>Timrå</v>
      </c>
      <c r="K304">
        <f>IF(ISERROR(VLOOKUP($J304,'Miljövärden urval för publ'!$B$2:$H$490,MATCH(K$3,'Miljövärden urval för publ'!$B$2:$H$2,0),FALSE)),"",VLOOKUP($J304,'Miljövärden urval för publ'!$B$2:$H$490,MATCH(K$3,'Miljövärden urval för publ'!$B$2:$H$2,0),FALSE))</f>
        <v>7.2510000000000005E-2</v>
      </c>
      <c r="L304">
        <f>IF(ISERROR(VLOOKUP($J304,'Miljövärden urval för publ'!$B$2:$H$490,MATCH(L$3,'Miljövärden urval för publ'!$B$2:$H$2,0),FALSE)),"",VLOOKUP($J304,'Miljövärden urval för publ'!$B$2:$H$490,MATCH(L$3,'Miljövärden urval för publ'!$B$2:$H$2,0),FALSE))</f>
        <v>10.6037</v>
      </c>
      <c r="M304">
        <f>IF(ISERROR(VLOOKUP($J304,'Miljövärden urval för publ'!$B$2:$H$490,MATCH(M$3,'Miljövärden urval för publ'!$B$2:$H$2,0),FALSE)),"",VLOOKUP($J304,'Miljövärden urval för publ'!$B$2:$H$490,MATCH(M$3,'Miljövärden urval för publ'!$B$2:$H$2,0),FALSE))</f>
        <v>2.1329999999999998E-2</v>
      </c>
      <c r="N304">
        <f>IF(ISERROR(VLOOKUP($J304,'Miljövärden urval för publ'!$B$2:$H$490,MATCH(N$3,'Miljövärden urval för publ'!$B$2:$H$2,0),FALSE)),"",VLOOKUP($J304,'Miljövärden urval för publ'!$B$2:$H$490,MATCH(N$3,'Miljövärden urval för publ'!$B$2:$H$2,0),FALSE))</f>
        <v>1.1254399999999999E-2</v>
      </c>
    </row>
    <row r="305" spans="1:14" x14ac:dyDescent="0.25">
      <c r="A305" s="26" t="s">
        <v>407</v>
      </c>
      <c r="B305" s="26" t="s">
        <v>422</v>
      </c>
      <c r="C305" s="27"/>
      <c r="D305" s="27" t="str">
        <f>VLOOKUP(B305,'Miljövärden urval för publ'!$B$2:$S$480,MATCH("ska publiceras:",'Miljövärden urval för publ'!$B$2:$Q$2,0),FALSE)</f>
        <v>ja</v>
      </c>
      <c r="E305" s="27">
        <f t="shared" si="12"/>
        <v>272</v>
      </c>
      <c r="H305" s="20">
        <v>303</v>
      </c>
      <c r="I305" t="str">
        <f t="shared" si="13"/>
        <v>Rindi Energi AB</v>
      </c>
      <c r="J305" t="str">
        <f t="shared" si="14"/>
        <v>Tomelilla</v>
      </c>
      <c r="K305">
        <f>IF(ISERROR(VLOOKUP($J305,'Miljövärden urval för publ'!$B$2:$H$490,MATCH(K$3,'Miljövärden urval för publ'!$B$2:$H$2,0),FALSE)),"",VLOOKUP($J305,'Miljövärden urval för publ'!$B$2:$H$490,MATCH(K$3,'Miljövärden urval för publ'!$B$2:$H$2,0),FALSE))</f>
        <v>7.0621199999999995E-2</v>
      </c>
      <c r="L305">
        <f>IF(ISERROR(VLOOKUP($J305,'Miljövärden urval för publ'!$B$2:$H$490,MATCH(L$3,'Miljövärden urval för publ'!$B$2:$H$2,0),FALSE)),"",VLOOKUP($J305,'Miljövärden urval för publ'!$B$2:$H$490,MATCH(L$3,'Miljövärden urval för publ'!$B$2:$H$2,0),FALSE))</f>
        <v>12.204800000000001</v>
      </c>
      <c r="M305">
        <f>IF(ISERROR(VLOOKUP($J305,'Miljövärden urval för publ'!$B$2:$H$490,MATCH(M$3,'Miljövärden urval för publ'!$B$2:$H$2,0),FALSE)),"",VLOOKUP($J305,'Miljövärden urval för publ'!$B$2:$H$490,MATCH(M$3,'Miljövärden urval för publ'!$B$2:$H$2,0),FALSE))</f>
        <v>8.6606000000000005</v>
      </c>
      <c r="N305">
        <f>IF(ISERROR(VLOOKUP($J305,'Miljövärden urval för publ'!$B$2:$H$490,MATCH(N$3,'Miljövärden urval för publ'!$B$2:$H$2,0),FALSE)),"",VLOOKUP($J305,'Miljövärden urval för publ'!$B$2:$H$490,MATCH(N$3,'Miljövärden urval för publ'!$B$2:$H$2,0),FALSE))</f>
        <v>2.8308600000000001E-3</v>
      </c>
    </row>
    <row r="306" spans="1:14" x14ac:dyDescent="0.25">
      <c r="A306" s="26" t="s">
        <v>526</v>
      </c>
      <c r="B306" s="26" t="s">
        <v>535</v>
      </c>
      <c r="C306" s="27"/>
      <c r="D306" s="27" t="str">
        <f>VLOOKUP(B306,'Miljövärden urval för publ'!$B$2:$S$480,MATCH("ska publiceras:",'Miljövärden urval för publ'!$B$2:$Q$2,0),FALSE)</f>
        <v>ja</v>
      </c>
      <c r="E306" s="27">
        <f t="shared" si="12"/>
        <v>273</v>
      </c>
      <c r="H306" s="20">
        <v>304</v>
      </c>
      <c r="I306" t="str">
        <f t="shared" si="13"/>
        <v>Värmevärden AB</v>
      </c>
      <c r="J306" t="str">
        <f t="shared" si="14"/>
        <v>Torsby</v>
      </c>
      <c r="K306">
        <f>IF(ISERROR(VLOOKUP($J306,'Miljövärden urval för publ'!$B$2:$H$490,MATCH(K$3,'Miljövärden urval för publ'!$B$2:$H$2,0),FALSE)),"",VLOOKUP($J306,'Miljövärden urval för publ'!$B$2:$H$490,MATCH(K$3,'Miljövärden urval för publ'!$B$2:$H$2,0),FALSE))</f>
        <v>4.9889700000000002E-2</v>
      </c>
      <c r="L306">
        <f>IF(ISERROR(VLOOKUP($J306,'Miljövärden urval för publ'!$B$2:$H$490,MATCH(L$3,'Miljövärden urval för publ'!$B$2:$H$2,0),FALSE)),"",VLOOKUP($J306,'Miljövärden urval för publ'!$B$2:$H$490,MATCH(L$3,'Miljövärden urval för publ'!$B$2:$H$2,0),FALSE))</f>
        <v>13.436</v>
      </c>
      <c r="M306">
        <f>IF(ISERROR(VLOOKUP($J306,'Miljövärden urval för publ'!$B$2:$H$490,MATCH(M$3,'Miljövärden urval för publ'!$B$2:$H$2,0),FALSE)),"",VLOOKUP($J306,'Miljövärden urval för publ'!$B$2:$H$490,MATCH(M$3,'Miljövärden urval för publ'!$B$2:$H$2,0),FALSE))</f>
        <v>7.0414700000000003</v>
      </c>
      <c r="N306">
        <f>IF(ISERROR(VLOOKUP($J306,'Miljövärden urval för publ'!$B$2:$H$490,MATCH(N$3,'Miljövärden urval för publ'!$B$2:$H$2,0),FALSE)),"",VLOOKUP($J306,'Miljövärden urval för publ'!$B$2:$H$490,MATCH(N$3,'Miljövärden urval för publ'!$B$2:$H$2,0),FALSE))</f>
        <v>1.5129200000000001E-2</v>
      </c>
    </row>
    <row r="307" spans="1:14" x14ac:dyDescent="0.25">
      <c r="A307" s="26" t="s">
        <v>172</v>
      </c>
      <c r="B307" s="26" t="s">
        <v>178</v>
      </c>
      <c r="C307" s="27"/>
      <c r="D307" s="27" t="str">
        <f>VLOOKUP(B307,'Miljövärden urval för publ'!$B$2:$S$480,MATCH("ska publiceras:",'Miljövärden urval för publ'!$B$2:$Q$2,0),FALSE)</f>
        <v>nej</v>
      </c>
      <c r="E307" s="27">
        <f t="shared" si="12"/>
        <v>273</v>
      </c>
      <c r="H307" s="20">
        <v>305</v>
      </c>
      <c r="I307" t="str">
        <f t="shared" si="13"/>
        <v>Borlänge Energi AB</v>
      </c>
      <c r="J307" t="str">
        <f t="shared" si="14"/>
        <v>Torsång</v>
      </c>
      <c r="K307">
        <f>IF(ISERROR(VLOOKUP($J307,'Miljövärden urval för publ'!$B$2:$H$490,MATCH(K$3,'Miljövärden urval för publ'!$B$2:$H$2,0),FALSE)),"",VLOOKUP($J307,'Miljövärden urval för publ'!$B$2:$H$490,MATCH(K$3,'Miljövärden urval för publ'!$B$2:$H$2,0),FALSE))</f>
        <v>0.35673300000000002</v>
      </c>
      <c r="L307">
        <f>IF(ISERROR(VLOOKUP($J307,'Miljövärden urval för publ'!$B$2:$H$490,MATCH(L$3,'Miljövärden urval för publ'!$B$2:$H$2,0),FALSE)),"",VLOOKUP($J307,'Miljövärden urval för publ'!$B$2:$H$490,MATCH(L$3,'Miljövärden urval för publ'!$B$2:$H$2,0),FALSE))</f>
        <v>6.7872700000000004</v>
      </c>
      <c r="M307">
        <f>IF(ISERROR(VLOOKUP($J307,'Miljövärden urval för publ'!$B$2:$H$490,MATCH(M$3,'Miljövärden urval för publ'!$B$2:$H$2,0),FALSE)),"",VLOOKUP($J307,'Miljövärden urval för publ'!$B$2:$H$490,MATCH(M$3,'Miljövärden urval för publ'!$B$2:$H$2,0),FALSE))</f>
        <v>14.975</v>
      </c>
      <c r="N307">
        <f>IF(ISERROR(VLOOKUP($J307,'Miljövärden urval för publ'!$B$2:$H$490,MATCH(N$3,'Miljövärden urval för publ'!$B$2:$H$2,0),FALSE)),"",VLOOKUP($J307,'Miljövärden urval för publ'!$B$2:$H$490,MATCH(N$3,'Miljövärden urval för publ'!$B$2:$H$2,0),FALSE))</f>
        <v>2.6738E-4</v>
      </c>
    </row>
    <row r="308" spans="1:14" x14ac:dyDescent="0.25">
      <c r="A308" s="26" t="s">
        <v>448</v>
      </c>
      <c r="B308" s="26" t="s">
        <v>449</v>
      </c>
      <c r="C308" s="27"/>
      <c r="D308" s="27" t="str">
        <f>VLOOKUP(B308,'Miljövärden urval för publ'!$B$2:$S$480,MATCH("ska publiceras:",'Miljövärden urval för publ'!$B$2:$Q$2,0),FALSE)</f>
        <v>ja</v>
      </c>
      <c r="E308" s="27">
        <f t="shared" si="12"/>
        <v>274</v>
      </c>
      <c r="H308" s="20">
        <v>306</v>
      </c>
      <c r="I308" t="str">
        <f t="shared" si="13"/>
        <v>Torsås fjärrvärmenät AB</v>
      </c>
      <c r="J308" t="str">
        <f t="shared" si="14"/>
        <v>Torsås</v>
      </c>
      <c r="K308">
        <f>IF(ISERROR(VLOOKUP($J308,'Miljövärden urval för publ'!$B$2:$H$490,MATCH(K$3,'Miljövärden urval för publ'!$B$2:$H$2,0),FALSE)),"",VLOOKUP($J308,'Miljövärden urval för publ'!$B$2:$H$490,MATCH(K$3,'Miljövärden urval för publ'!$B$2:$H$2,0),FALSE))</f>
        <v>7.1400000000000005E-2</v>
      </c>
      <c r="L308">
        <f>IF(ISERROR(VLOOKUP($J308,'Miljövärden urval för publ'!$B$2:$H$490,MATCH(L$3,'Miljövärden urval för publ'!$B$2:$H$2,0),FALSE)),"",VLOOKUP($J308,'Miljövärden urval för publ'!$B$2:$H$490,MATCH(L$3,'Miljövärden urval för publ'!$B$2:$H$2,0),FALSE))</f>
        <v>10.334099999999999</v>
      </c>
      <c r="M308">
        <f>IF(ISERROR(VLOOKUP($J308,'Miljövärden urval för publ'!$B$2:$H$490,MATCH(M$3,'Miljövärden urval för publ'!$B$2:$H$2,0),FALSE)),"",VLOOKUP($J308,'Miljövärden urval för publ'!$B$2:$H$490,MATCH(M$3,'Miljövärden urval för publ'!$B$2:$H$2,0),FALSE))</f>
        <v>0</v>
      </c>
      <c r="N308">
        <f>IF(ISERROR(VLOOKUP($J308,'Miljövärden urval för publ'!$B$2:$H$490,MATCH(N$3,'Miljövärden urval för publ'!$B$2:$H$2,0),FALSE)),"",VLOOKUP($J308,'Miljövärden urval för publ'!$B$2:$H$490,MATCH(N$3,'Miljövärden urval för publ'!$B$2:$H$2,0),FALSE))</f>
        <v>9.6049199999999994E-3</v>
      </c>
    </row>
    <row r="309" spans="1:14" x14ac:dyDescent="0.25">
      <c r="A309" s="26" t="s">
        <v>31</v>
      </c>
      <c r="B309" s="26" t="s">
        <v>35</v>
      </c>
      <c r="C309" s="27"/>
      <c r="D309" s="27" t="str">
        <f>VLOOKUP(B309,'Miljövärden urval för publ'!$B$2:$S$480,MATCH("ska publiceras:",'Miljövärden urval för publ'!$B$2:$Q$2,0),FALSE)</f>
        <v>ja</v>
      </c>
      <c r="E309" s="27">
        <f t="shared" si="12"/>
        <v>275</v>
      </c>
      <c r="H309" s="20">
        <v>307</v>
      </c>
      <c r="I309" t="str">
        <f t="shared" si="13"/>
        <v>Tranås Energi AB</v>
      </c>
      <c r="J309" t="str">
        <f t="shared" si="14"/>
        <v>Tranås</v>
      </c>
      <c r="K309">
        <f>IF(ISERROR(VLOOKUP($J309,'Miljövärden urval för publ'!$B$2:$H$490,MATCH(K$3,'Miljövärden urval för publ'!$B$2:$H$2,0),FALSE)),"",VLOOKUP($J309,'Miljövärden urval för publ'!$B$2:$H$490,MATCH(K$3,'Miljövärden urval för publ'!$B$2:$H$2,0),FALSE))</f>
        <v>7.3216299999999998E-2</v>
      </c>
      <c r="L309">
        <f>IF(ISERROR(VLOOKUP($J309,'Miljövärden urval för publ'!$B$2:$H$490,MATCH(L$3,'Miljövärden urval för publ'!$B$2:$H$2,0),FALSE)),"",VLOOKUP($J309,'Miljövärden urval för publ'!$B$2:$H$490,MATCH(L$3,'Miljövärden urval för publ'!$B$2:$H$2,0),FALSE))</f>
        <v>8.2247500000000002</v>
      </c>
      <c r="M309">
        <f>IF(ISERROR(VLOOKUP($J309,'Miljövärden urval för publ'!$B$2:$H$490,MATCH(M$3,'Miljövärden urval för publ'!$B$2:$H$2,0),FALSE)),"",VLOOKUP($J309,'Miljövärden urval för publ'!$B$2:$H$490,MATCH(M$3,'Miljövärden urval för publ'!$B$2:$H$2,0),FALSE))</f>
        <v>6.2071399999999999</v>
      </c>
      <c r="N309">
        <f>IF(ISERROR(VLOOKUP($J309,'Miljövärden urval för publ'!$B$2:$H$490,MATCH(N$3,'Miljövärden urval för publ'!$B$2:$H$2,0),FALSE)),"",VLOOKUP($J309,'Miljövärden urval för publ'!$B$2:$H$490,MATCH(N$3,'Miljövärden urval för publ'!$B$2:$H$2,0),FALSE))</f>
        <v>6.5644100000000001E-4</v>
      </c>
    </row>
    <row r="310" spans="1:14" x14ac:dyDescent="0.25">
      <c r="A310" s="26" t="s">
        <v>552</v>
      </c>
      <c r="B310" s="26" t="s">
        <v>566</v>
      </c>
      <c r="C310" s="27"/>
      <c r="D310" s="27" t="str">
        <f>VLOOKUP(B310,'Miljövärden urval för publ'!$B$2:$S$480,MATCH("ska publiceras:",'Miljövärden urval för publ'!$B$2:$Q$2,0),FALSE)</f>
        <v>ja</v>
      </c>
      <c r="E310" s="27">
        <f t="shared" si="12"/>
        <v>276</v>
      </c>
      <c r="H310" s="20">
        <v>308</v>
      </c>
      <c r="I310" t="str">
        <f t="shared" si="13"/>
        <v>Trelleborgs Fjärrvärme AB</v>
      </c>
      <c r="J310" t="str">
        <f t="shared" si="14"/>
        <v>Trelleborg</v>
      </c>
      <c r="K310">
        <f>IF(ISERROR(VLOOKUP($J310,'Miljövärden urval för publ'!$B$2:$H$490,MATCH(K$3,'Miljövärden urval för publ'!$B$2:$H$2,0),FALSE)),"",VLOOKUP($J310,'Miljövärden urval för publ'!$B$2:$H$490,MATCH(K$3,'Miljövärden urval för publ'!$B$2:$H$2,0),FALSE))</f>
        <v>9.4936699999999999E-2</v>
      </c>
      <c r="L310">
        <f>IF(ISERROR(VLOOKUP($J310,'Miljövärden urval för publ'!$B$2:$H$490,MATCH(L$3,'Miljövärden urval för publ'!$B$2:$H$2,0),FALSE)),"",VLOOKUP($J310,'Miljövärden urval för publ'!$B$2:$H$490,MATCH(L$3,'Miljövärden urval för publ'!$B$2:$H$2,0),FALSE))</f>
        <v>15.724399999999999</v>
      </c>
      <c r="M310">
        <f>IF(ISERROR(VLOOKUP($J310,'Miljövärden urval för publ'!$B$2:$H$490,MATCH(M$3,'Miljövärden urval för publ'!$B$2:$H$2,0),FALSE)),"",VLOOKUP($J310,'Miljövärden urval för publ'!$B$2:$H$490,MATCH(M$3,'Miljövärden urval för publ'!$B$2:$H$2,0),FALSE))</f>
        <v>9.2025500000000005</v>
      </c>
      <c r="N310">
        <f>IF(ISERROR(VLOOKUP($J310,'Miljövärden urval för publ'!$B$2:$H$490,MATCH(N$3,'Miljövärden urval för publ'!$B$2:$H$2,0),FALSE)),"",VLOOKUP($J310,'Miljövärden urval för publ'!$B$2:$H$490,MATCH(N$3,'Miljövärden urval för publ'!$B$2:$H$2,0),FALSE))</f>
        <v>2.27925E-3</v>
      </c>
    </row>
    <row r="311" spans="1:14" x14ac:dyDescent="0.25">
      <c r="A311" s="26" t="s">
        <v>426</v>
      </c>
      <c r="B311" s="26" t="s">
        <v>429</v>
      </c>
      <c r="C311" s="27"/>
      <c r="D311" s="27" t="str">
        <f>VLOOKUP(B311,'Miljövärden urval för publ'!$B$2:$S$480,MATCH("ska publiceras:",'Miljövärden urval för publ'!$B$2:$Q$2,0),FALSE)</f>
        <v>ja</v>
      </c>
      <c r="E311" s="27">
        <f t="shared" si="12"/>
        <v>277</v>
      </c>
      <c r="H311" s="20">
        <v>309</v>
      </c>
      <c r="I311" t="str">
        <f t="shared" si="13"/>
        <v>Trollhättan Energi AB</v>
      </c>
      <c r="J311" t="str">
        <f t="shared" si="14"/>
        <v>Trollhättan</v>
      </c>
      <c r="K311">
        <f>IF(ISERROR(VLOOKUP($J311,'Miljövärden urval för publ'!$B$2:$H$490,MATCH(K$3,'Miljövärden urval för publ'!$B$2:$H$2,0),FALSE)),"",VLOOKUP($J311,'Miljövärden urval för publ'!$B$2:$H$490,MATCH(K$3,'Miljövärden urval för publ'!$B$2:$H$2,0),FALSE))</f>
        <v>3.3095100000000002E-2</v>
      </c>
      <c r="L311">
        <f>IF(ISERROR(VLOOKUP($J311,'Miljövärden urval för publ'!$B$2:$H$490,MATCH(L$3,'Miljövärden urval för publ'!$B$2:$H$2,0),FALSE)),"",VLOOKUP($J311,'Miljövärden urval för publ'!$B$2:$H$490,MATCH(L$3,'Miljövärden urval för publ'!$B$2:$H$2,0),FALSE))</f>
        <v>9.2144700000000004</v>
      </c>
      <c r="M311">
        <f>IF(ISERROR(VLOOKUP($J311,'Miljövärden urval för publ'!$B$2:$H$490,MATCH(M$3,'Miljövärden urval för publ'!$B$2:$H$2,0),FALSE)),"",VLOOKUP($J311,'Miljövärden urval för publ'!$B$2:$H$490,MATCH(M$3,'Miljövärden urval för publ'!$B$2:$H$2,0),FALSE))</f>
        <v>6.9552399999999999</v>
      </c>
      <c r="N311">
        <f>IF(ISERROR(VLOOKUP($J311,'Miljövärden urval för publ'!$B$2:$H$490,MATCH(N$3,'Miljövärden urval för publ'!$B$2:$H$2,0),FALSE)),"",VLOOKUP($J311,'Miljövärden urval för publ'!$B$2:$H$490,MATCH(N$3,'Miljövärden urval för publ'!$B$2:$H$2,0),FALSE))</f>
        <v>4.5059599999999999E-4</v>
      </c>
    </row>
    <row r="312" spans="1:14" x14ac:dyDescent="0.25">
      <c r="A312" s="26" t="s">
        <v>351</v>
      </c>
      <c r="B312" s="26" t="s">
        <v>352</v>
      </c>
      <c r="C312" s="27"/>
      <c r="D312" s="27" t="str">
        <f>VLOOKUP(B312,'Miljövärden urval för publ'!$B$2:$S$480,MATCH("ska publiceras:",'Miljövärden urval för publ'!$B$2:$Q$2,0),FALSE)</f>
        <v>ja</v>
      </c>
      <c r="E312" s="27">
        <f t="shared" si="12"/>
        <v>278</v>
      </c>
      <c r="H312" s="20">
        <v>310</v>
      </c>
      <c r="I312" t="str">
        <f t="shared" si="13"/>
        <v>Statkraft Värme AB</v>
      </c>
      <c r="J312" t="str">
        <f t="shared" si="14"/>
        <v>Trosa</v>
      </c>
      <c r="K312">
        <f>IF(ISERROR(VLOOKUP($J312,'Miljövärden urval för publ'!$B$2:$H$490,MATCH(K$3,'Miljövärden urval för publ'!$B$2:$H$2,0),FALSE)),"",VLOOKUP($J312,'Miljövärden urval för publ'!$B$2:$H$490,MATCH(K$3,'Miljövärden urval för publ'!$B$2:$H$2,0),FALSE))</f>
        <v>8.8291300000000003E-2</v>
      </c>
      <c r="L312">
        <f>IF(ISERROR(VLOOKUP($J312,'Miljövärden urval för publ'!$B$2:$H$490,MATCH(L$3,'Miljövärden urval för publ'!$B$2:$H$2,0),FALSE)),"",VLOOKUP($J312,'Miljövärden urval för publ'!$B$2:$H$490,MATCH(L$3,'Miljövärden urval för publ'!$B$2:$H$2,0),FALSE))</f>
        <v>13.992900000000001</v>
      </c>
      <c r="M312">
        <f>IF(ISERROR(VLOOKUP($J312,'Miljövärden urval för publ'!$B$2:$H$490,MATCH(M$3,'Miljövärden urval för publ'!$B$2:$H$2,0),FALSE)),"",VLOOKUP($J312,'Miljövärden urval för publ'!$B$2:$H$490,MATCH(M$3,'Miljövärden urval för publ'!$B$2:$H$2,0),FALSE))</f>
        <v>7.5486000000000004</v>
      </c>
      <c r="N312">
        <f>IF(ISERROR(VLOOKUP($J312,'Miljövärden urval för publ'!$B$2:$H$490,MATCH(N$3,'Miljövärden urval för publ'!$B$2:$H$2,0),FALSE)),"",VLOOKUP($J312,'Miljövärden urval för publ'!$B$2:$H$490,MATCH(N$3,'Miljövärden urval för publ'!$B$2:$H$2,0),FALSE))</f>
        <v>1.2707E-2</v>
      </c>
    </row>
    <row r="313" spans="1:14" x14ac:dyDescent="0.25">
      <c r="A313" s="26" t="s">
        <v>450</v>
      </c>
      <c r="B313" s="26" t="s">
        <v>453</v>
      </c>
      <c r="C313" s="27"/>
      <c r="D313" s="27" t="str">
        <f>VLOOKUP(B313,'Miljövärden urval för publ'!$B$2:$S$480,MATCH("ska publiceras:",'Miljövärden urval för publ'!$B$2:$Q$2,0),FALSE)</f>
        <v>ja</v>
      </c>
      <c r="E313" s="27">
        <f t="shared" si="12"/>
        <v>279</v>
      </c>
      <c r="H313" s="20">
        <v>311</v>
      </c>
      <c r="I313" t="str">
        <f t="shared" si="13"/>
        <v>Sundsvall Energi AB</v>
      </c>
      <c r="J313" t="str">
        <f t="shared" si="14"/>
        <v>Tunadal</v>
      </c>
      <c r="K313">
        <f>IF(ISERROR(VLOOKUP($J313,'Miljövärden urval för publ'!$B$2:$H$490,MATCH(K$3,'Miljövärden urval för publ'!$B$2:$H$2,0),FALSE)),"",VLOOKUP($J313,'Miljövärden urval för publ'!$B$2:$H$490,MATCH(K$3,'Miljövärden urval för publ'!$B$2:$H$2,0),FALSE))</f>
        <v>1.02468</v>
      </c>
      <c r="L313">
        <f>IF(ISERROR(VLOOKUP($J313,'Miljövärden urval för publ'!$B$2:$H$490,MATCH(L$3,'Miljövärden urval för publ'!$B$2:$H$2,0),FALSE)),"",VLOOKUP($J313,'Miljövärden urval för publ'!$B$2:$H$490,MATCH(L$3,'Miljövärden urval för publ'!$B$2:$H$2,0),FALSE))</f>
        <v>217.16300000000001</v>
      </c>
      <c r="M313">
        <f>IF(ISERROR(VLOOKUP($J313,'Miljövärden urval för publ'!$B$2:$H$490,MATCH(M$3,'Miljövärden urval för publ'!$B$2:$H$2,0),FALSE)),"",VLOOKUP($J313,'Miljövärden urval för publ'!$B$2:$H$490,MATCH(M$3,'Miljövärden urval för publ'!$B$2:$H$2,0),FALSE))</f>
        <v>2.95919</v>
      </c>
      <c r="N313">
        <f>IF(ISERROR(VLOOKUP($J313,'Miljövärden urval för publ'!$B$2:$H$490,MATCH(N$3,'Miljövärden urval för publ'!$B$2:$H$2,0),FALSE)),"",VLOOKUP($J313,'Miljövärden urval för publ'!$B$2:$H$490,MATCH(N$3,'Miljövärden urval för publ'!$B$2:$H$2,0),FALSE))</f>
        <v>0.147123</v>
      </c>
    </row>
    <row r="314" spans="1:14" x14ac:dyDescent="0.25">
      <c r="A314" s="26" t="s">
        <v>382</v>
      </c>
      <c r="B314" s="26" t="s">
        <v>390</v>
      </c>
      <c r="C314" s="27"/>
      <c r="D314" s="27" t="str">
        <f>VLOOKUP(B314,'Miljövärden urval för publ'!$B$2:$S$480,MATCH("ska publiceras:",'Miljövärden urval för publ'!$B$2:$Q$2,0),FALSE)</f>
        <v>ja</v>
      </c>
      <c r="E314" s="27">
        <f t="shared" si="12"/>
        <v>280</v>
      </c>
      <c r="H314" s="20">
        <v>312</v>
      </c>
      <c r="I314" t="str">
        <f t="shared" si="13"/>
        <v>Varberg Energi AB</v>
      </c>
      <c r="J314" t="str">
        <f t="shared" si="14"/>
        <v>Tvååker (Närv)</v>
      </c>
      <c r="K314">
        <f>IF(ISERROR(VLOOKUP($J314,'Miljövärden urval för publ'!$B$2:$H$490,MATCH(K$3,'Miljövärden urval för publ'!$B$2:$H$2,0),FALSE)),"",VLOOKUP($J314,'Miljövärden urval för publ'!$B$2:$H$490,MATCH(K$3,'Miljövärden urval för publ'!$B$2:$H$2,0),FALSE))</f>
        <v>0.336982</v>
      </c>
      <c r="L314">
        <f>IF(ISERROR(VLOOKUP($J314,'Miljövärden urval för publ'!$B$2:$H$490,MATCH(L$3,'Miljövärden urval för publ'!$B$2:$H$2,0),FALSE)),"",VLOOKUP($J314,'Miljövärden urval för publ'!$B$2:$H$490,MATCH(L$3,'Miljövärden urval för publ'!$B$2:$H$2,0),FALSE))</f>
        <v>46.331099999999999</v>
      </c>
      <c r="M314">
        <f>IF(ISERROR(VLOOKUP($J314,'Miljövärden urval för publ'!$B$2:$H$490,MATCH(M$3,'Miljövärden urval för publ'!$B$2:$H$2,0),FALSE)),"",VLOOKUP($J314,'Miljövärden urval för publ'!$B$2:$H$490,MATCH(M$3,'Miljövärden urval för publ'!$B$2:$H$2,0),FALSE))</f>
        <v>18.9588</v>
      </c>
      <c r="N314">
        <f>IF(ISERROR(VLOOKUP($J314,'Miljövärden urval för publ'!$B$2:$H$490,MATCH(N$3,'Miljövärden urval för publ'!$B$2:$H$2,0),FALSE)),"",VLOOKUP($J314,'Miljövärden urval för publ'!$B$2:$H$490,MATCH(N$3,'Miljövärden urval för publ'!$B$2:$H$2,0),FALSE))</f>
        <v>9.5898700000000003E-2</v>
      </c>
    </row>
    <row r="315" spans="1:14" x14ac:dyDescent="0.25">
      <c r="A315" s="26" t="s">
        <v>205</v>
      </c>
      <c r="B315" s="26" t="s">
        <v>208</v>
      </c>
      <c r="C315" s="27"/>
      <c r="D315" s="27" t="str">
        <f>VLOOKUP(B315,'Miljövärden urval för publ'!$B$2:$S$480,MATCH("ska publiceras:",'Miljövärden urval för publ'!$B$2:$Q$2,0),FALSE)</f>
        <v>ja</v>
      </c>
      <c r="E315" s="27">
        <f t="shared" si="12"/>
        <v>281</v>
      </c>
      <c r="H315" s="20">
        <v>313</v>
      </c>
      <c r="I315" t="str">
        <f t="shared" si="13"/>
        <v>Hässleholm Miljö AB</v>
      </c>
      <c r="J315" t="str">
        <f t="shared" si="14"/>
        <v>Tyringe</v>
      </c>
      <c r="K315">
        <f>IF(ISERROR(VLOOKUP($J315,'Miljövärden urval för publ'!$B$2:$H$490,MATCH(K$3,'Miljövärden urval för publ'!$B$2:$H$2,0),FALSE)),"",VLOOKUP($J315,'Miljövärden urval för publ'!$B$2:$H$490,MATCH(K$3,'Miljövärden urval för publ'!$B$2:$H$2,0),FALSE))</f>
        <v>0.13395899999999999</v>
      </c>
      <c r="L315">
        <f>IF(ISERROR(VLOOKUP($J315,'Miljövärden urval för publ'!$B$2:$H$490,MATCH(L$3,'Miljövärden urval för publ'!$B$2:$H$2,0),FALSE)),"",VLOOKUP($J315,'Miljövärden urval för publ'!$B$2:$H$490,MATCH(L$3,'Miljövärden urval för publ'!$B$2:$H$2,0),FALSE))</f>
        <v>26.605399999999999</v>
      </c>
      <c r="M315">
        <f>IF(ISERROR(VLOOKUP($J315,'Miljövärden urval för publ'!$B$2:$H$490,MATCH(M$3,'Miljövärden urval för publ'!$B$2:$H$2,0),FALSE)),"",VLOOKUP($J315,'Miljövärden urval för publ'!$B$2:$H$490,MATCH(M$3,'Miljövärden urval för publ'!$B$2:$H$2,0),FALSE))</f>
        <v>9.7289899999999996</v>
      </c>
      <c r="N315">
        <f>IF(ISERROR(VLOOKUP($J315,'Miljövärden urval för publ'!$B$2:$H$490,MATCH(N$3,'Miljövärden urval för publ'!$B$2:$H$2,0),FALSE)),"",VLOOKUP($J315,'Miljövärden urval för publ'!$B$2:$H$490,MATCH(N$3,'Miljövärden urval för publ'!$B$2:$H$2,0),FALSE))</f>
        <v>1.5765600000000001E-2</v>
      </c>
    </row>
    <row r="316" spans="1:14" x14ac:dyDescent="0.25">
      <c r="A316" s="26" t="s">
        <v>333</v>
      </c>
      <c r="B316" s="26" t="s">
        <v>335</v>
      </c>
      <c r="C316" s="27"/>
      <c r="D316" s="27" t="str">
        <f>VLOOKUP(B316,'Miljövärden urval för publ'!$B$2:$S$480,MATCH("ska publiceras:",'Miljövärden urval för publ'!$B$2:$Q$2,0),FALSE)</f>
        <v>ja</v>
      </c>
      <c r="E316" s="27">
        <f t="shared" si="12"/>
        <v>282</v>
      </c>
      <c r="H316" s="20">
        <v>314</v>
      </c>
      <c r="I316" t="str">
        <f t="shared" si="13"/>
        <v>Fortum Värme,  AB s.m. Stockholms stad</v>
      </c>
      <c r="J316" t="str">
        <f t="shared" si="14"/>
        <v>Täby</v>
      </c>
      <c r="K316">
        <f>IF(ISERROR(VLOOKUP($J316,'Miljövärden urval för publ'!$B$2:$H$490,MATCH(K$3,'Miljövärden urval för publ'!$B$2:$H$2,0),FALSE)),"",VLOOKUP($J316,'Miljövärden urval för publ'!$B$2:$H$490,MATCH(K$3,'Miljövärden urval för publ'!$B$2:$H$2,0),FALSE))</f>
        <v>0.25827299999999997</v>
      </c>
      <c r="L316">
        <f>IF(ISERROR(VLOOKUP($J316,'Miljövärden urval för publ'!$B$2:$H$490,MATCH(L$3,'Miljövärden urval för publ'!$B$2:$H$2,0),FALSE)),"",VLOOKUP($J316,'Miljövärden urval för publ'!$B$2:$H$490,MATCH(L$3,'Miljövärden urval för publ'!$B$2:$H$2,0),FALSE))</f>
        <v>51.168999999999997</v>
      </c>
      <c r="M316">
        <f>IF(ISERROR(VLOOKUP($J316,'Miljövärden urval för publ'!$B$2:$H$490,MATCH(M$3,'Miljövärden urval för publ'!$B$2:$H$2,0),FALSE)),"",VLOOKUP($J316,'Miljövärden urval för publ'!$B$2:$H$490,MATCH(M$3,'Miljövärden urval för publ'!$B$2:$H$2,0),FALSE))</f>
        <v>7.3093199999999996</v>
      </c>
      <c r="N316">
        <f>IF(ISERROR(VLOOKUP($J316,'Miljövärden urval för publ'!$B$2:$H$490,MATCH(N$3,'Miljövärden urval för publ'!$B$2:$H$2,0),FALSE)),"",VLOOKUP($J316,'Miljövärden urval för publ'!$B$2:$H$490,MATCH(N$3,'Miljövärden urval för publ'!$B$2:$H$2,0),FALSE))</f>
        <v>0.108408</v>
      </c>
    </row>
    <row r="317" spans="1:14" x14ac:dyDescent="0.25">
      <c r="A317" s="26" t="s">
        <v>96</v>
      </c>
      <c r="B317" s="26" t="s">
        <v>99</v>
      </c>
      <c r="C317" s="27"/>
      <c r="D317" s="27" t="str">
        <f>VLOOKUP(B317,'Miljövärden urval för publ'!$B$2:$S$480,MATCH("ska publiceras:",'Miljövärden urval för publ'!$B$2:$Q$2,0),FALSE)</f>
        <v>ja</v>
      </c>
      <c r="E317" s="27">
        <f t="shared" si="12"/>
        <v>283</v>
      </c>
      <c r="H317" s="20">
        <v>315</v>
      </c>
      <c r="I317" t="str">
        <f t="shared" si="13"/>
        <v>E.ON Värme Sverige AB</v>
      </c>
      <c r="J317" t="str">
        <f t="shared" si="14"/>
        <v>Täby E.ON.</v>
      </c>
      <c r="K317">
        <f>IF(ISERROR(VLOOKUP($J317,'Miljövärden urval för publ'!$B$2:$H$490,MATCH(K$3,'Miljövärden urval för publ'!$B$2:$H$2,0),FALSE)),"",VLOOKUP($J317,'Miljövärden urval för publ'!$B$2:$H$490,MATCH(K$3,'Miljövärden urval för publ'!$B$2:$H$2,0),FALSE))</f>
        <v>0.29121200000000003</v>
      </c>
      <c r="L317">
        <f>IF(ISERROR(VLOOKUP($J317,'Miljövärden urval för publ'!$B$2:$H$490,MATCH(L$3,'Miljövärden urval för publ'!$B$2:$H$2,0),FALSE)),"",VLOOKUP($J317,'Miljövärden urval för publ'!$B$2:$H$490,MATCH(L$3,'Miljövärden urval för publ'!$B$2:$H$2,0),FALSE))</f>
        <v>31.373200000000001</v>
      </c>
      <c r="M317">
        <f>IF(ISERROR(VLOOKUP($J317,'Miljövärden urval för publ'!$B$2:$H$490,MATCH(M$3,'Miljövärden urval för publ'!$B$2:$H$2,0),FALSE)),"",VLOOKUP($J317,'Miljövärden urval för publ'!$B$2:$H$490,MATCH(M$3,'Miljövärden urval för publ'!$B$2:$H$2,0),FALSE))</f>
        <v>16.922000000000001</v>
      </c>
      <c r="N317">
        <f>IF(ISERROR(VLOOKUP($J317,'Miljövärden urval för publ'!$B$2:$H$490,MATCH(N$3,'Miljövärden urval för publ'!$B$2:$H$2,0),FALSE)),"",VLOOKUP($J317,'Miljövärden urval för publ'!$B$2:$H$490,MATCH(N$3,'Miljövärden urval för publ'!$B$2:$H$2,0),FALSE))</f>
        <v>6.9681400000000004E-2</v>
      </c>
    </row>
    <row r="318" spans="1:14" x14ac:dyDescent="0.25">
      <c r="A318" s="26" t="s">
        <v>437</v>
      </c>
      <c r="B318" s="26" t="s">
        <v>18</v>
      </c>
      <c r="C318" s="27"/>
      <c r="D318" s="27" t="str">
        <f>VLOOKUP(B318,'Miljövärden urval för publ'!$B$2:$S$480,MATCH("ska publiceras:",'Miljövärden urval för publ'!$B$2:$Q$2,0),FALSE)</f>
        <v>nej</v>
      </c>
      <c r="E318" s="27">
        <f t="shared" si="12"/>
        <v>283</v>
      </c>
      <c r="H318" s="20">
        <v>316</v>
      </c>
      <c r="I318" t="str">
        <f t="shared" si="13"/>
        <v>Väner Energi AB</v>
      </c>
      <c r="J318" t="str">
        <f t="shared" si="14"/>
        <v>Töreboda</v>
      </c>
      <c r="K318">
        <f>IF(ISERROR(VLOOKUP($J318,'Miljövärden urval för publ'!$B$2:$H$490,MATCH(K$3,'Miljövärden urval för publ'!$B$2:$H$2,0),FALSE)),"",VLOOKUP($J318,'Miljövärden urval för publ'!$B$2:$H$490,MATCH(K$3,'Miljövärden urval för publ'!$B$2:$H$2,0),FALSE))</f>
        <v>6.1732099999999998E-2</v>
      </c>
      <c r="L318">
        <f>IF(ISERROR(VLOOKUP($J318,'Miljövärden urval för publ'!$B$2:$H$490,MATCH(L$3,'Miljövärden urval för publ'!$B$2:$H$2,0),FALSE)),"",VLOOKUP($J318,'Miljövärden urval för publ'!$B$2:$H$490,MATCH(L$3,'Miljövärden urval för publ'!$B$2:$H$2,0),FALSE))</f>
        <v>9.4617900000000006</v>
      </c>
      <c r="M318">
        <f>IF(ISERROR(VLOOKUP($J318,'Miljövärden urval för publ'!$B$2:$H$490,MATCH(M$3,'Miljövärden urval för publ'!$B$2:$H$2,0),FALSE)),"",VLOOKUP($J318,'Miljövärden urval för publ'!$B$2:$H$490,MATCH(M$3,'Miljövärden urval för publ'!$B$2:$H$2,0),FALSE))</f>
        <v>7.4562499999999998</v>
      </c>
      <c r="N318">
        <f>IF(ISERROR(VLOOKUP($J318,'Miljövärden urval för publ'!$B$2:$H$490,MATCH(N$3,'Miljövärden urval för publ'!$B$2:$H$2,0),FALSE)),"",VLOOKUP($J318,'Miljövärden urval för publ'!$B$2:$H$490,MATCH(N$3,'Miljövärden urval för publ'!$B$2:$H$2,0),FALSE))</f>
        <v>3.9491399999999999E-5</v>
      </c>
    </row>
    <row r="319" spans="1:14" x14ac:dyDescent="0.25">
      <c r="A319" s="26" t="s">
        <v>438</v>
      </c>
      <c r="B319" s="26" t="s">
        <v>439</v>
      </c>
      <c r="C319" s="27"/>
      <c r="D319" s="27" t="str">
        <f>VLOOKUP(B319,'Miljövärden urval för publ'!$B$2:$S$480,MATCH("ska publiceras:",'Miljövärden urval för publ'!$B$2:$Q$2,0),FALSE)</f>
        <v>ja</v>
      </c>
      <c r="E319" s="27">
        <f t="shared" si="12"/>
        <v>284</v>
      </c>
      <c r="H319" s="20">
        <v>317</v>
      </c>
      <c r="I319" t="str">
        <f t="shared" si="13"/>
        <v>Uddevalla Energi AB</v>
      </c>
      <c r="J319" t="str">
        <f t="shared" si="14"/>
        <v>Uddevalla</v>
      </c>
      <c r="K319">
        <f>IF(ISERROR(VLOOKUP($J319,'Miljövärden urval för publ'!$B$2:$H$490,MATCH(K$3,'Miljövärden urval för publ'!$B$2:$H$2,0),FALSE)),"",VLOOKUP($J319,'Miljövärden urval för publ'!$B$2:$H$490,MATCH(K$3,'Miljövärden urval för publ'!$B$2:$H$2,0),FALSE))</f>
        <v>0.1338</v>
      </c>
      <c r="L319">
        <f>IF(ISERROR(VLOOKUP($J319,'Miljövärden urval för publ'!$B$2:$H$490,MATCH(L$3,'Miljövärden urval för publ'!$B$2:$H$2,0),FALSE)),"",VLOOKUP($J319,'Miljövärden urval för publ'!$B$2:$H$490,MATCH(L$3,'Miljövärden urval för publ'!$B$2:$H$2,0),FALSE))</f>
        <v>84.343999999999994</v>
      </c>
      <c r="M319">
        <f>IF(ISERROR(VLOOKUP($J319,'Miljövärden urval för publ'!$B$2:$H$490,MATCH(M$3,'Miljövärden urval för publ'!$B$2:$H$2,0),FALSE)),"",VLOOKUP($J319,'Miljövärden urval för publ'!$B$2:$H$490,MATCH(M$3,'Miljövärden urval för publ'!$B$2:$H$2,0),FALSE))</f>
        <v>5.4289300000000003</v>
      </c>
      <c r="N319">
        <f>IF(ISERROR(VLOOKUP($J319,'Miljövärden urval för publ'!$B$2:$H$490,MATCH(N$3,'Miljövärden urval för publ'!$B$2:$H$2,0),FALSE)),"",VLOOKUP($J319,'Miljövärden urval för publ'!$B$2:$H$490,MATCH(N$3,'Miljövärden urval för publ'!$B$2:$H$2,0),FALSE))</f>
        <v>1.6839699999999999E-3</v>
      </c>
    </row>
    <row r="320" spans="1:14" x14ac:dyDescent="0.25">
      <c r="A320" s="26" t="s">
        <v>149</v>
      </c>
      <c r="B320" s="26" t="s">
        <v>153</v>
      </c>
      <c r="C320" s="27"/>
      <c r="D320" s="27" t="str">
        <f>VLOOKUP(B320,'Miljövärden urval för publ'!$B$2:$S$480,MATCH("ska publiceras:",'Miljövärden urval för publ'!$B$2:$Q$2,0),FALSE)</f>
        <v>ja</v>
      </c>
      <c r="E320" s="27">
        <f t="shared" si="12"/>
        <v>285</v>
      </c>
      <c r="H320" s="20">
        <v>318</v>
      </c>
      <c r="I320" t="str">
        <f t="shared" si="13"/>
        <v>Falkenberg Energi AB</v>
      </c>
      <c r="J320" t="str">
        <f t="shared" si="14"/>
        <v>Ullared-närvärme</v>
      </c>
      <c r="K320">
        <f>IF(ISERROR(VLOOKUP($J320,'Miljövärden urval för publ'!$B$2:$H$490,MATCH(K$3,'Miljövärden urval för publ'!$B$2:$H$2,0),FALSE)),"",VLOOKUP($J320,'Miljövärden urval för publ'!$B$2:$H$490,MATCH(K$3,'Miljövärden urval för publ'!$B$2:$H$2,0),FALSE))</f>
        <v>0.17893400000000001</v>
      </c>
      <c r="L320">
        <f>IF(ISERROR(VLOOKUP($J320,'Miljövärden urval för publ'!$B$2:$H$490,MATCH(L$3,'Miljövärden urval för publ'!$B$2:$H$2,0),FALSE)),"",VLOOKUP($J320,'Miljövärden urval för publ'!$B$2:$H$490,MATCH(L$3,'Miljövärden urval för publ'!$B$2:$H$2,0),FALSE))</f>
        <v>13.966200000000001</v>
      </c>
      <c r="M320">
        <f>IF(ISERROR(VLOOKUP($J320,'Miljövärden urval för publ'!$B$2:$H$490,MATCH(M$3,'Miljövärden urval för publ'!$B$2:$H$2,0),FALSE)),"",VLOOKUP($J320,'Miljövärden urval för publ'!$B$2:$H$490,MATCH(M$3,'Miljövärden urval för publ'!$B$2:$H$2,0),FALSE))</f>
        <v>16.891300000000001</v>
      </c>
      <c r="N320">
        <f>IF(ISERROR(VLOOKUP($J320,'Miljövärden urval för publ'!$B$2:$H$490,MATCH(N$3,'Miljövärden urval för publ'!$B$2:$H$2,0),FALSE)),"",VLOOKUP($J320,'Miljövärden urval för publ'!$B$2:$H$490,MATCH(N$3,'Miljövärden urval för publ'!$B$2:$H$2,0),FALSE))</f>
        <v>1.8976E-2</v>
      </c>
    </row>
    <row r="321" spans="1:14" x14ac:dyDescent="0.25">
      <c r="A321" s="26" t="s">
        <v>552</v>
      </c>
      <c r="B321" s="26" t="s">
        <v>567</v>
      </c>
      <c r="C321" s="27"/>
      <c r="D321" s="27" t="str">
        <f>VLOOKUP(B321,'Miljövärden urval för publ'!$B$2:$S$480,MATCH("ska publiceras:",'Miljövärden urval för publ'!$B$2:$Q$2,0),FALSE)</f>
        <v>ja</v>
      </c>
      <c r="E321" s="27">
        <f t="shared" si="12"/>
        <v>286</v>
      </c>
      <c r="H321" s="20">
        <v>319</v>
      </c>
      <c r="I321" t="str">
        <f t="shared" si="13"/>
        <v>Ulricehamns Energi AB</v>
      </c>
      <c r="J321" t="str">
        <f t="shared" si="14"/>
        <v>Ulricehamn</v>
      </c>
      <c r="K321">
        <f>IF(ISERROR(VLOOKUP($J321,'Miljövärden urval för publ'!$B$2:$H$490,MATCH(K$3,'Miljövärden urval för publ'!$B$2:$H$2,0),FALSE)),"",VLOOKUP($J321,'Miljövärden urval för publ'!$B$2:$H$490,MATCH(K$3,'Miljövärden urval för publ'!$B$2:$H$2,0),FALSE))</f>
        <v>4.7078099999999998E-2</v>
      </c>
      <c r="L321">
        <f>IF(ISERROR(VLOOKUP($J321,'Miljövärden urval för publ'!$B$2:$H$490,MATCH(L$3,'Miljövärden urval för publ'!$B$2:$H$2,0),FALSE)),"",VLOOKUP($J321,'Miljövärden urval för publ'!$B$2:$H$490,MATCH(L$3,'Miljövärden urval för publ'!$B$2:$H$2,0),FALSE))</f>
        <v>8.4725999999999999</v>
      </c>
      <c r="M321">
        <f>IF(ISERROR(VLOOKUP($J321,'Miljövärden urval för publ'!$B$2:$H$490,MATCH(M$3,'Miljövärden urval för publ'!$B$2:$H$2,0),FALSE)),"",VLOOKUP($J321,'Miljövärden urval för publ'!$B$2:$H$490,MATCH(M$3,'Miljövärden urval för publ'!$B$2:$H$2,0),FALSE))</f>
        <v>3.3167599999999999</v>
      </c>
      <c r="N321">
        <f>IF(ISERROR(VLOOKUP($J321,'Miljövärden urval för publ'!$B$2:$H$490,MATCH(N$3,'Miljövärden urval för publ'!$B$2:$H$2,0),FALSE)),"",VLOOKUP($J321,'Miljövärden urval för publ'!$B$2:$H$490,MATCH(N$3,'Miljövärden urval för publ'!$B$2:$H$2,0),FALSE))</f>
        <v>7.3705100000000003E-3</v>
      </c>
    </row>
    <row r="322" spans="1:14" x14ac:dyDescent="0.25">
      <c r="A322" s="26" t="s">
        <v>213</v>
      </c>
      <c r="B322" s="26" t="s">
        <v>217</v>
      </c>
      <c r="C322" s="27"/>
      <c r="D322" s="27" t="str">
        <f>VLOOKUP(B322,'Miljövärden urval för publ'!$B$2:$S$480,MATCH("ska publiceras:",'Miljövärden urval för publ'!$B$2:$Q$2,0),FALSE)</f>
        <v>ja</v>
      </c>
      <c r="E322" s="27">
        <f t="shared" si="12"/>
        <v>287</v>
      </c>
      <c r="H322" s="20">
        <v>320</v>
      </c>
      <c r="I322" t="str">
        <f t="shared" si="13"/>
        <v>Umeå Energi AB</v>
      </c>
      <c r="J322" t="str">
        <f t="shared" si="14"/>
        <v>Umeå</v>
      </c>
      <c r="K322">
        <f>IF(ISERROR(VLOOKUP($J322,'Miljövärden urval för publ'!$B$2:$H$490,MATCH(K$3,'Miljövärden urval för publ'!$B$2:$H$2,0),FALSE)),"",VLOOKUP($J322,'Miljövärden urval för publ'!$B$2:$H$490,MATCH(K$3,'Miljövärden urval för publ'!$B$2:$H$2,0),FALSE))</f>
        <v>0.21839800000000001</v>
      </c>
      <c r="L322">
        <f>IF(ISERROR(VLOOKUP($J322,'Miljövärden urval för publ'!$B$2:$H$490,MATCH(L$3,'Miljövärden urval för publ'!$B$2:$H$2,0),FALSE)),"",VLOOKUP($J322,'Miljövärden urval för publ'!$B$2:$H$490,MATCH(L$3,'Miljövärden urval för publ'!$B$2:$H$2,0),FALSE))</f>
        <v>48.319099999999999</v>
      </c>
      <c r="M322">
        <f>IF(ISERROR(VLOOKUP($J322,'Miljövärden urval för publ'!$B$2:$H$490,MATCH(M$3,'Miljövärden urval för publ'!$B$2:$H$2,0),FALSE)),"",VLOOKUP($J322,'Miljövärden urval för publ'!$B$2:$H$490,MATCH(M$3,'Miljövärden urval för publ'!$B$2:$H$2,0),FALSE))</f>
        <v>5.1162599999999996</v>
      </c>
      <c r="N322">
        <f>IF(ISERROR(VLOOKUP($J322,'Miljövärden urval för publ'!$B$2:$H$490,MATCH(N$3,'Miljövärden urval för publ'!$B$2:$H$2,0),FALSE)),"",VLOOKUP($J322,'Miljövärden urval för publ'!$B$2:$H$490,MATCH(N$3,'Miljövärden urval för publ'!$B$2:$H$2,0),FALSE))</f>
        <v>1.87745E-2</v>
      </c>
    </row>
    <row r="323" spans="1:14" x14ac:dyDescent="0.25">
      <c r="A323" s="26" t="s">
        <v>510</v>
      </c>
      <c r="B323" s="26" t="s">
        <v>513</v>
      </c>
      <c r="C323" s="27"/>
      <c r="D323" s="27" t="str">
        <f>VLOOKUP(B323,'Miljövärden urval för publ'!$B$2:$S$480,MATCH("ska publiceras:",'Miljövärden urval för publ'!$B$2:$Q$2,0),FALSE)</f>
        <v>ja</v>
      </c>
      <c r="E323" s="27">
        <f t="shared" si="12"/>
        <v>288</v>
      </c>
      <c r="H323" s="20">
        <v>321</v>
      </c>
      <c r="I323" t="str">
        <f t="shared" si="13"/>
        <v>Vattenfall AB Värme</v>
      </c>
      <c r="J323" t="str">
        <f t="shared" si="14"/>
        <v>Uppsala</v>
      </c>
      <c r="K323">
        <f>IF(ISERROR(VLOOKUP($J323,'Miljövärden urval för publ'!$B$2:$H$490,MATCH(K$3,'Miljövärden urval för publ'!$B$2:$H$2,0),FALSE)),"",VLOOKUP($J323,'Miljövärden urval för publ'!$B$2:$H$490,MATCH(K$3,'Miljövärden urval för publ'!$B$2:$H$2,0),FALSE))</f>
        <v>0.50412000000000001</v>
      </c>
      <c r="L323">
        <f>IF(ISERROR(VLOOKUP($J323,'Miljövärden urval för publ'!$B$2:$H$490,MATCH(L$3,'Miljövärden urval för publ'!$B$2:$H$2,0),FALSE)),"",VLOOKUP($J323,'Miljövärden urval för publ'!$B$2:$H$490,MATCH(L$3,'Miljövärden urval för publ'!$B$2:$H$2,0),FALSE))</f>
        <v>159.066</v>
      </c>
      <c r="M323">
        <f>IF(ISERROR(VLOOKUP($J323,'Miljövärden urval för publ'!$B$2:$H$490,MATCH(M$3,'Miljövärden urval för publ'!$B$2:$H$2,0),FALSE)),"",VLOOKUP($J323,'Miljövärden urval för publ'!$B$2:$H$490,MATCH(M$3,'Miljövärden urval för publ'!$B$2:$H$2,0),FALSE))</f>
        <v>11.718500000000001</v>
      </c>
      <c r="N323">
        <f>IF(ISERROR(VLOOKUP($J323,'Miljövärden urval för publ'!$B$2:$H$490,MATCH(N$3,'Miljövärden urval för publ'!$B$2:$H$2,0),FALSE)),"",VLOOKUP($J323,'Miljövärden urval för publ'!$B$2:$H$490,MATCH(N$3,'Miljövärden urval för publ'!$B$2:$H$2,0),FALSE))</f>
        <v>2.7028400000000001E-2</v>
      </c>
    </row>
    <row r="324" spans="1:14" x14ac:dyDescent="0.25">
      <c r="A324" s="26" t="s">
        <v>463</v>
      </c>
      <c r="B324" s="26" t="s">
        <v>465</v>
      </c>
      <c r="C324" s="27"/>
      <c r="D324" s="27" t="str">
        <f>VLOOKUP(B324,'Miljövärden urval för publ'!$B$2:$S$480,MATCH("ska publiceras:",'Miljövärden urval för publ'!$B$2:$Q$2,0),FALSE)</f>
        <v>ja</v>
      </c>
      <c r="E324" s="27">
        <f t="shared" si="12"/>
        <v>289</v>
      </c>
      <c r="H324" s="20">
        <v>322</v>
      </c>
      <c r="I324" t="str">
        <f t="shared" si="13"/>
        <v>Skellefteå Kraft AB</v>
      </c>
      <c r="J324" t="str">
        <f t="shared" si="14"/>
        <v>Ursviken-Skelleftehamn</v>
      </c>
      <c r="K324">
        <f>IF(ISERROR(VLOOKUP($J324,'Miljövärden urval för publ'!$B$2:$H$490,MATCH(K$3,'Miljövärden urval för publ'!$B$2:$H$2,0),FALSE)),"",VLOOKUP($J324,'Miljövärden urval för publ'!$B$2:$H$490,MATCH(K$3,'Miljövärden urval för publ'!$B$2:$H$2,0),FALSE))</f>
        <v>4.3121300000000001E-4</v>
      </c>
      <c r="L324">
        <f>IF(ISERROR(VLOOKUP($J324,'Miljövärden urval för publ'!$B$2:$H$490,MATCH(L$3,'Miljövärden urval för publ'!$B$2:$H$2,0),FALSE)),"",VLOOKUP($J324,'Miljövärden urval för publ'!$B$2:$H$490,MATCH(L$3,'Miljövärden urval för publ'!$B$2:$H$2,0),FALSE))</f>
        <v>0</v>
      </c>
      <c r="M324">
        <f>IF(ISERROR(VLOOKUP($J324,'Miljövärden urval för publ'!$B$2:$H$490,MATCH(M$3,'Miljövärden urval för publ'!$B$2:$H$2,0),FALSE)),"",VLOOKUP($J324,'Miljövärden urval för publ'!$B$2:$H$490,MATCH(M$3,'Miljövärden urval för publ'!$B$2:$H$2,0),FALSE))</f>
        <v>0</v>
      </c>
      <c r="N324">
        <f>IF(ISERROR(VLOOKUP($J324,'Miljövärden urval för publ'!$B$2:$H$490,MATCH(N$3,'Miljövärden urval för publ'!$B$2:$H$2,0),FALSE)),"",VLOOKUP($J324,'Miljövärden urval för publ'!$B$2:$H$490,MATCH(N$3,'Miljövärden urval för publ'!$B$2:$H$2,0),FALSE))</f>
        <v>0</v>
      </c>
    </row>
    <row r="325" spans="1:14" x14ac:dyDescent="0.25">
      <c r="A325" s="26" t="s">
        <v>432</v>
      </c>
      <c r="B325" s="26" t="s">
        <v>434</v>
      </c>
      <c r="C325" s="27"/>
      <c r="D325" s="27" t="str">
        <f>VLOOKUP(B325,'Miljövärden urval för publ'!$B$2:$S$480,MATCH("ska publiceras:",'Miljövärden urval för publ'!$B$2:$Q$2,0),FALSE)</f>
        <v>ja</v>
      </c>
      <c r="E325" s="27">
        <f t="shared" ref="E325:E388" si="15">IF(ISERROR(D325),E324,IF(D325="ja",E324+1,E324))</f>
        <v>290</v>
      </c>
      <c r="H325" s="20">
        <v>323</v>
      </c>
      <c r="I325" t="str">
        <f t="shared" ref="I325:I388" si="16">IF(ISERROR(INDEX($A$4:$E$490,MATCH($H325,$E$4:$E$490,0),1)),"",INDEX($A$4:$E$490,MATCH($H325,$E$4:$E$490,0),1))</f>
        <v>Rindi Energi AB</v>
      </c>
      <c r="J325" t="str">
        <f t="shared" ref="J325:J388" si="17">IF(ISERROR(INDEX($A$4:$E$490,MATCH($H325,$E$4:$E$490,0),2)),"",INDEX($A$4:$E$490,MATCH($H325,$E$4:$E$490,0),2))</f>
        <v>Vadstena</v>
      </c>
      <c r="K325">
        <f>IF(ISERROR(VLOOKUP($J325,'Miljövärden urval för publ'!$B$2:$H$490,MATCH(K$3,'Miljövärden urval för publ'!$B$2:$H$2,0),FALSE)),"",VLOOKUP($J325,'Miljövärden urval för publ'!$B$2:$H$490,MATCH(K$3,'Miljövärden urval för publ'!$B$2:$H$2,0),FALSE))</f>
        <v>0.136905</v>
      </c>
      <c r="L325">
        <f>IF(ISERROR(VLOOKUP($J325,'Miljövärden urval för publ'!$B$2:$H$490,MATCH(L$3,'Miljövärden urval för publ'!$B$2:$H$2,0),FALSE)),"",VLOOKUP($J325,'Miljövärden urval för publ'!$B$2:$H$490,MATCH(L$3,'Miljövärden urval för publ'!$B$2:$H$2,0),FALSE))</f>
        <v>29.652999999999999</v>
      </c>
      <c r="M325">
        <f>IF(ISERROR(VLOOKUP($J325,'Miljövärden urval för publ'!$B$2:$H$490,MATCH(M$3,'Miljövärden urval för publ'!$B$2:$H$2,0),FALSE)),"",VLOOKUP($J325,'Miljövärden urval för publ'!$B$2:$H$490,MATCH(M$3,'Miljövärden urval för publ'!$B$2:$H$2,0),FALSE))</f>
        <v>8.2349599999999992</v>
      </c>
      <c r="N325">
        <f>IF(ISERROR(VLOOKUP($J325,'Miljövärden urval för publ'!$B$2:$H$490,MATCH(N$3,'Miljövärden urval för publ'!$B$2:$H$2,0),FALSE)),"",VLOOKUP($J325,'Miljövärden urval för publ'!$B$2:$H$490,MATCH(N$3,'Miljövärden urval för publ'!$B$2:$H$2,0),FALSE))</f>
        <v>4.1634400000000002E-2</v>
      </c>
    </row>
    <row r="326" spans="1:14" x14ac:dyDescent="0.25">
      <c r="A326" s="26" t="s">
        <v>466</v>
      </c>
      <c r="B326" s="26" t="s">
        <v>467</v>
      </c>
      <c r="C326" s="27"/>
      <c r="D326" s="27" t="str">
        <f>VLOOKUP(B326,'Miljövärden urval för publ'!$B$2:$S$480,MATCH("ska publiceras:",'Miljövärden urval för publ'!$B$2:$Q$2,0),FALSE)</f>
        <v>nej</v>
      </c>
      <c r="E326" s="27">
        <f t="shared" si="15"/>
        <v>290</v>
      </c>
      <c r="H326" s="20">
        <v>324</v>
      </c>
      <c r="I326" t="str">
        <f t="shared" si="16"/>
        <v>Vaggeryds Energi AB</v>
      </c>
      <c r="J326" t="str">
        <f t="shared" si="17"/>
        <v>Vaggeryd</v>
      </c>
      <c r="K326">
        <f>IF(ISERROR(VLOOKUP($J326,'Miljövärden urval för publ'!$B$2:$H$490,MATCH(K$3,'Miljövärden urval för publ'!$B$2:$H$2,0),FALSE)),"",VLOOKUP($J326,'Miljövärden urval för publ'!$B$2:$H$490,MATCH(K$3,'Miljövärden urval för publ'!$B$2:$H$2,0),FALSE))</f>
        <v>8.0515400000000001E-2</v>
      </c>
      <c r="L326">
        <f>IF(ISERROR(VLOOKUP($J326,'Miljövärden urval för publ'!$B$2:$H$490,MATCH(L$3,'Miljövärden urval för publ'!$B$2:$H$2,0),FALSE)),"",VLOOKUP($J326,'Miljövärden urval för publ'!$B$2:$H$490,MATCH(L$3,'Miljövärden urval för publ'!$B$2:$H$2,0),FALSE))</f>
        <v>13.778499999999999</v>
      </c>
      <c r="M326">
        <f>IF(ISERROR(VLOOKUP($J326,'Miljövärden urval för publ'!$B$2:$H$490,MATCH(M$3,'Miljövärden urval för publ'!$B$2:$H$2,0),FALSE)),"",VLOOKUP($J326,'Miljövärden urval för publ'!$B$2:$H$490,MATCH(M$3,'Miljövärden urval för publ'!$B$2:$H$2,0),FALSE))</f>
        <v>9.3954699999999995</v>
      </c>
      <c r="N326">
        <f>IF(ISERROR(VLOOKUP($J326,'Miljövärden urval för publ'!$B$2:$H$490,MATCH(N$3,'Miljövärden urval för publ'!$B$2:$H$2,0),FALSE)),"",VLOOKUP($J326,'Miljövärden urval för publ'!$B$2:$H$490,MATCH(N$3,'Miljövärden urval för publ'!$B$2:$H$2,0),FALSE))</f>
        <v>4.3564600000000004E-3</v>
      </c>
    </row>
    <row r="327" spans="1:14" x14ac:dyDescent="0.25">
      <c r="A327" s="26" t="s">
        <v>54</v>
      </c>
      <c r="B327" s="26" t="s">
        <v>62</v>
      </c>
      <c r="C327" s="27"/>
      <c r="D327" s="27" t="str">
        <f>VLOOKUP(B327,'Miljövärden urval för publ'!$B$2:$S$480,MATCH("ska publiceras:",'Miljövärden urval för publ'!$B$2:$Q$2,0),FALSE)</f>
        <v>ja</v>
      </c>
      <c r="E327" s="27">
        <f t="shared" si="15"/>
        <v>291</v>
      </c>
      <c r="H327" s="20">
        <v>325</v>
      </c>
      <c r="I327" t="str">
        <f t="shared" si="16"/>
        <v>Statkraft Värme AB</v>
      </c>
      <c r="J327" t="str">
        <f t="shared" si="17"/>
        <v>Vagnhärad</v>
      </c>
      <c r="K327">
        <f>IF(ISERROR(VLOOKUP($J327,'Miljövärden urval för publ'!$B$2:$H$490,MATCH(K$3,'Miljövärden urval för publ'!$B$2:$H$2,0),FALSE)),"",VLOOKUP($J327,'Miljövärden urval för publ'!$B$2:$H$490,MATCH(K$3,'Miljövärden urval för publ'!$B$2:$H$2,0),FALSE))</f>
        <v>7.1196200000000001E-2</v>
      </c>
      <c r="L327">
        <f>IF(ISERROR(VLOOKUP($J327,'Miljövärden urval för publ'!$B$2:$H$490,MATCH(L$3,'Miljövärden urval för publ'!$B$2:$H$2,0),FALSE)),"",VLOOKUP($J327,'Miljövärden urval för publ'!$B$2:$H$490,MATCH(L$3,'Miljövärden urval för publ'!$B$2:$H$2,0),FALSE))</f>
        <v>12.6243</v>
      </c>
      <c r="M327">
        <f>IF(ISERROR(VLOOKUP($J327,'Miljövärden urval för publ'!$B$2:$H$490,MATCH(M$3,'Miljövärden urval för publ'!$B$2:$H$2,0),FALSE)),"",VLOOKUP($J327,'Miljövärden urval för publ'!$B$2:$H$490,MATCH(M$3,'Miljövärden urval för publ'!$B$2:$H$2,0),FALSE))</f>
        <v>8.9964399999999998</v>
      </c>
      <c r="N327">
        <f>IF(ISERROR(VLOOKUP($J327,'Miljövärden urval för publ'!$B$2:$H$490,MATCH(N$3,'Miljövärden urval för publ'!$B$2:$H$2,0),FALSE)),"",VLOOKUP($J327,'Miljövärden urval för publ'!$B$2:$H$490,MATCH(N$3,'Miljövärden urval för publ'!$B$2:$H$2,0),FALSE))</f>
        <v>2.6857700000000001E-3</v>
      </c>
    </row>
    <row r="328" spans="1:14" x14ac:dyDescent="0.25">
      <c r="A328" s="26" t="s">
        <v>468</v>
      </c>
      <c r="B328" s="26" t="s">
        <v>472</v>
      </c>
      <c r="C328" s="27"/>
      <c r="D328" s="27" t="str">
        <f>VLOOKUP(B328,'Miljövärden urval för publ'!$B$2:$S$480,MATCH("ska publiceras:",'Miljövärden urval för publ'!$B$2:$Q$2,0),FALSE)</f>
        <v>ja</v>
      </c>
      <c r="E328" s="27">
        <f t="shared" si="15"/>
        <v>292</v>
      </c>
      <c r="H328" s="20">
        <v>326</v>
      </c>
      <c r="I328" t="str">
        <f t="shared" si="16"/>
        <v>E.ON Värme Sverige AB</v>
      </c>
      <c r="J328" t="str">
        <f t="shared" si="17"/>
        <v>Vallentuna</v>
      </c>
      <c r="K328">
        <f>IF(ISERROR(VLOOKUP($J328,'Miljövärden urval för publ'!$B$2:$H$490,MATCH(K$3,'Miljövärden urval för publ'!$B$2:$H$2,0),FALSE)),"",VLOOKUP($J328,'Miljövärden urval för publ'!$B$2:$H$490,MATCH(K$3,'Miljövärden urval för publ'!$B$2:$H$2,0),FALSE))</f>
        <v>0.52600400000000003</v>
      </c>
      <c r="L328">
        <f>IF(ISERROR(VLOOKUP($J328,'Miljövärden urval för publ'!$B$2:$H$490,MATCH(L$3,'Miljövärden urval för publ'!$B$2:$H$2,0),FALSE)),"",VLOOKUP($J328,'Miljövärden urval för publ'!$B$2:$H$490,MATCH(L$3,'Miljövärden urval för publ'!$B$2:$H$2,0),FALSE))</f>
        <v>80.068899999999999</v>
      </c>
      <c r="M328">
        <f>IF(ISERROR(VLOOKUP($J328,'Miljövärden urval för publ'!$B$2:$H$490,MATCH(M$3,'Miljövärden urval för publ'!$B$2:$H$2,0),FALSE)),"",VLOOKUP($J328,'Miljövärden urval för publ'!$B$2:$H$490,MATCH(M$3,'Miljövärden urval för publ'!$B$2:$H$2,0),FALSE))</f>
        <v>6.08108</v>
      </c>
      <c r="N328">
        <f>IF(ISERROR(VLOOKUP($J328,'Miljövärden urval för publ'!$B$2:$H$490,MATCH(N$3,'Miljövärden urval för publ'!$B$2:$H$2,0),FALSE)),"",VLOOKUP($J328,'Miljövärden urval för publ'!$B$2:$H$490,MATCH(N$3,'Miljövärden urval för publ'!$B$2:$H$2,0),FALSE))</f>
        <v>6.4695699999999995E-2</v>
      </c>
    </row>
    <row r="329" spans="1:14" x14ac:dyDescent="0.25">
      <c r="A329" s="26" t="s">
        <v>484</v>
      </c>
      <c r="B329" s="26" t="s">
        <v>486</v>
      </c>
      <c r="C329" s="27"/>
      <c r="D329" s="27" t="str">
        <f>VLOOKUP(B329,'Miljövärden urval för publ'!$B$2:$S$480,MATCH("ska publiceras:",'Miljövärden urval för publ'!$B$2:$Q$2,0),FALSE)</f>
        <v>ja</v>
      </c>
      <c r="E329" s="27">
        <f t="shared" si="15"/>
        <v>293</v>
      </c>
      <c r="H329" s="20">
        <v>327</v>
      </c>
      <c r="I329" t="str">
        <f t="shared" si="16"/>
        <v>Rindi Energi AB</v>
      </c>
      <c r="J329" t="str">
        <f t="shared" si="17"/>
        <v>Vansbro</v>
      </c>
      <c r="K329">
        <f>IF(ISERROR(VLOOKUP($J329,'Miljövärden urval för publ'!$B$2:$H$490,MATCH(K$3,'Miljövärden urval för publ'!$B$2:$H$2,0),FALSE)),"",VLOOKUP($J329,'Miljövärden urval för publ'!$B$2:$H$490,MATCH(K$3,'Miljövärden urval för publ'!$B$2:$H$2,0),FALSE))</f>
        <v>0.18560199999999999</v>
      </c>
      <c r="L329">
        <f>IF(ISERROR(VLOOKUP($J329,'Miljövärden urval för publ'!$B$2:$H$490,MATCH(L$3,'Miljövärden urval för publ'!$B$2:$H$2,0),FALSE)),"",VLOOKUP($J329,'Miljövärden urval för publ'!$B$2:$H$490,MATCH(L$3,'Miljövärden urval för publ'!$B$2:$H$2,0),FALSE))</f>
        <v>35.832099999999997</v>
      </c>
      <c r="M329">
        <f>IF(ISERROR(VLOOKUP($J329,'Miljövärden urval för publ'!$B$2:$H$490,MATCH(M$3,'Miljövärden urval för publ'!$B$2:$H$2,0),FALSE)),"",VLOOKUP($J329,'Miljövärden urval för publ'!$B$2:$H$490,MATCH(M$3,'Miljövärden urval för publ'!$B$2:$H$2,0),FALSE))</f>
        <v>9.6086100000000005</v>
      </c>
      <c r="N329">
        <f>IF(ISERROR(VLOOKUP($J329,'Miljövärden urval för publ'!$B$2:$H$490,MATCH(N$3,'Miljövärden urval för publ'!$B$2:$H$2,0),FALSE)),"",VLOOKUP($J329,'Miljövärden urval för publ'!$B$2:$H$490,MATCH(N$3,'Miljövärden urval för publ'!$B$2:$H$2,0),FALSE))</f>
        <v>3.4424299999999998E-2</v>
      </c>
    </row>
    <row r="330" spans="1:14" x14ac:dyDescent="0.25">
      <c r="A330" s="26" t="s">
        <v>473</v>
      </c>
      <c r="B330" s="26" t="s">
        <v>474</v>
      </c>
      <c r="C330" s="27"/>
      <c r="D330" s="27" t="str">
        <f>VLOOKUP(B330,'Miljövärden urval för publ'!$B$2:$S$480,MATCH("ska publiceras:",'Miljövärden urval för publ'!$B$2:$Q$2,0),FALSE)</f>
        <v>ja</v>
      </c>
      <c r="E330" s="27">
        <f t="shared" si="15"/>
        <v>294</v>
      </c>
      <c r="H330" s="20">
        <v>328</v>
      </c>
      <c r="I330" t="str">
        <f t="shared" si="16"/>
        <v>Vara Energi Värme AB</v>
      </c>
      <c r="J330" t="str">
        <f t="shared" si="17"/>
        <v>Vara</v>
      </c>
      <c r="K330">
        <f>IF(ISERROR(VLOOKUP($J330,'Miljövärden urval för publ'!$B$2:$H$490,MATCH(K$3,'Miljövärden urval för publ'!$B$2:$H$2,0),FALSE)),"",VLOOKUP($J330,'Miljövärden urval för publ'!$B$2:$H$490,MATCH(K$3,'Miljövärden urval för publ'!$B$2:$H$2,0),FALSE))</f>
        <v>7.6188099999999995E-2</v>
      </c>
      <c r="L330">
        <f>IF(ISERROR(VLOOKUP($J330,'Miljövärden urval för publ'!$B$2:$H$490,MATCH(L$3,'Miljövärden urval för publ'!$B$2:$H$2,0),FALSE)),"",VLOOKUP($J330,'Miljövärden urval för publ'!$B$2:$H$490,MATCH(L$3,'Miljövärden urval för publ'!$B$2:$H$2,0),FALSE))</f>
        <v>16.082899999999999</v>
      </c>
      <c r="M330">
        <f>IF(ISERROR(VLOOKUP($J330,'Miljövärden urval för publ'!$B$2:$H$490,MATCH(M$3,'Miljövärden urval för publ'!$B$2:$H$2,0),FALSE)),"",VLOOKUP($J330,'Miljövärden urval för publ'!$B$2:$H$490,MATCH(M$3,'Miljövärden urval för publ'!$B$2:$H$2,0),FALSE))</f>
        <v>7.2941399999999996</v>
      </c>
      <c r="N330">
        <f>IF(ISERROR(VLOOKUP($J330,'Miljövärden urval för publ'!$B$2:$H$490,MATCH(N$3,'Miljövärden urval för publ'!$B$2:$H$2,0),FALSE)),"",VLOOKUP($J330,'Miljövärden urval för publ'!$B$2:$H$490,MATCH(N$3,'Miljövärden urval för publ'!$B$2:$H$2,0),FALSE))</f>
        <v>8.8912799999999997E-3</v>
      </c>
    </row>
    <row r="331" spans="1:14" x14ac:dyDescent="0.25">
      <c r="A331" s="26" t="s">
        <v>542</v>
      </c>
      <c r="B331" s="26" t="s">
        <v>546</v>
      </c>
      <c r="C331" s="27"/>
      <c r="D331" s="27" t="str">
        <f>VLOOKUP(B331,'Miljövärden urval för publ'!$B$2:$S$480,MATCH("ska publiceras:",'Miljövärden urval för publ'!$B$2:$Q$2,0),FALSE)</f>
        <v>ja</v>
      </c>
      <c r="E331" s="27">
        <f t="shared" si="15"/>
        <v>295</v>
      </c>
      <c r="H331" s="20">
        <v>329</v>
      </c>
      <c r="I331" t="str">
        <f t="shared" si="16"/>
        <v>Varberg Energi AB</v>
      </c>
      <c r="J331" t="str">
        <f t="shared" si="17"/>
        <v>Varberg (Fjv)</v>
      </c>
      <c r="K331">
        <f>IF(ISERROR(VLOOKUP($J331,'Miljövärden urval för publ'!$B$2:$H$490,MATCH(K$3,'Miljövärden urval för publ'!$B$2:$H$2,0),FALSE)),"",VLOOKUP($J331,'Miljövärden urval för publ'!$B$2:$H$490,MATCH(K$3,'Miljövärden urval för publ'!$B$2:$H$2,0),FALSE))</f>
        <v>1.9944199999999999E-2</v>
      </c>
      <c r="L331">
        <f>IF(ISERROR(VLOOKUP($J331,'Miljövärden urval för publ'!$B$2:$H$490,MATCH(L$3,'Miljövärden urval för publ'!$B$2:$H$2,0),FALSE)),"",VLOOKUP($J331,'Miljövärden urval för publ'!$B$2:$H$490,MATCH(L$3,'Miljövärden urval för publ'!$B$2:$H$2,0),FALSE))</f>
        <v>4.0514299999999999</v>
      </c>
      <c r="M331">
        <f>IF(ISERROR(VLOOKUP($J331,'Miljövärden urval för publ'!$B$2:$H$490,MATCH(M$3,'Miljövärden urval för publ'!$B$2:$H$2,0),FALSE)),"",VLOOKUP($J331,'Miljövärden urval för publ'!$B$2:$H$490,MATCH(M$3,'Miljövärden urval för publ'!$B$2:$H$2,0),FALSE))</f>
        <v>2.8612700000000002</v>
      </c>
      <c r="N331">
        <f>IF(ISERROR(VLOOKUP($J331,'Miljövärden urval för publ'!$B$2:$H$490,MATCH(N$3,'Miljövärden urval för publ'!$B$2:$H$2,0),FALSE)),"",VLOOKUP($J331,'Miljövärden urval för publ'!$B$2:$H$490,MATCH(N$3,'Miljövärden urval för publ'!$B$2:$H$2,0),FALSE))</f>
        <v>1.6641E-3</v>
      </c>
    </row>
    <row r="332" spans="1:14" x14ac:dyDescent="0.25">
      <c r="A332" s="26" t="s">
        <v>552</v>
      </c>
      <c r="B332" s="26" t="s">
        <v>568</v>
      </c>
      <c r="C332" s="27"/>
      <c r="D332" s="27" t="str">
        <f>VLOOKUP(B332,'Miljövärden urval för publ'!$B$2:$S$480,MATCH("ska publiceras:",'Miljövärden urval för publ'!$B$2:$Q$2,0),FALSE)</f>
        <v>ja</v>
      </c>
      <c r="E332" s="27">
        <f t="shared" si="15"/>
        <v>296</v>
      </c>
      <c r="H332" s="20">
        <v>330</v>
      </c>
      <c r="I332" t="str">
        <f t="shared" si="16"/>
        <v>E.ON Värme Sverige AB</v>
      </c>
      <c r="J332" t="str">
        <f t="shared" si="17"/>
        <v>Vaxholm</v>
      </c>
      <c r="K332">
        <f>IF(ISERROR(VLOOKUP($J332,'Miljövärden urval för publ'!$B$2:$H$490,MATCH(K$3,'Miljövärden urval för publ'!$B$2:$H$2,0),FALSE)),"",VLOOKUP($J332,'Miljövärden urval för publ'!$B$2:$H$490,MATCH(K$3,'Miljövärden urval för publ'!$B$2:$H$2,0),FALSE))</f>
        <v>0.14890999999999999</v>
      </c>
      <c r="L332">
        <f>IF(ISERROR(VLOOKUP($J332,'Miljövärden urval för publ'!$B$2:$H$490,MATCH(L$3,'Miljövärden urval för publ'!$B$2:$H$2,0),FALSE)),"",VLOOKUP($J332,'Miljövärden urval för publ'!$B$2:$H$490,MATCH(L$3,'Miljövärden urval för publ'!$B$2:$H$2,0),FALSE))</f>
        <v>29.5169</v>
      </c>
      <c r="M332">
        <f>IF(ISERROR(VLOOKUP($J332,'Miljövärden urval för publ'!$B$2:$H$490,MATCH(M$3,'Miljövärden urval för publ'!$B$2:$H$2,0),FALSE)),"",VLOOKUP($J332,'Miljövärden urval för publ'!$B$2:$H$490,MATCH(M$3,'Miljövärden urval för publ'!$B$2:$H$2,0),FALSE))</f>
        <v>8.6765500000000007</v>
      </c>
      <c r="N332">
        <f>IF(ISERROR(VLOOKUP($J332,'Miljövärden urval för publ'!$B$2:$H$490,MATCH(N$3,'Miljövärden urval för publ'!$B$2:$H$2,0),FALSE)),"",VLOOKUP($J332,'Miljövärden urval för publ'!$B$2:$H$490,MATCH(N$3,'Miljövärden urval för publ'!$B$2:$H$2,0),FALSE))</f>
        <v>3.10893E-2</v>
      </c>
    </row>
    <row r="333" spans="1:14" x14ac:dyDescent="0.25">
      <c r="A333" s="26" t="s">
        <v>193</v>
      </c>
      <c r="B333" s="26" t="s">
        <v>199</v>
      </c>
      <c r="C333" s="27"/>
      <c r="D333" s="27" t="str">
        <f>VLOOKUP(B333,'Miljövärden urval för publ'!$B$2:$S$480,MATCH("ska publiceras:",'Miljövärden urval för publ'!$B$2:$Q$2,0),FALSE)</f>
        <v>nej</v>
      </c>
      <c r="E333" s="27">
        <f t="shared" si="15"/>
        <v>296</v>
      </c>
      <c r="H333" s="20">
        <v>331</v>
      </c>
      <c r="I333" t="str">
        <f t="shared" si="16"/>
        <v>Varberg Energi AB</v>
      </c>
      <c r="J333" t="str">
        <f t="shared" si="17"/>
        <v>Veddige</v>
      </c>
      <c r="K333">
        <f>IF(ISERROR(VLOOKUP($J333,'Miljövärden urval för publ'!$B$2:$H$490,MATCH(K$3,'Miljövärden urval för publ'!$B$2:$H$2,0),FALSE)),"",VLOOKUP($J333,'Miljövärden urval för publ'!$B$2:$H$490,MATCH(K$3,'Miljövärden urval för publ'!$B$2:$H$2,0),FALSE))</f>
        <v>0.32166400000000001</v>
      </c>
      <c r="L333">
        <f>IF(ISERROR(VLOOKUP($J333,'Miljövärden urval för publ'!$B$2:$H$490,MATCH(L$3,'Miljövärden urval för publ'!$B$2:$H$2,0),FALSE)),"",VLOOKUP($J333,'Miljövärden urval för publ'!$B$2:$H$490,MATCH(L$3,'Miljövärden urval för publ'!$B$2:$H$2,0),FALSE))</f>
        <v>51.935299999999998</v>
      </c>
      <c r="M333">
        <f>IF(ISERROR(VLOOKUP($J333,'Miljövärden urval för publ'!$B$2:$H$490,MATCH(M$3,'Miljövärden urval för publ'!$B$2:$H$2,0),FALSE)),"",VLOOKUP($J333,'Miljövärden urval för publ'!$B$2:$H$490,MATCH(M$3,'Miljövärden urval för publ'!$B$2:$H$2,0),FALSE))</f>
        <v>18.860700000000001</v>
      </c>
      <c r="N333">
        <f>IF(ISERROR(VLOOKUP($J333,'Miljövärden urval för publ'!$B$2:$H$490,MATCH(N$3,'Miljövärden urval för publ'!$B$2:$H$2,0),FALSE)),"",VLOOKUP($J333,'Miljövärden urval för publ'!$B$2:$H$490,MATCH(N$3,'Miljövärden urval för publ'!$B$2:$H$2,0),FALSE))</f>
        <v>0.12228</v>
      </c>
    </row>
    <row r="334" spans="1:14" x14ac:dyDescent="0.25">
      <c r="A334" s="26" t="s">
        <v>487</v>
      </c>
      <c r="B334" s="26" t="s">
        <v>488</v>
      </c>
      <c r="C334" s="27"/>
      <c r="D334" s="27" t="str">
        <f>VLOOKUP(B334,'Miljövärden urval för publ'!$B$2:$S$480,MATCH("ska publiceras:",'Miljövärden urval för publ'!$B$2:$Q$2,0),FALSE)</f>
        <v>ja</v>
      </c>
      <c r="E334" s="27">
        <f t="shared" si="15"/>
        <v>297</v>
      </c>
      <c r="H334" s="20">
        <v>332</v>
      </c>
      <c r="I334" t="str">
        <f t="shared" si="16"/>
        <v>Linde Energi AB</v>
      </c>
      <c r="J334" t="str">
        <f t="shared" si="17"/>
        <v>Vedevåg</v>
      </c>
      <c r="K334">
        <f>IF(ISERROR(VLOOKUP($J334,'Miljövärden urval för publ'!$B$2:$H$490,MATCH(K$3,'Miljövärden urval för publ'!$B$2:$H$2,0),FALSE)),"",VLOOKUP($J334,'Miljövärden urval för publ'!$B$2:$H$490,MATCH(K$3,'Miljövärden urval för publ'!$B$2:$H$2,0),FALSE))</f>
        <v>0.20285900000000001</v>
      </c>
      <c r="L334">
        <f>IF(ISERROR(VLOOKUP($J334,'Miljövärden urval för publ'!$B$2:$H$490,MATCH(L$3,'Miljövärden urval för publ'!$B$2:$H$2,0),FALSE)),"",VLOOKUP($J334,'Miljövärden urval för publ'!$B$2:$H$490,MATCH(L$3,'Miljövärden urval för publ'!$B$2:$H$2,0),FALSE))</f>
        <v>26.7194</v>
      </c>
      <c r="M334">
        <f>IF(ISERROR(VLOOKUP($J334,'Miljövärden urval för publ'!$B$2:$H$490,MATCH(M$3,'Miljövärden urval för publ'!$B$2:$H$2,0),FALSE)),"",VLOOKUP($J334,'Miljövärden urval för publ'!$B$2:$H$490,MATCH(M$3,'Miljövärden urval för publ'!$B$2:$H$2,0),FALSE))</f>
        <v>4.3500899999999998</v>
      </c>
      <c r="N334">
        <f>IF(ISERROR(VLOOKUP($J334,'Miljövärden urval för publ'!$B$2:$H$490,MATCH(N$3,'Miljövärden urval för publ'!$B$2:$H$2,0),FALSE)),"",VLOOKUP($J334,'Miljövärden urval för publ'!$B$2:$H$490,MATCH(N$3,'Miljövärden urval för publ'!$B$2:$H$2,0),FALSE))</f>
        <v>8.4139199999999997E-2</v>
      </c>
    </row>
    <row r="335" spans="1:14" x14ac:dyDescent="0.25">
      <c r="A335" s="26" t="s">
        <v>426</v>
      </c>
      <c r="B335" s="26" t="s">
        <v>430</v>
      </c>
      <c r="C335" s="27"/>
      <c r="D335" s="27" t="str">
        <f>VLOOKUP(B335,'Miljövärden urval för publ'!$B$2:$S$480,MATCH("ska publiceras:",'Miljövärden urval för publ'!$B$2:$Q$2,0),FALSE)</f>
        <v>ja</v>
      </c>
      <c r="E335" s="27">
        <f t="shared" si="15"/>
        <v>298</v>
      </c>
      <c r="H335" s="20">
        <v>333</v>
      </c>
      <c r="I335" t="str">
        <f t="shared" si="16"/>
        <v>Öresundskraft AB</v>
      </c>
      <c r="J335" t="str">
        <f t="shared" si="17"/>
        <v>Vejbystrand</v>
      </c>
      <c r="K335">
        <f>IF(ISERROR(VLOOKUP($J335,'Miljövärden urval för publ'!$B$2:$H$490,MATCH(K$3,'Miljövärden urval för publ'!$B$2:$H$2,0),FALSE)),"",VLOOKUP($J335,'Miljövärden urval för publ'!$B$2:$H$490,MATCH(K$3,'Miljövärden urval för publ'!$B$2:$H$2,0),FALSE))</f>
        <v>0.20827200000000001</v>
      </c>
      <c r="L335">
        <f>IF(ISERROR(VLOOKUP($J335,'Miljövärden urval för publ'!$B$2:$H$490,MATCH(L$3,'Miljövärden urval för publ'!$B$2:$H$2,0),FALSE)),"",VLOOKUP($J335,'Miljövärden urval för publ'!$B$2:$H$490,MATCH(L$3,'Miljövärden urval för publ'!$B$2:$H$2,0),FALSE))</f>
        <v>11.2064</v>
      </c>
      <c r="M335">
        <f>IF(ISERROR(VLOOKUP($J335,'Miljövärden urval för publ'!$B$2:$H$490,MATCH(M$3,'Miljövärden urval för publ'!$B$2:$H$2,0),FALSE)),"",VLOOKUP($J335,'Miljövärden urval för publ'!$B$2:$H$490,MATCH(M$3,'Miljövärden urval för publ'!$B$2:$H$2,0),FALSE))</f>
        <v>21.195</v>
      </c>
      <c r="N335">
        <f>IF(ISERROR(VLOOKUP($J335,'Miljövärden urval för publ'!$B$2:$H$490,MATCH(N$3,'Miljövärden urval för publ'!$B$2:$H$2,0),FALSE)),"",VLOOKUP($J335,'Miljövärden urval för publ'!$B$2:$H$490,MATCH(N$3,'Miljövärden urval för publ'!$B$2:$H$2,0),FALSE))</f>
        <v>4.0483100000000003E-3</v>
      </c>
    </row>
    <row r="336" spans="1:14" x14ac:dyDescent="0.25">
      <c r="A336" s="26" t="s">
        <v>489</v>
      </c>
      <c r="B336" s="26" t="s">
        <v>490</v>
      </c>
      <c r="C336" s="27"/>
      <c r="D336" s="27" t="str">
        <f>VLOOKUP(B336,'Miljövärden urval för publ'!$B$2:$S$480,MATCH("ska publiceras:",'Miljövärden urval för publ'!$B$2:$Q$2,0),FALSE)</f>
        <v>ja</v>
      </c>
      <c r="E336" s="27">
        <f t="shared" si="15"/>
        <v>299</v>
      </c>
      <c r="H336" s="20">
        <v>334</v>
      </c>
      <c r="I336" t="str">
        <f t="shared" si="16"/>
        <v>Falkenberg Energi AB</v>
      </c>
      <c r="J336" t="str">
        <f t="shared" si="17"/>
        <v>Vessigebro-närvärme</v>
      </c>
      <c r="K336">
        <f>IF(ISERROR(VLOOKUP($J336,'Miljövärden urval för publ'!$B$2:$H$490,MATCH(K$3,'Miljövärden urval för publ'!$B$2:$H$2,0),FALSE)),"",VLOOKUP($J336,'Miljövärden urval för publ'!$B$2:$H$490,MATCH(K$3,'Miljövärden urval för publ'!$B$2:$H$2,0),FALSE))</f>
        <v>0.183366</v>
      </c>
      <c r="L336">
        <f>IF(ISERROR(VLOOKUP($J336,'Miljövärden urval för publ'!$B$2:$H$490,MATCH(L$3,'Miljövärden urval för publ'!$B$2:$H$2,0),FALSE)),"",VLOOKUP($J336,'Miljövärden urval för publ'!$B$2:$H$490,MATCH(L$3,'Miljövärden urval för publ'!$B$2:$H$2,0),FALSE))</f>
        <v>16.090299999999999</v>
      </c>
      <c r="M336">
        <f>IF(ISERROR(VLOOKUP($J336,'Miljövärden urval för publ'!$B$2:$H$490,MATCH(M$3,'Miljövärden urval för publ'!$B$2:$H$2,0),FALSE)),"",VLOOKUP($J336,'Miljövärden urval för publ'!$B$2:$H$490,MATCH(M$3,'Miljövärden urval för publ'!$B$2:$H$2,0),FALSE))</f>
        <v>16.277100000000001</v>
      </c>
      <c r="N336">
        <f>IF(ISERROR(VLOOKUP($J336,'Miljövärden urval för publ'!$B$2:$H$490,MATCH(N$3,'Miljövärden urval för publ'!$B$2:$H$2,0),FALSE)),"",VLOOKUP($J336,'Miljövärden urval för publ'!$B$2:$H$490,MATCH(N$3,'Miljövärden urval för publ'!$B$2:$H$2,0),FALSE))</f>
        <v>1.81371E-2</v>
      </c>
    </row>
    <row r="337" spans="1:14" x14ac:dyDescent="0.25">
      <c r="A337" s="26" t="s">
        <v>506</v>
      </c>
      <c r="B337" s="26" t="s">
        <v>508</v>
      </c>
      <c r="C337" s="27"/>
      <c r="D337" s="27" t="str">
        <f>VLOOKUP(B337,'Miljövärden urval för publ'!$B$2:$S$480,MATCH("ska publiceras:",'Miljövärden urval för publ'!$B$2:$Q$2,0),FALSE)</f>
        <v>ja</v>
      </c>
      <c r="E337" s="27">
        <f t="shared" si="15"/>
        <v>300</v>
      </c>
      <c r="H337" s="20">
        <v>335</v>
      </c>
      <c r="I337" t="str">
        <f t="shared" si="16"/>
        <v>Vetlanda Energi och Teknik AB</v>
      </c>
      <c r="J337" t="str">
        <f t="shared" si="17"/>
        <v>Vetlanda</v>
      </c>
      <c r="K337">
        <f>IF(ISERROR(VLOOKUP($J337,'Miljövärden urval för publ'!$B$2:$H$490,MATCH(K$3,'Miljövärden urval för publ'!$B$2:$H$2,0),FALSE)),"",VLOOKUP($J337,'Miljövärden urval för publ'!$B$2:$H$490,MATCH(K$3,'Miljövärden urval för publ'!$B$2:$H$2,0),FALSE))</f>
        <v>0.23940900000000001</v>
      </c>
      <c r="L337">
        <f>IF(ISERROR(VLOOKUP($J337,'Miljövärden urval för publ'!$B$2:$H$490,MATCH(L$3,'Miljövärden urval för publ'!$B$2:$H$2,0),FALSE)),"",VLOOKUP($J337,'Miljövärden urval för publ'!$B$2:$H$490,MATCH(L$3,'Miljövärden urval för publ'!$B$2:$H$2,0),FALSE))</f>
        <v>50.571899999999999</v>
      </c>
      <c r="M337">
        <f>IF(ISERROR(VLOOKUP($J337,'Miljövärden urval för publ'!$B$2:$H$490,MATCH(M$3,'Miljövärden urval för publ'!$B$2:$H$2,0),FALSE)),"",VLOOKUP($J337,'Miljövärden urval för publ'!$B$2:$H$490,MATCH(M$3,'Miljövärden urval för publ'!$B$2:$H$2,0),FALSE))</f>
        <v>6.38992</v>
      </c>
      <c r="N337">
        <f>IF(ISERROR(VLOOKUP($J337,'Miljövärden urval för publ'!$B$2:$H$490,MATCH(N$3,'Miljövärden urval för publ'!$B$2:$H$2,0),FALSE)),"",VLOOKUP($J337,'Miljövärden urval för publ'!$B$2:$H$490,MATCH(N$3,'Miljövärden urval för publ'!$B$2:$H$2,0),FALSE))</f>
        <v>8.13305E-2</v>
      </c>
    </row>
    <row r="338" spans="1:14" x14ac:dyDescent="0.25">
      <c r="A338" s="26" t="s">
        <v>426</v>
      </c>
      <c r="B338" s="26" t="s">
        <v>431</v>
      </c>
      <c r="C338" s="27"/>
      <c r="D338" s="27" t="str">
        <f>VLOOKUP(B338,'Miljövärden urval för publ'!$B$2:$S$480,MATCH("ska publiceras:",'Miljövärden urval för publ'!$B$2:$Q$2,0),FALSE)</f>
        <v>ja</v>
      </c>
      <c r="E338" s="27">
        <f t="shared" si="15"/>
        <v>301</v>
      </c>
      <c r="H338" s="20">
        <v>336</v>
      </c>
      <c r="I338" t="str">
        <f t="shared" si="16"/>
        <v>Vimmerby Energi &amp; Miljö AB</v>
      </c>
      <c r="J338" t="str">
        <f t="shared" si="17"/>
        <v>Vimmerby</v>
      </c>
      <c r="K338">
        <f>IF(ISERROR(VLOOKUP($J338,'Miljövärden urval för publ'!$B$2:$H$490,MATCH(K$3,'Miljövärden urval för publ'!$B$2:$H$2,0),FALSE)),"",VLOOKUP($J338,'Miljövärden urval för publ'!$B$2:$H$490,MATCH(K$3,'Miljövärden urval för publ'!$B$2:$H$2,0),FALSE))</f>
        <v>8.7296700000000005E-2</v>
      </c>
      <c r="L338">
        <f>IF(ISERROR(VLOOKUP($J338,'Miljövärden urval för publ'!$B$2:$H$490,MATCH(L$3,'Miljövärden urval för publ'!$B$2:$H$2,0),FALSE)),"",VLOOKUP($J338,'Miljövärden urval för publ'!$B$2:$H$490,MATCH(L$3,'Miljövärden urval för publ'!$B$2:$H$2,0),FALSE))</f>
        <v>12.888400000000001</v>
      </c>
      <c r="M338">
        <f>IF(ISERROR(VLOOKUP($J338,'Miljövärden urval för publ'!$B$2:$H$490,MATCH(M$3,'Miljövärden urval för publ'!$B$2:$H$2,0),FALSE)),"",VLOOKUP($J338,'Miljövärden urval för publ'!$B$2:$H$490,MATCH(M$3,'Miljövärden urval för publ'!$B$2:$H$2,0),FALSE))</f>
        <v>8.8229100000000003</v>
      </c>
      <c r="N338">
        <f>IF(ISERROR(VLOOKUP($J338,'Miljövärden urval för publ'!$B$2:$H$490,MATCH(N$3,'Miljövärden urval för publ'!$B$2:$H$2,0),FALSE)),"",VLOOKUP($J338,'Miljövärden urval för publ'!$B$2:$H$490,MATCH(N$3,'Miljövärden urval för publ'!$B$2:$H$2,0),FALSE))</f>
        <v>4.3357300000000003E-3</v>
      </c>
    </row>
    <row r="339" spans="1:14" x14ac:dyDescent="0.25">
      <c r="A339" s="26" t="s">
        <v>101</v>
      </c>
      <c r="B339" s="26" t="s">
        <v>116</v>
      </c>
      <c r="C339" s="27"/>
      <c r="D339" s="27" t="str">
        <f>VLOOKUP(B339,'Miljövärden urval för publ'!$B$2:$S$480,MATCH("ska publiceras:",'Miljövärden urval för publ'!$B$2:$Q$2,0),FALSE)</f>
        <v>ja</v>
      </c>
      <c r="E339" s="27">
        <f t="shared" si="15"/>
        <v>302</v>
      </c>
      <c r="H339" s="20">
        <v>337</v>
      </c>
      <c r="I339" t="str">
        <f t="shared" si="16"/>
        <v>Skellefteå Kraft AB</v>
      </c>
      <c r="J339" t="str">
        <f t="shared" si="17"/>
        <v>Vindeln</v>
      </c>
      <c r="K339">
        <f>IF(ISERROR(VLOOKUP($J339,'Miljövärden urval för publ'!$B$2:$H$490,MATCH(K$3,'Miljövärden urval för publ'!$B$2:$H$2,0),FALSE)),"",VLOOKUP($J339,'Miljövärden urval för publ'!$B$2:$H$490,MATCH(K$3,'Miljövärden urval för publ'!$B$2:$H$2,0),FALSE))</f>
        <v>0.17832000000000001</v>
      </c>
      <c r="L339">
        <f>IF(ISERROR(VLOOKUP($J339,'Miljövärden urval för publ'!$B$2:$H$490,MATCH(L$3,'Miljövärden urval för publ'!$B$2:$H$2,0),FALSE)),"",VLOOKUP($J339,'Miljövärden urval för publ'!$B$2:$H$490,MATCH(L$3,'Miljövärden urval för publ'!$B$2:$H$2,0),FALSE))</f>
        <v>11.77</v>
      </c>
      <c r="M339">
        <f>IF(ISERROR(VLOOKUP($J339,'Miljövärden urval för publ'!$B$2:$H$490,MATCH(M$3,'Miljövärden urval för publ'!$B$2:$H$2,0),FALSE)),"",VLOOKUP($J339,'Miljövärden urval för publ'!$B$2:$H$490,MATCH(M$3,'Miljövärden urval för publ'!$B$2:$H$2,0),FALSE))</f>
        <v>18.172499999999999</v>
      </c>
      <c r="N339">
        <f>IF(ISERROR(VLOOKUP($J339,'Miljövärden urval för publ'!$B$2:$H$490,MATCH(N$3,'Miljövärden urval för publ'!$B$2:$H$2,0),FALSE)),"",VLOOKUP($J339,'Miljövärden urval för publ'!$B$2:$H$490,MATCH(N$3,'Miljövärden urval för publ'!$B$2:$H$2,0),FALSE))</f>
        <v>1.00216E-2</v>
      </c>
    </row>
    <row r="340" spans="1:14" x14ac:dyDescent="0.25">
      <c r="A340" s="26" t="s">
        <v>382</v>
      </c>
      <c r="B340" s="26" t="s">
        <v>391</v>
      </c>
      <c r="C340" s="27"/>
      <c r="D340" s="27" t="str">
        <f>VLOOKUP(B340,'Miljövärden urval för publ'!$B$2:$S$480,MATCH("ska publiceras:",'Miljövärden urval för publ'!$B$2:$Q$2,0),FALSE)</f>
        <v>ja</v>
      </c>
      <c r="E340" s="27">
        <f t="shared" si="15"/>
        <v>303</v>
      </c>
      <c r="H340" s="20">
        <v>338</v>
      </c>
      <c r="I340" t="str">
        <f t="shared" si="16"/>
        <v>Rindi Energi AB</v>
      </c>
      <c r="J340" t="str">
        <f t="shared" si="17"/>
        <v>Vingåker</v>
      </c>
      <c r="K340">
        <f>IF(ISERROR(VLOOKUP($J340,'Miljövärden urval för publ'!$B$2:$H$490,MATCH(K$3,'Miljövärden urval för publ'!$B$2:$H$2,0),FALSE)),"",VLOOKUP($J340,'Miljövärden urval för publ'!$B$2:$H$490,MATCH(K$3,'Miljövärden urval för publ'!$B$2:$H$2,0),FALSE))</f>
        <v>0.116429</v>
      </c>
      <c r="L340">
        <f>IF(ISERROR(VLOOKUP($J340,'Miljövärden urval för publ'!$B$2:$H$490,MATCH(L$3,'Miljövärden urval för publ'!$B$2:$H$2,0),FALSE)),"",VLOOKUP($J340,'Miljövärden urval för publ'!$B$2:$H$490,MATCH(L$3,'Miljövärden urval för publ'!$B$2:$H$2,0),FALSE))</f>
        <v>23.421600000000002</v>
      </c>
      <c r="M340">
        <f>IF(ISERROR(VLOOKUP($J340,'Miljövärden urval för publ'!$B$2:$H$490,MATCH(M$3,'Miljövärden urval för publ'!$B$2:$H$2,0),FALSE)),"",VLOOKUP($J340,'Miljövärden urval för publ'!$B$2:$H$490,MATCH(M$3,'Miljövärden urval för publ'!$B$2:$H$2,0),FALSE))</f>
        <v>7.8178599999999996</v>
      </c>
      <c r="N340">
        <f>IF(ISERROR(VLOOKUP($J340,'Miljövärden urval för publ'!$B$2:$H$490,MATCH(N$3,'Miljövärden urval för publ'!$B$2:$H$2,0),FALSE)),"",VLOOKUP($J340,'Miljövärden urval för publ'!$B$2:$H$490,MATCH(N$3,'Miljövärden urval för publ'!$B$2:$H$2,0),FALSE))</f>
        <v>1.8969099999999999E-2</v>
      </c>
    </row>
    <row r="341" spans="1:14" x14ac:dyDescent="0.25">
      <c r="A341" s="26" t="s">
        <v>552</v>
      </c>
      <c r="B341" s="26" t="s">
        <v>569</v>
      </c>
      <c r="C341" s="27"/>
      <c r="D341" s="27" t="str">
        <f>VLOOKUP(B341,'Miljövärden urval för publ'!$B$2:$S$480,MATCH("ska publiceras:",'Miljövärden urval för publ'!$B$2:$Q$2,0),FALSE)</f>
        <v>ja</v>
      </c>
      <c r="E341" s="27">
        <f t="shared" si="15"/>
        <v>304</v>
      </c>
      <c r="H341" s="20">
        <v>339</v>
      </c>
      <c r="I341" t="str">
        <f t="shared" si="16"/>
        <v>Gotlands Energi AB</v>
      </c>
      <c r="J341" t="str">
        <f t="shared" si="17"/>
        <v>Visby</v>
      </c>
      <c r="K341">
        <f>IF(ISERROR(VLOOKUP($J341,'Miljövärden urval för publ'!$B$2:$H$490,MATCH(K$3,'Miljövärden urval för publ'!$B$2:$H$2,0),FALSE)),"",VLOOKUP($J341,'Miljövärden urval för publ'!$B$2:$H$490,MATCH(K$3,'Miljövärden urval för publ'!$B$2:$H$2,0),FALSE))</f>
        <v>0.30743199999999998</v>
      </c>
      <c r="L341">
        <f>IF(ISERROR(VLOOKUP($J341,'Miljövärden urval för publ'!$B$2:$H$490,MATCH(L$3,'Miljövärden urval för publ'!$B$2:$H$2,0),FALSE)),"",VLOOKUP($J341,'Miljövärden urval för publ'!$B$2:$H$490,MATCH(L$3,'Miljövärden urval för publ'!$B$2:$H$2,0),FALSE))</f>
        <v>49.462600000000002</v>
      </c>
      <c r="M341">
        <f>IF(ISERROR(VLOOKUP($J341,'Miljövärden urval för publ'!$B$2:$H$490,MATCH(M$3,'Miljövärden urval för publ'!$B$2:$H$2,0),FALSE)),"",VLOOKUP($J341,'Miljövärden urval för publ'!$B$2:$H$490,MATCH(M$3,'Miljövärden urval för publ'!$B$2:$H$2,0),FALSE))</f>
        <v>8.0386299999999995</v>
      </c>
      <c r="N341">
        <f>IF(ISERROR(VLOOKUP($J341,'Miljövärden urval för publ'!$B$2:$H$490,MATCH(N$3,'Miljövärden urval för publ'!$B$2:$H$2,0),FALSE)),"",VLOOKUP($J341,'Miljövärden urval för publ'!$B$2:$H$490,MATCH(N$3,'Miljövärden urval för publ'!$B$2:$H$2,0),FALSE))</f>
        <v>3.4166099999999998E-2</v>
      </c>
    </row>
    <row r="342" spans="1:14" x14ac:dyDescent="0.25">
      <c r="A342" s="26" t="s">
        <v>492</v>
      </c>
      <c r="B342" s="26" t="s">
        <v>492</v>
      </c>
      <c r="C342" s="27"/>
      <c r="D342" s="27" t="str">
        <f>VLOOKUP(B342,'Miljövärden urval för publ'!$B$2:$S$480,MATCH("ska publiceras:",'Miljövärden urval för publ'!$B$2:$Q$2,0),FALSE)</f>
        <v>nej</v>
      </c>
      <c r="E342" s="27">
        <f t="shared" si="15"/>
        <v>304</v>
      </c>
      <c r="H342" s="20">
        <v>340</v>
      </c>
      <c r="I342" t="str">
        <f t="shared" si="16"/>
        <v>Kiruna Kraft AB</v>
      </c>
      <c r="J342" t="str">
        <f t="shared" si="17"/>
        <v>Vittangi</v>
      </c>
      <c r="K342">
        <f>IF(ISERROR(VLOOKUP($J342,'Miljövärden urval för publ'!$B$2:$H$490,MATCH(K$3,'Miljövärden urval för publ'!$B$2:$H$2,0),FALSE)),"",VLOOKUP($J342,'Miljövärden urval för publ'!$B$2:$H$490,MATCH(K$3,'Miljövärden urval för publ'!$B$2:$H$2,0),FALSE))</f>
        <v>0.79647599999999996</v>
      </c>
      <c r="L342">
        <f>IF(ISERROR(VLOOKUP($J342,'Miljövärden urval för publ'!$B$2:$H$490,MATCH(L$3,'Miljövärden urval för publ'!$B$2:$H$2,0),FALSE)),"",VLOOKUP($J342,'Miljövärden urval för publ'!$B$2:$H$490,MATCH(L$3,'Miljövärden urval för publ'!$B$2:$H$2,0),FALSE))</f>
        <v>30.296199999999999</v>
      </c>
      <c r="M342">
        <f>IF(ISERROR(VLOOKUP($J342,'Miljövärden urval för publ'!$B$2:$H$490,MATCH(M$3,'Miljövärden urval för publ'!$B$2:$H$2,0),FALSE)),"",VLOOKUP($J342,'Miljövärden urval för publ'!$B$2:$H$490,MATCH(M$3,'Miljövärden urval för publ'!$B$2:$H$2,0),FALSE))</f>
        <v>9.1952700000000007</v>
      </c>
      <c r="N342">
        <f>IF(ISERROR(VLOOKUP($J342,'Miljövärden urval för publ'!$B$2:$H$490,MATCH(N$3,'Miljövärden urval för publ'!$B$2:$H$2,0),FALSE)),"",VLOOKUP($J342,'Miljövärden urval för publ'!$B$2:$H$490,MATCH(N$3,'Miljövärden urval för publ'!$B$2:$H$2,0),FALSE))</f>
        <v>0.106931</v>
      </c>
    </row>
    <row r="343" spans="1:14" x14ac:dyDescent="0.25">
      <c r="A343" s="26" t="s">
        <v>74</v>
      </c>
      <c r="B343" s="26" t="s">
        <v>77</v>
      </c>
      <c r="C343" s="27"/>
      <c r="D343" s="27" t="str">
        <f>VLOOKUP(B343,'Miljövärden urval för publ'!$B$2:$S$480,MATCH("ska publiceras:",'Miljövärden urval för publ'!$B$2:$Q$2,0),FALSE)</f>
        <v>ja</v>
      </c>
      <c r="E343" s="27">
        <f t="shared" si="15"/>
        <v>305</v>
      </c>
      <c r="H343" s="20">
        <v>341</v>
      </c>
      <c r="I343" t="str">
        <f t="shared" si="16"/>
        <v>Rindi Energi AB</v>
      </c>
      <c r="J343" t="str">
        <f t="shared" si="17"/>
        <v>Vårgårda</v>
      </c>
      <c r="K343">
        <f>IF(ISERROR(VLOOKUP($J343,'Miljövärden urval för publ'!$B$2:$H$490,MATCH(K$3,'Miljövärden urval för publ'!$B$2:$H$2,0),FALSE)),"",VLOOKUP($J343,'Miljövärden urval för publ'!$B$2:$H$490,MATCH(K$3,'Miljövärden urval för publ'!$B$2:$H$2,0),FALSE))</f>
        <v>0.125913</v>
      </c>
      <c r="L343">
        <f>IF(ISERROR(VLOOKUP($J343,'Miljövärden urval för publ'!$B$2:$H$490,MATCH(L$3,'Miljövärden urval för publ'!$B$2:$H$2,0),FALSE)),"",VLOOKUP($J343,'Miljövärden urval för publ'!$B$2:$H$490,MATCH(L$3,'Miljövärden urval för publ'!$B$2:$H$2,0),FALSE))</f>
        <v>25.2105</v>
      </c>
      <c r="M343">
        <f>IF(ISERROR(VLOOKUP($J343,'Miljövärden urval för publ'!$B$2:$H$490,MATCH(M$3,'Miljövärden urval för publ'!$B$2:$H$2,0),FALSE)),"",VLOOKUP($J343,'Miljövärden urval för publ'!$B$2:$H$490,MATCH(M$3,'Miljövärden urval för publ'!$B$2:$H$2,0),FALSE))</f>
        <v>7.2488900000000003</v>
      </c>
      <c r="N343">
        <f>IF(ISERROR(VLOOKUP($J343,'Miljövärden urval för publ'!$B$2:$H$490,MATCH(N$3,'Miljövärden urval för publ'!$B$2:$H$2,0),FALSE)),"",VLOOKUP($J343,'Miljövärden urval för publ'!$B$2:$H$490,MATCH(N$3,'Miljövärden urval för publ'!$B$2:$H$2,0),FALSE))</f>
        <v>3.4251900000000002E-2</v>
      </c>
    </row>
    <row r="344" spans="1:14" x14ac:dyDescent="0.25">
      <c r="A344" s="26" t="s">
        <v>495</v>
      </c>
      <c r="B344" s="26" t="s">
        <v>494</v>
      </c>
      <c r="C344" s="27"/>
      <c r="D344" s="27" t="str">
        <f>VLOOKUP(B344,'Miljövärden urval för publ'!$B$2:$S$480,MATCH("ska publiceras:",'Miljövärden urval för publ'!$B$2:$Q$2,0),FALSE)</f>
        <v>ja</v>
      </c>
      <c r="E344" s="27">
        <f t="shared" si="15"/>
        <v>306</v>
      </c>
      <c r="H344" s="20">
        <v>342</v>
      </c>
      <c r="I344" t="str">
        <f t="shared" si="16"/>
        <v>Vattenfall AB Värme</v>
      </c>
      <c r="J344" t="str">
        <f t="shared" si="17"/>
        <v>Vänersborg</v>
      </c>
      <c r="K344">
        <f>IF(ISERROR(VLOOKUP($J344,'Miljövärden urval för publ'!$B$2:$H$490,MATCH(K$3,'Miljövärden urval för publ'!$B$2:$H$2,0),FALSE)),"",VLOOKUP($J344,'Miljövärden urval för publ'!$B$2:$H$490,MATCH(K$3,'Miljövärden urval för publ'!$B$2:$H$2,0),FALSE))</f>
        <v>2.6120999999999998E-2</v>
      </c>
      <c r="L344">
        <f>IF(ISERROR(VLOOKUP($J344,'Miljövärden urval för publ'!$B$2:$H$490,MATCH(L$3,'Miljövärden urval för publ'!$B$2:$H$2,0),FALSE)),"",VLOOKUP($J344,'Miljövärden urval för publ'!$B$2:$H$490,MATCH(L$3,'Miljövärden urval för publ'!$B$2:$H$2,0),FALSE))</f>
        <v>1.26084</v>
      </c>
      <c r="M344">
        <f>IF(ISERROR(VLOOKUP($J344,'Miljövärden urval för publ'!$B$2:$H$490,MATCH(M$3,'Miljövärden urval för publ'!$B$2:$H$2,0),FALSE)),"",VLOOKUP($J344,'Miljövärden urval för publ'!$B$2:$H$490,MATCH(M$3,'Miljövärden urval för publ'!$B$2:$H$2,0),FALSE))</f>
        <v>0.65338200000000002</v>
      </c>
      <c r="N344">
        <f>IF(ISERROR(VLOOKUP($J344,'Miljövärden urval för publ'!$B$2:$H$490,MATCH(N$3,'Miljövärden urval för publ'!$B$2:$H$2,0),FALSE)),"",VLOOKUP($J344,'Miljövärden urval för publ'!$B$2:$H$490,MATCH(N$3,'Miljövärden urval för publ'!$B$2:$H$2,0),FALSE))</f>
        <v>4.30715E-3</v>
      </c>
    </row>
    <row r="345" spans="1:14" x14ac:dyDescent="0.25">
      <c r="A345" s="26" t="s">
        <v>496</v>
      </c>
      <c r="B345" s="26" t="s">
        <v>497</v>
      </c>
      <c r="C345" s="27"/>
      <c r="D345" s="27" t="str">
        <f>VLOOKUP(B345,'Miljövärden urval för publ'!$B$2:$S$480,MATCH("ska publiceras:",'Miljövärden urval för publ'!$B$2:$Q$2,0),FALSE)</f>
        <v>ja</v>
      </c>
      <c r="E345" s="27">
        <f t="shared" si="15"/>
        <v>307</v>
      </c>
      <c r="H345" s="20">
        <v>343</v>
      </c>
      <c r="I345" t="str">
        <f t="shared" si="16"/>
        <v>Bionär Närvärme AB</v>
      </c>
      <c r="J345" t="str">
        <f t="shared" si="17"/>
        <v>Vänge</v>
      </c>
      <c r="K345">
        <f>IF(ISERROR(VLOOKUP($J345,'Miljövärden urval för publ'!$B$2:$H$490,MATCH(K$3,'Miljövärden urval för publ'!$B$2:$H$2,0),FALSE)),"",VLOOKUP($J345,'Miljövärden urval för publ'!$B$2:$H$490,MATCH(K$3,'Miljövärden urval för publ'!$B$2:$H$2,0),FALSE))</f>
        <v>0.18126700000000001</v>
      </c>
      <c r="L345">
        <f>IF(ISERROR(VLOOKUP($J345,'Miljövärden urval för publ'!$B$2:$H$490,MATCH(L$3,'Miljövärden urval för publ'!$B$2:$H$2,0),FALSE)),"",VLOOKUP($J345,'Miljövärden urval för publ'!$B$2:$H$490,MATCH(L$3,'Miljövärden urval för publ'!$B$2:$H$2,0),FALSE))</f>
        <v>20.003399999999999</v>
      </c>
      <c r="M345">
        <f>IF(ISERROR(VLOOKUP($J345,'Miljövärden urval för publ'!$B$2:$H$490,MATCH(M$3,'Miljövärden urval för publ'!$B$2:$H$2,0),FALSE)),"",VLOOKUP($J345,'Miljövärden urval för publ'!$B$2:$H$490,MATCH(M$3,'Miljövärden urval för publ'!$B$2:$H$2,0),FALSE))</f>
        <v>15.901999999999999</v>
      </c>
      <c r="N345">
        <f>IF(ISERROR(VLOOKUP($J345,'Miljövärden urval för publ'!$B$2:$H$490,MATCH(N$3,'Miljövärden urval för publ'!$B$2:$H$2,0),FALSE)),"",VLOOKUP($J345,'Miljövärden urval för publ'!$B$2:$H$490,MATCH(N$3,'Miljövärden urval för publ'!$B$2:$H$2,0),FALSE))</f>
        <v>4.0909099999999997E-2</v>
      </c>
    </row>
    <row r="346" spans="1:14" x14ac:dyDescent="0.25">
      <c r="A346" s="26" t="s">
        <v>498</v>
      </c>
      <c r="B346" s="26" t="s">
        <v>499</v>
      </c>
      <c r="C346" s="27"/>
      <c r="D346" s="27" t="str">
        <f>VLOOKUP(B346,'Miljövärden urval för publ'!$B$2:$S$480,MATCH("ska publiceras:",'Miljövärden urval för publ'!$B$2:$Q$2,0),FALSE)</f>
        <v>ja</v>
      </c>
      <c r="E346" s="27">
        <f t="shared" si="15"/>
        <v>308</v>
      </c>
      <c r="H346" s="20">
        <v>344</v>
      </c>
      <c r="I346" t="str">
        <f t="shared" si="16"/>
        <v>Värnamo Energi AB</v>
      </c>
      <c r="J346" t="str">
        <f t="shared" si="17"/>
        <v>Värnamo</v>
      </c>
      <c r="K346">
        <f>IF(ISERROR(VLOOKUP($J346,'Miljövärden urval för publ'!$B$2:$H$490,MATCH(K$3,'Miljövärden urval för publ'!$B$2:$H$2,0),FALSE)),"",VLOOKUP($J346,'Miljövärden urval för publ'!$B$2:$H$490,MATCH(K$3,'Miljövärden urval för publ'!$B$2:$H$2,0),FALSE))</f>
        <v>7.1264999999999995E-2</v>
      </c>
      <c r="L346">
        <f>IF(ISERROR(VLOOKUP($J346,'Miljövärden urval för publ'!$B$2:$H$490,MATCH(L$3,'Miljövärden urval för publ'!$B$2:$H$2,0),FALSE)),"",VLOOKUP($J346,'Miljövärden urval för publ'!$B$2:$H$490,MATCH(L$3,'Miljövärden urval för publ'!$B$2:$H$2,0),FALSE))</f>
        <v>10.288</v>
      </c>
      <c r="M346">
        <f>IF(ISERROR(VLOOKUP($J346,'Miljövärden urval för publ'!$B$2:$H$490,MATCH(M$3,'Miljövärden urval för publ'!$B$2:$H$2,0),FALSE)),"",VLOOKUP($J346,'Miljövärden urval för publ'!$B$2:$H$490,MATCH(M$3,'Miljövärden urval för publ'!$B$2:$H$2,0),FALSE))</f>
        <v>6.4634499999999999</v>
      </c>
      <c r="N346">
        <f>IF(ISERROR(VLOOKUP($J346,'Miljövärden urval för publ'!$B$2:$H$490,MATCH(N$3,'Miljövärden urval för publ'!$B$2:$H$2,0),FALSE)),"",VLOOKUP($J346,'Miljövärden urval för publ'!$B$2:$H$490,MATCH(N$3,'Miljövärden urval för publ'!$B$2:$H$2,0),FALSE))</f>
        <v>6.3385500000000001E-3</v>
      </c>
    </row>
    <row r="347" spans="1:14" x14ac:dyDescent="0.25">
      <c r="A347" s="26" t="s">
        <v>500</v>
      </c>
      <c r="B347" s="26" t="s">
        <v>501</v>
      </c>
      <c r="C347" s="27"/>
      <c r="D347" s="27" t="str">
        <f>VLOOKUP(B347,'Miljövärden urval för publ'!$B$2:$S$480,MATCH("ska publiceras:",'Miljövärden urval för publ'!$B$2:$Q$2,0),FALSE)</f>
        <v>ja</v>
      </c>
      <c r="E347" s="27">
        <f t="shared" si="15"/>
        <v>309</v>
      </c>
      <c r="H347" s="20">
        <v>345</v>
      </c>
      <c r="I347" t="str">
        <f t="shared" si="16"/>
        <v>Västervik Miljö &amp; Energi AB</v>
      </c>
      <c r="J347" t="str">
        <f t="shared" si="17"/>
        <v>Västervik</v>
      </c>
      <c r="K347">
        <f>IF(ISERROR(VLOOKUP($J347,'Miljövärden urval för publ'!$B$2:$H$490,MATCH(K$3,'Miljövärden urval för publ'!$B$2:$H$2,0),FALSE)),"",VLOOKUP($J347,'Miljövärden urval för publ'!$B$2:$H$490,MATCH(K$3,'Miljövärden urval för publ'!$B$2:$H$2,0),FALSE))</f>
        <v>0.19883000000000001</v>
      </c>
      <c r="L347">
        <f>IF(ISERROR(VLOOKUP($J347,'Miljövärden urval för publ'!$B$2:$H$490,MATCH(L$3,'Miljövärden urval för publ'!$B$2:$H$2,0),FALSE)),"",VLOOKUP($J347,'Miljövärden urval för publ'!$B$2:$H$490,MATCH(L$3,'Miljövärden urval för publ'!$B$2:$H$2,0),FALSE))</f>
        <v>109.88800000000001</v>
      </c>
      <c r="M347">
        <f>IF(ISERROR(VLOOKUP($J347,'Miljövärden urval för publ'!$B$2:$H$490,MATCH(M$3,'Miljövärden urval för publ'!$B$2:$H$2,0),FALSE)),"",VLOOKUP($J347,'Miljövärden urval för publ'!$B$2:$H$490,MATCH(M$3,'Miljövärden urval för publ'!$B$2:$H$2,0),FALSE))</f>
        <v>4.9874700000000001</v>
      </c>
      <c r="N347">
        <f>IF(ISERROR(VLOOKUP($J347,'Miljövärden urval för publ'!$B$2:$H$490,MATCH(N$3,'Miljövärden urval för publ'!$B$2:$H$2,0),FALSE)),"",VLOOKUP($J347,'Miljövärden urval för publ'!$B$2:$H$490,MATCH(N$3,'Miljövärden urval för publ'!$B$2:$H$2,0),FALSE))</f>
        <v>3.3092400000000001E-2</v>
      </c>
    </row>
    <row r="348" spans="1:14" x14ac:dyDescent="0.25">
      <c r="A348" s="26" t="s">
        <v>440</v>
      </c>
      <c r="B348" s="26" t="s">
        <v>442</v>
      </c>
      <c r="C348" s="27"/>
      <c r="D348" s="27" t="str">
        <f>VLOOKUP(B348,'Miljövärden urval för publ'!$B$2:$S$480,MATCH("ska publiceras:",'Miljövärden urval för publ'!$B$2:$Q$2,0),FALSE)</f>
        <v>ja</v>
      </c>
      <c r="E348" s="27">
        <f t="shared" si="15"/>
        <v>310</v>
      </c>
      <c r="H348" s="20">
        <v>346</v>
      </c>
      <c r="I348" t="str">
        <f t="shared" si="16"/>
        <v>Mälarenergi AB</v>
      </c>
      <c r="J348" t="str">
        <f t="shared" si="17"/>
        <v>Västerås</v>
      </c>
      <c r="K348">
        <f>IF(ISERROR(VLOOKUP($J348,'Miljövärden urval för publ'!$B$2:$H$490,MATCH(K$3,'Miljövärden urval för publ'!$B$2:$H$2,0),FALSE)),"",VLOOKUP($J348,'Miljövärden urval för publ'!$B$2:$H$490,MATCH(K$3,'Miljövärden urval för publ'!$B$2:$H$2,0),FALSE))</f>
        <v>0.32156499999999999</v>
      </c>
      <c r="L348">
        <f>IF(ISERROR(VLOOKUP($J348,'Miljövärden urval för publ'!$B$2:$H$490,MATCH(L$3,'Miljövärden urval för publ'!$B$2:$H$2,0),FALSE)),"",VLOOKUP($J348,'Miljövärden urval för publ'!$B$2:$H$490,MATCH(L$3,'Miljövärden urval för publ'!$B$2:$H$2,0),FALSE))</f>
        <v>127.224</v>
      </c>
      <c r="M348">
        <f>IF(ISERROR(VLOOKUP($J348,'Miljövärden urval för publ'!$B$2:$H$490,MATCH(M$3,'Miljövärden urval för publ'!$B$2:$H$2,0),FALSE)),"",VLOOKUP($J348,'Miljövärden urval för publ'!$B$2:$H$490,MATCH(M$3,'Miljövärden urval för publ'!$B$2:$H$2,0),FALSE))</f>
        <v>9.6501900000000003</v>
      </c>
      <c r="N348">
        <f>IF(ISERROR(VLOOKUP($J348,'Miljövärden urval för publ'!$B$2:$H$490,MATCH(N$3,'Miljövärden urval för publ'!$B$2:$H$2,0),FALSE)),"",VLOOKUP($J348,'Miljövärden urval för publ'!$B$2:$H$490,MATCH(N$3,'Miljövärden urval för publ'!$B$2:$H$2,0),FALSE))</f>
        <v>9.2885999999999996E-2</v>
      </c>
    </row>
    <row r="349" spans="1:14" x14ac:dyDescent="0.25">
      <c r="A349" s="26" t="s">
        <v>450</v>
      </c>
      <c r="B349" s="26" t="s">
        <v>454</v>
      </c>
      <c r="C349" s="27"/>
      <c r="D349" s="27" t="str">
        <f>VLOOKUP(B349,'Miljövärden urval för publ'!$B$2:$S$480,MATCH("ska publiceras:",'Miljövärden urval för publ'!$B$2:$Q$2,0),FALSE)</f>
        <v>ja</v>
      </c>
      <c r="E349" s="27">
        <f t="shared" si="15"/>
        <v>311</v>
      </c>
      <c r="H349" s="20">
        <v>347</v>
      </c>
      <c r="I349" t="str">
        <f t="shared" si="16"/>
        <v>Mälarenergi AB</v>
      </c>
      <c r="J349" t="str">
        <f t="shared" si="17"/>
        <v>Västerås Miljömärkt</v>
      </c>
      <c r="K349">
        <f>IF(ISERROR(VLOOKUP($J349,'Miljövärden urval för publ'!$B$2:$H$490,MATCH(K$3,'Miljövärden urval för publ'!$B$2:$H$2,0),FALSE)),"",VLOOKUP($J349,'Miljövärden urval för publ'!$B$2:$H$490,MATCH(K$3,'Miljövärden urval för publ'!$B$2:$H$2,0),FALSE))</f>
        <v>0.21238199999999999</v>
      </c>
      <c r="L349">
        <f>IF(ISERROR(VLOOKUP($J349,'Miljövärden urval för publ'!$B$2:$H$490,MATCH(L$3,'Miljövärden urval för publ'!$B$2:$H$2,0),FALSE)),"",VLOOKUP($J349,'Miljövärden urval för publ'!$B$2:$H$490,MATCH(L$3,'Miljövärden urval för publ'!$B$2:$H$2,0),FALSE))</f>
        <v>85.229699999999994</v>
      </c>
      <c r="M349">
        <f>IF(ISERROR(VLOOKUP($J349,'Miljövärden urval för publ'!$B$2:$H$490,MATCH(M$3,'Miljövärden urval för publ'!$B$2:$H$2,0),FALSE)),"",VLOOKUP($J349,'Miljövärden urval för publ'!$B$2:$H$490,MATCH(M$3,'Miljövärden urval för publ'!$B$2:$H$2,0),FALSE))</f>
        <v>6.3242700000000003</v>
      </c>
      <c r="N349">
        <f>IF(ISERROR(VLOOKUP($J349,'Miljövärden urval för publ'!$B$2:$H$490,MATCH(N$3,'Miljövärden urval för publ'!$B$2:$H$2,0),FALSE)),"",VLOOKUP($J349,'Miljövärden urval för publ'!$B$2:$H$490,MATCH(N$3,'Miljövärden urval för publ'!$B$2:$H$2,0),FALSE))</f>
        <v>7.08757E-2</v>
      </c>
    </row>
    <row r="350" spans="1:14" x14ac:dyDescent="0.25">
      <c r="A350" s="26" t="s">
        <v>520</v>
      </c>
      <c r="B350" s="26" t="s">
        <v>521</v>
      </c>
      <c r="C350" s="27"/>
      <c r="D350" s="27" t="str">
        <f>VLOOKUP(B350,'Miljövärden urval för publ'!$B$2:$S$480,MATCH("ska publiceras:",'Miljövärden urval för publ'!$B$2:$Q$2,0),FALSE)</f>
        <v>ja</v>
      </c>
      <c r="E350" s="27">
        <f t="shared" si="15"/>
        <v>312</v>
      </c>
      <c r="H350" s="20">
        <v>348</v>
      </c>
      <c r="I350" t="str">
        <f t="shared" si="16"/>
        <v>Växjö Energi AB</v>
      </c>
      <c r="J350" t="str">
        <f t="shared" si="17"/>
        <v>Växjö</v>
      </c>
      <c r="K350">
        <f>IF(ISERROR(VLOOKUP($J350,'Miljövärden urval för publ'!$B$2:$H$490,MATCH(K$3,'Miljövärden urval för publ'!$B$2:$H$2,0),FALSE)),"",VLOOKUP($J350,'Miljövärden urval för publ'!$B$2:$H$490,MATCH(K$3,'Miljövärden urval för publ'!$B$2:$H$2,0),FALSE))</f>
        <v>0.215418</v>
      </c>
      <c r="L350">
        <f>IF(ISERROR(VLOOKUP($J350,'Miljövärden urval för publ'!$B$2:$H$490,MATCH(L$3,'Miljövärden urval för publ'!$B$2:$H$2,0),FALSE)),"",VLOOKUP($J350,'Miljövärden urval för publ'!$B$2:$H$490,MATCH(L$3,'Miljövärden urval för publ'!$B$2:$H$2,0),FALSE))</f>
        <v>43.918199999999999</v>
      </c>
      <c r="M350">
        <f>IF(ISERROR(VLOOKUP($J350,'Miljövärden urval för publ'!$B$2:$H$490,MATCH(M$3,'Miljövärden urval för publ'!$B$2:$H$2,0),FALSE)),"",VLOOKUP($J350,'Miljövärden urval för publ'!$B$2:$H$490,MATCH(M$3,'Miljövärden urval för publ'!$B$2:$H$2,0),FALSE))</f>
        <v>10.0116</v>
      </c>
      <c r="N350">
        <f>IF(ISERROR(VLOOKUP($J350,'Miljövärden urval för publ'!$B$2:$H$490,MATCH(N$3,'Miljövärden urval för publ'!$B$2:$H$2,0),FALSE)),"",VLOOKUP($J350,'Miljövärden urval för publ'!$B$2:$H$490,MATCH(N$3,'Miljövärden urval för publ'!$B$2:$H$2,0),FALSE))</f>
        <v>2.0429300000000001E-2</v>
      </c>
    </row>
    <row r="351" spans="1:14" x14ac:dyDescent="0.25">
      <c r="A351" s="26" t="s">
        <v>224</v>
      </c>
      <c r="B351" s="26" t="s">
        <v>226</v>
      </c>
      <c r="C351" s="27"/>
      <c r="D351" s="27" t="str">
        <f>VLOOKUP(B351,'Miljövärden urval för publ'!$B$2:$S$480,MATCH("ska publiceras:",'Miljövärden urval för publ'!$B$2:$Q$2,0),FALSE)</f>
        <v>ja</v>
      </c>
      <c r="E351" s="27">
        <f t="shared" si="15"/>
        <v>313</v>
      </c>
      <c r="H351" s="20">
        <v>349</v>
      </c>
      <c r="I351" t="str">
        <f t="shared" si="16"/>
        <v>Ystad Energi AB</v>
      </c>
      <c r="J351" t="str">
        <f t="shared" si="17"/>
        <v>Ystad</v>
      </c>
      <c r="K351">
        <f>IF(ISERROR(VLOOKUP($J351,'Miljövärden urval för publ'!$B$2:$H$490,MATCH(K$3,'Miljövärden urval för publ'!$B$2:$H$2,0),FALSE)),"",VLOOKUP($J351,'Miljövärden urval för publ'!$B$2:$H$490,MATCH(K$3,'Miljövärden urval för publ'!$B$2:$H$2,0),FALSE))</f>
        <v>0.166903</v>
      </c>
      <c r="L351">
        <f>IF(ISERROR(VLOOKUP($J351,'Miljövärden urval för publ'!$B$2:$H$490,MATCH(L$3,'Miljövärden urval för publ'!$B$2:$H$2,0),FALSE)),"",VLOOKUP($J351,'Miljövärden urval för publ'!$B$2:$H$490,MATCH(L$3,'Miljövärden urval för publ'!$B$2:$H$2,0),FALSE))</f>
        <v>25.686</v>
      </c>
      <c r="M351">
        <f>IF(ISERROR(VLOOKUP($J351,'Miljövärden urval för publ'!$B$2:$H$490,MATCH(M$3,'Miljövärden urval för publ'!$B$2:$H$2,0),FALSE)),"",VLOOKUP($J351,'Miljövärden urval för publ'!$B$2:$H$490,MATCH(M$3,'Miljövärden urval för publ'!$B$2:$H$2,0),FALSE))</f>
        <v>9.6029400000000003</v>
      </c>
      <c r="N351">
        <f>IF(ISERROR(VLOOKUP($J351,'Miljövärden urval för publ'!$B$2:$H$490,MATCH(N$3,'Miljövärden urval för publ'!$B$2:$H$2,0),FALSE)),"",VLOOKUP($J351,'Miljövärden urval för publ'!$B$2:$H$490,MATCH(N$3,'Miljövärden urval för publ'!$B$2:$H$2,0),FALSE))</f>
        <v>2.33253E-2</v>
      </c>
    </row>
    <row r="352" spans="1:14" x14ac:dyDescent="0.25">
      <c r="A352" s="26" t="s">
        <v>162</v>
      </c>
      <c r="B352" s="26" t="s">
        <v>170</v>
      </c>
      <c r="C352" s="27"/>
      <c r="D352" s="27" t="str">
        <f>VLOOKUP(B352,'Miljövärden urval för publ'!$B$2:$S$480,MATCH("ska publiceras:",'Miljövärden urval för publ'!$B$2:$Q$2,0),FALSE)</f>
        <v>ja</v>
      </c>
      <c r="E352" s="27">
        <f t="shared" si="15"/>
        <v>314</v>
      </c>
      <c r="H352" s="20">
        <v>350</v>
      </c>
      <c r="I352" t="str">
        <f t="shared" si="16"/>
        <v>Statkraft Värme AB</v>
      </c>
      <c r="J352" t="str">
        <f t="shared" si="17"/>
        <v>Åmål</v>
      </c>
      <c r="K352">
        <f>IF(ISERROR(VLOOKUP($J352,'Miljövärden urval för publ'!$B$2:$H$490,MATCH(K$3,'Miljövärden urval för publ'!$B$2:$H$2,0),FALSE)),"",VLOOKUP($J352,'Miljövärden urval för publ'!$B$2:$H$490,MATCH(K$3,'Miljövärden urval för publ'!$B$2:$H$2,0),FALSE))</f>
        <v>8.6890300000000004E-2</v>
      </c>
      <c r="L352">
        <f>IF(ISERROR(VLOOKUP($J352,'Miljövärden urval för publ'!$B$2:$H$490,MATCH(L$3,'Miljövärden urval för publ'!$B$2:$H$2,0),FALSE)),"",VLOOKUP($J352,'Miljövärden urval för publ'!$B$2:$H$490,MATCH(L$3,'Miljövärden urval för publ'!$B$2:$H$2,0),FALSE))</f>
        <v>17.127800000000001</v>
      </c>
      <c r="M352">
        <f>IF(ISERROR(VLOOKUP($J352,'Miljövärden urval för publ'!$B$2:$H$490,MATCH(M$3,'Miljövärden urval för publ'!$B$2:$H$2,0),FALSE)),"",VLOOKUP($J352,'Miljövärden urval för publ'!$B$2:$H$490,MATCH(M$3,'Miljövärden urval för publ'!$B$2:$H$2,0),FALSE))</f>
        <v>8.4172700000000003</v>
      </c>
      <c r="N352">
        <f>IF(ISERROR(VLOOKUP($J352,'Miljövärden urval för publ'!$B$2:$H$490,MATCH(N$3,'Miljövärden urval för publ'!$B$2:$H$2,0),FALSE)),"",VLOOKUP($J352,'Miljövärden urval för publ'!$B$2:$H$490,MATCH(N$3,'Miljövärden urval för publ'!$B$2:$H$2,0),FALSE))</f>
        <v>1.9034800000000001E-2</v>
      </c>
    </row>
    <row r="353" spans="1:14" x14ac:dyDescent="0.25">
      <c r="A353" s="26" t="s">
        <v>101</v>
      </c>
      <c r="B353" s="26" t="s">
        <v>117</v>
      </c>
      <c r="C353" s="27"/>
      <c r="D353" s="27" t="str">
        <f>VLOOKUP(B353,'Miljövärden urval för publ'!$B$2:$S$480,MATCH("ska publiceras:",'Miljövärden urval för publ'!$B$2:$Q$2,0),FALSE)</f>
        <v>ja</v>
      </c>
      <c r="E353" s="27">
        <f t="shared" si="15"/>
        <v>315</v>
      </c>
      <c r="H353" s="20">
        <v>351</v>
      </c>
      <c r="I353" t="str">
        <f t="shared" si="16"/>
        <v>Ånge Energi AB</v>
      </c>
      <c r="J353" t="str">
        <f t="shared" si="17"/>
        <v>Ånge</v>
      </c>
      <c r="K353">
        <f>IF(ISERROR(VLOOKUP($J353,'Miljövärden urval för publ'!$B$2:$H$490,MATCH(K$3,'Miljövärden urval för publ'!$B$2:$H$2,0),FALSE)),"",VLOOKUP($J353,'Miljövärden urval för publ'!$B$2:$H$490,MATCH(K$3,'Miljövärden urval för publ'!$B$2:$H$2,0),FALSE))</f>
        <v>0.106434</v>
      </c>
      <c r="L353">
        <f>IF(ISERROR(VLOOKUP($J353,'Miljövärden urval för publ'!$B$2:$H$490,MATCH(L$3,'Miljövärden urval för publ'!$B$2:$H$2,0),FALSE)),"",VLOOKUP($J353,'Miljövärden urval för publ'!$B$2:$H$490,MATCH(L$3,'Miljövärden urval för publ'!$B$2:$H$2,0),FALSE))</f>
        <v>18.701499999999999</v>
      </c>
      <c r="M353">
        <f>IF(ISERROR(VLOOKUP($J353,'Miljövärden urval för publ'!$B$2:$H$490,MATCH(M$3,'Miljövärden urval för publ'!$B$2:$H$2,0),FALSE)),"",VLOOKUP($J353,'Miljövärden urval för publ'!$B$2:$H$490,MATCH(M$3,'Miljövärden urval för publ'!$B$2:$H$2,0),FALSE))</f>
        <v>2.8349099999999998</v>
      </c>
      <c r="N353">
        <f>IF(ISERROR(VLOOKUP($J353,'Miljövärden urval för publ'!$B$2:$H$490,MATCH(N$3,'Miljövärden urval för publ'!$B$2:$H$2,0),FALSE)),"",VLOOKUP($J353,'Miljövärden urval för publ'!$B$2:$H$490,MATCH(N$3,'Miljövärden urval för publ'!$B$2:$H$2,0),FALSE))</f>
        <v>2.63059E-2</v>
      </c>
    </row>
    <row r="354" spans="1:14" x14ac:dyDescent="0.25">
      <c r="A354" s="26" t="s">
        <v>548</v>
      </c>
      <c r="B354" s="26" t="s">
        <v>551</v>
      </c>
      <c r="C354" s="27"/>
      <c r="D354" s="27" t="str">
        <f>VLOOKUP(B354,'Miljövärden urval för publ'!$B$2:$S$480,MATCH("ska publiceras:",'Miljövärden urval för publ'!$B$2:$Q$2,0),FALSE)</f>
        <v>ja</v>
      </c>
      <c r="E354" s="27">
        <f t="shared" si="15"/>
        <v>316</v>
      </c>
      <c r="H354" s="20">
        <v>352</v>
      </c>
      <c r="I354" t="str">
        <f t="shared" si="16"/>
        <v>Skellefteå Kraft AB</v>
      </c>
      <c r="J354" t="str">
        <f t="shared" si="17"/>
        <v>Ånäset</v>
      </c>
      <c r="K354">
        <f>IF(ISERROR(VLOOKUP($J354,'Miljövärden urval för publ'!$B$2:$H$490,MATCH(K$3,'Miljövärden urval för publ'!$B$2:$H$2,0),FALSE)),"",VLOOKUP($J354,'Miljövärden urval för publ'!$B$2:$H$490,MATCH(K$3,'Miljövärden urval för publ'!$B$2:$H$2,0),FALSE))</f>
        <v>0.20225599999999999</v>
      </c>
      <c r="L354">
        <f>IF(ISERROR(VLOOKUP($J354,'Miljövärden urval för publ'!$B$2:$H$490,MATCH(L$3,'Miljövärden urval för publ'!$B$2:$H$2,0),FALSE)),"",VLOOKUP($J354,'Miljövärden urval för publ'!$B$2:$H$490,MATCH(L$3,'Miljövärden urval för publ'!$B$2:$H$2,0),FALSE))</f>
        <v>15.5151</v>
      </c>
      <c r="M354">
        <f>IF(ISERROR(VLOOKUP($J354,'Miljövärden urval för publ'!$B$2:$H$490,MATCH(M$3,'Miljövärden urval för publ'!$B$2:$H$2,0),FALSE)),"",VLOOKUP($J354,'Miljövärden urval för publ'!$B$2:$H$490,MATCH(M$3,'Miljövärden urval för publ'!$B$2:$H$2,0),FALSE))</f>
        <v>18.305199999999999</v>
      </c>
      <c r="N354">
        <f>IF(ISERROR(VLOOKUP($J354,'Miljövärden urval för publ'!$B$2:$H$490,MATCH(N$3,'Miljövärden urval för publ'!$B$2:$H$2,0),FALSE)),"",VLOOKUP($J354,'Miljövärden urval för publ'!$B$2:$H$490,MATCH(N$3,'Miljövärden urval för publ'!$B$2:$H$2,0),FALSE))</f>
        <v>0.02</v>
      </c>
    </row>
    <row r="355" spans="1:14" x14ac:dyDescent="0.25">
      <c r="A355" s="26" t="s">
        <v>502</v>
      </c>
      <c r="B355" s="26" t="s">
        <v>505</v>
      </c>
      <c r="C355" s="27"/>
      <c r="D355" s="27" t="str">
        <f>VLOOKUP(B355,'Miljövärden urval för publ'!$B$2:$S$480,MATCH("ska publiceras:",'Miljövärden urval för publ'!$B$2:$Q$2,0),FALSE)</f>
        <v>ja</v>
      </c>
      <c r="E355" s="27">
        <f t="shared" si="15"/>
        <v>317</v>
      </c>
      <c r="H355" s="20">
        <v>353</v>
      </c>
      <c r="I355" t="str">
        <f t="shared" si="16"/>
        <v>Jämtkraft AB</v>
      </c>
      <c r="J355" t="str">
        <f t="shared" si="17"/>
        <v>Åre</v>
      </c>
      <c r="K355">
        <f>IF(ISERROR(VLOOKUP($J355,'Miljövärden urval för publ'!$B$2:$H$490,MATCH(K$3,'Miljövärden urval för publ'!$B$2:$H$2,0),FALSE)),"",VLOOKUP($J355,'Miljövärden urval för publ'!$B$2:$H$490,MATCH(K$3,'Miljövärden urval för publ'!$B$2:$H$2,0),FALSE))</f>
        <v>0.22863600000000001</v>
      </c>
      <c r="L355">
        <f>IF(ISERROR(VLOOKUP($J355,'Miljövärden urval för publ'!$B$2:$H$490,MATCH(L$3,'Miljövärden urval för publ'!$B$2:$H$2,0),FALSE)),"",VLOOKUP($J355,'Miljövärden urval för publ'!$B$2:$H$490,MATCH(L$3,'Miljövärden urval för publ'!$B$2:$H$2,0),FALSE))</f>
        <v>27.376100000000001</v>
      </c>
      <c r="M355">
        <f>IF(ISERROR(VLOOKUP($J355,'Miljövärden urval för publ'!$B$2:$H$490,MATCH(M$3,'Miljövärden urval för publ'!$B$2:$H$2,0),FALSE)),"",VLOOKUP($J355,'Miljövärden urval för publ'!$B$2:$H$490,MATCH(M$3,'Miljövärden urval för publ'!$B$2:$H$2,0),FALSE))</f>
        <v>12.2639</v>
      </c>
      <c r="N355">
        <f>IF(ISERROR(VLOOKUP($J355,'Miljövärden urval för publ'!$B$2:$H$490,MATCH(N$3,'Miljövärden urval för publ'!$B$2:$H$2,0),FALSE)),"",VLOOKUP($J355,'Miljövärden urval för publ'!$B$2:$H$490,MATCH(N$3,'Miljövärden urval för publ'!$B$2:$H$2,0),FALSE))</f>
        <v>3.4463599999999997E-2</v>
      </c>
    </row>
    <row r="356" spans="1:14" x14ac:dyDescent="0.25">
      <c r="A356" s="26" t="s">
        <v>145</v>
      </c>
      <c r="B356" s="26" t="s">
        <v>147</v>
      </c>
      <c r="C356" s="27"/>
      <c r="D356" s="27" t="str">
        <f>VLOOKUP(B356,'Miljövärden urval för publ'!$B$2:$S$480,MATCH("ska publiceras:",'Miljövärden urval för publ'!$B$2:$Q$2,0),FALSE)</f>
        <v>ja</v>
      </c>
      <c r="E356" s="27">
        <f t="shared" si="15"/>
        <v>318</v>
      </c>
      <c r="H356" s="20">
        <v>354</v>
      </c>
      <c r="I356" t="str">
        <f t="shared" si="16"/>
        <v>Tekniska Verken i Linköping AB</v>
      </c>
      <c r="J356" t="str">
        <f t="shared" si="17"/>
        <v>Åtvidaberg</v>
      </c>
      <c r="K356">
        <f>IF(ISERROR(VLOOKUP($J356,'Miljövärden urval för publ'!$B$2:$H$490,MATCH(K$3,'Miljövärden urval för publ'!$B$2:$H$2,0),FALSE)),"",VLOOKUP($J356,'Miljövärden urval för publ'!$B$2:$H$490,MATCH(K$3,'Miljövärden urval för publ'!$B$2:$H$2,0),FALSE))</f>
        <v>0.103876</v>
      </c>
      <c r="L356">
        <f>IF(ISERROR(VLOOKUP($J356,'Miljövärden urval för publ'!$B$2:$H$490,MATCH(L$3,'Miljövärden urval för publ'!$B$2:$H$2,0),FALSE)),"",VLOOKUP($J356,'Miljövärden urval för publ'!$B$2:$H$490,MATCH(L$3,'Miljövärden urval för publ'!$B$2:$H$2,0),FALSE))</f>
        <v>22.610900000000001</v>
      </c>
      <c r="M356">
        <f>IF(ISERROR(VLOOKUP($J356,'Miljövärden urval för publ'!$B$2:$H$490,MATCH(M$3,'Miljövärden urval för publ'!$B$2:$H$2,0),FALSE)),"",VLOOKUP($J356,'Miljövärden urval för publ'!$B$2:$H$490,MATCH(M$3,'Miljövärden urval för publ'!$B$2:$H$2,0),FALSE))</f>
        <v>8.1010000000000009</v>
      </c>
      <c r="N356">
        <f>IF(ISERROR(VLOOKUP($J356,'Miljövärden urval för publ'!$B$2:$H$490,MATCH(N$3,'Miljövärden urval för publ'!$B$2:$H$2,0),FALSE)),"",VLOOKUP($J356,'Miljövärden urval för publ'!$B$2:$H$490,MATCH(N$3,'Miljövärden urval för publ'!$B$2:$H$2,0),FALSE))</f>
        <v>2.7048900000000001E-2</v>
      </c>
    </row>
    <row r="357" spans="1:14" x14ac:dyDescent="0.25">
      <c r="A357" s="26" t="s">
        <v>506</v>
      </c>
      <c r="B357" s="26" t="s">
        <v>509</v>
      </c>
      <c r="C357" s="27"/>
      <c r="D357" s="27" t="str">
        <f>VLOOKUP(B357,'Miljövärden urval för publ'!$B$2:$S$480,MATCH("ska publiceras:",'Miljövärden urval för publ'!$B$2:$Q$2,0),FALSE)</f>
        <v>ja</v>
      </c>
      <c r="E357" s="27">
        <f t="shared" si="15"/>
        <v>319</v>
      </c>
      <c r="H357" s="20">
        <v>355</v>
      </c>
      <c r="I357" t="str">
        <f t="shared" si="16"/>
        <v>E.ON Värme Sverige AB</v>
      </c>
      <c r="J357" t="str">
        <f t="shared" si="17"/>
        <v>Älmhult</v>
      </c>
      <c r="K357">
        <f>IF(ISERROR(VLOOKUP($J357,'Miljövärden urval för publ'!$B$2:$H$490,MATCH(K$3,'Miljövärden urval för publ'!$B$2:$H$2,0),FALSE)),"",VLOOKUP($J357,'Miljövärden urval för publ'!$B$2:$H$490,MATCH(K$3,'Miljövärden urval för publ'!$B$2:$H$2,0),FALSE))</f>
        <v>0.105056</v>
      </c>
      <c r="L357">
        <f>IF(ISERROR(VLOOKUP($J357,'Miljövärden urval för publ'!$B$2:$H$490,MATCH(L$3,'Miljövärden urval för publ'!$B$2:$H$2,0),FALSE)),"",VLOOKUP($J357,'Miljövärden urval för publ'!$B$2:$H$490,MATCH(L$3,'Miljövärden urval för publ'!$B$2:$H$2,0),FALSE))</f>
        <v>21.255099999999999</v>
      </c>
      <c r="M357">
        <f>IF(ISERROR(VLOOKUP($J357,'Miljövärden urval för publ'!$B$2:$H$490,MATCH(M$3,'Miljövärden urval för publ'!$B$2:$H$2,0),FALSE)),"",VLOOKUP($J357,'Miljövärden urval för publ'!$B$2:$H$490,MATCH(M$3,'Miljövärden urval för publ'!$B$2:$H$2,0),FALSE))</f>
        <v>8.2387700000000006</v>
      </c>
      <c r="N357">
        <f>IF(ISERROR(VLOOKUP($J357,'Miljövärden urval för publ'!$B$2:$H$490,MATCH(N$3,'Miljövärden urval för publ'!$B$2:$H$2,0),FALSE)),"",VLOOKUP($J357,'Miljövärden urval för publ'!$B$2:$H$490,MATCH(N$3,'Miljövärden urval för publ'!$B$2:$H$2,0),FALSE))</f>
        <v>2.40171E-2</v>
      </c>
    </row>
    <row r="358" spans="1:14" x14ac:dyDescent="0.25">
      <c r="A358" s="26" t="s">
        <v>510</v>
      </c>
      <c r="B358" s="26" t="s">
        <v>514</v>
      </c>
      <c r="C358" s="27"/>
      <c r="D358" s="27" t="str">
        <f>VLOOKUP(B358,'Miljövärden urval för publ'!$B$2:$S$480,MATCH("ska publiceras:",'Miljövärden urval för publ'!$B$2:$Q$2,0),FALSE)</f>
        <v>ja</v>
      </c>
      <c r="E358" s="27">
        <f t="shared" si="15"/>
        <v>320</v>
      </c>
      <c r="H358" s="20">
        <v>356</v>
      </c>
      <c r="I358" t="str">
        <f t="shared" si="16"/>
        <v>Bionär Närvärme AB</v>
      </c>
      <c r="J358" t="str">
        <f t="shared" si="17"/>
        <v>Älvkarleby</v>
      </c>
      <c r="K358">
        <f>IF(ISERROR(VLOOKUP($J358,'Miljövärden urval för publ'!$B$2:$H$490,MATCH(K$3,'Miljövärden urval för publ'!$B$2:$H$2,0),FALSE)),"",VLOOKUP($J358,'Miljövärden urval för publ'!$B$2:$H$490,MATCH(K$3,'Miljövärden urval för publ'!$B$2:$H$2,0),FALSE))</f>
        <v>0.16744999999999999</v>
      </c>
      <c r="L358">
        <f>IF(ISERROR(VLOOKUP($J358,'Miljövärden urval för publ'!$B$2:$H$490,MATCH(L$3,'Miljövärden urval för publ'!$B$2:$H$2,0),FALSE)),"",VLOOKUP($J358,'Miljövärden urval för publ'!$B$2:$H$490,MATCH(L$3,'Miljövärden urval för publ'!$B$2:$H$2,0),FALSE))</f>
        <v>13.7987</v>
      </c>
      <c r="M358">
        <f>IF(ISERROR(VLOOKUP($J358,'Miljövärden urval för publ'!$B$2:$H$490,MATCH(M$3,'Miljövärden urval för publ'!$B$2:$H$2,0),FALSE)),"",VLOOKUP($J358,'Miljövärden urval för publ'!$B$2:$H$490,MATCH(M$3,'Miljövärden urval för publ'!$B$2:$H$2,0),FALSE))</f>
        <v>17.1221</v>
      </c>
      <c r="N358">
        <f>IF(ISERROR(VLOOKUP($J358,'Miljövärden urval för publ'!$B$2:$H$490,MATCH(N$3,'Miljövärden urval för publ'!$B$2:$H$2,0),FALSE)),"",VLOOKUP($J358,'Miljövärden urval för publ'!$B$2:$H$490,MATCH(N$3,'Miljövärden urval för publ'!$B$2:$H$2,0),FALSE))</f>
        <v>1.7876199999999998E-2</v>
      </c>
    </row>
    <row r="359" spans="1:14" x14ac:dyDescent="0.25">
      <c r="A359" s="26" t="s">
        <v>162</v>
      </c>
      <c r="B359" s="26" t="s">
        <v>171</v>
      </c>
      <c r="C359" s="27"/>
      <c r="D359" s="27" t="str">
        <f>VLOOKUP(B359,'Miljövärden urval för publ'!$B$2:$S$480,MATCH("ska publiceras:",'Miljövärden urval för publ'!$B$2:$Q$2,0),FALSE)</f>
        <v>nej</v>
      </c>
      <c r="E359" s="27">
        <f t="shared" si="15"/>
        <v>320</v>
      </c>
      <c r="H359" s="20">
        <v>357</v>
      </c>
      <c r="I359" t="str">
        <f t="shared" si="16"/>
        <v>Öresundskraft AB</v>
      </c>
      <c r="J359" t="str">
        <f t="shared" si="17"/>
        <v>Ängelholm</v>
      </c>
      <c r="K359">
        <f>IF(ISERROR(VLOOKUP($J359,'Miljövärden urval för publ'!$B$2:$H$490,MATCH(K$3,'Miljövärden urval för publ'!$B$2:$H$2,0),FALSE)),"",VLOOKUP($J359,'Miljövärden urval för publ'!$B$2:$H$490,MATCH(K$3,'Miljövärden urval för publ'!$B$2:$H$2,0),FALSE))</f>
        <v>0.13209699999999999</v>
      </c>
      <c r="L359">
        <f>IF(ISERROR(VLOOKUP($J359,'Miljövärden urval för publ'!$B$2:$H$490,MATCH(L$3,'Miljövärden urval för publ'!$B$2:$H$2,0),FALSE)),"",VLOOKUP($J359,'Miljövärden urval för publ'!$B$2:$H$490,MATCH(L$3,'Miljövärden urval för publ'!$B$2:$H$2,0),FALSE))</f>
        <v>29.177099999999999</v>
      </c>
      <c r="M359">
        <f>IF(ISERROR(VLOOKUP($J359,'Miljövärden urval för publ'!$B$2:$H$490,MATCH(M$3,'Miljövärden urval för publ'!$B$2:$H$2,0),FALSE)),"",VLOOKUP($J359,'Miljövärden urval för publ'!$B$2:$H$490,MATCH(M$3,'Miljövärden urval för publ'!$B$2:$H$2,0),FALSE))</f>
        <v>4.0112399999999999</v>
      </c>
      <c r="N359">
        <f>IF(ISERROR(VLOOKUP($J359,'Miljövärden urval för publ'!$B$2:$H$490,MATCH(N$3,'Miljövärden urval för publ'!$B$2:$H$2,0),FALSE)),"",VLOOKUP($J359,'Miljövärden urval för publ'!$B$2:$H$490,MATCH(N$3,'Miljövärden urval för publ'!$B$2:$H$2,0),FALSE))</f>
        <v>3.2397300000000001E-3</v>
      </c>
    </row>
    <row r="360" spans="1:14" x14ac:dyDescent="0.25">
      <c r="A360" s="26" t="s">
        <v>526</v>
      </c>
      <c r="B360" s="26" t="s">
        <v>536</v>
      </c>
      <c r="C360" s="27"/>
      <c r="D360" s="27" t="str">
        <f>VLOOKUP(B360,'Miljövärden urval för publ'!$B$2:$S$480,MATCH("ska publiceras:",'Miljövärden urval för publ'!$B$2:$Q$2,0),FALSE)</f>
        <v>ja</v>
      </c>
      <c r="E360" s="27">
        <f t="shared" si="15"/>
        <v>321</v>
      </c>
      <c r="H360" s="20">
        <v>358</v>
      </c>
      <c r="I360" t="str">
        <f t="shared" si="16"/>
        <v>Eskilstuna Energi &amp; Miljö AB</v>
      </c>
      <c r="J360" t="str">
        <f t="shared" si="17"/>
        <v>Ärla</v>
      </c>
      <c r="K360">
        <f>IF(ISERROR(VLOOKUP($J360,'Miljövärden urval för publ'!$B$2:$H$490,MATCH(K$3,'Miljövärden urval för publ'!$B$2:$H$2,0),FALSE)),"",VLOOKUP($J360,'Miljövärden urval för publ'!$B$2:$H$490,MATCH(K$3,'Miljövärden urval för publ'!$B$2:$H$2,0),FALSE))</f>
        <v>0.30067300000000002</v>
      </c>
      <c r="L360">
        <f>IF(ISERROR(VLOOKUP($J360,'Miljövärden urval för publ'!$B$2:$H$490,MATCH(L$3,'Miljövärden urval för publ'!$B$2:$H$2,0),FALSE)),"",VLOOKUP($J360,'Miljövärden urval för publ'!$B$2:$H$490,MATCH(L$3,'Miljövärden urval för publ'!$B$2:$H$2,0),FALSE))</f>
        <v>15.986800000000001</v>
      </c>
      <c r="M360">
        <f>IF(ISERROR(VLOOKUP($J360,'Miljövärden urval för publ'!$B$2:$H$490,MATCH(M$3,'Miljövärden urval för publ'!$B$2:$H$2,0),FALSE)),"",VLOOKUP($J360,'Miljövärden urval för publ'!$B$2:$H$490,MATCH(M$3,'Miljövärden urval för publ'!$B$2:$H$2,0),FALSE))</f>
        <v>21.156500000000001</v>
      </c>
      <c r="N360">
        <f>IF(ISERROR(VLOOKUP($J360,'Miljövärden urval för publ'!$B$2:$H$490,MATCH(N$3,'Miljövärden urval för publ'!$B$2:$H$2,0),FALSE)),"",VLOOKUP($J360,'Miljövärden urval för publ'!$B$2:$H$490,MATCH(N$3,'Miljövärden urval för publ'!$B$2:$H$2,0),FALSE))</f>
        <v>7.4824999999999996E-3</v>
      </c>
    </row>
    <row r="361" spans="1:14" x14ac:dyDescent="0.25">
      <c r="A361" s="26" t="s">
        <v>407</v>
      </c>
      <c r="B361" s="26" t="s">
        <v>423</v>
      </c>
      <c r="C361" s="27"/>
      <c r="D361" s="27" t="str">
        <f>VLOOKUP(B361,'Miljövärden urval för publ'!$B$2:$S$480,MATCH("ska publiceras:",'Miljövärden urval för publ'!$B$2:$Q$2,0),FALSE)</f>
        <v>ja</v>
      </c>
      <c r="E361" s="27">
        <f t="shared" si="15"/>
        <v>322</v>
      </c>
      <c r="H361" s="20">
        <v>359</v>
      </c>
      <c r="I361" t="str">
        <f t="shared" si="16"/>
        <v>Lantmännen Agrovärme AB</v>
      </c>
      <c r="J361" t="str">
        <f t="shared" si="17"/>
        <v>Ödeshög</v>
      </c>
      <c r="K361">
        <f>IF(ISERROR(VLOOKUP($J361,'Miljövärden urval för publ'!$B$2:$H$490,MATCH(K$3,'Miljövärden urval för publ'!$B$2:$H$2,0),FALSE)),"",VLOOKUP($J361,'Miljövärden urval för publ'!$B$2:$H$490,MATCH(K$3,'Miljövärden urval för publ'!$B$2:$H$2,0),FALSE))</f>
        <v>0.116881</v>
      </c>
      <c r="L361">
        <f>IF(ISERROR(VLOOKUP($J361,'Miljövärden urval för publ'!$B$2:$H$490,MATCH(L$3,'Miljövärden urval för publ'!$B$2:$H$2,0),FALSE)),"",VLOOKUP($J361,'Miljövärden urval för publ'!$B$2:$H$490,MATCH(L$3,'Miljövärden urval för publ'!$B$2:$H$2,0),FALSE))</f>
        <v>24.563600000000001</v>
      </c>
      <c r="M361">
        <f>IF(ISERROR(VLOOKUP($J361,'Miljövärden urval för publ'!$B$2:$H$490,MATCH(M$3,'Miljövärden urval för publ'!$B$2:$H$2,0),FALSE)),"",VLOOKUP($J361,'Miljövärden urval för publ'!$B$2:$H$490,MATCH(M$3,'Miljövärden urval för publ'!$B$2:$H$2,0),FALSE))</f>
        <v>8.9475499999999997</v>
      </c>
      <c r="N361">
        <f>IF(ISERROR(VLOOKUP($J361,'Miljövärden urval för publ'!$B$2:$H$490,MATCH(N$3,'Miljövärden urval för publ'!$B$2:$H$2,0),FALSE)),"",VLOOKUP($J361,'Miljövärden urval för publ'!$B$2:$H$490,MATCH(N$3,'Miljövärden urval för publ'!$B$2:$H$2,0),FALSE))</f>
        <v>2.23714E-2</v>
      </c>
    </row>
    <row r="362" spans="1:14" x14ac:dyDescent="0.25">
      <c r="A362" s="26" t="s">
        <v>382</v>
      </c>
      <c r="B362" s="26" t="s">
        <v>392</v>
      </c>
      <c r="C362" s="27"/>
      <c r="D362" s="27" t="str">
        <f>VLOOKUP(B362,'Miljövärden urval för publ'!$B$2:$S$480,MATCH("ska publiceras:",'Miljövärden urval för publ'!$B$2:$Q$2,0),FALSE)</f>
        <v>ja</v>
      </c>
      <c r="E362" s="27">
        <f t="shared" si="15"/>
        <v>323</v>
      </c>
      <c r="H362" s="20">
        <v>360</v>
      </c>
      <c r="I362" t="str">
        <f t="shared" si="16"/>
        <v>Tierps Fjärrvärme AB</v>
      </c>
      <c r="J362" t="str">
        <f t="shared" si="17"/>
        <v>Örbyhus</v>
      </c>
      <c r="K362">
        <f>IF(ISERROR(VLOOKUP($J362,'Miljövärden urval för publ'!$B$2:$H$490,MATCH(K$3,'Miljövärden urval för publ'!$B$2:$H$2,0),FALSE)),"",VLOOKUP($J362,'Miljövärden urval för publ'!$B$2:$H$490,MATCH(K$3,'Miljövärden urval för publ'!$B$2:$H$2,0),FALSE))</f>
        <v>0.234657</v>
      </c>
      <c r="L362">
        <f>IF(ISERROR(VLOOKUP($J362,'Miljövärden urval för publ'!$B$2:$H$490,MATCH(L$3,'Miljövärden urval för publ'!$B$2:$H$2,0),FALSE)),"",VLOOKUP($J362,'Miljövärden urval för publ'!$B$2:$H$490,MATCH(L$3,'Miljövärden urval för publ'!$B$2:$H$2,0),FALSE))</f>
        <v>25.381799999999998</v>
      </c>
      <c r="M362">
        <f>IF(ISERROR(VLOOKUP($J362,'Miljövärden urval för publ'!$B$2:$H$490,MATCH(M$3,'Miljövärden urval för publ'!$B$2:$H$2,0),FALSE)),"",VLOOKUP($J362,'Miljövärden urval för publ'!$B$2:$H$490,MATCH(M$3,'Miljövärden urval för publ'!$B$2:$H$2,0),FALSE))</f>
        <v>12.924099999999999</v>
      </c>
      <c r="N362">
        <f>IF(ISERROR(VLOOKUP($J362,'Miljövärden urval för publ'!$B$2:$H$490,MATCH(N$3,'Miljövärden urval för publ'!$B$2:$H$2,0),FALSE)),"",VLOOKUP($J362,'Miljövärden urval för publ'!$B$2:$H$490,MATCH(N$3,'Miljövärden urval för publ'!$B$2:$H$2,0),FALSE))</f>
        <v>3.0831799999999999E-2</v>
      </c>
    </row>
    <row r="363" spans="1:14" x14ac:dyDescent="0.25">
      <c r="A363" s="26" t="s">
        <v>515</v>
      </c>
      <c r="B363" s="26" t="s">
        <v>517</v>
      </c>
      <c r="C363" s="27"/>
      <c r="D363" s="27" t="str">
        <f>VLOOKUP(B363,'Miljövärden urval för publ'!$B$2:$S$480,MATCH("ska publiceras:",'Miljövärden urval för publ'!$B$2:$Q$2,0),FALSE)</f>
        <v>ja</v>
      </c>
      <c r="E363" s="27">
        <f t="shared" si="15"/>
        <v>324</v>
      </c>
      <c r="H363" s="20">
        <v>361</v>
      </c>
      <c r="I363" t="str">
        <f t="shared" si="16"/>
        <v>Örkelljunga Fjärrvärmeverk AB</v>
      </c>
      <c r="J363" t="str">
        <f t="shared" si="17"/>
        <v>Örkelljunga</v>
      </c>
      <c r="K363">
        <f>IF(ISERROR(VLOOKUP($J363,'Miljövärden urval för publ'!$B$2:$H$490,MATCH(K$3,'Miljövärden urval för publ'!$B$2:$H$2,0),FALSE)),"",VLOOKUP($J363,'Miljövärden urval för publ'!$B$2:$H$490,MATCH(K$3,'Miljövärden urval för publ'!$B$2:$H$2,0),FALSE))</f>
        <v>0.120266</v>
      </c>
      <c r="L363">
        <f>IF(ISERROR(VLOOKUP($J363,'Miljövärden urval för publ'!$B$2:$H$490,MATCH(L$3,'Miljövärden urval för publ'!$B$2:$H$2,0),FALSE)),"",VLOOKUP($J363,'Miljövärden urval för publ'!$B$2:$H$490,MATCH(L$3,'Miljövärden urval för publ'!$B$2:$H$2,0),FALSE))</f>
        <v>24.289000000000001</v>
      </c>
      <c r="M363">
        <f>IF(ISERROR(VLOOKUP($J363,'Miljövärden urval för publ'!$B$2:$H$490,MATCH(M$3,'Miljövärden urval för publ'!$B$2:$H$2,0),FALSE)),"",VLOOKUP($J363,'Miljövärden urval för publ'!$B$2:$H$490,MATCH(M$3,'Miljövärden urval för publ'!$B$2:$H$2,0),FALSE))</f>
        <v>8.8466199999999997</v>
      </c>
      <c r="N363">
        <f>IF(ISERROR(VLOOKUP($J363,'Miljövärden urval för publ'!$B$2:$H$490,MATCH(N$3,'Miljövärden urval för publ'!$B$2:$H$2,0),FALSE)),"",VLOOKUP($J363,'Miljövärden urval för publ'!$B$2:$H$490,MATCH(N$3,'Miljövärden urval för publ'!$B$2:$H$2,0),FALSE))</f>
        <v>1.56875E-2</v>
      </c>
    </row>
    <row r="364" spans="1:14" x14ac:dyDescent="0.25">
      <c r="A364" s="26" t="s">
        <v>440</v>
      </c>
      <c r="B364" s="26" t="s">
        <v>443</v>
      </c>
      <c r="C364" s="27"/>
      <c r="D364" s="27" t="str">
        <f>VLOOKUP(B364,'Miljövärden urval för publ'!$B$2:$S$480,MATCH("ska publiceras:",'Miljövärden urval för publ'!$B$2:$Q$2,0),FALSE)</f>
        <v>ja</v>
      </c>
      <c r="E364" s="27">
        <f t="shared" si="15"/>
        <v>325</v>
      </c>
      <c r="H364" s="20">
        <v>362</v>
      </c>
      <c r="I364" t="str">
        <f t="shared" si="16"/>
        <v>Övik Energi AB</v>
      </c>
      <c r="J364" t="str">
        <f t="shared" si="17"/>
        <v>Örnsköldsvik</v>
      </c>
      <c r="K364">
        <f>IF(ISERROR(VLOOKUP($J364,'Miljövärden urval för publ'!$B$2:$H$490,MATCH(K$3,'Miljövärden urval för publ'!$B$2:$H$2,0),FALSE)),"",VLOOKUP($J364,'Miljövärden urval för publ'!$B$2:$H$490,MATCH(K$3,'Miljövärden urval för publ'!$B$2:$H$2,0),FALSE))</f>
        <v>0.14875099999999999</v>
      </c>
      <c r="L364">
        <f>IF(ISERROR(VLOOKUP($J364,'Miljövärden urval för publ'!$B$2:$H$490,MATCH(L$3,'Miljövärden urval för publ'!$B$2:$H$2,0),FALSE)),"",VLOOKUP($J364,'Miljövärden urval för publ'!$B$2:$H$490,MATCH(L$3,'Miljövärden urval för publ'!$B$2:$H$2,0),FALSE))</f>
        <v>40.656199999999998</v>
      </c>
      <c r="M364">
        <f>IF(ISERROR(VLOOKUP($J364,'Miljövärden urval för publ'!$B$2:$H$490,MATCH(M$3,'Miljövärden urval för publ'!$B$2:$H$2,0),FALSE)),"",VLOOKUP($J364,'Miljövärden urval för publ'!$B$2:$H$490,MATCH(M$3,'Miljövärden urval för publ'!$B$2:$H$2,0),FALSE))</f>
        <v>7.7852100000000002</v>
      </c>
      <c r="N364">
        <f>IF(ISERROR(VLOOKUP($J364,'Miljövärden urval för publ'!$B$2:$H$490,MATCH(N$3,'Miljövärden urval för publ'!$B$2:$H$2,0),FALSE)),"",VLOOKUP($J364,'Miljövärden urval för publ'!$B$2:$H$490,MATCH(N$3,'Miljövärden urval för publ'!$B$2:$H$2,0),FALSE))</f>
        <v>2.76399E-3</v>
      </c>
    </row>
    <row r="365" spans="1:14" x14ac:dyDescent="0.25">
      <c r="A365" s="26" t="s">
        <v>172</v>
      </c>
      <c r="B365" s="26" t="s">
        <v>179</v>
      </c>
      <c r="C365" s="27"/>
      <c r="D365" s="27" t="str">
        <f>VLOOKUP(B365,'Miljövärden urval för publ'!$B$2:$S$480,MATCH("ska publiceras:",'Miljövärden urval för publ'!$B$2:$Q$2,0),FALSE)</f>
        <v>nej</v>
      </c>
      <c r="E365" s="27">
        <f t="shared" si="15"/>
        <v>325</v>
      </c>
      <c r="H365" s="20">
        <v>363</v>
      </c>
      <c r="I365" t="str">
        <f t="shared" si="16"/>
        <v>Lantmännen Agrovärme AB</v>
      </c>
      <c r="J365" t="str">
        <f t="shared" si="17"/>
        <v>Örsundsbro</v>
      </c>
      <c r="K365">
        <f>IF(ISERROR(VLOOKUP($J365,'Miljövärden urval för publ'!$B$2:$H$490,MATCH(K$3,'Miljövärden urval för publ'!$B$2:$H$2,0),FALSE)),"",VLOOKUP($J365,'Miljövärden urval för publ'!$B$2:$H$490,MATCH(K$3,'Miljövärden urval för publ'!$B$2:$H$2,0),FALSE))</f>
        <v>0.118975</v>
      </c>
      <c r="L365">
        <f>IF(ISERROR(VLOOKUP($J365,'Miljövärden urval för publ'!$B$2:$H$490,MATCH(L$3,'Miljövärden urval för publ'!$B$2:$H$2,0),FALSE)),"",VLOOKUP($J365,'Miljövärden urval för publ'!$B$2:$H$490,MATCH(L$3,'Miljövärden urval för publ'!$B$2:$H$2,0),FALSE))</f>
        <v>25.036999999999999</v>
      </c>
      <c r="M365">
        <f>IF(ISERROR(VLOOKUP($J365,'Miljövärden urval för publ'!$B$2:$H$490,MATCH(M$3,'Miljövärden urval för publ'!$B$2:$H$2,0),FALSE)),"",VLOOKUP($J365,'Miljövärden urval för publ'!$B$2:$H$490,MATCH(M$3,'Miljövärden urval för publ'!$B$2:$H$2,0),FALSE))</f>
        <v>9.9030699999999996</v>
      </c>
      <c r="N365">
        <f>IF(ISERROR(VLOOKUP($J365,'Miljövärden urval för publ'!$B$2:$H$490,MATCH(N$3,'Miljövärden urval för publ'!$B$2:$H$2,0),FALSE)),"",VLOOKUP($J365,'Miljövärden urval för publ'!$B$2:$H$490,MATCH(N$3,'Miljövärden urval för publ'!$B$2:$H$2,0),FALSE))</f>
        <v>1.66918E-2</v>
      </c>
    </row>
    <row r="366" spans="1:14" x14ac:dyDescent="0.25">
      <c r="A366" s="26" t="s">
        <v>101</v>
      </c>
      <c r="B366" s="26" t="s">
        <v>118</v>
      </c>
      <c r="C366" s="27"/>
      <c r="D366" s="27" t="str">
        <f>VLOOKUP(B366,'Miljövärden urval för publ'!$B$2:$S$480,MATCH("ska publiceras:",'Miljövärden urval för publ'!$B$2:$Q$2,0),FALSE)</f>
        <v>ja</v>
      </c>
      <c r="E366" s="27">
        <f t="shared" si="15"/>
        <v>326</v>
      </c>
      <c r="H366" s="20">
        <v>364</v>
      </c>
      <c r="I366" t="str">
        <f t="shared" si="16"/>
        <v>Jämtkraft AB</v>
      </c>
      <c r="J366" t="str">
        <f t="shared" si="17"/>
        <v>Östersund</v>
      </c>
      <c r="K366">
        <f>IF(ISERROR(VLOOKUP($J366,'Miljövärden urval för publ'!$B$2:$H$490,MATCH(K$3,'Miljövärden urval för publ'!$B$2:$H$2,0),FALSE)),"",VLOOKUP($J366,'Miljövärden urval för publ'!$B$2:$H$490,MATCH(K$3,'Miljövärden urval för publ'!$B$2:$H$2,0),FALSE))</f>
        <v>0.1477</v>
      </c>
      <c r="L366">
        <f>IF(ISERROR(VLOOKUP($J366,'Miljövärden urval för publ'!$B$2:$H$490,MATCH(L$3,'Miljövärden urval för publ'!$B$2:$H$2,0),FALSE)),"",VLOOKUP($J366,'Miljövärden urval för publ'!$B$2:$H$490,MATCH(L$3,'Miljövärden urval för publ'!$B$2:$H$2,0),FALSE))</f>
        <v>27.011099999999999</v>
      </c>
      <c r="M366">
        <f>IF(ISERROR(VLOOKUP($J366,'Miljövärden urval för publ'!$B$2:$H$490,MATCH(M$3,'Miljövärden urval för publ'!$B$2:$H$2,0),FALSE)),"",VLOOKUP($J366,'Miljövärden urval för publ'!$B$2:$H$490,MATCH(M$3,'Miljövärden urval för publ'!$B$2:$H$2,0),FALSE))</f>
        <v>6.2384700000000004</v>
      </c>
      <c r="N366">
        <f>IF(ISERROR(VLOOKUP($J366,'Miljövärden urval för publ'!$B$2:$H$490,MATCH(N$3,'Miljövärden urval för publ'!$B$2:$H$2,0),FALSE)),"",VLOOKUP($J366,'Miljövärden urval för publ'!$B$2:$H$490,MATCH(N$3,'Miljövärden urval för publ'!$B$2:$H$2,0),FALSE))</f>
        <v>2.7365900000000001E-3</v>
      </c>
    </row>
    <row r="367" spans="1:14" x14ac:dyDescent="0.25">
      <c r="A367" s="26" t="s">
        <v>382</v>
      </c>
      <c r="B367" s="26" t="s">
        <v>393</v>
      </c>
      <c r="C367" s="27"/>
      <c r="D367" s="27" t="str">
        <f>VLOOKUP(B367,'Miljövärden urval för publ'!$B$2:$S$480,MATCH("ska publiceras:",'Miljövärden urval för publ'!$B$2:$Q$2,0),FALSE)</f>
        <v>ja</v>
      </c>
      <c r="E367" s="27">
        <f t="shared" si="15"/>
        <v>327</v>
      </c>
      <c r="H367" s="20">
        <v>365</v>
      </c>
      <c r="I367" t="str">
        <f t="shared" si="16"/>
        <v>E.ON Värme Sverige AB</v>
      </c>
      <c r="J367" t="str">
        <f t="shared" si="17"/>
        <v>Österåker</v>
      </c>
      <c r="K367">
        <f>IF(ISERROR(VLOOKUP($J367,'Miljövärden urval för publ'!$B$2:$H$490,MATCH(K$3,'Miljövärden urval för publ'!$B$2:$H$2,0),FALSE)),"",VLOOKUP($J367,'Miljövärden urval för publ'!$B$2:$H$490,MATCH(K$3,'Miljövärden urval för publ'!$B$2:$H$2,0),FALSE))</f>
        <v>0.22089600000000001</v>
      </c>
      <c r="L367">
        <f>IF(ISERROR(VLOOKUP($J367,'Miljövärden urval för publ'!$B$2:$H$490,MATCH(L$3,'Miljövärden urval för publ'!$B$2:$H$2,0),FALSE)),"",VLOOKUP($J367,'Miljövärden urval för publ'!$B$2:$H$490,MATCH(L$3,'Miljövärden urval för publ'!$B$2:$H$2,0),FALSE))</f>
        <v>34.030999999999999</v>
      </c>
      <c r="M367">
        <f>IF(ISERROR(VLOOKUP($J367,'Miljövärden urval för publ'!$B$2:$H$490,MATCH(M$3,'Miljövärden urval för publ'!$B$2:$H$2,0),FALSE)),"",VLOOKUP($J367,'Miljövärden urval för publ'!$B$2:$H$490,MATCH(M$3,'Miljövärden urval för publ'!$B$2:$H$2,0),FALSE))</f>
        <v>8.4189900000000009</v>
      </c>
      <c r="N367">
        <f>IF(ISERROR(VLOOKUP($J367,'Miljövärden urval för publ'!$B$2:$H$490,MATCH(N$3,'Miljövärden urval för publ'!$B$2:$H$2,0),FALSE)),"",VLOOKUP($J367,'Miljövärden urval för publ'!$B$2:$H$490,MATCH(N$3,'Miljövärden urval för publ'!$B$2:$H$2,0),FALSE))</f>
        <v>3.8635299999999997E-2</v>
      </c>
    </row>
    <row r="368" spans="1:14" x14ac:dyDescent="0.25">
      <c r="A368" s="26" t="s">
        <v>518</v>
      </c>
      <c r="B368" s="26" t="s">
        <v>519</v>
      </c>
      <c r="C368" s="27"/>
      <c r="D368" s="27" t="str">
        <f>VLOOKUP(B368,'Miljövärden urval för publ'!$B$2:$S$480,MATCH("ska publiceras:",'Miljövärden urval för publ'!$B$2:$Q$2,0),FALSE)</f>
        <v>ja</v>
      </c>
      <c r="E368" s="27">
        <f t="shared" si="15"/>
        <v>328</v>
      </c>
      <c r="H368" s="20">
        <v>366</v>
      </c>
      <c r="I368" t="str">
        <f t="shared" si="16"/>
        <v>Sundsvall Energi AB</v>
      </c>
      <c r="J368" t="str">
        <f t="shared" si="17"/>
        <v>Övriga nät Sundsvall energi</v>
      </c>
      <c r="K368">
        <f>IF(ISERROR(VLOOKUP($J368,'Miljövärden urval för publ'!$B$2:$H$490,MATCH(K$3,'Miljövärden urval för publ'!$B$2:$H$2,0),FALSE)),"",VLOOKUP($J368,'Miljövärden urval för publ'!$B$2:$H$490,MATCH(K$3,'Miljövärden urval för publ'!$B$2:$H$2,0),FALSE))</f>
        <v>0.176784</v>
      </c>
      <c r="L368">
        <f>IF(ISERROR(VLOOKUP($J368,'Miljövärden urval för publ'!$B$2:$H$490,MATCH(L$3,'Miljövärden urval för publ'!$B$2:$H$2,0),FALSE)),"",VLOOKUP($J368,'Miljövärden urval för publ'!$B$2:$H$490,MATCH(L$3,'Miljövärden urval för publ'!$B$2:$H$2,0),FALSE))</f>
        <v>15.6776</v>
      </c>
      <c r="M368">
        <f>IF(ISERROR(VLOOKUP($J368,'Miljövärden urval för publ'!$B$2:$H$490,MATCH(M$3,'Miljövärden urval för publ'!$B$2:$H$2,0),FALSE)),"",VLOOKUP($J368,'Miljövärden urval för publ'!$B$2:$H$490,MATCH(M$3,'Miljövärden urval för publ'!$B$2:$H$2,0),FALSE))</f>
        <v>15.6877</v>
      </c>
      <c r="N368">
        <f>IF(ISERROR(VLOOKUP($J368,'Miljövärden urval för publ'!$B$2:$H$490,MATCH(N$3,'Miljövärden urval för publ'!$B$2:$H$2,0),FALSE)),"",VLOOKUP($J368,'Miljövärden urval för publ'!$B$2:$H$490,MATCH(N$3,'Miljövärden urval för publ'!$B$2:$H$2,0),FALSE))</f>
        <v>2.7728699999999998E-2</v>
      </c>
    </row>
    <row r="369" spans="1:14" x14ac:dyDescent="0.25">
      <c r="A369" s="26" t="s">
        <v>520</v>
      </c>
      <c r="B369" s="26" t="s">
        <v>522</v>
      </c>
      <c r="C369" s="27"/>
      <c r="D369" s="27" t="str">
        <f>VLOOKUP(B369,'Miljövärden urval för publ'!$B$2:$S$480,MATCH("ska publiceras:",'Miljövärden urval för publ'!$B$2:$Q$2,0),FALSE)</f>
        <v>ja</v>
      </c>
      <c r="E369" s="27">
        <f t="shared" si="15"/>
        <v>329</v>
      </c>
      <c r="H369" s="20">
        <v>367</v>
      </c>
      <c r="I369" t="str">
        <f t="shared" si="16"/>
        <v/>
      </c>
      <c r="J369" t="str">
        <f t="shared" si="17"/>
        <v/>
      </c>
      <c r="K369" t="str">
        <f>IF(ISERROR(VLOOKUP($J369,'Miljövärden urval för publ'!$B$2:$H$490,MATCH(K$3,'Miljövärden urval för publ'!$B$2:$H$2,0),FALSE)),"",VLOOKUP($J369,'Miljövärden urval för publ'!$B$2:$H$490,MATCH(K$3,'Miljövärden urval för publ'!$B$2:$H$2,0),FALSE))</f>
        <v/>
      </c>
      <c r="L369" t="str">
        <f>IF(ISERROR(VLOOKUP($J369,'Miljövärden urval för publ'!$B$2:$H$490,MATCH(L$3,'Miljövärden urval för publ'!$B$2:$H$2,0),FALSE)),"",VLOOKUP($J369,'Miljövärden urval för publ'!$B$2:$H$490,MATCH(L$3,'Miljövärden urval för publ'!$B$2:$H$2,0),FALSE))</f>
        <v/>
      </c>
      <c r="M369" t="str">
        <f>IF(ISERROR(VLOOKUP($J369,'Miljövärden urval för publ'!$B$2:$H$490,MATCH(M$3,'Miljövärden urval för publ'!$B$2:$H$2,0),FALSE)),"",VLOOKUP($J369,'Miljövärden urval för publ'!$B$2:$H$490,MATCH(M$3,'Miljövärden urval för publ'!$B$2:$H$2,0),FALSE))</f>
        <v/>
      </c>
      <c r="N369" t="str">
        <f>IF(ISERROR(VLOOKUP($J369,'Miljövärden urval för publ'!$B$2:$H$490,MATCH(N$3,'Miljövärden urval för publ'!$B$2:$H$2,0),FALSE)),"",VLOOKUP($J369,'Miljövärden urval för publ'!$B$2:$H$490,MATCH(N$3,'Miljövärden urval för publ'!$B$2:$H$2,0),FALSE))</f>
        <v/>
      </c>
    </row>
    <row r="370" spans="1:14" x14ac:dyDescent="0.25">
      <c r="A370" s="26" t="s">
        <v>101</v>
      </c>
      <c r="B370" s="26" t="s">
        <v>119</v>
      </c>
      <c r="C370" s="27"/>
      <c r="D370" s="27" t="str">
        <f>VLOOKUP(B370,'Miljövärden urval för publ'!$B$2:$S$480,MATCH("ska publiceras:",'Miljövärden urval för publ'!$B$2:$Q$2,0),FALSE)</f>
        <v>ja</v>
      </c>
      <c r="E370" s="27">
        <f t="shared" si="15"/>
        <v>330</v>
      </c>
      <c r="H370" s="20">
        <v>368</v>
      </c>
      <c r="I370" t="str">
        <f t="shared" si="16"/>
        <v/>
      </c>
      <c r="J370" t="str">
        <f t="shared" si="17"/>
        <v/>
      </c>
      <c r="K370" t="str">
        <f>IF(ISERROR(VLOOKUP($J370,'Miljövärden urval för publ'!$B$2:$H$490,MATCH(K$3,'Miljövärden urval för publ'!$B$2:$H$2,0),FALSE)),"",VLOOKUP($J370,'Miljövärden urval för publ'!$B$2:$H$490,MATCH(K$3,'Miljövärden urval för publ'!$B$2:$H$2,0),FALSE))</f>
        <v/>
      </c>
      <c r="L370" t="str">
        <f>IF(ISERROR(VLOOKUP($J370,'Miljövärden urval för publ'!$B$2:$H$490,MATCH(L$3,'Miljövärden urval för publ'!$B$2:$H$2,0),FALSE)),"",VLOOKUP($J370,'Miljövärden urval för publ'!$B$2:$H$490,MATCH(L$3,'Miljövärden urval för publ'!$B$2:$H$2,0),FALSE))</f>
        <v/>
      </c>
      <c r="M370" t="str">
        <f>IF(ISERROR(VLOOKUP($J370,'Miljövärden urval för publ'!$B$2:$H$490,MATCH(M$3,'Miljövärden urval för publ'!$B$2:$H$2,0),FALSE)),"",VLOOKUP($J370,'Miljövärden urval för publ'!$B$2:$H$490,MATCH(M$3,'Miljövärden urval för publ'!$B$2:$H$2,0),FALSE))</f>
        <v/>
      </c>
      <c r="N370" t="str">
        <f>IF(ISERROR(VLOOKUP($J370,'Miljövärden urval för publ'!$B$2:$H$490,MATCH(N$3,'Miljövärden urval för publ'!$B$2:$H$2,0),FALSE)),"",VLOOKUP($J370,'Miljövärden urval för publ'!$B$2:$H$490,MATCH(N$3,'Miljövärden urval för publ'!$B$2:$H$2,0),FALSE))</f>
        <v/>
      </c>
    </row>
    <row r="371" spans="1:14" x14ac:dyDescent="0.25">
      <c r="A371" s="26" t="s">
        <v>520</v>
      </c>
      <c r="B371" s="26" t="s">
        <v>523</v>
      </c>
      <c r="C371" s="27"/>
      <c r="D371" s="27" t="str">
        <f>VLOOKUP(B371,'Miljövärden urval för publ'!$B$2:$S$480,MATCH("ska publiceras:",'Miljövärden urval för publ'!$B$2:$Q$2,0),FALSE)</f>
        <v>ja</v>
      </c>
      <c r="E371" s="27">
        <f t="shared" si="15"/>
        <v>331</v>
      </c>
      <c r="H371" s="20">
        <v>369</v>
      </c>
      <c r="I371" t="str">
        <f t="shared" si="16"/>
        <v/>
      </c>
      <c r="J371" t="str">
        <f t="shared" si="17"/>
        <v/>
      </c>
      <c r="K371" t="str">
        <f>IF(ISERROR(VLOOKUP($J371,'Miljövärden urval för publ'!$B$2:$H$490,MATCH(K$3,'Miljövärden urval för publ'!$B$2:$H$2,0),FALSE)),"",VLOOKUP($J371,'Miljövärden urval för publ'!$B$2:$H$490,MATCH(K$3,'Miljövärden urval för publ'!$B$2:$H$2,0),FALSE))</f>
        <v/>
      </c>
      <c r="L371" t="str">
        <f>IF(ISERROR(VLOOKUP($J371,'Miljövärden urval för publ'!$B$2:$H$490,MATCH(L$3,'Miljövärden urval för publ'!$B$2:$H$2,0),FALSE)),"",VLOOKUP($J371,'Miljövärden urval för publ'!$B$2:$H$490,MATCH(L$3,'Miljövärden urval för publ'!$B$2:$H$2,0),FALSE))</f>
        <v/>
      </c>
      <c r="M371" t="str">
        <f>IF(ISERROR(VLOOKUP($J371,'Miljövärden urval för publ'!$B$2:$H$490,MATCH(M$3,'Miljövärden urval för publ'!$B$2:$H$2,0),FALSE)),"",VLOOKUP($J371,'Miljövärden urval för publ'!$B$2:$H$490,MATCH(M$3,'Miljövärden urval för publ'!$B$2:$H$2,0),FALSE))</f>
        <v/>
      </c>
      <c r="N371" t="str">
        <f>IF(ISERROR(VLOOKUP($J371,'Miljövärden urval för publ'!$B$2:$H$490,MATCH(N$3,'Miljövärden urval för publ'!$B$2:$H$2,0),FALSE)),"",VLOOKUP($J371,'Miljövärden urval för publ'!$B$2:$H$490,MATCH(N$3,'Miljövärden urval för publ'!$B$2:$H$2,0),FALSE))</f>
        <v/>
      </c>
    </row>
    <row r="372" spans="1:14" x14ac:dyDescent="0.25">
      <c r="A372" s="26" t="s">
        <v>303</v>
      </c>
      <c r="B372" s="26" t="s">
        <v>307</v>
      </c>
      <c r="C372" s="27"/>
      <c r="D372" s="27" t="str">
        <f>VLOOKUP(B372,'Miljövärden urval för publ'!$B$2:$S$480,MATCH("ska publiceras:",'Miljövärden urval för publ'!$B$2:$Q$2,0),FALSE)</f>
        <v>ja</v>
      </c>
      <c r="E372" s="27">
        <f t="shared" si="15"/>
        <v>332</v>
      </c>
      <c r="H372" s="20">
        <v>370</v>
      </c>
      <c r="I372" t="str">
        <f t="shared" si="16"/>
        <v/>
      </c>
      <c r="J372" t="str">
        <f t="shared" si="17"/>
        <v/>
      </c>
      <c r="K372" t="str">
        <f>IF(ISERROR(VLOOKUP($J372,'Miljövärden urval för publ'!$B$2:$H$490,MATCH(K$3,'Miljövärden urval för publ'!$B$2:$H$2,0),FALSE)),"",VLOOKUP($J372,'Miljövärden urval för publ'!$B$2:$H$490,MATCH(K$3,'Miljövärden urval för publ'!$B$2:$H$2,0),FALSE))</f>
        <v/>
      </c>
      <c r="L372" t="str">
        <f>IF(ISERROR(VLOOKUP($J372,'Miljövärden urval för publ'!$B$2:$H$490,MATCH(L$3,'Miljövärden urval för publ'!$B$2:$H$2,0),FALSE)),"",VLOOKUP($J372,'Miljövärden urval för publ'!$B$2:$H$490,MATCH(L$3,'Miljövärden urval för publ'!$B$2:$H$2,0),FALSE))</f>
        <v/>
      </c>
      <c r="M372" t="str">
        <f>IF(ISERROR(VLOOKUP($J372,'Miljövärden urval för publ'!$B$2:$H$490,MATCH(M$3,'Miljövärden urval för publ'!$B$2:$H$2,0),FALSE)),"",VLOOKUP($J372,'Miljövärden urval för publ'!$B$2:$H$490,MATCH(M$3,'Miljövärden urval för publ'!$B$2:$H$2,0),FALSE))</f>
        <v/>
      </c>
      <c r="N372" t="str">
        <f>IF(ISERROR(VLOOKUP($J372,'Miljövärden urval för publ'!$B$2:$H$490,MATCH(N$3,'Miljövärden urval för publ'!$B$2:$H$2,0),FALSE)),"",VLOOKUP($J372,'Miljövärden urval för publ'!$B$2:$H$490,MATCH(N$3,'Miljövärden urval för publ'!$B$2:$H$2,0),FALSE))</f>
        <v/>
      </c>
    </row>
    <row r="373" spans="1:14" x14ac:dyDescent="0.25">
      <c r="A373" s="26" t="s">
        <v>598</v>
      </c>
      <c r="B373" s="26" t="s">
        <v>601</v>
      </c>
      <c r="C373" s="27"/>
      <c r="D373" s="27" t="str">
        <f>VLOOKUP(B373,'Miljövärden urval för publ'!$B$2:$S$480,MATCH("ska publiceras:",'Miljövärden urval för publ'!$B$2:$Q$2,0),FALSE)</f>
        <v>ja</v>
      </c>
      <c r="E373" s="27">
        <f t="shared" si="15"/>
        <v>333</v>
      </c>
      <c r="H373" s="20">
        <v>371</v>
      </c>
      <c r="I373" t="str">
        <f t="shared" si="16"/>
        <v/>
      </c>
      <c r="J373" t="str">
        <f t="shared" si="17"/>
        <v/>
      </c>
      <c r="K373" t="str">
        <f>IF(ISERROR(VLOOKUP($J373,'Miljövärden urval för publ'!$B$2:$H$490,MATCH(K$3,'Miljövärden urval för publ'!$B$2:$H$2,0),FALSE)),"",VLOOKUP($J373,'Miljövärden urval för publ'!$B$2:$H$490,MATCH(K$3,'Miljövärden urval för publ'!$B$2:$H$2,0),FALSE))</f>
        <v/>
      </c>
      <c r="L373" t="str">
        <f>IF(ISERROR(VLOOKUP($J373,'Miljövärden urval för publ'!$B$2:$H$490,MATCH(L$3,'Miljövärden urval för publ'!$B$2:$H$2,0),FALSE)),"",VLOOKUP($J373,'Miljövärden urval för publ'!$B$2:$H$490,MATCH(L$3,'Miljövärden urval för publ'!$B$2:$H$2,0),FALSE))</f>
        <v/>
      </c>
      <c r="M373" t="str">
        <f>IF(ISERROR(VLOOKUP($J373,'Miljövärden urval för publ'!$B$2:$H$490,MATCH(M$3,'Miljövärden urval för publ'!$B$2:$H$2,0),FALSE)),"",VLOOKUP($J373,'Miljövärden urval för publ'!$B$2:$H$490,MATCH(M$3,'Miljövärden urval för publ'!$B$2:$H$2,0),FALSE))</f>
        <v/>
      </c>
      <c r="N373" t="str">
        <f>IF(ISERROR(VLOOKUP($J373,'Miljövärden urval för publ'!$B$2:$H$490,MATCH(N$3,'Miljövärden urval för publ'!$B$2:$H$2,0),FALSE)),"",VLOOKUP($J373,'Miljövärden urval för publ'!$B$2:$H$490,MATCH(N$3,'Miljövärden urval för publ'!$B$2:$H$2,0),FALSE))</f>
        <v/>
      </c>
    </row>
    <row r="374" spans="1:14" x14ac:dyDescent="0.25">
      <c r="A374" s="26" t="s">
        <v>145</v>
      </c>
      <c r="B374" s="26" t="s">
        <v>148</v>
      </c>
      <c r="C374" s="27"/>
      <c r="D374" s="27" t="str">
        <f>VLOOKUP(B374,'Miljövärden urval för publ'!$B$2:$S$480,MATCH("ska publiceras:",'Miljövärden urval för publ'!$B$2:$Q$2,0),FALSE)</f>
        <v>ja</v>
      </c>
      <c r="E374" s="27">
        <f t="shared" si="15"/>
        <v>334</v>
      </c>
      <c r="H374" s="20">
        <v>372</v>
      </c>
      <c r="I374" t="str">
        <f t="shared" si="16"/>
        <v/>
      </c>
      <c r="J374" t="str">
        <f t="shared" si="17"/>
        <v/>
      </c>
      <c r="K374" t="str">
        <f>IF(ISERROR(VLOOKUP($J374,'Miljövärden urval för publ'!$B$2:$H$490,MATCH(K$3,'Miljövärden urval för publ'!$B$2:$H$2,0),FALSE)),"",VLOOKUP($J374,'Miljövärden urval för publ'!$B$2:$H$490,MATCH(K$3,'Miljövärden urval för publ'!$B$2:$H$2,0),FALSE))</f>
        <v/>
      </c>
      <c r="L374" t="str">
        <f>IF(ISERROR(VLOOKUP($J374,'Miljövärden urval för publ'!$B$2:$H$490,MATCH(L$3,'Miljövärden urval för publ'!$B$2:$H$2,0),FALSE)),"",VLOOKUP($J374,'Miljövärden urval för publ'!$B$2:$H$490,MATCH(L$3,'Miljövärden urval för publ'!$B$2:$H$2,0),FALSE))</f>
        <v/>
      </c>
      <c r="M374" t="str">
        <f>IF(ISERROR(VLOOKUP($J374,'Miljövärden urval för publ'!$B$2:$H$490,MATCH(M$3,'Miljövärden urval för publ'!$B$2:$H$2,0),FALSE)),"",VLOOKUP($J374,'Miljövärden urval för publ'!$B$2:$H$490,MATCH(M$3,'Miljövärden urval för publ'!$B$2:$H$2,0),FALSE))</f>
        <v/>
      </c>
      <c r="N374" t="str">
        <f>IF(ISERROR(VLOOKUP($J374,'Miljövärden urval för publ'!$B$2:$H$490,MATCH(N$3,'Miljövärden urval för publ'!$B$2:$H$2,0),FALSE)),"",VLOOKUP($J374,'Miljövärden urval för publ'!$B$2:$H$490,MATCH(N$3,'Miljövärden urval för publ'!$B$2:$H$2,0),FALSE))</f>
        <v/>
      </c>
    </row>
    <row r="375" spans="1:14" x14ac:dyDescent="0.25">
      <c r="A375" s="26" t="s">
        <v>538</v>
      </c>
      <c r="B375" s="26" t="s">
        <v>541</v>
      </c>
      <c r="C375" s="27"/>
      <c r="D375" s="27" t="str">
        <f>VLOOKUP(B375,'Miljövärden urval för publ'!$B$2:$S$480,MATCH("ska publiceras:",'Miljövärden urval för publ'!$B$2:$Q$2,0),FALSE)</f>
        <v>ja</v>
      </c>
      <c r="E375" s="27">
        <f t="shared" si="15"/>
        <v>335</v>
      </c>
      <c r="H375" s="20">
        <v>373</v>
      </c>
      <c r="I375" t="str">
        <f t="shared" si="16"/>
        <v/>
      </c>
      <c r="J375" t="str">
        <f t="shared" si="17"/>
        <v/>
      </c>
      <c r="K375" t="str">
        <f>IF(ISERROR(VLOOKUP($J375,'Miljövärden urval för publ'!$B$2:$H$490,MATCH(K$3,'Miljövärden urval för publ'!$B$2:$H$2,0),FALSE)),"",VLOOKUP($J375,'Miljövärden urval för publ'!$B$2:$H$490,MATCH(K$3,'Miljövärden urval för publ'!$B$2:$H$2,0),FALSE))</f>
        <v/>
      </c>
      <c r="L375" t="str">
        <f>IF(ISERROR(VLOOKUP($J375,'Miljövärden urval för publ'!$B$2:$H$490,MATCH(L$3,'Miljövärden urval för publ'!$B$2:$H$2,0),FALSE)),"",VLOOKUP($J375,'Miljövärden urval för publ'!$B$2:$H$490,MATCH(L$3,'Miljövärden urval för publ'!$B$2:$H$2,0),FALSE))</f>
        <v/>
      </c>
      <c r="M375" t="str">
        <f>IF(ISERROR(VLOOKUP($J375,'Miljövärden urval för publ'!$B$2:$H$490,MATCH(M$3,'Miljövärden urval för publ'!$B$2:$H$2,0),FALSE)),"",VLOOKUP($J375,'Miljövärden urval för publ'!$B$2:$H$490,MATCH(M$3,'Miljövärden urval för publ'!$B$2:$H$2,0),FALSE))</f>
        <v/>
      </c>
      <c r="N375" t="str">
        <f>IF(ISERROR(VLOOKUP($J375,'Miljövärden urval för publ'!$B$2:$H$490,MATCH(N$3,'Miljövärden urval för publ'!$B$2:$H$2,0),FALSE)),"",VLOOKUP($J375,'Miljövärden urval för publ'!$B$2:$H$490,MATCH(N$3,'Miljövärden urval för publ'!$B$2:$H$2,0),FALSE))</f>
        <v/>
      </c>
    </row>
    <row r="376" spans="1:14" x14ac:dyDescent="0.25">
      <c r="A376" s="26" t="s">
        <v>437</v>
      </c>
      <c r="B376" s="26" t="s">
        <v>19</v>
      </c>
      <c r="C376" s="27"/>
      <c r="D376" s="27" t="str">
        <f>VLOOKUP(B376,'Miljövärden urval för publ'!$B$2:$S$480,MATCH("ska publiceras:",'Miljövärden urval för publ'!$B$2:$Q$2,0),FALSE)</f>
        <v>nej</v>
      </c>
      <c r="E376" s="27">
        <f t="shared" si="15"/>
        <v>335</v>
      </c>
      <c r="H376" s="20">
        <v>374</v>
      </c>
      <c r="I376" t="str">
        <f t="shared" si="16"/>
        <v/>
      </c>
      <c r="J376" t="str">
        <f t="shared" si="17"/>
        <v/>
      </c>
      <c r="K376" t="str">
        <f>IF(ISERROR(VLOOKUP($J376,'Miljövärden urval för publ'!$B$2:$H$490,MATCH(K$3,'Miljövärden urval för publ'!$B$2:$H$2,0),FALSE)),"",VLOOKUP($J376,'Miljövärden urval för publ'!$B$2:$H$490,MATCH(K$3,'Miljövärden urval för publ'!$B$2:$H$2,0),FALSE))</f>
        <v/>
      </c>
      <c r="L376" t="str">
        <f>IF(ISERROR(VLOOKUP($J376,'Miljövärden urval för publ'!$B$2:$H$490,MATCH(L$3,'Miljövärden urval för publ'!$B$2:$H$2,0),FALSE)),"",VLOOKUP($J376,'Miljövärden urval för publ'!$B$2:$H$490,MATCH(L$3,'Miljövärden urval för publ'!$B$2:$H$2,0),FALSE))</f>
        <v/>
      </c>
      <c r="M376" t="str">
        <f>IF(ISERROR(VLOOKUP($J376,'Miljövärden urval för publ'!$B$2:$H$490,MATCH(M$3,'Miljövärden urval för publ'!$B$2:$H$2,0),FALSE)),"",VLOOKUP($J376,'Miljövärden urval för publ'!$B$2:$H$490,MATCH(M$3,'Miljövärden urval för publ'!$B$2:$H$2,0),FALSE))</f>
        <v/>
      </c>
      <c r="N376" t="str">
        <f>IF(ISERROR(VLOOKUP($J376,'Miljövärden urval för publ'!$B$2:$H$490,MATCH(N$3,'Miljövärden urval för publ'!$B$2:$H$2,0),FALSE)),"",VLOOKUP($J376,'Miljövärden urval för publ'!$B$2:$H$490,MATCH(N$3,'Miljövärden urval för publ'!$B$2:$H$2,0),FALSE))</f>
        <v/>
      </c>
    </row>
    <row r="377" spans="1:14" x14ac:dyDescent="0.25">
      <c r="A377" s="26" t="s">
        <v>542</v>
      </c>
      <c r="B377" s="26" t="s">
        <v>547</v>
      </c>
      <c r="C377" s="27"/>
      <c r="D377" s="27" t="str">
        <f>VLOOKUP(B377,'Miljövärden urval för publ'!$B$2:$S$480,MATCH("ska publiceras:",'Miljövärden urval för publ'!$B$2:$Q$2,0),FALSE)</f>
        <v>ja</v>
      </c>
      <c r="E377" s="27">
        <f t="shared" si="15"/>
        <v>336</v>
      </c>
      <c r="H377" s="20">
        <v>375</v>
      </c>
      <c r="I377" t="str">
        <f t="shared" si="16"/>
        <v/>
      </c>
      <c r="J377" t="str">
        <f t="shared" si="17"/>
        <v/>
      </c>
      <c r="K377" t="str">
        <f>IF(ISERROR(VLOOKUP($J377,'Miljövärden urval för publ'!$B$2:$H$490,MATCH(K$3,'Miljövärden urval för publ'!$B$2:$H$2,0),FALSE)),"",VLOOKUP($J377,'Miljövärden urval för publ'!$B$2:$H$490,MATCH(K$3,'Miljövärden urval för publ'!$B$2:$H$2,0),FALSE))</f>
        <v/>
      </c>
      <c r="L377" t="str">
        <f>IF(ISERROR(VLOOKUP($J377,'Miljövärden urval för publ'!$B$2:$H$490,MATCH(L$3,'Miljövärden urval för publ'!$B$2:$H$2,0),FALSE)),"",VLOOKUP($J377,'Miljövärden urval för publ'!$B$2:$H$490,MATCH(L$3,'Miljövärden urval för publ'!$B$2:$H$2,0),FALSE))</f>
        <v/>
      </c>
      <c r="M377" t="str">
        <f>IF(ISERROR(VLOOKUP($J377,'Miljövärden urval för publ'!$B$2:$H$490,MATCH(M$3,'Miljövärden urval för publ'!$B$2:$H$2,0),FALSE)),"",VLOOKUP($J377,'Miljövärden urval för publ'!$B$2:$H$490,MATCH(M$3,'Miljövärden urval för publ'!$B$2:$H$2,0),FALSE))</f>
        <v/>
      </c>
      <c r="N377" t="str">
        <f>IF(ISERROR(VLOOKUP($J377,'Miljövärden urval för publ'!$B$2:$H$490,MATCH(N$3,'Miljövärden urval för publ'!$B$2:$H$2,0),FALSE)),"",VLOOKUP($J377,'Miljövärden urval för publ'!$B$2:$H$490,MATCH(N$3,'Miljövärden urval för publ'!$B$2:$H$2,0),FALSE))</f>
        <v/>
      </c>
    </row>
    <row r="378" spans="1:14" x14ac:dyDescent="0.25">
      <c r="A378" s="26" t="s">
        <v>407</v>
      </c>
      <c r="B378" s="26" t="s">
        <v>424</v>
      </c>
      <c r="C378" s="27"/>
      <c r="D378" s="27" t="str">
        <f>VLOOKUP(B378,'Miljövärden urval för publ'!$B$2:$S$480,MATCH("ska publiceras:",'Miljövärden urval för publ'!$B$2:$Q$2,0),FALSE)</f>
        <v>ja</v>
      </c>
      <c r="E378" s="27">
        <f t="shared" si="15"/>
        <v>337</v>
      </c>
      <c r="H378" s="20">
        <v>376</v>
      </c>
      <c r="I378" t="str">
        <f t="shared" si="16"/>
        <v/>
      </c>
      <c r="J378" t="str">
        <f t="shared" si="17"/>
        <v/>
      </c>
      <c r="K378" t="str">
        <f>IF(ISERROR(VLOOKUP($J378,'Miljövärden urval för publ'!$B$2:$H$490,MATCH(K$3,'Miljövärden urval för publ'!$B$2:$H$2,0),FALSE)),"",VLOOKUP($J378,'Miljövärden urval för publ'!$B$2:$H$490,MATCH(K$3,'Miljövärden urval för publ'!$B$2:$H$2,0),FALSE))</f>
        <v/>
      </c>
      <c r="L378" t="str">
        <f>IF(ISERROR(VLOOKUP($J378,'Miljövärden urval för publ'!$B$2:$H$490,MATCH(L$3,'Miljövärden urval för publ'!$B$2:$H$2,0),FALSE)),"",VLOOKUP($J378,'Miljövärden urval för publ'!$B$2:$H$490,MATCH(L$3,'Miljövärden urval för publ'!$B$2:$H$2,0),FALSE))</f>
        <v/>
      </c>
      <c r="M378" t="str">
        <f>IF(ISERROR(VLOOKUP($J378,'Miljövärden urval för publ'!$B$2:$H$490,MATCH(M$3,'Miljövärden urval för publ'!$B$2:$H$2,0),FALSE)),"",VLOOKUP($J378,'Miljövärden urval för publ'!$B$2:$H$490,MATCH(M$3,'Miljövärden urval för publ'!$B$2:$H$2,0),FALSE))</f>
        <v/>
      </c>
      <c r="N378" t="str">
        <f>IF(ISERROR(VLOOKUP($J378,'Miljövärden urval för publ'!$B$2:$H$490,MATCH(N$3,'Miljövärden urval för publ'!$B$2:$H$2,0),FALSE)),"",VLOOKUP($J378,'Miljövärden urval för publ'!$B$2:$H$490,MATCH(N$3,'Miljövärden urval för publ'!$B$2:$H$2,0),FALSE))</f>
        <v/>
      </c>
    </row>
    <row r="379" spans="1:14" x14ac:dyDescent="0.25">
      <c r="A379" s="26" t="s">
        <v>382</v>
      </c>
      <c r="B379" s="26" t="s">
        <v>394</v>
      </c>
      <c r="C379" s="27"/>
      <c r="D379" s="27" t="str">
        <f>VLOOKUP(B379,'Miljövärden urval för publ'!$B$2:$S$480,MATCH("ska publiceras:",'Miljövärden urval för publ'!$B$2:$Q$2,0),FALSE)</f>
        <v>ja</v>
      </c>
      <c r="E379" s="27">
        <f t="shared" si="15"/>
        <v>338</v>
      </c>
      <c r="H379" s="20">
        <v>377</v>
      </c>
      <c r="I379" t="str">
        <f t="shared" si="16"/>
        <v/>
      </c>
      <c r="J379" t="str">
        <f t="shared" si="17"/>
        <v/>
      </c>
      <c r="K379" t="str">
        <f>IF(ISERROR(VLOOKUP($J379,'Miljövärden urval för publ'!$B$2:$H$490,MATCH(K$3,'Miljövärden urval för publ'!$B$2:$H$2,0),FALSE)),"",VLOOKUP($J379,'Miljövärden urval för publ'!$B$2:$H$490,MATCH(K$3,'Miljövärden urval för publ'!$B$2:$H$2,0),FALSE))</f>
        <v/>
      </c>
      <c r="L379" t="str">
        <f>IF(ISERROR(VLOOKUP($J379,'Miljövärden urval för publ'!$B$2:$H$490,MATCH(L$3,'Miljövärden urval för publ'!$B$2:$H$2,0),FALSE)),"",VLOOKUP($J379,'Miljövärden urval för publ'!$B$2:$H$490,MATCH(L$3,'Miljövärden urval för publ'!$B$2:$H$2,0),FALSE))</f>
        <v/>
      </c>
      <c r="M379" t="str">
        <f>IF(ISERROR(VLOOKUP($J379,'Miljövärden urval för publ'!$B$2:$H$490,MATCH(M$3,'Miljövärden urval för publ'!$B$2:$H$2,0),FALSE)),"",VLOOKUP($J379,'Miljövärden urval för publ'!$B$2:$H$490,MATCH(M$3,'Miljövärden urval för publ'!$B$2:$H$2,0),FALSE))</f>
        <v/>
      </c>
      <c r="N379" t="str">
        <f>IF(ISERROR(VLOOKUP($J379,'Miljövärden urval för publ'!$B$2:$H$490,MATCH(N$3,'Miljövärden urval för publ'!$B$2:$H$2,0),FALSE)),"",VLOOKUP($J379,'Miljövärden urval för publ'!$B$2:$H$490,MATCH(N$3,'Miljövärden urval för publ'!$B$2:$H$2,0),FALSE))</f>
        <v/>
      </c>
    </row>
    <row r="380" spans="1:14" x14ac:dyDescent="0.25">
      <c r="A380" s="26" t="s">
        <v>184</v>
      </c>
      <c r="B380" s="26" t="s">
        <v>188</v>
      </c>
      <c r="C380" s="27"/>
      <c r="D380" s="27" t="str">
        <f>VLOOKUP(B380,'Miljövärden urval för publ'!$B$2:$S$480,MATCH("ska publiceras:",'Miljövärden urval för publ'!$B$2:$Q$2,0),FALSE)</f>
        <v>ja</v>
      </c>
      <c r="E380" s="27">
        <f t="shared" si="15"/>
        <v>339</v>
      </c>
      <c r="H380" s="20">
        <v>378</v>
      </c>
      <c r="I380" t="str">
        <f t="shared" si="16"/>
        <v/>
      </c>
      <c r="J380" t="str">
        <f t="shared" si="17"/>
        <v/>
      </c>
      <c r="K380" t="str">
        <f>IF(ISERROR(VLOOKUP($J380,'Miljövärden urval för publ'!$B$2:$H$490,MATCH(K$3,'Miljövärden urval för publ'!$B$2:$H$2,0),FALSE)),"",VLOOKUP($J380,'Miljövärden urval för publ'!$B$2:$H$490,MATCH(K$3,'Miljövärden urval för publ'!$B$2:$H$2,0),FALSE))</f>
        <v/>
      </c>
      <c r="L380" t="str">
        <f>IF(ISERROR(VLOOKUP($J380,'Miljövärden urval för publ'!$B$2:$H$490,MATCH(L$3,'Miljövärden urval för publ'!$B$2:$H$2,0),FALSE)),"",VLOOKUP($J380,'Miljövärden urval för publ'!$B$2:$H$490,MATCH(L$3,'Miljövärden urval för publ'!$B$2:$H$2,0),FALSE))</f>
        <v/>
      </c>
      <c r="M380" t="str">
        <f>IF(ISERROR(VLOOKUP($J380,'Miljövärden urval för publ'!$B$2:$H$490,MATCH(M$3,'Miljövärden urval för publ'!$B$2:$H$2,0),FALSE)),"",VLOOKUP($J380,'Miljövärden urval för publ'!$B$2:$H$490,MATCH(M$3,'Miljövärden urval för publ'!$B$2:$H$2,0),FALSE))</f>
        <v/>
      </c>
      <c r="N380" t="str">
        <f>IF(ISERROR(VLOOKUP($J380,'Miljövärden urval för publ'!$B$2:$H$490,MATCH(N$3,'Miljövärden urval för publ'!$B$2:$H$2,0),FALSE)),"",VLOOKUP($J380,'Miljövärden urval för publ'!$B$2:$H$490,MATCH(N$3,'Miljövärden urval för publ'!$B$2:$H$2,0),FALSE))</f>
        <v/>
      </c>
    </row>
    <row r="381" spans="1:14" x14ac:dyDescent="0.25">
      <c r="A381" s="26" t="s">
        <v>38</v>
      </c>
      <c r="B381" s="26" t="s">
        <v>42</v>
      </c>
      <c r="C381" s="27"/>
      <c r="D381" s="27" t="str">
        <f>VLOOKUP(B381,'Miljövärden urval för publ'!$B$2:$S$480,MATCH("ska publiceras:",'Miljövärden urval för publ'!$B$2:$Q$2,0),FALSE)</f>
        <v>nej</v>
      </c>
      <c r="E381" s="27">
        <f t="shared" si="15"/>
        <v>339</v>
      </c>
      <c r="H381" s="20">
        <v>379</v>
      </c>
      <c r="I381" t="str">
        <f t="shared" si="16"/>
        <v/>
      </c>
      <c r="J381" t="str">
        <f t="shared" si="17"/>
        <v/>
      </c>
      <c r="K381" t="str">
        <f>IF(ISERROR(VLOOKUP($J381,'Miljövärden urval för publ'!$B$2:$H$490,MATCH(K$3,'Miljövärden urval för publ'!$B$2:$H$2,0),FALSE)),"",VLOOKUP($J381,'Miljövärden urval för publ'!$B$2:$H$490,MATCH(K$3,'Miljövärden urval för publ'!$B$2:$H$2,0),FALSE))</f>
        <v/>
      </c>
      <c r="L381" t="str">
        <f>IF(ISERROR(VLOOKUP($J381,'Miljövärden urval för publ'!$B$2:$H$490,MATCH(L$3,'Miljövärden urval för publ'!$B$2:$H$2,0),FALSE)),"",VLOOKUP($J381,'Miljövärden urval för publ'!$B$2:$H$490,MATCH(L$3,'Miljövärden urval för publ'!$B$2:$H$2,0),FALSE))</f>
        <v/>
      </c>
      <c r="M381" t="str">
        <f>IF(ISERROR(VLOOKUP($J381,'Miljövärden urval för publ'!$B$2:$H$490,MATCH(M$3,'Miljövärden urval för publ'!$B$2:$H$2,0),FALSE)),"",VLOOKUP($J381,'Miljövärden urval för publ'!$B$2:$H$490,MATCH(M$3,'Miljövärden urval för publ'!$B$2:$H$2,0),FALSE))</f>
        <v/>
      </c>
      <c r="N381" t="str">
        <f>IF(ISERROR(VLOOKUP($J381,'Miljövärden urval för publ'!$B$2:$H$490,MATCH(N$3,'Miljövärden urval för publ'!$B$2:$H$2,0),FALSE)),"",VLOOKUP($J381,'Miljövärden urval för publ'!$B$2:$H$490,MATCH(N$3,'Miljövärden urval för publ'!$B$2:$H$2,0),FALSE))</f>
        <v/>
      </c>
    </row>
    <row r="382" spans="1:14" x14ac:dyDescent="0.25">
      <c r="A382" s="26" t="s">
        <v>259</v>
      </c>
      <c r="B382" s="26" t="s">
        <v>261</v>
      </c>
      <c r="C382" s="27"/>
      <c r="D382" s="27" t="str">
        <f>VLOOKUP(B382,'Miljövärden urval för publ'!$B$2:$S$480,MATCH("ska publiceras:",'Miljövärden urval för publ'!$B$2:$Q$2,0),FALSE)</f>
        <v>ja</v>
      </c>
      <c r="E382" s="27">
        <f t="shared" si="15"/>
        <v>340</v>
      </c>
      <c r="H382" s="20">
        <v>380</v>
      </c>
      <c r="I382" t="str">
        <f t="shared" si="16"/>
        <v/>
      </c>
      <c r="J382" t="str">
        <f t="shared" si="17"/>
        <v/>
      </c>
      <c r="K382" t="str">
        <f>IF(ISERROR(VLOOKUP($J382,'Miljövärden urval för publ'!$B$2:$H$490,MATCH(K$3,'Miljövärden urval för publ'!$B$2:$H$2,0),FALSE)),"",VLOOKUP($J382,'Miljövärden urval för publ'!$B$2:$H$490,MATCH(K$3,'Miljövärden urval för publ'!$B$2:$H$2,0),FALSE))</f>
        <v/>
      </c>
      <c r="L382" t="str">
        <f>IF(ISERROR(VLOOKUP($J382,'Miljövärden urval för publ'!$B$2:$H$490,MATCH(L$3,'Miljövärden urval för publ'!$B$2:$H$2,0),FALSE)),"",VLOOKUP($J382,'Miljövärden urval för publ'!$B$2:$H$490,MATCH(L$3,'Miljövärden urval för publ'!$B$2:$H$2,0),FALSE))</f>
        <v/>
      </c>
      <c r="M382" t="str">
        <f>IF(ISERROR(VLOOKUP($J382,'Miljövärden urval för publ'!$B$2:$H$490,MATCH(M$3,'Miljövärden urval för publ'!$B$2:$H$2,0),FALSE)),"",VLOOKUP($J382,'Miljövärden urval för publ'!$B$2:$H$490,MATCH(M$3,'Miljövärden urval för publ'!$B$2:$H$2,0),FALSE))</f>
        <v/>
      </c>
      <c r="N382" t="str">
        <f>IF(ISERROR(VLOOKUP($J382,'Miljövärden urval för publ'!$B$2:$H$490,MATCH(N$3,'Miljövärden urval för publ'!$B$2:$H$2,0),FALSE)),"",VLOOKUP($J382,'Miljövärden urval för publ'!$B$2:$H$490,MATCH(N$3,'Miljövärden urval för publ'!$B$2:$H$2,0),FALSE))</f>
        <v/>
      </c>
    </row>
    <row r="383" spans="1:14" x14ac:dyDescent="0.25">
      <c r="A383" s="26" t="s">
        <v>382</v>
      </c>
      <c r="B383" s="26" t="s">
        <v>395</v>
      </c>
      <c r="C383" s="27"/>
      <c r="D383" s="27" t="str">
        <f>VLOOKUP(B383,'Miljövärden urval för publ'!$B$2:$S$480,MATCH("ska publiceras:",'Miljövärden urval för publ'!$B$2:$Q$2,0),FALSE)</f>
        <v>ja</v>
      </c>
      <c r="E383" s="27">
        <f t="shared" si="15"/>
        <v>341</v>
      </c>
      <c r="H383" s="20">
        <v>381</v>
      </c>
      <c r="I383" t="str">
        <f t="shared" si="16"/>
        <v/>
      </c>
      <c r="J383" t="str">
        <f t="shared" si="17"/>
        <v/>
      </c>
      <c r="K383" t="str">
        <f>IF(ISERROR(VLOOKUP($J383,'Miljövärden urval för publ'!$B$2:$H$490,MATCH(K$3,'Miljövärden urval för publ'!$B$2:$H$2,0),FALSE)),"",VLOOKUP($J383,'Miljövärden urval för publ'!$B$2:$H$490,MATCH(K$3,'Miljövärden urval för publ'!$B$2:$H$2,0),FALSE))</f>
        <v/>
      </c>
      <c r="L383" t="str">
        <f>IF(ISERROR(VLOOKUP($J383,'Miljövärden urval för publ'!$B$2:$H$490,MATCH(L$3,'Miljövärden urval för publ'!$B$2:$H$2,0),FALSE)),"",VLOOKUP($J383,'Miljövärden urval för publ'!$B$2:$H$490,MATCH(L$3,'Miljövärden urval för publ'!$B$2:$H$2,0),FALSE))</f>
        <v/>
      </c>
      <c r="M383" t="str">
        <f>IF(ISERROR(VLOOKUP($J383,'Miljövärden urval för publ'!$B$2:$H$490,MATCH(M$3,'Miljövärden urval för publ'!$B$2:$H$2,0),FALSE)),"",VLOOKUP($J383,'Miljövärden urval för publ'!$B$2:$H$490,MATCH(M$3,'Miljövärden urval för publ'!$B$2:$H$2,0),FALSE))</f>
        <v/>
      </c>
      <c r="N383" t="str">
        <f>IF(ISERROR(VLOOKUP($J383,'Miljövärden urval för publ'!$B$2:$H$490,MATCH(N$3,'Miljövärden urval för publ'!$B$2:$H$2,0),FALSE)),"",VLOOKUP($J383,'Miljövärden urval för publ'!$B$2:$H$490,MATCH(N$3,'Miljövärden urval för publ'!$B$2:$H$2,0),FALSE))</f>
        <v/>
      </c>
    </row>
    <row r="384" spans="1:14" x14ac:dyDescent="0.25">
      <c r="A384" s="26" t="s">
        <v>526</v>
      </c>
      <c r="B384" s="26" t="s">
        <v>537</v>
      </c>
      <c r="C384" s="27"/>
      <c r="D384" s="27" t="str">
        <f>VLOOKUP(B384,'Miljövärden urval för publ'!$B$2:$S$480,MATCH("ska publiceras:",'Miljövärden urval för publ'!$B$2:$Q$2,0),FALSE)</f>
        <v>ja</v>
      </c>
      <c r="E384" s="27">
        <f t="shared" si="15"/>
        <v>342</v>
      </c>
      <c r="H384" s="20">
        <v>382</v>
      </c>
      <c r="I384" t="str">
        <f t="shared" si="16"/>
        <v/>
      </c>
      <c r="J384" t="str">
        <f t="shared" si="17"/>
        <v/>
      </c>
      <c r="K384" t="str">
        <f>IF(ISERROR(VLOOKUP($J384,'Miljövärden urval för publ'!$B$2:$H$490,MATCH(K$3,'Miljövärden urval för publ'!$B$2:$H$2,0),FALSE)),"",VLOOKUP($J384,'Miljövärden urval för publ'!$B$2:$H$490,MATCH(K$3,'Miljövärden urval för publ'!$B$2:$H$2,0),FALSE))</f>
        <v/>
      </c>
      <c r="L384" t="str">
        <f>IF(ISERROR(VLOOKUP($J384,'Miljövärden urval för publ'!$B$2:$H$490,MATCH(L$3,'Miljövärden urval för publ'!$B$2:$H$2,0),FALSE)),"",VLOOKUP($J384,'Miljövärden urval för publ'!$B$2:$H$490,MATCH(L$3,'Miljövärden urval för publ'!$B$2:$H$2,0),FALSE))</f>
        <v/>
      </c>
      <c r="M384" t="str">
        <f>IF(ISERROR(VLOOKUP($J384,'Miljövärden urval för publ'!$B$2:$H$490,MATCH(M$3,'Miljövärden urval för publ'!$B$2:$H$2,0),FALSE)),"",VLOOKUP($J384,'Miljövärden urval för publ'!$B$2:$H$490,MATCH(M$3,'Miljövärden urval för publ'!$B$2:$H$2,0),FALSE))</f>
        <v/>
      </c>
      <c r="N384" t="str">
        <f>IF(ISERROR(VLOOKUP($J384,'Miljövärden urval för publ'!$B$2:$H$490,MATCH(N$3,'Miljövärden urval för publ'!$B$2:$H$2,0),FALSE)),"",VLOOKUP($J384,'Miljövärden urval för publ'!$B$2:$H$490,MATCH(N$3,'Miljövärden urval för publ'!$B$2:$H$2,0),FALSE))</f>
        <v/>
      </c>
    </row>
    <row r="385" spans="1:14" x14ac:dyDescent="0.25">
      <c r="A385" s="26" t="s">
        <v>54</v>
      </c>
      <c r="B385" s="26" t="s">
        <v>63</v>
      </c>
      <c r="C385" s="27"/>
      <c r="D385" s="27" t="str">
        <f>VLOOKUP(B385,'Miljövärden urval för publ'!$B$2:$S$480,MATCH("ska publiceras:",'Miljövärden urval för publ'!$B$2:$Q$2,0),FALSE)</f>
        <v>ja</v>
      </c>
      <c r="E385" s="27">
        <f t="shared" si="15"/>
        <v>343</v>
      </c>
      <c r="H385" s="20">
        <v>383</v>
      </c>
      <c r="I385" t="str">
        <f t="shared" si="16"/>
        <v/>
      </c>
      <c r="J385" t="str">
        <f t="shared" si="17"/>
        <v/>
      </c>
      <c r="K385" t="str">
        <f>IF(ISERROR(VLOOKUP($J385,'Miljövärden urval för publ'!$B$2:$H$490,MATCH(K$3,'Miljövärden urval för publ'!$B$2:$H$2,0),FALSE)),"",VLOOKUP($J385,'Miljövärden urval för publ'!$B$2:$H$490,MATCH(K$3,'Miljövärden urval för publ'!$B$2:$H$2,0),FALSE))</f>
        <v/>
      </c>
      <c r="L385" t="str">
        <f>IF(ISERROR(VLOOKUP($J385,'Miljövärden urval för publ'!$B$2:$H$490,MATCH(L$3,'Miljövärden urval för publ'!$B$2:$H$2,0),FALSE)),"",VLOOKUP($J385,'Miljövärden urval för publ'!$B$2:$H$490,MATCH(L$3,'Miljövärden urval för publ'!$B$2:$H$2,0),FALSE))</f>
        <v/>
      </c>
      <c r="M385" t="str">
        <f>IF(ISERROR(VLOOKUP($J385,'Miljövärden urval för publ'!$B$2:$H$490,MATCH(M$3,'Miljövärden urval för publ'!$B$2:$H$2,0),FALSE)),"",VLOOKUP($J385,'Miljövärden urval för publ'!$B$2:$H$490,MATCH(M$3,'Miljövärden urval för publ'!$B$2:$H$2,0),FALSE))</f>
        <v/>
      </c>
      <c r="N385" t="str">
        <f>IF(ISERROR(VLOOKUP($J385,'Miljövärden urval för publ'!$B$2:$H$490,MATCH(N$3,'Miljövärden urval för publ'!$B$2:$H$2,0),FALSE)),"",VLOOKUP($J385,'Miljövärden urval för publ'!$B$2:$H$490,MATCH(N$3,'Miljövärden urval för publ'!$B$2:$H$2,0),FALSE))</f>
        <v/>
      </c>
    </row>
    <row r="386" spans="1:14" x14ac:dyDescent="0.25">
      <c r="A386" s="26" t="s">
        <v>437</v>
      </c>
      <c r="B386" s="26" t="s">
        <v>20</v>
      </c>
      <c r="C386" s="27"/>
      <c r="D386" s="27" t="str">
        <f>VLOOKUP(B386,'Miljövärden urval för publ'!$B$2:$S$480,MATCH("ska publiceras:",'Miljövärden urval för publ'!$B$2:$Q$2,0),FALSE)</f>
        <v>nej</v>
      </c>
      <c r="E386" s="27">
        <f t="shared" si="15"/>
        <v>343</v>
      </c>
      <c r="H386" s="20">
        <v>384</v>
      </c>
      <c r="I386" t="str">
        <f t="shared" si="16"/>
        <v/>
      </c>
      <c r="J386" t="str">
        <f t="shared" si="17"/>
        <v/>
      </c>
      <c r="K386" t="str">
        <f>IF(ISERROR(VLOOKUP($J386,'Miljövärden urval för publ'!$B$2:$H$490,MATCH(K$3,'Miljövärden urval för publ'!$B$2:$H$2,0),FALSE)),"",VLOOKUP($J386,'Miljövärden urval för publ'!$B$2:$H$490,MATCH(K$3,'Miljövärden urval för publ'!$B$2:$H$2,0),FALSE))</f>
        <v/>
      </c>
      <c r="L386" t="str">
        <f>IF(ISERROR(VLOOKUP($J386,'Miljövärden urval för publ'!$B$2:$H$490,MATCH(L$3,'Miljövärden urval för publ'!$B$2:$H$2,0),FALSE)),"",VLOOKUP($J386,'Miljövärden urval för publ'!$B$2:$H$490,MATCH(L$3,'Miljövärden urval för publ'!$B$2:$H$2,0),FALSE))</f>
        <v/>
      </c>
      <c r="M386" t="str">
        <f>IF(ISERROR(VLOOKUP($J386,'Miljövärden urval för publ'!$B$2:$H$490,MATCH(M$3,'Miljövärden urval för publ'!$B$2:$H$2,0),FALSE)),"",VLOOKUP($J386,'Miljövärden urval för publ'!$B$2:$H$490,MATCH(M$3,'Miljövärden urval för publ'!$B$2:$H$2,0),FALSE))</f>
        <v/>
      </c>
      <c r="N386" t="str">
        <f>IF(ISERROR(VLOOKUP($J386,'Miljövärden urval för publ'!$B$2:$H$490,MATCH(N$3,'Miljövärden urval för publ'!$B$2:$H$2,0),FALSE)),"",VLOOKUP($J386,'Miljövärden urval för publ'!$B$2:$H$490,MATCH(N$3,'Miljövärden urval för publ'!$B$2:$H$2,0),FALSE))</f>
        <v/>
      </c>
    </row>
    <row r="387" spans="1:14" x14ac:dyDescent="0.25">
      <c r="A387" s="26" t="s">
        <v>571</v>
      </c>
      <c r="B387" s="26" t="s">
        <v>573</v>
      </c>
      <c r="C387" s="27"/>
      <c r="D387" s="27" t="str">
        <f>VLOOKUP(B387,'Miljövärden urval för publ'!$B$2:$S$480,MATCH("ska publiceras:",'Miljövärden urval för publ'!$B$2:$Q$2,0),FALSE)</f>
        <v>ja</v>
      </c>
      <c r="E387" s="27">
        <f t="shared" si="15"/>
        <v>344</v>
      </c>
      <c r="H387" s="20">
        <v>385</v>
      </c>
      <c r="I387" t="str">
        <f t="shared" si="16"/>
        <v/>
      </c>
      <c r="J387" t="str">
        <f t="shared" si="17"/>
        <v/>
      </c>
      <c r="K387" t="str">
        <f>IF(ISERROR(VLOOKUP($J387,'Miljövärden urval för publ'!$B$2:$H$490,MATCH(K$3,'Miljövärden urval för publ'!$B$2:$H$2,0),FALSE)),"",VLOOKUP($J387,'Miljövärden urval för publ'!$B$2:$H$490,MATCH(K$3,'Miljövärden urval för publ'!$B$2:$H$2,0),FALSE))</f>
        <v/>
      </c>
      <c r="L387" t="str">
        <f>IF(ISERROR(VLOOKUP($J387,'Miljövärden urval för publ'!$B$2:$H$490,MATCH(L$3,'Miljövärden urval för publ'!$B$2:$H$2,0),FALSE)),"",VLOOKUP($J387,'Miljövärden urval för publ'!$B$2:$H$490,MATCH(L$3,'Miljövärden urval för publ'!$B$2:$H$2,0),FALSE))</f>
        <v/>
      </c>
      <c r="M387" t="str">
        <f>IF(ISERROR(VLOOKUP($J387,'Miljövärden urval för publ'!$B$2:$H$490,MATCH(M$3,'Miljövärden urval för publ'!$B$2:$H$2,0),FALSE)),"",VLOOKUP($J387,'Miljövärden urval för publ'!$B$2:$H$490,MATCH(M$3,'Miljövärden urval för publ'!$B$2:$H$2,0),FALSE))</f>
        <v/>
      </c>
      <c r="N387" t="str">
        <f>IF(ISERROR(VLOOKUP($J387,'Miljövärden urval för publ'!$B$2:$H$490,MATCH(N$3,'Miljövärden urval för publ'!$B$2:$H$2,0),FALSE)),"",VLOOKUP($J387,'Miljövärden urval för publ'!$B$2:$H$490,MATCH(N$3,'Miljövärden urval för publ'!$B$2:$H$2,0),FALSE))</f>
        <v/>
      </c>
    </row>
    <row r="388" spans="1:14" x14ac:dyDescent="0.25">
      <c r="A388" s="26" t="s">
        <v>579</v>
      </c>
      <c r="B388" s="26" t="s">
        <v>582</v>
      </c>
      <c r="C388" s="27"/>
      <c r="D388" s="27" t="str">
        <f>VLOOKUP(B388,'Miljövärden urval för publ'!$B$2:$S$480,MATCH("ska publiceras:",'Miljövärden urval för publ'!$B$2:$Q$2,0),FALSE)</f>
        <v>ja</v>
      </c>
      <c r="E388" s="27">
        <f t="shared" si="15"/>
        <v>345</v>
      </c>
      <c r="H388" s="20">
        <v>386</v>
      </c>
      <c r="I388" t="str">
        <f t="shared" si="16"/>
        <v/>
      </c>
      <c r="J388" t="str">
        <f t="shared" si="17"/>
        <v/>
      </c>
      <c r="K388" t="str">
        <f>IF(ISERROR(VLOOKUP($J388,'Miljövärden urval för publ'!$B$2:$H$490,MATCH(K$3,'Miljövärden urval för publ'!$B$2:$H$2,0),FALSE)),"",VLOOKUP($J388,'Miljövärden urval för publ'!$B$2:$H$490,MATCH(K$3,'Miljövärden urval för publ'!$B$2:$H$2,0),FALSE))</f>
        <v/>
      </c>
      <c r="L388" t="str">
        <f>IF(ISERROR(VLOOKUP($J388,'Miljövärden urval för publ'!$B$2:$H$490,MATCH(L$3,'Miljövärden urval för publ'!$B$2:$H$2,0),FALSE)),"",VLOOKUP($J388,'Miljövärden urval för publ'!$B$2:$H$490,MATCH(L$3,'Miljövärden urval för publ'!$B$2:$H$2,0),FALSE))</f>
        <v/>
      </c>
      <c r="M388" t="str">
        <f>IF(ISERROR(VLOOKUP($J388,'Miljövärden urval för publ'!$B$2:$H$490,MATCH(M$3,'Miljövärden urval för publ'!$B$2:$H$2,0),FALSE)),"",VLOOKUP($J388,'Miljövärden urval för publ'!$B$2:$H$490,MATCH(M$3,'Miljövärden urval för publ'!$B$2:$H$2,0),FALSE))</f>
        <v/>
      </c>
      <c r="N388" t="str">
        <f>IF(ISERROR(VLOOKUP($J388,'Miljövärden urval för publ'!$B$2:$H$490,MATCH(N$3,'Miljövärden urval för publ'!$B$2:$H$2,0),FALSE)),"",VLOOKUP($J388,'Miljövärden urval för publ'!$B$2:$H$490,MATCH(N$3,'Miljövärden urval för publ'!$B$2:$H$2,0),FALSE))</f>
        <v/>
      </c>
    </row>
    <row r="389" spans="1:14" x14ac:dyDescent="0.25">
      <c r="A389" s="26" t="s">
        <v>333</v>
      </c>
      <c r="B389" s="26" t="s">
        <v>336</v>
      </c>
      <c r="C389" s="27"/>
      <c r="D389" s="27" t="str">
        <f>VLOOKUP(B389,'Miljövärden urval för publ'!$B$2:$S$480,MATCH("ska publiceras:",'Miljövärden urval för publ'!$B$2:$Q$2,0),FALSE)</f>
        <v>ja</v>
      </c>
      <c r="E389" s="27">
        <f t="shared" ref="E389:E411" si="18">IF(ISERROR(D389),E388,IF(D389="ja",E388+1,E388))</f>
        <v>346</v>
      </c>
      <c r="H389" s="20">
        <v>387</v>
      </c>
      <c r="I389" t="str">
        <f t="shared" ref="I389:I411" si="19">IF(ISERROR(INDEX($A$4:$E$490,MATCH($H389,$E$4:$E$490,0),1)),"",INDEX($A$4:$E$490,MATCH($H389,$E$4:$E$490,0),1))</f>
        <v/>
      </c>
      <c r="J389" t="str">
        <f t="shared" ref="J389:J411" si="20">IF(ISERROR(INDEX($A$4:$E$490,MATCH($H389,$E$4:$E$490,0),2)),"",INDEX($A$4:$E$490,MATCH($H389,$E$4:$E$490,0),2))</f>
        <v/>
      </c>
      <c r="K389" t="str">
        <f>IF(ISERROR(VLOOKUP($J389,'Miljövärden urval för publ'!$B$2:$H$490,MATCH(K$3,'Miljövärden urval för publ'!$B$2:$H$2,0),FALSE)),"",VLOOKUP($J389,'Miljövärden urval för publ'!$B$2:$H$490,MATCH(K$3,'Miljövärden urval för publ'!$B$2:$H$2,0),FALSE))</f>
        <v/>
      </c>
      <c r="L389" t="str">
        <f>IF(ISERROR(VLOOKUP($J389,'Miljövärden urval för publ'!$B$2:$H$490,MATCH(L$3,'Miljövärden urval för publ'!$B$2:$H$2,0),FALSE)),"",VLOOKUP($J389,'Miljövärden urval för publ'!$B$2:$H$490,MATCH(L$3,'Miljövärden urval för publ'!$B$2:$H$2,0),FALSE))</f>
        <v/>
      </c>
      <c r="M389" t="str">
        <f>IF(ISERROR(VLOOKUP($J389,'Miljövärden urval för publ'!$B$2:$H$490,MATCH(M$3,'Miljövärden urval för publ'!$B$2:$H$2,0),FALSE)),"",VLOOKUP($J389,'Miljövärden urval för publ'!$B$2:$H$490,MATCH(M$3,'Miljövärden urval för publ'!$B$2:$H$2,0),FALSE))</f>
        <v/>
      </c>
      <c r="N389" t="str">
        <f>IF(ISERROR(VLOOKUP($J389,'Miljövärden urval för publ'!$B$2:$H$490,MATCH(N$3,'Miljövärden urval för publ'!$B$2:$H$2,0),FALSE)),"",VLOOKUP($J389,'Miljövärden urval för publ'!$B$2:$H$490,MATCH(N$3,'Miljövärden urval för publ'!$B$2:$H$2,0),FALSE))</f>
        <v/>
      </c>
    </row>
    <row r="390" spans="1:14" x14ac:dyDescent="0.25">
      <c r="A390" s="26" t="s">
        <v>333</v>
      </c>
      <c r="B390" s="26" t="s">
        <v>337</v>
      </c>
      <c r="C390" s="27"/>
      <c r="D390" s="27" t="str">
        <f>VLOOKUP(B390,'Miljövärden urval för publ'!$B$2:$S$480,MATCH("ska publiceras:",'Miljövärden urval för publ'!$B$2:$Q$2,0),FALSE)</f>
        <v>ja</v>
      </c>
      <c r="E390" s="27">
        <f t="shared" si="18"/>
        <v>347</v>
      </c>
      <c r="H390" s="20">
        <v>388</v>
      </c>
      <c r="I390" t="str">
        <f t="shared" si="19"/>
        <v/>
      </c>
      <c r="J390" t="str">
        <f t="shared" si="20"/>
        <v/>
      </c>
      <c r="K390" t="str">
        <f>IF(ISERROR(VLOOKUP($J390,'Miljövärden urval för publ'!$B$2:$H$490,MATCH(K$3,'Miljövärden urval för publ'!$B$2:$H$2,0),FALSE)),"",VLOOKUP($J390,'Miljövärden urval för publ'!$B$2:$H$490,MATCH(K$3,'Miljövärden urval för publ'!$B$2:$H$2,0),FALSE))</f>
        <v/>
      </c>
      <c r="L390" t="str">
        <f>IF(ISERROR(VLOOKUP($J390,'Miljövärden urval för publ'!$B$2:$H$490,MATCH(L$3,'Miljövärden urval för publ'!$B$2:$H$2,0),FALSE)),"",VLOOKUP($J390,'Miljövärden urval för publ'!$B$2:$H$490,MATCH(L$3,'Miljövärden urval för publ'!$B$2:$H$2,0),FALSE))</f>
        <v/>
      </c>
      <c r="M390" t="str">
        <f>IF(ISERROR(VLOOKUP($J390,'Miljövärden urval för publ'!$B$2:$H$490,MATCH(M$3,'Miljövärden urval för publ'!$B$2:$H$2,0),FALSE)),"",VLOOKUP($J390,'Miljövärden urval för publ'!$B$2:$H$490,MATCH(M$3,'Miljövärden urval för publ'!$B$2:$H$2,0),FALSE))</f>
        <v/>
      </c>
      <c r="N390" t="str">
        <f>IF(ISERROR(VLOOKUP($J390,'Miljövärden urval för publ'!$B$2:$H$490,MATCH(N$3,'Miljövärden urval för publ'!$B$2:$H$2,0),FALSE)),"",VLOOKUP($J390,'Miljövärden urval för publ'!$B$2:$H$490,MATCH(N$3,'Miljövärden urval för publ'!$B$2:$H$2,0),FALSE))</f>
        <v/>
      </c>
    </row>
    <row r="391" spans="1:14" x14ac:dyDescent="0.25">
      <c r="A391" s="26" t="s">
        <v>583</v>
      </c>
      <c r="B391" s="26" t="s">
        <v>587</v>
      </c>
      <c r="C391" s="27"/>
      <c r="D391" s="27" t="str">
        <f>VLOOKUP(B391,'Miljövärden urval för publ'!$B$2:$S$480,MATCH("ska publiceras:",'Miljövärden urval för publ'!$B$2:$Q$2,0),FALSE)</f>
        <v>ja</v>
      </c>
      <c r="E391" s="27">
        <f t="shared" si="18"/>
        <v>348</v>
      </c>
      <c r="H391" s="20">
        <v>389</v>
      </c>
      <c r="I391" t="str">
        <f t="shared" si="19"/>
        <v/>
      </c>
      <c r="J391" t="str">
        <f t="shared" si="20"/>
        <v/>
      </c>
      <c r="K391" t="str">
        <f>IF(ISERROR(VLOOKUP($J391,'Miljövärden urval för publ'!$B$2:$H$490,MATCH(K$3,'Miljövärden urval för publ'!$B$2:$H$2,0),FALSE)),"",VLOOKUP($J391,'Miljövärden urval för publ'!$B$2:$H$490,MATCH(K$3,'Miljövärden urval för publ'!$B$2:$H$2,0),FALSE))</f>
        <v/>
      </c>
      <c r="L391" t="str">
        <f>IF(ISERROR(VLOOKUP($J391,'Miljövärden urval för publ'!$B$2:$H$490,MATCH(L$3,'Miljövärden urval för publ'!$B$2:$H$2,0),FALSE)),"",VLOOKUP($J391,'Miljövärden urval för publ'!$B$2:$H$490,MATCH(L$3,'Miljövärden urval för publ'!$B$2:$H$2,0),FALSE))</f>
        <v/>
      </c>
      <c r="M391" t="str">
        <f>IF(ISERROR(VLOOKUP($J391,'Miljövärden urval för publ'!$B$2:$H$490,MATCH(M$3,'Miljövärden urval för publ'!$B$2:$H$2,0),FALSE)),"",VLOOKUP($J391,'Miljövärden urval för publ'!$B$2:$H$490,MATCH(M$3,'Miljövärden urval för publ'!$B$2:$H$2,0),FALSE))</f>
        <v/>
      </c>
      <c r="N391" t="str">
        <f>IF(ISERROR(VLOOKUP($J391,'Miljövärden urval för publ'!$B$2:$H$490,MATCH(N$3,'Miljövärden urval för publ'!$B$2:$H$2,0),FALSE)),"",VLOOKUP($J391,'Miljövärden urval för publ'!$B$2:$H$490,MATCH(N$3,'Miljövärden urval för publ'!$B$2:$H$2,0),FALSE))</f>
        <v/>
      </c>
    </row>
    <row r="392" spans="1:14" x14ac:dyDescent="0.25">
      <c r="A392" s="26" t="s">
        <v>588</v>
      </c>
      <c r="B392" s="26" t="s">
        <v>589</v>
      </c>
      <c r="C392" s="27"/>
      <c r="D392" s="27" t="str">
        <f>VLOOKUP(B392,'Miljövärden urval för publ'!$B$2:$S$480,MATCH("ska publiceras:",'Miljövärden urval för publ'!$B$2:$Q$2,0),FALSE)</f>
        <v>ja</v>
      </c>
      <c r="E392" s="27">
        <f t="shared" si="18"/>
        <v>349</v>
      </c>
      <c r="H392" s="20">
        <v>390</v>
      </c>
      <c r="I392" t="str">
        <f t="shared" si="19"/>
        <v/>
      </c>
      <c r="J392" t="str">
        <f t="shared" si="20"/>
        <v/>
      </c>
      <c r="K392" t="str">
        <f>IF(ISERROR(VLOOKUP($J392,'Miljövärden urval för publ'!$B$2:$H$490,MATCH(K$3,'Miljövärden urval för publ'!$B$2:$H$2,0),FALSE)),"",VLOOKUP($J392,'Miljövärden urval för publ'!$B$2:$H$490,MATCH(K$3,'Miljövärden urval för publ'!$B$2:$H$2,0),FALSE))</f>
        <v/>
      </c>
      <c r="L392" t="str">
        <f>IF(ISERROR(VLOOKUP($J392,'Miljövärden urval för publ'!$B$2:$H$490,MATCH(L$3,'Miljövärden urval för publ'!$B$2:$H$2,0),FALSE)),"",VLOOKUP($J392,'Miljövärden urval för publ'!$B$2:$H$490,MATCH(L$3,'Miljövärden urval för publ'!$B$2:$H$2,0),FALSE))</f>
        <v/>
      </c>
      <c r="M392" t="str">
        <f>IF(ISERROR(VLOOKUP($J392,'Miljövärden urval för publ'!$B$2:$H$490,MATCH(M$3,'Miljövärden urval för publ'!$B$2:$H$2,0),FALSE)),"",VLOOKUP($J392,'Miljövärden urval för publ'!$B$2:$H$490,MATCH(M$3,'Miljövärden urval för publ'!$B$2:$H$2,0),FALSE))</f>
        <v/>
      </c>
      <c r="N392" t="str">
        <f>IF(ISERROR(VLOOKUP($J392,'Miljövärden urval för publ'!$B$2:$H$490,MATCH(N$3,'Miljövärden urval för publ'!$B$2:$H$2,0),FALSE)),"",VLOOKUP($J392,'Miljövärden urval för publ'!$B$2:$H$490,MATCH(N$3,'Miljövärden urval för publ'!$B$2:$H$2,0),FALSE))</f>
        <v/>
      </c>
    </row>
    <row r="393" spans="1:14" x14ac:dyDescent="0.25">
      <c r="A393" s="26" t="s">
        <v>440</v>
      </c>
      <c r="B393" s="26" t="s">
        <v>444</v>
      </c>
      <c r="C393" s="27"/>
      <c r="D393" s="27" t="str">
        <f>VLOOKUP(B393,'Miljövärden urval för publ'!$B$2:$S$480,MATCH("ska publiceras:",'Miljövärden urval för publ'!$B$2:$Q$2,0),FALSE)</f>
        <v>ja</v>
      </c>
      <c r="E393" s="27">
        <f t="shared" si="18"/>
        <v>350</v>
      </c>
      <c r="H393" s="20">
        <v>391</v>
      </c>
      <c r="I393" t="str">
        <f t="shared" si="19"/>
        <v/>
      </c>
      <c r="J393" t="str">
        <f t="shared" si="20"/>
        <v/>
      </c>
      <c r="K393" t="str">
        <f>IF(ISERROR(VLOOKUP($J393,'Miljövärden urval för publ'!$B$2:$H$490,MATCH(K$3,'Miljövärden urval för publ'!$B$2:$H$2,0),FALSE)),"",VLOOKUP($J393,'Miljövärden urval för publ'!$B$2:$H$490,MATCH(K$3,'Miljövärden urval för publ'!$B$2:$H$2,0),FALSE))</f>
        <v/>
      </c>
      <c r="L393" t="str">
        <f>IF(ISERROR(VLOOKUP($J393,'Miljövärden urval för publ'!$B$2:$H$490,MATCH(L$3,'Miljövärden urval för publ'!$B$2:$H$2,0),FALSE)),"",VLOOKUP($J393,'Miljövärden urval för publ'!$B$2:$H$490,MATCH(L$3,'Miljövärden urval för publ'!$B$2:$H$2,0),FALSE))</f>
        <v/>
      </c>
      <c r="M393" t="str">
        <f>IF(ISERROR(VLOOKUP($J393,'Miljövärden urval för publ'!$B$2:$H$490,MATCH(M$3,'Miljövärden urval för publ'!$B$2:$H$2,0),FALSE)),"",VLOOKUP($J393,'Miljövärden urval för publ'!$B$2:$H$490,MATCH(M$3,'Miljövärden urval för publ'!$B$2:$H$2,0),FALSE))</f>
        <v/>
      </c>
      <c r="N393" t="str">
        <f>IF(ISERROR(VLOOKUP($J393,'Miljövärden urval för publ'!$B$2:$H$490,MATCH(N$3,'Miljövärden urval för publ'!$B$2:$H$2,0),FALSE)),"",VLOOKUP($J393,'Miljövärden urval för publ'!$B$2:$H$490,MATCH(N$3,'Miljövärden urval för publ'!$B$2:$H$2,0),FALSE))</f>
        <v/>
      </c>
    </row>
    <row r="394" spans="1:14" x14ac:dyDescent="0.25">
      <c r="A394" s="26" t="s">
        <v>590</v>
      </c>
      <c r="B394" s="26" t="s">
        <v>593</v>
      </c>
      <c r="C394" s="27"/>
      <c r="D394" s="27" t="str">
        <f>VLOOKUP(B394,'Miljövärden urval för publ'!$B$2:$S$480,MATCH("ska publiceras:",'Miljövärden urval för publ'!$B$2:$Q$2,0),FALSE)</f>
        <v>ja</v>
      </c>
      <c r="E394" s="27">
        <f t="shared" si="18"/>
        <v>351</v>
      </c>
      <c r="H394" s="20">
        <v>392</v>
      </c>
      <c r="I394" t="str">
        <f t="shared" si="19"/>
        <v/>
      </c>
      <c r="J394" t="str">
        <f t="shared" si="20"/>
        <v/>
      </c>
      <c r="K394" t="str">
        <f>IF(ISERROR(VLOOKUP($J394,'Miljövärden urval för publ'!$B$2:$H$490,MATCH(K$3,'Miljövärden urval för publ'!$B$2:$H$2,0),FALSE)),"",VLOOKUP($J394,'Miljövärden urval för publ'!$B$2:$H$490,MATCH(K$3,'Miljövärden urval för publ'!$B$2:$H$2,0),FALSE))</f>
        <v/>
      </c>
      <c r="L394" t="str">
        <f>IF(ISERROR(VLOOKUP($J394,'Miljövärden urval för publ'!$B$2:$H$490,MATCH(L$3,'Miljövärden urval för publ'!$B$2:$H$2,0),FALSE)),"",VLOOKUP($J394,'Miljövärden urval för publ'!$B$2:$H$490,MATCH(L$3,'Miljövärden urval för publ'!$B$2:$H$2,0),FALSE))</f>
        <v/>
      </c>
      <c r="M394" t="str">
        <f>IF(ISERROR(VLOOKUP($J394,'Miljövärden urval för publ'!$B$2:$H$490,MATCH(M$3,'Miljövärden urval för publ'!$B$2:$H$2,0),FALSE)),"",VLOOKUP($J394,'Miljövärden urval för publ'!$B$2:$H$490,MATCH(M$3,'Miljövärden urval för publ'!$B$2:$H$2,0),FALSE))</f>
        <v/>
      </c>
      <c r="N394" t="str">
        <f>IF(ISERROR(VLOOKUP($J394,'Miljövärden urval för publ'!$B$2:$H$490,MATCH(N$3,'Miljövärden urval för publ'!$B$2:$H$2,0),FALSE)),"",VLOOKUP($J394,'Miljövärden urval för publ'!$B$2:$H$490,MATCH(N$3,'Miljövärden urval för publ'!$B$2:$H$2,0),FALSE))</f>
        <v/>
      </c>
    </row>
    <row r="395" spans="1:14" x14ac:dyDescent="0.25">
      <c r="A395" s="26" t="s">
        <v>407</v>
      </c>
      <c r="B395" s="26" t="s">
        <v>425</v>
      </c>
      <c r="C395" s="27"/>
      <c r="D395" s="27" t="str">
        <f>VLOOKUP(B395,'Miljövärden urval för publ'!$B$2:$S$480,MATCH("ska publiceras:",'Miljövärden urval för publ'!$B$2:$Q$2,0),FALSE)</f>
        <v>ja</v>
      </c>
      <c r="E395" s="27">
        <f t="shared" si="18"/>
        <v>352</v>
      </c>
      <c r="H395" s="20">
        <v>393</v>
      </c>
      <c r="I395" t="str">
        <f t="shared" si="19"/>
        <v/>
      </c>
      <c r="J395" t="str">
        <f t="shared" si="20"/>
        <v/>
      </c>
      <c r="K395" t="str">
        <f>IF(ISERROR(VLOOKUP($J395,'Miljövärden urval för publ'!$B$2:$H$490,MATCH(K$3,'Miljövärden urval för publ'!$B$2:$H$2,0),FALSE)),"",VLOOKUP($J395,'Miljövärden urval för publ'!$B$2:$H$490,MATCH(K$3,'Miljövärden urval för publ'!$B$2:$H$2,0),FALSE))</f>
        <v/>
      </c>
      <c r="L395" t="str">
        <f>IF(ISERROR(VLOOKUP($J395,'Miljövärden urval för publ'!$B$2:$H$490,MATCH(L$3,'Miljövärden urval för publ'!$B$2:$H$2,0),FALSE)),"",VLOOKUP($J395,'Miljövärden urval för publ'!$B$2:$H$490,MATCH(L$3,'Miljövärden urval för publ'!$B$2:$H$2,0),FALSE))</f>
        <v/>
      </c>
      <c r="M395" t="str">
        <f>IF(ISERROR(VLOOKUP($J395,'Miljövärden urval för publ'!$B$2:$H$490,MATCH(M$3,'Miljövärden urval för publ'!$B$2:$H$2,0),FALSE)),"",VLOOKUP($J395,'Miljövärden urval för publ'!$B$2:$H$490,MATCH(M$3,'Miljövärden urval för publ'!$B$2:$H$2,0),FALSE))</f>
        <v/>
      </c>
      <c r="N395" t="str">
        <f>IF(ISERROR(VLOOKUP($J395,'Miljövärden urval för publ'!$B$2:$H$490,MATCH(N$3,'Miljövärden urval för publ'!$B$2:$H$2,0),FALSE)),"",VLOOKUP($J395,'Miljövärden urval för publ'!$B$2:$H$490,MATCH(N$3,'Miljövärden urval för publ'!$B$2:$H$2,0),FALSE))</f>
        <v/>
      </c>
    </row>
    <row r="396" spans="1:14" x14ac:dyDescent="0.25">
      <c r="A396" s="26" t="s">
        <v>231</v>
      </c>
      <c r="B396" s="26" t="s">
        <v>234</v>
      </c>
      <c r="C396" s="27"/>
      <c r="D396" s="27" t="str">
        <f>VLOOKUP(B396,'Miljövärden urval för publ'!$B$2:$S$480,MATCH("ska publiceras:",'Miljövärden urval för publ'!$B$2:$Q$2,0),FALSE)</f>
        <v>ja</v>
      </c>
      <c r="E396" s="27">
        <f t="shared" si="18"/>
        <v>353</v>
      </c>
      <c r="H396" s="20">
        <v>394</v>
      </c>
      <c r="I396" t="str">
        <f t="shared" si="19"/>
        <v/>
      </c>
      <c r="J396" t="str">
        <f t="shared" si="20"/>
        <v/>
      </c>
      <c r="K396" t="str">
        <f>IF(ISERROR(VLOOKUP($J396,'Miljövärden urval för publ'!$B$2:$H$490,MATCH(K$3,'Miljövärden urval för publ'!$B$2:$H$2,0),FALSE)),"",VLOOKUP($J396,'Miljövärden urval för publ'!$B$2:$H$490,MATCH(K$3,'Miljövärden urval för publ'!$B$2:$H$2,0),FALSE))</f>
        <v/>
      </c>
      <c r="L396" t="str">
        <f>IF(ISERROR(VLOOKUP($J396,'Miljövärden urval för publ'!$B$2:$H$490,MATCH(L$3,'Miljövärden urval för publ'!$B$2:$H$2,0),FALSE)),"",VLOOKUP($J396,'Miljövärden urval för publ'!$B$2:$H$490,MATCH(L$3,'Miljövärden urval för publ'!$B$2:$H$2,0),FALSE))</f>
        <v/>
      </c>
      <c r="M396" t="str">
        <f>IF(ISERROR(VLOOKUP($J396,'Miljövärden urval för publ'!$B$2:$H$490,MATCH(M$3,'Miljövärden urval för publ'!$B$2:$H$2,0),FALSE)),"",VLOOKUP($J396,'Miljövärden urval för publ'!$B$2:$H$490,MATCH(M$3,'Miljövärden urval för publ'!$B$2:$H$2,0),FALSE))</f>
        <v/>
      </c>
      <c r="N396" t="str">
        <f>IF(ISERROR(VLOOKUP($J396,'Miljövärden urval för publ'!$B$2:$H$490,MATCH(N$3,'Miljövärden urval för publ'!$B$2:$H$2,0),FALSE)),"",VLOOKUP($J396,'Miljövärden urval för publ'!$B$2:$H$490,MATCH(N$3,'Miljövärden urval för publ'!$B$2:$H$2,0),FALSE))</f>
        <v/>
      </c>
    </row>
    <row r="397" spans="1:14" x14ac:dyDescent="0.25">
      <c r="A397" s="26" t="s">
        <v>96</v>
      </c>
      <c r="B397" s="26" t="s">
        <v>100</v>
      </c>
      <c r="C397" s="27"/>
      <c r="D397" s="27" t="str">
        <f>VLOOKUP(B397,'Miljövärden urval för publ'!$B$2:$S$480,MATCH("ska publiceras:",'Miljövärden urval för publ'!$B$2:$Q$2,0),FALSE)</f>
        <v>nej</v>
      </c>
      <c r="E397" s="27">
        <f t="shared" si="18"/>
        <v>353</v>
      </c>
      <c r="H397" s="20">
        <v>395</v>
      </c>
      <c r="I397" t="str">
        <f t="shared" si="19"/>
        <v/>
      </c>
      <c r="J397" t="str">
        <f t="shared" si="20"/>
        <v/>
      </c>
      <c r="K397" t="str">
        <f>IF(ISERROR(VLOOKUP($J397,'Miljövärden urval för publ'!$B$2:$H$490,MATCH(K$3,'Miljövärden urval för publ'!$B$2:$H$2,0),FALSE)),"",VLOOKUP($J397,'Miljövärden urval för publ'!$B$2:$H$490,MATCH(K$3,'Miljövärden urval för publ'!$B$2:$H$2,0),FALSE))</f>
        <v/>
      </c>
      <c r="L397" t="str">
        <f>IF(ISERROR(VLOOKUP($J397,'Miljövärden urval för publ'!$B$2:$H$490,MATCH(L$3,'Miljövärden urval för publ'!$B$2:$H$2,0),FALSE)),"",VLOOKUP($J397,'Miljövärden urval för publ'!$B$2:$H$490,MATCH(L$3,'Miljövärden urval för publ'!$B$2:$H$2,0),FALSE))</f>
        <v/>
      </c>
      <c r="M397" t="str">
        <f>IF(ISERROR(VLOOKUP($J397,'Miljövärden urval för publ'!$B$2:$H$490,MATCH(M$3,'Miljövärden urval för publ'!$B$2:$H$2,0),FALSE)),"",VLOOKUP($J397,'Miljövärden urval för publ'!$B$2:$H$490,MATCH(M$3,'Miljövärden urval för publ'!$B$2:$H$2,0),FALSE))</f>
        <v/>
      </c>
      <c r="N397" t="str">
        <f>IF(ISERROR(VLOOKUP($J397,'Miljövärden urval för publ'!$B$2:$H$490,MATCH(N$3,'Miljövärden urval för publ'!$B$2:$H$2,0),FALSE)),"",VLOOKUP($J397,'Miljövärden urval för publ'!$B$2:$H$490,MATCH(N$3,'Miljövärden urval för publ'!$B$2:$H$2,0),FALSE))</f>
        <v/>
      </c>
    </row>
    <row r="398" spans="1:14" x14ac:dyDescent="0.25">
      <c r="A398" s="26" t="s">
        <v>477</v>
      </c>
      <c r="B398" s="26" t="s">
        <v>483</v>
      </c>
      <c r="C398" s="27"/>
      <c r="D398" s="27" t="str">
        <f>VLOOKUP(B398,'Miljövärden urval för publ'!$B$2:$S$480,MATCH("ska publiceras:",'Miljövärden urval för publ'!$B$2:$Q$2,0),FALSE)</f>
        <v>ja</v>
      </c>
      <c r="E398" s="27">
        <f t="shared" si="18"/>
        <v>354</v>
      </c>
      <c r="H398" s="20">
        <v>396</v>
      </c>
      <c r="I398" t="str">
        <f t="shared" si="19"/>
        <v/>
      </c>
      <c r="J398" t="str">
        <f t="shared" si="20"/>
        <v/>
      </c>
      <c r="K398" t="str">
        <f>IF(ISERROR(VLOOKUP($J398,'Miljövärden urval för publ'!$B$2:$H$490,MATCH(K$3,'Miljövärden urval för publ'!$B$2:$H$2,0),FALSE)),"",VLOOKUP($J398,'Miljövärden urval för publ'!$B$2:$H$490,MATCH(K$3,'Miljövärden urval för publ'!$B$2:$H$2,0),FALSE))</f>
        <v/>
      </c>
      <c r="L398" t="str">
        <f>IF(ISERROR(VLOOKUP($J398,'Miljövärden urval för publ'!$B$2:$H$490,MATCH(L$3,'Miljövärden urval för publ'!$B$2:$H$2,0),FALSE)),"",VLOOKUP($J398,'Miljövärden urval för publ'!$B$2:$H$490,MATCH(L$3,'Miljövärden urval för publ'!$B$2:$H$2,0),FALSE))</f>
        <v/>
      </c>
      <c r="M398" t="str">
        <f>IF(ISERROR(VLOOKUP($J398,'Miljövärden urval för publ'!$B$2:$H$490,MATCH(M$3,'Miljövärden urval för publ'!$B$2:$H$2,0),FALSE)),"",VLOOKUP($J398,'Miljövärden urval för publ'!$B$2:$H$490,MATCH(M$3,'Miljövärden urval för publ'!$B$2:$H$2,0),FALSE))</f>
        <v/>
      </c>
      <c r="N398" t="str">
        <f>IF(ISERROR(VLOOKUP($J398,'Miljövärden urval för publ'!$B$2:$H$490,MATCH(N$3,'Miljövärden urval för publ'!$B$2:$H$2,0),FALSE)),"",VLOOKUP($J398,'Miljövärden urval för publ'!$B$2:$H$490,MATCH(N$3,'Miljövärden urval för publ'!$B$2:$H$2,0),FALSE))</f>
        <v/>
      </c>
    </row>
    <row r="399" spans="1:14" x14ac:dyDescent="0.25">
      <c r="A399" s="26" t="s">
        <v>101</v>
      </c>
      <c r="B399" s="26" t="s">
        <v>120</v>
      </c>
      <c r="C399" s="27"/>
      <c r="D399" s="27" t="str">
        <f>VLOOKUP(B399,'Miljövärden urval för publ'!$B$2:$S$480,MATCH("ska publiceras:",'Miljövärden urval för publ'!$B$2:$Q$2,0),FALSE)</f>
        <v>ja</v>
      </c>
      <c r="E399" s="27">
        <f t="shared" si="18"/>
        <v>355</v>
      </c>
      <c r="H399" s="20">
        <v>397</v>
      </c>
      <c r="I399" t="str">
        <f t="shared" si="19"/>
        <v/>
      </c>
      <c r="J399" t="str">
        <f t="shared" si="20"/>
        <v/>
      </c>
      <c r="K399" t="str">
        <f>IF(ISERROR(VLOOKUP($J399,'Miljövärden urval för publ'!$B$2:$H$490,MATCH(K$3,'Miljövärden urval för publ'!$B$2:$H$2,0),FALSE)),"",VLOOKUP($J399,'Miljövärden urval för publ'!$B$2:$H$490,MATCH(K$3,'Miljövärden urval för publ'!$B$2:$H$2,0),FALSE))</f>
        <v/>
      </c>
      <c r="L399" t="str">
        <f>IF(ISERROR(VLOOKUP($J399,'Miljövärden urval för publ'!$B$2:$H$490,MATCH(L$3,'Miljövärden urval för publ'!$B$2:$H$2,0),FALSE)),"",VLOOKUP($J399,'Miljövärden urval för publ'!$B$2:$H$490,MATCH(L$3,'Miljövärden urval för publ'!$B$2:$H$2,0),FALSE))</f>
        <v/>
      </c>
      <c r="M399" t="str">
        <f>IF(ISERROR(VLOOKUP($J399,'Miljövärden urval för publ'!$B$2:$H$490,MATCH(M$3,'Miljövärden urval för publ'!$B$2:$H$2,0),FALSE)),"",VLOOKUP($J399,'Miljövärden urval för publ'!$B$2:$H$490,MATCH(M$3,'Miljövärden urval för publ'!$B$2:$H$2,0),FALSE))</f>
        <v/>
      </c>
      <c r="N399" t="str">
        <f>IF(ISERROR(VLOOKUP($J399,'Miljövärden urval för publ'!$B$2:$H$490,MATCH(N$3,'Miljövärden urval för publ'!$B$2:$H$2,0),FALSE)),"",VLOOKUP($J399,'Miljövärden urval för publ'!$B$2:$H$490,MATCH(N$3,'Miljövärden urval för publ'!$B$2:$H$2,0),FALSE))</f>
        <v/>
      </c>
    </row>
    <row r="400" spans="1:14" x14ac:dyDescent="0.25">
      <c r="A400" s="26" t="s">
        <v>54</v>
      </c>
      <c r="B400" s="26" t="s">
        <v>64</v>
      </c>
      <c r="C400" s="27"/>
      <c r="D400" s="27" t="str">
        <f>VLOOKUP(B400,'Miljövärden urval för publ'!$B$2:$S$480,MATCH("ska publiceras:",'Miljövärden urval för publ'!$B$2:$Q$2,0),FALSE)</f>
        <v>ja</v>
      </c>
      <c r="E400" s="27">
        <f t="shared" si="18"/>
        <v>356</v>
      </c>
      <c r="H400" s="20">
        <v>398</v>
      </c>
      <c r="I400" t="str">
        <f t="shared" si="19"/>
        <v/>
      </c>
      <c r="J400" t="str">
        <f t="shared" si="20"/>
        <v/>
      </c>
      <c r="K400" t="str">
        <f>IF(ISERROR(VLOOKUP($J400,'Miljövärden urval för publ'!$B$2:$H$490,MATCH(K$3,'Miljövärden urval för publ'!$B$2:$H$2,0),FALSE)),"",VLOOKUP($J400,'Miljövärden urval för publ'!$B$2:$H$490,MATCH(K$3,'Miljövärden urval för publ'!$B$2:$H$2,0),FALSE))</f>
        <v/>
      </c>
      <c r="L400" t="str">
        <f>IF(ISERROR(VLOOKUP($J400,'Miljövärden urval för publ'!$B$2:$H$490,MATCH(L$3,'Miljövärden urval för publ'!$B$2:$H$2,0),FALSE)),"",VLOOKUP($J400,'Miljövärden urval för publ'!$B$2:$H$490,MATCH(L$3,'Miljövärden urval för publ'!$B$2:$H$2,0),FALSE))</f>
        <v/>
      </c>
      <c r="M400" t="str">
        <f>IF(ISERROR(VLOOKUP($J400,'Miljövärden urval för publ'!$B$2:$H$490,MATCH(M$3,'Miljövärden urval för publ'!$B$2:$H$2,0),FALSE)),"",VLOOKUP($J400,'Miljövärden urval för publ'!$B$2:$H$490,MATCH(M$3,'Miljövärden urval för publ'!$B$2:$H$2,0),FALSE))</f>
        <v/>
      </c>
      <c r="N400" t="str">
        <f>IF(ISERROR(VLOOKUP($J400,'Miljövärden urval för publ'!$B$2:$H$490,MATCH(N$3,'Miljövärden urval för publ'!$B$2:$H$2,0),FALSE)),"",VLOOKUP($J400,'Miljövärden urval för publ'!$B$2:$H$490,MATCH(N$3,'Miljövärden urval för publ'!$B$2:$H$2,0),FALSE))</f>
        <v/>
      </c>
    </row>
    <row r="401" spans="1:14" x14ac:dyDescent="0.25">
      <c r="A401" s="26" t="s">
        <v>598</v>
      </c>
      <c r="B401" s="26" t="s">
        <v>602</v>
      </c>
      <c r="C401" s="27"/>
      <c r="D401" s="27" t="str">
        <f>VLOOKUP(B401,'Miljövärden urval för publ'!$B$2:$S$480,MATCH("ska publiceras:",'Miljövärden urval för publ'!$B$2:$Q$2,0),FALSE)</f>
        <v>ja</v>
      </c>
      <c r="E401" s="27">
        <f t="shared" si="18"/>
        <v>357</v>
      </c>
      <c r="H401" s="20">
        <v>399</v>
      </c>
      <c r="I401" t="str">
        <f t="shared" si="19"/>
        <v/>
      </c>
      <c r="J401" t="str">
        <f t="shared" si="20"/>
        <v/>
      </c>
      <c r="K401" t="str">
        <f>IF(ISERROR(VLOOKUP($J401,'Miljövärden urval för publ'!$B$2:$H$490,MATCH(K$3,'Miljövärden urval för publ'!$B$2:$H$2,0),FALSE)),"",VLOOKUP($J401,'Miljövärden urval för publ'!$B$2:$H$490,MATCH(K$3,'Miljövärden urval för publ'!$B$2:$H$2,0),FALSE))</f>
        <v/>
      </c>
      <c r="L401" t="str">
        <f>IF(ISERROR(VLOOKUP($J401,'Miljövärden urval för publ'!$B$2:$H$490,MATCH(L$3,'Miljövärden urval för publ'!$B$2:$H$2,0),FALSE)),"",VLOOKUP($J401,'Miljövärden urval för publ'!$B$2:$H$490,MATCH(L$3,'Miljövärden urval för publ'!$B$2:$H$2,0),FALSE))</f>
        <v/>
      </c>
      <c r="M401" t="str">
        <f>IF(ISERROR(VLOOKUP($J401,'Miljövärden urval för publ'!$B$2:$H$490,MATCH(M$3,'Miljövärden urval för publ'!$B$2:$H$2,0),FALSE)),"",VLOOKUP($J401,'Miljövärden urval för publ'!$B$2:$H$490,MATCH(M$3,'Miljövärden urval för publ'!$B$2:$H$2,0),FALSE))</f>
        <v/>
      </c>
      <c r="N401" t="str">
        <f>IF(ISERROR(VLOOKUP($J401,'Miljövärden urval för publ'!$B$2:$H$490,MATCH(N$3,'Miljövärden urval för publ'!$B$2:$H$2,0),FALSE)),"",VLOOKUP($J401,'Miljövärden urval för publ'!$B$2:$H$490,MATCH(N$3,'Miljövärden urval för publ'!$B$2:$H$2,0),FALSE))</f>
        <v/>
      </c>
    </row>
    <row r="402" spans="1:14" x14ac:dyDescent="0.25">
      <c r="A402" s="26" t="s">
        <v>137</v>
      </c>
      <c r="B402" s="26" t="s">
        <v>140</v>
      </c>
      <c r="C402" s="27"/>
      <c r="D402" s="27" t="str">
        <f>VLOOKUP(B402,'Miljövärden urval för publ'!$B$2:$S$480,MATCH("ska publiceras:",'Miljövärden urval för publ'!$B$2:$Q$2,0),FALSE)</f>
        <v>ja</v>
      </c>
      <c r="E402" s="27">
        <f t="shared" si="18"/>
        <v>358</v>
      </c>
      <c r="H402" s="20">
        <v>400</v>
      </c>
      <c r="I402" t="str">
        <f t="shared" si="19"/>
        <v/>
      </c>
      <c r="J402" t="str">
        <f t="shared" si="20"/>
        <v/>
      </c>
      <c r="K402" t="str">
        <f>IF(ISERROR(VLOOKUP($J402,'Miljövärden urval för publ'!$B$2:$H$490,MATCH(K$3,'Miljövärden urval för publ'!$B$2:$H$2,0),FALSE)),"",VLOOKUP($J402,'Miljövärden urval för publ'!$B$2:$H$490,MATCH(K$3,'Miljövärden urval för publ'!$B$2:$H$2,0),FALSE))</f>
        <v/>
      </c>
      <c r="L402" t="str">
        <f>IF(ISERROR(VLOOKUP($J402,'Miljövärden urval för publ'!$B$2:$H$490,MATCH(L$3,'Miljövärden urval för publ'!$B$2:$H$2,0),FALSE)),"",VLOOKUP($J402,'Miljövärden urval för publ'!$B$2:$H$490,MATCH(L$3,'Miljövärden urval för publ'!$B$2:$H$2,0),FALSE))</f>
        <v/>
      </c>
      <c r="M402" t="str">
        <f>IF(ISERROR(VLOOKUP($J402,'Miljövärden urval för publ'!$B$2:$H$490,MATCH(M$3,'Miljövärden urval för publ'!$B$2:$H$2,0),FALSE)),"",VLOOKUP($J402,'Miljövärden urval för publ'!$B$2:$H$490,MATCH(M$3,'Miljövärden urval för publ'!$B$2:$H$2,0),FALSE))</f>
        <v/>
      </c>
      <c r="N402" t="str">
        <f>IF(ISERROR(VLOOKUP($J402,'Miljövärden urval för publ'!$B$2:$H$490,MATCH(N$3,'Miljövärden urval för publ'!$B$2:$H$2,0),FALSE)),"",VLOOKUP($J402,'Miljövärden urval för publ'!$B$2:$H$490,MATCH(N$3,'Miljövärden urval för publ'!$B$2:$H$2,0),FALSE))</f>
        <v/>
      </c>
    </row>
    <row r="403" spans="1:14" x14ac:dyDescent="0.25">
      <c r="A403" s="26" t="s">
        <v>277</v>
      </c>
      <c r="B403" s="26" t="s">
        <v>284</v>
      </c>
      <c r="C403" s="27"/>
      <c r="D403" s="27" t="str">
        <f>VLOOKUP(B403,'Miljövärden urval för publ'!$B$2:$S$480,MATCH("ska publiceras:",'Miljövärden urval för publ'!$B$2:$Q$2,0),FALSE)</f>
        <v>ja</v>
      </c>
      <c r="E403" s="27">
        <f t="shared" si="18"/>
        <v>359</v>
      </c>
      <c r="H403" s="20">
        <v>401</v>
      </c>
      <c r="I403" t="str">
        <f t="shared" si="19"/>
        <v/>
      </c>
      <c r="J403" t="str">
        <f t="shared" si="20"/>
        <v/>
      </c>
      <c r="K403" t="str">
        <f>IF(ISERROR(VLOOKUP($J403,'Miljövärden urval för publ'!$B$2:$H$490,MATCH(K$3,'Miljövärden urval för publ'!$B$2:$H$2,0),FALSE)),"",VLOOKUP($J403,'Miljövärden urval för publ'!$B$2:$H$490,MATCH(K$3,'Miljövärden urval för publ'!$B$2:$H$2,0),FALSE))</f>
        <v/>
      </c>
      <c r="L403" t="str">
        <f>IF(ISERROR(VLOOKUP($J403,'Miljövärden urval för publ'!$B$2:$H$490,MATCH(L$3,'Miljövärden urval för publ'!$B$2:$H$2,0),FALSE)),"",VLOOKUP($J403,'Miljövärden urval för publ'!$B$2:$H$490,MATCH(L$3,'Miljövärden urval för publ'!$B$2:$H$2,0),FALSE))</f>
        <v/>
      </c>
      <c r="M403" t="str">
        <f>IF(ISERROR(VLOOKUP($J403,'Miljövärden urval för publ'!$B$2:$H$490,MATCH(M$3,'Miljövärden urval för publ'!$B$2:$H$2,0),FALSE)),"",VLOOKUP($J403,'Miljövärden urval för publ'!$B$2:$H$490,MATCH(M$3,'Miljövärden urval för publ'!$B$2:$H$2,0),FALSE))</f>
        <v/>
      </c>
      <c r="N403" t="str">
        <f>IF(ISERROR(VLOOKUP($J403,'Miljövärden urval för publ'!$B$2:$H$490,MATCH(N$3,'Miljövärden urval för publ'!$B$2:$H$2,0),FALSE)),"",VLOOKUP($J403,'Miljövärden urval för publ'!$B$2:$H$490,MATCH(N$3,'Miljövärden urval för publ'!$B$2:$H$2,0),FALSE))</f>
        <v/>
      </c>
    </row>
    <row r="404" spans="1:14" x14ac:dyDescent="0.25">
      <c r="A404" s="26" t="s">
        <v>489</v>
      </c>
      <c r="B404" s="26" t="s">
        <v>491</v>
      </c>
      <c r="C404" s="27"/>
      <c r="D404" s="27" t="str">
        <f>VLOOKUP(B404,'Miljövärden urval för publ'!$B$2:$S$480,MATCH("ska publiceras:",'Miljövärden urval för publ'!$B$2:$Q$2,0),FALSE)</f>
        <v>ja</v>
      </c>
      <c r="E404" s="27">
        <f t="shared" si="18"/>
        <v>360</v>
      </c>
      <c r="H404" s="20">
        <v>402</v>
      </c>
      <c r="I404" t="str">
        <f t="shared" si="19"/>
        <v/>
      </c>
      <c r="J404" t="str">
        <f t="shared" si="20"/>
        <v/>
      </c>
      <c r="K404" t="str">
        <f>IF(ISERROR(VLOOKUP($J404,'Miljövärden urval för publ'!$B$2:$H$490,MATCH(K$3,'Miljövärden urval för publ'!$B$2:$H$2,0),FALSE)),"",VLOOKUP($J404,'Miljövärden urval för publ'!$B$2:$H$490,MATCH(K$3,'Miljövärden urval för publ'!$B$2:$H$2,0),FALSE))</f>
        <v/>
      </c>
      <c r="L404" t="str">
        <f>IF(ISERROR(VLOOKUP($J404,'Miljövärden urval för publ'!$B$2:$H$490,MATCH(L$3,'Miljövärden urval för publ'!$B$2:$H$2,0),FALSE)),"",VLOOKUP($J404,'Miljövärden urval för publ'!$B$2:$H$490,MATCH(L$3,'Miljövärden urval för publ'!$B$2:$H$2,0),FALSE))</f>
        <v/>
      </c>
      <c r="M404" t="str">
        <f>IF(ISERROR(VLOOKUP($J404,'Miljövärden urval för publ'!$B$2:$H$490,MATCH(M$3,'Miljövärden urval för publ'!$B$2:$H$2,0),FALSE)),"",VLOOKUP($J404,'Miljövärden urval för publ'!$B$2:$H$490,MATCH(M$3,'Miljövärden urval för publ'!$B$2:$H$2,0),FALSE))</f>
        <v/>
      </c>
      <c r="N404" t="str">
        <f>IF(ISERROR(VLOOKUP($J404,'Miljövärden urval för publ'!$B$2:$H$490,MATCH(N$3,'Miljövärden urval för publ'!$B$2:$H$2,0),FALSE)),"",VLOOKUP($J404,'Miljövärden urval för publ'!$B$2:$H$490,MATCH(N$3,'Miljövärden urval för publ'!$B$2:$H$2,0),FALSE))</f>
        <v/>
      </c>
    </row>
    <row r="405" spans="1:14" x14ac:dyDescent="0.25">
      <c r="A405" s="26" t="s">
        <v>603</v>
      </c>
      <c r="B405" s="26" t="s">
        <v>604</v>
      </c>
      <c r="C405" s="27"/>
      <c r="D405" s="27" t="str">
        <f>VLOOKUP(B405,'Miljövärden urval för publ'!$B$2:$S$480,MATCH("ska publiceras:",'Miljövärden urval för publ'!$B$2:$Q$2,0),FALSE)</f>
        <v>ja</v>
      </c>
      <c r="E405" s="27">
        <f t="shared" si="18"/>
        <v>361</v>
      </c>
      <c r="H405" s="20">
        <v>403</v>
      </c>
      <c r="I405" t="str">
        <f t="shared" si="19"/>
        <v/>
      </c>
      <c r="J405" t="str">
        <f t="shared" si="20"/>
        <v/>
      </c>
      <c r="K405" t="str">
        <f>IF(ISERROR(VLOOKUP($J405,'Miljövärden urval för publ'!$B$2:$H$490,MATCH(K$3,'Miljövärden urval för publ'!$B$2:$H$2,0),FALSE)),"",VLOOKUP($J405,'Miljövärden urval för publ'!$B$2:$H$490,MATCH(K$3,'Miljövärden urval för publ'!$B$2:$H$2,0),FALSE))</f>
        <v/>
      </c>
      <c r="L405" t="str">
        <f>IF(ISERROR(VLOOKUP($J405,'Miljövärden urval för publ'!$B$2:$H$490,MATCH(L$3,'Miljövärden urval för publ'!$B$2:$H$2,0),FALSE)),"",VLOOKUP($J405,'Miljövärden urval för publ'!$B$2:$H$490,MATCH(L$3,'Miljövärden urval för publ'!$B$2:$H$2,0),FALSE))</f>
        <v/>
      </c>
      <c r="M405" t="str">
        <f>IF(ISERROR(VLOOKUP($J405,'Miljövärden urval för publ'!$B$2:$H$490,MATCH(M$3,'Miljövärden urval för publ'!$B$2:$H$2,0),FALSE)),"",VLOOKUP($J405,'Miljövärden urval för publ'!$B$2:$H$490,MATCH(M$3,'Miljövärden urval för publ'!$B$2:$H$2,0),FALSE))</f>
        <v/>
      </c>
      <c r="N405" t="str">
        <f>IF(ISERROR(VLOOKUP($J405,'Miljövärden urval för publ'!$B$2:$H$490,MATCH(N$3,'Miljövärden urval för publ'!$B$2:$H$2,0),FALSE)),"",VLOOKUP($J405,'Miljövärden urval för publ'!$B$2:$H$490,MATCH(N$3,'Miljövärden urval för publ'!$B$2:$H$2,0),FALSE))</f>
        <v/>
      </c>
    </row>
    <row r="406" spans="1:14" x14ac:dyDescent="0.25">
      <c r="A406" s="26" t="s">
        <v>608</v>
      </c>
      <c r="B406" s="26" t="s">
        <v>615</v>
      </c>
      <c r="C406" s="27"/>
      <c r="D406" s="27" t="str">
        <f>VLOOKUP(B406,'Miljövärden urval för publ'!$B$2:$S$480,MATCH("ska publiceras:",'Miljövärden urval för publ'!$B$2:$Q$2,0),FALSE)</f>
        <v>ja</v>
      </c>
      <c r="E406" s="27">
        <f t="shared" si="18"/>
        <v>362</v>
      </c>
      <c r="H406" s="20">
        <v>404</v>
      </c>
      <c r="I406" t="str">
        <f t="shared" si="19"/>
        <v/>
      </c>
      <c r="J406" t="str">
        <f t="shared" si="20"/>
        <v/>
      </c>
      <c r="K406" t="str">
        <f>IF(ISERROR(VLOOKUP($J406,'Miljövärden urval för publ'!$B$2:$H$490,MATCH(K$3,'Miljövärden urval för publ'!$B$2:$H$2,0),FALSE)),"",VLOOKUP($J406,'Miljövärden urval för publ'!$B$2:$H$490,MATCH(K$3,'Miljövärden urval för publ'!$B$2:$H$2,0),FALSE))</f>
        <v/>
      </c>
      <c r="L406" t="str">
        <f>IF(ISERROR(VLOOKUP($J406,'Miljövärden urval för publ'!$B$2:$H$490,MATCH(L$3,'Miljövärden urval för publ'!$B$2:$H$2,0),FALSE)),"",VLOOKUP($J406,'Miljövärden urval för publ'!$B$2:$H$490,MATCH(L$3,'Miljövärden urval för publ'!$B$2:$H$2,0),FALSE))</f>
        <v/>
      </c>
      <c r="M406" t="str">
        <f>IF(ISERROR(VLOOKUP($J406,'Miljövärden urval för publ'!$B$2:$H$490,MATCH(M$3,'Miljövärden urval för publ'!$B$2:$H$2,0),FALSE)),"",VLOOKUP($J406,'Miljövärden urval för publ'!$B$2:$H$490,MATCH(M$3,'Miljövärden urval för publ'!$B$2:$H$2,0),FALSE))</f>
        <v/>
      </c>
      <c r="N406" t="str">
        <f>IF(ISERROR(VLOOKUP($J406,'Miljövärden urval för publ'!$B$2:$H$490,MATCH(N$3,'Miljövärden urval för publ'!$B$2:$H$2,0),FALSE)),"",VLOOKUP($J406,'Miljövärden urval för publ'!$B$2:$H$490,MATCH(N$3,'Miljövärden urval för publ'!$B$2:$H$2,0),FALSE))</f>
        <v/>
      </c>
    </row>
    <row r="407" spans="1:14" x14ac:dyDescent="0.25">
      <c r="A407" s="26" t="s">
        <v>277</v>
      </c>
      <c r="B407" s="26" t="s">
        <v>285</v>
      </c>
      <c r="C407" s="27"/>
      <c r="D407" s="27" t="str">
        <f>VLOOKUP(B407,'Miljövärden urval för publ'!$B$2:$S$480,MATCH("ska publiceras:",'Miljövärden urval för publ'!$B$2:$Q$2,0),FALSE)</f>
        <v>ja</v>
      </c>
      <c r="E407" s="27">
        <f t="shared" si="18"/>
        <v>363</v>
      </c>
      <c r="H407" s="20">
        <v>405</v>
      </c>
      <c r="I407" t="str">
        <f t="shared" si="19"/>
        <v/>
      </c>
      <c r="J407" t="str">
        <f t="shared" si="20"/>
        <v/>
      </c>
      <c r="K407" t="str">
        <f>IF(ISERROR(VLOOKUP($J407,'Miljövärden urval för publ'!$B$2:$H$490,MATCH(K$3,'Miljövärden urval för publ'!$B$2:$H$2,0),FALSE)),"",VLOOKUP($J407,'Miljövärden urval för publ'!$B$2:$H$490,MATCH(K$3,'Miljövärden urval för publ'!$B$2:$H$2,0),FALSE))</f>
        <v/>
      </c>
      <c r="L407" t="str">
        <f>IF(ISERROR(VLOOKUP($J407,'Miljövärden urval för publ'!$B$2:$H$490,MATCH(L$3,'Miljövärden urval för publ'!$B$2:$H$2,0),FALSE)),"",VLOOKUP($J407,'Miljövärden urval för publ'!$B$2:$H$490,MATCH(L$3,'Miljövärden urval för publ'!$B$2:$H$2,0),FALSE))</f>
        <v/>
      </c>
      <c r="M407" t="str">
        <f>IF(ISERROR(VLOOKUP($J407,'Miljövärden urval för publ'!$B$2:$H$490,MATCH(M$3,'Miljövärden urval för publ'!$B$2:$H$2,0),FALSE)),"",VLOOKUP($J407,'Miljövärden urval för publ'!$B$2:$H$490,MATCH(M$3,'Miljövärden urval för publ'!$B$2:$H$2,0),FALSE))</f>
        <v/>
      </c>
      <c r="N407" t="str">
        <f>IF(ISERROR(VLOOKUP($J407,'Miljövärden urval för publ'!$B$2:$H$490,MATCH(N$3,'Miljövärden urval för publ'!$B$2:$H$2,0),FALSE)),"",VLOOKUP($J407,'Miljövärden urval för publ'!$B$2:$H$490,MATCH(N$3,'Miljövärden urval för publ'!$B$2:$H$2,0),FALSE))</f>
        <v/>
      </c>
    </row>
    <row r="408" spans="1:14" x14ac:dyDescent="0.25">
      <c r="A408" s="26" t="s">
        <v>231</v>
      </c>
      <c r="B408" s="26" t="s">
        <v>235</v>
      </c>
      <c r="C408" s="27"/>
      <c r="D408" s="27" t="str">
        <f>VLOOKUP(B408,'Miljövärden urval för publ'!$B$2:$S$480,MATCH("ska publiceras:",'Miljövärden urval för publ'!$B$2:$Q$2,0),FALSE)</f>
        <v>ja</v>
      </c>
      <c r="E408" s="27">
        <f t="shared" si="18"/>
        <v>364</v>
      </c>
      <c r="H408" s="20">
        <v>406</v>
      </c>
      <c r="I408" t="str">
        <f t="shared" si="19"/>
        <v/>
      </c>
      <c r="J408" t="str">
        <f t="shared" si="20"/>
        <v/>
      </c>
      <c r="K408" t="str">
        <f>IF(ISERROR(VLOOKUP($J408,'Miljövärden urval för publ'!$B$2:$H$490,MATCH(K$3,'Miljövärden urval för publ'!$B$2:$H$2,0),FALSE)),"",VLOOKUP($J408,'Miljövärden urval för publ'!$B$2:$H$490,MATCH(K$3,'Miljövärden urval för publ'!$B$2:$H$2,0),FALSE))</f>
        <v/>
      </c>
      <c r="L408" t="str">
        <f>IF(ISERROR(VLOOKUP($J408,'Miljövärden urval för publ'!$B$2:$H$490,MATCH(L$3,'Miljövärden urval för publ'!$B$2:$H$2,0),FALSE)),"",VLOOKUP($J408,'Miljövärden urval för publ'!$B$2:$H$490,MATCH(L$3,'Miljövärden urval för publ'!$B$2:$H$2,0),FALSE))</f>
        <v/>
      </c>
      <c r="M408" t="str">
        <f>IF(ISERROR(VLOOKUP($J408,'Miljövärden urval för publ'!$B$2:$H$490,MATCH(M$3,'Miljövärden urval för publ'!$B$2:$H$2,0),FALSE)),"",VLOOKUP($J408,'Miljövärden urval för publ'!$B$2:$H$490,MATCH(M$3,'Miljövärden urval för publ'!$B$2:$H$2,0),FALSE))</f>
        <v/>
      </c>
      <c r="N408" t="str">
        <f>IF(ISERROR(VLOOKUP($J408,'Miljövärden urval för publ'!$B$2:$H$490,MATCH(N$3,'Miljövärden urval för publ'!$B$2:$H$2,0),FALSE)),"",VLOOKUP($J408,'Miljövärden urval för publ'!$B$2:$H$490,MATCH(N$3,'Miljövärden urval för publ'!$B$2:$H$2,0),FALSE))</f>
        <v/>
      </c>
    </row>
    <row r="409" spans="1:14" x14ac:dyDescent="0.25">
      <c r="A409" s="26" t="s">
        <v>101</v>
      </c>
      <c r="B409" s="26" t="s">
        <v>121</v>
      </c>
      <c r="C409" s="27"/>
      <c r="D409" s="27" t="str">
        <f>VLOOKUP(B409,'Miljövärden urval för publ'!$B$2:$S$480,MATCH("ska publiceras:",'Miljövärden urval för publ'!$B$2:$Q$2,0),FALSE)</f>
        <v>ja</v>
      </c>
      <c r="E409" s="27">
        <f t="shared" si="18"/>
        <v>365</v>
      </c>
      <c r="H409" s="20">
        <v>407</v>
      </c>
      <c r="I409" t="str">
        <f t="shared" si="19"/>
        <v/>
      </c>
      <c r="J409" t="str">
        <f t="shared" si="20"/>
        <v/>
      </c>
      <c r="K409" t="str">
        <f>IF(ISERROR(VLOOKUP($J409,'Miljövärden urval för publ'!$B$2:$H$490,MATCH(K$3,'Miljövärden urval för publ'!$B$2:$H$2,0),FALSE)),"",VLOOKUP($J409,'Miljövärden urval för publ'!$B$2:$H$490,MATCH(K$3,'Miljövärden urval för publ'!$B$2:$H$2,0),FALSE))</f>
        <v/>
      </c>
      <c r="L409" t="str">
        <f>IF(ISERROR(VLOOKUP($J409,'Miljövärden urval för publ'!$B$2:$H$490,MATCH(L$3,'Miljövärden urval för publ'!$B$2:$H$2,0),FALSE)),"",VLOOKUP($J409,'Miljövärden urval för publ'!$B$2:$H$490,MATCH(L$3,'Miljövärden urval för publ'!$B$2:$H$2,0),FALSE))</f>
        <v/>
      </c>
      <c r="M409" t="str">
        <f>IF(ISERROR(VLOOKUP($J409,'Miljövärden urval för publ'!$B$2:$H$490,MATCH(M$3,'Miljövärden urval för publ'!$B$2:$H$2,0),FALSE)),"",VLOOKUP($J409,'Miljövärden urval för publ'!$B$2:$H$490,MATCH(M$3,'Miljövärden urval för publ'!$B$2:$H$2,0),FALSE))</f>
        <v/>
      </c>
      <c r="N409" t="str">
        <f>IF(ISERROR(VLOOKUP($J409,'Miljövärden urval för publ'!$B$2:$H$490,MATCH(N$3,'Miljövärden urval för publ'!$B$2:$H$2,0),FALSE)),"",VLOOKUP($J409,'Miljövärden urval för publ'!$B$2:$H$490,MATCH(N$3,'Miljövärden urval för publ'!$B$2:$H$2,0),FALSE))</f>
        <v/>
      </c>
    </row>
    <row r="410" spans="1:14" x14ac:dyDescent="0.25">
      <c r="A410" s="26" t="s">
        <v>450</v>
      </c>
      <c r="B410" s="26" t="s">
        <v>455</v>
      </c>
      <c r="C410" s="27"/>
      <c r="D410" s="27" t="str">
        <f>VLOOKUP(B410,'Miljövärden urval för publ'!$B$2:$S$480,MATCH("ska publiceras:",'Miljövärden urval för publ'!$B$2:$Q$2,0),FALSE)</f>
        <v>ja</v>
      </c>
      <c r="E410" s="27">
        <f t="shared" si="18"/>
        <v>366</v>
      </c>
      <c r="H410" s="20">
        <v>408</v>
      </c>
      <c r="I410" t="str">
        <f t="shared" si="19"/>
        <v/>
      </c>
      <c r="J410" t="str">
        <f t="shared" si="20"/>
        <v/>
      </c>
      <c r="K410" t="str">
        <f>IF(ISERROR(VLOOKUP($J410,'Miljövärden urval för publ'!$B$2:$H$490,MATCH(K$3,'Miljövärden urval för publ'!$B$2:$H$2,0),FALSE)),"",VLOOKUP($J410,'Miljövärden urval för publ'!$B$2:$H$490,MATCH(K$3,'Miljövärden urval för publ'!$B$2:$H$2,0),FALSE))</f>
        <v/>
      </c>
      <c r="L410" t="str">
        <f>IF(ISERROR(VLOOKUP($J410,'Miljövärden urval för publ'!$B$2:$H$490,MATCH(L$3,'Miljövärden urval för publ'!$B$2:$H$2,0),FALSE)),"",VLOOKUP($J410,'Miljövärden urval för publ'!$B$2:$H$490,MATCH(L$3,'Miljövärden urval för publ'!$B$2:$H$2,0),FALSE))</f>
        <v/>
      </c>
      <c r="M410" t="str">
        <f>IF(ISERROR(VLOOKUP($J410,'Miljövärden urval för publ'!$B$2:$H$490,MATCH(M$3,'Miljövärden urval för publ'!$B$2:$H$2,0),FALSE)),"",VLOOKUP($J410,'Miljövärden urval för publ'!$B$2:$H$490,MATCH(M$3,'Miljövärden urval för publ'!$B$2:$H$2,0),FALSE))</f>
        <v/>
      </c>
      <c r="N410" t="str">
        <f>IF(ISERROR(VLOOKUP($J410,'Miljövärden urval för publ'!$B$2:$H$490,MATCH(N$3,'Miljövärden urval för publ'!$B$2:$H$2,0),FALSE)),"",VLOOKUP($J410,'Miljövärden urval för publ'!$B$2:$H$490,MATCH(N$3,'Miljövärden urval för publ'!$B$2:$H$2,0),FALSE))</f>
        <v/>
      </c>
    </row>
    <row r="411" spans="1:14" x14ac:dyDescent="0.25">
      <c r="A411" s="26" t="s">
        <v>552</v>
      </c>
      <c r="B411" s="26" t="s">
        <v>570</v>
      </c>
      <c r="C411" s="27"/>
      <c r="D411" s="27" t="str">
        <f>VLOOKUP(B411,'Miljövärden urval för publ'!$B$2:$S$480,MATCH("ska publiceras:",'Miljövärden urval för publ'!$B$2:$Q$2,0),FALSE)</f>
        <v>nej</v>
      </c>
      <c r="E411" s="27">
        <f t="shared" si="18"/>
        <v>366</v>
      </c>
      <c r="H411" s="20">
        <v>409</v>
      </c>
      <c r="I411" t="str">
        <f t="shared" si="19"/>
        <v/>
      </c>
      <c r="J411" t="str">
        <f t="shared" si="20"/>
        <v/>
      </c>
      <c r="K411" t="str">
        <f>IF(ISERROR(VLOOKUP($J411,'Miljövärden urval för publ'!$B$2:$H$490,MATCH(K$3,'Miljövärden urval för publ'!$B$2:$H$2,0),FALSE)),"",VLOOKUP($J411,'Miljövärden urval för publ'!$B$2:$H$490,MATCH(K$3,'Miljövärden urval för publ'!$B$2:$H$2,0),FALSE))</f>
        <v/>
      </c>
      <c r="L411" t="str">
        <f>IF(ISERROR(VLOOKUP($J411,'Miljövärden urval för publ'!$B$2:$H$490,MATCH(L$3,'Miljövärden urval för publ'!$B$2:$H$2,0),FALSE)),"",VLOOKUP($J411,'Miljövärden urval för publ'!$B$2:$H$490,MATCH(L$3,'Miljövärden urval för publ'!$B$2:$H$2,0),FALSE))</f>
        <v/>
      </c>
      <c r="M411" t="str">
        <f>IF(ISERROR(VLOOKUP($J411,'Miljövärden urval för publ'!$B$2:$H$490,MATCH(M$3,'Miljövärden urval för publ'!$B$2:$H$2,0),FALSE)),"",VLOOKUP($J411,'Miljövärden urval för publ'!$B$2:$H$490,MATCH(M$3,'Miljövärden urval för publ'!$B$2:$H$2,0),FALSE))</f>
        <v/>
      </c>
      <c r="N411" t="str">
        <f>IF(ISERROR(VLOOKUP($J411,'Miljövärden urval för publ'!$B$2:$H$490,MATCH(N$3,'Miljövärden urval för publ'!$B$2:$H$2,0),FALSE)),"",VLOOKUP($J411,'Miljövärden urval för publ'!$B$2:$H$490,MATCH(N$3,'Miljövärden urval för publ'!$B$2:$H$2,0),FALSE))</f>
        <v/>
      </c>
    </row>
  </sheetData>
  <sortState ref="A4:B411">
    <sortCondition ref="B4:B41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
  <sheetViews>
    <sheetView workbookViewId="0">
      <selection activeCell="B4" sqref="B4:F4"/>
    </sheetView>
  </sheetViews>
  <sheetFormatPr defaultRowHeight="15" x14ac:dyDescent="0.25"/>
  <cols>
    <col min="1" max="1" width="29.5703125" customWidth="1"/>
    <col min="2" max="2" width="29.7109375" customWidth="1"/>
    <col min="3" max="3" width="18.140625" customWidth="1"/>
    <col min="4" max="4" width="28.28515625" customWidth="1"/>
    <col min="5" max="5" width="39.7109375" customWidth="1"/>
    <col min="6" max="6" width="17.85546875" customWidth="1"/>
    <col min="7" max="7" width="18.42578125" customWidth="1"/>
    <col min="8" max="8" width="23.85546875" customWidth="1"/>
  </cols>
  <sheetData>
    <row r="1" spans="1:10" ht="60" x14ac:dyDescent="0.25">
      <c r="A1" s="1" t="s">
        <v>0</v>
      </c>
      <c r="B1" s="1" t="s">
        <v>1</v>
      </c>
      <c r="C1" s="32" t="s">
        <v>1044</v>
      </c>
      <c r="D1" s="32" t="s">
        <v>1045</v>
      </c>
      <c r="E1" s="32" t="s">
        <v>1047</v>
      </c>
      <c r="F1" s="30" t="s">
        <v>1048</v>
      </c>
      <c r="G1" s="31" t="s">
        <v>1049</v>
      </c>
      <c r="H1" s="300" t="s">
        <v>1108</v>
      </c>
      <c r="I1" s="30"/>
      <c r="J1" s="30" t="s">
        <v>1050</v>
      </c>
    </row>
    <row r="2" spans="1:10" x14ac:dyDescent="0.25">
      <c r="A2" s="2" t="s">
        <v>22</v>
      </c>
      <c r="B2" s="2" t="s">
        <v>23</v>
      </c>
      <c r="D2" t="str">
        <f>IF(ISERROR(1/VLOOKUP($B2,Kraftvärmeprod!$B$1:$D$480,MATCH("Total värmeproduktion i kraftvärmeverk i kombinerad drift (GWh)",Kraftvärmeprod!$B$1:$AV$1,0),FALSE)),"Ej kraftvärme","Alternativproduktionsmetoden")</f>
        <v>Ej kraftvärme</v>
      </c>
      <c r="E2" s="248" t="str">
        <f>IF(ISERROR(1/VLOOKUP($B2,Kraftvärmeprod!$B$1:$BD$480,MATCH("Total värmeproduktion i kraftvärmeverk i kombinerad drift (GWh)",Kraftvärmeprod!$B$1:$AV$1,0),FALSE)),"",VLOOKUP($B2,'Slutlig allokering kvv'!$B$1:$BA$480,MATCH(E$1,'Slutlig allokering kvv'!$B$1:$AS$1,0),FALSE))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22</v>
      </c>
      <c r="B3" s="2" t="s">
        <v>24</v>
      </c>
      <c r="D3" t="str">
        <f>IF(ISERROR(1/VLOOKUP($B3,Kraftvärmeprod!$B$1:$D$480,MATCH("Total värmeproduktion i kraftvärmeverk i kombinerad drift (GWh)",Kraftvärmeprod!$B$1:$AV$1,0),FALSE)),"Ej kraftvärme","Alternativproduktionsmetoden")</f>
        <v>Ej kraftvärme</v>
      </c>
      <c r="E3" s="248" t="str">
        <f>IF(ISERROR(1/VLOOKUP($B3,Kraftvärmeprod!$B$1:$BD$480,MATCH("Total värmeproduktion i kraftvärmeverk i kombinerad drift (GWh)",Kraftvärmeprod!$B$1:$AV$1,0),FALSE)),"",VLOOKUP($B3,'Slutlig allokering kvv'!$B$1:$BA$480,MATCH(E$1,'Slutlig allokering kvv'!$B$1:$AS$1,0),FALSE))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22</v>
      </c>
      <c r="B4" s="2" t="s">
        <v>25</v>
      </c>
      <c r="D4" t="str">
        <f>IF(ISERROR(1/VLOOKUP($B4,Kraftvärmeprod!$B$1:$D$480,MATCH("Total värmeproduktion i kraftvärmeverk i kombinerad drift (GWh)",Kraftvärmeprod!$B$1:$AV$1,0),FALSE)),"Ej kraftvärme","Alternativproduktionsmetoden")</f>
        <v>Ej kraftvärme</v>
      </c>
      <c r="E4" s="248" t="str">
        <f>IF(ISERROR(1/VLOOKUP($B4,Kraftvärmeprod!$B$1:$BD$480,MATCH("Total värmeproduktion i kraftvärmeverk i kombinerad drift (GWh)",Kraftvärmeprod!$B$1:$AV$1,0),FALSE)),"",VLOOKUP($B4,'Slutlig allokering kvv'!$B$1:$BA$480,MATCH(E$1,'Slutlig allokering kvv'!$B$1:$AS$1,0),FALSE))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22</v>
      </c>
      <c r="B5" s="2" t="s">
        <v>26</v>
      </c>
      <c r="D5" t="str">
        <f>IF(ISERROR(1/VLOOKUP($B5,Kraftvärmeprod!$B$1:$D$480,MATCH("Total värmeproduktion i kraftvärmeverk i kombinerad drift (GWh)",Kraftvärmeprod!$B$1:$AV$1,0),FALSE)),"Ej kraftvärme","Alternativproduktionsmetoden")</f>
        <v>Ej kraftvärme</v>
      </c>
      <c r="E5" s="248" t="str">
        <f>IF(ISERROR(1/VLOOKUP($B5,Kraftvärmeprod!$B$1:$BD$480,MATCH("Total värmeproduktion i kraftvärmeverk i kombinerad drift (GWh)",Kraftvärmeprod!$B$1:$AV$1,0),FALSE)),"",VLOOKUP($B5,'Slutlig allokering kvv'!$B$1:$BA$480,MATCH(E$1,'Slutlig allokering kvv'!$B$1:$AS$1,0),FALSE))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22</v>
      </c>
      <c r="B6" s="2" t="s">
        <v>27</v>
      </c>
      <c r="D6" t="str">
        <f>IF(ISERROR(1/VLOOKUP($B6,Kraftvärmeprod!$B$1:$D$480,MATCH("Total värmeproduktion i kraftvärmeverk i kombinerad drift (GWh)",Kraftvärmeprod!$B$1:$AV$1,0),FALSE)),"Ej kraftvärme","Alternativproduktionsmetoden")</f>
        <v>Ej kraftvärme</v>
      </c>
      <c r="E6" s="248" t="str">
        <f>IF(ISERROR(1/VLOOKUP($B6,Kraftvärmeprod!$B$1:$BD$480,MATCH("Total värmeproduktion i kraftvärmeverk i kombinerad drift (GWh)",Kraftvärmeprod!$B$1:$AV$1,0),FALSE)),"",VLOOKUP($B6,'Slutlig allokering kvv'!$B$1:$BA$480,MATCH(E$1,'Slutlig allokering kvv'!$B$1:$AS$1,0),FALSE))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22</v>
      </c>
      <c r="B7" s="2" t="s">
        <v>28</v>
      </c>
      <c r="D7" t="str">
        <f>IF(ISERROR(1/VLOOKUP($B7,Kraftvärmeprod!$B$1:$D$480,MATCH("Total värmeproduktion i kraftvärmeverk i kombinerad drift (GWh)",Kraftvärmeprod!$B$1:$AV$1,0),FALSE)),"Ej kraftvärme","Alternativproduktionsmetoden")</f>
        <v>Ej kraftvärme</v>
      </c>
      <c r="E7" s="248" t="str">
        <f>IF(ISERROR(1/VLOOKUP($B7,Kraftvärmeprod!$B$1:$BD$480,MATCH("Total värmeproduktion i kraftvärmeverk i kombinerad drift (GWh)",Kraftvärmeprod!$B$1:$AV$1,0),FALSE)),"",VLOOKUP($B7,'Slutlig allokering kvv'!$B$1:$BA$480,MATCH(E$1,'Slutlig allokering kvv'!$B$1:$AS$1,0),FALSE))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22</v>
      </c>
      <c r="B8" s="2" t="s">
        <v>29</v>
      </c>
      <c r="D8" t="str">
        <f>IF(ISERROR(1/VLOOKUP($B8,Kraftvärmeprod!$B$1:$D$480,MATCH("Total värmeproduktion i kraftvärmeverk i kombinerad drift (GWh)",Kraftvärmeprod!$B$1:$AV$1,0),FALSE)),"Ej kraftvärme","Alternativproduktionsmetoden")</f>
        <v>Ej kraftvärme</v>
      </c>
      <c r="E8" s="248" t="str">
        <f>IF(ISERROR(1/VLOOKUP($B8,Kraftvärmeprod!$B$1:$BD$480,MATCH("Total värmeproduktion i kraftvärmeverk i kombinerad drift (GWh)",Kraftvärmeprod!$B$1:$AV$1,0),FALSE)),"",VLOOKUP($B8,'Slutlig allokering kvv'!$B$1:$BA$480,MATCH(E$1,'Slutlig allokering kvv'!$B$1:$AS$1,0),FALSE))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22</v>
      </c>
      <c r="B9" s="2" t="s">
        <v>30</v>
      </c>
      <c r="D9" t="str">
        <f>IF(ISERROR(1/VLOOKUP($B9,Kraftvärmeprod!$B$1:$D$480,MATCH("Total värmeproduktion i kraftvärmeverk i kombinerad drift (GWh)",Kraftvärmeprod!$B$1:$AV$1,0),FALSE)),"Ej kraftvärme","Alternativproduktionsmetoden")</f>
        <v>Ej kraftvärme</v>
      </c>
      <c r="E9" s="248" t="str">
        <f>IF(ISERROR(1/VLOOKUP($B9,Kraftvärmeprod!$B$1:$BD$480,MATCH("Total värmeproduktion i kraftvärmeverk i kombinerad drift (GWh)",Kraftvärmeprod!$B$1:$AV$1,0),FALSE)),"",VLOOKUP($B9,'Slutlig allokering kvv'!$B$1:$BA$480,MATCH(E$1,'Slutlig allokering kvv'!$B$1:$AS$1,0),FALSE))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31</v>
      </c>
      <c r="B10" s="2" t="s">
        <v>32</v>
      </c>
      <c r="D10" t="str">
        <f>IF(ISERROR(1/VLOOKUP($B10,Kraftvärmeprod!$B$1:$D$480,MATCH("Total värmeproduktion i kraftvärmeverk i kombinerad drift (GWh)",Kraftvärmeprod!$B$1:$AV$1,0),FALSE)),"Ej kraftvärme","Alternativproduktionsmetoden")</f>
        <v>Ej kraftvärme</v>
      </c>
      <c r="E10" s="248" t="str">
        <f>IF(ISERROR(1/VLOOKUP($B10,Kraftvärmeprod!$B$1:$BD$480,MATCH("Total värmeproduktion i kraftvärmeverk i kombinerad drift (GWh)",Kraftvärmeprod!$B$1:$AV$1,0),FALSE)),"",VLOOKUP($B10,'Slutlig allokering kvv'!$B$1:$BA$480,MATCH(E$1,'Slutlig allokering kvv'!$B$1:$AS$1,0),FALSE))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31</v>
      </c>
      <c r="B11" s="2" t="s">
        <v>33</v>
      </c>
      <c r="D11" t="str">
        <f>IF(ISERROR(1/VLOOKUP($B11,Kraftvärmeprod!$B$1:$D$480,MATCH("Total värmeproduktion i kraftvärmeverk i kombinerad drift (GWh)",Kraftvärmeprod!$B$1:$AV$1,0),FALSE)),"Ej kraftvärme","Alternativproduktionsmetoden")</f>
        <v>Alternativproduktionsmetoden</v>
      </c>
      <c r="E11" s="248">
        <f>IF(ISERROR(1/VLOOKUP($B11,Kraftvärmeprod!$B$1:$BD$480,MATCH("Total värmeproduktion i kraftvärmeverk i kombinerad drift (GWh)",Kraftvärmeprod!$B$1:$AV$1,0),FALSE)),"",VLOOKUP($B11,'Slutlig allokering kvv'!$B$1:$BA$480,MATCH(E$1,'Slutlig allokering kvv'!$B$1:$AS$1,0),FALSE))</f>
        <v>0.58347690509253214</v>
      </c>
      <c r="F11">
        <f>IF(ISERROR(1/VLOOKUP($B11,Kraftvärmeprod!$B$1:$AV$480,MATCH("Producerad elenergi i kraftvärmeverk (GWh)",Kraftvärmeprod!$B$1:$AV$1,0),FALSE)),"",VLOOKUP($B11,Kraftvärmeprod!$B$1:$AV$480,MATCH("Producerad elenergi i kraftvärmeverk (GWh)",Kraftvärmeprod!$B$1:$AV$1,0),FALSE))</f>
        <v>66.152000000000001</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31</v>
      </c>
      <c r="B12" s="2" t="s">
        <v>34</v>
      </c>
      <c r="D12" t="str">
        <f>IF(ISERROR(1/VLOOKUP($B12,Kraftvärmeprod!$B$1:$D$480,MATCH("Total värmeproduktion i kraftvärmeverk i kombinerad drift (GWh)",Kraftvärmeprod!$B$1:$AV$1,0),FALSE)),"Ej kraftvärme","Alternativproduktionsmetoden")</f>
        <v>Ej kraftvärme</v>
      </c>
      <c r="E12" s="248" t="str">
        <f>IF(ISERROR(1/VLOOKUP($B12,Kraftvärmeprod!$B$1:$BD$480,MATCH("Total värmeproduktion i kraftvärmeverk i kombinerad drift (GWh)",Kraftvärmeprod!$B$1:$AV$1,0),FALSE)),"",VLOOKUP($B12,'Slutlig allokering kvv'!$B$1:$BA$480,MATCH(E$1,'Slutlig allokering kvv'!$B$1:$AS$1,0),FALSE))</f>
        <v/>
      </c>
      <c r="F12" t="str">
        <f>IF(ISERROR(1/VLOOKUP($B12,Kraftvärmeprod!$B$1:$AV$480,MATCH("Producerad elenergi i kraftvärmeverk (GWh)",Kraftvärmeprod!$B$1:$AV$1,0),FALSE)),"",VLOOKUP($B12,Kraftvärmeprod!$B$1:$AV$480,MATCH("Producerad elenergi i kraftvärmeverk (GWh)",Kraftvärmeprod!$B$1:$AV$1,0),FALSE))</f>
        <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31</v>
      </c>
      <c r="B13" s="2" t="s">
        <v>35</v>
      </c>
      <c r="D13" t="str">
        <f>IF(ISERROR(1/VLOOKUP($B13,Kraftvärmeprod!$B$1:$D$480,MATCH("Total värmeproduktion i kraftvärmeverk i kombinerad drift (GWh)",Kraftvärmeprod!$B$1:$AV$1,0),FALSE)),"Ej kraftvärme","Alternativproduktionsmetoden")</f>
        <v>Ej kraftvärme</v>
      </c>
      <c r="E13" s="248" t="str">
        <f>IF(ISERROR(1/VLOOKUP($B13,Kraftvärmeprod!$B$1:$BD$480,MATCH("Total värmeproduktion i kraftvärmeverk i kombinerad drift (GWh)",Kraftvärmeprod!$B$1:$AV$1,0),FALSE)),"",VLOOKUP($B13,'Slutlig allokering kvv'!$B$1:$BA$480,MATCH(E$1,'Slutlig allokering kvv'!$B$1:$AS$1,0),FALSE))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36</v>
      </c>
      <c r="B14" s="2" t="s">
        <v>37</v>
      </c>
      <c r="D14" t="str">
        <f>IF(ISERROR(1/VLOOKUP($B14,Kraftvärmeprod!$B$1:$D$480,MATCH("Total värmeproduktion i kraftvärmeverk i kombinerad drift (GWh)",Kraftvärmeprod!$B$1:$AV$1,0),FALSE)),"Ej kraftvärme","Alternativproduktionsmetoden")</f>
        <v>Ej kraftvärme</v>
      </c>
      <c r="E14" s="248" t="str">
        <f>IF(ISERROR(1/VLOOKUP($B14,Kraftvärmeprod!$B$1:$BD$480,MATCH("Total värmeproduktion i kraftvärmeverk i kombinerad drift (GWh)",Kraftvärmeprod!$B$1:$AV$1,0),FALSE)),"",VLOOKUP($B14,'Slutlig allokering kvv'!$B$1:$BA$480,MATCH(E$1,'Slutlig allokering kvv'!$B$1:$AS$1,0),FALSE))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Alingsås Energi Nät AB</v>
      </c>
    </row>
    <row r="15" spans="1:10" x14ac:dyDescent="0.25">
      <c r="A15" s="2" t="s">
        <v>38</v>
      </c>
      <c r="B15" s="2" t="s">
        <v>39</v>
      </c>
      <c r="D15" t="str">
        <f>IF(ISERROR(1/VLOOKUP($B15,Kraftvärmeprod!$B$1:$D$480,MATCH("Total värmeproduktion i kraftvärmeverk i kombinerad drift (GWh)",Kraftvärmeprod!$B$1:$AV$1,0),FALSE)),"Ej kraftvärme","Alternativproduktionsmetoden")</f>
        <v>Ej kraftvärme</v>
      </c>
      <c r="E15" s="248" t="str">
        <f>IF(ISERROR(1/VLOOKUP($B15,Kraftvärmeprod!$B$1:$BD$480,MATCH("Total värmeproduktion i kraftvärmeverk i kombinerad drift (GWh)",Kraftvärmeprod!$B$1:$AV$1,0),FALSE)),"",VLOOKUP($B15,'Slutlig allokering kvv'!$B$1:$BA$480,MATCH(E$1,'Slutlig allokering kvv'!$B$1:$AS$1,0),FALSE))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Alvesta Energi AB</v>
      </c>
    </row>
    <row r="16" spans="1:10" x14ac:dyDescent="0.25">
      <c r="A16" s="2" t="s">
        <v>38</v>
      </c>
      <c r="B16" s="2" t="s">
        <v>41</v>
      </c>
      <c r="D16" t="str">
        <f>IF(ISERROR(1/VLOOKUP($B16,Kraftvärmeprod!$B$1:$D$480,MATCH("Total värmeproduktion i kraftvärmeverk i kombinerad drift (GWh)",Kraftvärmeprod!$B$1:$AV$1,0),FALSE)),"Ej kraftvärme","Alternativproduktionsmetoden")</f>
        <v>Ej kraftvärme</v>
      </c>
      <c r="E16" s="248" t="str">
        <f>IF(ISERROR(1/VLOOKUP($B16,Kraftvärmeprod!$B$1:$BD$480,MATCH("Total värmeproduktion i kraftvärmeverk i kombinerad drift (GWh)",Kraftvärmeprod!$B$1:$AV$1,0),FALSE)),"",VLOOKUP($B16,'Slutlig allokering kvv'!$B$1:$BA$480,MATCH(E$1,'Slutlig allokering kvv'!$B$1:$AS$1,0),FALSE))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38</v>
      </c>
      <c r="B17" s="2" t="s">
        <v>42</v>
      </c>
      <c r="D17" t="str">
        <f>IF(ISERROR(1/VLOOKUP($B17,Kraftvärmeprod!$B$1:$D$480,MATCH("Total värmeproduktion i kraftvärmeverk i kombinerad drift (GWh)",Kraftvärmeprod!$B$1:$AV$1,0),FALSE)),"Ej kraftvärme","Alternativproduktionsmetoden")</f>
        <v>Ej kraftvärme</v>
      </c>
      <c r="E17" s="248" t="str">
        <f>IF(ISERROR(1/VLOOKUP($B17,Kraftvärmeprod!$B$1:$BD$480,MATCH("Total värmeproduktion i kraftvärmeverk i kombinerad drift (GWh)",Kraftvärmeprod!$B$1:$AV$1,0),FALSE)),"",VLOOKUP($B17,'Slutlig allokering kvv'!$B$1:$BA$480,MATCH(E$1,'Slutlig allokering kvv'!$B$1:$AS$1,0),FALSE))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43</v>
      </c>
      <c r="B18" s="2" t="s">
        <v>44</v>
      </c>
      <c r="D18" t="str">
        <f>IF(ISERROR(1/VLOOKUP($B18,Kraftvärmeprod!$B$1:$D$480,MATCH("Total värmeproduktion i kraftvärmeverk i kombinerad drift (GWh)",Kraftvärmeprod!$B$1:$AV$1,0),FALSE)),"Ej kraftvärme","Alternativproduktionsmetoden")</f>
        <v>Ej kraftvärme</v>
      </c>
      <c r="E18" s="248" t="str">
        <f>IF(ISERROR(1/VLOOKUP($B18,Kraftvärmeprod!$B$1:$BD$480,MATCH("Total värmeproduktion i kraftvärmeverk i kombinerad drift (GWh)",Kraftvärmeprod!$B$1:$AV$1,0),FALSE)),"",VLOOKUP($B18,'Slutlig allokering kvv'!$B$1:$BA$480,MATCH(E$1,'Slutlig allokering kvv'!$B$1:$AS$1,0),FALSE))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 xml:space="preserve">Aneby Miljö &amp; Vatten AB </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248" t="str">
        <f>IF(ISERROR(1/VLOOKUP($B19,Kraftvärmeprod!$B$1:$BD$480,MATCH("Total värmeproduktion i kraftvärmeverk i kombinerad drift (GWh)",Kraftvärmeprod!$B$1:$AV$1,0),FALSE)),"",VLOOKUP($B19,'Slutlig allokering kvv'!$B$1:$BA$480,MATCH(E$1,'Slutlig allokering kvv'!$B$1:$AS$1,0),FALSE))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Arboga Energi AB</v>
      </c>
    </row>
    <row r="20" spans="1:10" x14ac:dyDescent="0.25">
      <c r="A20" s="2" t="s">
        <v>50</v>
      </c>
      <c r="B20" s="2" t="s">
        <v>51</v>
      </c>
      <c r="D20" t="str">
        <f>IF(ISERROR(1/VLOOKUP($B20,Kraftvärmeprod!$B$1:$D$480,MATCH("Total värmeproduktion i kraftvärmeverk i kombinerad drift (GWh)",Kraftvärmeprod!$B$1:$AV$1,0),FALSE)),"Ej kraftvärme","Alternativproduktionsmetoden")</f>
        <v>Ej kraftvärme</v>
      </c>
      <c r="E20" s="248" t="str">
        <f>IF(ISERROR(1/VLOOKUP($B20,Kraftvärmeprod!$B$1:$BD$480,MATCH("Total värmeproduktion i kraftvärmeverk i kombinerad drift (GWh)",Kraftvärmeprod!$B$1:$AV$1,0),FALSE)),"",VLOOKUP($B20,'Slutlig allokering kvv'!$B$1:$BA$480,MATCH(E$1,'Slutlig allokering kvv'!$B$1:$AS$1,0),FALSE))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Arvika Fjärrvärme AB</v>
      </c>
    </row>
    <row r="21" spans="1:10" x14ac:dyDescent="0.25">
      <c r="A21" s="2" t="s">
        <v>52</v>
      </c>
      <c r="B21" s="2" t="s">
        <v>53</v>
      </c>
      <c r="D21" t="str">
        <f>IF(ISERROR(1/VLOOKUP($B21,Kraftvärmeprod!$B$1:$D$480,MATCH("Total värmeproduktion i kraftvärmeverk i kombinerad drift (GWh)",Kraftvärmeprod!$B$1:$AV$1,0),FALSE)),"Ej kraftvärme","Alternativproduktionsmetoden")</f>
        <v>Ej kraftvärme</v>
      </c>
      <c r="E21" s="248" t="str">
        <f>IF(ISERROR(1/VLOOKUP($B21,Kraftvärmeprod!$B$1:$BD$480,MATCH("Total värmeproduktion i kraftvärmeverk i kombinerad drift (GWh)",Kraftvärmeprod!$B$1:$AV$1,0),FALSE)),"",VLOOKUP($B21,'Slutlig allokering kvv'!$B$1:$BA$480,MATCH(E$1,'Slutlig allokering kvv'!$B$1:$AS$1,0),FALSE))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Bengtsfors Energi</v>
      </c>
    </row>
    <row r="22" spans="1:10" x14ac:dyDescent="0.25">
      <c r="A22" s="2" t="s">
        <v>54</v>
      </c>
      <c r="B22" s="2" t="s">
        <v>55</v>
      </c>
      <c r="D22" t="str">
        <f>IF(ISERROR(1/VLOOKUP($B22,Kraftvärmeprod!$B$1:$D$480,MATCH("Total värmeproduktion i kraftvärmeverk i kombinerad drift (GWh)",Kraftvärmeprod!$B$1:$AV$1,0),FALSE)),"Ej kraftvärme","Alternativproduktionsmetoden")</f>
        <v>Ej kraftvärme</v>
      </c>
      <c r="E22" s="248" t="str">
        <f>IF(ISERROR(1/VLOOKUP($B22,Kraftvärmeprod!$B$1:$BD$480,MATCH("Total värmeproduktion i kraftvärmeverk i kombinerad drift (GWh)",Kraftvärmeprod!$B$1:$AV$1,0),FALSE)),"",VLOOKUP($B22,'Slutlig allokering kvv'!$B$1:$BA$480,MATCH(E$1,'Slutlig allokering kvv'!$B$1:$AS$1,0),FALSE))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Bionär Närvärme AB</v>
      </c>
    </row>
    <row r="23" spans="1:10" x14ac:dyDescent="0.25">
      <c r="A23" s="2" t="s">
        <v>54</v>
      </c>
      <c r="B23" s="2" t="s">
        <v>56</v>
      </c>
      <c r="D23" t="str">
        <f>IF(ISERROR(1/VLOOKUP($B23,Kraftvärmeprod!$B$1:$D$480,MATCH("Total värmeproduktion i kraftvärmeverk i kombinerad drift (GWh)",Kraftvärmeprod!$B$1:$AV$1,0),FALSE)),"Ej kraftvärme","Alternativproduktionsmetoden")</f>
        <v>Ej kraftvärme</v>
      </c>
      <c r="E23" s="248" t="str">
        <f>IF(ISERROR(1/VLOOKUP($B23,Kraftvärmeprod!$B$1:$BD$480,MATCH("Total värmeproduktion i kraftvärmeverk i kombinerad drift (GWh)",Kraftvärmeprod!$B$1:$AV$1,0),FALSE)),"",VLOOKUP($B23,'Slutlig allokering kvv'!$B$1:$BA$480,MATCH(E$1,'Slutlig allokering kvv'!$B$1:$AS$1,0),FALSE))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Bionär Närvärme AB</v>
      </c>
    </row>
    <row r="24" spans="1:10" x14ac:dyDescent="0.25">
      <c r="A24" s="2" t="s">
        <v>54</v>
      </c>
      <c r="B24" s="2" t="s">
        <v>57</v>
      </c>
      <c r="D24" t="str">
        <f>IF(ISERROR(1/VLOOKUP($B24,Kraftvärmeprod!$B$1:$D$480,MATCH("Total värmeproduktion i kraftvärmeverk i kombinerad drift (GWh)",Kraftvärmeprod!$B$1:$AV$1,0),FALSE)),"Ej kraftvärme","Alternativproduktionsmetoden")</f>
        <v>Ej kraftvärme</v>
      </c>
      <c r="E24" s="248" t="str">
        <f>IF(ISERROR(1/VLOOKUP($B24,Kraftvärmeprod!$B$1:$BD$480,MATCH("Total värmeproduktion i kraftvärmeverk i kombinerad drift (GWh)",Kraftvärmeprod!$B$1:$AV$1,0),FALSE)),"",VLOOKUP($B24,'Slutlig allokering kvv'!$B$1:$BA$480,MATCH(E$1,'Slutlig allokering kvv'!$B$1:$AS$1,0),FALSE))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Bionär Närvärme AB</v>
      </c>
    </row>
    <row r="25" spans="1:10" x14ac:dyDescent="0.25">
      <c r="A25" s="2" t="s">
        <v>54</v>
      </c>
      <c r="B25" s="2" t="s">
        <v>58</v>
      </c>
      <c r="D25" t="str">
        <f>IF(ISERROR(1/VLOOKUP($B25,Kraftvärmeprod!$B$1:$D$480,MATCH("Total värmeproduktion i kraftvärmeverk i kombinerad drift (GWh)",Kraftvärmeprod!$B$1:$AV$1,0),FALSE)),"Ej kraftvärme","Alternativproduktionsmetoden")</f>
        <v>Ej kraftvärme</v>
      </c>
      <c r="E25" s="248" t="str">
        <f>IF(ISERROR(1/VLOOKUP($B25,Kraftvärmeprod!$B$1:$BD$480,MATCH("Total värmeproduktion i kraftvärmeverk i kombinerad drift (GWh)",Kraftvärmeprod!$B$1:$AV$1,0),FALSE)),"",VLOOKUP($B25,'Slutlig allokering kvv'!$B$1:$BA$480,MATCH(E$1,'Slutlig allokering kvv'!$B$1:$AS$1,0),FALSE))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54</v>
      </c>
      <c r="B26" s="2" t="s">
        <v>59</v>
      </c>
      <c r="D26" t="str">
        <f>IF(ISERROR(1/VLOOKUP($B26,Kraftvärmeprod!$B$1:$D$480,MATCH("Total värmeproduktion i kraftvärmeverk i kombinerad drift (GWh)",Kraftvärmeprod!$B$1:$AV$1,0),FALSE)),"Ej kraftvärme","Alternativproduktionsmetoden")</f>
        <v>Ej kraftvärme</v>
      </c>
      <c r="E26" s="248" t="str">
        <f>IF(ISERROR(1/VLOOKUP($B26,Kraftvärmeprod!$B$1:$BD$480,MATCH("Total värmeproduktion i kraftvärmeverk i kombinerad drift (GWh)",Kraftvärmeprod!$B$1:$AV$1,0),FALSE)),"",VLOOKUP($B26,'Slutlig allokering kvv'!$B$1:$BA$480,MATCH(E$1,'Slutlig allokering kvv'!$B$1:$AS$1,0),FALSE))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54</v>
      </c>
      <c r="B27" s="2" t="s">
        <v>60</v>
      </c>
      <c r="D27" t="str">
        <f>IF(ISERROR(1/VLOOKUP($B27,Kraftvärmeprod!$B$1:$D$480,MATCH("Total värmeproduktion i kraftvärmeverk i kombinerad drift (GWh)",Kraftvärmeprod!$B$1:$AV$1,0),FALSE)),"Ej kraftvärme","Alternativproduktionsmetoden")</f>
        <v>Ej kraftvärme</v>
      </c>
      <c r="E27" s="248" t="str">
        <f>IF(ISERROR(1/VLOOKUP($B27,Kraftvärmeprod!$B$1:$BD$480,MATCH("Total värmeproduktion i kraftvärmeverk i kombinerad drift (GWh)",Kraftvärmeprod!$B$1:$AV$1,0),FALSE)),"",VLOOKUP($B27,'Slutlig allokering kvv'!$B$1:$BA$480,MATCH(E$1,'Slutlig allokering kvv'!$B$1:$AS$1,0),FALSE))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54</v>
      </c>
      <c r="B28" s="2" t="s">
        <v>61</v>
      </c>
      <c r="D28" t="str">
        <f>IF(ISERROR(1/VLOOKUP($B28,Kraftvärmeprod!$B$1:$D$480,MATCH("Total värmeproduktion i kraftvärmeverk i kombinerad drift (GWh)",Kraftvärmeprod!$B$1:$AV$1,0),FALSE)),"Ej kraftvärme","Alternativproduktionsmetoden")</f>
        <v>Ej kraftvärme</v>
      </c>
      <c r="E28" s="248" t="str">
        <f>IF(ISERROR(1/VLOOKUP($B28,Kraftvärmeprod!$B$1:$BD$480,MATCH("Total värmeproduktion i kraftvärmeverk i kombinerad drift (GWh)",Kraftvärmeprod!$B$1:$AV$1,0),FALSE)),"",VLOOKUP($B28,'Slutlig allokering kvv'!$B$1:$BA$480,MATCH(E$1,'Slutlig allokering kvv'!$B$1:$AS$1,0),FALSE))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54</v>
      </c>
      <c r="B29" s="2" t="s">
        <v>62</v>
      </c>
      <c r="D29" t="str">
        <f>IF(ISERROR(1/VLOOKUP($B29,Kraftvärmeprod!$B$1:$D$480,MATCH("Total värmeproduktion i kraftvärmeverk i kombinerad drift (GWh)",Kraftvärmeprod!$B$1:$AV$1,0),FALSE)),"Ej kraftvärme","Alternativproduktionsmetoden")</f>
        <v>Ej kraftvärme</v>
      </c>
      <c r="E29" s="248" t="str">
        <f>IF(ISERROR(1/VLOOKUP($B29,Kraftvärmeprod!$B$1:$BD$480,MATCH("Total värmeproduktion i kraftvärmeverk i kombinerad drift (GWh)",Kraftvärmeprod!$B$1:$AV$1,0),FALSE)),"",VLOOKUP($B29,'Slutlig allokering kvv'!$B$1:$BA$480,MATCH(E$1,'Slutlig allokering kvv'!$B$1:$AS$1,0),FALSE))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54</v>
      </c>
      <c r="B30" s="2" t="s">
        <v>63</v>
      </c>
      <c r="D30" t="str">
        <f>IF(ISERROR(1/VLOOKUP($B30,Kraftvärmeprod!$B$1:$D$480,MATCH("Total värmeproduktion i kraftvärmeverk i kombinerad drift (GWh)",Kraftvärmeprod!$B$1:$AV$1,0),FALSE)),"Ej kraftvärme","Alternativproduktionsmetoden")</f>
        <v>Ej kraftvärme</v>
      </c>
      <c r="E30" s="248" t="str">
        <f>IF(ISERROR(1/VLOOKUP($B30,Kraftvärmeprod!$B$1:$BD$480,MATCH("Total värmeproduktion i kraftvärmeverk i kombinerad drift (GWh)",Kraftvärmeprod!$B$1:$AV$1,0),FALSE)),"",VLOOKUP($B30,'Slutlig allokering kvv'!$B$1:$BA$480,MATCH(E$1,'Slutlig allokering kvv'!$B$1:$AS$1,0),FALSE))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54</v>
      </c>
      <c r="B31" s="2" t="s">
        <v>64</v>
      </c>
      <c r="D31" t="str">
        <f>IF(ISERROR(1/VLOOKUP($B31,Kraftvärmeprod!$B$1:$D$480,MATCH("Total värmeproduktion i kraftvärmeverk i kombinerad drift (GWh)",Kraftvärmeprod!$B$1:$AV$1,0),FALSE)),"Ej kraftvärme","Alternativproduktionsmetoden")</f>
        <v>Ej kraftvärme</v>
      </c>
      <c r="E31" s="248" t="str">
        <f>IF(ISERROR(1/VLOOKUP($B31,Kraftvärmeprod!$B$1:$BD$480,MATCH("Total värmeproduktion i kraftvärmeverk i kombinerad drift (GWh)",Kraftvärmeprod!$B$1:$AV$1,0),FALSE)),"",VLOOKUP($B31,'Slutlig allokering kvv'!$B$1:$BA$480,MATCH(E$1,'Slutlig allokering kvv'!$B$1:$AS$1,0),FALSE))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67</v>
      </c>
      <c r="B32" s="2" t="s">
        <v>68</v>
      </c>
      <c r="D32" t="str">
        <f>IF(ISERROR(1/VLOOKUP($B32,Kraftvärmeprod!$B$1:$D$480,MATCH("Total värmeproduktion i kraftvärmeverk i kombinerad drift (GWh)",Kraftvärmeprod!$B$1:$AV$1,0),FALSE)),"Ej kraftvärme","Alternativproduktionsmetoden")</f>
        <v>Ej kraftvärme</v>
      </c>
      <c r="E32" s="248" t="str">
        <f>IF(ISERROR(1/VLOOKUP($B32,Kraftvärmeprod!$B$1:$BD$480,MATCH("Total värmeproduktion i kraftvärmeverk i kombinerad drift (GWh)",Kraftvärmeprod!$B$1:$AV$1,0),FALSE)),"",VLOOKUP($B32,'Slutlig allokering kvv'!$B$1:$BA$480,MATCH(E$1,'Slutlig allokering kvv'!$B$1:$AS$1,0),FALSE))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Bollnäs Energi AB</v>
      </c>
    </row>
    <row r="33" spans="1:10" x14ac:dyDescent="0.25">
      <c r="A33" s="2" t="s">
        <v>67</v>
      </c>
      <c r="B33" s="2" t="s">
        <v>69</v>
      </c>
      <c r="D33" t="str">
        <f>IF(ISERROR(1/VLOOKUP($B33,Kraftvärmeprod!$B$1:$D$480,MATCH("Total värmeproduktion i kraftvärmeverk i kombinerad drift (GWh)",Kraftvärmeprod!$B$1:$AV$1,0),FALSE)),"Ej kraftvärme","Alternativproduktionsmetoden")</f>
        <v>Alternativproduktionsmetoden</v>
      </c>
      <c r="E33" s="248">
        <f>IF(ISERROR(1/VLOOKUP($B33,Kraftvärmeprod!$B$1:$BD$480,MATCH("Total värmeproduktion i kraftvärmeverk i kombinerad drift (GWh)",Kraftvärmeprod!$B$1:$AV$1,0),FALSE)),"",VLOOKUP($B33,'Slutlig allokering kvv'!$B$1:$BA$480,MATCH(E$1,'Slutlig allokering kvv'!$B$1:$AS$1,0),FALSE))</f>
        <v>0.55076325221238942</v>
      </c>
      <c r="F33">
        <f>IF(ISERROR(1/VLOOKUP($B33,Kraftvärmeprod!$B$1:$AV$480,MATCH("Producerad elenergi i kraftvärmeverk (GWh)",Kraftvärmeprod!$B$1:$AV$1,0),FALSE)),"",VLOOKUP($B33,Kraftvärmeprod!$B$1:$AV$480,MATCH("Producerad elenergi i kraftvärmeverk (GWh)",Kraftvärmeprod!$B$1:$AV$1,0),FALSE))</f>
        <v>28.34</v>
      </c>
      <c r="G33" t="str">
        <f>IF(ISERROR(1/VLOOKUP($B33,Miljö!$B$1:$T$480,MATCH("Såld mängd produktionsspecifik fjärrvärme (GWh)",Miljö!$B$1:$T$1,0),FALSE)),"",VLOOKUP($B33,Miljö!$B$1:$T$480,MATCH("Såld mängd produktionsspecifik fjärrvärme (GWh)",Miljö!$B$1:$T$1,0),FALSE))</f>
        <v/>
      </c>
      <c r="J33" t="str">
        <f t="shared" si="0"/>
        <v>Bollnäs Energi AB</v>
      </c>
    </row>
    <row r="34" spans="1:10" x14ac:dyDescent="0.25">
      <c r="A34" s="2" t="s">
        <v>67</v>
      </c>
      <c r="B34" s="2" t="s">
        <v>70</v>
      </c>
      <c r="D34" t="str">
        <f>IF(ISERROR(1/VLOOKUP($B34,Kraftvärmeprod!$B$1:$D$480,MATCH("Total värmeproduktion i kraftvärmeverk i kombinerad drift (GWh)",Kraftvärmeprod!$B$1:$AV$1,0),FALSE)),"Ej kraftvärme","Alternativproduktionsmetoden")</f>
        <v>Ej kraftvärme</v>
      </c>
      <c r="E34" s="248" t="str">
        <f>IF(ISERROR(1/VLOOKUP($B34,Kraftvärmeprod!$B$1:$BD$480,MATCH("Total värmeproduktion i kraftvärmeverk i kombinerad drift (GWh)",Kraftvärmeprod!$B$1:$AV$1,0),FALSE)),"",VLOOKUP($B34,'Slutlig allokering kvv'!$B$1:$BA$480,MATCH(E$1,'Slutlig allokering kvv'!$B$1:$AS$1,0),FALSE))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Bollnäs Energi AB</v>
      </c>
    </row>
    <row r="35" spans="1:10" x14ac:dyDescent="0.25">
      <c r="A35" s="2" t="s">
        <v>71</v>
      </c>
      <c r="B35" s="2" t="s">
        <v>72</v>
      </c>
      <c r="D35" t="str">
        <f>IF(ISERROR(1/VLOOKUP($B35,Kraftvärmeprod!$B$1:$D$480,MATCH("Total värmeproduktion i kraftvärmeverk i kombinerad drift (GWh)",Kraftvärmeprod!$B$1:$AV$1,0),FALSE)),"Ej kraftvärme","Alternativproduktionsmetoden")</f>
        <v>Ej kraftvärme</v>
      </c>
      <c r="E35" s="248" t="str">
        <f>IF(ISERROR(1/VLOOKUP($B35,Kraftvärmeprod!$B$1:$BD$480,MATCH("Total värmeproduktion i kraftvärmeverk i kombinerad drift (GWh)",Kraftvärmeprod!$B$1:$AV$1,0),FALSE)),"",VLOOKUP($B35,'Slutlig allokering kvv'!$B$1:$BA$480,MATCH(E$1,'Slutlig allokering kvv'!$B$1:$AS$1,0),FALSE))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Borgholm Energi AB</v>
      </c>
    </row>
    <row r="36" spans="1:10" x14ac:dyDescent="0.25">
      <c r="A36" s="2" t="s">
        <v>71</v>
      </c>
      <c r="B36" s="2" t="s">
        <v>73</v>
      </c>
      <c r="D36" t="str">
        <f>IF(ISERROR(1/VLOOKUP($B36,Kraftvärmeprod!$B$1:$D$480,MATCH("Total värmeproduktion i kraftvärmeverk i kombinerad drift (GWh)",Kraftvärmeprod!$B$1:$AV$1,0),FALSE)),"Ej kraftvärme","Alternativproduktionsmetoden")</f>
        <v>Ej kraftvärme</v>
      </c>
      <c r="E36" s="248" t="str">
        <f>IF(ISERROR(1/VLOOKUP($B36,Kraftvärmeprod!$B$1:$BD$480,MATCH("Total värmeproduktion i kraftvärmeverk i kombinerad drift (GWh)",Kraftvärmeprod!$B$1:$AV$1,0),FALSE)),"",VLOOKUP($B36,'Slutlig allokering kvv'!$B$1:$BA$480,MATCH(E$1,'Slutlig allokering kvv'!$B$1:$AS$1,0),FALSE))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Borgholm Energi AB</v>
      </c>
    </row>
    <row r="37" spans="1:10" x14ac:dyDescent="0.25">
      <c r="A37" s="2" t="s">
        <v>74</v>
      </c>
      <c r="B37" s="2" t="s">
        <v>75</v>
      </c>
      <c r="D37" t="str">
        <f>IF(ISERROR(1/VLOOKUP($B37,Kraftvärmeprod!$B$1:$D$480,MATCH("Total värmeproduktion i kraftvärmeverk i kombinerad drift (GWh)",Kraftvärmeprod!$B$1:$AV$1,0),FALSE)),"Ej kraftvärme","Alternativproduktionsmetoden")</f>
        <v>Alternativproduktionsmetoden</v>
      </c>
      <c r="E37" s="248">
        <f>IF(ISERROR(1/VLOOKUP($B37,Kraftvärmeprod!$B$1:$BD$480,MATCH("Total värmeproduktion i kraftvärmeverk i kombinerad drift (GWh)",Kraftvärmeprod!$B$1:$AV$1,0),FALSE)),"",VLOOKUP($B37,'Slutlig allokering kvv'!$B$1:$BA$480,MATCH(E$1,'Slutlig allokering kvv'!$B$1:$AS$1,0),FALSE))</f>
        <v>0.57793212795801696</v>
      </c>
      <c r="F37">
        <f>IF(ISERROR(1/VLOOKUP($B37,Kraftvärmeprod!$B$1:$AV$480,MATCH("Producerad elenergi i kraftvärmeverk (GWh)",Kraftvärmeprod!$B$1:$AV$1,0),FALSE)),"",VLOOKUP($B37,Kraftvärmeprod!$B$1:$AV$480,MATCH("Producerad elenergi i kraftvärmeverk (GWh)",Kraftvärmeprod!$B$1:$AV$1,0),FALSE))</f>
        <v>40.923999999999999</v>
      </c>
      <c r="G37">
        <f>IF(ISERROR(1/VLOOKUP($B37,Miljö!$B$1:$T$480,MATCH("Såld mängd produktionsspecifik fjärrvärme (GWh)",Miljö!$B$1:$T$1,0),FALSE)),"",VLOOKUP($B37,Miljö!$B$1:$T$480,MATCH("Såld mängd produktionsspecifik fjärrvärme (GWh)",Miljö!$B$1:$T$1,0),FALSE))</f>
        <v>31.366299999999999</v>
      </c>
      <c r="J37" t="str">
        <f t="shared" si="0"/>
        <v>Borlänge Energi AB</v>
      </c>
    </row>
    <row r="38" spans="1:10" x14ac:dyDescent="0.25">
      <c r="A38" s="2" t="s">
        <v>74</v>
      </c>
      <c r="B38" s="2" t="s">
        <v>76</v>
      </c>
      <c r="D38" t="str">
        <f>IF(ISERROR(1/VLOOKUP($B38,Kraftvärmeprod!$B$1:$D$480,MATCH("Total värmeproduktion i kraftvärmeverk i kombinerad drift (GWh)",Kraftvärmeprod!$B$1:$AV$1,0),FALSE)),"Ej kraftvärme","Alternativproduktionsmetoden")</f>
        <v>Ej kraftvärme</v>
      </c>
      <c r="E38" s="248" t="str">
        <f>IF(ISERROR(1/VLOOKUP($B38,Kraftvärmeprod!$B$1:$BD$480,MATCH("Total värmeproduktion i kraftvärmeverk i kombinerad drift (GWh)",Kraftvärmeprod!$B$1:$AV$1,0),FALSE)),"",VLOOKUP($B38,'Slutlig allokering kvv'!$B$1:$BA$480,MATCH(E$1,'Slutlig allokering kvv'!$B$1:$AS$1,0),FALSE))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Borlänge Energi AB</v>
      </c>
    </row>
    <row r="39" spans="1:10" x14ac:dyDescent="0.25">
      <c r="A39" s="2" t="s">
        <v>74</v>
      </c>
      <c r="B39" s="2" t="s">
        <v>77</v>
      </c>
      <c r="D39" t="str">
        <f>IF(ISERROR(1/VLOOKUP($B39,Kraftvärmeprod!$B$1:$D$480,MATCH("Total värmeproduktion i kraftvärmeverk i kombinerad drift (GWh)",Kraftvärmeprod!$B$1:$AV$1,0),FALSE)),"Ej kraftvärme","Alternativproduktionsmetoden")</f>
        <v>Ej kraftvärme</v>
      </c>
      <c r="E39" s="248" t="str">
        <f>IF(ISERROR(1/VLOOKUP($B39,Kraftvärmeprod!$B$1:$BD$480,MATCH("Total värmeproduktion i kraftvärmeverk i kombinerad drift (GWh)",Kraftvärmeprod!$B$1:$AV$1,0),FALSE)),"",VLOOKUP($B39,'Slutlig allokering kvv'!$B$1:$BA$480,MATCH(E$1,'Slutlig allokering kvv'!$B$1:$AS$1,0),FALSE))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Borlänge Energi AB</v>
      </c>
    </row>
    <row r="40" spans="1:10" x14ac:dyDescent="0.25">
      <c r="A40" s="2" t="s">
        <v>78</v>
      </c>
      <c r="B40" s="2" t="s">
        <v>79</v>
      </c>
      <c r="D40" t="str">
        <f>IF(ISERROR(1/VLOOKUP($B40,Kraftvärmeprod!$B$1:$D$480,MATCH("Total värmeproduktion i kraftvärmeverk i kombinerad drift (GWh)",Kraftvärmeprod!$B$1:$AV$1,0),FALSE)),"Ej kraftvärme","Alternativproduktionsmetoden")</f>
        <v>Alternativproduktionsmetoden</v>
      </c>
      <c r="E40" s="248">
        <f>IF(ISERROR(1/VLOOKUP($B40,Kraftvärmeprod!$B$1:$BD$480,MATCH("Total värmeproduktion i kraftvärmeverk i kombinerad drift (GWh)",Kraftvärmeprod!$B$1:$AV$1,0),FALSE)),"",VLOOKUP($B40,'Slutlig allokering kvv'!$B$1:$BA$480,MATCH(E$1,'Slutlig allokering kvv'!$B$1:$AS$1,0),FALSE))</f>
        <v>0.65432083936512908</v>
      </c>
      <c r="F40">
        <f>IF(ISERROR(1/VLOOKUP($B40,Kraftvärmeprod!$B$1:$AV$480,MATCH("Producerad elenergi i kraftvärmeverk (GWh)",Kraftvärmeprod!$B$1:$AV$1,0),FALSE)),"",VLOOKUP($B40,Kraftvärmeprod!$B$1:$AV$480,MATCH("Producerad elenergi i kraftvärmeverk (GWh)",Kraftvärmeprod!$B$1:$AV$1,0),FALSE))</f>
        <v>100.3</v>
      </c>
      <c r="G40" t="str">
        <f>IF(ISERROR(1/VLOOKUP($B40,Miljö!$B$1:$T$480,MATCH("Såld mängd produktionsspecifik fjärrvärme (GWh)",Miljö!$B$1:$T$1,0),FALSE)),"",VLOOKUP($B40,Miljö!$B$1:$T$480,MATCH("Såld mängd produktionsspecifik fjärrvärme (GWh)",Miljö!$B$1:$T$1,0),FALSE))</f>
        <v/>
      </c>
      <c r="J40" t="str">
        <f t="shared" si="0"/>
        <v>Borås Energi och Miljö AB</v>
      </c>
    </row>
    <row r="41" spans="1:10" x14ac:dyDescent="0.25">
      <c r="A41" s="2" t="s">
        <v>78</v>
      </c>
      <c r="B41" s="2" t="s">
        <v>80</v>
      </c>
      <c r="D41" t="str">
        <f>IF(ISERROR(1/VLOOKUP($B41,Kraftvärmeprod!$B$1:$D$480,MATCH("Total värmeproduktion i kraftvärmeverk i kombinerad drift (GWh)",Kraftvärmeprod!$B$1:$AV$1,0),FALSE)),"Ej kraftvärme","Alternativproduktionsmetoden")</f>
        <v>Ej kraftvärme</v>
      </c>
      <c r="E41" s="248" t="str">
        <f>IF(ISERROR(1/VLOOKUP($B41,Kraftvärmeprod!$B$1:$BD$480,MATCH("Total värmeproduktion i kraftvärmeverk i kombinerad drift (GWh)",Kraftvärmeprod!$B$1:$AV$1,0),FALSE)),"",VLOOKUP($B41,'Slutlig allokering kvv'!$B$1:$BA$480,MATCH(E$1,'Slutlig allokering kvv'!$B$1:$AS$1,0),FALSE))</f>
        <v/>
      </c>
      <c r="F41" t="str">
        <f>IF(ISERROR(1/VLOOKUP($B41,Kraftvärmeprod!$B$1:$AV$480,MATCH("Producerad elenergi i kraftvärmeverk (GWh)",Kraftvärmeprod!$B$1:$AV$1,0),FALSE)),"",VLOOKUP($B41,Kraftvärmeprod!$B$1:$AV$480,MATCH("Producerad elenergi i kraftvärmeverk (GWh)",Kraftvärmeprod!$B$1:$AV$1,0),FALSE))</f>
        <v/>
      </c>
      <c r="G41" t="str">
        <f>IF(ISERROR(1/VLOOKUP($B41,Miljö!$B$1:$T$480,MATCH("Såld mängd produktionsspecifik fjärrvärme (GWh)",Miljö!$B$1:$T$1,0),FALSE)),"",VLOOKUP($B41,Miljö!$B$1:$T$480,MATCH("Såld mängd produktionsspecifik fjärrvärme (GWh)",Miljö!$B$1:$T$1,0),FALSE))</f>
        <v/>
      </c>
      <c r="J41" t="str">
        <f t="shared" si="0"/>
        <v>Borås Energi och Miljö AB</v>
      </c>
    </row>
    <row r="42" spans="1:10" x14ac:dyDescent="0.25">
      <c r="A42" s="2" t="s">
        <v>81</v>
      </c>
      <c r="B42" s="2" t="s">
        <v>82</v>
      </c>
      <c r="D42" t="str">
        <f>IF(ISERROR(1/VLOOKUP($B42,Kraftvärmeprod!$B$1:$D$480,MATCH("Total värmeproduktion i kraftvärmeverk i kombinerad drift (GWh)",Kraftvärmeprod!$B$1:$AV$1,0),FALSE)),"Ej kraftvärme","Alternativproduktionsmetoden")</f>
        <v>Ej kraftvärme</v>
      </c>
      <c r="E42" s="248" t="str">
        <f>IF(ISERROR(1/VLOOKUP($B42,Kraftvärmeprod!$B$1:$BD$480,MATCH("Total värmeproduktion i kraftvärmeverk i kombinerad drift (GWh)",Kraftvärmeprod!$B$1:$AV$1,0),FALSE)),"",VLOOKUP($B42,'Slutlig allokering kvv'!$B$1:$BA$480,MATCH(E$1,'Slutlig allokering kvv'!$B$1:$AS$1,0),FALSE))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Bromölla Fjärrvärme AB</v>
      </c>
    </row>
    <row r="43" spans="1:10" x14ac:dyDescent="0.25">
      <c r="A43" s="2" t="s">
        <v>90</v>
      </c>
      <c r="B43" s="2" t="s">
        <v>91</v>
      </c>
      <c r="D43" t="str">
        <f>IF(ISERROR(1/VLOOKUP($B43,Kraftvärmeprod!$B$1:$D$480,MATCH("Total värmeproduktion i kraftvärmeverk i kombinerad drift (GWh)",Kraftvärmeprod!$B$1:$AV$1,0),FALSE)),"Ej kraftvärme","Alternativproduktionsmetoden")</f>
        <v>Ej kraftvärme</v>
      </c>
      <c r="E43" s="248" t="str">
        <f>IF(ISERROR(1/VLOOKUP($B43,Kraftvärmeprod!$B$1:$BD$480,MATCH("Total värmeproduktion i kraftvärmeverk i kombinerad drift (GWh)",Kraftvärmeprod!$B$1:$AV$1,0),FALSE)),"",VLOOKUP($B43,'Slutlig allokering kvv'!$B$1:$BA$480,MATCH(E$1,'Slutlig allokering kvv'!$B$1:$AS$1,0),FALSE))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C4 Energi AB</v>
      </c>
    </row>
    <row r="44" spans="1:10" x14ac:dyDescent="0.25">
      <c r="A44" s="2" t="s">
        <v>90</v>
      </c>
      <c r="B44" s="2" t="s">
        <v>92</v>
      </c>
      <c r="D44" t="str">
        <f>IF(ISERROR(1/VLOOKUP($B44,Kraftvärmeprod!$B$1:$D$480,MATCH("Total värmeproduktion i kraftvärmeverk i kombinerad drift (GWh)",Kraftvärmeprod!$B$1:$AV$1,0),FALSE)),"Ej kraftvärme","Alternativproduktionsmetoden")</f>
        <v>Alternativproduktionsmetoden</v>
      </c>
      <c r="E44" s="248">
        <f>IF(ISERROR(1/VLOOKUP($B44,Kraftvärmeprod!$B$1:$BD$480,MATCH("Total värmeproduktion i kraftvärmeverk i kombinerad drift (GWh)",Kraftvärmeprod!$B$1:$AV$1,0),FALSE)),"",VLOOKUP($B44,'Slutlig allokering kvv'!$B$1:$BA$480,MATCH(E$1,'Slutlig allokering kvv'!$B$1:$AS$1,0),FALSE))</f>
        <v>0.57829663623310723</v>
      </c>
      <c r="F44">
        <f>IF(ISERROR(1/VLOOKUP($B44,Kraftvärmeprod!$B$1:$AV$480,MATCH("Producerad elenergi i kraftvärmeverk (GWh)",Kraftvärmeprod!$B$1:$AV$1,0),FALSE)),"",VLOOKUP($B44,Kraftvärmeprod!$B$1:$AV$480,MATCH("Producerad elenergi i kraftvärmeverk (GWh)",Kraftvärmeprod!$B$1:$AV$1,0),FALSE))</f>
        <v>89.972999999999999</v>
      </c>
      <c r="G44" t="str">
        <f>IF(ISERROR(1/VLOOKUP($B44,Miljö!$B$1:$T$480,MATCH("Såld mängd produktionsspecifik fjärrvärme (GWh)",Miljö!$B$1:$T$1,0),FALSE)),"",VLOOKUP($B44,Miljö!$B$1:$T$480,MATCH("Såld mängd produktionsspecifik fjärrvärme (GWh)",Miljö!$B$1:$T$1,0),FALSE))</f>
        <v/>
      </c>
      <c r="J44" t="str">
        <f t="shared" si="0"/>
        <v>C4 Energi AB</v>
      </c>
    </row>
    <row r="45" spans="1:10" x14ac:dyDescent="0.25">
      <c r="A45" s="2" t="s">
        <v>93</v>
      </c>
      <c r="B45" s="2" t="s">
        <v>94</v>
      </c>
      <c r="D45" t="str">
        <f>IF(ISERROR(1/VLOOKUP($B45,Kraftvärmeprod!$B$1:$D$480,MATCH("Total värmeproduktion i kraftvärmeverk i kombinerad drift (GWh)",Kraftvärmeprod!$B$1:$AV$1,0),FALSE)),"Ej kraftvärme","Alternativproduktionsmetoden")</f>
        <v>Ej kraftvärme</v>
      </c>
      <c r="E45" s="248" t="str">
        <f>IF(ISERROR(1/VLOOKUP($B45,Kraftvärmeprod!$B$1:$BD$480,MATCH("Total värmeproduktion i kraftvärmeverk i kombinerad drift (GWh)",Kraftvärmeprod!$B$1:$AV$1,0),FALSE)),"",VLOOKUP($B45,'Slutlig allokering kvv'!$B$1:$BA$480,MATCH(E$1,'Slutlig allokering kvv'!$B$1:$AS$1,0),FALSE))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Dala Energi Värme AB</v>
      </c>
    </row>
    <row r="46" spans="1:10" x14ac:dyDescent="0.25">
      <c r="A46" s="2" t="s">
        <v>93</v>
      </c>
      <c r="B46" s="2" t="s">
        <v>95</v>
      </c>
      <c r="D46" t="str">
        <f>IF(ISERROR(1/VLOOKUP($B46,Kraftvärmeprod!$B$1:$D$480,MATCH("Total värmeproduktion i kraftvärmeverk i kombinerad drift (GWh)",Kraftvärmeprod!$B$1:$AV$1,0),FALSE)),"Ej kraftvärme","Alternativproduktionsmetoden")</f>
        <v>Ej kraftvärme</v>
      </c>
      <c r="E46" s="248" t="str">
        <f>IF(ISERROR(1/VLOOKUP($B46,Kraftvärmeprod!$B$1:$BD$480,MATCH("Total värmeproduktion i kraftvärmeverk i kombinerad drift (GWh)",Kraftvärmeprod!$B$1:$AV$1,0),FALSE)),"",VLOOKUP($B46,'Slutlig allokering kvv'!$B$1:$BA$480,MATCH(E$1,'Slutlig allokering kvv'!$B$1:$AS$1,0),FALSE))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Dala Energi Värme AB</v>
      </c>
    </row>
    <row r="47" spans="1:10" x14ac:dyDescent="0.25">
      <c r="A47" s="2" t="s">
        <v>96</v>
      </c>
      <c r="B47" s="2" t="s">
        <v>97</v>
      </c>
      <c r="D47" t="str">
        <f>IF(ISERROR(1/VLOOKUP($B47,Kraftvärmeprod!$B$1:$D$480,MATCH("Total värmeproduktion i kraftvärmeverk i kombinerad drift (GWh)",Kraftvärmeprod!$B$1:$AV$1,0),FALSE)),"Ej kraftvärme","Alternativproduktionsmetoden")</f>
        <v>Ej kraftvärme</v>
      </c>
      <c r="E47" s="248" t="str">
        <f>IF(ISERROR(1/VLOOKUP($B47,Kraftvärmeprod!$B$1:$BD$480,MATCH("Total värmeproduktion i kraftvärmeverk i kombinerad drift (GWh)",Kraftvärmeprod!$B$1:$AV$1,0),FALSE)),"",VLOOKUP($B47,'Slutlig allokering kvv'!$B$1:$BA$480,MATCH(E$1,'Slutlig allokering kvv'!$B$1:$AS$1,0),FALSE))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Degerfors Energi AB</v>
      </c>
    </row>
    <row r="48" spans="1:10" x14ac:dyDescent="0.25">
      <c r="A48" s="2" t="s">
        <v>96</v>
      </c>
      <c r="B48" s="2" t="s">
        <v>98</v>
      </c>
      <c r="D48" t="str">
        <f>IF(ISERROR(1/VLOOKUP($B48,Kraftvärmeprod!$B$1:$D$480,MATCH("Total värmeproduktion i kraftvärmeverk i kombinerad drift (GWh)",Kraftvärmeprod!$B$1:$AV$1,0),FALSE)),"Ej kraftvärme","Alternativproduktionsmetoden")</f>
        <v>Ej kraftvärme</v>
      </c>
      <c r="E48" s="248" t="str">
        <f>IF(ISERROR(1/VLOOKUP($B48,Kraftvärmeprod!$B$1:$BD$480,MATCH("Total värmeproduktion i kraftvärmeverk i kombinerad drift (GWh)",Kraftvärmeprod!$B$1:$AV$1,0),FALSE)),"",VLOOKUP($B48,'Slutlig allokering kvv'!$B$1:$BA$480,MATCH(E$1,'Slutlig allokering kvv'!$B$1:$AS$1,0),FALSE))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Degerfors Energi AB</v>
      </c>
    </row>
    <row r="49" spans="1:10" x14ac:dyDescent="0.25">
      <c r="A49" s="2" t="s">
        <v>96</v>
      </c>
      <c r="B49" s="2" t="s">
        <v>99</v>
      </c>
      <c r="D49" t="str">
        <f>IF(ISERROR(1/VLOOKUP($B49,Kraftvärmeprod!$B$1:$D$480,MATCH("Total värmeproduktion i kraftvärmeverk i kombinerad drift (GWh)",Kraftvärmeprod!$B$1:$AV$1,0),FALSE)),"Ej kraftvärme","Alternativproduktionsmetoden")</f>
        <v>Ej kraftvärme</v>
      </c>
      <c r="E49" s="248" t="str">
        <f>IF(ISERROR(1/VLOOKUP($B49,Kraftvärmeprod!$B$1:$BD$480,MATCH("Total värmeproduktion i kraftvärmeverk i kombinerad drift (GWh)",Kraftvärmeprod!$B$1:$AV$1,0),FALSE)),"",VLOOKUP($B49,'Slutlig allokering kvv'!$B$1:$BA$480,MATCH(E$1,'Slutlig allokering kvv'!$B$1:$AS$1,0),FALSE))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Degerfors Energi AB</v>
      </c>
    </row>
    <row r="50" spans="1:10" x14ac:dyDescent="0.25">
      <c r="A50" s="2" t="s">
        <v>96</v>
      </c>
      <c r="B50" s="2" t="s">
        <v>100</v>
      </c>
      <c r="D50" t="str">
        <f>IF(ISERROR(1/VLOOKUP($B50,Kraftvärmeprod!$B$1:$D$480,MATCH("Total värmeproduktion i kraftvärmeverk i kombinerad drift (GWh)",Kraftvärmeprod!$B$1:$AV$1,0),FALSE)),"Ej kraftvärme","Alternativproduktionsmetoden")</f>
        <v>Ej kraftvärme</v>
      </c>
      <c r="E50" s="248" t="str">
        <f>IF(ISERROR(1/VLOOKUP($B50,Kraftvärmeprod!$B$1:$BD$480,MATCH("Total värmeproduktion i kraftvärmeverk i kombinerad drift (GWh)",Kraftvärmeprod!$B$1:$AV$1,0),FALSE)),"",VLOOKUP($B50,'Slutlig allokering kvv'!$B$1:$BA$480,MATCH(E$1,'Slutlig allokering kvv'!$B$1:$AS$1,0),FALSE))</f>
        <v/>
      </c>
      <c r="F50" t="str">
        <f>IF(ISERROR(1/VLOOKUP($B50,Kraftvärmeprod!$B$1:$AV$480,MATCH("Producerad elenergi i kraftvärmeverk (GWh)",Kraftvärmeprod!$B$1:$AV$1,0),FALSE)),"",VLOOKUP($B50,Kraftvärmeprod!$B$1:$AV$480,MATCH("Producerad elenergi i kraftvärmeverk (GWh)",Kraftvärmeprod!$B$1:$AV$1,0),FALSE))</f>
        <v/>
      </c>
      <c r="G50" t="str">
        <f>IF(ISERROR(1/VLOOKUP($B50,Miljö!$B$1:$T$480,MATCH("Såld mängd produktionsspecifik fjärrvärme (GWh)",Miljö!$B$1:$T$1,0),FALSE)),"",VLOOKUP($B50,Miljö!$B$1:$T$480,MATCH("Såld mängd produktionsspecifik fjärrvärme (GWh)",Miljö!$B$1:$T$1,0),FALSE))</f>
        <v/>
      </c>
      <c r="J50" t="str">
        <f t="shared" si="0"/>
        <v>Degerfors Energi AB</v>
      </c>
    </row>
    <row r="51" spans="1:10" x14ac:dyDescent="0.25">
      <c r="A51" s="2" t="s">
        <v>101</v>
      </c>
      <c r="B51" s="2" t="s">
        <v>102</v>
      </c>
      <c r="C51" t="s">
        <v>1051</v>
      </c>
      <c r="D51" t="str">
        <f>IF(ISERROR(1/VLOOKUP($B51,Kraftvärmeprod!$B$1:$D$480,MATCH("Total värmeproduktion i kraftvärmeverk i kombinerad drift (GWh)",Kraftvärmeprod!$B$1:$AV$1,0),FALSE)),"Ej kraftvärme","Alternativproduktionsmetoden")</f>
        <v>Ej kraftvärme</v>
      </c>
      <c r="E51" s="248" t="str">
        <f>IF(ISERROR(1/VLOOKUP($B51,Kraftvärmeprod!$B$1:$BD$480,MATCH("Total värmeproduktion i kraftvärmeverk i kombinerad drift (GWh)",Kraftvärmeprod!$B$1:$AV$1,0),FALSE)),"",VLOOKUP($B51,'Slutlig allokering kvv'!$B$1:$BA$480,MATCH(E$1,'Slutlig allokering kvv'!$B$1:$AS$1,0),FALSE))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E.ON Värme Sverige AB</v>
      </c>
    </row>
    <row r="52" spans="1:10" x14ac:dyDescent="0.25">
      <c r="A52" s="2" t="s">
        <v>101</v>
      </c>
      <c r="B52" s="2" t="s">
        <v>103</v>
      </c>
      <c r="C52" t="s">
        <v>1051</v>
      </c>
      <c r="D52" t="str">
        <f>IF(ISERROR(1/VLOOKUP($B52,Kraftvärmeprod!$B$1:$D$480,MATCH("Total värmeproduktion i kraftvärmeverk i kombinerad drift (GWh)",Kraftvärmeprod!$B$1:$AV$1,0),FALSE)),"Ej kraftvärme","Alternativproduktionsmetoden")</f>
        <v>Ej kraftvärme</v>
      </c>
      <c r="E52" s="248" t="str">
        <f>IF(ISERROR(1/VLOOKUP($B52,Kraftvärmeprod!$B$1:$BD$480,MATCH("Total värmeproduktion i kraftvärmeverk i kombinerad drift (GWh)",Kraftvärmeprod!$B$1:$AV$1,0),FALSE)),"",VLOOKUP($B52,'Slutlig allokering kvv'!$B$1:$BA$480,MATCH(E$1,'Slutlig allokering kvv'!$B$1:$AS$1,0),FALSE))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E.ON Värme Sverige AB</v>
      </c>
    </row>
    <row r="53" spans="1:10" x14ac:dyDescent="0.25">
      <c r="A53" s="2" t="s">
        <v>101</v>
      </c>
      <c r="B53" s="2" t="s">
        <v>104</v>
      </c>
      <c r="C53" t="s">
        <v>1051</v>
      </c>
      <c r="D53" t="str">
        <f>IF(ISERROR(1/VLOOKUP($B53,Kraftvärmeprod!$B$1:$D$480,MATCH("Total värmeproduktion i kraftvärmeverk i kombinerad drift (GWh)",Kraftvärmeprod!$B$1:$AV$1,0),FALSE)),"Ej kraftvärme","Alternativproduktionsmetoden")</f>
        <v>Ej kraftvärme</v>
      </c>
      <c r="E53" s="248" t="str">
        <f>IF(ISERROR(1/VLOOKUP($B53,Kraftvärmeprod!$B$1:$BD$480,MATCH("Total värmeproduktion i kraftvärmeverk i kombinerad drift (GWh)",Kraftvärmeprod!$B$1:$AV$1,0),FALSE)),"",VLOOKUP($B53,'Slutlig allokering kvv'!$B$1:$BA$480,MATCH(E$1,'Slutlig allokering kvv'!$B$1:$AS$1,0),FALSE))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E.ON Värme Sverige AB</v>
      </c>
    </row>
    <row r="54" spans="1:10" x14ac:dyDescent="0.25">
      <c r="A54" s="2" t="s">
        <v>101</v>
      </c>
      <c r="B54" s="2" t="s">
        <v>105</v>
      </c>
      <c r="C54" t="s">
        <v>1051</v>
      </c>
      <c r="D54" t="str">
        <f>IF(ISERROR(1/VLOOKUP($B54,Kraftvärmeprod!$B$1:$D$480,MATCH("Total värmeproduktion i kraftvärmeverk i kombinerad drift (GWh)",Kraftvärmeprod!$B$1:$AV$1,0),FALSE)),"Ej kraftvärme","Alternativproduktionsmetoden")</f>
        <v>Ej kraftvärme</v>
      </c>
      <c r="E54" s="248" t="str">
        <f>IF(ISERROR(1/VLOOKUP($B54,Kraftvärmeprod!$B$1:$BD$480,MATCH("Total värmeproduktion i kraftvärmeverk i kombinerad drift (GWh)",Kraftvärmeprod!$B$1:$AV$1,0),FALSE)),"",VLOOKUP($B54,'Slutlig allokering kvv'!$B$1:$BA$480,MATCH(E$1,'Slutlig allokering kvv'!$B$1:$AS$1,0),FALSE))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E.ON Värme Sverige AB</v>
      </c>
    </row>
    <row r="55" spans="1:10" x14ac:dyDescent="0.25">
      <c r="A55" s="2" t="s">
        <v>101</v>
      </c>
      <c r="B55" s="2" t="s">
        <v>106</v>
      </c>
      <c r="C55" t="s">
        <v>1051</v>
      </c>
      <c r="D55" t="str">
        <f>IF(ISERROR(1/VLOOKUP($B55,Kraftvärmeprod!$B$1:$D$480,MATCH("Total värmeproduktion i kraftvärmeverk i kombinerad drift (GWh)",Kraftvärmeprod!$B$1:$AV$1,0),FALSE)),"Ej kraftvärme","Alternativproduktionsmetoden")</f>
        <v>Ej kraftvärme</v>
      </c>
      <c r="E55" s="248" t="str">
        <f>IF(ISERROR(1/VLOOKUP($B55,Kraftvärmeprod!$B$1:$BD$480,MATCH("Total värmeproduktion i kraftvärmeverk i kombinerad drift (GWh)",Kraftvärmeprod!$B$1:$AV$1,0),FALSE)),"",VLOOKUP($B55,'Slutlig allokering kvv'!$B$1:$BA$480,MATCH(E$1,'Slutlig allokering kvv'!$B$1:$AS$1,0),FALSE))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E.ON Värme Sverige AB</v>
      </c>
    </row>
    <row r="56" spans="1:10" x14ac:dyDescent="0.25">
      <c r="A56" s="2" t="s">
        <v>101</v>
      </c>
      <c r="B56" s="2" t="s">
        <v>107</v>
      </c>
      <c r="C56" t="s">
        <v>1051</v>
      </c>
      <c r="D56" t="str">
        <f>IF(ISERROR(1/VLOOKUP($B56,Kraftvärmeprod!$B$1:$D$480,MATCH("Total värmeproduktion i kraftvärmeverk i kombinerad drift (GWh)",Kraftvärmeprod!$B$1:$AV$1,0),FALSE)),"Ej kraftvärme","Alternativproduktionsmetoden")</f>
        <v>Alternativproduktionsmetoden</v>
      </c>
      <c r="E56" s="248">
        <f>IF(ISERROR(1/VLOOKUP($B56,Kraftvärmeprod!$B$1:$BD$480,MATCH("Total värmeproduktion i kraftvärmeverk i kombinerad drift (GWh)",Kraftvärmeprod!$B$1:$AV$1,0),FALSE)),"",VLOOKUP($B56,'Slutlig allokering kvv'!$B$1:$BA$480,MATCH(E$1,'Slutlig allokering kvv'!$B$1:$AS$1,0),FALSE))</f>
        <v>0.43350505709624798</v>
      </c>
      <c r="F56">
        <f>IF(ISERROR(1/VLOOKUP($B56,Kraftvärmeprod!$B$1:$AV$480,MATCH("Producerad elenergi i kraftvärmeverk (GWh)",Kraftvärmeprod!$B$1:$AV$1,0),FALSE)),"",VLOOKUP($B56,Kraftvärmeprod!$B$1:$AV$480,MATCH("Producerad elenergi i kraftvärmeverk (GWh)",Kraftvärmeprod!$B$1:$AV$1,0),FALSE))</f>
        <v>92.052000000000007</v>
      </c>
      <c r="G56" t="str">
        <f>IF(ISERROR(1/VLOOKUP($B56,Miljö!$B$1:$T$480,MATCH("Såld mängd produktionsspecifik fjärrvärme (GWh)",Miljö!$B$1:$T$1,0),FALSE)),"",VLOOKUP($B56,Miljö!$B$1:$T$480,MATCH("Såld mängd produktionsspecifik fjärrvärme (GWh)",Miljö!$B$1:$T$1,0),FALSE))</f>
        <v/>
      </c>
      <c r="J56" t="str">
        <f t="shared" si="0"/>
        <v>E.ON Värme Sverige AB</v>
      </c>
    </row>
    <row r="57" spans="1:10" x14ac:dyDescent="0.25">
      <c r="A57" s="2" t="s">
        <v>101</v>
      </c>
      <c r="B57" s="2" t="s">
        <v>108</v>
      </c>
      <c r="C57" t="s">
        <v>1051</v>
      </c>
      <c r="D57" t="str">
        <f>IF(ISERROR(1/VLOOKUP($B57,Kraftvärmeprod!$B$1:$D$480,MATCH("Total värmeproduktion i kraftvärmeverk i kombinerad drift (GWh)",Kraftvärmeprod!$B$1:$AV$1,0),FALSE)),"Ej kraftvärme","Alternativproduktionsmetoden")</f>
        <v>Ej kraftvärme</v>
      </c>
      <c r="E57" s="248" t="str">
        <f>IF(ISERROR(1/VLOOKUP($B57,Kraftvärmeprod!$B$1:$BD$480,MATCH("Total värmeproduktion i kraftvärmeverk i kombinerad drift (GWh)",Kraftvärmeprod!$B$1:$AV$1,0),FALSE)),"",VLOOKUP($B57,'Slutlig allokering kvv'!$B$1:$BA$480,MATCH(E$1,'Slutlig allokering kvv'!$B$1:$AS$1,0),FALSE))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101</v>
      </c>
      <c r="B58" s="2" t="s">
        <v>109</v>
      </c>
      <c r="C58" t="s">
        <v>1051</v>
      </c>
      <c r="D58" t="str">
        <f>IF(ISERROR(1/VLOOKUP($B58,Kraftvärmeprod!$B$1:$D$480,MATCH("Total värmeproduktion i kraftvärmeverk i kombinerad drift (GWh)",Kraftvärmeprod!$B$1:$AV$1,0),FALSE)),"Ej kraftvärme","Alternativproduktionsmetoden")</f>
        <v>Ej kraftvärme</v>
      </c>
      <c r="E58" s="248" t="str">
        <f>IF(ISERROR(1/VLOOKUP($B58,Kraftvärmeprod!$B$1:$BD$480,MATCH("Total värmeproduktion i kraftvärmeverk i kombinerad drift (GWh)",Kraftvärmeprod!$B$1:$AV$1,0),FALSE)),"",VLOOKUP($B58,'Slutlig allokering kvv'!$B$1:$BA$480,MATCH(E$1,'Slutlig allokering kvv'!$B$1:$AS$1,0),FALSE))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101</v>
      </c>
      <c r="B59" s="2" t="s">
        <v>110</v>
      </c>
      <c r="C59" t="s">
        <v>1051</v>
      </c>
      <c r="D59" t="str">
        <f>IF(ISERROR(1/VLOOKUP($B59,Kraftvärmeprod!$B$1:$D$480,MATCH("Total värmeproduktion i kraftvärmeverk i kombinerad drift (GWh)",Kraftvärmeprod!$B$1:$AV$1,0),FALSE)),"Ej kraftvärme","Alternativproduktionsmetoden")</f>
        <v>Alternativproduktionsmetoden</v>
      </c>
      <c r="E59" s="248">
        <f>IF(ISERROR(1/VLOOKUP($B59,Kraftvärmeprod!$B$1:$BD$480,MATCH("Total värmeproduktion i kraftvärmeverk i kombinerad drift (GWh)",Kraftvärmeprod!$B$1:$AV$1,0),FALSE)),"",VLOOKUP($B59,'Slutlig allokering kvv'!$B$1:$BA$480,MATCH(E$1,'Slutlig allokering kvv'!$B$1:$AS$1,0),FALSE))</f>
        <v>0.46744777241409302</v>
      </c>
      <c r="F59">
        <f>IF(ISERROR(1/VLOOKUP($B59,Kraftvärmeprod!$B$1:$AV$480,MATCH("Producerad elenergi i kraftvärmeverk (GWh)",Kraftvärmeprod!$B$1:$AV$1,0),FALSE)),"",VLOOKUP($B59,Kraftvärmeprod!$B$1:$AV$480,MATCH("Producerad elenergi i kraftvärmeverk (GWh)",Kraftvärmeprod!$B$1:$AV$1,0),FALSE))</f>
        <v>962</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101</v>
      </c>
      <c r="B60" s="2" t="s">
        <v>111</v>
      </c>
      <c r="C60" t="s">
        <v>1051</v>
      </c>
      <c r="D60" t="str">
        <f>IF(ISERROR(1/VLOOKUP($B60,Kraftvärmeprod!$B$1:$D$480,MATCH("Total värmeproduktion i kraftvärmeverk i kombinerad drift (GWh)",Kraftvärmeprod!$B$1:$AV$1,0),FALSE)),"Ej kraftvärme","Alternativproduktionsmetoden")</f>
        <v>Ej kraftvärme</v>
      </c>
      <c r="E60" s="248" t="str">
        <f>IF(ISERROR(1/VLOOKUP($B60,Kraftvärmeprod!$B$1:$BD$480,MATCH("Total värmeproduktion i kraftvärmeverk i kombinerad drift (GWh)",Kraftvärmeprod!$B$1:$AV$1,0),FALSE)),"",VLOOKUP($B60,'Slutlig allokering kvv'!$B$1:$BA$480,MATCH(E$1,'Slutlig allokering kvv'!$B$1:$AS$1,0),FALSE))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101</v>
      </c>
      <c r="B61" s="2" t="s">
        <v>112</v>
      </c>
      <c r="C61" t="s">
        <v>1051</v>
      </c>
      <c r="D61" t="str">
        <f>IF(ISERROR(1/VLOOKUP($B61,Kraftvärmeprod!$B$1:$D$480,MATCH("Total värmeproduktion i kraftvärmeverk i kombinerad drift (GWh)",Kraftvärmeprod!$B$1:$AV$1,0),FALSE)),"Ej kraftvärme","Alternativproduktionsmetoden")</f>
        <v>Alternativproduktionsmetoden</v>
      </c>
      <c r="E61" s="248">
        <f>IF(ISERROR(1/VLOOKUP($B61,Kraftvärmeprod!$B$1:$BD$480,MATCH("Total värmeproduktion i kraftvärmeverk i kombinerad drift (GWh)",Kraftvärmeprod!$B$1:$AV$1,0),FALSE)),"",VLOOKUP($B61,'Slutlig allokering kvv'!$B$1:$BA$480,MATCH(E$1,'Slutlig allokering kvv'!$B$1:$AS$1,0),FALSE))</f>
        <v>0.47892350746268653</v>
      </c>
      <c r="F61">
        <f>IF(ISERROR(1/VLOOKUP($B61,Kraftvärmeprod!$B$1:$AV$480,MATCH("Producerad elenergi i kraftvärmeverk (GWh)",Kraftvärmeprod!$B$1:$AV$1,0),FALSE)),"",VLOOKUP($B61,Kraftvärmeprod!$B$1:$AV$480,MATCH("Producerad elenergi i kraftvärmeverk (GWh)",Kraftvärmeprod!$B$1:$AV$1,0),FALSE))</f>
        <v>261.60000000000002</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101</v>
      </c>
      <c r="B62" s="2" t="s">
        <v>113</v>
      </c>
      <c r="C62" t="s">
        <v>1051</v>
      </c>
      <c r="D62" t="str">
        <f>IF(ISERROR(1/VLOOKUP($B62,Kraftvärmeprod!$B$1:$D$480,MATCH("Total värmeproduktion i kraftvärmeverk i kombinerad drift (GWh)",Kraftvärmeprod!$B$1:$AV$1,0),FALSE)),"Ej kraftvärme","Alternativproduktionsmetoden")</f>
        <v>Ej kraftvärme</v>
      </c>
      <c r="E62" s="248" t="str">
        <f>IF(ISERROR(1/VLOOKUP($B62,Kraftvärmeprod!$B$1:$BD$480,MATCH("Total värmeproduktion i kraftvärmeverk i kombinerad drift (GWh)",Kraftvärmeprod!$B$1:$AV$1,0),FALSE)),"",VLOOKUP($B62,'Slutlig allokering kvv'!$B$1:$BA$480,MATCH(E$1,'Slutlig allokering kvv'!$B$1:$AS$1,0),FALSE))</f>
        <v/>
      </c>
      <c r="F62" t="str">
        <f>IF(ISERROR(1/VLOOKUP($B62,Kraftvärmeprod!$B$1:$AV$480,MATCH("Producerad elenergi i kraftvärmeverk (GWh)",Kraftvärmeprod!$B$1:$AV$1,0),FALSE)),"",VLOOKUP($B62,Kraftvärmeprod!$B$1:$AV$480,MATCH("Producerad elenergi i kraftvärmeverk (GWh)",Kraftvärmeprod!$B$1:$AV$1,0),FALSE))</f>
        <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101</v>
      </c>
      <c r="B63" s="2" t="s">
        <v>114</v>
      </c>
      <c r="C63" t="s">
        <v>1051</v>
      </c>
      <c r="D63" t="str">
        <f>IF(ISERROR(1/VLOOKUP($B63,Kraftvärmeprod!$B$1:$D$480,MATCH("Total värmeproduktion i kraftvärmeverk i kombinerad drift (GWh)",Kraftvärmeprod!$B$1:$AV$1,0),FALSE)),"Ej kraftvärme","Alternativproduktionsmetoden")</f>
        <v>Ej kraftvärme</v>
      </c>
      <c r="E63" s="248" t="str">
        <f>IF(ISERROR(1/VLOOKUP($B63,Kraftvärmeprod!$B$1:$BD$480,MATCH("Total värmeproduktion i kraftvärmeverk i kombinerad drift (GWh)",Kraftvärmeprod!$B$1:$AV$1,0),FALSE)),"",VLOOKUP($B63,'Slutlig allokering kvv'!$B$1:$BA$480,MATCH(E$1,'Slutlig allokering kvv'!$B$1:$AS$1,0),FALSE))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101</v>
      </c>
      <c r="B64" s="2" t="s">
        <v>115</v>
      </c>
      <c r="C64" t="s">
        <v>1051</v>
      </c>
      <c r="D64" t="str">
        <f>IF(ISERROR(1/VLOOKUP($B64,Kraftvärmeprod!$B$1:$D$480,MATCH("Total värmeproduktion i kraftvärmeverk i kombinerad drift (GWh)",Kraftvärmeprod!$B$1:$AV$1,0),FALSE)),"Ej kraftvärme","Alternativproduktionsmetoden")</f>
        <v>Ej kraftvärme</v>
      </c>
      <c r="E64" s="248" t="str">
        <f>IF(ISERROR(1/VLOOKUP($B64,Kraftvärmeprod!$B$1:$BD$480,MATCH("Total värmeproduktion i kraftvärmeverk i kombinerad drift (GWh)",Kraftvärmeprod!$B$1:$AV$1,0),FALSE)),"",VLOOKUP($B64,'Slutlig allokering kvv'!$B$1:$BA$480,MATCH(E$1,'Slutlig allokering kvv'!$B$1:$AS$1,0),FALSE))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101</v>
      </c>
      <c r="B65" s="2" t="s">
        <v>116</v>
      </c>
      <c r="C65" t="s">
        <v>1051</v>
      </c>
      <c r="D65" t="str">
        <f>IF(ISERROR(1/VLOOKUP($B65,Kraftvärmeprod!$B$1:$D$480,MATCH("Total värmeproduktion i kraftvärmeverk i kombinerad drift (GWh)",Kraftvärmeprod!$B$1:$AV$1,0),FALSE)),"Ej kraftvärme","Alternativproduktionsmetoden")</f>
        <v>Ej kraftvärme</v>
      </c>
      <c r="E65" s="248" t="str">
        <f>IF(ISERROR(1/VLOOKUP($B65,Kraftvärmeprod!$B$1:$BD$480,MATCH("Total värmeproduktion i kraftvärmeverk i kombinerad drift (GWh)",Kraftvärmeprod!$B$1:$AV$1,0),FALSE)),"",VLOOKUP($B65,'Slutlig allokering kvv'!$B$1:$BA$480,MATCH(E$1,'Slutlig allokering kvv'!$B$1:$AS$1,0),FALSE))</f>
        <v/>
      </c>
      <c r="F65" t="str">
        <f>IF(ISERROR(1/VLOOKUP($B65,Kraftvärmeprod!$B$1:$AV$480,MATCH("Producerad elenergi i kraftvärmeverk (GWh)",Kraftvärmeprod!$B$1:$AV$1,0),FALSE)),"",VLOOKUP($B65,Kraftvärmeprod!$B$1:$AV$480,MATCH("Producerad elenergi i kraftvärmeverk (GWh)",Kraftvärmeprod!$B$1:$AV$1,0),FALSE))</f>
        <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101</v>
      </c>
      <c r="B66" s="2" t="s">
        <v>117</v>
      </c>
      <c r="C66" t="s">
        <v>1051</v>
      </c>
      <c r="D66" t="str">
        <f>IF(ISERROR(1/VLOOKUP($B66,Kraftvärmeprod!$B$1:$D$480,MATCH("Total värmeproduktion i kraftvärmeverk i kombinerad drift (GWh)",Kraftvärmeprod!$B$1:$AV$1,0),FALSE)),"Ej kraftvärme","Alternativproduktionsmetoden")</f>
        <v>Ej kraftvärme</v>
      </c>
      <c r="E66" s="248" t="str">
        <f>IF(ISERROR(1/VLOOKUP($B66,Kraftvärmeprod!$B$1:$BD$480,MATCH("Total värmeproduktion i kraftvärmeverk i kombinerad drift (GWh)",Kraftvärmeprod!$B$1:$AV$1,0),FALSE)),"",VLOOKUP($B66,'Slutlig allokering kvv'!$B$1:$BA$480,MATCH(E$1,'Slutlig allokering kvv'!$B$1:$AS$1,0),FALSE))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101</v>
      </c>
      <c r="B67" s="2" t="s">
        <v>118</v>
      </c>
      <c r="C67" t="s">
        <v>1051</v>
      </c>
      <c r="D67" t="str">
        <f>IF(ISERROR(1/VLOOKUP($B67,Kraftvärmeprod!$B$1:$D$480,MATCH("Total värmeproduktion i kraftvärmeverk i kombinerad drift (GWh)",Kraftvärmeprod!$B$1:$AV$1,0),FALSE)),"Ej kraftvärme","Alternativproduktionsmetoden")</f>
        <v>Ej kraftvärme</v>
      </c>
      <c r="E67" s="248" t="str">
        <f>IF(ISERROR(1/VLOOKUP($B67,Kraftvärmeprod!$B$1:$BD$480,MATCH("Total värmeproduktion i kraftvärmeverk i kombinerad drift (GWh)",Kraftvärmeprod!$B$1:$AV$1,0),FALSE)),"",VLOOKUP($B67,'Slutlig allokering kvv'!$B$1:$BA$480,MATCH(E$1,'Slutlig allokering kvv'!$B$1:$AS$1,0),FALSE))</f>
        <v/>
      </c>
      <c r="F67" t="str">
        <f>IF(ISERROR(1/VLOOKUP($B67,Kraftvärmeprod!$B$1:$AV$480,MATCH("Producerad elenergi i kraftvärmeverk (GWh)",Kraftvärmeprod!$B$1:$AV$1,0),FALSE)),"",VLOOKUP($B67,Kraftvärmeprod!$B$1:$AV$480,MATCH("Producerad elenergi i kraftvärmeverk (GWh)",Kraftvärmeprod!$B$1:$AV$1,0),FALSE))</f>
        <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25">
      <c r="A68" s="2" t="s">
        <v>101</v>
      </c>
      <c r="B68" s="2" t="s">
        <v>119</v>
      </c>
      <c r="C68" t="s">
        <v>1051</v>
      </c>
      <c r="D68" t="str">
        <f>IF(ISERROR(1/VLOOKUP($B68,Kraftvärmeprod!$B$1:$D$480,MATCH("Total värmeproduktion i kraftvärmeverk i kombinerad drift (GWh)",Kraftvärmeprod!$B$1:$AV$1,0),FALSE)),"Ej kraftvärme","Alternativproduktionsmetoden")</f>
        <v>Ej kraftvärme</v>
      </c>
      <c r="E68" s="248" t="str">
        <f>IF(ISERROR(1/VLOOKUP($B68,Kraftvärmeprod!$B$1:$BD$480,MATCH("Total värmeproduktion i kraftvärmeverk i kombinerad drift (GWh)",Kraftvärmeprod!$B$1:$AV$1,0),FALSE)),"",VLOOKUP($B68,'Slutlig allokering kvv'!$B$1:$BA$480,MATCH(E$1,'Slutlig allokering kvv'!$B$1:$AS$1,0),FALSE))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101</v>
      </c>
      <c r="B69" s="2" t="s">
        <v>120</v>
      </c>
      <c r="C69" t="s">
        <v>1051</v>
      </c>
      <c r="D69" t="str">
        <f>IF(ISERROR(1/VLOOKUP($B69,Kraftvärmeprod!$B$1:$D$480,MATCH("Total värmeproduktion i kraftvärmeverk i kombinerad drift (GWh)",Kraftvärmeprod!$B$1:$AV$1,0),FALSE)),"Ej kraftvärme","Alternativproduktionsmetoden")</f>
        <v>Ej kraftvärme</v>
      </c>
      <c r="E69" s="248" t="str">
        <f>IF(ISERROR(1/VLOOKUP($B69,Kraftvärmeprod!$B$1:$BD$480,MATCH("Total värmeproduktion i kraftvärmeverk i kombinerad drift (GWh)",Kraftvärmeprod!$B$1:$AV$1,0),FALSE)),"",VLOOKUP($B69,'Slutlig allokering kvv'!$B$1:$BA$480,MATCH(E$1,'Slutlig allokering kvv'!$B$1:$AS$1,0),FALSE))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101</v>
      </c>
      <c r="B70" s="2" t="s">
        <v>121</v>
      </c>
      <c r="C70" t="s">
        <v>1051</v>
      </c>
      <c r="D70" t="str">
        <f>IF(ISERROR(1/VLOOKUP($B70,Kraftvärmeprod!$B$1:$D$480,MATCH("Total värmeproduktion i kraftvärmeverk i kombinerad drift (GWh)",Kraftvärmeprod!$B$1:$AV$1,0),FALSE)),"Ej kraftvärme","Alternativproduktionsmetoden")</f>
        <v>Ej kraftvärme</v>
      </c>
      <c r="E70" s="248" t="str">
        <f>IF(ISERROR(1/VLOOKUP($B70,Kraftvärmeprod!$B$1:$BD$480,MATCH("Total värmeproduktion i kraftvärmeverk i kombinerad drift (GWh)",Kraftvärmeprod!$B$1:$AV$1,0),FALSE)),"",VLOOKUP($B70,'Slutlig allokering kvv'!$B$1:$BA$480,MATCH(E$1,'Slutlig allokering kvv'!$B$1:$AS$1,0),FALSE))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122</v>
      </c>
      <c r="B71" s="2" t="s">
        <v>123</v>
      </c>
      <c r="D71" t="str">
        <f>IF(ISERROR(1/VLOOKUP($B71,Kraftvärmeprod!$B$1:$D$480,MATCH("Total värmeproduktion i kraftvärmeverk i kombinerad drift (GWh)",Kraftvärmeprod!$B$1:$AV$1,0),FALSE)),"Ej kraftvärme","Alternativproduktionsmetoden")</f>
        <v>Ej kraftvärme</v>
      </c>
      <c r="E71" s="248" t="str">
        <f>IF(ISERROR(1/VLOOKUP($B71,Kraftvärmeprod!$B$1:$BD$480,MATCH("Total värmeproduktion i kraftvärmeverk i kombinerad drift (GWh)",Kraftvärmeprod!$B$1:$AV$1,0),FALSE)),"",VLOOKUP($B71,'Slutlig allokering kvv'!$B$1:$BA$480,MATCH(E$1,'Slutlig allokering kvv'!$B$1:$AS$1,0),FALSE))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Eda Energi AB</v>
      </c>
    </row>
    <row r="72" spans="1:10" x14ac:dyDescent="0.25">
      <c r="A72" s="2" t="s">
        <v>124</v>
      </c>
      <c r="B72" s="2" t="s">
        <v>125</v>
      </c>
      <c r="D72" t="str">
        <f>IF(ISERROR(1/VLOOKUP($B72,Kraftvärmeprod!$B$1:$D$480,MATCH("Total värmeproduktion i kraftvärmeverk i kombinerad drift (GWh)",Kraftvärmeprod!$B$1:$AV$1,0),FALSE)),"Ej kraftvärme","Alternativproduktionsmetoden")</f>
        <v>Alternativproduktionsmetoden</v>
      </c>
      <c r="E72" s="248">
        <f>IF(ISERROR(1/VLOOKUP($B72,Kraftvärmeprod!$B$1:$BD$480,MATCH("Total värmeproduktion i kraftvärmeverk i kombinerad drift (GWh)",Kraftvärmeprod!$B$1:$AV$1,0),FALSE)),"",VLOOKUP($B72,'Slutlig allokering kvv'!$B$1:$BA$480,MATCH(E$1,'Slutlig allokering kvv'!$B$1:$AS$1,0),FALSE))</f>
        <v>0.71371858306926195</v>
      </c>
      <c r="F72">
        <f>IF(ISERROR(1/VLOOKUP($B72,Kraftvärmeprod!$B$1:$AV$480,MATCH("Producerad elenergi i kraftvärmeverk (GWh)",Kraftvärmeprod!$B$1:$AV$1,0),FALSE)),"",VLOOKUP($B72,Kraftvärmeprod!$B$1:$AV$480,MATCH("Producerad elenergi i kraftvärmeverk (GWh)",Kraftvärmeprod!$B$1:$AV$1,0),FALSE))</f>
        <v>12.37</v>
      </c>
      <c r="G72" t="str">
        <f>IF(ISERROR(1/VLOOKUP($B72,Miljö!$B$1:$T$480,MATCH("Såld mängd produktionsspecifik fjärrvärme (GWh)",Miljö!$B$1:$T$1,0),FALSE)),"",VLOOKUP($B72,Miljö!$B$1:$T$480,MATCH("Såld mängd produktionsspecifik fjärrvärme (GWh)",Miljö!$B$1:$T$1,0),FALSE))</f>
        <v/>
      </c>
      <c r="J72" t="str">
        <f t="shared" si="1"/>
        <v>Eksjö Energi AB</v>
      </c>
    </row>
    <row r="73" spans="1:10" x14ac:dyDescent="0.25">
      <c r="A73" s="2" t="s">
        <v>124</v>
      </c>
      <c r="B73" s="2" t="s">
        <v>126</v>
      </c>
      <c r="D73" t="str">
        <f>IF(ISERROR(1/VLOOKUP($B73,Kraftvärmeprod!$B$1:$D$480,MATCH("Total värmeproduktion i kraftvärmeverk i kombinerad drift (GWh)",Kraftvärmeprod!$B$1:$AV$1,0),FALSE)),"Ej kraftvärme","Alternativproduktionsmetoden")</f>
        <v>Ej kraftvärme</v>
      </c>
      <c r="E73" s="248" t="str">
        <f>IF(ISERROR(1/VLOOKUP($B73,Kraftvärmeprod!$B$1:$BD$480,MATCH("Total värmeproduktion i kraftvärmeverk i kombinerad drift (GWh)",Kraftvärmeprod!$B$1:$AV$1,0),FALSE)),"",VLOOKUP($B73,'Slutlig allokering kvv'!$B$1:$BA$480,MATCH(E$1,'Slutlig allokering kvv'!$B$1:$AS$1,0),FALSE))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Eksjö Energi AB</v>
      </c>
    </row>
    <row r="74" spans="1:10" x14ac:dyDescent="0.25">
      <c r="A74" s="2" t="s">
        <v>124</v>
      </c>
      <c r="B74" s="2" t="s">
        <v>127</v>
      </c>
      <c r="D74" t="str">
        <f>IF(ISERROR(1/VLOOKUP($B74,Kraftvärmeprod!$B$1:$D$480,MATCH("Total värmeproduktion i kraftvärmeverk i kombinerad drift (GWh)",Kraftvärmeprod!$B$1:$AV$1,0),FALSE)),"Ej kraftvärme","Alternativproduktionsmetoden")</f>
        <v>Ej kraftvärme</v>
      </c>
      <c r="E74" s="248" t="str">
        <f>IF(ISERROR(1/VLOOKUP($B74,Kraftvärmeprod!$B$1:$BD$480,MATCH("Total värmeproduktion i kraftvärmeverk i kombinerad drift (GWh)",Kraftvärmeprod!$B$1:$AV$1,0),FALSE)),"",VLOOKUP($B74,'Slutlig allokering kvv'!$B$1:$BA$480,MATCH(E$1,'Slutlig allokering kvv'!$B$1:$AS$1,0),FALSE))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Eksjö Energi AB</v>
      </c>
    </row>
    <row r="75" spans="1:10" x14ac:dyDescent="0.25">
      <c r="A75" s="2" t="s">
        <v>128</v>
      </c>
      <c r="B75" s="2" t="s">
        <v>129</v>
      </c>
      <c r="D75" t="str">
        <f>IF(ISERROR(1/VLOOKUP($B75,Kraftvärmeprod!$B$1:$D$480,MATCH("Total värmeproduktion i kraftvärmeverk i kombinerad drift (GWh)",Kraftvärmeprod!$B$1:$AV$1,0),FALSE)),"Ej kraftvärme","Alternativproduktionsmetoden")</f>
        <v>Ej kraftvärme</v>
      </c>
      <c r="E75" s="248" t="str">
        <f>IF(ISERROR(1/VLOOKUP($B75,Kraftvärmeprod!$B$1:$BD$480,MATCH("Total värmeproduktion i kraftvärmeverk i kombinerad drift (GWh)",Kraftvärmeprod!$B$1:$AV$1,0),FALSE)),"",VLOOKUP($B75,'Slutlig allokering kvv'!$B$1:$BA$480,MATCH(E$1,'Slutlig allokering kvv'!$B$1:$AS$1,0),FALSE))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Eksta Bostads AB</v>
      </c>
    </row>
    <row r="76" spans="1:10" x14ac:dyDescent="0.25">
      <c r="A76" s="2" t="s">
        <v>130</v>
      </c>
      <c r="B76" s="2" t="s">
        <v>131</v>
      </c>
      <c r="D76" t="str">
        <f>IF(ISERROR(1/VLOOKUP($B76,Kraftvärmeprod!$B$1:$D$480,MATCH("Total värmeproduktion i kraftvärmeverk i kombinerad drift (GWh)",Kraftvärmeprod!$B$1:$AV$1,0),FALSE)),"Ej kraftvärme","Alternativproduktionsmetoden")</f>
        <v>Ej kraftvärme</v>
      </c>
      <c r="E76" s="248" t="str">
        <f>IF(ISERROR(1/VLOOKUP($B76,Kraftvärmeprod!$B$1:$BD$480,MATCH("Total värmeproduktion i kraftvärmeverk i kombinerad drift (GWh)",Kraftvärmeprod!$B$1:$AV$1,0),FALSE)),"",VLOOKUP($B76,'Slutlig allokering kvv'!$B$1:$BA$480,MATCH(E$1,'Slutlig allokering kvv'!$B$1:$AS$1,0),FALSE))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Elektra Värme AB</v>
      </c>
    </row>
    <row r="77" spans="1:10" x14ac:dyDescent="0.25">
      <c r="A77" s="2" t="s">
        <v>130</v>
      </c>
      <c r="B77" s="2" t="s">
        <v>132</v>
      </c>
      <c r="D77" t="str">
        <f>IF(ISERROR(1/VLOOKUP($B77,Kraftvärmeprod!$B$1:$D$480,MATCH("Total värmeproduktion i kraftvärmeverk i kombinerad drift (GWh)",Kraftvärmeprod!$B$1:$AV$1,0),FALSE)),"Ej kraftvärme","Alternativproduktionsmetoden")</f>
        <v>Ej kraftvärme</v>
      </c>
      <c r="E77" s="248" t="str">
        <f>IF(ISERROR(1/VLOOKUP($B77,Kraftvärmeprod!$B$1:$BD$480,MATCH("Total värmeproduktion i kraftvärmeverk i kombinerad drift (GWh)",Kraftvärmeprod!$B$1:$AV$1,0),FALSE)),"",VLOOKUP($B77,'Slutlig allokering kvv'!$B$1:$BA$480,MATCH(E$1,'Slutlig allokering kvv'!$B$1:$AS$1,0),FALSE))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Elektra Värme AB</v>
      </c>
    </row>
    <row r="78" spans="1:10" x14ac:dyDescent="0.25">
      <c r="A78" s="2" t="s">
        <v>133</v>
      </c>
      <c r="B78" s="2" t="s">
        <v>134</v>
      </c>
      <c r="D78" t="str">
        <f>IF(ISERROR(1/VLOOKUP($B78,Kraftvärmeprod!$B$1:$D$480,MATCH("Total värmeproduktion i kraftvärmeverk i kombinerad drift (GWh)",Kraftvärmeprod!$B$1:$AV$1,0),FALSE)),"Ej kraftvärme","Alternativproduktionsmetoden")</f>
        <v>Ej kraftvärme</v>
      </c>
      <c r="E78" s="248" t="str">
        <f>IF(ISERROR(1/VLOOKUP($B78,Kraftvärmeprod!$B$1:$BD$480,MATCH("Total värmeproduktion i kraftvärmeverk i kombinerad drift (GWh)",Kraftvärmeprod!$B$1:$AV$1,0),FALSE)),"",VLOOKUP($B78,'Slutlig allokering kvv'!$B$1:$BA$480,MATCH(E$1,'Slutlig allokering kvv'!$B$1:$AS$1,0),FALSE))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Emmaboda Energi &amp; Miljö AB</v>
      </c>
    </row>
    <row r="79" spans="1:10" x14ac:dyDescent="0.25">
      <c r="A79" s="2" t="s">
        <v>135</v>
      </c>
      <c r="B79" s="2" t="s">
        <v>136</v>
      </c>
      <c r="D79" t="str">
        <f>IF(ISERROR(1/VLOOKUP($B79,Kraftvärmeprod!$B$1:$D$480,MATCH("Total värmeproduktion i kraftvärmeverk i kombinerad drift (GWh)",Kraftvärmeprod!$B$1:$AV$1,0),FALSE)),"Ej kraftvärme","Alternativproduktionsmetoden")</f>
        <v>Alternativproduktionsmetoden</v>
      </c>
      <c r="E79" s="248">
        <f>IF(ISERROR(1/VLOOKUP($B79,Kraftvärmeprod!$B$1:$BD$480,MATCH("Total värmeproduktion i kraftvärmeverk i kombinerad drift (GWh)",Kraftvärmeprod!$B$1:$AV$1,0),FALSE)),"",VLOOKUP($B79,'Slutlig allokering kvv'!$B$1:$BA$480,MATCH(E$1,'Slutlig allokering kvv'!$B$1:$AS$1,0),FALSE))</f>
        <v>0.6200588629842182</v>
      </c>
      <c r="F79">
        <f>IF(ISERROR(1/VLOOKUP($B79,Kraftvärmeprod!$B$1:$AV$480,MATCH("Producerad elenergi i kraftvärmeverk (GWh)",Kraftvärmeprod!$B$1:$AV$1,0),FALSE)),"",VLOOKUP($B79,Kraftvärmeprod!$B$1:$AV$480,MATCH("Producerad elenergi i kraftvärmeverk (GWh)",Kraftvärmeprod!$B$1:$AV$1,0),FALSE))</f>
        <v>57</v>
      </c>
      <c r="G79" t="str">
        <f>IF(ISERROR(1/VLOOKUP($B79,Miljö!$B$1:$T$480,MATCH("Såld mängd produktionsspecifik fjärrvärme (GWh)",Miljö!$B$1:$T$1,0),FALSE)),"",VLOOKUP($B79,Miljö!$B$1:$T$480,MATCH("Såld mängd produktionsspecifik fjärrvärme (GWh)",Miljö!$B$1:$T$1,0),FALSE))</f>
        <v/>
      </c>
      <c r="J79" t="str">
        <f t="shared" si="1"/>
        <v>Ena Energi AB</v>
      </c>
    </row>
    <row r="80" spans="1:10" x14ac:dyDescent="0.25">
      <c r="A80" s="2" t="s">
        <v>137</v>
      </c>
      <c r="B80" s="2" t="s">
        <v>138</v>
      </c>
      <c r="D80" t="str">
        <f>IF(ISERROR(1/VLOOKUP($B80,Kraftvärmeprod!$B$1:$D$480,MATCH("Total värmeproduktion i kraftvärmeverk i kombinerad drift (GWh)",Kraftvärmeprod!$B$1:$AV$1,0),FALSE)),"Ej kraftvärme","Alternativproduktionsmetoden")</f>
        <v>Alternativproduktionsmetoden</v>
      </c>
      <c r="E80" s="248">
        <f>IF(ISERROR(1/VLOOKUP($B80,Kraftvärmeprod!$B$1:$BD$480,MATCH("Total värmeproduktion i kraftvärmeverk i kombinerad drift (GWh)",Kraftvärmeprod!$B$1:$AV$1,0),FALSE)),"",VLOOKUP($B80,'Slutlig allokering kvv'!$B$1:$BA$480,MATCH(E$1,'Slutlig allokering kvv'!$B$1:$AS$1,0),FALSE))</f>
        <v>0.53565964494599116</v>
      </c>
      <c r="F80">
        <f>IF(ISERROR(1/VLOOKUP($B80,Kraftvärmeprod!$B$1:$AV$480,MATCH("Producerad elenergi i kraftvärmeverk (GWh)",Kraftvärmeprod!$B$1:$AV$1,0),FALSE)),"",VLOOKUP($B80,Kraftvärmeprod!$B$1:$AV$480,MATCH("Producerad elenergi i kraftvärmeverk (GWh)",Kraftvärmeprod!$B$1:$AV$1,0),FALSE))</f>
        <v>180</v>
      </c>
      <c r="G80" t="str">
        <f>IF(ISERROR(1/VLOOKUP($B80,Miljö!$B$1:$T$480,MATCH("Såld mängd produktionsspecifik fjärrvärme (GWh)",Miljö!$B$1:$T$1,0),FALSE)),"",VLOOKUP($B80,Miljö!$B$1:$T$480,MATCH("Såld mängd produktionsspecifik fjärrvärme (GWh)",Miljö!$B$1:$T$1,0),FALSE))</f>
        <v/>
      </c>
      <c r="J80" t="str">
        <f t="shared" si="1"/>
        <v>Eskilstuna Energi &amp; Miljö AB</v>
      </c>
    </row>
    <row r="81" spans="1:10" x14ac:dyDescent="0.25">
      <c r="A81" s="2" t="s">
        <v>137</v>
      </c>
      <c r="B81" s="2" t="s">
        <v>139</v>
      </c>
      <c r="D81" t="str">
        <f>IF(ISERROR(1/VLOOKUP($B81,Kraftvärmeprod!$B$1:$D$480,MATCH("Total värmeproduktion i kraftvärmeverk i kombinerad drift (GWh)",Kraftvärmeprod!$B$1:$AV$1,0),FALSE)),"Ej kraftvärme","Alternativproduktionsmetoden")</f>
        <v>Ej kraftvärme</v>
      </c>
      <c r="E81" s="248" t="str">
        <f>IF(ISERROR(1/VLOOKUP($B81,Kraftvärmeprod!$B$1:$BD$480,MATCH("Total värmeproduktion i kraftvärmeverk i kombinerad drift (GWh)",Kraftvärmeprod!$B$1:$AV$1,0),FALSE)),"",VLOOKUP($B81,'Slutlig allokering kvv'!$B$1:$BA$480,MATCH(E$1,'Slutlig allokering kvv'!$B$1:$AS$1,0),FALSE))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Eskilstuna Energi &amp; Miljö AB</v>
      </c>
    </row>
    <row r="82" spans="1:10" x14ac:dyDescent="0.25">
      <c r="A82" s="2" t="s">
        <v>137</v>
      </c>
      <c r="B82" s="2" t="s">
        <v>140</v>
      </c>
      <c r="D82" t="str">
        <f>IF(ISERROR(1/VLOOKUP($B82,Kraftvärmeprod!$B$1:$D$480,MATCH("Total värmeproduktion i kraftvärmeverk i kombinerad drift (GWh)",Kraftvärmeprod!$B$1:$AV$1,0),FALSE)),"Ej kraftvärme","Alternativproduktionsmetoden")</f>
        <v>Ej kraftvärme</v>
      </c>
      <c r="E82" s="248" t="str">
        <f>IF(ISERROR(1/VLOOKUP($B82,Kraftvärmeprod!$B$1:$BD$480,MATCH("Total värmeproduktion i kraftvärmeverk i kombinerad drift (GWh)",Kraftvärmeprod!$B$1:$AV$1,0),FALSE)),"",VLOOKUP($B82,'Slutlig allokering kvv'!$B$1:$BA$480,MATCH(E$1,'Slutlig allokering kvv'!$B$1:$AS$1,0),FALSE))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Eskilstuna Energi &amp; Miljö AB</v>
      </c>
    </row>
    <row r="83" spans="1:10" x14ac:dyDescent="0.25">
      <c r="A83" s="2" t="s">
        <v>141</v>
      </c>
      <c r="B83" s="2" t="s">
        <v>142</v>
      </c>
      <c r="D83" t="str">
        <f>IF(ISERROR(1/VLOOKUP($B83,Kraftvärmeprod!$B$1:$D$480,MATCH("Total värmeproduktion i kraftvärmeverk i kombinerad drift (GWh)",Kraftvärmeprod!$B$1:$AV$1,0),FALSE)),"Ej kraftvärme","Alternativproduktionsmetoden")</f>
        <v>Alternativproduktionsmetoden</v>
      </c>
      <c r="E83" s="248">
        <f>IF(ISERROR(1/VLOOKUP($B83,Kraftvärmeprod!$B$1:$BD$480,MATCH("Total värmeproduktion i kraftvärmeverk i kombinerad drift (GWh)",Kraftvärmeprod!$B$1:$AV$1,0),FALSE)),"",VLOOKUP($B83,'Slutlig allokering kvv'!$B$1:$BA$480,MATCH(E$1,'Slutlig allokering kvv'!$B$1:$AS$1,0),FALSE))</f>
        <v>0.70363610897927864</v>
      </c>
      <c r="F83">
        <f>IF(ISERROR(1/VLOOKUP($B83,Kraftvärmeprod!$B$1:$AV$480,MATCH("Producerad elenergi i kraftvärmeverk (GWh)",Kraftvärmeprod!$B$1:$AV$1,0),FALSE)),"",VLOOKUP($B83,Kraftvärmeprod!$B$1:$AV$480,MATCH("Producerad elenergi i kraftvärmeverk (GWh)",Kraftvärmeprod!$B$1:$AV$1,0),FALSE))</f>
        <v>14.4</v>
      </c>
      <c r="G83" t="str">
        <f>IF(ISERROR(1/VLOOKUP($B83,Miljö!$B$1:$T$480,MATCH("Såld mängd produktionsspecifik fjärrvärme (GWh)",Miljö!$B$1:$T$1,0),FALSE)),"",VLOOKUP($B83,Miljö!$B$1:$T$480,MATCH("Såld mängd produktionsspecifik fjärrvärme (GWh)",Miljö!$B$1:$T$1,0),FALSE))</f>
        <v/>
      </c>
      <c r="J83" t="str">
        <f t="shared" si="1"/>
        <v>Falbygdens Energi AB</v>
      </c>
    </row>
    <row r="84" spans="1:10" x14ac:dyDescent="0.25">
      <c r="A84" s="2" t="s">
        <v>141</v>
      </c>
      <c r="B84" s="2" t="s">
        <v>143</v>
      </c>
      <c r="D84" t="str">
        <f>IF(ISERROR(1/VLOOKUP($B84,Kraftvärmeprod!$B$1:$D$480,MATCH("Total värmeproduktion i kraftvärmeverk i kombinerad drift (GWh)",Kraftvärmeprod!$B$1:$AV$1,0),FALSE)),"Ej kraftvärme","Alternativproduktionsmetoden")</f>
        <v>Ej kraftvärme</v>
      </c>
      <c r="E84" s="248" t="str">
        <f>IF(ISERROR(1/VLOOKUP($B84,Kraftvärmeprod!$B$1:$BD$480,MATCH("Total värmeproduktion i kraftvärmeverk i kombinerad drift (GWh)",Kraftvärmeprod!$B$1:$AV$1,0),FALSE)),"",VLOOKUP($B84,'Slutlig allokering kvv'!$B$1:$BA$480,MATCH(E$1,'Slutlig allokering kvv'!$B$1:$AS$1,0),FALSE))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Falbygdens Energi AB</v>
      </c>
    </row>
    <row r="85" spans="1:10" x14ac:dyDescent="0.25">
      <c r="A85" s="2" t="s">
        <v>141</v>
      </c>
      <c r="B85" s="2" t="s">
        <v>144</v>
      </c>
      <c r="D85" t="str">
        <f>IF(ISERROR(1/VLOOKUP($B85,Kraftvärmeprod!$B$1:$D$480,MATCH("Total värmeproduktion i kraftvärmeverk i kombinerad drift (GWh)",Kraftvärmeprod!$B$1:$AV$1,0),FALSE)),"Ej kraftvärme","Alternativproduktionsmetoden")</f>
        <v>Ej kraftvärme</v>
      </c>
      <c r="E85" s="248" t="str">
        <f>IF(ISERROR(1/VLOOKUP($B85,Kraftvärmeprod!$B$1:$BD$480,MATCH("Total värmeproduktion i kraftvärmeverk i kombinerad drift (GWh)",Kraftvärmeprod!$B$1:$AV$1,0),FALSE)),"",VLOOKUP($B85,'Slutlig allokering kvv'!$B$1:$BA$480,MATCH(E$1,'Slutlig allokering kvv'!$B$1:$AS$1,0),FALSE))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Falbygdens Energi AB</v>
      </c>
    </row>
    <row r="86" spans="1:10" x14ac:dyDescent="0.25">
      <c r="A86" s="2" t="s">
        <v>145</v>
      </c>
      <c r="B86" s="2" t="s">
        <v>146</v>
      </c>
      <c r="D86" t="str">
        <f>IF(ISERROR(1/VLOOKUP($B86,Kraftvärmeprod!$B$1:$D$480,MATCH("Total värmeproduktion i kraftvärmeverk i kombinerad drift (GWh)",Kraftvärmeprod!$B$1:$AV$1,0),FALSE)),"Ej kraftvärme","Alternativproduktionsmetoden")</f>
        <v>Ej kraftvärme</v>
      </c>
      <c r="E86" s="248" t="str">
        <f>IF(ISERROR(1/VLOOKUP($B86,Kraftvärmeprod!$B$1:$BD$480,MATCH("Total värmeproduktion i kraftvärmeverk i kombinerad drift (GWh)",Kraftvärmeprod!$B$1:$AV$1,0),FALSE)),"",VLOOKUP($B86,'Slutlig allokering kvv'!$B$1:$BA$480,MATCH(E$1,'Slutlig allokering kvv'!$B$1:$AS$1,0),FALSE))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Falkenberg Energi AB</v>
      </c>
    </row>
    <row r="87" spans="1:10" x14ac:dyDescent="0.25">
      <c r="A87" s="2" t="s">
        <v>145</v>
      </c>
      <c r="B87" s="2" t="s">
        <v>147</v>
      </c>
      <c r="D87" t="str">
        <f>IF(ISERROR(1/VLOOKUP($B87,Kraftvärmeprod!$B$1:$D$480,MATCH("Total värmeproduktion i kraftvärmeverk i kombinerad drift (GWh)",Kraftvärmeprod!$B$1:$AV$1,0),FALSE)),"Ej kraftvärme","Alternativproduktionsmetoden")</f>
        <v>Ej kraftvärme</v>
      </c>
      <c r="E87" s="248" t="str">
        <f>IF(ISERROR(1/VLOOKUP($B87,Kraftvärmeprod!$B$1:$BD$480,MATCH("Total värmeproduktion i kraftvärmeverk i kombinerad drift (GWh)",Kraftvärmeprod!$B$1:$AV$1,0),FALSE)),"",VLOOKUP($B87,'Slutlig allokering kvv'!$B$1:$BA$480,MATCH(E$1,'Slutlig allokering kvv'!$B$1:$AS$1,0),FALSE))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Falkenberg Energi AB</v>
      </c>
    </row>
    <row r="88" spans="1:10" x14ac:dyDescent="0.25">
      <c r="A88" s="2" t="s">
        <v>145</v>
      </c>
      <c r="B88" s="2" t="s">
        <v>148</v>
      </c>
      <c r="D88" t="str">
        <f>IF(ISERROR(1/VLOOKUP($B88,Kraftvärmeprod!$B$1:$D$480,MATCH("Total värmeproduktion i kraftvärmeverk i kombinerad drift (GWh)",Kraftvärmeprod!$B$1:$AV$1,0),FALSE)),"Ej kraftvärme","Alternativproduktionsmetoden")</f>
        <v>Ej kraftvärme</v>
      </c>
      <c r="E88" s="248" t="str">
        <f>IF(ISERROR(1/VLOOKUP($B88,Kraftvärmeprod!$B$1:$BD$480,MATCH("Total värmeproduktion i kraftvärmeverk i kombinerad drift (GWh)",Kraftvärmeprod!$B$1:$AV$1,0),FALSE)),"",VLOOKUP($B88,'Slutlig allokering kvv'!$B$1:$BA$480,MATCH(E$1,'Slutlig allokering kvv'!$B$1:$AS$1,0),FALSE))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Falkenberg Energi AB</v>
      </c>
    </row>
    <row r="89" spans="1:10" x14ac:dyDescent="0.25">
      <c r="A89" s="2" t="s">
        <v>149</v>
      </c>
      <c r="B89" s="2" t="s">
        <v>150</v>
      </c>
      <c r="D89" t="str">
        <f>IF(ISERROR(1/VLOOKUP($B89,Kraftvärmeprod!$B$1:$D$480,MATCH("Total värmeproduktion i kraftvärmeverk i kombinerad drift (GWh)",Kraftvärmeprod!$B$1:$AV$1,0),FALSE)),"Ej kraftvärme","Alternativproduktionsmetoden")</f>
        <v>Ej kraftvärme</v>
      </c>
      <c r="E89" s="248" t="str">
        <f>IF(ISERROR(1/VLOOKUP($B89,Kraftvärmeprod!$B$1:$BD$480,MATCH("Total värmeproduktion i kraftvärmeverk i kombinerad drift (GWh)",Kraftvärmeprod!$B$1:$AV$1,0),FALSE)),"",VLOOKUP($B89,'Slutlig allokering kvv'!$B$1:$BA$480,MATCH(E$1,'Slutlig allokering kvv'!$B$1:$AS$1,0),FALSE))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Falu Energi &amp; Vatten AB</v>
      </c>
    </row>
    <row r="90" spans="1:10" x14ac:dyDescent="0.25">
      <c r="A90" s="2" t="s">
        <v>149</v>
      </c>
      <c r="B90" s="2" t="s">
        <v>151</v>
      </c>
      <c r="D90" t="str">
        <f>IF(ISERROR(1/VLOOKUP($B90,Kraftvärmeprod!$B$1:$D$480,MATCH("Total värmeproduktion i kraftvärmeverk i kombinerad drift (GWh)",Kraftvärmeprod!$B$1:$AV$1,0),FALSE)),"Ej kraftvärme","Alternativproduktionsmetoden")</f>
        <v>Alternativproduktionsmetoden</v>
      </c>
      <c r="E90" s="248">
        <f>IF(ISERROR(1/VLOOKUP($B90,Kraftvärmeprod!$B$1:$BD$480,MATCH("Total värmeproduktion i kraftvärmeverk i kombinerad drift (GWh)",Kraftvärmeprod!$B$1:$AV$1,0),FALSE)),"",VLOOKUP($B90,'Slutlig allokering kvv'!$B$1:$BA$480,MATCH(E$1,'Slutlig allokering kvv'!$B$1:$AS$1,0),FALSE))</f>
        <v>0.55056624283287314</v>
      </c>
      <c r="F90">
        <f>IF(ISERROR(1/VLOOKUP($B90,Kraftvärmeprod!$B$1:$AV$480,MATCH("Producerad elenergi i kraftvärmeverk (GWh)",Kraftvärmeprod!$B$1:$AV$1,0),FALSE)),"",VLOOKUP($B90,Kraftvärmeprod!$B$1:$AV$480,MATCH("Producerad elenergi i kraftvärmeverk (GWh)",Kraftvärmeprod!$B$1:$AV$1,0),FALSE))</f>
        <v>83.07</v>
      </c>
      <c r="G90" t="str">
        <f>IF(ISERROR(1/VLOOKUP($B90,Miljö!$B$1:$T$480,MATCH("Såld mängd produktionsspecifik fjärrvärme (GWh)",Miljö!$B$1:$T$1,0),FALSE)),"",VLOOKUP($B90,Miljö!$B$1:$T$480,MATCH("Såld mängd produktionsspecifik fjärrvärme (GWh)",Miljö!$B$1:$T$1,0),FALSE))</f>
        <v/>
      </c>
      <c r="J90" t="str">
        <f t="shared" si="1"/>
        <v>Falu Energi &amp; Vatten AB</v>
      </c>
    </row>
    <row r="91" spans="1:10" x14ac:dyDescent="0.25">
      <c r="A91" s="2" t="s">
        <v>149</v>
      </c>
      <c r="B91" s="2" t="s">
        <v>152</v>
      </c>
      <c r="D91" t="str">
        <f>IF(ISERROR(1/VLOOKUP($B91,Kraftvärmeprod!$B$1:$D$480,MATCH("Total värmeproduktion i kraftvärmeverk i kombinerad drift (GWh)",Kraftvärmeprod!$B$1:$AV$1,0),FALSE)),"Ej kraftvärme","Alternativproduktionsmetoden")</f>
        <v>Ej kraftvärme</v>
      </c>
      <c r="E91" s="248" t="str">
        <f>IF(ISERROR(1/VLOOKUP($B91,Kraftvärmeprod!$B$1:$BD$480,MATCH("Total värmeproduktion i kraftvärmeverk i kombinerad drift (GWh)",Kraftvärmeprod!$B$1:$AV$1,0),FALSE)),"",VLOOKUP($B91,'Slutlig allokering kvv'!$B$1:$BA$480,MATCH(E$1,'Slutlig allokering kvv'!$B$1:$AS$1,0),FALSE))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Falu Energi &amp; Vatten AB</v>
      </c>
    </row>
    <row r="92" spans="1:10" x14ac:dyDescent="0.25">
      <c r="A92" s="2" t="s">
        <v>149</v>
      </c>
      <c r="B92" s="2" t="s">
        <v>153</v>
      </c>
      <c r="D92" t="str">
        <f>IF(ISERROR(1/VLOOKUP($B92,Kraftvärmeprod!$B$1:$D$480,MATCH("Total värmeproduktion i kraftvärmeverk i kombinerad drift (GWh)",Kraftvärmeprod!$B$1:$AV$1,0),FALSE)),"Ej kraftvärme","Alternativproduktionsmetoden")</f>
        <v>Ej kraftvärme</v>
      </c>
      <c r="E92" s="248" t="str">
        <f>IF(ISERROR(1/VLOOKUP($B92,Kraftvärmeprod!$B$1:$BD$480,MATCH("Total värmeproduktion i kraftvärmeverk i kombinerad drift (GWh)",Kraftvärmeprod!$B$1:$AV$1,0),FALSE)),"",VLOOKUP($B92,'Slutlig allokering kvv'!$B$1:$BA$480,MATCH(E$1,'Slutlig allokering kvv'!$B$1:$AS$1,0),FALSE))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Falu Energi &amp; Vatten AB</v>
      </c>
    </row>
    <row r="93" spans="1:10" x14ac:dyDescent="0.25">
      <c r="A93" s="2" t="s">
        <v>154</v>
      </c>
      <c r="B93" s="2" t="s">
        <v>155</v>
      </c>
      <c r="D93" t="str">
        <f>IF(ISERROR(1/VLOOKUP($B93,Kraftvärmeprod!$B$1:$D$480,MATCH("Total värmeproduktion i kraftvärmeverk i kombinerad drift (GWh)",Kraftvärmeprod!$B$1:$AV$1,0),FALSE)),"Ej kraftvärme","Alternativproduktionsmetoden")</f>
        <v>Ej kraftvärme</v>
      </c>
      <c r="E93" s="248" t="str">
        <f>IF(ISERROR(1/VLOOKUP($B93,Kraftvärmeprod!$B$1:$BD$480,MATCH("Total värmeproduktion i kraftvärmeverk i kombinerad drift (GWh)",Kraftvärmeprod!$B$1:$AV$1,0),FALSE)),"",VLOOKUP($B93,'Slutlig allokering kvv'!$B$1:$BA$480,MATCH(E$1,'Slutlig allokering kvv'!$B$1:$AS$1,0),FALSE))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Finspångs Tekniska Verk AB</v>
      </c>
    </row>
    <row r="94" spans="1:10" x14ac:dyDescent="0.25">
      <c r="A94" s="2" t="s">
        <v>156</v>
      </c>
      <c r="B94" s="2" t="s">
        <v>157</v>
      </c>
      <c r="D94" t="str">
        <f>IF(ISERROR(1/VLOOKUP($B94,Kraftvärmeprod!$B$1:$D$480,MATCH("Total värmeproduktion i kraftvärmeverk i kombinerad drift (GWh)",Kraftvärmeprod!$B$1:$AV$1,0),FALSE)),"Ej kraftvärme","Alternativproduktionsmetoden")</f>
        <v>Ej kraftvärme</v>
      </c>
      <c r="E94" s="248" t="str">
        <f>IF(ISERROR(1/VLOOKUP($B94,Kraftvärmeprod!$B$1:$BD$480,MATCH("Total värmeproduktion i kraftvärmeverk i kombinerad drift (GWh)",Kraftvärmeprod!$B$1:$AV$1,0),FALSE)),"",VLOOKUP($B94,'Slutlig allokering kvv'!$B$1:$BA$480,MATCH(E$1,'Slutlig allokering kvv'!$B$1:$AS$1,0),FALSE))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Fjärrvärme i Osby AB</v>
      </c>
    </row>
    <row r="95" spans="1:10" x14ac:dyDescent="0.25">
      <c r="A95" s="2" t="s">
        <v>162</v>
      </c>
      <c r="B95" s="2" t="s">
        <v>163</v>
      </c>
      <c r="D95" t="str">
        <f>IF(ISERROR(1/VLOOKUP($B95,Kraftvärmeprod!$B$1:$D$480,MATCH("Total värmeproduktion i kraftvärmeverk i kombinerad drift (GWh)",Kraftvärmeprod!$B$1:$AV$1,0),FALSE)),"Ej kraftvärme","Alternativproduktionsmetoden")</f>
        <v>Ej kraftvärme</v>
      </c>
      <c r="E95" s="248" t="str">
        <f>IF(ISERROR(1/VLOOKUP($B95,Kraftvärmeprod!$B$1:$BD$480,MATCH("Total värmeproduktion i kraftvärmeverk i kombinerad drift (GWh)",Kraftvärmeprod!$B$1:$AV$1,0),FALSE)),"",VLOOKUP($B95,'Slutlig allokering kvv'!$B$1:$BA$480,MATCH(E$1,'Slutlig allokering kvv'!$B$1:$AS$1,0),FALSE))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Fortum Värme,  AB s.m. Stockholms stad</v>
      </c>
    </row>
    <row r="96" spans="1:10" x14ac:dyDescent="0.25">
      <c r="A96" s="2" t="s">
        <v>162</v>
      </c>
      <c r="B96" s="2" t="s">
        <v>164</v>
      </c>
      <c r="D96" t="str">
        <f>IF(ISERROR(1/VLOOKUP($B96,Kraftvärmeprod!$B$1:$D$480,MATCH("Total värmeproduktion i kraftvärmeverk i kombinerad drift (GWh)",Kraftvärmeprod!$B$1:$AV$1,0),FALSE)),"Ej kraftvärme","Alternativproduktionsmetoden")</f>
        <v>Ej kraftvärme</v>
      </c>
      <c r="E96" s="248" t="str">
        <f>IF(ISERROR(1/VLOOKUP($B96,Kraftvärmeprod!$B$1:$BD$480,MATCH("Total värmeproduktion i kraftvärmeverk i kombinerad drift (GWh)",Kraftvärmeprod!$B$1:$AV$1,0),FALSE)),"",VLOOKUP($B96,'Slutlig allokering kvv'!$B$1:$BA$480,MATCH(E$1,'Slutlig allokering kvv'!$B$1:$AS$1,0),FALSE))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Fortum Värme,  AB s.m. Stockholms stad</v>
      </c>
    </row>
    <row r="97" spans="1:10" x14ac:dyDescent="0.25">
      <c r="A97" s="2" t="s">
        <v>162</v>
      </c>
      <c r="B97" s="2" t="s">
        <v>165</v>
      </c>
      <c r="D97" t="str">
        <f>IF(ISERROR(1/VLOOKUP($B97,Kraftvärmeprod!$B$1:$D$480,MATCH("Total värmeproduktion i kraftvärmeverk i kombinerad drift (GWh)",Kraftvärmeprod!$B$1:$AV$1,0),FALSE)),"Ej kraftvärme","Alternativproduktionsmetoden")</f>
        <v>Ej kraftvärme</v>
      </c>
      <c r="E97" s="248" t="str">
        <f>IF(ISERROR(1/VLOOKUP($B97,Kraftvärmeprod!$B$1:$BD$480,MATCH("Total värmeproduktion i kraftvärmeverk i kombinerad drift (GWh)",Kraftvärmeprod!$B$1:$AV$1,0),FALSE)),"",VLOOKUP($B97,'Slutlig allokering kvv'!$B$1:$BA$480,MATCH(E$1,'Slutlig allokering kvv'!$B$1:$AS$1,0),FALSE))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Fortum Värme,  AB s.m. Stockholms stad</v>
      </c>
    </row>
    <row r="98" spans="1:10" x14ac:dyDescent="0.25">
      <c r="A98" s="2" t="s">
        <v>162</v>
      </c>
      <c r="B98" s="2" t="s">
        <v>166</v>
      </c>
      <c r="D98" t="str">
        <f>IF(ISERROR(1/VLOOKUP($B98,Kraftvärmeprod!$B$1:$D$480,MATCH("Total värmeproduktion i kraftvärmeverk i kombinerad drift (GWh)",Kraftvärmeprod!$B$1:$AV$1,0),FALSE)),"Ej kraftvärme","Alternativproduktionsmetoden")</f>
        <v>Alternativproduktionsmetoden</v>
      </c>
      <c r="E98" s="248">
        <f>IF(ISERROR(1/VLOOKUP($B98,Kraftvärmeprod!$B$1:$BD$480,MATCH("Total värmeproduktion i kraftvärmeverk i kombinerad drift (GWh)",Kraftvärmeprod!$B$1:$AV$1,0),FALSE)),"",VLOOKUP($B98,'Slutlig allokering kvv'!$B$1:$BA$480,MATCH(E$1,'Slutlig allokering kvv'!$B$1:$AS$1,0),FALSE))</f>
        <v>0.50653266066664948</v>
      </c>
      <c r="F98">
        <f>IF(ISERROR(1/VLOOKUP($B98,Kraftvärmeprod!$B$1:$AV$480,MATCH("Producerad elenergi i kraftvärmeverk (GWh)",Kraftvärmeprod!$B$1:$AV$1,0),FALSE)),"",VLOOKUP($B98,Kraftvärmeprod!$B$1:$AV$480,MATCH("Producerad elenergi i kraftvärmeverk (GWh)",Kraftvärmeprod!$B$1:$AV$1,0),FALSE))</f>
        <v>1020.504</v>
      </c>
      <c r="G98">
        <f>IF(ISERROR(1/VLOOKUP($B98,Miljö!$B$1:$T$480,MATCH("Såld mängd produktionsspecifik fjärrvärme (GWh)",Miljö!$B$1:$T$1,0),FALSE)),"",VLOOKUP($B98,Miljö!$B$1:$T$480,MATCH("Såld mängd produktionsspecifik fjärrvärme (GWh)",Miljö!$B$1:$T$1,0),FALSE))</f>
        <v>228.339</v>
      </c>
      <c r="J98" t="str">
        <f t="shared" si="1"/>
        <v>Fortum Värme,  AB s.m. Stockholms stad</v>
      </c>
    </row>
    <row r="99" spans="1:10" x14ac:dyDescent="0.25">
      <c r="A99" s="2" t="s">
        <v>162</v>
      </c>
      <c r="B99" s="2" t="s">
        <v>167</v>
      </c>
      <c r="D99" t="str">
        <f>IF(ISERROR(1/VLOOKUP($B99,Kraftvärmeprod!$B$1:$D$480,MATCH("Total värmeproduktion i kraftvärmeverk i kombinerad drift (GWh)",Kraftvärmeprod!$B$1:$AV$1,0),FALSE)),"Ej kraftvärme","Alternativproduktionsmetoden")</f>
        <v>Ej kraftvärme</v>
      </c>
      <c r="E99" s="248" t="str">
        <f>IF(ISERROR(1/VLOOKUP($B99,Kraftvärmeprod!$B$1:$BD$480,MATCH("Total värmeproduktion i kraftvärmeverk i kombinerad drift (GWh)",Kraftvärmeprod!$B$1:$AV$1,0),FALSE)),"",VLOOKUP($B99,'Slutlig allokering kvv'!$B$1:$BA$480,MATCH(E$1,'Slutlig allokering kvv'!$B$1:$AS$1,0),FALSE))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Fortum Värme,  AB s.m. Stockholms stad</v>
      </c>
    </row>
    <row r="100" spans="1:10" x14ac:dyDescent="0.25">
      <c r="A100" s="2" t="s">
        <v>162</v>
      </c>
      <c r="B100" s="2" t="s">
        <v>168</v>
      </c>
      <c r="D100" t="str">
        <f>IF(ISERROR(1/VLOOKUP($B100,Kraftvärmeprod!$B$1:$D$480,MATCH("Total värmeproduktion i kraftvärmeverk i kombinerad drift (GWh)",Kraftvärmeprod!$B$1:$AV$1,0),FALSE)),"Ej kraftvärme","Alternativproduktionsmetoden")</f>
        <v>Ej kraftvärme</v>
      </c>
      <c r="E100" s="248" t="str">
        <f>IF(ISERROR(1/VLOOKUP($B100,Kraftvärmeprod!$B$1:$BD$480,MATCH("Total värmeproduktion i kraftvärmeverk i kombinerad drift (GWh)",Kraftvärmeprod!$B$1:$AV$1,0),FALSE)),"",VLOOKUP($B100,'Slutlig allokering kvv'!$B$1:$BA$480,MATCH(E$1,'Slutlig allokering kvv'!$B$1:$AS$1,0),FALSE))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Fortum Värme,  AB s.m. Stockholms stad</v>
      </c>
    </row>
    <row r="101" spans="1:10" x14ac:dyDescent="0.25">
      <c r="A101" s="2" t="s">
        <v>162</v>
      </c>
      <c r="B101" s="2" t="s">
        <v>169</v>
      </c>
      <c r="D101" t="str">
        <f>IF(ISERROR(1/VLOOKUP($B101,Kraftvärmeprod!$B$1:$D$480,MATCH("Total värmeproduktion i kraftvärmeverk i kombinerad drift (GWh)",Kraftvärmeprod!$B$1:$AV$1,0),FALSE)),"Ej kraftvärme","Alternativproduktionsmetoden")</f>
        <v>Ej kraftvärme</v>
      </c>
      <c r="E101" s="248" t="str">
        <f>IF(ISERROR(1/VLOOKUP($B101,Kraftvärmeprod!$B$1:$BD$480,MATCH("Total värmeproduktion i kraftvärmeverk i kombinerad drift (GWh)",Kraftvärmeprod!$B$1:$AV$1,0),FALSE)),"",VLOOKUP($B101,'Slutlig allokering kvv'!$B$1:$BA$480,MATCH(E$1,'Slutlig allokering kvv'!$B$1:$AS$1,0),FALSE))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Fortum Värme,  AB s.m. Stockholms stad</v>
      </c>
    </row>
    <row r="102" spans="1:10" x14ac:dyDescent="0.25">
      <c r="A102" s="2" t="s">
        <v>162</v>
      </c>
      <c r="B102" s="2" t="s">
        <v>170</v>
      </c>
      <c r="D102" t="str">
        <f>IF(ISERROR(1/VLOOKUP($B102,Kraftvärmeprod!$B$1:$D$480,MATCH("Total värmeproduktion i kraftvärmeverk i kombinerad drift (GWh)",Kraftvärmeprod!$B$1:$AV$1,0),FALSE)),"Ej kraftvärme","Alternativproduktionsmetoden")</f>
        <v>Ej kraftvärme</v>
      </c>
      <c r="E102" s="248" t="str">
        <f>IF(ISERROR(1/VLOOKUP($B102,Kraftvärmeprod!$B$1:$BD$480,MATCH("Total värmeproduktion i kraftvärmeverk i kombinerad drift (GWh)",Kraftvärmeprod!$B$1:$AV$1,0),FALSE)),"",VLOOKUP($B102,'Slutlig allokering kvv'!$B$1:$BA$480,MATCH(E$1,'Slutlig allokering kvv'!$B$1:$AS$1,0),FALSE))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Fortum Värme,  AB s.m. Stockholms stad</v>
      </c>
    </row>
    <row r="103" spans="1:10" x14ac:dyDescent="0.25">
      <c r="A103" s="2" t="s">
        <v>162</v>
      </c>
      <c r="B103" s="2" t="s">
        <v>171</v>
      </c>
      <c r="D103" t="str">
        <f>IF(ISERROR(1/VLOOKUP($B103,Kraftvärmeprod!$B$1:$D$480,MATCH("Total värmeproduktion i kraftvärmeverk i kombinerad drift (GWh)",Kraftvärmeprod!$B$1:$AV$1,0),FALSE)),"Ej kraftvärme","Alternativproduktionsmetoden")</f>
        <v>Ej kraftvärme</v>
      </c>
      <c r="E103" s="248" t="str">
        <f>IF(ISERROR(1/VLOOKUP($B103,Kraftvärmeprod!$B$1:$BD$480,MATCH("Total värmeproduktion i kraftvärmeverk i kombinerad drift (GWh)",Kraftvärmeprod!$B$1:$AV$1,0),FALSE)),"",VLOOKUP($B103,'Slutlig allokering kvv'!$B$1:$BA$480,MATCH(E$1,'Slutlig allokering kvv'!$B$1:$AS$1,0),FALSE))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25">
      <c r="A104" s="2" t="s">
        <v>172</v>
      </c>
      <c r="B104" s="2" t="s">
        <v>173</v>
      </c>
      <c r="D104" t="str">
        <f>IF(ISERROR(1/VLOOKUP($B104,Kraftvärmeprod!$B$1:$D$480,MATCH("Total värmeproduktion i kraftvärmeverk i kombinerad drift (GWh)",Kraftvärmeprod!$B$1:$AV$1,0),FALSE)),"Ej kraftvärme","Alternativproduktionsmetoden")</f>
        <v>Ej kraftvärme</v>
      </c>
      <c r="E104" s="248" t="str">
        <f>IF(ISERROR(1/VLOOKUP($B104,Kraftvärmeprod!$B$1:$BD$480,MATCH("Total värmeproduktion i kraftvärmeverk i kombinerad drift (GWh)",Kraftvärmeprod!$B$1:$AV$1,0),FALSE)),"",VLOOKUP($B104,'Slutlig allokering kvv'!$B$1:$BA$480,MATCH(E$1,'Slutlig allokering kvv'!$B$1:$AS$1,0),FALSE))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25">
      <c r="A105" s="2" t="s">
        <v>172</v>
      </c>
      <c r="B105" s="2" t="s">
        <v>174</v>
      </c>
      <c r="D105" t="str">
        <f>IF(ISERROR(1/VLOOKUP($B105,Kraftvärmeprod!$B$1:$D$480,MATCH("Total värmeproduktion i kraftvärmeverk i kombinerad drift (GWh)",Kraftvärmeprod!$B$1:$AV$1,0),FALSE)),"Ej kraftvärme","Alternativproduktionsmetoden")</f>
        <v>Ej kraftvärme</v>
      </c>
      <c r="E105" s="248" t="str">
        <f>IF(ISERROR(1/VLOOKUP($B105,Kraftvärmeprod!$B$1:$BD$480,MATCH("Total värmeproduktion i kraftvärmeverk i kombinerad drift (GWh)",Kraftvärmeprod!$B$1:$AV$1,0),FALSE)),"",VLOOKUP($B105,'Slutlig allokering kvv'!$B$1:$BA$480,MATCH(E$1,'Slutlig allokering kvv'!$B$1:$AS$1,0),FALSE))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25">
      <c r="A106" s="2" t="s">
        <v>172</v>
      </c>
      <c r="B106" s="2" t="s">
        <v>175</v>
      </c>
      <c r="D106" t="str">
        <f>IF(ISERROR(1/VLOOKUP($B106,Kraftvärmeprod!$B$1:$D$480,MATCH("Total värmeproduktion i kraftvärmeverk i kombinerad drift (GWh)",Kraftvärmeprod!$B$1:$AV$1,0),FALSE)),"Ej kraftvärme","Alternativproduktionsmetoden")</f>
        <v>Ej kraftvärme</v>
      </c>
      <c r="E106" s="248" t="str">
        <f>IF(ISERROR(1/VLOOKUP($B106,Kraftvärmeprod!$B$1:$BD$480,MATCH("Total värmeproduktion i kraftvärmeverk i kombinerad drift (GWh)",Kraftvärmeprod!$B$1:$AV$1,0),FALSE)),"",VLOOKUP($B106,'Slutlig allokering kvv'!$B$1:$BA$480,MATCH(E$1,'Slutlig allokering kvv'!$B$1:$AS$1,0),FALSE))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25">
      <c r="A107" s="2" t="s">
        <v>172</v>
      </c>
      <c r="B107" s="2" t="s">
        <v>176</v>
      </c>
      <c r="D107" t="str">
        <f>IF(ISERROR(1/VLOOKUP($B107,Kraftvärmeprod!$B$1:$D$480,MATCH("Total värmeproduktion i kraftvärmeverk i kombinerad drift (GWh)",Kraftvärmeprod!$B$1:$AV$1,0),FALSE)),"Ej kraftvärme","Alternativproduktionsmetoden")</f>
        <v>Ej kraftvärme</v>
      </c>
      <c r="E107" s="248" t="str">
        <f>IF(ISERROR(1/VLOOKUP($B107,Kraftvärmeprod!$B$1:$BD$480,MATCH("Total värmeproduktion i kraftvärmeverk i kombinerad drift (GWh)",Kraftvärmeprod!$B$1:$AV$1,0),FALSE)),"",VLOOKUP($B107,'Slutlig allokering kvv'!$B$1:$BA$480,MATCH(E$1,'Slutlig allokering kvv'!$B$1:$AS$1,0),FALSE))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25">
      <c r="A108" s="2" t="s">
        <v>172</v>
      </c>
      <c r="B108" s="2" t="s">
        <v>177</v>
      </c>
      <c r="D108" t="str">
        <f>IF(ISERROR(1/VLOOKUP($B108,Kraftvärmeprod!$B$1:$D$480,MATCH("Total värmeproduktion i kraftvärmeverk i kombinerad drift (GWh)",Kraftvärmeprod!$B$1:$AV$1,0),FALSE)),"Ej kraftvärme","Alternativproduktionsmetoden")</f>
        <v>Ej kraftvärme</v>
      </c>
      <c r="E108" s="248" t="str">
        <f>IF(ISERROR(1/VLOOKUP($B108,Kraftvärmeprod!$B$1:$BD$480,MATCH("Total värmeproduktion i kraftvärmeverk i kombinerad drift (GWh)",Kraftvärmeprod!$B$1:$AV$1,0),FALSE)),"",VLOOKUP($B108,'Slutlig allokering kvv'!$B$1:$BA$480,MATCH(E$1,'Slutlig allokering kvv'!$B$1:$AS$1,0),FALSE))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Gimmersta Energi AB</v>
      </c>
    </row>
    <row r="109" spans="1:10" x14ac:dyDescent="0.25">
      <c r="A109" s="2" t="s">
        <v>172</v>
      </c>
      <c r="B109" s="2" t="s">
        <v>178</v>
      </c>
      <c r="D109" t="str">
        <f>IF(ISERROR(1/VLOOKUP($B109,Kraftvärmeprod!$B$1:$D$480,MATCH("Total värmeproduktion i kraftvärmeverk i kombinerad drift (GWh)",Kraftvärmeprod!$B$1:$AV$1,0),FALSE)),"Ej kraftvärme","Alternativproduktionsmetoden")</f>
        <v>Ej kraftvärme</v>
      </c>
      <c r="E109" s="248" t="str">
        <f>IF(ISERROR(1/VLOOKUP($B109,Kraftvärmeprod!$B$1:$BD$480,MATCH("Total värmeproduktion i kraftvärmeverk i kombinerad drift (GWh)",Kraftvärmeprod!$B$1:$AV$1,0),FALSE)),"",VLOOKUP($B109,'Slutlig allokering kvv'!$B$1:$BA$480,MATCH(E$1,'Slutlig allokering kvv'!$B$1:$AS$1,0),FALSE))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Gimmersta Energi AB</v>
      </c>
    </row>
    <row r="110" spans="1:10" x14ac:dyDescent="0.25">
      <c r="A110" s="2" t="s">
        <v>172</v>
      </c>
      <c r="B110" s="2" t="s">
        <v>179</v>
      </c>
      <c r="D110" t="str">
        <f>IF(ISERROR(1/VLOOKUP($B110,Kraftvärmeprod!$B$1:$D$480,MATCH("Total värmeproduktion i kraftvärmeverk i kombinerad drift (GWh)",Kraftvärmeprod!$B$1:$AV$1,0),FALSE)),"Ej kraftvärme","Alternativproduktionsmetoden")</f>
        <v>Ej kraftvärme</v>
      </c>
      <c r="E110" s="248" t="str">
        <f>IF(ISERROR(1/VLOOKUP($B110,Kraftvärmeprod!$B$1:$BD$480,MATCH("Total värmeproduktion i kraftvärmeverk i kombinerad drift (GWh)",Kraftvärmeprod!$B$1:$AV$1,0),FALSE)),"",VLOOKUP($B110,'Slutlig allokering kvv'!$B$1:$BA$480,MATCH(E$1,'Slutlig allokering kvv'!$B$1:$AS$1,0),FALSE))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Gimmersta Energi AB</v>
      </c>
    </row>
    <row r="111" spans="1:10" x14ac:dyDescent="0.25">
      <c r="A111" s="2" t="s">
        <v>180</v>
      </c>
      <c r="B111" s="2" t="s">
        <v>181</v>
      </c>
      <c r="D111" t="str">
        <f>IF(ISERROR(1/VLOOKUP($B111,Kraftvärmeprod!$B$1:$D$480,MATCH("Total värmeproduktion i kraftvärmeverk i kombinerad drift (GWh)",Kraftvärmeprod!$B$1:$AV$1,0),FALSE)),"Ej kraftvärme","Alternativproduktionsmetoden")</f>
        <v>Ej kraftvärme</v>
      </c>
      <c r="E111" s="248" t="str">
        <f>IF(ISERROR(1/VLOOKUP($B111,Kraftvärmeprod!$B$1:$BD$480,MATCH("Total värmeproduktion i kraftvärmeverk i kombinerad drift (GWh)",Kraftvärmeprod!$B$1:$AV$1,0),FALSE)),"",VLOOKUP($B111,'Slutlig allokering kvv'!$B$1:$BA$480,MATCH(E$1,'Slutlig allokering kvv'!$B$1:$AS$1,0),FALSE))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Gislaved Energi AB</v>
      </c>
    </row>
    <row r="112" spans="1:10" x14ac:dyDescent="0.25">
      <c r="A112" s="2" t="s">
        <v>180</v>
      </c>
      <c r="B112" s="2" t="s">
        <v>182</v>
      </c>
      <c r="D112" t="str">
        <f>IF(ISERROR(1/VLOOKUP($B112,Kraftvärmeprod!$B$1:$D$480,MATCH("Total värmeproduktion i kraftvärmeverk i kombinerad drift (GWh)",Kraftvärmeprod!$B$1:$AV$1,0),FALSE)),"Ej kraftvärme","Alternativproduktionsmetoden")</f>
        <v>Ej kraftvärme</v>
      </c>
      <c r="E112" s="248" t="str">
        <f>IF(ISERROR(1/VLOOKUP($B112,Kraftvärmeprod!$B$1:$BD$480,MATCH("Total värmeproduktion i kraftvärmeverk i kombinerad drift (GWh)",Kraftvärmeprod!$B$1:$AV$1,0),FALSE)),"",VLOOKUP($B112,'Slutlig allokering kvv'!$B$1:$BA$480,MATCH(E$1,'Slutlig allokering kvv'!$B$1:$AS$1,0),FALSE))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Gislaved Energi AB</v>
      </c>
    </row>
    <row r="113" spans="1:10" x14ac:dyDescent="0.25">
      <c r="A113" s="2" t="s">
        <v>180</v>
      </c>
      <c r="B113" s="2" t="s">
        <v>183</v>
      </c>
      <c r="D113" t="str">
        <f>IF(ISERROR(1/VLOOKUP($B113,Kraftvärmeprod!$B$1:$D$480,MATCH("Total värmeproduktion i kraftvärmeverk i kombinerad drift (GWh)",Kraftvärmeprod!$B$1:$AV$1,0),FALSE)),"Ej kraftvärme","Alternativproduktionsmetoden")</f>
        <v>Ej kraftvärme</v>
      </c>
      <c r="E113" s="248" t="str">
        <f>IF(ISERROR(1/VLOOKUP($B113,Kraftvärmeprod!$B$1:$BD$480,MATCH("Total värmeproduktion i kraftvärmeverk i kombinerad drift (GWh)",Kraftvärmeprod!$B$1:$AV$1,0),FALSE)),"",VLOOKUP($B113,'Slutlig allokering kvv'!$B$1:$BA$480,MATCH(E$1,'Slutlig allokering kvv'!$B$1:$AS$1,0),FALSE))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Gislaved Energi AB</v>
      </c>
    </row>
    <row r="114" spans="1:10" x14ac:dyDescent="0.25">
      <c r="A114" s="2" t="s">
        <v>184</v>
      </c>
      <c r="B114" s="2" t="s">
        <v>185</v>
      </c>
      <c r="D114" t="str">
        <f>IF(ISERROR(1/VLOOKUP($B114,Kraftvärmeprod!$B$1:$D$480,MATCH("Total värmeproduktion i kraftvärmeverk i kombinerad drift (GWh)",Kraftvärmeprod!$B$1:$AV$1,0),FALSE)),"Ej kraftvärme","Alternativproduktionsmetoden")</f>
        <v>Ej kraftvärme</v>
      </c>
      <c r="E114" s="248" t="str">
        <f>IF(ISERROR(1/VLOOKUP($B114,Kraftvärmeprod!$B$1:$BD$480,MATCH("Total värmeproduktion i kraftvärmeverk i kombinerad drift (GWh)",Kraftvärmeprod!$B$1:$AV$1,0),FALSE)),"",VLOOKUP($B114,'Slutlig allokering kvv'!$B$1:$BA$480,MATCH(E$1,'Slutlig allokering kvv'!$B$1:$AS$1,0),FALSE))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25">
      <c r="A115" s="2" t="s">
        <v>184</v>
      </c>
      <c r="B115" s="2" t="s">
        <v>186</v>
      </c>
      <c r="D115" t="str">
        <f>IF(ISERROR(1/VLOOKUP($B115,Kraftvärmeprod!$B$1:$D$480,MATCH("Total värmeproduktion i kraftvärmeverk i kombinerad drift (GWh)",Kraftvärmeprod!$B$1:$AV$1,0),FALSE)),"Ej kraftvärme","Alternativproduktionsmetoden")</f>
        <v>Ej kraftvärme</v>
      </c>
      <c r="E115" s="248" t="str">
        <f>IF(ISERROR(1/VLOOKUP($B115,Kraftvärmeprod!$B$1:$BD$480,MATCH("Total värmeproduktion i kraftvärmeverk i kombinerad drift (GWh)",Kraftvärmeprod!$B$1:$AV$1,0),FALSE)),"",VLOOKUP($B115,'Slutlig allokering kvv'!$B$1:$BA$480,MATCH(E$1,'Slutlig allokering kvv'!$B$1:$AS$1,0),FALSE))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Gotlands Energi AB</v>
      </c>
    </row>
    <row r="116" spans="1:10" x14ac:dyDescent="0.25">
      <c r="A116" s="2" t="s">
        <v>184</v>
      </c>
      <c r="B116" s="2" t="s">
        <v>187</v>
      </c>
      <c r="D116" t="str">
        <f>IF(ISERROR(1/VLOOKUP($B116,Kraftvärmeprod!$B$1:$D$480,MATCH("Total värmeproduktion i kraftvärmeverk i kombinerad drift (GWh)",Kraftvärmeprod!$B$1:$AV$1,0),FALSE)),"Ej kraftvärme","Alternativproduktionsmetoden")</f>
        <v>Ej kraftvärme</v>
      </c>
      <c r="E116" s="248" t="str">
        <f>IF(ISERROR(1/VLOOKUP($B116,Kraftvärmeprod!$B$1:$BD$480,MATCH("Total värmeproduktion i kraftvärmeverk i kombinerad drift (GWh)",Kraftvärmeprod!$B$1:$AV$1,0),FALSE)),"",VLOOKUP($B116,'Slutlig allokering kvv'!$B$1:$BA$480,MATCH(E$1,'Slutlig allokering kvv'!$B$1:$AS$1,0),FALSE))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Gotlands Energi AB</v>
      </c>
    </row>
    <row r="117" spans="1:10" x14ac:dyDescent="0.25">
      <c r="A117" s="2" t="s">
        <v>184</v>
      </c>
      <c r="B117" s="2" t="s">
        <v>188</v>
      </c>
      <c r="D117" t="str">
        <f>IF(ISERROR(1/VLOOKUP($B117,Kraftvärmeprod!$B$1:$D$480,MATCH("Total värmeproduktion i kraftvärmeverk i kombinerad drift (GWh)",Kraftvärmeprod!$B$1:$AV$1,0),FALSE)),"Ej kraftvärme","Alternativproduktionsmetoden")</f>
        <v>Ej kraftvärme</v>
      </c>
      <c r="E117" s="248" t="str">
        <f>IF(ISERROR(1/VLOOKUP($B117,Kraftvärmeprod!$B$1:$BD$480,MATCH("Total värmeproduktion i kraftvärmeverk i kombinerad drift (GWh)",Kraftvärmeprod!$B$1:$AV$1,0),FALSE)),"",VLOOKUP($B117,'Slutlig allokering kvv'!$B$1:$BA$480,MATCH(E$1,'Slutlig allokering kvv'!$B$1:$AS$1,0),FALSE))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Gotlands Energi AB</v>
      </c>
    </row>
    <row r="118" spans="1:10" x14ac:dyDescent="0.25">
      <c r="A118" s="2" t="s">
        <v>189</v>
      </c>
      <c r="B118" s="2" t="s">
        <v>190</v>
      </c>
      <c r="D118" t="str">
        <f>IF(ISERROR(1/VLOOKUP($B118,Kraftvärmeprod!$B$1:$D$480,MATCH("Total värmeproduktion i kraftvärmeverk i kombinerad drift (GWh)",Kraftvärmeprod!$B$1:$AV$1,0),FALSE)),"Ej kraftvärme","Alternativproduktionsmetoden")</f>
        <v>Alternativproduktionsmetoden</v>
      </c>
      <c r="E118" s="248">
        <f>IF(ISERROR(1/VLOOKUP($B118,Kraftvärmeprod!$B$1:$BD$480,MATCH("Total värmeproduktion i kraftvärmeverk i kombinerad drift (GWh)",Kraftvärmeprod!$B$1:$AV$1,0),FALSE)),"",VLOOKUP($B118,'Slutlig allokering kvv'!$B$1:$BA$480,MATCH(E$1,'Slutlig allokering kvv'!$B$1:$AS$1,0),FALSE))</f>
        <v>0.7007898617511521</v>
      </c>
      <c r="F118">
        <f>IF(ISERROR(1/VLOOKUP($B118,Kraftvärmeprod!$B$1:$AV$480,MATCH("Producerad elenergi i kraftvärmeverk (GWh)",Kraftvärmeprod!$B$1:$AV$1,0),FALSE)),"",VLOOKUP($B118,Kraftvärmeprod!$B$1:$AV$480,MATCH("Producerad elenergi i kraftvärmeverk (GWh)",Kraftvärmeprod!$B$1:$AV$1,0),FALSE))</f>
        <v>30</v>
      </c>
      <c r="G118" t="str">
        <f>IF(ISERROR(1/VLOOKUP($B118,Miljö!$B$1:$T$480,MATCH("Såld mängd produktionsspecifik fjärrvärme (GWh)",Miljö!$B$1:$T$1,0),FALSE)),"",VLOOKUP($B118,Miljö!$B$1:$T$480,MATCH("Såld mängd produktionsspecifik fjärrvärme (GWh)",Miljö!$B$1:$T$1,0),FALSE))</f>
        <v/>
      </c>
      <c r="J118" t="str">
        <f t="shared" si="1"/>
        <v>Gällivare Energi AB</v>
      </c>
    </row>
    <row r="119" spans="1:10" x14ac:dyDescent="0.25">
      <c r="A119" s="2" t="s">
        <v>191</v>
      </c>
      <c r="B119" s="2" t="s">
        <v>192</v>
      </c>
      <c r="D119" t="str">
        <f>IF(ISERROR(1/VLOOKUP($B119,Kraftvärmeprod!$B$1:$D$480,MATCH("Total värmeproduktion i kraftvärmeverk i kombinerad drift (GWh)",Kraftvärmeprod!$B$1:$AV$1,0),FALSE)),"Ej kraftvärme","Alternativproduktionsmetoden")</f>
        <v>Alternativproduktionsmetoden</v>
      </c>
      <c r="E119" s="248">
        <f>IF(ISERROR(1/VLOOKUP($B119,Kraftvärmeprod!$B$1:$BD$480,MATCH("Total värmeproduktion i kraftvärmeverk i kombinerad drift (GWh)",Kraftvärmeprod!$B$1:$AV$1,0),FALSE)),"",VLOOKUP($B119,'Slutlig allokering kvv'!$B$1:$BA$480,MATCH(E$1,'Slutlig allokering kvv'!$B$1:$AS$1,0),FALSE))</f>
        <v>0.58831162146038962</v>
      </c>
      <c r="F119">
        <f>IF(ISERROR(1/VLOOKUP($B119,Kraftvärmeprod!$B$1:$AV$480,MATCH("Producerad elenergi i kraftvärmeverk (GWh)",Kraftvärmeprod!$B$1:$AV$1,0),FALSE)),"",VLOOKUP($B119,Kraftvärmeprod!$B$1:$AV$480,MATCH("Producerad elenergi i kraftvärmeverk (GWh)",Kraftvärmeprod!$B$1:$AV$1,0),FALSE))</f>
        <v>46.231000000000002</v>
      </c>
      <c r="G119" t="str">
        <f>IF(ISERROR(1/VLOOKUP($B119,Miljö!$B$1:$T$480,MATCH("Såld mängd produktionsspecifik fjärrvärme (GWh)",Miljö!$B$1:$T$1,0),FALSE)),"",VLOOKUP($B119,Miljö!$B$1:$T$480,MATCH("Såld mängd produktionsspecifik fjärrvärme (GWh)",Miljö!$B$1:$T$1,0),FALSE))</f>
        <v/>
      </c>
      <c r="J119" t="str">
        <f t="shared" si="1"/>
        <v>Gävle Energi AB</v>
      </c>
    </row>
    <row r="120" spans="1:10" x14ac:dyDescent="0.25">
      <c r="A120" s="2" t="s">
        <v>193</v>
      </c>
      <c r="B120" s="2" t="s">
        <v>194</v>
      </c>
      <c r="D120" t="str">
        <f>IF(ISERROR(1/VLOOKUP($B120,Kraftvärmeprod!$B$1:$D$480,MATCH("Total värmeproduktion i kraftvärmeverk i kombinerad drift (GWh)",Kraftvärmeprod!$B$1:$AV$1,0),FALSE)),"Ej kraftvärme","Alternativproduktionsmetoden")</f>
        <v>Ej kraftvärme</v>
      </c>
      <c r="E120" s="248" t="str">
        <f>IF(ISERROR(1/VLOOKUP($B120,Kraftvärmeprod!$B$1:$BD$480,MATCH("Total värmeproduktion i kraftvärmeverk i kombinerad drift (GWh)",Kraftvärmeprod!$B$1:$AV$1,0),FALSE)),"",VLOOKUP($B120,'Slutlig allokering kvv'!$B$1:$BA$480,MATCH(E$1,'Slutlig allokering kvv'!$B$1:$AS$1,0),FALSE))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25">
      <c r="A121" s="2" t="s">
        <v>193</v>
      </c>
      <c r="B121" s="2" t="s">
        <v>195</v>
      </c>
      <c r="D121" t="str">
        <f>IF(ISERROR(1/VLOOKUP($B121,Kraftvärmeprod!$B$1:$D$480,MATCH("Total värmeproduktion i kraftvärmeverk i kombinerad drift (GWh)",Kraftvärmeprod!$B$1:$AV$1,0),FALSE)),"Ej kraftvärme","Alternativproduktionsmetoden")</f>
        <v>Alternativproduktionsmetoden</v>
      </c>
      <c r="E121" s="248">
        <f>IF(ISERROR(1/VLOOKUP($B121,Kraftvärmeprod!$B$1:$BD$480,MATCH("Total värmeproduktion i kraftvärmeverk i kombinerad drift (GWh)",Kraftvärmeprod!$B$1:$AV$1,0),FALSE)),"",VLOOKUP($B121,'Slutlig allokering kvv'!$B$1:$BA$480,MATCH(E$1,'Slutlig allokering kvv'!$B$1:$AS$1,0),FALSE))</f>
        <v>0.5161209017667594</v>
      </c>
      <c r="F121">
        <f>IF(ISERROR(1/VLOOKUP($B121,Kraftvärmeprod!$B$1:$AV$480,MATCH("Producerad elenergi i kraftvärmeverk (GWh)",Kraftvärmeprod!$B$1:$AV$1,0),FALSE)),"",VLOOKUP($B121,Kraftvärmeprod!$B$1:$AV$480,MATCH("Producerad elenergi i kraftvärmeverk (GWh)",Kraftvärmeprod!$B$1:$AV$1,0),FALSE))</f>
        <v>278.13600000000002</v>
      </c>
      <c r="G121">
        <f>IF(ISERROR(1/VLOOKUP($B121,Miljö!$B$1:$T$480,MATCH("Såld mängd produktionsspecifik fjärrvärme (GWh)",Miljö!$B$1:$T$1,0),FALSE)),"",VLOOKUP($B121,Miljö!$B$1:$T$480,MATCH("Såld mängd produktionsspecifik fjärrvärme (GWh)",Miljö!$B$1:$T$1,0),FALSE))</f>
        <v>161.792</v>
      </c>
      <c r="J121" t="str">
        <f t="shared" si="1"/>
        <v>Göteborg Energi AB</v>
      </c>
    </row>
    <row r="122" spans="1:10" x14ac:dyDescent="0.25">
      <c r="A122" s="2" t="s">
        <v>193</v>
      </c>
      <c r="B122" s="2" t="s">
        <v>196</v>
      </c>
      <c r="D122" t="str">
        <f>IF(ISERROR(1/VLOOKUP($B122,Kraftvärmeprod!$B$1:$D$480,MATCH("Total värmeproduktion i kraftvärmeverk i kombinerad drift (GWh)",Kraftvärmeprod!$B$1:$AV$1,0),FALSE)),"Ej kraftvärme","Alternativproduktionsmetoden")</f>
        <v>Alternativproduktionsmetoden</v>
      </c>
      <c r="E122" s="248">
        <f>IF(ISERROR(1/VLOOKUP($B122,Kraftvärmeprod!$B$1:$BD$480,MATCH("Total värmeproduktion i kraftvärmeverk i kombinerad drift (GWh)",Kraftvärmeprod!$B$1:$AV$1,0),FALSE)),"",VLOOKUP($B122,'Slutlig allokering kvv'!$B$1:$BA$480,MATCH(E$1,'Slutlig allokering kvv'!$B$1:$AS$1,0),FALSE))</f>
        <v>0.72704064291486958</v>
      </c>
      <c r="F122">
        <f>IF(ISERROR(1/VLOOKUP($B122,Kraftvärmeprod!$B$1:$AV$480,MATCH("Producerad elenergi i kraftvärmeverk (GWh)",Kraftvärmeprod!$B$1:$AV$1,0),FALSE)),"",VLOOKUP($B122,Kraftvärmeprod!$B$1:$AV$480,MATCH("Producerad elenergi i kraftvärmeverk (GWh)",Kraftvärmeprod!$B$1:$AV$1,0),FALSE))</f>
        <v>14.721</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25">
      <c r="A123" s="2" t="s">
        <v>193</v>
      </c>
      <c r="B123" s="2" t="s">
        <v>193</v>
      </c>
      <c r="D123" t="str">
        <f>IF(ISERROR(1/VLOOKUP($B123,Kraftvärmeprod!$B$1:$D$480,MATCH("Total värmeproduktion i kraftvärmeverk i kombinerad drift (GWh)",Kraftvärmeprod!$B$1:$AV$1,0),FALSE)),"Ej kraftvärme","Alternativproduktionsmetoden")</f>
        <v>Ej kraftvärme</v>
      </c>
      <c r="E123" s="248" t="str">
        <f>IF(ISERROR(1/VLOOKUP($B123,Kraftvärmeprod!$B$1:$BD$480,MATCH("Total värmeproduktion i kraftvärmeverk i kombinerad drift (GWh)",Kraftvärmeprod!$B$1:$AV$1,0),FALSE)),"",VLOOKUP($B123,'Slutlig allokering kvv'!$B$1:$BA$480,MATCH(E$1,'Slutlig allokering kvv'!$B$1:$AS$1,0),FALSE))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25">
      <c r="A124" s="2" t="s">
        <v>193</v>
      </c>
      <c r="B124" s="2" t="s">
        <v>197</v>
      </c>
      <c r="D124" t="str">
        <f>IF(ISERROR(1/VLOOKUP($B124,Kraftvärmeprod!$B$1:$D$480,MATCH("Total värmeproduktion i kraftvärmeverk i kombinerad drift (GWh)",Kraftvärmeprod!$B$1:$AV$1,0),FALSE)),"Ej kraftvärme","Alternativproduktionsmetoden")</f>
        <v>Ej kraftvärme</v>
      </c>
      <c r="E124" s="248" t="str">
        <f>IF(ISERROR(1/VLOOKUP($B124,Kraftvärmeprod!$B$1:$BD$480,MATCH("Total värmeproduktion i kraftvärmeverk i kombinerad drift (GWh)",Kraftvärmeprod!$B$1:$AV$1,0),FALSE)),"",VLOOKUP($B124,'Slutlig allokering kvv'!$B$1:$BA$480,MATCH(E$1,'Slutlig allokering kvv'!$B$1:$AS$1,0),FALSE))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Göteborg Energi AB</v>
      </c>
    </row>
    <row r="125" spans="1:10" x14ac:dyDescent="0.25">
      <c r="A125" s="2" t="s">
        <v>193</v>
      </c>
      <c r="B125" s="2" t="s">
        <v>198</v>
      </c>
      <c r="D125" t="str">
        <f>IF(ISERROR(1/VLOOKUP($B125,Kraftvärmeprod!$B$1:$D$480,MATCH("Total värmeproduktion i kraftvärmeverk i kombinerad drift (GWh)",Kraftvärmeprod!$B$1:$AV$1,0),FALSE)),"Ej kraftvärme","Alternativproduktionsmetoden")</f>
        <v>Ej kraftvärme</v>
      </c>
      <c r="E125" s="248" t="str">
        <f>IF(ISERROR(1/VLOOKUP($B125,Kraftvärmeprod!$B$1:$BD$480,MATCH("Total värmeproduktion i kraftvärmeverk i kombinerad drift (GWh)",Kraftvärmeprod!$B$1:$AV$1,0),FALSE)),"",VLOOKUP($B125,'Slutlig allokering kvv'!$B$1:$BA$480,MATCH(E$1,'Slutlig allokering kvv'!$B$1:$AS$1,0),FALSE))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Göteborg Energi AB</v>
      </c>
    </row>
    <row r="126" spans="1:10" x14ac:dyDescent="0.25">
      <c r="A126" s="2" t="s">
        <v>193</v>
      </c>
      <c r="B126" s="2" t="s">
        <v>199</v>
      </c>
      <c r="D126" t="str">
        <f>IF(ISERROR(1/VLOOKUP($B126,Kraftvärmeprod!$B$1:$D$480,MATCH("Total värmeproduktion i kraftvärmeverk i kombinerad drift (GWh)",Kraftvärmeprod!$B$1:$AV$1,0),FALSE)),"Ej kraftvärme","Alternativproduktionsmetoden")</f>
        <v>Ej kraftvärme</v>
      </c>
      <c r="E126" s="248" t="str">
        <f>IF(ISERROR(1/VLOOKUP($B126,Kraftvärmeprod!$B$1:$BD$480,MATCH("Total värmeproduktion i kraftvärmeverk i kombinerad drift (GWh)",Kraftvärmeprod!$B$1:$AV$1,0),FALSE)),"",VLOOKUP($B126,'Slutlig allokering kvv'!$B$1:$BA$480,MATCH(E$1,'Slutlig allokering kvv'!$B$1:$AS$1,0),FALSE))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Göteborg Energi AB</v>
      </c>
    </row>
    <row r="127" spans="1:10" x14ac:dyDescent="0.25">
      <c r="A127" s="2" t="s">
        <v>200</v>
      </c>
      <c r="B127" s="2" t="s">
        <v>201</v>
      </c>
      <c r="D127" t="str">
        <f>IF(ISERROR(1/VLOOKUP($B127,Kraftvärmeprod!$B$1:$D$480,MATCH("Total värmeproduktion i kraftvärmeverk i kombinerad drift (GWh)",Kraftvärmeprod!$B$1:$AV$1,0),FALSE)),"Ej kraftvärme","Alternativproduktionsmetoden")</f>
        <v>Ej kraftvärme</v>
      </c>
      <c r="E127" s="248" t="str">
        <f>IF(ISERROR(1/VLOOKUP($B127,Kraftvärmeprod!$B$1:$BD$480,MATCH("Total värmeproduktion i kraftvärmeverk i kombinerad drift (GWh)",Kraftvärmeprod!$B$1:$AV$1,0),FALSE)),"",VLOOKUP($B127,'Slutlig allokering kvv'!$B$1:$BA$480,MATCH(E$1,'Slutlig allokering kvv'!$B$1:$AS$1,0),FALSE))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Götene Vatten &amp; Värme AB</v>
      </c>
    </row>
    <row r="128" spans="1:10" x14ac:dyDescent="0.25">
      <c r="A128" s="2" t="s">
        <v>200</v>
      </c>
      <c r="B128" s="2" t="s">
        <v>202</v>
      </c>
      <c r="D128" t="str">
        <f>IF(ISERROR(1/VLOOKUP($B128,Kraftvärmeprod!$B$1:$D$480,MATCH("Total värmeproduktion i kraftvärmeverk i kombinerad drift (GWh)",Kraftvärmeprod!$B$1:$AV$1,0),FALSE)),"Ej kraftvärme","Alternativproduktionsmetoden")</f>
        <v>Ej kraftvärme</v>
      </c>
      <c r="E128" s="248" t="str">
        <f>IF(ISERROR(1/VLOOKUP($B128,Kraftvärmeprod!$B$1:$BD$480,MATCH("Total värmeproduktion i kraftvärmeverk i kombinerad drift (GWh)",Kraftvärmeprod!$B$1:$AV$1,0),FALSE)),"",VLOOKUP($B128,'Slutlig allokering kvv'!$B$1:$BA$480,MATCH(E$1,'Slutlig allokering kvv'!$B$1:$AS$1,0),FALSE))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Götene Vatten &amp; Värme AB</v>
      </c>
    </row>
    <row r="129" spans="1:10" x14ac:dyDescent="0.25">
      <c r="A129" s="2" t="s">
        <v>203</v>
      </c>
      <c r="B129" s="2" t="s">
        <v>204</v>
      </c>
      <c r="D129" t="str">
        <f>IF(ISERROR(1/VLOOKUP($B129,Kraftvärmeprod!$B$1:$D$480,MATCH("Total värmeproduktion i kraftvärmeverk i kombinerad drift (GWh)",Kraftvärmeprod!$B$1:$AV$1,0),FALSE)),"Ej kraftvärme","Alternativproduktionsmetoden")</f>
        <v>Ej kraftvärme</v>
      </c>
      <c r="E129" s="248" t="str">
        <f>IF(ISERROR(1/VLOOKUP($B129,Kraftvärmeprod!$B$1:$BD$480,MATCH("Total värmeproduktion i kraftvärmeverk i kombinerad drift (GWh)",Kraftvärmeprod!$B$1:$AV$1,0),FALSE)),"",VLOOKUP($B129,'Slutlig allokering kvv'!$B$1:$BA$480,MATCH(E$1,'Slutlig allokering kvv'!$B$1:$AS$1,0),FALSE))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Habo Energi AB</v>
      </c>
    </row>
    <row r="130" spans="1:10" x14ac:dyDescent="0.25">
      <c r="A130" s="2" t="s">
        <v>205</v>
      </c>
      <c r="B130" s="2" t="s">
        <v>206</v>
      </c>
      <c r="D130" t="str">
        <f>IF(ISERROR(1/VLOOKUP($B130,Kraftvärmeprod!$B$1:$D$480,MATCH("Total värmeproduktion i kraftvärmeverk i kombinerad drift (GWh)",Kraftvärmeprod!$B$1:$AV$1,0),FALSE)),"Ej kraftvärme","Alternativproduktionsmetoden")</f>
        <v>Ej kraftvärme</v>
      </c>
      <c r="E130" s="248" t="str">
        <f>IF(ISERROR(1/VLOOKUP($B130,Kraftvärmeprod!$B$1:$BD$480,MATCH("Total värmeproduktion i kraftvärmeverk i kombinerad drift (GWh)",Kraftvärmeprod!$B$1:$AV$1,0),FALSE)),"",VLOOKUP($B130,'Slutlig allokering kvv'!$B$1:$BA$480,MATCH(E$1,'Slutlig allokering kvv'!$B$1:$AS$1,0),FALSE))</f>
        <v/>
      </c>
      <c r="F130" t="str">
        <f>IF(ISERROR(1/VLOOKUP($B130,Kraftvärmeprod!$B$1:$AV$480,MATCH("Producerad elenergi i kraftvärmeverk (GWh)",Kraftvärmeprod!$B$1:$AV$1,0),FALSE)),"",VLOOKUP($B130,Kraftvärmeprod!$B$1:$AV$480,MATCH("Producerad elenergi i kraftvärmeverk (GWh)",Kraftvärmeprod!$B$1:$AV$1,0),FALSE))</f>
        <v/>
      </c>
      <c r="G130" t="str">
        <f>IF(ISERROR(1/VLOOKUP($B130,Miljö!$B$1:$T$480,MATCH("Såld mängd produktionsspecifik fjärrvärme (GWh)",Miljö!$B$1:$T$1,0),FALSE)),"",VLOOKUP($B130,Miljö!$B$1:$T$480,MATCH("Såld mängd produktionsspecifik fjärrvärme (GWh)",Miljö!$B$1:$T$1,0),FALSE))</f>
        <v/>
      </c>
      <c r="J130" t="str">
        <f t="shared" si="1"/>
        <v>Hagfors Energi AB</v>
      </c>
    </row>
    <row r="131" spans="1:10" x14ac:dyDescent="0.25">
      <c r="A131" s="2" t="s">
        <v>205</v>
      </c>
      <c r="B131" s="2" t="s">
        <v>207</v>
      </c>
      <c r="D131" t="str">
        <f>IF(ISERROR(1/VLOOKUP($B131,Kraftvärmeprod!$B$1:$D$480,MATCH("Total värmeproduktion i kraftvärmeverk i kombinerad drift (GWh)",Kraftvärmeprod!$B$1:$AV$1,0),FALSE)),"Ej kraftvärme","Alternativproduktionsmetoden")</f>
        <v>Ej kraftvärme</v>
      </c>
      <c r="E131" s="248" t="str">
        <f>IF(ISERROR(1/VLOOKUP($B131,Kraftvärmeprod!$B$1:$BD$480,MATCH("Total värmeproduktion i kraftvärmeverk i kombinerad drift (GWh)",Kraftvärmeprod!$B$1:$AV$1,0),FALSE)),"",VLOOKUP($B131,'Slutlig allokering kvv'!$B$1:$BA$480,MATCH(E$1,'Slutlig allokering kvv'!$B$1:$AS$1,0),FALSE))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Hagfors Energi AB</v>
      </c>
    </row>
    <row r="132" spans="1:10" x14ac:dyDescent="0.25">
      <c r="A132" s="2" t="s">
        <v>205</v>
      </c>
      <c r="B132" s="2" t="s">
        <v>208</v>
      </c>
      <c r="D132" t="str">
        <f>IF(ISERROR(1/VLOOKUP($B132,Kraftvärmeprod!$B$1:$D$480,MATCH("Total värmeproduktion i kraftvärmeverk i kombinerad drift (GWh)",Kraftvärmeprod!$B$1:$AV$1,0),FALSE)),"Ej kraftvärme","Alternativproduktionsmetoden")</f>
        <v>Ej kraftvärme</v>
      </c>
      <c r="E132" s="248" t="str">
        <f>IF(ISERROR(1/VLOOKUP($B132,Kraftvärmeprod!$B$1:$BD$480,MATCH("Total värmeproduktion i kraftvärmeverk i kombinerad drift (GWh)",Kraftvärmeprod!$B$1:$AV$1,0),FALSE)),"",VLOOKUP($B132,'Slutlig allokering kvv'!$B$1:$BA$480,MATCH(E$1,'Slutlig allokering kvv'!$B$1:$AS$1,0),FALSE))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Hagfors Energi AB</v>
      </c>
    </row>
    <row r="133" spans="1:10" x14ac:dyDescent="0.25">
      <c r="A133" s="2" t="s">
        <v>209</v>
      </c>
      <c r="B133" s="2" t="s">
        <v>210</v>
      </c>
      <c r="D133" t="str">
        <f>IF(ISERROR(1/VLOOKUP($B133,Kraftvärmeprod!$B$1:$D$480,MATCH("Total värmeproduktion i kraftvärmeverk i kombinerad drift (GWh)",Kraftvärmeprod!$B$1:$AV$1,0),FALSE)),"Ej kraftvärme","Alternativproduktionsmetoden")</f>
        <v>Alternativproduktionsmetoden</v>
      </c>
      <c r="E133" s="248">
        <f>IF(ISERROR(1/VLOOKUP($B133,Kraftvärmeprod!$B$1:$BD$480,MATCH("Total värmeproduktion i kraftvärmeverk i kombinerad drift (GWh)",Kraftvärmeprod!$B$1:$AV$1,0),FALSE)),"",VLOOKUP($B133,'Slutlig allokering kvv'!$B$1:$BA$480,MATCH(E$1,'Slutlig allokering kvv'!$B$1:$AS$1,0),FALSE))</f>
        <v>0.61983396138572544</v>
      </c>
      <c r="F133">
        <f>IF(ISERROR(1/VLOOKUP($B133,Kraftvärmeprod!$B$1:$AV$480,MATCH("Producerad elenergi i kraftvärmeverk (GWh)",Kraftvärmeprod!$B$1:$AV$1,0),FALSE)),"",VLOOKUP($B133,Kraftvärmeprod!$B$1:$AV$480,MATCH("Producerad elenergi i kraftvärmeverk (GWh)",Kraftvärmeprod!$B$1:$AV$1,0),FALSE))</f>
        <v>70.5</v>
      </c>
      <c r="G133" t="str">
        <f>IF(ISERROR(1/VLOOKUP($B133,Miljö!$B$1:$T$480,MATCH("Såld mängd produktionsspecifik fjärrvärme (GWh)",Miljö!$B$1:$T$1,0),FALSE)),"",VLOOKUP($B133,Miljö!$B$1:$T$480,MATCH("Såld mängd produktionsspecifik fjärrvärme (GWh)",Miljö!$B$1:$T$1,0),FALSE))</f>
        <v/>
      </c>
      <c r="J133" t="str">
        <f t="shared" si="2"/>
        <v>Halmstads Energi och Miljö AB</v>
      </c>
    </row>
    <row r="134" spans="1:10" x14ac:dyDescent="0.25">
      <c r="A134" s="2" t="s">
        <v>211</v>
      </c>
      <c r="B134" s="2" t="s">
        <v>212</v>
      </c>
      <c r="D134" t="str">
        <f>IF(ISERROR(1/VLOOKUP($B134,Kraftvärmeprod!$B$1:$D$480,MATCH("Total värmeproduktion i kraftvärmeverk i kombinerad drift (GWh)",Kraftvärmeprod!$B$1:$AV$1,0),FALSE)),"Ej kraftvärme","Alternativproduktionsmetoden")</f>
        <v>Ej kraftvärme</v>
      </c>
      <c r="E134" s="248" t="str">
        <f>IF(ISERROR(1/VLOOKUP($B134,Kraftvärmeprod!$B$1:$BD$480,MATCH("Total värmeproduktion i kraftvärmeverk i kombinerad drift (GWh)",Kraftvärmeprod!$B$1:$AV$1,0),FALSE)),"",VLOOKUP($B134,'Slutlig allokering kvv'!$B$1:$BA$480,MATCH(E$1,'Slutlig allokering kvv'!$B$1:$AS$1,0),FALSE))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Hammarö Energi AB</v>
      </c>
    </row>
    <row r="135" spans="1:10" x14ac:dyDescent="0.25">
      <c r="A135" s="2" t="s">
        <v>213</v>
      </c>
      <c r="B135" s="2" t="s">
        <v>214</v>
      </c>
      <c r="D135" t="str">
        <f>IF(ISERROR(1/VLOOKUP($B135,Kraftvärmeprod!$B$1:$D$480,MATCH("Total värmeproduktion i kraftvärmeverk i kombinerad drift (GWh)",Kraftvärmeprod!$B$1:$AV$1,0),FALSE)),"Ej kraftvärme","Alternativproduktionsmetoden")</f>
        <v>Alternativproduktionsmetoden</v>
      </c>
      <c r="E135" s="248">
        <f>IF(ISERROR(1/VLOOKUP($B135,Kraftvärmeprod!$B$1:$BD$480,MATCH("Total värmeproduktion i kraftvärmeverk i kombinerad drift (GWh)",Kraftvärmeprod!$B$1:$AV$1,0),FALSE)),"",VLOOKUP($B135,'Slutlig allokering kvv'!$B$1:$BA$480,MATCH(E$1,'Slutlig allokering kvv'!$B$1:$AS$1,0),FALSE))</f>
        <v>0.66977477954144615</v>
      </c>
      <c r="F135">
        <f>IF(ISERROR(1/VLOOKUP($B135,Kraftvärmeprod!$B$1:$AV$480,MATCH("Producerad elenergi i kraftvärmeverk (GWh)",Kraftvärmeprod!$B$1:$AV$1,0),FALSE)),"",VLOOKUP($B135,Kraftvärmeprod!$B$1:$AV$480,MATCH("Producerad elenergi i kraftvärmeverk (GWh)",Kraftvärmeprod!$B$1:$AV$1,0),FALSE))</f>
        <v>7</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25">
      <c r="A136" s="2" t="s">
        <v>213</v>
      </c>
      <c r="B136" s="2" t="s">
        <v>215</v>
      </c>
      <c r="D136" t="str">
        <f>IF(ISERROR(1/VLOOKUP($B136,Kraftvärmeprod!$B$1:$D$480,MATCH("Total värmeproduktion i kraftvärmeverk i kombinerad drift (GWh)",Kraftvärmeprod!$B$1:$AV$1,0),FALSE)),"Ej kraftvärme","Alternativproduktionsmetoden")</f>
        <v>Ej kraftvärme</v>
      </c>
      <c r="E136" s="248" t="str">
        <f>IF(ISERROR(1/VLOOKUP($B136,Kraftvärmeprod!$B$1:$BD$480,MATCH("Total värmeproduktion i kraftvärmeverk i kombinerad drift (GWh)",Kraftvärmeprod!$B$1:$AV$1,0),FALSE)),"",VLOOKUP($B136,'Slutlig allokering kvv'!$B$1:$BA$480,MATCH(E$1,'Slutlig allokering kvv'!$B$1:$AS$1,0),FALSE))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25">
      <c r="A137" s="2" t="s">
        <v>213</v>
      </c>
      <c r="B137" s="2" t="s">
        <v>216</v>
      </c>
      <c r="D137" t="str">
        <f>IF(ISERROR(1/VLOOKUP($B137,Kraftvärmeprod!$B$1:$D$480,MATCH("Total värmeproduktion i kraftvärmeverk i kombinerad drift (GWh)",Kraftvärmeprod!$B$1:$AV$1,0),FALSE)),"Ej kraftvärme","Alternativproduktionsmetoden")</f>
        <v>Ej kraftvärme</v>
      </c>
      <c r="E137" s="248" t="str">
        <f>IF(ISERROR(1/VLOOKUP($B137,Kraftvärmeprod!$B$1:$BD$480,MATCH("Total värmeproduktion i kraftvärmeverk i kombinerad drift (GWh)",Kraftvärmeprod!$B$1:$AV$1,0),FALSE)),"",VLOOKUP($B137,'Slutlig allokering kvv'!$B$1:$BA$480,MATCH(E$1,'Slutlig allokering kvv'!$B$1:$AS$1,0),FALSE))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Hedemora Energi AB</v>
      </c>
    </row>
    <row r="138" spans="1:10" x14ac:dyDescent="0.25">
      <c r="A138" s="2" t="s">
        <v>213</v>
      </c>
      <c r="B138" s="2" t="s">
        <v>217</v>
      </c>
      <c r="D138" t="str">
        <f>IF(ISERROR(1/VLOOKUP($B138,Kraftvärmeprod!$B$1:$D$480,MATCH("Total värmeproduktion i kraftvärmeverk i kombinerad drift (GWh)",Kraftvärmeprod!$B$1:$AV$1,0),FALSE)),"Ej kraftvärme","Alternativproduktionsmetoden")</f>
        <v>Alternativproduktionsmetoden</v>
      </c>
      <c r="E138" s="248">
        <f>IF(ISERROR(1/VLOOKUP($B138,Kraftvärmeprod!$B$1:$BD$480,MATCH("Total värmeproduktion i kraftvärmeverk i kombinerad drift (GWh)",Kraftvärmeprod!$B$1:$AV$1,0),FALSE)),"",VLOOKUP($B138,'Slutlig allokering kvv'!$B$1:$BA$480,MATCH(E$1,'Slutlig allokering kvv'!$B$1:$AS$1,0),FALSE))</f>
        <v>0.71266679687500012</v>
      </c>
      <c r="F138">
        <f>IF(ISERROR(1/VLOOKUP($B138,Kraftvärmeprod!$B$1:$AV$480,MATCH("Producerad elenergi i kraftvärmeverk (GWh)",Kraftvärmeprod!$B$1:$AV$1,0),FALSE)),"",VLOOKUP($B138,Kraftvärmeprod!$B$1:$AV$480,MATCH("Producerad elenergi i kraftvärmeverk (GWh)",Kraftvärmeprod!$B$1:$AV$1,0),FALSE))</f>
        <v>6.9</v>
      </c>
      <c r="G138" t="str">
        <f>IF(ISERROR(1/VLOOKUP($B138,Miljö!$B$1:$T$480,MATCH("Såld mängd produktionsspecifik fjärrvärme (GWh)",Miljö!$B$1:$T$1,0),FALSE)),"",VLOOKUP($B138,Miljö!$B$1:$T$480,MATCH("Såld mängd produktionsspecifik fjärrvärme (GWh)",Miljö!$B$1:$T$1,0),FALSE))</f>
        <v/>
      </c>
      <c r="J138" t="str">
        <f t="shared" si="2"/>
        <v>Hedemora Energi AB</v>
      </c>
    </row>
    <row r="139" spans="1:10" x14ac:dyDescent="0.25">
      <c r="A139" s="2" t="s">
        <v>220</v>
      </c>
      <c r="B139" s="2" t="s">
        <v>221</v>
      </c>
      <c r="D139" t="str">
        <f>IF(ISERROR(1/VLOOKUP($B139,Kraftvärmeprod!$B$1:$D$480,MATCH("Total värmeproduktion i kraftvärmeverk i kombinerad drift (GWh)",Kraftvärmeprod!$B$1:$AV$1,0),FALSE)),"Ej kraftvärme","Alternativproduktionsmetoden")</f>
        <v>Ej kraftvärme</v>
      </c>
      <c r="E139" s="248" t="str">
        <f>IF(ISERROR(1/VLOOKUP($B139,Kraftvärmeprod!$B$1:$BD$480,MATCH("Total värmeproduktion i kraftvärmeverk i kombinerad drift (GWh)",Kraftvärmeprod!$B$1:$AV$1,0),FALSE)),"",VLOOKUP($B139,'Slutlig allokering kvv'!$B$1:$BA$480,MATCH(E$1,'Slutlig allokering kvv'!$B$1:$AS$1,0),FALSE))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Hjo Energi AB</v>
      </c>
    </row>
    <row r="140" spans="1:10" x14ac:dyDescent="0.25">
      <c r="A140" s="2" t="s">
        <v>222</v>
      </c>
      <c r="B140" s="2" t="s">
        <v>223</v>
      </c>
      <c r="D140" t="str">
        <f>IF(ISERROR(1/VLOOKUP($B140,Kraftvärmeprod!$B$1:$D$480,MATCH("Total värmeproduktion i kraftvärmeverk i kombinerad drift (GWh)",Kraftvärmeprod!$B$1:$AV$1,0),FALSE)),"Ej kraftvärme","Alternativproduktionsmetoden")</f>
        <v>Alternativproduktionsmetoden</v>
      </c>
      <c r="E140" s="248">
        <f>IF(ISERROR(1/VLOOKUP($B140,Kraftvärmeprod!$B$1:$BD$480,MATCH("Total värmeproduktion i kraftvärmeverk i kombinerad drift (GWh)",Kraftvärmeprod!$B$1:$AV$1,0),FALSE)),"",VLOOKUP($B140,'Slutlig allokering kvv'!$B$1:$BA$480,MATCH(E$1,'Slutlig allokering kvv'!$B$1:$AS$1,0),FALSE))</f>
        <v>0.61970006146281509</v>
      </c>
      <c r="F140">
        <f>IF(ISERROR(1/VLOOKUP($B140,Kraftvärmeprod!$B$1:$AV$480,MATCH("Producerad elenergi i kraftvärmeverk (GWh)",Kraftvärmeprod!$B$1:$AV$1,0),FALSE)),"",VLOOKUP($B140,Kraftvärmeprod!$B$1:$AV$480,MATCH("Producerad elenergi i kraftvärmeverk (GWh)",Kraftvärmeprod!$B$1:$AV$1,0),FALSE))</f>
        <v>31.3</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25">
      <c r="A141" s="2" t="s">
        <v>224</v>
      </c>
      <c r="B141" s="2" t="s">
        <v>225</v>
      </c>
      <c r="D141" t="str">
        <f>IF(ISERROR(1/VLOOKUP($B141,Kraftvärmeprod!$B$1:$D$480,MATCH("Total värmeproduktion i kraftvärmeverk i kombinerad drift (GWh)",Kraftvärmeprod!$B$1:$AV$1,0),FALSE)),"Ej kraftvärme","Alternativproduktionsmetoden")</f>
        <v>Alternativproduktionsmetoden</v>
      </c>
      <c r="E141" s="248">
        <f>IF(ISERROR(1/VLOOKUP($B141,Kraftvärmeprod!$B$1:$BD$480,MATCH("Total värmeproduktion i kraftvärmeverk i kombinerad drift (GWh)",Kraftvärmeprod!$B$1:$AV$1,0),FALSE)),"",VLOOKUP($B141,'Slutlig allokering kvv'!$B$1:$BA$480,MATCH(E$1,'Slutlig allokering kvv'!$B$1:$AS$1,0),FALSE))</f>
        <v>0.78619351988217956</v>
      </c>
      <c r="F141">
        <f>IF(ISERROR(1/VLOOKUP($B141,Kraftvärmeprod!$B$1:$AV$480,MATCH("Producerad elenergi i kraftvärmeverk (GWh)",Kraftvärmeprod!$B$1:$AV$1,0),FALSE)),"",VLOOKUP($B141,Kraftvärmeprod!$B$1:$AV$480,MATCH("Producerad elenergi i kraftvärmeverk (GWh)",Kraftvärmeprod!$B$1:$AV$1,0),FALSE))</f>
        <v>9.9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25">
      <c r="A142" s="2" t="s">
        <v>224</v>
      </c>
      <c r="B142" s="2" t="s">
        <v>226</v>
      </c>
      <c r="D142" t="str">
        <f>IF(ISERROR(1/VLOOKUP($B142,Kraftvärmeprod!$B$1:$D$480,MATCH("Total värmeproduktion i kraftvärmeverk i kombinerad drift (GWh)",Kraftvärmeprod!$B$1:$AV$1,0),FALSE)),"Ej kraftvärme","Alternativproduktionsmetoden")</f>
        <v>Ej kraftvärme</v>
      </c>
      <c r="E142" s="248" t="str">
        <f>IF(ISERROR(1/VLOOKUP($B142,Kraftvärmeprod!$B$1:$BD$480,MATCH("Total värmeproduktion i kraftvärmeverk i kombinerad drift (GWh)",Kraftvärmeprod!$B$1:$AV$1,0),FALSE)),"",VLOOKUP($B142,'Slutlig allokering kvv'!$B$1:$BA$480,MATCH(E$1,'Slutlig allokering kvv'!$B$1:$AS$1,0),FALSE))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25">
      <c r="A143" s="2" t="s">
        <v>227</v>
      </c>
      <c r="B143" s="2" t="s">
        <v>228</v>
      </c>
      <c r="D143" t="str">
        <f>IF(ISERROR(1/VLOOKUP($B143,Kraftvärmeprod!$B$1:$D$480,MATCH("Total värmeproduktion i kraftvärmeverk i kombinerad drift (GWh)",Kraftvärmeprod!$B$1:$AV$1,0),FALSE)),"Ej kraftvärme","Alternativproduktionsmetoden")</f>
        <v>Ej kraftvärme</v>
      </c>
      <c r="E143" s="248" t="str">
        <f>IF(ISERROR(1/VLOOKUP($B143,Kraftvärmeprod!$B$1:$BD$480,MATCH("Total värmeproduktion i kraftvärmeverk i kombinerad drift (GWh)",Kraftvärmeprod!$B$1:$AV$1,0),FALSE)),"",VLOOKUP($B143,'Slutlig allokering kvv'!$B$1:$BA$480,MATCH(E$1,'Slutlig allokering kvv'!$B$1:$AS$1,0),FALSE))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25">
      <c r="A144" s="2" t="s">
        <v>229</v>
      </c>
      <c r="B144" s="2" t="s">
        <v>230</v>
      </c>
      <c r="D144" t="str">
        <f>IF(ISERROR(1/VLOOKUP($B144,Kraftvärmeprod!$B$1:$D$480,MATCH("Total värmeproduktion i kraftvärmeverk i kombinerad drift (GWh)",Kraftvärmeprod!$B$1:$AV$1,0),FALSE)),"Ej kraftvärme","Alternativproduktionsmetoden")</f>
        <v>Ej kraftvärme</v>
      </c>
      <c r="E144" s="248" t="str">
        <f>IF(ISERROR(1/VLOOKUP($B144,Kraftvärmeprod!$B$1:$BD$480,MATCH("Total värmeproduktion i kraftvärmeverk i kombinerad drift (GWh)",Kraftvärmeprod!$B$1:$AV$1,0),FALSE)),"",VLOOKUP($B144,'Slutlig allokering kvv'!$B$1:$BA$480,MATCH(E$1,'Slutlig allokering kvv'!$B$1:$AS$1,0),FALSE))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25">
      <c r="A145" s="2" t="s">
        <v>231</v>
      </c>
      <c r="B145" s="2" t="s">
        <v>232</v>
      </c>
      <c r="D145" t="str">
        <f>IF(ISERROR(1/VLOOKUP($B145,Kraftvärmeprod!$B$1:$D$480,MATCH("Total värmeproduktion i kraftvärmeverk i kombinerad drift (GWh)",Kraftvärmeprod!$B$1:$AV$1,0),FALSE)),"Ej kraftvärme","Alternativproduktionsmetoden")</f>
        <v>Ej kraftvärme</v>
      </c>
      <c r="E145" s="248" t="str">
        <f>IF(ISERROR(1/VLOOKUP($B145,Kraftvärmeprod!$B$1:$BD$480,MATCH("Total värmeproduktion i kraftvärmeverk i kombinerad drift (GWh)",Kraftvärmeprod!$B$1:$AV$1,0),FALSE)),"",VLOOKUP($B145,'Slutlig allokering kvv'!$B$1:$BA$480,MATCH(E$1,'Slutlig allokering kvv'!$B$1:$AS$1,0),FALSE))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25">
      <c r="A146" s="2" t="s">
        <v>231</v>
      </c>
      <c r="B146" s="2" t="s">
        <v>233</v>
      </c>
      <c r="D146" t="str">
        <f>IF(ISERROR(1/VLOOKUP($B146,Kraftvärmeprod!$B$1:$D$480,MATCH("Total värmeproduktion i kraftvärmeverk i kombinerad drift (GWh)",Kraftvärmeprod!$B$1:$AV$1,0),FALSE)),"Ej kraftvärme","Alternativproduktionsmetoden")</f>
        <v>Ej kraftvärme</v>
      </c>
      <c r="E146" s="248" t="str">
        <f>IF(ISERROR(1/VLOOKUP($B146,Kraftvärmeprod!$B$1:$BD$480,MATCH("Total värmeproduktion i kraftvärmeverk i kombinerad drift (GWh)",Kraftvärmeprod!$B$1:$AV$1,0),FALSE)),"",VLOOKUP($B146,'Slutlig allokering kvv'!$B$1:$BA$480,MATCH(E$1,'Slutlig allokering kvv'!$B$1:$AS$1,0),FALSE))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25">
      <c r="A147" s="2" t="s">
        <v>231</v>
      </c>
      <c r="B147" s="2" t="s">
        <v>234</v>
      </c>
      <c r="D147" t="str">
        <f>IF(ISERROR(1/VLOOKUP($B147,Kraftvärmeprod!$B$1:$D$480,MATCH("Total värmeproduktion i kraftvärmeverk i kombinerad drift (GWh)",Kraftvärmeprod!$B$1:$AV$1,0),FALSE)),"Ej kraftvärme","Alternativproduktionsmetoden")</f>
        <v>Ej kraftvärme</v>
      </c>
      <c r="E147" s="248" t="str">
        <f>IF(ISERROR(1/VLOOKUP($B147,Kraftvärmeprod!$B$1:$BD$480,MATCH("Total värmeproduktion i kraftvärmeverk i kombinerad drift (GWh)",Kraftvärmeprod!$B$1:$AV$1,0),FALSE)),"",VLOOKUP($B147,'Slutlig allokering kvv'!$B$1:$BA$480,MATCH(E$1,'Slutlig allokering kvv'!$B$1:$AS$1,0),FALSE))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25">
      <c r="A148" s="2" t="s">
        <v>231</v>
      </c>
      <c r="B148" s="2" t="s">
        <v>235</v>
      </c>
      <c r="D148" t="str">
        <f>IF(ISERROR(1/VLOOKUP($B148,Kraftvärmeprod!$B$1:$D$480,MATCH("Total värmeproduktion i kraftvärmeverk i kombinerad drift (GWh)",Kraftvärmeprod!$B$1:$AV$1,0),FALSE)),"Ej kraftvärme","Alternativproduktionsmetoden")</f>
        <v>Alternativproduktionsmetoden</v>
      </c>
      <c r="E148" s="248">
        <f>IF(ISERROR(1/VLOOKUP($B148,Kraftvärmeprod!$B$1:$BD$480,MATCH("Total värmeproduktion i kraftvärmeverk i kombinerad drift (GWh)",Kraftvärmeprod!$B$1:$AV$1,0),FALSE)),"",VLOOKUP($B148,'Slutlig allokering kvv'!$B$1:$BA$480,MATCH(E$1,'Slutlig allokering kvv'!$B$1:$AS$1,0),FALSE))</f>
        <v>0.43214063169990707</v>
      </c>
      <c r="F148">
        <f>IF(ISERROR(1/VLOOKUP($B148,Kraftvärmeprod!$B$1:$AV$480,MATCH("Producerad elenergi i kraftvärmeverk (GWh)",Kraftvärmeprod!$B$1:$AV$1,0),FALSE)),"",VLOOKUP($B148,Kraftvärmeprod!$B$1:$AV$480,MATCH("Producerad elenergi i kraftvärmeverk (GWh)",Kraftvärmeprod!$B$1:$AV$1,0),FALSE))</f>
        <v>182</v>
      </c>
      <c r="G148">
        <f>IF(ISERROR(1/VLOOKUP($B148,Miljö!$B$1:$T$480,MATCH("Såld mängd produktionsspecifik fjärrvärme (GWh)",Miljö!$B$1:$T$1,0),FALSE)),"",VLOOKUP($B148,Miljö!$B$1:$T$480,MATCH("Såld mängd produktionsspecifik fjärrvärme (GWh)",Miljö!$B$1:$T$1,0),FALSE))</f>
        <v>1.387</v>
      </c>
      <c r="J148" t="str">
        <f t="shared" si="2"/>
        <v>Jämtkraft AB</v>
      </c>
    </row>
    <row r="149" spans="1:10" x14ac:dyDescent="0.25">
      <c r="A149" s="2" t="s">
        <v>238</v>
      </c>
      <c r="B149" s="2" t="s">
        <v>239</v>
      </c>
      <c r="D149" t="str">
        <f>IF(ISERROR(1/VLOOKUP($B149,Kraftvärmeprod!$B$1:$D$480,MATCH("Total värmeproduktion i kraftvärmeverk i kombinerad drift (GWh)",Kraftvärmeprod!$B$1:$AV$1,0),FALSE)),"Ej kraftvärme","Alternativproduktionsmetoden")</f>
        <v>Ej kraftvärme</v>
      </c>
      <c r="E149" s="248" t="str">
        <f>IF(ISERROR(1/VLOOKUP($B149,Kraftvärmeprod!$B$1:$BD$480,MATCH("Total värmeproduktion i kraftvärmeverk i kombinerad drift (GWh)",Kraftvärmeprod!$B$1:$AV$1,0),FALSE)),"",VLOOKUP($B149,'Slutlig allokering kvv'!$B$1:$BA$480,MATCH(E$1,'Slutlig allokering kvv'!$B$1:$AS$1,0),FALSE))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Jönköping Energi AB</v>
      </c>
    </row>
    <row r="150" spans="1:10" x14ac:dyDescent="0.25">
      <c r="A150" s="2" t="s">
        <v>238</v>
      </c>
      <c r="B150" s="2" t="s">
        <v>240</v>
      </c>
      <c r="D150" t="str">
        <f>IF(ISERROR(1/VLOOKUP($B150,Kraftvärmeprod!$B$1:$D$480,MATCH("Total värmeproduktion i kraftvärmeverk i kombinerad drift (GWh)",Kraftvärmeprod!$B$1:$AV$1,0),FALSE)),"Ej kraftvärme","Alternativproduktionsmetoden")</f>
        <v>Alternativproduktionsmetoden</v>
      </c>
      <c r="E150" s="248">
        <f>IF(ISERROR(1/VLOOKUP($B150,Kraftvärmeprod!$B$1:$BD$480,MATCH("Total värmeproduktion i kraftvärmeverk i kombinerad drift (GWh)",Kraftvärmeprod!$B$1:$AV$1,0),FALSE)),"",VLOOKUP($B150,'Slutlig allokering kvv'!$B$1:$BA$480,MATCH(E$1,'Slutlig allokering kvv'!$B$1:$AS$1,0),FALSE))</f>
        <v>0.53840542948237047</v>
      </c>
      <c r="F150">
        <f>IF(ISERROR(1/VLOOKUP($B150,Kraftvärmeprod!$B$1:$AV$480,MATCH("Producerad elenergi i kraftvärmeverk (GWh)",Kraftvärmeprod!$B$1:$AV$1,0),FALSE)),"",VLOOKUP($B150,Kraftvärmeprod!$B$1:$AV$480,MATCH("Producerad elenergi i kraftvärmeverk (GWh)",Kraftvärmeprod!$B$1:$AV$1,0),FALSE))</f>
        <v>165.78100000000001</v>
      </c>
      <c r="G150">
        <f>IF(ISERROR(1/VLOOKUP($B150,Miljö!$B$1:$T$480,MATCH("Såld mängd produktionsspecifik fjärrvärme (GWh)",Miljö!$B$1:$T$1,0),FALSE)),"",VLOOKUP($B150,Miljö!$B$1:$T$480,MATCH("Såld mängd produktionsspecifik fjärrvärme (GWh)",Miljö!$B$1:$T$1,0),FALSE))</f>
        <v>7.7841680000000002</v>
      </c>
      <c r="J150" t="str">
        <f t="shared" si="2"/>
        <v>Jönköping Energi AB</v>
      </c>
    </row>
    <row r="151" spans="1:10" x14ac:dyDescent="0.25">
      <c r="A151" s="2" t="s">
        <v>238</v>
      </c>
      <c r="B151" s="2" t="s">
        <v>241</v>
      </c>
      <c r="D151" t="str">
        <f>IF(ISERROR(1/VLOOKUP($B151,Kraftvärmeprod!$B$1:$D$480,MATCH("Total värmeproduktion i kraftvärmeverk i kombinerad drift (GWh)",Kraftvärmeprod!$B$1:$AV$1,0),FALSE)),"Ej kraftvärme","Alternativproduktionsmetoden")</f>
        <v>Ej kraftvärme</v>
      </c>
      <c r="E151" s="248" t="str">
        <f>IF(ISERROR(1/VLOOKUP($B151,Kraftvärmeprod!$B$1:$BD$480,MATCH("Total värmeproduktion i kraftvärmeverk i kombinerad drift (GWh)",Kraftvärmeprod!$B$1:$AV$1,0),FALSE)),"",VLOOKUP($B151,'Slutlig allokering kvv'!$B$1:$BA$480,MATCH(E$1,'Slutlig allokering kvv'!$B$1:$AS$1,0),FALSE))</f>
        <v/>
      </c>
      <c r="F151" t="str">
        <f>IF(ISERROR(1/VLOOKUP($B151,Kraftvärmeprod!$B$1:$AV$480,MATCH("Producerad elenergi i kraftvärmeverk (GWh)",Kraftvärmeprod!$B$1:$AV$1,0),FALSE)),"",VLOOKUP($B151,Kraftvärmeprod!$B$1:$AV$480,MATCH("Producerad elenergi i kraftvärmeverk (GWh)",Kraftvärmeprod!$B$1:$AV$1,0),FALSE))</f>
        <v/>
      </c>
      <c r="G151" t="str">
        <f>IF(ISERROR(1/VLOOKUP($B151,Miljö!$B$1:$T$480,MATCH("Såld mängd produktionsspecifik fjärrvärme (GWh)",Miljö!$B$1:$T$1,0),FALSE)),"",VLOOKUP($B151,Miljö!$B$1:$T$480,MATCH("Såld mängd produktionsspecifik fjärrvärme (GWh)",Miljö!$B$1:$T$1,0),FALSE))</f>
        <v/>
      </c>
      <c r="J151" t="str">
        <f t="shared" si="2"/>
        <v>Jönköping Energi AB</v>
      </c>
    </row>
    <row r="152" spans="1:10" x14ac:dyDescent="0.25">
      <c r="A152" s="2" t="s">
        <v>238</v>
      </c>
      <c r="B152" s="2" t="s">
        <v>242</v>
      </c>
      <c r="D152" t="str">
        <f>IF(ISERROR(1/VLOOKUP($B152,Kraftvärmeprod!$B$1:$D$480,MATCH("Total värmeproduktion i kraftvärmeverk i kombinerad drift (GWh)",Kraftvärmeprod!$B$1:$AV$1,0),FALSE)),"Ej kraftvärme","Alternativproduktionsmetoden")</f>
        <v>Ej kraftvärme</v>
      </c>
      <c r="E152" s="248" t="str">
        <f>IF(ISERROR(1/VLOOKUP($B152,Kraftvärmeprod!$B$1:$BD$480,MATCH("Total värmeproduktion i kraftvärmeverk i kombinerad drift (GWh)",Kraftvärmeprod!$B$1:$AV$1,0),FALSE)),"",VLOOKUP($B152,'Slutlig allokering kvv'!$B$1:$BA$480,MATCH(E$1,'Slutlig allokering kvv'!$B$1:$AS$1,0),FALSE))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25">
      <c r="A153" s="2" t="s">
        <v>243</v>
      </c>
      <c r="B153" s="2" t="s">
        <v>244</v>
      </c>
      <c r="D153" t="str">
        <f>IF(ISERROR(1/VLOOKUP($B153,Kraftvärmeprod!$B$1:$D$480,MATCH("Total värmeproduktion i kraftvärmeverk i kombinerad drift (GWh)",Kraftvärmeprod!$B$1:$AV$1,0),FALSE)),"Ej kraftvärme","Alternativproduktionsmetoden")</f>
        <v>Alternativproduktionsmetoden</v>
      </c>
      <c r="E153" s="248">
        <f>IF(ISERROR(1/VLOOKUP($B153,Kraftvärmeprod!$B$1:$BD$480,MATCH("Total värmeproduktion i kraftvärmeverk i kombinerad drift (GWh)",Kraftvärmeprod!$B$1:$AV$1,0),FALSE)),"",VLOOKUP($B153,'Slutlig allokering kvv'!$B$1:$BA$480,MATCH(E$1,'Slutlig allokering kvv'!$B$1:$AS$1,0),FALSE))</f>
        <v>0.48015371367061349</v>
      </c>
      <c r="F153">
        <f>IF(ISERROR(1/VLOOKUP($B153,Kraftvärmeprod!$B$1:$AV$480,MATCH("Producerad elenergi i kraftvärmeverk (GWh)",Kraftvärmeprod!$B$1:$AV$1,0),FALSE)),"",VLOOKUP($B153,Kraftvärmeprod!$B$1:$AV$480,MATCH("Producerad elenergi i kraftvärmeverk (GWh)",Kraftvärmeprod!$B$1:$AV$1,0),FALSE))</f>
        <v>113</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25">
      <c r="A154" s="2" t="s">
        <v>247</v>
      </c>
      <c r="B154" s="2" t="s">
        <v>248</v>
      </c>
      <c r="D154" t="str">
        <f>IF(ISERROR(1/VLOOKUP($B154,Kraftvärmeprod!$B$1:$D$480,MATCH("Total värmeproduktion i kraftvärmeverk i kombinerad drift (GWh)",Kraftvärmeprod!$B$1:$AV$1,0),FALSE)),"Ej kraftvärme","Alternativproduktionsmetoden")</f>
        <v>Ej kraftvärme</v>
      </c>
      <c r="E154" s="248" t="str">
        <f>IF(ISERROR(1/VLOOKUP($B154,Kraftvärmeprod!$B$1:$BD$480,MATCH("Total värmeproduktion i kraftvärmeverk i kombinerad drift (GWh)",Kraftvärmeprod!$B$1:$AV$1,0),FALSE)),"",VLOOKUP($B154,'Slutlig allokering kvv'!$B$1:$BA$480,MATCH(E$1,'Slutlig allokering kvv'!$B$1:$AS$1,0),FALSE))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Karlshamn Energi AB</v>
      </c>
    </row>
    <row r="155" spans="1:10" x14ac:dyDescent="0.25">
      <c r="A155" s="2" t="s">
        <v>253</v>
      </c>
      <c r="B155" s="2" t="s">
        <v>254</v>
      </c>
      <c r="D155" t="str">
        <f>IF(ISERROR(1/VLOOKUP($B155,Kraftvärmeprod!$B$1:$D$480,MATCH("Total värmeproduktion i kraftvärmeverk i kombinerad drift (GWh)",Kraftvärmeprod!$B$1:$AV$1,0),FALSE)),"Ej kraftvärme","Alternativproduktionsmetoden")</f>
        <v>Alternativproduktionsmetoden</v>
      </c>
      <c r="E155" s="248">
        <f>IF(ISERROR(1/VLOOKUP($B155,Kraftvärmeprod!$B$1:$BD$480,MATCH("Total värmeproduktion i kraftvärmeverk i kombinerad drift (GWh)",Kraftvärmeprod!$B$1:$AV$1,0),FALSE)),"",VLOOKUP($B155,'Slutlig allokering kvv'!$B$1:$BA$480,MATCH(E$1,'Slutlig allokering kvv'!$B$1:$AS$1,0),FALSE))</f>
        <v>0.57273217553270472</v>
      </c>
      <c r="F155">
        <f>IF(ISERROR(1/VLOOKUP($B155,Kraftvärmeprod!$B$1:$AV$480,MATCH("Producerad elenergi i kraftvärmeverk (GWh)",Kraftvärmeprod!$B$1:$AV$1,0),FALSE)),"",VLOOKUP($B155,Kraftvärmeprod!$B$1:$AV$480,MATCH("Producerad elenergi i kraftvärmeverk (GWh)",Kraftvärmeprod!$B$1:$AV$1,0),FALSE))</f>
        <v>123.878</v>
      </c>
      <c r="G155" t="str">
        <f>IF(ISERROR(1/VLOOKUP($B155,Miljö!$B$1:$T$480,MATCH("Såld mängd produktionsspecifik fjärrvärme (GWh)",Miljö!$B$1:$T$1,0),FALSE)),"",VLOOKUP($B155,Miljö!$B$1:$T$480,MATCH("Såld mängd produktionsspecifik fjärrvärme (GWh)",Miljö!$B$1:$T$1,0),FALSE))</f>
        <v/>
      </c>
      <c r="J155" t="str">
        <f t="shared" si="2"/>
        <v>Karlstads Energi AB</v>
      </c>
    </row>
    <row r="156" spans="1:10" x14ac:dyDescent="0.25">
      <c r="A156" s="2" t="s">
        <v>255</v>
      </c>
      <c r="B156" s="2" t="s">
        <v>256</v>
      </c>
      <c r="D156" t="str">
        <f>IF(ISERROR(1/VLOOKUP($B156,Kraftvärmeprod!$B$1:$D$480,MATCH("Total värmeproduktion i kraftvärmeverk i kombinerad drift (GWh)",Kraftvärmeprod!$B$1:$AV$1,0),FALSE)),"Ej kraftvärme","Alternativproduktionsmetoden")</f>
        <v>Alternativproduktionsmetoden</v>
      </c>
      <c r="E156" s="248">
        <f>IF(ISERROR(1/VLOOKUP($B156,Kraftvärmeprod!$B$1:$BD$480,MATCH("Total värmeproduktion i kraftvärmeverk i kombinerad drift (GWh)",Kraftvärmeprod!$B$1:$AV$1,0),FALSE)),"",VLOOKUP($B156,'Slutlig allokering kvv'!$B$1:$BA$480,MATCH(E$1,'Slutlig allokering kvv'!$B$1:$AS$1,0),FALSE))</f>
        <v>0.73554893129770993</v>
      </c>
      <c r="F156">
        <f>IF(ISERROR(1/VLOOKUP($B156,Kraftvärmeprod!$B$1:$AV$480,MATCH("Producerad elenergi i kraftvärmeverk (GWh)",Kraftvärmeprod!$B$1:$AV$1,0),FALSE)),"",VLOOKUP($B156,Kraftvärmeprod!$B$1:$AV$480,MATCH("Producerad elenergi i kraftvärmeverk (GWh)",Kraftvärmeprod!$B$1:$AV$1,0),FALSE))</f>
        <v>14.4</v>
      </c>
      <c r="G156" t="str">
        <f>IF(ISERROR(1/VLOOKUP($B156,Miljö!$B$1:$T$480,MATCH("Såld mängd produktionsspecifik fjärrvärme (GWh)",Miljö!$B$1:$T$1,0),FALSE)),"",VLOOKUP($B156,Miljö!$B$1:$T$480,MATCH("Såld mängd produktionsspecifik fjärrvärme (GWh)",Miljö!$B$1:$T$1,0),FALSE))</f>
        <v/>
      </c>
      <c r="J156" t="str">
        <f t="shared" si="2"/>
        <v>Katrinefors Kraftvärme AB</v>
      </c>
    </row>
    <row r="157" spans="1:10" x14ac:dyDescent="0.25">
      <c r="A157" s="2" t="s">
        <v>257</v>
      </c>
      <c r="B157" s="2" t="s">
        <v>258</v>
      </c>
      <c r="D157" t="str">
        <f>IF(ISERROR(1/VLOOKUP($B157,Kraftvärmeprod!$B$1:$D$480,MATCH("Total värmeproduktion i kraftvärmeverk i kombinerad drift (GWh)",Kraftvärmeprod!$B$1:$AV$1,0),FALSE)),"Ej kraftvärme","Alternativproduktionsmetoden")</f>
        <v>Ej kraftvärme</v>
      </c>
      <c r="E157" s="248" t="str">
        <f>IF(ISERROR(1/VLOOKUP($B157,Kraftvärmeprod!$B$1:$BD$480,MATCH("Total värmeproduktion i kraftvärmeverk i kombinerad drift (GWh)",Kraftvärmeprod!$B$1:$AV$1,0),FALSE)),"",VLOOKUP($B157,'Slutlig allokering kvv'!$B$1:$BA$480,MATCH(E$1,'Slutlig allokering kvv'!$B$1:$AS$1,0),FALSE))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Kils Energi AB</v>
      </c>
    </row>
    <row r="158" spans="1:10" x14ac:dyDescent="0.25">
      <c r="A158" s="2" t="s">
        <v>259</v>
      </c>
      <c r="B158" s="2" t="s">
        <v>260</v>
      </c>
      <c r="D158" t="str">
        <f>IF(ISERROR(1/VLOOKUP($B158,Kraftvärmeprod!$B$1:$D$480,MATCH("Total värmeproduktion i kraftvärmeverk i kombinerad drift (GWh)",Kraftvärmeprod!$B$1:$AV$1,0),FALSE)),"Ej kraftvärme","Alternativproduktionsmetoden")</f>
        <v>Alternativproduktionsmetoden</v>
      </c>
      <c r="E158" s="248">
        <f>IF(ISERROR(1/VLOOKUP($B158,Kraftvärmeprod!$B$1:$BD$480,MATCH("Total värmeproduktion i kraftvärmeverk i kombinerad drift (GWh)",Kraftvärmeprod!$B$1:$AV$1,0),FALSE)),"",VLOOKUP($B158,'Slutlig allokering kvv'!$B$1:$BA$480,MATCH(E$1,'Slutlig allokering kvv'!$B$1:$AS$1,0),FALSE))</f>
        <v>0.62793234826398092</v>
      </c>
      <c r="F158">
        <f>IF(ISERROR(1/VLOOKUP($B158,Kraftvärmeprod!$B$1:$AV$480,MATCH("Producerad elenergi i kraftvärmeverk (GWh)",Kraftvärmeprod!$B$1:$AV$1,0),FALSE)),"",VLOOKUP($B158,Kraftvärmeprod!$B$1:$AV$480,MATCH("Producerad elenergi i kraftvärmeverk (GWh)",Kraftvärmeprod!$B$1:$AV$1,0),FALSE))</f>
        <v>27.651</v>
      </c>
      <c r="G158" t="str">
        <f>IF(ISERROR(1/VLOOKUP($B158,Miljö!$B$1:$T$480,MATCH("Såld mängd produktionsspecifik fjärrvärme (GWh)",Miljö!$B$1:$T$1,0),FALSE)),"",VLOOKUP($B158,Miljö!$B$1:$T$480,MATCH("Såld mängd produktionsspecifik fjärrvärme (GWh)",Miljö!$B$1:$T$1,0),FALSE))</f>
        <v/>
      </c>
      <c r="J158" t="str">
        <f t="shared" si="2"/>
        <v>Kiruna Kraft AB</v>
      </c>
    </row>
    <row r="159" spans="1:10" x14ac:dyDescent="0.25">
      <c r="A159" s="2" t="s">
        <v>259</v>
      </c>
      <c r="B159" s="2" t="s">
        <v>261</v>
      </c>
      <c r="D159" t="str">
        <f>IF(ISERROR(1/VLOOKUP($B159,Kraftvärmeprod!$B$1:$D$480,MATCH("Total värmeproduktion i kraftvärmeverk i kombinerad drift (GWh)",Kraftvärmeprod!$B$1:$AV$1,0),FALSE)),"Ej kraftvärme","Alternativproduktionsmetoden")</f>
        <v>Ej kraftvärme</v>
      </c>
      <c r="E159" s="248" t="str">
        <f>IF(ISERROR(1/VLOOKUP($B159,Kraftvärmeprod!$B$1:$BD$480,MATCH("Total värmeproduktion i kraftvärmeverk i kombinerad drift (GWh)",Kraftvärmeprod!$B$1:$AV$1,0),FALSE)),"",VLOOKUP($B159,'Slutlig allokering kvv'!$B$1:$BA$480,MATCH(E$1,'Slutlig allokering kvv'!$B$1:$AS$1,0),FALSE))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Kiruna Kraft AB</v>
      </c>
    </row>
    <row r="160" spans="1:10" x14ac:dyDescent="0.25">
      <c r="A160" s="2" t="s">
        <v>262</v>
      </c>
      <c r="B160" s="2" t="s">
        <v>263</v>
      </c>
      <c r="D160" t="str">
        <f>IF(ISERROR(1/VLOOKUP($B160,Kraftvärmeprod!$B$1:$D$480,MATCH("Total värmeproduktion i kraftvärmeverk i kombinerad drift (GWh)",Kraftvärmeprod!$B$1:$AV$1,0),FALSE)),"Ej kraftvärme","Alternativproduktionsmetoden")</f>
        <v>Alternativproduktionsmetoden</v>
      </c>
      <c r="E160" s="248">
        <f>IF(ISERROR(1/VLOOKUP($B160,Kraftvärmeprod!$B$1:$BD$480,MATCH("Total värmeproduktion i kraftvärmeverk i kombinerad drift (GWh)",Kraftvärmeprod!$B$1:$AV$1,0),FALSE)),"",VLOOKUP($B160,'Slutlig allokering kvv'!$B$1:$BA$480,MATCH(E$1,'Slutlig allokering kvv'!$B$1:$AS$1,0),FALSE))</f>
        <v>0.48794396016312891</v>
      </c>
      <c r="F160">
        <f>IF(ISERROR(1/VLOOKUP($B160,Kraftvärmeprod!$B$1:$AV$480,MATCH("Producerad elenergi i kraftvärmeverk (GWh)",Kraftvärmeprod!$B$1:$AV$1,0),FALSE)),"",VLOOKUP($B160,Kraftvärmeprod!$B$1:$AV$480,MATCH("Producerad elenergi i kraftvärmeverk (GWh)",Kraftvärmeprod!$B$1:$AV$1,0),FALSE))</f>
        <v>197.86799999999999</v>
      </c>
      <c r="G160">
        <f>IF(ISERROR(1/VLOOKUP($B160,Miljö!$B$1:$T$480,MATCH("Såld mängd produktionsspecifik fjärrvärme (GWh)",Miljö!$B$1:$T$1,0),FALSE)),"",VLOOKUP($B160,Miljö!$B$1:$T$480,MATCH("Såld mängd produktionsspecifik fjärrvärme (GWh)",Miljö!$B$1:$T$1,0),FALSE))</f>
        <v>33.637999999999998</v>
      </c>
      <c r="J160" t="str">
        <f t="shared" si="2"/>
        <v>Kraftringen Energi AB (publ)</v>
      </c>
    </row>
    <row r="161" spans="1:10" x14ac:dyDescent="0.25">
      <c r="A161" s="2" t="s">
        <v>262</v>
      </c>
      <c r="B161" s="2" t="s">
        <v>264</v>
      </c>
      <c r="D161" t="str">
        <f>IF(ISERROR(1/VLOOKUP($B161,Kraftvärmeprod!$B$1:$D$480,MATCH("Total värmeproduktion i kraftvärmeverk i kombinerad drift (GWh)",Kraftvärmeprod!$B$1:$AV$1,0),FALSE)),"Ej kraftvärme","Alternativproduktionsmetoden")</f>
        <v>Ej kraftvärme</v>
      </c>
      <c r="E161" s="248" t="str">
        <f>IF(ISERROR(1/VLOOKUP($B161,Kraftvärmeprod!$B$1:$BD$480,MATCH("Total värmeproduktion i kraftvärmeverk i kombinerad drift (GWh)",Kraftvärmeprod!$B$1:$AV$1,0),FALSE)),"",VLOOKUP($B161,'Slutlig allokering kvv'!$B$1:$BA$480,MATCH(E$1,'Slutlig allokering kvv'!$B$1:$AS$1,0),FALSE))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Kraftringen Energi AB (publ)</v>
      </c>
    </row>
    <row r="162" spans="1:10" x14ac:dyDescent="0.25">
      <c r="A162" s="2" t="s">
        <v>265</v>
      </c>
      <c r="B162" s="2" t="s">
        <v>266</v>
      </c>
      <c r="D162" t="str">
        <f>IF(ISERROR(1/VLOOKUP($B162,Kraftvärmeprod!$B$1:$D$480,MATCH("Total värmeproduktion i kraftvärmeverk i kombinerad drift (GWh)",Kraftvärmeprod!$B$1:$AV$1,0),FALSE)),"Ej kraftvärme","Alternativproduktionsmetoden")</f>
        <v>Ej kraftvärme</v>
      </c>
      <c r="E162" s="248" t="str">
        <f>IF(ISERROR(1/VLOOKUP($B162,Kraftvärmeprod!$B$1:$BD$480,MATCH("Total värmeproduktion i kraftvärmeverk i kombinerad drift (GWh)",Kraftvärmeprod!$B$1:$AV$1,0),FALSE)),"",VLOOKUP($B162,'Slutlig allokering kvv'!$B$1:$BA$480,MATCH(E$1,'Slutlig allokering kvv'!$B$1:$AS$1,0),FALSE))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Kristinehamns Fjärrvärme AB</v>
      </c>
    </row>
    <row r="163" spans="1:10" x14ac:dyDescent="0.25">
      <c r="A163" s="2" t="s">
        <v>267</v>
      </c>
      <c r="B163" s="2" t="s">
        <v>268</v>
      </c>
      <c r="D163" t="str">
        <f>IF(ISERROR(1/VLOOKUP($B163,Kraftvärmeprod!$B$1:$D$480,MATCH("Total värmeproduktion i kraftvärmeverk i kombinerad drift (GWh)",Kraftvärmeprod!$B$1:$AV$1,0),FALSE)),"Ej kraftvärme","Alternativproduktionsmetoden")</f>
        <v>Ej kraftvärme</v>
      </c>
      <c r="E163" s="248" t="str">
        <f>IF(ISERROR(1/VLOOKUP($B163,Kraftvärmeprod!$B$1:$BD$480,MATCH("Total värmeproduktion i kraftvärmeverk i kombinerad drift (GWh)",Kraftvärmeprod!$B$1:$AV$1,0),FALSE)),"",VLOOKUP($B163,'Slutlig allokering kvv'!$B$1:$BA$480,MATCH(E$1,'Slutlig allokering kvv'!$B$1:$AS$1,0),FALSE))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Kungälv Energi AB</v>
      </c>
    </row>
    <row r="164" spans="1:10" x14ac:dyDescent="0.25">
      <c r="A164" s="2" t="s">
        <v>267</v>
      </c>
      <c r="B164" s="2" t="s">
        <v>269</v>
      </c>
      <c r="D164" t="str">
        <f>IF(ISERROR(1/VLOOKUP($B164,Kraftvärmeprod!$B$1:$D$480,MATCH("Total värmeproduktion i kraftvärmeverk i kombinerad drift (GWh)",Kraftvärmeprod!$B$1:$AV$1,0),FALSE)),"Ej kraftvärme","Alternativproduktionsmetoden")</f>
        <v>Ej kraftvärme</v>
      </c>
      <c r="E164" s="248" t="str">
        <f>IF(ISERROR(1/VLOOKUP($B164,Kraftvärmeprod!$B$1:$BD$480,MATCH("Total värmeproduktion i kraftvärmeverk i kombinerad drift (GWh)",Kraftvärmeprod!$B$1:$AV$1,0),FALSE)),"",VLOOKUP($B164,'Slutlig allokering kvv'!$B$1:$BA$480,MATCH(E$1,'Slutlig allokering kvv'!$B$1:$AS$1,0),FALSE))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Kungälv Energi AB</v>
      </c>
    </row>
    <row r="165" spans="1:10" x14ac:dyDescent="0.25">
      <c r="A165" s="2" t="s">
        <v>267</v>
      </c>
      <c r="B165" s="2" t="s">
        <v>270</v>
      </c>
      <c r="D165" t="str">
        <f>IF(ISERROR(1/VLOOKUP($B165,Kraftvärmeprod!$B$1:$D$480,MATCH("Total värmeproduktion i kraftvärmeverk i kombinerad drift (GWh)",Kraftvärmeprod!$B$1:$AV$1,0),FALSE)),"Ej kraftvärme","Alternativproduktionsmetoden")</f>
        <v>Ej kraftvärme</v>
      </c>
      <c r="E165" s="248" t="str">
        <f>IF(ISERROR(1/VLOOKUP($B165,Kraftvärmeprod!$B$1:$BD$480,MATCH("Total värmeproduktion i kraftvärmeverk i kombinerad drift (GWh)",Kraftvärmeprod!$B$1:$AV$1,0),FALSE)),"",VLOOKUP($B165,'Slutlig allokering kvv'!$B$1:$BA$480,MATCH(E$1,'Slutlig allokering kvv'!$B$1:$AS$1,0),FALSE))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25">
      <c r="A166" s="2" t="s">
        <v>267</v>
      </c>
      <c r="B166" s="2" t="s">
        <v>271</v>
      </c>
      <c r="D166" t="str">
        <f>IF(ISERROR(1/VLOOKUP($B166,Kraftvärmeprod!$B$1:$D$480,MATCH("Total värmeproduktion i kraftvärmeverk i kombinerad drift (GWh)",Kraftvärmeprod!$B$1:$AV$1,0),FALSE)),"Ej kraftvärme","Alternativproduktionsmetoden")</f>
        <v>Alternativproduktionsmetoden</v>
      </c>
      <c r="E166" s="248">
        <f>IF(ISERROR(1/VLOOKUP($B166,Kraftvärmeprod!$B$1:$BD$480,MATCH("Total värmeproduktion i kraftvärmeverk i kombinerad drift (GWh)",Kraftvärmeprod!$B$1:$AV$1,0),FALSE)),"",VLOOKUP($B166,'Slutlig allokering kvv'!$B$1:$BA$480,MATCH(E$1,'Slutlig allokering kvv'!$B$1:$AS$1,0),FALSE))</f>
        <v>0.79181171548117169</v>
      </c>
      <c r="F166">
        <f>IF(ISERROR(1/VLOOKUP($B166,Kraftvärmeprod!$B$1:$AV$480,MATCH("Producerad elenergi i kraftvärmeverk (GWh)",Kraftvärmeprod!$B$1:$AV$1,0),FALSE)),"",VLOOKUP($B166,Kraftvärmeprod!$B$1:$AV$480,MATCH("Producerad elenergi i kraftvärmeverk (GWh)",Kraftvärmeprod!$B$1:$AV$1,0),FALSE))</f>
        <v>6.8</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25">
      <c r="A167" s="2" t="s">
        <v>272</v>
      </c>
      <c r="B167" s="2" t="s">
        <v>273</v>
      </c>
      <c r="D167" t="str">
        <f>IF(ISERROR(1/VLOOKUP($B167,Kraftvärmeprod!$B$1:$D$480,MATCH("Total värmeproduktion i kraftvärmeverk i kombinerad drift (GWh)",Kraftvärmeprod!$B$1:$AV$1,0),FALSE)),"Ej kraftvärme","Alternativproduktionsmetoden")</f>
        <v>Ej kraftvärme</v>
      </c>
      <c r="E167" s="248" t="str">
        <f>IF(ISERROR(1/VLOOKUP($B167,Kraftvärmeprod!$B$1:$BD$480,MATCH("Total värmeproduktion i kraftvärmeverk i kombinerad drift (GWh)",Kraftvärmeprod!$B$1:$AV$1,0),FALSE)),"",VLOOKUP($B167,'Slutlig allokering kvv'!$B$1:$BA$480,MATCH(E$1,'Slutlig allokering kvv'!$B$1:$AS$1,0),FALSE))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Köpings kommun</v>
      </c>
    </row>
    <row r="168" spans="1:10" x14ac:dyDescent="0.25">
      <c r="A168" s="2" t="s">
        <v>272</v>
      </c>
      <c r="B168" s="2" t="s">
        <v>274</v>
      </c>
      <c r="D168" t="str">
        <f>IF(ISERROR(1/VLOOKUP($B168,Kraftvärmeprod!$B$1:$D$480,MATCH("Total värmeproduktion i kraftvärmeverk i kombinerad drift (GWh)",Kraftvärmeprod!$B$1:$AV$1,0),FALSE)),"Ej kraftvärme","Alternativproduktionsmetoden")</f>
        <v>Ej kraftvärme</v>
      </c>
      <c r="E168" s="248" t="str">
        <f>IF(ISERROR(1/VLOOKUP($B168,Kraftvärmeprod!$B$1:$BD$480,MATCH("Total värmeproduktion i kraftvärmeverk i kombinerad drift (GWh)",Kraftvärmeprod!$B$1:$AV$1,0),FALSE)),"",VLOOKUP($B168,'Slutlig allokering kvv'!$B$1:$BA$480,MATCH(E$1,'Slutlig allokering kvv'!$B$1:$AS$1,0),FALSE))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Köpings kommun</v>
      </c>
    </row>
    <row r="169" spans="1:10" x14ac:dyDescent="0.25">
      <c r="A169" s="2" t="s">
        <v>275</v>
      </c>
      <c r="B169" s="2" t="s">
        <v>276</v>
      </c>
      <c r="D169" t="str">
        <f>IF(ISERROR(1/VLOOKUP($B169,Kraftvärmeprod!$B$1:$D$480,MATCH("Total värmeproduktion i kraftvärmeverk i kombinerad drift (GWh)",Kraftvärmeprod!$B$1:$AV$1,0),FALSE)),"Ej kraftvärme","Alternativproduktionsmetoden")</f>
        <v>Alternativproduktionsmetoden</v>
      </c>
      <c r="E169" s="248">
        <f>IF(ISERROR(1/VLOOKUP($B169,Kraftvärmeprod!$B$1:$BD$480,MATCH("Total värmeproduktion i kraftvärmeverk i kombinerad drift (GWh)",Kraftvärmeprod!$B$1:$AV$1,0),FALSE)),"",VLOOKUP($B169,'Slutlig allokering kvv'!$B$1:$BA$480,MATCH(E$1,'Slutlig allokering kvv'!$B$1:$AS$1,0),FALSE))</f>
        <v>0.57883558572293026</v>
      </c>
      <c r="F169">
        <f>IF(ISERROR(1/VLOOKUP($B169,Kraftvärmeprod!$B$1:$AV$480,MATCH("Producerad elenergi i kraftvärmeverk (GWh)",Kraftvärmeprod!$B$1:$AV$1,0),FALSE)),"",VLOOKUP($B169,Kraftvärmeprod!$B$1:$AV$480,MATCH("Producerad elenergi i kraftvärmeverk (GWh)",Kraftvärmeprod!$B$1:$AV$1,0),FALSE))</f>
        <v>30.879000000000001</v>
      </c>
      <c r="G169" t="str">
        <f>IF(ISERROR(1/VLOOKUP($B169,Miljö!$B$1:$T$480,MATCH("Såld mängd produktionsspecifik fjärrvärme (GWh)",Miljö!$B$1:$T$1,0),FALSE)),"",VLOOKUP($B169,Miljö!$B$1:$T$480,MATCH("Såld mängd produktionsspecifik fjärrvärme (GWh)",Miljö!$B$1:$T$1,0),FALSE))</f>
        <v/>
      </c>
      <c r="J169" t="str">
        <f t="shared" si="2"/>
        <v>Landskrona Energi AB</v>
      </c>
    </row>
    <row r="170" spans="1:10" x14ac:dyDescent="0.25">
      <c r="A170" s="2" t="s">
        <v>277</v>
      </c>
      <c r="B170" s="2" t="s">
        <v>278</v>
      </c>
      <c r="D170" t="str">
        <f>IF(ISERROR(1/VLOOKUP($B170,Kraftvärmeprod!$B$1:$D$480,MATCH("Total värmeproduktion i kraftvärmeverk i kombinerad drift (GWh)",Kraftvärmeprod!$B$1:$AV$1,0),FALSE)),"Ej kraftvärme","Alternativproduktionsmetoden")</f>
        <v>Ej kraftvärme</v>
      </c>
      <c r="E170" s="248" t="str">
        <f>IF(ISERROR(1/VLOOKUP($B170,Kraftvärmeprod!$B$1:$BD$480,MATCH("Total värmeproduktion i kraftvärmeverk i kombinerad drift (GWh)",Kraftvärmeprod!$B$1:$AV$1,0),FALSE)),"",VLOOKUP($B170,'Slutlig allokering kvv'!$B$1:$BA$480,MATCH(E$1,'Slutlig allokering kvv'!$B$1:$AS$1,0),FALSE))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Lantmännen Agrovärme AB</v>
      </c>
    </row>
    <row r="171" spans="1:10" x14ac:dyDescent="0.25">
      <c r="A171" s="2" t="s">
        <v>277</v>
      </c>
      <c r="B171" s="2" t="s">
        <v>279</v>
      </c>
      <c r="D171" t="str">
        <f>IF(ISERROR(1/VLOOKUP($B171,Kraftvärmeprod!$B$1:$D$480,MATCH("Total värmeproduktion i kraftvärmeverk i kombinerad drift (GWh)",Kraftvärmeprod!$B$1:$AV$1,0),FALSE)),"Ej kraftvärme","Alternativproduktionsmetoden")</f>
        <v>Ej kraftvärme</v>
      </c>
      <c r="E171" s="248" t="str">
        <f>IF(ISERROR(1/VLOOKUP($B171,Kraftvärmeprod!$B$1:$BD$480,MATCH("Total värmeproduktion i kraftvärmeverk i kombinerad drift (GWh)",Kraftvärmeprod!$B$1:$AV$1,0),FALSE)),"",VLOOKUP($B171,'Slutlig allokering kvv'!$B$1:$BA$480,MATCH(E$1,'Slutlig allokering kvv'!$B$1:$AS$1,0),FALSE))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25">
      <c r="A172" s="2" t="s">
        <v>277</v>
      </c>
      <c r="B172" s="2" t="s">
        <v>280</v>
      </c>
      <c r="D172" t="str">
        <f>IF(ISERROR(1/VLOOKUP($B172,Kraftvärmeprod!$B$1:$D$480,MATCH("Total värmeproduktion i kraftvärmeverk i kombinerad drift (GWh)",Kraftvärmeprod!$B$1:$AV$1,0),FALSE)),"Ej kraftvärme","Alternativproduktionsmetoden")</f>
        <v>Ej kraftvärme</v>
      </c>
      <c r="E172" s="248" t="str">
        <f>IF(ISERROR(1/VLOOKUP($B172,Kraftvärmeprod!$B$1:$BD$480,MATCH("Total värmeproduktion i kraftvärmeverk i kombinerad drift (GWh)",Kraftvärmeprod!$B$1:$AV$1,0),FALSE)),"",VLOOKUP($B172,'Slutlig allokering kvv'!$B$1:$BA$480,MATCH(E$1,'Slutlig allokering kvv'!$B$1:$AS$1,0),FALSE))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25">
      <c r="A173" s="2" t="s">
        <v>277</v>
      </c>
      <c r="B173" s="2" t="s">
        <v>281</v>
      </c>
      <c r="D173" t="str">
        <f>IF(ISERROR(1/VLOOKUP($B173,Kraftvärmeprod!$B$1:$D$480,MATCH("Total värmeproduktion i kraftvärmeverk i kombinerad drift (GWh)",Kraftvärmeprod!$B$1:$AV$1,0),FALSE)),"Ej kraftvärme","Alternativproduktionsmetoden")</f>
        <v>Ej kraftvärme</v>
      </c>
      <c r="E173" s="248" t="str">
        <f>IF(ISERROR(1/VLOOKUP($B173,Kraftvärmeprod!$B$1:$BD$480,MATCH("Total värmeproduktion i kraftvärmeverk i kombinerad drift (GWh)",Kraftvärmeprod!$B$1:$AV$1,0),FALSE)),"",VLOOKUP($B173,'Slutlig allokering kvv'!$B$1:$BA$480,MATCH(E$1,'Slutlig allokering kvv'!$B$1:$AS$1,0),FALSE))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25">
      <c r="A174" s="2" t="s">
        <v>277</v>
      </c>
      <c r="B174" s="2" t="s">
        <v>282</v>
      </c>
      <c r="D174" t="str">
        <f>IF(ISERROR(1/VLOOKUP($B174,Kraftvärmeprod!$B$1:$D$480,MATCH("Total värmeproduktion i kraftvärmeverk i kombinerad drift (GWh)",Kraftvärmeprod!$B$1:$AV$1,0),FALSE)),"Ej kraftvärme","Alternativproduktionsmetoden")</f>
        <v>Ej kraftvärme</v>
      </c>
      <c r="E174" s="248" t="str">
        <f>IF(ISERROR(1/VLOOKUP($B174,Kraftvärmeprod!$B$1:$BD$480,MATCH("Total värmeproduktion i kraftvärmeverk i kombinerad drift (GWh)",Kraftvärmeprod!$B$1:$AV$1,0),FALSE)),"",VLOOKUP($B174,'Slutlig allokering kvv'!$B$1:$BA$480,MATCH(E$1,'Slutlig allokering kvv'!$B$1:$AS$1,0),FALSE))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25">
      <c r="A175" s="2" t="s">
        <v>277</v>
      </c>
      <c r="B175" s="2" t="s">
        <v>283</v>
      </c>
      <c r="D175" t="str">
        <f>IF(ISERROR(1/VLOOKUP($B175,Kraftvärmeprod!$B$1:$D$480,MATCH("Total värmeproduktion i kraftvärmeverk i kombinerad drift (GWh)",Kraftvärmeprod!$B$1:$AV$1,0),FALSE)),"Ej kraftvärme","Alternativproduktionsmetoden")</f>
        <v>Ej kraftvärme</v>
      </c>
      <c r="E175" s="248" t="str">
        <f>IF(ISERROR(1/VLOOKUP($B175,Kraftvärmeprod!$B$1:$BD$480,MATCH("Total värmeproduktion i kraftvärmeverk i kombinerad drift (GWh)",Kraftvärmeprod!$B$1:$AV$1,0),FALSE)),"",VLOOKUP($B175,'Slutlig allokering kvv'!$B$1:$BA$480,MATCH(E$1,'Slutlig allokering kvv'!$B$1:$AS$1,0),FALSE))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25">
      <c r="A176" s="2" t="s">
        <v>277</v>
      </c>
      <c r="B176" s="2" t="s">
        <v>284</v>
      </c>
      <c r="D176" t="str">
        <f>IF(ISERROR(1/VLOOKUP($B176,Kraftvärmeprod!$B$1:$D$480,MATCH("Total värmeproduktion i kraftvärmeverk i kombinerad drift (GWh)",Kraftvärmeprod!$B$1:$AV$1,0),FALSE)),"Ej kraftvärme","Alternativproduktionsmetoden")</f>
        <v>Ej kraftvärme</v>
      </c>
      <c r="E176" s="248" t="str">
        <f>IF(ISERROR(1/VLOOKUP($B176,Kraftvärmeprod!$B$1:$BD$480,MATCH("Total värmeproduktion i kraftvärmeverk i kombinerad drift (GWh)",Kraftvärmeprod!$B$1:$AV$1,0),FALSE)),"",VLOOKUP($B176,'Slutlig allokering kvv'!$B$1:$BA$480,MATCH(E$1,'Slutlig allokering kvv'!$B$1:$AS$1,0),FALSE))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25">
      <c r="A177" s="2" t="s">
        <v>277</v>
      </c>
      <c r="B177" s="2" t="s">
        <v>285</v>
      </c>
      <c r="D177" t="str">
        <f>IF(ISERROR(1/VLOOKUP($B177,Kraftvärmeprod!$B$1:$D$480,MATCH("Total värmeproduktion i kraftvärmeverk i kombinerad drift (GWh)",Kraftvärmeprod!$B$1:$AV$1,0),FALSE)),"Ej kraftvärme","Alternativproduktionsmetoden")</f>
        <v>Ej kraftvärme</v>
      </c>
      <c r="E177" s="248" t="str">
        <f>IF(ISERROR(1/VLOOKUP($B177,Kraftvärmeprod!$B$1:$BD$480,MATCH("Total värmeproduktion i kraftvärmeverk i kombinerad drift (GWh)",Kraftvärmeprod!$B$1:$AV$1,0),FALSE)),"",VLOOKUP($B177,'Slutlig allokering kvv'!$B$1:$BA$480,MATCH(E$1,'Slutlig allokering kvv'!$B$1:$AS$1,0),FALSE))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25">
      <c r="A178" s="2" t="s">
        <v>286</v>
      </c>
      <c r="B178" s="2" t="s">
        <v>287</v>
      </c>
      <c r="D178" t="str">
        <f>IF(ISERROR(1/VLOOKUP($B178,Kraftvärmeprod!$B$1:$D$480,MATCH("Total värmeproduktion i kraftvärmeverk i kombinerad drift (GWh)",Kraftvärmeprod!$B$1:$AV$1,0),FALSE)),"Ej kraftvärme","Alternativproduktionsmetoden")</f>
        <v>Ej kraftvärme</v>
      </c>
      <c r="E178" s="248" t="str">
        <f>IF(ISERROR(1/VLOOKUP($B178,Kraftvärmeprod!$B$1:$BD$480,MATCH("Total värmeproduktion i kraftvärmeverk i kombinerad drift (GWh)",Kraftvärmeprod!$B$1:$AV$1,0),FALSE)),"",VLOOKUP($B178,'Slutlig allokering kvv'!$B$1:$BA$480,MATCH(E$1,'Slutlig allokering kvv'!$B$1:$AS$1,0),FALSE))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Laxå Värme AB</v>
      </c>
    </row>
    <row r="179" spans="1:10" x14ac:dyDescent="0.25">
      <c r="A179" s="2" t="s">
        <v>291</v>
      </c>
      <c r="B179" s="2" t="s">
        <v>10</v>
      </c>
      <c r="D179" t="str">
        <f>IF(ISERROR(1/VLOOKUP($B179,Kraftvärmeprod!$B$1:$D$480,MATCH("Total värmeproduktion i kraftvärmeverk i kombinerad drift (GWh)",Kraftvärmeprod!$B$1:$AV$1,0),FALSE)),"Ej kraftvärme","Alternativproduktionsmetoden")</f>
        <v>Ej kraftvärme</v>
      </c>
      <c r="E179" s="248" t="str">
        <f>IF(ISERROR(1/VLOOKUP($B179,Kraftvärmeprod!$B$1:$BD$480,MATCH("Total värmeproduktion i kraftvärmeverk i kombinerad drift (GWh)",Kraftvärmeprod!$B$1:$AV$1,0),FALSE)),"",VLOOKUP($B179,'Slutlig allokering kvv'!$B$1:$BA$480,MATCH(E$1,'Slutlig allokering kvv'!$B$1:$AS$1,0),FALSE))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Lerum Fjärrvärme AB</v>
      </c>
    </row>
    <row r="180" spans="1:10" x14ac:dyDescent="0.25">
      <c r="A180" s="2" t="s">
        <v>291</v>
      </c>
      <c r="B180" s="2" t="s">
        <v>292</v>
      </c>
      <c r="D180" t="str">
        <f>IF(ISERROR(1/VLOOKUP($B180,Kraftvärmeprod!$B$1:$D$480,MATCH("Total värmeproduktion i kraftvärmeverk i kombinerad drift (GWh)",Kraftvärmeprod!$B$1:$AV$1,0),FALSE)),"Ej kraftvärme","Alternativproduktionsmetoden")</f>
        <v>Ej kraftvärme</v>
      </c>
      <c r="E180" s="248" t="str">
        <f>IF(ISERROR(1/VLOOKUP($B180,Kraftvärmeprod!$B$1:$BD$480,MATCH("Total värmeproduktion i kraftvärmeverk i kombinerad drift (GWh)",Kraftvärmeprod!$B$1:$AV$1,0),FALSE)),"",VLOOKUP($B180,'Slutlig allokering kvv'!$B$1:$BA$480,MATCH(E$1,'Slutlig allokering kvv'!$B$1:$AS$1,0),FALSE))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Lerum Fjärrvärme AB</v>
      </c>
    </row>
    <row r="181" spans="1:10" x14ac:dyDescent="0.25">
      <c r="A181" s="2" t="s">
        <v>291</v>
      </c>
      <c r="B181" s="2" t="s">
        <v>293</v>
      </c>
      <c r="D181" t="str">
        <f>IF(ISERROR(1/VLOOKUP($B181,Kraftvärmeprod!$B$1:$D$480,MATCH("Total värmeproduktion i kraftvärmeverk i kombinerad drift (GWh)",Kraftvärmeprod!$B$1:$AV$1,0),FALSE)),"Ej kraftvärme","Alternativproduktionsmetoden")</f>
        <v>Ej kraftvärme</v>
      </c>
      <c r="E181" s="248" t="str">
        <f>IF(ISERROR(1/VLOOKUP($B181,Kraftvärmeprod!$B$1:$BD$480,MATCH("Total värmeproduktion i kraftvärmeverk i kombinerad drift (GWh)",Kraftvärmeprod!$B$1:$AV$1,0),FALSE)),"",VLOOKUP($B181,'Slutlig allokering kvv'!$B$1:$BA$480,MATCH(E$1,'Slutlig allokering kvv'!$B$1:$AS$1,0),FALSE))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Lerum Fjärrvärme AB</v>
      </c>
    </row>
    <row r="182" spans="1:10" x14ac:dyDescent="0.25">
      <c r="A182" s="2" t="s">
        <v>291</v>
      </c>
      <c r="B182" s="2" t="s">
        <v>294</v>
      </c>
      <c r="D182" t="str">
        <f>IF(ISERROR(1/VLOOKUP($B182,Kraftvärmeprod!$B$1:$D$480,MATCH("Total värmeproduktion i kraftvärmeverk i kombinerad drift (GWh)",Kraftvärmeprod!$B$1:$AV$1,0),FALSE)),"Ej kraftvärme","Alternativproduktionsmetoden")</f>
        <v>Ej kraftvärme</v>
      </c>
      <c r="E182" s="248" t="str">
        <f>IF(ISERROR(1/VLOOKUP($B182,Kraftvärmeprod!$B$1:$BD$480,MATCH("Total värmeproduktion i kraftvärmeverk i kombinerad drift (GWh)",Kraftvärmeprod!$B$1:$AV$1,0),FALSE)),"",VLOOKUP($B182,'Slutlig allokering kvv'!$B$1:$BA$480,MATCH(E$1,'Slutlig allokering kvv'!$B$1:$AS$1,0),FALSE))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25">
      <c r="A183" s="2" t="s">
        <v>295</v>
      </c>
      <c r="B183" s="2" t="s">
        <v>296</v>
      </c>
      <c r="D183" t="str">
        <f>IF(ISERROR(1/VLOOKUP($B183,Kraftvärmeprod!$B$1:$D$480,MATCH("Total värmeproduktion i kraftvärmeverk i kombinerad drift (GWh)",Kraftvärmeprod!$B$1:$AV$1,0),FALSE)),"Ej kraftvärme","Alternativproduktionsmetoden")</f>
        <v>Ej kraftvärme</v>
      </c>
      <c r="E183" s="248" t="str">
        <f>IF(ISERROR(1/VLOOKUP($B183,Kraftvärmeprod!$B$1:$BD$480,MATCH("Total värmeproduktion i kraftvärmeverk i kombinerad drift (GWh)",Kraftvärmeprod!$B$1:$AV$1,0),FALSE)),"",VLOOKUP($B183,'Slutlig allokering kvv'!$B$1:$BA$480,MATCH(E$1,'Slutlig allokering kvv'!$B$1:$AS$1,0),FALSE))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Lessebo Fjärrvärme AB</v>
      </c>
    </row>
    <row r="184" spans="1:10" x14ac:dyDescent="0.25">
      <c r="A184" s="2" t="s">
        <v>297</v>
      </c>
      <c r="B184" s="2" t="s">
        <v>298</v>
      </c>
      <c r="D184" t="str">
        <f>IF(ISERROR(1/VLOOKUP($B184,Kraftvärmeprod!$B$1:$D$480,MATCH("Total värmeproduktion i kraftvärmeverk i kombinerad drift (GWh)",Kraftvärmeprod!$B$1:$AV$1,0),FALSE)),"Ej kraftvärme","Alternativproduktionsmetoden")</f>
        <v>Ej kraftvärme</v>
      </c>
      <c r="E184" s="248" t="str">
        <f>IF(ISERROR(1/VLOOKUP($B184,Kraftvärmeprod!$B$1:$BD$480,MATCH("Total värmeproduktion i kraftvärmeverk i kombinerad drift (GWh)",Kraftvärmeprod!$B$1:$AV$1,0),FALSE)),"",VLOOKUP($B184,'Slutlig allokering kvv'!$B$1:$BA$480,MATCH(E$1,'Slutlig allokering kvv'!$B$1:$AS$1,0),FALSE))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LEVA i Lysekil AB</v>
      </c>
    </row>
    <row r="185" spans="1:10" x14ac:dyDescent="0.25">
      <c r="A185" s="2" t="s">
        <v>299</v>
      </c>
      <c r="B185" s="2" t="s">
        <v>300</v>
      </c>
      <c r="D185" t="str">
        <f>IF(ISERROR(1/VLOOKUP($B185,Kraftvärmeprod!$B$1:$D$480,MATCH("Total värmeproduktion i kraftvärmeverk i kombinerad drift (GWh)",Kraftvärmeprod!$B$1:$AV$1,0),FALSE)),"Ej kraftvärme","Alternativproduktionsmetoden")</f>
        <v>Alternativproduktionsmetoden</v>
      </c>
      <c r="E185" s="248">
        <f>IF(ISERROR(1/VLOOKUP($B185,Kraftvärmeprod!$B$1:$BD$480,MATCH("Total värmeproduktion i kraftvärmeverk i kombinerad drift (GWh)",Kraftvärmeprod!$B$1:$AV$1,0),FALSE)),"",VLOOKUP($B185,'Slutlig allokering kvv'!$B$1:$BA$480,MATCH(E$1,'Slutlig allokering kvv'!$B$1:$AS$1,0),FALSE))</f>
        <v>0.6272520929317037</v>
      </c>
      <c r="F185">
        <f>IF(ISERROR(1/VLOOKUP($B185,Kraftvärmeprod!$B$1:$AV$480,MATCH("Producerad elenergi i kraftvärmeverk (GWh)",Kraftvärmeprod!$B$1:$AV$1,0),FALSE)),"",VLOOKUP($B185,Kraftvärmeprod!$B$1:$AV$480,MATCH("Producerad elenergi i kraftvärmeverk (GWh)",Kraftvärmeprod!$B$1:$AV$1,0),FALSE))</f>
        <v>21.445</v>
      </c>
      <c r="G185" t="str">
        <f>IF(ISERROR(1/VLOOKUP($B185,Miljö!$B$1:$T$480,MATCH("Såld mängd produktionsspecifik fjärrvärme (GWh)",Miljö!$B$1:$T$1,0),FALSE)),"",VLOOKUP($B185,Miljö!$B$1:$T$480,MATCH("Såld mängd produktionsspecifik fjärrvärme (GWh)",Miljö!$B$1:$T$1,0),FALSE))</f>
        <v/>
      </c>
      <c r="J185" t="str">
        <f t="shared" si="2"/>
        <v>Lidköpings Värmeverk AB</v>
      </c>
    </row>
    <row r="186" spans="1:10" x14ac:dyDescent="0.25">
      <c r="A186" s="2" t="s">
        <v>301</v>
      </c>
      <c r="B186" s="2" t="s">
        <v>302</v>
      </c>
      <c r="D186" t="str">
        <f>IF(ISERROR(1/VLOOKUP($B186,Kraftvärmeprod!$B$1:$D$480,MATCH("Total värmeproduktion i kraftvärmeverk i kombinerad drift (GWh)",Kraftvärmeprod!$B$1:$AV$1,0),FALSE)),"Ej kraftvärme","Alternativproduktionsmetoden")</f>
        <v>Ej kraftvärme</v>
      </c>
      <c r="E186" s="248" t="str">
        <f>IF(ISERROR(1/VLOOKUP($B186,Kraftvärmeprod!$B$1:$BD$480,MATCH("Total värmeproduktion i kraftvärmeverk i kombinerad drift (GWh)",Kraftvärmeprod!$B$1:$AV$1,0),FALSE)),"",VLOOKUP($B186,'Slutlig allokering kvv'!$B$1:$BA$480,MATCH(E$1,'Slutlig allokering kvv'!$B$1:$AS$1,0),FALSE))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Lilla Edets Fjärrvärme AB</v>
      </c>
    </row>
    <row r="187" spans="1:10" x14ac:dyDescent="0.25">
      <c r="A187" s="2" t="s">
        <v>303</v>
      </c>
      <c r="B187" s="2" t="s">
        <v>304</v>
      </c>
      <c r="D187" t="str">
        <f>IF(ISERROR(1/VLOOKUP($B187,Kraftvärmeprod!$B$1:$D$480,MATCH("Total värmeproduktion i kraftvärmeverk i kombinerad drift (GWh)",Kraftvärmeprod!$B$1:$AV$1,0),FALSE)),"Ej kraftvärme","Alternativproduktionsmetoden")</f>
        <v>Ej kraftvärme</v>
      </c>
      <c r="E187" s="248" t="str">
        <f>IF(ISERROR(1/VLOOKUP($B187,Kraftvärmeprod!$B$1:$BD$480,MATCH("Total värmeproduktion i kraftvärmeverk i kombinerad drift (GWh)",Kraftvärmeprod!$B$1:$AV$1,0),FALSE)),"",VLOOKUP($B187,'Slutlig allokering kvv'!$B$1:$BA$480,MATCH(E$1,'Slutlig allokering kvv'!$B$1:$AS$1,0),FALSE))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Linde Energi AB</v>
      </c>
    </row>
    <row r="188" spans="1:10" x14ac:dyDescent="0.25">
      <c r="A188" s="2" t="s">
        <v>303</v>
      </c>
      <c r="B188" s="2" t="s">
        <v>305</v>
      </c>
      <c r="D188" t="str">
        <f>IF(ISERROR(1/VLOOKUP($B188,Kraftvärmeprod!$B$1:$D$480,MATCH("Total värmeproduktion i kraftvärmeverk i kombinerad drift (GWh)",Kraftvärmeprod!$B$1:$AV$1,0),FALSE)),"Ej kraftvärme","Alternativproduktionsmetoden")</f>
        <v>Ej kraftvärme</v>
      </c>
      <c r="E188" s="248" t="str">
        <f>IF(ISERROR(1/VLOOKUP($B188,Kraftvärmeprod!$B$1:$BD$480,MATCH("Total värmeproduktion i kraftvärmeverk i kombinerad drift (GWh)",Kraftvärmeprod!$B$1:$AV$1,0),FALSE)),"",VLOOKUP($B188,'Slutlig allokering kvv'!$B$1:$BA$480,MATCH(E$1,'Slutlig allokering kvv'!$B$1:$AS$1,0),FALSE))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Linde Energi AB</v>
      </c>
    </row>
    <row r="189" spans="1:10" x14ac:dyDescent="0.25">
      <c r="A189" s="2" t="s">
        <v>303</v>
      </c>
      <c r="B189" s="2" t="s">
        <v>306</v>
      </c>
      <c r="D189" t="str">
        <f>IF(ISERROR(1/VLOOKUP($B189,Kraftvärmeprod!$B$1:$D$480,MATCH("Total värmeproduktion i kraftvärmeverk i kombinerad drift (GWh)",Kraftvärmeprod!$B$1:$AV$1,0),FALSE)),"Ej kraftvärme","Alternativproduktionsmetoden")</f>
        <v>Ej kraftvärme</v>
      </c>
      <c r="E189" s="248" t="str">
        <f>IF(ISERROR(1/VLOOKUP($B189,Kraftvärmeprod!$B$1:$BD$480,MATCH("Total värmeproduktion i kraftvärmeverk i kombinerad drift (GWh)",Kraftvärmeprod!$B$1:$AV$1,0),FALSE)),"",VLOOKUP($B189,'Slutlig allokering kvv'!$B$1:$BA$480,MATCH(E$1,'Slutlig allokering kvv'!$B$1:$AS$1,0),FALSE))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Linde Energi AB</v>
      </c>
    </row>
    <row r="190" spans="1:10" x14ac:dyDescent="0.25">
      <c r="A190" s="2" t="s">
        <v>303</v>
      </c>
      <c r="B190" s="2" t="s">
        <v>307</v>
      </c>
      <c r="D190" t="str">
        <f>IF(ISERROR(1/VLOOKUP($B190,Kraftvärmeprod!$B$1:$D$480,MATCH("Total värmeproduktion i kraftvärmeverk i kombinerad drift (GWh)",Kraftvärmeprod!$B$1:$AV$1,0),FALSE)),"Ej kraftvärme","Alternativproduktionsmetoden")</f>
        <v>Ej kraftvärme</v>
      </c>
      <c r="E190" s="248" t="str">
        <f>IF(ISERROR(1/VLOOKUP($B190,Kraftvärmeprod!$B$1:$BD$480,MATCH("Total värmeproduktion i kraftvärmeverk i kombinerad drift (GWh)",Kraftvärmeprod!$B$1:$AV$1,0),FALSE)),"",VLOOKUP($B190,'Slutlig allokering kvv'!$B$1:$BA$480,MATCH(E$1,'Slutlig allokering kvv'!$B$1:$AS$1,0),FALSE))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Linde Energi AB</v>
      </c>
    </row>
    <row r="191" spans="1:10" x14ac:dyDescent="0.25">
      <c r="A191" s="2" t="s">
        <v>308</v>
      </c>
      <c r="B191" s="2" t="s">
        <v>309</v>
      </c>
      <c r="D191" t="str">
        <f>IF(ISERROR(1/VLOOKUP($B191,Kraftvärmeprod!$B$1:$D$480,MATCH("Total värmeproduktion i kraftvärmeverk i kombinerad drift (GWh)",Kraftvärmeprod!$B$1:$AV$1,0),FALSE)),"Ej kraftvärme","Alternativproduktionsmetoden")</f>
        <v>Alternativproduktionsmetoden</v>
      </c>
      <c r="E191" s="248">
        <f>IF(ISERROR(1/VLOOKUP($B191,Kraftvärmeprod!$B$1:$BD$480,MATCH("Total värmeproduktion i kraftvärmeverk i kombinerad drift (GWh)",Kraftvärmeprod!$B$1:$AV$1,0),FALSE)),"",VLOOKUP($B191,'Slutlig allokering kvv'!$B$1:$BA$480,MATCH(E$1,'Slutlig allokering kvv'!$B$1:$AS$1,0),FALSE))</f>
        <v>0.75540948155067711</v>
      </c>
      <c r="F191">
        <f>IF(ISERROR(1/VLOOKUP($B191,Kraftvärmeprod!$B$1:$AV$480,MATCH("Producerad elenergi i kraftvärmeverk (GWh)",Kraftvärmeprod!$B$1:$AV$1,0),FALSE)),"",VLOOKUP($B191,Kraftvärmeprod!$B$1:$AV$480,MATCH("Producerad elenergi i kraftvärmeverk (GWh)",Kraftvärmeprod!$B$1:$AV$1,0),FALSE))</f>
        <v>20.67</v>
      </c>
      <c r="G191" t="str">
        <f>IF(ISERROR(1/VLOOKUP($B191,Miljö!$B$1:$T$480,MATCH("Såld mängd produktionsspecifik fjärrvärme (GWh)",Miljö!$B$1:$T$1,0),FALSE)),"",VLOOKUP($B191,Miljö!$B$1:$T$480,MATCH("Såld mängd produktionsspecifik fjärrvärme (GWh)",Miljö!$B$1:$T$1,0),FALSE))</f>
        <v/>
      </c>
      <c r="J191" t="str">
        <f t="shared" si="2"/>
        <v>Ljungby Energi AB</v>
      </c>
    </row>
    <row r="192" spans="1:10" x14ac:dyDescent="0.25">
      <c r="A192" s="2" t="s">
        <v>310</v>
      </c>
      <c r="B192" s="2" t="s">
        <v>311</v>
      </c>
      <c r="D192" t="str">
        <f>IF(ISERROR(1/VLOOKUP($B192,Kraftvärmeprod!$B$1:$D$480,MATCH("Total värmeproduktion i kraftvärmeverk i kombinerad drift (GWh)",Kraftvärmeprod!$B$1:$AV$1,0),FALSE)),"Ej kraftvärme","Alternativproduktionsmetoden")</f>
        <v>Ej kraftvärme</v>
      </c>
      <c r="E192" s="248" t="str">
        <f>IF(ISERROR(1/VLOOKUP($B192,Kraftvärmeprod!$B$1:$BD$480,MATCH("Total värmeproduktion i kraftvärmeverk i kombinerad drift (GWh)",Kraftvärmeprod!$B$1:$AV$1,0),FALSE)),"",VLOOKUP($B192,'Slutlig allokering kvv'!$B$1:$BA$480,MATCH(E$1,'Slutlig allokering kvv'!$B$1:$AS$1,0),FALSE))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Ljusdal Energi AB</v>
      </c>
    </row>
    <row r="193" spans="1:10" x14ac:dyDescent="0.25">
      <c r="A193" s="2" t="s">
        <v>310</v>
      </c>
      <c r="B193" s="2" t="s">
        <v>312</v>
      </c>
      <c r="D193" t="str">
        <f>IF(ISERROR(1/VLOOKUP($B193,Kraftvärmeprod!$B$1:$D$480,MATCH("Total värmeproduktion i kraftvärmeverk i kombinerad drift (GWh)",Kraftvärmeprod!$B$1:$AV$1,0),FALSE)),"Ej kraftvärme","Alternativproduktionsmetoden")</f>
        <v>Ej kraftvärme</v>
      </c>
      <c r="E193" s="248" t="str">
        <f>IF(ISERROR(1/VLOOKUP($B193,Kraftvärmeprod!$B$1:$BD$480,MATCH("Total värmeproduktion i kraftvärmeverk i kombinerad drift (GWh)",Kraftvärmeprod!$B$1:$AV$1,0),FALSE)),"",VLOOKUP($B193,'Slutlig allokering kvv'!$B$1:$BA$480,MATCH(E$1,'Slutlig allokering kvv'!$B$1:$AS$1,0),FALSE))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Ljusdal Energi AB</v>
      </c>
    </row>
    <row r="194" spans="1:10" x14ac:dyDescent="0.25">
      <c r="A194" s="2" t="s">
        <v>310</v>
      </c>
      <c r="B194" s="2" t="s">
        <v>313</v>
      </c>
      <c r="D194" t="str">
        <f>IF(ISERROR(1/VLOOKUP($B194,Kraftvärmeprod!$B$1:$D$480,MATCH("Total värmeproduktion i kraftvärmeverk i kombinerad drift (GWh)",Kraftvärmeprod!$B$1:$AV$1,0),FALSE)),"Ej kraftvärme","Alternativproduktionsmetoden")</f>
        <v>Ej kraftvärme</v>
      </c>
      <c r="E194" s="248" t="str">
        <f>IF(ISERROR(1/VLOOKUP($B194,Kraftvärmeprod!$B$1:$BD$480,MATCH("Total värmeproduktion i kraftvärmeverk i kombinerad drift (GWh)",Kraftvärmeprod!$B$1:$AV$1,0),FALSE)),"",VLOOKUP($B194,'Slutlig allokering kvv'!$B$1:$BA$480,MATCH(E$1,'Slutlig allokering kvv'!$B$1:$AS$1,0),FALSE))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Ljusdal Energi AB</v>
      </c>
    </row>
    <row r="195" spans="1:10" x14ac:dyDescent="0.25">
      <c r="A195" s="2" t="s">
        <v>314</v>
      </c>
      <c r="B195" s="2" t="s">
        <v>315</v>
      </c>
      <c r="D195" t="str">
        <f>IF(ISERROR(1/VLOOKUP($B195,Kraftvärmeprod!$B$1:$D$480,MATCH("Total värmeproduktion i kraftvärmeverk i kombinerad drift (GWh)",Kraftvärmeprod!$B$1:$AV$1,0),FALSE)),"Ej kraftvärme","Alternativproduktionsmetoden")</f>
        <v>Ej kraftvärme</v>
      </c>
      <c r="E195" s="248" t="str">
        <f>IF(ISERROR(1/VLOOKUP($B195,Kraftvärmeprod!$B$1:$BD$480,MATCH("Total värmeproduktion i kraftvärmeverk i kombinerad drift (GWh)",Kraftvärmeprod!$B$1:$AV$1,0),FALSE)),"",VLOOKUP($B195,'Slutlig allokering kvv'!$B$1:$BA$480,MATCH(E$1,'Slutlig allokering kvv'!$B$1:$AS$1,0),FALSE))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Luleå Energi AB</v>
      </c>
    </row>
    <row r="196" spans="1:10" x14ac:dyDescent="0.25">
      <c r="A196" s="2" t="s">
        <v>314</v>
      </c>
      <c r="B196" s="2" t="s">
        <v>316</v>
      </c>
      <c r="D196" t="str">
        <f>IF(ISERROR(1/VLOOKUP($B196,Kraftvärmeprod!$B$1:$D$480,MATCH("Total värmeproduktion i kraftvärmeverk i kombinerad drift (GWh)",Kraftvärmeprod!$B$1:$AV$1,0),FALSE)),"Ej kraftvärme","Alternativproduktionsmetoden")</f>
        <v>Ej kraftvärme</v>
      </c>
      <c r="E196" s="248" t="str">
        <f>IF(ISERROR(1/VLOOKUP($B196,Kraftvärmeprod!$B$1:$BD$480,MATCH("Total värmeproduktion i kraftvärmeverk i kombinerad drift (GWh)",Kraftvärmeprod!$B$1:$AV$1,0),FALSE)),"",VLOOKUP($B196,'Slutlig allokering kvv'!$B$1:$BA$480,MATCH(E$1,'Slutlig allokering kvv'!$B$1:$AS$1,0),FALSE))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Luleå Energi AB</v>
      </c>
    </row>
    <row r="197" spans="1:10" x14ac:dyDescent="0.25">
      <c r="A197" s="2" t="s">
        <v>317</v>
      </c>
      <c r="B197" s="13" t="s">
        <v>1022</v>
      </c>
      <c r="D197" t="str">
        <f>IF(ISERROR(1/VLOOKUP($B197,Kraftvärmeprod!$B$1:$D$480,MATCH("Total värmeproduktion i kraftvärmeverk i kombinerad drift (GWh)",Kraftvärmeprod!$B$1:$AV$1,0),FALSE)),"Ej kraftvärme","Alternativproduktionsmetoden")</f>
        <v>Ej kraftvärme</v>
      </c>
      <c r="E197" s="248" t="str">
        <f>IF(ISERROR(1/VLOOKUP($B197,Kraftvärmeprod!$B$1:$BD$480,MATCH("Total värmeproduktion i kraftvärmeverk i kombinerad drift (GWh)",Kraftvärmeprod!$B$1:$AV$1,0),FALSE)),"",VLOOKUP($B197,'Slutlig allokering kvv'!$B$1:$BA$480,MATCH(E$1,'Slutlig allokering kvv'!$B$1:$AS$1,0),FALSE))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Malma Kraft &amp; Värme AB</v>
      </c>
    </row>
    <row r="198" spans="1:10" x14ac:dyDescent="0.25">
      <c r="A198" s="2" t="s">
        <v>319</v>
      </c>
      <c r="B198" s="2" t="s">
        <v>320</v>
      </c>
      <c r="D198" t="str">
        <f>IF(ISERROR(1/VLOOKUP($B198,Kraftvärmeprod!$B$1:$D$480,MATCH("Total värmeproduktion i kraftvärmeverk i kombinerad drift (GWh)",Kraftvärmeprod!$B$1:$AV$1,0),FALSE)),"Ej kraftvärme","Alternativproduktionsmetoden")</f>
        <v>Ej kraftvärme</v>
      </c>
      <c r="E198" s="248" t="str">
        <f>IF(ISERROR(1/VLOOKUP($B198,Kraftvärmeprod!$B$1:$BD$480,MATCH("Total värmeproduktion i kraftvärmeverk i kombinerad drift (GWh)",Kraftvärmeprod!$B$1:$AV$1,0),FALSE)),"",VLOOKUP($B198,'Slutlig allokering kvv'!$B$1:$BA$480,MATCH(E$1,'Slutlig allokering kvv'!$B$1:$AS$1,0),FALSE))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Malung-Sälens kommun</v>
      </c>
    </row>
    <row r="199" spans="1:10" x14ac:dyDescent="0.25">
      <c r="A199" s="2" t="s">
        <v>321</v>
      </c>
      <c r="B199" s="2" t="s">
        <v>322</v>
      </c>
      <c r="D199" t="str">
        <f>IF(ISERROR(1/VLOOKUP($B199,Kraftvärmeprod!$B$1:$D$480,MATCH("Total värmeproduktion i kraftvärmeverk i kombinerad drift (GWh)",Kraftvärmeprod!$B$1:$AV$1,0),FALSE)),"Ej kraftvärme","Alternativproduktionsmetoden")</f>
        <v>Alternativproduktionsmetoden</v>
      </c>
      <c r="E199" s="248">
        <f>IF(ISERROR(1/VLOOKUP($B199,Kraftvärmeprod!$B$1:$BD$480,MATCH("Total värmeproduktion i kraftvärmeverk i kombinerad drift (GWh)",Kraftvärmeprod!$B$1:$AV$1,0),FALSE)),"",VLOOKUP($B199,'Slutlig allokering kvv'!$B$1:$BA$480,MATCH(E$1,'Slutlig allokering kvv'!$B$1:$AS$1,0),FALSE))</f>
        <v>0.7250222446916077</v>
      </c>
      <c r="F199">
        <f>IF(ISERROR(1/VLOOKUP($B199,Kraftvärmeprod!$B$1:$AV$480,MATCH("Producerad elenergi i kraftvärmeverk (GWh)",Kraftvärmeprod!$B$1:$AV$1,0),FALSE)),"",VLOOKUP($B199,Kraftvärmeprod!$B$1:$AV$480,MATCH("Producerad elenergi i kraftvärmeverk (GWh)",Kraftvärmeprod!$B$1:$AV$1,0),FALSE))</f>
        <v>10.1</v>
      </c>
      <c r="G199" t="str">
        <f>IF(ISERROR(1/VLOOKUP($B199,Miljö!$B$1:$T$480,MATCH("Såld mängd produktionsspecifik fjärrvärme (GWh)",Miljö!$B$1:$T$1,0),FALSE)),"",VLOOKUP($B199,Miljö!$B$1:$T$480,MATCH("Såld mängd produktionsspecifik fjärrvärme (GWh)",Miljö!$B$1:$T$1,0),FALSE))</f>
        <v/>
      </c>
      <c r="J199" t="str">
        <f t="shared" si="3"/>
        <v>Mark Kraftvärme AB</v>
      </c>
    </row>
    <row r="200" spans="1:10" x14ac:dyDescent="0.25">
      <c r="A200" s="2" t="s">
        <v>321</v>
      </c>
      <c r="B200" s="2" t="s">
        <v>323</v>
      </c>
      <c r="D200" t="str">
        <f>IF(ISERROR(1/VLOOKUP($B200,Kraftvärmeprod!$B$1:$D$480,MATCH("Total värmeproduktion i kraftvärmeverk i kombinerad drift (GWh)",Kraftvärmeprod!$B$1:$AV$1,0),FALSE)),"Ej kraftvärme","Alternativproduktionsmetoden")</f>
        <v>Ej kraftvärme</v>
      </c>
      <c r="E200" s="248" t="str">
        <f>IF(ISERROR(1/VLOOKUP($B200,Kraftvärmeprod!$B$1:$BD$480,MATCH("Total värmeproduktion i kraftvärmeverk i kombinerad drift (GWh)",Kraftvärmeprod!$B$1:$AV$1,0),FALSE)),"",VLOOKUP($B200,'Slutlig allokering kvv'!$B$1:$BA$480,MATCH(E$1,'Slutlig allokering kvv'!$B$1:$AS$1,0),FALSE))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Mark Kraftvärme AB</v>
      </c>
    </row>
    <row r="201" spans="1:10" x14ac:dyDescent="0.25">
      <c r="A201" s="2" t="s">
        <v>321</v>
      </c>
      <c r="B201" s="2" t="s">
        <v>324</v>
      </c>
      <c r="D201" t="str">
        <f>IF(ISERROR(1/VLOOKUP($B201,Kraftvärmeprod!$B$1:$D$480,MATCH("Total värmeproduktion i kraftvärmeverk i kombinerad drift (GWh)",Kraftvärmeprod!$B$1:$AV$1,0),FALSE)),"Ej kraftvärme","Alternativproduktionsmetoden")</f>
        <v>Ej kraftvärme</v>
      </c>
      <c r="E201" s="248" t="str">
        <f>IF(ISERROR(1/VLOOKUP($B201,Kraftvärmeprod!$B$1:$BD$480,MATCH("Total värmeproduktion i kraftvärmeverk i kombinerad drift (GWh)",Kraftvärmeprod!$B$1:$AV$1,0),FALSE)),"",VLOOKUP($B201,'Slutlig allokering kvv'!$B$1:$BA$480,MATCH(E$1,'Slutlig allokering kvv'!$B$1:$AS$1,0),FALSE))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Mark Kraftvärme AB</v>
      </c>
    </row>
    <row r="202" spans="1:10" x14ac:dyDescent="0.25">
      <c r="A202" s="2" t="s">
        <v>327</v>
      </c>
      <c r="B202" s="2" t="s">
        <v>328</v>
      </c>
      <c r="D202" t="str">
        <f>IF(ISERROR(1/VLOOKUP($B202,Kraftvärmeprod!$B$1:$D$480,MATCH("Total värmeproduktion i kraftvärmeverk i kombinerad drift (GWh)",Kraftvärmeprod!$B$1:$AV$1,0),FALSE)),"Ej kraftvärme","Alternativproduktionsmetoden")</f>
        <v>Alternativproduktionsmetoden</v>
      </c>
      <c r="E202" s="248">
        <f>IF(ISERROR(1/VLOOKUP($B202,Kraftvärmeprod!$B$1:$BD$480,MATCH("Total värmeproduktion i kraftvärmeverk i kombinerad drift (GWh)",Kraftvärmeprod!$B$1:$AV$1,0),FALSE)),"",VLOOKUP($B202,'Slutlig allokering kvv'!$B$1:$BA$480,MATCH(E$1,'Slutlig allokering kvv'!$B$1:$AS$1,0),FALSE))</f>
        <v>0.58286546310832021</v>
      </c>
      <c r="F202">
        <f>IF(ISERROR(1/VLOOKUP($B202,Kraftvärmeprod!$B$1:$AV$480,MATCH("Producerad elenergi i kraftvärmeverk (GWh)",Kraftvärmeprod!$B$1:$AV$1,0),FALSE)),"",VLOOKUP($B202,Kraftvärmeprod!$B$1:$AV$480,MATCH("Producerad elenergi i kraftvärmeverk (GWh)",Kraftvärmeprod!$B$1:$AV$1,0),FALSE))</f>
        <v>8.8000000000000007</v>
      </c>
      <c r="G202" t="str">
        <f>IF(ISERROR(1/VLOOKUP($B202,Miljö!$B$1:$T$480,MATCH("Såld mängd produktionsspecifik fjärrvärme (GWh)",Miljö!$B$1:$T$1,0),FALSE)),"",VLOOKUP($B202,Miljö!$B$1:$T$480,MATCH("Såld mängd produktionsspecifik fjärrvärme (GWh)",Miljö!$B$1:$T$1,0),FALSE))</f>
        <v/>
      </c>
      <c r="J202" t="str">
        <f t="shared" si="3"/>
        <v>Mjölby-Svartådalen Energi AB</v>
      </c>
    </row>
    <row r="203" spans="1:10" x14ac:dyDescent="0.25">
      <c r="A203" s="2" t="s">
        <v>329</v>
      </c>
      <c r="B203" s="2" t="s">
        <v>330</v>
      </c>
      <c r="D203" t="str">
        <f>IF(ISERROR(1/VLOOKUP($B203,Kraftvärmeprod!$B$1:$D$480,MATCH("Total värmeproduktion i kraftvärmeverk i kombinerad drift (GWh)",Kraftvärmeprod!$B$1:$AV$1,0),FALSE)),"Ej kraftvärme","Alternativproduktionsmetoden")</f>
        <v>Ej kraftvärme</v>
      </c>
      <c r="E203" s="248" t="str">
        <f>IF(ISERROR(1/VLOOKUP($B203,Kraftvärmeprod!$B$1:$BD$480,MATCH("Total värmeproduktion i kraftvärmeverk i kombinerad drift (GWh)",Kraftvärmeprod!$B$1:$AV$1,0),FALSE)),"",VLOOKUP($B203,'Slutlig allokering kvv'!$B$1:$BA$480,MATCH(E$1,'Slutlig allokering kvv'!$B$1:$AS$1,0),FALSE))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Mullsjö Energi &amp; Miljö AB</v>
      </c>
    </row>
    <row r="204" spans="1:10" x14ac:dyDescent="0.25">
      <c r="A204" s="2" t="s">
        <v>331</v>
      </c>
      <c r="B204" s="2" t="s">
        <v>332</v>
      </c>
      <c r="D204" t="str">
        <f>IF(ISERROR(1/VLOOKUP($B204,Kraftvärmeprod!$B$1:$D$480,MATCH("Total värmeproduktion i kraftvärmeverk i kombinerad drift (GWh)",Kraftvärmeprod!$B$1:$AV$1,0),FALSE)),"Ej kraftvärme","Alternativproduktionsmetoden")</f>
        <v>Ej kraftvärme</v>
      </c>
      <c r="E204" s="248" t="str">
        <f>IF(ISERROR(1/VLOOKUP($B204,Kraftvärmeprod!$B$1:$BD$480,MATCH("Total värmeproduktion i kraftvärmeverk i kombinerad drift (GWh)",Kraftvärmeprod!$B$1:$AV$1,0),FALSE)),"",VLOOKUP($B204,'Slutlig allokering kvv'!$B$1:$BA$480,MATCH(E$1,'Slutlig allokering kvv'!$B$1:$AS$1,0),FALSE))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Munkfors Energi AB</v>
      </c>
    </row>
    <row r="205" spans="1:10" x14ac:dyDescent="0.25">
      <c r="A205" s="2" t="s">
        <v>333</v>
      </c>
      <c r="B205" s="2" t="s">
        <v>334</v>
      </c>
      <c r="D205" t="str">
        <f>IF(ISERROR(1/VLOOKUP($B205,Kraftvärmeprod!$B$1:$D$480,MATCH("Total värmeproduktion i kraftvärmeverk i kombinerad drift (GWh)",Kraftvärmeprod!$B$1:$AV$1,0),FALSE)),"Ej kraftvärme","Alternativproduktionsmetoden")</f>
        <v>Ej kraftvärme</v>
      </c>
      <c r="E205" s="248" t="str">
        <f>IF(ISERROR(1/VLOOKUP($B205,Kraftvärmeprod!$B$1:$BD$480,MATCH("Total värmeproduktion i kraftvärmeverk i kombinerad drift (GWh)",Kraftvärmeprod!$B$1:$AV$1,0),FALSE)),"",VLOOKUP($B205,'Slutlig allokering kvv'!$B$1:$BA$480,MATCH(E$1,'Slutlig allokering kvv'!$B$1:$AS$1,0),FALSE))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Mälarenergi AB</v>
      </c>
    </row>
    <row r="206" spans="1:10" x14ac:dyDescent="0.25">
      <c r="A206" s="2" t="s">
        <v>333</v>
      </c>
      <c r="B206" s="2" t="s">
        <v>335</v>
      </c>
      <c r="D206" t="str">
        <f>IF(ISERROR(1/VLOOKUP($B206,Kraftvärmeprod!$B$1:$D$480,MATCH("Total värmeproduktion i kraftvärmeverk i kombinerad drift (GWh)",Kraftvärmeprod!$B$1:$AV$1,0),FALSE)),"Ej kraftvärme","Alternativproduktionsmetoden")</f>
        <v>Ej kraftvärme</v>
      </c>
      <c r="E206" s="248" t="str">
        <f>IF(ISERROR(1/VLOOKUP($B206,Kraftvärmeprod!$B$1:$BD$480,MATCH("Total värmeproduktion i kraftvärmeverk i kombinerad drift (GWh)",Kraftvärmeprod!$B$1:$AV$1,0),FALSE)),"",VLOOKUP($B206,'Slutlig allokering kvv'!$B$1:$BA$480,MATCH(E$1,'Slutlig allokering kvv'!$B$1:$AS$1,0),FALSE))</f>
        <v/>
      </c>
      <c r="F206" t="str">
        <f>IF(ISERROR(1/VLOOKUP($B206,Kraftvärmeprod!$B$1:$AV$480,MATCH("Producerad elenergi i kraftvärmeverk (GWh)",Kraftvärmeprod!$B$1:$AV$1,0),FALSE)),"",VLOOKUP($B206,Kraftvärmeprod!$B$1:$AV$480,MATCH("Producerad elenergi i kraftvärmeverk (GWh)",Kraftvärmeprod!$B$1:$AV$1,0),FALSE))</f>
        <v/>
      </c>
      <c r="G206" t="str">
        <f>IF(ISERROR(1/VLOOKUP($B206,Miljö!$B$1:$T$480,MATCH("Såld mängd produktionsspecifik fjärrvärme (GWh)",Miljö!$B$1:$T$1,0),FALSE)),"",VLOOKUP($B206,Miljö!$B$1:$T$480,MATCH("Såld mängd produktionsspecifik fjärrvärme (GWh)",Miljö!$B$1:$T$1,0),FALSE))</f>
        <v/>
      </c>
      <c r="J206" t="str">
        <f t="shared" si="3"/>
        <v>Mälarenergi AB</v>
      </c>
    </row>
    <row r="207" spans="1:10" x14ac:dyDescent="0.25">
      <c r="A207" s="2" t="s">
        <v>333</v>
      </c>
      <c r="B207" s="2" t="s">
        <v>336</v>
      </c>
      <c r="D207" t="str">
        <f>IF(ISERROR(1/VLOOKUP($B207,Kraftvärmeprod!$B$1:$D$480,MATCH("Total värmeproduktion i kraftvärmeverk i kombinerad drift (GWh)",Kraftvärmeprod!$B$1:$AV$1,0),FALSE)),"Ej kraftvärme","Alternativproduktionsmetoden")</f>
        <v>Alternativproduktionsmetoden</v>
      </c>
      <c r="E207" s="248">
        <f>IF(ISERROR(1/VLOOKUP($B207,Kraftvärmeprod!$B$1:$BD$480,MATCH("Total värmeproduktion i kraftvärmeverk i kombinerad drift (GWh)",Kraftvärmeprod!$B$1:$AV$1,0),FALSE)),"",VLOOKUP($B207,'Slutlig allokering kvv'!$B$1:$BA$480,MATCH(E$1,'Slutlig allokering kvv'!$B$1:$AS$1,0),FALSE))</f>
        <v>0.46910182397378725</v>
      </c>
      <c r="F207">
        <f>IF(ISERROR(1/VLOOKUP($B207,Kraftvärmeprod!$B$1:$AV$480,MATCH("Producerad elenergi i kraftvärmeverk (GWh)",Kraftvärmeprod!$B$1:$AV$1,0),FALSE)),"",VLOOKUP($B207,Kraftvärmeprod!$B$1:$AV$480,MATCH("Producerad elenergi i kraftvärmeverk (GWh)",Kraftvärmeprod!$B$1:$AV$1,0),FALSE))</f>
        <v>246.24</v>
      </c>
      <c r="G207" t="str">
        <f>IF(ISERROR(1/VLOOKUP($B207,Miljö!$B$1:$T$480,MATCH("Såld mängd produktionsspecifik fjärrvärme (GWh)",Miljö!$B$1:$T$1,0),FALSE)),"",VLOOKUP($B207,Miljö!$B$1:$T$480,MATCH("Såld mängd produktionsspecifik fjärrvärme (GWh)",Miljö!$B$1:$T$1,0),FALSE))</f>
        <v/>
      </c>
      <c r="J207" t="str">
        <f t="shared" si="3"/>
        <v>Mälarenergi AB</v>
      </c>
    </row>
    <row r="208" spans="1:10" x14ac:dyDescent="0.25">
      <c r="A208" s="2" t="s">
        <v>333</v>
      </c>
      <c r="B208" s="2" t="s">
        <v>337</v>
      </c>
      <c r="D208" t="str">
        <f>IF(ISERROR(1/VLOOKUP($B208,Kraftvärmeprod!$B$1:$D$480,MATCH("Total värmeproduktion i kraftvärmeverk i kombinerad drift (GWh)",Kraftvärmeprod!$B$1:$AV$1,0),FALSE)),"Ej kraftvärme","Alternativproduktionsmetoden")</f>
        <v>Alternativproduktionsmetoden</v>
      </c>
      <c r="E208" s="248">
        <f>IF(ISERROR(1/VLOOKUP($B208,Kraftvärmeprod!$B$1:$BD$480,MATCH("Total värmeproduktion i kraftvärmeverk i kombinerad drift (GWh)",Kraftvärmeprod!$B$1:$AV$1,0),FALSE)),"",VLOOKUP($B208,'Slutlig allokering kvv'!$B$1:$BA$480,MATCH(E$1,'Slutlig allokering kvv'!$B$1:$AS$1,0),FALSE))</f>
        <v>0.47997581882255391</v>
      </c>
      <c r="F208">
        <f>IF(ISERROR(1/VLOOKUP($B208,Kraftvärmeprod!$B$1:$AV$480,MATCH("Producerad elenergi i kraftvärmeverk (GWh)",Kraftvärmeprod!$B$1:$AV$1,0),FALSE)),"",VLOOKUP($B208,Kraftvärmeprod!$B$1:$AV$480,MATCH("Producerad elenergi i kraftvärmeverk (GWh)",Kraftvärmeprod!$B$1:$AV$1,0),FALSE))</f>
        <v>2.8299999999999999E-2</v>
      </c>
      <c r="G208" t="str">
        <f>IF(ISERROR(1/VLOOKUP($B208,Miljö!$B$1:$T$480,MATCH("Såld mängd produktionsspecifik fjärrvärme (GWh)",Miljö!$B$1:$T$1,0),FALSE)),"",VLOOKUP($B208,Miljö!$B$1:$T$480,MATCH("Såld mängd produktionsspecifik fjärrvärme (GWh)",Miljö!$B$1:$T$1,0),FALSE))</f>
        <v/>
      </c>
      <c r="J208" t="str">
        <f t="shared" si="3"/>
        <v>Mälarenergi AB</v>
      </c>
    </row>
    <row r="209" spans="1:10" x14ac:dyDescent="0.25">
      <c r="A209" s="2" t="s">
        <v>338</v>
      </c>
      <c r="B209" s="2" t="s">
        <v>339</v>
      </c>
      <c r="D209" t="str">
        <f>IF(ISERROR(1/VLOOKUP($B209,Kraftvärmeprod!$B$1:$D$480,MATCH("Total värmeproduktion i kraftvärmeverk i kombinerad drift (GWh)",Kraftvärmeprod!$B$1:$AV$1,0),FALSE)),"Ej kraftvärme","Alternativproduktionsmetoden")</f>
        <v>Alternativproduktionsmetoden</v>
      </c>
      <c r="E209" s="248">
        <f>IF(ISERROR(1/VLOOKUP($B209,Kraftvärmeprod!$B$1:$BD$480,MATCH("Total värmeproduktion i kraftvärmeverk i kombinerad drift (GWh)",Kraftvärmeprod!$B$1:$AV$1,0),FALSE)),"",VLOOKUP($B209,'Slutlig allokering kvv'!$B$1:$BA$480,MATCH(E$1,'Slutlig allokering kvv'!$B$1:$AS$1,0),FALSE))</f>
        <v>0.45408002945572296</v>
      </c>
      <c r="F209">
        <f>IF(ISERROR(1/VLOOKUP($B209,Kraftvärmeprod!$B$1:$AV$480,MATCH("Producerad elenergi i kraftvärmeverk (GWh)",Kraftvärmeprod!$B$1:$AV$1,0),FALSE)),"",VLOOKUP($B209,Kraftvärmeprod!$B$1:$AV$480,MATCH("Producerad elenergi i kraftvärmeverk (GWh)",Kraftvärmeprod!$B$1:$AV$1,0),FALSE))</f>
        <v>106.345</v>
      </c>
      <c r="G209">
        <f>IF(ISERROR(1/VLOOKUP($B209,Miljö!$B$1:$T$480,MATCH("Såld mängd produktionsspecifik fjärrvärme (GWh)",Miljö!$B$1:$T$1,0),FALSE)),"",VLOOKUP($B209,Miljö!$B$1:$T$480,MATCH("Såld mängd produktionsspecifik fjärrvärme (GWh)",Miljö!$B$1:$T$1,0),FALSE))</f>
        <v>106.268</v>
      </c>
      <c r="J209" t="str">
        <f t="shared" si="3"/>
        <v>Mölndal Energi AB</v>
      </c>
    </row>
    <row r="210" spans="1:10" x14ac:dyDescent="0.25">
      <c r="A210" s="2" t="s">
        <v>338</v>
      </c>
      <c r="B210" s="2" t="s">
        <v>340</v>
      </c>
      <c r="D210" t="str">
        <f>IF(ISERROR(1/VLOOKUP($B210,Kraftvärmeprod!$B$1:$D$480,MATCH("Total värmeproduktion i kraftvärmeverk i kombinerad drift (GWh)",Kraftvärmeprod!$B$1:$AV$1,0),FALSE)),"Ej kraftvärme","Alternativproduktionsmetoden")</f>
        <v>Alternativproduktionsmetoden</v>
      </c>
      <c r="E210" s="248">
        <f>IF(ISERROR(1/VLOOKUP($B210,Kraftvärmeprod!$B$1:$BD$480,MATCH("Total värmeproduktion i kraftvärmeverk i kombinerad drift (GWh)",Kraftvärmeprod!$B$1:$AV$1,0),FALSE)),"",VLOOKUP($B210,'Slutlig allokering kvv'!$B$1:$BA$480,MATCH(E$1,'Slutlig allokering kvv'!$B$1:$AS$1,0),FALSE))</f>
        <v>0.45255692760847399</v>
      </c>
      <c r="F210">
        <f>IF(ISERROR(1/VLOOKUP($B210,Kraftvärmeprod!$B$1:$AV$480,MATCH("Producerad elenergi i kraftvärmeverk (GWh)",Kraftvärmeprod!$B$1:$AV$1,0),FALSE)),"",VLOOKUP($B210,Kraftvärmeprod!$B$1:$AV$480,MATCH("Producerad elenergi i kraftvärmeverk (GWh)",Kraftvärmeprod!$B$1:$AV$1,0),FALSE))</f>
        <v>11.369</v>
      </c>
      <c r="G210" t="str">
        <f>IF(ISERROR(1/VLOOKUP($B210,Miljö!$B$1:$T$480,MATCH("Såld mängd produktionsspecifik fjärrvärme (GWh)",Miljö!$B$1:$T$1,0),FALSE)),"",VLOOKUP($B210,Miljö!$B$1:$T$480,MATCH("Såld mängd produktionsspecifik fjärrvärme (GWh)",Miljö!$B$1:$T$1,0),FALSE))</f>
        <v/>
      </c>
      <c r="J210" t="str">
        <f t="shared" si="3"/>
        <v>Mölndal Energi AB</v>
      </c>
    </row>
    <row r="211" spans="1:10" x14ac:dyDescent="0.25">
      <c r="A211" s="2" t="s">
        <v>338</v>
      </c>
      <c r="B211" s="2" t="s">
        <v>341</v>
      </c>
      <c r="D211" t="str">
        <f>IF(ISERROR(1/VLOOKUP($B211,Kraftvärmeprod!$B$1:$D$480,MATCH("Total värmeproduktion i kraftvärmeverk i kombinerad drift (GWh)",Kraftvärmeprod!$B$1:$AV$1,0),FALSE)),"Ej kraftvärme","Alternativproduktionsmetoden")</f>
        <v>Alternativproduktionsmetoden</v>
      </c>
      <c r="E211" s="248">
        <f>IF(ISERROR(1/VLOOKUP($B211,Kraftvärmeprod!$B$1:$BD$480,MATCH("Total värmeproduktion i kraftvärmeverk i kombinerad drift (GWh)",Kraftvärmeprod!$B$1:$AV$1,0),FALSE)),"",VLOOKUP($B211,'Slutlig allokering kvv'!$B$1:$BA$480,MATCH(E$1,'Slutlig allokering kvv'!$B$1:$AS$1,0),FALSE))</f>
        <v>0.45253774583542267</v>
      </c>
      <c r="F211">
        <f>IF(ISERROR(1/VLOOKUP($B211,Kraftvärmeprod!$B$1:$AV$480,MATCH("Producerad elenergi i kraftvärmeverk (GWh)",Kraftvärmeprod!$B$1:$AV$1,0),FALSE)),"",VLOOKUP($B211,Kraftvärmeprod!$B$1:$AV$480,MATCH("Producerad elenergi i kraftvärmeverk (GWh)",Kraftvärmeprod!$B$1:$AV$1,0),FALSE))</f>
        <v>4.6239999999999997</v>
      </c>
      <c r="G211" t="str">
        <f>IF(ISERROR(1/VLOOKUP($B211,Miljö!$B$1:$T$480,MATCH("Såld mängd produktionsspecifik fjärrvärme (GWh)",Miljö!$B$1:$T$1,0),FALSE)),"",VLOOKUP($B211,Miljö!$B$1:$T$480,MATCH("Såld mängd produktionsspecifik fjärrvärme (GWh)",Miljö!$B$1:$T$1,0),FALSE))</f>
        <v/>
      </c>
      <c r="J211" t="str">
        <f t="shared" si="3"/>
        <v>Mölndal Energi AB</v>
      </c>
    </row>
    <row r="212" spans="1:10" x14ac:dyDescent="0.25">
      <c r="A212" s="2" t="s">
        <v>351</v>
      </c>
      <c r="B212" s="2" t="s">
        <v>352</v>
      </c>
      <c r="D212" t="str">
        <f>IF(ISERROR(1/VLOOKUP($B212,Kraftvärmeprod!$B$1:$D$480,MATCH("Total värmeproduktion i kraftvärmeverk i kombinerad drift (GWh)",Kraftvärmeprod!$B$1:$AV$1,0),FALSE)),"Ej kraftvärme","Alternativproduktionsmetoden")</f>
        <v>Ej kraftvärme</v>
      </c>
      <c r="E212" s="248" t="str">
        <f>IF(ISERROR(1/VLOOKUP($B212,Kraftvärmeprod!$B$1:$BD$480,MATCH("Total värmeproduktion i kraftvärmeverk i kombinerad drift (GWh)",Kraftvärmeprod!$B$1:$AV$1,0),FALSE)),"",VLOOKUP($B212,'Slutlig allokering kvv'!$B$1:$BA$480,MATCH(E$1,'Slutlig allokering kvv'!$B$1:$AS$1,0),FALSE))</f>
        <v/>
      </c>
      <c r="F212" t="str">
        <f>IF(ISERROR(1/VLOOKUP($B212,Kraftvärmeprod!$B$1:$AV$480,MATCH("Producerad elenergi i kraftvärmeverk (GWh)",Kraftvärmeprod!$B$1:$AV$1,0),FALSE)),"",VLOOKUP($B212,Kraftvärmeprod!$B$1:$AV$480,MATCH("Producerad elenergi i kraftvärmeverk (GWh)",Kraftvärmeprod!$B$1:$AV$1,0),FALSE))</f>
        <v/>
      </c>
      <c r="G212">
        <f>IF(ISERROR(1/VLOOKUP($B212,Miljö!$B$1:$T$480,MATCH("Såld mängd produktionsspecifik fjärrvärme (GWh)",Miljö!$B$1:$T$1,0),FALSE)),"",VLOOKUP($B212,Miljö!$B$1:$T$480,MATCH("Såld mängd produktionsspecifik fjärrvärme (GWh)",Miljö!$B$1:$T$1,0),FALSE))</f>
        <v>4.3570000000000002</v>
      </c>
      <c r="J212" t="str">
        <f t="shared" si="3"/>
        <v>Norrenergi AB</v>
      </c>
    </row>
    <row r="213" spans="1:10" x14ac:dyDescent="0.25">
      <c r="A213" s="2" t="s">
        <v>353</v>
      </c>
      <c r="B213" s="2" t="s">
        <v>354</v>
      </c>
      <c r="D213" t="str">
        <f>IF(ISERROR(1/VLOOKUP($B213,Kraftvärmeprod!$B$1:$D$480,MATCH("Total värmeproduktion i kraftvärmeverk i kombinerad drift (GWh)",Kraftvärmeprod!$B$1:$AV$1,0),FALSE)),"Ej kraftvärme","Alternativproduktionsmetoden")</f>
        <v>Ej kraftvärme</v>
      </c>
      <c r="E213" s="248" t="str">
        <f>IF(ISERROR(1/VLOOKUP($B213,Kraftvärmeprod!$B$1:$BD$480,MATCH("Total värmeproduktion i kraftvärmeverk i kombinerad drift (GWh)",Kraftvärmeprod!$B$1:$AV$1,0),FALSE)),"",VLOOKUP($B213,'Slutlig allokering kvv'!$B$1:$BA$480,MATCH(E$1,'Slutlig allokering kvv'!$B$1:$AS$1,0),FALSE))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Norrtälje Energi AB</v>
      </c>
    </row>
    <row r="214" spans="1:10" x14ac:dyDescent="0.25">
      <c r="A214" s="2" t="s">
        <v>353</v>
      </c>
      <c r="B214" s="2" t="s">
        <v>355</v>
      </c>
      <c r="D214" t="str">
        <f>IF(ISERROR(1/VLOOKUP($B214,Kraftvärmeprod!$B$1:$D$480,MATCH("Total värmeproduktion i kraftvärmeverk i kombinerad drift (GWh)",Kraftvärmeprod!$B$1:$AV$1,0),FALSE)),"Ej kraftvärme","Alternativproduktionsmetoden")</f>
        <v>Alternativproduktionsmetoden</v>
      </c>
      <c r="E214" s="248">
        <f>IF(ISERROR(1/VLOOKUP($B214,Kraftvärmeprod!$B$1:$BD$480,MATCH("Total värmeproduktion i kraftvärmeverk i kombinerad drift (GWh)",Kraftvärmeprod!$B$1:$AV$1,0),FALSE)),"",VLOOKUP($B214,'Slutlig allokering kvv'!$B$1:$BA$480,MATCH(E$1,'Slutlig allokering kvv'!$B$1:$AS$1,0),FALSE))</f>
        <v>0.60997932350334894</v>
      </c>
      <c r="F214">
        <f>IF(ISERROR(1/VLOOKUP($B214,Kraftvärmeprod!$B$1:$AV$480,MATCH("Producerad elenergi i kraftvärmeverk (GWh)",Kraftvärmeprod!$B$1:$AV$1,0),FALSE)),"",VLOOKUP($B214,Kraftvärmeprod!$B$1:$AV$480,MATCH("Producerad elenergi i kraftvärmeverk (GWh)",Kraftvärmeprod!$B$1:$AV$1,0),FALSE))</f>
        <v>19.539000000000001</v>
      </c>
      <c r="G214" t="str">
        <f>IF(ISERROR(1/VLOOKUP($B214,Miljö!$B$1:$T$480,MATCH("Såld mängd produktionsspecifik fjärrvärme (GWh)",Miljö!$B$1:$T$1,0),FALSE)),"",VLOOKUP($B214,Miljö!$B$1:$T$480,MATCH("Såld mängd produktionsspecifik fjärrvärme (GWh)",Miljö!$B$1:$T$1,0),FALSE))</f>
        <v/>
      </c>
      <c r="J214" t="str">
        <f t="shared" si="3"/>
        <v>Norrtälje Energi AB</v>
      </c>
    </row>
    <row r="215" spans="1:10" x14ac:dyDescent="0.25">
      <c r="A215" s="2" t="s">
        <v>353</v>
      </c>
      <c r="B215" s="2" t="s">
        <v>356</v>
      </c>
      <c r="D215" t="str">
        <f>IF(ISERROR(1/VLOOKUP($B215,Kraftvärmeprod!$B$1:$D$480,MATCH("Total värmeproduktion i kraftvärmeverk i kombinerad drift (GWh)",Kraftvärmeprod!$B$1:$AV$1,0),FALSE)),"Ej kraftvärme","Alternativproduktionsmetoden")</f>
        <v>Ej kraftvärme</v>
      </c>
      <c r="E215" s="248" t="str">
        <f>IF(ISERROR(1/VLOOKUP($B215,Kraftvärmeprod!$B$1:$BD$480,MATCH("Total värmeproduktion i kraftvärmeverk i kombinerad drift (GWh)",Kraftvärmeprod!$B$1:$AV$1,0),FALSE)),"",VLOOKUP($B215,'Slutlig allokering kvv'!$B$1:$BA$480,MATCH(E$1,'Slutlig allokering kvv'!$B$1:$AS$1,0),FALSE))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Norrtälje Energi AB</v>
      </c>
    </row>
    <row r="216" spans="1:10" x14ac:dyDescent="0.25">
      <c r="A216" s="2" t="s">
        <v>357</v>
      </c>
      <c r="B216" s="2" t="s">
        <v>358</v>
      </c>
      <c r="D216" t="str">
        <f>IF(ISERROR(1/VLOOKUP($B216,Kraftvärmeprod!$B$1:$D$480,MATCH("Total värmeproduktion i kraftvärmeverk i kombinerad drift (GWh)",Kraftvärmeprod!$B$1:$AV$1,0),FALSE)),"Ej kraftvärme","Alternativproduktionsmetoden")</f>
        <v>Alternativproduktionsmetoden</v>
      </c>
      <c r="E216" s="248">
        <f>IF(ISERROR(1/VLOOKUP($B216,Kraftvärmeprod!$B$1:$BD$480,MATCH("Total värmeproduktion i kraftvärmeverk i kombinerad drift (GWh)",Kraftvärmeprod!$B$1:$AV$1,0),FALSE)),"",VLOOKUP($B216,'Slutlig allokering kvv'!$B$1:$BA$480,MATCH(E$1,'Slutlig allokering kvv'!$B$1:$AS$1,0),FALSE))</f>
        <v>0.91276123271889398</v>
      </c>
      <c r="F216">
        <f>IF(ISERROR(1/VLOOKUP($B216,Kraftvärmeprod!$B$1:$AV$480,MATCH("Producerad elenergi i kraftvärmeverk (GWh)",Kraftvärmeprod!$B$1:$AV$1,0),FALSE)),"",VLOOKUP($B216,Kraftvärmeprod!$B$1:$AV$480,MATCH("Producerad elenergi i kraftvärmeverk (GWh)",Kraftvärmeprod!$B$1:$AV$1,0),FALSE))</f>
        <v>4.8</v>
      </c>
      <c r="G216" t="str">
        <f>IF(ISERROR(1/VLOOKUP($B216,Miljö!$B$1:$T$480,MATCH("Såld mängd produktionsspecifik fjärrvärme (GWh)",Miljö!$B$1:$T$1,0),FALSE)),"",VLOOKUP($B216,Miljö!$B$1:$T$480,MATCH("Såld mängd produktionsspecifik fjärrvärme (GWh)",Miljö!$B$1:$T$1,0),FALSE))</f>
        <v/>
      </c>
      <c r="J216" t="str">
        <f t="shared" si="3"/>
        <v>Nybro Energi AB</v>
      </c>
    </row>
    <row r="217" spans="1:10" x14ac:dyDescent="0.25">
      <c r="A217" s="2" t="s">
        <v>359</v>
      </c>
      <c r="B217" s="2" t="s">
        <v>360</v>
      </c>
      <c r="D217" t="str">
        <f>IF(ISERROR(1/VLOOKUP($B217,Kraftvärmeprod!$B$1:$D$480,MATCH("Total värmeproduktion i kraftvärmeverk i kombinerad drift (GWh)",Kraftvärmeprod!$B$1:$AV$1,0),FALSE)),"Ej kraftvärme","Alternativproduktionsmetoden")</f>
        <v>Ej kraftvärme</v>
      </c>
      <c r="E217" s="248" t="str">
        <f>IF(ISERROR(1/VLOOKUP($B217,Kraftvärmeprod!$B$1:$BD$480,MATCH("Total värmeproduktion i kraftvärmeverk i kombinerad drift (GWh)",Kraftvärmeprod!$B$1:$AV$1,0),FALSE)),"",VLOOKUP($B217,'Slutlig allokering kvv'!$B$1:$BA$480,MATCH(E$1,'Slutlig allokering kvv'!$B$1:$AS$1,0),FALSE))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Nässjö Affärsverk AB</v>
      </c>
    </row>
    <row r="218" spans="1:10" x14ac:dyDescent="0.25">
      <c r="A218" s="2" t="s">
        <v>359</v>
      </c>
      <c r="B218" s="2" t="s">
        <v>361</v>
      </c>
      <c r="D218" t="str">
        <f>IF(ISERROR(1/VLOOKUP($B218,Kraftvärmeprod!$B$1:$D$480,MATCH("Total värmeproduktion i kraftvärmeverk i kombinerad drift (GWh)",Kraftvärmeprod!$B$1:$AV$1,0),FALSE)),"Ej kraftvärme","Alternativproduktionsmetoden")</f>
        <v>Ej kraftvärme</v>
      </c>
      <c r="E218" s="248" t="str">
        <f>IF(ISERROR(1/VLOOKUP($B218,Kraftvärmeprod!$B$1:$BD$480,MATCH("Total värmeproduktion i kraftvärmeverk i kombinerad drift (GWh)",Kraftvärmeprod!$B$1:$AV$1,0),FALSE)),"",VLOOKUP($B218,'Slutlig allokering kvv'!$B$1:$BA$480,MATCH(E$1,'Slutlig allokering kvv'!$B$1:$AS$1,0),FALSE))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Nässjö Affärsverk AB</v>
      </c>
    </row>
    <row r="219" spans="1:10" x14ac:dyDescent="0.25">
      <c r="A219" s="2" t="s">
        <v>359</v>
      </c>
      <c r="B219" s="2" t="s">
        <v>362</v>
      </c>
      <c r="D219" t="str">
        <f>IF(ISERROR(1/VLOOKUP($B219,Kraftvärmeprod!$B$1:$D$480,MATCH("Total värmeproduktion i kraftvärmeverk i kombinerad drift (GWh)",Kraftvärmeprod!$B$1:$AV$1,0),FALSE)),"Ej kraftvärme","Alternativproduktionsmetoden")</f>
        <v>Alternativproduktionsmetoden</v>
      </c>
      <c r="E219" s="248">
        <f>IF(ISERROR(1/VLOOKUP($B219,Kraftvärmeprod!$B$1:$BD$480,MATCH("Total värmeproduktion i kraftvärmeverk i kombinerad drift (GWh)",Kraftvärmeprod!$B$1:$AV$1,0),FALSE)),"",VLOOKUP($B219,'Slutlig allokering kvv'!$B$1:$BA$480,MATCH(E$1,'Slutlig allokering kvv'!$B$1:$AS$1,0),FALSE))</f>
        <v>0.52984610259826781</v>
      </c>
      <c r="F219">
        <f>IF(ISERROR(1/VLOOKUP($B219,Kraftvärmeprod!$B$1:$AV$480,MATCH("Producerad elenergi i kraftvärmeverk (GWh)",Kraftvärmeprod!$B$1:$AV$1,0),FALSE)),"",VLOOKUP($B219,Kraftvärmeprod!$B$1:$AV$480,MATCH("Producerad elenergi i kraftvärmeverk (GWh)",Kraftvärmeprod!$B$1:$AV$1,0),FALSE))</f>
        <v>33.299999999999997</v>
      </c>
      <c r="G219" t="str">
        <f>IF(ISERROR(1/VLOOKUP($B219,Miljö!$B$1:$T$480,MATCH("Såld mängd produktionsspecifik fjärrvärme (GWh)",Miljö!$B$1:$T$1,0),FALSE)),"",VLOOKUP($B219,Miljö!$B$1:$T$480,MATCH("Såld mängd produktionsspecifik fjärrvärme (GWh)",Miljö!$B$1:$T$1,0),FALSE))</f>
        <v/>
      </c>
      <c r="J219" t="str">
        <f t="shared" si="3"/>
        <v>Nässjö Affärsverk AB</v>
      </c>
    </row>
    <row r="220" spans="1:10" x14ac:dyDescent="0.25">
      <c r="A220" s="2" t="s">
        <v>363</v>
      </c>
      <c r="B220" s="2" t="s">
        <v>364</v>
      </c>
      <c r="D220" t="str">
        <f>IF(ISERROR(1/VLOOKUP($B220,Kraftvärmeprod!$B$1:$D$480,MATCH("Total värmeproduktion i kraftvärmeverk i kombinerad drift (GWh)",Kraftvärmeprod!$B$1:$AV$1,0),FALSE)),"Ej kraftvärme","Alternativproduktionsmetoden")</f>
        <v>Ej kraftvärme</v>
      </c>
      <c r="E220" s="248" t="str">
        <f>IF(ISERROR(1/VLOOKUP($B220,Kraftvärmeprod!$B$1:$BD$480,MATCH("Total värmeproduktion i kraftvärmeverk i kombinerad drift (GWh)",Kraftvärmeprod!$B$1:$AV$1,0),FALSE)),"",VLOOKUP($B220,'Slutlig allokering kvv'!$B$1:$BA$480,MATCH(E$1,'Slutlig allokering kvv'!$B$1:$AS$1,0),FALSE))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Olofströms Kraft AB</v>
      </c>
    </row>
    <row r="221" spans="1:10" x14ac:dyDescent="0.25">
      <c r="A221" s="2" t="s">
        <v>365</v>
      </c>
      <c r="B221" s="2" t="s">
        <v>366</v>
      </c>
      <c r="D221" t="str">
        <f>IF(ISERROR(1/VLOOKUP($B221,Kraftvärmeprod!$B$1:$D$480,MATCH("Total värmeproduktion i kraftvärmeverk i kombinerad drift (GWh)",Kraftvärmeprod!$B$1:$AV$1,0),FALSE)),"Ej kraftvärme","Alternativproduktionsmetoden")</f>
        <v>Alternativproduktionsmetoden</v>
      </c>
      <c r="E221" s="248">
        <f>IF(ISERROR(1/VLOOKUP($B221,Kraftvärmeprod!$B$1:$BD$480,MATCH("Total värmeproduktion i kraftvärmeverk i kombinerad drift (GWh)",Kraftvärmeprod!$B$1:$AV$1,0),FALSE)),"",VLOOKUP($B221,'Slutlig allokering kvv'!$B$1:$BA$480,MATCH(E$1,'Slutlig allokering kvv'!$B$1:$AS$1,0),FALSE))</f>
        <v>0.72429184993531681</v>
      </c>
      <c r="F221">
        <f>IF(ISERROR(1/VLOOKUP($B221,Kraftvärmeprod!$B$1:$AV$480,MATCH("Producerad elenergi i kraftvärmeverk (GWh)",Kraftvärmeprod!$B$1:$AV$1,0),FALSE)),"",VLOOKUP($B221,Kraftvärmeprod!$B$1:$AV$480,MATCH("Producerad elenergi i kraftvärmeverk (GWh)",Kraftvärmeprod!$B$1:$AV$1,0),FALSE))</f>
        <v>7.8</v>
      </c>
      <c r="G221" t="str">
        <f>IF(ISERROR(1/VLOOKUP($B221,Miljö!$B$1:$T$480,MATCH("Såld mängd produktionsspecifik fjärrvärme (GWh)",Miljö!$B$1:$T$1,0),FALSE)),"",VLOOKUP($B221,Miljö!$B$1:$T$480,MATCH("Såld mängd produktionsspecifik fjärrvärme (GWh)",Miljö!$B$1:$T$1,0),FALSE))</f>
        <v/>
      </c>
      <c r="J221" t="str">
        <f t="shared" si="3"/>
        <v>Oskarshamn Energi AB</v>
      </c>
    </row>
    <row r="222" spans="1:10" x14ac:dyDescent="0.25">
      <c r="A222" s="2" t="s">
        <v>367</v>
      </c>
      <c r="B222" s="2" t="s">
        <v>368</v>
      </c>
      <c r="D222" t="str">
        <f>IF(ISERROR(1/VLOOKUP($B222,Kraftvärmeprod!$B$1:$D$480,MATCH("Total värmeproduktion i kraftvärmeverk i kombinerad drift (GWh)",Kraftvärmeprod!$B$1:$AV$1,0),FALSE)),"Ej kraftvärme","Alternativproduktionsmetoden")</f>
        <v>Ej kraftvärme</v>
      </c>
      <c r="E222" s="248" t="str">
        <f>IF(ISERROR(1/VLOOKUP($B222,Kraftvärmeprod!$B$1:$BD$480,MATCH("Total värmeproduktion i kraftvärmeverk i kombinerad drift (GWh)",Kraftvärmeprod!$B$1:$AV$1,0),FALSE)),"",VLOOKUP($B222,'Slutlig allokering kvv'!$B$1:$BA$480,MATCH(E$1,'Slutlig allokering kvv'!$B$1:$AS$1,0),FALSE))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Oxelö Energi AB</v>
      </c>
    </row>
    <row r="223" spans="1:10" x14ac:dyDescent="0.25">
      <c r="A223" s="2" t="s">
        <v>371</v>
      </c>
      <c r="B223" s="2" t="s">
        <v>372</v>
      </c>
      <c r="D223" t="str">
        <f>IF(ISERROR(1/VLOOKUP($B223,Kraftvärmeprod!$B$1:$D$480,MATCH("Total värmeproduktion i kraftvärmeverk i kombinerad drift (GWh)",Kraftvärmeprod!$B$1:$AV$1,0),FALSE)),"Ej kraftvärme","Alternativproduktionsmetoden")</f>
        <v>Ej kraftvärme</v>
      </c>
      <c r="E223" s="248" t="str">
        <f>IF(ISERROR(1/VLOOKUP($B223,Kraftvärmeprod!$B$1:$BD$480,MATCH("Total värmeproduktion i kraftvärmeverk i kombinerad drift (GWh)",Kraftvärmeprod!$B$1:$AV$1,0),FALSE)),"",VLOOKUP($B223,'Slutlig allokering kvv'!$B$1:$BA$480,MATCH(E$1,'Slutlig allokering kvv'!$B$1:$AS$1,0),FALSE))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Perstorps Fjärrvärme AB</v>
      </c>
    </row>
    <row r="224" spans="1:10" x14ac:dyDescent="0.25">
      <c r="A224" s="2" t="s">
        <v>373</v>
      </c>
      <c r="B224" s="2" t="s">
        <v>374</v>
      </c>
      <c r="D224" t="str">
        <f>IF(ISERROR(1/VLOOKUP($B224,Kraftvärmeprod!$B$1:$D$480,MATCH("Total värmeproduktion i kraftvärmeverk i kombinerad drift (GWh)",Kraftvärmeprod!$B$1:$AV$1,0),FALSE)),"Ej kraftvärme","Alternativproduktionsmetoden")</f>
        <v>Ej kraftvärme</v>
      </c>
      <c r="E224" s="248" t="str">
        <f>IF(ISERROR(1/VLOOKUP($B224,Kraftvärmeprod!$B$1:$BD$480,MATCH("Total värmeproduktion i kraftvärmeverk i kombinerad drift (GWh)",Kraftvärmeprod!$B$1:$AV$1,0),FALSE)),"",VLOOKUP($B224,'Slutlig allokering kvv'!$B$1:$BA$480,MATCH(E$1,'Slutlig allokering kvv'!$B$1:$AS$1,0),FALSE))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PiteEnergi AB</v>
      </c>
    </row>
    <row r="225" spans="1:10" x14ac:dyDescent="0.25">
      <c r="A225" s="2" t="s">
        <v>373</v>
      </c>
      <c r="B225" s="2" t="s">
        <v>375</v>
      </c>
      <c r="D225" t="str">
        <f>IF(ISERROR(1/VLOOKUP($B225,Kraftvärmeprod!$B$1:$D$480,MATCH("Total värmeproduktion i kraftvärmeverk i kombinerad drift (GWh)",Kraftvärmeprod!$B$1:$AV$1,0),FALSE)),"Ej kraftvärme","Alternativproduktionsmetoden")</f>
        <v>Ej kraftvärme</v>
      </c>
      <c r="E225" s="248" t="str">
        <f>IF(ISERROR(1/VLOOKUP($B225,Kraftvärmeprod!$B$1:$BD$480,MATCH("Total värmeproduktion i kraftvärmeverk i kombinerad drift (GWh)",Kraftvärmeprod!$B$1:$AV$1,0),FALSE)),"",VLOOKUP($B225,'Slutlig allokering kvv'!$B$1:$BA$480,MATCH(E$1,'Slutlig allokering kvv'!$B$1:$AS$1,0),FALSE))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PiteEnergi AB</v>
      </c>
    </row>
    <row r="226" spans="1:10" x14ac:dyDescent="0.25">
      <c r="A226" s="2" t="s">
        <v>373</v>
      </c>
      <c r="B226" s="2" t="s">
        <v>376</v>
      </c>
      <c r="D226" t="str">
        <f>IF(ISERROR(1/VLOOKUP($B226,Kraftvärmeprod!$B$1:$D$480,MATCH("Total värmeproduktion i kraftvärmeverk i kombinerad drift (GWh)",Kraftvärmeprod!$B$1:$AV$1,0),FALSE)),"Ej kraftvärme","Alternativproduktionsmetoden")</f>
        <v>Ej kraftvärme</v>
      </c>
      <c r="E226" s="248" t="str">
        <f>IF(ISERROR(1/VLOOKUP($B226,Kraftvärmeprod!$B$1:$BD$480,MATCH("Total värmeproduktion i kraftvärmeverk i kombinerad drift (GWh)",Kraftvärmeprod!$B$1:$AV$1,0),FALSE)),"",VLOOKUP($B226,'Slutlig allokering kvv'!$B$1:$BA$480,MATCH(E$1,'Slutlig allokering kvv'!$B$1:$AS$1,0),FALSE))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PiteEnergi AB</v>
      </c>
    </row>
    <row r="227" spans="1:10" x14ac:dyDescent="0.25">
      <c r="A227" s="2" t="s">
        <v>373</v>
      </c>
      <c r="B227" s="2" t="s">
        <v>377</v>
      </c>
      <c r="D227" t="str">
        <f>IF(ISERROR(1/VLOOKUP($B227,Kraftvärmeprod!$B$1:$D$480,MATCH("Total värmeproduktion i kraftvärmeverk i kombinerad drift (GWh)",Kraftvärmeprod!$B$1:$AV$1,0),FALSE)),"Ej kraftvärme","Alternativproduktionsmetoden")</f>
        <v>Ej kraftvärme</v>
      </c>
      <c r="E227" s="248" t="str">
        <f>IF(ISERROR(1/VLOOKUP($B227,Kraftvärmeprod!$B$1:$BD$480,MATCH("Total värmeproduktion i kraftvärmeverk i kombinerad drift (GWh)",Kraftvärmeprod!$B$1:$AV$1,0),FALSE)),"",VLOOKUP($B227,'Slutlig allokering kvv'!$B$1:$BA$480,MATCH(E$1,'Slutlig allokering kvv'!$B$1:$AS$1,0),FALSE))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PiteEnergi AB</v>
      </c>
    </row>
    <row r="228" spans="1:10" x14ac:dyDescent="0.25">
      <c r="A228" s="2" t="s">
        <v>378</v>
      </c>
      <c r="B228" s="2" t="s">
        <v>379</v>
      </c>
      <c r="D228" t="str">
        <f>IF(ISERROR(1/VLOOKUP($B228,Kraftvärmeprod!$B$1:$D$480,MATCH("Total värmeproduktion i kraftvärmeverk i kombinerad drift (GWh)",Kraftvärmeprod!$B$1:$AV$1,0),FALSE)),"Ej kraftvärme","Alternativproduktionsmetoden")</f>
        <v>Ej kraftvärme</v>
      </c>
      <c r="E228" s="248" t="str">
        <f>IF(ISERROR(1/VLOOKUP($B228,Kraftvärmeprod!$B$1:$BD$480,MATCH("Total värmeproduktion i kraftvärmeverk i kombinerad drift (GWh)",Kraftvärmeprod!$B$1:$AV$1,0),FALSE)),"",VLOOKUP($B228,'Slutlig allokering kvv'!$B$1:$BA$480,MATCH(E$1,'Slutlig allokering kvv'!$B$1:$AS$1,0),FALSE))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POB Energi i Aneby AB</v>
      </c>
    </row>
    <row r="229" spans="1:10" x14ac:dyDescent="0.25">
      <c r="A229" s="2" t="s">
        <v>380</v>
      </c>
      <c r="B229" s="2" t="s">
        <v>381</v>
      </c>
      <c r="D229" t="str">
        <f>IF(ISERROR(1/VLOOKUP($B229,Kraftvärmeprod!$B$1:$D$480,MATCH("Total värmeproduktion i kraftvärmeverk i kombinerad drift (GWh)",Kraftvärmeprod!$B$1:$AV$1,0),FALSE)),"Ej kraftvärme","Alternativproduktionsmetoden")</f>
        <v>Ej kraftvärme</v>
      </c>
      <c r="E229" s="248" t="str">
        <f>IF(ISERROR(1/VLOOKUP($B229,Kraftvärmeprod!$B$1:$BD$480,MATCH("Total värmeproduktion i kraftvärmeverk i kombinerad drift (GWh)",Kraftvärmeprod!$B$1:$AV$1,0),FALSE)),"",VLOOKUP($B229,'Slutlig allokering kvv'!$B$1:$BA$480,MATCH(E$1,'Slutlig allokering kvv'!$B$1:$AS$1,0),FALSE))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Ragunda Energi och Teknik AB</v>
      </c>
    </row>
    <row r="230" spans="1:10" x14ac:dyDescent="0.25">
      <c r="A230" s="2" t="s">
        <v>382</v>
      </c>
      <c r="B230" s="2" t="s">
        <v>383</v>
      </c>
      <c r="D230" t="str">
        <f>IF(ISERROR(1/VLOOKUP($B230,Kraftvärmeprod!$B$1:$D$480,MATCH("Total värmeproduktion i kraftvärmeverk i kombinerad drift (GWh)",Kraftvärmeprod!$B$1:$AV$1,0),FALSE)),"Ej kraftvärme","Alternativproduktionsmetoden")</f>
        <v>Ej kraftvärme</v>
      </c>
      <c r="E230" s="248" t="str">
        <f>IF(ISERROR(1/VLOOKUP($B230,Kraftvärmeprod!$B$1:$BD$480,MATCH("Total värmeproduktion i kraftvärmeverk i kombinerad drift (GWh)",Kraftvärmeprod!$B$1:$AV$1,0),FALSE)),"",VLOOKUP($B230,'Slutlig allokering kvv'!$B$1:$BA$480,MATCH(E$1,'Slutlig allokering kvv'!$B$1:$AS$1,0),FALSE))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Rindi Energi AB</v>
      </c>
    </row>
    <row r="231" spans="1:10" x14ac:dyDescent="0.25">
      <c r="A231" s="2" t="s">
        <v>382</v>
      </c>
      <c r="B231" s="2" t="s">
        <v>384</v>
      </c>
      <c r="D231" t="str">
        <f>IF(ISERROR(1/VLOOKUP($B231,Kraftvärmeprod!$B$1:$D$480,MATCH("Total värmeproduktion i kraftvärmeverk i kombinerad drift (GWh)",Kraftvärmeprod!$B$1:$AV$1,0),FALSE)),"Ej kraftvärme","Alternativproduktionsmetoden")</f>
        <v>Ej kraftvärme</v>
      </c>
      <c r="E231" s="248" t="str">
        <f>IF(ISERROR(1/VLOOKUP($B231,Kraftvärmeprod!$B$1:$BD$480,MATCH("Total värmeproduktion i kraftvärmeverk i kombinerad drift (GWh)",Kraftvärmeprod!$B$1:$AV$1,0),FALSE)),"",VLOOKUP($B231,'Slutlig allokering kvv'!$B$1:$BA$480,MATCH(E$1,'Slutlig allokering kvv'!$B$1:$AS$1,0),FALSE))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Rindi Energi AB</v>
      </c>
    </row>
    <row r="232" spans="1:10" x14ac:dyDescent="0.25">
      <c r="A232" s="2" t="s">
        <v>382</v>
      </c>
      <c r="B232" s="2" t="s">
        <v>385</v>
      </c>
      <c r="D232" t="str">
        <f>IF(ISERROR(1/VLOOKUP($B232,Kraftvärmeprod!$B$1:$D$480,MATCH("Total värmeproduktion i kraftvärmeverk i kombinerad drift (GWh)",Kraftvärmeprod!$B$1:$AV$1,0),FALSE)),"Ej kraftvärme","Alternativproduktionsmetoden")</f>
        <v>Ej kraftvärme</v>
      </c>
      <c r="E232" s="248" t="str">
        <f>IF(ISERROR(1/VLOOKUP($B232,Kraftvärmeprod!$B$1:$BD$480,MATCH("Total värmeproduktion i kraftvärmeverk i kombinerad drift (GWh)",Kraftvärmeprod!$B$1:$AV$1,0),FALSE)),"",VLOOKUP($B232,'Slutlig allokering kvv'!$B$1:$BA$480,MATCH(E$1,'Slutlig allokering kvv'!$B$1:$AS$1,0),FALSE))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Rindi Energi AB</v>
      </c>
    </row>
    <row r="233" spans="1:10" x14ac:dyDescent="0.25">
      <c r="A233" s="2" t="s">
        <v>382</v>
      </c>
      <c r="B233" s="2" t="s">
        <v>386</v>
      </c>
      <c r="D233" t="str">
        <f>IF(ISERROR(1/VLOOKUP($B233,Kraftvärmeprod!$B$1:$D$480,MATCH("Total värmeproduktion i kraftvärmeverk i kombinerad drift (GWh)",Kraftvärmeprod!$B$1:$AV$1,0),FALSE)),"Ej kraftvärme","Alternativproduktionsmetoden")</f>
        <v>Ej kraftvärme</v>
      </c>
      <c r="E233" s="248" t="str">
        <f>IF(ISERROR(1/VLOOKUP($B233,Kraftvärmeprod!$B$1:$BD$480,MATCH("Total värmeproduktion i kraftvärmeverk i kombinerad drift (GWh)",Kraftvärmeprod!$B$1:$AV$1,0),FALSE)),"",VLOOKUP($B233,'Slutlig allokering kvv'!$B$1:$BA$480,MATCH(E$1,'Slutlig allokering kvv'!$B$1:$AS$1,0),FALSE))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Rindi Energi AB</v>
      </c>
    </row>
    <row r="234" spans="1:10" x14ac:dyDescent="0.25">
      <c r="A234" s="2" t="s">
        <v>382</v>
      </c>
      <c r="B234" s="2" t="s">
        <v>387</v>
      </c>
      <c r="D234" t="str">
        <f>IF(ISERROR(1/VLOOKUP($B234,Kraftvärmeprod!$B$1:$D$480,MATCH("Total värmeproduktion i kraftvärmeverk i kombinerad drift (GWh)",Kraftvärmeprod!$B$1:$AV$1,0),FALSE)),"Ej kraftvärme","Alternativproduktionsmetoden")</f>
        <v>Ej kraftvärme</v>
      </c>
      <c r="E234" s="248" t="str">
        <f>IF(ISERROR(1/VLOOKUP($B234,Kraftvärmeprod!$B$1:$BD$480,MATCH("Total värmeproduktion i kraftvärmeverk i kombinerad drift (GWh)",Kraftvärmeprod!$B$1:$AV$1,0),FALSE)),"",VLOOKUP($B234,'Slutlig allokering kvv'!$B$1:$BA$480,MATCH(E$1,'Slutlig allokering kvv'!$B$1:$AS$1,0),FALSE))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Rindi Energi AB</v>
      </c>
    </row>
    <row r="235" spans="1:10" x14ac:dyDescent="0.25">
      <c r="A235" s="2" t="s">
        <v>382</v>
      </c>
      <c r="B235" s="2" t="s">
        <v>388</v>
      </c>
      <c r="D235" t="str">
        <f>IF(ISERROR(1/VLOOKUP($B235,Kraftvärmeprod!$B$1:$D$480,MATCH("Total värmeproduktion i kraftvärmeverk i kombinerad drift (GWh)",Kraftvärmeprod!$B$1:$AV$1,0),FALSE)),"Ej kraftvärme","Alternativproduktionsmetoden")</f>
        <v>Ej kraftvärme</v>
      </c>
      <c r="E235" s="248" t="str">
        <f>IF(ISERROR(1/VLOOKUP($B235,Kraftvärmeprod!$B$1:$BD$480,MATCH("Total värmeproduktion i kraftvärmeverk i kombinerad drift (GWh)",Kraftvärmeprod!$B$1:$AV$1,0),FALSE)),"",VLOOKUP($B235,'Slutlig allokering kvv'!$B$1:$BA$480,MATCH(E$1,'Slutlig allokering kvv'!$B$1:$AS$1,0),FALSE))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Rindi Energi AB</v>
      </c>
    </row>
    <row r="236" spans="1:10" x14ac:dyDescent="0.25">
      <c r="A236" s="2" t="s">
        <v>382</v>
      </c>
      <c r="B236" s="2" t="s">
        <v>389</v>
      </c>
      <c r="D236" t="str">
        <f>IF(ISERROR(1/VLOOKUP($B236,Kraftvärmeprod!$B$1:$D$480,MATCH("Total värmeproduktion i kraftvärmeverk i kombinerad drift (GWh)",Kraftvärmeprod!$B$1:$AV$1,0),FALSE)),"Ej kraftvärme","Alternativproduktionsmetoden")</f>
        <v>Ej kraftvärme</v>
      </c>
      <c r="E236" s="248" t="str">
        <f>IF(ISERROR(1/VLOOKUP($B236,Kraftvärmeprod!$B$1:$BD$480,MATCH("Total värmeproduktion i kraftvärmeverk i kombinerad drift (GWh)",Kraftvärmeprod!$B$1:$AV$1,0),FALSE)),"",VLOOKUP($B236,'Slutlig allokering kvv'!$B$1:$BA$480,MATCH(E$1,'Slutlig allokering kvv'!$B$1:$AS$1,0),FALSE))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Rindi Energi AB</v>
      </c>
    </row>
    <row r="237" spans="1:10" x14ac:dyDescent="0.25">
      <c r="A237" s="2" t="s">
        <v>382</v>
      </c>
      <c r="B237" s="2" t="s">
        <v>390</v>
      </c>
      <c r="D237" t="str">
        <f>IF(ISERROR(1/VLOOKUP($B237,Kraftvärmeprod!$B$1:$D$480,MATCH("Total värmeproduktion i kraftvärmeverk i kombinerad drift (GWh)",Kraftvärmeprod!$B$1:$AV$1,0),FALSE)),"Ej kraftvärme","Alternativproduktionsmetoden")</f>
        <v>Ej kraftvärme</v>
      </c>
      <c r="E237" s="248" t="str">
        <f>IF(ISERROR(1/VLOOKUP($B237,Kraftvärmeprod!$B$1:$BD$480,MATCH("Total värmeproduktion i kraftvärmeverk i kombinerad drift (GWh)",Kraftvärmeprod!$B$1:$AV$1,0),FALSE)),"",VLOOKUP($B237,'Slutlig allokering kvv'!$B$1:$BA$480,MATCH(E$1,'Slutlig allokering kvv'!$B$1:$AS$1,0),FALSE))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Rindi Energi AB</v>
      </c>
    </row>
    <row r="238" spans="1:10" x14ac:dyDescent="0.25">
      <c r="A238" s="2" t="s">
        <v>382</v>
      </c>
      <c r="B238" s="2" t="s">
        <v>391</v>
      </c>
      <c r="D238" t="str">
        <f>IF(ISERROR(1/VLOOKUP($B238,Kraftvärmeprod!$B$1:$D$480,MATCH("Total värmeproduktion i kraftvärmeverk i kombinerad drift (GWh)",Kraftvärmeprod!$B$1:$AV$1,0),FALSE)),"Ej kraftvärme","Alternativproduktionsmetoden")</f>
        <v>Ej kraftvärme</v>
      </c>
      <c r="E238" s="248" t="str">
        <f>IF(ISERROR(1/VLOOKUP($B238,Kraftvärmeprod!$B$1:$BD$480,MATCH("Total värmeproduktion i kraftvärmeverk i kombinerad drift (GWh)",Kraftvärmeprod!$B$1:$AV$1,0),FALSE)),"",VLOOKUP($B238,'Slutlig allokering kvv'!$B$1:$BA$480,MATCH(E$1,'Slutlig allokering kvv'!$B$1:$AS$1,0),FALSE))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Rindi Energi AB</v>
      </c>
    </row>
    <row r="239" spans="1:10" x14ac:dyDescent="0.25">
      <c r="A239" s="2" t="s">
        <v>382</v>
      </c>
      <c r="B239" s="2" t="s">
        <v>392</v>
      </c>
      <c r="D239" t="str">
        <f>IF(ISERROR(1/VLOOKUP($B239,Kraftvärmeprod!$B$1:$D$480,MATCH("Total värmeproduktion i kraftvärmeverk i kombinerad drift (GWh)",Kraftvärmeprod!$B$1:$AV$1,0),FALSE)),"Ej kraftvärme","Alternativproduktionsmetoden")</f>
        <v>Ej kraftvärme</v>
      </c>
      <c r="E239" s="248" t="str">
        <f>IF(ISERROR(1/VLOOKUP($B239,Kraftvärmeprod!$B$1:$BD$480,MATCH("Total värmeproduktion i kraftvärmeverk i kombinerad drift (GWh)",Kraftvärmeprod!$B$1:$AV$1,0),FALSE)),"",VLOOKUP($B239,'Slutlig allokering kvv'!$B$1:$BA$480,MATCH(E$1,'Slutlig allokering kvv'!$B$1:$AS$1,0),FALSE))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Rindi Energi AB</v>
      </c>
    </row>
    <row r="240" spans="1:10" x14ac:dyDescent="0.25">
      <c r="A240" s="2" t="s">
        <v>382</v>
      </c>
      <c r="B240" s="2" t="s">
        <v>393</v>
      </c>
      <c r="D240" t="str">
        <f>IF(ISERROR(1/VLOOKUP($B240,Kraftvärmeprod!$B$1:$D$480,MATCH("Total värmeproduktion i kraftvärmeverk i kombinerad drift (GWh)",Kraftvärmeprod!$B$1:$AV$1,0),FALSE)),"Ej kraftvärme","Alternativproduktionsmetoden")</f>
        <v>Ej kraftvärme</v>
      </c>
      <c r="E240" s="248" t="str">
        <f>IF(ISERROR(1/VLOOKUP($B240,Kraftvärmeprod!$B$1:$BD$480,MATCH("Total värmeproduktion i kraftvärmeverk i kombinerad drift (GWh)",Kraftvärmeprod!$B$1:$AV$1,0),FALSE)),"",VLOOKUP($B240,'Slutlig allokering kvv'!$B$1:$BA$480,MATCH(E$1,'Slutlig allokering kvv'!$B$1:$AS$1,0),FALSE))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Rindi Energi AB</v>
      </c>
    </row>
    <row r="241" spans="1:10" x14ac:dyDescent="0.25">
      <c r="A241" s="2" t="s">
        <v>382</v>
      </c>
      <c r="B241" s="2" t="s">
        <v>394</v>
      </c>
      <c r="D241" t="str">
        <f>IF(ISERROR(1/VLOOKUP($B241,Kraftvärmeprod!$B$1:$D$480,MATCH("Total värmeproduktion i kraftvärmeverk i kombinerad drift (GWh)",Kraftvärmeprod!$B$1:$AV$1,0),FALSE)),"Ej kraftvärme","Alternativproduktionsmetoden")</f>
        <v>Ej kraftvärme</v>
      </c>
      <c r="E241" s="248" t="str">
        <f>IF(ISERROR(1/VLOOKUP($B241,Kraftvärmeprod!$B$1:$BD$480,MATCH("Total värmeproduktion i kraftvärmeverk i kombinerad drift (GWh)",Kraftvärmeprod!$B$1:$AV$1,0),FALSE)),"",VLOOKUP($B241,'Slutlig allokering kvv'!$B$1:$BA$480,MATCH(E$1,'Slutlig allokering kvv'!$B$1:$AS$1,0),FALSE))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Rindi Energi AB</v>
      </c>
    </row>
    <row r="242" spans="1:10" x14ac:dyDescent="0.25">
      <c r="A242" s="2" t="s">
        <v>382</v>
      </c>
      <c r="B242" s="2" t="s">
        <v>395</v>
      </c>
      <c r="D242" t="str">
        <f>IF(ISERROR(1/VLOOKUP($B242,Kraftvärmeprod!$B$1:$D$480,MATCH("Total värmeproduktion i kraftvärmeverk i kombinerad drift (GWh)",Kraftvärmeprod!$B$1:$AV$1,0),FALSE)),"Ej kraftvärme","Alternativproduktionsmetoden")</f>
        <v>Ej kraftvärme</v>
      </c>
      <c r="E242" s="248" t="str">
        <f>IF(ISERROR(1/VLOOKUP($B242,Kraftvärmeprod!$B$1:$BD$480,MATCH("Total värmeproduktion i kraftvärmeverk i kombinerad drift (GWh)",Kraftvärmeprod!$B$1:$AV$1,0),FALSE)),"",VLOOKUP($B242,'Slutlig allokering kvv'!$B$1:$BA$480,MATCH(E$1,'Slutlig allokering kvv'!$B$1:$AS$1,0),FALSE))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Rindi Energi AB</v>
      </c>
    </row>
    <row r="243" spans="1:10" x14ac:dyDescent="0.25">
      <c r="A243" s="2" t="s">
        <v>396</v>
      </c>
      <c r="B243" s="2" t="s">
        <v>397</v>
      </c>
      <c r="D243" t="str">
        <f>IF(ISERROR(1/VLOOKUP($B243,Kraftvärmeprod!$B$1:$D$480,MATCH("Total värmeproduktion i kraftvärmeverk i kombinerad drift (GWh)",Kraftvärmeprod!$B$1:$AV$1,0),FALSE)),"Ej kraftvärme","Alternativproduktionsmetoden")</f>
        <v>Ej kraftvärme</v>
      </c>
      <c r="E243" s="248" t="str">
        <f>IF(ISERROR(1/VLOOKUP($B243,Kraftvärmeprod!$B$1:$BD$480,MATCH("Total värmeproduktion i kraftvärmeverk i kombinerad drift (GWh)",Kraftvärmeprod!$B$1:$AV$1,0),FALSE)),"",VLOOKUP($B243,'Slutlig allokering kvv'!$B$1:$BA$480,MATCH(E$1,'Slutlig allokering kvv'!$B$1:$AS$1,0),FALSE))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Ronneby Miljö och Teknik AB</v>
      </c>
    </row>
    <row r="244" spans="1:10" x14ac:dyDescent="0.25">
      <c r="A244" s="2" t="s">
        <v>396</v>
      </c>
      <c r="B244" s="2" t="s">
        <v>398</v>
      </c>
      <c r="D244" t="str">
        <f>IF(ISERROR(1/VLOOKUP($B244,Kraftvärmeprod!$B$1:$D$480,MATCH("Total värmeproduktion i kraftvärmeverk i kombinerad drift (GWh)",Kraftvärmeprod!$B$1:$AV$1,0),FALSE)),"Ej kraftvärme","Alternativproduktionsmetoden")</f>
        <v>Ej kraftvärme</v>
      </c>
      <c r="E244" s="248" t="str">
        <f>IF(ISERROR(1/VLOOKUP($B244,Kraftvärmeprod!$B$1:$BD$480,MATCH("Total värmeproduktion i kraftvärmeverk i kombinerad drift (GWh)",Kraftvärmeprod!$B$1:$AV$1,0),FALSE)),"",VLOOKUP($B244,'Slutlig allokering kvv'!$B$1:$BA$480,MATCH(E$1,'Slutlig allokering kvv'!$B$1:$AS$1,0),FALSE))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Ronneby Miljö och Teknik AB</v>
      </c>
    </row>
    <row r="245" spans="1:10" x14ac:dyDescent="0.25">
      <c r="A245" s="2" t="s">
        <v>399</v>
      </c>
      <c r="B245" s="2" t="s">
        <v>400</v>
      </c>
      <c r="D245" t="str">
        <f>IF(ISERROR(1/VLOOKUP($B245,Kraftvärmeprod!$B$1:$D$480,MATCH("Total värmeproduktion i kraftvärmeverk i kombinerad drift (GWh)",Kraftvärmeprod!$B$1:$AV$1,0),FALSE)),"Ej kraftvärme","Alternativproduktionsmetoden")</f>
        <v>Ej kraftvärme</v>
      </c>
      <c r="E245" s="248" t="str">
        <f>IF(ISERROR(1/VLOOKUP($B245,Kraftvärmeprod!$B$1:$BD$480,MATCH("Total värmeproduktion i kraftvärmeverk i kombinerad drift (GWh)",Kraftvärmeprod!$B$1:$AV$1,0),FALSE)),"",VLOOKUP($B245,'Slutlig allokering kvv'!$B$1:$BA$480,MATCH(E$1,'Slutlig allokering kvv'!$B$1:$AS$1,0),FALSE))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Rättviks Teknik AB</v>
      </c>
    </row>
    <row r="246" spans="1:10" x14ac:dyDescent="0.25">
      <c r="A246" s="2" t="s">
        <v>401</v>
      </c>
      <c r="B246" s="2" t="s">
        <v>402</v>
      </c>
      <c r="D246" t="str">
        <f>IF(ISERROR(1/VLOOKUP($B246,Kraftvärmeprod!$B$1:$D$480,MATCH("Total värmeproduktion i kraftvärmeverk i kombinerad drift (GWh)",Kraftvärmeprod!$B$1:$AV$1,0),FALSE)),"Ej kraftvärme","Alternativproduktionsmetoden")</f>
        <v>Alternativproduktionsmetoden</v>
      </c>
      <c r="E246" s="248">
        <f>IF(ISERROR(1/VLOOKUP($B246,Kraftvärmeprod!$B$1:$BD$480,MATCH("Total värmeproduktion i kraftvärmeverk i kombinerad drift (GWh)",Kraftvärmeprod!$B$1:$AV$1,0),FALSE)),"",VLOOKUP($B246,'Slutlig allokering kvv'!$B$1:$BA$480,MATCH(E$1,'Slutlig allokering kvv'!$B$1:$AS$1,0),FALSE))</f>
        <v>0.60265126220509413</v>
      </c>
      <c r="F246">
        <f>IF(ISERROR(1/VLOOKUP($B246,Kraftvärmeprod!$B$1:$AV$480,MATCH("Producerad elenergi i kraftvärmeverk (GWh)",Kraftvärmeprod!$B$1:$AV$1,0),FALSE)),"",VLOOKUP($B246,Kraftvärmeprod!$B$1:$AV$480,MATCH("Producerad elenergi i kraftvärmeverk (GWh)",Kraftvärmeprod!$B$1:$AV$1,0),FALSE))</f>
        <v>21.327000000000002</v>
      </c>
      <c r="G246" t="str">
        <f>IF(ISERROR(1/VLOOKUP($B246,Miljö!$B$1:$T$480,MATCH("Såld mängd produktionsspecifik fjärrvärme (GWh)",Miljö!$B$1:$T$1,0),FALSE)),"",VLOOKUP($B246,Miljö!$B$1:$T$480,MATCH("Såld mängd produktionsspecifik fjärrvärme (GWh)",Miljö!$B$1:$T$1,0),FALSE))</f>
        <v/>
      </c>
      <c r="J246" t="str">
        <f t="shared" si="3"/>
        <v>Sala-Heby Energi AB</v>
      </c>
    </row>
    <row r="247" spans="1:10" x14ac:dyDescent="0.25">
      <c r="A247" s="2" t="s">
        <v>403</v>
      </c>
      <c r="B247" s="2" t="s">
        <v>404</v>
      </c>
      <c r="D247" t="str">
        <f>IF(ISERROR(1/VLOOKUP($B247,Kraftvärmeprod!$B$1:$D$480,MATCH("Total värmeproduktion i kraftvärmeverk i kombinerad drift (GWh)",Kraftvärmeprod!$B$1:$AV$1,0),FALSE)),"Ej kraftvärme","Alternativproduktionsmetoden")</f>
        <v>Alternativproduktionsmetoden</v>
      </c>
      <c r="E247" s="248">
        <f>IF(ISERROR(1/VLOOKUP($B247,Kraftvärmeprod!$B$1:$BD$480,MATCH("Total värmeproduktion i kraftvärmeverk i kombinerad drift (GWh)",Kraftvärmeprod!$B$1:$AV$1,0),FALSE)),"",VLOOKUP($B247,'Slutlig allokering kvv'!$B$1:$BA$480,MATCH(E$1,'Slutlig allokering kvv'!$B$1:$AS$1,0),FALSE))</f>
        <v>0.77027168255158374</v>
      </c>
      <c r="F247">
        <f>IF(ISERROR(1/VLOOKUP($B247,Kraftvärmeprod!$B$1:$AV$480,MATCH("Producerad elenergi i kraftvärmeverk (GWh)",Kraftvärmeprod!$B$1:$AV$1,0),FALSE)),"",VLOOKUP($B247,Kraftvärmeprod!$B$1:$AV$480,MATCH("Producerad elenergi i kraftvärmeverk (GWh)",Kraftvärmeprod!$B$1:$AV$1,0),FALSE))</f>
        <v>9.2780000000000005</v>
      </c>
      <c r="G247" t="str">
        <f>IF(ISERROR(1/VLOOKUP($B247,Miljö!$B$1:$T$480,MATCH("Såld mängd produktionsspecifik fjärrvärme (GWh)",Miljö!$B$1:$T$1,0),FALSE)),"",VLOOKUP($B247,Miljö!$B$1:$T$480,MATCH("Såld mängd produktionsspecifik fjärrvärme (GWh)",Miljö!$B$1:$T$1,0),FALSE))</f>
        <v/>
      </c>
      <c r="J247" t="str">
        <f t="shared" si="3"/>
        <v>Sandviken Energi AB</v>
      </c>
    </row>
    <row r="248" spans="1:10" x14ac:dyDescent="0.25">
      <c r="A248" s="2" t="s">
        <v>405</v>
      </c>
      <c r="B248" s="2" t="s">
        <v>406</v>
      </c>
      <c r="D248" t="str">
        <f>IF(ISERROR(1/VLOOKUP($B248,Kraftvärmeprod!$B$1:$D$480,MATCH("Total värmeproduktion i kraftvärmeverk i kombinerad drift (GWh)",Kraftvärmeprod!$B$1:$AV$1,0),FALSE)),"Ej kraftvärme","Alternativproduktionsmetoden")</f>
        <v>Ej kraftvärme</v>
      </c>
      <c r="E248" s="248" t="str">
        <f>IF(ISERROR(1/VLOOKUP($B248,Kraftvärmeprod!$B$1:$BD$480,MATCH("Total värmeproduktion i kraftvärmeverk i kombinerad drift (GWh)",Kraftvärmeprod!$B$1:$AV$1,0),FALSE)),"",VLOOKUP($B248,'Slutlig allokering kvv'!$B$1:$BA$480,MATCH(E$1,'Slutlig allokering kvv'!$B$1:$AS$1,0),FALSE))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Skara Energi AB</v>
      </c>
    </row>
    <row r="249" spans="1:10" x14ac:dyDescent="0.25">
      <c r="A249" s="2" t="s">
        <v>407</v>
      </c>
      <c r="B249" s="2" t="s">
        <v>408</v>
      </c>
      <c r="D249" t="str">
        <f>IF(ISERROR(1/VLOOKUP($B249,Kraftvärmeprod!$B$1:$D$480,MATCH("Total värmeproduktion i kraftvärmeverk i kombinerad drift (GWh)",Kraftvärmeprod!$B$1:$AV$1,0),FALSE)),"Ej kraftvärme","Alternativproduktionsmetoden")</f>
        <v>Ej kraftvärme</v>
      </c>
      <c r="E249" s="248" t="str">
        <f>IF(ISERROR(1/VLOOKUP($B249,Kraftvärmeprod!$B$1:$BD$480,MATCH("Total värmeproduktion i kraftvärmeverk i kombinerad drift (GWh)",Kraftvärmeprod!$B$1:$AV$1,0),FALSE)),"",VLOOKUP($B249,'Slutlig allokering kvv'!$B$1:$BA$480,MATCH(E$1,'Slutlig allokering kvv'!$B$1:$AS$1,0),FALSE))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Skellefteå Kraft AB</v>
      </c>
    </row>
    <row r="250" spans="1:10" x14ac:dyDescent="0.25">
      <c r="A250" s="2" t="s">
        <v>407</v>
      </c>
      <c r="B250" s="2" t="s">
        <v>409</v>
      </c>
      <c r="D250" t="str">
        <f>IF(ISERROR(1/VLOOKUP($B250,Kraftvärmeprod!$B$1:$D$480,MATCH("Total värmeproduktion i kraftvärmeverk i kombinerad drift (GWh)",Kraftvärmeprod!$B$1:$AV$1,0),FALSE)),"Ej kraftvärme","Alternativproduktionsmetoden")</f>
        <v>Ej kraftvärme</v>
      </c>
      <c r="E250" s="248" t="str">
        <f>IF(ISERROR(1/VLOOKUP($B250,Kraftvärmeprod!$B$1:$BD$480,MATCH("Total värmeproduktion i kraftvärmeverk i kombinerad drift (GWh)",Kraftvärmeprod!$B$1:$AV$1,0),FALSE)),"",VLOOKUP($B250,'Slutlig allokering kvv'!$B$1:$BA$480,MATCH(E$1,'Slutlig allokering kvv'!$B$1:$AS$1,0),FALSE))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Skellefteå Kraft AB</v>
      </c>
    </row>
    <row r="251" spans="1:10" x14ac:dyDescent="0.25">
      <c r="A251" s="2" t="s">
        <v>407</v>
      </c>
      <c r="B251" s="2" t="s">
        <v>410</v>
      </c>
      <c r="D251" t="str">
        <f>IF(ISERROR(1/VLOOKUP($B251,Kraftvärmeprod!$B$1:$D$480,MATCH("Total värmeproduktion i kraftvärmeverk i kombinerad drift (GWh)",Kraftvärmeprod!$B$1:$AV$1,0),FALSE)),"Ej kraftvärme","Alternativproduktionsmetoden")</f>
        <v>Ej kraftvärme</v>
      </c>
      <c r="E251" s="248" t="str">
        <f>IF(ISERROR(1/VLOOKUP($B251,Kraftvärmeprod!$B$1:$BD$480,MATCH("Total värmeproduktion i kraftvärmeverk i kombinerad drift (GWh)",Kraftvärmeprod!$B$1:$AV$1,0),FALSE)),"",VLOOKUP($B251,'Slutlig allokering kvv'!$B$1:$BA$480,MATCH(E$1,'Slutlig allokering kvv'!$B$1:$AS$1,0),FALSE))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Skellefteå Kraft AB</v>
      </c>
    </row>
    <row r="252" spans="1:10" x14ac:dyDescent="0.25">
      <c r="A252" s="2" t="s">
        <v>407</v>
      </c>
      <c r="B252" s="2" t="s">
        <v>411</v>
      </c>
      <c r="D252" t="str">
        <f>IF(ISERROR(1/VLOOKUP($B252,Kraftvärmeprod!$B$1:$D$480,MATCH("Total värmeproduktion i kraftvärmeverk i kombinerad drift (GWh)",Kraftvärmeprod!$B$1:$AV$1,0),FALSE)),"Ej kraftvärme","Alternativproduktionsmetoden")</f>
        <v>Ej kraftvärme</v>
      </c>
      <c r="E252" s="248" t="str">
        <f>IF(ISERROR(1/VLOOKUP($B252,Kraftvärmeprod!$B$1:$BD$480,MATCH("Total värmeproduktion i kraftvärmeverk i kombinerad drift (GWh)",Kraftvärmeprod!$B$1:$AV$1,0),FALSE)),"",VLOOKUP($B252,'Slutlig allokering kvv'!$B$1:$BA$480,MATCH(E$1,'Slutlig allokering kvv'!$B$1:$AS$1,0),FALSE))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Skellefteå Kraft AB</v>
      </c>
    </row>
    <row r="253" spans="1:10" x14ac:dyDescent="0.25">
      <c r="A253" s="2" t="s">
        <v>407</v>
      </c>
      <c r="B253" s="2" t="s">
        <v>412</v>
      </c>
      <c r="D253" t="str">
        <f>IF(ISERROR(1/VLOOKUP($B253,Kraftvärmeprod!$B$1:$D$480,MATCH("Total värmeproduktion i kraftvärmeverk i kombinerad drift (GWh)",Kraftvärmeprod!$B$1:$AV$1,0),FALSE)),"Ej kraftvärme","Alternativproduktionsmetoden")</f>
        <v>Ej kraftvärme</v>
      </c>
      <c r="E253" s="248" t="str">
        <f>IF(ISERROR(1/VLOOKUP($B253,Kraftvärmeprod!$B$1:$BD$480,MATCH("Total värmeproduktion i kraftvärmeverk i kombinerad drift (GWh)",Kraftvärmeprod!$B$1:$AV$1,0),FALSE)),"",VLOOKUP($B253,'Slutlig allokering kvv'!$B$1:$BA$480,MATCH(E$1,'Slutlig allokering kvv'!$B$1:$AS$1,0),FALSE))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Skellefteå Kraft AB</v>
      </c>
    </row>
    <row r="254" spans="1:10" x14ac:dyDescent="0.25">
      <c r="A254" s="2" t="s">
        <v>407</v>
      </c>
      <c r="B254" s="2" t="s">
        <v>413</v>
      </c>
      <c r="D254" t="str">
        <f>IF(ISERROR(1/VLOOKUP($B254,Kraftvärmeprod!$B$1:$D$480,MATCH("Total värmeproduktion i kraftvärmeverk i kombinerad drift (GWh)",Kraftvärmeprod!$B$1:$AV$1,0),FALSE)),"Ej kraftvärme","Alternativproduktionsmetoden")</f>
        <v>Ej kraftvärme</v>
      </c>
      <c r="E254" s="248" t="str">
        <f>IF(ISERROR(1/VLOOKUP($B254,Kraftvärmeprod!$B$1:$BD$480,MATCH("Total värmeproduktion i kraftvärmeverk i kombinerad drift (GWh)",Kraftvärmeprod!$B$1:$AV$1,0),FALSE)),"",VLOOKUP($B254,'Slutlig allokering kvv'!$B$1:$BA$480,MATCH(E$1,'Slutlig allokering kvv'!$B$1:$AS$1,0),FALSE))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Skellefteå Kraft AB</v>
      </c>
    </row>
    <row r="255" spans="1:10" x14ac:dyDescent="0.25">
      <c r="A255" s="2" t="s">
        <v>407</v>
      </c>
      <c r="B255" s="2" t="s">
        <v>414</v>
      </c>
      <c r="D255" t="str">
        <f>IF(ISERROR(1/VLOOKUP($B255,Kraftvärmeprod!$B$1:$D$480,MATCH("Total värmeproduktion i kraftvärmeverk i kombinerad drift (GWh)",Kraftvärmeprod!$B$1:$AV$1,0),FALSE)),"Ej kraftvärme","Alternativproduktionsmetoden")</f>
        <v>Ej kraftvärme</v>
      </c>
      <c r="E255" s="248" t="str">
        <f>IF(ISERROR(1/VLOOKUP($B255,Kraftvärmeprod!$B$1:$BD$480,MATCH("Total värmeproduktion i kraftvärmeverk i kombinerad drift (GWh)",Kraftvärmeprod!$B$1:$AV$1,0),FALSE)),"",VLOOKUP($B255,'Slutlig allokering kvv'!$B$1:$BA$480,MATCH(E$1,'Slutlig allokering kvv'!$B$1:$AS$1,0),FALSE))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Skellefteå Kraft AB</v>
      </c>
    </row>
    <row r="256" spans="1:10" x14ac:dyDescent="0.25">
      <c r="A256" s="2" t="s">
        <v>407</v>
      </c>
      <c r="B256" s="2" t="s">
        <v>415</v>
      </c>
      <c r="D256" t="str">
        <f>IF(ISERROR(1/VLOOKUP($B256,Kraftvärmeprod!$B$1:$D$480,MATCH("Total värmeproduktion i kraftvärmeverk i kombinerad drift (GWh)",Kraftvärmeprod!$B$1:$AV$1,0),FALSE)),"Ej kraftvärme","Alternativproduktionsmetoden")</f>
        <v>Ej kraftvärme</v>
      </c>
      <c r="E256" s="248" t="str">
        <f>IF(ISERROR(1/VLOOKUP($B256,Kraftvärmeprod!$B$1:$BD$480,MATCH("Total värmeproduktion i kraftvärmeverk i kombinerad drift (GWh)",Kraftvärmeprod!$B$1:$AV$1,0),FALSE)),"",VLOOKUP($B256,'Slutlig allokering kvv'!$B$1:$BA$480,MATCH(E$1,'Slutlig allokering kvv'!$B$1:$AS$1,0),FALSE))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Skellefteå Kraft AB</v>
      </c>
    </row>
    <row r="257" spans="1:10" x14ac:dyDescent="0.25">
      <c r="A257" s="2" t="s">
        <v>407</v>
      </c>
      <c r="B257" s="2" t="s">
        <v>416</v>
      </c>
      <c r="D257" t="str">
        <f>IF(ISERROR(1/VLOOKUP($B257,Kraftvärmeprod!$B$1:$D$480,MATCH("Total värmeproduktion i kraftvärmeverk i kombinerad drift (GWh)",Kraftvärmeprod!$B$1:$AV$1,0),FALSE)),"Ej kraftvärme","Alternativproduktionsmetoden")</f>
        <v>Alternativproduktionsmetoden</v>
      </c>
      <c r="E257" s="248">
        <f>IF(ISERROR(1/VLOOKUP($B257,Kraftvärmeprod!$B$1:$BD$480,MATCH("Total värmeproduktion i kraftvärmeverk i kombinerad drift (GWh)",Kraftvärmeprod!$B$1:$AV$1,0),FALSE)),"",VLOOKUP($B257,'Slutlig allokering kvv'!$B$1:$BA$480,MATCH(E$1,'Slutlig allokering kvv'!$B$1:$AS$1,0),FALSE))</f>
        <v>0.51062758653809226</v>
      </c>
      <c r="F257">
        <f>IF(ISERROR(1/VLOOKUP($B257,Kraftvärmeprod!$B$1:$AV$480,MATCH("Producerad elenergi i kraftvärmeverk (GWh)",Kraftvärmeprod!$B$1:$AV$1,0),FALSE)),"",VLOOKUP($B257,Kraftvärmeprod!$B$1:$AV$480,MATCH("Producerad elenergi i kraftvärmeverk (GWh)",Kraftvärmeprod!$B$1:$AV$1,0),FALSE))</f>
        <v>39.113</v>
      </c>
      <c r="G257" t="str">
        <f>IF(ISERROR(1/VLOOKUP($B257,Miljö!$B$1:$T$480,MATCH("Såld mängd produktionsspecifik fjärrvärme (GWh)",Miljö!$B$1:$T$1,0),FALSE)),"",VLOOKUP($B257,Miljö!$B$1:$T$480,MATCH("Såld mängd produktionsspecifik fjärrvärme (GWh)",Miljö!$B$1:$T$1,0),FALSE))</f>
        <v/>
      </c>
      <c r="J257" t="str">
        <f t="shared" si="3"/>
        <v>Skellefteå Kraft AB</v>
      </c>
    </row>
    <row r="258" spans="1:10" x14ac:dyDescent="0.25">
      <c r="A258" s="2" t="s">
        <v>407</v>
      </c>
      <c r="B258" s="2" t="s">
        <v>417</v>
      </c>
      <c r="D258" t="str">
        <f>IF(ISERROR(1/VLOOKUP($B258,Kraftvärmeprod!$B$1:$D$480,MATCH("Total värmeproduktion i kraftvärmeverk i kombinerad drift (GWh)",Kraftvärmeprod!$B$1:$AV$1,0),FALSE)),"Ej kraftvärme","Alternativproduktionsmetoden")</f>
        <v>Ej kraftvärme</v>
      </c>
      <c r="E258" s="248" t="str">
        <f>IF(ISERROR(1/VLOOKUP($B258,Kraftvärmeprod!$B$1:$BD$480,MATCH("Total värmeproduktion i kraftvärmeverk i kombinerad drift (GWh)",Kraftvärmeprod!$B$1:$AV$1,0),FALSE)),"",VLOOKUP($B258,'Slutlig allokering kvv'!$B$1:$BA$480,MATCH(E$1,'Slutlig allokering kvv'!$B$1:$AS$1,0),FALSE))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Skellefteå Kraft AB</v>
      </c>
    </row>
    <row r="259" spans="1:10" x14ac:dyDescent="0.25">
      <c r="A259" s="2" t="s">
        <v>407</v>
      </c>
      <c r="B259" s="2" t="s">
        <v>418</v>
      </c>
      <c r="D259" t="str">
        <f>IF(ISERROR(1/VLOOKUP($B259,Kraftvärmeprod!$B$1:$D$480,MATCH("Total värmeproduktion i kraftvärmeverk i kombinerad drift (GWh)",Kraftvärmeprod!$B$1:$AV$1,0),FALSE)),"Ej kraftvärme","Alternativproduktionsmetoden")</f>
        <v>Alternativproduktionsmetoden</v>
      </c>
      <c r="E259" s="248">
        <f>IF(ISERROR(1/VLOOKUP($B259,Kraftvärmeprod!$B$1:$BD$480,MATCH("Total värmeproduktion i kraftvärmeverk i kombinerad drift (GWh)",Kraftvärmeprod!$B$1:$AV$1,0),FALSE)),"",VLOOKUP($B259,'Slutlig allokering kvv'!$B$1:$BA$480,MATCH(E$1,'Slutlig allokering kvv'!$B$1:$AS$1,0),FALSE))</f>
        <v>0.62036708887797176</v>
      </c>
      <c r="F259">
        <f>IF(ISERROR(1/VLOOKUP($B259,Kraftvärmeprod!$B$1:$AV$480,MATCH("Producerad elenergi i kraftvärmeverk (GWh)",Kraftvärmeprod!$B$1:$AV$1,0),FALSE)),"",VLOOKUP($B259,Kraftvärmeprod!$B$1:$AV$480,MATCH("Producerad elenergi i kraftvärmeverk (GWh)",Kraftvärmeprod!$B$1:$AV$1,0),FALSE))</f>
        <v>16.120999999999999</v>
      </c>
      <c r="G259" t="str">
        <f>IF(ISERROR(1/VLOOKUP($B259,Miljö!$B$1:$T$480,MATCH("Såld mängd produktionsspecifik fjärrvärme (GWh)",Miljö!$B$1:$T$1,0),FALSE)),"",VLOOKUP($B259,Miljö!$B$1:$T$480,MATCH("Såld mängd produktionsspecifik fjärrvärme (GWh)",Miljö!$B$1:$T$1,0),FALSE))</f>
        <v/>
      </c>
      <c r="J259" t="str">
        <f t="shared" ref="J259:J322" si="4">A259</f>
        <v>Skellefteå Kraft AB</v>
      </c>
    </row>
    <row r="260" spans="1:10" x14ac:dyDescent="0.25">
      <c r="A260" s="2" t="s">
        <v>407</v>
      </c>
      <c r="B260" s="2" t="s">
        <v>419</v>
      </c>
      <c r="D260" t="str">
        <f>IF(ISERROR(1/VLOOKUP($B260,Kraftvärmeprod!$B$1:$D$480,MATCH("Total värmeproduktion i kraftvärmeverk i kombinerad drift (GWh)",Kraftvärmeprod!$B$1:$AV$1,0),FALSE)),"Ej kraftvärme","Alternativproduktionsmetoden")</f>
        <v>Ej kraftvärme</v>
      </c>
      <c r="E260" s="248" t="str">
        <f>IF(ISERROR(1/VLOOKUP($B260,Kraftvärmeprod!$B$1:$BD$480,MATCH("Total värmeproduktion i kraftvärmeverk i kombinerad drift (GWh)",Kraftvärmeprod!$B$1:$AV$1,0),FALSE)),"",VLOOKUP($B260,'Slutlig allokering kvv'!$B$1:$BA$480,MATCH(E$1,'Slutlig allokering kvv'!$B$1:$AS$1,0),FALSE))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Skellefteå Kraft AB</v>
      </c>
    </row>
    <row r="261" spans="1:10" x14ac:dyDescent="0.25">
      <c r="A261" s="2" t="s">
        <v>407</v>
      </c>
      <c r="B261" s="2" t="s">
        <v>420</v>
      </c>
      <c r="D261" t="str">
        <f>IF(ISERROR(1/VLOOKUP($B261,Kraftvärmeprod!$B$1:$D$480,MATCH("Total värmeproduktion i kraftvärmeverk i kombinerad drift (GWh)",Kraftvärmeprod!$B$1:$AV$1,0),FALSE)),"Ej kraftvärme","Alternativproduktionsmetoden")</f>
        <v>Ej kraftvärme</v>
      </c>
      <c r="E261" s="248" t="str">
        <f>IF(ISERROR(1/VLOOKUP($B261,Kraftvärmeprod!$B$1:$BD$480,MATCH("Total värmeproduktion i kraftvärmeverk i kombinerad drift (GWh)",Kraftvärmeprod!$B$1:$AV$1,0),FALSE)),"",VLOOKUP($B261,'Slutlig allokering kvv'!$B$1:$BA$480,MATCH(E$1,'Slutlig allokering kvv'!$B$1:$AS$1,0),FALSE))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Skellefteå Kraft AB</v>
      </c>
    </row>
    <row r="262" spans="1:10" x14ac:dyDescent="0.25">
      <c r="A262" s="2" t="s">
        <v>407</v>
      </c>
      <c r="B262" s="2" t="s">
        <v>421</v>
      </c>
      <c r="D262" t="str">
        <f>IF(ISERROR(1/VLOOKUP($B262,Kraftvärmeprod!$B$1:$D$480,MATCH("Total värmeproduktion i kraftvärmeverk i kombinerad drift (GWh)",Kraftvärmeprod!$B$1:$AV$1,0),FALSE)),"Ej kraftvärme","Alternativproduktionsmetoden")</f>
        <v>Alternativproduktionsmetoden</v>
      </c>
      <c r="E262" s="248">
        <f>IF(ISERROR(1/VLOOKUP($B262,Kraftvärmeprod!$B$1:$BD$480,MATCH("Total värmeproduktion i kraftvärmeverk i kombinerad drift (GWh)",Kraftvärmeprod!$B$1:$AV$1,0),FALSE)),"",VLOOKUP($B262,'Slutlig allokering kvv'!$B$1:$BA$480,MATCH(E$1,'Slutlig allokering kvv'!$B$1:$AS$1,0),FALSE))</f>
        <v>0.45935496197646697</v>
      </c>
      <c r="F262">
        <f>IF(ISERROR(1/VLOOKUP($B262,Kraftvärmeprod!$B$1:$AV$480,MATCH("Producerad elenergi i kraftvärmeverk (GWh)",Kraftvärmeprod!$B$1:$AV$1,0),FALSE)),"",VLOOKUP($B262,Kraftvärmeprod!$B$1:$AV$480,MATCH("Producerad elenergi i kraftvärmeverk (GWh)",Kraftvärmeprod!$B$1:$AV$1,0),FALSE))</f>
        <v>128.87700000000001</v>
      </c>
      <c r="G262" t="str">
        <f>IF(ISERROR(1/VLOOKUP($B262,Miljö!$B$1:$T$480,MATCH("Såld mängd produktionsspecifik fjärrvärme (GWh)",Miljö!$B$1:$T$1,0),FALSE)),"",VLOOKUP($B262,Miljö!$B$1:$T$480,MATCH("Såld mängd produktionsspecifik fjärrvärme (GWh)",Miljö!$B$1:$T$1,0),FALSE))</f>
        <v/>
      </c>
      <c r="J262" t="str">
        <f t="shared" si="4"/>
        <v>Skellefteå Kraft AB</v>
      </c>
    </row>
    <row r="263" spans="1:10" x14ac:dyDescent="0.25">
      <c r="A263" s="2" t="s">
        <v>407</v>
      </c>
      <c r="B263" s="2" t="s">
        <v>422</v>
      </c>
      <c r="D263" t="str">
        <f>IF(ISERROR(1/VLOOKUP($B263,Kraftvärmeprod!$B$1:$D$480,MATCH("Total värmeproduktion i kraftvärmeverk i kombinerad drift (GWh)",Kraftvärmeprod!$B$1:$AV$1,0),FALSE)),"Ej kraftvärme","Alternativproduktionsmetoden")</f>
        <v>Ej kraftvärme</v>
      </c>
      <c r="E263" s="248" t="str">
        <f>IF(ISERROR(1/VLOOKUP($B263,Kraftvärmeprod!$B$1:$BD$480,MATCH("Total värmeproduktion i kraftvärmeverk i kombinerad drift (GWh)",Kraftvärmeprod!$B$1:$AV$1,0),FALSE)),"",VLOOKUP($B263,'Slutlig allokering kvv'!$B$1:$BA$480,MATCH(E$1,'Slutlig allokering kvv'!$B$1:$AS$1,0),FALSE))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Skellefteå Kraft AB</v>
      </c>
    </row>
    <row r="264" spans="1:10" x14ac:dyDescent="0.25">
      <c r="A264" s="2" t="s">
        <v>407</v>
      </c>
      <c r="B264" s="2" t="s">
        <v>423</v>
      </c>
      <c r="D264" t="str">
        <f>IF(ISERROR(1/VLOOKUP($B264,Kraftvärmeprod!$B$1:$D$480,MATCH("Total värmeproduktion i kraftvärmeverk i kombinerad drift (GWh)",Kraftvärmeprod!$B$1:$AV$1,0),FALSE)),"Ej kraftvärme","Alternativproduktionsmetoden")</f>
        <v>Ej kraftvärme</v>
      </c>
      <c r="E264" s="248" t="str">
        <f>IF(ISERROR(1/VLOOKUP($B264,Kraftvärmeprod!$B$1:$BD$480,MATCH("Total värmeproduktion i kraftvärmeverk i kombinerad drift (GWh)",Kraftvärmeprod!$B$1:$AV$1,0),FALSE)),"",VLOOKUP($B264,'Slutlig allokering kvv'!$B$1:$BA$480,MATCH(E$1,'Slutlig allokering kvv'!$B$1:$AS$1,0),FALSE))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Skellefteå Kraft AB</v>
      </c>
    </row>
    <row r="265" spans="1:10" x14ac:dyDescent="0.25">
      <c r="A265" s="2" t="s">
        <v>407</v>
      </c>
      <c r="B265" s="2" t="s">
        <v>424</v>
      </c>
      <c r="D265" t="str">
        <f>IF(ISERROR(1/VLOOKUP($B265,Kraftvärmeprod!$B$1:$D$480,MATCH("Total värmeproduktion i kraftvärmeverk i kombinerad drift (GWh)",Kraftvärmeprod!$B$1:$AV$1,0),FALSE)),"Ej kraftvärme","Alternativproduktionsmetoden")</f>
        <v>Ej kraftvärme</v>
      </c>
      <c r="E265" s="248" t="str">
        <f>IF(ISERROR(1/VLOOKUP($B265,Kraftvärmeprod!$B$1:$BD$480,MATCH("Total värmeproduktion i kraftvärmeverk i kombinerad drift (GWh)",Kraftvärmeprod!$B$1:$AV$1,0),FALSE)),"",VLOOKUP($B265,'Slutlig allokering kvv'!$B$1:$BA$480,MATCH(E$1,'Slutlig allokering kvv'!$B$1:$AS$1,0),FALSE))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Skellefteå Kraft AB</v>
      </c>
    </row>
    <row r="266" spans="1:10" x14ac:dyDescent="0.25">
      <c r="A266" s="2" t="s">
        <v>407</v>
      </c>
      <c r="B266" s="2" t="s">
        <v>425</v>
      </c>
      <c r="D266" t="str">
        <f>IF(ISERROR(1/VLOOKUP($B266,Kraftvärmeprod!$B$1:$D$480,MATCH("Total värmeproduktion i kraftvärmeverk i kombinerad drift (GWh)",Kraftvärmeprod!$B$1:$AV$1,0),FALSE)),"Ej kraftvärme","Alternativproduktionsmetoden")</f>
        <v>Ej kraftvärme</v>
      </c>
      <c r="E266" s="248" t="str">
        <f>IF(ISERROR(1/VLOOKUP($B266,Kraftvärmeprod!$B$1:$BD$480,MATCH("Total värmeproduktion i kraftvärmeverk i kombinerad drift (GWh)",Kraftvärmeprod!$B$1:$AV$1,0),FALSE)),"",VLOOKUP($B266,'Slutlig allokering kvv'!$B$1:$BA$480,MATCH(E$1,'Slutlig allokering kvv'!$B$1:$AS$1,0),FALSE))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Skellefteå Kraft AB</v>
      </c>
    </row>
    <row r="267" spans="1:10" x14ac:dyDescent="0.25">
      <c r="A267" s="2" t="s">
        <v>426</v>
      </c>
      <c r="B267" s="2" t="s">
        <v>427</v>
      </c>
      <c r="D267" t="str">
        <f>IF(ISERROR(1/VLOOKUP($B267,Kraftvärmeprod!$B$1:$D$480,MATCH("Total värmeproduktion i kraftvärmeverk i kombinerad drift (GWh)",Kraftvärmeprod!$B$1:$AV$1,0),FALSE)),"Ej kraftvärme","Alternativproduktionsmetoden")</f>
        <v>Ej kraftvärme</v>
      </c>
      <c r="E267" s="248" t="str">
        <f>IF(ISERROR(1/VLOOKUP($B267,Kraftvärmeprod!$B$1:$BD$480,MATCH("Total värmeproduktion i kraftvärmeverk i kombinerad drift (GWh)",Kraftvärmeprod!$B$1:$AV$1,0),FALSE)),"",VLOOKUP($B267,'Slutlig allokering kvv'!$B$1:$BA$480,MATCH(E$1,'Slutlig allokering kvv'!$B$1:$AS$1,0),FALSE))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Skövde Värmeverk AB</v>
      </c>
    </row>
    <row r="268" spans="1:10" x14ac:dyDescent="0.25">
      <c r="A268" s="2" t="s">
        <v>426</v>
      </c>
      <c r="B268" s="2" t="s">
        <v>428</v>
      </c>
      <c r="D268" t="str">
        <f>IF(ISERROR(1/VLOOKUP($B268,Kraftvärmeprod!$B$1:$D$480,MATCH("Total värmeproduktion i kraftvärmeverk i kombinerad drift (GWh)",Kraftvärmeprod!$B$1:$AV$1,0),FALSE)),"Ej kraftvärme","Alternativproduktionsmetoden")</f>
        <v>Alternativproduktionsmetoden</v>
      </c>
      <c r="E268" s="248">
        <f>IF(ISERROR(1/VLOOKUP($B268,Kraftvärmeprod!$B$1:$BD$480,MATCH("Total värmeproduktion i kraftvärmeverk i kombinerad drift (GWh)",Kraftvärmeprod!$B$1:$AV$1,0),FALSE)),"",VLOOKUP($B268,'Slutlig allokering kvv'!$B$1:$BA$480,MATCH(E$1,'Slutlig allokering kvv'!$B$1:$AS$1,0),FALSE))</f>
        <v>0.84733217106800662</v>
      </c>
      <c r="F268">
        <f>IF(ISERROR(1/VLOOKUP($B268,Kraftvärmeprod!$B$1:$AV$480,MATCH("Producerad elenergi i kraftvärmeverk (GWh)",Kraftvärmeprod!$B$1:$AV$1,0),FALSE)),"",VLOOKUP($B268,Kraftvärmeprod!$B$1:$AV$480,MATCH("Producerad elenergi i kraftvärmeverk (GWh)",Kraftvärmeprod!$B$1:$AV$1,0),FALSE))</f>
        <v>10</v>
      </c>
      <c r="G268" t="str">
        <f>IF(ISERROR(1/VLOOKUP($B268,Miljö!$B$1:$T$480,MATCH("Såld mängd produktionsspecifik fjärrvärme (GWh)",Miljö!$B$1:$T$1,0),FALSE)),"",VLOOKUP($B268,Miljö!$B$1:$T$480,MATCH("Såld mängd produktionsspecifik fjärrvärme (GWh)",Miljö!$B$1:$T$1,0),FALSE))</f>
        <v/>
      </c>
      <c r="J268" t="str">
        <f t="shared" si="4"/>
        <v>Skövde Värmeverk AB</v>
      </c>
    </row>
    <row r="269" spans="1:10" x14ac:dyDescent="0.25">
      <c r="A269" s="2" t="s">
        <v>426</v>
      </c>
      <c r="B269" s="2" t="s">
        <v>429</v>
      </c>
      <c r="D269" t="str">
        <f>IF(ISERROR(1/VLOOKUP($B269,Kraftvärmeprod!$B$1:$D$480,MATCH("Total värmeproduktion i kraftvärmeverk i kombinerad drift (GWh)",Kraftvärmeprod!$B$1:$AV$1,0),FALSE)),"Ej kraftvärme","Alternativproduktionsmetoden")</f>
        <v>Ej kraftvärme</v>
      </c>
      <c r="E269" s="248" t="str">
        <f>IF(ISERROR(1/VLOOKUP($B269,Kraftvärmeprod!$B$1:$BD$480,MATCH("Total värmeproduktion i kraftvärmeverk i kombinerad drift (GWh)",Kraftvärmeprod!$B$1:$AV$1,0),FALSE)),"",VLOOKUP($B269,'Slutlig allokering kvv'!$B$1:$BA$480,MATCH(E$1,'Slutlig allokering kvv'!$B$1:$AS$1,0),FALSE))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Skövde Värmeverk AB</v>
      </c>
    </row>
    <row r="270" spans="1:10" x14ac:dyDescent="0.25">
      <c r="A270" s="2" t="s">
        <v>426</v>
      </c>
      <c r="B270" s="2" t="s">
        <v>430</v>
      </c>
      <c r="D270" t="str">
        <f>IF(ISERROR(1/VLOOKUP($B270,Kraftvärmeprod!$B$1:$D$480,MATCH("Total värmeproduktion i kraftvärmeverk i kombinerad drift (GWh)",Kraftvärmeprod!$B$1:$AV$1,0),FALSE)),"Ej kraftvärme","Alternativproduktionsmetoden")</f>
        <v>Ej kraftvärme</v>
      </c>
      <c r="E270" s="248" t="str">
        <f>IF(ISERROR(1/VLOOKUP($B270,Kraftvärmeprod!$B$1:$BD$480,MATCH("Total värmeproduktion i kraftvärmeverk i kombinerad drift (GWh)",Kraftvärmeprod!$B$1:$AV$1,0),FALSE)),"",VLOOKUP($B270,'Slutlig allokering kvv'!$B$1:$BA$480,MATCH(E$1,'Slutlig allokering kvv'!$B$1:$AS$1,0),FALSE))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Skövde Värmeverk AB</v>
      </c>
    </row>
    <row r="271" spans="1:10" x14ac:dyDescent="0.25">
      <c r="A271" s="2" t="s">
        <v>426</v>
      </c>
      <c r="B271" s="2" t="s">
        <v>431</v>
      </c>
      <c r="D271" t="str">
        <f>IF(ISERROR(1/VLOOKUP($B271,Kraftvärmeprod!$B$1:$D$480,MATCH("Total värmeproduktion i kraftvärmeverk i kombinerad drift (GWh)",Kraftvärmeprod!$B$1:$AV$1,0),FALSE)),"Ej kraftvärme","Alternativproduktionsmetoden")</f>
        <v>Ej kraftvärme</v>
      </c>
      <c r="E271" s="248" t="str">
        <f>IF(ISERROR(1/VLOOKUP($B271,Kraftvärmeprod!$B$1:$BD$480,MATCH("Total värmeproduktion i kraftvärmeverk i kombinerad drift (GWh)",Kraftvärmeprod!$B$1:$AV$1,0),FALSE)),"",VLOOKUP($B271,'Slutlig allokering kvv'!$B$1:$BA$480,MATCH(E$1,'Slutlig allokering kvv'!$B$1:$AS$1,0),FALSE))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Skövde Värmeverk AB</v>
      </c>
    </row>
    <row r="272" spans="1:10" x14ac:dyDescent="0.25">
      <c r="A272" s="2" t="s">
        <v>432</v>
      </c>
      <c r="B272" s="2" t="s">
        <v>433</v>
      </c>
      <c r="D272" t="str">
        <f>IF(ISERROR(1/VLOOKUP($B272,Kraftvärmeprod!$B$1:$D$480,MATCH("Total värmeproduktion i kraftvärmeverk i kombinerad drift (GWh)",Kraftvärmeprod!$B$1:$AV$1,0),FALSE)),"Ej kraftvärme","Alternativproduktionsmetoden")</f>
        <v>Ej kraftvärme</v>
      </c>
      <c r="E272" s="248" t="str">
        <f>IF(ISERROR(1/VLOOKUP($B272,Kraftvärmeprod!$B$1:$BD$480,MATCH("Total värmeproduktion i kraftvärmeverk i kombinerad drift (GWh)",Kraftvärmeprod!$B$1:$AV$1,0),FALSE)),"",VLOOKUP($B272,'Slutlig allokering kvv'!$B$1:$BA$480,MATCH(E$1,'Slutlig allokering kvv'!$B$1:$AS$1,0),FALSE))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Smedjebacken Energi AB</v>
      </c>
    </row>
    <row r="273" spans="1:10" x14ac:dyDescent="0.25">
      <c r="A273" s="2" t="s">
        <v>432</v>
      </c>
      <c r="B273" s="2" t="s">
        <v>434</v>
      </c>
      <c r="D273" t="str">
        <f>IF(ISERROR(1/VLOOKUP($B273,Kraftvärmeprod!$B$1:$D$480,MATCH("Total värmeproduktion i kraftvärmeverk i kombinerad drift (GWh)",Kraftvärmeprod!$B$1:$AV$1,0),FALSE)),"Ej kraftvärme","Alternativproduktionsmetoden")</f>
        <v>Ej kraftvärme</v>
      </c>
      <c r="E273" s="248" t="str">
        <f>IF(ISERROR(1/VLOOKUP($B273,Kraftvärmeprod!$B$1:$BD$480,MATCH("Total värmeproduktion i kraftvärmeverk i kombinerad drift (GWh)",Kraftvärmeprod!$B$1:$AV$1,0),FALSE)),"",VLOOKUP($B273,'Slutlig allokering kvv'!$B$1:$BA$480,MATCH(E$1,'Slutlig allokering kvv'!$B$1:$AS$1,0),FALSE))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Smedjebacken Energi AB</v>
      </c>
    </row>
    <row r="274" spans="1:10" x14ac:dyDescent="0.25">
      <c r="A274" s="2" t="s">
        <v>435</v>
      </c>
      <c r="B274" s="2" t="s">
        <v>436</v>
      </c>
      <c r="D274" t="str">
        <f>IF(ISERROR(1/VLOOKUP($B274,Kraftvärmeprod!$B$1:$D$480,MATCH("Total värmeproduktion i kraftvärmeverk i kombinerad drift (GWh)",Kraftvärmeprod!$B$1:$AV$1,0),FALSE)),"Ej kraftvärme","Alternativproduktionsmetoden")</f>
        <v>Ej kraftvärme</v>
      </c>
      <c r="E274" s="248" t="str">
        <f>IF(ISERROR(1/VLOOKUP($B274,Kraftvärmeprod!$B$1:$BD$480,MATCH("Total värmeproduktion i kraftvärmeverk i kombinerad drift (GWh)",Kraftvärmeprod!$B$1:$AV$1,0),FALSE)),"",VLOOKUP($B274,'Slutlig allokering kvv'!$B$1:$BA$480,MATCH(E$1,'Slutlig allokering kvv'!$B$1:$AS$1,0),FALSE))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H274" t="s">
        <v>16</v>
      </c>
      <c r="J274" t="str">
        <f t="shared" si="4"/>
        <v>Sollentuna Energi AB</v>
      </c>
    </row>
    <row r="275" spans="1:10" x14ac:dyDescent="0.25">
      <c r="A275" s="2" t="s">
        <v>437</v>
      </c>
      <c r="B275" s="2" t="s">
        <v>9</v>
      </c>
      <c r="D275" t="str">
        <f>IF(ISERROR(1/VLOOKUP($B275,Kraftvärmeprod!$B$1:$D$480,MATCH("Total värmeproduktion i kraftvärmeverk i kombinerad drift (GWh)",Kraftvärmeprod!$B$1:$AV$1,0),FALSE)),"Ej kraftvärme","Alternativproduktionsmetoden")</f>
        <v>Ej kraftvärme</v>
      </c>
      <c r="E275" s="248" t="str">
        <f>IF(ISERROR(1/VLOOKUP($B275,Kraftvärmeprod!$B$1:$BD$480,MATCH("Total värmeproduktion i kraftvärmeverk i kombinerad drift (GWh)",Kraftvärmeprod!$B$1:$AV$1,0),FALSE)),"",VLOOKUP($B275,'Slutlig allokering kvv'!$B$1:$BA$480,MATCH(E$1,'Slutlig allokering kvv'!$B$1:$AS$1,0),FALSE))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Solör Bioenergi Fjärrvärme AB (ej medlem)</v>
      </c>
    </row>
    <row r="276" spans="1:10" x14ac:dyDescent="0.25">
      <c r="A276" s="2" t="s">
        <v>437</v>
      </c>
      <c r="B276" s="2" t="s">
        <v>12</v>
      </c>
      <c r="D276" t="str">
        <f>IF(ISERROR(1/VLOOKUP($B276,Kraftvärmeprod!$B$1:$D$480,MATCH("Total värmeproduktion i kraftvärmeverk i kombinerad drift (GWh)",Kraftvärmeprod!$B$1:$AV$1,0),FALSE)),"Ej kraftvärme","Alternativproduktionsmetoden")</f>
        <v>Ej kraftvärme</v>
      </c>
      <c r="E276" s="248" t="str">
        <f>IF(ISERROR(1/VLOOKUP($B276,Kraftvärmeprod!$B$1:$BD$480,MATCH("Total värmeproduktion i kraftvärmeverk i kombinerad drift (GWh)",Kraftvärmeprod!$B$1:$AV$1,0),FALSE)),"",VLOOKUP($B276,'Slutlig allokering kvv'!$B$1:$BA$480,MATCH(E$1,'Slutlig allokering kvv'!$B$1:$AS$1,0),FALSE))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Solör Bioenergi Fjärrvärme AB (ej medlem)</v>
      </c>
    </row>
    <row r="277" spans="1:10" x14ac:dyDescent="0.25">
      <c r="A277" s="2" t="s">
        <v>437</v>
      </c>
      <c r="B277" s="2" t="s">
        <v>13</v>
      </c>
      <c r="D277" t="str">
        <f>IF(ISERROR(1/VLOOKUP($B277,Kraftvärmeprod!$B$1:$D$480,MATCH("Total värmeproduktion i kraftvärmeverk i kombinerad drift (GWh)",Kraftvärmeprod!$B$1:$AV$1,0),FALSE)),"Ej kraftvärme","Alternativproduktionsmetoden")</f>
        <v>Ej kraftvärme</v>
      </c>
      <c r="E277" s="248" t="str">
        <f>IF(ISERROR(1/VLOOKUP($B277,Kraftvärmeprod!$B$1:$BD$480,MATCH("Total värmeproduktion i kraftvärmeverk i kombinerad drift (GWh)",Kraftvärmeprod!$B$1:$AV$1,0),FALSE)),"",VLOOKUP($B277,'Slutlig allokering kvv'!$B$1:$BA$480,MATCH(E$1,'Slutlig allokering kvv'!$B$1:$AS$1,0),FALSE))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Solör Bioenergi Fjärrvärme AB (ej medlem)</v>
      </c>
    </row>
    <row r="278" spans="1:10" x14ac:dyDescent="0.25">
      <c r="A278" s="2" t="s">
        <v>437</v>
      </c>
      <c r="B278" s="2" t="s">
        <v>14</v>
      </c>
      <c r="D278" t="str">
        <f>IF(ISERROR(1/VLOOKUP($B278,Kraftvärmeprod!$B$1:$D$480,MATCH("Total värmeproduktion i kraftvärmeverk i kombinerad drift (GWh)",Kraftvärmeprod!$B$1:$AV$1,0),FALSE)),"Ej kraftvärme","Alternativproduktionsmetoden")</f>
        <v>Ej kraftvärme</v>
      </c>
      <c r="E278" s="248" t="str">
        <f>IF(ISERROR(1/VLOOKUP($B278,Kraftvärmeprod!$B$1:$BD$480,MATCH("Total värmeproduktion i kraftvärmeverk i kombinerad drift (GWh)",Kraftvärmeprod!$B$1:$AV$1,0),FALSE)),"",VLOOKUP($B278,'Slutlig allokering kvv'!$B$1:$BA$480,MATCH(E$1,'Slutlig allokering kvv'!$B$1:$AS$1,0),FALSE))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Solör Bioenergi Fjärrvärme AB (ej medlem)</v>
      </c>
    </row>
    <row r="279" spans="1:10" x14ac:dyDescent="0.25">
      <c r="A279" s="2" t="s">
        <v>437</v>
      </c>
      <c r="B279" s="2" t="s">
        <v>15</v>
      </c>
      <c r="D279" t="str">
        <f>IF(ISERROR(1/VLOOKUP($B279,Kraftvärmeprod!$B$1:$D$480,MATCH("Total värmeproduktion i kraftvärmeverk i kombinerad drift (GWh)",Kraftvärmeprod!$B$1:$AV$1,0),FALSE)),"Ej kraftvärme","Alternativproduktionsmetoden")</f>
        <v>Ej kraftvärme</v>
      </c>
      <c r="E279" s="248" t="str">
        <f>IF(ISERROR(1/VLOOKUP($B279,Kraftvärmeprod!$B$1:$BD$480,MATCH("Total värmeproduktion i kraftvärmeverk i kombinerad drift (GWh)",Kraftvärmeprod!$B$1:$AV$1,0),FALSE)),"",VLOOKUP($B279,'Slutlig allokering kvv'!$B$1:$BA$480,MATCH(E$1,'Slutlig allokering kvv'!$B$1:$AS$1,0),FALSE))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Solör Bioenergi Fjärrvärme AB (ej medlem)</v>
      </c>
    </row>
    <row r="280" spans="1:10" x14ac:dyDescent="0.25">
      <c r="A280" s="2" t="s">
        <v>437</v>
      </c>
      <c r="B280" s="2" t="s">
        <v>18</v>
      </c>
      <c r="D280" t="str">
        <f>IF(ISERROR(1/VLOOKUP($B280,Kraftvärmeprod!$B$1:$D$480,MATCH("Total värmeproduktion i kraftvärmeverk i kombinerad drift (GWh)",Kraftvärmeprod!$B$1:$AV$1,0),FALSE)),"Ej kraftvärme","Alternativproduktionsmetoden")</f>
        <v>Ej kraftvärme</v>
      </c>
      <c r="E280" s="248" t="str">
        <f>IF(ISERROR(1/VLOOKUP($B280,Kraftvärmeprod!$B$1:$BD$480,MATCH("Total värmeproduktion i kraftvärmeverk i kombinerad drift (GWh)",Kraftvärmeprod!$B$1:$AV$1,0),FALSE)),"",VLOOKUP($B280,'Slutlig allokering kvv'!$B$1:$BA$480,MATCH(E$1,'Slutlig allokering kvv'!$B$1:$AS$1,0),FALSE))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Solör Bioenergi Fjärrvärme AB (ej medlem)</v>
      </c>
    </row>
    <row r="281" spans="1:10" x14ac:dyDescent="0.25">
      <c r="A281" s="2" t="s">
        <v>437</v>
      </c>
      <c r="B281" s="2" t="s">
        <v>19</v>
      </c>
      <c r="D281" t="str">
        <f>IF(ISERROR(1/VLOOKUP($B281,Kraftvärmeprod!$B$1:$D$480,MATCH("Total värmeproduktion i kraftvärmeverk i kombinerad drift (GWh)",Kraftvärmeprod!$B$1:$AV$1,0),FALSE)),"Ej kraftvärme","Alternativproduktionsmetoden")</f>
        <v>Ej kraftvärme</v>
      </c>
      <c r="E281" s="248" t="str">
        <f>IF(ISERROR(1/VLOOKUP($B281,Kraftvärmeprod!$B$1:$BD$480,MATCH("Total värmeproduktion i kraftvärmeverk i kombinerad drift (GWh)",Kraftvärmeprod!$B$1:$AV$1,0),FALSE)),"",VLOOKUP($B281,'Slutlig allokering kvv'!$B$1:$BA$480,MATCH(E$1,'Slutlig allokering kvv'!$B$1:$AS$1,0),FALSE))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Solör Bioenergi Fjärrvärme AB (ej medlem)</v>
      </c>
    </row>
    <row r="282" spans="1:10" x14ac:dyDescent="0.25">
      <c r="A282" s="2" t="s">
        <v>437</v>
      </c>
      <c r="B282" s="2" t="s">
        <v>20</v>
      </c>
      <c r="D282" t="str">
        <f>IF(ISERROR(1/VLOOKUP($B282,Kraftvärmeprod!$B$1:$D$480,MATCH("Total värmeproduktion i kraftvärmeverk i kombinerad drift (GWh)",Kraftvärmeprod!$B$1:$AV$1,0),FALSE)),"Ej kraftvärme","Alternativproduktionsmetoden")</f>
        <v>Ej kraftvärme</v>
      </c>
      <c r="E282" s="248" t="str">
        <f>IF(ISERROR(1/VLOOKUP($B282,Kraftvärmeprod!$B$1:$BD$480,MATCH("Total värmeproduktion i kraftvärmeverk i kombinerad drift (GWh)",Kraftvärmeprod!$B$1:$AV$1,0),FALSE)),"",VLOOKUP($B282,'Slutlig allokering kvv'!$B$1:$BA$480,MATCH(E$1,'Slutlig allokering kvv'!$B$1:$AS$1,0),FALSE))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Solör Bioenergi Fjärrvärme AB (ej medlem)</v>
      </c>
    </row>
    <row r="283" spans="1:10" x14ac:dyDescent="0.25">
      <c r="A283" s="2" t="s">
        <v>438</v>
      </c>
      <c r="B283" s="2" t="s">
        <v>439</v>
      </c>
      <c r="D283" t="str">
        <f>IF(ISERROR(1/VLOOKUP($B283,Kraftvärmeprod!$B$1:$D$480,MATCH("Total värmeproduktion i kraftvärmeverk i kombinerad drift (GWh)",Kraftvärmeprod!$B$1:$AV$1,0),FALSE)),"Ej kraftvärme","Alternativproduktionsmetoden")</f>
        <v>Ej kraftvärme</v>
      </c>
      <c r="E283" s="248" t="str">
        <f>IF(ISERROR(1/VLOOKUP($B283,Kraftvärmeprod!$B$1:$BD$480,MATCH("Total värmeproduktion i kraftvärmeverk i kombinerad drift (GWh)",Kraftvärmeprod!$B$1:$AV$1,0),FALSE)),"",VLOOKUP($B283,'Slutlig allokering kvv'!$B$1:$BA$480,MATCH(E$1,'Slutlig allokering kvv'!$B$1:$AS$1,0),FALSE))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Solör Bioenergi Svenljunga AB</v>
      </c>
    </row>
    <row r="284" spans="1:10" x14ac:dyDescent="0.25">
      <c r="A284" s="2" t="s">
        <v>440</v>
      </c>
      <c r="B284" s="2" t="s">
        <v>441</v>
      </c>
      <c r="D284" t="str">
        <f>IF(ISERROR(1/VLOOKUP($B284,Kraftvärmeprod!$B$1:$D$480,MATCH("Total värmeproduktion i kraftvärmeverk i kombinerad drift (GWh)",Kraftvärmeprod!$B$1:$AV$1,0),FALSE)),"Ej kraftvärme","Alternativproduktionsmetoden")</f>
        <v>Alternativproduktionsmetoden</v>
      </c>
      <c r="E284" s="248">
        <f>IF(ISERROR(1/VLOOKUP($B284,Kraftvärmeprod!$B$1:$BD$480,MATCH("Total värmeproduktion i kraftvärmeverk i kombinerad drift (GWh)",Kraftvärmeprod!$B$1:$AV$1,0),FALSE)),"",VLOOKUP($B284,'Slutlig allokering kvv'!$B$1:$BA$480,MATCH(E$1,'Slutlig allokering kvv'!$B$1:$AS$1,0),FALSE))</f>
        <v>1</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Statkraft Värme AB</v>
      </c>
    </row>
    <row r="285" spans="1:10" x14ac:dyDescent="0.25">
      <c r="A285" s="2" t="s">
        <v>440</v>
      </c>
      <c r="B285" s="2" t="s">
        <v>442</v>
      </c>
      <c r="D285" t="str">
        <f>IF(ISERROR(1/VLOOKUP($B285,Kraftvärmeprod!$B$1:$D$480,MATCH("Total värmeproduktion i kraftvärmeverk i kombinerad drift (GWh)",Kraftvärmeprod!$B$1:$AV$1,0),FALSE)),"Ej kraftvärme","Alternativproduktionsmetoden")</f>
        <v>Ej kraftvärme</v>
      </c>
      <c r="E285" s="248" t="str">
        <f>IF(ISERROR(1/VLOOKUP($B285,Kraftvärmeprod!$B$1:$BD$480,MATCH("Total värmeproduktion i kraftvärmeverk i kombinerad drift (GWh)",Kraftvärmeprod!$B$1:$AV$1,0),FALSE)),"",VLOOKUP($B285,'Slutlig allokering kvv'!$B$1:$BA$480,MATCH(E$1,'Slutlig allokering kvv'!$B$1:$AS$1,0),FALSE))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Statkraft Värme AB</v>
      </c>
    </row>
    <row r="286" spans="1:10" x14ac:dyDescent="0.25">
      <c r="A286" s="2" t="s">
        <v>440</v>
      </c>
      <c r="B286" s="2" t="s">
        <v>443</v>
      </c>
      <c r="D286" t="str">
        <f>IF(ISERROR(1/VLOOKUP($B286,Kraftvärmeprod!$B$1:$D$480,MATCH("Total värmeproduktion i kraftvärmeverk i kombinerad drift (GWh)",Kraftvärmeprod!$B$1:$AV$1,0),FALSE)),"Ej kraftvärme","Alternativproduktionsmetoden")</f>
        <v>Ej kraftvärme</v>
      </c>
      <c r="E286" s="248" t="str">
        <f>IF(ISERROR(1/VLOOKUP($B286,Kraftvärmeprod!$B$1:$BD$480,MATCH("Total värmeproduktion i kraftvärmeverk i kombinerad drift (GWh)",Kraftvärmeprod!$B$1:$AV$1,0),FALSE)),"",VLOOKUP($B286,'Slutlig allokering kvv'!$B$1:$BA$480,MATCH(E$1,'Slutlig allokering kvv'!$B$1:$AS$1,0),FALSE))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Statkraft Värme AB</v>
      </c>
    </row>
    <row r="287" spans="1:10" x14ac:dyDescent="0.25">
      <c r="A287" s="2" t="s">
        <v>440</v>
      </c>
      <c r="B287" s="2" t="s">
        <v>444</v>
      </c>
      <c r="D287" t="str">
        <f>IF(ISERROR(1/VLOOKUP($B287,Kraftvärmeprod!$B$1:$D$480,MATCH("Total värmeproduktion i kraftvärmeverk i kombinerad drift (GWh)",Kraftvärmeprod!$B$1:$AV$1,0),FALSE)),"Ej kraftvärme","Alternativproduktionsmetoden")</f>
        <v>Ej kraftvärme</v>
      </c>
      <c r="E287" s="248" t="str">
        <f>IF(ISERROR(1/VLOOKUP($B287,Kraftvärmeprod!$B$1:$BD$480,MATCH("Total värmeproduktion i kraftvärmeverk i kombinerad drift (GWh)",Kraftvärmeprod!$B$1:$AV$1,0),FALSE)),"",VLOOKUP($B287,'Slutlig allokering kvv'!$B$1:$BA$480,MATCH(E$1,'Slutlig allokering kvv'!$B$1:$AS$1,0),FALSE))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Statkraft Värme AB</v>
      </c>
    </row>
    <row r="288" spans="1:10" x14ac:dyDescent="0.25">
      <c r="A288" s="2" t="s">
        <v>445</v>
      </c>
      <c r="B288" s="2" t="s">
        <v>446</v>
      </c>
      <c r="D288" t="str">
        <f>IF(ISERROR(1/VLOOKUP($B288,Kraftvärmeprod!$B$1:$D$480,MATCH("Total värmeproduktion i kraftvärmeverk i kombinerad drift (GWh)",Kraftvärmeprod!$B$1:$AV$1,0),FALSE)),"Ej kraftvärme","Alternativproduktionsmetoden")</f>
        <v>Ej kraftvärme</v>
      </c>
      <c r="E288" s="248" t="str">
        <f>IF(ISERROR(1/VLOOKUP($B288,Kraftvärmeprod!$B$1:$BD$480,MATCH("Total värmeproduktion i kraftvärmeverk i kombinerad drift (GWh)",Kraftvärmeprod!$B$1:$AV$1,0),FALSE)),"",VLOOKUP($B288,'Slutlig allokering kvv'!$B$1:$BA$480,MATCH(E$1,'Slutlig allokering kvv'!$B$1:$AS$1,0),FALSE))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Stenungsunds Energi &amp; Miljö AB</v>
      </c>
    </row>
    <row r="289" spans="1:10" x14ac:dyDescent="0.25">
      <c r="A289" s="2" t="s">
        <v>445</v>
      </c>
      <c r="B289" s="2" t="s">
        <v>447</v>
      </c>
      <c r="D289" t="str">
        <f>IF(ISERROR(1/VLOOKUP($B289,Kraftvärmeprod!$B$1:$D$480,MATCH("Total värmeproduktion i kraftvärmeverk i kombinerad drift (GWh)",Kraftvärmeprod!$B$1:$AV$1,0),FALSE)),"Ej kraftvärme","Alternativproduktionsmetoden")</f>
        <v>Ej kraftvärme</v>
      </c>
      <c r="E289" s="248" t="str">
        <f>IF(ISERROR(1/VLOOKUP($B289,Kraftvärmeprod!$B$1:$BD$480,MATCH("Total värmeproduktion i kraftvärmeverk i kombinerad drift (GWh)",Kraftvärmeprod!$B$1:$AV$1,0),FALSE)),"",VLOOKUP($B289,'Slutlig allokering kvv'!$B$1:$BA$480,MATCH(E$1,'Slutlig allokering kvv'!$B$1:$AS$1,0),FALSE))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Stenungsunds Energi &amp; Miljö AB</v>
      </c>
    </row>
    <row r="290" spans="1:10" x14ac:dyDescent="0.25">
      <c r="A290" s="2" t="s">
        <v>448</v>
      </c>
      <c r="B290" s="2" t="s">
        <v>449</v>
      </c>
      <c r="D290" t="str">
        <f>IF(ISERROR(1/VLOOKUP($B290,Kraftvärmeprod!$B$1:$D$480,MATCH("Total värmeproduktion i kraftvärmeverk i kombinerad drift (GWh)",Kraftvärmeprod!$B$1:$AV$1,0),FALSE)),"Ej kraftvärme","Alternativproduktionsmetoden")</f>
        <v>Alternativproduktionsmetoden</v>
      </c>
      <c r="E290" s="248">
        <f>IF(ISERROR(1/VLOOKUP($B290,Kraftvärmeprod!$B$1:$BD$480,MATCH("Total värmeproduktion i kraftvärmeverk i kombinerad drift (GWh)",Kraftvärmeprod!$B$1:$AV$1,0),FALSE)),"",VLOOKUP($B290,'Slutlig allokering kvv'!$B$1:$BA$480,MATCH(E$1,'Slutlig allokering kvv'!$B$1:$AS$1,0),FALSE))</f>
        <v>0.63780120305307686</v>
      </c>
      <c r="F290">
        <f>IF(ISERROR(1/VLOOKUP($B290,Kraftvärmeprod!$B$1:$AV$480,MATCH("Producerad elenergi i kraftvärmeverk (GWh)",Kraftvärmeprod!$B$1:$AV$1,0),FALSE)),"",VLOOKUP($B290,Kraftvärmeprod!$B$1:$AV$480,MATCH("Producerad elenergi i kraftvärmeverk (GWh)",Kraftvärmeprod!$B$1:$AV$1,0),FALSE))</f>
        <v>28.157</v>
      </c>
      <c r="G290" t="str">
        <f>IF(ISERROR(1/VLOOKUP($B290,Miljö!$B$1:$T$480,MATCH("Såld mängd produktionsspecifik fjärrvärme (GWh)",Miljö!$B$1:$T$1,0),FALSE)),"",VLOOKUP($B290,Miljö!$B$1:$T$480,MATCH("Såld mängd produktionsspecifik fjärrvärme (GWh)",Miljö!$B$1:$T$1,0),FALSE))</f>
        <v/>
      </c>
      <c r="J290" t="str">
        <f t="shared" si="4"/>
        <v>Strängnäs Energi AB, SEVAB</v>
      </c>
    </row>
    <row r="291" spans="1:10" x14ac:dyDescent="0.25">
      <c r="A291" s="2" t="s">
        <v>450</v>
      </c>
      <c r="B291" s="2" t="s">
        <v>451</v>
      </c>
      <c r="D291" t="str">
        <f>IF(ISERROR(1/VLOOKUP($B291,Kraftvärmeprod!$B$1:$D$480,MATCH("Total värmeproduktion i kraftvärmeverk i kombinerad drift (GWh)",Kraftvärmeprod!$B$1:$AV$1,0),FALSE)),"Ej kraftvärme","Alternativproduktionsmetoden")</f>
        <v>Ej kraftvärme</v>
      </c>
      <c r="E291" s="248" t="str">
        <f>IF(ISERROR(1/VLOOKUP($B291,Kraftvärmeprod!$B$1:$BD$480,MATCH("Total värmeproduktion i kraftvärmeverk i kombinerad drift (GWh)",Kraftvärmeprod!$B$1:$AV$1,0),FALSE)),"",VLOOKUP($B291,'Slutlig allokering kvv'!$B$1:$BA$480,MATCH(E$1,'Slutlig allokering kvv'!$B$1:$AS$1,0),FALSE))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Sundsvall Energi AB</v>
      </c>
    </row>
    <row r="292" spans="1:10" x14ac:dyDescent="0.25">
      <c r="A292" s="2" t="s">
        <v>450</v>
      </c>
      <c r="B292" s="2" t="s">
        <v>452</v>
      </c>
      <c r="D292" t="str">
        <f>IF(ISERROR(1/VLOOKUP($B292,Kraftvärmeprod!$B$1:$D$480,MATCH("Total värmeproduktion i kraftvärmeverk i kombinerad drift (GWh)",Kraftvärmeprod!$B$1:$AV$1,0),FALSE)),"Ej kraftvärme","Alternativproduktionsmetoden")</f>
        <v>Ej kraftvärme</v>
      </c>
      <c r="E292" s="248" t="str">
        <f>IF(ISERROR(1/VLOOKUP($B292,Kraftvärmeprod!$B$1:$BD$480,MATCH("Total värmeproduktion i kraftvärmeverk i kombinerad drift (GWh)",Kraftvärmeprod!$B$1:$AV$1,0),FALSE)),"",VLOOKUP($B292,'Slutlig allokering kvv'!$B$1:$BA$480,MATCH(E$1,'Slutlig allokering kvv'!$B$1:$AS$1,0),FALSE))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Sundsvall Energi AB</v>
      </c>
    </row>
    <row r="293" spans="1:10" x14ac:dyDescent="0.25">
      <c r="A293" s="2" t="s">
        <v>450</v>
      </c>
      <c r="B293" s="2" t="s">
        <v>453</v>
      </c>
      <c r="D293" t="str">
        <f>IF(ISERROR(1/VLOOKUP($B293,Kraftvärmeprod!$B$1:$D$480,MATCH("Total värmeproduktion i kraftvärmeverk i kombinerad drift (GWh)",Kraftvärmeprod!$B$1:$AV$1,0),FALSE)),"Ej kraftvärme","Alternativproduktionsmetoden")</f>
        <v>Alternativproduktionsmetoden</v>
      </c>
      <c r="E293" s="248">
        <f>IF(ISERROR(1/VLOOKUP($B293,Kraftvärmeprod!$B$1:$BD$480,MATCH("Total värmeproduktion i kraftvärmeverk i kombinerad drift (GWh)",Kraftvärmeprod!$B$1:$AV$1,0),FALSE)),"",VLOOKUP($B293,'Slutlig allokering kvv'!$B$1:$BA$480,MATCH(E$1,'Slutlig allokering kvv'!$B$1:$AS$1,0),FALSE))</f>
        <v>0.54157434588865805</v>
      </c>
      <c r="F293">
        <f>IF(ISERROR(1/VLOOKUP($B293,Kraftvärmeprod!$B$1:$AV$480,MATCH("Producerad elenergi i kraftvärmeverk (GWh)",Kraftvärmeprod!$B$1:$AV$1,0),FALSE)),"",VLOOKUP($B293,Kraftvärmeprod!$B$1:$AV$480,MATCH("Producerad elenergi i kraftvärmeverk (GWh)",Kraftvärmeprod!$B$1:$AV$1,0),FALSE))</f>
        <v>47.5</v>
      </c>
      <c r="G293" t="str">
        <f>IF(ISERROR(1/VLOOKUP($B293,Miljö!$B$1:$T$480,MATCH("Såld mängd produktionsspecifik fjärrvärme (GWh)",Miljö!$B$1:$T$1,0),FALSE)),"",VLOOKUP($B293,Miljö!$B$1:$T$480,MATCH("Såld mängd produktionsspecifik fjärrvärme (GWh)",Miljö!$B$1:$T$1,0),FALSE))</f>
        <v/>
      </c>
      <c r="J293" t="str">
        <f t="shared" si="4"/>
        <v>Sundsvall Energi AB</v>
      </c>
    </row>
    <row r="294" spans="1:10" x14ac:dyDescent="0.25">
      <c r="A294" s="2" t="s">
        <v>450</v>
      </c>
      <c r="B294" s="2" t="s">
        <v>454</v>
      </c>
      <c r="D294" t="str">
        <f>IF(ISERROR(1/VLOOKUP($B294,Kraftvärmeprod!$B$1:$D$480,MATCH("Total värmeproduktion i kraftvärmeverk i kombinerad drift (GWh)",Kraftvärmeprod!$B$1:$AV$1,0),FALSE)),"Ej kraftvärme","Alternativproduktionsmetoden")</f>
        <v>Ej kraftvärme</v>
      </c>
      <c r="E294" s="248" t="str">
        <f>IF(ISERROR(1/VLOOKUP($B294,Kraftvärmeprod!$B$1:$BD$480,MATCH("Total värmeproduktion i kraftvärmeverk i kombinerad drift (GWh)",Kraftvärmeprod!$B$1:$AV$1,0),FALSE)),"",VLOOKUP($B294,'Slutlig allokering kvv'!$B$1:$BA$480,MATCH(E$1,'Slutlig allokering kvv'!$B$1:$AS$1,0),FALSE))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Sundsvall Energi AB</v>
      </c>
    </row>
    <row r="295" spans="1:10" x14ac:dyDescent="0.25">
      <c r="A295" s="2" t="s">
        <v>450</v>
      </c>
      <c r="B295" s="2" t="s">
        <v>455</v>
      </c>
      <c r="D295" t="str">
        <f>IF(ISERROR(1/VLOOKUP($B295,Kraftvärmeprod!$B$1:$D$480,MATCH("Total värmeproduktion i kraftvärmeverk i kombinerad drift (GWh)",Kraftvärmeprod!$B$1:$AV$1,0),FALSE)),"Ej kraftvärme","Alternativproduktionsmetoden")</f>
        <v>Ej kraftvärme</v>
      </c>
      <c r="E295" s="248" t="str">
        <f>IF(ISERROR(1/VLOOKUP($B295,Kraftvärmeprod!$B$1:$BD$480,MATCH("Total värmeproduktion i kraftvärmeverk i kombinerad drift (GWh)",Kraftvärmeprod!$B$1:$AV$1,0),FALSE)),"",VLOOKUP($B295,'Slutlig allokering kvv'!$B$1:$BA$480,MATCH(E$1,'Slutlig allokering kvv'!$B$1:$AS$1,0),FALSE))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Sundsvall Energi AB</v>
      </c>
    </row>
    <row r="296" spans="1:10" x14ac:dyDescent="0.25">
      <c r="A296" s="2" t="s">
        <v>461</v>
      </c>
      <c r="B296" s="2" t="s">
        <v>462</v>
      </c>
      <c r="D296" t="str">
        <f>IF(ISERROR(1/VLOOKUP($B296,Kraftvärmeprod!$B$1:$D$480,MATCH("Total värmeproduktion i kraftvärmeverk i kombinerad drift (GWh)",Kraftvärmeprod!$B$1:$AV$1,0),FALSE)),"Ej kraftvärme","Alternativproduktionsmetoden")</f>
        <v>Ej kraftvärme</v>
      </c>
      <c r="E296" s="248" t="str">
        <f>IF(ISERROR(1/VLOOKUP($B296,Kraftvärmeprod!$B$1:$BD$480,MATCH("Total värmeproduktion i kraftvärmeverk i kombinerad drift (GWh)",Kraftvärmeprod!$B$1:$AV$1,0),FALSE)),"",VLOOKUP($B296,'Slutlig allokering kvv'!$B$1:$BA$480,MATCH(E$1,'Slutlig allokering kvv'!$B$1:$AS$1,0),FALSE))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Svensk Fjärrvärme</v>
      </c>
    </row>
    <row r="297" spans="1:10" x14ac:dyDescent="0.25">
      <c r="A297" s="2" t="s">
        <v>463</v>
      </c>
      <c r="B297" s="2" t="s">
        <v>464</v>
      </c>
      <c r="D297" t="str">
        <f>IF(ISERROR(1/VLOOKUP($B297,Kraftvärmeprod!$B$1:$D$480,MATCH("Total värmeproduktion i kraftvärmeverk i kombinerad drift (GWh)",Kraftvärmeprod!$B$1:$AV$1,0),FALSE)),"Ej kraftvärme","Alternativproduktionsmetoden")</f>
        <v>Ej kraftvärme</v>
      </c>
      <c r="E297" s="248" t="str">
        <f>IF(ISERROR(1/VLOOKUP($B297,Kraftvärmeprod!$B$1:$BD$480,MATCH("Total värmeproduktion i kraftvärmeverk i kombinerad drift (GWh)",Kraftvärmeprod!$B$1:$AV$1,0),FALSE)),"",VLOOKUP($B297,'Slutlig allokering kvv'!$B$1:$BA$480,MATCH(E$1,'Slutlig allokering kvv'!$B$1:$AS$1,0),FALSE))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Sävsjö Energi AB</v>
      </c>
    </row>
    <row r="298" spans="1:10" x14ac:dyDescent="0.25">
      <c r="A298" s="2" t="s">
        <v>463</v>
      </c>
      <c r="B298" s="2" t="s">
        <v>465</v>
      </c>
      <c r="D298" t="str">
        <f>IF(ISERROR(1/VLOOKUP($B298,Kraftvärmeprod!$B$1:$D$480,MATCH("Total värmeproduktion i kraftvärmeverk i kombinerad drift (GWh)",Kraftvärmeprod!$B$1:$AV$1,0),FALSE)),"Ej kraftvärme","Alternativproduktionsmetoden")</f>
        <v>Ej kraftvärme</v>
      </c>
      <c r="E298" s="248" t="str">
        <f>IF(ISERROR(1/VLOOKUP($B298,Kraftvärmeprod!$B$1:$BD$480,MATCH("Total värmeproduktion i kraftvärmeverk i kombinerad drift (GWh)",Kraftvärmeprod!$B$1:$AV$1,0),FALSE)),"",VLOOKUP($B298,'Slutlig allokering kvv'!$B$1:$BA$480,MATCH(E$1,'Slutlig allokering kvv'!$B$1:$AS$1,0),FALSE))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Sävsjö Energi AB</v>
      </c>
    </row>
    <row r="299" spans="1:10" x14ac:dyDescent="0.25">
      <c r="A299" s="2" t="s">
        <v>466</v>
      </c>
      <c r="B299" s="2" t="s">
        <v>467</v>
      </c>
      <c r="D299" t="str">
        <f>IF(ISERROR(1/VLOOKUP($B299,Kraftvärmeprod!$B$1:$D$480,MATCH("Total värmeproduktion i kraftvärmeverk i kombinerad drift (GWh)",Kraftvärmeprod!$B$1:$AV$1,0),FALSE)),"Ej kraftvärme","Alternativproduktionsmetoden")</f>
        <v>Ej kraftvärme</v>
      </c>
      <c r="E299" s="248" t="str">
        <f>IF(ISERROR(1/VLOOKUP($B299,Kraftvärmeprod!$B$1:$BD$480,MATCH("Total värmeproduktion i kraftvärmeverk i kombinerad drift (GWh)",Kraftvärmeprod!$B$1:$AV$1,0),FALSE)),"",VLOOKUP($B299,'Slutlig allokering kvv'!$B$1:$BA$480,MATCH(E$1,'Slutlig allokering kvv'!$B$1:$AS$1,0),FALSE))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Söderenergi AB</v>
      </c>
    </row>
    <row r="300" spans="1:10" x14ac:dyDescent="0.25">
      <c r="A300" s="2" t="s">
        <v>468</v>
      </c>
      <c r="B300" s="2" t="s">
        <v>469</v>
      </c>
      <c r="D300" t="str">
        <f>IF(ISERROR(1/VLOOKUP($B300,Kraftvärmeprod!$B$1:$D$480,MATCH("Total värmeproduktion i kraftvärmeverk i kombinerad drift (GWh)",Kraftvärmeprod!$B$1:$AV$1,0),FALSE)),"Ej kraftvärme","Alternativproduktionsmetoden")</f>
        <v>Ej kraftvärme</v>
      </c>
      <c r="E300" s="248" t="str">
        <f>IF(ISERROR(1/VLOOKUP($B300,Kraftvärmeprod!$B$1:$BD$480,MATCH("Total värmeproduktion i kraftvärmeverk i kombinerad drift (GWh)",Kraftvärmeprod!$B$1:$AV$1,0),FALSE)),"",VLOOKUP($B300,'Slutlig allokering kvv'!$B$1:$BA$480,MATCH(E$1,'Slutlig allokering kvv'!$B$1:$AS$1,0),FALSE))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Söderhamn Nära AB</v>
      </c>
    </row>
    <row r="301" spans="1:10" x14ac:dyDescent="0.25">
      <c r="A301" s="2" t="s">
        <v>468</v>
      </c>
      <c r="B301" s="2" t="s">
        <v>470</v>
      </c>
      <c r="D301" t="str">
        <f>IF(ISERROR(1/VLOOKUP($B301,Kraftvärmeprod!$B$1:$D$480,MATCH("Total värmeproduktion i kraftvärmeverk i kombinerad drift (GWh)",Kraftvärmeprod!$B$1:$AV$1,0),FALSE)),"Ej kraftvärme","Alternativproduktionsmetoden")</f>
        <v>Ej kraftvärme</v>
      </c>
      <c r="E301" s="248" t="str">
        <f>IF(ISERROR(1/VLOOKUP($B301,Kraftvärmeprod!$B$1:$BD$480,MATCH("Total värmeproduktion i kraftvärmeverk i kombinerad drift (GWh)",Kraftvärmeprod!$B$1:$AV$1,0),FALSE)),"",VLOOKUP($B301,'Slutlig allokering kvv'!$B$1:$BA$480,MATCH(E$1,'Slutlig allokering kvv'!$B$1:$AS$1,0),FALSE))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Söderhamn Nära AB</v>
      </c>
    </row>
    <row r="302" spans="1:10" x14ac:dyDescent="0.25">
      <c r="A302" s="2" t="s">
        <v>468</v>
      </c>
      <c r="B302" s="2" t="s">
        <v>471</v>
      </c>
      <c r="D302" t="str">
        <f>IF(ISERROR(1/VLOOKUP($B302,Kraftvärmeprod!$B$1:$D$480,MATCH("Total värmeproduktion i kraftvärmeverk i kombinerad drift (GWh)",Kraftvärmeprod!$B$1:$AV$1,0),FALSE)),"Ej kraftvärme","Alternativproduktionsmetoden")</f>
        <v>Ej kraftvärme</v>
      </c>
      <c r="E302" s="248" t="str">
        <f>IF(ISERROR(1/VLOOKUP($B302,Kraftvärmeprod!$B$1:$BD$480,MATCH("Total värmeproduktion i kraftvärmeverk i kombinerad drift (GWh)",Kraftvärmeprod!$B$1:$AV$1,0),FALSE)),"",VLOOKUP($B302,'Slutlig allokering kvv'!$B$1:$BA$480,MATCH(E$1,'Slutlig allokering kvv'!$B$1:$AS$1,0),FALSE))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Söderhamn Nära AB</v>
      </c>
    </row>
    <row r="303" spans="1:10" x14ac:dyDescent="0.25">
      <c r="A303" s="2" t="s">
        <v>468</v>
      </c>
      <c r="B303" s="2" t="s">
        <v>472</v>
      </c>
      <c r="D303" t="str">
        <f>IF(ISERROR(1/VLOOKUP($B303,Kraftvärmeprod!$B$1:$D$480,MATCH("Total värmeproduktion i kraftvärmeverk i kombinerad drift (GWh)",Kraftvärmeprod!$B$1:$AV$1,0),FALSE)),"Ej kraftvärme","Alternativproduktionsmetoden")</f>
        <v>Alternativproduktionsmetoden</v>
      </c>
      <c r="E303" s="248">
        <f>IF(ISERROR(1/VLOOKUP($B303,Kraftvärmeprod!$B$1:$BD$480,MATCH("Total värmeproduktion i kraftvärmeverk i kombinerad drift (GWh)",Kraftvärmeprod!$B$1:$AV$1,0),FALSE)),"",VLOOKUP($B303,'Slutlig allokering kvv'!$B$1:$BA$480,MATCH(E$1,'Slutlig allokering kvv'!$B$1:$AS$1,0),FALSE))</f>
        <v>0.48740199295889858</v>
      </c>
      <c r="F303">
        <f>IF(ISERROR(1/VLOOKUP($B303,Kraftvärmeprod!$B$1:$AV$480,MATCH("Producerad elenergi i kraftvärmeverk (GWh)",Kraftvärmeprod!$B$1:$AV$1,0),FALSE)),"",VLOOKUP($B303,Kraftvärmeprod!$B$1:$AV$480,MATCH("Producerad elenergi i kraftvärmeverk (GWh)",Kraftvärmeprod!$B$1:$AV$1,0),FALSE))</f>
        <v>35.554000000000002</v>
      </c>
      <c r="G303" t="str">
        <f>IF(ISERROR(1/VLOOKUP($B303,Miljö!$B$1:$T$480,MATCH("Såld mängd produktionsspecifik fjärrvärme (GWh)",Miljö!$B$1:$T$1,0),FALSE)),"",VLOOKUP($B303,Miljö!$B$1:$T$480,MATCH("Såld mängd produktionsspecifik fjärrvärme (GWh)",Miljö!$B$1:$T$1,0),FALSE))</f>
        <v/>
      </c>
      <c r="J303" t="str">
        <f t="shared" si="4"/>
        <v>Söderhamn Nära AB</v>
      </c>
    </row>
    <row r="304" spans="1:10" x14ac:dyDescent="0.25">
      <c r="A304" s="2" t="s">
        <v>473</v>
      </c>
      <c r="B304" s="2" t="s">
        <v>474</v>
      </c>
      <c r="D304" t="str">
        <f>IF(ISERROR(1/VLOOKUP($B304,Kraftvärmeprod!$B$1:$D$480,MATCH("Total värmeproduktion i kraftvärmeverk i kombinerad drift (GWh)",Kraftvärmeprod!$B$1:$AV$1,0),FALSE)),"Ej kraftvärme","Alternativproduktionsmetoden")</f>
        <v>Alternativproduktionsmetoden</v>
      </c>
      <c r="E304" s="248">
        <f>IF(ISERROR(1/VLOOKUP($B304,Kraftvärmeprod!$B$1:$BD$480,MATCH("Total värmeproduktion i kraftvärmeverk i kombinerad drift (GWh)",Kraftvärmeprod!$B$1:$AV$1,0),FALSE)),"",VLOOKUP($B304,'Slutlig allokering kvv'!$B$1:$BA$480,MATCH(E$1,'Slutlig allokering kvv'!$B$1:$AS$1,0),FALSE))</f>
        <v>0.44287283615751227</v>
      </c>
      <c r="F304">
        <f>IF(ISERROR(1/VLOOKUP($B304,Kraftvärmeprod!$B$1:$AV$480,MATCH("Producerad elenergi i kraftvärmeverk (GWh)",Kraftvärmeprod!$B$1:$AV$1,0),FALSE)),"",VLOOKUP($B304,Kraftvärmeprod!$B$1:$AV$480,MATCH("Producerad elenergi i kraftvärmeverk (GWh)",Kraftvärmeprod!$B$1:$AV$1,0),FALSE))</f>
        <v>240.36</v>
      </c>
      <c r="G304" t="str">
        <f>IF(ISERROR(1/VLOOKUP($B304,Miljö!$B$1:$T$480,MATCH("Såld mängd produktionsspecifik fjärrvärme (GWh)",Miljö!$B$1:$T$1,0),FALSE)),"",VLOOKUP($B304,Miljö!$B$1:$T$480,MATCH("Såld mängd produktionsspecifik fjärrvärme (GWh)",Miljö!$B$1:$T$1,0),FALSE))</f>
        <v/>
      </c>
      <c r="J304" t="str">
        <f t="shared" si="4"/>
        <v>Södertörns Fjärrvärme AB</v>
      </c>
    </row>
    <row r="305" spans="1:10" x14ac:dyDescent="0.25">
      <c r="A305" s="2" t="s">
        <v>477</v>
      </c>
      <c r="B305" s="2" t="s">
        <v>478</v>
      </c>
      <c r="D305" t="str">
        <f>IF(ISERROR(1/VLOOKUP($B305,Kraftvärmeprod!$B$1:$D$480,MATCH("Total värmeproduktion i kraftvärmeverk i kombinerad drift (GWh)",Kraftvärmeprod!$B$1:$AV$1,0),FALSE)),"Ej kraftvärme","Alternativproduktionsmetoden")</f>
        <v>Ej kraftvärme</v>
      </c>
      <c r="E305" s="248" t="str">
        <f>IF(ISERROR(1/VLOOKUP($B305,Kraftvärmeprod!$B$1:$BD$480,MATCH("Total värmeproduktion i kraftvärmeverk i kombinerad drift (GWh)",Kraftvärmeprod!$B$1:$AV$1,0),FALSE)),"",VLOOKUP($B305,'Slutlig allokering kvv'!$B$1:$BA$480,MATCH(E$1,'Slutlig allokering kvv'!$B$1:$AS$1,0),FALSE))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Tekniska Verken i Linköping AB</v>
      </c>
    </row>
    <row r="306" spans="1:10" x14ac:dyDescent="0.25">
      <c r="A306" s="2" t="s">
        <v>477</v>
      </c>
      <c r="B306" s="2" t="s">
        <v>479</v>
      </c>
      <c r="D306" t="str">
        <f>IF(ISERROR(1/VLOOKUP($B306,Kraftvärmeprod!$B$1:$D$480,MATCH("Total värmeproduktion i kraftvärmeverk i kombinerad drift (GWh)",Kraftvärmeprod!$B$1:$AV$1,0),FALSE)),"Ej kraftvärme","Alternativproduktionsmetoden")</f>
        <v>Alternativproduktionsmetoden</v>
      </c>
      <c r="E306" s="248">
        <f>IF(ISERROR(1/VLOOKUP($B306,Kraftvärmeprod!$B$1:$BD$480,MATCH("Total värmeproduktion i kraftvärmeverk i kombinerad drift (GWh)",Kraftvärmeprod!$B$1:$AV$1,0),FALSE)),"",VLOOKUP($B306,'Slutlig allokering kvv'!$B$1:$BA$480,MATCH(E$1,'Slutlig allokering kvv'!$B$1:$AS$1,0),FALSE))</f>
        <v>0.64217796891747048</v>
      </c>
      <c r="F306">
        <f>IF(ISERROR(1/VLOOKUP($B306,Kraftvärmeprod!$B$1:$AV$480,MATCH("Producerad elenergi i kraftvärmeverk (GWh)",Kraftvärmeprod!$B$1:$AV$1,0),FALSE)),"",VLOOKUP($B306,Kraftvärmeprod!$B$1:$AV$480,MATCH("Producerad elenergi i kraftvärmeverk (GWh)",Kraftvärmeprod!$B$1:$AV$1,0),FALSE))</f>
        <v>25.9</v>
      </c>
      <c r="G306" t="str">
        <f>IF(ISERROR(1/VLOOKUP($B306,Miljö!$B$1:$T$480,MATCH("Såld mängd produktionsspecifik fjärrvärme (GWh)",Miljö!$B$1:$T$1,0),FALSE)),"",VLOOKUP($B306,Miljö!$B$1:$T$480,MATCH("Såld mängd produktionsspecifik fjärrvärme (GWh)",Miljö!$B$1:$T$1,0),FALSE))</f>
        <v/>
      </c>
      <c r="J306" t="str">
        <f t="shared" si="4"/>
        <v>Tekniska Verken i Linköping AB</v>
      </c>
    </row>
    <row r="307" spans="1:10" x14ac:dyDescent="0.25">
      <c r="A307" s="2" t="s">
        <v>477</v>
      </c>
      <c r="B307" s="2" t="s">
        <v>480</v>
      </c>
      <c r="D307" t="str">
        <f>IF(ISERROR(1/VLOOKUP($B307,Kraftvärmeprod!$B$1:$D$480,MATCH("Total värmeproduktion i kraftvärmeverk i kombinerad drift (GWh)",Kraftvärmeprod!$B$1:$AV$1,0),FALSE)),"Ej kraftvärme","Alternativproduktionsmetoden")</f>
        <v>Ej kraftvärme</v>
      </c>
      <c r="E307" s="248" t="str">
        <f>IF(ISERROR(1/VLOOKUP($B307,Kraftvärmeprod!$B$1:$BD$480,MATCH("Total värmeproduktion i kraftvärmeverk i kombinerad drift (GWh)",Kraftvärmeprod!$B$1:$AV$1,0),FALSE)),"",VLOOKUP($B307,'Slutlig allokering kvv'!$B$1:$BA$480,MATCH(E$1,'Slutlig allokering kvv'!$B$1:$AS$1,0),FALSE))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Tekniska Verken i Linköping AB</v>
      </c>
    </row>
    <row r="308" spans="1:10" x14ac:dyDescent="0.25">
      <c r="A308" s="2" t="s">
        <v>477</v>
      </c>
      <c r="B308" s="2" t="s">
        <v>481</v>
      </c>
      <c r="D308" t="str">
        <f>IF(ISERROR(1/VLOOKUP($B308,Kraftvärmeprod!$B$1:$D$480,MATCH("Total värmeproduktion i kraftvärmeverk i kombinerad drift (GWh)",Kraftvärmeprod!$B$1:$AV$1,0),FALSE)),"Ej kraftvärme","Alternativproduktionsmetoden")</f>
        <v>Alternativproduktionsmetoden</v>
      </c>
      <c r="E308" s="248">
        <f>IF(ISERROR(1/VLOOKUP($B308,Kraftvärmeprod!$B$1:$BD$480,MATCH("Total värmeproduktion i kraftvärmeverk i kombinerad drift (GWh)",Kraftvärmeprod!$B$1:$AV$1,0),FALSE)),"",VLOOKUP($B308,'Slutlig allokering kvv'!$B$1:$BA$480,MATCH(E$1,'Slutlig allokering kvv'!$B$1:$AS$1,0),FALSE))</f>
        <v>0.62880870411187961</v>
      </c>
      <c r="F308">
        <f>IF(ISERROR(1/VLOOKUP($B308,Kraftvärmeprod!$B$1:$AV$480,MATCH("Producerad elenergi i kraftvärmeverk (GWh)",Kraftvärmeprod!$B$1:$AV$1,0),FALSE)),"",VLOOKUP($B308,Kraftvärmeprod!$B$1:$AV$480,MATCH("Producerad elenergi i kraftvärmeverk (GWh)",Kraftvärmeprod!$B$1:$AV$1,0),FALSE))</f>
        <v>211.9</v>
      </c>
      <c r="G308">
        <f>IF(ISERROR(1/VLOOKUP($B308,Miljö!$B$1:$T$480,MATCH("Såld mängd produktionsspecifik fjärrvärme (GWh)",Miljö!$B$1:$T$1,0),FALSE)),"",VLOOKUP($B308,Miljö!$B$1:$T$480,MATCH("Såld mängd produktionsspecifik fjärrvärme (GWh)",Miljö!$B$1:$T$1,0),FALSE))</f>
        <v>0.9</v>
      </c>
      <c r="J308" t="str">
        <f t="shared" si="4"/>
        <v>Tekniska Verken i Linköping AB</v>
      </c>
    </row>
    <row r="309" spans="1:10" x14ac:dyDescent="0.25">
      <c r="A309" s="2" t="s">
        <v>477</v>
      </c>
      <c r="B309" s="2" t="s">
        <v>482</v>
      </c>
      <c r="D309" t="str">
        <f>IF(ISERROR(1/VLOOKUP($B309,Kraftvärmeprod!$B$1:$D$480,MATCH("Total värmeproduktion i kraftvärmeverk i kombinerad drift (GWh)",Kraftvärmeprod!$B$1:$AV$1,0),FALSE)),"Ej kraftvärme","Alternativproduktionsmetoden")</f>
        <v>Ej kraftvärme</v>
      </c>
      <c r="E309" s="248" t="str">
        <f>IF(ISERROR(1/VLOOKUP($B309,Kraftvärmeprod!$B$1:$BD$480,MATCH("Total värmeproduktion i kraftvärmeverk i kombinerad drift (GWh)",Kraftvärmeprod!$B$1:$AV$1,0),FALSE)),"",VLOOKUP($B309,'Slutlig allokering kvv'!$B$1:$BA$480,MATCH(E$1,'Slutlig allokering kvv'!$B$1:$AS$1,0),FALSE))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Tekniska Verken i Linköping AB</v>
      </c>
    </row>
    <row r="310" spans="1:10" x14ac:dyDescent="0.25">
      <c r="A310" s="2" t="s">
        <v>477</v>
      </c>
      <c r="B310" s="2" t="s">
        <v>483</v>
      </c>
      <c r="D310" t="str">
        <f>IF(ISERROR(1/VLOOKUP($B310,Kraftvärmeprod!$B$1:$D$480,MATCH("Total värmeproduktion i kraftvärmeverk i kombinerad drift (GWh)",Kraftvärmeprod!$B$1:$AV$1,0),FALSE)),"Ej kraftvärme","Alternativproduktionsmetoden")</f>
        <v>Ej kraftvärme</v>
      </c>
      <c r="E310" s="248" t="str">
        <f>IF(ISERROR(1/VLOOKUP($B310,Kraftvärmeprod!$B$1:$BD$480,MATCH("Total värmeproduktion i kraftvärmeverk i kombinerad drift (GWh)",Kraftvärmeprod!$B$1:$AV$1,0),FALSE)),"",VLOOKUP($B310,'Slutlig allokering kvv'!$B$1:$BA$480,MATCH(E$1,'Slutlig allokering kvv'!$B$1:$AS$1,0),FALSE))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Tekniska Verken i Linköping AB</v>
      </c>
    </row>
    <row r="311" spans="1:10" x14ac:dyDescent="0.25">
      <c r="A311" s="2" t="s">
        <v>484</v>
      </c>
      <c r="B311" s="2" t="s">
        <v>485</v>
      </c>
      <c r="D311" t="str">
        <f>IF(ISERROR(1/VLOOKUP($B311,Kraftvärmeprod!$B$1:$D$480,MATCH("Total värmeproduktion i kraftvärmeverk i kombinerad drift (GWh)",Kraftvärmeprod!$B$1:$AV$1,0),FALSE)),"Ej kraftvärme","Alternativproduktionsmetoden")</f>
        <v>Ej kraftvärme</v>
      </c>
      <c r="E311" s="248" t="str">
        <f>IF(ISERROR(1/VLOOKUP($B311,Kraftvärmeprod!$B$1:$BD$480,MATCH("Total värmeproduktion i kraftvärmeverk i kombinerad drift (GWh)",Kraftvärmeprod!$B$1:$AV$1,0),FALSE)),"",VLOOKUP($B311,'Slutlig allokering kvv'!$B$1:$BA$480,MATCH(E$1,'Slutlig allokering kvv'!$B$1:$AS$1,0),FALSE))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Telge Nät AB</v>
      </c>
    </row>
    <row r="312" spans="1:10" x14ac:dyDescent="0.25">
      <c r="A312" s="2" t="s">
        <v>484</v>
      </c>
      <c r="B312" s="2" t="s">
        <v>486</v>
      </c>
      <c r="D312" t="str">
        <f>IF(ISERROR(1/VLOOKUP($B312,Kraftvärmeprod!$B$1:$D$480,MATCH("Total värmeproduktion i kraftvärmeverk i kombinerad drift (GWh)",Kraftvärmeprod!$B$1:$AV$1,0),FALSE)),"Ej kraftvärme","Alternativproduktionsmetoden")</f>
        <v>Alternativproduktionsmetoden</v>
      </c>
      <c r="E312" s="248">
        <f>IF(ISERROR(1/VLOOKUP($B312,Kraftvärmeprod!$B$1:$BD$480,MATCH("Total värmeproduktion i kraftvärmeverk i kombinerad drift (GWh)",Kraftvärmeprod!$B$1:$AV$1,0),FALSE)),"",VLOOKUP($B312,'Slutlig allokering kvv'!$B$1:$BA$480,MATCH(E$1,'Slutlig allokering kvv'!$B$1:$AS$1,0),FALSE))</f>
        <v>0.44398738439306357</v>
      </c>
      <c r="F312">
        <f>IF(ISERROR(1/VLOOKUP($B312,Kraftvärmeprod!$B$1:$AV$480,MATCH("Producerad elenergi i kraftvärmeverk (GWh)",Kraftvärmeprod!$B$1:$AV$1,0),FALSE)),"",VLOOKUP($B312,Kraftvärmeprod!$B$1:$AV$480,MATCH("Producerad elenergi i kraftvärmeverk (GWh)",Kraftvärmeprod!$B$1:$AV$1,0),FALSE))</f>
        <v>195</v>
      </c>
      <c r="G312" t="str">
        <f>IF(ISERROR(1/VLOOKUP($B312,Miljö!$B$1:$T$480,MATCH("Såld mängd produktionsspecifik fjärrvärme (GWh)",Miljö!$B$1:$T$1,0),FALSE)),"",VLOOKUP($B312,Miljö!$B$1:$T$480,MATCH("Såld mängd produktionsspecifik fjärrvärme (GWh)",Miljö!$B$1:$T$1,0),FALSE))</f>
        <v/>
      </c>
      <c r="J312" t="str">
        <f t="shared" si="4"/>
        <v>Telge Nät AB</v>
      </c>
    </row>
    <row r="313" spans="1:10" x14ac:dyDescent="0.25">
      <c r="A313" s="2" t="s">
        <v>487</v>
      </c>
      <c r="B313" s="2" t="s">
        <v>488</v>
      </c>
      <c r="D313" t="str">
        <f>IF(ISERROR(1/VLOOKUP($B313,Kraftvärmeprod!$B$1:$D$480,MATCH("Total värmeproduktion i kraftvärmeverk i kombinerad drift (GWh)",Kraftvärmeprod!$B$1:$AV$1,0),FALSE)),"Ej kraftvärme","Alternativproduktionsmetoden")</f>
        <v>Alternativproduktionsmetoden</v>
      </c>
      <c r="E313" s="248">
        <f>IF(ISERROR(1/VLOOKUP($B313,Kraftvärmeprod!$B$1:$BD$480,MATCH("Total värmeproduktion i kraftvärmeverk i kombinerad drift (GWh)",Kraftvärmeprod!$B$1:$AV$1,0),FALSE)),"",VLOOKUP($B313,'Slutlig allokering kvv'!$B$1:$BA$480,MATCH(E$1,'Slutlig allokering kvv'!$B$1:$AS$1,0),FALSE))</f>
        <v>0.65800720044760697</v>
      </c>
      <c r="F313">
        <f>IF(ISERROR(1/VLOOKUP($B313,Kraftvärmeprod!$B$1:$AV$480,MATCH("Producerad elenergi i kraftvärmeverk (GWh)",Kraftvärmeprod!$B$1:$AV$1,0),FALSE)),"",VLOOKUP($B313,Kraftvärmeprod!$B$1:$AV$480,MATCH("Producerad elenergi i kraftvärmeverk (GWh)",Kraftvärmeprod!$B$1:$AV$1,0),FALSE))</f>
        <v>8.9510000000000005</v>
      </c>
      <c r="G313" t="str">
        <f>IF(ISERROR(1/VLOOKUP($B313,Miljö!$B$1:$T$480,MATCH("Såld mängd produktionsspecifik fjärrvärme (GWh)",Miljö!$B$1:$T$1,0),FALSE)),"",VLOOKUP($B313,Miljö!$B$1:$T$480,MATCH("Såld mängd produktionsspecifik fjärrvärme (GWh)",Miljö!$B$1:$T$1,0),FALSE))</f>
        <v/>
      </c>
      <c r="J313" t="str">
        <f t="shared" si="4"/>
        <v>Tidaholms Energi AB</v>
      </c>
    </row>
    <row r="314" spans="1:10" x14ac:dyDescent="0.25">
      <c r="A314" s="2" t="s">
        <v>489</v>
      </c>
      <c r="B314" s="2" t="s">
        <v>490</v>
      </c>
      <c r="D314" t="str">
        <f>IF(ISERROR(1/VLOOKUP($B314,Kraftvärmeprod!$B$1:$D$480,MATCH("Total värmeproduktion i kraftvärmeverk i kombinerad drift (GWh)",Kraftvärmeprod!$B$1:$AV$1,0),FALSE)),"Ej kraftvärme","Alternativproduktionsmetoden")</f>
        <v>Ej kraftvärme</v>
      </c>
      <c r="E314" s="248" t="str">
        <f>IF(ISERROR(1/VLOOKUP($B314,Kraftvärmeprod!$B$1:$BD$480,MATCH("Total värmeproduktion i kraftvärmeverk i kombinerad drift (GWh)",Kraftvärmeprod!$B$1:$AV$1,0),FALSE)),"",VLOOKUP($B314,'Slutlig allokering kvv'!$B$1:$BA$480,MATCH(E$1,'Slutlig allokering kvv'!$B$1:$AS$1,0),FALSE))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Tierps Fjärrvärme AB</v>
      </c>
    </row>
    <row r="315" spans="1:10" x14ac:dyDescent="0.25">
      <c r="A315" s="2" t="s">
        <v>489</v>
      </c>
      <c r="B315" s="2" t="s">
        <v>491</v>
      </c>
      <c r="D315" t="str">
        <f>IF(ISERROR(1/VLOOKUP($B315,Kraftvärmeprod!$B$1:$D$480,MATCH("Total värmeproduktion i kraftvärmeverk i kombinerad drift (GWh)",Kraftvärmeprod!$B$1:$AV$1,0),FALSE)),"Ej kraftvärme","Alternativproduktionsmetoden")</f>
        <v>Ej kraftvärme</v>
      </c>
      <c r="E315" s="248" t="str">
        <f>IF(ISERROR(1/VLOOKUP($B315,Kraftvärmeprod!$B$1:$BD$480,MATCH("Total värmeproduktion i kraftvärmeverk i kombinerad drift (GWh)",Kraftvärmeprod!$B$1:$AV$1,0),FALSE)),"",VLOOKUP($B315,'Slutlig allokering kvv'!$B$1:$BA$480,MATCH(E$1,'Slutlig allokering kvv'!$B$1:$AS$1,0),FALSE))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Tierps Fjärrvärme AB</v>
      </c>
    </row>
    <row r="316" spans="1:10" x14ac:dyDescent="0.25">
      <c r="A316" s="2" t="s">
        <v>492</v>
      </c>
      <c r="B316" s="2" t="s">
        <v>492</v>
      </c>
      <c r="D316" t="str">
        <f>IF(ISERROR(1/VLOOKUP($B316,Kraftvärmeprod!$B$1:$D$480,MATCH("Total värmeproduktion i kraftvärmeverk i kombinerad drift (GWh)",Kraftvärmeprod!$B$1:$AV$1,0),FALSE)),"Ej kraftvärme","Alternativproduktionsmetoden")</f>
        <v>Ej kraftvärme</v>
      </c>
      <c r="E316" s="248" t="str">
        <f>IF(ISERROR(1/VLOOKUP($B316,Kraftvärmeprod!$B$1:$BD$480,MATCH("Total värmeproduktion i kraftvärmeverk i kombinerad drift (GWh)",Kraftvärmeprod!$B$1:$AV$1,0),FALSE)),"",VLOOKUP($B316,'Slutlig allokering kvv'!$B$1:$BA$480,MATCH(E$1,'Slutlig allokering kvv'!$B$1:$AS$1,0),FALSE))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Torsby kommun</v>
      </c>
    </row>
    <row r="317" spans="1:10" x14ac:dyDescent="0.25">
      <c r="A317" s="2" t="s">
        <v>495</v>
      </c>
      <c r="B317" s="2" t="s">
        <v>494</v>
      </c>
      <c r="D317" t="str">
        <f>IF(ISERROR(1/VLOOKUP($B317,Kraftvärmeprod!$B$1:$D$480,MATCH("Total värmeproduktion i kraftvärmeverk i kombinerad drift (GWh)",Kraftvärmeprod!$B$1:$AV$1,0),FALSE)),"Ej kraftvärme","Alternativproduktionsmetoden")</f>
        <v>Ej kraftvärme</v>
      </c>
      <c r="E317" s="248" t="str">
        <f>IF(ISERROR(1/VLOOKUP($B317,Kraftvärmeprod!$B$1:$BD$480,MATCH("Total värmeproduktion i kraftvärmeverk i kombinerad drift (GWh)",Kraftvärmeprod!$B$1:$AV$1,0),FALSE)),"",VLOOKUP($B317,'Slutlig allokering kvv'!$B$1:$BA$480,MATCH(E$1,'Slutlig allokering kvv'!$B$1:$AS$1,0),FALSE))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Torsås fjärrvärmenät AB</v>
      </c>
    </row>
    <row r="318" spans="1:10" x14ac:dyDescent="0.25">
      <c r="A318" s="2" t="s">
        <v>496</v>
      </c>
      <c r="B318" s="2" t="s">
        <v>497</v>
      </c>
      <c r="D318" t="str">
        <f>IF(ISERROR(1/VLOOKUP($B318,Kraftvärmeprod!$B$1:$D$480,MATCH("Total värmeproduktion i kraftvärmeverk i kombinerad drift (GWh)",Kraftvärmeprod!$B$1:$AV$1,0),FALSE)),"Ej kraftvärme","Alternativproduktionsmetoden")</f>
        <v>Alternativproduktionsmetoden</v>
      </c>
      <c r="E318" s="248">
        <f>IF(ISERROR(1/VLOOKUP($B318,Kraftvärmeprod!$B$1:$BD$480,MATCH("Total värmeproduktion i kraftvärmeverk i kombinerad drift (GWh)",Kraftvärmeprod!$B$1:$AV$1,0),FALSE)),"",VLOOKUP($B318,'Slutlig allokering kvv'!$B$1:$BA$480,MATCH(E$1,'Slutlig allokering kvv'!$B$1:$AS$1,0),FALSE))</f>
        <v>0.64203506493506501</v>
      </c>
      <c r="F318">
        <f>IF(ISERROR(1/VLOOKUP($B318,Kraftvärmeprod!$B$1:$AV$480,MATCH("Producerad elenergi i kraftvärmeverk (GWh)",Kraftvärmeprod!$B$1:$AV$1,0),FALSE)),"",VLOOKUP($B318,Kraftvärmeprod!$B$1:$AV$480,MATCH("Producerad elenergi i kraftvärmeverk (GWh)",Kraftvärmeprod!$B$1:$AV$1,0),FALSE))</f>
        <v>26.7</v>
      </c>
      <c r="G318" t="str">
        <f>IF(ISERROR(1/VLOOKUP($B318,Miljö!$B$1:$T$480,MATCH("Såld mängd produktionsspecifik fjärrvärme (GWh)",Miljö!$B$1:$T$1,0),FALSE)),"",VLOOKUP($B318,Miljö!$B$1:$T$480,MATCH("Såld mängd produktionsspecifik fjärrvärme (GWh)",Miljö!$B$1:$T$1,0),FALSE))</f>
        <v/>
      </c>
      <c r="J318" t="str">
        <f t="shared" si="4"/>
        <v>Tranås Energi AB</v>
      </c>
    </row>
    <row r="319" spans="1:10" x14ac:dyDescent="0.25">
      <c r="A319" s="2" t="s">
        <v>498</v>
      </c>
      <c r="B319" s="2" t="s">
        <v>499</v>
      </c>
      <c r="D319" t="str">
        <f>IF(ISERROR(1/VLOOKUP($B319,Kraftvärmeprod!$B$1:$D$480,MATCH("Total värmeproduktion i kraftvärmeverk i kombinerad drift (GWh)",Kraftvärmeprod!$B$1:$AV$1,0),FALSE)),"Ej kraftvärme","Alternativproduktionsmetoden")</f>
        <v>Ej kraftvärme</v>
      </c>
      <c r="E319" s="248" t="str">
        <f>IF(ISERROR(1/VLOOKUP($B319,Kraftvärmeprod!$B$1:$BD$480,MATCH("Total värmeproduktion i kraftvärmeverk i kombinerad drift (GWh)",Kraftvärmeprod!$B$1:$AV$1,0),FALSE)),"",VLOOKUP($B319,'Slutlig allokering kvv'!$B$1:$BA$480,MATCH(E$1,'Slutlig allokering kvv'!$B$1:$AS$1,0),FALSE))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Trelleborgs Fjärrvärme AB</v>
      </c>
    </row>
    <row r="320" spans="1:10" x14ac:dyDescent="0.25">
      <c r="A320" s="2" t="s">
        <v>500</v>
      </c>
      <c r="B320" s="2" t="s">
        <v>501</v>
      </c>
      <c r="D320" t="str">
        <f>IF(ISERROR(1/VLOOKUP($B320,Kraftvärmeprod!$B$1:$D$480,MATCH("Total värmeproduktion i kraftvärmeverk i kombinerad drift (GWh)",Kraftvärmeprod!$B$1:$AV$1,0),FALSE)),"Ej kraftvärme","Alternativproduktionsmetoden")</f>
        <v>Alternativproduktionsmetoden</v>
      </c>
      <c r="E320" s="248">
        <f>IF(ISERROR(1/VLOOKUP($B320,Kraftvärmeprod!$B$1:$BD$480,MATCH("Total värmeproduktion i kraftvärmeverk i kombinerad drift (GWh)",Kraftvärmeprod!$B$1:$AV$1,0),FALSE)),"",VLOOKUP($B320,'Slutlig allokering kvv'!$B$1:$BA$480,MATCH(E$1,'Slutlig allokering kvv'!$B$1:$AS$1,0),FALSE))</f>
        <v>0.61777018181818177</v>
      </c>
      <c r="F320">
        <f>IF(ISERROR(1/VLOOKUP($B320,Kraftvärmeprod!$B$1:$AV$480,MATCH("Producerad elenergi i kraftvärmeverk (GWh)",Kraftvärmeprod!$B$1:$AV$1,0),FALSE)),"",VLOOKUP($B320,Kraftvärmeprod!$B$1:$AV$480,MATCH("Producerad elenergi i kraftvärmeverk (GWh)",Kraftvärmeprod!$B$1:$AV$1,0),FALSE))</f>
        <v>21.7</v>
      </c>
      <c r="G320" t="str">
        <f>IF(ISERROR(1/VLOOKUP($B320,Miljö!$B$1:$T$480,MATCH("Såld mängd produktionsspecifik fjärrvärme (GWh)",Miljö!$B$1:$T$1,0),FALSE)),"",VLOOKUP($B320,Miljö!$B$1:$T$480,MATCH("Såld mängd produktionsspecifik fjärrvärme (GWh)",Miljö!$B$1:$T$1,0),FALSE))</f>
        <v/>
      </c>
      <c r="J320" t="str">
        <f t="shared" si="4"/>
        <v>Trollhättan Energi AB</v>
      </c>
    </row>
    <row r="321" spans="1:10" x14ac:dyDescent="0.25">
      <c r="A321" s="2" t="s">
        <v>502</v>
      </c>
      <c r="B321" s="2" t="s">
        <v>503</v>
      </c>
      <c r="D321" t="str">
        <f>IF(ISERROR(1/VLOOKUP($B321,Kraftvärmeprod!$B$1:$D$480,MATCH("Total värmeproduktion i kraftvärmeverk i kombinerad drift (GWh)",Kraftvärmeprod!$B$1:$AV$1,0),FALSE)),"Ej kraftvärme","Alternativproduktionsmetoden")</f>
        <v>Ej kraftvärme</v>
      </c>
      <c r="E321" s="248" t="str">
        <f>IF(ISERROR(1/VLOOKUP($B321,Kraftvärmeprod!$B$1:$BD$480,MATCH("Total värmeproduktion i kraftvärmeverk i kombinerad drift (GWh)",Kraftvärmeprod!$B$1:$AV$1,0),FALSE)),"",VLOOKUP($B321,'Slutlig allokering kvv'!$B$1:$BA$480,MATCH(E$1,'Slutlig allokering kvv'!$B$1:$AS$1,0),FALSE))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Uddevalla Energi AB</v>
      </c>
    </row>
    <row r="322" spans="1:10" x14ac:dyDescent="0.25">
      <c r="A322" s="2" t="s">
        <v>502</v>
      </c>
      <c r="B322" s="2" t="s">
        <v>504</v>
      </c>
      <c r="D322" t="str">
        <f>IF(ISERROR(1/VLOOKUP($B322,Kraftvärmeprod!$B$1:$D$480,MATCH("Total värmeproduktion i kraftvärmeverk i kombinerad drift (GWh)",Kraftvärmeprod!$B$1:$AV$1,0),FALSE)),"Ej kraftvärme","Alternativproduktionsmetoden")</f>
        <v>Ej kraftvärme</v>
      </c>
      <c r="E322" s="248" t="str">
        <f>IF(ISERROR(1/VLOOKUP($B322,Kraftvärmeprod!$B$1:$BD$480,MATCH("Total värmeproduktion i kraftvärmeverk i kombinerad drift (GWh)",Kraftvärmeprod!$B$1:$AV$1,0),FALSE)),"",VLOOKUP($B322,'Slutlig allokering kvv'!$B$1:$BA$480,MATCH(E$1,'Slutlig allokering kvv'!$B$1:$AS$1,0),FALSE))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Uddevalla Energi AB</v>
      </c>
    </row>
    <row r="323" spans="1:10" x14ac:dyDescent="0.25">
      <c r="A323" s="2" t="s">
        <v>502</v>
      </c>
      <c r="B323" s="2" t="s">
        <v>505</v>
      </c>
      <c r="D323" t="str">
        <f>IF(ISERROR(1/VLOOKUP($B323,Kraftvärmeprod!$B$1:$D$480,MATCH("Total värmeproduktion i kraftvärmeverk i kombinerad drift (GWh)",Kraftvärmeprod!$B$1:$AV$1,0),FALSE)),"Ej kraftvärme","Alternativproduktionsmetoden")</f>
        <v>Alternativproduktionsmetoden</v>
      </c>
      <c r="E323" s="248">
        <f>IF(ISERROR(1/VLOOKUP($B323,Kraftvärmeprod!$B$1:$BD$480,MATCH("Total värmeproduktion i kraftvärmeverk i kombinerad drift (GWh)",Kraftvärmeprod!$B$1:$AV$1,0),FALSE)),"",VLOOKUP($B323,'Slutlig allokering kvv'!$B$1:$BA$480,MATCH(E$1,'Slutlig allokering kvv'!$B$1:$AS$1,0),FALSE))</f>
        <v>0.48929011500780922</v>
      </c>
      <c r="F323">
        <f>IF(ISERROR(1/VLOOKUP($B323,Kraftvärmeprod!$B$1:$AV$480,MATCH("Producerad elenergi i kraftvärmeverk (GWh)",Kraftvärmeprod!$B$1:$AV$1,0),FALSE)),"",VLOOKUP($B323,Kraftvärmeprod!$B$1:$AV$480,MATCH("Producerad elenergi i kraftvärmeverk (GWh)",Kraftvärmeprod!$B$1:$AV$1,0),FALSE))</f>
        <v>67.86</v>
      </c>
      <c r="G323" t="str">
        <f>IF(ISERROR(1/VLOOKUP($B323,Miljö!$B$1:$T$480,MATCH("Såld mängd produktionsspecifik fjärrvärme (GWh)",Miljö!$B$1:$T$1,0),FALSE)),"",VLOOKUP($B323,Miljö!$B$1:$T$480,MATCH("Såld mängd produktionsspecifik fjärrvärme (GWh)",Miljö!$B$1:$T$1,0),FALSE))</f>
        <v/>
      </c>
      <c r="J323" t="str">
        <f t="shared" ref="J323:J386" si="5">A323</f>
        <v>Uddevalla Energi AB</v>
      </c>
    </row>
    <row r="324" spans="1:10" x14ac:dyDescent="0.25">
      <c r="A324" s="2" t="s">
        <v>506</v>
      </c>
      <c r="B324" s="2" t="s">
        <v>507</v>
      </c>
      <c r="D324" t="str">
        <f>IF(ISERROR(1/VLOOKUP($B324,Kraftvärmeprod!$B$1:$D$480,MATCH("Total värmeproduktion i kraftvärmeverk i kombinerad drift (GWh)",Kraftvärmeprod!$B$1:$AV$1,0),FALSE)),"Ej kraftvärme","Alternativproduktionsmetoden")</f>
        <v>Ej kraftvärme</v>
      </c>
      <c r="E324" s="248" t="str">
        <f>IF(ISERROR(1/VLOOKUP($B324,Kraftvärmeprod!$B$1:$BD$480,MATCH("Total värmeproduktion i kraftvärmeverk i kombinerad drift (GWh)",Kraftvärmeprod!$B$1:$AV$1,0),FALSE)),"",VLOOKUP($B324,'Slutlig allokering kvv'!$B$1:$BA$480,MATCH(E$1,'Slutlig allokering kvv'!$B$1:$AS$1,0),FALSE))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Ulricehamns Energi AB</v>
      </c>
    </row>
    <row r="325" spans="1:10" x14ac:dyDescent="0.25">
      <c r="A325" s="2" t="s">
        <v>506</v>
      </c>
      <c r="B325" s="2" t="s">
        <v>508</v>
      </c>
      <c r="D325" t="str">
        <f>IF(ISERROR(1/VLOOKUP($B325,Kraftvärmeprod!$B$1:$D$480,MATCH("Total värmeproduktion i kraftvärmeverk i kombinerad drift (GWh)",Kraftvärmeprod!$B$1:$AV$1,0),FALSE)),"Ej kraftvärme","Alternativproduktionsmetoden")</f>
        <v>Ej kraftvärme</v>
      </c>
      <c r="E325" s="248" t="str">
        <f>IF(ISERROR(1/VLOOKUP($B325,Kraftvärmeprod!$B$1:$BD$480,MATCH("Total värmeproduktion i kraftvärmeverk i kombinerad drift (GWh)",Kraftvärmeprod!$B$1:$AV$1,0),FALSE)),"",VLOOKUP($B325,'Slutlig allokering kvv'!$B$1:$BA$480,MATCH(E$1,'Slutlig allokering kvv'!$B$1:$AS$1,0),FALSE))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Ulricehamns Energi AB</v>
      </c>
    </row>
    <row r="326" spans="1:10" x14ac:dyDescent="0.25">
      <c r="A326" s="2" t="s">
        <v>506</v>
      </c>
      <c r="B326" s="2" t="s">
        <v>509</v>
      </c>
      <c r="D326" t="str">
        <f>IF(ISERROR(1/VLOOKUP($B326,Kraftvärmeprod!$B$1:$D$480,MATCH("Total värmeproduktion i kraftvärmeverk i kombinerad drift (GWh)",Kraftvärmeprod!$B$1:$AV$1,0),FALSE)),"Ej kraftvärme","Alternativproduktionsmetoden")</f>
        <v>Ej kraftvärme</v>
      </c>
      <c r="E326" s="248" t="str">
        <f>IF(ISERROR(1/VLOOKUP($B326,Kraftvärmeprod!$B$1:$BD$480,MATCH("Total värmeproduktion i kraftvärmeverk i kombinerad drift (GWh)",Kraftvärmeprod!$B$1:$AV$1,0),FALSE)),"",VLOOKUP($B326,'Slutlig allokering kvv'!$B$1:$BA$480,MATCH(E$1,'Slutlig allokering kvv'!$B$1:$AS$1,0),FALSE))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Ulricehamns Energi AB</v>
      </c>
    </row>
    <row r="327" spans="1:10" x14ac:dyDescent="0.25">
      <c r="A327" s="2" t="s">
        <v>510</v>
      </c>
      <c r="B327" s="2" t="s">
        <v>511</v>
      </c>
      <c r="D327" t="str">
        <f>IF(ISERROR(1/VLOOKUP($B327,Kraftvärmeprod!$B$1:$D$480,MATCH("Total värmeproduktion i kraftvärmeverk i kombinerad drift (GWh)",Kraftvärmeprod!$B$1:$AV$1,0),FALSE)),"Ej kraftvärme","Alternativproduktionsmetoden")</f>
        <v>Ej kraftvärme</v>
      </c>
      <c r="E327" s="248" t="str">
        <f>IF(ISERROR(1/VLOOKUP($B327,Kraftvärmeprod!$B$1:$BD$480,MATCH("Total värmeproduktion i kraftvärmeverk i kombinerad drift (GWh)",Kraftvärmeprod!$B$1:$AV$1,0),FALSE)),"",VLOOKUP($B327,'Slutlig allokering kvv'!$B$1:$BA$480,MATCH(E$1,'Slutlig allokering kvv'!$B$1:$AS$1,0),FALSE))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Umeå Energi AB</v>
      </c>
    </row>
    <row r="328" spans="1:10" x14ac:dyDescent="0.25">
      <c r="A328" s="2" t="s">
        <v>510</v>
      </c>
      <c r="B328" s="2" t="s">
        <v>512</v>
      </c>
      <c r="D328" t="str">
        <f>IF(ISERROR(1/VLOOKUP($B328,Kraftvärmeprod!$B$1:$D$480,MATCH("Total värmeproduktion i kraftvärmeverk i kombinerad drift (GWh)",Kraftvärmeprod!$B$1:$AV$1,0),FALSE)),"Ej kraftvärme","Alternativproduktionsmetoden")</f>
        <v>Ej kraftvärme</v>
      </c>
      <c r="E328" s="248" t="str">
        <f>IF(ISERROR(1/VLOOKUP($B328,Kraftvärmeprod!$B$1:$BD$480,MATCH("Total värmeproduktion i kraftvärmeverk i kombinerad drift (GWh)",Kraftvärmeprod!$B$1:$AV$1,0),FALSE)),"",VLOOKUP($B328,'Slutlig allokering kvv'!$B$1:$BA$480,MATCH(E$1,'Slutlig allokering kvv'!$B$1:$AS$1,0),FALSE))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Umeå Energi AB</v>
      </c>
    </row>
    <row r="329" spans="1:10" x14ac:dyDescent="0.25">
      <c r="A329" s="2" t="s">
        <v>510</v>
      </c>
      <c r="B329" s="2" t="s">
        <v>513</v>
      </c>
      <c r="D329" t="str">
        <f>IF(ISERROR(1/VLOOKUP($B329,Kraftvärmeprod!$B$1:$D$480,MATCH("Total värmeproduktion i kraftvärmeverk i kombinerad drift (GWh)",Kraftvärmeprod!$B$1:$AV$1,0),FALSE)),"Ej kraftvärme","Alternativproduktionsmetoden")</f>
        <v>Ej kraftvärme</v>
      </c>
      <c r="E329" s="248" t="str">
        <f>IF(ISERROR(1/VLOOKUP($B329,Kraftvärmeprod!$B$1:$BD$480,MATCH("Total värmeproduktion i kraftvärmeverk i kombinerad drift (GWh)",Kraftvärmeprod!$B$1:$AV$1,0),FALSE)),"",VLOOKUP($B329,'Slutlig allokering kvv'!$B$1:$BA$480,MATCH(E$1,'Slutlig allokering kvv'!$B$1:$AS$1,0),FALSE))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Umeå Energi AB</v>
      </c>
    </row>
    <row r="330" spans="1:10" x14ac:dyDescent="0.25">
      <c r="A330" s="2" t="s">
        <v>510</v>
      </c>
      <c r="B330" s="2" t="s">
        <v>514</v>
      </c>
      <c r="D330" t="str">
        <f>IF(ISERROR(1/VLOOKUP($B330,Kraftvärmeprod!$B$1:$D$480,MATCH("Total värmeproduktion i kraftvärmeverk i kombinerad drift (GWh)",Kraftvärmeprod!$B$1:$AV$1,0),FALSE)),"Ej kraftvärme","Alternativproduktionsmetoden")</f>
        <v>Alternativproduktionsmetoden</v>
      </c>
      <c r="E330" s="248">
        <f>IF(ISERROR(1/VLOOKUP($B330,Kraftvärmeprod!$B$1:$BD$480,MATCH("Total värmeproduktion i kraftvärmeverk i kombinerad drift (GWh)",Kraftvärmeprod!$B$1:$AV$1,0),FALSE)),"",VLOOKUP($B330,'Slutlig allokering kvv'!$B$1:$BA$480,MATCH(E$1,'Slutlig allokering kvv'!$B$1:$AS$1,0),FALSE))</f>
        <v>0.50656449212219246</v>
      </c>
      <c r="F330">
        <f>IF(ISERROR(1/VLOOKUP($B330,Kraftvärmeprod!$B$1:$AV$480,MATCH("Producerad elenergi i kraftvärmeverk (GWh)",Kraftvärmeprod!$B$1:$AV$1,0),FALSE)),"",VLOOKUP($B330,Kraftvärmeprod!$B$1:$AV$480,MATCH("Producerad elenergi i kraftvärmeverk (GWh)",Kraftvärmeprod!$B$1:$AV$1,0),FALSE))</f>
        <v>213.27</v>
      </c>
      <c r="G330" t="str">
        <f>IF(ISERROR(1/VLOOKUP($B330,Miljö!$B$1:$T$480,MATCH("Såld mängd produktionsspecifik fjärrvärme (GWh)",Miljö!$B$1:$T$1,0),FALSE)),"",VLOOKUP($B330,Miljö!$B$1:$T$480,MATCH("Såld mängd produktionsspecifik fjärrvärme (GWh)",Miljö!$B$1:$T$1,0),FALSE))</f>
        <v/>
      </c>
      <c r="J330" t="str">
        <f t="shared" si="5"/>
        <v>Umeå Energi AB</v>
      </c>
    </row>
    <row r="331" spans="1:10" x14ac:dyDescent="0.25">
      <c r="A331" s="2" t="s">
        <v>515</v>
      </c>
      <c r="B331" s="2" t="s">
        <v>516</v>
      </c>
      <c r="D331" t="str">
        <f>IF(ISERROR(1/VLOOKUP($B331,Kraftvärmeprod!$B$1:$D$480,MATCH("Total värmeproduktion i kraftvärmeverk i kombinerad drift (GWh)",Kraftvärmeprod!$B$1:$AV$1,0),FALSE)),"Ej kraftvärme","Alternativproduktionsmetoden")</f>
        <v>Ej kraftvärme</v>
      </c>
      <c r="E331" s="248" t="str">
        <f>IF(ISERROR(1/VLOOKUP($B331,Kraftvärmeprod!$B$1:$BD$480,MATCH("Total värmeproduktion i kraftvärmeverk i kombinerad drift (GWh)",Kraftvärmeprod!$B$1:$AV$1,0),FALSE)),"",VLOOKUP($B331,'Slutlig allokering kvv'!$B$1:$BA$480,MATCH(E$1,'Slutlig allokering kvv'!$B$1:$AS$1,0),FALSE))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Vaggeryds Energi AB</v>
      </c>
    </row>
    <row r="332" spans="1:10" x14ac:dyDescent="0.25">
      <c r="A332" s="2" t="s">
        <v>515</v>
      </c>
      <c r="B332" s="2" t="s">
        <v>517</v>
      </c>
      <c r="D332" t="str">
        <f>IF(ISERROR(1/VLOOKUP($B332,Kraftvärmeprod!$B$1:$D$480,MATCH("Total värmeproduktion i kraftvärmeverk i kombinerad drift (GWh)",Kraftvärmeprod!$B$1:$AV$1,0),FALSE)),"Ej kraftvärme","Alternativproduktionsmetoden")</f>
        <v>Ej kraftvärme</v>
      </c>
      <c r="E332" s="248" t="str">
        <f>IF(ISERROR(1/VLOOKUP($B332,Kraftvärmeprod!$B$1:$BD$480,MATCH("Total värmeproduktion i kraftvärmeverk i kombinerad drift (GWh)",Kraftvärmeprod!$B$1:$AV$1,0),FALSE)),"",VLOOKUP($B332,'Slutlig allokering kvv'!$B$1:$BA$480,MATCH(E$1,'Slutlig allokering kvv'!$B$1:$AS$1,0),FALSE))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Vaggeryds Energi AB</v>
      </c>
    </row>
    <row r="333" spans="1:10" x14ac:dyDescent="0.25">
      <c r="A333" s="2" t="s">
        <v>518</v>
      </c>
      <c r="B333" s="2" t="s">
        <v>519</v>
      </c>
      <c r="D333" t="str">
        <f>IF(ISERROR(1/VLOOKUP($B333,Kraftvärmeprod!$B$1:$D$480,MATCH("Total värmeproduktion i kraftvärmeverk i kombinerad drift (GWh)",Kraftvärmeprod!$B$1:$AV$1,0),FALSE)),"Ej kraftvärme","Alternativproduktionsmetoden")</f>
        <v>Ej kraftvärme</v>
      </c>
      <c r="E333" s="248" t="str">
        <f>IF(ISERROR(1/VLOOKUP($B333,Kraftvärmeprod!$B$1:$BD$480,MATCH("Total värmeproduktion i kraftvärmeverk i kombinerad drift (GWh)",Kraftvärmeprod!$B$1:$AV$1,0),FALSE)),"",VLOOKUP($B333,'Slutlig allokering kvv'!$B$1:$BA$480,MATCH(E$1,'Slutlig allokering kvv'!$B$1:$AS$1,0),FALSE))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Vara Energi Värme AB</v>
      </c>
    </row>
    <row r="334" spans="1:10" x14ac:dyDescent="0.25">
      <c r="A334" s="2" t="s">
        <v>520</v>
      </c>
      <c r="B334" s="2" t="s">
        <v>521</v>
      </c>
      <c r="D334" t="str">
        <f>IF(ISERROR(1/VLOOKUP($B334,Kraftvärmeprod!$B$1:$D$480,MATCH("Total värmeproduktion i kraftvärmeverk i kombinerad drift (GWh)",Kraftvärmeprod!$B$1:$AV$1,0),FALSE)),"Ej kraftvärme","Alternativproduktionsmetoden")</f>
        <v>Ej kraftvärme</v>
      </c>
      <c r="E334" s="248" t="str">
        <f>IF(ISERROR(1/VLOOKUP($B334,Kraftvärmeprod!$B$1:$BD$480,MATCH("Total värmeproduktion i kraftvärmeverk i kombinerad drift (GWh)",Kraftvärmeprod!$B$1:$AV$1,0),FALSE)),"",VLOOKUP($B334,'Slutlig allokering kvv'!$B$1:$BA$480,MATCH(E$1,'Slutlig allokering kvv'!$B$1:$AS$1,0),FALSE))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Varberg Energi AB</v>
      </c>
    </row>
    <row r="335" spans="1:10" x14ac:dyDescent="0.25">
      <c r="A335" s="2" t="s">
        <v>520</v>
      </c>
      <c r="B335" s="2" t="s">
        <v>522</v>
      </c>
      <c r="D335" t="str">
        <f>IF(ISERROR(1/VLOOKUP($B335,Kraftvärmeprod!$B$1:$D$480,MATCH("Total värmeproduktion i kraftvärmeverk i kombinerad drift (GWh)",Kraftvärmeprod!$B$1:$AV$1,0),FALSE)),"Ej kraftvärme","Alternativproduktionsmetoden")</f>
        <v>Ej kraftvärme</v>
      </c>
      <c r="E335" s="248" t="str">
        <f>IF(ISERROR(1/VLOOKUP($B335,Kraftvärmeprod!$B$1:$BD$480,MATCH("Total värmeproduktion i kraftvärmeverk i kombinerad drift (GWh)",Kraftvärmeprod!$B$1:$AV$1,0),FALSE)),"",VLOOKUP($B335,'Slutlig allokering kvv'!$B$1:$BA$480,MATCH(E$1,'Slutlig allokering kvv'!$B$1:$AS$1,0),FALSE))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Varberg Energi AB</v>
      </c>
    </row>
    <row r="336" spans="1:10" x14ac:dyDescent="0.25">
      <c r="A336" s="2" t="s">
        <v>520</v>
      </c>
      <c r="B336" s="2" t="s">
        <v>523</v>
      </c>
      <c r="D336" t="str">
        <f>IF(ISERROR(1/VLOOKUP($B336,Kraftvärmeprod!$B$1:$D$480,MATCH("Total värmeproduktion i kraftvärmeverk i kombinerad drift (GWh)",Kraftvärmeprod!$B$1:$AV$1,0),FALSE)),"Ej kraftvärme","Alternativproduktionsmetoden")</f>
        <v>Ej kraftvärme</v>
      </c>
      <c r="E336" s="248" t="str">
        <f>IF(ISERROR(1/VLOOKUP($B336,Kraftvärmeprod!$B$1:$BD$480,MATCH("Total värmeproduktion i kraftvärmeverk i kombinerad drift (GWh)",Kraftvärmeprod!$B$1:$AV$1,0),FALSE)),"",VLOOKUP($B336,'Slutlig allokering kvv'!$B$1:$BA$480,MATCH(E$1,'Slutlig allokering kvv'!$B$1:$AS$1,0),FALSE))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Varberg Energi AB</v>
      </c>
    </row>
    <row r="337" spans="1:10" x14ac:dyDescent="0.25">
      <c r="A337" s="2" t="s">
        <v>524</v>
      </c>
      <c r="B337" s="2" t="s">
        <v>11</v>
      </c>
      <c r="D337" t="str">
        <f>IF(ISERROR(1/VLOOKUP($B337,Kraftvärmeprod!$B$1:$D$480,MATCH("Total värmeproduktion i kraftvärmeverk i kombinerad drift (GWh)",Kraftvärmeprod!$B$1:$AV$1,0),FALSE)),"Ej kraftvärme","Alternativproduktionsmetoden")</f>
        <v>Ej kraftvärme</v>
      </c>
      <c r="E337" s="248" t="str">
        <f>IF(ISERROR(1/VLOOKUP($B337,Kraftvärmeprod!$B$1:$BD$480,MATCH("Total värmeproduktion i kraftvärmeverk i kombinerad drift (GWh)",Kraftvärmeprod!$B$1:$AV$1,0),FALSE)),"",VLOOKUP($B337,'Slutlig allokering kvv'!$B$1:$BA$480,MATCH(E$1,'Slutlig allokering kvv'!$B$1:$AS$1,0),FALSE))</f>
        <v/>
      </c>
      <c r="F337" t="str">
        <f>IF(ISERROR(1/VLOOKUP($B337,Kraftvärmeprod!$B$1:$AV$480,MATCH("Producerad elenergi i kraftvärmeverk (GWh)",Kraftvärmeprod!$B$1:$AV$1,0),FALSE)),"",VLOOKUP($B337,Kraftvärmeprod!$B$1:$AV$480,MATCH("Producerad elenergi i kraftvärmeverk (GWh)",Kraftvärmeprod!$B$1:$AV$1,0),FALSE))</f>
        <v/>
      </c>
      <c r="G337" t="str">
        <f>IF(ISERROR(1/VLOOKUP($B337,Miljö!$B$1:$T$480,MATCH("Såld mängd produktionsspecifik fjärrvärme (GWh)",Miljö!$B$1:$T$1,0),FALSE)),"",VLOOKUP($B337,Miljö!$B$1:$T$480,MATCH("Såld mängd produktionsspecifik fjärrvärme (GWh)",Miljö!$B$1:$T$1,0),FALSE))</f>
        <v/>
      </c>
      <c r="J337" t="str">
        <f t="shared" si="5"/>
        <v>Vasa Värme Holding AB</v>
      </c>
    </row>
    <row r="338" spans="1:10" x14ac:dyDescent="0.25">
      <c r="A338" s="2" t="s">
        <v>524</v>
      </c>
      <c r="B338" s="2" t="s">
        <v>525</v>
      </c>
      <c r="D338" t="str">
        <f>IF(ISERROR(1/VLOOKUP($B338,Kraftvärmeprod!$B$1:$D$480,MATCH("Total värmeproduktion i kraftvärmeverk i kombinerad drift (GWh)",Kraftvärmeprod!$B$1:$AV$1,0),FALSE)),"Ej kraftvärme","Alternativproduktionsmetoden")</f>
        <v>Ej kraftvärme</v>
      </c>
      <c r="E338" s="248" t="str">
        <f>IF(ISERROR(1/VLOOKUP($B338,Kraftvärmeprod!$B$1:$BD$480,MATCH("Total värmeproduktion i kraftvärmeverk i kombinerad drift (GWh)",Kraftvärmeprod!$B$1:$AV$1,0),FALSE)),"",VLOOKUP($B338,'Slutlig allokering kvv'!$B$1:$BA$480,MATCH(E$1,'Slutlig allokering kvv'!$B$1:$AS$1,0),FALSE))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Vasa Värme Holding AB</v>
      </c>
    </row>
    <row r="339" spans="1:10" x14ac:dyDescent="0.25">
      <c r="A339" s="2" t="s">
        <v>524</v>
      </c>
      <c r="B339" s="2" t="s">
        <v>318</v>
      </c>
      <c r="D339" t="str">
        <f>IF(ISERROR(1/VLOOKUP($B339,Kraftvärmeprod!$B$1:$D$480,MATCH("Total värmeproduktion i kraftvärmeverk i kombinerad drift (GWh)",Kraftvärmeprod!$B$1:$AV$1,0),FALSE)),"Ej kraftvärme","Alternativproduktionsmetoden")</f>
        <v>Ej kraftvärme</v>
      </c>
      <c r="E339" s="248" t="str">
        <f>IF(ISERROR(1/VLOOKUP($B339,Kraftvärmeprod!$B$1:$BD$480,MATCH("Total värmeproduktion i kraftvärmeverk i kombinerad drift (GWh)",Kraftvärmeprod!$B$1:$AV$1,0),FALSE)),"",VLOOKUP($B339,'Slutlig allokering kvv'!$B$1:$BA$480,MATCH(E$1,'Slutlig allokering kvv'!$B$1:$AS$1,0),FALSE))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Vasa Värme Holding AB</v>
      </c>
    </row>
    <row r="340" spans="1:10" x14ac:dyDescent="0.25">
      <c r="A340" s="2" t="s">
        <v>526</v>
      </c>
      <c r="B340" s="2" t="s">
        <v>527</v>
      </c>
      <c r="D340" t="str">
        <f>IF(ISERROR(1/VLOOKUP($B340,Kraftvärmeprod!$B$1:$D$480,MATCH("Total värmeproduktion i kraftvärmeverk i kombinerad drift (GWh)",Kraftvärmeprod!$B$1:$AV$1,0),FALSE)),"Ej kraftvärme","Alternativproduktionsmetoden")</f>
        <v>Ej kraftvärme</v>
      </c>
      <c r="E340" s="248" t="str">
        <f>IF(ISERROR(1/VLOOKUP($B340,Kraftvärmeprod!$B$1:$BD$480,MATCH("Total värmeproduktion i kraftvärmeverk i kombinerad drift (GWh)",Kraftvärmeprod!$B$1:$AV$1,0),FALSE)),"",VLOOKUP($B340,'Slutlig allokering kvv'!$B$1:$BA$480,MATCH(E$1,'Slutlig allokering kvv'!$B$1:$AS$1,0),FALSE))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Vattenfall AB Värme</v>
      </c>
    </row>
    <row r="341" spans="1:10" x14ac:dyDescent="0.25">
      <c r="A341" s="2" t="s">
        <v>526</v>
      </c>
      <c r="B341" s="2" t="s">
        <v>528</v>
      </c>
      <c r="D341" t="str">
        <f>IF(ISERROR(1/VLOOKUP($B341,Kraftvärmeprod!$B$1:$D$480,MATCH("Total värmeproduktion i kraftvärmeverk i kombinerad drift (GWh)",Kraftvärmeprod!$B$1:$AV$1,0),FALSE)),"Ej kraftvärme","Alternativproduktionsmetoden")</f>
        <v>Alternativproduktionsmetoden</v>
      </c>
      <c r="E341" s="248">
        <f>IF(ISERROR(1/VLOOKUP($B341,Kraftvärmeprod!$B$1:$BD$480,MATCH("Total värmeproduktion i kraftvärmeverk i kombinerad drift (GWh)",Kraftvärmeprod!$B$1:$AV$1,0),FALSE)),"",VLOOKUP($B341,'Slutlig allokering kvv'!$B$1:$BA$480,MATCH(E$1,'Slutlig allokering kvv'!$B$1:$AS$1,0),FALSE))</f>
        <v>0.49855369374250225</v>
      </c>
      <c r="F341">
        <f>IF(ISERROR(1/VLOOKUP($B341,Kraftvärmeprod!$B$1:$AV$480,MATCH("Producerad elenergi i kraftvärmeverk (GWh)",Kraftvärmeprod!$B$1:$AV$1,0),FALSE)),"",VLOOKUP($B341,Kraftvärmeprod!$B$1:$AV$480,MATCH("Producerad elenergi i kraftvärmeverk (GWh)",Kraftvärmeprod!$B$1:$AV$1,0),FALSE))</f>
        <v>118.169</v>
      </c>
      <c r="G341" t="str">
        <f>IF(ISERROR(1/VLOOKUP($B341,Miljö!$B$1:$T$480,MATCH("Såld mängd produktionsspecifik fjärrvärme (GWh)",Miljö!$B$1:$T$1,0),FALSE)),"",VLOOKUP($B341,Miljö!$B$1:$T$480,MATCH("Såld mängd produktionsspecifik fjärrvärme (GWh)",Miljö!$B$1:$T$1,0),FALSE))</f>
        <v/>
      </c>
      <c r="J341" t="str">
        <f t="shared" si="5"/>
        <v>Vattenfall AB Värme</v>
      </c>
    </row>
    <row r="342" spans="1:10" x14ac:dyDescent="0.25">
      <c r="A342" s="2" t="s">
        <v>526</v>
      </c>
      <c r="B342" s="2" t="s">
        <v>529</v>
      </c>
      <c r="D342" t="str">
        <f>IF(ISERROR(1/VLOOKUP($B342,Kraftvärmeprod!$B$1:$D$480,MATCH("Total värmeproduktion i kraftvärmeverk i kombinerad drift (GWh)",Kraftvärmeprod!$B$1:$AV$1,0),FALSE)),"Ej kraftvärme","Alternativproduktionsmetoden")</f>
        <v>Ej kraftvärme</v>
      </c>
      <c r="E342" s="248" t="str">
        <f>IF(ISERROR(1/VLOOKUP($B342,Kraftvärmeprod!$B$1:$BD$480,MATCH("Total värmeproduktion i kraftvärmeverk i kombinerad drift (GWh)",Kraftvärmeprod!$B$1:$AV$1,0),FALSE)),"",VLOOKUP($B342,'Slutlig allokering kvv'!$B$1:$BA$480,MATCH(E$1,'Slutlig allokering kvv'!$B$1:$AS$1,0),FALSE))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Vattenfall AB Värme</v>
      </c>
    </row>
    <row r="343" spans="1:10" x14ac:dyDescent="0.25">
      <c r="A343" s="2" t="s">
        <v>526</v>
      </c>
      <c r="B343" s="2" t="s">
        <v>530</v>
      </c>
      <c r="D343" t="str">
        <f>IF(ISERROR(1/VLOOKUP($B343,Kraftvärmeprod!$B$1:$D$480,MATCH("Total värmeproduktion i kraftvärmeverk i kombinerad drift (GWh)",Kraftvärmeprod!$B$1:$AV$1,0),FALSE)),"Ej kraftvärme","Alternativproduktionsmetoden")</f>
        <v>Ej kraftvärme</v>
      </c>
      <c r="E343" s="248" t="str">
        <f>IF(ISERROR(1/VLOOKUP($B343,Kraftvärmeprod!$B$1:$BD$480,MATCH("Total värmeproduktion i kraftvärmeverk i kombinerad drift (GWh)",Kraftvärmeprod!$B$1:$AV$1,0),FALSE)),"",VLOOKUP($B343,'Slutlig allokering kvv'!$B$1:$BA$480,MATCH(E$1,'Slutlig allokering kvv'!$B$1:$AS$1,0),FALSE))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Vattenfall AB Värme</v>
      </c>
    </row>
    <row r="344" spans="1:10" x14ac:dyDescent="0.25">
      <c r="A344" s="2" t="s">
        <v>526</v>
      </c>
      <c r="B344" s="2" t="s">
        <v>531</v>
      </c>
      <c r="D344" t="str">
        <f>IF(ISERROR(1/VLOOKUP($B344,Kraftvärmeprod!$B$1:$D$480,MATCH("Total värmeproduktion i kraftvärmeverk i kombinerad drift (GWh)",Kraftvärmeprod!$B$1:$AV$1,0),FALSE)),"Ej kraftvärme","Alternativproduktionsmetoden")</f>
        <v>Ej kraftvärme</v>
      </c>
      <c r="E344" s="248" t="str">
        <f>IF(ISERROR(1/VLOOKUP($B344,Kraftvärmeprod!$B$1:$BD$480,MATCH("Total värmeproduktion i kraftvärmeverk i kombinerad drift (GWh)",Kraftvärmeprod!$B$1:$AV$1,0),FALSE)),"",VLOOKUP($B344,'Slutlig allokering kvv'!$B$1:$BA$480,MATCH(E$1,'Slutlig allokering kvv'!$B$1:$AS$1,0),FALSE))</f>
        <v/>
      </c>
      <c r="F344" t="str">
        <f>IF(ISERROR(1/VLOOKUP($B344,Kraftvärmeprod!$B$1:$AV$480,MATCH("Producerad elenergi i kraftvärmeverk (GWh)",Kraftvärmeprod!$B$1:$AV$1,0),FALSE)),"",VLOOKUP($B344,Kraftvärmeprod!$B$1:$AV$480,MATCH("Producerad elenergi i kraftvärmeverk (GWh)",Kraftvärmeprod!$B$1:$AV$1,0),FALSE))</f>
        <v/>
      </c>
      <c r="G344" t="str">
        <f>IF(ISERROR(1/VLOOKUP($B344,Miljö!$B$1:$T$480,MATCH("Såld mängd produktionsspecifik fjärrvärme (GWh)",Miljö!$B$1:$T$1,0),FALSE)),"",VLOOKUP($B344,Miljö!$B$1:$T$480,MATCH("Såld mängd produktionsspecifik fjärrvärme (GWh)",Miljö!$B$1:$T$1,0),FALSE))</f>
        <v/>
      </c>
      <c r="J344" t="str">
        <f t="shared" si="5"/>
        <v>Vattenfall AB Värme</v>
      </c>
    </row>
    <row r="345" spans="1:10" x14ac:dyDescent="0.25">
      <c r="A345" s="2" t="s">
        <v>526</v>
      </c>
      <c r="B345" s="2" t="s">
        <v>532</v>
      </c>
      <c r="D345" t="str">
        <f>IF(ISERROR(1/VLOOKUP($B345,Kraftvärmeprod!$B$1:$D$480,MATCH("Total värmeproduktion i kraftvärmeverk i kombinerad drift (GWh)",Kraftvärmeprod!$B$1:$AV$1,0),FALSE)),"Ej kraftvärme","Alternativproduktionsmetoden")</f>
        <v>Alternativproduktionsmetoden</v>
      </c>
      <c r="E345" s="248">
        <f>IF(ISERROR(1/VLOOKUP($B345,Kraftvärmeprod!$B$1:$BD$480,MATCH("Total värmeproduktion i kraftvärmeverk i kombinerad drift (GWh)",Kraftvärmeprod!$B$1:$AV$1,0),FALSE)),"",VLOOKUP($B345,'Slutlig allokering kvv'!$B$1:$BA$480,MATCH(E$1,'Slutlig allokering kvv'!$B$1:$AS$1,0),FALSE))</f>
        <v>0.67502550769331704</v>
      </c>
      <c r="F345">
        <f>IF(ISERROR(1/VLOOKUP($B345,Kraftvärmeprod!$B$1:$AV$480,MATCH("Producerad elenergi i kraftvärmeverk (GWh)",Kraftvärmeprod!$B$1:$AV$1,0),FALSE)),"",VLOOKUP($B345,Kraftvärmeprod!$B$1:$AV$480,MATCH("Producerad elenergi i kraftvärmeverk (GWh)",Kraftvärmeprod!$B$1:$AV$1,0),FALSE))</f>
        <v>19.638000000000002</v>
      </c>
      <c r="G345" t="str">
        <f>IF(ISERROR(1/VLOOKUP($B345,Miljö!$B$1:$T$480,MATCH("Såld mängd produktionsspecifik fjärrvärme (GWh)",Miljö!$B$1:$T$1,0),FALSE)),"",VLOOKUP($B345,Miljö!$B$1:$T$480,MATCH("Såld mängd produktionsspecifik fjärrvärme (GWh)",Miljö!$B$1:$T$1,0),FALSE))</f>
        <v/>
      </c>
      <c r="J345" t="str">
        <f t="shared" si="5"/>
        <v>Vattenfall AB Värme</v>
      </c>
    </row>
    <row r="346" spans="1:10" x14ac:dyDescent="0.25">
      <c r="A346" s="2" t="s">
        <v>526</v>
      </c>
      <c r="B346" s="2" t="s">
        <v>533</v>
      </c>
      <c r="D346" t="str">
        <f>IF(ISERROR(1/VLOOKUP($B346,Kraftvärmeprod!$B$1:$D$480,MATCH("Total värmeproduktion i kraftvärmeverk i kombinerad drift (GWh)",Kraftvärmeprod!$B$1:$AV$1,0),FALSE)),"Ej kraftvärme","Alternativproduktionsmetoden")</f>
        <v>Alternativproduktionsmetoden</v>
      </c>
      <c r="E346" s="248">
        <f>IF(ISERROR(1/VLOOKUP($B346,Kraftvärmeprod!$B$1:$BD$480,MATCH("Total värmeproduktion i kraftvärmeverk i kombinerad drift (GWh)",Kraftvärmeprod!$B$1:$AV$1,0),FALSE)),"",VLOOKUP($B346,'Slutlig allokering kvv'!$B$1:$BA$480,MATCH(E$1,'Slutlig allokering kvv'!$B$1:$AS$1,0),FALSE))</f>
        <v>0.54564157141018599</v>
      </c>
      <c r="F346">
        <f>IF(ISERROR(1/VLOOKUP($B346,Kraftvärmeprod!$B$1:$AV$480,MATCH("Producerad elenergi i kraftvärmeverk (GWh)",Kraftvärmeprod!$B$1:$AV$1,0),FALSE)),"",VLOOKUP($B346,Kraftvärmeprod!$B$1:$AV$480,MATCH("Producerad elenergi i kraftvärmeverk (GWh)",Kraftvärmeprod!$B$1:$AV$1,0),FALSE))</f>
        <v>74.430000000000007</v>
      </c>
      <c r="G346" t="str">
        <f>IF(ISERROR(1/VLOOKUP($B346,Miljö!$B$1:$T$480,MATCH("Såld mängd produktionsspecifik fjärrvärme (GWh)",Miljö!$B$1:$T$1,0),FALSE)),"",VLOOKUP($B346,Miljö!$B$1:$T$480,MATCH("Såld mängd produktionsspecifik fjärrvärme (GWh)",Miljö!$B$1:$T$1,0),FALSE))</f>
        <v/>
      </c>
      <c r="J346" t="str">
        <f t="shared" si="5"/>
        <v>Vattenfall AB Värme</v>
      </c>
    </row>
    <row r="347" spans="1:10" x14ac:dyDescent="0.25">
      <c r="A347" s="2" t="s">
        <v>526</v>
      </c>
      <c r="B347" s="2" t="s">
        <v>534</v>
      </c>
      <c r="D347" t="str">
        <f>IF(ISERROR(1/VLOOKUP($B347,Kraftvärmeprod!$B$1:$D$480,MATCH("Total värmeproduktion i kraftvärmeverk i kombinerad drift (GWh)",Kraftvärmeprod!$B$1:$AV$1,0),FALSE)),"Ej kraftvärme","Alternativproduktionsmetoden")</f>
        <v>Ej kraftvärme</v>
      </c>
      <c r="E347" s="248" t="str">
        <f>IF(ISERROR(1/VLOOKUP($B347,Kraftvärmeprod!$B$1:$BD$480,MATCH("Total värmeproduktion i kraftvärmeverk i kombinerad drift (GWh)",Kraftvärmeprod!$B$1:$AV$1,0),FALSE)),"",VLOOKUP($B347,'Slutlig allokering kvv'!$B$1:$BA$480,MATCH(E$1,'Slutlig allokering kvv'!$B$1:$AS$1,0),FALSE))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Vattenfall AB Värme</v>
      </c>
    </row>
    <row r="348" spans="1:10" x14ac:dyDescent="0.25">
      <c r="A348" s="2" t="s">
        <v>526</v>
      </c>
      <c r="B348" s="2" t="s">
        <v>535</v>
      </c>
      <c r="D348" t="str">
        <f>IF(ISERROR(1/VLOOKUP($B348,Kraftvärmeprod!$B$1:$D$480,MATCH("Total värmeproduktion i kraftvärmeverk i kombinerad drift (GWh)",Kraftvärmeprod!$B$1:$AV$1,0),FALSE)),"Ej kraftvärme","Alternativproduktionsmetoden")</f>
        <v>Ej kraftvärme</v>
      </c>
      <c r="E348" s="248" t="str">
        <f>IF(ISERROR(1/VLOOKUP($B348,Kraftvärmeprod!$B$1:$BD$480,MATCH("Total värmeproduktion i kraftvärmeverk i kombinerad drift (GWh)",Kraftvärmeprod!$B$1:$AV$1,0),FALSE)),"",VLOOKUP($B348,'Slutlig allokering kvv'!$B$1:$BA$480,MATCH(E$1,'Slutlig allokering kvv'!$B$1:$AS$1,0),FALSE))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Vattenfall AB Värme</v>
      </c>
    </row>
    <row r="349" spans="1:10" x14ac:dyDescent="0.25">
      <c r="A349" s="2" t="s">
        <v>526</v>
      </c>
      <c r="B349" s="2" t="s">
        <v>536</v>
      </c>
      <c r="D349" t="str">
        <f>IF(ISERROR(1/VLOOKUP($B349,Kraftvärmeprod!$B$1:$D$480,MATCH("Total värmeproduktion i kraftvärmeverk i kombinerad drift (GWh)",Kraftvärmeprod!$B$1:$AV$1,0),FALSE)),"Ej kraftvärme","Alternativproduktionsmetoden")</f>
        <v>Alternativproduktionsmetoden</v>
      </c>
      <c r="E349" s="248">
        <f>IF(ISERROR(1/VLOOKUP($B349,Kraftvärmeprod!$B$1:$BD$480,MATCH("Total värmeproduktion i kraftvärmeverk i kombinerad drift (GWh)",Kraftvärmeprod!$B$1:$AV$1,0),FALSE)),"",VLOOKUP($B349,'Slutlig allokering kvv'!$B$1:$BA$480,MATCH(E$1,'Slutlig allokering kvv'!$B$1:$AS$1,0),FALSE))</f>
        <v>0.53160589492728805</v>
      </c>
      <c r="F349">
        <f>IF(ISERROR(1/VLOOKUP($B349,Kraftvärmeprod!$B$1:$AV$480,MATCH("Producerad elenergi i kraftvärmeverk (GWh)",Kraftvärmeprod!$B$1:$AV$1,0),FALSE)),"",VLOOKUP($B349,Kraftvärmeprod!$B$1:$AV$480,MATCH("Producerad elenergi i kraftvärmeverk (GWh)",Kraftvärmeprod!$B$1:$AV$1,0),FALSE))</f>
        <v>113.7</v>
      </c>
      <c r="G349">
        <f>IF(ISERROR(1/VLOOKUP($B349,Miljö!$B$1:$T$480,MATCH("Såld mängd produktionsspecifik fjärrvärme (GWh)",Miljö!$B$1:$T$1,0),FALSE)),"",VLOOKUP($B349,Miljö!$B$1:$T$480,MATCH("Såld mängd produktionsspecifik fjärrvärme (GWh)",Miljö!$B$1:$T$1,0),FALSE))</f>
        <v>71.599999999999994</v>
      </c>
      <c r="J349" t="str">
        <f t="shared" si="5"/>
        <v>Vattenfall AB Värme</v>
      </c>
    </row>
    <row r="350" spans="1:10" x14ac:dyDescent="0.25">
      <c r="A350" s="2" t="s">
        <v>526</v>
      </c>
      <c r="B350" s="2" t="s">
        <v>537</v>
      </c>
      <c r="D350" t="str">
        <f>IF(ISERROR(1/VLOOKUP($B350,Kraftvärmeprod!$B$1:$D$480,MATCH("Total värmeproduktion i kraftvärmeverk i kombinerad drift (GWh)",Kraftvärmeprod!$B$1:$AV$1,0),FALSE)),"Ej kraftvärme","Alternativproduktionsmetoden")</f>
        <v>Ej kraftvärme</v>
      </c>
      <c r="E350" s="248" t="str">
        <f>IF(ISERROR(1/VLOOKUP($B350,Kraftvärmeprod!$B$1:$BD$480,MATCH("Total värmeproduktion i kraftvärmeverk i kombinerad drift (GWh)",Kraftvärmeprod!$B$1:$AV$1,0),FALSE)),"",VLOOKUP($B350,'Slutlig allokering kvv'!$B$1:$BA$480,MATCH(E$1,'Slutlig allokering kvv'!$B$1:$AS$1,0),FALSE))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Vattenfall AB Värme</v>
      </c>
    </row>
    <row r="351" spans="1:10" x14ac:dyDescent="0.25">
      <c r="A351" s="2" t="s">
        <v>538</v>
      </c>
      <c r="B351" s="2" t="s">
        <v>539</v>
      </c>
      <c r="D351" t="str">
        <f>IF(ISERROR(1/VLOOKUP($B351,Kraftvärmeprod!$B$1:$D$480,MATCH("Total värmeproduktion i kraftvärmeverk i kombinerad drift (GWh)",Kraftvärmeprod!$B$1:$AV$1,0),FALSE)),"Ej kraftvärme","Alternativproduktionsmetoden")</f>
        <v>Ej kraftvärme</v>
      </c>
      <c r="E351" s="248" t="str">
        <f>IF(ISERROR(1/VLOOKUP($B351,Kraftvärmeprod!$B$1:$BD$480,MATCH("Total värmeproduktion i kraftvärmeverk i kombinerad drift (GWh)",Kraftvärmeprod!$B$1:$AV$1,0),FALSE)),"",VLOOKUP($B351,'Slutlig allokering kvv'!$B$1:$BA$480,MATCH(E$1,'Slutlig allokering kvv'!$B$1:$AS$1,0),FALSE))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Vetlanda Energi och Teknik AB</v>
      </c>
    </row>
    <row r="352" spans="1:10" x14ac:dyDescent="0.25">
      <c r="A352" s="2" t="s">
        <v>538</v>
      </c>
      <c r="B352" s="2" t="s">
        <v>540</v>
      </c>
      <c r="D352" t="str">
        <f>IF(ISERROR(1/VLOOKUP($B352,Kraftvärmeprod!$B$1:$D$480,MATCH("Total värmeproduktion i kraftvärmeverk i kombinerad drift (GWh)",Kraftvärmeprod!$B$1:$AV$1,0),FALSE)),"Ej kraftvärme","Alternativproduktionsmetoden")</f>
        <v>Ej kraftvärme</v>
      </c>
      <c r="E352" s="248" t="str">
        <f>IF(ISERROR(1/VLOOKUP($B352,Kraftvärmeprod!$B$1:$BD$480,MATCH("Total värmeproduktion i kraftvärmeverk i kombinerad drift (GWh)",Kraftvärmeprod!$B$1:$AV$1,0),FALSE)),"",VLOOKUP($B352,'Slutlig allokering kvv'!$B$1:$BA$480,MATCH(E$1,'Slutlig allokering kvv'!$B$1:$AS$1,0),FALSE))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Vetlanda Energi och Teknik AB</v>
      </c>
    </row>
    <row r="353" spans="1:10" x14ac:dyDescent="0.25">
      <c r="A353" s="2" t="s">
        <v>538</v>
      </c>
      <c r="B353" s="2" t="s">
        <v>541</v>
      </c>
      <c r="D353" t="str">
        <f>IF(ISERROR(1/VLOOKUP($B353,Kraftvärmeprod!$B$1:$D$480,MATCH("Total värmeproduktion i kraftvärmeverk i kombinerad drift (GWh)",Kraftvärmeprod!$B$1:$AV$1,0),FALSE)),"Ej kraftvärme","Alternativproduktionsmetoden")</f>
        <v>Alternativproduktionsmetoden</v>
      </c>
      <c r="E353" s="248">
        <f>IF(ISERROR(1/VLOOKUP($B353,Kraftvärmeprod!$B$1:$BD$480,MATCH("Total värmeproduktion i kraftvärmeverk i kombinerad drift (GWh)",Kraftvärmeprod!$B$1:$AV$1,0),FALSE)),"",VLOOKUP($B353,'Slutlig allokering kvv'!$B$1:$BA$480,MATCH(E$1,'Slutlig allokering kvv'!$B$1:$AS$1,0),FALSE))</f>
        <v>0.71407981684981692</v>
      </c>
      <c r="F353">
        <f>IF(ISERROR(1/VLOOKUP($B353,Kraftvärmeprod!$B$1:$AV$480,MATCH("Producerad elenergi i kraftvärmeverk (GWh)",Kraftvärmeprod!$B$1:$AV$1,0),FALSE)),"",VLOOKUP($B353,Kraftvärmeprod!$B$1:$AV$480,MATCH("Producerad elenergi i kraftvärmeverk (GWh)",Kraftvärmeprod!$B$1:$AV$1,0),FALSE))</f>
        <v>14.6</v>
      </c>
      <c r="G353" t="str">
        <f>IF(ISERROR(1/VLOOKUP($B353,Miljö!$B$1:$T$480,MATCH("Såld mängd produktionsspecifik fjärrvärme (GWh)",Miljö!$B$1:$T$1,0),FALSE)),"",VLOOKUP($B353,Miljö!$B$1:$T$480,MATCH("Såld mängd produktionsspecifik fjärrvärme (GWh)",Miljö!$B$1:$T$1,0),FALSE))</f>
        <v/>
      </c>
      <c r="J353" t="str">
        <f t="shared" si="5"/>
        <v>Vetlanda Energi och Teknik AB</v>
      </c>
    </row>
    <row r="354" spans="1:10" x14ac:dyDescent="0.25">
      <c r="A354" s="2" t="s">
        <v>542</v>
      </c>
      <c r="B354" s="2" t="s">
        <v>543</v>
      </c>
      <c r="D354" t="str">
        <f>IF(ISERROR(1/VLOOKUP($B354,Kraftvärmeprod!$B$1:$D$480,MATCH("Total värmeproduktion i kraftvärmeverk i kombinerad drift (GWh)",Kraftvärmeprod!$B$1:$AV$1,0),FALSE)),"Ej kraftvärme","Alternativproduktionsmetoden")</f>
        <v>Ej kraftvärme</v>
      </c>
      <c r="E354" s="248" t="str">
        <f>IF(ISERROR(1/VLOOKUP($B354,Kraftvärmeprod!$B$1:$BD$480,MATCH("Total värmeproduktion i kraftvärmeverk i kombinerad drift (GWh)",Kraftvärmeprod!$B$1:$AV$1,0),FALSE)),"",VLOOKUP($B354,'Slutlig allokering kvv'!$B$1:$BA$480,MATCH(E$1,'Slutlig allokering kvv'!$B$1:$AS$1,0),FALSE))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Vimmerby Energi &amp; Miljö AB</v>
      </c>
    </row>
    <row r="355" spans="1:10" x14ac:dyDescent="0.25">
      <c r="A355" s="2" t="s">
        <v>542</v>
      </c>
      <c r="B355" s="2" t="s">
        <v>544</v>
      </c>
      <c r="D355" t="str">
        <f>IF(ISERROR(1/VLOOKUP($B355,Kraftvärmeprod!$B$1:$D$480,MATCH("Total värmeproduktion i kraftvärmeverk i kombinerad drift (GWh)",Kraftvärmeprod!$B$1:$AV$1,0),FALSE)),"Ej kraftvärme","Alternativproduktionsmetoden")</f>
        <v>Ej kraftvärme</v>
      </c>
      <c r="E355" s="248" t="str">
        <f>IF(ISERROR(1/VLOOKUP($B355,Kraftvärmeprod!$B$1:$BD$480,MATCH("Total värmeproduktion i kraftvärmeverk i kombinerad drift (GWh)",Kraftvärmeprod!$B$1:$AV$1,0),FALSE)),"",VLOOKUP($B355,'Slutlig allokering kvv'!$B$1:$BA$480,MATCH(E$1,'Slutlig allokering kvv'!$B$1:$AS$1,0),FALSE))</f>
        <v/>
      </c>
      <c r="F355" t="str">
        <f>IF(ISERROR(1/VLOOKUP($B355,Kraftvärmeprod!$B$1:$AV$480,MATCH("Producerad elenergi i kraftvärmeverk (GWh)",Kraftvärmeprod!$B$1:$AV$1,0),FALSE)),"",VLOOKUP($B355,Kraftvärmeprod!$B$1:$AV$480,MATCH("Producerad elenergi i kraftvärmeverk (GWh)",Kraftvärmeprod!$B$1:$AV$1,0),FALSE))</f>
        <v/>
      </c>
      <c r="G355" t="str">
        <f>IF(ISERROR(1/VLOOKUP($B355,Miljö!$B$1:$T$480,MATCH("Såld mängd produktionsspecifik fjärrvärme (GWh)",Miljö!$B$1:$T$1,0),FALSE)),"",VLOOKUP($B355,Miljö!$B$1:$T$480,MATCH("Såld mängd produktionsspecifik fjärrvärme (GWh)",Miljö!$B$1:$T$1,0),FALSE))</f>
        <v/>
      </c>
      <c r="J355" t="str">
        <f t="shared" si="5"/>
        <v>Vimmerby Energi &amp; Miljö AB</v>
      </c>
    </row>
    <row r="356" spans="1:10" x14ac:dyDescent="0.25">
      <c r="A356" s="2" t="s">
        <v>542</v>
      </c>
      <c r="B356" s="2" t="s">
        <v>545</v>
      </c>
      <c r="D356" t="str">
        <f>IF(ISERROR(1/VLOOKUP($B356,Kraftvärmeprod!$B$1:$D$480,MATCH("Total värmeproduktion i kraftvärmeverk i kombinerad drift (GWh)",Kraftvärmeprod!$B$1:$AV$1,0),FALSE)),"Ej kraftvärme","Alternativproduktionsmetoden")</f>
        <v>Ej kraftvärme</v>
      </c>
      <c r="E356" s="248" t="str">
        <f>IF(ISERROR(1/VLOOKUP($B356,Kraftvärmeprod!$B$1:$BD$480,MATCH("Total värmeproduktion i kraftvärmeverk i kombinerad drift (GWh)",Kraftvärmeprod!$B$1:$AV$1,0),FALSE)),"",VLOOKUP($B356,'Slutlig allokering kvv'!$B$1:$BA$480,MATCH(E$1,'Slutlig allokering kvv'!$B$1:$AS$1,0),FALSE))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Vimmerby Energi &amp; Miljö AB</v>
      </c>
    </row>
    <row r="357" spans="1:10" x14ac:dyDescent="0.25">
      <c r="A357" s="2" t="s">
        <v>542</v>
      </c>
      <c r="B357" s="2" t="s">
        <v>546</v>
      </c>
      <c r="D357" t="str">
        <f>IF(ISERROR(1/VLOOKUP($B357,Kraftvärmeprod!$B$1:$D$480,MATCH("Total värmeproduktion i kraftvärmeverk i kombinerad drift (GWh)",Kraftvärmeprod!$B$1:$AV$1,0),FALSE)),"Ej kraftvärme","Alternativproduktionsmetoden")</f>
        <v>Ej kraftvärme</v>
      </c>
      <c r="E357" s="248" t="str">
        <f>IF(ISERROR(1/VLOOKUP($B357,Kraftvärmeprod!$B$1:$BD$480,MATCH("Total värmeproduktion i kraftvärmeverk i kombinerad drift (GWh)",Kraftvärmeprod!$B$1:$AV$1,0),FALSE)),"",VLOOKUP($B357,'Slutlig allokering kvv'!$B$1:$BA$480,MATCH(E$1,'Slutlig allokering kvv'!$B$1:$AS$1,0),FALSE))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Vimmerby Energi &amp; Miljö AB</v>
      </c>
    </row>
    <row r="358" spans="1:10" x14ac:dyDescent="0.25">
      <c r="A358" s="2" t="s">
        <v>542</v>
      </c>
      <c r="B358" s="2" t="s">
        <v>547</v>
      </c>
      <c r="D358" t="str">
        <f>IF(ISERROR(1/VLOOKUP($B358,Kraftvärmeprod!$B$1:$D$480,MATCH("Total värmeproduktion i kraftvärmeverk i kombinerad drift (GWh)",Kraftvärmeprod!$B$1:$AV$1,0),FALSE)),"Ej kraftvärme","Alternativproduktionsmetoden")</f>
        <v>Alternativproduktionsmetoden</v>
      </c>
      <c r="E358" s="248">
        <f>IF(ISERROR(1/VLOOKUP($B358,Kraftvärmeprod!$B$1:$BD$480,MATCH("Total värmeproduktion i kraftvärmeverk i kombinerad drift (GWh)",Kraftvärmeprod!$B$1:$AV$1,0),FALSE)),"",VLOOKUP($B358,'Slutlig allokering kvv'!$B$1:$BA$480,MATCH(E$1,'Slutlig allokering kvv'!$B$1:$AS$1,0),FALSE))</f>
        <v>0.79559069565217388</v>
      </c>
      <c r="F358">
        <f>IF(ISERROR(1/VLOOKUP($B358,Kraftvärmeprod!$B$1:$AV$480,MATCH("Producerad elenergi i kraftvärmeverk (GWh)",Kraftvärmeprod!$B$1:$AV$1,0),FALSE)),"",VLOOKUP($B358,Kraftvärmeprod!$B$1:$AV$480,MATCH("Producerad elenergi i kraftvärmeverk (GWh)",Kraftvärmeprod!$B$1:$AV$1,0),FALSE))</f>
        <v>10.497999999999999</v>
      </c>
      <c r="G358" t="str">
        <f>IF(ISERROR(1/VLOOKUP($B358,Miljö!$B$1:$T$480,MATCH("Såld mängd produktionsspecifik fjärrvärme (GWh)",Miljö!$B$1:$T$1,0),FALSE)),"",VLOOKUP($B358,Miljö!$B$1:$T$480,MATCH("Såld mängd produktionsspecifik fjärrvärme (GWh)",Miljö!$B$1:$T$1,0),FALSE))</f>
        <v/>
      </c>
      <c r="J358" t="str">
        <f t="shared" si="5"/>
        <v>Vimmerby Energi &amp; Miljö AB</v>
      </c>
    </row>
    <row r="359" spans="1:10" x14ac:dyDescent="0.25">
      <c r="A359" s="2" t="s">
        <v>548</v>
      </c>
      <c r="B359" s="2" t="s">
        <v>549</v>
      </c>
      <c r="D359" t="str">
        <f>IF(ISERROR(1/VLOOKUP($B359,Kraftvärmeprod!$B$1:$D$480,MATCH("Total värmeproduktion i kraftvärmeverk i kombinerad drift (GWh)",Kraftvärmeprod!$B$1:$AV$1,0),FALSE)),"Ej kraftvärme","Alternativproduktionsmetoden")</f>
        <v>Ej kraftvärme</v>
      </c>
      <c r="E359" s="248" t="str">
        <f>IF(ISERROR(1/VLOOKUP($B359,Kraftvärmeprod!$B$1:$BD$480,MATCH("Total värmeproduktion i kraftvärmeverk i kombinerad drift (GWh)",Kraftvärmeprod!$B$1:$AV$1,0),FALSE)),"",VLOOKUP($B359,'Slutlig allokering kvv'!$B$1:$BA$480,MATCH(E$1,'Slutlig allokering kvv'!$B$1:$AS$1,0),FALSE))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Väner Energi AB</v>
      </c>
    </row>
    <row r="360" spans="1:10" x14ac:dyDescent="0.25">
      <c r="A360" s="2" t="s">
        <v>548</v>
      </c>
      <c r="B360" s="2" t="s">
        <v>550</v>
      </c>
      <c r="D360" t="str">
        <f>IF(ISERROR(1/VLOOKUP($B360,Kraftvärmeprod!$B$1:$D$480,MATCH("Total värmeproduktion i kraftvärmeverk i kombinerad drift (GWh)",Kraftvärmeprod!$B$1:$AV$1,0),FALSE)),"Ej kraftvärme","Alternativproduktionsmetoden")</f>
        <v>Ej kraftvärme</v>
      </c>
      <c r="E360" s="248" t="str">
        <f>IF(ISERROR(1/VLOOKUP($B360,Kraftvärmeprod!$B$1:$BD$480,MATCH("Total värmeproduktion i kraftvärmeverk i kombinerad drift (GWh)",Kraftvärmeprod!$B$1:$AV$1,0),FALSE)),"",VLOOKUP($B360,'Slutlig allokering kvv'!$B$1:$BA$480,MATCH(E$1,'Slutlig allokering kvv'!$B$1:$AS$1,0),FALSE))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Väner Energi AB</v>
      </c>
    </row>
    <row r="361" spans="1:10" x14ac:dyDescent="0.25">
      <c r="A361" s="2" t="s">
        <v>548</v>
      </c>
      <c r="B361" s="2" t="s">
        <v>551</v>
      </c>
      <c r="D361" t="str">
        <f>IF(ISERROR(1/VLOOKUP($B361,Kraftvärmeprod!$B$1:$D$480,MATCH("Total värmeproduktion i kraftvärmeverk i kombinerad drift (GWh)",Kraftvärmeprod!$B$1:$AV$1,0),FALSE)),"Ej kraftvärme","Alternativproduktionsmetoden")</f>
        <v>Ej kraftvärme</v>
      </c>
      <c r="E361" s="248" t="str">
        <f>IF(ISERROR(1/VLOOKUP($B361,Kraftvärmeprod!$B$1:$BD$480,MATCH("Total värmeproduktion i kraftvärmeverk i kombinerad drift (GWh)",Kraftvärmeprod!$B$1:$AV$1,0),FALSE)),"",VLOOKUP($B361,'Slutlig allokering kvv'!$B$1:$BA$480,MATCH(E$1,'Slutlig allokering kvv'!$B$1:$AS$1,0),FALSE))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Väner Energi AB</v>
      </c>
    </row>
    <row r="362" spans="1:10" x14ac:dyDescent="0.25">
      <c r="A362" s="2" t="s">
        <v>552</v>
      </c>
      <c r="B362" s="2" t="s">
        <v>553</v>
      </c>
      <c r="D362" t="str">
        <f>IF(ISERROR(1/VLOOKUP($B362,Kraftvärmeprod!$B$1:$D$480,MATCH("Total värmeproduktion i kraftvärmeverk i kombinerad drift (GWh)",Kraftvärmeprod!$B$1:$AV$1,0),FALSE)),"Ej kraftvärme","Alternativproduktionsmetoden")</f>
        <v>Ej kraftvärme</v>
      </c>
      <c r="E362" s="248" t="str">
        <f>IF(ISERROR(1/VLOOKUP($B362,Kraftvärmeprod!$B$1:$BD$480,MATCH("Total värmeproduktion i kraftvärmeverk i kombinerad drift (GWh)",Kraftvärmeprod!$B$1:$AV$1,0),FALSE)),"",VLOOKUP($B362,'Slutlig allokering kvv'!$B$1:$BA$480,MATCH(E$1,'Slutlig allokering kvv'!$B$1:$AS$1,0),FALSE))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Värmevärden AB</v>
      </c>
    </row>
    <row r="363" spans="1:10" x14ac:dyDescent="0.25">
      <c r="A363" s="2" t="s">
        <v>552</v>
      </c>
      <c r="B363" s="2" t="s">
        <v>554</v>
      </c>
      <c r="D363" t="str">
        <f>IF(ISERROR(1/VLOOKUP($B363,Kraftvärmeprod!$B$1:$D$480,MATCH("Total värmeproduktion i kraftvärmeverk i kombinerad drift (GWh)",Kraftvärmeprod!$B$1:$AV$1,0),FALSE)),"Ej kraftvärme","Alternativproduktionsmetoden")</f>
        <v>Ej kraftvärme</v>
      </c>
      <c r="E363" s="248" t="str">
        <f>IF(ISERROR(1/VLOOKUP($B363,Kraftvärmeprod!$B$1:$BD$480,MATCH("Total värmeproduktion i kraftvärmeverk i kombinerad drift (GWh)",Kraftvärmeprod!$B$1:$AV$1,0),FALSE)),"",VLOOKUP($B363,'Slutlig allokering kvv'!$B$1:$BA$480,MATCH(E$1,'Slutlig allokering kvv'!$B$1:$AS$1,0),FALSE))</f>
        <v/>
      </c>
      <c r="F363" t="str">
        <f>IF(ISERROR(1/VLOOKUP($B363,Kraftvärmeprod!$B$1:$AV$480,MATCH("Producerad elenergi i kraftvärmeverk (GWh)",Kraftvärmeprod!$B$1:$AV$1,0),FALSE)),"",VLOOKUP($B363,Kraftvärmeprod!$B$1:$AV$480,MATCH("Producerad elenergi i kraftvärmeverk (GWh)",Kraftvärmeprod!$B$1:$AV$1,0),FALSE))</f>
        <v/>
      </c>
      <c r="G363" t="str">
        <f>IF(ISERROR(1/VLOOKUP($B363,Miljö!$B$1:$T$480,MATCH("Såld mängd produktionsspecifik fjärrvärme (GWh)",Miljö!$B$1:$T$1,0),FALSE)),"",VLOOKUP($B363,Miljö!$B$1:$T$480,MATCH("Såld mängd produktionsspecifik fjärrvärme (GWh)",Miljö!$B$1:$T$1,0),FALSE))</f>
        <v/>
      </c>
      <c r="J363" t="str">
        <f t="shared" si="5"/>
        <v>Värmevärden AB</v>
      </c>
    </row>
    <row r="364" spans="1:10" x14ac:dyDescent="0.25">
      <c r="A364" s="2" t="s">
        <v>552</v>
      </c>
      <c r="B364" s="2" t="s">
        <v>555</v>
      </c>
      <c r="D364" t="str">
        <f>IF(ISERROR(1/VLOOKUP($B364,Kraftvärmeprod!$B$1:$D$480,MATCH("Total värmeproduktion i kraftvärmeverk i kombinerad drift (GWh)",Kraftvärmeprod!$B$1:$AV$1,0),FALSE)),"Ej kraftvärme","Alternativproduktionsmetoden")</f>
        <v>Ej kraftvärme</v>
      </c>
      <c r="E364" s="248" t="str">
        <f>IF(ISERROR(1/VLOOKUP($B364,Kraftvärmeprod!$B$1:$BD$480,MATCH("Total värmeproduktion i kraftvärmeverk i kombinerad drift (GWh)",Kraftvärmeprod!$B$1:$AV$1,0),FALSE)),"",VLOOKUP($B364,'Slutlig allokering kvv'!$B$1:$BA$480,MATCH(E$1,'Slutlig allokering kvv'!$B$1:$AS$1,0),FALSE))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Värmevärden AB</v>
      </c>
    </row>
    <row r="365" spans="1:10" x14ac:dyDescent="0.25">
      <c r="A365" s="2" t="s">
        <v>552</v>
      </c>
      <c r="B365" s="2" t="s">
        <v>556</v>
      </c>
      <c r="D365" t="str">
        <f>IF(ISERROR(1/VLOOKUP($B365,Kraftvärmeprod!$B$1:$D$480,MATCH("Total värmeproduktion i kraftvärmeverk i kombinerad drift (GWh)",Kraftvärmeprod!$B$1:$AV$1,0),FALSE)),"Ej kraftvärme","Alternativproduktionsmetoden")</f>
        <v>Ej kraftvärme</v>
      </c>
      <c r="E365" s="248" t="str">
        <f>IF(ISERROR(1/VLOOKUP($B365,Kraftvärmeprod!$B$1:$BD$480,MATCH("Total värmeproduktion i kraftvärmeverk i kombinerad drift (GWh)",Kraftvärmeprod!$B$1:$AV$1,0),FALSE)),"",VLOOKUP($B365,'Slutlig allokering kvv'!$B$1:$BA$480,MATCH(E$1,'Slutlig allokering kvv'!$B$1:$AS$1,0),FALSE))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Värmevärden AB</v>
      </c>
    </row>
    <row r="366" spans="1:10" x14ac:dyDescent="0.25">
      <c r="A366" s="2" t="s">
        <v>552</v>
      </c>
      <c r="B366" s="2" t="s">
        <v>557</v>
      </c>
      <c r="D366" t="str">
        <f>IF(ISERROR(1/VLOOKUP($B366,Kraftvärmeprod!$B$1:$D$480,MATCH("Total värmeproduktion i kraftvärmeverk i kombinerad drift (GWh)",Kraftvärmeprod!$B$1:$AV$1,0),FALSE)),"Ej kraftvärme","Alternativproduktionsmetoden")</f>
        <v>Ej kraftvärme</v>
      </c>
      <c r="E366" s="248" t="str">
        <f>IF(ISERROR(1/VLOOKUP($B366,Kraftvärmeprod!$B$1:$BD$480,MATCH("Total värmeproduktion i kraftvärmeverk i kombinerad drift (GWh)",Kraftvärmeprod!$B$1:$AV$1,0),FALSE)),"",VLOOKUP($B366,'Slutlig allokering kvv'!$B$1:$BA$480,MATCH(E$1,'Slutlig allokering kvv'!$B$1:$AS$1,0),FALSE))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Värmevärden AB</v>
      </c>
    </row>
    <row r="367" spans="1:10" x14ac:dyDescent="0.25">
      <c r="A367" s="2" t="s">
        <v>552</v>
      </c>
      <c r="B367" s="2" t="s">
        <v>558</v>
      </c>
      <c r="D367" t="str">
        <f>IF(ISERROR(1/VLOOKUP($B367,Kraftvärmeprod!$B$1:$D$480,MATCH("Total värmeproduktion i kraftvärmeverk i kombinerad drift (GWh)",Kraftvärmeprod!$B$1:$AV$1,0),FALSE)),"Ej kraftvärme","Alternativproduktionsmetoden")</f>
        <v>Ej kraftvärme</v>
      </c>
      <c r="E367" s="248" t="str">
        <f>IF(ISERROR(1/VLOOKUP($B367,Kraftvärmeprod!$B$1:$BD$480,MATCH("Total värmeproduktion i kraftvärmeverk i kombinerad drift (GWh)",Kraftvärmeprod!$B$1:$AV$1,0),FALSE)),"",VLOOKUP($B367,'Slutlig allokering kvv'!$B$1:$BA$480,MATCH(E$1,'Slutlig allokering kvv'!$B$1:$AS$1,0),FALSE))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Värmevärden AB</v>
      </c>
    </row>
    <row r="368" spans="1:10" x14ac:dyDescent="0.25">
      <c r="A368" s="2" t="s">
        <v>552</v>
      </c>
      <c r="B368" s="2" t="s">
        <v>559</v>
      </c>
      <c r="D368" t="str">
        <f>IF(ISERROR(1/VLOOKUP($B368,Kraftvärmeprod!$B$1:$D$480,MATCH("Total värmeproduktion i kraftvärmeverk i kombinerad drift (GWh)",Kraftvärmeprod!$B$1:$AV$1,0),FALSE)),"Ej kraftvärme","Alternativproduktionsmetoden")</f>
        <v>Alternativproduktionsmetoden</v>
      </c>
      <c r="E368" s="248">
        <f>IF(ISERROR(1/VLOOKUP($B368,Kraftvärmeprod!$B$1:$BD$480,MATCH("Total värmeproduktion i kraftvärmeverk i kombinerad drift (GWh)",Kraftvärmeprod!$B$1:$AV$1,0),FALSE)),"",VLOOKUP($B368,'Slutlig allokering kvv'!$B$1:$BA$480,MATCH(E$1,'Slutlig allokering kvv'!$B$1:$AS$1,0),FALSE))</f>
        <v>0.61521247566228088</v>
      </c>
      <c r="F368">
        <f>IF(ISERROR(1/VLOOKUP($B368,Kraftvärmeprod!$B$1:$AV$480,MATCH("Producerad elenergi i kraftvärmeverk (GWh)",Kraftvärmeprod!$B$1:$AV$1,0),FALSE)),"",VLOOKUP($B368,Kraftvärmeprod!$B$1:$AV$480,MATCH("Producerad elenergi i kraftvärmeverk (GWh)",Kraftvärmeprod!$B$1:$AV$1,0),FALSE))</f>
        <v>20.86</v>
      </c>
      <c r="G368" t="str">
        <f>IF(ISERROR(1/VLOOKUP($B368,Miljö!$B$1:$T$480,MATCH("Såld mängd produktionsspecifik fjärrvärme (GWh)",Miljö!$B$1:$T$1,0),FALSE)),"",VLOOKUP($B368,Miljö!$B$1:$T$480,MATCH("Såld mängd produktionsspecifik fjärrvärme (GWh)",Miljö!$B$1:$T$1,0),FALSE))</f>
        <v/>
      </c>
      <c r="J368" t="str">
        <f t="shared" si="5"/>
        <v>Värmevärden AB</v>
      </c>
    </row>
    <row r="369" spans="1:10" x14ac:dyDescent="0.25">
      <c r="A369" s="2" t="s">
        <v>552</v>
      </c>
      <c r="B369" s="2" t="s">
        <v>560</v>
      </c>
      <c r="D369" t="str">
        <f>IF(ISERROR(1/VLOOKUP($B369,Kraftvärmeprod!$B$1:$D$480,MATCH("Total värmeproduktion i kraftvärmeverk i kombinerad drift (GWh)",Kraftvärmeprod!$B$1:$AV$1,0),FALSE)),"Ej kraftvärme","Alternativproduktionsmetoden")</f>
        <v>Ej kraftvärme</v>
      </c>
      <c r="E369" s="248" t="str">
        <f>IF(ISERROR(1/VLOOKUP($B369,Kraftvärmeprod!$B$1:$BD$480,MATCH("Total värmeproduktion i kraftvärmeverk i kombinerad drift (GWh)",Kraftvärmeprod!$B$1:$AV$1,0),FALSE)),"",VLOOKUP($B369,'Slutlig allokering kvv'!$B$1:$BA$480,MATCH(E$1,'Slutlig allokering kvv'!$B$1:$AS$1,0),FALSE))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Värmevärden AB</v>
      </c>
    </row>
    <row r="370" spans="1:10" x14ac:dyDescent="0.25">
      <c r="A370" s="2" t="s">
        <v>552</v>
      </c>
      <c r="B370" s="2" t="s">
        <v>561</v>
      </c>
      <c r="D370" t="str">
        <f>IF(ISERROR(1/VLOOKUP($B370,Kraftvärmeprod!$B$1:$D$480,MATCH("Total värmeproduktion i kraftvärmeverk i kombinerad drift (GWh)",Kraftvärmeprod!$B$1:$AV$1,0),FALSE)),"Ej kraftvärme","Alternativproduktionsmetoden")</f>
        <v>Ej kraftvärme</v>
      </c>
      <c r="E370" s="248" t="str">
        <f>IF(ISERROR(1/VLOOKUP($B370,Kraftvärmeprod!$B$1:$BD$480,MATCH("Total värmeproduktion i kraftvärmeverk i kombinerad drift (GWh)",Kraftvärmeprod!$B$1:$AV$1,0),FALSE)),"",VLOOKUP($B370,'Slutlig allokering kvv'!$B$1:$BA$480,MATCH(E$1,'Slutlig allokering kvv'!$B$1:$AS$1,0),FALSE))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Värmevärden AB</v>
      </c>
    </row>
    <row r="371" spans="1:10" x14ac:dyDescent="0.25">
      <c r="A371" s="2" t="s">
        <v>552</v>
      </c>
      <c r="B371" s="2" t="s">
        <v>562</v>
      </c>
      <c r="D371" t="str">
        <f>IF(ISERROR(1/VLOOKUP($B371,Kraftvärmeprod!$B$1:$D$480,MATCH("Total värmeproduktion i kraftvärmeverk i kombinerad drift (GWh)",Kraftvärmeprod!$B$1:$AV$1,0),FALSE)),"Ej kraftvärme","Alternativproduktionsmetoden")</f>
        <v>Ej kraftvärme</v>
      </c>
      <c r="E371" s="248" t="str">
        <f>IF(ISERROR(1/VLOOKUP($B371,Kraftvärmeprod!$B$1:$BD$480,MATCH("Total värmeproduktion i kraftvärmeverk i kombinerad drift (GWh)",Kraftvärmeprod!$B$1:$AV$1,0),FALSE)),"",VLOOKUP($B371,'Slutlig allokering kvv'!$B$1:$BA$480,MATCH(E$1,'Slutlig allokering kvv'!$B$1:$AS$1,0),FALSE))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Värmevärden AB</v>
      </c>
    </row>
    <row r="372" spans="1:10" x14ac:dyDescent="0.25">
      <c r="A372" s="2" t="s">
        <v>552</v>
      </c>
      <c r="B372" s="2" t="s">
        <v>563</v>
      </c>
      <c r="D372" t="str">
        <f>IF(ISERROR(1/VLOOKUP($B372,Kraftvärmeprod!$B$1:$D$480,MATCH("Total värmeproduktion i kraftvärmeverk i kombinerad drift (GWh)",Kraftvärmeprod!$B$1:$AV$1,0),FALSE)),"Ej kraftvärme","Alternativproduktionsmetoden")</f>
        <v>Ej kraftvärme</v>
      </c>
      <c r="E372" s="248" t="str">
        <f>IF(ISERROR(1/VLOOKUP($B372,Kraftvärmeprod!$B$1:$BD$480,MATCH("Total värmeproduktion i kraftvärmeverk i kombinerad drift (GWh)",Kraftvärmeprod!$B$1:$AV$1,0),FALSE)),"",VLOOKUP($B372,'Slutlig allokering kvv'!$B$1:$BA$480,MATCH(E$1,'Slutlig allokering kvv'!$B$1:$AS$1,0),FALSE))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Värmevärden AB</v>
      </c>
    </row>
    <row r="373" spans="1:10" x14ac:dyDescent="0.25">
      <c r="A373" s="2" t="s">
        <v>552</v>
      </c>
      <c r="B373" s="2" t="s">
        <v>564</v>
      </c>
      <c r="D373" t="str">
        <f>IF(ISERROR(1/VLOOKUP($B373,Kraftvärmeprod!$B$1:$D$480,MATCH("Total värmeproduktion i kraftvärmeverk i kombinerad drift (GWh)",Kraftvärmeprod!$B$1:$AV$1,0),FALSE)),"Ej kraftvärme","Alternativproduktionsmetoden")</f>
        <v>Alternativproduktionsmetoden</v>
      </c>
      <c r="E373" s="248">
        <f>IF(ISERROR(1/VLOOKUP($B373,Kraftvärmeprod!$B$1:$BD$480,MATCH("Total värmeproduktion i kraftvärmeverk i kombinerad drift (GWh)",Kraftvärmeprod!$B$1:$AV$1,0),FALSE)),"",VLOOKUP($B373,'Slutlig allokering kvv'!$B$1:$BA$480,MATCH(E$1,'Slutlig allokering kvv'!$B$1:$AS$1,0),FALSE))</f>
        <v>0.88481541677786679</v>
      </c>
      <c r="F373">
        <f>IF(ISERROR(1/VLOOKUP($B373,Kraftvärmeprod!$B$1:$AV$480,MATCH("Producerad elenergi i kraftvärmeverk (GWh)",Kraftvärmeprod!$B$1:$AV$1,0),FALSE)),"",VLOOKUP($B373,Kraftvärmeprod!$B$1:$AV$480,MATCH("Producerad elenergi i kraftvärmeverk (GWh)",Kraftvärmeprod!$B$1:$AV$1,0),FALSE))</f>
        <v>0.47199999999999998</v>
      </c>
      <c r="G373" t="str">
        <f>IF(ISERROR(1/VLOOKUP($B373,Miljö!$B$1:$T$480,MATCH("Såld mängd produktionsspecifik fjärrvärme (GWh)",Miljö!$B$1:$T$1,0),FALSE)),"",VLOOKUP($B373,Miljö!$B$1:$T$480,MATCH("Såld mängd produktionsspecifik fjärrvärme (GWh)",Miljö!$B$1:$T$1,0),FALSE))</f>
        <v/>
      </c>
      <c r="J373" t="str">
        <f t="shared" si="5"/>
        <v>Värmevärden AB</v>
      </c>
    </row>
    <row r="374" spans="1:10" x14ac:dyDescent="0.25">
      <c r="A374" s="2" t="s">
        <v>552</v>
      </c>
      <c r="B374" s="2" t="s">
        <v>565</v>
      </c>
      <c r="D374" t="str">
        <f>IF(ISERROR(1/VLOOKUP($B374,Kraftvärmeprod!$B$1:$D$480,MATCH("Total värmeproduktion i kraftvärmeverk i kombinerad drift (GWh)",Kraftvärmeprod!$B$1:$AV$1,0),FALSE)),"Ej kraftvärme","Alternativproduktionsmetoden")</f>
        <v>Ej kraftvärme</v>
      </c>
      <c r="E374" s="248" t="str">
        <f>IF(ISERROR(1/VLOOKUP($B374,Kraftvärmeprod!$B$1:$BD$480,MATCH("Total värmeproduktion i kraftvärmeverk i kombinerad drift (GWh)",Kraftvärmeprod!$B$1:$AV$1,0),FALSE)),"",VLOOKUP($B374,'Slutlig allokering kvv'!$B$1:$BA$480,MATCH(E$1,'Slutlig allokering kvv'!$B$1:$AS$1,0),FALSE))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Värmevärden AB</v>
      </c>
    </row>
    <row r="375" spans="1:10" x14ac:dyDescent="0.25">
      <c r="A375" s="2" t="s">
        <v>552</v>
      </c>
      <c r="B375" s="2" t="s">
        <v>566</v>
      </c>
      <c r="D375" t="str">
        <f>IF(ISERROR(1/VLOOKUP($B375,Kraftvärmeprod!$B$1:$D$480,MATCH("Total värmeproduktion i kraftvärmeverk i kombinerad drift (GWh)",Kraftvärmeprod!$B$1:$AV$1,0),FALSE)),"Ej kraftvärme","Alternativproduktionsmetoden")</f>
        <v>Ej kraftvärme</v>
      </c>
      <c r="E375" s="248" t="str">
        <f>IF(ISERROR(1/VLOOKUP($B375,Kraftvärmeprod!$B$1:$BD$480,MATCH("Total värmeproduktion i kraftvärmeverk i kombinerad drift (GWh)",Kraftvärmeprod!$B$1:$AV$1,0),FALSE)),"",VLOOKUP($B375,'Slutlig allokering kvv'!$B$1:$BA$480,MATCH(E$1,'Slutlig allokering kvv'!$B$1:$AS$1,0),FALSE))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Värmevärden AB</v>
      </c>
    </row>
    <row r="376" spans="1:10" x14ac:dyDescent="0.25">
      <c r="A376" s="2" t="s">
        <v>552</v>
      </c>
      <c r="B376" s="2" t="s">
        <v>567</v>
      </c>
      <c r="D376" t="str">
        <f>IF(ISERROR(1/VLOOKUP($B376,Kraftvärmeprod!$B$1:$D$480,MATCH("Total värmeproduktion i kraftvärmeverk i kombinerad drift (GWh)",Kraftvärmeprod!$B$1:$AV$1,0),FALSE)),"Ej kraftvärme","Alternativproduktionsmetoden")</f>
        <v>Ej kraftvärme</v>
      </c>
      <c r="E376" s="248" t="str">
        <f>IF(ISERROR(1/VLOOKUP($B376,Kraftvärmeprod!$B$1:$BD$480,MATCH("Total värmeproduktion i kraftvärmeverk i kombinerad drift (GWh)",Kraftvärmeprod!$B$1:$AV$1,0),FALSE)),"",VLOOKUP($B376,'Slutlig allokering kvv'!$B$1:$BA$480,MATCH(E$1,'Slutlig allokering kvv'!$B$1:$AS$1,0),FALSE))</f>
        <v/>
      </c>
      <c r="F376" t="str">
        <f>IF(ISERROR(1/VLOOKUP($B376,Kraftvärmeprod!$B$1:$AV$480,MATCH("Producerad elenergi i kraftvärmeverk (GWh)",Kraftvärmeprod!$B$1:$AV$1,0),FALSE)),"",VLOOKUP($B376,Kraftvärmeprod!$B$1:$AV$480,MATCH("Producerad elenergi i kraftvärmeverk (GWh)",Kraftvärmeprod!$B$1:$AV$1,0),FALSE))</f>
        <v/>
      </c>
      <c r="G376" t="str">
        <f>IF(ISERROR(1/VLOOKUP($B376,Miljö!$B$1:$T$480,MATCH("Såld mängd produktionsspecifik fjärrvärme (GWh)",Miljö!$B$1:$T$1,0),FALSE)),"",VLOOKUP($B376,Miljö!$B$1:$T$480,MATCH("Såld mängd produktionsspecifik fjärrvärme (GWh)",Miljö!$B$1:$T$1,0),FALSE))</f>
        <v/>
      </c>
      <c r="J376" t="str">
        <f t="shared" si="5"/>
        <v>Värmevärden AB</v>
      </c>
    </row>
    <row r="377" spans="1:10" x14ac:dyDescent="0.25">
      <c r="A377" s="2" t="s">
        <v>552</v>
      </c>
      <c r="B377" s="2" t="s">
        <v>568</v>
      </c>
      <c r="D377" t="str">
        <f>IF(ISERROR(1/VLOOKUP($B377,Kraftvärmeprod!$B$1:$D$480,MATCH("Total värmeproduktion i kraftvärmeverk i kombinerad drift (GWh)",Kraftvärmeprod!$B$1:$AV$1,0),FALSE)),"Ej kraftvärme","Alternativproduktionsmetoden")</f>
        <v>Ej kraftvärme</v>
      </c>
      <c r="E377" s="248" t="str">
        <f>IF(ISERROR(1/VLOOKUP($B377,Kraftvärmeprod!$B$1:$BD$480,MATCH("Total värmeproduktion i kraftvärmeverk i kombinerad drift (GWh)",Kraftvärmeprod!$B$1:$AV$1,0),FALSE)),"",VLOOKUP($B377,'Slutlig allokering kvv'!$B$1:$BA$480,MATCH(E$1,'Slutlig allokering kvv'!$B$1:$AS$1,0),FALSE))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Värmevärden AB</v>
      </c>
    </row>
    <row r="378" spans="1:10" x14ac:dyDescent="0.25">
      <c r="A378" s="2" t="s">
        <v>552</v>
      </c>
      <c r="B378" s="2" t="s">
        <v>569</v>
      </c>
      <c r="D378" t="str">
        <f>IF(ISERROR(1/VLOOKUP($B378,Kraftvärmeprod!$B$1:$D$480,MATCH("Total värmeproduktion i kraftvärmeverk i kombinerad drift (GWh)",Kraftvärmeprod!$B$1:$AV$1,0),FALSE)),"Ej kraftvärme","Alternativproduktionsmetoden")</f>
        <v>Ej kraftvärme</v>
      </c>
      <c r="E378" s="248" t="str">
        <f>IF(ISERROR(1/VLOOKUP($B378,Kraftvärmeprod!$B$1:$BD$480,MATCH("Total värmeproduktion i kraftvärmeverk i kombinerad drift (GWh)",Kraftvärmeprod!$B$1:$AV$1,0),FALSE)),"",VLOOKUP($B378,'Slutlig allokering kvv'!$B$1:$BA$480,MATCH(E$1,'Slutlig allokering kvv'!$B$1:$AS$1,0),FALSE))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Värmevärden AB</v>
      </c>
    </row>
    <row r="379" spans="1:10" x14ac:dyDescent="0.25">
      <c r="A379" s="2" t="s">
        <v>552</v>
      </c>
      <c r="B379" s="2" t="s">
        <v>570</v>
      </c>
      <c r="D379" t="str">
        <f>IF(ISERROR(1/VLOOKUP($B379,Kraftvärmeprod!$B$1:$D$480,MATCH("Total värmeproduktion i kraftvärmeverk i kombinerad drift (GWh)",Kraftvärmeprod!$B$1:$AV$1,0),FALSE)),"Ej kraftvärme","Alternativproduktionsmetoden")</f>
        <v>Ej kraftvärme</v>
      </c>
      <c r="E379" s="248" t="str">
        <f>IF(ISERROR(1/VLOOKUP($B379,Kraftvärmeprod!$B$1:$BD$480,MATCH("Total värmeproduktion i kraftvärmeverk i kombinerad drift (GWh)",Kraftvärmeprod!$B$1:$AV$1,0),FALSE)),"",VLOOKUP($B379,'Slutlig allokering kvv'!$B$1:$BA$480,MATCH(E$1,'Slutlig allokering kvv'!$B$1:$AS$1,0),FALSE))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Värmevärden AB</v>
      </c>
    </row>
    <row r="380" spans="1:10" x14ac:dyDescent="0.25">
      <c r="A380" s="2" t="s">
        <v>571</v>
      </c>
      <c r="B380" s="2" t="s">
        <v>572</v>
      </c>
      <c r="D380" t="str">
        <f>IF(ISERROR(1/VLOOKUP($B380,Kraftvärmeprod!$B$1:$D$480,MATCH("Total värmeproduktion i kraftvärmeverk i kombinerad drift (GWh)",Kraftvärmeprod!$B$1:$AV$1,0),FALSE)),"Ej kraftvärme","Alternativproduktionsmetoden")</f>
        <v>Ej kraftvärme</v>
      </c>
      <c r="E380" s="248" t="str">
        <f>IF(ISERROR(1/VLOOKUP($B380,Kraftvärmeprod!$B$1:$BD$480,MATCH("Total värmeproduktion i kraftvärmeverk i kombinerad drift (GWh)",Kraftvärmeprod!$B$1:$AV$1,0),FALSE)),"",VLOOKUP($B380,'Slutlig allokering kvv'!$B$1:$BA$480,MATCH(E$1,'Slutlig allokering kvv'!$B$1:$AS$1,0),FALSE))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Värnamo Energi AB</v>
      </c>
    </row>
    <row r="381" spans="1:10" x14ac:dyDescent="0.25">
      <c r="A381" s="2" t="s">
        <v>571</v>
      </c>
      <c r="B381" s="2" t="s">
        <v>573</v>
      </c>
      <c r="D381" t="str">
        <f>IF(ISERROR(1/VLOOKUP($B381,Kraftvärmeprod!$B$1:$D$480,MATCH("Total värmeproduktion i kraftvärmeverk i kombinerad drift (GWh)",Kraftvärmeprod!$B$1:$AV$1,0),FALSE)),"Ej kraftvärme","Alternativproduktionsmetoden")</f>
        <v>Alternativproduktionsmetoden</v>
      </c>
      <c r="E381" s="248">
        <f>IF(ISERROR(1/VLOOKUP($B381,Kraftvärmeprod!$B$1:$BD$480,MATCH("Total värmeproduktion i kraftvärmeverk i kombinerad drift (GWh)",Kraftvärmeprod!$B$1:$AV$1,0),FALSE)),"",VLOOKUP($B381,'Slutlig allokering kvv'!$B$1:$BA$480,MATCH(E$1,'Slutlig allokering kvv'!$B$1:$AS$1,0),FALSE))</f>
        <v>0.64957382969119259</v>
      </c>
      <c r="F381">
        <f>IF(ISERROR(1/VLOOKUP($B381,Kraftvärmeprod!$B$1:$AV$480,MATCH("Producerad elenergi i kraftvärmeverk (GWh)",Kraftvärmeprod!$B$1:$AV$1,0),FALSE)),"",VLOOKUP($B381,Kraftvärmeprod!$B$1:$AV$480,MATCH("Producerad elenergi i kraftvärmeverk (GWh)",Kraftvärmeprod!$B$1:$AV$1,0),FALSE))</f>
        <v>10.897</v>
      </c>
      <c r="G381" t="str">
        <f>IF(ISERROR(1/VLOOKUP($B381,Miljö!$B$1:$T$480,MATCH("Såld mängd produktionsspecifik fjärrvärme (GWh)",Miljö!$B$1:$T$1,0),FALSE)),"",VLOOKUP($B381,Miljö!$B$1:$T$480,MATCH("Såld mängd produktionsspecifik fjärrvärme (GWh)",Miljö!$B$1:$T$1,0),FALSE))</f>
        <v/>
      </c>
      <c r="J381" t="str">
        <f t="shared" si="5"/>
        <v>Värnamo Energi AB</v>
      </c>
    </row>
    <row r="382" spans="1:10" x14ac:dyDescent="0.25">
      <c r="A382" s="2" t="s">
        <v>574</v>
      </c>
      <c r="B382" s="2" t="s">
        <v>575</v>
      </c>
      <c r="D382" t="str">
        <f>IF(ISERROR(1/VLOOKUP($B382,Kraftvärmeprod!$B$1:$D$480,MATCH("Total värmeproduktion i kraftvärmeverk i kombinerad drift (GWh)",Kraftvärmeprod!$B$1:$AV$1,0),FALSE)),"Ej kraftvärme","Alternativproduktionsmetoden")</f>
        <v>Ej kraftvärme</v>
      </c>
      <c r="E382" s="248" t="str">
        <f>IF(ISERROR(1/VLOOKUP($B382,Kraftvärmeprod!$B$1:$BD$480,MATCH("Total värmeproduktion i kraftvärmeverk i kombinerad drift (GWh)",Kraftvärmeprod!$B$1:$AV$1,0),FALSE)),"",VLOOKUP($B382,'Slutlig allokering kvv'!$B$1:$BA$480,MATCH(E$1,'Slutlig allokering kvv'!$B$1:$AS$1,0),FALSE))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Västerbergslagens Energi AB</v>
      </c>
    </row>
    <row r="383" spans="1:10" x14ac:dyDescent="0.25">
      <c r="A383" s="2" t="s">
        <v>574</v>
      </c>
      <c r="B383" s="2" t="s">
        <v>576</v>
      </c>
      <c r="D383" t="str">
        <f>IF(ISERROR(1/VLOOKUP($B383,Kraftvärmeprod!$B$1:$D$480,MATCH("Total värmeproduktion i kraftvärmeverk i kombinerad drift (GWh)",Kraftvärmeprod!$B$1:$AV$1,0),FALSE)),"Ej kraftvärme","Alternativproduktionsmetoden")</f>
        <v>Ej kraftvärme</v>
      </c>
      <c r="E383" s="248" t="str">
        <f>IF(ISERROR(1/VLOOKUP($B383,Kraftvärmeprod!$B$1:$BD$480,MATCH("Total värmeproduktion i kraftvärmeverk i kombinerad drift (GWh)",Kraftvärmeprod!$B$1:$AV$1,0),FALSE)),"",VLOOKUP($B383,'Slutlig allokering kvv'!$B$1:$BA$480,MATCH(E$1,'Slutlig allokering kvv'!$B$1:$AS$1,0),FALSE))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Västerbergslagens Energi AB</v>
      </c>
    </row>
    <row r="384" spans="1:10" x14ac:dyDescent="0.25">
      <c r="A384" s="2" t="s">
        <v>574</v>
      </c>
      <c r="B384" s="2" t="s">
        <v>577</v>
      </c>
      <c r="D384" t="str">
        <f>IF(ISERROR(1/VLOOKUP($B384,Kraftvärmeprod!$B$1:$D$480,MATCH("Total värmeproduktion i kraftvärmeverk i kombinerad drift (GWh)",Kraftvärmeprod!$B$1:$AV$1,0),FALSE)),"Ej kraftvärme","Alternativproduktionsmetoden")</f>
        <v>Ej kraftvärme</v>
      </c>
      <c r="E384" s="248" t="str">
        <f>IF(ISERROR(1/VLOOKUP($B384,Kraftvärmeprod!$B$1:$BD$480,MATCH("Total värmeproduktion i kraftvärmeverk i kombinerad drift (GWh)",Kraftvärmeprod!$B$1:$AV$1,0),FALSE)),"",VLOOKUP($B384,'Slutlig allokering kvv'!$B$1:$BA$480,MATCH(E$1,'Slutlig allokering kvv'!$B$1:$AS$1,0),FALSE))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Västerbergslagens Energi AB</v>
      </c>
    </row>
    <row r="385" spans="1:10" x14ac:dyDescent="0.25">
      <c r="A385" s="2" t="s">
        <v>574</v>
      </c>
      <c r="B385" s="2" t="s">
        <v>578</v>
      </c>
      <c r="D385" t="str">
        <f>IF(ISERROR(1/VLOOKUP($B385,Kraftvärmeprod!$B$1:$D$480,MATCH("Total värmeproduktion i kraftvärmeverk i kombinerad drift (GWh)",Kraftvärmeprod!$B$1:$AV$1,0),FALSE)),"Ej kraftvärme","Alternativproduktionsmetoden")</f>
        <v>Ej kraftvärme</v>
      </c>
      <c r="E385" s="248" t="str">
        <f>IF(ISERROR(1/VLOOKUP($B385,Kraftvärmeprod!$B$1:$BD$480,MATCH("Total värmeproduktion i kraftvärmeverk i kombinerad drift (GWh)",Kraftvärmeprod!$B$1:$AV$1,0),FALSE)),"",VLOOKUP($B385,'Slutlig allokering kvv'!$B$1:$BA$480,MATCH(E$1,'Slutlig allokering kvv'!$B$1:$AS$1,0),FALSE))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Västerbergslagens Energi AB</v>
      </c>
    </row>
    <row r="386" spans="1:10" x14ac:dyDescent="0.25">
      <c r="A386" s="2" t="s">
        <v>579</v>
      </c>
      <c r="B386" s="2" t="s">
        <v>580</v>
      </c>
      <c r="D386" t="str">
        <f>IF(ISERROR(1/VLOOKUP($B386,Kraftvärmeprod!$B$1:$D$480,MATCH("Total värmeproduktion i kraftvärmeverk i kombinerad drift (GWh)",Kraftvärmeprod!$B$1:$AV$1,0),FALSE)),"Ej kraftvärme","Alternativproduktionsmetoden")</f>
        <v>Ej kraftvärme</v>
      </c>
      <c r="E386" s="248" t="str">
        <f>IF(ISERROR(1/VLOOKUP($B386,Kraftvärmeprod!$B$1:$BD$480,MATCH("Total värmeproduktion i kraftvärmeverk i kombinerad drift (GWh)",Kraftvärmeprod!$B$1:$AV$1,0),FALSE)),"",VLOOKUP($B386,'Slutlig allokering kvv'!$B$1:$BA$480,MATCH(E$1,'Slutlig allokering kvv'!$B$1:$AS$1,0),FALSE))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Västervik Miljö &amp; Energi AB</v>
      </c>
    </row>
    <row r="387" spans="1:10" x14ac:dyDescent="0.25">
      <c r="A387" s="2" t="s">
        <v>579</v>
      </c>
      <c r="B387" s="2" t="s">
        <v>581</v>
      </c>
      <c r="D387" t="str">
        <f>IF(ISERROR(1/VLOOKUP($B387,Kraftvärmeprod!$B$1:$D$480,MATCH("Total värmeproduktion i kraftvärmeverk i kombinerad drift (GWh)",Kraftvärmeprod!$B$1:$AV$1,0),FALSE)),"Ej kraftvärme","Alternativproduktionsmetoden")</f>
        <v>Ej kraftvärme</v>
      </c>
      <c r="E387" s="248" t="str">
        <f>IF(ISERROR(1/VLOOKUP($B387,Kraftvärmeprod!$B$1:$BD$480,MATCH("Total värmeproduktion i kraftvärmeverk i kombinerad drift (GWh)",Kraftvärmeprod!$B$1:$AV$1,0),FALSE)),"",VLOOKUP($B387,'Slutlig allokering kvv'!$B$1:$BA$480,MATCH(E$1,'Slutlig allokering kvv'!$B$1:$AS$1,0),FALSE))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09" si="6">A387</f>
        <v>Västervik Miljö &amp; Energi AB</v>
      </c>
    </row>
    <row r="388" spans="1:10" x14ac:dyDescent="0.25">
      <c r="A388" s="2" t="s">
        <v>579</v>
      </c>
      <c r="B388" s="2" t="s">
        <v>582</v>
      </c>
      <c r="D388" t="str">
        <f>IF(ISERROR(1/VLOOKUP($B388,Kraftvärmeprod!$B$1:$D$480,MATCH("Total värmeproduktion i kraftvärmeverk i kombinerad drift (GWh)",Kraftvärmeprod!$B$1:$AV$1,0),FALSE)),"Ej kraftvärme","Alternativproduktionsmetoden")</f>
        <v>Alternativproduktionsmetoden</v>
      </c>
      <c r="E388" s="248">
        <f>IF(ISERROR(1/VLOOKUP($B388,Kraftvärmeprod!$B$1:$BD$480,MATCH("Total värmeproduktion i kraftvärmeverk i kombinerad drift (GWh)",Kraftvärmeprod!$B$1:$AV$1,0),FALSE)),"",VLOOKUP($B388,'Slutlig allokering kvv'!$B$1:$BA$480,MATCH(E$1,'Slutlig allokering kvv'!$B$1:$AS$1,0),FALSE))</f>
        <v>0.66395178468053373</v>
      </c>
      <c r="F388">
        <f>IF(ISERROR(1/VLOOKUP($B388,Kraftvärmeprod!$B$1:$AV$480,MATCH("Producerad elenergi i kraftvärmeverk (GWh)",Kraftvärmeprod!$B$1:$AV$1,0),FALSE)),"",VLOOKUP($B388,Kraftvärmeprod!$B$1:$AV$480,MATCH("Producerad elenergi i kraftvärmeverk (GWh)",Kraftvärmeprod!$B$1:$AV$1,0),FALSE))</f>
        <v>19.288</v>
      </c>
      <c r="G388" t="str">
        <f>IF(ISERROR(1/VLOOKUP($B388,Miljö!$B$1:$T$480,MATCH("Såld mängd produktionsspecifik fjärrvärme (GWh)",Miljö!$B$1:$T$1,0),FALSE)),"",VLOOKUP($B388,Miljö!$B$1:$T$480,MATCH("Såld mängd produktionsspecifik fjärrvärme (GWh)",Miljö!$B$1:$T$1,0),FALSE))</f>
        <v/>
      </c>
      <c r="J388" t="str">
        <f t="shared" si="6"/>
        <v>Västervik Miljö &amp; Energi AB</v>
      </c>
    </row>
    <row r="389" spans="1:10" x14ac:dyDescent="0.25">
      <c r="A389" s="2" t="s">
        <v>583</v>
      </c>
      <c r="B389" s="2" t="s">
        <v>584</v>
      </c>
      <c r="D389" t="str">
        <f>IF(ISERROR(1/VLOOKUP($B389,Kraftvärmeprod!$B$1:$D$480,MATCH("Total värmeproduktion i kraftvärmeverk i kombinerad drift (GWh)",Kraftvärmeprod!$B$1:$AV$1,0),FALSE)),"Ej kraftvärme","Alternativproduktionsmetoden")</f>
        <v>Ej kraftvärme</v>
      </c>
      <c r="E389" s="248" t="str">
        <f>IF(ISERROR(1/VLOOKUP($B389,Kraftvärmeprod!$B$1:$BD$480,MATCH("Total värmeproduktion i kraftvärmeverk i kombinerad drift (GWh)",Kraftvärmeprod!$B$1:$AV$1,0),FALSE)),"",VLOOKUP($B389,'Slutlig allokering kvv'!$B$1:$BA$480,MATCH(E$1,'Slutlig allokering kvv'!$B$1:$AS$1,0),FALSE))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Växjö Energi AB</v>
      </c>
    </row>
    <row r="390" spans="1:10" x14ac:dyDescent="0.25">
      <c r="A390" s="2" t="s">
        <v>583</v>
      </c>
      <c r="B390" s="2" t="s">
        <v>585</v>
      </c>
      <c r="D390" t="str">
        <f>IF(ISERROR(1/VLOOKUP($B390,Kraftvärmeprod!$B$1:$D$480,MATCH("Total värmeproduktion i kraftvärmeverk i kombinerad drift (GWh)",Kraftvärmeprod!$B$1:$AV$1,0),FALSE)),"Ej kraftvärme","Alternativproduktionsmetoden")</f>
        <v>Ej kraftvärme</v>
      </c>
      <c r="E390" s="248" t="str">
        <f>IF(ISERROR(1/VLOOKUP($B390,Kraftvärmeprod!$B$1:$BD$480,MATCH("Total värmeproduktion i kraftvärmeverk i kombinerad drift (GWh)",Kraftvärmeprod!$B$1:$AV$1,0),FALSE)),"",VLOOKUP($B390,'Slutlig allokering kvv'!$B$1:$BA$480,MATCH(E$1,'Slutlig allokering kvv'!$B$1:$AS$1,0),FALSE))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Växjö Energi AB</v>
      </c>
    </row>
    <row r="391" spans="1:10" x14ac:dyDescent="0.25">
      <c r="A391" s="2" t="s">
        <v>583</v>
      </c>
      <c r="B391" s="2" t="s">
        <v>586</v>
      </c>
      <c r="D391" t="str">
        <f>IF(ISERROR(1/VLOOKUP($B391,Kraftvärmeprod!$B$1:$D$480,MATCH("Total värmeproduktion i kraftvärmeverk i kombinerad drift (GWh)",Kraftvärmeprod!$B$1:$AV$1,0),FALSE)),"Ej kraftvärme","Alternativproduktionsmetoden")</f>
        <v>Ej kraftvärme</v>
      </c>
      <c r="E391" s="248" t="str">
        <f>IF(ISERROR(1/VLOOKUP($B391,Kraftvärmeprod!$B$1:$BD$480,MATCH("Total värmeproduktion i kraftvärmeverk i kombinerad drift (GWh)",Kraftvärmeprod!$B$1:$AV$1,0),FALSE)),"",VLOOKUP($B391,'Slutlig allokering kvv'!$B$1:$BA$480,MATCH(E$1,'Slutlig allokering kvv'!$B$1:$AS$1,0),FALSE))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Växjö Energi AB</v>
      </c>
    </row>
    <row r="392" spans="1:10" x14ac:dyDescent="0.25">
      <c r="A392" s="2" t="s">
        <v>583</v>
      </c>
      <c r="B392" s="2" t="s">
        <v>587</v>
      </c>
      <c r="D392" t="str">
        <f>IF(ISERROR(1/VLOOKUP($B392,Kraftvärmeprod!$B$1:$D$480,MATCH("Total värmeproduktion i kraftvärmeverk i kombinerad drift (GWh)",Kraftvärmeprod!$B$1:$AV$1,0),FALSE)),"Ej kraftvärme","Alternativproduktionsmetoden")</f>
        <v>Alternativproduktionsmetoden</v>
      </c>
      <c r="E392" s="248">
        <f>IF(ISERROR(1/VLOOKUP($B392,Kraftvärmeprod!$B$1:$BD$480,MATCH("Total värmeproduktion i kraftvärmeverk i kombinerad drift (GWh)",Kraftvärmeprod!$B$1:$AV$1,0),FALSE)),"",VLOOKUP($B392,'Slutlig allokering kvv'!$B$1:$BA$480,MATCH(E$1,'Slutlig allokering kvv'!$B$1:$AS$1,0),FALSE))</f>
        <v>0.57208458507515347</v>
      </c>
      <c r="F392">
        <f>IF(ISERROR(1/VLOOKUP($B392,Kraftvärmeprod!$B$1:$AV$480,MATCH("Producerad elenergi i kraftvärmeverk (GWh)",Kraftvärmeprod!$B$1:$AV$1,0),FALSE)),"",VLOOKUP($B392,Kraftvärmeprod!$B$1:$AV$480,MATCH("Producerad elenergi i kraftvärmeverk (GWh)",Kraftvärmeprod!$B$1:$AV$1,0),FALSE))</f>
        <v>161.59200000000001</v>
      </c>
      <c r="G392" t="str">
        <f>IF(ISERROR(1/VLOOKUP($B392,Miljö!$B$1:$T$480,MATCH("Såld mängd produktionsspecifik fjärrvärme (GWh)",Miljö!$B$1:$T$1,0),FALSE)),"",VLOOKUP($B392,Miljö!$B$1:$T$480,MATCH("Såld mängd produktionsspecifik fjärrvärme (GWh)",Miljö!$B$1:$T$1,0),FALSE))</f>
        <v/>
      </c>
      <c r="J392" t="str">
        <f t="shared" si="6"/>
        <v>Växjö Energi AB</v>
      </c>
    </row>
    <row r="393" spans="1:10" x14ac:dyDescent="0.25">
      <c r="A393" s="2" t="s">
        <v>588</v>
      </c>
      <c r="B393" s="2" t="s">
        <v>589</v>
      </c>
      <c r="D393" t="str">
        <f>IF(ISERROR(1/VLOOKUP($B393,Kraftvärmeprod!$B$1:$D$480,MATCH("Total värmeproduktion i kraftvärmeverk i kombinerad drift (GWh)",Kraftvärmeprod!$B$1:$AV$1,0),FALSE)),"Ej kraftvärme","Alternativproduktionsmetoden")</f>
        <v>Ej kraftvärme</v>
      </c>
      <c r="E393" s="248" t="str">
        <f>IF(ISERROR(1/VLOOKUP($B393,Kraftvärmeprod!$B$1:$BD$480,MATCH("Total värmeproduktion i kraftvärmeverk i kombinerad drift (GWh)",Kraftvärmeprod!$B$1:$AV$1,0),FALSE)),"",VLOOKUP($B393,'Slutlig allokering kvv'!$B$1:$BA$480,MATCH(E$1,'Slutlig allokering kvv'!$B$1:$AS$1,0),FALSE))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Ystad Energi AB</v>
      </c>
    </row>
    <row r="394" spans="1:10" x14ac:dyDescent="0.25">
      <c r="A394" s="2" t="s">
        <v>590</v>
      </c>
      <c r="B394" s="2" t="s">
        <v>591</v>
      </c>
      <c r="D394" t="str">
        <f>IF(ISERROR(1/VLOOKUP($B394,Kraftvärmeprod!$B$1:$D$480,MATCH("Total värmeproduktion i kraftvärmeverk i kombinerad drift (GWh)",Kraftvärmeprod!$B$1:$AV$1,0),FALSE)),"Ej kraftvärme","Alternativproduktionsmetoden")</f>
        <v>Ej kraftvärme</v>
      </c>
      <c r="E394" s="248" t="str">
        <f>IF(ISERROR(1/VLOOKUP($B394,Kraftvärmeprod!$B$1:$BD$480,MATCH("Total värmeproduktion i kraftvärmeverk i kombinerad drift (GWh)",Kraftvärmeprod!$B$1:$AV$1,0),FALSE)),"",VLOOKUP($B394,'Slutlig allokering kvv'!$B$1:$BA$480,MATCH(E$1,'Slutlig allokering kvv'!$B$1:$AS$1,0),FALSE))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Ånge Energi AB</v>
      </c>
    </row>
    <row r="395" spans="1:10" x14ac:dyDescent="0.25">
      <c r="A395" s="2" t="s">
        <v>590</v>
      </c>
      <c r="B395" s="2" t="s">
        <v>592</v>
      </c>
      <c r="D395" t="str">
        <f>IF(ISERROR(1/VLOOKUP($B395,Kraftvärmeprod!$B$1:$D$480,MATCH("Total värmeproduktion i kraftvärmeverk i kombinerad drift (GWh)",Kraftvärmeprod!$B$1:$AV$1,0),FALSE)),"Ej kraftvärme","Alternativproduktionsmetoden")</f>
        <v>Ej kraftvärme</v>
      </c>
      <c r="E395" s="248" t="str">
        <f>IF(ISERROR(1/VLOOKUP($B395,Kraftvärmeprod!$B$1:$BD$480,MATCH("Total värmeproduktion i kraftvärmeverk i kombinerad drift (GWh)",Kraftvärmeprod!$B$1:$AV$1,0),FALSE)),"",VLOOKUP($B395,'Slutlig allokering kvv'!$B$1:$BA$480,MATCH(E$1,'Slutlig allokering kvv'!$B$1:$AS$1,0),FALSE))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Ånge Energi AB</v>
      </c>
    </row>
    <row r="396" spans="1:10" x14ac:dyDescent="0.25">
      <c r="A396" s="2" t="s">
        <v>590</v>
      </c>
      <c r="B396" s="2" t="s">
        <v>593</v>
      </c>
      <c r="D396" t="str">
        <f>IF(ISERROR(1/VLOOKUP($B396,Kraftvärmeprod!$B$1:$D$480,MATCH("Total värmeproduktion i kraftvärmeverk i kombinerad drift (GWh)",Kraftvärmeprod!$B$1:$AV$1,0),FALSE)),"Ej kraftvärme","Alternativproduktionsmetoden")</f>
        <v>Ej kraftvärme</v>
      </c>
      <c r="E396" s="248" t="str">
        <f>IF(ISERROR(1/VLOOKUP($B396,Kraftvärmeprod!$B$1:$BD$480,MATCH("Total värmeproduktion i kraftvärmeverk i kombinerad drift (GWh)",Kraftvärmeprod!$B$1:$AV$1,0),FALSE)),"",VLOOKUP($B396,'Slutlig allokering kvv'!$B$1:$BA$480,MATCH(E$1,'Slutlig allokering kvv'!$B$1:$AS$1,0),FALSE))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Ånge Energi AB</v>
      </c>
    </row>
    <row r="397" spans="1:10" x14ac:dyDescent="0.25">
      <c r="A397" s="2" t="s">
        <v>598</v>
      </c>
      <c r="B397" s="2" t="s">
        <v>599</v>
      </c>
      <c r="D397" t="str">
        <f>IF(ISERROR(1/VLOOKUP($B397,Kraftvärmeprod!$B$1:$D$480,MATCH("Total värmeproduktion i kraftvärmeverk i kombinerad drift (GWh)",Kraftvärmeprod!$B$1:$AV$1,0),FALSE)),"Ej kraftvärme","Alternativproduktionsmetoden")</f>
        <v>Alternativproduktionsmetoden</v>
      </c>
      <c r="E397" s="248">
        <f>IF(ISERROR(1/VLOOKUP($B397,Kraftvärmeprod!$B$1:$BD$480,MATCH("Total värmeproduktion i kraftvärmeverk i kombinerad drift (GWh)",Kraftvärmeprod!$B$1:$AV$1,0),FALSE)),"",VLOOKUP($B397,'Slutlig allokering kvv'!$B$1:$BA$480,MATCH(E$1,'Slutlig allokering kvv'!$B$1:$AS$1,0),FALSE))</f>
        <v>0.47448184833023288</v>
      </c>
      <c r="F397">
        <f>IF(ISERROR(1/VLOOKUP($B397,Kraftvärmeprod!$B$1:$AV$480,MATCH("Producerad elenergi i kraftvärmeverk (GWh)",Kraftvärmeprod!$B$1:$AV$1,0),FALSE)),"",VLOOKUP($B397,Kraftvärmeprod!$B$1:$AV$480,MATCH("Producerad elenergi i kraftvärmeverk (GWh)",Kraftvärmeprod!$B$1:$AV$1,0),FALSE))</f>
        <v>178.45099999999999</v>
      </c>
      <c r="G397">
        <f>IF(ISERROR(1/VLOOKUP($B397,Miljö!$B$1:$T$480,MATCH("Såld mängd produktionsspecifik fjärrvärme (GWh)",Miljö!$B$1:$T$1,0),FALSE)),"",VLOOKUP($B397,Miljö!$B$1:$T$480,MATCH("Såld mängd produktionsspecifik fjärrvärme (GWh)",Miljö!$B$1:$T$1,0),FALSE))</f>
        <v>94.8</v>
      </c>
      <c r="J397" t="str">
        <f t="shared" si="6"/>
        <v>Öresundskraft AB</v>
      </c>
    </row>
    <row r="398" spans="1:10" x14ac:dyDescent="0.25">
      <c r="A398" s="2" t="s">
        <v>598</v>
      </c>
      <c r="B398" s="2" t="s">
        <v>600</v>
      </c>
      <c r="D398" t="str">
        <f>IF(ISERROR(1/VLOOKUP($B398,Kraftvärmeprod!$B$1:$D$480,MATCH("Total värmeproduktion i kraftvärmeverk i kombinerad drift (GWh)",Kraftvärmeprod!$B$1:$AV$1,0),FALSE)),"Ej kraftvärme","Alternativproduktionsmetoden")</f>
        <v>Ej kraftvärme</v>
      </c>
      <c r="E398" s="248" t="str">
        <f>IF(ISERROR(1/VLOOKUP($B398,Kraftvärmeprod!$B$1:$BD$480,MATCH("Total värmeproduktion i kraftvärmeverk i kombinerad drift (GWh)",Kraftvärmeprod!$B$1:$AV$1,0),FALSE)),"",VLOOKUP($B398,'Slutlig allokering kvv'!$B$1:$BA$480,MATCH(E$1,'Slutlig allokering kvv'!$B$1:$AS$1,0),FALSE))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Öresundskraft AB</v>
      </c>
    </row>
    <row r="399" spans="1:10" x14ac:dyDescent="0.25">
      <c r="A399" s="2" t="s">
        <v>598</v>
      </c>
      <c r="B399" s="2" t="s">
        <v>601</v>
      </c>
      <c r="D399" t="str">
        <f>IF(ISERROR(1/VLOOKUP($B399,Kraftvärmeprod!$B$1:$D$480,MATCH("Total värmeproduktion i kraftvärmeverk i kombinerad drift (GWh)",Kraftvärmeprod!$B$1:$AV$1,0),FALSE)),"Ej kraftvärme","Alternativproduktionsmetoden")</f>
        <v>Ej kraftvärme</v>
      </c>
      <c r="E399" s="248" t="str">
        <f>IF(ISERROR(1/VLOOKUP($B399,Kraftvärmeprod!$B$1:$BD$480,MATCH("Total värmeproduktion i kraftvärmeverk i kombinerad drift (GWh)",Kraftvärmeprod!$B$1:$AV$1,0),FALSE)),"",VLOOKUP($B399,'Slutlig allokering kvv'!$B$1:$BA$480,MATCH(E$1,'Slutlig allokering kvv'!$B$1:$AS$1,0),FALSE))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Öresundskraft AB</v>
      </c>
    </row>
    <row r="400" spans="1:10" x14ac:dyDescent="0.25">
      <c r="A400" s="2" t="s">
        <v>598</v>
      </c>
      <c r="B400" s="2" t="s">
        <v>602</v>
      </c>
      <c r="D400" t="str">
        <f>IF(ISERROR(1/VLOOKUP($B400,Kraftvärmeprod!$B$1:$D$480,MATCH("Total värmeproduktion i kraftvärmeverk i kombinerad drift (GWh)",Kraftvärmeprod!$B$1:$AV$1,0),FALSE)),"Ej kraftvärme","Alternativproduktionsmetoden")</f>
        <v>Ej kraftvärme</v>
      </c>
      <c r="E400" s="248" t="str">
        <f>IF(ISERROR(1/VLOOKUP($B400,Kraftvärmeprod!$B$1:$BD$480,MATCH("Total värmeproduktion i kraftvärmeverk i kombinerad drift (GWh)",Kraftvärmeprod!$B$1:$AV$1,0),FALSE)),"",VLOOKUP($B400,'Slutlig allokering kvv'!$B$1:$BA$480,MATCH(E$1,'Slutlig allokering kvv'!$B$1:$AS$1,0),FALSE))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Öresundskraft AB</v>
      </c>
    </row>
    <row r="401" spans="1:10" x14ac:dyDescent="0.25">
      <c r="A401" s="2" t="s">
        <v>603</v>
      </c>
      <c r="B401" s="2" t="s">
        <v>604</v>
      </c>
      <c r="D401" t="str">
        <f>IF(ISERROR(1/VLOOKUP($B401,Kraftvärmeprod!$B$1:$D$480,MATCH("Total värmeproduktion i kraftvärmeverk i kombinerad drift (GWh)",Kraftvärmeprod!$B$1:$AV$1,0),FALSE)),"Ej kraftvärme","Alternativproduktionsmetoden")</f>
        <v>Ej kraftvärme</v>
      </c>
      <c r="E401" s="248" t="str">
        <f>IF(ISERROR(1/VLOOKUP($B401,Kraftvärmeprod!$B$1:$BD$480,MATCH("Total värmeproduktion i kraftvärmeverk i kombinerad drift (GWh)",Kraftvärmeprod!$B$1:$AV$1,0),FALSE)),"",VLOOKUP($B401,'Slutlig allokering kvv'!$B$1:$BA$480,MATCH(E$1,'Slutlig allokering kvv'!$B$1:$AS$1,0),FALSE))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Örkelljunga Fjärrvärmeverk AB</v>
      </c>
    </row>
    <row r="402" spans="1:10" x14ac:dyDescent="0.25">
      <c r="A402" s="2" t="s">
        <v>605</v>
      </c>
      <c r="B402" s="2" t="s">
        <v>606</v>
      </c>
      <c r="D402" t="str">
        <f>IF(ISERROR(1/VLOOKUP($B402,Kraftvärmeprod!$B$1:$D$480,MATCH("Total värmeproduktion i kraftvärmeverk i kombinerad drift (GWh)",Kraftvärmeprod!$B$1:$AV$1,0),FALSE)),"Ej kraftvärme","Alternativproduktionsmetoden")</f>
        <v>Ej kraftvärme</v>
      </c>
      <c r="E402" s="248" t="str">
        <f>IF(ISERROR(1/VLOOKUP($B402,Kraftvärmeprod!$B$1:$BD$480,MATCH("Total värmeproduktion i kraftvärmeverk i kombinerad drift (GWh)",Kraftvärmeprod!$B$1:$AV$1,0),FALSE)),"",VLOOKUP($B402,'Slutlig allokering kvv'!$B$1:$BA$480,MATCH(E$1,'Slutlig allokering kvv'!$B$1:$AS$1,0),FALSE))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Österlens Kraft AB</v>
      </c>
    </row>
    <row r="403" spans="1:10" x14ac:dyDescent="0.25">
      <c r="A403" s="2" t="s">
        <v>608</v>
      </c>
      <c r="B403" s="2" t="s">
        <v>609</v>
      </c>
      <c r="D403" t="str">
        <f>IF(ISERROR(1/VLOOKUP($B403,Kraftvärmeprod!$B$1:$D$480,MATCH("Total värmeproduktion i kraftvärmeverk i kombinerad drift (GWh)",Kraftvärmeprod!$B$1:$AV$1,0),FALSE)),"Ej kraftvärme","Alternativproduktionsmetoden")</f>
        <v>Ej kraftvärme</v>
      </c>
      <c r="E403" s="248" t="str">
        <f>IF(ISERROR(1/VLOOKUP($B403,Kraftvärmeprod!$B$1:$BD$480,MATCH("Total värmeproduktion i kraftvärmeverk i kombinerad drift (GWh)",Kraftvärmeprod!$B$1:$AV$1,0),FALSE)),"",VLOOKUP($B403,'Slutlig allokering kvv'!$B$1:$BA$480,MATCH(E$1,'Slutlig allokering kvv'!$B$1:$AS$1,0),FALSE))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Övik Energi AB</v>
      </c>
    </row>
    <row r="404" spans="1:10" x14ac:dyDescent="0.25">
      <c r="A404" s="2" t="s">
        <v>608</v>
      </c>
      <c r="B404" s="2" t="s">
        <v>610</v>
      </c>
      <c r="D404" t="str">
        <f>IF(ISERROR(1/VLOOKUP($B404,Kraftvärmeprod!$B$1:$D$480,MATCH("Total värmeproduktion i kraftvärmeverk i kombinerad drift (GWh)",Kraftvärmeprod!$B$1:$AV$1,0),FALSE)),"Ej kraftvärme","Alternativproduktionsmetoden")</f>
        <v>Ej kraftvärme</v>
      </c>
      <c r="E404" s="248" t="str">
        <f>IF(ISERROR(1/VLOOKUP($B404,Kraftvärmeprod!$B$1:$BD$480,MATCH("Total värmeproduktion i kraftvärmeverk i kombinerad drift (GWh)",Kraftvärmeprod!$B$1:$AV$1,0),FALSE)),"",VLOOKUP($B404,'Slutlig allokering kvv'!$B$1:$BA$480,MATCH(E$1,'Slutlig allokering kvv'!$B$1:$AS$1,0),FALSE))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Övik Energi AB</v>
      </c>
    </row>
    <row r="405" spans="1:10" x14ac:dyDescent="0.25">
      <c r="A405" s="2" t="s">
        <v>608</v>
      </c>
      <c r="B405" s="2" t="s">
        <v>611</v>
      </c>
      <c r="D405" t="str">
        <f>IF(ISERROR(1/VLOOKUP($B405,Kraftvärmeprod!$B$1:$D$480,MATCH("Total värmeproduktion i kraftvärmeverk i kombinerad drift (GWh)",Kraftvärmeprod!$B$1:$AV$1,0),FALSE)),"Ej kraftvärme","Alternativproduktionsmetoden")</f>
        <v>Ej kraftvärme</v>
      </c>
      <c r="E405" s="248" t="str">
        <f>IF(ISERROR(1/VLOOKUP($B405,Kraftvärmeprod!$B$1:$BD$480,MATCH("Total värmeproduktion i kraftvärmeverk i kombinerad drift (GWh)",Kraftvärmeprod!$B$1:$AV$1,0),FALSE)),"",VLOOKUP($B405,'Slutlig allokering kvv'!$B$1:$BA$480,MATCH(E$1,'Slutlig allokering kvv'!$B$1:$AS$1,0),FALSE))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Övik Energi AB</v>
      </c>
    </row>
    <row r="406" spans="1:10" x14ac:dyDescent="0.25">
      <c r="A406" s="2" t="s">
        <v>608</v>
      </c>
      <c r="B406" s="2" t="s">
        <v>612</v>
      </c>
      <c r="D406" t="str">
        <f>IF(ISERROR(1/VLOOKUP($B406,Kraftvärmeprod!$B$1:$D$480,MATCH("Total värmeproduktion i kraftvärmeverk i kombinerad drift (GWh)",Kraftvärmeprod!$B$1:$AV$1,0),FALSE)),"Ej kraftvärme","Alternativproduktionsmetoden")</f>
        <v>Ej kraftvärme</v>
      </c>
      <c r="E406" s="248" t="str">
        <f>IF(ISERROR(1/VLOOKUP($B406,Kraftvärmeprod!$B$1:$BD$480,MATCH("Total värmeproduktion i kraftvärmeverk i kombinerad drift (GWh)",Kraftvärmeprod!$B$1:$AV$1,0),FALSE)),"",VLOOKUP($B406,'Slutlig allokering kvv'!$B$1:$BA$480,MATCH(E$1,'Slutlig allokering kvv'!$B$1:$AS$1,0),FALSE))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Övik Energi AB</v>
      </c>
    </row>
    <row r="407" spans="1:10" x14ac:dyDescent="0.25">
      <c r="A407" s="2" t="s">
        <v>608</v>
      </c>
      <c r="B407" s="2" t="s">
        <v>613</v>
      </c>
      <c r="D407" t="str">
        <f>IF(ISERROR(1/VLOOKUP($B407,Kraftvärmeprod!$B$1:$D$480,MATCH("Total värmeproduktion i kraftvärmeverk i kombinerad drift (GWh)",Kraftvärmeprod!$B$1:$AV$1,0),FALSE)),"Ej kraftvärme","Alternativproduktionsmetoden")</f>
        <v>Ej kraftvärme</v>
      </c>
      <c r="E407" s="248" t="str">
        <f>IF(ISERROR(1/VLOOKUP($B407,Kraftvärmeprod!$B$1:$BD$480,MATCH("Total värmeproduktion i kraftvärmeverk i kombinerad drift (GWh)",Kraftvärmeprod!$B$1:$AV$1,0),FALSE)),"",VLOOKUP($B407,'Slutlig allokering kvv'!$B$1:$BA$480,MATCH(E$1,'Slutlig allokering kvv'!$B$1:$AS$1,0),FALSE))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Övik Energi AB</v>
      </c>
    </row>
    <row r="408" spans="1:10" x14ac:dyDescent="0.25">
      <c r="A408" s="2" t="s">
        <v>608</v>
      </c>
      <c r="B408" s="2" t="s">
        <v>614</v>
      </c>
      <c r="D408" t="str">
        <f>IF(ISERROR(1/VLOOKUP($B408,Kraftvärmeprod!$B$1:$D$480,MATCH("Total värmeproduktion i kraftvärmeverk i kombinerad drift (GWh)",Kraftvärmeprod!$B$1:$AV$1,0),FALSE)),"Ej kraftvärme","Alternativproduktionsmetoden")</f>
        <v>Alternativproduktionsmetoden</v>
      </c>
      <c r="E408" s="248">
        <f>IF(ISERROR(1/VLOOKUP($B408,Kraftvärmeprod!$B$1:$BD$480,MATCH("Total värmeproduktion i kraftvärmeverk i kombinerad drift (GWh)",Kraftvärmeprod!$B$1:$AV$1,0),FALSE)),"",VLOOKUP($B408,'Slutlig allokering kvv'!$B$1:$BA$480,MATCH(E$1,'Slutlig allokering kvv'!$B$1:$AS$1,0),FALSE))</f>
        <v>0.57806585600929483</v>
      </c>
      <c r="F408">
        <f>IF(ISERROR(1/VLOOKUP($B408,Kraftvärmeprod!$B$1:$AV$480,MATCH("Producerad elenergi i kraftvärmeverk (GWh)",Kraftvärmeprod!$B$1:$AV$1,0),FALSE)),"",VLOOKUP($B408,Kraftvärmeprod!$B$1:$AV$480,MATCH("Producerad elenergi i kraftvärmeverk (GWh)",Kraftvärmeprod!$B$1:$AV$1,0),FALSE))</f>
        <v>66.462999999999994</v>
      </c>
      <c r="G408" t="str">
        <f>IF(ISERROR(1/VLOOKUP($B408,Miljö!$B$1:$T$480,MATCH("Såld mängd produktionsspecifik fjärrvärme (GWh)",Miljö!$B$1:$T$1,0),FALSE)),"",VLOOKUP($B408,Miljö!$B$1:$T$480,MATCH("Såld mängd produktionsspecifik fjärrvärme (GWh)",Miljö!$B$1:$T$1,0),FALSE))</f>
        <v/>
      </c>
      <c r="J408" t="str">
        <f t="shared" si="6"/>
        <v>Övik Energi AB</v>
      </c>
    </row>
    <row r="409" spans="1:10" x14ac:dyDescent="0.25">
      <c r="A409" s="2" t="s">
        <v>608</v>
      </c>
      <c r="B409" s="2" t="s">
        <v>615</v>
      </c>
      <c r="D409" t="str">
        <f>IF(ISERROR(1/VLOOKUP($B409,Kraftvärmeprod!$B$1:$D$480,MATCH("Total värmeproduktion i kraftvärmeverk i kombinerad drift (GWh)",Kraftvärmeprod!$B$1:$AV$1,0),FALSE)),"Ej kraftvärme","Alternativproduktionsmetoden")</f>
        <v>Alternativproduktionsmetoden</v>
      </c>
      <c r="E409" s="248">
        <f>IF(ISERROR(1/VLOOKUP($B409,Kraftvärmeprod!$B$1:$BD$480,MATCH("Total värmeproduktion i kraftvärmeverk i kombinerad drift (GWh)",Kraftvärmeprod!$B$1:$AV$1,0),FALSE)),"",VLOOKUP($B409,'Slutlig allokering kvv'!$B$1:$BA$480,MATCH(E$1,'Slutlig allokering kvv'!$B$1:$AS$1,0),FALSE))</f>
        <v>0.50835133000603305</v>
      </c>
      <c r="F409">
        <f>IF(ISERROR(1/VLOOKUP($B409,Kraftvärmeprod!$B$1:$AV$480,MATCH("Producerad elenergi i kraftvärmeverk (GWh)",Kraftvärmeprod!$B$1:$AV$1,0),FALSE)),"",VLOOKUP($B409,Kraftvärmeprod!$B$1:$AV$480,MATCH("Producerad elenergi i kraftvärmeverk (GWh)",Kraftvärmeprod!$B$1:$AV$1,0),FALSE))</f>
        <v>64.724000000000004</v>
      </c>
      <c r="G409" t="str">
        <f>IF(ISERROR(1/VLOOKUP($B409,Miljö!$B$1:$T$480,MATCH("Såld mängd produktionsspecifik fjärrvärme (GWh)",Miljö!$B$1:$T$1,0),FALSE)),"",VLOOKUP($B409,Miljö!$B$1:$T$480,MATCH("Såld mängd produktionsspecifik fjärrvärme (GWh)",Miljö!$B$1:$T$1,0),FALSE))</f>
        <v/>
      </c>
      <c r="J409" t="str">
        <f t="shared" si="6"/>
        <v>Övik Energi AB</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workbookViewId="0">
      <selection activeCell="B4" sqref="B4:F4"/>
    </sheetView>
  </sheetViews>
  <sheetFormatPr defaultRowHeight="15" x14ac:dyDescent="0.25"/>
  <cols>
    <col min="1" max="1" width="25.85546875" style="34" customWidth="1"/>
    <col min="2" max="3" width="9.140625" style="34"/>
    <col min="4" max="5" width="9.85546875" style="34" bestFit="1" customWidth="1"/>
    <col min="6" max="6" width="10.28515625" style="34" customWidth="1"/>
    <col min="7" max="7" width="13.5703125" style="34" customWidth="1"/>
    <col min="8" max="8" width="15.7109375" style="34" customWidth="1"/>
    <col min="9" max="9" width="13.85546875" style="34" customWidth="1"/>
    <col min="10" max="10" width="11.5703125" style="34" customWidth="1"/>
    <col min="11" max="11" width="16.7109375" style="34" customWidth="1"/>
    <col min="12" max="12" width="9.140625" style="34"/>
    <col min="13" max="13" width="10.7109375" style="34" customWidth="1"/>
    <col min="14" max="20" width="9.140625" style="34"/>
    <col min="21" max="21" width="9.85546875" style="34" bestFit="1" customWidth="1"/>
    <col min="22" max="23" width="9.140625" style="34"/>
    <col min="24" max="24" width="34.5703125" style="34" customWidth="1"/>
    <col min="25" max="25" width="17.140625" style="34" customWidth="1"/>
    <col min="26" max="26" width="22" style="34" customWidth="1"/>
    <col min="27" max="27" width="9.85546875" style="34" bestFit="1" customWidth="1"/>
    <col min="28" max="244" width="9.140625" style="34"/>
    <col min="245" max="245" width="16" style="34" customWidth="1"/>
    <col min="246" max="500" width="9.140625" style="34"/>
    <col min="501" max="501" width="16" style="34" customWidth="1"/>
    <col min="502" max="756" width="9.140625" style="34"/>
    <col min="757" max="757" width="16" style="34" customWidth="1"/>
    <col min="758" max="1012" width="9.140625" style="34"/>
    <col min="1013" max="1013" width="16" style="34" customWidth="1"/>
    <col min="1014" max="1268" width="9.140625" style="34"/>
    <col min="1269" max="1269" width="16" style="34" customWidth="1"/>
    <col min="1270" max="1524" width="9.140625" style="34"/>
    <col min="1525" max="1525" width="16" style="34" customWidth="1"/>
    <col min="1526" max="1780" width="9.140625" style="34"/>
    <col min="1781" max="1781" width="16" style="34" customWidth="1"/>
    <col min="1782" max="2036" width="9.140625" style="34"/>
    <col min="2037" max="2037" width="16" style="34" customWidth="1"/>
    <col min="2038" max="2292" width="9.140625" style="34"/>
    <col min="2293" max="2293" width="16" style="34" customWidth="1"/>
    <col min="2294" max="2548" width="9.140625" style="34"/>
    <col min="2549" max="2549" width="16" style="34" customWidth="1"/>
    <col min="2550" max="2804" width="9.140625" style="34"/>
    <col min="2805" max="2805" width="16" style="34" customWidth="1"/>
    <col min="2806" max="3060" width="9.140625" style="34"/>
    <col min="3061" max="3061" width="16" style="34" customWidth="1"/>
    <col min="3062" max="3316" width="9.140625" style="34"/>
    <col min="3317" max="3317" width="16" style="34" customWidth="1"/>
    <col min="3318" max="3572" width="9.140625" style="34"/>
    <col min="3573" max="3573" width="16" style="34" customWidth="1"/>
    <col min="3574" max="3828" width="9.140625" style="34"/>
    <col min="3829" max="3829" width="16" style="34" customWidth="1"/>
    <col min="3830" max="4084" width="9.140625" style="34"/>
    <col min="4085" max="4085" width="16" style="34" customWidth="1"/>
    <col min="4086" max="4340" width="9.140625" style="34"/>
    <col min="4341" max="4341" width="16" style="34" customWidth="1"/>
    <col min="4342" max="4596" width="9.140625" style="34"/>
    <col min="4597" max="4597" width="16" style="34" customWidth="1"/>
    <col min="4598" max="4852" width="9.140625" style="34"/>
    <col min="4853" max="4853" width="16" style="34" customWidth="1"/>
    <col min="4854" max="5108" width="9.140625" style="34"/>
    <col min="5109" max="5109" width="16" style="34" customWidth="1"/>
    <col min="5110" max="5364" width="9.140625" style="34"/>
    <col min="5365" max="5365" width="16" style="34" customWidth="1"/>
    <col min="5366" max="5620" width="9.140625" style="34"/>
    <col min="5621" max="5621" width="16" style="34" customWidth="1"/>
    <col min="5622" max="5876" width="9.140625" style="34"/>
    <col min="5877" max="5877" width="16" style="34" customWidth="1"/>
    <col min="5878" max="6132" width="9.140625" style="34"/>
    <col min="6133" max="6133" width="16" style="34" customWidth="1"/>
    <col min="6134" max="6388" width="9.140625" style="34"/>
    <col min="6389" max="6389" width="16" style="34" customWidth="1"/>
    <col min="6390" max="6644" width="9.140625" style="34"/>
    <col min="6645" max="6645" width="16" style="34" customWidth="1"/>
    <col min="6646" max="6900" width="9.140625" style="34"/>
    <col min="6901" max="6901" width="16" style="34" customWidth="1"/>
    <col min="6902" max="7156" width="9.140625" style="34"/>
    <col min="7157" max="7157" width="16" style="34" customWidth="1"/>
    <col min="7158" max="7412" width="9.140625" style="34"/>
    <col min="7413" max="7413" width="16" style="34" customWidth="1"/>
    <col min="7414" max="7668" width="9.140625" style="34"/>
    <col min="7669" max="7669" width="16" style="34" customWidth="1"/>
    <col min="7670" max="7924" width="9.140625" style="34"/>
    <col min="7925" max="7925" width="16" style="34" customWidth="1"/>
    <col min="7926" max="8180" width="9.140625" style="34"/>
    <col min="8181" max="8181" width="16" style="34" customWidth="1"/>
    <col min="8182" max="8436" width="9.140625" style="34"/>
    <col min="8437" max="8437" width="16" style="34" customWidth="1"/>
    <col min="8438" max="8692" width="9.140625" style="34"/>
    <col min="8693" max="8693" width="16" style="34" customWidth="1"/>
    <col min="8694" max="8948" width="9.140625" style="34"/>
    <col min="8949" max="8949" width="16" style="34" customWidth="1"/>
    <col min="8950" max="9204" width="9.140625" style="34"/>
    <col min="9205" max="9205" width="16" style="34" customWidth="1"/>
    <col min="9206" max="9460" width="9.140625" style="34"/>
    <col min="9461" max="9461" width="16" style="34" customWidth="1"/>
    <col min="9462" max="9716" width="9.140625" style="34"/>
    <col min="9717" max="9717" width="16" style="34" customWidth="1"/>
    <col min="9718" max="9972" width="9.140625" style="34"/>
    <col min="9973" max="9973" width="16" style="34" customWidth="1"/>
    <col min="9974" max="10228" width="9.140625" style="34"/>
    <col min="10229" max="10229" width="16" style="34" customWidth="1"/>
    <col min="10230" max="10484" width="9.140625" style="34"/>
    <col min="10485" max="10485" width="16" style="34" customWidth="1"/>
    <col min="10486" max="10740" width="9.140625" style="34"/>
    <col min="10741" max="10741" width="16" style="34" customWidth="1"/>
    <col min="10742" max="10996" width="9.140625" style="34"/>
    <col min="10997" max="10997" width="16" style="34" customWidth="1"/>
    <col min="10998" max="11252" width="9.140625" style="34"/>
    <col min="11253" max="11253" width="16" style="34" customWidth="1"/>
    <col min="11254" max="11508" width="9.140625" style="34"/>
    <col min="11509" max="11509" width="16" style="34" customWidth="1"/>
    <col min="11510" max="11764" width="9.140625" style="34"/>
    <col min="11765" max="11765" width="16" style="34" customWidth="1"/>
    <col min="11766" max="12020" width="9.140625" style="34"/>
    <col min="12021" max="12021" width="16" style="34" customWidth="1"/>
    <col min="12022" max="12276" width="9.140625" style="34"/>
    <col min="12277" max="12277" width="16" style="34" customWidth="1"/>
    <col min="12278" max="12532" width="9.140625" style="34"/>
    <col min="12533" max="12533" width="16" style="34" customWidth="1"/>
    <col min="12534" max="12788" width="9.140625" style="34"/>
    <col min="12789" max="12789" width="16" style="34" customWidth="1"/>
    <col min="12790" max="13044" width="9.140625" style="34"/>
    <col min="13045" max="13045" width="16" style="34" customWidth="1"/>
    <col min="13046" max="13300" width="9.140625" style="34"/>
    <col min="13301" max="13301" width="16" style="34" customWidth="1"/>
    <col min="13302" max="13556" width="9.140625" style="34"/>
    <col min="13557" max="13557" width="16" style="34" customWidth="1"/>
    <col min="13558" max="13812" width="9.140625" style="34"/>
    <col min="13813" max="13813" width="16" style="34" customWidth="1"/>
    <col min="13814" max="14068" width="9.140625" style="34"/>
    <col min="14069" max="14069" width="16" style="34" customWidth="1"/>
    <col min="14070" max="14324" width="9.140625" style="34"/>
    <col min="14325" max="14325" width="16" style="34" customWidth="1"/>
    <col min="14326" max="14580" width="9.140625" style="34"/>
    <col min="14581" max="14581" width="16" style="34" customWidth="1"/>
    <col min="14582" max="14836" width="9.140625" style="34"/>
    <col min="14837" max="14837" width="16" style="34" customWidth="1"/>
    <col min="14838" max="15092" width="9.140625" style="34"/>
    <col min="15093" max="15093" width="16" style="34" customWidth="1"/>
    <col min="15094" max="15348" width="9.140625" style="34"/>
    <col min="15349" max="15349" width="16" style="34" customWidth="1"/>
    <col min="15350" max="15604" width="9.140625" style="34"/>
    <col min="15605" max="15605" width="16" style="34" customWidth="1"/>
    <col min="15606" max="15860" width="9.140625" style="34"/>
    <col min="15861" max="15861" width="16" style="34" customWidth="1"/>
    <col min="15862" max="16116" width="9.140625" style="34"/>
    <col min="16117" max="16117" width="16" style="34" customWidth="1"/>
    <col min="16118" max="16384" width="9.140625" style="34"/>
  </cols>
  <sheetData>
    <row r="1" spans="1:37" x14ac:dyDescent="0.25">
      <c r="A1" s="84" t="s">
        <v>1</v>
      </c>
      <c r="D1" s="88" t="s">
        <v>1082</v>
      </c>
      <c r="E1" s="88"/>
    </row>
    <row r="2" spans="1:37" x14ac:dyDescent="0.25">
      <c r="A2" s="241" t="str">
        <f>'Redovisning för kunder'!B4</f>
        <v>Fagersta</v>
      </c>
      <c r="B2" s="242"/>
      <c r="D2" s="243" t="str">
        <f>IF(VLOOKUP($A$2,'Miljövärden urval för publ'!$B$2:$V$500,MATCH("Visa se länk istället för miljövärden i publiceringsfilen: (sätt kryss manuellt)",'Miljövärden urval för publ'!$B$2:$R$2,0),FALSE)="x","Nej","Ja")</f>
        <v>Ja</v>
      </c>
    </row>
    <row r="5" spans="1:37" ht="18.75" x14ac:dyDescent="0.3">
      <c r="A5" s="86" t="s">
        <v>1135</v>
      </c>
      <c r="B5" s="87"/>
      <c r="C5" s="87"/>
      <c r="D5" s="87"/>
    </row>
    <row r="6" spans="1:37" s="33" customFormat="1" x14ac:dyDescent="0.25"/>
    <row r="7" spans="1:37" ht="105" x14ac:dyDescent="0.25">
      <c r="A7" s="35" t="s">
        <v>1053</v>
      </c>
      <c r="B7" s="35" t="s">
        <v>721</v>
      </c>
      <c r="C7" s="35" t="s">
        <v>1054</v>
      </c>
      <c r="D7" s="35" t="s">
        <v>733</v>
      </c>
      <c r="E7" s="35" t="s">
        <v>688</v>
      </c>
      <c r="F7" s="35" t="s">
        <v>1055</v>
      </c>
      <c r="G7" s="35" t="s">
        <v>689</v>
      </c>
      <c r="H7" s="35" t="s">
        <v>1056</v>
      </c>
      <c r="I7" s="37" t="s">
        <v>1076</v>
      </c>
      <c r="J7" s="35" t="s">
        <v>1057</v>
      </c>
      <c r="K7" s="35" t="s">
        <v>1058</v>
      </c>
      <c r="L7" s="35" t="s">
        <v>1059</v>
      </c>
      <c r="M7" s="35" t="s">
        <v>1060</v>
      </c>
      <c r="N7" s="35" t="s">
        <v>1061</v>
      </c>
      <c r="O7" s="35" t="s">
        <v>1062</v>
      </c>
      <c r="P7" s="35" t="s">
        <v>1063</v>
      </c>
      <c r="Q7" s="35" t="s">
        <v>1064</v>
      </c>
      <c r="R7" s="35" t="s">
        <v>1065</v>
      </c>
      <c r="S7" s="35" t="s">
        <v>1066</v>
      </c>
      <c r="T7" s="35" t="s">
        <v>1067</v>
      </c>
      <c r="U7" s="35" t="s">
        <v>1068</v>
      </c>
      <c r="V7" s="35" t="s">
        <v>1069</v>
      </c>
      <c r="W7" s="35" t="s">
        <v>1070</v>
      </c>
      <c r="X7" s="35" t="s">
        <v>1071</v>
      </c>
      <c r="Y7" s="35" t="s">
        <v>1072</v>
      </c>
      <c r="Z7" s="35" t="s">
        <v>1073</v>
      </c>
      <c r="AA7" s="35" t="s">
        <v>1074</v>
      </c>
      <c r="AB7" s="35" t="s">
        <v>713</v>
      </c>
      <c r="AC7" s="35" t="s">
        <v>1075</v>
      </c>
      <c r="AD7" s="37" t="s">
        <v>1077</v>
      </c>
      <c r="AE7" s="35" t="s">
        <v>1078</v>
      </c>
      <c r="AF7" s="38"/>
      <c r="AG7" s="39" t="s">
        <v>1081</v>
      </c>
      <c r="AH7" s="301" t="s">
        <v>1299</v>
      </c>
      <c r="AI7" s="301" t="s">
        <v>1137</v>
      </c>
      <c r="AJ7" s="301"/>
      <c r="AK7" s="90" t="s">
        <v>1141</v>
      </c>
    </row>
    <row r="8" spans="1:37" x14ac:dyDescent="0.25">
      <c r="A8" s="89">
        <f>VLOOKUP($A$2,Totalt!$B$1:$BR$550,MATCH(A$7,Totalt!$B$1:$BL$1,0),FALSE)</f>
        <v>0</v>
      </c>
      <c r="B8" s="238">
        <f>VLOOKUP($A$2,Totalt!$B$1:$BR$550,MATCH(B$7,Totalt!$B$1:$BL$1,0),FALSE)</f>
        <v>0.17100000000000001</v>
      </c>
      <c r="C8" s="238">
        <f>VLOOKUP($A$2,Totalt!$B$1:$BR$550,MATCH(C$7,Totalt!$B$1:$BL$1,0),FALSE)</f>
        <v>0</v>
      </c>
      <c r="D8" s="238">
        <f>VLOOKUP($A$2,Totalt!$B$1:$BR$550,MATCH(D$7,Totalt!$B$1:$BL$1,0),FALSE)</f>
        <v>0</v>
      </c>
      <c r="E8" s="238">
        <f>VLOOKUP($A$2,Totalt!$B$1:$BR$550,MATCH(E$7,Totalt!$B$1:$BL$1,0),FALSE)</f>
        <v>0</v>
      </c>
      <c r="F8" s="238">
        <f>VLOOKUP($A$2,Totalt!$B$1:$BR$550,MATCH(F$7,Totalt!$B$1:$BL$1,0),FALSE)</f>
        <v>0</v>
      </c>
      <c r="G8" s="238">
        <f>VLOOKUP($A$2,Totalt!$B$1:$BR$550,MATCH(G$7,Totalt!$B$1:$BL$1,0),FALSE)</f>
        <v>0</v>
      </c>
      <c r="H8" s="238">
        <f>VLOOKUP($A$2,Totalt!$B$1:$BR$550,MATCH(H$7,Totalt!$B$1:$BL$1,0),FALSE)</f>
        <v>0</v>
      </c>
      <c r="I8" s="238">
        <f>VLOOKUP($A$2,Totalt!$B$1:$BR$550,MATCH(I$7,Totalt!$B$1:$BL$1,0),FALSE)</f>
        <v>0</v>
      </c>
      <c r="J8" s="238">
        <f>VLOOKUP($A$2,Totalt!$B$1:$BR$550,MATCH(J$7,Totalt!$B$1:$BL$1,0),FALSE)</f>
        <v>0</v>
      </c>
      <c r="K8" s="238">
        <f>VLOOKUP($A$2,Totalt!$B$1:$BR$550,MATCH(K$7,Totalt!$B$1:$BL$1,0),FALSE)</f>
        <v>2.1970000000000001</v>
      </c>
      <c r="L8" s="238">
        <f>VLOOKUP($A$2,Totalt!$B$1:$BR$550,MATCH(L$7,Totalt!$B$1:$BL$1,0),FALSE)</f>
        <v>25.695</v>
      </c>
      <c r="M8" s="238">
        <f>VLOOKUP($A$2,Totalt!$B$1:$BR$550,MATCH(M$7,Totalt!$B$1:$BL$1,0),FALSE)</f>
        <v>9.1669999999999998</v>
      </c>
      <c r="N8" s="238">
        <f>VLOOKUP($A$2,Totalt!$B$1:$BR$550,MATCH(N$7,Totalt!$B$1:$BL$1,0),FALSE)</f>
        <v>30.844999999999999</v>
      </c>
      <c r="O8" s="238">
        <f>VLOOKUP($A$2,Totalt!$B$1:$BR$550,MATCH(O$7,Totalt!$B$1:$BL$1,0),FALSE)</f>
        <v>0</v>
      </c>
      <c r="P8" s="238">
        <f>VLOOKUP($A$2,Totalt!$B$1:$BR$550,MATCH(P$7,Totalt!$B$1:$BL$1,0),FALSE)</f>
        <v>0</v>
      </c>
      <c r="Q8" s="238">
        <f>VLOOKUP($A$2,Totalt!$B$1:$BR$550,MATCH(Q$7,Totalt!$B$1:$BL$1,0),FALSE)</f>
        <v>0</v>
      </c>
      <c r="R8" s="238">
        <f>VLOOKUP($A$2,Totalt!$B$1:$BR$550,MATCH(R$7,Totalt!$B$1:$BL$1,0),FALSE)</f>
        <v>0</v>
      </c>
      <c r="S8" s="238">
        <f>VLOOKUP($A$2,Totalt!$B$1:$BR$550,MATCH(S$7,Totalt!$B$1:$BL$1,0),FALSE)</f>
        <v>0</v>
      </c>
      <c r="T8" s="238">
        <f>VLOOKUP($A$2,Totalt!$B$1:$BR$550,MATCH(T$7,Totalt!$B$1:$BL$1,0),FALSE)</f>
        <v>0</v>
      </c>
      <c r="U8" s="238">
        <f>VLOOKUP($A$2,Totalt!$B$1:$BR$550,MATCH(U$7,Totalt!$B$1:$BL$1,0),FALSE)</f>
        <v>3.75</v>
      </c>
      <c r="V8" s="238">
        <f>VLOOKUP($A$2,Totalt!$B$1:$BR$550,MATCH(V$7,Totalt!$B$1:$BL$1,0),FALSE)</f>
        <v>0</v>
      </c>
      <c r="W8" s="238">
        <f>VLOOKUP($A$2,Totalt!$B$1:$BR$550,MATCH(W$7,Totalt!$B$1:$BL$1,0),FALSE)</f>
        <v>6.6689999999999996</v>
      </c>
      <c r="X8" s="238">
        <f>VLOOKUP($A$2,Totalt!$B$1:$BR$550,MATCH(X$7,Totalt!$B$1:$BL$1,0),FALSE)</f>
        <v>2.3340000000000001</v>
      </c>
      <c r="Y8" s="238">
        <f>VLOOKUP($A$2,Totalt!$B$1:$BR$550,MATCH(Y$7,Totalt!$B$1:$BL$1,0),FALSE)</f>
        <v>1.446</v>
      </c>
      <c r="Z8" s="238">
        <f>VLOOKUP($A$2,Totalt!$B$1:$BR$550,MATCH(Z$7,Totalt!$B$1:$BL$1,0),FALSE)</f>
        <v>10.025</v>
      </c>
      <c r="AA8" s="238">
        <f>VLOOKUP($A$2,Totalt!$B$1:$BR$550,MATCH(AA$7,Totalt!$B$1:$BL$1,0),FALSE)</f>
        <v>14.311999999999999</v>
      </c>
      <c r="AB8" s="238">
        <f>VLOOKUP($A$2,Totalt!$B$1:$BR$550,MATCH(AB$7,Totalt!$B$1:$BL$1,0),FALSE)</f>
        <v>5.2619999999999996</v>
      </c>
      <c r="AC8" s="238">
        <f>VLOOKUP($A$2,Totalt!$B$1:$BR$550,MATCH(AC$7,Totalt!$B$1:$BL$1,0),FALSE)</f>
        <v>0</v>
      </c>
      <c r="AD8" s="238">
        <f>VLOOKUP($A$2,Totalt!$B$1:$BR$550,MATCH(AD$7,Totalt!$B$1:$BL$1,0),FALSE)</f>
        <v>3.2280000000000002</v>
      </c>
      <c r="AE8" s="239">
        <f>VLOOKUP($A$2,Totalt!$B$1:$BR$550,MATCH(AE$7,Totalt!$B$1:$BL$1,0),FALSE)</f>
        <v>0</v>
      </c>
      <c r="AF8" s="240"/>
      <c r="AG8" s="34">
        <f>SUM(A8:AE8)</f>
        <v>115.10099999999998</v>
      </c>
      <c r="AH8" s="34">
        <f>VLOOKUP($A$2,Totalt!$B$1:$BR$550,MATCH("Totalt tillförd energi:",Totalt!$B$1:$BL$1,0),FALSE)</f>
        <v>115.10099999999998</v>
      </c>
      <c r="AI8" s="34">
        <f>AG8-AH8</f>
        <v>0</v>
      </c>
      <c r="AK8" s="91">
        <f>X8+Y8+AD8</f>
        <v>7.0080000000000009</v>
      </c>
    </row>
    <row r="9" spans="1:37" s="38" customFormat="1" ht="56.25" customHeight="1" x14ac:dyDescent="0.25">
      <c r="B9" s="85" t="s">
        <v>1119</v>
      </c>
      <c r="C9" s="85" t="s">
        <v>1119</v>
      </c>
      <c r="D9" s="85" t="s">
        <v>1119</v>
      </c>
      <c r="H9" s="85" t="s">
        <v>1052</v>
      </c>
      <c r="I9" s="85" t="s">
        <v>1052</v>
      </c>
      <c r="J9" s="85"/>
      <c r="K9" s="85" t="s">
        <v>711</v>
      </c>
      <c r="L9" s="85" t="s">
        <v>711</v>
      </c>
      <c r="M9" s="85" t="s">
        <v>711</v>
      </c>
      <c r="N9" s="85" t="s">
        <v>711</v>
      </c>
      <c r="O9" s="85" t="s">
        <v>711</v>
      </c>
      <c r="P9" s="85" t="s">
        <v>1211</v>
      </c>
      <c r="Q9" s="85" t="s">
        <v>1211</v>
      </c>
      <c r="R9" s="85" t="s">
        <v>1211</v>
      </c>
      <c r="S9" s="85" t="s">
        <v>1211</v>
      </c>
      <c r="T9" s="85" t="s">
        <v>1128</v>
      </c>
      <c r="U9" s="85" t="s">
        <v>1128</v>
      </c>
      <c r="V9" s="85" t="s">
        <v>724</v>
      </c>
      <c r="W9" s="85"/>
      <c r="X9" s="85" t="s">
        <v>1144</v>
      </c>
      <c r="Y9" s="85" t="s">
        <v>1144</v>
      </c>
      <c r="Z9" s="33"/>
      <c r="AA9" s="33"/>
      <c r="AB9" s="33"/>
      <c r="AC9" s="85" t="s">
        <v>1080</v>
      </c>
      <c r="AD9" s="85" t="s">
        <v>1144</v>
      </c>
      <c r="AE9" s="85" t="s">
        <v>1084</v>
      </c>
    </row>
    <row r="10" spans="1:37" s="38" customFormat="1" x14ac:dyDescent="0.25"/>
    <row r="11" spans="1:37" s="38" customFormat="1" x14ac:dyDescent="0.25"/>
    <row r="12" spans="1:37" s="38" customFormat="1" x14ac:dyDescent="0.25"/>
    <row r="13" spans="1:37" s="38" customFormat="1" ht="18.75" x14ac:dyDescent="0.3">
      <c r="A13" s="86" t="s">
        <v>1138</v>
      </c>
    </row>
    <row r="14" spans="1:37" s="38" customFormat="1" x14ac:dyDescent="0.25"/>
    <row r="15" spans="1:37" s="38" customFormat="1" ht="40.5" customHeight="1" x14ac:dyDescent="0.25">
      <c r="A15" s="110" t="s">
        <v>1139</v>
      </c>
      <c r="B15" s="111"/>
      <c r="C15" s="111"/>
      <c r="D15" s="111"/>
      <c r="E15" s="111"/>
      <c r="F15" s="111"/>
      <c r="G15" s="112"/>
      <c r="H15" s="92"/>
      <c r="I15" s="315" t="s">
        <v>1140</v>
      </c>
      <c r="J15" s="316"/>
      <c r="K15" s="317"/>
    </row>
    <row r="16" spans="1:37" s="38" customFormat="1" ht="60" x14ac:dyDescent="0.25">
      <c r="A16" s="118" t="s">
        <v>1264</v>
      </c>
      <c r="B16" s="106" t="s">
        <v>833</v>
      </c>
      <c r="C16" s="106"/>
      <c r="D16" s="106"/>
      <c r="E16" s="104" t="s">
        <v>1146</v>
      </c>
      <c r="F16" s="104" t="s">
        <v>1147</v>
      </c>
      <c r="G16" s="105" t="s">
        <v>1148</v>
      </c>
      <c r="I16" s="109" t="s">
        <v>1150</v>
      </c>
      <c r="J16" s="107" t="s">
        <v>1152</v>
      </c>
      <c r="K16" s="108" t="s">
        <v>1142</v>
      </c>
      <c r="L16" s="39"/>
      <c r="M16" s="39"/>
      <c r="N16" s="39"/>
    </row>
    <row r="17" spans="1:24" s="38" customFormat="1" x14ac:dyDescent="0.25">
      <c r="A17" s="38" t="str">
        <f>VLOOKUP($A$2,Miljö!$B$1:$AR$424,MATCH(A16,Miljö!$B$1:$AM$1,0),FALSE)</f>
        <v>Ja</v>
      </c>
      <c r="B17" s="38" t="str">
        <f>IF(A17="ja",VLOOKUP($A$2,Miljö!$B$1:$AR$424,MATCH(B16,Miljö!$B$1:$AM$1,0),FALSE),"Nordisk residual")</f>
        <v>'EPD Vattenfalls vindkraft'</v>
      </c>
      <c r="E17" s="38">
        <f>VLOOKUP($A$2,Miljö!$B$1:$AR$424,MATCH(E16,Miljö!$B$1:$AM$1,0),FALSE)</f>
        <v>0</v>
      </c>
      <c r="F17" s="38">
        <f>VLOOKUP($A$2,Miljö!$B$1:$AR$424,MATCH(F16,Miljö!$B$1:$AM$1,0),FALSE)</f>
        <v>1</v>
      </c>
      <c r="G17" s="38">
        <f>VLOOKUP($A$2,Miljö!$B$1:$AR$424,MATCH(G16,Miljö!$B$1:$AM$1,0),FALSE)</f>
        <v>0</v>
      </c>
      <c r="I17" s="38" t="str">
        <f>IF(AE8&gt;0,"Ja","Nej")</f>
        <v>Nej</v>
      </c>
      <c r="J17" s="38">
        <f>IF(I17="ja",VLOOKUP($A$2,Miljö!$B$1:$AR$424,MATCH(J16,Miljö!$B$1:$AM$1,0),FALSE),0)</f>
        <v>0</v>
      </c>
      <c r="K17" s="38">
        <f>IF(I17="ja",1-J17,0)</f>
        <v>0</v>
      </c>
    </row>
    <row r="18" spans="1:24" s="38" customFormat="1" x14ac:dyDescent="0.25"/>
    <row r="19" spans="1:24" s="38" customFormat="1" x14ac:dyDescent="0.25"/>
    <row r="20" spans="1:24" s="38" customFormat="1" x14ac:dyDescent="0.25"/>
    <row r="21" spans="1:24" s="38" customFormat="1" ht="18.75" x14ac:dyDescent="0.3">
      <c r="A21" s="86" t="s">
        <v>1136</v>
      </c>
    </row>
    <row r="22" spans="1:24" s="38" customFormat="1" x14ac:dyDescent="0.25"/>
    <row r="24" spans="1:24" x14ac:dyDescent="0.25">
      <c r="A24" s="311" t="s">
        <v>1131</v>
      </c>
      <c r="B24" s="312"/>
      <c r="C24" s="312"/>
      <c r="D24" s="312"/>
      <c r="E24" s="313"/>
      <c r="F24" s="318" t="s">
        <v>1113</v>
      </c>
      <c r="G24" s="320"/>
      <c r="H24" s="320"/>
      <c r="I24" s="320"/>
      <c r="J24" s="320"/>
      <c r="K24" s="319"/>
      <c r="L24" s="318" t="s">
        <v>1116</v>
      </c>
      <c r="M24" s="320"/>
      <c r="N24" s="320"/>
      <c r="O24" s="321" t="s">
        <v>1129</v>
      </c>
      <c r="P24" s="322"/>
      <c r="Q24" s="322"/>
      <c r="R24" s="322"/>
      <c r="S24" s="322"/>
      <c r="T24" s="322"/>
      <c r="U24" s="323"/>
      <c r="V24" s="93"/>
      <c r="W24" s="318" t="s">
        <v>1134</v>
      </c>
      <c r="X24" s="319"/>
    </row>
    <row r="25" spans="1:24" ht="105" x14ac:dyDescent="0.25">
      <c r="A25" s="269" t="s">
        <v>1211</v>
      </c>
      <c r="B25" s="95" t="s">
        <v>711</v>
      </c>
      <c r="C25" s="95" t="s">
        <v>724</v>
      </c>
      <c r="D25" s="95" t="s">
        <v>1128</v>
      </c>
      <c r="E25" s="268" t="s">
        <v>1130</v>
      </c>
      <c r="F25" s="97" t="s">
        <v>713</v>
      </c>
      <c r="G25" s="97" t="s">
        <v>689</v>
      </c>
      <c r="H25" s="97" t="s">
        <v>1052</v>
      </c>
      <c r="I25" s="97" t="s">
        <v>1057</v>
      </c>
      <c r="J25" s="97" t="s">
        <v>1079</v>
      </c>
      <c r="K25" s="97" t="s">
        <v>1074</v>
      </c>
      <c r="L25" s="94" t="s">
        <v>1083</v>
      </c>
      <c r="M25" s="95" t="s">
        <v>1117</v>
      </c>
      <c r="N25" s="98" t="s">
        <v>1145</v>
      </c>
      <c r="O25" s="96" t="s">
        <v>1053</v>
      </c>
      <c r="P25" s="97" t="s">
        <v>1119</v>
      </c>
      <c r="Q25" s="97" t="s">
        <v>688</v>
      </c>
      <c r="R25" s="97" t="s">
        <v>1055</v>
      </c>
      <c r="S25" s="97" t="s">
        <v>1133</v>
      </c>
      <c r="T25" s="97" t="s">
        <v>1080</v>
      </c>
      <c r="U25" s="98" t="s">
        <v>1132</v>
      </c>
      <c r="W25" s="96" t="s">
        <v>1085</v>
      </c>
      <c r="X25" s="99" t="s">
        <v>1137</v>
      </c>
    </row>
    <row r="26" spans="1:24" x14ac:dyDescent="0.25">
      <c r="A26" s="34">
        <f>IF($D$2="Nej",0,P8+Q8+R8+S8)</f>
        <v>0</v>
      </c>
      <c r="B26" s="34">
        <f>IF($D$2="Nej",0,K8+L8+M8+N8+O8)</f>
        <v>67.903999999999996</v>
      </c>
      <c r="C26" s="34">
        <f>IF($D$2="Nej",0,V8)</f>
        <v>0</v>
      </c>
      <c r="D26" s="34">
        <f>IF($D$2="Nej",0,U8+T8)</f>
        <v>3.75</v>
      </c>
      <c r="E26" s="34">
        <f>IF($D$2="Nej",0,F17*AK8)</f>
        <v>7.0080000000000009</v>
      </c>
      <c r="F26" s="34">
        <f>IF($D$2="Nej",0,AB8)</f>
        <v>5.2619999999999996</v>
      </c>
      <c r="G26" s="34">
        <f>IF($D$2="Nej",0,G8)</f>
        <v>0</v>
      </c>
      <c r="H26" s="34">
        <f>IF($D$2="Nej",0,H8+I8)</f>
        <v>0</v>
      </c>
      <c r="I26" s="34">
        <f>IF($D$2="Nej",0,J8)</f>
        <v>0</v>
      </c>
      <c r="J26" s="34">
        <f>IF($D$2="Nej",0,Z8)</f>
        <v>10.025</v>
      </c>
      <c r="K26" s="34">
        <f>IF($D$2="Nej",0,AA8)</f>
        <v>14.311999999999999</v>
      </c>
      <c r="L26" s="34">
        <f>IF($D$2="Nej",0,W8)</f>
        <v>6.6689999999999996</v>
      </c>
      <c r="M26" s="34">
        <f>IF($D$2="Nej",0,AK8*G17)</f>
        <v>0</v>
      </c>
      <c r="N26" s="34">
        <f>IF($D$2="Nej",0,AE8*K17)</f>
        <v>0</v>
      </c>
      <c r="O26" s="34">
        <f>IF($D$2="Nej",0,A8)</f>
        <v>0</v>
      </c>
      <c r="P26" s="34">
        <f>IF($D$2="Nej",0,B8+C8+D8)</f>
        <v>0.17100000000000001</v>
      </c>
      <c r="Q26" s="34">
        <f>IF($D$2="Nej",0,E8)</f>
        <v>0</v>
      </c>
      <c r="R26" s="34">
        <f>IF($D$2="Nej",0,F8)</f>
        <v>0</v>
      </c>
      <c r="S26" s="34">
        <f>IF($D$2="Nej",0,AK8*E17)</f>
        <v>0</v>
      </c>
      <c r="T26" s="34">
        <f>IF($D$2="Nej",0,AC8)</f>
        <v>0</v>
      </c>
      <c r="U26" s="34">
        <f>IF($D$2="Nej",0,AE8*J17)</f>
        <v>0</v>
      </c>
      <c r="W26" s="34">
        <f>SUM(A26:U26)</f>
        <v>115.101</v>
      </c>
      <c r="X26" s="245">
        <f>W26-AG8</f>
        <v>0</v>
      </c>
    </row>
    <row r="27" spans="1:24" x14ac:dyDescent="0.25">
      <c r="A27" s="271">
        <f>A26/$W$26</f>
        <v>0</v>
      </c>
      <c r="B27" s="271">
        <f t="shared" ref="B27:U27" si="0">B26/$W$26</f>
        <v>0.58995143395800209</v>
      </c>
      <c r="C27" s="271">
        <f t="shared" si="0"/>
        <v>0</v>
      </c>
      <c r="D27" s="271">
        <f t="shared" si="0"/>
        <v>3.2580081841165585E-2</v>
      </c>
      <c r="E27" s="271">
        <f t="shared" si="0"/>
        <v>6.0885656944770251E-2</v>
      </c>
      <c r="F27" s="271">
        <f t="shared" si="0"/>
        <v>4.5716370839523547E-2</v>
      </c>
      <c r="G27" s="271">
        <f t="shared" si="0"/>
        <v>0</v>
      </c>
      <c r="H27" s="271">
        <f t="shared" si="0"/>
        <v>0</v>
      </c>
      <c r="I27" s="271">
        <f t="shared" si="0"/>
        <v>0</v>
      </c>
      <c r="J27" s="271">
        <f t="shared" si="0"/>
        <v>8.7097418788716005E-2</v>
      </c>
      <c r="K27" s="271">
        <f t="shared" si="0"/>
        <v>0.1243429683495365</v>
      </c>
      <c r="L27" s="271">
        <f t="shared" si="0"/>
        <v>5.7940417546328872E-2</v>
      </c>
      <c r="M27" s="271">
        <f t="shared" si="0"/>
        <v>0</v>
      </c>
      <c r="N27" s="271">
        <f t="shared" si="0"/>
        <v>0</v>
      </c>
      <c r="O27" s="271">
        <f t="shared" si="0"/>
        <v>0</v>
      </c>
      <c r="P27" s="271">
        <f t="shared" si="0"/>
        <v>1.4856517319571509E-3</v>
      </c>
      <c r="Q27" s="271">
        <f t="shared" si="0"/>
        <v>0</v>
      </c>
      <c r="R27" s="271">
        <f t="shared" si="0"/>
        <v>0</v>
      </c>
      <c r="S27" s="271">
        <f t="shared" si="0"/>
        <v>0</v>
      </c>
      <c r="T27" s="271">
        <f t="shared" si="0"/>
        <v>0</v>
      </c>
      <c r="U27" s="271">
        <f t="shared" si="0"/>
        <v>0</v>
      </c>
      <c r="X27" s="245"/>
    </row>
    <row r="29" spans="1:24" x14ac:dyDescent="0.25">
      <c r="A29" s="270" t="s">
        <v>1280</v>
      </c>
      <c r="B29" s="34">
        <f>SUM(A26:E26)</f>
        <v>78.661999999999992</v>
      </c>
      <c r="F29" s="187" t="s">
        <v>1234</v>
      </c>
      <c r="G29" s="34">
        <f>SUM(F26:K26)</f>
        <v>29.598999999999997</v>
      </c>
      <c r="L29" s="302" t="s">
        <v>1300</v>
      </c>
      <c r="M29" s="34">
        <f>SUM(L26:N26)</f>
        <v>6.6689999999999996</v>
      </c>
      <c r="O29" s="302" t="s">
        <v>1301</v>
      </c>
      <c r="P29" s="34">
        <f>SUM(O26:U26)</f>
        <v>0.17100000000000001</v>
      </c>
      <c r="W29" s="34">
        <f>B29+G29+M29+P29</f>
        <v>115.101</v>
      </c>
      <c r="X29" s="245">
        <f>W26-W29</f>
        <v>0</v>
      </c>
    </row>
    <row r="30" spans="1:24" x14ac:dyDescent="0.25">
      <c r="A30" s="270" t="s">
        <v>1281</v>
      </c>
      <c r="B30" s="211">
        <f>B29/$W$26</f>
        <v>0.68341717274393787</v>
      </c>
      <c r="F30" s="187" t="s">
        <v>1235</v>
      </c>
      <c r="G30" s="211">
        <f>G29/$W$26</f>
        <v>0.25715675797777604</v>
      </c>
      <c r="L30" s="187" t="s">
        <v>1236</v>
      </c>
      <c r="M30" s="211">
        <f>M29/$W$26</f>
        <v>5.7940417546328872E-2</v>
      </c>
      <c r="O30" s="187" t="s">
        <v>1237</v>
      </c>
      <c r="P30" s="211">
        <f>P29/$W$26</f>
        <v>1.4856517319571509E-3</v>
      </c>
      <c r="W30" s="244">
        <f>B30+G30+M30+P30</f>
        <v>0.99999999999999989</v>
      </c>
      <c r="X30" s="245">
        <f>100%-W30</f>
        <v>0</v>
      </c>
    </row>
    <row r="31" spans="1:24" s="40" customFormat="1" x14ac:dyDescent="0.25"/>
    <row r="32" spans="1:24" ht="18.75" x14ac:dyDescent="0.3">
      <c r="A32" s="86" t="s">
        <v>1143</v>
      </c>
    </row>
    <row r="33" spans="1:27" ht="18.75" x14ac:dyDescent="0.3">
      <c r="A33" s="86"/>
      <c r="B33" s="273" t="s">
        <v>1286</v>
      </c>
      <c r="D33" s="273" t="s">
        <v>1287</v>
      </c>
      <c r="E33" s="273"/>
      <c r="G33" s="87" t="s">
        <v>1238</v>
      </c>
    </row>
    <row r="34" spans="1:27" x14ac:dyDescent="0.25">
      <c r="A34" s="34" t="s">
        <v>1113</v>
      </c>
      <c r="B34" s="34">
        <f>G29</f>
        <v>29.598999999999997</v>
      </c>
      <c r="C34" s="272">
        <f>G30</f>
        <v>0.25715675797777604</v>
      </c>
      <c r="D34" s="34">
        <f t="shared" ref="D34:D36" si="1">ROUND(C34*100,IF(C34*100&gt;1,0,IF(C34*100&gt;=0.1,1,IF(C34*100&gt;0.01,2,3))))</f>
        <v>26</v>
      </c>
      <c r="G34" s="187" t="str">
        <f>A34&amp; " "&amp;D34&amp;"%"</f>
        <v>Återvunnen energi 26%</v>
      </c>
      <c r="AA34" s="38"/>
    </row>
    <row r="35" spans="1:27" x14ac:dyDescent="0.25">
      <c r="A35" s="187" t="s">
        <v>1232</v>
      </c>
      <c r="B35" s="34">
        <f>B29</f>
        <v>78.661999999999992</v>
      </c>
      <c r="C35" s="272">
        <f>B30</f>
        <v>0.68341717274393787</v>
      </c>
      <c r="D35" s="34">
        <f t="shared" si="1"/>
        <v>68</v>
      </c>
      <c r="G35" s="187" t="str">
        <f t="shared" ref="G35:G37" si="2">A35&amp; " "&amp;D35&amp;"%"</f>
        <v>Förnybart 68%</v>
      </c>
      <c r="T35" s="38"/>
    </row>
    <row r="36" spans="1:27" x14ac:dyDescent="0.25">
      <c r="A36" s="187" t="s">
        <v>1233</v>
      </c>
      <c r="B36" s="34">
        <f>M29</f>
        <v>6.6689999999999996</v>
      </c>
      <c r="C36" s="272">
        <f>M30</f>
        <v>5.7940417546328872E-2</v>
      </c>
      <c r="D36" s="34">
        <f t="shared" si="1"/>
        <v>6</v>
      </c>
      <c r="G36" s="187" t="str">
        <f t="shared" si="2"/>
        <v>Övrigt 6%</v>
      </c>
    </row>
    <row r="37" spans="1:27" x14ac:dyDescent="0.25">
      <c r="A37" s="187" t="s">
        <v>1129</v>
      </c>
      <c r="B37" s="34">
        <f>P29</f>
        <v>0.17100000000000001</v>
      </c>
      <c r="C37" s="272">
        <f>P30</f>
        <v>1.4856517319571509E-3</v>
      </c>
      <c r="D37" s="34">
        <f>ROUND(C37*100,IF(C37*100&gt;1,0,IF(C37*100&gt;=0.1,1,IF(C37*100&gt;0.01,2,3))))</f>
        <v>0.1</v>
      </c>
      <c r="G37" s="187" t="str">
        <f t="shared" si="2"/>
        <v>Fossilt 0,1%</v>
      </c>
    </row>
    <row r="41" spans="1:27" ht="18.75" x14ac:dyDescent="0.3">
      <c r="A41" s="86" t="s">
        <v>1216</v>
      </c>
    </row>
    <row r="43" spans="1:27" x14ac:dyDescent="0.25">
      <c r="A43" s="87" t="s">
        <v>1217</v>
      </c>
      <c r="D43" s="187"/>
      <c r="F43" s="188" t="s">
        <v>1221</v>
      </c>
      <c r="G43" s="189"/>
      <c r="H43" s="189"/>
      <c r="I43" s="189"/>
      <c r="J43" s="189"/>
      <c r="K43" s="189"/>
      <c r="L43" s="189"/>
      <c r="M43" s="188" t="s">
        <v>1303</v>
      </c>
      <c r="N43" s="189"/>
      <c r="O43" s="189"/>
      <c r="P43" s="189"/>
      <c r="Q43" s="189"/>
      <c r="S43" s="188" t="s">
        <v>1224</v>
      </c>
      <c r="X43" s="87" t="s">
        <v>1228</v>
      </c>
    </row>
    <row r="44" spans="1:27" ht="54.75" customHeight="1" x14ac:dyDescent="0.25">
      <c r="A44" s="314" t="s">
        <v>1227</v>
      </c>
      <c r="B44" s="314"/>
      <c r="D44" s="187"/>
      <c r="F44" s="188"/>
      <c r="G44" s="189"/>
      <c r="H44" s="189"/>
      <c r="I44" s="190" t="s">
        <v>1222</v>
      </c>
      <c r="J44" s="189"/>
      <c r="K44" s="189"/>
      <c r="L44" s="189"/>
      <c r="M44" s="188"/>
      <c r="N44" s="189"/>
      <c r="O44" s="189"/>
      <c r="P44" s="189"/>
      <c r="Q44" s="189"/>
      <c r="S44" s="189" t="s">
        <v>1225</v>
      </c>
      <c r="T44" s="189"/>
      <c r="U44" s="189" t="s">
        <v>1226</v>
      </c>
      <c r="X44" s="308" t="s">
        <v>1229</v>
      </c>
      <c r="Y44" s="309"/>
      <c r="Z44" s="309"/>
      <c r="AA44" s="310"/>
    </row>
    <row r="45" spans="1:27" ht="30" x14ac:dyDescent="0.25">
      <c r="A45" s="197"/>
      <c r="B45" s="203" t="s">
        <v>1223</v>
      </c>
      <c r="C45" s="204"/>
      <c r="F45" s="189"/>
      <c r="G45" s="189"/>
      <c r="H45" s="189"/>
      <c r="I45" s="190">
        <v>0</v>
      </c>
      <c r="J45" s="189"/>
      <c r="K45" s="189"/>
      <c r="L45" s="190">
        <v>0</v>
      </c>
      <c r="M45" s="189" t="str">
        <f>IFERROR(INDEX($F$46:$I$53,MATCH($L45,$I$46:$I$53,0),1),"")</f>
        <v/>
      </c>
      <c r="N45" s="189"/>
      <c r="O45" s="189"/>
      <c r="P45" s="189"/>
      <c r="Q45" s="189"/>
      <c r="S45" s="189"/>
      <c r="T45" s="189"/>
      <c r="U45" s="189"/>
      <c r="X45" s="265"/>
      <c r="Y45" s="266" t="s">
        <v>1231</v>
      </c>
      <c r="Z45" s="267" t="s">
        <v>1256</v>
      </c>
      <c r="AA45" s="277"/>
    </row>
    <row r="46" spans="1:27" x14ac:dyDescent="0.25">
      <c r="A46" s="198" t="s">
        <v>1114</v>
      </c>
      <c r="B46" s="274">
        <f>G30</f>
        <v>0.25715675797777604</v>
      </c>
      <c r="C46" s="206" t="s">
        <v>1230</v>
      </c>
      <c r="F46" s="191" t="str">
        <f>A46</f>
        <v>Återvunnen energi:</v>
      </c>
      <c r="G46" s="189"/>
      <c r="H46" s="189"/>
      <c r="I46" s="190">
        <f t="shared" ref="I46:I73" si="3">IF(F46&lt;&gt;"",I45+1,I45)</f>
        <v>1</v>
      </c>
      <c r="J46" s="189"/>
      <c r="K46" s="189"/>
      <c r="L46" s="190">
        <v>1</v>
      </c>
      <c r="M46" s="189" t="str">
        <f>IFERROR(INDEX($F$46:$I$75,MATCH($L46,$I$46:$I$75,0),1),"")</f>
        <v>Återvunnen energi:</v>
      </c>
      <c r="N46" s="189"/>
      <c r="O46" s="189"/>
      <c r="P46" s="189"/>
      <c r="Q46" s="189"/>
      <c r="S46" s="189" t="str">
        <f t="shared" ref="S46:S73" si="4">IF(M46="","",M46)</f>
        <v>Återvunnen energi:</v>
      </c>
      <c r="T46" s="189"/>
      <c r="U46" s="189">
        <f t="shared" ref="U46:U73" si="5">IF(ISERROR(VLOOKUP(S46,$A$46:$B$73,2,FALSE)),"",IF(VLOOKUP(S46,$A$46:$B$73,2,FALSE)="","",VLOOKUP(S46,$A$46:$B$73,2,FALSE)))</f>
        <v>0.25715675797777604</v>
      </c>
      <c r="X46" s="195" t="str">
        <f t="shared" ref="X46:X73" si="6">S46</f>
        <v>Återvunnen energi:</v>
      </c>
      <c r="Y46" s="246" t="str">
        <f t="shared" ref="Y46:Y73" si="7">IF(ISERROR(VLOOKUP(X46,$A$46:$C$73,3,FALSE)),"",IF(VLOOKUP(X46,$A$46:$C$73,3,FALSE)="Summa","ja",""))</f>
        <v>ja</v>
      </c>
      <c r="Z46" s="246">
        <f>IF(TYPE(U46)=1,
IF(U46*100&gt;10,3,IF(AND(U46*100&lt;10,U46*100&gt;0.1),3,4)),
"")</f>
        <v>3</v>
      </c>
      <c r="AA46" s="278" t="str">
        <f>IFERROR(ROUND(U46,Z46)*100&amp;"%","")</f>
        <v>25,7%</v>
      </c>
    </row>
    <row r="47" spans="1:27" x14ac:dyDescent="0.25">
      <c r="A47" s="200" t="s">
        <v>1115</v>
      </c>
      <c r="B47" s="275">
        <f>F27</f>
        <v>4.5716370839523547E-2</v>
      </c>
      <c r="C47" s="199"/>
      <c r="F47" s="189" t="str">
        <f t="shared" ref="F47:F73" si="8">IF(B47=0,"",A47)</f>
        <v>Industriell spillvärme</v>
      </c>
      <c r="G47" s="189"/>
      <c r="H47" s="189"/>
      <c r="I47" s="190">
        <f t="shared" si="3"/>
        <v>2</v>
      </c>
      <c r="J47" s="189"/>
      <c r="K47" s="189"/>
      <c r="L47" s="190">
        <v>2</v>
      </c>
      <c r="M47" s="189" t="str">
        <f t="shared" ref="M47:M75" si="9">IFERROR(INDEX($F$46:$I$75,MATCH($L47,$I$46:$I$75,0),1),"")</f>
        <v>Industriell spillvärme</v>
      </c>
      <c r="N47" s="189"/>
      <c r="O47" s="189"/>
      <c r="P47" s="189"/>
      <c r="Q47" s="189"/>
      <c r="S47" s="189" t="str">
        <f t="shared" si="4"/>
        <v>Industriell spillvärme</v>
      </c>
      <c r="T47" s="189"/>
      <c r="U47" s="189">
        <f t="shared" si="5"/>
        <v>4.5716370839523547E-2</v>
      </c>
      <c r="X47" s="195" t="str">
        <f t="shared" si="6"/>
        <v>Industriell spillvärme</v>
      </c>
      <c r="Y47" s="246" t="str">
        <f t="shared" si="7"/>
        <v/>
      </c>
      <c r="Z47" s="246">
        <f t="shared" ref="Z47:Z75" si="10">IF(TYPE(U47)=1,
IF(U47*100&gt;10,3,IF(AND(U47*100&lt;10,U47*100&gt;0.1),3,4)),
"")</f>
        <v>3</v>
      </c>
      <c r="AA47" s="278" t="str">
        <f t="shared" ref="AA47:AA75" si="11">IFERROR(ROUND(U47,Z47)*100&amp;"%","")</f>
        <v>4,6%</v>
      </c>
    </row>
    <row r="48" spans="1:27" x14ac:dyDescent="0.25">
      <c r="A48" s="200" t="s">
        <v>1074</v>
      </c>
      <c r="B48" s="275">
        <f>K27</f>
        <v>0.1243429683495365</v>
      </c>
      <c r="C48" s="199"/>
      <c r="F48" s="189" t="str">
        <f t="shared" si="8"/>
        <v>Rökgaskondensering</v>
      </c>
      <c r="G48" s="189"/>
      <c r="H48" s="189"/>
      <c r="I48" s="190">
        <f t="shared" si="3"/>
        <v>3</v>
      </c>
      <c r="J48" s="189"/>
      <c r="K48" s="189"/>
      <c r="L48" s="190">
        <v>3</v>
      </c>
      <c r="M48" s="189" t="str">
        <f t="shared" si="9"/>
        <v>Rökgaskondensering</v>
      </c>
      <c r="N48" s="189"/>
      <c r="O48" s="189"/>
      <c r="P48" s="189"/>
      <c r="Q48" s="189"/>
      <c r="S48" s="189" t="str">
        <f t="shared" si="4"/>
        <v>Rökgaskondensering</v>
      </c>
      <c r="T48" s="189"/>
      <c r="U48" s="189">
        <f t="shared" si="5"/>
        <v>0.1243429683495365</v>
      </c>
      <c r="X48" s="195" t="str">
        <f t="shared" si="6"/>
        <v>Rökgaskondensering</v>
      </c>
      <c r="Y48" s="246" t="str">
        <f t="shared" si="7"/>
        <v/>
      </c>
      <c r="Z48" s="246">
        <f t="shared" si="10"/>
        <v>3</v>
      </c>
      <c r="AA48" s="278" t="str">
        <f t="shared" si="11"/>
        <v>12,4%</v>
      </c>
    </row>
    <row r="49" spans="1:27" ht="35.25" customHeight="1" x14ac:dyDescent="0.25">
      <c r="A49" s="200" t="s">
        <v>1124</v>
      </c>
      <c r="B49" s="275">
        <f>J27</f>
        <v>8.7097418788716005E-2</v>
      </c>
      <c r="C49" s="199"/>
      <c r="F49" s="189" t="str">
        <f t="shared" si="8"/>
        <v>Värme från värmepumpar (netto)*</v>
      </c>
      <c r="G49" s="189"/>
      <c r="H49" s="189"/>
      <c r="I49" s="190">
        <f t="shared" si="3"/>
        <v>4</v>
      </c>
      <c r="J49" s="189"/>
      <c r="K49" s="189"/>
      <c r="L49" s="190">
        <v>4</v>
      </c>
      <c r="M49" s="189" t="str">
        <f t="shared" si="9"/>
        <v>Värme från värmepumpar (netto)*</v>
      </c>
      <c r="N49" s="189"/>
      <c r="O49" s="189"/>
      <c r="P49" s="189"/>
      <c r="Q49" s="189"/>
      <c r="S49" s="189" t="str">
        <f t="shared" si="4"/>
        <v>Värme från värmepumpar (netto)*</v>
      </c>
      <c r="T49" s="189"/>
      <c r="U49" s="189">
        <f t="shared" si="5"/>
        <v>8.7097418788716005E-2</v>
      </c>
      <c r="X49" s="195" t="str">
        <f t="shared" si="6"/>
        <v>Värme från värmepumpar (netto)*</v>
      </c>
      <c r="Y49" s="246" t="str">
        <f t="shared" si="7"/>
        <v/>
      </c>
      <c r="Z49" s="246">
        <f t="shared" si="10"/>
        <v>3</v>
      </c>
      <c r="AA49" s="278" t="str">
        <f t="shared" si="11"/>
        <v>8,7%</v>
      </c>
    </row>
    <row r="50" spans="1:27" x14ac:dyDescent="0.25">
      <c r="A50" s="200" t="s">
        <v>1057</v>
      </c>
      <c r="B50" s="275">
        <f>I27</f>
        <v>0</v>
      </c>
      <c r="C50" s="199"/>
      <c r="F50" s="189" t="str">
        <f t="shared" si="8"/>
        <v/>
      </c>
      <c r="G50" s="189"/>
      <c r="H50" s="189"/>
      <c r="I50" s="190">
        <f t="shared" si="3"/>
        <v>4</v>
      </c>
      <c r="J50" s="189"/>
      <c r="K50" s="189"/>
      <c r="L50" s="190">
        <v>5</v>
      </c>
      <c r="M50" s="189" t="str">
        <f t="shared" si="9"/>
        <v xml:space="preserve"> </v>
      </c>
      <c r="N50" s="189"/>
      <c r="O50" s="189"/>
      <c r="P50" s="189"/>
      <c r="Q50" s="189"/>
      <c r="S50" s="189" t="str">
        <f t="shared" si="4"/>
        <v xml:space="preserve"> </v>
      </c>
      <c r="T50" s="189"/>
      <c r="U50" s="189" t="str">
        <f t="shared" si="5"/>
        <v/>
      </c>
      <c r="X50" s="195" t="str">
        <f t="shared" si="6"/>
        <v xml:space="preserve"> </v>
      </c>
      <c r="Y50" s="246" t="str">
        <f t="shared" si="7"/>
        <v/>
      </c>
      <c r="Z50" s="246" t="str">
        <f t="shared" si="10"/>
        <v/>
      </c>
      <c r="AA50" s="278" t="str">
        <f t="shared" si="11"/>
        <v/>
      </c>
    </row>
    <row r="51" spans="1:27" x14ac:dyDescent="0.25">
      <c r="A51" s="200" t="s">
        <v>689</v>
      </c>
      <c r="B51" s="275">
        <f>G27</f>
        <v>0</v>
      </c>
      <c r="C51" s="199"/>
      <c r="F51" s="189" t="str">
        <f t="shared" si="8"/>
        <v/>
      </c>
      <c r="G51" s="189"/>
      <c r="H51" s="189"/>
      <c r="I51" s="190">
        <f t="shared" si="3"/>
        <v>4</v>
      </c>
      <c r="J51" s="189"/>
      <c r="K51" s="189"/>
      <c r="L51" s="190">
        <v>6</v>
      </c>
      <c r="M51" s="189" t="str">
        <f t="shared" si="9"/>
        <v>Förnybart:</v>
      </c>
      <c r="N51" s="189"/>
      <c r="O51" s="189"/>
      <c r="P51" s="189"/>
      <c r="Q51" s="189"/>
      <c r="S51" s="189" t="str">
        <f t="shared" si="4"/>
        <v>Förnybart:</v>
      </c>
      <c r="T51" s="189"/>
      <c r="U51" s="189">
        <f t="shared" si="5"/>
        <v>0.68341717274393787</v>
      </c>
      <c r="X51" s="195" t="str">
        <f t="shared" si="6"/>
        <v>Förnybart:</v>
      </c>
      <c r="Y51" s="246" t="str">
        <f t="shared" si="7"/>
        <v>ja</v>
      </c>
      <c r="Z51" s="246">
        <f t="shared" si="10"/>
        <v>3</v>
      </c>
      <c r="AA51" s="278" t="str">
        <f t="shared" si="11"/>
        <v>68,3%</v>
      </c>
    </row>
    <row r="52" spans="1:27" x14ac:dyDescent="0.25">
      <c r="A52" s="200" t="s">
        <v>1126</v>
      </c>
      <c r="B52" s="275">
        <f>H27</f>
        <v>0</v>
      </c>
      <c r="C52" s="199"/>
      <c r="F52" s="189" t="str">
        <f t="shared" si="8"/>
        <v/>
      </c>
      <c r="G52" s="189"/>
      <c r="H52" s="189"/>
      <c r="I52" s="190">
        <f t="shared" si="3"/>
        <v>4</v>
      </c>
      <c r="J52" s="189"/>
      <c r="K52" s="189"/>
      <c r="L52" s="190">
        <v>7</v>
      </c>
      <c r="M52" s="189" t="str">
        <f t="shared" si="9"/>
        <v>Sekundära biobränslen</v>
      </c>
      <c r="N52" s="189"/>
      <c r="O52" s="189"/>
      <c r="P52" s="189"/>
      <c r="Q52" s="189"/>
      <c r="S52" s="189" t="str">
        <f t="shared" si="4"/>
        <v>Sekundära biobränslen</v>
      </c>
      <c r="T52" s="189"/>
      <c r="U52" s="189">
        <f t="shared" si="5"/>
        <v>0.58995143395800209</v>
      </c>
      <c r="X52" s="195" t="str">
        <f t="shared" si="6"/>
        <v>Sekundära biobränslen</v>
      </c>
      <c r="Y52" s="246" t="str">
        <f t="shared" si="7"/>
        <v/>
      </c>
      <c r="Z52" s="246">
        <f t="shared" si="10"/>
        <v>3</v>
      </c>
      <c r="AA52" s="278" t="str">
        <f t="shared" si="11"/>
        <v>59%</v>
      </c>
    </row>
    <row r="53" spans="1:27" x14ac:dyDescent="0.25">
      <c r="A53" s="200"/>
      <c r="B53" s="205"/>
      <c r="C53" s="199"/>
      <c r="E53" s="190" t="s">
        <v>1282</v>
      </c>
      <c r="F53" s="189" t="s">
        <v>665</v>
      </c>
      <c r="G53" s="189"/>
      <c r="H53" s="189"/>
      <c r="I53" s="190">
        <f>IF(F53&lt;&gt;"",I52+1,I52)</f>
        <v>5</v>
      </c>
      <c r="J53" s="189"/>
      <c r="K53" s="189"/>
      <c r="L53" s="190">
        <v>8</v>
      </c>
      <c r="M53" s="189" t="str">
        <f t="shared" si="9"/>
        <v>Bioolja och tallbeckolja</v>
      </c>
      <c r="N53" s="189"/>
      <c r="O53" s="189"/>
      <c r="P53" s="189"/>
      <c r="Q53" s="189"/>
      <c r="S53" s="189" t="str">
        <f t="shared" si="4"/>
        <v>Bioolja och tallbeckolja</v>
      </c>
      <c r="T53" s="189"/>
      <c r="U53" s="189">
        <f t="shared" si="5"/>
        <v>3.2580081841165585E-2</v>
      </c>
      <c r="X53" s="195" t="str">
        <f t="shared" si="6"/>
        <v>Bioolja och tallbeckolja</v>
      </c>
      <c r="Y53" s="246" t="str">
        <f t="shared" si="7"/>
        <v/>
      </c>
      <c r="Z53" s="246">
        <f t="shared" si="10"/>
        <v>3</v>
      </c>
      <c r="AA53" s="278" t="str">
        <f t="shared" si="11"/>
        <v>3,3%</v>
      </c>
    </row>
    <row r="54" spans="1:27" x14ac:dyDescent="0.25">
      <c r="A54" s="198" t="s">
        <v>1218</v>
      </c>
      <c r="B54" s="274">
        <f>B30</f>
        <v>0.68341717274393787</v>
      </c>
      <c r="C54" s="206" t="s">
        <v>1230</v>
      </c>
      <c r="E54" s="190"/>
      <c r="F54" s="191" t="str">
        <f>A54</f>
        <v>Förnybart:</v>
      </c>
      <c r="G54" s="189"/>
      <c r="H54" s="189"/>
      <c r="I54" s="190">
        <f t="shared" si="3"/>
        <v>6</v>
      </c>
      <c r="J54" s="189"/>
      <c r="K54" s="189"/>
      <c r="L54" s="190">
        <v>9</v>
      </c>
      <c r="M54" s="189" t="str">
        <f t="shared" si="9"/>
        <v>Förnybar el till elpannor, värmepumpar och hjälpel till distribution</v>
      </c>
      <c r="N54" s="189"/>
      <c r="O54" s="189"/>
      <c r="P54" s="189"/>
      <c r="Q54" s="189"/>
      <c r="S54" s="189" t="str">
        <f t="shared" si="4"/>
        <v>Förnybar el till elpannor, värmepumpar och hjälpel till distribution</v>
      </c>
      <c r="T54" s="189"/>
      <c r="U54" s="189">
        <f t="shared" si="5"/>
        <v>6.0885656944770251E-2</v>
      </c>
      <c r="X54" s="195" t="str">
        <f t="shared" si="6"/>
        <v>Förnybar el till elpannor, värmepumpar och hjälpel till distribution</v>
      </c>
      <c r="Y54" s="246" t="str">
        <f t="shared" si="7"/>
        <v/>
      </c>
      <c r="Z54" s="246">
        <f t="shared" si="10"/>
        <v>3</v>
      </c>
      <c r="AA54" s="278" t="str">
        <f t="shared" si="11"/>
        <v>6,1%</v>
      </c>
    </row>
    <row r="55" spans="1:27" x14ac:dyDescent="0.25">
      <c r="A55" s="264" t="s">
        <v>1211</v>
      </c>
      <c r="B55" s="275">
        <f>A27</f>
        <v>0</v>
      </c>
      <c r="C55" s="206"/>
      <c r="E55" s="189"/>
      <c r="F55" s="189" t="str">
        <f t="shared" si="8"/>
        <v/>
      </c>
      <c r="G55" s="189"/>
      <c r="H55" s="189"/>
      <c r="I55" s="190">
        <f t="shared" si="3"/>
        <v>6</v>
      </c>
      <c r="J55" s="189"/>
      <c r="K55" s="189"/>
      <c r="L55" s="190">
        <v>10</v>
      </c>
      <c r="M55" s="189" t="str">
        <f t="shared" si="9"/>
        <v xml:space="preserve"> </v>
      </c>
      <c r="N55" s="189"/>
      <c r="O55" s="189"/>
      <c r="P55" s="189"/>
      <c r="Q55" s="189"/>
      <c r="S55" s="189" t="str">
        <f t="shared" si="4"/>
        <v xml:space="preserve"> </v>
      </c>
      <c r="T55" s="189"/>
      <c r="U55" s="189" t="str">
        <f t="shared" si="5"/>
        <v/>
      </c>
      <c r="X55" s="195" t="str">
        <f t="shared" si="6"/>
        <v xml:space="preserve"> </v>
      </c>
      <c r="Y55" s="246" t="str">
        <f t="shared" si="7"/>
        <v/>
      </c>
      <c r="Z55" s="246" t="str">
        <f t="shared" si="10"/>
        <v/>
      </c>
      <c r="AA55" s="278" t="str">
        <f t="shared" si="11"/>
        <v/>
      </c>
    </row>
    <row r="56" spans="1:27" x14ac:dyDescent="0.25">
      <c r="A56" s="200" t="s">
        <v>1110</v>
      </c>
      <c r="B56" s="275">
        <f>B27</f>
        <v>0.58995143395800209</v>
      </c>
      <c r="C56" s="206"/>
      <c r="E56" s="189"/>
      <c r="F56" s="189" t="str">
        <f t="shared" si="8"/>
        <v>Sekundära biobränslen</v>
      </c>
      <c r="G56" s="189"/>
      <c r="H56" s="189"/>
      <c r="I56" s="190">
        <f>IF(F56&lt;&gt;"",I55+1,I55)</f>
        <v>7</v>
      </c>
      <c r="J56" s="189"/>
      <c r="K56" s="189"/>
      <c r="L56" s="190">
        <v>11</v>
      </c>
      <c r="M56" s="189" t="str">
        <f t="shared" si="9"/>
        <v>Övrigt:</v>
      </c>
      <c r="N56" s="189"/>
      <c r="O56" s="189"/>
      <c r="P56" s="189"/>
      <c r="Q56" s="189"/>
      <c r="S56" s="189" t="str">
        <f t="shared" si="4"/>
        <v>Övrigt:</v>
      </c>
      <c r="T56" s="189"/>
      <c r="U56" s="189">
        <f t="shared" si="5"/>
        <v>5.7940417546328872E-2</v>
      </c>
      <c r="X56" s="195" t="str">
        <f t="shared" si="6"/>
        <v>Övrigt:</v>
      </c>
      <c r="Y56" s="246" t="str">
        <f t="shared" si="7"/>
        <v>ja</v>
      </c>
      <c r="Z56" s="246">
        <f t="shared" si="10"/>
        <v>3</v>
      </c>
      <c r="AA56" s="278" t="str">
        <f t="shared" si="11"/>
        <v>5,8%</v>
      </c>
    </row>
    <row r="57" spans="1:27" x14ac:dyDescent="0.25">
      <c r="A57" s="200" t="s">
        <v>1111</v>
      </c>
      <c r="B57" s="275">
        <f>C27</f>
        <v>0</v>
      </c>
      <c r="C57" s="199"/>
      <c r="E57" s="189"/>
      <c r="F57" s="189" t="str">
        <f t="shared" si="8"/>
        <v/>
      </c>
      <c r="G57" s="189"/>
      <c r="H57" s="189"/>
      <c r="I57" s="190">
        <f t="shared" si="3"/>
        <v>7</v>
      </c>
      <c r="J57" s="189"/>
      <c r="K57" s="189"/>
      <c r="L57" s="190">
        <v>12</v>
      </c>
      <c r="M57" s="189" t="str">
        <f t="shared" si="9"/>
        <v>Torv och torvbriketter</v>
      </c>
      <c r="N57" s="189"/>
      <c r="O57" s="189"/>
      <c r="P57" s="189"/>
      <c r="Q57" s="189"/>
      <c r="S57" s="189" t="str">
        <f t="shared" si="4"/>
        <v>Torv och torvbriketter</v>
      </c>
      <c r="T57" s="189"/>
      <c r="U57" s="189">
        <f t="shared" si="5"/>
        <v>5.7940417546328872E-2</v>
      </c>
      <c r="X57" s="195" t="str">
        <f t="shared" si="6"/>
        <v>Torv och torvbriketter</v>
      </c>
      <c r="Y57" s="246" t="str">
        <f t="shared" si="7"/>
        <v/>
      </c>
      <c r="Z57" s="246">
        <f t="shared" si="10"/>
        <v>3</v>
      </c>
      <c r="AA57" s="278" t="str">
        <f t="shared" si="11"/>
        <v>5,8%</v>
      </c>
    </row>
    <row r="58" spans="1:27" x14ac:dyDescent="0.25">
      <c r="A58" s="200" t="s">
        <v>1128</v>
      </c>
      <c r="B58" s="275">
        <f>D27</f>
        <v>3.2580081841165585E-2</v>
      </c>
      <c r="C58" s="199"/>
      <c r="E58" s="189"/>
      <c r="F58" s="189" t="str">
        <f t="shared" si="8"/>
        <v>Bioolja och tallbeckolja</v>
      </c>
      <c r="G58" s="189"/>
      <c r="H58" s="189"/>
      <c r="I58" s="190">
        <f t="shared" si="3"/>
        <v>8</v>
      </c>
      <c r="J58" s="189"/>
      <c r="K58" s="189"/>
      <c r="L58" s="190">
        <v>13</v>
      </c>
      <c r="M58" s="189" t="str">
        <f t="shared" si="9"/>
        <v xml:space="preserve"> </v>
      </c>
      <c r="N58" s="189"/>
      <c r="O58" s="189"/>
      <c r="P58" s="189"/>
      <c r="Q58" s="189"/>
      <c r="S58" s="189" t="str">
        <f t="shared" si="4"/>
        <v xml:space="preserve"> </v>
      </c>
      <c r="T58" s="189"/>
      <c r="U58" s="189" t="str">
        <f t="shared" si="5"/>
        <v/>
      </c>
      <c r="X58" s="195" t="str">
        <f t="shared" si="6"/>
        <v xml:space="preserve"> </v>
      </c>
      <c r="Y58" s="246" t="str">
        <f t="shared" si="7"/>
        <v/>
      </c>
      <c r="Z58" s="246" t="str">
        <f t="shared" si="10"/>
        <v/>
      </c>
      <c r="AA58" s="278" t="str">
        <f t="shared" si="11"/>
        <v/>
      </c>
    </row>
    <row r="59" spans="1:27" ht="15" customHeight="1" x14ac:dyDescent="0.25">
      <c r="A59" s="200" t="s">
        <v>1112</v>
      </c>
      <c r="B59" s="275">
        <f>E27</f>
        <v>6.0885656944770251E-2</v>
      </c>
      <c r="C59" s="199"/>
      <c r="E59" s="189"/>
      <c r="F59" s="189" t="str">
        <f t="shared" si="8"/>
        <v>Förnybar el till elpannor, värmepumpar och hjälpel till distribution</v>
      </c>
      <c r="G59" s="189"/>
      <c r="H59" s="189"/>
      <c r="I59" s="190">
        <f t="shared" si="3"/>
        <v>9</v>
      </c>
      <c r="J59" s="189"/>
      <c r="K59" s="189"/>
      <c r="L59" s="190">
        <v>14</v>
      </c>
      <c r="M59" s="189" t="str">
        <f t="shared" si="9"/>
        <v>Fossilt:</v>
      </c>
      <c r="N59" s="189"/>
      <c r="O59" s="189"/>
      <c r="P59" s="189"/>
      <c r="Q59" s="189"/>
      <c r="S59" s="189" t="str">
        <f t="shared" si="4"/>
        <v>Fossilt:</v>
      </c>
      <c r="T59" s="189"/>
      <c r="U59" s="189">
        <f t="shared" si="5"/>
        <v>1.4856517319571509E-3</v>
      </c>
      <c r="X59" s="195" t="str">
        <f t="shared" si="6"/>
        <v>Fossilt:</v>
      </c>
      <c r="Y59" s="246" t="str">
        <f t="shared" si="7"/>
        <v>ja</v>
      </c>
      <c r="Z59" s="246">
        <f t="shared" si="10"/>
        <v>3</v>
      </c>
      <c r="AA59" s="278" t="str">
        <f t="shared" si="11"/>
        <v>0,1%</v>
      </c>
    </row>
    <row r="60" spans="1:27" x14ac:dyDescent="0.25">
      <c r="A60" s="200"/>
      <c r="B60" s="205"/>
      <c r="C60" s="207"/>
      <c r="E60" s="190" t="s">
        <v>1283</v>
      </c>
      <c r="F60" s="189" t="s">
        <v>665</v>
      </c>
      <c r="G60" s="189"/>
      <c r="H60" s="189"/>
      <c r="I60" s="190">
        <f t="shared" si="3"/>
        <v>10</v>
      </c>
      <c r="J60" s="189"/>
      <c r="K60" s="189"/>
      <c r="L60" s="190">
        <v>15</v>
      </c>
      <c r="M60" s="189" t="str">
        <f t="shared" si="9"/>
        <v>Eldningsolja</v>
      </c>
      <c r="N60" s="189"/>
      <c r="O60" s="189"/>
      <c r="P60" s="189"/>
      <c r="Q60" s="189"/>
      <c r="S60" s="189" t="str">
        <f t="shared" si="4"/>
        <v>Eldningsolja</v>
      </c>
      <c r="T60" s="189"/>
      <c r="U60" s="189">
        <f t="shared" si="5"/>
        <v>1.4856517319571509E-3</v>
      </c>
      <c r="X60" s="195" t="str">
        <f t="shared" si="6"/>
        <v>Eldningsolja</v>
      </c>
      <c r="Y60" s="246" t="str">
        <f t="shared" si="7"/>
        <v/>
      </c>
      <c r="Z60" s="246">
        <f t="shared" si="10"/>
        <v>3</v>
      </c>
      <c r="AA60" s="278" t="str">
        <f t="shared" si="11"/>
        <v>0,1%</v>
      </c>
    </row>
    <row r="61" spans="1:27" x14ac:dyDescent="0.25">
      <c r="A61" s="198" t="s">
        <v>1219</v>
      </c>
      <c r="B61" s="274">
        <f>M30</f>
        <v>5.7940417546328872E-2</v>
      </c>
      <c r="C61" s="206" t="s">
        <v>1230</v>
      </c>
      <c r="E61" s="189"/>
      <c r="F61" s="191" t="str">
        <f>A61</f>
        <v>Övrigt:</v>
      </c>
      <c r="G61" s="189"/>
      <c r="H61" s="189"/>
      <c r="I61" s="190">
        <f t="shared" si="3"/>
        <v>11</v>
      </c>
      <c r="J61" s="189"/>
      <c r="K61" s="189"/>
      <c r="L61" s="190">
        <v>16</v>
      </c>
      <c r="M61" s="189" t="str">
        <f t="shared" si="9"/>
        <v xml:space="preserve"> </v>
      </c>
      <c r="N61" s="189"/>
      <c r="O61" s="189"/>
      <c r="P61" s="189"/>
      <c r="Q61" s="189"/>
      <c r="S61" s="189" t="str">
        <f t="shared" si="4"/>
        <v xml:space="preserve"> </v>
      </c>
      <c r="T61" s="189"/>
      <c r="U61" s="189" t="str">
        <f t="shared" si="5"/>
        <v/>
      </c>
      <c r="X61" s="195" t="str">
        <f t="shared" si="6"/>
        <v xml:space="preserve"> </v>
      </c>
      <c r="Y61" s="246" t="str">
        <f t="shared" si="7"/>
        <v/>
      </c>
      <c r="Z61" s="246" t="str">
        <f t="shared" si="10"/>
        <v/>
      </c>
      <c r="AA61" s="278" t="str">
        <f t="shared" si="11"/>
        <v/>
      </c>
    </row>
    <row r="62" spans="1:27" ht="15" customHeight="1" x14ac:dyDescent="0.25">
      <c r="A62" s="200" t="s">
        <v>1118</v>
      </c>
      <c r="B62" s="275">
        <f>N27</f>
        <v>0</v>
      </c>
      <c r="C62" s="199"/>
      <c r="E62" s="189"/>
      <c r="F62" s="189" t="str">
        <f t="shared" si="8"/>
        <v/>
      </c>
      <c r="G62" s="189"/>
      <c r="H62" s="189"/>
      <c r="I62" s="190">
        <f t="shared" si="3"/>
        <v>11</v>
      </c>
      <c r="J62" s="189"/>
      <c r="K62" s="189"/>
      <c r="L62" s="190">
        <v>17</v>
      </c>
      <c r="M62" s="189" t="str">
        <f t="shared" si="9"/>
        <v/>
      </c>
      <c r="N62" s="189"/>
      <c r="O62" s="189"/>
      <c r="P62" s="189"/>
      <c r="Q62" s="189"/>
      <c r="S62" s="189" t="str">
        <f t="shared" si="4"/>
        <v/>
      </c>
      <c r="T62" s="189"/>
      <c r="U62" s="189" t="str">
        <f t="shared" si="5"/>
        <v/>
      </c>
      <c r="X62" s="195" t="str">
        <f t="shared" si="6"/>
        <v/>
      </c>
      <c r="Y62" s="246" t="str">
        <f t="shared" si="7"/>
        <v/>
      </c>
      <c r="Z62" s="246" t="str">
        <f t="shared" si="10"/>
        <v/>
      </c>
      <c r="AA62" s="278" t="str">
        <f t="shared" si="11"/>
        <v/>
      </c>
    </row>
    <row r="63" spans="1:27" x14ac:dyDescent="0.25">
      <c r="A63" s="200" t="s">
        <v>1127</v>
      </c>
      <c r="B63" s="275">
        <f>M27</f>
        <v>0</v>
      </c>
      <c r="C63" s="199"/>
      <c r="E63" s="189"/>
      <c r="F63" s="189" t="str">
        <f t="shared" si="8"/>
        <v/>
      </c>
      <c r="G63" s="189"/>
      <c r="H63" s="189"/>
      <c r="I63" s="190">
        <f t="shared" si="3"/>
        <v>11</v>
      </c>
      <c r="J63" s="189"/>
      <c r="K63" s="189"/>
      <c r="L63" s="190">
        <v>18</v>
      </c>
      <c r="M63" s="189" t="str">
        <f t="shared" si="9"/>
        <v/>
      </c>
      <c r="N63" s="189"/>
      <c r="O63" s="189"/>
      <c r="P63" s="189"/>
      <c r="Q63" s="189"/>
      <c r="S63" s="189" t="str">
        <f t="shared" si="4"/>
        <v/>
      </c>
      <c r="T63" s="189"/>
      <c r="U63" s="189" t="str">
        <f t="shared" si="5"/>
        <v/>
      </c>
      <c r="X63" s="195" t="str">
        <f t="shared" si="6"/>
        <v/>
      </c>
      <c r="Y63" s="246" t="str">
        <f t="shared" si="7"/>
        <v/>
      </c>
      <c r="Z63" s="246" t="str">
        <f t="shared" si="10"/>
        <v/>
      </c>
      <c r="AA63" s="278" t="str">
        <f t="shared" si="11"/>
        <v/>
      </c>
    </row>
    <row r="64" spans="1:27" ht="15" customHeight="1" x14ac:dyDescent="0.25">
      <c r="A64" s="200" t="s">
        <v>1083</v>
      </c>
      <c r="B64" s="275">
        <f>L27</f>
        <v>5.7940417546328872E-2</v>
      </c>
      <c r="C64" s="199"/>
      <c r="E64" s="189"/>
      <c r="F64" s="189" t="str">
        <f t="shared" si="8"/>
        <v>Torv och torvbriketter</v>
      </c>
      <c r="G64" s="189"/>
      <c r="H64" s="189"/>
      <c r="I64" s="190">
        <f t="shared" si="3"/>
        <v>12</v>
      </c>
      <c r="J64" s="189"/>
      <c r="K64" s="189"/>
      <c r="L64" s="190">
        <v>19</v>
      </c>
      <c r="M64" s="189" t="str">
        <f t="shared" si="9"/>
        <v/>
      </c>
      <c r="N64" s="189"/>
      <c r="O64" s="189"/>
      <c r="P64" s="189"/>
      <c r="Q64" s="189"/>
      <c r="S64" s="189" t="str">
        <f t="shared" si="4"/>
        <v/>
      </c>
      <c r="T64" s="189"/>
      <c r="U64" s="189" t="str">
        <f t="shared" si="5"/>
        <v/>
      </c>
      <c r="X64" s="195" t="str">
        <f t="shared" si="6"/>
        <v/>
      </c>
      <c r="Y64" s="246" t="str">
        <f t="shared" si="7"/>
        <v/>
      </c>
      <c r="Z64" s="246" t="str">
        <f t="shared" si="10"/>
        <v/>
      </c>
      <c r="AA64" s="278" t="str">
        <f t="shared" si="11"/>
        <v/>
      </c>
    </row>
    <row r="65" spans="1:27" x14ac:dyDescent="0.25">
      <c r="A65" s="200"/>
      <c r="B65" s="205"/>
      <c r="C65" s="199"/>
      <c r="E65" s="190" t="s">
        <v>1284</v>
      </c>
      <c r="F65" s="189" t="s">
        <v>665</v>
      </c>
      <c r="G65" s="189"/>
      <c r="H65" s="189"/>
      <c r="I65" s="190">
        <f t="shared" si="3"/>
        <v>13</v>
      </c>
      <c r="J65" s="189"/>
      <c r="K65" s="189"/>
      <c r="L65" s="190">
        <v>20</v>
      </c>
      <c r="M65" s="189" t="str">
        <f t="shared" si="9"/>
        <v/>
      </c>
      <c r="N65" s="189"/>
      <c r="O65" s="189"/>
      <c r="P65" s="189"/>
      <c r="Q65" s="189"/>
      <c r="S65" s="189" t="str">
        <f t="shared" si="4"/>
        <v/>
      </c>
      <c r="T65" s="189"/>
      <c r="U65" s="189" t="str">
        <f t="shared" si="5"/>
        <v/>
      </c>
      <c r="X65" s="195" t="str">
        <f t="shared" si="6"/>
        <v/>
      </c>
      <c r="Y65" s="246" t="str">
        <f t="shared" si="7"/>
        <v/>
      </c>
      <c r="Z65" s="246" t="str">
        <f t="shared" si="10"/>
        <v/>
      </c>
      <c r="AA65" s="278" t="str">
        <f t="shared" si="11"/>
        <v/>
      </c>
    </row>
    <row r="66" spans="1:27" x14ac:dyDescent="0.25">
      <c r="A66" s="198" t="s">
        <v>1220</v>
      </c>
      <c r="B66" s="274">
        <f>P30</f>
        <v>1.4856517319571509E-3</v>
      </c>
      <c r="C66" s="206" t="s">
        <v>1230</v>
      </c>
      <c r="E66" s="189"/>
      <c r="F66" s="191" t="str">
        <f>A66</f>
        <v>Fossilt:</v>
      </c>
      <c r="G66" s="189"/>
      <c r="H66" s="189"/>
      <c r="I66" s="190">
        <f t="shared" si="3"/>
        <v>14</v>
      </c>
      <c r="J66" s="189"/>
      <c r="K66" s="189"/>
      <c r="L66" s="190">
        <v>21</v>
      </c>
      <c r="M66" s="189" t="str">
        <f t="shared" si="9"/>
        <v/>
      </c>
      <c r="N66" s="189"/>
      <c r="O66" s="189"/>
      <c r="P66" s="189"/>
      <c r="Q66" s="189"/>
      <c r="S66" s="189" t="str">
        <f t="shared" si="4"/>
        <v/>
      </c>
      <c r="T66" s="189"/>
      <c r="U66" s="189" t="str">
        <f t="shared" si="5"/>
        <v/>
      </c>
      <c r="X66" s="195" t="str">
        <f t="shared" si="6"/>
        <v/>
      </c>
      <c r="Y66" s="246" t="str">
        <f t="shared" si="7"/>
        <v/>
      </c>
      <c r="Z66" s="246" t="str">
        <f t="shared" si="10"/>
        <v/>
      </c>
      <c r="AA66" s="278" t="str">
        <f t="shared" si="11"/>
        <v/>
      </c>
    </row>
    <row r="67" spans="1:27" x14ac:dyDescent="0.25">
      <c r="A67" s="200" t="s">
        <v>1119</v>
      </c>
      <c r="B67" s="275">
        <f>P27</f>
        <v>1.4856517319571509E-3</v>
      </c>
      <c r="C67" s="199"/>
      <c r="E67" s="189"/>
      <c r="F67" s="189" t="str">
        <f t="shared" si="8"/>
        <v>Eldningsolja</v>
      </c>
      <c r="G67" s="189"/>
      <c r="H67" s="189"/>
      <c r="I67" s="190">
        <f t="shared" si="3"/>
        <v>15</v>
      </c>
      <c r="J67" s="189"/>
      <c r="K67" s="189"/>
      <c r="L67" s="190">
        <v>22</v>
      </c>
      <c r="M67" s="189" t="str">
        <f t="shared" si="9"/>
        <v/>
      </c>
      <c r="N67" s="189"/>
      <c r="O67" s="189"/>
      <c r="P67" s="189"/>
      <c r="Q67" s="189"/>
      <c r="S67" s="189" t="str">
        <f t="shared" si="4"/>
        <v/>
      </c>
      <c r="T67" s="189"/>
      <c r="U67" s="189" t="str">
        <f t="shared" si="5"/>
        <v/>
      </c>
      <c r="X67" s="195" t="str">
        <f t="shared" si="6"/>
        <v/>
      </c>
      <c r="Y67" s="246" t="str">
        <f t="shared" si="7"/>
        <v/>
      </c>
      <c r="Z67" s="246" t="str">
        <f t="shared" si="10"/>
        <v/>
      </c>
      <c r="AA67" s="278" t="str">
        <f t="shared" si="11"/>
        <v/>
      </c>
    </row>
    <row r="68" spans="1:27" x14ac:dyDescent="0.25">
      <c r="A68" s="200" t="s">
        <v>688</v>
      </c>
      <c r="B68" s="275">
        <f>Q27</f>
        <v>0</v>
      </c>
      <c r="C68" s="199"/>
      <c r="F68" s="189" t="str">
        <f t="shared" si="8"/>
        <v/>
      </c>
      <c r="G68" s="189"/>
      <c r="H68" s="189"/>
      <c r="I68" s="190">
        <f t="shared" si="3"/>
        <v>15</v>
      </c>
      <c r="J68" s="189"/>
      <c r="K68" s="189"/>
      <c r="L68" s="190">
        <v>23</v>
      </c>
      <c r="M68" s="189" t="str">
        <f t="shared" si="9"/>
        <v/>
      </c>
      <c r="N68" s="189"/>
      <c r="O68" s="189"/>
      <c r="P68" s="189"/>
      <c r="Q68" s="189"/>
      <c r="S68" s="189" t="str">
        <f t="shared" si="4"/>
        <v/>
      </c>
      <c r="T68" s="189"/>
      <c r="U68" s="189" t="str">
        <f t="shared" si="5"/>
        <v/>
      </c>
      <c r="X68" s="195" t="str">
        <f t="shared" si="6"/>
        <v/>
      </c>
      <c r="Y68" s="246" t="str">
        <f t="shared" si="7"/>
        <v/>
      </c>
      <c r="Z68" s="246" t="str">
        <f t="shared" si="10"/>
        <v/>
      </c>
      <c r="AA68" s="278" t="str">
        <f t="shared" si="11"/>
        <v/>
      </c>
    </row>
    <row r="69" spans="1:27" x14ac:dyDescent="0.25">
      <c r="A69" s="200" t="s">
        <v>1053</v>
      </c>
      <c r="B69" s="275">
        <f>O27</f>
        <v>0</v>
      </c>
      <c r="C69" s="199"/>
      <c r="F69" s="189" t="str">
        <f t="shared" si="8"/>
        <v/>
      </c>
      <c r="G69" s="189"/>
      <c r="H69" s="189"/>
      <c r="I69" s="190">
        <f t="shared" si="3"/>
        <v>15</v>
      </c>
      <c r="J69" s="189"/>
      <c r="K69" s="189"/>
      <c r="L69" s="190">
        <v>24</v>
      </c>
      <c r="M69" s="189" t="str">
        <f t="shared" si="9"/>
        <v/>
      </c>
      <c r="N69" s="189"/>
      <c r="O69" s="189"/>
      <c r="P69" s="189"/>
      <c r="Q69" s="189"/>
      <c r="S69" s="189" t="str">
        <f t="shared" si="4"/>
        <v/>
      </c>
      <c r="T69" s="189"/>
      <c r="U69" s="189" t="str">
        <f t="shared" si="5"/>
        <v/>
      </c>
      <c r="X69" s="195" t="str">
        <f t="shared" si="6"/>
        <v/>
      </c>
      <c r="Y69" s="246" t="str">
        <f t="shared" si="7"/>
        <v/>
      </c>
      <c r="Z69" s="246" t="str">
        <f t="shared" si="10"/>
        <v/>
      </c>
      <c r="AA69" s="278" t="str">
        <f t="shared" si="11"/>
        <v/>
      </c>
    </row>
    <row r="70" spans="1:27" ht="15" customHeight="1" x14ac:dyDescent="0.25">
      <c r="A70" s="200" t="s">
        <v>1120</v>
      </c>
      <c r="B70" s="275">
        <f>R27</f>
        <v>0</v>
      </c>
      <c r="C70" s="199"/>
      <c r="F70" s="189" t="str">
        <f t="shared" si="8"/>
        <v/>
      </c>
      <c r="G70" s="189"/>
      <c r="H70" s="189"/>
      <c r="I70" s="190">
        <f t="shared" si="3"/>
        <v>15</v>
      </c>
      <c r="J70" s="189"/>
      <c r="K70" s="189"/>
      <c r="L70" s="190">
        <v>25</v>
      </c>
      <c r="M70" s="189" t="str">
        <f t="shared" si="9"/>
        <v/>
      </c>
      <c r="N70" s="189"/>
      <c r="O70" s="189"/>
      <c r="P70" s="189"/>
      <c r="Q70" s="189"/>
      <c r="S70" s="189" t="str">
        <f t="shared" si="4"/>
        <v/>
      </c>
      <c r="T70" s="189"/>
      <c r="U70" s="189" t="str">
        <f t="shared" si="5"/>
        <v/>
      </c>
      <c r="X70" s="195" t="str">
        <f t="shared" si="6"/>
        <v/>
      </c>
      <c r="Y70" s="246" t="str">
        <f t="shared" si="7"/>
        <v/>
      </c>
      <c r="Z70" s="246" t="str">
        <f t="shared" si="10"/>
        <v/>
      </c>
      <c r="AA70" s="278" t="str">
        <f t="shared" si="11"/>
        <v/>
      </c>
    </row>
    <row r="71" spans="1:27" ht="15" customHeight="1" x14ac:dyDescent="0.25">
      <c r="A71" s="200" t="s">
        <v>1121</v>
      </c>
      <c r="B71" s="275">
        <f>S27</f>
        <v>0</v>
      </c>
      <c r="C71" s="199"/>
      <c r="F71" s="189" t="str">
        <f t="shared" si="8"/>
        <v/>
      </c>
      <c r="G71" s="189"/>
      <c r="H71" s="189"/>
      <c r="I71" s="190">
        <f t="shared" si="3"/>
        <v>15</v>
      </c>
      <c r="J71" s="189"/>
      <c r="K71" s="189"/>
      <c r="L71" s="190">
        <v>26</v>
      </c>
      <c r="M71" s="189" t="str">
        <f t="shared" si="9"/>
        <v/>
      </c>
      <c r="N71" s="189"/>
      <c r="O71" s="189"/>
      <c r="P71" s="189"/>
      <c r="Q71" s="189"/>
      <c r="S71" s="189" t="str">
        <f t="shared" si="4"/>
        <v/>
      </c>
      <c r="T71" s="189"/>
      <c r="U71" s="189" t="str">
        <f t="shared" si="5"/>
        <v/>
      </c>
      <c r="X71" s="195" t="str">
        <f t="shared" si="6"/>
        <v/>
      </c>
      <c r="Y71" s="246" t="str">
        <f t="shared" si="7"/>
        <v/>
      </c>
      <c r="Z71" s="246" t="str">
        <f t="shared" si="10"/>
        <v/>
      </c>
      <c r="AA71" s="278" t="str">
        <f t="shared" si="11"/>
        <v/>
      </c>
    </row>
    <row r="72" spans="1:27" ht="15" customHeight="1" x14ac:dyDescent="0.25">
      <c r="A72" s="200" t="s">
        <v>1123</v>
      </c>
      <c r="B72" s="275">
        <f>T27</f>
        <v>0</v>
      </c>
      <c r="C72" s="199"/>
      <c r="F72" s="189" t="str">
        <f t="shared" si="8"/>
        <v/>
      </c>
      <c r="G72" s="189"/>
      <c r="H72" s="189"/>
      <c r="I72" s="190">
        <f t="shared" si="3"/>
        <v>15</v>
      </c>
      <c r="J72" s="189"/>
      <c r="K72" s="189"/>
      <c r="L72" s="190">
        <v>27</v>
      </c>
      <c r="M72" s="189" t="str">
        <f t="shared" si="9"/>
        <v/>
      </c>
      <c r="N72" s="189"/>
      <c r="O72" s="189"/>
      <c r="P72" s="189"/>
      <c r="Q72" s="189"/>
      <c r="S72" s="189" t="str">
        <f t="shared" si="4"/>
        <v/>
      </c>
      <c r="T72" s="189"/>
      <c r="U72" s="189" t="str">
        <f t="shared" si="5"/>
        <v/>
      </c>
      <c r="X72" s="195" t="str">
        <f t="shared" si="6"/>
        <v/>
      </c>
      <c r="Y72" s="246" t="str">
        <f t="shared" si="7"/>
        <v/>
      </c>
      <c r="Z72" s="246" t="str">
        <f t="shared" si="10"/>
        <v/>
      </c>
      <c r="AA72" s="278" t="str">
        <f t="shared" si="11"/>
        <v/>
      </c>
    </row>
    <row r="73" spans="1:27" ht="15" customHeight="1" x14ac:dyDescent="0.25">
      <c r="A73" s="200" t="s">
        <v>1122</v>
      </c>
      <c r="B73" s="275">
        <f>U27</f>
        <v>0</v>
      </c>
      <c r="C73" s="199"/>
      <c r="F73" s="189" t="str">
        <f t="shared" si="8"/>
        <v/>
      </c>
      <c r="G73" s="189"/>
      <c r="H73" s="189"/>
      <c r="I73" s="190">
        <f t="shared" si="3"/>
        <v>15</v>
      </c>
      <c r="J73" s="189"/>
      <c r="K73" s="189"/>
      <c r="L73" s="190">
        <v>28</v>
      </c>
      <c r="M73" s="189" t="str">
        <f t="shared" si="9"/>
        <v/>
      </c>
      <c r="N73" s="189"/>
      <c r="O73" s="189"/>
      <c r="P73" s="189"/>
      <c r="Q73" s="189"/>
      <c r="S73" s="189" t="str">
        <f t="shared" si="4"/>
        <v/>
      </c>
      <c r="T73" s="189"/>
      <c r="U73" s="189" t="str">
        <f t="shared" si="5"/>
        <v/>
      </c>
      <c r="X73" s="195" t="str">
        <f t="shared" si="6"/>
        <v/>
      </c>
      <c r="Y73" s="246" t="str">
        <f t="shared" si="7"/>
        <v/>
      </c>
      <c r="Z73" s="246" t="str">
        <f t="shared" si="10"/>
        <v/>
      </c>
      <c r="AA73" s="278" t="str">
        <f t="shared" si="11"/>
        <v/>
      </c>
    </row>
    <row r="74" spans="1:27" x14ac:dyDescent="0.25">
      <c r="A74" s="200"/>
      <c r="B74" s="205"/>
      <c r="C74" s="199"/>
      <c r="E74" s="190" t="s">
        <v>1285</v>
      </c>
      <c r="F74" s="189" t="s">
        <v>665</v>
      </c>
      <c r="G74" s="189"/>
      <c r="H74" s="189"/>
      <c r="I74" s="190">
        <f t="shared" ref="I74:I75" si="12">IF(F74&lt;&gt;"",I73+1,I73)</f>
        <v>16</v>
      </c>
      <c r="J74" s="189"/>
      <c r="K74" s="189"/>
      <c r="L74" s="190">
        <v>29</v>
      </c>
      <c r="M74" s="189" t="str">
        <f t="shared" si="9"/>
        <v/>
      </c>
      <c r="N74" s="189"/>
      <c r="O74" s="189"/>
      <c r="P74" s="189"/>
      <c r="Q74" s="189"/>
      <c r="S74" s="189" t="str">
        <f t="shared" ref="S74:S75" si="13">IF(M74="","",M74)</f>
        <v/>
      </c>
      <c r="T74" s="189"/>
      <c r="U74" s="189" t="str">
        <f t="shared" ref="U74:U75" si="14">IF(ISERROR(VLOOKUP(S74,$A$46:$B$73,2,FALSE)),"",IF(VLOOKUP(S74,$A$46:$B$73,2,FALSE)="","",VLOOKUP(S74,$A$46:$B$73,2,FALSE)))</f>
        <v/>
      </c>
      <c r="X74" s="195" t="str">
        <f t="shared" ref="X74:X75" si="15">S74</f>
        <v/>
      </c>
      <c r="Y74" s="246" t="str">
        <f t="shared" ref="Y74:Y75" si="16">IF(ISERROR(VLOOKUP(X74,$A$46:$C$73,3,FALSE)),"",IF(VLOOKUP(X74,$A$46:$C$73,3,FALSE)="Summa","ja",""))</f>
        <v/>
      </c>
      <c r="Z74" s="246" t="str">
        <f t="shared" si="10"/>
        <v/>
      </c>
      <c r="AA74" s="278" t="str">
        <f t="shared" si="11"/>
        <v/>
      </c>
    </row>
    <row r="75" spans="1:27" ht="75" x14ac:dyDescent="0.25">
      <c r="A75" s="263" t="s">
        <v>1125</v>
      </c>
      <c r="B75" s="208"/>
      <c r="C75" s="201"/>
      <c r="F75" s="190" t="str">
        <f>IF(B51=0,"",A75)</f>
        <v/>
      </c>
      <c r="G75" s="189"/>
      <c r="H75" s="189"/>
      <c r="I75" s="190">
        <f t="shared" si="12"/>
        <v>16</v>
      </c>
      <c r="J75" s="189"/>
      <c r="K75" s="189"/>
      <c r="L75" s="190">
        <v>30</v>
      </c>
      <c r="M75" s="189" t="str">
        <f t="shared" si="9"/>
        <v/>
      </c>
      <c r="N75" s="189"/>
      <c r="O75" s="189"/>
      <c r="P75" s="189"/>
      <c r="Q75" s="189"/>
      <c r="S75" s="189" t="str">
        <f t="shared" si="13"/>
        <v/>
      </c>
      <c r="T75" s="189"/>
      <c r="U75" s="189" t="str">
        <f t="shared" si="14"/>
        <v/>
      </c>
      <c r="X75" s="196" t="str">
        <f t="shared" si="15"/>
        <v/>
      </c>
      <c r="Y75" s="247" t="str">
        <f t="shared" si="16"/>
        <v/>
      </c>
      <c r="Z75" s="247" t="str">
        <f t="shared" si="10"/>
        <v/>
      </c>
      <c r="AA75" s="279" t="str">
        <f t="shared" si="11"/>
        <v/>
      </c>
    </row>
    <row r="76" spans="1:27" x14ac:dyDescent="0.25">
      <c r="A76" s="302" t="s">
        <v>1302</v>
      </c>
      <c r="B76" s="244">
        <f>SUM(B47:B52)+SUM(B55:B59)+SUM(B62:B64)+SUM(B67:B73)</f>
        <v>0.99999999999999989</v>
      </c>
    </row>
    <row r="79" spans="1:27" x14ac:dyDescent="0.25">
      <c r="A79" s="38"/>
    </row>
    <row r="80" spans="1:27" x14ac:dyDescent="0.25">
      <c r="A80" s="202"/>
    </row>
    <row r="81" spans="1:1" x14ac:dyDescent="0.25">
      <c r="A81" s="202"/>
    </row>
    <row r="82" spans="1:1" x14ac:dyDescent="0.25">
      <c r="A82" s="38"/>
    </row>
    <row r="83" spans="1:1" x14ac:dyDescent="0.25">
      <c r="A83" s="38"/>
    </row>
  </sheetData>
  <mergeCells count="8">
    <mergeCell ref="X44:AA44"/>
    <mergeCell ref="A24:E24"/>
    <mergeCell ref="A44:B44"/>
    <mergeCell ref="I15:K15"/>
    <mergeCell ref="W24:X24"/>
    <mergeCell ref="F24:K24"/>
    <mergeCell ref="L24:N24"/>
    <mergeCell ref="O24:U24"/>
  </mergeCells>
  <pageMargins left="0.7" right="0.7" top="0.75" bottom="0.75" header="0.3" footer="0.3"/>
  <pageSetup paperSize="9" orientation="portrait" verticalDpi="0" r:id="rId1"/>
  <ignoredErrors>
    <ignoredError sqref="H26 B1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77"/>
  <sheetViews>
    <sheetView tabSelected="1" zoomScaleNormal="100" workbookViewId="0">
      <selection activeCell="B4" sqref="B4:F4"/>
    </sheetView>
  </sheetViews>
  <sheetFormatPr defaultRowHeight="15" x14ac:dyDescent="0.25"/>
  <cols>
    <col min="1" max="3" width="9.140625" style="41" customWidth="1"/>
    <col min="4" max="4" width="23.5703125" style="41" customWidth="1"/>
    <col min="5" max="5" width="19.5703125" style="41" customWidth="1"/>
    <col min="6" max="6" width="3.28515625" style="41" customWidth="1"/>
    <col min="7" max="7" width="20" style="41" customWidth="1"/>
    <col min="8" max="8" width="8.7109375" style="41" customWidth="1"/>
    <col min="9" max="9" width="7.28515625" style="41" customWidth="1"/>
    <col min="10" max="10" width="22.5703125" style="41" customWidth="1"/>
    <col min="11" max="11" width="19" style="41" customWidth="1"/>
    <col min="12" max="12" width="20.85546875" style="41" customWidth="1"/>
    <col min="13" max="13" width="5.140625" style="41" customWidth="1"/>
    <col min="14" max="14" width="12" style="41" customWidth="1"/>
    <col min="15" max="15" width="9.140625" style="41" customWidth="1"/>
    <col min="16" max="16" width="9.85546875" style="41" bestFit="1" customWidth="1"/>
    <col min="17" max="256" width="9.140625" style="41"/>
    <col min="257" max="259" width="9.140625" style="41" customWidth="1"/>
    <col min="260" max="260" width="22.7109375" style="41" customWidth="1"/>
    <col min="261" max="261" width="19.5703125" style="41" customWidth="1"/>
    <col min="262" max="262" width="3.28515625" style="41" customWidth="1"/>
    <col min="263" max="263" width="20" style="41" customWidth="1"/>
    <col min="264" max="264" width="8.7109375" style="41" customWidth="1"/>
    <col min="265" max="265" width="7.28515625" style="41" customWidth="1"/>
    <col min="266" max="266" width="3.28515625" style="41" customWidth="1"/>
    <col min="267" max="267" width="19" style="41" customWidth="1"/>
    <col min="268" max="268" width="27.7109375" style="41" customWidth="1"/>
    <col min="269" max="269" width="6.85546875" style="41" customWidth="1"/>
    <col min="270" max="270" width="12" style="41" customWidth="1"/>
    <col min="271" max="271" width="9.140625" style="41" customWidth="1"/>
    <col min="272" max="272" width="9.85546875" style="41" bestFit="1" customWidth="1"/>
    <col min="273" max="512" width="9.140625" style="41"/>
    <col min="513" max="515" width="9.140625" style="41" customWidth="1"/>
    <col min="516" max="516" width="22.7109375" style="41" customWidth="1"/>
    <col min="517" max="517" width="19.5703125" style="41" customWidth="1"/>
    <col min="518" max="518" width="3.28515625" style="41" customWidth="1"/>
    <col min="519" max="519" width="20" style="41" customWidth="1"/>
    <col min="520" max="520" width="8.7109375" style="41" customWidth="1"/>
    <col min="521" max="521" width="7.28515625" style="41" customWidth="1"/>
    <col min="522" max="522" width="3.28515625" style="41" customWidth="1"/>
    <col min="523" max="523" width="19" style="41" customWidth="1"/>
    <col min="524" max="524" width="27.7109375" style="41" customWidth="1"/>
    <col min="525" max="525" width="6.85546875" style="41" customWidth="1"/>
    <col min="526" max="526" width="12" style="41" customWidth="1"/>
    <col min="527" max="527" width="9.140625" style="41" customWidth="1"/>
    <col min="528" max="528" width="9.85546875" style="41" bestFit="1" customWidth="1"/>
    <col min="529" max="768" width="9.140625" style="41"/>
    <col min="769" max="771" width="9.140625" style="41" customWidth="1"/>
    <col min="772" max="772" width="22.7109375" style="41" customWidth="1"/>
    <col min="773" max="773" width="19.5703125" style="41" customWidth="1"/>
    <col min="774" max="774" width="3.28515625" style="41" customWidth="1"/>
    <col min="775" max="775" width="20" style="41" customWidth="1"/>
    <col min="776" max="776" width="8.7109375" style="41" customWidth="1"/>
    <col min="777" max="777" width="7.28515625" style="41" customWidth="1"/>
    <col min="778" max="778" width="3.28515625" style="41" customWidth="1"/>
    <col min="779" max="779" width="19" style="41" customWidth="1"/>
    <col min="780" max="780" width="27.7109375" style="41" customWidth="1"/>
    <col min="781" max="781" width="6.85546875" style="41" customWidth="1"/>
    <col min="782" max="782" width="12" style="41" customWidth="1"/>
    <col min="783" max="783" width="9.140625" style="41" customWidth="1"/>
    <col min="784" max="784" width="9.85546875" style="41" bestFit="1" customWidth="1"/>
    <col min="785" max="1024" width="9.140625" style="41"/>
    <col min="1025" max="1027" width="9.140625" style="41" customWidth="1"/>
    <col min="1028" max="1028" width="22.7109375" style="41" customWidth="1"/>
    <col min="1029" max="1029" width="19.5703125" style="41" customWidth="1"/>
    <col min="1030" max="1030" width="3.28515625" style="41" customWidth="1"/>
    <col min="1031" max="1031" width="20" style="41" customWidth="1"/>
    <col min="1032" max="1032" width="8.7109375" style="41" customWidth="1"/>
    <col min="1033" max="1033" width="7.28515625" style="41" customWidth="1"/>
    <col min="1034" max="1034" width="3.28515625" style="41" customWidth="1"/>
    <col min="1035" max="1035" width="19" style="41" customWidth="1"/>
    <col min="1036" max="1036" width="27.7109375" style="41" customWidth="1"/>
    <col min="1037" max="1037" width="6.85546875" style="41" customWidth="1"/>
    <col min="1038" max="1038" width="12" style="41" customWidth="1"/>
    <col min="1039" max="1039" width="9.140625" style="41" customWidth="1"/>
    <col min="1040" max="1040" width="9.85546875" style="41" bestFit="1" customWidth="1"/>
    <col min="1041" max="1280" width="9.140625" style="41"/>
    <col min="1281" max="1283" width="9.140625" style="41" customWidth="1"/>
    <col min="1284" max="1284" width="22.7109375" style="41" customWidth="1"/>
    <col min="1285" max="1285" width="19.5703125" style="41" customWidth="1"/>
    <col min="1286" max="1286" width="3.28515625" style="41" customWidth="1"/>
    <col min="1287" max="1287" width="20" style="41" customWidth="1"/>
    <col min="1288" max="1288" width="8.7109375" style="41" customWidth="1"/>
    <col min="1289" max="1289" width="7.28515625" style="41" customWidth="1"/>
    <col min="1290" max="1290" width="3.28515625" style="41" customWidth="1"/>
    <col min="1291" max="1291" width="19" style="41" customWidth="1"/>
    <col min="1292" max="1292" width="27.7109375" style="41" customWidth="1"/>
    <col min="1293" max="1293" width="6.85546875" style="41" customWidth="1"/>
    <col min="1294" max="1294" width="12" style="41" customWidth="1"/>
    <col min="1295" max="1295" width="9.140625" style="41" customWidth="1"/>
    <col min="1296" max="1296" width="9.85546875" style="41" bestFit="1" customWidth="1"/>
    <col min="1297" max="1536" width="9.140625" style="41"/>
    <col min="1537" max="1539" width="9.140625" style="41" customWidth="1"/>
    <col min="1540" max="1540" width="22.7109375" style="41" customWidth="1"/>
    <col min="1541" max="1541" width="19.5703125" style="41" customWidth="1"/>
    <col min="1542" max="1542" width="3.28515625" style="41" customWidth="1"/>
    <col min="1543" max="1543" width="20" style="41" customWidth="1"/>
    <col min="1544" max="1544" width="8.7109375" style="41" customWidth="1"/>
    <col min="1545" max="1545" width="7.28515625" style="41" customWidth="1"/>
    <col min="1546" max="1546" width="3.28515625" style="41" customWidth="1"/>
    <col min="1547" max="1547" width="19" style="41" customWidth="1"/>
    <col min="1548" max="1548" width="27.7109375" style="41" customWidth="1"/>
    <col min="1549" max="1549" width="6.85546875" style="41" customWidth="1"/>
    <col min="1550" max="1550" width="12" style="41" customWidth="1"/>
    <col min="1551" max="1551" width="9.140625" style="41" customWidth="1"/>
    <col min="1552" max="1552" width="9.85546875" style="41" bestFit="1" customWidth="1"/>
    <col min="1553" max="1792" width="9.140625" style="41"/>
    <col min="1793" max="1795" width="9.140625" style="41" customWidth="1"/>
    <col min="1796" max="1796" width="22.7109375" style="41" customWidth="1"/>
    <col min="1797" max="1797" width="19.5703125" style="41" customWidth="1"/>
    <col min="1798" max="1798" width="3.28515625" style="41" customWidth="1"/>
    <col min="1799" max="1799" width="20" style="41" customWidth="1"/>
    <col min="1800" max="1800" width="8.7109375" style="41" customWidth="1"/>
    <col min="1801" max="1801" width="7.28515625" style="41" customWidth="1"/>
    <col min="1802" max="1802" width="3.28515625" style="41" customWidth="1"/>
    <col min="1803" max="1803" width="19" style="41" customWidth="1"/>
    <col min="1804" max="1804" width="27.7109375" style="41" customWidth="1"/>
    <col min="1805" max="1805" width="6.85546875" style="41" customWidth="1"/>
    <col min="1806" max="1806" width="12" style="41" customWidth="1"/>
    <col min="1807" max="1807" width="9.140625" style="41" customWidth="1"/>
    <col min="1808" max="1808" width="9.85546875" style="41" bestFit="1" customWidth="1"/>
    <col min="1809" max="2048" width="9.140625" style="41"/>
    <col min="2049" max="2051" width="9.140625" style="41" customWidth="1"/>
    <col min="2052" max="2052" width="22.7109375" style="41" customWidth="1"/>
    <col min="2053" max="2053" width="19.5703125" style="41" customWidth="1"/>
    <col min="2054" max="2054" width="3.28515625" style="41" customWidth="1"/>
    <col min="2055" max="2055" width="20" style="41" customWidth="1"/>
    <col min="2056" max="2056" width="8.7109375" style="41" customWidth="1"/>
    <col min="2057" max="2057" width="7.28515625" style="41" customWidth="1"/>
    <col min="2058" max="2058" width="3.28515625" style="41" customWidth="1"/>
    <col min="2059" max="2059" width="19" style="41" customWidth="1"/>
    <col min="2060" max="2060" width="27.7109375" style="41" customWidth="1"/>
    <col min="2061" max="2061" width="6.85546875" style="41" customWidth="1"/>
    <col min="2062" max="2062" width="12" style="41" customWidth="1"/>
    <col min="2063" max="2063" width="9.140625" style="41" customWidth="1"/>
    <col min="2064" max="2064" width="9.85546875" style="41" bestFit="1" customWidth="1"/>
    <col min="2065" max="2304" width="9.140625" style="41"/>
    <col min="2305" max="2307" width="9.140625" style="41" customWidth="1"/>
    <col min="2308" max="2308" width="22.7109375" style="41" customWidth="1"/>
    <col min="2309" max="2309" width="19.5703125" style="41" customWidth="1"/>
    <col min="2310" max="2310" width="3.28515625" style="41" customWidth="1"/>
    <col min="2311" max="2311" width="20" style="41" customWidth="1"/>
    <col min="2312" max="2312" width="8.7109375" style="41" customWidth="1"/>
    <col min="2313" max="2313" width="7.28515625" style="41" customWidth="1"/>
    <col min="2314" max="2314" width="3.28515625" style="41" customWidth="1"/>
    <col min="2315" max="2315" width="19" style="41" customWidth="1"/>
    <col min="2316" max="2316" width="27.7109375" style="41" customWidth="1"/>
    <col min="2317" max="2317" width="6.85546875" style="41" customWidth="1"/>
    <col min="2318" max="2318" width="12" style="41" customWidth="1"/>
    <col min="2319" max="2319" width="9.140625" style="41" customWidth="1"/>
    <col min="2320" max="2320" width="9.85546875" style="41" bestFit="1" customWidth="1"/>
    <col min="2321" max="2560" width="9.140625" style="41"/>
    <col min="2561" max="2563" width="9.140625" style="41" customWidth="1"/>
    <col min="2564" max="2564" width="22.7109375" style="41" customWidth="1"/>
    <col min="2565" max="2565" width="19.5703125" style="41" customWidth="1"/>
    <col min="2566" max="2566" width="3.28515625" style="41" customWidth="1"/>
    <col min="2567" max="2567" width="20" style="41" customWidth="1"/>
    <col min="2568" max="2568" width="8.7109375" style="41" customWidth="1"/>
    <col min="2569" max="2569" width="7.28515625" style="41" customWidth="1"/>
    <col min="2570" max="2570" width="3.28515625" style="41" customWidth="1"/>
    <col min="2571" max="2571" width="19" style="41" customWidth="1"/>
    <col min="2572" max="2572" width="27.7109375" style="41" customWidth="1"/>
    <col min="2573" max="2573" width="6.85546875" style="41" customWidth="1"/>
    <col min="2574" max="2574" width="12" style="41" customWidth="1"/>
    <col min="2575" max="2575" width="9.140625" style="41" customWidth="1"/>
    <col min="2576" max="2576" width="9.85546875" style="41" bestFit="1" customWidth="1"/>
    <col min="2577" max="2816" width="9.140625" style="41"/>
    <col min="2817" max="2819" width="9.140625" style="41" customWidth="1"/>
    <col min="2820" max="2820" width="22.7109375" style="41" customWidth="1"/>
    <col min="2821" max="2821" width="19.5703125" style="41" customWidth="1"/>
    <col min="2822" max="2822" width="3.28515625" style="41" customWidth="1"/>
    <col min="2823" max="2823" width="20" style="41" customWidth="1"/>
    <col min="2824" max="2824" width="8.7109375" style="41" customWidth="1"/>
    <col min="2825" max="2825" width="7.28515625" style="41" customWidth="1"/>
    <col min="2826" max="2826" width="3.28515625" style="41" customWidth="1"/>
    <col min="2827" max="2827" width="19" style="41" customWidth="1"/>
    <col min="2828" max="2828" width="27.7109375" style="41" customWidth="1"/>
    <col min="2829" max="2829" width="6.85546875" style="41" customWidth="1"/>
    <col min="2830" max="2830" width="12" style="41" customWidth="1"/>
    <col min="2831" max="2831" width="9.140625" style="41" customWidth="1"/>
    <col min="2832" max="2832" width="9.85546875" style="41" bestFit="1" customWidth="1"/>
    <col min="2833" max="3072" width="9.140625" style="41"/>
    <col min="3073" max="3075" width="9.140625" style="41" customWidth="1"/>
    <col min="3076" max="3076" width="22.7109375" style="41" customWidth="1"/>
    <col min="3077" max="3077" width="19.5703125" style="41" customWidth="1"/>
    <col min="3078" max="3078" width="3.28515625" style="41" customWidth="1"/>
    <col min="3079" max="3079" width="20" style="41" customWidth="1"/>
    <col min="3080" max="3080" width="8.7109375" style="41" customWidth="1"/>
    <col min="3081" max="3081" width="7.28515625" style="41" customWidth="1"/>
    <col min="3082" max="3082" width="3.28515625" style="41" customWidth="1"/>
    <col min="3083" max="3083" width="19" style="41" customWidth="1"/>
    <col min="3084" max="3084" width="27.7109375" style="41" customWidth="1"/>
    <col min="3085" max="3085" width="6.85546875" style="41" customWidth="1"/>
    <col min="3086" max="3086" width="12" style="41" customWidth="1"/>
    <col min="3087" max="3087" width="9.140625" style="41" customWidth="1"/>
    <col min="3088" max="3088" width="9.85546875" style="41" bestFit="1" customWidth="1"/>
    <col min="3089" max="3328" width="9.140625" style="41"/>
    <col min="3329" max="3331" width="9.140625" style="41" customWidth="1"/>
    <col min="3332" max="3332" width="22.7109375" style="41" customWidth="1"/>
    <col min="3333" max="3333" width="19.5703125" style="41" customWidth="1"/>
    <col min="3334" max="3334" width="3.28515625" style="41" customWidth="1"/>
    <col min="3335" max="3335" width="20" style="41" customWidth="1"/>
    <col min="3336" max="3336" width="8.7109375" style="41" customWidth="1"/>
    <col min="3337" max="3337" width="7.28515625" style="41" customWidth="1"/>
    <col min="3338" max="3338" width="3.28515625" style="41" customWidth="1"/>
    <col min="3339" max="3339" width="19" style="41" customWidth="1"/>
    <col min="3340" max="3340" width="27.7109375" style="41" customWidth="1"/>
    <col min="3341" max="3341" width="6.85546875" style="41" customWidth="1"/>
    <col min="3342" max="3342" width="12" style="41" customWidth="1"/>
    <col min="3343" max="3343" width="9.140625" style="41" customWidth="1"/>
    <col min="3344" max="3344" width="9.85546875" style="41" bestFit="1" customWidth="1"/>
    <col min="3345" max="3584" width="9.140625" style="41"/>
    <col min="3585" max="3587" width="9.140625" style="41" customWidth="1"/>
    <col min="3588" max="3588" width="22.7109375" style="41" customWidth="1"/>
    <col min="3589" max="3589" width="19.5703125" style="41" customWidth="1"/>
    <col min="3590" max="3590" width="3.28515625" style="41" customWidth="1"/>
    <col min="3591" max="3591" width="20" style="41" customWidth="1"/>
    <col min="3592" max="3592" width="8.7109375" style="41" customWidth="1"/>
    <col min="3593" max="3593" width="7.28515625" style="41" customWidth="1"/>
    <col min="3594" max="3594" width="3.28515625" style="41" customWidth="1"/>
    <col min="3595" max="3595" width="19" style="41" customWidth="1"/>
    <col min="3596" max="3596" width="27.7109375" style="41" customWidth="1"/>
    <col min="3597" max="3597" width="6.85546875" style="41" customWidth="1"/>
    <col min="3598" max="3598" width="12" style="41" customWidth="1"/>
    <col min="3599" max="3599" width="9.140625" style="41" customWidth="1"/>
    <col min="3600" max="3600" width="9.85546875" style="41" bestFit="1" customWidth="1"/>
    <col min="3601" max="3840" width="9.140625" style="41"/>
    <col min="3841" max="3843" width="9.140625" style="41" customWidth="1"/>
    <col min="3844" max="3844" width="22.7109375" style="41" customWidth="1"/>
    <col min="3845" max="3845" width="19.5703125" style="41" customWidth="1"/>
    <col min="3846" max="3846" width="3.28515625" style="41" customWidth="1"/>
    <col min="3847" max="3847" width="20" style="41" customWidth="1"/>
    <col min="3848" max="3848" width="8.7109375" style="41" customWidth="1"/>
    <col min="3849" max="3849" width="7.28515625" style="41" customWidth="1"/>
    <col min="3850" max="3850" width="3.28515625" style="41" customWidth="1"/>
    <col min="3851" max="3851" width="19" style="41" customWidth="1"/>
    <col min="3852" max="3852" width="27.7109375" style="41" customWidth="1"/>
    <col min="3853" max="3853" width="6.85546875" style="41" customWidth="1"/>
    <col min="3854" max="3854" width="12" style="41" customWidth="1"/>
    <col min="3855" max="3855" width="9.140625" style="41" customWidth="1"/>
    <col min="3856" max="3856" width="9.85546875" style="41" bestFit="1" customWidth="1"/>
    <col min="3857" max="4096" width="9.140625" style="41"/>
    <col min="4097" max="4099" width="9.140625" style="41" customWidth="1"/>
    <col min="4100" max="4100" width="22.7109375" style="41" customWidth="1"/>
    <col min="4101" max="4101" width="19.5703125" style="41" customWidth="1"/>
    <col min="4102" max="4102" width="3.28515625" style="41" customWidth="1"/>
    <col min="4103" max="4103" width="20" style="41" customWidth="1"/>
    <col min="4104" max="4104" width="8.7109375" style="41" customWidth="1"/>
    <col min="4105" max="4105" width="7.28515625" style="41" customWidth="1"/>
    <col min="4106" max="4106" width="3.28515625" style="41" customWidth="1"/>
    <col min="4107" max="4107" width="19" style="41" customWidth="1"/>
    <col min="4108" max="4108" width="27.7109375" style="41" customWidth="1"/>
    <col min="4109" max="4109" width="6.85546875" style="41" customWidth="1"/>
    <col min="4110" max="4110" width="12" style="41" customWidth="1"/>
    <col min="4111" max="4111" width="9.140625" style="41" customWidth="1"/>
    <col min="4112" max="4112" width="9.85546875" style="41" bestFit="1" customWidth="1"/>
    <col min="4113" max="4352" width="9.140625" style="41"/>
    <col min="4353" max="4355" width="9.140625" style="41" customWidth="1"/>
    <col min="4356" max="4356" width="22.7109375" style="41" customWidth="1"/>
    <col min="4357" max="4357" width="19.5703125" style="41" customWidth="1"/>
    <col min="4358" max="4358" width="3.28515625" style="41" customWidth="1"/>
    <col min="4359" max="4359" width="20" style="41" customWidth="1"/>
    <col min="4360" max="4360" width="8.7109375" style="41" customWidth="1"/>
    <col min="4361" max="4361" width="7.28515625" style="41" customWidth="1"/>
    <col min="4362" max="4362" width="3.28515625" style="41" customWidth="1"/>
    <col min="4363" max="4363" width="19" style="41" customWidth="1"/>
    <col min="4364" max="4364" width="27.7109375" style="41" customWidth="1"/>
    <col min="4365" max="4365" width="6.85546875" style="41" customWidth="1"/>
    <col min="4366" max="4366" width="12" style="41" customWidth="1"/>
    <col min="4367" max="4367" width="9.140625" style="41" customWidth="1"/>
    <col min="4368" max="4368" width="9.85546875" style="41" bestFit="1" customWidth="1"/>
    <col min="4369" max="4608" width="9.140625" style="41"/>
    <col min="4609" max="4611" width="9.140625" style="41" customWidth="1"/>
    <col min="4612" max="4612" width="22.7109375" style="41" customWidth="1"/>
    <col min="4613" max="4613" width="19.5703125" style="41" customWidth="1"/>
    <col min="4614" max="4614" width="3.28515625" style="41" customWidth="1"/>
    <col min="4615" max="4615" width="20" style="41" customWidth="1"/>
    <col min="4616" max="4616" width="8.7109375" style="41" customWidth="1"/>
    <col min="4617" max="4617" width="7.28515625" style="41" customWidth="1"/>
    <col min="4618" max="4618" width="3.28515625" style="41" customWidth="1"/>
    <col min="4619" max="4619" width="19" style="41" customWidth="1"/>
    <col min="4620" max="4620" width="27.7109375" style="41" customWidth="1"/>
    <col min="4621" max="4621" width="6.85546875" style="41" customWidth="1"/>
    <col min="4622" max="4622" width="12" style="41" customWidth="1"/>
    <col min="4623" max="4623" width="9.140625" style="41" customWidth="1"/>
    <col min="4624" max="4624" width="9.85546875" style="41" bestFit="1" customWidth="1"/>
    <col min="4625" max="4864" width="9.140625" style="41"/>
    <col min="4865" max="4867" width="9.140625" style="41" customWidth="1"/>
    <col min="4868" max="4868" width="22.7109375" style="41" customWidth="1"/>
    <col min="4869" max="4869" width="19.5703125" style="41" customWidth="1"/>
    <col min="4870" max="4870" width="3.28515625" style="41" customWidth="1"/>
    <col min="4871" max="4871" width="20" style="41" customWidth="1"/>
    <col min="4872" max="4872" width="8.7109375" style="41" customWidth="1"/>
    <col min="4873" max="4873" width="7.28515625" style="41" customWidth="1"/>
    <col min="4874" max="4874" width="3.28515625" style="41" customWidth="1"/>
    <col min="4875" max="4875" width="19" style="41" customWidth="1"/>
    <col min="4876" max="4876" width="27.7109375" style="41" customWidth="1"/>
    <col min="4877" max="4877" width="6.85546875" style="41" customWidth="1"/>
    <col min="4878" max="4878" width="12" style="41" customWidth="1"/>
    <col min="4879" max="4879" width="9.140625" style="41" customWidth="1"/>
    <col min="4880" max="4880" width="9.85546875" style="41" bestFit="1" customWidth="1"/>
    <col min="4881" max="5120" width="9.140625" style="41"/>
    <col min="5121" max="5123" width="9.140625" style="41" customWidth="1"/>
    <col min="5124" max="5124" width="22.7109375" style="41" customWidth="1"/>
    <col min="5125" max="5125" width="19.5703125" style="41" customWidth="1"/>
    <col min="5126" max="5126" width="3.28515625" style="41" customWidth="1"/>
    <col min="5127" max="5127" width="20" style="41" customWidth="1"/>
    <col min="5128" max="5128" width="8.7109375" style="41" customWidth="1"/>
    <col min="5129" max="5129" width="7.28515625" style="41" customWidth="1"/>
    <col min="5130" max="5130" width="3.28515625" style="41" customWidth="1"/>
    <col min="5131" max="5131" width="19" style="41" customWidth="1"/>
    <col min="5132" max="5132" width="27.7109375" style="41" customWidth="1"/>
    <col min="5133" max="5133" width="6.85546875" style="41" customWidth="1"/>
    <col min="5134" max="5134" width="12" style="41" customWidth="1"/>
    <col min="5135" max="5135" width="9.140625" style="41" customWidth="1"/>
    <col min="5136" max="5136" width="9.85546875" style="41" bestFit="1" customWidth="1"/>
    <col min="5137" max="5376" width="9.140625" style="41"/>
    <col min="5377" max="5379" width="9.140625" style="41" customWidth="1"/>
    <col min="5380" max="5380" width="22.7109375" style="41" customWidth="1"/>
    <col min="5381" max="5381" width="19.5703125" style="41" customWidth="1"/>
    <col min="5382" max="5382" width="3.28515625" style="41" customWidth="1"/>
    <col min="5383" max="5383" width="20" style="41" customWidth="1"/>
    <col min="5384" max="5384" width="8.7109375" style="41" customWidth="1"/>
    <col min="5385" max="5385" width="7.28515625" style="41" customWidth="1"/>
    <col min="5386" max="5386" width="3.28515625" style="41" customWidth="1"/>
    <col min="5387" max="5387" width="19" style="41" customWidth="1"/>
    <col min="5388" max="5388" width="27.7109375" style="41" customWidth="1"/>
    <col min="5389" max="5389" width="6.85546875" style="41" customWidth="1"/>
    <col min="5390" max="5390" width="12" style="41" customWidth="1"/>
    <col min="5391" max="5391" width="9.140625" style="41" customWidth="1"/>
    <col min="5392" max="5392" width="9.85546875" style="41" bestFit="1" customWidth="1"/>
    <col min="5393" max="5632" width="9.140625" style="41"/>
    <col min="5633" max="5635" width="9.140625" style="41" customWidth="1"/>
    <col min="5636" max="5636" width="22.7109375" style="41" customWidth="1"/>
    <col min="5637" max="5637" width="19.5703125" style="41" customWidth="1"/>
    <col min="5638" max="5638" width="3.28515625" style="41" customWidth="1"/>
    <col min="5639" max="5639" width="20" style="41" customWidth="1"/>
    <col min="5640" max="5640" width="8.7109375" style="41" customWidth="1"/>
    <col min="5641" max="5641" width="7.28515625" style="41" customWidth="1"/>
    <col min="5642" max="5642" width="3.28515625" style="41" customWidth="1"/>
    <col min="5643" max="5643" width="19" style="41" customWidth="1"/>
    <col min="5644" max="5644" width="27.7109375" style="41" customWidth="1"/>
    <col min="5645" max="5645" width="6.85546875" style="41" customWidth="1"/>
    <col min="5646" max="5646" width="12" style="41" customWidth="1"/>
    <col min="5647" max="5647" width="9.140625" style="41" customWidth="1"/>
    <col min="5648" max="5648" width="9.85546875" style="41" bestFit="1" customWidth="1"/>
    <col min="5649" max="5888" width="9.140625" style="41"/>
    <col min="5889" max="5891" width="9.140625" style="41" customWidth="1"/>
    <col min="5892" max="5892" width="22.7109375" style="41" customWidth="1"/>
    <col min="5893" max="5893" width="19.5703125" style="41" customWidth="1"/>
    <col min="5894" max="5894" width="3.28515625" style="41" customWidth="1"/>
    <col min="5895" max="5895" width="20" style="41" customWidth="1"/>
    <col min="5896" max="5896" width="8.7109375" style="41" customWidth="1"/>
    <col min="5897" max="5897" width="7.28515625" style="41" customWidth="1"/>
    <col min="5898" max="5898" width="3.28515625" style="41" customWidth="1"/>
    <col min="5899" max="5899" width="19" style="41" customWidth="1"/>
    <col min="5900" max="5900" width="27.7109375" style="41" customWidth="1"/>
    <col min="5901" max="5901" width="6.85546875" style="41" customWidth="1"/>
    <col min="5902" max="5902" width="12" style="41" customWidth="1"/>
    <col min="5903" max="5903" width="9.140625" style="41" customWidth="1"/>
    <col min="5904" max="5904" width="9.85546875" style="41" bestFit="1" customWidth="1"/>
    <col min="5905" max="6144" width="9.140625" style="41"/>
    <col min="6145" max="6147" width="9.140625" style="41" customWidth="1"/>
    <col min="6148" max="6148" width="22.7109375" style="41" customWidth="1"/>
    <col min="6149" max="6149" width="19.5703125" style="41" customWidth="1"/>
    <col min="6150" max="6150" width="3.28515625" style="41" customWidth="1"/>
    <col min="6151" max="6151" width="20" style="41" customWidth="1"/>
    <col min="6152" max="6152" width="8.7109375" style="41" customWidth="1"/>
    <col min="6153" max="6153" width="7.28515625" style="41" customWidth="1"/>
    <col min="6154" max="6154" width="3.28515625" style="41" customWidth="1"/>
    <col min="6155" max="6155" width="19" style="41" customWidth="1"/>
    <col min="6156" max="6156" width="27.7109375" style="41" customWidth="1"/>
    <col min="6157" max="6157" width="6.85546875" style="41" customWidth="1"/>
    <col min="6158" max="6158" width="12" style="41" customWidth="1"/>
    <col min="6159" max="6159" width="9.140625" style="41" customWidth="1"/>
    <col min="6160" max="6160" width="9.85546875" style="41" bestFit="1" customWidth="1"/>
    <col min="6161" max="6400" width="9.140625" style="41"/>
    <col min="6401" max="6403" width="9.140625" style="41" customWidth="1"/>
    <col min="6404" max="6404" width="22.7109375" style="41" customWidth="1"/>
    <col min="6405" max="6405" width="19.5703125" style="41" customWidth="1"/>
    <col min="6406" max="6406" width="3.28515625" style="41" customWidth="1"/>
    <col min="6407" max="6407" width="20" style="41" customWidth="1"/>
    <col min="6408" max="6408" width="8.7109375" style="41" customWidth="1"/>
    <col min="6409" max="6409" width="7.28515625" style="41" customWidth="1"/>
    <col min="6410" max="6410" width="3.28515625" style="41" customWidth="1"/>
    <col min="6411" max="6411" width="19" style="41" customWidth="1"/>
    <col min="6412" max="6412" width="27.7109375" style="41" customWidth="1"/>
    <col min="6413" max="6413" width="6.85546875" style="41" customWidth="1"/>
    <col min="6414" max="6414" width="12" style="41" customWidth="1"/>
    <col min="6415" max="6415" width="9.140625" style="41" customWidth="1"/>
    <col min="6416" max="6416" width="9.85546875" style="41" bestFit="1" customWidth="1"/>
    <col min="6417" max="6656" width="9.140625" style="41"/>
    <col min="6657" max="6659" width="9.140625" style="41" customWidth="1"/>
    <col min="6660" max="6660" width="22.7109375" style="41" customWidth="1"/>
    <col min="6661" max="6661" width="19.5703125" style="41" customWidth="1"/>
    <col min="6662" max="6662" width="3.28515625" style="41" customWidth="1"/>
    <col min="6663" max="6663" width="20" style="41" customWidth="1"/>
    <col min="6664" max="6664" width="8.7109375" style="41" customWidth="1"/>
    <col min="6665" max="6665" width="7.28515625" style="41" customWidth="1"/>
    <col min="6666" max="6666" width="3.28515625" style="41" customWidth="1"/>
    <col min="6667" max="6667" width="19" style="41" customWidth="1"/>
    <col min="6668" max="6668" width="27.7109375" style="41" customWidth="1"/>
    <col min="6669" max="6669" width="6.85546875" style="41" customWidth="1"/>
    <col min="6670" max="6670" width="12" style="41" customWidth="1"/>
    <col min="6671" max="6671" width="9.140625" style="41" customWidth="1"/>
    <col min="6672" max="6672" width="9.85546875" style="41" bestFit="1" customWidth="1"/>
    <col min="6673" max="6912" width="9.140625" style="41"/>
    <col min="6913" max="6915" width="9.140625" style="41" customWidth="1"/>
    <col min="6916" max="6916" width="22.7109375" style="41" customWidth="1"/>
    <col min="6917" max="6917" width="19.5703125" style="41" customWidth="1"/>
    <col min="6918" max="6918" width="3.28515625" style="41" customWidth="1"/>
    <col min="6919" max="6919" width="20" style="41" customWidth="1"/>
    <col min="6920" max="6920" width="8.7109375" style="41" customWidth="1"/>
    <col min="6921" max="6921" width="7.28515625" style="41" customWidth="1"/>
    <col min="6922" max="6922" width="3.28515625" style="41" customWidth="1"/>
    <col min="6923" max="6923" width="19" style="41" customWidth="1"/>
    <col min="6924" max="6924" width="27.7109375" style="41" customWidth="1"/>
    <col min="6925" max="6925" width="6.85546875" style="41" customWidth="1"/>
    <col min="6926" max="6926" width="12" style="41" customWidth="1"/>
    <col min="6927" max="6927" width="9.140625" style="41" customWidth="1"/>
    <col min="6928" max="6928" width="9.85546875" style="41" bestFit="1" customWidth="1"/>
    <col min="6929" max="7168" width="9.140625" style="41"/>
    <col min="7169" max="7171" width="9.140625" style="41" customWidth="1"/>
    <col min="7172" max="7172" width="22.7109375" style="41" customWidth="1"/>
    <col min="7173" max="7173" width="19.5703125" style="41" customWidth="1"/>
    <col min="7174" max="7174" width="3.28515625" style="41" customWidth="1"/>
    <col min="7175" max="7175" width="20" style="41" customWidth="1"/>
    <col min="7176" max="7176" width="8.7109375" style="41" customWidth="1"/>
    <col min="7177" max="7177" width="7.28515625" style="41" customWidth="1"/>
    <col min="7178" max="7178" width="3.28515625" style="41" customWidth="1"/>
    <col min="7179" max="7179" width="19" style="41" customWidth="1"/>
    <col min="7180" max="7180" width="27.7109375" style="41" customWidth="1"/>
    <col min="7181" max="7181" width="6.85546875" style="41" customWidth="1"/>
    <col min="7182" max="7182" width="12" style="41" customWidth="1"/>
    <col min="7183" max="7183" width="9.140625" style="41" customWidth="1"/>
    <col min="7184" max="7184" width="9.85546875" style="41" bestFit="1" customWidth="1"/>
    <col min="7185" max="7424" width="9.140625" style="41"/>
    <col min="7425" max="7427" width="9.140625" style="41" customWidth="1"/>
    <col min="7428" max="7428" width="22.7109375" style="41" customWidth="1"/>
    <col min="7429" max="7429" width="19.5703125" style="41" customWidth="1"/>
    <col min="7430" max="7430" width="3.28515625" style="41" customWidth="1"/>
    <col min="7431" max="7431" width="20" style="41" customWidth="1"/>
    <col min="7432" max="7432" width="8.7109375" style="41" customWidth="1"/>
    <col min="7433" max="7433" width="7.28515625" style="41" customWidth="1"/>
    <col min="7434" max="7434" width="3.28515625" style="41" customWidth="1"/>
    <col min="7435" max="7435" width="19" style="41" customWidth="1"/>
    <col min="7436" max="7436" width="27.7109375" style="41" customWidth="1"/>
    <col min="7437" max="7437" width="6.85546875" style="41" customWidth="1"/>
    <col min="7438" max="7438" width="12" style="41" customWidth="1"/>
    <col min="7439" max="7439" width="9.140625" style="41" customWidth="1"/>
    <col min="7440" max="7440" width="9.85546875" style="41" bestFit="1" customWidth="1"/>
    <col min="7441" max="7680" width="9.140625" style="41"/>
    <col min="7681" max="7683" width="9.140625" style="41" customWidth="1"/>
    <col min="7684" max="7684" width="22.7109375" style="41" customWidth="1"/>
    <col min="7685" max="7685" width="19.5703125" style="41" customWidth="1"/>
    <col min="7686" max="7686" width="3.28515625" style="41" customWidth="1"/>
    <col min="7687" max="7687" width="20" style="41" customWidth="1"/>
    <col min="7688" max="7688" width="8.7109375" style="41" customWidth="1"/>
    <col min="7689" max="7689" width="7.28515625" style="41" customWidth="1"/>
    <col min="7690" max="7690" width="3.28515625" style="41" customWidth="1"/>
    <col min="7691" max="7691" width="19" style="41" customWidth="1"/>
    <col min="7692" max="7692" width="27.7109375" style="41" customWidth="1"/>
    <col min="7693" max="7693" width="6.85546875" style="41" customWidth="1"/>
    <col min="7694" max="7694" width="12" style="41" customWidth="1"/>
    <col min="7695" max="7695" width="9.140625" style="41" customWidth="1"/>
    <col min="7696" max="7696" width="9.85546875" style="41" bestFit="1" customWidth="1"/>
    <col min="7697" max="7936" width="9.140625" style="41"/>
    <col min="7937" max="7939" width="9.140625" style="41" customWidth="1"/>
    <col min="7940" max="7940" width="22.7109375" style="41" customWidth="1"/>
    <col min="7941" max="7941" width="19.5703125" style="41" customWidth="1"/>
    <col min="7942" max="7942" width="3.28515625" style="41" customWidth="1"/>
    <col min="7943" max="7943" width="20" style="41" customWidth="1"/>
    <col min="7944" max="7944" width="8.7109375" style="41" customWidth="1"/>
    <col min="7945" max="7945" width="7.28515625" style="41" customWidth="1"/>
    <col min="7946" max="7946" width="3.28515625" style="41" customWidth="1"/>
    <col min="7947" max="7947" width="19" style="41" customWidth="1"/>
    <col min="7948" max="7948" width="27.7109375" style="41" customWidth="1"/>
    <col min="7949" max="7949" width="6.85546875" style="41" customWidth="1"/>
    <col min="7950" max="7950" width="12" style="41" customWidth="1"/>
    <col min="7951" max="7951" width="9.140625" style="41" customWidth="1"/>
    <col min="7952" max="7952" width="9.85546875" style="41" bestFit="1" customWidth="1"/>
    <col min="7953" max="8192" width="9.140625" style="41"/>
    <col min="8193" max="8195" width="9.140625" style="41" customWidth="1"/>
    <col min="8196" max="8196" width="22.7109375" style="41" customWidth="1"/>
    <col min="8197" max="8197" width="19.5703125" style="41" customWidth="1"/>
    <col min="8198" max="8198" width="3.28515625" style="41" customWidth="1"/>
    <col min="8199" max="8199" width="20" style="41" customWidth="1"/>
    <col min="8200" max="8200" width="8.7109375" style="41" customWidth="1"/>
    <col min="8201" max="8201" width="7.28515625" style="41" customWidth="1"/>
    <col min="8202" max="8202" width="3.28515625" style="41" customWidth="1"/>
    <col min="8203" max="8203" width="19" style="41" customWidth="1"/>
    <col min="8204" max="8204" width="27.7109375" style="41" customWidth="1"/>
    <col min="8205" max="8205" width="6.85546875" style="41" customWidth="1"/>
    <col min="8206" max="8206" width="12" style="41" customWidth="1"/>
    <col min="8207" max="8207" width="9.140625" style="41" customWidth="1"/>
    <col min="8208" max="8208" width="9.85546875" style="41" bestFit="1" customWidth="1"/>
    <col min="8209" max="8448" width="9.140625" style="41"/>
    <col min="8449" max="8451" width="9.140625" style="41" customWidth="1"/>
    <col min="8452" max="8452" width="22.7109375" style="41" customWidth="1"/>
    <col min="8453" max="8453" width="19.5703125" style="41" customWidth="1"/>
    <col min="8454" max="8454" width="3.28515625" style="41" customWidth="1"/>
    <col min="8455" max="8455" width="20" style="41" customWidth="1"/>
    <col min="8456" max="8456" width="8.7109375" style="41" customWidth="1"/>
    <col min="8457" max="8457" width="7.28515625" style="41" customWidth="1"/>
    <col min="8458" max="8458" width="3.28515625" style="41" customWidth="1"/>
    <col min="8459" max="8459" width="19" style="41" customWidth="1"/>
    <col min="8460" max="8460" width="27.7109375" style="41" customWidth="1"/>
    <col min="8461" max="8461" width="6.85546875" style="41" customWidth="1"/>
    <col min="8462" max="8462" width="12" style="41" customWidth="1"/>
    <col min="8463" max="8463" width="9.140625" style="41" customWidth="1"/>
    <col min="8464" max="8464" width="9.85546875" style="41" bestFit="1" customWidth="1"/>
    <col min="8465" max="8704" width="9.140625" style="41"/>
    <col min="8705" max="8707" width="9.140625" style="41" customWidth="1"/>
    <col min="8708" max="8708" width="22.7109375" style="41" customWidth="1"/>
    <col min="8709" max="8709" width="19.5703125" style="41" customWidth="1"/>
    <col min="8710" max="8710" width="3.28515625" style="41" customWidth="1"/>
    <col min="8711" max="8711" width="20" style="41" customWidth="1"/>
    <col min="8712" max="8712" width="8.7109375" style="41" customWidth="1"/>
    <col min="8713" max="8713" width="7.28515625" style="41" customWidth="1"/>
    <col min="8714" max="8714" width="3.28515625" style="41" customWidth="1"/>
    <col min="8715" max="8715" width="19" style="41" customWidth="1"/>
    <col min="8716" max="8716" width="27.7109375" style="41" customWidth="1"/>
    <col min="8717" max="8717" width="6.85546875" style="41" customWidth="1"/>
    <col min="8718" max="8718" width="12" style="41" customWidth="1"/>
    <col min="8719" max="8719" width="9.140625" style="41" customWidth="1"/>
    <col min="8720" max="8720" width="9.85546875" style="41" bestFit="1" customWidth="1"/>
    <col min="8721" max="8960" width="9.140625" style="41"/>
    <col min="8961" max="8963" width="9.140625" style="41" customWidth="1"/>
    <col min="8964" max="8964" width="22.7109375" style="41" customWidth="1"/>
    <col min="8965" max="8965" width="19.5703125" style="41" customWidth="1"/>
    <col min="8966" max="8966" width="3.28515625" style="41" customWidth="1"/>
    <col min="8967" max="8967" width="20" style="41" customWidth="1"/>
    <col min="8968" max="8968" width="8.7109375" style="41" customWidth="1"/>
    <col min="8969" max="8969" width="7.28515625" style="41" customWidth="1"/>
    <col min="8970" max="8970" width="3.28515625" style="41" customWidth="1"/>
    <col min="8971" max="8971" width="19" style="41" customWidth="1"/>
    <col min="8972" max="8972" width="27.7109375" style="41" customWidth="1"/>
    <col min="8973" max="8973" width="6.85546875" style="41" customWidth="1"/>
    <col min="8974" max="8974" width="12" style="41" customWidth="1"/>
    <col min="8975" max="8975" width="9.140625" style="41" customWidth="1"/>
    <col min="8976" max="8976" width="9.85546875" style="41" bestFit="1" customWidth="1"/>
    <col min="8977" max="9216" width="9.140625" style="41"/>
    <col min="9217" max="9219" width="9.140625" style="41" customWidth="1"/>
    <col min="9220" max="9220" width="22.7109375" style="41" customWidth="1"/>
    <col min="9221" max="9221" width="19.5703125" style="41" customWidth="1"/>
    <col min="9222" max="9222" width="3.28515625" style="41" customWidth="1"/>
    <col min="9223" max="9223" width="20" style="41" customWidth="1"/>
    <col min="9224" max="9224" width="8.7109375" style="41" customWidth="1"/>
    <col min="9225" max="9225" width="7.28515625" style="41" customWidth="1"/>
    <col min="9226" max="9226" width="3.28515625" style="41" customWidth="1"/>
    <col min="9227" max="9227" width="19" style="41" customWidth="1"/>
    <col min="9228" max="9228" width="27.7109375" style="41" customWidth="1"/>
    <col min="9229" max="9229" width="6.85546875" style="41" customWidth="1"/>
    <col min="9230" max="9230" width="12" style="41" customWidth="1"/>
    <col min="9231" max="9231" width="9.140625" style="41" customWidth="1"/>
    <col min="9232" max="9232" width="9.85546875" style="41" bestFit="1" customWidth="1"/>
    <col min="9233" max="9472" width="9.140625" style="41"/>
    <col min="9473" max="9475" width="9.140625" style="41" customWidth="1"/>
    <col min="9476" max="9476" width="22.7109375" style="41" customWidth="1"/>
    <col min="9477" max="9477" width="19.5703125" style="41" customWidth="1"/>
    <col min="9478" max="9478" width="3.28515625" style="41" customWidth="1"/>
    <col min="9479" max="9479" width="20" style="41" customWidth="1"/>
    <col min="9480" max="9480" width="8.7109375" style="41" customWidth="1"/>
    <col min="9481" max="9481" width="7.28515625" style="41" customWidth="1"/>
    <col min="9482" max="9482" width="3.28515625" style="41" customWidth="1"/>
    <col min="9483" max="9483" width="19" style="41" customWidth="1"/>
    <col min="9484" max="9484" width="27.7109375" style="41" customWidth="1"/>
    <col min="9485" max="9485" width="6.85546875" style="41" customWidth="1"/>
    <col min="9486" max="9486" width="12" style="41" customWidth="1"/>
    <col min="9487" max="9487" width="9.140625" style="41" customWidth="1"/>
    <col min="9488" max="9488" width="9.85546875" style="41" bestFit="1" customWidth="1"/>
    <col min="9489" max="9728" width="9.140625" style="41"/>
    <col min="9729" max="9731" width="9.140625" style="41" customWidth="1"/>
    <col min="9732" max="9732" width="22.7109375" style="41" customWidth="1"/>
    <col min="9733" max="9733" width="19.5703125" style="41" customWidth="1"/>
    <col min="9734" max="9734" width="3.28515625" style="41" customWidth="1"/>
    <col min="9735" max="9735" width="20" style="41" customWidth="1"/>
    <col min="9736" max="9736" width="8.7109375" style="41" customWidth="1"/>
    <col min="9737" max="9737" width="7.28515625" style="41" customWidth="1"/>
    <col min="9738" max="9738" width="3.28515625" style="41" customWidth="1"/>
    <col min="9739" max="9739" width="19" style="41" customWidth="1"/>
    <col min="9740" max="9740" width="27.7109375" style="41" customWidth="1"/>
    <col min="9741" max="9741" width="6.85546875" style="41" customWidth="1"/>
    <col min="9742" max="9742" width="12" style="41" customWidth="1"/>
    <col min="9743" max="9743" width="9.140625" style="41" customWidth="1"/>
    <col min="9744" max="9744" width="9.85546875" style="41" bestFit="1" customWidth="1"/>
    <col min="9745" max="9984" width="9.140625" style="41"/>
    <col min="9985" max="9987" width="9.140625" style="41" customWidth="1"/>
    <col min="9988" max="9988" width="22.7109375" style="41" customWidth="1"/>
    <col min="9989" max="9989" width="19.5703125" style="41" customWidth="1"/>
    <col min="9990" max="9990" width="3.28515625" style="41" customWidth="1"/>
    <col min="9991" max="9991" width="20" style="41" customWidth="1"/>
    <col min="9992" max="9992" width="8.7109375" style="41" customWidth="1"/>
    <col min="9993" max="9993" width="7.28515625" style="41" customWidth="1"/>
    <col min="9994" max="9994" width="3.28515625" style="41" customWidth="1"/>
    <col min="9995" max="9995" width="19" style="41" customWidth="1"/>
    <col min="9996" max="9996" width="27.7109375" style="41" customWidth="1"/>
    <col min="9997" max="9997" width="6.85546875" style="41" customWidth="1"/>
    <col min="9998" max="9998" width="12" style="41" customWidth="1"/>
    <col min="9999" max="9999" width="9.140625" style="41" customWidth="1"/>
    <col min="10000" max="10000" width="9.85546875" style="41" bestFit="1" customWidth="1"/>
    <col min="10001" max="10240" width="9.140625" style="41"/>
    <col min="10241" max="10243" width="9.140625" style="41" customWidth="1"/>
    <col min="10244" max="10244" width="22.7109375" style="41" customWidth="1"/>
    <col min="10245" max="10245" width="19.5703125" style="41" customWidth="1"/>
    <col min="10246" max="10246" width="3.28515625" style="41" customWidth="1"/>
    <col min="10247" max="10247" width="20" style="41" customWidth="1"/>
    <col min="10248" max="10248" width="8.7109375" style="41" customWidth="1"/>
    <col min="10249" max="10249" width="7.28515625" style="41" customWidth="1"/>
    <col min="10250" max="10250" width="3.28515625" style="41" customWidth="1"/>
    <col min="10251" max="10251" width="19" style="41" customWidth="1"/>
    <col min="10252" max="10252" width="27.7109375" style="41" customWidth="1"/>
    <col min="10253" max="10253" width="6.85546875" style="41" customWidth="1"/>
    <col min="10254" max="10254" width="12" style="41" customWidth="1"/>
    <col min="10255" max="10255" width="9.140625" style="41" customWidth="1"/>
    <col min="10256" max="10256" width="9.85546875" style="41" bestFit="1" customWidth="1"/>
    <col min="10257" max="10496" width="9.140625" style="41"/>
    <col min="10497" max="10499" width="9.140625" style="41" customWidth="1"/>
    <col min="10500" max="10500" width="22.7109375" style="41" customWidth="1"/>
    <col min="10501" max="10501" width="19.5703125" style="41" customWidth="1"/>
    <col min="10502" max="10502" width="3.28515625" style="41" customWidth="1"/>
    <col min="10503" max="10503" width="20" style="41" customWidth="1"/>
    <col min="10504" max="10504" width="8.7109375" style="41" customWidth="1"/>
    <col min="10505" max="10505" width="7.28515625" style="41" customWidth="1"/>
    <col min="10506" max="10506" width="3.28515625" style="41" customWidth="1"/>
    <col min="10507" max="10507" width="19" style="41" customWidth="1"/>
    <col min="10508" max="10508" width="27.7109375" style="41" customWidth="1"/>
    <col min="10509" max="10509" width="6.85546875" style="41" customWidth="1"/>
    <col min="10510" max="10510" width="12" style="41" customWidth="1"/>
    <col min="10511" max="10511" width="9.140625" style="41" customWidth="1"/>
    <col min="10512" max="10512" width="9.85546875" style="41" bestFit="1" customWidth="1"/>
    <col min="10513" max="10752" width="9.140625" style="41"/>
    <col min="10753" max="10755" width="9.140625" style="41" customWidth="1"/>
    <col min="10756" max="10756" width="22.7109375" style="41" customWidth="1"/>
    <col min="10757" max="10757" width="19.5703125" style="41" customWidth="1"/>
    <col min="10758" max="10758" width="3.28515625" style="41" customWidth="1"/>
    <col min="10759" max="10759" width="20" style="41" customWidth="1"/>
    <col min="10760" max="10760" width="8.7109375" style="41" customWidth="1"/>
    <col min="10761" max="10761" width="7.28515625" style="41" customWidth="1"/>
    <col min="10762" max="10762" width="3.28515625" style="41" customWidth="1"/>
    <col min="10763" max="10763" width="19" style="41" customWidth="1"/>
    <col min="10764" max="10764" width="27.7109375" style="41" customWidth="1"/>
    <col min="10765" max="10765" width="6.85546875" style="41" customWidth="1"/>
    <col min="10766" max="10766" width="12" style="41" customWidth="1"/>
    <col min="10767" max="10767" width="9.140625" style="41" customWidth="1"/>
    <col min="10768" max="10768" width="9.85546875" style="41" bestFit="1" customWidth="1"/>
    <col min="10769" max="11008" width="9.140625" style="41"/>
    <col min="11009" max="11011" width="9.140625" style="41" customWidth="1"/>
    <col min="11012" max="11012" width="22.7109375" style="41" customWidth="1"/>
    <col min="11013" max="11013" width="19.5703125" style="41" customWidth="1"/>
    <col min="11014" max="11014" width="3.28515625" style="41" customWidth="1"/>
    <col min="11015" max="11015" width="20" style="41" customWidth="1"/>
    <col min="11016" max="11016" width="8.7109375" style="41" customWidth="1"/>
    <col min="11017" max="11017" width="7.28515625" style="41" customWidth="1"/>
    <col min="11018" max="11018" width="3.28515625" style="41" customWidth="1"/>
    <col min="11019" max="11019" width="19" style="41" customWidth="1"/>
    <col min="11020" max="11020" width="27.7109375" style="41" customWidth="1"/>
    <col min="11021" max="11021" width="6.85546875" style="41" customWidth="1"/>
    <col min="11022" max="11022" width="12" style="41" customWidth="1"/>
    <col min="11023" max="11023" width="9.140625" style="41" customWidth="1"/>
    <col min="11024" max="11024" width="9.85546875" style="41" bestFit="1" customWidth="1"/>
    <col min="11025" max="11264" width="9.140625" style="41"/>
    <col min="11265" max="11267" width="9.140625" style="41" customWidth="1"/>
    <col min="11268" max="11268" width="22.7109375" style="41" customWidth="1"/>
    <col min="11269" max="11269" width="19.5703125" style="41" customWidth="1"/>
    <col min="11270" max="11270" width="3.28515625" style="41" customWidth="1"/>
    <col min="11271" max="11271" width="20" style="41" customWidth="1"/>
    <col min="11272" max="11272" width="8.7109375" style="41" customWidth="1"/>
    <col min="11273" max="11273" width="7.28515625" style="41" customWidth="1"/>
    <col min="11274" max="11274" width="3.28515625" style="41" customWidth="1"/>
    <col min="11275" max="11275" width="19" style="41" customWidth="1"/>
    <col min="11276" max="11276" width="27.7109375" style="41" customWidth="1"/>
    <col min="11277" max="11277" width="6.85546875" style="41" customWidth="1"/>
    <col min="11278" max="11278" width="12" style="41" customWidth="1"/>
    <col min="11279" max="11279" width="9.140625" style="41" customWidth="1"/>
    <col min="11280" max="11280" width="9.85546875" style="41" bestFit="1" customWidth="1"/>
    <col min="11281" max="11520" width="9.140625" style="41"/>
    <col min="11521" max="11523" width="9.140625" style="41" customWidth="1"/>
    <col min="11524" max="11524" width="22.7109375" style="41" customWidth="1"/>
    <col min="11525" max="11525" width="19.5703125" style="41" customWidth="1"/>
    <col min="11526" max="11526" width="3.28515625" style="41" customWidth="1"/>
    <col min="11527" max="11527" width="20" style="41" customWidth="1"/>
    <col min="11528" max="11528" width="8.7109375" style="41" customWidth="1"/>
    <col min="11529" max="11529" width="7.28515625" style="41" customWidth="1"/>
    <col min="11530" max="11530" width="3.28515625" style="41" customWidth="1"/>
    <col min="11531" max="11531" width="19" style="41" customWidth="1"/>
    <col min="11532" max="11532" width="27.7109375" style="41" customWidth="1"/>
    <col min="11533" max="11533" width="6.85546875" style="41" customWidth="1"/>
    <col min="11534" max="11534" width="12" style="41" customWidth="1"/>
    <col min="11535" max="11535" width="9.140625" style="41" customWidth="1"/>
    <col min="11536" max="11536" width="9.85546875" style="41" bestFit="1" customWidth="1"/>
    <col min="11537" max="11776" width="9.140625" style="41"/>
    <col min="11777" max="11779" width="9.140625" style="41" customWidth="1"/>
    <col min="11780" max="11780" width="22.7109375" style="41" customWidth="1"/>
    <col min="11781" max="11781" width="19.5703125" style="41" customWidth="1"/>
    <col min="11782" max="11782" width="3.28515625" style="41" customWidth="1"/>
    <col min="11783" max="11783" width="20" style="41" customWidth="1"/>
    <col min="11784" max="11784" width="8.7109375" style="41" customWidth="1"/>
    <col min="11785" max="11785" width="7.28515625" style="41" customWidth="1"/>
    <col min="11786" max="11786" width="3.28515625" style="41" customWidth="1"/>
    <col min="11787" max="11787" width="19" style="41" customWidth="1"/>
    <col min="11788" max="11788" width="27.7109375" style="41" customWidth="1"/>
    <col min="11789" max="11789" width="6.85546875" style="41" customWidth="1"/>
    <col min="11790" max="11790" width="12" style="41" customWidth="1"/>
    <col min="11791" max="11791" width="9.140625" style="41" customWidth="1"/>
    <col min="11792" max="11792" width="9.85546875" style="41" bestFit="1" customWidth="1"/>
    <col min="11793" max="12032" width="9.140625" style="41"/>
    <col min="12033" max="12035" width="9.140625" style="41" customWidth="1"/>
    <col min="12036" max="12036" width="22.7109375" style="41" customWidth="1"/>
    <col min="12037" max="12037" width="19.5703125" style="41" customWidth="1"/>
    <col min="12038" max="12038" width="3.28515625" style="41" customWidth="1"/>
    <col min="12039" max="12039" width="20" style="41" customWidth="1"/>
    <col min="12040" max="12040" width="8.7109375" style="41" customWidth="1"/>
    <col min="12041" max="12041" width="7.28515625" style="41" customWidth="1"/>
    <col min="12042" max="12042" width="3.28515625" style="41" customWidth="1"/>
    <col min="12043" max="12043" width="19" style="41" customWidth="1"/>
    <col min="12044" max="12044" width="27.7109375" style="41" customWidth="1"/>
    <col min="12045" max="12045" width="6.85546875" style="41" customWidth="1"/>
    <col min="12046" max="12046" width="12" style="41" customWidth="1"/>
    <col min="12047" max="12047" width="9.140625" style="41" customWidth="1"/>
    <col min="12048" max="12048" width="9.85546875" style="41" bestFit="1" customWidth="1"/>
    <col min="12049" max="12288" width="9.140625" style="41"/>
    <col min="12289" max="12291" width="9.140625" style="41" customWidth="1"/>
    <col min="12292" max="12292" width="22.7109375" style="41" customWidth="1"/>
    <col min="12293" max="12293" width="19.5703125" style="41" customWidth="1"/>
    <col min="12294" max="12294" width="3.28515625" style="41" customWidth="1"/>
    <col min="12295" max="12295" width="20" style="41" customWidth="1"/>
    <col min="12296" max="12296" width="8.7109375" style="41" customWidth="1"/>
    <col min="12297" max="12297" width="7.28515625" style="41" customWidth="1"/>
    <col min="12298" max="12298" width="3.28515625" style="41" customWidth="1"/>
    <col min="12299" max="12299" width="19" style="41" customWidth="1"/>
    <col min="12300" max="12300" width="27.7109375" style="41" customWidth="1"/>
    <col min="12301" max="12301" width="6.85546875" style="41" customWidth="1"/>
    <col min="12302" max="12302" width="12" style="41" customWidth="1"/>
    <col min="12303" max="12303" width="9.140625" style="41" customWidth="1"/>
    <col min="12304" max="12304" width="9.85546875" style="41" bestFit="1" customWidth="1"/>
    <col min="12305" max="12544" width="9.140625" style="41"/>
    <col min="12545" max="12547" width="9.140625" style="41" customWidth="1"/>
    <col min="12548" max="12548" width="22.7109375" style="41" customWidth="1"/>
    <col min="12549" max="12549" width="19.5703125" style="41" customWidth="1"/>
    <col min="12550" max="12550" width="3.28515625" style="41" customWidth="1"/>
    <col min="12551" max="12551" width="20" style="41" customWidth="1"/>
    <col min="12552" max="12552" width="8.7109375" style="41" customWidth="1"/>
    <col min="12553" max="12553" width="7.28515625" style="41" customWidth="1"/>
    <col min="12554" max="12554" width="3.28515625" style="41" customWidth="1"/>
    <col min="12555" max="12555" width="19" style="41" customWidth="1"/>
    <col min="12556" max="12556" width="27.7109375" style="41" customWidth="1"/>
    <col min="12557" max="12557" width="6.85546875" style="41" customWidth="1"/>
    <col min="12558" max="12558" width="12" style="41" customWidth="1"/>
    <col min="12559" max="12559" width="9.140625" style="41" customWidth="1"/>
    <col min="12560" max="12560" width="9.85546875" style="41" bestFit="1" customWidth="1"/>
    <col min="12561" max="12800" width="9.140625" style="41"/>
    <col min="12801" max="12803" width="9.140625" style="41" customWidth="1"/>
    <col min="12804" max="12804" width="22.7109375" style="41" customWidth="1"/>
    <col min="12805" max="12805" width="19.5703125" style="41" customWidth="1"/>
    <col min="12806" max="12806" width="3.28515625" style="41" customWidth="1"/>
    <col min="12807" max="12807" width="20" style="41" customWidth="1"/>
    <col min="12808" max="12808" width="8.7109375" style="41" customWidth="1"/>
    <col min="12809" max="12809" width="7.28515625" style="41" customWidth="1"/>
    <col min="12810" max="12810" width="3.28515625" style="41" customWidth="1"/>
    <col min="12811" max="12811" width="19" style="41" customWidth="1"/>
    <col min="12812" max="12812" width="27.7109375" style="41" customWidth="1"/>
    <col min="12813" max="12813" width="6.85546875" style="41" customWidth="1"/>
    <col min="12814" max="12814" width="12" style="41" customWidth="1"/>
    <col min="12815" max="12815" width="9.140625" style="41" customWidth="1"/>
    <col min="12816" max="12816" width="9.85546875" style="41" bestFit="1" customWidth="1"/>
    <col min="12817" max="13056" width="9.140625" style="41"/>
    <col min="13057" max="13059" width="9.140625" style="41" customWidth="1"/>
    <col min="13060" max="13060" width="22.7109375" style="41" customWidth="1"/>
    <col min="13061" max="13061" width="19.5703125" style="41" customWidth="1"/>
    <col min="13062" max="13062" width="3.28515625" style="41" customWidth="1"/>
    <col min="13063" max="13063" width="20" style="41" customWidth="1"/>
    <col min="13064" max="13064" width="8.7109375" style="41" customWidth="1"/>
    <col min="13065" max="13065" width="7.28515625" style="41" customWidth="1"/>
    <col min="13066" max="13066" width="3.28515625" style="41" customWidth="1"/>
    <col min="13067" max="13067" width="19" style="41" customWidth="1"/>
    <col min="13068" max="13068" width="27.7109375" style="41" customWidth="1"/>
    <col min="13069" max="13069" width="6.85546875" style="41" customWidth="1"/>
    <col min="13070" max="13070" width="12" style="41" customWidth="1"/>
    <col min="13071" max="13071" width="9.140625" style="41" customWidth="1"/>
    <col min="13072" max="13072" width="9.85546875" style="41" bestFit="1" customWidth="1"/>
    <col min="13073" max="13312" width="9.140625" style="41"/>
    <col min="13313" max="13315" width="9.140625" style="41" customWidth="1"/>
    <col min="13316" max="13316" width="22.7109375" style="41" customWidth="1"/>
    <col min="13317" max="13317" width="19.5703125" style="41" customWidth="1"/>
    <col min="13318" max="13318" width="3.28515625" style="41" customWidth="1"/>
    <col min="13319" max="13319" width="20" style="41" customWidth="1"/>
    <col min="13320" max="13320" width="8.7109375" style="41" customWidth="1"/>
    <col min="13321" max="13321" width="7.28515625" style="41" customWidth="1"/>
    <col min="13322" max="13322" width="3.28515625" style="41" customWidth="1"/>
    <col min="13323" max="13323" width="19" style="41" customWidth="1"/>
    <col min="13324" max="13324" width="27.7109375" style="41" customWidth="1"/>
    <col min="13325" max="13325" width="6.85546875" style="41" customWidth="1"/>
    <col min="13326" max="13326" width="12" style="41" customWidth="1"/>
    <col min="13327" max="13327" width="9.140625" style="41" customWidth="1"/>
    <col min="13328" max="13328" width="9.85546875" style="41" bestFit="1" customWidth="1"/>
    <col min="13329" max="13568" width="9.140625" style="41"/>
    <col min="13569" max="13571" width="9.140625" style="41" customWidth="1"/>
    <col min="13572" max="13572" width="22.7109375" style="41" customWidth="1"/>
    <col min="13573" max="13573" width="19.5703125" style="41" customWidth="1"/>
    <col min="13574" max="13574" width="3.28515625" style="41" customWidth="1"/>
    <col min="13575" max="13575" width="20" style="41" customWidth="1"/>
    <col min="13576" max="13576" width="8.7109375" style="41" customWidth="1"/>
    <col min="13577" max="13577" width="7.28515625" style="41" customWidth="1"/>
    <col min="13578" max="13578" width="3.28515625" style="41" customWidth="1"/>
    <col min="13579" max="13579" width="19" style="41" customWidth="1"/>
    <col min="13580" max="13580" width="27.7109375" style="41" customWidth="1"/>
    <col min="13581" max="13581" width="6.85546875" style="41" customWidth="1"/>
    <col min="13582" max="13582" width="12" style="41" customWidth="1"/>
    <col min="13583" max="13583" width="9.140625" style="41" customWidth="1"/>
    <col min="13584" max="13584" width="9.85546875" style="41" bestFit="1" customWidth="1"/>
    <col min="13585" max="13824" width="9.140625" style="41"/>
    <col min="13825" max="13827" width="9.140625" style="41" customWidth="1"/>
    <col min="13828" max="13828" width="22.7109375" style="41" customWidth="1"/>
    <col min="13829" max="13829" width="19.5703125" style="41" customWidth="1"/>
    <col min="13830" max="13830" width="3.28515625" style="41" customWidth="1"/>
    <col min="13831" max="13831" width="20" style="41" customWidth="1"/>
    <col min="13832" max="13832" width="8.7109375" style="41" customWidth="1"/>
    <col min="13833" max="13833" width="7.28515625" style="41" customWidth="1"/>
    <col min="13834" max="13834" width="3.28515625" style="41" customWidth="1"/>
    <col min="13835" max="13835" width="19" style="41" customWidth="1"/>
    <col min="13836" max="13836" width="27.7109375" style="41" customWidth="1"/>
    <col min="13837" max="13837" width="6.85546875" style="41" customWidth="1"/>
    <col min="13838" max="13838" width="12" style="41" customWidth="1"/>
    <col min="13839" max="13839" width="9.140625" style="41" customWidth="1"/>
    <col min="13840" max="13840" width="9.85546875" style="41" bestFit="1" customWidth="1"/>
    <col min="13841" max="14080" width="9.140625" style="41"/>
    <col min="14081" max="14083" width="9.140625" style="41" customWidth="1"/>
    <col min="14084" max="14084" width="22.7109375" style="41" customWidth="1"/>
    <col min="14085" max="14085" width="19.5703125" style="41" customWidth="1"/>
    <col min="14086" max="14086" width="3.28515625" style="41" customWidth="1"/>
    <col min="14087" max="14087" width="20" style="41" customWidth="1"/>
    <col min="14088" max="14088" width="8.7109375" style="41" customWidth="1"/>
    <col min="14089" max="14089" width="7.28515625" style="41" customWidth="1"/>
    <col min="14090" max="14090" width="3.28515625" style="41" customWidth="1"/>
    <col min="14091" max="14091" width="19" style="41" customWidth="1"/>
    <col min="14092" max="14092" width="27.7109375" style="41" customWidth="1"/>
    <col min="14093" max="14093" width="6.85546875" style="41" customWidth="1"/>
    <col min="14094" max="14094" width="12" style="41" customWidth="1"/>
    <col min="14095" max="14095" width="9.140625" style="41" customWidth="1"/>
    <col min="14096" max="14096" width="9.85546875" style="41" bestFit="1" customWidth="1"/>
    <col min="14097" max="14336" width="9.140625" style="41"/>
    <col min="14337" max="14339" width="9.140625" style="41" customWidth="1"/>
    <col min="14340" max="14340" width="22.7109375" style="41" customWidth="1"/>
    <col min="14341" max="14341" width="19.5703125" style="41" customWidth="1"/>
    <col min="14342" max="14342" width="3.28515625" style="41" customWidth="1"/>
    <col min="14343" max="14343" width="20" style="41" customWidth="1"/>
    <col min="14344" max="14344" width="8.7109375" style="41" customWidth="1"/>
    <col min="14345" max="14345" width="7.28515625" style="41" customWidth="1"/>
    <col min="14346" max="14346" width="3.28515625" style="41" customWidth="1"/>
    <col min="14347" max="14347" width="19" style="41" customWidth="1"/>
    <col min="14348" max="14348" width="27.7109375" style="41" customWidth="1"/>
    <col min="14349" max="14349" width="6.85546875" style="41" customWidth="1"/>
    <col min="14350" max="14350" width="12" style="41" customWidth="1"/>
    <col min="14351" max="14351" width="9.140625" style="41" customWidth="1"/>
    <col min="14352" max="14352" width="9.85546875" style="41" bestFit="1" customWidth="1"/>
    <col min="14353" max="14592" width="9.140625" style="41"/>
    <col min="14593" max="14595" width="9.140625" style="41" customWidth="1"/>
    <col min="14596" max="14596" width="22.7109375" style="41" customWidth="1"/>
    <col min="14597" max="14597" width="19.5703125" style="41" customWidth="1"/>
    <col min="14598" max="14598" width="3.28515625" style="41" customWidth="1"/>
    <col min="14599" max="14599" width="20" style="41" customWidth="1"/>
    <col min="14600" max="14600" width="8.7109375" style="41" customWidth="1"/>
    <col min="14601" max="14601" width="7.28515625" style="41" customWidth="1"/>
    <col min="14602" max="14602" width="3.28515625" style="41" customWidth="1"/>
    <col min="14603" max="14603" width="19" style="41" customWidth="1"/>
    <col min="14604" max="14604" width="27.7109375" style="41" customWidth="1"/>
    <col min="14605" max="14605" width="6.85546875" style="41" customWidth="1"/>
    <col min="14606" max="14606" width="12" style="41" customWidth="1"/>
    <col min="14607" max="14607" width="9.140625" style="41" customWidth="1"/>
    <col min="14608" max="14608" width="9.85546875" style="41" bestFit="1" customWidth="1"/>
    <col min="14609" max="14848" width="9.140625" style="41"/>
    <col min="14849" max="14851" width="9.140625" style="41" customWidth="1"/>
    <col min="14852" max="14852" width="22.7109375" style="41" customWidth="1"/>
    <col min="14853" max="14853" width="19.5703125" style="41" customWidth="1"/>
    <col min="14854" max="14854" width="3.28515625" style="41" customWidth="1"/>
    <col min="14855" max="14855" width="20" style="41" customWidth="1"/>
    <col min="14856" max="14856" width="8.7109375" style="41" customWidth="1"/>
    <col min="14857" max="14857" width="7.28515625" style="41" customWidth="1"/>
    <col min="14858" max="14858" width="3.28515625" style="41" customWidth="1"/>
    <col min="14859" max="14859" width="19" style="41" customWidth="1"/>
    <col min="14860" max="14860" width="27.7109375" style="41" customWidth="1"/>
    <col min="14861" max="14861" width="6.85546875" style="41" customWidth="1"/>
    <col min="14862" max="14862" width="12" style="41" customWidth="1"/>
    <col min="14863" max="14863" width="9.140625" style="41" customWidth="1"/>
    <col min="14864" max="14864" width="9.85546875" style="41" bestFit="1" customWidth="1"/>
    <col min="14865" max="15104" width="9.140625" style="41"/>
    <col min="15105" max="15107" width="9.140625" style="41" customWidth="1"/>
    <col min="15108" max="15108" width="22.7109375" style="41" customWidth="1"/>
    <col min="15109" max="15109" width="19.5703125" style="41" customWidth="1"/>
    <col min="15110" max="15110" width="3.28515625" style="41" customWidth="1"/>
    <col min="15111" max="15111" width="20" style="41" customWidth="1"/>
    <col min="15112" max="15112" width="8.7109375" style="41" customWidth="1"/>
    <col min="15113" max="15113" width="7.28515625" style="41" customWidth="1"/>
    <col min="15114" max="15114" width="3.28515625" style="41" customWidth="1"/>
    <col min="15115" max="15115" width="19" style="41" customWidth="1"/>
    <col min="15116" max="15116" width="27.7109375" style="41" customWidth="1"/>
    <col min="15117" max="15117" width="6.85546875" style="41" customWidth="1"/>
    <col min="15118" max="15118" width="12" style="41" customWidth="1"/>
    <col min="15119" max="15119" width="9.140625" style="41" customWidth="1"/>
    <col min="15120" max="15120" width="9.85546875" style="41" bestFit="1" customWidth="1"/>
    <col min="15121" max="15360" width="9.140625" style="41"/>
    <col min="15361" max="15363" width="9.140625" style="41" customWidth="1"/>
    <col min="15364" max="15364" width="22.7109375" style="41" customWidth="1"/>
    <col min="15365" max="15365" width="19.5703125" style="41" customWidth="1"/>
    <col min="15366" max="15366" width="3.28515625" style="41" customWidth="1"/>
    <col min="15367" max="15367" width="20" style="41" customWidth="1"/>
    <col min="15368" max="15368" width="8.7109375" style="41" customWidth="1"/>
    <col min="15369" max="15369" width="7.28515625" style="41" customWidth="1"/>
    <col min="15370" max="15370" width="3.28515625" style="41" customWidth="1"/>
    <col min="15371" max="15371" width="19" style="41" customWidth="1"/>
    <col min="15372" max="15372" width="27.7109375" style="41" customWidth="1"/>
    <col min="15373" max="15373" width="6.85546875" style="41" customWidth="1"/>
    <col min="15374" max="15374" width="12" style="41" customWidth="1"/>
    <col min="15375" max="15375" width="9.140625" style="41" customWidth="1"/>
    <col min="15376" max="15376" width="9.85546875" style="41" bestFit="1" customWidth="1"/>
    <col min="15377" max="15616" width="9.140625" style="41"/>
    <col min="15617" max="15619" width="9.140625" style="41" customWidth="1"/>
    <col min="15620" max="15620" width="22.7109375" style="41" customWidth="1"/>
    <col min="15621" max="15621" width="19.5703125" style="41" customWidth="1"/>
    <col min="15622" max="15622" width="3.28515625" style="41" customWidth="1"/>
    <col min="15623" max="15623" width="20" style="41" customWidth="1"/>
    <col min="15624" max="15624" width="8.7109375" style="41" customWidth="1"/>
    <col min="15625" max="15625" width="7.28515625" style="41" customWidth="1"/>
    <col min="15626" max="15626" width="3.28515625" style="41" customWidth="1"/>
    <col min="15627" max="15627" width="19" style="41" customWidth="1"/>
    <col min="15628" max="15628" width="27.7109375" style="41" customWidth="1"/>
    <col min="15629" max="15629" width="6.85546875" style="41" customWidth="1"/>
    <col min="15630" max="15630" width="12" style="41" customWidth="1"/>
    <col min="15631" max="15631" width="9.140625" style="41" customWidth="1"/>
    <col min="15632" max="15632" width="9.85546875" style="41" bestFit="1" customWidth="1"/>
    <col min="15633" max="15872" width="9.140625" style="41"/>
    <col min="15873" max="15875" width="9.140625" style="41" customWidth="1"/>
    <col min="15876" max="15876" width="22.7109375" style="41" customWidth="1"/>
    <col min="15877" max="15877" width="19.5703125" style="41" customWidth="1"/>
    <col min="15878" max="15878" width="3.28515625" style="41" customWidth="1"/>
    <col min="15879" max="15879" width="20" style="41" customWidth="1"/>
    <col min="15880" max="15880" width="8.7109375" style="41" customWidth="1"/>
    <col min="15881" max="15881" width="7.28515625" style="41" customWidth="1"/>
    <col min="15882" max="15882" width="3.28515625" style="41" customWidth="1"/>
    <col min="15883" max="15883" width="19" style="41" customWidth="1"/>
    <col min="15884" max="15884" width="27.7109375" style="41" customWidth="1"/>
    <col min="15885" max="15885" width="6.85546875" style="41" customWidth="1"/>
    <col min="15886" max="15886" width="12" style="41" customWidth="1"/>
    <col min="15887" max="15887" width="9.140625" style="41" customWidth="1"/>
    <col min="15888" max="15888" width="9.85546875" style="41" bestFit="1" customWidth="1"/>
    <col min="15889" max="16128" width="9.140625" style="41"/>
    <col min="16129" max="16131" width="9.140625" style="41" customWidth="1"/>
    <col min="16132" max="16132" width="22.7109375" style="41" customWidth="1"/>
    <col min="16133" max="16133" width="19.5703125" style="41" customWidth="1"/>
    <col min="16134" max="16134" width="3.28515625" style="41" customWidth="1"/>
    <col min="16135" max="16135" width="20" style="41" customWidth="1"/>
    <col min="16136" max="16136" width="8.7109375" style="41" customWidth="1"/>
    <col min="16137" max="16137" width="7.28515625" style="41" customWidth="1"/>
    <col min="16138" max="16138" width="3.28515625" style="41" customWidth="1"/>
    <col min="16139" max="16139" width="19" style="41" customWidth="1"/>
    <col min="16140" max="16140" width="27.7109375" style="41" customWidth="1"/>
    <col min="16141" max="16141" width="6.85546875" style="41" customWidth="1"/>
    <col min="16142" max="16142" width="12" style="41" customWidth="1"/>
    <col min="16143" max="16143" width="9.140625" style="41" customWidth="1"/>
    <col min="16144" max="16144" width="9.85546875" style="41" bestFit="1" customWidth="1"/>
    <col min="16145" max="16384" width="9.140625" style="41"/>
  </cols>
  <sheetData>
    <row r="1" spans="1:17" ht="42.75" customHeight="1" x14ac:dyDescent="0.25">
      <c r="B1" s="42"/>
      <c r="C1" s="43"/>
      <c r="D1" s="43"/>
      <c r="E1" s="43"/>
      <c r="F1" s="43"/>
      <c r="G1" s="43"/>
      <c r="H1" s="43"/>
      <c r="I1" s="43"/>
      <c r="J1" s="43"/>
      <c r="K1" s="43"/>
      <c r="L1" s="43"/>
      <c r="M1" s="43"/>
      <c r="N1" s="43"/>
      <c r="O1" s="261"/>
    </row>
    <row r="2" spans="1:17" ht="45" x14ac:dyDescent="0.6">
      <c r="B2" s="44" t="s">
        <v>1109</v>
      </c>
      <c r="C2" s="45"/>
      <c r="D2" s="45"/>
      <c r="E2" s="45"/>
      <c r="F2" s="43"/>
      <c r="G2" s="43"/>
      <c r="H2" s="43"/>
      <c r="I2" s="43"/>
      <c r="J2" s="43"/>
      <c r="K2" s="43"/>
      <c r="L2" s="43"/>
      <c r="M2" s="46"/>
      <c r="N2" s="43"/>
      <c r="O2" s="261"/>
    </row>
    <row r="3" spans="1:17" ht="30.75" thickBot="1" x14ac:dyDescent="0.45">
      <c r="B3" s="47" t="s">
        <v>1086</v>
      </c>
      <c r="C3" s="45"/>
      <c r="D3" s="45"/>
      <c r="E3" s="45"/>
      <c r="F3" s="43"/>
      <c r="G3" s="43"/>
      <c r="H3" s="43"/>
      <c r="I3" s="43"/>
      <c r="J3" s="43"/>
      <c r="K3" s="43"/>
      <c r="L3" s="43"/>
      <c r="M3" s="46"/>
      <c r="N3" s="43"/>
      <c r="O3" s="261"/>
    </row>
    <row r="4" spans="1:17" ht="19.5" thickBot="1" x14ac:dyDescent="0.35">
      <c r="B4" s="327" t="s">
        <v>575</v>
      </c>
      <c r="C4" s="328"/>
      <c r="D4" s="328"/>
      <c r="E4" s="328"/>
      <c r="F4" s="329"/>
      <c r="G4" s="43"/>
      <c r="H4" s="43"/>
      <c r="I4" s="43"/>
      <c r="J4" s="45"/>
      <c r="K4" s="45"/>
      <c r="L4" s="43"/>
      <c r="M4" s="43"/>
      <c r="N4" s="43"/>
      <c r="O4" s="261"/>
    </row>
    <row r="5" spans="1:17" x14ac:dyDescent="0.25">
      <c r="A5" s="43"/>
      <c r="B5" s="43"/>
      <c r="C5" s="43"/>
      <c r="D5" s="43"/>
      <c r="E5" s="43"/>
      <c r="F5" s="43"/>
      <c r="G5" s="43"/>
      <c r="H5" s="43"/>
      <c r="I5" s="43"/>
      <c r="J5" s="43"/>
      <c r="K5" s="43"/>
      <c r="L5" s="43"/>
      <c r="M5" s="43"/>
      <c r="N5" s="43"/>
      <c r="O5" s="100"/>
    </row>
    <row r="6" spans="1:17" x14ac:dyDescent="0.25">
      <c r="A6" s="43"/>
      <c r="B6" s="48"/>
      <c r="C6" s="48"/>
      <c r="D6" s="48"/>
      <c r="E6" s="48"/>
      <c r="F6" s="48"/>
      <c r="G6" s="48"/>
      <c r="H6" s="48"/>
      <c r="I6" s="48"/>
      <c r="J6" s="48"/>
      <c r="K6" s="48"/>
      <c r="L6" s="48"/>
      <c r="M6" s="48"/>
      <c r="N6" s="49"/>
      <c r="O6" s="100"/>
      <c r="P6" s="100"/>
      <c r="Q6" s="100"/>
    </row>
    <row r="7" spans="1:17" x14ac:dyDescent="0.25">
      <c r="A7" s="43"/>
      <c r="B7" s="50"/>
      <c r="C7" s="326" t="s">
        <v>1087</v>
      </c>
      <c r="D7" s="326"/>
      <c r="E7" s="48"/>
      <c r="F7" s="48"/>
      <c r="G7" s="48"/>
      <c r="H7" s="48"/>
      <c r="I7" s="48"/>
      <c r="J7" s="48"/>
      <c r="K7" s="48"/>
      <c r="L7" s="48"/>
      <c r="M7" s="48"/>
      <c r="N7" s="49"/>
      <c r="O7" s="100"/>
    </row>
    <row r="8" spans="1:17" x14ac:dyDescent="0.25">
      <c r="A8" s="43"/>
      <c r="B8" s="50"/>
      <c r="C8" s="330" t="str">
        <f>VLOOKUP($B$4,Underlagsinformation!B1:J500,MATCH("Företagsnamn",Underlagsinformation!$B$1:$M$1,0),FALSE)</f>
        <v>Västerbergslagens Energi AB</v>
      </c>
      <c r="D8" s="330"/>
      <c r="E8" s="331"/>
      <c r="F8" s="48"/>
      <c r="G8" s="48"/>
      <c r="H8" s="48"/>
      <c r="I8" s="48"/>
      <c r="J8" s="48"/>
      <c r="K8" s="48"/>
      <c r="L8" s="48"/>
      <c r="M8" s="48"/>
      <c r="N8" s="49"/>
      <c r="O8" s="100"/>
    </row>
    <row r="9" spans="1:17" x14ac:dyDescent="0.25">
      <c r="A9" s="43"/>
      <c r="B9" s="50"/>
      <c r="C9" s="51"/>
      <c r="D9" s="51"/>
      <c r="E9" s="48"/>
      <c r="F9" s="48"/>
      <c r="G9" s="48"/>
      <c r="H9" s="48"/>
      <c r="I9" s="48"/>
      <c r="J9" s="48"/>
      <c r="K9" s="48"/>
      <c r="L9" s="48"/>
      <c r="M9" s="48"/>
      <c r="N9" s="49"/>
      <c r="O9" s="100"/>
    </row>
    <row r="10" spans="1:17" x14ac:dyDescent="0.25">
      <c r="A10" s="43"/>
      <c r="B10" s="52"/>
      <c r="C10" s="51"/>
      <c r="D10" s="51"/>
      <c r="E10" s="48"/>
      <c r="F10" s="48"/>
      <c r="G10" s="48"/>
      <c r="H10" s="48"/>
      <c r="I10" s="48"/>
      <c r="J10" s="48"/>
      <c r="K10" s="48"/>
      <c r="L10" s="48"/>
      <c r="M10" s="48"/>
      <c r="N10" s="49"/>
      <c r="O10" s="100"/>
    </row>
    <row r="11" spans="1:17" x14ac:dyDescent="0.25">
      <c r="A11" s="43"/>
      <c r="B11" s="48"/>
      <c r="C11" s="48"/>
      <c r="D11" s="48"/>
      <c r="E11" s="53"/>
      <c r="F11" s="48"/>
      <c r="G11" s="48"/>
      <c r="H11" s="48"/>
      <c r="I11" s="48"/>
      <c r="J11" s="48"/>
      <c r="K11" s="48"/>
      <c r="L11" s="48"/>
      <c r="M11" s="48"/>
      <c r="N11" s="49"/>
      <c r="O11" s="100"/>
    </row>
    <row r="12" spans="1:17" x14ac:dyDescent="0.25">
      <c r="A12" s="43"/>
      <c r="B12" s="303"/>
      <c r="C12" s="303" t="s">
        <v>1088</v>
      </c>
      <c r="D12" s="48"/>
      <c r="E12" s="54" t="s">
        <v>1089</v>
      </c>
      <c r="F12" s="48"/>
      <c r="G12" s="48"/>
      <c r="H12" s="54" t="s">
        <v>1090</v>
      </c>
      <c r="I12" s="55"/>
      <c r="J12" s="48"/>
      <c r="K12" s="56"/>
      <c r="L12" s="56"/>
      <c r="M12" s="56"/>
      <c r="N12" s="49"/>
      <c r="O12" s="100"/>
    </row>
    <row r="13" spans="1:17" x14ac:dyDescent="0.25">
      <c r="A13" s="43"/>
      <c r="B13" s="57"/>
      <c r="C13" s="58" t="s">
        <v>1091</v>
      </c>
      <c r="D13" s="48"/>
      <c r="E13" s="58" t="s">
        <v>1092</v>
      </c>
      <c r="F13" s="48"/>
      <c r="G13" s="48"/>
      <c r="H13" s="55"/>
      <c r="I13" s="55"/>
      <c r="J13" s="48"/>
      <c r="K13" s="56"/>
      <c r="L13" s="56"/>
      <c r="M13" s="56"/>
      <c r="N13" s="49"/>
      <c r="O13" s="100"/>
    </row>
    <row r="14" spans="1:17" x14ac:dyDescent="0.25">
      <c r="A14" s="43"/>
      <c r="B14" s="48"/>
      <c r="C14" s="59">
        <f>IF($C$77="x","Se länk",VLOOKUP($B$4,'Miljövärden för publ nät'!$J$3:$N$500,MATCH("Total primärenergi-faktor",'Miljövärden för publ nät'!$J$3:$N$3,0),FALSE))</f>
        <v>0.104255</v>
      </c>
      <c r="D14" s="56"/>
      <c r="E14" s="60" t="str">
        <f>IF($C$77="x","Se länk",CONCATENATE(ROUND(VLOOKUP($B$4,'Miljövärden för publ nät'!$J$3:$N$500,MATCH("Total CO2 förbränning [g/kWh]",'Miljövärden för publ nät'!$J$3:$N$3,0),FALSE),0)," g CO2 ekv/kWh"))</f>
        <v>36 g CO2 ekv/kWh</v>
      </c>
      <c r="F14" s="61"/>
      <c r="G14" s="48"/>
      <c r="H14" s="62">
        <f>IF($C$77="x","Se länk",VLOOKUP($B$4,'Miljövärden för publ nät'!$J$3:$N$500,MATCH("Total andel fossilt",'Miljövärden för publ nät'!$J$3:$N$3,0),FALSE))</f>
        <v>1.48565E-3</v>
      </c>
      <c r="I14" s="63"/>
      <c r="J14" s="48"/>
      <c r="K14" s="56"/>
      <c r="L14" s="56"/>
      <c r="M14" s="56"/>
      <c r="N14" s="49"/>
      <c r="O14" s="100"/>
    </row>
    <row r="15" spans="1:17" x14ac:dyDescent="0.25">
      <c r="A15" s="43"/>
      <c r="B15" s="48"/>
      <c r="C15" s="64"/>
      <c r="D15" s="56"/>
      <c r="E15" s="64"/>
      <c r="F15" s="48"/>
      <c r="G15" s="48"/>
      <c r="H15" s="64"/>
      <c r="I15" s="64"/>
      <c r="J15" s="48"/>
      <c r="K15" s="64"/>
      <c r="L15" s="64"/>
      <c r="M15" s="65"/>
      <c r="N15" s="49"/>
      <c r="O15" s="100"/>
    </row>
    <row r="16" spans="1:17" x14ac:dyDescent="0.25">
      <c r="A16" s="43"/>
      <c r="B16" s="48"/>
      <c r="C16" s="64"/>
      <c r="D16" s="56"/>
      <c r="E16" s="58" t="s">
        <v>1093</v>
      </c>
      <c r="F16" s="48"/>
      <c r="G16" s="48"/>
      <c r="H16" s="64"/>
      <c r="I16" s="64"/>
      <c r="J16" s="48"/>
      <c r="K16" s="64"/>
      <c r="L16" s="64"/>
      <c r="M16" s="65"/>
      <c r="N16" s="49"/>
      <c r="O16" s="100"/>
    </row>
    <row r="17" spans="1:15" x14ac:dyDescent="0.25">
      <c r="A17" s="43"/>
      <c r="B17" s="48"/>
      <c r="C17" s="48"/>
      <c r="D17" s="48"/>
      <c r="E17" s="60" t="str">
        <f>IF($C$77="x","Se länk",CONCATENATE(ROUND(VLOOKUP($B$4,'Miljövärden för publ nät'!$J$3:$N$500,MATCH("Total CO2 transport och prod. av bränslen [g/kWh]",'Miljövärden för publ nät'!$J$3:$N$3,0),FALSE),0)," g CO2 ekv/kWh"))</f>
        <v>8 g CO2 ekv/kWh</v>
      </c>
      <c r="F17" s="61"/>
      <c r="G17" s="48"/>
      <c r="H17" s="48"/>
      <c r="I17" s="48"/>
      <c r="J17" s="48"/>
      <c r="K17" s="48"/>
      <c r="L17" s="48"/>
      <c r="M17" s="48"/>
      <c r="N17" s="49"/>
      <c r="O17" s="100"/>
    </row>
    <row r="18" spans="1:15" x14ac:dyDescent="0.25">
      <c r="A18" s="43"/>
      <c r="B18" s="48"/>
      <c r="C18" s="66" t="str">
        <f>IF(VLOOKUP($B$4,Underlagsinformation!$B$1:$O$427,MATCH("Är fjärrvärmen klimatkompenserad?",Underlagsinformation!$B$1:$M$1,0),FALSE)="Ja","Fjärrvärmeproduktionen är klimatkompenserad. Kontakta företaget för mer information","")</f>
        <v/>
      </c>
      <c r="D18" s="48"/>
      <c r="E18" s="48"/>
      <c r="F18" s="48"/>
      <c r="G18" s="48"/>
      <c r="H18" s="48"/>
      <c r="I18" s="48"/>
      <c r="J18" s="48"/>
      <c r="K18" s="48"/>
      <c r="L18" s="48"/>
      <c r="M18" s="48"/>
      <c r="N18" s="49"/>
      <c r="O18" s="100"/>
    </row>
    <row r="19" spans="1:15" x14ac:dyDescent="0.25">
      <c r="A19" s="43"/>
      <c r="B19" s="48"/>
      <c r="C19" s="66" t="str">
        <f>IF($G$23="0 GWh","",IF($G$23="","","Ovanstående miljövärden är residualens miljövärden, dvs de är korrigerade för värme som säljs ursprungs- eller produktionsspecifikt"))</f>
        <v/>
      </c>
      <c r="D19" s="48"/>
      <c r="E19" s="48"/>
      <c r="F19" s="64"/>
      <c r="G19" s="58"/>
      <c r="H19" s="48"/>
      <c r="I19" s="48"/>
      <c r="J19" s="48"/>
      <c r="K19" s="48"/>
      <c r="L19" s="48"/>
      <c r="M19" s="48"/>
      <c r="N19" s="48"/>
      <c r="O19" s="100"/>
    </row>
    <row r="20" spans="1:15" x14ac:dyDescent="0.25">
      <c r="A20" s="43"/>
      <c r="B20" s="48"/>
      <c r="C20" s="48"/>
      <c r="D20" s="48"/>
      <c r="E20" s="48"/>
      <c r="F20" s="64"/>
      <c r="G20" s="65"/>
      <c r="H20" s="48"/>
      <c r="I20" s="48"/>
      <c r="J20" s="48"/>
      <c r="K20" s="48"/>
      <c r="L20" s="48"/>
      <c r="M20" s="48"/>
      <c r="N20" s="48"/>
      <c r="O20" s="100"/>
    </row>
    <row r="21" spans="1:15" x14ac:dyDescent="0.25">
      <c r="A21" s="43"/>
      <c r="B21" s="48"/>
      <c r="C21" s="326" t="s">
        <v>1094</v>
      </c>
      <c r="D21" s="326"/>
      <c r="E21" s="48"/>
      <c r="F21" s="48"/>
      <c r="G21" s="48"/>
      <c r="H21" s="48"/>
      <c r="I21" s="48"/>
      <c r="J21" s="48"/>
      <c r="K21" s="48"/>
      <c r="L21" s="48"/>
      <c r="M21" s="48"/>
      <c r="N21" s="48"/>
      <c r="O21" s="100"/>
    </row>
    <row r="22" spans="1:15" x14ac:dyDescent="0.25">
      <c r="A22" s="43"/>
      <c r="B22" s="48"/>
      <c r="C22" s="326" t="s">
        <v>1095</v>
      </c>
      <c r="D22" s="326"/>
      <c r="E22" s="52"/>
      <c r="F22" s="52"/>
      <c r="G22" s="60" t="str">
        <f>IF($C$77="x","Se länk",CONCATENATE(ROUND(VLOOKUP($B$4,Totalt!$B$1:$BH$500,MATCH("Leveranser:",Totalt!$B$1:$BH$1,0),FALSE),IF(VLOOKUP($B$4,Totalt!$B$1:$BH$500,MATCH("Leveranser:",Totalt!$B$1:$BH$1,0),FALSE)&lt;100,1,0))," GWh"))</f>
        <v>90,8 GWh</v>
      </c>
      <c r="H22" s="58"/>
      <c r="I22" s="52"/>
      <c r="J22" s="52"/>
      <c r="K22" s="52"/>
      <c r="L22" s="52"/>
      <c r="M22" s="52"/>
      <c r="N22" s="52"/>
      <c r="O22" s="100"/>
    </row>
    <row r="23" spans="1:15" x14ac:dyDescent="0.25">
      <c r="A23" s="43"/>
      <c r="B23" s="48"/>
      <c r="C23" s="58" t="s">
        <v>1096</v>
      </c>
      <c r="D23" s="67"/>
      <c r="E23" s="52"/>
      <c r="F23" s="52"/>
      <c r="G23" s="60" t="str">
        <f>IF($C$77="x","",
IF(VLOOKUP($B$4,Underlagsinformation!$B$1:$N$500,MATCH("Såld prod.spec värme:",Underlagsinformation!$B$1:$N$1,0),FALSE)&lt;&gt;"",
CONCATENATE(ROUND(VLOOKUP($B$4,Underlagsinformation!$B$1:$N$500,MATCH("Såld prod.spec värme:",Underlagsinformation!$B$1:$N$1,0),FALSE),0)," GWh"),""))</f>
        <v/>
      </c>
      <c r="H23" s="58"/>
      <c r="I23" s="52"/>
      <c r="J23" s="52"/>
      <c r="K23" s="52"/>
      <c r="L23" s="52"/>
      <c r="M23" s="52"/>
      <c r="N23" s="52"/>
      <c r="O23" s="100"/>
    </row>
    <row r="24" spans="1:15" x14ac:dyDescent="0.25">
      <c r="A24" s="43"/>
      <c r="B24" s="48"/>
      <c r="C24" s="304"/>
      <c r="D24" s="304"/>
      <c r="E24" s="52"/>
      <c r="F24" s="52"/>
      <c r="G24" s="68"/>
      <c r="H24" s="58"/>
      <c r="I24" s="56"/>
      <c r="J24" s="56"/>
      <c r="K24" s="52"/>
      <c r="L24" s="52"/>
      <c r="M24" s="52"/>
      <c r="N24" s="52"/>
      <c r="O24" s="100"/>
    </row>
    <row r="25" spans="1:15" x14ac:dyDescent="0.25">
      <c r="A25" s="43"/>
      <c r="B25" s="48"/>
      <c r="C25" s="326" t="s">
        <v>1097</v>
      </c>
      <c r="D25" s="326"/>
      <c r="E25" s="48"/>
      <c r="F25" s="48"/>
      <c r="G25" s="69" t="str">
        <f>IF($C$77="x","",
IF(VLOOKUP($B$4,Underlagsinformation!$B$1:$N$500,MATCH("Elproduktion",Underlagsinformation!$B$1:$N$1,0),FALSE)="","",
CONCATENATE(ROUND(VLOOKUP($B$4,Underlagsinformation!$B$1:$N$500,MATCH("Elproduktion",Underlagsinformation!$B$1:$N$1,0),FALSE),0)," GWh")))</f>
        <v/>
      </c>
      <c r="H25" s="58"/>
      <c r="I25" s="56"/>
      <c r="J25" s="56"/>
      <c r="K25" s="48"/>
      <c r="L25" s="48"/>
      <c r="M25" s="48"/>
      <c r="N25" s="48"/>
      <c r="O25" s="100"/>
    </row>
    <row r="26" spans="1:15" x14ac:dyDescent="0.25">
      <c r="A26" s="43"/>
      <c r="B26" s="48"/>
      <c r="C26" s="58" t="s">
        <v>1098</v>
      </c>
      <c r="D26" s="70"/>
      <c r="E26" s="71"/>
      <c r="F26" s="71"/>
      <c r="G26" s="62" t="str">
        <f>IF($C$77="x","",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
      </c>
      <c r="H26" s="58"/>
      <c r="I26" s="48"/>
      <c r="J26" s="48"/>
      <c r="K26" s="48"/>
      <c r="L26" s="72"/>
      <c r="M26" s="72"/>
      <c r="N26" s="48"/>
      <c r="O26" s="100"/>
    </row>
    <row r="27" spans="1:15" x14ac:dyDescent="0.25">
      <c r="A27" s="43"/>
      <c r="B27" s="48"/>
      <c r="C27" s="58"/>
      <c r="D27" s="70"/>
      <c r="E27" s="71"/>
      <c r="F27" s="71"/>
      <c r="G27" s="64"/>
      <c r="H27" s="58"/>
      <c r="I27" s="48"/>
      <c r="J27" s="48"/>
      <c r="K27" s="48"/>
      <c r="L27" s="72"/>
      <c r="M27" s="72"/>
      <c r="N27" s="48"/>
      <c r="O27" s="100"/>
    </row>
    <row r="28" spans="1:15" x14ac:dyDescent="0.25">
      <c r="A28" s="43"/>
      <c r="B28" s="48"/>
      <c r="C28" s="73" t="s">
        <v>1099</v>
      </c>
      <c r="D28" s="74"/>
      <c r="E28" s="48"/>
      <c r="F28" s="48"/>
      <c r="G28" s="60" t="str">
        <f>IF($C$77="x","Se länk",CONCATENATE(ROUND(VLOOKUP($B$4,Totalt!$B$1:$BM$500,MATCH("Totalt tillförd energi:",Totalt!$B$1:$BV$1,0),FALSE),IF(VLOOKUP($B$4,Totalt!$B$1:$BM$500,MATCH("Totalt tillförd energi:",Totalt!$B$1:$BV$1,0),FALSE)&lt;100,1,0))," GWh"))</f>
        <v>115 GWh</v>
      </c>
      <c r="H28" s="58"/>
      <c r="I28" s="48"/>
      <c r="J28" s="48"/>
      <c r="K28" s="48"/>
      <c r="L28" s="48"/>
      <c r="M28" s="48"/>
      <c r="N28" s="48"/>
      <c r="O28" s="100"/>
    </row>
    <row r="29" spans="1:15" x14ac:dyDescent="0.25">
      <c r="A29" s="43"/>
      <c r="B29" s="48"/>
      <c r="C29" s="304" t="s">
        <v>1100</v>
      </c>
      <c r="D29" s="75"/>
      <c r="E29" s="48"/>
      <c r="F29" s="48"/>
      <c r="G29" s="60" t="str">
        <f>IF($C$77="x","",
CONCATENATE(ROUND(VLOOKUP($B$4,Totalt!$B$1:$BM$500,MATCH("Total el",Totalt!$B$1:$BV$1,0),FALSE),1)," GWh"))</f>
        <v>7 GWh</v>
      </c>
      <c r="H29" s="58"/>
      <c r="I29" s="48"/>
      <c r="J29" s="48"/>
      <c r="K29" s="48"/>
      <c r="L29" s="48"/>
      <c r="M29" s="48"/>
      <c r="N29" s="48"/>
      <c r="O29" s="100"/>
    </row>
    <row r="30" spans="1:15" x14ac:dyDescent="0.25">
      <c r="A30" s="43"/>
      <c r="B30" s="48"/>
      <c r="C30" s="48"/>
      <c r="D30" s="75"/>
      <c r="E30" s="48"/>
      <c r="F30" s="48"/>
      <c r="G30" s="48"/>
      <c r="H30" s="48"/>
      <c r="I30" s="48"/>
      <c r="J30" s="48"/>
      <c r="K30" s="48"/>
      <c r="L30" s="48"/>
      <c r="M30" s="48"/>
      <c r="N30" s="48"/>
      <c r="O30" s="100"/>
    </row>
    <row r="31" spans="1:15" x14ac:dyDescent="0.25">
      <c r="A31" s="43"/>
      <c r="B31" s="48"/>
      <c r="C31" s="58" t="s">
        <v>1101</v>
      </c>
      <c r="D31" s="67"/>
      <c r="E31" s="48"/>
      <c r="F31" s="58"/>
      <c r="G31" s="332" t="str">
        <f>IF($C$77="x","",'Underlag till diagram'!$B$17)</f>
        <v>'EPD Vattenfalls vindkraft'</v>
      </c>
      <c r="H31" s="332"/>
      <c r="I31" s="332"/>
      <c r="J31" s="332"/>
      <c r="K31" s="332"/>
      <c r="L31" s="48"/>
      <c r="M31" s="48"/>
      <c r="N31" s="48"/>
      <c r="O31" s="100"/>
    </row>
    <row r="32" spans="1:15" ht="3" customHeight="1" x14ac:dyDescent="0.25">
      <c r="A32" s="43"/>
      <c r="B32" s="48"/>
      <c r="C32" s="48"/>
      <c r="D32" s="67"/>
      <c r="E32" s="48"/>
      <c r="F32" s="58"/>
      <c r="G32" s="76"/>
      <c r="H32" s="58"/>
      <c r="I32" s="58"/>
      <c r="J32" s="58"/>
      <c r="K32" s="58"/>
      <c r="L32" s="48"/>
      <c r="M32" s="48"/>
      <c r="N32" s="48"/>
      <c r="O32" s="100"/>
    </row>
    <row r="33" spans="1:15" ht="18.75" x14ac:dyDescent="0.35">
      <c r="A33" s="43"/>
      <c r="B33" s="48"/>
      <c r="C33" s="58" t="s">
        <v>1102</v>
      </c>
      <c r="D33" s="67"/>
      <c r="E33" s="48"/>
      <c r="F33" s="58"/>
      <c r="G33" s="60" t="str">
        <f>IF($C$77="x","",
CONCATENATE(ROUND(VLOOKUP($B$4,Miljö!$B$1:$AP$500,MATCH("Koldioxidekvivalenter använd el",Miljö!$B$1:$AP$1,0),FALSE),0)," g CO2 ekv/kWh"))</f>
        <v>0 g CO2 ekv/kWh</v>
      </c>
      <c r="H33" s="58"/>
      <c r="I33" s="58"/>
      <c r="J33" s="58"/>
      <c r="K33" s="58"/>
      <c r="L33" s="48"/>
      <c r="M33" s="48"/>
      <c r="N33" s="48"/>
      <c r="O33" s="100"/>
    </row>
    <row r="34" spans="1:15" x14ac:dyDescent="0.25">
      <c r="A34" s="43"/>
      <c r="B34" s="48"/>
      <c r="C34" s="58" t="s">
        <v>1103</v>
      </c>
      <c r="D34" s="67"/>
      <c r="E34" s="48"/>
      <c r="F34" s="58"/>
      <c r="G34" s="62">
        <f>IF($C$77="x","",ROUND(VLOOKUP($B$4,Miljö!$B$1:$AP$500,MATCH("Fossilandel använd el",Miljö!$B$1:$AP$1,0),FALSE),2))</f>
        <v>0</v>
      </c>
      <c r="H34" s="58"/>
      <c r="I34" s="58"/>
      <c r="J34" s="58"/>
      <c r="K34" s="58"/>
      <c r="L34" s="48"/>
      <c r="M34" s="48"/>
      <c r="N34" s="48"/>
      <c r="O34" s="100"/>
    </row>
    <row r="35" spans="1:15" x14ac:dyDescent="0.25">
      <c r="A35" s="43"/>
      <c r="B35" s="48"/>
      <c r="C35" s="58" t="s">
        <v>1104</v>
      </c>
      <c r="D35" s="67"/>
      <c r="E35" s="48"/>
      <c r="F35" s="58"/>
      <c r="G35" s="77">
        <f>IF($C$77="x","",ROUND(VLOOKUP($B$4,Miljö!$B$1:$AP$500,MATCH("Primärenergifaktor använd el",Miljö!$B$1:$AP$1,0),FALSE),1))</f>
        <v>0.1</v>
      </c>
      <c r="H35" s="58"/>
      <c r="I35" s="58"/>
      <c r="J35" s="58"/>
      <c r="K35" s="58"/>
      <c r="L35" s="48"/>
      <c r="M35" s="48"/>
      <c r="N35" s="48"/>
      <c r="O35" s="100"/>
    </row>
    <row r="36" spans="1:15" x14ac:dyDescent="0.25">
      <c r="A36" s="43"/>
      <c r="B36" s="48"/>
      <c r="C36" s="48"/>
      <c r="D36" s="48"/>
      <c r="E36" s="48"/>
      <c r="F36" s="58"/>
      <c r="G36" s="58"/>
      <c r="H36" s="58"/>
      <c r="I36" s="58"/>
      <c r="J36" s="58"/>
      <c r="K36" s="58"/>
      <c r="L36" s="48"/>
      <c r="M36" s="48"/>
      <c r="N36" s="48"/>
      <c r="O36" s="100"/>
    </row>
    <row r="37" spans="1:15" x14ac:dyDescent="0.25">
      <c r="A37" s="43"/>
      <c r="B37" s="48"/>
      <c r="C37" s="304" t="s">
        <v>1105</v>
      </c>
      <c r="D37" s="78"/>
      <c r="E37" s="78"/>
      <c r="F37" s="48"/>
      <c r="G37" s="333" t="str">
        <f>IF($C$77="x","",VLOOKUP($B$4,Underlagsinformation!$B$1:$M$500,MATCH("Allokeringsmetod vid kraftvärme",Underlagsinformation!$B$1:$N$1,0),FALSE))</f>
        <v>Ej kraftvärme</v>
      </c>
      <c r="H37" s="334"/>
      <c r="I37" s="334"/>
      <c r="J37" s="334"/>
      <c r="K37" s="334"/>
      <c r="L37" s="334"/>
      <c r="M37" s="48"/>
      <c r="N37" s="48"/>
      <c r="O37" s="262"/>
    </row>
    <row r="38" spans="1:15" ht="32.25" customHeight="1" x14ac:dyDescent="0.25">
      <c r="A38" s="43"/>
      <c r="B38" s="48"/>
      <c r="C38" s="58" t="s">
        <v>1106</v>
      </c>
      <c r="D38" s="50"/>
      <c r="E38" s="50"/>
      <c r="F38" s="48"/>
      <c r="G38" s="335" t="str">
        <f>IF($C$77="x",VLOOKUP($B$4,Underlagsinformation!$B$1:$M$487,2,FALSE),"För mer information, kontakta företaget")</f>
        <v>För mer information, kontakta företaget</v>
      </c>
      <c r="H38" s="335"/>
      <c r="I38" s="335"/>
      <c r="J38" s="335"/>
      <c r="K38" s="335"/>
      <c r="L38" s="335"/>
      <c r="M38" s="48"/>
      <c r="N38" s="48"/>
      <c r="O38" s="262"/>
    </row>
    <row r="39" spans="1:15" x14ac:dyDescent="0.25">
      <c r="A39" s="43"/>
      <c r="B39" s="48"/>
      <c r="C39" s="58"/>
      <c r="D39" s="50"/>
      <c r="E39" s="50"/>
      <c r="F39" s="48"/>
      <c r="G39" s="212"/>
      <c r="H39" s="212"/>
      <c r="I39" s="212"/>
      <c r="J39" s="212"/>
      <c r="K39" s="212"/>
      <c r="L39" s="212"/>
      <c r="M39" s="48"/>
      <c r="N39" s="48"/>
      <c r="O39" s="262"/>
    </row>
    <row r="40" spans="1:15" x14ac:dyDescent="0.25">
      <c r="A40" s="43"/>
      <c r="B40" s="48"/>
      <c r="C40" s="79" t="str">
        <f>IF($C$77="x","Klicka på cellen med länken, högerklicka och välj kopiera, klistra sedan in länken i din webbläsare.","")</f>
        <v/>
      </c>
      <c r="D40" s="48"/>
      <c r="E40" s="48"/>
      <c r="F40" s="48"/>
      <c r="G40" s="48"/>
      <c r="H40" s="48"/>
      <c r="I40" s="48"/>
      <c r="J40" s="48"/>
      <c r="K40" s="48"/>
      <c r="L40" s="48"/>
      <c r="M40" s="80"/>
      <c r="N40" s="48"/>
      <c r="O40" s="100"/>
    </row>
    <row r="41" spans="1:15" ht="20.25" x14ac:dyDescent="0.3">
      <c r="A41" s="43"/>
      <c r="B41" s="48"/>
      <c r="C41" s="55"/>
      <c r="D41" s="48"/>
      <c r="E41" s="210"/>
      <c r="F41" s="48"/>
      <c r="G41" s="48"/>
      <c r="H41" s="48"/>
      <c r="I41" s="48"/>
      <c r="J41" s="48"/>
      <c r="K41" s="48"/>
      <c r="L41" s="48"/>
      <c r="M41" s="80"/>
      <c r="N41" s="48"/>
      <c r="O41" s="100"/>
    </row>
    <row r="42" spans="1:15" x14ac:dyDescent="0.25">
      <c r="A42" s="43"/>
      <c r="B42" s="48"/>
      <c r="C42" s="48"/>
      <c r="D42" s="48"/>
      <c r="E42" s="48"/>
      <c r="F42" s="48"/>
      <c r="G42" s="48"/>
      <c r="H42" s="48"/>
      <c r="I42" s="48"/>
      <c r="J42" s="48"/>
      <c r="K42" s="48"/>
      <c r="L42" s="48"/>
      <c r="M42" s="48"/>
      <c r="N42" s="48"/>
      <c r="O42" s="100"/>
    </row>
    <row r="43" spans="1:15" ht="15.75" x14ac:dyDescent="0.25">
      <c r="A43" s="43"/>
      <c r="B43" s="48"/>
      <c r="C43" s="192"/>
      <c r="D43" s="192"/>
      <c r="E43" s="192"/>
      <c r="F43" s="192"/>
      <c r="G43" s="192"/>
      <c r="H43" s="48"/>
      <c r="I43" s="48"/>
      <c r="J43" s="48"/>
      <c r="K43" s="81"/>
      <c r="L43" s="48"/>
      <c r="M43" s="48"/>
      <c r="N43" s="48"/>
      <c r="O43" s="100"/>
    </row>
    <row r="44" spans="1:15" x14ac:dyDescent="0.25">
      <c r="A44" s="43"/>
      <c r="B44" s="48"/>
      <c r="C44" s="192"/>
      <c r="D44" s="192"/>
      <c r="E44" s="192"/>
      <c r="F44" s="192"/>
      <c r="G44" s="192"/>
      <c r="H44" s="48"/>
      <c r="I44" s="48"/>
      <c r="J44" s="73" t="s">
        <v>1279</v>
      </c>
      <c r="K44" s="73"/>
      <c r="L44" s="73"/>
      <c r="M44" s="48"/>
      <c r="N44" s="260"/>
      <c r="O44" s="100"/>
    </row>
    <row r="45" spans="1:15" ht="15.75" x14ac:dyDescent="0.25">
      <c r="A45" s="43"/>
      <c r="B45" s="48"/>
      <c r="C45" s="192"/>
      <c r="D45" s="192"/>
      <c r="E45" s="192"/>
      <c r="F45" s="192"/>
      <c r="G45" s="192"/>
      <c r="H45" s="48"/>
      <c r="I45" s="48"/>
      <c r="J45" s="48"/>
      <c r="K45" s="81"/>
      <c r="L45" s="48"/>
      <c r="M45" s="48"/>
      <c r="N45" s="260"/>
    </row>
    <row r="46" spans="1:15" ht="30" customHeight="1" x14ac:dyDescent="0.25">
      <c r="A46" s="43"/>
      <c r="B46" s="48"/>
      <c r="C46" s="192"/>
      <c r="D46" s="192"/>
      <c r="E46" s="192"/>
      <c r="F46" s="192"/>
      <c r="G46" s="192"/>
      <c r="H46" s="48"/>
      <c r="I46" s="48"/>
      <c r="J46" s="324" t="str">
        <f>'Underlag till diagram'!X46</f>
        <v>Återvunnen energi:</v>
      </c>
      <c r="K46" s="324"/>
      <c r="L46" s="324"/>
      <c r="M46" s="209" t="str">
        <f>'Underlag till diagram'!Y46</f>
        <v>ja</v>
      </c>
      <c r="N46" s="276" t="str">
        <f>'Underlag till diagram'!AA46</f>
        <v>25,7%</v>
      </c>
    </row>
    <row r="47" spans="1:15" ht="30" customHeight="1" x14ac:dyDescent="0.25">
      <c r="A47" s="43"/>
      <c r="B47" s="48"/>
      <c r="C47" s="192"/>
      <c r="D47" s="192"/>
      <c r="E47" s="192"/>
      <c r="F47" s="192"/>
      <c r="G47" s="192"/>
      <c r="H47" s="48"/>
      <c r="I47" s="48"/>
      <c r="J47" s="324" t="str">
        <f>'Underlag till diagram'!X47</f>
        <v>Industriell spillvärme</v>
      </c>
      <c r="K47" s="324"/>
      <c r="L47" s="324"/>
      <c r="M47" s="209" t="str">
        <f>'Underlag till diagram'!Y47</f>
        <v/>
      </c>
      <c r="N47" s="276" t="str">
        <f>'Underlag till diagram'!AA47</f>
        <v>4,6%</v>
      </c>
    </row>
    <row r="48" spans="1:15" ht="30" customHeight="1" x14ac:dyDescent="0.25">
      <c r="A48" s="43"/>
      <c r="B48" s="48"/>
      <c r="C48" s="192"/>
      <c r="D48" s="192"/>
      <c r="E48" s="192"/>
      <c r="F48" s="192"/>
      <c r="G48" s="192"/>
      <c r="H48" s="48"/>
      <c r="I48" s="48"/>
      <c r="J48" s="324" t="str">
        <f>'Underlag till diagram'!X48</f>
        <v>Rökgaskondensering</v>
      </c>
      <c r="K48" s="324"/>
      <c r="L48" s="324"/>
      <c r="M48" s="209" t="str">
        <f>'Underlag till diagram'!Y48</f>
        <v/>
      </c>
      <c r="N48" s="276" t="str">
        <f>'Underlag till diagram'!AA48</f>
        <v>12,4%</v>
      </c>
    </row>
    <row r="49" spans="1:14" ht="30" customHeight="1" x14ac:dyDescent="0.25">
      <c r="A49" s="43"/>
      <c r="B49" s="48"/>
      <c r="C49" s="192"/>
      <c r="D49" s="192"/>
      <c r="E49" s="192"/>
      <c r="F49" s="192"/>
      <c r="G49" s="192"/>
      <c r="H49" s="48"/>
      <c r="I49" s="48"/>
      <c r="J49" s="324" t="str">
        <f>'Underlag till diagram'!X49</f>
        <v>Värme från värmepumpar (netto)*</v>
      </c>
      <c r="K49" s="324"/>
      <c r="L49" s="324"/>
      <c r="M49" s="209" t="str">
        <f>'Underlag till diagram'!Y49</f>
        <v/>
      </c>
      <c r="N49" s="276" t="str">
        <f>'Underlag till diagram'!AA49</f>
        <v>8,7%</v>
      </c>
    </row>
    <row r="50" spans="1:14" ht="30" customHeight="1" x14ac:dyDescent="0.25">
      <c r="A50" s="43"/>
      <c r="B50" s="48"/>
      <c r="C50" s="192"/>
      <c r="D50" s="192"/>
      <c r="E50" s="192"/>
      <c r="F50" s="192"/>
      <c r="G50" s="192"/>
      <c r="H50" s="48"/>
      <c r="I50" s="48"/>
      <c r="J50" s="324" t="str">
        <f>'Underlag till diagram'!X50</f>
        <v xml:space="preserve"> </v>
      </c>
      <c r="K50" s="324"/>
      <c r="L50" s="324"/>
      <c r="M50" s="209" t="str">
        <f>'Underlag till diagram'!Y50</f>
        <v/>
      </c>
      <c r="N50" s="276" t="str">
        <f>'Underlag till diagram'!AA50</f>
        <v/>
      </c>
    </row>
    <row r="51" spans="1:14" ht="30" customHeight="1" x14ac:dyDescent="0.25">
      <c r="A51" s="43"/>
      <c r="B51" s="48"/>
      <c r="C51" s="192"/>
      <c r="D51" s="192"/>
      <c r="E51" s="192"/>
      <c r="F51" s="192"/>
      <c r="G51" s="192"/>
      <c r="H51" s="48"/>
      <c r="I51" s="48"/>
      <c r="J51" s="324" t="str">
        <f>'Underlag till diagram'!X51</f>
        <v>Förnybart:</v>
      </c>
      <c r="K51" s="324"/>
      <c r="L51" s="324"/>
      <c r="M51" s="209" t="str">
        <f>'Underlag till diagram'!Y51</f>
        <v>ja</v>
      </c>
      <c r="N51" s="276" t="str">
        <f>'Underlag till diagram'!AA51</f>
        <v>68,3%</v>
      </c>
    </row>
    <row r="52" spans="1:14" ht="30" customHeight="1" x14ac:dyDescent="0.25">
      <c r="A52" s="43"/>
      <c r="B52" s="48"/>
      <c r="C52" s="192"/>
      <c r="D52" s="192"/>
      <c r="E52" s="192"/>
      <c r="F52" s="192"/>
      <c r="G52" s="192"/>
      <c r="H52" s="48"/>
      <c r="I52" s="48"/>
      <c r="J52" s="324" t="str">
        <f>'Underlag till diagram'!X52</f>
        <v>Sekundära biobränslen</v>
      </c>
      <c r="K52" s="324"/>
      <c r="L52" s="324"/>
      <c r="M52" s="209" t="str">
        <f>'Underlag till diagram'!Y52</f>
        <v/>
      </c>
      <c r="N52" s="276" t="str">
        <f>'Underlag till diagram'!AA52</f>
        <v>59%</v>
      </c>
    </row>
    <row r="53" spans="1:14" ht="30" customHeight="1" x14ac:dyDescent="0.25">
      <c r="A53" s="43"/>
      <c r="B53" s="48"/>
      <c r="C53" s="192"/>
      <c r="D53" s="192"/>
      <c r="E53" s="192"/>
      <c r="F53" s="192"/>
      <c r="G53" s="192"/>
      <c r="H53" s="48"/>
      <c r="I53" s="48"/>
      <c r="J53" s="324" t="str">
        <f>'Underlag till diagram'!X53</f>
        <v>Bioolja och tallbeckolja</v>
      </c>
      <c r="K53" s="324"/>
      <c r="L53" s="324"/>
      <c r="M53" s="209" t="str">
        <f>'Underlag till diagram'!Y53</f>
        <v/>
      </c>
      <c r="N53" s="276" t="str">
        <f>'Underlag till diagram'!AA53</f>
        <v>3,3%</v>
      </c>
    </row>
    <row r="54" spans="1:14" ht="30" customHeight="1" x14ac:dyDescent="0.25">
      <c r="A54" s="43"/>
      <c r="B54" s="48"/>
      <c r="C54" s="192"/>
      <c r="D54" s="192"/>
      <c r="E54" s="192"/>
      <c r="F54" s="192"/>
      <c r="G54" s="192"/>
      <c r="H54" s="48"/>
      <c r="I54" s="48"/>
      <c r="J54" s="324" t="str">
        <f>'Underlag till diagram'!X54</f>
        <v>Förnybar el till elpannor, värmepumpar och hjälpel till distribution</v>
      </c>
      <c r="K54" s="325"/>
      <c r="L54" s="325"/>
      <c r="M54" s="209" t="str">
        <f>'Underlag till diagram'!Y54</f>
        <v/>
      </c>
      <c r="N54" s="276" t="str">
        <f>'Underlag till diagram'!AA54</f>
        <v>6,1%</v>
      </c>
    </row>
    <row r="55" spans="1:14" ht="30" customHeight="1" x14ac:dyDescent="0.25">
      <c r="A55" s="43"/>
      <c r="B55" s="48"/>
      <c r="C55" s="192"/>
      <c r="D55" s="192"/>
      <c r="E55" s="192"/>
      <c r="F55" s="192"/>
      <c r="G55" s="192"/>
      <c r="H55" s="48"/>
      <c r="I55" s="48"/>
      <c r="J55" s="324" t="str">
        <f>'Underlag till diagram'!X55</f>
        <v xml:space="preserve"> </v>
      </c>
      <c r="K55" s="325"/>
      <c r="L55" s="325"/>
      <c r="M55" s="209" t="str">
        <f>'Underlag till diagram'!Y55</f>
        <v/>
      </c>
      <c r="N55" s="276" t="str">
        <f>'Underlag till diagram'!AA55</f>
        <v/>
      </c>
    </row>
    <row r="56" spans="1:14" ht="30" customHeight="1" x14ac:dyDescent="0.25">
      <c r="A56" s="43"/>
      <c r="B56" s="48"/>
      <c r="C56" s="192"/>
      <c r="D56" s="192"/>
      <c r="E56" s="192"/>
      <c r="F56" s="192"/>
      <c r="G56" s="192"/>
      <c r="H56" s="48"/>
      <c r="I56" s="48"/>
      <c r="J56" s="324" t="str">
        <f>'Underlag till diagram'!X56</f>
        <v>Övrigt:</v>
      </c>
      <c r="K56" s="325"/>
      <c r="L56" s="325"/>
      <c r="M56" s="209" t="str">
        <f>'Underlag till diagram'!Y56</f>
        <v>ja</v>
      </c>
      <c r="N56" s="276" t="str">
        <f>'Underlag till diagram'!AA56</f>
        <v>5,8%</v>
      </c>
    </row>
    <row r="57" spans="1:14" ht="30" customHeight="1" x14ac:dyDescent="0.25">
      <c r="A57" s="43"/>
      <c r="B57" s="48"/>
      <c r="C57" s="192"/>
      <c r="D57" s="192"/>
      <c r="E57" s="192"/>
      <c r="F57" s="192"/>
      <c r="G57" s="192"/>
      <c r="H57" s="48"/>
      <c r="I57" s="48"/>
      <c r="J57" s="324" t="str">
        <f>'Underlag till diagram'!X57</f>
        <v>Torv och torvbriketter</v>
      </c>
      <c r="K57" s="325"/>
      <c r="L57" s="325"/>
      <c r="M57" s="209" t="str">
        <f>'Underlag till diagram'!Y57</f>
        <v/>
      </c>
      <c r="N57" s="276" t="str">
        <f>'Underlag till diagram'!AA57</f>
        <v>5,8%</v>
      </c>
    </row>
    <row r="58" spans="1:14" ht="30" customHeight="1" x14ac:dyDescent="0.25">
      <c r="A58" s="43"/>
      <c r="B58" s="48"/>
      <c r="C58" s="192"/>
      <c r="D58" s="192"/>
      <c r="E58" s="192"/>
      <c r="F58" s="192"/>
      <c r="G58" s="192"/>
      <c r="H58" s="48"/>
      <c r="I58" s="48"/>
      <c r="J58" s="324" t="str">
        <f>'Underlag till diagram'!X58</f>
        <v xml:space="preserve"> </v>
      </c>
      <c r="K58" s="325"/>
      <c r="L58" s="325"/>
      <c r="M58" s="209" t="str">
        <f>'Underlag till diagram'!Y58</f>
        <v/>
      </c>
      <c r="N58" s="276" t="str">
        <f>'Underlag till diagram'!AA58</f>
        <v/>
      </c>
    </row>
    <row r="59" spans="1:14" ht="30" customHeight="1" x14ac:dyDescent="0.25">
      <c r="A59" s="43"/>
      <c r="B59" s="48"/>
      <c r="C59" s="192"/>
      <c r="D59" s="192"/>
      <c r="E59" s="192"/>
      <c r="F59" s="192"/>
      <c r="G59" s="192"/>
      <c r="H59" s="48"/>
      <c r="I59" s="48"/>
      <c r="J59" s="324" t="str">
        <f>'Underlag till diagram'!X59</f>
        <v>Fossilt:</v>
      </c>
      <c r="K59" s="325"/>
      <c r="L59" s="325"/>
      <c r="M59" s="209" t="str">
        <f>'Underlag till diagram'!Y59</f>
        <v>ja</v>
      </c>
      <c r="N59" s="276" t="str">
        <f>'Underlag till diagram'!AA59</f>
        <v>0,1%</v>
      </c>
    </row>
    <row r="60" spans="1:14" ht="30" customHeight="1" x14ac:dyDescent="0.25">
      <c r="A60" s="43"/>
      <c r="B60" s="48"/>
      <c r="C60" s="192"/>
      <c r="D60" s="192"/>
      <c r="E60" s="192"/>
      <c r="F60" s="192"/>
      <c r="G60" s="192"/>
      <c r="H60" s="48"/>
      <c r="I60" s="48"/>
      <c r="J60" s="324" t="str">
        <f>'Underlag till diagram'!X60</f>
        <v>Eldningsolja</v>
      </c>
      <c r="K60" s="325"/>
      <c r="L60" s="325"/>
      <c r="M60" s="209" t="str">
        <f>'Underlag till diagram'!Y60</f>
        <v/>
      </c>
      <c r="N60" s="276" t="str">
        <f>'Underlag till diagram'!AA60</f>
        <v>0,1%</v>
      </c>
    </row>
    <row r="61" spans="1:14" ht="30" customHeight="1" x14ac:dyDescent="0.25">
      <c r="A61" s="43"/>
      <c r="B61" s="48"/>
      <c r="C61" s="192"/>
      <c r="D61" s="192"/>
      <c r="E61" s="192"/>
      <c r="F61" s="192"/>
      <c r="G61" s="192"/>
      <c r="H61" s="48"/>
      <c r="I61" s="48"/>
      <c r="J61" s="324" t="str">
        <f>'Underlag till diagram'!X61</f>
        <v xml:space="preserve"> </v>
      </c>
      <c r="K61" s="325"/>
      <c r="L61" s="325"/>
      <c r="M61" s="209" t="str">
        <f>'Underlag till diagram'!Y61</f>
        <v/>
      </c>
      <c r="N61" s="276" t="str">
        <f>'Underlag till diagram'!AA61</f>
        <v/>
      </c>
    </row>
    <row r="62" spans="1:14" ht="30" customHeight="1" x14ac:dyDescent="0.25">
      <c r="A62" s="43"/>
      <c r="B62" s="48"/>
      <c r="C62" s="192"/>
      <c r="D62" s="192"/>
      <c r="E62" s="192"/>
      <c r="F62" s="192"/>
      <c r="G62" s="192"/>
      <c r="H62" s="48"/>
      <c r="I62" s="48"/>
      <c r="J62" s="324" t="str">
        <f>'Underlag till diagram'!X62</f>
        <v/>
      </c>
      <c r="K62" s="325"/>
      <c r="L62" s="325"/>
      <c r="M62" s="209" t="str">
        <f>'Underlag till diagram'!Y62</f>
        <v/>
      </c>
      <c r="N62" s="276" t="str">
        <f>'Underlag till diagram'!AA62</f>
        <v/>
      </c>
    </row>
    <row r="63" spans="1:14" ht="30" customHeight="1" x14ac:dyDescent="0.25">
      <c r="A63" s="43"/>
      <c r="B63" s="48"/>
      <c r="C63" s="192"/>
      <c r="D63" s="192"/>
      <c r="E63" s="192"/>
      <c r="F63" s="192"/>
      <c r="G63" s="192"/>
      <c r="H63" s="48"/>
      <c r="I63" s="48"/>
      <c r="J63" s="324" t="str">
        <f>'Underlag till diagram'!X63</f>
        <v/>
      </c>
      <c r="K63" s="325"/>
      <c r="L63" s="325"/>
      <c r="M63" s="209" t="str">
        <f>'Underlag till diagram'!Y63</f>
        <v/>
      </c>
      <c r="N63" s="276" t="str">
        <f>'Underlag till diagram'!AA63</f>
        <v/>
      </c>
    </row>
    <row r="64" spans="1:14" ht="30" customHeight="1" x14ac:dyDescent="0.25">
      <c r="A64" s="43"/>
      <c r="B64" s="48"/>
      <c r="C64" s="192"/>
      <c r="D64" s="192"/>
      <c r="E64" s="192"/>
      <c r="F64" s="192"/>
      <c r="G64" s="192"/>
      <c r="H64" s="48"/>
      <c r="I64" s="48"/>
      <c r="J64" s="324" t="str">
        <f>'Underlag till diagram'!X64</f>
        <v/>
      </c>
      <c r="K64" s="325"/>
      <c r="L64" s="325"/>
      <c r="M64" s="209" t="str">
        <f>'Underlag till diagram'!Y64</f>
        <v/>
      </c>
      <c r="N64" s="276" t="str">
        <f>'Underlag till diagram'!AA64</f>
        <v/>
      </c>
    </row>
    <row r="65" spans="1:14" ht="30" customHeight="1" x14ac:dyDescent="0.25">
      <c r="A65" s="43"/>
      <c r="B65" s="48"/>
      <c r="C65" s="192"/>
      <c r="D65" s="192"/>
      <c r="E65" s="192"/>
      <c r="F65" s="192"/>
      <c r="G65" s="192"/>
      <c r="H65" s="48"/>
      <c r="I65" s="48"/>
      <c r="J65" s="324" t="str">
        <f>'Underlag till diagram'!X65</f>
        <v/>
      </c>
      <c r="K65" s="325"/>
      <c r="L65" s="325"/>
      <c r="M65" s="209" t="str">
        <f>'Underlag till diagram'!Y65</f>
        <v/>
      </c>
      <c r="N65" s="276" t="str">
        <f>'Underlag till diagram'!AA65</f>
        <v/>
      </c>
    </row>
    <row r="66" spans="1:14" ht="30" customHeight="1" x14ac:dyDescent="0.25">
      <c r="A66" s="43"/>
      <c r="B66" s="48"/>
      <c r="C66" s="192"/>
      <c r="D66" s="192"/>
      <c r="E66" s="192"/>
      <c r="F66" s="192"/>
      <c r="G66" s="192"/>
      <c r="H66" s="48"/>
      <c r="I66" s="48"/>
      <c r="J66" s="324" t="str">
        <f>'Underlag till diagram'!X66</f>
        <v/>
      </c>
      <c r="K66" s="325"/>
      <c r="L66" s="325"/>
      <c r="M66" s="209" t="str">
        <f>'Underlag till diagram'!Y66</f>
        <v/>
      </c>
      <c r="N66" s="276" t="str">
        <f>'Underlag till diagram'!AA66</f>
        <v/>
      </c>
    </row>
    <row r="67" spans="1:14" ht="30" customHeight="1" x14ac:dyDescent="0.25">
      <c r="A67" s="43"/>
      <c r="B67" s="56"/>
      <c r="C67" s="192"/>
      <c r="D67" s="192"/>
      <c r="E67" s="192"/>
      <c r="F67" s="192"/>
      <c r="G67" s="192"/>
      <c r="H67" s="56"/>
      <c r="I67" s="56"/>
      <c r="J67" s="324" t="str">
        <f>'Underlag till diagram'!X67</f>
        <v/>
      </c>
      <c r="K67" s="325"/>
      <c r="L67" s="325"/>
      <c r="M67" s="209" t="str">
        <f>'Underlag till diagram'!Y67</f>
        <v/>
      </c>
      <c r="N67" s="276" t="str">
        <f>'Underlag till diagram'!AA67</f>
        <v/>
      </c>
    </row>
    <row r="68" spans="1:14" ht="30" customHeight="1" x14ac:dyDescent="0.25">
      <c r="A68" s="43"/>
      <c r="B68" s="56"/>
      <c r="C68" s="192"/>
      <c r="D68" s="192"/>
      <c r="E68" s="192"/>
      <c r="F68" s="192"/>
      <c r="G68" s="192"/>
      <c r="H68" s="56"/>
      <c r="I68" s="56"/>
      <c r="J68" s="324" t="str">
        <f>'Underlag till diagram'!X68</f>
        <v/>
      </c>
      <c r="K68" s="325"/>
      <c r="L68" s="325"/>
      <c r="M68" s="209" t="str">
        <f>'Underlag till diagram'!Y68</f>
        <v/>
      </c>
      <c r="N68" s="276" t="str">
        <f>'Underlag till diagram'!AA68</f>
        <v/>
      </c>
    </row>
    <row r="69" spans="1:14" ht="30" customHeight="1" x14ac:dyDescent="0.25">
      <c r="A69" s="43"/>
      <c r="B69" s="56"/>
      <c r="C69" s="192"/>
      <c r="D69" s="192"/>
      <c r="E69" s="192"/>
      <c r="F69" s="192"/>
      <c r="G69" s="192"/>
      <c r="H69" s="56"/>
      <c r="I69" s="56"/>
      <c r="J69" s="324" t="str">
        <f>'Underlag till diagram'!X69</f>
        <v/>
      </c>
      <c r="K69" s="325"/>
      <c r="L69" s="325"/>
      <c r="M69" s="209" t="str">
        <f>'Underlag till diagram'!Y69</f>
        <v/>
      </c>
      <c r="N69" s="276" t="str">
        <f>'Underlag till diagram'!AA69</f>
        <v/>
      </c>
    </row>
    <row r="70" spans="1:14" ht="30" customHeight="1" x14ac:dyDescent="0.25">
      <c r="A70" s="43"/>
      <c r="B70" s="56"/>
      <c r="C70" s="192"/>
      <c r="D70" s="192"/>
      <c r="E70" s="192"/>
      <c r="F70" s="192"/>
      <c r="G70" s="192"/>
      <c r="H70" s="56"/>
      <c r="I70" s="56"/>
      <c r="J70" s="324" t="str">
        <f>'Underlag till diagram'!X70</f>
        <v/>
      </c>
      <c r="K70" s="325"/>
      <c r="L70" s="325"/>
      <c r="M70" s="209" t="str">
        <f>'Underlag till diagram'!Y70</f>
        <v/>
      </c>
      <c r="N70" s="276" t="str">
        <f>'Underlag till diagram'!AA70</f>
        <v/>
      </c>
    </row>
    <row r="71" spans="1:14" ht="30" customHeight="1" x14ac:dyDescent="0.25">
      <c r="A71" s="43"/>
      <c r="B71" s="56"/>
      <c r="C71" s="192"/>
      <c r="D71" s="192"/>
      <c r="E71" s="192"/>
      <c r="F71" s="192"/>
      <c r="G71" s="192"/>
      <c r="H71" s="56"/>
      <c r="I71" s="56"/>
      <c r="J71" s="324" t="str">
        <f>'Underlag till diagram'!X71</f>
        <v/>
      </c>
      <c r="K71" s="325"/>
      <c r="L71" s="325"/>
      <c r="M71" s="209" t="str">
        <f>'Underlag till diagram'!Y71</f>
        <v/>
      </c>
      <c r="N71" s="276" t="str">
        <f>'Underlag till diagram'!AA71</f>
        <v/>
      </c>
    </row>
    <row r="72" spans="1:14" ht="30" customHeight="1" x14ac:dyDescent="0.25">
      <c r="B72" s="56"/>
      <c r="C72" s="192"/>
      <c r="D72" s="192"/>
      <c r="E72" s="192"/>
      <c r="F72" s="192"/>
      <c r="G72" s="192"/>
      <c r="H72" s="56"/>
      <c r="I72" s="56"/>
      <c r="J72" s="324" t="str">
        <f>'Underlag till diagram'!X72</f>
        <v/>
      </c>
      <c r="K72" s="325"/>
      <c r="L72" s="325"/>
      <c r="M72" s="209" t="str">
        <f>'Underlag till diagram'!Y72</f>
        <v/>
      </c>
      <c r="N72" s="276" t="str">
        <f>'Underlag till diagram'!AA72</f>
        <v/>
      </c>
    </row>
    <row r="73" spans="1:14" ht="30" customHeight="1" x14ac:dyDescent="0.25">
      <c r="B73" s="56"/>
      <c r="C73" s="194"/>
      <c r="D73" s="194"/>
      <c r="E73" s="192"/>
      <c r="F73" s="56"/>
      <c r="G73" s="193"/>
      <c r="H73" s="56"/>
      <c r="I73" s="56"/>
      <c r="J73" s="324" t="str">
        <f>'Underlag till diagram'!X73</f>
        <v/>
      </c>
      <c r="K73" s="325"/>
      <c r="L73" s="325"/>
      <c r="M73" s="209" t="str">
        <f>'Underlag till diagram'!Y73</f>
        <v/>
      </c>
      <c r="N73" s="276" t="str">
        <f>'Underlag till diagram'!AA73</f>
        <v/>
      </c>
    </row>
    <row r="74" spans="1:14" ht="30" customHeight="1" x14ac:dyDescent="0.25">
      <c r="B74" s="56"/>
      <c r="C74" s="194"/>
      <c r="D74" s="194"/>
      <c r="E74" s="192"/>
      <c r="F74" s="56"/>
      <c r="G74" s="193"/>
      <c r="H74" s="56"/>
      <c r="I74" s="56"/>
      <c r="J74" s="324" t="str">
        <f>'Underlag till diagram'!X74</f>
        <v/>
      </c>
      <c r="K74" s="325"/>
      <c r="L74" s="325"/>
      <c r="M74" s="209" t="str">
        <f>'Underlag till diagram'!Y74</f>
        <v/>
      </c>
      <c r="N74" s="276" t="str">
        <f>'Underlag till diagram'!AA74</f>
        <v/>
      </c>
    </row>
    <row r="75" spans="1:14" ht="30" customHeight="1" x14ac:dyDescent="0.25">
      <c r="B75" s="56"/>
      <c r="C75" s="194"/>
      <c r="D75" s="194"/>
      <c r="E75" s="192"/>
      <c r="F75" s="56"/>
      <c r="G75" s="193"/>
      <c r="H75" s="56"/>
      <c r="I75" s="56"/>
      <c r="J75" s="324" t="str">
        <f>'Underlag till diagram'!X75</f>
        <v/>
      </c>
      <c r="K75" s="325"/>
      <c r="L75" s="325"/>
      <c r="M75" s="209" t="str">
        <f>'Underlag till diagram'!Y75</f>
        <v/>
      </c>
      <c r="N75" s="276" t="str">
        <f>'Underlag till diagram'!AA75</f>
        <v/>
      </c>
    </row>
    <row r="76" spans="1:14" x14ac:dyDescent="0.25">
      <c r="B76" s="56"/>
      <c r="C76" s="193"/>
      <c r="D76" s="193"/>
      <c r="E76" s="193"/>
      <c r="F76" s="56"/>
      <c r="G76" s="56"/>
      <c r="H76" s="56"/>
      <c r="I76" s="56"/>
      <c r="J76" s="56"/>
      <c r="K76" s="56"/>
      <c r="L76" s="56"/>
      <c r="M76" s="56"/>
      <c r="N76" s="192"/>
    </row>
    <row r="77" spans="1:14" x14ac:dyDescent="0.25">
      <c r="B77" s="82" t="s">
        <v>1107</v>
      </c>
      <c r="C77" s="83" t="str">
        <f>IF('Underlag till diagram'!D2="ja","","x")</f>
        <v/>
      </c>
    </row>
  </sheetData>
  <sheetProtection password="DD46" sheet="1" objects="1" scenarios="1"/>
  <protectedRanges>
    <protectedRange sqref="B4:F4" name="Område1"/>
  </protectedRanges>
  <mergeCells count="39">
    <mergeCell ref="J74:L74"/>
    <mergeCell ref="J75:L75"/>
    <mergeCell ref="J46:L46"/>
    <mergeCell ref="C25:D25"/>
    <mergeCell ref="B4:F4"/>
    <mergeCell ref="C7:D7"/>
    <mergeCell ref="C8:E8"/>
    <mergeCell ref="C21:D21"/>
    <mergeCell ref="C22:D22"/>
    <mergeCell ref="G31:K31"/>
    <mergeCell ref="G37:L37"/>
    <mergeCell ref="G38:L38"/>
    <mergeCell ref="J47:L47"/>
    <mergeCell ref="J48:L48"/>
    <mergeCell ref="J49:L49"/>
    <mergeCell ref="J50:L50"/>
    <mergeCell ref="J51:L51"/>
    <mergeCell ref="J52:L52"/>
    <mergeCell ref="J53:L53"/>
    <mergeCell ref="J54:L54"/>
    <mergeCell ref="J55:L55"/>
    <mergeCell ref="J56:L56"/>
    <mergeCell ref="J57:L57"/>
    <mergeCell ref="J58:L58"/>
    <mergeCell ref="J59:L59"/>
    <mergeCell ref="J60:L60"/>
    <mergeCell ref="J61:L61"/>
    <mergeCell ref="J62:L62"/>
    <mergeCell ref="J63:L63"/>
    <mergeCell ref="J64:L64"/>
    <mergeCell ref="J65:L65"/>
    <mergeCell ref="J66:L66"/>
    <mergeCell ref="J72:L72"/>
    <mergeCell ref="J73:L73"/>
    <mergeCell ref="J67:L67"/>
    <mergeCell ref="J68:L68"/>
    <mergeCell ref="J69:L69"/>
    <mergeCell ref="J70:L70"/>
    <mergeCell ref="J71:L71"/>
  </mergeCells>
  <conditionalFormatting sqref="J46:J75">
    <cfRule type="expression" dxfId="1" priority="5">
      <formula>$M46="ja"</formula>
    </cfRule>
  </conditionalFormatting>
  <conditionalFormatting sqref="N46:N75">
    <cfRule type="expression" dxfId="0" priority="6">
      <formula>$M46="ja"</formula>
    </cfRule>
  </conditionalFormatting>
  <dataValidations count="1">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formula1>Lista_publicering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nät'!$J$3:$J$411</xm:f>
          </x14:formula1>
          <xm:sqref>B4:F4</xm:sqref>
        </x14:dataValidation>
        <x14:dataValidation type="list" showInputMessage="1" showErrorMessage="1" errorTitle="Ogiltigt namn" error="Välj ett nät ur listan">
          <x14:formula1>
            <xm:f>'Miljövärden för publ nät'!$J$3:$J$411</xm:f>
          </x14:formula1>
          <xm:sqref>B4:F4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C23" sqref="C23"/>
    </sheetView>
  </sheetViews>
  <sheetFormatPr defaultRowHeight="15" x14ac:dyDescent="0.25"/>
  <cols>
    <col min="1" max="1" width="45.140625" style="182" bestFit="1" customWidth="1"/>
    <col min="2" max="2" width="19" style="182" customWidth="1"/>
    <col min="3" max="3" width="18.5703125" style="182" customWidth="1"/>
    <col min="4" max="4" width="23.140625" style="182" customWidth="1"/>
    <col min="5" max="5" width="14.28515625" style="182" customWidth="1"/>
    <col min="6" max="16384" width="9.140625" style="182"/>
  </cols>
  <sheetData>
    <row r="1" spans="1:5" s="179" customFormat="1" ht="60" x14ac:dyDescent="0.25">
      <c r="A1" s="176"/>
      <c r="B1" s="177" t="s">
        <v>1204</v>
      </c>
      <c r="C1" s="177" t="s">
        <v>1205</v>
      </c>
      <c r="D1" s="177" t="s">
        <v>1206</v>
      </c>
      <c r="E1" s="178" t="s">
        <v>1207</v>
      </c>
    </row>
    <row r="2" spans="1:5" x14ac:dyDescent="0.25">
      <c r="A2" s="180" t="s">
        <v>1208</v>
      </c>
      <c r="B2" s="180">
        <v>1.1499999999999999</v>
      </c>
      <c r="C2" s="181">
        <v>357.27120000000002</v>
      </c>
      <c r="D2" s="181">
        <v>27.928799999999967</v>
      </c>
      <c r="E2" s="180">
        <v>1</v>
      </c>
    </row>
    <row r="3" spans="1:5" x14ac:dyDescent="0.25">
      <c r="A3" s="183" t="s">
        <v>1209</v>
      </c>
      <c r="B3" s="183">
        <v>1.1100000000000001</v>
      </c>
      <c r="C3" s="184">
        <v>269.60760000000005</v>
      </c>
      <c r="D3" s="184">
        <v>21.331547999999998</v>
      </c>
      <c r="E3" s="183">
        <v>1</v>
      </c>
    </row>
    <row r="4" spans="1:5" x14ac:dyDescent="0.25">
      <c r="A4" s="183" t="s">
        <v>751</v>
      </c>
      <c r="B4" s="183">
        <v>1.1100000000000001</v>
      </c>
      <c r="C4" s="184">
        <v>280.03120000000001</v>
      </c>
      <c r="D4" s="184">
        <v>21.331547999999998</v>
      </c>
      <c r="E4" s="183">
        <v>1</v>
      </c>
    </row>
    <row r="5" spans="1:5" x14ac:dyDescent="0.25">
      <c r="A5" s="183" t="s">
        <v>733</v>
      </c>
      <c r="B5" s="183">
        <v>1.1100000000000001</v>
      </c>
      <c r="C5" s="184">
        <v>280.03120000000001</v>
      </c>
      <c r="D5" s="184">
        <v>21.331547999999998</v>
      </c>
      <c r="E5" s="183">
        <v>1</v>
      </c>
    </row>
    <row r="6" spans="1:5" x14ac:dyDescent="0.25">
      <c r="A6" s="183" t="s">
        <v>688</v>
      </c>
      <c r="B6" s="183">
        <v>1.0900000000000001</v>
      </c>
      <c r="C6" s="184">
        <v>206.80760000000001</v>
      </c>
      <c r="D6" s="184">
        <v>40.212000002901604</v>
      </c>
      <c r="E6" s="183">
        <v>1</v>
      </c>
    </row>
    <row r="7" spans="1:5" x14ac:dyDescent="0.25">
      <c r="A7" s="183" t="s">
        <v>1055</v>
      </c>
      <c r="B7" s="183">
        <v>1.1100000000000001</v>
      </c>
      <c r="C7" s="184">
        <v>280.03120000000001</v>
      </c>
      <c r="D7" s="184">
        <v>21.331547999999998</v>
      </c>
      <c r="E7" s="183">
        <v>1</v>
      </c>
    </row>
    <row r="8" spans="1:5" x14ac:dyDescent="0.25">
      <c r="A8" s="183" t="s">
        <v>1115</v>
      </c>
      <c r="B8" s="183">
        <v>0</v>
      </c>
      <c r="C8" s="184">
        <v>0</v>
      </c>
      <c r="D8" s="184">
        <v>0</v>
      </c>
      <c r="E8" s="183">
        <v>0</v>
      </c>
    </row>
    <row r="9" spans="1:5" x14ac:dyDescent="0.25">
      <c r="A9" s="183" t="s">
        <v>689</v>
      </c>
      <c r="B9" s="183">
        <v>0.04</v>
      </c>
      <c r="C9" s="184">
        <v>97.073999999999998</v>
      </c>
      <c r="D9" s="184">
        <v>3.5684784000000001</v>
      </c>
      <c r="E9" s="183">
        <v>0</v>
      </c>
    </row>
    <row r="10" spans="1:5" x14ac:dyDescent="0.25">
      <c r="A10" s="183" t="s">
        <v>1210</v>
      </c>
      <c r="B10" s="183">
        <v>0.15</v>
      </c>
      <c r="C10" s="184">
        <v>0</v>
      </c>
      <c r="D10" s="184">
        <v>10.152000000000001</v>
      </c>
      <c r="E10" s="183">
        <v>0</v>
      </c>
    </row>
    <row r="11" spans="1:5" x14ac:dyDescent="0.25">
      <c r="A11" s="183" t="s">
        <v>1076</v>
      </c>
      <c r="B11" s="183">
        <v>0</v>
      </c>
      <c r="C11" s="184">
        <v>0</v>
      </c>
      <c r="D11" s="184">
        <v>0</v>
      </c>
      <c r="E11" s="183">
        <v>0</v>
      </c>
    </row>
    <row r="12" spans="1:5" x14ac:dyDescent="0.25">
      <c r="A12" s="183" t="s">
        <v>724</v>
      </c>
      <c r="B12" s="183">
        <v>1.05</v>
      </c>
      <c r="C12" s="184">
        <v>8.9640000000000004</v>
      </c>
      <c r="D12" s="184">
        <v>28.077480000000001</v>
      </c>
      <c r="E12" s="183">
        <v>0</v>
      </c>
    </row>
    <row r="13" spans="1:5" x14ac:dyDescent="0.25">
      <c r="A13" s="183" t="s">
        <v>711</v>
      </c>
      <c r="B13" s="183">
        <v>0.03</v>
      </c>
      <c r="C13" s="184">
        <v>8.9640000000000004</v>
      </c>
      <c r="D13" s="184">
        <v>6.9220079999999999</v>
      </c>
      <c r="E13" s="183">
        <v>0</v>
      </c>
    </row>
    <row r="14" spans="1:5" x14ac:dyDescent="0.25">
      <c r="A14" s="183" t="s">
        <v>1057</v>
      </c>
      <c r="B14" s="183">
        <v>0.05</v>
      </c>
      <c r="C14" s="184">
        <v>8.9640000000000004</v>
      </c>
      <c r="D14" s="184">
        <v>2.512041</v>
      </c>
      <c r="E14" s="183">
        <v>0</v>
      </c>
    </row>
    <row r="15" spans="1:5" x14ac:dyDescent="0.25">
      <c r="A15" s="183" t="s">
        <v>1211</v>
      </c>
      <c r="B15" s="183">
        <v>0.11</v>
      </c>
      <c r="C15" s="184">
        <v>5.8067999999999991</v>
      </c>
      <c r="D15" s="184">
        <v>13</v>
      </c>
      <c r="E15" s="183">
        <v>0</v>
      </c>
    </row>
    <row r="16" spans="1:5" x14ac:dyDescent="0.25">
      <c r="A16" s="183" t="s">
        <v>1068</v>
      </c>
      <c r="B16" s="183">
        <v>0.04</v>
      </c>
      <c r="C16" s="184">
        <v>5.7311999999999994</v>
      </c>
      <c r="D16" s="184">
        <v>3.5684784000000001</v>
      </c>
      <c r="E16" s="183">
        <v>0</v>
      </c>
    </row>
    <row r="17" spans="1:5" x14ac:dyDescent="0.25">
      <c r="A17" s="183" t="s">
        <v>1067</v>
      </c>
      <c r="B17" s="183">
        <v>0.04</v>
      </c>
      <c r="C17" s="184">
        <v>5.7311999999999994</v>
      </c>
      <c r="D17" s="184">
        <v>3.5684784000000001</v>
      </c>
      <c r="E17" s="183">
        <v>0</v>
      </c>
    </row>
    <row r="18" spans="1:5" x14ac:dyDescent="0.25">
      <c r="A18" s="183" t="s">
        <v>1212</v>
      </c>
      <c r="B18" s="183">
        <v>1.05</v>
      </c>
      <c r="C18" s="184">
        <v>8.9640000000000004</v>
      </c>
      <c r="D18" s="184">
        <v>28.077480000000001</v>
      </c>
      <c r="E18" s="183">
        <v>0</v>
      </c>
    </row>
    <row r="19" spans="1:5" x14ac:dyDescent="0.25">
      <c r="A19" s="183" t="s">
        <v>1070</v>
      </c>
      <c r="B19" s="183">
        <v>1.01</v>
      </c>
      <c r="C19" s="184">
        <v>393.392</v>
      </c>
      <c r="D19" s="184">
        <v>39.851999999999997</v>
      </c>
      <c r="E19" s="183">
        <v>0</v>
      </c>
    </row>
    <row r="20" spans="1:5" x14ac:dyDescent="0.25">
      <c r="A20" s="183" t="s">
        <v>1213</v>
      </c>
      <c r="B20" s="183">
        <v>0</v>
      </c>
      <c r="C20" s="184">
        <v>0</v>
      </c>
      <c r="D20" s="184">
        <v>0</v>
      </c>
      <c r="E20" s="183">
        <v>0</v>
      </c>
    </row>
    <row r="21" spans="1:5" x14ac:dyDescent="0.25">
      <c r="A21" s="183" t="s">
        <v>1214</v>
      </c>
      <c r="B21" s="183">
        <v>2.38</v>
      </c>
      <c r="C21" s="184">
        <v>344.47</v>
      </c>
      <c r="D21" s="184"/>
      <c r="E21" s="183">
        <v>0.42</v>
      </c>
    </row>
    <row r="22" spans="1:5" x14ac:dyDescent="0.25">
      <c r="A22" s="185" t="s">
        <v>1215</v>
      </c>
      <c r="B22" s="185">
        <v>1.1100000000000001</v>
      </c>
      <c r="C22" s="186">
        <v>280.03120000000001</v>
      </c>
      <c r="D22" s="186">
        <v>21.331547999999998</v>
      </c>
      <c r="E22" s="18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1</vt:i4>
      </vt:variant>
    </vt:vector>
  </HeadingPairs>
  <TitlesOfParts>
    <vt:vector size="24" baseType="lpstr">
      <vt:lpstr>Dubletter</vt:lpstr>
      <vt:lpstr>Egen hetvattenprod</vt:lpstr>
      <vt:lpstr>Köpt hetvatten</vt:lpstr>
      <vt:lpstr>Kraftvärmeprod</vt:lpstr>
      <vt:lpstr>Allokerad kvv</vt:lpstr>
      <vt:lpstr>Justerad allokering kvv</vt:lpstr>
      <vt:lpstr>Slutlig allokering kvv</vt:lpstr>
      <vt:lpstr>Allokerat till el</vt:lpstr>
      <vt:lpstr>Spillvärme</vt:lpstr>
      <vt:lpstr>Miljö</vt:lpstr>
      <vt:lpstr>Leveranser</vt:lpstr>
      <vt:lpstr>Tillförd energi</vt:lpstr>
      <vt:lpstr>Totalt</vt:lpstr>
      <vt:lpstr>Sammanfattning bränslen</vt:lpstr>
      <vt:lpstr>Viktade värden el</vt:lpstr>
      <vt:lpstr>Miljövärden</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Nätlista_2014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2016-06-27T13:54:34Z</dcterms:modified>
</cp:coreProperties>
</file>